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uriercloud-my.sharepoint.com/personal/qiux6300_mylaurier_ca/Documents/Documents/Study material/753 financial econometrics/Assignment/"/>
    </mc:Choice>
  </mc:AlternateContent>
  <xr:revisionPtr revIDLastSave="854" documentId="8_{27122F5E-7E9B-4D40-98D5-28EEBD953711}" xr6:coauthVersionLast="47" xr6:coauthVersionMax="47" xr10:uidLastSave="{D5B37B0F-9C63-4EC8-92B8-AF4A92EFEF71}"/>
  <bookViews>
    <workbookView xWindow="-110" yWindow="-110" windowWidth="25820" windowHeight="15500" activeTab="1" xr2:uid="{9F3B659F-101A-4871-B72B-C50957021D13}"/>
  </bookViews>
  <sheets>
    <sheet name="Data" sheetId="2" r:id="rId1"/>
    <sheet name="Financials" sheetId="5" r:id="rId2"/>
    <sheet name="Macro" sheetId="42" r:id="rId3"/>
    <sheet name="Fama3" sheetId="136" r:id="rId4"/>
    <sheet name="1-W" sheetId="73" r:id="rId5"/>
    <sheet name="1-M" sheetId="126" r:id="rId6"/>
    <sheet name="2" sheetId="133" r:id="rId7"/>
    <sheet name="2-result" sheetId="151" r:id="rId8"/>
    <sheet name="_CIQHiddenCacheSheet" sheetId="309" state="veryHidden" r:id="rId9"/>
    <sheet name="5" sheetId="251" r:id="rId10"/>
  </sheets>
  <definedNames>
    <definedName name="_xlnm._FilterDatabase" localSheetId="3" hidden="1">Fama3!$A$4:$E$4</definedName>
    <definedName name="CIQWBGuid" hidden="1">"14a539a7-5bfb-41e1-9ecc-d41b99c0ebf0"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45655.8048958333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1E9" hidden="1">#REF!</definedName>
    <definedName name="IQR1F9" hidden="1">#REF!</definedName>
    <definedName name="IQR1M9" hidden="1">#REF!</definedName>
    <definedName name="IQR1N9" hidden="1">#REF!</definedName>
    <definedName name="IQRDataA8" hidden="1">Data!$A$9:$A$68</definedName>
    <definedName name="IQRDataAA8" hidden="1">Data!$AF$9:$AF$791</definedName>
    <definedName name="IQRDataAB8" hidden="1">Data!$AG$9:$AG$791</definedName>
    <definedName name="IQRDataAC8" hidden="1">Data!$AH$9:$AH$791</definedName>
    <definedName name="IQRDataAD8" hidden="1">Data!$AI$9:$AI$791</definedName>
    <definedName name="IQRDataAF8" hidden="1">Data!$AF$9:$AF$68</definedName>
    <definedName name="IQRDataAG8" hidden="1">Data!$AG$9:$AG$68</definedName>
    <definedName name="IQRDataAH8" hidden="1">Data!$AH$9:$AH$68</definedName>
    <definedName name="IQRDataAI8" hidden="1">Data!$AI$9:$AI$68</definedName>
    <definedName name="IQRDataAJ8" hidden="1">Data!$AI$9:$AI$791</definedName>
    <definedName name="IQRDataB5" hidden="1">Data!$B$6:$B$266</definedName>
    <definedName name="IQRDataB8" hidden="1">Data!$B$9:$B$68</definedName>
    <definedName name="IQRDataC8" hidden="1">Data!$C$9:$C$68</definedName>
    <definedName name="IQRDataD236" hidden="1">Data!$D$237:$D$497</definedName>
    <definedName name="IQRDataD8" hidden="1">Data!$D$9:$D$68</definedName>
    <definedName name="IQRDataE8" hidden="1">Data!$E$9:$E$68</definedName>
    <definedName name="IQRDataF8" hidden="1">Data!$F$9:$F$68</definedName>
    <definedName name="IQRDataG140" hidden="1">Data!$G$141:$G$401</definedName>
    <definedName name="IQRDataG8" hidden="1">Data!$G$9:$G$68</definedName>
    <definedName name="IQRDataH8" hidden="1">Data!#REF!</definedName>
    <definedName name="IQRDataI8" hidden="1">Data!#REF!</definedName>
    <definedName name="IQRDataJ8" hidden="1">Data!#REF!</definedName>
    <definedName name="IQRDataK8" hidden="1">Data!#REF!</definedName>
    <definedName name="IQRDataL8" hidden="1">Data!#REF!</definedName>
    <definedName name="IQRDataM8" hidden="1">Data!#REF!</definedName>
    <definedName name="IQRDataN8" hidden="1">Data!#REF!</definedName>
    <definedName name="IQRDataQ8" hidden="1">Data!$H$9:$H$1012</definedName>
    <definedName name="IQRDataT8" hidden="1">Data!$AF$9:$AF$791</definedName>
    <definedName name="IQRDataU8" hidden="1">Data!$AG$9:$AG$791</definedName>
    <definedName name="IQRDataV8" hidden="1">Data!$AH$9:$AH$791</definedName>
    <definedName name="IQRDataW8" hidden="1">Data!$AI$9:$AI$791</definedName>
    <definedName name="IQRFinancialsAO67" hidden="1">Financials!$AO$68:$AO$127</definedName>
    <definedName name="IQRFinancialsAP67" hidden="1">Financials!$AP$68:$AP$127</definedName>
    <definedName name="IQRFinancialsAQ67" hidden="1">Financials!$AQ$68:$AQ$127</definedName>
    <definedName name="IQRFinancialsAV67" hidden="1">Financials!$AV$68:$AV$127</definedName>
    <definedName name="IQRFinancialsAW67" hidden="1">Financials!$AW$68:$AW$127</definedName>
    <definedName name="IQRFinancialsBG12" hidden="1">Financials!$BG$13:$BG$273</definedName>
    <definedName name="IQRFinancialsBV67" hidden="1">Financials!$BV$68:$BV$127</definedName>
    <definedName name="IQRFinancialsBW67" hidden="1">Financials!$BW$68:$BW$127</definedName>
    <definedName name="IQRFinancialsBX67" hidden="1">Financials!$BX$68:$BX$127</definedName>
    <definedName name="IQRFinancialsBY67" hidden="1">Financials!$BY$68:$BY$127</definedName>
    <definedName name="IQRFinancialsBZ67" hidden="1">Financials!$BZ$68:$BZ$127</definedName>
    <definedName name="IQRFinancialsCG67" hidden="1">Financials!$CG$68:$CG$127</definedName>
    <definedName name="IQRFinancialsT11" hidden="1">Financials!$T$12:$T$272</definedName>
    <definedName name="IQRFinancialsT15" hidden="1">Financials!$T$16:$T$276</definedName>
    <definedName name="IQRFinancialsT17" hidden="1">Financials!$T$18:$T$278</definedName>
    <definedName name="IQRFinancialsT20" hidden="1">Financials!$T$21:$T$281</definedName>
    <definedName name="IQRFinancialsT30" hidden="1">Financials!$T$31:$T$291</definedName>
    <definedName name="IQRFinancialsT36" hidden="1">Financials!$T$37:$T$297</definedName>
    <definedName name="IQRFinancialsT50" hidden="1">Financials!$T$51:$T$311</definedName>
    <definedName name="IQRFinancialsT59" hidden="1">Financials!$T$60:$T$320</definedName>
    <definedName name="IQRFinancialsT63" hidden="1">Financials!$T$64:$T$324</definedName>
    <definedName name="IQRFinancialsT65" hidden="1">Financials!$T$66:$T$326</definedName>
    <definedName name="IQRFinancialsT67" hidden="1">Financials!$T$68:$T$328</definedName>
    <definedName name="IQRSheet2A7" hidden="1">Data!$A$9:$A$269</definedName>
    <definedName name="IQRSheet2A8" hidden="1">Data!$A$9:$A$188</definedName>
    <definedName name="IQRSheet2B7" hidden="1">Data!$B$9:$B$269</definedName>
    <definedName name="IQRSheet2B8" hidden="1">Data!$B$9:$B$188</definedName>
    <definedName name="IQRSheet2C8" hidden="1">Data!$C$9:$C$188</definedName>
    <definedName name="IQRSheet2D8" hidden="1">Data!$D$9:$D$188</definedName>
    <definedName name="IQRSheet2E8" hidden="1">Data!$E$9:$E$188</definedName>
    <definedName name="IQRSheet2F8" hidden="1">Data!$F$9:$F$188</definedName>
    <definedName name="IQRSheet2G8" hidden="1">Data!$G$9:$G$188</definedName>
    <definedName name="IQRSheet4A8" localSheetId="5" hidden="1">'1-M'!$A$9:$A$68</definedName>
    <definedName name="IQRSheet4A8" hidden="1">'1-W'!$A$9:$A$269</definedName>
    <definedName name="IQRSheet4B8" localSheetId="5" hidden="1">'1-M'!$B$9:$B$68</definedName>
    <definedName name="IQRSheet4B8" hidden="1">'1-W'!$B$9:$B$269</definedName>
    <definedName name="IQRSheet4C8" localSheetId="5" hidden="1">'1-M'!$C$9:$C$68</definedName>
    <definedName name="IQRSheet4C8" hidden="1">'1-W'!$C$9:$C$269</definedName>
    <definedName name="IQRSheet4D8" localSheetId="5" hidden="1">'1-M'!$D$9:$D$68</definedName>
    <definedName name="IQRSheet4D8" hidden="1">'1-W'!$D$9:$D$269</definedName>
    <definedName name="IQRSheet4E8" localSheetId="5" hidden="1">'1-M'!$E$9:$E$68</definedName>
    <definedName name="IQRSheet4E8" hidden="1">'1-W'!$E$9:$E$269</definedName>
    <definedName name="IQRSheet4F8" localSheetId="5" hidden="1">'1-M'!$F$9:$F$68</definedName>
    <definedName name="IQRSheet4F8" hidden="1">'1-W'!$F$9:$F$269</definedName>
    <definedName name="IQRSheet4G8" localSheetId="5" hidden="1">'1-M'!$G$9:$G$68</definedName>
    <definedName name="IQRSheet4G8" hidden="1">'1-W'!$G$9:$G$269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251" l="1"/>
  <c r="N2" i="251"/>
  <c r="L19" i="251" l="1"/>
  <c r="L20" i="251"/>
  <c r="L21" i="251"/>
  <c r="L22" i="251"/>
  <c r="L23" i="251"/>
  <c r="L24" i="251"/>
  <c r="L25" i="251"/>
  <c r="L26" i="251"/>
  <c r="L27" i="251"/>
  <c r="L28" i="251"/>
  <c r="L29" i="251"/>
  <c r="L30" i="251"/>
  <c r="L31" i="251"/>
  <c r="L32" i="251"/>
  <c r="L33" i="251"/>
  <c r="L34" i="251"/>
  <c r="L35" i="251"/>
  <c r="L36" i="251"/>
  <c r="L37" i="251"/>
  <c r="L38" i="251"/>
  <c r="L39" i="251"/>
  <c r="L40" i="251"/>
  <c r="L41" i="251"/>
  <c r="L42" i="251"/>
  <c r="L43" i="251"/>
  <c r="L44" i="251"/>
  <c r="L45" i="251"/>
  <c r="L46" i="251"/>
  <c r="L47" i="251"/>
  <c r="L48" i="251"/>
  <c r="L49" i="251"/>
  <c r="L50" i="251"/>
  <c r="L51" i="251"/>
  <c r="L52" i="251"/>
  <c r="L53" i="251"/>
  <c r="L54" i="251"/>
  <c r="L55" i="251"/>
  <c r="L56" i="251"/>
  <c r="L57" i="251"/>
  <c r="L58" i="251"/>
  <c r="L59" i="251"/>
  <c r="L60" i="251"/>
  <c r="L61" i="251"/>
  <c r="L62" i="251"/>
  <c r="L63" i="251"/>
  <c r="L64" i="251"/>
  <c r="L65" i="251"/>
  <c r="L66" i="251"/>
  <c r="L67" i="251"/>
  <c r="L68" i="251"/>
  <c r="L69" i="251"/>
  <c r="L70" i="251"/>
  <c r="L71" i="251"/>
  <c r="L72" i="251"/>
  <c r="L73" i="251"/>
  <c r="L74" i="251"/>
  <c r="L75" i="251"/>
  <c r="L76" i="251"/>
  <c r="L77" i="251"/>
  <c r="L78" i="251"/>
  <c r="L79" i="251"/>
  <c r="L80" i="251"/>
  <c r="L81" i="251"/>
  <c r="L82" i="251"/>
  <c r="L83" i="251"/>
  <c r="L84" i="251"/>
  <c r="L85" i="251"/>
  <c r="L86" i="251"/>
  <c r="L87" i="251"/>
  <c r="L88" i="251"/>
  <c r="L89" i="251"/>
  <c r="L90" i="251"/>
  <c r="L91" i="251"/>
  <c r="L92" i="251"/>
  <c r="L93" i="251"/>
  <c r="L94" i="251"/>
  <c r="L95" i="251"/>
  <c r="L96" i="251"/>
  <c r="L97" i="251"/>
  <c r="L98" i="251"/>
  <c r="L99" i="251"/>
  <c r="L100" i="251"/>
  <c r="L101" i="251"/>
  <c r="L102" i="251"/>
  <c r="L103" i="251"/>
  <c r="L104" i="251"/>
  <c r="L105" i="251"/>
  <c r="L106" i="251"/>
  <c r="L107" i="251"/>
  <c r="L108" i="251"/>
  <c r="L109" i="251"/>
  <c r="L110" i="251"/>
  <c r="L111" i="251"/>
  <c r="L112" i="251"/>
  <c r="L113" i="251"/>
  <c r="L114" i="251"/>
  <c r="L115" i="251"/>
  <c r="L116" i="251"/>
  <c r="L117" i="251"/>
  <c r="L118" i="251"/>
  <c r="L119" i="251"/>
  <c r="L120" i="251"/>
  <c r="L121" i="251"/>
  <c r="L122" i="251"/>
  <c r="L123" i="251"/>
  <c r="L124" i="251"/>
  <c r="L125" i="251"/>
  <c r="L126" i="251"/>
  <c r="L127" i="251"/>
  <c r="L128" i="251"/>
  <c r="L129" i="251"/>
  <c r="L130" i="251"/>
  <c r="L131" i="251"/>
  <c r="L132" i="251"/>
  <c r="L133" i="251"/>
  <c r="L134" i="251"/>
  <c r="L135" i="251"/>
  <c r="L136" i="251"/>
  <c r="L137" i="251"/>
  <c r="L138" i="251"/>
  <c r="L139" i="251"/>
  <c r="L140" i="251"/>
  <c r="L141" i="251"/>
  <c r="L142" i="251"/>
  <c r="L143" i="251"/>
  <c r="L144" i="251"/>
  <c r="L145" i="251"/>
  <c r="L146" i="251"/>
  <c r="L147" i="251"/>
  <c r="L148" i="251"/>
  <c r="L149" i="251"/>
  <c r="L150" i="251"/>
  <c r="L151" i="251"/>
  <c r="L152" i="251"/>
  <c r="L153" i="251"/>
  <c r="L154" i="251"/>
  <c r="L155" i="251"/>
  <c r="L156" i="251"/>
  <c r="L157" i="251"/>
  <c r="L158" i="251"/>
  <c r="L159" i="251"/>
  <c r="L160" i="251"/>
  <c r="L161" i="251"/>
  <c r="L162" i="251"/>
  <c r="L163" i="251"/>
  <c r="L164" i="251"/>
  <c r="L165" i="251"/>
  <c r="L166" i="251"/>
  <c r="L167" i="251"/>
  <c r="L168" i="251"/>
  <c r="L169" i="251"/>
  <c r="L170" i="251"/>
  <c r="L171" i="251"/>
  <c r="L172" i="251"/>
  <c r="L173" i="251"/>
  <c r="L174" i="251"/>
  <c r="L175" i="251"/>
  <c r="L176" i="251"/>
  <c r="L177" i="251"/>
  <c r="L178" i="251"/>
  <c r="L179" i="251"/>
  <c r="L180" i="251"/>
  <c r="L181" i="251"/>
  <c r="L182" i="251"/>
  <c r="L183" i="251"/>
  <c r="L184" i="251"/>
  <c r="L185" i="251"/>
  <c r="L186" i="251"/>
  <c r="L187" i="251"/>
  <c r="L188" i="251"/>
  <c r="L189" i="251"/>
  <c r="L190" i="251"/>
  <c r="L191" i="251"/>
  <c r="L192" i="251"/>
  <c r="L193" i="251"/>
  <c r="L194" i="251"/>
  <c r="L195" i="251"/>
  <c r="L196" i="251"/>
  <c r="L197" i="251"/>
  <c r="L198" i="251"/>
  <c r="L199" i="251"/>
  <c r="L200" i="251"/>
  <c r="L201" i="251"/>
  <c r="L202" i="251"/>
  <c r="L203" i="251"/>
  <c r="L204" i="251"/>
  <c r="L205" i="251"/>
  <c r="L206" i="251"/>
  <c r="L207" i="251"/>
  <c r="L208" i="251"/>
  <c r="L209" i="251"/>
  <c r="L210" i="251"/>
  <c r="L211" i="251"/>
  <c r="L212" i="251"/>
  <c r="L213" i="251"/>
  <c r="L214" i="251"/>
  <c r="L215" i="251"/>
  <c r="L216" i="251"/>
  <c r="L217" i="251"/>
  <c r="L218" i="251"/>
  <c r="L219" i="251"/>
  <c r="L220" i="251"/>
  <c r="L221" i="251"/>
  <c r="L222" i="251"/>
  <c r="L223" i="251"/>
  <c r="L224" i="251"/>
  <c r="L225" i="251"/>
  <c r="L226" i="251"/>
  <c r="L227" i="251"/>
  <c r="L228" i="251"/>
  <c r="L229" i="251"/>
  <c r="L230" i="251"/>
  <c r="L231" i="251"/>
  <c r="L232" i="251"/>
  <c r="L233" i="251"/>
  <c r="L234" i="251"/>
  <c r="L235" i="251"/>
  <c r="L236" i="251"/>
  <c r="L237" i="251"/>
  <c r="L238" i="251"/>
  <c r="L239" i="251"/>
  <c r="L240" i="251"/>
  <c r="L241" i="251"/>
  <c r="L242" i="251"/>
  <c r="L243" i="251"/>
  <c r="L244" i="251"/>
  <c r="L245" i="251"/>
  <c r="L246" i="251"/>
  <c r="L247" i="251"/>
  <c r="L248" i="251"/>
  <c r="L249" i="251"/>
  <c r="L250" i="251"/>
  <c r="L251" i="251"/>
  <c r="L252" i="251"/>
  <c r="L253" i="251"/>
  <c r="L254" i="251"/>
  <c r="L255" i="251"/>
  <c r="L256" i="251"/>
  <c r="L257" i="251"/>
  <c r="L258" i="251"/>
  <c r="L259" i="251"/>
  <c r="L260" i="251"/>
  <c r="L261" i="251"/>
  <c r="L262" i="251"/>
  <c r="L263" i="251"/>
  <c r="L264" i="251"/>
  <c r="L265" i="251"/>
  <c r="L266" i="251"/>
  <c r="L267" i="251"/>
  <c r="L268" i="251"/>
  <c r="L269" i="251"/>
  <c r="L270" i="251"/>
  <c r="L271" i="251"/>
  <c r="L272" i="251"/>
  <c r="L273" i="251"/>
  <c r="L274" i="251"/>
  <c r="L275" i="251"/>
  <c r="L276" i="251"/>
  <c r="L277" i="251"/>
  <c r="L278" i="251"/>
  <c r="L279" i="251"/>
  <c r="L280" i="251"/>
  <c r="L281" i="251"/>
  <c r="L282" i="251"/>
  <c r="L283" i="251"/>
  <c r="L284" i="251"/>
  <c r="L285" i="251"/>
  <c r="L286" i="251"/>
  <c r="L287" i="251"/>
  <c r="L288" i="251"/>
  <c r="L289" i="251"/>
  <c r="L290" i="251"/>
  <c r="L291" i="251"/>
  <c r="L292" i="251"/>
  <c r="L293" i="251"/>
  <c r="L294" i="251"/>
  <c r="L295" i="251"/>
  <c r="L296" i="251"/>
  <c r="L297" i="251"/>
  <c r="L298" i="251"/>
  <c r="L299" i="251"/>
  <c r="L300" i="251"/>
  <c r="L301" i="251"/>
  <c r="L302" i="251"/>
  <c r="L303" i="251"/>
  <c r="L304" i="251"/>
  <c r="L305" i="251"/>
  <c r="L306" i="251"/>
  <c r="L307" i="251"/>
  <c r="L308" i="251"/>
  <c r="L309" i="251"/>
  <c r="L310" i="251"/>
  <c r="L311" i="251"/>
  <c r="L312" i="251"/>
  <c r="L313" i="251"/>
  <c r="L314" i="251"/>
  <c r="L315" i="251"/>
  <c r="L316" i="251"/>
  <c r="L317" i="251"/>
  <c r="L318" i="251"/>
  <c r="L319" i="251"/>
  <c r="L320" i="251"/>
  <c r="L321" i="251"/>
  <c r="L322" i="251"/>
  <c r="L323" i="251"/>
  <c r="L324" i="251"/>
  <c r="L325" i="251"/>
  <c r="L326" i="251"/>
  <c r="L327" i="251"/>
  <c r="L328" i="251"/>
  <c r="L329" i="251"/>
  <c r="L330" i="251"/>
  <c r="L331" i="251"/>
  <c r="L332" i="251"/>
  <c r="L333" i="251"/>
  <c r="L334" i="251"/>
  <c r="L335" i="251"/>
  <c r="L336" i="251"/>
  <c r="L337" i="251"/>
  <c r="L338" i="251"/>
  <c r="L339" i="251"/>
  <c r="L340" i="251"/>
  <c r="L341" i="251"/>
  <c r="L342" i="251"/>
  <c r="L343" i="251"/>
  <c r="L344" i="251"/>
  <c r="L345" i="251"/>
  <c r="L346" i="251"/>
  <c r="L347" i="251"/>
  <c r="L348" i="251"/>
  <c r="L349" i="251"/>
  <c r="L350" i="251"/>
  <c r="L351" i="251"/>
  <c r="L352" i="251"/>
  <c r="L353" i="251"/>
  <c r="L354" i="251"/>
  <c r="L355" i="251"/>
  <c r="L356" i="251"/>
  <c r="L357" i="251"/>
  <c r="L358" i="251"/>
  <c r="L359" i="251"/>
  <c r="L360" i="251"/>
  <c r="L361" i="251"/>
  <c r="L362" i="251"/>
  <c r="L363" i="251"/>
  <c r="L364" i="251"/>
  <c r="L365" i="251"/>
  <c r="L366" i="251"/>
  <c r="L367" i="251"/>
  <c r="L368" i="251"/>
  <c r="L369" i="251"/>
  <c r="L370" i="251"/>
  <c r="L371" i="251"/>
  <c r="L372" i="251"/>
  <c r="L373" i="251"/>
  <c r="L374" i="251"/>
  <c r="L375" i="251"/>
  <c r="L376" i="251"/>
  <c r="L377" i="251"/>
  <c r="L378" i="251"/>
  <c r="L379" i="251"/>
  <c r="L380" i="251"/>
  <c r="L381" i="251"/>
  <c r="L382" i="251"/>
  <c r="L383" i="251"/>
  <c r="L384" i="251"/>
  <c r="L385" i="251"/>
  <c r="L386" i="251"/>
  <c r="L387" i="251"/>
  <c r="L388" i="251"/>
  <c r="L389" i="251"/>
  <c r="L390" i="251"/>
  <c r="L391" i="251"/>
  <c r="L392" i="251"/>
  <c r="L393" i="251"/>
  <c r="L394" i="251"/>
  <c r="L395" i="251"/>
  <c r="L396" i="251"/>
  <c r="L397" i="251"/>
  <c r="L398" i="251"/>
  <c r="L399" i="251"/>
  <c r="L400" i="251"/>
  <c r="L401" i="251"/>
  <c r="L402" i="251"/>
  <c r="L403" i="251"/>
  <c r="L404" i="251"/>
  <c r="L405" i="251"/>
  <c r="L406" i="251"/>
  <c r="L407" i="251"/>
  <c r="L408" i="251"/>
  <c r="L409" i="251"/>
  <c r="L410" i="251"/>
  <c r="L411" i="251"/>
  <c r="L412" i="251"/>
  <c r="L413" i="251"/>
  <c r="L414" i="251"/>
  <c r="L415" i="251"/>
  <c r="L416" i="251"/>
  <c r="L417" i="251"/>
  <c r="L418" i="251"/>
  <c r="L419" i="251"/>
  <c r="L420" i="251"/>
  <c r="L421" i="251"/>
  <c r="L422" i="251"/>
  <c r="L423" i="251"/>
  <c r="L424" i="251"/>
  <c r="L425" i="251"/>
  <c r="L426" i="251"/>
  <c r="L427" i="251"/>
  <c r="L428" i="251"/>
  <c r="L429" i="251"/>
  <c r="L430" i="251"/>
  <c r="L431" i="251"/>
  <c r="L432" i="251"/>
  <c r="L433" i="251"/>
  <c r="L434" i="251"/>
  <c r="L435" i="251"/>
  <c r="L436" i="251"/>
  <c r="L437" i="251"/>
  <c r="L438" i="251"/>
  <c r="L439" i="251"/>
  <c r="L440" i="251"/>
  <c r="L441" i="251"/>
  <c r="L442" i="251"/>
  <c r="L443" i="251"/>
  <c r="L444" i="251"/>
  <c r="L445" i="251"/>
  <c r="L446" i="251"/>
  <c r="L447" i="251"/>
  <c r="L448" i="251"/>
  <c r="L449" i="251"/>
  <c r="L450" i="251"/>
  <c r="L451" i="251"/>
  <c r="L452" i="251"/>
  <c r="L453" i="251"/>
  <c r="L454" i="251"/>
  <c r="L455" i="251"/>
  <c r="L456" i="251"/>
  <c r="L457" i="251"/>
  <c r="L458" i="251"/>
  <c r="L459" i="251"/>
  <c r="L460" i="251"/>
  <c r="L461" i="251"/>
  <c r="L462" i="251"/>
  <c r="L463" i="251"/>
  <c r="L464" i="251"/>
  <c r="L465" i="251"/>
  <c r="L466" i="251"/>
  <c r="L467" i="251"/>
  <c r="L468" i="251"/>
  <c r="L469" i="251"/>
  <c r="L470" i="251"/>
  <c r="L471" i="251"/>
  <c r="L472" i="251"/>
  <c r="L473" i="251"/>
  <c r="L474" i="251"/>
  <c r="L475" i="251"/>
  <c r="L476" i="251"/>
  <c r="L477" i="251"/>
  <c r="L478" i="251"/>
  <c r="L479" i="251"/>
  <c r="L480" i="251"/>
  <c r="L481" i="251"/>
  <c r="L482" i="251"/>
  <c r="L483" i="251"/>
  <c r="L484" i="251"/>
  <c r="L485" i="251"/>
  <c r="L486" i="251"/>
  <c r="L487" i="251"/>
  <c r="L488" i="251"/>
  <c r="L489" i="251"/>
  <c r="L490" i="251"/>
  <c r="L491" i="251"/>
  <c r="L492" i="251"/>
  <c r="L493" i="251"/>
  <c r="L494" i="251"/>
  <c r="L495" i="251"/>
  <c r="L496" i="251"/>
  <c r="L497" i="251"/>
  <c r="L498" i="251"/>
  <c r="L499" i="251"/>
  <c r="L500" i="251"/>
  <c r="L501" i="251"/>
  <c r="L502" i="251"/>
  <c r="L503" i="251"/>
  <c r="L504" i="251"/>
  <c r="L505" i="251"/>
  <c r="L506" i="251"/>
  <c r="L507" i="251"/>
  <c r="L508" i="251"/>
  <c r="L509" i="251"/>
  <c r="L510" i="251"/>
  <c r="L511" i="251"/>
  <c r="L512" i="251"/>
  <c r="L513" i="251"/>
  <c r="L514" i="251"/>
  <c r="L515" i="251"/>
  <c r="L516" i="251"/>
  <c r="L517" i="251"/>
  <c r="L518" i="251"/>
  <c r="L519" i="251"/>
  <c r="L520" i="251"/>
  <c r="L521" i="251"/>
  <c r="L522" i="251"/>
  <c r="L523" i="251"/>
  <c r="L524" i="251"/>
  <c r="L525" i="251"/>
  <c r="L526" i="251"/>
  <c r="L527" i="251"/>
  <c r="L528" i="251"/>
  <c r="L529" i="251"/>
  <c r="L530" i="251"/>
  <c r="L531" i="251"/>
  <c r="L532" i="251"/>
  <c r="L533" i="251"/>
  <c r="L534" i="251"/>
  <c r="L535" i="251"/>
  <c r="L536" i="251"/>
  <c r="L537" i="251"/>
  <c r="L538" i="251"/>
  <c r="L539" i="251"/>
  <c r="L540" i="251"/>
  <c r="L541" i="251"/>
  <c r="L542" i="251"/>
  <c r="L543" i="251"/>
  <c r="L544" i="251"/>
  <c r="L545" i="251"/>
  <c r="L546" i="251"/>
  <c r="L547" i="251"/>
  <c r="L548" i="251"/>
  <c r="L549" i="251"/>
  <c r="L550" i="251"/>
  <c r="L551" i="251"/>
  <c r="L552" i="251"/>
  <c r="L553" i="251"/>
  <c r="L554" i="251"/>
  <c r="L555" i="251"/>
  <c r="L556" i="251"/>
  <c r="L557" i="251"/>
  <c r="L558" i="251"/>
  <c r="L559" i="251"/>
  <c r="L560" i="251"/>
  <c r="L561" i="251"/>
  <c r="L562" i="251"/>
  <c r="L563" i="251"/>
  <c r="L564" i="251"/>
  <c r="L565" i="251"/>
  <c r="L566" i="251"/>
  <c r="L567" i="251"/>
  <c r="L568" i="251"/>
  <c r="L569" i="251"/>
  <c r="L570" i="251"/>
  <c r="L571" i="251"/>
  <c r="L572" i="251"/>
  <c r="L573" i="251"/>
  <c r="L574" i="251"/>
  <c r="L575" i="251"/>
  <c r="L576" i="251"/>
  <c r="L577" i="251"/>
  <c r="L578" i="251"/>
  <c r="L579" i="251"/>
  <c r="L580" i="251"/>
  <c r="L581" i="251"/>
  <c r="L582" i="251"/>
  <c r="L583" i="251"/>
  <c r="L584" i="251"/>
  <c r="L585" i="251"/>
  <c r="L586" i="251"/>
  <c r="L587" i="251"/>
  <c r="L588" i="251"/>
  <c r="L589" i="251"/>
  <c r="L590" i="251"/>
  <c r="L591" i="251"/>
  <c r="L592" i="251"/>
  <c r="L593" i="251"/>
  <c r="L594" i="251"/>
  <c r="L595" i="251"/>
  <c r="L596" i="251"/>
  <c r="L597" i="251"/>
  <c r="L598" i="251"/>
  <c r="L599" i="251"/>
  <c r="L600" i="251"/>
  <c r="L601" i="251"/>
  <c r="L602" i="251"/>
  <c r="L603" i="251"/>
  <c r="L604" i="251"/>
  <c r="L605" i="251"/>
  <c r="L606" i="251"/>
  <c r="L607" i="251"/>
  <c r="L608" i="251"/>
  <c r="L609" i="251"/>
  <c r="L610" i="251"/>
  <c r="L611" i="251"/>
  <c r="L612" i="251"/>
  <c r="L613" i="251"/>
  <c r="L614" i="251"/>
  <c r="L615" i="251"/>
  <c r="L616" i="251"/>
  <c r="L617" i="251"/>
  <c r="L618" i="251"/>
  <c r="L619" i="251"/>
  <c r="L620" i="251"/>
  <c r="L621" i="251"/>
  <c r="L622" i="251"/>
  <c r="L623" i="251"/>
  <c r="L624" i="251"/>
  <c r="L625" i="251"/>
  <c r="L626" i="251"/>
  <c r="L627" i="251"/>
  <c r="L628" i="251"/>
  <c r="L629" i="251"/>
  <c r="L630" i="251"/>
  <c r="L631" i="251"/>
  <c r="L632" i="251"/>
  <c r="L633" i="251"/>
  <c r="L634" i="251"/>
  <c r="L635" i="251"/>
  <c r="L636" i="251"/>
  <c r="L637" i="251"/>
  <c r="L638" i="251"/>
  <c r="L639" i="251"/>
  <c r="L640" i="251"/>
  <c r="L641" i="251"/>
  <c r="L642" i="251"/>
  <c r="L643" i="251"/>
  <c r="L644" i="251"/>
  <c r="L645" i="251"/>
  <c r="L646" i="251"/>
  <c r="L647" i="251"/>
  <c r="L648" i="251"/>
  <c r="L649" i="251"/>
  <c r="L650" i="251"/>
  <c r="L651" i="251"/>
  <c r="L652" i="251"/>
  <c r="L653" i="251"/>
  <c r="L654" i="251"/>
  <c r="L655" i="251"/>
  <c r="L656" i="251"/>
  <c r="L657" i="251"/>
  <c r="L658" i="251"/>
  <c r="L659" i="251"/>
  <c r="L660" i="251"/>
  <c r="L661" i="251"/>
  <c r="L662" i="251"/>
  <c r="L663" i="251"/>
  <c r="L664" i="251"/>
  <c r="L665" i="251"/>
  <c r="L666" i="251"/>
  <c r="L667" i="251"/>
  <c r="L668" i="251"/>
  <c r="L669" i="251"/>
  <c r="L670" i="251"/>
  <c r="L671" i="251"/>
  <c r="L672" i="251"/>
  <c r="L673" i="251"/>
  <c r="L674" i="251"/>
  <c r="L675" i="251"/>
  <c r="L676" i="251"/>
  <c r="L677" i="251"/>
  <c r="L678" i="251"/>
  <c r="L679" i="251"/>
  <c r="L680" i="251"/>
  <c r="L681" i="251"/>
  <c r="L682" i="251"/>
  <c r="L683" i="251"/>
  <c r="L684" i="251"/>
  <c r="L685" i="251"/>
  <c r="L686" i="251"/>
  <c r="L687" i="251"/>
  <c r="L688" i="251"/>
  <c r="L689" i="251"/>
  <c r="L690" i="251"/>
  <c r="L691" i="251"/>
  <c r="L692" i="251"/>
  <c r="L693" i="251"/>
  <c r="L694" i="251"/>
  <c r="L695" i="251"/>
  <c r="L696" i="251"/>
  <c r="L697" i="251"/>
  <c r="L698" i="251"/>
  <c r="L699" i="251"/>
  <c r="L700" i="251"/>
  <c r="L701" i="251"/>
  <c r="L702" i="251"/>
  <c r="L703" i="251"/>
  <c r="L704" i="251"/>
  <c r="L705" i="251"/>
  <c r="L706" i="251"/>
  <c r="L707" i="251"/>
  <c r="L708" i="251"/>
  <c r="L709" i="251"/>
  <c r="L710" i="251"/>
  <c r="L711" i="251"/>
  <c r="L712" i="251"/>
  <c r="L713" i="251"/>
  <c r="L714" i="251"/>
  <c r="L715" i="251"/>
  <c r="L716" i="251"/>
  <c r="L717" i="251"/>
  <c r="L718" i="251"/>
  <c r="L719" i="251"/>
  <c r="L720" i="251"/>
  <c r="L721" i="251"/>
  <c r="L722" i="251"/>
  <c r="L723" i="251"/>
  <c r="L724" i="251"/>
  <c r="L725" i="251"/>
  <c r="L726" i="251"/>
  <c r="L727" i="251"/>
  <c r="L728" i="251"/>
  <c r="L729" i="251"/>
  <c r="L730" i="251"/>
  <c r="L731" i="251"/>
  <c r="L732" i="251"/>
  <c r="L733" i="251"/>
  <c r="L734" i="251"/>
  <c r="L735" i="251"/>
  <c r="L736" i="251"/>
  <c r="L737" i="251"/>
  <c r="L738" i="251"/>
  <c r="L739" i="251"/>
  <c r="L740" i="251"/>
  <c r="L741" i="251"/>
  <c r="L742" i="251"/>
  <c r="L743" i="251"/>
  <c r="L744" i="251"/>
  <c r="L745" i="251"/>
  <c r="L746" i="251"/>
  <c r="L747" i="251"/>
  <c r="L748" i="251"/>
  <c r="L749" i="251"/>
  <c r="L750" i="251"/>
  <c r="L751" i="251"/>
  <c r="L752" i="251"/>
  <c r="L753" i="251"/>
  <c r="L754" i="251"/>
  <c r="L755" i="251"/>
  <c r="L756" i="251"/>
  <c r="L757" i="251"/>
  <c r="L758" i="251"/>
  <c r="L759" i="251"/>
  <c r="L760" i="251"/>
  <c r="L761" i="251"/>
  <c r="L762" i="251"/>
  <c r="L763" i="251"/>
  <c r="L764" i="251"/>
  <c r="L765" i="251"/>
  <c r="L766" i="251"/>
  <c r="L767" i="251"/>
  <c r="L768" i="251"/>
  <c r="L769" i="251"/>
  <c r="L770" i="251"/>
  <c r="L771" i="251"/>
  <c r="L772" i="251"/>
  <c r="L773" i="251"/>
  <c r="L774" i="251"/>
  <c r="L775" i="251"/>
  <c r="L776" i="251"/>
  <c r="L777" i="251"/>
  <c r="L778" i="251"/>
  <c r="L779" i="251"/>
  <c r="L780" i="251"/>
  <c r="L781" i="251"/>
  <c r="L782" i="251"/>
  <c r="L783" i="251"/>
  <c r="L784" i="251"/>
  <c r="L785" i="251"/>
  <c r="L786" i="251"/>
  <c r="L787" i="251"/>
  <c r="L788" i="251"/>
  <c r="L789" i="251"/>
  <c r="L790" i="251"/>
  <c r="L791" i="251"/>
  <c r="L792" i="251"/>
  <c r="L793" i="251"/>
  <c r="L794" i="251"/>
  <c r="L795" i="251"/>
  <c r="L796" i="251"/>
  <c r="L797" i="251"/>
  <c r="L798" i="251"/>
  <c r="L799" i="251"/>
  <c r="L800" i="251"/>
  <c r="L801" i="251"/>
  <c r="L802" i="251"/>
  <c r="L803" i="251"/>
  <c r="L804" i="251"/>
  <c r="L805" i="251"/>
  <c r="L806" i="251"/>
  <c r="L807" i="251"/>
  <c r="L808" i="251"/>
  <c r="L809" i="251"/>
  <c r="L810" i="251"/>
  <c r="L811" i="251"/>
  <c r="L812" i="251"/>
  <c r="L813" i="251"/>
  <c r="L814" i="251"/>
  <c r="L815" i="251"/>
  <c r="L816" i="251"/>
  <c r="L817" i="251"/>
  <c r="L818" i="251"/>
  <c r="L819" i="251"/>
  <c r="L820" i="251"/>
  <c r="L821" i="251"/>
  <c r="L822" i="251"/>
  <c r="L823" i="251"/>
  <c r="L824" i="251"/>
  <c r="L825" i="251"/>
  <c r="L826" i="251"/>
  <c r="L827" i="251"/>
  <c r="L828" i="251"/>
  <c r="L829" i="251"/>
  <c r="L830" i="251"/>
  <c r="L831" i="251"/>
  <c r="L832" i="251"/>
  <c r="L833" i="251"/>
  <c r="L834" i="251"/>
  <c r="L835" i="251"/>
  <c r="L836" i="251"/>
  <c r="L837" i="251"/>
  <c r="L838" i="251"/>
  <c r="L839" i="251"/>
  <c r="L840" i="251"/>
  <c r="L841" i="251"/>
  <c r="L842" i="251"/>
  <c r="L843" i="251"/>
  <c r="L844" i="251"/>
  <c r="L845" i="251"/>
  <c r="L846" i="251"/>
  <c r="L847" i="251"/>
  <c r="L848" i="251"/>
  <c r="L849" i="251"/>
  <c r="L850" i="251"/>
  <c r="L851" i="251"/>
  <c r="L852" i="251"/>
  <c r="L853" i="251"/>
  <c r="L854" i="251"/>
  <c r="L855" i="251"/>
  <c r="L856" i="251"/>
  <c r="L857" i="251"/>
  <c r="L858" i="251"/>
  <c r="L859" i="251"/>
  <c r="L860" i="251"/>
  <c r="L861" i="251"/>
  <c r="L862" i="251"/>
  <c r="L863" i="251"/>
  <c r="L864" i="251"/>
  <c r="L865" i="251"/>
  <c r="L866" i="251"/>
  <c r="L867" i="251"/>
  <c r="L868" i="251"/>
  <c r="L869" i="251"/>
  <c r="L870" i="251"/>
  <c r="L871" i="251"/>
  <c r="L872" i="251"/>
  <c r="L873" i="251"/>
  <c r="L874" i="251"/>
  <c r="L875" i="251"/>
  <c r="L876" i="251"/>
  <c r="L877" i="251"/>
  <c r="L878" i="251"/>
  <c r="L879" i="251"/>
  <c r="L880" i="251"/>
  <c r="L881" i="251"/>
  <c r="L882" i="251"/>
  <c r="L883" i="251"/>
  <c r="L884" i="251"/>
  <c r="L885" i="251"/>
  <c r="L886" i="251"/>
  <c r="L887" i="251"/>
  <c r="L888" i="251"/>
  <c r="L889" i="251"/>
  <c r="L890" i="251"/>
  <c r="L891" i="251"/>
  <c r="L892" i="251"/>
  <c r="L893" i="251"/>
  <c r="L894" i="251"/>
  <c r="L895" i="251"/>
  <c r="L896" i="251"/>
  <c r="L897" i="251"/>
  <c r="L898" i="251"/>
  <c r="L899" i="251"/>
  <c r="L900" i="251"/>
  <c r="L901" i="251"/>
  <c r="L902" i="251"/>
  <c r="L903" i="251"/>
  <c r="L904" i="251"/>
  <c r="L905" i="251"/>
  <c r="L906" i="251"/>
  <c r="L907" i="251"/>
  <c r="L908" i="251"/>
  <c r="L909" i="251"/>
  <c r="L910" i="251"/>
  <c r="L911" i="251"/>
  <c r="L912" i="251"/>
  <c r="L913" i="251"/>
  <c r="L914" i="251"/>
  <c r="L915" i="251"/>
  <c r="L916" i="251"/>
  <c r="L917" i="251"/>
  <c r="L918" i="251"/>
  <c r="L919" i="251"/>
  <c r="L920" i="251"/>
  <c r="L921" i="251"/>
  <c r="L922" i="251"/>
  <c r="L923" i="251"/>
  <c r="L924" i="251"/>
  <c r="L925" i="251"/>
  <c r="L926" i="251"/>
  <c r="L927" i="251"/>
  <c r="L928" i="251"/>
  <c r="L929" i="251"/>
  <c r="L930" i="251"/>
  <c r="L931" i="251"/>
  <c r="L932" i="251"/>
  <c r="L933" i="251"/>
  <c r="L934" i="251"/>
  <c r="L935" i="251"/>
  <c r="L936" i="251"/>
  <c r="L937" i="251"/>
  <c r="L938" i="251"/>
  <c r="L939" i="251"/>
  <c r="L940" i="251"/>
  <c r="L941" i="251"/>
  <c r="L942" i="251"/>
  <c r="L943" i="251"/>
  <c r="L944" i="251"/>
  <c r="L945" i="251"/>
  <c r="L946" i="251"/>
  <c r="L947" i="251"/>
  <c r="L948" i="251"/>
  <c r="L949" i="251"/>
  <c r="L950" i="251"/>
  <c r="L951" i="251"/>
  <c r="L952" i="251"/>
  <c r="L953" i="251"/>
  <c r="L954" i="251"/>
  <c r="L955" i="251"/>
  <c r="L956" i="251"/>
  <c r="L957" i="251"/>
  <c r="L958" i="251"/>
  <c r="L959" i="251"/>
  <c r="L960" i="251"/>
  <c r="L961" i="251"/>
  <c r="L962" i="251"/>
  <c r="L963" i="251"/>
  <c r="L964" i="251"/>
  <c r="L965" i="251"/>
  <c r="L966" i="251"/>
  <c r="L967" i="251"/>
  <c r="L968" i="251"/>
  <c r="L969" i="251"/>
  <c r="L970" i="251"/>
  <c r="L971" i="251"/>
  <c r="L972" i="251"/>
  <c r="L973" i="251"/>
  <c r="L974" i="251"/>
  <c r="L975" i="251"/>
  <c r="L976" i="251"/>
  <c r="L977" i="251"/>
  <c r="L978" i="251"/>
  <c r="L979" i="251"/>
  <c r="L980" i="251"/>
  <c r="L981" i="251"/>
  <c r="L982" i="251"/>
  <c r="L983" i="251"/>
  <c r="L984" i="251"/>
  <c r="L985" i="251"/>
  <c r="L986" i="251"/>
  <c r="L987" i="251"/>
  <c r="L988" i="251"/>
  <c r="L989" i="251"/>
  <c r="L990" i="251"/>
  <c r="L991" i="251"/>
  <c r="L992" i="251"/>
  <c r="L993" i="251"/>
  <c r="L994" i="251"/>
  <c r="L995" i="251"/>
  <c r="L996" i="251"/>
  <c r="L997" i="251"/>
  <c r="L998" i="251"/>
  <c r="L999" i="251"/>
  <c r="L1000" i="251"/>
  <c r="L1001" i="251"/>
  <c r="L1002" i="251"/>
  <c r="L1003" i="251"/>
  <c r="L1004" i="251"/>
  <c r="L1005" i="251"/>
  <c r="L1006" i="251"/>
  <c r="L1007" i="251"/>
  <c r="L1008" i="251"/>
  <c r="L1009" i="251"/>
  <c r="L1010" i="251"/>
  <c r="L1011" i="251"/>
  <c r="L1012" i="251"/>
  <c r="L1013" i="251"/>
  <c r="L1014" i="251"/>
  <c r="L1015" i="251"/>
  <c r="L1016" i="251"/>
  <c r="L1017" i="251"/>
  <c r="L1018" i="251"/>
  <c r="L1019" i="251"/>
  <c r="L1020" i="251"/>
  <c r="L1021" i="251"/>
  <c r="L1022" i="251"/>
  <c r="L1023" i="251"/>
  <c r="L1024" i="251"/>
  <c r="L1025" i="251"/>
  <c r="L1026" i="251"/>
  <c r="L1027" i="251"/>
  <c r="L1028" i="251"/>
  <c r="L1029" i="251"/>
  <c r="L1030" i="251"/>
  <c r="L1031" i="251"/>
  <c r="L1032" i="251"/>
  <c r="L1033" i="251"/>
  <c r="L1034" i="251"/>
  <c r="L1035" i="251"/>
  <c r="L1036" i="251"/>
  <c r="L1037" i="251"/>
  <c r="L1038" i="251"/>
  <c r="L1039" i="251"/>
  <c r="L1040" i="251"/>
  <c r="L1041" i="251"/>
  <c r="L1042" i="251"/>
  <c r="L1043" i="251"/>
  <c r="L1044" i="251"/>
  <c r="L1045" i="251"/>
  <c r="L1046" i="251"/>
  <c r="L1047" i="251"/>
  <c r="L1048" i="251"/>
  <c r="L1049" i="251"/>
  <c r="L1050" i="251"/>
  <c r="L1051" i="251"/>
  <c r="L1052" i="251"/>
  <c r="L1053" i="251"/>
  <c r="L1054" i="251"/>
  <c r="L1055" i="251"/>
  <c r="L1056" i="251"/>
  <c r="L1057" i="251"/>
  <c r="L1058" i="251"/>
  <c r="L1059" i="251"/>
  <c r="L1060" i="251"/>
  <c r="L1061" i="251"/>
  <c r="L1062" i="251"/>
  <c r="L1063" i="251"/>
  <c r="L1064" i="251"/>
  <c r="L1065" i="251"/>
  <c r="L1066" i="251"/>
  <c r="L1067" i="251"/>
  <c r="L1068" i="251"/>
  <c r="L1069" i="251"/>
  <c r="L1070" i="251"/>
  <c r="L1071" i="251"/>
  <c r="L1072" i="251"/>
  <c r="L1073" i="251"/>
  <c r="L1074" i="251"/>
  <c r="L1075" i="251"/>
  <c r="L1076" i="251"/>
  <c r="L1077" i="251"/>
  <c r="L1078" i="251"/>
  <c r="L1079" i="251"/>
  <c r="L1080" i="251"/>
  <c r="L1081" i="251"/>
  <c r="L1082" i="251"/>
  <c r="L1083" i="251"/>
  <c r="L1084" i="251"/>
  <c r="L1085" i="251"/>
  <c r="L1086" i="251"/>
  <c r="L1087" i="251"/>
  <c r="L1088" i="251"/>
  <c r="L1089" i="251"/>
  <c r="L1090" i="251"/>
  <c r="L1091" i="251"/>
  <c r="L1092" i="251"/>
  <c r="L1093" i="251"/>
  <c r="L1094" i="251"/>
  <c r="L1095" i="251"/>
  <c r="L1096" i="251"/>
  <c r="L1097" i="251"/>
  <c r="L1098" i="251"/>
  <c r="L1099" i="251"/>
  <c r="L1100" i="251"/>
  <c r="L1101" i="251"/>
  <c r="L1102" i="251"/>
  <c r="L1103" i="251"/>
  <c r="L1104" i="251"/>
  <c r="L1105" i="251"/>
  <c r="L1106" i="251"/>
  <c r="L1107" i="251"/>
  <c r="L1108" i="251"/>
  <c r="L1109" i="251"/>
  <c r="L1110" i="251"/>
  <c r="L1111" i="251"/>
  <c r="L1112" i="251"/>
  <c r="L1113" i="251"/>
  <c r="L1114" i="251"/>
  <c r="L1115" i="251"/>
  <c r="L1116" i="251"/>
  <c r="L1117" i="251"/>
  <c r="L1118" i="251"/>
  <c r="L1119" i="251"/>
  <c r="L1120" i="251"/>
  <c r="L1121" i="251"/>
  <c r="L1122" i="251"/>
  <c r="L1123" i="251"/>
  <c r="L1124" i="251"/>
  <c r="L1125" i="251"/>
  <c r="L1126" i="251"/>
  <c r="L1127" i="251"/>
  <c r="L1128" i="251"/>
  <c r="L1129" i="251"/>
  <c r="L1130" i="251"/>
  <c r="L1131" i="251"/>
  <c r="L1132" i="251"/>
  <c r="L1133" i="251"/>
  <c r="L1134" i="251"/>
  <c r="L1135" i="251"/>
  <c r="L1136" i="251"/>
  <c r="L1137" i="251"/>
  <c r="L1138" i="251"/>
  <c r="L1139" i="251"/>
  <c r="L1140" i="251"/>
  <c r="L1141" i="251"/>
  <c r="L1142" i="251"/>
  <c r="L1143" i="251"/>
  <c r="L1144" i="251"/>
  <c r="L1145" i="251"/>
  <c r="L1146" i="251"/>
  <c r="L1147" i="251"/>
  <c r="L1148" i="251"/>
  <c r="L1149" i="251"/>
  <c r="L1150" i="251"/>
  <c r="L1151" i="251"/>
  <c r="L1152" i="251"/>
  <c r="L1153" i="251"/>
  <c r="L1154" i="251"/>
  <c r="L1155" i="251"/>
  <c r="L1156" i="251"/>
  <c r="L1157" i="251"/>
  <c r="L1158" i="251"/>
  <c r="L1159" i="251"/>
  <c r="L1160" i="251"/>
  <c r="L1161" i="251"/>
  <c r="L1162" i="251"/>
  <c r="L1163" i="251"/>
  <c r="L1164" i="251"/>
  <c r="L1165" i="251"/>
  <c r="L1166" i="251"/>
  <c r="L1167" i="251"/>
  <c r="L1168" i="251"/>
  <c r="L1169" i="251"/>
  <c r="L1170" i="251"/>
  <c r="L1171" i="251"/>
  <c r="L1172" i="251"/>
  <c r="L1173" i="251"/>
  <c r="L1174" i="251"/>
  <c r="L1175" i="251"/>
  <c r="L1176" i="251"/>
  <c r="L1177" i="251"/>
  <c r="L1178" i="251"/>
  <c r="L1179" i="251"/>
  <c r="L1180" i="251"/>
  <c r="L1181" i="251"/>
  <c r="L1182" i="251"/>
  <c r="L1183" i="251"/>
  <c r="L1184" i="251"/>
  <c r="L1185" i="251"/>
  <c r="L1186" i="251"/>
  <c r="L1187" i="251"/>
  <c r="L1188" i="251"/>
  <c r="L1189" i="251"/>
  <c r="L1190" i="251"/>
  <c r="L1191" i="251"/>
  <c r="L1192" i="251"/>
  <c r="L1193" i="251"/>
  <c r="L1194" i="251"/>
  <c r="L1195" i="251"/>
  <c r="L1196" i="251"/>
  <c r="L1197" i="251"/>
  <c r="L1198" i="251"/>
  <c r="L1199" i="251"/>
  <c r="L1200" i="251"/>
  <c r="L1201" i="251"/>
  <c r="L1202" i="251"/>
  <c r="L1203" i="251"/>
  <c r="L1204" i="251"/>
  <c r="L1205" i="251"/>
  <c r="L1206" i="251"/>
  <c r="L1207" i="251"/>
  <c r="L1208" i="251"/>
  <c r="L1209" i="251"/>
  <c r="L1210" i="251"/>
  <c r="L1211" i="251"/>
  <c r="L1212" i="251"/>
  <c r="L1213" i="251"/>
  <c r="L1214" i="251"/>
  <c r="L1215" i="251"/>
  <c r="L1216" i="251"/>
  <c r="L1217" i="251"/>
  <c r="L1218" i="251"/>
  <c r="L1219" i="251"/>
  <c r="L1220" i="251"/>
  <c r="L1221" i="251"/>
  <c r="L1222" i="251"/>
  <c r="L1223" i="251"/>
  <c r="L1224" i="251"/>
  <c r="L1225" i="251"/>
  <c r="L1226" i="251"/>
  <c r="L1227" i="251"/>
  <c r="L1228" i="251"/>
  <c r="L1229" i="251"/>
  <c r="L1230" i="251"/>
  <c r="L1231" i="251"/>
  <c r="L1232" i="251"/>
  <c r="L1233" i="251"/>
  <c r="L1234" i="251"/>
  <c r="L1235" i="251"/>
  <c r="L1236" i="251"/>
  <c r="L1237" i="251"/>
  <c r="L1238" i="251"/>
  <c r="L1239" i="251"/>
  <c r="L1240" i="251"/>
  <c r="L1241" i="251"/>
  <c r="L1242" i="251"/>
  <c r="L1243" i="251"/>
  <c r="L1244" i="251"/>
  <c r="L1245" i="251"/>
  <c r="L1246" i="251"/>
  <c r="L1247" i="251"/>
  <c r="L1248" i="251"/>
  <c r="L1249" i="251"/>
  <c r="L1250" i="251"/>
  <c r="L1251" i="251"/>
  <c r="L1252" i="251"/>
  <c r="L1253" i="251"/>
  <c r="L1254" i="251"/>
  <c r="L1255" i="251"/>
  <c r="L1256" i="251"/>
  <c r="L1257" i="251"/>
  <c r="L1258" i="251"/>
  <c r="L1259" i="251"/>
  <c r="L1260" i="251"/>
  <c r="L1261" i="251"/>
  <c r="L1262" i="251"/>
  <c r="L1263" i="251"/>
  <c r="L1264" i="251"/>
  <c r="L1265" i="251"/>
  <c r="L1266" i="251"/>
  <c r="L1267" i="251"/>
  <c r="L1268" i="251"/>
  <c r="L1269" i="251"/>
  <c r="L1270" i="251"/>
  <c r="L1271" i="251"/>
  <c r="L1272" i="251"/>
  <c r="L1273" i="251"/>
  <c r="L1274" i="251"/>
  <c r="L1275" i="251"/>
  <c r="L1276" i="251"/>
  <c r="L1277" i="251"/>
  <c r="L1278" i="251"/>
  <c r="L1279" i="251"/>
  <c r="L1280" i="251"/>
  <c r="L1281" i="251"/>
  <c r="L1282" i="251"/>
  <c r="L1283" i="251"/>
  <c r="L1284" i="251"/>
  <c r="L1285" i="251"/>
  <c r="L1286" i="251"/>
  <c r="L1287" i="251"/>
  <c r="L1288" i="251"/>
  <c r="L1289" i="251"/>
  <c r="L1290" i="251"/>
  <c r="L1291" i="251"/>
  <c r="L1292" i="251"/>
  <c r="L1293" i="251"/>
  <c r="L1294" i="251"/>
  <c r="L1295" i="251"/>
  <c r="L1296" i="251"/>
  <c r="L1297" i="251"/>
  <c r="L1298" i="251"/>
  <c r="L1299" i="251"/>
  <c r="L1300" i="251"/>
  <c r="L1301" i="251"/>
  <c r="L1302" i="251"/>
  <c r="L1303" i="251"/>
  <c r="L1304" i="251"/>
  <c r="L1305" i="251"/>
  <c r="L1306" i="251"/>
  <c r="L1307" i="251"/>
  <c r="L1308" i="251"/>
  <c r="L1309" i="251"/>
  <c r="L1310" i="251"/>
  <c r="L1311" i="251"/>
  <c r="L1312" i="251"/>
  <c r="L1313" i="251"/>
  <c r="L1314" i="251"/>
  <c r="L1315" i="251"/>
  <c r="L1316" i="251"/>
  <c r="L1317" i="251"/>
  <c r="L1318" i="251"/>
  <c r="L1319" i="251"/>
  <c r="L1320" i="251"/>
  <c r="L1321" i="251"/>
  <c r="L1322" i="251"/>
  <c r="L1323" i="251"/>
  <c r="L1324" i="251"/>
  <c r="L1325" i="251"/>
  <c r="L1326" i="251"/>
  <c r="L1327" i="251"/>
  <c r="L1328" i="251"/>
  <c r="L1329" i="251"/>
  <c r="L1330" i="251"/>
  <c r="L1331" i="251"/>
  <c r="L1332" i="251"/>
  <c r="L1333" i="251"/>
  <c r="L1334" i="251"/>
  <c r="L1335" i="251"/>
  <c r="L1336" i="251"/>
  <c r="L1337" i="251"/>
  <c r="L1338" i="251"/>
  <c r="L1339" i="251"/>
  <c r="L1340" i="251"/>
  <c r="L1341" i="251"/>
  <c r="L1342" i="251"/>
  <c r="L1343" i="251"/>
  <c r="L1344" i="251"/>
  <c r="L1345" i="251"/>
  <c r="L1346" i="251"/>
  <c r="L1347" i="251"/>
  <c r="L1348" i="251"/>
  <c r="L1349" i="251"/>
  <c r="L1350" i="251"/>
  <c r="L1351" i="251"/>
  <c r="L1352" i="251"/>
  <c r="L1353" i="251"/>
  <c r="L1354" i="251"/>
  <c r="L1355" i="251"/>
  <c r="L1356" i="251"/>
  <c r="L1357" i="251"/>
  <c r="L1358" i="251"/>
  <c r="L1359" i="251"/>
  <c r="L1360" i="251"/>
  <c r="L1361" i="251"/>
  <c r="L1362" i="251"/>
  <c r="L1363" i="251"/>
  <c r="L1364" i="251"/>
  <c r="L1365" i="251"/>
  <c r="L1366" i="251"/>
  <c r="L1367" i="251"/>
  <c r="L1368" i="251"/>
  <c r="L1369" i="251"/>
  <c r="L1370" i="251"/>
  <c r="L1371" i="251"/>
  <c r="L1372" i="251"/>
  <c r="L1373" i="251"/>
  <c r="L1374" i="251"/>
  <c r="L1375" i="251"/>
  <c r="L1376" i="251"/>
  <c r="L1377" i="251"/>
  <c r="L1378" i="251"/>
  <c r="L1379" i="251"/>
  <c r="L1380" i="251"/>
  <c r="L1381" i="251"/>
  <c r="L1382" i="251"/>
  <c r="L1383" i="251"/>
  <c r="L1384" i="251"/>
  <c r="L1385" i="251"/>
  <c r="L1386" i="251"/>
  <c r="L1387" i="251"/>
  <c r="L1388" i="251"/>
  <c r="L1389" i="251"/>
  <c r="L1390" i="251"/>
  <c r="L1391" i="251"/>
  <c r="L1392" i="251"/>
  <c r="L1393" i="251"/>
  <c r="L1394" i="251"/>
  <c r="L1395" i="251"/>
  <c r="L1396" i="251"/>
  <c r="L1397" i="251"/>
  <c r="L1398" i="251"/>
  <c r="L1399" i="251"/>
  <c r="L1400" i="251"/>
  <c r="L1401" i="251"/>
  <c r="L1402" i="251"/>
  <c r="L1403" i="251"/>
  <c r="L1404" i="251"/>
  <c r="L1405" i="251"/>
  <c r="L1406" i="251"/>
  <c r="L1407" i="251"/>
  <c r="L1408" i="251"/>
  <c r="L1409" i="251"/>
  <c r="L1410" i="251"/>
  <c r="L1411" i="251"/>
  <c r="L1412" i="251"/>
  <c r="L1413" i="251"/>
  <c r="L1414" i="251"/>
  <c r="L1415" i="251"/>
  <c r="L1416" i="251"/>
  <c r="L1417" i="251"/>
  <c r="L1418" i="251"/>
  <c r="L1419" i="251"/>
  <c r="L1420" i="251"/>
  <c r="L1421" i="251"/>
  <c r="L1422" i="251"/>
  <c r="L1423" i="251"/>
  <c r="L1424" i="251"/>
  <c r="L1425" i="251"/>
  <c r="L1426" i="251"/>
  <c r="L1427" i="251"/>
  <c r="L1428" i="251"/>
  <c r="L1429" i="251"/>
  <c r="L1430" i="251"/>
  <c r="L1431" i="251"/>
  <c r="L1432" i="251"/>
  <c r="L1433" i="251"/>
  <c r="L1434" i="251"/>
  <c r="L1435" i="251"/>
  <c r="L1436" i="251"/>
  <c r="L1437" i="251"/>
  <c r="L1438" i="251"/>
  <c r="L1439" i="251"/>
  <c r="L1440" i="251"/>
  <c r="L1441" i="251"/>
  <c r="L1442" i="251"/>
  <c r="L1443" i="251"/>
  <c r="L1444" i="251"/>
  <c r="L1445" i="251"/>
  <c r="L1446" i="251"/>
  <c r="L1447" i="251"/>
  <c r="L1448" i="251"/>
  <c r="L1449" i="251"/>
  <c r="L1450" i="251"/>
  <c r="L1451" i="251"/>
  <c r="L1452" i="251"/>
  <c r="L1453" i="251"/>
  <c r="L1454" i="251"/>
  <c r="L1455" i="251"/>
  <c r="L1456" i="251"/>
  <c r="L1457" i="251"/>
  <c r="L1458" i="251"/>
  <c r="L1459" i="251"/>
  <c r="L1460" i="251"/>
  <c r="L1461" i="251"/>
  <c r="L1462" i="251"/>
  <c r="L1463" i="251"/>
  <c r="L1464" i="251"/>
  <c r="L1465" i="251"/>
  <c r="L1466" i="251"/>
  <c r="L1467" i="251"/>
  <c r="L1468" i="251"/>
  <c r="L1469" i="251"/>
  <c r="L1470" i="251"/>
  <c r="L1471" i="251"/>
  <c r="L1472" i="251"/>
  <c r="L1473" i="251"/>
  <c r="L1474" i="251"/>
  <c r="L1475" i="251"/>
  <c r="L1476" i="251"/>
  <c r="L1477" i="251"/>
  <c r="L1478" i="251"/>
  <c r="L1479" i="251"/>
  <c r="L1480" i="251"/>
  <c r="L1481" i="251"/>
  <c r="L1482" i="251"/>
  <c r="L1483" i="251"/>
  <c r="L1484" i="251"/>
  <c r="L1485" i="251"/>
  <c r="L1486" i="251"/>
  <c r="L1487" i="251"/>
  <c r="L1488" i="251"/>
  <c r="L1489" i="251"/>
  <c r="L1490" i="251"/>
  <c r="L1491" i="251"/>
  <c r="L1492" i="251"/>
  <c r="L1493" i="251"/>
  <c r="L1494" i="251"/>
  <c r="L1495" i="251"/>
  <c r="L1496" i="251"/>
  <c r="L1497" i="251"/>
  <c r="L1498" i="251"/>
  <c r="L1499" i="251"/>
  <c r="L1500" i="251"/>
  <c r="L1501" i="251"/>
  <c r="L1502" i="251"/>
  <c r="L1503" i="251"/>
  <c r="L1504" i="251"/>
  <c r="L1505" i="251"/>
  <c r="L1506" i="251"/>
  <c r="L1507" i="251"/>
  <c r="L1508" i="251"/>
  <c r="L1509" i="251"/>
  <c r="L1510" i="251"/>
  <c r="L1511" i="251"/>
  <c r="L1512" i="251"/>
  <c r="L1513" i="251"/>
  <c r="L1514" i="251"/>
  <c r="L1515" i="251"/>
  <c r="L1516" i="251"/>
  <c r="L1517" i="251"/>
  <c r="L1518" i="251"/>
  <c r="L1519" i="251"/>
  <c r="L1520" i="251"/>
  <c r="L1521" i="251"/>
  <c r="L1522" i="251"/>
  <c r="L1523" i="251"/>
  <c r="L1524" i="251"/>
  <c r="L1525" i="251"/>
  <c r="L1526" i="251"/>
  <c r="L1527" i="251"/>
  <c r="L1528" i="251"/>
  <c r="L1529" i="251"/>
  <c r="L1530" i="251"/>
  <c r="L1531" i="251"/>
  <c r="L1532" i="251"/>
  <c r="L1533" i="251"/>
  <c r="L1534" i="251"/>
  <c r="L1535" i="251"/>
  <c r="L1536" i="251"/>
  <c r="L1537" i="251"/>
  <c r="L1538" i="251"/>
  <c r="L1539" i="251"/>
  <c r="L1540" i="251"/>
  <c r="L1541" i="251"/>
  <c r="L1542" i="251"/>
  <c r="L1543" i="251"/>
  <c r="L1544" i="251"/>
  <c r="L1545" i="251"/>
  <c r="L1546" i="251"/>
  <c r="L1547" i="251"/>
  <c r="L1548" i="251"/>
  <c r="L1549" i="251"/>
  <c r="L1550" i="251"/>
  <c r="L1551" i="251"/>
  <c r="L1552" i="251"/>
  <c r="L1553" i="251"/>
  <c r="L1554" i="251"/>
  <c r="L1555" i="251"/>
  <c r="L1556" i="251"/>
  <c r="L1557" i="251"/>
  <c r="L1558" i="251"/>
  <c r="L1559" i="251"/>
  <c r="L1560" i="251"/>
  <c r="L1561" i="251"/>
  <c r="L1562" i="251"/>
  <c r="L1563" i="251"/>
  <c r="L1564" i="251"/>
  <c r="L1565" i="251"/>
  <c r="L1566" i="251"/>
  <c r="L1567" i="251"/>
  <c r="L1568" i="251"/>
  <c r="L1569" i="251"/>
  <c r="L1570" i="251"/>
  <c r="L1571" i="251"/>
  <c r="L1572" i="251"/>
  <c r="L1573" i="251"/>
  <c r="L1574" i="251"/>
  <c r="L1575" i="251"/>
  <c r="L1576" i="251"/>
  <c r="L1577" i="251"/>
  <c r="L1578" i="251"/>
  <c r="L1579" i="251"/>
  <c r="L1580" i="251"/>
  <c r="L1581" i="251"/>
  <c r="L1582" i="251"/>
  <c r="L1583" i="251"/>
  <c r="L1584" i="251"/>
  <c r="L1585" i="251"/>
  <c r="L1586" i="251"/>
  <c r="L1587" i="251"/>
  <c r="L1588" i="251"/>
  <c r="L1589" i="251"/>
  <c r="L1590" i="251"/>
  <c r="L1591" i="251"/>
  <c r="L1592" i="251"/>
  <c r="L1593" i="251"/>
  <c r="L1594" i="251"/>
  <c r="L1595" i="251"/>
  <c r="L1596" i="251"/>
  <c r="L1597" i="251"/>
  <c r="L1598" i="251"/>
  <c r="L1599" i="251"/>
  <c r="L1600" i="251"/>
  <c r="L1601" i="251"/>
  <c r="L1602" i="251"/>
  <c r="L1603" i="251"/>
  <c r="L1604" i="251"/>
  <c r="L1605" i="251"/>
  <c r="L1606" i="251"/>
  <c r="L1607" i="251"/>
  <c r="L1608" i="251"/>
  <c r="L1609" i="251"/>
  <c r="L1610" i="251"/>
  <c r="L1611" i="251"/>
  <c r="L1612" i="251"/>
  <c r="L1613" i="251"/>
  <c r="L1614" i="251"/>
  <c r="L1615" i="251"/>
  <c r="L1616" i="251"/>
  <c r="L1617" i="251"/>
  <c r="L1618" i="251"/>
  <c r="L1619" i="251"/>
  <c r="L1620" i="251"/>
  <c r="L1621" i="251"/>
  <c r="L1622" i="251"/>
  <c r="L1623" i="251"/>
  <c r="L1624" i="251"/>
  <c r="L1625" i="251"/>
  <c r="L1626" i="251"/>
  <c r="L1627" i="251"/>
  <c r="L1628" i="251"/>
  <c r="L1629" i="251"/>
  <c r="L1630" i="251"/>
  <c r="L1631" i="251"/>
  <c r="L1632" i="251"/>
  <c r="L1633" i="251"/>
  <c r="L1634" i="251"/>
  <c r="L1635" i="251"/>
  <c r="L1636" i="251"/>
  <c r="L1637" i="251"/>
  <c r="L1638" i="251"/>
  <c r="L1639" i="251"/>
  <c r="L1640" i="251"/>
  <c r="L1641" i="251"/>
  <c r="L1642" i="251"/>
  <c r="L1643" i="251"/>
  <c r="L1644" i="251"/>
  <c r="L1645" i="251"/>
  <c r="L1646" i="251"/>
  <c r="L1647" i="251"/>
  <c r="L1648" i="251"/>
  <c r="L1649" i="251"/>
  <c r="L1650" i="251"/>
  <c r="L1651" i="251"/>
  <c r="L1652" i="251"/>
  <c r="L1653" i="251"/>
  <c r="L1654" i="251"/>
  <c r="L1655" i="251"/>
  <c r="L1656" i="251"/>
  <c r="L1657" i="251"/>
  <c r="L1658" i="251"/>
  <c r="L1659" i="251"/>
  <c r="L1660" i="251"/>
  <c r="L1661" i="251"/>
  <c r="L1662" i="251"/>
  <c r="L1663" i="251"/>
  <c r="L1664" i="251"/>
  <c r="L1665" i="251"/>
  <c r="L1666" i="251"/>
  <c r="L1667" i="251"/>
  <c r="L1668" i="251"/>
  <c r="L1669" i="251"/>
  <c r="L1670" i="251"/>
  <c r="L1671" i="251"/>
  <c r="L1672" i="251"/>
  <c r="L1673" i="251"/>
  <c r="L1674" i="251"/>
  <c r="L1675" i="251"/>
  <c r="L1676" i="251"/>
  <c r="L1677" i="251"/>
  <c r="L1678" i="251"/>
  <c r="L1679" i="251"/>
  <c r="L1680" i="251"/>
  <c r="L1681" i="251"/>
  <c r="L1682" i="251"/>
  <c r="L1683" i="251"/>
  <c r="L1684" i="251"/>
  <c r="L1685" i="251"/>
  <c r="L1686" i="251"/>
  <c r="L1687" i="251"/>
  <c r="L1688" i="251"/>
  <c r="L1689" i="251"/>
  <c r="L1690" i="251"/>
  <c r="L1691" i="251"/>
  <c r="L1692" i="251"/>
  <c r="L1693" i="251"/>
  <c r="L1694" i="251"/>
  <c r="L1695" i="251"/>
  <c r="L1696" i="251"/>
  <c r="L1697" i="251"/>
  <c r="L1698" i="251"/>
  <c r="L1699" i="251"/>
  <c r="L1700" i="251"/>
  <c r="L1701" i="251"/>
  <c r="L1702" i="251"/>
  <c r="L1703" i="251"/>
  <c r="L1704" i="251"/>
  <c r="L1705" i="251"/>
  <c r="L1706" i="251"/>
  <c r="L1707" i="251"/>
  <c r="L1708" i="251"/>
  <c r="L1709" i="251"/>
  <c r="L1710" i="251"/>
  <c r="L1711" i="251"/>
  <c r="L1712" i="251"/>
  <c r="L1713" i="251"/>
  <c r="L1714" i="251"/>
  <c r="L1715" i="251"/>
  <c r="L1716" i="251"/>
  <c r="L1717" i="251"/>
  <c r="L1718" i="251"/>
  <c r="L1719" i="251"/>
  <c r="L1720" i="251"/>
  <c r="L1721" i="251"/>
  <c r="L1722" i="251"/>
  <c r="L1723" i="251"/>
  <c r="L1724" i="251"/>
  <c r="L1725" i="251"/>
  <c r="L1726" i="251"/>
  <c r="L1727" i="251"/>
  <c r="L1728" i="251"/>
  <c r="L1729" i="251"/>
  <c r="L1730" i="251"/>
  <c r="L1731" i="251"/>
  <c r="L1732" i="251"/>
  <c r="L1733" i="251"/>
  <c r="L1734" i="251"/>
  <c r="L1735" i="251"/>
  <c r="L1736" i="251"/>
  <c r="L1737" i="251"/>
  <c r="L1738" i="251"/>
  <c r="L1739" i="251"/>
  <c r="L1740" i="251"/>
  <c r="L1741" i="251"/>
  <c r="L1742" i="251"/>
  <c r="L1743" i="251"/>
  <c r="L1744" i="251"/>
  <c r="L1745" i="251"/>
  <c r="L1746" i="251"/>
  <c r="L1747" i="251"/>
  <c r="L1748" i="251"/>
  <c r="L1749" i="251"/>
  <c r="L1750" i="251"/>
  <c r="L1751" i="251"/>
  <c r="L1752" i="251"/>
  <c r="L1753" i="251"/>
  <c r="L1754" i="251"/>
  <c r="L1755" i="251"/>
  <c r="L1756" i="251"/>
  <c r="L1757" i="251"/>
  <c r="L1758" i="251"/>
  <c r="L1759" i="251"/>
  <c r="L1760" i="251"/>
  <c r="L1761" i="251"/>
  <c r="L1762" i="251"/>
  <c r="L1763" i="251"/>
  <c r="L1764" i="251"/>
  <c r="L1765" i="251"/>
  <c r="L1766" i="251"/>
  <c r="L1767" i="251"/>
  <c r="L1768" i="251"/>
  <c r="L1769" i="251"/>
  <c r="L1770" i="251"/>
  <c r="L1771" i="251"/>
  <c r="L1772" i="251"/>
  <c r="L1773" i="251"/>
  <c r="L1774" i="251"/>
  <c r="L1775" i="251"/>
  <c r="L1776" i="251"/>
  <c r="L1777" i="251"/>
  <c r="L1778" i="251"/>
  <c r="L1779" i="251"/>
  <c r="L1780" i="251"/>
  <c r="L1781" i="251"/>
  <c r="L1782" i="251"/>
  <c r="L1783" i="251"/>
  <c r="L1784" i="251"/>
  <c r="L1785" i="251"/>
  <c r="L1786" i="251"/>
  <c r="L1787" i="251"/>
  <c r="L1788" i="251"/>
  <c r="L1789" i="251"/>
  <c r="L1790" i="251"/>
  <c r="L1791" i="251"/>
  <c r="L1792" i="251"/>
  <c r="L1793" i="251"/>
  <c r="L1794" i="251"/>
  <c r="L1795" i="251"/>
  <c r="L1796" i="251"/>
  <c r="L1797" i="251"/>
  <c r="L1798" i="251"/>
  <c r="L1799" i="251"/>
  <c r="L1800" i="251"/>
  <c r="L1801" i="251"/>
  <c r="L1802" i="251"/>
  <c r="L1803" i="251"/>
  <c r="L1804" i="251"/>
  <c r="L1805" i="251"/>
  <c r="L1806" i="251"/>
  <c r="L1807" i="251"/>
  <c r="L1808" i="251"/>
  <c r="L1809" i="251"/>
  <c r="L1810" i="251"/>
  <c r="L1811" i="251"/>
  <c r="L1812" i="251"/>
  <c r="L1813" i="251"/>
  <c r="L1814" i="251"/>
  <c r="L1815" i="251"/>
  <c r="L1816" i="251"/>
  <c r="L1817" i="251"/>
  <c r="L1818" i="251"/>
  <c r="L1819" i="251"/>
  <c r="L1820" i="251"/>
  <c r="L1821" i="251"/>
  <c r="L1822" i="251"/>
  <c r="L1823" i="251"/>
  <c r="L1824" i="251"/>
  <c r="L1825" i="251"/>
  <c r="L1826" i="251"/>
  <c r="L1827" i="251"/>
  <c r="L1828" i="251"/>
  <c r="L1829" i="251"/>
  <c r="L1830" i="251"/>
  <c r="L1831" i="251"/>
  <c r="L1832" i="251"/>
  <c r="L1833" i="251"/>
  <c r="L1834" i="251"/>
  <c r="L1835" i="251"/>
  <c r="L1836" i="251"/>
  <c r="L1837" i="251"/>
  <c r="L1838" i="251"/>
  <c r="L1839" i="251"/>
  <c r="L1840" i="251"/>
  <c r="L1841" i="251"/>
  <c r="L1842" i="251"/>
  <c r="L1843" i="251"/>
  <c r="L1844" i="251"/>
  <c r="L1845" i="251"/>
  <c r="L1846" i="251"/>
  <c r="L1847" i="251"/>
  <c r="L1848" i="251"/>
  <c r="L1849" i="251"/>
  <c r="L1850" i="251"/>
  <c r="L1851" i="251"/>
  <c r="L1852" i="251"/>
  <c r="L1853" i="251"/>
  <c r="L1854" i="251"/>
  <c r="L1855" i="251"/>
  <c r="L1856" i="251"/>
  <c r="L1857" i="251"/>
  <c r="L1858" i="251"/>
  <c r="L1859" i="251"/>
  <c r="L1860" i="251"/>
  <c r="L1861" i="251"/>
  <c r="L1862" i="251"/>
  <c r="L1863" i="251"/>
  <c r="L1864" i="251"/>
  <c r="L1865" i="251"/>
  <c r="L1866" i="251"/>
  <c r="L1867" i="251"/>
  <c r="L1868" i="251"/>
  <c r="L1869" i="251"/>
  <c r="L1870" i="251"/>
  <c r="L1871" i="251"/>
  <c r="L1872" i="251"/>
  <c r="L1873" i="251"/>
  <c r="L1874" i="251"/>
  <c r="L1875" i="251"/>
  <c r="L1876" i="251"/>
  <c r="L1877" i="251"/>
  <c r="L1878" i="251"/>
  <c r="L1879" i="251"/>
  <c r="L1880" i="251"/>
  <c r="L1881" i="251"/>
  <c r="L1882" i="251"/>
  <c r="L1883" i="251"/>
  <c r="L1884" i="251"/>
  <c r="L1885" i="251"/>
  <c r="L1886" i="251"/>
  <c r="L1887" i="251"/>
  <c r="L1888" i="251"/>
  <c r="L1889" i="251"/>
  <c r="L1890" i="251"/>
  <c r="L1891" i="251"/>
  <c r="L1892" i="251"/>
  <c r="L1893" i="251"/>
  <c r="L1894" i="251"/>
  <c r="L1895" i="251"/>
  <c r="L1896" i="251"/>
  <c r="L1897" i="251"/>
  <c r="L1898" i="251"/>
  <c r="L1899" i="251"/>
  <c r="L1900" i="251"/>
  <c r="L1901" i="251"/>
  <c r="L1902" i="251"/>
  <c r="L1903" i="251"/>
  <c r="L1904" i="251"/>
  <c r="L1905" i="251"/>
  <c r="L1906" i="251"/>
  <c r="L1907" i="251"/>
  <c r="L1908" i="251"/>
  <c r="L1909" i="251"/>
  <c r="L1910" i="251"/>
  <c r="L1911" i="251"/>
  <c r="L1912" i="251"/>
  <c r="L1913" i="251"/>
  <c r="L1914" i="251"/>
  <c r="L1915" i="251"/>
  <c r="L1916" i="251"/>
  <c r="L1917" i="251"/>
  <c r="L1918" i="251"/>
  <c r="L1919" i="251"/>
  <c r="L1920" i="251"/>
  <c r="L1921" i="251"/>
  <c r="L1922" i="251"/>
  <c r="L1923" i="251"/>
  <c r="L1924" i="251"/>
  <c r="L1925" i="251"/>
  <c r="L1926" i="251"/>
  <c r="L1927" i="251"/>
  <c r="L1928" i="251"/>
  <c r="L1929" i="251"/>
  <c r="L1930" i="251"/>
  <c r="L1931" i="251"/>
  <c r="L1932" i="251"/>
  <c r="L1933" i="251"/>
  <c r="L1934" i="251"/>
  <c r="L1935" i="251"/>
  <c r="L1936" i="251"/>
  <c r="L1937" i="251"/>
  <c r="L1938" i="251"/>
  <c r="L1939" i="251"/>
  <c r="L1940" i="251"/>
  <c r="L1941" i="251"/>
  <c r="L1942" i="251"/>
  <c r="L1943" i="251"/>
  <c r="L1944" i="251"/>
  <c r="L1945" i="251"/>
  <c r="L1946" i="251"/>
  <c r="L1947" i="251"/>
  <c r="L1948" i="251"/>
  <c r="L1949" i="251"/>
  <c r="L1950" i="251"/>
  <c r="L1951" i="251"/>
  <c r="L1952" i="251"/>
  <c r="L1953" i="251"/>
  <c r="L1954" i="251"/>
  <c r="L1955" i="251"/>
  <c r="L1956" i="251"/>
  <c r="L1957" i="251"/>
  <c r="L1958" i="251"/>
  <c r="L1959" i="251"/>
  <c r="L1960" i="251"/>
  <c r="L1961" i="251"/>
  <c r="L1962" i="251"/>
  <c r="L1963" i="251"/>
  <c r="L1964" i="251"/>
  <c r="L1965" i="251"/>
  <c r="L1966" i="251"/>
  <c r="L1967" i="251"/>
  <c r="L1968" i="251"/>
  <c r="L1969" i="251"/>
  <c r="L1970" i="251"/>
  <c r="L1971" i="251"/>
  <c r="L1972" i="251"/>
  <c r="L1973" i="251"/>
  <c r="L1974" i="251"/>
  <c r="L1975" i="251"/>
  <c r="L1976" i="251"/>
  <c r="L1977" i="251"/>
  <c r="L1978" i="251"/>
  <c r="L1979" i="251"/>
  <c r="L1980" i="251"/>
  <c r="L1981" i="251"/>
  <c r="L1982" i="251"/>
  <c r="L1983" i="251"/>
  <c r="L1984" i="251"/>
  <c r="L1985" i="251"/>
  <c r="L1986" i="251"/>
  <c r="L1987" i="251"/>
  <c r="L1988" i="251"/>
  <c r="L1989" i="251"/>
  <c r="L1990" i="251"/>
  <c r="L1991" i="251"/>
  <c r="L1992" i="251"/>
  <c r="L1993" i="251"/>
  <c r="L1994" i="251"/>
  <c r="L1995" i="251"/>
  <c r="L1996" i="251"/>
  <c r="L1997" i="251"/>
  <c r="L1998" i="251"/>
  <c r="L1999" i="251"/>
  <c r="L2000" i="251"/>
  <c r="L2001" i="251"/>
  <c r="L2002" i="251"/>
  <c r="L2003" i="251"/>
  <c r="L2004" i="251"/>
  <c r="L2005" i="251"/>
  <c r="L2006" i="251"/>
  <c r="L2007" i="251"/>
  <c r="L2008" i="251"/>
  <c r="L2009" i="251"/>
  <c r="L2010" i="251"/>
  <c r="L2011" i="251"/>
  <c r="L2012" i="251"/>
  <c r="L2013" i="251"/>
  <c r="L2014" i="251"/>
  <c r="L2015" i="251"/>
  <c r="L2016" i="251"/>
  <c r="L2017" i="251"/>
  <c r="L2018" i="251"/>
  <c r="L2019" i="251"/>
  <c r="L2020" i="251"/>
  <c r="L2021" i="251"/>
  <c r="L2022" i="251"/>
  <c r="L2023" i="251"/>
  <c r="L2024" i="251"/>
  <c r="L2025" i="251"/>
  <c r="L2026" i="251"/>
  <c r="L2027" i="251"/>
  <c r="L2028" i="251"/>
  <c r="L2029" i="251"/>
  <c r="L2030" i="251"/>
  <c r="L2031" i="251"/>
  <c r="L2032" i="251"/>
  <c r="L2033" i="251"/>
  <c r="L2034" i="251"/>
  <c r="L2035" i="251"/>
  <c r="L2036" i="251"/>
  <c r="L2037" i="251"/>
  <c r="L2038" i="251"/>
  <c r="L2039" i="251"/>
  <c r="L2040" i="251"/>
  <c r="L2041" i="251"/>
  <c r="L2042" i="251"/>
  <c r="L2043" i="251"/>
  <c r="L2044" i="251"/>
  <c r="L2045" i="251"/>
  <c r="L2046" i="251"/>
  <c r="L2047" i="251"/>
  <c r="L2048" i="251"/>
  <c r="L2049" i="251"/>
  <c r="L2050" i="251"/>
  <c r="L2051" i="251"/>
  <c r="L2052" i="251"/>
  <c r="L2053" i="251"/>
  <c r="L2054" i="251"/>
  <c r="L2055" i="251"/>
  <c r="L2056" i="251"/>
  <c r="L2057" i="251"/>
  <c r="L2058" i="251"/>
  <c r="L2059" i="251"/>
  <c r="L2060" i="251"/>
  <c r="L2061" i="251"/>
  <c r="L2062" i="251"/>
  <c r="L2063" i="251"/>
  <c r="L2064" i="251"/>
  <c r="L2065" i="251"/>
  <c r="L2066" i="251"/>
  <c r="L2067" i="251"/>
  <c r="L2068" i="251"/>
  <c r="L2069" i="251"/>
  <c r="L2070" i="251"/>
  <c r="L2071" i="251"/>
  <c r="L2072" i="251"/>
  <c r="L2073" i="251"/>
  <c r="L2074" i="251"/>
  <c r="L2075" i="251"/>
  <c r="L2076" i="251"/>
  <c r="L2077" i="251"/>
  <c r="L2078" i="251"/>
  <c r="L2079" i="251"/>
  <c r="L2080" i="251"/>
  <c r="L2081" i="251"/>
  <c r="L2082" i="251"/>
  <c r="L2083" i="251"/>
  <c r="L2084" i="251"/>
  <c r="L2085" i="251"/>
  <c r="L2086" i="251"/>
  <c r="L2087" i="251"/>
  <c r="L2088" i="251"/>
  <c r="L2089" i="251"/>
  <c r="L2090" i="251"/>
  <c r="L2091" i="251"/>
  <c r="L2092" i="251"/>
  <c r="L2093" i="251"/>
  <c r="L2094" i="251"/>
  <c r="L2095" i="251"/>
  <c r="L2096" i="251"/>
  <c r="L2097" i="251"/>
  <c r="L2098" i="251"/>
  <c r="L2099" i="251"/>
  <c r="L2100" i="251"/>
  <c r="L2101" i="251"/>
  <c r="L2102" i="251"/>
  <c r="L2103" i="251"/>
  <c r="L2104" i="251"/>
  <c r="L2105" i="251"/>
  <c r="L2106" i="251"/>
  <c r="L2107" i="251"/>
  <c r="L2108" i="251"/>
  <c r="L2109" i="251"/>
  <c r="L2110" i="251"/>
  <c r="L2111" i="251"/>
  <c r="L2112" i="251"/>
  <c r="L2113" i="251"/>
  <c r="L2114" i="251"/>
  <c r="L2115" i="251"/>
  <c r="L2116" i="251"/>
  <c r="L2117" i="251"/>
  <c r="L2118" i="251"/>
  <c r="L2119" i="251"/>
  <c r="L2120" i="251"/>
  <c r="L2121" i="251"/>
  <c r="L2122" i="251"/>
  <c r="L2123" i="251"/>
  <c r="L2124" i="251"/>
  <c r="L2125" i="251"/>
  <c r="L2126" i="251"/>
  <c r="L2127" i="251"/>
  <c r="L2128" i="251"/>
  <c r="L2129" i="251"/>
  <c r="L2130" i="251"/>
  <c r="L2131" i="251"/>
  <c r="L2132" i="251"/>
  <c r="L2133" i="251"/>
  <c r="L2134" i="251"/>
  <c r="L2135" i="251"/>
  <c r="L2136" i="251"/>
  <c r="L2137" i="251"/>
  <c r="L2138" i="251"/>
  <c r="L2139" i="251"/>
  <c r="L2140" i="251"/>
  <c r="L2141" i="251"/>
  <c r="L2142" i="251"/>
  <c r="L2143" i="251"/>
  <c r="L2144" i="251"/>
  <c r="L2145" i="251"/>
  <c r="L2146" i="251"/>
  <c r="L2147" i="251"/>
  <c r="L2148" i="251"/>
  <c r="L2149" i="251"/>
  <c r="L2150" i="251"/>
  <c r="L2151" i="251"/>
  <c r="L2152" i="251"/>
  <c r="L2153" i="251"/>
  <c r="L2154" i="251"/>
  <c r="L2155" i="251"/>
  <c r="L2156" i="251"/>
  <c r="L2157" i="251"/>
  <c r="L2158" i="251"/>
  <c r="L2159" i="251"/>
  <c r="L2160" i="251"/>
  <c r="L2161" i="251"/>
  <c r="L2162" i="251"/>
  <c r="L2163" i="251"/>
  <c r="L2164" i="251"/>
  <c r="L2165" i="251"/>
  <c r="L2166" i="251"/>
  <c r="L2167" i="251"/>
  <c r="L2168" i="251"/>
  <c r="L2169" i="251"/>
  <c r="L2170" i="251"/>
  <c r="L2171" i="251"/>
  <c r="L2172" i="251"/>
  <c r="L2173" i="251"/>
  <c r="L2174" i="251"/>
  <c r="L2175" i="251"/>
  <c r="L2176" i="251"/>
  <c r="L2177" i="251"/>
  <c r="L2178" i="251"/>
  <c r="L2179" i="251"/>
  <c r="L2180" i="251"/>
  <c r="L2181" i="251"/>
  <c r="L2182" i="251"/>
  <c r="L2183" i="251"/>
  <c r="L2184" i="251"/>
  <c r="L2185" i="251"/>
  <c r="L2186" i="251"/>
  <c r="L2187" i="251"/>
  <c r="L2188" i="251"/>
  <c r="L2189" i="251"/>
  <c r="L2190" i="251"/>
  <c r="L2191" i="251"/>
  <c r="L2192" i="251"/>
  <c r="L2193" i="251"/>
  <c r="L2194" i="251"/>
  <c r="L2195" i="251"/>
  <c r="L2196" i="251"/>
  <c r="L2197" i="251"/>
  <c r="L2198" i="251"/>
  <c r="L2199" i="251"/>
  <c r="L2200" i="251"/>
  <c r="L2201" i="251"/>
  <c r="L2202" i="251"/>
  <c r="L2203" i="251"/>
  <c r="L2204" i="251"/>
  <c r="L2205" i="251"/>
  <c r="L2206" i="251"/>
  <c r="L2207" i="251"/>
  <c r="L2208" i="251"/>
  <c r="L2209" i="251"/>
  <c r="L2210" i="251"/>
  <c r="L2211" i="251"/>
  <c r="L2212" i="251"/>
  <c r="L2213" i="251"/>
  <c r="L2214" i="251"/>
  <c r="L2215" i="251"/>
  <c r="L2216" i="251"/>
  <c r="L2217" i="251"/>
  <c r="L2218" i="251"/>
  <c r="L2219" i="251"/>
  <c r="L2220" i="251"/>
  <c r="L2221" i="251"/>
  <c r="L2222" i="251"/>
  <c r="L2223" i="251"/>
  <c r="L2224" i="251"/>
  <c r="L2225" i="251"/>
  <c r="L2226" i="251"/>
  <c r="L2227" i="251"/>
  <c r="L2228" i="251"/>
  <c r="L2229" i="251"/>
  <c r="L2230" i="251"/>
  <c r="L2231" i="251"/>
  <c r="L2232" i="251"/>
  <c r="L2233" i="251"/>
  <c r="L2234" i="251"/>
  <c r="L2235" i="251"/>
  <c r="L2236" i="251"/>
  <c r="L2237" i="251"/>
  <c r="L2238" i="251"/>
  <c r="L2239" i="251"/>
  <c r="L2240" i="251"/>
  <c r="L2241" i="251"/>
  <c r="L2242" i="251"/>
  <c r="L2243" i="251"/>
  <c r="L2244" i="251"/>
  <c r="L2245" i="251"/>
  <c r="L2246" i="251"/>
  <c r="L2247" i="251"/>
  <c r="L2248" i="251"/>
  <c r="L2249" i="251"/>
  <c r="L2250" i="251"/>
  <c r="L2251" i="251"/>
  <c r="L2252" i="251"/>
  <c r="L2253" i="251"/>
  <c r="L2254" i="251"/>
  <c r="L2255" i="251"/>
  <c r="L2256" i="251"/>
  <c r="L2257" i="251"/>
  <c r="L2258" i="251"/>
  <c r="L2259" i="251"/>
  <c r="L2260" i="251"/>
  <c r="L2261" i="251"/>
  <c r="L2262" i="251"/>
  <c r="L2263" i="251"/>
  <c r="L2264" i="251"/>
  <c r="L2265" i="251"/>
  <c r="L2266" i="251"/>
  <c r="L2267" i="251"/>
  <c r="L2268" i="251"/>
  <c r="L2269" i="251"/>
  <c r="L2270" i="251"/>
  <c r="L2271" i="251"/>
  <c r="L2272" i="251"/>
  <c r="L2273" i="251"/>
  <c r="L2274" i="251"/>
  <c r="L2275" i="251"/>
  <c r="L2276" i="251"/>
  <c r="L2277" i="251"/>
  <c r="L2278" i="251"/>
  <c r="L2279" i="251"/>
  <c r="L2280" i="251"/>
  <c r="L2281" i="251"/>
  <c r="L2282" i="251"/>
  <c r="L2283" i="251"/>
  <c r="L2284" i="251"/>
  <c r="L2285" i="251"/>
  <c r="L2286" i="251"/>
  <c r="L2287" i="251"/>
  <c r="L2288" i="251"/>
  <c r="L2289" i="251"/>
  <c r="L2290" i="251"/>
  <c r="L2291" i="251"/>
  <c r="L2292" i="251"/>
  <c r="L2293" i="251"/>
  <c r="L2294" i="251"/>
  <c r="L2295" i="251"/>
  <c r="L2296" i="251"/>
  <c r="L2297" i="251"/>
  <c r="L2298" i="251"/>
  <c r="L2299" i="251"/>
  <c r="L2300" i="251"/>
  <c r="L2301" i="251"/>
  <c r="L2302" i="251"/>
  <c r="L2303" i="251"/>
  <c r="L2304" i="251"/>
  <c r="L2305" i="251"/>
  <c r="L2306" i="251"/>
  <c r="L2307" i="251"/>
  <c r="L2308" i="251"/>
  <c r="L2309" i="251"/>
  <c r="L2310" i="251"/>
  <c r="L2311" i="251"/>
  <c r="L2312" i="251"/>
  <c r="L2313" i="251"/>
  <c r="L2314" i="251"/>
  <c r="L2315" i="251"/>
  <c r="L2316" i="251"/>
  <c r="L2317" i="251"/>
  <c r="L2318" i="251"/>
  <c r="L2319" i="251"/>
  <c r="L2320" i="251"/>
  <c r="L2321" i="251"/>
  <c r="L2322" i="251"/>
  <c r="L2323" i="251"/>
  <c r="L2324" i="251"/>
  <c r="L2325" i="251"/>
  <c r="L2326" i="251"/>
  <c r="L2327" i="251"/>
  <c r="L2328" i="251"/>
  <c r="L2329" i="251"/>
  <c r="L2330" i="251"/>
  <c r="L2331" i="251"/>
  <c r="L2332" i="251"/>
  <c r="L2333" i="251"/>
  <c r="L2334" i="251"/>
  <c r="L2335" i="251"/>
  <c r="L2336" i="251"/>
  <c r="L2337" i="251"/>
  <c r="L2338" i="251"/>
  <c r="L2339" i="251"/>
  <c r="L2340" i="251"/>
  <c r="L2341" i="251"/>
  <c r="L2342" i="251"/>
  <c r="L2343" i="251"/>
  <c r="L2344" i="251"/>
  <c r="L2345" i="251"/>
  <c r="L2346" i="251"/>
  <c r="L2347" i="251"/>
  <c r="L2348" i="251"/>
  <c r="L2349" i="251"/>
  <c r="L2350" i="251"/>
  <c r="L2351" i="251"/>
  <c r="L2352" i="251"/>
  <c r="L2353" i="251"/>
  <c r="L2354" i="251"/>
  <c r="L2355" i="251"/>
  <c r="L2356" i="251"/>
  <c r="L2357" i="251"/>
  <c r="L2358" i="251"/>
  <c r="L2359" i="251"/>
  <c r="L2360" i="251"/>
  <c r="L2361" i="251"/>
  <c r="L2362" i="251"/>
  <c r="L2363" i="251"/>
  <c r="L2364" i="251"/>
  <c r="L2365" i="251"/>
  <c r="L2366" i="251"/>
  <c r="L2367" i="251"/>
  <c r="L2368" i="251"/>
  <c r="L2369" i="251"/>
  <c r="L2370" i="251"/>
  <c r="L2371" i="251"/>
  <c r="L2372" i="251"/>
  <c r="L2373" i="251"/>
  <c r="L2374" i="251"/>
  <c r="L2375" i="251"/>
  <c r="L2376" i="251"/>
  <c r="L2377" i="251"/>
  <c r="L2378" i="251"/>
  <c r="L2379" i="251"/>
  <c r="L2380" i="251"/>
  <c r="L2381" i="251"/>
  <c r="L2382" i="251"/>
  <c r="L2383" i="251"/>
  <c r="L2384" i="251"/>
  <c r="L2385" i="251"/>
  <c r="L2386" i="251"/>
  <c r="L2387" i="251"/>
  <c r="L2388" i="251"/>
  <c r="L2389" i="251"/>
  <c r="L2390" i="251"/>
  <c r="L2391" i="251"/>
  <c r="L2392" i="251"/>
  <c r="L2393" i="251"/>
  <c r="L2394" i="251"/>
  <c r="L2395" i="251"/>
  <c r="L2396" i="251"/>
  <c r="L2397" i="251"/>
  <c r="L2398" i="251"/>
  <c r="L2399" i="251"/>
  <c r="L2400" i="251"/>
  <c r="L2401" i="251"/>
  <c r="L2402" i="251"/>
  <c r="L2403" i="251"/>
  <c r="L2404" i="251"/>
  <c r="L2405" i="251"/>
  <c r="L2406" i="251"/>
  <c r="L2407" i="251"/>
  <c r="L2408" i="251"/>
  <c r="L2409" i="251"/>
  <c r="L2410" i="251"/>
  <c r="L2411" i="251"/>
  <c r="L2412" i="251"/>
  <c r="L2413" i="251"/>
  <c r="L2414" i="251"/>
  <c r="L2415" i="251"/>
  <c r="L2416" i="251"/>
  <c r="L2417" i="251"/>
  <c r="L2418" i="251"/>
  <c r="L2419" i="251"/>
  <c r="L2420" i="251"/>
  <c r="L2421" i="251"/>
  <c r="L2422" i="251"/>
  <c r="L2423" i="251"/>
  <c r="L2424" i="251"/>
  <c r="L2425" i="251"/>
  <c r="L2426" i="251"/>
  <c r="L2427" i="251"/>
  <c r="L2428" i="251"/>
  <c r="L2429" i="251"/>
  <c r="L2430" i="251"/>
  <c r="L2431" i="251"/>
  <c r="L2432" i="251"/>
  <c r="L2433" i="251"/>
  <c r="L2434" i="251"/>
  <c r="L2435" i="251"/>
  <c r="L2436" i="251"/>
  <c r="L2437" i="251"/>
  <c r="L2438" i="251"/>
  <c r="L2439" i="251"/>
  <c r="L2440" i="251"/>
  <c r="L2441" i="251"/>
  <c r="L2442" i="251"/>
  <c r="L2443" i="251"/>
  <c r="L2444" i="251"/>
  <c r="L2445" i="251"/>
  <c r="L2446" i="251"/>
  <c r="L2447" i="251"/>
  <c r="L2448" i="251"/>
  <c r="L2449" i="251"/>
  <c r="L2450" i="251"/>
  <c r="L2451" i="251"/>
  <c r="L2452" i="251"/>
  <c r="L2453" i="251"/>
  <c r="L2454" i="251"/>
  <c r="L2455" i="251"/>
  <c r="L2456" i="251"/>
  <c r="L2457" i="251"/>
  <c r="L2458" i="251"/>
  <c r="L2459" i="251"/>
  <c r="L2460" i="251"/>
  <c r="L2461" i="251"/>
  <c r="L2462" i="251"/>
  <c r="L2463" i="251"/>
  <c r="L2464" i="251"/>
  <c r="L2465" i="251"/>
  <c r="L2466" i="251"/>
  <c r="L2467" i="251"/>
  <c r="L2468" i="251"/>
  <c r="L2469" i="251"/>
  <c r="L2470" i="251"/>
  <c r="L2471" i="251"/>
  <c r="L2472" i="251"/>
  <c r="L2473" i="251"/>
  <c r="L2474" i="251"/>
  <c r="L2475" i="251"/>
  <c r="L2476" i="251"/>
  <c r="L2477" i="251"/>
  <c r="L2478" i="251"/>
  <c r="L2479" i="251"/>
  <c r="L2480" i="251"/>
  <c r="L2481" i="251"/>
  <c r="L2482" i="251"/>
  <c r="L2483" i="251"/>
  <c r="L2484" i="251"/>
  <c r="L2485" i="251"/>
  <c r="L2486" i="251"/>
  <c r="L2487" i="251"/>
  <c r="L2488" i="251"/>
  <c r="L2489" i="251"/>
  <c r="L2490" i="251"/>
  <c r="L2491" i="251"/>
  <c r="L2492" i="251"/>
  <c r="L2493" i="251"/>
  <c r="L2494" i="251"/>
  <c r="L2495" i="251"/>
  <c r="L2496" i="251"/>
  <c r="L2497" i="251"/>
  <c r="L2498" i="251"/>
  <c r="L2499" i="251"/>
  <c r="L2500" i="251"/>
  <c r="L2501" i="251"/>
  <c r="L2502" i="251"/>
  <c r="L2503" i="251"/>
  <c r="L2504" i="251"/>
  <c r="L2505" i="251"/>
  <c r="L2506" i="251"/>
  <c r="L2507" i="251"/>
  <c r="L2508" i="251"/>
  <c r="L2509" i="251"/>
  <c r="L2510" i="251"/>
  <c r="L2511" i="251"/>
  <c r="L2512" i="251"/>
  <c r="L2513" i="251"/>
  <c r="L2514" i="251"/>
  <c r="L2515" i="251"/>
  <c r="L2516" i="251"/>
  <c r="L2517" i="251"/>
  <c r="L2518" i="251"/>
  <c r="L2519" i="251"/>
  <c r="L2520" i="251"/>
  <c r="L2521" i="251"/>
  <c r="L2522" i="251"/>
  <c r="L2523" i="251"/>
  <c r="L2524" i="251"/>
  <c r="L2525" i="251"/>
  <c r="L2526" i="251"/>
  <c r="L2527" i="251"/>
  <c r="L2528" i="251"/>
  <c r="L2529" i="251"/>
  <c r="L2530" i="251"/>
  <c r="L2531" i="251"/>
  <c r="L2532" i="251"/>
  <c r="L2533" i="251"/>
  <c r="L2534" i="251"/>
  <c r="L2535" i="251"/>
  <c r="L2536" i="251"/>
  <c r="L2537" i="251"/>
  <c r="L2538" i="251"/>
  <c r="L2539" i="251"/>
  <c r="L2540" i="251"/>
  <c r="L2541" i="251"/>
  <c r="L2542" i="251"/>
  <c r="L2543" i="251"/>
  <c r="L2544" i="251"/>
  <c r="L2545" i="251"/>
  <c r="L2546" i="251"/>
  <c r="L2547" i="251"/>
  <c r="L2548" i="251"/>
  <c r="L2549" i="251"/>
  <c r="L2550" i="251"/>
  <c r="L2551" i="251"/>
  <c r="L2552" i="251"/>
  <c r="L2553" i="251"/>
  <c r="L2554" i="251"/>
  <c r="L2555" i="251"/>
  <c r="L2556" i="251"/>
  <c r="L2557" i="251"/>
  <c r="L2558" i="251"/>
  <c r="L2559" i="251"/>
  <c r="L2560" i="251"/>
  <c r="L2561" i="251"/>
  <c r="L2562" i="251"/>
  <c r="L2563" i="251"/>
  <c r="L2564" i="251"/>
  <c r="L2565" i="251"/>
  <c r="L2566" i="251"/>
  <c r="L2567" i="251"/>
  <c r="L2568" i="251"/>
  <c r="L2569" i="251"/>
  <c r="L2570" i="251"/>
  <c r="L2571" i="251"/>
  <c r="L2572" i="251"/>
  <c r="L2573" i="251"/>
  <c r="L2574" i="251"/>
  <c r="L2575" i="251"/>
  <c r="L2576" i="251"/>
  <c r="L2577" i="251"/>
  <c r="L2578" i="251"/>
  <c r="L2579" i="251"/>
  <c r="L2580" i="251"/>
  <c r="L2581" i="251"/>
  <c r="L2582" i="251"/>
  <c r="L2583" i="251"/>
  <c r="L2584" i="251"/>
  <c r="L2585" i="251"/>
  <c r="L2586" i="251"/>
  <c r="L2587" i="251"/>
  <c r="L2588" i="251"/>
  <c r="L2589" i="251"/>
  <c r="L2590" i="251"/>
  <c r="L2591" i="251"/>
  <c r="L2592" i="251"/>
  <c r="L2593" i="251"/>
  <c r="L2594" i="251"/>
  <c r="L2595" i="251"/>
  <c r="L2596" i="251"/>
  <c r="L2597" i="251"/>
  <c r="L2598" i="251"/>
  <c r="L2599" i="251"/>
  <c r="L2600" i="251"/>
  <c r="L2601" i="251"/>
  <c r="L2602" i="251"/>
  <c r="L2603" i="251"/>
  <c r="L2604" i="251"/>
  <c r="L2605" i="251"/>
  <c r="L2606" i="251"/>
  <c r="L2607" i="251"/>
  <c r="L2608" i="251"/>
  <c r="L2609" i="251"/>
  <c r="L2610" i="251"/>
  <c r="L2611" i="251"/>
  <c r="L2612" i="251"/>
  <c r="L2613" i="251"/>
  <c r="L2614" i="251"/>
  <c r="L2615" i="251"/>
  <c r="L2616" i="251"/>
  <c r="L2617" i="251"/>
  <c r="L2618" i="251"/>
  <c r="L2619" i="251"/>
  <c r="L2620" i="251"/>
  <c r="L2621" i="251"/>
  <c r="L2622" i="251"/>
  <c r="L2623" i="251"/>
  <c r="L2624" i="251"/>
  <c r="L2625" i="251"/>
  <c r="L2626" i="251"/>
  <c r="L2627" i="251"/>
  <c r="L2628" i="251"/>
  <c r="L2629" i="251"/>
  <c r="L2630" i="251"/>
  <c r="L2631" i="251"/>
  <c r="L2632" i="251"/>
  <c r="L2633" i="251"/>
  <c r="L2634" i="251"/>
  <c r="L2635" i="251"/>
  <c r="L2636" i="251"/>
  <c r="L2637" i="251"/>
  <c r="L2638" i="251"/>
  <c r="L2639" i="251"/>
  <c r="L2640" i="251"/>
  <c r="L2641" i="251"/>
  <c r="L2642" i="251"/>
  <c r="L2643" i="251"/>
  <c r="L2644" i="251"/>
  <c r="L2645" i="251"/>
  <c r="L2646" i="251"/>
  <c r="L2647" i="251"/>
  <c r="L2648" i="251"/>
  <c r="L2649" i="251"/>
  <c r="L2650" i="251"/>
  <c r="L2651" i="251"/>
  <c r="L2652" i="251"/>
  <c r="L2653" i="251"/>
  <c r="L2654" i="251"/>
  <c r="L2655" i="251"/>
  <c r="L2656" i="251"/>
  <c r="L2657" i="251"/>
  <c r="L2658" i="251"/>
  <c r="L2659" i="251"/>
  <c r="L2660" i="251"/>
  <c r="L2661" i="251"/>
  <c r="L2662" i="251"/>
  <c r="L2663" i="251"/>
  <c r="L2664" i="251"/>
  <c r="L2665" i="251"/>
  <c r="L2666" i="251"/>
  <c r="L2667" i="251"/>
  <c r="L2668" i="251"/>
  <c r="L2669" i="251"/>
  <c r="L2670" i="251"/>
  <c r="L2671" i="251"/>
  <c r="L2672" i="251"/>
  <c r="L2673" i="251"/>
  <c r="L2674" i="251"/>
  <c r="L2675" i="251"/>
  <c r="L2676" i="251"/>
  <c r="L2677" i="251"/>
  <c r="L2678" i="251"/>
  <c r="L2679" i="251"/>
  <c r="L2680" i="251"/>
  <c r="L2681" i="251"/>
  <c r="L2682" i="251"/>
  <c r="L2683" i="251"/>
  <c r="L2684" i="251"/>
  <c r="L2685" i="251"/>
  <c r="L2686" i="251"/>
  <c r="L2687" i="251"/>
  <c r="L2688" i="251"/>
  <c r="L2689" i="251"/>
  <c r="L2690" i="251"/>
  <c r="L2691" i="251"/>
  <c r="L2692" i="251"/>
  <c r="L2693" i="251"/>
  <c r="L2694" i="251"/>
  <c r="L2695" i="251"/>
  <c r="L2696" i="251"/>
  <c r="L2697" i="251"/>
  <c r="L2698" i="251"/>
  <c r="L2699" i="251"/>
  <c r="L2700" i="251"/>
  <c r="L2701" i="251"/>
  <c r="L2702" i="251"/>
  <c r="L2703" i="251"/>
  <c r="L2704" i="251"/>
  <c r="L2705" i="251"/>
  <c r="L2706" i="251"/>
  <c r="L2707" i="251"/>
  <c r="L2708" i="251"/>
  <c r="L2709" i="251"/>
  <c r="L2710" i="251"/>
  <c r="L2711" i="251"/>
  <c r="L2712" i="251"/>
  <c r="L2713" i="251"/>
  <c r="L2714" i="251"/>
  <c r="L2715" i="251"/>
  <c r="L2716" i="251"/>
  <c r="L2717" i="251"/>
  <c r="L2718" i="251"/>
  <c r="L2719" i="251"/>
  <c r="L2720" i="251"/>
  <c r="L2721" i="251"/>
  <c r="L2722" i="251"/>
  <c r="L2723" i="251"/>
  <c r="L2724" i="251"/>
  <c r="L2725" i="251"/>
  <c r="L2726" i="251"/>
  <c r="L2727" i="251"/>
  <c r="L2728" i="251"/>
  <c r="L2729" i="251"/>
  <c r="L2730" i="251"/>
  <c r="L2731" i="251"/>
  <c r="L2732" i="251"/>
  <c r="L2733" i="251"/>
  <c r="L2734" i="251"/>
  <c r="L2735" i="251"/>
  <c r="L2736" i="251"/>
  <c r="L2737" i="251"/>
  <c r="L2738" i="251"/>
  <c r="L2739" i="251"/>
  <c r="L2740" i="251"/>
  <c r="L2741" i="251"/>
  <c r="L2742" i="251"/>
  <c r="L2743" i="251"/>
  <c r="L2744" i="251"/>
  <c r="L2745" i="251"/>
  <c r="L2746" i="251"/>
  <c r="L2747" i="251"/>
  <c r="L2748" i="251"/>
  <c r="L2749" i="251"/>
  <c r="L2750" i="251"/>
  <c r="L2751" i="251"/>
  <c r="L2752" i="251"/>
  <c r="L2753" i="251"/>
  <c r="L2754" i="251"/>
  <c r="L2755" i="251"/>
  <c r="L2756" i="251"/>
  <c r="L2757" i="251"/>
  <c r="L2758" i="251"/>
  <c r="L2759" i="251"/>
  <c r="L2760" i="251"/>
  <c r="L2761" i="251"/>
  <c r="L2762" i="251"/>
  <c r="L2763" i="251"/>
  <c r="L2764" i="251"/>
  <c r="L2765" i="251"/>
  <c r="L2766" i="251"/>
  <c r="L2767" i="251"/>
  <c r="L2768" i="251"/>
  <c r="L2769" i="251"/>
  <c r="L2770" i="251"/>
  <c r="L2771" i="251"/>
  <c r="L2772" i="251"/>
  <c r="L2773" i="251"/>
  <c r="L2774" i="251"/>
  <c r="L2775" i="251"/>
  <c r="L2776" i="251"/>
  <c r="L2777" i="251"/>
  <c r="L2778" i="251"/>
  <c r="L2779" i="251"/>
  <c r="L2780" i="251"/>
  <c r="L2781" i="251"/>
  <c r="L2782" i="251"/>
  <c r="L2783" i="251"/>
  <c r="L2784" i="251"/>
  <c r="L2785" i="251"/>
  <c r="L2786" i="251"/>
  <c r="L2787" i="251"/>
  <c r="L2788" i="251"/>
  <c r="L2789" i="251"/>
  <c r="L2790" i="251"/>
  <c r="L2791" i="251"/>
  <c r="L2792" i="251"/>
  <c r="L2793" i="251"/>
  <c r="L2794" i="251"/>
  <c r="L2795" i="251"/>
  <c r="L2796" i="251"/>
  <c r="L2797" i="251"/>
  <c r="L2798" i="251"/>
  <c r="L2799" i="251"/>
  <c r="L2800" i="251"/>
  <c r="L2801" i="251"/>
  <c r="L2802" i="251"/>
  <c r="L2803" i="251"/>
  <c r="L2804" i="251"/>
  <c r="L2805" i="251"/>
  <c r="L2806" i="251"/>
  <c r="L2807" i="251"/>
  <c r="L2808" i="251"/>
  <c r="L2809" i="251"/>
  <c r="L2810" i="251"/>
  <c r="L2811" i="251"/>
  <c r="L2812" i="251"/>
  <c r="L2813" i="251"/>
  <c r="L2814" i="251"/>
  <c r="L2815" i="251"/>
  <c r="L2816" i="251"/>
  <c r="L2817" i="251"/>
  <c r="L2818" i="251"/>
  <c r="L2819" i="251"/>
  <c r="L2820" i="251"/>
  <c r="L2821" i="251"/>
  <c r="L2822" i="251"/>
  <c r="L2823" i="251"/>
  <c r="L2824" i="251"/>
  <c r="L2825" i="251"/>
  <c r="L2826" i="251"/>
  <c r="L2827" i="251"/>
  <c r="L2828" i="251"/>
  <c r="L2829" i="251"/>
  <c r="L2830" i="251"/>
  <c r="L2831" i="251"/>
  <c r="L2832" i="251"/>
  <c r="L2833" i="251"/>
  <c r="L2834" i="251"/>
  <c r="L2835" i="251"/>
  <c r="L2836" i="251"/>
  <c r="L2837" i="251"/>
  <c r="L2838" i="251"/>
  <c r="L2839" i="251"/>
  <c r="L2840" i="251"/>
  <c r="L2841" i="251"/>
  <c r="L2842" i="251"/>
  <c r="L2843" i="251"/>
  <c r="L2844" i="251"/>
  <c r="L2845" i="251"/>
  <c r="L2846" i="251"/>
  <c r="L2847" i="251"/>
  <c r="L2848" i="251"/>
  <c r="L2849" i="251"/>
  <c r="L2850" i="251"/>
  <c r="L2851" i="251"/>
  <c r="L2852" i="251"/>
  <c r="L2853" i="251"/>
  <c r="L2854" i="251"/>
  <c r="L2855" i="251"/>
  <c r="L2856" i="251"/>
  <c r="L2857" i="251"/>
  <c r="L2858" i="251"/>
  <c r="L2859" i="251"/>
  <c r="L2860" i="251"/>
  <c r="L2861" i="251"/>
  <c r="L2862" i="251"/>
  <c r="L2863" i="251"/>
  <c r="L2864" i="251"/>
  <c r="L2865" i="251"/>
  <c r="L2866" i="251"/>
  <c r="L2867" i="251"/>
  <c r="L2868" i="251"/>
  <c r="L2869" i="251"/>
  <c r="L2870" i="251"/>
  <c r="L2871" i="251"/>
  <c r="L2872" i="251"/>
  <c r="L2873" i="251"/>
  <c r="L2874" i="251"/>
  <c r="L2875" i="251"/>
  <c r="L2876" i="251"/>
  <c r="L2877" i="251"/>
  <c r="L2878" i="251"/>
  <c r="L2879" i="251"/>
  <c r="L2880" i="251"/>
  <c r="L2881" i="251"/>
  <c r="L2882" i="251"/>
  <c r="L2883" i="251"/>
  <c r="L2884" i="251"/>
  <c r="L2885" i="251"/>
  <c r="L2886" i="251"/>
  <c r="L2887" i="251"/>
  <c r="L2888" i="251"/>
  <c r="L2889" i="251"/>
  <c r="L2890" i="251"/>
  <c r="L2891" i="251"/>
  <c r="L2892" i="251"/>
  <c r="L2893" i="251"/>
  <c r="L2894" i="251"/>
  <c r="L2895" i="251"/>
  <c r="L2896" i="251"/>
  <c r="L2897" i="251"/>
  <c r="L2898" i="251"/>
  <c r="L2899" i="251"/>
  <c r="L2900" i="251"/>
  <c r="L2901" i="251"/>
  <c r="L2902" i="251"/>
  <c r="L2903" i="251"/>
  <c r="L2904" i="251"/>
  <c r="L2905" i="251"/>
  <c r="L2906" i="251"/>
  <c r="L2907" i="251"/>
  <c r="L2908" i="251"/>
  <c r="L2909" i="251"/>
  <c r="L2910" i="251"/>
  <c r="L2911" i="251"/>
  <c r="L2912" i="251"/>
  <c r="L2913" i="251"/>
  <c r="L2914" i="251"/>
  <c r="L2915" i="251"/>
  <c r="L2916" i="251"/>
  <c r="L2917" i="251"/>
  <c r="L2918" i="251"/>
  <c r="L2919" i="251"/>
  <c r="L2920" i="251"/>
  <c r="L2921" i="251"/>
  <c r="L2922" i="251"/>
  <c r="L2923" i="251"/>
  <c r="L2924" i="251"/>
  <c r="L2925" i="251"/>
  <c r="L2926" i="251"/>
  <c r="L2927" i="251"/>
  <c r="L2928" i="251"/>
  <c r="L2929" i="251"/>
  <c r="L2930" i="251"/>
  <c r="L2931" i="251"/>
  <c r="L2932" i="251"/>
  <c r="L2933" i="251"/>
  <c r="L2934" i="251"/>
  <c r="L2935" i="251"/>
  <c r="L2936" i="251"/>
  <c r="L2937" i="251"/>
  <c r="L2938" i="251"/>
  <c r="L2939" i="251"/>
  <c r="L2940" i="251"/>
  <c r="L2941" i="251"/>
  <c r="L2942" i="251"/>
  <c r="L2943" i="251"/>
  <c r="L2944" i="251"/>
  <c r="L2945" i="251"/>
  <c r="L2946" i="251"/>
  <c r="L2947" i="251"/>
  <c r="L2948" i="251"/>
  <c r="L2949" i="251"/>
  <c r="L2950" i="251"/>
  <c r="L2951" i="251"/>
  <c r="L2952" i="251"/>
  <c r="L2953" i="251"/>
  <c r="L2954" i="251"/>
  <c r="L2955" i="251"/>
  <c r="L2956" i="251"/>
  <c r="L2957" i="251"/>
  <c r="L2958" i="251"/>
  <c r="L2959" i="251"/>
  <c r="L2960" i="251"/>
  <c r="L2961" i="251"/>
  <c r="L2962" i="251"/>
  <c r="L2963" i="251"/>
  <c r="L2964" i="251"/>
  <c r="L2965" i="251"/>
  <c r="L2966" i="251"/>
  <c r="L2967" i="251"/>
  <c r="L2968" i="251"/>
  <c r="L2969" i="251"/>
  <c r="L2970" i="251"/>
  <c r="L2971" i="251"/>
  <c r="L2972" i="251"/>
  <c r="L2973" i="251"/>
  <c r="L2974" i="251"/>
  <c r="L2975" i="251"/>
  <c r="L2976" i="251"/>
  <c r="L2977" i="251"/>
  <c r="L2978" i="251"/>
  <c r="L2979" i="251"/>
  <c r="L2980" i="251"/>
  <c r="L2981" i="251"/>
  <c r="L2982" i="251"/>
  <c r="L2983" i="251"/>
  <c r="L2984" i="251"/>
  <c r="L2985" i="251"/>
  <c r="L2986" i="251"/>
  <c r="L2987" i="251"/>
  <c r="L2988" i="251"/>
  <c r="L2989" i="251"/>
  <c r="L2990" i="251"/>
  <c r="L2991" i="251"/>
  <c r="L2992" i="251"/>
  <c r="L2993" i="251"/>
  <c r="L2994" i="251"/>
  <c r="L2995" i="251"/>
  <c r="L2996" i="251"/>
  <c r="L2997" i="251"/>
  <c r="L2998" i="251"/>
  <c r="L2999" i="251"/>
  <c r="L3000" i="251"/>
  <c r="L3001" i="251"/>
  <c r="L3002" i="251"/>
  <c r="L3003" i="251"/>
  <c r="L3004" i="251"/>
  <c r="L3005" i="251"/>
  <c r="L3006" i="251"/>
  <c r="L3007" i="251"/>
  <c r="L3008" i="251"/>
  <c r="L3009" i="251"/>
  <c r="L3010" i="251"/>
  <c r="L3011" i="251"/>
  <c r="L3012" i="251"/>
  <c r="L3013" i="251"/>
  <c r="L3014" i="251"/>
  <c r="L3015" i="251"/>
  <c r="L3016" i="251"/>
  <c r="L3017" i="251"/>
  <c r="L3018" i="251"/>
  <c r="L3019" i="251"/>
  <c r="L3020" i="251"/>
  <c r="L3021" i="251"/>
  <c r="L3022" i="251"/>
  <c r="L3023" i="251"/>
  <c r="L3024" i="251"/>
  <c r="L3025" i="251"/>
  <c r="L3026" i="251"/>
  <c r="L3027" i="251"/>
  <c r="L3028" i="251"/>
  <c r="L3029" i="251"/>
  <c r="L3030" i="251"/>
  <c r="L3031" i="251"/>
  <c r="L3032" i="251"/>
  <c r="L3033" i="251"/>
  <c r="L3034" i="251"/>
  <c r="L3035" i="251"/>
  <c r="L3036" i="251"/>
  <c r="L3037" i="251"/>
  <c r="L3038" i="251"/>
  <c r="L3039" i="251"/>
  <c r="L3040" i="251"/>
  <c r="L3041" i="251"/>
  <c r="L3042" i="251"/>
  <c r="L3043" i="251"/>
  <c r="L3044" i="251"/>
  <c r="L3045" i="251"/>
  <c r="L3046" i="251"/>
  <c r="L3047" i="251"/>
  <c r="L3048" i="251"/>
  <c r="L3049" i="251"/>
  <c r="L3050" i="251"/>
  <c r="L3051" i="251"/>
  <c r="L3052" i="251"/>
  <c r="L3053" i="251"/>
  <c r="L3054" i="251"/>
  <c r="L3055" i="251"/>
  <c r="L3056" i="251"/>
  <c r="L3057" i="251"/>
  <c r="L3058" i="251"/>
  <c r="L3059" i="251"/>
  <c r="L3060" i="251"/>
  <c r="L3061" i="251"/>
  <c r="L3062" i="251"/>
  <c r="L3063" i="251"/>
  <c r="L3064" i="251"/>
  <c r="L3065" i="251"/>
  <c r="L3066" i="251"/>
  <c r="L3067" i="251"/>
  <c r="L3068" i="251"/>
  <c r="L3069" i="251"/>
  <c r="L3070" i="251"/>
  <c r="L3071" i="251"/>
  <c r="L3072" i="251"/>
  <c r="L3073" i="251"/>
  <c r="L3074" i="251"/>
  <c r="L3075" i="251"/>
  <c r="L3076" i="251"/>
  <c r="L3077" i="251"/>
  <c r="L3078" i="251"/>
  <c r="L3079" i="251"/>
  <c r="L3080" i="251"/>
  <c r="L3081" i="251"/>
  <c r="L3082" i="251"/>
  <c r="L3083" i="251"/>
  <c r="L3084" i="251"/>
  <c r="L3085" i="251"/>
  <c r="L3086" i="251"/>
  <c r="L3087" i="251"/>
  <c r="L3088" i="251"/>
  <c r="L3089" i="251"/>
  <c r="L3090" i="251"/>
  <c r="L3091" i="251"/>
  <c r="L3092" i="251"/>
  <c r="L3093" i="251"/>
  <c r="L3094" i="251"/>
  <c r="L3095" i="251"/>
  <c r="L3096" i="251"/>
  <c r="L3097" i="251"/>
  <c r="L3098" i="251"/>
  <c r="L3099" i="251"/>
  <c r="L3100" i="251"/>
  <c r="L3101" i="251"/>
  <c r="L3102" i="251"/>
  <c r="L3103" i="251"/>
  <c r="L3104" i="251"/>
  <c r="L3105" i="251"/>
  <c r="L3106" i="251"/>
  <c r="L3107" i="251"/>
  <c r="L3108" i="251"/>
  <c r="L3109" i="251"/>
  <c r="L3110" i="251"/>
  <c r="L3111" i="251"/>
  <c r="L3112" i="251"/>
  <c r="L3113" i="251"/>
  <c r="L3114" i="251"/>
  <c r="L3115" i="251"/>
  <c r="L3116" i="251"/>
  <c r="L3117" i="251"/>
  <c r="L3118" i="251"/>
  <c r="L3119" i="251"/>
  <c r="L3120" i="251"/>
  <c r="L3121" i="251"/>
  <c r="L3122" i="251"/>
  <c r="L3123" i="251"/>
  <c r="L3124" i="251"/>
  <c r="L3125" i="251"/>
  <c r="L3126" i="251"/>
  <c r="L3127" i="251"/>
  <c r="L3128" i="251"/>
  <c r="L3129" i="251"/>
  <c r="L3130" i="251"/>
  <c r="L3131" i="251"/>
  <c r="L3132" i="251"/>
  <c r="L3133" i="251"/>
  <c r="L3134" i="251"/>
  <c r="L3135" i="251"/>
  <c r="L3136" i="251"/>
  <c r="L3137" i="251"/>
  <c r="L3138" i="251"/>
  <c r="L3139" i="251"/>
  <c r="L3140" i="251"/>
  <c r="L3141" i="251"/>
  <c r="L3142" i="251"/>
  <c r="L3143" i="251"/>
  <c r="L3144" i="251"/>
  <c r="L3145" i="251"/>
  <c r="L3146" i="251"/>
  <c r="L3147" i="251"/>
  <c r="L3148" i="251"/>
  <c r="L3149" i="251"/>
  <c r="L3150" i="251"/>
  <c r="L3151" i="251"/>
  <c r="L3152" i="251"/>
  <c r="L3153" i="251"/>
  <c r="L3154" i="251"/>
  <c r="L3155" i="251"/>
  <c r="L3156" i="251"/>
  <c r="L3157" i="251"/>
  <c r="L3158" i="251"/>
  <c r="L3159" i="251"/>
  <c r="L3160" i="251"/>
  <c r="L3161" i="251"/>
  <c r="L3162" i="251"/>
  <c r="L3163" i="251"/>
  <c r="L3164" i="251"/>
  <c r="L3165" i="251"/>
  <c r="L3166" i="251"/>
  <c r="L3167" i="251"/>
  <c r="L3168" i="251"/>
  <c r="L3169" i="251"/>
  <c r="L3170" i="251"/>
  <c r="L3171" i="251"/>
  <c r="L3172" i="251"/>
  <c r="L3173" i="251"/>
  <c r="L3174" i="251"/>
  <c r="L3175" i="251"/>
  <c r="L3176" i="251"/>
  <c r="L3177" i="251"/>
  <c r="L3178" i="251"/>
  <c r="L3179" i="251"/>
  <c r="L3180" i="251"/>
  <c r="L3181" i="251"/>
  <c r="L3182" i="251"/>
  <c r="L3183" i="251"/>
  <c r="L3184" i="251"/>
  <c r="L3185" i="251"/>
  <c r="L3186" i="251"/>
  <c r="L3187" i="251"/>
  <c r="L3188" i="251"/>
  <c r="L3189" i="251"/>
  <c r="L3190" i="251"/>
  <c r="L3191" i="251"/>
  <c r="L3192" i="251"/>
  <c r="L3193" i="251"/>
  <c r="L3194" i="251"/>
  <c r="L3195" i="251"/>
  <c r="L3196" i="251"/>
  <c r="L3197" i="251"/>
  <c r="L3198" i="251"/>
  <c r="L3199" i="251"/>
  <c r="L3200" i="251"/>
  <c r="L3201" i="251"/>
  <c r="L3202" i="251"/>
  <c r="L3203" i="251"/>
  <c r="L3204" i="251"/>
  <c r="L3205" i="251"/>
  <c r="L3206" i="251"/>
  <c r="L3207" i="251"/>
  <c r="L3208" i="251"/>
  <c r="L3209" i="251"/>
  <c r="L3210" i="251"/>
  <c r="L3211" i="251"/>
  <c r="L3212" i="251"/>
  <c r="L3213" i="251"/>
  <c r="L3214" i="251"/>
  <c r="L3215" i="251"/>
  <c r="L3216" i="251"/>
  <c r="L3217" i="251"/>
  <c r="L3218" i="251"/>
  <c r="L3219" i="251"/>
  <c r="L3220" i="251"/>
  <c r="L3221" i="251"/>
  <c r="L3222" i="251"/>
  <c r="L3223" i="251"/>
  <c r="L3224" i="251"/>
  <c r="L3225" i="251"/>
  <c r="L3226" i="251"/>
  <c r="L3227" i="251"/>
  <c r="L3228" i="251"/>
  <c r="L3229" i="251"/>
  <c r="L3230" i="251"/>
  <c r="L3231" i="251"/>
  <c r="L3232" i="251"/>
  <c r="L3233" i="251"/>
  <c r="L3234" i="251"/>
  <c r="L3235" i="251"/>
  <c r="L3236" i="251"/>
  <c r="L3237" i="251"/>
  <c r="L3238" i="251"/>
  <c r="L3239" i="251"/>
  <c r="L3240" i="251"/>
  <c r="L3241" i="251"/>
  <c r="L3242" i="251"/>
  <c r="L3243" i="251"/>
  <c r="L3244" i="251"/>
  <c r="L3245" i="251"/>
  <c r="L3246" i="251"/>
  <c r="L3247" i="251"/>
  <c r="L3248" i="251"/>
  <c r="L3249" i="251"/>
  <c r="L3250" i="251"/>
  <c r="L3251" i="251"/>
  <c r="L3252" i="251"/>
  <c r="L3253" i="251"/>
  <c r="L3254" i="251"/>
  <c r="L3255" i="251"/>
  <c r="L3256" i="251"/>
  <c r="L3257" i="251"/>
  <c r="L3258" i="251"/>
  <c r="L3259" i="251"/>
  <c r="L3260" i="251"/>
  <c r="L3261" i="251"/>
  <c r="L3262" i="251"/>
  <c r="L3263" i="251"/>
  <c r="L3264" i="251"/>
  <c r="L3265" i="251"/>
  <c r="L3266" i="251"/>
  <c r="L3267" i="251"/>
  <c r="L3268" i="251"/>
  <c r="L3269" i="251"/>
  <c r="L3270" i="251"/>
  <c r="L3271" i="251"/>
  <c r="L3272" i="251"/>
  <c r="L3273" i="251"/>
  <c r="L3274" i="251"/>
  <c r="L3275" i="251"/>
  <c r="L3276" i="251"/>
  <c r="L3277" i="251"/>
  <c r="L3278" i="251"/>
  <c r="L3279" i="251"/>
  <c r="L3280" i="251"/>
  <c r="L3281" i="251"/>
  <c r="L3282" i="251"/>
  <c r="L3283" i="251"/>
  <c r="L3284" i="251"/>
  <c r="L3285" i="251"/>
  <c r="L3286" i="251"/>
  <c r="L3287" i="251"/>
  <c r="L3288" i="251"/>
  <c r="L3289" i="251"/>
  <c r="L3290" i="251"/>
  <c r="L3291" i="251"/>
  <c r="L3292" i="251"/>
  <c r="L3293" i="251"/>
  <c r="L3294" i="251"/>
  <c r="L3295" i="251"/>
  <c r="L3296" i="251"/>
  <c r="L3297" i="251"/>
  <c r="L3298" i="251"/>
  <c r="L3299" i="251"/>
  <c r="L3300" i="251"/>
  <c r="L3301" i="251"/>
  <c r="L3302" i="251"/>
  <c r="L3303" i="251"/>
  <c r="L3304" i="251"/>
  <c r="L3305" i="251"/>
  <c r="L3306" i="251"/>
  <c r="L3307" i="251"/>
  <c r="L3308" i="251"/>
  <c r="L3309" i="251"/>
  <c r="L3310" i="251"/>
  <c r="L3311" i="251"/>
  <c r="L3312" i="251"/>
  <c r="L3313" i="251"/>
  <c r="L3314" i="251"/>
  <c r="L3315" i="251"/>
  <c r="L3316" i="251"/>
  <c r="L3317" i="251"/>
  <c r="L3318" i="251"/>
  <c r="L3319" i="251"/>
  <c r="L3320" i="251"/>
  <c r="L3321" i="251"/>
  <c r="L3322" i="251"/>
  <c r="L3323" i="251"/>
  <c r="L3324" i="251"/>
  <c r="L3325" i="251"/>
  <c r="L3326" i="251"/>
  <c r="L3327" i="251"/>
  <c r="L3328" i="251"/>
  <c r="L3329" i="251"/>
  <c r="L3330" i="251"/>
  <c r="L3331" i="251"/>
  <c r="L3332" i="251"/>
  <c r="L3333" i="251"/>
  <c r="L3334" i="251"/>
  <c r="L3335" i="251"/>
  <c r="L3336" i="251"/>
  <c r="L3337" i="251"/>
  <c r="L3338" i="251"/>
  <c r="L3339" i="251"/>
  <c r="L3340" i="251"/>
  <c r="L3341" i="251"/>
  <c r="L3342" i="251"/>
  <c r="L3343" i="251"/>
  <c r="L3344" i="251"/>
  <c r="L3345" i="251"/>
  <c r="L3346" i="251"/>
  <c r="L3347" i="251"/>
  <c r="L3348" i="251"/>
  <c r="L3349" i="251"/>
  <c r="L3350" i="251"/>
  <c r="L3351" i="251"/>
  <c r="L3352" i="251"/>
  <c r="L3353" i="251"/>
  <c r="L3354" i="251"/>
  <c r="L3355" i="251"/>
  <c r="L3356" i="251"/>
  <c r="L3357" i="251"/>
  <c r="L3358" i="251"/>
  <c r="L3359" i="251"/>
  <c r="L3360" i="251"/>
  <c r="L3361" i="251"/>
  <c r="L3362" i="251"/>
  <c r="L3363" i="251"/>
  <c r="L3364" i="251"/>
  <c r="L3365" i="251"/>
  <c r="L3366" i="251"/>
  <c r="L3367" i="251"/>
  <c r="L3368" i="251"/>
  <c r="L3369" i="251"/>
  <c r="L3370" i="251"/>
  <c r="L3371" i="251"/>
  <c r="L3372" i="251"/>
  <c r="L3373" i="251"/>
  <c r="L3374" i="251"/>
  <c r="L3375" i="251"/>
  <c r="L3376" i="251"/>
  <c r="L3377" i="251"/>
  <c r="L3378" i="251"/>
  <c r="L3379" i="251"/>
  <c r="L3380" i="251"/>
  <c r="L3381" i="251"/>
  <c r="L3382" i="251"/>
  <c r="L3383" i="251"/>
  <c r="L3384" i="251"/>
  <c r="L3385" i="251"/>
  <c r="L3386" i="251"/>
  <c r="L3387" i="251"/>
  <c r="L3388" i="251"/>
  <c r="L3389" i="251"/>
  <c r="L3390" i="251"/>
  <c r="L3391" i="251"/>
  <c r="L3392" i="251"/>
  <c r="L3393" i="251"/>
  <c r="L3394" i="251"/>
  <c r="L3395" i="251"/>
  <c r="L3396" i="251"/>
  <c r="L3397" i="251"/>
  <c r="L3398" i="251"/>
  <c r="L3399" i="251"/>
  <c r="L3400" i="251"/>
  <c r="L3401" i="251"/>
  <c r="L3402" i="251"/>
  <c r="L3403" i="251"/>
  <c r="L3404" i="251"/>
  <c r="L3405" i="251"/>
  <c r="L3406" i="251"/>
  <c r="L3407" i="251"/>
  <c r="L3408" i="251"/>
  <c r="L3409" i="251"/>
  <c r="L3410" i="251"/>
  <c r="L3411" i="251"/>
  <c r="L3412" i="251"/>
  <c r="L3413" i="251"/>
  <c r="L3414" i="251"/>
  <c r="L3415" i="251"/>
  <c r="L3416" i="251"/>
  <c r="L3417" i="251"/>
  <c r="L3418" i="251"/>
  <c r="L3419" i="251"/>
  <c r="L3420" i="251"/>
  <c r="L3421" i="251"/>
  <c r="L3422" i="251"/>
  <c r="L3423" i="251"/>
  <c r="L3424" i="251"/>
  <c r="L3425" i="251"/>
  <c r="L3426" i="251"/>
  <c r="L3427" i="251"/>
  <c r="L3428" i="251"/>
  <c r="L3429" i="251"/>
  <c r="L3430" i="251"/>
  <c r="L3431" i="251"/>
  <c r="L3432" i="251"/>
  <c r="L3433" i="251"/>
  <c r="L3434" i="251"/>
  <c r="L3435" i="251"/>
  <c r="L3436" i="251"/>
  <c r="L3437" i="251"/>
  <c r="L3438" i="251"/>
  <c r="L3439" i="251"/>
  <c r="L3440" i="251"/>
  <c r="L3441" i="251"/>
  <c r="L3442" i="251"/>
  <c r="L3443" i="251"/>
  <c r="L3444" i="251"/>
  <c r="L3445" i="251"/>
  <c r="L3446" i="251"/>
  <c r="L3447" i="251"/>
  <c r="L3448" i="251"/>
  <c r="L3449" i="251"/>
  <c r="L3450" i="251"/>
  <c r="L3451" i="251"/>
  <c r="L3452" i="251"/>
  <c r="L3453" i="251"/>
  <c r="L3454" i="251"/>
  <c r="L3455" i="251"/>
  <c r="L3456" i="251"/>
  <c r="L3457" i="251"/>
  <c r="L3458" i="251"/>
  <c r="L3459" i="251"/>
  <c r="L3460" i="251"/>
  <c r="L3461" i="251"/>
  <c r="L3462" i="251"/>
  <c r="L3463" i="251"/>
  <c r="L3464" i="251"/>
  <c r="L3465" i="251"/>
  <c r="L3466" i="251"/>
  <c r="L3467" i="251"/>
  <c r="L3468" i="251"/>
  <c r="L3469" i="251"/>
  <c r="L3470" i="251"/>
  <c r="L3471" i="251"/>
  <c r="L3472" i="251"/>
  <c r="L3473" i="251"/>
  <c r="L3474" i="251"/>
  <c r="L3475" i="251"/>
  <c r="L3476" i="251"/>
  <c r="L3477" i="251"/>
  <c r="L3478" i="251"/>
  <c r="L3479" i="251"/>
  <c r="L3480" i="251"/>
  <c r="L3481" i="251"/>
  <c r="L3482" i="251"/>
  <c r="L3483" i="251"/>
  <c r="L3484" i="251"/>
  <c r="L3485" i="251"/>
  <c r="L3486" i="251"/>
  <c r="L3487" i="251"/>
  <c r="L3488" i="251"/>
  <c r="L3489" i="251"/>
  <c r="L3490" i="251"/>
  <c r="L3491" i="251"/>
  <c r="L3492" i="251"/>
  <c r="L3493" i="251"/>
  <c r="L3494" i="251"/>
  <c r="L3495" i="251"/>
  <c r="L3496" i="251"/>
  <c r="L3497" i="251"/>
  <c r="L3498" i="251"/>
  <c r="L3499" i="251"/>
  <c r="L3500" i="251"/>
  <c r="L3501" i="251"/>
  <c r="L3502" i="251"/>
  <c r="L3503" i="251"/>
  <c r="L3504" i="251"/>
  <c r="L3505" i="251"/>
  <c r="L3506" i="251"/>
  <c r="L3507" i="251"/>
  <c r="L3508" i="251"/>
  <c r="L3509" i="251"/>
  <c r="L3510" i="251"/>
  <c r="L3511" i="251"/>
  <c r="L3512" i="251"/>
  <c r="L3513" i="251"/>
  <c r="L3514" i="251"/>
  <c r="L3515" i="251"/>
  <c r="L3516" i="251"/>
  <c r="L3517" i="251"/>
  <c r="L3518" i="251"/>
  <c r="L3519" i="251"/>
  <c r="L3520" i="251"/>
  <c r="L3521" i="251"/>
  <c r="L3522" i="251"/>
  <c r="L3523" i="251"/>
  <c r="L3524" i="251"/>
  <c r="L3525" i="251"/>
  <c r="L3526" i="251"/>
  <c r="L3527" i="251"/>
  <c r="L3528" i="251"/>
  <c r="L3529" i="251"/>
  <c r="L3530" i="251"/>
  <c r="L3531" i="251"/>
  <c r="L3532" i="251"/>
  <c r="L3533" i="251"/>
  <c r="L3534" i="251"/>
  <c r="L3535" i="251"/>
  <c r="L3536" i="251"/>
  <c r="L3537" i="251"/>
  <c r="L3538" i="251"/>
  <c r="L3539" i="251"/>
  <c r="L3540" i="251"/>
  <c r="L3541" i="251"/>
  <c r="L3542" i="251"/>
  <c r="L3543" i="251"/>
  <c r="L3544" i="251"/>
  <c r="L3545" i="251"/>
  <c r="L3546" i="251"/>
  <c r="L3547" i="251"/>
  <c r="L3548" i="251"/>
  <c r="L3549" i="251"/>
  <c r="L3550" i="251"/>
  <c r="L3551" i="251"/>
  <c r="L3552" i="251"/>
  <c r="L3553" i="251"/>
  <c r="L3554" i="251"/>
  <c r="L3555" i="251"/>
  <c r="L3556" i="251"/>
  <c r="L3557" i="251"/>
  <c r="L3558" i="251"/>
  <c r="L3559" i="251"/>
  <c r="L3560" i="251"/>
  <c r="L3561" i="251"/>
  <c r="L3562" i="251"/>
  <c r="L3563" i="251"/>
  <c r="L3564" i="251"/>
  <c r="L3565" i="251"/>
  <c r="L3566" i="251"/>
  <c r="L3567" i="251"/>
  <c r="L3568" i="251"/>
  <c r="L3569" i="251"/>
  <c r="L3570" i="251"/>
  <c r="L3571" i="251"/>
  <c r="L3572" i="251"/>
  <c r="L3573" i="251"/>
  <c r="L3574" i="251"/>
  <c r="L3575" i="251"/>
  <c r="L3576" i="251"/>
  <c r="L3577" i="251"/>
  <c r="L3578" i="251"/>
  <c r="L3579" i="251"/>
  <c r="L3580" i="251"/>
  <c r="L3581" i="251"/>
  <c r="L3582" i="251"/>
  <c r="L3583" i="251"/>
  <c r="L3584" i="251"/>
  <c r="L3585" i="251"/>
  <c r="L3586" i="251"/>
  <c r="L3587" i="251"/>
  <c r="L3588" i="251"/>
  <c r="L3589" i="251"/>
  <c r="L3590" i="251"/>
  <c r="L3591" i="251"/>
  <c r="L3592" i="251"/>
  <c r="L3593" i="251"/>
  <c r="L3594" i="251"/>
  <c r="L3595" i="251"/>
  <c r="L3596" i="251"/>
  <c r="L3597" i="251"/>
  <c r="L3598" i="251"/>
  <c r="L3599" i="251"/>
  <c r="L3600" i="251"/>
  <c r="L3601" i="251"/>
  <c r="L3602" i="251"/>
  <c r="L3603" i="251"/>
  <c r="L3604" i="251"/>
  <c r="L3605" i="251"/>
  <c r="L3606" i="251"/>
  <c r="L3607" i="251"/>
  <c r="L3608" i="251"/>
  <c r="L3609" i="251"/>
  <c r="L3610" i="251"/>
  <c r="L3611" i="251"/>
  <c r="L3612" i="251"/>
  <c r="L3613" i="251"/>
  <c r="L3614" i="251"/>
  <c r="L3615" i="251"/>
  <c r="L3616" i="251"/>
  <c r="L3617" i="251"/>
  <c r="L3618" i="251"/>
  <c r="L3619" i="251"/>
  <c r="L3620" i="251"/>
  <c r="L3621" i="251"/>
  <c r="L3622" i="251"/>
  <c r="L3623" i="251"/>
  <c r="L3624" i="251"/>
  <c r="L3625" i="251"/>
  <c r="L3626" i="251"/>
  <c r="L3627" i="251"/>
  <c r="L3628" i="251"/>
  <c r="L3629" i="251"/>
  <c r="L3630" i="251"/>
  <c r="L3631" i="251"/>
  <c r="L3632" i="251"/>
  <c r="L3633" i="251"/>
  <c r="L3634" i="251"/>
  <c r="L3635" i="251"/>
  <c r="L3636" i="251"/>
  <c r="L3637" i="251"/>
  <c r="L3638" i="251"/>
  <c r="L3639" i="251"/>
  <c r="L3640" i="251"/>
  <c r="L3641" i="251"/>
  <c r="L3642" i="251"/>
  <c r="L3643" i="251"/>
  <c r="L3644" i="251"/>
  <c r="L3645" i="251"/>
  <c r="L3646" i="251"/>
  <c r="L3647" i="251"/>
  <c r="L3648" i="251"/>
  <c r="L3649" i="251"/>
  <c r="L3650" i="251"/>
  <c r="L3651" i="251"/>
  <c r="L3652" i="251"/>
  <c r="L3653" i="251"/>
  <c r="L3654" i="251"/>
  <c r="L3655" i="251"/>
  <c r="L3656" i="251"/>
  <c r="L3657" i="251"/>
  <c r="L3658" i="251"/>
  <c r="L3659" i="251"/>
  <c r="L3660" i="251"/>
  <c r="L3661" i="251"/>
  <c r="L3662" i="251"/>
  <c r="L3663" i="251"/>
  <c r="L3664" i="251"/>
  <c r="L3665" i="251"/>
  <c r="L3666" i="251"/>
  <c r="L3667" i="251"/>
  <c r="L3668" i="251"/>
  <c r="L3669" i="251"/>
  <c r="L3670" i="251"/>
  <c r="L3671" i="251"/>
  <c r="L3672" i="251"/>
  <c r="L3673" i="251"/>
  <c r="L3674" i="251"/>
  <c r="L3675" i="251"/>
  <c r="L3676" i="251"/>
  <c r="L3677" i="251"/>
  <c r="L3678" i="251"/>
  <c r="L3679" i="251"/>
  <c r="L3680" i="251"/>
  <c r="L3681" i="251"/>
  <c r="L3682" i="251"/>
  <c r="L3683" i="251"/>
  <c r="L3684" i="251"/>
  <c r="L3685" i="251"/>
  <c r="L3686" i="251"/>
  <c r="L3687" i="251"/>
  <c r="L3688" i="251"/>
  <c r="L3689" i="251"/>
  <c r="L3690" i="251"/>
  <c r="L3691" i="251"/>
  <c r="L3692" i="251"/>
  <c r="L3693" i="251"/>
  <c r="L3694" i="251"/>
  <c r="L3695" i="251"/>
  <c r="L3696" i="251"/>
  <c r="L3697" i="251"/>
  <c r="L3698" i="251"/>
  <c r="L3699" i="251"/>
  <c r="L3700" i="251"/>
  <c r="L3701" i="251"/>
  <c r="L3702" i="251"/>
  <c r="L3703" i="251"/>
  <c r="L3704" i="251"/>
  <c r="L3705" i="251"/>
  <c r="L3706" i="251"/>
  <c r="L3707" i="251"/>
  <c r="L3708" i="251"/>
  <c r="L3709" i="251"/>
  <c r="L3710" i="251"/>
  <c r="L3711" i="251"/>
  <c r="L3712" i="251"/>
  <c r="L3713" i="251"/>
  <c r="L3714" i="251"/>
  <c r="L3715" i="251"/>
  <c r="L3716" i="251"/>
  <c r="L3717" i="251"/>
  <c r="L3718" i="251"/>
  <c r="L3719" i="251"/>
  <c r="L3720" i="251"/>
  <c r="L3721" i="251"/>
  <c r="L3722" i="251"/>
  <c r="L3723" i="251"/>
  <c r="L3724" i="251"/>
  <c r="L3725" i="251"/>
  <c r="L3726" i="251"/>
  <c r="L3727" i="251"/>
  <c r="L3728" i="251"/>
  <c r="L3729" i="251"/>
  <c r="L3730" i="251"/>
  <c r="L3731" i="251"/>
  <c r="L3732" i="251"/>
  <c r="L3733" i="251"/>
  <c r="L3734" i="251"/>
  <c r="L3735" i="251"/>
  <c r="L3736" i="251"/>
  <c r="L3737" i="251"/>
  <c r="L3738" i="251"/>
  <c r="L3739" i="251"/>
  <c r="L3740" i="251"/>
  <c r="L3741" i="251"/>
  <c r="L3742" i="251"/>
  <c r="L3743" i="251"/>
  <c r="L3744" i="251"/>
  <c r="L3745" i="251"/>
  <c r="L3746" i="251"/>
  <c r="L3747" i="251"/>
  <c r="L3748" i="251"/>
  <c r="L3749" i="251"/>
  <c r="L3750" i="251"/>
  <c r="L3751" i="251"/>
  <c r="L3752" i="251"/>
  <c r="L3753" i="251"/>
  <c r="L3754" i="251"/>
  <c r="L3755" i="251"/>
  <c r="L3756" i="251"/>
  <c r="L3757" i="251"/>
  <c r="L3758" i="251"/>
  <c r="L3759" i="251"/>
  <c r="L3760" i="251"/>
  <c r="L3761" i="251"/>
  <c r="L3762" i="251"/>
  <c r="L3763" i="251"/>
  <c r="L3764" i="251"/>
  <c r="L3765" i="251"/>
  <c r="L3766" i="251"/>
  <c r="L3767" i="251"/>
  <c r="L3768" i="251"/>
  <c r="L3769" i="251"/>
  <c r="L3770" i="251"/>
  <c r="L3771" i="251"/>
  <c r="L3772" i="251"/>
  <c r="L3773" i="251"/>
  <c r="L3774" i="251"/>
  <c r="L3775" i="251"/>
  <c r="L3776" i="251"/>
  <c r="L3777" i="251"/>
  <c r="L3778" i="251"/>
  <c r="L3779" i="251"/>
  <c r="L3780" i="251"/>
  <c r="L3781" i="251"/>
  <c r="L3782" i="251"/>
  <c r="L3783" i="251"/>
  <c r="L3784" i="251"/>
  <c r="L3785" i="251"/>
  <c r="L3786" i="251"/>
  <c r="L3787" i="251"/>
  <c r="L3788" i="251"/>
  <c r="L3789" i="251"/>
  <c r="L3790" i="251"/>
  <c r="L3791" i="251"/>
  <c r="L3792" i="251"/>
  <c r="L3793" i="251"/>
  <c r="L3794" i="251"/>
  <c r="L3795" i="251"/>
  <c r="L3796" i="251"/>
  <c r="L3797" i="251"/>
  <c r="L3798" i="251"/>
  <c r="L3799" i="251"/>
  <c r="L3800" i="251"/>
  <c r="L3801" i="251"/>
  <c r="L3802" i="251"/>
  <c r="L3803" i="251"/>
  <c r="L3804" i="251"/>
  <c r="L3805" i="251"/>
  <c r="L3806" i="251"/>
  <c r="L3807" i="251"/>
  <c r="L3808" i="251"/>
  <c r="L3809" i="251"/>
  <c r="L3810" i="251"/>
  <c r="L3811" i="251"/>
  <c r="L3812" i="251"/>
  <c r="L3813" i="251"/>
  <c r="L3814" i="251"/>
  <c r="L3815" i="251"/>
  <c r="L3816" i="251"/>
  <c r="L3817" i="251"/>
  <c r="L3818" i="251"/>
  <c r="L3819" i="251"/>
  <c r="L3820" i="251"/>
  <c r="L3821" i="251"/>
  <c r="L3822" i="251"/>
  <c r="L3823" i="251"/>
  <c r="L3824" i="251"/>
  <c r="L3825" i="251"/>
  <c r="L3826" i="251"/>
  <c r="L3827" i="251"/>
  <c r="L3828" i="251"/>
  <c r="L3829" i="251"/>
  <c r="L3830" i="251"/>
  <c r="L3831" i="251"/>
  <c r="L3832" i="251"/>
  <c r="L3833" i="251"/>
  <c r="L3834" i="251"/>
  <c r="L3835" i="251"/>
  <c r="L3836" i="251"/>
  <c r="L3837" i="251"/>
  <c r="L3838" i="251"/>
  <c r="L3839" i="251"/>
  <c r="L3840" i="251"/>
  <c r="L3841" i="251"/>
  <c r="L3842" i="251"/>
  <c r="L3843" i="251"/>
  <c r="L3844" i="251"/>
  <c r="L3845" i="251"/>
  <c r="L3846" i="251"/>
  <c r="L3847" i="251"/>
  <c r="L3848" i="251"/>
  <c r="L3849" i="251"/>
  <c r="L3850" i="251"/>
  <c r="L3851" i="251"/>
  <c r="L3852" i="251"/>
  <c r="L3853" i="251"/>
  <c r="L3854" i="251"/>
  <c r="L3855" i="251"/>
  <c r="L3856" i="251"/>
  <c r="L3857" i="251"/>
  <c r="L3858" i="251"/>
  <c r="L3859" i="251"/>
  <c r="L3860" i="251"/>
  <c r="L3861" i="251"/>
  <c r="L3862" i="251"/>
  <c r="L3863" i="251"/>
  <c r="L3864" i="251"/>
  <c r="L3865" i="251"/>
  <c r="L3866" i="251"/>
  <c r="L3867" i="251"/>
  <c r="L3868" i="251"/>
  <c r="L3869" i="251"/>
  <c r="L3870" i="251"/>
  <c r="L3871" i="251"/>
  <c r="L3872" i="251"/>
  <c r="L3873" i="251"/>
  <c r="L3874" i="251"/>
  <c r="L3875" i="251"/>
  <c r="L3876" i="251"/>
  <c r="L3877" i="251"/>
  <c r="L3878" i="251"/>
  <c r="L3879" i="251"/>
  <c r="L3880" i="251"/>
  <c r="L3881" i="251"/>
  <c r="L3882" i="251"/>
  <c r="L3883" i="251"/>
  <c r="L3884" i="251"/>
  <c r="L3885" i="251"/>
  <c r="L3886" i="251"/>
  <c r="L3887" i="251"/>
  <c r="L3888" i="251"/>
  <c r="L3889" i="251"/>
  <c r="L3890" i="251"/>
  <c r="L3891" i="251"/>
  <c r="L3892" i="251"/>
  <c r="L3893" i="251"/>
  <c r="L3894" i="251"/>
  <c r="L3895" i="251"/>
  <c r="L3896" i="251"/>
  <c r="L3897" i="251"/>
  <c r="L3898" i="251"/>
  <c r="L3899" i="251"/>
  <c r="L3900" i="251"/>
  <c r="L3901" i="251"/>
  <c r="L3902" i="251"/>
  <c r="L3903" i="251"/>
  <c r="L3904" i="251"/>
  <c r="L3905" i="251"/>
  <c r="L3906" i="251"/>
  <c r="L3907" i="251"/>
  <c r="L3908" i="251"/>
  <c r="L3909" i="251"/>
  <c r="L3910" i="251"/>
  <c r="L3911" i="251"/>
  <c r="L3912" i="251"/>
  <c r="L3913" i="251"/>
  <c r="L3914" i="251"/>
  <c r="L3915" i="251"/>
  <c r="L3916" i="251"/>
  <c r="L3917" i="251"/>
  <c r="L3918" i="251"/>
  <c r="L3919" i="251"/>
  <c r="L3920" i="251"/>
  <c r="L3921" i="251"/>
  <c r="L3922" i="251"/>
  <c r="L3923" i="251"/>
  <c r="L3924" i="251"/>
  <c r="L3925" i="251"/>
  <c r="L3926" i="251"/>
  <c r="L3927" i="251"/>
  <c r="L3928" i="251"/>
  <c r="L3929" i="251"/>
  <c r="L3930" i="251"/>
  <c r="L3931" i="251"/>
  <c r="L3932" i="251"/>
  <c r="L3933" i="251"/>
  <c r="L3934" i="251"/>
  <c r="L3935" i="251"/>
  <c r="L3936" i="251"/>
  <c r="L3937" i="251"/>
  <c r="L3938" i="251"/>
  <c r="L3939" i="251"/>
  <c r="L3940" i="251"/>
  <c r="L3941" i="251"/>
  <c r="L3942" i="251"/>
  <c r="L3943" i="251"/>
  <c r="L3944" i="251"/>
  <c r="L3945" i="251"/>
  <c r="L3946" i="251"/>
  <c r="L3947" i="251"/>
  <c r="L3948" i="251"/>
  <c r="L3949" i="251"/>
  <c r="L3950" i="251"/>
  <c r="L3951" i="251"/>
  <c r="L3952" i="251"/>
  <c r="L3953" i="251"/>
  <c r="L3954" i="251"/>
  <c r="L3955" i="251"/>
  <c r="L3956" i="251"/>
  <c r="L3957" i="251"/>
  <c r="L3958" i="251"/>
  <c r="L3959" i="251"/>
  <c r="L3960" i="251"/>
  <c r="L3961" i="251"/>
  <c r="L3962" i="251"/>
  <c r="L3963" i="251"/>
  <c r="L3964" i="251"/>
  <c r="L3965" i="251"/>
  <c r="L3966" i="251"/>
  <c r="L3967" i="251"/>
  <c r="L3968" i="251"/>
  <c r="L3969" i="251"/>
  <c r="L3970" i="251"/>
  <c r="L3971" i="251"/>
  <c r="L3972" i="251"/>
  <c r="L3973" i="251"/>
  <c r="L3974" i="251"/>
  <c r="L3975" i="251"/>
  <c r="L3976" i="251"/>
  <c r="L3977" i="251"/>
  <c r="L3978" i="251"/>
  <c r="L3979" i="251"/>
  <c r="L3980" i="251"/>
  <c r="L3981" i="251"/>
  <c r="L3982" i="251"/>
  <c r="L3983" i="251"/>
  <c r="L3984" i="251"/>
  <c r="L3985" i="251"/>
  <c r="L3986" i="251"/>
  <c r="L3987" i="251"/>
  <c r="L3988" i="251"/>
  <c r="L3989" i="251"/>
  <c r="L3990" i="251"/>
  <c r="L3991" i="251"/>
  <c r="L3992" i="251"/>
  <c r="L3993" i="251"/>
  <c r="L3994" i="251"/>
  <c r="L3995" i="251"/>
  <c r="L3996" i="251"/>
  <c r="L3997" i="251"/>
  <c r="L3998" i="251"/>
  <c r="L3999" i="251"/>
  <c r="L4000" i="251"/>
  <c r="L4001" i="251"/>
  <c r="L4002" i="251"/>
  <c r="L4003" i="251"/>
  <c r="L4004" i="251"/>
  <c r="L4005" i="251"/>
  <c r="L4006" i="251"/>
  <c r="L4007" i="251"/>
  <c r="L4008" i="251"/>
  <c r="L4009" i="251"/>
  <c r="L4010" i="251"/>
  <c r="L4011" i="251"/>
  <c r="L4012" i="251"/>
  <c r="L4013" i="251"/>
  <c r="L4014" i="251"/>
  <c r="L4015" i="251"/>
  <c r="L4016" i="251"/>
  <c r="L4017" i="251"/>
  <c r="L4018" i="251"/>
  <c r="L4019" i="251"/>
  <c r="L4020" i="251"/>
  <c r="L4021" i="251"/>
  <c r="L4022" i="251"/>
  <c r="L4023" i="251"/>
  <c r="L4024" i="251"/>
  <c r="L4025" i="251"/>
  <c r="L4026" i="251"/>
  <c r="L4027" i="251"/>
  <c r="L4028" i="251"/>
  <c r="L4029" i="251"/>
  <c r="L4030" i="251"/>
  <c r="L4031" i="251"/>
  <c r="L4032" i="251"/>
  <c r="L4033" i="251"/>
  <c r="L4034" i="251"/>
  <c r="L4035" i="251"/>
  <c r="L4036" i="251"/>
  <c r="L4037" i="251"/>
  <c r="L4038" i="251"/>
  <c r="L4039" i="251"/>
  <c r="L4040" i="251"/>
  <c r="L4041" i="251"/>
  <c r="L4042" i="251"/>
  <c r="L4043" i="251"/>
  <c r="L4044" i="251"/>
  <c r="L4045" i="251"/>
  <c r="L4046" i="251"/>
  <c r="L4047" i="251"/>
  <c r="L4048" i="251"/>
  <c r="L4049" i="251"/>
  <c r="L4050" i="251"/>
  <c r="L4051" i="251"/>
  <c r="L4052" i="251"/>
  <c r="L4053" i="251"/>
  <c r="L4054" i="251"/>
  <c r="L4055" i="251"/>
  <c r="L4056" i="251"/>
  <c r="L4057" i="251"/>
  <c r="L4058" i="251"/>
  <c r="L4059" i="251"/>
  <c r="L4060" i="251"/>
  <c r="L4061" i="251"/>
  <c r="L4062" i="251"/>
  <c r="L4063" i="251"/>
  <c r="L4064" i="251"/>
  <c r="L4065" i="251"/>
  <c r="L4066" i="251"/>
  <c r="L4067" i="251"/>
  <c r="L4068" i="251"/>
  <c r="L4069" i="251"/>
  <c r="L4070" i="251"/>
  <c r="L4071" i="251"/>
  <c r="L4072" i="251"/>
  <c r="L4073" i="251"/>
  <c r="L4074" i="251"/>
  <c r="L4075" i="251"/>
  <c r="L4076" i="251"/>
  <c r="L4077" i="251"/>
  <c r="L4078" i="251"/>
  <c r="L4079" i="251"/>
  <c r="L4080" i="251"/>
  <c r="L4081" i="251"/>
  <c r="L4082" i="251"/>
  <c r="L4083" i="251"/>
  <c r="L4084" i="251"/>
  <c r="L4085" i="251"/>
  <c r="L4086" i="251"/>
  <c r="L4087" i="251"/>
  <c r="L4088" i="251"/>
  <c r="L4089" i="251"/>
  <c r="L4090" i="251"/>
  <c r="L4091" i="251"/>
  <c r="L4092" i="251"/>
  <c r="L4093" i="251"/>
  <c r="L4094" i="251"/>
  <c r="L4095" i="251"/>
  <c r="L4096" i="251"/>
  <c r="L4097" i="251"/>
  <c r="L4098" i="251"/>
  <c r="L4099" i="251"/>
  <c r="L4100" i="251"/>
  <c r="L4101" i="251"/>
  <c r="L4102" i="251"/>
  <c r="L4103" i="251"/>
  <c r="L4104" i="251"/>
  <c r="L4105" i="251"/>
  <c r="L4106" i="251"/>
  <c r="L4107" i="251"/>
  <c r="L4108" i="251"/>
  <c r="L4109" i="251"/>
  <c r="L4110" i="251"/>
  <c r="L4111" i="251"/>
  <c r="L4112" i="251"/>
  <c r="L4113" i="251"/>
  <c r="L4114" i="251"/>
  <c r="L4115" i="251"/>
  <c r="L4116" i="251"/>
  <c r="L4117" i="251"/>
  <c r="L4118" i="251"/>
  <c r="L4119" i="251"/>
  <c r="L4120" i="251"/>
  <c r="L4121" i="251"/>
  <c r="L4122" i="251"/>
  <c r="L4123" i="251"/>
  <c r="L4124" i="251"/>
  <c r="L4125" i="251"/>
  <c r="L4126" i="251"/>
  <c r="L4127" i="251"/>
  <c r="L4128" i="251"/>
  <c r="L4129" i="251"/>
  <c r="L4130" i="251"/>
  <c r="L4131" i="251"/>
  <c r="L4132" i="251"/>
  <c r="L4133" i="251"/>
  <c r="L4134" i="251"/>
  <c r="L4135" i="251"/>
  <c r="L4136" i="251"/>
  <c r="L4137" i="251"/>
  <c r="L4138" i="251"/>
  <c r="L4139" i="251"/>
  <c r="L4140" i="251"/>
  <c r="L4141" i="251"/>
  <c r="L4142" i="251"/>
  <c r="L4143" i="251"/>
  <c r="L4144" i="251"/>
  <c r="L4145" i="251"/>
  <c r="L4146" i="251"/>
  <c r="L4147" i="251"/>
  <c r="L4148" i="251"/>
  <c r="L4149" i="251"/>
  <c r="L4150" i="251"/>
  <c r="L4151" i="251"/>
  <c r="L4152" i="251"/>
  <c r="L4153" i="251"/>
  <c r="L4154" i="251"/>
  <c r="L4155" i="251"/>
  <c r="L4156" i="251"/>
  <c r="L4157" i="251"/>
  <c r="L4158" i="251"/>
  <c r="L4159" i="251"/>
  <c r="L4160" i="251"/>
  <c r="L4161" i="251"/>
  <c r="L4162" i="251"/>
  <c r="L4163" i="251"/>
  <c r="L4164" i="251"/>
  <c r="L4165" i="251"/>
  <c r="L4166" i="251"/>
  <c r="L4167" i="251"/>
  <c r="L4168" i="251"/>
  <c r="L4169" i="251"/>
  <c r="L4170" i="251"/>
  <c r="L4171" i="251"/>
  <c r="L4172" i="251"/>
  <c r="L4173" i="251"/>
  <c r="L4174" i="251"/>
  <c r="L4175" i="251"/>
  <c r="L4176" i="251"/>
  <c r="L4177" i="251"/>
  <c r="L4178" i="251"/>
  <c r="L4179" i="251"/>
  <c r="L4180" i="251"/>
  <c r="L4181" i="251"/>
  <c r="L4182" i="251"/>
  <c r="L4183" i="251"/>
  <c r="L4184" i="251"/>
  <c r="L4185" i="251"/>
  <c r="L4186" i="251"/>
  <c r="L4187" i="251"/>
  <c r="L4188" i="251"/>
  <c r="L4189" i="251"/>
  <c r="L4190" i="251"/>
  <c r="L4191" i="251"/>
  <c r="L4192" i="251"/>
  <c r="L4193" i="251"/>
  <c r="L4194" i="251"/>
  <c r="L4195" i="251"/>
  <c r="L4196" i="251"/>
  <c r="L4197" i="251"/>
  <c r="L4198" i="251"/>
  <c r="L4199" i="251"/>
  <c r="L4200" i="251"/>
  <c r="L4201" i="251"/>
  <c r="L4202" i="251"/>
  <c r="L4203" i="251"/>
  <c r="L4204" i="251"/>
  <c r="L4205" i="251"/>
  <c r="L4206" i="251"/>
  <c r="L4207" i="251"/>
  <c r="L4208" i="251"/>
  <c r="L4209" i="251"/>
  <c r="L4210" i="251"/>
  <c r="L4211" i="251"/>
  <c r="L4212" i="251"/>
  <c r="L4213" i="251"/>
  <c r="L4214" i="251"/>
  <c r="L4215" i="251"/>
  <c r="L4216" i="251"/>
  <c r="L4217" i="251"/>
  <c r="L4218" i="251"/>
  <c r="L4219" i="251"/>
  <c r="L4220" i="251"/>
  <c r="L4221" i="251"/>
  <c r="L4222" i="251"/>
  <c r="L4223" i="251"/>
  <c r="L4224" i="251"/>
  <c r="L4225" i="251"/>
  <c r="L4226" i="251"/>
  <c r="L4227" i="251"/>
  <c r="L4228" i="251"/>
  <c r="L4229" i="251"/>
  <c r="L4230" i="251"/>
  <c r="L4231" i="251"/>
  <c r="L4232" i="251"/>
  <c r="L4233" i="251"/>
  <c r="L4234" i="251"/>
  <c r="L4235" i="251"/>
  <c r="L4236" i="251"/>
  <c r="L4237" i="251"/>
  <c r="L4238" i="251"/>
  <c r="L4239" i="251"/>
  <c r="L4240" i="251"/>
  <c r="L4241" i="251"/>
  <c r="L4242" i="251"/>
  <c r="L4243" i="251"/>
  <c r="L4244" i="251"/>
  <c r="L4245" i="251"/>
  <c r="L4246" i="251"/>
  <c r="L4247" i="251"/>
  <c r="L4248" i="251"/>
  <c r="L4249" i="251"/>
  <c r="L4250" i="251"/>
  <c r="L4251" i="251"/>
  <c r="L4252" i="251"/>
  <c r="L4253" i="251"/>
  <c r="L4254" i="251"/>
  <c r="L4255" i="251"/>
  <c r="L4256" i="251"/>
  <c r="L4257" i="251"/>
  <c r="L4258" i="251"/>
  <c r="L4259" i="251"/>
  <c r="L4260" i="251"/>
  <c r="L4261" i="251"/>
  <c r="L4262" i="251"/>
  <c r="L4263" i="251"/>
  <c r="L4264" i="251"/>
  <c r="L4265" i="251"/>
  <c r="L4266" i="251"/>
  <c r="L4267" i="251"/>
  <c r="L4268" i="251"/>
  <c r="L4269" i="251"/>
  <c r="L4270" i="251"/>
  <c r="L4271" i="251"/>
  <c r="L4272" i="251"/>
  <c r="L4273" i="251"/>
  <c r="L4274" i="251"/>
  <c r="L4275" i="251"/>
  <c r="L4276" i="251"/>
  <c r="L4277" i="251"/>
  <c r="L4278" i="251"/>
  <c r="L4279" i="251"/>
  <c r="L4280" i="251"/>
  <c r="L4281" i="251"/>
  <c r="L4282" i="251"/>
  <c r="L4283" i="251"/>
  <c r="L4284" i="251"/>
  <c r="L4285" i="251"/>
  <c r="L4286" i="251"/>
  <c r="L4287" i="251"/>
  <c r="L4288" i="251"/>
  <c r="L4289" i="251"/>
  <c r="L4290" i="251"/>
  <c r="L4291" i="251"/>
  <c r="L4292" i="251"/>
  <c r="L4293" i="251"/>
  <c r="L4294" i="251"/>
  <c r="L4295" i="251"/>
  <c r="L4296" i="251"/>
  <c r="L4297" i="251"/>
  <c r="L4298" i="251"/>
  <c r="L4299" i="251"/>
  <c r="L4300" i="251"/>
  <c r="L4301" i="251"/>
  <c r="L4302" i="251"/>
  <c r="L4303" i="251"/>
  <c r="L4304" i="251"/>
  <c r="L4305" i="251"/>
  <c r="L4306" i="251"/>
  <c r="L4307" i="251"/>
  <c r="L4308" i="251"/>
  <c r="L4309" i="251"/>
  <c r="L4310" i="251"/>
  <c r="L4311" i="251"/>
  <c r="L4312" i="251"/>
  <c r="L4313" i="251"/>
  <c r="L4314" i="251"/>
  <c r="L4315" i="251"/>
  <c r="L4316" i="251"/>
  <c r="L4317" i="251"/>
  <c r="L4318" i="251"/>
  <c r="L4319" i="251"/>
  <c r="L4320" i="251"/>
  <c r="L4321" i="251"/>
  <c r="L4322" i="251"/>
  <c r="L4323" i="251"/>
  <c r="L4324" i="251"/>
  <c r="L4325" i="251"/>
  <c r="L4326" i="251"/>
  <c r="L4327" i="251"/>
  <c r="L4328" i="251"/>
  <c r="L4329" i="251"/>
  <c r="L4330" i="251"/>
  <c r="L4331" i="251"/>
  <c r="L4332" i="251"/>
  <c r="L4333" i="251"/>
  <c r="L4334" i="251"/>
  <c r="L4335" i="251"/>
  <c r="L4336" i="251"/>
  <c r="L4337" i="251"/>
  <c r="L4338" i="251"/>
  <c r="L4339" i="251"/>
  <c r="L4340" i="251"/>
  <c r="L4341" i="251"/>
  <c r="L4342" i="251"/>
  <c r="L4343" i="251"/>
  <c r="L4344" i="251"/>
  <c r="L4345" i="251"/>
  <c r="L4346" i="251"/>
  <c r="L4347" i="251"/>
  <c r="L4348" i="251"/>
  <c r="L4349" i="251"/>
  <c r="L4350" i="251"/>
  <c r="L4351" i="251"/>
  <c r="L4352" i="251"/>
  <c r="L4353" i="251"/>
  <c r="L4354" i="251"/>
  <c r="L4355" i="251"/>
  <c r="L4356" i="251"/>
  <c r="L4357" i="251"/>
  <c r="L4358" i="251"/>
  <c r="L4359" i="251"/>
  <c r="L4360" i="251"/>
  <c r="L4361" i="251"/>
  <c r="L4362" i="251"/>
  <c r="L4363" i="251"/>
  <c r="L4364" i="251"/>
  <c r="L4365" i="251"/>
  <c r="L4366" i="251"/>
  <c r="L4367" i="251"/>
  <c r="L4368" i="251"/>
  <c r="L4369" i="251"/>
  <c r="L4370" i="251"/>
  <c r="L4371" i="251"/>
  <c r="L4372" i="251"/>
  <c r="L4373" i="251"/>
  <c r="L4374" i="251"/>
  <c r="L4375" i="251"/>
  <c r="L4376" i="251"/>
  <c r="L4377" i="251"/>
  <c r="L4378" i="251"/>
  <c r="L4379" i="251"/>
  <c r="L4380" i="251"/>
  <c r="L4381" i="251"/>
  <c r="L4382" i="251"/>
  <c r="L4383" i="251"/>
  <c r="L4384" i="251"/>
  <c r="L4385" i="251"/>
  <c r="L4386" i="251"/>
  <c r="L4387" i="251"/>
  <c r="L4388" i="251"/>
  <c r="L4389" i="251"/>
  <c r="L4390" i="251"/>
  <c r="L4391" i="251"/>
  <c r="L4392" i="251"/>
  <c r="L4393" i="251"/>
  <c r="L4394" i="251"/>
  <c r="L4395" i="251"/>
  <c r="L4396" i="251"/>
  <c r="L4397" i="251"/>
  <c r="L4398" i="251"/>
  <c r="L4399" i="251"/>
  <c r="L4400" i="251"/>
  <c r="L4401" i="251"/>
  <c r="L4402" i="251"/>
  <c r="L4403" i="251"/>
  <c r="L4404" i="251"/>
  <c r="L4405" i="251"/>
  <c r="L4406" i="251"/>
  <c r="L4407" i="251"/>
  <c r="L4408" i="251"/>
  <c r="L4409" i="251"/>
  <c r="L4410" i="251"/>
  <c r="L4411" i="251"/>
  <c r="L4412" i="251"/>
  <c r="L4413" i="251"/>
  <c r="L4414" i="251"/>
  <c r="L4415" i="251"/>
  <c r="L4416" i="251"/>
  <c r="L4417" i="251"/>
  <c r="L4418" i="251"/>
  <c r="L4419" i="251"/>
  <c r="L4420" i="251"/>
  <c r="L4421" i="251"/>
  <c r="L4422" i="251"/>
  <c r="L4423" i="251"/>
  <c r="L4424" i="251"/>
  <c r="L4425" i="251"/>
  <c r="L4426" i="251"/>
  <c r="L4427" i="251"/>
  <c r="L4428" i="251"/>
  <c r="L4429" i="251"/>
  <c r="L4430" i="251"/>
  <c r="L4431" i="251"/>
  <c r="L4432" i="251"/>
  <c r="L4433" i="251"/>
  <c r="L4434" i="251"/>
  <c r="L4435" i="251"/>
  <c r="L4436" i="251"/>
  <c r="L4437" i="251"/>
  <c r="L4438" i="251"/>
  <c r="L4439" i="251"/>
  <c r="L4440" i="251"/>
  <c r="L4441" i="251"/>
  <c r="L4442" i="251"/>
  <c r="L4443" i="251"/>
  <c r="L4444" i="251"/>
  <c r="L4445" i="251"/>
  <c r="L4446" i="251"/>
  <c r="L4447" i="251"/>
  <c r="L4448" i="251"/>
  <c r="L4449" i="251"/>
  <c r="L4450" i="251"/>
  <c r="L4451" i="251"/>
  <c r="L4452" i="251"/>
  <c r="L4453" i="251"/>
  <c r="L4454" i="251"/>
  <c r="L4455" i="251"/>
  <c r="L4456" i="251"/>
  <c r="L4457" i="251"/>
  <c r="L4458" i="251"/>
  <c r="L4459" i="251"/>
  <c r="L4460" i="251"/>
  <c r="L4461" i="251"/>
  <c r="L4462" i="251"/>
  <c r="L4463" i="251"/>
  <c r="L4464" i="251"/>
  <c r="L4465" i="251"/>
  <c r="L4466" i="251"/>
  <c r="L4467" i="251"/>
  <c r="L4468" i="251"/>
  <c r="L4469" i="251"/>
  <c r="L4470" i="251"/>
  <c r="L4471" i="251"/>
  <c r="L4472" i="251"/>
  <c r="L4473" i="251"/>
  <c r="L4474" i="251"/>
  <c r="L4475" i="251"/>
  <c r="L4476" i="251"/>
  <c r="L4477" i="251"/>
  <c r="L4478" i="251"/>
  <c r="L4479" i="251"/>
  <c r="L4480" i="251"/>
  <c r="L4481" i="251"/>
  <c r="L4482" i="251"/>
  <c r="L4483" i="251"/>
  <c r="L4484" i="251"/>
  <c r="L4485" i="251"/>
  <c r="L4486" i="251"/>
  <c r="L4487" i="251"/>
  <c r="L4488" i="251"/>
  <c r="L4489" i="251"/>
  <c r="L4490" i="251"/>
  <c r="L4491" i="251"/>
  <c r="L4492" i="251"/>
  <c r="L4493" i="251"/>
  <c r="L4494" i="251"/>
  <c r="L4495" i="251"/>
  <c r="L4496" i="251"/>
  <c r="L4497" i="251"/>
  <c r="L4498" i="251"/>
  <c r="L4499" i="251"/>
  <c r="L4500" i="251"/>
  <c r="L4501" i="251"/>
  <c r="L4502" i="251"/>
  <c r="L4503" i="251"/>
  <c r="L4504" i="251"/>
  <c r="L4505" i="251"/>
  <c r="L4506" i="251"/>
  <c r="L4507" i="251"/>
  <c r="L4508" i="251"/>
  <c r="L4509" i="251"/>
  <c r="L4510" i="251"/>
  <c r="L4511" i="251"/>
  <c r="L4512" i="251"/>
  <c r="L4513" i="251"/>
  <c r="L4514" i="251"/>
  <c r="L4515" i="251"/>
  <c r="L4516" i="251"/>
  <c r="L4517" i="251"/>
  <c r="L4518" i="251"/>
  <c r="L4519" i="251"/>
  <c r="L4520" i="251"/>
  <c r="L4521" i="251"/>
  <c r="L4522" i="251"/>
  <c r="L4523" i="251"/>
  <c r="L4524" i="251"/>
  <c r="L4525" i="251"/>
  <c r="L4526" i="251"/>
  <c r="L4527" i="251"/>
  <c r="L4528" i="251"/>
  <c r="L4529" i="251"/>
  <c r="L4530" i="251"/>
  <c r="L4531" i="251"/>
  <c r="L4532" i="251"/>
  <c r="L4533" i="251"/>
  <c r="L4534" i="251"/>
  <c r="L4535" i="251"/>
  <c r="L4536" i="251"/>
  <c r="L4537" i="251"/>
  <c r="L4538" i="251"/>
  <c r="L4539" i="251"/>
  <c r="L4540" i="251"/>
  <c r="L4541" i="251"/>
  <c r="L4542" i="251"/>
  <c r="L4543" i="251"/>
  <c r="L4544" i="251"/>
  <c r="L4545" i="251"/>
  <c r="L4546" i="251"/>
  <c r="L4547" i="251"/>
  <c r="L4548" i="251"/>
  <c r="L4549" i="251"/>
  <c r="L4550" i="251"/>
  <c r="L4551" i="251"/>
  <c r="L4552" i="251"/>
  <c r="L4553" i="251"/>
  <c r="L4554" i="251"/>
  <c r="L4555" i="251"/>
  <c r="L4556" i="251"/>
  <c r="L4557" i="251"/>
  <c r="L4558" i="251"/>
  <c r="L4559" i="251"/>
  <c r="L4560" i="251"/>
  <c r="L4561" i="251"/>
  <c r="L4562" i="251"/>
  <c r="L4563" i="251"/>
  <c r="L4564" i="251"/>
  <c r="L4565" i="251"/>
  <c r="L4566" i="251"/>
  <c r="L4567" i="251"/>
  <c r="L4568" i="251"/>
  <c r="L4569" i="251"/>
  <c r="L4570" i="251"/>
  <c r="L4571" i="251"/>
  <c r="L4572" i="251"/>
  <c r="L4573" i="251"/>
  <c r="L4574" i="251"/>
  <c r="L4575" i="251"/>
  <c r="L4576" i="251"/>
  <c r="L4577" i="251"/>
  <c r="L4578" i="251"/>
  <c r="L4579" i="251"/>
  <c r="L4580" i="251"/>
  <c r="L4581" i="251"/>
  <c r="L4582" i="251"/>
  <c r="L4583" i="251"/>
  <c r="L4584" i="251"/>
  <c r="L4585" i="251"/>
  <c r="L4586" i="251"/>
  <c r="L4587" i="251"/>
  <c r="L4588" i="251"/>
  <c r="L4589" i="251"/>
  <c r="L4590" i="251"/>
  <c r="L4591" i="251"/>
  <c r="L4592" i="251"/>
  <c r="L4593" i="251"/>
  <c r="L4594" i="251"/>
  <c r="L4595" i="251"/>
  <c r="L4596" i="251"/>
  <c r="L4597" i="251"/>
  <c r="L4598" i="251"/>
  <c r="L4599" i="251"/>
  <c r="L4600" i="251"/>
  <c r="L4601" i="251"/>
  <c r="L4602" i="251"/>
  <c r="L4603" i="251"/>
  <c r="L4604" i="251"/>
  <c r="L4605" i="251"/>
  <c r="L4606" i="251"/>
  <c r="L4607" i="251"/>
  <c r="L4608" i="251"/>
  <c r="L4609" i="251"/>
  <c r="L4610" i="251"/>
  <c r="L4611" i="251"/>
  <c r="L4612" i="251"/>
  <c r="L4613" i="251"/>
  <c r="L4614" i="251"/>
  <c r="L4615" i="251"/>
  <c r="L4616" i="251"/>
  <c r="L4617" i="251"/>
  <c r="L4618" i="251"/>
  <c r="L4619" i="251"/>
  <c r="L4620" i="251"/>
  <c r="L4621" i="251"/>
  <c r="L4622" i="251"/>
  <c r="L4623" i="251"/>
  <c r="L4624" i="251"/>
  <c r="L4625" i="251"/>
  <c r="L4626" i="251"/>
  <c r="L4627" i="251"/>
  <c r="L4628" i="251"/>
  <c r="L4629" i="251"/>
  <c r="L4630" i="251"/>
  <c r="L4631" i="251"/>
  <c r="L4632" i="251"/>
  <c r="L4633" i="251"/>
  <c r="L4634" i="251"/>
  <c r="L4635" i="251"/>
  <c r="L4636" i="251"/>
  <c r="L4637" i="251"/>
  <c r="L4638" i="251"/>
  <c r="L4639" i="251"/>
  <c r="L4640" i="251"/>
  <c r="L4641" i="251"/>
  <c r="L4642" i="251"/>
  <c r="L4643" i="251"/>
  <c r="L4644" i="251"/>
  <c r="L4645" i="251"/>
  <c r="L4646" i="251"/>
  <c r="L4647" i="251"/>
  <c r="L4648" i="251"/>
  <c r="L4649" i="251"/>
  <c r="L4650" i="251"/>
  <c r="L4651" i="251"/>
  <c r="L4652" i="251"/>
  <c r="L4653" i="251"/>
  <c r="L4654" i="251"/>
  <c r="L4655" i="251"/>
  <c r="L4656" i="251"/>
  <c r="L4657" i="251"/>
  <c r="L4658" i="251"/>
  <c r="L4659" i="251"/>
  <c r="L4660" i="251"/>
  <c r="L4661" i="251"/>
  <c r="L4662" i="251"/>
  <c r="L4663" i="251"/>
  <c r="L4664" i="251"/>
  <c r="L4665" i="251"/>
  <c r="L4666" i="251"/>
  <c r="L4667" i="251"/>
  <c r="L4668" i="251"/>
  <c r="L4669" i="251"/>
  <c r="L4670" i="251"/>
  <c r="L4671" i="251"/>
  <c r="L4672" i="251"/>
  <c r="L4673" i="251"/>
  <c r="L4674" i="251"/>
  <c r="L4675" i="251"/>
  <c r="L4676" i="251"/>
  <c r="L4677" i="251"/>
  <c r="L4678" i="251"/>
  <c r="L4679" i="251"/>
  <c r="L4680" i="251"/>
  <c r="L4681" i="251"/>
  <c r="L4682" i="251"/>
  <c r="L4683" i="251"/>
  <c r="L4684" i="251"/>
  <c r="L4685" i="251"/>
  <c r="L4686" i="251"/>
  <c r="L4687" i="251"/>
  <c r="L4688" i="251"/>
  <c r="L4689" i="251"/>
  <c r="L4690" i="251"/>
  <c r="L4691" i="251"/>
  <c r="L4692" i="251"/>
  <c r="L4693" i="251"/>
  <c r="L4694" i="251"/>
  <c r="L4695" i="251"/>
  <c r="L4696" i="251"/>
  <c r="L4697" i="251"/>
  <c r="L4698" i="251"/>
  <c r="L4699" i="251"/>
  <c r="L4700" i="251"/>
  <c r="L4701" i="251"/>
  <c r="L4702" i="251"/>
  <c r="L4703" i="251"/>
  <c r="L4704" i="251"/>
  <c r="L4705" i="251"/>
  <c r="L4706" i="251"/>
  <c r="L4707" i="251"/>
  <c r="L4708" i="251"/>
  <c r="L4709" i="251"/>
  <c r="L4710" i="251"/>
  <c r="L4711" i="251"/>
  <c r="L4712" i="251"/>
  <c r="L4713" i="251"/>
  <c r="L4714" i="251"/>
  <c r="L4715" i="251"/>
  <c r="L4716" i="251"/>
  <c r="L4717" i="251"/>
  <c r="L4718" i="251"/>
  <c r="L4719" i="251"/>
  <c r="L4720" i="251"/>
  <c r="L4721" i="251"/>
  <c r="L4722" i="251"/>
  <c r="L4723" i="251"/>
  <c r="L4724" i="251"/>
  <c r="L4725" i="251"/>
  <c r="L4726" i="251"/>
  <c r="L4727" i="251"/>
  <c r="L4728" i="251"/>
  <c r="L4729" i="251"/>
  <c r="L4730" i="251"/>
  <c r="L4731" i="251"/>
  <c r="L4732" i="251"/>
  <c r="L4733" i="251"/>
  <c r="L4734" i="251"/>
  <c r="L4735" i="251"/>
  <c r="L4736" i="251"/>
  <c r="L4737" i="251"/>
  <c r="L4738" i="251"/>
  <c r="L4739" i="251"/>
  <c r="L4740" i="251"/>
  <c r="L4741" i="251"/>
  <c r="L4742" i="251"/>
  <c r="L4743" i="251"/>
  <c r="L4744" i="251"/>
  <c r="L4745" i="251"/>
  <c r="L4746" i="251"/>
  <c r="L4747" i="251"/>
  <c r="L4748" i="251"/>
  <c r="L4749" i="251"/>
  <c r="L4750" i="251"/>
  <c r="L4751" i="251"/>
  <c r="L4752" i="251"/>
  <c r="L4753" i="251"/>
  <c r="L4754" i="251"/>
  <c r="L4755" i="251"/>
  <c r="L4756" i="251"/>
  <c r="L4757" i="251"/>
  <c r="L4758" i="251"/>
  <c r="L4759" i="251"/>
  <c r="L4760" i="251"/>
  <c r="L4761" i="251"/>
  <c r="L4762" i="251"/>
  <c r="L4763" i="251"/>
  <c r="L4764" i="251"/>
  <c r="L4765" i="251"/>
  <c r="L4766" i="251"/>
  <c r="L4767" i="251"/>
  <c r="L4768" i="251"/>
  <c r="L4769" i="251"/>
  <c r="L4770" i="251"/>
  <c r="L4771" i="251"/>
  <c r="L4772" i="251"/>
  <c r="L4773" i="251"/>
  <c r="L4774" i="251"/>
  <c r="L4775" i="251"/>
  <c r="L4776" i="251"/>
  <c r="L4777" i="251"/>
  <c r="L4778" i="251"/>
  <c r="L4779" i="251"/>
  <c r="L4780" i="251"/>
  <c r="L4781" i="251"/>
  <c r="L4782" i="251"/>
  <c r="L4783" i="251"/>
  <c r="L4784" i="251"/>
  <c r="L4785" i="251"/>
  <c r="L4786" i="251"/>
  <c r="L4787" i="251"/>
  <c r="L4788" i="251"/>
  <c r="L4789" i="251"/>
  <c r="L4790" i="251"/>
  <c r="L4791" i="251"/>
  <c r="L4792" i="251"/>
  <c r="L4793" i="251"/>
  <c r="L4794" i="251"/>
  <c r="L4795" i="251"/>
  <c r="L4796" i="251"/>
  <c r="L4797" i="251"/>
  <c r="L4798" i="251"/>
  <c r="L4799" i="251"/>
  <c r="L4800" i="251"/>
  <c r="L4801" i="251"/>
  <c r="L4802" i="251"/>
  <c r="L4803" i="251"/>
  <c r="L4804" i="251"/>
  <c r="L4805" i="251"/>
  <c r="L4806" i="251"/>
  <c r="L4807" i="251"/>
  <c r="L4808" i="251"/>
  <c r="L4809" i="251"/>
  <c r="L4810" i="251"/>
  <c r="L4811" i="251"/>
  <c r="L4812" i="251"/>
  <c r="L4813" i="251"/>
  <c r="L4814" i="251"/>
  <c r="L4815" i="251"/>
  <c r="L4816" i="251"/>
  <c r="L4817" i="251"/>
  <c r="L4818" i="251"/>
  <c r="L4819" i="251"/>
  <c r="L4820" i="251"/>
  <c r="L4821" i="251"/>
  <c r="L4822" i="251"/>
  <c r="L4823" i="251"/>
  <c r="L4824" i="251"/>
  <c r="L4825" i="251"/>
  <c r="L4826" i="251"/>
  <c r="L4827" i="251"/>
  <c r="L4828" i="251"/>
  <c r="L4829" i="251"/>
  <c r="L4830" i="251"/>
  <c r="L4831" i="251"/>
  <c r="L4832" i="251"/>
  <c r="L4833" i="251"/>
  <c r="L4834" i="251"/>
  <c r="L4835" i="251"/>
  <c r="L4836" i="251"/>
  <c r="L4837" i="251"/>
  <c r="L4838" i="251"/>
  <c r="L4839" i="251"/>
  <c r="L4840" i="251"/>
  <c r="L4841" i="251"/>
  <c r="L4842" i="251"/>
  <c r="L4843" i="251"/>
  <c r="L4844" i="251"/>
  <c r="L4845" i="251"/>
  <c r="L4846" i="251"/>
  <c r="L4847" i="251"/>
  <c r="L4848" i="251"/>
  <c r="L4849" i="251"/>
  <c r="L4850" i="251"/>
  <c r="L4851" i="251"/>
  <c r="L4852" i="251"/>
  <c r="L4853" i="251"/>
  <c r="L4854" i="251"/>
  <c r="L4855" i="251"/>
  <c r="L4856" i="251"/>
  <c r="L4857" i="251"/>
  <c r="L4858" i="251"/>
  <c r="L4859" i="251"/>
  <c r="L4860" i="251"/>
  <c r="L4861" i="251"/>
  <c r="L4862" i="251"/>
  <c r="L4863" i="251"/>
  <c r="L4864" i="251"/>
  <c r="L4865" i="251"/>
  <c r="L4866" i="251"/>
  <c r="L4867" i="251"/>
  <c r="L4868" i="251"/>
  <c r="L4869" i="251"/>
  <c r="L4870" i="251"/>
  <c r="L4871" i="251"/>
  <c r="L4872" i="251"/>
  <c r="L4873" i="251"/>
  <c r="L4874" i="251"/>
  <c r="L4875" i="251"/>
  <c r="L4876" i="251"/>
  <c r="L4877" i="251"/>
  <c r="L4878" i="251"/>
  <c r="L4879" i="251"/>
  <c r="L4880" i="251"/>
  <c r="L4881" i="251"/>
  <c r="L4882" i="251"/>
  <c r="L4883" i="251"/>
  <c r="L4884" i="251"/>
  <c r="L4885" i="251"/>
  <c r="L4886" i="251"/>
  <c r="L4887" i="251"/>
  <c r="L4888" i="251"/>
  <c r="L4889" i="251"/>
  <c r="L4890" i="251"/>
  <c r="L4891" i="251"/>
  <c r="L4892" i="251"/>
  <c r="L4893" i="251"/>
  <c r="L4894" i="251"/>
  <c r="L4895" i="251"/>
  <c r="L4896" i="251"/>
  <c r="L4897" i="251"/>
  <c r="L4898" i="251"/>
  <c r="L4899" i="251"/>
  <c r="L4900" i="251"/>
  <c r="L4901" i="251"/>
  <c r="L4902" i="251"/>
  <c r="L4903" i="251"/>
  <c r="L4904" i="251"/>
  <c r="L4905" i="251"/>
  <c r="L4906" i="251"/>
  <c r="L4907" i="251"/>
  <c r="L4908" i="251"/>
  <c r="L4909" i="251"/>
  <c r="L4910" i="251"/>
  <c r="L4911" i="251"/>
  <c r="L4912" i="251"/>
  <c r="L4913" i="251"/>
  <c r="L4914" i="251"/>
  <c r="L4915" i="251"/>
  <c r="L4916" i="251"/>
  <c r="L4917" i="251"/>
  <c r="L4918" i="251"/>
  <c r="L4919" i="251"/>
  <c r="L4920" i="251"/>
  <c r="L4921" i="251"/>
  <c r="L4922" i="251"/>
  <c r="L4923" i="251"/>
  <c r="L4924" i="251"/>
  <c r="L4925" i="251"/>
  <c r="L4926" i="251"/>
  <c r="L4927" i="251"/>
  <c r="L4928" i="251"/>
  <c r="L4929" i="251"/>
  <c r="L4930" i="251"/>
  <c r="L4931" i="251"/>
  <c r="L4932" i="251"/>
  <c r="L4933" i="251"/>
  <c r="L4934" i="251"/>
  <c r="L4935" i="251"/>
  <c r="L4936" i="251"/>
  <c r="L4937" i="251"/>
  <c r="L4938" i="251"/>
  <c r="L4939" i="251"/>
  <c r="L4940" i="251"/>
  <c r="L4941" i="251"/>
  <c r="L4942" i="251"/>
  <c r="L4943" i="251"/>
  <c r="L4944" i="251"/>
  <c r="L4945" i="251"/>
  <c r="L4946" i="251"/>
  <c r="L4947" i="251"/>
  <c r="L4948" i="251"/>
  <c r="L4949" i="251"/>
  <c r="L4950" i="251"/>
  <c r="L4951" i="251"/>
  <c r="L4952" i="251"/>
  <c r="L4953" i="251"/>
  <c r="L4954" i="251"/>
  <c r="L4955" i="251"/>
  <c r="L4956" i="251"/>
  <c r="L4957" i="251"/>
  <c r="L4958" i="251"/>
  <c r="L4959" i="251"/>
  <c r="L4960" i="251"/>
  <c r="L4961" i="251"/>
  <c r="L4962" i="251"/>
  <c r="L4963" i="251"/>
  <c r="L4964" i="251"/>
  <c r="L4965" i="251"/>
  <c r="L4966" i="251"/>
  <c r="L4967" i="251"/>
  <c r="L4968" i="251"/>
  <c r="L4969" i="251"/>
  <c r="L4970" i="251"/>
  <c r="L4971" i="251"/>
  <c r="L4972" i="251"/>
  <c r="L4973" i="251"/>
  <c r="L4974" i="251"/>
  <c r="L4975" i="251"/>
  <c r="L4976" i="251"/>
  <c r="L4977" i="251"/>
  <c r="L4978" i="251"/>
  <c r="L4979" i="251"/>
  <c r="L4980" i="251"/>
  <c r="L4981" i="251"/>
  <c r="L4982" i="251"/>
  <c r="L4983" i="251"/>
  <c r="L4984" i="251"/>
  <c r="L4985" i="251"/>
  <c r="L4986" i="251"/>
  <c r="L4987" i="251"/>
  <c r="L4988" i="251"/>
  <c r="L4989" i="251"/>
  <c r="L4990" i="251"/>
  <c r="L4991" i="251"/>
  <c r="L4992" i="251"/>
  <c r="L4993" i="251"/>
  <c r="L4994" i="251"/>
  <c r="L4995" i="251"/>
  <c r="L4996" i="251"/>
  <c r="L4997" i="251"/>
  <c r="L4998" i="251"/>
  <c r="L4999" i="251"/>
  <c r="L5000" i="251"/>
  <c r="L5001" i="251"/>
  <c r="L5002" i="251"/>
  <c r="L5003" i="251"/>
  <c r="L5004" i="251"/>
  <c r="L5005" i="251"/>
  <c r="L5006" i="251"/>
  <c r="L5007" i="251"/>
  <c r="L5008" i="251"/>
  <c r="L5009" i="251"/>
  <c r="L5010" i="251"/>
  <c r="L5011" i="251"/>
  <c r="L5012" i="251"/>
  <c r="L5013" i="251"/>
  <c r="L5014" i="251"/>
  <c r="L5015" i="251"/>
  <c r="L5016" i="251"/>
  <c r="L5017" i="251"/>
  <c r="L5018" i="251"/>
  <c r="L5019" i="251"/>
  <c r="L5020" i="251"/>
  <c r="L5021" i="251"/>
  <c r="L5022" i="251"/>
  <c r="L5023" i="251"/>
  <c r="L5024" i="251"/>
  <c r="L5025" i="251"/>
  <c r="L5026" i="251"/>
  <c r="L5027" i="251"/>
  <c r="L5028" i="251"/>
  <c r="L5029" i="251"/>
  <c r="L5030" i="251"/>
  <c r="L5031" i="251"/>
  <c r="L5032" i="251"/>
  <c r="L5033" i="251"/>
  <c r="L5034" i="251"/>
  <c r="L5035" i="251"/>
  <c r="L5036" i="251"/>
  <c r="L5037" i="251"/>
  <c r="L5038" i="251"/>
  <c r="L5039" i="251"/>
  <c r="L5040" i="251"/>
  <c r="L5041" i="251"/>
  <c r="L5042" i="251"/>
  <c r="L5043" i="251"/>
  <c r="L5044" i="251"/>
  <c r="L5045" i="251"/>
  <c r="L5046" i="251"/>
  <c r="L5047" i="251"/>
  <c r="L5048" i="251"/>
  <c r="L5049" i="251"/>
  <c r="L5050" i="251"/>
  <c r="L5051" i="251"/>
  <c r="L5052" i="251"/>
  <c r="L5053" i="251"/>
  <c r="L5054" i="251"/>
  <c r="L5055" i="251"/>
  <c r="L5056" i="251"/>
  <c r="L5057" i="251"/>
  <c r="L5058" i="251"/>
  <c r="L5059" i="251"/>
  <c r="L5060" i="251"/>
  <c r="L5061" i="251"/>
  <c r="L5062" i="251"/>
  <c r="L5063" i="251"/>
  <c r="L5064" i="251"/>
  <c r="L5065" i="251"/>
  <c r="L5066" i="251"/>
  <c r="L5067" i="251"/>
  <c r="L5068" i="251"/>
  <c r="L5069" i="251"/>
  <c r="L5070" i="251"/>
  <c r="L5071" i="251"/>
  <c r="L5072" i="251"/>
  <c r="L5073" i="251"/>
  <c r="L5074" i="251"/>
  <c r="L5075" i="251"/>
  <c r="L5076" i="251"/>
  <c r="L5077" i="251"/>
  <c r="L5078" i="251"/>
  <c r="L5079" i="251"/>
  <c r="L5080" i="251"/>
  <c r="L5081" i="251"/>
  <c r="L5082" i="251"/>
  <c r="L5083" i="251"/>
  <c r="L5084" i="251"/>
  <c r="L5085" i="251"/>
  <c r="L5086" i="251"/>
  <c r="L5087" i="251"/>
  <c r="L5088" i="251"/>
  <c r="L5089" i="251"/>
  <c r="L5090" i="251"/>
  <c r="L5091" i="251"/>
  <c r="L5092" i="251"/>
  <c r="L5093" i="251"/>
  <c r="L5094" i="251"/>
  <c r="L5095" i="251"/>
  <c r="L5096" i="251"/>
  <c r="L5097" i="251"/>
  <c r="L5098" i="251"/>
  <c r="L5099" i="251"/>
  <c r="L5100" i="251"/>
  <c r="L5101" i="251"/>
  <c r="L5102" i="251"/>
  <c r="L5103" i="251"/>
  <c r="L5104" i="251"/>
  <c r="L5105" i="251"/>
  <c r="L5106" i="251"/>
  <c r="L5107" i="251"/>
  <c r="L5108" i="251"/>
  <c r="L5109" i="251"/>
  <c r="L5110" i="251"/>
  <c r="L5111" i="251"/>
  <c r="L5112" i="251"/>
  <c r="L5113" i="251"/>
  <c r="L5114" i="251"/>
  <c r="L5115" i="251"/>
  <c r="L5116" i="251"/>
  <c r="L5117" i="251"/>
  <c r="L5118" i="251"/>
  <c r="L5119" i="251"/>
  <c r="L5120" i="251"/>
  <c r="L5121" i="251"/>
  <c r="L5122" i="251"/>
  <c r="L5123" i="251"/>
  <c r="L5124" i="251"/>
  <c r="L5125" i="251"/>
  <c r="L5126" i="251"/>
  <c r="L5127" i="251"/>
  <c r="L5128" i="251"/>
  <c r="L5129" i="251"/>
  <c r="L5130" i="251"/>
  <c r="L5131" i="251"/>
  <c r="L5132" i="251"/>
  <c r="L5133" i="251"/>
  <c r="L5134" i="251"/>
  <c r="L5135" i="251"/>
  <c r="L5136" i="251"/>
  <c r="L5137" i="251"/>
  <c r="L5138" i="251"/>
  <c r="L5139" i="251"/>
  <c r="L5140" i="251"/>
  <c r="L5141" i="251"/>
  <c r="L5142" i="251"/>
  <c r="L5143" i="251"/>
  <c r="L5144" i="251"/>
  <c r="L5145" i="251"/>
  <c r="L5146" i="251"/>
  <c r="L5147" i="251"/>
  <c r="L5148" i="251"/>
  <c r="L5149" i="251"/>
  <c r="L5150" i="251"/>
  <c r="L5151" i="251"/>
  <c r="L5152" i="251"/>
  <c r="L5153" i="251"/>
  <c r="L5154" i="251"/>
  <c r="L5155" i="251"/>
  <c r="L5156" i="251"/>
  <c r="L5157" i="251"/>
  <c r="L5158" i="251"/>
  <c r="L5159" i="251"/>
  <c r="L5160" i="251"/>
  <c r="L5161" i="251"/>
  <c r="L5162" i="251"/>
  <c r="L5163" i="251"/>
  <c r="L5164" i="251"/>
  <c r="L5165" i="251"/>
  <c r="L5166" i="251"/>
  <c r="L5167" i="251"/>
  <c r="L5168" i="251"/>
  <c r="L5169" i="251"/>
  <c r="L5170" i="251"/>
  <c r="L5171" i="251"/>
  <c r="L5172" i="251"/>
  <c r="L5173" i="251"/>
  <c r="L5174" i="251"/>
  <c r="L5175" i="251"/>
  <c r="L5176" i="251"/>
  <c r="L5177" i="251"/>
  <c r="L5178" i="251"/>
  <c r="L5179" i="251"/>
  <c r="L5180" i="251"/>
  <c r="L5181" i="251"/>
  <c r="L5182" i="251"/>
  <c r="L5183" i="251"/>
  <c r="L5184" i="251"/>
  <c r="L5185" i="251"/>
  <c r="L5186" i="251"/>
  <c r="L5187" i="251"/>
  <c r="L5188" i="251"/>
  <c r="L5189" i="251"/>
  <c r="L5190" i="251"/>
  <c r="L5191" i="251"/>
  <c r="L5192" i="251"/>
  <c r="L5193" i="251"/>
  <c r="L5194" i="251"/>
  <c r="L5195" i="251"/>
  <c r="L5196" i="251"/>
  <c r="L5197" i="251"/>
  <c r="L5198" i="251"/>
  <c r="L5199" i="251"/>
  <c r="L5200" i="251"/>
  <c r="L5201" i="251"/>
  <c r="L5202" i="251"/>
  <c r="L5203" i="251"/>
  <c r="L5204" i="251"/>
  <c r="L5205" i="251"/>
  <c r="L5206" i="251"/>
  <c r="L5207" i="251"/>
  <c r="L5208" i="251"/>
  <c r="L5209" i="251"/>
  <c r="L5210" i="251"/>
  <c r="L5211" i="251"/>
  <c r="L5212" i="251"/>
  <c r="L5213" i="251"/>
  <c r="L5214" i="251"/>
  <c r="L5215" i="251"/>
  <c r="L5216" i="251"/>
  <c r="L5217" i="251"/>
  <c r="L5218" i="251"/>
  <c r="L5219" i="251"/>
  <c r="L5220" i="251"/>
  <c r="L5221" i="251"/>
  <c r="L5222" i="251"/>
  <c r="L5223" i="251"/>
  <c r="L5224" i="251"/>
  <c r="L5225" i="251"/>
  <c r="L5226" i="251"/>
  <c r="L5227" i="251"/>
  <c r="L5228" i="251"/>
  <c r="L5229" i="251"/>
  <c r="L5230" i="251"/>
  <c r="L5231" i="251"/>
  <c r="L5232" i="251"/>
  <c r="L5233" i="251"/>
  <c r="L5234" i="251"/>
  <c r="L5235" i="251"/>
  <c r="L5236" i="251"/>
  <c r="L5237" i="251"/>
  <c r="L5238" i="251"/>
  <c r="L5239" i="251"/>
  <c r="L5240" i="251"/>
  <c r="L5241" i="251"/>
  <c r="L5242" i="251"/>
  <c r="L5243" i="251"/>
  <c r="L5244" i="251"/>
  <c r="L5245" i="251"/>
  <c r="L5246" i="251"/>
  <c r="L5247" i="251"/>
  <c r="L5248" i="251"/>
  <c r="L5249" i="251"/>
  <c r="L5250" i="251"/>
  <c r="L5251" i="251"/>
  <c r="L5252" i="251"/>
  <c r="L5253" i="251"/>
  <c r="L5254" i="251"/>
  <c r="L5255" i="251"/>
  <c r="L5256" i="251"/>
  <c r="L5257" i="251"/>
  <c r="L5258" i="251"/>
  <c r="L5259" i="251"/>
  <c r="L5260" i="251"/>
  <c r="L5261" i="251"/>
  <c r="L5262" i="251"/>
  <c r="L5263" i="251"/>
  <c r="L5264" i="251"/>
  <c r="L5265" i="251"/>
  <c r="L5266" i="251"/>
  <c r="L5267" i="251"/>
  <c r="L5268" i="251"/>
  <c r="L5269" i="251"/>
  <c r="L5270" i="251"/>
  <c r="L5271" i="251"/>
  <c r="L5272" i="251"/>
  <c r="L5273" i="251"/>
  <c r="L5274" i="251"/>
  <c r="L5275" i="251"/>
  <c r="L5276" i="251"/>
  <c r="L5277" i="251"/>
  <c r="L5278" i="251"/>
  <c r="L5279" i="251"/>
  <c r="L5280" i="251"/>
  <c r="L5281" i="251"/>
  <c r="L5282" i="251"/>
  <c r="L5283" i="251"/>
  <c r="L5284" i="251"/>
  <c r="L5285" i="251"/>
  <c r="L5286" i="251"/>
  <c r="L5287" i="251"/>
  <c r="L5288" i="251"/>
  <c r="L5289" i="251"/>
  <c r="L5290" i="251"/>
  <c r="L5291" i="251"/>
  <c r="L5292" i="251"/>
  <c r="L5293" i="251"/>
  <c r="L5294" i="251"/>
  <c r="L5295" i="251"/>
  <c r="L5296" i="251"/>
  <c r="L5297" i="251"/>
  <c r="L5298" i="251"/>
  <c r="L5299" i="251"/>
  <c r="L5300" i="251"/>
  <c r="L5301" i="251"/>
  <c r="L5302" i="251"/>
  <c r="L5303" i="251"/>
  <c r="L5304" i="251"/>
  <c r="L5305" i="251"/>
  <c r="L5306" i="251"/>
  <c r="L5307" i="251"/>
  <c r="L5308" i="251"/>
  <c r="L5309" i="251"/>
  <c r="L5310" i="251"/>
  <c r="L5311" i="251"/>
  <c r="L5312" i="251"/>
  <c r="L5313" i="251"/>
  <c r="L5314" i="251"/>
  <c r="L5315" i="251"/>
  <c r="L5316" i="251"/>
  <c r="L5317" i="251"/>
  <c r="L5318" i="251"/>
  <c r="L5319" i="251"/>
  <c r="L5320" i="251"/>
  <c r="L5321" i="251"/>
  <c r="L5322" i="251"/>
  <c r="L5323" i="251"/>
  <c r="L5324" i="251"/>
  <c r="L5325" i="251"/>
  <c r="L5326" i="251"/>
  <c r="L5327" i="251"/>
  <c r="L5328" i="251"/>
  <c r="L5329" i="251"/>
  <c r="L5330" i="251"/>
  <c r="L5331" i="251"/>
  <c r="L5332" i="251"/>
  <c r="L5333" i="251"/>
  <c r="L5334" i="251"/>
  <c r="L5335" i="251"/>
  <c r="L5336" i="251"/>
  <c r="L5337" i="251"/>
  <c r="L5338" i="251"/>
  <c r="L5339" i="251"/>
  <c r="L5340" i="251"/>
  <c r="L5341" i="251"/>
  <c r="L5342" i="251"/>
  <c r="L5343" i="251"/>
  <c r="L5344" i="251"/>
  <c r="L5345" i="251"/>
  <c r="L5346" i="251"/>
  <c r="L5347" i="251"/>
  <c r="L5348" i="251"/>
  <c r="L5349" i="251"/>
  <c r="L5350" i="251"/>
  <c r="L5351" i="251"/>
  <c r="L5352" i="251"/>
  <c r="L5353" i="251"/>
  <c r="L5354" i="251"/>
  <c r="L5355" i="251"/>
  <c r="L5356" i="251"/>
  <c r="L5357" i="251"/>
  <c r="L5358" i="251"/>
  <c r="L5359" i="251"/>
  <c r="L5360" i="251"/>
  <c r="L5361" i="251"/>
  <c r="L5362" i="251"/>
  <c r="L5363" i="251"/>
  <c r="L5364" i="251"/>
  <c r="L5365" i="251"/>
  <c r="L5366" i="251"/>
  <c r="L5367" i="251"/>
  <c r="L5368" i="251"/>
  <c r="L5369" i="251"/>
  <c r="L5370" i="251"/>
  <c r="L5371" i="251"/>
  <c r="L5372" i="251"/>
  <c r="L5373" i="251"/>
  <c r="L5374" i="251"/>
  <c r="L5375" i="251"/>
  <c r="L5376" i="251"/>
  <c r="L5377" i="251"/>
  <c r="L5378" i="251"/>
  <c r="L5379" i="251"/>
  <c r="L5380" i="251"/>
  <c r="L5381" i="251"/>
  <c r="L5382" i="251"/>
  <c r="L5383" i="251"/>
  <c r="L5384" i="251"/>
  <c r="L5385" i="251"/>
  <c r="L5386" i="251"/>
  <c r="L5387" i="251"/>
  <c r="L5388" i="251"/>
  <c r="L5389" i="251"/>
  <c r="L5390" i="251"/>
  <c r="L5391" i="251"/>
  <c r="L5392" i="251"/>
  <c r="L5393" i="251"/>
  <c r="L5394" i="251"/>
  <c r="L5395" i="251"/>
  <c r="L5396" i="251"/>
  <c r="L5397" i="251"/>
  <c r="L5398" i="251"/>
  <c r="L5399" i="251"/>
  <c r="L5400" i="251"/>
  <c r="L5401" i="251"/>
  <c r="L5402" i="251"/>
  <c r="L5403" i="251"/>
  <c r="L5404" i="251"/>
  <c r="L5405" i="251"/>
  <c r="L5406" i="251"/>
  <c r="L5407" i="251"/>
  <c r="L5408" i="251"/>
  <c r="L5409" i="251"/>
  <c r="L5410" i="251"/>
  <c r="L5411" i="251"/>
  <c r="L5412" i="251"/>
  <c r="L5413" i="251"/>
  <c r="L5414" i="251"/>
  <c r="L5415" i="251"/>
  <c r="L5416" i="251"/>
  <c r="L5417" i="251"/>
  <c r="L5418" i="251"/>
  <c r="L5419" i="251"/>
  <c r="L5420" i="251"/>
  <c r="L5421" i="251"/>
  <c r="L5422" i="251"/>
  <c r="L5423" i="251"/>
  <c r="L5424" i="251"/>
  <c r="L5425" i="251"/>
  <c r="L5426" i="251"/>
  <c r="L5427" i="251"/>
  <c r="L5428" i="251"/>
  <c r="L5429" i="251"/>
  <c r="L5430" i="251"/>
  <c r="L5431" i="251"/>
  <c r="L5432" i="251"/>
  <c r="L5433" i="251"/>
  <c r="L5434" i="251"/>
  <c r="L5435" i="251"/>
  <c r="L5436" i="251"/>
  <c r="L5437" i="251"/>
  <c r="L5438" i="251"/>
  <c r="L5439" i="251"/>
  <c r="L5440" i="251"/>
  <c r="L5441" i="251"/>
  <c r="L5442" i="251"/>
  <c r="L5443" i="251"/>
  <c r="L5444" i="251"/>
  <c r="L5445" i="251"/>
  <c r="L5446" i="251"/>
  <c r="L5447" i="251"/>
  <c r="L5448" i="251"/>
  <c r="L5449" i="251"/>
  <c r="L5450" i="251"/>
  <c r="L5451" i="251"/>
  <c r="L5452" i="251"/>
  <c r="L5453" i="251"/>
  <c r="L5454" i="251"/>
  <c r="L5455" i="251"/>
  <c r="L5456" i="251"/>
  <c r="L5457" i="251"/>
  <c r="L5458" i="251"/>
  <c r="L5459" i="251"/>
  <c r="L5460" i="251"/>
  <c r="L5461" i="251"/>
  <c r="L5462" i="251"/>
  <c r="L5463" i="251"/>
  <c r="L5464" i="251"/>
  <c r="L5465" i="251"/>
  <c r="L5466" i="251"/>
  <c r="L5467" i="251"/>
  <c r="L5468" i="251"/>
  <c r="L5469" i="251"/>
  <c r="L5470" i="251"/>
  <c r="L5471" i="251"/>
  <c r="L5472" i="251"/>
  <c r="L5473" i="251"/>
  <c r="L5474" i="251"/>
  <c r="L5475" i="251"/>
  <c r="L5476" i="251"/>
  <c r="L5477" i="251"/>
  <c r="L5478" i="251"/>
  <c r="L5479" i="251"/>
  <c r="L5480" i="251"/>
  <c r="L5481" i="251"/>
  <c r="L5482" i="251"/>
  <c r="L5483" i="251"/>
  <c r="L5484" i="251"/>
  <c r="L5485" i="251"/>
  <c r="L5486" i="251"/>
  <c r="L5487" i="251"/>
  <c r="L5488" i="251"/>
  <c r="L5489" i="251"/>
  <c r="L5490" i="251"/>
  <c r="L5491" i="251"/>
  <c r="L5492" i="251"/>
  <c r="L5493" i="251"/>
  <c r="L5494" i="251"/>
  <c r="L5495" i="251"/>
  <c r="L5496" i="251"/>
  <c r="L5497" i="251"/>
  <c r="L5498" i="251"/>
  <c r="L5499" i="251"/>
  <c r="L5500" i="251"/>
  <c r="L5501" i="251"/>
  <c r="L5502" i="251"/>
  <c r="L5503" i="251"/>
  <c r="L5504" i="251"/>
  <c r="L5505" i="251"/>
  <c r="L5506" i="251"/>
  <c r="L5507" i="251"/>
  <c r="L5508" i="251"/>
  <c r="L5509" i="251"/>
  <c r="L5510" i="251"/>
  <c r="L5511" i="251"/>
  <c r="L5512" i="251"/>
  <c r="L5513" i="251"/>
  <c r="L5514" i="251"/>
  <c r="L5515" i="251"/>
  <c r="L5516" i="251"/>
  <c r="L5517" i="251"/>
  <c r="L5518" i="251"/>
  <c r="L5519" i="251"/>
  <c r="L5520" i="251"/>
  <c r="L5521" i="251"/>
  <c r="L5522" i="251"/>
  <c r="L5523" i="251"/>
  <c r="L5524" i="251"/>
  <c r="L5525" i="251"/>
  <c r="L5526" i="251"/>
  <c r="L5527" i="251"/>
  <c r="L5528" i="251"/>
  <c r="L5529" i="251"/>
  <c r="L5530" i="251"/>
  <c r="L5531" i="251"/>
  <c r="L5532" i="251"/>
  <c r="L5533" i="251"/>
  <c r="L5534" i="251"/>
  <c r="L5535" i="251"/>
  <c r="L5536" i="251"/>
  <c r="L5537" i="251"/>
  <c r="L5538" i="251"/>
  <c r="L5539" i="251"/>
  <c r="L5540" i="251"/>
  <c r="L5541" i="251"/>
  <c r="L5542" i="251"/>
  <c r="L5543" i="251"/>
  <c r="L5544" i="251"/>
  <c r="L5545" i="251"/>
  <c r="L5546" i="251"/>
  <c r="L5547" i="251"/>
  <c r="L5548" i="251"/>
  <c r="L5549" i="251"/>
  <c r="L5550" i="251"/>
  <c r="L5551" i="251"/>
  <c r="L5552" i="251"/>
  <c r="L5553" i="251"/>
  <c r="L5554" i="251"/>
  <c r="L5555" i="251"/>
  <c r="L5556" i="251"/>
  <c r="L5557" i="251"/>
  <c r="L5558" i="251"/>
  <c r="L5559" i="251"/>
  <c r="L5560" i="251"/>
  <c r="L5561" i="251"/>
  <c r="L5562" i="251"/>
  <c r="L5563" i="251"/>
  <c r="L5564" i="251"/>
  <c r="L5565" i="251"/>
  <c r="L5566" i="251"/>
  <c r="L5567" i="251"/>
  <c r="L5568" i="251"/>
  <c r="L5569" i="251"/>
  <c r="L5570" i="251"/>
  <c r="L5571" i="251"/>
  <c r="L5572" i="251"/>
  <c r="L5573" i="251"/>
  <c r="L5574" i="251"/>
  <c r="L5575" i="251"/>
  <c r="L5576" i="251"/>
  <c r="L5577" i="251"/>
  <c r="L5578" i="251"/>
  <c r="L5579" i="251"/>
  <c r="L5580" i="251"/>
  <c r="L5581" i="251"/>
  <c r="L5582" i="251"/>
  <c r="L5583" i="251"/>
  <c r="L5584" i="251"/>
  <c r="L5585" i="251"/>
  <c r="L5586" i="251"/>
  <c r="L5587" i="251"/>
  <c r="L5588" i="251"/>
  <c r="L5589" i="251"/>
  <c r="L5590" i="251"/>
  <c r="L5591" i="251"/>
  <c r="L5592" i="251"/>
  <c r="L5593" i="251"/>
  <c r="L5594" i="251"/>
  <c r="L5595" i="251"/>
  <c r="L5596" i="251"/>
  <c r="L5597" i="251"/>
  <c r="L5598" i="251"/>
  <c r="L5599" i="251"/>
  <c r="L5600" i="251"/>
  <c r="L5601" i="251"/>
  <c r="L5602" i="251"/>
  <c r="L5603" i="251"/>
  <c r="L5604" i="251"/>
  <c r="L5605" i="251"/>
  <c r="L5606" i="251"/>
  <c r="L5607" i="251"/>
  <c r="L5608" i="251"/>
  <c r="L5609" i="251"/>
  <c r="L5610" i="251"/>
  <c r="L5611" i="251"/>
  <c r="L5612" i="251"/>
  <c r="L5613" i="251"/>
  <c r="L5614" i="251"/>
  <c r="L5615" i="251"/>
  <c r="L5616" i="251"/>
  <c r="L5617" i="251"/>
  <c r="L5618" i="251"/>
  <c r="L5619" i="251"/>
  <c r="L5620" i="251"/>
  <c r="L5621" i="251"/>
  <c r="L5622" i="251"/>
  <c r="L5623" i="251"/>
  <c r="L5624" i="251"/>
  <c r="L5625" i="251"/>
  <c r="L5626" i="251"/>
  <c r="L5627" i="251"/>
  <c r="L5628" i="251"/>
  <c r="L5629" i="251"/>
  <c r="L5630" i="251"/>
  <c r="L5631" i="251"/>
  <c r="L5632" i="251"/>
  <c r="L5633" i="251"/>
  <c r="L5634" i="251"/>
  <c r="L5635" i="251"/>
  <c r="L5636" i="251"/>
  <c r="L5637" i="251"/>
  <c r="L5638" i="251"/>
  <c r="L5639" i="251"/>
  <c r="L5640" i="251"/>
  <c r="L5641" i="251"/>
  <c r="L5642" i="251"/>
  <c r="L5643" i="251"/>
  <c r="L5644" i="251"/>
  <c r="L5645" i="251"/>
  <c r="L5646" i="251"/>
  <c r="L5647" i="251"/>
  <c r="L5648" i="251"/>
  <c r="L5649" i="251"/>
  <c r="L5650" i="251"/>
  <c r="L5651" i="251"/>
  <c r="L5652" i="251"/>
  <c r="L5653" i="251"/>
  <c r="L5654" i="251"/>
  <c r="L5655" i="251"/>
  <c r="L5656" i="251"/>
  <c r="L5657" i="251"/>
  <c r="L5658" i="251"/>
  <c r="L5659" i="251"/>
  <c r="L5660" i="251"/>
  <c r="L5661" i="251"/>
  <c r="L5662" i="251"/>
  <c r="L5663" i="251"/>
  <c r="L5664" i="251"/>
  <c r="L5665" i="251"/>
  <c r="L5666" i="251"/>
  <c r="L5667" i="251"/>
  <c r="L5668" i="251"/>
  <c r="L5669" i="251"/>
  <c r="L5670" i="251"/>
  <c r="L5671" i="251"/>
  <c r="L5672" i="251"/>
  <c r="L5673" i="251"/>
  <c r="L5674" i="251"/>
  <c r="L5675" i="251"/>
  <c r="L5676" i="251"/>
  <c r="L5677" i="251"/>
  <c r="L5678" i="251"/>
  <c r="L5679" i="251"/>
  <c r="L5680" i="251"/>
  <c r="L5681" i="251"/>
  <c r="L5682" i="251"/>
  <c r="L5683" i="251"/>
  <c r="L5684" i="251"/>
  <c r="L5685" i="251"/>
  <c r="L5686" i="251"/>
  <c r="L5687" i="251"/>
  <c r="L5688" i="251"/>
  <c r="L5689" i="251"/>
  <c r="L5690" i="251"/>
  <c r="L5691" i="251"/>
  <c r="L5692" i="251"/>
  <c r="L5693" i="251"/>
  <c r="L5694" i="251"/>
  <c r="L5695" i="251"/>
  <c r="L5696" i="251"/>
  <c r="L5697" i="251"/>
  <c r="L5698" i="251"/>
  <c r="L5699" i="251"/>
  <c r="L5700" i="251"/>
  <c r="L5701" i="251"/>
  <c r="L5702" i="251"/>
  <c r="L5703" i="251"/>
  <c r="L5704" i="251"/>
  <c r="L5705" i="251"/>
  <c r="L5706" i="251"/>
  <c r="L5707" i="251"/>
  <c r="L5708" i="251"/>
  <c r="L5709" i="251"/>
  <c r="L5710" i="251"/>
  <c r="L5711" i="251"/>
  <c r="L5712" i="251"/>
  <c r="L5713" i="251"/>
  <c r="L5714" i="251"/>
  <c r="L5715" i="251"/>
  <c r="L5716" i="251"/>
  <c r="L5717" i="251"/>
  <c r="L5718" i="251"/>
  <c r="L5719" i="251"/>
  <c r="L5720" i="251"/>
  <c r="L5721" i="251"/>
  <c r="L5722" i="251"/>
  <c r="L5723" i="251"/>
  <c r="L5724" i="251"/>
  <c r="L5725" i="251"/>
  <c r="L5726" i="251"/>
  <c r="L5727" i="251"/>
  <c r="L5728" i="251"/>
  <c r="L5729" i="251"/>
  <c r="L5730" i="251"/>
  <c r="L5731" i="251"/>
  <c r="L5732" i="251"/>
  <c r="L5733" i="251"/>
  <c r="L5734" i="251"/>
  <c r="L5735" i="251"/>
  <c r="L5736" i="251"/>
  <c r="L5737" i="251"/>
  <c r="L5738" i="251"/>
  <c r="L5739" i="251"/>
  <c r="L5740" i="251"/>
  <c r="L5741" i="251"/>
  <c r="L5742" i="251"/>
  <c r="L5743" i="251"/>
  <c r="L5744" i="251"/>
  <c r="L5745" i="251"/>
  <c r="L5746" i="251"/>
  <c r="L5747" i="251"/>
  <c r="L5748" i="251"/>
  <c r="L5749" i="251"/>
  <c r="L5750" i="251"/>
  <c r="L5751" i="251"/>
  <c r="L5752" i="251"/>
  <c r="L5753" i="251"/>
  <c r="L5754" i="251"/>
  <c r="L5755" i="251"/>
  <c r="L5756" i="251"/>
  <c r="L5757" i="251"/>
  <c r="L5758" i="251"/>
  <c r="L5759" i="251"/>
  <c r="L5760" i="251"/>
  <c r="L5761" i="251"/>
  <c r="L5762" i="251"/>
  <c r="L5763" i="251"/>
  <c r="L5764" i="251"/>
  <c r="L5765" i="251"/>
  <c r="L5766" i="251"/>
  <c r="L5767" i="251"/>
  <c r="L5768" i="251"/>
  <c r="L5769" i="251"/>
  <c r="L5770" i="251"/>
  <c r="L5771" i="251"/>
  <c r="L5772" i="251"/>
  <c r="L5773" i="251"/>
  <c r="L5774" i="251"/>
  <c r="L5775" i="251"/>
  <c r="L5776" i="251"/>
  <c r="L5777" i="251"/>
  <c r="L5778" i="251"/>
  <c r="L5779" i="251"/>
  <c r="L5780" i="251"/>
  <c r="L5781" i="251"/>
  <c r="L5782" i="251"/>
  <c r="L5783" i="251"/>
  <c r="L5784" i="251"/>
  <c r="L5785" i="251"/>
  <c r="L5786" i="251"/>
  <c r="L5787" i="251"/>
  <c r="L5788" i="251"/>
  <c r="L5789" i="251"/>
  <c r="L5790" i="251"/>
  <c r="L5791" i="251"/>
  <c r="L5792" i="251"/>
  <c r="L5793" i="251"/>
  <c r="L5794" i="251"/>
  <c r="L5795" i="251"/>
  <c r="L5796" i="251"/>
  <c r="L5797" i="251"/>
  <c r="L5798" i="251"/>
  <c r="L5799" i="251"/>
  <c r="L5800" i="251"/>
  <c r="L5801" i="251"/>
  <c r="L5802" i="251"/>
  <c r="L5803" i="251"/>
  <c r="L5804" i="251"/>
  <c r="L5805" i="251"/>
  <c r="L5806" i="251"/>
  <c r="L5807" i="251"/>
  <c r="L5808" i="251"/>
  <c r="L5809" i="251"/>
  <c r="L5810" i="251"/>
  <c r="L5811" i="251"/>
  <c r="L5812" i="251"/>
  <c r="L5813" i="251"/>
  <c r="L5814" i="251"/>
  <c r="L5815" i="251"/>
  <c r="L5816" i="251"/>
  <c r="L5817" i="251"/>
  <c r="L5818" i="251"/>
  <c r="L5819" i="251"/>
  <c r="L5820" i="251"/>
  <c r="L5821" i="251"/>
  <c r="L5822" i="251"/>
  <c r="L5823" i="251"/>
  <c r="L5824" i="251"/>
  <c r="L5825" i="251"/>
  <c r="L5826" i="251"/>
  <c r="L5827" i="251"/>
  <c r="L5828" i="251"/>
  <c r="L5829" i="251"/>
  <c r="L5830" i="251"/>
  <c r="L5831" i="251"/>
  <c r="L5832" i="251"/>
  <c r="L5833" i="251"/>
  <c r="L5834" i="251"/>
  <c r="L5835" i="251"/>
  <c r="L5836" i="251"/>
  <c r="L5837" i="251"/>
  <c r="L5838" i="251"/>
  <c r="L5839" i="251"/>
  <c r="L5840" i="251"/>
  <c r="L5841" i="251"/>
  <c r="L5842" i="251"/>
  <c r="L5843" i="251"/>
  <c r="L5844" i="251"/>
  <c r="L5845" i="251"/>
  <c r="L5846" i="251"/>
  <c r="L5847" i="251"/>
  <c r="L5848" i="251"/>
  <c r="L5849" i="251"/>
  <c r="L5850" i="251"/>
  <c r="L5851" i="251"/>
  <c r="L5852" i="251"/>
  <c r="L5853" i="251"/>
  <c r="L5854" i="251"/>
  <c r="L5855" i="251"/>
  <c r="L5856" i="251"/>
  <c r="L5857" i="251"/>
  <c r="L5858" i="251"/>
  <c r="L5859" i="251"/>
  <c r="L5860" i="251"/>
  <c r="L5861" i="251"/>
  <c r="L5862" i="251"/>
  <c r="L5863" i="251"/>
  <c r="L5864" i="251"/>
  <c r="L5865" i="251"/>
  <c r="L5866" i="251"/>
  <c r="L5867" i="251"/>
  <c r="L5868" i="251"/>
  <c r="L5869" i="251"/>
  <c r="L5870" i="251"/>
  <c r="L5871" i="251"/>
  <c r="L5872" i="251"/>
  <c r="L5873" i="251"/>
  <c r="L5874" i="251"/>
  <c r="L5875" i="251"/>
  <c r="L5876" i="251"/>
  <c r="L5877" i="251"/>
  <c r="L5878" i="251"/>
  <c r="L5879" i="251"/>
  <c r="L5880" i="251"/>
  <c r="L5881" i="251"/>
  <c r="L5882" i="251"/>
  <c r="L5883" i="251"/>
  <c r="L5884" i="251"/>
  <c r="L5885" i="251"/>
  <c r="L5886" i="251"/>
  <c r="L5887" i="251"/>
  <c r="L5888" i="251"/>
  <c r="L5889" i="251"/>
  <c r="L5890" i="251"/>
  <c r="L5891" i="251"/>
  <c r="L5892" i="251"/>
  <c r="L5893" i="251"/>
  <c r="L5894" i="251"/>
  <c r="L5895" i="251"/>
  <c r="L5896" i="251"/>
  <c r="L5897" i="251"/>
  <c r="L5898" i="251"/>
  <c r="L5899" i="251"/>
  <c r="L5900" i="251"/>
  <c r="L5901" i="251"/>
  <c r="L5902" i="251"/>
  <c r="L5903" i="251"/>
  <c r="L5904" i="251"/>
  <c r="L5905" i="251"/>
  <c r="L5906" i="251"/>
  <c r="L5907" i="251"/>
  <c r="L5908" i="251"/>
  <c r="L5909" i="251"/>
  <c r="L5910" i="251"/>
  <c r="L5911" i="251"/>
  <c r="L5912" i="251"/>
  <c r="L5913" i="251"/>
  <c r="L5914" i="251"/>
  <c r="L5915" i="251"/>
  <c r="L5916" i="251"/>
  <c r="L5917" i="251"/>
  <c r="L5918" i="251"/>
  <c r="L5919" i="251"/>
  <c r="L5920" i="251"/>
  <c r="L5921" i="251"/>
  <c r="L5922" i="251"/>
  <c r="L5923" i="251"/>
  <c r="L5924" i="251"/>
  <c r="L5925" i="251"/>
  <c r="L5926" i="251"/>
  <c r="L5927" i="251"/>
  <c r="L5928" i="251"/>
  <c r="L5929" i="251"/>
  <c r="L5930" i="251"/>
  <c r="L5931" i="251"/>
  <c r="L5932" i="251"/>
  <c r="L5933" i="251"/>
  <c r="L5934" i="251"/>
  <c r="L5935" i="251"/>
  <c r="L5936" i="251"/>
  <c r="L5937" i="251"/>
  <c r="L5938" i="251"/>
  <c r="L5939" i="251"/>
  <c r="L5940" i="251"/>
  <c r="L5941" i="251"/>
  <c r="L5942" i="251"/>
  <c r="L5943" i="251"/>
  <c r="L5944" i="251"/>
  <c r="L5945" i="251"/>
  <c r="L5946" i="251"/>
  <c r="L5947" i="251"/>
  <c r="L5948" i="251"/>
  <c r="L5949" i="251"/>
  <c r="L5950" i="251"/>
  <c r="L5951" i="251"/>
  <c r="L5952" i="251"/>
  <c r="L5953" i="251"/>
  <c r="L5954" i="251"/>
  <c r="L5955" i="251"/>
  <c r="L5956" i="251"/>
  <c r="L5957" i="251"/>
  <c r="L5958" i="251"/>
  <c r="L5959" i="251"/>
  <c r="L5960" i="251"/>
  <c r="L5961" i="251"/>
  <c r="L5962" i="251"/>
  <c r="L5963" i="251"/>
  <c r="L5964" i="251"/>
  <c r="L5965" i="251"/>
  <c r="L5966" i="251"/>
  <c r="L5967" i="251"/>
  <c r="L5968" i="251"/>
  <c r="L5969" i="251"/>
  <c r="L5970" i="251"/>
  <c r="L5971" i="251"/>
  <c r="L5972" i="251"/>
  <c r="L5973" i="251"/>
  <c r="L5974" i="251"/>
  <c r="L5975" i="251"/>
  <c r="L5976" i="251"/>
  <c r="L5977" i="251"/>
  <c r="L5978" i="251"/>
  <c r="L5979" i="251"/>
  <c r="L5980" i="251"/>
  <c r="L5981" i="251"/>
  <c r="L5982" i="251"/>
  <c r="L5983" i="251"/>
  <c r="L5984" i="251"/>
  <c r="L5985" i="251"/>
  <c r="L5986" i="251"/>
  <c r="L5987" i="251"/>
  <c r="L5988" i="251"/>
  <c r="L5989" i="251"/>
  <c r="L5990" i="251"/>
  <c r="L5991" i="251"/>
  <c r="L5992" i="251"/>
  <c r="L5993" i="251"/>
  <c r="L5994" i="251"/>
  <c r="L5995" i="251"/>
  <c r="L5996" i="251"/>
  <c r="L5997" i="251"/>
  <c r="L5998" i="251"/>
  <c r="L5999" i="251"/>
  <c r="L6000" i="251"/>
  <c r="L6001" i="251"/>
  <c r="L6002" i="251"/>
  <c r="L6003" i="251"/>
  <c r="L6004" i="251"/>
  <c r="L6005" i="251"/>
  <c r="L6006" i="251"/>
  <c r="L6007" i="251"/>
  <c r="L6008" i="251"/>
  <c r="L6009" i="251"/>
  <c r="L6010" i="251"/>
  <c r="L6011" i="251"/>
  <c r="L6012" i="251"/>
  <c r="L6013" i="251"/>
  <c r="L6014" i="251"/>
  <c r="L6015" i="251"/>
  <c r="L6016" i="251"/>
  <c r="L6017" i="251"/>
  <c r="L6018" i="251"/>
  <c r="L6019" i="251"/>
  <c r="L6020" i="251"/>
  <c r="L6021" i="251"/>
  <c r="L6022" i="251"/>
  <c r="L6023" i="251"/>
  <c r="L6024" i="251"/>
  <c r="L6025" i="251"/>
  <c r="L6026" i="251"/>
  <c r="L6027" i="251"/>
  <c r="L6028" i="251"/>
  <c r="L6029" i="251"/>
  <c r="L6030" i="251"/>
  <c r="L6031" i="251"/>
  <c r="L6032" i="251"/>
  <c r="L6033" i="251"/>
  <c r="L6034" i="251"/>
  <c r="L6035" i="251"/>
  <c r="L6036" i="251"/>
  <c r="L6037" i="251"/>
  <c r="L6038" i="251"/>
  <c r="L6039" i="251"/>
  <c r="L6040" i="251"/>
  <c r="L6041" i="251"/>
  <c r="L6042" i="251"/>
  <c r="L6043" i="251"/>
  <c r="L6044" i="251"/>
  <c r="L6045" i="251"/>
  <c r="L6046" i="251"/>
  <c r="L6047" i="251"/>
  <c r="L6048" i="251"/>
  <c r="L6049" i="251"/>
  <c r="L6050" i="251"/>
  <c r="L6051" i="251"/>
  <c r="L6052" i="251"/>
  <c r="L6053" i="251"/>
  <c r="L6054" i="251"/>
  <c r="L6055" i="251"/>
  <c r="L6056" i="251"/>
  <c r="L6057" i="251"/>
  <c r="L6058" i="251"/>
  <c r="L6059" i="251"/>
  <c r="L6060" i="251"/>
  <c r="L6061" i="251"/>
  <c r="L6062" i="251"/>
  <c r="L6063" i="251"/>
  <c r="L6064" i="251"/>
  <c r="L6065" i="251"/>
  <c r="L6066" i="251"/>
  <c r="L6067" i="251"/>
  <c r="L6068" i="251"/>
  <c r="L6069" i="251"/>
  <c r="L6070" i="251"/>
  <c r="L6071" i="251"/>
  <c r="L6072" i="251"/>
  <c r="L6073" i="251"/>
  <c r="L6074" i="251"/>
  <c r="L6075" i="251"/>
  <c r="L6076" i="251"/>
  <c r="L6077" i="251"/>
  <c r="L6078" i="251"/>
  <c r="L6079" i="251"/>
  <c r="L6080" i="251"/>
  <c r="L6081" i="251"/>
  <c r="L6082" i="251"/>
  <c r="L6083" i="251"/>
  <c r="L6084" i="251"/>
  <c r="L6085" i="251"/>
  <c r="L6086" i="251"/>
  <c r="L6087" i="251"/>
  <c r="L6088" i="251"/>
  <c r="L6089" i="251"/>
  <c r="L6090" i="251"/>
  <c r="L6091" i="251"/>
  <c r="L6092" i="251"/>
  <c r="L6093" i="251"/>
  <c r="L6094" i="251"/>
  <c r="L6095" i="251"/>
  <c r="L6096" i="251"/>
  <c r="L6097" i="251"/>
  <c r="L6098" i="251"/>
  <c r="L6099" i="251"/>
  <c r="L6100" i="251"/>
  <c r="L6101" i="251"/>
  <c r="L6102" i="251"/>
  <c r="L6103" i="251"/>
  <c r="L6104" i="251"/>
  <c r="L6105" i="251"/>
  <c r="L6106" i="251"/>
  <c r="L6107" i="251"/>
  <c r="L6108" i="251"/>
  <c r="L6109" i="251"/>
  <c r="L6110" i="251"/>
  <c r="L6111" i="251"/>
  <c r="L6112" i="251"/>
  <c r="L6113" i="251"/>
  <c r="L6114" i="251"/>
  <c r="L6115" i="251"/>
  <c r="L6116" i="251"/>
  <c r="L6117" i="251"/>
  <c r="L6118" i="251"/>
  <c r="L6119" i="251"/>
  <c r="L6120" i="251"/>
  <c r="L6121" i="251"/>
  <c r="L6122" i="251"/>
  <c r="L6123" i="251"/>
  <c r="L6124" i="251"/>
  <c r="L6125" i="251"/>
  <c r="L6126" i="251"/>
  <c r="L6127" i="251"/>
  <c r="L6128" i="251"/>
  <c r="L6129" i="251"/>
  <c r="L6130" i="251"/>
  <c r="L6131" i="251"/>
  <c r="L6132" i="251"/>
  <c r="L6133" i="251"/>
  <c r="L6134" i="251"/>
  <c r="L6135" i="251"/>
  <c r="L6136" i="251"/>
  <c r="L6137" i="251"/>
  <c r="L6138" i="251"/>
  <c r="L6139" i="251"/>
  <c r="L6140" i="251"/>
  <c r="L6141" i="251"/>
  <c r="L6142" i="251"/>
  <c r="L6143" i="251"/>
  <c r="L6144" i="251"/>
  <c r="L6145" i="251"/>
  <c r="L6146" i="251"/>
  <c r="L6147" i="251"/>
  <c r="L6148" i="251"/>
  <c r="L6149" i="251"/>
  <c r="L6150" i="251"/>
  <c r="L6151" i="251"/>
  <c r="L6152" i="251"/>
  <c r="L6153" i="251"/>
  <c r="L6154" i="251"/>
  <c r="L6155" i="251"/>
  <c r="L6156" i="251"/>
  <c r="L6157" i="251"/>
  <c r="L6158" i="251"/>
  <c r="L6159" i="251"/>
  <c r="L6160" i="251"/>
  <c r="L6161" i="251"/>
  <c r="L6162" i="251"/>
  <c r="L6163" i="251"/>
  <c r="L6164" i="251"/>
  <c r="L6165" i="251"/>
  <c r="L6166" i="251"/>
  <c r="L6167" i="251"/>
  <c r="L6168" i="251"/>
  <c r="L6169" i="251"/>
  <c r="L6170" i="251"/>
  <c r="L6171" i="251"/>
  <c r="L6172" i="251"/>
  <c r="L6173" i="251"/>
  <c r="L6174" i="251"/>
  <c r="L6175" i="251"/>
  <c r="L6176" i="251"/>
  <c r="L6177" i="251"/>
  <c r="L6178" i="251"/>
  <c r="L6179" i="251"/>
  <c r="L6180" i="251"/>
  <c r="L6181" i="251"/>
  <c r="L6182" i="251"/>
  <c r="L6183" i="251"/>
  <c r="L6184" i="251"/>
  <c r="L6185" i="251"/>
  <c r="L6186" i="251"/>
  <c r="L6187" i="251"/>
  <c r="L6188" i="251"/>
  <c r="L6189" i="251"/>
  <c r="L6190" i="251"/>
  <c r="L6191" i="251"/>
  <c r="L6192" i="251"/>
  <c r="L6193" i="251"/>
  <c r="L6194" i="251"/>
  <c r="L6195" i="251"/>
  <c r="L6196" i="251"/>
  <c r="L6197" i="251"/>
  <c r="L6198" i="251"/>
  <c r="L6199" i="251"/>
  <c r="L6200" i="251"/>
  <c r="L6201" i="251"/>
  <c r="L6202" i="251"/>
  <c r="L6203" i="251"/>
  <c r="L6204" i="251"/>
  <c r="L6205" i="251"/>
  <c r="L6206" i="251"/>
  <c r="L6207" i="251"/>
  <c r="L6208" i="251"/>
  <c r="L6209" i="251"/>
  <c r="L6210" i="251"/>
  <c r="L6211" i="251"/>
  <c r="L6212" i="251"/>
  <c r="L6213" i="251"/>
  <c r="L6214" i="251"/>
  <c r="L6215" i="251"/>
  <c r="L6216" i="251"/>
  <c r="L6217" i="251"/>
  <c r="L6218" i="251"/>
  <c r="L6219" i="251"/>
  <c r="L6220" i="251"/>
  <c r="L6221" i="251"/>
  <c r="L6222" i="251"/>
  <c r="L6223" i="251"/>
  <c r="L6224" i="251"/>
  <c r="L6225" i="251"/>
  <c r="L6226" i="251"/>
  <c r="L6227" i="251"/>
  <c r="L6228" i="251"/>
  <c r="L6229" i="251"/>
  <c r="L6230" i="251"/>
  <c r="L6231" i="251"/>
  <c r="L6232" i="251"/>
  <c r="L6233" i="251"/>
  <c r="L6234" i="251"/>
  <c r="L6235" i="251"/>
  <c r="L6236" i="251"/>
  <c r="L6237" i="251"/>
  <c r="L6238" i="251"/>
  <c r="L6239" i="251"/>
  <c r="L6240" i="251"/>
  <c r="L6241" i="251"/>
  <c r="L6242" i="251"/>
  <c r="L6243" i="251"/>
  <c r="L6244" i="251"/>
  <c r="L6245" i="251"/>
  <c r="L6246" i="251"/>
  <c r="L6247" i="251"/>
  <c r="L6248" i="251"/>
  <c r="L6249" i="251"/>
  <c r="L6250" i="251"/>
  <c r="L6251" i="251"/>
  <c r="L6252" i="251"/>
  <c r="L6253" i="251"/>
  <c r="L6254" i="251"/>
  <c r="L6255" i="251"/>
  <c r="L6256" i="251"/>
  <c r="L6257" i="251"/>
  <c r="L6258" i="251"/>
  <c r="L6259" i="251"/>
  <c r="L6260" i="251"/>
  <c r="L6261" i="251"/>
  <c r="L6262" i="251"/>
  <c r="L6263" i="251"/>
  <c r="L6264" i="251"/>
  <c r="L6265" i="251"/>
  <c r="L6266" i="251"/>
  <c r="L6267" i="251"/>
  <c r="L6268" i="251"/>
  <c r="L6269" i="251"/>
  <c r="L6270" i="251"/>
  <c r="L6271" i="251"/>
  <c r="L6272" i="251"/>
  <c r="L6273" i="251"/>
  <c r="L6274" i="251"/>
  <c r="L6275" i="251"/>
  <c r="L6276" i="251"/>
  <c r="L6277" i="251"/>
  <c r="L6278" i="251"/>
  <c r="L6279" i="251"/>
  <c r="L6280" i="251"/>
  <c r="L6281" i="251"/>
  <c r="L6282" i="251"/>
  <c r="L6283" i="251"/>
  <c r="L6284" i="251"/>
  <c r="L6285" i="251"/>
  <c r="L6286" i="251"/>
  <c r="L6287" i="251"/>
  <c r="L6288" i="251"/>
  <c r="L6289" i="251"/>
  <c r="L6290" i="251"/>
  <c r="L6291" i="251"/>
  <c r="L6292" i="251"/>
  <c r="L6293" i="251"/>
  <c r="L6294" i="251"/>
  <c r="L6295" i="251"/>
  <c r="L6296" i="251"/>
  <c r="L6297" i="251"/>
  <c r="L6298" i="251"/>
  <c r="L6299" i="251"/>
  <c r="L6300" i="251"/>
  <c r="L6301" i="251"/>
  <c r="L6302" i="251"/>
  <c r="L6303" i="251"/>
  <c r="L6304" i="251"/>
  <c r="L6305" i="251"/>
  <c r="L6306" i="251"/>
  <c r="L6307" i="251"/>
  <c r="L6308" i="251"/>
  <c r="L6309" i="251"/>
  <c r="L6310" i="251"/>
  <c r="L6311" i="251"/>
  <c r="L6312" i="251"/>
  <c r="L6313" i="251"/>
  <c r="L6314" i="251"/>
  <c r="L6315" i="251"/>
  <c r="L6316" i="251"/>
  <c r="L6317" i="251"/>
  <c r="L6318" i="251"/>
  <c r="L6319" i="251"/>
  <c r="L6320" i="251"/>
  <c r="L6321" i="251"/>
  <c r="L6322" i="251"/>
  <c r="L6323" i="251"/>
  <c r="L6324" i="251"/>
  <c r="L6325" i="251"/>
  <c r="L6326" i="251"/>
  <c r="L6327" i="251"/>
  <c r="L6328" i="251"/>
  <c r="L6329" i="251"/>
  <c r="L6330" i="251"/>
  <c r="L6331" i="251"/>
  <c r="L6332" i="251"/>
  <c r="L6333" i="251"/>
  <c r="L6334" i="251"/>
  <c r="L6335" i="251"/>
  <c r="L6336" i="251"/>
  <c r="L6337" i="251"/>
  <c r="L6338" i="251"/>
  <c r="L6339" i="251"/>
  <c r="L6340" i="251"/>
  <c r="L6341" i="251"/>
  <c r="L6342" i="251"/>
  <c r="L6343" i="251"/>
  <c r="L6344" i="251"/>
  <c r="L6345" i="251"/>
  <c r="L6346" i="251"/>
  <c r="L6347" i="251"/>
  <c r="L6348" i="251"/>
  <c r="L6349" i="251"/>
  <c r="L6350" i="251"/>
  <c r="L6351" i="251"/>
  <c r="L6352" i="251"/>
  <c r="L6353" i="251"/>
  <c r="L6354" i="251"/>
  <c r="L6355" i="251"/>
  <c r="L6356" i="251"/>
  <c r="L6357" i="251"/>
  <c r="L6358" i="251"/>
  <c r="L6359" i="251"/>
  <c r="L6360" i="251"/>
  <c r="L6361" i="251"/>
  <c r="L6362" i="251"/>
  <c r="L6363" i="251"/>
  <c r="L6364" i="251"/>
  <c r="L6365" i="251"/>
  <c r="L6366" i="251"/>
  <c r="L6367" i="251"/>
  <c r="L6368" i="251"/>
  <c r="L6369" i="251"/>
  <c r="L6370" i="251"/>
  <c r="L6371" i="251"/>
  <c r="L6372" i="251"/>
  <c r="L6373" i="251"/>
  <c r="L6374" i="251"/>
  <c r="L6375" i="251"/>
  <c r="L6376" i="251"/>
  <c r="L6377" i="251"/>
  <c r="L6378" i="251"/>
  <c r="L6379" i="251"/>
  <c r="L6380" i="251"/>
  <c r="L6381" i="251"/>
  <c r="L6382" i="251"/>
  <c r="L6383" i="251"/>
  <c r="L6384" i="251"/>
  <c r="L6385" i="251"/>
  <c r="L6386" i="251"/>
  <c r="L6387" i="251"/>
  <c r="L6388" i="251"/>
  <c r="L6389" i="251"/>
  <c r="L6390" i="251"/>
  <c r="L6391" i="251"/>
  <c r="L6392" i="251"/>
  <c r="L6393" i="251"/>
  <c r="L6394" i="251"/>
  <c r="L6395" i="251"/>
  <c r="L6396" i="251"/>
  <c r="L6397" i="251"/>
  <c r="L6398" i="251"/>
  <c r="L6399" i="251"/>
  <c r="L6400" i="251"/>
  <c r="L6401" i="251"/>
  <c r="L6402" i="251"/>
  <c r="L6403" i="251"/>
  <c r="L6404" i="251"/>
  <c r="L6405" i="251"/>
  <c r="L6406" i="251"/>
  <c r="L6407" i="251"/>
  <c r="L6408" i="251"/>
  <c r="L6409" i="251"/>
  <c r="L6410" i="251"/>
  <c r="L6411" i="251"/>
  <c r="L6412" i="251"/>
  <c r="L6413" i="251"/>
  <c r="L6414" i="251"/>
  <c r="L6415" i="251"/>
  <c r="L6416" i="251"/>
  <c r="L6417" i="251"/>
  <c r="L6418" i="251"/>
  <c r="L6419" i="251"/>
  <c r="L6420" i="251"/>
  <c r="L6421" i="251"/>
  <c r="L6422" i="251"/>
  <c r="L6423" i="251"/>
  <c r="L6424" i="251"/>
  <c r="L6425" i="251"/>
  <c r="L6426" i="251"/>
  <c r="L6427" i="251"/>
  <c r="L6428" i="251"/>
  <c r="L6429" i="251"/>
  <c r="L6430" i="251"/>
  <c r="L6431" i="251"/>
  <c r="L6432" i="251"/>
  <c r="L6433" i="251"/>
  <c r="L6434" i="251"/>
  <c r="L6435" i="251"/>
  <c r="L6436" i="251"/>
  <c r="L6437" i="251"/>
  <c r="L6438" i="251"/>
  <c r="L6439" i="251"/>
  <c r="L6440" i="251"/>
  <c r="L6441" i="251"/>
  <c r="L6442" i="251"/>
  <c r="L6443" i="251"/>
  <c r="L6444" i="251"/>
  <c r="L6445" i="251"/>
  <c r="L6446" i="251"/>
  <c r="L6447" i="251"/>
  <c r="L6448" i="251"/>
  <c r="L6449" i="251"/>
  <c r="L6450" i="251"/>
  <c r="L6451" i="251"/>
  <c r="L6452" i="251"/>
  <c r="L6453" i="251"/>
  <c r="L6454" i="251"/>
  <c r="L6455" i="251"/>
  <c r="L6456" i="251"/>
  <c r="L6457" i="251"/>
  <c r="L6458" i="251"/>
  <c r="L6459" i="251"/>
  <c r="L6460" i="251"/>
  <c r="L6461" i="251"/>
  <c r="L6462" i="251"/>
  <c r="L6463" i="251"/>
  <c r="L6464" i="251"/>
  <c r="L6465" i="251"/>
  <c r="L6466" i="251"/>
  <c r="L6467" i="251"/>
  <c r="L6468" i="251"/>
  <c r="L6469" i="251"/>
  <c r="L6470" i="251"/>
  <c r="L6471" i="251"/>
  <c r="L6472" i="251"/>
  <c r="L6473" i="251"/>
  <c r="L6474" i="251"/>
  <c r="L6475" i="251"/>
  <c r="L6476" i="251"/>
  <c r="L6477" i="251"/>
  <c r="L6478" i="251"/>
  <c r="L6479" i="251"/>
  <c r="L6480" i="251"/>
  <c r="L6481" i="251"/>
  <c r="L6482" i="251"/>
  <c r="L6483" i="251"/>
  <c r="L6484" i="251"/>
  <c r="L6485" i="251"/>
  <c r="L6486" i="251"/>
  <c r="L6487" i="251"/>
  <c r="L6488" i="251"/>
  <c r="L6489" i="251"/>
  <c r="L6490" i="251"/>
  <c r="L6491" i="251"/>
  <c r="L6492" i="251"/>
  <c r="L6493" i="251"/>
  <c r="L6494" i="251"/>
  <c r="L6495" i="251"/>
  <c r="L6496" i="251"/>
  <c r="L6497" i="251"/>
  <c r="L6498" i="251"/>
  <c r="L6499" i="251"/>
  <c r="L6500" i="251"/>
  <c r="L6501" i="251"/>
  <c r="L6502" i="251"/>
  <c r="L6503" i="251"/>
  <c r="L6504" i="251"/>
  <c r="L6505" i="251"/>
  <c r="L6506" i="251"/>
  <c r="L6507" i="251"/>
  <c r="L6508" i="251"/>
  <c r="L6509" i="251"/>
  <c r="L6510" i="251"/>
  <c r="L6511" i="251"/>
  <c r="L6512" i="251"/>
  <c r="L6513" i="251"/>
  <c r="L6514" i="251"/>
  <c r="L6515" i="251"/>
  <c r="L6516" i="251"/>
  <c r="L6517" i="251"/>
  <c r="L6518" i="251"/>
  <c r="L6519" i="251"/>
  <c r="L6520" i="251"/>
  <c r="L6521" i="251"/>
  <c r="L6522" i="251"/>
  <c r="L6523" i="251"/>
  <c r="L6524" i="251"/>
  <c r="L6525" i="251"/>
  <c r="L6526" i="251"/>
  <c r="L6527" i="251"/>
  <c r="L6528" i="251"/>
  <c r="L6529" i="251"/>
  <c r="L6530" i="251"/>
  <c r="L6531" i="251"/>
  <c r="L6532" i="251"/>
  <c r="L6533" i="251"/>
  <c r="L6534" i="251"/>
  <c r="L6535" i="251"/>
  <c r="L6536" i="251"/>
  <c r="L6537" i="251"/>
  <c r="L6538" i="251"/>
  <c r="L6539" i="251"/>
  <c r="L6540" i="251"/>
  <c r="L6541" i="251"/>
  <c r="L6542" i="251"/>
  <c r="L6543" i="251"/>
  <c r="L6544" i="251"/>
  <c r="L6545" i="251"/>
  <c r="L6546" i="251"/>
  <c r="L6547" i="251"/>
  <c r="L6548" i="251"/>
  <c r="L6549" i="251"/>
  <c r="L6550" i="251"/>
  <c r="L6551" i="251"/>
  <c r="L6552" i="251"/>
  <c r="L6553" i="251"/>
  <c r="L6554" i="251"/>
  <c r="L6555" i="251"/>
  <c r="L6556" i="251"/>
  <c r="L6557" i="251"/>
  <c r="L6558" i="251"/>
  <c r="L6559" i="251"/>
  <c r="L6560" i="251"/>
  <c r="L6561" i="251"/>
  <c r="L6562" i="251"/>
  <c r="L6563" i="251"/>
  <c r="L6564" i="251"/>
  <c r="L6565" i="251"/>
  <c r="L6566" i="251"/>
  <c r="L6567" i="251"/>
  <c r="L6568" i="251"/>
  <c r="L6569" i="251"/>
  <c r="L6570" i="251"/>
  <c r="L6571" i="251"/>
  <c r="L6572" i="251"/>
  <c r="L6573" i="251"/>
  <c r="L6574" i="251"/>
  <c r="L6575" i="251"/>
  <c r="L6576" i="251"/>
  <c r="L6577" i="251"/>
  <c r="L6578" i="251"/>
  <c r="L6579" i="251"/>
  <c r="L6580" i="251"/>
  <c r="L6581" i="251"/>
  <c r="L6582" i="251"/>
  <c r="L6583" i="251"/>
  <c r="L6584" i="251"/>
  <c r="L6585" i="251"/>
  <c r="L6586" i="251"/>
  <c r="L6587" i="251"/>
  <c r="L6588" i="251"/>
  <c r="L6589" i="251"/>
  <c r="L6590" i="251"/>
  <c r="L6591" i="251"/>
  <c r="L6592" i="251"/>
  <c r="L6593" i="251"/>
  <c r="L6594" i="251"/>
  <c r="L6595" i="251"/>
  <c r="L6596" i="251"/>
  <c r="L6597" i="251"/>
  <c r="L6598" i="251"/>
  <c r="L6599" i="251"/>
  <c r="L6600" i="251"/>
  <c r="L6601" i="251"/>
  <c r="L6602" i="251"/>
  <c r="L6603" i="251"/>
  <c r="L6604" i="251"/>
  <c r="L6605" i="251"/>
  <c r="L6606" i="251"/>
  <c r="L6607" i="251"/>
  <c r="L6608" i="251"/>
  <c r="L6609" i="251"/>
  <c r="L6610" i="251"/>
  <c r="L6611" i="251"/>
  <c r="L6612" i="251"/>
  <c r="L6613" i="251"/>
  <c r="L6614" i="251"/>
  <c r="L6615" i="251"/>
  <c r="L6616" i="251"/>
  <c r="L6617" i="251"/>
  <c r="L6618" i="251"/>
  <c r="L6619" i="251"/>
  <c r="L6620" i="251"/>
  <c r="L6621" i="251"/>
  <c r="L6622" i="251"/>
  <c r="L6623" i="251"/>
  <c r="L6624" i="251"/>
  <c r="L6625" i="251"/>
  <c r="L6626" i="251"/>
  <c r="L6627" i="251"/>
  <c r="L6628" i="251"/>
  <c r="L6629" i="251"/>
  <c r="L6630" i="251"/>
  <c r="L6631" i="251"/>
  <c r="L6632" i="251"/>
  <c r="L6633" i="251"/>
  <c r="L6634" i="251"/>
  <c r="L6635" i="251"/>
  <c r="L6636" i="251"/>
  <c r="L6637" i="251"/>
  <c r="L6638" i="251"/>
  <c r="L6639" i="251"/>
  <c r="L6640" i="251"/>
  <c r="L6641" i="251"/>
  <c r="L6642" i="251"/>
  <c r="L6643" i="251"/>
  <c r="L6644" i="251"/>
  <c r="L6645" i="251"/>
  <c r="L6646" i="251"/>
  <c r="L6647" i="251"/>
  <c r="L6648" i="251"/>
  <c r="L6649" i="251"/>
  <c r="L6650" i="251"/>
  <c r="L6651" i="251"/>
  <c r="L6652" i="251"/>
  <c r="L6653" i="251"/>
  <c r="L6654" i="251"/>
  <c r="L6655" i="251"/>
  <c r="L6656" i="251"/>
  <c r="L6657" i="251"/>
  <c r="L6658" i="251"/>
  <c r="L6659" i="251"/>
  <c r="L6660" i="251"/>
  <c r="L6661" i="251"/>
  <c r="L6662" i="251"/>
  <c r="L6663" i="251"/>
  <c r="L6664" i="251"/>
  <c r="L6665" i="251"/>
  <c r="L6666" i="251"/>
  <c r="L6667" i="251"/>
  <c r="L6668" i="251"/>
  <c r="L6669" i="251"/>
  <c r="L6670" i="251"/>
  <c r="L6671" i="251"/>
  <c r="L6672" i="251"/>
  <c r="L6673" i="251"/>
  <c r="L6674" i="251"/>
  <c r="L6675" i="251"/>
  <c r="L6676" i="251"/>
  <c r="L6677" i="251"/>
  <c r="L6678" i="251"/>
  <c r="L6679" i="251"/>
  <c r="L6680" i="251"/>
  <c r="L6681" i="251"/>
  <c r="L6682" i="251"/>
  <c r="L6683" i="251"/>
  <c r="L6684" i="251"/>
  <c r="L6685" i="251"/>
  <c r="L6686" i="251"/>
  <c r="L6687" i="251"/>
  <c r="L6688" i="251"/>
  <c r="L6689" i="251"/>
  <c r="L6690" i="251"/>
  <c r="L6691" i="251"/>
  <c r="L6692" i="251"/>
  <c r="L6693" i="251"/>
  <c r="L6694" i="251"/>
  <c r="L6695" i="251"/>
  <c r="L6696" i="251"/>
  <c r="L6697" i="251"/>
  <c r="L6698" i="251"/>
  <c r="L6699" i="251"/>
  <c r="L6700" i="251"/>
  <c r="L6701" i="251"/>
  <c r="L6702" i="251"/>
  <c r="L6703" i="251"/>
  <c r="L6704" i="251"/>
  <c r="L6705" i="251"/>
  <c r="L6706" i="251"/>
  <c r="L6707" i="251"/>
  <c r="L6708" i="251"/>
  <c r="L6709" i="251"/>
  <c r="L6710" i="251"/>
  <c r="L6711" i="251"/>
  <c r="L6712" i="251"/>
  <c r="L6713" i="251"/>
  <c r="L6714" i="251"/>
  <c r="L6715" i="251"/>
  <c r="L6716" i="251"/>
  <c r="L6717" i="251"/>
  <c r="L6718" i="251"/>
  <c r="L6719" i="251"/>
  <c r="L6720" i="251"/>
  <c r="L6721" i="251"/>
  <c r="L6722" i="251"/>
  <c r="L6723" i="251"/>
  <c r="L6724" i="251"/>
  <c r="L6725" i="251"/>
  <c r="L6726" i="251"/>
  <c r="L6727" i="251"/>
  <c r="L6728" i="251"/>
  <c r="L6729" i="251"/>
  <c r="L6730" i="251"/>
  <c r="L6731" i="251"/>
  <c r="L6732" i="251"/>
  <c r="L6733" i="251"/>
  <c r="L6734" i="251"/>
  <c r="L6735" i="251"/>
  <c r="L6736" i="251"/>
  <c r="L6737" i="251"/>
  <c r="L6738" i="251"/>
  <c r="L6739" i="251"/>
  <c r="L6740" i="251"/>
  <c r="L6741" i="251"/>
  <c r="L6742" i="251"/>
  <c r="L6743" i="251"/>
  <c r="L6744" i="251"/>
  <c r="L6745" i="251"/>
  <c r="L6746" i="251"/>
  <c r="L6747" i="251"/>
  <c r="L6748" i="251"/>
  <c r="L6749" i="251"/>
  <c r="L6750" i="251"/>
  <c r="L6751" i="251"/>
  <c r="L6752" i="251"/>
  <c r="L6753" i="251"/>
  <c r="L6754" i="251"/>
  <c r="L6755" i="251"/>
  <c r="L6756" i="251"/>
  <c r="L6757" i="251"/>
  <c r="L6758" i="251"/>
  <c r="L6759" i="251"/>
  <c r="L6760" i="251"/>
  <c r="L6761" i="251"/>
  <c r="L6762" i="251"/>
  <c r="L6763" i="251"/>
  <c r="L6764" i="251"/>
  <c r="L6765" i="251"/>
  <c r="L6766" i="251"/>
  <c r="L6767" i="251"/>
  <c r="L6768" i="251"/>
  <c r="L6769" i="251"/>
  <c r="L6770" i="251"/>
  <c r="L6771" i="251"/>
  <c r="L6772" i="251"/>
  <c r="L6773" i="251"/>
  <c r="L6774" i="251"/>
  <c r="L6775" i="251"/>
  <c r="L6776" i="251"/>
  <c r="L6777" i="251"/>
  <c r="L6778" i="251"/>
  <c r="L6779" i="251"/>
  <c r="L6780" i="251"/>
  <c r="L6781" i="251"/>
  <c r="L6782" i="251"/>
  <c r="L6783" i="251"/>
  <c r="L6784" i="251"/>
  <c r="L6785" i="251"/>
  <c r="L6786" i="251"/>
  <c r="L6787" i="251"/>
  <c r="L6788" i="251"/>
  <c r="L6789" i="251"/>
  <c r="L6790" i="251"/>
  <c r="L6791" i="251"/>
  <c r="L6792" i="251"/>
  <c r="L6793" i="251"/>
  <c r="L6794" i="251"/>
  <c r="L6795" i="251"/>
  <c r="L6796" i="251"/>
  <c r="L6797" i="251"/>
  <c r="L6798" i="251"/>
  <c r="L6799" i="251"/>
  <c r="L6800" i="251"/>
  <c r="L6801" i="251"/>
  <c r="L6802" i="251"/>
  <c r="L6803" i="251"/>
  <c r="L6804" i="251"/>
  <c r="L6805" i="251"/>
  <c r="L6806" i="251"/>
  <c r="L6807" i="251"/>
  <c r="L6808" i="251"/>
  <c r="L6809" i="251"/>
  <c r="L6810" i="251"/>
  <c r="L6811" i="251"/>
  <c r="L6812" i="251"/>
  <c r="L6813" i="251"/>
  <c r="L6814" i="251"/>
  <c r="L6815" i="251"/>
  <c r="L6816" i="251"/>
  <c r="L6817" i="251"/>
  <c r="L6818" i="251"/>
  <c r="L6819" i="251"/>
  <c r="L6820" i="251"/>
  <c r="L6821" i="251"/>
  <c r="L6822" i="251"/>
  <c r="L6823" i="251"/>
  <c r="L6824" i="251"/>
  <c r="L6825" i="251"/>
  <c r="L6826" i="251"/>
  <c r="L6827" i="251"/>
  <c r="L6828" i="251"/>
  <c r="L6829" i="251"/>
  <c r="L6830" i="251"/>
  <c r="L6831" i="251"/>
  <c r="L6832" i="251"/>
  <c r="L6833" i="251"/>
  <c r="L6834" i="251"/>
  <c r="L6835" i="251"/>
  <c r="L6836" i="251"/>
  <c r="L6837" i="251"/>
  <c r="L6838" i="251"/>
  <c r="L6839" i="251"/>
  <c r="L6840" i="251"/>
  <c r="L6841" i="251"/>
  <c r="L6842" i="251"/>
  <c r="L6843" i="251"/>
  <c r="L6844" i="251"/>
  <c r="L6845" i="251"/>
  <c r="L6846" i="251"/>
  <c r="L6847" i="251"/>
  <c r="L6848" i="251"/>
  <c r="L6849" i="251"/>
  <c r="L6850" i="251"/>
  <c r="L6851" i="251"/>
  <c r="L6852" i="251"/>
  <c r="L6853" i="251"/>
  <c r="L6854" i="251"/>
  <c r="L6855" i="251"/>
  <c r="L6856" i="251"/>
  <c r="L6857" i="251"/>
  <c r="L6858" i="251"/>
  <c r="L6859" i="251"/>
  <c r="L6860" i="251"/>
  <c r="L6861" i="251"/>
  <c r="L6862" i="251"/>
  <c r="L6863" i="251"/>
  <c r="L6864" i="251"/>
  <c r="L6865" i="251"/>
  <c r="L6866" i="251"/>
  <c r="L6867" i="251"/>
  <c r="L6868" i="251"/>
  <c r="L6869" i="251"/>
  <c r="L6870" i="251"/>
  <c r="L6871" i="251"/>
  <c r="L6872" i="251"/>
  <c r="L6873" i="251"/>
  <c r="L6874" i="251"/>
  <c r="L6875" i="251"/>
  <c r="L6876" i="251"/>
  <c r="L6877" i="251"/>
  <c r="L6878" i="251"/>
  <c r="L6879" i="251"/>
  <c r="L6880" i="251"/>
  <c r="L6881" i="251"/>
  <c r="L6882" i="251"/>
  <c r="L6883" i="251"/>
  <c r="L6884" i="251"/>
  <c r="L6885" i="251"/>
  <c r="L6886" i="251"/>
  <c r="L6887" i="251"/>
  <c r="L6888" i="251"/>
  <c r="L6889" i="251"/>
  <c r="L6890" i="251"/>
  <c r="L6891" i="251"/>
  <c r="L6892" i="251"/>
  <c r="L6893" i="251"/>
  <c r="L6894" i="251"/>
  <c r="L6895" i="251"/>
  <c r="L6896" i="251"/>
  <c r="L6897" i="251"/>
  <c r="L6898" i="251"/>
  <c r="L6899" i="251"/>
  <c r="L6900" i="251"/>
  <c r="L6901" i="251"/>
  <c r="L6902" i="251"/>
  <c r="L6903" i="251"/>
  <c r="L6904" i="251"/>
  <c r="L6905" i="251"/>
  <c r="L6906" i="251"/>
  <c r="L6907" i="251"/>
  <c r="L6908" i="251"/>
  <c r="L6909" i="251"/>
  <c r="L6910" i="251"/>
  <c r="L6911" i="251"/>
  <c r="L6912" i="251"/>
  <c r="L6913" i="251"/>
  <c r="L6914" i="251"/>
  <c r="L6915" i="251"/>
  <c r="L6916" i="251"/>
  <c r="L6917" i="251"/>
  <c r="L6918" i="251"/>
  <c r="L6919" i="251"/>
  <c r="L6920" i="251"/>
  <c r="L6921" i="251"/>
  <c r="L6922" i="251"/>
  <c r="L6923" i="251"/>
  <c r="L6924" i="251"/>
  <c r="L6925" i="251"/>
  <c r="L6926" i="251"/>
  <c r="L6927" i="251"/>
  <c r="L6928" i="251"/>
  <c r="L6929" i="251"/>
  <c r="L6930" i="251"/>
  <c r="L6931" i="251"/>
  <c r="L6932" i="251"/>
  <c r="L6933" i="251"/>
  <c r="L6934" i="251"/>
  <c r="L6935" i="251"/>
  <c r="L6936" i="251"/>
  <c r="L6937" i="251"/>
  <c r="L6938" i="251"/>
  <c r="L6939" i="251"/>
  <c r="L6940" i="251"/>
  <c r="L6941" i="251"/>
  <c r="L6942" i="251"/>
  <c r="L6943" i="251"/>
  <c r="L6944" i="251"/>
  <c r="L6945" i="251"/>
  <c r="L6946" i="251"/>
  <c r="L6947" i="251"/>
  <c r="L6948" i="251"/>
  <c r="L6949" i="251"/>
  <c r="L6950" i="251"/>
  <c r="L6951" i="251"/>
  <c r="L6952" i="251"/>
  <c r="L6953" i="251"/>
  <c r="L6954" i="251"/>
  <c r="L6955" i="251"/>
  <c r="L6956" i="251"/>
  <c r="L6957" i="251"/>
  <c r="L6958" i="251"/>
  <c r="L6959" i="251"/>
  <c r="L6960" i="251"/>
  <c r="L6961" i="251"/>
  <c r="L6962" i="251"/>
  <c r="L6963" i="251"/>
  <c r="L6964" i="251"/>
  <c r="L6965" i="251"/>
  <c r="L6966" i="251"/>
  <c r="L6967" i="251"/>
  <c r="L6968" i="251"/>
  <c r="L6969" i="251"/>
  <c r="L6970" i="251"/>
  <c r="L6971" i="251"/>
  <c r="L6972" i="251"/>
  <c r="L6973" i="251"/>
  <c r="L6974" i="251"/>
  <c r="L6975" i="251"/>
  <c r="L6976" i="251"/>
  <c r="L6977" i="251"/>
  <c r="L6978" i="251"/>
  <c r="L6979" i="251"/>
  <c r="L6980" i="251"/>
  <c r="L6981" i="251"/>
  <c r="L6982" i="251"/>
  <c r="L6983" i="251"/>
  <c r="L6984" i="251"/>
  <c r="L6985" i="251"/>
  <c r="L6986" i="251"/>
  <c r="L6987" i="251"/>
  <c r="L6988" i="251"/>
  <c r="L6989" i="251"/>
  <c r="L6990" i="251"/>
  <c r="L6991" i="251"/>
  <c r="L6992" i="251"/>
  <c r="L6993" i="251"/>
  <c r="L6994" i="251"/>
  <c r="L6995" i="251"/>
  <c r="L6996" i="251"/>
  <c r="L6997" i="251"/>
  <c r="L6998" i="251"/>
  <c r="L6999" i="251"/>
  <c r="L7000" i="251"/>
  <c r="L7001" i="251"/>
  <c r="L7002" i="251"/>
  <c r="L7003" i="251"/>
  <c r="L7004" i="251"/>
  <c r="L7005" i="251"/>
  <c r="L7006" i="251"/>
  <c r="L7007" i="251"/>
  <c r="L7008" i="251"/>
  <c r="L7009" i="251"/>
  <c r="L7010" i="251"/>
  <c r="L7011" i="251"/>
  <c r="L7012" i="251"/>
  <c r="L7013" i="251"/>
  <c r="L7014" i="251"/>
  <c r="L7015" i="251"/>
  <c r="L7016" i="251"/>
  <c r="L7017" i="251"/>
  <c r="L7018" i="251"/>
  <c r="L7019" i="251"/>
  <c r="L7020" i="251"/>
  <c r="L7021" i="251"/>
  <c r="L7022" i="251"/>
  <c r="L7023" i="251"/>
  <c r="L7024" i="251"/>
  <c r="L7025" i="251"/>
  <c r="L7026" i="251"/>
  <c r="L7027" i="251"/>
  <c r="L7028" i="251"/>
  <c r="L7029" i="251"/>
  <c r="L7030" i="251"/>
  <c r="L7031" i="251"/>
  <c r="L7032" i="251"/>
  <c r="L7033" i="251"/>
  <c r="L7034" i="251"/>
  <c r="L7035" i="251"/>
  <c r="L7036" i="251"/>
  <c r="L7037" i="251"/>
  <c r="L7038" i="251"/>
  <c r="L7039" i="251"/>
  <c r="L7040" i="251"/>
  <c r="L7041" i="251"/>
  <c r="L7042" i="251"/>
  <c r="L7043" i="251"/>
  <c r="L7044" i="251"/>
  <c r="L7045" i="251"/>
  <c r="L7046" i="251"/>
  <c r="L7047" i="251"/>
  <c r="L7048" i="251"/>
  <c r="L7049" i="251"/>
  <c r="L7050" i="251"/>
  <c r="L7051" i="251"/>
  <c r="L7052" i="251"/>
  <c r="L7053" i="251"/>
  <c r="L7054" i="251"/>
  <c r="L7055" i="251"/>
  <c r="L7056" i="251"/>
  <c r="L7057" i="251"/>
  <c r="L7058" i="251"/>
  <c r="L7059" i="251"/>
  <c r="L7060" i="251"/>
  <c r="L7061" i="251"/>
  <c r="L7062" i="251"/>
  <c r="L7063" i="251"/>
  <c r="L7064" i="251"/>
  <c r="L7065" i="251"/>
  <c r="L7066" i="251"/>
  <c r="L7067" i="251"/>
  <c r="L7068" i="251"/>
  <c r="L7069" i="251"/>
  <c r="L7070" i="251"/>
  <c r="L7071" i="251"/>
  <c r="L7072" i="251"/>
  <c r="L7073" i="251"/>
  <c r="L7074" i="251"/>
  <c r="L7075" i="251"/>
  <c r="L7076" i="251"/>
  <c r="L7077" i="251"/>
  <c r="L7078" i="251"/>
  <c r="L7079" i="251"/>
  <c r="L7080" i="251"/>
  <c r="L7081" i="251"/>
  <c r="L7082" i="251"/>
  <c r="L7083" i="251"/>
  <c r="L7084" i="251"/>
  <c r="L7085" i="251"/>
  <c r="L7086" i="251"/>
  <c r="L7087" i="251"/>
  <c r="L7088" i="251"/>
  <c r="L7089" i="251"/>
  <c r="L7090" i="251"/>
  <c r="L7091" i="251"/>
  <c r="L7092" i="251"/>
  <c r="L7093" i="251"/>
  <c r="L7094" i="251"/>
  <c r="L7095" i="251"/>
  <c r="L7096" i="251"/>
  <c r="L7097" i="251"/>
  <c r="L7098" i="251"/>
  <c r="L7099" i="251"/>
  <c r="L7100" i="251"/>
  <c r="L7101" i="251"/>
  <c r="L7102" i="251"/>
  <c r="L7103" i="251"/>
  <c r="L7104" i="251"/>
  <c r="L7105" i="251"/>
  <c r="L7106" i="251"/>
  <c r="L7107" i="251"/>
  <c r="L7108" i="251"/>
  <c r="L7109" i="251"/>
  <c r="L7110" i="251"/>
  <c r="L7111" i="251"/>
  <c r="L7112" i="251"/>
  <c r="L7113" i="251"/>
  <c r="L7114" i="251"/>
  <c r="L7115" i="251"/>
  <c r="L7116" i="251"/>
  <c r="L7117" i="251"/>
  <c r="L7118" i="251"/>
  <c r="L7119" i="251"/>
  <c r="L7120" i="251"/>
  <c r="L7121" i="251"/>
  <c r="L7122" i="251"/>
  <c r="L7123" i="251"/>
  <c r="L7124" i="251"/>
  <c r="L7125" i="251"/>
  <c r="L7126" i="251"/>
  <c r="L7127" i="251"/>
  <c r="L7128" i="251"/>
  <c r="L7129" i="251"/>
  <c r="L7130" i="251"/>
  <c r="L7131" i="251"/>
  <c r="L7132" i="251"/>
  <c r="L7133" i="251"/>
  <c r="L7134" i="251"/>
  <c r="L7135" i="251"/>
  <c r="L7136" i="251"/>
  <c r="L7137" i="251"/>
  <c r="L7138" i="251"/>
  <c r="L7139" i="251"/>
  <c r="L7140" i="251"/>
  <c r="L7141" i="251"/>
  <c r="L7142" i="251"/>
  <c r="L7143" i="251"/>
  <c r="L7144" i="251"/>
  <c r="L7145" i="251"/>
  <c r="L7146" i="251"/>
  <c r="L7147" i="251"/>
  <c r="L7148" i="251"/>
  <c r="L7149" i="251"/>
  <c r="L7150" i="251"/>
  <c r="L7151" i="251"/>
  <c r="L7152" i="251"/>
  <c r="L7153" i="251"/>
  <c r="L7154" i="251"/>
  <c r="L7155" i="251"/>
  <c r="L7156" i="251"/>
  <c r="L7157" i="251"/>
  <c r="L7158" i="251"/>
  <c r="L7159" i="251"/>
  <c r="L7160" i="251"/>
  <c r="L7161" i="251"/>
  <c r="L7162" i="251"/>
  <c r="L7163" i="251"/>
  <c r="L7164" i="251"/>
  <c r="L7165" i="251"/>
  <c r="L7166" i="251"/>
  <c r="L7167" i="251"/>
  <c r="L7168" i="251"/>
  <c r="L7169" i="251"/>
  <c r="L7170" i="251"/>
  <c r="L7171" i="251"/>
  <c r="L7172" i="251"/>
  <c r="L7173" i="251"/>
  <c r="L7174" i="251"/>
  <c r="L7175" i="251"/>
  <c r="L7176" i="251"/>
  <c r="L7177" i="251"/>
  <c r="L7178" i="251"/>
  <c r="L7179" i="251"/>
  <c r="L7180" i="251"/>
  <c r="L7181" i="251"/>
  <c r="L7182" i="251"/>
  <c r="L7183" i="251"/>
  <c r="L7184" i="251"/>
  <c r="L7185" i="251"/>
  <c r="L7186" i="251"/>
  <c r="L7187" i="251"/>
  <c r="L7188" i="251"/>
  <c r="L7189" i="251"/>
  <c r="L7190" i="251"/>
  <c r="L7191" i="251"/>
  <c r="L7192" i="251"/>
  <c r="L7193" i="251"/>
  <c r="L7194" i="251"/>
  <c r="L7195" i="251"/>
  <c r="L7196" i="251"/>
  <c r="L7197" i="251"/>
  <c r="L7198" i="251"/>
  <c r="L7199" i="251"/>
  <c r="L7200" i="251"/>
  <c r="L7201" i="251"/>
  <c r="L7202" i="251"/>
  <c r="L7203" i="251"/>
  <c r="L7204" i="251"/>
  <c r="L7205" i="251"/>
  <c r="L7206" i="251"/>
  <c r="L7207" i="251"/>
  <c r="L7208" i="251"/>
  <c r="L7209" i="251"/>
  <c r="L7210" i="251"/>
  <c r="L7211" i="251"/>
  <c r="L7212" i="251"/>
  <c r="L7213" i="251"/>
  <c r="L7214" i="251"/>
  <c r="L7215" i="251"/>
  <c r="L7216" i="251"/>
  <c r="L7217" i="251"/>
  <c r="L7218" i="251"/>
  <c r="L7219" i="251"/>
  <c r="L7220" i="251"/>
  <c r="L7221" i="251"/>
  <c r="L7222" i="251"/>
  <c r="L7223" i="251"/>
  <c r="L7224" i="251"/>
  <c r="L7225" i="251"/>
  <c r="L7226" i="251"/>
  <c r="L7227" i="251"/>
  <c r="L7228" i="251"/>
  <c r="L7229" i="251"/>
  <c r="L7230" i="251"/>
  <c r="L7231" i="251"/>
  <c r="L7232" i="251"/>
  <c r="L7233" i="251"/>
  <c r="L7234" i="251"/>
  <c r="L7235" i="251"/>
  <c r="L7236" i="251"/>
  <c r="L7237" i="251"/>
  <c r="L7238" i="251"/>
  <c r="L7239" i="251"/>
  <c r="L7240" i="251"/>
  <c r="L7241" i="251"/>
  <c r="L7242" i="251"/>
  <c r="L7243" i="251"/>
  <c r="L7244" i="251"/>
  <c r="L7245" i="251"/>
  <c r="L7246" i="251"/>
  <c r="L7247" i="251"/>
  <c r="L7248" i="251"/>
  <c r="L7249" i="251"/>
  <c r="L7250" i="251"/>
  <c r="L7251" i="251"/>
  <c r="L7252" i="251"/>
  <c r="L7253" i="251"/>
  <c r="L7254" i="251"/>
  <c r="L7255" i="251"/>
  <c r="L7256" i="251"/>
  <c r="L7257" i="251"/>
  <c r="L7258" i="251"/>
  <c r="L7259" i="251"/>
  <c r="L7260" i="251"/>
  <c r="L7261" i="251"/>
  <c r="L7262" i="251"/>
  <c r="L7263" i="251"/>
  <c r="L7264" i="251"/>
  <c r="L7265" i="251"/>
  <c r="L7266" i="251"/>
  <c r="L7267" i="251"/>
  <c r="L7268" i="251"/>
  <c r="L7269" i="251"/>
  <c r="L7270" i="251"/>
  <c r="L7271" i="251"/>
  <c r="L7272" i="251"/>
  <c r="L7273" i="251"/>
  <c r="L7274" i="251"/>
  <c r="L7275" i="251"/>
  <c r="L7276" i="251"/>
  <c r="L7277" i="251"/>
  <c r="L7278" i="251"/>
  <c r="L7279" i="251"/>
  <c r="L7280" i="251"/>
  <c r="L7281" i="251"/>
  <c r="L7282" i="251"/>
  <c r="L7283" i="251"/>
  <c r="L7284" i="251"/>
  <c r="L7285" i="251"/>
  <c r="L7286" i="251"/>
  <c r="L7287" i="251"/>
  <c r="L7288" i="251"/>
  <c r="L7289" i="251"/>
  <c r="L7290" i="251"/>
  <c r="L7291" i="251"/>
  <c r="L7292" i="251"/>
  <c r="L7293" i="251"/>
  <c r="L7294" i="251"/>
  <c r="L7295" i="251"/>
  <c r="L7296" i="251"/>
  <c r="L7297" i="251"/>
  <c r="L7298" i="251"/>
  <c r="L7299" i="251"/>
  <c r="L7300" i="251"/>
  <c r="L7301" i="251"/>
  <c r="L7302" i="251"/>
  <c r="L7303" i="251"/>
  <c r="L7304" i="251"/>
  <c r="L7305" i="251"/>
  <c r="L7306" i="251"/>
  <c r="L7307" i="251"/>
  <c r="L7308" i="251"/>
  <c r="L7309" i="251"/>
  <c r="L7310" i="251"/>
  <c r="L7311" i="251"/>
  <c r="L7312" i="251"/>
  <c r="L7313" i="251"/>
  <c r="L7314" i="251"/>
  <c r="L7315" i="251"/>
  <c r="L7316" i="251"/>
  <c r="L7317" i="251"/>
  <c r="L7318" i="251"/>
  <c r="L7319" i="251"/>
  <c r="L7320" i="251"/>
  <c r="L7321" i="251"/>
  <c r="L7322" i="251"/>
  <c r="L7323" i="251"/>
  <c r="L7324" i="251"/>
  <c r="L7325" i="251"/>
  <c r="L7326" i="251"/>
  <c r="L7327" i="251"/>
  <c r="L7328" i="251"/>
  <c r="L7329" i="251"/>
  <c r="L7330" i="251"/>
  <c r="L7331" i="251"/>
  <c r="L7332" i="251"/>
  <c r="L7333" i="251"/>
  <c r="L7334" i="251"/>
  <c r="L7335" i="251"/>
  <c r="L7336" i="251"/>
  <c r="L7337" i="251"/>
  <c r="L7338" i="251"/>
  <c r="L7339" i="251"/>
  <c r="L7340" i="251"/>
  <c r="L7341" i="251"/>
  <c r="L7342" i="251"/>
  <c r="L7343" i="251"/>
  <c r="L7344" i="251"/>
  <c r="L7345" i="251"/>
  <c r="L7346" i="251"/>
  <c r="L7347" i="251"/>
  <c r="L7348" i="251"/>
  <c r="L7349" i="251"/>
  <c r="L7350" i="251"/>
  <c r="L7351" i="251"/>
  <c r="L7352" i="251"/>
  <c r="L7353" i="251"/>
  <c r="L7354" i="251"/>
  <c r="L7355" i="251"/>
  <c r="L7356" i="251"/>
  <c r="L7357" i="251"/>
  <c r="L7358" i="251"/>
  <c r="L7359" i="251"/>
  <c r="L7360" i="251"/>
  <c r="L7361" i="251"/>
  <c r="L7362" i="251"/>
  <c r="L7363" i="251"/>
  <c r="L7364" i="251"/>
  <c r="L7365" i="251"/>
  <c r="L7366" i="251"/>
  <c r="L7367" i="251"/>
  <c r="L7368" i="251"/>
  <c r="L7369" i="251"/>
  <c r="L7370" i="251"/>
  <c r="L7371" i="251"/>
  <c r="L7372" i="251"/>
  <c r="L7373" i="251"/>
  <c r="L7374" i="251"/>
  <c r="L7375" i="251"/>
  <c r="L7376" i="251"/>
  <c r="L7377" i="251"/>
  <c r="L7378" i="251"/>
  <c r="L7379" i="251"/>
  <c r="L7380" i="251"/>
  <c r="L7381" i="251"/>
  <c r="L7382" i="251"/>
  <c r="L7383" i="251"/>
  <c r="L7384" i="251"/>
  <c r="L7385" i="251"/>
  <c r="L7386" i="251"/>
  <c r="L7387" i="251"/>
  <c r="L7388" i="251"/>
  <c r="L7389" i="251"/>
  <c r="L7390" i="251"/>
  <c r="L7391" i="251"/>
  <c r="L7392" i="251"/>
  <c r="L7393" i="251"/>
  <c r="L7394" i="251"/>
  <c r="L7395" i="251"/>
  <c r="L7396" i="251"/>
  <c r="L7397" i="251"/>
  <c r="L7398" i="251"/>
  <c r="L7399" i="251"/>
  <c r="L7400" i="251"/>
  <c r="L7401" i="251"/>
  <c r="L7402" i="251"/>
  <c r="L7403" i="251"/>
  <c r="L7404" i="251"/>
  <c r="L7405" i="251"/>
  <c r="L7406" i="251"/>
  <c r="L7407" i="251"/>
  <c r="L7408" i="251"/>
  <c r="L7409" i="251"/>
  <c r="L7410" i="251"/>
  <c r="L7411" i="251"/>
  <c r="L7412" i="251"/>
  <c r="L7413" i="251"/>
  <c r="L7414" i="251"/>
  <c r="L7415" i="251"/>
  <c r="L7416" i="251"/>
  <c r="L7417" i="251"/>
  <c r="L7418" i="251"/>
  <c r="L7419" i="251"/>
  <c r="L7420" i="251"/>
  <c r="L7421" i="251"/>
  <c r="L7422" i="251"/>
  <c r="L7423" i="251"/>
  <c r="L7424" i="251"/>
  <c r="L7425" i="251"/>
  <c r="L7426" i="251"/>
  <c r="L7427" i="251"/>
  <c r="L7428" i="251"/>
  <c r="L7429" i="251"/>
  <c r="L7430" i="251"/>
  <c r="L7431" i="251"/>
  <c r="L7432" i="251"/>
  <c r="L7433" i="251"/>
  <c r="L7434" i="251"/>
  <c r="L7435" i="251"/>
  <c r="L7436" i="251"/>
  <c r="L7437" i="251"/>
  <c r="L7438" i="251"/>
  <c r="L7439" i="251"/>
  <c r="L7440" i="251"/>
  <c r="L7441" i="251"/>
  <c r="L7442" i="251"/>
  <c r="L7443" i="251"/>
  <c r="L7444" i="251"/>
  <c r="L7445" i="251"/>
  <c r="L7446" i="251"/>
  <c r="L7447" i="251"/>
  <c r="L7448" i="251"/>
  <c r="L7449" i="251"/>
  <c r="L7450" i="251"/>
  <c r="L7451" i="251"/>
  <c r="L7452" i="251"/>
  <c r="L7453" i="251"/>
  <c r="L7454" i="251"/>
  <c r="L7455" i="251"/>
  <c r="L7456" i="251"/>
  <c r="L7457" i="251"/>
  <c r="L7458" i="251"/>
  <c r="L7459" i="251"/>
  <c r="L7460" i="251"/>
  <c r="L7461" i="251"/>
  <c r="L7462" i="251"/>
  <c r="L7463" i="251"/>
  <c r="L7464" i="251"/>
  <c r="L7465" i="251"/>
  <c r="L7466" i="251"/>
  <c r="L7467" i="251"/>
  <c r="L7468" i="251"/>
  <c r="L7469" i="251"/>
  <c r="L7470" i="251"/>
  <c r="L7471" i="251"/>
  <c r="L7472" i="251"/>
  <c r="L7473" i="251"/>
  <c r="L7474" i="251"/>
  <c r="L7475" i="251"/>
  <c r="L7476" i="251"/>
  <c r="L7477" i="251"/>
  <c r="L7478" i="251"/>
  <c r="L7479" i="251"/>
  <c r="L7480" i="251"/>
  <c r="L7481" i="251"/>
  <c r="L7482" i="251"/>
  <c r="L7483" i="251"/>
  <c r="L7484" i="251"/>
  <c r="L7485" i="251"/>
  <c r="L7486" i="251"/>
  <c r="L7487" i="251"/>
  <c r="L7488" i="251"/>
  <c r="L7489" i="251"/>
  <c r="L7490" i="251"/>
  <c r="L7491" i="251"/>
  <c r="L7492" i="251"/>
  <c r="L7493" i="251"/>
  <c r="L7494" i="251"/>
  <c r="L7495" i="251"/>
  <c r="L7496" i="251"/>
  <c r="L7497" i="251"/>
  <c r="L7498" i="251"/>
  <c r="L7499" i="251"/>
  <c r="L7500" i="251"/>
  <c r="L7501" i="251"/>
  <c r="L7502" i="251"/>
  <c r="L7503" i="251"/>
  <c r="L7504" i="251"/>
  <c r="L7505" i="251"/>
  <c r="L7506" i="251"/>
  <c r="L7507" i="251"/>
  <c r="L7508" i="251"/>
  <c r="L7509" i="251"/>
  <c r="L7510" i="251"/>
  <c r="L7511" i="251"/>
  <c r="L7512" i="251"/>
  <c r="L7513" i="251"/>
  <c r="L7514" i="251"/>
  <c r="L7515" i="251"/>
  <c r="L7516" i="251"/>
  <c r="L7517" i="251"/>
  <c r="L7518" i="251"/>
  <c r="L7519" i="251"/>
  <c r="L7520" i="251"/>
  <c r="L7521" i="251"/>
  <c r="L7522" i="251"/>
  <c r="L7523" i="251"/>
  <c r="L7524" i="251"/>
  <c r="L7525" i="251"/>
  <c r="L7526" i="251"/>
  <c r="L7527" i="251"/>
  <c r="L7528" i="251"/>
  <c r="L7529" i="251"/>
  <c r="L7530" i="251"/>
  <c r="L7531" i="251"/>
  <c r="L7532" i="251"/>
  <c r="L7533" i="251"/>
  <c r="L7534" i="251"/>
  <c r="L7535" i="251"/>
  <c r="L7536" i="251"/>
  <c r="L7537" i="251"/>
  <c r="L7538" i="251"/>
  <c r="L7539" i="251"/>
  <c r="L7540" i="251"/>
  <c r="L7541" i="251"/>
  <c r="L7542" i="251"/>
  <c r="L7543" i="251"/>
  <c r="L7544" i="251"/>
  <c r="L7545" i="251"/>
  <c r="L7546" i="251"/>
  <c r="L7547" i="251"/>
  <c r="L7548" i="251"/>
  <c r="L7549" i="251"/>
  <c r="L7550" i="251"/>
  <c r="L7551" i="251"/>
  <c r="L7552" i="251"/>
  <c r="L7553" i="251"/>
  <c r="L7554" i="251"/>
  <c r="L7555" i="251"/>
  <c r="L7556" i="251"/>
  <c r="L7557" i="251"/>
  <c r="L7558" i="251"/>
  <c r="L7559" i="251"/>
  <c r="L7560" i="251"/>
  <c r="L7561" i="251"/>
  <c r="L7562" i="251"/>
  <c r="L7563" i="251"/>
  <c r="L7564" i="251"/>
  <c r="L7565" i="251"/>
  <c r="L7566" i="251"/>
  <c r="L7567" i="251"/>
  <c r="L7568" i="251"/>
  <c r="L7569" i="251"/>
  <c r="L7570" i="251"/>
  <c r="L7571" i="251"/>
  <c r="L7572" i="251"/>
  <c r="L7573" i="251"/>
  <c r="L7574" i="251"/>
  <c r="L7575" i="251"/>
  <c r="L7576" i="251"/>
  <c r="L7577" i="251"/>
  <c r="L7578" i="251"/>
  <c r="L7579" i="251"/>
  <c r="L7580" i="251"/>
  <c r="L7581" i="251"/>
  <c r="L7582" i="251"/>
  <c r="L7583" i="251"/>
  <c r="L7584" i="251"/>
  <c r="L7585" i="251"/>
  <c r="L7586" i="251"/>
  <c r="L7587" i="251"/>
  <c r="L7588" i="251"/>
  <c r="L7589" i="251"/>
  <c r="L7590" i="251"/>
  <c r="L7591" i="251"/>
  <c r="L7592" i="251"/>
  <c r="L7593" i="251"/>
  <c r="L7594" i="251"/>
  <c r="L7595" i="251"/>
  <c r="L7596" i="251"/>
  <c r="L7597" i="251"/>
  <c r="L7598" i="251"/>
  <c r="L7599" i="251"/>
  <c r="L7600" i="251"/>
  <c r="L7601" i="251"/>
  <c r="L7602" i="251"/>
  <c r="L7603" i="251"/>
  <c r="L7604" i="251"/>
  <c r="L7605" i="251"/>
  <c r="L7606" i="251"/>
  <c r="L7607" i="251"/>
  <c r="L7608" i="251"/>
  <c r="L7609" i="251"/>
  <c r="L7610" i="251"/>
  <c r="L7611" i="251"/>
  <c r="L7612" i="251"/>
  <c r="L7613" i="251"/>
  <c r="L7614" i="251"/>
  <c r="L7615" i="251"/>
  <c r="L7616" i="251"/>
  <c r="L7617" i="251"/>
  <c r="L7618" i="251"/>
  <c r="L7619" i="251"/>
  <c r="L7620" i="251"/>
  <c r="L7621" i="251"/>
  <c r="L7622" i="251"/>
  <c r="L7623" i="251"/>
  <c r="L7624" i="251"/>
  <c r="L7625" i="251"/>
  <c r="L7626" i="251"/>
  <c r="L7627" i="251"/>
  <c r="L7628" i="251"/>
  <c r="L7629" i="251"/>
  <c r="L7630" i="251"/>
  <c r="L7631" i="251"/>
  <c r="L7632" i="251"/>
  <c r="L7633" i="251"/>
  <c r="L7634" i="251"/>
  <c r="L7635" i="251"/>
  <c r="L7636" i="251"/>
  <c r="L7637" i="251"/>
  <c r="L7638" i="251"/>
  <c r="L7639" i="251"/>
  <c r="L7640" i="251"/>
  <c r="L7641" i="251"/>
  <c r="L7642" i="251"/>
  <c r="L7643" i="251"/>
  <c r="L7644" i="251"/>
  <c r="L7645" i="251"/>
  <c r="L7646" i="251"/>
  <c r="L7647" i="251"/>
  <c r="L7648" i="251"/>
  <c r="L7649" i="251"/>
  <c r="L7650" i="251"/>
  <c r="L7651" i="251"/>
  <c r="L7652" i="251"/>
  <c r="L7653" i="251"/>
  <c r="L7654" i="251"/>
  <c r="L7655" i="251"/>
  <c r="L7656" i="251"/>
  <c r="L7657" i="251"/>
  <c r="L7658" i="251"/>
  <c r="L7659" i="251"/>
  <c r="L7660" i="251"/>
  <c r="L7661" i="251"/>
  <c r="L7662" i="251"/>
  <c r="L7663" i="251"/>
  <c r="L7664" i="251"/>
  <c r="L7665" i="251"/>
  <c r="L7666" i="251"/>
  <c r="L7667" i="251"/>
  <c r="L7668" i="251"/>
  <c r="L7669" i="251"/>
  <c r="L7670" i="251"/>
  <c r="L7671" i="251"/>
  <c r="L7672" i="251"/>
  <c r="L7673" i="251"/>
  <c r="L7674" i="251"/>
  <c r="L7675" i="251"/>
  <c r="L7676" i="251"/>
  <c r="L7677" i="251"/>
  <c r="L7678" i="251"/>
  <c r="L7679" i="251"/>
  <c r="L7680" i="251"/>
  <c r="L7681" i="251"/>
  <c r="L7682" i="251"/>
  <c r="L7683" i="251"/>
  <c r="L7684" i="251"/>
  <c r="L7685" i="251"/>
  <c r="L7686" i="251"/>
  <c r="L7687" i="251"/>
  <c r="L7688" i="251"/>
  <c r="L7689" i="251"/>
  <c r="L7690" i="251"/>
  <c r="L7691" i="251"/>
  <c r="L7692" i="251"/>
  <c r="L7693" i="251"/>
  <c r="L7694" i="251"/>
  <c r="L7695" i="251"/>
  <c r="L7696" i="251"/>
  <c r="L7697" i="251"/>
  <c r="L7698" i="251"/>
  <c r="L7699" i="251"/>
  <c r="L7700" i="251"/>
  <c r="L7701" i="251"/>
  <c r="L7702" i="251"/>
  <c r="L7703" i="251"/>
  <c r="L7704" i="251"/>
  <c r="L7705" i="251"/>
  <c r="L7706" i="251"/>
  <c r="L7707" i="251"/>
  <c r="L7708" i="251"/>
  <c r="L7709" i="251"/>
  <c r="L7710" i="251"/>
  <c r="L7711" i="251"/>
  <c r="L7712" i="251"/>
  <c r="L7713" i="251"/>
  <c r="L7714" i="251"/>
  <c r="L7715" i="251"/>
  <c r="L7716" i="251"/>
  <c r="L7717" i="251"/>
  <c r="L7718" i="251"/>
  <c r="L7719" i="251"/>
  <c r="L7720" i="251"/>
  <c r="L7721" i="251"/>
  <c r="L7722" i="251"/>
  <c r="L7723" i="251"/>
  <c r="L7724" i="251"/>
  <c r="L7725" i="251"/>
  <c r="L7726" i="251"/>
  <c r="L7727" i="251"/>
  <c r="L7728" i="251"/>
  <c r="L7729" i="251"/>
  <c r="L7730" i="251"/>
  <c r="L7731" i="251"/>
  <c r="L7732" i="251"/>
  <c r="L7733" i="251"/>
  <c r="L7734" i="251"/>
  <c r="L7735" i="251"/>
  <c r="L7736" i="251"/>
  <c r="L7737" i="251"/>
  <c r="L7738" i="251"/>
  <c r="L7739" i="251"/>
  <c r="L7740" i="251"/>
  <c r="L7741" i="251"/>
  <c r="L7742" i="251"/>
  <c r="L7743" i="251"/>
  <c r="L7744" i="251"/>
  <c r="L7745" i="251"/>
  <c r="L7746" i="251"/>
  <c r="L7747" i="251"/>
  <c r="L7748" i="251"/>
  <c r="L7749" i="251"/>
  <c r="L7750" i="251"/>
  <c r="L7751" i="251"/>
  <c r="L7752" i="251"/>
  <c r="L7753" i="251"/>
  <c r="L7754" i="251"/>
  <c r="L7755" i="251"/>
  <c r="L7756" i="251"/>
  <c r="L7757" i="251"/>
  <c r="L7758" i="251"/>
  <c r="L7759" i="251"/>
  <c r="L7760" i="251"/>
  <c r="L7761" i="251"/>
  <c r="L7762" i="251"/>
  <c r="L7763" i="251"/>
  <c r="L7764" i="251"/>
  <c r="L7765" i="251"/>
  <c r="L7766" i="251"/>
  <c r="L7767" i="251"/>
  <c r="L7768" i="251"/>
  <c r="L7769" i="251"/>
  <c r="L7770" i="251"/>
  <c r="L7771" i="251"/>
  <c r="L7772" i="251"/>
  <c r="L7773" i="251"/>
  <c r="L7774" i="251"/>
  <c r="L7775" i="251"/>
  <c r="L7776" i="251"/>
  <c r="L7777" i="251"/>
  <c r="L7778" i="251"/>
  <c r="L7779" i="251"/>
  <c r="L7780" i="251"/>
  <c r="L7781" i="251"/>
  <c r="L7782" i="251"/>
  <c r="L7783" i="251"/>
  <c r="L7784" i="251"/>
  <c r="L7785" i="251"/>
  <c r="L7786" i="251"/>
  <c r="L7787" i="251"/>
  <c r="L7788" i="251"/>
  <c r="L7789" i="251"/>
  <c r="L7790" i="251"/>
  <c r="L7791" i="251"/>
  <c r="L7792" i="251"/>
  <c r="L7793" i="251"/>
  <c r="L7794" i="251"/>
  <c r="L7795" i="251"/>
  <c r="L7796" i="251"/>
  <c r="L7797" i="251"/>
  <c r="L7798" i="251"/>
  <c r="L7799" i="251"/>
  <c r="L7800" i="251"/>
  <c r="L7801" i="251"/>
  <c r="L7802" i="251"/>
  <c r="L7803" i="251"/>
  <c r="L7804" i="251"/>
  <c r="L7805" i="251"/>
  <c r="L7806" i="251"/>
  <c r="L7807" i="251"/>
  <c r="L7808" i="251"/>
  <c r="L7809" i="251"/>
  <c r="L7810" i="251"/>
  <c r="L7811" i="251"/>
  <c r="L7812" i="251"/>
  <c r="L7813" i="251"/>
  <c r="L7814" i="251"/>
  <c r="L7815" i="251"/>
  <c r="L7816" i="251"/>
  <c r="L7817" i="251"/>
  <c r="L7818" i="251"/>
  <c r="L7819" i="251"/>
  <c r="L7820" i="251"/>
  <c r="L7821" i="251"/>
  <c r="L7822" i="251"/>
  <c r="L7823" i="251"/>
  <c r="L7824" i="251"/>
  <c r="L7825" i="251"/>
  <c r="L7826" i="251"/>
  <c r="L7827" i="251"/>
  <c r="L7828" i="251"/>
  <c r="L7829" i="251"/>
  <c r="L7830" i="251"/>
  <c r="L7831" i="251"/>
  <c r="L7832" i="251"/>
  <c r="L7833" i="251"/>
  <c r="L7834" i="251"/>
  <c r="L7835" i="251"/>
  <c r="L7836" i="251"/>
  <c r="L7837" i="251"/>
  <c r="L7838" i="251"/>
  <c r="L7839" i="251"/>
  <c r="L7840" i="251"/>
  <c r="L7841" i="251"/>
  <c r="L7842" i="251"/>
  <c r="L7843" i="251"/>
  <c r="L7844" i="251"/>
  <c r="L7845" i="251"/>
  <c r="L7846" i="251"/>
  <c r="L7847" i="251"/>
  <c r="L7848" i="251"/>
  <c r="L7849" i="251"/>
  <c r="L7850" i="251"/>
  <c r="L7851" i="251"/>
  <c r="L7852" i="251"/>
  <c r="L7853" i="251"/>
  <c r="L7854" i="251"/>
  <c r="L7855" i="251"/>
  <c r="L7856" i="251"/>
  <c r="L7857" i="251"/>
  <c r="L7858" i="251"/>
  <c r="L7859" i="251"/>
  <c r="L7860" i="251"/>
  <c r="L7861" i="251"/>
  <c r="L7862" i="251"/>
  <c r="L7863" i="251"/>
  <c r="L7864" i="251"/>
  <c r="L7865" i="251"/>
  <c r="L7866" i="251"/>
  <c r="L7867" i="251"/>
  <c r="L7868" i="251"/>
  <c r="L7869" i="251"/>
  <c r="L7870" i="251"/>
  <c r="L7871" i="251"/>
  <c r="L7872" i="251"/>
  <c r="L7873" i="251"/>
  <c r="L7874" i="251"/>
  <c r="L7875" i="251"/>
  <c r="L7876" i="251"/>
  <c r="L7877" i="251"/>
  <c r="L7878" i="251"/>
  <c r="L7879" i="251"/>
  <c r="L7880" i="251"/>
  <c r="L7881" i="251"/>
  <c r="L7882" i="251"/>
  <c r="L7883" i="251"/>
  <c r="L7884" i="251"/>
  <c r="L7885" i="251"/>
  <c r="L7886" i="251"/>
  <c r="L7887" i="251"/>
  <c r="L7888" i="251"/>
  <c r="L7889" i="251"/>
  <c r="L7890" i="251"/>
  <c r="L7891" i="251"/>
  <c r="L7892" i="251"/>
  <c r="L7893" i="251"/>
  <c r="L7894" i="251"/>
  <c r="L7895" i="251"/>
  <c r="L7896" i="251"/>
  <c r="L7897" i="251"/>
  <c r="L7898" i="251"/>
  <c r="L7899" i="251"/>
  <c r="L7900" i="251"/>
  <c r="L7901" i="251"/>
  <c r="L7902" i="251"/>
  <c r="L7903" i="251"/>
  <c r="L7904" i="251"/>
  <c r="L7905" i="251"/>
  <c r="L7906" i="251"/>
  <c r="L7907" i="251"/>
  <c r="L7908" i="251"/>
  <c r="L7909" i="251"/>
  <c r="L7910" i="251"/>
  <c r="L7911" i="251"/>
  <c r="L7912" i="251"/>
  <c r="L7913" i="251"/>
  <c r="L7914" i="251"/>
  <c r="L7915" i="251"/>
  <c r="L7916" i="251"/>
  <c r="L7917" i="251"/>
  <c r="L7918" i="251"/>
  <c r="L7919" i="251"/>
  <c r="L7920" i="251"/>
  <c r="L7921" i="251"/>
  <c r="L7922" i="251"/>
  <c r="L7923" i="251"/>
  <c r="L7924" i="251"/>
  <c r="L7925" i="251"/>
  <c r="L7926" i="251"/>
  <c r="L7927" i="251"/>
  <c r="L7928" i="251"/>
  <c r="L7929" i="251"/>
  <c r="L7930" i="251"/>
  <c r="L7931" i="251"/>
  <c r="L7932" i="251"/>
  <c r="L7933" i="251"/>
  <c r="L7934" i="251"/>
  <c r="L7935" i="251"/>
  <c r="L7936" i="251"/>
  <c r="L7937" i="251"/>
  <c r="L7938" i="251"/>
  <c r="L7939" i="251"/>
  <c r="L7940" i="251"/>
  <c r="L7941" i="251"/>
  <c r="L7942" i="251"/>
  <c r="L7943" i="251"/>
  <c r="L7944" i="251"/>
  <c r="L7945" i="251"/>
  <c r="L7946" i="251"/>
  <c r="L7947" i="251"/>
  <c r="L7948" i="251"/>
  <c r="L7949" i="251"/>
  <c r="L7950" i="251"/>
  <c r="L7951" i="251"/>
  <c r="L7952" i="251"/>
  <c r="L7953" i="251"/>
  <c r="L7954" i="251"/>
  <c r="L7955" i="251"/>
  <c r="L7956" i="251"/>
  <c r="L7957" i="251"/>
  <c r="L7958" i="251"/>
  <c r="L7959" i="251"/>
  <c r="L7960" i="251"/>
  <c r="L7961" i="251"/>
  <c r="L7962" i="251"/>
  <c r="L7963" i="251"/>
  <c r="L7964" i="251"/>
  <c r="L7965" i="251"/>
  <c r="L7966" i="251"/>
  <c r="L7967" i="251"/>
  <c r="L7968" i="251"/>
  <c r="L7969" i="251"/>
  <c r="L7970" i="251"/>
  <c r="L7971" i="251"/>
  <c r="L7972" i="251"/>
  <c r="L7973" i="251"/>
  <c r="L7974" i="251"/>
  <c r="L7975" i="251"/>
  <c r="L7976" i="251"/>
  <c r="L7977" i="251"/>
  <c r="L7978" i="251"/>
  <c r="L7979" i="251"/>
  <c r="L7980" i="251"/>
  <c r="L7981" i="251"/>
  <c r="L7982" i="251"/>
  <c r="L7983" i="251"/>
  <c r="L7984" i="251"/>
  <c r="L7985" i="251"/>
  <c r="L7986" i="251"/>
  <c r="L7987" i="251"/>
  <c r="L7988" i="251"/>
  <c r="L7989" i="251"/>
  <c r="L7990" i="251"/>
  <c r="L7991" i="251"/>
  <c r="L7992" i="251"/>
  <c r="L7993" i="251"/>
  <c r="L7994" i="251"/>
  <c r="L7995" i="251"/>
  <c r="L7996" i="251"/>
  <c r="L7997" i="251"/>
  <c r="L7998" i="251"/>
  <c r="L7999" i="251"/>
  <c r="L8000" i="251"/>
  <c r="L8001" i="251"/>
  <c r="L8002" i="251"/>
  <c r="L8003" i="251"/>
  <c r="L8004" i="251"/>
  <c r="L8005" i="251"/>
  <c r="L8006" i="251"/>
  <c r="L8007" i="251"/>
  <c r="L8008" i="251"/>
  <c r="L8009" i="251"/>
  <c r="L8010" i="251"/>
  <c r="L8011" i="251"/>
  <c r="L8012" i="251"/>
  <c r="L8013" i="251"/>
  <c r="L8014" i="251"/>
  <c r="L8015" i="251"/>
  <c r="L8016" i="251"/>
  <c r="L8017" i="251"/>
  <c r="L8018" i="251"/>
  <c r="L8019" i="251"/>
  <c r="L8020" i="251"/>
  <c r="L8021" i="251"/>
  <c r="L8022" i="251"/>
  <c r="L8023" i="251"/>
  <c r="L8024" i="251"/>
  <c r="L8025" i="251"/>
  <c r="L8026" i="251"/>
  <c r="L8027" i="251"/>
  <c r="L8028" i="251"/>
  <c r="L8029" i="251"/>
  <c r="L8030" i="251"/>
  <c r="L8031" i="251"/>
  <c r="L8032" i="251"/>
  <c r="L8033" i="251"/>
  <c r="L8034" i="251"/>
  <c r="L8035" i="251"/>
  <c r="L8036" i="251"/>
  <c r="L8037" i="251"/>
  <c r="L8038" i="251"/>
  <c r="L8039" i="251"/>
  <c r="L8040" i="251"/>
  <c r="L8041" i="251"/>
  <c r="L8042" i="251"/>
  <c r="L8043" i="251"/>
  <c r="L8044" i="251"/>
  <c r="L8045" i="251"/>
  <c r="L8046" i="251"/>
  <c r="L8047" i="251"/>
  <c r="L8048" i="251"/>
  <c r="L8049" i="251"/>
  <c r="L8050" i="251"/>
  <c r="L8051" i="251"/>
  <c r="L8052" i="251"/>
  <c r="L8053" i="251"/>
  <c r="L8054" i="251"/>
  <c r="L8055" i="251"/>
  <c r="L8056" i="251"/>
  <c r="L8057" i="251"/>
  <c r="L8058" i="251"/>
  <c r="L8059" i="251"/>
  <c r="L8060" i="251"/>
  <c r="L8061" i="251"/>
  <c r="L8062" i="251"/>
  <c r="L8063" i="251"/>
  <c r="L8064" i="251"/>
  <c r="L8065" i="251"/>
  <c r="L8066" i="251"/>
  <c r="L8067" i="251"/>
  <c r="L8068" i="251"/>
  <c r="L8069" i="251"/>
  <c r="L8070" i="251"/>
  <c r="L8071" i="251"/>
  <c r="L8072" i="251"/>
  <c r="L8073" i="251"/>
  <c r="L8074" i="251"/>
  <c r="L8075" i="251"/>
  <c r="L8076" i="251"/>
  <c r="L8077" i="251"/>
  <c r="L8078" i="251"/>
  <c r="L8079" i="251"/>
  <c r="L8080" i="251"/>
  <c r="L8081" i="251"/>
  <c r="L8082" i="251"/>
  <c r="L8083" i="251"/>
  <c r="L8084" i="251"/>
  <c r="L8085" i="251"/>
  <c r="L8086" i="251"/>
  <c r="L8087" i="251"/>
  <c r="L8088" i="251"/>
  <c r="L8089" i="251"/>
  <c r="L8090" i="251"/>
  <c r="L8091" i="251"/>
  <c r="L8092" i="251"/>
  <c r="L8093" i="251"/>
  <c r="L8094" i="251"/>
  <c r="L8095" i="251"/>
  <c r="L8096" i="251"/>
  <c r="L8097" i="251"/>
  <c r="L8098" i="251"/>
  <c r="L8099" i="251"/>
  <c r="L8100" i="251"/>
  <c r="L8101" i="251"/>
  <c r="L8102" i="251"/>
  <c r="L8103" i="251"/>
  <c r="L8104" i="251"/>
  <c r="L8105" i="251"/>
  <c r="L8106" i="251"/>
  <c r="L8107" i="251"/>
  <c r="L8108" i="251"/>
  <c r="L8109" i="251"/>
  <c r="L8110" i="251"/>
  <c r="L8111" i="251"/>
  <c r="L8112" i="251"/>
  <c r="L8113" i="251"/>
  <c r="L8114" i="251"/>
  <c r="L8115" i="251"/>
  <c r="L8116" i="251"/>
  <c r="L8117" i="251"/>
  <c r="L8118" i="251"/>
  <c r="L8119" i="251"/>
  <c r="L8120" i="251"/>
  <c r="L8121" i="251"/>
  <c r="L8122" i="251"/>
  <c r="L8123" i="251"/>
  <c r="L8124" i="251"/>
  <c r="L8125" i="251"/>
  <c r="L8126" i="251"/>
  <c r="L8127" i="251"/>
  <c r="L8128" i="251"/>
  <c r="L8129" i="251"/>
  <c r="L8130" i="251"/>
  <c r="L8131" i="251"/>
  <c r="L8132" i="251"/>
  <c r="L8133" i="251"/>
  <c r="L8134" i="251"/>
  <c r="L8135" i="251"/>
  <c r="L8136" i="251"/>
  <c r="L8137" i="251"/>
  <c r="L8138" i="251"/>
  <c r="L8139" i="251"/>
  <c r="L8140" i="251"/>
  <c r="L8141" i="251"/>
  <c r="L8142" i="251"/>
  <c r="L8143" i="251"/>
  <c r="L8144" i="251"/>
  <c r="L8145" i="251"/>
  <c r="L8146" i="251"/>
  <c r="L8147" i="251"/>
  <c r="L8148" i="251"/>
  <c r="L8149" i="251"/>
  <c r="L8150" i="251"/>
  <c r="L8151" i="251"/>
  <c r="L8152" i="251"/>
  <c r="L8153" i="251"/>
  <c r="L8154" i="251"/>
  <c r="L8155" i="251"/>
  <c r="L8156" i="251"/>
  <c r="L8157" i="251"/>
  <c r="L8158" i="251"/>
  <c r="L8159" i="251"/>
  <c r="L8160" i="251"/>
  <c r="L8161" i="251"/>
  <c r="L8162" i="251"/>
  <c r="L8163" i="251"/>
  <c r="L8164" i="251"/>
  <c r="L8165" i="251"/>
  <c r="L8166" i="251"/>
  <c r="L8167" i="251"/>
  <c r="L8168" i="251"/>
  <c r="L8169" i="251"/>
  <c r="L8170" i="251"/>
  <c r="L8171" i="251"/>
  <c r="L8172" i="251"/>
  <c r="L8173" i="251"/>
  <c r="L8174" i="251"/>
  <c r="L8175" i="251"/>
  <c r="L8176" i="251"/>
  <c r="L8177" i="251"/>
  <c r="L8178" i="251"/>
  <c r="L8179" i="251"/>
  <c r="L8180" i="251"/>
  <c r="L8181" i="251"/>
  <c r="L8182" i="251"/>
  <c r="L8183" i="251"/>
  <c r="L8184" i="251"/>
  <c r="L8185" i="251"/>
  <c r="L8186" i="251"/>
  <c r="L8187" i="251"/>
  <c r="L8188" i="251"/>
  <c r="L8189" i="251"/>
  <c r="L8190" i="251"/>
  <c r="L8191" i="251"/>
  <c r="L8192" i="251"/>
  <c r="L8193" i="251"/>
  <c r="L8194" i="251"/>
  <c r="L8195" i="251"/>
  <c r="L8196" i="251"/>
  <c r="L8197" i="251"/>
  <c r="L8198" i="251"/>
  <c r="L8199" i="251"/>
  <c r="L8200" i="251"/>
  <c r="L8201" i="251"/>
  <c r="L8202" i="251"/>
  <c r="L8203" i="251"/>
  <c r="L8204" i="251"/>
  <c r="L8205" i="251"/>
  <c r="L8206" i="251"/>
  <c r="L8207" i="251"/>
  <c r="L8208" i="251"/>
  <c r="L8209" i="251"/>
  <c r="L8210" i="251"/>
  <c r="L8211" i="251"/>
  <c r="L8212" i="251"/>
  <c r="L8213" i="251"/>
  <c r="L8214" i="251"/>
  <c r="L8215" i="251"/>
  <c r="L8216" i="251"/>
  <c r="L8217" i="251"/>
  <c r="L8218" i="251"/>
  <c r="L8219" i="251"/>
  <c r="L8220" i="251"/>
  <c r="L8221" i="251"/>
  <c r="L8222" i="251"/>
  <c r="L8223" i="251"/>
  <c r="L8224" i="251"/>
  <c r="L8225" i="251"/>
  <c r="L8226" i="251"/>
  <c r="L8227" i="251"/>
  <c r="L8228" i="251"/>
  <c r="L8229" i="251"/>
  <c r="L8230" i="251"/>
  <c r="L8231" i="251"/>
  <c r="L8232" i="251"/>
  <c r="L8233" i="251"/>
  <c r="L8234" i="251"/>
  <c r="L8235" i="251"/>
  <c r="L8236" i="251"/>
  <c r="L8237" i="251"/>
  <c r="L8238" i="251"/>
  <c r="L8239" i="251"/>
  <c r="L8240" i="251"/>
  <c r="L8241" i="251"/>
  <c r="L8242" i="251"/>
  <c r="L8243" i="251"/>
  <c r="L8244" i="251"/>
  <c r="L8245" i="251"/>
  <c r="L8246" i="251"/>
  <c r="L8247" i="251"/>
  <c r="L8248" i="251"/>
  <c r="L8249" i="251"/>
  <c r="L8250" i="251"/>
  <c r="L8251" i="251"/>
  <c r="L8252" i="251"/>
  <c r="L8253" i="251"/>
  <c r="L8254" i="251"/>
  <c r="L8255" i="251"/>
  <c r="L8256" i="251"/>
  <c r="L8257" i="251"/>
  <c r="L8258" i="251"/>
  <c r="L8259" i="251"/>
  <c r="L8260" i="251"/>
  <c r="L8261" i="251"/>
  <c r="L8262" i="251"/>
  <c r="L8263" i="251"/>
  <c r="L8264" i="251"/>
  <c r="L8265" i="251"/>
  <c r="L8266" i="251"/>
  <c r="L8267" i="251"/>
  <c r="L8268" i="251"/>
  <c r="L8269" i="251"/>
  <c r="L8270" i="251"/>
  <c r="L8271" i="251"/>
  <c r="L8272" i="251"/>
  <c r="L8273" i="251"/>
  <c r="L8274" i="251"/>
  <c r="L8275" i="251"/>
  <c r="L8276" i="251"/>
  <c r="L8277" i="251"/>
  <c r="L8278" i="251"/>
  <c r="L8279" i="251"/>
  <c r="L8280" i="251"/>
  <c r="L8281" i="251"/>
  <c r="L8282" i="251"/>
  <c r="L8283" i="251"/>
  <c r="L8284" i="251"/>
  <c r="L8285" i="251"/>
  <c r="L8286" i="251"/>
  <c r="L8287" i="251"/>
  <c r="L8288" i="251"/>
  <c r="L8289" i="251"/>
  <c r="L8290" i="251"/>
  <c r="L8291" i="251"/>
  <c r="L8292" i="251"/>
  <c r="L8293" i="251"/>
  <c r="L8294" i="251"/>
  <c r="L8295" i="251"/>
  <c r="L8296" i="251"/>
  <c r="L8297" i="251"/>
  <c r="L8298" i="251"/>
  <c r="L8299" i="251"/>
  <c r="L8300" i="251"/>
  <c r="L8301" i="251"/>
  <c r="L8302" i="251"/>
  <c r="L8303" i="251"/>
  <c r="L8304" i="251"/>
  <c r="L8305" i="251"/>
  <c r="L8306" i="251"/>
  <c r="L8307" i="251"/>
  <c r="L8308" i="251"/>
  <c r="L8309" i="251"/>
  <c r="L8310" i="251"/>
  <c r="L8311" i="251"/>
  <c r="L8312" i="251"/>
  <c r="L8313" i="251"/>
  <c r="L8314" i="251"/>
  <c r="L8315" i="251"/>
  <c r="L8316" i="251"/>
  <c r="L8317" i="251"/>
  <c r="L8318" i="251"/>
  <c r="L8319" i="251"/>
  <c r="L8320" i="251"/>
  <c r="L8321" i="251"/>
  <c r="L8322" i="251"/>
  <c r="L8323" i="251"/>
  <c r="L8324" i="251"/>
  <c r="L8325" i="251"/>
  <c r="L8326" i="251"/>
  <c r="L8327" i="251"/>
  <c r="L8328" i="251"/>
  <c r="L8329" i="251"/>
  <c r="L8330" i="251"/>
  <c r="L8331" i="251"/>
  <c r="L8332" i="251"/>
  <c r="L8333" i="251"/>
  <c r="L8334" i="251"/>
  <c r="L8335" i="251"/>
  <c r="L8336" i="251"/>
  <c r="L8337" i="251"/>
  <c r="L8338" i="251"/>
  <c r="L8339" i="251"/>
  <c r="L8340" i="251"/>
  <c r="L8341" i="251"/>
  <c r="L8342" i="251"/>
  <c r="L8343" i="251"/>
  <c r="L8344" i="251"/>
  <c r="L8345" i="251"/>
  <c r="L8346" i="251"/>
  <c r="L8347" i="251"/>
  <c r="L8348" i="251"/>
  <c r="L8349" i="251"/>
  <c r="L8350" i="251"/>
  <c r="L8351" i="251"/>
  <c r="L8352" i="251"/>
  <c r="L8353" i="251"/>
  <c r="L8354" i="251"/>
  <c r="L8355" i="251"/>
  <c r="L8356" i="251"/>
  <c r="L8357" i="251"/>
  <c r="L8358" i="251"/>
  <c r="L8359" i="251"/>
  <c r="L8360" i="251"/>
  <c r="L8361" i="251"/>
  <c r="L8362" i="251"/>
  <c r="L8363" i="251"/>
  <c r="L8364" i="251"/>
  <c r="L8365" i="251"/>
  <c r="L8366" i="251"/>
  <c r="L8367" i="251"/>
  <c r="L8368" i="251"/>
  <c r="L8369" i="251"/>
  <c r="L8370" i="251"/>
  <c r="L8371" i="251"/>
  <c r="L8372" i="251"/>
  <c r="L8373" i="251"/>
  <c r="L8374" i="251"/>
  <c r="L8375" i="251"/>
  <c r="L8376" i="251"/>
  <c r="L8377" i="251"/>
  <c r="L8378" i="251"/>
  <c r="L8379" i="251"/>
  <c r="L8380" i="251"/>
  <c r="L8381" i="251"/>
  <c r="L8382" i="251"/>
  <c r="L8383" i="251"/>
  <c r="L8384" i="251"/>
  <c r="L8385" i="251"/>
  <c r="L8386" i="251"/>
  <c r="L8387" i="251"/>
  <c r="L8388" i="251"/>
  <c r="L8389" i="251"/>
  <c r="L8390" i="251"/>
  <c r="L8391" i="251"/>
  <c r="L8392" i="251"/>
  <c r="L8393" i="251"/>
  <c r="L8394" i="251"/>
  <c r="L8395" i="251"/>
  <c r="L8396" i="251"/>
  <c r="L8397" i="251"/>
  <c r="L8398" i="251"/>
  <c r="L8399" i="251"/>
  <c r="L8400" i="251"/>
  <c r="L8401" i="251"/>
  <c r="L8402" i="251"/>
  <c r="L8403" i="251"/>
  <c r="L8404" i="251"/>
  <c r="L8405" i="251"/>
  <c r="L8406" i="251"/>
  <c r="L8407" i="251"/>
  <c r="L8408" i="251"/>
  <c r="L8409" i="251"/>
  <c r="L8410" i="251"/>
  <c r="L8411" i="251"/>
  <c r="L8412" i="251"/>
  <c r="L8413" i="251"/>
  <c r="L8414" i="251"/>
  <c r="L8415" i="251"/>
  <c r="L8416" i="251"/>
  <c r="L8417" i="251"/>
  <c r="L8418" i="251"/>
  <c r="L8419" i="251"/>
  <c r="L8420" i="251"/>
  <c r="L8421" i="251"/>
  <c r="L8422" i="251"/>
  <c r="L8423" i="251"/>
  <c r="L8424" i="251"/>
  <c r="L8425" i="251"/>
  <c r="L8426" i="251"/>
  <c r="L8427" i="251"/>
  <c r="L8428" i="251"/>
  <c r="L8429" i="251"/>
  <c r="L8430" i="251"/>
  <c r="L8431" i="251"/>
  <c r="L8432" i="251"/>
  <c r="L8433" i="251"/>
  <c r="L8434" i="251"/>
  <c r="L8435" i="251"/>
  <c r="L8436" i="251"/>
  <c r="L8437" i="251"/>
  <c r="L8438" i="251"/>
  <c r="L8439" i="251"/>
  <c r="L8440" i="251"/>
  <c r="L8441" i="251"/>
  <c r="L8442" i="251"/>
  <c r="L8443" i="251"/>
  <c r="L8444" i="251"/>
  <c r="L8445" i="251"/>
  <c r="L8446" i="251"/>
  <c r="L8447" i="251"/>
  <c r="L8448" i="251"/>
  <c r="L8449" i="251"/>
  <c r="L8450" i="251"/>
  <c r="L8451" i="251"/>
  <c r="L8452" i="251"/>
  <c r="L8453" i="251"/>
  <c r="L8454" i="251"/>
  <c r="L8455" i="251"/>
  <c r="L8456" i="251"/>
  <c r="L8457" i="251"/>
  <c r="L8458" i="251"/>
  <c r="L8459" i="251"/>
  <c r="L8460" i="251"/>
  <c r="L8461" i="251"/>
  <c r="L8462" i="251"/>
  <c r="L8463" i="251"/>
  <c r="L8464" i="251"/>
  <c r="L8465" i="251"/>
  <c r="L8466" i="251"/>
  <c r="L8467" i="251"/>
  <c r="L8468" i="251"/>
  <c r="L8469" i="251"/>
  <c r="L8470" i="251"/>
  <c r="L8471" i="251"/>
  <c r="L8472" i="251"/>
  <c r="L8473" i="251"/>
  <c r="L8474" i="251"/>
  <c r="L8475" i="251"/>
  <c r="L8476" i="251"/>
  <c r="L8477" i="251"/>
  <c r="L8478" i="251"/>
  <c r="L8479" i="251"/>
  <c r="L8480" i="251"/>
  <c r="L8481" i="251"/>
  <c r="L8482" i="251"/>
  <c r="L8483" i="251"/>
  <c r="L8484" i="251"/>
  <c r="L8485" i="251"/>
  <c r="L8486" i="251"/>
  <c r="L8487" i="251"/>
  <c r="L8488" i="251"/>
  <c r="L8489" i="251"/>
  <c r="L8490" i="251"/>
  <c r="L8491" i="251"/>
  <c r="L8492" i="251"/>
  <c r="L8493" i="251"/>
  <c r="L8494" i="251"/>
  <c r="L8495" i="251"/>
  <c r="L8496" i="251"/>
  <c r="L8497" i="251"/>
  <c r="L8498" i="251"/>
  <c r="L8499" i="251"/>
  <c r="L8500" i="251"/>
  <c r="L8501" i="251"/>
  <c r="L8502" i="251"/>
  <c r="L8503" i="251"/>
  <c r="L8504" i="251"/>
  <c r="L8505" i="251"/>
  <c r="L8506" i="251"/>
  <c r="L8507" i="251"/>
  <c r="L8508" i="251"/>
  <c r="L8509" i="251"/>
  <c r="L8510" i="251"/>
  <c r="L8511" i="251"/>
  <c r="L8512" i="251"/>
  <c r="L8513" i="251"/>
  <c r="L8514" i="251"/>
  <c r="L8515" i="251"/>
  <c r="L8516" i="251"/>
  <c r="L8517" i="251"/>
  <c r="L8518" i="251"/>
  <c r="L8519" i="251"/>
  <c r="L8520" i="251"/>
  <c r="L8521" i="251"/>
  <c r="L8522" i="251"/>
  <c r="L8523" i="251"/>
  <c r="L8524" i="251"/>
  <c r="L8525" i="251"/>
  <c r="L8526" i="251"/>
  <c r="L8527" i="251"/>
  <c r="L8528" i="251"/>
  <c r="L8529" i="251"/>
  <c r="L8530" i="251"/>
  <c r="L8531" i="251"/>
  <c r="L8532" i="251"/>
  <c r="L8533" i="251"/>
  <c r="L8534" i="251"/>
  <c r="L8535" i="251"/>
  <c r="L8536" i="251"/>
  <c r="L8537" i="251"/>
  <c r="L8538" i="251"/>
  <c r="L8539" i="251"/>
  <c r="L8540" i="251"/>
  <c r="L8541" i="251"/>
  <c r="L8542" i="251"/>
  <c r="L8543" i="251"/>
  <c r="L8544" i="251"/>
  <c r="L8545" i="251"/>
  <c r="L8546" i="251"/>
  <c r="L8547" i="251"/>
  <c r="L8548" i="251"/>
  <c r="L8549" i="251"/>
  <c r="L8550" i="251"/>
  <c r="L8551" i="251"/>
  <c r="L8552" i="251"/>
  <c r="L8553" i="251"/>
  <c r="L8554" i="251"/>
  <c r="L8555" i="251"/>
  <c r="L8556" i="251"/>
  <c r="L8557" i="251"/>
  <c r="L8558" i="251"/>
  <c r="L8559" i="251"/>
  <c r="L8560" i="251"/>
  <c r="L8561" i="251"/>
  <c r="L8562" i="251"/>
  <c r="L8563" i="251"/>
  <c r="L8564" i="251"/>
  <c r="L8565" i="251"/>
  <c r="L8566" i="251"/>
  <c r="L8567" i="251"/>
  <c r="L8568" i="251"/>
  <c r="L8569" i="251"/>
  <c r="L8570" i="251"/>
  <c r="L8571" i="251"/>
  <c r="L8572" i="251"/>
  <c r="L8573" i="251"/>
  <c r="L8574" i="251"/>
  <c r="L8575" i="251"/>
  <c r="L8576" i="251"/>
  <c r="L8577" i="251"/>
  <c r="L8578" i="251"/>
  <c r="L8579" i="251"/>
  <c r="L8580" i="251"/>
  <c r="L8581" i="251"/>
  <c r="L8582" i="251"/>
  <c r="L8583" i="251"/>
  <c r="L8584" i="251"/>
  <c r="L8585" i="251"/>
  <c r="L8586" i="251"/>
  <c r="L8587" i="251"/>
  <c r="L8588" i="251"/>
  <c r="L8589" i="251"/>
  <c r="L8590" i="251"/>
  <c r="L8591" i="251"/>
  <c r="L8592" i="251"/>
  <c r="L8593" i="251"/>
  <c r="L8594" i="251"/>
  <c r="L8595" i="251"/>
  <c r="L8596" i="251"/>
  <c r="L8597" i="251"/>
  <c r="L8598" i="251"/>
  <c r="L8599" i="251"/>
  <c r="L8600" i="251"/>
  <c r="L8601" i="251"/>
  <c r="L8602" i="251"/>
  <c r="L8603" i="251"/>
  <c r="L8604" i="251"/>
  <c r="L8605" i="251"/>
  <c r="L8606" i="251"/>
  <c r="L8607" i="251"/>
  <c r="L8608" i="251"/>
  <c r="L8609" i="251"/>
  <c r="L8610" i="251"/>
  <c r="L8611" i="251"/>
  <c r="L8612" i="251"/>
  <c r="L8613" i="251"/>
  <c r="L8614" i="251"/>
  <c r="L8615" i="251"/>
  <c r="L8616" i="251"/>
  <c r="L8617" i="251"/>
  <c r="L8618" i="251"/>
  <c r="L8619" i="251"/>
  <c r="L8620" i="251"/>
  <c r="L8621" i="251"/>
  <c r="L8622" i="251"/>
  <c r="L8623" i="251"/>
  <c r="L8624" i="251"/>
  <c r="L8625" i="251"/>
  <c r="L8626" i="251"/>
  <c r="L8627" i="251"/>
  <c r="L8628" i="251"/>
  <c r="L8629" i="251"/>
  <c r="L8630" i="251"/>
  <c r="L8631" i="251"/>
  <c r="L8632" i="251"/>
  <c r="L8633" i="251"/>
  <c r="L8634" i="251"/>
  <c r="L8635" i="251"/>
  <c r="L8636" i="251"/>
  <c r="L8637" i="251"/>
  <c r="L8638" i="251"/>
  <c r="L8639" i="251"/>
  <c r="L8640" i="251"/>
  <c r="L8641" i="251"/>
  <c r="L8642" i="251"/>
  <c r="L8643" i="251"/>
  <c r="L8644" i="251"/>
  <c r="L8645" i="251"/>
  <c r="L8646" i="251"/>
  <c r="L8647" i="251"/>
  <c r="L8648" i="251"/>
  <c r="L8649" i="251"/>
  <c r="L8650" i="251"/>
  <c r="L8651" i="251"/>
  <c r="L8652" i="251"/>
  <c r="L8653" i="251"/>
  <c r="L8654" i="251"/>
  <c r="L8655" i="251"/>
  <c r="L8656" i="251"/>
  <c r="L8657" i="251"/>
  <c r="L8658" i="251"/>
  <c r="L8659" i="251"/>
  <c r="L8660" i="251"/>
  <c r="L8661" i="251"/>
  <c r="L8662" i="251"/>
  <c r="L8663" i="251"/>
  <c r="L8664" i="251"/>
  <c r="L8665" i="251"/>
  <c r="L8666" i="251"/>
  <c r="L8667" i="251"/>
  <c r="L8668" i="251"/>
  <c r="L8669" i="251"/>
  <c r="L8670" i="251"/>
  <c r="L8671" i="251"/>
  <c r="L8672" i="251"/>
  <c r="L8673" i="251"/>
  <c r="L8674" i="251"/>
  <c r="L8675" i="251"/>
  <c r="L8676" i="251"/>
  <c r="L8677" i="251"/>
  <c r="L8678" i="251"/>
  <c r="L8679" i="251"/>
  <c r="L8680" i="251"/>
  <c r="L8681" i="251"/>
  <c r="L8682" i="251"/>
  <c r="L8683" i="251"/>
  <c r="L8684" i="251"/>
  <c r="L8685" i="251"/>
  <c r="L8686" i="251"/>
  <c r="L8687" i="251"/>
  <c r="L8688" i="251"/>
  <c r="L8689" i="251"/>
  <c r="L8690" i="251"/>
  <c r="L8691" i="251"/>
  <c r="L8692" i="251"/>
  <c r="L8693" i="251"/>
  <c r="L8694" i="251"/>
  <c r="L8695" i="251"/>
  <c r="L8696" i="251"/>
  <c r="L8697" i="251"/>
  <c r="L8698" i="251"/>
  <c r="L8699" i="251"/>
  <c r="L8700" i="251"/>
  <c r="L8701" i="251"/>
  <c r="L8702" i="251"/>
  <c r="L8703" i="251"/>
  <c r="L8704" i="251"/>
  <c r="L8705" i="251"/>
  <c r="L8706" i="251"/>
  <c r="L8707" i="251"/>
  <c r="L8708" i="251"/>
  <c r="L8709" i="251"/>
  <c r="L8710" i="251"/>
  <c r="L8711" i="251"/>
  <c r="L8712" i="251"/>
  <c r="L8713" i="251"/>
  <c r="L8714" i="251"/>
  <c r="L8715" i="251"/>
  <c r="L8716" i="251"/>
  <c r="L8717" i="251"/>
  <c r="L8718" i="251"/>
  <c r="L8719" i="251"/>
  <c r="L8720" i="251"/>
  <c r="L8721" i="251"/>
  <c r="L8722" i="251"/>
  <c r="L8723" i="251"/>
  <c r="L8724" i="251"/>
  <c r="L8725" i="251"/>
  <c r="L8726" i="251"/>
  <c r="L8727" i="251"/>
  <c r="L8728" i="251"/>
  <c r="L8729" i="251"/>
  <c r="L8730" i="251"/>
  <c r="L8731" i="251"/>
  <c r="L8732" i="251"/>
  <c r="L8733" i="251"/>
  <c r="L8734" i="251"/>
  <c r="L8735" i="251"/>
  <c r="L8736" i="251"/>
  <c r="L8737" i="251"/>
  <c r="L8738" i="251"/>
  <c r="L8739" i="251"/>
  <c r="L8740" i="251"/>
  <c r="L8741" i="251"/>
  <c r="L8742" i="251"/>
  <c r="L8743" i="251"/>
  <c r="L8744" i="251"/>
  <c r="L8745" i="251"/>
  <c r="L8746" i="251"/>
  <c r="L8747" i="251"/>
  <c r="L8748" i="251"/>
  <c r="L8749" i="251"/>
  <c r="L8750" i="251"/>
  <c r="L8751" i="251"/>
  <c r="L8752" i="251"/>
  <c r="L8753" i="251"/>
  <c r="L8754" i="251"/>
  <c r="L8755" i="251"/>
  <c r="L8756" i="251"/>
  <c r="L8757" i="251"/>
  <c r="L8758" i="251"/>
  <c r="L8759" i="251"/>
  <c r="L8760" i="251"/>
  <c r="L8761" i="251"/>
  <c r="L8762" i="251"/>
  <c r="L8763" i="251"/>
  <c r="L8764" i="251"/>
  <c r="L8765" i="251"/>
  <c r="L8766" i="251"/>
  <c r="L8767" i="251"/>
  <c r="L8768" i="251"/>
  <c r="L8769" i="251"/>
  <c r="L8770" i="251"/>
  <c r="L8771" i="251"/>
  <c r="L8772" i="251"/>
  <c r="L8773" i="251"/>
  <c r="L8774" i="251"/>
  <c r="L8775" i="251"/>
  <c r="L8776" i="251"/>
  <c r="L8777" i="251"/>
  <c r="L8778" i="251"/>
  <c r="L8779" i="251"/>
  <c r="L8780" i="251"/>
  <c r="L8781" i="251"/>
  <c r="L8782" i="251"/>
  <c r="L8783" i="251"/>
  <c r="L8784" i="251"/>
  <c r="L8785" i="251"/>
  <c r="L8786" i="251"/>
  <c r="L8787" i="251"/>
  <c r="L8788" i="251"/>
  <c r="L8789" i="251"/>
  <c r="L8790" i="251"/>
  <c r="L8791" i="251"/>
  <c r="L8792" i="251"/>
  <c r="L8793" i="251"/>
  <c r="L8794" i="251"/>
  <c r="L8795" i="251"/>
  <c r="L8796" i="251"/>
  <c r="L8797" i="251"/>
  <c r="L8798" i="251"/>
  <c r="L8799" i="251"/>
  <c r="L8800" i="251"/>
  <c r="L8801" i="251"/>
  <c r="L8802" i="251"/>
  <c r="L8803" i="251"/>
  <c r="L8804" i="251"/>
  <c r="L8805" i="251"/>
  <c r="L8806" i="251"/>
  <c r="L8807" i="251"/>
  <c r="L8808" i="251"/>
  <c r="L8809" i="251"/>
  <c r="L8810" i="251"/>
  <c r="L8811" i="251"/>
  <c r="L8812" i="251"/>
  <c r="L8813" i="251"/>
  <c r="L8814" i="251"/>
  <c r="L8815" i="251"/>
  <c r="L8816" i="251"/>
  <c r="L8817" i="251"/>
  <c r="L8818" i="251"/>
  <c r="L8819" i="251"/>
  <c r="L8820" i="251"/>
  <c r="L8821" i="251"/>
  <c r="L8822" i="251"/>
  <c r="L8823" i="251"/>
  <c r="L8824" i="251"/>
  <c r="L8825" i="251"/>
  <c r="L8826" i="251"/>
  <c r="L8827" i="251"/>
  <c r="L8828" i="251"/>
  <c r="L8829" i="251"/>
  <c r="L8830" i="251"/>
  <c r="L8831" i="251"/>
  <c r="L8832" i="251"/>
  <c r="L8833" i="251"/>
  <c r="L8834" i="251"/>
  <c r="L8835" i="251"/>
  <c r="L8836" i="251"/>
  <c r="L8837" i="251"/>
  <c r="L8838" i="251"/>
  <c r="L8839" i="251"/>
  <c r="L8840" i="251"/>
  <c r="L8841" i="251"/>
  <c r="L8842" i="251"/>
  <c r="L8843" i="251"/>
  <c r="L8844" i="251"/>
  <c r="L8845" i="251"/>
  <c r="L8846" i="251"/>
  <c r="L8847" i="251"/>
  <c r="L8848" i="251"/>
  <c r="L8849" i="251"/>
  <c r="L8850" i="251"/>
  <c r="L8851" i="251"/>
  <c r="L8852" i="251"/>
  <c r="L8853" i="251"/>
  <c r="L8854" i="251"/>
  <c r="L8855" i="251"/>
  <c r="L8856" i="251"/>
  <c r="L8857" i="251"/>
  <c r="L8858" i="251"/>
  <c r="L8859" i="251"/>
  <c r="L8860" i="251"/>
  <c r="L8861" i="251"/>
  <c r="L8862" i="251"/>
  <c r="L8863" i="251"/>
  <c r="L8864" i="251"/>
  <c r="L8865" i="251"/>
  <c r="L8866" i="251"/>
  <c r="L8867" i="251"/>
  <c r="L8868" i="251"/>
  <c r="L8869" i="251"/>
  <c r="L8870" i="251"/>
  <c r="L8871" i="251"/>
  <c r="L8872" i="251"/>
  <c r="L8873" i="251"/>
  <c r="L8874" i="251"/>
  <c r="L8875" i="251"/>
  <c r="L8876" i="251"/>
  <c r="L8877" i="251"/>
  <c r="L8878" i="251"/>
  <c r="L8879" i="251"/>
  <c r="L8880" i="251"/>
  <c r="L8881" i="251"/>
  <c r="L8882" i="251"/>
  <c r="L8883" i="251"/>
  <c r="L8884" i="251"/>
  <c r="L8885" i="251"/>
  <c r="L8886" i="251"/>
  <c r="L8887" i="251"/>
  <c r="L8888" i="251"/>
  <c r="L8889" i="251"/>
  <c r="L8890" i="251"/>
  <c r="L8891" i="251"/>
  <c r="L8892" i="251"/>
  <c r="L8893" i="251"/>
  <c r="L8894" i="251"/>
  <c r="L8895" i="251"/>
  <c r="L8896" i="251"/>
  <c r="L8897" i="251"/>
  <c r="L8898" i="251"/>
  <c r="L8899" i="251"/>
  <c r="L8900" i="251"/>
  <c r="L8901" i="251"/>
  <c r="L8902" i="251"/>
  <c r="L8903" i="251"/>
  <c r="L8904" i="251"/>
  <c r="L8905" i="251"/>
  <c r="L8906" i="251"/>
  <c r="L8907" i="251"/>
  <c r="L8908" i="251"/>
  <c r="L8909" i="251"/>
  <c r="L8910" i="251"/>
  <c r="L8911" i="251"/>
  <c r="L8912" i="251"/>
  <c r="L8913" i="251"/>
  <c r="L8914" i="251"/>
  <c r="L8915" i="251"/>
  <c r="L8916" i="251"/>
  <c r="L8917" i="251"/>
  <c r="L8918" i="251"/>
  <c r="L8919" i="251"/>
  <c r="L8920" i="251"/>
  <c r="L8921" i="251"/>
  <c r="L8922" i="251"/>
  <c r="L8923" i="251"/>
  <c r="L8924" i="251"/>
  <c r="L8925" i="251"/>
  <c r="L8926" i="251"/>
  <c r="L8927" i="251"/>
  <c r="L8928" i="251"/>
  <c r="L8929" i="251"/>
  <c r="L8930" i="251"/>
  <c r="L8931" i="251"/>
  <c r="L8932" i="251"/>
  <c r="L8933" i="251"/>
  <c r="L8934" i="251"/>
  <c r="L8935" i="251"/>
  <c r="L8936" i="251"/>
  <c r="L8937" i="251"/>
  <c r="L8938" i="251"/>
  <c r="L8939" i="251"/>
  <c r="L8940" i="251"/>
  <c r="L8941" i="251"/>
  <c r="L8942" i="251"/>
  <c r="L8943" i="251"/>
  <c r="L8944" i="251"/>
  <c r="L8945" i="251"/>
  <c r="L8946" i="251"/>
  <c r="L8947" i="251"/>
  <c r="L8948" i="251"/>
  <c r="L8949" i="251"/>
  <c r="L8950" i="251"/>
  <c r="L8951" i="251"/>
  <c r="L8952" i="251"/>
  <c r="L8953" i="251"/>
  <c r="L8954" i="251"/>
  <c r="L8955" i="251"/>
  <c r="L8956" i="251"/>
  <c r="L8957" i="251"/>
  <c r="L8958" i="251"/>
  <c r="L8959" i="251"/>
  <c r="L8960" i="251"/>
  <c r="L8961" i="251"/>
  <c r="L8962" i="251"/>
  <c r="L8963" i="251"/>
  <c r="L8964" i="251"/>
  <c r="L8965" i="251"/>
  <c r="L8966" i="251"/>
  <c r="L8967" i="251"/>
  <c r="L8968" i="251"/>
  <c r="L8969" i="251"/>
  <c r="L8970" i="251"/>
  <c r="L8971" i="251"/>
  <c r="L8972" i="251"/>
  <c r="L8973" i="251"/>
  <c r="L8974" i="251"/>
  <c r="L8975" i="251"/>
  <c r="L8976" i="251"/>
  <c r="L8977" i="251"/>
  <c r="L8978" i="251"/>
  <c r="L8979" i="251"/>
  <c r="L8980" i="251"/>
  <c r="L8981" i="251"/>
  <c r="L8982" i="251"/>
  <c r="L8983" i="251"/>
  <c r="L8984" i="251"/>
  <c r="L8985" i="251"/>
  <c r="L8986" i="251"/>
  <c r="L8987" i="251"/>
  <c r="L8988" i="251"/>
  <c r="L8989" i="251"/>
  <c r="L8990" i="251"/>
  <c r="L8991" i="251"/>
  <c r="L8992" i="251"/>
  <c r="L8993" i="251"/>
  <c r="L8994" i="251"/>
  <c r="L8995" i="251"/>
  <c r="L8996" i="251"/>
  <c r="L8997" i="251"/>
  <c r="L8998" i="251"/>
  <c r="L8999" i="251"/>
  <c r="L9000" i="251"/>
  <c r="L9001" i="251"/>
  <c r="L9002" i="251"/>
  <c r="L9003" i="251"/>
  <c r="L9004" i="251"/>
  <c r="L9005" i="251"/>
  <c r="L9006" i="251"/>
  <c r="L9007" i="251"/>
  <c r="L9008" i="251"/>
  <c r="L9009" i="251"/>
  <c r="L9010" i="251"/>
  <c r="L9011" i="251"/>
  <c r="L9012" i="251"/>
  <c r="L9013" i="251"/>
  <c r="L9014" i="251"/>
  <c r="L9015" i="251"/>
  <c r="L9016" i="251"/>
  <c r="L9017" i="251"/>
  <c r="L9018" i="251"/>
  <c r="L9019" i="251"/>
  <c r="L9020" i="251"/>
  <c r="L9021" i="251"/>
  <c r="L9022" i="251"/>
  <c r="L9023" i="251"/>
  <c r="L9024" i="251"/>
  <c r="L9025" i="251"/>
  <c r="L9026" i="251"/>
  <c r="L9027" i="251"/>
  <c r="L9028" i="251"/>
  <c r="L9029" i="251"/>
  <c r="L9030" i="251"/>
  <c r="L9031" i="251"/>
  <c r="L9032" i="251"/>
  <c r="L9033" i="251"/>
  <c r="L9034" i="251"/>
  <c r="L9035" i="251"/>
  <c r="L9036" i="251"/>
  <c r="L9037" i="251"/>
  <c r="L9038" i="251"/>
  <c r="L9039" i="251"/>
  <c r="L9040" i="251"/>
  <c r="L9041" i="251"/>
  <c r="L9042" i="251"/>
  <c r="L9043" i="251"/>
  <c r="L9044" i="251"/>
  <c r="L9045" i="251"/>
  <c r="L9046" i="251"/>
  <c r="L9047" i="251"/>
  <c r="L9048" i="251"/>
  <c r="L9049" i="251"/>
  <c r="L9050" i="251"/>
  <c r="L9051" i="251"/>
  <c r="L9052" i="251"/>
  <c r="L9053" i="251"/>
  <c r="L9054" i="251"/>
  <c r="L9055" i="251"/>
  <c r="L9056" i="251"/>
  <c r="L9057" i="251"/>
  <c r="L9058" i="251"/>
  <c r="L9059" i="251"/>
  <c r="L9060" i="251"/>
  <c r="L9061" i="251"/>
  <c r="L9062" i="251"/>
  <c r="L9063" i="251"/>
  <c r="L9064" i="251"/>
  <c r="L9065" i="251"/>
  <c r="L9066" i="251"/>
  <c r="L9067" i="251"/>
  <c r="L9068" i="251"/>
  <c r="L9069" i="251"/>
  <c r="L9070" i="251"/>
  <c r="L9071" i="251"/>
  <c r="L9072" i="251"/>
  <c r="L9073" i="251"/>
  <c r="L9074" i="251"/>
  <c r="L9075" i="251"/>
  <c r="L9076" i="251"/>
  <c r="L9077" i="251"/>
  <c r="L9078" i="251"/>
  <c r="L9079" i="251"/>
  <c r="L9080" i="251"/>
  <c r="L9081" i="251"/>
  <c r="L9082" i="251"/>
  <c r="L9083" i="251"/>
  <c r="L9084" i="251"/>
  <c r="L9085" i="251"/>
  <c r="L9086" i="251"/>
  <c r="L9087" i="251"/>
  <c r="L9088" i="251"/>
  <c r="L9089" i="251"/>
  <c r="L9090" i="251"/>
  <c r="L9091" i="251"/>
  <c r="L9092" i="251"/>
  <c r="L9093" i="251"/>
  <c r="L9094" i="251"/>
  <c r="L9095" i="251"/>
  <c r="L9096" i="251"/>
  <c r="L9097" i="251"/>
  <c r="L9098" i="251"/>
  <c r="L9099" i="251"/>
  <c r="L9100" i="251"/>
  <c r="L9101" i="251"/>
  <c r="L9102" i="251"/>
  <c r="L9103" i="251"/>
  <c r="L9104" i="251"/>
  <c r="L9105" i="251"/>
  <c r="L9106" i="251"/>
  <c r="L9107" i="251"/>
  <c r="L9108" i="251"/>
  <c r="L9109" i="251"/>
  <c r="L9110" i="251"/>
  <c r="L9111" i="251"/>
  <c r="L9112" i="251"/>
  <c r="L9113" i="251"/>
  <c r="L9114" i="251"/>
  <c r="L9115" i="251"/>
  <c r="L9116" i="251"/>
  <c r="L9117" i="251"/>
  <c r="L9118" i="251"/>
  <c r="L9119" i="251"/>
  <c r="L9120" i="251"/>
  <c r="L9121" i="251"/>
  <c r="L9122" i="251"/>
  <c r="L9123" i="251"/>
  <c r="L9124" i="251"/>
  <c r="L9125" i="251"/>
  <c r="L9126" i="251"/>
  <c r="L9127" i="251"/>
  <c r="L9128" i="251"/>
  <c r="L9129" i="251"/>
  <c r="L9130" i="251"/>
  <c r="L9131" i="251"/>
  <c r="L9132" i="251"/>
  <c r="L9133" i="251"/>
  <c r="L9134" i="251"/>
  <c r="L9135" i="251"/>
  <c r="L9136" i="251"/>
  <c r="L9137" i="251"/>
  <c r="L9138" i="251"/>
  <c r="L9139" i="251"/>
  <c r="L9140" i="251"/>
  <c r="L9141" i="251"/>
  <c r="L9142" i="251"/>
  <c r="L9143" i="251"/>
  <c r="L9144" i="251"/>
  <c r="L9145" i="251"/>
  <c r="L9146" i="251"/>
  <c r="L9147" i="251"/>
  <c r="L9148" i="251"/>
  <c r="L9149" i="251"/>
  <c r="L9150" i="251"/>
  <c r="L9151" i="251"/>
  <c r="L9152" i="251"/>
  <c r="L9153" i="251"/>
  <c r="L9154" i="251"/>
  <c r="L9155" i="251"/>
  <c r="L9156" i="251"/>
  <c r="L9157" i="251"/>
  <c r="L9158" i="251"/>
  <c r="L9159" i="251"/>
  <c r="L9160" i="251"/>
  <c r="L9161" i="251"/>
  <c r="L9162" i="251"/>
  <c r="L9163" i="251"/>
  <c r="L9164" i="251"/>
  <c r="L9165" i="251"/>
  <c r="L9166" i="251"/>
  <c r="L9167" i="251"/>
  <c r="L9168" i="251"/>
  <c r="L9169" i="251"/>
  <c r="L9170" i="251"/>
  <c r="L9171" i="251"/>
  <c r="L9172" i="251"/>
  <c r="L9173" i="251"/>
  <c r="L9174" i="251"/>
  <c r="L9175" i="251"/>
  <c r="L9176" i="251"/>
  <c r="L9177" i="251"/>
  <c r="L9178" i="251"/>
  <c r="L9179" i="251"/>
  <c r="L9180" i="251"/>
  <c r="L9181" i="251"/>
  <c r="L9182" i="251"/>
  <c r="L9183" i="251"/>
  <c r="L9184" i="251"/>
  <c r="L9185" i="251"/>
  <c r="L9186" i="251"/>
  <c r="L9187" i="251"/>
  <c r="L9188" i="251"/>
  <c r="L9189" i="251"/>
  <c r="L9190" i="251"/>
  <c r="L9191" i="251"/>
  <c r="L9192" i="251"/>
  <c r="L9193" i="251"/>
  <c r="L9194" i="251"/>
  <c r="L9195" i="251"/>
  <c r="L9196" i="251"/>
  <c r="L9197" i="251"/>
  <c r="L9198" i="251"/>
  <c r="L9199" i="251"/>
  <c r="L9200" i="251"/>
  <c r="L9201" i="251"/>
  <c r="L9202" i="251"/>
  <c r="L9203" i="251"/>
  <c r="L9204" i="251"/>
  <c r="L9205" i="251"/>
  <c r="L9206" i="251"/>
  <c r="L9207" i="251"/>
  <c r="L9208" i="251"/>
  <c r="L9209" i="251"/>
  <c r="L9210" i="251"/>
  <c r="L9211" i="251"/>
  <c r="L9212" i="251"/>
  <c r="L9213" i="251"/>
  <c r="L9214" i="251"/>
  <c r="L9215" i="251"/>
  <c r="L9216" i="251"/>
  <c r="L9217" i="251"/>
  <c r="L9218" i="251"/>
  <c r="L9219" i="251"/>
  <c r="L9220" i="251"/>
  <c r="L9221" i="251"/>
  <c r="L9222" i="251"/>
  <c r="L9223" i="251"/>
  <c r="L9224" i="251"/>
  <c r="L9225" i="251"/>
  <c r="L9226" i="251"/>
  <c r="L9227" i="251"/>
  <c r="L9228" i="251"/>
  <c r="L9229" i="251"/>
  <c r="L9230" i="251"/>
  <c r="L9231" i="251"/>
  <c r="L9232" i="251"/>
  <c r="L9233" i="251"/>
  <c r="L9234" i="251"/>
  <c r="L9235" i="251"/>
  <c r="L9236" i="251"/>
  <c r="L9237" i="251"/>
  <c r="L9238" i="251"/>
  <c r="L9239" i="251"/>
  <c r="L9240" i="251"/>
  <c r="L9241" i="251"/>
  <c r="L9242" i="251"/>
  <c r="L9243" i="251"/>
  <c r="L9244" i="251"/>
  <c r="L9245" i="251"/>
  <c r="L9246" i="251"/>
  <c r="L9247" i="251"/>
  <c r="L9248" i="251"/>
  <c r="L9249" i="251"/>
  <c r="L9250" i="251"/>
  <c r="L9251" i="251"/>
  <c r="L9252" i="251"/>
  <c r="L9253" i="251"/>
  <c r="L9254" i="251"/>
  <c r="L9255" i="251"/>
  <c r="L9256" i="251"/>
  <c r="L9257" i="251"/>
  <c r="L9258" i="251"/>
  <c r="L9259" i="251"/>
  <c r="L9260" i="251"/>
  <c r="L9261" i="251"/>
  <c r="L9262" i="251"/>
  <c r="L9263" i="251"/>
  <c r="L9264" i="251"/>
  <c r="L9265" i="251"/>
  <c r="L9266" i="251"/>
  <c r="L9267" i="251"/>
  <c r="L9268" i="251"/>
  <c r="L9269" i="251"/>
  <c r="L9270" i="251"/>
  <c r="L9271" i="251"/>
  <c r="L9272" i="251"/>
  <c r="L9273" i="251"/>
  <c r="L9274" i="251"/>
  <c r="L9275" i="251"/>
  <c r="L9276" i="251"/>
  <c r="L9277" i="251"/>
  <c r="L9278" i="251"/>
  <c r="L9279" i="251"/>
  <c r="L9280" i="251"/>
  <c r="L9281" i="251"/>
  <c r="L9282" i="251"/>
  <c r="L9283" i="251"/>
  <c r="L9284" i="251"/>
  <c r="L9285" i="251"/>
  <c r="L9286" i="251"/>
  <c r="L9287" i="251"/>
  <c r="L9288" i="251"/>
  <c r="L9289" i="251"/>
  <c r="L9290" i="251"/>
  <c r="L9291" i="251"/>
  <c r="L9292" i="251"/>
  <c r="L9293" i="251"/>
  <c r="L9294" i="251"/>
  <c r="L9295" i="251"/>
  <c r="L9296" i="251"/>
  <c r="L9297" i="251"/>
  <c r="L9298" i="251"/>
  <c r="L9299" i="251"/>
  <c r="L9300" i="251"/>
  <c r="L9301" i="251"/>
  <c r="L9302" i="251"/>
  <c r="L9303" i="251"/>
  <c r="L9304" i="251"/>
  <c r="L9305" i="251"/>
  <c r="L9306" i="251"/>
  <c r="L9307" i="251"/>
  <c r="L9308" i="251"/>
  <c r="L9309" i="251"/>
  <c r="L9310" i="251"/>
  <c r="L9311" i="251"/>
  <c r="L9312" i="251"/>
  <c r="L9313" i="251"/>
  <c r="L9314" i="251"/>
  <c r="L9315" i="251"/>
  <c r="L9316" i="251"/>
  <c r="L9317" i="251"/>
  <c r="L9318" i="251"/>
  <c r="L9319" i="251"/>
  <c r="L9320" i="251"/>
  <c r="L9321" i="251"/>
  <c r="L9322" i="251"/>
  <c r="L9323" i="251"/>
  <c r="L9324" i="251"/>
  <c r="L9325" i="251"/>
  <c r="L9326" i="251"/>
  <c r="L9327" i="251"/>
  <c r="L9328" i="251"/>
  <c r="L9329" i="251"/>
  <c r="L9330" i="251"/>
  <c r="L9331" i="251"/>
  <c r="L9332" i="251"/>
  <c r="L9333" i="251"/>
  <c r="L9334" i="251"/>
  <c r="L9335" i="251"/>
  <c r="L9336" i="251"/>
  <c r="L9337" i="251"/>
  <c r="L9338" i="251"/>
  <c r="L9339" i="251"/>
  <c r="L9340" i="251"/>
  <c r="L9341" i="251"/>
  <c r="L9342" i="251"/>
  <c r="L9343" i="251"/>
  <c r="L9344" i="251"/>
  <c r="L9345" i="251"/>
  <c r="L9346" i="251"/>
  <c r="L9347" i="251"/>
  <c r="L9348" i="251"/>
  <c r="L9349" i="251"/>
  <c r="L9350" i="251"/>
  <c r="L9351" i="251"/>
  <c r="L9352" i="251"/>
  <c r="L9353" i="251"/>
  <c r="L9354" i="251"/>
  <c r="L9355" i="251"/>
  <c r="L9356" i="251"/>
  <c r="L9357" i="251"/>
  <c r="L9358" i="251"/>
  <c r="L9359" i="251"/>
  <c r="L9360" i="251"/>
  <c r="L9361" i="251"/>
  <c r="L9362" i="251"/>
  <c r="L9363" i="251"/>
  <c r="L9364" i="251"/>
  <c r="L9365" i="251"/>
  <c r="L9366" i="251"/>
  <c r="L9367" i="251"/>
  <c r="L9368" i="251"/>
  <c r="L9369" i="251"/>
  <c r="L9370" i="251"/>
  <c r="L9371" i="251"/>
  <c r="L9372" i="251"/>
  <c r="L9373" i="251"/>
  <c r="L9374" i="251"/>
  <c r="L9375" i="251"/>
  <c r="L9376" i="251"/>
  <c r="L9377" i="251"/>
  <c r="L9378" i="251"/>
  <c r="L9379" i="251"/>
  <c r="L9380" i="251"/>
  <c r="L9381" i="251"/>
  <c r="L9382" i="251"/>
  <c r="L9383" i="251"/>
  <c r="L9384" i="251"/>
  <c r="L9385" i="251"/>
  <c r="L9386" i="251"/>
  <c r="L9387" i="251"/>
  <c r="L9388" i="251"/>
  <c r="L9389" i="251"/>
  <c r="L9390" i="251"/>
  <c r="L9391" i="251"/>
  <c r="L9392" i="251"/>
  <c r="L9393" i="251"/>
  <c r="L9394" i="251"/>
  <c r="L9395" i="251"/>
  <c r="L9396" i="251"/>
  <c r="L9397" i="251"/>
  <c r="L9398" i="251"/>
  <c r="L9399" i="251"/>
  <c r="L9400" i="251"/>
  <c r="L9401" i="251"/>
  <c r="L9402" i="251"/>
  <c r="L9403" i="251"/>
  <c r="L9404" i="251"/>
  <c r="L9405" i="251"/>
  <c r="L9406" i="251"/>
  <c r="L9407" i="251"/>
  <c r="L9408" i="251"/>
  <c r="L9409" i="251"/>
  <c r="L9410" i="251"/>
  <c r="L9411" i="251"/>
  <c r="L9412" i="251"/>
  <c r="L9413" i="251"/>
  <c r="L9414" i="251"/>
  <c r="L9415" i="251"/>
  <c r="L9416" i="251"/>
  <c r="L9417" i="251"/>
  <c r="L9418" i="251"/>
  <c r="L9419" i="251"/>
  <c r="L9420" i="251"/>
  <c r="L9421" i="251"/>
  <c r="L9422" i="251"/>
  <c r="L9423" i="251"/>
  <c r="L9424" i="251"/>
  <c r="L9425" i="251"/>
  <c r="L9426" i="251"/>
  <c r="L9427" i="251"/>
  <c r="L9428" i="251"/>
  <c r="L9429" i="251"/>
  <c r="L9430" i="251"/>
  <c r="L9431" i="251"/>
  <c r="L9432" i="251"/>
  <c r="L9433" i="251"/>
  <c r="L9434" i="251"/>
  <c r="L9435" i="251"/>
  <c r="L9436" i="251"/>
  <c r="L9437" i="251"/>
  <c r="L9438" i="251"/>
  <c r="L9439" i="251"/>
  <c r="L9440" i="251"/>
  <c r="L9441" i="251"/>
  <c r="L9442" i="251"/>
  <c r="L9443" i="251"/>
  <c r="L9444" i="251"/>
  <c r="L9445" i="251"/>
  <c r="L9446" i="251"/>
  <c r="L9447" i="251"/>
  <c r="L9448" i="251"/>
  <c r="L9449" i="251"/>
  <c r="L9450" i="251"/>
  <c r="L9451" i="251"/>
  <c r="L9452" i="251"/>
  <c r="L9453" i="251"/>
  <c r="L9454" i="251"/>
  <c r="L9455" i="251"/>
  <c r="L9456" i="251"/>
  <c r="L9457" i="251"/>
  <c r="L9458" i="251"/>
  <c r="L9459" i="251"/>
  <c r="L9460" i="251"/>
  <c r="L9461" i="251"/>
  <c r="L9462" i="251"/>
  <c r="L9463" i="251"/>
  <c r="L9464" i="251"/>
  <c r="L9465" i="251"/>
  <c r="L9466" i="251"/>
  <c r="L9467" i="251"/>
  <c r="L9468" i="251"/>
  <c r="L9469" i="251"/>
  <c r="L9470" i="251"/>
  <c r="L9471" i="251"/>
  <c r="L9472" i="251"/>
  <c r="L9473" i="251"/>
  <c r="L9474" i="251"/>
  <c r="L9475" i="251"/>
  <c r="L9476" i="251"/>
  <c r="L9477" i="251"/>
  <c r="L9478" i="251"/>
  <c r="L9479" i="251"/>
  <c r="L9480" i="251"/>
  <c r="L9481" i="251"/>
  <c r="L9482" i="251"/>
  <c r="L9483" i="251"/>
  <c r="L9484" i="251"/>
  <c r="L9485" i="251"/>
  <c r="L9486" i="251"/>
  <c r="L9487" i="251"/>
  <c r="L9488" i="251"/>
  <c r="L9489" i="251"/>
  <c r="L9490" i="251"/>
  <c r="L9491" i="251"/>
  <c r="L9492" i="251"/>
  <c r="L9493" i="251"/>
  <c r="L9494" i="251"/>
  <c r="L9495" i="251"/>
  <c r="L9496" i="251"/>
  <c r="L9497" i="251"/>
  <c r="L9498" i="251"/>
  <c r="L9499" i="251"/>
  <c r="L9500" i="251"/>
  <c r="L9501" i="251"/>
  <c r="L9502" i="251"/>
  <c r="L9503" i="251"/>
  <c r="L9504" i="251"/>
  <c r="L9505" i="251"/>
  <c r="L9506" i="251"/>
  <c r="L9507" i="251"/>
  <c r="L9508" i="251"/>
  <c r="L9509" i="251"/>
  <c r="L9510" i="251"/>
  <c r="L9511" i="251"/>
  <c r="L9512" i="251"/>
  <c r="L9513" i="251"/>
  <c r="L9514" i="251"/>
  <c r="L9515" i="251"/>
  <c r="L9516" i="251"/>
  <c r="L9517" i="251"/>
  <c r="L9518" i="251"/>
  <c r="L9519" i="251"/>
  <c r="L9520" i="251"/>
  <c r="L9521" i="251"/>
  <c r="L9522" i="251"/>
  <c r="L9523" i="251"/>
  <c r="L9524" i="251"/>
  <c r="L9525" i="251"/>
  <c r="L9526" i="251"/>
  <c r="L9527" i="251"/>
  <c r="L9528" i="251"/>
  <c r="L9529" i="251"/>
  <c r="L9530" i="251"/>
  <c r="L9531" i="251"/>
  <c r="L9532" i="251"/>
  <c r="L9533" i="251"/>
  <c r="L9534" i="251"/>
  <c r="L9535" i="251"/>
  <c r="L9536" i="251"/>
  <c r="L9537" i="251"/>
  <c r="L9538" i="251"/>
  <c r="L9539" i="251"/>
  <c r="L9540" i="251"/>
  <c r="L9541" i="251"/>
  <c r="L9542" i="251"/>
  <c r="L9543" i="251"/>
  <c r="L9544" i="251"/>
  <c r="L9545" i="251"/>
  <c r="L9546" i="251"/>
  <c r="L9547" i="251"/>
  <c r="L9548" i="251"/>
  <c r="L9549" i="251"/>
  <c r="L9550" i="251"/>
  <c r="L9551" i="251"/>
  <c r="L9552" i="251"/>
  <c r="L9553" i="251"/>
  <c r="L9554" i="251"/>
  <c r="L9555" i="251"/>
  <c r="L9556" i="251"/>
  <c r="L9557" i="251"/>
  <c r="L9558" i="251"/>
  <c r="L9559" i="251"/>
  <c r="L9560" i="251"/>
  <c r="L9561" i="251"/>
  <c r="L9562" i="251"/>
  <c r="L9563" i="251"/>
  <c r="L9564" i="251"/>
  <c r="L9565" i="251"/>
  <c r="L9566" i="251"/>
  <c r="L9567" i="251"/>
  <c r="L9568" i="251"/>
  <c r="L9569" i="251"/>
  <c r="L9570" i="251"/>
  <c r="L9571" i="251"/>
  <c r="L9572" i="251"/>
  <c r="L9573" i="251"/>
  <c r="L9574" i="251"/>
  <c r="L9575" i="251"/>
  <c r="L9576" i="251"/>
  <c r="L9577" i="251"/>
  <c r="L9578" i="251"/>
  <c r="L9579" i="251"/>
  <c r="L9580" i="251"/>
  <c r="L9581" i="251"/>
  <c r="L9582" i="251"/>
  <c r="L9583" i="251"/>
  <c r="L9584" i="251"/>
  <c r="L9585" i="251"/>
  <c r="L9586" i="251"/>
  <c r="L9587" i="251"/>
  <c r="L9588" i="251"/>
  <c r="L9589" i="251"/>
  <c r="L9590" i="251"/>
  <c r="L9591" i="251"/>
  <c r="L9592" i="251"/>
  <c r="L9593" i="251"/>
  <c r="L9594" i="251"/>
  <c r="L9595" i="251"/>
  <c r="L9596" i="251"/>
  <c r="L9597" i="251"/>
  <c r="L9598" i="251"/>
  <c r="L9599" i="251"/>
  <c r="L9600" i="251"/>
  <c r="L9601" i="251"/>
  <c r="L9602" i="251"/>
  <c r="L9603" i="251"/>
  <c r="L9604" i="251"/>
  <c r="L9605" i="251"/>
  <c r="L9606" i="251"/>
  <c r="L9607" i="251"/>
  <c r="L9608" i="251"/>
  <c r="L9609" i="251"/>
  <c r="L9610" i="251"/>
  <c r="L9611" i="251"/>
  <c r="L9612" i="251"/>
  <c r="L9613" i="251"/>
  <c r="L9614" i="251"/>
  <c r="L9615" i="251"/>
  <c r="L9616" i="251"/>
  <c r="L9617" i="251"/>
  <c r="L9618" i="251"/>
  <c r="L9619" i="251"/>
  <c r="L9620" i="251"/>
  <c r="L9621" i="251"/>
  <c r="L9622" i="251"/>
  <c r="L9623" i="251"/>
  <c r="L9624" i="251"/>
  <c r="L9625" i="251"/>
  <c r="L9626" i="251"/>
  <c r="L9627" i="251"/>
  <c r="L9628" i="251"/>
  <c r="L9629" i="251"/>
  <c r="L9630" i="251"/>
  <c r="L9631" i="251"/>
  <c r="L9632" i="251"/>
  <c r="L9633" i="251"/>
  <c r="L9634" i="251"/>
  <c r="L9635" i="251"/>
  <c r="L9636" i="251"/>
  <c r="L9637" i="251"/>
  <c r="L9638" i="251"/>
  <c r="L9639" i="251"/>
  <c r="L9640" i="251"/>
  <c r="L9641" i="251"/>
  <c r="L9642" i="251"/>
  <c r="L9643" i="251"/>
  <c r="L9644" i="251"/>
  <c r="L9645" i="251"/>
  <c r="L9646" i="251"/>
  <c r="L9647" i="251"/>
  <c r="L9648" i="251"/>
  <c r="L9649" i="251"/>
  <c r="L9650" i="251"/>
  <c r="L9651" i="251"/>
  <c r="L9652" i="251"/>
  <c r="L9653" i="251"/>
  <c r="L9654" i="251"/>
  <c r="L9655" i="251"/>
  <c r="L9656" i="251"/>
  <c r="L9657" i="251"/>
  <c r="L9658" i="251"/>
  <c r="L9659" i="251"/>
  <c r="L9660" i="251"/>
  <c r="L9661" i="251"/>
  <c r="L9662" i="251"/>
  <c r="L9663" i="251"/>
  <c r="L9664" i="251"/>
  <c r="L9665" i="251"/>
  <c r="L9666" i="251"/>
  <c r="L9667" i="251"/>
  <c r="L9668" i="251"/>
  <c r="L9669" i="251"/>
  <c r="L9670" i="251"/>
  <c r="L9671" i="251"/>
  <c r="L9672" i="251"/>
  <c r="L9673" i="251"/>
  <c r="L9674" i="251"/>
  <c r="L9675" i="251"/>
  <c r="L9676" i="251"/>
  <c r="L9677" i="251"/>
  <c r="L9678" i="251"/>
  <c r="L9679" i="251"/>
  <c r="L9680" i="251"/>
  <c r="L9681" i="251"/>
  <c r="L9682" i="251"/>
  <c r="L9683" i="251"/>
  <c r="L9684" i="251"/>
  <c r="L9685" i="251"/>
  <c r="L9686" i="251"/>
  <c r="L9687" i="251"/>
  <c r="L9688" i="251"/>
  <c r="L9689" i="251"/>
  <c r="L9690" i="251"/>
  <c r="L9691" i="251"/>
  <c r="L9692" i="251"/>
  <c r="L9693" i="251"/>
  <c r="L9694" i="251"/>
  <c r="L9695" i="251"/>
  <c r="L9696" i="251"/>
  <c r="L9697" i="251"/>
  <c r="L9698" i="251"/>
  <c r="L9699" i="251"/>
  <c r="L9700" i="251"/>
  <c r="L9701" i="251"/>
  <c r="L9702" i="251"/>
  <c r="L9703" i="251"/>
  <c r="L9704" i="251"/>
  <c r="L9705" i="251"/>
  <c r="L9706" i="251"/>
  <c r="L9707" i="251"/>
  <c r="L9708" i="251"/>
  <c r="L9709" i="251"/>
  <c r="L9710" i="251"/>
  <c r="L9711" i="251"/>
  <c r="L9712" i="251"/>
  <c r="L9713" i="251"/>
  <c r="L9714" i="251"/>
  <c r="L9715" i="251"/>
  <c r="L9716" i="251"/>
  <c r="L9717" i="251"/>
  <c r="L9718" i="251"/>
  <c r="L9719" i="251"/>
  <c r="L9720" i="251"/>
  <c r="L9721" i="251"/>
  <c r="L9722" i="251"/>
  <c r="L9723" i="251"/>
  <c r="L9724" i="251"/>
  <c r="L9725" i="251"/>
  <c r="L9726" i="251"/>
  <c r="L9727" i="251"/>
  <c r="L9728" i="251"/>
  <c r="L9729" i="251"/>
  <c r="L9730" i="251"/>
  <c r="L9731" i="251"/>
  <c r="L9732" i="251"/>
  <c r="L9733" i="251"/>
  <c r="L9734" i="251"/>
  <c r="L9735" i="251"/>
  <c r="L9736" i="251"/>
  <c r="L9737" i="251"/>
  <c r="L9738" i="251"/>
  <c r="L9739" i="251"/>
  <c r="L9740" i="251"/>
  <c r="L9741" i="251"/>
  <c r="L9742" i="251"/>
  <c r="L9743" i="251"/>
  <c r="L9744" i="251"/>
  <c r="L9745" i="251"/>
  <c r="L9746" i="251"/>
  <c r="L9747" i="251"/>
  <c r="L9748" i="251"/>
  <c r="L9749" i="251"/>
  <c r="L9750" i="251"/>
  <c r="L9751" i="251"/>
  <c r="L9752" i="251"/>
  <c r="L9753" i="251"/>
  <c r="L9754" i="251"/>
  <c r="L9755" i="251"/>
  <c r="L9756" i="251"/>
  <c r="L9757" i="251"/>
  <c r="L9758" i="251"/>
  <c r="L9759" i="251"/>
  <c r="L9760" i="251"/>
  <c r="L9761" i="251"/>
  <c r="L9762" i="251"/>
  <c r="L9763" i="251"/>
  <c r="L9764" i="251"/>
  <c r="L9765" i="251"/>
  <c r="L9766" i="251"/>
  <c r="L9767" i="251"/>
  <c r="L9768" i="251"/>
  <c r="L9769" i="251"/>
  <c r="L9770" i="251"/>
  <c r="L9771" i="251"/>
  <c r="L9772" i="251"/>
  <c r="L9773" i="251"/>
  <c r="L9774" i="251"/>
  <c r="L9775" i="251"/>
  <c r="L9776" i="251"/>
  <c r="L9777" i="251"/>
  <c r="L9778" i="251"/>
  <c r="L9779" i="251"/>
  <c r="L9780" i="251"/>
  <c r="L9781" i="251"/>
  <c r="L9782" i="251"/>
  <c r="L9783" i="251"/>
  <c r="L9784" i="251"/>
  <c r="L9785" i="251"/>
  <c r="L9786" i="251"/>
  <c r="L9787" i="251"/>
  <c r="L9788" i="251"/>
  <c r="L9789" i="251"/>
  <c r="L9790" i="251"/>
  <c r="L9791" i="251"/>
  <c r="L9792" i="251"/>
  <c r="L9793" i="251"/>
  <c r="L9794" i="251"/>
  <c r="L9795" i="251"/>
  <c r="L9796" i="251"/>
  <c r="L9797" i="251"/>
  <c r="L9798" i="251"/>
  <c r="L9799" i="251"/>
  <c r="L9800" i="251"/>
  <c r="L9801" i="251"/>
  <c r="L9802" i="251"/>
  <c r="L9803" i="251"/>
  <c r="L9804" i="251"/>
  <c r="L9805" i="251"/>
  <c r="L9806" i="251"/>
  <c r="L9807" i="251"/>
  <c r="L9808" i="251"/>
  <c r="L9809" i="251"/>
  <c r="L9810" i="251"/>
  <c r="L9811" i="251"/>
  <c r="L9812" i="251"/>
  <c r="L9813" i="251"/>
  <c r="L9814" i="251"/>
  <c r="L9815" i="251"/>
  <c r="L9816" i="251"/>
  <c r="L9817" i="251"/>
  <c r="L9818" i="251"/>
  <c r="L9819" i="251"/>
  <c r="L9820" i="251"/>
  <c r="L9821" i="251"/>
  <c r="L9822" i="251"/>
  <c r="L9823" i="251"/>
  <c r="L9824" i="251"/>
  <c r="L9825" i="251"/>
  <c r="L9826" i="251"/>
  <c r="L9827" i="251"/>
  <c r="L9828" i="251"/>
  <c r="L9829" i="251"/>
  <c r="L9830" i="251"/>
  <c r="L9831" i="251"/>
  <c r="L9832" i="251"/>
  <c r="L9833" i="251"/>
  <c r="L9834" i="251"/>
  <c r="L9835" i="251"/>
  <c r="L9836" i="251"/>
  <c r="L9837" i="251"/>
  <c r="L9838" i="251"/>
  <c r="L9839" i="251"/>
  <c r="L9840" i="251"/>
  <c r="L9841" i="251"/>
  <c r="L9842" i="251"/>
  <c r="L9843" i="251"/>
  <c r="L9844" i="251"/>
  <c r="L9845" i="251"/>
  <c r="L9846" i="251"/>
  <c r="L9847" i="251"/>
  <c r="L9848" i="251"/>
  <c r="L9849" i="251"/>
  <c r="L9850" i="251"/>
  <c r="L9851" i="251"/>
  <c r="L9852" i="251"/>
  <c r="L9853" i="251"/>
  <c r="L9854" i="251"/>
  <c r="L9855" i="251"/>
  <c r="L9856" i="251"/>
  <c r="L9857" i="251"/>
  <c r="L9858" i="251"/>
  <c r="L9859" i="251"/>
  <c r="L9860" i="251"/>
  <c r="L9861" i="251"/>
  <c r="L9862" i="251"/>
  <c r="L9863" i="251"/>
  <c r="L9864" i="251"/>
  <c r="L9865" i="251"/>
  <c r="L9866" i="251"/>
  <c r="L9867" i="251"/>
  <c r="L9868" i="251"/>
  <c r="L9869" i="251"/>
  <c r="L9870" i="251"/>
  <c r="L9871" i="251"/>
  <c r="L9872" i="251"/>
  <c r="L9873" i="251"/>
  <c r="L9874" i="251"/>
  <c r="L9875" i="251"/>
  <c r="L9876" i="251"/>
  <c r="L9877" i="251"/>
  <c r="L9878" i="251"/>
  <c r="L9879" i="251"/>
  <c r="L9880" i="251"/>
  <c r="L9881" i="251"/>
  <c r="L9882" i="251"/>
  <c r="L9883" i="251"/>
  <c r="L9884" i="251"/>
  <c r="L9885" i="251"/>
  <c r="L9886" i="251"/>
  <c r="L9887" i="251"/>
  <c r="L9888" i="251"/>
  <c r="L9889" i="251"/>
  <c r="L9890" i="251"/>
  <c r="L9891" i="251"/>
  <c r="L9892" i="251"/>
  <c r="L9893" i="251"/>
  <c r="L9894" i="251"/>
  <c r="L9895" i="251"/>
  <c r="L9896" i="251"/>
  <c r="L9897" i="251"/>
  <c r="L9898" i="251"/>
  <c r="L9899" i="251"/>
  <c r="L9900" i="251"/>
  <c r="L9901" i="251"/>
  <c r="L9902" i="251"/>
  <c r="L9903" i="251"/>
  <c r="L9904" i="251"/>
  <c r="L9905" i="251"/>
  <c r="L9906" i="251"/>
  <c r="L9907" i="251"/>
  <c r="L9908" i="251"/>
  <c r="L9909" i="251"/>
  <c r="L9910" i="251"/>
  <c r="L9911" i="251"/>
  <c r="L9912" i="251"/>
  <c r="L9913" i="251"/>
  <c r="L9914" i="251"/>
  <c r="L9915" i="251"/>
  <c r="L9916" i="251"/>
  <c r="L9917" i="251"/>
  <c r="L9918" i="251"/>
  <c r="L9919" i="251"/>
  <c r="L9920" i="251"/>
  <c r="L9921" i="251"/>
  <c r="L9922" i="251"/>
  <c r="L9923" i="251"/>
  <c r="L9924" i="251"/>
  <c r="L9925" i="251"/>
  <c r="L9926" i="251"/>
  <c r="L9927" i="251"/>
  <c r="L9928" i="251"/>
  <c r="L9929" i="251"/>
  <c r="L9930" i="251"/>
  <c r="L9931" i="251"/>
  <c r="L9932" i="251"/>
  <c r="L9933" i="251"/>
  <c r="L9934" i="251"/>
  <c r="L9935" i="251"/>
  <c r="L9936" i="251"/>
  <c r="L9937" i="251"/>
  <c r="L9938" i="251"/>
  <c r="L9939" i="251"/>
  <c r="L9940" i="251"/>
  <c r="L9941" i="251"/>
  <c r="L9942" i="251"/>
  <c r="L9943" i="251"/>
  <c r="L9944" i="251"/>
  <c r="L9945" i="251"/>
  <c r="L9946" i="251"/>
  <c r="L9947" i="251"/>
  <c r="L9948" i="251"/>
  <c r="L9949" i="251"/>
  <c r="L9950" i="251"/>
  <c r="L9951" i="251"/>
  <c r="L9952" i="251"/>
  <c r="L9953" i="251"/>
  <c r="L9954" i="251"/>
  <c r="L9955" i="251"/>
  <c r="L9956" i="251"/>
  <c r="L9957" i="251"/>
  <c r="L9958" i="251"/>
  <c r="L9959" i="251"/>
  <c r="L9960" i="251"/>
  <c r="L9961" i="251"/>
  <c r="L9962" i="251"/>
  <c r="L9963" i="251"/>
  <c r="L9964" i="251"/>
  <c r="L9965" i="251"/>
  <c r="L9966" i="251"/>
  <c r="L9967" i="251"/>
  <c r="L9968" i="251"/>
  <c r="L9969" i="251"/>
  <c r="L9970" i="251"/>
  <c r="L9971" i="251"/>
  <c r="L9972" i="251"/>
  <c r="L9973" i="251"/>
  <c r="L9974" i="251"/>
  <c r="L9975" i="251"/>
  <c r="L9976" i="251"/>
  <c r="L9977" i="251"/>
  <c r="L9978" i="251"/>
  <c r="L9979" i="251"/>
  <c r="L9980" i="251"/>
  <c r="L9981" i="251"/>
  <c r="L9982" i="251"/>
  <c r="L9983" i="251"/>
  <c r="L9984" i="251"/>
  <c r="L9985" i="251"/>
  <c r="L9986" i="251"/>
  <c r="L9987" i="251"/>
  <c r="L9988" i="251"/>
  <c r="L9989" i="251"/>
  <c r="L9990" i="251"/>
  <c r="L9991" i="251"/>
  <c r="L9992" i="251"/>
  <c r="L9993" i="251"/>
  <c r="L9994" i="251"/>
  <c r="L9995" i="251"/>
  <c r="L9996" i="251"/>
  <c r="L9997" i="251"/>
  <c r="L9998" i="251"/>
  <c r="L9999" i="251"/>
  <c r="L10000" i="251"/>
  <c r="L10001" i="251"/>
  <c r="L10002" i="251"/>
  <c r="L10003" i="251"/>
  <c r="L10004" i="251"/>
  <c r="L10005" i="251"/>
  <c r="L10006" i="251"/>
  <c r="L10007" i="251"/>
  <c r="L10008" i="251"/>
  <c r="L10009" i="251"/>
  <c r="L10010" i="251"/>
  <c r="L10011" i="251"/>
  <c r="L10012" i="251"/>
  <c r="L10013" i="251"/>
  <c r="L10014" i="251"/>
  <c r="L10015" i="251"/>
  <c r="L10016" i="251"/>
  <c r="L10017" i="251"/>
  <c r="L18" i="251"/>
  <c r="K18" i="251"/>
  <c r="BD43" i="5" a="1"/>
  <c r="N18" i="251" l="1"/>
  <c r="M18" i="251"/>
  <c r="BD43" i="5"/>
  <c r="BB43" i="5" a="1"/>
  <c r="BB43" i="5" l="1"/>
  <c r="BA43" i="5" a="1"/>
  <c r="BA43" i="5"/>
  <c r="AZ43" i="5" a="1"/>
  <c r="AZ43" i="5"/>
  <c r="AY43" i="5" a="1"/>
  <c r="AY43" i="5"/>
  <c r="AX43" i="5" a="1"/>
  <c r="AX43" i="5"/>
  <c r="BI43" i="5" a="1"/>
  <c r="BI43" i="5"/>
  <c r="BF43" i="5" a="1"/>
  <c r="BF43" i="5"/>
  <c r="BH43" i="5" a="1"/>
  <c r="BH43" i="5"/>
  <c r="BE43" i="5" a="1"/>
  <c r="BE43" i="5"/>
  <c r="BB35" i="5" a="1"/>
  <c r="BB35" i="5"/>
  <c r="BI35" i="5" a="1"/>
  <c r="BI35" i="5"/>
  <c r="AZ35" i="5" a="1"/>
  <c r="AZ35" i="5"/>
  <c r="BH35" i="5" a="1"/>
  <c r="BH35" i="5"/>
  <c r="BF35" i="5" a="1"/>
  <c r="BF35" i="5"/>
  <c r="BC43" i="5" a="1"/>
  <c r="BC43" i="5"/>
  <c r="BA35" i="5" a="1"/>
  <c r="BA35" i="5"/>
  <c r="AX35" i="5" a="1"/>
  <c r="AX35" i="5"/>
  <c r="AY35" i="5" a="1"/>
  <c r="AY35" i="5"/>
  <c r="BE35" i="5" a="1"/>
  <c r="BE35" i="5"/>
  <c r="BD35" i="5" a="1"/>
  <c r="BD35" i="5"/>
  <c r="BC35" i="5" a="1"/>
  <c r="BC35" i="5"/>
  <c r="BC23" i="5" a="1"/>
  <c r="BC23" i="5"/>
  <c r="BB23" i="5" a="1"/>
  <c r="BB23" i="5"/>
  <c r="AZ23" i="5" a="1"/>
  <c r="AZ23" i="5"/>
  <c r="AY23" i="5" a="1"/>
  <c r="AY23" i="5"/>
  <c r="BF23" i="5" a="1"/>
  <c r="BF23" i="5"/>
  <c r="BE23" i="5" a="1"/>
  <c r="BE23" i="5"/>
  <c r="BD64" i="5" a="1"/>
  <c r="BD64" i="5"/>
  <c r="BD23" i="5" a="1"/>
  <c r="BD23" i="5"/>
  <c r="BI23" i="5" a="1"/>
  <c r="BI23" i="5"/>
  <c r="BH23" i="5" a="1"/>
  <c r="BH23" i="5"/>
  <c r="AX23" i="5" a="1"/>
  <c r="AX23" i="5"/>
  <c r="BA23" i="5" a="1"/>
  <c r="BA23" i="5"/>
  <c r="BB64" i="5" a="1"/>
  <c r="BB64" i="5"/>
  <c r="BI64" i="5" a="1"/>
  <c r="BI64" i="5"/>
  <c r="BA64" i="5" a="1"/>
  <c r="BA64" i="5"/>
  <c r="BC64" i="5" a="1"/>
  <c r="BC64" i="5"/>
  <c r="BF64" i="5" a="1"/>
  <c r="BF64" i="5"/>
  <c r="BE64" i="5" a="1"/>
  <c r="BE64" i="5"/>
  <c r="BE29" i="5" a="1"/>
  <c r="BE29" i="5"/>
  <c r="BA29" i="5" a="1"/>
  <c r="BA29" i="5"/>
  <c r="AZ64" i="5" a="1"/>
  <c r="AZ64" i="5"/>
  <c r="AY64" i="5" a="1"/>
  <c r="AY64" i="5"/>
  <c r="BH64" i="5" a="1"/>
  <c r="BH64" i="5"/>
  <c r="AX64" i="5" a="1"/>
  <c r="AX64" i="5"/>
  <c r="BC29" i="5" a="1"/>
  <c r="BC29" i="5"/>
  <c r="BD29" i="5" a="1"/>
  <c r="BD29" i="5"/>
  <c r="BI29" i="5" a="1"/>
  <c r="BI29" i="5"/>
  <c r="BF29" i="5" a="1"/>
  <c r="BF29" i="5"/>
  <c r="AX29" i="5" a="1"/>
  <c r="AX29" i="5"/>
  <c r="AY29" i="5" a="1"/>
  <c r="AY29" i="5"/>
  <c r="BH41" i="5" a="1"/>
  <c r="BH41" i="5"/>
  <c r="BF41" i="5" a="1"/>
  <c r="BF41" i="5"/>
  <c r="BA41" i="5" a="1"/>
  <c r="BA41" i="5"/>
  <c r="BB29" i="5" a="1"/>
  <c r="BB29" i="5"/>
  <c r="BH29" i="5" a="1"/>
  <c r="BH29" i="5"/>
  <c r="AZ29" i="5" a="1"/>
  <c r="AZ29" i="5"/>
  <c r="BI41" i="5" a="1"/>
  <c r="BI41" i="5"/>
  <c r="BD41" i="5" a="1"/>
  <c r="BD41" i="5"/>
  <c r="AY41" i="5" a="1"/>
  <c r="AY41" i="5"/>
  <c r="BE41" i="5" a="1"/>
  <c r="BE41" i="5"/>
  <c r="BC41" i="5" a="1"/>
  <c r="BC41" i="5"/>
  <c r="BB41" i="5" a="1"/>
  <c r="BB41" i="5"/>
  <c r="BE60" i="5" a="1"/>
  <c r="BE60" i="5"/>
  <c r="BI60" i="5" a="1"/>
  <c r="BI60" i="5"/>
  <c r="BH60" i="5" a="1"/>
  <c r="BH60" i="5"/>
  <c r="AX60" i="5" a="1"/>
  <c r="AX60" i="5"/>
  <c r="AZ41" i="5" a="1"/>
  <c r="AZ41" i="5"/>
  <c r="AX41" i="5" a="1"/>
  <c r="AX41" i="5"/>
  <c r="BD60" i="5" a="1"/>
  <c r="BD60" i="5"/>
  <c r="BC60" i="5" a="1"/>
  <c r="BC60" i="5"/>
  <c r="AZ60" i="5" a="1"/>
  <c r="AZ60" i="5"/>
  <c r="BA60" i="5" a="1"/>
  <c r="BA60" i="5"/>
  <c r="AY60" i="5" a="1"/>
  <c r="AY60" i="5"/>
  <c r="BF60" i="5" a="1"/>
  <c r="BF60" i="5"/>
  <c r="BF33" i="5" a="1"/>
  <c r="BF33" i="5"/>
  <c r="BE33" i="5" a="1"/>
  <c r="BE33" i="5"/>
  <c r="BB33" i="5" a="1"/>
  <c r="BB33" i="5"/>
  <c r="BI33" i="5" a="1"/>
  <c r="BI33" i="5"/>
  <c r="BH33" i="5" a="1"/>
  <c r="BH33" i="5"/>
  <c r="BB60" i="5" a="1"/>
  <c r="BB60" i="5"/>
  <c r="BD33" i="5" a="1"/>
  <c r="BD33" i="5"/>
  <c r="AX33" i="5" a="1"/>
  <c r="AX33" i="5"/>
  <c r="BC33" i="5" a="1"/>
  <c r="BC33" i="5"/>
  <c r="BA33" i="5" a="1"/>
  <c r="BA33" i="5"/>
  <c r="AZ33" i="5" a="1"/>
  <c r="AZ33" i="5"/>
  <c r="AY33" i="5" a="1"/>
  <c r="AY33" i="5"/>
  <c r="BH31" i="5" a="1"/>
  <c r="BH31" i="5"/>
  <c r="BA31" i="5" a="1"/>
  <c r="BA31" i="5"/>
  <c r="AZ31" i="5" a="1"/>
  <c r="AZ31" i="5"/>
  <c r="BC31" i="5" a="1"/>
  <c r="BC31" i="5"/>
  <c r="BF31" i="5" a="1"/>
  <c r="BF31" i="5"/>
  <c r="BE31" i="5" a="1"/>
  <c r="BE31" i="5"/>
  <c r="BH25" i="5" a="1"/>
  <c r="BH25" i="5"/>
  <c r="AX31" i="5" a="1"/>
  <c r="AX31" i="5"/>
  <c r="BD31" i="5" a="1"/>
  <c r="BD31" i="5"/>
  <c r="BB31" i="5" a="1"/>
  <c r="BB31" i="5"/>
  <c r="AY31" i="5" a="1"/>
  <c r="AY31" i="5"/>
  <c r="BI31" i="5" a="1"/>
  <c r="BI31" i="5"/>
  <c r="BF25" i="5" a="1"/>
  <c r="BF25" i="5"/>
  <c r="AZ25" i="5" a="1"/>
  <c r="AZ25" i="5"/>
  <c r="AX25" i="5" a="1"/>
  <c r="AX25" i="5"/>
  <c r="BE25" i="5" a="1"/>
  <c r="BE25" i="5"/>
  <c r="BB25" i="5" a="1"/>
  <c r="BB25" i="5"/>
  <c r="BI25" i="5" a="1"/>
  <c r="BI25" i="5"/>
  <c r="BF45" i="5" a="1"/>
  <c r="BF45" i="5"/>
  <c r="BB45" i="5" a="1"/>
  <c r="BB45" i="5"/>
  <c r="AY25" i="5" a="1"/>
  <c r="AY25" i="5"/>
  <c r="BD25" i="5" a="1"/>
  <c r="BD25" i="5"/>
  <c r="BA25" i="5" a="1"/>
  <c r="BA25" i="5"/>
  <c r="BC25" i="5" a="1"/>
  <c r="BC25" i="5"/>
  <c r="AY45" i="5" a="1"/>
  <c r="AY45" i="5"/>
  <c r="BC45" i="5" a="1"/>
  <c r="BC45" i="5"/>
  <c r="BD45" i="5" a="1"/>
  <c r="BD45" i="5"/>
  <c r="BI45" i="5" a="1"/>
  <c r="BI45" i="5"/>
  <c r="BA45" i="5" a="1"/>
  <c r="BA45" i="5"/>
  <c r="AZ45" i="5" a="1"/>
  <c r="AZ45" i="5"/>
  <c r="AY39" i="5" a="1"/>
  <c r="AY39" i="5"/>
  <c r="BA39" i="5" a="1"/>
  <c r="BA39" i="5"/>
  <c r="BE39" i="5" a="1"/>
  <c r="BE39" i="5"/>
  <c r="BE45" i="5" a="1"/>
  <c r="BE45" i="5"/>
  <c r="AX45" i="5" a="1"/>
  <c r="AX45" i="5"/>
  <c r="BH45" i="5" a="1"/>
  <c r="BH45" i="5"/>
  <c r="BD39" i="5" a="1"/>
  <c r="BD39" i="5"/>
  <c r="AZ39" i="5" a="1"/>
  <c r="AZ39" i="5"/>
  <c r="AX39" i="5" a="1"/>
  <c r="AX39" i="5"/>
  <c r="BC39" i="5" a="1"/>
  <c r="BC39" i="5"/>
  <c r="BF39" i="5" a="1"/>
  <c r="BF39" i="5"/>
  <c r="BH39" i="5" a="1"/>
  <c r="BH39" i="5"/>
  <c r="BE37" i="5" a="1"/>
  <c r="BE37" i="5"/>
  <c r="BF37" i="5" a="1"/>
  <c r="BF37" i="5"/>
  <c r="BC37" i="5" a="1"/>
  <c r="BC37" i="5"/>
  <c r="BI37" i="5" a="1"/>
  <c r="BI37" i="5"/>
  <c r="BI39" i="5" a="1"/>
  <c r="BI39" i="5"/>
  <c r="BB39" i="5" a="1"/>
  <c r="BB39" i="5"/>
  <c r="BA37" i="5" a="1"/>
  <c r="BA37" i="5"/>
  <c r="BH37" i="5" a="1"/>
  <c r="BH37" i="5"/>
  <c r="AX37" i="5" a="1"/>
  <c r="AX37" i="5"/>
  <c r="AY37" i="5" a="1"/>
  <c r="AY37" i="5"/>
  <c r="BB37" i="5" a="1"/>
  <c r="BB37" i="5"/>
  <c r="BD37" i="5" a="1"/>
  <c r="BD37" i="5"/>
  <c r="BD56" i="5" a="1"/>
  <c r="BD56" i="5"/>
  <c r="BH56" i="5" a="1"/>
  <c r="BH56" i="5"/>
  <c r="AX56" i="5" a="1"/>
  <c r="AX56" i="5"/>
  <c r="BI56" i="5" a="1"/>
  <c r="BI56" i="5"/>
  <c r="BF56" i="5" a="1"/>
  <c r="BF56" i="5"/>
  <c r="AZ37" i="5" a="1"/>
  <c r="AZ37" i="5"/>
  <c r="AY56" i="5" a="1"/>
  <c r="AY56" i="5"/>
  <c r="AZ56" i="5" a="1"/>
  <c r="AZ56" i="5"/>
  <c r="BC56" i="5" a="1"/>
  <c r="BC56" i="5"/>
  <c r="BE56" i="5" a="1"/>
  <c r="BE56" i="5"/>
  <c r="BB56" i="5" a="1"/>
  <c r="BB56" i="5"/>
  <c r="BA56" i="5" a="1"/>
  <c r="BA56" i="5"/>
  <c r="BB52" i="5" a="1"/>
  <c r="BB52" i="5"/>
  <c r="BD52" i="5" a="1"/>
  <c r="BD52" i="5"/>
  <c r="BH52" i="5" a="1"/>
  <c r="BH52" i="5"/>
  <c r="AZ52" i="5" a="1"/>
  <c r="AZ52" i="5"/>
  <c r="BE52" i="5" a="1"/>
  <c r="BE52" i="5"/>
  <c r="BF52" i="5" a="1"/>
  <c r="BF52" i="5"/>
  <c r="BH48" i="5" a="1"/>
  <c r="BH48" i="5"/>
  <c r="BC52" i="5" a="1"/>
  <c r="BC52" i="5"/>
  <c r="BA52" i="5" a="1"/>
  <c r="BA52" i="5"/>
  <c r="AY52" i="5" a="1"/>
  <c r="AY52" i="5"/>
  <c r="BI52" i="5" a="1"/>
  <c r="BI52" i="5"/>
  <c r="AX52" i="5" a="1"/>
  <c r="AX52" i="5"/>
  <c r="BE48" i="5" a="1"/>
  <c r="BE48" i="5"/>
  <c r="BC48" i="5" a="1"/>
  <c r="BC48" i="5"/>
  <c r="BA48" i="5" a="1"/>
  <c r="BA48" i="5"/>
  <c r="AZ48" i="5" a="1"/>
  <c r="AZ48" i="5"/>
  <c r="BB48" i="5" a="1"/>
  <c r="BB48" i="5"/>
  <c r="BD48" i="5" a="1"/>
  <c r="BD48" i="5"/>
  <c r="BI44" i="5" a="1"/>
  <c r="BI44" i="5"/>
  <c r="BE44" i="5" a="1"/>
  <c r="BE44" i="5"/>
  <c r="BF48" i="5" a="1"/>
  <c r="BF48" i="5"/>
  <c r="AY48" i="5" a="1"/>
  <c r="AY48" i="5"/>
  <c r="BI48" i="5" a="1"/>
  <c r="BI48" i="5"/>
  <c r="AX48" i="5" a="1"/>
  <c r="AX48" i="5"/>
  <c r="BD44" i="5" a="1"/>
  <c r="BD44" i="5"/>
  <c r="BB44" i="5" a="1"/>
  <c r="BB44" i="5"/>
  <c r="AY44" i="5" a="1"/>
  <c r="AY44" i="5"/>
  <c r="BA44" i="5" a="1"/>
  <c r="BA44" i="5"/>
  <c r="AX44" i="5" a="1"/>
  <c r="AX44" i="5"/>
  <c r="BC44" i="5" a="1"/>
  <c r="BC44" i="5"/>
  <c r="BF21" i="5" a="1"/>
  <c r="BF21" i="5"/>
  <c r="BC21" i="5" a="1"/>
  <c r="BC21" i="5"/>
  <c r="BB21" i="5" a="1"/>
  <c r="BB21" i="5"/>
  <c r="BH44" i="5" a="1"/>
  <c r="BH44" i="5"/>
  <c r="AZ44" i="5" a="1"/>
  <c r="AZ44" i="5"/>
  <c r="BF44" i="5" a="1"/>
  <c r="BF44" i="5"/>
  <c r="AX21" i="5" a="1"/>
  <c r="AX21" i="5"/>
  <c r="BH21" i="5" a="1"/>
  <c r="BH21" i="5"/>
  <c r="AZ21" i="5" a="1"/>
  <c r="AZ21" i="5"/>
  <c r="BE21" i="5" a="1"/>
  <c r="BE21" i="5"/>
  <c r="BD21" i="5" a="1"/>
  <c r="BD21" i="5"/>
  <c r="BA21" i="5" a="1"/>
  <c r="BA21" i="5"/>
  <c r="BH24" i="5" a="1"/>
  <c r="BH24" i="5"/>
  <c r="BF24" i="5" a="1"/>
  <c r="BF24" i="5"/>
  <c r="AZ24" i="5" a="1"/>
  <c r="AZ24" i="5"/>
  <c r="BD24" i="5" a="1"/>
  <c r="BD24" i="5"/>
  <c r="BI21" i="5" a="1"/>
  <c r="BI21" i="5"/>
  <c r="AY21" i="5" a="1"/>
  <c r="AY21" i="5"/>
  <c r="AY24" i="5" a="1"/>
  <c r="AY24" i="5"/>
  <c r="BC24" i="5" a="1"/>
  <c r="BC24" i="5"/>
  <c r="BB24" i="5" a="1"/>
  <c r="BB24" i="5"/>
  <c r="BA24" i="5" a="1"/>
  <c r="BA24" i="5"/>
  <c r="BE24" i="5" a="1"/>
  <c r="BE24" i="5"/>
  <c r="BI24" i="5" a="1"/>
  <c r="BI24" i="5"/>
  <c r="AZ20" i="5" a="1"/>
  <c r="AZ20" i="5"/>
  <c r="BA20" i="5" a="1"/>
  <c r="BA20" i="5"/>
  <c r="BB20" i="5" a="1"/>
  <c r="BB20" i="5"/>
  <c r="AX20" i="5" a="1"/>
  <c r="AX20" i="5"/>
  <c r="BE20" i="5" a="1"/>
  <c r="BE20" i="5"/>
  <c r="AX24" i="5" a="1"/>
  <c r="AX24" i="5"/>
  <c r="AY20" i="5" a="1"/>
  <c r="AY20" i="5"/>
  <c r="BF20" i="5" a="1"/>
  <c r="BF20" i="5"/>
  <c r="BH20" i="5" a="1"/>
  <c r="BH20" i="5"/>
  <c r="BI20" i="5" a="1"/>
  <c r="BI20" i="5"/>
  <c r="BD20" i="5" a="1"/>
  <c r="BD20" i="5"/>
  <c r="BC20" i="5" a="1"/>
  <c r="BC20" i="5"/>
  <c r="E7" i="251" a="1"/>
  <c r="E7" i="251" s="1"/>
  <c r="K19" i="251"/>
  <c r="K20" i="251"/>
  <c r="K21" i="251"/>
  <c r="K22" i="251"/>
  <c r="K23" i="251"/>
  <c r="K24" i="251"/>
  <c r="K25" i="251"/>
  <c r="K26" i="251"/>
  <c r="K27" i="251"/>
  <c r="K28" i="251"/>
  <c r="K29" i="251"/>
  <c r="K30" i="251"/>
  <c r="K31" i="251"/>
  <c r="K32" i="251"/>
  <c r="K33" i="251"/>
  <c r="K34" i="251"/>
  <c r="K35" i="251"/>
  <c r="K36" i="251"/>
  <c r="K37" i="251"/>
  <c r="K38" i="251"/>
  <c r="K39" i="251"/>
  <c r="K40" i="251"/>
  <c r="K41" i="251"/>
  <c r="K42" i="251"/>
  <c r="K43" i="251"/>
  <c r="K44" i="251"/>
  <c r="K45" i="251"/>
  <c r="K46" i="251"/>
  <c r="K47" i="251"/>
  <c r="K48" i="251"/>
  <c r="K49" i="251"/>
  <c r="K50" i="251"/>
  <c r="K51" i="251"/>
  <c r="K52" i="251"/>
  <c r="K53" i="251"/>
  <c r="K54" i="251"/>
  <c r="K55" i="251"/>
  <c r="K56" i="251"/>
  <c r="K57" i="251"/>
  <c r="K58" i="251"/>
  <c r="K59" i="251"/>
  <c r="K60" i="251"/>
  <c r="K61" i="251"/>
  <c r="K62" i="251"/>
  <c r="K63" i="251"/>
  <c r="K64" i="251"/>
  <c r="K65" i="251"/>
  <c r="K66" i="251"/>
  <c r="K67" i="251"/>
  <c r="K68" i="251"/>
  <c r="K69" i="251"/>
  <c r="K70" i="251"/>
  <c r="K71" i="251"/>
  <c r="K72" i="251"/>
  <c r="K73" i="251"/>
  <c r="K74" i="251"/>
  <c r="K75" i="251"/>
  <c r="K76" i="251"/>
  <c r="K77" i="251"/>
  <c r="K78" i="251"/>
  <c r="K79" i="251"/>
  <c r="K80" i="251"/>
  <c r="K81" i="251"/>
  <c r="K82" i="251"/>
  <c r="K83" i="251"/>
  <c r="K84" i="251"/>
  <c r="K85" i="251"/>
  <c r="K86" i="251"/>
  <c r="K87" i="251"/>
  <c r="K88" i="251"/>
  <c r="K89" i="251"/>
  <c r="K90" i="251"/>
  <c r="K91" i="251"/>
  <c r="K92" i="251"/>
  <c r="K93" i="251"/>
  <c r="K94" i="251"/>
  <c r="K95" i="251"/>
  <c r="K96" i="251"/>
  <c r="K97" i="251"/>
  <c r="K98" i="251"/>
  <c r="K99" i="251"/>
  <c r="K100" i="251"/>
  <c r="K101" i="251"/>
  <c r="K102" i="251"/>
  <c r="K103" i="251"/>
  <c r="K104" i="251"/>
  <c r="K105" i="251"/>
  <c r="K106" i="251"/>
  <c r="K107" i="251"/>
  <c r="K108" i="251"/>
  <c r="K109" i="251"/>
  <c r="K110" i="251"/>
  <c r="K111" i="251"/>
  <c r="K112" i="251"/>
  <c r="K113" i="251"/>
  <c r="K114" i="251"/>
  <c r="K115" i="251"/>
  <c r="K116" i="251"/>
  <c r="K117" i="251"/>
  <c r="K118" i="251"/>
  <c r="K119" i="251"/>
  <c r="K120" i="251"/>
  <c r="K121" i="251"/>
  <c r="K122" i="251"/>
  <c r="K123" i="251"/>
  <c r="K124" i="251"/>
  <c r="K125" i="251"/>
  <c r="K126" i="251"/>
  <c r="K127" i="251"/>
  <c r="K128" i="251"/>
  <c r="K129" i="251"/>
  <c r="K130" i="251"/>
  <c r="K131" i="251"/>
  <c r="K132" i="251"/>
  <c r="K133" i="251"/>
  <c r="K134" i="251"/>
  <c r="K135" i="251"/>
  <c r="K136" i="251"/>
  <c r="K137" i="251"/>
  <c r="K138" i="251"/>
  <c r="K139" i="251"/>
  <c r="K140" i="251"/>
  <c r="K141" i="251"/>
  <c r="K142" i="251"/>
  <c r="K143" i="251"/>
  <c r="K144" i="251"/>
  <c r="K145" i="251"/>
  <c r="K146" i="251"/>
  <c r="K147" i="251"/>
  <c r="K148" i="251"/>
  <c r="K149" i="251"/>
  <c r="K150" i="251"/>
  <c r="K151" i="251"/>
  <c r="K152" i="251"/>
  <c r="K153" i="251"/>
  <c r="K154" i="251"/>
  <c r="K155" i="251"/>
  <c r="K156" i="251"/>
  <c r="K157" i="251"/>
  <c r="K158" i="251"/>
  <c r="K159" i="251"/>
  <c r="K160" i="251"/>
  <c r="K161" i="251"/>
  <c r="K162" i="251"/>
  <c r="K163" i="251"/>
  <c r="K164" i="251"/>
  <c r="K165" i="251"/>
  <c r="K166" i="251"/>
  <c r="K167" i="251"/>
  <c r="K168" i="251"/>
  <c r="K169" i="251"/>
  <c r="K170" i="251"/>
  <c r="K171" i="251"/>
  <c r="K172" i="251"/>
  <c r="K173" i="251"/>
  <c r="K174" i="251"/>
  <c r="K175" i="251"/>
  <c r="K176" i="251"/>
  <c r="K177" i="251"/>
  <c r="K178" i="251"/>
  <c r="K179" i="251"/>
  <c r="K180" i="251"/>
  <c r="K181" i="251"/>
  <c r="K182" i="251"/>
  <c r="K183" i="251"/>
  <c r="K184" i="251"/>
  <c r="K185" i="251"/>
  <c r="K186" i="251"/>
  <c r="K187" i="251"/>
  <c r="K188" i="251"/>
  <c r="K189" i="251"/>
  <c r="K190" i="251"/>
  <c r="K191" i="251"/>
  <c r="K192" i="251"/>
  <c r="K193" i="251"/>
  <c r="K194" i="251"/>
  <c r="K195" i="251"/>
  <c r="K196" i="251"/>
  <c r="K197" i="251"/>
  <c r="K198" i="251"/>
  <c r="K199" i="251"/>
  <c r="K200" i="251"/>
  <c r="K201" i="251"/>
  <c r="K202" i="251"/>
  <c r="K203" i="251"/>
  <c r="K204" i="251"/>
  <c r="K205" i="251"/>
  <c r="K206" i="251"/>
  <c r="K207" i="251"/>
  <c r="K208" i="251"/>
  <c r="K209" i="251"/>
  <c r="K210" i="251"/>
  <c r="K211" i="251"/>
  <c r="K212" i="251"/>
  <c r="K213" i="251"/>
  <c r="K214" i="251"/>
  <c r="K215" i="251"/>
  <c r="K216" i="251"/>
  <c r="K217" i="251"/>
  <c r="K218" i="251"/>
  <c r="K219" i="251"/>
  <c r="K220" i="251"/>
  <c r="K221" i="251"/>
  <c r="K222" i="251"/>
  <c r="K223" i="251"/>
  <c r="K224" i="251"/>
  <c r="K225" i="251"/>
  <c r="K226" i="251"/>
  <c r="K227" i="251"/>
  <c r="K228" i="251"/>
  <c r="K229" i="251"/>
  <c r="K230" i="251"/>
  <c r="K231" i="251"/>
  <c r="K232" i="251"/>
  <c r="K233" i="251"/>
  <c r="K234" i="251"/>
  <c r="K235" i="251"/>
  <c r="K236" i="251"/>
  <c r="K237" i="251"/>
  <c r="K238" i="251"/>
  <c r="K239" i="251"/>
  <c r="K240" i="251"/>
  <c r="K241" i="251"/>
  <c r="K242" i="251"/>
  <c r="K243" i="251"/>
  <c r="K244" i="251"/>
  <c r="K245" i="251"/>
  <c r="K246" i="251"/>
  <c r="K247" i="251"/>
  <c r="K248" i="251"/>
  <c r="K249" i="251"/>
  <c r="K250" i="251"/>
  <c r="K251" i="251"/>
  <c r="K252" i="251"/>
  <c r="K253" i="251"/>
  <c r="K254" i="251"/>
  <c r="K255" i="251"/>
  <c r="K256" i="251"/>
  <c r="K257" i="251"/>
  <c r="K258" i="251"/>
  <c r="K259" i="251"/>
  <c r="K260" i="251"/>
  <c r="K261" i="251"/>
  <c r="K262" i="251"/>
  <c r="K263" i="251"/>
  <c r="K264" i="251"/>
  <c r="K265" i="251"/>
  <c r="K266" i="251"/>
  <c r="K267" i="251"/>
  <c r="K268" i="251"/>
  <c r="K269" i="251"/>
  <c r="K270" i="251"/>
  <c r="K271" i="251"/>
  <c r="K272" i="251"/>
  <c r="K273" i="251"/>
  <c r="K274" i="251"/>
  <c r="K275" i="251"/>
  <c r="K276" i="251"/>
  <c r="K277" i="251"/>
  <c r="K278" i="251"/>
  <c r="K279" i="251"/>
  <c r="K280" i="251"/>
  <c r="K281" i="251"/>
  <c r="K282" i="251"/>
  <c r="K283" i="251"/>
  <c r="K284" i="251"/>
  <c r="K285" i="251"/>
  <c r="K286" i="251"/>
  <c r="K287" i="251"/>
  <c r="K288" i="251"/>
  <c r="K289" i="251"/>
  <c r="K290" i="251"/>
  <c r="K291" i="251"/>
  <c r="K292" i="251"/>
  <c r="K293" i="251"/>
  <c r="K294" i="251"/>
  <c r="K295" i="251"/>
  <c r="K296" i="251"/>
  <c r="K297" i="251"/>
  <c r="K298" i="251"/>
  <c r="K299" i="251"/>
  <c r="K300" i="251"/>
  <c r="K301" i="251"/>
  <c r="K302" i="251"/>
  <c r="K303" i="251"/>
  <c r="K304" i="251"/>
  <c r="K305" i="251"/>
  <c r="K306" i="251"/>
  <c r="K307" i="251"/>
  <c r="K308" i="251"/>
  <c r="K309" i="251"/>
  <c r="K310" i="251"/>
  <c r="K311" i="251"/>
  <c r="K312" i="251"/>
  <c r="K313" i="251"/>
  <c r="K314" i="251"/>
  <c r="K315" i="251"/>
  <c r="K316" i="251"/>
  <c r="K317" i="251"/>
  <c r="K318" i="251"/>
  <c r="K319" i="251"/>
  <c r="K320" i="251"/>
  <c r="K321" i="251"/>
  <c r="K322" i="251"/>
  <c r="K323" i="251"/>
  <c r="K324" i="251"/>
  <c r="K325" i="251"/>
  <c r="K326" i="251"/>
  <c r="K327" i="251"/>
  <c r="K328" i="251"/>
  <c r="K329" i="251"/>
  <c r="K330" i="251"/>
  <c r="K331" i="251"/>
  <c r="K332" i="251"/>
  <c r="K333" i="251"/>
  <c r="K334" i="251"/>
  <c r="K335" i="251"/>
  <c r="K336" i="251"/>
  <c r="K337" i="251"/>
  <c r="K338" i="251"/>
  <c r="K339" i="251"/>
  <c r="K340" i="251"/>
  <c r="K341" i="251"/>
  <c r="K342" i="251"/>
  <c r="K343" i="251"/>
  <c r="K344" i="251"/>
  <c r="K345" i="251"/>
  <c r="K346" i="251"/>
  <c r="K347" i="251"/>
  <c r="K348" i="251"/>
  <c r="K349" i="251"/>
  <c r="K350" i="251"/>
  <c r="K351" i="251"/>
  <c r="K352" i="251"/>
  <c r="K353" i="251"/>
  <c r="K354" i="251"/>
  <c r="K355" i="251"/>
  <c r="K356" i="251"/>
  <c r="K357" i="251"/>
  <c r="K358" i="251"/>
  <c r="K359" i="251"/>
  <c r="K360" i="251"/>
  <c r="K361" i="251"/>
  <c r="K362" i="251"/>
  <c r="K363" i="251"/>
  <c r="K364" i="251"/>
  <c r="K365" i="251"/>
  <c r="K366" i="251"/>
  <c r="K367" i="251"/>
  <c r="K368" i="251"/>
  <c r="K369" i="251"/>
  <c r="K370" i="251"/>
  <c r="K371" i="251"/>
  <c r="K372" i="251"/>
  <c r="K373" i="251"/>
  <c r="K374" i="251"/>
  <c r="K375" i="251"/>
  <c r="K376" i="251"/>
  <c r="K377" i="251"/>
  <c r="K378" i="251"/>
  <c r="K379" i="251"/>
  <c r="K380" i="251"/>
  <c r="K381" i="251"/>
  <c r="K382" i="251"/>
  <c r="K383" i="251"/>
  <c r="K384" i="251"/>
  <c r="K385" i="251"/>
  <c r="K386" i="251"/>
  <c r="K387" i="251"/>
  <c r="K388" i="251"/>
  <c r="K389" i="251"/>
  <c r="K390" i="251"/>
  <c r="K391" i="251"/>
  <c r="K392" i="251"/>
  <c r="K393" i="251"/>
  <c r="K394" i="251"/>
  <c r="K395" i="251"/>
  <c r="K396" i="251"/>
  <c r="K397" i="251"/>
  <c r="K398" i="251"/>
  <c r="K399" i="251"/>
  <c r="K400" i="251"/>
  <c r="K401" i="251"/>
  <c r="K402" i="251"/>
  <c r="K403" i="251"/>
  <c r="K404" i="251"/>
  <c r="K405" i="251"/>
  <c r="K406" i="251"/>
  <c r="K407" i="251"/>
  <c r="K408" i="251"/>
  <c r="K409" i="251"/>
  <c r="K410" i="251"/>
  <c r="K411" i="251"/>
  <c r="K412" i="251"/>
  <c r="K413" i="251"/>
  <c r="K414" i="251"/>
  <c r="K415" i="251"/>
  <c r="K416" i="251"/>
  <c r="K417" i="251"/>
  <c r="K418" i="251"/>
  <c r="K419" i="251"/>
  <c r="K420" i="251"/>
  <c r="K421" i="251"/>
  <c r="K422" i="251"/>
  <c r="K423" i="251"/>
  <c r="K424" i="251"/>
  <c r="K425" i="251"/>
  <c r="K426" i="251"/>
  <c r="K427" i="251"/>
  <c r="K428" i="251"/>
  <c r="K429" i="251"/>
  <c r="K430" i="251"/>
  <c r="K431" i="251"/>
  <c r="K432" i="251"/>
  <c r="K433" i="251"/>
  <c r="K434" i="251"/>
  <c r="K435" i="251"/>
  <c r="K436" i="251"/>
  <c r="K437" i="251"/>
  <c r="K438" i="251"/>
  <c r="K439" i="251"/>
  <c r="K440" i="251"/>
  <c r="K441" i="251"/>
  <c r="K442" i="251"/>
  <c r="K443" i="251"/>
  <c r="K444" i="251"/>
  <c r="K445" i="251"/>
  <c r="K446" i="251"/>
  <c r="K447" i="251"/>
  <c r="K448" i="251"/>
  <c r="K449" i="251"/>
  <c r="K450" i="251"/>
  <c r="K451" i="251"/>
  <c r="K452" i="251"/>
  <c r="K453" i="251"/>
  <c r="K454" i="251"/>
  <c r="K455" i="251"/>
  <c r="K456" i="251"/>
  <c r="K457" i="251"/>
  <c r="K458" i="251"/>
  <c r="K459" i="251"/>
  <c r="K460" i="251"/>
  <c r="K461" i="251"/>
  <c r="K462" i="251"/>
  <c r="K463" i="251"/>
  <c r="K464" i="251"/>
  <c r="K465" i="251"/>
  <c r="K466" i="251"/>
  <c r="K467" i="251"/>
  <c r="K468" i="251"/>
  <c r="K469" i="251"/>
  <c r="K470" i="251"/>
  <c r="K471" i="251"/>
  <c r="K472" i="251"/>
  <c r="K473" i="251"/>
  <c r="K474" i="251"/>
  <c r="K475" i="251"/>
  <c r="K476" i="251"/>
  <c r="K477" i="251"/>
  <c r="K478" i="251"/>
  <c r="K479" i="251"/>
  <c r="K480" i="251"/>
  <c r="K481" i="251"/>
  <c r="K482" i="251"/>
  <c r="K483" i="251"/>
  <c r="K484" i="251"/>
  <c r="K485" i="251"/>
  <c r="K486" i="251"/>
  <c r="K487" i="251"/>
  <c r="K488" i="251"/>
  <c r="K489" i="251"/>
  <c r="K490" i="251"/>
  <c r="K491" i="251"/>
  <c r="K492" i="251"/>
  <c r="K493" i="251"/>
  <c r="K494" i="251"/>
  <c r="K495" i="251"/>
  <c r="K496" i="251"/>
  <c r="K497" i="251"/>
  <c r="K498" i="251"/>
  <c r="K499" i="251"/>
  <c r="K500" i="251"/>
  <c r="K501" i="251"/>
  <c r="K502" i="251"/>
  <c r="K503" i="251"/>
  <c r="K504" i="251"/>
  <c r="K505" i="251"/>
  <c r="K506" i="251"/>
  <c r="K507" i="251"/>
  <c r="K508" i="251"/>
  <c r="K509" i="251"/>
  <c r="K510" i="251"/>
  <c r="K511" i="251"/>
  <c r="K512" i="251"/>
  <c r="K513" i="251"/>
  <c r="K514" i="251"/>
  <c r="K515" i="251"/>
  <c r="K516" i="251"/>
  <c r="K517" i="251"/>
  <c r="K518" i="251"/>
  <c r="K519" i="251"/>
  <c r="K520" i="251"/>
  <c r="K521" i="251"/>
  <c r="K522" i="251"/>
  <c r="K523" i="251"/>
  <c r="K524" i="251"/>
  <c r="K525" i="251"/>
  <c r="K526" i="251"/>
  <c r="K527" i="251"/>
  <c r="K528" i="251"/>
  <c r="K529" i="251"/>
  <c r="K530" i="251"/>
  <c r="K531" i="251"/>
  <c r="K532" i="251"/>
  <c r="K533" i="251"/>
  <c r="K534" i="251"/>
  <c r="K535" i="251"/>
  <c r="K536" i="251"/>
  <c r="K537" i="251"/>
  <c r="K538" i="251"/>
  <c r="K539" i="251"/>
  <c r="K540" i="251"/>
  <c r="K541" i="251"/>
  <c r="K542" i="251"/>
  <c r="K543" i="251"/>
  <c r="K544" i="251"/>
  <c r="K545" i="251"/>
  <c r="K546" i="251"/>
  <c r="K547" i="251"/>
  <c r="K548" i="251"/>
  <c r="K549" i="251"/>
  <c r="K550" i="251"/>
  <c r="K551" i="251"/>
  <c r="K552" i="251"/>
  <c r="K553" i="251"/>
  <c r="K554" i="251"/>
  <c r="K555" i="251"/>
  <c r="K556" i="251"/>
  <c r="K557" i="251"/>
  <c r="K558" i="251"/>
  <c r="K559" i="251"/>
  <c r="K560" i="251"/>
  <c r="K561" i="251"/>
  <c r="K562" i="251"/>
  <c r="K563" i="251"/>
  <c r="K564" i="251"/>
  <c r="K565" i="251"/>
  <c r="K566" i="251"/>
  <c r="K567" i="251"/>
  <c r="K568" i="251"/>
  <c r="K569" i="251"/>
  <c r="K570" i="251"/>
  <c r="K571" i="251"/>
  <c r="K572" i="251"/>
  <c r="K573" i="251"/>
  <c r="K574" i="251"/>
  <c r="K575" i="251"/>
  <c r="K576" i="251"/>
  <c r="K577" i="251"/>
  <c r="K578" i="251"/>
  <c r="K579" i="251"/>
  <c r="K580" i="251"/>
  <c r="K581" i="251"/>
  <c r="K582" i="251"/>
  <c r="K583" i="251"/>
  <c r="K584" i="251"/>
  <c r="K585" i="251"/>
  <c r="K586" i="251"/>
  <c r="K587" i="251"/>
  <c r="K588" i="251"/>
  <c r="K589" i="251"/>
  <c r="K590" i="251"/>
  <c r="K591" i="251"/>
  <c r="K592" i="251"/>
  <c r="K593" i="251"/>
  <c r="K594" i="251"/>
  <c r="K595" i="251"/>
  <c r="K596" i="251"/>
  <c r="K597" i="251"/>
  <c r="K598" i="251"/>
  <c r="K599" i="251"/>
  <c r="K600" i="251"/>
  <c r="K601" i="251"/>
  <c r="K602" i="251"/>
  <c r="K603" i="251"/>
  <c r="K604" i="251"/>
  <c r="K605" i="251"/>
  <c r="K606" i="251"/>
  <c r="K607" i="251"/>
  <c r="K608" i="251"/>
  <c r="K609" i="251"/>
  <c r="K610" i="251"/>
  <c r="K611" i="251"/>
  <c r="K612" i="251"/>
  <c r="K613" i="251"/>
  <c r="K614" i="251"/>
  <c r="K615" i="251"/>
  <c r="K616" i="251"/>
  <c r="K617" i="251"/>
  <c r="K618" i="251"/>
  <c r="K619" i="251"/>
  <c r="K620" i="251"/>
  <c r="K621" i="251"/>
  <c r="K622" i="251"/>
  <c r="K623" i="251"/>
  <c r="K624" i="251"/>
  <c r="K625" i="251"/>
  <c r="K626" i="251"/>
  <c r="K627" i="251"/>
  <c r="K628" i="251"/>
  <c r="K629" i="251"/>
  <c r="K630" i="251"/>
  <c r="K631" i="251"/>
  <c r="K632" i="251"/>
  <c r="K633" i="251"/>
  <c r="K634" i="251"/>
  <c r="K635" i="251"/>
  <c r="K636" i="251"/>
  <c r="K637" i="251"/>
  <c r="K638" i="251"/>
  <c r="K639" i="251"/>
  <c r="K640" i="251"/>
  <c r="K641" i="251"/>
  <c r="K642" i="251"/>
  <c r="K643" i="251"/>
  <c r="K644" i="251"/>
  <c r="K645" i="251"/>
  <c r="K646" i="251"/>
  <c r="K647" i="251"/>
  <c r="K648" i="251"/>
  <c r="K649" i="251"/>
  <c r="K650" i="251"/>
  <c r="K651" i="251"/>
  <c r="K652" i="251"/>
  <c r="K653" i="251"/>
  <c r="K654" i="251"/>
  <c r="K655" i="251"/>
  <c r="K656" i="251"/>
  <c r="K657" i="251"/>
  <c r="K658" i="251"/>
  <c r="K659" i="251"/>
  <c r="K660" i="251"/>
  <c r="K661" i="251"/>
  <c r="K662" i="251"/>
  <c r="K663" i="251"/>
  <c r="K664" i="251"/>
  <c r="K665" i="251"/>
  <c r="K666" i="251"/>
  <c r="K667" i="251"/>
  <c r="K668" i="251"/>
  <c r="K669" i="251"/>
  <c r="K670" i="251"/>
  <c r="K671" i="251"/>
  <c r="K672" i="251"/>
  <c r="K673" i="251"/>
  <c r="K674" i="251"/>
  <c r="K675" i="251"/>
  <c r="K676" i="251"/>
  <c r="K677" i="251"/>
  <c r="K678" i="251"/>
  <c r="K679" i="251"/>
  <c r="K680" i="251"/>
  <c r="K681" i="251"/>
  <c r="K682" i="251"/>
  <c r="K683" i="251"/>
  <c r="K684" i="251"/>
  <c r="K685" i="251"/>
  <c r="K686" i="251"/>
  <c r="K687" i="251"/>
  <c r="K688" i="251"/>
  <c r="K689" i="251"/>
  <c r="K690" i="251"/>
  <c r="K691" i="251"/>
  <c r="K692" i="251"/>
  <c r="K693" i="251"/>
  <c r="K694" i="251"/>
  <c r="K695" i="251"/>
  <c r="K696" i="251"/>
  <c r="K697" i="251"/>
  <c r="K698" i="251"/>
  <c r="K699" i="251"/>
  <c r="K700" i="251"/>
  <c r="K701" i="251"/>
  <c r="K702" i="251"/>
  <c r="K703" i="251"/>
  <c r="K704" i="251"/>
  <c r="K705" i="251"/>
  <c r="K706" i="251"/>
  <c r="K707" i="251"/>
  <c r="K708" i="251"/>
  <c r="K709" i="251"/>
  <c r="K710" i="251"/>
  <c r="K711" i="251"/>
  <c r="K712" i="251"/>
  <c r="K713" i="251"/>
  <c r="K714" i="251"/>
  <c r="K715" i="251"/>
  <c r="K716" i="251"/>
  <c r="K717" i="251"/>
  <c r="K718" i="251"/>
  <c r="K719" i="251"/>
  <c r="K720" i="251"/>
  <c r="K721" i="251"/>
  <c r="K722" i="251"/>
  <c r="K723" i="251"/>
  <c r="K724" i="251"/>
  <c r="K725" i="251"/>
  <c r="K726" i="251"/>
  <c r="K727" i="251"/>
  <c r="K728" i="251"/>
  <c r="K729" i="251"/>
  <c r="K730" i="251"/>
  <c r="K731" i="251"/>
  <c r="K732" i="251"/>
  <c r="K733" i="251"/>
  <c r="K734" i="251"/>
  <c r="K735" i="251"/>
  <c r="K736" i="251"/>
  <c r="K737" i="251"/>
  <c r="K738" i="251"/>
  <c r="K739" i="251"/>
  <c r="K740" i="251"/>
  <c r="K741" i="251"/>
  <c r="K742" i="251"/>
  <c r="K743" i="251"/>
  <c r="K744" i="251"/>
  <c r="K745" i="251"/>
  <c r="K746" i="251"/>
  <c r="K747" i="251"/>
  <c r="K748" i="251"/>
  <c r="K749" i="251"/>
  <c r="K750" i="251"/>
  <c r="K751" i="251"/>
  <c r="K752" i="251"/>
  <c r="K753" i="251"/>
  <c r="K754" i="251"/>
  <c r="K755" i="251"/>
  <c r="K756" i="251"/>
  <c r="K757" i="251"/>
  <c r="K758" i="251"/>
  <c r="K759" i="251"/>
  <c r="K760" i="251"/>
  <c r="K761" i="251"/>
  <c r="K762" i="251"/>
  <c r="K763" i="251"/>
  <c r="K764" i="251"/>
  <c r="K765" i="251"/>
  <c r="K766" i="251"/>
  <c r="K767" i="251"/>
  <c r="K768" i="251"/>
  <c r="K769" i="251"/>
  <c r="K770" i="251"/>
  <c r="K771" i="251"/>
  <c r="K772" i="251"/>
  <c r="K773" i="251"/>
  <c r="K774" i="251"/>
  <c r="K775" i="251"/>
  <c r="K776" i="251"/>
  <c r="K777" i="251"/>
  <c r="K778" i="251"/>
  <c r="K779" i="251"/>
  <c r="K780" i="251"/>
  <c r="K781" i="251"/>
  <c r="K782" i="251"/>
  <c r="K783" i="251"/>
  <c r="K784" i="251"/>
  <c r="K785" i="251"/>
  <c r="K786" i="251"/>
  <c r="K787" i="251"/>
  <c r="K788" i="251"/>
  <c r="K789" i="251"/>
  <c r="K790" i="251"/>
  <c r="K791" i="251"/>
  <c r="K792" i="251"/>
  <c r="K793" i="251"/>
  <c r="K794" i="251"/>
  <c r="K795" i="251"/>
  <c r="K796" i="251"/>
  <c r="K797" i="251"/>
  <c r="K798" i="251"/>
  <c r="K799" i="251"/>
  <c r="K800" i="251"/>
  <c r="K801" i="251"/>
  <c r="K802" i="251"/>
  <c r="K803" i="251"/>
  <c r="K804" i="251"/>
  <c r="K805" i="251"/>
  <c r="K806" i="251"/>
  <c r="K807" i="251"/>
  <c r="K808" i="251"/>
  <c r="K809" i="251"/>
  <c r="K810" i="251"/>
  <c r="K811" i="251"/>
  <c r="K812" i="251"/>
  <c r="K813" i="251"/>
  <c r="K814" i="251"/>
  <c r="K815" i="251"/>
  <c r="K816" i="251"/>
  <c r="K817" i="251"/>
  <c r="K818" i="251"/>
  <c r="K819" i="251"/>
  <c r="K820" i="251"/>
  <c r="K821" i="251"/>
  <c r="K822" i="251"/>
  <c r="K823" i="251"/>
  <c r="K824" i="251"/>
  <c r="K825" i="251"/>
  <c r="K826" i="251"/>
  <c r="K827" i="251"/>
  <c r="K828" i="251"/>
  <c r="K829" i="251"/>
  <c r="K830" i="251"/>
  <c r="K831" i="251"/>
  <c r="K832" i="251"/>
  <c r="K833" i="251"/>
  <c r="K834" i="251"/>
  <c r="K835" i="251"/>
  <c r="K836" i="251"/>
  <c r="K837" i="251"/>
  <c r="K838" i="251"/>
  <c r="K839" i="251"/>
  <c r="K840" i="251"/>
  <c r="K841" i="251"/>
  <c r="K842" i="251"/>
  <c r="K843" i="251"/>
  <c r="K844" i="251"/>
  <c r="K845" i="251"/>
  <c r="K846" i="251"/>
  <c r="K847" i="251"/>
  <c r="K848" i="251"/>
  <c r="K849" i="251"/>
  <c r="K850" i="251"/>
  <c r="K851" i="251"/>
  <c r="K852" i="251"/>
  <c r="K853" i="251"/>
  <c r="K854" i="251"/>
  <c r="K855" i="251"/>
  <c r="K856" i="251"/>
  <c r="K857" i="251"/>
  <c r="K858" i="251"/>
  <c r="K859" i="251"/>
  <c r="K860" i="251"/>
  <c r="K861" i="251"/>
  <c r="K862" i="251"/>
  <c r="K863" i="251"/>
  <c r="K864" i="251"/>
  <c r="K865" i="251"/>
  <c r="K866" i="251"/>
  <c r="K867" i="251"/>
  <c r="K868" i="251"/>
  <c r="K869" i="251"/>
  <c r="K870" i="251"/>
  <c r="K871" i="251"/>
  <c r="K872" i="251"/>
  <c r="K873" i="251"/>
  <c r="K874" i="251"/>
  <c r="K875" i="251"/>
  <c r="K876" i="251"/>
  <c r="K877" i="251"/>
  <c r="K878" i="251"/>
  <c r="K879" i="251"/>
  <c r="K880" i="251"/>
  <c r="K881" i="251"/>
  <c r="K882" i="251"/>
  <c r="K883" i="251"/>
  <c r="K884" i="251"/>
  <c r="K885" i="251"/>
  <c r="K886" i="251"/>
  <c r="K887" i="251"/>
  <c r="K888" i="251"/>
  <c r="K889" i="251"/>
  <c r="K890" i="251"/>
  <c r="K891" i="251"/>
  <c r="K892" i="251"/>
  <c r="K893" i="251"/>
  <c r="K894" i="251"/>
  <c r="K895" i="251"/>
  <c r="K896" i="251"/>
  <c r="K897" i="251"/>
  <c r="K898" i="251"/>
  <c r="K899" i="251"/>
  <c r="K900" i="251"/>
  <c r="K901" i="251"/>
  <c r="K902" i="251"/>
  <c r="K903" i="251"/>
  <c r="K904" i="251"/>
  <c r="K905" i="251"/>
  <c r="K906" i="251"/>
  <c r="K907" i="251"/>
  <c r="K908" i="251"/>
  <c r="K909" i="251"/>
  <c r="K910" i="251"/>
  <c r="K911" i="251"/>
  <c r="K912" i="251"/>
  <c r="K913" i="251"/>
  <c r="K914" i="251"/>
  <c r="K915" i="251"/>
  <c r="K916" i="251"/>
  <c r="K917" i="251"/>
  <c r="K918" i="251"/>
  <c r="K919" i="251"/>
  <c r="K920" i="251"/>
  <c r="K921" i="251"/>
  <c r="K922" i="251"/>
  <c r="K923" i="251"/>
  <c r="K924" i="251"/>
  <c r="K925" i="251"/>
  <c r="K926" i="251"/>
  <c r="K927" i="251"/>
  <c r="K928" i="251"/>
  <c r="K929" i="251"/>
  <c r="K930" i="251"/>
  <c r="K931" i="251"/>
  <c r="K932" i="251"/>
  <c r="K933" i="251"/>
  <c r="K934" i="251"/>
  <c r="K935" i="251"/>
  <c r="K936" i="251"/>
  <c r="K937" i="251"/>
  <c r="K938" i="251"/>
  <c r="K939" i="251"/>
  <c r="K940" i="251"/>
  <c r="K941" i="251"/>
  <c r="K942" i="251"/>
  <c r="K943" i="251"/>
  <c r="K944" i="251"/>
  <c r="K945" i="251"/>
  <c r="K946" i="251"/>
  <c r="K947" i="251"/>
  <c r="K948" i="251"/>
  <c r="K949" i="251"/>
  <c r="K950" i="251"/>
  <c r="K951" i="251"/>
  <c r="K952" i="251"/>
  <c r="K953" i="251"/>
  <c r="K954" i="251"/>
  <c r="K955" i="251"/>
  <c r="K956" i="251"/>
  <c r="K957" i="251"/>
  <c r="K958" i="251"/>
  <c r="K959" i="251"/>
  <c r="K960" i="251"/>
  <c r="K961" i="251"/>
  <c r="K962" i="251"/>
  <c r="K963" i="251"/>
  <c r="K964" i="251"/>
  <c r="K965" i="251"/>
  <c r="K966" i="251"/>
  <c r="K967" i="251"/>
  <c r="K968" i="251"/>
  <c r="K969" i="251"/>
  <c r="K970" i="251"/>
  <c r="K971" i="251"/>
  <c r="K972" i="251"/>
  <c r="K973" i="251"/>
  <c r="K974" i="251"/>
  <c r="K975" i="251"/>
  <c r="K976" i="251"/>
  <c r="K977" i="251"/>
  <c r="K978" i="251"/>
  <c r="K979" i="251"/>
  <c r="K980" i="251"/>
  <c r="K981" i="251"/>
  <c r="K982" i="251"/>
  <c r="K983" i="251"/>
  <c r="K984" i="251"/>
  <c r="K985" i="251"/>
  <c r="K986" i="251"/>
  <c r="K987" i="251"/>
  <c r="K988" i="251"/>
  <c r="K989" i="251"/>
  <c r="K990" i="251"/>
  <c r="K991" i="251"/>
  <c r="K992" i="251"/>
  <c r="K993" i="251"/>
  <c r="K994" i="251"/>
  <c r="K995" i="251"/>
  <c r="K996" i="251"/>
  <c r="K997" i="251"/>
  <c r="K998" i="251"/>
  <c r="K999" i="251"/>
  <c r="K1000" i="251"/>
  <c r="K1001" i="251"/>
  <c r="K1002" i="251"/>
  <c r="K1003" i="251"/>
  <c r="K1004" i="251"/>
  <c r="K1005" i="251"/>
  <c r="K1006" i="251"/>
  <c r="K1007" i="251"/>
  <c r="K1008" i="251"/>
  <c r="K1009" i="251"/>
  <c r="K1010" i="251"/>
  <c r="K1011" i="251"/>
  <c r="K1012" i="251"/>
  <c r="K1013" i="251"/>
  <c r="K1014" i="251"/>
  <c r="K1015" i="251"/>
  <c r="K1016" i="251"/>
  <c r="K1017" i="251"/>
  <c r="K1018" i="251"/>
  <c r="K1019" i="251"/>
  <c r="K1020" i="251"/>
  <c r="K1021" i="251"/>
  <c r="K1022" i="251"/>
  <c r="K1023" i="251"/>
  <c r="K1024" i="251"/>
  <c r="K1025" i="251"/>
  <c r="K1026" i="251"/>
  <c r="K1027" i="251"/>
  <c r="K1028" i="251"/>
  <c r="K1029" i="251"/>
  <c r="K1030" i="251"/>
  <c r="K1031" i="251"/>
  <c r="K1032" i="251"/>
  <c r="K1033" i="251"/>
  <c r="K1034" i="251"/>
  <c r="K1035" i="251"/>
  <c r="K1036" i="251"/>
  <c r="K1037" i="251"/>
  <c r="K1038" i="251"/>
  <c r="K1039" i="251"/>
  <c r="K1040" i="251"/>
  <c r="K1041" i="251"/>
  <c r="K1042" i="251"/>
  <c r="K1043" i="251"/>
  <c r="K1044" i="251"/>
  <c r="K1045" i="251"/>
  <c r="K1046" i="251"/>
  <c r="K1047" i="251"/>
  <c r="K1048" i="251"/>
  <c r="K1049" i="251"/>
  <c r="K1050" i="251"/>
  <c r="K1051" i="251"/>
  <c r="K1052" i="251"/>
  <c r="K1053" i="251"/>
  <c r="K1054" i="251"/>
  <c r="K1055" i="251"/>
  <c r="K1056" i="251"/>
  <c r="K1057" i="251"/>
  <c r="K1058" i="251"/>
  <c r="K1059" i="251"/>
  <c r="K1060" i="251"/>
  <c r="K1061" i="251"/>
  <c r="K1062" i="251"/>
  <c r="K1063" i="251"/>
  <c r="K1064" i="251"/>
  <c r="K1065" i="251"/>
  <c r="K1066" i="251"/>
  <c r="K1067" i="251"/>
  <c r="K1068" i="251"/>
  <c r="K1069" i="251"/>
  <c r="K1070" i="251"/>
  <c r="K1071" i="251"/>
  <c r="K1072" i="251"/>
  <c r="K1073" i="251"/>
  <c r="K1074" i="251"/>
  <c r="K1075" i="251"/>
  <c r="K1076" i="251"/>
  <c r="K1077" i="251"/>
  <c r="K1078" i="251"/>
  <c r="K1079" i="251"/>
  <c r="K1080" i="251"/>
  <c r="K1081" i="251"/>
  <c r="K1082" i="251"/>
  <c r="K1083" i="251"/>
  <c r="K1084" i="251"/>
  <c r="K1085" i="251"/>
  <c r="K1086" i="251"/>
  <c r="K1087" i="251"/>
  <c r="K1088" i="251"/>
  <c r="K1089" i="251"/>
  <c r="K1090" i="251"/>
  <c r="K1091" i="251"/>
  <c r="K1092" i="251"/>
  <c r="K1093" i="251"/>
  <c r="K1094" i="251"/>
  <c r="K1095" i="251"/>
  <c r="K1096" i="251"/>
  <c r="K1097" i="251"/>
  <c r="K1098" i="251"/>
  <c r="K1099" i="251"/>
  <c r="K1100" i="251"/>
  <c r="K1101" i="251"/>
  <c r="K1102" i="251"/>
  <c r="K1103" i="251"/>
  <c r="K1104" i="251"/>
  <c r="K1105" i="251"/>
  <c r="K1106" i="251"/>
  <c r="K1107" i="251"/>
  <c r="K1108" i="251"/>
  <c r="K1109" i="251"/>
  <c r="K1110" i="251"/>
  <c r="K1111" i="251"/>
  <c r="K1112" i="251"/>
  <c r="K1113" i="251"/>
  <c r="K1114" i="251"/>
  <c r="K1115" i="251"/>
  <c r="K1116" i="251"/>
  <c r="K1117" i="251"/>
  <c r="K1118" i="251"/>
  <c r="K1119" i="251"/>
  <c r="K1120" i="251"/>
  <c r="K1121" i="251"/>
  <c r="K1122" i="251"/>
  <c r="K1123" i="251"/>
  <c r="K1124" i="251"/>
  <c r="K1125" i="251"/>
  <c r="K1126" i="251"/>
  <c r="K1127" i="251"/>
  <c r="K1128" i="251"/>
  <c r="K1129" i="251"/>
  <c r="K1130" i="251"/>
  <c r="K1131" i="251"/>
  <c r="K1132" i="251"/>
  <c r="K1133" i="251"/>
  <c r="K1134" i="251"/>
  <c r="K1135" i="251"/>
  <c r="K1136" i="251"/>
  <c r="K1137" i="251"/>
  <c r="K1138" i="251"/>
  <c r="K1139" i="251"/>
  <c r="K1140" i="251"/>
  <c r="K1141" i="251"/>
  <c r="K1142" i="251"/>
  <c r="K1143" i="251"/>
  <c r="K1144" i="251"/>
  <c r="K1145" i="251"/>
  <c r="K1146" i="251"/>
  <c r="K1147" i="251"/>
  <c r="K1148" i="251"/>
  <c r="K1149" i="251"/>
  <c r="K1150" i="251"/>
  <c r="K1151" i="251"/>
  <c r="K1152" i="251"/>
  <c r="K1153" i="251"/>
  <c r="K1154" i="251"/>
  <c r="K1155" i="251"/>
  <c r="K1156" i="251"/>
  <c r="K1157" i="251"/>
  <c r="K1158" i="251"/>
  <c r="K1159" i="251"/>
  <c r="K1160" i="251"/>
  <c r="K1161" i="251"/>
  <c r="K1162" i="251"/>
  <c r="K1163" i="251"/>
  <c r="K1164" i="251"/>
  <c r="K1165" i="251"/>
  <c r="K1166" i="251"/>
  <c r="K1167" i="251"/>
  <c r="K1168" i="251"/>
  <c r="K1169" i="251"/>
  <c r="K1170" i="251"/>
  <c r="K1171" i="251"/>
  <c r="K1172" i="251"/>
  <c r="K1173" i="251"/>
  <c r="K1174" i="251"/>
  <c r="K1175" i="251"/>
  <c r="K1176" i="251"/>
  <c r="K1177" i="251"/>
  <c r="K1178" i="251"/>
  <c r="K1179" i="251"/>
  <c r="K1180" i="251"/>
  <c r="K1181" i="251"/>
  <c r="K1182" i="251"/>
  <c r="K1183" i="251"/>
  <c r="K1184" i="251"/>
  <c r="K1185" i="251"/>
  <c r="K1186" i="251"/>
  <c r="K1187" i="251"/>
  <c r="K1188" i="251"/>
  <c r="K1189" i="251"/>
  <c r="K1190" i="251"/>
  <c r="K1191" i="251"/>
  <c r="K1192" i="251"/>
  <c r="K1193" i="251"/>
  <c r="K1194" i="251"/>
  <c r="K1195" i="251"/>
  <c r="K1196" i="251"/>
  <c r="K1197" i="251"/>
  <c r="K1198" i="251"/>
  <c r="K1199" i="251"/>
  <c r="K1200" i="251"/>
  <c r="K1201" i="251"/>
  <c r="K1202" i="251"/>
  <c r="K1203" i="251"/>
  <c r="K1204" i="251"/>
  <c r="K1205" i="251"/>
  <c r="K1206" i="251"/>
  <c r="K1207" i="251"/>
  <c r="K1208" i="251"/>
  <c r="K1209" i="251"/>
  <c r="K1210" i="251"/>
  <c r="K1211" i="251"/>
  <c r="K1212" i="251"/>
  <c r="K1213" i="251"/>
  <c r="K1214" i="251"/>
  <c r="K1215" i="251"/>
  <c r="K1216" i="251"/>
  <c r="K1217" i="251"/>
  <c r="K1218" i="251"/>
  <c r="K1219" i="251"/>
  <c r="K1220" i="251"/>
  <c r="K1221" i="251"/>
  <c r="K1222" i="251"/>
  <c r="K1223" i="251"/>
  <c r="K1224" i="251"/>
  <c r="K1225" i="251"/>
  <c r="K1226" i="251"/>
  <c r="K1227" i="251"/>
  <c r="K1228" i="251"/>
  <c r="K1229" i="251"/>
  <c r="K1230" i="251"/>
  <c r="K1231" i="251"/>
  <c r="K1232" i="251"/>
  <c r="K1233" i="251"/>
  <c r="K1234" i="251"/>
  <c r="K1235" i="251"/>
  <c r="K1236" i="251"/>
  <c r="K1237" i="251"/>
  <c r="K1238" i="251"/>
  <c r="K1239" i="251"/>
  <c r="K1240" i="251"/>
  <c r="K1241" i="251"/>
  <c r="K1242" i="251"/>
  <c r="K1243" i="251"/>
  <c r="K1244" i="251"/>
  <c r="K1245" i="251"/>
  <c r="K1246" i="251"/>
  <c r="K1247" i="251"/>
  <c r="K1248" i="251"/>
  <c r="K1249" i="251"/>
  <c r="K1250" i="251"/>
  <c r="K1251" i="251"/>
  <c r="K1252" i="251"/>
  <c r="K1253" i="251"/>
  <c r="K1254" i="251"/>
  <c r="K1255" i="251"/>
  <c r="K1256" i="251"/>
  <c r="K1257" i="251"/>
  <c r="K1258" i="251"/>
  <c r="K1259" i="251"/>
  <c r="K1260" i="251"/>
  <c r="K1261" i="251"/>
  <c r="K1262" i="251"/>
  <c r="K1263" i="251"/>
  <c r="K1264" i="251"/>
  <c r="K1265" i="251"/>
  <c r="K1266" i="251"/>
  <c r="K1267" i="251"/>
  <c r="K1268" i="251"/>
  <c r="K1269" i="251"/>
  <c r="K1270" i="251"/>
  <c r="K1271" i="251"/>
  <c r="K1272" i="251"/>
  <c r="K1273" i="251"/>
  <c r="K1274" i="251"/>
  <c r="K1275" i="251"/>
  <c r="K1276" i="251"/>
  <c r="K1277" i="251"/>
  <c r="K1278" i="251"/>
  <c r="K1279" i="251"/>
  <c r="K1280" i="251"/>
  <c r="K1281" i="251"/>
  <c r="K1282" i="251"/>
  <c r="K1283" i="251"/>
  <c r="K1284" i="251"/>
  <c r="K1285" i="251"/>
  <c r="K1286" i="251"/>
  <c r="K1287" i="251"/>
  <c r="K1288" i="251"/>
  <c r="K1289" i="251"/>
  <c r="K1290" i="251"/>
  <c r="K1291" i="251"/>
  <c r="K1292" i="251"/>
  <c r="K1293" i="251"/>
  <c r="K1294" i="251"/>
  <c r="K1295" i="251"/>
  <c r="K1296" i="251"/>
  <c r="K1297" i="251"/>
  <c r="K1298" i="251"/>
  <c r="K1299" i="251"/>
  <c r="K1300" i="251"/>
  <c r="K1301" i="251"/>
  <c r="K1302" i="251"/>
  <c r="K1303" i="251"/>
  <c r="K1304" i="251"/>
  <c r="K1305" i="251"/>
  <c r="K1306" i="251"/>
  <c r="K1307" i="251"/>
  <c r="K1308" i="251"/>
  <c r="K1309" i="251"/>
  <c r="K1310" i="251"/>
  <c r="K1311" i="251"/>
  <c r="K1312" i="251"/>
  <c r="K1313" i="251"/>
  <c r="K1314" i="251"/>
  <c r="K1315" i="251"/>
  <c r="K1316" i="251"/>
  <c r="K1317" i="251"/>
  <c r="K1318" i="251"/>
  <c r="K1319" i="251"/>
  <c r="K1320" i="251"/>
  <c r="K1321" i="251"/>
  <c r="K1322" i="251"/>
  <c r="K1323" i="251"/>
  <c r="K1324" i="251"/>
  <c r="K1325" i="251"/>
  <c r="K1326" i="251"/>
  <c r="K1327" i="251"/>
  <c r="K1328" i="251"/>
  <c r="K1329" i="251"/>
  <c r="K1330" i="251"/>
  <c r="K1331" i="251"/>
  <c r="K1332" i="251"/>
  <c r="K1333" i="251"/>
  <c r="K1334" i="251"/>
  <c r="K1335" i="251"/>
  <c r="K1336" i="251"/>
  <c r="K1337" i="251"/>
  <c r="K1338" i="251"/>
  <c r="K1339" i="251"/>
  <c r="K1340" i="251"/>
  <c r="K1341" i="251"/>
  <c r="K1342" i="251"/>
  <c r="K1343" i="251"/>
  <c r="K1344" i="251"/>
  <c r="K1345" i="251"/>
  <c r="K1346" i="251"/>
  <c r="K1347" i="251"/>
  <c r="K1348" i="251"/>
  <c r="K1349" i="251"/>
  <c r="K1350" i="251"/>
  <c r="K1351" i="251"/>
  <c r="K1352" i="251"/>
  <c r="K1353" i="251"/>
  <c r="K1354" i="251"/>
  <c r="K1355" i="251"/>
  <c r="K1356" i="251"/>
  <c r="K1357" i="251"/>
  <c r="K1358" i="251"/>
  <c r="K1359" i="251"/>
  <c r="K1360" i="251"/>
  <c r="K1361" i="251"/>
  <c r="K1362" i="251"/>
  <c r="K1363" i="251"/>
  <c r="K1364" i="251"/>
  <c r="K1365" i="251"/>
  <c r="K1366" i="251"/>
  <c r="K1367" i="251"/>
  <c r="K1368" i="251"/>
  <c r="K1369" i="251"/>
  <c r="K1370" i="251"/>
  <c r="K1371" i="251"/>
  <c r="K1372" i="251"/>
  <c r="K1373" i="251"/>
  <c r="K1374" i="251"/>
  <c r="K1375" i="251"/>
  <c r="K1376" i="251"/>
  <c r="K1377" i="251"/>
  <c r="K1378" i="251"/>
  <c r="K1379" i="251"/>
  <c r="K1380" i="251"/>
  <c r="K1381" i="251"/>
  <c r="K1382" i="251"/>
  <c r="K1383" i="251"/>
  <c r="K1384" i="251"/>
  <c r="K1385" i="251"/>
  <c r="K1386" i="251"/>
  <c r="K1387" i="251"/>
  <c r="K1388" i="251"/>
  <c r="K1389" i="251"/>
  <c r="K1390" i="251"/>
  <c r="K1391" i="251"/>
  <c r="K1392" i="251"/>
  <c r="K1393" i="251"/>
  <c r="K1394" i="251"/>
  <c r="K1395" i="251"/>
  <c r="K1396" i="251"/>
  <c r="K1397" i="251"/>
  <c r="K1398" i="251"/>
  <c r="K1399" i="251"/>
  <c r="K1400" i="251"/>
  <c r="K1401" i="251"/>
  <c r="K1402" i="251"/>
  <c r="K1403" i="251"/>
  <c r="K1404" i="251"/>
  <c r="K1405" i="251"/>
  <c r="K1406" i="251"/>
  <c r="K1407" i="251"/>
  <c r="K1408" i="251"/>
  <c r="K1409" i="251"/>
  <c r="K1410" i="251"/>
  <c r="K1411" i="251"/>
  <c r="K1412" i="251"/>
  <c r="K1413" i="251"/>
  <c r="K1414" i="251"/>
  <c r="K1415" i="251"/>
  <c r="K1416" i="251"/>
  <c r="K1417" i="251"/>
  <c r="K1418" i="251"/>
  <c r="K1419" i="251"/>
  <c r="K1420" i="251"/>
  <c r="K1421" i="251"/>
  <c r="K1422" i="251"/>
  <c r="K1423" i="251"/>
  <c r="K1424" i="251"/>
  <c r="K1425" i="251"/>
  <c r="K1426" i="251"/>
  <c r="K1427" i="251"/>
  <c r="K1428" i="251"/>
  <c r="K1429" i="251"/>
  <c r="K1430" i="251"/>
  <c r="K1431" i="251"/>
  <c r="K1432" i="251"/>
  <c r="K1433" i="251"/>
  <c r="K1434" i="251"/>
  <c r="K1435" i="251"/>
  <c r="K1436" i="251"/>
  <c r="K1437" i="251"/>
  <c r="K1438" i="251"/>
  <c r="K1439" i="251"/>
  <c r="K1440" i="251"/>
  <c r="K1441" i="251"/>
  <c r="K1442" i="251"/>
  <c r="K1443" i="251"/>
  <c r="K1444" i="251"/>
  <c r="K1445" i="251"/>
  <c r="K1446" i="251"/>
  <c r="K1447" i="251"/>
  <c r="K1448" i="251"/>
  <c r="K1449" i="251"/>
  <c r="K1450" i="251"/>
  <c r="K1451" i="251"/>
  <c r="K1452" i="251"/>
  <c r="K1453" i="251"/>
  <c r="K1454" i="251"/>
  <c r="K1455" i="251"/>
  <c r="K1456" i="251"/>
  <c r="K1457" i="251"/>
  <c r="K1458" i="251"/>
  <c r="K1459" i="251"/>
  <c r="K1460" i="251"/>
  <c r="K1461" i="251"/>
  <c r="K1462" i="251"/>
  <c r="K1463" i="251"/>
  <c r="K1464" i="251"/>
  <c r="K1465" i="251"/>
  <c r="K1466" i="251"/>
  <c r="K1467" i="251"/>
  <c r="K1468" i="251"/>
  <c r="K1469" i="251"/>
  <c r="K1470" i="251"/>
  <c r="K1471" i="251"/>
  <c r="K1472" i="251"/>
  <c r="K1473" i="251"/>
  <c r="K1474" i="251"/>
  <c r="K1475" i="251"/>
  <c r="K1476" i="251"/>
  <c r="K1477" i="251"/>
  <c r="K1478" i="251"/>
  <c r="K1479" i="251"/>
  <c r="K1480" i="251"/>
  <c r="K1481" i="251"/>
  <c r="K1482" i="251"/>
  <c r="K1483" i="251"/>
  <c r="K1484" i="251"/>
  <c r="K1485" i="251"/>
  <c r="K1486" i="251"/>
  <c r="K1487" i="251"/>
  <c r="K1488" i="251"/>
  <c r="K1489" i="251"/>
  <c r="K1490" i="251"/>
  <c r="K1491" i="251"/>
  <c r="K1492" i="251"/>
  <c r="K1493" i="251"/>
  <c r="K1494" i="251"/>
  <c r="K1495" i="251"/>
  <c r="K1496" i="251"/>
  <c r="K1497" i="251"/>
  <c r="K1498" i="251"/>
  <c r="K1499" i="251"/>
  <c r="K1500" i="251"/>
  <c r="K1501" i="251"/>
  <c r="K1502" i="251"/>
  <c r="K1503" i="251"/>
  <c r="K1504" i="251"/>
  <c r="K1505" i="251"/>
  <c r="K1506" i="251"/>
  <c r="K1507" i="251"/>
  <c r="K1508" i="251"/>
  <c r="K1509" i="251"/>
  <c r="K1510" i="251"/>
  <c r="K1511" i="251"/>
  <c r="K1512" i="251"/>
  <c r="K1513" i="251"/>
  <c r="K1514" i="251"/>
  <c r="K1515" i="251"/>
  <c r="K1516" i="251"/>
  <c r="K1517" i="251"/>
  <c r="K1518" i="251"/>
  <c r="K1519" i="251"/>
  <c r="K1520" i="251"/>
  <c r="K1521" i="251"/>
  <c r="K1522" i="251"/>
  <c r="K1523" i="251"/>
  <c r="K1524" i="251"/>
  <c r="K1525" i="251"/>
  <c r="K1526" i="251"/>
  <c r="K1527" i="251"/>
  <c r="K1528" i="251"/>
  <c r="K1529" i="251"/>
  <c r="K1530" i="251"/>
  <c r="K1531" i="251"/>
  <c r="K1532" i="251"/>
  <c r="K1533" i="251"/>
  <c r="K1534" i="251"/>
  <c r="K1535" i="251"/>
  <c r="K1536" i="251"/>
  <c r="K1537" i="251"/>
  <c r="K1538" i="251"/>
  <c r="K1539" i="251"/>
  <c r="K1540" i="251"/>
  <c r="K1541" i="251"/>
  <c r="K1542" i="251"/>
  <c r="K1543" i="251"/>
  <c r="K1544" i="251"/>
  <c r="K1545" i="251"/>
  <c r="K1546" i="251"/>
  <c r="K1547" i="251"/>
  <c r="K1548" i="251"/>
  <c r="K1549" i="251"/>
  <c r="K1550" i="251"/>
  <c r="K1551" i="251"/>
  <c r="K1552" i="251"/>
  <c r="K1553" i="251"/>
  <c r="K1554" i="251"/>
  <c r="K1555" i="251"/>
  <c r="K1556" i="251"/>
  <c r="K1557" i="251"/>
  <c r="K1558" i="251"/>
  <c r="K1559" i="251"/>
  <c r="K1560" i="251"/>
  <c r="K1561" i="251"/>
  <c r="K1562" i="251"/>
  <c r="K1563" i="251"/>
  <c r="K1564" i="251"/>
  <c r="K1565" i="251"/>
  <c r="K1566" i="251"/>
  <c r="K1567" i="251"/>
  <c r="K1568" i="251"/>
  <c r="K1569" i="251"/>
  <c r="K1570" i="251"/>
  <c r="K1571" i="251"/>
  <c r="K1572" i="251"/>
  <c r="K1573" i="251"/>
  <c r="K1574" i="251"/>
  <c r="K1575" i="251"/>
  <c r="K1576" i="251"/>
  <c r="K1577" i="251"/>
  <c r="K1578" i="251"/>
  <c r="K1579" i="251"/>
  <c r="K1580" i="251"/>
  <c r="K1581" i="251"/>
  <c r="K1582" i="251"/>
  <c r="K1583" i="251"/>
  <c r="K1584" i="251"/>
  <c r="K1585" i="251"/>
  <c r="K1586" i="251"/>
  <c r="K1587" i="251"/>
  <c r="K1588" i="251"/>
  <c r="K1589" i="251"/>
  <c r="K1590" i="251"/>
  <c r="K1591" i="251"/>
  <c r="K1592" i="251"/>
  <c r="K1593" i="251"/>
  <c r="K1594" i="251"/>
  <c r="K1595" i="251"/>
  <c r="K1596" i="251"/>
  <c r="K1597" i="251"/>
  <c r="K1598" i="251"/>
  <c r="K1599" i="251"/>
  <c r="K1600" i="251"/>
  <c r="K1601" i="251"/>
  <c r="K1602" i="251"/>
  <c r="K1603" i="251"/>
  <c r="K1604" i="251"/>
  <c r="K1605" i="251"/>
  <c r="K1606" i="251"/>
  <c r="K1607" i="251"/>
  <c r="K1608" i="251"/>
  <c r="K1609" i="251"/>
  <c r="K1610" i="251"/>
  <c r="K1611" i="251"/>
  <c r="K1612" i="251"/>
  <c r="K1613" i="251"/>
  <c r="K1614" i="251"/>
  <c r="K1615" i="251"/>
  <c r="K1616" i="251"/>
  <c r="K1617" i="251"/>
  <c r="K1618" i="251"/>
  <c r="K1619" i="251"/>
  <c r="K1620" i="251"/>
  <c r="K1621" i="251"/>
  <c r="K1622" i="251"/>
  <c r="K1623" i="251"/>
  <c r="K1624" i="251"/>
  <c r="K1625" i="251"/>
  <c r="K1626" i="251"/>
  <c r="K1627" i="251"/>
  <c r="K1628" i="251"/>
  <c r="K1629" i="251"/>
  <c r="K1630" i="251"/>
  <c r="K1631" i="251"/>
  <c r="K1632" i="251"/>
  <c r="K1633" i="251"/>
  <c r="K1634" i="251"/>
  <c r="K1635" i="251"/>
  <c r="K1636" i="251"/>
  <c r="K1637" i="251"/>
  <c r="K1638" i="251"/>
  <c r="K1639" i="251"/>
  <c r="K1640" i="251"/>
  <c r="K1641" i="251"/>
  <c r="K1642" i="251"/>
  <c r="K1643" i="251"/>
  <c r="K1644" i="251"/>
  <c r="K1645" i="251"/>
  <c r="K1646" i="251"/>
  <c r="K1647" i="251"/>
  <c r="K1648" i="251"/>
  <c r="K1649" i="251"/>
  <c r="K1650" i="251"/>
  <c r="K1651" i="251"/>
  <c r="K1652" i="251"/>
  <c r="K1653" i="251"/>
  <c r="K1654" i="251"/>
  <c r="K1655" i="251"/>
  <c r="K1656" i="251"/>
  <c r="K1657" i="251"/>
  <c r="K1658" i="251"/>
  <c r="K1659" i="251"/>
  <c r="K1660" i="251"/>
  <c r="K1661" i="251"/>
  <c r="K1662" i="251"/>
  <c r="K1663" i="251"/>
  <c r="K1664" i="251"/>
  <c r="K1665" i="251"/>
  <c r="K1666" i="251"/>
  <c r="K1667" i="251"/>
  <c r="K1668" i="251"/>
  <c r="K1669" i="251"/>
  <c r="K1670" i="251"/>
  <c r="K1671" i="251"/>
  <c r="K1672" i="251"/>
  <c r="K1673" i="251"/>
  <c r="K1674" i="251"/>
  <c r="K1675" i="251"/>
  <c r="K1676" i="251"/>
  <c r="K1677" i="251"/>
  <c r="K1678" i="251"/>
  <c r="K1679" i="251"/>
  <c r="K1680" i="251"/>
  <c r="K1681" i="251"/>
  <c r="K1682" i="251"/>
  <c r="K1683" i="251"/>
  <c r="K1684" i="251"/>
  <c r="K1685" i="251"/>
  <c r="K1686" i="251"/>
  <c r="K1687" i="251"/>
  <c r="K1688" i="251"/>
  <c r="K1689" i="251"/>
  <c r="K1690" i="251"/>
  <c r="K1691" i="251"/>
  <c r="K1692" i="251"/>
  <c r="K1693" i="251"/>
  <c r="K1694" i="251"/>
  <c r="K1695" i="251"/>
  <c r="K1696" i="251"/>
  <c r="K1697" i="251"/>
  <c r="K1698" i="251"/>
  <c r="K1699" i="251"/>
  <c r="K1700" i="251"/>
  <c r="K1701" i="251"/>
  <c r="K1702" i="251"/>
  <c r="K1703" i="251"/>
  <c r="K1704" i="251"/>
  <c r="K1705" i="251"/>
  <c r="K1706" i="251"/>
  <c r="K1707" i="251"/>
  <c r="K1708" i="251"/>
  <c r="K1709" i="251"/>
  <c r="K1710" i="251"/>
  <c r="K1711" i="251"/>
  <c r="K1712" i="251"/>
  <c r="K1713" i="251"/>
  <c r="K1714" i="251"/>
  <c r="K1715" i="251"/>
  <c r="K1716" i="251"/>
  <c r="K1717" i="251"/>
  <c r="K1718" i="251"/>
  <c r="K1719" i="251"/>
  <c r="K1720" i="251"/>
  <c r="K1721" i="251"/>
  <c r="K1722" i="251"/>
  <c r="K1723" i="251"/>
  <c r="K1724" i="251"/>
  <c r="K1725" i="251"/>
  <c r="K1726" i="251"/>
  <c r="K1727" i="251"/>
  <c r="K1728" i="251"/>
  <c r="K1729" i="251"/>
  <c r="K1730" i="251"/>
  <c r="K1731" i="251"/>
  <c r="K1732" i="251"/>
  <c r="K1733" i="251"/>
  <c r="K1734" i="251"/>
  <c r="K1735" i="251"/>
  <c r="K1736" i="251"/>
  <c r="K1737" i="251"/>
  <c r="K1738" i="251"/>
  <c r="K1739" i="251"/>
  <c r="K1740" i="251"/>
  <c r="K1741" i="251"/>
  <c r="K1742" i="251"/>
  <c r="K1743" i="251"/>
  <c r="K1744" i="251"/>
  <c r="K1745" i="251"/>
  <c r="K1746" i="251"/>
  <c r="K1747" i="251"/>
  <c r="K1748" i="251"/>
  <c r="K1749" i="251"/>
  <c r="K1750" i="251"/>
  <c r="K1751" i="251"/>
  <c r="K1752" i="251"/>
  <c r="K1753" i="251"/>
  <c r="K1754" i="251"/>
  <c r="K1755" i="251"/>
  <c r="K1756" i="251"/>
  <c r="K1757" i="251"/>
  <c r="K1758" i="251"/>
  <c r="K1759" i="251"/>
  <c r="K1760" i="251"/>
  <c r="K1761" i="251"/>
  <c r="K1762" i="251"/>
  <c r="K1763" i="251"/>
  <c r="K1764" i="251"/>
  <c r="K1765" i="251"/>
  <c r="K1766" i="251"/>
  <c r="K1767" i="251"/>
  <c r="K1768" i="251"/>
  <c r="K1769" i="251"/>
  <c r="K1770" i="251"/>
  <c r="K1771" i="251"/>
  <c r="K1772" i="251"/>
  <c r="K1773" i="251"/>
  <c r="K1774" i="251"/>
  <c r="K1775" i="251"/>
  <c r="K1776" i="251"/>
  <c r="K1777" i="251"/>
  <c r="K1778" i="251"/>
  <c r="K1779" i="251"/>
  <c r="K1780" i="251"/>
  <c r="K1781" i="251"/>
  <c r="K1782" i="251"/>
  <c r="K1783" i="251"/>
  <c r="K1784" i="251"/>
  <c r="K1785" i="251"/>
  <c r="K1786" i="251"/>
  <c r="K1787" i="251"/>
  <c r="K1788" i="251"/>
  <c r="K1789" i="251"/>
  <c r="K1790" i="251"/>
  <c r="K1791" i="251"/>
  <c r="K1792" i="251"/>
  <c r="K1793" i="251"/>
  <c r="K1794" i="251"/>
  <c r="K1795" i="251"/>
  <c r="K1796" i="251"/>
  <c r="K1797" i="251"/>
  <c r="K1798" i="251"/>
  <c r="K1799" i="251"/>
  <c r="K1800" i="251"/>
  <c r="K1801" i="251"/>
  <c r="K1802" i="251"/>
  <c r="K1803" i="251"/>
  <c r="K1804" i="251"/>
  <c r="K1805" i="251"/>
  <c r="K1806" i="251"/>
  <c r="K1807" i="251"/>
  <c r="K1808" i="251"/>
  <c r="K1809" i="251"/>
  <c r="K1810" i="251"/>
  <c r="K1811" i="251"/>
  <c r="K1812" i="251"/>
  <c r="K1813" i="251"/>
  <c r="K1814" i="251"/>
  <c r="K1815" i="251"/>
  <c r="K1816" i="251"/>
  <c r="K1817" i="251"/>
  <c r="K1818" i="251"/>
  <c r="K1819" i="251"/>
  <c r="K1820" i="251"/>
  <c r="K1821" i="251"/>
  <c r="K1822" i="251"/>
  <c r="K1823" i="251"/>
  <c r="K1824" i="251"/>
  <c r="K1825" i="251"/>
  <c r="K1826" i="251"/>
  <c r="K1827" i="251"/>
  <c r="K1828" i="251"/>
  <c r="K1829" i="251"/>
  <c r="K1830" i="251"/>
  <c r="K1831" i="251"/>
  <c r="K1832" i="251"/>
  <c r="K1833" i="251"/>
  <c r="K1834" i="251"/>
  <c r="K1835" i="251"/>
  <c r="K1836" i="251"/>
  <c r="K1837" i="251"/>
  <c r="K1838" i="251"/>
  <c r="K1839" i="251"/>
  <c r="K1840" i="251"/>
  <c r="K1841" i="251"/>
  <c r="K1842" i="251"/>
  <c r="K1843" i="251"/>
  <c r="K1844" i="251"/>
  <c r="K1845" i="251"/>
  <c r="K1846" i="251"/>
  <c r="K1847" i="251"/>
  <c r="K1848" i="251"/>
  <c r="K1849" i="251"/>
  <c r="K1850" i="251"/>
  <c r="K1851" i="251"/>
  <c r="K1852" i="251"/>
  <c r="K1853" i="251"/>
  <c r="K1854" i="251"/>
  <c r="K1855" i="251"/>
  <c r="K1856" i="251"/>
  <c r="K1857" i="251"/>
  <c r="K1858" i="251"/>
  <c r="K1859" i="251"/>
  <c r="K1860" i="251"/>
  <c r="K1861" i="251"/>
  <c r="K1862" i="251"/>
  <c r="K1863" i="251"/>
  <c r="K1864" i="251"/>
  <c r="K1865" i="251"/>
  <c r="K1866" i="251"/>
  <c r="K1867" i="251"/>
  <c r="K1868" i="251"/>
  <c r="K1869" i="251"/>
  <c r="K1870" i="251"/>
  <c r="K1871" i="251"/>
  <c r="K1872" i="251"/>
  <c r="K1873" i="251"/>
  <c r="K1874" i="251"/>
  <c r="K1875" i="251"/>
  <c r="K1876" i="251"/>
  <c r="K1877" i="251"/>
  <c r="K1878" i="251"/>
  <c r="K1879" i="251"/>
  <c r="K1880" i="251"/>
  <c r="K1881" i="251"/>
  <c r="K1882" i="251"/>
  <c r="K1883" i="251"/>
  <c r="K1884" i="251"/>
  <c r="K1885" i="251"/>
  <c r="K1886" i="251"/>
  <c r="K1887" i="251"/>
  <c r="K1888" i="251"/>
  <c r="K1889" i="251"/>
  <c r="K1890" i="251"/>
  <c r="K1891" i="251"/>
  <c r="K1892" i="251"/>
  <c r="K1893" i="251"/>
  <c r="K1894" i="251"/>
  <c r="K1895" i="251"/>
  <c r="K1896" i="251"/>
  <c r="K1897" i="251"/>
  <c r="K1898" i="251"/>
  <c r="K1899" i="251"/>
  <c r="K1900" i="251"/>
  <c r="K1901" i="251"/>
  <c r="K1902" i="251"/>
  <c r="K1903" i="251"/>
  <c r="K1904" i="251"/>
  <c r="K1905" i="251"/>
  <c r="K1906" i="251"/>
  <c r="K1907" i="251"/>
  <c r="K1908" i="251"/>
  <c r="K1909" i="251"/>
  <c r="K1910" i="251"/>
  <c r="K1911" i="251"/>
  <c r="K1912" i="251"/>
  <c r="K1913" i="251"/>
  <c r="K1914" i="251"/>
  <c r="K1915" i="251"/>
  <c r="K1916" i="251"/>
  <c r="K1917" i="251"/>
  <c r="K1918" i="251"/>
  <c r="K1919" i="251"/>
  <c r="K1920" i="251"/>
  <c r="K1921" i="251"/>
  <c r="K1922" i="251"/>
  <c r="K1923" i="251"/>
  <c r="K1924" i="251"/>
  <c r="K1925" i="251"/>
  <c r="K1926" i="251"/>
  <c r="K1927" i="251"/>
  <c r="K1928" i="251"/>
  <c r="K1929" i="251"/>
  <c r="K1930" i="251"/>
  <c r="K1931" i="251"/>
  <c r="K1932" i="251"/>
  <c r="K1933" i="251"/>
  <c r="K1934" i="251"/>
  <c r="K1935" i="251"/>
  <c r="K1936" i="251"/>
  <c r="K1937" i="251"/>
  <c r="K1938" i="251"/>
  <c r="K1939" i="251"/>
  <c r="K1940" i="251"/>
  <c r="K1941" i="251"/>
  <c r="K1942" i="251"/>
  <c r="K1943" i="251"/>
  <c r="K1944" i="251"/>
  <c r="K1945" i="251"/>
  <c r="K1946" i="251"/>
  <c r="K1947" i="251"/>
  <c r="K1948" i="251"/>
  <c r="K1949" i="251"/>
  <c r="K1950" i="251"/>
  <c r="K1951" i="251"/>
  <c r="K1952" i="251"/>
  <c r="K1953" i="251"/>
  <c r="K1954" i="251"/>
  <c r="K1955" i="251"/>
  <c r="K1956" i="251"/>
  <c r="K1957" i="251"/>
  <c r="K1958" i="251"/>
  <c r="K1959" i="251"/>
  <c r="K1960" i="251"/>
  <c r="K1961" i="251"/>
  <c r="K1962" i="251"/>
  <c r="K1963" i="251"/>
  <c r="K1964" i="251"/>
  <c r="K1965" i="251"/>
  <c r="K1966" i="251"/>
  <c r="K1967" i="251"/>
  <c r="K1968" i="251"/>
  <c r="K1969" i="251"/>
  <c r="K1970" i="251"/>
  <c r="K1971" i="251"/>
  <c r="K1972" i="251"/>
  <c r="K1973" i="251"/>
  <c r="K1974" i="251"/>
  <c r="K1975" i="251"/>
  <c r="K1976" i="251"/>
  <c r="K1977" i="251"/>
  <c r="K1978" i="251"/>
  <c r="K1979" i="251"/>
  <c r="K1980" i="251"/>
  <c r="K1981" i="251"/>
  <c r="K1982" i="251"/>
  <c r="K1983" i="251"/>
  <c r="K1984" i="251"/>
  <c r="K1985" i="251"/>
  <c r="K1986" i="251"/>
  <c r="K1987" i="251"/>
  <c r="K1988" i="251"/>
  <c r="K1989" i="251"/>
  <c r="K1990" i="251"/>
  <c r="K1991" i="251"/>
  <c r="K1992" i="251"/>
  <c r="K1993" i="251"/>
  <c r="K1994" i="251"/>
  <c r="K1995" i="251"/>
  <c r="K1996" i="251"/>
  <c r="K1997" i="251"/>
  <c r="K1998" i="251"/>
  <c r="K1999" i="251"/>
  <c r="K2000" i="251"/>
  <c r="K2001" i="251"/>
  <c r="K2002" i="251"/>
  <c r="K2003" i="251"/>
  <c r="K2004" i="251"/>
  <c r="K2005" i="251"/>
  <c r="K2006" i="251"/>
  <c r="K2007" i="251"/>
  <c r="K2008" i="251"/>
  <c r="K2009" i="251"/>
  <c r="K2010" i="251"/>
  <c r="K2011" i="251"/>
  <c r="K2012" i="251"/>
  <c r="K2013" i="251"/>
  <c r="K2014" i="251"/>
  <c r="K2015" i="251"/>
  <c r="K2016" i="251"/>
  <c r="K2017" i="251"/>
  <c r="K2018" i="251"/>
  <c r="K2019" i="251"/>
  <c r="K2020" i="251"/>
  <c r="K2021" i="251"/>
  <c r="K2022" i="251"/>
  <c r="K2023" i="251"/>
  <c r="K2024" i="251"/>
  <c r="K2025" i="251"/>
  <c r="K2026" i="251"/>
  <c r="K2027" i="251"/>
  <c r="K2028" i="251"/>
  <c r="K2029" i="251"/>
  <c r="K2030" i="251"/>
  <c r="K2031" i="251"/>
  <c r="K2032" i="251"/>
  <c r="K2033" i="251"/>
  <c r="K2034" i="251"/>
  <c r="K2035" i="251"/>
  <c r="K2036" i="251"/>
  <c r="K2037" i="251"/>
  <c r="K2038" i="251"/>
  <c r="K2039" i="251"/>
  <c r="K2040" i="251"/>
  <c r="K2041" i="251"/>
  <c r="K2042" i="251"/>
  <c r="K2043" i="251"/>
  <c r="K2044" i="251"/>
  <c r="K2045" i="251"/>
  <c r="K2046" i="251"/>
  <c r="K2047" i="251"/>
  <c r="K2048" i="251"/>
  <c r="K2049" i="251"/>
  <c r="K2050" i="251"/>
  <c r="K2051" i="251"/>
  <c r="K2052" i="251"/>
  <c r="K2053" i="251"/>
  <c r="K2054" i="251"/>
  <c r="K2055" i="251"/>
  <c r="K2056" i="251"/>
  <c r="K2057" i="251"/>
  <c r="K2058" i="251"/>
  <c r="K2059" i="251"/>
  <c r="K2060" i="251"/>
  <c r="K2061" i="251"/>
  <c r="K2062" i="251"/>
  <c r="K2063" i="251"/>
  <c r="K2064" i="251"/>
  <c r="K2065" i="251"/>
  <c r="K2066" i="251"/>
  <c r="K2067" i="251"/>
  <c r="K2068" i="251"/>
  <c r="K2069" i="251"/>
  <c r="K2070" i="251"/>
  <c r="K2071" i="251"/>
  <c r="K2072" i="251"/>
  <c r="K2073" i="251"/>
  <c r="K2074" i="251"/>
  <c r="K2075" i="251"/>
  <c r="K2076" i="251"/>
  <c r="K2077" i="251"/>
  <c r="K2078" i="251"/>
  <c r="K2079" i="251"/>
  <c r="K2080" i="251"/>
  <c r="K2081" i="251"/>
  <c r="K2082" i="251"/>
  <c r="K2083" i="251"/>
  <c r="K2084" i="251"/>
  <c r="K2085" i="251"/>
  <c r="K2086" i="251"/>
  <c r="K2087" i="251"/>
  <c r="K2088" i="251"/>
  <c r="K2089" i="251"/>
  <c r="K2090" i="251"/>
  <c r="K2091" i="251"/>
  <c r="K2092" i="251"/>
  <c r="K2093" i="251"/>
  <c r="K2094" i="251"/>
  <c r="K2095" i="251"/>
  <c r="K2096" i="251"/>
  <c r="K2097" i="251"/>
  <c r="K2098" i="251"/>
  <c r="K2099" i="251"/>
  <c r="K2100" i="251"/>
  <c r="K2101" i="251"/>
  <c r="K2102" i="251"/>
  <c r="K2103" i="251"/>
  <c r="K2104" i="251"/>
  <c r="K2105" i="251"/>
  <c r="K2106" i="251"/>
  <c r="K2107" i="251"/>
  <c r="K2108" i="251"/>
  <c r="K2109" i="251"/>
  <c r="K2110" i="251"/>
  <c r="K2111" i="251"/>
  <c r="K2112" i="251"/>
  <c r="K2113" i="251"/>
  <c r="K2114" i="251"/>
  <c r="K2115" i="251"/>
  <c r="K2116" i="251"/>
  <c r="K2117" i="251"/>
  <c r="K2118" i="251"/>
  <c r="K2119" i="251"/>
  <c r="K2120" i="251"/>
  <c r="K2121" i="251"/>
  <c r="K2122" i="251"/>
  <c r="K2123" i="251"/>
  <c r="K2124" i="251"/>
  <c r="K2125" i="251"/>
  <c r="K2126" i="251"/>
  <c r="K2127" i="251"/>
  <c r="K2128" i="251"/>
  <c r="K2129" i="251"/>
  <c r="K2130" i="251"/>
  <c r="K2131" i="251"/>
  <c r="K2132" i="251"/>
  <c r="K2133" i="251"/>
  <c r="K2134" i="251"/>
  <c r="K2135" i="251"/>
  <c r="K2136" i="251"/>
  <c r="K2137" i="251"/>
  <c r="K2138" i="251"/>
  <c r="K2139" i="251"/>
  <c r="K2140" i="251"/>
  <c r="K2141" i="251"/>
  <c r="K2142" i="251"/>
  <c r="K2143" i="251"/>
  <c r="K2144" i="251"/>
  <c r="K2145" i="251"/>
  <c r="K2146" i="251"/>
  <c r="K2147" i="251"/>
  <c r="K2148" i="251"/>
  <c r="K2149" i="251"/>
  <c r="K2150" i="251"/>
  <c r="K2151" i="251"/>
  <c r="K2152" i="251"/>
  <c r="K2153" i="251"/>
  <c r="K2154" i="251"/>
  <c r="K2155" i="251"/>
  <c r="K2156" i="251"/>
  <c r="K2157" i="251"/>
  <c r="K2158" i="251"/>
  <c r="K2159" i="251"/>
  <c r="K2160" i="251"/>
  <c r="K2161" i="251"/>
  <c r="K2162" i="251"/>
  <c r="K2163" i="251"/>
  <c r="K2164" i="251"/>
  <c r="K2165" i="251"/>
  <c r="K2166" i="251"/>
  <c r="K2167" i="251"/>
  <c r="K2168" i="251"/>
  <c r="K2169" i="251"/>
  <c r="K2170" i="251"/>
  <c r="K2171" i="251"/>
  <c r="K2172" i="251"/>
  <c r="K2173" i="251"/>
  <c r="K2174" i="251"/>
  <c r="K2175" i="251"/>
  <c r="K2176" i="251"/>
  <c r="K2177" i="251"/>
  <c r="K2178" i="251"/>
  <c r="K2179" i="251"/>
  <c r="K2180" i="251"/>
  <c r="K2181" i="251"/>
  <c r="K2182" i="251"/>
  <c r="K2183" i="251"/>
  <c r="K2184" i="251"/>
  <c r="K2185" i="251"/>
  <c r="K2186" i="251"/>
  <c r="K2187" i="251"/>
  <c r="K2188" i="251"/>
  <c r="K2189" i="251"/>
  <c r="K2190" i="251"/>
  <c r="K2191" i="251"/>
  <c r="K2192" i="251"/>
  <c r="K2193" i="251"/>
  <c r="K2194" i="251"/>
  <c r="K2195" i="251"/>
  <c r="K2196" i="251"/>
  <c r="K2197" i="251"/>
  <c r="K2198" i="251"/>
  <c r="K2199" i="251"/>
  <c r="K2200" i="251"/>
  <c r="K2201" i="251"/>
  <c r="K2202" i="251"/>
  <c r="K2203" i="251"/>
  <c r="K2204" i="251"/>
  <c r="K2205" i="251"/>
  <c r="K2206" i="251"/>
  <c r="K2207" i="251"/>
  <c r="K2208" i="251"/>
  <c r="K2209" i="251"/>
  <c r="K2210" i="251"/>
  <c r="K2211" i="251"/>
  <c r="K2212" i="251"/>
  <c r="K2213" i="251"/>
  <c r="K2214" i="251"/>
  <c r="K2215" i="251"/>
  <c r="K2216" i="251"/>
  <c r="K2217" i="251"/>
  <c r="K2218" i="251"/>
  <c r="K2219" i="251"/>
  <c r="K2220" i="251"/>
  <c r="K2221" i="251"/>
  <c r="K2222" i="251"/>
  <c r="K2223" i="251"/>
  <c r="K2224" i="251"/>
  <c r="K2225" i="251"/>
  <c r="K2226" i="251"/>
  <c r="K2227" i="251"/>
  <c r="K2228" i="251"/>
  <c r="K2229" i="251"/>
  <c r="K2230" i="251"/>
  <c r="K2231" i="251"/>
  <c r="K2232" i="251"/>
  <c r="K2233" i="251"/>
  <c r="K2234" i="251"/>
  <c r="K2235" i="251"/>
  <c r="K2236" i="251"/>
  <c r="K2237" i="251"/>
  <c r="K2238" i="251"/>
  <c r="K2239" i="251"/>
  <c r="K2240" i="251"/>
  <c r="K2241" i="251"/>
  <c r="K2242" i="251"/>
  <c r="K2243" i="251"/>
  <c r="K2244" i="251"/>
  <c r="K2245" i="251"/>
  <c r="K2246" i="251"/>
  <c r="K2247" i="251"/>
  <c r="K2248" i="251"/>
  <c r="K2249" i="251"/>
  <c r="K2250" i="251"/>
  <c r="K2251" i="251"/>
  <c r="K2252" i="251"/>
  <c r="K2253" i="251"/>
  <c r="K2254" i="251"/>
  <c r="K2255" i="251"/>
  <c r="K2256" i="251"/>
  <c r="K2257" i="251"/>
  <c r="K2258" i="251"/>
  <c r="K2259" i="251"/>
  <c r="K2260" i="251"/>
  <c r="K2261" i="251"/>
  <c r="K2262" i="251"/>
  <c r="K2263" i="251"/>
  <c r="K2264" i="251"/>
  <c r="K2265" i="251"/>
  <c r="K2266" i="251"/>
  <c r="K2267" i="251"/>
  <c r="K2268" i="251"/>
  <c r="K2269" i="251"/>
  <c r="K2270" i="251"/>
  <c r="K2271" i="251"/>
  <c r="K2272" i="251"/>
  <c r="K2273" i="251"/>
  <c r="K2274" i="251"/>
  <c r="K2275" i="251"/>
  <c r="K2276" i="251"/>
  <c r="K2277" i="251"/>
  <c r="K2278" i="251"/>
  <c r="K2279" i="251"/>
  <c r="K2280" i="251"/>
  <c r="K2281" i="251"/>
  <c r="K2282" i="251"/>
  <c r="K2283" i="251"/>
  <c r="K2284" i="251"/>
  <c r="K2285" i="251"/>
  <c r="K2286" i="251"/>
  <c r="K2287" i="251"/>
  <c r="K2288" i="251"/>
  <c r="K2289" i="251"/>
  <c r="K2290" i="251"/>
  <c r="K2291" i="251"/>
  <c r="K2292" i="251"/>
  <c r="K2293" i="251"/>
  <c r="K2294" i="251"/>
  <c r="K2295" i="251"/>
  <c r="K2296" i="251"/>
  <c r="K2297" i="251"/>
  <c r="K2298" i="251"/>
  <c r="K2299" i="251"/>
  <c r="K2300" i="251"/>
  <c r="K2301" i="251"/>
  <c r="K2302" i="251"/>
  <c r="K2303" i="251"/>
  <c r="K2304" i="251"/>
  <c r="K2305" i="251"/>
  <c r="K2306" i="251"/>
  <c r="K2307" i="251"/>
  <c r="K2308" i="251"/>
  <c r="K2309" i="251"/>
  <c r="K2310" i="251"/>
  <c r="K2311" i="251"/>
  <c r="K2312" i="251"/>
  <c r="K2313" i="251"/>
  <c r="K2314" i="251"/>
  <c r="K2315" i="251"/>
  <c r="K2316" i="251"/>
  <c r="K2317" i="251"/>
  <c r="K2318" i="251"/>
  <c r="K2319" i="251"/>
  <c r="K2320" i="251"/>
  <c r="K2321" i="251"/>
  <c r="K2322" i="251"/>
  <c r="K2323" i="251"/>
  <c r="K2324" i="251"/>
  <c r="K2325" i="251"/>
  <c r="K2326" i="251"/>
  <c r="K2327" i="251"/>
  <c r="K2328" i="251"/>
  <c r="K2329" i="251"/>
  <c r="K2330" i="251"/>
  <c r="K2331" i="251"/>
  <c r="K2332" i="251"/>
  <c r="K2333" i="251"/>
  <c r="K2334" i="251"/>
  <c r="K2335" i="251"/>
  <c r="K2336" i="251"/>
  <c r="K2337" i="251"/>
  <c r="K2338" i="251"/>
  <c r="K2339" i="251"/>
  <c r="K2340" i="251"/>
  <c r="K2341" i="251"/>
  <c r="K2342" i="251"/>
  <c r="K2343" i="251"/>
  <c r="K2344" i="251"/>
  <c r="K2345" i="251"/>
  <c r="K2346" i="251"/>
  <c r="K2347" i="251"/>
  <c r="K2348" i="251"/>
  <c r="K2349" i="251"/>
  <c r="K2350" i="251"/>
  <c r="K2351" i="251"/>
  <c r="K2352" i="251"/>
  <c r="K2353" i="251"/>
  <c r="K2354" i="251"/>
  <c r="K2355" i="251"/>
  <c r="K2356" i="251"/>
  <c r="K2357" i="251"/>
  <c r="K2358" i="251"/>
  <c r="K2359" i="251"/>
  <c r="K2360" i="251"/>
  <c r="K2361" i="251"/>
  <c r="K2362" i="251"/>
  <c r="K2363" i="251"/>
  <c r="K2364" i="251"/>
  <c r="K2365" i="251"/>
  <c r="K2366" i="251"/>
  <c r="K2367" i="251"/>
  <c r="K2368" i="251"/>
  <c r="K2369" i="251"/>
  <c r="K2370" i="251"/>
  <c r="K2371" i="251"/>
  <c r="K2372" i="251"/>
  <c r="K2373" i="251"/>
  <c r="K2374" i="251"/>
  <c r="K2375" i="251"/>
  <c r="K2376" i="251"/>
  <c r="K2377" i="251"/>
  <c r="K2378" i="251"/>
  <c r="K2379" i="251"/>
  <c r="K2380" i="251"/>
  <c r="K2381" i="251"/>
  <c r="K2382" i="251"/>
  <c r="K2383" i="251"/>
  <c r="K2384" i="251"/>
  <c r="K2385" i="251"/>
  <c r="K2386" i="251"/>
  <c r="K2387" i="251"/>
  <c r="K2388" i="251"/>
  <c r="K2389" i="251"/>
  <c r="K2390" i="251"/>
  <c r="K2391" i="251"/>
  <c r="K2392" i="251"/>
  <c r="K2393" i="251"/>
  <c r="K2394" i="251"/>
  <c r="K2395" i="251"/>
  <c r="K2396" i="251"/>
  <c r="K2397" i="251"/>
  <c r="K2398" i="251"/>
  <c r="K2399" i="251"/>
  <c r="K2400" i="251"/>
  <c r="K2401" i="251"/>
  <c r="K2402" i="251"/>
  <c r="K2403" i="251"/>
  <c r="K2404" i="251"/>
  <c r="K2405" i="251"/>
  <c r="K2406" i="251"/>
  <c r="K2407" i="251"/>
  <c r="K2408" i="251"/>
  <c r="K2409" i="251"/>
  <c r="K2410" i="251"/>
  <c r="K2411" i="251"/>
  <c r="K2412" i="251"/>
  <c r="K2413" i="251"/>
  <c r="K2414" i="251"/>
  <c r="K2415" i="251"/>
  <c r="K2416" i="251"/>
  <c r="K2417" i="251"/>
  <c r="K2418" i="251"/>
  <c r="K2419" i="251"/>
  <c r="K2420" i="251"/>
  <c r="K2421" i="251"/>
  <c r="K2422" i="251"/>
  <c r="K2423" i="251"/>
  <c r="K2424" i="251"/>
  <c r="K2425" i="251"/>
  <c r="K2426" i="251"/>
  <c r="K2427" i="251"/>
  <c r="K2428" i="251"/>
  <c r="K2429" i="251"/>
  <c r="K2430" i="251"/>
  <c r="K2431" i="251"/>
  <c r="K2432" i="251"/>
  <c r="K2433" i="251"/>
  <c r="K2434" i="251"/>
  <c r="K2435" i="251"/>
  <c r="K2436" i="251"/>
  <c r="K2437" i="251"/>
  <c r="K2438" i="251"/>
  <c r="K2439" i="251"/>
  <c r="K2440" i="251"/>
  <c r="K2441" i="251"/>
  <c r="K2442" i="251"/>
  <c r="K2443" i="251"/>
  <c r="K2444" i="251"/>
  <c r="K2445" i="251"/>
  <c r="K2446" i="251"/>
  <c r="K2447" i="251"/>
  <c r="K2448" i="251"/>
  <c r="K2449" i="251"/>
  <c r="K2450" i="251"/>
  <c r="K2451" i="251"/>
  <c r="K2452" i="251"/>
  <c r="K2453" i="251"/>
  <c r="K2454" i="251"/>
  <c r="K2455" i="251"/>
  <c r="K2456" i="251"/>
  <c r="K2457" i="251"/>
  <c r="K2458" i="251"/>
  <c r="K2459" i="251"/>
  <c r="K2460" i="251"/>
  <c r="K2461" i="251"/>
  <c r="K2462" i="251"/>
  <c r="K2463" i="251"/>
  <c r="K2464" i="251"/>
  <c r="K2465" i="251"/>
  <c r="K2466" i="251"/>
  <c r="K2467" i="251"/>
  <c r="K2468" i="251"/>
  <c r="K2469" i="251"/>
  <c r="K2470" i="251"/>
  <c r="K2471" i="251"/>
  <c r="K2472" i="251"/>
  <c r="K2473" i="251"/>
  <c r="K2474" i="251"/>
  <c r="K2475" i="251"/>
  <c r="K2476" i="251"/>
  <c r="K2477" i="251"/>
  <c r="K2478" i="251"/>
  <c r="K2479" i="251"/>
  <c r="K2480" i="251"/>
  <c r="K2481" i="251"/>
  <c r="K2482" i="251"/>
  <c r="K2483" i="251"/>
  <c r="K2484" i="251"/>
  <c r="K2485" i="251"/>
  <c r="K2486" i="251"/>
  <c r="K2487" i="251"/>
  <c r="K2488" i="251"/>
  <c r="K2489" i="251"/>
  <c r="K2490" i="251"/>
  <c r="K2491" i="251"/>
  <c r="K2492" i="251"/>
  <c r="K2493" i="251"/>
  <c r="K2494" i="251"/>
  <c r="K2495" i="251"/>
  <c r="K2496" i="251"/>
  <c r="K2497" i="251"/>
  <c r="K2498" i="251"/>
  <c r="K2499" i="251"/>
  <c r="K2500" i="251"/>
  <c r="K2501" i="251"/>
  <c r="K2502" i="251"/>
  <c r="K2503" i="251"/>
  <c r="K2504" i="251"/>
  <c r="K2505" i="251"/>
  <c r="K2506" i="251"/>
  <c r="K2507" i="251"/>
  <c r="K2508" i="251"/>
  <c r="K2509" i="251"/>
  <c r="K2510" i="251"/>
  <c r="K2511" i="251"/>
  <c r="K2512" i="251"/>
  <c r="K2513" i="251"/>
  <c r="K2514" i="251"/>
  <c r="K2515" i="251"/>
  <c r="K2516" i="251"/>
  <c r="K2517" i="251"/>
  <c r="K2518" i="251"/>
  <c r="K2519" i="251"/>
  <c r="K2520" i="251"/>
  <c r="K2521" i="251"/>
  <c r="K2522" i="251"/>
  <c r="K2523" i="251"/>
  <c r="K2524" i="251"/>
  <c r="K2525" i="251"/>
  <c r="K2526" i="251"/>
  <c r="K2527" i="251"/>
  <c r="K2528" i="251"/>
  <c r="K2529" i="251"/>
  <c r="K2530" i="251"/>
  <c r="K2531" i="251"/>
  <c r="K2532" i="251"/>
  <c r="K2533" i="251"/>
  <c r="K2534" i="251"/>
  <c r="K2535" i="251"/>
  <c r="K2536" i="251"/>
  <c r="K2537" i="251"/>
  <c r="K2538" i="251"/>
  <c r="K2539" i="251"/>
  <c r="K2540" i="251"/>
  <c r="K2541" i="251"/>
  <c r="K2542" i="251"/>
  <c r="K2543" i="251"/>
  <c r="K2544" i="251"/>
  <c r="K2545" i="251"/>
  <c r="K2546" i="251"/>
  <c r="K2547" i="251"/>
  <c r="K2548" i="251"/>
  <c r="K2549" i="251"/>
  <c r="K2550" i="251"/>
  <c r="K2551" i="251"/>
  <c r="K2552" i="251"/>
  <c r="K2553" i="251"/>
  <c r="K2554" i="251"/>
  <c r="K2555" i="251"/>
  <c r="K2556" i="251"/>
  <c r="K2557" i="251"/>
  <c r="K2558" i="251"/>
  <c r="K2559" i="251"/>
  <c r="K2560" i="251"/>
  <c r="K2561" i="251"/>
  <c r="K2562" i="251"/>
  <c r="K2563" i="251"/>
  <c r="K2564" i="251"/>
  <c r="K2565" i="251"/>
  <c r="K2566" i="251"/>
  <c r="K2567" i="251"/>
  <c r="K2568" i="251"/>
  <c r="K2569" i="251"/>
  <c r="K2570" i="251"/>
  <c r="K2571" i="251"/>
  <c r="K2572" i="251"/>
  <c r="K2573" i="251"/>
  <c r="K2574" i="251"/>
  <c r="K2575" i="251"/>
  <c r="K2576" i="251"/>
  <c r="K2577" i="251"/>
  <c r="K2578" i="251"/>
  <c r="K2579" i="251"/>
  <c r="K2580" i="251"/>
  <c r="K2581" i="251"/>
  <c r="K2582" i="251"/>
  <c r="K2583" i="251"/>
  <c r="K2584" i="251"/>
  <c r="K2585" i="251"/>
  <c r="K2586" i="251"/>
  <c r="K2587" i="251"/>
  <c r="K2588" i="251"/>
  <c r="K2589" i="251"/>
  <c r="K2590" i="251"/>
  <c r="K2591" i="251"/>
  <c r="K2592" i="251"/>
  <c r="K2593" i="251"/>
  <c r="K2594" i="251"/>
  <c r="K2595" i="251"/>
  <c r="K2596" i="251"/>
  <c r="K2597" i="251"/>
  <c r="K2598" i="251"/>
  <c r="K2599" i="251"/>
  <c r="K2600" i="251"/>
  <c r="K2601" i="251"/>
  <c r="K2602" i="251"/>
  <c r="K2603" i="251"/>
  <c r="K2604" i="251"/>
  <c r="K2605" i="251"/>
  <c r="K2606" i="251"/>
  <c r="K2607" i="251"/>
  <c r="K2608" i="251"/>
  <c r="K2609" i="251"/>
  <c r="K2610" i="251"/>
  <c r="K2611" i="251"/>
  <c r="K2612" i="251"/>
  <c r="K2613" i="251"/>
  <c r="K2614" i="251"/>
  <c r="K2615" i="251"/>
  <c r="K2616" i="251"/>
  <c r="K2617" i="251"/>
  <c r="K2618" i="251"/>
  <c r="K2619" i="251"/>
  <c r="K2620" i="251"/>
  <c r="K2621" i="251"/>
  <c r="K2622" i="251"/>
  <c r="K2623" i="251"/>
  <c r="K2624" i="251"/>
  <c r="K2625" i="251"/>
  <c r="K2626" i="251"/>
  <c r="K2627" i="251"/>
  <c r="K2628" i="251"/>
  <c r="K2629" i="251"/>
  <c r="K2630" i="251"/>
  <c r="K2631" i="251"/>
  <c r="K2632" i="251"/>
  <c r="K2633" i="251"/>
  <c r="K2634" i="251"/>
  <c r="K2635" i="251"/>
  <c r="K2636" i="251"/>
  <c r="K2637" i="251"/>
  <c r="K2638" i="251"/>
  <c r="K2639" i="251"/>
  <c r="K2640" i="251"/>
  <c r="K2641" i="251"/>
  <c r="K2642" i="251"/>
  <c r="K2643" i="251"/>
  <c r="K2644" i="251"/>
  <c r="K2645" i="251"/>
  <c r="K2646" i="251"/>
  <c r="K2647" i="251"/>
  <c r="K2648" i="251"/>
  <c r="K2649" i="251"/>
  <c r="K2650" i="251"/>
  <c r="K2651" i="251"/>
  <c r="K2652" i="251"/>
  <c r="K2653" i="251"/>
  <c r="K2654" i="251"/>
  <c r="K2655" i="251"/>
  <c r="K2656" i="251"/>
  <c r="K2657" i="251"/>
  <c r="K2658" i="251"/>
  <c r="K2659" i="251"/>
  <c r="K2660" i="251"/>
  <c r="K2661" i="251"/>
  <c r="K2662" i="251"/>
  <c r="K2663" i="251"/>
  <c r="K2664" i="251"/>
  <c r="K2665" i="251"/>
  <c r="K2666" i="251"/>
  <c r="K2667" i="251"/>
  <c r="K2668" i="251"/>
  <c r="K2669" i="251"/>
  <c r="K2670" i="251"/>
  <c r="K2671" i="251"/>
  <c r="K2672" i="251"/>
  <c r="K2673" i="251"/>
  <c r="K2674" i="251"/>
  <c r="K2675" i="251"/>
  <c r="K2676" i="251"/>
  <c r="K2677" i="251"/>
  <c r="K2678" i="251"/>
  <c r="K2679" i="251"/>
  <c r="K2680" i="251"/>
  <c r="K2681" i="251"/>
  <c r="K2682" i="251"/>
  <c r="K2683" i="251"/>
  <c r="K2684" i="251"/>
  <c r="K2685" i="251"/>
  <c r="K2686" i="251"/>
  <c r="K2687" i="251"/>
  <c r="K2688" i="251"/>
  <c r="K2689" i="251"/>
  <c r="K2690" i="251"/>
  <c r="K2691" i="251"/>
  <c r="K2692" i="251"/>
  <c r="K2693" i="251"/>
  <c r="K2694" i="251"/>
  <c r="K2695" i="251"/>
  <c r="K2696" i="251"/>
  <c r="K2697" i="251"/>
  <c r="K2698" i="251"/>
  <c r="K2699" i="251"/>
  <c r="K2700" i="251"/>
  <c r="K2701" i="251"/>
  <c r="K2702" i="251"/>
  <c r="K2703" i="251"/>
  <c r="K2704" i="251"/>
  <c r="K2705" i="251"/>
  <c r="K2706" i="251"/>
  <c r="K2707" i="251"/>
  <c r="K2708" i="251"/>
  <c r="K2709" i="251"/>
  <c r="K2710" i="251"/>
  <c r="K2711" i="251"/>
  <c r="K2712" i="251"/>
  <c r="K2713" i="251"/>
  <c r="K2714" i="251"/>
  <c r="K2715" i="251"/>
  <c r="K2716" i="251"/>
  <c r="K2717" i="251"/>
  <c r="K2718" i="251"/>
  <c r="K2719" i="251"/>
  <c r="K2720" i="251"/>
  <c r="K2721" i="251"/>
  <c r="K2722" i="251"/>
  <c r="K2723" i="251"/>
  <c r="K2724" i="251"/>
  <c r="K2725" i="251"/>
  <c r="K2726" i="251"/>
  <c r="K2727" i="251"/>
  <c r="K2728" i="251"/>
  <c r="K2729" i="251"/>
  <c r="K2730" i="251"/>
  <c r="K2731" i="251"/>
  <c r="K2732" i="251"/>
  <c r="K2733" i="251"/>
  <c r="K2734" i="251"/>
  <c r="K2735" i="251"/>
  <c r="K2736" i="251"/>
  <c r="K2737" i="251"/>
  <c r="K2738" i="251"/>
  <c r="K2739" i="251"/>
  <c r="K2740" i="251"/>
  <c r="K2741" i="251"/>
  <c r="K2742" i="251"/>
  <c r="K2743" i="251"/>
  <c r="K2744" i="251"/>
  <c r="K2745" i="251"/>
  <c r="K2746" i="251"/>
  <c r="K2747" i="251"/>
  <c r="K2748" i="251"/>
  <c r="K2749" i="251"/>
  <c r="K2750" i="251"/>
  <c r="K2751" i="251"/>
  <c r="K2752" i="251"/>
  <c r="K2753" i="251"/>
  <c r="K2754" i="251"/>
  <c r="K2755" i="251"/>
  <c r="K2756" i="251"/>
  <c r="K2757" i="251"/>
  <c r="K2758" i="251"/>
  <c r="K2759" i="251"/>
  <c r="K2760" i="251"/>
  <c r="K2761" i="251"/>
  <c r="K2762" i="251"/>
  <c r="K2763" i="251"/>
  <c r="K2764" i="251"/>
  <c r="K2765" i="251"/>
  <c r="K2766" i="251"/>
  <c r="K2767" i="251"/>
  <c r="K2768" i="251"/>
  <c r="K2769" i="251"/>
  <c r="K2770" i="251"/>
  <c r="K2771" i="251"/>
  <c r="K2772" i="251"/>
  <c r="K2773" i="251"/>
  <c r="K2774" i="251"/>
  <c r="K2775" i="251"/>
  <c r="K2776" i="251"/>
  <c r="K2777" i="251"/>
  <c r="K2778" i="251"/>
  <c r="K2779" i="251"/>
  <c r="K2780" i="251"/>
  <c r="K2781" i="251"/>
  <c r="K2782" i="251"/>
  <c r="K2783" i="251"/>
  <c r="K2784" i="251"/>
  <c r="K2785" i="251"/>
  <c r="K2786" i="251"/>
  <c r="K2787" i="251"/>
  <c r="K2788" i="251"/>
  <c r="K2789" i="251"/>
  <c r="K2790" i="251"/>
  <c r="K2791" i="251"/>
  <c r="K2792" i="251"/>
  <c r="K2793" i="251"/>
  <c r="K2794" i="251"/>
  <c r="K2795" i="251"/>
  <c r="K2796" i="251"/>
  <c r="K2797" i="251"/>
  <c r="K2798" i="251"/>
  <c r="K2799" i="251"/>
  <c r="K2800" i="251"/>
  <c r="K2801" i="251"/>
  <c r="K2802" i="251"/>
  <c r="K2803" i="251"/>
  <c r="K2804" i="251"/>
  <c r="K2805" i="251"/>
  <c r="K2806" i="251"/>
  <c r="K2807" i="251"/>
  <c r="K2808" i="251"/>
  <c r="K2809" i="251"/>
  <c r="K2810" i="251"/>
  <c r="K2811" i="251"/>
  <c r="K2812" i="251"/>
  <c r="K2813" i="251"/>
  <c r="K2814" i="251"/>
  <c r="K2815" i="251"/>
  <c r="K2816" i="251"/>
  <c r="K2817" i="251"/>
  <c r="K2818" i="251"/>
  <c r="K2819" i="251"/>
  <c r="K2820" i="251"/>
  <c r="K2821" i="251"/>
  <c r="K2822" i="251"/>
  <c r="K2823" i="251"/>
  <c r="K2824" i="251"/>
  <c r="K2825" i="251"/>
  <c r="K2826" i="251"/>
  <c r="K2827" i="251"/>
  <c r="K2828" i="251"/>
  <c r="K2829" i="251"/>
  <c r="K2830" i="251"/>
  <c r="K2831" i="251"/>
  <c r="K2832" i="251"/>
  <c r="K2833" i="251"/>
  <c r="K2834" i="251"/>
  <c r="K2835" i="251"/>
  <c r="K2836" i="251"/>
  <c r="K2837" i="251"/>
  <c r="K2838" i="251"/>
  <c r="K2839" i="251"/>
  <c r="K2840" i="251"/>
  <c r="K2841" i="251"/>
  <c r="K2842" i="251"/>
  <c r="K2843" i="251"/>
  <c r="K2844" i="251"/>
  <c r="K2845" i="251"/>
  <c r="K2846" i="251"/>
  <c r="K2847" i="251"/>
  <c r="K2848" i="251"/>
  <c r="K2849" i="251"/>
  <c r="K2850" i="251"/>
  <c r="K2851" i="251"/>
  <c r="K2852" i="251"/>
  <c r="K2853" i="251"/>
  <c r="K2854" i="251"/>
  <c r="K2855" i="251"/>
  <c r="K2856" i="251"/>
  <c r="K2857" i="251"/>
  <c r="K2858" i="251"/>
  <c r="K2859" i="251"/>
  <c r="K2860" i="251"/>
  <c r="K2861" i="251"/>
  <c r="K2862" i="251"/>
  <c r="K2863" i="251"/>
  <c r="K2864" i="251"/>
  <c r="K2865" i="251"/>
  <c r="K2866" i="251"/>
  <c r="K2867" i="251"/>
  <c r="K2868" i="251"/>
  <c r="K2869" i="251"/>
  <c r="K2870" i="251"/>
  <c r="K2871" i="251"/>
  <c r="K2872" i="251"/>
  <c r="K2873" i="251"/>
  <c r="K2874" i="251"/>
  <c r="K2875" i="251"/>
  <c r="K2876" i="251"/>
  <c r="K2877" i="251"/>
  <c r="K2878" i="251"/>
  <c r="K2879" i="251"/>
  <c r="K2880" i="251"/>
  <c r="K2881" i="251"/>
  <c r="K2882" i="251"/>
  <c r="K2883" i="251"/>
  <c r="K2884" i="251"/>
  <c r="K2885" i="251"/>
  <c r="K2886" i="251"/>
  <c r="K2887" i="251"/>
  <c r="K2888" i="251"/>
  <c r="K2889" i="251"/>
  <c r="K2890" i="251"/>
  <c r="K2891" i="251"/>
  <c r="K2892" i="251"/>
  <c r="K2893" i="251"/>
  <c r="K2894" i="251"/>
  <c r="K2895" i="251"/>
  <c r="K2896" i="251"/>
  <c r="K2897" i="251"/>
  <c r="K2898" i="251"/>
  <c r="K2899" i="251"/>
  <c r="K2900" i="251"/>
  <c r="K2901" i="251"/>
  <c r="K2902" i="251"/>
  <c r="K2903" i="251"/>
  <c r="K2904" i="251"/>
  <c r="K2905" i="251"/>
  <c r="K2906" i="251"/>
  <c r="K2907" i="251"/>
  <c r="K2908" i="251"/>
  <c r="K2909" i="251"/>
  <c r="K2910" i="251"/>
  <c r="K2911" i="251"/>
  <c r="K2912" i="251"/>
  <c r="K2913" i="251"/>
  <c r="K2914" i="251"/>
  <c r="K2915" i="251"/>
  <c r="K2916" i="251"/>
  <c r="K2917" i="251"/>
  <c r="K2918" i="251"/>
  <c r="K2919" i="251"/>
  <c r="K2920" i="251"/>
  <c r="K2921" i="251"/>
  <c r="K2922" i="251"/>
  <c r="K2923" i="251"/>
  <c r="K2924" i="251"/>
  <c r="K2925" i="251"/>
  <c r="K2926" i="251"/>
  <c r="K2927" i="251"/>
  <c r="K2928" i="251"/>
  <c r="K2929" i="251"/>
  <c r="K2930" i="251"/>
  <c r="K2931" i="251"/>
  <c r="K2932" i="251"/>
  <c r="K2933" i="251"/>
  <c r="K2934" i="251"/>
  <c r="K2935" i="251"/>
  <c r="K2936" i="251"/>
  <c r="K2937" i="251"/>
  <c r="K2938" i="251"/>
  <c r="K2939" i="251"/>
  <c r="K2940" i="251"/>
  <c r="K2941" i="251"/>
  <c r="K2942" i="251"/>
  <c r="K2943" i="251"/>
  <c r="K2944" i="251"/>
  <c r="K2945" i="251"/>
  <c r="K2946" i="251"/>
  <c r="K2947" i="251"/>
  <c r="K2948" i="251"/>
  <c r="K2949" i="251"/>
  <c r="K2950" i="251"/>
  <c r="K2951" i="251"/>
  <c r="K2952" i="251"/>
  <c r="K2953" i="251"/>
  <c r="K2954" i="251"/>
  <c r="K2955" i="251"/>
  <c r="K2956" i="251"/>
  <c r="K2957" i="251"/>
  <c r="K2958" i="251"/>
  <c r="K2959" i="251"/>
  <c r="K2960" i="251"/>
  <c r="K2961" i="251"/>
  <c r="K2962" i="251"/>
  <c r="K2963" i="251"/>
  <c r="K2964" i="251"/>
  <c r="K2965" i="251"/>
  <c r="K2966" i="251"/>
  <c r="K2967" i="251"/>
  <c r="K2968" i="251"/>
  <c r="K2969" i="251"/>
  <c r="K2970" i="251"/>
  <c r="K2971" i="251"/>
  <c r="K2972" i="251"/>
  <c r="K2973" i="251"/>
  <c r="K2974" i="251"/>
  <c r="K2975" i="251"/>
  <c r="K2976" i="251"/>
  <c r="K2977" i="251"/>
  <c r="K2978" i="251"/>
  <c r="K2979" i="251"/>
  <c r="K2980" i="251"/>
  <c r="K2981" i="251"/>
  <c r="K2982" i="251"/>
  <c r="K2983" i="251"/>
  <c r="K2984" i="251"/>
  <c r="K2985" i="251"/>
  <c r="K2986" i="251"/>
  <c r="K2987" i="251"/>
  <c r="K2988" i="251"/>
  <c r="K2989" i="251"/>
  <c r="K2990" i="251"/>
  <c r="K2991" i="251"/>
  <c r="K2992" i="251"/>
  <c r="K2993" i="251"/>
  <c r="K2994" i="251"/>
  <c r="K2995" i="251"/>
  <c r="K2996" i="251"/>
  <c r="K2997" i="251"/>
  <c r="K2998" i="251"/>
  <c r="K2999" i="251"/>
  <c r="K3000" i="251"/>
  <c r="K3001" i="251"/>
  <c r="K3002" i="251"/>
  <c r="K3003" i="251"/>
  <c r="K3004" i="251"/>
  <c r="K3005" i="251"/>
  <c r="K3006" i="251"/>
  <c r="K3007" i="251"/>
  <c r="K3008" i="251"/>
  <c r="K3009" i="251"/>
  <c r="K3010" i="251"/>
  <c r="K3011" i="251"/>
  <c r="K3012" i="251"/>
  <c r="K3013" i="251"/>
  <c r="K3014" i="251"/>
  <c r="K3015" i="251"/>
  <c r="K3016" i="251"/>
  <c r="K3017" i="251"/>
  <c r="K3018" i="251"/>
  <c r="K3019" i="251"/>
  <c r="K3020" i="251"/>
  <c r="K3021" i="251"/>
  <c r="K3022" i="251"/>
  <c r="K3023" i="251"/>
  <c r="K3024" i="251"/>
  <c r="K3025" i="251"/>
  <c r="K3026" i="251"/>
  <c r="K3027" i="251"/>
  <c r="K3028" i="251"/>
  <c r="K3029" i="251"/>
  <c r="K3030" i="251"/>
  <c r="K3031" i="251"/>
  <c r="K3032" i="251"/>
  <c r="K3033" i="251"/>
  <c r="K3034" i="251"/>
  <c r="K3035" i="251"/>
  <c r="K3036" i="251"/>
  <c r="K3037" i="251"/>
  <c r="K3038" i="251"/>
  <c r="K3039" i="251"/>
  <c r="K3040" i="251"/>
  <c r="K3041" i="251"/>
  <c r="K3042" i="251"/>
  <c r="K3043" i="251"/>
  <c r="K3044" i="251"/>
  <c r="K3045" i="251"/>
  <c r="K3046" i="251"/>
  <c r="K3047" i="251"/>
  <c r="K3048" i="251"/>
  <c r="K3049" i="251"/>
  <c r="K3050" i="251"/>
  <c r="K3051" i="251"/>
  <c r="K3052" i="251"/>
  <c r="K3053" i="251"/>
  <c r="K3054" i="251"/>
  <c r="K3055" i="251"/>
  <c r="K3056" i="251"/>
  <c r="K3057" i="251"/>
  <c r="K3058" i="251"/>
  <c r="K3059" i="251"/>
  <c r="K3060" i="251"/>
  <c r="K3061" i="251"/>
  <c r="K3062" i="251"/>
  <c r="K3063" i="251"/>
  <c r="K3064" i="251"/>
  <c r="K3065" i="251"/>
  <c r="K3066" i="251"/>
  <c r="K3067" i="251"/>
  <c r="K3068" i="251"/>
  <c r="K3069" i="251"/>
  <c r="K3070" i="251"/>
  <c r="K3071" i="251"/>
  <c r="K3072" i="251"/>
  <c r="K3073" i="251"/>
  <c r="K3074" i="251"/>
  <c r="K3075" i="251"/>
  <c r="K3076" i="251"/>
  <c r="K3077" i="251"/>
  <c r="K3078" i="251"/>
  <c r="K3079" i="251"/>
  <c r="K3080" i="251"/>
  <c r="K3081" i="251"/>
  <c r="K3082" i="251"/>
  <c r="K3083" i="251"/>
  <c r="K3084" i="251"/>
  <c r="K3085" i="251"/>
  <c r="K3086" i="251"/>
  <c r="K3087" i="251"/>
  <c r="K3088" i="251"/>
  <c r="K3089" i="251"/>
  <c r="K3090" i="251"/>
  <c r="K3091" i="251"/>
  <c r="K3092" i="251"/>
  <c r="K3093" i="251"/>
  <c r="K3094" i="251"/>
  <c r="K3095" i="251"/>
  <c r="K3096" i="251"/>
  <c r="K3097" i="251"/>
  <c r="K3098" i="251"/>
  <c r="K3099" i="251"/>
  <c r="K3100" i="251"/>
  <c r="K3101" i="251"/>
  <c r="K3102" i="251"/>
  <c r="K3103" i="251"/>
  <c r="K3104" i="251"/>
  <c r="K3105" i="251"/>
  <c r="K3106" i="251"/>
  <c r="K3107" i="251"/>
  <c r="K3108" i="251"/>
  <c r="K3109" i="251"/>
  <c r="K3110" i="251"/>
  <c r="K3111" i="251"/>
  <c r="K3112" i="251"/>
  <c r="K3113" i="251"/>
  <c r="K3114" i="251"/>
  <c r="K3115" i="251"/>
  <c r="K3116" i="251"/>
  <c r="K3117" i="251"/>
  <c r="K3118" i="251"/>
  <c r="K3119" i="251"/>
  <c r="K3120" i="251"/>
  <c r="K3121" i="251"/>
  <c r="K3122" i="251"/>
  <c r="K3123" i="251"/>
  <c r="K3124" i="251"/>
  <c r="K3125" i="251"/>
  <c r="K3126" i="251"/>
  <c r="K3127" i="251"/>
  <c r="K3128" i="251"/>
  <c r="K3129" i="251"/>
  <c r="K3130" i="251"/>
  <c r="K3131" i="251"/>
  <c r="K3132" i="251"/>
  <c r="K3133" i="251"/>
  <c r="K3134" i="251"/>
  <c r="K3135" i="251"/>
  <c r="K3136" i="251"/>
  <c r="K3137" i="251"/>
  <c r="K3138" i="251"/>
  <c r="K3139" i="251"/>
  <c r="K3140" i="251"/>
  <c r="K3141" i="251"/>
  <c r="K3142" i="251"/>
  <c r="K3143" i="251"/>
  <c r="K3144" i="251"/>
  <c r="K3145" i="251"/>
  <c r="K3146" i="251"/>
  <c r="K3147" i="251"/>
  <c r="K3148" i="251"/>
  <c r="K3149" i="251"/>
  <c r="K3150" i="251"/>
  <c r="K3151" i="251"/>
  <c r="K3152" i="251"/>
  <c r="K3153" i="251"/>
  <c r="K3154" i="251"/>
  <c r="K3155" i="251"/>
  <c r="K3156" i="251"/>
  <c r="K3157" i="251"/>
  <c r="K3158" i="251"/>
  <c r="K3159" i="251"/>
  <c r="K3160" i="251"/>
  <c r="K3161" i="251"/>
  <c r="K3162" i="251"/>
  <c r="K3163" i="251"/>
  <c r="K3164" i="251"/>
  <c r="K3165" i="251"/>
  <c r="K3166" i="251"/>
  <c r="K3167" i="251"/>
  <c r="K3168" i="251"/>
  <c r="K3169" i="251"/>
  <c r="K3170" i="251"/>
  <c r="K3171" i="251"/>
  <c r="K3172" i="251"/>
  <c r="K3173" i="251"/>
  <c r="K3174" i="251"/>
  <c r="K3175" i="251"/>
  <c r="K3176" i="251"/>
  <c r="K3177" i="251"/>
  <c r="K3178" i="251"/>
  <c r="K3179" i="251"/>
  <c r="K3180" i="251"/>
  <c r="K3181" i="251"/>
  <c r="K3182" i="251"/>
  <c r="K3183" i="251"/>
  <c r="K3184" i="251"/>
  <c r="K3185" i="251"/>
  <c r="K3186" i="251"/>
  <c r="K3187" i="251"/>
  <c r="K3188" i="251"/>
  <c r="K3189" i="251"/>
  <c r="K3190" i="251"/>
  <c r="K3191" i="251"/>
  <c r="K3192" i="251"/>
  <c r="K3193" i="251"/>
  <c r="K3194" i="251"/>
  <c r="K3195" i="251"/>
  <c r="K3196" i="251"/>
  <c r="K3197" i="251"/>
  <c r="K3198" i="251"/>
  <c r="K3199" i="251"/>
  <c r="K3200" i="251"/>
  <c r="K3201" i="251"/>
  <c r="K3202" i="251"/>
  <c r="K3203" i="251"/>
  <c r="K3204" i="251"/>
  <c r="K3205" i="251"/>
  <c r="K3206" i="251"/>
  <c r="K3207" i="251"/>
  <c r="K3208" i="251"/>
  <c r="K3209" i="251"/>
  <c r="K3210" i="251"/>
  <c r="K3211" i="251"/>
  <c r="K3212" i="251"/>
  <c r="K3213" i="251"/>
  <c r="K3214" i="251"/>
  <c r="K3215" i="251"/>
  <c r="K3216" i="251"/>
  <c r="K3217" i="251"/>
  <c r="K3218" i="251"/>
  <c r="K3219" i="251"/>
  <c r="K3220" i="251"/>
  <c r="K3221" i="251"/>
  <c r="K3222" i="251"/>
  <c r="K3223" i="251"/>
  <c r="K3224" i="251"/>
  <c r="K3225" i="251"/>
  <c r="K3226" i="251"/>
  <c r="K3227" i="251"/>
  <c r="K3228" i="251"/>
  <c r="K3229" i="251"/>
  <c r="K3230" i="251"/>
  <c r="K3231" i="251"/>
  <c r="K3232" i="251"/>
  <c r="K3233" i="251"/>
  <c r="K3234" i="251"/>
  <c r="K3235" i="251"/>
  <c r="K3236" i="251"/>
  <c r="K3237" i="251"/>
  <c r="K3238" i="251"/>
  <c r="K3239" i="251"/>
  <c r="K3240" i="251"/>
  <c r="K3241" i="251"/>
  <c r="K3242" i="251"/>
  <c r="K3243" i="251"/>
  <c r="K3244" i="251"/>
  <c r="K3245" i="251"/>
  <c r="K3246" i="251"/>
  <c r="K3247" i="251"/>
  <c r="K3248" i="251"/>
  <c r="K3249" i="251"/>
  <c r="K3250" i="251"/>
  <c r="K3251" i="251"/>
  <c r="K3252" i="251"/>
  <c r="K3253" i="251"/>
  <c r="K3254" i="251"/>
  <c r="K3255" i="251"/>
  <c r="K3256" i="251"/>
  <c r="K3257" i="251"/>
  <c r="K3258" i="251"/>
  <c r="K3259" i="251"/>
  <c r="K3260" i="251"/>
  <c r="K3261" i="251"/>
  <c r="K3262" i="251"/>
  <c r="K3263" i="251"/>
  <c r="K3264" i="251"/>
  <c r="K3265" i="251"/>
  <c r="K3266" i="251"/>
  <c r="K3267" i="251"/>
  <c r="K3268" i="251"/>
  <c r="K3269" i="251"/>
  <c r="K3270" i="251"/>
  <c r="K3271" i="251"/>
  <c r="K3272" i="251"/>
  <c r="K3273" i="251"/>
  <c r="K3274" i="251"/>
  <c r="K3275" i="251"/>
  <c r="K3276" i="251"/>
  <c r="K3277" i="251"/>
  <c r="K3278" i="251"/>
  <c r="K3279" i="251"/>
  <c r="K3280" i="251"/>
  <c r="K3281" i="251"/>
  <c r="K3282" i="251"/>
  <c r="K3283" i="251"/>
  <c r="K3284" i="251"/>
  <c r="K3285" i="251"/>
  <c r="K3286" i="251"/>
  <c r="K3287" i="251"/>
  <c r="K3288" i="251"/>
  <c r="K3289" i="251"/>
  <c r="K3290" i="251"/>
  <c r="K3291" i="251"/>
  <c r="K3292" i="251"/>
  <c r="K3293" i="251"/>
  <c r="K3294" i="251"/>
  <c r="K3295" i="251"/>
  <c r="K3296" i="251"/>
  <c r="K3297" i="251"/>
  <c r="K3298" i="251"/>
  <c r="K3299" i="251"/>
  <c r="K3300" i="251"/>
  <c r="K3301" i="251"/>
  <c r="K3302" i="251"/>
  <c r="K3303" i="251"/>
  <c r="K3304" i="251"/>
  <c r="K3305" i="251"/>
  <c r="K3306" i="251"/>
  <c r="K3307" i="251"/>
  <c r="K3308" i="251"/>
  <c r="K3309" i="251"/>
  <c r="K3310" i="251"/>
  <c r="K3311" i="251"/>
  <c r="K3312" i="251"/>
  <c r="K3313" i="251"/>
  <c r="K3314" i="251"/>
  <c r="K3315" i="251"/>
  <c r="K3316" i="251"/>
  <c r="K3317" i="251"/>
  <c r="K3318" i="251"/>
  <c r="K3319" i="251"/>
  <c r="K3320" i="251"/>
  <c r="K3321" i="251"/>
  <c r="K3322" i="251"/>
  <c r="K3323" i="251"/>
  <c r="K3324" i="251"/>
  <c r="K3325" i="251"/>
  <c r="K3326" i="251"/>
  <c r="K3327" i="251"/>
  <c r="K3328" i="251"/>
  <c r="K3329" i="251"/>
  <c r="K3330" i="251"/>
  <c r="K3331" i="251"/>
  <c r="K3332" i="251"/>
  <c r="K3333" i="251"/>
  <c r="K3334" i="251"/>
  <c r="K3335" i="251"/>
  <c r="K3336" i="251"/>
  <c r="K3337" i="251"/>
  <c r="K3338" i="251"/>
  <c r="K3339" i="251"/>
  <c r="K3340" i="251"/>
  <c r="K3341" i="251"/>
  <c r="K3342" i="251"/>
  <c r="K3343" i="251"/>
  <c r="K3344" i="251"/>
  <c r="K3345" i="251"/>
  <c r="K3346" i="251"/>
  <c r="K3347" i="251"/>
  <c r="K3348" i="251"/>
  <c r="K3349" i="251"/>
  <c r="K3350" i="251"/>
  <c r="K3351" i="251"/>
  <c r="K3352" i="251"/>
  <c r="K3353" i="251"/>
  <c r="K3354" i="251"/>
  <c r="K3355" i="251"/>
  <c r="K3356" i="251"/>
  <c r="K3357" i="251"/>
  <c r="K3358" i="251"/>
  <c r="K3359" i="251"/>
  <c r="K3360" i="251"/>
  <c r="K3361" i="251"/>
  <c r="K3362" i="251"/>
  <c r="K3363" i="251"/>
  <c r="K3364" i="251"/>
  <c r="K3365" i="251"/>
  <c r="K3366" i="251"/>
  <c r="K3367" i="251"/>
  <c r="K3368" i="251"/>
  <c r="K3369" i="251"/>
  <c r="K3370" i="251"/>
  <c r="K3371" i="251"/>
  <c r="K3372" i="251"/>
  <c r="K3373" i="251"/>
  <c r="K3374" i="251"/>
  <c r="K3375" i="251"/>
  <c r="K3376" i="251"/>
  <c r="K3377" i="251"/>
  <c r="K3378" i="251"/>
  <c r="K3379" i="251"/>
  <c r="K3380" i="251"/>
  <c r="K3381" i="251"/>
  <c r="K3382" i="251"/>
  <c r="K3383" i="251"/>
  <c r="K3384" i="251"/>
  <c r="K3385" i="251"/>
  <c r="K3386" i="251"/>
  <c r="K3387" i="251"/>
  <c r="K3388" i="251"/>
  <c r="K3389" i="251"/>
  <c r="K3390" i="251"/>
  <c r="K3391" i="251"/>
  <c r="K3392" i="251"/>
  <c r="K3393" i="251"/>
  <c r="K3394" i="251"/>
  <c r="K3395" i="251"/>
  <c r="K3396" i="251"/>
  <c r="K3397" i="251"/>
  <c r="K3398" i="251"/>
  <c r="K3399" i="251"/>
  <c r="K3400" i="251"/>
  <c r="K3401" i="251"/>
  <c r="K3402" i="251"/>
  <c r="K3403" i="251"/>
  <c r="K3404" i="251"/>
  <c r="K3405" i="251"/>
  <c r="K3406" i="251"/>
  <c r="K3407" i="251"/>
  <c r="K3408" i="251"/>
  <c r="K3409" i="251"/>
  <c r="K3410" i="251"/>
  <c r="K3411" i="251"/>
  <c r="K3412" i="251"/>
  <c r="K3413" i="251"/>
  <c r="K3414" i="251"/>
  <c r="K3415" i="251"/>
  <c r="K3416" i="251"/>
  <c r="K3417" i="251"/>
  <c r="K3418" i="251"/>
  <c r="K3419" i="251"/>
  <c r="K3420" i="251"/>
  <c r="K3421" i="251"/>
  <c r="K3422" i="251"/>
  <c r="K3423" i="251"/>
  <c r="K3424" i="251"/>
  <c r="K3425" i="251"/>
  <c r="K3426" i="251"/>
  <c r="K3427" i="251"/>
  <c r="K3428" i="251"/>
  <c r="K3429" i="251"/>
  <c r="K3430" i="251"/>
  <c r="K3431" i="251"/>
  <c r="K3432" i="251"/>
  <c r="K3433" i="251"/>
  <c r="K3434" i="251"/>
  <c r="K3435" i="251"/>
  <c r="K3436" i="251"/>
  <c r="K3437" i="251"/>
  <c r="K3438" i="251"/>
  <c r="K3439" i="251"/>
  <c r="K3440" i="251"/>
  <c r="K3441" i="251"/>
  <c r="K3442" i="251"/>
  <c r="K3443" i="251"/>
  <c r="K3444" i="251"/>
  <c r="K3445" i="251"/>
  <c r="K3446" i="251"/>
  <c r="K3447" i="251"/>
  <c r="K3448" i="251"/>
  <c r="K3449" i="251"/>
  <c r="K3450" i="251"/>
  <c r="K3451" i="251"/>
  <c r="K3452" i="251"/>
  <c r="K3453" i="251"/>
  <c r="K3454" i="251"/>
  <c r="K3455" i="251"/>
  <c r="K3456" i="251"/>
  <c r="K3457" i="251"/>
  <c r="K3458" i="251"/>
  <c r="K3459" i="251"/>
  <c r="K3460" i="251"/>
  <c r="K3461" i="251"/>
  <c r="K3462" i="251"/>
  <c r="K3463" i="251"/>
  <c r="K3464" i="251"/>
  <c r="K3465" i="251"/>
  <c r="K3466" i="251"/>
  <c r="K3467" i="251"/>
  <c r="K3468" i="251"/>
  <c r="K3469" i="251"/>
  <c r="K3470" i="251"/>
  <c r="K3471" i="251"/>
  <c r="K3472" i="251"/>
  <c r="K3473" i="251"/>
  <c r="K3474" i="251"/>
  <c r="K3475" i="251"/>
  <c r="K3476" i="251"/>
  <c r="K3477" i="251"/>
  <c r="K3478" i="251"/>
  <c r="K3479" i="251"/>
  <c r="K3480" i="251"/>
  <c r="K3481" i="251"/>
  <c r="K3482" i="251"/>
  <c r="K3483" i="251"/>
  <c r="K3484" i="251"/>
  <c r="K3485" i="251"/>
  <c r="K3486" i="251"/>
  <c r="K3487" i="251"/>
  <c r="K3488" i="251"/>
  <c r="K3489" i="251"/>
  <c r="K3490" i="251"/>
  <c r="K3491" i="251"/>
  <c r="K3492" i="251"/>
  <c r="K3493" i="251"/>
  <c r="K3494" i="251"/>
  <c r="K3495" i="251"/>
  <c r="K3496" i="251"/>
  <c r="K3497" i="251"/>
  <c r="K3498" i="251"/>
  <c r="K3499" i="251"/>
  <c r="K3500" i="251"/>
  <c r="K3501" i="251"/>
  <c r="K3502" i="251"/>
  <c r="K3503" i="251"/>
  <c r="K3504" i="251"/>
  <c r="K3505" i="251"/>
  <c r="K3506" i="251"/>
  <c r="K3507" i="251"/>
  <c r="K3508" i="251"/>
  <c r="K3509" i="251"/>
  <c r="K3510" i="251"/>
  <c r="K3511" i="251"/>
  <c r="K3512" i="251"/>
  <c r="K3513" i="251"/>
  <c r="K3514" i="251"/>
  <c r="K3515" i="251"/>
  <c r="K3516" i="251"/>
  <c r="K3517" i="251"/>
  <c r="K3518" i="251"/>
  <c r="K3519" i="251"/>
  <c r="K3520" i="251"/>
  <c r="K3521" i="251"/>
  <c r="K3522" i="251"/>
  <c r="K3523" i="251"/>
  <c r="K3524" i="251"/>
  <c r="K3525" i="251"/>
  <c r="K3526" i="251"/>
  <c r="K3527" i="251"/>
  <c r="K3528" i="251"/>
  <c r="K3529" i="251"/>
  <c r="K3530" i="251"/>
  <c r="K3531" i="251"/>
  <c r="K3532" i="251"/>
  <c r="K3533" i="251"/>
  <c r="K3534" i="251"/>
  <c r="K3535" i="251"/>
  <c r="K3536" i="251"/>
  <c r="K3537" i="251"/>
  <c r="K3538" i="251"/>
  <c r="K3539" i="251"/>
  <c r="K3540" i="251"/>
  <c r="K3541" i="251"/>
  <c r="K3542" i="251"/>
  <c r="K3543" i="251"/>
  <c r="K3544" i="251"/>
  <c r="K3545" i="251"/>
  <c r="K3546" i="251"/>
  <c r="K3547" i="251"/>
  <c r="K3548" i="251"/>
  <c r="K3549" i="251"/>
  <c r="K3550" i="251"/>
  <c r="K3551" i="251"/>
  <c r="K3552" i="251"/>
  <c r="K3553" i="251"/>
  <c r="K3554" i="251"/>
  <c r="K3555" i="251"/>
  <c r="K3556" i="251"/>
  <c r="K3557" i="251"/>
  <c r="K3558" i="251"/>
  <c r="K3559" i="251"/>
  <c r="K3560" i="251"/>
  <c r="K3561" i="251"/>
  <c r="K3562" i="251"/>
  <c r="K3563" i="251"/>
  <c r="K3564" i="251"/>
  <c r="K3565" i="251"/>
  <c r="K3566" i="251"/>
  <c r="K3567" i="251"/>
  <c r="K3568" i="251"/>
  <c r="K3569" i="251"/>
  <c r="K3570" i="251"/>
  <c r="K3571" i="251"/>
  <c r="K3572" i="251"/>
  <c r="K3573" i="251"/>
  <c r="K3574" i="251"/>
  <c r="K3575" i="251"/>
  <c r="K3576" i="251"/>
  <c r="K3577" i="251"/>
  <c r="K3578" i="251"/>
  <c r="K3579" i="251"/>
  <c r="K3580" i="251"/>
  <c r="K3581" i="251"/>
  <c r="K3582" i="251"/>
  <c r="K3583" i="251"/>
  <c r="K3584" i="251"/>
  <c r="K3585" i="251"/>
  <c r="K3586" i="251"/>
  <c r="K3587" i="251"/>
  <c r="K3588" i="251"/>
  <c r="K3589" i="251"/>
  <c r="K3590" i="251"/>
  <c r="K3591" i="251"/>
  <c r="K3592" i="251"/>
  <c r="K3593" i="251"/>
  <c r="K3594" i="251"/>
  <c r="K3595" i="251"/>
  <c r="K3596" i="251"/>
  <c r="K3597" i="251"/>
  <c r="K3598" i="251"/>
  <c r="K3599" i="251"/>
  <c r="K3600" i="251"/>
  <c r="K3601" i="251"/>
  <c r="K3602" i="251"/>
  <c r="K3603" i="251"/>
  <c r="K3604" i="251"/>
  <c r="K3605" i="251"/>
  <c r="K3606" i="251"/>
  <c r="K3607" i="251"/>
  <c r="K3608" i="251"/>
  <c r="K3609" i="251"/>
  <c r="K3610" i="251"/>
  <c r="K3611" i="251"/>
  <c r="K3612" i="251"/>
  <c r="K3613" i="251"/>
  <c r="K3614" i="251"/>
  <c r="K3615" i="251"/>
  <c r="K3616" i="251"/>
  <c r="K3617" i="251"/>
  <c r="K3618" i="251"/>
  <c r="K3619" i="251"/>
  <c r="K3620" i="251"/>
  <c r="K3621" i="251"/>
  <c r="K3622" i="251"/>
  <c r="K3623" i="251"/>
  <c r="K3624" i="251"/>
  <c r="K3625" i="251"/>
  <c r="K3626" i="251"/>
  <c r="K3627" i="251"/>
  <c r="K3628" i="251"/>
  <c r="K3629" i="251"/>
  <c r="K3630" i="251"/>
  <c r="K3631" i="251"/>
  <c r="K3632" i="251"/>
  <c r="K3633" i="251"/>
  <c r="K3634" i="251"/>
  <c r="K3635" i="251"/>
  <c r="K3636" i="251"/>
  <c r="K3637" i="251"/>
  <c r="K3638" i="251"/>
  <c r="K3639" i="251"/>
  <c r="K3640" i="251"/>
  <c r="K3641" i="251"/>
  <c r="K3642" i="251"/>
  <c r="K3643" i="251"/>
  <c r="K3644" i="251"/>
  <c r="K3645" i="251"/>
  <c r="K3646" i="251"/>
  <c r="K3647" i="251"/>
  <c r="K3648" i="251"/>
  <c r="K3649" i="251"/>
  <c r="K3650" i="251"/>
  <c r="K3651" i="251"/>
  <c r="K3652" i="251"/>
  <c r="K3653" i="251"/>
  <c r="K3654" i="251"/>
  <c r="K3655" i="251"/>
  <c r="K3656" i="251"/>
  <c r="K3657" i="251"/>
  <c r="K3658" i="251"/>
  <c r="K3659" i="251"/>
  <c r="K3660" i="251"/>
  <c r="K3661" i="251"/>
  <c r="K3662" i="251"/>
  <c r="K3663" i="251"/>
  <c r="K3664" i="251"/>
  <c r="K3665" i="251"/>
  <c r="K3666" i="251"/>
  <c r="K3667" i="251"/>
  <c r="K3668" i="251"/>
  <c r="K3669" i="251"/>
  <c r="K3670" i="251"/>
  <c r="K3671" i="251"/>
  <c r="K3672" i="251"/>
  <c r="K3673" i="251"/>
  <c r="K3674" i="251"/>
  <c r="K3675" i="251"/>
  <c r="K3676" i="251"/>
  <c r="K3677" i="251"/>
  <c r="K3678" i="251"/>
  <c r="K3679" i="251"/>
  <c r="K3680" i="251"/>
  <c r="K3681" i="251"/>
  <c r="K3682" i="251"/>
  <c r="K3683" i="251"/>
  <c r="K3684" i="251"/>
  <c r="K3685" i="251"/>
  <c r="K3686" i="251"/>
  <c r="K3687" i="251"/>
  <c r="K3688" i="251"/>
  <c r="K3689" i="251"/>
  <c r="K3690" i="251"/>
  <c r="K3691" i="251"/>
  <c r="K3692" i="251"/>
  <c r="K3693" i="251"/>
  <c r="K3694" i="251"/>
  <c r="K3695" i="251"/>
  <c r="K3696" i="251"/>
  <c r="K3697" i="251"/>
  <c r="K3698" i="251"/>
  <c r="K3699" i="251"/>
  <c r="K3700" i="251"/>
  <c r="K3701" i="251"/>
  <c r="K3702" i="251"/>
  <c r="K3703" i="251"/>
  <c r="K3704" i="251"/>
  <c r="K3705" i="251"/>
  <c r="K3706" i="251"/>
  <c r="K3707" i="251"/>
  <c r="K3708" i="251"/>
  <c r="K3709" i="251"/>
  <c r="K3710" i="251"/>
  <c r="K3711" i="251"/>
  <c r="K3712" i="251"/>
  <c r="K3713" i="251"/>
  <c r="K3714" i="251"/>
  <c r="K3715" i="251"/>
  <c r="K3716" i="251"/>
  <c r="K3717" i="251"/>
  <c r="K3718" i="251"/>
  <c r="K3719" i="251"/>
  <c r="K3720" i="251"/>
  <c r="K3721" i="251"/>
  <c r="K3722" i="251"/>
  <c r="K3723" i="251"/>
  <c r="K3724" i="251"/>
  <c r="K3725" i="251"/>
  <c r="K3726" i="251"/>
  <c r="K3727" i="251"/>
  <c r="K3728" i="251"/>
  <c r="K3729" i="251"/>
  <c r="K3730" i="251"/>
  <c r="K3731" i="251"/>
  <c r="K3732" i="251"/>
  <c r="K3733" i="251"/>
  <c r="K3734" i="251"/>
  <c r="K3735" i="251"/>
  <c r="K3736" i="251"/>
  <c r="K3737" i="251"/>
  <c r="K3738" i="251"/>
  <c r="K3739" i="251"/>
  <c r="K3740" i="251"/>
  <c r="K3741" i="251"/>
  <c r="K3742" i="251"/>
  <c r="K3743" i="251"/>
  <c r="K3744" i="251"/>
  <c r="K3745" i="251"/>
  <c r="K3746" i="251"/>
  <c r="K3747" i="251"/>
  <c r="K3748" i="251"/>
  <c r="K3749" i="251"/>
  <c r="K3750" i="251"/>
  <c r="K3751" i="251"/>
  <c r="K3752" i="251"/>
  <c r="K3753" i="251"/>
  <c r="K3754" i="251"/>
  <c r="K3755" i="251"/>
  <c r="K3756" i="251"/>
  <c r="K3757" i="251"/>
  <c r="K3758" i="251"/>
  <c r="K3759" i="251"/>
  <c r="K3760" i="251"/>
  <c r="K3761" i="251"/>
  <c r="K3762" i="251"/>
  <c r="K3763" i="251"/>
  <c r="K3764" i="251"/>
  <c r="K3765" i="251"/>
  <c r="K3766" i="251"/>
  <c r="K3767" i="251"/>
  <c r="K3768" i="251"/>
  <c r="K3769" i="251"/>
  <c r="K3770" i="251"/>
  <c r="K3771" i="251"/>
  <c r="K3772" i="251"/>
  <c r="K3773" i="251"/>
  <c r="K3774" i="251"/>
  <c r="K3775" i="251"/>
  <c r="K3776" i="251"/>
  <c r="K3777" i="251"/>
  <c r="K3778" i="251"/>
  <c r="K3779" i="251"/>
  <c r="K3780" i="251"/>
  <c r="K3781" i="251"/>
  <c r="K3782" i="251"/>
  <c r="K3783" i="251"/>
  <c r="K3784" i="251"/>
  <c r="K3785" i="251"/>
  <c r="K3786" i="251"/>
  <c r="K3787" i="251"/>
  <c r="K3788" i="251"/>
  <c r="K3789" i="251"/>
  <c r="K3790" i="251"/>
  <c r="K3791" i="251"/>
  <c r="K3792" i="251"/>
  <c r="K3793" i="251"/>
  <c r="K3794" i="251"/>
  <c r="K3795" i="251"/>
  <c r="K3796" i="251"/>
  <c r="K3797" i="251"/>
  <c r="K3798" i="251"/>
  <c r="K3799" i="251"/>
  <c r="K3800" i="251"/>
  <c r="K3801" i="251"/>
  <c r="K3802" i="251"/>
  <c r="K3803" i="251"/>
  <c r="K3804" i="251"/>
  <c r="K3805" i="251"/>
  <c r="K3806" i="251"/>
  <c r="K3807" i="251"/>
  <c r="K3808" i="251"/>
  <c r="K3809" i="251"/>
  <c r="K3810" i="251"/>
  <c r="K3811" i="251"/>
  <c r="K3812" i="251"/>
  <c r="K3813" i="251"/>
  <c r="K3814" i="251"/>
  <c r="K3815" i="251"/>
  <c r="K3816" i="251"/>
  <c r="K3817" i="251"/>
  <c r="K3818" i="251"/>
  <c r="K3819" i="251"/>
  <c r="K3820" i="251"/>
  <c r="K3821" i="251"/>
  <c r="K3822" i="251"/>
  <c r="K3823" i="251"/>
  <c r="K3824" i="251"/>
  <c r="K3825" i="251"/>
  <c r="K3826" i="251"/>
  <c r="K3827" i="251"/>
  <c r="K3828" i="251"/>
  <c r="K3829" i="251"/>
  <c r="K3830" i="251"/>
  <c r="K3831" i="251"/>
  <c r="K3832" i="251"/>
  <c r="K3833" i="251"/>
  <c r="K3834" i="251"/>
  <c r="K3835" i="251"/>
  <c r="K3836" i="251"/>
  <c r="K3837" i="251"/>
  <c r="K3838" i="251"/>
  <c r="K3839" i="251"/>
  <c r="K3840" i="251"/>
  <c r="K3841" i="251"/>
  <c r="K3842" i="251"/>
  <c r="K3843" i="251"/>
  <c r="K3844" i="251"/>
  <c r="K3845" i="251"/>
  <c r="K3846" i="251"/>
  <c r="K3847" i="251"/>
  <c r="K3848" i="251"/>
  <c r="K3849" i="251"/>
  <c r="K3850" i="251"/>
  <c r="K3851" i="251"/>
  <c r="K3852" i="251"/>
  <c r="K3853" i="251"/>
  <c r="K3854" i="251"/>
  <c r="K3855" i="251"/>
  <c r="K3856" i="251"/>
  <c r="K3857" i="251"/>
  <c r="K3858" i="251"/>
  <c r="K3859" i="251"/>
  <c r="K3860" i="251"/>
  <c r="K3861" i="251"/>
  <c r="K3862" i="251"/>
  <c r="K3863" i="251"/>
  <c r="K3864" i="251"/>
  <c r="K3865" i="251"/>
  <c r="K3866" i="251"/>
  <c r="K3867" i="251"/>
  <c r="K3868" i="251"/>
  <c r="K3869" i="251"/>
  <c r="K3870" i="251"/>
  <c r="K3871" i="251"/>
  <c r="K3872" i="251"/>
  <c r="K3873" i="251"/>
  <c r="K3874" i="251"/>
  <c r="K3875" i="251"/>
  <c r="K3876" i="251"/>
  <c r="K3877" i="251"/>
  <c r="K3878" i="251"/>
  <c r="K3879" i="251"/>
  <c r="K3880" i="251"/>
  <c r="K3881" i="251"/>
  <c r="K3882" i="251"/>
  <c r="K3883" i="251"/>
  <c r="K3884" i="251"/>
  <c r="K3885" i="251"/>
  <c r="K3886" i="251"/>
  <c r="K3887" i="251"/>
  <c r="K3888" i="251"/>
  <c r="K3889" i="251"/>
  <c r="K3890" i="251"/>
  <c r="K3891" i="251"/>
  <c r="K3892" i="251"/>
  <c r="K3893" i="251"/>
  <c r="K3894" i="251"/>
  <c r="K3895" i="251"/>
  <c r="K3896" i="251"/>
  <c r="K3897" i="251"/>
  <c r="K3898" i="251"/>
  <c r="K3899" i="251"/>
  <c r="K3900" i="251"/>
  <c r="K3901" i="251"/>
  <c r="K3902" i="251"/>
  <c r="K3903" i="251"/>
  <c r="K3904" i="251"/>
  <c r="K3905" i="251"/>
  <c r="K3906" i="251"/>
  <c r="K3907" i="251"/>
  <c r="K3908" i="251"/>
  <c r="K3909" i="251"/>
  <c r="K3910" i="251"/>
  <c r="K3911" i="251"/>
  <c r="K3912" i="251"/>
  <c r="K3913" i="251"/>
  <c r="K3914" i="251"/>
  <c r="K3915" i="251"/>
  <c r="K3916" i="251"/>
  <c r="K3917" i="251"/>
  <c r="K3918" i="251"/>
  <c r="K3919" i="251"/>
  <c r="K3920" i="251"/>
  <c r="K3921" i="251"/>
  <c r="K3922" i="251"/>
  <c r="K3923" i="251"/>
  <c r="K3924" i="251"/>
  <c r="K3925" i="251"/>
  <c r="K3926" i="251"/>
  <c r="K3927" i="251"/>
  <c r="K3928" i="251"/>
  <c r="K3929" i="251"/>
  <c r="K3930" i="251"/>
  <c r="K3931" i="251"/>
  <c r="K3932" i="251"/>
  <c r="K3933" i="251"/>
  <c r="K3934" i="251"/>
  <c r="K3935" i="251"/>
  <c r="K3936" i="251"/>
  <c r="K3937" i="251"/>
  <c r="K3938" i="251"/>
  <c r="K3939" i="251"/>
  <c r="K3940" i="251"/>
  <c r="K3941" i="251"/>
  <c r="K3942" i="251"/>
  <c r="K3943" i="251"/>
  <c r="K3944" i="251"/>
  <c r="K3945" i="251"/>
  <c r="K3946" i="251"/>
  <c r="K3947" i="251"/>
  <c r="K3948" i="251"/>
  <c r="K3949" i="251"/>
  <c r="K3950" i="251"/>
  <c r="K3951" i="251"/>
  <c r="K3952" i="251"/>
  <c r="K3953" i="251"/>
  <c r="K3954" i="251"/>
  <c r="K3955" i="251"/>
  <c r="K3956" i="251"/>
  <c r="K3957" i="251"/>
  <c r="K3958" i="251"/>
  <c r="K3959" i="251"/>
  <c r="K3960" i="251"/>
  <c r="K3961" i="251"/>
  <c r="K3962" i="251"/>
  <c r="K3963" i="251"/>
  <c r="K3964" i="251"/>
  <c r="K3965" i="251"/>
  <c r="K3966" i="251"/>
  <c r="K3967" i="251"/>
  <c r="K3968" i="251"/>
  <c r="K3969" i="251"/>
  <c r="K3970" i="251"/>
  <c r="K3971" i="251"/>
  <c r="K3972" i="251"/>
  <c r="K3973" i="251"/>
  <c r="K3974" i="251"/>
  <c r="K3975" i="251"/>
  <c r="K3976" i="251"/>
  <c r="K3977" i="251"/>
  <c r="K3978" i="251"/>
  <c r="K3979" i="251"/>
  <c r="K3980" i="251"/>
  <c r="K3981" i="251"/>
  <c r="K3982" i="251"/>
  <c r="K3983" i="251"/>
  <c r="K3984" i="251"/>
  <c r="K3985" i="251"/>
  <c r="K3986" i="251"/>
  <c r="K3987" i="251"/>
  <c r="K3988" i="251"/>
  <c r="K3989" i="251"/>
  <c r="K3990" i="251"/>
  <c r="K3991" i="251"/>
  <c r="K3992" i="251"/>
  <c r="K3993" i="251"/>
  <c r="K3994" i="251"/>
  <c r="K3995" i="251"/>
  <c r="K3996" i="251"/>
  <c r="K3997" i="251"/>
  <c r="K3998" i="251"/>
  <c r="K3999" i="251"/>
  <c r="K4000" i="251"/>
  <c r="K4001" i="251"/>
  <c r="K4002" i="251"/>
  <c r="K4003" i="251"/>
  <c r="K4004" i="251"/>
  <c r="K4005" i="251"/>
  <c r="K4006" i="251"/>
  <c r="K4007" i="251"/>
  <c r="K4008" i="251"/>
  <c r="K4009" i="251"/>
  <c r="K4010" i="251"/>
  <c r="K4011" i="251"/>
  <c r="K4012" i="251"/>
  <c r="K4013" i="251"/>
  <c r="K4014" i="251"/>
  <c r="K4015" i="251"/>
  <c r="K4016" i="251"/>
  <c r="K4017" i="251"/>
  <c r="K4018" i="251"/>
  <c r="K4019" i="251"/>
  <c r="K4020" i="251"/>
  <c r="K4021" i="251"/>
  <c r="K4022" i="251"/>
  <c r="K4023" i="251"/>
  <c r="K4024" i="251"/>
  <c r="K4025" i="251"/>
  <c r="K4026" i="251"/>
  <c r="K4027" i="251"/>
  <c r="K4028" i="251"/>
  <c r="K4029" i="251"/>
  <c r="K4030" i="251"/>
  <c r="K4031" i="251"/>
  <c r="K4032" i="251"/>
  <c r="K4033" i="251"/>
  <c r="K4034" i="251"/>
  <c r="K4035" i="251"/>
  <c r="K4036" i="251"/>
  <c r="K4037" i="251"/>
  <c r="K4038" i="251"/>
  <c r="K4039" i="251"/>
  <c r="K4040" i="251"/>
  <c r="K4041" i="251"/>
  <c r="K4042" i="251"/>
  <c r="K4043" i="251"/>
  <c r="K4044" i="251"/>
  <c r="K4045" i="251"/>
  <c r="K4046" i="251"/>
  <c r="K4047" i="251"/>
  <c r="K4048" i="251"/>
  <c r="K4049" i="251"/>
  <c r="K4050" i="251"/>
  <c r="K4051" i="251"/>
  <c r="K4052" i="251"/>
  <c r="K4053" i="251"/>
  <c r="K4054" i="251"/>
  <c r="K4055" i="251"/>
  <c r="K4056" i="251"/>
  <c r="K4057" i="251"/>
  <c r="K4058" i="251"/>
  <c r="K4059" i="251"/>
  <c r="K4060" i="251"/>
  <c r="K4061" i="251"/>
  <c r="K4062" i="251"/>
  <c r="K4063" i="251"/>
  <c r="K4064" i="251"/>
  <c r="K4065" i="251"/>
  <c r="K4066" i="251"/>
  <c r="K4067" i="251"/>
  <c r="K4068" i="251"/>
  <c r="K4069" i="251"/>
  <c r="K4070" i="251"/>
  <c r="K4071" i="251"/>
  <c r="K4072" i="251"/>
  <c r="K4073" i="251"/>
  <c r="K4074" i="251"/>
  <c r="K4075" i="251"/>
  <c r="K4076" i="251"/>
  <c r="K4077" i="251"/>
  <c r="K4078" i="251"/>
  <c r="K4079" i="251"/>
  <c r="K4080" i="251"/>
  <c r="K4081" i="251"/>
  <c r="K4082" i="251"/>
  <c r="K4083" i="251"/>
  <c r="K4084" i="251"/>
  <c r="K4085" i="251"/>
  <c r="K4086" i="251"/>
  <c r="K4087" i="251"/>
  <c r="K4088" i="251"/>
  <c r="K4089" i="251"/>
  <c r="K4090" i="251"/>
  <c r="K4091" i="251"/>
  <c r="K4092" i="251"/>
  <c r="K4093" i="251"/>
  <c r="K4094" i="251"/>
  <c r="K4095" i="251"/>
  <c r="K4096" i="251"/>
  <c r="K4097" i="251"/>
  <c r="K4098" i="251"/>
  <c r="K4099" i="251"/>
  <c r="K4100" i="251"/>
  <c r="K4101" i="251"/>
  <c r="K4102" i="251"/>
  <c r="K4103" i="251"/>
  <c r="K4104" i="251"/>
  <c r="K4105" i="251"/>
  <c r="K4106" i="251"/>
  <c r="K4107" i="251"/>
  <c r="K4108" i="251"/>
  <c r="K4109" i="251"/>
  <c r="K4110" i="251"/>
  <c r="K4111" i="251"/>
  <c r="K4112" i="251"/>
  <c r="K4113" i="251"/>
  <c r="K4114" i="251"/>
  <c r="K4115" i="251"/>
  <c r="K4116" i="251"/>
  <c r="K4117" i="251"/>
  <c r="K4118" i="251"/>
  <c r="K4119" i="251"/>
  <c r="K4120" i="251"/>
  <c r="K4121" i="251"/>
  <c r="K4122" i="251"/>
  <c r="K4123" i="251"/>
  <c r="K4124" i="251"/>
  <c r="K4125" i="251"/>
  <c r="K4126" i="251"/>
  <c r="K4127" i="251"/>
  <c r="K4128" i="251"/>
  <c r="K4129" i="251"/>
  <c r="K4130" i="251"/>
  <c r="K4131" i="251"/>
  <c r="K4132" i="251"/>
  <c r="K4133" i="251"/>
  <c r="K4134" i="251"/>
  <c r="K4135" i="251"/>
  <c r="K4136" i="251"/>
  <c r="K4137" i="251"/>
  <c r="K4138" i="251"/>
  <c r="K4139" i="251"/>
  <c r="K4140" i="251"/>
  <c r="K4141" i="251"/>
  <c r="K4142" i="251"/>
  <c r="K4143" i="251"/>
  <c r="K4144" i="251"/>
  <c r="K4145" i="251"/>
  <c r="K4146" i="251"/>
  <c r="K4147" i="251"/>
  <c r="K4148" i="251"/>
  <c r="K4149" i="251"/>
  <c r="K4150" i="251"/>
  <c r="K4151" i="251"/>
  <c r="K4152" i="251"/>
  <c r="K4153" i="251"/>
  <c r="K4154" i="251"/>
  <c r="K4155" i="251"/>
  <c r="K4156" i="251"/>
  <c r="K4157" i="251"/>
  <c r="K4158" i="251"/>
  <c r="K4159" i="251"/>
  <c r="K4160" i="251"/>
  <c r="K4161" i="251"/>
  <c r="K4162" i="251"/>
  <c r="K4163" i="251"/>
  <c r="K4164" i="251"/>
  <c r="K4165" i="251"/>
  <c r="K4166" i="251"/>
  <c r="K4167" i="251"/>
  <c r="K4168" i="251"/>
  <c r="K4169" i="251"/>
  <c r="K4170" i="251"/>
  <c r="K4171" i="251"/>
  <c r="K4172" i="251"/>
  <c r="K4173" i="251"/>
  <c r="K4174" i="251"/>
  <c r="K4175" i="251"/>
  <c r="K4176" i="251"/>
  <c r="K4177" i="251"/>
  <c r="K4178" i="251"/>
  <c r="K4179" i="251"/>
  <c r="K4180" i="251"/>
  <c r="K4181" i="251"/>
  <c r="K4182" i="251"/>
  <c r="K4183" i="251"/>
  <c r="K4184" i="251"/>
  <c r="K4185" i="251"/>
  <c r="K4186" i="251"/>
  <c r="K4187" i="251"/>
  <c r="K4188" i="251"/>
  <c r="K4189" i="251"/>
  <c r="K4190" i="251"/>
  <c r="K4191" i="251"/>
  <c r="K4192" i="251"/>
  <c r="K4193" i="251"/>
  <c r="K4194" i="251"/>
  <c r="K4195" i="251"/>
  <c r="K4196" i="251"/>
  <c r="K4197" i="251"/>
  <c r="K4198" i="251"/>
  <c r="K4199" i="251"/>
  <c r="K4200" i="251"/>
  <c r="K4201" i="251"/>
  <c r="K4202" i="251"/>
  <c r="K4203" i="251"/>
  <c r="K4204" i="251"/>
  <c r="K4205" i="251"/>
  <c r="K4206" i="251"/>
  <c r="K4207" i="251"/>
  <c r="K4208" i="251"/>
  <c r="K4209" i="251"/>
  <c r="K4210" i="251"/>
  <c r="K4211" i="251"/>
  <c r="K4212" i="251"/>
  <c r="K4213" i="251"/>
  <c r="K4214" i="251"/>
  <c r="K4215" i="251"/>
  <c r="K4216" i="251"/>
  <c r="K4217" i="251"/>
  <c r="K4218" i="251"/>
  <c r="K4219" i="251"/>
  <c r="K4220" i="251"/>
  <c r="K4221" i="251"/>
  <c r="K4222" i="251"/>
  <c r="K4223" i="251"/>
  <c r="K4224" i="251"/>
  <c r="K4225" i="251"/>
  <c r="K4226" i="251"/>
  <c r="K4227" i="251"/>
  <c r="K4228" i="251"/>
  <c r="K4229" i="251"/>
  <c r="K4230" i="251"/>
  <c r="K4231" i="251"/>
  <c r="K4232" i="251"/>
  <c r="K4233" i="251"/>
  <c r="K4234" i="251"/>
  <c r="K4235" i="251"/>
  <c r="K4236" i="251"/>
  <c r="K4237" i="251"/>
  <c r="K4238" i="251"/>
  <c r="K4239" i="251"/>
  <c r="K4240" i="251"/>
  <c r="K4241" i="251"/>
  <c r="K4242" i="251"/>
  <c r="K4243" i="251"/>
  <c r="K4244" i="251"/>
  <c r="K4245" i="251"/>
  <c r="K4246" i="251"/>
  <c r="K4247" i="251"/>
  <c r="K4248" i="251"/>
  <c r="K4249" i="251"/>
  <c r="K4250" i="251"/>
  <c r="K4251" i="251"/>
  <c r="K4252" i="251"/>
  <c r="K4253" i="251"/>
  <c r="K4254" i="251"/>
  <c r="K4255" i="251"/>
  <c r="K4256" i="251"/>
  <c r="K4257" i="251"/>
  <c r="K4258" i="251"/>
  <c r="K4259" i="251"/>
  <c r="K4260" i="251"/>
  <c r="K4261" i="251"/>
  <c r="K4262" i="251"/>
  <c r="K4263" i="251"/>
  <c r="K4264" i="251"/>
  <c r="K4265" i="251"/>
  <c r="K4266" i="251"/>
  <c r="K4267" i="251"/>
  <c r="K4268" i="251"/>
  <c r="K4269" i="251"/>
  <c r="K4270" i="251"/>
  <c r="K4271" i="251"/>
  <c r="K4272" i="251"/>
  <c r="K4273" i="251"/>
  <c r="K4274" i="251"/>
  <c r="K4275" i="251"/>
  <c r="K4276" i="251"/>
  <c r="K4277" i="251"/>
  <c r="K4278" i="251"/>
  <c r="K4279" i="251"/>
  <c r="K4280" i="251"/>
  <c r="K4281" i="251"/>
  <c r="K4282" i="251"/>
  <c r="K4283" i="251"/>
  <c r="K4284" i="251"/>
  <c r="K4285" i="251"/>
  <c r="K4286" i="251"/>
  <c r="K4287" i="251"/>
  <c r="K4288" i="251"/>
  <c r="K4289" i="251"/>
  <c r="K4290" i="251"/>
  <c r="K4291" i="251"/>
  <c r="K4292" i="251"/>
  <c r="K4293" i="251"/>
  <c r="K4294" i="251"/>
  <c r="K4295" i="251"/>
  <c r="K4296" i="251"/>
  <c r="K4297" i="251"/>
  <c r="K4298" i="251"/>
  <c r="K4299" i="251"/>
  <c r="K4300" i="251"/>
  <c r="K4301" i="251"/>
  <c r="K4302" i="251"/>
  <c r="K4303" i="251"/>
  <c r="K4304" i="251"/>
  <c r="K4305" i="251"/>
  <c r="K4306" i="251"/>
  <c r="K4307" i="251"/>
  <c r="K4308" i="251"/>
  <c r="K4309" i="251"/>
  <c r="K4310" i="251"/>
  <c r="K4311" i="251"/>
  <c r="K4312" i="251"/>
  <c r="K4313" i="251"/>
  <c r="K4314" i="251"/>
  <c r="K4315" i="251"/>
  <c r="K4316" i="251"/>
  <c r="K4317" i="251"/>
  <c r="K4318" i="251"/>
  <c r="K4319" i="251"/>
  <c r="K4320" i="251"/>
  <c r="K4321" i="251"/>
  <c r="K4322" i="251"/>
  <c r="K4323" i="251"/>
  <c r="K4324" i="251"/>
  <c r="K4325" i="251"/>
  <c r="K4326" i="251"/>
  <c r="K4327" i="251"/>
  <c r="K4328" i="251"/>
  <c r="K4329" i="251"/>
  <c r="K4330" i="251"/>
  <c r="K4331" i="251"/>
  <c r="K4332" i="251"/>
  <c r="K4333" i="251"/>
  <c r="K4334" i="251"/>
  <c r="K4335" i="251"/>
  <c r="K4336" i="251"/>
  <c r="K4337" i="251"/>
  <c r="K4338" i="251"/>
  <c r="K4339" i="251"/>
  <c r="K4340" i="251"/>
  <c r="K4341" i="251"/>
  <c r="K4342" i="251"/>
  <c r="K4343" i="251"/>
  <c r="K4344" i="251"/>
  <c r="K4345" i="251"/>
  <c r="K4346" i="251"/>
  <c r="K4347" i="251"/>
  <c r="K4348" i="251"/>
  <c r="K4349" i="251"/>
  <c r="K4350" i="251"/>
  <c r="K4351" i="251"/>
  <c r="K4352" i="251"/>
  <c r="K4353" i="251"/>
  <c r="K4354" i="251"/>
  <c r="K4355" i="251"/>
  <c r="K4356" i="251"/>
  <c r="K4357" i="251"/>
  <c r="K4358" i="251"/>
  <c r="K4359" i="251"/>
  <c r="K4360" i="251"/>
  <c r="K4361" i="251"/>
  <c r="K4362" i="251"/>
  <c r="K4363" i="251"/>
  <c r="K4364" i="251"/>
  <c r="K4365" i="251"/>
  <c r="K4366" i="251"/>
  <c r="K4367" i="251"/>
  <c r="K4368" i="251"/>
  <c r="K4369" i="251"/>
  <c r="K4370" i="251"/>
  <c r="K4371" i="251"/>
  <c r="K4372" i="251"/>
  <c r="K4373" i="251"/>
  <c r="K4374" i="251"/>
  <c r="K4375" i="251"/>
  <c r="K4376" i="251"/>
  <c r="K4377" i="251"/>
  <c r="K4378" i="251"/>
  <c r="K4379" i="251"/>
  <c r="K4380" i="251"/>
  <c r="K4381" i="251"/>
  <c r="K4382" i="251"/>
  <c r="K4383" i="251"/>
  <c r="K4384" i="251"/>
  <c r="K4385" i="251"/>
  <c r="K4386" i="251"/>
  <c r="K4387" i="251"/>
  <c r="K4388" i="251"/>
  <c r="K4389" i="251"/>
  <c r="K4390" i="251"/>
  <c r="K4391" i="251"/>
  <c r="K4392" i="251"/>
  <c r="K4393" i="251"/>
  <c r="K4394" i="251"/>
  <c r="K4395" i="251"/>
  <c r="K4396" i="251"/>
  <c r="K4397" i="251"/>
  <c r="K4398" i="251"/>
  <c r="K4399" i="251"/>
  <c r="K4400" i="251"/>
  <c r="K4401" i="251"/>
  <c r="K4402" i="251"/>
  <c r="K4403" i="251"/>
  <c r="K4404" i="251"/>
  <c r="K4405" i="251"/>
  <c r="K4406" i="251"/>
  <c r="K4407" i="251"/>
  <c r="K4408" i="251"/>
  <c r="K4409" i="251"/>
  <c r="K4410" i="251"/>
  <c r="K4411" i="251"/>
  <c r="K4412" i="251"/>
  <c r="K4413" i="251"/>
  <c r="K4414" i="251"/>
  <c r="K4415" i="251"/>
  <c r="K4416" i="251"/>
  <c r="K4417" i="251"/>
  <c r="K4418" i="251"/>
  <c r="K4419" i="251"/>
  <c r="K4420" i="251"/>
  <c r="K4421" i="251"/>
  <c r="K4422" i="251"/>
  <c r="K4423" i="251"/>
  <c r="K4424" i="251"/>
  <c r="K4425" i="251"/>
  <c r="K4426" i="251"/>
  <c r="K4427" i="251"/>
  <c r="K4428" i="251"/>
  <c r="K4429" i="251"/>
  <c r="K4430" i="251"/>
  <c r="K4431" i="251"/>
  <c r="K4432" i="251"/>
  <c r="K4433" i="251"/>
  <c r="K4434" i="251"/>
  <c r="K4435" i="251"/>
  <c r="K4436" i="251"/>
  <c r="K4437" i="251"/>
  <c r="K4438" i="251"/>
  <c r="K4439" i="251"/>
  <c r="K4440" i="251"/>
  <c r="K4441" i="251"/>
  <c r="K4442" i="251"/>
  <c r="K4443" i="251"/>
  <c r="K4444" i="251"/>
  <c r="K4445" i="251"/>
  <c r="K4446" i="251"/>
  <c r="K4447" i="251"/>
  <c r="K4448" i="251"/>
  <c r="K4449" i="251"/>
  <c r="K4450" i="251"/>
  <c r="K4451" i="251"/>
  <c r="K4452" i="251"/>
  <c r="K4453" i="251"/>
  <c r="K4454" i="251"/>
  <c r="K4455" i="251"/>
  <c r="K4456" i="251"/>
  <c r="K4457" i="251"/>
  <c r="K4458" i="251"/>
  <c r="K4459" i="251"/>
  <c r="K4460" i="251"/>
  <c r="K4461" i="251"/>
  <c r="K4462" i="251"/>
  <c r="K4463" i="251"/>
  <c r="K4464" i="251"/>
  <c r="K4465" i="251"/>
  <c r="K4466" i="251"/>
  <c r="K4467" i="251"/>
  <c r="K4468" i="251"/>
  <c r="K4469" i="251"/>
  <c r="K4470" i="251"/>
  <c r="K4471" i="251"/>
  <c r="K4472" i="251"/>
  <c r="K4473" i="251"/>
  <c r="K4474" i="251"/>
  <c r="K4475" i="251"/>
  <c r="K4476" i="251"/>
  <c r="K4477" i="251"/>
  <c r="K4478" i="251"/>
  <c r="K4479" i="251"/>
  <c r="K4480" i="251"/>
  <c r="K4481" i="251"/>
  <c r="K4482" i="251"/>
  <c r="K4483" i="251"/>
  <c r="K4484" i="251"/>
  <c r="K4485" i="251"/>
  <c r="K4486" i="251"/>
  <c r="K4487" i="251"/>
  <c r="K4488" i="251"/>
  <c r="K4489" i="251"/>
  <c r="K4490" i="251"/>
  <c r="K4491" i="251"/>
  <c r="K4492" i="251"/>
  <c r="K4493" i="251"/>
  <c r="K4494" i="251"/>
  <c r="K4495" i="251"/>
  <c r="K4496" i="251"/>
  <c r="K4497" i="251"/>
  <c r="K4498" i="251"/>
  <c r="K4499" i="251"/>
  <c r="K4500" i="251"/>
  <c r="K4501" i="251"/>
  <c r="K4502" i="251"/>
  <c r="K4503" i="251"/>
  <c r="K4504" i="251"/>
  <c r="K4505" i="251"/>
  <c r="K4506" i="251"/>
  <c r="K4507" i="251"/>
  <c r="K4508" i="251"/>
  <c r="K4509" i="251"/>
  <c r="K4510" i="251"/>
  <c r="K4511" i="251"/>
  <c r="K4512" i="251"/>
  <c r="K4513" i="251"/>
  <c r="K4514" i="251"/>
  <c r="K4515" i="251"/>
  <c r="K4516" i="251"/>
  <c r="K4517" i="251"/>
  <c r="K4518" i="251"/>
  <c r="K4519" i="251"/>
  <c r="K4520" i="251"/>
  <c r="K4521" i="251"/>
  <c r="K4522" i="251"/>
  <c r="K4523" i="251"/>
  <c r="K4524" i="251"/>
  <c r="K4525" i="251"/>
  <c r="K4526" i="251"/>
  <c r="K4527" i="251"/>
  <c r="K4528" i="251"/>
  <c r="K4529" i="251"/>
  <c r="K4530" i="251"/>
  <c r="K4531" i="251"/>
  <c r="K4532" i="251"/>
  <c r="K4533" i="251"/>
  <c r="K4534" i="251"/>
  <c r="K4535" i="251"/>
  <c r="K4536" i="251"/>
  <c r="K4537" i="251"/>
  <c r="K4538" i="251"/>
  <c r="K4539" i="251"/>
  <c r="K4540" i="251"/>
  <c r="K4541" i="251"/>
  <c r="K4542" i="251"/>
  <c r="K4543" i="251"/>
  <c r="K4544" i="251"/>
  <c r="K4545" i="251"/>
  <c r="K4546" i="251"/>
  <c r="K4547" i="251"/>
  <c r="K4548" i="251"/>
  <c r="K4549" i="251"/>
  <c r="K4550" i="251"/>
  <c r="K4551" i="251"/>
  <c r="K4552" i="251"/>
  <c r="K4553" i="251"/>
  <c r="K4554" i="251"/>
  <c r="K4555" i="251"/>
  <c r="K4556" i="251"/>
  <c r="K4557" i="251"/>
  <c r="K4558" i="251"/>
  <c r="K4559" i="251"/>
  <c r="K4560" i="251"/>
  <c r="K4561" i="251"/>
  <c r="K4562" i="251"/>
  <c r="K4563" i="251"/>
  <c r="K4564" i="251"/>
  <c r="K4565" i="251"/>
  <c r="K4566" i="251"/>
  <c r="K4567" i="251"/>
  <c r="K4568" i="251"/>
  <c r="K4569" i="251"/>
  <c r="K4570" i="251"/>
  <c r="K4571" i="251"/>
  <c r="K4572" i="251"/>
  <c r="K4573" i="251"/>
  <c r="K4574" i="251"/>
  <c r="K4575" i="251"/>
  <c r="K4576" i="251"/>
  <c r="K4577" i="251"/>
  <c r="K4578" i="251"/>
  <c r="K4579" i="251"/>
  <c r="K4580" i="251"/>
  <c r="K4581" i="251"/>
  <c r="K4582" i="251"/>
  <c r="K4583" i="251"/>
  <c r="K4584" i="251"/>
  <c r="K4585" i="251"/>
  <c r="K4586" i="251"/>
  <c r="K4587" i="251"/>
  <c r="K4588" i="251"/>
  <c r="K4589" i="251"/>
  <c r="K4590" i="251"/>
  <c r="K4591" i="251"/>
  <c r="K4592" i="251"/>
  <c r="K4593" i="251"/>
  <c r="K4594" i="251"/>
  <c r="K4595" i="251"/>
  <c r="K4596" i="251"/>
  <c r="K4597" i="251"/>
  <c r="K4598" i="251"/>
  <c r="K4599" i="251"/>
  <c r="K4600" i="251"/>
  <c r="K4601" i="251"/>
  <c r="K4602" i="251"/>
  <c r="K4603" i="251"/>
  <c r="K4604" i="251"/>
  <c r="K4605" i="251"/>
  <c r="K4606" i="251"/>
  <c r="K4607" i="251"/>
  <c r="K4608" i="251"/>
  <c r="K4609" i="251"/>
  <c r="K4610" i="251"/>
  <c r="K4611" i="251"/>
  <c r="K4612" i="251"/>
  <c r="K4613" i="251"/>
  <c r="K4614" i="251"/>
  <c r="K4615" i="251"/>
  <c r="K4616" i="251"/>
  <c r="K4617" i="251"/>
  <c r="K4618" i="251"/>
  <c r="K4619" i="251"/>
  <c r="K4620" i="251"/>
  <c r="K4621" i="251"/>
  <c r="K4622" i="251"/>
  <c r="K4623" i="251"/>
  <c r="K4624" i="251"/>
  <c r="K4625" i="251"/>
  <c r="K4626" i="251"/>
  <c r="K4627" i="251"/>
  <c r="K4628" i="251"/>
  <c r="K4629" i="251"/>
  <c r="K4630" i="251"/>
  <c r="K4631" i="251"/>
  <c r="K4632" i="251"/>
  <c r="K4633" i="251"/>
  <c r="K4634" i="251"/>
  <c r="K4635" i="251"/>
  <c r="K4636" i="251"/>
  <c r="K4637" i="251"/>
  <c r="K4638" i="251"/>
  <c r="K4639" i="251"/>
  <c r="K4640" i="251"/>
  <c r="K4641" i="251"/>
  <c r="K4642" i="251"/>
  <c r="K4643" i="251"/>
  <c r="K4644" i="251"/>
  <c r="K4645" i="251"/>
  <c r="K4646" i="251"/>
  <c r="K4647" i="251"/>
  <c r="K4648" i="251"/>
  <c r="K4649" i="251"/>
  <c r="K4650" i="251"/>
  <c r="K4651" i="251"/>
  <c r="K4652" i="251"/>
  <c r="K4653" i="251"/>
  <c r="K4654" i="251"/>
  <c r="K4655" i="251"/>
  <c r="K4656" i="251"/>
  <c r="K4657" i="251"/>
  <c r="K4658" i="251"/>
  <c r="K4659" i="251"/>
  <c r="K4660" i="251"/>
  <c r="K4661" i="251"/>
  <c r="K4662" i="251"/>
  <c r="K4663" i="251"/>
  <c r="K4664" i="251"/>
  <c r="K4665" i="251"/>
  <c r="K4666" i="251"/>
  <c r="K4667" i="251"/>
  <c r="K4668" i="251"/>
  <c r="K4669" i="251"/>
  <c r="K4670" i="251"/>
  <c r="K4671" i="251"/>
  <c r="K4672" i="251"/>
  <c r="K4673" i="251"/>
  <c r="K4674" i="251"/>
  <c r="K4675" i="251"/>
  <c r="K4676" i="251"/>
  <c r="K4677" i="251"/>
  <c r="K4678" i="251"/>
  <c r="K4679" i="251"/>
  <c r="K4680" i="251"/>
  <c r="K4681" i="251"/>
  <c r="K4682" i="251"/>
  <c r="K4683" i="251"/>
  <c r="K4684" i="251"/>
  <c r="K4685" i="251"/>
  <c r="K4686" i="251"/>
  <c r="K4687" i="251"/>
  <c r="K4688" i="251"/>
  <c r="K4689" i="251"/>
  <c r="K4690" i="251"/>
  <c r="K4691" i="251"/>
  <c r="K4692" i="251"/>
  <c r="K4693" i="251"/>
  <c r="K4694" i="251"/>
  <c r="K4695" i="251"/>
  <c r="K4696" i="251"/>
  <c r="K4697" i="251"/>
  <c r="K4698" i="251"/>
  <c r="K4699" i="251"/>
  <c r="K4700" i="251"/>
  <c r="K4701" i="251"/>
  <c r="K4702" i="251"/>
  <c r="K4703" i="251"/>
  <c r="K4704" i="251"/>
  <c r="K4705" i="251"/>
  <c r="K4706" i="251"/>
  <c r="K4707" i="251"/>
  <c r="K4708" i="251"/>
  <c r="K4709" i="251"/>
  <c r="K4710" i="251"/>
  <c r="K4711" i="251"/>
  <c r="K4712" i="251"/>
  <c r="K4713" i="251"/>
  <c r="K4714" i="251"/>
  <c r="K4715" i="251"/>
  <c r="K4716" i="251"/>
  <c r="K4717" i="251"/>
  <c r="K4718" i="251"/>
  <c r="K4719" i="251"/>
  <c r="K4720" i="251"/>
  <c r="K4721" i="251"/>
  <c r="K4722" i="251"/>
  <c r="K4723" i="251"/>
  <c r="K4724" i="251"/>
  <c r="K4725" i="251"/>
  <c r="K4726" i="251"/>
  <c r="K4727" i="251"/>
  <c r="K4728" i="251"/>
  <c r="K4729" i="251"/>
  <c r="K4730" i="251"/>
  <c r="K4731" i="251"/>
  <c r="K4732" i="251"/>
  <c r="K4733" i="251"/>
  <c r="K4734" i="251"/>
  <c r="K4735" i="251"/>
  <c r="K4736" i="251"/>
  <c r="K4737" i="251"/>
  <c r="K4738" i="251"/>
  <c r="K4739" i="251"/>
  <c r="K4740" i="251"/>
  <c r="K4741" i="251"/>
  <c r="K4742" i="251"/>
  <c r="K4743" i="251"/>
  <c r="K4744" i="251"/>
  <c r="K4745" i="251"/>
  <c r="K4746" i="251"/>
  <c r="K4747" i="251"/>
  <c r="K4748" i="251"/>
  <c r="K4749" i="251"/>
  <c r="K4750" i="251"/>
  <c r="K4751" i="251"/>
  <c r="K4752" i="251"/>
  <c r="K4753" i="251"/>
  <c r="K4754" i="251"/>
  <c r="K4755" i="251"/>
  <c r="K4756" i="251"/>
  <c r="K4757" i="251"/>
  <c r="K4758" i="251"/>
  <c r="K4759" i="251"/>
  <c r="K4760" i="251"/>
  <c r="K4761" i="251"/>
  <c r="K4762" i="251"/>
  <c r="K4763" i="251"/>
  <c r="K4764" i="251"/>
  <c r="K4765" i="251"/>
  <c r="K4766" i="251"/>
  <c r="K4767" i="251"/>
  <c r="K4768" i="251"/>
  <c r="K4769" i="251"/>
  <c r="K4770" i="251"/>
  <c r="K4771" i="251"/>
  <c r="K4772" i="251"/>
  <c r="K4773" i="251"/>
  <c r="K4774" i="251"/>
  <c r="K4775" i="251"/>
  <c r="K4776" i="251"/>
  <c r="K4777" i="251"/>
  <c r="K4778" i="251"/>
  <c r="K4779" i="251"/>
  <c r="K4780" i="251"/>
  <c r="K4781" i="251"/>
  <c r="K4782" i="251"/>
  <c r="K4783" i="251"/>
  <c r="K4784" i="251"/>
  <c r="K4785" i="251"/>
  <c r="K4786" i="251"/>
  <c r="K4787" i="251"/>
  <c r="K4788" i="251"/>
  <c r="K4789" i="251"/>
  <c r="K4790" i="251"/>
  <c r="K4791" i="251"/>
  <c r="K4792" i="251"/>
  <c r="K4793" i="251"/>
  <c r="K4794" i="251"/>
  <c r="K4795" i="251"/>
  <c r="K4796" i="251"/>
  <c r="K4797" i="251"/>
  <c r="K4798" i="251"/>
  <c r="K4799" i="251"/>
  <c r="K4800" i="251"/>
  <c r="K4801" i="251"/>
  <c r="K4802" i="251"/>
  <c r="K4803" i="251"/>
  <c r="K4804" i="251"/>
  <c r="K4805" i="251"/>
  <c r="K4806" i="251"/>
  <c r="K4807" i="251"/>
  <c r="K4808" i="251"/>
  <c r="K4809" i="251"/>
  <c r="K4810" i="251"/>
  <c r="K4811" i="251"/>
  <c r="K4812" i="251"/>
  <c r="K4813" i="251"/>
  <c r="K4814" i="251"/>
  <c r="K4815" i="251"/>
  <c r="K4816" i="251"/>
  <c r="K4817" i="251"/>
  <c r="K4818" i="251"/>
  <c r="K4819" i="251"/>
  <c r="K4820" i="251"/>
  <c r="K4821" i="251"/>
  <c r="K4822" i="251"/>
  <c r="K4823" i="251"/>
  <c r="K4824" i="251"/>
  <c r="K4825" i="251"/>
  <c r="K4826" i="251"/>
  <c r="K4827" i="251"/>
  <c r="K4828" i="251"/>
  <c r="K4829" i="251"/>
  <c r="K4830" i="251"/>
  <c r="K4831" i="251"/>
  <c r="K4832" i="251"/>
  <c r="K4833" i="251"/>
  <c r="K4834" i="251"/>
  <c r="K4835" i="251"/>
  <c r="K4836" i="251"/>
  <c r="K4837" i="251"/>
  <c r="K4838" i="251"/>
  <c r="K4839" i="251"/>
  <c r="K4840" i="251"/>
  <c r="K4841" i="251"/>
  <c r="K4842" i="251"/>
  <c r="K4843" i="251"/>
  <c r="K4844" i="251"/>
  <c r="K4845" i="251"/>
  <c r="K4846" i="251"/>
  <c r="K4847" i="251"/>
  <c r="K4848" i="251"/>
  <c r="K4849" i="251"/>
  <c r="K4850" i="251"/>
  <c r="K4851" i="251"/>
  <c r="K4852" i="251"/>
  <c r="K4853" i="251"/>
  <c r="K4854" i="251"/>
  <c r="K4855" i="251"/>
  <c r="K4856" i="251"/>
  <c r="K4857" i="251"/>
  <c r="K4858" i="251"/>
  <c r="K4859" i="251"/>
  <c r="K4860" i="251"/>
  <c r="K4861" i="251"/>
  <c r="K4862" i="251"/>
  <c r="K4863" i="251"/>
  <c r="K4864" i="251"/>
  <c r="K4865" i="251"/>
  <c r="K4866" i="251"/>
  <c r="K4867" i="251"/>
  <c r="K4868" i="251"/>
  <c r="K4869" i="251"/>
  <c r="K4870" i="251"/>
  <c r="K4871" i="251"/>
  <c r="K4872" i="251"/>
  <c r="K4873" i="251"/>
  <c r="K4874" i="251"/>
  <c r="K4875" i="251"/>
  <c r="K4876" i="251"/>
  <c r="K4877" i="251"/>
  <c r="K4878" i="251"/>
  <c r="K4879" i="251"/>
  <c r="K4880" i="251"/>
  <c r="K4881" i="251"/>
  <c r="K4882" i="251"/>
  <c r="K4883" i="251"/>
  <c r="K4884" i="251"/>
  <c r="K4885" i="251"/>
  <c r="K4886" i="251"/>
  <c r="K4887" i="251"/>
  <c r="K4888" i="251"/>
  <c r="K4889" i="251"/>
  <c r="K4890" i="251"/>
  <c r="K4891" i="251"/>
  <c r="K4892" i="251"/>
  <c r="K4893" i="251"/>
  <c r="K4894" i="251"/>
  <c r="K4895" i="251"/>
  <c r="K4896" i="251"/>
  <c r="K4897" i="251"/>
  <c r="K4898" i="251"/>
  <c r="K4899" i="251"/>
  <c r="K4900" i="251"/>
  <c r="K4901" i="251"/>
  <c r="K4902" i="251"/>
  <c r="K4903" i="251"/>
  <c r="K4904" i="251"/>
  <c r="K4905" i="251"/>
  <c r="K4906" i="251"/>
  <c r="K4907" i="251"/>
  <c r="K4908" i="251"/>
  <c r="K4909" i="251"/>
  <c r="K4910" i="251"/>
  <c r="K4911" i="251"/>
  <c r="K4912" i="251"/>
  <c r="K4913" i="251"/>
  <c r="K4914" i="251"/>
  <c r="K4915" i="251"/>
  <c r="K4916" i="251"/>
  <c r="K4917" i="251"/>
  <c r="K4918" i="251"/>
  <c r="K4919" i="251"/>
  <c r="K4920" i="251"/>
  <c r="K4921" i="251"/>
  <c r="K4922" i="251"/>
  <c r="K4923" i="251"/>
  <c r="K4924" i="251"/>
  <c r="K4925" i="251"/>
  <c r="K4926" i="251"/>
  <c r="K4927" i="251"/>
  <c r="K4928" i="251"/>
  <c r="K4929" i="251"/>
  <c r="K4930" i="251"/>
  <c r="K4931" i="251"/>
  <c r="K4932" i="251"/>
  <c r="K4933" i="251"/>
  <c r="K4934" i="251"/>
  <c r="K4935" i="251"/>
  <c r="K4936" i="251"/>
  <c r="K4937" i="251"/>
  <c r="K4938" i="251"/>
  <c r="K4939" i="251"/>
  <c r="K4940" i="251"/>
  <c r="K4941" i="251"/>
  <c r="K4942" i="251"/>
  <c r="K4943" i="251"/>
  <c r="K4944" i="251"/>
  <c r="K4945" i="251"/>
  <c r="K4946" i="251"/>
  <c r="K4947" i="251"/>
  <c r="K4948" i="251"/>
  <c r="K4949" i="251"/>
  <c r="K4950" i="251"/>
  <c r="K4951" i="251"/>
  <c r="K4952" i="251"/>
  <c r="K4953" i="251"/>
  <c r="K4954" i="251"/>
  <c r="K4955" i="251"/>
  <c r="K4956" i="251"/>
  <c r="K4957" i="251"/>
  <c r="K4958" i="251"/>
  <c r="K4959" i="251"/>
  <c r="K4960" i="251"/>
  <c r="K4961" i="251"/>
  <c r="K4962" i="251"/>
  <c r="K4963" i="251"/>
  <c r="K4964" i="251"/>
  <c r="K4965" i="251"/>
  <c r="K4966" i="251"/>
  <c r="K4967" i="251"/>
  <c r="K4968" i="251"/>
  <c r="K4969" i="251"/>
  <c r="K4970" i="251"/>
  <c r="K4971" i="251"/>
  <c r="K4972" i="251"/>
  <c r="K4973" i="251"/>
  <c r="K4974" i="251"/>
  <c r="K4975" i="251"/>
  <c r="K4976" i="251"/>
  <c r="K4977" i="251"/>
  <c r="K4978" i="251"/>
  <c r="K4979" i="251"/>
  <c r="K4980" i="251"/>
  <c r="K4981" i="251"/>
  <c r="K4982" i="251"/>
  <c r="K4983" i="251"/>
  <c r="K4984" i="251"/>
  <c r="K4985" i="251"/>
  <c r="K4986" i="251"/>
  <c r="K4987" i="251"/>
  <c r="K4988" i="251"/>
  <c r="K4989" i="251"/>
  <c r="K4990" i="251"/>
  <c r="K4991" i="251"/>
  <c r="K4992" i="251"/>
  <c r="K4993" i="251"/>
  <c r="K4994" i="251"/>
  <c r="K4995" i="251"/>
  <c r="K4996" i="251"/>
  <c r="K4997" i="251"/>
  <c r="K4998" i="251"/>
  <c r="K4999" i="251"/>
  <c r="K5000" i="251"/>
  <c r="K5001" i="251"/>
  <c r="K5002" i="251"/>
  <c r="K5003" i="251"/>
  <c r="K5004" i="251"/>
  <c r="K5005" i="251"/>
  <c r="K5006" i="251"/>
  <c r="K5007" i="251"/>
  <c r="K5008" i="251"/>
  <c r="K5009" i="251"/>
  <c r="K5010" i="251"/>
  <c r="K5011" i="251"/>
  <c r="K5012" i="251"/>
  <c r="K5013" i="251"/>
  <c r="K5014" i="251"/>
  <c r="K5015" i="251"/>
  <c r="K5016" i="251"/>
  <c r="K5017" i="251"/>
  <c r="K5018" i="251"/>
  <c r="K5019" i="251"/>
  <c r="K5020" i="251"/>
  <c r="K5021" i="251"/>
  <c r="K5022" i="251"/>
  <c r="K5023" i="251"/>
  <c r="K5024" i="251"/>
  <c r="K5025" i="251"/>
  <c r="K5026" i="251"/>
  <c r="K5027" i="251"/>
  <c r="K5028" i="251"/>
  <c r="K5029" i="251"/>
  <c r="K5030" i="251"/>
  <c r="K5031" i="251"/>
  <c r="K5032" i="251"/>
  <c r="K5033" i="251"/>
  <c r="K5034" i="251"/>
  <c r="K5035" i="251"/>
  <c r="K5036" i="251"/>
  <c r="K5037" i="251"/>
  <c r="K5038" i="251"/>
  <c r="K5039" i="251"/>
  <c r="K5040" i="251"/>
  <c r="K5041" i="251"/>
  <c r="K5042" i="251"/>
  <c r="K5043" i="251"/>
  <c r="K5044" i="251"/>
  <c r="K5045" i="251"/>
  <c r="K5046" i="251"/>
  <c r="K5047" i="251"/>
  <c r="K5048" i="251"/>
  <c r="K5049" i="251"/>
  <c r="K5050" i="251"/>
  <c r="K5051" i="251"/>
  <c r="K5052" i="251"/>
  <c r="K5053" i="251"/>
  <c r="K5054" i="251"/>
  <c r="K5055" i="251"/>
  <c r="K5056" i="251"/>
  <c r="K5057" i="251"/>
  <c r="K5058" i="251"/>
  <c r="K5059" i="251"/>
  <c r="K5060" i="251"/>
  <c r="K5061" i="251"/>
  <c r="K5062" i="251"/>
  <c r="K5063" i="251"/>
  <c r="K5064" i="251"/>
  <c r="K5065" i="251"/>
  <c r="K5066" i="251"/>
  <c r="K5067" i="251"/>
  <c r="K5068" i="251"/>
  <c r="K5069" i="251"/>
  <c r="K5070" i="251"/>
  <c r="K5071" i="251"/>
  <c r="K5072" i="251"/>
  <c r="K5073" i="251"/>
  <c r="K5074" i="251"/>
  <c r="K5075" i="251"/>
  <c r="K5076" i="251"/>
  <c r="K5077" i="251"/>
  <c r="K5078" i="251"/>
  <c r="K5079" i="251"/>
  <c r="K5080" i="251"/>
  <c r="K5081" i="251"/>
  <c r="K5082" i="251"/>
  <c r="K5083" i="251"/>
  <c r="K5084" i="251"/>
  <c r="K5085" i="251"/>
  <c r="K5086" i="251"/>
  <c r="K5087" i="251"/>
  <c r="K5088" i="251"/>
  <c r="K5089" i="251"/>
  <c r="K5090" i="251"/>
  <c r="K5091" i="251"/>
  <c r="K5092" i="251"/>
  <c r="K5093" i="251"/>
  <c r="K5094" i="251"/>
  <c r="K5095" i="251"/>
  <c r="K5096" i="251"/>
  <c r="K5097" i="251"/>
  <c r="K5098" i="251"/>
  <c r="K5099" i="251"/>
  <c r="K5100" i="251"/>
  <c r="K5101" i="251"/>
  <c r="K5102" i="251"/>
  <c r="K5103" i="251"/>
  <c r="K5104" i="251"/>
  <c r="K5105" i="251"/>
  <c r="K5106" i="251"/>
  <c r="K5107" i="251"/>
  <c r="K5108" i="251"/>
  <c r="K5109" i="251"/>
  <c r="K5110" i="251"/>
  <c r="K5111" i="251"/>
  <c r="K5112" i="251"/>
  <c r="K5113" i="251"/>
  <c r="K5114" i="251"/>
  <c r="K5115" i="251"/>
  <c r="K5116" i="251"/>
  <c r="K5117" i="251"/>
  <c r="K5118" i="251"/>
  <c r="K5119" i="251"/>
  <c r="K5120" i="251"/>
  <c r="K5121" i="251"/>
  <c r="K5122" i="251"/>
  <c r="K5123" i="251"/>
  <c r="K5124" i="251"/>
  <c r="K5125" i="251"/>
  <c r="K5126" i="251"/>
  <c r="K5127" i="251"/>
  <c r="K5128" i="251"/>
  <c r="K5129" i="251"/>
  <c r="K5130" i="251"/>
  <c r="K5131" i="251"/>
  <c r="K5132" i="251"/>
  <c r="K5133" i="251"/>
  <c r="K5134" i="251"/>
  <c r="K5135" i="251"/>
  <c r="K5136" i="251"/>
  <c r="K5137" i="251"/>
  <c r="K5138" i="251"/>
  <c r="K5139" i="251"/>
  <c r="K5140" i="251"/>
  <c r="K5141" i="251"/>
  <c r="K5142" i="251"/>
  <c r="K5143" i="251"/>
  <c r="K5144" i="251"/>
  <c r="K5145" i="251"/>
  <c r="K5146" i="251"/>
  <c r="K5147" i="251"/>
  <c r="K5148" i="251"/>
  <c r="K5149" i="251"/>
  <c r="K5150" i="251"/>
  <c r="K5151" i="251"/>
  <c r="K5152" i="251"/>
  <c r="K5153" i="251"/>
  <c r="K5154" i="251"/>
  <c r="K5155" i="251"/>
  <c r="K5156" i="251"/>
  <c r="K5157" i="251"/>
  <c r="K5158" i="251"/>
  <c r="K5159" i="251"/>
  <c r="K5160" i="251"/>
  <c r="K5161" i="251"/>
  <c r="K5162" i="251"/>
  <c r="K5163" i="251"/>
  <c r="K5164" i="251"/>
  <c r="K5165" i="251"/>
  <c r="K5166" i="251"/>
  <c r="K5167" i="251"/>
  <c r="K5168" i="251"/>
  <c r="K5169" i="251"/>
  <c r="K5170" i="251"/>
  <c r="K5171" i="251"/>
  <c r="K5172" i="251"/>
  <c r="K5173" i="251"/>
  <c r="K5174" i="251"/>
  <c r="K5175" i="251"/>
  <c r="K5176" i="251"/>
  <c r="K5177" i="251"/>
  <c r="K5178" i="251"/>
  <c r="K5179" i="251"/>
  <c r="K5180" i="251"/>
  <c r="K5181" i="251"/>
  <c r="K5182" i="251"/>
  <c r="K5183" i="251"/>
  <c r="K5184" i="251"/>
  <c r="K5185" i="251"/>
  <c r="K5186" i="251"/>
  <c r="K5187" i="251"/>
  <c r="K5188" i="251"/>
  <c r="K5189" i="251"/>
  <c r="K5190" i="251"/>
  <c r="K5191" i="251"/>
  <c r="K5192" i="251"/>
  <c r="K5193" i="251"/>
  <c r="K5194" i="251"/>
  <c r="K5195" i="251"/>
  <c r="K5196" i="251"/>
  <c r="K5197" i="251"/>
  <c r="K5198" i="251"/>
  <c r="K5199" i="251"/>
  <c r="K5200" i="251"/>
  <c r="K5201" i="251"/>
  <c r="K5202" i="251"/>
  <c r="K5203" i="251"/>
  <c r="K5204" i="251"/>
  <c r="K5205" i="251"/>
  <c r="K5206" i="251"/>
  <c r="K5207" i="251"/>
  <c r="K5208" i="251"/>
  <c r="K5209" i="251"/>
  <c r="K5210" i="251"/>
  <c r="K5211" i="251"/>
  <c r="K5212" i="251"/>
  <c r="K5213" i="251"/>
  <c r="K5214" i="251"/>
  <c r="K5215" i="251"/>
  <c r="K5216" i="251"/>
  <c r="K5217" i="251"/>
  <c r="K5218" i="251"/>
  <c r="K5219" i="251"/>
  <c r="K5220" i="251"/>
  <c r="K5221" i="251"/>
  <c r="K5222" i="251"/>
  <c r="K5223" i="251"/>
  <c r="K5224" i="251"/>
  <c r="K5225" i="251"/>
  <c r="K5226" i="251"/>
  <c r="K5227" i="251"/>
  <c r="K5228" i="251"/>
  <c r="K5229" i="251"/>
  <c r="K5230" i="251"/>
  <c r="K5231" i="251"/>
  <c r="K5232" i="251"/>
  <c r="K5233" i="251"/>
  <c r="K5234" i="251"/>
  <c r="K5235" i="251"/>
  <c r="K5236" i="251"/>
  <c r="K5237" i="251"/>
  <c r="K5238" i="251"/>
  <c r="K5239" i="251"/>
  <c r="K5240" i="251"/>
  <c r="K5241" i="251"/>
  <c r="K5242" i="251"/>
  <c r="K5243" i="251"/>
  <c r="K5244" i="251"/>
  <c r="K5245" i="251"/>
  <c r="K5246" i="251"/>
  <c r="K5247" i="251"/>
  <c r="K5248" i="251"/>
  <c r="K5249" i="251"/>
  <c r="K5250" i="251"/>
  <c r="K5251" i="251"/>
  <c r="K5252" i="251"/>
  <c r="K5253" i="251"/>
  <c r="K5254" i="251"/>
  <c r="K5255" i="251"/>
  <c r="K5256" i="251"/>
  <c r="K5257" i="251"/>
  <c r="K5258" i="251"/>
  <c r="K5259" i="251"/>
  <c r="K5260" i="251"/>
  <c r="K5261" i="251"/>
  <c r="K5262" i="251"/>
  <c r="K5263" i="251"/>
  <c r="K5264" i="251"/>
  <c r="K5265" i="251"/>
  <c r="K5266" i="251"/>
  <c r="K5267" i="251"/>
  <c r="K5268" i="251"/>
  <c r="K5269" i="251"/>
  <c r="K5270" i="251"/>
  <c r="K5271" i="251"/>
  <c r="K5272" i="251"/>
  <c r="K5273" i="251"/>
  <c r="K5274" i="251"/>
  <c r="K5275" i="251"/>
  <c r="K5276" i="251"/>
  <c r="K5277" i="251"/>
  <c r="K5278" i="251"/>
  <c r="K5279" i="251"/>
  <c r="K5280" i="251"/>
  <c r="K5281" i="251"/>
  <c r="K5282" i="251"/>
  <c r="K5283" i="251"/>
  <c r="K5284" i="251"/>
  <c r="K5285" i="251"/>
  <c r="K5286" i="251"/>
  <c r="K5287" i="251"/>
  <c r="K5288" i="251"/>
  <c r="K5289" i="251"/>
  <c r="K5290" i="251"/>
  <c r="K5291" i="251"/>
  <c r="K5292" i="251"/>
  <c r="K5293" i="251"/>
  <c r="K5294" i="251"/>
  <c r="K5295" i="251"/>
  <c r="K5296" i="251"/>
  <c r="K5297" i="251"/>
  <c r="K5298" i="251"/>
  <c r="K5299" i="251"/>
  <c r="K5300" i="251"/>
  <c r="K5301" i="251"/>
  <c r="K5302" i="251"/>
  <c r="K5303" i="251"/>
  <c r="K5304" i="251"/>
  <c r="K5305" i="251"/>
  <c r="K5306" i="251"/>
  <c r="K5307" i="251"/>
  <c r="K5308" i="251"/>
  <c r="K5309" i="251"/>
  <c r="K5310" i="251"/>
  <c r="K5311" i="251"/>
  <c r="K5312" i="251"/>
  <c r="K5313" i="251"/>
  <c r="K5314" i="251"/>
  <c r="K5315" i="251"/>
  <c r="K5316" i="251"/>
  <c r="K5317" i="251"/>
  <c r="K5318" i="251"/>
  <c r="K5319" i="251"/>
  <c r="K5320" i="251"/>
  <c r="K5321" i="251"/>
  <c r="K5322" i="251"/>
  <c r="K5323" i="251"/>
  <c r="K5324" i="251"/>
  <c r="K5325" i="251"/>
  <c r="K5326" i="251"/>
  <c r="K5327" i="251"/>
  <c r="K5328" i="251"/>
  <c r="K5329" i="251"/>
  <c r="K5330" i="251"/>
  <c r="K5331" i="251"/>
  <c r="K5332" i="251"/>
  <c r="K5333" i="251"/>
  <c r="K5334" i="251"/>
  <c r="K5335" i="251"/>
  <c r="K5336" i="251"/>
  <c r="K5337" i="251"/>
  <c r="K5338" i="251"/>
  <c r="K5339" i="251"/>
  <c r="K5340" i="251"/>
  <c r="K5341" i="251"/>
  <c r="K5342" i="251"/>
  <c r="K5343" i="251"/>
  <c r="K5344" i="251"/>
  <c r="K5345" i="251"/>
  <c r="K5346" i="251"/>
  <c r="K5347" i="251"/>
  <c r="K5348" i="251"/>
  <c r="K5349" i="251"/>
  <c r="K5350" i="251"/>
  <c r="K5351" i="251"/>
  <c r="K5352" i="251"/>
  <c r="K5353" i="251"/>
  <c r="K5354" i="251"/>
  <c r="K5355" i="251"/>
  <c r="K5356" i="251"/>
  <c r="K5357" i="251"/>
  <c r="K5358" i="251"/>
  <c r="K5359" i="251"/>
  <c r="K5360" i="251"/>
  <c r="K5361" i="251"/>
  <c r="K5362" i="251"/>
  <c r="K5363" i="251"/>
  <c r="K5364" i="251"/>
  <c r="K5365" i="251"/>
  <c r="K5366" i="251"/>
  <c r="K5367" i="251"/>
  <c r="K5368" i="251"/>
  <c r="K5369" i="251"/>
  <c r="K5370" i="251"/>
  <c r="K5371" i="251"/>
  <c r="K5372" i="251"/>
  <c r="K5373" i="251"/>
  <c r="K5374" i="251"/>
  <c r="K5375" i="251"/>
  <c r="K5376" i="251"/>
  <c r="K5377" i="251"/>
  <c r="K5378" i="251"/>
  <c r="K5379" i="251"/>
  <c r="K5380" i="251"/>
  <c r="K5381" i="251"/>
  <c r="K5382" i="251"/>
  <c r="K5383" i="251"/>
  <c r="K5384" i="251"/>
  <c r="K5385" i="251"/>
  <c r="K5386" i="251"/>
  <c r="K5387" i="251"/>
  <c r="K5388" i="251"/>
  <c r="K5389" i="251"/>
  <c r="K5390" i="251"/>
  <c r="K5391" i="251"/>
  <c r="K5392" i="251"/>
  <c r="K5393" i="251"/>
  <c r="K5394" i="251"/>
  <c r="K5395" i="251"/>
  <c r="K5396" i="251"/>
  <c r="K5397" i="251"/>
  <c r="K5398" i="251"/>
  <c r="K5399" i="251"/>
  <c r="K5400" i="251"/>
  <c r="K5401" i="251"/>
  <c r="K5402" i="251"/>
  <c r="K5403" i="251"/>
  <c r="K5404" i="251"/>
  <c r="K5405" i="251"/>
  <c r="K5406" i="251"/>
  <c r="K5407" i="251"/>
  <c r="K5408" i="251"/>
  <c r="K5409" i="251"/>
  <c r="K5410" i="251"/>
  <c r="K5411" i="251"/>
  <c r="K5412" i="251"/>
  <c r="K5413" i="251"/>
  <c r="K5414" i="251"/>
  <c r="K5415" i="251"/>
  <c r="K5416" i="251"/>
  <c r="K5417" i="251"/>
  <c r="K5418" i="251"/>
  <c r="K5419" i="251"/>
  <c r="K5420" i="251"/>
  <c r="K5421" i="251"/>
  <c r="K5422" i="251"/>
  <c r="K5423" i="251"/>
  <c r="K5424" i="251"/>
  <c r="K5425" i="251"/>
  <c r="K5426" i="251"/>
  <c r="K5427" i="251"/>
  <c r="K5428" i="251"/>
  <c r="K5429" i="251"/>
  <c r="K5430" i="251"/>
  <c r="K5431" i="251"/>
  <c r="K5432" i="251"/>
  <c r="K5433" i="251"/>
  <c r="K5434" i="251"/>
  <c r="K5435" i="251"/>
  <c r="K5436" i="251"/>
  <c r="K5437" i="251"/>
  <c r="K5438" i="251"/>
  <c r="K5439" i="251"/>
  <c r="K5440" i="251"/>
  <c r="K5441" i="251"/>
  <c r="K5442" i="251"/>
  <c r="K5443" i="251"/>
  <c r="K5444" i="251"/>
  <c r="K5445" i="251"/>
  <c r="K5446" i="251"/>
  <c r="K5447" i="251"/>
  <c r="K5448" i="251"/>
  <c r="K5449" i="251"/>
  <c r="K5450" i="251"/>
  <c r="K5451" i="251"/>
  <c r="K5452" i="251"/>
  <c r="K5453" i="251"/>
  <c r="K5454" i="251"/>
  <c r="K5455" i="251"/>
  <c r="K5456" i="251"/>
  <c r="K5457" i="251"/>
  <c r="K5458" i="251"/>
  <c r="K5459" i="251"/>
  <c r="K5460" i="251"/>
  <c r="K5461" i="251"/>
  <c r="K5462" i="251"/>
  <c r="K5463" i="251"/>
  <c r="K5464" i="251"/>
  <c r="K5465" i="251"/>
  <c r="K5466" i="251"/>
  <c r="K5467" i="251"/>
  <c r="K5468" i="251"/>
  <c r="K5469" i="251"/>
  <c r="K5470" i="251"/>
  <c r="K5471" i="251"/>
  <c r="K5472" i="251"/>
  <c r="K5473" i="251"/>
  <c r="K5474" i="251"/>
  <c r="K5475" i="251"/>
  <c r="K5476" i="251"/>
  <c r="K5477" i="251"/>
  <c r="K5478" i="251"/>
  <c r="K5479" i="251"/>
  <c r="K5480" i="251"/>
  <c r="K5481" i="251"/>
  <c r="K5482" i="251"/>
  <c r="K5483" i="251"/>
  <c r="K5484" i="251"/>
  <c r="K5485" i="251"/>
  <c r="K5486" i="251"/>
  <c r="K5487" i="251"/>
  <c r="K5488" i="251"/>
  <c r="K5489" i="251"/>
  <c r="K5490" i="251"/>
  <c r="K5491" i="251"/>
  <c r="K5492" i="251"/>
  <c r="K5493" i="251"/>
  <c r="K5494" i="251"/>
  <c r="K5495" i="251"/>
  <c r="K5496" i="251"/>
  <c r="K5497" i="251"/>
  <c r="K5498" i="251"/>
  <c r="K5499" i="251"/>
  <c r="K5500" i="251"/>
  <c r="K5501" i="251"/>
  <c r="K5502" i="251"/>
  <c r="K5503" i="251"/>
  <c r="K5504" i="251"/>
  <c r="K5505" i="251"/>
  <c r="K5506" i="251"/>
  <c r="K5507" i="251"/>
  <c r="K5508" i="251"/>
  <c r="K5509" i="251"/>
  <c r="K5510" i="251"/>
  <c r="K5511" i="251"/>
  <c r="K5512" i="251"/>
  <c r="K5513" i="251"/>
  <c r="K5514" i="251"/>
  <c r="K5515" i="251"/>
  <c r="K5516" i="251"/>
  <c r="K5517" i="251"/>
  <c r="K5518" i="251"/>
  <c r="K5519" i="251"/>
  <c r="K5520" i="251"/>
  <c r="K5521" i="251"/>
  <c r="K5522" i="251"/>
  <c r="K5523" i="251"/>
  <c r="K5524" i="251"/>
  <c r="K5525" i="251"/>
  <c r="K5526" i="251"/>
  <c r="K5527" i="251"/>
  <c r="K5528" i="251"/>
  <c r="K5529" i="251"/>
  <c r="K5530" i="251"/>
  <c r="K5531" i="251"/>
  <c r="K5532" i="251"/>
  <c r="K5533" i="251"/>
  <c r="K5534" i="251"/>
  <c r="K5535" i="251"/>
  <c r="K5536" i="251"/>
  <c r="K5537" i="251"/>
  <c r="K5538" i="251"/>
  <c r="K5539" i="251"/>
  <c r="K5540" i="251"/>
  <c r="K5541" i="251"/>
  <c r="K5542" i="251"/>
  <c r="K5543" i="251"/>
  <c r="K5544" i="251"/>
  <c r="K5545" i="251"/>
  <c r="K5546" i="251"/>
  <c r="K5547" i="251"/>
  <c r="K5548" i="251"/>
  <c r="K5549" i="251"/>
  <c r="K5550" i="251"/>
  <c r="K5551" i="251"/>
  <c r="K5552" i="251"/>
  <c r="K5553" i="251"/>
  <c r="K5554" i="251"/>
  <c r="K5555" i="251"/>
  <c r="K5556" i="251"/>
  <c r="K5557" i="251"/>
  <c r="K5558" i="251"/>
  <c r="K5559" i="251"/>
  <c r="K5560" i="251"/>
  <c r="K5561" i="251"/>
  <c r="K5562" i="251"/>
  <c r="K5563" i="251"/>
  <c r="K5564" i="251"/>
  <c r="K5565" i="251"/>
  <c r="K5566" i="251"/>
  <c r="K5567" i="251"/>
  <c r="K5568" i="251"/>
  <c r="K5569" i="251"/>
  <c r="K5570" i="251"/>
  <c r="K5571" i="251"/>
  <c r="K5572" i="251"/>
  <c r="K5573" i="251"/>
  <c r="K5574" i="251"/>
  <c r="K5575" i="251"/>
  <c r="K5576" i="251"/>
  <c r="K5577" i="251"/>
  <c r="K5578" i="251"/>
  <c r="K5579" i="251"/>
  <c r="K5580" i="251"/>
  <c r="K5581" i="251"/>
  <c r="K5582" i="251"/>
  <c r="K5583" i="251"/>
  <c r="K5584" i="251"/>
  <c r="K5585" i="251"/>
  <c r="K5586" i="251"/>
  <c r="K5587" i="251"/>
  <c r="K5588" i="251"/>
  <c r="K5589" i="251"/>
  <c r="K5590" i="251"/>
  <c r="K5591" i="251"/>
  <c r="K5592" i="251"/>
  <c r="K5593" i="251"/>
  <c r="K5594" i="251"/>
  <c r="K5595" i="251"/>
  <c r="K5596" i="251"/>
  <c r="K5597" i="251"/>
  <c r="K5598" i="251"/>
  <c r="K5599" i="251"/>
  <c r="K5600" i="251"/>
  <c r="K5601" i="251"/>
  <c r="K5602" i="251"/>
  <c r="K5603" i="251"/>
  <c r="K5604" i="251"/>
  <c r="K5605" i="251"/>
  <c r="K5606" i="251"/>
  <c r="K5607" i="251"/>
  <c r="K5608" i="251"/>
  <c r="K5609" i="251"/>
  <c r="K5610" i="251"/>
  <c r="K5611" i="251"/>
  <c r="K5612" i="251"/>
  <c r="K5613" i="251"/>
  <c r="K5614" i="251"/>
  <c r="K5615" i="251"/>
  <c r="K5616" i="251"/>
  <c r="K5617" i="251"/>
  <c r="K5618" i="251"/>
  <c r="K5619" i="251"/>
  <c r="K5620" i="251"/>
  <c r="K5621" i="251"/>
  <c r="K5622" i="251"/>
  <c r="K5623" i="251"/>
  <c r="K5624" i="251"/>
  <c r="K5625" i="251"/>
  <c r="K5626" i="251"/>
  <c r="K5627" i="251"/>
  <c r="K5628" i="251"/>
  <c r="K5629" i="251"/>
  <c r="K5630" i="251"/>
  <c r="K5631" i="251"/>
  <c r="K5632" i="251"/>
  <c r="K5633" i="251"/>
  <c r="K5634" i="251"/>
  <c r="K5635" i="251"/>
  <c r="K5636" i="251"/>
  <c r="K5637" i="251"/>
  <c r="K5638" i="251"/>
  <c r="K5639" i="251"/>
  <c r="K5640" i="251"/>
  <c r="K5641" i="251"/>
  <c r="K5642" i="251"/>
  <c r="K5643" i="251"/>
  <c r="K5644" i="251"/>
  <c r="K5645" i="251"/>
  <c r="K5646" i="251"/>
  <c r="K5647" i="251"/>
  <c r="K5648" i="251"/>
  <c r="K5649" i="251"/>
  <c r="K5650" i="251"/>
  <c r="K5651" i="251"/>
  <c r="K5652" i="251"/>
  <c r="K5653" i="251"/>
  <c r="K5654" i="251"/>
  <c r="K5655" i="251"/>
  <c r="K5656" i="251"/>
  <c r="K5657" i="251"/>
  <c r="K5658" i="251"/>
  <c r="K5659" i="251"/>
  <c r="K5660" i="251"/>
  <c r="K5661" i="251"/>
  <c r="K5662" i="251"/>
  <c r="K5663" i="251"/>
  <c r="K5664" i="251"/>
  <c r="K5665" i="251"/>
  <c r="K5666" i="251"/>
  <c r="K5667" i="251"/>
  <c r="K5668" i="251"/>
  <c r="K5669" i="251"/>
  <c r="K5670" i="251"/>
  <c r="K5671" i="251"/>
  <c r="K5672" i="251"/>
  <c r="K5673" i="251"/>
  <c r="K5674" i="251"/>
  <c r="K5675" i="251"/>
  <c r="K5676" i="251"/>
  <c r="K5677" i="251"/>
  <c r="K5678" i="251"/>
  <c r="K5679" i="251"/>
  <c r="K5680" i="251"/>
  <c r="K5681" i="251"/>
  <c r="K5682" i="251"/>
  <c r="K5683" i="251"/>
  <c r="K5684" i="251"/>
  <c r="K5685" i="251"/>
  <c r="K5686" i="251"/>
  <c r="K5687" i="251"/>
  <c r="K5688" i="251"/>
  <c r="K5689" i="251"/>
  <c r="K5690" i="251"/>
  <c r="K5691" i="251"/>
  <c r="K5692" i="251"/>
  <c r="K5693" i="251"/>
  <c r="K5694" i="251"/>
  <c r="K5695" i="251"/>
  <c r="K5696" i="251"/>
  <c r="K5697" i="251"/>
  <c r="K5698" i="251"/>
  <c r="K5699" i="251"/>
  <c r="K5700" i="251"/>
  <c r="K5701" i="251"/>
  <c r="K5702" i="251"/>
  <c r="K5703" i="251"/>
  <c r="K5704" i="251"/>
  <c r="K5705" i="251"/>
  <c r="K5706" i="251"/>
  <c r="K5707" i="251"/>
  <c r="K5708" i="251"/>
  <c r="K5709" i="251"/>
  <c r="K5710" i="251"/>
  <c r="K5711" i="251"/>
  <c r="K5712" i="251"/>
  <c r="K5713" i="251"/>
  <c r="K5714" i="251"/>
  <c r="K5715" i="251"/>
  <c r="K5716" i="251"/>
  <c r="K5717" i="251"/>
  <c r="K5718" i="251"/>
  <c r="K5719" i="251"/>
  <c r="K5720" i="251"/>
  <c r="K5721" i="251"/>
  <c r="K5722" i="251"/>
  <c r="K5723" i="251"/>
  <c r="K5724" i="251"/>
  <c r="K5725" i="251"/>
  <c r="K5726" i="251"/>
  <c r="K5727" i="251"/>
  <c r="K5728" i="251"/>
  <c r="K5729" i="251"/>
  <c r="K5730" i="251"/>
  <c r="K5731" i="251"/>
  <c r="K5732" i="251"/>
  <c r="K5733" i="251"/>
  <c r="K5734" i="251"/>
  <c r="K5735" i="251"/>
  <c r="K5736" i="251"/>
  <c r="K5737" i="251"/>
  <c r="K5738" i="251"/>
  <c r="K5739" i="251"/>
  <c r="K5740" i="251"/>
  <c r="K5741" i="251"/>
  <c r="K5742" i="251"/>
  <c r="K5743" i="251"/>
  <c r="K5744" i="251"/>
  <c r="K5745" i="251"/>
  <c r="K5746" i="251"/>
  <c r="K5747" i="251"/>
  <c r="K5748" i="251"/>
  <c r="K5749" i="251"/>
  <c r="K5750" i="251"/>
  <c r="K5751" i="251"/>
  <c r="K5752" i="251"/>
  <c r="K5753" i="251"/>
  <c r="K5754" i="251"/>
  <c r="K5755" i="251"/>
  <c r="K5756" i="251"/>
  <c r="K5757" i="251"/>
  <c r="K5758" i="251"/>
  <c r="K5759" i="251"/>
  <c r="K5760" i="251"/>
  <c r="K5761" i="251"/>
  <c r="K5762" i="251"/>
  <c r="K5763" i="251"/>
  <c r="K5764" i="251"/>
  <c r="K5765" i="251"/>
  <c r="K5766" i="251"/>
  <c r="K5767" i="251"/>
  <c r="K5768" i="251"/>
  <c r="K5769" i="251"/>
  <c r="K5770" i="251"/>
  <c r="K5771" i="251"/>
  <c r="K5772" i="251"/>
  <c r="K5773" i="251"/>
  <c r="K5774" i="251"/>
  <c r="K5775" i="251"/>
  <c r="K5776" i="251"/>
  <c r="K5777" i="251"/>
  <c r="K5778" i="251"/>
  <c r="K5779" i="251"/>
  <c r="K5780" i="251"/>
  <c r="K5781" i="251"/>
  <c r="K5782" i="251"/>
  <c r="K5783" i="251"/>
  <c r="K5784" i="251"/>
  <c r="K5785" i="251"/>
  <c r="K5786" i="251"/>
  <c r="K5787" i="251"/>
  <c r="K5788" i="251"/>
  <c r="K5789" i="251"/>
  <c r="K5790" i="251"/>
  <c r="K5791" i="251"/>
  <c r="K5792" i="251"/>
  <c r="K5793" i="251"/>
  <c r="K5794" i="251"/>
  <c r="K5795" i="251"/>
  <c r="K5796" i="251"/>
  <c r="K5797" i="251"/>
  <c r="K5798" i="251"/>
  <c r="K5799" i="251"/>
  <c r="K5800" i="251"/>
  <c r="K5801" i="251"/>
  <c r="K5802" i="251"/>
  <c r="K5803" i="251"/>
  <c r="K5804" i="251"/>
  <c r="K5805" i="251"/>
  <c r="K5806" i="251"/>
  <c r="K5807" i="251"/>
  <c r="K5808" i="251"/>
  <c r="K5809" i="251"/>
  <c r="K5810" i="251"/>
  <c r="K5811" i="251"/>
  <c r="K5812" i="251"/>
  <c r="K5813" i="251"/>
  <c r="K5814" i="251"/>
  <c r="K5815" i="251"/>
  <c r="K5816" i="251"/>
  <c r="K5817" i="251"/>
  <c r="K5818" i="251"/>
  <c r="K5819" i="251"/>
  <c r="K5820" i="251"/>
  <c r="K5821" i="251"/>
  <c r="K5822" i="251"/>
  <c r="K5823" i="251"/>
  <c r="K5824" i="251"/>
  <c r="K5825" i="251"/>
  <c r="K5826" i="251"/>
  <c r="K5827" i="251"/>
  <c r="K5828" i="251"/>
  <c r="K5829" i="251"/>
  <c r="K5830" i="251"/>
  <c r="K5831" i="251"/>
  <c r="K5832" i="251"/>
  <c r="K5833" i="251"/>
  <c r="K5834" i="251"/>
  <c r="K5835" i="251"/>
  <c r="K5836" i="251"/>
  <c r="K5837" i="251"/>
  <c r="K5838" i="251"/>
  <c r="K5839" i="251"/>
  <c r="K5840" i="251"/>
  <c r="K5841" i="251"/>
  <c r="K5842" i="251"/>
  <c r="K5843" i="251"/>
  <c r="K5844" i="251"/>
  <c r="K5845" i="251"/>
  <c r="K5846" i="251"/>
  <c r="K5847" i="251"/>
  <c r="K5848" i="251"/>
  <c r="K5849" i="251"/>
  <c r="K5850" i="251"/>
  <c r="K5851" i="251"/>
  <c r="K5852" i="251"/>
  <c r="K5853" i="251"/>
  <c r="K5854" i="251"/>
  <c r="K5855" i="251"/>
  <c r="K5856" i="251"/>
  <c r="K5857" i="251"/>
  <c r="K5858" i="251"/>
  <c r="K5859" i="251"/>
  <c r="K5860" i="251"/>
  <c r="K5861" i="251"/>
  <c r="K5862" i="251"/>
  <c r="K5863" i="251"/>
  <c r="K5864" i="251"/>
  <c r="K5865" i="251"/>
  <c r="K5866" i="251"/>
  <c r="K5867" i="251"/>
  <c r="K5868" i="251"/>
  <c r="K5869" i="251"/>
  <c r="K5870" i="251"/>
  <c r="K5871" i="251"/>
  <c r="K5872" i="251"/>
  <c r="K5873" i="251"/>
  <c r="K5874" i="251"/>
  <c r="K5875" i="251"/>
  <c r="K5876" i="251"/>
  <c r="K5877" i="251"/>
  <c r="K5878" i="251"/>
  <c r="K5879" i="251"/>
  <c r="K5880" i="251"/>
  <c r="K5881" i="251"/>
  <c r="K5882" i="251"/>
  <c r="K5883" i="251"/>
  <c r="K5884" i="251"/>
  <c r="K5885" i="251"/>
  <c r="K5886" i="251"/>
  <c r="K5887" i="251"/>
  <c r="K5888" i="251"/>
  <c r="K5889" i="251"/>
  <c r="K5890" i="251"/>
  <c r="K5891" i="251"/>
  <c r="K5892" i="251"/>
  <c r="K5893" i="251"/>
  <c r="K5894" i="251"/>
  <c r="K5895" i="251"/>
  <c r="K5896" i="251"/>
  <c r="K5897" i="251"/>
  <c r="K5898" i="251"/>
  <c r="K5899" i="251"/>
  <c r="K5900" i="251"/>
  <c r="K5901" i="251"/>
  <c r="K5902" i="251"/>
  <c r="K5903" i="251"/>
  <c r="K5904" i="251"/>
  <c r="K5905" i="251"/>
  <c r="K5906" i="251"/>
  <c r="K5907" i="251"/>
  <c r="K5908" i="251"/>
  <c r="K5909" i="251"/>
  <c r="K5910" i="251"/>
  <c r="K5911" i="251"/>
  <c r="K5912" i="251"/>
  <c r="K5913" i="251"/>
  <c r="K5914" i="251"/>
  <c r="K5915" i="251"/>
  <c r="K5916" i="251"/>
  <c r="K5917" i="251"/>
  <c r="K5918" i="251"/>
  <c r="K5919" i="251"/>
  <c r="K5920" i="251"/>
  <c r="K5921" i="251"/>
  <c r="K5922" i="251"/>
  <c r="K5923" i="251"/>
  <c r="K5924" i="251"/>
  <c r="K5925" i="251"/>
  <c r="K5926" i="251"/>
  <c r="K5927" i="251"/>
  <c r="K5928" i="251"/>
  <c r="K5929" i="251"/>
  <c r="K5930" i="251"/>
  <c r="K5931" i="251"/>
  <c r="K5932" i="251"/>
  <c r="K5933" i="251"/>
  <c r="K5934" i="251"/>
  <c r="K5935" i="251"/>
  <c r="K5936" i="251"/>
  <c r="K5937" i="251"/>
  <c r="K5938" i="251"/>
  <c r="K5939" i="251"/>
  <c r="K5940" i="251"/>
  <c r="K5941" i="251"/>
  <c r="K5942" i="251"/>
  <c r="K5943" i="251"/>
  <c r="K5944" i="251"/>
  <c r="K5945" i="251"/>
  <c r="K5946" i="251"/>
  <c r="K5947" i="251"/>
  <c r="K5948" i="251"/>
  <c r="K5949" i="251"/>
  <c r="K5950" i="251"/>
  <c r="K5951" i="251"/>
  <c r="K5952" i="251"/>
  <c r="K5953" i="251"/>
  <c r="K5954" i="251"/>
  <c r="K5955" i="251"/>
  <c r="K5956" i="251"/>
  <c r="K5957" i="251"/>
  <c r="K5958" i="251"/>
  <c r="K5959" i="251"/>
  <c r="K5960" i="251"/>
  <c r="K5961" i="251"/>
  <c r="K5962" i="251"/>
  <c r="K5963" i="251"/>
  <c r="K5964" i="251"/>
  <c r="K5965" i="251"/>
  <c r="K5966" i="251"/>
  <c r="K5967" i="251"/>
  <c r="K5968" i="251"/>
  <c r="K5969" i="251"/>
  <c r="K5970" i="251"/>
  <c r="K5971" i="251"/>
  <c r="K5972" i="251"/>
  <c r="K5973" i="251"/>
  <c r="K5974" i="251"/>
  <c r="K5975" i="251"/>
  <c r="K5976" i="251"/>
  <c r="K5977" i="251"/>
  <c r="K5978" i="251"/>
  <c r="K5979" i="251"/>
  <c r="K5980" i="251"/>
  <c r="K5981" i="251"/>
  <c r="K5982" i="251"/>
  <c r="K5983" i="251"/>
  <c r="K5984" i="251"/>
  <c r="K5985" i="251"/>
  <c r="K5986" i="251"/>
  <c r="K5987" i="251"/>
  <c r="K5988" i="251"/>
  <c r="K5989" i="251"/>
  <c r="K5990" i="251"/>
  <c r="K5991" i="251"/>
  <c r="K5992" i="251"/>
  <c r="K5993" i="251"/>
  <c r="K5994" i="251"/>
  <c r="K5995" i="251"/>
  <c r="K5996" i="251"/>
  <c r="K5997" i="251"/>
  <c r="K5998" i="251"/>
  <c r="K5999" i="251"/>
  <c r="K6000" i="251"/>
  <c r="K6001" i="251"/>
  <c r="K6002" i="251"/>
  <c r="K6003" i="251"/>
  <c r="K6004" i="251"/>
  <c r="K6005" i="251"/>
  <c r="K6006" i="251"/>
  <c r="K6007" i="251"/>
  <c r="K6008" i="251"/>
  <c r="K6009" i="251"/>
  <c r="K6010" i="251"/>
  <c r="K6011" i="251"/>
  <c r="K6012" i="251"/>
  <c r="K6013" i="251"/>
  <c r="K6014" i="251"/>
  <c r="K6015" i="251"/>
  <c r="K6016" i="251"/>
  <c r="K6017" i="251"/>
  <c r="K6018" i="251"/>
  <c r="K6019" i="251"/>
  <c r="K6020" i="251"/>
  <c r="K6021" i="251"/>
  <c r="K6022" i="251"/>
  <c r="K6023" i="251"/>
  <c r="K6024" i="251"/>
  <c r="K6025" i="251"/>
  <c r="K6026" i="251"/>
  <c r="K6027" i="251"/>
  <c r="K6028" i="251"/>
  <c r="K6029" i="251"/>
  <c r="K6030" i="251"/>
  <c r="K6031" i="251"/>
  <c r="K6032" i="251"/>
  <c r="K6033" i="251"/>
  <c r="K6034" i="251"/>
  <c r="K6035" i="251"/>
  <c r="K6036" i="251"/>
  <c r="K6037" i="251"/>
  <c r="K6038" i="251"/>
  <c r="K6039" i="251"/>
  <c r="K6040" i="251"/>
  <c r="K6041" i="251"/>
  <c r="K6042" i="251"/>
  <c r="K6043" i="251"/>
  <c r="K6044" i="251"/>
  <c r="K6045" i="251"/>
  <c r="K6046" i="251"/>
  <c r="K6047" i="251"/>
  <c r="K6048" i="251"/>
  <c r="K6049" i="251"/>
  <c r="K6050" i="251"/>
  <c r="K6051" i="251"/>
  <c r="K6052" i="251"/>
  <c r="K6053" i="251"/>
  <c r="K6054" i="251"/>
  <c r="K6055" i="251"/>
  <c r="K6056" i="251"/>
  <c r="K6057" i="251"/>
  <c r="K6058" i="251"/>
  <c r="K6059" i="251"/>
  <c r="K6060" i="251"/>
  <c r="K6061" i="251"/>
  <c r="K6062" i="251"/>
  <c r="K6063" i="251"/>
  <c r="K6064" i="251"/>
  <c r="K6065" i="251"/>
  <c r="K6066" i="251"/>
  <c r="K6067" i="251"/>
  <c r="K6068" i="251"/>
  <c r="K6069" i="251"/>
  <c r="K6070" i="251"/>
  <c r="K6071" i="251"/>
  <c r="K6072" i="251"/>
  <c r="K6073" i="251"/>
  <c r="K6074" i="251"/>
  <c r="K6075" i="251"/>
  <c r="K6076" i="251"/>
  <c r="K6077" i="251"/>
  <c r="K6078" i="251"/>
  <c r="K6079" i="251"/>
  <c r="K6080" i="251"/>
  <c r="K6081" i="251"/>
  <c r="K6082" i="251"/>
  <c r="K6083" i="251"/>
  <c r="K6084" i="251"/>
  <c r="K6085" i="251"/>
  <c r="K6086" i="251"/>
  <c r="K6087" i="251"/>
  <c r="K6088" i="251"/>
  <c r="K6089" i="251"/>
  <c r="K6090" i="251"/>
  <c r="K6091" i="251"/>
  <c r="K6092" i="251"/>
  <c r="K6093" i="251"/>
  <c r="K6094" i="251"/>
  <c r="K6095" i="251"/>
  <c r="K6096" i="251"/>
  <c r="K6097" i="251"/>
  <c r="K6098" i="251"/>
  <c r="K6099" i="251"/>
  <c r="K6100" i="251"/>
  <c r="K6101" i="251"/>
  <c r="K6102" i="251"/>
  <c r="K6103" i="251"/>
  <c r="K6104" i="251"/>
  <c r="K6105" i="251"/>
  <c r="K6106" i="251"/>
  <c r="K6107" i="251"/>
  <c r="K6108" i="251"/>
  <c r="K6109" i="251"/>
  <c r="K6110" i="251"/>
  <c r="K6111" i="251"/>
  <c r="K6112" i="251"/>
  <c r="K6113" i="251"/>
  <c r="K6114" i="251"/>
  <c r="K6115" i="251"/>
  <c r="K6116" i="251"/>
  <c r="K6117" i="251"/>
  <c r="K6118" i="251"/>
  <c r="K6119" i="251"/>
  <c r="K6120" i="251"/>
  <c r="K6121" i="251"/>
  <c r="K6122" i="251"/>
  <c r="K6123" i="251"/>
  <c r="K6124" i="251"/>
  <c r="K6125" i="251"/>
  <c r="K6126" i="251"/>
  <c r="K6127" i="251"/>
  <c r="K6128" i="251"/>
  <c r="K6129" i="251"/>
  <c r="K6130" i="251"/>
  <c r="K6131" i="251"/>
  <c r="K6132" i="251"/>
  <c r="K6133" i="251"/>
  <c r="K6134" i="251"/>
  <c r="K6135" i="251"/>
  <c r="K6136" i="251"/>
  <c r="K6137" i="251"/>
  <c r="K6138" i="251"/>
  <c r="K6139" i="251"/>
  <c r="K6140" i="251"/>
  <c r="K6141" i="251"/>
  <c r="K6142" i="251"/>
  <c r="K6143" i="251"/>
  <c r="K6144" i="251"/>
  <c r="K6145" i="251"/>
  <c r="K6146" i="251"/>
  <c r="K6147" i="251"/>
  <c r="K6148" i="251"/>
  <c r="K6149" i="251"/>
  <c r="K6150" i="251"/>
  <c r="K6151" i="251"/>
  <c r="K6152" i="251"/>
  <c r="K6153" i="251"/>
  <c r="K6154" i="251"/>
  <c r="K6155" i="251"/>
  <c r="K6156" i="251"/>
  <c r="K6157" i="251"/>
  <c r="K6158" i="251"/>
  <c r="K6159" i="251"/>
  <c r="K6160" i="251"/>
  <c r="K6161" i="251"/>
  <c r="K6162" i="251"/>
  <c r="K6163" i="251"/>
  <c r="K6164" i="251"/>
  <c r="K6165" i="251"/>
  <c r="K6166" i="251"/>
  <c r="K6167" i="251"/>
  <c r="K6168" i="251"/>
  <c r="K6169" i="251"/>
  <c r="K6170" i="251"/>
  <c r="K6171" i="251"/>
  <c r="K6172" i="251"/>
  <c r="K6173" i="251"/>
  <c r="K6174" i="251"/>
  <c r="K6175" i="251"/>
  <c r="K6176" i="251"/>
  <c r="K6177" i="251"/>
  <c r="K6178" i="251"/>
  <c r="K6179" i="251"/>
  <c r="K6180" i="251"/>
  <c r="K6181" i="251"/>
  <c r="K6182" i="251"/>
  <c r="K6183" i="251"/>
  <c r="K6184" i="251"/>
  <c r="K6185" i="251"/>
  <c r="K6186" i="251"/>
  <c r="K6187" i="251"/>
  <c r="K6188" i="251"/>
  <c r="K6189" i="251"/>
  <c r="K6190" i="251"/>
  <c r="K6191" i="251"/>
  <c r="K6192" i="251"/>
  <c r="K6193" i="251"/>
  <c r="K6194" i="251"/>
  <c r="K6195" i="251"/>
  <c r="K6196" i="251"/>
  <c r="K6197" i="251"/>
  <c r="K6198" i="251"/>
  <c r="K6199" i="251"/>
  <c r="K6200" i="251"/>
  <c r="K6201" i="251"/>
  <c r="K6202" i="251"/>
  <c r="K6203" i="251"/>
  <c r="K6204" i="251"/>
  <c r="K6205" i="251"/>
  <c r="K6206" i="251"/>
  <c r="K6207" i="251"/>
  <c r="K6208" i="251"/>
  <c r="K6209" i="251"/>
  <c r="K6210" i="251"/>
  <c r="K6211" i="251"/>
  <c r="K6212" i="251"/>
  <c r="K6213" i="251"/>
  <c r="K6214" i="251"/>
  <c r="K6215" i="251"/>
  <c r="K6216" i="251"/>
  <c r="K6217" i="251"/>
  <c r="K6218" i="251"/>
  <c r="K6219" i="251"/>
  <c r="K6220" i="251"/>
  <c r="K6221" i="251"/>
  <c r="K6222" i="251"/>
  <c r="K6223" i="251"/>
  <c r="K6224" i="251"/>
  <c r="K6225" i="251"/>
  <c r="K6226" i="251"/>
  <c r="K6227" i="251"/>
  <c r="K6228" i="251"/>
  <c r="K6229" i="251"/>
  <c r="K6230" i="251"/>
  <c r="K6231" i="251"/>
  <c r="K6232" i="251"/>
  <c r="K6233" i="251"/>
  <c r="K6234" i="251"/>
  <c r="K6235" i="251"/>
  <c r="K6236" i="251"/>
  <c r="K6237" i="251"/>
  <c r="K6238" i="251"/>
  <c r="K6239" i="251"/>
  <c r="K6240" i="251"/>
  <c r="K6241" i="251"/>
  <c r="K6242" i="251"/>
  <c r="K6243" i="251"/>
  <c r="K6244" i="251"/>
  <c r="K6245" i="251"/>
  <c r="K6246" i="251"/>
  <c r="K6247" i="251"/>
  <c r="K6248" i="251"/>
  <c r="K6249" i="251"/>
  <c r="K6250" i="251"/>
  <c r="K6251" i="251"/>
  <c r="K6252" i="251"/>
  <c r="K6253" i="251"/>
  <c r="K6254" i="251"/>
  <c r="K6255" i="251"/>
  <c r="K6256" i="251"/>
  <c r="K6257" i="251"/>
  <c r="K6258" i="251"/>
  <c r="K6259" i="251"/>
  <c r="K6260" i="251"/>
  <c r="K6261" i="251"/>
  <c r="K6262" i="251"/>
  <c r="K6263" i="251"/>
  <c r="K6264" i="251"/>
  <c r="K6265" i="251"/>
  <c r="K6266" i="251"/>
  <c r="K6267" i="251"/>
  <c r="K6268" i="251"/>
  <c r="K6269" i="251"/>
  <c r="K6270" i="251"/>
  <c r="K6271" i="251"/>
  <c r="K6272" i="251"/>
  <c r="K6273" i="251"/>
  <c r="K6274" i="251"/>
  <c r="K6275" i="251"/>
  <c r="K6276" i="251"/>
  <c r="K6277" i="251"/>
  <c r="K6278" i="251"/>
  <c r="K6279" i="251"/>
  <c r="K6280" i="251"/>
  <c r="K6281" i="251"/>
  <c r="K6282" i="251"/>
  <c r="K6283" i="251"/>
  <c r="K6284" i="251"/>
  <c r="K6285" i="251"/>
  <c r="K6286" i="251"/>
  <c r="K6287" i="251"/>
  <c r="K6288" i="251"/>
  <c r="K6289" i="251"/>
  <c r="K6290" i="251"/>
  <c r="K6291" i="251"/>
  <c r="K6292" i="251"/>
  <c r="K6293" i="251"/>
  <c r="K6294" i="251"/>
  <c r="K6295" i="251"/>
  <c r="K6296" i="251"/>
  <c r="K6297" i="251"/>
  <c r="K6298" i="251"/>
  <c r="K6299" i="251"/>
  <c r="K6300" i="251"/>
  <c r="K6301" i="251"/>
  <c r="K6302" i="251"/>
  <c r="K6303" i="251"/>
  <c r="K6304" i="251"/>
  <c r="K6305" i="251"/>
  <c r="K6306" i="251"/>
  <c r="K6307" i="251"/>
  <c r="K6308" i="251"/>
  <c r="K6309" i="251"/>
  <c r="K6310" i="251"/>
  <c r="K6311" i="251"/>
  <c r="K6312" i="251"/>
  <c r="K6313" i="251"/>
  <c r="K6314" i="251"/>
  <c r="K6315" i="251"/>
  <c r="K6316" i="251"/>
  <c r="K6317" i="251"/>
  <c r="K6318" i="251"/>
  <c r="K6319" i="251"/>
  <c r="K6320" i="251"/>
  <c r="K6321" i="251"/>
  <c r="K6322" i="251"/>
  <c r="K6323" i="251"/>
  <c r="K6324" i="251"/>
  <c r="K6325" i="251"/>
  <c r="K6326" i="251"/>
  <c r="K6327" i="251"/>
  <c r="K6328" i="251"/>
  <c r="K6329" i="251"/>
  <c r="K6330" i="251"/>
  <c r="K6331" i="251"/>
  <c r="K6332" i="251"/>
  <c r="K6333" i="251"/>
  <c r="K6334" i="251"/>
  <c r="K6335" i="251"/>
  <c r="K6336" i="251"/>
  <c r="K6337" i="251"/>
  <c r="K6338" i="251"/>
  <c r="K6339" i="251"/>
  <c r="K6340" i="251"/>
  <c r="K6341" i="251"/>
  <c r="K6342" i="251"/>
  <c r="K6343" i="251"/>
  <c r="K6344" i="251"/>
  <c r="K6345" i="251"/>
  <c r="K6346" i="251"/>
  <c r="K6347" i="251"/>
  <c r="K6348" i="251"/>
  <c r="K6349" i="251"/>
  <c r="K6350" i="251"/>
  <c r="K6351" i="251"/>
  <c r="K6352" i="251"/>
  <c r="K6353" i="251"/>
  <c r="K6354" i="251"/>
  <c r="K6355" i="251"/>
  <c r="K6356" i="251"/>
  <c r="K6357" i="251"/>
  <c r="K6358" i="251"/>
  <c r="K6359" i="251"/>
  <c r="K6360" i="251"/>
  <c r="K6361" i="251"/>
  <c r="K6362" i="251"/>
  <c r="K6363" i="251"/>
  <c r="K6364" i="251"/>
  <c r="K6365" i="251"/>
  <c r="K6366" i="251"/>
  <c r="K6367" i="251"/>
  <c r="K6368" i="251"/>
  <c r="K6369" i="251"/>
  <c r="K6370" i="251"/>
  <c r="K6371" i="251"/>
  <c r="K6372" i="251"/>
  <c r="K6373" i="251"/>
  <c r="K6374" i="251"/>
  <c r="K6375" i="251"/>
  <c r="K6376" i="251"/>
  <c r="K6377" i="251"/>
  <c r="K6378" i="251"/>
  <c r="K6379" i="251"/>
  <c r="K6380" i="251"/>
  <c r="K6381" i="251"/>
  <c r="K6382" i="251"/>
  <c r="K6383" i="251"/>
  <c r="K6384" i="251"/>
  <c r="K6385" i="251"/>
  <c r="K6386" i="251"/>
  <c r="K6387" i="251"/>
  <c r="K6388" i="251"/>
  <c r="K6389" i="251"/>
  <c r="K6390" i="251"/>
  <c r="K6391" i="251"/>
  <c r="K6392" i="251"/>
  <c r="K6393" i="251"/>
  <c r="K6394" i="251"/>
  <c r="K6395" i="251"/>
  <c r="K6396" i="251"/>
  <c r="K6397" i="251"/>
  <c r="K6398" i="251"/>
  <c r="K6399" i="251"/>
  <c r="K6400" i="251"/>
  <c r="K6401" i="251"/>
  <c r="K6402" i="251"/>
  <c r="K6403" i="251"/>
  <c r="K6404" i="251"/>
  <c r="K6405" i="251"/>
  <c r="K6406" i="251"/>
  <c r="K6407" i="251"/>
  <c r="K6408" i="251"/>
  <c r="K6409" i="251"/>
  <c r="K6410" i="251"/>
  <c r="K6411" i="251"/>
  <c r="K6412" i="251"/>
  <c r="K6413" i="251"/>
  <c r="K6414" i="251"/>
  <c r="K6415" i="251"/>
  <c r="K6416" i="251"/>
  <c r="K6417" i="251"/>
  <c r="K6418" i="251"/>
  <c r="K6419" i="251"/>
  <c r="K6420" i="251"/>
  <c r="K6421" i="251"/>
  <c r="K6422" i="251"/>
  <c r="K6423" i="251"/>
  <c r="K6424" i="251"/>
  <c r="K6425" i="251"/>
  <c r="K6426" i="251"/>
  <c r="K6427" i="251"/>
  <c r="K6428" i="251"/>
  <c r="K6429" i="251"/>
  <c r="K6430" i="251"/>
  <c r="K6431" i="251"/>
  <c r="K6432" i="251"/>
  <c r="K6433" i="251"/>
  <c r="K6434" i="251"/>
  <c r="K6435" i="251"/>
  <c r="K6436" i="251"/>
  <c r="K6437" i="251"/>
  <c r="K6438" i="251"/>
  <c r="K6439" i="251"/>
  <c r="K6440" i="251"/>
  <c r="K6441" i="251"/>
  <c r="K6442" i="251"/>
  <c r="K6443" i="251"/>
  <c r="K6444" i="251"/>
  <c r="K6445" i="251"/>
  <c r="K6446" i="251"/>
  <c r="K6447" i="251"/>
  <c r="K6448" i="251"/>
  <c r="K6449" i="251"/>
  <c r="K6450" i="251"/>
  <c r="K6451" i="251"/>
  <c r="K6452" i="251"/>
  <c r="K6453" i="251"/>
  <c r="K6454" i="251"/>
  <c r="K6455" i="251"/>
  <c r="K6456" i="251"/>
  <c r="K6457" i="251"/>
  <c r="K6458" i="251"/>
  <c r="K6459" i="251"/>
  <c r="K6460" i="251"/>
  <c r="K6461" i="251"/>
  <c r="K6462" i="251"/>
  <c r="K6463" i="251"/>
  <c r="K6464" i="251"/>
  <c r="K6465" i="251"/>
  <c r="K6466" i="251"/>
  <c r="K6467" i="251"/>
  <c r="K6468" i="251"/>
  <c r="K6469" i="251"/>
  <c r="K6470" i="251"/>
  <c r="K6471" i="251"/>
  <c r="K6472" i="251"/>
  <c r="K6473" i="251"/>
  <c r="K6474" i="251"/>
  <c r="K6475" i="251"/>
  <c r="K6476" i="251"/>
  <c r="K6477" i="251"/>
  <c r="K6478" i="251"/>
  <c r="K6479" i="251"/>
  <c r="K6480" i="251"/>
  <c r="K6481" i="251"/>
  <c r="K6482" i="251"/>
  <c r="K6483" i="251"/>
  <c r="K6484" i="251"/>
  <c r="K6485" i="251"/>
  <c r="K6486" i="251"/>
  <c r="K6487" i="251"/>
  <c r="K6488" i="251"/>
  <c r="K6489" i="251"/>
  <c r="K6490" i="251"/>
  <c r="K6491" i="251"/>
  <c r="K6492" i="251"/>
  <c r="K6493" i="251"/>
  <c r="K6494" i="251"/>
  <c r="K6495" i="251"/>
  <c r="K6496" i="251"/>
  <c r="K6497" i="251"/>
  <c r="K6498" i="251"/>
  <c r="K6499" i="251"/>
  <c r="K6500" i="251"/>
  <c r="K6501" i="251"/>
  <c r="K6502" i="251"/>
  <c r="K6503" i="251"/>
  <c r="K6504" i="251"/>
  <c r="K6505" i="251"/>
  <c r="K6506" i="251"/>
  <c r="K6507" i="251"/>
  <c r="K6508" i="251"/>
  <c r="K6509" i="251"/>
  <c r="K6510" i="251"/>
  <c r="K6511" i="251"/>
  <c r="K6512" i="251"/>
  <c r="K6513" i="251"/>
  <c r="K6514" i="251"/>
  <c r="K6515" i="251"/>
  <c r="K6516" i="251"/>
  <c r="K6517" i="251"/>
  <c r="K6518" i="251"/>
  <c r="K6519" i="251"/>
  <c r="K6520" i="251"/>
  <c r="K6521" i="251"/>
  <c r="K6522" i="251"/>
  <c r="K6523" i="251"/>
  <c r="K6524" i="251"/>
  <c r="K6525" i="251"/>
  <c r="K6526" i="251"/>
  <c r="K6527" i="251"/>
  <c r="K6528" i="251"/>
  <c r="K6529" i="251"/>
  <c r="K6530" i="251"/>
  <c r="K6531" i="251"/>
  <c r="K6532" i="251"/>
  <c r="K6533" i="251"/>
  <c r="K6534" i="251"/>
  <c r="K6535" i="251"/>
  <c r="K6536" i="251"/>
  <c r="K6537" i="251"/>
  <c r="K6538" i="251"/>
  <c r="K6539" i="251"/>
  <c r="K6540" i="251"/>
  <c r="K6541" i="251"/>
  <c r="K6542" i="251"/>
  <c r="K6543" i="251"/>
  <c r="K6544" i="251"/>
  <c r="K6545" i="251"/>
  <c r="K6546" i="251"/>
  <c r="K6547" i="251"/>
  <c r="K6548" i="251"/>
  <c r="K6549" i="251"/>
  <c r="K6550" i="251"/>
  <c r="K6551" i="251"/>
  <c r="K6552" i="251"/>
  <c r="K6553" i="251"/>
  <c r="K6554" i="251"/>
  <c r="K6555" i="251"/>
  <c r="K6556" i="251"/>
  <c r="K6557" i="251"/>
  <c r="K6558" i="251"/>
  <c r="K6559" i="251"/>
  <c r="K6560" i="251"/>
  <c r="K6561" i="251"/>
  <c r="K6562" i="251"/>
  <c r="K6563" i="251"/>
  <c r="K6564" i="251"/>
  <c r="K6565" i="251"/>
  <c r="K6566" i="251"/>
  <c r="K6567" i="251"/>
  <c r="K6568" i="251"/>
  <c r="K6569" i="251"/>
  <c r="K6570" i="251"/>
  <c r="K6571" i="251"/>
  <c r="K6572" i="251"/>
  <c r="K6573" i="251"/>
  <c r="K6574" i="251"/>
  <c r="K6575" i="251"/>
  <c r="K6576" i="251"/>
  <c r="K6577" i="251"/>
  <c r="K6578" i="251"/>
  <c r="K6579" i="251"/>
  <c r="K6580" i="251"/>
  <c r="K6581" i="251"/>
  <c r="K6582" i="251"/>
  <c r="K6583" i="251"/>
  <c r="K6584" i="251"/>
  <c r="K6585" i="251"/>
  <c r="K6586" i="251"/>
  <c r="K6587" i="251"/>
  <c r="K6588" i="251"/>
  <c r="K6589" i="251"/>
  <c r="K6590" i="251"/>
  <c r="K6591" i="251"/>
  <c r="K6592" i="251"/>
  <c r="K6593" i="251"/>
  <c r="K6594" i="251"/>
  <c r="K6595" i="251"/>
  <c r="K6596" i="251"/>
  <c r="K6597" i="251"/>
  <c r="K6598" i="251"/>
  <c r="K6599" i="251"/>
  <c r="K6600" i="251"/>
  <c r="K6601" i="251"/>
  <c r="K6602" i="251"/>
  <c r="K6603" i="251"/>
  <c r="K6604" i="251"/>
  <c r="K6605" i="251"/>
  <c r="K6606" i="251"/>
  <c r="K6607" i="251"/>
  <c r="K6608" i="251"/>
  <c r="K6609" i="251"/>
  <c r="K6610" i="251"/>
  <c r="K6611" i="251"/>
  <c r="K6612" i="251"/>
  <c r="K6613" i="251"/>
  <c r="K6614" i="251"/>
  <c r="K6615" i="251"/>
  <c r="K6616" i="251"/>
  <c r="K6617" i="251"/>
  <c r="K6618" i="251"/>
  <c r="K6619" i="251"/>
  <c r="K6620" i="251"/>
  <c r="K6621" i="251"/>
  <c r="K6622" i="251"/>
  <c r="K6623" i="251"/>
  <c r="K6624" i="251"/>
  <c r="K6625" i="251"/>
  <c r="K6626" i="251"/>
  <c r="K6627" i="251"/>
  <c r="K6628" i="251"/>
  <c r="K6629" i="251"/>
  <c r="K6630" i="251"/>
  <c r="K6631" i="251"/>
  <c r="K6632" i="251"/>
  <c r="K6633" i="251"/>
  <c r="K6634" i="251"/>
  <c r="K6635" i="251"/>
  <c r="K6636" i="251"/>
  <c r="K6637" i="251"/>
  <c r="K6638" i="251"/>
  <c r="K6639" i="251"/>
  <c r="K6640" i="251"/>
  <c r="K6641" i="251"/>
  <c r="K6642" i="251"/>
  <c r="K6643" i="251"/>
  <c r="K6644" i="251"/>
  <c r="K6645" i="251"/>
  <c r="K6646" i="251"/>
  <c r="K6647" i="251"/>
  <c r="K6648" i="251"/>
  <c r="K6649" i="251"/>
  <c r="K6650" i="251"/>
  <c r="K6651" i="251"/>
  <c r="K6652" i="251"/>
  <c r="K6653" i="251"/>
  <c r="K6654" i="251"/>
  <c r="K6655" i="251"/>
  <c r="K6656" i="251"/>
  <c r="K6657" i="251"/>
  <c r="K6658" i="251"/>
  <c r="K6659" i="251"/>
  <c r="K6660" i="251"/>
  <c r="K6661" i="251"/>
  <c r="K6662" i="251"/>
  <c r="K6663" i="251"/>
  <c r="K6664" i="251"/>
  <c r="K6665" i="251"/>
  <c r="K6666" i="251"/>
  <c r="K6667" i="251"/>
  <c r="K6668" i="251"/>
  <c r="K6669" i="251"/>
  <c r="K6670" i="251"/>
  <c r="K6671" i="251"/>
  <c r="K6672" i="251"/>
  <c r="K6673" i="251"/>
  <c r="K6674" i="251"/>
  <c r="K6675" i="251"/>
  <c r="K6676" i="251"/>
  <c r="K6677" i="251"/>
  <c r="K6678" i="251"/>
  <c r="K6679" i="251"/>
  <c r="K6680" i="251"/>
  <c r="K6681" i="251"/>
  <c r="K6682" i="251"/>
  <c r="K6683" i="251"/>
  <c r="K6684" i="251"/>
  <c r="K6685" i="251"/>
  <c r="K6686" i="251"/>
  <c r="K6687" i="251"/>
  <c r="K6688" i="251"/>
  <c r="K6689" i="251"/>
  <c r="K6690" i="251"/>
  <c r="K6691" i="251"/>
  <c r="K6692" i="251"/>
  <c r="K6693" i="251"/>
  <c r="K6694" i="251"/>
  <c r="K6695" i="251"/>
  <c r="K6696" i="251"/>
  <c r="K6697" i="251"/>
  <c r="K6698" i="251"/>
  <c r="K6699" i="251"/>
  <c r="K6700" i="251"/>
  <c r="K6701" i="251"/>
  <c r="K6702" i="251"/>
  <c r="K6703" i="251"/>
  <c r="K6704" i="251"/>
  <c r="K6705" i="251"/>
  <c r="K6706" i="251"/>
  <c r="K6707" i="251"/>
  <c r="K6708" i="251"/>
  <c r="K6709" i="251"/>
  <c r="K6710" i="251"/>
  <c r="K6711" i="251"/>
  <c r="K6712" i="251"/>
  <c r="K6713" i="251"/>
  <c r="K6714" i="251"/>
  <c r="K6715" i="251"/>
  <c r="K6716" i="251"/>
  <c r="K6717" i="251"/>
  <c r="K6718" i="251"/>
  <c r="K6719" i="251"/>
  <c r="K6720" i="251"/>
  <c r="K6721" i="251"/>
  <c r="K6722" i="251"/>
  <c r="K6723" i="251"/>
  <c r="K6724" i="251"/>
  <c r="K6725" i="251"/>
  <c r="K6726" i="251"/>
  <c r="K6727" i="251"/>
  <c r="K6728" i="251"/>
  <c r="K6729" i="251"/>
  <c r="K6730" i="251"/>
  <c r="K6731" i="251"/>
  <c r="K6732" i="251"/>
  <c r="K6733" i="251"/>
  <c r="K6734" i="251"/>
  <c r="K6735" i="251"/>
  <c r="K6736" i="251"/>
  <c r="K6737" i="251"/>
  <c r="K6738" i="251"/>
  <c r="K6739" i="251"/>
  <c r="K6740" i="251"/>
  <c r="K6741" i="251"/>
  <c r="K6742" i="251"/>
  <c r="K6743" i="251"/>
  <c r="K6744" i="251"/>
  <c r="K6745" i="251"/>
  <c r="K6746" i="251"/>
  <c r="K6747" i="251"/>
  <c r="K6748" i="251"/>
  <c r="K6749" i="251"/>
  <c r="K6750" i="251"/>
  <c r="K6751" i="251"/>
  <c r="K6752" i="251"/>
  <c r="K6753" i="251"/>
  <c r="K6754" i="251"/>
  <c r="K6755" i="251"/>
  <c r="K6756" i="251"/>
  <c r="K6757" i="251"/>
  <c r="K6758" i="251"/>
  <c r="K6759" i="251"/>
  <c r="K6760" i="251"/>
  <c r="K6761" i="251"/>
  <c r="K6762" i="251"/>
  <c r="K6763" i="251"/>
  <c r="K6764" i="251"/>
  <c r="K6765" i="251"/>
  <c r="K6766" i="251"/>
  <c r="K6767" i="251"/>
  <c r="K6768" i="251"/>
  <c r="K6769" i="251"/>
  <c r="K6770" i="251"/>
  <c r="K6771" i="251"/>
  <c r="K6772" i="251"/>
  <c r="K6773" i="251"/>
  <c r="K6774" i="251"/>
  <c r="K6775" i="251"/>
  <c r="K6776" i="251"/>
  <c r="K6777" i="251"/>
  <c r="K6778" i="251"/>
  <c r="K6779" i="251"/>
  <c r="K6780" i="251"/>
  <c r="K6781" i="251"/>
  <c r="K6782" i="251"/>
  <c r="K6783" i="251"/>
  <c r="K6784" i="251"/>
  <c r="K6785" i="251"/>
  <c r="K6786" i="251"/>
  <c r="K6787" i="251"/>
  <c r="K6788" i="251"/>
  <c r="K6789" i="251"/>
  <c r="K6790" i="251"/>
  <c r="K6791" i="251"/>
  <c r="K6792" i="251"/>
  <c r="K6793" i="251"/>
  <c r="K6794" i="251"/>
  <c r="K6795" i="251"/>
  <c r="K6796" i="251"/>
  <c r="K6797" i="251"/>
  <c r="K6798" i="251"/>
  <c r="K6799" i="251"/>
  <c r="K6800" i="251"/>
  <c r="K6801" i="251"/>
  <c r="K6802" i="251"/>
  <c r="K6803" i="251"/>
  <c r="K6804" i="251"/>
  <c r="K6805" i="251"/>
  <c r="K6806" i="251"/>
  <c r="K6807" i="251"/>
  <c r="K6808" i="251"/>
  <c r="K6809" i="251"/>
  <c r="K6810" i="251"/>
  <c r="K6811" i="251"/>
  <c r="K6812" i="251"/>
  <c r="K6813" i="251"/>
  <c r="K6814" i="251"/>
  <c r="K6815" i="251"/>
  <c r="K6816" i="251"/>
  <c r="K6817" i="251"/>
  <c r="K6818" i="251"/>
  <c r="K6819" i="251"/>
  <c r="K6820" i="251"/>
  <c r="K6821" i="251"/>
  <c r="K6822" i="251"/>
  <c r="K6823" i="251"/>
  <c r="K6824" i="251"/>
  <c r="K6825" i="251"/>
  <c r="K6826" i="251"/>
  <c r="K6827" i="251"/>
  <c r="K6828" i="251"/>
  <c r="K6829" i="251"/>
  <c r="K6830" i="251"/>
  <c r="K6831" i="251"/>
  <c r="K6832" i="251"/>
  <c r="K6833" i="251"/>
  <c r="K6834" i="251"/>
  <c r="K6835" i="251"/>
  <c r="K6836" i="251"/>
  <c r="K6837" i="251"/>
  <c r="K6838" i="251"/>
  <c r="K6839" i="251"/>
  <c r="K6840" i="251"/>
  <c r="K6841" i="251"/>
  <c r="K6842" i="251"/>
  <c r="K6843" i="251"/>
  <c r="K6844" i="251"/>
  <c r="K6845" i="251"/>
  <c r="K6846" i="251"/>
  <c r="K6847" i="251"/>
  <c r="K6848" i="251"/>
  <c r="K6849" i="251"/>
  <c r="K6850" i="251"/>
  <c r="K6851" i="251"/>
  <c r="K6852" i="251"/>
  <c r="K6853" i="251"/>
  <c r="K6854" i="251"/>
  <c r="K6855" i="251"/>
  <c r="K6856" i="251"/>
  <c r="K6857" i="251"/>
  <c r="K6858" i="251"/>
  <c r="K6859" i="251"/>
  <c r="K6860" i="251"/>
  <c r="K6861" i="251"/>
  <c r="K6862" i="251"/>
  <c r="K6863" i="251"/>
  <c r="K6864" i="251"/>
  <c r="K6865" i="251"/>
  <c r="K6866" i="251"/>
  <c r="K6867" i="251"/>
  <c r="K6868" i="251"/>
  <c r="K6869" i="251"/>
  <c r="K6870" i="251"/>
  <c r="K6871" i="251"/>
  <c r="K6872" i="251"/>
  <c r="K6873" i="251"/>
  <c r="K6874" i="251"/>
  <c r="K6875" i="251"/>
  <c r="K6876" i="251"/>
  <c r="K6877" i="251"/>
  <c r="K6878" i="251"/>
  <c r="K6879" i="251"/>
  <c r="K6880" i="251"/>
  <c r="K6881" i="251"/>
  <c r="K6882" i="251"/>
  <c r="K6883" i="251"/>
  <c r="K6884" i="251"/>
  <c r="K6885" i="251"/>
  <c r="K6886" i="251"/>
  <c r="K6887" i="251"/>
  <c r="K6888" i="251"/>
  <c r="K6889" i="251"/>
  <c r="K6890" i="251"/>
  <c r="K6891" i="251"/>
  <c r="K6892" i="251"/>
  <c r="K6893" i="251"/>
  <c r="K6894" i="251"/>
  <c r="K6895" i="251"/>
  <c r="K6896" i="251"/>
  <c r="K6897" i="251"/>
  <c r="K6898" i="251"/>
  <c r="K6899" i="251"/>
  <c r="K6900" i="251"/>
  <c r="K6901" i="251"/>
  <c r="K6902" i="251"/>
  <c r="K6903" i="251"/>
  <c r="K6904" i="251"/>
  <c r="K6905" i="251"/>
  <c r="K6906" i="251"/>
  <c r="K6907" i="251"/>
  <c r="K6908" i="251"/>
  <c r="K6909" i="251"/>
  <c r="K6910" i="251"/>
  <c r="K6911" i="251"/>
  <c r="K6912" i="251"/>
  <c r="K6913" i="251"/>
  <c r="K6914" i="251"/>
  <c r="K6915" i="251"/>
  <c r="K6916" i="251"/>
  <c r="K6917" i="251"/>
  <c r="K6918" i="251"/>
  <c r="K6919" i="251"/>
  <c r="K6920" i="251"/>
  <c r="K6921" i="251"/>
  <c r="K6922" i="251"/>
  <c r="K6923" i="251"/>
  <c r="K6924" i="251"/>
  <c r="K6925" i="251"/>
  <c r="K6926" i="251"/>
  <c r="K6927" i="251"/>
  <c r="K6928" i="251"/>
  <c r="K6929" i="251"/>
  <c r="K6930" i="251"/>
  <c r="K6931" i="251"/>
  <c r="K6932" i="251"/>
  <c r="K6933" i="251"/>
  <c r="K6934" i="251"/>
  <c r="K6935" i="251"/>
  <c r="K6936" i="251"/>
  <c r="K6937" i="251"/>
  <c r="K6938" i="251"/>
  <c r="K6939" i="251"/>
  <c r="K6940" i="251"/>
  <c r="K6941" i="251"/>
  <c r="K6942" i="251"/>
  <c r="K6943" i="251"/>
  <c r="K6944" i="251"/>
  <c r="K6945" i="251"/>
  <c r="K6946" i="251"/>
  <c r="K6947" i="251"/>
  <c r="K6948" i="251"/>
  <c r="K6949" i="251"/>
  <c r="K6950" i="251"/>
  <c r="K6951" i="251"/>
  <c r="K6952" i="251"/>
  <c r="K6953" i="251"/>
  <c r="K6954" i="251"/>
  <c r="K6955" i="251"/>
  <c r="K6956" i="251"/>
  <c r="K6957" i="251"/>
  <c r="K6958" i="251"/>
  <c r="K6959" i="251"/>
  <c r="K6960" i="251"/>
  <c r="K6961" i="251"/>
  <c r="K6962" i="251"/>
  <c r="K6963" i="251"/>
  <c r="K6964" i="251"/>
  <c r="K6965" i="251"/>
  <c r="K6966" i="251"/>
  <c r="K6967" i="251"/>
  <c r="K6968" i="251"/>
  <c r="K6969" i="251"/>
  <c r="K6970" i="251"/>
  <c r="K6971" i="251"/>
  <c r="K6972" i="251"/>
  <c r="K6973" i="251"/>
  <c r="K6974" i="251"/>
  <c r="K6975" i="251"/>
  <c r="K6976" i="251"/>
  <c r="K6977" i="251"/>
  <c r="K6978" i="251"/>
  <c r="K6979" i="251"/>
  <c r="K6980" i="251"/>
  <c r="K6981" i="251"/>
  <c r="K6982" i="251"/>
  <c r="K6983" i="251"/>
  <c r="K6984" i="251"/>
  <c r="K6985" i="251"/>
  <c r="K6986" i="251"/>
  <c r="K6987" i="251"/>
  <c r="K6988" i="251"/>
  <c r="K6989" i="251"/>
  <c r="K6990" i="251"/>
  <c r="K6991" i="251"/>
  <c r="K6992" i="251"/>
  <c r="K6993" i="251"/>
  <c r="K6994" i="251"/>
  <c r="K6995" i="251"/>
  <c r="K6996" i="251"/>
  <c r="K6997" i="251"/>
  <c r="K6998" i="251"/>
  <c r="K6999" i="251"/>
  <c r="K7000" i="251"/>
  <c r="K7001" i="251"/>
  <c r="K7002" i="251"/>
  <c r="K7003" i="251"/>
  <c r="K7004" i="251"/>
  <c r="K7005" i="251"/>
  <c r="K7006" i="251"/>
  <c r="K7007" i="251"/>
  <c r="K7008" i="251"/>
  <c r="K7009" i="251"/>
  <c r="K7010" i="251"/>
  <c r="K7011" i="251"/>
  <c r="K7012" i="251"/>
  <c r="K7013" i="251"/>
  <c r="K7014" i="251"/>
  <c r="K7015" i="251"/>
  <c r="K7016" i="251"/>
  <c r="K7017" i="251"/>
  <c r="K7018" i="251"/>
  <c r="K7019" i="251"/>
  <c r="K7020" i="251"/>
  <c r="K7021" i="251"/>
  <c r="K7022" i="251"/>
  <c r="K7023" i="251"/>
  <c r="K7024" i="251"/>
  <c r="K7025" i="251"/>
  <c r="K7026" i="251"/>
  <c r="K7027" i="251"/>
  <c r="K7028" i="251"/>
  <c r="K7029" i="251"/>
  <c r="K7030" i="251"/>
  <c r="K7031" i="251"/>
  <c r="K7032" i="251"/>
  <c r="K7033" i="251"/>
  <c r="K7034" i="251"/>
  <c r="K7035" i="251"/>
  <c r="K7036" i="251"/>
  <c r="K7037" i="251"/>
  <c r="K7038" i="251"/>
  <c r="K7039" i="251"/>
  <c r="K7040" i="251"/>
  <c r="K7041" i="251"/>
  <c r="K7042" i="251"/>
  <c r="K7043" i="251"/>
  <c r="K7044" i="251"/>
  <c r="K7045" i="251"/>
  <c r="K7046" i="251"/>
  <c r="K7047" i="251"/>
  <c r="K7048" i="251"/>
  <c r="K7049" i="251"/>
  <c r="K7050" i="251"/>
  <c r="K7051" i="251"/>
  <c r="K7052" i="251"/>
  <c r="K7053" i="251"/>
  <c r="K7054" i="251"/>
  <c r="K7055" i="251"/>
  <c r="K7056" i="251"/>
  <c r="K7057" i="251"/>
  <c r="K7058" i="251"/>
  <c r="K7059" i="251"/>
  <c r="K7060" i="251"/>
  <c r="K7061" i="251"/>
  <c r="K7062" i="251"/>
  <c r="K7063" i="251"/>
  <c r="K7064" i="251"/>
  <c r="K7065" i="251"/>
  <c r="K7066" i="251"/>
  <c r="K7067" i="251"/>
  <c r="K7068" i="251"/>
  <c r="K7069" i="251"/>
  <c r="K7070" i="251"/>
  <c r="K7071" i="251"/>
  <c r="K7072" i="251"/>
  <c r="K7073" i="251"/>
  <c r="K7074" i="251"/>
  <c r="K7075" i="251"/>
  <c r="K7076" i="251"/>
  <c r="K7077" i="251"/>
  <c r="K7078" i="251"/>
  <c r="K7079" i="251"/>
  <c r="K7080" i="251"/>
  <c r="K7081" i="251"/>
  <c r="K7082" i="251"/>
  <c r="K7083" i="251"/>
  <c r="K7084" i="251"/>
  <c r="K7085" i="251"/>
  <c r="K7086" i="251"/>
  <c r="K7087" i="251"/>
  <c r="K7088" i="251"/>
  <c r="K7089" i="251"/>
  <c r="K7090" i="251"/>
  <c r="K7091" i="251"/>
  <c r="K7092" i="251"/>
  <c r="K7093" i="251"/>
  <c r="K7094" i="251"/>
  <c r="K7095" i="251"/>
  <c r="K7096" i="251"/>
  <c r="K7097" i="251"/>
  <c r="K7098" i="251"/>
  <c r="K7099" i="251"/>
  <c r="K7100" i="251"/>
  <c r="K7101" i="251"/>
  <c r="K7102" i="251"/>
  <c r="K7103" i="251"/>
  <c r="K7104" i="251"/>
  <c r="K7105" i="251"/>
  <c r="K7106" i="251"/>
  <c r="K7107" i="251"/>
  <c r="K7108" i="251"/>
  <c r="K7109" i="251"/>
  <c r="K7110" i="251"/>
  <c r="K7111" i="251"/>
  <c r="K7112" i="251"/>
  <c r="K7113" i="251"/>
  <c r="K7114" i="251"/>
  <c r="K7115" i="251"/>
  <c r="K7116" i="251"/>
  <c r="K7117" i="251"/>
  <c r="K7118" i="251"/>
  <c r="K7119" i="251"/>
  <c r="K7120" i="251"/>
  <c r="K7121" i="251"/>
  <c r="K7122" i="251"/>
  <c r="K7123" i="251"/>
  <c r="K7124" i="251"/>
  <c r="K7125" i="251"/>
  <c r="K7126" i="251"/>
  <c r="K7127" i="251"/>
  <c r="K7128" i="251"/>
  <c r="K7129" i="251"/>
  <c r="K7130" i="251"/>
  <c r="K7131" i="251"/>
  <c r="K7132" i="251"/>
  <c r="K7133" i="251"/>
  <c r="K7134" i="251"/>
  <c r="K7135" i="251"/>
  <c r="K7136" i="251"/>
  <c r="K7137" i="251"/>
  <c r="K7138" i="251"/>
  <c r="K7139" i="251"/>
  <c r="K7140" i="251"/>
  <c r="K7141" i="251"/>
  <c r="K7142" i="251"/>
  <c r="K7143" i="251"/>
  <c r="K7144" i="251"/>
  <c r="K7145" i="251"/>
  <c r="K7146" i="251"/>
  <c r="K7147" i="251"/>
  <c r="K7148" i="251"/>
  <c r="K7149" i="251"/>
  <c r="K7150" i="251"/>
  <c r="K7151" i="251"/>
  <c r="K7152" i="251"/>
  <c r="K7153" i="251"/>
  <c r="K7154" i="251"/>
  <c r="K7155" i="251"/>
  <c r="K7156" i="251"/>
  <c r="K7157" i="251"/>
  <c r="K7158" i="251"/>
  <c r="K7159" i="251"/>
  <c r="K7160" i="251"/>
  <c r="K7161" i="251"/>
  <c r="K7162" i="251"/>
  <c r="K7163" i="251"/>
  <c r="K7164" i="251"/>
  <c r="K7165" i="251"/>
  <c r="K7166" i="251"/>
  <c r="K7167" i="251"/>
  <c r="K7168" i="251"/>
  <c r="K7169" i="251"/>
  <c r="K7170" i="251"/>
  <c r="K7171" i="251"/>
  <c r="K7172" i="251"/>
  <c r="K7173" i="251"/>
  <c r="K7174" i="251"/>
  <c r="K7175" i="251"/>
  <c r="K7176" i="251"/>
  <c r="K7177" i="251"/>
  <c r="K7178" i="251"/>
  <c r="K7179" i="251"/>
  <c r="K7180" i="251"/>
  <c r="K7181" i="251"/>
  <c r="K7182" i="251"/>
  <c r="K7183" i="251"/>
  <c r="K7184" i="251"/>
  <c r="K7185" i="251"/>
  <c r="K7186" i="251"/>
  <c r="K7187" i="251"/>
  <c r="K7188" i="251"/>
  <c r="K7189" i="251"/>
  <c r="K7190" i="251"/>
  <c r="K7191" i="251"/>
  <c r="K7192" i="251"/>
  <c r="K7193" i="251"/>
  <c r="K7194" i="251"/>
  <c r="K7195" i="251"/>
  <c r="K7196" i="251"/>
  <c r="K7197" i="251"/>
  <c r="K7198" i="251"/>
  <c r="K7199" i="251"/>
  <c r="K7200" i="251"/>
  <c r="K7201" i="251"/>
  <c r="K7202" i="251"/>
  <c r="K7203" i="251"/>
  <c r="K7204" i="251"/>
  <c r="K7205" i="251"/>
  <c r="K7206" i="251"/>
  <c r="K7207" i="251"/>
  <c r="K7208" i="251"/>
  <c r="K7209" i="251"/>
  <c r="K7210" i="251"/>
  <c r="K7211" i="251"/>
  <c r="K7212" i="251"/>
  <c r="K7213" i="251"/>
  <c r="K7214" i="251"/>
  <c r="K7215" i="251"/>
  <c r="K7216" i="251"/>
  <c r="K7217" i="251"/>
  <c r="K7218" i="251"/>
  <c r="K7219" i="251"/>
  <c r="K7220" i="251"/>
  <c r="K7221" i="251"/>
  <c r="K7222" i="251"/>
  <c r="K7223" i="251"/>
  <c r="K7224" i="251"/>
  <c r="K7225" i="251"/>
  <c r="K7226" i="251"/>
  <c r="K7227" i="251"/>
  <c r="K7228" i="251"/>
  <c r="K7229" i="251"/>
  <c r="K7230" i="251"/>
  <c r="K7231" i="251"/>
  <c r="K7232" i="251"/>
  <c r="K7233" i="251"/>
  <c r="K7234" i="251"/>
  <c r="K7235" i="251"/>
  <c r="K7236" i="251"/>
  <c r="K7237" i="251"/>
  <c r="K7238" i="251"/>
  <c r="K7239" i="251"/>
  <c r="K7240" i="251"/>
  <c r="K7241" i="251"/>
  <c r="K7242" i="251"/>
  <c r="K7243" i="251"/>
  <c r="K7244" i="251"/>
  <c r="K7245" i="251"/>
  <c r="K7246" i="251"/>
  <c r="K7247" i="251"/>
  <c r="K7248" i="251"/>
  <c r="K7249" i="251"/>
  <c r="K7250" i="251"/>
  <c r="K7251" i="251"/>
  <c r="K7252" i="251"/>
  <c r="K7253" i="251"/>
  <c r="K7254" i="251"/>
  <c r="K7255" i="251"/>
  <c r="K7256" i="251"/>
  <c r="K7257" i="251"/>
  <c r="K7258" i="251"/>
  <c r="K7259" i="251"/>
  <c r="K7260" i="251"/>
  <c r="K7261" i="251"/>
  <c r="K7262" i="251"/>
  <c r="K7263" i="251"/>
  <c r="K7264" i="251"/>
  <c r="K7265" i="251"/>
  <c r="K7266" i="251"/>
  <c r="K7267" i="251"/>
  <c r="K7268" i="251"/>
  <c r="K7269" i="251"/>
  <c r="K7270" i="251"/>
  <c r="K7271" i="251"/>
  <c r="K7272" i="251"/>
  <c r="K7273" i="251"/>
  <c r="K7274" i="251"/>
  <c r="K7275" i="251"/>
  <c r="K7276" i="251"/>
  <c r="K7277" i="251"/>
  <c r="K7278" i="251"/>
  <c r="K7279" i="251"/>
  <c r="K7280" i="251"/>
  <c r="K7281" i="251"/>
  <c r="K7282" i="251"/>
  <c r="K7283" i="251"/>
  <c r="K7284" i="251"/>
  <c r="K7285" i="251"/>
  <c r="K7286" i="251"/>
  <c r="K7287" i="251"/>
  <c r="K7288" i="251"/>
  <c r="K7289" i="251"/>
  <c r="K7290" i="251"/>
  <c r="K7291" i="251"/>
  <c r="K7292" i="251"/>
  <c r="K7293" i="251"/>
  <c r="K7294" i="251"/>
  <c r="K7295" i="251"/>
  <c r="K7296" i="251"/>
  <c r="K7297" i="251"/>
  <c r="K7298" i="251"/>
  <c r="K7299" i="251"/>
  <c r="K7300" i="251"/>
  <c r="K7301" i="251"/>
  <c r="K7302" i="251"/>
  <c r="K7303" i="251"/>
  <c r="K7304" i="251"/>
  <c r="K7305" i="251"/>
  <c r="K7306" i="251"/>
  <c r="K7307" i="251"/>
  <c r="K7308" i="251"/>
  <c r="K7309" i="251"/>
  <c r="K7310" i="251"/>
  <c r="K7311" i="251"/>
  <c r="K7312" i="251"/>
  <c r="K7313" i="251"/>
  <c r="K7314" i="251"/>
  <c r="K7315" i="251"/>
  <c r="K7316" i="251"/>
  <c r="K7317" i="251"/>
  <c r="K7318" i="251"/>
  <c r="K7319" i="251"/>
  <c r="K7320" i="251"/>
  <c r="K7321" i="251"/>
  <c r="K7322" i="251"/>
  <c r="K7323" i="251"/>
  <c r="K7324" i="251"/>
  <c r="K7325" i="251"/>
  <c r="K7326" i="251"/>
  <c r="K7327" i="251"/>
  <c r="K7328" i="251"/>
  <c r="K7329" i="251"/>
  <c r="K7330" i="251"/>
  <c r="K7331" i="251"/>
  <c r="K7332" i="251"/>
  <c r="K7333" i="251"/>
  <c r="K7334" i="251"/>
  <c r="K7335" i="251"/>
  <c r="K7336" i="251"/>
  <c r="K7337" i="251"/>
  <c r="K7338" i="251"/>
  <c r="K7339" i="251"/>
  <c r="K7340" i="251"/>
  <c r="K7341" i="251"/>
  <c r="K7342" i="251"/>
  <c r="K7343" i="251"/>
  <c r="K7344" i="251"/>
  <c r="K7345" i="251"/>
  <c r="K7346" i="251"/>
  <c r="K7347" i="251"/>
  <c r="K7348" i="251"/>
  <c r="K7349" i="251"/>
  <c r="K7350" i="251"/>
  <c r="K7351" i="251"/>
  <c r="K7352" i="251"/>
  <c r="K7353" i="251"/>
  <c r="K7354" i="251"/>
  <c r="K7355" i="251"/>
  <c r="K7356" i="251"/>
  <c r="K7357" i="251"/>
  <c r="K7358" i="251"/>
  <c r="K7359" i="251"/>
  <c r="K7360" i="251"/>
  <c r="K7361" i="251"/>
  <c r="K7362" i="251"/>
  <c r="K7363" i="251"/>
  <c r="K7364" i="251"/>
  <c r="K7365" i="251"/>
  <c r="K7366" i="251"/>
  <c r="K7367" i="251"/>
  <c r="K7368" i="251"/>
  <c r="K7369" i="251"/>
  <c r="K7370" i="251"/>
  <c r="K7371" i="251"/>
  <c r="K7372" i="251"/>
  <c r="K7373" i="251"/>
  <c r="K7374" i="251"/>
  <c r="K7375" i="251"/>
  <c r="K7376" i="251"/>
  <c r="K7377" i="251"/>
  <c r="K7378" i="251"/>
  <c r="K7379" i="251"/>
  <c r="K7380" i="251"/>
  <c r="K7381" i="251"/>
  <c r="K7382" i="251"/>
  <c r="K7383" i="251"/>
  <c r="K7384" i="251"/>
  <c r="K7385" i="251"/>
  <c r="K7386" i="251"/>
  <c r="K7387" i="251"/>
  <c r="K7388" i="251"/>
  <c r="K7389" i="251"/>
  <c r="K7390" i="251"/>
  <c r="K7391" i="251"/>
  <c r="K7392" i="251"/>
  <c r="K7393" i="251"/>
  <c r="K7394" i="251"/>
  <c r="K7395" i="251"/>
  <c r="K7396" i="251"/>
  <c r="K7397" i="251"/>
  <c r="K7398" i="251"/>
  <c r="K7399" i="251"/>
  <c r="K7400" i="251"/>
  <c r="K7401" i="251"/>
  <c r="K7402" i="251"/>
  <c r="K7403" i="251"/>
  <c r="K7404" i="251"/>
  <c r="K7405" i="251"/>
  <c r="K7406" i="251"/>
  <c r="K7407" i="251"/>
  <c r="K7408" i="251"/>
  <c r="K7409" i="251"/>
  <c r="K7410" i="251"/>
  <c r="K7411" i="251"/>
  <c r="K7412" i="251"/>
  <c r="K7413" i="251"/>
  <c r="K7414" i="251"/>
  <c r="K7415" i="251"/>
  <c r="K7416" i="251"/>
  <c r="K7417" i="251"/>
  <c r="K7418" i="251"/>
  <c r="K7419" i="251"/>
  <c r="K7420" i="251"/>
  <c r="K7421" i="251"/>
  <c r="K7422" i="251"/>
  <c r="K7423" i="251"/>
  <c r="K7424" i="251"/>
  <c r="K7425" i="251"/>
  <c r="K7426" i="251"/>
  <c r="K7427" i="251"/>
  <c r="K7428" i="251"/>
  <c r="K7429" i="251"/>
  <c r="K7430" i="251"/>
  <c r="K7431" i="251"/>
  <c r="K7432" i="251"/>
  <c r="K7433" i="251"/>
  <c r="K7434" i="251"/>
  <c r="K7435" i="251"/>
  <c r="K7436" i="251"/>
  <c r="K7437" i="251"/>
  <c r="K7438" i="251"/>
  <c r="K7439" i="251"/>
  <c r="K7440" i="251"/>
  <c r="K7441" i="251"/>
  <c r="K7442" i="251"/>
  <c r="K7443" i="251"/>
  <c r="K7444" i="251"/>
  <c r="K7445" i="251"/>
  <c r="K7446" i="251"/>
  <c r="K7447" i="251"/>
  <c r="K7448" i="251"/>
  <c r="K7449" i="251"/>
  <c r="K7450" i="251"/>
  <c r="K7451" i="251"/>
  <c r="K7452" i="251"/>
  <c r="K7453" i="251"/>
  <c r="K7454" i="251"/>
  <c r="K7455" i="251"/>
  <c r="K7456" i="251"/>
  <c r="K7457" i="251"/>
  <c r="K7458" i="251"/>
  <c r="K7459" i="251"/>
  <c r="K7460" i="251"/>
  <c r="K7461" i="251"/>
  <c r="K7462" i="251"/>
  <c r="K7463" i="251"/>
  <c r="K7464" i="251"/>
  <c r="K7465" i="251"/>
  <c r="K7466" i="251"/>
  <c r="K7467" i="251"/>
  <c r="K7468" i="251"/>
  <c r="K7469" i="251"/>
  <c r="K7470" i="251"/>
  <c r="K7471" i="251"/>
  <c r="K7472" i="251"/>
  <c r="K7473" i="251"/>
  <c r="K7474" i="251"/>
  <c r="K7475" i="251"/>
  <c r="K7476" i="251"/>
  <c r="K7477" i="251"/>
  <c r="K7478" i="251"/>
  <c r="K7479" i="251"/>
  <c r="K7480" i="251"/>
  <c r="K7481" i="251"/>
  <c r="K7482" i="251"/>
  <c r="K7483" i="251"/>
  <c r="K7484" i="251"/>
  <c r="K7485" i="251"/>
  <c r="K7486" i="251"/>
  <c r="K7487" i="251"/>
  <c r="K7488" i="251"/>
  <c r="K7489" i="251"/>
  <c r="K7490" i="251"/>
  <c r="K7491" i="251"/>
  <c r="K7492" i="251"/>
  <c r="K7493" i="251"/>
  <c r="K7494" i="251"/>
  <c r="K7495" i="251"/>
  <c r="K7496" i="251"/>
  <c r="K7497" i="251"/>
  <c r="K7498" i="251"/>
  <c r="K7499" i="251"/>
  <c r="K7500" i="251"/>
  <c r="K7501" i="251"/>
  <c r="K7502" i="251"/>
  <c r="K7503" i="251"/>
  <c r="K7504" i="251"/>
  <c r="K7505" i="251"/>
  <c r="K7506" i="251"/>
  <c r="K7507" i="251"/>
  <c r="K7508" i="251"/>
  <c r="K7509" i="251"/>
  <c r="K7510" i="251"/>
  <c r="K7511" i="251"/>
  <c r="K7512" i="251"/>
  <c r="K7513" i="251"/>
  <c r="K7514" i="251"/>
  <c r="K7515" i="251"/>
  <c r="K7516" i="251"/>
  <c r="K7517" i="251"/>
  <c r="K7518" i="251"/>
  <c r="K7519" i="251"/>
  <c r="K7520" i="251"/>
  <c r="K7521" i="251"/>
  <c r="K7522" i="251"/>
  <c r="K7523" i="251"/>
  <c r="K7524" i="251"/>
  <c r="K7525" i="251"/>
  <c r="K7526" i="251"/>
  <c r="K7527" i="251"/>
  <c r="K7528" i="251"/>
  <c r="K7529" i="251"/>
  <c r="K7530" i="251"/>
  <c r="K7531" i="251"/>
  <c r="K7532" i="251"/>
  <c r="K7533" i="251"/>
  <c r="K7534" i="251"/>
  <c r="K7535" i="251"/>
  <c r="K7536" i="251"/>
  <c r="K7537" i="251"/>
  <c r="K7538" i="251"/>
  <c r="K7539" i="251"/>
  <c r="K7540" i="251"/>
  <c r="K7541" i="251"/>
  <c r="K7542" i="251"/>
  <c r="K7543" i="251"/>
  <c r="K7544" i="251"/>
  <c r="K7545" i="251"/>
  <c r="K7546" i="251"/>
  <c r="K7547" i="251"/>
  <c r="K7548" i="251"/>
  <c r="K7549" i="251"/>
  <c r="K7550" i="251"/>
  <c r="K7551" i="251"/>
  <c r="K7552" i="251"/>
  <c r="K7553" i="251"/>
  <c r="K7554" i="251"/>
  <c r="K7555" i="251"/>
  <c r="K7556" i="251"/>
  <c r="K7557" i="251"/>
  <c r="K7558" i="251"/>
  <c r="K7559" i="251"/>
  <c r="K7560" i="251"/>
  <c r="K7561" i="251"/>
  <c r="K7562" i="251"/>
  <c r="K7563" i="251"/>
  <c r="K7564" i="251"/>
  <c r="K7565" i="251"/>
  <c r="K7566" i="251"/>
  <c r="K7567" i="251"/>
  <c r="K7568" i="251"/>
  <c r="K7569" i="251"/>
  <c r="K7570" i="251"/>
  <c r="K7571" i="251"/>
  <c r="K7572" i="251"/>
  <c r="K7573" i="251"/>
  <c r="K7574" i="251"/>
  <c r="K7575" i="251"/>
  <c r="K7576" i="251"/>
  <c r="K7577" i="251"/>
  <c r="K7578" i="251"/>
  <c r="K7579" i="251"/>
  <c r="K7580" i="251"/>
  <c r="K7581" i="251"/>
  <c r="K7582" i="251"/>
  <c r="K7583" i="251"/>
  <c r="K7584" i="251"/>
  <c r="K7585" i="251"/>
  <c r="K7586" i="251"/>
  <c r="K7587" i="251"/>
  <c r="K7588" i="251"/>
  <c r="K7589" i="251"/>
  <c r="K7590" i="251"/>
  <c r="K7591" i="251"/>
  <c r="K7592" i="251"/>
  <c r="K7593" i="251"/>
  <c r="K7594" i="251"/>
  <c r="K7595" i="251"/>
  <c r="K7596" i="251"/>
  <c r="K7597" i="251"/>
  <c r="K7598" i="251"/>
  <c r="K7599" i="251"/>
  <c r="K7600" i="251"/>
  <c r="K7601" i="251"/>
  <c r="K7602" i="251"/>
  <c r="K7603" i="251"/>
  <c r="K7604" i="251"/>
  <c r="K7605" i="251"/>
  <c r="K7606" i="251"/>
  <c r="K7607" i="251"/>
  <c r="K7608" i="251"/>
  <c r="K7609" i="251"/>
  <c r="K7610" i="251"/>
  <c r="K7611" i="251"/>
  <c r="K7612" i="251"/>
  <c r="K7613" i="251"/>
  <c r="K7614" i="251"/>
  <c r="K7615" i="251"/>
  <c r="K7616" i="251"/>
  <c r="K7617" i="251"/>
  <c r="K7618" i="251"/>
  <c r="K7619" i="251"/>
  <c r="K7620" i="251"/>
  <c r="K7621" i="251"/>
  <c r="K7622" i="251"/>
  <c r="K7623" i="251"/>
  <c r="K7624" i="251"/>
  <c r="K7625" i="251"/>
  <c r="K7626" i="251"/>
  <c r="K7627" i="251"/>
  <c r="K7628" i="251"/>
  <c r="K7629" i="251"/>
  <c r="K7630" i="251"/>
  <c r="K7631" i="251"/>
  <c r="K7632" i="251"/>
  <c r="K7633" i="251"/>
  <c r="K7634" i="251"/>
  <c r="K7635" i="251"/>
  <c r="K7636" i="251"/>
  <c r="K7637" i="251"/>
  <c r="K7638" i="251"/>
  <c r="K7639" i="251"/>
  <c r="K7640" i="251"/>
  <c r="K7641" i="251"/>
  <c r="K7642" i="251"/>
  <c r="K7643" i="251"/>
  <c r="K7644" i="251"/>
  <c r="K7645" i="251"/>
  <c r="K7646" i="251"/>
  <c r="K7647" i="251"/>
  <c r="K7648" i="251"/>
  <c r="K7649" i="251"/>
  <c r="K7650" i="251"/>
  <c r="K7651" i="251"/>
  <c r="K7652" i="251"/>
  <c r="K7653" i="251"/>
  <c r="K7654" i="251"/>
  <c r="K7655" i="251"/>
  <c r="K7656" i="251"/>
  <c r="K7657" i="251"/>
  <c r="K7658" i="251"/>
  <c r="K7659" i="251"/>
  <c r="K7660" i="251"/>
  <c r="K7661" i="251"/>
  <c r="K7662" i="251"/>
  <c r="K7663" i="251"/>
  <c r="K7664" i="251"/>
  <c r="K7665" i="251"/>
  <c r="K7666" i="251"/>
  <c r="K7667" i="251"/>
  <c r="K7668" i="251"/>
  <c r="K7669" i="251"/>
  <c r="K7670" i="251"/>
  <c r="K7671" i="251"/>
  <c r="K7672" i="251"/>
  <c r="K7673" i="251"/>
  <c r="K7674" i="251"/>
  <c r="K7675" i="251"/>
  <c r="K7676" i="251"/>
  <c r="K7677" i="251"/>
  <c r="K7678" i="251"/>
  <c r="K7679" i="251"/>
  <c r="K7680" i="251"/>
  <c r="K7681" i="251"/>
  <c r="K7682" i="251"/>
  <c r="K7683" i="251"/>
  <c r="K7684" i="251"/>
  <c r="K7685" i="251"/>
  <c r="K7686" i="251"/>
  <c r="K7687" i="251"/>
  <c r="K7688" i="251"/>
  <c r="K7689" i="251"/>
  <c r="K7690" i="251"/>
  <c r="K7691" i="251"/>
  <c r="K7692" i="251"/>
  <c r="K7693" i="251"/>
  <c r="K7694" i="251"/>
  <c r="K7695" i="251"/>
  <c r="K7696" i="251"/>
  <c r="K7697" i="251"/>
  <c r="K7698" i="251"/>
  <c r="K7699" i="251"/>
  <c r="K7700" i="251"/>
  <c r="K7701" i="251"/>
  <c r="K7702" i="251"/>
  <c r="K7703" i="251"/>
  <c r="K7704" i="251"/>
  <c r="K7705" i="251"/>
  <c r="K7706" i="251"/>
  <c r="K7707" i="251"/>
  <c r="K7708" i="251"/>
  <c r="K7709" i="251"/>
  <c r="K7710" i="251"/>
  <c r="K7711" i="251"/>
  <c r="K7712" i="251"/>
  <c r="K7713" i="251"/>
  <c r="K7714" i="251"/>
  <c r="K7715" i="251"/>
  <c r="K7716" i="251"/>
  <c r="K7717" i="251"/>
  <c r="K7718" i="251"/>
  <c r="K7719" i="251"/>
  <c r="K7720" i="251"/>
  <c r="K7721" i="251"/>
  <c r="K7722" i="251"/>
  <c r="K7723" i="251"/>
  <c r="K7724" i="251"/>
  <c r="K7725" i="251"/>
  <c r="K7726" i="251"/>
  <c r="K7727" i="251"/>
  <c r="K7728" i="251"/>
  <c r="K7729" i="251"/>
  <c r="K7730" i="251"/>
  <c r="K7731" i="251"/>
  <c r="K7732" i="251"/>
  <c r="K7733" i="251"/>
  <c r="K7734" i="251"/>
  <c r="K7735" i="251"/>
  <c r="K7736" i="251"/>
  <c r="K7737" i="251"/>
  <c r="K7738" i="251"/>
  <c r="K7739" i="251"/>
  <c r="K7740" i="251"/>
  <c r="K7741" i="251"/>
  <c r="K7742" i="251"/>
  <c r="K7743" i="251"/>
  <c r="K7744" i="251"/>
  <c r="K7745" i="251"/>
  <c r="K7746" i="251"/>
  <c r="K7747" i="251"/>
  <c r="K7748" i="251"/>
  <c r="K7749" i="251"/>
  <c r="K7750" i="251"/>
  <c r="K7751" i="251"/>
  <c r="K7752" i="251"/>
  <c r="K7753" i="251"/>
  <c r="K7754" i="251"/>
  <c r="K7755" i="251"/>
  <c r="K7756" i="251"/>
  <c r="K7757" i="251"/>
  <c r="K7758" i="251"/>
  <c r="K7759" i="251"/>
  <c r="K7760" i="251"/>
  <c r="K7761" i="251"/>
  <c r="K7762" i="251"/>
  <c r="K7763" i="251"/>
  <c r="K7764" i="251"/>
  <c r="K7765" i="251"/>
  <c r="K7766" i="251"/>
  <c r="K7767" i="251"/>
  <c r="K7768" i="251"/>
  <c r="K7769" i="251"/>
  <c r="K7770" i="251"/>
  <c r="K7771" i="251"/>
  <c r="K7772" i="251"/>
  <c r="K7773" i="251"/>
  <c r="K7774" i="251"/>
  <c r="K7775" i="251"/>
  <c r="K7776" i="251"/>
  <c r="K7777" i="251"/>
  <c r="K7778" i="251"/>
  <c r="K7779" i="251"/>
  <c r="K7780" i="251"/>
  <c r="K7781" i="251"/>
  <c r="K7782" i="251"/>
  <c r="K7783" i="251"/>
  <c r="K7784" i="251"/>
  <c r="K7785" i="251"/>
  <c r="K7786" i="251"/>
  <c r="K7787" i="251"/>
  <c r="K7788" i="251"/>
  <c r="K7789" i="251"/>
  <c r="K7790" i="251"/>
  <c r="K7791" i="251"/>
  <c r="K7792" i="251"/>
  <c r="K7793" i="251"/>
  <c r="K7794" i="251"/>
  <c r="K7795" i="251"/>
  <c r="K7796" i="251"/>
  <c r="K7797" i="251"/>
  <c r="K7798" i="251"/>
  <c r="K7799" i="251"/>
  <c r="K7800" i="251"/>
  <c r="K7801" i="251"/>
  <c r="K7802" i="251"/>
  <c r="K7803" i="251"/>
  <c r="K7804" i="251"/>
  <c r="K7805" i="251"/>
  <c r="K7806" i="251"/>
  <c r="K7807" i="251"/>
  <c r="K7808" i="251"/>
  <c r="K7809" i="251"/>
  <c r="K7810" i="251"/>
  <c r="K7811" i="251"/>
  <c r="K7812" i="251"/>
  <c r="K7813" i="251"/>
  <c r="K7814" i="251"/>
  <c r="K7815" i="251"/>
  <c r="K7816" i="251"/>
  <c r="K7817" i="251"/>
  <c r="K7818" i="251"/>
  <c r="K7819" i="251"/>
  <c r="K7820" i="251"/>
  <c r="K7821" i="251"/>
  <c r="K7822" i="251"/>
  <c r="K7823" i="251"/>
  <c r="K7824" i="251"/>
  <c r="K7825" i="251"/>
  <c r="K7826" i="251"/>
  <c r="K7827" i="251"/>
  <c r="K7828" i="251"/>
  <c r="K7829" i="251"/>
  <c r="K7830" i="251"/>
  <c r="K7831" i="251"/>
  <c r="K7832" i="251"/>
  <c r="K7833" i="251"/>
  <c r="K7834" i="251"/>
  <c r="K7835" i="251"/>
  <c r="K7836" i="251"/>
  <c r="K7837" i="251"/>
  <c r="K7838" i="251"/>
  <c r="K7839" i="251"/>
  <c r="K7840" i="251"/>
  <c r="K7841" i="251"/>
  <c r="K7842" i="251"/>
  <c r="K7843" i="251"/>
  <c r="K7844" i="251"/>
  <c r="K7845" i="251"/>
  <c r="K7846" i="251"/>
  <c r="K7847" i="251"/>
  <c r="K7848" i="251"/>
  <c r="K7849" i="251"/>
  <c r="K7850" i="251"/>
  <c r="K7851" i="251"/>
  <c r="K7852" i="251"/>
  <c r="K7853" i="251"/>
  <c r="K7854" i="251"/>
  <c r="K7855" i="251"/>
  <c r="K7856" i="251"/>
  <c r="K7857" i="251"/>
  <c r="K7858" i="251"/>
  <c r="K7859" i="251"/>
  <c r="K7860" i="251"/>
  <c r="K7861" i="251"/>
  <c r="K7862" i="251"/>
  <c r="K7863" i="251"/>
  <c r="K7864" i="251"/>
  <c r="K7865" i="251"/>
  <c r="K7866" i="251"/>
  <c r="K7867" i="251"/>
  <c r="K7868" i="251"/>
  <c r="K7869" i="251"/>
  <c r="K7870" i="251"/>
  <c r="K7871" i="251"/>
  <c r="K7872" i="251"/>
  <c r="K7873" i="251"/>
  <c r="K7874" i="251"/>
  <c r="K7875" i="251"/>
  <c r="K7876" i="251"/>
  <c r="K7877" i="251"/>
  <c r="K7878" i="251"/>
  <c r="K7879" i="251"/>
  <c r="K7880" i="251"/>
  <c r="K7881" i="251"/>
  <c r="K7882" i="251"/>
  <c r="K7883" i="251"/>
  <c r="K7884" i="251"/>
  <c r="K7885" i="251"/>
  <c r="K7886" i="251"/>
  <c r="K7887" i="251"/>
  <c r="K7888" i="251"/>
  <c r="K7889" i="251"/>
  <c r="K7890" i="251"/>
  <c r="K7891" i="251"/>
  <c r="K7892" i="251"/>
  <c r="K7893" i="251"/>
  <c r="K7894" i="251"/>
  <c r="K7895" i="251"/>
  <c r="K7896" i="251"/>
  <c r="K7897" i="251"/>
  <c r="K7898" i="251"/>
  <c r="K7899" i="251"/>
  <c r="K7900" i="251"/>
  <c r="K7901" i="251"/>
  <c r="K7902" i="251"/>
  <c r="K7903" i="251"/>
  <c r="K7904" i="251"/>
  <c r="K7905" i="251"/>
  <c r="K7906" i="251"/>
  <c r="K7907" i="251"/>
  <c r="K7908" i="251"/>
  <c r="K7909" i="251"/>
  <c r="K7910" i="251"/>
  <c r="K7911" i="251"/>
  <c r="K7912" i="251"/>
  <c r="K7913" i="251"/>
  <c r="K7914" i="251"/>
  <c r="K7915" i="251"/>
  <c r="K7916" i="251"/>
  <c r="K7917" i="251"/>
  <c r="K7918" i="251"/>
  <c r="K7919" i="251"/>
  <c r="K7920" i="251"/>
  <c r="K7921" i="251"/>
  <c r="K7922" i="251"/>
  <c r="K7923" i="251"/>
  <c r="K7924" i="251"/>
  <c r="K7925" i="251"/>
  <c r="K7926" i="251"/>
  <c r="K7927" i="251"/>
  <c r="K7928" i="251"/>
  <c r="K7929" i="251"/>
  <c r="K7930" i="251"/>
  <c r="K7931" i="251"/>
  <c r="K7932" i="251"/>
  <c r="K7933" i="251"/>
  <c r="K7934" i="251"/>
  <c r="K7935" i="251"/>
  <c r="K7936" i="251"/>
  <c r="K7937" i="251"/>
  <c r="K7938" i="251"/>
  <c r="K7939" i="251"/>
  <c r="K7940" i="251"/>
  <c r="K7941" i="251"/>
  <c r="K7942" i="251"/>
  <c r="K7943" i="251"/>
  <c r="K7944" i="251"/>
  <c r="K7945" i="251"/>
  <c r="K7946" i="251"/>
  <c r="K7947" i="251"/>
  <c r="K7948" i="251"/>
  <c r="K7949" i="251"/>
  <c r="K7950" i="251"/>
  <c r="K7951" i="251"/>
  <c r="K7952" i="251"/>
  <c r="K7953" i="251"/>
  <c r="K7954" i="251"/>
  <c r="K7955" i="251"/>
  <c r="K7956" i="251"/>
  <c r="K7957" i="251"/>
  <c r="K7958" i="251"/>
  <c r="K7959" i="251"/>
  <c r="K7960" i="251"/>
  <c r="K7961" i="251"/>
  <c r="K7962" i="251"/>
  <c r="K7963" i="251"/>
  <c r="K7964" i="251"/>
  <c r="K7965" i="251"/>
  <c r="K7966" i="251"/>
  <c r="K7967" i="251"/>
  <c r="K7968" i="251"/>
  <c r="K7969" i="251"/>
  <c r="K7970" i="251"/>
  <c r="K7971" i="251"/>
  <c r="K7972" i="251"/>
  <c r="K7973" i="251"/>
  <c r="K7974" i="251"/>
  <c r="K7975" i="251"/>
  <c r="K7976" i="251"/>
  <c r="K7977" i="251"/>
  <c r="K7978" i="251"/>
  <c r="K7979" i="251"/>
  <c r="K7980" i="251"/>
  <c r="K7981" i="251"/>
  <c r="K7982" i="251"/>
  <c r="K7983" i="251"/>
  <c r="K7984" i="251"/>
  <c r="K7985" i="251"/>
  <c r="K7986" i="251"/>
  <c r="K7987" i="251"/>
  <c r="K7988" i="251"/>
  <c r="K7989" i="251"/>
  <c r="K7990" i="251"/>
  <c r="K7991" i="251"/>
  <c r="K7992" i="251"/>
  <c r="K7993" i="251"/>
  <c r="K7994" i="251"/>
  <c r="K7995" i="251"/>
  <c r="K7996" i="251"/>
  <c r="K7997" i="251"/>
  <c r="K7998" i="251"/>
  <c r="K7999" i="251"/>
  <c r="K8000" i="251"/>
  <c r="K8001" i="251"/>
  <c r="K8002" i="251"/>
  <c r="K8003" i="251"/>
  <c r="K8004" i="251"/>
  <c r="K8005" i="251"/>
  <c r="K8006" i="251"/>
  <c r="K8007" i="251"/>
  <c r="K8008" i="251"/>
  <c r="K8009" i="251"/>
  <c r="K8010" i="251"/>
  <c r="K8011" i="251"/>
  <c r="K8012" i="251"/>
  <c r="K8013" i="251"/>
  <c r="K8014" i="251"/>
  <c r="K8015" i="251"/>
  <c r="K8016" i="251"/>
  <c r="K8017" i="251"/>
  <c r="K8018" i="251"/>
  <c r="K8019" i="251"/>
  <c r="K8020" i="251"/>
  <c r="K8021" i="251"/>
  <c r="K8022" i="251"/>
  <c r="K8023" i="251"/>
  <c r="K8024" i="251"/>
  <c r="K8025" i="251"/>
  <c r="K8026" i="251"/>
  <c r="K8027" i="251"/>
  <c r="K8028" i="251"/>
  <c r="K8029" i="251"/>
  <c r="K8030" i="251"/>
  <c r="K8031" i="251"/>
  <c r="K8032" i="251"/>
  <c r="K8033" i="251"/>
  <c r="K8034" i="251"/>
  <c r="K8035" i="251"/>
  <c r="K8036" i="251"/>
  <c r="K8037" i="251"/>
  <c r="K8038" i="251"/>
  <c r="K8039" i="251"/>
  <c r="K8040" i="251"/>
  <c r="K8041" i="251"/>
  <c r="K8042" i="251"/>
  <c r="K8043" i="251"/>
  <c r="K8044" i="251"/>
  <c r="K8045" i="251"/>
  <c r="K8046" i="251"/>
  <c r="K8047" i="251"/>
  <c r="K8048" i="251"/>
  <c r="K8049" i="251"/>
  <c r="K8050" i="251"/>
  <c r="K8051" i="251"/>
  <c r="K8052" i="251"/>
  <c r="K8053" i="251"/>
  <c r="K8054" i="251"/>
  <c r="K8055" i="251"/>
  <c r="K8056" i="251"/>
  <c r="K8057" i="251"/>
  <c r="K8058" i="251"/>
  <c r="K8059" i="251"/>
  <c r="K8060" i="251"/>
  <c r="K8061" i="251"/>
  <c r="K8062" i="251"/>
  <c r="K8063" i="251"/>
  <c r="K8064" i="251"/>
  <c r="K8065" i="251"/>
  <c r="K8066" i="251"/>
  <c r="K8067" i="251"/>
  <c r="K8068" i="251"/>
  <c r="K8069" i="251"/>
  <c r="K8070" i="251"/>
  <c r="K8071" i="251"/>
  <c r="K8072" i="251"/>
  <c r="K8073" i="251"/>
  <c r="K8074" i="251"/>
  <c r="K8075" i="251"/>
  <c r="K8076" i="251"/>
  <c r="K8077" i="251"/>
  <c r="K8078" i="251"/>
  <c r="K8079" i="251"/>
  <c r="K8080" i="251"/>
  <c r="K8081" i="251"/>
  <c r="K8082" i="251"/>
  <c r="K8083" i="251"/>
  <c r="K8084" i="251"/>
  <c r="K8085" i="251"/>
  <c r="K8086" i="251"/>
  <c r="K8087" i="251"/>
  <c r="K8088" i="251"/>
  <c r="K8089" i="251"/>
  <c r="K8090" i="251"/>
  <c r="K8091" i="251"/>
  <c r="K8092" i="251"/>
  <c r="K8093" i="251"/>
  <c r="K8094" i="251"/>
  <c r="K8095" i="251"/>
  <c r="K8096" i="251"/>
  <c r="K8097" i="251"/>
  <c r="K8098" i="251"/>
  <c r="K8099" i="251"/>
  <c r="K8100" i="251"/>
  <c r="K8101" i="251"/>
  <c r="K8102" i="251"/>
  <c r="K8103" i="251"/>
  <c r="K8104" i="251"/>
  <c r="K8105" i="251"/>
  <c r="K8106" i="251"/>
  <c r="K8107" i="251"/>
  <c r="K8108" i="251"/>
  <c r="K8109" i="251"/>
  <c r="K8110" i="251"/>
  <c r="K8111" i="251"/>
  <c r="K8112" i="251"/>
  <c r="K8113" i="251"/>
  <c r="K8114" i="251"/>
  <c r="K8115" i="251"/>
  <c r="K8116" i="251"/>
  <c r="K8117" i="251"/>
  <c r="K8118" i="251"/>
  <c r="K8119" i="251"/>
  <c r="K8120" i="251"/>
  <c r="K8121" i="251"/>
  <c r="K8122" i="251"/>
  <c r="K8123" i="251"/>
  <c r="K8124" i="251"/>
  <c r="K8125" i="251"/>
  <c r="K8126" i="251"/>
  <c r="K8127" i="251"/>
  <c r="K8128" i="251"/>
  <c r="K8129" i="251"/>
  <c r="K8130" i="251"/>
  <c r="K8131" i="251"/>
  <c r="K8132" i="251"/>
  <c r="K8133" i="251"/>
  <c r="K8134" i="251"/>
  <c r="K8135" i="251"/>
  <c r="K8136" i="251"/>
  <c r="K8137" i="251"/>
  <c r="K8138" i="251"/>
  <c r="K8139" i="251"/>
  <c r="K8140" i="251"/>
  <c r="K8141" i="251"/>
  <c r="K8142" i="251"/>
  <c r="K8143" i="251"/>
  <c r="K8144" i="251"/>
  <c r="K8145" i="251"/>
  <c r="K8146" i="251"/>
  <c r="K8147" i="251"/>
  <c r="K8148" i="251"/>
  <c r="K8149" i="251"/>
  <c r="K8150" i="251"/>
  <c r="K8151" i="251"/>
  <c r="K8152" i="251"/>
  <c r="K8153" i="251"/>
  <c r="K8154" i="251"/>
  <c r="K8155" i="251"/>
  <c r="K8156" i="251"/>
  <c r="K8157" i="251"/>
  <c r="K8158" i="251"/>
  <c r="K8159" i="251"/>
  <c r="K8160" i="251"/>
  <c r="K8161" i="251"/>
  <c r="K8162" i="251"/>
  <c r="K8163" i="251"/>
  <c r="K8164" i="251"/>
  <c r="K8165" i="251"/>
  <c r="K8166" i="251"/>
  <c r="K8167" i="251"/>
  <c r="K8168" i="251"/>
  <c r="K8169" i="251"/>
  <c r="K8170" i="251"/>
  <c r="K8171" i="251"/>
  <c r="K8172" i="251"/>
  <c r="K8173" i="251"/>
  <c r="K8174" i="251"/>
  <c r="K8175" i="251"/>
  <c r="K8176" i="251"/>
  <c r="K8177" i="251"/>
  <c r="K8178" i="251"/>
  <c r="K8179" i="251"/>
  <c r="K8180" i="251"/>
  <c r="K8181" i="251"/>
  <c r="K8182" i="251"/>
  <c r="K8183" i="251"/>
  <c r="K8184" i="251"/>
  <c r="K8185" i="251"/>
  <c r="K8186" i="251"/>
  <c r="K8187" i="251"/>
  <c r="K8188" i="251"/>
  <c r="K8189" i="251"/>
  <c r="K8190" i="251"/>
  <c r="K8191" i="251"/>
  <c r="K8192" i="251"/>
  <c r="K8193" i="251"/>
  <c r="K8194" i="251"/>
  <c r="K8195" i="251"/>
  <c r="K8196" i="251"/>
  <c r="K8197" i="251"/>
  <c r="K8198" i="251"/>
  <c r="K8199" i="251"/>
  <c r="K8200" i="251"/>
  <c r="K8201" i="251"/>
  <c r="K8202" i="251"/>
  <c r="K8203" i="251"/>
  <c r="K8204" i="251"/>
  <c r="K8205" i="251"/>
  <c r="K8206" i="251"/>
  <c r="K8207" i="251"/>
  <c r="K8208" i="251"/>
  <c r="K8209" i="251"/>
  <c r="K8210" i="251"/>
  <c r="K8211" i="251"/>
  <c r="K8212" i="251"/>
  <c r="K8213" i="251"/>
  <c r="K8214" i="251"/>
  <c r="K8215" i="251"/>
  <c r="K8216" i="251"/>
  <c r="K8217" i="251"/>
  <c r="K8218" i="251"/>
  <c r="K8219" i="251"/>
  <c r="K8220" i="251"/>
  <c r="K8221" i="251"/>
  <c r="K8222" i="251"/>
  <c r="K8223" i="251"/>
  <c r="K8224" i="251"/>
  <c r="K8225" i="251"/>
  <c r="K8226" i="251"/>
  <c r="K8227" i="251"/>
  <c r="K8228" i="251"/>
  <c r="K8229" i="251"/>
  <c r="K8230" i="251"/>
  <c r="K8231" i="251"/>
  <c r="K8232" i="251"/>
  <c r="K8233" i="251"/>
  <c r="K8234" i="251"/>
  <c r="K8235" i="251"/>
  <c r="K8236" i="251"/>
  <c r="K8237" i="251"/>
  <c r="K8238" i="251"/>
  <c r="K8239" i="251"/>
  <c r="K8240" i="251"/>
  <c r="K8241" i="251"/>
  <c r="K8242" i="251"/>
  <c r="K8243" i="251"/>
  <c r="K8244" i="251"/>
  <c r="K8245" i="251"/>
  <c r="K8246" i="251"/>
  <c r="K8247" i="251"/>
  <c r="K8248" i="251"/>
  <c r="K8249" i="251"/>
  <c r="K8250" i="251"/>
  <c r="K8251" i="251"/>
  <c r="K8252" i="251"/>
  <c r="K8253" i="251"/>
  <c r="K8254" i="251"/>
  <c r="K8255" i="251"/>
  <c r="K8256" i="251"/>
  <c r="K8257" i="251"/>
  <c r="K8258" i="251"/>
  <c r="K8259" i="251"/>
  <c r="K8260" i="251"/>
  <c r="K8261" i="251"/>
  <c r="K8262" i="251"/>
  <c r="K8263" i="251"/>
  <c r="K8264" i="251"/>
  <c r="K8265" i="251"/>
  <c r="K8266" i="251"/>
  <c r="K8267" i="251"/>
  <c r="K8268" i="251"/>
  <c r="K8269" i="251"/>
  <c r="K8270" i="251"/>
  <c r="K8271" i="251"/>
  <c r="K8272" i="251"/>
  <c r="K8273" i="251"/>
  <c r="K8274" i="251"/>
  <c r="K8275" i="251"/>
  <c r="K8276" i="251"/>
  <c r="K8277" i="251"/>
  <c r="K8278" i="251"/>
  <c r="K8279" i="251"/>
  <c r="K8280" i="251"/>
  <c r="K8281" i="251"/>
  <c r="K8282" i="251"/>
  <c r="K8283" i="251"/>
  <c r="K8284" i="251"/>
  <c r="K8285" i="251"/>
  <c r="K8286" i="251"/>
  <c r="K8287" i="251"/>
  <c r="K8288" i="251"/>
  <c r="K8289" i="251"/>
  <c r="K8290" i="251"/>
  <c r="K8291" i="251"/>
  <c r="K8292" i="251"/>
  <c r="K8293" i="251"/>
  <c r="K8294" i="251"/>
  <c r="K8295" i="251"/>
  <c r="K8296" i="251"/>
  <c r="K8297" i="251"/>
  <c r="K8298" i="251"/>
  <c r="K8299" i="251"/>
  <c r="K8300" i="251"/>
  <c r="K8301" i="251"/>
  <c r="K8302" i="251"/>
  <c r="K8303" i="251"/>
  <c r="K8304" i="251"/>
  <c r="K8305" i="251"/>
  <c r="K8306" i="251"/>
  <c r="K8307" i="251"/>
  <c r="K8308" i="251"/>
  <c r="K8309" i="251"/>
  <c r="K8310" i="251"/>
  <c r="K8311" i="251"/>
  <c r="K8312" i="251"/>
  <c r="K8313" i="251"/>
  <c r="K8314" i="251"/>
  <c r="K8315" i="251"/>
  <c r="K8316" i="251"/>
  <c r="K8317" i="251"/>
  <c r="K8318" i="251"/>
  <c r="K8319" i="251"/>
  <c r="K8320" i="251"/>
  <c r="K8321" i="251"/>
  <c r="K8322" i="251"/>
  <c r="K8323" i="251"/>
  <c r="K8324" i="251"/>
  <c r="K8325" i="251"/>
  <c r="K8326" i="251"/>
  <c r="K8327" i="251"/>
  <c r="K8328" i="251"/>
  <c r="K8329" i="251"/>
  <c r="K8330" i="251"/>
  <c r="K8331" i="251"/>
  <c r="K8332" i="251"/>
  <c r="K8333" i="251"/>
  <c r="K8334" i="251"/>
  <c r="K8335" i="251"/>
  <c r="K8336" i="251"/>
  <c r="K8337" i="251"/>
  <c r="K8338" i="251"/>
  <c r="K8339" i="251"/>
  <c r="K8340" i="251"/>
  <c r="K8341" i="251"/>
  <c r="K8342" i="251"/>
  <c r="K8343" i="251"/>
  <c r="K8344" i="251"/>
  <c r="K8345" i="251"/>
  <c r="K8346" i="251"/>
  <c r="K8347" i="251"/>
  <c r="K8348" i="251"/>
  <c r="K8349" i="251"/>
  <c r="K8350" i="251"/>
  <c r="K8351" i="251"/>
  <c r="K8352" i="251"/>
  <c r="K8353" i="251"/>
  <c r="K8354" i="251"/>
  <c r="K8355" i="251"/>
  <c r="K8356" i="251"/>
  <c r="K8357" i="251"/>
  <c r="K8358" i="251"/>
  <c r="K8359" i="251"/>
  <c r="K8360" i="251"/>
  <c r="K8361" i="251"/>
  <c r="K8362" i="251"/>
  <c r="K8363" i="251"/>
  <c r="K8364" i="251"/>
  <c r="K8365" i="251"/>
  <c r="K8366" i="251"/>
  <c r="K8367" i="251"/>
  <c r="K8368" i="251"/>
  <c r="K8369" i="251"/>
  <c r="K8370" i="251"/>
  <c r="K8371" i="251"/>
  <c r="K8372" i="251"/>
  <c r="K8373" i="251"/>
  <c r="K8374" i="251"/>
  <c r="K8375" i="251"/>
  <c r="K8376" i="251"/>
  <c r="K8377" i="251"/>
  <c r="K8378" i="251"/>
  <c r="K8379" i="251"/>
  <c r="K8380" i="251"/>
  <c r="K8381" i="251"/>
  <c r="K8382" i="251"/>
  <c r="K8383" i="251"/>
  <c r="K8384" i="251"/>
  <c r="K8385" i="251"/>
  <c r="K8386" i="251"/>
  <c r="K8387" i="251"/>
  <c r="K8388" i="251"/>
  <c r="K8389" i="251"/>
  <c r="K8390" i="251"/>
  <c r="K8391" i="251"/>
  <c r="K8392" i="251"/>
  <c r="K8393" i="251"/>
  <c r="K8394" i="251"/>
  <c r="K8395" i="251"/>
  <c r="K8396" i="251"/>
  <c r="K8397" i="251"/>
  <c r="K8398" i="251"/>
  <c r="K8399" i="251"/>
  <c r="K8400" i="251"/>
  <c r="K8401" i="251"/>
  <c r="K8402" i="251"/>
  <c r="K8403" i="251"/>
  <c r="K8404" i="251"/>
  <c r="K8405" i="251"/>
  <c r="K8406" i="251"/>
  <c r="K8407" i="251"/>
  <c r="K8408" i="251"/>
  <c r="K8409" i="251"/>
  <c r="K8410" i="251"/>
  <c r="K8411" i="251"/>
  <c r="K8412" i="251"/>
  <c r="K8413" i="251"/>
  <c r="K8414" i="251"/>
  <c r="K8415" i="251"/>
  <c r="K8416" i="251"/>
  <c r="K8417" i="251"/>
  <c r="K8418" i="251"/>
  <c r="K8419" i="251"/>
  <c r="K8420" i="251"/>
  <c r="K8421" i="251"/>
  <c r="K8422" i="251"/>
  <c r="K8423" i="251"/>
  <c r="K8424" i="251"/>
  <c r="K8425" i="251"/>
  <c r="K8426" i="251"/>
  <c r="K8427" i="251"/>
  <c r="K8428" i="251"/>
  <c r="K8429" i="251"/>
  <c r="K8430" i="251"/>
  <c r="K8431" i="251"/>
  <c r="K8432" i="251"/>
  <c r="K8433" i="251"/>
  <c r="K8434" i="251"/>
  <c r="K8435" i="251"/>
  <c r="K8436" i="251"/>
  <c r="K8437" i="251"/>
  <c r="K8438" i="251"/>
  <c r="K8439" i="251"/>
  <c r="K8440" i="251"/>
  <c r="K8441" i="251"/>
  <c r="K8442" i="251"/>
  <c r="K8443" i="251"/>
  <c r="K8444" i="251"/>
  <c r="K8445" i="251"/>
  <c r="K8446" i="251"/>
  <c r="K8447" i="251"/>
  <c r="K8448" i="251"/>
  <c r="K8449" i="251"/>
  <c r="K8450" i="251"/>
  <c r="K8451" i="251"/>
  <c r="K8452" i="251"/>
  <c r="K8453" i="251"/>
  <c r="K8454" i="251"/>
  <c r="K8455" i="251"/>
  <c r="K8456" i="251"/>
  <c r="K8457" i="251"/>
  <c r="K8458" i="251"/>
  <c r="K8459" i="251"/>
  <c r="K8460" i="251"/>
  <c r="K8461" i="251"/>
  <c r="K8462" i="251"/>
  <c r="K8463" i="251"/>
  <c r="K8464" i="251"/>
  <c r="K8465" i="251"/>
  <c r="K8466" i="251"/>
  <c r="K8467" i="251"/>
  <c r="K8468" i="251"/>
  <c r="K8469" i="251"/>
  <c r="K8470" i="251"/>
  <c r="K8471" i="251"/>
  <c r="K8472" i="251"/>
  <c r="K8473" i="251"/>
  <c r="K8474" i="251"/>
  <c r="K8475" i="251"/>
  <c r="K8476" i="251"/>
  <c r="K8477" i="251"/>
  <c r="K8478" i="251"/>
  <c r="K8479" i="251"/>
  <c r="K8480" i="251"/>
  <c r="K8481" i="251"/>
  <c r="K8482" i="251"/>
  <c r="K8483" i="251"/>
  <c r="K8484" i="251"/>
  <c r="K8485" i="251"/>
  <c r="K8486" i="251"/>
  <c r="K8487" i="251"/>
  <c r="K8488" i="251"/>
  <c r="K8489" i="251"/>
  <c r="K8490" i="251"/>
  <c r="K8491" i="251"/>
  <c r="K8492" i="251"/>
  <c r="K8493" i="251"/>
  <c r="K8494" i="251"/>
  <c r="K8495" i="251"/>
  <c r="K8496" i="251"/>
  <c r="K8497" i="251"/>
  <c r="K8498" i="251"/>
  <c r="K8499" i="251"/>
  <c r="K8500" i="251"/>
  <c r="K8501" i="251"/>
  <c r="K8502" i="251"/>
  <c r="K8503" i="251"/>
  <c r="K8504" i="251"/>
  <c r="K8505" i="251"/>
  <c r="K8506" i="251"/>
  <c r="K8507" i="251"/>
  <c r="K8508" i="251"/>
  <c r="K8509" i="251"/>
  <c r="K8510" i="251"/>
  <c r="K8511" i="251"/>
  <c r="K8512" i="251"/>
  <c r="K8513" i="251"/>
  <c r="K8514" i="251"/>
  <c r="K8515" i="251"/>
  <c r="K8516" i="251"/>
  <c r="K8517" i="251"/>
  <c r="K8518" i="251"/>
  <c r="K8519" i="251"/>
  <c r="K8520" i="251"/>
  <c r="K8521" i="251"/>
  <c r="K8522" i="251"/>
  <c r="K8523" i="251"/>
  <c r="K8524" i="251"/>
  <c r="K8525" i="251"/>
  <c r="K8526" i="251"/>
  <c r="K8527" i="251"/>
  <c r="K8528" i="251"/>
  <c r="K8529" i="251"/>
  <c r="K8530" i="251"/>
  <c r="K8531" i="251"/>
  <c r="K8532" i="251"/>
  <c r="K8533" i="251"/>
  <c r="K8534" i="251"/>
  <c r="K8535" i="251"/>
  <c r="K8536" i="251"/>
  <c r="K8537" i="251"/>
  <c r="K8538" i="251"/>
  <c r="K8539" i="251"/>
  <c r="K8540" i="251"/>
  <c r="K8541" i="251"/>
  <c r="K8542" i="251"/>
  <c r="K8543" i="251"/>
  <c r="K8544" i="251"/>
  <c r="K8545" i="251"/>
  <c r="K8546" i="251"/>
  <c r="K8547" i="251"/>
  <c r="K8548" i="251"/>
  <c r="K8549" i="251"/>
  <c r="K8550" i="251"/>
  <c r="K8551" i="251"/>
  <c r="K8552" i="251"/>
  <c r="K8553" i="251"/>
  <c r="K8554" i="251"/>
  <c r="K8555" i="251"/>
  <c r="K8556" i="251"/>
  <c r="K8557" i="251"/>
  <c r="K8558" i="251"/>
  <c r="K8559" i="251"/>
  <c r="K8560" i="251"/>
  <c r="K8561" i="251"/>
  <c r="K8562" i="251"/>
  <c r="K8563" i="251"/>
  <c r="K8564" i="251"/>
  <c r="K8565" i="251"/>
  <c r="K8566" i="251"/>
  <c r="K8567" i="251"/>
  <c r="K8568" i="251"/>
  <c r="K8569" i="251"/>
  <c r="K8570" i="251"/>
  <c r="K8571" i="251"/>
  <c r="K8572" i="251"/>
  <c r="K8573" i="251"/>
  <c r="K8574" i="251"/>
  <c r="K8575" i="251"/>
  <c r="K8576" i="251"/>
  <c r="K8577" i="251"/>
  <c r="K8578" i="251"/>
  <c r="K8579" i="251"/>
  <c r="K8580" i="251"/>
  <c r="K8581" i="251"/>
  <c r="K8582" i="251"/>
  <c r="K8583" i="251"/>
  <c r="K8584" i="251"/>
  <c r="K8585" i="251"/>
  <c r="K8586" i="251"/>
  <c r="K8587" i="251"/>
  <c r="K8588" i="251"/>
  <c r="K8589" i="251"/>
  <c r="K8590" i="251"/>
  <c r="K8591" i="251"/>
  <c r="K8592" i="251"/>
  <c r="K8593" i="251"/>
  <c r="K8594" i="251"/>
  <c r="K8595" i="251"/>
  <c r="K8596" i="251"/>
  <c r="K8597" i="251"/>
  <c r="K8598" i="251"/>
  <c r="K8599" i="251"/>
  <c r="K8600" i="251"/>
  <c r="K8601" i="251"/>
  <c r="K8602" i="251"/>
  <c r="K8603" i="251"/>
  <c r="K8604" i="251"/>
  <c r="K8605" i="251"/>
  <c r="K8606" i="251"/>
  <c r="K8607" i="251"/>
  <c r="K8608" i="251"/>
  <c r="K8609" i="251"/>
  <c r="K8610" i="251"/>
  <c r="K8611" i="251"/>
  <c r="K8612" i="251"/>
  <c r="K8613" i="251"/>
  <c r="K8614" i="251"/>
  <c r="K8615" i="251"/>
  <c r="K8616" i="251"/>
  <c r="K8617" i="251"/>
  <c r="K8618" i="251"/>
  <c r="K8619" i="251"/>
  <c r="K8620" i="251"/>
  <c r="K8621" i="251"/>
  <c r="K8622" i="251"/>
  <c r="K8623" i="251"/>
  <c r="K8624" i="251"/>
  <c r="K8625" i="251"/>
  <c r="K8626" i="251"/>
  <c r="K8627" i="251"/>
  <c r="K8628" i="251"/>
  <c r="K8629" i="251"/>
  <c r="K8630" i="251"/>
  <c r="K8631" i="251"/>
  <c r="K8632" i="251"/>
  <c r="K8633" i="251"/>
  <c r="K8634" i="251"/>
  <c r="K8635" i="251"/>
  <c r="K8636" i="251"/>
  <c r="K8637" i="251"/>
  <c r="K8638" i="251"/>
  <c r="K8639" i="251"/>
  <c r="K8640" i="251"/>
  <c r="K8641" i="251"/>
  <c r="K8642" i="251"/>
  <c r="K8643" i="251"/>
  <c r="K8644" i="251"/>
  <c r="K8645" i="251"/>
  <c r="K8646" i="251"/>
  <c r="K8647" i="251"/>
  <c r="K8648" i="251"/>
  <c r="K8649" i="251"/>
  <c r="K8650" i="251"/>
  <c r="K8651" i="251"/>
  <c r="K8652" i="251"/>
  <c r="K8653" i="251"/>
  <c r="K8654" i="251"/>
  <c r="K8655" i="251"/>
  <c r="K8656" i="251"/>
  <c r="K8657" i="251"/>
  <c r="K8658" i="251"/>
  <c r="K8659" i="251"/>
  <c r="K8660" i="251"/>
  <c r="K8661" i="251"/>
  <c r="K8662" i="251"/>
  <c r="K8663" i="251"/>
  <c r="K8664" i="251"/>
  <c r="K8665" i="251"/>
  <c r="K8666" i="251"/>
  <c r="K8667" i="251"/>
  <c r="K8668" i="251"/>
  <c r="K8669" i="251"/>
  <c r="K8670" i="251"/>
  <c r="K8671" i="251"/>
  <c r="K8672" i="251"/>
  <c r="K8673" i="251"/>
  <c r="K8674" i="251"/>
  <c r="K8675" i="251"/>
  <c r="K8676" i="251"/>
  <c r="K8677" i="251"/>
  <c r="K8678" i="251"/>
  <c r="K8679" i="251"/>
  <c r="K8680" i="251"/>
  <c r="K8681" i="251"/>
  <c r="K8682" i="251"/>
  <c r="K8683" i="251"/>
  <c r="K8684" i="251"/>
  <c r="K8685" i="251"/>
  <c r="K8686" i="251"/>
  <c r="K8687" i="251"/>
  <c r="K8688" i="251"/>
  <c r="K8689" i="251"/>
  <c r="K8690" i="251"/>
  <c r="K8691" i="251"/>
  <c r="K8692" i="251"/>
  <c r="K8693" i="251"/>
  <c r="K8694" i="251"/>
  <c r="K8695" i="251"/>
  <c r="K8696" i="251"/>
  <c r="K8697" i="251"/>
  <c r="K8698" i="251"/>
  <c r="K8699" i="251"/>
  <c r="K8700" i="251"/>
  <c r="K8701" i="251"/>
  <c r="K8702" i="251"/>
  <c r="K8703" i="251"/>
  <c r="K8704" i="251"/>
  <c r="K8705" i="251"/>
  <c r="K8706" i="251"/>
  <c r="K8707" i="251"/>
  <c r="K8708" i="251"/>
  <c r="K8709" i="251"/>
  <c r="K8710" i="251"/>
  <c r="K8711" i="251"/>
  <c r="K8712" i="251"/>
  <c r="K8713" i="251"/>
  <c r="K8714" i="251"/>
  <c r="K8715" i="251"/>
  <c r="K8716" i="251"/>
  <c r="K8717" i="251"/>
  <c r="K8718" i="251"/>
  <c r="K8719" i="251"/>
  <c r="K8720" i="251"/>
  <c r="K8721" i="251"/>
  <c r="K8722" i="251"/>
  <c r="K8723" i="251"/>
  <c r="K8724" i="251"/>
  <c r="K8725" i="251"/>
  <c r="K8726" i="251"/>
  <c r="K8727" i="251"/>
  <c r="K8728" i="251"/>
  <c r="K8729" i="251"/>
  <c r="K8730" i="251"/>
  <c r="K8731" i="251"/>
  <c r="K8732" i="251"/>
  <c r="K8733" i="251"/>
  <c r="K8734" i="251"/>
  <c r="K8735" i="251"/>
  <c r="K8736" i="251"/>
  <c r="K8737" i="251"/>
  <c r="K8738" i="251"/>
  <c r="K8739" i="251"/>
  <c r="K8740" i="251"/>
  <c r="K8741" i="251"/>
  <c r="K8742" i="251"/>
  <c r="K8743" i="251"/>
  <c r="K8744" i="251"/>
  <c r="K8745" i="251"/>
  <c r="K8746" i="251"/>
  <c r="K8747" i="251"/>
  <c r="K8748" i="251"/>
  <c r="K8749" i="251"/>
  <c r="K8750" i="251"/>
  <c r="K8751" i="251"/>
  <c r="K8752" i="251"/>
  <c r="K8753" i="251"/>
  <c r="K8754" i="251"/>
  <c r="K8755" i="251"/>
  <c r="K8756" i="251"/>
  <c r="K8757" i="251"/>
  <c r="K8758" i="251"/>
  <c r="K8759" i="251"/>
  <c r="K8760" i="251"/>
  <c r="K8761" i="251"/>
  <c r="K8762" i="251"/>
  <c r="K8763" i="251"/>
  <c r="K8764" i="251"/>
  <c r="K8765" i="251"/>
  <c r="K8766" i="251"/>
  <c r="K8767" i="251"/>
  <c r="K8768" i="251"/>
  <c r="K8769" i="251"/>
  <c r="K8770" i="251"/>
  <c r="K8771" i="251"/>
  <c r="K8772" i="251"/>
  <c r="K8773" i="251"/>
  <c r="K8774" i="251"/>
  <c r="K8775" i="251"/>
  <c r="K8776" i="251"/>
  <c r="K8777" i="251"/>
  <c r="K8778" i="251"/>
  <c r="K8779" i="251"/>
  <c r="K8780" i="251"/>
  <c r="K8781" i="251"/>
  <c r="K8782" i="251"/>
  <c r="K8783" i="251"/>
  <c r="K8784" i="251"/>
  <c r="K8785" i="251"/>
  <c r="K8786" i="251"/>
  <c r="K8787" i="251"/>
  <c r="K8788" i="251"/>
  <c r="K8789" i="251"/>
  <c r="K8790" i="251"/>
  <c r="K8791" i="251"/>
  <c r="K8792" i="251"/>
  <c r="K8793" i="251"/>
  <c r="K8794" i="251"/>
  <c r="K8795" i="251"/>
  <c r="K8796" i="251"/>
  <c r="K8797" i="251"/>
  <c r="K8798" i="251"/>
  <c r="K8799" i="251"/>
  <c r="K8800" i="251"/>
  <c r="K8801" i="251"/>
  <c r="K8802" i="251"/>
  <c r="K8803" i="251"/>
  <c r="K8804" i="251"/>
  <c r="K8805" i="251"/>
  <c r="K8806" i="251"/>
  <c r="K8807" i="251"/>
  <c r="K8808" i="251"/>
  <c r="K8809" i="251"/>
  <c r="K8810" i="251"/>
  <c r="K8811" i="251"/>
  <c r="K8812" i="251"/>
  <c r="K8813" i="251"/>
  <c r="K8814" i="251"/>
  <c r="K8815" i="251"/>
  <c r="K8816" i="251"/>
  <c r="K8817" i="251"/>
  <c r="K8818" i="251"/>
  <c r="K8819" i="251"/>
  <c r="K8820" i="251"/>
  <c r="K8821" i="251"/>
  <c r="K8822" i="251"/>
  <c r="K8823" i="251"/>
  <c r="K8824" i="251"/>
  <c r="K8825" i="251"/>
  <c r="K8826" i="251"/>
  <c r="K8827" i="251"/>
  <c r="K8828" i="251"/>
  <c r="K8829" i="251"/>
  <c r="K8830" i="251"/>
  <c r="K8831" i="251"/>
  <c r="K8832" i="251"/>
  <c r="K8833" i="251"/>
  <c r="K8834" i="251"/>
  <c r="K8835" i="251"/>
  <c r="K8836" i="251"/>
  <c r="K8837" i="251"/>
  <c r="K8838" i="251"/>
  <c r="K8839" i="251"/>
  <c r="K8840" i="251"/>
  <c r="K8841" i="251"/>
  <c r="K8842" i="251"/>
  <c r="K8843" i="251"/>
  <c r="K8844" i="251"/>
  <c r="K8845" i="251"/>
  <c r="K8846" i="251"/>
  <c r="K8847" i="251"/>
  <c r="K8848" i="251"/>
  <c r="K8849" i="251"/>
  <c r="K8850" i="251"/>
  <c r="K8851" i="251"/>
  <c r="K8852" i="251"/>
  <c r="K8853" i="251"/>
  <c r="K8854" i="251"/>
  <c r="K8855" i="251"/>
  <c r="K8856" i="251"/>
  <c r="K8857" i="251"/>
  <c r="K8858" i="251"/>
  <c r="K8859" i="251"/>
  <c r="K8860" i="251"/>
  <c r="K8861" i="251"/>
  <c r="K8862" i="251"/>
  <c r="K8863" i="251"/>
  <c r="K8864" i="251"/>
  <c r="K8865" i="251"/>
  <c r="K8866" i="251"/>
  <c r="K8867" i="251"/>
  <c r="K8868" i="251"/>
  <c r="K8869" i="251"/>
  <c r="K8870" i="251"/>
  <c r="K8871" i="251"/>
  <c r="K8872" i="251"/>
  <c r="K8873" i="251"/>
  <c r="K8874" i="251"/>
  <c r="K8875" i="251"/>
  <c r="K8876" i="251"/>
  <c r="K8877" i="251"/>
  <c r="K8878" i="251"/>
  <c r="K8879" i="251"/>
  <c r="K8880" i="251"/>
  <c r="K8881" i="251"/>
  <c r="K8882" i="251"/>
  <c r="K8883" i="251"/>
  <c r="K8884" i="251"/>
  <c r="K8885" i="251"/>
  <c r="K8886" i="251"/>
  <c r="K8887" i="251"/>
  <c r="K8888" i="251"/>
  <c r="K8889" i="251"/>
  <c r="K8890" i="251"/>
  <c r="K8891" i="251"/>
  <c r="K8892" i="251"/>
  <c r="K8893" i="251"/>
  <c r="K8894" i="251"/>
  <c r="K8895" i="251"/>
  <c r="K8896" i="251"/>
  <c r="K8897" i="251"/>
  <c r="K8898" i="251"/>
  <c r="K8899" i="251"/>
  <c r="K8900" i="251"/>
  <c r="K8901" i="251"/>
  <c r="K8902" i="251"/>
  <c r="K8903" i="251"/>
  <c r="K8904" i="251"/>
  <c r="K8905" i="251"/>
  <c r="K8906" i="251"/>
  <c r="K8907" i="251"/>
  <c r="K8908" i="251"/>
  <c r="K8909" i="251"/>
  <c r="K8910" i="251"/>
  <c r="K8911" i="251"/>
  <c r="K8912" i="251"/>
  <c r="K8913" i="251"/>
  <c r="K8914" i="251"/>
  <c r="K8915" i="251"/>
  <c r="K8916" i="251"/>
  <c r="K8917" i="251"/>
  <c r="K8918" i="251"/>
  <c r="K8919" i="251"/>
  <c r="K8920" i="251"/>
  <c r="K8921" i="251"/>
  <c r="K8922" i="251"/>
  <c r="K8923" i="251"/>
  <c r="K8924" i="251"/>
  <c r="K8925" i="251"/>
  <c r="K8926" i="251"/>
  <c r="K8927" i="251"/>
  <c r="K8928" i="251"/>
  <c r="K8929" i="251"/>
  <c r="K8930" i="251"/>
  <c r="K8931" i="251"/>
  <c r="K8932" i="251"/>
  <c r="K8933" i="251"/>
  <c r="K8934" i="251"/>
  <c r="K8935" i="251"/>
  <c r="K8936" i="251"/>
  <c r="K8937" i="251"/>
  <c r="K8938" i="251"/>
  <c r="K8939" i="251"/>
  <c r="K8940" i="251"/>
  <c r="K8941" i="251"/>
  <c r="K8942" i="251"/>
  <c r="K8943" i="251"/>
  <c r="K8944" i="251"/>
  <c r="K8945" i="251"/>
  <c r="K8946" i="251"/>
  <c r="K8947" i="251"/>
  <c r="K8948" i="251"/>
  <c r="K8949" i="251"/>
  <c r="K8950" i="251"/>
  <c r="K8951" i="251"/>
  <c r="K8952" i="251"/>
  <c r="K8953" i="251"/>
  <c r="K8954" i="251"/>
  <c r="K8955" i="251"/>
  <c r="K8956" i="251"/>
  <c r="K8957" i="251"/>
  <c r="K8958" i="251"/>
  <c r="K8959" i="251"/>
  <c r="K8960" i="251"/>
  <c r="K8961" i="251"/>
  <c r="K8962" i="251"/>
  <c r="K8963" i="251"/>
  <c r="K8964" i="251"/>
  <c r="K8965" i="251"/>
  <c r="K8966" i="251"/>
  <c r="K8967" i="251"/>
  <c r="K8968" i="251"/>
  <c r="K8969" i="251"/>
  <c r="K8970" i="251"/>
  <c r="K8971" i="251"/>
  <c r="K8972" i="251"/>
  <c r="K8973" i="251"/>
  <c r="K8974" i="251"/>
  <c r="K8975" i="251"/>
  <c r="K8976" i="251"/>
  <c r="K8977" i="251"/>
  <c r="K8978" i="251"/>
  <c r="K8979" i="251"/>
  <c r="K8980" i="251"/>
  <c r="K8981" i="251"/>
  <c r="K8982" i="251"/>
  <c r="K8983" i="251"/>
  <c r="K8984" i="251"/>
  <c r="K8985" i="251"/>
  <c r="K8986" i="251"/>
  <c r="K8987" i="251"/>
  <c r="K8988" i="251"/>
  <c r="K8989" i="251"/>
  <c r="K8990" i="251"/>
  <c r="K8991" i="251"/>
  <c r="K8992" i="251"/>
  <c r="K8993" i="251"/>
  <c r="K8994" i="251"/>
  <c r="K8995" i="251"/>
  <c r="K8996" i="251"/>
  <c r="K8997" i="251"/>
  <c r="K8998" i="251"/>
  <c r="K8999" i="251"/>
  <c r="K9000" i="251"/>
  <c r="K9001" i="251"/>
  <c r="K9002" i="251"/>
  <c r="K9003" i="251"/>
  <c r="K9004" i="251"/>
  <c r="K9005" i="251"/>
  <c r="K9006" i="251"/>
  <c r="K9007" i="251"/>
  <c r="K9008" i="251"/>
  <c r="K9009" i="251"/>
  <c r="K9010" i="251"/>
  <c r="K9011" i="251"/>
  <c r="K9012" i="251"/>
  <c r="K9013" i="251"/>
  <c r="K9014" i="251"/>
  <c r="K9015" i="251"/>
  <c r="K9016" i="251"/>
  <c r="K9017" i="251"/>
  <c r="K9018" i="251"/>
  <c r="K9019" i="251"/>
  <c r="K9020" i="251"/>
  <c r="K9021" i="251"/>
  <c r="K9022" i="251"/>
  <c r="K9023" i="251"/>
  <c r="K9024" i="251"/>
  <c r="K9025" i="251"/>
  <c r="K9026" i="251"/>
  <c r="K9027" i="251"/>
  <c r="K9028" i="251"/>
  <c r="K9029" i="251"/>
  <c r="K9030" i="251"/>
  <c r="K9031" i="251"/>
  <c r="K9032" i="251"/>
  <c r="K9033" i="251"/>
  <c r="K9034" i="251"/>
  <c r="K9035" i="251"/>
  <c r="K9036" i="251"/>
  <c r="K9037" i="251"/>
  <c r="K9038" i="251"/>
  <c r="K9039" i="251"/>
  <c r="K9040" i="251"/>
  <c r="K9041" i="251"/>
  <c r="K9042" i="251"/>
  <c r="K9043" i="251"/>
  <c r="K9044" i="251"/>
  <c r="K9045" i="251"/>
  <c r="K9046" i="251"/>
  <c r="K9047" i="251"/>
  <c r="K9048" i="251"/>
  <c r="K9049" i="251"/>
  <c r="K9050" i="251"/>
  <c r="K9051" i="251"/>
  <c r="K9052" i="251"/>
  <c r="K9053" i="251"/>
  <c r="K9054" i="251"/>
  <c r="K9055" i="251"/>
  <c r="K9056" i="251"/>
  <c r="K9057" i="251"/>
  <c r="K9058" i="251"/>
  <c r="K9059" i="251"/>
  <c r="K9060" i="251"/>
  <c r="K9061" i="251"/>
  <c r="K9062" i="251"/>
  <c r="K9063" i="251"/>
  <c r="K9064" i="251"/>
  <c r="K9065" i="251"/>
  <c r="K9066" i="251"/>
  <c r="K9067" i="251"/>
  <c r="K9068" i="251"/>
  <c r="K9069" i="251"/>
  <c r="K9070" i="251"/>
  <c r="K9071" i="251"/>
  <c r="K9072" i="251"/>
  <c r="K9073" i="251"/>
  <c r="K9074" i="251"/>
  <c r="K9075" i="251"/>
  <c r="K9076" i="251"/>
  <c r="K9077" i="251"/>
  <c r="K9078" i="251"/>
  <c r="K9079" i="251"/>
  <c r="K9080" i="251"/>
  <c r="K9081" i="251"/>
  <c r="K9082" i="251"/>
  <c r="K9083" i="251"/>
  <c r="K9084" i="251"/>
  <c r="K9085" i="251"/>
  <c r="K9086" i="251"/>
  <c r="K9087" i="251"/>
  <c r="K9088" i="251"/>
  <c r="K9089" i="251"/>
  <c r="K9090" i="251"/>
  <c r="K9091" i="251"/>
  <c r="K9092" i="251"/>
  <c r="K9093" i="251"/>
  <c r="K9094" i="251"/>
  <c r="K9095" i="251"/>
  <c r="K9096" i="251"/>
  <c r="K9097" i="251"/>
  <c r="K9098" i="251"/>
  <c r="K9099" i="251"/>
  <c r="K9100" i="251"/>
  <c r="K9101" i="251"/>
  <c r="K9102" i="251"/>
  <c r="K9103" i="251"/>
  <c r="K9104" i="251"/>
  <c r="K9105" i="251"/>
  <c r="K9106" i="251"/>
  <c r="K9107" i="251"/>
  <c r="K9108" i="251"/>
  <c r="K9109" i="251"/>
  <c r="K9110" i="251"/>
  <c r="K9111" i="251"/>
  <c r="K9112" i="251"/>
  <c r="K9113" i="251"/>
  <c r="K9114" i="251"/>
  <c r="K9115" i="251"/>
  <c r="K9116" i="251"/>
  <c r="K9117" i="251"/>
  <c r="K9118" i="251"/>
  <c r="K9119" i="251"/>
  <c r="K9120" i="251"/>
  <c r="K9121" i="251"/>
  <c r="K9122" i="251"/>
  <c r="K9123" i="251"/>
  <c r="K9124" i="251"/>
  <c r="K9125" i="251"/>
  <c r="K9126" i="251"/>
  <c r="K9127" i="251"/>
  <c r="K9128" i="251"/>
  <c r="K9129" i="251"/>
  <c r="K9130" i="251"/>
  <c r="K9131" i="251"/>
  <c r="K9132" i="251"/>
  <c r="K9133" i="251"/>
  <c r="K9134" i="251"/>
  <c r="K9135" i="251"/>
  <c r="K9136" i="251"/>
  <c r="K9137" i="251"/>
  <c r="K9138" i="251"/>
  <c r="K9139" i="251"/>
  <c r="K9140" i="251"/>
  <c r="K9141" i="251"/>
  <c r="K9142" i="251"/>
  <c r="K9143" i="251"/>
  <c r="K9144" i="251"/>
  <c r="K9145" i="251"/>
  <c r="K9146" i="251"/>
  <c r="K9147" i="251"/>
  <c r="K9148" i="251"/>
  <c r="K9149" i="251"/>
  <c r="K9150" i="251"/>
  <c r="K9151" i="251"/>
  <c r="K9152" i="251"/>
  <c r="K9153" i="251"/>
  <c r="K9154" i="251"/>
  <c r="K9155" i="251"/>
  <c r="K9156" i="251"/>
  <c r="K9157" i="251"/>
  <c r="K9158" i="251"/>
  <c r="K9159" i="251"/>
  <c r="K9160" i="251"/>
  <c r="K9161" i="251"/>
  <c r="K9162" i="251"/>
  <c r="K9163" i="251"/>
  <c r="K9164" i="251"/>
  <c r="K9165" i="251"/>
  <c r="K9166" i="251"/>
  <c r="K9167" i="251"/>
  <c r="K9168" i="251"/>
  <c r="K9169" i="251"/>
  <c r="K9170" i="251"/>
  <c r="K9171" i="251"/>
  <c r="K9172" i="251"/>
  <c r="K9173" i="251"/>
  <c r="K9174" i="251"/>
  <c r="K9175" i="251"/>
  <c r="K9176" i="251"/>
  <c r="K9177" i="251"/>
  <c r="K9178" i="251"/>
  <c r="K9179" i="251"/>
  <c r="K9180" i="251"/>
  <c r="K9181" i="251"/>
  <c r="K9182" i="251"/>
  <c r="K9183" i="251"/>
  <c r="K9184" i="251"/>
  <c r="K9185" i="251"/>
  <c r="K9186" i="251"/>
  <c r="K9187" i="251"/>
  <c r="K9188" i="251"/>
  <c r="K9189" i="251"/>
  <c r="K9190" i="251"/>
  <c r="K9191" i="251"/>
  <c r="K9192" i="251"/>
  <c r="K9193" i="251"/>
  <c r="K9194" i="251"/>
  <c r="K9195" i="251"/>
  <c r="K9196" i="251"/>
  <c r="K9197" i="251"/>
  <c r="K9198" i="251"/>
  <c r="K9199" i="251"/>
  <c r="K9200" i="251"/>
  <c r="K9201" i="251"/>
  <c r="K9202" i="251"/>
  <c r="K9203" i="251"/>
  <c r="K9204" i="251"/>
  <c r="K9205" i="251"/>
  <c r="K9206" i="251"/>
  <c r="K9207" i="251"/>
  <c r="K9208" i="251"/>
  <c r="K9209" i="251"/>
  <c r="K9210" i="251"/>
  <c r="K9211" i="251"/>
  <c r="K9212" i="251"/>
  <c r="K9213" i="251"/>
  <c r="K9214" i="251"/>
  <c r="K9215" i="251"/>
  <c r="K9216" i="251"/>
  <c r="K9217" i="251"/>
  <c r="K9218" i="251"/>
  <c r="K9219" i="251"/>
  <c r="K9220" i="251"/>
  <c r="K9221" i="251"/>
  <c r="K9222" i="251"/>
  <c r="K9223" i="251"/>
  <c r="K9224" i="251"/>
  <c r="K9225" i="251"/>
  <c r="K9226" i="251"/>
  <c r="K9227" i="251"/>
  <c r="K9228" i="251"/>
  <c r="K9229" i="251"/>
  <c r="K9230" i="251"/>
  <c r="K9231" i="251"/>
  <c r="K9232" i="251"/>
  <c r="K9233" i="251"/>
  <c r="K9234" i="251"/>
  <c r="K9235" i="251"/>
  <c r="K9236" i="251"/>
  <c r="K9237" i="251"/>
  <c r="K9238" i="251"/>
  <c r="K9239" i="251"/>
  <c r="K9240" i="251"/>
  <c r="K9241" i="251"/>
  <c r="K9242" i="251"/>
  <c r="K9243" i="251"/>
  <c r="K9244" i="251"/>
  <c r="K9245" i="251"/>
  <c r="K9246" i="251"/>
  <c r="K9247" i="251"/>
  <c r="K9248" i="251"/>
  <c r="K9249" i="251"/>
  <c r="K9250" i="251"/>
  <c r="K9251" i="251"/>
  <c r="K9252" i="251"/>
  <c r="K9253" i="251"/>
  <c r="K9254" i="251"/>
  <c r="K9255" i="251"/>
  <c r="K9256" i="251"/>
  <c r="K9257" i="251"/>
  <c r="K9258" i="251"/>
  <c r="K9259" i="251"/>
  <c r="K9260" i="251"/>
  <c r="K9261" i="251"/>
  <c r="K9262" i="251"/>
  <c r="K9263" i="251"/>
  <c r="K9264" i="251"/>
  <c r="K9265" i="251"/>
  <c r="K9266" i="251"/>
  <c r="K9267" i="251"/>
  <c r="K9268" i="251"/>
  <c r="K9269" i="251"/>
  <c r="K9270" i="251"/>
  <c r="K9271" i="251"/>
  <c r="K9272" i="251"/>
  <c r="K9273" i="251"/>
  <c r="K9274" i="251"/>
  <c r="K9275" i="251"/>
  <c r="K9276" i="251"/>
  <c r="K9277" i="251"/>
  <c r="K9278" i="251"/>
  <c r="K9279" i="251"/>
  <c r="K9280" i="251"/>
  <c r="K9281" i="251"/>
  <c r="K9282" i="251"/>
  <c r="K9283" i="251"/>
  <c r="K9284" i="251"/>
  <c r="K9285" i="251"/>
  <c r="K9286" i="251"/>
  <c r="K9287" i="251"/>
  <c r="K9288" i="251"/>
  <c r="K9289" i="251"/>
  <c r="K9290" i="251"/>
  <c r="K9291" i="251"/>
  <c r="K9292" i="251"/>
  <c r="K9293" i="251"/>
  <c r="K9294" i="251"/>
  <c r="K9295" i="251"/>
  <c r="K9296" i="251"/>
  <c r="K9297" i="251"/>
  <c r="K9298" i="251"/>
  <c r="K9299" i="251"/>
  <c r="K9300" i="251"/>
  <c r="K9301" i="251"/>
  <c r="K9302" i="251"/>
  <c r="K9303" i="251"/>
  <c r="K9304" i="251"/>
  <c r="K9305" i="251"/>
  <c r="K9306" i="251"/>
  <c r="K9307" i="251"/>
  <c r="K9308" i="251"/>
  <c r="K9309" i="251"/>
  <c r="K9310" i="251"/>
  <c r="K9311" i="251"/>
  <c r="K9312" i="251"/>
  <c r="K9313" i="251"/>
  <c r="K9314" i="251"/>
  <c r="K9315" i="251"/>
  <c r="K9316" i="251"/>
  <c r="K9317" i="251"/>
  <c r="K9318" i="251"/>
  <c r="K9319" i="251"/>
  <c r="K9320" i="251"/>
  <c r="K9321" i="251"/>
  <c r="K9322" i="251"/>
  <c r="K9323" i="251"/>
  <c r="K9324" i="251"/>
  <c r="K9325" i="251"/>
  <c r="K9326" i="251"/>
  <c r="K9327" i="251"/>
  <c r="K9328" i="251"/>
  <c r="K9329" i="251"/>
  <c r="K9330" i="251"/>
  <c r="K9331" i="251"/>
  <c r="K9332" i="251"/>
  <c r="K9333" i="251"/>
  <c r="K9334" i="251"/>
  <c r="K9335" i="251"/>
  <c r="K9336" i="251"/>
  <c r="K9337" i="251"/>
  <c r="K9338" i="251"/>
  <c r="K9339" i="251"/>
  <c r="K9340" i="251"/>
  <c r="K9341" i="251"/>
  <c r="K9342" i="251"/>
  <c r="K9343" i="251"/>
  <c r="K9344" i="251"/>
  <c r="K9345" i="251"/>
  <c r="K9346" i="251"/>
  <c r="K9347" i="251"/>
  <c r="K9348" i="251"/>
  <c r="K9349" i="251"/>
  <c r="K9350" i="251"/>
  <c r="K9351" i="251"/>
  <c r="K9352" i="251"/>
  <c r="K9353" i="251"/>
  <c r="K9354" i="251"/>
  <c r="K9355" i="251"/>
  <c r="K9356" i="251"/>
  <c r="K9357" i="251"/>
  <c r="K9358" i="251"/>
  <c r="K9359" i="251"/>
  <c r="K9360" i="251"/>
  <c r="K9361" i="251"/>
  <c r="K9362" i="251"/>
  <c r="K9363" i="251"/>
  <c r="K9364" i="251"/>
  <c r="K9365" i="251"/>
  <c r="K9366" i="251"/>
  <c r="K9367" i="251"/>
  <c r="K9368" i="251"/>
  <c r="K9369" i="251"/>
  <c r="K9370" i="251"/>
  <c r="K9371" i="251"/>
  <c r="K9372" i="251"/>
  <c r="K9373" i="251"/>
  <c r="K9374" i="251"/>
  <c r="K9375" i="251"/>
  <c r="K9376" i="251"/>
  <c r="K9377" i="251"/>
  <c r="K9378" i="251"/>
  <c r="K9379" i="251"/>
  <c r="K9380" i="251"/>
  <c r="K9381" i="251"/>
  <c r="K9382" i="251"/>
  <c r="K9383" i="251"/>
  <c r="K9384" i="251"/>
  <c r="K9385" i="251"/>
  <c r="K9386" i="251"/>
  <c r="K9387" i="251"/>
  <c r="K9388" i="251"/>
  <c r="K9389" i="251"/>
  <c r="K9390" i="251"/>
  <c r="K9391" i="251"/>
  <c r="K9392" i="251"/>
  <c r="K9393" i="251"/>
  <c r="K9394" i="251"/>
  <c r="K9395" i="251"/>
  <c r="K9396" i="251"/>
  <c r="K9397" i="251"/>
  <c r="K9398" i="251"/>
  <c r="K9399" i="251"/>
  <c r="K9400" i="251"/>
  <c r="K9401" i="251"/>
  <c r="K9402" i="251"/>
  <c r="K9403" i="251"/>
  <c r="K9404" i="251"/>
  <c r="K9405" i="251"/>
  <c r="K9406" i="251"/>
  <c r="K9407" i="251"/>
  <c r="K9408" i="251"/>
  <c r="K9409" i="251"/>
  <c r="K9410" i="251"/>
  <c r="K9411" i="251"/>
  <c r="K9412" i="251"/>
  <c r="K9413" i="251"/>
  <c r="K9414" i="251"/>
  <c r="K9415" i="251"/>
  <c r="K9416" i="251"/>
  <c r="K9417" i="251"/>
  <c r="K9418" i="251"/>
  <c r="K9419" i="251"/>
  <c r="K9420" i="251"/>
  <c r="K9421" i="251"/>
  <c r="K9422" i="251"/>
  <c r="K9423" i="251"/>
  <c r="K9424" i="251"/>
  <c r="K9425" i="251"/>
  <c r="K9426" i="251"/>
  <c r="K9427" i="251"/>
  <c r="K9428" i="251"/>
  <c r="K9429" i="251"/>
  <c r="K9430" i="251"/>
  <c r="K9431" i="251"/>
  <c r="K9432" i="251"/>
  <c r="K9433" i="251"/>
  <c r="K9434" i="251"/>
  <c r="K9435" i="251"/>
  <c r="K9436" i="251"/>
  <c r="K9437" i="251"/>
  <c r="K9438" i="251"/>
  <c r="K9439" i="251"/>
  <c r="K9440" i="251"/>
  <c r="K9441" i="251"/>
  <c r="K9442" i="251"/>
  <c r="K9443" i="251"/>
  <c r="K9444" i="251"/>
  <c r="K9445" i="251"/>
  <c r="K9446" i="251"/>
  <c r="K9447" i="251"/>
  <c r="K9448" i="251"/>
  <c r="K9449" i="251"/>
  <c r="K9450" i="251"/>
  <c r="K9451" i="251"/>
  <c r="K9452" i="251"/>
  <c r="K9453" i="251"/>
  <c r="K9454" i="251"/>
  <c r="K9455" i="251"/>
  <c r="K9456" i="251"/>
  <c r="K9457" i="251"/>
  <c r="K9458" i="251"/>
  <c r="K9459" i="251"/>
  <c r="K9460" i="251"/>
  <c r="K9461" i="251"/>
  <c r="K9462" i="251"/>
  <c r="K9463" i="251"/>
  <c r="K9464" i="251"/>
  <c r="K9465" i="251"/>
  <c r="K9466" i="251"/>
  <c r="K9467" i="251"/>
  <c r="K9468" i="251"/>
  <c r="K9469" i="251"/>
  <c r="K9470" i="251"/>
  <c r="K9471" i="251"/>
  <c r="K9472" i="251"/>
  <c r="K9473" i="251"/>
  <c r="K9474" i="251"/>
  <c r="K9475" i="251"/>
  <c r="K9476" i="251"/>
  <c r="K9477" i="251"/>
  <c r="K9478" i="251"/>
  <c r="K9479" i="251"/>
  <c r="K9480" i="251"/>
  <c r="K9481" i="251"/>
  <c r="K9482" i="251"/>
  <c r="K9483" i="251"/>
  <c r="K9484" i="251"/>
  <c r="K9485" i="251"/>
  <c r="K9486" i="251"/>
  <c r="K9487" i="251"/>
  <c r="K9488" i="251"/>
  <c r="K9489" i="251"/>
  <c r="K9490" i="251"/>
  <c r="K9491" i="251"/>
  <c r="K9492" i="251"/>
  <c r="K9493" i="251"/>
  <c r="K9494" i="251"/>
  <c r="K9495" i="251"/>
  <c r="K9496" i="251"/>
  <c r="K9497" i="251"/>
  <c r="K9498" i="251"/>
  <c r="K9499" i="251"/>
  <c r="K9500" i="251"/>
  <c r="K9501" i="251"/>
  <c r="K9502" i="251"/>
  <c r="K9503" i="251"/>
  <c r="K9504" i="251"/>
  <c r="K9505" i="251"/>
  <c r="K9506" i="251"/>
  <c r="K9507" i="251"/>
  <c r="K9508" i="251"/>
  <c r="K9509" i="251"/>
  <c r="K9510" i="251"/>
  <c r="K9511" i="251"/>
  <c r="K9512" i="251"/>
  <c r="K9513" i="251"/>
  <c r="K9514" i="251"/>
  <c r="K9515" i="251"/>
  <c r="K9516" i="251"/>
  <c r="K9517" i="251"/>
  <c r="K9518" i="251"/>
  <c r="K9519" i="251"/>
  <c r="K9520" i="251"/>
  <c r="K9521" i="251"/>
  <c r="K9522" i="251"/>
  <c r="K9523" i="251"/>
  <c r="K9524" i="251"/>
  <c r="K9525" i="251"/>
  <c r="K9526" i="251"/>
  <c r="K9527" i="251"/>
  <c r="K9528" i="251"/>
  <c r="K9529" i="251"/>
  <c r="K9530" i="251"/>
  <c r="K9531" i="251"/>
  <c r="K9532" i="251"/>
  <c r="K9533" i="251"/>
  <c r="K9534" i="251"/>
  <c r="K9535" i="251"/>
  <c r="K9536" i="251"/>
  <c r="K9537" i="251"/>
  <c r="K9538" i="251"/>
  <c r="K9539" i="251"/>
  <c r="K9540" i="251"/>
  <c r="K9541" i="251"/>
  <c r="K9542" i="251"/>
  <c r="K9543" i="251"/>
  <c r="K9544" i="251"/>
  <c r="K9545" i="251"/>
  <c r="K9546" i="251"/>
  <c r="K9547" i="251"/>
  <c r="K9548" i="251"/>
  <c r="K9549" i="251"/>
  <c r="K9550" i="251"/>
  <c r="K9551" i="251"/>
  <c r="K9552" i="251"/>
  <c r="K9553" i="251"/>
  <c r="K9554" i="251"/>
  <c r="K9555" i="251"/>
  <c r="K9556" i="251"/>
  <c r="K9557" i="251"/>
  <c r="K9558" i="251"/>
  <c r="K9559" i="251"/>
  <c r="K9560" i="251"/>
  <c r="K9561" i="251"/>
  <c r="K9562" i="251"/>
  <c r="K9563" i="251"/>
  <c r="K9564" i="251"/>
  <c r="K9565" i="251"/>
  <c r="K9566" i="251"/>
  <c r="K9567" i="251"/>
  <c r="K9568" i="251"/>
  <c r="K9569" i="251"/>
  <c r="K9570" i="251"/>
  <c r="K9571" i="251"/>
  <c r="K9572" i="251"/>
  <c r="K9573" i="251"/>
  <c r="K9574" i="251"/>
  <c r="K9575" i="251"/>
  <c r="K9576" i="251"/>
  <c r="K9577" i="251"/>
  <c r="K9578" i="251"/>
  <c r="K9579" i="251"/>
  <c r="K9580" i="251"/>
  <c r="K9581" i="251"/>
  <c r="K9582" i="251"/>
  <c r="K9583" i="251"/>
  <c r="K9584" i="251"/>
  <c r="K9585" i="251"/>
  <c r="K9586" i="251"/>
  <c r="K9587" i="251"/>
  <c r="K9588" i="251"/>
  <c r="K9589" i="251"/>
  <c r="K9590" i="251"/>
  <c r="K9591" i="251"/>
  <c r="K9592" i="251"/>
  <c r="K9593" i="251"/>
  <c r="K9594" i="251"/>
  <c r="K9595" i="251"/>
  <c r="K9596" i="251"/>
  <c r="K9597" i="251"/>
  <c r="K9598" i="251"/>
  <c r="K9599" i="251"/>
  <c r="K9600" i="251"/>
  <c r="K9601" i="251"/>
  <c r="K9602" i="251"/>
  <c r="K9603" i="251"/>
  <c r="K9604" i="251"/>
  <c r="K9605" i="251"/>
  <c r="K9606" i="251"/>
  <c r="K9607" i="251"/>
  <c r="K9608" i="251"/>
  <c r="K9609" i="251"/>
  <c r="K9610" i="251"/>
  <c r="K9611" i="251"/>
  <c r="K9612" i="251"/>
  <c r="K9613" i="251"/>
  <c r="K9614" i="251"/>
  <c r="K9615" i="251"/>
  <c r="K9616" i="251"/>
  <c r="K9617" i="251"/>
  <c r="K9618" i="251"/>
  <c r="K9619" i="251"/>
  <c r="K9620" i="251"/>
  <c r="K9621" i="251"/>
  <c r="K9622" i="251"/>
  <c r="K9623" i="251"/>
  <c r="K9624" i="251"/>
  <c r="K9625" i="251"/>
  <c r="K9626" i="251"/>
  <c r="K9627" i="251"/>
  <c r="K9628" i="251"/>
  <c r="K9629" i="251"/>
  <c r="K9630" i="251"/>
  <c r="K9631" i="251"/>
  <c r="K9632" i="251"/>
  <c r="K9633" i="251"/>
  <c r="K9634" i="251"/>
  <c r="K9635" i="251"/>
  <c r="K9636" i="251"/>
  <c r="K9637" i="251"/>
  <c r="K9638" i="251"/>
  <c r="K9639" i="251"/>
  <c r="K9640" i="251"/>
  <c r="K9641" i="251"/>
  <c r="K9642" i="251"/>
  <c r="K9643" i="251"/>
  <c r="K9644" i="251"/>
  <c r="K9645" i="251"/>
  <c r="K9646" i="251"/>
  <c r="K9647" i="251"/>
  <c r="K9648" i="251"/>
  <c r="K9649" i="251"/>
  <c r="K9650" i="251"/>
  <c r="K9651" i="251"/>
  <c r="K9652" i="251"/>
  <c r="K9653" i="251"/>
  <c r="K9654" i="251"/>
  <c r="K9655" i="251"/>
  <c r="K9656" i="251"/>
  <c r="K9657" i="251"/>
  <c r="K9658" i="251"/>
  <c r="K9659" i="251"/>
  <c r="K9660" i="251"/>
  <c r="K9661" i="251"/>
  <c r="K9662" i="251"/>
  <c r="K9663" i="251"/>
  <c r="K9664" i="251"/>
  <c r="K9665" i="251"/>
  <c r="K9666" i="251"/>
  <c r="K9667" i="251"/>
  <c r="K9668" i="251"/>
  <c r="K9669" i="251"/>
  <c r="K9670" i="251"/>
  <c r="K9671" i="251"/>
  <c r="K9672" i="251"/>
  <c r="K9673" i="251"/>
  <c r="K9674" i="251"/>
  <c r="K9675" i="251"/>
  <c r="K9676" i="251"/>
  <c r="K9677" i="251"/>
  <c r="K9678" i="251"/>
  <c r="K9679" i="251"/>
  <c r="K9680" i="251"/>
  <c r="K9681" i="251"/>
  <c r="K9682" i="251"/>
  <c r="K9683" i="251"/>
  <c r="K9684" i="251"/>
  <c r="K9685" i="251"/>
  <c r="K9686" i="251"/>
  <c r="K9687" i="251"/>
  <c r="K9688" i="251"/>
  <c r="K9689" i="251"/>
  <c r="K9690" i="251"/>
  <c r="K9691" i="251"/>
  <c r="K9692" i="251"/>
  <c r="K9693" i="251"/>
  <c r="K9694" i="251"/>
  <c r="K9695" i="251"/>
  <c r="K9696" i="251"/>
  <c r="K9697" i="251"/>
  <c r="K9698" i="251"/>
  <c r="K9699" i="251"/>
  <c r="K9700" i="251"/>
  <c r="K9701" i="251"/>
  <c r="K9702" i="251"/>
  <c r="K9703" i="251"/>
  <c r="K9704" i="251"/>
  <c r="K9705" i="251"/>
  <c r="K9706" i="251"/>
  <c r="K9707" i="251"/>
  <c r="K9708" i="251"/>
  <c r="K9709" i="251"/>
  <c r="K9710" i="251"/>
  <c r="K9711" i="251"/>
  <c r="K9712" i="251"/>
  <c r="K9713" i="251"/>
  <c r="K9714" i="251"/>
  <c r="K9715" i="251"/>
  <c r="K9716" i="251"/>
  <c r="K9717" i="251"/>
  <c r="K9718" i="251"/>
  <c r="K9719" i="251"/>
  <c r="K9720" i="251"/>
  <c r="K9721" i="251"/>
  <c r="K9722" i="251"/>
  <c r="K9723" i="251"/>
  <c r="K9724" i="251"/>
  <c r="K9725" i="251"/>
  <c r="K9726" i="251"/>
  <c r="K9727" i="251"/>
  <c r="K9728" i="251"/>
  <c r="K9729" i="251"/>
  <c r="K9730" i="251"/>
  <c r="K9731" i="251"/>
  <c r="K9732" i="251"/>
  <c r="K9733" i="251"/>
  <c r="K9734" i="251"/>
  <c r="K9735" i="251"/>
  <c r="K9736" i="251"/>
  <c r="K9737" i="251"/>
  <c r="K9738" i="251"/>
  <c r="K9739" i="251"/>
  <c r="K9740" i="251"/>
  <c r="K9741" i="251"/>
  <c r="K9742" i="251"/>
  <c r="K9743" i="251"/>
  <c r="K9744" i="251"/>
  <c r="K9745" i="251"/>
  <c r="K9746" i="251"/>
  <c r="K9747" i="251"/>
  <c r="K9748" i="251"/>
  <c r="K9749" i="251"/>
  <c r="K9750" i="251"/>
  <c r="K9751" i="251"/>
  <c r="K9752" i="251"/>
  <c r="K9753" i="251"/>
  <c r="K9754" i="251"/>
  <c r="K9755" i="251"/>
  <c r="K9756" i="251"/>
  <c r="K9757" i="251"/>
  <c r="K9758" i="251"/>
  <c r="K9759" i="251"/>
  <c r="K9760" i="251"/>
  <c r="K9761" i="251"/>
  <c r="K9762" i="251"/>
  <c r="K9763" i="251"/>
  <c r="K9764" i="251"/>
  <c r="K9765" i="251"/>
  <c r="K9766" i="251"/>
  <c r="K9767" i="251"/>
  <c r="K9768" i="251"/>
  <c r="K9769" i="251"/>
  <c r="K9770" i="251"/>
  <c r="K9771" i="251"/>
  <c r="K9772" i="251"/>
  <c r="K9773" i="251"/>
  <c r="K9774" i="251"/>
  <c r="K9775" i="251"/>
  <c r="K9776" i="251"/>
  <c r="K9777" i="251"/>
  <c r="K9778" i="251"/>
  <c r="K9779" i="251"/>
  <c r="K9780" i="251"/>
  <c r="K9781" i="251"/>
  <c r="K9782" i="251"/>
  <c r="K9783" i="251"/>
  <c r="K9784" i="251"/>
  <c r="K9785" i="251"/>
  <c r="K9786" i="251"/>
  <c r="K9787" i="251"/>
  <c r="K9788" i="251"/>
  <c r="K9789" i="251"/>
  <c r="K9790" i="251"/>
  <c r="K9791" i="251"/>
  <c r="K9792" i="251"/>
  <c r="K9793" i="251"/>
  <c r="K9794" i="251"/>
  <c r="K9795" i="251"/>
  <c r="K9796" i="251"/>
  <c r="K9797" i="251"/>
  <c r="K9798" i="251"/>
  <c r="K9799" i="251"/>
  <c r="K9800" i="251"/>
  <c r="K9801" i="251"/>
  <c r="K9802" i="251"/>
  <c r="K9803" i="251"/>
  <c r="K9804" i="251"/>
  <c r="K9805" i="251"/>
  <c r="K9806" i="251"/>
  <c r="K9807" i="251"/>
  <c r="K9808" i="251"/>
  <c r="K9809" i="251"/>
  <c r="K9810" i="251"/>
  <c r="K9811" i="251"/>
  <c r="K9812" i="251"/>
  <c r="K9813" i="251"/>
  <c r="K9814" i="251"/>
  <c r="K9815" i="251"/>
  <c r="K9816" i="251"/>
  <c r="K9817" i="251"/>
  <c r="K9818" i="251"/>
  <c r="K9819" i="251"/>
  <c r="K9820" i="251"/>
  <c r="K9821" i="251"/>
  <c r="K9822" i="251"/>
  <c r="K9823" i="251"/>
  <c r="K9824" i="251"/>
  <c r="K9825" i="251"/>
  <c r="K9826" i="251"/>
  <c r="K9827" i="251"/>
  <c r="K9828" i="251"/>
  <c r="K9829" i="251"/>
  <c r="K9830" i="251"/>
  <c r="K9831" i="251"/>
  <c r="K9832" i="251"/>
  <c r="K9833" i="251"/>
  <c r="K9834" i="251"/>
  <c r="K9835" i="251"/>
  <c r="K9836" i="251"/>
  <c r="K9837" i="251"/>
  <c r="K9838" i="251"/>
  <c r="K9839" i="251"/>
  <c r="K9840" i="251"/>
  <c r="K9841" i="251"/>
  <c r="K9842" i="251"/>
  <c r="K9843" i="251"/>
  <c r="K9844" i="251"/>
  <c r="K9845" i="251"/>
  <c r="K9846" i="251"/>
  <c r="K9847" i="251"/>
  <c r="K9848" i="251"/>
  <c r="K9849" i="251"/>
  <c r="K9850" i="251"/>
  <c r="K9851" i="251"/>
  <c r="K9852" i="251"/>
  <c r="K9853" i="251"/>
  <c r="K9854" i="251"/>
  <c r="K9855" i="251"/>
  <c r="K9856" i="251"/>
  <c r="K9857" i="251"/>
  <c r="K9858" i="251"/>
  <c r="K9859" i="251"/>
  <c r="K9860" i="251"/>
  <c r="K9861" i="251"/>
  <c r="K9862" i="251"/>
  <c r="K9863" i="251"/>
  <c r="K9864" i="251"/>
  <c r="K9865" i="251"/>
  <c r="K9866" i="251"/>
  <c r="K9867" i="251"/>
  <c r="K9868" i="251"/>
  <c r="K9869" i="251"/>
  <c r="K9870" i="251"/>
  <c r="K9871" i="251"/>
  <c r="K9872" i="251"/>
  <c r="K9873" i="251"/>
  <c r="K9874" i="251"/>
  <c r="K9875" i="251"/>
  <c r="K9876" i="251"/>
  <c r="K9877" i="251"/>
  <c r="K9878" i="251"/>
  <c r="K9879" i="251"/>
  <c r="K9880" i="251"/>
  <c r="K9881" i="251"/>
  <c r="K9882" i="251"/>
  <c r="K9883" i="251"/>
  <c r="K9884" i="251"/>
  <c r="K9885" i="251"/>
  <c r="K9886" i="251"/>
  <c r="K9887" i="251"/>
  <c r="K9888" i="251"/>
  <c r="K9889" i="251"/>
  <c r="K9890" i="251"/>
  <c r="K9891" i="251"/>
  <c r="K9892" i="251"/>
  <c r="K9893" i="251"/>
  <c r="K9894" i="251"/>
  <c r="K9895" i="251"/>
  <c r="K9896" i="251"/>
  <c r="K9897" i="251"/>
  <c r="K9898" i="251"/>
  <c r="K9899" i="251"/>
  <c r="K9900" i="251"/>
  <c r="K9901" i="251"/>
  <c r="K9902" i="251"/>
  <c r="K9903" i="251"/>
  <c r="K9904" i="251"/>
  <c r="K9905" i="251"/>
  <c r="K9906" i="251"/>
  <c r="K9907" i="251"/>
  <c r="K9908" i="251"/>
  <c r="K9909" i="251"/>
  <c r="K9910" i="251"/>
  <c r="K9911" i="251"/>
  <c r="K9912" i="251"/>
  <c r="K9913" i="251"/>
  <c r="K9914" i="251"/>
  <c r="K9915" i="251"/>
  <c r="K9916" i="251"/>
  <c r="K9917" i="251"/>
  <c r="K9918" i="251"/>
  <c r="K9919" i="251"/>
  <c r="K9920" i="251"/>
  <c r="K9921" i="251"/>
  <c r="K9922" i="251"/>
  <c r="K9923" i="251"/>
  <c r="K9924" i="251"/>
  <c r="K9925" i="251"/>
  <c r="K9926" i="251"/>
  <c r="K9927" i="251"/>
  <c r="K9928" i="251"/>
  <c r="K9929" i="251"/>
  <c r="K9930" i="251"/>
  <c r="K9931" i="251"/>
  <c r="K9932" i="251"/>
  <c r="K9933" i="251"/>
  <c r="K9934" i="251"/>
  <c r="K9935" i="251"/>
  <c r="K9936" i="251"/>
  <c r="K9937" i="251"/>
  <c r="K9938" i="251"/>
  <c r="K9939" i="251"/>
  <c r="K9940" i="251"/>
  <c r="K9941" i="251"/>
  <c r="K9942" i="251"/>
  <c r="K9943" i="251"/>
  <c r="K9944" i="251"/>
  <c r="K9945" i="251"/>
  <c r="K9946" i="251"/>
  <c r="K9947" i="251"/>
  <c r="K9948" i="251"/>
  <c r="K9949" i="251"/>
  <c r="K9950" i="251"/>
  <c r="K9951" i="251"/>
  <c r="K9952" i="251"/>
  <c r="K9953" i="251"/>
  <c r="K9954" i="251"/>
  <c r="K9955" i="251"/>
  <c r="K9956" i="251"/>
  <c r="K9957" i="251"/>
  <c r="K9958" i="251"/>
  <c r="K9959" i="251"/>
  <c r="K9960" i="251"/>
  <c r="K9961" i="251"/>
  <c r="K9962" i="251"/>
  <c r="K9963" i="251"/>
  <c r="K9964" i="251"/>
  <c r="K9965" i="251"/>
  <c r="K9966" i="251"/>
  <c r="K9967" i="251"/>
  <c r="K9968" i="251"/>
  <c r="K9969" i="251"/>
  <c r="K9970" i="251"/>
  <c r="K9971" i="251"/>
  <c r="K9972" i="251"/>
  <c r="K9973" i="251"/>
  <c r="K9974" i="251"/>
  <c r="K9975" i="251"/>
  <c r="K9976" i="251"/>
  <c r="K9977" i="251"/>
  <c r="K9978" i="251"/>
  <c r="K9979" i="251"/>
  <c r="K9980" i="251"/>
  <c r="K9981" i="251"/>
  <c r="K9982" i="251"/>
  <c r="K9983" i="251"/>
  <c r="K9984" i="251"/>
  <c r="K9985" i="251"/>
  <c r="K9986" i="251"/>
  <c r="K9987" i="251"/>
  <c r="K9988" i="251"/>
  <c r="K9989" i="251"/>
  <c r="K9990" i="251"/>
  <c r="K9991" i="251"/>
  <c r="K9992" i="251"/>
  <c r="K9993" i="251"/>
  <c r="K9994" i="251"/>
  <c r="K9995" i="251"/>
  <c r="K9996" i="251"/>
  <c r="K9997" i="251"/>
  <c r="K9998" i="251"/>
  <c r="K9999" i="251"/>
  <c r="K10000" i="251"/>
  <c r="K10001" i="251"/>
  <c r="K10002" i="251"/>
  <c r="K10003" i="251"/>
  <c r="K10004" i="251"/>
  <c r="K10005" i="251"/>
  <c r="K10006" i="251"/>
  <c r="K10007" i="251"/>
  <c r="K10008" i="251"/>
  <c r="K10009" i="251"/>
  <c r="K10010" i="251"/>
  <c r="K10011" i="251"/>
  <c r="K10012" i="251"/>
  <c r="K10013" i="251"/>
  <c r="K10014" i="251"/>
  <c r="K10015" i="251"/>
  <c r="K10016" i="251"/>
  <c r="K10017" i="251"/>
  <c r="O12" i="251"/>
  <c r="O13" i="251"/>
  <c r="O14" i="251"/>
  <c r="AC20" i="251"/>
  <c r="AC21" i="251"/>
  <c r="AF19" i="251"/>
  <c r="AE20" i="251"/>
  <c r="L9" i="133"/>
  <c r="M9" i="133"/>
  <c r="N9" i="133"/>
  <c r="O9" i="133"/>
  <c r="P9" i="133"/>
  <c r="Q9" i="133"/>
  <c r="R9" i="133"/>
  <c r="S9" i="133"/>
  <c r="T9" i="133"/>
  <c r="U9" i="133"/>
  <c r="V9" i="133"/>
  <c r="W9" i="133"/>
  <c r="X9" i="133"/>
  <c r="Y9" i="133"/>
  <c r="Z9" i="133"/>
  <c r="AA9" i="133"/>
  <c r="L10" i="133"/>
  <c r="M10" i="133"/>
  <c r="N10" i="133"/>
  <c r="O10" i="133"/>
  <c r="P10" i="133"/>
  <c r="Q10" i="133"/>
  <c r="R10" i="133"/>
  <c r="S10" i="133"/>
  <c r="T10" i="133"/>
  <c r="U10" i="133"/>
  <c r="V10" i="133"/>
  <c r="X10" i="133"/>
  <c r="Y10" i="133"/>
  <c r="Z10" i="133"/>
  <c r="AA10" i="133"/>
  <c r="L11" i="133"/>
  <c r="M11" i="133"/>
  <c r="N11" i="133"/>
  <c r="O11" i="133"/>
  <c r="P11" i="133"/>
  <c r="Q11" i="133"/>
  <c r="R11" i="133"/>
  <c r="S11" i="133"/>
  <c r="T11" i="133"/>
  <c r="U11" i="133"/>
  <c r="V11" i="133"/>
  <c r="W11" i="133"/>
  <c r="X11" i="133"/>
  <c r="Y11" i="133"/>
  <c r="Z11" i="133"/>
  <c r="AA11" i="133"/>
  <c r="L12" i="133"/>
  <c r="M12" i="133"/>
  <c r="N12" i="133"/>
  <c r="O12" i="133"/>
  <c r="P12" i="133"/>
  <c r="Q12" i="133"/>
  <c r="R12" i="133"/>
  <c r="S12" i="133"/>
  <c r="T12" i="133"/>
  <c r="U12" i="133"/>
  <c r="V12" i="133"/>
  <c r="X12" i="133"/>
  <c r="Y12" i="133"/>
  <c r="Z12" i="133"/>
  <c r="AA12" i="133"/>
  <c r="L13" i="133"/>
  <c r="M13" i="133"/>
  <c r="N13" i="133"/>
  <c r="O13" i="133"/>
  <c r="P13" i="133"/>
  <c r="Q13" i="133"/>
  <c r="R13" i="133"/>
  <c r="S13" i="133"/>
  <c r="T13" i="133"/>
  <c r="U13" i="133"/>
  <c r="V13" i="133"/>
  <c r="W13" i="133"/>
  <c r="X13" i="133"/>
  <c r="Y13" i="133"/>
  <c r="Z13" i="133"/>
  <c r="AA13" i="133"/>
  <c r="L14" i="133"/>
  <c r="M14" i="133"/>
  <c r="N14" i="133"/>
  <c r="O14" i="133"/>
  <c r="P14" i="133"/>
  <c r="Q14" i="133"/>
  <c r="R14" i="133"/>
  <c r="S14" i="133"/>
  <c r="T14" i="133"/>
  <c r="U14" i="133"/>
  <c r="V14" i="133"/>
  <c r="X14" i="133"/>
  <c r="Y14" i="133"/>
  <c r="Z14" i="133"/>
  <c r="AA14" i="133"/>
  <c r="L15" i="133"/>
  <c r="M15" i="133"/>
  <c r="N15" i="133"/>
  <c r="O15" i="133"/>
  <c r="P15" i="133"/>
  <c r="Q15" i="133"/>
  <c r="R15" i="133"/>
  <c r="S15" i="133"/>
  <c r="T15" i="133"/>
  <c r="U15" i="133"/>
  <c r="V15" i="133"/>
  <c r="W15" i="133"/>
  <c r="X15" i="133"/>
  <c r="Y15" i="133"/>
  <c r="Z15" i="133"/>
  <c r="AA15" i="133"/>
  <c r="L16" i="133"/>
  <c r="M16" i="133"/>
  <c r="N16" i="133"/>
  <c r="O16" i="133"/>
  <c r="P16" i="133"/>
  <c r="Q16" i="133"/>
  <c r="R16" i="133"/>
  <c r="S16" i="133"/>
  <c r="T16" i="133"/>
  <c r="U16" i="133"/>
  <c r="V16" i="133"/>
  <c r="X16" i="133"/>
  <c r="Y16" i="133"/>
  <c r="Z16" i="133"/>
  <c r="AA16" i="133"/>
  <c r="L17" i="133"/>
  <c r="M17" i="133"/>
  <c r="N17" i="133"/>
  <c r="O17" i="133"/>
  <c r="P17" i="133"/>
  <c r="Q17" i="133"/>
  <c r="R17" i="133"/>
  <c r="S17" i="133"/>
  <c r="T17" i="133"/>
  <c r="U17" i="133"/>
  <c r="V17" i="133"/>
  <c r="W17" i="133"/>
  <c r="X17" i="133"/>
  <c r="Y17" i="133"/>
  <c r="Z17" i="133"/>
  <c r="AA17" i="133"/>
  <c r="L18" i="133"/>
  <c r="M18" i="133"/>
  <c r="N18" i="133"/>
  <c r="O18" i="133"/>
  <c r="P18" i="133"/>
  <c r="Q18" i="133"/>
  <c r="R18" i="133"/>
  <c r="S18" i="133"/>
  <c r="T18" i="133"/>
  <c r="U18" i="133"/>
  <c r="V18" i="133"/>
  <c r="X18" i="133"/>
  <c r="Y18" i="133"/>
  <c r="Z18" i="133"/>
  <c r="AA18" i="133"/>
  <c r="L19" i="133"/>
  <c r="M19" i="133"/>
  <c r="N19" i="133"/>
  <c r="O19" i="133"/>
  <c r="P19" i="133"/>
  <c r="Q19" i="133"/>
  <c r="R19" i="133"/>
  <c r="S19" i="133"/>
  <c r="T19" i="133"/>
  <c r="U19" i="133"/>
  <c r="V19" i="133"/>
  <c r="W19" i="133"/>
  <c r="X19" i="133"/>
  <c r="Y19" i="133"/>
  <c r="Z19" i="133"/>
  <c r="AA19" i="133"/>
  <c r="L20" i="133"/>
  <c r="M20" i="133"/>
  <c r="N20" i="133"/>
  <c r="W20" i="133" s="1"/>
  <c r="O20" i="133"/>
  <c r="P20" i="133"/>
  <c r="Q20" i="133"/>
  <c r="R20" i="133"/>
  <c r="S20" i="133"/>
  <c r="T20" i="133"/>
  <c r="U20" i="133"/>
  <c r="V20" i="133"/>
  <c r="X20" i="133"/>
  <c r="Y20" i="133"/>
  <c r="Z20" i="133"/>
  <c r="AA20" i="133"/>
  <c r="L21" i="133"/>
  <c r="M21" i="133"/>
  <c r="N21" i="133"/>
  <c r="O21" i="133"/>
  <c r="P21" i="133"/>
  <c r="Q21" i="133"/>
  <c r="R21" i="133"/>
  <c r="S21" i="133"/>
  <c r="T21" i="133"/>
  <c r="U21" i="133"/>
  <c r="V21" i="133"/>
  <c r="W21" i="133"/>
  <c r="X21" i="133"/>
  <c r="Y21" i="133"/>
  <c r="Z21" i="133"/>
  <c r="AA21" i="133"/>
  <c r="L22" i="133"/>
  <c r="M22" i="133"/>
  <c r="N22" i="133"/>
  <c r="O22" i="133"/>
  <c r="P22" i="133"/>
  <c r="Q22" i="133"/>
  <c r="R22" i="133"/>
  <c r="S22" i="133"/>
  <c r="T22" i="133"/>
  <c r="U22" i="133"/>
  <c r="V22" i="133"/>
  <c r="X22" i="133"/>
  <c r="Y22" i="133"/>
  <c r="Z22" i="133"/>
  <c r="AA22" i="133"/>
  <c r="L23" i="133"/>
  <c r="M23" i="133"/>
  <c r="N23" i="133"/>
  <c r="O23" i="133"/>
  <c r="P23" i="133"/>
  <c r="Q23" i="133"/>
  <c r="R23" i="133"/>
  <c r="S23" i="133"/>
  <c r="T23" i="133"/>
  <c r="U23" i="133"/>
  <c r="V23" i="133"/>
  <c r="X23" i="133"/>
  <c r="Y23" i="133"/>
  <c r="Z23" i="133"/>
  <c r="AA23" i="133"/>
  <c r="L24" i="133"/>
  <c r="M24" i="133"/>
  <c r="N24" i="133"/>
  <c r="O24" i="133"/>
  <c r="P24" i="133"/>
  <c r="Q24" i="133"/>
  <c r="R24" i="133"/>
  <c r="S24" i="133"/>
  <c r="T24" i="133"/>
  <c r="U24" i="133"/>
  <c r="V24" i="133"/>
  <c r="X24" i="133"/>
  <c r="Y24" i="133"/>
  <c r="Z24" i="133"/>
  <c r="AA24" i="133"/>
  <c r="L25" i="133"/>
  <c r="M25" i="133"/>
  <c r="N25" i="133"/>
  <c r="O25" i="133"/>
  <c r="P25" i="133"/>
  <c r="Q25" i="133"/>
  <c r="R25" i="133"/>
  <c r="S25" i="133"/>
  <c r="T25" i="133"/>
  <c r="U25" i="133"/>
  <c r="V25" i="133"/>
  <c r="X25" i="133"/>
  <c r="Y25" i="133"/>
  <c r="Z25" i="133"/>
  <c r="AA25" i="133"/>
  <c r="L26" i="133"/>
  <c r="M26" i="133"/>
  <c r="N26" i="133"/>
  <c r="O26" i="133"/>
  <c r="P26" i="133"/>
  <c r="Q26" i="133"/>
  <c r="R26" i="133"/>
  <c r="S26" i="133"/>
  <c r="T26" i="133"/>
  <c r="U26" i="133"/>
  <c r="V26" i="133"/>
  <c r="X26" i="133"/>
  <c r="Y26" i="133"/>
  <c r="Z26" i="133"/>
  <c r="AA26" i="133"/>
  <c r="L27" i="133"/>
  <c r="M27" i="133"/>
  <c r="N27" i="133"/>
  <c r="O27" i="133"/>
  <c r="P27" i="133"/>
  <c r="Q27" i="133"/>
  <c r="R27" i="133"/>
  <c r="W27" i="133" s="1"/>
  <c r="S27" i="133"/>
  <c r="T27" i="133"/>
  <c r="U27" i="133"/>
  <c r="V27" i="133"/>
  <c r="X27" i="133"/>
  <c r="Y27" i="133"/>
  <c r="Z27" i="133"/>
  <c r="AA27" i="133"/>
  <c r="L28" i="133"/>
  <c r="M28" i="133"/>
  <c r="N28" i="133"/>
  <c r="O28" i="133"/>
  <c r="P28" i="133"/>
  <c r="Q28" i="133"/>
  <c r="R28" i="133"/>
  <c r="S28" i="133"/>
  <c r="T28" i="133"/>
  <c r="U28" i="133"/>
  <c r="V28" i="133"/>
  <c r="X28" i="133"/>
  <c r="Y28" i="133"/>
  <c r="Z28" i="133"/>
  <c r="AA28" i="133"/>
  <c r="L29" i="133"/>
  <c r="M29" i="133"/>
  <c r="N29" i="133"/>
  <c r="O29" i="133"/>
  <c r="P29" i="133"/>
  <c r="Q29" i="133"/>
  <c r="R29" i="133"/>
  <c r="S29" i="133"/>
  <c r="T29" i="133"/>
  <c r="U29" i="133"/>
  <c r="V29" i="133"/>
  <c r="W29" i="133"/>
  <c r="X29" i="133"/>
  <c r="Y29" i="133"/>
  <c r="Z29" i="133"/>
  <c r="AA29" i="133"/>
  <c r="L30" i="133"/>
  <c r="M30" i="133"/>
  <c r="N30" i="133"/>
  <c r="O30" i="133"/>
  <c r="P30" i="133"/>
  <c r="Q30" i="133"/>
  <c r="R30" i="133"/>
  <c r="S30" i="133"/>
  <c r="T30" i="133"/>
  <c r="U30" i="133"/>
  <c r="V30" i="133"/>
  <c r="X30" i="133"/>
  <c r="Y30" i="133"/>
  <c r="Z30" i="133"/>
  <c r="AA30" i="133"/>
  <c r="L31" i="133"/>
  <c r="M31" i="133"/>
  <c r="N31" i="133"/>
  <c r="O31" i="133"/>
  <c r="P31" i="133"/>
  <c r="Q31" i="133"/>
  <c r="R31" i="133"/>
  <c r="S31" i="133"/>
  <c r="T31" i="133"/>
  <c r="U31" i="133"/>
  <c r="V31" i="133"/>
  <c r="W31" i="133"/>
  <c r="X31" i="133"/>
  <c r="Y31" i="133"/>
  <c r="Z31" i="133"/>
  <c r="AA31" i="133"/>
  <c r="L32" i="133"/>
  <c r="M32" i="133"/>
  <c r="N32" i="133"/>
  <c r="O32" i="133"/>
  <c r="P32" i="133"/>
  <c r="Q32" i="133"/>
  <c r="R32" i="133"/>
  <c r="S32" i="133"/>
  <c r="T32" i="133"/>
  <c r="U32" i="133"/>
  <c r="V32" i="133"/>
  <c r="X32" i="133"/>
  <c r="Y32" i="133"/>
  <c r="Z32" i="133"/>
  <c r="AA32" i="133"/>
  <c r="L33" i="133"/>
  <c r="M33" i="133"/>
  <c r="N33" i="133"/>
  <c r="O33" i="133"/>
  <c r="P33" i="133"/>
  <c r="Q33" i="133"/>
  <c r="R33" i="133"/>
  <c r="S33" i="133"/>
  <c r="T33" i="133"/>
  <c r="U33" i="133"/>
  <c r="V33" i="133"/>
  <c r="W33" i="133"/>
  <c r="X33" i="133"/>
  <c r="Y33" i="133"/>
  <c r="Z33" i="133"/>
  <c r="AA33" i="133"/>
  <c r="L34" i="133"/>
  <c r="M34" i="133"/>
  <c r="N34" i="133"/>
  <c r="O34" i="133"/>
  <c r="P34" i="133"/>
  <c r="Q34" i="133"/>
  <c r="R34" i="133"/>
  <c r="S34" i="133"/>
  <c r="T34" i="133"/>
  <c r="U34" i="133"/>
  <c r="V34" i="133"/>
  <c r="X34" i="133"/>
  <c r="Y34" i="133"/>
  <c r="Z34" i="133"/>
  <c r="AA34" i="133"/>
  <c r="L35" i="133"/>
  <c r="M35" i="133"/>
  <c r="N35" i="133"/>
  <c r="O35" i="133"/>
  <c r="P35" i="133"/>
  <c r="Q35" i="133"/>
  <c r="R35" i="133"/>
  <c r="S35" i="133"/>
  <c r="T35" i="133"/>
  <c r="U35" i="133"/>
  <c r="V35" i="133"/>
  <c r="W35" i="133"/>
  <c r="X35" i="133"/>
  <c r="Y35" i="133"/>
  <c r="Z35" i="133"/>
  <c r="AA35" i="133"/>
  <c r="L36" i="133"/>
  <c r="M36" i="133"/>
  <c r="N36" i="133"/>
  <c r="O36" i="133"/>
  <c r="P36" i="133"/>
  <c r="Q36" i="133"/>
  <c r="R36" i="133"/>
  <c r="S36" i="133"/>
  <c r="T36" i="133"/>
  <c r="U36" i="133"/>
  <c r="V36" i="133"/>
  <c r="X36" i="133"/>
  <c r="Y36" i="133"/>
  <c r="Z36" i="133"/>
  <c r="AA36" i="133"/>
  <c r="L37" i="133"/>
  <c r="M37" i="133"/>
  <c r="N37" i="133"/>
  <c r="O37" i="133"/>
  <c r="P37" i="133"/>
  <c r="Q37" i="133"/>
  <c r="R37" i="133"/>
  <c r="S37" i="133"/>
  <c r="T37" i="133"/>
  <c r="U37" i="133"/>
  <c r="V37" i="133"/>
  <c r="W37" i="133"/>
  <c r="X37" i="133"/>
  <c r="Y37" i="133"/>
  <c r="Z37" i="133"/>
  <c r="AA37" i="133"/>
  <c r="L38" i="133"/>
  <c r="M38" i="133"/>
  <c r="N38" i="133"/>
  <c r="O38" i="133"/>
  <c r="P38" i="133"/>
  <c r="Q38" i="133"/>
  <c r="R38" i="133"/>
  <c r="S38" i="133"/>
  <c r="T38" i="133"/>
  <c r="U38" i="133"/>
  <c r="V38" i="133"/>
  <c r="X38" i="133"/>
  <c r="Y38" i="133"/>
  <c r="Z38" i="133"/>
  <c r="AA38" i="133"/>
  <c r="L39" i="133"/>
  <c r="M39" i="133"/>
  <c r="N39" i="133"/>
  <c r="O39" i="133"/>
  <c r="P39" i="133"/>
  <c r="Q39" i="133"/>
  <c r="R39" i="133"/>
  <c r="S39" i="133"/>
  <c r="T39" i="133"/>
  <c r="U39" i="133"/>
  <c r="V39" i="133"/>
  <c r="X39" i="133"/>
  <c r="Y39" i="133"/>
  <c r="Z39" i="133"/>
  <c r="AA39" i="133"/>
  <c r="L40" i="133"/>
  <c r="M40" i="133"/>
  <c r="N40" i="133"/>
  <c r="O40" i="133"/>
  <c r="P40" i="133"/>
  <c r="Q40" i="133"/>
  <c r="R40" i="133"/>
  <c r="S40" i="133"/>
  <c r="T40" i="133"/>
  <c r="U40" i="133"/>
  <c r="V40" i="133"/>
  <c r="X40" i="133"/>
  <c r="Y40" i="133"/>
  <c r="Z40" i="133"/>
  <c r="AA40" i="133"/>
  <c r="L41" i="133"/>
  <c r="M41" i="133"/>
  <c r="N41" i="133"/>
  <c r="O41" i="133"/>
  <c r="P41" i="133"/>
  <c r="Q41" i="133"/>
  <c r="W41" i="133" s="1"/>
  <c r="R41" i="133"/>
  <c r="S41" i="133"/>
  <c r="T41" i="133"/>
  <c r="U41" i="133"/>
  <c r="V41" i="133"/>
  <c r="X41" i="133"/>
  <c r="Y41" i="133"/>
  <c r="Z41" i="133"/>
  <c r="AA41" i="133"/>
  <c r="L42" i="133"/>
  <c r="M42" i="133"/>
  <c r="N42" i="133"/>
  <c r="O42" i="133"/>
  <c r="P42" i="133"/>
  <c r="Q42" i="133"/>
  <c r="R42" i="133"/>
  <c r="S42" i="133"/>
  <c r="T42" i="133"/>
  <c r="U42" i="133"/>
  <c r="V42" i="133"/>
  <c r="X42" i="133"/>
  <c r="Y42" i="133"/>
  <c r="Z42" i="133"/>
  <c r="AA42" i="133"/>
  <c r="L43" i="133"/>
  <c r="M43" i="133"/>
  <c r="N43" i="133"/>
  <c r="O43" i="133"/>
  <c r="P43" i="133"/>
  <c r="Q43" i="133"/>
  <c r="R43" i="133"/>
  <c r="S43" i="133"/>
  <c r="T43" i="133"/>
  <c r="U43" i="133"/>
  <c r="V43" i="133"/>
  <c r="X43" i="133"/>
  <c r="Y43" i="133"/>
  <c r="Z43" i="133"/>
  <c r="AA43" i="133"/>
  <c r="L44" i="133"/>
  <c r="M44" i="133"/>
  <c r="N44" i="133"/>
  <c r="O44" i="133"/>
  <c r="P44" i="133"/>
  <c r="Q44" i="133"/>
  <c r="R44" i="133"/>
  <c r="S44" i="133"/>
  <c r="T44" i="133"/>
  <c r="U44" i="133"/>
  <c r="V44" i="133"/>
  <c r="X44" i="133"/>
  <c r="Y44" i="133"/>
  <c r="Z44" i="133"/>
  <c r="AA44" i="133"/>
  <c r="L45" i="133"/>
  <c r="M45" i="133"/>
  <c r="N45" i="133"/>
  <c r="O45" i="133"/>
  <c r="P45" i="133"/>
  <c r="Q45" i="133"/>
  <c r="W45" i="133" s="1"/>
  <c r="R45" i="133"/>
  <c r="S45" i="133"/>
  <c r="T45" i="133"/>
  <c r="U45" i="133"/>
  <c r="V45" i="133"/>
  <c r="X45" i="133"/>
  <c r="Y45" i="133"/>
  <c r="Z45" i="133"/>
  <c r="AA45" i="133"/>
  <c r="L46" i="133"/>
  <c r="M46" i="133"/>
  <c r="N46" i="133"/>
  <c r="O46" i="133"/>
  <c r="P46" i="133"/>
  <c r="Q46" i="133"/>
  <c r="R46" i="133"/>
  <c r="S46" i="133"/>
  <c r="T46" i="133"/>
  <c r="U46" i="133"/>
  <c r="V46" i="133"/>
  <c r="X46" i="133"/>
  <c r="Y46" i="133"/>
  <c r="Z46" i="133"/>
  <c r="AA46" i="133"/>
  <c r="L47" i="133"/>
  <c r="M47" i="133"/>
  <c r="N47" i="133"/>
  <c r="O47" i="133"/>
  <c r="P47" i="133"/>
  <c r="Q47" i="133"/>
  <c r="R47" i="133"/>
  <c r="S47" i="133"/>
  <c r="T47" i="133"/>
  <c r="U47" i="133"/>
  <c r="V47" i="133"/>
  <c r="W47" i="133"/>
  <c r="X47" i="133"/>
  <c r="Y47" i="133"/>
  <c r="Z47" i="133"/>
  <c r="AA47" i="133"/>
  <c r="L48" i="133"/>
  <c r="M48" i="133"/>
  <c r="N48" i="133"/>
  <c r="W48" i="133" s="1"/>
  <c r="O48" i="133"/>
  <c r="P48" i="133"/>
  <c r="Q48" i="133"/>
  <c r="R48" i="133"/>
  <c r="S48" i="133"/>
  <c r="T48" i="133"/>
  <c r="U48" i="133"/>
  <c r="V48" i="133"/>
  <c r="X48" i="133"/>
  <c r="Y48" i="133"/>
  <c r="Z48" i="133"/>
  <c r="AA48" i="133"/>
  <c r="L49" i="133"/>
  <c r="M49" i="133"/>
  <c r="N49" i="133"/>
  <c r="O49" i="133"/>
  <c r="P49" i="133"/>
  <c r="Q49" i="133"/>
  <c r="R49" i="133"/>
  <c r="S49" i="133"/>
  <c r="T49" i="133"/>
  <c r="U49" i="133"/>
  <c r="V49" i="133"/>
  <c r="W49" i="133"/>
  <c r="X49" i="133"/>
  <c r="Y49" i="133"/>
  <c r="Z49" i="133"/>
  <c r="AA49" i="133"/>
  <c r="L50" i="133"/>
  <c r="M50" i="133"/>
  <c r="N50" i="133"/>
  <c r="O50" i="133"/>
  <c r="P50" i="133"/>
  <c r="Q50" i="133"/>
  <c r="R50" i="133"/>
  <c r="S50" i="133"/>
  <c r="T50" i="133"/>
  <c r="U50" i="133"/>
  <c r="V50" i="133"/>
  <c r="X50" i="133"/>
  <c r="Y50" i="133"/>
  <c r="Z50" i="133"/>
  <c r="AA50" i="133"/>
  <c r="L51" i="133"/>
  <c r="M51" i="133"/>
  <c r="N51" i="133"/>
  <c r="O51" i="133"/>
  <c r="P51" i="133"/>
  <c r="Q51" i="133"/>
  <c r="R51" i="133"/>
  <c r="S51" i="133"/>
  <c r="T51" i="133"/>
  <c r="U51" i="133"/>
  <c r="V51" i="133"/>
  <c r="W51" i="133"/>
  <c r="X51" i="133"/>
  <c r="Y51" i="133"/>
  <c r="Z51" i="133"/>
  <c r="AA51" i="133"/>
  <c r="L52" i="133"/>
  <c r="M52" i="133"/>
  <c r="N52" i="133"/>
  <c r="O52" i="133"/>
  <c r="P52" i="133"/>
  <c r="Q52" i="133"/>
  <c r="R52" i="133"/>
  <c r="S52" i="133"/>
  <c r="T52" i="133"/>
  <c r="U52" i="133"/>
  <c r="V52" i="133"/>
  <c r="X52" i="133"/>
  <c r="Y52" i="133"/>
  <c r="Z52" i="133"/>
  <c r="AA52" i="133"/>
  <c r="L53" i="133"/>
  <c r="M53" i="133"/>
  <c r="N53" i="133"/>
  <c r="O53" i="133"/>
  <c r="P53" i="133"/>
  <c r="Q53" i="133"/>
  <c r="R53" i="133"/>
  <c r="S53" i="133"/>
  <c r="T53" i="133"/>
  <c r="U53" i="133"/>
  <c r="V53" i="133"/>
  <c r="W53" i="133"/>
  <c r="X53" i="133"/>
  <c r="Y53" i="133"/>
  <c r="Z53" i="133"/>
  <c r="AA53" i="133"/>
  <c r="L54" i="133"/>
  <c r="M54" i="133"/>
  <c r="N54" i="133"/>
  <c r="O54" i="133"/>
  <c r="P54" i="133"/>
  <c r="Q54" i="133"/>
  <c r="R54" i="133"/>
  <c r="S54" i="133"/>
  <c r="T54" i="133"/>
  <c r="U54" i="133"/>
  <c r="V54" i="133"/>
  <c r="X54" i="133"/>
  <c r="Y54" i="133"/>
  <c r="Z54" i="133"/>
  <c r="AA54" i="133"/>
  <c r="L55" i="133"/>
  <c r="M55" i="133"/>
  <c r="N55" i="133"/>
  <c r="O55" i="133"/>
  <c r="P55" i="133"/>
  <c r="Q55" i="133"/>
  <c r="R55" i="133"/>
  <c r="S55" i="133"/>
  <c r="T55" i="133"/>
  <c r="U55" i="133"/>
  <c r="V55" i="133"/>
  <c r="W55" i="133"/>
  <c r="X55" i="133"/>
  <c r="Y55" i="133"/>
  <c r="Z55" i="133"/>
  <c r="AA55" i="133"/>
  <c r="L56" i="133"/>
  <c r="M56" i="133"/>
  <c r="N56" i="133"/>
  <c r="O56" i="133"/>
  <c r="P56" i="133"/>
  <c r="Q56" i="133"/>
  <c r="R56" i="133"/>
  <c r="S56" i="133"/>
  <c r="T56" i="133"/>
  <c r="U56" i="133"/>
  <c r="V56" i="133"/>
  <c r="X56" i="133"/>
  <c r="Y56" i="133"/>
  <c r="Z56" i="133"/>
  <c r="AA56" i="133"/>
  <c r="L57" i="133"/>
  <c r="M57" i="133"/>
  <c r="N57" i="133"/>
  <c r="O57" i="133"/>
  <c r="P57" i="133"/>
  <c r="Q57" i="133"/>
  <c r="W57" i="133" s="1"/>
  <c r="R57" i="133"/>
  <c r="S57" i="133"/>
  <c r="T57" i="133"/>
  <c r="U57" i="133"/>
  <c r="V57" i="133"/>
  <c r="X57" i="133"/>
  <c r="Y57" i="133"/>
  <c r="Z57" i="133"/>
  <c r="AA57" i="133"/>
  <c r="L58" i="133"/>
  <c r="M58" i="133"/>
  <c r="N58" i="133"/>
  <c r="O58" i="133"/>
  <c r="P58" i="133"/>
  <c r="Q58" i="133"/>
  <c r="R58" i="133"/>
  <c r="S58" i="133"/>
  <c r="T58" i="133"/>
  <c r="U58" i="133"/>
  <c r="V58" i="133"/>
  <c r="X58" i="133"/>
  <c r="Y58" i="133"/>
  <c r="Z58" i="133"/>
  <c r="AA58" i="133"/>
  <c r="L59" i="133"/>
  <c r="M59" i="133"/>
  <c r="N59" i="133"/>
  <c r="O59" i="133"/>
  <c r="P59" i="133"/>
  <c r="Q59" i="133"/>
  <c r="R59" i="133"/>
  <c r="S59" i="133"/>
  <c r="T59" i="133"/>
  <c r="U59" i="133"/>
  <c r="V59" i="133"/>
  <c r="X59" i="133"/>
  <c r="Y59" i="133"/>
  <c r="Z59" i="133"/>
  <c r="AA59" i="133"/>
  <c r="L60" i="133"/>
  <c r="M60" i="133"/>
  <c r="N60" i="133"/>
  <c r="O60" i="133"/>
  <c r="P60" i="133"/>
  <c r="Q60" i="133"/>
  <c r="R60" i="133"/>
  <c r="S60" i="133"/>
  <c r="T60" i="133"/>
  <c r="U60" i="133"/>
  <c r="V60" i="133"/>
  <c r="X60" i="133"/>
  <c r="Y60" i="133"/>
  <c r="Z60" i="133"/>
  <c r="AA60" i="133"/>
  <c r="L61" i="133"/>
  <c r="M61" i="133"/>
  <c r="N61" i="133"/>
  <c r="O61" i="133"/>
  <c r="P61" i="133"/>
  <c r="Q61" i="133"/>
  <c r="R61" i="133"/>
  <c r="S61" i="133"/>
  <c r="T61" i="133"/>
  <c r="U61" i="133"/>
  <c r="V61" i="133"/>
  <c r="X61" i="133"/>
  <c r="Y61" i="133"/>
  <c r="Z61" i="133"/>
  <c r="AA61" i="133"/>
  <c r="L62" i="133"/>
  <c r="M62" i="133"/>
  <c r="N62" i="133"/>
  <c r="W62" i="133" s="1"/>
  <c r="O62" i="133"/>
  <c r="P62" i="133"/>
  <c r="Q62" i="133"/>
  <c r="R62" i="133"/>
  <c r="S62" i="133"/>
  <c r="T62" i="133"/>
  <c r="U62" i="133"/>
  <c r="V62" i="133"/>
  <c r="X62" i="133"/>
  <c r="Y62" i="133"/>
  <c r="Z62" i="133"/>
  <c r="AA62" i="133"/>
  <c r="L63" i="133"/>
  <c r="M63" i="133"/>
  <c r="N63" i="133"/>
  <c r="O63" i="133"/>
  <c r="P63" i="133"/>
  <c r="Q63" i="133"/>
  <c r="R63" i="133"/>
  <c r="S63" i="133"/>
  <c r="T63" i="133"/>
  <c r="U63" i="133"/>
  <c r="V63" i="133"/>
  <c r="X63" i="133"/>
  <c r="Y63" i="133"/>
  <c r="Z63" i="133"/>
  <c r="AA63" i="133"/>
  <c r="L64" i="133"/>
  <c r="M64" i="133"/>
  <c r="N64" i="133"/>
  <c r="W64" i="133" s="1"/>
  <c r="O64" i="133"/>
  <c r="P64" i="133"/>
  <c r="Q64" i="133"/>
  <c r="R64" i="133"/>
  <c r="S64" i="133"/>
  <c r="T64" i="133"/>
  <c r="U64" i="133"/>
  <c r="V64" i="133"/>
  <c r="X64" i="133"/>
  <c r="Y64" i="133"/>
  <c r="Z64" i="133"/>
  <c r="AA64" i="133"/>
  <c r="L65" i="133"/>
  <c r="M65" i="133"/>
  <c r="N65" i="133"/>
  <c r="O65" i="133"/>
  <c r="P65" i="133"/>
  <c r="Q65" i="133"/>
  <c r="R65" i="133"/>
  <c r="S65" i="133"/>
  <c r="T65" i="133"/>
  <c r="U65" i="133"/>
  <c r="V65" i="133"/>
  <c r="X65" i="133"/>
  <c r="Y65" i="133"/>
  <c r="Z65" i="133"/>
  <c r="AA65" i="133"/>
  <c r="L66" i="133"/>
  <c r="M66" i="133"/>
  <c r="N66" i="133"/>
  <c r="O66" i="133"/>
  <c r="P66" i="133"/>
  <c r="Q66" i="133"/>
  <c r="R66" i="133"/>
  <c r="S66" i="133"/>
  <c r="T66" i="133"/>
  <c r="U66" i="133"/>
  <c r="V66" i="133"/>
  <c r="X66" i="133"/>
  <c r="Y66" i="133"/>
  <c r="Z66" i="133"/>
  <c r="AA66" i="133"/>
  <c r="L67" i="133"/>
  <c r="M67" i="133"/>
  <c r="N67" i="133"/>
  <c r="O67" i="133"/>
  <c r="P67" i="133"/>
  <c r="Q67" i="133"/>
  <c r="W67" i="133" s="1"/>
  <c r="R67" i="133"/>
  <c r="S67" i="133"/>
  <c r="T67" i="133"/>
  <c r="U67" i="133"/>
  <c r="V67" i="133"/>
  <c r="X67" i="133"/>
  <c r="Y67" i="133"/>
  <c r="Z67" i="133"/>
  <c r="AA67" i="133"/>
  <c r="L68" i="133"/>
  <c r="L4" i="126"/>
  <c r="U9" i="126" s="1" a="1"/>
  <c r="L6" i="126" a="1"/>
  <c r="L6" i="126"/>
  <c r="S6" i="126" a="1"/>
  <c r="S6" i="126"/>
  <c r="Y6" i="126"/>
  <c r="Z6" i="126"/>
  <c r="AA6" i="126"/>
  <c r="AB6" i="126"/>
  <c r="AC6" i="126"/>
  <c r="AD6" i="126"/>
  <c r="AE6" i="126"/>
  <c r="AF6" i="126"/>
  <c r="AG6" i="126"/>
  <c r="AH6" i="126"/>
  <c r="AI6" i="126"/>
  <c r="L9" i="126" a="1"/>
  <c r="M9" i="126" a="1"/>
  <c r="M9" i="126" s="1"/>
  <c r="N9" i="126" a="1"/>
  <c r="N9" i="126"/>
  <c r="O9" i="126" a="1"/>
  <c r="O9" i="126" s="1"/>
  <c r="AB9" i="126" s="1"/>
  <c r="P9" i="126" a="1"/>
  <c r="P9" i="126"/>
  <c r="S9" i="126" a="1"/>
  <c r="L4" i="73"/>
  <c r="L6" i="73" a="1"/>
  <c r="L6" i="73" s="1"/>
  <c r="Y8" i="73" s="1" a="1"/>
  <c r="Y8" i="73" s="1"/>
  <c r="S6" i="73" a="1"/>
  <c r="S6" i="73"/>
  <c r="Y6" i="73"/>
  <c r="Z6" i="73"/>
  <c r="AA6" i="73"/>
  <c r="AB6" i="73"/>
  <c r="AC6" i="73"/>
  <c r="AE6" i="73" s="1"/>
  <c r="AD6" i="73"/>
  <c r="AF6" i="73"/>
  <c r="AG6" i="73"/>
  <c r="AH6" i="73"/>
  <c r="AI6" i="73"/>
  <c r="L9" i="73" a="1"/>
  <c r="L9" i="73"/>
  <c r="Z7" i="73"/>
  <c r="AO9" i="73"/>
  <c r="AO10" i="73"/>
  <c r="AO11" i="73"/>
  <c r="AO12" i="73"/>
  <c r="AO13" i="73"/>
  <c r="AO14" i="73"/>
  <c r="AO15" i="73"/>
  <c r="AO16" i="73"/>
  <c r="AO17" i="73"/>
  <c r="AO18" i="73"/>
  <c r="AO19" i="73"/>
  <c r="AO20" i="73"/>
  <c r="AO21" i="73"/>
  <c r="AO22" i="73"/>
  <c r="AO23" i="73"/>
  <c r="AO24" i="73"/>
  <c r="AO25" i="73"/>
  <c r="AO26" i="73"/>
  <c r="AO27" i="73"/>
  <c r="AO28" i="73"/>
  <c r="AO29" i="73"/>
  <c r="AO30" i="73"/>
  <c r="AO31" i="73"/>
  <c r="AO32" i="73"/>
  <c r="AO33" i="73"/>
  <c r="AO34" i="73"/>
  <c r="AO35" i="73"/>
  <c r="AO36" i="73"/>
  <c r="AO37" i="73"/>
  <c r="AO38" i="73"/>
  <c r="AO39" i="73"/>
  <c r="AO40" i="73"/>
  <c r="AO41" i="73"/>
  <c r="AO42" i="73"/>
  <c r="AO43" i="73"/>
  <c r="AO44" i="73"/>
  <c r="AO45" i="73"/>
  <c r="AO46" i="73"/>
  <c r="AO47" i="73"/>
  <c r="AO48" i="73"/>
  <c r="AO49" i="73"/>
  <c r="AO50" i="73"/>
  <c r="AO51" i="73"/>
  <c r="AO52" i="73"/>
  <c r="AO53" i="73"/>
  <c r="AO54" i="73"/>
  <c r="AO55" i="73"/>
  <c r="AO56" i="73"/>
  <c r="AO57" i="73"/>
  <c r="AO58" i="73"/>
  <c r="AO59" i="73"/>
  <c r="AO60" i="73"/>
  <c r="AO61" i="73"/>
  <c r="AO62" i="73"/>
  <c r="AO63" i="73"/>
  <c r="AO64" i="73"/>
  <c r="AO65" i="73"/>
  <c r="AO66" i="73"/>
  <c r="AO67" i="73"/>
  <c r="AO68" i="73"/>
  <c r="AO69" i="73"/>
  <c r="AO70" i="73"/>
  <c r="AO71" i="73"/>
  <c r="AO72" i="73"/>
  <c r="AO73" i="73"/>
  <c r="AO74" i="73"/>
  <c r="AO75" i="73"/>
  <c r="AO76" i="73"/>
  <c r="AO77" i="73"/>
  <c r="AO78" i="73"/>
  <c r="AO79" i="73"/>
  <c r="AO80" i="73"/>
  <c r="AO81" i="73"/>
  <c r="AO82" i="73"/>
  <c r="AO83" i="73"/>
  <c r="AO84" i="73"/>
  <c r="AO85" i="73"/>
  <c r="AO86" i="73"/>
  <c r="AO87" i="73"/>
  <c r="AO88" i="73"/>
  <c r="AO89" i="73"/>
  <c r="AO90" i="73"/>
  <c r="AO91" i="73"/>
  <c r="AO92" i="73"/>
  <c r="AO93" i="73"/>
  <c r="AO94" i="73"/>
  <c r="AO95" i="73"/>
  <c r="AO96" i="73"/>
  <c r="AO97" i="73"/>
  <c r="AO98" i="73"/>
  <c r="AO99" i="73"/>
  <c r="AO100" i="73"/>
  <c r="AO101" i="73"/>
  <c r="AO102" i="73"/>
  <c r="AO103" i="73"/>
  <c r="AO104" i="73"/>
  <c r="AO105" i="73"/>
  <c r="AO106" i="73"/>
  <c r="AO107" i="73"/>
  <c r="AO108" i="73"/>
  <c r="AO109" i="73"/>
  <c r="AO110" i="73"/>
  <c r="AO111" i="73"/>
  <c r="AO112" i="73"/>
  <c r="AO113" i="73"/>
  <c r="AO114" i="73"/>
  <c r="AO115" i="73"/>
  <c r="AO116" i="73"/>
  <c r="AO117" i="73"/>
  <c r="AO118" i="73"/>
  <c r="AO119" i="73"/>
  <c r="AO120" i="73"/>
  <c r="AO121" i="73"/>
  <c r="AO122" i="73"/>
  <c r="AO123" i="73"/>
  <c r="AO124" i="73"/>
  <c r="AO125" i="73"/>
  <c r="AO126" i="73"/>
  <c r="AO127" i="73"/>
  <c r="AO128" i="73"/>
  <c r="AO129" i="73"/>
  <c r="AO130" i="73"/>
  <c r="AO131" i="73"/>
  <c r="AO132" i="73"/>
  <c r="AO133" i="73"/>
  <c r="AO134" i="73"/>
  <c r="AO135" i="73"/>
  <c r="AO136" i="73"/>
  <c r="AO137" i="73"/>
  <c r="AO138" i="73"/>
  <c r="AO139" i="73"/>
  <c r="AO140" i="73"/>
  <c r="AO141" i="73"/>
  <c r="AO142" i="73"/>
  <c r="AO143" i="73"/>
  <c r="AO144" i="73"/>
  <c r="AO145" i="73"/>
  <c r="AO146" i="73"/>
  <c r="AO147" i="73"/>
  <c r="AO148" i="73"/>
  <c r="AO149" i="73"/>
  <c r="AO150" i="73"/>
  <c r="AO151" i="73"/>
  <c r="AO152" i="73"/>
  <c r="AO153" i="73"/>
  <c r="AO154" i="73"/>
  <c r="AO155" i="73"/>
  <c r="AO156" i="73"/>
  <c r="AO157" i="73"/>
  <c r="AO158" i="73"/>
  <c r="AO159" i="73"/>
  <c r="AO160" i="73"/>
  <c r="AO161" i="73"/>
  <c r="AO162" i="73"/>
  <c r="AO163" i="73"/>
  <c r="AO164" i="73"/>
  <c r="AO165" i="73"/>
  <c r="AO166" i="73"/>
  <c r="AO167" i="73"/>
  <c r="AO168" i="73"/>
  <c r="AO169" i="73"/>
  <c r="AO170" i="73"/>
  <c r="AO171" i="73"/>
  <c r="AO172" i="73"/>
  <c r="AO173" i="73"/>
  <c r="AO174" i="73"/>
  <c r="AO175" i="73"/>
  <c r="AO176" i="73"/>
  <c r="AO177" i="73"/>
  <c r="AO178" i="73"/>
  <c r="AO179" i="73"/>
  <c r="AO180" i="73"/>
  <c r="AO181" i="73"/>
  <c r="AO182" i="73"/>
  <c r="AO183" i="73"/>
  <c r="AO184" i="73"/>
  <c r="AO185" i="73"/>
  <c r="AO186" i="73"/>
  <c r="AO187" i="73"/>
  <c r="AO188" i="73"/>
  <c r="AO189" i="73"/>
  <c r="AO190" i="73"/>
  <c r="AO191" i="73"/>
  <c r="AO192" i="73"/>
  <c r="AO193" i="73"/>
  <c r="AO194" i="73"/>
  <c r="AO195" i="73"/>
  <c r="AO196" i="73"/>
  <c r="AO197" i="73"/>
  <c r="AO198" i="73"/>
  <c r="AO199" i="73"/>
  <c r="AO200" i="73"/>
  <c r="AO201" i="73"/>
  <c r="AO202" i="73"/>
  <c r="AO203" i="73"/>
  <c r="AO204" i="73"/>
  <c r="AO205" i="73"/>
  <c r="AO206" i="73"/>
  <c r="AO207" i="73"/>
  <c r="AO208" i="73"/>
  <c r="AO209" i="73"/>
  <c r="AO210" i="73"/>
  <c r="AO211" i="73"/>
  <c r="AO212" i="73"/>
  <c r="AO213" i="73"/>
  <c r="AO214" i="73"/>
  <c r="AO215" i="73"/>
  <c r="AO216" i="73"/>
  <c r="AO217" i="73"/>
  <c r="AO218" i="73"/>
  <c r="AO219" i="73"/>
  <c r="AO220" i="73"/>
  <c r="AO221" i="73"/>
  <c r="AO222" i="73"/>
  <c r="AO223" i="73"/>
  <c r="AO224" i="73"/>
  <c r="AO225" i="73"/>
  <c r="AO226" i="73"/>
  <c r="AO227" i="73"/>
  <c r="AO228" i="73"/>
  <c r="AO229" i="73"/>
  <c r="AO230" i="73"/>
  <c r="AO231" i="73"/>
  <c r="AO232" i="73"/>
  <c r="AO233" i="73"/>
  <c r="AO234" i="73"/>
  <c r="AO235" i="73"/>
  <c r="AO236" i="73"/>
  <c r="AO237" i="73"/>
  <c r="AO238" i="73"/>
  <c r="AO239" i="73"/>
  <c r="AO240" i="73"/>
  <c r="AO241" i="73"/>
  <c r="AO242" i="73"/>
  <c r="AO243" i="73"/>
  <c r="AO244" i="73"/>
  <c r="AO245" i="73"/>
  <c r="AO246" i="73"/>
  <c r="AO247" i="73"/>
  <c r="AO248" i="73"/>
  <c r="AO249" i="73"/>
  <c r="AO250" i="73"/>
  <c r="AO251" i="73"/>
  <c r="AO252" i="73"/>
  <c r="AO253" i="73"/>
  <c r="AO254" i="73"/>
  <c r="AO255" i="73"/>
  <c r="AO256" i="73"/>
  <c r="AO257" i="73"/>
  <c r="AO258" i="73"/>
  <c r="AO259" i="73"/>
  <c r="AO260" i="73"/>
  <c r="AO261" i="73"/>
  <c r="AO262" i="73"/>
  <c r="AO263" i="73"/>
  <c r="AO264" i="73"/>
  <c r="AO265" i="73"/>
  <c r="AO266" i="73"/>
  <c r="AO267" i="73"/>
  <c r="AO268" i="73"/>
  <c r="M9" i="73" a="1"/>
  <c r="N9" i="73" a="1"/>
  <c r="N9" i="73"/>
  <c r="O9" i="73" a="1"/>
  <c r="AB9" i="73" s="1"/>
  <c r="O9" i="73"/>
  <c r="AB14" i="73" s="1"/>
  <c r="P9" i="73" a="1"/>
  <c r="Q9" i="73" a="1"/>
  <c r="S9" i="73" a="1"/>
  <c r="T9" i="73" a="1"/>
  <c r="U9" i="73" a="1"/>
  <c r="V9" i="73" a="1"/>
  <c r="V9" i="73"/>
  <c r="AA9" i="73"/>
  <c r="BO9" i="73" a="1"/>
  <c r="BO9" i="73"/>
  <c r="BR9" i="73" a="1"/>
  <c r="AA10" i="73"/>
  <c r="AM10" i="73"/>
  <c r="AM11" i="73" s="1"/>
  <c r="AM12" i="73" s="1"/>
  <c r="AM13" i="73" s="1"/>
  <c r="AM14" i="73" s="1"/>
  <c r="AM15" i="73" s="1"/>
  <c r="AM16" i="73" s="1"/>
  <c r="AM17" i="73" s="1"/>
  <c r="AM18" i="73" s="1"/>
  <c r="AM19" i="73" s="1"/>
  <c r="AM20" i="73" s="1"/>
  <c r="AM21" i="73" s="1"/>
  <c r="AM22" i="73" s="1"/>
  <c r="AM23" i="73" s="1"/>
  <c r="AM24" i="73" s="1"/>
  <c r="AM25" i="73" s="1"/>
  <c r="AM26" i="73" s="1"/>
  <c r="AM27" i="73" s="1"/>
  <c r="AM28" i="73" s="1"/>
  <c r="AM29" i="73" s="1"/>
  <c r="AA11" i="73"/>
  <c r="AB11" i="73"/>
  <c r="AI11" i="73"/>
  <c r="AA12" i="73"/>
  <c r="AA14" i="73"/>
  <c r="AA15" i="73"/>
  <c r="AB15" i="73"/>
  <c r="AO269" i="73"/>
  <c r="U7" i="133" a="1"/>
  <c r="BG258" i="5"/>
  <c r="BG259" i="5"/>
  <c r="BG231" i="5"/>
  <c r="BG191" i="5"/>
  <c r="BG163" i="5"/>
  <c r="BG135" i="5"/>
  <c r="CG111" i="5"/>
  <c r="CG97" i="5"/>
  <c r="CG83" i="5"/>
  <c r="BG68" i="5"/>
  <c r="V7" i="133" a="1"/>
  <c r="BG260" i="5"/>
  <c r="BG232" i="5"/>
  <c r="BG192" i="5"/>
  <c r="BG164" i="5"/>
  <c r="BG136" i="5"/>
  <c r="BG112" i="5"/>
  <c r="BG98" i="5"/>
  <c r="BG84" i="5"/>
  <c r="CG68" i="5"/>
  <c r="BG261" i="5"/>
  <c r="BG221" i="5"/>
  <c r="BG193" i="5"/>
  <c r="BG165" i="5"/>
  <c r="CG126" i="5"/>
  <c r="CG112" i="5"/>
  <c r="CG98" i="5"/>
  <c r="CG78" i="5"/>
  <c r="BG69" i="5"/>
  <c r="BG245" i="5"/>
  <c r="BG217" i="5"/>
  <c r="BG189" i="5"/>
  <c r="BG149" i="5"/>
  <c r="CG124" i="5"/>
  <c r="CG110" i="5"/>
  <c r="CG90" i="5"/>
  <c r="CG76" i="5"/>
  <c r="BG58" i="5"/>
  <c r="M7" i="133" a="1"/>
  <c r="BG255" i="5"/>
  <c r="BG220" i="5"/>
  <c r="BG184" i="5"/>
  <c r="BG148" i="5"/>
  <c r="BG120" i="5"/>
  <c r="BG102" i="5"/>
  <c r="CG79" i="5"/>
  <c r="S7" i="133" a="1"/>
  <c r="BG243" i="5"/>
  <c r="BG207" i="5"/>
  <c r="BG171" i="5"/>
  <c r="BG127" i="5"/>
  <c r="BG109" i="5"/>
  <c r="CG91" i="5"/>
  <c r="CG73" i="5"/>
  <c r="BG244" i="5"/>
  <c r="BG208" i="5"/>
  <c r="BG172" i="5"/>
  <c r="CG127" i="5"/>
  <c r="CG109" i="5"/>
  <c r="BG92" i="5"/>
  <c r="BG74" i="5"/>
  <c r="BG57" i="5"/>
  <c r="BG262" i="5"/>
  <c r="BG226" i="5"/>
  <c r="BG179" i="5"/>
  <c r="BG143" i="5"/>
  <c r="CG117" i="5"/>
  <c r="CG99" i="5"/>
  <c r="CG81" i="5"/>
  <c r="BG249" i="5"/>
  <c r="BG205" i="5"/>
  <c r="BG166" i="5"/>
  <c r="CG125" i="5"/>
  <c r="CG103" i="5"/>
  <c r="BG82" i="5"/>
  <c r="BG66" i="5"/>
  <c r="BG238" i="5"/>
  <c r="BG185" i="5"/>
  <c r="BG154" i="5"/>
  <c r="CG119" i="5"/>
  <c r="CG93" i="5"/>
  <c r="BG78" i="5"/>
  <c r="BG55" i="5"/>
  <c r="BG46" i="5"/>
  <c r="BG269" i="5"/>
  <c r="BG227" i="5"/>
  <c r="BG186" i="5"/>
  <c r="BG144" i="5"/>
  <c r="CG114" i="5"/>
  <c r="BG94" i="5"/>
  <c r="CG72" i="5"/>
  <c r="BG254" i="5"/>
  <c r="BG212" i="5"/>
  <c r="BG168" i="5"/>
  <c r="BG129" i="5"/>
  <c r="BG107" i="5"/>
  <c r="BG85" i="5"/>
  <c r="BG53" i="5"/>
  <c r="BG256" i="5"/>
  <c r="BG213" i="5"/>
  <c r="BG169" i="5"/>
  <c r="BG130" i="5"/>
  <c r="CG107" i="5"/>
  <c r="CG85" i="5"/>
  <c r="BG56" i="5"/>
  <c r="BG47" i="5"/>
  <c r="BG271" i="5"/>
  <c r="BG225" i="5"/>
  <c r="BG177" i="5"/>
  <c r="BG125" i="5"/>
  <c r="CG100" i="5"/>
  <c r="CG77" i="5"/>
  <c r="BG272" i="5"/>
  <c r="BG215" i="5"/>
  <c r="BG178" i="5"/>
  <c r="BG126" i="5"/>
  <c r="BG101" i="5"/>
  <c r="BG73" i="5"/>
  <c r="BG61" i="5"/>
  <c r="BG44" i="5"/>
  <c r="BG250" i="5"/>
  <c r="BG201" i="5"/>
  <c r="BG145" i="5"/>
  <c r="BG113" i="5"/>
  <c r="BG89" i="5"/>
  <c r="N7" i="133" a="1"/>
  <c r="BG236" i="5"/>
  <c r="BG183" i="5"/>
  <c r="CG123" i="5"/>
  <c r="CG96" i="5"/>
  <c r="CG70" i="5"/>
  <c r="BG273" i="5"/>
  <c r="BG209" i="5"/>
  <c r="BG157" i="5"/>
  <c r="BG115" i="5"/>
  <c r="BG88" i="5"/>
  <c r="BG263" i="5"/>
  <c r="BG210" i="5"/>
  <c r="BG158" i="5"/>
  <c r="CG115" i="5"/>
  <c r="CG88" i="5"/>
  <c r="BG54" i="5"/>
  <c r="BG241" i="5"/>
  <c r="BG188" i="5"/>
  <c r="BG131" i="5"/>
  <c r="BG104" i="5"/>
  <c r="BG77" i="5"/>
  <c r="BG242" i="5"/>
  <c r="BG223" i="5"/>
  <c r="BG156" i="5"/>
  <c r="CG113" i="5"/>
  <c r="BG83" i="5"/>
  <c r="BG60" i="5"/>
  <c r="BG59" i="5"/>
  <c r="O7" i="133" a="1"/>
  <c r="BG224" i="5"/>
  <c r="BG159" i="5"/>
  <c r="BG114" i="5"/>
  <c r="BG79" i="5"/>
  <c r="BG216" i="5"/>
  <c r="BG160" i="5"/>
  <c r="CG108" i="5"/>
  <c r="BG80" i="5"/>
  <c r="BG51" i="5"/>
  <c r="BG50" i="5"/>
  <c r="BG265" i="5"/>
  <c r="BG198" i="5"/>
  <c r="BG139" i="5"/>
  <c r="CG104" i="5"/>
  <c r="BG71" i="5"/>
  <c r="BG38" i="5"/>
  <c r="BG35" i="5"/>
  <c r="BG266" i="5"/>
  <c r="BG199" i="5"/>
  <c r="BG140" i="5"/>
  <c r="BG105" i="5"/>
  <c r="CG71" i="5"/>
  <c r="BG237" i="5"/>
  <c r="BG167" i="5"/>
  <c r="CG118" i="5"/>
  <c r="CG84" i="5"/>
  <c r="P7" i="133" a="1"/>
  <c r="BG206" i="5"/>
  <c r="BG134" i="5"/>
  <c r="BG93" i="5"/>
  <c r="BG268" i="5"/>
  <c r="BG180" i="5"/>
  <c r="BG118" i="5"/>
  <c r="BG81" i="5"/>
  <c r="BG63" i="5"/>
  <c r="BG251" i="5"/>
  <c r="BG182" i="5"/>
  <c r="BG116" i="5"/>
  <c r="BG76" i="5"/>
  <c r="BG252" i="5"/>
  <c r="BG173" i="5"/>
  <c r="CG116" i="5"/>
  <c r="CG74" i="5"/>
  <c r="BG64" i="5"/>
  <c r="BG34" i="5"/>
  <c r="BG219" i="5"/>
  <c r="BG138" i="5"/>
  <c r="BG95" i="5"/>
  <c r="BG211" i="5"/>
  <c r="BG141" i="5"/>
  <c r="CG95" i="5"/>
  <c r="BG62" i="5"/>
  <c r="Q7" i="133" a="1"/>
  <c r="BG187" i="5"/>
  <c r="CG105" i="5"/>
  <c r="BG43" i="5"/>
  <c r="BG253" i="5"/>
  <c r="BG155" i="5"/>
  <c r="BG99" i="5"/>
  <c r="BG37" i="5"/>
  <c r="BG247" i="5"/>
  <c r="BG151" i="5"/>
  <c r="BG96" i="5"/>
  <c r="BG248" i="5"/>
  <c r="BG152" i="5"/>
  <c r="BG91" i="5"/>
  <c r="BG48" i="5"/>
  <c r="BG200" i="5"/>
  <c r="BG123" i="5"/>
  <c r="BG202" i="5"/>
  <c r="BG119" i="5"/>
  <c r="BG65" i="5"/>
  <c r="BG161" i="5"/>
  <c r="BG90" i="5"/>
  <c r="BG45" i="5"/>
  <c r="BG22" i="5"/>
  <c r="R7" i="133" a="1"/>
  <c r="BG162" i="5"/>
  <c r="BG86" i="5"/>
  <c r="BG33" i="5"/>
  <c r="BG19" i="5"/>
  <c r="BG150" i="5"/>
  <c r="CG86" i="5"/>
  <c r="BG49" i="5"/>
  <c r="BG16" i="5"/>
  <c r="BG233" i="5"/>
  <c r="BG124" i="5"/>
  <c r="BG234" i="5"/>
  <c r="CG120" i="5"/>
  <c r="BG27" i="5"/>
  <c r="BG181" i="5"/>
  <c r="BG97" i="5"/>
  <c r="T7" i="133" a="1"/>
  <c r="BG133" i="5"/>
  <c r="BG228" i="5"/>
  <c r="BG106" i="5"/>
  <c r="BG230" i="5"/>
  <c r="BG108" i="5"/>
  <c r="BG24" i="5"/>
  <c r="BG222" i="5"/>
  <c r="CG102" i="5"/>
  <c r="BG41" i="5"/>
  <c r="BG29" i="5"/>
  <c r="BG146" i="5"/>
  <c r="BG72" i="5"/>
  <c r="BG147" i="5"/>
  <c r="BG39" i="5"/>
  <c r="BG30" i="5"/>
  <c r="BG270" i="5"/>
  <c r="BG110" i="5"/>
  <c r="BG21" i="5"/>
  <c r="BG218" i="5"/>
  <c r="CG89" i="5"/>
  <c r="BG31" i="5"/>
  <c r="BG203" i="5"/>
  <c r="CG82" i="5"/>
  <c r="BG204" i="5"/>
  <c r="CG80" i="5"/>
  <c r="BG26" i="5"/>
  <c r="BG121" i="5"/>
  <c r="BG28" i="5"/>
  <c r="CG121" i="5"/>
  <c r="BG23" i="5"/>
  <c r="BG264" i="5"/>
  <c r="CG92" i="5"/>
  <c r="BG214" i="5"/>
  <c r="BG197" i="5"/>
  <c r="BG195" i="5"/>
  <c r="BG196" i="5"/>
  <c r="CG106" i="5"/>
  <c r="BG267" i="5"/>
  <c r="BG257" i="5"/>
  <c r="BG176" i="5"/>
  <c r="BG170" i="5"/>
  <c r="BG87" i="5"/>
  <c r="BG14" i="5"/>
  <c r="CG75" i="5"/>
  <c r="BG17" i="5"/>
  <c r="BG246" i="5"/>
  <c r="BG239" i="5"/>
  <c r="BG142" i="5"/>
  <c r="BG132" i="5"/>
  <c r="BG42" i="5"/>
  <c r="BG240" i="5"/>
  <c r="BG52" i="5"/>
  <c r="BG25" i="5"/>
  <c r="BG235" i="5"/>
  <c r="BG229" i="5"/>
  <c r="CG122" i="5"/>
  <c r="BG117" i="5"/>
  <c r="BG194" i="5"/>
  <c r="BG40" i="5"/>
  <c r="BG153" i="5"/>
  <c r="BG103" i="5"/>
  <c r="CG101" i="5"/>
  <c r="CG94" i="5"/>
  <c r="BG13" i="5"/>
  <c r="BG190" i="5"/>
  <c r="BG174" i="5"/>
  <c r="BG175" i="5"/>
  <c r="BG137" i="5"/>
  <c r="BG70" i="5"/>
  <c r="BG128" i="5"/>
  <c r="BG122" i="5"/>
  <c r="BG111" i="5"/>
  <c r="BG100" i="5"/>
  <c r="CG87" i="5"/>
  <c r="BG20" i="5"/>
  <c r="BG75" i="5"/>
  <c r="CG69" i="5"/>
  <c r="BG67" i="5"/>
  <c r="BG32" i="5"/>
  <c r="BG18" i="5"/>
  <c r="BG36" i="5"/>
  <c r="BG15" i="5"/>
  <c r="AI12" i="73" l="1"/>
  <c r="AI10" i="73"/>
  <c r="AI15" i="73"/>
  <c r="AB10" i="73"/>
  <c r="AI14" i="73"/>
  <c r="BQ9" i="73" a="1"/>
  <c r="BQ9" i="73" s="1"/>
  <c r="Z15" i="73"/>
  <c r="AA12" i="126"/>
  <c r="Z13" i="73"/>
  <c r="M9" i="73"/>
  <c r="AR9" i="73" a="1"/>
  <c r="AI9" i="73"/>
  <c r="N80" i="251"/>
  <c r="M80" i="251"/>
  <c r="N79" i="251"/>
  <c r="M79" i="251"/>
  <c r="N78" i="251"/>
  <c r="M78" i="251"/>
  <c r="N77" i="251"/>
  <c r="M77" i="251"/>
  <c r="N4620" i="251"/>
  <c r="M4620" i="251"/>
  <c r="N4652" i="251"/>
  <c r="M4652" i="251"/>
  <c r="N9776" i="251"/>
  <c r="M9776" i="251"/>
  <c r="N9104" i="251"/>
  <c r="M9104" i="251"/>
  <c r="N8560" i="251"/>
  <c r="M8560" i="251"/>
  <c r="N8048" i="251"/>
  <c r="M8048" i="251"/>
  <c r="N7568" i="251"/>
  <c r="M7568" i="251"/>
  <c r="N7120" i="251"/>
  <c r="M7120" i="251"/>
  <c r="N6544" i="251"/>
  <c r="M6544" i="251"/>
  <c r="N5968" i="251"/>
  <c r="M5968" i="251"/>
  <c r="N5424" i="251"/>
  <c r="M5424" i="251"/>
  <c r="N4944" i="251"/>
  <c r="M4944" i="251"/>
  <c r="N4496" i="251"/>
  <c r="M4496" i="251"/>
  <c r="N4048" i="251"/>
  <c r="M4048" i="251"/>
  <c r="N3568" i="251"/>
  <c r="M3568" i="251"/>
  <c r="N2992" i="251"/>
  <c r="M2992" i="251"/>
  <c r="N2544" i="251"/>
  <c r="M2544" i="251"/>
  <c r="N2032" i="251"/>
  <c r="M2032" i="251"/>
  <c r="N1584" i="251"/>
  <c r="M1584" i="251"/>
  <c r="N1136" i="251"/>
  <c r="M1136" i="251"/>
  <c r="N592" i="251"/>
  <c r="M592" i="251"/>
  <c r="N9871" i="251"/>
  <c r="M9871" i="251"/>
  <c r="N9231" i="251"/>
  <c r="M9231" i="251"/>
  <c r="N8687" i="251"/>
  <c r="M8687" i="251"/>
  <c r="N8175" i="251"/>
  <c r="M8175" i="251"/>
  <c r="N7631" i="251"/>
  <c r="M7631" i="251"/>
  <c r="N7023" i="251"/>
  <c r="M7023" i="251"/>
  <c r="N6511" i="251"/>
  <c r="M6511" i="251"/>
  <c r="N6063" i="251"/>
  <c r="M6063" i="251"/>
  <c r="N5679" i="251"/>
  <c r="M5679" i="251"/>
  <c r="N5295" i="251"/>
  <c r="M5295" i="251"/>
  <c r="N4911" i="251"/>
  <c r="M4911" i="251"/>
  <c r="N4623" i="251"/>
  <c r="M4623" i="251"/>
  <c r="N4111" i="251"/>
  <c r="M4111" i="251"/>
  <c r="N3631" i="251"/>
  <c r="M3631" i="251"/>
  <c r="N3247" i="251"/>
  <c r="M3247" i="251"/>
  <c r="N2799" i="251"/>
  <c r="M2799" i="251"/>
  <c r="N2287" i="251"/>
  <c r="M2287" i="251"/>
  <c r="N1871" i="251"/>
  <c r="M1871" i="251"/>
  <c r="N1455" i="251"/>
  <c r="M1455" i="251"/>
  <c r="N943" i="251"/>
  <c r="M943" i="251"/>
  <c r="N431" i="251"/>
  <c r="M431" i="251"/>
  <c r="N9870" i="251"/>
  <c r="M9870" i="251"/>
  <c r="N9390" i="251"/>
  <c r="M9390" i="251"/>
  <c r="N8942" i="251"/>
  <c r="M8942" i="251"/>
  <c r="N8398" i="251"/>
  <c r="M8398" i="251"/>
  <c r="N7886" i="251"/>
  <c r="M7886" i="251"/>
  <c r="N7470" i="251"/>
  <c r="M7470" i="251"/>
  <c r="N7086" i="251"/>
  <c r="M7086" i="251"/>
  <c r="N6766" i="251"/>
  <c r="M6766" i="251"/>
  <c r="N6510" i="251"/>
  <c r="M6510" i="251"/>
  <c r="N6254" i="251"/>
  <c r="M6254" i="251"/>
  <c r="N6158" i="251"/>
  <c r="M6158" i="251"/>
  <c r="N6062" i="251"/>
  <c r="M6062" i="251"/>
  <c r="N6030" i="251"/>
  <c r="M6030" i="251"/>
  <c r="N5966" i="251"/>
  <c r="M5966" i="251"/>
  <c r="N5678" i="251"/>
  <c r="M5678" i="251"/>
  <c r="N5454" i="251"/>
  <c r="M5454" i="251"/>
  <c r="N5422" i="251"/>
  <c r="M5422" i="251"/>
  <c r="N5390" i="251"/>
  <c r="M5390" i="251"/>
  <c r="N5358" i="251"/>
  <c r="M5358" i="251"/>
  <c r="N5326" i="251"/>
  <c r="M5326" i="251"/>
  <c r="N5294" i="251"/>
  <c r="M5294" i="251"/>
  <c r="N5262" i="251"/>
  <c r="M5262" i="251"/>
  <c r="N5230" i="251"/>
  <c r="M5230" i="251"/>
  <c r="N5198" i="251"/>
  <c r="M5198" i="251"/>
  <c r="N5166" i="251"/>
  <c r="M5166" i="251"/>
  <c r="N5134" i="251"/>
  <c r="M5134" i="251"/>
  <c r="N5102" i="251"/>
  <c r="M5102" i="251"/>
  <c r="N5070" i="251"/>
  <c r="M5070" i="251"/>
  <c r="N5038" i="251"/>
  <c r="M5038" i="251"/>
  <c r="N5006" i="251"/>
  <c r="M5006" i="251"/>
  <c r="N4974" i="251"/>
  <c r="M4974" i="251"/>
  <c r="N4942" i="251"/>
  <c r="M4942" i="251"/>
  <c r="N4910" i="251"/>
  <c r="M4910" i="251"/>
  <c r="N4878" i="251"/>
  <c r="M4878" i="251"/>
  <c r="N4846" i="251"/>
  <c r="M4846" i="251"/>
  <c r="N4814" i="251"/>
  <c r="M4814" i="251"/>
  <c r="N4782" i="251"/>
  <c r="M4782" i="251"/>
  <c r="N4750" i="251"/>
  <c r="M4750" i="251"/>
  <c r="N4718" i="251"/>
  <c r="M4718" i="251"/>
  <c r="N4686" i="251"/>
  <c r="M4686" i="251"/>
  <c r="N4334" i="251"/>
  <c r="M4334" i="251"/>
  <c r="N4174" i="251"/>
  <c r="M4174" i="251"/>
  <c r="N4110" i="251"/>
  <c r="M4110" i="251"/>
  <c r="N4078" i="251"/>
  <c r="M4078" i="251"/>
  <c r="N4046" i="251"/>
  <c r="M4046" i="251"/>
  <c r="N4014" i="251"/>
  <c r="M4014" i="251"/>
  <c r="N3982" i="251"/>
  <c r="M3982" i="251"/>
  <c r="N3950" i="251"/>
  <c r="M3950" i="251"/>
  <c r="N3918" i="251"/>
  <c r="M3918" i="251"/>
  <c r="N3886" i="251"/>
  <c r="M3886" i="251"/>
  <c r="N3854" i="251"/>
  <c r="M3854" i="251"/>
  <c r="N3822" i="251"/>
  <c r="M3822" i="251"/>
  <c r="N3790" i="251"/>
  <c r="M3790" i="251"/>
  <c r="N3758" i="251"/>
  <c r="M3758" i="251"/>
  <c r="N3726" i="251"/>
  <c r="M3726" i="251"/>
  <c r="N3694" i="251"/>
  <c r="M3694" i="251"/>
  <c r="N3662" i="251"/>
  <c r="M3662" i="251"/>
  <c r="N3630" i="251"/>
  <c r="M3630" i="251"/>
  <c r="N3598" i="251"/>
  <c r="M3598" i="251"/>
  <c r="N3566" i="251"/>
  <c r="M3566" i="251"/>
  <c r="N3534" i="251"/>
  <c r="M3534" i="251"/>
  <c r="N3502" i="251"/>
  <c r="M3502" i="251"/>
  <c r="N3470" i="251"/>
  <c r="M3470" i="251"/>
  <c r="N3438" i="251"/>
  <c r="M3438" i="251"/>
  <c r="N3406" i="251"/>
  <c r="M3406" i="251"/>
  <c r="N3374" i="251"/>
  <c r="M3374" i="251"/>
  <c r="N3342" i="251"/>
  <c r="M3342" i="251"/>
  <c r="N3310" i="251"/>
  <c r="M3310" i="251"/>
  <c r="N3278" i="251"/>
  <c r="M3278" i="251"/>
  <c r="N3246" i="251"/>
  <c r="M3246" i="251"/>
  <c r="N3214" i="251"/>
  <c r="M3214" i="251"/>
  <c r="N3182" i="251"/>
  <c r="M3182" i="251"/>
  <c r="N3150" i="251"/>
  <c r="M3150" i="251"/>
  <c r="N3118" i="251"/>
  <c r="M3118" i="251"/>
  <c r="N3086" i="251"/>
  <c r="M3086" i="251"/>
  <c r="N3054" i="251"/>
  <c r="M3054" i="251"/>
  <c r="N3022" i="251"/>
  <c r="M3022" i="251"/>
  <c r="N2990" i="251"/>
  <c r="M2990" i="251"/>
  <c r="N2958" i="251"/>
  <c r="M2958" i="251"/>
  <c r="N2926" i="251"/>
  <c r="M2926" i="251"/>
  <c r="N2894" i="251"/>
  <c r="M2894" i="251"/>
  <c r="N2862" i="251"/>
  <c r="M2862" i="251"/>
  <c r="N2830" i="251"/>
  <c r="M2830" i="251"/>
  <c r="N2798" i="251"/>
  <c r="M2798" i="251"/>
  <c r="N2766" i="251"/>
  <c r="M2766" i="251"/>
  <c r="N2734" i="251"/>
  <c r="M2734" i="251"/>
  <c r="N2702" i="251"/>
  <c r="M2702" i="251"/>
  <c r="N2670" i="251"/>
  <c r="M2670" i="251"/>
  <c r="N2638" i="251"/>
  <c r="M2638" i="251"/>
  <c r="N2606" i="251"/>
  <c r="M2606" i="251"/>
  <c r="N2574" i="251"/>
  <c r="M2574" i="251"/>
  <c r="N2542" i="251"/>
  <c r="M2542" i="251"/>
  <c r="N2510" i="251"/>
  <c r="M2510" i="251"/>
  <c r="N2478" i="251"/>
  <c r="M2478" i="251"/>
  <c r="N2446" i="251"/>
  <c r="M2446" i="251"/>
  <c r="N2414" i="251"/>
  <c r="M2414" i="251"/>
  <c r="N2382" i="251"/>
  <c r="M2382" i="251"/>
  <c r="N2350" i="251"/>
  <c r="M2350" i="251"/>
  <c r="N2318" i="251"/>
  <c r="M2318" i="251"/>
  <c r="N2286" i="251"/>
  <c r="M2286" i="251"/>
  <c r="N2254" i="251"/>
  <c r="M2254" i="251"/>
  <c r="N2222" i="251"/>
  <c r="M2222" i="251"/>
  <c r="N2190" i="251"/>
  <c r="M2190" i="251"/>
  <c r="N2158" i="251"/>
  <c r="M2158" i="251"/>
  <c r="N2126" i="251"/>
  <c r="M2126" i="251"/>
  <c r="N2094" i="251"/>
  <c r="M2094" i="251"/>
  <c r="N2062" i="251"/>
  <c r="M2062" i="251"/>
  <c r="N2030" i="251"/>
  <c r="M2030" i="251"/>
  <c r="N1998" i="251"/>
  <c r="M1998" i="251"/>
  <c r="N1966" i="251"/>
  <c r="M1966" i="251"/>
  <c r="N1934" i="251"/>
  <c r="M1934" i="251"/>
  <c r="N1902" i="251"/>
  <c r="M1902" i="251"/>
  <c r="N1870" i="251"/>
  <c r="M1870" i="251"/>
  <c r="N1838" i="251"/>
  <c r="M1838" i="251"/>
  <c r="N1806" i="251"/>
  <c r="M1806" i="251"/>
  <c r="N1774" i="251"/>
  <c r="M1774" i="251"/>
  <c r="N1742" i="251"/>
  <c r="M1742" i="251"/>
  <c r="N1710" i="251"/>
  <c r="M1710" i="251"/>
  <c r="N1678" i="251"/>
  <c r="M1678" i="251"/>
  <c r="N1646" i="251"/>
  <c r="M1646" i="251"/>
  <c r="N1614" i="251"/>
  <c r="M1614" i="251"/>
  <c r="N1582" i="251"/>
  <c r="M1582" i="251"/>
  <c r="N1550" i="251"/>
  <c r="M1550" i="251"/>
  <c r="N1518" i="251"/>
  <c r="M1518" i="251"/>
  <c r="N1486" i="251"/>
  <c r="M1486" i="251"/>
  <c r="N1454" i="251"/>
  <c r="M1454" i="251"/>
  <c r="N1422" i="251"/>
  <c r="M1422" i="251"/>
  <c r="N1390" i="251"/>
  <c r="M1390" i="251"/>
  <c r="N1358" i="251"/>
  <c r="M1358" i="251"/>
  <c r="N1326" i="251"/>
  <c r="M1326" i="251"/>
  <c r="N1294" i="251"/>
  <c r="M1294" i="251"/>
  <c r="N1262" i="251"/>
  <c r="M1262" i="251"/>
  <c r="N1230" i="251"/>
  <c r="M1230" i="251"/>
  <c r="N1198" i="251"/>
  <c r="M1198" i="251"/>
  <c r="N1166" i="251"/>
  <c r="M1166" i="251"/>
  <c r="N1134" i="251"/>
  <c r="M1134" i="251"/>
  <c r="N1102" i="251"/>
  <c r="M1102" i="251"/>
  <c r="N1070" i="251"/>
  <c r="M1070" i="251"/>
  <c r="N1038" i="251"/>
  <c r="M1038" i="251"/>
  <c r="N1006" i="251"/>
  <c r="M1006" i="251"/>
  <c r="N974" i="251"/>
  <c r="M974" i="251"/>
  <c r="N942" i="251"/>
  <c r="M942" i="251"/>
  <c r="N910" i="251"/>
  <c r="M910" i="251"/>
  <c r="N878" i="251"/>
  <c r="M878" i="251"/>
  <c r="N846" i="251"/>
  <c r="M846" i="251"/>
  <c r="N814" i="251"/>
  <c r="M814" i="251"/>
  <c r="N782" i="251"/>
  <c r="M782" i="251"/>
  <c r="N750" i="251"/>
  <c r="M750" i="251"/>
  <c r="N718" i="251"/>
  <c r="M718" i="251"/>
  <c r="N686" i="251"/>
  <c r="M686" i="251"/>
  <c r="N654" i="251"/>
  <c r="M654" i="251"/>
  <c r="N622" i="251"/>
  <c r="M622" i="251"/>
  <c r="N590" i="251"/>
  <c r="M590" i="251"/>
  <c r="N558" i="251"/>
  <c r="M558" i="251"/>
  <c r="N526" i="251"/>
  <c r="M526" i="251"/>
  <c r="N494" i="251"/>
  <c r="M494" i="251"/>
  <c r="N462" i="251"/>
  <c r="M462" i="251"/>
  <c r="N430" i="251"/>
  <c r="M430" i="251"/>
  <c r="N398" i="251"/>
  <c r="M398" i="251"/>
  <c r="N366" i="251"/>
  <c r="M366" i="251"/>
  <c r="N334" i="251"/>
  <c r="M334" i="251"/>
  <c r="N302" i="251"/>
  <c r="M302" i="251"/>
  <c r="N270" i="251"/>
  <c r="M270" i="251"/>
  <c r="N238" i="251"/>
  <c r="M238" i="251"/>
  <c r="N206" i="251"/>
  <c r="M206" i="251"/>
  <c r="N174" i="251"/>
  <c r="M174" i="251"/>
  <c r="N142" i="251"/>
  <c r="M142" i="251"/>
  <c r="N110" i="251"/>
  <c r="M110" i="251"/>
  <c r="N9997" i="251"/>
  <c r="M9997" i="251"/>
  <c r="N9965" i="251"/>
  <c r="M9965" i="251"/>
  <c r="N9933" i="251"/>
  <c r="M9933" i="251"/>
  <c r="N9901" i="251"/>
  <c r="M9901" i="251"/>
  <c r="N9869" i="251"/>
  <c r="M9869" i="251"/>
  <c r="N9837" i="251"/>
  <c r="M9837" i="251"/>
  <c r="N9805" i="251"/>
  <c r="M9805" i="251"/>
  <c r="N9773" i="251"/>
  <c r="M9773" i="251"/>
  <c r="N9741" i="251"/>
  <c r="M9741" i="251"/>
  <c r="N9709" i="251"/>
  <c r="M9709" i="251"/>
  <c r="N9677" i="251"/>
  <c r="M9677" i="251"/>
  <c r="N9645" i="251"/>
  <c r="M9645" i="251"/>
  <c r="N9613" i="251"/>
  <c r="M9613" i="251"/>
  <c r="N9581" i="251"/>
  <c r="M9581" i="251"/>
  <c r="N9549" i="251"/>
  <c r="M9549" i="251"/>
  <c r="N9517" i="251"/>
  <c r="M9517" i="251"/>
  <c r="N9485" i="251"/>
  <c r="M9485" i="251"/>
  <c r="N9453" i="251"/>
  <c r="M9453" i="251"/>
  <c r="N9421" i="251"/>
  <c r="M9421" i="251"/>
  <c r="N9389" i="251"/>
  <c r="M9389" i="251"/>
  <c r="N9357" i="251"/>
  <c r="M9357" i="251"/>
  <c r="N9325" i="251"/>
  <c r="M9325" i="251"/>
  <c r="N9293" i="251"/>
  <c r="M9293" i="251"/>
  <c r="N9261" i="251"/>
  <c r="M9261" i="251"/>
  <c r="N9229" i="251"/>
  <c r="M9229" i="251"/>
  <c r="N9197" i="251"/>
  <c r="M9197" i="251"/>
  <c r="N9165" i="251"/>
  <c r="M9165" i="251"/>
  <c r="N9133" i="251"/>
  <c r="M9133" i="251"/>
  <c r="N9101" i="251"/>
  <c r="M9101" i="251"/>
  <c r="N9069" i="251"/>
  <c r="M9069" i="251"/>
  <c r="N9037" i="251"/>
  <c r="M9037" i="251"/>
  <c r="N9005" i="251"/>
  <c r="M9005" i="251"/>
  <c r="N8973" i="251"/>
  <c r="M8973" i="251"/>
  <c r="N8941" i="251"/>
  <c r="M8941" i="251"/>
  <c r="N8909" i="251"/>
  <c r="M8909" i="251"/>
  <c r="N8877" i="251"/>
  <c r="M8877" i="251"/>
  <c r="N8845" i="251"/>
  <c r="M8845" i="251"/>
  <c r="N8813" i="251"/>
  <c r="M8813" i="251"/>
  <c r="N8781" i="251"/>
  <c r="M8781" i="251"/>
  <c r="N8749" i="251"/>
  <c r="M8749" i="251"/>
  <c r="N8717" i="251"/>
  <c r="M8717" i="251"/>
  <c r="N8685" i="251"/>
  <c r="M8685" i="251"/>
  <c r="N8653" i="251"/>
  <c r="M8653" i="251"/>
  <c r="N8621" i="251"/>
  <c r="M8621" i="251"/>
  <c r="N8589" i="251"/>
  <c r="M8589" i="251"/>
  <c r="N8557" i="251"/>
  <c r="M8557" i="251"/>
  <c r="N8525" i="251"/>
  <c r="M8525" i="251"/>
  <c r="N8493" i="251"/>
  <c r="M8493" i="251"/>
  <c r="N8461" i="251"/>
  <c r="M8461" i="251"/>
  <c r="N8429" i="251"/>
  <c r="M8429" i="251"/>
  <c r="N8397" i="251"/>
  <c r="M8397" i="251"/>
  <c r="N8365" i="251"/>
  <c r="M8365" i="251"/>
  <c r="N8333" i="251"/>
  <c r="M8333" i="251"/>
  <c r="N8301" i="251"/>
  <c r="M8301" i="251"/>
  <c r="N8269" i="251"/>
  <c r="M8269" i="251"/>
  <c r="N8237" i="251"/>
  <c r="M8237" i="251"/>
  <c r="N8205" i="251"/>
  <c r="M8205" i="251"/>
  <c r="N8173" i="251"/>
  <c r="M8173" i="251"/>
  <c r="N8141" i="251"/>
  <c r="M8141" i="251"/>
  <c r="N8109" i="251"/>
  <c r="M8109" i="251"/>
  <c r="N8077" i="251"/>
  <c r="M8077" i="251"/>
  <c r="N8045" i="251"/>
  <c r="M8045" i="251"/>
  <c r="N8013" i="251"/>
  <c r="M8013" i="251"/>
  <c r="N7981" i="251"/>
  <c r="M7981" i="251"/>
  <c r="N7949" i="251"/>
  <c r="M7949" i="251"/>
  <c r="N7917" i="251"/>
  <c r="M7917" i="251"/>
  <c r="N7885" i="251"/>
  <c r="M7885" i="251"/>
  <c r="N7853" i="251"/>
  <c r="M7853" i="251"/>
  <c r="N7821" i="251"/>
  <c r="M7821" i="251"/>
  <c r="N7789" i="251"/>
  <c r="M7789" i="251"/>
  <c r="N7757" i="251"/>
  <c r="M7757" i="251"/>
  <c r="N7725" i="251"/>
  <c r="M7725" i="251"/>
  <c r="N7693" i="251"/>
  <c r="M7693" i="251"/>
  <c r="N7661" i="251"/>
  <c r="M7661" i="251"/>
  <c r="N7629" i="251"/>
  <c r="M7629" i="251"/>
  <c r="N7597" i="251"/>
  <c r="M7597" i="251"/>
  <c r="N7565" i="251"/>
  <c r="M7565" i="251"/>
  <c r="N7533" i="251"/>
  <c r="M7533" i="251"/>
  <c r="N7501" i="251"/>
  <c r="M7501" i="251"/>
  <c r="N7469" i="251"/>
  <c r="M7469" i="251"/>
  <c r="N7437" i="251"/>
  <c r="M7437" i="251"/>
  <c r="N7405" i="251"/>
  <c r="M7405" i="251"/>
  <c r="N7373" i="251"/>
  <c r="M7373" i="251"/>
  <c r="N7341" i="251"/>
  <c r="M7341" i="251"/>
  <c r="N7309" i="251"/>
  <c r="M7309" i="251"/>
  <c r="N7277" i="251"/>
  <c r="M7277" i="251"/>
  <c r="N7245" i="251"/>
  <c r="M7245" i="251"/>
  <c r="N7213" i="251"/>
  <c r="M7213" i="251"/>
  <c r="N7181" i="251"/>
  <c r="M7181" i="251"/>
  <c r="N7149" i="251"/>
  <c r="M7149" i="251"/>
  <c r="N7117" i="251"/>
  <c r="M7117" i="251"/>
  <c r="N7085" i="251"/>
  <c r="M7085" i="251"/>
  <c r="N7053" i="251"/>
  <c r="M7053" i="251"/>
  <c r="N7021" i="251"/>
  <c r="M7021" i="251"/>
  <c r="N6989" i="251"/>
  <c r="M6989" i="251"/>
  <c r="N6957" i="251"/>
  <c r="M6957" i="251"/>
  <c r="N6925" i="251"/>
  <c r="M6925" i="251"/>
  <c r="N6893" i="251"/>
  <c r="M6893" i="251"/>
  <c r="N6861" i="251"/>
  <c r="M6861" i="251"/>
  <c r="N6829" i="251"/>
  <c r="M6829" i="251"/>
  <c r="N6797" i="251"/>
  <c r="M6797" i="251"/>
  <c r="N6765" i="251"/>
  <c r="M6765" i="251"/>
  <c r="N6733" i="251"/>
  <c r="M6733" i="251"/>
  <c r="N6701" i="251"/>
  <c r="M6701" i="251"/>
  <c r="N6669" i="251"/>
  <c r="M6669" i="251"/>
  <c r="N6637" i="251"/>
  <c r="M6637" i="251"/>
  <c r="N6605" i="251"/>
  <c r="M6605" i="251"/>
  <c r="N6573" i="251"/>
  <c r="M6573" i="251"/>
  <c r="N6541" i="251"/>
  <c r="M6541" i="251"/>
  <c r="N6509" i="251"/>
  <c r="M6509" i="251"/>
  <c r="N6477" i="251"/>
  <c r="M6477" i="251"/>
  <c r="N6445" i="251"/>
  <c r="M6445" i="251"/>
  <c r="N6413" i="251"/>
  <c r="M6413" i="251"/>
  <c r="N6381" i="251"/>
  <c r="M6381" i="251"/>
  <c r="N6349" i="251"/>
  <c r="M6349" i="251"/>
  <c r="N6317" i="251"/>
  <c r="M6317" i="251"/>
  <c r="N6285" i="251"/>
  <c r="M6285" i="251"/>
  <c r="N6253" i="251"/>
  <c r="M6253" i="251"/>
  <c r="N6221" i="251"/>
  <c r="M6221" i="251"/>
  <c r="N6189" i="251"/>
  <c r="M6189" i="251"/>
  <c r="N6157" i="251"/>
  <c r="M6157" i="251"/>
  <c r="N6125" i="251"/>
  <c r="M6125" i="251"/>
  <c r="N6093" i="251"/>
  <c r="M6093" i="251"/>
  <c r="N6061" i="251"/>
  <c r="M6061" i="251"/>
  <c r="N6029" i="251"/>
  <c r="M6029" i="251"/>
  <c r="N5997" i="251"/>
  <c r="M5997" i="251"/>
  <c r="N5965" i="251"/>
  <c r="M5965" i="251"/>
  <c r="N5933" i="251"/>
  <c r="M5933" i="251"/>
  <c r="N5901" i="251"/>
  <c r="M5901" i="251"/>
  <c r="N5869" i="251"/>
  <c r="M5869" i="251"/>
  <c r="N5837" i="251"/>
  <c r="M5837" i="251"/>
  <c r="N5805" i="251"/>
  <c r="M5805" i="251"/>
  <c r="N5773" i="251"/>
  <c r="M5773" i="251"/>
  <c r="N5741" i="251"/>
  <c r="M5741" i="251"/>
  <c r="N5709" i="251"/>
  <c r="M5709" i="251"/>
  <c r="N5677" i="251"/>
  <c r="M5677" i="251"/>
  <c r="N5645" i="251"/>
  <c r="M5645" i="251"/>
  <c r="N5613" i="251"/>
  <c r="M5613" i="251"/>
  <c r="N5581" i="251"/>
  <c r="M5581" i="251"/>
  <c r="N5549" i="251"/>
  <c r="M5549" i="251"/>
  <c r="N5517" i="251"/>
  <c r="M5517" i="251"/>
  <c r="N5485" i="251"/>
  <c r="M5485" i="251"/>
  <c r="N5453" i="251"/>
  <c r="M5453" i="251"/>
  <c r="N5421" i="251"/>
  <c r="M5421" i="251"/>
  <c r="N5389" i="251"/>
  <c r="M5389" i="251"/>
  <c r="N5357" i="251"/>
  <c r="M5357" i="251"/>
  <c r="N5325" i="251"/>
  <c r="M5325" i="251"/>
  <c r="N5293" i="251"/>
  <c r="M5293" i="251"/>
  <c r="N5261" i="251"/>
  <c r="M5261" i="251"/>
  <c r="N5229" i="251"/>
  <c r="M5229" i="251"/>
  <c r="N5197" i="251"/>
  <c r="M5197" i="251"/>
  <c r="N5165" i="251"/>
  <c r="M5165" i="251"/>
  <c r="N5133" i="251"/>
  <c r="M5133" i="251"/>
  <c r="N5101" i="251"/>
  <c r="M5101" i="251"/>
  <c r="N5069" i="251"/>
  <c r="M5069" i="251"/>
  <c r="N5037" i="251"/>
  <c r="M5037" i="251"/>
  <c r="N5005" i="251"/>
  <c r="M5005" i="251"/>
  <c r="N4973" i="251"/>
  <c r="M4973" i="251"/>
  <c r="N4941" i="251"/>
  <c r="M4941" i="251"/>
  <c r="N4909" i="251"/>
  <c r="M4909" i="251"/>
  <c r="N4877" i="251"/>
  <c r="M4877" i="251"/>
  <c r="N4845" i="251"/>
  <c r="M4845" i="251"/>
  <c r="N4813" i="251"/>
  <c r="M4813" i="251"/>
  <c r="N4781" i="251"/>
  <c r="M4781" i="251"/>
  <c r="N4749" i="251"/>
  <c r="M4749" i="251"/>
  <c r="N4717" i="251"/>
  <c r="M4717" i="251"/>
  <c r="N4685" i="251"/>
  <c r="M4685" i="251"/>
  <c r="N4653" i="251"/>
  <c r="M4653" i="251"/>
  <c r="N4621" i="251"/>
  <c r="M4621" i="251"/>
  <c r="N4589" i="251"/>
  <c r="M4589" i="251"/>
  <c r="N4557" i="251"/>
  <c r="M4557" i="251"/>
  <c r="N4525" i="251"/>
  <c r="M4525" i="251"/>
  <c r="N4493" i="251"/>
  <c r="M4493" i="251"/>
  <c r="N4461" i="251"/>
  <c r="M4461" i="251"/>
  <c r="N4429" i="251"/>
  <c r="M4429" i="251"/>
  <c r="N4397" i="251"/>
  <c r="M4397" i="251"/>
  <c r="N4365" i="251"/>
  <c r="M4365" i="251"/>
  <c r="N4333" i="251"/>
  <c r="M4333" i="251"/>
  <c r="N4301" i="251"/>
  <c r="M4301" i="251"/>
  <c r="N4269" i="251"/>
  <c r="M4269" i="251"/>
  <c r="N4237" i="251"/>
  <c r="M4237" i="251"/>
  <c r="N4205" i="251"/>
  <c r="M4205" i="251"/>
  <c r="N4173" i="251"/>
  <c r="M4173" i="251"/>
  <c r="N4141" i="251"/>
  <c r="M4141" i="251"/>
  <c r="N4109" i="251"/>
  <c r="M4109" i="251"/>
  <c r="N4077" i="251"/>
  <c r="M4077" i="251"/>
  <c r="N4045" i="251"/>
  <c r="M4045" i="251"/>
  <c r="N4013" i="251"/>
  <c r="M4013" i="251"/>
  <c r="N3981" i="251"/>
  <c r="M3981" i="251"/>
  <c r="N3949" i="251"/>
  <c r="M3949" i="251"/>
  <c r="N3917" i="251"/>
  <c r="M3917" i="251"/>
  <c r="N3885" i="251"/>
  <c r="M3885" i="251"/>
  <c r="N3853" i="251"/>
  <c r="M3853" i="251"/>
  <c r="N3821" i="251"/>
  <c r="M3821" i="251"/>
  <c r="N3789" i="251"/>
  <c r="M3789" i="251"/>
  <c r="N3757" i="251"/>
  <c r="M3757" i="251"/>
  <c r="N3725" i="251"/>
  <c r="M3725" i="251"/>
  <c r="N3693" i="251"/>
  <c r="M3693" i="251"/>
  <c r="N3661" i="251"/>
  <c r="M3661" i="251"/>
  <c r="N3629" i="251"/>
  <c r="M3629" i="251"/>
  <c r="N3597" i="251"/>
  <c r="M3597" i="251"/>
  <c r="N3565" i="251"/>
  <c r="M3565" i="251"/>
  <c r="N3533" i="251"/>
  <c r="M3533" i="251"/>
  <c r="N3501" i="251"/>
  <c r="M3501" i="251"/>
  <c r="N3469" i="251"/>
  <c r="M3469" i="251"/>
  <c r="N3437" i="251"/>
  <c r="M3437" i="251"/>
  <c r="N3405" i="251"/>
  <c r="M3405" i="251"/>
  <c r="N3373" i="251"/>
  <c r="M3373" i="251"/>
  <c r="N3341" i="251"/>
  <c r="M3341" i="251"/>
  <c r="N3309" i="251"/>
  <c r="M3309" i="251"/>
  <c r="N3277" i="251"/>
  <c r="M3277" i="251"/>
  <c r="N3245" i="251"/>
  <c r="M3245" i="251"/>
  <c r="N3213" i="251"/>
  <c r="M3213" i="251"/>
  <c r="N3181" i="251"/>
  <c r="M3181" i="251"/>
  <c r="N3149" i="251"/>
  <c r="M3149" i="251"/>
  <c r="N3117" i="251"/>
  <c r="M3117" i="251"/>
  <c r="N3085" i="251"/>
  <c r="M3085" i="251"/>
  <c r="N3053" i="251"/>
  <c r="M3053" i="251"/>
  <c r="N3021" i="251"/>
  <c r="M3021" i="251"/>
  <c r="N2989" i="251"/>
  <c r="M2989" i="251"/>
  <c r="N2957" i="251"/>
  <c r="M2957" i="251"/>
  <c r="N2925" i="251"/>
  <c r="M2925" i="251"/>
  <c r="N2893" i="251"/>
  <c r="M2893" i="251"/>
  <c r="N2861" i="251"/>
  <c r="M2861" i="251"/>
  <c r="N2829" i="251"/>
  <c r="M2829" i="251"/>
  <c r="N2797" i="251"/>
  <c r="M2797" i="251"/>
  <c r="N2765" i="251"/>
  <c r="M2765" i="251"/>
  <c r="N2733" i="251"/>
  <c r="M2733" i="251"/>
  <c r="N2701" i="251"/>
  <c r="M2701" i="251"/>
  <c r="N2669" i="251"/>
  <c r="M2669" i="251"/>
  <c r="N2637" i="251"/>
  <c r="M2637" i="251"/>
  <c r="N2605" i="251"/>
  <c r="M2605" i="251"/>
  <c r="N2573" i="251"/>
  <c r="M2573" i="251"/>
  <c r="N2541" i="251"/>
  <c r="M2541" i="251"/>
  <c r="N2509" i="251"/>
  <c r="M2509" i="251"/>
  <c r="N2477" i="251"/>
  <c r="M2477" i="251"/>
  <c r="N2445" i="251"/>
  <c r="M2445" i="251"/>
  <c r="N2413" i="251"/>
  <c r="M2413" i="251"/>
  <c r="N2381" i="251"/>
  <c r="M2381" i="251"/>
  <c r="N2349" i="251"/>
  <c r="M2349" i="251"/>
  <c r="N2317" i="251"/>
  <c r="M2317" i="251"/>
  <c r="N2285" i="251"/>
  <c r="M2285" i="251"/>
  <c r="N2253" i="251"/>
  <c r="M2253" i="251"/>
  <c r="N2221" i="251"/>
  <c r="M2221" i="251"/>
  <c r="N2189" i="251"/>
  <c r="M2189" i="251"/>
  <c r="N2157" i="251"/>
  <c r="M2157" i="251"/>
  <c r="N2125" i="251"/>
  <c r="M2125" i="251"/>
  <c r="N2093" i="251"/>
  <c r="M2093" i="251"/>
  <c r="N2061" i="251"/>
  <c r="M2061" i="251"/>
  <c r="N2029" i="251"/>
  <c r="M2029" i="251"/>
  <c r="N1997" i="251"/>
  <c r="M1997" i="251"/>
  <c r="N1965" i="251"/>
  <c r="M1965" i="251"/>
  <c r="N1933" i="251"/>
  <c r="M1933" i="251"/>
  <c r="N1901" i="251"/>
  <c r="M1901" i="251"/>
  <c r="N1869" i="251"/>
  <c r="M1869" i="251"/>
  <c r="N1837" i="251"/>
  <c r="M1837" i="251"/>
  <c r="N1805" i="251"/>
  <c r="M1805" i="251"/>
  <c r="N1773" i="251"/>
  <c r="M1773" i="251"/>
  <c r="N1741" i="251"/>
  <c r="M1741" i="251"/>
  <c r="N1709" i="251"/>
  <c r="M1709" i="251"/>
  <c r="N1677" i="251"/>
  <c r="M1677" i="251"/>
  <c r="N1645" i="251"/>
  <c r="M1645" i="251"/>
  <c r="N1613" i="251"/>
  <c r="M1613" i="251"/>
  <c r="N1581" i="251"/>
  <c r="M1581" i="251"/>
  <c r="N1549" i="251"/>
  <c r="M1549" i="251"/>
  <c r="N1517" i="251"/>
  <c r="M1517" i="251"/>
  <c r="N1485" i="251"/>
  <c r="M1485" i="251"/>
  <c r="N1453" i="251"/>
  <c r="M1453" i="251"/>
  <c r="N1421" i="251"/>
  <c r="M1421" i="251"/>
  <c r="N1389" i="251"/>
  <c r="M1389" i="251"/>
  <c r="N1357" i="251"/>
  <c r="M1357" i="251"/>
  <c r="N1325" i="251"/>
  <c r="M1325" i="251"/>
  <c r="N1293" i="251"/>
  <c r="M1293" i="251"/>
  <c r="N1261" i="251"/>
  <c r="M1261" i="251"/>
  <c r="N1229" i="251"/>
  <c r="M1229" i="251"/>
  <c r="N1197" i="251"/>
  <c r="M1197" i="251"/>
  <c r="N1165" i="251"/>
  <c r="M1165" i="251"/>
  <c r="N1133" i="251"/>
  <c r="M1133" i="251"/>
  <c r="N1101" i="251"/>
  <c r="M1101" i="251"/>
  <c r="N1069" i="251"/>
  <c r="M1069" i="251"/>
  <c r="N1037" i="251"/>
  <c r="M1037" i="251"/>
  <c r="N1005" i="251"/>
  <c r="M1005" i="251"/>
  <c r="N973" i="251"/>
  <c r="M973" i="251"/>
  <c r="N941" i="251"/>
  <c r="M941" i="251"/>
  <c r="N909" i="251"/>
  <c r="M909" i="251"/>
  <c r="N877" i="251"/>
  <c r="M877" i="251"/>
  <c r="N845" i="251"/>
  <c r="M845" i="251"/>
  <c r="N813" i="251"/>
  <c r="M813" i="251"/>
  <c r="N781" i="251"/>
  <c r="M781" i="251"/>
  <c r="N749" i="251"/>
  <c r="M749" i="251"/>
  <c r="N717" i="251"/>
  <c r="M717" i="251"/>
  <c r="N685" i="251"/>
  <c r="M685" i="251"/>
  <c r="N653" i="251"/>
  <c r="M653" i="251"/>
  <c r="N621" i="251"/>
  <c r="M621" i="251"/>
  <c r="N589" i="251"/>
  <c r="M589" i="251"/>
  <c r="N557" i="251"/>
  <c r="M557" i="251"/>
  <c r="N525" i="251"/>
  <c r="M525" i="251"/>
  <c r="N493" i="251"/>
  <c r="M493" i="251"/>
  <c r="N461" i="251"/>
  <c r="M461" i="251"/>
  <c r="N429" i="251"/>
  <c r="M429" i="251"/>
  <c r="N397" i="251"/>
  <c r="M397" i="251"/>
  <c r="N365" i="251"/>
  <c r="M365" i="251"/>
  <c r="N333" i="251"/>
  <c r="M333" i="251"/>
  <c r="N301" i="251"/>
  <c r="M301" i="251"/>
  <c r="N269" i="251"/>
  <c r="M269" i="251"/>
  <c r="N237" i="251"/>
  <c r="M237" i="251"/>
  <c r="N205" i="251"/>
  <c r="M205" i="251"/>
  <c r="N173" i="251"/>
  <c r="M173" i="251"/>
  <c r="N141" i="251"/>
  <c r="M141" i="251"/>
  <c r="N109" i="251"/>
  <c r="M109" i="251"/>
  <c r="N9996" i="251"/>
  <c r="M9996" i="251"/>
  <c r="N9964" i="251"/>
  <c r="M9964" i="251"/>
  <c r="N9932" i="251"/>
  <c r="M9932" i="251"/>
  <c r="N9900" i="251"/>
  <c r="M9900" i="251"/>
  <c r="N9868" i="251"/>
  <c r="M9868" i="251"/>
  <c r="N9836" i="251"/>
  <c r="M9836" i="251"/>
  <c r="N9804" i="251"/>
  <c r="M9804" i="251"/>
  <c r="N9772" i="251"/>
  <c r="M9772" i="251"/>
  <c r="N9740" i="251"/>
  <c r="M9740" i="251"/>
  <c r="N9708" i="251"/>
  <c r="M9708" i="251"/>
  <c r="N9676" i="251"/>
  <c r="M9676" i="251"/>
  <c r="N9644" i="251"/>
  <c r="M9644" i="251"/>
  <c r="N9612" i="251"/>
  <c r="M9612" i="251"/>
  <c r="N9580" i="251"/>
  <c r="M9580" i="251"/>
  <c r="N9548" i="251"/>
  <c r="M9548" i="251"/>
  <c r="N9516" i="251"/>
  <c r="M9516" i="251"/>
  <c r="N9484" i="251"/>
  <c r="M9484" i="251"/>
  <c r="N9452" i="251"/>
  <c r="M9452" i="251"/>
  <c r="N9420" i="251"/>
  <c r="M9420" i="251"/>
  <c r="N9388" i="251"/>
  <c r="M9388" i="251"/>
  <c r="N9356" i="251"/>
  <c r="M9356" i="251"/>
  <c r="N9324" i="251"/>
  <c r="M9324" i="251"/>
  <c r="N9292" i="251"/>
  <c r="M9292" i="251"/>
  <c r="N9260" i="251"/>
  <c r="M9260" i="251"/>
  <c r="N9228" i="251"/>
  <c r="M9228" i="251"/>
  <c r="N9196" i="251"/>
  <c r="M9196" i="251"/>
  <c r="N9164" i="251"/>
  <c r="M9164" i="251"/>
  <c r="N9132" i="251"/>
  <c r="M9132" i="251"/>
  <c r="N9100" i="251"/>
  <c r="M9100" i="251"/>
  <c r="N9068" i="251"/>
  <c r="M9068" i="251"/>
  <c r="N9036" i="251"/>
  <c r="M9036" i="251"/>
  <c r="N9004" i="251"/>
  <c r="M9004" i="251"/>
  <c r="N8972" i="251"/>
  <c r="M8972" i="251"/>
  <c r="N8940" i="251"/>
  <c r="M8940" i="251"/>
  <c r="N8908" i="251"/>
  <c r="M8908" i="251"/>
  <c r="N8876" i="251"/>
  <c r="M8876" i="251"/>
  <c r="N8844" i="251"/>
  <c r="M8844" i="251"/>
  <c r="N8812" i="251"/>
  <c r="M8812" i="251"/>
  <c r="N8780" i="251"/>
  <c r="M8780" i="251"/>
  <c r="N8748" i="251"/>
  <c r="M8748" i="251"/>
  <c r="N8716" i="251"/>
  <c r="M8716" i="251"/>
  <c r="N8684" i="251"/>
  <c r="M8684" i="251"/>
  <c r="N8652" i="251"/>
  <c r="M8652" i="251"/>
  <c r="N8620" i="251"/>
  <c r="M8620" i="251"/>
  <c r="N8588" i="251"/>
  <c r="M8588" i="251"/>
  <c r="N8556" i="251"/>
  <c r="M8556" i="251"/>
  <c r="N8524" i="251"/>
  <c r="M8524" i="251"/>
  <c r="N8492" i="251"/>
  <c r="M8492" i="251"/>
  <c r="N8460" i="251"/>
  <c r="M8460" i="251"/>
  <c r="N8428" i="251"/>
  <c r="M8428" i="251"/>
  <c r="N8396" i="251"/>
  <c r="M8396" i="251"/>
  <c r="N8364" i="251"/>
  <c r="M8364" i="251"/>
  <c r="N8332" i="251"/>
  <c r="M8332" i="251"/>
  <c r="N8300" i="251"/>
  <c r="M8300" i="251"/>
  <c r="N8268" i="251"/>
  <c r="M8268" i="251"/>
  <c r="N8236" i="251"/>
  <c r="M8236" i="251"/>
  <c r="N8204" i="251"/>
  <c r="M8204" i="251"/>
  <c r="N8172" i="251"/>
  <c r="M8172" i="251"/>
  <c r="N8140" i="251"/>
  <c r="M8140" i="251"/>
  <c r="N8108" i="251"/>
  <c r="M8108" i="251"/>
  <c r="N8076" i="251"/>
  <c r="M8076" i="251"/>
  <c r="N8044" i="251"/>
  <c r="M8044" i="251"/>
  <c r="N8012" i="251"/>
  <c r="M8012" i="251"/>
  <c r="N7980" i="251"/>
  <c r="M7980" i="251"/>
  <c r="N7948" i="251"/>
  <c r="M7948" i="251"/>
  <c r="N7916" i="251"/>
  <c r="M7916" i="251"/>
  <c r="N7884" i="251"/>
  <c r="M7884" i="251"/>
  <c r="N7852" i="251"/>
  <c r="M7852" i="251"/>
  <c r="N7820" i="251"/>
  <c r="M7820" i="251"/>
  <c r="N7788" i="251"/>
  <c r="M7788" i="251"/>
  <c r="N7756" i="251"/>
  <c r="M7756" i="251"/>
  <c r="N7724" i="251"/>
  <c r="M7724" i="251"/>
  <c r="N7692" i="251"/>
  <c r="M7692" i="251"/>
  <c r="N7660" i="251"/>
  <c r="M7660" i="251"/>
  <c r="N7628" i="251"/>
  <c r="M7628" i="251"/>
  <c r="N7596" i="251"/>
  <c r="M7596" i="251"/>
  <c r="N7564" i="251"/>
  <c r="M7564" i="251"/>
  <c r="N7532" i="251"/>
  <c r="M7532" i="251"/>
  <c r="N7500" i="251"/>
  <c r="M7500" i="251"/>
  <c r="N7468" i="251"/>
  <c r="M7468" i="251"/>
  <c r="N7436" i="251"/>
  <c r="M7436" i="251"/>
  <c r="N7404" i="251"/>
  <c r="M7404" i="251"/>
  <c r="N7372" i="251"/>
  <c r="M7372" i="251"/>
  <c r="N7340" i="251"/>
  <c r="M7340" i="251"/>
  <c r="N7308" i="251"/>
  <c r="M7308" i="251"/>
  <c r="N7276" i="251"/>
  <c r="M7276" i="251"/>
  <c r="N7244" i="251"/>
  <c r="M7244" i="251"/>
  <c r="N7212" i="251"/>
  <c r="M7212" i="251"/>
  <c r="N7180" i="251"/>
  <c r="M7180" i="251"/>
  <c r="N7148" i="251"/>
  <c r="M7148" i="251"/>
  <c r="N7116" i="251"/>
  <c r="M7116" i="251"/>
  <c r="N7084" i="251"/>
  <c r="M7084" i="251"/>
  <c r="N7052" i="251"/>
  <c r="M7052" i="251"/>
  <c r="N7020" i="251"/>
  <c r="M7020" i="251"/>
  <c r="N6988" i="251"/>
  <c r="M6988" i="251"/>
  <c r="N6956" i="251"/>
  <c r="M6956" i="251"/>
  <c r="N6924" i="251"/>
  <c r="M6924" i="251"/>
  <c r="N6892" i="251"/>
  <c r="M6892" i="251"/>
  <c r="N6860" i="251"/>
  <c r="M6860" i="251"/>
  <c r="N6828" i="251"/>
  <c r="M6828" i="251"/>
  <c r="N6796" i="251"/>
  <c r="M6796" i="251"/>
  <c r="N6764" i="251"/>
  <c r="M6764" i="251"/>
  <c r="N6732" i="251"/>
  <c r="M6732" i="251"/>
  <c r="N6700" i="251"/>
  <c r="M6700" i="251"/>
  <c r="N6668" i="251"/>
  <c r="M6668" i="251"/>
  <c r="N6636" i="251"/>
  <c r="M6636" i="251"/>
  <c r="N6604" i="251"/>
  <c r="M6604" i="251"/>
  <c r="N6572" i="251"/>
  <c r="M6572" i="251"/>
  <c r="N6540" i="251"/>
  <c r="M6540" i="251"/>
  <c r="N6508" i="251"/>
  <c r="M6508" i="251"/>
  <c r="N6476" i="251"/>
  <c r="M6476" i="251"/>
  <c r="N6444" i="251"/>
  <c r="M6444" i="251"/>
  <c r="N6412" i="251"/>
  <c r="M6412" i="251"/>
  <c r="N6380" i="251"/>
  <c r="M6380" i="251"/>
  <c r="N6348" i="251"/>
  <c r="M6348" i="251"/>
  <c r="N6316" i="251"/>
  <c r="M6316" i="251"/>
  <c r="N6284" i="251"/>
  <c r="M6284" i="251"/>
  <c r="N6252" i="251"/>
  <c r="M6252" i="251"/>
  <c r="N6220" i="251"/>
  <c r="M6220" i="251"/>
  <c r="N6188" i="251"/>
  <c r="M6188" i="251"/>
  <c r="N6156" i="251"/>
  <c r="M6156" i="251"/>
  <c r="N6124" i="251"/>
  <c r="M6124" i="251"/>
  <c r="N6092" i="251"/>
  <c r="M6092" i="251"/>
  <c r="N6060" i="251"/>
  <c r="M6060" i="251"/>
  <c r="N6028" i="251"/>
  <c r="M6028" i="251"/>
  <c r="N5996" i="251"/>
  <c r="M5996" i="251"/>
  <c r="N5964" i="251"/>
  <c r="M5964" i="251"/>
  <c r="N5932" i="251"/>
  <c r="M5932" i="251"/>
  <c r="N5900" i="251"/>
  <c r="M5900" i="251"/>
  <c r="N5868" i="251"/>
  <c r="M5868" i="251"/>
  <c r="N5836" i="251"/>
  <c r="M5836" i="251"/>
  <c r="N5804" i="251"/>
  <c r="M5804" i="251"/>
  <c r="N5772" i="251"/>
  <c r="M5772" i="251"/>
  <c r="N5740" i="251"/>
  <c r="M5740" i="251"/>
  <c r="N5708" i="251"/>
  <c r="M5708" i="251"/>
  <c r="N5676" i="251"/>
  <c r="M5676" i="251"/>
  <c r="N5644" i="251"/>
  <c r="M5644" i="251"/>
  <c r="N5612" i="251"/>
  <c r="M5612" i="251"/>
  <c r="N5580" i="251"/>
  <c r="M5580" i="251"/>
  <c r="N5548" i="251"/>
  <c r="M5548" i="251"/>
  <c r="N5516" i="251"/>
  <c r="M5516" i="251"/>
  <c r="N5484" i="251"/>
  <c r="M5484" i="251"/>
  <c r="N5452" i="251"/>
  <c r="M5452" i="251"/>
  <c r="N5420" i="251"/>
  <c r="M5420" i="251"/>
  <c r="N5388" i="251"/>
  <c r="M5388" i="251"/>
  <c r="N5356" i="251"/>
  <c r="M5356" i="251"/>
  <c r="N5324" i="251"/>
  <c r="M5324" i="251"/>
  <c r="N5292" i="251"/>
  <c r="M5292" i="251"/>
  <c r="N5260" i="251"/>
  <c r="M5260" i="251"/>
  <c r="N5228" i="251"/>
  <c r="M5228" i="251"/>
  <c r="N5196" i="251"/>
  <c r="M5196" i="251"/>
  <c r="N5164" i="251"/>
  <c r="M5164" i="251"/>
  <c r="N5132" i="251"/>
  <c r="M5132" i="251"/>
  <c r="N5100" i="251"/>
  <c r="M5100" i="251"/>
  <c r="N5068" i="251"/>
  <c r="M5068" i="251"/>
  <c r="N5036" i="251"/>
  <c r="M5036" i="251"/>
  <c r="N5004" i="251"/>
  <c r="M5004" i="251"/>
  <c r="N4972" i="251"/>
  <c r="M4972" i="251"/>
  <c r="N4940" i="251"/>
  <c r="M4940" i="251"/>
  <c r="N4908" i="251"/>
  <c r="M4908" i="251"/>
  <c r="N4876" i="251"/>
  <c r="M4876" i="251"/>
  <c r="N4844" i="251"/>
  <c r="M4844" i="251"/>
  <c r="N4812" i="251"/>
  <c r="M4812" i="251"/>
  <c r="N4780" i="251"/>
  <c r="M4780" i="251"/>
  <c r="N4748" i="251"/>
  <c r="M4748" i="251"/>
  <c r="N4716" i="251"/>
  <c r="M4716" i="251"/>
  <c r="N4684" i="251"/>
  <c r="M4684" i="251"/>
  <c r="N4588" i="251"/>
  <c r="M4588" i="251"/>
  <c r="N73" i="251"/>
  <c r="M73" i="251"/>
  <c r="N72" i="251"/>
  <c r="M72" i="251"/>
  <c r="N71" i="251"/>
  <c r="M71" i="251"/>
  <c r="N70" i="251"/>
  <c r="M70" i="251"/>
  <c r="N69" i="251"/>
  <c r="M69" i="251"/>
  <c r="N548" i="251"/>
  <c r="M548" i="251"/>
  <c r="N612" i="251"/>
  <c r="M612" i="251"/>
  <c r="N644" i="251"/>
  <c r="M644" i="251"/>
  <c r="N580" i="251"/>
  <c r="M580" i="251"/>
  <c r="N676" i="251"/>
  <c r="M676" i="251"/>
  <c r="N9904" i="251"/>
  <c r="M9904" i="251"/>
  <c r="N9552" i="251"/>
  <c r="M9552" i="251"/>
  <c r="N9168" i="251"/>
  <c r="M9168" i="251"/>
  <c r="N8784" i="251"/>
  <c r="M8784" i="251"/>
  <c r="N8400" i="251"/>
  <c r="M8400" i="251"/>
  <c r="N7952" i="251"/>
  <c r="M7952" i="251"/>
  <c r="N7440" i="251"/>
  <c r="M7440" i="251"/>
  <c r="N6864" i="251"/>
  <c r="M6864" i="251"/>
  <c r="N6352" i="251"/>
  <c r="M6352" i="251"/>
  <c r="N5840" i="251"/>
  <c r="M5840" i="251"/>
  <c r="N5200" i="251"/>
  <c r="M5200" i="251"/>
  <c r="N4560" i="251"/>
  <c r="M4560" i="251"/>
  <c r="N3952" i="251"/>
  <c r="M3952" i="251"/>
  <c r="N3344" i="251"/>
  <c r="M3344" i="251"/>
  <c r="N2864" i="251"/>
  <c r="M2864" i="251"/>
  <c r="N2288" i="251"/>
  <c r="M2288" i="251"/>
  <c r="N1776" i="251"/>
  <c r="M1776" i="251"/>
  <c r="N1296" i="251"/>
  <c r="M1296" i="251"/>
  <c r="N752" i="251"/>
  <c r="M752" i="251"/>
  <c r="N304" i="251"/>
  <c r="M304" i="251"/>
  <c r="N9775" i="251"/>
  <c r="M9775" i="251"/>
  <c r="N9295" i="251"/>
  <c r="M9295" i="251"/>
  <c r="N8783" i="251"/>
  <c r="M8783" i="251"/>
  <c r="N8271" i="251"/>
  <c r="M8271" i="251"/>
  <c r="N7695" i="251"/>
  <c r="M7695" i="251"/>
  <c r="N7151" i="251"/>
  <c r="M7151" i="251"/>
  <c r="N6575" i="251"/>
  <c r="M6575" i="251"/>
  <c r="N5999" i="251"/>
  <c r="M5999" i="251"/>
  <c r="N5455" i="251"/>
  <c r="M5455" i="251"/>
  <c r="N4847" i="251"/>
  <c r="M4847" i="251"/>
  <c r="N4335" i="251"/>
  <c r="M4335" i="251"/>
  <c r="N3919" i="251"/>
  <c r="M3919" i="251"/>
  <c r="N3343" i="251"/>
  <c r="M3343" i="251"/>
  <c r="N2895" i="251"/>
  <c r="M2895" i="251"/>
  <c r="N2319" i="251"/>
  <c r="M2319" i="251"/>
  <c r="N1807" i="251"/>
  <c r="M1807" i="251"/>
  <c r="N1263" i="251"/>
  <c r="M1263" i="251"/>
  <c r="N687" i="251"/>
  <c r="M687" i="251"/>
  <c r="N207" i="251"/>
  <c r="M207" i="251"/>
  <c r="N9646" i="251"/>
  <c r="M9646" i="251"/>
  <c r="N9102" i="251"/>
  <c r="M9102" i="251"/>
  <c r="N8590" i="251"/>
  <c r="M8590" i="251"/>
  <c r="N7950" i="251"/>
  <c r="M7950" i="251"/>
  <c r="N7214" i="251"/>
  <c r="M7214" i="251"/>
  <c r="N6414" i="251"/>
  <c r="M6414" i="251"/>
  <c r="N5710" i="251"/>
  <c r="M5710" i="251"/>
  <c r="N4462" i="251"/>
  <c r="M4462" i="251"/>
  <c r="N9641" i="251"/>
  <c r="M9641" i="251"/>
  <c r="N9097" i="251"/>
  <c r="M9097" i="251"/>
  <c r="N8585" i="251"/>
  <c r="M8585" i="251"/>
  <c r="N8041" i="251"/>
  <c r="M8041" i="251"/>
  <c r="N7465" i="251"/>
  <c r="M7465" i="251"/>
  <c r="N6889" i="251"/>
  <c r="M6889" i="251"/>
  <c r="N6313" i="251"/>
  <c r="M6313" i="251"/>
  <c r="N5737" i="251"/>
  <c r="M5737" i="251"/>
  <c r="N5193" i="251"/>
  <c r="M5193" i="251"/>
  <c r="N4617" i="251"/>
  <c r="M4617" i="251"/>
  <c r="N4009" i="251"/>
  <c r="M4009" i="251"/>
  <c r="N3529" i="251"/>
  <c r="M3529" i="251"/>
  <c r="N3081" i="251"/>
  <c r="M3081" i="251"/>
  <c r="N2697" i="251"/>
  <c r="M2697" i="251"/>
  <c r="N2345" i="251"/>
  <c r="M2345" i="251"/>
  <c r="N1961" i="251"/>
  <c r="M1961" i="251"/>
  <c r="N1513" i="251"/>
  <c r="M1513" i="251"/>
  <c r="N1161" i="251"/>
  <c r="M1161" i="251"/>
  <c r="N681" i="251"/>
  <c r="M681" i="251"/>
  <c r="N425" i="251"/>
  <c r="M425" i="251"/>
  <c r="N9704" i="251"/>
  <c r="M9704" i="251"/>
  <c r="N9128" i="251"/>
  <c r="M9128" i="251"/>
  <c r="N8648" i="251"/>
  <c r="M8648" i="251"/>
  <c r="N8200" i="251"/>
  <c r="M8200" i="251"/>
  <c r="N7688" i="251"/>
  <c r="M7688" i="251"/>
  <c r="N7176" i="251"/>
  <c r="M7176" i="251"/>
  <c r="N6696" i="251"/>
  <c r="M6696" i="251"/>
  <c r="N6216" i="251"/>
  <c r="M6216" i="251"/>
  <c r="N5640" i="251"/>
  <c r="M5640" i="251"/>
  <c r="N5064" i="251"/>
  <c r="M5064" i="251"/>
  <c r="N4520" i="251"/>
  <c r="M4520" i="251"/>
  <c r="N3880" i="251"/>
  <c r="M3880" i="251"/>
  <c r="N3304" i="251"/>
  <c r="M3304" i="251"/>
  <c r="N2664" i="251"/>
  <c r="M2664" i="251"/>
  <c r="N2056" i="251"/>
  <c r="M2056" i="251"/>
  <c r="N1544" i="251"/>
  <c r="M1544" i="251"/>
  <c r="N936" i="251"/>
  <c r="M936" i="251"/>
  <c r="N168" i="251"/>
  <c r="M168" i="251"/>
  <c r="N9671" i="251"/>
  <c r="M9671" i="251"/>
  <c r="N9255" i="251"/>
  <c r="M9255" i="251"/>
  <c r="N8839" i="251"/>
  <c r="M8839" i="251"/>
  <c r="N8391" i="251"/>
  <c r="M8391" i="251"/>
  <c r="N8007" i="251"/>
  <c r="M8007" i="251"/>
  <c r="N7559" i="251"/>
  <c r="M7559" i="251"/>
  <c r="N7079" i="251"/>
  <c r="M7079" i="251"/>
  <c r="N6631" i="251"/>
  <c r="M6631" i="251"/>
  <c r="N6087" i="251"/>
  <c r="M6087" i="251"/>
  <c r="N5511" i="251"/>
  <c r="M5511" i="251"/>
  <c r="N4935" i="251"/>
  <c r="M4935" i="251"/>
  <c r="N4327" i="251"/>
  <c r="M4327" i="251"/>
  <c r="N3751" i="251"/>
  <c r="M3751" i="251"/>
  <c r="N3239" i="251"/>
  <c r="M3239" i="251"/>
  <c r="N2759" i="251"/>
  <c r="M2759" i="251"/>
  <c r="N2343" i="251"/>
  <c r="M2343" i="251"/>
  <c r="N1927" i="251"/>
  <c r="M1927" i="251"/>
  <c r="N1607" i="251"/>
  <c r="M1607" i="251"/>
  <c r="N1287" i="251"/>
  <c r="M1287" i="251"/>
  <c r="N935" i="251"/>
  <c r="M935" i="251"/>
  <c r="N615" i="251"/>
  <c r="M615" i="251"/>
  <c r="N487" i="251"/>
  <c r="M487" i="251"/>
  <c r="N9542" i="251"/>
  <c r="M9542" i="251"/>
  <c r="N8998" i="251"/>
  <c r="M8998" i="251"/>
  <c r="N8390" i="251"/>
  <c r="M8390" i="251"/>
  <c r="N7878" i="251"/>
  <c r="M7878" i="251"/>
  <c r="N7398" i="251"/>
  <c r="M7398" i="251"/>
  <c r="N6790" i="251"/>
  <c r="M6790" i="251"/>
  <c r="N6118" i="251"/>
  <c r="M6118" i="251"/>
  <c r="N5478" i="251"/>
  <c r="M5478" i="251"/>
  <c r="N4902" i="251"/>
  <c r="M4902" i="251"/>
  <c r="N4294" i="251"/>
  <c r="M4294" i="251"/>
  <c r="N3686" i="251"/>
  <c r="M3686" i="251"/>
  <c r="N3142" i="251"/>
  <c r="M3142" i="251"/>
  <c r="N2694" i="251"/>
  <c r="M2694" i="251"/>
  <c r="N2246" i="251"/>
  <c r="M2246" i="251"/>
  <c r="N1830" i="251"/>
  <c r="M1830" i="251"/>
  <c r="N1382" i="251"/>
  <c r="M1382" i="251"/>
  <c r="N1062" i="251"/>
  <c r="M1062" i="251"/>
  <c r="N614" i="251"/>
  <c r="M614" i="251"/>
  <c r="N486" i="251"/>
  <c r="M486" i="251"/>
  <c r="N9861" i="251"/>
  <c r="M9861" i="251"/>
  <c r="N9349" i="251"/>
  <c r="M9349" i="251"/>
  <c r="N8837" i="251"/>
  <c r="M8837" i="251"/>
  <c r="N8485" i="251"/>
  <c r="M8485" i="251"/>
  <c r="N8165" i="251"/>
  <c r="M8165" i="251"/>
  <c r="N7749" i="251"/>
  <c r="M7749" i="251"/>
  <c r="N7301" i="251"/>
  <c r="M7301" i="251"/>
  <c r="N6917" i="251"/>
  <c r="M6917" i="251"/>
  <c r="N6597" i="251"/>
  <c r="M6597" i="251"/>
  <c r="N6277" i="251"/>
  <c r="M6277" i="251"/>
  <c r="N5989" i="251"/>
  <c r="M5989" i="251"/>
  <c r="N5701" i="251"/>
  <c r="M5701" i="251"/>
  <c r="N5413" i="251"/>
  <c r="M5413" i="251"/>
  <c r="N5125" i="251"/>
  <c r="M5125" i="251"/>
  <c r="N4901" i="251"/>
  <c r="M4901" i="251"/>
  <c r="N4677" i="251"/>
  <c r="M4677" i="251"/>
  <c r="N4357" i="251"/>
  <c r="M4357" i="251"/>
  <c r="N4069" i="251"/>
  <c r="M4069" i="251"/>
  <c r="N3877" i="251"/>
  <c r="M3877" i="251"/>
  <c r="N3589" i="251"/>
  <c r="M3589" i="251"/>
  <c r="N3269" i="251"/>
  <c r="M3269" i="251"/>
  <c r="N3013" i="251"/>
  <c r="M3013" i="251"/>
  <c r="N2693" i="251"/>
  <c r="M2693" i="251"/>
  <c r="N2405" i="251"/>
  <c r="M2405" i="251"/>
  <c r="N2021" i="251"/>
  <c r="M2021" i="251"/>
  <c r="N1797" i="251"/>
  <c r="M1797" i="251"/>
  <c r="N1445" i="251"/>
  <c r="M1445" i="251"/>
  <c r="N1285" i="251"/>
  <c r="M1285" i="251"/>
  <c r="N1061" i="251"/>
  <c r="M1061" i="251"/>
  <c r="N901" i="251"/>
  <c r="M901" i="251"/>
  <c r="N677" i="251"/>
  <c r="M677" i="251"/>
  <c r="N581" i="251"/>
  <c r="M581" i="251"/>
  <c r="N517" i="251"/>
  <c r="M517" i="251"/>
  <c r="N8356" i="251"/>
  <c r="M8356" i="251"/>
  <c r="N5412" i="251"/>
  <c r="M5412" i="251"/>
  <c r="N516" i="251"/>
  <c r="M516" i="251"/>
  <c r="N9488" i="251"/>
  <c r="M9488" i="251"/>
  <c r="N8944" i="251"/>
  <c r="M8944" i="251"/>
  <c r="N8304" i="251"/>
  <c r="M8304" i="251"/>
  <c r="N7664" i="251"/>
  <c r="M7664" i="251"/>
  <c r="N7024" i="251"/>
  <c r="M7024" i="251"/>
  <c r="N6480" i="251"/>
  <c r="M6480" i="251"/>
  <c r="N5872" i="251"/>
  <c r="M5872" i="251"/>
  <c r="N5264" i="251"/>
  <c r="M5264" i="251"/>
  <c r="N4720" i="251"/>
  <c r="M4720" i="251"/>
  <c r="N4208" i="251"/>
  <c r="M4208" i="251"/>
  <c r="N3600" i="251"/>
  <c r="M3600" i="251"/>
  <c r="N3024" i="251"/>
  <c r="M3024" i="251"/>
  <c r="N2480" i="251"/>
  <c r="M2480" i="251"/>
  <c r="N1904" i="251"/>
  <c r="M1904" i="251"/>
  <c r="N1392" i="251"/>
  <c r="M1392" i="251"/>
  <c r="N944" i="251"/>
  <c r="M944" i="251"/>
  <c r="N528" i="251"/>
  <c r="M528" i="251"/>
  <c r="N9583" i="251"/>
  <c r="M9583" i="251"/>
  <c r="N8975" i="251"/>
  <c r="M8975" i="251"/>
  <c r="N8367" i="251"/>
  <c r="M8367" i="251"/>
  <c r="N7759" i="251"/>
  <c r="M7759" i="251"/>
  <c r="N7055" i="251"/>
  <c r="M7055" i="251"/>
  <c r="N6383" i="251"/>
  <c r="M6383" i="251"/>
  <c r="N5743" i="251"/>
  <c r="M5743" i="251"/>
  <c r="N5103" i="251"/>
  <c r="M5103" i="251"/>
  <c r="N4527" i="251"/>
  <c r="M4527" i="251"/>
  <c r="N3951" i="251"/>
  <c r="M3951" i="251"/>
  <c r="N3439" i="251"/>
  <c r="M3439" i="251"/>
  <c r="N2927" i="251"/>
  <c r="M2927" i="251"/>
  <c r="N2511" i="251"/>
  <c r="M2511" i="251"/>
  <c r="N2063" i="251"/>
  <c r="M2063" i="251"/>
  <c r="N1519" i="251"/>
  <c r="M1519" i="251"/>
  <c r="N911" i="251"/>
  <c r="M911" i="251"/>
  <c r="N367" i="251"/>
  <c r="M367" i="251"/>
  <c r="N9422" i="251"/>
  <c r="M9422" i="251"/>
  <c r="N8910" i="251"/>
  <c r="M8910" i="251"/>
  <c r="N8334" i="251"/>
  <c r="M8334" i="251"/>
  <c r="N7758" i="251"/>
  <c r="M7758" i="251"/>
  <c r="N7310" i="251"/>
  <c r="M7310" i="251"/>
  <c r="N6702" i="251"/>
  <c r="M6702" i="251"/>
  <c r="N6222" i="251"/>
  <c r="M6222" i="251"/>
  <c r="N5614" i="251"/>
  <c r="M5614" i="251"/>
  <c r="N4590" i="251"/>
  <c r="M4590" i="251"/>
  <c r="N9545" i="251"/>
  <c r="M9545" i="251"/>
  <c r="N9001" i="251"/>
  <c r="M9001" i="251"/>
  <c r="N8393" i="251"/>
  <c r="M8393" i="251"/>
  <c r="N7817" i="251"/>
  <c r="M7817" i="251"/>
  <c r="N7177" i="251"/>
  <c r="M7177" i="251"/>
  <c r="N6665" i="251"/>
  <c r="M6665" i="251"/>
  <c r="N6089" i="251"/>
  <c r="M6089" i="251"/>
  <c r="N5513" i="251"/>
  <c r="M5513" i="251"/>
  <c r="N4937" i="251"/>
  <c r="M4937" i="251"/>
  <c r="N4297" i="251"/>
  <c r="M4297" i="251"/>
  <c r="N3753" i="251"/>
  <c r="M3753" i="251"/>
  <c r="N3177" i="251"/>
  <c r="M3177" i="251"/>
  <c r="N2505" i="251"/>
  <c r="M2505" i="251"/>
  <c r="N1801" i="251"/>
  <c r="M1801" i="251"/>
  <c r="N1097" i="251"/>
  <c r="M1097" i="251"/>
  <c r="N201" i="251"/>
  <c r="M201" i="251"/>
  <c r="N9480" i="251"/>
  <c r="M9480" i="251"/>
  <c r="N8936" i="251"/>
  <c r="M8936" i="251"/>
  <c r="N8424" i="251"/>
  <c r="M8424" i="251"/>
  <c r="N8008" i="251"/>
  <c r="M8008" i="251"/>
  <c r="N7528" i="251"/>
  <c r="M7528" i="251"/>
  <c r="N7048" i="251"/>
  <c r="M7048" i="251"/>
  <c r="N6568" i="251"/>
  <c r="M6568" i="251"/>
  <c r="N6120" i="251"/>
  <c r="M6120" i="251"/>
  <c r="N5672" i="251"/>
  <c r="M5672" i="251"/>
  <c r="N5160" i="251"/>
  <c r="M5160" i="251"/>
  <c r="N4488" i="251"/>
  <c r="M4488" i="251"/>
  <c r="N4008" i="251"/>
  <c r="M4008" i="251"/>
  <c r="N3592" i="251"/>
  <c r="M3592" i="251"/>
  <c r="N3144" i="251"/>
  <c r="M3144" i="251"/>
  <c r="N2760" i="251"/>
  <c r="M2760" i="251"/>
  <c r="N2376" i="251"/>
  <c r="M2376" i="251"/>
  <c r="N1960" i="251"/>
  <c r="M1960" i="251"/>
  <c r="N1576" i="251"/>
  <c r="M1576" i="251"/>
  <c r="N1256" i="251"/>
  <c r="M1256" i="251"/>
  <c r="N904" i="251"/>
  <c r="M904" i="251"/>
  <c r="N552" i="251"/>
  <c r="M552" i="251"/>
  <c r="N9991" i="251"/>
  <c r="M9991" i="251"/>
  <c r="N9447" i="251"/>
  <c r="M9447" i="251"/>
  <c r="N8935" i="251"/>
  <c r="M8935" i="251"/>
  <c r="N8551" i="251"/>
  <c r="M8551" i="251"/>
  <c r="N8103" i="251"/>
  <c r="M8103" i="251"/>
  <c r="N7655" i="251"/>
  <c r="M7655" i="251"/>
  <c r="N7271" i="251"/>
  <c r="M7271" i="251"/>
  <c r="N6855" i="251"/>
  <c r="M6855" i="251"/>
  <c r="N6439" i="251"/>
  <c r="M6439" i="251"/>
  <c r="N6023" i="251"/>
  <c r="M6023" i="251"/>
  <c r="N5575" i="251"/>
  <c r="M5575" i="251"/>
  <c r="N5191" i="251"/>
  <c r="M5191" i="251"/>
  <c r="N4839" i="251"/>
  <c r="M4839" i="251"/>
  <c r="N4423" i="251"/>
  <c r="M4423" i="251"/>
  <c r="N3943" i="251"/>
  <c r="M3943" i="251"/>
  <c r="N3431" i="251"/>
  <c r="M3431" i="251"/>
  <c r="N2983" i="251"/>
  <c r="M2983" i="251"/>
  <c r="N2471" i="251"/>
  <c r="M2471" i="251"/>
  <c r="N2087" i="251"/>
  <c r="M2087" i="251"/>
  <c r="N1671" i="251"/>
  <c r="M1671" i="251"/>
  <c r="N1383" i="251"/>
  <c r="M1383" i="251"/>
  <c r="N1063" i="251"/>
  <c r="M1063" i="251"/>
  <c r="N743" i="251"/>
  <c r="M743" i="251"/>
  <c r="N519" i="251"/>
  <c r="M519" i="251"/>
  <c r="N9958" i="251"/>
  <c r="M9958" i="251"/>
  <c r="N9478" i="251"/>
  <c r="M9478" i="251"/>
  <c r="N8934" i="251"/>
  <c r="M8934" i="251"/>
  <c r="N8358" i="251"/>
  <c r="M8358" i="251"/>
  <c r="N7814" i="251"/>
  <c r="M7814" i="251"/>
  <c r="N7142" i="251"/>
  <c r="M7142" i="251"/>
  <c r="N6534" i="251"/>
  <c r="M6534" i="251"/>
  <c r="N5926" i="251"/>
  <c r="M5926" i="251"/>
  <c r="N5350" i="251"/>
  <c r="M5350" i="251"/>
  <c r="N4838" i="251"/>
  <c r="M4838" i="251"/>
  <c r="N4358" i="251"/>
  <c r="M4358" i="251"/>
  <c r="N3846" i="251"/>
  <c r="M3846" i="251"/>
  <c r="N3302" i="251"/>
  <c r="M3302" i="251"/>
  <c r="N2662" i="251"/>
  <c r="M2662" i="251"/>
  <c r="N2118" i="251"/>
  <c r="M2118" i="251"/>
  <c r="N1478" i="251"/>
  <c r="M1478" i="251"/>
  <c r="N838" i="251"/>
  <c r="M838" i="251"/>
  <c r="N294" i="251"/>
  <c r="M294" i="251"/>
  <c r="N9989" i="251"/>
  <c r="M9989" i="251"/>
  <c r="N9445" i="251"/>
  <c r="M9445" i="251"/>
  <c r="N8901" i="251"/>
  <c r="M8901" i="251"/>
  <c r="N8357" i="251"/>
  <c r="M8357" i="251"/>
  <c r="N7845" i="251"/>
  <c r="M7845" i="251"/>
  <c r="N7269" i="251"/>
  <c r="M7269" i="251"/>
  <c r="N6693" i="251"/>
  <c r="M6693" i="251"/>
  <c r="N6085" i="251"/>
  <c r="M6085" i="251"/>
  <c r="N5477" i="251"/>
  <c r="M5477" i="251"/>
  <c r="N4869" i="251"/>
  <c r="M4869" i="251"/>
  <c r="N4325" i="251"/>
  <c r="M4325" i="251"/>
  <c r="N3653" i="251"/>
  <c r="M3653" i="251"/>
  <c r="N2949" i="251"/>
  <c r="M2949" i="251"/>
  <c r="N2245" i="251"/>
  <c r="M2245" i="251"/>
  <c r="N1413" i="251"/>
  <c r="M1413" i="251"/>
  <c r="N549" i="251"/>
  <c r="M549" i="251"/>
  <c r="N9892" i="251"/>
  <c r="M9892" i="251"/>
  <c r="N7972" i="251"/>
  <c r="M7972" i="251"/>
  <c r="N5060" i="251"/>
  <c r="M5060" i="251"/>
  <c r="N100" i="251"/>
  <c r="M100" i="251"/>
  <c r="N9424" i="251"/>
  <c r="M9424" i="251"/>
  <c r="N8848" i="251"/>
  <c r="M8848" i="251"/>
  <c r="N8336" i="251"/>
  <c r="M8336" i="251"/>
  <c r="N7824" i="251"/>
  <c r="M7824" i="251"/>
  <c r="N7184" i="251"/>
  <c r="M7184" i="251"/>
  <c r="N6608" i="251"/>
  <c r="M6608" i="251"/>
  <c r="N6064" i="251"/>
  <c r="M6064" i="251"/>
  <c r="N5488" i="251"/>
  <c r="M5488" i="251"/>
  <c r="N4848" i="251"/>
  <c r="M4848" i="251"/>
  <c r="N4368" i="251"/>
  <c r="M4368" i="251"/>
  <c r="N3856" i="251"/>
  <c r="M3856" i="251"/>
  <c r="N3376" i="251"/>
  <c r="M3376" i="251"/>
  <c r="N2960" i="251"/>
  <c r="M2960" i="251"/>
  <c r="N2576" i="251"/>
  <c r="M2576" i="251"/>
  <c r="N2096" i="251"/>
  <c r="M2096" i="251"/>
  <c r="N1616" i="251"/>
  <c r="M1616" i="251"/>
  <c r="N1200" i="251"/>
  <c r="M1200" i="251"/>
  <c r="N688" i="251"/>
  <c r="M688" i="251"/>
  <c r="N400" i="251"/>
  <c r="M400" i="251"/>
  <c r="N9711" i="251"/>
  <c r="M9711" i="251"/>
  <c r="N9071" i="251"/>
  <c r="M9071" i="251"/>
  <c r="N8463" i="251"/>
  <c r="M8463" i="251"/>
  <c r="N7855" i="251"/>
  <c r="M7855" i="251"/>
  <c r="N7311" i="251"/>
  <c r="M7311" i="251"/>
  <c r="N6703" i="251"/>
  <c r="M6703" i="251"/>
  <c r="N6095" i="251"/>
  <c r="M6095" i="251"/>
  <c r="N5519" i="251"/>
  <c r="M5519" i="251"/>
  <c r="N5039" i="251"/>
  <c r="M5039" i="251"/>
  <c r="N4367" i="251"/>
  <c r="M4367" i="251"/>
  <c r="N3823" i="251"/>
  <c r="M3823" i="251"/>
  <c r="N3183" i="251"/>
  <c r="M3183" i="251"/>
  <c r="N2447" i="251"/>
  <c r="M2447" i="251"/>
  <c r="N1679" i="251"/>
  <c r="M1679" i="251"/>
  <c r="N1007" i="251"/>
  <c r="M1007" i="251"/>
  <c r="N143" i="251"/>
  <c r="M143" i="251"/>
  <c r="N9998" i="251"/>
  <c r="M9998" i="251"/>
  <c r="N9518" i="251"/>
  <c r="M9518" i="251"/>
  <c r="N9006" i="251"/>
  <c r="M9006" i="251"/>
  <c r="N8430" i="251"/>
  <c r="M8430" i="251"/>
  <c r="N7822" i="251"/>
  <c r="M7822" i="251"/>
  <c r="N7246" i="251"/>
  <c r="M7246" i="251"/>
  <c r="N6478" i="251"/>
  <c r="M6478" i="251"/>
  <c r="N5582" i="251"/>
  <c r="M5582" i="251"/>
  <c r="N4206" i="251"/>
  <c r="M4206" i="251"/>
  <c r="N9929" i="251"/>
  <c r="M9929" i="251"/>
  <c r="N9449" i="251"/>
  <c r="M9449" i="251"/>
  <c r="N8809" i="251"/>
  <c r="M8809" i="251"/>
  <c r="N8233" i="251"/>
  <c r="M8233" i="251"/>
  <c r="N7689" i="251"/>
  <c r="M7689" i="251"/>
  <c r="N7113" i="251"/>
  <c r="M7113" i="251"/>
  <c r="N6569" i="251"/>
  <c r="M6569" i="251"/>
  <c r="N5993" i="251"/>
  <c r="M5993" i="251"/>
  <c r="N5385" i="251"/>
  <c r="M5385" i="251"/>
  <c r="N4841" i="251"/>
  <c r="M4841" i="251"/>
  <c r="N4329" i="251"/>
  <c r="M4329" i="251"/>
  <c r="N3849" i="251"/>
  <c r="M3849" i="251"/>
  <c r="N3401" i="251"/>
  <c r="M3401" i="251"/>
  <c r="N3017" i="251"/>
  <c r="M3017" i="251"/>
  <c r="N2473" i="251"/>
  <c r="M2473" i="251"/>
  <c r="N1865" i="251"/>
  <c r="M1865" i="251"/>
  <c r="N1257" i="251"/>
  <c r="M1257" i="251"/>
  <c r="N713" i="251"/>
  <c r="M713" i="251"/>
  <c r="N265" i="251"/>
  <c r="M265" i="251"/>
  <c r="N9448" i="251"/>
  <c r="M9448" i="251"/>
  <c r="N8840" i="251"/>
  <c r="M8840" i="251"/>
  <c r="N8328" i="251"/>
  <c r="M8328" i="251"/>
  <c r="N7816" i="251"/>
  <c r="M7816" i="251"/>
  <c r="N7272" i="251"/>
  <c r="M7272" i="251"/>
  <c r="N6728" i="251"/>
  <c r="M6728" i="251"/>
  <c r="N6184" i="251"/>
  <c r="M6184" i="251"/>
  <c r="N5608" i="251"/>
  <c r="M5608" i="251"/>
  <c r="N5000" i="251"/>
  <c r="M5000" i="251"/>
  <c r="N4552" i="251"/>
  <c r="M4552" i="251"/>
  <c r="N4104" i="251"/>
  <c r="M4104" i="251"/>
  <c r="N3624" i="251"/>
  <c r="M3624" i="251"/>
  <c r="N3112" i="251"/>
  <c r="M3112" i="251"/>
  <c r="N2568" i="251"/>
  <c r="M2568" i="251"/>
  <c r="N1992" i="251"/>
  <c r="M1992" i="251"/>
  <c r="N1448" i="251"/>
  <c r="M1448" i="251"/>
  <c r="N872" i="251"/>
  <c r="M872" i="251"/>
  <c r="N232" i="251"/>
  <c r="M232" i="251"/>
  <c r="N9543" i="251"/>
  <c r="M9543" i="251"/>
  <c r="N9031" i="251"/>
  <c r="M9031" i="251"/>
  <c r="N8487" i="251"/>
  <c r="M8487" i="251"/>
  <c r="N7975" i="251"/>
  <c r="M7975" i="251"/>
  <c r="N7463" i="251"/>
  <c r="M7463" i="251"/>
  <c r="N6983" i="251"/>
  <c r="M6983" i="251"/>
  <c r="N6535" i="251"/>
  <c r="M6535" i="251"/>
  <c r="N6151" i="251"/>
  <c r="M6151" i="251"/>
  <c r="N5735" i="251"/>
  <c r="M5735" i="251"/>
  <c r="N5383" i="251"/>
  <c r="M5383" i="251"/>
  <c r="N4999" i="251"/>
  <c r="M4999" i="251"/>
  <c r="N4583" i="251"/>
  <c r="M4583" i="251"/>
  <c r="N4231" i="251"/>
  <c r="M4231" i="251"/>
  <c r="N3879" i="251"/>
  <c r="M3879" i="251"/>
  <c r="N3527" i="251"/>
  <c r="M3527" i="251"/>
  <c r="N3143" i="251"/>
  <c r="M3143" i="251"/>
  <c r="N2887" i="251"/>
  <c r="M2887" i="251"/>
  <c r="N2535" i="251"/>
  <c r="M2535" i="251"/>
  <c r="N2183" i="251"/>
  <c r="M2183" i="251"/>
  <c r="N1831" i="251"/>
  <c r="M1831" i="251"/>
  <c r="N1511" i="251"/>
  <c r="M1511" i="251"/>
  <c r="N1159" i="251"/>
  <c r="M1159" i="251"/>
  <c r="N679" i="251"/>
  <c r="M679" i="251"/>
  <c r="N423" i="251"/>
  <c r="M423" i="251"/>
  <c r="N9830" i="251"/>
  <c r="M9830" i="251"/>
  <c r="N9318" i="251"/>
  <c r="M9318" i="251"/>
  <c r="N8838" i="251"/>
  <c r="M8838" i="251"/>
  <c r="N8454" i="251"/>
  <c r="M8454" i="251"/>
  <c r="N7942" i="251"/>
  <c r="M7942" i="251"/>
  <c r="N7462" i="251"/>
  <c r="M7462" i="251"/>
  <c r="N6950" i="251"/>
  <c r="M6950" i="251"/>
  <c r="N6438" i="251"/>
  <c r="M6438" i="251"/>
  <c r="N5862" i="251"/>
  <c r="M5862" i="251"/>
  <c r="N5254" i="251"/>
  <c r="M5254" i="251"/>
  <c r="N4646" i="251"/>
  <c r="M4646" i="251"/>
  <c r="N4134" i="251"/>
  <c r="M4134" i="251"/>
  <c r="N3622" i="251"/>
  <c r="M3622" i="251"/>
  <c r="N3014" i="251"/>
  <c r="M3014" i="251"/>
  <c r="N2406" i="251"/>
  <c r="M2406" i="251"/>
  <c r="N1734" i="251"/>
  <c r="M1734" i="251"/>
  <c r="N998" i="251"/>
  <c r="M998" i="251"/>
  <c r="N134" i="251"/>
  <c r="M134" i="251"/>
  <c r="N9893" i="251"/>
  <c r="M9893" i="251"/>
  <c r="N9477" i="251"/>
  <c r="M9477" i="251"/>
  <c r="N9125" i="251"/>
  <c r="M9125" i="251"/>
  <c r="N8709" i="251"/>
  <c r="M8709" i="251"/>
  <c r="N8261" i="251"/>
  <c r="M8261" i="251"/>
  <c r="N7781" i="251"/>
  <c r="M7781" i="251"/>
  <c r="N7333" i="251"/>
  <c r="M7333" i="251"/>
  <c r="N6821" i="251"/>
  <c r="M6821" i="251"/>
  <c r="N6309" i="251"/>
  <c r="M6309" i="251"/>
  <c r="N5765" i="251"/>
  <c r="M5765" i="251"/>
  <c r="N5285" i="251"/>
  <c r="M5285" i="251"/>
  <c r="N4709" i="251"/>
  <c r="M4709" i="251"/>
  <c r="N4101" i="251"/>
  <c r="M4101" i="251"/>
  <c r="N3557" i="251"/>
  <c r="M3557" i="251"/>
  <c r="N3045" i="251"/>
  <c r="M3045" i="251"/>
  <c r="N2597" i="251"/>
  <c r="M2597" i="251"/>
  <c r="N2149" i="251"/>
  <c r="M2149" i="251"/>
  <c r="N1765" i="251"/>
  <c r="M1765" i="251"/>
  <c r="N1093" i="251"/>
  <c r="M1093" i="251"/>
  <c r="N421" i="251"/>
  <c r="M421" i="251"/>
  <c r="N9476" i="251"/>
  <c r="M9476" i="251"/>
  <c r="N8452" i="251"/>
  <c r="M8452" i="251"/>
  <c r="N6980" i="251"/>
  <c r="M6980" i="251"/>
  <c r="N4772" i="251"/>
  <c r="M4772" i="251"/>
  <c r="N356" i="251"/>
  <c r="M356" i="251"/>
  <c r="N9584" i="251"/>
  <c r="M9584" i="251"/>
  <c r="N8976" i="251"/>
  <c r="M8976" i="251"/>
  <c r="N8368" i="251"/>
  <c r="M8368" i="251"/>
  <c r="N7696" i="251"/>
  <c r="M7696" i="251"/>
  <c r="N6992" i="251"/>
  <c r="M6992" i="251"/>
  <c r="N6320" i="251"/>
  <c r="M6320" i="251"/>
  <c r="N5584" i="251"/>
  <c r="M5584" i="251"/>
  <c r="N4912" i="251"/>
  <c r="M4912" i="251"/>
  <c r="N4144" i="251"/>
  <c r="M4144" i="251"/>
  <c r="N3408" i="251"/>
  <c r="M3408" i="251"/>
  <c r="N2768" i="251"/>
  <c r="M2768" i="251"/>
  <c r="N2160" i="251"/>
  <c r="M2160" i="251"/>
  <c r="N1552" i="251"/>
  <c r="M1552" i="251"/>
  <c r="N912" i="251"/>
  <c r="M912" i="251"/>
  <c r="N176" i="251"/>
  <c r="M176" i="251"/>
  <c r="N9551" i="251"/>
  <c r="M9551" i="251"/>
  <c r="N9039" i="251"/>
  <c r="M9039" i="251"/>
  <c r="N8527" i="251"/>
  <c r="M8527" i="251"/>
  <c r="N7887" i="251"/>
  <c r="M7887" i="251"/>
  <c r="N7279" i="251"/>
  <c r="M7279" i="251"/>
  <c r="N6735" i="251"/>
  <c r="M6735" i="251"/>
  <c r="N6223" i="251"/>
  <c r="M6223" i="251"/>
  <c r="N5711" i="251"/>
  <c r="M5711" i="251"/>
  <c r="N5199" i="251"/>
  <c r="M5199" i="251"/>
  <c r="N4719" i="251"/>
  <c r="M4719" i="251"/>
  <c r="N4271" i="251"/>
  <c r="M4271" i="251"/>
  <c r="N3887" i="251"/>
  <c r="M3887" i="251"/>
  <c r="N3503" i="251"/>
  <c r="M3503" i="251"/>
  <c r="N3087" i="251"/>
  <c r="M3087" i="251"/>
  <c r="N2703" i="251"/>
  <c r="M2703" i="251"/>
  <c r="N2223" i="251"/>
  <c r="M2223" i="251"/>
  <c r="N1743" i="251"/>
  <c r="M1743" i="251"/>
  <c r="N1295" i="251"/>
  <c r="M1295" i="251"/>
  <c r="N815" i="251"/>
  <c r="M815" i="251"/>
  <c r="N495" i="251"/>
  <c r="M495" i="251"/>
  <c r="N9806" i="251"/>
  <c r="M9806" i="251"/>
  <c r="N9230" i="251"/>
  <c r="M9230" i="251"/>
  <c r="N8558" i="251"/>
  <c r="M8558" i="251"/>
  <c r="N8046" i="251"/>
  <c r="M8046" i="251"/>
  <c r="N7438" i="251"/>
  <c r="M7438" i="251"/>
  <c r="N6958" i="251"/>
  <c r="M6958" i="251"/>
  <c r="N6446" i="251"/>
  <c r="M6446" i="251"/>
  <c r="N5806" i="251"/>
  <c r="M5806" i="251"/>
  <c r="N4494" i="251"/>
  <c r="M4494" i="251"/>
  <c r="N9705" i="251"/>
  <c r="M9705" i="251"/>
  <c r="N9193" i="251"/>
  <c r="M9193" i="251"/>
  <c r="N8841" i="251"/>
  <c r="M8841" i="251"/>
  <c r="N8361" i="251"/>
  <c r="M8361" i="251"/>
  <c r="N7913" i="251"/>
  <c r="M7913" i="251"/>
  <c r="N7497" i="251"/>
  <c r="M7497" i="251"/>
  <c r="N7049" i="251"/>
  <c r="M7049" i="251"/>
  <c r="N6473" i="251"/>
  <c r="M6473" i="251"/>
  <c r="N5865" i="251"/>
  <c r="M5865" i="251"/>
  <c r="N5225" i="251"/>
  <c r="M5225" i="251"/>
  <c r="N4681" i="251"/>
  <c r="M4681" i="251"/>
  <c r="N4073" i="251"/>
  <c r="M4073" i="251"/>
  <c r="N3465" i="251"/>
  <c r="M3465" i="251"/>
  <c r="N2825" i="251"/>
  <c r="M2825" i="251"/>
  <c r="N2153" i="251"/>
  <c r="M2153" i="251"/>
  <c r="N1481" i="251"/>
  <c r="M1481" i="251"/>
  <c r="N873" i="251"/>
  <c r="M873" i="251"/>
  <c r="N137" i="251"/>
  <c r="M137" i="251"/>
  <c r="N9768" i="251"/>
  <c r="M9768" i="251"/>
  <c r="N9224" i="251"/>
  <c r="M9224" i="251"/>
  <c r="N8776" i="251"/>
  <c r="M8776" i="251"/>
  <c r="N8296" i="251"/>
  <c r="M8296" i="251"/>
  <c r="N7720" i="251"/>
  <c r="M7720" i="251"/>
  <c r="N7208" i="251"/>
  <c r="M7208" i="251"/>
  <c r="N6632" i="251"/>
  <c r="M6632" i="251"/>
  <c r="N6056" i="251"/>
  <c r="M6056" i="251"/>
  <c r="N5448" i="251"/>
  <c r="M5448" i="251"/>
  <c r="N4840" i="251"/>
  <c r="M4840" i="251"/>
  <c r="N4200" i="251"/>
  <c r="M4200" i="251"/>
  <c r="N3528" i="251"/>
  <c r="M3528" i="251"/>
  <c r="N2920" i="251"/>
  <c r="M2920" i="251"/>
  <c r="N2280" i="251"/>
  <c r="M2280" i="251"/>
  <c r="N1672" i="251"/>
  <c r="M1672" i="251"/>
  <c r="N1192" i="251"/>
  <c r="M1192" i="251"/>
  <c r="N744" i="251"/>
  <c r="M744" i="251"/>
  <c r="N392" i="251"/>
  <c r="M392" i="251"/>
  <c r="N9767" i="251"/>
  <c r="M9767" i="251"/>
  <c r="N9223" i="251"/>
  <c r="M9223" i="251"/>
  <c r="N8711" i="251"/>
  <c r="M8711" i="251"/>
  <c r="N8167" i="251"/>
  <c r="M8167" i="251"/>
  <c r="N7591" i="251"/>
  <c r="M7591" i="251"/>
  <c r="N7015" i="251"/>
  <c r="M7015" i="251"/>
  <c r="N6375" i="251"/>
  <c r="M6375" i="251"/>
  <c r="N5831" i="251"/>
  <c r="M5831" i="251"/>
  <c r="N5287" i="251"/>
  <c r="M5287" i="251"/>
  <c r="N4647" i="251"/>
  <c r="M4647" i="251"/>
  <c r="N4007" i="251"/>
  <c r="M4007" i="251"/>
  <c r="N3495" i="251"/>
  <c r="M3495" i="251"/>
  <c r="N2919" i="251"/>
  <c r="M2919" i="251"/>
  <c r="N2439" i="251"/>
  <c r="M2439" i="251"/>
  <c r="N1895" i="251"/>
  <c r="M1895" i="251"/>
  <c r="N1415" i="251"/>
  <c r="M1415" i="251"/>
  <c r="N775" i="251"/>
  <c r="M775" i="251"/>
  <c r="N327" i="251"/>
  <c r="M327" i="251"/>
  <c r="N9702" i="251"/>
  <c r="M9702" i="251"/>
  <c r="N9190" i="251"/>
  <c r="M9190" i="251"/>
  <c r="N8678" i="251"/>
  <c r="M8678" i="251"/>
  <c r="N8102" i="251"/>
  <c r="M8102" i="251"/>
  <c r="N7558" i="251"/>
  <c r="M7558" i="251"/>
  <c r="N7014" i="251"/>
  <c r="M7014" i="251"/>
  <c r="N6406" i="251"/>
  <c r="M6406" i="251"/>
  <c r="N5702" i="251"/>
  <c r="M5702" i="251"/>
  <c r="N5126" i="251"/>
  <c r="M5126" i="251"/>
  <c r="N4582" i="251"/>
  <c r="M4582" i="251"/>
  <c r="N4006" i="251"/>
  <c r="M4006" i="251"/>
  <c r="N3462" i="251"/>
  <c r="M3462" i="251"/>
  <c r="N2982" i="251"/>
  <c r="M2982" i="251"/>
  <c r="N2534" i="251"/>
  <c r="M2534" i="251"/>
  <c r="N2086" i="251"/>
  <c r="M2086" i="251"/>
  <c r="N1638" i="251"/>
  <c r="M1638" i="251"/>
  <c r="N1254" i="251"/>
  <c r="M1254" i="251"/>
  <c r="N902" i="251"/>
  <c r="M902" i="251"/>
  <c r="N518" i="251"/>
  <c r="M518" i="251"/>
  <c r="N9925" i="251"/>
  <c r="M9925" i="251"/>
  <c r="N9381" i="251"/>
  <c r="M9381" i="251"/>
  <c r="N8869" i="251"/>
  <c r="M8869" i="251"/>
  <c r="N8389" i="251"/>
  <c r="M8389" i="251"/>
  <c r="N7909" i="251"/>
  <c r="M7909" i="251"/>
  <c r="N7461" i="251"/>
  <c r="M7461" i="251"/>
  <c r="N7045" i="251"/>
  <c r="M7045" i="251"/>
  <c r="N6533" i="251"/>
  <c r="M6533" i="251"/>
  <c r="N6021" i="251"/>
  <c r="M6021" i="251"/>
  <c r="N5541" i="251"/>
  <c r="M5541" i="251"/>
  <c r="N5061" i="251"/>
  <c r="M5061" i="251"/>
  <c r="N4613" i="251"/>
  <c r="M4613" i="251"/>
  <c r="N4037" i="251"/>
  <c r="M4037" i="251"/>
  <c r="N3525" i="251"/>
  <c r="M3525" i="251"/>
  <c r="N2981" i="251"/>
  <c r="M2981" i="251"/>
  <c r="N2565" i="251"/>
  <c r="M2565" i="251"/>
  <c r="N2053" i="251"/>
  <c r="M2053" i="251"/>
  <c r="N1733" i="251"/>
  <c r="M1733" i="251"/>
  <c r="N1253" i="251"/>
  <c r="M1253" i="251"/>
  <c r="N805" i="251"/>
  <c r="M805" i="251"/>
  <c r="N325" i="251"/>
  <c r="M325" i="251"/>
  <c r="N9828" i="251"/>
  <c r="M9828" i="251"/>
  <c r="N9092" i="251"/>
  <c r="M9092" i="251"/>
  <c r="N8068" i="251"/>
  <c r="M8068" i="251"/>
  <c r="N6564" i="251"/>
  <c r="M6564" i="251"/>
  <c r="N4324" i="251"/>
  <c r="M4324" i="251"/>
  <c r="N164" i="251"/>
  <c r="M164" i="251"/>
  <c r="N9648" i="251"/>
  <c r="M9648" i="251"/>
  <c r="N9232" i="251"/>
  <c r="M9232" i="251"/>
  <c r="N8816" i="251"/>
  <c r="M8816" i="251"/>
  <c r="N8464" i="251"/>
  <c r="M8464" i="251"/>
  <c r="N8144" i="251"/>
  <c r="M8144" i="251"/>
  <c r="N7760" i="251"/>
  <c r="M7760" i="251"/>
  <c r="N7408" i="251"/>
  <c r="M7408" i="251"/>
  <c r="N7088" i="251"/>
  <c r="M7088" i="251"/>
  <c r="N6832" i="251"/>
  <c r="M6832" i="251"/>
  <c r="N6576" i="251"/>
  <c r="M6576" i="251"/>
  <c r="N6256" i="251"/>
  <c r="M6256" i="251"/>
  <c r="N6000" i="251"/>
  <c r="M6000" i="251"/>
  <c r="N5648" i="251"/>
  <c r="M5648" i="251"/>
  <c r="N5392" i="251"/>
  <c r="M5392" i="251"/>
  <c r="N5008" i="251"/>
  <c r="M5008" i="251"/>
  <c r="N4656" i="251"/>
  <c r="M4656" i="251"/>
  <c r="N4272" i="251"/>
  <c r="M4272" i="251"/>
  <c r="N3984" i="251"/>
  <c r="M3984" i="251"/>
  <c r="N3696" i="251"/>
  <c r="M3696" i="251"/>
  <c r="N3472" i="251"/>
  <c r="M3472" i="251"/>
  <c r="N3184" i="251"/>
  <c r="M3184" i="251"/>
  <c r="N2832" i="251"/>
  <c r="M2832" i="251"/>
  <c r="N2608" i="251"/>
  <c r="M2608" i="251"/>
  <c r="N2256" i="251"/>
  <c r="M2256" i="251"/>
  <c r="N1840" i="251"/>
  <c r="M1840" i="251"/>
  <c r="N1456" i="251"/>
  <c r="M1456" i="251"/>
  <c r="N1008" i="251"/>
  <c r="M1008" i="251"/>
  <c r="N656" i="251"/>
  <c r="M656" i="251"/>
  <c r="N272" i="251"/>
  <c r="M272" i="251"/>
  <c r="N9807" i="251"/>
  <c r="M9807" i="251"/>
  <c r="N9327" i="251"/>
  <c r="M9327" i="251"/>
  <c r="N8815" i="251"/>
  <c r="M8815" i="251"/>
  <c r="N8207" i="251"/>
  <c r="M8207" i="251"/>
  <c r="N7567" i="251"/>
  <c r="M7567" i="251"/>
  <c r="N6895" i="251"/>
  <c r="M6895" i="251"/>
  <c r="N6255" i="251"/>
  <c r="M6255" i="251"/>
  <c r="N5551" i="251"/>
  <c r="M5551" i="251"/>
  <c r="N4943" i="251"/>
  <c r="M4943" i="251"/>
  <c r="N4239" i="251"/>
  <c r="M4239" i="251"/>
  <c r="N3535" i="251"/>
  <c r="M3535" i="251"/>
  <c r="N2767" i="251"/>
  <c r="M2767" i="251"/>
  <c r="N1935" i="251"/>
  <c r="M1935" i="251"/>
  <c r="N1135" i="251"/>
  <c r="M1135" i="251"/>
  <c r="N303" i="251"/>
  <c r="M303" i="251"/>
  <c r="N9678" i="251"/>
  <c r="M9678" i="251"/>
  <c r="N9262" i="251"/>
  <c r="M9262" i="251"/>
  <c r="N8846" i="251"/>
  <c r="M8846" i="251"/>
  <c r="N8462" i="251"/>
  <c r="M8462" i="251"/>
  <c r="N8110" i="251"/>
  <c r="M8110" i="251"/>
  <c r="N7694" i="251"/>
  <c r="M7694" i="251"/>
  <c r="N7342" i="251"/>
  <c r="M7342" i="251"/>
  <c r="N7054" i="251"/>
  <c r="M7054" i="251"/>
  <c r="N6574" i="251"/>
  <c r="M6574" i="251"/>
  <c r="N5870" i="251"/>
  <c r="M5870" i="251"/>
  <c r="N4398" i="251"/>
  <c r="M4398" i="251"/>
  <c r="N9801" i="251"/>
  <c r="M9801" i="251"/>
  <c r="N9385" i="251"/>
  <c r="M9385" i="251"/>
  <c r="N8937" i="251"/>
  <c r="M8937" i="251"/>
  <c r="N8521" i="251"/>
  <c r="M8521" i="251"/>
  <c r="N8169" i="251"/>
  <c r="M8169" i="251"/>
  <c r="N7721" i="251"/>
  <c r="M7721" i="251"/>
  <c r="N7369" i="251"/>
  <c r="M7369" i="251"/>
  <c r="N7081" i="251"/>
  <c r="M7081" i="251"/>
  <c r="N6633" i="251"/>
  <c r="M6633" i="251"/>
  <c r="N6185" i="251"/>
  <c r="M6185" i="251"/>
  <c r="N5929" i="251"/>
  <c r="M5929" i="251"/>
  <c r="N5609" i="251"/>
  <c r="M5609" i="251"/>
  <c r="N5289" i="251"/>
  <c r="M5289" i="251"/>
  <c r="N4905" i="251"/>
  <c r="M4905" i="251"/>
  <c r="N4553" i="251"/>
  <c r="M4553" i="251"/>
  <c r="N4201" i="251"/>
  <c r="M4201" i="251"/>
  <c r="N3785" i="251"/>
  <c r="M3785" i="251"/>
  <c r="N3369" i="251"/>
  <c r="M3369" i="251"/>
  <c r="N2953" i="251"/>
  <c r="M2953" i="251"/>
  <c r="N2665" i="251"/>
  <c r="M2665" i="251"/>
  <c r="N2377" i="251"/>
  <c r="M2377" i="251"/>
  <c r="N2057" i="251"/>
  <c r="M2057" i="251"/>
  <c r="N1833" i="251"/>
  <c r="M1833" i="251"/>
  <c r="N1545" i="251"/>
  <c r="M1545" i="251"/>
  <c r="N1321" i="251"/>
  <c r="M1321" i="251"/>
  <c r="N937" i="251"/>
  <c r="M937" i="251"/>
  <c r="N617" i="251"/>
  <c r="M617" i="251"/>
  <c r="N553" i="251"/>
  <c r="M553" i="251"/>
  <c r="N9992" i="251"/>
  <c r="M9992" i="251"/>
  <c r="N9320" i="251"/>
  <c r="M9320" i="251"/>
  <c r="N8744" i="251"/>
  <c r="M8744" i="251"/>
  <c r="N8104" i="251"/>
  <c r="M8104" i="251"/>
  <c r="N7464" i="251"/>
  <c r="M7464" i="251"/>
  <c r="N6920" i="251"/>
  <c r="M6920" i="251"/>
  <c r="N6376" i="251"/>
  <c r="M6376" i="251"/>
  <c r="N5832" i="251"/>
  <c r="M5832" i="251"/>
  <c r="N5256" i="251"/>
  <c r="M5256" i="251"/>
  <c r="N4776" i="251"/>
  <c r="M4776" i="251"/>
  <c r="N4232" i="251"/>
  <c r="M4232" i="251"/>
  <c r="N3688" i="251"/>
  <c r="M3688" i="251"/>
  <c r="N2984" i="251"/>
  <c r="M2984" i="251"/>
  <c r="N2408" i="251"/>
  <c r="M2408" i="251"/>
  <c r="N1864" i="251"/>
  <c r="M1864" i="251"/>
  <c r="N1320" i="251"/>
  <c r="M1320" i="251"/>
  <c r="N808" i="251"/>
  <c r="M808" i="251"/>
  <c r="N360" i="251"/>
  <c r="M360" i="251"/>
  <c r="N9831" i="251"/>
  <c r="M9831" i="251"/>
  <c r="N9287" i="251"/>
  <c r="M9287" i="251"/>
  <c r="N8743" i="251"/>
  <c r="M8743" i="251"/>
  <c r="N8263" i="251"/>
  <c r="M8263" i="251"/>
  <c r="N7751" i="251"/>
  <c r="M7751" i="251"/>
  <c r="N7239" i="251"/>
  <c r="M7239" i="251"/>
  <c r="N6695" i="251"/>
  <c r="M6695" i="251"/>
  <c r="N6215" i="251"/>
  <c r="M6215" i="251"/>
  <c r="N5703" i="251"/>
  <c r="M5703" i="251"/>
  <c r="N5159" i="251"/>
  <c r="M5159" i="251"/>
  <c r="N4679" i="251"/>
  <c r="M4679" i="251"/>
  <c r="N4167" i="251"/>
  <c r="M4167" i="251"/>
  <c r="N3623" i="251"/>
  <c r="M3623" i="251"/>
  <c r="N3047" i="251"/>
  <c r="M3047" i="251"/>
  <c r="N2407" i="251"/>
  <c r="M2407" i="251"/>
  <c r="N1735" i="251"/>
  <c r="M1735" i="251"/>
  <c r="N1031" i="251"/>
  <c r="M1031" i="251"/>
  <c r="N135" i="251"/>
  <c r="M135" i="251"/>
  <c r="N9798" i="251"/>
  <c r="M9798" i="251"/>
  <c r="N9286" i="251"/>
  <c r="M9286" i="251"/>
  <c r="N8806" i="251"/>
  <c r="M8806" i="251"/>
  <c r="N8422" i="251"/>
  <c r="M8422" i="251"/>
  <c r="N8006" i="251"/>
  <c r="M8006" i="251"/>
  <c r="N7526" i="251"/>
  <c r="M7526" i="251"/>
  <c r="N7110" i="251"/>
  <c r="M7110" i="251"/>
  <c r="N6630" i="251"/>
  <c r="M6630" i="251"/>
  <c r="N6150" i="251"/>
  <c r="M6150" i="251"/>
  <c r="N5606" i="251"/>
  <c r="M5606" i="251"/>
  <c r="N5030" i="251"/>
  <c r="M5030" i="251"/>
  <c r="N4486" i="251"/>
  <c r="M4486" i="251"/>
  <c r="N3974" i="251"/>
  <c r="M3974" i="251"/>
  <c r="N3430" i="251"/>
  <c r="M3430" i="251"/>
  <c r="N2854" i="251"/>
  <c r="M2854" i="251"/>
  <c r="N2182" i="251"/>
  <c r="M2182" i="251"/>
  <c r="N1862" i="251"/>
  <c r="M1862" i="251"/>
  <c r="N1414" i="251"/>
  <c r="M1414" i="251"/>
  <c r="N1094" i="251"/>
  <c r="M1094" i="251"/>
  <c r="N646" i="251"/>
  <c r="M646" i="251"/>
  <c r="N454" i="251"/>
  <c r="M454" i="251"/>
  <c r="N9669" i="251"/>
  <c r="M9669" i="251"/>
  <c r="N9189" i="251"/>
  <c r="M9189" i="251"/>
  <c r="N8741" i="251"/>
  <c r="M8741" i="251"/>
  <c r="N8197" i="251"/>
  <c r="M8197" i="251"/>
  <c r="N7717" i="251"/>
  <c r="M7717" i="251"/>
  <c r="N7141" i="251"/>
  <c r="M7141" i="251"/>
  <c r="N6661" i="251"/>
  <c r="M6661" i="251"/>
  <c r="N6149" i="251"/>
  <c r="M6149" i="251"/>
  <c r="N5637" i="251"/>
  <c r="M5637" i="251"/>
  <c r="N5093" i="251"/>
  <c r="M5093" i="251"/>
  <c r="N4645" i="251"/>
  <c r="M4645" i="251"/>
  <c r="N4165" i="251"/>
  <c r="M4165" i="251"/>
  <c r="N3749" i="251"/>
  <c r="M3749" i="251"/>
  <c r="N3333" i="251"/>
  <c r="M3333" i="251"/>
  <c r="N2885" i="251"/>
  <c r="M2885" i="251"/>
  <c r="N2469" i="251"/>
  <c r="M2469" i="251"/>
  <c r="N1893" i="251"/>
  <c r="M1893" i="251"/>
  <c r="N1381" i="251"/>
  <c r="M1381" i="251"/>
  <c r="N837" i="251"/>
  <c r="M837" i="251"/>
  <c r="N261" i="251"/>
  <c r="M261" i="251"/>
  <c r="N9732" i="251"/>
  <c r="M9732" i="251"/>
  <c r="N9316" i="251"/>
  <c r="M9316" i="251"/>
  <c r="N8900" i="251"/>
  <c r="M8900" i="251"/>
  <c r="N8484" i="251"/>
  <c r="M8484" i="251"/>
  <c r="N7908" i="251"/>
  <c r="M7908" i="251"/>
  <c r="N7076" i="251"/>
  <c r="M7076" i="251"/>
  <c r="N5828" i="251"/>
  <c r="M5828" i="251"/>
  <c r="N3940" i="251"/>
  <c r="M3940" i="251"/>
  <c r="N292" i="251"/>
  <c r="M292" i="251"/>
  <c r="N9968" i="251"/>
  <c r="M9968" i="251"/>
  <c r="N9328" i="251"/>
  <c r="M9328" i="251"/>
  <c r="N8688" i="251"/>
  <c r="M8688" i="251"/>
  <c r="N8016" i="251"/>
  <c r="M8016" i="251"/>
  <c r="N7344" i="251"/>
  <c r="M7344" i="251"/>
  <c r="N6768" i="251"/>
  <c r="M6768" i="251"/>
  <c r="N6160" i="251"/>
  <c r="M6160" i="251"/>
  <c r="N5616" i="251"/>
  <c r="M5616" i="251"/>
  <c r="N5136" i="251"/>
  <c r="M5136" i="251"/>
  <c r="N4624" i="251"/>
  <c r="M4624" i="251"/>
  <c r="N4080" i="251"/>
  <c r="M4080" i="251"/>
  <c r="N3504" i="251"/>
  <c r="M3504" i="251"/>
  <c r="N2896" i="251"/>
  <c r="M2896" i="251"/>
  <c r="N2352" i="251"/>
  <c r="M2352" i="251"/>
  <c r="N1744" i="251"/>
  <c r="M1744" i="251"/>
  <c r="N1040" i="251"/>
  <c r="M1040" i="251"/>
  <c r="N144" i="251"/>
  <c r="M144" i="251"/>
  <c r="N9935" i="251"/>
  <c r="M9935" i="251"/>
  <c r="N9519" i="251"/>
  <c r="M9519" i="251"/>
  <c r="N9263" i="251"/>
  <c r="M9263" i="251"/>
  <c r="N8879" i="251"/>
  <c r="M8879" i="251"/>
  <c r="N8495" i="251"/>
  <c r="M8495" i="251"/>
  <c r="N8239" i="251"/>
  <c r="M8239" i="251"/>
  <c r="N7951" i="251"/>
  <c r="M7951" i="251"/>
  <c r="N7663" i="251"/>
  <c r="M7663" i="251"/>
  <c r="N7375" i="251"/>
  <c r="M7375" i="251"/>
  <c r="N7119" i="251"/>
  <c r="M7119" i="251"/>
  <c r="N6767" i="251"/>
  <c r="M6767" i="251"/>
  <c r="N6479" i="251"/>
  <c r="M6479" i="251"/>
  <c r="N6127" i="251"/>
  <c r="M6127" i="251"/>
  <c r="N5839" i="251"/>
  <c r="M5839" i="251"/>
  <c r="N5391" i="251"/>
  <c r="M5391" i="251"/>
  <c r="N4879" i="251"/>
  <c r="M4879" i="251"/>
  <c r="N4463" i="251"/>
  <c r="M4463" i="251"/>
  <c r="N4047" i="251"/>
  <c r="M4047" i="251"/>
  <c r="N3663" i="251"/>
  <c r="M3663" i="251"/>
  <c r="N3279" i="251"/>
  <c r="M3279" i="251"/>
  <c r="N2831" i="251"/>
  <c r="M2831" i="251"/>
  <c r="N2383" i="251"/>
  <c r="M2383" i="251"/>
  <c r="N2031" i="251"/>
  <c r="M2031" i="251"/>
  <c r="N1615" i="251"/>
  <c r="M1615" i="251"/>
  <c r="N1487" i="251"/>
  <c r="M1487" i="251"/>
  <c r="N1103" i="251"/>
  <c r="M1103" i="251"/>
  <c r="N783" i="251"/>
  <c r="M783" i="251"/>
  <c r="N655" i="251"/>
  <c r="M655" i="251"/>
  <c r="N559" i="251"/>
  <c r="M559" i="251"/>
  <c r="N9614" i="251"/>
  <c r="M9614" i="251"/>
  <c r="N8974" i="251"/>
  <c r="M8974" i="251"/>
  <c r="N8494" i="251"/>
  <c r="M8494" i="251"/>
  <c r="N8014" i="251"/>
  <c r="M8014" i="251"/>
  <c r="N7406" i="251"/>
  <c r="M7406" i="251"/>
  <c r="N6734" i="251"/>
  <c r="M6734" i="251"/>
  <c r="N5838" i="251"/>
  <c r="M5838" i="251"/>
  <c r="N4302" i="251"/>
  <c r="M4302" i="251"/>
  <c r="N9993" i="251"/>
  <c r="M9993" i="251"/>
  <c r="N9577" i="251"/>
  <c r="M9577" i="251"/>
  <c r="N9161" i="251"/>
  <c r="M9161" i="251"/>
  <c r="N8745" i="251"/>
  <c r="M8745" i="251"/>
  <c r="N8297" i="251"/>
  <c r="M8297" i="251"/>
  <c r="N7785" i="251"/>
  <c r="M7785" i="251"/>
  <c r="N7305" i="251"/>
  <c r="M7305" i="251"/>
  <c r="N6825" i="251"/>
  <c r="M6825" i="251"/>
  <c r="N6345" i="251"/>
  <c r="M6345" i="251"/>
  <c r="N5641" i="251"/>
  <c r="M5641" i="251"/>
  <c r="N5065" i="251"/>
  <c r="M5065" i="251"/>
  <c r="N4521" i="251"/>
  <c r="M4521" i="251"/>
  <c r="N3945" i="251"/>
  <c r="M3945" i="251"/>
  <c r="N3433" i="251"/>
  <c r="M3433" i="251"/>
  <c r="N2985" i="251"/>
  <c r="M2985" i="251"/>
  <c r="N2537" i="251"/>
  <c r="M2537" i="251"/>
  <c r="N2025" i="251"/>
  <c r="M2025" i="251"/>
  <c r="N1449" i="251"/>
  <c r="M1449" i="251"/>
  <c r="N1001" i="251"/>
  <c r="M1001" i="251"/>
  <c r="N361" i="251"/>
  <c r="M361" i="251"/>
  <c r="N9896" i="251"/>
  <c r="M9896" i="251"/>
  <c r="N9544" i="251"/>
  <c r="M9544" i="251"/>
  <c r="N9192" i="251"/>
  <c r="M9192" i="251"/>
  <c r="N8808" i="251"/>
  <c r="M8808" i="251"/>
  <c r="N8392" i="251"/>
  <c r="M8392" i="251"/>
  <c r="N7976" i="251"/>
  <c r="M7976" i="251"/>
  <c r="N7592" i="251"/>
  <c r="M7592" i="251"/>
  <c r="N7144" i="251"/>
  <c r="M7144" i="251"/>
  <c r="N6760" i="251"/>
  <c r="M6760" i="251"/>
  <c r="N6312" i="251"/>
  <c r="M6312" i="251"/>
  <c r="N5928" i="251"/>
  <c r="M5928" i="251"/>
  <c r="N5512" i="251"/>
  <c r="M5512" i="251"/>
  <c r="N5128" i="251"/>
  <c r="M5128" i="251"/>
  <c r="N4712" i="251"/>
  <c r="M4712" i="251"/>
  <c r="N4296" i="251"/>
  <c r="M4296" i="251"/>
  <c r="N3912" i="251"/>
  <c r="M3912" i="251"/>
  <c r="N3560" i="251"/>
  <c r="M3560" i="251"/>
  <c r="N3208" i="251"/>
  <c r="M3208" i="251"/>
  <c r="N2856" i="251"/>
  <c r="M2856" i="251"/>
  <c r="N2440" i="251"/>
  <c r="M2440" i="251"/>
  <c r="N2024" i="251"/>
  <c r="M2024" i="251"/>
  <c r="N1608" i="251"/>
  <c r="M1608" i="251"/>
  <c r="N1160" i="251"/>
  <c r="M1160" i="251"/>
  <c r="N648" i="251"/>
  <c r="M648" i="251"/>
  <c r="N264" i="251"/>
  <c r="M264" i="251"/>
  <c r="N9639" i="251"/>
  <c r="M9639" i="251"/>
  <c r="N9127" i="251"/>
  <c r="M9127" i="251"/>
  <c r="N8647" i="251"/>
  <c r="M8647" i="251"/>
  <c r="N8199" i="251"/>
  <c r="M8199" i="251"/>
  <c r="N7815" i="251"/>
  <c r="M7815" i="251"/>
  <c r="N7335" i="251"/>
  <c r="M7335" i="251"/>
  <c r="N6887" i="251"/>
  <c r="M6887" i="251"/>
  <c r="N6407" i="251"/>
  <c r="M6407" i="251"/>
  <c r="N5927" i="251"/>
  <c r="M5927" i="251"/>
  <c r="N5415" i="251"/>
  <c r="M5415" i="251"/>
  <c r="N4807" i="251"/>
  <c r="M4807" i="251"/>
  <c r="N4263" i="251"/>
  <c r="M4263" i="251"/>
  <c r="N3687" i="251"/>
  <c r="M3687" i="251"/>
  <c r="N3175" i="251"/>
  <c r="M3175" i="251"/>
  <c r="N2663" i="251"/>
  <c r="M2663" i="251"/>
  <c r="N2151" i="251"/>
  <c r="M2151" i="251"/>
  <c r="N1479" i="251"/>
  <c r="M1479" i="251"/>
  <c r="N871" i="251"/>
  <c r="M871" i="251"/>
  <c r="N295" i="251"/>
  <c r="M295" i="251"/>
  <c r="N9606" i="251"/>
  <c r="M9606" i="251"/>
  <c r="N9094" i="251"/>
  <c r="M9094" i="251"/>
  <c r="N8550" i="251"/>
  <c r="M8550" i="251"/>
  <c r="N8038" i="251"/>
  <c r="M8038" i="251"/>
  <c r="N7590" i="251"/>
  <c r="M7590" i="251"/>
  <c r="N7174" i="251"/>
  <c r="M7174" i="251"/>
  <c r="N6726" i="251"/>
  <c r="M6726" i="251"/>
  <c r="N6278" i="251"/>
  <c r="M6278" i="251"/>
  <c r="N5990" i="251"/>
  <c r="M5990" i="251"/>
  <c r="N5670" i="251"/>
  <c r="M5670" i="251"/>
  <c r="N5414" i="251"/>
  <c r="M5414" i="251"/>
  <c r="N5094" i="251"/>
  <c r="M5094" i="251"/>
  <c r="N4774" i="251"/>
  <c r="M4774" i="251"/>
  <c r="N4454" i="251"/>
  <c r="M4454" i="251"/>
  <c r="N4070" i="251"/>
  <c r="M4070" i="251"/>
  <c r="N3654" i="251"/>
  <c r="M3654" i="251"/>
  <c r="N3238" i="251"/>
  <c r="M3238" i="251"/>
  <c r="N2758" i="251"/>
  <c r="M2758" i="251"/>
  <c r="N2310" i="251"/>
  <c r="M2310" i="251"/>
  <c r="N1798" i="251"/>
  <c r="M1798" i="251"/>
  <c r="N1286" i="251"/>
  <c r="M1286" i="251"/>
  <c r="N742" i="251"/>
  <c r="M742" i="251"/>
  <c r="N198" i="251"/>
  <c r="M198" i="251"/>
  <c r="N9509" i="251"/>
  <c r="M9509" i="251"/>
  <c r="N8997" i="251"/>
  <c r="M8997" i="251"/>
  <c r="N8325" i="251"/>
  <c r="M8325" i="251"/>
  <c r="N7493" i="251"/>
  <c r="M7493" i="251"/>
  <c r="N6981" i="251"/>
  <c r="M6981" i="251"/>
  <c r="N6373" i="251"/>
  <c r="M6373" i="251"/>
  <c r="N5829" i="251"/>
  <c r="M5829" i="251"/>
  <c r="N5253" i="251"/>
  <c r="M5253" i="251"/>
  <c r="N4453" i="251"/>
  <c r="M4453" i="251"/>
  <c r="N3909" i="251"/>
  <c r="M3909" i="251"/>
  <c r="N3301" i="251"/>
  <c r="M3301" i="251"/>
  <c r="N2789" i="251"/>
  <c r="M2789" i="251"/>
  <c r="N2213" i="251"/>
  <c r="M2213" i="251"/>
  <c r="N1605" i="251"/>
  <c r="M1605" i="251"/>
  <c r="N997" i="251"/>
  <c r="M997" i="251"/>
  <c r="N165" i="251"/>
  <c r="M165" i="251"/>
  <c r="N9924" i="251"/>
  <c r="M9924" i="251"/>
  <c r="N9636" i="251"/>
  <c r="M9636" i="251"/>
  <c r="N9348" i="251"/>
  <c r="M9348" i="251"/>
  <c r="N9028" i="251"/>
  <c r="M9028" i="251"/>
  <c r="N8740" i="251"/>
  <c r="M8740" i="251"/>
  <c r="N8388" i="251"/>
  <c r="M8388" i="251"/>
  <c r="N8004" i="251"/>
  <c r="M8004" i="251"/>
  <c r="N7620" i="251"/>
  <c r="M7620" i="251"/>
  <c r="N7300" i="251"/>
  <c r="M7300" i="251"/>
  <c r="N6788" i="251"/>
  <c r="M6788" i="251"/>
  <c r="N6148" i="251"/>
  <c r="M6148" i="251"/>
  <c r="N5252" i="251"/>
  <c r="M5252" i="251"/>
  <c r="N3556" i="251"/>
  <c r="M3556" i="251"/>
  <c r="N420" i="251"/>
  <c r="M420" i="251"/>
  <c r="N9616" i="251"/>
  <c r="M9616" i="251"/>
  <c r="N9200" i="251"/>
  <c r="M9200" i="251"/>
  <c r="N8720" i="251"/>
  <c r="M8720" i="251"/>
  <c r="N8112" i="251"/>
  <c r="M8112" i="251"/>
  <c r="N7504" i="251"/>
  <c r="M7504" i="251"/>
  <c r="N6960" i="251"/>
  <c r="M6960" i="251"/>
  <c r="N6384" i="251"/>
  <c r="M6384" i="251"/>
  <c r="N5808" i="251"/>
  <c r="M5808" i="251"/>
  <c r="N5104" i="251"/>
  <c r="M5104" i="251"/>
  <c r="N4432" i="251"/>
  <c r="M4432" i="251"/>
  <c r="N3760" i="251"/>
  <c r="M3760" i="251"/>
  <c r="N3056" i="251"/>
  <c r="M3056" i="251"/>
  <c r="N2384" i="251"/>
  <c r="M2384" i="251"/>
  <c r="N1872" i="251"/>
  <c r="M1872" i="251"/>
  <c r="N1360" i="251"/>
  <c r="M1360" i="251"/>
  <c r="N848" i="251"/>
  <c r="M848" i="251"/>
  <c r="N432" i="251"/>
  <c r="M432" i="251"/>
  <c r="N9999" i="251"/>
  <c r="M9999" i="251"/>
  <c r="N9423" i="251"/>
  <c r="M9423" i="251"/>
  <c r="N8751" i="251"/>
  <c r="M8751" i="251"/>
  <c r="N8143" i="251"/>
  <c r="M8143" i="251"/>
  <c r="N7535" i="251"/>
  <c r="M7535" i="251"/>
  <c r="N6959" i="251"/>
  <c r="M6959" i="251"/>
  <c r="N6415" i="251"/>
  <c r="M6415" i="251"/>
  <c r="N5871" i="251"/>
  <c r="M5871" i="251"/>
  <c r="N5327" i="251"/>
  <c r="M5327" i="251"/>
  <c r="N4783" i="251"/>
  <c r="M4783" i="251"/>
  <c r="N4399" i="251"/>
  <c r="M4399" i="251"/>
  <c r="N4015" i="251"/>
  <c r="M4015" i="251"/>
  <c r="N3599" i="251"/>
  <c r="M3599" i="251"/>
  <c r="N3151" i="251"/>
  <c r="M3151" i="251"/>
  <c r="N2607" i="251"/>
  <c r="M2607" i="251"/>
  <c r="N1967" i="251"/>
  <c r="M1967" i="251"/>
  <c r="N1167" i="251"/>
  <c r="M1167" i="251"/>
  <c r="N271" i="251"/>
  <c r="M271" i="251"/>
  <c r="N9902" i="251"/>
  <c r="M9902" i="251"/>
  <c r="N9454" i="251"/>
  <c r="M9454" i="251"/>
  <c r="N9038" i="251"/>
  <c r="M9038" i="251"/>
  <c r="N8718" i="251"/>
  <c r="M8718" i="251"/>
  <c r="N8302" i="251"/>
  <c r="M8302" i="251"/>
  <c r="N7918" i="251"/>
  <c r="M7918" i="251"/>
  <c r="N7566" i="251"/>
  <c r="M7566" i="251"/>
  <c r="N7278" i="251"/>
  <c r="M7278" i="251"/>
  <c r="N6862" i="251"/>
  <c r="M6862" i="251"/>
  <c r="N6670" i="251"/>
  <c r="M6670" i="251"/>
  <c r="N6382" i="251"/>
  <c r="M6382" i="251"/>
  <c r="N6094" i="251"/>
  <c r="M6094" i="251"/>
  <c r="N5646" i="251"/>
  <c r="M5646" i="251"/>
  <c r="N4654" i="251"/>
  <c r="M4654" i="251"/>
  <c r="N9865" i="251"/>
  <c r="M9865" i="251"/>
  <c r="N9257" i="251"/>
  <c r="M9257" i="251"/>
  <c r="N8681" i="251"/>
  <c r="M8681" i="251"/>
  <c r="N8073" i="251"/>
  <c r="M8073" i="251"/>
  <c r="N7529" i="251"/>
  <c r="M7529" i="251"/>
  <c r="N6953" i="251"/>
  <c r="M6953" i="251"/>
  <c r="N6409" i="251"/>
  <c r="M6409" i="251"/>
  <c r="N5897" i="251"/>
  <c r="M5897" i="251"/>
  <c r="N5321" i="251"/>
  <c r="M5321" i="251"/>
  <c r="N4777" i="251"/>
  <c r="M4777" i="251"/>
  <c r="N4265" i="251"/>
  <c r="M4265" i="251"/>
  <c r="N3721" i="251"/>
  <c r="M3721" i="251"/>
  <c r="N3241" i="251"/>
  <c r="M3241" i="251"/>
  <c r="N2729" i="251"/>
  <c r="M2729" i="251"/>
  <c r="N2249" i="251"/>
  <c r="M2249" i="251"/>
  <c r="N1769" i="251"/>
  <c r="M1769" i="251"/>
  <c r="N1289" i="251"/>
  <c r="M1289" i="251"/>
  <c r="N841" i="251"/>
  <c r="M841" i="251"/>
  <c r="N489" i="251"/>
  <c r="M489" i="251"/>
  <c r="N9672" i="251"/>
  <c r="M9672" i="251"/>
  <c r="N9064" i="251"/>
  <c r="M9064" i="251"/>
  <c r="N8488" i="251"/>
  <c r="M8488" i="251"/>
  <c r="N7944" i="251"/>
  <c r="M7944" i="251"/>
  <c r="N7432" i="251"/>
  <c r="M7432" i="251"/>
  <c r="N6952" i="251"/>
  <c r="M6952" i="251"/>
  <c r="N6472" i="251"/>
  <c r="M6472" i="251"/>
  <c r="N6024" i="251"/>
  <c r="M6024" i="251"/>
  <c r="N5544" i="251"/>
  <c r="M5544" i="251"/>
  <c r="N5096" i="251"/>
  <c r="M5096" i="251"/>
  <c r="N4648" i="251"/>
  <c r="M4648" i="251"/>
  <c r="N4264" i="251"/>
  <c r="M4264" i="251"/>
  <c r="N3848" i="251"/>
  <c r="M3848" i="251"/>
  <c r="N3432" i="251"/>
  <c r="M3432" i="251"/>
  <c r="N3016" i="251"/>
  <c r="M3016" i="251"/>
  <c r="N2600" i="251"/>
  <c r="M2600" i="251"/>
  <c r="N2184" i="251"/>
  <c r="M2184" i="251"/>
  <c r="N1800" i="251"/>
  <c r="M1800" i="251"/>
  <c r="N1352" i="251"/>
  <c r="M1352" i="251"/>
  <c r="N968" i="251"/>
  <c r="M968" i="251"/>
  <c r="N584" i="251"/>
  <c r="M584" i="251"/>
  <c r="N488" i="251"/>
  <c r="M488" i="251"/>
  <c r="N9895" i="251"/>
  <c r="M9895" i="251"/>
  <c r="N9351" i="251"/>
  <c r="M9351" i="251"/>
  <c r="N8807" i="251"/>
  <c r="M8807" i="251"/>
  <c r="N8295" i="251"/>
  <c r="M8295" i="251"/>
  <c r="N7719" i="251"/>
  <c r="M7719" i="251"/>
  <c r="N7111" i="251"/>
  <c r="M7111" i="251"/>
  <c r="N6503" i="251"/>
  <c r="M6503" i="251"/>
  <c r="N5863" i="251"/>
  <c r="M5863" i="251"/>
  <c r="N5223" i="251"/>
  <c r="M5223" i="251"/>
  <c r="N4551" i="251"/>
  <c r="M4551" i="251"/>
  <c r="N3975" i="251"/>
  <c r="M3975" i="251"/>
  <c r="N3399" i="251"/>
  <c r="M3399" i="251"/>
  <c r="N2727" i="251"/>
  <c r="M2727" i="251"/>
  <c r="N1991" i="251"/>
  <c r="M1991" i="251"/>
  <c r="N1191" i="251"/>
  <c r="M1191" i="251"/>
  <c r="N231" i="251"/>
  <c r="M231" i="251"/>
  <c r="N9638" i="251"/>
  <c r="M9638" i="251"/>
  <c r="N9126" i="251"/>
  <c r="M9126" i="251"/>
  <c r="N8646" i="251"/>
  <c r="M8646" i="251"/>
  <c r="N8198" i="251"/>
  <c r="M8198" i="251"/>
  <c r="N7750" i="251"/>
  <c r="M7750" i="251"/>
  <c r="N7366" i="251"/>
  <c r="M7366" i="251"/>
  <c r="N6982" i="251"/>
  <c r="M6982" i="251"/>
  <c r="N6662" i="251"/>
  <c r="M6662" i="251"/>
  <c r="N6246" i="251"/>
  <c r="M6246" i="251"/>
  <c r="N5830" i="251"/>
  <c r="M5830" i="251"/>
  <c r="N5318" i="251"/>
  <c r="M5318" i="251"/>
  <c r="N4806" i="251"/>
  <c r="M4806" i="251"/>
  <c r="N4326" i="251"/>
  <c r="M4326" i="251"/>
  <c r="N3782" i="251"/>
  <c r="M3782" i="251"/>
  <c r="N3270" i="251"/>
  <c r="M3270" i="251"/>
  <c r="N2726" i="251"/>
  <c r="M2726" i="251"/>
  <c r="N2214" i="251"/>
  <c r="M2214" i="251"/>
  <c r="N1766" i="251"/>
  <c r="M1766" i="251"/>
  <c r="N1222" i="251"/>
  <c r="M1222" i="251"/>
  <c r="N774" i="251"/>
  <c r="M774" i="251"/>
  <c r="N358" i="251"/>
  <c r="M358" i="251"/>
  <c r="N9637" i="251"/>
  <c r="M9637" i="251"/>
  <c r="N9061" i="251"/>
  <c r="M9061" i="251"/>
  <c r="N8549" i="251"/>
  <c r="M8549" i="251"/>
  <c r="N8069" i="251"/>
  <c r="M8069" i="251"/>
  <c r="N7653" i="251"/>
  <c r="M7653" i="251"/>
  <c r="N7205" i="251"/>
  <c r="M7205" i="251"/>
  <c r="N6725" i="251"/>
  <c r="M6725" i="251"/>
  <c r="N6213" i="251"/>
  <c r="M6213" i="251"/>
  <c r="N5669" i="251"/>
  <c r="M5669" i="251"/>
  <c r="N5157" i="251"/>
  <c r="M5157" i="251"/>
  <c r="N4741" i="251"/>
  <c r="M4741" i="251"/>
  <c r="N4229" i="251"/>
  <c r="M4229" i="251"/>
  <c r="N3685" i="251"/>
  <c r="M3685" i="251"/>
  <c r="N3173" i="251"/>
  <c r="M3173" i="251"/>
  <c r="N2661" i="251"/>
  <c r="M2661" i="251"/>
  <c r="N2277" i="251"/>
  <c r="M2277" i="251"/>
  <c r="N1925" i="251"/>
  <c r="M1925" i="251"/>
  <c r="N1541" i="251"/>
  <c r="M1541" i="251"/>
  <c r="N1189" i="251"/>
  <c r="M1189" i="251"/>
  <c r="N709" i="251"/>
  <c r="M709" i="251"/>
  <c r="N197" i="251"/>
  <c r="M197" i="251"/>
  <c r="N9988" i="251"/>
  <c r="M9988" i="251"/>
  <c r="N9572" i="251"/>
  <c r="M9572" i="251"/>
  <c r="N9284" i="251"/>
  <c r="M9284" i="251"/>
  <c r="N8932" i="251"/>
  <c r="M8932" i="251"/>
  <c r="N8676" i="251"/>
  <c r="M8676" i="251"/>
  <c r="N8324" i="251"/>
  <c r="M8324" i="251"/>
  <c r="N7940" i="251"/>
  <c r="M7940" i="251"/>
  <c r="N7588" i="251"/>
  <c r="M7588" i="251"/>
  <c r="N7236" i="251"/>
  <c r="M7236" i="251"/>
  <c r="N6884" i="251"/>
  <c r="M6884" i="251"/>
  <c r="N6532" i="251"/>
  <c r="M6532" i="251"/>
  <c r="N6180" i="251"/>
  <c r="M6180" i="251"/>
  <c r="N5636" i="251"/>
  <c r="M5636" i="251"/>
  <c r="N4740" i="251"/>
  <c r="M4740" i="251"/>
  <c r="N3108" i="251"/>
  <c r="M3108" i="251"/>
  <c r="N260" i="251"/>
  <c r="M260" i="251"/>
  <c r="N9712" i="251"/>
  <c r="M9712" i="251"/>
  <c r="N9040" i="251"/>
  <c r="M9040" i="251"/>
  <c r="N8432" i="251"/>
  <c r="M8432" i="251"/>
  <c r="N7920" i="251"/>
  <c r="M7920" i="251"/>
  <c r="N7472" i="251"/>
  <c r="M7472" i="251"/>
  <c r="N6928" i="251"/>
  <c r="M6928" i="251"/>
  <c r="N6416" i="251"/>
  <c r="M6416" i="251"/>
  <c r="N5904" i="251"/>
  <c r="M5904" i="251"/>
  <c r="N5360" i="251"/>
  <c r="M5360" i="251"/>
  <c r="N4752" i="251"/>
  <c r="M4752" i="251"/>
  <c r="N4336" i="251"/>
  <c r="M4336" i="251"/>
  <c r="N3792" i="251"/>
  <c r="M3792" i="251"/>
  <c r="N3248" i="251"/>
  <c r="M3248" i="251"/>
  <c r="N2640" i="251"/>
  <c r="M2640" i="251"/>
  <c r="N2128" i="251"/>
  <c r="M2128" i="251"/>
  <c r="N1648" i="251"/>
  <c r="M1648" i="251"/>
  <c r="N1168" i="251"/>
  <c r="M1168" i="251"/>
  <c r="N560" i="251"/>
  <c r="M560" i="251"/>
  <c r="N9903" i="251"/>
  <c r="M9903" i="251"/>
  <c r="N9199" i="251"/>
  <c r="M9199" i="251"/>
  <c r="N8655" i="251"/>
  <c r="M8655" i="251"/>
  <c r="N8111" i="251"/>
  <c r="M8111" i="251"/>
  <c r="N7599" i="251"/>
  <c r="M7599" i="251"/>
  <c r="N7087" i="251"/>
  <c r="M7087" i="251"/>
  <c r="N6607" i="251"/>
  <c r="M6607" i="251"/>
  <c r="N6159" i="251"/>
  <c r="M6159" i="251"/>
  <c r="N5807" i="251"/>
  <c r="M5807" i="251"/>
  <c r="N5359" i="251"/>
  <c r="M5359" i="251"/>
  <c r="N4975" i="251"/>
  <c r="M4975" i="251"/>
  <c r="N4655" i="251"/>
  <c r="M4655" i="251"/>
  <c r="N4207" i="251"/>
  <c r="M4207" i="251"/>
  <c r="N3791" i="251"/>
  <c r="M3791" i="251"/>
  <c r="N3375" i="251"/>
  <c r="M3375" i="251"/>
  <c r="N2959" i="251"/>
  <c r="M2959" i="251"/>
  <c r="N2543" i="251"/>
  <c r="M2543" i="251"/>
  <c r="N2095" i="251"/>
  <c r="M2095" i="251"/>
  <c r="N1551" i="251"/>
  <c r="M1551" i="251"/>
  <c r="N1039" i="251"/>
  <c r="M1039" i="251"/>
  <c r="N463" i="251"/>
  <c r="M463" i="251"/>
  <c r="N9774" i="251"/>
  <c r="M9774" i="251"/>
  <c r="N9198" i="251"/>
  <c r="M9198" i="251"/>
  <c r="N8526" i="251"/>
  <c r="M8526" i="251"/>
  <c r="N7790" i="251"/>
  <c r="M7790" i="251"/>
  <c r="N6926" i="251"/>
  <c r="M6926" i="251"/>
  <c r="N5998" i="251"/>
  <c r="M5998" i="251"/>
  <c r="N4142" i="251"/>
  <c r="M4142" i="251"/>
  <c r="N9897" i="251"/>
  <c r="M9897" i="251"/>
  <c r="N9609" i="251"/>
  <c r="M9609" i="251"/>
  <c r="N9353" i="251"/>
  <c r="M9353" i="251"/>
  <c r="N9065" i="251"/>
  <c r="M9065" i="251"/>
  <c r="N8777" i="251"/>
  <c r="M8777" i="251"/>
  <c r="N8457" i="251"/>
  <c r="M8457" i="251"/>
  <c r="N8201" i="251"/>
  <c r="M8201" i="251"/>
  <c r="N7849" i="251"/>
  <c r="M7849" i="251"/>
  <c r="N7593" i="251"/>
  <c r="M7593" i="251"/>
  <c r="N7273" i="251"/>
  <c r="M7273" i="251"/>
  <c r="N6985" i="251"/>
  <c r="M6985" i="251"/>
  <c r="N6697" i="251"/>
  <c r="M6697" i="251"/>
  <c r="N6505" i="251"/>
  <c r="M6505" i="251"/>
  <c r="N6281" i="251"/>
  <c r="M6281" i="251"/>
  <c r="N6057" i="251"/>
  <c r="M6057" i="251"/>
  <c r="N5769" i="251"/>
  <c r="M5769" i="251"/>
  <c r="N5545" i="251"/>
  <c r="M5545" i="251"/>
  <c r="N5353" i="251"/>
  <c r="M5353" i="251"/>
  <c r="N5033" i="251"/>
  <c r="M5033" i="251"/>
  <c r="N4745" i="251"/>
  <c r="M4745" i="251"/>
  <c r="N4489" i="251"/>
  <c r="M4489" i="251"/>
  <c r="N4233" i="251"/>
  <c r="M4233" i="251"/>
  <c r="N3913" i="251"/>
  <c r="M3913" i="251"/>
  <c r="N3625" i="251"/>
  <c r="M3625" i="251"/>
  <c r="N3209" i="251"/>
  <c r="M3209" i="251"/>
  <c r="N2793" i="251"/>
  <c r="M2793" i="251"/>
  <c r="N2313" i="251"/>
  <c r="M2313" i="251"/>
  <c r="N1897" i="251"/>
  <c r="M1897" i="251"/>
  <c r="N1417" i="251"/>
  <c r="M1417" i="251"/>
  <c r="N1129" i="251"/>
  <c r="M1129" i="251"/>
  <c r="N585" i="251"/>
  <c r="M585" i="251"/>
  <c r="N105" i="251"/>
  <c r="M105" i="251"/>
  <c r="N9800" i="251"/>
  <c r="M9800" i="251"/>
  <c r="N9512" i="251"/>
  <c r="M9512" i="251"/>
  <c r="N9256" i="251"/>
  <c r="M9256" i="251"/>
  <c r="N9000" i="251"/>
  <c r="M9000" i="251"/>
  <c r="N8616" i="251"/>
  <c r="M8616" i="251"/>
  <c r="N8232" i="251"/>
  <c r="M8232" i="251"/>
  <c r="N7848" i="251"/>
  <c r="M7848" i="251"/>
  <c r="N7400" i="251"/>
  <c r="M7400" i="251"/>
  <c r="N7016" i="251"/>
  <c r="M7016" i="251"/>
  <c r="N6600" i="251"/>
  <c r="M6600" i="251"/>
  <c r="N6152" i="251"/>
  <c r="M6152" i="251"/>
  <c r="N5736" i="251"/>
  <c r="M5736" i="251"/>
  <c r="N5288" i="251"/>
  <c r="M5288" i="251"/>
  <c r="N4936" i="251"/>
  <c r="M4936" i="251"/>
  <c r="N4616" i="251"/>
  <c r="M4616" i="251"/>
  <c r="N4168" i="251"/>
  <c r="M4168" i="251"/>
  <c r="N3752" i="251"/>
  <c r="M3752" i="251"/>
  <c r="N3336" i="251"/>
  <c r="M3336" i="251"/>
  <c r="N2824" i="251"/>
  <c r="M2824" i="251"/>
  <c r="N2312" i="251"/>
  <c r="M2312" i="251"/>
  <c r="N1704" i="251"/>
  <c r="M1704" i="251"/>
  <c r="N1096" i="251"/>
  <c r="M1096" i="251"/>
  <c r="N104" i="251"/>
  <c r="M104" i="251"/>
  <c r="N9703" i="251"/>
  <c r="M9703" i="251"/>
  <c r="N9479" i="251"/>
  <c r="M9479" i="251"/>
  <c r="N9191" i="251"/>
  <c r="M9191" i="251"/>
  <c r="N8903" i="251"/>
  <c r="M8903" i="251"/>
  <c r="N8679" i="251"/>
  <c r="M8679" i="251"/>
  <c r="N8327" i="251"/>
  <c r="M8327" i="251"/>
  <c r="N8071" i="251"/>
  <c r="M8071" i="251"/>
  <c r="N7783" i="251"/>
  <c r="M7783" i="251"/>
  <c r="N7495" i="251"/>
  <c r="M7495" i="251"/>
  <c r="N7175" i="251"/>
  <c r="M7175" i="251"/>
  <c r="N6919" i="251"/>
  <c r="M6919" i="251"/>
  <c r="N6599" i="251"/>
  <c r="M6599" i="251"/>
  <c r="N6183" i="251"/>
  <c r="M6183" i="251"/>
  <c r="N5895" i="251"/>
  <c r="M5895" i="251"/>
  <c r="N5639" i="251"/>
  <c r="M5639" i="251"/>
  <c r="N5255" i="251"/>
  <c r="M5255" i="251"/>
  <c r="N4903" i="251"/>
  <c r="M4903" i="251"/>
  <c r="N4615" i="251"/>
  <c r="M4615" i="251"/>
  <c r="N4359" i="251"/>
  <c r="M4359" i="251"/>
  <c r="N4039" i="251"/>
  <c r="M4039" i="251"/>
  <c r="N3815" i="251"/>
  <c r="M3815" i="251"/>
  <c r="N3559" i="251"/>
  <c r="M3559" i="251"/>
  <c r="N3207" i="251"/>
  <c r="M3207" i="251"/>
  <c r="N2855" i="251"/>
  <c r="M2855" i="251"/>
  <c r="N2375" i="251"/>
  <c r="M2375" i="251"/>
  <c r="N1767" i="251"/>
  <c r="M1767" i="251"/>
  <c r="N1095" i="251"/>
  <c r="M1095" i="251"/>
  <c r="N103" i="251"/>
  <c r="M103" i="251"/>
  <c r="N9766" i="251"/>
  <c r="M9766" i="251"/>
  <c r="N9510" i="251"/>
  <c r="M9510" i="251"/>
  <c r="N9254" i="251"/>
  <c r="M9254" i="251"/>
  <c r="N9030" i="251"/>
  <c r="M9030" i="251"/>
  <c r="N8742" i="251"/>
  <c r="M8742" i="251"/>
  <c r="N8486" i="251"/>
  <c r="M8486" i="251"/>
  <c r="N8230" i="251"/>
  <c r="M8230" i="251"/>
  <c r="N7910" i="251"/>
  <c r="M7910" i="251"/>
  <c r="N7622" i="251"/>
  <c r="M7622" i="251"/>
  <c r="N7334" i="251"/>
  <c r="M7334" i="251"/>
  <c r="N7046" i="251"/>
  <c r="M7046" i="251"/>
  <c r="N6854" i="251"/>
  <c r="M6854" i="251"/>
  <c r="N6598" i="251"/>
  <c r="M6598" i="251"/>
  <c r="N6374" i="251"/>
  <c r="M6374" i="251"/>
  <c r="N6182" i="251"/>
  <c r="M6182" i="251"/>
  <c r="N5894" i="251"/>
  <c r="M5894" i="251"/>
  <c r="N5574" i="251"/>
  <c r="M5574" i="251"/>
  <c r="N5286" i="251"/>
  <c r="M5286" i="251"/>
  <c r="N4998" i="251"/>
  <c r="M4998" i="251"/>
  <c r="N4742" i="251"/>
  <c r="M4742" i="251"/>
  <c r="N4518" i="251"/>
  <c r="M4518" i="251"/>
  <c r="N4198" i="251"/>
  <c r="M4198" i="251"/>
  <c r="N3910" i="251"/>
  <c r="M3910" i="251"/>
  <c r="N3558" i="251"/>
  <c r="M3558" i="251"/>
  <c r="N3206" i="251"/>
  <c r="M3206" i="251"/>
  <c r="N2822" i="251"/>
  <c r="M2822" i="251"/>
  <c r="N2438" i="251"/>
  <c r="M2438" i="251"/>
  <c r="N1926" i="251"/>
  <c r="M1926" i="251"/>
  <c r="N1350" i="251"/>
  <c r="M1350" i="251"/>
  <c r="N806" i="251"/>
  <c r="M806" i="251"/>
  <c r="N102" i="251"/>
  <c r="M102" i="251"/>
  <c r="N9829" i="251"/>
  <c r="M9829" i="251"/>
  <c r="N9573" i="251"/>
  <c r="M9573" i="251"/>
  <c r="N9317" i="251"/>
  <c r="M9317" i="251"/>
  <c r="N8965" i="251"/>
  <c r="M8965" i="251"/>
  <c r="N8613" i="251"/>
  <c r="M8613" i="251"/>
  <c r="N8229" i="251"/>
  <c r="M8229" i="251"/>
  <c r="N7813" i="251"/>
  <c r="M7813" i="251"/>
  <c r="N7429" i="251"/>
  <c r="M7429" i="251"/>
  <c r="N6949" i="251"/>
  <c r="M6949" i="251"/>
  <c r="N6469" i="251"/>
  <c r="M6469" i="251"/>
  <c r="N5925" i="251"/>
  <c r="M5925" i="251"/>
  <c r="N5221" i="251"/>
  <c r="M5221" i="251"/>
  <c r="N4421" i="251"/>
  <c r="M4421" i="251"/>
  <c r="N3365" i="251"/>
  <c r="M3365" i="251"/>
  <c r="N2117" i="251"/>
  <c r="M2117" i="251"/>
  <c r="N357" i="251"/>
  <c r="M357" i="251"/>
  <c r="N9796" i="251"/>
  <c r="M9796" i="251"/>
  <c r="N9380" i="251"/>
  <c r="M9380" i="251"/>
  <c r="N8996" i="251"/>
  <c r="M8996" i="251"/>
  <c r="N8580" i="251"/>
  <c r="M8580" i="251"/>
  <c r="N8132" i="251"/>
  <c r="M8132" i="251"/>
  <c r="N7684" i="251"/>
  <c r="M7684" i="251"/>
  <c r="N7364" i="251"/>
  <c r="M7364" i="251"/>
  <c r="N6852" i="251"/>
  <c r="M6852" i="251"/>
  <c r="N6276" i="251"/>
  <c r="M6276" i="251"/>
  <c r="N5540" i="251"/>
  <c r="M5540" i="251"/>
  <c r="N4420" i="251"/>
  <c r="M4420" i="251"/>
  <c r="N2756" i="251"/>
  <c r="M2756" i="251"/>
  <c r="N68" i="251"/>
  <c r="M68" i="251"/>
  <c r="N9840" i="251"/>
  <c r="M9840" i="251"/>
  <c r="N9456" i="251"/>
  <c r="M9456" i="251"/>
  <c r="N9072" i="251"/>
  <c r="M9072" i="251"/>
  <c r="N8656" i="251"/>
  <c r="M8656" i="251"/>
  <c r="N8208" i="251"/>
  <c r="M8208" i="251"/>
  <c r="N7792" i="251"/>
  <c r="M7792" i="251"/>
  <c r="N7248" i="251"/>
  <c r="M7248" i="251"/>
  <c r="N6704" i="251"/>
  <c r="M6704" i="251"/>
  <c r="N6096" i="251"/>
  <c r="M6096" i="251"/>
  <c r="N5520" i="251"/>
  <c r="M5520" i="251"/>
  <c r="N5040" i="251"/>
  <c r="M5040" i="251"/>
  <c r="N4464" i="251"/>
  <c r="M4464" i="251"/>
  <c r="N3888" i="251"/>
  <c r="M3888" i="251"/>
  <c r="N3280" i="251"/>
  <c r="M3280" i="251"/>
  <c r="N2800" i="251"/>
  <c r="M2800" i="251"/>
  <c r="N2192" i="251"/>
  <c r="M2192" i="251"/>
  <c r="N1680" i="251"/>
  <c r="M1680" i="251"/>
  <c r="N1264" i="251"/>
  <c r="M1264" i="251"/>
  <c r="N784" i="251"/>
  <c r="M784" i="251"/>
  <c r="N336" i="251"/>
  <c r="M336" i="251"/>
  <c r="N9839" i="251"/>
  <c r="M9839" i="251"/>
  <c r="N9359" i="251"/>
  <c r="M9359" i="251"/>
  <c r="N8847" i="251"/>
  <c r="M8847" i="251"/>
  <c r="N8335" i="251"/>
  <c r="M8335" i="251"/>
  <c r="N7791" i="251"/>
  <c r="M7791" i="251"/>
  <c r="N7215" i="251"/>
  <c r="M7215" i="251"/>
  <c r="N6639" i="251"/>
  <c r="M6639" i="251"/>
  <c r="N6031" i="251"/>
  <c r="M6031" i="251"/>
  <c r="N5423" i="251"/>
  <c r="M5423" i="251"/>
  <c r="N4751" i="251"/>
  <c r="M4751" i="251"/>
  <c r="N4079" i="251"/>
  <c r="M4079" i="251"/>
  <c r="N3311" i="251"/>
  <c r="M3311" i="251"/>
  <c r="N2479" i="251"/>
  <c r="M2479" i="251"/>
  <c r="N1903" i="251"/>
  <c r="M1903" i="251"/>
  <c r="N1359" i="251"/>
  <c r="M1359" i="251"/>
  <c r="N719" i="251"/>
  <c r="M719" i="251"/>
  <c r="N239" i="251"/>
  <c r="M239" i="251"/>
  <c r="N9742" i="251"/>
  <c r="M9742" i="251"/>
  <c r="N9326" i="251"/>
  <c r="M9326" i="251"/>
  <c r="N8750" i="251"/>
  <c r="M8750" i="251"/>
  <c r="N8174" i="251"/>
  <c r="M8174" i="251"/>
  <c r="N7630" i="251"/>
  <c r="M7630" i="251"/>
  <c r="N6990" i="251"/>
  <c r="M6990" i="251"/>
  <c r="N6286" i="251"/>
  <c r="M6286" i="251"/>
  <c r="N5550" i="251"/>
  <c r="M5550" i="251"/>
  <c r="N4430" i="251"/>
  <c r="M4430" i="251"/>
  <c r="N9673" i="251"/>
  <c r="M9673" i="251"/>
  <c r="N9129" i="251"/>
  <c r="M9129" i="251"/>
  <c r="N8617" i="251"/>
  <c r="M8617" i="251"/>
  <c r="N8009" i="251"/>
  <c r="M8009" i="251"/>
  <c r="N7401" i="251"/>
  <c r="M7401" i="251"/>
  <c r="N6793" i="251"/>
  <c r="M6793" i="251"/>
  <c r="N6217" i="251"/>
  <c r="M6217" i="251"/>
  <c r="N5705" i="251"/>
  <c r="M5705" i="251"/>
  <c r="N5161" i="251"/>
  <c r="M5161" i="251"/>
  <c r="N4649" i="251"/>
  <c r="M4649" i="251"/>
  <c r="N4105" i="251"/>
  <c r="M4105" i="251"/>
  <c r="N3561" i="251"/>
  <c r="M3561" i="251"/>
  <c r="N3049" i="251"/>
  <c r="M3049" i="251"/>
  <c r="N2569" i="251"/>
  <c r="M2569" i="251"/>
  <c r="N2089" i="251"/>
  <c r="M2089" i="251"/>
  <c r="N1641" i="251"/>
  <c r="M1641" i="251"/>
  <c r="N1193" i="251"/>
  <c r="M1193" i="251"/>
  <c r="N745" i="251"/>
  <c r="M745" i="251"/>
  <c r="N393" i="251"/>
  <c r="M393" i="251"/>
  <c r="N9736" i="251"/>
  <c r="M9736" i="251"/>
  <c r="N9160" i="251"/>
  <c r="M9160" i="251"/>
  <c r="N8680" i="251"/>
  <c r="M8680" i="251"/>
  <c r="N8264" i="251"/>
  <c r="M8264" i="251"/>
  <c r="N7784" i="251"/>
  <c r="M7784" i="251"/>
  <c r="N7336" i="251"/>
  <c r="M7336" i="251"/>
  <c r="N6792" i="251"/>
  <c r="M6792" i="251"/>
  <c r="N6280" i="251"/>
  <c r="M6280" i="251"/>
  <c r="N5768" i="251"/>
  <c r="M5768" i="251"/>
  <c r="N5192" i="251"/>
  <c r="M5192" i="251"/>
  <c r="N4584" i="251"/>
  <c r="M4584" i="251"/>
  <c r="N3976" i="251"/>
  <c r="M3976" i="251"/>
  <c r="N3400" i="251"/>
  <c r="M3400" i="251"/>
  <c r="N2728" i="251"/>
  <c r="M2728" i="251"/>
  <c r="N2088" i="251"/>
  <c r="M2088" i="251"/>
  <c r="N1512" i="251"/>
  <c r="M1512" i="251"/>
  <c r="N840" i="251"/>
  <c r="M840" i="251"/>
  <c r="N136" i="251"/>
  <c r="M136" i="251"/>
  <c r="N9735" i="251"/>
  <c r="M9735" i="251"/>
  <c r="N9383" i="251"/>
  <c r="M9383" i="251"/>
  <c r="N8999" i="251"/>
  <c r="M8999" i="251"/>
  <c r="N8519" i="251"/>
  <c r="M8519" i="251"/>
  <c r="N7943" i="251"/>
  <c r="M7943" i="251"/>
  <c r="N7367" i="251"/>
  <c r="M7367" i="251"/>
  <c r="N6791" i="251"/>
  <c r="M6791" i="251"/>
  <c r="N6247" i="251"/>
  <c r="M6247" i="251"/>
  <c r="N5607" i="251"/>
  <c r="M5607" i="251"/>
  <c r="N5031" i="251"/>
  <c r="M5031" i="251"/>
  <c r="N4455" i="251"/>
  <c r="M4455" i="251"/>
  <c r="N3911" i="251"/>
  <c r="M3911" i="251"/>
  <c r="N3271" i="251"/>
  <c r="M3271" i="251"/>
  <c r="N2695" i="251"/>
  <c r="M2695" i="251"/>
  <c r="N2247" i="251"/>
  <c r="M2247" i="251"/>
  <c r="N1863" i="251"/>
  <c r="M1863" i="251"/>
  <c r="N1575" i="251"/>
  <c r="M1575" i="251"/>
  <c r="N1255" i="251"/>
  <c r="M1255" i="251"/>
  <c r="N807" i="251"/>
  <c r="M807" i="251"/>
  <c r="N583" i="251"/>
  <c r="M583" i="251"/>
  <c r="N455" i="251"/>
  <c r="M455" i="251"/>
  <c r="N9990" i="251"/>
  <c r="M9990" i="251"/>
  <c r="N9446" i="251"/>
  <c r="M9446" i="251"/>
  <c r="N8902" i="251"/>
  <c r="M8902" i="251"/>
  <c r="N8326" i="251"/>
  <c r="M8326" i="251"/>
  <c r="N7846" i="251"/>
  <c r="M7846" i="251"/>
  <c r="N7302" i="251"/>
  <c r="M7302" i="251"/>
  <c r="N6694" i="251"/>
  <c r="M6694" i="251"/>
  <c r="N6054" i="251"/>
  <c r="M6054" i="251"/>
  <c r="N5446" i="251"/>
  <c r="M5446" i="251"/>
  <c r="N4870" i="251"/>
  <c r="M4870" i="251"/>
  <c r="N4262" i="251"/>
  <c r="M4262" i="251"/>
  <c r="N3718" i="251"/>
  <c r="M3718" i="251"/>
  <c r="N3110" i="251"/>
  <c r="M3110" i="251"/>
  <c r="N2566" i="251"/>
  <c r="M2566" i="251"/>
  <c r="N2054" i="251"/>
  <c r="M2054" i="251"/>
  <c r="N1446" i="251"/>
  <c r="M1446" i="251"/>
  <c r="N870" i="251"/>
  <c r="M870" i="251"/>
  <c r="N326" i="251"/>
  <c r="M326" i="251"/>
  <c r="N9797" i="251"/>
  <c r="M9797" i="251"/>
  <c r="N9285" i="251"/>
  <c r="M9285" i="251"/>
  <c r="N8805" i="251"/>
  <c r="M8805" i="251"/>
  <c r="N8421" i="251"/>
  <c r="M8421" i="251"/>
  <c r="N8005" i="251"/>
  <c r="M8005" i="251"/>
  <c r="N7685" i="251"/>
  <c r="M7685" i="251"/>
  <c r="N7237" i="251"/>
  <c r="M7237" i="251"/>
  <c r="N6885" i="251"/>
  <c r="M6885" i="251"/>
  <c r="N6629" i="251"/>
  <c r="M6629" i="251"/>
  <c r="N6341" i="251"/>
  <c r="M6341" i="251"/>
  <c r="N6117" i="251"/>
  <c r="M6117" i="251"/>
  <c r="N5861" i="251"/>
  <c r="M5861" i="251"/>
  <c r="N5605" i="251"/>
  <c r="M5605" i="251"/>
  <c r="N5317" i="251"/>
  <c r="M5317" i="251"/>
  <c r="N5029" i="251"/>
  <c r="M5029" i="251"/>
  <c r="N4837" i="251"/>
  <c r="M4837" i="251"/>
  <c r="N4549" i="251"/>
  <c r="M4549" i="251"/>
  <c r="N4293" i="251"/>
  <c r="M4293" i="251"/>
  <c r="N4005" i="251"/>
  <c r="M4005" i="251"/>
  <c r="N3813" i="251"/>
  <c r="M3813" i="251"/>
  <c r="N3493" i="251"/>
  <c r="M3493" i="251"/>
  <c r="N3205" i="251"/>
  <c r="M3205" i="251"/>
  <c r="N2821" i="251"/>
  <c r="M2821" i="251"/>
  <c r="N2501" i="251"/>
  <c r="M2501" i="251"/>
  <c r="N2085" i="251"/>
  <c r="M2085" i="251"/>
  <c r="N1829" i="251"/>
  <c r="M1829" i="251"/>
  <c r="N1509" i="251"/>
  <c r="M1509" i="251"/>
  <c r="N1317" i="251"/>
  <c r="M1317" i="251"/>
  <c r="N1125" i="251"/>
  <c r="M1125" i="251"/>
  <c r="N933" i="251"/>
  <c r="M933" i="251"/>
  <c r="N741" i="251"/>
  <c r="M741" i="251"/>
  <c r="N613" i="251"/>
  <c r="M613" i="251"/>
  <c r="N485" i="251"/>
  <c r="M485" i="251"/>
  <c r="N9956" i="251"/>
  <c r="M9956" i="251"/>
  <c r="N9444" i="251"/>
  <c r="M9444" i="251"/>
  <c r="N8964" i="251"/>
  <c r="M8964" i="251"/>
  <c r="N8516" i="251"/>
  <c r="M8516" i="251"/>
  <c r="N8100" i="251"/>
  <c r="M8100" i="251"/>
  <c r="N7716" i="251"/>
  <c r="M7716" i="251"/>
  <c r="N7428" i="251"/>
  <c r="M7428" i="251"/>
  <c r="N7108" i="251"/>
  <c r="M7108" i="251"/>
  <c r="N6724" i="251"/>
  <c r="M6724" i="251"/>
  <c r="N6436" i="251"/>
  <c r="M6436" i="251"/>
  <c r="N6084" i="251"/>
  <c r="M6084" i="251"/>
  <c r="N5860" i="251"/>
  <c r="M5860" i="251"/>
  <c r="N5604" i="251"/>
  <c r="M5604" i="251"/>
  <c r="N5316" i="251"/>
  <c r="M5316" i="251"/>
  <c r="N5028" i="251"/>
  <c r="M5028" i="251"/>
  <c r="N4804" i="251"/>
  <c r="M4804" i="251"/>
  <c r="N4548" i="251"/>
  <c r="M4548" i="251"/>
  <c r="N4196" i="251"/>
  <c r="M4196" i="251"/>
  <c r="N3844" i="251"/>
  <c r="M3844" i="251"/>
  <c r="N3300" i="251"/>
  <c r="M3300" i="251"/>
  <c r="N2308" i="251"/>
  <c r="M2308" i="251"/>
  <c r="N484" i="251"/>
  <c r="M484" i="251"/>
  <c r="N9520" i="251"/>
  <c r="M9520" i="251"/>
  <c r="N8912" i="251"/>
  <c r="M8912" i="251"/>
  <c r="N8272" i="251"/>
  <c r="M8272" i="251"/>
  <c r="N7632" i="251"/>
  <c r="M7632" i="251"/>
  <c r="N7056" i="251"/>
  <c r="M7056" i="251"/>
  <c r="N6512" i="251"/>
  <c r="M6512" i="251"/>
  <c r="N5936" i="251"/>
  <c r="M5936" i="251"/>
  <c r="N5296" i="251"/>
  <c r="M5296" i="251"/>
  <c r="N4688" i="251"/>
  <c r="M4688" i="251"/>
  <c r="N4112" i="251"/>
  <c r="M4112" i="251"/>
  <c r="N3536" i="251"/>
  <c r="M3536" i="251"/>
  <c r="N2928" i="251"/>
  <c r="M2928" i="251"/>
  <c r="N2448" i="251"/>
  <c r="M2448" i="251"/>
  <c r="N1936" i="251"/>
  <c r="M1936" i="251"/>
  <c r="N1424" i="251"/>
  <c r="M1424" i="251"/>
  <c r="N976" i="251"/>
  <c r="M976" i="251"/>
  <c r="N496" i="251"/>
  <c r="M496" i="251"/>
  <c r="N9679" i="251"/>
  <c r="M9679" i="251"/>
  <c r="N9103" i="251"/>
  <c r="M9103" i="251"/>
  <c r="N8591" i="251"/>
  <c r="M8591" i="251"/>
  <c r="N8015" i="251"/>
  <c r="M8015" i="251"/>
  <c r="N7407" i="251"/>
  <c r="M7407" i="251"/>
  <c r="N6831" i="251"/>
  <c r="M6831" i="251"/>
  <c r="N6191" i="251"/>
  <c r="M6191" i="251"/>
  <c r="N5583" i="251"/>
  <c r="M5583" i="251"/>
  <c r="N5071" i="251"/>
  <c r="M5071" i="251"/>
  <c r="N4559" i="251"/>
  <c r="M4559" i="251"/>
  <c r="N3983" i="251"/>
  <c r="M3983" i="251"/>
  <c r="N3471" i="251"/>
  <c r="M3471" i="251"/>
  <c r="N2991" i="251"/>
  <c r="M2991" i="251"/>
  <c r="N2639" i="251"/>
  <c r="M2639" i="251"/>
  <c r="N2255" i="251"/>
  <c r="M2255" i="251"/>
  <c r="N1839" i="251"/>
  <c r="M1839" i="251"/>
  <c r="N1423" i="251"/>
  <c r="M1423" i="251"/>
  <c r="N879" i="251"/>
  <c r="M879" i="251"/>
  <c r="N399" i="251"/>
  <c r="M399" i="251"/>
  <c r="N9934" i="251"/>
  <c r="M9934" i="251"/>
  <c r="N9358" i="251"/>
  <c r="M9358" i="251"/>
  <c r="N8814" i="251"/>
  <c r="M8814" i="251"/>
  <c r="N8206" i="251"/>
  <c r="M8206" i="251"/>
  <c r="N7726" i="251"/>
  <c r="M7726" i="251"/>
  <c r="N7182" i="251"/>
  <c r="M7182" i="251"/>
  <c r="N6638" i="251"/>
  <c r="M6638" i="251"/>
  <c r="N6126" i="251"/>
  <c r="M6126" i="251"/>
  <c r="N5486" i="251"/>
  <c r="M5486" i="251"/>
  <c r="N4558" i="251"/>
  <c r="M4558" i="251"/>
  <c r="N9225" i="251"/>
  <c r="M9225" i="251"/>
  <c r="N8425" i="251"/>
  <c r="M8425" i="251"/>
  <c r="N7881" i="251"/>
  <c r="M7881" i="251"/>
  <c r="N7337" i="251"/>
  <c r="M7337" i="251"/>
  <c r="N6761" i="251"/>
  <c r="M6761" i="251"/>
  <c r="N6153" i="251"/>
  <c r="M6153" i="251"/>
  <c r="N5577" i="251"/>
  <c r="M5577" i="251"/>
  <c r="N5001" i="251"/>
  <c r="M5001" i="251"/>
  <c r="N4361" i="251"/>
  <c r="M4361" i="251"/>
  <c r="N3817" i="251"/>
  <c r="M3817" i="251"/>
  <c r="N3145" i="251"/>
  <c r="M3145" i="251"/>
  <c r="N2441" i="251"/>
  <c r="M2441" i="251"/>
  <c r="N1737" i="251"/>
  <c r="M1737" i="251"/>
  <c r="N969" i="251"/>
  <c r="M969" i="251"/>
  <c r="N233" i="251"/>
  <c r="M233" i="251"/>
  <c r="N9640" i="251"/>
  <c r="M9640" i="251"/>
  <c r="N9096" i="251"/>
  <c r="M9096" i="251"/>
  <c r="N8552" i="251"/>
  <c r="M8552" i="251"/>
  <c r="N7912" i="251"/>
  <c r="M7912" i="251"/>
  <c r="N7496" i="251"/>
  <c r="M7496" i="251"/>
  <c r="N7080" i="251"/>
  <c r="M7080" i="251"/>
  <c r="N6664" i="251"/>
  <c r="M6664" i="251"/>
  <c r="N6248" i="251"/>
  <c r="M6248" i="251"/>
  <c r="N5800" i="251"/>
  <c r="M5800" i="251"/>
  <c r="N5320" i="251"/>
  <c r="M5320" i="251"/>
  <c r="N4904" i="251"/>
  <c r="M4904" i="251"/>
  <c r="N4424" i="251"/>
  <c r="M4424" i="251"/>
  <c r="N3944" i="251"/>
  <c r="M3944" i="251"/>
  <c r="N3496" i="251"/>
  <c r="M3496" i="251"/>
  <c r="N3048" i="251"/>
  <c r="M3048" i="251"/>
  <c r="N2632" i="251"/>
  <c r="M2632" i="251"/>
  <c r="N2216" i="251"/>
  <c r="M2216" i="251"/>
  <c r="N1832" i="251"/>
  <c r="M1832" i="251"/>
  <c r="N1416" i="251"/>
  <c r="M1416" i="251"/>
  <c r="N1000" i="251"/>
  <c r="M1000" i="251"/>
  <c r="N520" i="251"/>
  <c r="M520" i="251"/>
  <c r="N9959" i="251"/>
  <c r="M9959" i="251"/>
  <c r="N9415" i="251"/>
  <c r="M9415" i="251"/>
  <c r="N8871" i="251"/>
  <c r="M8871" i="251"/>
  <c r="N8359" i="251"/>
  <c r="M8359" i="251"/>
  <c r="N7911" i="251"/>
  <c r="M7911" i="251"/>
  <c r="N7399" i="251"/>
  <c r="M7399" i="251"/>
  <c r="N6823" i="251"/>
  <c r="M6823" i="251"/>
  <c r="N6343" i="251"/>
  <c r="M6343" i="251"/>
  <c r="N5959" i="251"/>
  <c r="M5959" i="251"/>
  <c r="N5479" i="251"/>
  <c r="M5479" i="251"/>
  <c r="N5095" i="251"/>
  <c r="M5095" i="251"/>
  <c r="N4775" i="251"/>
  <c r="M4775" i="251"/>
  <c r="N4295" i="251"/>
  <c r="M4295" i="251"/>
  <c r="N3783" i="251"/>
  <c r="M3783" i="251"/>
  <c r="N3335" i="251"/>
  <c r="M3335" i="251"/>
  <c r="N2951" i="251"/>
  <c r="M2951" i="251"/>
  <c r="N2503" i="251"/>
  <c r="M2503" i="251"/>
  <c r="N2119" i="251"/>
  <c r="M2119" i="251"/>
  <c r="N1703" i="251"/>
  <c r="M1703" i="251"/>
  <c r="N1319" i="251"/>
  <c r="M1319" i="251"/>
  <c r="N999" i="251"/>
  <c r="M999" i="251"/>
  <c r="N711" i="251"/>
  <c r="M711" i="251"/>
  <c r="N551" i="251"/>
  <c r="M551" i="251"/>
  <c r="N9926" i="251"/>
  <c r="M9926" i="251"/>
  <c r="N9414" i="251"/>
  <c r="M9414" i="251"/>
  <c r="N8870" i="251"/>
  <c r="M8870" i="251"/>
  <c r="N8294" i="251"/>
  <c r="M8294" i="251"/>
  <c r="N7718" i="251"/>
  <c r="M7718" i="251"/>
  <c r="N7078" i="251"/>
  <c r="M7078" i="251"/>
  <c r="N6566" i="251"/>
  <c r="M6566" i="251"/>
  <c r="N6022" i="251"/>
  <c r="M6022" i="251"/>
  <c r="N5510" i="251"/>
  <c r="M5510" i="251"/>
  <c r="N4966" i="251"/>
  <c r="M4966" i="251"/>
  <c r="N4422" i="251"/>
  <c r="M4422" i="251"/>
  <c r="N3942" i="251"/>
  <c r="M3942" i="251"/>
  <c r="N3494" i="251"/>
  <c r="M3494" i="251"/>
  <c r="N3078" i="251"/>
  <c r="M3078" i="251"/>
  <c r="N2598" i="251"/>
  <c r="M2598" i="251"/>
  <c r="N2150" i="251"/>
  <c r="M2150" i="251"/>
  <c r="N1574" i="251"/>
  <c r="M1574" i="251"/>
  <c r="N1030" i="251"/>
  <c r="M1030" i="251"/>
  <c r="N262" i="251"/>
  <c r="M262" i="251"/>
  <c r="N9541" i="251"/>
  <c r="M9541" i="251"/>
  <c r="N9029" i="251"/>
  <c r="M9029" i="251"/>
  <c r="N8517" i="251"/>
  <c r="M8517" i="251"/>
  <c r="N7941" i="251"/>
  <c r="M7941" i="251"/>
  <c r="N7365" i="251"/>
  <c r="M7365" i="251"/>
  <c r="N6789" i="251"/>
  <c r="M6789" i="251"/>
  <c r="N6181" i="251"/>
  <c r="M6181" i="251"/>
  <c r="N5573" i="251"/>
  <c r="M5573" i="251"/>
  <c r="N4965" i="251"/>
  <c r="M4965" i="251"/>
  <c r="N4389" i="251"/>
  <c r="M4389" i="251"/>
  <c r="N3781" i="251"/>
  <c r="M3781" i="251"/>
  <c r="N3141" i="251"/>
  <c r="M3141" i="251"/>
  <c r="N2437" i="251"/>
  <c r="M2437" i="251"/>
  <c r="N1477" i="251"/>
  <c r="M1477" i="251"/>
  <c r="N453" i="251"/>
  <c r="M453" i="251"/>
  <c r="N9540" i="251"/>
  <c r="M9540" i="251"/>
  <c r="N9060" i="251"/>
  <c r="M9060" i="251"/>
  <c r="N8612" i="251"/>
  <c r="M8612" i="251"/>
  <c r="N8164" i="251"/>
  <c r="M8164" i="251"/>
  <c r="N7780" i="251"/>
  <c r="M7780" i="251"/>
  <c r="N7460" i="251"/>
  <c r="M7460" i="251"/>
  <c r="N7140" i="251"/>
  <c r="M7140" i="251"/>
  <c r="N6756" i="251"/>
  <c r="M6756" i="251"/>
  <c r="N6404" i="251"/>
  <c r="M6404" i="251"/>
  <c r="N6052" i="251"/>
  <c r="M6052" i="251"/>
  <c r="N5796" i="251"/>
  <c r="M5796" i="251"/>
  <c r="N5476" i="251"/>
  <c r="M5476" i="251"/>
  <c r="N5156" i="251"/>
  <c r="M5156" i="251"/>
  <c r="N4836" i="251"/>
  <c r="M4836" i="251"/>
  <c r="N4516" i="251"/>
  <c r="M4516" i="251"/>
  <c r="N4164" i="251"/>
  <c r="M4164" i="251"/>
  <c r="N3908" i="251"/>
  <c r="M3908" i="251"/>
  <c r="N3492" i="251"/>
  <c r="M3492" i="251"/>
  <c r="N2980" i="251"/>
  <c r="M2980" i="251"/>
  <c r="N1924" i="251"/>
  <c r="M1924" i="251"/>
  <c r="N132" i="251"/>
  <c r="M132" i="251"/>
  <c r="N9936" i="251"/>
  <c r="M9936" i="251"/>
  <c r="N9360" i="251"/>
  <c r="M9360" i="251"/>
  <c r="N8752" i="251"/>
  <c r="M8752" i="251"/>
  <c r="N8240" i="251"/>
  <c r="M8240" i="251"/>
  <c r="N7728" i="251"/>
  <c r="M7728" i="251"/>
  <c r="N7216" i="251"/>
  <c r="M7216" i="251"/>
  <c r="N6672" i="251"/>
  <c r="M6672" i="251"/>
  <c r="N6192" i="251"/>
  <c r="M6192" i="251"/>
  <c r="N5776" i="251"/>
  <c r="M5776" i="251"/>
  <c r="N5328" i="251"/>
  <c r="M5328" i="251"/>
  <c r="N4816" i="251"/>
  <c r="M4816" i="251"/>
  <c r="N4400" i="251"/>
  <c r="M4400" i="251"/>
  <c r="N4016" i="251"/>
  <c r="M4016" i="251"/>
  <c r="N3632" i="251"/>
  <c r="M3632" i="251"/>
  <c r="N3152" i="251"/>
  <c r="M3152" i="251"/>
  <c r="N2704" i="251"/>
  <c r="M2704" i="251"/>
  <c r="N2224" i="251"/>
  <c r="M2224" i="251"/>
  <c r="N1712" i="251"/>
  <c r="M1712" i="251"/>
  <c r="N1232" i="251"/>
  <c r="M1232" i="251"/>
  <c r="N720" i="251"/>
  <c r="M720" i="251"/>
  <c r="N368" i="251"/>
  <c r="M368" i="251"/>
  <c r="N9615" i="251"/>
  <c r="M9615" i="251"/>
  <c r="N9007" i="251"/>
  <c r="M9007" i="251"/>
  <c r="N8431" i="251"/>
  <c r="M8431" i="251"/>
  <c r="N7919" i="251"/>
  <c r="M7919" i="251"/>
  <c r="N7343" i="251"/>
  <c r="M7343" i="251"/>
  <c r="N6799" i="251"/>
  <c r="M6799" i="251"/>
  <c r="N6319" i="251"/>
  <c r="M6319" i="251"/>
  <c r="N5775" i="251"/>
  <c r="M5775" i="251"/>
  <c r="N5167" i="251"/>
  <c r="M5167" i="251"/>
  <c r="N4591" i="251"/>
  <c r="M4591" i="251"/>
  <c r="N3855" i="251"/>
  <c r="M3855" i="251"/>
  <c r="N3215" i="251"/>
  <c r="M3215" i="251"/>
  <c r="N2415" i="251"/>
  <c r="M2415" i="251"/>
  <c r="N1647" i="251"/>
  <c r="M1647" i="251"/>
  <c r="N975" i="251"/>
  <c r="M975" i="251"/>
  <c r="N111" i="251"/>
  <c r="M111" i="251"/>
  <c r="N9710" i="251"/>
  <c r="M9710" i="251"/>
  <c r="N9166" i="251"/>
  <c r="M9166" i="251"/>
  <c r="N8686" i="251"/>
  <c r="M8686" i="251"/>
  <c r="N8142" i="251"/>
  <c r="M8142" i="251"/>
  <c r="N7598" i="251"/>
  <c r="M7598" i="251"/>
  <c r="N7022" i="251"/>
  <c r="M7022" i="251"/>
  <c r="N6318" i="251"/>
  <c r="M6318" i="251"/>
  <c r="N5518" i="251"/>
  <c r="M5518" i="251"/>
  <c r="N4238" i="251"/>
  <c r="M4238" i="251"/>
  <c r="N9513" i="251"/>
  <c r="M9513" i="251"/>
  <c r="N8873" i="251"/>
  <c r="M8873" i="251"/>
  <c r="N8329" i="251"/>
  <c r="M8329" i="251"/>
  <c r="N7753" i="251"/>
  <c r="M7753" i="251"/>
  <c r="N7145" i="251"/>
  <c r="M7145" i="251"/>
  <c r="N6601" i="251"/>
  <c r="M6601" i="251"/>
  <c r="N6025" i="251"/>
  <c r="M6025" i="251"/>
  <c r="N5417" i="251"/>
  <c r="M5417" i="251"/>
  <c r="N4873" i="251"/>
  <c r="M4873" i="251"/>
  <c r="N4393" i="251"/>
  <c r="M4393" i="251"/>
  <c r="N3977" i="251"/>
  <c r="M3977" i="251"/>
  <c r="N3657" i="251"/>
  <c r="M3657" i="251"/>
  <c r="N3337" i="251"/>
  <c r="M3337" i="251"/>
  <c r="N2889" i="251"/>
  <c r="M2889" i="251"/>
  <c r="N2409" i="251"/>
  <c r="M2409" i="251"/>
  <c r="N1929" i="251"/>
  <c r="M1929" i="251"/>
  <c r="N1353" i="251"/>
  <c r="M1353" i="251"/>
  <c r="N777" i="251"/>
  <c r="M777" i="251"/>
  <c r="N297" i="251"/>
  <c r="M297" i="251"/>
  <c r="N9864" i="251"/>
  <c r="M9864" i="251"/>
  <c r="N9416" i="251"/>
  <c r="M9416" i="251"/>
  <c r="N8872" i="251"/>
  <c r="M8872" i="251"/>
  <c r="N8360" i="251"/>
  <c r="M8360" i="251"/>
  <c r="N7880" i="251"/>
  <c r="M7880" i="251"/>
  <c r="N7368" i="251"/>
  <c r="M7368" i="251"/>
  <c r="N6856" i="251"/>
  <c r="M6856" i="251"/>
  <c r="N6344" i="251"/>
  <c r="M6344" i="251"/>
  <c r="N5864" i="251"/>
  <c r="M5864" i="251"/>
  <c r="N5416" i="251"/>
  <c r="M5416" i="251"/>
  <c r="N4872" i="251"/>
  <c r="M4872" i="251"/>
  <c r="N4328" i="251"/>
  <c r="M4328" i="251"/>
  <c r="N3784" i="251"/>
  <c r="M3784" i="251"/>
  <c r="N3240" i="251"/>
  <c r="M3240" i="251"/>
  <c r="N2696" i="251"/>
  <c r="M2696" i="251"/>
  <c r="N2152" i="251"/>
  <c r="M2152" i="251"/>
  <c r="N1640" i="251"/>
  <c r="M1640" i="251"/>
  <c r="N1032" i="251"/>
  <c r="M1032" i="251"/>
  <c r="N200" i="251"/>
  <c r="M200" i="251"/>
  <c r="N9607" i="251"/>
  <c r="M9607" i="251"/>
  <c r="N9095" i="251"/>
  <c r="M9095" i="251"/>
  <c r="N8583" i="251"/>
  <c r="M8583" i="251"/>
  <c r="N8039" i="251"/>
  <c r="M8039" i="251"/>
  <c r="N7527" i="251"/>
  <c r="M7527" i="251"/>
  <c r="N7047" i="251"/>
  <c r="M7047" i="251"/>
  <c r="N6567" i="251"/>
  <c r="M6567" i="251"/>
  <c r="N6119" i="251"/>
  <c r="M6119" i="251"/>
  <c r="N5767" i="251"/>
  <c r="M5767" i="251"/>
  <c r="N5447" i="251"/>
  <c r="M5447" i="251"/>
  <c r="N5127" i="251"/>
  <c r="M5127" i="251"/>
  <c r="N4871" i="251"/>
  <c r="M4871" i="251"/>
  <c r="N4487" i="251"/>
  <c r="M4487" i="251"/>
  <c r="N4135" i="251"/>
  <c r="M4135" i="251"/>
  <c r="N3719" i="251"/>
  <c r="M3719" i="251"/>
  <c r="N3367" i="251"/>
  <c r="M3367" i="251"/>
  <c r="N3015" i="251"/>
  <c r="M3015" i="251"/>
  <c r="N2599" i="251"/>
  <c r="M2599" i="251"/>
  <c r="N2311" i="251"/>
  <c r="M2311" i="251"/>
  <c r="N1959" i="251"/>
  <c r="M1959" i="251"/>
  <c r="N1543" i="251"/>
  <c r="M1543" i="251"/>
  <c r="N1127" i="251"/>
  <c r="M1127" i="251"/>
  <c r="N647" i="251"/>
  <c r="M647" i="251"/>
  <c r="N391" i="251"/>
  <c r="M391" i="251"/>
  <c r="N9862" i="251"/>
  <c r="M9862" i="251"/>
  <c r="N9350" i="251"/>
  <c r="M9350" i="251"/>
  <c r="N8774" i="251"/>
  <c r="M8774" i="251"/>
  <c r="N7974" i="251"/>
  <c r="M7974" i="251"/>
  <c r="N7430" i="251"/>
  <c r="M7430" i="251"/>
  <c r="N6918" i="251"/>
  <c r="M6918" i="251"/>
  <c r="N6310" i="251"/>
  <c r="M6310" i="251"/>
  <c r="N5766" i="251"/>
  <c r="M5766" i="251"/>
  <c r="N5222" i="251"/>
  <c r="M5222" i="251"/>
  <c r="N4678" i="251"/>
  <c r="M4678" i="251"/>
  <c r="N4102" i="251"/>
  <c r="M4102" i="251"/>
  <c r="N3526" i="251"/>
  <c r="M3526" i="251"/>
  <c r="N2950" i="251"/>
  <c r="M2950" i="251"/>
  <c r="N2342" i="251"/>
  <c r="M2342" i="251"/>
  <c r="N1702" i="251"/>
  <c r="M1702" i="251"/>
  <c r="N966" i="251"/>
  <c r="M966" i="251"/>
  <c r="N166" i="251"/>
  <c r="M166" i="251"/>
  <c r="N9701" i="251"/>
  <c r="M9701" i="251"/>
  <c r="N9253" i="251"/>
  <c r="M9253" i="251"/>
  <c r="N8773" i="251"/>
  <c r="M8773" i="251"/>
  <c r="N8293" i="251"/>
  <c r="M8293" i="251"/>
  <c r="N7877" i="251"/>
  <c r="M7877" i="251"/>
  <c r="N7397" i="251"/>
  <c r="M7397" i="251"/>
  <c r="N6853" i="251"/>
  <c r="M6853" i="251"/>
  <c r="N6405" i="251"/>
  <c r="M6405" i="251"/>
  <c r="N5893" i="251"/>
  <c r="M5893" i="251"/>
  <c r="N5381" i="251"/>
  <c r="M5381" i="251"/>
  <c r="N4773" i="251"/>
  <c r="M4773" i="251"/>
  <c r="N4133" i="251"/>
  <c r="M4133" i="251"/>
  <c r="N3621" i="251"/>
  <c r="M3621" i="251"/>
  <c r="N3077" i="251"/>
  <c r="M3077" i="251"/>
  <c r="N2629" i="251"/>
  <c r="M2629" i="251"/>
  <c r="N2181" i="251"/>
  <c r="M2181" i="251"/>
  <c r="N1701" i="251"/>
  <c r="M1701" i="251"/>
  <c r="N1029" i="251"/>
  <c r="M1029" i="251"/>
  <c r="N389" i="251"/>
  <c r="M389" i="251"/>
  <c r="N9764" i="251"/>
  <c r="M9764" i="251"/>
  <c r="N9252" i="251"/>
  <c r="M9252" i="251"/>
  <c r="N8772" i="251"/>
  <c r="M8772" i="251"/>
  <c r="N8292" i="251"/>
  <c r="M8292" i="251"/>
  <c r="N7748" i="251"/>
  <c r="M7748" i="251"/>
  <c r="N7396" i="251"/>
  <c r="M7396" i="251"/>
  <c r="N7044" i="251"/>
  <c r="M7044" i="251"/>
  <c r="N6660" i="251"/>
  <c r="M6660" i="251"/>
  <c r="N6340" i="251"/>
  <c r="M6340" i="251"/>
  <c r="N5988" i="251"/>
  <c r="M5988" i="251"/>
  <c r="N5700" i="251"/>
  <c r="M5700" i="251"/>
  <c r="N5348" i="251"/>
  <c r="M5348" i="251"/>
  <c r="N5124" i="251"/>
  <c r="M5124" i="251"/>
  <c r="N4932" i="251"/>
  <c r="M4932" i="251"/>
  <c r="N4676" i="251"/>
  <c r="M4676" i="251"/>
  <c r="N4484" i="251"/>
  <c r="M4484" i="251"/>
  <c r="N4260" i="251"/>
  <c r="M4260" i="251"/>
  <c r="N4068" i="251"/>
  <c r="M4068" i="251"/>
  <c r="N3812" i="251"/>
  <c r="M3812" i="251"/>
  <c r="N3684" i="251"/>
  <c r="M3684" i="251"/>
  <c r="N3460" i="251"/>
  <c r="M3460" i="251"/>
  <c r="N3268" i="251"/>
  <c r="M3268" i="251"/>
  <c r="N3076" i="251"/>
  <c r="M3076" i="251"/>
  <c r="N2884" i="251"/>
  <c r="M2884" i="251"/>
  <c r="N2692" i="251"/>
  <c r="M2692" i="251"/>
  <c r="N2500" i="251"/>
  <c r="M2500" i="251"/>
  <c r="N2148" i="251"/>
  <c r="M2148" i="251"/>
  <c r="N1540" i="251"/>
  <c r="M1540" i="251"/>
  <c r="N388" i="251"/>
  <c r="M388" i="251"/>
  <c r="N9744" i="251"/>
  <c r="M9744" i="251"/>
  <c r="N9136" i="251"/>
  <c r="M9136" i="251"/>
  <c r="N8528" i="251"/>
  <c r="M8528" i="251"/>
  <c r="N7888" i="251"/>
  <c r="M7888" i="251"/>
  <c r="N7152" i="251"/>
  <c r="M7152" i="251"/>
  <c r="N6448" i="251"/>
  <c r="M6448" i="251"/>
  <c r="N5680" i="251"/>
  <c r="M5680" i="251"/>
  <c r="N4976" i="251"/>
  <c r="M4976" i="251"/>
  <c r="N4176" i="251"/>
  <c r="M4176" i="251"/>
  <c r="N3440" i="251"/>
  <c r="M3440" i="251"/>
  <c r="N2736" i="251"/>
  <c r="M2736" i="251"/>
  <c r="N2064" i="251"/>
  <c r="M2064" i="251"/>
  <c r="N1488" i="251"/>
  <c r="M1488" i="251"/>
  <c r="N880" i="251"/>
  <c r="M880" i="251"/>
  <c r="N208" i="251"/>
  <c r="M208" i="251"/>
  <c r="N9487" i="251"/>
  <c r="M9487" i="251"/>
  <c r="N8943" i="251"/>
  <c r="M8943" i="251"/>
  <c r="N8399" i="251"/>
  <c r="M8399" i="251"/>
  <c r="N7823" i="251"/>
  <c r="M7823" i="251"/>
  <c r="N7183" i="251"/>
  <c r="M7183" i="251"/>
  <c r="N6543" i="251"/>
  <c r="M6543" i="251"/>
  <c r="N5903" i="251"/>
  <c r="M5903" i="251"/>
  <c r="N5231" i="251"/>
  <c r="M5231" i="251"/>
  <c r="N4431" i="251"/>
  <c r="M4431" i="251"/>
  <c r="N3727" i="251"/>
  <c r="M3727" i="251"/>
  <c r="N3023" i="251"/>
  <c r="M3023" i="251"/>
  <c r="N2671" i="251"/>
  <c r="M2671" i="251"/>
  <c r="N2191" i="251"/>
  <c r="M2191" i="251"/>
  <c r="N1711" i="251"/>
  <c r="M1711" i="251"/>
  <c r="N1327" i="251"/>
  <c r="M1327" i="251"/>
  <c r="N847" i="251"/>
  <c r="M847" i="251"/>
  <c r="N527" i="251"/>
  <c r="M527" i="251"/>
  <c r="N9838" i="251"/>
  <c r="M9838" i="251"/>
  <c r="N9294" i="251"/>
  <c r="M9294" i="251"/>
  <c r="N8622" i="251"/>
  <c r="M8622" i="251"/>
  <c r="N8078" i="251"/>
  <c r="M8078" i="251"/>
  <c r="N7374" i="251"/>
  <c r="M7374" i="251"/>
  <c r="N6830" i="251"/>
  <c r="M6830" i="251"/>
  <c r="N6350" i="251"/>
  <c r="M6350" i="251"/>
  <c r="N5774" i="251"/>
  <c r="M5774" i="251"/>
  <c r="N4526" i="251"/>
  <c r="M4526" i="251"/>
  <c r="N9769" i="251"/>
  <c r="M9769" i="251"/>
  <c r="N9417" i="251"/>
  <c r="M9417" i="251"/>
  <c r="N8969" i="251"/>
  <c r="M8969" i="251"/>
  <c r="N8489" i="251"/>
  <c r="M8489" i="251"/>
  <c r="N7977" i="251"/>
  <c r="M7977" i="251"/>
  <c r="N7433" i="251"/>
  <c r="M7433" i="251"/>
  <c r="N6921" i="251"/>
  <c r="M6921" i="251"/>
  <c r="N6377" i="251"/>
  <c r="M6377" i="251"/>
  <c r="N5833" i="251"/>
  <c r="M5833" i="251"/>
  <c r="N5257" i="251"/>
  <c r="M5257" i="251"/>
  <c r="N4713" i="251"/>
  <c r="M4713" i="251"/>
  <c r="N4169" i="251"/>
  <c r="M4169" i="251"/>
  <c r="N3497" i="251"/>
  <c r="M3497" i="251"/>
  <c r="N2857" i="251"/>
  <c r="M2857" i="251"/>
  <c r="N2185" i="251"/>
  <c r="M2185" i="251"/>
  <c r="N1577" i="251"/>
  <c r="M1577" i="251"/>
  <c r="N905" i="251"/>
  <c r="M905" i="251"/>
  <c r="N169" i="251"/>
  <c r="M169" i="251"/>
  <c r="N9832" i="251"/>
  <c r="M9832" i="251"/>
  <c r="N9384" i="251"/>
  <c r="M9384" i="251"/>
  <c r="N8904" i="251"/>
  <c r="M8904" i="251"/>
  <c r="N8456" i="251"/>
  <c r="M8456" i="251"/>
  <c r="N8072" i="251"/>
  <c r="M8072" i="251"/>
  <c r="N7624" i="251"/>
  <c r="M7624" i="251"/>
  <c r="N7112" i="251"/>
  <c r="M7112" i="251"/>
  <c r="N6536" i="251"/>
  <c r="M6536" i="251"/>
  <c r="N5960" i="251"/>
  <c r="M5960" i="251"/>
  <c r="N5352" i="251"/>
  <c r="M5352" i="251"/>
  <c r="N4744" i="251"/>
  <c r="M4744" i="251"/>
  <c r="N4136" i="251"/>
  <c r="M4136" i="251"/>
  <c r="N3464" i="251"/>
  <c r="M3464" i="251"/>
  <c r="N2952" i="251"/>
  <c r="M2952" i="251"/>
  <c r="N2344" i="251"/>
  <c r="M2344" i="251"/>
  <c r="N1768" i="251"/>
  <c r="M1768" i="251"/>
  <c r="N1224" i="251"/>
  <c r="M1224" i="251"/>
  <c r="N776" i="251"/>
  <c r="M776" i="251"/>
  <c r="N424" i="251"/>
  <c r="M424" i="251"/>
  <c r="N9799" i="251"/>
  <c r="M9799" i="251"/>
  <c r="N9159" i="251"/>
  <c r="M9159" i="251"/>
  <c r="N8455" i="251"/>
  <c r="M8455" i="251"/>
  <c r="N7847" i="251"/>
  <c r="M7847" i="251"/>
  <c r="N7303" i="251"/>
  <c r="M7303" i="251"/>
  <c r="N6759" i="251"/>
  <c r="M6759" i="251"/>
  <c r="N6279" i="251"/>
  <c r="M6279" i="251"/>
  <c r="N5671" i="251"/>
  <c r="M5671" i="251"/>
  <c r="N5063" i="251"/>
  <c r="M5063" i="251"/>
  <c r="N4519" i="251"/>
  <c r="M4519" i="251"/>
  <c r="N4103" i="251"/>
  <c r="M4103" i="251"/>
  <c r="N3591" i="251"/>
  <c r="M3591" i="251"/>
  <c r="N3079" i="251"/>
  <c r="M3079" i="251"/>
  <c r="N2631" i="251"/>
  <c r="M2631" i="251"/>
  <c r="N2279" i="251"/>
  <c r="M2279" i="251"/>
  <c r="N1799" i="251"/>
  <c r="M1799" i="251"/>
  <c r="N1351" i="251"/>
  <c r="M1351" i="251"/>
  <c r="N839" i="251"/>
  <c r="M839" i="251"/>
  <c r="N359" i="251"/>
  <c r="M359" i="251"/>
  <c r="N9734" i="251"/>
  <c r="M9734" i="251"/>
  <c r="N9222" i="251"/>
  <c r="M9222" i="251"/>
  <c r="N8710" i="251"/>
  <c r="M8710" i="251"/>
  <c r="N8262" i="251"/>
  <c r="M8262" i="251"/>
  <c r="N7782" i="251"/>
  <c r="M7782" i="251"/>
  <c r="N7206" i="251"/>
  <c r="M7206" i="251"/>
  <c r="N6470" i="251"/>
  <c r="M6470" i="251"/>
  <c r="N5798" i="251"/>
  <c r="M5798" i="251"/>
  <c r="N5190" i="251"/>
  <c r="M5190" i="251"/>
  <c r="N4614" i="251"/>
  <c r="M4614" i="251"/>
  <c r="N4038" i="251"/>
  <c r="M4038" i="251"/>
  <c r="N3590" i="251"/>
  <c r="M3590" i="251"/>
  <c r="N3174" i="251"/>
  <c r="M3174" i="251"/>
  <c r="N2790" i="251"/>
  <c r="M2790" i="251"/>
  <c r="N2374" i="251"/>
  <c r="M2374" i="251"/>
  <c r="N1990" i="251"/>
  <c r="M1990" i="251"/>
  <c r="N1670" i="251"/>
  <c r="M1670" i="251"/>
  <c r="N1318" i="251"/>
  <c r="M1318" i="251"/>
  <c r="N934" i="251"/>
  <c r="M934" i="251"/>
  <c r="N550" i="251"/>
  <c r="M550" i="251"/>
  <c r="N9957" i="251"/>
  <c r="M9957" i="251"/>
  <c r="N9413" i="251"/>
  <c r="M9413" i="251"/>
  <c r="N8933" i="251"/>
  <c r="M8933" i="251"/>
  <c r="N8453" i="251"/>
  <c r="M8453" i="251"/>
  <c r="N7973" i="251"/>
  <c r="M7973" i="251"/>
  <c r="N7557" i="251"/>
  <c r="M7557" i="251"/>
  <c r="N7077" i="251"/>
  <c r="M7077" i="251"/>
  <c r="N6501" i="251"/>
  <c r="M6501" i="251"/>
  <c r="N5957" i="251"/>
  <c r="M5957" i="251"/>
  <c r="N5445" i="251"/>
  <c r="M5445" i="251"/>
  <c r="N4933" i="251"/>
  <c r="M4933" i="251"/>
  <c r="N4485" i="251"/>
  <c r="M4485" i="251"/>
  <c r="N3973" i="251"/>
  <c r="M3973" i="251"/>
  <c r="N3429" i="251"/>
  <c r="M3429" i="251"/>
  <c r="N2917" i="251"/>
  <c r="M2917" i="251"/>
  <c r="N2533" i="251"/>
  <c r="M2533" i="251"/>
  <c r="N1989" i="251"/>
  <c r="M1989" i="251"/>
  <c r="N1669" i="251"/>
  <c r="M1669" i="251"/>
  <c r="N1221" i="251"/>
  <c r="M1221" i="251"/>
  <c r="N773" i="251"/>
  <c r="M773" i="251"/>
  <c r="N293" i="251"/>
  <c r="M293" i="251"/>
  <c r="N9700" i="251"/>
  <c r="M9700" i="251"/>
  <c r="N9156" i="251"/>
  <c r="M9156" i="251"/>
  <c r="N8708" i="251"/>
  <c r="M8708" i="251"/>
  <c r="N8228" i="251"/>
  <c r="M8228" i="251"/>
  <c r="N7812" i="251"/>
  <c r="M7812" i="251"/>
  <c r="N7492" i="251"/>
  <c r="M7492" i="251"/>
  <c r="N7172" i="251"/>
  <c r="M7172" i="251"/>
  <c r="N6820" i="251"/>
  <c r="M6820" i="251"/>
  <c r="N6500" i="251"/>
  <c r="M6500" i="251"/>
  <c r="N6212" i="251"/>
  <c r="M6212" i="251"/>
  <c r="N5892" i="251"/>
  <c r="M5892" i="251"/>
  <c r="N5572" i="251"/>
  <c r="M5572" i="251"/>
  <c r="N5284" i="251"/>
  <c r="M5284" i="251"/>
  <c r="N4996" i="251"/>
  <c r="M4996" i="251"/>
  <c r="N4708" i="251"/>
  <c r="M4708" i="251"/>
  <c r="N4452" i="251"/>
  <c r="M4452" i="251"/>
  <c r="N4228" i="251"/>
  <c r="M4228" i="251"/>
  <c r="N4036" i="251"/>
  <c r="M4036" i="251"/>
  <c r="N3780" i="251"/>
  <c r="M3780" i="251"/>
  <c r="N3620" i="251"/>
  <c r="M3620" i="251"/>
  <c r="N3364" i="251"/>
  <c r="M3364" i="251"/>
  <c r="N3140" i="251"/>
  <c r="M3140" i="251"/>
  <c r="N2916" i="251"/>
  <c r="M2916" i="251"/>
  <c r="N2724" i="251"/>
  <c r="M2724" i="251"/>
  <c r="N2468" i="251"/>
  <c r="M2468" i="251"/>
  <c r="N2052" i="251"/>
  <c r="M2052" i="251"/>
  <c r="N1412" i="251"/>
  <c r="M1412" i="251"/>
  <c r="N196" i="251"/>
  <c r="M196" i="251"/>
  <c r="N10000" i="251"/>
  <c r="M10000" i="251"/>
  <c r="N9680" i="251"/>
  <c r="M9680" i="251"/>
  <c r="N9296" i="251"/>
  <c r="M9296" i="251"/>
  <c r="N8880" i="251"/>
  <c r="M8880" i="251"/>
  <c r="N8496" i="251"/>
  <c r="M8496" i="251"/>
  <c r="N8176" i="251"/>
  <c r="M8176" i="251"/>
  <c r="N7856" i="251"/>
  <c r="M7856" i="251"/>
  <c r="N7536" i="251"/>
  <c r="M7536" i="251"/>
  <c r="N7312" i="251"/>
  <c r="M7312" i="251"/>
  <c r="N6896" i="251"/>
  <c r="M6896" i="251"/>
  <c r="N6640" i="251"/>
  <c r="M6640" i="251"/>
  <c r="N6288" i="251"/>
  <c r="M6288" i="251"/>
  <c r="N6032" i="251"/>
  <c r="M6032" i="251"/>
  <c r="N5744" i="251"/>
  <c r="M5744" i="251"/>
  <c r="N5456" i="251"/>
  <c r="M5456" i="251"/>
  <c r="N5168" i="251"/>
  <c r="M5168" i="251"/>
  <c r="N4880" i="251"/>
  <c r="M4880" i="251"/>
  <c r="N4592" i="251"/>
  <c r="M4592" i="251"/>
  <c r="N4240" i="251"/>
  <c r="M4240" i="251"/>
  <c r="N3920" i="251"/>
  <c r="M3920" i="251"/>
  <c r="N3664" i="251"/>
  <c r="M3664" i="251"/>
  <c r="N3312" i="251"/>
  <c r="M3312" i="251"/>
  <c r="N3088" i="251"/>
  <c r="M3088" i="251"/>
  <c r="N2672" i="251"/>
  <c r="M2672" i="251"/>
  <c r="N2320" i="251"/>
  <c r="M2320" i="251"/>
  <c r="N2000" i="251"/>
  <c r="M2000" i="251"/>
  <c r="N1520" i="251"/>
  <c r="M1520" i="251"/>
  <c r="N1104" i="251"/>
  <c r="M1104" i="251"/>
  <c r="N624" i="251"/>
  <c r="M624" i="251"/>
  <c r="N240" i="251"/>
  <c r="M240" i="251"/>
  <c r="N9647" i="251"/>
  <c r="M9647" i="251"/>
  <c r="N9167" i="251"/>
  <c r="M9167" i="251"/>
  <c r="N8623" i="251"/>
  <c r="M8623" i="251"/>
  <c r="N8047" i="251"/>
  <c r="M8047" i="251"/>
  <c r="N7439" i="251"/>
  <c r="M7439" i="251"/>
  <c r="N6863" i="251"/>
  <c r="M6863" i="251"/>
  <c r="N6287" i="251"/>
  <c r="M6287" i="251"/>
  <c r="N5647" i="251"/>
  <c r="M5647" i="251"/>
  <c r="N5007" i="251"/>
  <c r="M5007" i="251"/>
  <c r="N4303" i="251"/>
  <c r="M4303" i="251"/>
  <c r="N3567" i="251"/>
  <c r="M3567" i="251"/>
  <c r="N2863" i="251"/>
  <c r="M2863" i="251"/>
  <c r="N2127" i="251"/>
  <c r="M2127" i="251"/>
  <c r="N1231" i="251"/>
  <c r="M1231" i="251"/>
  <c r="N335" i="251"/>
  <c r="M335" i="251"/>
  <c r="N9582" i="251"/>
  <c r="M9582" i="251"/>
  <c r="N9134" i="251"/>
  <c r="M9134" i="251"/>
  <c r="N8782" i="251"/>
  <c r="M8782" i="251"/>
  <c r="N8366" i="251"/>
  <c r="M8366" i="251"/>
  <c r="N7982" i="251"/>
  <c r="M7982" i="251"/>
  <c r="N7534" i="251"/>
  <c r="M7534" i="251"/>
  <c r="N7118" i="251"/>
  <c r="M7118" i="251"/>
  <c r="N6606" i="251"/>
  <c r="M6606" i="251"/>
  <c r="N5902" i="251"/>
  <c r="M5902" i="251"/>
  <c r="N4366" i="251"/>
  <c r="M4366" i="251"/>
  <c r="N9833" i="251"/>
  <c r="M9833" i="251"/>
  <c r="N9481" i="251"/>
  <c r="M9481" i="251"/>
  <c r="N9033" i="251"/>
  <c r="M9033" i="251"/>
  <c r="N8649" i="251"/>
  <c r="M8649" i="251"/>
  <c r="N8265" i="251"/>
  <c r="M8265" i="251"/>
  <c r="N7945" i="251"/>
  <c r="M7945" i="251"/>
  <c r="N7625" i="251"/>
  <c r="M7625" i="251"/>
  <c r="N7241" i="251"/>
  <c r="M7241" i="251"/>
  <c r="N6857" i="251"/>
  <c r="M6857" i="251"/>
  <c r="N6537" i="251"/>
  <c r="M6537" i="251"/>
  <c r="N6121" i="251"/>
  <c r="M6121" i="251"/>
  <c r="N5801" i="251"/>
  <c r="M5801" i="251"/>
  <c r="N5481" i="251"/>
  <c r="M5481" i="251"/>
  <c r="N5129" i="251"/>
  <c r="M5129" i="251"/>
  <c r="N4809" i="251"/>
  <c r="M4809" i="251"/>
  <c r="N4457" i="251"/>
  <c r="M4457" i="251"/>
  <c r="N4137" i="251"/>
  <c r="M4137" i="251"/>
  <c r="N3689" i="251"/>
  <c r="M3689" i="251"/>
  <c r="N3305" i="251"/>
  <c r="M3305" i="251"/>
  <c r="N2921" i="251"/>
  <c r="M2921" i="251"/>
  <c r="N2601" i="251"/>
  <c r="M2601" i="251"/>
  <c r="N2281" i="251"/>
  <c r="M2281" i="251"/>
  <c r="N1993" i="251"/>
  <c r="M1993" i="251"/>
  <c r="N1673" i="251"/>
  <c r="M1673" i="251"/>
  <c r="N1385" i="251"/>
  <c r="M1385" i="251"/>
  <c r="N1033" i="251"/>
  <c r="M1033" i="251"/>
  <c r="N649" i="251"/>
  <c r="M649" i="251"/>
  <c r="N521" i="251"/>
  <c r="M521" i="251"/>
  <c r="N9960" i="251"/>
  <c r="M9960" i="251"/>
  <c r="N9288" i="251"/>
  <c r="M9288" i="251"/>
  <c r="N8712" i="251"/>
  <c r="M8712" i="251"/>
  <c r="N8136" i="251"/>
  <c r="M8136" i="251"/>
  <c r="N7560" i="251"/>
  <c r="M7560" i="251"/>
  <c r="N6984" i="251"/>
  <c r="M6984" i="251"/>
  <c r="N6440" i="251"/>
  <c r="M6440" i="251"/>
  <c r="N5896" i="251"/>
  <c r="M5896" i="251"/>
  <c r="N5480" i="251"/>
  <c r="M5480" i="251"/>
  <c r="N4968" i="251"/>
  <c r="M4968" i="251"/>
  <c r="N4456" i="251"/>
  <c r="M4456" i="251"/>
  <c r="N3816" i="251"/>
  <c r="M3816" i="251"/>
  <c r="N3176" i="251"/>
  <c r="M3176" i="251"/>
  <c r="N2504" i="251"/>
  <c r="M2504" i="251"/>
  <c r="N1896" i="251"/>
  <c r="M1896" i="251"/>
  <c r="N1288" i="251"/>
  <c r="M1288" i="251"/>
  <c r="N712" i="251"/>
  <c r="M712" i="251"/>
  <c r="N328" i="251"/>
  <c r="M328" i="251"/>
  <c r="N9927" i="251"/>
  <c r="M9927" i="251"/>
  <c r="N9511" i="251"/>
  <c r="M9511" i="251"/>
  <c r="N8967" i="251"/>
  <c r="M8967" i="251"/>
  <c r="N8423" i="251"/>
  <c r="M8423" i="251"/>
  <c r="N7879" i="251"/>
  <c r="M7879" i="251"/>
  <c r="N7431" i="251"/>
  <c r="M7431" i="251"/>
  <c r="N6951" i="251"/>
  <c r="M6951" i="251"/>
  <c r="N6471" i="251"/>
  <c r="M6471" i="251"/>
  <c r="N6055" i="251"/>
  <c r="M6055" i="251"/>
  <c r="N5543" i="251"/>
  <c r="M5543" i="251"/>
  <c r="N4967" i="251"/>
  <c r="M4967" i="251"/>
  <c r="N4391" i="251"/>
  <c r="M4391" i="251"/>
  <c r="N3847" i="251"/>
  <c r="M3847" i="251"/>
  <c r="N3303" i="251"/>
  <c r="M3303" i="251"/>
  <c r="N2823" i="251"/>
  <c r="M2823" i="251"/>
  <c r="N2215" i="251"/>
  <c r="M2215" i="251"/>
  <c r="N1639" i="251"/>
  <c r="M1639" i="251"/>
  <c r="N967" i="251"/>
  <c r="M967" i="251"/>
  <c r="N167" i="251"/>
  <c r="M167" i="251"/>
  <c r="N9894" i="251"/>
  <c r="M9894" i="251"/>
  <c r="N9382" i="251"/>
  <c r="M9382" i="251"/>
  <c r="N8966" i="251"/>
  <c r="M8966" i="251"/>
  <c r="N8518" i="251"/>
  <c r="M8518" i="251"/>
  <c r="N8134" i="251"/>
  <c r="M8134" i="251"/>
  <c r="N7654" i="251"/>
  <c r="M7654" i="251"/>
  <c r="N7270" i="251"/>
  <c r="M7270" i="251"/>
  <c r="N6758" i="251"/>
  <c r="M6758" i="251"/>
  <c r="N6214" i="251"/>
  <c r="M6214" i="251"/>
  <c r="N5734" i="251"/>
  <c r="M5734" i="251"/>
  <c r="N5382" i="251"/>
  <c r="M5382" i="251"/>
  <c r="N4934" i="251"/>
  <c r="M4934" i="251"/>
  <c r="N4390" i="251"/>
  <c r="M4390" i="251"/>
  <c r="N3878" i="251"/>
  <c r="M3878" i="251"/>
  <c r="N3366" i="251"/>
  <c r="M3366" i="251"/>
  <c r="N2886" i="251"/>
  <c r="M2886" i="251"/>
  <c r="N2470" i="251"/>
  <c r="M2470" i="251"/>
  <c r="N1958" i="251"/>
  <c r="M1958" i="251"/>
  <c r="N1542" i="251"/>
  <c r="M1542" i="251"/>
  <c r="N1158" i="251"/>
  <c r="M1158" i="251"/>
  <c r="N678" i="251"/>
  <c r="M678" i="251"/>
  <c r="N422" i="251"/>
  <c r="M422" i="251"/>
  <c r="N9733" i="251"/>
  <c r="M9733" i="251"/>
  <c r="N9157" i="251"/>
  <c r="M9157" i="251"/>
  <c r="N8645" i="251"/>
  <c r="M8645" i="251"/>
  <c r="N8101" i="251"/>
  <c r="M8101" i="251"/>
  <c r="N7589" i="251"/>
  <c r="M7589" i="251"/>
  <c r="N7109" i="251"/>
  <c r="M7109" i="251"/>
  <c r="N6565" i="251"/>
  <c r="M6565" i="251"/>
  <c r="N6053" i="251"/>
  <c r="M6053" i="251"/>
  <c r="N5509" i="251"/>
  <c r="M5509" i="251"/>
  <c r="N4997" i="251"/>
  <c r="M4997" i="251"/>
  <c r="N4581" i="251"/>
  <c r="M4581" i="251"/>
  <c r="N4197" i="251"/>
  <c r="M4197" i="251"/>
  <c r="N3845" i="251"/>
  <c r="M3845" i="251"/>
  <c r="N3461" i="251"/>
  <c r="M3461" i="251"/>
  <c r="N3109" i="251"/>
  <c r="M3109" i="251"/>
  <c r="N2725" i="251"/>
  <c r="M2725" i="251"/>
  <c r="N2341" i="251"/>
  <c r="M2341" i="251"/>
  <c r="N1861" i="251"/>
  <c r="M1861" i="251"/>
  <c r="N1349" i="251"/>
  <c r="M1349" i="251"/>
  <c r="N869" i="251"/>
  <c r="M869" i="251"/>
  <c r="N229" i="251"/>
  <c r="M229" i="251"/>
  <c r="N9604" i="251"/>
  <c r="M9604" i="251"/>
  <c r="N9220" i="251"/>
  <c r="M9220" i="251"/>
  <c r="N8804" i="251"/>
  <c r="M8804" i="251"/>
  <c r="N8420" i="251"/>
  <c r="M8420" i="251"/>
  <c r="N8036" i="251"/>
  <c r="M8036" i="251"/>
  <c r="N7652" i="251"/>
  <c r="M7652" i="251"/>
  <c r="N7332" i="251"/>
  <c r="M7332" i="251"/>
  <c r="N7012" i="251"/>
  <c r="M7012" i="251"/>
  <c r="N6596" i="251"/>
  <c r="M6596" i="251"/>
  <c r="N6308" i="251"/>
  <c r="M6308" i="251"/>
  <c r="N6020" i="251"/>
  <c r="M6020" i="251"/>
  <c r="N5732" i="251"/>
  <c r="M5732" i="251"/>
  <c r="N5380" i="251"/>
  <c r="M5380" i="251"/>
  <c r="N5092" i="251"/>
  <c r="M5092" i="251"/>
  <c r="N4868" i="251"/>
  <c r="M4868" i="251"/>
  <c r="N4612" i="251"/>
  <c r="M4612" i="251"/>
  <c r="N4356" i="251"/>
  <c r="M4356" i="251"/>
  <c r="N4100" i="251"/>
  <c r="M4100" i="251"/>
  <c r="N3876" i="251"/>
  <c r="M3876" i="251"/>
  <c r="N3652" i="251"/>
  <c r="M3652" i="251"/>
  <c r="N3428" i="251"/>
  <c r="M3428" i="251"/>
  <c r="N3236" i="251"/>
  <c r="M3236" i="251"/>
  <c r="N3044" i="251"/>
  <c r="M3044" i="251"/>
  <c r="N2852" i="251"/>
  <c r="M2852" i="251"/>
  <c r="N2660" i="251"/>
  <c r="M2660" i="251"/>
  <c r="N2564" i="251"/>
  <c r="M2564" i="251"/>
  <c r="N2436" i="251"/>
  <c r="M2436" i="251"/>
  <c r="N2340" i="251"/>
  <c r="M2340" i="251"/>
  <c r="N2212" i="251"/>
  <c r="M2212" i="251"/>
  <c r="N2084" i="251"/>
  <c r="M2084" i="251"/>
  <c r="N1988" i="251"/>
  <c r="M1988" i="251"/>
  <c r="N1860" i="251"/>
  <c r="M1860" i="251"/>
  <c r="N1764" i="251"/>
  <c r="M1764" i="251"/>
  <c r="N1604" i="251"/>
  <c r="M1604" i="251"/>
  <c r="N1380" i="251"/>
  <c r="M1380" i="251"/>
  <c r="N996" i="251"/>
  <c r="M996" i="251"/>
  <c r="N324" i="251"/>
  <c r="M324" i="251"/>
  <c r="N9872" i="251"/>
  <c r="M9872" i="251"/>
  <c r="N9264" i="251"/>
  <c r="M9264" i="251"/>
  <c r="N8624" i="251"/>
  <c r="M8624" i="251"/>
  <c r="N7984" i="251"/>
  <c r="M7984" i="251"/>
  <c r="N7376" i="251"/>
  <c r="M7376" i="251"/>
  <c r="N6800" i="251"/>
  <c r="M6800" i="251"/>
  <c r="N6224" i="251"/>
  <c r="M6224" i="251"/>
  <c r="N5712" i="251"/>
  <c r="M5712" i="251"/>
  <c r="N5232" i="251"/>
  <c r="M5232" i="251"/>
  <c r="N4784" i="251"/>
  <c r="M4784" i="251"/>
  <c r="N4304" i="251"/>
  <c r="M4304" i="251"/>
  <c r="N3728" i="251"/>
  <c r="M3728" i="251"/>
  <c r="N3120" i="251"/>
  <c r="M3120" i="251"/>
  <c r="N2416" i="251"/>
  <c r="M2416" i="251"/>
  <c r="N1808" i="251"/>
  <c r="M1808" i="251"/>
  <c r="N1072" i="251"/>
  <c r="M1072" i="251"/>
  <c r="N112" i="251"/>
  <c r="M112" i="251"/>
  <c r="N9743" i="251"/>
  <c r="M9743" i="251"/>
  <c r="N9455" i="251"/>
  <c r="M9455" i="251"/>
  <c r="N9135" i="251"/>
  <c r="M9135" i="251"/>
  <c r="N8911" i="251"/>
  <c r="M8911" i="251"/>
  <c r="N8559" i="251"/>
  <c r="M8559" i="251"/>
  <c r="N8303" i="251"/>
  <c r="M8303" i="251"/>
  <c r="N7983" i="251"/>
  <c r="M7983" i="251"/>
  <c r="N7727" i="251"/>
  <c r="M7727" i="251"/>
  <c r="N7471" i="251"/>
  <c r="M7471" i="251"/>
  <c r="N7247" i="251"/>
  <c r="M7247" i="251"/>
  <c r="N6991" i="251"/>
  <c r="M6991" i="251"/>
  <c r="N6671" i="251"/>
  <c r="M6671" i="251"/>
  <c r="N6351" i="251"/>
  <c r="M6351" i="251"/>
  <c r="N5967" i="251"/>
  <c r="M5967" i="251"/>
  <c r="N5615" i="251"/>
  <c r="M5615" i="251"/>
  <c r="N5263" i="251"/>
  <c r="M5263" i="251"/>
  <c r="N4815" i="251"/>
  <c r="M4815" i="251"/>
  <c r="N4495" i="251"/>
  <c r="M4495" i="251"/>
  <c r="N4143" i="251"/>
  <c r="M4143" i="251"/>
  <c r="N3759" i="251"/>
  <c r="M3759" i="251"/>
  <c r="N3407" i="251"/>
  <c r="M3407" i="251"/>
  <c r="N3055" i="251"/>
  <c r="M3055" i="251"/>
  <c r="N2735" i="251"/>
  <c r="M2735" i="251"/>
  <c r="N2351" i="251"/>
  <c r="M2351" i="251"/>
  <c r="N2159" i="251"/>
  <c r="M2159" i="251"/>
  <c r="N1775" i="251"/>
  <c r="M1775" i="251"/>
  <c r="N1583" i="251"/>
  <c r="M1583" i="251"/>
  <c r="N1391" i="251"/>
  <c r="M1391" i="251"/>
  <c r="N1071" i="251"/>
  <c r="M1071" i="251"/>
  <c r="N751" i="251"/>
  <c r="M751" i="251"/>
  <c r="N623" i="251"/>
  <c r="M623" i="251"/>
  <c r="N591" i="251"/>
  <c r="M591" i="251"/>
  <c r="N9486" i="251"/>
  <c r="M9486" i="251"/>
  <c r="N8878" i="251"/>
  <c r="M8878" i="251"/>
  <c r="N8270" i="251"/>
  <c r="M8270" i="251"/>
  <c r="N7662" i="251"/>
  <c r="M7662" i="251"/>
  <c r="N6894" i="251"/>
  <c r="M6894" i="251"/>
  <c r="N5934" i="251"/>
  <c r="M5934" i="251"/>
  <c r="N4270" i="251"/>
  <c r="M4270" i="251"/>
  <c r="N9737" i="251"/>
  <c r="M9737" i="251"/>
  <c r="N9289" i="251"/>
  <c r="M9289" i="251"/>
  <c r="N8905" i="251"/>
  <c r="M8905" i="251"/>
  <c r="N8553" i="251"/>
  <c r="M8553" i="251"/>
  <c r="N8137" i="251"/>
  <c r="M8137" i="251"/>
  <c r="N7657" i="251"/>
  <c r="M7657" i="251"/>
  <c r="N7209" i="251"/>
  <c r="M7209" i="251"/>
  <c r="N6729" i="251"/>
  <c r="M6729" i="251"/>
  <c r="N6249" i="251"/>
  <c r="M6249" i="251"/>
  <c r="N5673" i="251"/>
  <c r="M5673" i="251"/>
  <c r="N5097" i="251"/>
  <c r="M5097" i="251"/>
  <c r="N4585" i="251"/>
  <c r="M4585" i="251"/>
  <c r="N4041" i="251"/>
  <c r="M4041" i="251"/>
  <c r="N3593" i="251"/>
  <c r="M3593" i="251"/>
  <c r="N3113" i="251"/>
  <c r="M3113" i="251"/>
  <c r="N2633" i="251"/>
  <c r="M2633" i="251"/>
  <c r="N2121" i="251"/>
  <c r="M2121" i="251"/>
  <c r="N1609" i="251"/>
  <c r="M1609" i="251"/>
  <c r="N1065" i="251"/>
  <c r="M1065" i="251"/>
  <c r="N329" i="251"/>
  <c r="M329" i="251"/>
  <c r="N9928" i="251"/>
  <c r="M9928" i="251"/>
  <c r="N9576" i="251"/>
  <c r="M9576" i="251"/>
  <c r="N9352" i="251"/>
  <c r="M9352" i="251"/>
  <c r="N8968" i="251"/>
  <c r="M8968" i="251"/>
  <c r="N8584" i="251"/>
  <c r="M8584" i="251"/>
  <c r="N8168" i="251"/>
  <c r="M8168" i="251"/>
  <c r="N7752" i="251"/>
  <c r="M7752" i="251"/>
  <c r="N7304" i="251"/>
  <c r="M7304" i="251"/>
  <c r="N6824" i="251"/>
  <c r="M6824" i="251"/>
  <c r="N6408" i="251"/>
  <c r="M6408" i="251"/>
  <c r="N5992" i="251"/>
  <c r="M5992" i="251"/>
  <c r="N5576" i="251"/>
  <c r="M5576" i="251"/>
  <c r="N5224" i="251"/>
  <c r="M5224" i="251"/>
  <c r="N4808" i="251"/>
  <c r="M4808" i="251"/>
  <c r="N4392" i="251"/>
  <c r="M4392" i="251"/>
  <c r="N4040" i="251"/>
  <c r="M4040" i="251"/>
  <c r="N3656" i="251"/>
  <c r="M3656" i="251"/>
  <c r="N3368" i="251"/>
  <c r="M3368" i="251"/>
  <c r="N3080" i="251"/>
  <c r="M3080" i="251"/>
  <c r="N2792" i="251"/>
  <c r="M2792" i="251"/>
  <c r="N2536" i="251"/>
  <c r="M2536" i="251"/>
  <c r="N2248" i="251"/>
  <c r="M2248" i="251"/>
  <c r="N1928" i="251"/>
  <c r="M1928" i="251"/>
  <c r="N1480" i="251"/>
  <c r="M1480" i="251"/>
  <c r="N1128" i="251"/>
  <c r="M1128" i="251"/>
  <c r="N616" i="251"/>
  <c r="M616" i="251"/>
  <c r="N296" i="251"/>
  <c r="M296" i="251"/>
  <c r="N9575" i="251"/>
  <c r="M9575" i="251"/>
  <c r="N9063" i="251"/>
  <c r="M9063" i="251"/>
  <c r="N8615" i="251"/>
  <c r="M8615" i="251"/>
  <c r="N8135" i="251"/>
  <c r="M8135" i="251"/>
  <c r="N7623" i="251"/>
  <c r="M7623" i="251"/>
  <c r="N7207" i="251"/>
  <c r="M7207" i="251"/>
  <c r="N6727" i="251"/>
  <c r="M6727" i="251"/>
  <c r="N6311" i="251"/>
  <c r="M6311" i="251"/>
  <c r="N5799" i="251"/>
  <c r="M5799" i="251"/>
  <c r="N5319" i="251"/>
  <c r="M5319" i="251"/>
  <c r="N4743" i="251"/>
  <c r="M4743" i="251"/>
  <c r="N4199" i="251"/>
  <c r="M4199" i="251"/>
  <c r="N3655" i="251"/>
  <c r="M3655" i="251"/>
  <c r="N3111" i="251"/>
  <c r="M3111" i="251"/>
  <c r="N2567" i="251"/>
  <c r="M2567" i="251"/>
  <c r="N2055" i="251"/>
  <c r="M2055" i="251"/>
  <c r="N1447" i="251"/>
  <c r="M1447" i="251"/>
  <c r="N903" i="251"/>
  <c r="M903" i="251"/>
  <c r="N263" i="251"/>
  <c r="M263" i="251"/>
  <c r="N9574" i="251"/>
  <c r="M9574" i="251"/>
  <c r="N9062" i="251"/>
  <c r="M9062" i="251"/>
  <c r="N8582" i="251"/>
  <c r="M8582" i="251"/>
  <c r="N8166" i="251"/>
  <c r="M8166" i="251"/>
  <c r="N7686" i="251"/>
  <c r="M7686" i="251"/>
  <c r="N7238" i="251"/>
  <c r="M7238" i="251"/>
  <c r="N6822" i="251"/>
  <c r="M6822" i="251"/>
  <c r="N6342" i="251"/>
  <c r="M6342" i="251"/>
  <c r="N5958" i="251"/>
  <c r="M5958" i="251"/>
  <c r="N5542" i="251"/>
  <c r="M5542" i="251"/>
  <c r="N5062" i="251"/>
  <c r="M5062" i="251"/>
  <c r="N4550" i="251"/>
  <c r="M4550" i="251"/>
  <c r="N4166" i="251"/>
  <c r="M4166" i="251"/>
  <c r="N3750" i="251"/>
  <c r="M3750" i="251"/>
  <c r="N3334" i="251"/>
  <c r="M3334" i="251"/>
  <c r="N2918" i="251"/>
  <c r="M2918" i="251"/>
  <c r="N2502" i="251"/>
  <c r="M2502" i="251"/>
  <c r="N2022" i="251"/>
  <c r="M2022" i="251"/>
  <c r="N1606" i="251"/>
  <c r="M1606" i="251"/>
  <c r="N1126" i="251"/>
  <c r="M1126" i="251"/>
  <c r="N582" i="251"/>
  <c r="M582" i="251"/>
  <c r="N230" i="251"/>
  <c r="M230" i="251"/>
  <c r="N9765" i="251"/>
  <c r="M9765" i="251"/>
  <c r="N9221" i="251"/>
  <c r="M9221" i="251"/>
  <c r="N8677" i="251"/>
  <c r="M8677" i="251"/>
  <c r="N8133" i="251"/>
  <c r="M8133" i="251"/>
  <c r="N7525" i="251"/>
  <c r="M7525" i="251"/>
  <c r="N7013" i="251"/>
  <c r="M7013" i="251"/>
  <c r="N6437" i="251"/>
  <c r="M6437" i="251"/>
  <c r="N5797" i="251"/>
  <c r="M5797" i="251"/>
  <c r="N5189" i="251"/>
  <c r="M5189" i="251"/>
  <c r="N4517" i="251"/>
  <c r="M4517" i="251"/>
  <c r="N3941" i="251"/>
  <c r="M3941" i="251"/>
  <c r="N3397" i="251"/>
  <c r="M3397" i="251"/>
  <c r="N2853" i="251"/>
  <c r="M2853" i="251"/>
  <c r="N2309" i="251"/>
  <c r="M2309" i="251"/>
  <c r="N1637" i="251"/>
  <c r="M1637" i="251"/>
  <c r="N965" i="251"/>
  <c r="M965" i="251"/>
  <c r="N133" i="251"/>
  <c r="M133" i="251"/>
  <c r="N9668" i="251"/>
  <c r="M9668" i="251"/>
  <c r="N9412" i="251"/>
  <c r="M9412" i="251"/>
  <c r="N9124" i="251"/>
  <c r="M9124" i="251"/>
  <c r="N8868" i="251"/>
  <c r="M8868" i="251"/>
  <c r="N8644" i="251"/>
  <c r="M8644" i="251"/>
  <c r="N8260" i="251"/>
  <c r="M8260" i="251"/>
  <c r="N7876" i="251"/>
  <c r="M7876" i="251"/>
  <c r="N7524" i="251"/>
  <c r="M7524" i="251"/>
  <c r="N7204" i="251"/>
  <c r="M7204" i="251"/>
  <c r="N6916" i="251"/>
  <c r="M6916" i="251"/>
  <c r="N6628" i="251"/>
  <c r="M6628" i="251"/>
  <c r="N6372" i="251"/>
  <c r="M6372" i="251"/>
  <c r="N6116" i="251"/>
  <c r="M6116" i="251"/>
  <c r="N5924" i="251"/>
  <c r="M5924" i="251"/>
  <c r="N5668" i="251"/>
  <c r="M5668" i="251"/>
  <c r="N5444" i="251"/>
  <c r="M5444" i="251"/>
  <c r="N5220" i="251"/>
  <c r="M5220" i="251"/>
  <c r="N4964" i="251"/>
  <c r="M4964" i="251"/>
  <c r="N4644" i="251"/>
  <c r="M4644" i="251"/>
  <c r="N4388" i="251"/>
  <c r="M4388" i="251"/>
  <c r="N4132" i="251"/>
  <c r="M4132" i="251"/>
  <c r="N3972" i="251"/>
  <c r="M3972" i="251"/>
  <c r="N3748" i="251"/>
  <c r="M3748" i="251"/>
  <c r="N3588" i="251"/>
  <c r="M3588" i="251"/>
  <c r="N3396" i="251"/>
  <c r="M3396" i="251"/>
  <c r="N3204" i="251"/>
  <c r="M3204" i="251"/>
  <c r="N3012" i="251"/>
  <c r="M3012" i="251"/>
  <c r="N2820" i="251"/>
  <c r="M2820" i="251"/>
  <c r="N2628" i="251"/>
  <c r="M2628" i="251"/>
  <c r="N2532" i="251"/>
  <c r="M2532" i="251"/>
  <c r="N2372" i="251"/>
  <c r="M2372" i="251"/>
  <c r="N2244" i="251"/>
  <c r="M2244" i="251"/>
  <c r="N2180" i="251"/>
  <c r="M2180" i="251"/>
  <c r="N2020" i="251"/>
  <c r="M2020" i="251"/>
  <c r="N1892" i="251"/>
  <c r="M1892" i="251"/>
  <c r="N1796" i="251"/>
  <c r="M1796" i="251"/>
  <c r="N1700" i="251"/>
  <c r="M1700" i="251"/>
  <c r="N1636" i="251"/>
  <c r="M1636" i="251"/>
  <c r="N1508" i="251"/>
  <c r="M1508" i="251"/>
  <c r="N1348" i="251"/>
  <c r="M1348" i="251"/>
  <c r="N1284" i="251"/>
  <c r="M1284" i="251"/>
  <c r="N1220" i="251"/>
  <c r="M1220" i="251"/>
  <c r="N1156" i="251"/>
  <c r="M1156" i="251"/>
  <c r="N1060" i="251"/>
  <c r="M1060" i="251"/>
  <c r="N868" i="251"/>
  <c r="M868" i="251"/>
  <c r="N452" i="251"/>
  <c r="M452" i="251"/>
  <c r="N9808" i="251"/>
  <c r="M9808" i="251"/>
  <c r="N9392" i="251"/>
  <c r="M9392" i="251"/>
  <c r="N9008" i="251"/>
  <c r="M9008" i="251"/>
  <c r="N8592" i="251"/>
  <c r="M8592" i="251"/>
  <c r="N8080" i="251"/>
  <c r="M8080" i="251"/>
  <c r="N7600" i="251"/>
  <c r="M7600" i="251"/>
  <c r="N7280" i="251"/>
  <c r="M7280" i="251"/>
  <c r="N6736" i="251"/>
  <c r="M6736" i="251"/>
  <c r="N6128" i="251"/>
  <c r="M6128" i="251"/>
  <c r="N5552" i="251"/>
  <c r="M5552" i="251"/>
  <c r="N5072" i="251"/>
  <c r="M5072" i="251"/>
  <c r="N4528" i="251"/>
  <c r="M4528" i="251"/>
  <c r="N3824" i="251"/>
  <c r="M3824" i="251"/>
  <c r="N3216" i="251"/>
  <c r="M3216" i="251"/>
  <c r="N2512" i="251"/>
  <c r="M2512" i="251"/>
  <c r="N1968" i="251"/>
  <c r="M1968" i="251"/>
  <c r="N1328" i="251"/>
  <c r="M1328" i="251"/>
  <c r="N816" i="251"/>
  <c r="M816" i="251"/>
  <c r="N464" i="251"/>
  <c r="M464" i="251"/>
  <c r="N9967" i="251"/>
  <c r="M9967" i="251"/>
  <c r="N9391" i="251"/>
  <c r="M9391" i="251"/>
  <c r="N8719" i="251"/>
  <c r="M8719" i="251"/>
  <c r="N8079" i="251"/>
  <c r="M8079" i="251"/>
  <c r="N7503" i="251"/>
  <c r="M7503" i="251"/>
  <c r="N6927" i="251"/>
  <c r="M6927" i="251"/>
  <c r="N6447" i="251"/>
  <c r="M6447" i="251"/>
  <c r="N5935" i="251"/>
  <c r="M5935" i="251"/>
  <c r="N5487" i="251"/>
  <c r="M5487" i="251"/>
  <c r="N5135" i="251"/>
  <c r="M5135" i="251"/>
  <c r="N4687" i="251"/>
  <c r="M4687" i="251"/>
  <c r="N4175" i="251"/>
  <c r="M4175" i="251"/>
  <c r="N3695" i="251"/>
  <c r="M3695" i="251"/>
  <c r="N3119" i="251"/>
  <c r="M3119" i="251"/>
  <c r="N2575" i="251"/>
  <c r="M2575" i="251"/>
  <c r="N1999" i="251"/>
  <c r="M1999" i="251"/>
  <c r="N1199" i="251"/>
  <c r="M1199" i="251"/>
  <c r="N175" i="251"/>
  <c r="M175" i="251"/>
  <c r="N9966" i="251"/>
  <c r="M9966" i="251"/>
  <c r="N9550" i="251"/>
  <c r="M9550" i="251"/>
  <c r="N9070" i="251"/>
  <c r="M9070" i="251"/>
  <c r="N8654" i="251"/>
  <c r="M8654" i="251"/>
  <c r="N8238" i="251"/>
  <c r="M8238" i="251"/>
  <c r="N7854" i="251"/>
  <c r="M7854" i="251"/>
  <c r="N7502" i="251"/>
  <c r="M7502" i="251"/>
  <c r="N7150" i="251"/>
  <c r="M7150" i="251"/>
  <c r="N6798" i="251"/>
  <c r="M6798" i="251"/>
  <c r="N6542" i="251"/>
  <c r="M6542" i="251"/>
  <c r="N6190" i="251"/>
  <c r="M6190" i="251"/>
  <c r="N5742" i="251"/>
  <c r="M5742" i="251"/>
  <c r="N4622" i="251"/>
  <c r="M4622" i="251"/>
  <c r="N9961" i="251"/>
  <c r="M9961" i="251"/>
  <c r="N9321" i="251"/>
  <c r="M9321" i="251"/>
  <c r="N8713" i="251"/>
  <c r="M8713" i="251"/>
  <c r="N8105" i="251"/>
  <c r="M8105" i="251"/>
  <c r="N7561" i="251"/>
  <c r="M7561" i="251"/>
  <c r="N7017" i="251"/>
  <c r="M7017" i="251"/>
  <c r="N6441" i="251"/>
  <c r="M6441" i="251"/>
  <c r="N5961" i="251"/>
  <c r="M5961" i="251"/>
  <c r="N5449" i="251"/>
  <c r="M5449" i="251"/>
  <c r="N4969" i="251"/>
  <c r="M4969" i="251"/>
  <c r="N4425" i="251"/>
  <c r="M4425" i="251"/>
  <c r="N3881" i="251"/>
  <c r="M3881" i="251"/>
  <c r="N3273" i="251"/>
  <c r="M3273" i="251"/>
  <c r="N2761" i="251"/>
  <c r="M2761" i="251"/>
  <c r="N2217" i="251"/>
  <c r="M2217" i="251"/>
  <c r="N1705" i="251"/>
  <c r="M1705" i="251"/>
  <c r="N1225" i="251"/>
  <c r="M1225" i="251"/>
  <c r="N809" i="251"/>
  <c r="M809" i="251"/>
  <c r="N457" i="251"/>
  <c r="M457" i="251"/>
  <c r="N9608" i="251"/>
  <c r="M9608" i="251"/>
  <c r="N9032" i="251"/>
  <c r="M9032" i="251"/>
  <c r="N8520" i="251"/>
  <c r="M8520" i="251"/>
  <c r="N8040" i="251"/>
  <c r="M8040" i="251"/>
  <c r="N7656" i="251"/>
  <c r="M7656" i="251"/>
  <c r="N7240" i="251"/>
  <c r="M7240" i="251"/>
  <c r="N6888" i="251"/>
  <c r="M6888" i="251"/>
  <c r="N6504" i="251"/>
  <c r="M6504" i="251"/>
  <c r="N6088" i="251"/>
  <c r="M6088" i="251"/>
  <c r="N5704" i="251"/>
  <c r="M5704" i="251"/>
  <c r="N5384" i="251"/>
  <c r="M5384" i="251"/>
  <c r="N5032" i="251"/>
  <c r="M5032" i="251"/>
  <c r="N4680" i="251"/>
  <c r="M4680" i="251"/>
  <c r="N4360" i="251"/>
  <c r="M4360" i="251"/>
  <c r="N4072" i="251"/>
  <c r="M4072" i="251"/>
  <c r="N3720" i="251"/>
  <c r="M3720" i="251"/>
  <c r="N3272" i="251"/>
  <c r="M3272" i="251"/>
  <c r="N2888" i="251"/>
  <c r="M2888" i="251"/>
  <c r="N2472" i="251"/>
  <c r="M2472" i="251"/>
  <c r="N2120" i="251"/>
  <c r="M2120" i="251"/>
  <c r="N1736" i="251"/>
  <c r="M1736" i="251"/>
  <c r="N1384" i="251"/>
  <c r="M1384" i="251"/>
  <c r="N1064" i="251"/>
  <c r="M1064" i="251"/>
  <c r="N680" i="251"/>
  <c r="M680" i="251"/>
  <c r="N456" i="251"/>
  <c r="M456" i="251"/>
  <c r="N9863" i="251"/>
  <c r="M9863" i="251"/>
  <c r="N9319" i="251"/>
  <c r="M9319" i="251"/>
  <c r="N8775" i="251"/>
  <c r="M8775" i="251"/>
  <c r="N8231" i="251"/>
  <c r="M8231" i="251"/>
  <c r="N7687" i="251"/>
  <c r="M7687" i="251"/>
  <c r="N7143" i="251"/>
  <c r="M7143" i="251"/>
  <c r="N6663" i="251"/>
  <c r="M6663" i="251"/>
  <c r="N5991" i="251"/>
  <c r="M5991" i="251"/>
  <c r="N5351" i="251"/>
  <c r="M5351" i="251"/>
  <c r="N4711" i="251"/>
  <c r="M4711" i="251"/>
  <c r="N4071" i="251"/>
  <c r="M4071" i="251"/>
  <c r="N3463" i="251"/>
  <c r="M3463" i="251"/>
  <c r="N2791" i="251"/>
  <c r="M2791" i="251"/>
  <c r="N2023" i="251"/>
  <c r="M2023" i="251"/>
  <c r="N1223" i="251"/>
  <c r="M1223" i="251"/>
  <c r="N199" i="251"/>
  <c r="M199" i="251"/>
  <c r="N9670" i="251"/>
  <c r="M9670" i="251"/>
  <c r="N9158" i="251"/>
  <c r="M9158" i="251"/>
  <c r="N8614" i="251"/>
  <c r="M8614" i="251"/>
  <c r="N8070" i="251"/>
  <c r="M8070" i="251"/>
  <c r="N7494" i="251"/>
  <c r="M7494" i="251"/>
  <c r="N6886" i="251"/>
  <c r="M6886" i="251"/>
  <c r="N6502" i="251"/>
  <c r="M6502" i="251"/>
  <c r="N6086" i="251"/>
  <c r="M6086" i="251"/>
  <c r="N5638" i="251"/>
  <c r="M5638" i="251"/>
  <c r="N5158" i="251"/>
  <c r="M5158" i="251"/>
  <c r="N4710" i="251"/>
  <c r="M4710" i="251"/>
  <c r="N4230" i="251"/>
  <c r="M4230" i="251"/>
  <c r="N3814" i="251"/>
  <c r="M3814" i="251"/>
  <c r="N3398" i="251"/>
  <c r="M3398" i="251"/>
  <c r="N3046" i="251"/>
  <c r="M3046" i="251"/>
  <c r="N2630" i="251"/>
  <c r="M2630" i="251"/>
  <c r="N2278" i="251"/>
  <c r="M2278" i="251"/>
  <c r="N1894" i="251"/>
  <c r="M1894" i="251"/>
  <c r="N1510" i="251"/>
  <c r="M1510" i="251"/>
  <c r="N1190" i="251"/>
  <c r="M1190" i="251"/>
  <c r="N710" i="251"/>
  <c r="M710" i="251"/>
  <c r="N390" i="251"/>
  <c r="M390" i="251"/>
  <c r="N9605" i="251"/>
  <c r="M9605" i="251"/>
  <c r="N9093" i="251"/>
  <c r="M9093" i="251"/>
  <c r="N8581" i="251"/>
  <c r="M8581" i="251"/>
  <c r="N8037" i="251"/>
  <c r="M8037" i="251"/>
  <c r="N7621" i="251"/>
  <c r="M7621" i="251"/>
  <c r="N7173" i="251"/>
  <c r="M7173" i="251"/>
  <c r="N6757" i="251"/>
  <c r="M6757" i="251"/>
  <c r="N6245" i="251"/>
  <c r="M6245" i="251"/>
  <c r="N5733" i="251"/>
  <c r="M5733" i="251"/>
  <c r="N5349" i="251"/>
  <c r="M5349" i="251"/>
  <c r="N4805" i="251"/>
  <c r="M4805" i="251"/>
  <c r="N4261" i="251"/>
  <c r="M4261" i="251"/>
  <c r="N3717" i="251"/>
  <c r="M3717" i="251"/>
  <c r="N3237" i="251"/>
  <c r="M3237" i="251"/>
  <c r="N2757" i="251"/>
  <c r="M2757" i="251"/>
  <c r="N2373" i="251"/>
  <c r="M2373" i="251"/>
  <c r="N1957" i="251"/>
  <c r="M1957" i="251"/>
  <c r="N1573" i="251"/>
  <c r="M1573" i="251"/>
  <c r="N1157" i="251"/>
  <c r="M1157" i="251"/>
  <c r="N645" i="251"/>
  <c r="M645" i="251"/>
  <c r="N101" i="251"/>
  <c r="M101" i="251"/>
  <c r="N9860" i="251"/>
  <c r="M9860" i="251"/>
  <c r="N9508" i="251"/>
  <c r="M9508" i="251"/>
  <c r="N9188" i="251"/>
  <c r="M9188" i="251"/>
  <c r="N8836" i="251"/>
  <c r="M8836" i="251"/>
  <c r="N8548" i="251"/>
  <c r="M8548" i="251"/>
  <c r="N8196" i="251"/>
  <c r="M8196" i="251"/>
  <c r="N7844" i="251"/>
  <c r="M7844" i="251"/>
  <c r="N7556" i="251"/>
  <c r="M7556" i="251"/>
  <c r="N7268" i="251"/>
  <c r="M7268" i="251"/>
  <c r="N6948" i="251"/>
  <c r="M6948" i="251"/>
  <c r="N6692" i="251"/>
  <c r="M6692" i="251"/>
  <c r="N6468" i="251"/>
  <c r="M6468" i="251"/>
  <c r="N6244" i="251"/>
  <c r="M6244" i="251"/>
  <c r="N5956" i="251"/>
  <c r="M5956" i="251"/>
  <c r="N5764" i="251"/>
  <c r="M5764" i="251"/>
  <c r="N5508" i="251"/>
  <c r="M5508" i="251"/>
  <c r="N5188" i="251"/>
  <c r="M5188" i="251"/>
  <c r="N4900" i="251"/>
  <c r="M4900" i="251"/>
  <c r="N4580" i="251"/>
  <c r="M4580" i="251"/>
  <c r="N4292" i="251"/>
  <c r="M4292" i="251"/>
  <c r="N4004" i="251"/>
  <c r="M4004" i="251"/>
  <c r="N3716" i="251"/>
  <c r="M3716" i="251"/>
  <c r="N3524" i="251"/>
  <c r="M3524" i="251"/>
  <c r="N3332" i="251"/>
  <c r="M3332" i="251"/>
  <c r="N3172" i="251"/>
  <c r="M3172" i="251"/>
  <c r="N2948" i="251"/>
  <c r="M2948" i="251"/>
  <c r="N2788" i="251"/>
  <c r="M2788" i="251"/>
  <c r="N2596" i="251"/>
  <c r="M2596" i="251"/>
  <c r="N2404" i="251"/>
  <c r="M2404" i="251"/>
  <c r="N2276" i="251"/>
  <c r="M2276" i="251"/>
  <c r="N2116" i="251"/>
  <c r="M2116" i="251"/>
  <c r="N1956" i="251"/>
  <c r="M1956" i="251"/>
  <c r="N1828" i="251"/>
  <c r="M1828" i="251"/>
  <c r="N1732" i="251"/>
  <c r="M1732" i="251"/>
  <c r="N1668" i="251"/>
  <c r="M1668" i="251"/>
  <c r="N1572" i="251"/>
  <c r="M1572" i="251"/>
  <c r="N1476" i="251"/>
  <c r="M1476" i="251"/>
  <c r="N1444" i="251"/>
  <c r="M1444" i="251"/>
  <c r="N1316" i="251"/>
  <c r="M1316" i="251"/>
  <c r="N1252" i="251"/>
  <c r="M1252" i="251"/>
  <c r="N1188" i="251"/>
  <c r="M1188" i="251"/>
  <c r="N1124" i="251"/>
  <c r="M1124" i="251"/>
  <c r="N1092" i="251"/>
  <c r="M1092" i="251"/>
  <c r="N1028" i="251"/>
  <c r="M1028" i="251"/>
  <c r="N964" i="251"/>
  <c r="M964" i="251"/>
  <c r="N932" i="251"/>
  <c r="M932" i="251"/>
  <c r="N900" i="251"/>
  <c r="M900" i="251"/>
  <c r="N836" i="251"/>
  <c r="M836" i="251"/>
  <c r="N804" i="251"/>
  <c r="M804" i="251"/>
  <c r="N772" i="251"/>
  <c r="M772" i="251"/>
  <c r="N740" i="251"/>
  <c r="M740" i="251"/>
  <c r="N708" i="251"/>
  <c r="M708" i="251"/>
  <c r="N228" i="251"/>
  <c r="M228" i="251"/>
  <c r="N48" i="251"/>
  <c r="M48" i="251"/>
  <c r="N47" i="251"/>
  <c r="M47" i="251"/>
  <c r="N46" i="251"/>
  <c r="M46" i="251"/>
  <c r="N45" i="251"/>
  <c r="M45" i="251"/>
  <c r="N44" i="251"/>
  <c r="M44" i="251"/>
  <c r="N43" i="251"/>
  <c r="M43" i="251"/>
  <c r="N4556" i="251"/>
  <c r="M4556" i="251"/>
  <c r="N4524" i="251"/>
  <c r="M4524" i="251"/>
  <c r="N4492" i="251"/>
  <c r="M4492" i="251"/>
  <c r="N4460" i="251"/>
  <c r="M4460" i="251"/>
  <c r="N4428" i="251"/>
  <c r="M4428" i="251"/>
  <c r="N4396" i="251"/>
  <c r="M4396" i="251"/>
  <c r="N4364" i="251"/>
  <c r="M4364" i="251"/>
  <c r="N4332" i="251"/>
  <c r="M4332" i="251"/>
  <c r="N4300" i="251"/>
  <c r="M4300" i="251"/>
  <c r="N4268" i="251"/>
  <c r="M4268" i="251"/>
  <c r="N4236" i="251"/>
  <c r="M4236" i="251"/>
  <c r="N4204" i="251"/>
  <c r="M4204" i="251"/>
  <c r="N4172" i="251"/>
  <c r="M4172" i="251"/>
  <c r="N4140" i="251"/>
  <c r="M4140" i="251"/>
  <c r="N4108" i="251"/>
  <c r="M4108" i="251"/>
  <c r="N4076" i="251"/>
  <c r="M4076" i="251"/>
  <c r="N4044" i="251"/>
  <c r="M4044" i="251"/>
  <c r="N4012" i="251"/>
  <c r="M4012" i="251"/>
  <c r="N3980" i="251"/>
  <c r="M3980" i="251"/>
  <c r="N3948" i="251"/>
  <c r="M3948" i="251"/>
  <c r="N3916" i="251"/>
  <c r="M3916" i="251"/>
  <c r="N3884" i="251"/>
  <c r="M3884" i="251"/>
  <c r="N3852" i="251"/>
  <c r="M3852" i="251"/>
  <c r="N3820" i="251"/>
  <c r="M3820" i="251"/>
  <c r="N3788" i="251"/>
  <c r="M3788" i="251"/>
  <c r="N3756" i="251"/>
  <c r="M3756" i="251"/>
  <c r="N3724" i="251"/>
  <c r="M3724" i="251"/>
  <c r="N3692" i="251"/>
  <c r="M3692" i="251"/>
  <c r="N3660" i="251"/>
  <c r="M3660" i="251"/>
  <c r="N3628" i="251"/>
  <c r="M3628" i="251"/>
  <c r="N3596" i="251"/>
  <c r="M3596" i="251"/>
  <c r="N3564" i="251"/>
  <c r="M3564" i="251"/>
  <c r="N3532" i="251"/>
  <c r="M3532" i="251"/>
  <c r="N3500" i="251"/>
  <c r="M3500" i="251"/>
  <c r="N3468" i="251"/>
  <c r="M3468" i="251"/>
  <c r="N3436" i="251"/>
  <c r="M3436" i="251"/>
  <c r="N3404" i="251"/>
  <c r="M3404" i="251"/>
  <c r="N3372" i="251"/>
  <c r="M3372" i="251"/>
  <c r="N3340" i="251"/>
  <c r="M3340" i="251"/>
  <c r="N3308" i="251"/>
  <c r="M3308" i="251"/>
  <c r="N3276" i="251"/>
  <c r="M3276" i="251"/>
  <c r="N3244" i="251"/>
  <c r="M3244" i="251"/>
  <c r="N3212" i="251"/>
  <c r="M3212" i="251"/>
  <c r="N3180" i="251"/>
  <c r="M3180" i="251"/>
  <c r="N3148" i="251"/>
  <c r="M3148" i="251"/>
  <c r="N3116" i="251"/>
  <c r="M3116" i="251"/>
  <c r="N3084" i="251"/>
  <c r="M3084" i="251"/>
  <c r="N3052" i="251"/>
  <c r="M3052" i="251"/>
  <c r="N3020" i="251"/>
  <c r="M3020" i="251"/>
  <c r="N2988" i="251"/>
  <c r="M2988" i="251"/>
  <c r="N2956" i="251"/>
  <c r="M2956" i="251"/>
  <c r="N2924" i="251"/>
  <c r="M2924" i="251"/>
  <c r="N2892" i="251"/>
  <c r="M2892" i="251"/>
  <c r="N2860" i="251"/>
  <c r="M2860" i="251"/>
  <c r="N2828" i="251"/>
  <c r="M2828" i="251"/>
  <c r="N2796" i="251"/>
  <c r="M2796" i="251"/>
  <c r="N2764" i="251"/>
  <c r="M2764" i="251"/>
  <c r="N2732" i="251"/>
  <c r="M2732" i="251"/>
  <c r="N2700" i="251"/>
  <c r="M2700" i="251"/>
  <c r="N2668" i="251"/>
  <c r="M2668" i="251"/>
  <c r="N2636" i="251"/>
  <c r="M2636" i="251"/>
  <c r="N2604" i="251"/>
  <c r="M2604" i="251"/>
  <c r="N2572" i="251"/>
  <c r="M2572" i="251"/>
  <c r="N2540" i="251"/>
  <c r="M2540" i="251"/>
  <c r="N2508" i="251"/>
  <c r="M2508" i="251"/>
  <c r="N2476" i="251"/>
  <c r="M2476" i="251"/>
  <c r="N2444" i="251"/>
  <c r="M2444" i="251"/>
  <c r="N2412" i="251"/>
  <c r="M2412" i="251"/>
  <c r="N2380" i="251"/>
  <c r="M2380" i="251"/>
  <c r="N2348" i="251"/>
  <c r="M2348" i="251"/>
  <c r="N2316" i="251"/>
  <c r="M2316" i="251"/>
  <c r="N2284" i="251"/>
  <c r="M2284" i="251"/>
  <c r="N2252" i="251"/>
  <c r="M2252" i="251"/>
  <c r="N2220" i="251"/>
  <c r="M2220" i="251"/>
  <c r="N2188" i="251"/>
  <c r="M2188" i="251"/>
  <c r="N2156" i="251"/>
  <c r="M2156" i="251"/>
  <c r="N2124" i="251"/>
  <c r="M2124" i="251"/>
  <c r="N2092" i="251"/>
  <c r="M2092" i="251"/>
  <c r="N2060" i="251"/>
  <c r="M2060" i="251"/>
  <c r="N2028" i="251"/>
  <c r="M2028" i="251"/>
  <c r="N1996" i="251"/>
  <c r="M1996" i="251"/>
  <c r="N1964" i="251"/>
  <c r="M1964" i="251"/>
  <c r="N1932" i="251"/>
  <c r="M1932" i="251"/>
  <c r="N1900" i="251"/>
  <c r="M1900" i="251"/>
  <c r="N1868" i="251"/>
  <c r="M1868" i="251"/>
  <c r="N1836" i="251"/>
  <c r="M1836" i="251"/>
  <c r="N1804" i="251"/>
  <c r="M1804" i="251"/>
  <c r="N1772" i="251"/>
  <c r="M1772" i="251"/>
  <c r="N1740" i="251"/>
  <c r="M1740" i="251"/>
  <c r="N1708" i="251"/>
  <c r="M1708" i="251"/>
  <c r="N1676" i="251"/>
  <c r="M1676" i="251"/>
  <c r="N1644" i="251"/>
  <c r="M1644" i="251"/>
  <c r="N1612" i="251"/>
  <c r="M1612" i="251"/>
  <c r="N1580" i="251"/>
  <c r="M1580" i="251"/>
  <c r="N1548" i="251"/>
  <c r="M1548" i="251"/>
  <c r="N1516" i="251"/>
  <c r="M1516" i="251"/>
  <c r="N1484" i="251"/>
  <c r="M1484" i="251"/>
  <c r="N1452" i="251"/>
  <c r="M1452" i="251"/>
  <c r="N1420" i="251"/>
  <c r="M1420" i="251"/>
  <c r="N1388" i="251"/>
  <c r="M1388" i="251"/>
  <c r="N1356" i="251"/>
  <c r="M1356" i="251"/>
  <c r="N1324" i="251"/>
  <c r="M1324" i="251"/>
  <c r="N1292" i="251"/>
  <c r="M1292" i="251"/>
  <c r="N1260" i="251"/>
  <c r="M1260" i="251"/>
  <c r="N1228" i="251"/>
  <c r="M1228" i="251"/>
  <c r="N1196" i="251"/>
  <c r="M1196" i="251"/>
  <c r="N1164" i="251"/>
  <c r="M1164" i="251"/>
  <c r="N1132" i="251"/>
  <c r="M1132" i="251"/>
  <c r="N1100" i="251"/>
  <c r="M1100" i="251"/>
  <c r="N1068" i="251"/>
  <c r="M1068" i="251"/>
  <c r="N1036" i="251"/>
  <c r="M1036" i="251"/>
  <c r="N1004" i="251"/>
  <c r="M1004" i="251"/>
  <c r="N972" i="251"/>
  <c r="M972" i="251"/>
  <c r="N940" i="251"/>
  <c r="M940" i="251"/>
  <c r="N908" i="251"/>
  <c r="M908" i="251"/>
  <c r="N876" i="251"/>
  <c r="M876" i="251"/>
  <c r="N844" i="251"/>
  <c r="M844" i="251"/>
  <c r="N812" i="251"/>
  <c r="M812" i="251"/>
  <c r="N780" i="251"/>
  <c r="M780" i="251"/>
  <c r="N748" i="251"/>
  <c r="M748" i="251"/>
  <c r="N716" i="251"/>
  <c r="M716" i="251"/>
  <c r="N684" i="251"/>
  <c r="M684" i="251"/>
  <c r="N652" i="251"/>
  <c r="M652" i="251"/>
  <c r="N620" i="251"/>
  <c r="M620" i="251"/>
  <c r="N588" i="251"/>
  <c r="M588" i="251"/>
  <c r="N556" i="251"/>
  <c r="M556" i="251"/>
  <c r="N524" i="251"/>
  <c r="M524" i="251"/>
  <c r="N492" i="251"/>
  <c r="M492" i="251"/>
  <c r="N460" i="251"/>
  <c r="M460" i="251"/>
  <c r="N428" i="251"/>
  <c r="M428" i="251"/>
  <c r="N396" i="251"/>
  <c r="M396" i="251"/>
  <c r="N364" i="251"/>
  <c r="M364" i="251"/>
  <c r="N332" i="251"/>
  <c r="M332" i="251"/>
  <c r="N300" i="251"/>
  <c r="M300" i="251"/>
  <c r="N268" i="251"/>
  <c r="M268" i="251"/>
  <c r="N236" i="251"/>
  <c r="M236" i="251"/>
  <c r="N204" i="251"/>
  <c r="M204" i="251"/>
  <c r="N172" i="251"/>
  <c r="M172" i="251"/>
  <c r="N140" i="251"/>
  <c r="M140" i="251"/>
  <c r="N108" i="251"/>
  <c r="M108" i="251"/>
  <c r="N76" i="251"/>
  <c r="M76" i="251"/>
  <c r="N9995" i="251"/>
  <c r="M9995" i="251"/>
  <c r="N9963" i="251"/>
  <c r="M9963" i="251"/>
  <c r="N9931" i="251"/>
  <c r="M9931" i="251"/>
  <c r="N9899" i="251"/>
  <c r="M9899" i="251"/>
  <c r="N9867" i="251"/>
  <c r="M9867" i="251"/>
  <c r="N9835" i="251"/>
  <c r="M9835" i="251"/>
  <c r="N9803" i="251"/>
  <c r="M9803" i="251"/>
  <c r="N9771" i="251"/>
  <c r="M9771" i="251"/>
  <c r="N9739" i="251"/>
  <c r="M9739" i="251"/>
  <c r="N9707" i="251"/>
  <c r="M9707" i="251"/>
  <c r="N9675" i="251"/>
  <c r="M9675" i="251"/>
  <c r="N9643" i="251"/>
  <c r="M9643" i="251"/>
  <c r="N9611" i="251"/>
  <c r="M9611" i="251"/>
  <c r="N9579" i="251"/>
  <c r="M9579" i="251"/>
  <c r="N9547" i="251"/>
  <c r="M9547" i="251"/>
  <c r="N9515" i="251"/>
  <c r="M9515" i="251"/>
  <c r="N9483" i="251"/>
  <c r="M9483" i="251"/>
  <c r="N9451" i="251"/>
  <c r="M9451" i="251"/>
  <c r="N9419" i="251"/>
  <c r="M9419" i="251"/>
  <c r="N9387" i="251"/>
  <c r="M9387" i="251"/>
  <c r="N9355" i="251"/>
  <c r="M9355" i="251"/>
  <c r="N9323" i="251"/>
  <c r="M9323" i="251"/>
  <c r="N9291" i="251"/>
  <c r="M9291" i="251"/>
  <c r="N9259" i="251"/>
  <c r="M9259" i="251"/>
  <c r="N9227" i="251"/>
  <c r="M9227" i="251"/>
  <c r="N9195" i="251"/>
  <c r="M9195" i="251"/>
  <c r="N9163" i="251"/>
  <c r="M9163" i="251"/>
  <c r="N9131" i="251"/>
  <c r="M9131" i="251"/>
  <c r="N9099" i="251"/>
  <c r="M9099" i="251"/>
  <c r="N9067" i="251"/>
  <c r="M9067" i="251"/>
  <c r="N9035" i="251"/>
  <c r="M9035" i="251"/>
  <c r="N9003" i="251"/>
  <c r="M9003" i="251"/>
  <c r="N8971" i="251"/>
  <c r="M8971" i="251"/>
  <c r="N8939" i="251"/>
  <c r="M8939" i="251"/>
  <c r="N8907" i="251"/>
  <c r="M8907" i="251"/>
  <c r="N8875" i="251"/>
  <c r="M8875" i="251"/>
  <c r="N8843" i="251"/>
  <c r="M8843" i="251"/>
  <c r="N8811" i="251"/>
  <c r="M8811" i="251"/>
  <c r="N8779" i="251"/>
  <c r="M8779" i="251"/>
  <c r="N8747" i="251"/>
  <c r="M8747" i="251"/>
  <c r="N8715" i="251"/>
  <c r="M8715" i="251"/>
  <c r="N8683" i="251"/>
  <c r="M8683" i="251"/>
  <c r="N8651" i="251"/>
  <c r="M8651" i="251"/>
  <c r="N8619" i="251"/>
  <c r="M8619" i="251"/>
  <c r="N8587" i="251"/>
  <c r="M8587" i="251"/>
  <c r="N8555" i="251"/>
  <c r="M8555" i="251"/>
  <c r="N8523" i="251"/>
  <c r="M8523" i="251"/>
  <c r="N8491" i="251"/>
  <c r="M8491" i="251"/>
  <c r="N8459" i="251"/>
  <c r="M8459" i="251"/>
  <c r="N8427" i="251"/>
  <c r="M8427" i="251"/>
  <c r="N8395" i="251"/>
  <c r="M8395" i="251"/>
  <c r="N8363" i="251"/>
  <c r="M8363" i="251"/>
  <c r="N8331" i="251"/>
  <c r="M8331" i="251"/>
  <c r="N8299" i="251"/>
  <c r="M8299" i="251"/>
  <c r="N8267" i="251"/>
  <c r="M8267" i="251"/>
  <c r="N8235" i="251"/>
  <c r="M8235" i="251"/>
  <c r="N8203" i="251"/>
  <c r="M8203" i="251"/>
  <c r="N8171" i="251"/>
  <c r="M8171" i="251"/>
  <c r="N8139" i="251"/>
  <c r="M8139" i="251"/>
  <c r="N8107" i="251"/>
  <c r="M8107" i="251"/>
  <c r="N8075" i="251"/>
  <c r="M8075" i="251"/>
  <c r="N8043" i="251"/>
  <c r="M8043" i="251"/>
  <c r="N8011" i="251"/>
  <c r="M8011" i="251"/>
  <c r="N7979" i="251"/>
  <c r="M7979" i="251"/>
  <c r="N7947" i="251"/>
  <c r="M7947" i="251"/>
  <c r="N7915" i="251"/>
  <c r="M7915" i="251"/>
  <c r="N7883" i="251"/>
  <c r="M7883" i="251"/>
  <c r="N7851" i="251"/>
  <c r="M7851" i="251"/>
  <c r="N7819" i="251"/>
  <c r="M7819" i="251"/>
  <c r="N7787" i="251"/>
  <c r="M7787" i="251"/>
  <c r="N7755" i="251"/>
  <c r="M7755" i="251"/>
  <c r="N7723" i="251"/>
  <c r="M7723" i="251"/>
  <c r="N7691" i="251"/>
  <c r="M7691" i="251"/>
  <c r="N7659" i="251"/>
  <c r="M7659" i="251"/>
  <c r="N7627" i="251"/>
  <c r="M7627" i="251"/>
  <c r="N7595" i="251"/>
  <c r="M7595" i="251"/>
  <c r="N7563" i="251"/>
  <c r="M7563" i="251"/>
  <c r="N7531" i="251"/>
  <c r="M7531" i="251"/>
  <c r="N7499" i="251"/>
  <c r="M7499" i="251"/>
  <c r="N7467" i="251"/>
  <c r="M7467" i="251"/>
  <c r="N7435" i="251"/>
  <c r="M7435" i="251"/>
  <c r="N7403" i="251"/>
  <c r="M7403" i="251"/>
  <c r="N7371" i="251"/>
  <c r="M7371" i="251"/>
  <c r="N7339" i="251"/>
  <c r="M7339" i="251"/>
  <c r="N7307" i="251"/>
  <c r="M7307" i="251"/>
  <c r="N7275" i="251"/>
  <c r="M7275" i="251"/>
  <c r="N7243" i="251"/>
  <c r="M7243" i="251"/>
  <c r="N7211" i="251"/>
  <c r="M7211" i="251"/>
  <c r="N7179" i="251"/>
  <c r="M7179" i="251"/>
  <c r="N7147" i="251"/>
  <c r="M7147" i="251"/>
  <c r="N7115" i="251"/>
  <c r="M7115" i="251"/>
  <c r="N7083" i="251"/>
  <c r="M7083" i="251"/>
  <c r="N7051" i="251"/>
  <c r="M7051" i="251"/>
  <c r="N7019" i="251"/>
  <c r="M7019" i="251"/>
  <c r="N6987" i="251"/>
  <c r="M6987" i="251"/>
  <c r="N6955" i="251"/>
  <c r="M6955" i="251"/>
  <c r="N6923" i="251"/>
  <c r="M6923" i="251"/>
  <c r="N6891" i="251"/>
  <c r="M6891" i="251"/>
  <c r="N6859" i="251"/>
  <c r="M6859" i="251"/>
  <c r="N6827" i="251"/>
  <c r="M6827" i="251"/>
  <c r="N6795" i="251"/>
  <c r="M6795" i="251"/>
  <c r="N6763" i="251"/>
  <c r="M6763" i="251"/>
  <c r="N6731" i="251"/>
  <c r="M6731" i="251"/>
  <c r="N6699" i="251"/>
  <c r="M6699" i="251"/>
  <c r="N6667" i="251"/>
  <c r="M6667" i="251"/>
  <c r="N6635" i="251"/>
  <c r="M6635" i="251"/>
  <c r="N6603" i="251"/>
  <c r="M6603" i="251"/>
  <c r="N6571" i="251"/>
  <c r="M6571" i="251"/>
  <c r="N6539" i="251"/>
  <c r="M6539" i="251"/>
  <c r="N6507" i="251"/>
  <c r="M6507" i="251"/>
  <c r="N6475" i="251"/>
  <c r="M6475" i="251"/>
  <c r="N6443" i="251"/>
  <c r="M6443" i="251"/>
  <c r="N6411" i="251"/>
  <c r="M6411" i="251"/>
  <c r="N6379" i="251"/>
  <c r="M6379" i="251"/>
  <c r="N6347" i="251"/>
  <c r="M6347" i="251"/>
  <c r="N6315" i="251"/>
  <c r="M6315" i="251"/>
  <c r="N6283" i="251"/>
  <c r="M6283" i="251"/>
  <c r="N6251" i="251"/>
  <c r="M6251" i="251"/>
  <c r="N6219" i="251"/>
  <c r="M6219" i="251"/>
  <c r="N6187" i="251"/>
  <c r="M6187" i="251"/>
  <c r="N6155" i="251"/>
  <c r="M6155" i="251"/>
  <c r="N6123" i="251"/>
  <c r="M6123" i="251"/>
  <c r="N6091" i="251"/>
  <c r="M6091" i="251"/>
  <c r="N6059" i="251"/>
  <c r="M6059" i="251"/>
  <c r="N6027" i="251"/>
  <c r="M6027" i="251"/>
  <c r="N5995" i="251"/>
  <c r="M5995" i="251"/>
  <c r="N5963" i="251"/>
  <c r="M5963" i="251"/>
  <c r="N5931" i="251"/>
  <c r="M5931" i="251"/>
  <c r="N5899" i="251"/>
  <c r="M5899" i="251"/>
  <c r="N5867" i="251"/>
  <c r="M5867" i="251"/>
  <c r="N5835" i="251"/>
  <c r="M5835" i="251"/>
  <c r="N5803" i="251"/>
  <c r="M5803" i="251"/>
  <c r="N5771" i="251"/>
  <c r="M5771" i="251"/>
  <c r="N5739" i="251"/>
  <c r="M5739" i="251"/>
  <c r="N5707" i="251"/>
  <c r="M5707" i="251"/>
  <c r="N5675" i="251"/>
  <c r="M5675" i="251"/>
  <c r="N5643" i="251"/>
  <c r="M5643" i="251"/>
  <c r="N5611" i="251"/>
  <c r="M5611" i="251"/>
  <c r="N5579" i="251"/>
  <c r="M5579" i="251"/>
  <c r="N5547" i="251"/>
  <c r="M5547" i="251"/>
  <c r="N5515" i="251"/>
  <c r="M5515" i="251"/>
  <c r="N5483" i="251"/>
  <c r="M5483" i="251"/>
  <c r="N5451" i="251"/>
  <c r="M5451" i="251"/>
  <c r="N5419" i="251"/>
  <c r="M5419" i="251"/>
  <c r="N5387" i="251"/>
  <c r="M5387" i="251"/>
  <c r="N5355" i="251"/>
  <c r="M5355" i="251"/>
  <c r="N5323" i="251"/>
  <c r="M5323" i="251"/>
  <c r="N5291" i="251"/>
  <c r="M5291" i="251"/>
  <c r="N5259" i="251"/>
  <c r="M5259" i="251"/>
  <c r="N5227" i="251"/>
  <c r="M5227" i="251"/>
  <c r="N5195" i="251"/>
  <c r="M5195" i="251"/>
  <c r="N5163" i="251"/>
  <c r="M5163" i="251"/>
  <c r="N5131" i="251"/>
  <c r="M5131" i="251"/>
  <c r="N5099" i="251"/>
  <c r="M5099" i="251"/>
  <c r="N5067" i="251"/>
  <c r="M5067" i="251"/>
  <c r="N5035" i="251"/>
  <c r="M5035" i="251"/>
  <c r="N5003" i="251"/>
  <c r="M5003" i="251"/>
  <c r="N4971" i="251"/>
  <c r="M4971" i="251"/>
  <c r="N4939" i="251"/>
  <c r="M4939" i="251"/>
  <c r="N4907" i="251"/>
  <c r="M4907" i="251"/>
  <c r="N4875" i="251"/>
  <c r="M4875" i="251"/>
  <c r="N4843" i="251"/>
  <c r="M4843" i="251"/>
  <c r="N4811" i="251"/>
  <c r="M4811" i="251"/>
  <c r="N4779" i="251"/>
  <c r="M4779" i="251"/>
  <c r="N4747" i="251"/>
  <c r="M4747" i="251"/>
  <c r="N4715" i="251"/>
  <c r="M4715" i="251"/>
  <c r="N4683" i="251"/>
  <c r="M4683" i="251"/>
  <c r="N4651" i="251"/>
  <c r="M4651" i="251"/>
  <c r="N4619" i="251"/>
  <c r="M4619" i="251"/>
  <c r="N4587" i="251"/>
  <c r="M4587" i="251"/>
  <c r="N4555" i="251"/>
  <c r="M4555" i="251"/>
  <c r="N4523" i="251"/>
  <c r="M4523" i="251"/>
  <c r="N4491" i="251"/>
  <c r="M4491" i="251"/>
  <c r="N4459" i="251"/>
  <c r="M4459" i="251"/>
  <c r="N4427" i="251"/>
  <c r="M4427" i="251"/>
  <c r="N4395" i="251"/>
  <c r="M4395" i="251"/>
  <c r="N4363" i="251"/>
  <c r="M4363" i="251"/>
  <c r="N4331" i="251"/>
  <c r="M4331" i="251"/>
  <c r="N4299" i="251"/>
  <c r="M4299" i="251"/>
  <c r="N4267" i="251"/>
  <c r="M4267" i="251"/>
  <c r="N4235" i="251"/>
  <c r="M4235" i="251"/>
  <c r="N4203" i="251"/>
  <c r="M4203" i="251"/>
  <c r="N4171" i="251"/>
  <c r="M4171" i="251"/>
  <c r="N4139" i="251"/>
  <c r="M4139" i="251"/>
  <c r="N4107" i="251"/>
  <c r="M4107" i="251"/>
  <c r="N4075" i="251"/>
  <c r="M4075" i="251"/>
  <c r="N4043" i="251"/>
  <c r="M4043" i="251"/>
  <c r="N4011" i="251"/>
  <c r="M4011" i="251"/>
  <c r="N3979" i="251"/>
  <c r="M3979" i="251"/>
  <c r="N3947" i="251"/>
  <c r="M3947" i="251"/>
  <c r="N3915" i="251"/>
  <c r="M3915" i="251"/>
  <c r="N3883" i="251"/>
  <c r="M3883" i="251"/>
  <c r="N3851" i="251"/>
  <c r="M3851" i="251"/>
  <c r="N3819" i="251"/>
  <c r="M3819" i="251"/>
  <c r="N3787" i="251"/>
  <c r="M3787" i="251"/>
  <c r="N3755" i="251"/>
  <c r="M3755" i="251"/>
  <c r="N3723" i="251"/>
  <c r="M3723" i="251"/>
  <c r="N3691" i="251"/>
  <c r="M3691" i="251"/>
  <c r="N3659" i="251"/>
  <c r="M3659" i="251"/>
  <c r="N3627" i="251"/>
  <c r="M3627" i="251"/>
  <c r="N3595" i="251"/>
  <c r="M3595" i="251"/>
  <c r="N3563" i="251"/>
  <c r="M3563" i="251"/>
  <c r="N3531" i="251"/>
  <c r="M3531" i="251"/>
  <c r="N3499" i="251"/>
  <c r="M3499" i="251"/>
  <c r="N3467" i="251"/>
  <c r="M3467" i="251"/>
  <c r="N3435" i="251"/>
  <c r="M3435" i="251"/>
  <c r="N3403" i="251"/>
  <c r="M3403" i="251"/>
  <c r="N3371" i="251"/>
  <c r="M3371" i="251"/>
  <c r="N3339" i="251"/>
  <c r="M3339" i="251"/>
  <c r="N3307" i="251"/>
  <c r="M3307" i="251"/>
  <c r="N3275" i="251"/>
  <c r="M3275" i="251"/>
  <c r="N3243" i="251"/>
  <c r="M3243" i="251"/>
  <c r="N3211" i="251"/>
  <c r="M3211" i="251"/>
  <c r="N3179" i="251"/>
  <c r="M3179" i="251"/>
  <c r="N3147" i="251"/>
  <c r="M3147" i="251"/>
  <c r="N3115" i="251"/>
  <c r="M3115" i="251"/>
  <c r="N3083" i="251"/>
  <c r="M3083" i="251"/>
  <c r="N3051" i="251"/>
  <c r="M3051" i="251"/>
  <c r="N3019" i="251"/>
  <c r="M3019" i="251"/>
  <c r="N2987" i="251"/>
  <c r="M2987" i="251"/>
  <c r="N2955" i="251"/>
  <c r="M2955" i="251"/>
  <c r="N2923" i="251"/>
  <c r="M2923" i="251"/>
  <c r="N2891" i="251"/>
  <c r="M2891" i="251"/>
  <c r="N2859" i="251"/>
  <c r="M2859" i="251"/>
  <c r="N2827" i="251"/>
  <c r="M2827" i="251"/>
  <c r="N2795" i="251"/>
  <c r="M2795" i="251"/>
  <c r="N2763" i="251"/>
  <c r="M2763" i="251"/>
  <c r="N2731" i="251"/>
  <c r="M2731" i="251"/>
  <c r="N2699" i="251"/>
  <c r="M2699" i="251"/>
  <c r="N2667" i="251"/>
  <c r="M2667" i="251"/>
  <c r="N2635" i="251"/>
  <c r="M2635" i="251"/>
  <c r="N2603" i="251"/>
  <c r="M2603" i="251"/>
  <c r="N2571" i="251"/>
  <c r="M2571" i="251"/>
  <c r="N2539" i="251"/>
  <c r="M2539" i="251"/>
  <c r="N2507" i="251"/>
  <c r="M2507" i="251"/>
  <c r="N2475" i="251"/>
  <c r="M2475" i="251"/>
  <c r="N2443" i="251"/>
  <c r="M2443" i="251"/>
  <c r="N2411" i="251"/>
  <c r="M2411" i="251"/>
  <c r="N2379" i="251"/>
  <c r="M2379" i="251"/>
  <c r="N2347" i="251"/>
  <c r="M2347" i="251"/>
  <c r="N2315" i="251"/>
  <c r="M2315" i="251"/>
  <c r="N2283" i="251"/>
  <c r="M2283" i="251"/>
  <c r="N2251" i="251"/>
  <c r="M2251" i="251"/>
  <c r="N2219" i="251"/>
  <c r="M2219" i="251"/>
  <c r="N2187" i="251"/>
  <c r="M2187" i="251"/>
  <c r="N2155" i="251"/>
  <c r="M2155" i="251"/>
  <c r="N2123" i="251"/>
  <c r="M2123" i="251"/>
  <c r="N2091" i="251"/>
  <c r="M2091" i="251"/>
  <c r="N2059" i="251"/>
  <c r="M2059" i="251"/>
  <c r="N2027" i="251"/>
  <c r="M2027" i="251"/>
  <c r="N1995" i="251"/>
  <c r="M1995" i="251"/>
  <c r="N1963" i="251"/>
  <c r="M1963" i="251"/>
  <c r="N1931" i="251"/>
  <c r="M1931" i="251"/>
  <c r="N1899" i="251"/>
  <c r="M1899" i="251"/>
  <c r="N1867" i="251"/>
  <c r="M1867" i="251"/>
  <c r="N1835" i="251"/>
  <c r="M1835" i="251"/>
  <c r="N1803" i="251"/>
  <c r="M1803" i="251"/>
  <c r="N1771" i="251"/>
  <c r="M1771" i="251"/>
  <c r="N1739" i="251"/>
  <c r="M1739" i="251"/>
  <c r="N1707" i="251"/>
  <c r="M1707" i="251"/>
  <c r="N1675" i="251"/>
  <c r="M1675" i="251"/>
  <c r="N1643" i="251"/>
  <c r="M1643" i="251"/>
  <c r="N1611" i="251"/>
  <c r="M1611" i="251"/>
  <c r="N1579" i="251"/>
  <c r="M1579" i="251"/>
  <c r="N1547" i="251"/>
  <c r="M1547" i="251"/>
  <c r="N1515" i="251"/>
  <c r="M1515" i="251"/>
  <c r="N1483" i="251"/>
  <c r="M1483" i="251"/>
  <c r="N1451" i="251"/>
  <c r="M1451" i="251"/>
  <c r="N1419" i="251"/>
  <c r="M1419" i="251"/>
  <c r="N1387" i="251"/>
  <c r="M1387" i="251"/>
  <c r="N1355" i="251"/>
  <c r="M1355" i="251"/>
  <c r="N1323" i="251"/>
  <c r="M1323" i="251"/>
  <c r="N1291" i="251"/>
  <c r="M1291" i="251"/>
  <c r="N1259" i="251"/>
  <c r="M1259" i="251"/>
  <c r="N1227" i="251"/>
  <c r="M1227" i="251"/>
  <c r="N1195" i="251"/>
  <c r="M1195" i="251"/>
  <c r="N1163" i="251"/>
  <c r="M1163" i="251"/>
  <c r="N1131" i="251"/>
  <c r="M1131" i="251"/>
  <c r="N1099" i="251"/>
  <c r="M1099" i="251"/>
  <c r="N1067" i="251"/>
  <c r="M1067" i="251"/>
  <c r="N1035" i="251"/>
  <c r="M1035" i="251"/>
  <c r="N1003" i="251"/>
  <c r="M1003" i="251"/>
  <c r="N971" i="251"/>
  <c r="M971" i="251"/>
  <c r="N939" i="251"/>
  <c r="M939" i="251"/>
  <c r="N907" i="251"/>
  <c r="M907" i="251"/>
  <c r="N875" i="251"/>
  <c r="M875" i="251"/>
  <c r="N843" i="251"/>
  <c r="M843" i="251"/>
  <c r="N811" i="251"/>
  <c r="M811" i="251"/>
  <c r="N779" i="251"/>
  <c r="M779" i="251"/>
  <c r="N747" i="251"/>
  <c r="M747" i="251"/>
  <c r="N715" i="251"/>
  <c r="M715" i="251"/>
  <c r="N683" i="251"/>
  <c r="M683" i="251"/>
  <c r="N651" i="251"/>
  <c r="M651" i="251"/>
  <c r="N619" i="251"/>
  <c r="M619" i="251"/>
  <c r="N587" i="251"/>
  <c r="M587" i="251"/>
  <c r="N555" i="251"/>
  <c r="M555" i="251"/>
  <c r="N523" i="251"/>
  <c r="M523" i="251"/>
  <c r="N491" i="251"/>
  <c r="M491" i="251"/>
  <c r="N459" i="251"/>
  <c r="M459" i="251"/>
  <c r="N427" i="251"/>
  <c r="M427" i="251"/>
  <c r="N395" i="251"/>
  <c r="M395" i="251"/>
  <c r="N363" i="251"/>
  <c r="M363" i="251"/>
  <c r="N331" i="251"/>
  <c r="M331" i="251"/>
  <c r="N299" i="251"/>
  <c r="M299" i="251"/>
  <c r="N267" i="251"/>
  <c r="M267" i="251"/>
  <c r="N235" i="251"/>
  <c r="M235" i="251"/>
  <c r="N203" i="251"/>
  <c r="M203" i="251"/>
  <c r="N171" i="251"/>
  <c r="M171" i="251"/>
  <c r="N139" i="251"/>
  <c r="M139" i="251"/>
  <c r="N107" i="251"/>
  <c r="M107" i="251"/>
  <c r="N75" i="251"/>
  <c r="M75" i="251"/>
  <c r="N9994" i="251"/>
  <c r="M9994" i="251"/>
  <c r="N9962" i="251"/>
  <c r="M9962" i="251"/>
  <c r="N9930" i="251"/>
  <c r="M9930" i="251"/>
  <c r="N9898" i="251"/>
  <c r="M9898" i="251"/>
  <c r="N9866" i="251"/>
  <c r="M9866" i="251"/>
  <c r="N9834" i="251"/>
  <c r="M9834" i="251"/>
  <c r="N9802" i="251"/>
  <c r="M9802" i="251"/>
  <c r="N9770" i="251"/>
  <c r="M9770" i="251"/>
  <c r="N9738" i="251"/>
  <c r="M9738" i="251"/>
  <c r="N9706" i="251"/>
  <c r="M9706" i="251"/>
  <c r="N9674" i="251"/>
  <c r="M9674" i="251"/>
  <c r="N9642" i="251"/>
  <c r="M9642" i="251"/>
  <c r="N9610" i="251"/>
  <c r="M9610" i="251"/>
  <c r="N9578" i="251"/>
  <c r="M9578" i="251"/>
  <c r="N9546" i="251"/>
  <c r="M9546" i="251"/>
  <c r="N9514" i="251"/>
  <c r="M9514" i="251"/>
  <c r="N9482" i="251"/>
  <c r="M9482" i="251"/>
  <c r="N9450" i="251"/>
  <c r="M9450" i="251"/>
  <c r="N9418" i="251"/>
  <c r="M9418" i="251"/>
  <c r="N9386" i="251"/>
  <c r="M9386" i="251"/>
  <c r="N9354" i="251"/>
  <c r="M9354" i="251"/>
  <c r="N9322" i="251"/>
  <c r="M9322" i="251"/>
  <c r="N9290" i="251"/>
  <c r="M9290" i="251"/>
  <c r="N9258" i="251"/>
  <c r="M9258" i="251"/>
  <c r="N9226" i="251"/>
  <c r="M9226" i="251"/>
  <c r="N9194" i="251"/>
  <c r="M9194" i="251"/>
  <c r="N9162" i="251"/>
  <c r="M9162" i="251"/>
  <c r="N9130" i="251"/>
  <c r="M9130" i="251"/>
  <c r="N9098" i="251"/>
  <c r="M9098" i="251"/>
  <c r="N9066" i="251"/>
  <c r="M9066" i="251"/>
  <c r="N9034" i="251"/>
  <c r="M9034" i="251"/>
  <c r="N9002" i="251"/>
  <c r="M9002" i="251"/>
  <c r="N8970" i="251"/>
  <c r="M8970" i="251"/>
  <c r="N8938" i="251"/>
  <c r="M8938" i="251"/>
  <c r="N8906" i="251"/>
  <c r="M8906" i="251"/>
  <c r="N8874" i="251"/>
  <c r="M8874" i="251"/>
  <c r="N8842" i="251"/>
  <c r="M8842" i="251"/>
  <c r="N8810" i="251"/>
  <c r="M8810" i="251"/>
  <c r="N8778" i="251"/>
  <c r="M8778" i="251"/>
  <c r="N8746" i="251"/>
  <c r="M8746" i="251"/>
  <c r="N8714" i="251"/>
  <c r="M8714" i="251"/>
  <c r="N8682" i="251"/>
  <c r="M8682" i="251"/>
  <c r="N8650" i="251"/>
  <c r="M8650" i="251"/>
  <c r="N8618" i="251"/>
  <c r="M8618" i="251"/>
  <c r="N8586" i="251"/>
  <c r="M8586" i="251"/>
  <c r="N8554" i="251"/>
  <c r="M8554" i="251"/>
  <c r="N8522" i="251"/>
  <c r="M8522" i="251"/>
  <c r="N8490" i="251"/>
  <c r="M8490" i="251"/>
  <c r="N8458" i="251"/>
  <c r="M8458" i="251"/>
  <c r="N8426" i="251"/>
  <c r="M8426" i="251"/>
  <c r="N8394" i="251"/>
  <c r="M8394" i="251"/>
  <c r="N8362" i="251"/>
  <c r="M8362" i="251"/>
  <c r="N8330" i="251"/>
  <c r="M8330" i="251"/>
  <c r="N8298" i="251"/>
  <c r="M8298" i="251"/>
  <c r="N8266" i="251"/>
  <c r="M8266" i="251"/>
  <c r="N8234" i="251"/>
  <c r="M8234" i="251"/>
  <c r="N8202" i="251"/>
  <c r="M8202" i="251"/>
  <c r="N8170" i="251"/>
  <c r="M8170" i="251"/>
  <c r="N41" i="251"/>
  <c r="M41" i="251"/>
  <c r="N40" i="251"/>
  <c r="M40" i="251"/>
  <c r="N39" i="251"/>
  <c r="M39" i="251"/>
  <c r="N38" i="251"/>
  <c r="M38" i="251"/>
  <c r="N37" i="251"/>
  <c r="M37" i="251"/>
  <c r="N36" i="251"/>
  <c r="M36" i="251"/>
  <c r="N35" i="251"/>
  <c r="M35" i="251"/>
  <c r="N34" i="251"/>
  <c r="M34" i="251"/>
  <c r="N33" i="251"/>
  <c r="M33" i="251"/>
  <c r="N32" i="251"/>
  <c r="M32" i="251"/>
  <c r="N9507" i="251"/>
  <c r="M9507" i="251"/>
  <c r="N8931" i="251"/>
  <c r="M8931" i="251"/>
  <c r="N8323" i="251"/>
  <c r="M8323" i="251"/>
  <c r="N7715" i="251"/>
  <c r="M7715" i="251"/>
  <c r="N7043" i="251"/>
  <c r="M7043" i="251"/>
  <c r="N6403" i="251"/>
  <c r="M6403" i="251"/>
  <c r="N5763" i="251"/>
  <c r="M5763" i="251"/>
  <c r="N5219" i="251"/>
  <c r="M5219" i="251"/>
  <c r="N4643" i="251"/>
  <c r="M4643" i="251"/>
  <c r="N4035" i="251"/>
  <c r="M4035" i="251"/>
  <c r="N3459" i="251"/>
  <c r="M3459" i="251"/>
  <c r="N2883" i="251"/>
  <c r="M2883" i="251"/>
  <c r="N2243" i="251"/>
  <c r="M2243" i="251"/>
  <c r="N1667" i="251"/>
  <c r="M1667" i="251"/>
  <c r="N1187" i="251"/>
  <c r="M1187" i="251"/>
  <c r="N675" i="251"/>
  <c r="M675" i="251"/>
  <c r="N259" i="251"/>
  <c r="M259" i="251"/>
  <c r="N9442" i="251"/>
  <c r="M9442" i="251"/>
  <c r="N8930" i="251"/>
  <c r="M8930" i="251"/>
  <c r="N8418" i="251"/>
  <c r="M8418" i="251"/>
  <c r="N7842" i="251"/>
  <c r="M7842" i="251"/>
  <c r="N7138" i="251"/>
  <c r="M7138" i="251"/>
  <c r="N6498" i="251"/>
  <c r="M6498" i="251"/>
  <c r="N5954" i="251"/>
  <c r="M5954" i="251"/>
  <c r="N5314" i="251"/>
  <c r="M5314" i="251"/>
  <c r="N4610" i="251"/>
  <c r="M4610" i="251"/>
  <c r="N3874" i="251"/>
  <c r="M3874" i="251"/>
  <c r="N3234" i="251"/>
  <c r="M3234" i="251"/>
  <c r="N2530" i="251"/>
  <c r="M2530" i="251"/>
  <c r="N1826" i="251"/>
  <c r="M1826" i="251"/>
  <c r="N1090" i="251"/>
  <c r="M1090" i="251"/>
  <c r="N130" i="251"/>
  <c r="M130" i="251"/>
  <c r="N10017" i="251"/>
  <c r="M10017" i="251"/>
  <c r="N9665" i="251"/>
  <c r="M9665" i="251"/>
  <c r="N9281" i="251"/>
  <c r="M9281" i="251"/>
  <c r="N8833" i="251"/>
  <c r="M8833" i="251"/>
  <c r="N8385" i="251"/>
  <c r="M8385" i="251"/>
  <c r="N7969" i="251"/>
  <c r="M7969" i="251"/>
  <c r="N7617" i="251"/>
  <c r="M7617" i="251"/>
  <c r="N7265" i="251"/>
  <c r="M7265" i="251"/>
  <c r="N6913" i="251"/>
  <c r="M6913" i="251"/>
  <c r="N6561" i="251"/>
  <c r="M6561" i="251"/>
  <c r="N6241" i="251"/>
  <c r="M6241" i="251"/>
  <c r="N5825" i="251"/>
  <c r="M5825" i="251"/>
  <c r="N5473" i="251"/>
  <c r="M5473" i="251"/>
  <c r="N5057" i="251"/>
  <c r="M5057" i="251"/>
  <c r="N4641" i="251"/>
  <c r="M4641" i="251"/>
  <c r="N4161" i="251"/>
  <c r="M4161" i="251"/>
  <c r="N3681" i="251"/>
  <c r="M3681" i="251"/>
  <c r="N3169" i="251"/>
  <c r="M3169" i="251"/>
  <c r="N2689" i="251"/>
  <c r="M2689" i="251"/>
  <c r="N2145" i="251"/>
  <c r="M2145" i="251"/>
  <c r="N1633" i="251"/>
  <c r="M1633" i="251"/>
  <c r="N1281" i="251"/>
  <c r="M1281" i="251"/>
  <c r="N897" i="251"/>
  <c r="M897" i="251"/>
  <c r="N545" i="251"/>
  <c r="M545" i="251"/>
  <c r="N513" i="251"/>
  <c r="M513" i="251"/>
  <c r="N9920" i="251"/>
  <c r="M9920" i="251"/>
  <c r="N9440" i="251"/>
  <c r="M9440" i="251"/>
  <c r="N8928" i="251"/>
  <c r="M8928" i="251"/>
  <c r="N8448" i="251"/>
  <c r="M8448" i="251"/>
  <c r="N8000" i="251"/>
  <c r="M8000" i="251"/>
  <c r="N7552" i="251"/>
  <c r="M7552" i="251"/>
  <c r="N7104" i="251"/>
  <c r="M7104" i="251"/>
  <c r="N6656" i="251"/>
  <c r="M6656" i="251"/>
  <c r="N6176" i="251"/>
  <c r="M6176" i="251"/>
  <c r="N5728" i="251"/>
  <c r="M5728" i="251"/>
  <c r="N5280" i="251"/>
  <c r="M5280" i="251"/>
  <c r="N4864" i="251"/>
  <c r="M4864" i="251"/>
  <c r="N4448" i="251"/>
  <c r="M4448" i="251"/>
  <c r="N4032" i="251"/>
  <c r="M4032" i="251"/>
  <c r="N3712" i="251"/>
  <c r="M3712" i="251"/>
  <c r="N3328" i="251"/>
  <c r="M3328" i="251"/>
  <c r="N2944" i="251"/>
  <c r="M2944" i="251"/>
  <c r="N2592" i="251"/>
  <c r="M2592" i="251"/>
  <c r="N2176" i="251"/>
  <c r="M2176" i="251"/>
  <c r="N1792" i="251"/>
  <c r="M1792" i="251"/>
  <c r="N1280" i="251"/>
  <c r="M1280" i="251"/>
  <c r="N672" i="251"/>
  <c r="M672" i="251"/>
  <c r="N96" i="251"/>
  <c r="M96" i="251"/>
  <c r="N10015" i="251"/>
  <c r="M10015" i="251"/>
  <c r="N9983" i="251"/>
  <c r="M9983" i="251"/>
  <c r="N9951" i="251"/>
  <c r="M9951" i="251"/>
  <c r="N9919" i="251"/>
  <c r="M9919" i="251"/>
  <c r="N9887" i="251"/>
  <c r="M9887" i="251"/>
  <c r="N9855" i="251"/>
  <c r="M9855" i="251"/>
  <c r="N9823" i="251"/>
  <c r="M9823" i="251"/>
  <c r="N9791" i="251"/>
  <c r="M9791" i="251"/>
  <c r="N9759" i="251"/>
  <c r="M9759" i="251"/>
  <c r="N9727" i="251"/>
  <c r="M9727" i="251"/>
  <c r="N9695" i="251"/>
  <c r="M9695" i="251"/>
  <c r="N9663" i="251"/>
  <c r="M9663" i="251"/>
  <c r="N9631" i="251"/>
  <c r="M9631" i="251"/>
  <c r="N9599" i="251"/>
  <c r="M9599" i="251"/>
  <c r="N9567" i="251"/>
  <c r="M9567" i="251"/>
  <c r="N9535" i="251"/>
  <c r="M9535" i="251"/>
  <c r="N9503" i="251"/>
  <c r="M9503" i="251"/>
  <c r="N9471" i="251"/>
  <c r="M9471" i="251"/>
  <c r="N9439" i="251"/>
  <c r="M9439" i="251"/>
  <c r="N9407" i="251"/>
  <c r="M9407" i="251"/>
  <c r="N9375" i="251"/>
  <c r="M9375" i="251"/>
  <c r="N9343" i="251"/>
  <c r="M9343" i="251"/>
  <c r="N9311" i="251"/>
  <c r="M9311" i="251"/>
  <c r="N9279" i="251"/>
  <c r="M9279" i="251"/>
  <c r="N9247" i="251"/>
  <c r="M9247" i="251"/>
  <c r="N9215" i="251"/>
  <c r="M9215" i="251"/>
  <c r="N9183" i="251"/>
  <c r="M9183" i="251"/>
  <c r="N9151" i="251"/>
  <c r="M9151" i="251"/>
  <c r="N9119" i="251"/>
  <c r="M9119" i="251"/>
  <c r="N9087" i="251"/>
  <c r="M9087" i="251"/>
  <c r="N9055" i="251"/>
  <c r="M9055" i="251"/>
  <c r="N9023" i="251"/>
  <c r="M9023" i="251"/>
  <c r="N8991" i="251"/>
  <c r="M8991" i="251"/>
  <c r="N8959" i="251"/>
  <c r="M8959" i="251"/>
  <c r="N8927" i="251"/>
  <c r="M8927" i="251"/>
  <c r="N8895" i="251"/>
  <c r="M8895" i="251"/>
  <c r="N8863" i="251"/>
  <c r="M8863" i="251"/>
  <c r="N8831" i="251"/>
  <c r="M8831" i="251"/>
  <c r="N8799" i="251"/>
  <c r="M8799" i="251"/>
  <c r="N8767" i="251"/>
  <c r="M8767" i="251"/>
  <c r="N8735" i="251"/>
  <c r="M8735" i="251"/>
  <c r="N8703" i="251"/>
  <c r="M8703" i="251"/>
  <c r="N8671" i="251"/>
  <c r="M8671" i="251"/>
  <c r="N8639" i="251"/>
  <c r="M8639" i="251"/>
  <c r="N8607" i="251"/>
  <c r="M8607" i="251"/>
  <c r="N8575" i="251"/>
  <c r="M8575" i="251"/>
  <c r="N8543" i="251"/>
  <c r="M8543" i="251"/>
  <c r="N8511" i="251"/>
  <c r="M8511" i="251"/>
  <c r="N8479" i="251"/>
  <c r="M8479" i="251"/>
  <c r="N8447" i="251"/>
  <c r="M8447" i="251"/>
  <c r="N8415" i="251"/>
  <c r="M8415" i="251"/>
  <c r="N8383" i="251"/>
  <c r="M8383" i="251"/>
  <c r="N8351" i="251"/>
  <c r="M8351" i="251"/>
  <c r="N8319" i="251"/>
  <c r="M8319" i="251"/>
  <c r="N8287" i="251"/>
  <c r="M8287" i="251"/>
  <c r="N8255" i="251"/>
  <c r="M8255" i="251"/>
  <c r="N8223" i="251"/>
  <c r="M8223" i="251"/>
  <c r="N8191" i="251"/>
  <c r="M8191" i="251"/>
  <c r="N8159" i="251"/>
  <c r="M8159" i="251"/>
  <c r="N9635" i="251"/>
  <c r="M9635" i="251"/>
  <c r="N9219" i="251"/>
  <c r="M9219" i="251"/>
  <c r="N8899" i="251"/>
  <c r="M8899" i="251"/>
  <c r="N8547" i="251"/>
  <c r="M8547" i="251"/>
  <c r="N8163" i="251"/>
  <c r="M8163" i="251"/>
  <c r="N7779" i="251"/>
  <c r="M7779" i="251"/>
  <c r="N7363" i="251"/>
  <c r="M7363" i="251"/>
  <c r="N6915" i="251"/>
  <c r="M6915" i="251"/>
  <c r="N6595" i="251"/>
  <c r="M6595" i="251"/>
  <c r="N6275" i="251"/>
  <c r="M6275" i="251"/>
  <c r="N5987" i="251"/>
  <c r="M5987" i="251"/>
  <c r="N5635" i="251"/>
  <c r="M5635" i="251"/>
  <c r="N5347" i="251"/>
  <c r="M5347" i="251"/>
  <c r="N4963" i="251"/>
  <c r="M4963" i="251"/>
  <c r="N4579" i="251"/>
  <c r="M4579" i="251"/>
  <c r="N4227" i="251"/>
  <c r="M4227" i="251"/>
  <c r="N3779" i="251"/>
  <c r="M3779" i="251"/>
  <c r="N3363" i="251"/>
  <c r="M3363" i="251"/>
  <c r="N2979" i="251"/>
  <c r="M2979" i="251"/>
  <c r="N2499" i="251"/>
  <c r="M2499" i="251"/>
  <c r="N2019" i="251"/>
  <c r="M2019" i="251"/>
  <c r="N1571" i="251"/>
  <c r="M1571" i="251"/>
  <c r="N1155" i="251"/>
  <c r="M1155" i="251"/>
  <c r="N739" i="251"/>
  <c r="M739" i="251"/>
  <c r="N483" i="251"/>
  <c r="M483" i="251"/>
  <c r="N9858" i="251"/>
  <c r="M9858" i="251"/>
  <c r="N9282" i="251"/>
  <c r="M9282" i="251"/>
  <c r="N8770" i="251"/>
  <c r="M8770" i="251"/>
  <c r="N8194" i="251"/>
  <c r="M8194" i="251"/>
  <c r="N7586" i="251"/>
  <c r="M7586" i="251"/>
  <c r="N7010" i="251"/>
  <c r="M7010" i="251"/>
  <c r="N6402" i="251"/>
  <c r="M6402" i="251"/>
  <c r="N5826" i="251"/>
  <c r="M5826" i="251"/>
  <c r="N5218" i="251"/>
  <c r="M5218" i="251"/>
  <c r="N4706" i="251"/>
  <c r="M4706" i="251"/>
  <c r="N4130" i="251"/>
  <c r="M4130" i="251"/>
  <c r="N3586" i="251"/>
  <c r="M3586" i="251"/>
  <c r="N3042" i="251"/>
  <c r="M3042" i="251"/>
  <c r="N2658" i="251"/>
  <c r="M2658" i="251"/>
  <c r="N2242" i="251"/>
  <c r="M2242" i="251"/>
  <c r="N1634" i="251"/>
  <c r="M1634" i="251"/>
  <c r="N994" i="251"/>
  <c r="M994" i="251"/>
  <c r="N290" i="251"/>
  <c r="M290" i="251"/>
  <c r="N9537" i="251"/>
  <c r="M9537" i="251"/>
  <c r="N9121" i="251"/>
  <c r="M9121" i="251"/>
  <c r="N8641" i="251"/>
  <c r="M8641" i="251"/>
  <c r="N8193" i="251"/>
  <c r="M8193" i="251"/>
  <c r="N7745" i="251"/>
  <c r="M7745" i="251"/>
  <c r="N7329" i="251"/>
  <c r="M7329" i="251"/>
  <c r="N6977" i="251"/>
  <c r="M6977" i="251"/>
  <c r="N6625" i="251"/>
  <c r="M6625" i="251"/>
  <c r="N6305" i="251"/>
  <c r="M6305" i="251"/>
  <c r="N5889" i="251"/>
  <c r="M5889" i="251"/>
  <c r="N5569" i="251"/>
  <c r="M5569" i="251"/>
  <c r="N5185" i="251"/>
  <c r="M5185" i="251"/>
  <c r="N4865" i="251"/>
  <c r="M4865" i="251"/>
  <c r="N4545" i="251"/>
  <c r="M4545" i="251"/>
  <c r="N4193" i="251"/>
  <c r="M4193" i="251"/>
  <c r="N3873" i="251"/>
  <c r="M3873" i="251"/>
  <c r="N3425" i="251"/>
  <c r="M3425" i="251"/>
  <c r="N3041" i="251"/>
  <c r="M3041" i="251"/>
  <c r="N2657" i="251"/>
  <c r="M2657" i="251"/>
  <c r="N2305" i="251"/>
  <c r="M2305" i="251"/>
  <c r="N2081" i="251"/>
  <c r="M2081" i="251"/>
  <c r="N1825" i="251"/>
  <c r="M1825" i="251"/>
  <c r="N1537" i="251"/>
  <c r="M1537" i="251"/>
  <c r="N1153" i="251"/>
  <c r="M1153" i="251"/>
  <c r="N641" i="251"/>
  <c r="M641" i="251"/>
  <c r="N385" i="251"/>
  <c r="M385" i="251"/>
  <c r="N9824" i="251"/>
  <c r="M9824" i="251"/>
  <c r="N9312" i="251"/>
  <c r="M9312" i="251"/>
  <c r="N8832" i="251"/>
  <c r="M8832" i="251"/>
  <c r="N8352" i="251"/>
  <c r="M8352" i="251"/>
  <c r="N7808" i="251"/>
  <c r="M7808" i="251"/>
  <c r="N7392" i="251"/>
  <c r="M7392" i="251"/>
  <c r="N6880" i="251"/>
  <c r="M6880" i="251"/>
  <c r="N6464" i="251"/>
  <c r="M6464" i="251"/>
  <c r="N6016" i="251"/>
  <c r="M6016" i="251"/>
  <c r="N5568" i="251"/>
  <c r="M5568" i="251"/>
  <c r="N5024" i="251"/>
  <c r="M5024" i="251"/>
  <c r="N4512" i="251"/>
  <c r="M4512" i="251"/>
  <c r="N3872" i="251"/>
  <c r="M3872" i="251"/>
  <c r="N3264" i="251"/>
  <c r="M3264" i="251"/>
  <c r="N2656" i="251"/>
  <c r="M2656" i="251"/>
  <c r="N1984" i="251"/>
  <c r="M1984" i="251"/>
  <c r="N1152" i="251"/>
  <c r="M1152" i="251"/>
  <c r="N64" i="251"/>
  <c r="M64" i="251"/>
  <c r="N10014" i="251"/>
  <c r="M10014" i="251"/>
  <c r="N9982" i="251"/>
  <c r="M9982" i="251"/>
  <c r="N9950" i="251"/>
  <c r="M9950" i="251"/>
  <c r="N9918" i="251"/>
  <c r="M9918" i="251"/>
  <c r="N9886" i="251"/>
  <c r="M9886" i="251"/>
  <c r="N9854" i="251"/>
  <c r="M9854" i="251"/>
  <c r="N9822" i="251"/>
  <c r="M9822" i="251"/>
  <c r="N9790" i="251"/>
  <c r="M9790" i="251"/>
  <c r="N9758" i="251"/>
  <c r="M9758" i="251"/>
  <c r="N9726" i="251"/>
  <c r="M9726" i="251"/>
  <c r="N9694" i="251"/>
  <c r="M9694" i="251"/>
  <c r="N9662" i="251"/>
  <c r="M9662" i="251"/>
  <c r="N9630" i="251"/>
  <c r="M9630" i="251"/>
  <c r="N9598" i="251"/>
  <c r="M9598" i="251"/>
  <c r="N9566" i="251"/>
  <c r="M9566" i="251"/>
  <c r="N9534" i="251"/>
  <c r="M9534" i="251"/>
  <c r="N9502" i="251"/>
  <c r="M9502" i="251"/>
  <c r="N9470" i="251"/>
  <c r="M9470" i="251"/>
  <c r="N9438" i="251"/>
  <c r="M9438" i="251"/>
  <c r="N9406" i="251"/>
  <c r="M9406" i="251"/>
  <c r="N9374" i="251"/>
  <c r="M9374" i="251"/>
  <c r="N9342" i="251"/>
  <c r="M9342" i="251"/>
  <c r="N9310" i="251"/>
  <c r="M9310" i="251"/>
  <c r="N9278" i="251"/>
  <c r="M9278" i="251"/>
  <c r="N9246" i="251"/>
  <c r="M9246" i="251"/>
  <c r="N9214" i="251"/>
  <c r="M9214" i="251"/>
  <c r="N9182" i="251"/>
  <c r="M9182" i="251"/>
  <c r="N9150" i="251"/>
  <c r="M9150" i="251"/>
  <c r="N9118" i="251"/>
  <c r="M9118" i="251"/>
  <c r="N9086" i="251"/>
  <c r="M9086" i="251"/>
  <c r="N9054" i="251"/>
  <c r="M9054" i="251"/>
  <c r="N9022" i="251"/>
  <c r="M9022" i="251"/>
  <c r="N8990" i="251"/>
  <c r="M8990" i="251"/>
  <c r="N8958" i="251"/>
  <c r="M8958" i="251"/>
  <c r="N8926" i="251"/>
  <c r="M8926" i="251"/>
  <c r="N8894" i="251"/>
  <c r="M8894" i="251"/>
  <c r="N8862" i="251"/>
  <c r="M8862" i="251"/>
  <c r="N8830" i="251"/>
  <c r="M8830" i="251"/>
  <c r="N8798" i="251"/>
  <c r="M8798" i="251"/>
  <c r="N8766" i="251"/>
  <c r="M8766" i="251"/>
  <c r="N8734" i="251"/>
  <c r="M8734" i="251"/>
  <c r="N8702" i="251"/>
  <c r="M8702" i="251"/>
  <c r="N8670" i="251"/>
  <c r="M8670" i="251"/>
  <c r="N8638" i="251"/>
  <c r="M8638" i="251"/>
  <c r="N8606" i="251"/>
  <c r="M8606" i="251"/>
  <c r="N8574" i="251"/>
  <c r="M8574" i="251"/>
  <c r="N8542" i="251"/>
  <c r="M8542" i="251"/>
  <c r="N8510" i="251"/>
  <c r="M8510" i="251"/>
  <c r="N8478" i="251"/>
  <c r="M8478" i="251"/>
  <c r="N8446" i="251"/>
  <c r="M8446" i="251"/>
  <c r="N8414" i="251"/>
  <c r="M8414" i="251"/>
  <c r="N8382" i="251"/>
  <c r="M8382" i="251"/>
  <c r="N8350" i="251"/>
  <c r="M8350" i="251"/>
  <c r="N8318" i="251"/>
  <c r="M8318" i="251"/>
  <c r="N8286" i="251"/>
  <c r="M8286" i="251"/>
  <c r="N8254" i="251"/>
  <c r="M8254" i="251"/>
  <c r="N8222" i="251"/>
  <c r="M8222" i="251"/>
  <c r="N8190" i="251"/>
  <c r="M8190" i="251"/>
  <c r="N8158" i="251"/>
  <c r="M8158" i="251"/>
  <c r="N9923" i="251"/>
  <c r="M9923" i="251"/>
  <c r="N9443" i="251"/>
  <c r="M9443" i="251"/>
  <c r="N8963" i="251"/>
  <c r="M8963" i="251"/>
  <c r="N8515" i="251"/>
  <c r="M8515" i="251"/>
  <c r="N8067" i="251"/>
  <c r="M8067" i="251"/>
  <c r="N7651" i="251"/>
  <c r="M7651" i="251"/>
  <c r="N7395" i="251"/>
  <c r="M7395" i="251"/>
  <c r="N7107" i="251"/>
  <c r="M7107" i="251"/>
  <c r="N6819" i="251"/>
  <c r="M6819" i="251"/>
  <c r="N6531" i="251"/>
  <c r="M6531" i="251"/>
  <c r="N6179" i="251"/>
  <c r="M6179" i="251"/>
  <c r="N5891" i="251"/>
  <c r="M5891" i="251"/>
  <c r="N5475" i="251"/>
  <c r="M5475" i="251"/>
  <c r="N5187" i="251"/>
  <c r="M5187" i="251"/>
  <c r="N4899" i="251"/>
  <c r="M4899" i="251"/>
  <c r="N4515" i="251"/>
  <c r="M4515" i="251"/>
  <c r="N4067" i="251"/>
  <c r="M4067" i="251"/>
  <c r="N3651" i="251"/>
  <c r="M3651" i="251"/>
  <c r="N3171" i="251"/>
  <c r="M3171" i="251"/>
  <c r="N2755" i="251"/>
  <c r="M2755" i="251"/>
  <c r="N2339" i="251"/>
  <c r="M2339" i="251"/>
  <c r="N1891" i="251"/>
  <c r="M1891" i="251"/>
  <c r="N1379" i="251"/>
  <c r="M1379" i="251"/>
  <c r="N835" i="251"/>
  <c r="M835" i="251"/>
  <c r="N291" i="251"/>
  <c r="M291" i="251"/>
  <c r="N9634" i="251"/>
  <c r="M9634" i="251"/>
  <c r="N9090" i="251"/>
  <c r="M9090" i="251"/>
  <c r="N8514" i="251"/>
  <c r="M8514" i="251"/>
  <c r="N8002" i="251"/>
  <c r="M8002" i="251"/>
  <c r="N7394" i="251"/>
  <c r="M7394" i="251"/>
  <c r="N6786" i="251"/>
  <c r="M6786" i="251"/>
  <c r="N6178" i="251"/>
  <c r="M6178" i="251"/>
  <c r="N5570" i="251"/>
  <c r="M5570" i="251"/>
  <c r="N4962" i="251"/>
  <c r="M4962" i="251"/>
  <c r="N4418" i="251"/>
  <c r="M4418" i="251"/>
  <c r="N3970" i="251"/>
  <c r="M3970" i="251"/>
  <c r="N3426" i="251"/>
  <c r="M3426" i="251"/>
  <c r="N2882" i="251"/>
  <c r="M2882" i="251"/>
  <c r="N2306" i="251"/>
  <c r="M2306" i="251"/>
  <c r="N1762" i="251"/>
  <c r="M1762" i="251"/>
  <c r="N1314" i="251"/>
  <c r="M1314" i="251"/>
  <c r="N802" i="251"/>
  <c r="M802" i="251"/>
  <c r="N354" i="251"/>
  <c r="M354" i="251"/>
  <c r="N9825" i="251"/>
  <c r="M9825" i="251"/>
  <c r="N9185" i="251"/>
  <c r="M9185" i="251"/>
  <c r="N8577" i="251"/>
  <c r="M8577" i="251"/>
  <c r="N8033" i="251"/>
  <c r="M8033" i="251"/>
  <c r="N7425" i="251"/>
  <c r="M7425" i="251"/>
  <c r="N6849" i="251"/>
  <c r="M6849" i="251"/>
  <c r="N6177" i="251"/>
  <c r="M6177" i="251"/>
  <c r="N5601" i="251"/>
  <c r="M5601" i="251"/>
  <c r="N5025" i="251"/>
  <c r="M5025" i="251"/>
  <c r="N4577" i="251"/>
  <c r="M4577" i="251"/>
  <c r="N4097" i="251"/>
  <c r="M4097" i="251"/>
  <c r="N3649" i="251"/>
  <c r="M3649" i="251"/>
  <c r="N3233" i="251"/>
  <c r="M3233" i="251"/>
  <c r="N2721" i="251"/>
  <c r="M2721" i="251"/>
  <c r="N2209" i="251"/>
  <c r="M2209" i="251"/>
  <c r="N1665" i="251"/>
  <c r="M1665" i="251"/>
  <c r="N1217" i="251"/>
  <c r="M1217" i="251"/>
  <c r="N769" i="251"/>
  <c r="M769" i="251"/>
  <c r="N321" i="251"/>
  <c r="M321" i="251"/>
  <c r="N9696" i="251"/>
  <c r="M9696" i="251"/>
  <c r="N9216" i="251"/>
  <c r="M9216" i="251"/>
  <c r="N8736" i="251"/>
  <c r="M8736" i="251"/>
  <c r="N8256" i="251"/>
  <c r="M8256" i="251"/>
  <c r="N7744" i="251"/>
  <c r="M7744" i="251"/>
  <c r="N7200" i="251"/>
  <c r="M7200" i="251"/>
  <c r="N6720" i="251"/>
  <c r="M6720" i="251"/>
  <c r="N6240" i="251"/>
  <c r="M6240" i="251"/>
  <c r="N5696" i="251"/>
  <c r="M5696" i="251"/>
  <c r="N5184" i="251"/>
  <c r="M5184" i="251"/>
  <c r="N4672" i="251"/>
  <c r="M4672" i="251"/>
  <c r="N4224" i="251"/>
  <c r="M4224" i="251"/>
  <c r="N3744" i="251"/>
  <c r="M3744" i="251"/>
  <c r="N3296" i="251"/>
  <c r="M3296" i="251"/>
  <c r="N2784" i="251"/>
  <c r="M2784" i="251"/>
  <c r="N2144" i="251"/>
  <c r="M2144" i="251"/>
  <c r="N1536" i="251"/>
  <c r="M1536" i="251"/>
  <c r="N928" i="251"/>
  <c r="M928" i="251"/>
  <c r="N128" i="251"/>
  <c r="M128" i="251"/>
  <c r="N10013" i="251"/>
  <c r="M10013" i="251"/>
  <c r="N9981" i="251"/>
  <c r="M9981" i="251"/>
  <c r="N9949" i="251"/>
  <c r="M9949" i="251"/>
  <c r="N9917" i="251"/>
  <c r="M9917" i="251"/>
  <c r="N9885" i="251"/>
  <c r="M9885" i="251"/>
  <c r="N9853" i="251"/>
  <c r="M9853" i="251"/>
  <c r="N9821" i="251"/>
  <c r="M9821" i="251"/>
  <c r="N9789" i="251"/>
  <c r="M9789" i="251"/>
  <c r="N9757" i="251"/>
  <c r="M9757" i="251"/>
  <c r="N9725" i="251"/>
  <c r="M9725" i="251"/>
  <c r="N9693" i="251"/>
  <c r="M9693" i="251"/>
  <c r="N9661" i="251"/>
  <c r="M9661" i="251"/>
  <c r="N9629" i="251"/>
  <c r="M9629" i="251"/>
  <c r="N9597" i="251"/>
  <c r="M9597" i="251"/>
  <c r="N9565" i="251"/>
  <c r="M9565" i="251"/>
  <c r="N9533" i="251"/>
  <c r="M9533" i="251"/>
  <c r="N9501" i="251"/>
  <c r="M9501" i="251"/>
  <c r="N9469" i="251"/>
  <c r="M9469" i="251"/>
  <c r="N9437" i="251"/>
  <c r="M9437" i="251"/>
  <c r="N9405" i="251"/>
  <c r="M9405" i="251"/>
  <c r="N9373" i="251"/>
  <c r="M9373" i="251"/>
  <c r="N9341" i="251"/>
  <c r="M9341" i="251"/>
  <c r="N9309" i="251"/>
  <c r="M9309" i="251"/>
  <c r="N9277" i="251"/>
  <c r="M9277" i="251"/>
  <c r="N9245" i="251"/>
  <c r="M9245" i="251"/>
  <c r="N9213" i="251"/>
  <c r="M9213" i="251"/>
  <c r="N9181" i="251"/>
  <c r="M9181" i="251"/>
  <c r="N9149" i="251"/>
  <c r="M9149" i="251"/>
  <c r="N9117" i="251"/>
  <c r="M9117" i="251"/>
  <c r="N9085" i="251"/>
  <c r="M9085" i="251"/>
  <c r="N9053" i="251"/>
  <c r="M9053" i="251"/>
  <c r="N9021" i="251"/>
  <c r="M9021" i="251"/>
  <c r="N8989" i="251"/>
  <c r="M8989" i="251"/>
  <c r="N8957" i="251"/>
  <c r="M8957" i="251"/>
  <c r="N8925" i="251"/>
  <c r="M8925" i="251"/>
  <c r="N8893" i="251"/>
  <c r="M8893" i="251"/>
  <c r="N8861" i="251"/>
  <c r="M8861" i="251"/>
  <c r="N8829" i="251"/>
  <c r="M8829" i="251"/>
  <c r="N8797" i="251"/>
  <c r="M8797" i="251"/>
  <c r="N8765" i="251"/>
  <c r="M8765" i="251"/>
  <c r="N8733" i="251"/>
  <c r="M8733" i="251"/>
  <c r="N8701" i="251"/>
  <c r="M8701" i="251"/>
  <c r="N8669" i="251"/>
  <c r="M8669" i="251"/>
  <c r="N8637" i="251"/>
  <c r="M8637" i="251"/>
  <c r="N8605" i="251"/>
  <c r="M8605" i="251"/>
  <c r="N8573" i="251"/>
  <c r="M8573" i="251"/>
  <c r="N8541" i="251"/>
  <c r="M8541" i="251"/>
  <c r="N8509" i="251"/>
  <c r="M8509" i="251"/>
  <c r="N8477" i="251"/>
  <c r="M8477" i="251"/>
  <c r="N8445" i="251"/>
  <c r="M8445" i="251"/>
  <c r="N8413" i="251"/>
  <c r="M8413" i="251"/>
  <c r="N8381" i="251"/>
  <c r="M8381" i="251"/>
  <c r="N8349" i="251"/>
  <c r="M8349" i="251"/>
  <c r="N8317" i="251"/>
  <c r="M8317" i="251"/>
  <c r="N8285" i="251"/>
  <c r="M8285" i="251"/>
  <c r="N8253" i="251"/>
  <c r="M8253" i="251"/>
  <c r="N8221" i="251"/>
  <c r="M8221" i="251"/>
  <c r="N8189" i="251"/>
  <c r="M8189" i="251"/>
  <c r="N8157" i="251"/>
  <c r="M8157" i="251"/>
  <c r="N9603" i="251"/>
  <c r="M9603" i="251"/>
  <c r="N9155" i="251"/>
  <c r="M9155" i="251"/>
  <c r="N8707" i="251"/>
  <c r="M8707" i="251"/>
  <c r="N8227" i="251"/>
  <c r="M8227" i="251"/>
  <c r="N7811" i="251"/>
  <c r="M7811" i="251"/>
  <c r="N7299" i="251"/>
  <c r="M7299" i="251"/>
  <c r="N6755" i="251"/>
  <c r="M6755" i="251"/>
  <c r="N6243" i="251"/>
  <c r="M6243" i="251"/>
  <c r="N5827" i="251"/>
  <c r="M5827" i="251"/>
  <c r="N5315" i="251"/>
  <c r="M5315" i="251"/>
  <c r="N4835" i="251"/>
  <c r="M4835" i="251"/>
  <c r="N4323" i="251"/>
  <c r="M4323" i="251"/>
  <c r="N3907" i="251"/>
  <c r="M3907" i="251"/>
  <c r="N3491" i="251"/>
  <c r="M3491" i="251"/>
  <c r="N3107" i="251"/>
  <c r="M3107" i="251"/>
  <c r="N2787" i="251"/>
  <c r="M2787" i="251"/>
  <c r="N2435" i="251"/>
  <c r="M2435" i="251"/>
  <c r="N2179" i="251"/>
  <c r="M2179" i="251"/>
  <c r="N1955" i="251"/>
  <c r="M1955" i="251"/>
  <c r="N1635" i="251"/>
  <c r="M1635" i="251"/>
  <c r="N1251" i="251"/>
  <c r="M1251" i="251"/>
  <c r="N963" i="251"/>
  <c r="M963" i="251"/>
  <c r="N579" i="251"/>
  <c r="M579" i="251"/>
  <c r="N451" i="251"/>
  <c r="M451" i="251"/>
  <c r="N9954" i="251"/>
  <c r="M9954" i="251"/>
  <c r="N9314" i="251"/>
  <c r="M9314" i="251"/>
  <c r="N8738" i="251"/>
  <c r="M8738" i="251"/>
  <c r="N8162" i="251"/>
  <c r="M8162" i="251"/>
  <c r="N7618" i="251"/>
  <c r="M7618" i="251"/>
  <c r="N7074" i="251"/>
  <c r="M7074" i="251"/>
  <c r="N6530" i="251"/>
  <c r="M6530" i="251"/>
  <c r="N5986" i="251"/>
  <c r="M5986" i="251"/>
  <c r="N5442" i="251"/>
  <c r="M5442" i="251"/>
  <c r="N4834" i="251"/>
  <c r="M4834" i="251"/>
  <c r="N4290" i="251"/>
  <c r="M4290" i="251"/>
  <c r="N3842" i="251"/>
  <c r="M3842" i="251"/>
  <c r="N3362" i="251"/>
  <c r="M3362" i="251"/>
  <c r="N2818" i="251"/>
  <c r="M2818" i="251"/>
  <c r="N2178" i="251"/>
  <c r="M2178" i="251"/>
  <c r="N1538" i="251"/>
  <c r="M1538" i="251"/>
  <c r="N898" i="251"/>
  <c r="M898" i="251"/>
  <c r="N226" i="251"/>
  <c r="M226" i="251"/>
  <c r="N9985" i="251"/>
  <c r="M9985" i="251"/>
  <c r="N9505" i="251"/>
  <c r="M9505" i="251"/>
  <c r="N8993" i="251"/>
  <c r="M8993" i="251"/>
  <c r="N8481" i="251"/>
  <c r="M8481" i="251"/>
  <c r="N7905" i="251"/>
  <c r="M7905" i="251"/>
  <c r="N7297" i="251"/>
  <c r="M7297" i="251"/>
  <c r="N6657" i="251"/>
  <c r="M6657" i="251"/>
  <c r="N6081" i="251"/>
  <c r="M6081" i="251"/>
  <c r="N5505" i="251"/>
  <c r="M5505" i="251"/>
  <c r="N4961" i="251"/>
  <c r="M4961" i="251"/>
  <c r="N4417" i="251"/>
  <c r="M4417" i="251"/>
  <c r="N3905" i="251"/>
  <c r="M3905" i="251"/>
  <c r="N3361" i="251"/>
  <c r="M3361" i="251"/>
  <c r="N2849" i="251"/>
  <c r="M2849" i="251"/>
  <c r="N2401" i="251"/>
  <c r="M2401" i="251"/>
  <c r="N1921" i="251"/>
  <c r="M1921" i="251"/>
  <c r="N1377" i="251"/>
  <c r="M1377" i="251"/>
  <c r="N833" i="251"/>
  <c r="M833" i="251"/>
  <c r="N257" i="251"/>
  <c r="M257" i="251"/>
  <c r="N9632" i="251"/>
  <c r="M9632" i="251"/>
  <c r="N9120" i="251"/>
  <c r="M9120" i="251"/>
  <c r="N8608" i="251"/>
  <c r="M8608" i="251"/>
  <c r="N8096" i="251"/>
  <c r="M8096" i="251"/>
  <c r="N7584" i="251"/>
  <c r="M7584" i="251"/>
  <c r="N7072" i="251"/>
  <c r="M7072" i="251"/>
  <c r="N6560" i="251"/>
  <c r="M6560" i="251"/>
  <c r="N6048" i="251"/>
  <c r="M6048" i="251"/>
  <c r="N5600" i="251"/>
  <c r="M5600" i="251"/>
  <c r="N5152" i="251"/>
  <c r="M5152" i="251"/>
  <c r="N4704" i="251"/>
  <c r="M4704" i="251"/>
  <c r="N4192" i="251"/>
  <c r="M4192" i="251"/>
  <c r="N3616" i="251"/>
  <c r="M3616" i="251"/>
  <c r="N3008" i="251"/>
  <c r="M3008" i="251"/>
  <c r="N2368" i="251"/>
  <c r="M2368" i="251"/>
  <c r="N1760" i="251"/>
  <c r="M1760" i="251"/>
  <c r="N1024" i="251"/>
  <c r="M1024" i="251"/>
  <c r="N160" i="251"/>
  <c r="M160" i="251"/>
  <c r="N10012" i="251"/>
  <c r="M10012" i="251"/>
  <c r="N9980" i="251"/>
  <c r="M9980" i="251"/>
  <c r="N9948" i="251"/>
  <c r="M9948" i="251"/>
  <c r="N9916" i="251"/>
  <c r="M9916" i="251"/>
  <c r="N9884" i="251"/>
  <c r="M9884" i="251"/>
  <c r="N9852" i="251"/>
  <c r="M9852" i="251"/>
  <c r="N9820" i="251"/>
  <c r="M9820" i="251"/>
  <c r="N9788" i="251"/>
  <c r="M9788" i="251"/>
  <c r="N9756" i="251"/>
  <c r="M9756" i="251"/>
  <c r="N9724" i="251"/>
  <c r="M9724" i="251"/>
  <c r="N9692" i="251"/>
  <c r="M9692" i="251"/>
  <c r="N9660" i="251"/>
  <c r="M9660" i="251"/>
  <c r="N9628" i="251"/>
  <c r="M9628" i="251"/>
  <c r="N9596" i="251"/>
  <c r="M9596" i="251"/>
  <c r="N9564" i="251"/>
  <c r="M9564" i="251"/>
  <c r="N9532" i="251"/>
  <c r="M9532" i="251"/>
  <c r="N9500" i="251"/>
  <c r="M9500" i="251"/>
  <c r="N9468" i="251"/>
  <c r="M9468" i="251"/>
  <c r="N9436" i="251"/>
  <c r="M9436" i="251"/>
  <c r="N9404" i="251"/>
  <c r="M9404" i="251"/>
  <c r="N9372" i="251"/>
  <c r="M9372" i="251"/>
  <c r="N9340" i="251"/>
  <c r="M9340" i="251"/>
  <c r="N9308" i="251"/>
  <c r="M9308" i="251"/>
  <c r="N9276" i="251"/>
  <c r="M9276" i="251"/>
  <c r="N9244" i="251"/>
  <c r="M9244" i="251"/>
  <c r="N9212" i="251"/>
  <c r="M9212" i="251"/>
  <c r="N9180" i="251"/>
  <c r="M9180" i="251"/>
  <c r="N9148" i="251"/>
  <c r="M9148" i="251"/>
  <c r="N9116" i="251"/>
  <c r="M9116" i="251"/>
  <c r="N9084" i="251"/>
  <c r="M9084" i="251"/>
  <c r="N9052" i="251"/>
  <c r="M9052" i="251"/>
  <c r="N9020" i="251"/>
  <c r="M9020" i="251"/>
  <c r="N8988" i="251"/>
  <c r="M8988" i="251"/>
  <c r="N8956" i="251"/>
  <c r="M8956" i="251"/>
  <c r="N8924" i="251"/>
  <c r="M8924" i="251"/>
  <c r="N8892" i="251"/>
  <c r="M8892" i="251"/>
  <c r="N8860" i="251"/>
  <c r="M8860" i="251"/>
  <c r="N8828" i="251"/>
  <c r="M8828" i="251"/>
  <c r="N8796" i="251"/>
  <c r="M8796" i="251"/>
  <c r="N8764" i="251"/>
  <c r="M8764" i="251"/>
  <c r="N8732" i="251"/>
  <c r="M8732" i="251"/>
  <c r="N8700" i="251"/>
  <c r="M8700" i="251"/>
  <c r="N8668" i="251"/>
  <c r="M8668" i="251"/>
  <c r="N8636" i="251"/>
  <c r="M8636" i="251"/>
  <c r="N8604" i="251"/>
  <c r="M8604" i="251"/>
  <c r="N8572" i="251"/>
  <c r="M8572" i="251"/>
  <c r="N8540" i="251"/>
  <c r="M8540" i="251"/>
  <c r="N8508" i="251"/>
  <c r="M8508" i="251"/>
  <c r="N8476" i="251"/>
  <c r="M8476" i="251"/>
  <c r="N8444" i="251"/>
  <c r="M8444" i="251"/>
  <c r="N8412" i="251"/>
  <c r="M8412" i="251"/>
  <c r="N8380" i="251"/>
  <c r="M8380" i="251"/>
  <c r="N8348" i="251"/>
  <c r="M8348" i="251"/>
  <c r="N8316" i="251"/>
  <c r="M8316" i="251"/>
  <c r="N8284" i="251"/>
  <c r="M8284" i="251"/>
  <c r="N8252" i="251"/>
  <c r="M8252" i="251"/>
  <c r="N8220" i="251"/>
  <c r="M8220" i="251"/>
  <c r="N8188" i="251"/>
  <c r="M8188" i="251"/>
  <c r="N8156" i="251"/>
  <c r="M8156" i="251"/>
  <c r="N9731" i="251"/>
  <c r="M9731" i="251"/>
  <c r="N9123" i="251"/>
  <c r="M9123" i="251"/>
  <c r="N8483" i="251"/>
  <c r="M8483" i="251"/>
  <c r="N7907" i="251"/>
  <c r="M7907" i="251"/>
  <c r="N7331" i="251"/>
  <c r="M7331" i="251"/>
  <c r="N6691" i="251"/>
  <c r="M6691" i="251"/>
  <c r="N6019" i="251"/>
  <c r="M6019" i="251"/>
  <c r="N5379" i="251"/>
  <c r="M5379" i="251"/>
  <c r="N4675" i="251"/>
  <c r="M4675" i="251"/>
  <c r="N4099" i="251"/>
  <c r="M4099" i="251"/>
  <c r="N3523" i="251"/>
  <c r="M3523" i="251"/>
  <c r="N2915" i="251"/>
  <c r="M2915" i="251"/>
  <c r="N2371" i="251"/>
  <c r="M2371" i="251"/>
  <c r="N1859" i="251"/>
  <c r="M1859" i="251"/>
  <c r="N1347" i="251"/>
  <c r="M1347" i="251"/>
  <c r="N803" i="251"/>
  <c r="M803" i="251"/>
  <c r="N355" i="251"/>
  <c r="M355" i="251"/>
  <c r="N9602" i="251"/>
  <c r="M9602" i="251"/>
  <c r="N9058" i="251"/>
  <c r="M9058" i="251"/>
  <c r="N8450" i="251"/>
  <c r="M8450" i="251"/>
  <c r="N7938" i="251"/>
  <c r="M7938" i="251"/>
  <c r="N7330" i="251"/>
  <c r="M7330" i="251"/>
  <c r="N6818" i="251"/>
  <c r="M6818" i="251"/>
  <c r="N6242" i="251"/>
  <c r="M6242" i="251"/>
  <c r="N5698" i="251"/>
  <c r="M5698" i="251"/>
  <c r="N5346" i="251"/>
  <c r="M5346" i="251"/>
  <c r="N4866" i="251"/>
  <c r="M4866" i="251"/>
  <c r="N4322" i="251"/>
  <c r="M4322" i="251"/>
  <c r="N3714" i="251"/>
  <c r="M3714" i="251"/>
  <c r="N3138" i="251"/>
  <c r="M3138" i="251"/>
  <c r="N2498" i="251"/>
  <c r="M2498" i="251"/>
  <c r="N1954" i="251"/>
  <c r="M1954" i="251"/>
  <c r="N1346" i="251"/>
  <c r="M1346" i="251"/>
  <c r="N738" i="251"/>
  <c r="M738" i="251"/>
  <c r="N162" i="251"/>
  <c r="M162" i="251"/>
  <c r="N9697" i="251"/>
  <c r="M9697" i="251"/>
  <c r="N9249" i="251"/>
  <c r="M9249" i="251"/>
  <c r="N8737" i="251"/>
  <c r="M8737" i="251"/>
  <c r="N8289" i="251"/>
  <c r="M8289" i="251"/>
  <c r="N7873" i="251"/>
  <c r="M7873" i="251"/>
  <c r="N7457" i="251"/>
  <c r="M7457" i="251"/>
  <c r="N6945" i="251"/>
  <c r="M6945" i="251"/>
  <c r="N6497" i="251"/>
  <c r="M6497" i="251"/>
  <c r="N5921" i="251"/>
  <c r="M5921" i="251"/>
  <c r="N5345" i="251"/>
  <c r="M5345" i="251"/>
  <c r="N4801" i="251"/>
  <c r="M4801" i="251"/>
  <c r="N4257" i="251"/>
  <c r="M4257" i="251"/>
  <c r="N3713" i="251"/>
  <c r="M3713" i="251"/>
  <c r="N3137" i="251"/>
  <c r="M3137" i="251"/>
  <c r="N2561" i="251"/>
  <c r="M2561" i="251"/>
  <c r="N1857" i="251"/>
  <c r="M1857" i="251"/>
  <c r="N1025" i="251"/>
  <c r="M1025" i="251"/>
  <c r="N129" i="251"/>
  <c r="M129" i="251"/>
  <c r="N9888" i="251"/>
  <c r="M9888" i="251"/>
  <c r="N9376" i="251"/>
  <c r="M9376" i="251"/>
  <c r="N8896" i="251"/>
  <c r="M8896" i="251"/>
  <c r="N8416" i="251"/>
  <c r="M8416" i="251"/>
  <c r="N7936" i="251"/>
  <c r="M7936" i="251"/>
  <c r="N7488" i="251"/>
  <c r="M7488" i="251"/>
  <c r="N6976" i="251"/>
  <c r="M6976" i="251"/>
  <c r="N6528" i="251"/>
  <c r="M6528" i="251"/>
  <c r="N6080" i="251"/>
  <c r="M6080" i="251"/>
  <c r="N5632" i="251"/>
  <c r="M5632" i="251"/>
  <c r="N5248" i="251"/>
  <c r="M5248" i="251"/>
  <c r="N4768" i="251"/>
  <c r="M4768" i="251"/>
  <c r="N4256" i="251"/>
  <c r="M4256" i="251"/>
  <c r="N3680" i="251"/>
  <c r="M3680" i="251"/>
  <c r="N3104" i="251"/>
  <c r="M3104" i="251"/>
  <c r="N2464" i="251"/>
  <c r="M2464" i="251"/>
  <c r="N1824" i="251"/>
  <c r="M1824" i="251"/>
  <c r="N1120" i="251"/>
  <c r="M1120" i="251"/>
  <c r="N192" i="251"/>
  <c r="M192" i="251"/>
  <c r="N10011" i="251"/>
  <c r="M10011" i="251"/>
  <c r="N9979" i="251"/>
  <c r="M9979" i="251"/>
  <c r="N9947" i="251"/>
  <c r="M9947" i="251"/>
  <c r="N9915" i="251"/>
  <c r="M9915" i="251"/>
  <c r="N9883" i="251"/>
  <c r="M9883" i="251"/>
  <c r="N9851" i="251"/>
  <c r="M9851" i="251"/>
  <c r="N9819" i="251"/>
  <c r="M9819" i="251"/>
  <c r="N9787" i="251"/>
  <c r="M9787" i="251"/>
  <c r="N9755" i="251"/>
  <c r="M9755" i="251"/>
  <c r="N9723" i="251"/>
  <c r="M9723" i="251"/>
  <c r="N9691" i="251"/>
  <c r="M9691" i="251"/>
  <c r="N9659" i="251"/>
  <c r="M9659" i="251"/>
  <c r="N9627" i="251"/>
  <c r="M9627" i="251"/>
  <c r="N9595" i="251"/>
  <c r="M9595" i="251"/>
  <c r="N9563" i="251"/>
  <c r="M9563" i="251"/>
  <c r="N9531" i="251"/>
  <c r="M9531" i="251"/>
  <c r="N9499" i="251"/>
  <c r="M9499" i="251"/>
  <c r="N9467" i="251"/>
  <c r="M9467" i="251"/>
  <c r="N9435" i="251"/>
  <c r="M9435" i="251"/>
  <c r="N9403" i="251"/>
  <c r="M9403" i="251"/>
  <c r="N9371" i="251"/>
  <c r="M9371" i="251"/>
  <c r="N9339" i="251"/>
  <c r="M9339" i="251"/>
  <c r="N9307" i="251"/>
  <c r="M9307" i="251"/>
  <c r="N9275" i="251"/>
  <c r="M9275" i="251"/>
  <c r="N9243" i="251"/>
  <c r="M9243" i="251"/>
  <c r="N9211" i="251"/>
  <c r="M9211" i="251"/>
  <c r="N9179" i="251"/>
  <c r="M9179" i="251"/>
  <c r="N9147" i="251"/>
  <c r="M9147" i="251"/>
  <c r="N9115" i="251"/>
  <c r="M9115" i="251"/>
  <c r="N9083" i="251"/>
  <c r="M9083" i="251"/>
  <c r="N9051" i="251"/>
  <c r="M9051" i="251"/>
  <c r="N9019" i="251"/>
  <c r="M9019" i="251"/>
  <c r="N8987" i="251"/>
  <c r="M8987" i="251"/>
  <c r="N8955" i="251"/>
  <c r="M8955" i="251"/>
  <c r="N8923" i="251"/>
  <c r="M8923" i="251"/>
  <c r="N8891" i="251"/>
  <c r="M8891" i="251"/>
  <c r="N8859" i="251"/>
  <c r="M8859" i="251"/>
  <c r="N8827" i="251"/>
  <c r="M8827" i="251"/>
  <c r="N8795" i="251"/>
  <c r="M8795" i="251"/>
  <c r="N8763" i="251"/>
  <c r="M8763" i="251"/>
  <c r="N8731" i="251"/>
  <c r="M8731" i="251"/>
  <c r="N8699" i="251"/>
  <c r="M8699" i="251"/>
  <c r="N8667" i="251"/>
  <c r="M8667" i="251"/>
  <c r="N8635" i="251"/>
  <c r="M8635" i="251"/>
  <c r="N8603" i="251"/>
  <c r="M8603" i="251"/>
  <c r="N8571" i="251"/>
  <c r="M8571" i="251"/>
  <c r="N8539" i="251"/>
  <c r="M8539" i="251"/>
  <c r="N8507" i="251"/>
  <c r="M8507" i="251"/>
  <c r="N8475" i="251"/>
  <c r="M8475" i="251"/>
  <c r="N8443" i="251"/>
  <c r="M8443" i="251"/>
  <c r="N8411" i="251"/>
  <c r="M8411" i="251"/>
  <c r="N8379" i="251"/>
  <c r="M8379" i="251"/>
  <c r="N8347" i="251"/>
  <c r="M8347" i="251"/>
  <c r="N8315" i="251"/>
  <c r="M8315" i="251"/>
  <c r="N8283" i="251"/>
  <c r="M8283" i="251"/>
  <c r="N8251" i="251"/>
  <c r="M8251" i="251"/>
  <c r="N8219" i="251"/>
  <c r="M8219" i="251"/>
  <c r="N8187" i="251"/>
  <c r="M8187" i="251"/>
  <c r="N9955" i="251"/>
  <c r="M9955" i="251"/>
  <c r="N9251" i="251"/>
  <c r="M9251" i="251"/>
  <c r="N8611" i="251"/>
  <c r="M8611" i="251"/>
  <c r="N7843" i="251"/>
  <c r="M7843" i="251"/>
  <c r="N7203" i="251"/>
  <c r="M7203" i="251"/>
  <c r="N6659" i="251"/>
  <c r="M6659" i="251"/>
  <c r="N6147" i="251"/>
  <c r="M6147" i="251"/>
  <c r="N5571" i="251"/>
  <c r="M5571" i="251"/>
  <c r="N4995" i="251"/>
  <c r="M4995" i="251"/>
  <c r="N4419" i="251"/>
  <c r="M4419" i="251"/>
  <c r="N3811" i="251"/>
  <c r="M3811" i="251"/>
  <c r="N3203" i="251"/>
  <c r="M3203" i="251"/>
  <c r="N2595" i="251"/>
  <c r="M2595" i="251"/>
  <c r="N1827" i="251"/>
  <c r="M1827" i="251"/>
  <c r="N1091" i="251"/>
  <c r="M1091" i="251"/>
  <c r="N163" i="251"/>
  <c r="M163" i="251"/>
  <c r="N9794" i="251"/>
  <c r="M9794" i="251"/>
  <c r="N9378" i="251"/>
  <c r="M9378" i="251"/>
  <c r="N8898" i="251"/>
  <c r="M8898" i="251"/>
  <c r="N8482" i="251"/>
  <c r="M8482" i="251"/>
  <c r="N8130" i="251"/>
  <c r="M8130" i="251"/>
  <c r="N7746" i="251"/>
  <c r="M7746" i="251"/>
  <c r="N7458" i="251"/>
  <c r="M7458" i="251"/>
  <c r="N7106" i="251"/>
  <c r="M7106" i="251"/>
  <c r="N6722" i="251"/>
  <c r="M6722" i="251"/>
  <c r="N6274" i="251"/>
  <c r="M6274" i="251"/>
  <c r="N5858" i="251"/>
  <c r="M5858" i="251"/>
  <c r="N5506" i="251"/>
  <c r="M5506" i="251"/>
  <c r="N5186" i="251"/>
  <c r="M5186" i="251"/>
  <c r="N4898" i="251"/>
  <c r="M4898" i="251"/>
  <c r="N4450" i="251"/>
  <c r="M4450" i="251"/>
  <c r="N4098" i="251"/>
  <c r="M4098" i="251"/>
  <c r="N3650" i="251"/>
  <c r="M3650" i="251"/>
  <c r="N3298" i="251"/>
  <c r="M3298" i="251"/>
  <c r="N3010" i="251"/>
  <c r="M3010" i="251"/>
  <c r="N2690" i="251"/>
  <c r="M2690" i="251"/>
  <c r="N2402" i="251"/>
  <c r="M2402" i="251"/>
  <c r="N2146" i="251"/>
  <c r="M2146" i="251"/>
  <c r="N1794" i="251"/>
  <c r="M1794" i="251"/>
  <c r="N1506" i="251"/>
  <c r="M1506" i="251"/>
  <c r="N1282" i="251"/>
  <c r="M1282" i="251"/>
  <c r="N1026" i="251"/>
  <c r="M1026" i="251"/>
  <c r="N674" i="251"/>
  <c r="M674" i="251"/>
  <c r="N578" i="251"/>
  <c r="M578" i="251"/>
  <c r="N482" i="251"/>
  <c r="M482" i="251"/>
  <c r="N9633" i="251"/>
  <c r="M9633" i="251"/>
  <c r="N8961" i="251"/>
  <c r="M8961" i="251"/>
  <c r="N8449" i="251"/>
  <c r="M8449" i="251"/>
  <c r="N7809" i="251"/>
  <c r="M7809" i="251"/>
  <c r="N7233" i="251"/>
  <c r="M7233" i="251"/>
  <c r="N6593" i="251"/>
  <c r="M6593" i="251"/>
  <c r="N5985" i="251"/>
  <c r="M5985" i="251"/>
  <c r="N5409" i="251"/>
  <c r="M5409" i="251"/>
  <c r="N4929" i="251"/>
  <c r="M4929" i="251"/>
  <c r="N4449" i="251"/>
  <c r="M4449" i="251"/>
  <c r="N3937" i="251"/>
  <c r="M3937" i="251"/>
  <c r="N3393" i="251"/>
  <c r="M3393" i="251"/>
  <c r="N2913" i="251"/>
  <c r="M2913" i="251"/>
  <c r="N2529" i="251"/>
  <c r="M2529" i="251"/>
  <c r="N2177" i="251"/>
  <c r="M2177" i="251"/>
  <c r="N1793" i="251"/>
  <c r="M1793" i="251"/>
  <c r="N1409" i="251"/>
  <c r="M1409" i="251"/>
  <c r="N1089" i="251"/>
  <c r="M1089" i="251"/>
  <c r="N705" i="251"/>
  <c r="M705" i="251"/>
  <c r="N449" i="251"/>
  <c r="M449" i="251"/>
  <c r="N9472" i="251"/>
  <c r="M9472" i="251"/>
  <c r="N8992" i="251"/>
  <c r="M8992" i="251"/>
  <c r="N8544" i="251"/>
  <c r="M8544" i="251"/>
  <c r="N8128" i="251"/>
  <c r="M8128" i="251"/>
  <c r="N7648" i="251"/>
  <c r="M7648" i="251"/>
  <c r="N7168" i="251"/>
  <c r="M7168" i="251"/>
  <c r="N6688" i="251"/>
  <c r="M6688" i="251"/>
  <c r="N6144" i="251"/>
  <c r="M6144" i="251"/>
  <c r="N5664" i="251"/>
  <c r="M5664" i="251"/>
  <c r="N5216" i="251"/>
  <c r="M5216" i="251"/>
  <c r="N4800" i="251"/>
  <c r="M4800" i="251"/>
  <c r="N4384" i="251"/>
  <c r="M4384" i="251"/>
  <c r="N4000" i="251"/>
  <c r="M4000" i="251"/>
  <c r="N3584" i="251"/>
  <c r="M3584" i="251"/>
  <c r="N3168" i="251"/>
  <c r="M3168" i="251"/>
  <c r="N2752" i="251"/>
  <c r="M2752" i="251"/>
  <c r="N2208" i="251"/>
  <c r="M2208" i="251"/>
  <c r="N1600" i="251"/>
  <c r="M1600" i="251"/>
  <c r="N1088" i="251"/>
  <c r="M1088" i="251"/>
  <c r="N320" i="251"/>
  <c r="M320" i="251"/>
  <c r="N10010" i="251"/>
  <c r="M10010" i="251"/>
  <c r="N9978" i="251"/>
  <c r="M9978" i="251"/>
  <c r="N9946" i="251"/>
  <c r="M9946" i="251"/>
  <c r="N9914" i="251"/>
  <c r="M9914" i="251"/>
  <c r="N9882" i="251"/>
  <c r="M9882" i="251"/>
  <c r="N9850" i="251"/>
  <c r="M9850" i="251"/>
  <c r="N9818" i="251"/>
  <c r="M9818" i="251"/>
  <c r="N9786" i="251"/>
  <c r="M9786" i="251"/>
  <c r="N9754" i="251"/>
  <c r="M9754" i="251"/>
  <c r="N9722" i="251"/>
  <c r="M9722" i="251"/>
  <c r="N9690" i="251"/>
  <c r="M9690" i="251"/>
  <c r="N9658" i="251"/>
  <c r="M9658" i="251"/>
  <c r="N9626" i="251"/>
  <c r="M9626" i="251"/>
  <c r="N9594" i="251"/>
  <c r="M9594" i="251"/>
  <c r="N9562" i="251"/>
  <c r="M9562" i="251"/>
  <c r="N9530" i="251"/>
  <c r="M9530" i="251"/>
  <c r="N9498" i="251"/>
  <c r="M9498" i="251"/>
  <c r="N9466" i="251"/>
  <c r="M9466" i="251"/>
  <c r="N9434" i="251"/>
  <c r="M9434" i="251"/>
  <c r="N9402" i="251"/>
  <c r="M9402" i="251"/>
  <c r="N9370" i="251"/>
  <c r="M9370" i="251"/>
  <c r="N9338" i="251"/>
  <c r="M9338" i="251"/>
  <c r="N9306" i="251"/>
  <c r="M9306" i="251"/>
  <c r="N9274" i="251"/>
  <c r="M9274" i="251"/>
  <c r="N9242" i="251"/>
  <c r="M9242" i="251"/>
  <c r="N9210" i="251"/>
  <c r="M9210" i="251"/>
  <c r="N9178" i="251"/>
  <c r="M9178" i="251"/>
  <c r="N9146" i="251"/>
  <c r="M9146" i="251"/>
  <c r="N9114" i="251"/>
  <c r="M9114" i="251"/>
  <c r="N9082" i="251"/>
  <c r="M9082" i="251"/>
  <c r="N9050" i="251"/>
  <c r="M9050" i="251"/>
  <c r="N9018" i="251"/>
  <c r="M9018" i="251"/>
  <c r="N8986" i="251"/>
  <c r="M8986" i="251"/>
  <c r="N8954" i="251"/>
  <c r="M8954" i="251"/>
  <c r="N8922" i="251"/>
  <c r="M8922" i="251"/>
  <c r="N8890" i="251"/>
  <c r="M8890" i="251"/>
  <c r="N8858" i="251"/>
  <c r="M8858" i="251"/>
  <c r="N8826" i="251"/>
  <c r="M8826" i="251"/>
  <c r="N8794" i="251"/>
  <c r="M8794" i="251"/>
  <c r="N8762" i="251"/>
  <c r="M8762" i="251"/>
  <c r="N8730" i="251"/>
  <c r="M8730" i="251"/>
  <c r="N8698" i="251"/>
  <c r="M8698" i="251"/>
  <c r="N8666" i="251"/>
  <c r="M8666" i="251"/>
  <c r="N8634" i="251"/>
  <c r="M8634" i="251"/>
  <c r="N8602" i="251"/>
  <c r="M8602" i="251"/>
  <c r="N8570" i="251"/>
  <c r="M8570" i="251"/>
  <c r="N8538" i="251"/>
  <c r="M8538" i="251"/>
  <c r="N8506" i="251"/>
  <c r="M8506" i="251"/>
  <c r="N8474" i="251"/>
  <c r="M8474" i="251"/>
  <c r="N8442" i="251"/>
  <c r="M8442" i="251"/>
  <c r="N8410" i="251"/>
  <c r="M8410" i="251"/>
  <c r="N8378" i="251"/>
  <c r="M8378" i="251"/>
  <c r="N8346" i="251"/>
  <c r="M8346" i="251"/>
  <c r="N8314" i="251"/>
  <c r="M8314" i="251"/>
  <c r="N8282" i="251"/>
  <c r="M8282" i="251"/>
  <c r="N8250" i="251"/>
  <c r="M8250" i="251"/>
  <c r="N8218" i="251"/>
  <c r="M8218" i="251"/>
  <c r="N8186" i="251"/>
  <c r="M8186" i="251"/>
  <c r="N9827" i="251"/>
  <c r="M9827" i="251"/>
  <c r="N9379" i="251"/>
  <c r="M9379" i="251"/>
  <c r="N8771" i="251"/>
  <c r="M8771" i="251"/>
  <c r="N8195" i="251"/>
  <c r="M8195" i="251"/>
  <c r="N7555" i="251"/>
  <c r="M7555" i="251"/>
  <c r="N6979" i="251"/>
  <c r="M6979" i="251"/>
  <c r="N6339" i="251"/>
  <c r="M6339" i="251"/>
  <c r="N5667" i="251"/>
  <c r="M5667" i="251"/>
  <c r="N5059" i="251"/>
  <c r="M5059" i="251"/>
  <c r="N4483" i="251"/>
  <c r="M4483" i="251"/>
  <c r="N3939" i="251"/>
  <c r="M3939" i="251"/>
  <c r="N3331" i="251"/>
  <c r="M3331" i="251"/>
  <c r="N2723" i="251"/>
  <c r="M2723" i="251"/>
  <c r="N2147" i="251"/>
  <c r="M2147" i="251"/>
  <c r="N1507" i="251"/>
  <c r="M1507" i="251"/>
  <c r="N899" i="251"/>
  <c r="M899" i="251"/>
  <c r="N131" i="251"/>
  <c r="M131" i="251"/>
  <c r="N9826" i="251"/>
  <c r="M9826" i="251"/>
  <c r="N9538" i="251"/>
  <c r="M9538" i="251"/>
  <c r="N9154" i="251"/>
  <c r="M9154" i="251"/>
  <c r="N8802" i="251"/>
  <c r="M8802" i="251"/>
  <c r="N8322" i="251"/>
  <c r="M8322" i="251"/>
  <c r="N7874" i="251"/>
  <c r="M7874" i="251"/>
  <c r="N7426" i="251"/>
  <c r="M7426" i="251"/>
  <c r="N6978" i="251"/>
  <c r="M6978" i="251"/>
  <c r="N6562" i="251"/>
  <c r="M6562" i="251"/>
  <c r="N6210" i="251"/>
  <c r="M6210" i="251"/>
  <c r="N5794" i="251"/>
  <c r="M5794" i="251"/>
  <c r="N5410" i="251"/>
  <c r="M5410" i="251"/>
  <c r="N4994" i="251"/>
  <c r="M4994" i="251"/>
  <c r="N4674" i="251"/>
  <c r="M4674" i="251"/>
  <c r="N4194" i="251"/>
  <c r="M4194" i="251"/>
  <c r="N3682" i="251"/>
  <c r="M3682" i="251"/>
  <c r="N3266" i="251"/>
  <c r="M3266" i="251"/>
  <c r="N2914" i="251"/>
  <c r="M2914" i="251"/>
  <c r="N2562" i="251"/>
  <c r="M2562" i="251"/>
  <c r="N2274" i="251"/>
  <c r="M2274" i="251"/>
  <c r="N1890" i="251"/>
  <c r="M1890" i="251"/>
  <c r="N1602" i="251"/>
  <c r="M1602" i="251"/>
  <c r="N1218" i="251"/>
  <c r="M1218" i="251"/>
  <c r="N834" i="251"/>
  <c r="M834" i="251"/>
  <c r="N514" i="251"/>
  <c r="M514" i="251"/>
  <c r="N9921" i="251"/>
  <c r="M9921" i="251"/>
  <c r="N9377" i="251"/>
  <c r="M9377" i="251"/>
  <c r="N8769" i="251"/>
  <c r="M8769" i="251"/>
  <c r="N8129" i="251"/>
  <c r="M8129" i="251"/>
  <c r="N7585" i="251"/>
  <c r="M7585" i="251"/>
  <c r="N7009" i="251"/>
  <c r="M7009" i="251"/>
  <c r="N6433" i="251"/>
  <c r="M6433" i="251"/>
  <c r="N5793" i="251"/>
  <c r="M5793" i="251"/>
  <c r="N5217" i="251"/>
  <c r="M5217" i="251"/>
  <c r="N4609" i="251"/>
  <c r="M4609" i="251"/>
  <c r="N4033" i="251"/>
  <c r="M4033" i="251"/>
  <c r="N3521" i="251"/>
  <c r="M3521" i="251"/>
  <c r="N2945" i="251"/>
  <c r="M2945" i="251"/>
  <c r="N2465" i="251"/>
  <c r="M2465" i="251"/>
  <c r="N1985" i="251"/>
  <c r="M1985" i="251"/>
  <c r="N1441" i="251"/>
  <c r="M1441" i="251"/>
  <c r="N865" i="251"/>
  <c r="M865" i="251"/>
  <c r="N193" i="251"/>
  <c r="M193" i="251"/>
  <c r="N9664" i="251"/>
  <c r="M9664" i="251"/>
  <c r="N9184" i="251"/>
  <c r="M9184" i="251"/>
  <c r="N8704" i="251"/>
  <c r="M8704" i="251"/>
  <c r="N8192" i="251"/>
  <c r="M8192" i="251"/>
  <c r="N7680" i="251"/>
  <c r="M7680" i="251"/>
  <c r="N7264" i="251"/>
  <c r="M7264" i="251"/>
  <c r="N6816" i="251"/>
  <c r="M6816" i="251"/>
  <c r="N6368" i="251"/>
  <c r="M6368" i="251"/>
  <c r="N5824" i="251"/>
  <c r="M5824" i="251"/>
  <c r="N5312" i="251"/>
  <c r="M5312" i="251"/>
  <c r="N4832" i="251"/>
  <c r="M4832" i="251"/>
  <c r="N4320" i="251"/>
  <c r="M4320" i="251"/>
  <c r="N3904" i="251"/>
  <c r="M3904" i="251"/>
  <c r="N3392" i="251"/>
  <c r="M3392" i="251"/>
  <c r="N2880" i="251"/>
  <c r="M2880" i="251"/>
  <c r="N2528" i="251"/>
  <c r="M2528" i="251"/>
  <c r="N2272" i="251"/>
  <c r="M2272" i="251"/>
  <c r="N1952" i="251"/>
  <c r="M1952" i="251"/>
  <c r="N1568" i="251"/>
  <c r="M1568" i="251"/>
  <c r="N1312" i="251"/>
  <c r="M1312" i="251"/>
  <c r="N768" i="251"/>
  <c r="M768" i="251"/>
  <c r="N352" i="251"/>
  <c r="M352" i="251"/>
  <c r="N10009" i="251"/>
  <c r="M10009" i="251"/>
  <c r="N9977" i="251"/>
  <c r="M9977" i="251"/>
  <c r="N9945" i="251"/>
  <c r="M9945" i="251"/>
  <c r="N9913" i="251"/>
  <c r="M9913" i="251"/>
  <c r="N9881" i="251"/>
  <c r="M9881" i="251"/>
  <c r="N9849" i="251"/>
  <c r="M9849" i="251"/>
  <c r="N9817" i="251"/>
  <c r="M9817" i="251"/>
  <c r="N9785" i="251"/>
  <c r="M9785" i="251"/>
  <c r="N9753" i="251"/>
  <c r="M9753" i="251"/>
  <c r="N9721" i="251"/>
  <c r="M9721" i="251"/>
  <c r="N9689" i="251"/>
  <c r="M9689" i="251"/>
  <c r="N9657" i="251"/>
  <c r="M9657" i="251"/>
  <c r="N9625" i="251"/>
  <c r="M9625" i="251"/>
  <c r="N9593" i="251"/>
  <c r="M9593" i="251"/>
  <c r="N9561" i="251"/>
  <c r="M9561" i="251"/>
  <c r="N9529" i="251"/>
  <c r="M9529" i="251"/>
  <c r="N9497" i="251"/>
  <c r="M9497" i="251"/>
  <c r="N9465" i="251"/>
  <c r="M9465" i="251"/>
  <c r="N9433" i="251"/>
  <c r="M9433" i="251"/>
  <c r="N9401" i="251"/>
  <c r="M9401" i="251"/>
  <c r="N9369" i="251"/>
  <c r="M9369" i="251"/>
  <c r="N9337" i="251"/>
  <c r="M9337" i="251"/>
  <c r="N9305" i="251"/>
  <c r="M9305" i="251"/>
  <c r="N9273" i="251"/>
  <c r="M9273" i="251"/>
  <c r="N9241" i="251"/>
  <c r="M9241" i="251"/>
  <c r="N9209" i="251"/>
  <c r="M9209" i="251"/>
  <c r="N9177" i="251"/>
  <c r="M9177" i="251"/>
  <c r="N9145" i="251"/>
  <c r="M9145" i="251"/>
  <c r="N9113" i="251"/>
  <c r="M9113" i="251"/>
  <c r="N9081" i="251"/>
  <c r="M9081" i="251"/>
  <c r="N9049" i="251"/>
  <c r="M9049" i="251"/>
  <c r="N9017" i="251"/>
  <c r="M9017" i="251"/>
  <c r="N8985" i="251"/>
  <c r="M8985" i="251"/>
  <c r="N8953" i="251"/>
  <c r="M8953" i="251"/>
  <c r="N8921" i="251"/>
  <c r="M8921" i="251"/>
  <c r="N8889" i="251"/>
  <c r="M8889" i="251"/>
  <c r="N8857" i="251"/>
  <c r="M8857" i="251"/>
  <c r="N8825" i="251"/>
  <c r="M8825" i="251"/>
  <c r="N8793" i="251"/>
  <c r="M8793" i="251"/>
  <c r="N8761" i="251"/>
  <c r="M8761" i="251"/>
  <c r="N8729" i="251"/>
  <c r="M8729" i="251"/>
  <c r="N8697" i="251"/>
  <c r="M8697" i="251"/>
  <c r="N8665" i="251"/>
  <c r="M8665" i="251"/>
  <c r="N8633" i="251"/>
  <c r="M8633" i="251"/>
  <c r="N8601" i="251"/>
  <c r="M8601" i="251"/>
  <c r="N8569" i="251"/>
  <c r="M8569" i="251"/>
  <c r="N8537" i="251"/>
  <c r="M8537" i="251"/>
  <c r="N8505" i="251"/>
  <c r="M8505" i="251"/>
  <c r="N8473" i="251"/>
  <c r="M8473" i="251"/>
  <c r="N8441" i="251"/>
  <c r="M8441" i="251"/>
  <c r="N8409" i="251"/>
  <c r="M8409" i="251"/>
  <c r="N8377" i="251"/>
  <c r="M8377" i="251"/>
  <c r="N8345" i="251"/>
  <c r="M8345" i="251"/>
  <c r="N8313" i="251"/>
  <c r="M8313" i="251"/>
  <c r="N8281" i="251"/>
  <c r="M8281" i="251"/>
  <c r="N8249" i="251"/>
  <c r="M8249" i="251"/>
  <c r="N8217" i="251"/>
  <c r="M8217" i="251"/>
  <c r="N8185" i="251"/>
  <c r="M8185" i="251"/>
  <c r="N9795" i="251"/>
  <c r="M9795" i="251"/>
  <c r="N9539" i="251"/>
  <c r="M9539" i="251"/>
  <c r="N9283" i="251"/>
  <c r="M9283" i="251"/>
  <c r="N9091" i="251"/>
  <c r="M9091" i="251"/>
  <c r="N8803" i="251"/>
  <c r="M8803" i="251"/>
  <c r="N8579" i="251"/>
  <c r="M8579" i="251"/>
  <c r="N8259" i="251"/>
  <c r="M8259" i="251"/>
  <c r="N8035" i="251"/>
  <c r="M8035" i="251"/>
  <c r="N7683" i="251"/>
  <c r="M7683" i="251"/>
  <c r="N7427" i="251"/>
  <c r="M7427" i="251"/>
  <c r="N7075" i="251"/>
  <c r="M7075" i="251"/>
  <c r="N6723" i="251"/>
  <c r="M6723" i="251"/>
  <c r="N6307" i="251"/>
  <c r="M6307" i="251"/>
  <c r="N5955" i="251"/>
  <c r="M5955" i="251"/>
  <c r="N5603" i="251"/>
  <c r="M5603" i="251"/>
  <c r="N5251" i="251"/>
  <c r="M5251" i="251"/>
  <c r="N4867" i="251"/>
  <c r="M4867" i="251"/>
  <c r="N4451" i="251"/>
  <c r="M4451" i="251"/>
  <c r="N4163" i="251"/>
  <c r="M4163" i="251"/>
  <c r="N3875" i="251"/>
  <c r="M3875" i="251"/>
  <c r="N3619" i="251"/>
  <c r="M3619" i="251"/>
  <c r="N3299" i="251"/>
  <c r="M3299" i="251"/>
  <c r="N3075" i="251"/>
  <c r="M3075" i="251"/>
  <c r="N2819" i="251"/>
  <c r="M2819" i="251"/>
  <c r="N2563" i="251"/>
  <c r="M2563" i="251"/>
  <c r="N2211" i="251"/>
  <c r="M2211" i="251"/>
  <c r="N1923" i="251"/>
  <c r="M1923" i="251"/>
  <c r="N1603" i="251"/>
  <c r="M1603" i="251"/>
  <c r="N1283" i="251"/>
  <c r="M1283" i="251"/>
  <c r="N995" i="251"/>
  <c r="M995" i="251"/>
  <c r="N547" i="251"/>
  <c r="M547" i="251"/>
  <c r="N67" i="251"/>
  <c r="M67" i="251"/>
  <c r="N9730" i="251"/>
  <c r="M9730" i="251"/>
  <c r="N9474" i="251"/>
  <c r="M9474" i="251"/>
  <c r="N9186" i="251"/>
  <c r="M9186" i="251"/>
  <c r="N8866" i="251"/>
  <c r="M8866" i="251"/>
  <c r="N8642" i="251"/>
  <c r="M8642" i="251"/>
  <c r="N8354" i="251"/>
  <c r="M8354" i="251"/>
  <c r="N8034" i="251"/>
  <c r="M8034" i="251"/>
  <c r="N7778" i="251"/>
  <c r="M7778" i="251"/>
  <c r="N7490" i="251"/>
  <c r="M7490" i="251"/>
  <c r="N7202" i="251"/>
  <c r="M7202" i="251"/>
  <c r="N6850" i="251"/>
  <c r="M6850" i="251"/>
  <c r="N6626" i="251"/>
  <c r="M6626" i="251"/>
  <c r="N6306" i="251"/>
  <c r="M6306" i="251"/>
  <c r="N5890" i="251"/>
  <c r="M5890" i="251"/>
  <c r="N5474" i="251"/>
  <c r="M5474" i="251"/>
  <c r="N5090" i="251"/>
  <c r="M5090" i="251"/>
  <c r="N4770" i="251"/>
  <c r="M4770" i="251"/>
  <c r="N4386" i="251"/>
  <c r="M4386" i="251"/>
  <c r="N4162" i="251"/>
  <c r="M4162" i="251"/>
  <c r="N3746" i="251"/>
  <c r="M3746" i="251"/>
  <c r="N3394" i="251"/>
  <c r="M3394" i="251"/>
  <c r="N2946" i="251"/>
  <c r="M2946" i="251"/>
  <c r="N2466" i="251"/>
  <c r="M2466" i="251"/>
  <c r="N1858" i="251"/>
  <c r="M1858" i="251"/>
  <c r="N1186" i="251"/>
  <c r="M1186" i="251"/>
  <c r="N610" i="251"/>
  <c r="M610" i="251"/>
  <c r="N66" i="251"/>
  <c r="M66" i="251"/>
  <c r="N9793" i="251"/>
  <c r="M9793" i="251"/>
  <c r="N9473" i="251"/>
  <c r="M9473" i="251"/>
  <c r="N9313" i="251"/>
  <c r="M9313" i="251"/>
  <c r="N9025" i="251"/>
  <c r="M9025" i="251"/>
  <c r="N8801" i="251"/>
  <c r="M8801" i="251"/>
  <c r="N8545" i="251"/>
  <c r="M8545" i="251"/>
  <c r="N8321" i="251"/>
  <c r="M8321" i="251"/>
  <c r="N8065" i="251"/>
  <c r="M8065" i="251"/>
  <c r="N7713" i="251"/>
  <c r="M7713" i="251"/>
  <c r="N7361" i="251"/>
  <c r="M7361" i="251"/>
  <c r="N7041" i="251"/>
  <c r="M7041" i="251"/>
  <c r="N6689" i="251"/>
  <c r="M6689" i="251"/>
  <c r="N6337" i="251"/>
  <c r="M6337" i="251"/>
  <c r="N6017" i="251"/>
  <c r="M6017" i="251"/>
  <c r="N5633" i="251"/>
  <c r="M5633" i="251"/>
  <c r="N5249" i="251"/>
  <c r="M5249" i="251"/>
  <c r="N4897" i="251"/>
  <c r="M4897" i="251"/>
  <c r="N4513" i="251"/>
  <c r="M4513" i="251"/>
  <c r="N4129" i="251"/>
  <c r="M4129" i="251"/>
  <c r="N3841" i="251"/>
  <c r="M3841" i="251"/>
  <c r="N3553" i="251"/>
  <c r="M3553" i="251"/>
  <c r="N3265" i="251"/>
  <c r="M3265" i="251"/>
  <c r="N2977" i="251"/>
  <c r="M2977" i="251"/>
  <c r="N2625" i="251"/>
  <c r="M2625" i="251"/>
  <c r="N2113" i="251"/>
  <c r="M2113" i="251"/>
  <c r="N1601" i="251"/>
  <c r="M1601" i="251"/>
  <c r="N1057" i="251"/>
  <c r="M1057" i="251"/>
  <c r="N65" i="251"/>
  <c r="M65" i="251"/>
  <c r="N9856" i="251"/>
  <c r="M9856" i="251"/>
  <c r="N9536" i="251"/>
  <c r="M9536" i="251"/>
  <c r="N9152" i="251"/>
  <c r="M9152" i="251"/>
  <c r="N8672" i="251"/>
  <c r="M8672" i="251"/>
  <c r="N8064" i="251"/>
  <c r="M8064" i="251"/>
  <c r="N7328" i="251"/>
  <c r="M7328" i="251"/>
  <c r="N6208" i="251"/>
  <c r="M6208" i="251"/>
  <c r="N4576" i="251"/>
  <c r="M4576" i="251"/>
  <c r="N4160" i="251"/>
  <c r="M4160" i="251"/>
  <c r="N3776" i="251"/>
  <c r="M3776" i="251"/>
  <c r="N3424" i="251"/>
  <c r="M3424" i="251"/>
  <c r="N3040" i="251"/>
  <c r="M3040" i="251"/>
  <c r="N2688" i="251"/>
  <c r="M2688" i="251"/>
  <c r="N2304" i="251"/>
  <c r="M2304" i="251"/>
  <c r="N1888" i="251"/>
  <c r="M1888" i="251"/>
  <c r="N1376" i="251"/>
  <c r="M1376" i="251"/>
  <c r="N832" i="251"/>
  <c r="M832" i="251"/>
  <c r="N256" i="251"/>
  <c r="M256" i="251"/>
  <c r="N10008" i="251"/>
  <c r="M10008" i="251"/>
  <c r="N9976" i="251"/>
  <c r="M9976" i="251"/>
  <c r="N9944" i="251"/>
  <c r="M9944" i="251"/>
  <c r="N9912" i="251"/>
  <c r="M9912" i="251"/>
  <c r="N9880" i="251"/>
  <c r="M9880" i="251"/>
  <c r="N9848" i="251"/>
  <c r="M9848" i="251"/>
  <c r="N9816" i="251"/>
  <c r="M9816" i="251"/>
  <c r="N9784" i="251"/>
  <c r="M9784" i="251"/>
  <c r="N9752" i="251"/>
  <c r="M9752" i="251"/>
  <c r="N9720" i="251"/>
  <c r="M9720" i="251"/>
  <c r="N9688" i="251"/>
  <c r="M9688" i="251"/>
  <c r="N9656" i="251"/>
  <c r="M9656" i="251"/>
  <c r="N9624" i="251"/>
  <c r="M9624" i="251"/>
  <c r="N9592" i="251"/>
  <c r="M9592" i="251"/>
  <c r="N9560" i="251"/>
  <c r="M9560" i="251"/>
  <c r="N9528" i="251"/>
  <c r="M9528" i="251"/>
  <c r="N9496" i="251"/>
  <c r="M9496" i="251"/>
  <c r="N9464" i="251"/>
  <c r="M9464" i="251"/>
  <c r="N9432" i="251"/>
  <c r="M9432" i="251"/>
  <c r="N9400" i="251"/>
  <c r="M9400" i="251"/>
  <c r="N9368" i="251"/>
  <c r="M9368" i="251"/>
  <c r="N9336" i="251"/>
  <c r="M9336" i="251"/>
  <c r="N9304" i="251"/>
  <c r="M9304" i="251"/>
  <c r="N9272" i="251"/>
  <c r="M9272" i="251"/>
  <c r="N9240" i="251"/>
  <c r="M9240" i="251"/>
  <c r="N9208" i="251"/>
  <c r="M9208" i="251"/>
  <c r="N9176" i="251"/>
  <c r="M9176" i="251"/>
  <c r="N9144" i="251"/>
  <c r="M9144" i="251"/>
  <c r="N9112" i="251"/>
  <c r="M9112" i="251"/>
  <c r="N9080" i="251"/>
  <c r="M9080" i="251"/>
  <c r="N9048" i="251"/>
  <c r="M9048" i="251"/>
  <c r="N9016" i="251"/>
  <c r="M9016" i="251"/>
  <c r="N8984" i="251"/>
  <c r="M8984" i="251"/>
  <c r="N8952" i="251"/>
  <c r="M8952" i="251"/>
  <c r="N8920" i="251"/>
  <c r="M8920" i="251"/>
  <c r="N8888" i="251"/>
  <c r="M8888" i="251"/>
  <c r="N8856" i="251"/>
  <c r="M8856" i="251"/>
  <c r="N8824" i="251"/>
  <c r="M8824" i="251"/>
  <c r="N8792" i="251"/>
  <c r="M8792" i="251"/>
  <c r="N8760" i="251"/>
  <c r="M8760" i="251"/>
  <c r="N8728" i="251"/>
  <c r="M8728" i="251"/>
  <c r="N8696" i="251"/>
  <c r="M8696" i="251"/>
  <c r="N8664" i="251"/>
  <c r="M8664" i="251"/>
  <c r="N8632" i="251"/>
  <c r="M8632" i="251"/>
  <c r="N8600" i="251"/>
  <c r="M8600" i="251"/>
  <c r="N8568" i="251"/>
  <c r="M8568" i="251"/>
  <c r="N8536" i="251"/>
  <c r="M8536" i="251"/>
  <c r="N8504" i="251"/>
  <c r="M8504" i="251"/>
  <c r="N8472" i="251"/>
  <c r="M8472" i="251"/>
  <c r="N8440" i="251"/>
  <c r="M8440" i="251"/>
  <c r="N8408" i="251"/>
  <c r="M8408" i="251"/>
  <c r="N8376" i="251"/>
  <c r="M8376" i="251"/>
  <c r="N8344" i="251"/>
  <c r="M8344" i="251"/>
  <c r="N8312" i="251"/>
  <c r="M8312" i="251"/>
  <c r="N8280" i="251"/>
  <c r="M8280" i="251"/>
  <c r="N8248" i="251"/>
  <c r="M8248" i="251"/>
  <c r="N8216" i="251"/>
  <c r="M8216" i="251"/>
  <c r="N8184" i="251"/>
  <c r="M8184" i="251"/>
  <c r="N9571" i="251"/>
  <c r="M9571" i="251"/>
  <c r="N8995" i="251"/>
  <c r="M8995" i="251"/>
  <c r="N8451" i="251"/>
  <c r="M8451" i="251"/>
  <c r="N7875" i="251"/>
  <c r="M7875" i="251"/>
  <c r="N7171" i="251"/>
  <c r="M7171" i="251"/>
  <c r="N6499" i="251"/>
  <c r="M6499" i="251"/>
  <c r="N5731" i="251"/>
  <c r="M5731" i="251"/>
  <c r="N5091" i="251"/>
  <c r="M5091" i="251"/>
  <c r="N4547" i="251"/>
  <c r="M4547" i="251"/>
  <c r="N3971" i="251"/>
  <c r="M3971" i="251"/>
  <c r="N3427" i="251"/>
  <c r="M3427" i="251"/>
  <c r="N2947" i="251"/>
  <c r="M2947" i="251"/>
  <c r="N2307" i="251"/>
  <c r="M2307" i="251"/>
  <c r="N1763" i="251"/>
  <c r="M1763" i="251"/>
  <c r="N1219" i="251"/>
  <c r="M1219" i="251"/>
  <c r="N643" i="251"/>
  <c r="M643" i="251"/>
  <c r="N227" i="251"/>
  <c r="M227" i="251"/>
  <c r="N9986" i="251"/>
  <c r="M9986" i="251"/>
  <c r="N9410" i="251"/>
  <c r="M9410" i="251"/>
  <c r="N8834" i="251"/>
  <c r="M8834" i="251"/>
  <c r="N8290" i="251"/>
  <c r="M8290" i="251"/>
  <c r="N7682" i="251"/>
  <c r="M7682" i="251"/>
  <c r="N7042" i="251"/>
  <c r="M7042" i="251"/>
  <c r="N6466" i="251"/>
  <c r="M6466" i="251"/>
  <c r="N5922" i="251"/>
  <c r="M5922" i="251"/>
  <c r="N5282" i="251"/>
  <c r="M5282" i="251"/>
  <c r="N4642" i="251"/>
  <c r="M4642" i="251"/>
  <c r="N3938" i="251"/>
  <c r="M3938" i="251"/>
  <c r="N3330" i="251"/>
  <c r="M3330" i="251"/>
  <c r="N2722" i="251"/>
  <c r="M2722" i="251"/>
  <c r="N1986" i="251"/>
  <c r="M1986" i="251"/>
  <c r="N1122" i="251"/>
  <c r="M1122" i="251"/>
  <c r="N98" i="251"/>
  <c r="M98" i="251"/>
  <c r="N9857" i="251"/>
  <c r="M9857" i="251"/>
  <c r="N9345" i="251"/>
  <c r="M9345" i="251"/>
  <c r="N8897" i="251"/>
  <c r="M8897" i="251"/>
  <c r="N8353" i="251"/>
  <c r="M8353" i="251"/>
  <c r="N7937" i="251"/>
  <c r="M7937" i="251"/>
  <c r="N7553" i="251"/>
  <c r="M7553" i="251"/>
  <c r="N7137" i="251"/>
  <c r="M7137" i="251"/>
  <c r="N6785" i="251"/>
  <c r="M6785" i="251"/>
  <c r="N6369" i="251"/>
  <c r="M6369" i="251"/>
  <c r="N6049" i="251"/>
  <c r="M6049" i="251"/>
  <c r="N5697" i="251"/>
  <c r="M5697" i="251"/>
  <c r="N5281" i="251"/>
  <c r="M5281" i="251"/>
  <c r="N4769" i="251"/>
  <c r="M4769" i="251"/>
  <c r="N4289" i="251"/>
  <c r="M4289" i="251"/>
  <c r="N3745" i="251"/>
  <c r="M3745" i="251"/>
  <c r="N3201" i="251"/>
  <c r="M3201" i="251"/>
  <c r="N2753" i="251"/>
  <c r="M2753" i="251"/>
  <c r="N2241" i="251"/>
  <c r="M2241" i="251"/>
  <c r="N1729" i="251"/>
  <c r="M1729" i="251"/>
  <c r="N1313" i="251"/>
  <c r="M1313" i="251"/>
  <c r="N961" i="251"/>
  <c r="M961" i="251"/>
  <c r="N577" i="251"/>
  <c r="M577" i="251"/>
  <c r="N481" i="251"/>
  <c r="M481" i="251"/>
  <c r="N9952" i="251"/>
  <c r="M9952" i="251"/>
  <c r="N9408" i="251"/>
  <c r="M9408" i="251"/>
  <c r="N8960" i="251"/>
  <c r="M8960" i="251"/>
  <c r="N8480" i="251"/>
  <c r="M8480" i="251"/>
  <c r="N8032" i="251"/>
  <c r="M8032" i="251"/>
  <c r="N7616" i="251"/>
  <c r="M7616" i="251"/>
  <c r="N7136" i="251"/>
  <c r="M7136" i="251"/>
  <c r="N6752" i="251"/>
  <c r="M6752" i="251"/>
  <c r="N6336" i="251"/>
  <c r="M6336" i="251"/>
  <c r="N5888" i="251"/>
  <c r="M5888" i="251"/>
  <c r="N5408" i="251"/>
  <c r="M5408" i="251"/>
  <c r="N4960" i="251"/>
  <c r="M4960" i="251"/>
  <c r="N4480" i="251"/>
  <c r="M4480" i="251"/>
  <c r="N3968" i="251"/>
  <c r="M3968" i="251"/>
  <c r="N3552" i="251"/>
  <c r="M3552" i="251"/>
  <c r="N3136" i="251"/>
  <c r="M3136" i="251"/>
  <c r="N2816" i="251"/>
  <c r="M2816" i="251"/>
  <c r="N2400" i="251"/>
  <c r="M2400" i="251"/>
  <c r="N2016" i="251"/>
  <c r="M2016" i="251"/>
  <c r="N1696" i="251"/>
  <c r="M1696" i="251"/>
  <c r="N1344" i="251"/>
  <c r="M1344" i="251"/>
  <c r="N896" i="251"/>
  <c r="M896" i="251"/>
  <c r="N704" i="251"/>
  <c r="M704" i="251"/>
  <c r="N544" i="251"/>
  <c r="M544" i="251"/>
  <c r="N416" i="251"/>
  <c r="M416" i="251"/>
  <c r="N10007" i="251"/>
  <c r="M10007" i="251"/>
  <c r="N9975" i="251"/>
  <c r="M9975" i="251"/>
  <c r="N9943" i="251"/>
  <c r="M9943" i="251"/>
  <c r="N9911" i="251"/>
  <c r="M9911" i="251"/>
  <c r="N9879" i="251"/>
  <c r="M9879" i="251"/>
  <c r="N9847" i="251"/>
  <c r="M9847" i="251"/>
  <c r="N9815" i="251"/>
  <c r="M9815" i="251"/>
  <c r="N9783" i="251"/>
  <c r="M9783" i="251"/>
  <c r="N9751" i="251"/>
  <c r="M9751" i="251"/>
  <c r="N9719" i="251"/>
  <c r="M9719" i="251"/>
  <c r="N9687" i="251"/>
  <c r="M9687" i="251"/>
  <c r="N9655" i="251"/>
  <c r="M9655" i="251"/>
  <c r="N9623" i="251"/>
  <c r="M9623" i="251"/>
  <c r="N9591" i="251"/>
  <c r="M9591" i="251"/>
  <c r="N9559" i="251"/>
  <c r="M9559" i="251"/>
  <c r="N9527" i="251"/>
  <c r="M9527" i="251"/>
  <c r="N9495" i="251"/>
  <c r="M9495" i="251"/>
  <c r="N9463" i="251"/>
  <c r="M9463" i="251"/>
  <c r="N9431" i="251"/>
  <c r="M9431" i="251"/>
  <c r="N9399" i="251"/>
  <c r="M9399" i="251"/>
  <c r="N9367" i="251"/>
  <c r="M9367" i="251"/>
  <c r="N9335" i="251"/>
  <c r="M9335" i="251"/>
  <c r="N9303" i="251"/>
  <c r="M9303" i="251"/>
  <c r="N9271" i="251"/>
  <c r="M9271" i="251"/>
  <c r="N9239" i="251"/>
  <c r="M9239" i="251"/>
  <c r="N9207" i="251"/>
  <c r="M9207" i="251"/>
  <c r="N9175" i="251"/>
  <c r="M9175" i="251"/>
  <c r="N9143" i="251"/>
  <c r="M9143" i="251"/>
  <c r="N9111" i="251"/>
  <c r="M9111" i="251"/>
  <c r="N9079" i="251"/>
  <c r="M9079" i="251"/>
  <c r="N9047" i="251"/>
  <c r="M9047" i="251"/>
  <c r="N9015" i="251"/>
  <c r="M9015" i="251"/>
  <c r="N8983" i="251"/>
  <c r="M8983" i="251"/>
  <c r="N8951" i="251"/>
  <c r="M8951" i="251"/>
  <c r="N8919" i="251"/>
  <c r="M8919" i="251"/>
  <c r="N8887" i="251"/>
  <c r="M8887" i="251"/>
  <c r="N8855" i="251"/>
  <c r="M8855" i="251"/>
  <c r="N8823" i="251"/>
  <c r="M8823" i="251"/>
  <c r="N8791" i="251"/>
  <c r="M8791" i="251"/>
  <c r="N8759" i="251"/>
  <c r="M8759" i="251"/>
  <c r="N8727" i="251"/>
  <c r="M8727" i="251"/>
  <c r="N8695" i="251"/>
  <c r="M8695" i="251"/>
  <c r="N8663" i="251"/>
  <c r="M8663" i="251"/>
  <c r="N8631" i="251"/>
  <c r="M8631" i="251"/>
  <c r="N8599" i="251"/>
  <c r="M8599" i="251"/>
  <c r="N8567" i="251"/>
  <c r="M8567" i="251"/>
  <c r="N8535" i="251"/>
  <c r="M8535" i="251"/>
  <c r="N8503" i="251"/>
  <c r="M8503" i="251"/>
  <c r="N8471" i="251"/>
  <c r="M8471" i="251"/>
  <c r="N8439" i="251"/>
  <c r="M8439" i="251"/>
  <c r="N8407" i="251"/>
  <c r="M8407" i="251"/>
  <c r="N8375" i="251"/>
  <c r="M8375" i="251"/>
  <c r="N8343" i="251"/>
  <c r="M8343" i="251"/>
  <c r="N8311" i="251"/>
  <c r="M8311" i="251"/>
  <c r="N8279" i="251"/>
  <c r="M8279" i="251"/>
  <c r="N8247" i="251"/>
  <c r="M8247" i="251"/>
  <c r="N8215" i="251"/>
  <c r="M8215" i="251"/>
  <c r="N8183" i="251"/>
  <c r="M8183" i="251"/>
  <c r="N9859" i="251"/>
  <c r="M9859" i="251"/>
  <c r="N9475" i="251"/>
  <c r="M9475" i="251"/>
  <c r="N9059" i="251"/>
  <c r="M9059" i="251"/>
  <c r="N8643" i="251"/>
  <c r="M8643" i="251"/>
  <c r="N8291" i="251"/>
  <c r="M8291" i="251"/>
  <c r="N7971" i="251"/>
  <c r="M7971" i="251"/>
  <c r="N7587" i="251"/>
  <c r="M7587" i="251"/>
  <c r="N7235" i="251"/>
  <c r="M7235" i="251"/>
  <c r="N6851" i="251"/>
  <c r="M6851" i="251"/>
  <c r="N6467" i="251"/>
  <c r="M6467" i="251"/>
  <c r="N6051" i="251"/>
  <c r="M6051" i="251"/>
  <c r="N5699" i="251"/>
  <c r="M5699" i="251"/>
  <c r="N5411" i="251"/>
  <c r="M5411" i="251"/>
  <c r="N5027" i="251"/>
  <c r="M5027" i="251"/>
  <c r="N4771" i="251"/>
  <c r="M4771" i="251"/>
  <c r="N4387" i="251"/>
  <c r="M4387" i="251"/>
  <c r="N4003" i="251"/>
  <c r="M4003" i="251"/>
  <c r="N3587" i="251"/>
  <c r="M3587" i="251"/>
  <c r="N3011" i="251"/>
  <c r="M3011" i="251"/>
  <c r="N2467" i="251"/>
  <c r="M2467" i="251"/>
  <c r="N1987" i="251"/>
  <c r="M1987" i="251"/>
  <c r="N1539" i="251"/>
  <c r="M1539" i="251"/>
  <c r="N1123" i="251"/>
  <c r="M1123" i="251"/>
  <c r="N707" i="251"/>
  <c r="M707" i="251"/>
  <c r="N515" i="251"/>
  <c r="M515" i="251"/>
  <c r="N9762" i="251"/>
  <c r="M9762" i="251"/>
  <c r="N9218" i="251"/>
  <c r="M9218" i="251"/>
  <c r="N8674" i="251"/>
  <c r="M8674" i="251"/>
  <c r="N8066" i="251"/>
  <c r="M8066" i="251"/>
  <c r="N7554" i="251"/>
  <c r="M7554" i="251"/>
  <c r="N6946" i="251"/>
  <c r="M6946" i="251"/>
  <c r="N6370" i="251"/>
  <c r="M6370" i="251"/>
  <c r="N5762" i="251"/>
  <c r="M5762" i="251"/>
  <c r="N5122" i="251"/>
  <c r="M5122" i="251"/>
  <c r="N4578" i="251"/>
  <c r="M4578" i="251"/>
  <c r="N4034" i="251"/>
  <c r="M4034" i="251"/>
  <c r="N3490" i="251"/>
  <c r="M3490" i="251"/>
  <c r="N2978" i="251"/>
  <c r="M2978" i="251"/>
  <c r="N2434" i="251"/>
  <c r="M2434" i="251"/>
  <c r="N1922" i="251"/>
  <c r="M1922" i="251"/>
  <c r="N1410" i="251"/>
  <c r="M1410" i="251"/>
  <c r="N866" i="251"/>
  <c r="M866" i="251"/>
  <c r="N322" i="251"/>
  <c r="M322" i="251"/>
  <c r="N9601" i="251"/>
  <c r="M9601" i="251"/>
  <c r="N9153" i="251"/>
  <c r="M9153" i="251"/>
  <c r="N8705" i="251"/>
  <c r="M8705" i="251"/>
  <c r="N8257" i="251"/>
  <c r="M8257" i="251"/>
  <c r="N7841" i="251"/>
  <c r="M7841" i="251"/>
  <c r="N7489" i="251"/>
  <c r="M7489" i="251"/>
  <c r="N7105" i="251"/>
  <c r="M7105" i="251"/>
  <c r="N6817" i="251"/>
  <c r="M6817" i="251"/>
  <c r="N6465" i="251"/>
  <c r="M6465" i="251"/>
  <c r="N6113" i="251"/>
  <c r="M6113" i="251"/>
  <c r="N5761" i="251"/>
  <c r="M5761" i="251"/>
  <c r="N5441" i="251"/>
  <c r="M5441" i="251"/>
  <c r="N5089" i="251"/>
  <c r="M5089" i="251"/>
  <c r="N4737" i="251"/>
  <c r="M4737" i="251"/>
  <c r="N4353" i="251"/>
  <c r="M4353" i="251"/>
  <c r="N4001" i="251"/>
  <c r="M4001" i="251"/>
  <c r="N3585" i="251"/>
  <c r="M3585" i="251"/>
  <c r="N3105" i="251"/>
  <c r="M3105" i="251"/>
  <c r="N2593" i="251"/>
  <c r="M2593" i="251"/>
  <c r="N2049" i="251"/>
  <c r="M2049" i="251"/>
  <c r="N1569" i="251"/>
  <c r="M1569" i="251"/>
  <c r="N1185" i="251"/>
  <c r="M1185" i="251"/>
  <c r="N609" i="251"/>
  <c r="M609" i="251"/>
  <c r="N353" i="251"/>
  <c r="M353" i="251"/>
  <c r="N9760" i="251"/>
  <c r="M9760" i="251"/>
  <c r="N9280" i="251"/>
  <c r="M9280" i="251"/>
  <c r="N8800" i="251"/>
  <c r="M8800" i="251"/>
  <c r="N8288" i="251"/>
  <c r="M8288" i="251"/>
  <c r="N7776" i="251"/>
  <c r="M7776" i="251"/>
  <c r="N7232" i="251"/>
  <c r="M7232" i="251"/>
  <c r="N6848" i="251"/>
  <c r="M6848" i="251"/>
  <c r="N6400" i="251"/>
  <c r="M6400" i="251"/>
  <c r="N5920" i="251"/>
  <c r="M5920" i="251"/>
  <c r="N5440" i="251"/>
  <c r="M5440" i="251"/>
  <c r="N4992" i="251"/>
  <c r="M4992" i="251"/>
  <c r="N4416" i="251"/>
  <c r="M4416" i="251"/>
  <c r="N3808" i="251"/>
  <c r="M3808" i="251"/>
  <c r="N3232" i="251"/>
  <c r="M3232" i="251"/>
  <c r="N2624" i="251"/>
  <c r="M2624" i="251"/>
  <c r="N2048" i="251"/>
  <c r="M2048" i="251"/>
  <c r="N1504" i="251"/>
  <c r="M1504" i="251"/>
  <c r="N960" i="251"/>
  <c r="M960" i="251"/>
  <c r="N224" i="251"/>
  <c r="M224" i="251"/>
  <c r="N10006" i="251"/>
  <c r="M10006" i="251"/>
  <c r="N9974" i="251"/>
  <c r="M9974" i="251"/>
  <c r="N9942" i="251"/>
  <c r="M9942" i="251"/>
  <c r="N9910" i="251"/>
  <c r="M9910" i="251"/>
  <c r="N9878" i="251"/>
  <c r="M9878" i="251"/>
  <c r="N9846" i="251"/>
  <c r="M9846" i="251"/>
  <c r="N9814" i="251"/>
  <c r="M9814" i="251"/>
  <c r="N9782" i="251"/>
  <c r="M9782" i="251"/>
  <c r="N9750" i="251"/>
  <c r="M9750" i="251"/>
  <c r="N9718" i="251"/>
  <c r="M9718" i="251"/>
  <c r="N9686" i="251"/>
  <c r="M9686" i="251"/>
  <c r="N9654" i="251"/>
  <c r="M9654" i="251"/>
  <c r="N9622" i="251"/>
  <c r="M9622" i="251"/>
  <c r="N9590" i="251"/>
  <c r="M9590" i="251"/>
  <c r="N9558" i="251"/>
  <c r="M9558" i="251"/>
  <c r="N9526" i="251"/>
  <c r="M9526" i="251"/>
  <c r="N9494" i="251"/>
  <c r="M9494" i="251"/>
  <c r="N9462" i="251"/>
  <c r="M9462" i="251"/>
  <c r="N9430" i="251"/>
  <c r="M9430" i="251"/>
  <c r="N9398" i="251"/>
  <c r="M9398" i="251"/>
  <c r="N9366" i="251"/>
  <c r="M9366" i="251"/>
  <c r="N9334" i="251"/>
  <c r="M9334" i="251"/>
  <c r="N9302" i="251"/>
  <c r="M9302" i="251"/>
  <c r="N9270" i="251"/>
  <c r="M9270" i="251"/>
  <c r="N9238" i="251"/>
  <c r="M9238" i="251"/>
  <c r="N9206" i="251"/>
  <c r="M9206" i="251"/>
  <c r="N9174" i="251"/>
  <c r="M9174" i="251"/>
  <c r="N9142" i="251"/>
  <c r="M9142" i="251"/>
  <c r="N9110" i="251"/>
  <c r="M9110" i="251"/>
  <c r="N9078" i="251"/>
  <c r="M9078" i="251"/>
  <c r="N9046" i="251"/>
  <c r="M9046" i="251"/>
  <c r="N9014" i="251"/>
  <c r="M9014" i="251"/>
  <c r="N8982" i="251"/>
  <c r="M8982" i="251"/>
  <c r="N8950" i="251"/>
  <c r="M8950" i="251"/>
  <c r="N8918" i="251"/>
  <c r="M8918" i="251"/>
  <c r="N8886" i="251"/>
  <c r="M8886" i="251"/>
  <c r="N8854" i="251"/>
  <c r="M8854" i="251"/>
  <c r="N8822" i="251"/>
  <c r="M8822" i="251"/>
  <c r="N8790" i="251"/>
  <c r="M8790" i="251"/>
  <c r="N8758" i="251"/>
  <c r="M8758" i="251"/>
  <c r="N8726" i="251"/>
  <c r="M8726" i="251"/>
  <c r="N8694" i="251"/>
  <c r="M8694" i="251"/>
  <c r="N8662" i="251"/>
  <c r="M8662" i="251"/>
  <c r="N8630" i="251"/>
  <c r="M8630" i="251"/>
  <c r="N8598" i="251"/>
  <c r="M8598" i="251"/>
  <c r="N8566" i="251"/>
  <c r="M8566" i="251"/>
  <c r="N8534" i="251"/>
  <c r="M8534" i="251"/>
  <c r="N8502" i="251"/>
  <c r="M8502" i="251"/>
  <c r="N8470" i="251"/>
  <c r="M8470" i="251"/>
  <c r="N8438" i="251"/>
  <c r="M8438" i="251"/>
  <c r="N8406" i="251"/>
  <c r="M8406" i="251"/>
  <c r="N8374" i="251"/>
  <c r="M8374" i="251"/>
  <c r="N8342" i="251"/>
  <c r="M8342" i="251"/>
  <c r="N8310" i="251"/>
  <c r="M8310" i="251"/>
  <c r="N8278" i="251"/>
  <c r="M8278" i="251"/>
  <c r="N8246" i="251"/>
  <c r="M8246" i="251"/>
  <c r="N8214" i="251"/>
  <c r="M8214" i="251"/>
  <c r="N8182" i="251"/>
  <c r="M8182" i="251"/>
  <c r="N9891" i="251"/>
  <c r="M9891" i="251"/>
  <c r="N9347" i="251"/>
  <c r="M9347" i="251"/>
  <c r="N8835" i="251"/>
  <c r="M8835" i="251"/>
  <c r="N8419" i="251"/>
  <c r="M8419" i="251"/>
  <c r="N8003" i="251"/>
  <c r="M8003" i="251"/>
  <c r="N7619" i="251"/>
  <c r="M7619" i="251"/>
  <c r="N7267" i="251"/>
  <c r="M7267" i="251"/>
  <c r="N6883" i="251"/>
  <c r="M6883" i="251"/>
  <c r="N6563" i="251"/>
  <c r="M6563" i="251"/>
  <c r="N6211" i="251"/>
  <c r="M6211" i="251"/>
  <c r="N5923" i="251"/>
  <c r="M5923" i="251"/>
  <c r="N5539" i="251"/>
  <c r="M5539" i="251"/>
  <c r="N5123" i="251"/>
  <c r="M5123" i="251"/>
  <c r="N4707" i="251"/>
  <c r="M4707" i="251"/>
  <c r="N4259" i="251"/>
  <c r="M4259" i="251"/>
  <c r="N3747" i="251"/>
  <c r="M3747" i="251"/>
  <c r="N3267" i="251"/>
  <c r="M3267" i="251"/>
  <c r="N2659" i="251"/>
  <c r="M2659" i="251"/>
  <c r="N2051" i="251"/>
  <c r="M2051" i="251"/>
  <c r="N1443" i="251"/>
  <c r="M1443" i="251"/>
  <c r="N867" i="251"/>
  <c r="M867" i="251"/>
  <c r="N323" i="251"/>
  <c r="M323" i="251"/>
  <c r="N9698" i="251"/>
  <c r="M9698" i="251"/>
  <c r="N9122" i="251"/>
  <c r="M9122" i="251"/>
  <c r="N8546" i="251"/>
  <c r="M8546" i="251"/>
  <c r="N7970" i="251"/>
  <c r="M7970" i="251"/>
  <c r="N7362" i="251"/>
  <c r="M7362" i="251"/>
  <c r="N6754" i="251"/>
  <c r="M6754" i="251"/>
  <c r="N6146" i="251"/>
  <c r="M6146" i="251"/>
  <c r="N5602" i="251"/>
  <c r="M5602" i="251"/>
  <c r="N5026" i="251"/>
  <c r="M5026" i="251"/>
  <c r="N4514" i="251"/>
  <c r="M4514" i="251"/>
  <c r="N4066" i="251"/>
  <c r="M4066" i="251"/>
  <c r="N3554" i="251"/>
  <c r="M3554" i="251"/>
  <c r="N2850" i="251"/>
  <c r="M2850" i="251"/>
  <c r="N2210" i="251"/>
  <c r="M2210" i="251"/>
  <c r="N1666" i="251"/>
  <c r="M1666" i="251"/>
  <c r="N1250" i="251"/>
  <c r="M1250" i="251"/>
  <c r="N770" i="251"/>
  <c r="M770" i="251"/>
  <c r="N386" i="251"/>
  <c r="M386" i="251"/>
  <c r="N9729" i="251"/>
  <c r="M9729" i="251"/>
  <c r="N9057" i="251"/>
  <c r="M9057" i="251"/>
  <c r="N8513" i="251"/>
  <c r="M8513" i="251"/>
  <c r="N8001" i="251"/>
  <c r="M8001" i="251"/>
  <c r="N7393" i="251"/>
  <c r="M7393" i="251"/>
  <c r="N6881" i="251"/>
  <c r="M6881" i="251"/>
  <c r="N6209" i="251"/>
  <c r="M6209" i="251"/>
  <c r="N5665" i="251"/>
  <c r="M5665" i="251"/>
  <c r="N5153" i="251"/>
  <c r="M5153" i="251"/>
  <c r="N4705" i="251"/>
  <c r="M4705" i="251"/>
  <c r="N4225" i="251"/>
  <c r="M4225" i="251"/>
  <c r="N3777" i="251"/>
  <c r="M3777" i="251"/>
  <c r="N3329" i="251"/>
  <c r="M3329" i="251"/>
  <c r="N2785" i="251"/>
  <c r="M2785" i="251"/>
  <c r="N2273" i="251"/>
  <c r="M2273" i="251"/>
  <c r="N1697" i="251"/>
  <c r="M1697" i="251"/>
  <c r="N1249" i="251"/>
  <c r="M1249" i="251"/>
  <c r="N801" i="251"/>
  <c r="M801" i="251"/>
  <c r="N289" i="251"/>
  <c r="M289" i="251"/>
  <c r="N9728" i="251"/>
  <c r="M9728" i="251"/>
  <c r="N9248" i="251"/>
  <c r="M9248" i="251"/>
  <c r="N8768" i="251"/>
  <c r="M8768" i="251"/>
  <c r="N8320" i="251"/>
  <c r="M8320" i="251"/>
  <c r="N7872" i="251"/>
  <c r="M7872" i="251"/>
  <c r="N7360" i="251"/>
  <c r="M7360" i="251"/>
  <c r="N6784" i="251"/>
  <c r="M6784" i="251"/>
  <c r="N6304" i="251"/>
  <c r="M6304" i="251"/>
  <c r="N5792" i="251"/>
  <c r="M5792" i="251"/>
  <c r="N5376" i="251"/>
  <c r="M5376" i="251"/>
  <c r="N4928" i="251"/>
  <c r="M4928" i="251"/>
  <c r="N4544" i="251"/>
  <c r="M4544" i="251"/>
  <c r="N4128" i="251"/>
  <c r="M4128" i="251"/>
  <c r="N3648" i="251"/>
  <c r="M3648" i="251"/>
  <c r="N3200" i="251"/>
  <c r="M3200" i="251"/>
  <c r="N2720" i="251"/>
  <c r="M2720" i="251"/>
  <c r="N2240" i="251"/>
  <c r="M2240" i="251"/>
  <c r="N1856" i="251"/>
  <c r="M1856" i="251"/>
  <c r="N1472" i="251"/>
  <c r="M1472" i="251"/>
  <c r="N1248" i="251"/>
  <c r="M1248" i="251"/>
  <c r="N864" i="251"/>
  <c r="M864" i="251"/>
  <c r="N640" i="251"/>
  <c r="M640" i="251"/>
  <c r="N480" i="251"/>
  <c r="M480" i="251"/>
  <c r="N10005" i="251"/>
  <c r="M10005" i="251"/>
  <c r="N9973" i="251"/>
  <c r="M9973" i="251"/>
  <c r="N9941" i="251"/>
  <c r="M9941" i="251"/>
  <c r="N9909" i="251"/>
  <c r="M9909" i="251"/>
  <c r="N9877" i="251"/>
  <c r="M9877" i="251"/>
  <c r="N9845" i="251"/>
  <c r="M9845" i="251"/>
  <c r="N9813" i="251"/>
  <c r="M9813" i="251"/>
  <c r="N9781" i="251"/>
  <c r="M9781" i="251"/>
  <c r="N9749" i="251"/>
  <c r="M9749" i="251"/>
  <c r="N9717" i="251"/>
  <c r="M9717" i="251"/>
  <c r="N9685" i="251"/>
  <c r="M9685" i="251"/>
  <c r="N9653" i="251"/>
  <c r="M9653" i="251"/>
  <c r="N9621" i="251"/>
  <c r="M9621" i="251"/>
  <c r="N9589" i="251"/>
  <c r="M9589" i="251"/>
  <c r="N9557" i="251"/>
  <c r="M9557" i="251"/>
  <c r="N9525" i="251"/>
  <c r="M9525" i="251"/>
  <c r="N9493" i="251"/>
  <c r="M9493" i="251"/>
  <c r="N9461" i="251"/>
  <c r="M9461" i="251"/>
  <c r="N9429" i="251"/>
  <c r="M9429" i="251"/>
  <c r="N9397" i="251"/>
  <c r="M9397" i="251"/>
  <c r="N9365" i="251"/>
  <c r="M9365" i="251"/>
  <c r="N9333" i="251"/>
  <c r="M9333" i="251"/>
  <c r="N9301" i="251"/>
  <c r="M9301" i="251"/>
  <c r="N9269" i="251"/>
  <c r="M9269" i="251"/>
  <c r="N9237" i="251"/>
  <c r="M9237" i="251"/>
  <c r="N9205" i="251"/>
  <c r="M9205" i="251"/>
  <c r="N9173" i="251"/>
  <c r="M9173" i="251"/>
  <c r="N9141" i="251"/>
  <c r="M9141" i="251"/>
  <c r="N9109" i="251"/>
  <c r="M9109" i="251"/>
  <c r="N9077" i="251"/>
  <c r="M9077" i="251"/>
  <c r="N9045" i="251"/>
  <c r="M9045" i="251"/>
  <c r="N9013" i="251"/>
  <c r="M9013" i="251"/>
  <c r="N8981" i="251"/>
  <c r="M8981" i="251"/>
  <c r="N8949" i="251"/>
  <c r="M8949" i="251"/>
  <c r="N8917" i="251"/>
  <c r="M8917" i="251"/>
  <c r="N8885" i="251"/>
  <c r="M8885" i="251"/>
  <c r="N8853" i="251"/>
  <c r="M8853" i="251"/>
  <c r="N8821" i="251"/>
  <c r="M8821" i="251"/>
  <c r="N8789" i="251"/>
  <c r="M8789" i="251"/>
  <c r="N8757" i="251"/>
  <c r="M8757" i="251"/>
  <c r="N8725" i="251"/>
  <c r="M8725" i="251"/>
  <c r="N8693" i="251"/>
  <c r="M8693" i="251"/>
  <c r="N8661" i="251"/>
  <c r="M8661" i="251"/>
  <c r="N8629" i="251"/>
  <c r="M8629" i="251"/>
  <c r="N8597" i="251"/>
  <c r="M8597" i="251"/>
  <c r="N8565" i="251"/>
  <c r="M8565" i="251"/>
  <c r="N8533" i="251"/>
  <c r="M8533" i="251"/>
  <c r="N8501" i="251"/>
  <c r="M8501" i="251"/>
  <c r="N8469" i="251"/>
  <c r="M8469" i="251"/>
  <c r="N8437" i="251"/>
  <c r="M8437" i="251"/>
  <c r="N8405" i="251"/>
  <c r="M8405" i="251"/>
  <c r="N8373" i="251"/>
  <c r="M8373" i="251"/>
  <c r="N8341" i="251"/>
  <c r="M8341" i="251"/>
  <c r="N8309" i="251"/>
  <c r="M8309" i="251"/>
  <c r="N8277" i="251"/>
  <c r="M8277" i="251"/>
  <c r="N8245" i="251"/>
  <c r="M8245" i="251"/>
  <c r="N8213" i="251"/>
  <c r="M8213" i="251"/>
  <c r="N8181" i="251"/>
  <c r="M8181" i="251"/>
  <c r="N9763" i="251"/>
  <c r="M9763" i="251"/>
  <c r="N9315" i="251"/>
  <c r="M9315" i="251"/>
  <c r="N8867" i="251"/>
  <c r="M8867" i="251"/>
  <c r="N8387" i="251"/>
  <c r="M8387" i="251"/>
  <c r="N7939" i="251"/>
  <c r="M7939" i="251"/>
  <c r="N7491" i="251"/>
  <c r="M7491" i="251"/>
  <c r="N6947" i="251"/>
  <c r="M6947" i="251"/>
  <c r="N6371" i="251"/>
  <c r="M6371" i="251"/>
  <c r="N5795" i="251"/>
  <c r="M5795" i="251"/>
  <c r="N5283" i="251"/>
  <c r="M5283" i="251"/>
  <c r="N4803" i="251"/>
  <c r="M4803" i="251"/>
  <c r="N4291" i="251"/>
  <c r="M4291" i="251"/>
  <c r="N3843" i="251"/>
  <c r="M3843" i="251"/>
  <c r="N3395" i="251"/>
  <c r="M3395" i="251"/>
  <c r="N3043" i="251"/>
  <c r="M3043" i="251"/>
  <c r="N2691" i="251"/>
  <c r="M2691" i="251"/>
  <c r="N2403" i="251"/>
  <c r="M2403" i="251"/>
  <c r="N2083" i="251"/>
  <c r="M2083" i="251"/>
  <c r="N1699" i="251"/>
  <c r="M1699" i="251"/>
  <c r="N1411" i="251"/>
  <c r="M1411" i="251"/>
  <c r="N1027" i="251"/>
  <c r="M1027" i="251"/>
  <c r="N611" i="251"/>
  <c r="M611" i="251"/>
  <c r="N419" i="251"/>
  <c r="M419" i="251"/>
  <c r="N9890" i="251"/>
  <c r="M9890" i="251"/>
  <c r="N9250" i="251"/>
  <c r="M9250" i="251"/>
  <c r="N8706" i="251"/>
  <c r="M8706" i="251"/>
  <c r="N8098" i="251"/>
  <c r="M8098" i="251"/>
  <c r="N7650" i="251"/>
  <c r="M7650" i="251"/>
  <c r="N7170" i="251"/>
  <c r="M7170" i="251"/>
  <c r="N6594" i="251"/>
  <c r="M6594" i="251"/>
  <c r="N6114" i="251"/>
  <c r="M6114" i="251"/>
  <c r="N5730" i="251"/>
  <c r="M5730" i="251"/>
  <c r="N5250" i="251"/>
  <c r="M5250" i="251"/>
  <c r="N4738" i="251"/>
  <c r="M4738" i="251"/>
  <c r="N4258" i="251"/>
  <c r="M4258" i="251"/>
  <c r="N3906" i="251"/>
  <c r="M3906" i="251"/>
  <c r="N3522" i="251"/>
  <c r="M3522" i="251"/>
  <c r="N3106" i="251"/>
  <c r="M3106" i="251"/>
  <c r="N2626" i="251"/>
  <c r="M2626" i="251"/>
  <c r="N2082" i="251"/>
  <c r="M2082" i="251"/>
  <c r="N1474" i="251"/>
  <c r="M1474" i="251"/>
  <c r="N930" i="251"/>
  <c r="M930" i="251"/>
  <c r="N258" i="251"/>
  <c r="M258" i="251"/>
  <c r="N9761" i="251"/>
  <c r="M9761" i="251"/>
  <c r="N9217" i="251"/>
  <c r="M9217" i="251"/>
  <c r="N8609" i="251"/>
  <c r="M8609" i="251"/>
  <c r="N8097" i="251"/>
  <c r="M8097" i="251"/>
  <c r="N7521" i="251"/>
  <c r="M7521" i="251"/>
  <c r="N6753" i="251"/>
  <c r="M6753" i="251"/>
  <c r="N6145" i="251"/>
  <c r="M6145" i="251"/>
  <c r="N5537" i="251"/>
  <c r="M5537" i="251"/>
  <c r="N4993" i="251"/>
  <c r="M4993" i="251"/>
  <c r="N4481" i="251"/>
  <c r="M4481" i="251"/>
  <c r="N3969" i="251"/>
  <c r="M3969" i="251"/>
  <c r="N3457" i="251"/>
  <c r="M3457" i="251"/>
  <c r="N3009" i="251"/>
  <c r="M3009" i="251"/>
  <c r="N2497" i="251"/>
  <c r="M2497" i="251"/>
  <c r="N2017" i="251"/>
  <c r="M2017" i="251"/>
  <c r="N1473" i="251"/>
  <c r="M1473" i="251"/>
  <c r="N929" i="251"/>
  <c r="M929" i="251"/>
  <c r="N225" i="251"/>
  <c r="M225" i="251"/>
  <c r="N9600" i="251"/>
  <c r="M9600" i="251"/>
  <c r="N9056" i="251"/>
  <c r="M9056" i="251"/>
  <c r="N8512" i="251"/>
  <c r="M8512" i="251"/>
  <c r="N7968" i="251"/>
  <c r="M7968" i="251"/>
  <c r="N7520" i="251"/>
  <c r="M7520" i="251"/>
  <c r="N7040" i="251"/>
  <c r="M7040" i="251"/>
  <c r="N6496" i="251"/>
  <c r="M6496" i="251"/>
  <c r="N5984" i="251"/>
  <c r="M5984" i="251"/>
  <c r="N5504" i="251"/>
  <c r="M5504" i="251"/>
  <c r="N5056" i="251"/>
  <c r="M5056" i="251"/>
  <c r="N4608" i="251"/>
  <c r="M4608" i="251"/>
  <c r="N4064" i="251"/>
  <c r="M4064" i="251"/>
  <c r="N3488" i="251"/>
  <c r="M3488" i="251"/>
  <c r="N2976" i="251"/>
  <c r="M2976" i="251"/>
  <c r="N2432" i="251"/>
  <c r="M2432" i="251"/>
  <c r="N1920" i="251"/>
  <c r="M1920" i="251"/>
  <c r="N1408" i="251"/>
  <c r="M1408" i="251"/>
  <c r="N992" i="251"/>
  <c r="M992" i="251"/>
  <c r="N576" i="251"/>
  <c r="M576" i="251"/>
  <c r="N448" i="251"/>
  <c r="M448" i="251"/>
  <c r="N10004" i="251"/>
  <c r="M10004" i="251"/>
  <c r="N9972" i="251"/>
  <c r="M9972" i="251"/>
  <c r="N9940" i="251"/>
  <c r="M9940" i="251"/>
  <c r="N9908" i="251"/>
  <c r="M9908" i="251"/>
  <c r="N9876" i="251"/>
  <c r="M9876" i="251"/>
  <c r="N9844" i="251"/>
  <c r="M9844" i="251"/>
  <c r="N9812" i="251"/>
  <c r="M9812" i="251"/>
  <c r="N9780" i="251"/>
  <c r="M9780" i="251"/>
  <c r="N9748" i="251"/>
  <c r="M9748" i="251"/>
  <c r="N9716" i="251"/>
  <c r="M9716" i="251"/>
  <c r="N9684" i="251"/>
  <c r="M9684" i="251"/>
  <c r="N9652" i="251"/>
  <c r="M9652" i="251"/>
  <c r="N9620" i="251"/>
  <c r="M9620" i="251"/>
  <c r="N9588" i="251"/>
  <c r="M9588" i="251"/>
  <c r="N9556" i="251"/>
  <c r="M9556" i="251"/>
  <c r="N9524" i="251"/>
  <c r="M9524" i="251"/>
  <c r="N9492" i="251"/>
  <c r="M9492" i="251"/>
  <c r="N9460" i="251"/>
  <c r="M9460" i="251"/>
  <c r="N9428" i="251"/>
  <c r="M9428" i="251"/>
  <c r="N9396" i="251"/>
  <c r="M9396" i="251"/>
  <c r="N9364" i="251"/>
  <c r="M9364" i="251"/>
  <c r="N9332" i="251"/>
  <c r="M9332" i="251"/>
  <c r="N9300" i="251"/>
  <c r="M9300" i="251"/>
  <c r="N9268" i="251"/>
  <c r="M9268" i="251"/>
  <c r="N9236" i="251"/>
  <c r="M9236" i="251"/>
  <c r="N9204" i="251"/>
  <c r="M9204" i="251"/>
  <c r="N9172" i="251"/>
  <c r="M9172" i="251"/>
  <c r="N9140" i="251"/>
  <c r="M9140" i="251"/>
  <c r="N9108" i="251"/>
  <c r="M9108" i="251"/>
  <c r="N9076" i="251"/>
  <c r="M9076" i="251"/>
  <c r="N9044" i="251"/>
  <c r="M9044" i="251"/>
  <c r="N9012" i="251"/>
  <c r="M9012" i="251"/>
  <c r="N8980" i="251"/>
  <c r="M8980" i="251"/>
  <c r="N8948" i="251"/>
  <c r="M8948" i="251"/>
  <c r="N8916" i="251"/>
  <c r="M8916" i="251"/>
  <c r="N8884" i="251"/>
  <c r="M8884" i="251"/>
  <c r="N8852" i="251"/>
  <c r="M8852" i="251"/>
  <c r="N8820" i="251"/>
  <c r="M8820" i="251"/>
  <c r="N8788" i="251"/>
  <c r="M8788" i="251"/>
  <c r="N8756" i="251"/>
  <c r="M8756" i="251"/>
  <c r="N8724" i="251"/>
  <c r="M8724" i="251"/>
  <c r="N8692" i="251"/>
  <c r="M8692" i="251"/>
  <c r="N8660" i="251"/>
  <c r="M8660" i="251"/>
  <c r="N8628" i="251"/>
  <c r="M8628" i="251"/>
  <c r="N8596" i="251"/>
  <c r="M8596" i="251"/>
  <c r="N8564" i="251"/>
  <c r="M8564" i="251"/>
  <c r="N8532" i="251"/>
  <c r="M8532" i="251"/>
  <c r="N8500" i="251"/>
  <c r="M8500" i="251"/>
  <c r="N8468" i="251"/>
  <c r="M8468" i="251"/>
  <c r="N8436" i="251"/>
  <c r="M8436" i="251"/>
  <c r="N8404" i="251"/>
  <c r="M8404" i="251"/>
  <c r="N8372" i="251"/>
  <c r="M8372" i="251"/>
  <c r="N8340" i="251"/>
  <c r="M8340" i="251"/>
  <c r="N8308" i="251"/>
  <c r="M8308" i="251"/>
  <c r="N8276" i="251"/>
  <c r="M8276" i="251"/>
  <c r="N8244" i="251"/>
  <c r="M8244" i="251"/>
  <c r="N8212" i="251"/>
  <c r="M8212" i="251"/>
  <c r="N8180" i="251"/>
  <c r="M8180" i="251"/>
  <c r="N9987" i="251"/>
  <c r="M9987" i="251"/>
  <c r="N9411" i="251"/>
  <c r="M9411" i="251"/>
  <c r="N8739" i="251"/>
  <c r="M8739" i="251"/>
  <c r="N8099" i="251"/>
  <c r="M8099" i="251"/>
  <c r="N7459" i="251"/>
  <c r="M7459" i="251"/>
  <c r="N6787" i="251"/>
  <c r="M6787" i="251"/>
  <c r="N6115" i="251"/>
  <c r="M6115" i="251"/>
  <c r="N5443" i="251"/>
  <c r="M5443" i="251"/>
  <c r="N4739" i="251"/>
  <c r="M4739" i="251"/>
  <c r="N4131" i="251"/>
  <c r="M4131" i="251"/>
  <c r="N3555" i="251"/>
  <c r="M3555" i="251"/>
  <c r="N2851" i="251"/>
  <c r="M2851" i="251"/>
  <c r="N2275" i="251"/>
  <c r="M2275" i="251"/>
  <c r="N1795" i="251"/>
  <c r="M1795" i="251"/>
  <c r="N1315" i="251"/>
  <c r="M1315" i="251"/>
  <c r="N931" i="251"/>
  <c r="M931" i="251"/>
  <c r="N387" i="251"/>
  <c r="M387" i="251"/>
  <c r="N9570" i="251"/>
  <c r="M9570" i="251"/>
  <c r="N8962" i="251"/>
  <c r="M8962" i="251"/>
  <c r="N8386" i="251"/>
  <c r="M8386" i="251"/>
  <c r="N7810" i="251"/>
  <c r="M7810" i="251"/>
  <c r="N7266" i="251"/>
  <c r="M7266" i="251"/>
  <c r="N6690" i="251"/>
  <c r="M6690" i="251"/>
  <c r="N6082" i="251"/>
  <c r="M6082" i="251"/>
  <c r="N5634" i="251"/>
  <c r="M5634" i="251"/>
  <c r="N5058" i="251"/>
  <c r="M5058" i="251"/>
  <c r="N4482" i="251"/>
  <c r="M4482" i="251"/>
  <c r="N3778" i="251"/>
  <c r="M3778" i="251"/>
  <c r="N3202" i="251"/>
  <c r="M3202" i="251"/>
  <c r="N2594" i="251"/>
  <c r="M2594" i="251"/>
  <c r="N2114" i="251"/>
  <c r="M2114" i="251"/>
  <c r="N1570" i="251"/>
  <c r="M1570" i="251"/>
  <c r="N962" i="251"/>
  <c r="M962" i="251"/>
  <c r="N194" i="251"/>
  <c r="M194" i="251"/>
  <c r="N9889" i="251"/>
  <c r="M9889" i="251"/>
  <c r="N9441" i="251"/>
  <c r="M9441" i="251"/>
  <c r="N9089" i="251"/>
  <c r="M9089" i="251"/>
  <c r="N8673" i="251"/>
  <c r="M8673" i="251"/>
  <c r="N8161" i="251"/>
  <c r="M8161" i="251"/>
  <c r="N7681" i="251"/>
  <c r="M7681" i="251"/>
  <c r="N7201" i="251"/>
  <c r="M7201" i="251"/>
  <c r="N6721" i="251"/>
  <c r="M6721" i="251"/>
  <c r="N6273" i="251"/>
  <c r="M6273" i="251"/>
  <c r="N5729" i="251"/>
  <c r="M5729" i="251"/>
  <c r="N5121" i="251"/>
  <c r="M5121" i="251"/>
  <c r="N4385" i="251"/>
  <c r="M4385" i="251"/>
  <c r="N3617" i="251"/>
  <c r="M3617" i="251"/>
  <c r="N3073" i="251"/>
  <c r="M3073" i="251"/>
  <c r="N2433" i="251"/>
  <c r="M2433" i="251"/>
  <c r="N1761" i="251"/>
  <c r="M1761" i="251"/>
  <c r="N993" i="251"/>
  <c r="M993" i="251"/>
  <c r="N97" i="251"/>
  <c r="M97" i="251"/>
  <c r="N9792" i="251"/>
  <c r="M9792" i="251"/>
  <c r="N9344" i="251"/>
  <c r="M9344" i="251"/>
  <c r="N8864" i="251"/>
  <c r="M8864" i="251"/>
  <c r="N8384" i="251"/>
  <c r="M8384" i="251"/>
  <c r="N7904" i="251"/>
  <c r="M7904" i="251"/>
  <c r="N7456" i="251"/>
  <c r="M7456" i="251"/>
  <c r="N6912" i="251"/>
  <c r="M6912" i="251"/>
  <c r="N6432" i="251"/>
  <c r="M6432" i="251"/>
  <c r="N5952" i="251"/>
  <c r="M5952" i="251"/>
  <c r="N5536" i="251"/>
  <c r="M5536" i="251"/>
  <c r="N5088" i="251"/>
  <c r="M5088" i="251"/>
  <c r="N4640" i="251"/>
  <c r="M4640" i="251"/>
  <c r="N4096" i="251"/>
  <c r="M4096" i="251"/>
  <c r="N3520" i="251"/>
  <c r="M3520" i="251"/>
  <c r="N3072" i="251"/>
  <c r="M3072" i="251"/>
  <c r="N2560" i="251"/>
  <c r="M2560" i="251"/>
  <c r="N2112" i="251"/>
  <c r="M2112" i="251"/>
  <c r="N1664" i="251"/>
  <c r="M1664" i="251"/>
  <c r="N1216" i="251"/>
  <c r="M1216" i="251"/>
  <c r="N736" i="251"/>
  <c r="M736" i="251"/>
  <c r="N384" i="251"/>
  <c r="M384" i="251"/>
  <c r="N10003" i="251"/>
  <c r="M10003" i="251"/>
  <c r="N9971" i="251"/>
  <c r="M9971" i="251"/>
  <c r="N9939" i="251"/>
  <c r="M9939" i="251"/>
  <c r="N9907" i="251"/>
  <c r="M9907" i="251"/>
  <c r="N9875" i="251"/>
  <c r="M9875" i="251"/>
  <c r="N9843" i="251"/>
  <c r="M9843" i="251"/>
  <c r="N9811" i="251"/>
  <c r="M9811" i="251"/>
  <c r="N9779" i="251"/>
  <c r="M9779" i="251"/>
  <c r="N9747" i="251"/>
  <c r="M9747" i="251"/>
  <c r="N9715" i="251"/>
  <c r="M9715" i="251"/>
  <c r="N9683" i="251"/>
  <c r="M9683" i="251"/>
  <c r="N9651" i="251"/>
  <c r="M9651" i="251"/>
  <c r="N9619" i="251"/>
  <c r="M9619" i="251"/>
  <c r="N9587" i="251"/>
  <c r="M9587" i="251"/>
  <c r="N9555" i="251"/>
  <c r="M9555" i="251"/>
  <c r="N9523" i="251"/>
  <c r="M9523" i="251"/>
  <c r="N9491" i="251"/>
  <c r="M9491" i="251"/>
  <c r="N9459" i="251"/>
  <c r="M9459" i="251"/>
  <c r="N9427" i="251"/>
  <c r="M9427" i="251"/>
  <c r="N9395" i="251"/>
  <c r="M9395" i="251"/>
  <c r="N9363" i="251"/>
  <c r="M9363" i="251"/>
  <c r="N9331" i="251"/>
  <c r="M9331" i="251"/>
  <c r="N9299" i="251"/>
  <c r="M9299" i="251"/>
  <c r="N9267" i="251"/>
  <c r="M9267" i="251"/>
  <c r="N9235" i="251"/>
  <c r="M9235" i="251"/>
  <c r="N9203" i="251"/>
  <c r="M9203" i="251"/>
  <c r="N9171" i="251"/>
  <c r="M9171" i="251"/>
  <c r="N9139" i="251"/>
  <c r="M9139" i="251"/>
  <c r="N9107" i="251"/>
  <c r="M9107" i="251"/>
  <c r="N9075" i="251"/>
  <c r="M9075" i="251"/>
  <c r="N9043" i="251"/>
  <c r="M9043" i="251"/>
  <c r="N9011" i="251"/>
  <c r="M9011" i="251"/>
  <c r="N8979" i="251"/>
  <c r="M8979" i="251"/>
  <c r="N8947" i="251"/>
  <c r="M8947" i="251"/>
  <c r="N8915" i="251"/>
  <c r="M8915" i="251"/>
  <c r="N8883" i="251"/>
  <c r="M8883" i="251"/>
  <c r="N8851" i="251"/>
  <c r="M8851" i="251"/>
  <c r="N8819" i="251"/>
  <c r="M8819" i="251"/>
  <c r="N8787" i="251"/>
  <c r="M8787" i="251"/>
  <c r="N8755" i="251"/>
  <c r="M8755" i="251"/>
  <c r="N8723" i="251"/>
  <c r="M8723" i="251"/>
  <c r="N8691" i="251"/>
  <c r="M8691" i="251"/>
  <c r="N8659" i="251"/>
  <c r="M8659" i="251"/>
  <c r="N8627" i="251"/>
  <c r="M8627" i="251"/>
  <c r="N8595" i="251"/>
  <c r="M8595" i="251"/>
  <c r="N8563" i="251"/>
  <c r="M8563" i="251"/>
  <c r="N8531" i="251"/>
  <c r="M8531" i="251"/>
  <c r="N8499" i="251"/>
  <c r="M8499" i="251"/>
  <c r="N8467" i="251"/>
  <c r="M8467" i="251"/>
  <c r="N8435" i="251"/>
  <c r="M8435" i="251"/>
  <c r="N8403" i="251"/>
  <c r="M8403" i="251"/>
  <c r="N8371" i="251"/>
  <c r="M8371" i="251"/>
  <c r="N8339" i="251"/>
  <c r="M8339" i="251"/>
  <c r="N8307" i="251"/>
  <c r="M8307" i="251"/>
  <c r="N8275" i="251"/>
  <c r="M8275" i="251"/>
  <c r="N8243" i="251"/>
  <c r="M8243" i="251"/>
  <c r="N8211" i="251"/>
  <c r="M8211" i="251"/>
  <c r="N8179" i="251"/>
  <c r="M8179" i="251"/>
  <c r="N9667" i="251"/>
  <c r="M9667" i="251"/>
  <c r="N9027" i="251"/>
  <c r="M9027" i="251"/>
  <c r="N8355" i="251"/>
  <c r="M8355" i="251"/>
  <c r="N7747" i="251"/>
  <c r="M7747" i="251"/>
  <c r="N7139" i="251"/>
  <c r="M7139" i="251"/>
  <c r="N6627" i="251"/>
  <c r="M6627" i="251"/>
  <c r="N6083" i="251"/>
  <c r="M6083" i="251"/>
  <c r="N5507" i="251"/>
  <c r="M5507" i="251"/>
  <c r="N4931" i="251"/>
  <c r="M4931" i="251"/>
  <c r="N4355" i="251"/>
  <c r="M4355" i="251"/>
  <c r="N3683" i="251"/>
  <c r="M3683" i="251"/>
  <c r="N3139" i="251"/>
  <c r="M3139" i="251"/>
  <c r="N2531" i="251"/>
  <c r="M2531" i="251"/>
  <c r="N1731" i="251"/>
  <c r="M1731" i="251"/>
  <c r="N1059" i="251"/>
  <c r="M1059" i="251"/>
  <c r="N195" i="251"/>
  <c r="M195" i="251"/>
  <c r="N9922" i="251"/>
  <c r="M9922" i="251"/>
  <c r="N9506" i="251"/>
  <c r="M9506" i="251"/>
  <c r="N9026" i="251"/>
  <c r="M9026" i="251"/>
  <c r="N8578" i="251"/>
  <c r="M8578" i="251"/>
  <c r="N8258" i="251"/>
  <c r="M8258" i="251"/>
  <c r="N7906" i="251"/>
  <c r="M7906" i="251"/>
  <c r="N7522" i="251"/>
  <c r="M7522" i="251"/>
  <c r="N7234" i="251"/>
  <c r="M7234" i="251"/>
  <c r="N6914" i="251"/>
  <c r="M6914" i="251"/>
  <c r="N6658" i="251"/>
  <c r="M6658" i="251"/>
  <c r="N6338" i="251"/>
  <c r="M6338" i="251"/>
  <c r="N6050" i="251"/>
  <c r="M6050" i="251"/>
  <c r="N5666" i="251"/>
  <c r="M5666" i="251"/>
  <c r="N5378" i="251"/>
  <c r="M5378" i="251"/>
  <c r="N4930" i="251"/>
  <c r="M4930" i="251"/>
  <c r="N4546" i="251"/>
  <c r="M4546" i="251"/>
  <c r="N4226" i="251"/>
  <c r="M4226" i="251"/>
  <c r="N3810" i="251"/>
  <c r="M3810" i="251"/>
  <c r="N3458" i="251"/>
  <c r="M3458" i="251"/>
  <c r="N3074" i="251"/>
  <c r="M3074" i="251"/>
  <c r="N2754" i="251"/>
  <c r="M2754" i="251"/>
  <c r="N2370" i="251"/>
  <c r="M2370" i="251"/>
  <c r="N2050" i="251"/>
  <c r="M2050" i="251"/>
  <c r="N1698" i="251"/>
  <c r="M1698" i="251"/>
  <c r="N1378" i="251"/>
  <c r="M1378" i="251"/>
  <c r="N1154" i="251"/>
  <c r="M1154" i="251"/>
  <c r="N706" i="251"/>
  <c r="M706" i="251"/>
  <c r="N546" i="251"/>
  <c r="M546" i="251"/>
  <c r="N450" i="251"/>
  <c r="M450" i="251"/>
  <c r="N9569" i="251"/>
  <c r="M9569" i="251"/>
  <c r="N8929" i="251"/>
  <c r="M8929" i="251"/>
  <c r="N8417" i="251"/>
  <c r="M8417" i="251"/>
  <c r="N7777" i="251"/>
  <c r="M7777" i="251"/>
  <c r="N7169" i="251"/>
  <c r="M7169" i="251"/>
  <c r="N6529" i="251"/>
  <c r="M6529" i="251"/>
  <c r="N5953" i="251"/>
  <c r="M5953" i="251"/>
  <c r="N5377" i="251"/>
  <c r="M5377" i="251"/>
  <c r="N4833" i="251"/>
  <c r="M4833" i="251"/>
  <c r="N4321" i="251"/>
  <c r="M4321" i="251"/>
  <c r="N3809" i="251"/>
  <c r="M3809" i="251"/>
  <c r="N3297" i="251"/>
  <c r="M3297" i="251"/>
  <c r="N2817" i="251"/>
  <c r="M2817" i="251"/>
  <c r="N2337" i="251"/>
  <c r="M2337" i="251"/>
  <c r="N1953" i="251"/>
  <c r="M1953" i="251"/>
  <c r="N1505" i="251"/>
  <c r="M1505" i="251"/>
  <c r="N1121" i="251"/>
  <c r="M1121" i="251"/>
  <c r="N673" i="251"/>
  <c r="M673" i="251"/>
  <c r="N417" i="251"/>
  <c r="M417" i="251"/>
  <c r="N9984" i="251"/>
  <c r="M9984" i="251"/>
  <c r="N9504" i="251"/>
  <c r="M9504" i="251"/>
  <c r="N9024" i="251"/>
  <c r="M9024" i="251"/>
  <c r="N8576" i="251"/>
  <c r="M8576" i="251"/>
  <c r="N8224" i="251"/>
  <c r="M8224" i="251"/>
  <c r="N7840" i="251"/>
  <c r="M7840" i="251"/>
  <c r="N7424" i="251"/>
  <c r="M7424" i="251"/>
  <c r="N7008" i="251"/>
  <c r="M7008" i="251"/>
  <c r="N6592" i="251"/>
  <c r="M6592" i="251"/>
  <c r="N6112" i="251"/>
  <c r="M6112" i="251"/>
  <c r="N5760" i="251"/>
  <c r="M5760" i="251"/>
  <c r="N5472" i="251"/>
  <c r="M5472" i="251"/>
  <c r="N5120" i="251"/>
  <c r="M5120" i="251"/>
  <c r="N4736" i="251"/>
  <c r="M4736" i="251"/>
  <c r="N4288" i="251"/>
  <c r="M4288" i="251"/>
  <c r="N3840" i="251"/>
  <c r="M3840" i="251"/>
  <c r="N3360" i="251"/>
  <c r="M3360" i="251"/>
  <c r="N2848" i="251"/>
  <c r="M2848" i="251"/>
  <c r="N2336" i="251"/>
  <c r="M2336" i="251"/>
  <c r="N1632" i="251"/>
  <c r="M1632" i="251"/>
  <c r="N1056" i="251"/>
  <c r="M1056" i="251"/>
  <c r="N288" i="251"/>
  <c r="M288" i="251"/>
  <c r="N10002" i="251"/>
  <c r="M10002" i="251"/>
  <c r="N9970" i="251"/>
  <c r="M9970" i="251"/>
  <c r="N9938" i="251"/>
  <c r="M9938" i="251"/>
  <c r="N9906" i="251"/>
  <c r="M9906" i="251"/>
  <c r="N9874" i="251"/>
  <c r="M9874" i="251"/>
  <c r="N9842" i="251"/>
  <c r="M9842" i="251"/>
  <c r="N9810" i="251"/>
  <c r="M9810" i="251"/>
  <c r="N9778" i="251"/>
  <c r="M9778" i="251"/>
  <c r="N9746" i="251"/>
  <c r="M9746" i="251"/>
  <c r="N9714" i="251"/>
  <c r="M9714" i="251"/>
  <c r="N9682" i="251"/>
  <c r="M9682" i="251"/>
  <c r="N9650" i="251"/>
  <c r="M9650" i="251"/>
  <c r="N9618" i="251"/>
  <c r="M9618" i="251"/>
  <c r="N9586" i="251"/>
  <c r="M9586" i="251"/>
  <c r="N9554" i="251"/>
  <c r="M9554" i="251"/>
  <c r="N9522" i="251"/>
  <c r="M9522" i="251"/>
  <c r="N9490" i="251"/>
  <c r="M9490" i="251"/>
  <c r="N9458" i="251"/>
  <c r="M9458" i="251"/>
  <c r="N9426" i="251"/>
  <c r="M9426" i="251"/>
  <c r="N9394" i="251"/>
  <c r="M9394" i="251"/>
  <c r="N9362" i="251"/>
  <c r="M9362" i="251"/>
  <c r="N9330" i="251"/>
  <c r="M9330" i="251"/>
  <c r="N9298" i="251"/>
  <c r="M9298" i="251"/>
  <c r="N9266" i="251"/>
  <c r="M9266" i="251"/>
  <c r="N9234" i="251"/>
  <c r="M9234" i="251"/>
  <c r="N9202" i="251"/>
  <c r="M9202" i="251"/>
  <c r="N9170" i="251"/>
  <c r="M9170" i="251"/>
  <c r="N9138" i="251"/>
  <c r="M9138" i="251"/>
  <c r="N9106" i="251"/>
  <c r="M9106" i="251"/>
  <c r="N9074" i="251"/>
  <c r="M9074" i="251"/>
  <c r="N9042" i="251"/>
  <c r="M9042" i="251"/>
  <c r="N9010" i="251"/>
  <c r="M9010" i="251"/>
  <c r="N8978" i="251"/>
  <c r="M8978" i="251"/>
  <c r="N8946" i="251"/>
  <c r="M8946" i="251"/>
  <c r="N8914" i="251"/>
  <c r="M8914" i="251"/>
  <c r="N8882" i="251"/>
  <c r="M8882" i="251"/>
  <c r="N8850" i="251"/>
  <c r="M8850" i="251"/>
  <c r="N8818" i="251"/>
  <c r="M8818" i="251"/>
  <c r="N8786" i="251"/>
  <c r="M8786" i="251"/>
  <c r="N8754" i="251"/>
  <c r="M8754" i="251"/>
  <c r="N8722" i="251"/>
  <c r="M8722" i="251"/>
  <c r="N8690" i="251"/>
  <c r="M8690" i="251"/>
  <c r="N8658" i="251"/>
  <c r="M8658" i="251"/>
  <c r="N8626" i="251"/>
  <c r="M8626" i="251"/>
  <c r="N8594" i="251"/>
  <c r="M8594" i="251"/>
  <c r="N8562" i="251"/>
  <c r="M8562" i="251"/>
  <c r="N8530" i="251"/>
  <c r="M8530" i="251"/>
  <c r="N8498" i="251"/>
  <c r="M8498" i="251"/>
  <c r="N8466" i="251"/>
  <c r="M8466" i="251"/>
  <c r="N8434" i="251"/>
  <c r="M8434" i="251"/>
  <c r="N8402" i="251"/>
  <c r="M8402" i="251"/>
  <c r="N8370" i="251"/>
  <c r="M8370" i="251"/>
  <c r="N8338" i="251"/>
  <c r="M8338" i="251"/>
  <c r="N8306" i="251"/>
  <c r="M8306" i="251"/>
  <c r="N8274" i="251"/>
  <c r="M8274" i="251"/>
  <c r="N8242" i="251"/>
  <c r="M8242" i="251"/>
  <c r="N8210" i="251"/>
  <c r="M8210" i="251"/>
  <c r="N8178" i="251"/>
  <c r="M8178" i="251"/>
  <c r="N9699" i="251"/>
  <c r="M9699" i="251"/>
  <c r="N9187" i="251"/>
  <c r="M9187" i="251"/>
  <c r="N8675" i="251"/>
  <c r="M8675" i="251"/>
  <c r="N8131" i="251"/>
  <c r="M8131" i="251"/>
  <c r="N7523" i="251"/>
  <c r="M7523" i="251"/>
  <c r="N7011" i="251"/>
  <c r="M7011" i="251"/>
  <c r="N6435" i="251"/>
  <c r="M6435" i="251"/>
  <c r="N5859" i="251"/>
  <c r="M5859" i="251"/>
  <c r="N5155" i="251"/>
  <c r="M5155" i="251"/>
  <c r="N4611" i="251"/>
  <c r="M4611" i="251"/>
  <c r="N4195" i="251"/>
  <c r="M4195" i="251"/>
  <c r="N3715" i="251"/>
  <c r="M3715" i="251"/>
  <c r="N3235" i="251"/>
  <c r="M3235" i="251"/>
  <c r="N2627" i="251"/>
  <c r="M2627" i="251"/>
  <c r="N2115" i="251"/>
  <c r="M2115" i="251"/>
  <c r="N1475" i="251"/>
  <c r="M1475" i="251"/>
  <c r="N771" i="251"/>
  <c r="M771" i="251"/>
  <c r="N99" i="251"/>
  <c r="M99" i="251"/>
  <c r="N9666" i="251"/>
  <c r="M9666" i="251"/>
  <c r="N9346" i="251"/>
  <c r="M9346" i="251"/>
  <c r="N8994" i="251"/>
  <c r="M8994" i="251"/>
  <c r="N8610" i="251"/>
  <c r="M8610" i="251"/>
  <c r="N8226" i="251"/>
  <c r="M8226" i="251"/>
  <c r="N7714" i="251"/>
  <c r="M7714" i="251"/>
  <c r="N7298" i="251"/>
  <c r="M7298" i="251"/>
  <c r="N6882" i="251"/>
  <c r="M6882" i="251"/>
  <c r="N6434" i="251"/>
  <c r="M6434" i="251"/>
  <c r="N6018" i="251"/>
  <c r="M6018" i="251"/>
  <c r="N5538" i="251"/>
  <c r="M5538" i="251"/>
  <c r="N5154" i="251"/>
  <c r="M5154" i="251"/>
  <c r="N4802" i="251"/>
  <c r="M4802" i="251"/>
  <c r="N4354" i="251"/>
  <c r="M4354" i="251"/>
  <c r="N4002" i="251"/>
  <c r="M4002" i="251"/>
  <c r="N3618" i="251"/>
  <c r="M3618" i="251"/>
  <c r="N3170" i="251"/>
  <c r="M3170" i="251"/>
  <c r="N2786" i="251"/>
  <c r="M2786" i="251"/>
  <c r="N2338" i="251"/>
  <c r="M2338" i="251"/>
  <c r="N2018" i="251"/>
  <c r="M2018" i="251"/>
  <c r="N1730" i="251"/>
  <c r="M1730" i="251"/>
  <c r="N1442" i="251"/>
  <c r="M1442" i="251"/>
  <c r="N1058" i="251"/>
  <c r="M1058" i="251"/>
  <c r="N642" i="251"/>
  <c r="M642" i="251"/>
  <c r="N418" i="251"/>
  <c r="M418" i="251"/>
  <c r="N9953" i="251"/>
  <c r="M9953" i="251"/>
  <c r="N9409" i="251"/>
  <c r="M9409" i="251"/>
  <c r="N8865" i="251"/>
  <c r="M8865" i="251"/>
  <c r="N8225" i="251"/>
  <c r="M8225" i="251"/>
  <c r="N7649" i="251"/>
  <c r="M7649" i="251"/>
  <c r="N7073" i="251"/>
  <c r="M7073" i="251"/>
  <c r="N6401" i="251"/>
  <c r="M6401" i="251"/>
  <c r="N5857" i="251"/>
  <c r="M5857" i="251"/>
  <c r="N5313" i="251"/>
  <c r="M5313" i="251"/>
  <c r="N4673" i="251"/>
  <c r="M4673" i="251"/>
  <c r="N4065" i="251"/>
  <c r="M4065" i="251"/>
  <c r="N3489" i="251"/>
  <c r="M3489" i="251"/>
  <c r="N2881" i="251"/>
  <c r="M2881" i="251"/>
  <c r="N2369" i="251"/>
  <c r="M2369" i="251"/>
  <c r="N1889" i="251"/>
  <c r="M1889" i="251"/>
  <c r="N1345" i="251"/>
  <c r="M1345" i="251"/>
  <c r="N737" i="251"/>
  <c r="M737" i="251"/>
  <c r="N161" i="251"/>
  <c r="M161" i="251"/>
  <c r="N10016" i="251"/>
  <c r="M10016" i="251"/>
  <c r="N9568" i="251"/>
  <c r="M9568" i="251"/>
  <c r="N9088" i="251"/>
  <c r="M9088" i="251"/>
  <c r="N8640" i="251"/>
  <c r="M8640" i="251"/>
  <c r="N8160" i="251"/>
  <c r="M8160" i="251"/>
  <c r="N7712" i="251"/>
  <c r="M7712" i="251"/>
  <c r="N7296" i="251"/>
  <c r="M7296" i="251"/>
  <c r="N6944" i="251"/>
  <c r="M6944" i="251"/>
  <c r="N6624" i="251"/>
  <c r="M6624" i="251"/>
  <c r="N6272" i="251"/>
  <c r="M6272" i="251"/>
  <c r="N5856" i="251"/>
  <c r="M5856" i="251"/>
  <c r="N5344" i="251"/>
  <c r="M5344" i="251"/>
  <c r="N4896" i="251"/>
  <c r="M4896" i="251"/>
  <c r="N4352" i="251"/>
  <c r="M4352" i="251"/>
  <c r="N3936" i="251"/>
  <c r="M3936" i="251"/>
  <c r="N3456" i="251"/>
  <c r="M3456" i="251"/>
  <c r="N2912" i="251"/>
  <c r="M2912" i="251"/>
  <c r="N2496" i="251"/>
  <c r="M2496" i="251"/>
  <c r="N2080" i="251"/>
  <c r="M2080" i="251"/>
  <c r="N1728" i="251"/>
  <c r="M1728" i="251"/>
  <c r="N1440" i="251"/>
  <c r="M1440" i="251"/>
  <c r="N1184" i="251"/>
  <c r="M1184" i="251"/>
  <c r="N800" i="251"/>
  <c r="M800" i="251"/>
  <c r="N608" i="251"/>
  <c r="M608" i="251"/>
  <c r="N512" i="251"/>
  <c r="M512" i="251"/>
  <c r="N10001" i="251"/>
  <c r="M10001" i="251"/>
  <c r="N9969" i="251"/>
  <c r="M9969" i="251"/>
  <c r="N9937" i="251"/>
  <c r="M9937" i="251"/>
  <c r="N9905" i="251"/>
  <c r="M9905" i="251"/>
  <c r="N9873" i="251"/>
  <c r="M9873" i="251"/>
  <c r="N9841" i="251"/>
  <c r="M9841" i="251"/>
  <c r="N9809" i="251"/>
  <c r="M9809" i="251"/>
  <c r="N9777" i="251"/>
  <c r="M9777" i="251"/>
  <c r="N9745" i="251"/>
  <c r="M9745" i="251"/>
  <c r="N9713" i="251"/>
  <c r="M9713" i="251"/>
  <c r="N9681" i="251"/>
  <c r="M9681" i="251"/>
  <c r="N9649" i="251"/>
  <c r="M9649" i="251"/>
  <c r="N9617" i="251"/>
  <c r="M9617" i="251"/>
  <c r="N9585" i="251"/>
  <c r="M9585" i="251"/>
  <c r="N9553" i="251"/>
  <c r="M9553" i="251"/>
  <c r="N9521" i="251"/>
  <c r="M9521" i="251"/>
  <c r="N9489" i="251"/>
  <c r="M9489" i="251"/>
  <c r="N9457" i="251"/>
  <c r="M9457" i="251"/>
  <c r="N9425" i="251"/>
  <c r="M9425" i="251"/>
  <c r="N9393" i="251"/>
  <c r="M9393" i="251"/>
  <c r="N9361" i="251"/>
  <c r="M9361" i="251"/>
  <c r="N9329" i="251"/>
  <c r="M9329" i="251"/>
  <c r="N9297" i="251"/>
  <c r="M9297" i="251"/>
  <c r="N9265" i="251"/>
  <c r="M9265" i="251"/>
  <c r="N9233" i="251"/>
  <c r="M9233" i="251"/>
  <c r="N9201" i="251"/>
  <c r="M9201" i="251"/>
  <c r="N9169" i="251"/>
  <c r="M9169" i="251"/>
  <c r="N9137" i="251"/>
  <c r="M9137" i="251"/>
  <c r="N9105" i="251"/>
  <c r="M9105" i="251"/>
  <c r="N9073" i="251"/>
  <c r="M9073" i="251"/>
  <c r="N9041" i="251"/>
  <c r="M9041" i="251"/>
  <c r="N9009" i="251"/>
  <c r="M9009" i="251"/>
  <c r="N8977" i="251"/>
  <c r="M8977" i="251"/>
  <c r="N8945" i="251"/>
  <c r="M8945" i="251"/>
  <c r="N8913" i="251"/>
  <c r="M8913" i="251"/>
  <c r="N8881" i="251"/>
  <c r="M8881" i="251"/>
  <c r="N8849" i="251"/>
  <c r="M8849" i="251"/>
  <c r="N8817" i="251"/>
  <c r="M8817" i="251"/>
  <c r="N8785" i="251"/>
  <c r="M8785" i="251"/>
  <c r="N8753" i="251"/>
  <c r="M8753" i="251"/>
  <c r="N8721" i="251"/>
  <c r="M8721" i="251"/>
  <c r="N8689" i="251"/>
  <c r="M8689" i="251"/>
  <c r="N8657" i="251"/>
  <c r="M8657" i="251"/>
  <c r="N8625" i="251"/>
  <c r="M8625" i="251"/>
  <c r="N8593" i="251"/>
  <c r="M8593" i="251"/>
  <c r="N8561" i="251"/>
  <c r="M8561" i="251"/>
  <c r="N8529" i="251"/>
  <c r="M8529" i="251"/>
  <c r="N8497" i="251"/>
  <c r="M8497" i="251"/>
  <c r="N8465" i="251"/>
  <c r="M8465" i="251"/>
  <c r="N8433" i="251"/>
  <c r="M8433" i="251"/>
  <c r="N8401" i="251"/>
  <c r="M8401" i="251"/>
  <c r="N8369" i="251"/>
  <c r="M8369" i="251"/>
  <c r="N8337" i="251"/>
  <c r="M8337" i="251"/>
  <c r="N8305" i="251"/>
  <c r="M8305" i="251"/>
  <c r="N8273" i="251"/>
  <c r="M8273" i="251"/>
  <c r="N8241" i="251"/>
  <c r="M8241" i="251"/>
  <c r="N8209" i="251"/>
  <c r="M8209" i="251"/>
  <c r="N8138" i="251"/>
  <c r="M8138" i="251"/>
  <c r="N8106" i="251"/>
  <c r="M8106" i="251"/>
  <c r="N8074" i="251"/>
  <c r="M8074" i="251"/>
  <c r="N8042" i="251"/>
  <c r="M8042" i="251"/>
  <c r="N8010" i="251"/>
  <c r="M8010" i="251"/>
  <c r="N7978" i="251"/>
  <c r="M7978" i="251"/>
  <c r="N7946" i="251"/>
  <c r="M7946" i="251"/>
  <c r="N7914" i="251"/>
  <c r="M7914" i="251"/>
  <c r="N7882" i="251"/>
  <c r="M7882" i="251"/>
  <c r="N7850" i="251"/>
  <c r="M7850" i="251"/>
  <c r="N7818" i="251"/>
  <c r="M7818" i="251"/>
  <c r="N7786" i="251"/>
  <c r="M7786" i="251"/>
  <c r="N7754" i="251"/>
  <c r="M7754" i="251"/>
  <c r="N7722" i="251"/>
  <c r="M7722" i="251"/>
  <c r="N7690" i="251"/>
  <c r="M7690" i="251"/>
  <c r="N7658" i="251"/>
  <c r="M7658" i="251"/>
  <c r="N7626" i="251"/>
  <c r="M7626" i="251"/>
  <c r="N7594" i="251"/>
  <c r="M7594" i="251"/>
  <c r="N7562" i="251"/>
  <c r="M7562" i="251"/>
  <c r="N7530" i="251"/>
  <c r="M7530" i="251"/>
  <c r="N7498" i="251"/>
  <c r="M7498" i="251"/>
  <c r="N7466" i="251"/>
  <c r="M7466" i="251"/>
  <c r="N7434" i="251"/>
  <c r="M7434" i="251"/>
  <c r="N7402" i="251"/>
  <c r="M7402" i="251"/>
  <c r="N7370" i="251"/>
  <c r="M7370" i="251"/>
  <c r="N7338" i="251"/>
  <c r="M7338" i="251"/>
  <c r="N7306" i="251"/>
  <c r="M7306" i="251"/>
  <c r="N7274" i="251"/>
  <c r="M7274" i="251"/>
  <c r="N7242" i="251"/>
  <c r="M7242" i="251"/>
  <c r="N7210" i="251"/>
  <c r="M7210" i="251"/>
  <c r="N7178" i="251"/>
  <c r="M7178" i="251"/>
  <c r="N7146" i="251"/>
  <c r="M7146" i="251"/>
  <c r="N7114" i="251"/>
  <c r="M7114" i="251"/>
  <c r="N7082" i="251"/>
  <c r="M7082" i="251"/>
  <c r="N7050" i="251"/>
  <c r="M7050" i="251"/>
  <c r="N7018" i="251"/>
  <c r="M7018" i="251"/>
  <c r="N6986" i="251"/>
  <c r="M6986" i="251"/>
  <c r="N6954" i="251"/>
  <c r="M6954" i="251"/>
  <c r="N6922" i="251"/>
  <c r="M6922" i="251"/>
  <c r="N6890" i="251"/>
  <c r="M6890" i="251"/>
  <c r="N6858" i="251"/>
  <c r="M6858" i="251"/>
  <c r="N6826" i="251"/>
  <c r="M6826" i="251"/>
  <c r="N6794" i="251"/>
  <c r="M6794" i="251"/>
  <c r="N6762" i="251"/>
  <c r="M6762" i="251"/>
  <c r="N6730" i="251"/>
  <c r="M6730" i="251"/>
  <c r="N6698" i="251"/>
  <c r="M6698" i="251"/>
  <c r="N6666" i="251"/>
  <c r="M6666" i="251"/>
  <c r="N6634" i="251"/>
  <c r="M6634" i="251"/>
  <c r="N6602" i="251"/>
  <c r="M6602" i="251"/>
  <c r="N6570" i="251"/>
  <c r="M6570" i="251"/>
  <c r="N6538" i="251"/>
  <c r="M6538" i="251"/>
  <c r="N6506" i="251"/>
  <c r="M6506" i="251"/>
  <c r="N6474" i="251"/>
  <c r="M6474" i="251"/>
  <c r="N6442" i="251"/>
  <c r="M6442" i="251"/>
  <c r="N6410" i="251"/>
  <c r="M6410" i="251"/>
  <c r="N6378" i="251"/>
  <c r="M6378" i="251"/>
  <c r="N6346" i="251"/>
  <c r="M6346" i="251"/>
  <c r="N6314" i="251"/>
  <c r="M6314" i="251"/>
  <c r="N6282" i="251"/>
  <c r="M6282" i="251"/>
  <c r="N6250" i="251"/>
  <c r="M6250" i="251"/>
  <c r="N6218" i="251"/>
  <c r="M6218" i="251"/>
  <c r="N6186" i="251"/>
  <c r="M6186" i="251"/>
  <c r="N6154" i="251"/>
  <c r="M6154" i="251"/>
  <c r="N6122" i="251"/>
  <c r="M6122" i="251"/>
  <c r="N6090" i="251"/>
  <c r="M6090" i="251"/>
  <c r="N6058" i="251"/>
  <c r="M6058" i="251"/>
  <c r="N6026" i="251"/>
  <c r="M6026" i="251"/>
  <c r="N5994" i="251"/>
  <c r="M5994" i="251"/>
  <c r="N5962" i="251"/>
  <c r="M5962" i="251"/>
  <c r="N5930" i="251"/>
  <c r="M5930" i="251"/>
  <c r="N5898" i="251"/>
  <c r="M5898" i="251"/>
  <c r="N5866" i="251"/>
  <c r="M5866" i="251"/>
  <c r="N5834" i="251"/>
  <c r="M5834" i="251"/>
  <c r="N5802" i="251"/>
  <c r="M5802" i="251"/>
  <c r="N5770" i="251"/>
  <c r="M5770" i="251"/>
  <c r="N5738" i="251"/>
  <c r="M5738" i="251"/>
  <c r="N5706" i="251"/>
  <c r="M5706" i="251"/>
  <c r="N5674" i="251"/>
  <c r="M5674" i="251"/>
  <c r="N5642" i="251"/>
  <c r="M5642" i="251"/>
  <c r="N5610" i="251"/>
  <c r="M5610" i="251"/>
  <c r="N5578" i="251"/>
  <c r="M5578" i="251"/>
  <c r="N5546" i="251"/>
  <c r="M5546" i="251"/>
  <c r="N5514" i="251"/>
  <c r="M5514" i="251"/>
  <c r="N5482" i="251"/>
  <c r="M5482" i="251"/>
  <c r="N5450" i="251"/>
  <c r="M5450" i="251"/>
  <c r="N5418" i="251"/>
  <c r="M5418" i="251"/>
  <c r="N5386" i="251"/>
  <c r="M5386" i="251"/>
  <c r="N5354" i="251"/>
  <c r="M5354" i="251"/>
  <c r="N5322" i="251"/>
  <c r="M5322" i="251"/>
  <c r="N5290" i="251"/>
  <c r="M5290" i="251"/>
  <c r="N5258" i="251"/>
  <c r="M5258" i="251"/>
  <c r="N5226" i="251"/>
  <c r="M5226" i="251"/>
  <c r="N5194" i="251"/>
  <c r="M5194" i="251"/>
  <c r="N5162" i="251"/>
  <c r="M5162" i="251"/>
  <c r="N5130" i="251"/>
  <c r="M5130" i="251"/>
  <c r="N5098" i="251"/>
  <c r="M5098" i="251"/>
  <c r="N5066" i="251"/>
  <c r="M5066" i="251"/>
  <c r="N5034" i="251"/>
  <c r="M5034" i="251"/>
  <c r="N5002" i="251"/>
  <c r="M5002" i="251"/>
  <c r="N4970" i="251"/>
  <c r="M4970" i="251"/>
  <c r="N4938" i="251"/>
  <c r="M4938" i="251"/>
  <c r="N4906" i="251"/>
  <c r="M4906" i="251"/>
  <c r="N4874" i="251"/>
  <c r="M4874" i="251"/>
  <c r="N4842" i="251"/>
  <c r="M4842" i="251"/>
  <c r="N4810" i="251"/>
  <c r="M4810" i="251"/>
  <c r="N4778" i="251"/>
  <c r="M4778" i="251"/>
  <c r="N4746" i="251"/>
  <c r="M4746" i="251"/>
  <c r="N4714" i="251"/>
  <c r="M4714" i="251"/>
  <c r="N4682" i="251"/>
  <c r="M4682" i="251"/>
  <c r="N4650" i="251"/>
  <c r="M4650" i="251"/>
  <c r="N4618" i="251"/>
  <c r="M4618" i="251"/>
  <c r="N4586" i="251"/>
  <c r="M4586" i="251"/>
  <c r="N4554" i="251"/>
  <c r="M4554" i="251"/>
  <c r="N4522" i="251"/>
  <c r="M4522" i="251"/>
  <c r="N4490" i="251"/>
  <c r="M4490" i="251"/>
  <c r="N4458" i="251"/>
  <c r="M4458" i="251"/>
  <c r="N4426" i="251"/>
  <c r="M4426" i="251"/>
  <c r="N4394" i="251"/>
  <c r="M4394" i="251"/>
  <c r="N4362" i="251"/>
  <c r="M4362" i="251"/>
  <c r="N4330" i="251"/>
  <c r="M4330" i="251"/>
  <c r="N4298" i="251"/>
  <c r="M4298" i="251"/>
  <c r="N4266" i="251"/>
  <c r="M4266" i="251"/>
  <c r="N4234" i="251"/>
  <c r="M4234" i="251"/>
  <c r="N4202" i="251"/>
  <c r="M4202" i="251"/>
  <c r="N4170" i="251"/>
  <c r="M4170" i="251"/>
  <c r="N4138" i="251"/>
  <c r="M4138" i="251"/>
  <c r="N4106" i="251"/>
  <c r="M4106" i="251"/>
  <c r="N4074" i="251"/>
  <c r="M4074" i="251"/>
  <c r="N4042" i="251"/>
  <c r="M4042" i="251"/>
  <c r="N4010" i="251"/>
  <c r="M4010" i="251"/>
  <c r="N3978" i="251"/>
  <c r="M3978" i="251"/>
  <c r="N3946" i="251"/>
  <c r="M3946" i="251"/>
  <c r="N3914" i="251"/>
  <c r="M3914" i="251"/>
  <c r="N3882" i="251"/>
  <c r="M3882" i="251"/>
  <c r="N3850" i="251"/>
  <c r="M3850" i="251"/>
  <c r="N3818" i="251"/>
  <c r="M3818" i="251"/>
  <c r="N3786" i="251"/>
  <c r="M3786" i="251"/>
  <c r="N3754" i="251"/>
  <c r="M3754" i="251"/>
  <c r="N3722" i="251"/>
  <c r="M3722" i="251"/>
  <c r="N3690" i="251"/>
  <c r="M3690" i="251"/>
  <c r="N3658" i="251"/>
  <c r="M3658" i="251"/>
  <c r="N3626" i="251"/>
  <c r="M3626" i="251"/>
  <c r="N3594" i="251"/>
  <c r="M3594" i="251"/>
  <c r="N3562" i="251"/>
  <c r="M3562" i="251"/>
  <c r="N3530" i="251"/>
  <c r="M3530" i="251"/>
  <c r="N3498" i="251"/>
  <c r="M3498" i="251"/>
  <c r="N3466" i="251"/>
  <c r="M3466" i="251"/>
  <c r="N3434" i="251"/>
  <c r="M3434" i="251"/>
  <c r="N3402" i="251"/>
  <c r="M3402" i="251"/>
  <c r="N3370" i="251"/>
  <c r="M3370" i="251"/>
  <c r="N3338" i="251"/>
  <c r="M3338" i="251"/>
  <c r="N3306" i="251"/>
  <c r="M3306" i="251"/>
  <c r="N3274" i="251"/>
  <c r="M3274" i="251"/>
  <c r="N3242" i="251"/>
  <c r="M3242" i="251"/>
  <c r="N3210" i="251"/>
  <c r="M3210" i="251"/>
  <c r="N3178" i="251"/>
  <c r="M3178" i="251"/>
  <c r="N3146" i="251"/>
  <c r="M3146" i="251"/>
  <c r="N3114" i="251"/>
  <c r="M3114" i="251"/>
  <c r="N3082" i="251"/>
  <c r="M3082" i="251"/>
  <c r="N3050" i="251"/>
  <c r="M3050" i="251"/>
  <c r="N3018" i="251"/>
  <c r="M3018" i="251"/>
  <c r="N2986" i="251"/>
  <c r="M2986" i="251"/>
  <c r="N2954" i="251"/>
  <c r="M2954" i="251"/>
  <c r="N2922" i="251"/>
  <c r="M2922" i="251"/>
  <c r="N2890" i="251"/>
  <c r="M2890" i="251"/>
  <c r="N2858" i="251"/>
  <c r="M2858" i="251"/>
  <c r="N2826" i="251"/>
  <c r="M2826" i="251"/>
  <c r="N2794" i="251"/>
  <c r="M2794" i="251"/>
  <c r="N2762" i="251"/>
  <c r="M2762" i="251"/>
  <c r="N2730" i="251"/>
  <c r="M2730" i="251"/>
  <c r="N2698" i="251"/>
  <c r="M2698" i="251"/>
  <c r="N2666" i="251"/>
  <c r="M2666" i="251"/>
  <c r="N2634" i="251"/>
  <c r="M2634" i="251"/>
  <c r="N2602" i="251"/>
  <c r="M2602" i="251"/>
  <c r="N2570" i="251"/>
  <c r="M2570" i="251"/>
  <c r="N2538" i="251"/>
  <c r="M2538" i="251"/>
  <c r="N2506" i="251"/>
  <c r="M2506" i="251"/>
  <c r="N2474" i="251"/>
  <c r="M2474" i="251"/>
  <c r="N2442" i="251"/>
  <c r="M2442" i="251"/>
  <c r="N2410" i="251"/>
  <c r="M2410" i="251"/>
  <c r="N2378" i="251"/>
  <c r="M2378" i="251"/>
  <c r="N2346" i="251"/>
  <c r="M2346" i="251"/>
  <c r="N2314" i="251"/>
  <c r="M2314" i="251"/>
  <c r="N2282" i="251"/>
  <c r="M2282" i="251"/>
  <c r="N2250" i="251"/>
  <c r="M2250" i="251"/>
  <c r="N2218" i="251"/>
  <c r="M2218" i="251"/>
  <c r="N2186" i="251"/>
  <c r="M2186" i="251"/>
  <c r="N2154" i="251"/>
  <c r="M2154" i="251"/>
  <c r="N2122" i="251"/>
  <c r="M2122" i="251"/>
  <c r="N2090" i="251"/>
  <c r="M2090" i="251"/>
  <c r="N2058" i="251"/>
  <c r="M2058" i="251"/>
  <c r="N2026" i="251"/>
  <c r="M2026" i="251"/>
  <c r="N1994" i="251"/>
  <c r="M1994" i="251"/>
  <c r="N1962" i="251"/>
  <c r="M1962" i="251"/>
  <c r="N1930" i="251"/>
  <c r="M1930" i="251"/>
  <c r="N1898" i="251"/>
  <c r="M1898" i="251"/>
  <c r="N1866" i="251"/>
  <c r="M1866" i="251"/>
  <c r="N1834" i="251"/>
  <c r="M1834" i="251"/>
  <c r="N1802" i="251"/>
  <c r="M1802" i="251"/>
  <c r="N1770" i="251"/>
  <c r="M1770" i="251"/>
  <c r="N1738" i="251"/>
  <c r="M1738" i="251"/>
  <c r="N1706" i="251"/>
  <c r="M1706" i="251"/>
  <c r="N1674" i="251"/>
  <c r="M1674" i="251"/>
  <c r="N1642" i="251"/>
  <c r="M1642" i="251"/>
  <c r="N1610" i="251"/>
  <c r="M1610" i="251"/>
  <c r="N1578" i="251"/>
  <c r="M1578" i="251"/>
  <c r="N1546" i="251"/>
  <c r="M1546" i="251"/>
  <c r="N1514" i="251"/>
  <c r="M1514" i="251"/>
  <c r="N1482" i="251"/>
  <c r="M1482" i="251"/>
  <c r="N1450" i="251"/>
  <c r="M1450" i="251"/>
  <c r="N1418" i="251"/>
  <c r="M1418" i="251"/>
  <c r="N1386" i="251"/>
  <c r="M1386" i="251"/>
  <c r="N1354" i="251"/>
  <c r="M1354" i="251"/>
  <c r="N1322" i="251"/>
  <c r="M1322" i="251"/>
  <c r="N1290" i="251"/>
  <c r="M1290" i="251"/>
  <c r="N1258" i="251"/>
  <c r="M1258" i="251"/>
  <c r="N1226" i="251"/>
  <c r="M1226" i="251"/>
  <c r="N1194" i="251"/>
  <c r="M1194" i="251"/>
  <c r="N1162" i="251"/>
  <c r="M1162" i="251"/>
  <c r="N1130" i="251"/>
  <c r="M1130" i="251"/>
  <c r="N1098" i="251"/>
  <c r="M1098" i="251"/>
  <c r="N1066" i="251"/>
  <c r="M1066" i="251"/>
  <c r="N1034" i="251"/>
  <c r="M1034" i="251"/>
  <c r="N1002" i="251"/>
  <c r="M1002" i="251"/>
  <c r="N970" i="251"/>
  <c r="M970" i="251"/>
  <c r="N938" i="251"/>
  <c r="M938" i="251"/>
  <c r="N906" i="251"/>
  <c r="M906" i="251"/>
  <c r="N874" i="251"/>
  <c r="M874" i="251"/>
  <c r="N842" i="251"/>
  <c r="M842" i="251"/>
  <c r="N810" i="251"/>
  <c r="M810" i="251"/>
  <c r="N778" i="251"/>
  <c r="M778" i="251"/>
  <c r="N746" i="251"/>
  <c r="M746" i="251"/>
  <c r="N714" i="251"/>
  <c r="M714" i="251"/>
  <c r="N682" i="251"/>
  <c r="M682" i="251"/>
  <c r="N650" i="251"/>
  <c r="M650" i="251"/>
  <c r="N618" i="251"/>
  <c r="M618" i="251"/>
  <c r="N586" i="251"/>
  <c r="M586" i="251"/>
  <c r="N554" i="251"/>
  <c r="M554" i="251"/>
  <c r="N522" i="251"/>
  <c r="M522" i="251"/>
  <c r="N490" i="251"/>
  <c r="M490" i="251"/>
  <c r="N458" i="251"/>
  <c r="M458" i="251"/>
  <c r="N426" i="251"/>
  <c r="M426" i="251"/>
  <c r="N394" i="251"/>
  <c r="M394" i="251"/>
  <c r="N362" i="251"/>
  <c r="M362" i="251"/>
  <c r="N330" i="251"/>
  <c r="M330" i="251"/>
  <c r="N298" i="251"/>
  <c r="M298" i="251"/>
  <c r="N266" i="251"/>
  <c r="M266" i="251"/>
  <c r="N234" i="251"/>
  <c r="M234" i="251"/>
  <c r="N202" i="251"/>
  <c r="M202" i="251"/>
  <c r="N170" i="251"/>
  <c r="M170" i="251"/>
  <c r="N138" i="251"/>
  <c r="M138" i="251"/>
  <c r="N106" i="251"/>
  <c r="M106" i="251"/>
  <c r="N74" i="251"/>
  <c r="M74" i="251"/>
  <c r="N42" i="251"/>
  <c r="M42" i="251"/>
  <c r="N8127" i="251"/>
  <c r="M8127" i="251"/>
  <c r="N8095" i="251"/>
  <c r="M8095" i="251"/>
  <c r="N8063" i="251"/>
  <c r="M8063" i="251"/>
  <c r="N8031" i="251"/>
  <c r="M8031" i="251"/>
  <c r="N7999" i="251"/>
  <c r="M7999" i="251"/>
  <c r="N7967" i="251"/>
  <c r="M7967" i="251"/>
  <c r="N7935" i="251"/>
  <c r="M7935" i="251"/>
  <c r="N7903" i="251"/>
  <c r="M7903" i="251"/>
  <c r="N7871" i="251"/>
  <c r="M7871" i="251"/>
  <c r="N7839" i="251"/>
  <c r="M7839" i="251"/>
  <c r="N7807" i="251"/>
  <c r="M7807" i="251"/>
  <c r="N7775" i="251"/>
  <c r="M7775" i="251"/>
  <c r="N7743" i="251"/>
  <c r="M7743" i="251"/>
  <c r="N7711" i="251"/>
  <c r="M7711" i="251"/>
  <c r="N7679" i="251"/>
  <c r="M7679" i="251"/>
  <c r="N7647" i="251"/>
  <c r="M7647" i="251"/>
  <c r="N7615" i="251"/>
  <c r="M7615" i="251"/>
  <c r="N7583" i="251"/>
  <c r="M7583" i="251"/>
  <c r="N7551" i="251"/>
  <c r="M7551" i="251"/>
  <c r="N7519" i="251"/>
  <c r="M7519" i="251"/>
  <c r="N7487" i="251"/>
  <c r="M7487" i="251"/>
  <c r="N7455" i="251"/>
  <c r="M7455" i="251"/>
  <c r="N7423" i="251"/>
  <c r="M7423" i="251"/>
  <c r="N7391" i="251"/>
  <c r="M7391" i="251"/>
  <c r="N7359" i="251"/>
  <c r="M7359" i="251"/>
  <c r="N7327" i="251"/>
  <c r="M7327" i="251"/>
  <c r="N7295" i="251"/>
  <c r="M7295" i="251"/>
  <c r="N7263" i="251"/>
  <c r="M7263" i="251"/>
  <c r="N7231" i="251"/>
  <c r="M7231" i="251"/>
  <c r="N7199" i="251"/>
  <c r="M7199" i="251"/>
  <c r="N7167" i="251"/>
  <c r="M7167" i="251"/>
  <c r="N7135" i="251"/>
  <c r="M7135" i="251"/>
  <c r="N7103" i="251"/>
  <c r="M7103" i="251"/>
  <c r="N7071" i="251"/>
  <c r="M7071" i="251"/>
  <c r="N7039" i="251"/>
  <c r="M7039" i="251"/>
  <c r="N7007" i="251"/>
  <c r="M7007" i="251"/>
  <c r="N6975" i="251"/>
  <c r="M6975" i="251"/>
  <c r="N6943" i="251"/>
  <c r="M6943" i="251"/>
  <c r="N6911" i="251"/>
  <c r="M6911" i="251"/>
  <c r="N6879" i="251"/>
  <c r="M6879" i="251"/>
  <c r="N6847" i="251"/>
  <c r="M6847" i="251"/>
  <c r="N6815" i="251"/>
  <c r="M6815" i="251"/>
  <c r="N6783" i="251"/>
  <c r="M6783" i="251"/>
  <c r="N6751" i="251"/>
  <c r="M6751" i="251"/>
  <c r="N6719" i="251"/>
  <c r="M6719" i="251"/>
  <c r="N6687" i="251"/>
  <c r="M6687" i="251"/>
  <c r="N6655" i="251"/>
  <c r="M6655" i="251"/>
  <c r="N6623" i="251"/>
  <c r="M6623" i="251"/>
  <c r="N6591" i="251"/>
  <c r="M6591" i="251"/>
  <c r="N6559" i="251"/>
  <c r="M6559" i="251"/>
  <c r="N6527" i="251"/>
  <c r="M6527" i="251"/>
  <c r="N6495" i="251"/>
  <c r="M6495" i="251"/>
  <c r="N6463" i="251"/>
  <c r="M6463" i="251"/>
  <c r="N6431" i="251"/>
  <c r="M6431" i="251"/>
  <c r="N6399" i="251"/>
  <c r="M6399" i="251"/>
  <c r="N6367" i="251"/>
  <c r="M6367" i="251"/>
  <c r="N6335" i="251"/>
  <c r="M6335" i="251"/>
  <c r="N6303" i="251"/>
  <c r="M6303" i="251"/>
  <c r="N6271" i="251"/>
  <c r="M6271" i="251"/>
  <c r="N6239" i="251"/>
  <c r="M6239" i="251"/>
  <c r="N6207" i="251"/>
  <c r="M6207" i="251"/>
  <c r="N6175" i="251"/>
  <c r="M6175" i="251"/>
  <c r="N6143" i="251"/>
  <c r="M6143" i="251"/>
  <c r="N6111" i="251"/>
  <c r="M6111" i="251"/>
  <c r="N6079" i="251"/>
  <c r="M6079" i="251"/>
  <c r="N6047" i="251"/>
  <c r="M6047" i="251"/>
  <c r="N6015" i="251"/>
  <c r="M6015" i="251"/>
  <c r="N5983" i="251"/>
  <c r="M5983" i="251"/>
  <c r="N5951" i="251"/>
  <c r="M5951" i="251"/>
  <c r="N5919" i="251"/>
  <c r="M5919" i="251"/>
  <c r="N5887" i="251"/>
  <c r="M5887" i="251"/>
  <c r="N5855" i="251"/>
  <c r="M5855" i="251"/>
  <c r="N5823" i="251"/>
  <c r="M5823" i="251"/>
  <c r="N5791" i="251"/>
  <c r="M5791" i="251"/>
  <c r="N5759" i="251"/>
  <c r="M5759" i="251"/>
  <c r="N5727" i="251"/>
  <c r="M5727" i="251"/>
  <c r="N5695" i="251"/>
  <c r="M5695" i="251"/>
  <c r="N5663" i="251"/>
  <c r="M5663" i="251"/>
  <c r="N5631" i="251"/>
  <c r="M5631" i="251"/>
  <c r="N5599" i="251"/>
  <c r="M5599" i="251"/>
  <c r="N5567" i="251"/>
  <c r="M5567" i="251"/>
  <c r="N5535" i="251"/>
  <c r="M5535" i="251"/>
  <c r="N5503" i="251"/>
  <c r="M5503" i="251"/>
  <c r="N5471" i="251"/>
  <c r="M5471" i="251"/>
  <c r="N5439" i="251"/>
  <c r="M5439" i="251"/>
  <c r="N5407" i="251"/>
  <c r="M5407" i="251"/>
  <c r="N5375" i="251"/>
  <c r="M5375" i="251"/>
  <c r="N5343" i="251"/>
  <c r="M5343" i="251"/>
  <c r="N5311" i="251"/>
  <c r="M5311" i="251"/>
  <c r="N5279" i="251"/>
  <c r="M5279" i="251"/>
  <c r="N5247" i="251"/>
  <c r="M5247" i="251"/>
  <c r="N5215" i="251"/>
  <c r="M5215" i="251"/>
  <c r="N5183" i="251"/>
  <c r="M5183" i="251"/>
  <c r="N5151" i="251"/>
  <c r="M5151" i="251"/>
  <c r="N5119" i="251"/>
  <c r="M5119" i="251"/>
  <c r="N5087" i="251"/>
  <c r="M5087" i="251"/>
  <c r="N5055" i="251"/>
  <c r="M5055" i="251"/>
  <c r="N5023" i="251"/>
  <c r="M5023" i="251"/>
  <c r="N4991" i="251"/>
  <c r="M4991" i="251"/>
  <c r="N4959" i="251"/>
  <c r="M4959" i="251"/>
  <c r="N4927" i="251"/>
  <c r="M4927" i="251"/>
  <c r="N4895" i="251"/>
  <c r="M4895" i="251"/>
  <c r="N4863" i="251"/>
  <c r="M4863" i="251"/>
  <c r="N4831" i="251"/>
  <c r="M4831" i="251"/>
  <c r="N4799" i="251"/>
  <c r="M4799" i="251"/>
  <c r="N4767" i="251"/>
  <c r="M4767" i="251"/>
  <c r="N4735" i="251"/>
  <c r="M4735" i="251"/>
  <c r="N4703" i="251"/>
  <c r="M4703" i="251"/>
  <c r="N4671" i="251"/>
  <c r="M4671" i="251"/>
  <c r="N4639" i="251"/>
  <c r="M4639" i="251"/>
  <c r="N4607" i="251"/>
  <c r="M4607" i="251"/>
  <c r="N4575" i="251"/>
  <c r="M4575" i="251"/>
  <c r="N4543" i="251"/>
  <c r="M4543" i="251"/>
  <c r="N4511" i="251"/>
  <c r="M4511" i="251"/>
  <c r="N4479" i="251"/>
  <c r="M4479" i="251"/>
  <c r="N4447" i="251"/>
  <c r="M4447" i="251"/>
  <c r="N4415" i="251"/>
  <c r="M4415" i="251"/>
  <c r="N4383" i="251"/>
  <c r="M4383" i="251"/>
  <c r="N4351" i="251"/>
  <c r="M4351" i="251"/>
  <c r="N4319" i="251"/>
  <c r="M4319" i="251"/>
  <c r="N4287" i="251"/>
  <c r="M4287" i="251"/>
  <c r="N4255" i="251"/>
  <c r="M4255" i="251"/>
  <c r="N4223" i="251"/>
  <c r="M4223" i="251"/>
  <c r="N4191" i="251"/>
  <c r="M4191" i="251"/>
  <c r="N4159" i="251"/>
  <c r="M4159" i="251"/>
  <c r="N4127" i="251"/>
  <c r="M4127" i="251"/>
  <c r="N4095" i="251"/>
  <c r="M4095" i="251"/>
  <c r="N4063" i="251"/>
  <c r="M4063" i="251"/>
  <c r="N4031" i="251"/>
  <c r="M4031" i="251"/>
  <c r="N3999" i="251"/>
  <c r="M3999" i="251"/>
  <c r="N3967" i="251"/>
  <c r="M3967" i="251"/>
  <c r="N3935" i="251"/>
  <c r="M3935" i="251"/>
  <c r="N3903" i="251"/>
  <c r="M3903" i="251"/>
  <c r="N3871" i="251"/>
  <c r="M3871" i="251"/>
  <c r="N3839" i="251"/>
  <c r="M3839" i="251"/>
  <c r="N3807" i="251"/>
  <c r="M3807" i="251"/>
  <c r="N3775" i="251"/>
  <c r="M3775" i="251"/>
  <c r="N3743" i="251"/>
  <c r="M3743" i="251"/>
  <c r="N3711" i="251"/>
  <c r="M3711" i="251"/>
  <c r="N3679" i="251"/>
  <c r="M3679" i="251"/>
  <c r="N3647" i="251"/>
  <c r="M3647" i="251"/>
  <c r="N3615" i="251"/>
  <c r="M3615" i="251"/>
  <c r="N3583" i="251"/>
  <c r="M3583" i="251"/>
  <c r="N3551" i="251"/>
  <c r="M3551" i="251"/>
  <c r="N3519" i="251"/>
  <c r="M3519" i="251"/>
  <c r="N3487" i="251"/>
  <c r="M3487" i="251"/>
  <c r="N3455" i="251"/>
  <c r="M3455" i="251"/>
  <c r="N3423" i="251"/>
  <c r="M3423" i="251"/>
  <c r="N3391" i="251"/>
  <c r="M3391" i="251"/>
  <c r="N3359" i="251"/>
  <c r="M3359" i="251"/>
  <c r="N3327" i="251"/>
  <c r="M3327" i="251"/>
  <c r="N3295" i="251"/>
  <c r="M3295" i="251"/>
  <c r="N3263" i="251"/>
  <c r="M3263" i="251"/>
  <c r="N3231" i="251"/>
  <c r="M3231" i="251"/>
  <c r="N3199" i="251"/>
  <c r="M3199" i="251"/>
  <c r="N3167" i="251"/>
  <c r="M3167" i="251"/>
  <c r="N3135" i="251"/>
  <c r="M3135" i="251"/>
  <c r="N3103" i="251"/>
  <c r="M3103" i="251"/>
  <c r="N3071" i="251"/>
  <c r="M3071" i="251"/>
  <c r="N3039" i="251"/>
  <c r="M3039" i="251"/>
  <c r="N3007" i="251"/>
  <c r="M3007" i="251"/>
  <c r="N2975" i="251"/>
  <c r="M2975" i="251"/>
  <c r="N2943" i="251"/>
  <c r="M2943" i="251"/>
  <c r="N2911" i="251"/>
  <c r="M2911" i="251"/>
  <c r="N2879" i="251"/>
  <c r="M2879" i="251"/>
  <c r="N2847" i="251"/>
  <c r="M2847" i="251"/>
  <c r="N2815" i="251"/>
  <c r="M2815" i="251"/>
  <c r="N2783" i="251"/>
  <c r="M2783" i="251"/>
  <c r="N2751" i="251"/>
  <c r="M2751" i="251"/>
  <c r="N2719" i="251"/>
  <c r="M2719" i="251"/>
  <c r="N2687" i="251"/>
  <c r="M2687" i="251"/>
  <c r="N2655" i="251"/>
  <c r="M2655" i="251"/>
  <c r="N2623" i="251"/>
  <c r="M2623" i="251"/>
  <c r="N2591" i="251"/>
  <c r="M2591" i="251"/>
  <c r="N2559" i="251"/>
  <c r="M2559" i="251"/>
  <c r="N2527" i="251"/>
  <c r="M2527" i="251"/>
  <c r="N2495" i="251"/>
  <c r="M2495" i="251"/>
  <c r="N2463" i="251"/>
  <c r="M2463" i="251"/>
  <c r="N2431" i="251"/>
  <c r="M2431" i="251"/>
  <c r="N2399" i="251"/>
  <c r="M2399" i="251"/>
  <c r="N2367" i="251"/>
  <c r="M2367" i="251"/>
  <c r="N2335" i="251"/>
  <c r="M2335" i="251"/>
  <c r="N2303" i="251"/>
  <c r="M2303" i="251"/>
  <c r="N2271" i="251"/>
  <c r="M2271" i="251"/>
  <c r="N2239" i="251"/>
  <c r="M2239" i="251"/>
  <c r="N2207" i="251"/>
  <c r="M2207" i="251"/>
  <c r="N2175" i="251"/>
  <c r="M2175" i="251"/>
  <c r="N2143" i="251"/>
  <c r="M2143" i="251"/>
  <c r="N2111" i="251"/>
  <c r="M2111" i="251"/>
  <c r="N2079" i="251"/>
  <c r="M2079" i="251"/>
  <c r="N2047" i="251"/>
  <c r="M2047" i="251"/>
  <c r="N2015" i="251"/>
  <c r="M2015" i="251"/>
  <c r="N1983" i="251"/>
  <c r="M1983" i="251"/>
  <c r="N1951" i="251"/>
  <c r="M1951" i="251"/>
  <c r="N1919" i="251"/>
  <c r="M1919" i="251"/>
  <c r="N1887" i="251"/>
  <c r="M1887" i="251"/>
  <c r="N1855" i="251"/>
  <c r="M1855" i="251"/>
  <c r="N1823" i="251"/>
  <c r="M1823" i="251"/>
  <c r="N1791" i="251"/>
  <c r="M1791" i="251"/>
  <c r="N1759" i="251"/>
  <c r="M1759" i="251"/>
  <c r="N1727" i="251"/>
  <c r="M1727" i="251"/>
  <c r="N1695" i="251"/>
  <c r="M1695" i="251"/>
  <c r="N1663" i="251"/>
  <c r="M1663" i="251"/>
  <c r="N1631" i="251"/>
  <c r="M1631" i="251"/>
  <c r="N1599" i="251"/>
  <c r="M1599" i="251"/>
  <c r="N1567" i="251"/>
  <c r="M1567" i="251"/>
  <c r="N1535" i="251"/>
  <c r="M1535" i="251"/>
  <c r="N1503" i="251"/>
  <c r="M1503" i="251"/>
  <c r="N1471" i="251"/>
  <c r="M1471" i="251"/>
  <c r="N1439" i="251"/>
  <c r="M1439" i="251"/>
  <c r="N1407" i="251"/>
  <c r="M1407" i="251"/>
  <c r="N1375" i="251"/>
  <c r="M1375" i="251"/>
  <c r="N1343" i="251"/>
  <c r="M1343" i="251"/>
  <c r="N1311" i="251"/>
  <c r="M1311" i="251"/>
  <c r="N1279" i="251"/>
  <c r="M1279" i="251"/>
  <c r="N1247" i="251"/>
  <c r="M1247" i="251"/>
  <c r="N1215" i="251"/>
  <c r="M1215" i="251"/>
  <c r="N1183" i="251"/>
  <c r="M1183" i="251"/>
  <c r="N1151" i="251"/>
  <c r="M1151" i="251"/>
  <c r="N1119" i="251"/>
  <c r="M1119" i="251"/>
  <c r="N1087" i="251"/>
  <c r="M1087" i="251"/>
  <c r="N1055" i="251"/>
  <c r="M1055" i="251"/>
  <c r="N1023" i="251"/>
  <c r="M1023" i="251"/>
  <c r="N991" i="251"/>
  <c r="M991" i="251"/>
  <c r="N959" i="251"/>
  <c r="M959" i="251"/>
  <c r="N927" i="251"/>
  <c r="M927" i="251"/>
  <c r="N895" i="251"/>
  <c r="M895" i="251"/>
  <c r="N863" i="251"/>
  <c r="M863" i="251"/>
  <c r="N831" i="251"/>
  <c r="M831" i="251"/>
  <c r="N799" i="251"/>
  <c r="M799" i="251"/>
  <c r="N767" i="251"/>
  <c r="M767" i="251"/>
  <c r="N735" i="251"/>
  <c r="M735" i="251"/>
  <c r="N703" i="251"/>
  <c r="M703" i="251"/>
  <c r="N671" i="251"/>
  <c r="M671" i="251"/>
  <c r="N639" i="251"/>
  <c r="M639" i="251"/>
  <c r="N607" i="251"/>
  <c r="M607" i="251"/>
  <c r="N575" i="251"/>
  <c r="M575" i="251"/>
  <c r="N543" i="251"/>
  <c r="M543" i="251"/>
  <c r="N511" i="251"/>
  <c r="M511" i="251"/>
  <c r="N479" i="251"/>
  <c r="M479" i="251"/>
  <c r="N447" i="251"/>
  <c r="M447" i="251"/>
  <c r="N415" i="251"/>
  <c r="M415" i="251"/>
  <c r="N383" i="251"/>
  <c r="M383" i="251"/>
  <c r="N351" i="251"/>
  <c r="M351" i="251"/>
  <c r="N319" i="251"/>
  <c r="M319" i="251"/>
  <c r="N287" i="251"/>
  <c r="M287" i="251"/>
  <c r="N255" i="251"/>
  <c r="M255" i="251"/>
  <c r="N223" i="251"/>
  <c r="M223" i="251"/>
  <c r="N191" i="251"/>
  <c r="M191" i="251"/>
  <c r="N159" i="251"/>
  <c r="M159" i="251"/>
  <c r="N127" i="251"/>
  <c r="M127" i="251"/>
  <c r="N95" i="251"/>
  <c r="M95" i="251"/>
  <c r="N63" i="251"/>
  <c r="M63" i="251"/>
  <c r="N31" i="251"/>
  <c r="M31" i="251"/>
  <c r="N8126" i="251"/>
  <c r="M8126" i="251"/>
  <c r="N8094" i="251"/>
  <c r="M8094" i="251"/>
  <c r="N8062" i="251"/>
  <c r="M8062" i="251"/>
  <c r="N8030" i="251"/>
  <c r="M8030" i="251"/>
  <c r="N7998" i="251"/>
  <c r="M7998" i="251"/>
  <c r="N7966" i="251"/>
  <c r="M7966" i="251"/>
  <c r="N7934" i="251"/>
  <c r="M7934" i="251"/>
  <c r="N7902" i="251"/>
  <c r="M7902" i="251"/>
  <c r="N7870" i="251"/>
  <c r="M7870" i="251"/>
  <c r="N7838" i="251"/>
  <c r="M7838" i="251"/>
  <c r="N7806" i="251"/>
  <c r="M7806" i="251"/>
  <c r="N7774" i="251"/>
  <c r="M7774" i="251"/>
  <c r="N7742" i="251"/>
  <c r="M7742" i="251"/>
  <c r="N7710" i="251"/>
  <c r="M7710" i="251"/>
  <c r="N7678" i="251"/>
  <c r="M7678" i="251"/>
  <c r="N7646" i="251"/>
  <c r="M7646" i="251"/>
  <c r="N7614" i="251"/>
  <c r="M7614" i="251"/>
  <c r="N7582" i="251"/>
  <c r="M7582" i="251"/>
  <c r="N7550" i="251"/>
  <c r="M7550" i="251"/>
  <c r="N7518" i="251"/>
  <c r="M7518" i="251"/>
  <c r="N7486" i="251"/>
  <c r="M7486" i="251"/>
  <c r="N7454" i="251"/>
  <c r="M7454" i="251"/>
  <c r="N7422" i="251"/>
  <c r="M7422" i="251"/>
  <c r="N7390" i="251"/>
  <c r="M7390" i="251"/>
  <c r="N7358" i="251"/>
  <c r="M7358" i="251"/>
  <c r="N7326" i="251"/>
  <c r="M7326" i="251"/>
  <c r="N7294" i="251"/>
  <c r="M7294" i="251"/>
  <c r="N7262" i="251"/>
  <c r="M7262" i="251"/>
  <c r="N7230" i="251"/>
  <c r="M7230" i="251"/>
  <c r="N7198" i="251"/>
  <c r="M7198" i="251"/>
  <c r="N7166" i="251"/>
  <c r="M7166" i="251"/>
  <c r="N7134" i="251"/>
  <c r="M7134" i="251"/>
  <c r="N7102" i="251"/>
  <c r="M7102" i="251"/>
  <c r="N7070" i="251"/>
  <c r="M7070" i="251"/>
  <c r="N7038" i="251"/>
  <c r="M7038" i="251"/>
  <c r="N7006" i="251"/>
  <c r="M7006" i="251"/>
  <c r="N6974" i="251"/>
  <c r="M6974" i="251"/>
  <c r="N6942" i="251"/>
  <c r="M6942" i="251"/>
  <c r="N6910" i="251"/>
  <c r="M6910" i="251"/>
  <c r="N6878" i="251"/>
  <c r="M6878" i="251"/>
  <c r="N6846" i="251"/>
  <c r="M6846" i="251"/>
  <c r="N6814" i="251"/>
  <c r="M6814" i="251"/>
  <c r="N6782" i="251"/>
  <c r="M6782" i="251"/>
  <c r="N6750" i="251"/>
  <c r="M6750" i="251"/>
  <c r="N6718" i="251"/>
  <c r="M6718" i="251"/>
  <c r="N6686" i="251"/>
  <c r="M6686" i="251"/>
  <c r="N6654" i="251"/>
  <c r="M6654" i="251"/>
  <c r="N6622" i="251"/>
  <c r="M6622" i="251"/>
  <c r="N6590" i="251"/>
  <c r="M6590" i="251"/>
  <c r="N6558" i="251"/>
  <c r="M6558" i="251"/>
  <c r="N6526" i="251"/>
  <c r="M6526" i="251"/>
  <c r="N6494" i="251"/>
  <c r="M6494" i="251"/>
  <c r="N6462" i="251"/>
  <c r="M6462" i="251"/>
  <c r="N6430" i="251"/>
  <c r="M6430" i="251"/>
  <c r="N6398" i="251"/>
  <c r="M6398" i="251"/>
  <c r="N6366" i="251"/>
  <c r="M6366" i="251"/>
  <c r="N6334" i="251"/>
  <c r="M6334" i="251"/>
  <c r="N6302" i="251"/>
  <c r="M6302" i="251"/>
  <c r="N6270" i="251"/>
  <c r="M6270" i="251"/>
  <c r="N6238" i="251"/>
  <c r="M6238" i="251"/>
  <c r="N6206" i="251"/>
  <c r="M6206" i="251"/>
  <c r="N6174" i="251"/>
  <c r="M6174" i="251"/>
  <c r="N6142" i="251"/>
  <c r="M6142" i="251"/>
  <c r="N6110" i="251"/>
  <c r="M6110" i="251"/>
  <c r="N6078" i="251"/>
  <c r="M6078" i="251"/>
  <c r="N6046" i="251"/>
  <c r="M6046" i="251"/>
  <c r="N6014" i="251"/>
  <c r="M6014" i="251"/>
  <c r="N5982" i="251"/>
  <c r="M5982" i="251"/>
  <c r="N5950" i="251"/>
  <c r="M5950" i="251"/>
  <c r="N5918" i="251"/>
  <c r="M5918" i="251"/>
  <c r="N5886" i="251"/>
  <c r="M5886" i="251"/>
  <c r="N5854" i="251"/>
  <c r="M5854" i="251"/>
  <c r="N5822" i="251"/>
  <c r="M5822" i="251"/>
  <c r="N5790" i="251"/>
  <c r="M5790" i="251"/>
  <c r="N5758" i="251"/>
  <c r="M5758" i="251"/>
  <c r="N5726" i="251"/>
  <c r="M5726" i="251"/>
  <c r="N5694" i="251"/>
  <c r="M5694" i="251"/>
  <c r="N5662" i="251"/>
  <c r="M5662" i="251"/>
  <c r="N5630" i="251"/>
  <c r="M5630" i="251"/>
  <c r="N5598" i="251"/>
  <c r="M5598" i="251"/>
  <c r="N5566" i="251"/>
  <c r="M5566" i="251"/>
  <c r="N5534" i="251"/>
  <c r="M5534" i="251"/>
  <c r="N5502" i="251"/>
  <c r="M5502" i="251"/>
  <c r="N5470" i="251"/>
  <c r="M5470" i="251"/>
  <c r="N5438" i="251"/>
  <c r="M5438" i="251"/>
  <c r="N5406" i="251"/>
  <c r="M5406" i="251"/>
  <c r="N5374" i="251"/>
  <c r="M5374" i="251"/>
  <c r="N5342" i="251"/>
  <c r="M5342" i="251"/>
  <c r="N5310" i="251"/>
  <c r="M5310" i="251"/>
  <c r="N5278" i="251"/>
  <c r="M5278" i="251"/>
  <c r="N5246" i="251"/>
  <c r="M5246" i="251"/>
  <c r="N5214" i="251"/>
  <c r="M5214" i="251"/>
  <c r="N5182" i="251"/>
  <c r="M5182" i="251"/>
  <c r="N5150" i="251"/>
  <c r="M5150" i="251"/>
  <c r="N5118" i="251"/>
  <c r="M5118" i="251"/>
  <c r="N5086" i="251"/>
  <c r="M5086" i="251"/>
  <c r="N5054" i="251"/>
  <c r="M5054" i="251"/>
  <c r="N5022" i="251"/>
  <c r="M5022" i="251"/>
  <c r="N4990" i="251"/>
  <c r="M4990" i="251"/>
  <c r="N4958" i="251"/>
  <c r="M4958" i="251"/>
  <c r="N4926" i="251"/>
  <c r="M4926" i="251"/>
  <c r="N4894" i="251"/>
  <c r="M4894" i="251"/>
  <c r="N4862" i="251"/>
  <c r="M4862" i="251"/>
  <c r="N4830" i="251"/>
  <c r="M4830" i="251"/>
  <c r="N4798" i="251"/>
  <c r="M4798" i="251"/>
  <c r="N4766" i="251"/>
  <c r="M4766" i="251"/>
  <c r="N4734" i="251"/>
  <c r="M4734" i="251"/>
  <c r="N4702" i="251"/>
  <c r="M4702" i="251"/>
  <c r="N4670" i="251"/>
  <c r="M4670" i="251"/>
  <c r="N4638" i="251"/>
  <c r="M4638" i="251"/>
  <c r="N4606" i="251"/>
  <c r="M4606" i="251"/>
  <c r="N4574" i="251"/>
  <c r="M4574" i="251"/>
  <c r="N4542" i="251"/>
  <c r="M4542" i="251"/>
  <c r="N4510" i="251"/>
  <c r="M4510" i="251"/>
  <c r="N4478" i="251"/>
  <c r="M4478" i="251"/>
  <c r="N4446" i="251"/>
  <c r="M4446" i="251"/>
  <c r="N4414" i="251"/>
  <c r="M4414" i="251"/>
  <c r="N4382" i="251"/>
  <c r="M4382" i="251"/>
  <c r="N4350" i="251"/>
  <c r="M4350" i="251"/>
  <c r="N4318" i="251"/>
  <c r="M4318" i="251"/>
  <c r="N4286" i="251"/>
  <c r="M4286" i="251"/>
  <c r="N4254" i="251"/>
  <c r="M4254" i="251"/>
  <c r="N4222" i="251"/>
  <c r="M4222" i="251"/>
  <c r="N4190" i="251"/>
  <c r="M4190" i="251"/>
  <c r="N4158" i="251"/>
  <c r="M4158" i="251"/>
  <c r="N4126" i="251"/>
  <c r="M4126" i="251"/>
  <c r="N4094" i="251"/>
  <c r="M4094" i="251"/>
  <c r="N4062" i="251"/>
  <c r="M4062" i="251"/>
  <c r="N4030" i="251"/>
  <c r="M4030" i="251"/>
  <c r="N3998" i="251"/>
  <c r="M3998" i="251"/>
  <c r="N3966" i="251"/>
  <c r="M3966" i="251"/>
  <c r="N3934" i="251"/>
  <c r="M3934" i="251"/>
  <c r="N3902" i="251"/>
  <c r="M3902" i="251"/>
  <c r="N3870" i="251"/>
  <c r="M3870" i="251"/>
  <c r="N3838" i="251"/>
  <c r="M3838" i="251"/>
  <c r="N3806" i="251"/>
  <c r="M3806" i="251"/>
  <c r="N3774" i="251"/>
  <c r="M3774" i="251"/>
  <c r="N3742" i="251"/>
  <c r="M3742" i="251"/>
  <c r="N3710" i="251"/>
  <c r="M3710" i="251"/>
  <c r="N3678" i="251"/>
  <c r="M3678" i="251"/>
  <c r="N3646" i="251"/>
  <c r="M3646" i="251"/>
  <c r="N3614" i="251"/>
  <c r="M3614" i="251"/>
  <c r="N3582" i="251"/>
  <c r="M3582" i="251"/>
  <c r="N3550" i="251"/>
  <c r="M3550" i="251"/>
  <c r="N3518" i="251"/>
  <c r="M3518" i="251"/>
  <c r="N3486" i="251"/>
  <c r="M3486" i="251"/>
  <c r="N3454" i="251"/>
  <c r="M3454" i="251"/>
  <c r="N3422" i="251"/>
  <c r="M3422" i="251"/>
  <c r="N3390" i="251"/>
  <c r="M3390" i="251"/>
  <c r="N3358" i="251"/>
  <c r="M3358" i="251"/>
  <c r="N3326" i="251"/>
  <c r="M3326" i="251"/>
  <c r="N3294" i="251"/>
  <c r="M3294" i="251"/>
  <c r="N3262" i="251"/>
  <c r="M3262" i="251"/>
  <c r="N3230" i="251"/>
  <c r="M3230" i="251"/>
  <c r="N3198" i="251"/>
  <c r="M3198" i="251"/>
  <c r="N3166" i="251"/>
  <c r="M3166" i="251"/>
  <c r="N3134" i="251"/>
  <c r="M3134" i="251"/>
  <c r="N3102" i="251"/>
  <c r="M3102" i="251"/>
  <c r="N3070" i="251"/>
  <c r="M3070" i="251"/>
  <c r="N3038" i="251"/>
  <c r="M3038" i="251"/>
  <c r="N3006" i="251"/>
  <c r="M3006" i="251"/>
  <c r="N2974" i="251"/>
  <c r="M2974" i="251"/>
  <c r="N2942" i="251"/>
  <c r="M2942" i="251"/>
  <c r="N2910" i="251"/>
  <c r="M2910" i="251"/>
  <c r="N2878" i="251"/>
  <c r="M2878" i="251"/>
  <c r="N2846" i="251"/>
  <c r="M2846" i="251"/>
  <c r="N2814" i="251"/>
  <c r="M2814" i="251"/>
  <c r="N2782" i="251"/>
  <c r="M2782" i="251"/>
  <c r="N2750" i="251"/>
  <c r="M2750" i="251"/>
  <c r="N2718" i="251"/>
  <c r="M2718" i="251"/>
  <c r="N2686" i="251"/>
  <c r="M2686" i="251"/>
  <c r="N2654" i="251"/>
  <c r="M2654" i="251"/>
  <c r="N2622" i="251"/>
  <c r="M2622" i="251"/>
  <c r="N2590" i="251"/>
  <c r="M2590" i="251"/>
  <c r="N2558" i="251"/>
  <c r="M2558" i="251"/>
  <c r="N2526" i="251"/>
  <c r="M2526" i="251"/>
  <c r="N2494" i="251"/>
  <c r="M2494" i="251"/>
  <c r="N2462" i="251"/>
  <c r="M2462" i="251"/>
  <c r="N2430" i="251"/>
  <c r="M2430" i="251"/>
  <c r="N2398" i="251"/>
  <c r="M2398" i="251"/>
  <c r="N2366" i="251"/>
  <c r="M2366" i="251"/>
  <c r="N2334" i="251"/>
  <c r="M2334" i="251"/>
  <c r="N2302" i="251"/>
  <c r="M2302" i="251"/>
  <c r="N2270" i="251"/>
  <c r="M2270" i="251"/>
  <c r="N2238" i="251"/>
  <c r="M2238" i="251"/>
  <c r="N2206" i="251"/>
  <c r="M2206" i="251"/>
  <c r="N2174" i="251"/>
  <c r="M2174" i="251"/>
  <c r="N2142" i="251"/>
  <c r="M2142" i="251"/>
  <c r="N2110" i="251"/>
  <c r="M2110" i="251"/>
  <c r="N2078" i="251"/>
  <c r="M2078" i="251"/>
  <c r="N2046" i="251"/>
  <c r="M2046" i="251"/>
  <c r="N2014" i="251"/>
  <c r="M2014" i="251"/>
  <c r="N1982" i="251"/>
  <c r="M1982" i="251"/>
  <c r="N1950" i="251"/>
  <c r="M1950" i="251"/>
  <c r="N1918" i="251"/>
  <c r="M1918" i="251"/>
  <c r="N1886" i="251"/>
  <c r="M1886" i="251"/>
  <c r="N1854" i="251"/>
  <c r="M1854" i="251"/>
  <c r="N1822" i="251"/>
  <c r="M1822" i="251"/>
  <c r="N1790" i="251"/>
  <c r="M1790" i="251"/>
  <c r="N1758" i="251"/>
  <c r="M1758" i="251"/>
  <c r="N1726" i="251"/>
  <c r="M1726" i="251"/>
  <c r="N1694" i="251"/>
  <c r="M1694" i="251"/>
  <c r="N1662" i="251"/>
  <c r="M1662" i="251"/>
  <c r="N1630" i="251"/>
  <c r="M1630" i="251"/>
  <c r="N1598" i="251"/>
  <c r="M1598" i="251"/>
  <c r="N1566" i="251"/>
  <c r="M1566" i="251"/>
  <c r="N1534" i="251"/>
  <c r="M1534" i="251"/>
  <c r="N1502" i="251"/>
  <c r="M1502" i="251"/>
  <c r="N1470" i="251"/>
  <c r="M1470" i="251"/>
  <c r="N1438" i="251"/>
  <c r="M1438" i="251"/>
  <c r="N1406" i="251"/>
  <c r="M1406" i="251"/>
  <c r="N1374" i="251"/>
  <c r="M1374" i="251"/>
  <c r="N1342" i="251"/>
  <c r="M1342" i="251"/>
  <c r="N1310" i="251"/>
  <c r="M1310" i="251"/>
  <c r="N1278" i="251"/>
  <c r="M1278" i="251"/>
  <c r="N1246" i="251"/>
  <c r="M1246" i="251"/>
  <c r="N1214" i="251"/>
  <c r="M1214" i="251"/>
  <c r="N1182" i="251"/>
  <c r="M1182" i="251"/>
  <c r="N1150" i="251"/>
  <c r="M1150" i="251"/>
  <c r="N1118" i="251"/>
  <c r="M1118" i="251"/>
  <c r="N1086" i="251"/>
  <c r="M1086" i="251"/>
  <c r="N1054" i="251"/>
  <c r="M1054" i="251"/>
  <c r="N1022" i="251"/>
  <c r="M1022" i="251"/>
  <c r="N990" i="251"/>
  <c r="M990" i="251"/>
  <c r="N958" i="251"/>
  <c r="M958" i="251"/>
  <c r="N926" i="251"/>
  <c r="M926" i="251"/>
  <c r="N894" i="251"/>
  <c r="M894" i="251"/>
  <c r="N862" i="251"/>
  <c r="M862" i="251"/>
  <c r="N830" i="251"/>
  <c r="M830" i="251"/>
  <c r="N798" i="251"/>
  <c r="M798" i="251"/>
  <c r="N766" i="251"/>
  <c r="M766" i="251"/>
  <c r="N734" i="251"/>
  <c r="M734" i="251"/>
  <c r="N702" i="251"/>
  <c r="M702" i="251"/>
  <c r="N670" i="251"/>
  <c r="M670" i="251"/>
  <c r="N638" i="251"/>
  <c r="M638" i="251"/>
  <c r="N606" i="251"/>
  <c r="M606" i="251"/>
  <c r="N574" i="251"/>
  <c r="M574" i="251"/>
  <c r="N542" i="251"/>
  <c r="M542" i="251"/>
  <c r="N510" i="251"/>
  <c r="M510" i="251"/>
  <c r="N478" i="251"/>
  <c r="M478" i="251"/>
  <c r="N446" i="251"/>
  <c r="M446" i="251"/>
  <c r="N414" i="251"/>
  <c r="M414" i="251"/>
  <c r="N382" i="251"/>
  <c r="M382" i="251"/>
  <c r="N350" i="251"/>
  <c r="M350" i="251"/>
  <c r="N318" i="251"/>
  <c r="M318" i="251"/>
  <c r="N286" i="251"/>
  <c r="M286" i="251"/>
  <c r="N254" i="251"/>
  <c r="M254" i="251"/>
  <c r="N222" i="251"/>
  <c r="M222" i="251"/>
  <c r="N190" i="251"/>
  <c r="M190" i="251"/>
  <c r="N158" i="251"/>
  <c r="M158" i="251"/>
  <c r="N126" i="251"/>
  <c r="M126" i="251"/>
  <c r="N94" i="251"/>
  <c r="M94" i="251"/>
  <c r="N62" i="251"/>
  <c r="M62" i="251"/>
  <c r="N30" i="251"/>
  <c r="M30" i="251"/>
  <c r="N8125" i="251"/>
  <c r="M8125" i="251"/>
  <c r="N8093" i="251"/>
  <c r="M8093" i="251"/>
  <c r="N8061" i="251"/>
  <c r="M8061" i="251"/>
  <c r="N8029" i="251"/>
  <c r="M8029" i="251"/>
  <c r="N7997" i="251"/>
  <c r="M7997" i="251"/>
  <c r="N7965" i="251"/>
  <c r="M7965" i="251"/>
  <c r="N7933" i="251"/>
  <c r="M7933" i="251"/>
  <c r="N7901" i="251"/>
  <c r="M7901" i="251"/>
  <c r="N7869" i="251"/>
  <c r="M7869" i="251"/>
  <c r="N7837" i="251"/>
  <c r="M7837" i="251"/>
  <c r="N7805" i="251"/>
  <c r="M7805" i="251"/>
  <c r="N7773" i="251"/>
  <c r="M7773" i="251"/>
  <c r="N7741" i="251"/>
  <c r="M7741" i="251"/>
  <c r="N7709" i="251"/>
  <c r="M7709" i="251"/>
  <c r="N7677" i="251"/>
  <c r="M7677" i="251"/>
  <c r="N7645" i="251"/>
  <c r="M7645" i="251"/>
  <c r="N7613" i="251"/>
  <c r="M7613" i="251"/>
  <c r="N7581" i="251"/>
  <c r="M7581" i="251"/>
  <c r="N7549" i="251"/>
  <c r="M7549" i="251"/>
  <c r="N7517" i="251"/>
  <c r="M7517" i="251"/>
  <c r="N7485" i="251"/>
  <c r="M7485" i="251"/>
  <c r="N7453" i="251"/>
  <c r="M7453" i="251"/>
  <c r="N7421" i="251"/>
  <c r="M7421" i="251"/>
  <c r="N7389" i="251"/>
  <c r="M7389" i="251"/>
  <c r="N7357" i="251"/>
  <c r="M7357" i="251"/>
  <c r="N7325" i="251"/>
  <c r="M7325" i="251"/>
  <c r="N7293" i="251"/>
  <c r="M7293" i="251"/>
  <c r="N7261" i="251"/>
  <c r="M7261" i="251"/>
  <c r="N7229" i="251"/>
  <c r="M7229" i="251"/>
  <c r="N7197" i="251"/>
  <c r="M7197" i="251"/>
  <c r="N7165" i="251"/>
  <c r="M7165" i="251"/>
  <c r="N7133" i="251"/>
  <c r="M7133" i="251"/>
  <c r="N7101" i="251"/>
  <c r="M7101" i="251"/>
  <c r="N7069" i="251"/>
  <c r="M7069" i="251"/>
  <c r="N7037" i="251"/>
  <c r="M7037" i="251"/>
  <c r="N7005" i="251"/>
  <c r="M7005" i="251"/>
  <c r="N6973" i="251"/>
  <c r="M6973" i="251"/>
  <c r="N6941" i="251"/>
  <c r="M6941" i="251"/>
  <c r="N6909" i="251"/>
  <c r="M6909" i="251"/>
  <c r="N6877" i="251"/>
  <c r="M6877" i="251"/>
  <c r="N6845" i="251"/>
  <c r="M6845" i="251"/>
  <c r="N6813" i="251"/>
  <c r="M6813" i="251"/>
  <c r="N6781" i="251"/>
  <c r="M6781" i="251"/>
  <c r="N6749" i="251"/>
  <c r="M6749" i="251"/>
  <c r="N6717" i="251"/>
  <c r="M6717" i="251"/>
  <c r="N6685" i="251"/>
  <c r="M6685" i="251"/>
  <c r="N6653" i="251"/>
  <c r="M6653" i="251"/>
  <c r="N6621" i="251"/>
  <c r="M6621" i="251"/>
  <c r="N6589" i="251"/>
  <c r="M6589" i="251"/>
  <c r="N6557" i="251"/>
  <c r="M6557" i="251"/>
  <c r="N6525" i="251"/>
  <c r="M6525" i="251"/>
  <c r="N6493" i="251"/>
  <c r="M6493" i="251"/>
  <c r="N6461" i="251"/>
  <c r="M6461" i="251"/>
  <c r="N6429" i="251"/>
  <c r="M6429" i="251"/>
  <c r="N6397" i="251"/>
  <c r="M6397" i="251"/>
  <c r="N6365" i="251"/>
  <c r="M6365" i="251"/>
  <c r="N6333" i="251"/>
  <c r="M6333" i="251"/>
  <c r="N6301" i="251"/>
  <c r="M6301" i="251"/>
  <c r="N6269" i="251"/>
  <c r="M6269" i="251"/>
  <c r="N6237" i="251"/>
  <c r="M6237" i="251"/>
  <c r="N6205" i="251"/>
  <c r="M6205" i="251"/>
  <c r="N6173" i="251"/>
  <c r="M6173" i="251"/>
  <c r="N6141" i="251"/>
  <c r="M6141" i="251"/>
  <c r="N6109" i="251"/>
  <c r="M6109" i="251"/>
  <c r="N6077" i="251"/>
  <c r="M6077" i="251"/>
  <c r="N6045" i="251"/>
  <c r="M6045" i="251"/>
  <c r="N6013" i="251"/>
  <c r="M6013" i="251"/>
  <c r="N5981" i="251"/>
  <c r="M5981" i="251"/>
  <c r="N5949" i="251"/>
  <c r="M5949" i="251"/>
  <c r="N5917" i="251"/>
  <c r="M5917" i="251"/>
  <c r="N5885" i="251"/>
  <c r="M5885" i="251"/>
  <c r="N5853" i="251"/>
  <c r="M5853" i="251"/>
  <c r="N5821" i="251"/>
  <c r="M5821" i="251"/>
  <c r="N5789" i="251"/>
  <c r="M5789" i="251"/>
  <c r="N5757" i="251"/>
  <c r="M5757" i="251"/>
  <c r="N5725" i="251"/>
  <c r="M5725" i="251"/>
  <c r="N5693" i="251"/>
  <c r="M5693" i="251"/>
  <c r="N5661" i="251"/>
  <c r="M5661" i="251"/>
  <c r="N5629" i="251"/>
  <c r="M5629" i="251"/>
  <c r="N5597" i="251"/>
  <c r="M5597" i="251"/>
  <c r="N5565" i="251"/>
  <c r="M5565" i="251"/>
  <c r="N5533" i="251"/>
  <c r="M5533" i="251"/>
  <c r="N5501" i="251"/>
  <c r="M5501" i="251"/>
  <c r="N5469" i="251"/>
  <c r="M5469" i="251"/>
  <c r="N5437" i="251"/>
  <c r="M5437" i="251"/>
  <c r="N5405" i="251"/>
  <c r="M5405" i="251"/>
  <c r="N5373" i="251"/>
  <c r="M5373" i="251"/>
  <c r="N5341" i="251"/>
  <c r="M5341" i="251"/>
  <c r="N5309" i="251"/>
  <c r="M5309" i="251"/>
  <c r="N5277" i="251"/>
  <c r="M5277" i="251"/>
  <c r="N5245" i="251"/>
  <c r="M5245" i="251"/>
  <c r="N5213" i="251"/>
  <c r="M5213" i="251"/>
  <c r="N5181" i="251"/>
  <c r="M5181" i="251"/>
  <c r="N5149" i="251"/>
  <c r="M5149" i="251"/>
  <c r="N5117" i="251"/>
  <c r="M5117" i="251"/>
  <c r="N5085" i="251"/>
  <c r="M5085" i="251"/>
  <c r="N5053" i="251"/>
  <c r="M5053" i="251"/>
  <c r="N5021" i="251"/>
  <c r="M5021" i="251"/>
  <c r="N4989" i="251"/>
  <c r="M4989" i="251"/>
  <c r="N4957" i="251"/>
  <c r="M4957" i="251"/>
  <c r="N4925" i="251"/>
  <c r="M4925" i="251"/>
  <c r="N4893" i="251"/>
  <c r="M4893" i="251"/>
  <c r="N4861" i="251"/>
  <c r="M4861" i="251"/>
  <c r="N4829" i="251"/>
  <c r="M4829" i="251"/>
  <c r="N4797" i="251"/>
  <c r="M4797" i="251"/>
  <c r="N4765" i="251"/>
  <c r="M4765" i="251"/>
  <c r="N4733" i="251"/>
  <c r="M4733" i="251"/>
  <c r="N4701" i="251"/>
  <c r="M4701" i="251"/>
  <c r="N4669" i="251"/>
  <c r="M4669" i="251"/>
  <c r="N4637" i="251"/>
  <c r="M4637" i="251"/>
  <c r="N4605" i="251"/>
  <c r="M4605" i="251"/>
  <c r="N4573" i="251"/>
  <c r="M4573" i="251"/>
  <c r="N4541" i="251"/>
  <c r="M4541" i="251"/>
  <c r="N4509" i="251"/>
  <c r="M4509" i="251"/>
  <c r="N4477" i="251"/>
  <c r="M4477" i="251"/>
  <c r="N4445" i="251"/>
  <c r="M4445" i="251"/>
  <c r="N4413" i="251"/>
  <c r="M4413" i="251"/>
  <c r="N4381" i="251"/>
  <c r="M4381" i="251"/>
  <c r="N4349" i="251"/>
  <c r="M4349" i="251"/>
  <c r="N4317" i="251"/>
  <c r="M4317" i="251"/>
  <c r="N4285" i="251"/>
  <c r="M4285" i="251"/>
  <c r="N4253" i="251"/>
  <c r="M4253" i="251"/>
  <c r="N4221" i="251"/>
  <c r="M4221" i="251"/>
  <c r="N4189" i="251"/>
  <c r="M4189" i="251"/>
  <c r="N4157" i="251"/>
  <c r="M4157" i="251"/>
  <c r="N4125" i="251"/>
  <c r="M4125" i="251"/>
  <c r="N4093" i="251"/>
  <c r="M4093" i="251"/>
  <c r="N4061" i="251"/>
  <c r="M4061" i="251"/>
  <c r="N4029" i="251"/>
  <c r="M4029" i="251"/>
  <c r="N3997" i="251"/>
  <c r="M3997" i="251"/>
  <c r="N3965" i="251"/>
  <c r="M3965" i="251"/>
  <c r="N3933" i="251"/>
  <c r="M3933" i="251"/>
  <c r="N3901" i="251"/>
  <c r="M3901" i="251"/>
  <c r="N3869" i="251"/>
  <c r="M3869" i="251"/>
  <c r="N3837" i="251"/>
  <c r="M3837" i="251"/>
  <c r="N3805" i="251"/>
  <c r="M3805" i="251"/>
  <c r="N3773" i="251"/>
  <c r="M3773" i="251"/>
  <c r="N3741" i="251"/>
  <c r="M3741" i="251"/>
  <c r="N3709" i="251"/>
  <c r="M3709" i="251"/>
  <c r="N3677" i="251"/>
  <c r="M3677" i="251"/>
  <c r="N3645" i="251"/>
  <c r="M3645" i="251"/>
  <c r="N3613" i="251"/>
  <c r="M3613" i="251"/>
  <c r="N3581" i="251"/>
  <c r="M3581" i="251"/>
  <c r="N3549" i="251"/>
  <c r="M3549" i="251"/>
  <c r="N3517" i="251"/>
  <c r="M3517" i="251"/>
  <c r="N3485" i="251"/>
  <c r="M3485" i="251"/>
  <c r="N3453" i="251"/>
  <c r="M3453" i="251"/>
  <c r="N3421" i="251"/>
  <c r="M3421" i="251"/>
  <c r="N3389" i="251"/>
  <c r="M3389" i="251"/>
  <c r="N3357" i="251"/>
  <c r="M3357" i="251"/>
  <c r="N3325" i="251"/>
  <c r="M3325" i="251"/>
  <c r="N3293" i="251"/>
  <c r="M3293" i="251"/>
  <c r="N3261" i="251"/>
  <c r="M3261" i="251"/>
  <c r="N3229" i="251"/>
  <c r="M3229" i="251"/>
  <c r="N3197" i="251"/>
  <c r="M3197" i="251"/>
  <c r="N3165" i="251"/>
  <c r="M3165" i="251"/>
  <c r="N3133" i="251"/>
  <c r="M3133" i="251"/>
  <c r="N3101" i="251"/>
  <c r="M3101" i="251"/>
  <c r="N3069" i="251"/>
  <c r="M3069" i="251"/>
  <c r="N3037" i="251"/>
  <c r="M3037" i="251"/>
  <c r="N3005" i="251"/>
  <c r="M3005" i="251"/>
  <c r="N2973" i="251"/>
  <c r="M2973" i="251"/>
  <c r="N2941" i="251"/>
  <c r="M2941" i="251"/>
  <c r="N2909" i="251"/>
  <c r="M2909" i="251"/>
  <c r="N2877" i="251"/>
  <c r="M2877" i="251"/>
  <c r="N2845" i="251"/>
  <c r="M2845" i="251"/>
  <c r="N2813" i="251"/>
  <c r="M2813" i="251"/>
  <c r="N2781" i="251"/>
  <c r="M2781" i="251"/>
  <c r="N2749" i="251"/>
  <c r="M2749" i="251"/>
  <c r="N2717" i="251"/>
  <c r="M2717" i="251"/>
  <c r="N2685" i="251"/>
  <c r="M2685" i="251"/>
  <c r="N2653" i="251"/>
  <c r="M2653" i="251"/>
  <c r="N2621" i="251"/>
  <c r="M2621" i="251"/>
  <c r="N2589" i="251"/>
  <c r="M2589" i="251"/>
  <c r="N2557" i="251"/>
  <c r="M2557" i="251"/>
  <c r="N2525" i="251"/>
  <c r="M2525" i="251"/>
  <c r="N2493" i="251"/>
  <c r="M2493" i="251"/>
  <c r="N2461" i="251"/>
  <c r="M2461" i="251"/>
  <c r="N2429" i="251"/>
  <c r="M2429" i="251"/>
  <c r="N2397" i="251"/>
  <c r="M2397" i="251"/>
  <c r="N2365" i="251"/>
  <c r="M2365" i="251"/>
  <c r="N2333" i="251"/>
  <c r="M2333" i="251"/>
  <c r="N2301" i="251"/>
  <c r="M2301" i="251"/>
  <c r="N2269" i="251"/>
  <c r="M2269" i="251"/>
  <c r="N2237" i="251"/>
  <c r="M2237" i="251"/>
  <c r="N2205" i="251"/>
  <c r="M2205" i="251"/>
  <c r="N2173" i="251"/>
  <c r="M2173" i="251"/>
  <c r="N2141" i="251"/>
  <c r="M2141" i="251"/>
  <c r="N2109" i="251"/>
  <c r="M2109" i="251"/>
  <c r="N2077" i="251"/>
  <c r="M2077" i="251"/>
  <c r="N2045" i="251"/>
  <c r="M2045" i="251"/>
  <c r="N2013" i="251"/>
  <c r="M2013" i="251"/>
  <c r="N1981" i="251"/>
  <c r="M1981" i="251"/>
  <c r="N1949" i="251"/>
  <c r="M1949" i="251"/>
  <c r="N1917" i="251"/>
  <c r="M1917" i="251"/>
  <c r="N1885" i="251"/>
  <c r="M1885" i="251"/>
  <c r="N1853" i="251"/>
  <c r="M1853" i="251"/>
  <c r="N1821" i="251"/>
  <c r="M1821" i="251"/>
  <c r="N1789" i="251"/>
  <c r="M1789" i="251"/>
  <c r="N1757" i="251"/>
  <c r="M1757" i="251"/>
  <c r="N1725" i="251"/>
  <c r="M1725" i="251"/>
  <c r="N1693" i="251"/>
  <c r="M1693" i="251"/>
  <c r="N1661" i="251"/>
  <c r="M1661" i="251"/>
  <c r="N1629" i="251"/>
  <c r="M1629" i="251"/>
  <c r="N1597" i="251"/>
  <c r="M1597" i="251"/>
  <c r="N1565" i="251"/>
  <c r="M1565" i="251"/>
  <c r="N1533" i="251"/>
  <c r="M1533" i="251"/>
  <c r="N1501" i="251"/>
  <c r="M1501" i="251"/>
  <c r="N1469" i="251"/>
  <c r="M1469" i="251"/>
  <c r="N1437" i="251"/>
  <c r="M1437" i="251"/>
  <c r="N1405" i="251"/>
  <c r="M1405" i="251"/>
  <c r="N1373" i="251"/>
  <c r="M1373" i="251"/>
  <c r="N1341" i="251"/>
  <c r="M1341" i="251"/>
  <c r="N1309" i="251"/>
  <c r="M1309" i="251"/>
  <c r="N1277" i="251"/>
  <c r="M1277" i="251"/>
  <c r="N1245" i="251"/>
  <c r="M1245" i="251"/>
  <c r="N1213" i="251"/>
  <c r="M1213" i="251"/>
  <c r="N1181" i="251"/>
  <c r="M1181" i="251"/>
  <c r="N1149" i="251"/>
  <c r="M1149" i="251"/>
  <c r="N1117" i="251"/>
  <c r="M1117" i="251"/>
  <c r="N1085" i="251"/>
  <c r="M1085" i="251"/>
  <c r="N1053" i="251"/>
  <c r="M1053" i="251"/>
  <c r="N1021" i="251"/>
  <c r="M1021" i="251"/>
  <c r="N989" i="251"/>
  <c r="M989" i="251"/>
  <c r="N957" i="251"/>
  <c r="M957" i="251"/>
  <c r="N925" i="251"/>
  <c r="M925" i="251"/>
  <c r="N893" i="251"/>
  <c r="M893" i="251"/>
  <c r="N861" i="251"/>
  <c r="M861" i="251"/>
  <c r="N829" i="251"/>
  <c r="M829" i="251"/>
  <c r="N797" i="251"/>
  <c r="M797" i="251"/>
  <c r="N765" i="251"/>
  <c r="M765" i="251"/>
  <c r="N733" i="251"/>
  <c r="M733" i="251"/>
  <c r="N701" i="251"/>
  <c r="M701" i="251"/>
  <c r="N669" i="251"/>
  <c r="M669" i="251"/>
  <c r="N637" i="251"/>
  <c r="M637" i="251"/>
  <c r="N605" i="251"/>
  <c r="M605" i="251"/>
  <c r="N573" i="251"/>
  <c r="M573" i="251"/>
  <c r="N541" i="251"/>
  <c r="M541" i="251"/>
  <c r="N509" i="251"/>
  <c r="M509" i="251"/>
  <c r="N477" i="251"/>
  <c r="M477" i="251"/>
  <c r="N445" i="251"/>
  <c r="M445" i="251"/>
  <c r="N413" i="251"/>
  <c r="M413" i="251"/>
  <c r="N381" i="251"/>
  <c r="M381" i="251"/>
  <c r="N349" i="251"/>
  <c r="M349" i="251"/>
  <c r="N317" i="251"/>
  <c r="M317" i="251"/>
  <c r="N285" i="251"/>
  <c r="M285" i="251"/>
  <c r="N253" i="251"/>
  <c r="M253" i="251"/>
  <c r="N221" i="251"/>
  <c r="M221" i="251"/>
  <c r="N189" i="251"/>
  <c r="M189" i="251"/>
  <c r="N157" i="251"/>
  <c r="M157" i="251"/>
  <c r="N125" i="251"/>
  <c r="M125" i="251"/>
  <c r="N93" i="251"/>
  <c r="M93" i="251"/>
  <c r="N61" i="251"/>
  <c r="M61" i="251"/>
  <c r="N29" i="251"/>
  <c r="M29" i="251"/>
  <c r="N8124" i="251"/>
  <c r="M8124" i="251"/>
  <c r="N8092" i="251"/>
  <c r="M8092" i="251"/>
  <c r="N8060" i="251"/>
  <c r="M8060" i="251"/>
  <c r="N8028" i="251"/>
  <c r="M8028" i="251"/>
  <c r="N7996" i="251"/>
  <c r="M7996" i="251"/>
  <c r="N7964" i="251"/>
  <c r="M7964" i="251"/>
  <c r="N7932" i="251"/>
  <c r="M7932" i="251"/>
  <c r="N7900" i="251"/>
  <c r="M7900" i="251"/>
  <c r="N7868" i="251"/>
  <c r="M7868" i="251"/>
  <c r="N7836" i="251"/>
  <c r="M7836" i="251"/>
  <c r="N7804" i="251"/>
  <c r="M7804" i="251"/>
  <c r="N7772" i="251"/>
  <c r="M7772" i="251"/>
  <c r="N7740" i="251"/>
  <c r="M7740" i="251"/>
  <c r="N7708" i="251"/>
  <c r="M7708" i="251"/>
  <c r="N7676" i="251"/>
  <c r="M7676" i="251"/>
  <c r="N7644" i="251"/>
  <c r="M7644" i="251"/>
  <c r="N7612" i="251"/>
  <c r="M7612" i="251"/>
  <c r="N7580" i="251"/>
  <c r="M7580" i="251"/>
  <c r="N7548" i="251"/>
  <c r="M7548" i="251"/>
  <c r="N7516" i="251"/>
  <c r="M7516" i="251"/>
  <c r="N7484" i="251"/>
  <c r="M7484" i="251"/>
  <c r="N7452" i="251"/>
  <c r="M7452" i="251"/>
  <c r="N7420" i="251"/>
  <c r="M7420" i="251"/>
  <c r="N7388" i="251"/>
  <c r="M7388" i="251"/>
  <c r="N7356" i="251"/>
  <c r="M7356" i="251"/>
  <c r="N7324" i="251"/>
  <c r="M7324" i="251"/>
  <c r="N7292" i="251"/>
  <c r="M7292" i="251"/>
  <c r="N7260" i="251"/>
  <c r="M7260" i="251"/>
  <c r="N7228" i="251"/>
  <c r="M7228" i="251"/>
  <c r="N7196" i="251"/>
  <c r="M7196" i="251"/>
  <c r="N7164" i="251"/>
  <c r="M7164" i="251"/>
  <c r="N7132" i="251"/>
  <c r="M7132" i="251"/>
  <c r="N7100" i="251"/>
  <c r="M7100" i="251"/>
  <c r="N7068" i="251"/>
  <c r="M7068" i="251"/>
  <c r="N7036" i="251"/>
  <c r="M7036" i="251"/>
  <c r="N7004" i="251"/>
  <c r="M7004" i="251"/>
  <c r="N6972" i="251"/>
  <c r="M6972" i="251"/>
  <c r="N6940" i="251"/>
  <c r="M6940" i="251"/>
  <c r="N6908" i="251"/>
  <c r="M6908" i="251"/>
  <c r="N6876" i="251"/>
  <c r="M6876" i="251"/>
  <c r="N6844" i="251"/>
  <c r="M6844" i="251"/>
  <c r="N6812" i="251"/>
  <c r="M6812" i="251"/>
  <c r="N6780" i="251"/>
  <c r="M6780" i="251"/>
  <c r="N6748" i="251"/>
  <c r="M6748" i="251"/>
  <c r="N6716" i="251"/>
  <c r="M6716" i="251"/>
  <c r="N6684" i="251"/>
  <c r="M6684" i="251"/>
  <c r="N6652" i="251"/>
  <c r="M6652" i="251"/>
  <c r="N6620" i="251"/>
  <c r="M6620" i="251"/>
  <c r="N6588" i="251"/>
  <c r="M6588" i="251"/>
  <c r="N6556" i="251"/>
  <c r="M6556" i="251"/>
  <c r="N6524" i="251"/>
  <c r="M6524" i="251"/>
  <c r="N6492" i="251"/>
  <c r="M6492" i="251"/>
  <c r="N6460" i="251"/>
  <c r="M6460" i="251"/>
  <c r="N6428" i="251"/>
  <c r="M6428" i="251"/>
  <c r="N6396" i="251"/>
  <c r="M6396" i="251"/>
  <c r="N6364" i="251"/>
  <c r="M6364" i="251"/>
  <c r="N6332" i="251"/>
  <c r="M6332" i="251"/>
  <c r="N6300" i="251"/>
  <c r="M6300" i="251"/>
  <c r="N6268" i="251"/>
  <c r="M6268" i="251"/>
  <c r="N6236" i="251"/>
  <c r="M6236" i="251"/>
  <c r="N6204" i="251"/>
  <c r="M6204" i="251"/>
  <c r="N6172" i="251"/>
  <c r="M6172" i="251"/>
  <c r="N6140" i="251"/>
  <c r="M6140" i="251"/>
  <c r="N6108" i="251"/>
  <c r="M6108" i="251"/>
  <c r="N6076" i="251"/>
  <c r="M6076" i="251"/>
  <c r="N6044" i="251"/>
  <c r="M6044" i="251"/>
  <c r="N6012" i="251"/>
  <c r="M6012" i="251"/>
  <c r="N5980" i="251"/>
  <c r="M5980" i="251"/>
  <c r="N5948" i="251"/>
  <c r="M5948" i="251"/>
  <c r="N5916" i="251"/>
  <c r="M5916" i="251"/>
  <c r="N5884" i="251"/>
  <c r="M5884" i="251"/>
  <c r="N5852" i="251"/>
  <c r="M5852" i="251"/>
  <c r="N5820" i="251"/>
  <c r="M5820" i="251"/>
  <c r="N5788" i="251"/>
  <c r="M5788" i="251"/>
  <c r="N5756" i="251"/>
  <c r="M5756" i="251"/>
  <c r="N5724" i="251"/>
  <c r="M5724" i="251"/>
  <c r="N5692" i="251"/>
  <c r="M5692" i="251"/>
  <c r="N5660" i="251"/>
  <c r="M5660" i="251"/>
  <c r="N5628" i="251"/>
  <c r="M5628" i="251"/>
  <c r="N5596" i="251"/>
  <c r="M5596" i="251"/>
  <c r="N5564" i="251"/>
  <c r="M5564" i="251"/>
  <c r="N5532" i="251"/>
  <c r="M5532" i="251"/>
  <c r="N5500" i="251"/>
  <c r="M5500" i="251"/>
  <c r="N5468" i="251"/>
  <c r="M5468" i="251"/>
  <c r="N5436" i="251"/>
  <c r="M5436" i="251"/>
  <c r="N5404" i="251"/>
  <c r="M5404" i="251"/>
  <c r="N5372" i="251"/>
  <c r="M5372" i="251"/>
  <c r="N5340" i="251"/>
  <c r="M5340" i="251"/>
  <c r="N5308" i="251"/>
  <c r="M5308" i="251"/>
  <c r="N5276" i="251"/>
  <c r="M5276" i="251"/>
  <c r="N5244" i="251"/>
  <c r="M5244" i="251"/>
  <c r="N5212" i="251"/>
  <c r="M5212" i="251"/>
  <c r="N5180" i="251"/>
  <c r="M5180" i="251"/>
  <c r="N5148" i="251"/>
  <c r="M5148" i="251"/>
  <c r="N5116" i="251"/>
  <c r="M5116" i="251"/>
  <c r="N5084" i="251"/>
  <c r="M5084" i="251"/>
  <c r="N5052" i="251"/>
  <c r="M5052" i="251"/>
  <c r="N5020" i="251"/>
  <c r="M5020" i="251"/>
  <c r="N4988" i="251"/>
  <c r="M4988" i="251"/>
  <c r="N4956" i="251"/>
  <c r="M4956" i="251"/>
  <c r="N4924" i="251"/>
  <c r="M4924" i="251"/>
  <c r="N4892" i="251"/>
  <c r="M4892" i="251"/>
  <c r="N4860" i="251"/>
  <c r="M4860" i="251"/>
  <c r="N4828" i="251"/>
  <c r="M4828" i="251"/>
  <c r="N4796" i="251"/>
  <c r="M4796" i="251"/>
  <c r="N4764" i="251"/>
  <c r="M4764" i="251"/>
  <c r="N4732" i="251"/>
  <c r="M4732" i="251"/>
  <c r="N4700" i="251"/>
  <c r="M4700" i="251"/>
  <c r="N4668" i="251"/>
  <c r="M4668" i="251"/>
  <c r="N4636" i="251"/>
  <c r="M4636" i="251"/>
  <c r="N4604" i="251"/>
  <c r="M4604" i="251"/>
  <c r="N4572" i="251"/>
  <c r="M4572" i="251"/>
  <c r="N4540" i="251"/>
  <c r="M4540" i="251"/>
  <c r="N4508" i="251"/>
  <c r="M4508" i="251"/>
  <c r="N4476" i="251"/>
  <c r="M4476" i="251"/>
  <c r="N4444" i="251"/>
  <c r="M4444" i="251"/>
  <c r="N4412" i="251"/>
  <c r="M4412" i="251"/>
  <c r="N4380" i="251"/>
  <c r="M4380" i="251"/>
  <c r="N4348" i="251"/>
  <c r="M4348" i="251"/>
  <c r="N4316" i="251"/>
  <c r="M4316" i="251"/>
  <c r="N4284" i="251"/>
  <c r="M4284" i="251"/>
  <c r="N4252" i="251"/>
  <c r="M4252" i="251"/>
  <c r="N4220" i="251"/>
  <c r="M4220" i="251"/>
  <c r="N4188" i="251"/>
  <c r="M4188" i="251"/>
  <c r="N4156" i="251"/>
  <c r="M4156" i="251"/>
  <c r="N4124" i="251"/>
  <c r="M4124" i="251"/>
  <c r="N4092" i="251"/>
  <c r="M4092" i="251"/>
  <c r="N4060" i="251"/>
  <c r="M4060" i="251"/>
  <c r="N4028" i="251"/>
  <c r="M4028" i="251"/>
  <c r="N3996" i="251"/>
  <c r="M3996" i="251"/>
  <c r="N3964" i="251"/>
  <c r="M3964" i="251"/>
  <c r="N3932" i="251"/>
  <c r="M3932" i="251"/>
  <c r="N3900" i="251"/>
  <c r="M3900" i="251"/>
  <c r="N3868" i="251"/>
  <c r="M3868" i="251"/>
  <c r="N3836" i="251"/>
  <c r="M3836" i="251"/>
  <c r="N3804" i="251"/>
  <c r="M3804" i="251"/>
  <c r="N3772" i="251"/>
  <c r="M3772" i="251"/>
  <c r="N3740" i="251"/>
  <c r="M3740" i="251"/>
  <c r="N3708" i="251"/>
  <c r="M3708" i="251"/>
  <c r="N3676" i="251"/>
  <c r="M3676" i="251"/>
  <c r="N3644" i="251"/>
  <c r="M3644" i="251"/>
  <c r="N3612" i="251"/>
  <c r="M3612" i="251"/>
  <c r="N3580" i="251"/>
  <c r="M3580" i="251"/>
  <c r="N3548" i="251"/>
  <c r="M3548" i="251"/>
  <c r="N3516" i="251"/>
  <c r="M3516" i="251"/>
  <c r="N3484" i="251"/>
  <c r="M3484" i="251"/>
  <c r="N3452" i="251"/>
  <c r="M3452" i="251"/>
  <c r="N3420" i="251"/>
  <c r="M3420" i="251"/>
  <c r="N3388" i="251"/>
  <c r="M3388" i="251"/>
  <c r="N3356" i="251"/>
  <c r="M3356" i="251"/>
  <c r="N3324" i="251"/>
  <c r="M3324" i="251"/>
  <c r="N3292" i="251"/>
  <c r="M3292" i="251"/>
  <c r="N3260" i="251"/>
  <c r="M3260" i="251"/>
  <c r="N3228" i="251"/>
  <c r="M3228" i="251"/>
  <c r="N3196" i="251"/>
  <c r="M3196" i="251"/>
  <c r="N3164" i="251"/>
  <c r="M3164" i="251"/>
  <c r="N3132" i="251"/>
  <c r="M3132" i="251"/>
  <c r="N3100" i="251"/>
  <c r="M3100" i="251"/>
  <c r="N3068" i="251"/>
  <c r="M3068" i="251"/>
  <c r="N3036" i="251"/>
  <c r="M3036" i="251"/>
  <c r="N3004" i="251"/>
  <c r="M3004" i="251"/>
  <c r="N2972" i="251"/>
  <c r="M2972" i="251"/>
  <c r="N2940" i="251"/>
  <c r="M2940" i="251"/>
  <c r="N2908" i="251"/>
  <c r="M2908" i="251"/>
  <c r="N2876" i="251"/>
  <c r="M2876" i="251"/>
  <c r="N2844" i="251"/>
  <c r="M2844" i="251"/>
  <c r="N2812" i="251"/>
  <c r="M2812" i="251"/>
  <c r="N2780" i="251"/>
  <c r="M2780" i="251"/>
  <c r="N2748" i="251"/>
  <c r="M2748" i="251"/>
  <c r="N2716" i="251"/>
  <c r="M2716" i="251"/>
  <c r="N2684" i="251"/>
  <c r="M2684" i="251"/>
  <c r="N2652" i="251"/>
  <c r="M2652" i="251"/>
  <c r="N2620" i="251"/>
  <c r="M2620" i="251"/>
  <c r="N2588" i="251"/>
  <c r="M2588" i="251"/>
  <c r="N2556" i="251"/>
  <c r="M2556" i="251"/>
  <c r="N2524" i="251"/>
  <c r="M2524" i="251"/>
  <c r="N2492" i="251"/>
  <c r="M2492" i="251"/>
  <c r="N2460" i="251"/>
  <c r="M2460" i="251"/>
  <c r="N2428" i="251"/>
  <c r="M2428" i="251"/>
  <c r="N2396" i="251"/>
  <c r="M2396" i="251"/>
  <c r="N2364" i="251"/>
  <c r="M2364" i="251"/>
  <c r="N2332" i="251"/>
  <c r="M2332" i="251"/>
  <c r="N2300" i="251"/>
  <c r="M2300" i="251"/>
  <c r="N2268" i="251"/>
  <c r="M2268" i="251"/>
  <c r="N2236" i="251"/>
  <c r="M2236" i="251"/>
  <c r="N2204" i="251"/>
  <c r="M2204" i="251"/>
  <c r="N2172" i="251"/>
  <c r="M2172" i="251"/>
  <c r="N2140" i="251"/>
  <c r="M2140" i="251"/>
  <c r="N2108" i="251"/>
  <c r="M2108" i="251"/>
  <c r="N2076" i="251"/>
  <c r="M2076" i="251"/>
  <c r="N2044" i="251"/>
  <c r="M2044" i="251"/>
  <c r="N2012" i="251"/>
  <c r="M2012" i="251"/>
  <c r="N1980" i="251"/>
  <c r="M1980" i="251"/>
  <c r="N1948" i="251"/>
  <c r="M1948" i="251"/>
  <c r="N1916" i="251"/>
  <c r="M1916" i="251"/>
  <c r="N1884" i="251"/>
  <c r="M1884" i="251"/>
  <c r="N1852" i="251"/>
  <c r="M1852" i="251"/>
  <c r="N1820" i="251"/>
  <c r="M1820" i="251"/>
  <c r="N1788" i="251"/>
  <c r="M1788" i="251"/>
  <c r="N1756" i="251"/>
  <c r="M1756" i="251"/>
  <c r="N1724" i="251"/>
  <c r="M1724" i="251"/>
  <c r="N1692" i="251"/>
  <c r="M1692" i="251"/>
  <c r="N1660" i="251"/>
  <c r="M1660" i="251"/>
  <c r="N1628" i="251"/>
  <c r="M1628" i="251"/>
  <c r="N1596" i="251"/>
  <c r="M1596" i="251"/>
  <c r="N1564" i="251"/>
  <c r="M1564" i="251"/>
  <c r="N1532" i="251"/>
  <c r="M1532" i="251"/>
  <c r="N1500" i="251"/>
  <c r="M1500" i="251"/>
  <c r="N1468" i="251"/>
  <c r="M1468" i="251"/>
  <c r="N1436" i="251"/>
  <c r="M1436" i="251"/>
  <c r="N1404" i="251"/>
  <c r="M1404" i="251"/>
  <c r="N1372" i="251"/>
  <c r="M1372" i="251"/>
  <c r="N1340" i="251"/>
  <c r="M1340" i="251"/>
  <c r="N1308" i="251"/>
  <c r="M1308" i="251"/>
  <c r="N1276" i="251"/>
  <c r="M1276" i="251"/>
  <c r="N1244" i="251"/>
  <c r="M1244" i="251"/>
  <c r="N1212" i="251"/>
  <c r="M1212" i="251"/>
  <c r="N1180" i="251"/>
  <c r="M1180" i="251"/>
  <c r="N1148" i="251"/>
  <c r="M1148" i="251"/>
  <c r="N1116" i="251"/>
  <c r="M1116" i="251"/>
  <c r="N1084" i="251"/>
  <c r="M1084" i="251"/>
  <c r="N1052" i="251"/>
  <c r="M1052" i="251"/>
  <c r="N1020" i="251"/>
  <c r="M1020" i="251"/>
  <c r="N988" i="251"/>
  <c r="M988" i="251"/>
  <c r="N956" i="251"/>
  <c r="M956" i="251"/>
  <c r="N924" i="251"/>
  <c r="M924" i="251"/>
  <c r="N892" i="251"/>
  <c r="M892" i="251"/>
  <c r="N860" i="251"/>
  <c r="M860" i="251"/>
  <c r="N828" i="251"/>
  <c r="M828" i="251"/>
  <c r="N796" i="251"/>
  <c r="M796" i="251"/>
  <c r="N764" i="251"/>
  <c r="M764" i="251"/>
  <c r="N732" i="251"/>
  <c r="M732" i="251"/>
  <c r="N700" i="251"/>
  <c r="M700" i="251"/>
  <c r="N668" i="251"/>
  <c r="M668" i="251"/>
  <c r="N636" i="251"/>
  <c r="M636" i="251"/>
  <c r="N604" i="251"/>
  <c r="M604" i="251"/>
  <c r="N572" i="251"/>
  <c r="M572" i="251"/>
  <c r="N540" i="251"/>
  <c r="M540" i="251"/>
  <c r="N508" i="251"/>
  <c r="M508" i="251"/>
  <c r="N476" i="251"/>
  <c r="M476" i="251"/>
  <c r="N444" i="251"/>
  <c r="M444" i="251"/>
  <c r="N412" i="251"/>
  <c r="M412" i="251"/>
  <c r="N380" i="251"/>
  <c r="M380" i="251"/>
  <c r="N348" i="251"/>
  <c r="M348" i="251"/>
  <c r="N316" i="251"/>
  <c r="M316" i="251"/>
  <c r="N284" i="251"/>
  <c r="M284" i="251"/>
  <c r="N252" i="251"/>
  <c r="M252" i="251"/>
  <c r="N220" i="251"/>
  <c r="M220" i="251"/>
  <c r="N188" i="251"/>
  <c r="M188" i="251"/>
  <c r="N156" i="251"/>
  <c r="M156" i="251"/>
  <c r="N124" i="251"/>
  <c r="M124" i="251"/>
  <c r="N92" i="251"/>
  <c r="M92" i="251"/>
  <c r="N60" i="251"/>
  <c r="M60" i="251"/>
  <c r="N28" i="251"/>
  <c r="M28" i="251"/>
  <c r="N8155" i="251"/>
  <c r="M8155" i="251"/>
  <c r="N8123" i="251"/>
  <c r="M8123" i="251"/>
  <c r="N8091" i="251"/>
  <c r="M8091" i="251"/>
  <c r="N8059" i="251"/>
  <c r="M8059" i="251"/>
  <c r="N8027" i="251"/>
  <c r="M8027" i="251"/>
  <c r="N7995" i="251"/>
  <c r="M7995" i="251"/>
  <c r="N7963" i="251"/>
  <c r="M7963" i="251"/>
  <c r="N7931" i="251"/>
  <c r="M7931" i="251"/>
  <c r="N7899" i="251"/>
  <c r="M7899" i="251"/>
  <c r="N7867" i="251"/>
  <c r="M7867" i="251"/>
  <c r="N7835" i="251"/>
  <c r="M7835" i="251"/>
  <c r="N7803" i="251"/>
  <c r="M7803" i="251"/>
  <c r="N7771" i="251"/>
  <c r="M7771" i="251"/>
  <c r="N7739" i="251"/>
  <c r="M7739" i="251"/>
  <c r="N7707" i="251"/>
  <c r="M7707" i="251"/>
  <c r="N7675" i="251"/>
  <c r="M7675" i="251"/>
  <c r="N7643" i="251"/>
  <c r="M7643" i="251"/>
  <c r="N7611" i="251"/>
  <c r="M7611" i="251"/>
  <c r="N7579" i="251"/>
  <c r="M7579" i="251"/>
  <c r="N7547" i="251"/>
  <c r="M7547" i="251"/>
  <c r="N7515" i="251"/>
  <c r="M7515" i="251"/>
  <c r="N7483" i="251"/>
  <c r="M7483" i="251"/>
  <c r="N7451" i="251"/>
  <c r="M7451" i="251"/>
  <c r="N7419" i="251"/>
  <c r="M7419" i="251"/>
  <c r="N7387" i="251"/>
  <c r="M7387" i="251"/>
  <c r="N7355" i="251"/>
  <c r="M7355" i="251"/>
  <c r="N7323" i="251"/>
  <c r="M7323" i="251"/>
  <c r="N7291" i="251"/>
  <c r="M7291" i="251"/>
  <c r="N7259" i="251"/>
  <c r="M7259" i="251"/>
  <c r="N7227" i="251"/>
  <c r="M7227" i="251"/>
  <c r="N7195" i="251"/>
  <c r="M7195" i="251"/>
  <c r="N7163" i="251"/>
  <c r="M7163" i="251"/>
  <c r="N7131" i="251"/>
  <c r="M7131" i="251"/>
  <c r="N7099" i="251"/>
  <c r="M7099" i="251"/>
  <c r="N7067" i="251"/>
  <c r="M7067" i="251"/>
  <c r="N7035" i="251"/>
  <c r="M7035" i="251"/>
  <c r="N7003" i="251"/>
  <c r="M7003" i="251"/>
  <c r="N6971" i="251"/>
  <c r="M6971" i="251"/>
  <c r="N6939" i="251"/>
  <c r="M6939" i="251"/>
  <c r="N6907" i="251"/>
  <c r="M6907" i="251"/>
  <c r="N6875" i="251"/>
  <c r="M6875" i="251"/>
  <c r="N6843" i="251"/>
  <c r="M6843" i="251"/>
  <c r="N6811" i="251"/>
  <c r="M6811" i="251"/>
  <c r="N6779" i="251"/>
  <c r="M6779" i="251"/>
  <c r="N6747" i="251"/>
  <c r="M6747" i="251"/>
  <c r="N6715" i="251"/>
  <c r="M6715" i="251"/>
  <c r="N6683" i="251"/>
  <c r="M6683" i="251"/>
  <c r="N6651" i="251"/>
  <c r="M6651" i="251"/>
  <c r="N6619" i="251"/>
  <c r="M6619" i="251"/>
  <c r="N6587" i="251"/>
  <c r="M6587" i="251"/>
  <c r="N6555" i="251"/>
  <c r="M6555" i="251"/>
  <c r="N6523" i="251"/>
  <c r="M6523" i="251"/>
  <c r="N6491" i="251"/>
  <c r="M6491" i="251"/>
  <c r="N6459" i="251"/>
  <c r="M6459" i="251"/>
  <c r="N6427" i="251"/>
  <c r="M6427" i="251"/>
  <c r="N6395" i="251"/>
  <c r="M6395" i="251"/>
  <c r="N6363" i="251"/>
  <c r="M6363" i="251"/>
  <c r="N6331" i="251"/>
  <c r="M6331" i="251"/>
  <c r="N6299" i="251"/>
  <c r="M6299" i="251"/>
  <c r="N6267" i="251"/>
  <c r="M6267" i="251"/>
  <c r="N6235" i="251"/>
  <c r="M6235" i="251"/>
  <c r="N6203" i="251"/>
  <c r="M6203" i="251"/>
  <c r="N6171" i="251"/>
  <c r="M6171" i="251"/>
  <c r="N6139" i="251"/>
  <c r="M6139" i="251"/>
  <c r="N6107" i="251"/>
  <c r="M6107" i="251"/>
  <c r="N6075" i="251"/>
  <c r="M6075" i="251"/>
  <c r="N6043" i="251"/>
  <c r="M6043" i="251"/>
  <c r="N6011" i="251"/>
  <c r="M6011" i="251"/>
  <c r="N5979" i="251"/>
  <c r="M5979" i="251"/>
  <c r="N5947" i="251"/>
  <c r="M5947" i="251"/>
  <c r="N5915" i="251"/>
  <c r="M5915" i="251"/>
  <c r="N5883" i="251"/>
  <c r="M5883" i="251"/>
  <c r="N5851" i="251"/>
  <c r="M5851" i="251"/>
  <c r="N5819" i="251"/>
  <c r="M5819" i="251"/>
  <c r="N5787" i="251"/>
  <c r="M5787" i="251"/>
  <c r="N5755" i="251"/>
  <c r="M5755" i="251"/>
  <c r="N5723" i="251"/>
  <c r="M5723" i="251"/>
  <c r="N5691" i="251"/>
  <c r="M5691" i="251"/>
  <c r="N5659" i="251"/>
  <c r="M5659" i="251"/>
  <c r="N5627" i="251"/>
  <c r="M5627" i="251"/>
  <c r="N5595" i="251"/>
  <c r="M5595" i="251"/>
  <c r="N5563" i="251"/>
  <c r="M5563" i="251"/>
  <c r="N5531" i="251"/>
  <c r="M5531" i="251"/>
  <c r="N5499" i="251"/>
  <c r="M5499" i="251"/>
  <c r="N5467" i="251"/>
  <c r="M5467" i="251"/>
  <c r="N5435" i="251"/>
  <c r="M5435" i="251"/>
  <c r="N5403" i="251"/>
  <c r="M5403" i="251"/>
  <c r="N5371" i="251"/>
  <c r="M5371" i="251"/>
  <c r="N5339" i="251"/>
  <c r="M5339" i="251"/>
  <c r="N5307" i="251"/>
  <c r="M5307" i="251"/>
  <c r="N5275" i="251"/>
  <c r="M5275" i="251"/>
  <c r="N5243" i="251"/>
  <c r="M5243" i="251"/>
  <c r="N5211" i="251"/>
  <c r="M5211" i="251"/>
  <c r="N5179" i="251"/>
  <c r="M5179" i="251"/>
  <c r="N5147" i="251"/>
  <c r="M5147" i="251"/>
  <c r="N5115" i="251"/>
  <c r="M5115" i="251"/>
  <c r="N5083" i="251"/>
  <c r="M5083" i="251"/>
  <c r="N5051" i="251"/>
  <c r="M5051" i="251"/>
  <c r="N5019" i="251"/>
  <c r="M5019" i="251"/>
  <c r="N4987" i="251"/>
  <c r="M4987" i="251"/>
  <c r="N4955" i="251"/>
  <c r="M4955" i="251"/>
  <c r="N4923" i="251"/>
  <c r="M4923" i="251"/>
  <c r="N4891" i="251"/>
  <c r="M4891" i="251"/>
  <c r="N4859" i="251"/>
  <c r="M4859" i="251"/>
  <c r="N4827" i="251"/>
  <c r="M4827" i="251"/>
  <c r="N4795" i="251"/>
  <c r="M4795" i="251"/>
  <c r="N4763" i="251"/>
  <c r="M4763" i="251"/>
  <c r="N4731" i="251"/>
  <c r="M4731" i="251"/>
  <c r="N4699" i="251"/>
  <c r="M4699" i="251"/>
  <c r="N4667" i="251"/>
  <c r="M4667" i="251"/>
  <c r="N4635" i="251"/>
  <c r="M4635" i="251"/>
  <c r="N4603" i="251"/>
  <c r="M4603" i="251"/>
  <c r="N4571" i="251"/>
  <c r="M4571" i="251"/>
  <c r="N4539" i="251"/>
  <c r="M4539" i="251"/>
  <c r="N4507" i="251"/>
  <c r="M4507" i="251"/>
  <c r="N4475" i="251"/>
  <c r="M4475" i="251"/>
  <c r="N4443" i="251"/>
  <c r="M4443" i="251"/>
  <c r="N4411" i="251"/>
  <c r="M4411" i="251"/>
  <c r="N4379" i="251"/>
  <c r="M4379" i="251"/>
  <c r="N4347" i="251"/>
  <c r="M4347" i="251"/>
  <c r="N4315" i="251"/>
  <c r="M4315" i="251"/>
  <c r="N4283" i="251"/>
  <c r="M4283" i="251"/>
  <c r="N4251" i="251"/>
  <c r="M4251" i="251"/>
  <c r="N4219" i="251"/>
  <c r="M4219" i="251"/>
  <c r="N4187" i="251"/>
  <c r="M4187" i="251"/>
  <c r="N4155" i="251"/>
  <c r="M4155" i="251"/>
  <c r="N4123" i="251"/>
  <c r="M4123" i="251"/>
  <c r="N4091" i="251"/>
  <c r="M4091" i="251"/>
  <c r="N4059" i="251"/>
  <c r="M4059" i="251"/>
  <c r="N4027" i="251"/>
  <c r="M4027" i="251"/>
  <c r="N3995" i="251"/>
  <c r="M3995" i="251"/>
  <c r="N3963" i="251"/>
  <c r="M3963" i="251"/>
  <c r="N3931" i="251"/>
  <c r="M3931" i="251"/>
  <c r="N3899" i="251"/>
  <c r="M3899" i="251"/>
  <c r="N3867" i="251"/>
  <c r="M3867" i="251"/>
  <c r="N3835" i="251"/>
  <c r="M3835" i="251"/>
  <c r="N3803" i="251"/>
  <c r="M3803" i="251"/>
  <c r="N3771" i="251"/>
  <c r="M3771" i="251"/>
  <c r="N3739" i="251"/>
  <c r="M3739" i="251"/>
  <c r="N3707" i="251"/>
  <c r="M3707" i="251"/>
  <c r="N3675" i="251"/>
  <c r="M3675" i="251"/>
  <c r="N3643" i="251"/>
  <c r="M3643" i="251"/>
  <c r="N3611" i="251"/>
  <c r="M3611" i="251"/>
  <c r="N3579" i="251"/>
  <c r="M3579" i="251"/>
  <c r="N3547" i="251"/>
  <c r="M3547" i="251"/>
  <c r="N3515" i="251"/>
  <c r="M3515" i="251"/>
  <c r="N3483" i="251"/>
  <c r="M3483" i="251"/>
  <c r="N3451" i="251"/>
  <c r="M3451" i="251"/>
  <c r="N3419" i="251"/>
  <c r="M3419" i="251"/>
  <c r="N3387" i="251"/>
  <c r="M3387" i="251"/>
  <c r="N3355" i="251"/>
  <c r="M3355" i="251"/>
  <c r="N3323" i="251"/>
  <c r="M3323" i="251"/>
  <c r="N3291" i="251"/>
  <c r="M3291" i="251"/>
  <c r="N3259" i="251"/>
  <c r="M3259" i="251"/>
  <c r="N3227" i="251"/>
  <c r="M3227" i="251"/>
  <c r="N3195" i="251"/>
  <c r="M3195" i="251"/>
  <c r="N3163" i="251"/>
  <c r="M3163" i="251"/>
  <c r="N3131" i="251"/>
  <c r="M3131" i="251"/>
  <c r="N3099" i="251"/>
  <c r="M3099" i="251"/>
  <c r="N3067" i="251"/>
  <c r="M3067" i="251"/>
  <c r="N3035" i="251"/>
  <c r="M3035" i="251"/>
  <c r="N3003" i="251"/>
  <c r="M3003" i="251"/>
  <c r="N2971" i="251"/>
  <c r="M2971" i="251"/>
  <c r="N2939" i="251"/>
  <c r="M2939" i="251"/>
  <c r="N2907" i="251"/>
  <c r="M2907" i="251"/>
  <c r="N2875" i="251"/>
  <c r="M2875" i="251"/>
  <c r="N2843" i="251"/>
  <c r="M2843" i="251"/>
  <c r="N2811" i="251"/>
  <c r="M2811" i="251"/>
  <c r="N2779" i="251"/>
  <c r="M2779" i="251"/>
  <c r="N2747" i="251"/>
  <c r="M2747" i="251"/>
  <c r="N2715" i="251"/>
  <c r="M2715" i="251"/>
  <c r="N2683" i="251"/>
  <c r="M2683" i="251"/>
  <c r="N2651" i="251"/>
  <c r="M2651" i="251"/>
  <c r="N2619" i="251"/>
  <c r="M2619" i="251"/>
  <c r="N2587" i="251"/>
  <c r="M2587" i="251"/>
  <c r="N2555" i="251"/>
  <c r="M2555" i="251"/>
  <c r="N2523" i="251"/>
  <c r="M2523" i="251"/>
  <c r="N2491" i="251"/>
  <c r="M2491" i="251"/>
  <c r="N2459" i="251"/>
  <c r="M2459" i="251"/>
  <c r="N2427" i="251"/>
  <c r="M2427" i="251"/>
  <c r="N2395" i="251"/>
  <c r="M2395" i="251"/>
  <c r="N2363" i="251"/>
  <c r="M2363" i="251"/>
  <c r="N2331" i="251"/>
  <c r="M2331" i="251"/>
  <c r="N2299" i="251"/>
  <c r="M2299" i="251"/>
  <c r="N2267" i="251"/>
  <c r="M2267" i="251"/>
  <c r="N2235" i="251"/>
  <c r="M2235" i="251"/>
  <c r="N2203" i="251"/>
  <c r="M2203" i="251"/>
  <c r="N2171" i="251"/>
  <c r="M2171" i="251"/>
  <c r="N2139" i="251"/>
  <c r="M2139" i="251"/>
  <c r="N2107" i="251"/>
  <c r="M2107" i="251"/>
  <c r="N2075" i="251"/>
  <c r="M2075" i="251"/>
  <c r="N2043" i="251"/>
  <c r="M2043" i="251"/>
  <c r="N2011" i="251"/>
  <c r="M2011" i="251"/>
  <c r="N1979" i="251"/>
  <c r="M1979" i="251"/>
  <c r="N1947" i="251"/>
  <c r="M1947" i="251"/>
  <c r="N1915" i="251"/>
  <c r="M1915" i="251"/>
  <c r="N1883" i="251"/>
  <c r="M1883" i="251"/>
  <c r="N1851" i="251"/>
  <c r="M1851" i="251"/>
  <c r="N1819" i="251"/>
  <c r="M1819" i="251"/>
  <c r="N1787" i="251"/>
  <c r="M1787" i="251"/>
  <c r="N1755" i="251"/>
  <c r="M1755" i="251"/>
  <c r="N1723" i="251"/>
  <c r="M1723" i="251"/>
  <c r="N1691" i="251"/>
  <c r="M1691" i="251"/>
  <c r="N1659" i="251"/>
  <c r="M1659" i="251"/>
  <c r="N1627" i="251"/>
  <c r="M1627" i="251"/>
  <c r="N1595" i="251"/>
  <c r="M1595" i="251"/>
  <c r="N1563" i="251"/>
  <c r="M1563" i="251"/>
  <c r="N1531" i="251"/>
  <c r="M1531" i="251"/>
  <c r="N1499" i="251"/>
  <c r="M1499" i="251"/>
  <c r="N1467" i="251"/>
  <c r="M1467" i="251"/>
  <c r="N1435" i="251"/>
  <c r="M1435" i="251"/>
  <c r="N1403" i="251"/>
  <c r="M1403" i="251"/>
  <c r="N1371" i="251"/>
  <c r="M1371" i="251"/>
  <c r="N1339" i="251"/>
  <c r="M1339" i="251"/>
  <c r="N1307" i="251"/>
  <c r="M1307" i="251"/>
  <c r="N1275" i="251"/>
  <c r="M1275" i="251"/>
  <c r="N1243" i="251"/>
  <c r="M1243" i="251"/>
  <c r="N1211" i="251"/>
  <c r="M1211" i="251"/>
  <c r="N1179" i="251"/>
  <c r="M1179" i="251"/>
  <c r="N1147" i="251"/>
  <c r="M1147" i="251"/>
  <c r="N1115" i="251"/>
  <c r="M1115" i="251"/>
  <c r="N1083" i="251"/>
  <c r="M1083" i="251"/>
  <c r="N1051" i="251"/>
  <c r="M1051" i="251"/>
  <c r="N1019" i="251"/>
  <c r="M1019" i="251"/>
  <c r="N987" i="251"/>
  <c r="M987" i="251"/>
  <c r="N955" i="251"/>
  <c r="M955" i="251"/>
  <c r="N923" i="251"/>
  <c r="M923" i="251"/>
  <c r="N891" i="251"/>
  <c r="M891" i="251"/>
  <c r="N859" i="251"/>
  <c r="M859" i="251"/>
  <c r="N827" i="251"/>
  <c r="M827" i="251"/>
  <c r="N795" i="251"/>
  <c r="M795" i="251"/>
  <c r="N763" i="251"/>
  <c r="M763" i="251"/>
  <c r="N731" i="251"/>
  <c r="M731" i="251"/>
  <c r="N699" i="251"/>
  <c r="M699" i="251"/>
  <c r="N667" i="251"/>
  <c r="M667" i="251"/>
  <c r="N635" i="251"/>
  <c r="M635" i="251"/>
  <c r="N603" i="251"/>
  <c r="M603" i="251"/>
  <c r="N571" i="251"/>
  <c r="M571" i="251"/>
  <c r="N539" i="251"/>
  <c r="M539" i="251"/>
  <c r="N507" i="251"/>
  <c r="M507" i="251"/>
  <c r="N475" i="251"/>
  <c r="M475" i="251"/>
  <c r="N443" i="251"/>
  <c r="M443" i="251"/>
  <c r="N411" i="251"/>
  <c r="M411" i="251"/>
  <c r="N379" i="251"/>
  <c r="M379" i="251"/>
  <c r="N347" i="251"/>
  <c r="M347" i="251"/>
  <c r="N315" i="251"/>
  <c r="M315" i="251"/>
  <c r="N283" i="251"/>
  <c r="M283" i="251"/>
  <c r="N251" i="251"/>
  <c r="M251" i="251"/>
  <c r="N219" i="251"/>
  <c r="M219" i="251"/>
  <c r="N187" i="251"/>
  <c r="M187" i="251"/>
  <c r="N155" i="251"/>
  <c r="M155" i="251"/>
  <c r="N123" i="251"/>
  <c r="M123" i="251"/>
  <c r="N91" i="251"/>
  <c r="M91" i="251"/>
  <c r="N59" i="251"/>
  <c r="M59" i="251"/>
  <c r="N27" i="251"/>
  <c r="M27" i="251"/>
  <c r="N8154" i="251"/>
  <c r="M8154" i="251"/>
  <c r="N8122" i="251"/>
  <c r="M8122" i="251"/>
  <c r="N8090" i="251"/>
  <c r="M8090" i="251"/>
  <c r="N8058" i="251"/>
  <c r="M8058" i="251"/>
  <c r="N8026" i="251"/>
  <c r="M8026" i="251"/>
  <c r="N7994" i="251"/>
  <c r="M7994" i="251"/>
  <c r="N7962" i="251"/>
  <c r="M7962" i="251"/>
  <c r="N7930" i="251"/>
  <c r="M7930" i="251"/>
  <c r="N7898" i="251"/>
  <c r="M7898" i="251"/>
  <c r="N7866" i="251"/>
  <c r="M7866" i="251"/>
  <c r="N7834" i="251"/>
  <c r="M7834" i="251"/>
  <c r="N7802" i="251"/>
  <c r="M7802" i="251"/>
  <c r="N7770" i="251"/>
  <c r="M7770" i="251"/>
  <c r="N7738" i="251"/>
  <c r="M7738" i="251"/>
  <c r="N7706" i="251"/>
  <c r="M7706" i="251"/>
  <c r="N7674" i="251"/>
  <c r="M7674" i="251"/>
  <c r="N7642" i="251"/>
  <c r="M7642" i="251"/>
  <c r="N7610" i="251"/>
  <c r="M7610" i="251"/>
  <c r="N7578" i="251"/>
  <c r="M7578" i="251"/>
  <c r="N7546" i="251"/>
  <c r="M7546" i="251"/>
  <c r="N7514" i="251"/>
  <c r="M7514" i="251"/>
  <c r="N7482" i="251"/>
  <c r="M7482" i="251"/>
  <c r="N7450" i="251"/>
  <c r="M7450" i="251"/>
  <c r="N7418" i="251"/>
  <c r="M7418" i="251"/>
  <c r="N7386" i="251"/>
  <c r="M7386" i="251"/>
  <c r="N7354" i="251"/>
  <c r="M7354" i="251"/>
  <c r="N7322" i="251"/>
  <c r="M7322" i="251"/>
  <c r="N7290" i="251"/>
  <c r="M7290" i="251"/>
  <c r="N7258" i="251"/>
  <c r="M7258" i="251"/>
  <c r="N7226" i="251"/>
  <c r="M7226" i="251"/>
  <c r="N7194" i="251"/>
  <c r="M7194" i="251"/>
  <c r="N7162" i="251"/>
  <c r="M7162" i="251"/>
  <c r="N7130" i="251"/>
  <c r="M7130" i="251"/>
  <c r="N7098" i="251"/>
  <c r="M7098" i="251"/>
  <c r="N7066" i="251"/>
  <c r="M7066" i="251"/>
  <c r="N7034" i="251"/>
  <c r="M7034" i="251"/>
  <c r="N7002" i="251"/>
  <c r="M7002" i="251"/>
  <c r="N6970" i="251"/>
  <c r="M6970" i="251"/>
  <c r="N6938" i="251"/>
  <c r="M6938" i="251"/>
  <c r="N6906" i="251"/>
  <c r="M6906" i="251"/>
  <c r="N6874" i="251"/>
  <c r="M6874" i="251"/>
  <c r="N6842" i="251"/>
  <c r="M6842" i="251"/>
  <c r="N6810" i="251"/>
  <c r="M6810" i="251"/>
  <c r="N6778" i="251"/>
  <c r="M6778" i="251"/>
  <c r="N6746" i="251"/>
  <c r="M6746" i="251"/>
  <c r="N6714" i="251"/>
  <c r="M6714" i="251"/>
  <c r="N6682" i="251"/>
  <c r="M6682" i="251"/>
  <c r="N6650" i="251"/>
  <c r="M6650" i="251"/>
  <c r="N6618" i="251"/>
  <c r="M6618" i="251"/>
  <c r="N6586" i="251"/>
  <c r="M6586" i="251"/>
  <c r="N6554" i="251"/>
  <c r="M6554" i="251"/>
  <c r="N6522" i="251"/>
  <c r="M6522" i="251"/>
  <c r="N6490" i="251"/>
  <c r="M6490" i="251"/>
  <c r="N6458" i="251"/>
  <c r="M6458" i="251"/>
  <c r="N6426" i="251"/>
  <c r="M6426" i="251"/>
  <c r="N6394" i="251"/>
  <c r="M6394" i="251"/>
  <c r="N6362" i="251"/>
  <c r="M6362" i="251"/>
  <c r="N6330" i="251"/>
  <c r="M6330" i="251"/>
  <c r="N6298" i="251"/>
  <c r="M6298" i="251"/>
  <c r="N6266" i="251"/>
  <c r="M6266" i="251"/>
  <c r="N6234" i="251"/>
  <c r="M6234" i="251"/>
  <c r="N6202" i="251"/>
  <c r="M6202" i="251"/>
  <c r="N6170" i="251"/>
  <c r="M6170" i="251"/>
  <c r="N6138" i="251"/>
  <c r="M6138" i="251"/>
  <c r="N6106" i="251"/>
  <c r="M6106" i="251"/>
  <c r="N6074" i="251"/>
  <c r="M6074" i="251"/>
  <c r="N6042" i="251"/>
  <c r="M6042" i="251"/>
  <c r="N6010" i="251"/>
  <c r="M6010" i="251"/>
  <c r="N5978" i="251"/>
  <c r="M5978" i="251"/>
  <c r="N5946" i="251"/>
  <c r="M5946" i="251"/>
  <c r="N5914" i="251"/>
  <c r="M5914" i="251"/>
  <c r="N5882" i="251"/>
  <c r="M5882" i="251"/>
  <c r="N5850" i="251"/>
  <c r="M5850" i="251"/>
  <c r="N5818" i="251"/>
  <c r="M5818" i="251"/>
  <c r="N5786" i="251"/>
  <c r="M5786" i="251"/>
  <c r="N5754" i="251"/>
  <c r="M5754" i="251"/>
  <c r="N5722" i="251"/>
  <c r="M5722" i="251"/>
  <c r="N5690" i="251"/>
  <c r="M5690" i="251"/>
  <c r="N5658" i="251"/>
  <c r="M5658" i="251"/>
  <c r="N5626" i="251"/>
  <c r="M5626" i="251"/>
  <c r="N5594" i="251"/>
  <c r="M5594" i="251"/>
  <c r="N5562" i="251"/>
  <c r="M5562" i="251"/>
  <c r="N5530" i="251"/>
  <c r="M5530" i="251"/>
  <c r="N5498" i="251"/>
  <c r="M5498" i="251"/>
  <c r="N5466" i="251"/>
  <c r="M5466" i="251"/>
  <c r="N5434" i="251"/>
  <c r="M5434" i="251"/>
  <c r="N5402" i="251"/>
  <c r="M5402" i="251"/>
  <c r="N5370" i="251"/>
  <c r="M5370" i="251"/>
  <c r="N5338" i="251"/>
  <c r="M5338" i="251"/>
  <c r="N5306" i="251"/>
  <c r="M5306" i="251"/>
  <c r="N5274" i="251"/>
  <c r="M5274" i="251"/>
  <c r="N5242" i="251"/>
  <c r="M5242" i="251"/>
  <c r="N5210" i="251"/>
  <c r="M5210" i="251"/>
  <c r="N5178" i="251"/>
  <c r="M5178" i="251"/>
  <c r="N5146" i="251"/>
  <c r="M5146" i="251"/>
  <c r="N5114" i="251"/>
  <c r="M5114" i="251"/>
  <c r="N5082" i="251"/>
  <c r="M5082" i="251"/>
  <c r="N5050" i="251"/>
  <c r="M5050" i="251"/>
  <c r="N5018" i="251"/>
  <c r="M5018" i="251"/>
  <c r="N4986" i="251"/>
  <c r="M4986" i="251"/>
  <c r="N4954" i="251"/>
  <c r="M4954" i="251"/>
  <c r="N4922" i="251"/>
  <c r="M4922" i="251"/>
  <c r="N4890" i="251"/>
  <c r="M4890" i="251"/>
  <c r="N4858" i="251"/>
  <c r="M4858" i="251"/>
  <c r="N4826" i="251"/>
  <c r="M4826" i="251"/>
  <c r="N4794" i="251"/>
  <c r="M4794" i="251"/>
  <c r="N4762" i="251"/>
  <c r="M4762" i="251"/>
  <c r="N4730" i="251"/>
  <c r="M4730" i="251"/>
  <c r="N4698" i="251"/>
  <c r="M4698" i="251"/>
  <c r="N4666" i="251"/>
  <c r="M4666" i="251"/>
  <c r="N4634" i="251"/>
  <c r="M4634" i="251"/>
  <c r="N4602" i="251"/>
  <c r="M4602" i="251"/>
  <c r="N4570" i="251"/>
  <c r="M4570" i="251"/>
  <c r="N4538" i="251"/>
  <c r="M4538" i="251"/>
  <c r="N4506" i="251"/>
  <c r="M4506" i="251"/>
  <c r="N4474" i="251"/>
  <c r="M4474" i="251"/>
  <c r="N4442" i="251"/>
  <c r="M4442" i="251"/>
  <c r="N4410" i="251"/>
  <c r="M4410" i="251"/>
  <c r="N4378" i="251"/>
  <c r="M4378" i="251"/>
  <c r="N4346" i="251"/>
  <c r="M4346" i="251"/>
  <c r="N4314" i="251"/>
  <c r="M4314" i="251"/>
  <c r="N4282" i="251"/>
  <c r="M4282" i="251"/>
  <c r="N4250" i="251"/>
  <c r="M4250" i="251"/>
  <c r="N4218" i="251"/>
  <c r="M4218" i="251"/>
  <c r="N4186" i="251"/>
  <c r="M4186" i="251"/>
  <c r="N4154" i="251"/>
  <c r="M4154" i="251"/>
  <c r="N4122" i="251"/>
  <c r="M4122" i="251"/>
  <c r="N4090" i="251"/>
  <c r="M4090" i="251"/>
  <c r="N4058" i="251"/>
  <c r="M4058" i="251"/>
  <c r="N4026" i="251"/>
  <c r="M4026" i="251"/>
  <c r="N3994" i="251"/>
  <c r="M3994" i="251"/>
  <c r="N3962" i="251"/>
  <c r="M3962" i="251"/>
  <c r="N3930" i="251"/>
  <c r="M3930" i="251"/>
  <c r="N3898" i="251"/>
  <c r="M3898" i="251"/>
  <c r="N3866" i="251"/>
  <c r="M3866" i="251"/>
  <c r="N3834" i="251"/>
  <c r="M3834" i="251"/>
  <c r="N3802" i="251"/>
  <c r="M3802" i="251"/>
  <c r="N3770" i="251"/>
  <c r="M3770" i="251"/>
  <c r="N3738" i="251"/>
  <c r="M3738" i="251"/>
  <c r="N3706" i="251"/>
  <c r="M3706" i="251"/>
  <c r="N3674" i="251"/>
  <c r="M3674" i="251"/>
  <c r="N3642" i="251"/>
  <c r="M3642" i="251"/>
  <c r="N3610" i="251"/>
  <c r="M3610" i="251"/>
  <c r="N3578" i="251"/>
  <c r="M3578" i="251"/>
  <c r="N3546" i="251"/>
  <c r="M3546" i="251"/>
  <c r="N3514" i="251"/>
  <c r="M3514" i="251"/>
  <c r="N3482" i="251"/>
  <c r="M3482" i="251"/>
  <c r="N3450" i="251"/>
  <c r="M3450" i="251"/>
  <c r="N3418" i="251"/>
  <c r="M3418" i="251"/>
  <c r="N3386" i="251"/>
  <c r="M3386" i="251"/>
  <c r="N3354" i="251"/>
  <c r="M3354" i="251"/>
  <c r="N3322" i="251"/>
  <c r="M3322" i="251"/>
  <c r="N3290" i="251"/>
  <c r="M3290" i="251"/>
  <c r="N3258" i="251"/>
  <c r="M3258" i="251"/>
  <c r="N3226" i="251"/>
  <c r="M3226" i="251"/>
  <c r="N3194" i="251"/>
  <c r="M3194" i="251"/>
  <c r="N3162" i="251"/>
  <c r="M3162" i="251"/>
  <c r="N3130" i="251"/>
  <c r="M3130" i="251"/>
  <c r="N3098" i="251"/>
  <c r="M3098" i="251"/>
  <c r="N3066" i="251"/>
  <c r="M3066" i="251"/>
  <c r="N3034" i="251"/>
  <c r="M3034" i="251"/>
  <c r="N3002" i="251"/>
  <c r="M3002" i="251"/>
  <c r="N2970" i="251"/>
  <c r="M2970" i="251"/>
  <c r="N2938" i="251"/>
  <c r="M2938" i="251"/>
  <c r="N2906" i="251"/>
  <c r="M2906" i="251"/>
  <c r="N2874" i="251"/>
  <c r="M2874" i="251"/>
  <c r="N2842" i="251"/>
  <c r="M2842" i="251"/>
  <c r="N2810" i="251"/>
  <c r="M2810" i="251"/>
  <c r="N2778" i="251"/>
  <c r="M2778" i="251"/>
  <c r="N2746" i="251"/>
  <c r="M2746" i="251"/>
  <c r="N2714" i="251"/>
  <c r="M2714" i="251"/>
  <c r="N2682" i="251"/>
  <c r="M2682" i="251"/>
  <c r="N2650" i="251"/>
  <c r="M2650" i="251"/>
  <c r="N2618" i="251"/>
  <c r="M2618" i="251"/>
  <c r="N2586" i="251"/>
  <c r="M2586" i="251"/>
  <c r="N2554" i="251"/>
  <c r="M2554" i="251"/>
  <c r="N2522" i="251"/>
  <c r="M2522" i="251"/>
  <c r="N2490" i="251"/>
  <c r="M2490" i="251"/>
  <c r="N2458" i="251"/>
  <c r="M2458" i="251"/>
  <c r="N2426" i="251"/>
  <c r="M2426" i="251"/>
  <c r="N2394" i="251"/>
  <c r="M2394" i="251"/>
  <c r="N2362" i="251"/>
  <c r="M2362" i="251"/>
  <c r="N2330" i="251"/>
  <c r="M2330" i="251"/>
  <c r="N2298" i="251"/>
  <c r="M2298" i="251"/>
  <c r="N2266" i="251"/>
  <c r="M2266" i="251"/>
  <c r="N2234" i="251"/>
  <c r="M2234" i="251"/>
  <c r="N2202" i="251"/>
  <c r="M2202" i="251"/>
  <c r="N2170" i="251"/>
  <c r="M2170" i="251"/>
  <c r="N2138" i="251"/>
  <c r="M2138" i="251"/>
  <c r="N2106" i="251"/>
  <c r="M2106" i="251"/>
  <c r="N2074" i="251"/>
  <c r="M2074" i="251"/>
  <c r="N2042" i="251"/>
  <c r="M2042" i="251"/>
  <c r="N2010" i="251"/>
  <c r="M2010" i="251"/>
  <c r="N1978" i="251"/>
  <c r="M1978" i="251"/>
  <c r="N1946" i="251"/>
  <c r="M1946" i="251"/>
  <c r="N1914" i="251"/>
  <c r="M1914" i="251"/>
  <c r="N1882" i="251"/>
  <c r="M1882" i="251"/>
  <c r="N1850" i="251"/>
  <c r="M1850" i="251"/>
  <c r="N1818" i="251"/>
  <c r="M1818" i="251"/>
  <c r="N1786" i="251"/>
  <c r="M1786" i="251"/>
  <c r="N1754" i="251"/>
  <c r="M1754" i="251"/>
  <c r="N1722" i="251"/>
  <c r="M1722" i="251"/>
  <c r="N1690" i="251"/>
  <c r="M1690" i="251"/>
  <c r="N1658" i="251"/>
  <c r="M1658" i="251"/>
  <c r="N1626" i="251"/>
  <c r="M1626" i="251"/>
  <c r="N1594" i="251"/>
  <c r="M1594" i="251"/>
  <c r="N1562" i="251"/>
  <c r="M1562" i="251"/>
  <c r="N1530" i="251"/>
  <c r="M1530" i="251"/>
  <c r="N1498" i="251"/>
  <c r="M1498" i="251"/>
  <c r="N1466" i="251"/>
  <c r="M1466" i="251"/>
  <c r="N1434" i="251"/>
  <c r="M1434" i="251"/>
  <c r="N1402" i="251"/>
  <c r="M1402" i="251"/>
  <c r="N1370" i="251"/>
  <c r="M1370" i="251"/>
  <c r="N1338" i="251"/>
  <c r="M1338" i="251"/>
  <c r="N1306" i="251"/>
  <c r="M1306" i="251"/>
  <c r="N1274" i="251"/>
  <c r="M1274" i="251"/>
  <c r="N1242" i="251"/>
  <c r="M1242" i="251"/>
  <c r="N1210" i="251"/>
  <c r="M1210" i="251"/>
  <c r="N1178" i="251"/>
  <c r="M1178" i="251"/>
  <c r="N1146" i="251"/>
  <c r="M1146" i="251"/>
  <c r="N1114" i="251"/>
  <c r="M1114" i="251"/>
  <c r="N1082" i="251"/>
  <c r="M1082" i="251"/>
  <c r="N1050" i="251"/>
  <c r="M1050" i="251"/>
  <c r="N1018" i="251"/>
  <c r="M1018" i="251"/>
  <c r="N986" i="251"/>
  <c r="M986" i="251"/>
  <c r="N954" i="251"/>
  <c r="M954" i="251"/>
  <c r="N922" i="251"/>
  <c r="M922" i="251"/>
  <c r="N890" i="251"/>
  <c r="M890" i="251"/>
  <c r="N858" i="251"/>
  <c r="M858" i="251"/>
  <c r="N826" i="251"/>
  <c r="M826" i="251"/>
  <c r="N794" i="251"/>
  <c r="M794" i="251"/>
  <c r="N762" i="251"/>
  <c r="M762" i="251"/>
  <c r="N730" i="251"/>
  <c r="M730" i="251"/>
  <c r="N698" i="251"/>
  <c r="M698" i="251"/>
  <c r="N666" i="251"/>
  <c r="M666" i="251"/>
  <c r="N634" i="251"/>
  <c r="M634" i="251"/>
  <c r="N602" i="251"/>
  <c r="M602" i="251"/>
  <c r="N570" i="251"/>
  <c r="M570" i="251"/>
  <c r="N538" i="251"/>
  <c r="M538" i="251"/>
  <c r="N506" i="251"/>
  <c r="M506" i="251"/>
  <c r="N474" i="251"/>
  <c r="M474" i="251"/>
  <c r="N442" i="251"/>
  <c r="M442" i="251"/>
  <c r="N410" i="251"/>
  <c r="M410" i="251"/>
  <c r="N378" i="251"/>
  <c r="M378" i="251"/>
  <c r="N346" i="251"/>
  <c r="M346" i="251"/>
  <c r="N314" i="251"/>
  <c r="M314" i="251"/>
  <c r="N282" i="251"/>
  <c r="M282" i="251"/>
  <c r="N250" i="251"/>
  <c r="M250" i="251"/>
  <c r="N218" i="251"/>
  <c r="M218" i="251"/>
  <c r="N186" i="251"/>
  <c r="M186" i="251"/>
  <c r="N154" i="251"/>
  <c r="M154" i="251"/>
  <c r="N122" i="251"/>
  <c r="M122" i="251"/>
  <c r="N90" i="251"/>
  <c r="M90" i="251"/>
  <c r="N58" i="251"/>
  <c r="M58" i="251"/>
  <c r="N26" i="251"/>
  <c r="M26" i="251"/>
  <c r="N8153" i="251"/>
  <c r="M8153" i="251"/>
  <c r="N8121" i="251"/>
  <c r="M8121" i="251"/>
  <c r="N8089" i="251"/>
  <c r="M8089" i="251"/>
  <c r="N8057" i="251"/>
  <c r="M8057" i="251"/>
  <c r="N8025" i="251"/>
  <c r="M8025" i="251"/>
  <c r="N7993" i="251"/>
  <c r="M7993" i="251"/>
  <c r="N7961" i="251"/>
  <c r="M7961" i="251"/>
  <c r="N7929" i="251"/>
  <c r="M7929" i="251"/>
  <c r="N7897" i="251"/>
  <c r="M7897" i="251"/>
  <c r="N7865" i="251"/>
  <c r="M7865" i="251"/>
  <c r="N7833" i="251"/>
  <c r="M7833" i="251"/>
  <c r="N7801" i="251"/>
  <c r="M7801" i="251"/>
  <c r="N7769" i="251"/>
  <c r="M7769" i="251"/>
  <c r="N7737" i="251"/>
  <c r="M7737" i="251"/>
  <c r="N7705" i="251"/>
  <c r="M7705" i="251"/>
  <c r="N7673" i="251"/>
  <c r="M7673" i="251"/>
  <c r="N7641" i="251"/>
  <c r="M7641" i="251"/>
  <c r="N7609" i="251"/>
  <c r="M7609" i="251"/>
  <c r="N7577" i="251"/>
  <c r="M7577" i="251"/>
  <c r="N7545" i="251"/>
  <c r="M7545" i="251"/>
  <c r="N7513" i="251"/>
  <c r="M7513" i="251"/>
  <c r="N7481" i="251"/>
  <c r="M7481" i="251"/>
  <c r="N7449" i="251"/>
  <c r="M7449" i="251"/>
  <c r="N7417" i="251"/>
  <c r="M7417" i="251"/>
  <c r="N7385" i="251"/>
  <c r="M7385" i="251"/>
  <c r="N7353" i="251"/>
  <c r="M7353" i="251"/>
  <c r="N7321" i="251"/>
  <c r="M7321" i="251"/>
  <c r="N7289" i="251"/>
  <c r="M7289" i="251"/>
  <c r="N7257" i="251"/>
  <c r="M7257" i="251"/>
  <c r="N7225" i="251"/>
  <c r="M7225" i="251"/>
  <c r="N7193" i="251"/>
  <c r="M7193" i="251"/>
  <c r="N7161" i="251"/>
  <c r="M7161" i="251"/>
  <c r="N7129" i="251"/>
  <c r="M7129" i="251"/>
  <c r="N7097" i="251"/>
  <c r="M7097" i="251"/>
  <c r="N7065" i="251"/>
  <c r="M7065" i="251"/>
  <c r="N7033" i="251"/>
  <c r="M7033" i="251"/>
  <c r="N7001" i="251"/>
  <c r="M7001" i="251"/>
  <c r="N6969" i="251"/>
  <c r="M6969" i="251"/>
  <c r="N6937" i="251"/>
  <c r="M6937" i="251"/>
  <c r="N6905" i="251"/>
  <c r="M6905" i="251"/>
  <c r="N6873" i="251"/>
  <c r="M6873" i="251"/>
  <c r="N6841" i="251"/>
  <c r="M6841" i="251"/>
  <c r="N6809" i="251"/>
  <c r="M6809" i="251"/>
  <c r="N6777" i="251"/>
  <c r="M6777" i="251"/>
  <c r="N6745" i="251"/>
  <c r="M6745" i="251"/>
  <c r="N6713" i="251"/>
  <c r="M6713" i="251"/>
  <c r="N6681" i="251"/>
  <c r="M6681" i="251"/>
  <c r="N6649" i="251"/>
  <c r="M6649" i="251"/>
  <c r="N6617" i="251"/>
  <c r="M6617" i="251"/>
  <c r="N6585" i="251"/>
  <c r="M6585" i="251"/>
  <c r="N6553" i="251"/>
  <c r="M6553" i="251"/>
  <c r="N6521" i="251"/>
  <c r="M6521" i="251"/>
  <c r="N6489" i="251"/>
  <c r="M6489" i="251"/>
  <c r="N6457" i="251"/>
  <c r="M6457" i="251"/>
  <c r="N6425" i="251"/>
  <c r="M6425" i="251"/>
  <c r="N6393" i="251"/>
  <c r="M6393" i="251"/>
  <c r="N6361" i="251"/>
  <c r="M6361" i="251"/>
  <c r="N6329" i="251"/>
  <c r="M6329" i="251"/>
  <c r="N6297" i="251"/>
  <c r="M6297" i="251"/>
  <c r="N6265" i="251"/>
  <c r="M6265" i="251"/>
  <c r="N6233" i="251"/>
  <c r="M6233" i="251"/>
  <c r="N6201" i="251"/>
  <c r="M6201" i="251"/>
  <c r="N6169" i="251"/>
  <c r="M6169" i="251"/>
  <c r="N6137" i="251"/>
  <c r="M6137" i="251"/>
  <c r="N6105" i="251"/>
  <c r="M6105" i="251"/>
  <c r="N6073" i="251"/>
  <c r="M6073" i="251"/>
  <c r="N6041" i="251"/>
  <c r="M6041" i="251"/>
  <c r="N6009" i="251"/>
  <c r="M6009" i="251"/>
  <c r="N5977" i="251"/>
  <c r="M5977" i="251"/>
  <c r="N5945" i="251"/>
  <c r="M5945" i="251"/>
  <c r="N5913" i="251"/>
  <c r="M5913" i="251"/>
  <c r="N5881" i="251"/>
  <c r="M5881" i="251"/>
  <c r="N5849" i="251"/>
  <c r="M5849" i="251"/>
  <c r="N5817" i="251"/>
  <c r="M5817" i="251"/>
  <c r="N5785" i="251"/>
  <c r="M5785" i="251"/>
  <c r="N5753" i="251"/>
  <c r="M5753" i="251"/>
  <c r="N5721" i="251"/>
  <c r="M5721" i="251"/>
  <c r="N5689" i="251"/>
  <c r="M5689" i="251"/>
  <c r="N5657" i="251"/>
  <c r="M5657" i="251"/>
  <c r="N5625" i="251"/>
  <c r="M5625" i="251"/>
  <c r="N5593" i="251"/>
  <c r="M5593" i="251"/>
  <c r="N5561" i="251"/>
  <c r="M5561" i="251"/>
  <c r="N5529" i="251"/>
  <c r="M5529" i="251"/>
  <c r="N5497" i="251"/>
  <c r="M5497" i="251"/>
  <c r="N5465" i="251"/>
  <c r="M5465" i="251"/>
  <c r="N5433" i="251"/>
  <c r="M5433" i="251"/>
  <c r="N5401" i="251"/>
  <c r="M5401" i="251"/>
  <c r="N5369" i="251"/>
  <c r="M5369" i="251"/>
  <c r="N5337" i="251"/>
  <c r="M5337" i="251"/>
  <c r="N5305" i="251"/>
  <c r="M5305" i="251"/>
  <c r="N5273" i="251"/>
  <c r="M5273" i="251"/>
  <c r="N5241" i="251"/>
  <c r="M5241" i="251"/>
  <c r="N5209" i="251"/>
  <c r="M5209" i="251"/>
  <c r="N5177" i="251"/>
  <c r="M5177" i="251"/>
  <c r="N5145" i="251"/>
  <c r="M5145" i="251"/>
  <c r="N5113" i="251"/>
  <c r="M5113" i="251"/>
  <c r="N5081" i="251"/>
  <c r="M5081" i="251"/>
  <c r="N5049" i="251"/>
  <c r="M5049" i="251"/>
  <c r="N5017" i="251"/>
  <c r="M5017" i="251"/>
  <c r="N4985" i="251"/>
  <c r="M4985" i="251"/>
  <c r="N4953" i="251"/>
  <c r="M4953" i="251"/>
  <c r="N4921" i="251"/>
  <c r="M4921" i="251"/>
  <c r="N4889" i="251"/>
  <c r="M4889" i="251"/>
  <c r="N4857" i="251"/>
  <c r="M4857" i="251"/>
  <c r="N4825" i="251"/>
  <c r="M4825" i="251"/>
  <c r="N4793" i="251"/>
  <c r="M4793" i="251"/>
  <c r="N4761" i="251"/>
  <c r="M4761" i="251"/>
  <c r="N4729" i="251"/>
  <c r="M4729" i="251"/>
  <c r="N4697" i="251"/>
  <c r="M4697" i="251"/>
  <c r="N4665" i="251"/>
  <c r="M4665" i="251"/>
  <c r="N4633" i="251"/>
  <c r="M4633" i="251"/>
  <c r="N4601" i="251"/>
  <c r="M4601" i="251"/>
  <c r="N4569" i="251"/>
  <c r="M4569" i="251"/>
  <c r="N4537" i="251"/>
  <c r="M4537" i="251"/>
  <c r="N4505" i="251"/>
  <c r="M4505" i="251"/>
  <c r="N4473" i="251"/>
  <c r="M4473" i="251"/>
  <c r="N4441" i="251"/>
  <c r="M4441" i="251"/>
  <c r="N4409" i="251"/>
  <c r="M4409" i="251"/>
  <c r="N4377" i="251"/>
  <c r="M4377" i="251"/>
  <c r="N4345" i="251"/>
  <c r="M4345" i="251"/>
  <c r="N4313" i="251"/>
  <c r="M4313" i="251"/>
  <c r="N4281" i="251"/>
  <c r="M4281" i="251"/>
  <c r="N4249" i="251"/>
  <c r="M4249" i="251"/>
  <c r="N4217" i="251"/>
  <c r="M4217" i="251"/>
  <c r="N4185" i="251"/>
  <c r="M4185" i="251"/>
  <c r="N4153" i="251"/>
  <c r="M4153" i="251"/>
  <c r="N4121" i="251"/>
  <c r="M4121" i="251"/>
  <c r="N4089" i="251"/>
  <c r="M4089" i="251"/>
  <c r="N4057" i="251"/>
  <c r="M4057" i="251"/>
  <c r="N4025" i="251"/>
  <c r="M4025" i="251"/>
  <c r="N3993" i="251"/>
  <c r="M3993" i="251"/>
  <c r="N3961" i="251"/>
  <c r="M3961" i="251"/>
  <c r="N3929" i="251"/>
  <c r="M3929" i="251"/>
  <c r="N3897" i="251"/>
  <c r="M3897" i="251"/>
  <c r="N3865" i="251"/>
  <c r="M3865" i="251"/>
  <c r="N3833" i="251"/>
  <c r="M3833" i="251"/>
  <c r="N3801" i="251"/>
  <c r="M3801" i="251"/>
  <c r="N3769" i="251"/>
  <c r="M3769" i="251"/>
  <c r="N3737" i="251"/>
  <c r="M3737" i="251"/>
  <c r="N3705" i="251"/>
  <c r="M3705" i="251"/>
  <c r="N3673" i="251"/>
  <c r="M3673" i="251"/>
  <c r="N3641" i="251"/>
  <c r="M3641" i="251"/>
  <c r="N3609" i="251"/>
  <c r="M3609" i="251"/>
  <c r="N3577" i="251"/>
  <c r="M3577" i="251"/>
  <c r="N3545" i="251"/>
  <c r="M3545" i="251"/>
  <c r="N3513" i="251"/>
  <c r="M3513" i="251"/>
  <c r="N3481" i="251"/>
  <c r="M3481" i="251"/>
  <c r="N3449" i="251"/>
  <c r="M3449" i="251"/>
  <c r="N3417" i="251"/>
  <c r="M3417" i="251"/>
  <c r="N3385" i="251"/>
  <c r="M3385" i="251"/>
  <c r="N3353" i="251"/>
  <c r="M3353" i="251"/>
  <c r="N3321" i="251"/>
  <c r="M3321" i="251"/>
  <c r="N3289" i="251"/>
  <c r="M3289" i="251"/>
  <c r="N3257" i="251"/>
  <c r="M3257" i="251"/>
  <c r="N3225" i="251"/>
  <c r="M3225" i="251"/>
  <c r="N3193" i="251"/>
  <c r="M3193" i="251"/>
  <c r="N3161" i="251"/>
  <c r="M3161" i="251"/>
  <c r="N3129" i="251"/>
  <c r="M3129" i="251"/>
  <c r="N3097" i="251"/>
  <c r="M3097" i="251"/>
  <c r="N3065" i="251"/>
  <c r="M3065" i="251"/>
  <c r="N3033" i="251"/>
  <c r="M3033" i="251"/>
  <c r="N3001" i="251"/>
  <c r="M3001" i="251"/>
  <c r="N2969" i="251"/>
  <c r="M2969" i="251"/>
  <c r="N2937" i="251"/>
  <c r="M2937" i="251"/>
  <c r="N2905" i="251"/>
  <c r="M2905" i="251"/>
  <c r="N2873" i="251"/>
  <c r="M2873" i="251"/>
  <c r="N2841" i="251"/>
  <c r="M2841" i="251"/>
  <c r="N2809" i="251"/>
  <c r="M2809" i="251"/>
  <c r="N2777" i="251"/>
  <c r="M2777" i="251"/>
  <c r="N2745" i="251"/>
  <c r="M2745" i="251"/>
  <c r="N2713" i="251"/>
  <c r="M2713" i="251"/>
  <c r="N2681" i="251"/>
  <c r="M2681" i="251"/>
  <c r="N2649" i="251"/>
  <c r="M2649" i="251"/>
  <c r="N2617" i="251"/>
  <c r="M2617" i="251"/>
  <c r="N2585" i="251"/>
  <c r="M2585" i="251"/>
  <c r="N2553" i="251"/>
  <c r="M2553" i="251"/>
  <c r="N2521" i="251"/>
  <c r="M2521" i="251"/>
  <c r="N2489" i="251"/>
  <c r="M2489" i="251"/>
  <c r="N2457" i="251"/>
  <c r="M2457" i="251"/>
  <c r="N2425" i="251"/>
  <c r="M2425" i="251"/>
  <c r="N2393" i="251"/>
  <c r="M2393" i="251"/>
  <c r="N2361" i="251"/>
  <c r="M2361" i="251"/>
  <c r="N2329" i="251"/>
  <c r="M2329" i="251"/>
  <c r="N2297" i="251"/>
  <c r="M2297" i="251"/>
  <c r="N2265" i="251"/>
  <c r="M2265" i="251"/>
  <c r="N2233" i="251"/>
  <c r="M2233" i="251"/>
  <c r="N2201" i="251"/>
  <c r="M2201" i="251"/>
  <c r="N2169" i="251"/>
  <c r="M2169" i="251"/>
  <c r="N2137" i="251"/>
  <c r="M2137" i="251"/>
  <c r="N2105" i="251"/>
  <c r="M2105" i="251"/>
  <c r="N2073" i="251"/>
  <c r="M2073" i="251"/>
  <c r="N2041" i="251"/>
  <c r="M2041" i="251"/>
  <c r="N2009" i="251"/>
  <c r="M2009" i="251"/>
  <c r="N1977" i="251"/>
  <c r="M1977" i="251"/>
  <c r="N1945" i="251"/>
  <c r="M1945" i="251"/>
  <c r="N1913" i="251"/>
  <c r="M1913" i="251"/>
  <c r="N1881" i="251"/>
  <c r="M1881" i="251"/>
  <c r="N1849" i="251"/>
  <c r="M1849" i="251"/>
  <c r="N1817" i="251"/>
  <c r="M1817" i="251"/>
  <c r="N1785" i="251"/>
  <c r="M1785" i="251"/>
  <c r="N1753" i="251"/>
  <c r="M1753" i="251"/>
  <c r="N1721" i="251"/>
  <c r="M1721" i="251"/>
  <c r="N1689" i="251"/>
  <c r="M1689" i="251"/>
  <c r="N1657" i="251"/>
  <c r="M1657" i="251"/>
  <c r="N1625" i="251"/>
  <c r="M1625" i="251"/>
  <c r="N1593" i="251"/>
  <c r="M1593" i="251"/>
  <c r="N1561" i="251"/>
  <c r="M1561" i="251"/>
  <c r="N1529" i="251"/>
  <c r="M1529" i="251"/>
  <c r="N1497" i="251"/>
  <c r="M1497" i="251"/>
  <c r="N1465" i="251"/>
  <c r="M1465" i="251"/>
  <c r="N1433" i="251"/>
  <c r="M1433" i="251"/>
  <c r="N1401" i="251"/>
  <c r="M1401" i="251"/>
  <c r="N1369" i="251"/>
  <c r="M1369" i="251"/>
  <c r="N1337" i="251"/>
  <c r="M1337" i="251"/>
  <c r="N1305" i="251"/>
  <c r="M1305" i="251"/>
  <c r="N1273" i="251"/>
  <c r="M1273" i="251"/>
  <c r="N1241" i="251"/>
  <c r="M1241" i="251"/>
  <c r="N1209" i="251"/>
  <c r="M1209" i="251"/>
  <c r="N1177" i="251"/>
  <c r="M1177" i="251"/>
  <c r="N1145" i="251"/>
  <c r="M1145" i="251"/>
  <c r="N1113" i="251"/>
  <c r="M1113" i="251"/>
  <c r="N1081" i="251"/>
  <c r="M1081" i="251"/>
  <c r="N1049" i="251"/>
  <c r="M1049" i="251"/>
  <c r="N1017" i="251"/>
  <c r="M1017" i="251"/>
  <c r="N985" i="251"/>
  <c r="M985" i="251"/>
  <c r="N953" i="251"/>
  <c r="M953" i="251"/>
  <c r="N921" i="251"/>
  <c r="M921" i="251"/>
  <c r="N889" i="251"/>
  <c r="M889" i="251"/>
  <c r="N857" i="251"/>
  <c r="M857" i="251"/>
  <c r="N825" i="251"/>
  <c r="M825" i="251"/>
  <c r="N793" i="251"/>
  <c r="M793" i="251"/>
  <c r="N761" i="251"/>
  <c r="M761" i="251"/>
  <c r="N729" i="251"/>
  <c r="M729" i="251"/>
  <c r="N697" i="251"/>
  <c r="M697" i="251"/>
  <c r="N665" i="251"/>
  <c r="M665" i="251"/>
  <c r="N633" i="251"/>
  <c r="M633" i="251"/>
  <c r="N601" i="251"/>
  <c r="M601" i="251"/>
  <c r="N569" i="251"/>
  <c r="M569" i="251"/>
  <c r="N537" i="251"/>
  <c r="M537" i="251"/>
  <c r="N505" i="251"/>
  <c r="M505" i="251"/>
  <c r="N473" i="251"/>
  <c r="M473" i="251"/>
  <c r="N441" i="251"/>
  <c r="M441" i="251"/>
  <c r="N409" i="251"/>
  <c r="M409" i="251"/>
  <c r="N377" i="251"/>
  <c r="M377" i="251"/>
  <c r="N345" i="251"/>
  <c r="M345" i="251"/>
  <c r="N313" i="251"/>
  <c r="M313" i="251"/>
  <c r="N281" i="251"/>
  <c r="M281" i="251"/>
  <c r="N249" i="251"/>
  <c r="M249" i="251"/>
  <c r="N217" i="251"/>
  <c r="M217" i="251"/>
  <c r="N185" i="251"/>
  <c r="M185" i="251"/>
  <c r="N153" i="251"/>
  <c r="M153" i="251"/>
  <c r="N121" i="251"/>
  <c r="M121" i="251"/>
  <c r="N89" i="251"/>
  <c r="M89" i="251"/>
  <c r="N57" i="251"/>
  <c r="M57" i="251"/>
  <c r="N25" i="251"/>
  <c r="M25" i="251"/>
  <c r="N8152" i="251"/>
  <c r="M8152" i="251"/>
  <c r="N8120" i="251"/>
  <c r="M8120" i="251"/>
  <c r="N8088" i="251"/>
  <c r="M8088" i="251"/>
  <c r="N8056" i="251"/>
  <c r="M8056" i="251"/>
  <c r="N8024" i="251"/>
  <c r="M8024" i="251"/>
  <c r="N7992" i="251"/>
  <c r="M7992" i="251"/>
  <c r="N7960" i="251"/>
  <c r="M7960" i="251"/>
  <c r="N7928" i="251"/>
  <c r="M7928" i="251"/>
  <c r="N7896" i="251"/>
  <c r="M7896" i="251"/>
  <c r="N7864" i="251"/>
  <c r="M7864" i="251"/>
  <c r="N7832" i="251"/>
  <c r="M7832" i="251"/>
  <c r="N7800" i="251"/>
  <c r="M7800" i="251"/>
  <c r="N7768" i="251"/>
  <c r="M7768" i="251"/>
  <c r="N7736" i="251"/>
  <c r="M7736" i="251"/>
  <c r="N7704" i="251"/>
  <c r="M7704" i="251"/>
  <c r="N7672" i="251"/>
  <c r="M7672" i="251"/>
  <c r="N7640" i="251"/>
  <c r="M7640" i="251"/>
  <c r="N7608" i="251"/>
  <c r="M7608" i="251"/>
  <c r="N7576" i="251"/>
  <c r="M7576" i="251"/>
  <c r="N7544" i="251"/>
  <c r="M7544" i="251"/>
  <c r="N7512" i="251"/>
  <c r="M7512" i="251"/>
  <c r="N7480" i="251"/>
  <c r="M7480" i="251"/>
  <c r="N7448" i="251"/>
  <c r="M7448" i="251"/>
  <c r="N7416" i="251"/>
  <c r="M7416" i="251"/>
  <c r="N7384" i="251"/>
  <c r="M7384" i="251"/>
  <c r="N7352" i="251"/>
  <c r="M7352" i="251"/>
  <c r="N7320" i="251"/>
  <c r="M7320" i="251"/>
  <c r="N7288" i="251"/>
  <c r="M7288" i="251"/>
  <c r="N7256" i="251"/>
  <c r="M7256" i="251"/>
  <c r="N7224" i="251"/>
  <c r="M7224" i="251"/>
  <c r="N7192" i="251"/>
  <c r="M7192" i="251"/>
  <c r="N7160" i="251"/>
  <c r="M7160" i="251"/>
  <c r="N7128" i="251"/>
  <c r="M7128" i="251"/>
  <c r="N7096" i="251"/>
  <c r="M7096" i="251"/>
  <c r="N7064" i="251"/>
  <c r="M7064" i="251"/>
  <c r="N7032" i="251"/>
  <c r="M7032" i="251"/>
  <c r="N7000" i="251"/>
  <c r="M7000" i="251"/>
  <c r="N6968" i="251"/>
  <c r="M6968" i="251"/>
  <c r="N6936" i="251"/>
  <c r="M6936" i="251"/>
  <c r="N6904" i="251"/>
  <c r="M6904" i="251"/>
  <c r="N6872" i="251"/>
  <c r="M6872" i="251"/>
  <c r="N6840" i="251"/>
  <c r="M6840" i="251"/>
  <c r="N6808" i="251"/>
  <c r="M6808" i="251"/>
  <c r="N6776" i="251"/>
  <c r="M6776" i="251"/>
  <c r="N6744" i="251"/>
  <c r="M6744" i="251"/>
  <c r="N6712" i="251"/>
  <c r="M6712" i="251"/>
  <c r="N6680" i="251"/>
  <c r="M6680" i="251"/>
  <c r="N6648" i="251"/>
  <c r="M6648" i="251"/>
  <c r="N6616" i="251"/>
  <c r="M6616" i="251"/>
  <c r="N6584" i="251"/>
  <c r="M6584" i="251"/>
  <c r="N6552" i="251"/>
  <c r="M6552" i="251"/>
  <c r="N6520" i="251"/>
  <c r="M6520" i="251"/>
  <c r="N6488" i="251"/>
  <c r="M6488" i="251"/>
  <c r="N6456" i="251"/>
  <c r="M6456" i="251"/>
  <c r="N6424" i="251"/>
  <c r="M6424" i="251"/>
  <c r="N6392" i="251"/>
  <c r="M6392" i="251"/>
  <c r="N6360" i="251"/>
  <c r="M6360" i="251"/>
  <c r="N6328" i="251"/>
  <c r="M6328" i="251"/>
  <c r="N6296" i="251"/>
  <c r="M6296" i="251"/>
  <c r="N6264" i="251"/>
  <c r="M6264" i="251"/>
  <c r="N6232" i="251"/>
  <c r="M6232" i="251"/>
  <c r="N6200" i="251"/>
  <c r="M6200" i="251"/>
  <c r="N6168" i="251"/>
  <c r="M6168" i="251"/>
  <c r="N6136" i="251"/>
  <c r="M6136" i="251"/>
  <c r="N6104" i="251"/>
  <c r="M6104" i="251"/>
  <c r="N6072" i="251"/>
  <c r="M6072" i="251"/>
  <c r="N6040" i="251"/>
  <c r="M6040" i="251"/>
  <c r="N6008" i="251"/>
  <c r="M6008" i="251"/>
  <c r="N5976" i="251"/>
  <c r="M5976" i="251"/>
  <c r="N5944" i="251"/>
  <c r="M5944" i="251"/>
  <c r="N5912" i="251"/>
  <c r="M5912" i="251"/>
  <c r="N5880" i="251"/>
  <c r="M5880" i="251"/>
  <c r="N5848" i="251"/>
  <c r="M5848" i="251"/>
  <c r="N5816" i="251"/>
  <c r="M5816" i="251"/>
  <c r="N5784" i="251"/>
  <c r="M5784" i="251"/>
  <c r="N5752" i="251"/>
  <c r="M5752" i="251"/>
  <c r="N5720" i="251"/>
  <c r="M5720" i="251"/>
  <c r="N5688" i="251"/>
  <c r="M5688" i="251"/>
  <c r="N5656" i="251"/>
  <c r="M5656" i="251"/>
  <c r="N5624" i="251"/>
  <c r="M5624" i="251"/>
  <c r="N5592" i="251"/>
  <c r="M5592" i="251"/>
  <c r="N5560" i="251"/>
  <c r="M5560" i="251"/>
  <c r="N5528" i="251"/>
  <c r="M5528" i="251"/>
  <c r="N5496" i="251"/>
  <c r="M5496" i="251"/>
  <c r="N5464" i="251"/>
  <c r="M5464" i="251"/>
  <c r="N5432" i="251"/>
  <c r="M5432" i="251"/>
  <c r="N5400" i="251"/>
  <c r="M5400" i="251"/>
  <c r="N5368" i="251"/>
  <c r="M5368" i="251"/>
  <c r="N5336" i="251"/>
  <c r="M5336" i="251"/>
  <c r="N5304" i="251"/>
  <c r="M5304" i="251"/>
  <c r="N5272" i="251"/>
  <c r="M5272" i="251"/>
  <c r="N5240" i="251"/>
  <c r="M5240" i="251"/>
  <c r="N5208" i="251"/>
  <c r="M5208" i="251"/>
  <c r="N5176" i="251"/>
  <c r="M5176" i="251"/>
  <c r="N5144" i="251"/>
  <c r="M5144" i="251"/>
  <c r="N5112" i="251"/>
  <c r="M5112" i="251"/>
  <c r="N5080" i="251"/>
  <c r="M5080" i="251"/>
  <c r="N5048" i="251"/>
  <c r="M5048" i="251"/>
  <c r="N5016" i="251"/>
  <c r="M5016" i="251"/>
  <c r="N4984" i="251"/>
  <c r="M4984" i="251"/>
  <c r="N4952" i="251"/>
  <c r="M4952" i="251"/>
  <c r="N4920" i="251"/>
  <c r="M4920" i="251"/>
  <c r="N4888" i="251"/>
  <c r="M4888" i="251"/>
  <c r="N4856" i="251"/>
  <c r="M4856" i="251"/>
  <c r="N4824" i="251"/>
  <c r="M4824" i="251"/>
  <c r="N4792" i="251"/>
  <c r="M4792" i="251"/>
  <c r="N4760" i="251"/>
  <c r="M4760" i="251"/>
  <c r="N4728" i="251"/>
  <c r="M4728" i="251"/>
  <c r="N4696" i="251"/>
  <c r="M4696" i="251"/>
  <c r="N4664" i="251"/>
  <c r="M4664" i="251"/>
  <c r="N4632" i="251"/>
  <c r="M4632" i="251"/>
  <c r="N4600" i="251"/>
  <c r="M4600" i="251"/>
  <c r="N4568" i="251"/>
  <c r="M4568" i="251"/>
  <c r="N4536" i="251"/>
  <c r="M4536" i="251"/>
  <c r="N4504" i="251"/>
  <c r="M4504" i="251"/>
  <c r="N4472" i="251"/>
  <c r="M4472" i="251"/>
  <c r="N4440" i="251"/>
  <c r="M4440" i="251"/>
  <c r="N4408" i="251"/>
  <c r="M4408" i="251"/>
  <c r="N4376" i="251"/>
  <c r="M4376" i="251"/>
  <c r="N4344" i="251"/>
  <c r="M4344" i="251"/>
  <c r="N4312" i="251"/>
  <c r="M4312" i="251"/>
  <c r="N4280" i="251"/>
  <c r="M4280" i="251"/>
  <c r="N4248" i="251"/>
  <c r="M4248" i="251"/>
  <c r="N4216" i="251"/>
  <c r="M4216" i="251"/>
  <c r="N4184" i="251"/>
  <c r="M4184" i="251"/>
  <c r="N4152" i="251"/>
  <c r="M4152" i="251"/>
  <c r="N4120" i="251"/>
  <c r="M4120" i="251"/>
  <c r="N4088" i="251"/>
  <c r="M4088" i="251"/>
  <c r="N4056" i="251"/>
  <c r="M4056" i="251"/>
  <c r="N4024" i="251"/>
  <c r="M4024" i="251"/>
  <c r="N3992" i="251"/>
  <c r="M3992" i="251"/>
  <c r="N3960" i="251"/>
  <c r="M3960" i="251"/>
  <c r="N3928" i="251"/>
  <c r="M3928" i="251"/>
  <c r="N3896" i="251"/>
  <c r="M3896" i="251"/>
  <c r="N3864" i="251"/>
  <c r="M3864" i="251"/>
  <c r="N3832" i="251"/>
  <c r="M3832" i="251"/>
  <c r="N3800" i="251"/>
  <c r="M3800" i="251"/>
  <c r="N3768" i="251"/>
  <c r="M3768" i="251"/>
  <c r="N3736" i="251"/>
  <c r="M3736" i="251"/>
  <c r="N3704" i="251"/>
  <c r="M3704" i="251"/>
  <c r="N3672" i="251"/>
  <c r="M3672" i="251"/>
  <c r="N3640" i="251"/>
  <c r="M3640" i="251"/>
  <c r="N3608" i="251"/>
  <c r="M3608" i="251"/>
  <c r="N3576" i="251"/>
  <c r="M3576" i="251"/>
  <c r="N3544" i="251"/>
  <c r="M3544" i="251"/>
  <c r="N3512" i="251"/>
  <c r="M3512" i="251"/>
  <c r="N3480" i="251"/>
  <c r="M3480" i="251"/>
  <c r="N3448" i="251"/>
  <c r="M3448" i="251"/>
  <c r="N3416" i="251"/>
  <c r="M3416" i="251"/>
  <c r="N3384" i="251"/>
  <c r="M3384" i="251"/>
  <c r="N3352" i="251"/>
  <c r="M3352" i="251"/>
  <c r="N3320" i="251"/>
  <c r="M3320" i="251"/>
  <c r="N3288" i="251"/>
  <c r="M3288" i="251"/>
  <c r="N3256" i="251"/>
  <c r="M3256" i="251"/>
  <c r="N3224" i="251"/>
  <c r="M3224" i="251"/>
  <c r="N3192" i="251"/>
  <c r="M3192" i="251"/>
  <c r="N3160" i="251"/>
  <c r="M3160" i="251"/>
  <c r="N3128" i="251"/>
  <c r="M3128" i="251"/>
  <c r="N3096" i="251"/>
  <c r="M3096" i="251"/>
  <c r="N3064" i="251"/>
  <c r="M3064" i="251"/>
  <c r="N3032" i="251"/>
  <c r="M3032" i="251"/>
  <c r="N3000" i="251"/>
  <c r="M3000" i="251"/>
  <c r="N2968" i="251"/>
  <c r="M2968" i="251"/>
  <c r="N2936" i="251"/>
  <c r="M2936" i="251"/>
  <c r="N2904" i="251"/>
  <c r="M2904" i="251"/>
  <c r="N2872" i="251"/>
  <c r="M2872" i="251"/>
  <c r="N2840" i="251"/>
  <c r="M2840" i="251"/>
  <c r="N2808" i="251"/>
  <c r="M2808" i="251"/>
  <c r="N2776" i="251"/>
  <c r="M2776" i="251"/>
  <c r="N2744" i="251"/>
  <c r="M2744" i="251"/>
  <c r="N2712" i="251"/>
  <c r="M2712" i="251"/>
  <c r="N2680" i="251"/>
  <c r="M2680" i="251"/>
  <c r="N2648" i="251"/>
  <c r="M2648" i="251"/>
  <c r="N2616" i="251"/>
  <c r="M2616" i="251"/>
  <c r="N2584" i="251"/>
  <c r="M2584" i="251"/>
  <c r="N2552" i="251"/>
  <c r="M2552" i="251"/>
  <c r="N2520" i="251"/>
  <c r="M2520" i="251"/>
  <c r="N2488" i="251"/>
  <c r="M2488" i="251"/>
  <c r="N2456" i="251"/>
  <c r="M2456" i="251"/>
  <c r="N2424" i="251"/>
  <c r="M2424" i="251"/>
  <c r="N2392" i="251"/>
  <c r="M2392" i="251"/>
  <c r="N2360" i="251"/>
  <c r="M2360" i="251"/>
  <c r="N2328" i="251"/>
  <c r="M2328" i="251"/>
  <c r="N2296" i="251"/>
  <c r="M2296" i="251"/>
  <c r="N2264" i="251"/>
  <c r="M2264" i="251"/>
  <c r="N2232" i="251"/>
  <c r="M2232" i="251"/>
  <c r="N2200" i="251"/>
  <c r="M2200" i="251"/>
  <c r="N2168" i="251"/>
  <c r="M2168" i="251"/>
  <c r="N2136" i="251"/>
  <c r="M2136" i="251"/>
  <c r="N2104" i="251"/>
  <c r="M2104" i="251"/>
  <c r="N2072" i="251"/>
  <c r="M2072" i="251"/>
  <c r="N2040" i="251"/>
  <c r="M2040" i="251"/>
  <c r="N2008" i="251"/>
  <c r="M2008" i="251"/>
  <c r="N1976" i="251"/>
  <c r="M1976" i="251"/>
  <c r="N1944" i="251"/>
  <c r="M1944" i="251"/>
  <c r="N1912" i="251"/>
  <c r="M1912" i="251"/>
  <c r="N1880" i="251"/>
  <c r="M1880" i="251"/>
  <c r="N1848" i="251"/>
  <c r="M1848" i="251"/>
  <c r="N1816" i="251"/>
  <c r="M1816" i="251"/>
  <c r="N1784" i="251"/>
  <c r="M1784" i="251"/>
  <c r="N1752" i="251"/>
  <c r="M1752" i="251"/>
  <c r="N1720" i="251"/>
  <c r="M1720" i="251"/>
  <c r="N1688" i="251"/>
  <c r="M1688" i="251"/>
  <c r="N1656" i="251"/>
  <c r="M1656" i="251"/>
  <c r="N1624" i="251"/>
  <c r="M1624" i="251"/>
  <c r="N1592" i="251"/>
  <c r="M1592" i="251"/>
  <c r="N1560" i="251"/>
  <c r="M1560" i="251"/>
  <c r="N1528" i="251"/>
  <c r="M1528" i="251"/>
  <c r="N1496" i="251"/>
  <c r="M1496" i="251"/>
  <c r="N1464" i="251"/>
  <c r="M1464" i="251"/>
  <c r="N1432" i="251"/>
  <c r="M1432" i="251"/>
  <c r="N1400" i="251"/>
  <c r="M1400" i="251"/>
  <c r="N1368" i="251"/>
  <c r="M1368" i="251"/>
  <c r="N1336" i="251"/>
  <c r="M1336" i="251"/>
  <c r="N1304" i="251"/>
  <c r="M1304" i="251"/>
  <c r="N1272" i="251"/>
  <c r="M1272" i="251"/>
  <c r="N1240" i="251"/>
  <c r="M1240" i="251"/>
  <c r="N1208" i="251"/>
  <c r="M1208" i="251"/>
  <c r="N1176" i="251"/>
  <c r="M1176" i="251"/>
  <c r="N1144" i="251"/>
  <c r="M1144" i="251"/>
  <c r="N1112" i="251"/>
  <c r="M1112" i="251"/>
  <c r="N1080" i="251"/>
  <c r="M1080" i="251"/>
  <c r="N1048" i="251"/>
  <c r="M1048" i="251"/>
  <c r="N1016" i="251"/>
  <c r="M1016" i="251"/>
  <c r="N984" i="251"/>
  <c r="M984" i="251"/>
  <c r="N952" i="251"/>
  <c r="M952" i="251"/>
  <c r="N920" i="251"/>
  <c r="M920" i="251"/>
  <c r="N888" i="251"/>
  <c r="M888" i="251"/>
  <c r="N856" i="251"/>
  <c r="M856" i="251"/>
  <c r="N824" i="251"/>
  <c r="M824" i="251"/>
  <c r="N792" i="251"/>
  <c r="M792" i="251"/>
  <c r="N760" i="251"/>
  <c r="M760" i="251"/>
  <c r="N728" i="251"/>
  <c r="M728" i="251"/>
  <c r="N696" i="251"/>
  <c r="M696" i="251"/>
  <c r="N664" i="251"/>
  <c r="M664" i="251"/>
  <c r="N632" i="251"/>
  <c r="M632" i="251"/>
  <c r="N600" i="251"/>
  <c r="M600" i="251"/>
  <c r="N568" i="251"/>
  <c r="M568" i="251"/>
  <c r="N536" i="251"/>
  <c r="M536" i="251"/>
  <c r="N504" i="251"/>
  <c r="M504" i="251"/>
  <c r="N472" i="251"/>
  <c r="M472" i="251"/>
  <c r="N440" i="251"/>
  <c r="M440" i="251"/>
  <c r="N408" i="251"/>
  <c r="M408" i="251"/>
  <c r="N376" i="251"/>
  <c r="M376" i="251"/>
  <c r="N344" i="251"/>
  <c r="M344" i="251"/>
  <c r="N312" i="251"/>
  <c r="M312" i="251"/>
  <c r="N280" i="251"/>
  <c r="M280" i="251"/>
  <c r="N248" i="251"/>
  <c r="M248" i="251"/>
  <c r="N216" i="251"/>
  <c r="M216" i="251"/>
  <c r="N184" i="251"/>
  <c r="M184" i="251"/>
  <c r="N152" i="251"/>
  <c r="M152" i="251"/>
  <c r="N120" i="251"/>
  <c r="M120" i="251"/>
  <c r="N88" i="251"/>
  <c r="M88" i="251"/>
  <c r="N56" i="251"/>
  <c r="M56" i="251"/>
  <c r="N24" i="251"/>
  <c r="M24" i="251"/>
  <c r="N8151" i="251"/>
  <c r="M8151" i="251"/>
  <c r="N8119" i="251"/>
  <c r="M8119" i="251"/>
  <c r="N8087" i="251"/>
  <c r="M8087" i="251"/>
  <c r="N8055" i="251"/>
  <c r="M8055" i="251"/>
  <c r="N8023" i="251"/>
  <c r="M8023" i="251"/>
  <c r="N7991" i="251"/>
  <c r="M7991" i="251"/>
  <c r="N7959" i="251"/>
  <c r="M7959" i="251"/>
  <c r="N7927" i="251"/>
  <c r="M7927" i="251"/>
  <c r="N7895" i="251"/>
  <c r="M7895" i="251"/>
  <c r="N7863" i="251"/>
  <c r="M7863" i="251"/>
  <c r="N7831" i="251"/>
  <c r="M7831" i="251"/>
  <c r="N7799" i="251"/>
  <c r="M7799" i="251"/>
  <c r="N7767" i="251"/>
  <c r="M7767" i="251"/>
  <c r="N7735" i="251"/>
  <c r="M7735" i="251"/>
  <c r="N7703" i="251"/>
  <c r="M7703" i="251"/>
  <c r="N7671" i="251"/>
  <c r="M7671" i="251"/>
  <c r="N7639" i="251"/>
  <c r="M7639" i="251"/>
  <c r="N7607" i="251"/>
  <c r="M7607" i="251"/>
  <c r="N7575" i="251"/>
  <c r="M7575" i="251"/>
  <c r="N7543" i="251"/>
  <c r="M7543" i="251"/>
  <c r="N7511" i="251"/>
  <c r="M7511" i="251"/>
  <c r="N7479" i="251"/>
  <c r="M7479" i="251"/>
  <c r="N7447" i="251"/>
  <c r="M7447" i="251"/>
  <c r="N7415" i="251"/>
  <c r="M7415" i="251"/>
  <c r="N7383" i="251"/>
  <c r="M7383" i="251"/>
  <c r="N7351" i="251"/>
  <c r="M7351" i="251"/>
  <c r="N7319" i="251"/>
  <c r="M7319" i="251"/>
  <c r="N7287" i="251"/>
  <c r="M7287" i="251"/>
  <c r="N7255" i="251"/>
  <c r="M7255" i="251"/>
  <c r="N7223" i="251"/>
  <c r="M7223" i="251"/>
  <c r="N7191" i="251"/>
  <c r="M7191" i="251"/>
  <c r="N7159" i="251"/>
  <c r="M7159" i="251"/>
  <c r="N7127" i="251"/>
  <c r="M7127" i="251"/>
  <c r="N7095" i="251"/>
  <c r="M7095" i="251"/>
  <c r="N7063" i="251"/>
  <c r="M7063" i="251"/>
  <c r="N7031" i="251"/>
  <c r="M7031" i="251"/>
  <c r="N6999" i="251"/>
  <c r="M6999" i="251"/>
  <c r="N6967" i="251"/>
  <c r="M6967" i="251"/>
  <c r="N6935" i="251"/>
  <c r="M6935" i="251"/>
  <c r="N6903" i="251"/>
  <c r="M6903" i="251"/>
  <c r="N6871" i="251"/>
  <c r="M6871" i="251"/>
  <c r="N6839" i="251"/>
  <c r="M6839" i="251"/>
  <c r="N6807" i="251"/>
  <c r="M6807" i="251"/>
  <c r="N6775" i="251"/>
  <c r="M6775" i="251"/>
  <c r="N6743" i="251"/>
  <c r="M6743" i="251"/>
  <c r="N6711" i="251"/>
  <c r="M6711" i="251"/>
  <c r="N6679" i="251"/>
  <c r="M6679" i="251"/>
  <c r="N6647" i="251"/>
  <c r="M6647" i="251"/>
  <c r="N6615" i="251"/>
  <c r="M6615" i="251"/>
  <c r="N6583" i="251"/>
  <c r="M6583" i="251"/>
  <c r="N6551" i="251"/>
  <c r="M6551" i="251"/>
  <c r="N6519" i="251"/>
  <c r="M6519" i="251"/>
  <c r="N6487" i="251"/>
  <c r="M6487" i="251"/>
  <c r="N6455" i="251"/>
  <c r="M6455" i="251"/>
  <c r="N6423" i="251"/>
  <c r="M6423" i="251"/>
  <c r="N6391" i="251"/>
  <c r="M6391" i="251"/>
  <c r="N6359" i="251"/>
  <c r="M6359" i="251"/>
  <c r="N6327" i="251"/>
  <c r="M6327" i="251"/>
  <c r="N6295" i="251"/>
  <c r="M6295" i="251"/>
  <c r="N6263" i="251"/>
  <c r="M6263" i="251"/>
  <c r="N6231" i="251"/>
  <c r="M6231" i="251"/>
  <c r="N6199" i="251"/>
  <c r="M6199" i="251"/>
  <c r="N6167" i="251"/>
  <c r="M6167" i="251"/>
  <c r="N6135" i="251"/>
  <c r="M6135" i="251"/>
  <c r="N6103" i="251"/>
  <c r="M6103" i="251"/>
  <c r="N6071" i="251"/>
  <c r="M6071" i="251"/>
  <c r="N6039" i="251"/>
  <c r="M6039" i="251"/>
  <c r="N6007" i="251"/>
  <c r="M6007" i="251"/>
  <c r="N5975" i="251"/>
  <c r="M5975" i="251"/>
  <c r="N5943" i="251"/>
  <c r="M5943" i="251"/>
  <c r="N5911" i="251"/>
  <c r="M5911" i="251"/>
  <c r="N5879" i="251"/>
  <c r="M5879" i="251"/>
  <c r="N5847" i="251"/>
  <c r="M5847" i="251"/>
  <c r="N5815" i="251"/>
  <c r="M5815" i="251"/>
  <c r="N5783" i="251"/>
  <c r="M5783" i="251"/>
  <c r="N5751" i="251"/>
  <c r="M5751" i="251"/>
  <c r="N5719" i="251"/>
  <c r="M5719" i="251"/>
  <c r="N5687" i="251"/>
  <c r="M5687" i="251"/>
  <c r="N5655" i="251"/>
  <c r="M5655" i="251"/>
  <c r="N5623" i="251"/>
  <c r="M5623" i="251"/>
  <c r="N5591" i="251"/>
  <c r="M5591" i="251"/>
  <c r="N5559" i="251"/>
  <c r="M5559" i="251"/>
  <c r="N5527" i="251"/>
  <c r="M5527" i="251"/>
  <c r="N5495" i="251"/>
  <c r="M5495" i="251"/>
  <c r="N5463" i="251"/>
  <c r="M5463" i="251"/>
  <c r="N5431" i="251"/>
  <c r="M5431" i="251"/>
  <c r="N5399" i="251"/>
  <c r="M5399" i="251"/>
  <c r="N5367" i="251"/>
  <c r="M5367" i="251"/>
  <c r="N5335" i="251"/>
  <c r="M5335" i="251"/>
  <c r="N5303" i="251"/>
  <c r="M5303" i="251"/>
  <c r="N5271" i="251"/>
  <c r="M5271" i="251"/>
  <c r="N5239" i="251"/>
  <c r="M5239" i="251"/>
  <c r="N5207" i="251"/>
  <c r="M5207" i="251"/>
  <c r="N5175" i="251"/>
  <c r="M5175" i="251"/>
  <c r="N5143" i="251"/>
  <c r="M5143" i="251"/>
  <c r="N5111" i="251"/>
  <c r="M5111" i="251"/>
  <c r="N5079" i="251"/>
  <c r="M5079" i="251"/>
  <c r="N5047" i="251"/>
  <c r="M5047" i="251"/>
  <c r="N5015" i="251"/>
  <c r="M5015" i="251"/>
  <c r="N4983" i="251"/>
  <c r="M4983" i="251"/>
  <c r="N4951" i="251"/>
  <c r="M4951" i="251"/>
  <c r="N4919" i="251"/>
  <c r="M4919" i="251"/>
  <c r="N4887" i="251"/>
  <c r="M4887" i="251"/>
  <c r="N4855" i="251"/>
  <c r="M4855" i="251"/>
  <c r="N4823" i="251"/>
  <c r="M4823" i="251"/>
  <c r="N4791" i="251"/>
  <c r="M4791" i="251"/>
  <c r="N4759" i="251"/>
  <c r="M4759" i="251"/>
  <c r="N4727" i="251"/>
  <c r="M4727" i="251"/>
  <c r="N4695" i="251"/>
  <c r="M4695" i="251"/>
  <c r="N4663" i="251"/>
  <c r="M4663" i="251"/>
  <c r="N4631" i="251"/>
  <c r="M4631" i="251"/>
  <c r="N4599" i="251"/>
  <c r="M4599" i="251"/>
  <c r="N4567" i="251"/>
  <c r="M4567" i="251"/>
  <c r="N4535" i="251"/>
  <c r="M4535" i="251"/>
  <c r="N4503" i="251"/>
  <c r="M4503" i="251"/>
  <c r="N4471" i="251"/>
  <c r="M4471" i="251"/>
  <c r="N4439" i="251"/>
  <c r="M4439" i="251"/>
  <c r="N4407" i="251"/>
  <c r="M4407" i="251"/>
  <c r="N4375" i="251"/>
  <c r="M4375" i="251"/>
  <c r="N4343" i="251"/>
  <c r="M4343" i="251"/>
  <c r="N4311" i="251"/>
  <c r="M4311" i="251"/>
  <c r="N4279" i="251"/>
  <c r="M4279" i="251"/>
  <c r="N4247" i="251"/>
  <c r="M4247" i="251"/>
  <c r="N4215" i="251"/>
  <c r="M4215" i="251"/>
  <c r="N4183" i="251"/>
  <c r="M4183" i="251"/>
  <c r="N4151" i="251"/>
  <c r="M4151" i="251"/>
  <c r="N4119" i="251"/>
  <c r="M4119" i="251"/>
  <c r="N4087" i="251"/>
  <c r="M4087" i="251"/>
  <c r="N4055" i="251"/>
  <c r="M4055" i="251"/>
  <c r="N4023" i="251"/>
  <c r="M4023" i="251"/>
  <c r="N3991" i="251"/>
  <c r="M3991" i="251"/>
  <c r="N3959" i="251"/>
  <c r="M3959" i="251"/>
  <c r="N3927" i="251"/>
  <c r="M3927" i="251"/>
  <c r="N3895" i="251"/>
  <c r="M3895" i="251"/>
  <c r="N3863" i="251"/>
  <c r="M3863" i="251"/>
  <c r="N3831" i="251"/>
  <c r="M3831" i="251"/>
  <c r="N3799" i="251"/>
  <c r="M3799" i="251"/>
  <c r="N3767" i="251"/>
  <c r="M3767" i="251"/>
  <c r="N3735" i="251"/>
  <c r="M3735" i="251"/>
  <c r="N3703" i="251"/>
  <c r="M3703" i="251"/>
  <c r="N3671" i="251"/>
  <c r="M3671" i="251"/>
  <c r="N3639" i="251"/>
  <c r="M3639" i="251"/>
  <c r="N3607" i="251"/>
  <c r="M3607" i="251"/>
  <c r="N3575" i="251"/>
  <c r="M3575" i="251"/>
  <c r="N3543" i="251"/>
  <c r="M3543" i="251"/>
  <c r="N3511" i="251"/>
  <c r="M3511" i="251"/>
  <c r="N3479" i="251"/>
  <c r="M3479" i="251"/>
  <c r="N3447" i="251"/>
  <c r="M3447" i="251"/>
  <c r="N3415" i="251"/>
  <c r="M3415" i="251"/>
  <c r="N3383" i="251"/>
  <c r="M3383" i="251"/>
  <c r="N3351" i="251"/>
  <c r="M3351" i="251"/>
  <c r="N3319" i="251"/>
  <c r="M3319" i="251"/>
  <c r="N3287" i="251"/>
  <c r="M3287" i="251"/>
  <c r="N3255" i="251"/>
  <c r="M3255" i="251"/>
  <c r="N3223" i="251"/>
  <c r="M3223" i="251"/>
  <c r="N3191" i="251"/>
  <c r="M3191" i="251"/>
  <c r="N3159" i="251"/>
  <c r="M3159" i="251"/>
  <c r="N3127" i="251"/>
  <c r="M3127" i="251"/>
  <c r="N3095" i="251"/>
  <c r="M3095" i="251"/>
  <c r="N3063" i="251"/>
  <c r="M3063" i="251"/>
  <c r="N3031" i="251"/>
  <c r="M3031" i="251"/>
  <c r="N2999" i="251"/>
  <c r="M2999" i="251"/>
  <c r="N2967" i="251"/>
  <c r="M2967" i="251"/>
  <c r="N2935" i="251"/>
  <c r="M2935" i="251"/>
  <c r="N2903" i="251"/>
  <c r="M2903" i="251"/>
  <c r="N2871" i="251"/>
  <c r="M2871" i="251"/>
  <c r="N2839" i="251"/>
  <c r="M2839" i="251"/>
  <c r="N2807" i="251"/>
  <c r="M2807" i="251"/>
  <c r="N2775" i="251"/>
  <c r="M2775" i="251"/>
  <c r="N2743" i="251"/>
  <c r="M2743" i="251"/>
  <c r="N2711" i="251"/>
  <c r="M2711" i="251"/>
  <c r="N2679" i="251"/>
  <c r="M2679" i="251"/>
  <c r="N2647" i="251"/>
  <c r="M2647" i="251"/>
  <c r="N2615" i="251"/>
  <c r="M2615" i="251"/>
  <c r="N2583" i="251"/>
  <c r="M2583" i="251"/>
  <c r="N2551" i="251"/>
  <c r="M2551" i="251"/>
  <c r="N2519" i="251"/>
  <c r="M2519" i="251"/>
  <c r="N2487" i="251"/>
  <c r="M2487" i="251"/>
  <c r="N2455" i="251"/>
  <c r="M2455" i="251"/>
  <c r="N2423" i="251"/>
  <c r="M2423" i="251"/>
  <c r="N2391" i="251"/>
  <c r="M2391" i="251"/>
  <c r="N2359" i="251"/>
  <c r="M2359" i="251"/>
  <c r="N2327" i="251"/>
  <c r="M2327" i="251"/>
  <c r="N2295" i="251"/>
  <c r="M2295" i="251"/>
  <c r="N2263" i="251"/>
  <c r="M2263" i="251"/>
  <c r="N2231" i="251"/>
  <c r="M2231" i="251"/>
  <c r="N2199" i="251"/>
  <c r="M2199" i="251"/>
  <c r="N2167" i="251"/>
  <c r="M2167" i="251"/>
  <c r="N2135" i="251"/>
  <c r="M2135" i="251"/>
  <c r="N2103" i="251"/>
  <c r="M2103" i="251"/>
  <c r="N2071" i="251"/>
  <c r="M2071" i="251"/>
  <c r="N2039" i="251"/>
  <c r="M2039" i="251"/>
  <c r="N2007" i="251"/>
  <c r="M2007" i="251"/>
  <c r="N1975" i="251"/>
  <c r="M1975" i="251"/>
  <c r="N1943" i="251"/>
  <c r="M1943" i="251"/>
  <c r="N1911" i="251"/>
  <c r="M1911" i="251"/>
  <c r="N1879" i="251"/>
  <c r="M1879" i="251"/>
  <c r="N1847" i="251"/>
  <c r="M1847" i="251"/>
  <c r="N1815" i="251"/>
  <c r="M1815" i="251"/>
  <c r="N1783" i="251"/>
  <c r="M1783" i="251"/>
  <c r="N1751" i="251"/>
  <c r="M1751" i="251"/>
  <c r="N1719" i="251"/>
  <c r="M1719" i="251"/>
  <c r="N1687" i="251"/>
  <c r="M1687" i="251"/>
  <c r="N1655" i="251"/>
  <c r="M1655" i="251"/>
  <c r="N1623" i="251"/>
  <c r="M1623" i="251"/>
  <c r="N1591" i="251"/>
  <c r="M1591" i="251"/>
  <c r="N1559" i="251"/>
  <c r="M1559" i="251"/>
  <c r="N1527" i="251"/>
  <c r="M1527" i="251"/>
  <c r="N1495" i="251"/>
  <c r="M1495" i="251"/>
  <c r="N1463" i="251"/>
  <c r="M1463" i="251"/>
  <c r="N1431" i="251"/>
  <c r="M1431" i="251"/>
  <c r="N1399" i="251"/>
  <c r="M1399" i="251"/>
  <c r="N1367" i="251"/>
  <c r="M1367" i="251"/>
  <c r="N1335" i="251"/>
  <c r="M1335" i="251"/>
  <c r="N1303" i="251"/>
  <c r="M1303" i="251"/>
  <c r="N1271" i="251"/>
  <c r="M1271" i="251"/>
  <c r="N1239" i="251"/>
  <c r="M1239" i="251"/>
  <c r="N1207" i="251"/>
  <c r="M1207" i="251"/>
  <c r="N1175" i="251"/>
  <c r="M1175" i="251"/>
  <c r="N1143" i="251"/>
  <c r="M1143" i="251"/>
  <c r="N1111" i="251"/>
  <c r="M1111" i="251"/>
  <c r="N1079" i="251"/>
  <c r="M1079" i="251"/>
  <c r="N1047" i="251"/>
  <c r="M1047" i="251"/>
  <c r="N1015" i="251"/>
  <c r="M1015" i="251"/>
  <c r="N983" i="251"/>
  <c r="M983" i="251"/>
  <c r="N951" i="251"/>
  <c r="M951" i="251"/>
  <c r="N919" i="251"/>
  <c r="M919" i="251"/>
  <c r="N887" i="251"/>
  <c r="M887" i="251"/>
  <c r="N855" i="251"/>
  <c r="M855" i="251"/>
  <c r="N823" i="251"/>
  <c r="M823" i="251"/>
  <c r="N791" i="251"/>
  <c r="M791" i="251"/>
  <c r="N759" i="251"/>
  <c r="M759" i="251"/>
  <c r="N727" i="251"/>
  <c r="M727" i="251"/>
  <c r="N695" i="251"/>
  <c r="M695" i="251"/>
  <c r="N663" i="251"/>
  <c r="M663" i="251"/>
  <c r="N631" i="251"/>
  <c r="M631" i="251"/>
  <c r="N599" i="251"/>
  <c r="M599" i="251"/>
  <c r="N567" i="251"/>
  <c r="M567" i="251"/>
  <c r="N535" i="251"/>
  <c r="M535" i="251"/>
  <c r="N503" i="251"/>
  <c r="M503" i="251"/>
  <c r="N471" i="251"/>
  <c r="M471" i="251"/>
  <c r="N439" i="251"/>
  <c r="M439" i="251"/>
  <c r="N407" i="251"/>
  <c r="M407" i="251"/>
  <c r="N375" i="251"/>
  <c r="M375" i="251"/>
  <c r="N343" i="251"/>
  <c r="M343" i="251"/>
  <c r="N311" i="251"/>
  <c r="M311" i="251"/>
  <c r="N279" i="251"/>
  <c r="M279" i="251"/>
  <c r="N247" i="251"/>
  <c r="M247" i="251"/>
  <c r="N215" i="251"/>
  <c r="M215" i="251"/>
  <c r="N183" i="251"/>
  <c r="M183" i="251"/>
  <c r="N151" i="251"/>
  <c r="M151" i="251"/>
  <c r="N119" i="251"/>
  <c r="M119" i="251"/>
  <c r="N87" i="251"/>
  <c r="M87" i="251"/>
  <c r="N55" i="251"/>
  <c r="M55" i="251"/>
  <c r="N23" i="251"/>
  <c r="M23" i="251"/>
  <c r="N8150" i="251"/>
  <c r="M8150" i="251"/>
  <c r="N8118" i="251"/>
  <c r="M8118" i="251"/>
  <c r="N8086" i="251"/>
  <c r="M8086" i="251"/>
  <c r="N8054" i="251"/>
  <c r="M8054" i="251"/>
  <c r="N8022" i="251"/>
  <c r="M8022" i="251"/>
  <c r="N7990" i="251"/>
  <c r="M7990" i="251"/>
  <c r="N7958" i="251"/>
  <c r="M7958" i="251"/>
  <c r="N7926" i="251"/>
  <c r="M7926" i="251"/>
  <c r="N7894" i="251"/>
  <c r="M7894" i="251"/>
  <c r="N7862" i="251"/>
  <c r="M7862" i="251"/>
  <c r="N7830" i="251"/>
  <c r="M7830" i="251"/>
  <c r="N7798" i="251"/>
  <c r="M7798" i="251"/>
  <c r="N7766" i="251"/>
  <c r="M7766" i="251"/>
  <c r="N7734" i="251"/>
  <c r="M7734" i="251"/>
  <c r="N7702" i="251"/>
  <c r="M7702" i="251"/>
  <c r="N7670" i="251"/>
  <c r="M7670" i="251"/>
  <c r="N7638" i="251"/>
  <c r="M7638" i="251"/>
  <c r="N7606" i="251"/>
  <c r="M7606" i="251"/>
  <c r="N7574" i="251"/>
  <c r="M7574" i="251"/>
  <c r="N7542" i="251"/>
  <c r="M7542" i="251"/>
  <c r="N7510" i="251"/>
  <c r="M7510" i="251"/>
  <c r="N7478" i="251"/>
  <c r="M7478" i="251"/>
  <c r="N7446" i="251"/>
  <c r="M7446" i="251"/>
  <c r="N7414" i="251"/>
  <c r="M7414" i="251"/>
  <c r="N7382" i="251"/>
  <c r="M7382" i="251"/>
  <c r="N7350" i="251"/>
  <c r="M7350" i="251"/>
  <c r="N7318" i="251"/>
  <c r="M7318" i="251"/>
  <c r="N7286" i="251"/>
  <c r="M7286" i="251"/>
  <c r="N7254" i="251"/>
  <c r="M7254" i="251"/>
  <c r="N7222" i="251"/>
  <c r="M7222" i="251"/>
  <c r="N7190" i="251"/>
  <c r="M7190" i="251"/>
  <c r="N7158" i="251"/>
  <c r="M7158" i="251"/>
  <c r="N7126" i="251"/>
  <c r="M7126" i="251"/>
  <c r="N7094" i="251"/>
  <c r="M7094" i="251"/>
  <c r="N7062" i="251"/>
  <c r="M7062" i="251"/>
  <c r="N7030" i="251"/>
  <c r="M7030" i="251"/>
  <c r="N6998" i="251"/>
  <c r="M6998" i="251"/>
  <c r="N6966" i="251"/>
  <c r="M6966" i="251"/>
  <c r="N6934" i="251"/>
  <c r="M6934" i="251"/>
  <c r="N6902" i="251"/>
  <c r="M6902" i="251"/>
  <c r="N6870" i="251"/>
  <c r="M6870" i="251"/>
  <c r="N6838" i="251"/>
  <c r="M6838" i="251"/>
  <c r="N6806" i="251"/>
  <c r="M6806" i="251"/>
  <c r="N6774" i="251"/>
  <c r="M6774" i="251"/>
  <c r="N6742" i="251"/>
  <c r="M6742" i="251"/>
  <c r="N6710" i="251"/>
  <c r="M6710" i="251"/>
  <c r="N6678" i="251"/>
  <c r="M6678" i="251"/>
  <c r="N6646" i="251"/>
  <c r="M6646" i="251"/>
  <c r="N6614" i="251"/>
  <c r="M6614" i="251"/>
  <c r="N6582" i="251"/>
  <c r="M6582" i="251"/>
  <c r="N6550" i="251"/>
  <c r="M6550" i="251"/>
  <c r="N6518" i="251"/>
  <c r="M6518" i="251"/>
  <c r="N6486" i="251"/>
  <c r="M6486" i="251"/>
  <c r="N6454" i="251"/>
  <c r="M6454" i="251"/>
  <c r="N6422" i="251"/>
  <c r="M6422" i="251"/>
  <c r="N6390" i="251"/>
  <c r="M6390" i="251"/>
  <c r="N6358" i="251"/>
  <c r="M6358" i="251"/>
  <c r="N6326" i="251"/>
  <c r="M6326" i="251"/>
  <c r="N6294" i="251"/>
  <c r="M6294" i="251"/>
  <c r="N6262" i="251"/>
  <c r="M6262" i="251"/>
  <c r="N6230" i="251"/>
  <c r="M6230" i="251"/>
  <c r="N6198" i="251"/>
  <c r="M6198" i="251"/>
  <c r="N6166" i="251"/>
  <c r="M6166" i="251"/>
  <c r="N6134" i="251"/>
  <c r="M6134" i="251"/>
  <c r="N6102" i="251"/>
  <c r="M6102" i="251"/>
  <c r="N6070" i="251"/>
  <c r="M6070" i="251"/>
  <c r="N6038" i="251"/>
  <c r="M6038" i="251"/>
  <c r="N6006" i="251"/>
  <c r="M6006" i="251"/>
  <c r="N5974" i="251"/>
  <c r="M5974" i="251"/>
  <c r="N5942" i="251"/>
  <c r="M5942" i="251"/>
  <c r="N5910" i="251"/>
  <c r="M5910" i="251"/>
  <c r="N5878" i="251"/>
  <c r="M5878" i="251"/>
  <c r="N5846" i="251"/>
  <c r="M5846" i="251"/>
  <c r="N5814" i="251"/>
  <c r="M5814" i="251"/>
  <c r="N5782" i="251"/>
  <c r="M5782" i="251"/>
  <c r="N5750" i="251"/>
  <c r="M5750" i="251"/>
  <c r="N5718" i="251"/>
  <c r="M5718" i="251"/>
  <c r="N5686" i="251"/>
  <c r="M5686" i="251"/>
  <c r="N5654" i="251"/>
  <c r="M5654" i="251"/>
  <c r="N5622" i="251"/>
  <c r="M5622" i="251"/>
  <c r="N5590" i="251"/>
  <c r="M5590" i="251"/>
  <c r="N5558" i="251"/>
  <c r="M5558" i="251"/>
  <c r="N5526" i="251"/>
  <c r="M5526" i="251"/>
  <c r="N5494" i="251"/>
  <c r="M5494" i="251"/>
  <c r="N5462" i="251"/>
  <c r="M5462" i="251"/>
  <c r="N5430" i="251"/>
  <c r="M5430" i="251"/>
  <c r="N5398" i="251"/>
  <c r="M5398" i="251"/>
  <c r="N5366" i="251"/>
  <c r="M5366" i="251"/>
  <c r="N5334" i="251"/>
  <c r="M5334" i="251"/>
  <c r="N5302" i="251"/>
  <c r="M5302" i="251"/>
  <c r="N5270" i="251"/>
  <c r="M5270" i="251"/>
  <c r="N5238" i="251"/>
  <c r="M5238" i="251"/>
  <c r="N5206" i="251"/>
  <c r="M5206" i="251"/>
  <c r="N5174" i="251"/>
  <c r="M5174" i="251"/>
  <c r="N5142" i="251"/>
  <c r="M5142" i="251"/>
  <c r="N5110" i="251"/>
  <c r="M5110" i="251"/>
  <c r="N5078" i="251"/>
  <c r="M5078" i="251"/>
  <c r="N5046" i="251"/>
  <c r="M5046" i="251"/>
  <c r="N5014" i="251"/>
  <c r="M5014" i="251"/>
  <c r="N4982" i="251"/>
  <c r="M4982" i="251"/>
  <c r="N4950" i="251"/>
  <c r="M4950" i="251"/>
  <c r="N4918" i="251"/>
  <c r="M4918" i="251"/>
  <c r="N4886" i="251"/>
  <c r="M4886" i="251"/>
  <c r="N4854" i="251"/>
  <c r="M4854" i="251"/>
  <c r="N4822" i="251"/>
  <c r="M4822" i="251"/>
  <c r="N4790" i="251"/>
  <c r="M4790" i="251"/>
  <c r="N4758" i="251"/>
  <c r="M4758" i="251"/>
  <c r="N4726" i="251"/>
  <c r="M4726" i="251"/>
  <c r="N4694" i="251"/>
  <c r="M4694" i="251"/>
  <c r="N4662" i="251"/>
  <c r="M4662" i="251"/>
  <c r="N4630" i="251"/>
  <c r="M4630" i="251"/>
  <c r="N4598" i="251"/>
  <c r="M4598" i="251"/>
  <c r="N4566" i="251"/>
  <c r="M4566" i="251"/>
  <c r="N4534" i="251"/>
  <c r="M4534" i="251"/>
  <c r="N4502" i="251"/>
  <c r="M4502" i="251"/>
  <c r="N4470" i="251"/>
  <c r="M4470" i="251"/>
  <c r="N4438" i="251"/>
  <c r="M4438" i="251"/>
  <c r="N4406" i="251"/>
  <c r="M4406" i="251"/>
  <c r="N4374" i="251"/>
  <c r="M4374" i="251"/>
  <c r="N4342" i="251"/>
  <c r="M4342" i="251"/>
  <c r="N4310" i="251"/>
  <c r="M4310" i="251"/>
  <c r="N4278" i="251"/>
  <c r="M4278" i="251"/>
  <c r="N4246" i="251"/>
  <c r="M4246" i="251"/>
  <c r="N4214" i="251"/>
  <c r="M4214" i="251"/>
  <c r="N4182" i="251"/>
  <c r="M4182" i="251"/>
  <c r="N4150" i="251"/>
  <c r="M4150" i="251"/>
  <c r="N4118" i="251"/>
  <c r="M4118" i="251"/>
  <c r="N4086" i="251"/>
  <c r="M4086" i="251"/>
  <c r="N4054" i="251"/>
  <c r="M4054" i="251"/>
  <c r="N4022" i="251"/>
  <c r="M4022" i="251"/>
  <c r="N3990" i="251"/>
  <c r="M3990" i="251"/>
  <c r="N3958" i="251"/>
  <c r="M3958" i="251"/>
  <c r="N3926" i="251"/>
  <c r="M3926" i="251"/>
  <c r="N3894" i="251"/>
  <c r="M3894" i="251"/>
  <c r="N3862" i="251"/>
  <c r="M3862" i="251"/>
  <c r="N3830" i="251"/>
  <c r="M3830" i="251"/>
  <c r="N3798" i="251"/>
  <c r="M3798" i="251"/>
  <c r="N3766" i="251"/>
  <c r="M3766" i="251"/>
  <c r="N3734" i="251"/>
  <c r="M3734" i="251"/>
  <c r="N3702" i="251"/>
  <c r="M3702" i="251"/>
  <c r="N3670" i="251"/>
  <c r="M3670" i="251"/>
  <c r="N3638" i="251"/>
  <c r="M3638" i="251"/>
  <c r="N3606" i="251"/>
  <c r="M3606" i="251"/>
  <c r="N3574" i="251"/>
  <c r="M3574" i="251"/>
  <c r="N3542" i="251"/>
  <c r="M3542" i="251"/>
  <c r="N3510" i="251"/>
  <c r="M3510" i="251"/>
  <c r="N3478" i="251"/>
  <c r="M3478" i="251"/>
  <c r="N3446" i="251"/>
  <c r="M3446" i="251"/>
  <c r="N3414" i="251"/>
  <c r="M3414" i="251"/>
  <c r="N3382" i="251"/>
  <c r="M3382" i="251"/>
  <c r="N3350" i="251"/>
  <c r="M3350" i="251"/>
  <c r="N3318" i="251"/>
  <c r="M3318" i="251"/>
  <c r="N3286" i="251"/>
  <c r="M3286" i="251"/>
  <c r="N3254" i="251"/>
  <c r="M3254" i="251"/>
  <c r="N3222" i="251"/>
  <c r="M3222" i="251"/>
  <c r="N3190" i="251"/>
  <c r="M3190" i="251"/>
  <c r="N3158" i="251"/>
  <c r="M3158" i="251"/>
  <c r="N3126" i="251"/>
  <c r="M3126" i="251"/>
  <c r="N3094" i="251"/>
  <c r="M3094" i="251"/>
  <c r="N3062" i="251"/>
  <c r="M3062" i="251"/>
  <c r="N3030" i="251"/>
  <c r="M3030" i="251"/>
  <c r="N2998" i="251"/>
  <c r="M2998" i="251"/>
  <c r="N2966" i="251"/>
  <c r="M2966" i="251"/>
  <c r="N2934" i="251"/>
  <c r="M2934" i="251"/>
  <c r="N2902" i="251"/>
  <c r="M2902" i="251"/>
  <c r="N2870" i="251"/>
  <c r="M2870" i="251"/>
  <c r="N2838" i="251"/>
  <c r="M2838" i="251"/>
  <c r="N2806" i="251"/>
  <c r="M2806" i="251"/>
  <c r="N2774" i="251"/>
  <c r="M2774" i="251"/>
  <c r="N2742" i="251"/>
  <c r="M2742" i="251"/>
  <c r="N2710" i="251"/>
  <c r="M2710" i="251"/>
  <c r="N2678" i="251"/>
  <c r="M2678" i="251"/>
  <c r="N2646" i="251"/>
  <c r="M2646" i="251"/>
  <c r="N2614" i="251"/>
  <c r="M2614" i="251"/>
  <c r="N2582" i="251"/>
  <c r="M2582" i="251"/>
  <c r="N2550" i="251"/>
  <c r="M2550" i="251"/>
  <c r="N2518" i="251"/>
  <c r="M2518" i="251"/>
  <c r="N2486" i="251"/>
  <c r="M2486" i="251"/>
  <c r="N2454" i="251"/>
  <c r="M2454" i="251"/>
  <c r="N2422" i="251"/>
  <c r="M2422" i="251"/>
  <c r="N2390" i="251"/>
  <c r="M2390" i="251"/>
  <c r="N2358" i="251"/>
  <c r="M2358" i="251"/>
  <c r="N2326" i="251"/>
  <c r="M2326" i="251"/>
  <c r="N2294" i="251"/>
  <c r="M2294" i="251"/>
  <c r="N2262" i="251"/>
  <c r="M2262" i="251"/>
  <c r="N2230" i="251"/>
  <c r="M2230" i="251"/>
  <c r="N2198" i="251"/>
  <c r="M2198" i="251"/>
  <c r="N2166" i="251"/>
  <c r="M2166" i="251"/>
  <c r="N2134" i="251"/>
  <c r="M2134" i="251"/>
  <c r="N2102" i="251"/>
  <c r="M2102" i="251"/>
  <c r="N2070" i="251"/>
  <c r="M2070" i="251"/>
  <c r="N2038" i="251"/>
  <c r="M2038" i="251"/>
  <c r="N2006" i="251"/>
  <c r="M2006" i="251"/>
  <c r="N1974" i="251"/>
  <c r="M1974" i="251"/>
  <c r="N1942" i="251"/>
  <c r="M1942" i="251"/>
  <c r="N1910" i="251"/>
  <c r="M1910" i="251"/>
  <c r="N1878" i="251"/>
  <c r="M1878" i="251"/>
  <c r="N1846" i="251"/>
  <c r="M1846" i="251"/>
  <c r="N1814" i="251"/>
  <c r="M1814" i="251"/>
  <c r="N1782" i="251"/>
  <c r="M1782" i="251"/>
  <c r="N1750" i="251"/>
  <c r="M1750" i="251"/>
  <c r="N1718" i="251"/>
  <c r="M1718" i="251"/>
  <c r="N1686" i="251"/>
  <c r="M1686" i="251"/>
  <c r="N1654" i="251"/>
  <c r="M1654" i="251"/>
  <c r="N1622" i="251"/>
  <c r="M1622" i="251"/>
  <c r="N1590" i="251"/>
  <c r="M1590" i="251"/>
  <c r="N1558" i="251"/>
  <c r="M1558" i="251"/>
  <c r="N1526" i="251"/>
  <c r="M1526" i="251"/>
  <c r="N1494" i="251"/>
  <c r="M1494" i="251"/>
  <c r="N1462" i="251"/>
  <c r="M1462" i="251"/>
  <c r="N1430" i="251"/>
  <c r="M1430" i="251"/>
  <c r="N1398" i="251"/>
  <c r="M1398" i="251"/>
  <c r="N1366" i="251"/>
  <c r="M1366" i="251"/>
  <c r="N1334" i="251"/>
  <c r="M1334" i="251"/>
  <c r="N1302" i="251"/>
  <c r="M1302" i="251"/>
  <c r="N1270" i="251"/>
  <c r="M1270" i="251"/>
  <c r="N1238" i="251"/>
  <c r="M1238" i="251"/>
  <c r="N1206" i="251"/>
  <c r="M1206" i="251"/>
  <c r="N1174" i="251"/>
  <c r="M1174" i="251"/>
  <c r="N1142" i="251"/>
  <c r="M1142" i="251"/>
  <c r="N1110" i="251"/>
  <c r="M1110" i="251"/>
  <c r="N1078" i="251"/>
  <c r="M1078" i="251"/>
  <c r="N1046" i="251"/>
  <c r="M1046" i="251"/>
  <c r="N1014" i="251"/>
  <c r="M1014" i="251"/>
  <c r="N982" i="251"/>
  <c r="M982" i="251"/>
  <c r="N950" i="251"/>
  <c r="M950" i="251"/>
  <c r="N918" i="251"/>
  <c r="M918" i="251"/>
  <c r="N886" i="251"/>
  <c r="M886" i="251"/>
  <c r="N854" i="251"/>
  <c r="M854" i="251"/>
  <c r="N822" i="251"/>
  <c r="M822" i="251"/>
  <c r="N790" i="251"/>
  <c r="M790" i="251"/>
  <c r="N758" i="251"/>
  <c r="M758" i="251"/>
  <c r="N726" i="251"/>
  <c r="M726" i="251"/>
  <c r="N694" i="251"/>
  <c r="M694" i="251"/>
  <c r="N662" i="251"/>
  <c r="M662" i="251"/>
  <c r="N630" i="251"/>
  <c r="M630" i="251"/>
  <c r="N598" i="251"/>
  <c r="M598" i="251"/>
  <c r="N566" i="251"/>
  <c r="M566" i="251"/>
  <c r="N534" i="251"/>
  <c r="M534" i="251"/>
  <c r="N502" i="251"/>
  <c r="M502" i="251"/>
  <c r="N470" i="251"/>
  <c r="M470" i="251"/>
  <c r="N438" i="251"/>
  <c r="M438" i="251"/>
  <c r="N406" i="251"/>
  <c r="M406" i="251"/>
  <c r="N374" i="251"/>
  <c r="M374" i="251"/>
  <c r="N342" i="251"/>
  <c r="M342" i="251"/>
  <c r="N310" i="251"/>
  <c r="M310" i="251"/>
  <c r="N278" i="251"/>
  <c r="M278" i="251"/>
  <c r="N246" i="251"/>
  <c r="M246" i="251"/>
  <c r="N214" i="251"/>
  <c r="M214" i="251"/>
  <c r="N182" i="251"/>
  <c r="M182" i="251"/>
  <c r="N150" i="251"/>
  <c r="M150" i="251"/>
  <c r="N118" i="251"/>
  <c r="M118" i="251"/>
  <c r="N86" i="251"/>
  <c r="M86" i="251"/>
  <c r="N54" i="251"/>
  <c r="M54" i="251"/>
  <c r="N22" i="251"/>
  <c r="M22" i="251"/>
  <c r="N8149" i="251"/>
  <c r="M8149" i="251"/>
  <c r="N8117" i="251"/>
  <c r="M8117" i="251"/>
  <c r="N8085" i="251"/>
  <c r="M8085" i="251"/>
  <c r="N8053" i="251"/>
  <c r="M8053" i="251"/>
  <c r="N8021" i="251"/>
  <c r="M8021" i="251"/>
  <c r="N7989" i="251"/>
  <c r="M7989" i="251"/>
  <c r="N7957" i="251"/>
  <c r="M7957" i="251"/>
  <c r="N7925" i="251"/>
  <c r="M7925" i="251"/>
  <c r="N7893" i="251"/>
  <c r="M7893" i="251"/>
  <c r="N7861" i="251"/>
  <c r="M7861" i="251"/>
  <c r="N7829" i="251"/>
  <c r="M7829" i="251"/>
  <c r="N7797" i="251"/>
  <c r="M7797" i="251"/>
  <c r="N7765" i="251"/>
  <c r="M7765" i="251"/>
  <c r="N7733" i="251"/>
  <c r="M7733" i="251"/>
  <c r="N7701" i="251"/>
  <c r="M7701" i="251"/>
  <c r="N7669" i="251"/>
  <c r="M7669" i="251"/>
  <c r="N7637" i="251"/>
  <c r="M7637" i="251"/>
  <c r="N7605" i="251"/>
  <c r="M7605" i="251"/>
  <c r="N7573" i="251"/>
  <c r="M7573" i="251"/>
  <c r="N7541" i="251"/>
  <c r="M7541" i="251"/>
  <c r="N7509" i="251"/>
  <c r="M7509" i="251"/>
  <c r="N7477" i="251"/>
  <c r="M7477" i="251"/>
  <c r="N7445" i="251"/>
  <c r="M7445" i="251"/>
  <c r="N7413" i="251"/>
  <c r="M7413" i="251"/>
  <c r="N7381" i="251"/>
  <c r="M7381" i="251"/>
  <c r="N7349" i="251"/>
  <c r="M7349" i="251"/>
  <c r="N7317" i="251"/>
  <c r="M7317" i="251"/>
  <c r="N7285" i="251"/>
  <c r="M7285" i="251"/>
  <c r="N7253" i="251"/>
  <c r="M7253" i="251"/>
  <c r="N7221" i="251"/>
  <c r="M7221" i="251"/>
  <c r="N7189" i="251"/>
  <c r="M7189" i="251"/>
  <c r="N7157" i="251"/>
  <c r="M7157" i="251"/>
  <c r="N7125" i="251"/>
  <c r="M7125" i="251"/>
  <c r="N7093" i="251"/>
  <c r="M7093" i="251"/>
  <c r="N7061" i="251"/>
  <c r="M7061" i="251"/>
  <c r="N7029" i="251"/>
  <c r="M7029" i="251"/>
  <c r="N6997" i="251"/>
  <c r="M6997" i="251"/>
  <c r="N6965" i="251"/>
  <c r="M6965" i="251"/>
  <c r="N6933" i="251"/>
  <c r="M6933" i="251"/>
  <c r="N6901" i="251"/>
  <c r="M6901" i="251"/>
  <c r="N6869" i="251"/>
  <c r="M6869" i="251"/>
  <c r="N6837" i="251"/>
  <c r="M6837" i="251"/>
  <c r="N6805" i="251"/>
  <c r="M6805" i="251"/>
  <c r="N6773" i="251"/>
  <c r="M6773" i="251"/>
  <c r="N6741" i="251"/>
  <c r="M6741" i="251"/>
  <c r="N6709" i="251"/>
  <c r="M6709" i="251"/>
  <c r="N6677" i="251"/>
  <c r="M6677" i="251"/>
  <c r="N6645" i="251"/>
  <c r="M6645" i="251"/>
  <c r="N6613" i="251"/>
  <c r="M6613" i="251"/>
  <c r="N6581" i="251"/>
  <c r="M6581" i="251"/>
  <c r="N6549" i="251"/>
  <c r="M6549" i="251"/>
  <c r="N6517" i="251"/>
  <c r="M6517" i="251"/>
  <c r="N6485" i="251"/>
  <c r="M6485" i="251"/>
  <c r="N6453" i="251"/>
  <c r="M6453" i="251"/>
  <c r="N6421" i="251"/>
  <c r="M6421" i="251"/>
  <c r="N6389" i="251"/>
  <c r="M6389" i="251"/>
  <c r="N6357" i="251"/>
  <c r="M6357" i="251"/>
  <c r="N6325" i="251"/>
  <c r="M6325" i="251"/>
  <c r="N6293" i="251"/>
  <c r="M6293" i="251"/>
  <c r="N6261" i="251"/>
  <c r="M6261" i="251"/>
  <c r="N6229" i="251"/>
  <c r="M6229" i="251"/>
  <c r="N6197" i="251"/>
  <c r="M6197" i="251"/>
  <c r="N6165" i="251"/>
  <c r="M6165" i="251"/>
  <c r="N6133" i="251"/>
  <c r="M6133" i="251"/>
  <c r="N6101" i="251"/>
  <c r="M6101" i="251"/>
  <c r="N6069" i="251"/>
  <c r="M6069" i="251"/>
  <c r="N6037" i="251"/>
  <c r="M6037" i="251"/>
  <c r="N6005" i="251"/>
  <c r="M6005" i="251"/>
  <c r="N5973" i="251"/>
  <c r="M5973" i="251"/>
  <c r="N5941" i="251"/>
  <c r="M5941" i="251"/>
  <c r="N5909" i="251"/>
  <c r="M5909" i="251"/>
  <c r="N5877" i="251"/>
  <c r="M5877" i="251"/>
  <c r="N5845" i="251"/>
  <c r="M5845" i="251"/>
  <c r="N5813" i="251"/>
  <c r="M5813" i="251"/>
  <c r="N5781" i="251"/>
  <c r="M5781" i="251"/>
  <c r="N5749" i="251"/>
  <c r="M5749" i="251"/>
  <c r="N5717" i="251"/>
  <c r="M5717" i="251"/>
  <c r="N5685" i="251"/>
  <c r="M5685" i="251"/>
  <c r="N5653" i="251"/>
  <c r="M5653" i="251"/>
  <c r="N5621" i="251"/>
  <c r="M5621" i="251"/>
  <c r="N5589" i="251"/>
  <c r="M5589" i="251"/>
  <c r="N5557" i="251"/>
  <c r="M5557" i="251"/>
  <c r="N5525" i="251"/>
  <c r="M5525" i="251"/>
  <c r="N5493" i="251"/>
  <c r="M5493" i="251"/>
  <c r="N5461" i="251"/>
  <c r="M5461" i="251"/>
  <c r="N5429" i="251"/>
  <c r="M5429" i="251"/>
  <c r="N5397" i="251"/>
  <c r="M5397" i="251"/>
  <c r="N5365" i="251"/>
  <c r="M5365" i="251"/>
  <c r="N5333" i="251"/>
  <c r="M5333" i="251"/>
  <c r="N5301" i="251"/>
  <c r="M5301" i="251"/>
  <c r="N5269" i="251"/>
  <c r="M5269" i="251"/>
  <c r="N5237" i="251"/>
  <c r="M5237" i="251"/>
  <c r="N5205" i="251"/>
  <c r="M5205" i="251"/>
  <c r="N5173" i="251"/>
  <c r="M5173" i="251"/>
  <c r="N5141" i="251"/>
  <c r="M5141" i="251"/>
  <c r="N5109" i="251"/>
  <c r="M5109" i="251"/>
  <c r="N5077" i="251"/>
  <c r="M5077" i="251"/>
  <c r="N5045" i="251"/>
  <c r="M5045" i="251"/>
  <c r="N5013" i="251"/>
  <c r="M5013" i="251"/>
  <c r="N4981" i="251"/>
  <c r="M4981" i="251"/>
  <c r="N4949" i="251"/>
  <c r="M4949" i="251"/>
  <c r="N4917" i="251"/>
  <c r="M4917" i="251"/>
  <c r="N4885" i="251"/>
  <c r="M4885" i="251"/>
  <c r="N4853" i="251"/>
  <c r="M4853" i="251"/>
  <c r="N4821" i="251"/>
  <c r="M4821" i="251"/>
  <c r="N4789" i="251"/>
  <c r="M4789" i="251"/>
  <c r="N4757" i="251"/>
  <c r="M4757" i="251"/>
  <c r="N4725" i="251"/>
  <c r="M4725" i="251"/>
  <c r="N4693" i="251"/>
  <c r="M4693" i="251"/>
  <c r="N4661" i="251"/>
  <c r="M4661" i="251"/>
  <c r="N4629" i="251"/>
  <c r="M4629" i="251"/>
  <c r="N4597" i="251"/>
  <c r="M4597" i="251"/>
  <c r="N4565" i="251"/>
  <c r="M4565" i="251"/>
  <c r="N4533" i="251"/>
  <c r="M4533" i="251"/>
  <c r="N4501" i="251"/>
  <c r="M4501" i="251"/>
  <c r="N4469" i="251"/>
  <c r="M4469" i="251"/>
  <c r="N4437" i="251"/>
  <c r="M4437" i="251"/>
  <c r="N4405" i="251"/>
  <c r="M4405" i="251"/>
  <c r="N4373" i="251"/>
  <c r="M4373" i="251"/>
  <c r="N4341" i="251"/>
  <c r="M4341" i="251"/>
  <c r="N4309" i="251"/>
  <c r="M4309" i="251"/>
  <c r="N4277" i="251"/>
  <c r="M4277" i="251"/>
  <c r="N4245" i="251"/>
  <c r="M4245" i="251"/>
  <c r="N4213" i="251"/>
  <c r="M4213" i="251"/>
  <c r="N4181" i="251"/>
  <c r="M4181" i="251"/>
  <c r="N4149" i="251"/>
  <c r="M4149" i="251"/>
  <c r="N4117" i="251"/>
  <c r="M4117" i="251"/>
  <c r="N4085" i="251"/>
  <c r="M4085" i="251"/>
  <c r="N4053" i="251"/>
  <c r="M4053" i="251"/>
  <c r="N4021" i="251"/>
  <c r="M4021" i="251"/>
  <c r="N3989" i="251"/>
  <c r="M3989" i="251"/>
  <c r="N3957" i="251"/>
  <c r="M3957" i="251"/>
  <c r="N3925" i="251"/>
  <c r="M3925" i="251"/>
  <c r="N3893" i="251"/>
  <c r="M3893" i="251"/>
  <c r="N3861" i="251"/>
  <c r="M3861" i="251"/>
  <c r="N3829" i="251"/>
  <c r="M3829" i="251"/>
  <c r="N3797" i="251"/>
  <c r="M3797" i="251"/>
  <c r="N3765" i="251"/>
  <c r="M3765" i="251"/>
  <c r="N3733" i="251"/>
  <c r="M3733" i="251"/>
  <c r="N3701" i="251"/>
  <c r="M3701" i="251"/>
  <c r="N3669" i="251"/>
  <c r="M3669" i="251"/>
  <c r="N3637" i="251"/>
  <c r="M3637" i="251"/>
  <c r="N3605" i="251"/>
  <c r="M3605" i="251"/>
  <c r="N3573" i="251"/>
  <c r="M3573" i="251"/>
  <c r="N3541" i="251"/>
  <c r="M3541" i="251"/>
  <c r="N3509" i="251"/>
  <c r="M3509" i="251"/>
  <c r="N3477" i="251"/>
  <c r="M3477" i="251"/>
  <c r="N3445" i="251"/>
  <c r="M3445" i="251"/>
  <c r="N3413" i="251"/>
  <c r="M3413" i="251"/>
  <c r="N3381" i="251"/>
  <c r="M3381" i="251"/>
  <c r="N3349" i="251"/>
  <c r="M3349" i="251"/>
  <c r="N3317" i="251"/>
  <c r="M3317" i="251"/>
  <c r="N3285" i="251"/>
  <c r="M3285" i="251"/>
  <c r="N3253" i="251"/>
  <c r="M3253" i="251"/>
  <c r="N3221" i="251"/>
  <c r="M3221" i="251"/>
  <c r="N3189" i="251"/>
  <c r="M3189" i="251"/>
  <c r="N3157" i="251"/>
  <c r="M3157" i="251"/>
  <c r="N3125" i="251"/>
  <c r="M3125" i="251"/>
  <c r="N3093" i="251"/>
  <c r="M3093" i="251"/>
  <c r="N3061" i="251"/>
  <c r="M3061" i="251"/>
  <c r="N3029" i="251"/>
  <c r="M3029" i="251"/>
  <c r="N2997" i="251"/>
  <c r="M2997" i="251"/>
  <c r="N2965" i="251"/>
  <c r="M2965" i="251"/>
  <c r="N2933" i="251"/>
  <c r="M2933" i="251"/>
  <c r="N2901" i="251"/>
  <c r="M2901" i="251"/>
  <c r="N2869" i="251"/>
  <c r="M2869" i="251"/>
  <c r="N2837" i="251"/>
  <c r="M2837" i="251"/>
  <c r="N2805" i="251"/>
  <c r="M2805" i="251"/>
  <c r="N2773" i="251"/>
  <c r="M2773" i="251"/>
  <c r="N2741" i="251"/>
  <c r="M2741" i="251"/>
  <c r="N2709" i="251"/>
  <c r="M2709" i="251"/>
  <c r="N2677" i="251"/>
  <c r="M2677" i="251"/>
  <c r="N2645" i="251"/>
  <c r="M2645" i="251"/>
  <c r="N2613" i="251"/>
  <c r="M2613" i="251"/>
  <c r="N2581" i="251"/>
  <c r="M2581" i="251"/>
  <c r="N2549" i="251"/>
  <c r="M2549" i="251"/>
  <c r="N2517" i="251"/>
  <c r="M2517" i="251"/>
  <c r="N2485" i="251"/>
  <c r="M2485" i="251"/>
  <c r="N2453" i="251"/>
  <c r="M2453" i="251"/>
  <c r="N2421" i="251"/>
  <c r="M2421" i="251"/>
  <c r="N2389" i="251"/>
  <c r="M2389" i="251"/>
  <c r="N2357" i="251"/>
  <c r="M2357" i="251"/>
  <c r="N2325" i="251"/>
  <c r="M2325" i="251"/>
  <c r="N2293" i="251"/>
  <c r="M2293" i="251"/>
  <c r="N2261" i="251"/>
  <c r="M2261" i="251"/>
  <c r="N2229" i="251"/>
  <c r="M2229" i="251"/>
  <c r="N2197" i="251"/>
  <c r="M2197" i="251"/>
  <c r="N2165" i="251"/>
  <c r="M2165" i="251"/>
  <c r="N2133" i="251"/>
  <c r="M2133" i="251"/>
  <c r="N2101" i="251"/>
  <c r="M2101" i="251"/>
  <c r="N2069" i="251"/>
  <c r="M2069" i="251"/>
  <c r="N2037" i="251"/>
  <c r="M2037" i="251"/>
  <c r="N2005" i="251"/>
  <c r="M2005" i="251"/>
  <c r="N1973" i="251"/>
  <c r="M1973" i="251"/>
  <c r="N1941" i="251"/>
  <c r="M1941" i="251"/>
  <c r="N1909" i="251"/>
  <c r="M1909" i="251"/>
  <c r="N1877" i="251"/>
  <c r="M1877" i="251"/>
  <c r="N1845" i="251"/>
  <c r="M1845" i="251"/>
  <c r="N1813" i="251"/>
  <c r="M1813" i="251"/>
  <c r="N1781" i="251"/>
  <c r="M1781" i="251"/>
  <c r="N1749" i="251"/>
  <c r="M1749" i="251"/>
  <c r="N1717" i="251"/>
  <c r="M1717" i="251"/>
  <c r="N1685" i="251"/>
  <c r="M1685" i="251"/>
  <c r="N1653" i="251"/>
  <c r="M1653" i="251"/>
  <c r="N1621" i="251"/>
  <c r="M1621" i="251"/>
  <c r="N1589" i="251"/>
  <c r="M1589" i="251"/>
  <c r="N1557" i="251"/>
  <c r="M1557" i="251"/>
  <c r="N1525" i="251"/>
  <c r="M1525" i="251"/>
  <c r="N1493" i="251"/>
  <c r="M1493" i="251"/>
  <c r="N1461" i="251"/>
  <c r="M1461" i="251"/>
  <c r="N1429" i="251"/>
  <c r="M1429" i="251"/>
  <c r="N1397" i="251"/>
  <c r="M1397" i="251"/>
  <c r="N1365" i="251"/>
  <c r="M1365" i="251"/>
  <c r="N1333" i="251"/>
  <c r="M1333" i="251"/>
  <c r="N1301" i="251"/>
  <c r="M1301" i="251"/>
  <c r="N1269" i="251"/>
  <c r="M1269" i="251"/>
  <c r="N1237" i="251"/>
  <c r="M1237" i="251"/>
  <c r="N1205" i="251"/>
  <c r="M1205" i="251"/>
  <c r="N1173" i="251"/>
  <c r="M1173" i="251"/>
  <c r="N1141" i="251"/>
  <c r="M1141" i="251"/>
  <c r="N1109" i="251"/>
  <c r="M1109" i="251"/>
  <c r="N1077" i="251"/>
  <c r="M1077" i="251"/>
  <c r="N1045" i="251"/>
  <c r="M1045" i="251"/>
  <c r="N1013" i="251"/>
  <c r="M1013" i="251"/>
  <c r="N981" i="251"/>
  <c r="M981" i="251"/>
  <c r="N949" i="251"/>
  <c r="M949" i="251"/>
  <c r="N917" i="251"/>
  <c r="M917" i="251"/>
  <c r="N885" i="251"/>
  <c r="M885" i="251"/>
  <c r="N853" i="251"/>
  <c r="M853" i="251"/>
  <c r="N821" i="251"/>
  <c r="M821" i="251"/>
  <c r="N789" i="251"/>
  <c r="M789" i="251"/>
  <c r="N757" i="251"/>
  <c r="M757" i="251"/>
  <c r="N725" i="251"/>
  <c r="M725" i="251"/>
  <c r="N693" i="251"/>
  <c r="M693" i="251"/>
  <c r="N661" i="251"/>
  <c r="M661" i="251"/>
  <c r="N629" i="251"/>
  <c r="M629" i="251"/>
  <c r="N597" i="251"/>
  <c r="M597" i="251"/>
  <c r="N565" i="251"/>
  <c r="M565" i="251"/>
  <c r="N533" i="251"/>
  <c r="M533" i="251"/>
  <c r="N501" i="251"/>
  <c r="M501" i="251"/>
  <c r="N469" i="251"/>
  <c r="M469" i="251"/>
  <c r="N437" i="251"/>
  <c r="M437" i="251"/>
  <c r="N405" i="251"/>
  <c r="M405" i="251"/>
  <c r="N373" i="251"/>
  <c r="M373" i="251"/>
  <c r="N341" i="251"/>
  <c r="M341" i="251"/>
  <c r="N309" i="251"/>
  <c r="M309" i="251"/>
  <c r="N277" i="251"/>
  <c r="M277" i="251"/>
  <c r="N245" i="251"/>
  <c r="M245" i="251"/>
  <c r="N213" i="251"/>
  <c r="M213" i="251"/>
  <c r="N181" i="251"/>
  <c r="M181" i="251"/>
  <c r="N149" i="251"/>
  <c r="M149" i="251"/>
  <c r="N117" i="251"/>
  <c r="M117" i="251"/>
  <c r="N85" i="251"/>
  <c r="M85" i="251"/>
  <c r="N53" i="251"/>
  <c r="M53" i="251"/>
  <c r="N21" i="251"/>
  <c r="M21" i="251"/>
  <c r="N8148" i="251"/>
  <c r="M8148" i="251"/>
  <c r="N8116" i="251"/>
  <c r="M8116" i="251"/>
  <c r="N8084" i="251"/>
  <c r="M8084" i="251"/>
  <c r="N8052" i="251"/>
  <c r="M8052" i="251"/>
  <c r="N8020" i="251"/>
  <c r="M8020" i="251"/>
  <c r="N7988" i="251"/>
  <c r="M7988" i="251"/>
  <c r="N7956" i="251"/>
  <c r="M7956" i="251"/>
  <c r="N7924" i="251"/>
  <c r="M7924" i="251"/>
  <c r="N7892" i="251"/>
  <c r="M7892" i="251"/>
  <c r="N7860" i="251"/>
  <c r="M7860" i="251"/>
  <c r="N7828" i="251"/>
  <c r="M7828" i="251"/>
  <c r="N7796" i="251"/>
  <c r="M7796" i="251"/>
  <c r="N7764" i="251"/>
  <c r="M7764" i="251"/>
  <c r="N7732" i="251"/>
  <c r="M7732" i="251"/>
  <c r="N7700" i="251"/>
  <c r="M7700" i="251"/>
  <c r="N7668" i="251"/>
  <c r="M7668" i="251"/>
  <c r="N7636" i="251"/>
  <c r="M7636" i="251"/>
  <c r="N7604" i="251"/>
  <c r="M7604" i="251"/>
  <c r="N7572" i="251"/>
  <c r="M7572" i="251"/>
  <c r="N7540" i="251"/>
  <c r="M7540" i="251"/>
  <c r="N7508" i="251"/>
  <c r="M7508" i="251"/>
  <c r="N7476" i="251"/>
  <c r="M7476" i="251"/>
  <c r="N7444" i="251"/>
  <c r="M7444" i="251"/>
  <c r="N7412" i="251"/>
  <c r="M7412" i="251"/>
  <c r="N7380" i="251"/>
  <c r="M7380" i="251"/>
  <c r="N7348" i="251"/>
  <c r="M7348" i="251"/>
  <c r="N7316" i="251"/>
  <c r="M7316" i="251"/>
  <c r="N7284" i="251"/>
  <c r="M7284" i="251"/>
  <c r="N7252" i="251"/>
  <c r="M7252" i="251"/>
  <c r="N7220" i="251"/>
  <c r="M7220" i="251"/>
  <c r="N7188" i="251"/>
  <c r="M7188" i="251"/>
  <c r="N7156" i="251"/>
  <c r="M7156" i="251"/>
  <c r="N7124" i="251"/>
  <c r="M7124" i="251"/>
  <c r="N7092" i="251"/>
  <c r="M7092" i="251"/>
  <c r="N7060" i="251"/>
  <c r="M7060" i="251"/>
  <c r="N7028" i="251"/>
  <c r="M7028" i="251"/>
  <c r="N6996" i="251"/>
  <c r="M6996" i="251"/>
  <c r="N6964" i="251"/>
  <c r="M6964" i="251"/>
  <c r="N6932" i="251"/>
  <c r="M6932" i="251"/>
  <c r="N6900" i="251"/>
  <c r="M6900" i="251"/>
  <c r="N6868" i="251"/>
  <c r="M6868" i="251"/>
  <c r="N6836" i="251"/>
  <c r="M6836" i="251"/>
  <c r="N6804" i="251"/>
  <c r="M6804" i="251"/>
  <c r="N6772" i="251"/>
  <c r="M6772" i="251"/>
  <c r="N6740" i="251"/>
  <c r="M6740" i="251"/>
  <c r="N6708" i="251"/>
  <c r="M6708" i="251"/>
  <c r="N6676" i="251"/>
  <c r="M6676" i="251"/>
  <c r="N6644" i="251"/>
  <c r="M6644" i="251"/>
  <c r="N6612" i="251"/>
  <c r="M6612" i="251"/>
  <c r="N6580" i="251"/>
  <c r="M6580" i="251"/>
  <c r="N6548" i="251"/>
  <c r="M6548" i="251"/>
  <c r="N6516" i="251"/>
  <c r="M6516" i="251"/>
  <c r="N6484" i="251"/>
  <c r="M6484" i="251"/>
  <c r="N6452" i="251"/>
  <c r="M6452" i="251"/>
  <c r="N6420" i="251"/>
  <c r="M6420" i="251"/>
  <c r="N6388" i="251"/>
  <c r="M6388" i="251"/>
  <c r="N6356" i="251"/>
  <c r="M6356" i="251"/>
  <c r="N6324" i="251"/>
  <c r="M6324" i="251"/>
  <c r="N6292" i="251"/>
  <c r="M6292" i="251"/>
  <c r="N6260" i="251"/>
  <c r="M6260" i="251"/>
  <c r="N6228" i="251"/>
  <c r="M6228" i="251"/>
  <c r="N6196" i="251"/>
  <c r="M6196" i="251"/>
  <c r="N6164" i="251"/>
  <c r="M6164" i="251"/>
  <c r="N6132" i="251"/>
  <c r="M6132" i="251"/>
  <c r="N6100" i="251"/>
  <c r="M6100" i="251"/>
  <c r="N6068" i="251"/>
  <c r="M6068" i="251"/>
  <c r="N6036" i="251"/>
  <c r="M6036" i="251"/>
  <c r="N6004" i="251"/>
  <c r="M6004" i="251"/>
  <c r="N5972" i="251"/>
  <c r="M5972" i="251"/>
  <c r="N5940" i="251"/>
  <c r="M5940" i="251"/>
  <c r="N5908" i="251"/>
  <c r="M5908" i="251"/>
  <c r="N5876" i="251"/>
  <c r="M5876" i="251"/>
  <c r="N5844" i="251"/>
  <c r="M5844" i="251"/>
  <c r="N5812" i="251"/>
  <c r="M5812" i="251"/>
  <c r="N5780" i="251"/>
  <c r="M5780" i="251"/>
  <c r="N5748" i="251"/>
  <c r="M5748" i="251"/>
  <c r="N5716" i="251"/>
  <c r="M5716" i="251"/>
  <c r="N5684" i="251"/>
  <c r="M5684" i="251"/>
  <c r="N5652" i="251"/>
  <c r="M5652" i="251"/>
  <c r="N5620" i="251"/>
  <c r="M5620" i="251"/>
  <c r="N5588" i="251"/>
  <c r="M5588" i="251"/>
  <c r="N5556" i="251"/>
  <c r="M5556" i="251"/>
  <c r="N5524" i="251"/>
  <c r="M5524" i="251"/>
  <c r="N5492" i="251"/>
  <c r="M5492" i="251"/>
  <c r="N5460" i="251"/>
  <c r="M5460" i="251"/>
  <c r="N5428" i="251"/>
  <c r="M5428" i="251"/>
  <c r="N5396" i="251"/>
  <c r="M5396" i="251"/>
  <c r="N5364" i="251"/>
  <c r="M5364" i="251"/>
  <c r="N5332" i="251"/>
  <c r="M5332" i="251"/>
  <c r="N5300" i="251"/>
  <c r="M5300" i="251"/>
  <c r="N5268" i="251"/>
  <c r="M5268" i="251"/>
  <c r="N5236" i="251"/>
  <c r="M5236" i="251"/>
  <c r="N5204" i="251"/>
  <c r="M5204" i="251"/>
  <c r="N5172" i="251"/>
  <c r="M5172" i="251"/>
  <c r="N5140" i="251"/>
  <c r="M5140" i="251"/>
  <c r="N5108" i="251"/>
  <c r="M5108" i="251"/>
  <c r="N5076" i="251"/>
  <c r="M5076" i="251"/>
  <c r="N5044" i="251"/>
  <c r="M5044" i="251"/>
  <c r="N5012" i="251"/>
  <c r="M5012" i="251"/>
  <c r="N4980" i="251"/>
  <c r="M4980" i="251"/>
  <c r="N4948" i="251"/>
  <c r="M4948" i="251"/>
  <c r="N4916" i="251"/>
  <c r="M4916" i="251"/>
  <c r="N4884" i="251"/>
  <c r="M4884" i="251"/>
  <c r="N4852" i="251"/>
  <c r="M4852" i="251"/>
  <c r="N4820" i="251"/>
  <c r="M4820" i="251"/>
  <c r="N4788" i="251"/>
  <c r="M4788" i="251"/>
  <c r="N4756" i="251"/>
  <c r="M4756" i="251"/>
  <c r="N4724" i="251"/>
  <c r="M4724" i="251"/>
  <c r="N4692" i="251"/>
  <c r="M4692" i="251"/>
  <c r="N4660" i="251"/>
  <c r="M4660" i="251"/>
  <c r="N4628" i="251"/>
  <c r="M4628" i="251"/>
  <c r="N4596" i="251"/>
  <c r="M4596" i="251"/>
  <c r="N4564" i="251"/>
  <c r="M4564" i="251"/>
  <c r="N4532" i="251"/>
  <c r="M4532" i="251"/>
  <c r="N4500" i="251"/>
  <c r="M4500" i="251"/>
  <c r="N4468" i="251"/>
  <c r="M4468" i="251"/>
  <c r="N4436" i="251"/>
  <c r="M4436" i="251"/>
  <c r="N4404" i="251"/>
  <c r="M4404" i="251"/>
  <c r="N4372" i="251"/>
  <c r="M4372" i="251"/>
  <c r="N4340" i="251"/>
  <c r="M4340" i="251"/>
  <c r="N4308" i="251"/>
  <c r="M4308" i="251"/>
  <c r="N4276" i="251"/>
  <c r="M4276" i="251"/>
  <c r="N4244" i="251"/>
  <c r="M4244" i="251"/>
  <c r="N4212" i="251"/>
  <c r="M4212" i="251"/>
  <c r="N4180" i="251"/>
  <c r="M4180" i="251"/>
  <c r="N4148" i="251"/>
  <c r="M4148" i="251"/>
  <c r="N4116" i="251"/>
  <c r="M4116" i="251"/>
  <c r="N4084" i="251"/>
  <c r="M4084" i="251"/>
  <c r="N4052" i="251"/>
  <c r="M4052" i="251"/>
  <c r="N4020" i="251"/>
  <c r="M4020" i="251"/>
  <c r="N3988" i="251"/>
  <c r="M3988" i="251"/>
  <c r="N3956" i="251"/>
  <c r="M3956" i="251"/>
  <c r="N3924" i="251"/>
  <c r="M3924" i="251"/>
  <c r="N3892" i="251"/>
  <c r="M3892" i="251"/>
  <c r="N3860" i="251"/>
  <c r="M3860" i="251"/>
  <c r="N3828" i="251"/>
  <c r="M3828" i="251"/>
  <c r="N3796" i="251"/>
  <c r="M3796" i="251"/>
  <c r="N3764" i="251"/>
  <c r="M3764" i="251"/>
  <c r="N3732" i="251"/>
  <c r="M3732" i="251"/>
  <c r="N3700" i="251"/>
  <c r="M3700" i="251"/>
  <c r="N3668" i="251"/>
  <c r="M3668" i="251"/>
  <c r="N3636" i="251"/>
  <c r="M3636" i="251"/>
  <c r="N3604" i="251"/>
  <c r="M3604" i="251"/>
  <c r="N3572" i="251"/>
  <c r="M3572" i="251"/>
  <c r="N3540" i="251"/>
  <c r="M3540" i="251"/>
  <c r="N3508" i="251"/>
  <c r="M3508" i="251"/>
  <c r="N3476" i="251"/>
  <c r="M3476" i="251"/>
  <c r="N3444" i="251"/>
  <c r="M3444" i="251"/>
  <c r="N3412" i="251"/>
  <c r="M3412" i="251"/>
  <c r="N3380" i="251"/>
  <c r="M3380" i="251"/>
  <c r="N3348" i="251"/>
  <c r="M3348" i="251"/>
  <c r="N3316" i="251"/>
  <c r="M3316" i="251"/>
  <c r="N3284" i="251"/>
  <c r="M3284" i="251"/>
  <c r="N3252" i="251"/>
  <c r="M3252" i="251"/>
  <c r="N3220" i="251"/>
  <c r="M3220" i="251"/>
  <c r="N3188" i="251"/>
  <c r="M3188" i="251"/>
  <c r="N3156" i="251"/>
  <c r="M3156" i="251"/>
  <c r="N3124" i="251"/>
  <c r="M3124" i="251"/>
  <c r="N3092" i="251"/>
  <c r="M3092" i="251"/>
  <c r="N3060" i="251"/>
  <c r="M3060" i="251"/>
  <c r="N3028" i="251"/>
  <c r="M3028" i="251"/>
  <c r="N2996" i="251"/>
  <c r="M2996" i="251"/>
  <c r="N2964" i="251"/>
  <c r="M2964" i="251"/>
  <c r="N2932" i="251"/>
  <c r="M2932" i="251"/>
  <c r="N2900" i="251"/>
  <c r="M2900" i="251"/>
  <c r="N2868" i="251"/>
  <c r="M2868" i="251"/>
  <c r="N2836" i="251"/>
  <c r="M2836" i="251"/>
  <c r="N2804" i="251"/>
  <c r="M2804" i="251"/>
  <c r="N2772" i="251"/>
  <c r="M2772" i="251"/>
  <c r="N2740" i="251"/>
  <c r="M2740" i="251"/>
  <c r="N2708" i="251"/>
  <c r="M2708" i="251"/>
  <c r="N2676" i="251"/>
  <c r="M2676" i="251"/>
  <c r="N2644" i="251"/>
  <c r="M2644" i="251"/>
  <c r="N2612" i="251"/>
  <c r="M2612" i="251"/>
  <c r="N2580" i="251"/>
  <c r="M2580" i="251"/>
  <c r="N2548" i="251"/>
  <c r="M2548" i="251"/>
  <c r="N2516" i="251"/>
  <c r="M2516" i="251"/>
  <c r="N2484" i="251"/>
  <c r="M2484" i="251"/>
  <c r="N2452" i="251"/>
  <c r="M2452" i="251"/>
  <c r="N2420" i="251"/>
  <c r="M2420" i="251"/>
  <c r="N2388" i="251"/>
  <c r="M2388" i="251"/>
  <c r="N2356" i="251"/>
  <c r="M2356" i="251"/>
  <c r="N2324" i="251"/>
  <c r="M2324" i="251"/>
  <c r="N2292" i="251"/>
  <c r="M2292" i="251"/>
  <c r="N2260" i="251"/>
  <c r="M2260" i="251"/>
  <c r="N2228" i="251"/>
  <c r="M2228" i="251"/>
  <c r="N2196" i="251"/>
  <c r="M2196" i="251"/>
  <c r="N2164" i="251"/>
  <c r="M2164" i="251"/>
  <c r="N2132" i="251"/>
  <c r="M2132" i="251"/>
  <c r="N2100" i="251"/>
  <c r="M2100" i="251"/>
  <c r="N2068" i="251"/>
  <c r="M2068" i="251"/>
  <c r="N2036" i="251"/>
  <c r="M2036" i="251"/>
  <c r="N2004" i="251"/>
  <c r="M2004" i="251"/>
  <c r="N1972" i="251"/>
  <c r="M1972" i="251"/>
  <c r="N1940" i="251"/>
  <c r="M1940" i="251"/>
  <c r="N1908" i="251"/>
  <c r="M1908" i="251"/>
  <c r="N1876" i="251"/>
  <c r="M1876" i="251"/>
  <c r="N1844" i="251"/>
  <c r="M1844" i="251"/>
  <c r="N1812" i="251"/>
  <c r="M1812" i="251"/>
  <c r="N1780" i="251"/>
  <c r="M1780" i="251"/>
  <c r="N1748" i="251"/>
  <c r="M1748" i="251"/>
  <c r="N1716" i="251"/>
  <c r="M1716" i="251"/>
  <c r="N1684" i="251"/>
  <c r="M1684" i="251"/>
  <c r="N1652" i="251"/>
  <c r="M1652" i="251"/>
  <c r="N1620" i="251"/>
  <c r="M1620" i="251"/>
  <c r="N1588" i="251"/>
  <c r="M1588" i="251"/>
  <c r="N1556" i="251"/>
  <c r="M1556" i="251"/>
  <c r="N1524" i="251"/>
  <c r="M1524" i="251"/>
  <c r="N1492" i="251"/>
  <c r="M1492" i="251"/>
  <c r="N1460" i="251"/>
  <c r="M1460" i="251"/>
  <c r="N1428" i="251"/>
  <c r="M1428" i="251"/>
  <c r="N1396" i="251"/>
  <c r="M1396" i="251"/>
  <c r="N1364" i="251"/>
  <c r="M1364" i="251"/>
  <c r="N1332" i="251"/>
  <c r="M1332" i="251"/>
  <c r="N1300" i="251"/>
  <c r="M1300" i="251"/>
  <c r="N1268" i="251"/>
  <c r="M1268" i="251"/>
  <c r="N1236" i="251"/>
  <c r="M1236" i="251"/>
  <c r="N1204" i="251"/>
  <c r="M1204" i="251"/>
  <c r="N1172" i="251"/>
  <c r="M1172" i="251"/>
  <c r="N1140" i="251"/>
  <c r="M1140" i="251"/>
  <c r="N1108" i="251"/>
  <c r="M1108" i="251"/>
  <c r="N1076" i="251"/>
  <c r="M1076" i="251"/>
  <c r="N1044" i="251"/>
  <c r="M1044" i="251"/>
  <c r="N1012" i="251"/>
  <c r="M1012" i="251"/>
  <c r="N980" i="251"/>
  <c r="M980" i="251"/>
  <c r="N948" i="251"/>
  <c r="M948" i="251"/>
  <c r="N916" i="251"/>
  <c r="M916" i="251"/>
  <c r="N884" i="251"/>
  <c r="M884" i="251"/>
  <c r="N852" i="251"/>
  <c r="M852" i="251"/>
  <c r="N820" i="251"/>
  <c r="M820" i="251"/>
  <c r="N788" i="251"/>
  <c r="M788" i="251"/>
  <c r="N756" i="251"/>
  <c r="M756" i="251"/>
  <c r="N724" i="251"/>
  <c r="M724" i="251"/>
  <c r="N692" i="251"/>
  <c r="M692" i="251"/>
  <c r="N660" i="251"/>
  <c r="M660" i="251"/>
  <c r="N628" i="251"/>
  <c r="M628" i="251"/>
  <c r="N596" i="251"/>
  <c r="M596" i="251"/>
  <c r="N564" i="251"/>
  <c r="M564" i="251"/>
  <c r="N532" i="251"/>
  <c r="M532" i="251"/>
  <c r="N500" i="251"/>
  <c r="M500" i="251"/>
  <c r="N468" i="251"/>
  <c r="M468" i="251"/>
  <c r="N436" i="251"/>
  <c r="M436" i="251"/>
  <c r="N404" i="251"/>
  <c r="M404" i="251"/>
  <c r="N372" i="251"/>
  <c r="M372" i="251"/>
  <c r="N340" i="251"/>
  <c r="M340" i="251"/>
  <c r="N308" i="251"/>
  <c r="M308" i="251"/>
  <c r="N276" i="251"/>
  <c r="M276" i="251"/>
  <c r="N244" i="251"/>
  <c r="M244" i="251"/>
  <c r="N212" i="251"/>
  <c r="M212" i="251"/>
  <c r="N180" i="251"/>
  <c r="M180" i="251"/>
  <c r="N148" i="251"/>
  <c r="M148" i="251"/>
  <c r="N116" i="251"/>
  <c r="M116" i="251"/>
  <c r="N84" i="251"/>
  <c r="M84" i="251"/>
  <c r="N52" i="251"/>
  <c r="M52" i="251"/>
  <c r="N20" i="251"/>
  <c r="M20" i="251"/>
  <c r="N8147" i="251"/>
  <c r="M8147" i="251"/>
  <c r="N8115" i="251"/>
  <c r="M8115" i="251"/>
  <c r="N8083" i="251"/>
  <c r="M8083" i="251"/>
  <c r="N8051" i="251"/>
  <c r="M8051" i="251"/>
  <c r="N8019" i="251"/>
  <c r="M8019" i="251"/>
  <c r="N7987" i="251"/>
  <c r="M7987" i="251"/>
  <c r="N7955" i="251"/>
  <c r="M7955" i="251"/>
  <c r="N7923" i="251"/>
  <c r="M7923" i="251"/>
  <c r="N7891" i="251"/>
  <c r="M7891" i="251"/>
  <c r="N7859" i="251"/>
  <c r="M7859" i="251"/>
  <c r="N7827" i="251"/>
  <c r="M7827" i="251"/>
  <c r="N7795" i="251"/>
  <c r="M7795" i="251"/>
  <c r="N7763" i="251"/>
  <c r="M7763" i="251"/>
  <c r="N7731" i="251"/>
  <c r="M7731" i="251"/>
  <c r="N7699" i="251"/>
  <c r="M7699" i="251"/>
  <c r="N7667" i="251"/>
  <c r="M7667" i="251"/>
  <c r="N7635" i="251"/>
  <c r="M7635" i="251"/>
  <c r="N7603" i="251"/>
  <c r="M7603" i="251"/>
  <c r="N7571" i="251"/>
  <c r="M7571" i="251"/>
  <c r="N7539" i="251"/>
  <c r="M7539" i="251"/>
  <c r="N7507" i="251"/>
  <c r="M7507" i="251"/>
  <c r="N7475" i="251"/>
  <c r="M7475" i="251"/>
  <c r="N7443" i="251"/>
  <c r="M7443" i="251"/>
  <c r="N7411" i="251"/>
  <c r="M7411" i="251"/>
  <c r="N7379" i="251"/>
  <c r="M7379" i="251"/>
  <c r="N7347" i="251"/>
  <c r="M7347" i="251"/>
  <c r="N7315" i="251"/>
  <c r="M7315" i="251"/>
  <c r="N7283" i="251"/>
  <c r="M7283" i="251"/>
  <c r="N7251" i="251"/>
  <c r="M7251" i="251"/>
  <c r="N7219" i="251"/>
  <c r="M7219" i="251"/>
  <c r="N7187" i="251"/>
  <c r="M7187" i="251"/>
  <c r="N7155" i="251"/>
  <c r="M7155" i="251"/>
  <c r="N7123" i="251"/>
  <c r="M7123" i="251"/>
  <c r="N7091" i="251"/>
  <c r="M7091" i="251"/>
  <c r="N7059" i="251"/>
  <c r="M7059" i="251"/>
  <c r="N7027" i="251"/>
  <c r="M7027" i="251"/>
  <c r="N6995" i="251"/>
  <c r="M6995" i="251"/>
  <c r="N6963" i="251"/>
  <c r="M6963" i="251"/>
  <c r="N6931" i="251"/>
  <c r="M6931" i="251"/>
  <c r="N6899" i="251"/>
  <c r="M6899" i="251"/>
  <c r="N6867" i="251"/>
  <c r="M6867" i="251"/>
  <c r="N6835" i="251"/>
  <c r="M6835" i="251"/>
  <c r="N6803" i="251"/>
  <c r="M6803" i="251"/>
  <c r="N6771" i="251"/>
  <c r="M6771" i="251"/>
  <c r="N6739" i="251"/>
  <c r="M6739" i="251"/>
  <c r="N6707" i="251"/>
  <c r="M6707" i="251"/>
  <c r="N6675" i="251"/>
  <c r="M6675" i="251"/>
  <c r="N6643" i="251"/>
  <c r="M6643" i="251"/>
  <c r="N6611" i="251"/>
  <c r="M6611" i="251"/>
  <c r="N6579" i="251"/>
  <c r="M6579" i="251"/>
  <c r="N6547" i="251"/>
  <c r="M6547" i="251"/>
  <c r="N6515" i="251"/>
  <c r="M6515" i="251"/>
  <c r="N6483" i="251"/>
  <c r="M6483" i="251"/>
  <c r="N6451" i="251"/>
  <c r="M6451" i="251"/>
  <c r="N6419" i="251"/>
  <c r="M6419" i="251"/>
  <c r="N6387" i="251"/>
  <c r="M6387" i="251"/>
  <c r="N6355" i="251"/>
  <c r="M6355" i="251"/>
  <c r="N6323" i="251"/>
  <c r="M6323" i="251"/>
  <c r="N6291" i="251"/>
  <c r="M6291" i="251"/>
  <c r="N6259" i="251"/>
  <c r="M6259" i="251"/>
  <c r="N6227" i="251"/>
  <c r="M6227" i="251"/>
  <c r="N6195" i="251"/>
  <c r="M6195" i="251"/>
  <c r="N6163" i="251"/>
  <c r="M6163" i="251"/>
  <c r="N6131" i="251"/>
  <c r="M6131" i="251"/>
  <c r="N6099" i="251"/>
  <c r="M6099" i="251"/>
  <c r="N6067" i="251"/>
  <c r="M6067" i="251"/>
  <c r="N6035" i="251"/>
  <c r="M6035" i="251"/>
  <c r="N6003" i="251"/>
  <c r="M6003" i="251"/>
  <c r="N5971" i="251"/>
  <c r="M5971" i="251"/>
  <c r="N5939" i="251"/>
  <c r="M5939" i="251"/>
  <c r="N5907" i="251"/>
  <c r="M5907" i="251"/>
  <c r="N5875" i="251"/>
  <c r="M5875" i="251"/>
  <c r="N5843" i="251"/>
  <c r="M5843" i="251"/>
  <c r="N5811" i="251"/>
  <c r="M5811" i="251"/>
  <c r="N5779" i="251"/>
  <c r="M5779" i="251"/>
  <c r="N5747" i="251"/>
  <c r="M5747" i="251"/>
  <c r="N5715" i="251"/>
  <c r="M5715" i="251"/>
  <c r="N5683" i="251"/>
  <c r="M5683" i="251"/>
  <c r="N5651" i="251"/>
  <c r="M5651" i="251"/>
  <c r="N5619" i="251"/>
  <c r="M5619" i="251"/>
  <c r="N5587" i="251"/>
  <c r="M5587" i="251"/>
  <c r="N5555" i="251"/>
  <c r="M5555" i="251"/>
  <c r="N5523" i="251"/>
  <c r="M5523" i="251"/>
  <c r="N5491" i="251"/>
  <c r="M5491" i="251"/>
  <c r="N5459" i="251"/>
  <c r="M5459" i="251"/>
  <c r="N5427" i="251"/>
  <c r="M5427" i="251"/>
  <c r="N5395" i="251"/>
  <c r="M5395" i="251"/>
  <c r="N5363" i="251"/>
  <c r="M5363" i="251"/>
  <c r="N5331" i="251"/>
  <c r="M5331" i="251"/>
  <c r="N5299" i="251"/>
  <c r="M5299" i="251"/>
  <c r="N5267" i="251"/>
  <c r="M5267" i="251"/>
  <c r="N5235" i="251"/>
  <c r="M5235" i="251"/>
  <c r="N5203" i="251"/>
  <c r="M5203" i="251"/>
  <c r="N5171" i="251"/>
  <c r="M5171" i="251"/>
  <c r="N5139" i="251"/>
  <c r="M5139" i="251"/>
  <c r="N5107" i="251"/>
  <c r="M5107" i="251"/>
  <c r="N5075" i="251"/>
  <c r="M5075" i="251"/>
  <c r="N5043" i="251"/>
  <c r="M5043" i="251"/>
  <c r="N5011" i="251"/>
  <c r="M5011" i="251"/>
  <c r="N4979" i="251"/>
  <c r="M4979" i="251"/>
  <c r="N4947" i="251"/>
  <c r="M4947" i="251"/>
  <c r="N4915" i="251"/>
  <c r="M4915" i="251"/>
  <c r="N4883" i="251"/>
  <c r="M4883" i="251"/>
  <c r="N4851" i="251"/>
  <c r="M4851" i="251"/>
  <c r="N4819" i="251"/>
  <c r="M4819" i="251"/>
  <c r="N4787" i="251"/>
  <c r="M4787" i="251"/>
  <c r="N4755" i="251"/>
  <c r="M4755" i="251"/>
  <c r="N4723" i="251"/>
  <c r="M4723" i="251"/>
  <c r="N4691" i="251"/>
  <c r="M4691" i="251"/>
  <c r="N4659" i="251"/>
  <c r="M4659" i="251"/>
  <c r="N4627" i="251"/>
  <c r="M4627" i="251"/>
  <c r="N4595" i="251"/>
  <c r="M4595" i="251"/>
  <c r="N4563" i="251"/>
  <c r="M4563" i="251"/>
  <c r="N4531" i="251"/>
  <c r="M4531" i="251"/>
  <c r="N4499" i="251"/>
  <c r="M4499" i="251"/>
  <c r="N4467" i="251"/>
  <c r="M4467" i="251"/>
  <c r="N4435" i="251"/>
  <c r="M4435" i="251"/>
  <c r="N4403" i="251"/>
  <c r="M4403" i="251"/>
  <c r="N4371" i="251"/>
  <c r="M4371" i="251"/>
  <c r="N4339" i="251"/>
  <c r="M4339" i="251"/>
  <c r="N4307" i="251"/>
  <c r="M4307" i="251"/>
  <c r="N4275" i="251"/>
  <c r="M4275" i="251"/>
  <c r="N4243" i="251"/>
  <c r="M4243" i="251"/>
  <c r="N4211" i="251"/>
  <c r="M4211" i="251"/>
  <c r="N4179" i="251"/>
  <c r="M4179" i="251"/>
  <c r="N4147" i="251"/>
  <c r="M4147" i="251"/>
  <c r="N4115" i="251"/>
  <c r="M4115" i="251"/>
  <c r="N4083" i="251"/>
  <c r="M4083" i="251"/>
  <c r="N4051" i="251"/>
  <c r="M4051" i="251"/>
  <c r="N4019" i="251"/>
  <c r="M4019" i="251"/>
  <c r="N3987" i="251"/>
  <c r="M3987" i="251"/>
  <c r="N3955" i="251"/>
  <c r="M3955" i="251"/>
  <c r="N3923" i="251"/>
  <c r="M3923" i="251"/>
  <c r="N3891" i="251"/>
  <c r="M3891" i="251"/>
  <c r="N3859" i="251"/>
  <c r="M3859" i="251"/>
  <c r="N3827" i="251"/>
  <c r="M3827" i="251"/>
  <c r="N3795" i="251"/>
  <c r="M3795" i="251"/>
  <c r="N3763" i="251"/>
  <c r="M3763" i="251"/>
  <c r="N3731" i="251"/>
  <c r="M3731" i="251"/>
  <c r="N3699" i="251"/>
  <c r="M3699" i="251"/>
  <c r="N3667" i="251"/>
  <c r="M3667" i="251"/>
  <c r="N3635" i="251"/>
  <c r="M3635" i="251"/>
  <c r="N3603" i="251"/>
  <c r="M3603" i="251"/>
  <c r="N3571" i="251"/>
  <c r="M3571" i="251"/>
  <c r="N3539" i="251"/>
  <c r="M3539" i="251"/>
  <c r="N3507" i="251"/>
  <c r="M3507" i="251"/>
  <c r="N3475" i="251"/>
  <c r="M3475" i="251"/>
  <c r="N3443" i="251"/>
  <c r="M3443" i="251"/>
  <c r="N3411" i="251"/>
  <c r="M3411" i="251"/>
  <c r="N3379" i="251"/>
  <c r="M3379" i="251"/>
  <c r="N3347" i="251"/>
  <c r="M3347" i="251"/>
  <c r="N3315" i="251"/>
  <c r="M3315" i="251"/>
  <c r="N3283" i="251"/>
  <c r="M3283" i="251"/>
  <c r="N3251" i="251"/>
  <c r="M3251" i="251"/>
  <c r="N3219" i="251"/>
  <c r="M3219" i="251"/>
  <c r="N3187" i="251"/>
  <c r="M3187" i="251"/>
  <c r="N3155" i="251"/>
  <c r="M3155" i="251"/>
  <c r="N3123" i="251"/>
  <c r="M3123" i="251"/>
  <c r="N3091" i="251"/>
  <c r="M3091" i="251"/>
  <c r="N3059" i="251"/>
  <c r="M3059" i="251"/>
  <c r="N3027" i="251"/>
  <c r="M3027" i="251"/>
  <c r="N2995" i="251"/>
  <c r="M2995" i="251"/>
  <c r="N2963" i="251"/>
  <c r="M2963" i="251"/>
  <c r="N2931" i="251"/>
  <c r="M2931" i="251"/>
  <c r="N2899" i="251"/>
  <c r="M2899" i="251"/>
  <c r="N2867" i="251"/>
  <c r="M2867" i="251"/>
  <c r="N2835" i="251"/>
  <c r="M2835" i="251"/>
  <c r="N2803" i="251"/>
  <c r="M2803" i="251"/>
  <c r="N2771" i="251"/>
  <c r="M2771" i="251"/>
  <c r="N2739" i="251"/>
  <c r="M2739" i="251"/>
  <c r="N2707" i="251"/>
  <c r="M2707" i="251"/>
  <c r="N2675" i="251"/>
  <c r="M2675" i="251"/>
  <c r="N2643" i="251"/>
  <c r="M2643" i="251"/>
  <c r="N2611" i="251"/>
  <c r="M2611" i="251"/>
  <c r="N2579" i="251"/>
  <c r="M2579" i="251"/>
  <c r="N2547" i="251"/>
  <c r="M2547" i="251"/>
  <c r="N2515" i="251"/>
  <c r="M2515" i="251"/>
  <c r="N2483" i="251"/>
  <c r="M2483" i="251"/>
  <c r="N2451" i="251"/>
  <c r="M2451" i="251"/>
  <c r="N2419" i="251"/>
  <c r="M2419" i="251"/>
  <c r="N2387" i="251"/>
  <c r="M2387" i="251"/>
  <c r="N2355" i="251"/>
  <c r="M2355" i="251"/>
  <c r="N2323" i="251"/>
  <c r="M2323" i="251"/>
  <c r="N2291" i="251"/>
  <c r="M2291" i="251"/>
  <c r="N2259" i="251"/>
  <c r="M2259" i="251"/>
  <c r="N2227" i="251"/>
  <c r="M2227" i="251"/>
  <c r="N2195" i="251"/>
  <c r="M2195" i="251"/>
  <c r="N2163" i="251"/>
  <c r="M2163" i="251"/>
  <c r="N2131" i="251"/>
  <c r="M2131" i="251"/>
  <c r="N2099" i="251"/>
  <c r="M2099" i="251"/>
  <c r="N2067" i="251"/>
  <c r="M2067" i="251"/>
  <c r="N2035" i="251"/>
  <c r="M2035" i="251"/>
  <c r="N2003" i="251"/>
  <c r="M2003" i="251"/>
  <c r="N1971" i="251"/>
  <c r="M1971" i="251"/>
  <c r="N1939" i="251"/>
  <c r="M1939" i="251"/>
  <c r="N1907" i="251"/>
  <c r="M1907" i="251"/>
  <c r="N1875" i="251"/>
  <c r="M1875" i="251"/>
  <c r="N1843" i="251"/>
  <c r="M1843" i="251"/>
  <c r="N1811" i="251"/>
  <c r="M1811" i="251"/>
  <c r="N1779" i="251"/>
  <c r="M1779" i="251"/>
  <c r="N1747" i="251"/>
  <c r="M1747" i="251"/>
  <c r="N1715" i="251"/>
  <c r="M1715" i="251"/>
  <c r="N1683" i="251"/>
  <c r="M1683" i="251"/>
  <c r="N1651" i="251"/>
  <c r="M1651" i="251"/>
  <c r="N1619" i="251"/>
  <c r="M1619" i="251"/>
  <c r="N1587" i="251"/>
  <c r="M1587" i="251"/>
  <c r="N1555" i="251"/>
  <c r="M1555" i="251"/>
  <c r="N1523" i="251"/>
  <c r="M1523" i="251"/>
  <c r="N1491" i="251"/>
  <c r="M1491" i="251"/>
  <c r="N1459" i="251"/>
  <c r="M1459" i="251"/>
  <c r="N1427" i="251"/>
  <c r="M1427" i="251"/>
  <c r="N1395" i="251"/>
  <c r="M1395" i="251"/>
  <c r="N1363" i="251"/>
  <c r="M1363" i="251"/>
  <c r="N1331" i="251"/>
  <c r="M1331" i="251"/>
  <c r="N1299" i="251"/>
  <c r="M1299" i="251"/>
  <c r="N1267" i="251"/>
  <c r="M1267" i="251"/>
  <c r="N1235" i="251"/>
  <c r="M1235" i="251"/>
  <c r="N1203" i="251"/>
  <c r="M1203" i="251"/>
  <c r="N1171" i="251"/>
  <c r="M1171" i="251"/>
  <c r="N1139" i="251"/>
  <c r="M1139" i="251"/>
  <c r="N1107" i="251"/>
  <c r="M1107" i="251"/>
  <c r="N1075" i="251"/>
  <c r="M1075" i="251"/>
  <c r="N1043" i="251"/>
  <c r="M1043" i="251"/>
  <c r="N1011" i="251"/>
  <c r="M1011" i="251"/>
  <c r="N979" i="251"/>
  <c r="M979" i="251"/>
  <c r="N947" i="251"/>
  <c r="M947" i="251"/>
  <c r="N915" i="251"/>
  <c r="M915" i="251"/>
  <c r="N883" i="251"/>
  <c r="M883" i="251"/>
  <c r="N851" i="251"/>
  <c r="M851" i="251"/>
  <c r="N819" i="251"/>
  <c r="M819" i="251"/>
  <c r="N787" i="251"/>
  <c r="M787" i="251"/>
  <c r="N755" i="251"/>
  <c r="M755" i="251"/>
  <c r="N723" i="251"/>
  <c r="M723" i="251"/>
  <c r="N691" i="251"/>
  <c r="M691" i="251"/>
  <c r="N659" i="251"/>
  <c r="M659" i="251"/>
  <c r="N627" i="251"/>
  <c r="M627" i="251"/>
  <c r="N595" i="251"/>
  <c r="M595" i="251"/>
  <c r="N563" i="251"/>
  <c r="M563" i="251"/>
  <c r="N531" i="251"/>
  <c r="M531" i="251"/>
  <c r="N499" i="251"/>
  <c r="M499" i="251"/>
  <c r="N467" i="251"/>
  <c r="M467" i="251"/>
  <c r="N435" i="251"/>
  <c r="M435" i="251"/>
  <c r="N403" i="251"/>
  <c r="M403" i="251"/>
  <c r="N371" i="251"/>
  <c r="M371" i="251"/>
  <c r="N339" i="251"/>
  <c r="M339" i="251"/>
  <c r="N307" i="251"/>
  <c r="M307" i="251"/>
  <c r="N275" i="251"/>
  <c r="M275" i="251"/>
  <c r="N243" i="251"/>
  <c r="M243" i="251"/>
  <c r="N211" i="251"/>
  <c r="M211" i="251"/>
  <c r="N179" i="251"/>
  <c r="M179" i="251"/>
  <c r="N147" i="251"/>
  <c r="M147" i="251"/>
  <c r="N115" i="251"/>
  <c r="M115" i="251"/>
  <c r="N83" i="251"/>
  <c r="M83" i="251"/>
  <c r="N51" i="251"/>
  <c r="M51" i="251"/>
  <c r="N19" i="251"/>
  <c r="M19" i="251"/>
  <c r="N8146" i="251"/>
  <c r="M8146" i="251"/>
  <c r="N8114" i="251"/>
  <c r="M8114" i="251"/>
  <c r="N8082" i="251"/>
  <c r="M8082" i="251"/>
  <c r="N8050" i="251"/>
  <c r="M8050" i="251"/>
  <c r="N8018" i="251"/>
  <c r="M8018" i="251"/>
  <c r="N7986" i="251"/>
  <c r="M7986" i="251"/>
  <c r="N7954" i="251"/>
  <c r="M7954" i="251"/>
  <c r="N7922" i="251"/>
  <c r="M7922" i="251"/>
  <c r="N7890" i="251"/>
  <c r="M7890" i="251"/>
  <c r="N7858" i="251"/>
  <c r="M7858" i="251"/>
  <c r="N7826" i="251"/>
  <c r="M7826" i="251"/>
  <c r="N7794" i="251"/>
  <c r="M7794" i="251"/>
  <c r="N7762" i="251"/>
  <c r="M7762" i="251"/>
  <c r="N7730" i="251"/>
  <c r="M7730" i="251"/>
  <c r="N7698" i="251"/>
  <c r="M7698" i="251"/>
  <c r="N7666" i="251"/>
  <c r="M7666" i="251"/>
  <c r="N7634" i="251"/>
  <c r="M7634" i="251"/>
  <c r="N7602" i="251"/>
  <c r="M7602" i="251"/>
  <c r="N7570" i="251"/>
  <c r="M7570" i="251"/>
  <c r="N7538" i="251"/>
  <c r="M7538" i="251"/>
  <c r="N7506" i="251"/>
  <c r="M7506" i="251"/>
  <c r="N7474" i="251"/>
  <c r="M7474" i="251"/>
  <c r="N7442" i="251"/>
  <c r="M7442" i="251"/>
  <c r="N7410" i="251"/>
  <c r="M7410" i="251"/>
  <c r="N7378" i="251"/>
  <c r="M7378" i="251"/>
  <c r="N7346" i="251"/>
  <c r="M7346" i="251"/>
  <c r="N7314" i="251"/>
  <c r="M7314" i="251"/>
  <c r="N7282" i="251"/>
  <c r="M7282" i="251"/>
  <c r="N7250" i="251"/>
  <c r="M7250" i="251"/>
  <c r="N7218" i="251"/>
  <c r="M7218" i="251"/>
  <c r="N7186" i="251"/>
  <c r="M7186" i="251"/>
  <c r="N7154" i="251"/>
  <c r="M7154" i="251"/>
  <c r="N7122" i="251"/>
  <c r="M7122" i="251"/>
  <c r="N7090" i="251"/>
  <c r="M7090" i="251"/>
  <c r="N7058" i="251"/>
  <c r="M7058" i="251"/>
  <c r="N7026" i="251"/>
  <c r="M7026" i="251"/>
  <c r="N6994" i="251"/>
  <c r="M6994" i="251"/>
  <c r="N6962" i="251"/>
  <c r="M6962" i="251"/>
  <c r="N6930" i="251"/>
  <c r="M6930" i="251"/>
  <c r="N6898" i="251"/>
  <c r="M6898" i="251"/>
  <c r="N6866" i="251"/>
  <c r="M6866" i="251"/>
  <c r="N6834" i="251"/>
  <c r="M6834" i="251"/>
  <c r="N6802" i="251"/>
  <c r="M6802" i="251"/>
  <c r="N6770" i="251"/>
  <c r="M6770" i="251"/>
  <c r="N6738" i="251"/>
  <c r="M6738" i="251"/>
  <c r="N6706" i="251"/>
  <c r="M6706" i="251"/>
  <c r="N6674" i="251"/>
  <c r="M6674" i="251"/>
  <c r="N6642" i="251"/>
  <c r="M6642" i="251"/>
  <c r="N6610" i="251"/>
  <c r="M6610" i="251"/>
  <c r="N6578" i="251"/>
  <c r="M6578" i="251"/>
  <c r="N6546" i="251"/>
  <c r="M6546" i="251"/>
  <c r="N6514" i="251"/>
  <c r="M6514" i="251"/>
  <c r="N6482" i="251"/>
  <c r="M6482" i="251"/>
  <c r="N6450" i="251"/>
  <c r="M6450" i="251"/>
  <c r="N6418" i="251"/>
  <c r="M6418" i="251"/>
  <c r="N6386" i="251"/>
  <c r="M6386" i="251"/>
  <c r="N6354" i="251"/>
  <c r="M6354" i="251"/>
  <c r="N6322" i="251"/>
  <c r="M6322" i="251"/>
  <c r="N6290" i="251"/>
  <c r="M6290" i="251"/>
  <c r="N6258" i="251"/>
  <c r="M6258" i="251"/>
  <c r="N6226" i="251"/>
  <c r="M6226" i="251"/>
  <c r="N6194" i="251"/>
  <c r="M6194" i="251"/>
  <c r="N6162" i="251"/>
  <c r="M6162" i="251"/>
  <c r="N6130" i="251"/>
  <c r="M6130" i="251"/>
  <c r="N6098" i="251"/>
  <c r="M6098" i="251"/>
  <c r="N6066" i="251"/>
  <c r="M6066" i="251"/>
  <c r="N6034" i="251"/>
  <c r="M6034" i="251"/>
  <c r="N6002" i="251"/>
  <c r="M6002" i="251"/>
  <c r="N5970" i="251"/>
  <c r="M5970" i="251"/>
  <c r="N5938" i="251"/>
  <c r="M5938" i="251"/>
  <c r="N5906" i="251"/>
  <c r="M5906" i="251"/>
  <c r="N5874" i="251"/>
  <c r="M5874" i="251"/>
  <c r="N5842" i="251"/>
  <c r="M5842" i="251"/>
  <c r="N5810" i="251"/>
  <c r="M5810" i="251"/>
  <c r="N5778" i="251"/>
  <c r="M5778" i="251"/>
  <c r="N5746" i="251"/>
  <c r="M5746" i="251"/>
  <c r="N5714" i="251"/>
  <c r="M5714" i="251"/>
  <c r="N5682" i="251"/>
  <c r="M5682" i="251"/>
  <c r="N5650" i="251"/>
  <c r="M5650" i="251"/>
  <c r="N5618" i="251"/>
  <c r="M5618" i="251"/>
  <c r="N5586" i="251"/>
  <c r="M5586" i="251"/>
  <c r="N5554" i="251"/>
  <c r="M5554" i="251"/>
  <c r="N5522" i="251"/>
  <c r="M5522" i="251"/>
  <c r="N5490" i="251"/>
  <c r="M5490" i="251"/>
  <c r="N5458" i="251"/>
  <c r="M5458" i="251"/>
  <c r="N5426" i="251"/>
  <c r="M5426" i="251"/>
  <c r="N5394" i="251"/>
  <c r="M5394" i="251"/>
  <c r="N5362" i="251"/>
  <c r="M5362" i="251"/>
  <c r="N5330" i="251"/>
  <c r="M5330" i="251"/>
  <c r="N5298" i="251"/>
  <c r="M5298" i="251"/>
  <c r="N5266" i="251"/>
  <c r="M5266" i="251"/>
  <c r="N5234" i="251"/>
  <c r="M5234" i="251"/>
  <c r="N5202" i="251"/>
  <c r="M5202" i="251"/>
  <c r="N5170" i="251"/>
  <c r="M5170" i="251"/>
  <c r="N5138" i="251"/>
  <c r="M5138" i="251"/>
  <c r="N5106" i="251"/>
  <c r="M5106" i="251"/>
  <c r="N5074" i="251"/>
  <c r="M5074" i="251"/>
  <c r="N5042" i="251"/>
  <c r="M5042" i="251"/>
  <c r="N5010" i="251"/>
  <c r="M5010" i="251"/>
  <c r="N4978" i="251"/>
  <c r="M4978" i="251"/>
  <c r="N4946" i="251"/>
  <c r="M4946" i="251"/>
  <c r="N4914" i="251"/>
  <c r="M4914" i="251"/>
  <c r="N4882" i="251"/>
  <c r="M4882" i="251"/>
  <c r="N4850" i="251"/>
  <c r="M4850" i="251"/>
  <c r="N4818" i="251"/>
  <c r="M4818" i="251"/>
  <c r="N4786" i="251"/>
  <c r="M4786" i="251"/>
  <c r="N4754" i="251"/>
  <c r="M4754" i="251"/>
  <c r="N4722" i="251"/>
  <c r="M4722" i="251"/>
  <c r="N4690" i="251"/>
  <c r="M4690" i="251"/>
  <c r="N4658" i="251"/>
  <c r="M4658" i="251"/>
  <c r="N4626" i="251"/>
  <c r="M4626" i="251"/>
  <c r="N4594" i="251"/>
  <c r="M4594" i="251"/>
  <c r="N4562" i="251"/>
  <c r="M4562" i="251"/>
  <c r="N4530" i="251"/>
  <c r="M4530" i="251"/>
  <c r="N4498" i="251"/>
  <c r="M4498" i="251"/>
  <c r="N4466" i="251"/>
  <c r="M4466" i="251"/>
  <c r="N4434" i="251"/>
  <c r="M4434" i="251"/>
  <c r="N4402" i="251"/>
  <c r="M4402" i="251"/>
  <c r="N4370" i="251"/>
  <c r="M4370" i="251"/>
  <c r="N4338" i="251"/>
  <c r="M4338" i="251"/>
  <c r="N4306" i="251"/>
  <c r="M4306" i="251"/>
  <c r="N4274" i="251"/>
  <c r="M4274" i="251"/>
  <c r="N4242" i="251"/>
  <c r="M4242" i="251"/>
  <c r="N4210" i="251"/>
  <c r="M4210" i="251"/>
  <c r="N4178" i="251"/>
  <c r="M4178" i="251"/>
  <c r="N4146" i="251"/>
  <c r="M4146" i="251"/>
  <c r="N4114" i="251"/>
  <c r="M4114" i="251"/>
  <c r="N4082" i="251"/>
  <c r="M4082" i="251"/>
  <c r="N4050" i="251"/>
  <c r="M4050" i="251"/>
  <c r="N4018" i="251"/>
  <c r="M4018" i="251"/>
  <c r="N3986" i="251"/>
  <c r="M3986" i="251"/>
  <c r="N3954" i="251"/>
  <c r="M3954" i="251"/>
  <c r="N3922" i="251"/>
  <c r="M3922" i="251"/>
  <c r="N3890" i="251"/>
  <c r="M3890" i="251"/>
  <c r="N3858" i="251"/>
  <c r="M3858" i="251"/>
  <c r="N3826" i="251"/>
  <c r="M3826" i="251"/>
  <c r="N3794" i="251"/>
  <c r="M3794" i="251"/>
  <c r="N3762" i="251"/>
  <c r="M3762" i="251"/>
  <c r="N3730" i="251"/>
  <c r="M3730" i="251"/>
  <c r="N3698" i="251"/>
  <c r="M3698" i="251"/>
  <c r="N3666" i="251"/>
  <c r="M3666" i="251"/>
  <c r="N3634" i="251"/>
  <c r="M3634" i="251"/>
  <c r="N3602" i="251"/>
  <c r="M3602" i="251"/>
  <c r="N3570" i="251"/>
  <c r="M3570" i="251"/>
  <c r="N3538" i="251"/>
  <c r="M3538" i="251"/>
  <c r="N3506" i="251"/>
  <c r="M3506" i="251"/>
  <c r="N3474" i="251"/>
  <c r="M3474" i="251"/>
  <c r="N3442" i="251"/>
  <c r="M3442" i="251"/>
  <c r="N3410" i="251"/>
  <c r="M3410" i="251"/>
  <c r="N3378" i="251"/>
  <c r="M3378" i="251"/>
  <c r="N3346" i="251"/>
  <c r="M3346" i="251"/>
  <c r="N3314" i="251"/>
  <c r="M3314" i="251"/>
  <c r="N3282" i="251"/>
  <c r="M3282" i="251"/>
  <c r="N3250" i="251"/>
  <c r="M3250" i="251"/>
  <c r="N3218" i="251"/>
  <c r="M3218" i="251"/>
  <c r="N3186" i="251"/>
  <c r="M3186" i="251"/>
  <c r="N3154" i="251"/>
  <c r="M3154" i="251"/>
  <c r="N3122" i="251"/>
  <c r="M3122" i="251"/>
  <c r="N3090" i="251"/>
  <c r="M3090" i="251"/>
  <c r="N3058" i="251"/>
  <c r="M3058" i="251"/>
  <c r="N3026" i="251"/>
  <c r="M3026" i="251"/>
  <c r="N2994" i="251"/>
  <c r="M2994" i="251"/>
  <c r="N2962" i="251"/>
  <c r="M2962" i="251"/>
  <c r="N2930" i="251"/>
  <c r="M2930" i="251"/>
  <c r="N2898" i="251"/>
  <c r="M2898" i="251"/>
  <c r="N2866" i="251"/>
  <c r="M2866" i="251"/>
  <c r="N2834" i="251"/>
  <c r="M2834" i="251"/>
  <c r="N2802" i="251"/>
  <c r="M2802" i="251"/>
  <c r="N2770" i="251"/>
  <c r="M2770" i="251"/>
  <c r="N2738" i="251"/>
  <c r="M2738" i="251"/>
  <c r="N2706" i="251"/>
  <c r="M2706" i="251"/>
  <c r="N2674" i="251"/>
  <c r="M2674" i="251"/>
  <c r="N2642" i="251"/>
  <c r="M2642" i="251"/>
  <c r="N2610" i="251"/>
  <c r="M2610" i="251"/>
  <c r="N2578" i="251"/>
  <c r="M2578" i="251"/>
  <c r="N2546" i="251"/>
  <c r="M2546" i="251"/>
  <c r="N2514" i="251"/>
  <c r="M2514" i="251"/>
  <c r="N2482" i="251"/>
  <c r="M2482" i="251"/>
  <c r="N2450" i="251"/>
  <c r="M2450" i="251"/>
  <c r="N2418" i="251"/>
  <c r="M2418" i="251"/>
  <c r="N2386" i="251"/>
  <c r="M2386" i="251"/>
  <c r="N2354" i="251"/>
  <c r="M2354" i="251"/>
  <c r="N2322" i="251"/>
  <c r="M2322" i="251"/>
  <c r="N2290" i="251"/>
  <c r="M2290" i="251"/>
  <c r="N2258" i="251"/>
  <c r="M2258" i="251"/>
  <c r="N2226" i="251"/>
  <c r="M2226" i="251"/>
  <c r="N2194" i="251"/>
  <c r="M2194" i="251"/>
  <c r="N2162" i="251"/>
  <c r="M2162" i="251"/>
  <c r="N2130" i="251"/>
  <c r="M2130" i="251"/>
  <c r="N2098" i="251"/>
  <c r="M2098" i="251"/>
  <c r="N2066" i="251"/>
  <c r="M2066" i="251"/>
  <c r="N2034" i="251"/>
  <c r="M2034" i="251"/>
  <c r="N2002" i="251"/>
  <c r="M2002" i="251"/>
  <c r="N1970" i="251"/>
  <c r="M1970" i="251"/>
  <c r="N1938" i="251"/>
  <c r="M1938" i="251"/>
  <c r="N1906" i="251"/>
  <c r="M1906" i="251"/>
  <c r="N1874" i="251"/>
  <c r="M1874" i="251"/>
  <c r="N1842" i="251"/>
  <c r="M1842" i="251"/>
  <c r="N1810" i="251"/>
  <c r="M1810" i="251"/>
  <c r="N1778" i="251"/>
  <c r="M1778" i="251"/>
  <c r="N1746" i="251"/>
  <c r="M1746" i="251"/>
  <c r="N1714" i="251"/>
  <c r="M1714" i="251"/>
  <c r="N1682" i="251"/>
  <c r="M1682" i="251"/>
  <c r="N1650" i="251"/>
  <c r="M1650" i="251"/>
  <c r="N1618" i="251"/>
  <c r="M1618" i="251"/>
  <c r="N1586" i="251"/>
  <c r="M1586" i="251"/>
  <c r="N1554" i="251"/>
  <c r="M1554" i="251"/>
  <c r="N1522" i="251"/>
  <c r="M1522" i="251"/>
  <c r="N1490" i="251"/>
  <c r="M1490" i="251"/>
  <c r="N1458" i="251"/>
  <c r="M1458" i="251"/>
  <c r="N1426" i="251"/>
  <c r="M1426" i="251"/>
  <c r="N1394" i="251"/>
  <c r="M1394" i="251"/>
  <c r="N1362" i="251"/>
  <c r="M1362" i="251"/>
  <c r="N1330" i="251"/>
  <c r="M1330" i="251"/>
  <c r="N1298" i="251"/>
  <c r="M1298" i="251"/>
  <c r="N1266" i="251"/>
  <c r="M1266" i="251"/>
  <c r="N1234" i="251"/>
  <c r="M1234" i="251"/>
  <c r="N1202" i="251"/>
  <c r="M1202" i="251"/>
  <c r="N1170" i="251"/>
  <c r="M1170" i="251"/>
  <c r="N1138" i="251"/>
  <c r="M1138" i="251"/>
  <c r="N1106" i="251"/>
  <c r="M1106" i="251"/>
  <c r="N1074" i="251"/>
  <c r="M1074" i="251"/>
  <c r="N1042" i="251"/>
  <c r="M1042" i="251"/>
  <c r="N1010" i="251"/>
  <c r="M1010" i="251"/>
  <c r="N978" i="251"/>
  <c r="M978" i="251"/>
  <c r="N946" i="251"/>
  <c r="M946" i="251"/>
  <c r="N914" i="251"/>
  <c r="M914" i="251"/>
  <c r="N882" i="251"/>
  <c r="M882" i="251"/>
  <c r="N850" i="251"/>
  <c r="M850" i="251"/>
  <c r="N818" i="251"/>
  <c r="M818" i="251"/>
  <c r="N786" i="251"/>
  <c r="M786" i="251"/>
  <c r="N754" i="251"/>
  <c r="M754" i="251"/>
  <c r="N722" i="251"/>
  <c r="M722" i="251"/>
  <c r="N690" i="251"/>
  <c r="M690" i="251"/>
  <c r="N658" i="251"/>
  <c r="M658" i="251"/>
  <c r="N626" i="251"/>
  <c r="M626" i="251"/>
  <c r="N594" i="251"/>
  <c r="M594" i="251"/>
  <c r="N562" i="251"/>
  <c r="M562" i="251"/>
  <c r="N530" i="251"/>
  <c r="M530" i="251"/>
  <c r="N498" i="251"/>
  <c r="M498" i="251"/>
  <c r="N466" i="251"/>
  <c r="M466" i="251"/>
  <c r="N434" i="251"/>
  <c r="M434" i="251"/>
  <c r="N402" i="251"/>
  <c r="M402" i="251"/>
  <c r="N370" i="251"/>
  <c r="M370" i="251"/>
  <c r="N338" i="251"/>
  <c r="M338" i="251"/>
  <c r="N306" i="251"/>
  <c r="M306" i="251"/>
  <c r="N274" i="251"/>
  <c r="M274" i="251"/>
  <c r="N242" i="251"/>
  <c r="M242" i="251"/>
  <c r="N210" i="251"/>
  <c r="M210" i="251"/>
  <c r="N178" i="251"/>
  <c r="M178" i="251"/>
  <c r="N146" i="251"/>
  <c r="M146" i="251"/>
  <c r="N114" i="251"/>
  <c r="M114" i="251"/>
  <c r="N82" i="251"/>
  <c r="M82" i="251"/>
  <c r="N50" i="251"/>
  <c r="M50" i="251"/>
  <c r="N8177" i="251"/>
  <c r="M8177" i="251"/>
  <c r="N8145" i="251"/>
  <c r="M8145" i="251"/>
  <c r="N8113" i="251"/>
  <c r="M8113" i="251"/>
  <c r="N8081" i="251"/>
  <c r="M8081" i="251"/>
  <c r="N8049" i="251"/>
  <c r="M8049" i="251"/>
  <c r="N8017" i="251"/>
  <c r="M8017" i="251"/>
  <c r="N7985" i="251"/>
  <c r="M7985" i="251"/>
  <c r="N7953" i="251"/>
  <c r="M7953" i="251"/>
  <c r="N7921" i="251"/>
  <c r="M7921" i="251"/>
  <c r="N7889" i="251"/>
  <c r="M7889" i="251"/>
  <c r="N7857" i="251"/>
  <c r="M7857" i="251"/>
  <c r="N7825" i="251"/>
  <c r="M7825" i="251"/>
  <c r="N7793" i="251"/>
  <c r="M7793" i="251"/>
  <c r="N7761" i="251"/>
  <c r="M7761" i="251"/>
  <c r="N7729" i="251"/>
  <c r="M7729" i="251"/>
  <c r="N7697" i="251"/>
  <c r="M7697" i="251"/>
  <c r="N7665" i="251"/>
  <c r="M7665" i="251"/>
  <c r="N7633" i="251"/>
  <c r="M7633" i="251"/>
  <c r="N7601" i="251"/>
  <c r="M7601" i="251"/>
  <c r="N7569" i="251"/>
  <c r="M7569" i="251"/>
  <c r="N7537" i="251"/>
  <c r="M7537" i="251"/>
  <c r="N7505" i="251"/>
  <c r="M7505" i="251"/>
  <c r="N7473" i="251"/>
  <c r="M7473" i="251"/>
  <c r="N7441" i="251"/>
  <c r="M7441" i="251"/>
  <c r="N7409" i="251"/>
  <c r="M7409" i="251"/>
  <c r="N7377" i="251"/>
  <c r="M7377" i="251"/>
  <c r="N7345" i="251"/>
  <c r="M7345" i="251"/>
  <c r="N7313" i="251"/>
  <c r="M7313" i="251"/>
  <c r="N7281" i="251"/>
  <c r="M7281" i="251"/>
  <c r="N7249" i="251"/>
  <c r="M7249" i="251"/>
  <c r="N7217" i="251"/>
  <c r="M7217" i="251"/>
  <c r="N7185" i="251"/>
  <c r="M7185" i="251"/>
  <c r="N7153" i="251"/>
  <c r="M7153" i="251"/>
  <c r="N7121" i="251"/>
  <c r="M7121" i="251"/>
  <c r="N7089" i="251"/>
  <c r="M7089" i="251"/>
  <c r="N7057" i="251"/>
  <c r="M7057" i="251"/>
  <c r="N7025" i="251"/>
  <c r="M7025" i="251"/>
  <c r="N6993" i="251"/>
  <c r="M6993" i="251"/>
  <c r="N6961" i="251"/>
  <c r="M6961" i="251"/>
  <c r="N6929" i="251"/>
  <c r="M6929" i="251"/>
  <c r="N6897" i="251"/>
  <c r="M6897" i="251"/>
  <c r="N6865" i="251"/>
  <c r="M6865" i="251"/>
  <c r="N6833" i="251"/>
  <c r="M6833" i="251"/>
  <c r="N6801" i="251"/>
  <c r="M6801" i="251"/>
  <c r="N6769" i="251"/>
  <c r="M6769" i="251"/>
  <c r="N6737" i="251"/>
  <c r="M6737" i="251"/>
  <c r="N6705" i="251"/>
  <c r="M6705" i="251"/>
  <c r="N6673" i="251"/>
  <c r="M6673" i="251"/>
  <c r="N6641" i="251"/>
  <c r="M6641" i="251"/>
  <c r="N6609" i="251"/>
  <c r="M6609" i="251"/>
  <c r="N6577" i="251"/>
  <c r="M6577" i="251"/>
  <c r="N6545" i="251"/>
  <c r="M6545" i="251"/>
  <c r="N6513" i="251"/>
  <c r="M6513" i="251"/>
  <c r="N6481" i="251"/>
  <c r="M6481" i="251"/>
  <c r="N6449" i="251"/>
  <c r="M6449" i="251"/>
  <c r="N6417" i="251"/>
  <c r="M6417" i="251"/>
  <c r="N6385" i="251"/>
  <c r="M6385" i="251"/>
  <c r="N6353" i="251"/>
  <c r="M6353" i="251"/>
  <c r="N6321" i="251"/>
  <c r="M6321" i="251"/>
  <c r="N6289" i="251"/>
  <c r="M6289" i="251"/>
  <c r="N6257" i="251"/>
  <c r="M6257" i="251"/>
  <c r="N6225" i="251"/>
  <c r="M6225" i="251"/>
  <c r="N6193" i="251"/>
  <c r="M6193" i="251"/>
  <c r="N6161" i="251"/>
  <c r="M6161" i="251"/>
  <c r="N6129" i="251"/>
  <c r="M6129" i="251"/>
  <c r="N6097" i="251"/>
  <c r="M6097" i="251"/>
  <c r="N6065" i="251"/>
  <c r="M6065" i="251"/>
  <c r="N6033" i="251"/>
  <c r="M6033" i="251"/>
  <c r="N6001" i="251"/>
  <c r="M6001" i="251"/>
  <c r="N5969" i="251"/>
  <c r="M5969" i="251"/>
  <c r="N5937" i="251"/>
  <c r="M5937" i="251"/>
  <c r="N5905" i="251"/>
  <c r="M5905" i="251"/>
  <c r="N5873" i="251"/>
  <c r="M5873" i="251"/>
  <c r="N5841" i="251"/>
  <c r="M5841" i="251"/>
  <c r="N5809" i="251"/>
  <c r="M5809" i="251"/>
  <c r="N5777" i="251"/>
  <c r="M5777" i="251"/>
  <c r="N5745" i="251"/>
  <c r="M5745" i="251"/>
  <c r="N5713" i="251"/>
  <c r="M5713" i="251"/>
  <c r="N5681" i="251"/>
  <c r="M5681" i="251"/>
  <c r="N5649" i="251"/>
  <c r="M5649" i="251"/>
  <c r="N5617" i="251"/>
  <c r="M5617" i="251"/>
  <c r="N5585" i="251"/>
  <c r="M5585" i="251"/>
  <c r="N5553" i="251"/>
  <c r="M5553" i="251"/>
  <c r="N5521" i="251"/>
  <c r="M5521" i="251"/>
  <c r="N5489" i="251"/>
  <c r="M5489" i="251"/>
  <c r="N5457" i="251"/>
  <c r="M5457" i="251"/>
  <c r="N5425" i="251"/>
  <c r="M5425" i="251"/>
  <c r="N5393" i="251"/>
  <c r="M5393" i="251"/>
  <c r="N5361" i="251"/>
  <c r="M5361" i="251"/>
  <c r="N5329" i="251"/>
  <c r="M5329" i="251"/>
  <c r="N5297" i="251"/>
  <c r="M5297" i="251"/>
  <c r="N5265" i="251"/>
  <c r="M5265" i="251"/>
  <c r="N5233" i="251"/>
  <c r="M5233" i="251"/>
  <c r="N5201" i="251"/>
  <c r="M5201" i="251"/>
  <c r="N5169" i="251"/>
  <c r="M5169" i="251"/>
  <c r="N5137" i="251"/>
  <c r="M5137" i="251"/>
  <c r="N5105" i="251"/>
  <c r="M5105" i="251"/>
  <c r="N5073" i="251"/>
  <c r="M5073" i="251"/>
  <c r="N5041" i="251"/>
  <c r="M5041" i="251"/>
  <c r="N5009" i="251"/>
  <c r="M5009" i="251"/>
  <c r="N4977" i="251"/>
  <c r="M4977" i="251"/>
  <c r="N4945" i="251"/>
  <c r="M4945" i="251"/>
  <c r="N4913" i="251"/>
  <c r="M4913" i="251"/>
  <c r="N4881" i="251"/>
  <c r="M4881" i="251"/>
  <c r="N4849" i="251"/>
  <c r="M4849" i="251"/>
  <c r="N4817" i="251"/>
  <c r="M4817" i="251"/>
  <c r="N4785" i="251"/>
  <c r="M4785" i="251"/>
  <c r="N4753" i="251"/>
  <c r="M4753" i="251"/>
  <c r="N4721" i="251"/>
  <c r="M4721" i="251"/>
  <c r="N4689" i="251"/>
  <c r="M4689" i="251"/>
  <c r="N4657" i="251"/>
  <c r="M4657" i="251"/>
  <c r="N4625" i="251"/>
  <c r="M4625" i="251"/>
  <c r="N4593" i="251"/>
  <c r="M4593" i="251"/>
  <c r="N4561" i="251"/>
  <c r="M4561" i="251"/>
  <c r="N4529" i="251"/>
  <c r="M4529" i="251"/>
  <c r="N4497" i="251"/>
  <c r="M4497" i="251"/>
  <c r="N4465" i="251"/>
  <c r="M4465" i="251"/>
  <c r="N4433" i="251"/>
  <c r="M4433" i="251"/>
  <c r="N4401" i="251"/>
  <c r="M4401" i="251"/>
  <c r="N4369" i="251"/>
  <c r="M4369" i="251"/>
  <c r="N4337" i="251"/>
  <c r="M4337" i="251"/>
  <c r="N4305" i="251"/>
  <c r="M4305" i="251"/>
  <c r="N4273" i="251"/>
  <c r="M4273" i="251"/>
  <c r="N4241" i="251"/>
  <c r="M4241" i="251"/>
  <c r="N4209" i="251"/>
  <c r="M4209" i="251"/>
  <c r="N4177" i="251"/>
  <c r="M4177" i="251"/>
  <c r="N4145" i="251"/>
  <c r="M4145" i="251"/>
  <c r="N4113" i="251"/>
  <c r="M4113" i="251"/>
  <c r="N4081" i="251"/>
  <c r="M4081" i="251"/>
  <c r="N4049" i="251"/>
  <c r="M4049" i="251"/>
  <c r="N4017" i="251"/>
  <c r="M4017" i="251"/>
  <c r="N3985" i="251"/>
  <c r="M3985" i="251"/>
  <c r="N3953" i="251"/>
  <c r="M3953" i="251"/>
  <c r="N3921" i="251"/>
  <c r="M3921" i="251"/>
  <c r="N3889" i="251"/>
  <c r="M3889" i="251"/>
  <c r="N3857" i="251"/>
  <c r="M3857" i="251"/>
  <c r="N3825" i="251"/>
  <c r="M3825" i="251"/>
  <c r="N3793" i="251"/>
  <c r="M3793" i="251"/>
  <c r="N3761" i="251"/>
  <c r="M3761" i="251"/>
  <c r="N3729" i="251"/>
  <c r="M3729" i="251"/>
  <c r="N3697" i="251"/>
  <c r="M3697" i="251"/>
  <c r="N3665" i="251"/>
  <c r="M3665" i="251"/>
  <c r="N3633" i="251"/>
  <c r="M3633" i="251"/>
  <c r="N3601" i="251"/>
  <c r="M3601" i="251"/>
  <c r="N3569" i="251"/>
  <c r="M3569" i="251"/>
  <c r="N3537" i="251"/>
  <c r="M3537" i="251"/>
  <c r="N3505" i="251"/>
  <c r="M3505" i="251"/>
  <c r="N3473" i="251"/>
  <c r="M3473" i="251"/>
  <c r="N3441" i="251"/>
  <c r="M3441" i="251"/>
  <c r="N3409" i="251"/>
  <c r="M3409" i="251"/>
  <c r="N3377" i="251"/>
  <c r="M3377" i="251"/>
  <c r="N3345" i="251"/>
  <c r="M3345" i="251"/>
  <c r="N3313" i="251"/>
  <c r="M3313" i="251"/>
  <c r="N3281" i="251"/>
  <c r="M3281" i="251"/>
  <c r="N3249" i="251"/>
  <c r="M3249" i="251"/>
  <c r="N3217" i="251"/>
  <c r="M3217" i="251"/>
  <c r="N3185" i="251"/>
  <c r="M3185" i="251"/>
  <c r="N3153" i="251"/>
  <c r="M3153" i="251"/>
  <c r="N3121" i="251"/>
  <c r="M3121" i="251"/>
  <c r="N3089" i="251"/>
  <c r="M3089" i="251"/>
  <c r="N3057" i="251"/>
  <c r="M3057" i="251"/>
  <c r="N3025" i="251"/>
  <c r="M3025" i="251"/>
  <c r="N2993" i="251"/>
  <c r="M2993" i="251"/>
  <c r="N2961" i="251"/>
  <c r="M2961" i="251"/>
  <c r="N2929" i="251"/>
  <c r="M2929" i="251"/>
  <c r="N2897" i="251"/>
  <c r="M2897" i="251"/>
  <c r="N2865" i="251"/>
  <c r="M2865" i="251"/>
  <c r="N2833" i="251"/>
  <c r="M2833" i="251"/>
  <c r="N2801" i="251"/>
  <c r="M2801" i="251"/>
  <c r="N2769" i="251"/>
  <c r="M2769" i="251"/>
  <c r="N2737" i="251"/>
  <c r="M2737" i="251"/>
  <c r="N2705" i="251"/>
  <c r="M2705" i="251"/>
  <c r="N2673" i="251"/>
  <c r="M2673" i="251"/>
  <c r="N2641" i="251"/>
  <c r="M2641" i="251"/>
  <c r="N2609" i="251"/>
  <c r="M2609" i="251"/>
  <c r="N2577" i="251"/>
  <c r="M2577" i="251"/>
  <c r="N2545" i="251"/>
  <c r="M2545" i="251"/>
  <c r="N2513" i="251"/>
  <c r="M2513" i="251"/>
  <c r="N2481" i="251"/>
  <c r="M2481" i="251"/>
  <c r="N2449" i="251"/>
  <c r="M2449" i="251"/>
  <c r="N2417" i="251"/>
  <c r="M2417" i="251"/>
  <c r="N2385" i="251"/>
  <c r="M2385" i="251"/>
  <c r="N2353" i="251"/>
  <c r="M2353" i="251"/>
  <c r="N2321" i="251"/>
  <c r="M2321" i="251"/>
  <c r="N2289" i="251"/>
  <c r="M2289" i="251"/>
  <c r="N2257" i="251"/>
  <c r="M2257" i="251"/>
  <c r="N2225" i="251"/>
  <c r="M2225" i="251"/>
  <c r="N2193" i="251"/>
  <c r="M2193" i="251"/>
  <c r="N2161" i="251"/>
  <c r="M2161" i="251"/>
  <c r="N2129" i="251"/>
  <c r="M2129" i="251"/>
  <c r="N2097" i="251"/>
  <c r="M2097" i="251"/>
  <c r="N2065" i="251"/>
  <c r="M2065" i="251"/>
  <c r="N2033" i="251"/>
  <c r="M2033" i="251"/>
  <c r="N2001" i="251"/>
  <c r="M2001" i="251"/>
  <c r="N1969" i="251"/>
  <c r="M1969" i="251"/>
  <c r="N1937" i="251"/>
  <c r="M1937" i="251"/>
  <c r="N1905" i="251"/>
  <c r="M1905" i="251"/>
  <c r="N1873" i="251"/>
  <c r="M1873" i="251"/>
  <c r="N1841" i="251"/>
  <c r="M1841" i="251"/>
  <c r="N1809" i="251"/>
  <c r="M1809" i="251"/>
  <c r="N1777" i="251"/>
  <c r="M1777" i="251"/>
  <c r="N1745" i="251"/>
  <c r="M1745" i="251"/>
  <c r="N1713" i="251"/>
  <c r="M1713" i="251"/>
  <c r="N1681" i="251"/>
  <c r="M1681" i="251"/>
  <c r="N1649" i="251"/>
  <c r="M1649" i="251"/>
  <c r="N1617" i="251"/>
  <c r="M1617" i="251"/>
  <c r="N1585" i="251"/>
  <c r="M1585" i="251"/>
  <c r="N1553" i="251"/>
  <c r="M1553" i="251"/>
  <c r="N1521" i="251"/>
  <c r="M1521" i="251"/>
  <c r="N1489" i="251"/>
  <c r="M1489" i="251"/>
  <c r="N1457" i="251"/>
  <c r="M1457" i="251"/>
  <c r="N1425" i="251"/>
  <c r="M1425" i="251"/>
  <c r="N1393" i="251"/>
  <c r="M1393" i="251"/>
  <c r="N1361" i="251"/>
  <c r="M1361" i="251"/>
  <c r="N1329" i="251"/>
  <c r="M1329" i="251"/>
  <c r="N1297" i="251"/>
  <c r="M1297" i="251"/>
  <c r="N1265" i="251"/>
  <c r="M1265" i="251"/>
  <c r="N1233" i="251"/>
  <c r="M1233" i="251"/>
  <c r="N1201" i="251"/>
  <c r="M1201" i="251"/>
  <c r="N1169" i="251"/>
  <c r="M1169" i="251"/>
  <c r="N1137" i="251"/>
  <c r="M1137" i="251"/>
  <c r="N1105" i="251"/>
  <c r="M1105" i="251"/>
  <c r="N1073" i="251"/>
  <c r="M1073" i="251"/>
  <c r="N1041" i="251"/>
  <c r="M1041" i="251"/>
  <c r="N1009" i="251"/>
  <c r="M1009" i="251"/>
  <c r="N977" i="251"/>
  <c r="M977" i="251"/>
  <c r="N945" i="251"/>
  <c r="M945" i="251"/>
  <c r="N913" i="251"/>
  <c r="M913" i="251"/>
  <c r="N881" i="251"/>
  <c r="M881" i="251"/>
  <c r="N849" i="251"/>
  <c r="M849" i="251"/>
  <c r="N817" i="251"/>
  <c r="M817" i="251"/>
  <c r="N785" i="251"/>
  <c r="M785" i="251"/>
  <c r="N753" i="251"/>
  <c r="M753" i="251"/>
  <c r="N721" i="251"/>
  <c r="M721" i="251"/>
  <c r="N689" i="251"/>
  <c r="M689" i="251"/>
  <c r="N657" i="251"/>
  <c r="M657" i="251"/>
  <c r="N625" i="251"/>
  <c r="M625" i="251"/>
  <c r="N593" i="251"/>
  <c r="M593" i="251"/>
  <c r="N561" i="251"/>
  <c r="M561" i="251"/>
  <c r="N529" i="251"/>
  <c r="M529" i="251"/>
  <c r="N497" i="251"/>
  <c r="M497" i="251"/>
  <c r="N465" i="251"/>
  <c r="M465" i="251"/>
  <c r="N433" i="251"/>
  <c r="M433" i="251"/>
  <c r="N401" i="251"/>
  <c r="M401" i="251"/>
  <c r="N369" i="251"/>
  <c r="M369" i="251"/>
  <c r="N337" i="251"/>
  <c r="M337" i="251"/>
  <c r="N305" i="251"/>
  <c r="M305" i="251"/>
  <c r="N273" i="251"/>
  <c r="M273" i="251"/>
  <c r="N241" i="251"/>
  <c r="M241" i="251"/>
  <c r="N209" i="251"/>
  <c r="M209" i="251"/>
  <c r="N177" i="251"/>
  <c r="M177" i="251"/>
  <c r="N145" i="251"/>
  <c r="M145" i="251"/>
  <c r="N113" i="251"/>
  <c r="M113" i="251"/>
  <c r="N81" i="251"/>
  <c r="M81" i="251"/>
  <c r="N49" i="251"/>
  <c r="M49" i="251"/>
  <c r="AF20" i="251"/>
  <c r="AE21" i="251"/>
  <c r="T7" i="133"/>
  <c r="R7" i="133"/>
  <c r="Q7" i="133"/>
  <c r="P7" i="133"/>
  <c r="O7" i="133"/>
  <c r="N7" i="133"/>
  <c r="S7" i="133"/>
  <c r="M7" i="133"/>
  <c r="V7" i="133"/>
  <c r="U7" i="133"/>
  <c r="AR9" i="73"/>
  <c r="BD11" i="73" s="1"/>
  <c r="BD15" i="73"/>
  <c r="BE7" i="73"/>
  <c r="Z15" i="126"/>
  <c r="AC15" i="73"/>
  <c r="BT9" i="73" a="1"/>
  <c r="AC13" i="73"/>
  <c r="W59" i="73"/>
  <c r="W113" i="73"/>
  <c r="W188" i="73"/>
  <c r="W247" i="73"/>
  <c r="W65" i="73"/>
  <c r="W194" i="73"/>
  <c r="W260" i="73"/>
  <c r="W261" i="73"/>
  <c r="W67" i="73"/>
  <c r="W133" i="73"/>
  <c r="W196" i="73"/>
  <c r="W262" i="73"/>
  <c r="W60" i="73"/>
  <c r="W119" i="73"/>
  <c r="W192" i="73"/>
  <c r="W248" i="73"/>
  <c r="W64" i="73"/>
  <c r="W120" i="73"/>
  <c r="W193" i="73"/>
  <c r="W249" i="73"/>
  <c r="W121" i="73"/>
  <c r="W66" i="73"/>
  <c r="W132" i="73"/>
  <c r="W195" i="73"/>
  <c r="W14" i="73"/>
  <c r="W73" i="73"/>
  <c r="W143" i="73"/>
  <c r="W202" i="73"/>
  <c r="W16" i="73"/>
  <c r="W75" i="73"/>
  <c r="W145" i="73"/>
  <c r="W204" i="73"/>
  <c r="W76" i="73"/>
  <c r="W217" i="73"/>
  <c r="W23" i="73"/>
  <c r="W152" i="73"/>
  <c r="W15" i="73"/>
  <c r="W74" i="73"/>
  <c r="W144" i="73"/>
  <c r="W203" i="73"/>
  <c r="W17" i="73"/>
  <c r="W151" i="73"/>
  <c r="W89" i="73"/>
  <c r="W218" i="73"/>
  <c r="W45" i="73"/>
  <c r="W108" i="73"/>
  <c r="W174" i="73"/>
  <c r="W237" i="73"/>
  <c r="W46" i="73"/>
  <c r="W109" i="73"/>
  <c r="W175" i="73"/>
  <c r="W238" i="73"/>
  <c r="W47" i="73"/>
  <c r="W110" i="73"/>
  <c r="W185" i="73"/>
  <c r="W239" i="73"/>
  <c r="W57" i="73"/>
  <c r="W111" i="73"/>
  <c r="W186" i="73"/>
  <c r="W240" i="73"/>
  <c r="AC22" i="251"/>
  <c r="S9" i="126"/>
  <c r="AF10" i="126" s="1"/>
  <c r="AF11" i="126"/>
  <c r="AF15" i="126"/>
  <c r="AF12" i="126"/>
  <c r="AF14" i="126"/>
  <c r="AF9" i="126"/>
  <c r="W104" i="73"/>
  <c r="W230" i="73"/>
  <c r="W228" i="73"/>
  <c r="W201" i="73"/>
  <c r="W59" i="133"/>
  <c r="W71" i="73"/>
  <c r="W70" i="73"/>
  <c r="W69" i="73"/>
  <c r="BB9" i="73" a="1"/>
  <c r="AQ9" i="73" a="1"/>
  <c r="AQ9" i="73" s="1"/>
  <c r="AS9" i="73" a="1"/>
  <c r="BS9" i="73" a="1"/>
  <c r="BZ9" i="73" a="1"/>
  <c r="W58" i="73"/>
  <c r="Y13" i="73"/>
  <c r="Y12" i="73"/>
  <c r="Y11" i="73"/>
  <c r="Y15" i="73"/>
  <c r="BP9" i="73" a="1"/>
  <c r="Y14" i="73"/>
  <c r="W25" i="133"/>
  <c r="W36" i="73"/>
  <c r="AB12" i="126"/>
  <c r="AB16" i="73"/>
  <c r="AB17" i="73"/>
  <c r="Y9" i="73"/>
  <c r="W162" i="73"/>
  <c r="W35" i="73"/>
  <c r="W234" i="73"/>
  <c r="W105" i="73"/>
  <c r="W231" i="73"/>
  <c r="W66" i="133"/>
  <c r="W100" i="73"/>
  <c r="W92" i="73"/>
  <c r="W199" i="73"/>
  <c r="W198" i="73"/>
  <c r="W197" i="73"/>
  <c r="W187" i="73"/>
  <c r="W173" i="73"/>
  <c r="W68" i="73"/>
  <c r="W23" i="133"/>
  <c r="W172" i="73"/>
  <c r="W164" i="73"/>
  <c r="W44" i="73"/>
  <c r="AC11" i="73"/>
  <c r="W163" i="73"/>
  <c r="AA14" i="126"/>
  <c r="AA13" i="126"/>
  <c r="AA10" i="126"/>
  <c r="AA11" i="126"/>
  <c r="AA15" i="126"/>
  <c r="W44" i="133"/>
  <c r="W161" i="73"/>
  <c r="W34" i="73"/>
  <c r="W39" i="126"/>
  <c r="W40" i="126"/>
  <c r="W51" i="126"/>
  <c r="Z10" i="126"/>
  <c r="W23" i="126"/>
  <c r="W22" i="126"/>
  <c r="W57" i="126"/>
  <c r="W65" i="126"/>
  <c r="Z11" i="126"/>
  <c r="W53" i="126"/>
  <c r="Z12" i="126"/>
  <c r="Z14" i="126"/>
  <c r="W45" i="126"/>
  <c r="Z13" i="126"/>
  <c r="W46" i="133"/>
  <c r="AE22" i="251"/>
  <c r="AF21" i="251"/>
  <c r="AF22" i="251"/>
  <c r="W106" i="73"/>
  <c r="W22" i="133"/>
  <c r="CC11" i="73"/>
  <c r="CC15" i="73"/>
  <c r="CC10" i="73"/>
  <c r="CC9" i="73"/>
  <c r="CC14" i="73"/>
  <c r="CC12" i="73"/>
  <c r="W102" i="73"/>
  <c r="W26" i="133"/>
  <c r="W101" i="73"/>
  <c r="W32" i="133"/>
  <c r="W160" i="73"/>
  <c r="W24" i="73"/>
  <c r="W263" i="73"/>
  <c r="W140" i="73"/>
  <c r="W13" i="73"/>
  <c r="W24" i="133"/>
  <c r="W229" i="73"/>
  <c r="W219" i="73"/>
  <c r="W33" i="73"/>
  <c r="W32" i="73"/>
  <c r="W155" i="73"/>
  <c r="W27" i="73"/>
  <c r="W142" i="73"/>
  <c r="W141" i="73"/>
  <c r="W241" i="73"/>
  <c r="W135" i="73"/>
  <c r="W12" i="73"/>
  <c r="AA9" i="126"/>
  <c r="W107" i="73"/>
  <c r="W233" i="73"/>
  <c r="BR9" i="73"/>
  <c r="CD13" i="73" s="1"/>
  <c r="W28" i="133"/>
  <c r="W91" i="73"/>
  <c r="W90" i="73"/>
  <c r="W34" i="133"/>
  <c r="S9" i="73"/>
  <c r="AF14" i="73" s="1"/>
  <c r="AF11" i="73"/>
  <c r="BW9" i="73" a="1"/>
  <c r="AF13" i="73"/>
  <c r="AF10" i="73"/>
  <c r="BU9" i="73" a="1"/>
  <c r="Q9" i="73"/>
  <c r="AD15" i="73" s="1"/>
  <c r="AD12" i="73"/>
  <c r="AD14" i="73"/>
  <c r="AW9" i="73" a="1"/>
  <c r="Z9" i="126"/>
  <c r="W232" i="73"/>
  <c r="W103" i="73"/>
  <c r="Y8" i="126" a="1"/>
  <c r="Y8" i="126" s="1"/>
  <c r="U9" i="126"/>
  <c r="AH14" i="126" s="1"/>
  <c r="AH13" i="126"/>
  <c r="W220" i="73"/>
  <c r="W30" i="133"/>
  <c r="W200" i="73"/>
  <c r="W72" i="73"/>
  <c r="W61" i="133"/>
  <c r="W36" i="133"/>
  <c r="W156" i="73"/>
  <c r="W28" i="73"/>
  <c r="W154" i="73"/>
  <c r="CC13" i="73"/>
  <c r="W153" i="73"/>
  <c r="W26" i="73"/>
  <c r="W25" i="73"/>
  <c r="W268" i="73"/>
  <c r="Y10" i="73"/>
  <c r="W236" i="73"/>
  <c r="W134" i="73"/>
  <c r="W235" i="73"/>
  <c r="W112" i="73"/>
  <c r="P9" i="73"/>
  <c r="AV9" i="73" s="1" a="1"/>
  <c r="W43" i="133"/>
  <c r="AR8" i="73" a="1"/>
  <c r="AB12" i="73"/>
  <c r="AI18" i="73"/>
  <c r="AI19" i="73" s="1"/>
  <c r="AI17" i="73"/>
  <c r="W38" i="133"/>
  <c r="AC11" i="126"/>
  <c r="AC12" i="126"/>
  <c r="AC13" i="126"/>
  <c r="AC10" i="126"/>
  <c r="AC14" i="126"/>
  <c r="W40" i="133"/>
  <c r="T9" i="73"/>
  <c r="BX9" i="73" a="1"/>
  <c r="AC15" i="126"/>
  <c r="AC9" i="126"/>
  <c r="W65" i="133"/>
  <c r="W63" i="133"/>
  <c r="AB11" i="126"/>
  <c r="AB14" i="126"/>
  <c r="AB15" i="126"/>
  <c r="AB13" i="126"/>
  <c r="AB10" i="126"/>
  <c r="W42" i="133"/>
  <c r="L9" i="126"/>
  <c r="W50" i="133"/>
  <c r="W42" i="73"/>
  <c r="W52" i="133"/>
  <c r="AI16" i="73"/>
  <c r="G7" i="251" s="1" a="1"/>
  <c r="W37" i="73"/>
  <c r="W9" i="73"/>
  <c r="W39" i="133"/>
  <c r="W265" i="73"/>
  <c r="W225" i="73"/>
  <c r="W177" i="73"/>
  <c r="W137" i="73"/>
  <c r="W97" i="73"/>
  <c r="W49" i="73"/>
  <c r="W58" i="133"/>
  <c r="W267" i="73"/>
  <c r="W227" i="73"/>
  <c r="W184" i="73"/>
  <c r="W139" i="73"/>
  <c r="W99" i="73"/>
  <c r="W56" i="73"/>
  <c r="W11" i="73"/>
  <c r="W54" i="133"/>
  <c r="W266" i="73"/>
  <c r="W226" i="73"/>
  <c r="W183" i="73"/>
  <c r="W138" i="73"/>
  <c r="W98" i="73"/>
  <c r="W55" i="73"/>
  <c r="W10" i="73"/>
  <c r="V9" i="126" a="1"/>
  <c r="W56" i="133"/>
  <c r="W264" i="73"/>
  <c r="W224" i="73"/>
  <c r="W176" i="73"/>
  <c r="W136" i="73"/>
  <c r="W96" i="73"/>
  <c r="W48" i="73"/>
  <c r="W60" i="133"/>
  <c r="Q9" i="126" a="1"/>
  <c r="T9" i="126" a="1"/>
  <c r="W170" i="73"/>
  <c r="W130" i="73"/>
  <c r="W209" i="73"/>
  <c r="AB13" i="73"/>
  <c r="AB18" i="73" s="1"/>
  <c r="AB19" i="73" s="1"/>
  <c r="W256" i="73"/>
  <c r="W208" i="73"/>
  <c r="W168" i="73"/>
  <c r="W128" i="73"/>
  <c r="W80" i="73"/>
  <c r="W40" i="73"/>
  <c r="W12" i="133"/>
  <c r="W259" i="73"/>
  <c r="W171" i="73"/>
  <c r="W88" i="73"/>
  <c r="W207" i="73"/>
  <c r="W124" i="73"/>
  <c r="W39" i="73"/>
  <c r="W18" i="73"/>
  <c r="W14" i="133"/>
  <c r="W215" i="73"/>
  <c r="W87" i="73"/>
  <c r="W257" i="73"/>
  <c r="AA13" i="73"/>
  <c r="AA18" i="73" s="1"/>
  <c r="AA19" i="73" s="1"/>
  <c r="W252" i="73"/>
  <c r="W167" i="73"/>
  <c r="W79" i="73"/>
  <c r="W206" i="73"/>
  <c r="W78" i="73"/>
  <c r="W16" i="133"/>
  <c r="AU9" i="73" a="1"/>
  <c r="W216" i="73"/>
  <c r="W131" i="73"/>
  <c r="W43" i="73"/>
  <c r="W258" i="73"/>
  <c r="AT9" i="73" a="1"/>
  <c r="W169" i="73"/>
  <c r="W129" i="73"/>
  <c r="W81" i="73"/>
  <c r="W41" i="73"/>
  <c r="W10" i="133"/>
  <c r="W251" i="73"/>
  <c r="W166" i="73"/>
  <c r="W123" i="73"/>
  <c r="W38" i="73"/>
  <c r="W250" i="73"/>
  <c r="W205" i="73"/>
  <c r="W165" i="73"/>
  <c r="W122" i="73"/>
  <c r="W77" i="73"/>
  <c r="W18" i="133"/>
  <c r="W255" i="73"/>
  <c r="W223" i="73"/>
  <c r="W191" i="73"/>
  <c r="W159" i="73"/>
  <c r="W127" i="73"/>
  <c r="W95" i="73"/>
  <c r="W63" i="73"/>
  <c r="W31" i="73"/>
  <c r="W254" i="73"/>
  <c r="W222" i="73"/>
  <c r="W190" i="73"/>
  <c r="W158" i="73"/>
  <c r="W126" i="73"/>
  <c r="W94" i="73"/>
  <c r="W62" i="73"/>
  <c r="W30" i="73"/>
  <c r="W253" i="73"/>
  <c r="W221" i="73"/>
  <c r="W189" i="73"/>
  <c r="W157" i="73"/>
  <c r="W125" i="73"/>
  <c r="W93" i="73"/>
  <c r="W61" i="73"/>
  <c r="W29" i="73"/>
  <c r="W245" i="73"/>
  <c r="W213" i="73"/>
  <c r="W181" i="73"/>
  <c r="W149" i="73"/>
  <c r="W117" i="73"/>
  <c r="W85" i="73"/>
  <c r="W53" i="73"/>
  <c r="W21" i="73"/>
  <c r="W246" i="73"/>
  <c r="W214" i="73"/>
  <c r="W182" i="73"/>
  <c r="W150" i="73"/>
  <c r="W118" i="73"/>
  <c r="W86" i="73"/>
  <c r="W54" i="73"/>
  <c r="W22" i="73"/>
  <c r="W243" i="73"/>
  <c r="W211" i="73"/>
  <c r="W179" i="73"/>
  <c r="W147" i="73"/>
  <c r="W115" i="73"/>
  <c r="W83" i="73"/>
  <c r="W51" i="73"/>
  <c r="W19" i="73"/>
  <c r="BY9" i="73" a="1"/>
  <c r="AI13" i="73"/>
  <c r="U9" i="73"/>
  <c r="BA9" i="73" s="1" a="1"/>
  <c r="W244" i="73"/>
  <c r="W212" i="73"/>
  <c r="W180" i="73"/>
  <c r="W148" i="73"/>
  <c r="W116" i="73"/>
  <c r="W84" i="73"/>
  <c r="W52" i="73"/>
  <c r="W20" i="73"/>
  <c r="W242" i="73"/>
  <c r="W210" i="73"/>
  <c r="W178" i="73"/>
  <c r="W146" i="73"/>
  <c r="W114" i="73"/>
  <c r="W82" i="73"/>
  <c r="W50" i="73"/>
  <c r="B1" i="5"/>
  <c r="N1" i="5"/>
  <c r="Z1" i="5"/>
  <c r="AL1" i="5"/>
  <c r="AX1" i="5"/>
  <c r="BV1" i="5"/>
  <c r="B2" i="5"/>
  <c r="H2" i="5"/>
  <c r="N2" i="5"/>
  <c r="Z2" i="5" s="1"/>
  <c r="AL2" i="5" s="1"/>
  <c r="T2" i="5"/>
  <c r="AF2" i="5"/>
  <c r="AR2" i="5" s="1"/>
  <c r="A8" i="5"/>
  <c r="A12" i="5"/>
  <c r="A16" i="5"/>
  <c r="A20" i="5"/>
  <c r="A24" i="5"/>
  <c r="A28" i="5"/>
  <c r="A32" i="5"/>
  <c r="A36" i="5"/>
  <c r="A40" i="5"/>
  <c r="A44" i="5"/>
  <c r="A48" i="5"/>
  <c r="A52" i="5"/>
  <c r="A56" i="5"/>
  <c r="A60" i="5"/>
  <c r="A64" i="5"/>
  <c r="B3" i="5" a="1"/>
  <c r="B3" i="5" s="1"/>
  <c r="H3" i="5" s="1" a="1"/>
  <c r="H3" i="5" s="1"/>
  <c r="N3" i="5" s="1" a="1"/>
  <c r="A10" i="5"/>
  <c r="A14" i="5"/>
  <c r="A9" i="5"/>
  <c r="A11" i="5"/>
  <c r="A13" i="5"/>
  <c r="A15" i="5"/>
  <c r="A17" i="5"/>
  <c r="A19" i="5"/>
  <c r="A21" i="5"/>
  <c r="A23" i="5"/>
  <c r="A25" i="5"/>
  <c r="A27" i="5"/>
  <c r="A29" i="5"/>
  <c r="A31" i="5"/>
  <c r="A33" i="5"/>
  <c r="A35" i="5"/>
  <c r="A37" i="5"/>
  <c r="A39" i="5"/>
  <c r="A41" i="5"/>
  <c r="A43" i="5"/>
  <c r="A45" i="5"/>
  <c r="BS13" i="5"/>
  <c r="BS14" i="5"/>
  <c r="BS15" i="5"/>
  <c r="BS16" i="5"/>
  <c r="BS17" i="5"/>
  <c r="BS18" i="5"/>
  <c r="BS19" i="5"/>
  <c r="BS20" i="5"/>
  <c r="BS21" i="5"/>
  <c r="BS22" i="5"/>
  <c r="BS23" i="5"/>
  <c r="BS24" i="5"/>
  <c r="BS25" i="5"/>
  <c r="BS26" i="5"/>
  <c r="BS27" i="5"/>
  <c r="BS28" i="5"/>
  <c r="BS29" i="5"/>
  <c r="BS30" i="5"/>
  <c r="BS31" i="5"/>
  <c r="BS32" i="5"/>
  <c r="BS33" i="5"/>
  <c r="BS34" i="5"/>
  <c r="BS35" i="5"/>
  <c r="BS36" i="5"/>
  <c r="BS37" i="5"/>
  <c r="BS38" i="5"/>
  <c r="BS39" i="5"/>
  <c r="BS40" i="5"/>
  <c r="BS41" i="5"/>
  <c r="BS42" i="5"/>
  <c r="BS43" i="5"/>
  <c r="BS44" i="5"/>
  <c r="BS45" i="5"/>
  <c r="BS46" i="5"/>
  <c r="BS47" i="5"/>
  <c r="BS48" i="5"/>
  <c r="BS49" i="5"/>
  <c r="BS50" i="5"/>
  <c r="BS51" i="5"/>
  <c r="BS52" i="5"/>
  <c r="BS53" i="5"/>
  <c r="BS54" i="5"/>
  <c r="BS55" i="5"/>
  <c r="BS56" i="5"/>
  <c r="BS57" i="5"/>
  <c r="BS58" i="5"/>
  <c r="BS59" i="5"/>
  <c r="BS60" i="5"/>
  <c r="BS61" i="5"/>
  <c r="BS62" i="5"/>
  <c r="BS63" i="5"/>
  <c r="AN16" i="5" a="1"/>
  <c r="AV16" i="5" a="1"/>
  <c r="CG16" i="5" a="1"/>
  <c r="AR16" i="5" a="1"/>
  <c r="AO16" i="5" a="1"/>
  <c r="G16" i="5" a="1"/>
  <c r="O16" i="5" a="1"/>
  <c r="CF16" i="5" a="1"/>
  <c r="L16" i="5" a="1"/>
  <c r="J16" i="5" a="1"/>
  <c r="AB16" i="5" a="1"/>
  <c r="AA16" i="5" a="1"/>
  <c r="BV16" i="5" a="1"/>
  <c r="AW16" i="5" a="1"/>
  <c r="N16" i="5" a="1"/>
  <c r="CC16" i="5" a="1"/>
  <c r="M16" i="5" a="1"/>
  <c r="CB16" i="5" a="1"/>
  <c r="K16" i="5" a="1"/>
  <c r="AE16" i="5" a="1"/>
  <c r="CE16" i="5" a="1"/>
  <c r="BX16" i="5" a="1"/>
  <c r="AC16" i="5" a="1"/>
  <c r="AS16" i="5" a="1"/>
  <c r="X16" i="5" a="1"/>
  <c r="B16" i="5" a="1"/>
  <c r="BW16" i="5" a="1"/>
  <c r="AG16" i="5" a="1"/>
  <c r="C16" i="5" a="1"/>
  <c r="AM16" i="5" a="1"/>
  <c r="AF16" i="5" a="1"/>
  <c r="F16" i="5" a="1"/>
  <c r="S16" i="5" a="1"/>
  <c r="R16" i="5" a="1"/>
  <c r="AQ16" i="5" a="1"/>
  <c r="BZ16" i="5" a="1"/>
  <c r="Q16" i="5" a="1"/>
  <c r="AH16" i="5" a="1"/>
  <c r="AU16" i="5" a="1"/>
  <c r="W16" i="5" a="1"/>
  <c r="CA16" i="5" a="1"/>
  <c r="U16" i="5" a="1"/>
  <c r="AL16" i="5" a="1"/>
  <c r="AJ16" i="5" a="1"/>
  <c r="AI16" i="5" a="1"/>
  <c r="I16" i="5" a="1"/>
  <c r="Y16" i="5" a="1"/>
  <c r="AP16" i="5" a="1"/>
  <c r="E16" i="5" a="1"/>
  <c r="Z16" i="5" a="1"/>
  <c r="AT16" i="5" a="1"/>
  <c r="CD16" i="5" a="1"/>
  <c r="V16" i="5" a="1"/>
  <c r="AD16" i="5" a="1"/>
  <c r="BY16" i="5" a="1"/>
  <c r="H16" i="5" a="1"/>
  <c r="P16" i="5" a="1"/>
  <c r="AK16" i="5" a="1"/>
  <c r="D16" i="5" a="1"/>
  <c r="Z20" i="5" a="1"/>
  <c r="K20" i="5" a="1"/>
  <c r="C20" i="5" a="1"/>
  <c r="BZ20" i="5" a="1"/>
  <c r="BX20" i="5" a="1"/>
  <c r="AN20" i="5" a="1"/>
  <c r="U20" i="5" a="1"/>
  <c r="AM20" i="5" a="1"/>
  <c r="AL20" i="5" a="1"/>
  <c r="AS20" i="5" a="1"/>
  <c r="R20" i="5" a="1"/>
  <c r="H20" i="5" a="1"/>
  <c r="CE20" i="5" a="1"/>
  <c r="Q20" i="5" a="1"/>
  <c r="CD20" i="5" a="1"/>
  <c r="Y20" i="5" a="1"/>
  <c r="CG20" i="5" a="1"/>
  <c r="I20" i="5" a="1"/>
  <c r="AC20" i="5" a="1"/>
  <c r="CB20" i="5" a="1"/>
  <c r="P20" i="5" a="1"/>
  <c r="AW20" i="5" a="1"/>
  <c r="D20" i="5" a="1"/>
  <c r="E20" i="5" a="1"/>
  <c r="AP20" i="5" a="1"/>
  <c r="CA20" i="5" a="1"/>
  <c r="AO20" i="5" a="1"/>
  <c r="F20" i="5" a="1"/>
  <c r="BY20" i="5" a="1"/>
  <c r="AR20" i="5" a="1"/>
  <c r="W20" i="5" a="1"/>
  <c r="AA20" i="5" a="1"/>
  <c r="AU20" i="5" a="1"/>
  <c r="V20" i="5" a="1"/>
  <c r="CC20" i="5" a="1"/>
  <c r="J20" i="5" a="1"/>
  <c r="AJ20" i="5" a="1"/>
  <c r="AH20" i="5" a="1"/>
  <c r="AG20" i="5" a="1"/>
  <c r="CF20" i="5" a="1"/>
  <c r="AD20" i="5" a="1"/>
  <c r="AT20" i="5" a="1"/>
  <c r="O20" i="5" a="1"/>
  <c r="AE20" i="5" a="1"/>
  <c r="M20" i="5" a="1"/>
  <c r="L20" i="5" a="1"/>
  <c r="S20" i="5" a="1"/>
  <c r="AK20" i="5" a="1"/>
  <c r="B20" i="5" a="1"/>
  <c r="X20" i="5" a="1"/>
  <c r="AF20" i="5" a="1"/>
  <c r="G20" i="5" a="1"/>
  <c r="AB20" i="5" a="1"/>
  <c r="AV20" i="5" a="1"/>
  <c r="BW20" i="5" a="1"/>
  <c r="N20" i="5" a="1"/>
  <c r="AI20" i="5" a="1"/>
  <c r="AQ20" i="5" a="1"/>
  <c r="BV20" i="5" a="1"/>
  <c r="CC12" i="5" a="1"/>
  <c r="U12" i="5" a="1"/>
  <c r="Z12" i="5" a="1"/>
  <c r="AK12" i="5" a="1"/>
  <c r="CB12" i="5" a="1"/>
  <c r="BV12" i="5" a="1"/>
  <c r="AW12" i="5" a="1"/>
  <c r="AT12" i="5" a="1"/>
  <c r="AL12" i="5" a="1"/>
  <c r="F12" i="5" a="1"/>
  <c r="AC12" i="5" a="1"/>
  <c r="K12" i="5" a="1"/>
  <c r="I12" i="5" a="1"/>
  <c r="AJ12" i="5" a="1"/>
  <c r="AP12" i="5" a="1"/>
  <c r="AD12" i="5" a="1"/>
  <c r="CA12" i="5" a="1"/>
  <c r="H12" i="5" a="1"/>
  <c r="CD12" i="5" a="1"/>
  <c r="V12" i="5" a="1"/>
  <c r="CE12" i="5" a="1"/>
  <c r="W12" i="5" a="1"/>
  <c r="G12" i="5" a="1"/>
  <c r="AO12" i="5" a="1"/>
  <c r="O12" i="5" a="1"/>
  <c r="Y12" i="5" a="1"/>
  <c r="BY12" i="5" a="1"/>
  <c r="E12" i="5" a="1"/>
  <c r="AI12" i="5" a="1"/>
  <c r="M12" i="5" a="1"/>
  <c r="AH12" i="5" a="1"/>
  <c r="Q12" i="5" a="1"/>
  <c r="P12" i="5" a="1"/>
  <c r="BX12" i="5" a="1"/>
  <c r="AN12" i="5" a="1"/>
  <c r="BW12" i="5" a="1"/>
  <c r="AA12" i="5" a="1"/>
  <c r="C12" i="5" a="1"/>
  <c r="D12" i="5" a="1"/>
  <c r="R12" i="5" a="1"/>
  <c r="AG12" i="5" a="1"/>
  <c r="BZ12" i="5" a="1"/>
  <c r="L12" i="5" a="1"/>
  <c r="AS12" i="5" a="1"/>
  <c r="CG12" i="5" a="1"/>
  <c r="N12" i="5" a="1"/>
  <c r="AQ12" i="5" a="1"/>
  <c r="AF12" i="5" a="1"/>
  <c r="AU12" i="5" a="1"/>
  <c r="S12" i="5" a="1"/>
  <c r="AB12" i="5" a="1"/>
  <c r="AV12" i="5" a="1"/>
  <c r="CF12" i="5" a="1"/>
  <c r="B12" i="5" a="1"/>
  <c r="X12" i="5" a="1"/>
  <c r="AR12" i="5" a="1"/>
  <c r="J12" i="5" a="1"/>
  <c r="AE12" i="5" a="1"/>
  <c r="AM12" i="5" a="1"/>
  <c r="O17" i="5" a="1"/>
  <c r="CF17" i="5" a="1"/>
  <c r="AM17" i="5" a="1"/>
  <c r="CD17" i="5" a="1"/>
  <c r="CB17" i="5" a="1"/>
  <c r="AK17" i="5" a="1"/>
  <c r="CC17" i="5" a="1"/>
  <c r="X17" i="5" a="1"/>
  <c r="V17" i="5" a="1"/>
  <c r="AU17" i="5" a="1"/>
  <c r="K17" i="5" a="1"/>
  <c r="Y17" i="5" a="1"/>
  <c r="U17" i="5" a="1"/>
  <c r="BW17" i="5" a="1"/>
  <c r="Q17" i="5" a="1"/>
  <c r="F17" i="5" a="1"/>
  <c r="AG17" i="5" a="1"/>
  <c r="BZ17" i="5" a="1"/>
  <c r="P17" i="5" a="1"/>
  <c r="AP17" i="5" a="1"/>
  <c r="AW17" i="5" a="1"/>
  <c r="AL17" i="5" a="1"/>
  <c r="BY17" i="5" a="1"/>
  <c r="AD17" i="5" a="1"/>
  <c r="BX17" i="5" a="1"/>
  <c r="C17" i="5" a="1"/>
  <c r="AN17" i="5" a="1"/>
  <c r="B17" i="5" a="1"/>
  <c r="AT17" i="5" a="1"/>
  <c r="CG17" i="5" a="1"/>
  <c r="W17" i="5" a="1"/>
  <c r="AC17" i="5" a="1"/>
  <c r="H17" i="5" a="1"/>
  <c r="AE17" i="5" a="1"/>
  <c r="S17" i="5" a="1"/>
  <c r="AS17" i="5" a="1"/>
  <c r="CA17" i="5" a="1"/>
  <c r="R17" i="5" a="1"/>
  <c r="AJ17" i="5" a="1"/>
  <c r="L17" i="5" a="1"/>
  <c r="AO17" i="5" a="1"/>
  <c r="J17" i="5" a="1"/>
  <c r="AA17" i="5" a="1"/>
  <c r="AR17" i="5" a="1"/>
  <c r="I17" i="5" a="1"/>
  <c r="Z17" i="5" a="1"/>
  <c r="AF17" i="5" a="1"/>
  <c r="CE17" i="5" a="1"/>
  <c r="G17" i="5" a="1"/>
  <c r="AB17" i="5" a="1"/>
  <c r="AV17" i="5" a="1"/>
  <c r="D17" i="5" a="1"/>
  <c r="N17" i="5" a="1"/>
  <c r="AI17" i="5" a="1"/>
  <c r="AQ17" i="5" a="1"/>
  <c r="BV17" i="5" a="1"/>
  <c r="E17" i="5" a="1"/>
  <c r="M17" i="5" a="1"/>
  <c r="AH17" i="5" a="1"/>
  <c r="AN24" i="5" a="1"/>
  <c r="O24" i="5" a="1"/>
  <c r="N24" i="5" a="1"/>
  <c r="AP24" i="5" a="1"/>
  <c r="V24" i="5" a="1"/>
  <c r="F24" i="5" a="1"/>
  <c r="BZ24" i="5" a="1"/>
  <c r="C24" i="5" a="1"/>
  <c r="CB24" i="5" a="1"/>
  <c r="CG24" i="5" a="1"/>
  <c r="G24" i="5" a="1"/>
  <c r="L24" i="5" a="1"/>
  <c r="Z24" i="5" a="1"/>
  <c r="AS24" i="5" a="1"/>
  <c r="H24" i="5" a="1"/>
  <c r="AJ24" i="5" a="1"/>
  <c r="AI24" i="5" a="1"/>
  <c r="Y24" i="5" a="1"/>
  <c r="AO24" i="5" a="1"/>
  <c r="R24" i="5" a="1"/>
  <c r="P24" i="5" a="1"/>
  <c r="AQ24" i="5" a="1"/>
  <c r="M24" i="5" a="1"/>
  <c r="AE24" i="5" a="1"/>
  <c r="D24" i="5" a="1"/>
  <c r="BX24" i="5" a="1"/>
  <c r="BW24" i="5" a="1"/>
  <c r="AK24" i="5" a="1"/>
  <c r="AC24" i="5" a="1"/>
  <c r="Q24" i="5" a="1"/>
  <c r="AW24" i="5" a="1"/>
  <c r="AU24" i="5" a="1"/>
  <c r="AF24" i="5" a="1"/>
  <c r="BV24" i="5" a="1"/>
  <c r="CC24" i="5" a="1"/>
  <c r="W24" i="5" a="1"/>
  <c r="AT24" i="5" a="1"/>
  <c r="K24" i="5" a="1"/>
  <c r="AH24" i="5" a="1"/>
  <c r="AG24" i="5" a="1"/>
  <c r="AM24" i="5" a="1"/>
  <c r="E24" i="5" a="1"/>
  <c r="U24" i="5" a="1"/>
  <c r="BY24" i="5" a="1"/>
  <c r="AA24" i="5" a="1"/>
  <c r="J24" i="5" a="1"/>
  <c r="CF24" i="5" a="1"/>
  <c r="AL24" i="5" a="1"/>
  <c r="S24" i="5" a="1"/>
  <c r="AB24" i="5" a="1"/>
  <c r="AV24" i="5" a="1"/>
  <c r="CA24" i="5" a="1"/>
  <c r="B24" i="5" a="1"/>
  <c r="X24" i="5" a="1"/>
  <c r="AR24" i="5" a="1"/>
  <c r="CE24" i="5" a="1"/>
  <c r="CD24" i="5" a="1"/>
  <c r="I24" i="5" a="1"/>
  <c r="AD24" i="5" a="1"/>
  <c r="AC21" i="5" a="1"/>
  <c r="CF21" i="5" a="1"/>
  <c r="CD21" i="5" a="1"/>
  <c r="AA21" i="5" a="1"/>
  <c r="AR21" i="5" a="1"/>
  <c r="W21" i="5" a="1"/>
  <c r="AD21" i="5" a="1"/>
  <c r="CB21" i="5" a="1"/>
  <c r="N21" i="5" a="1"/>
  <c r="AK21" i="5" a="1"/>
  <c r="AE21" i="5" a="1"/>
  <c r="CA21" i="5" a="1"/>
  <c r="BY21" i="5" a="1"/>
  <c r="G21" i="5" a="1"/>
  <c r="S21" i="5" a="1"/>
  <c r="O21" i="5" a="1"/>
  <c r="AS21" i="5" a="1"/>
  <c r="BW21" i="5" a="1"/>
  <c r="AL21" i="5" a="1"/>
  <c r="D21" i="5" a="1"/>
  <c r="F21" i="5" a="1"/>
  <c r="AB21" i="5" a="1"/>
  <c r="BV21" i="5" a="1"/>
  <c r="AP21" i="5" a="1"/>
  <c r="Q21" i="5" a="1"/>
  <c r="Y21" i="5" a="1"/>
  <c r="BX21" i="5" a="1"/>
  <c r="M21" i="5" a="1"/>
  <c r="AQ21" i="5" a="1"/>
  <c r="P21" i="5" a="1"/>
  <c r="AT21" i="5" a="1"/>
  <c r="AU21" i="5" a="1"/>
  <c r="X21" i="5" a="1"/>
  <c r="J21" i="5" a="1"/>
  <c r="AI21" i="5" a="1"/>
  <c r="H21" i="5" a="1"/>
  <c r="AG21" i="5" a="1"/>
  <c r="AM21" i="5" a="1"/>
  <c r="CC21" i="5" a="1"/>
  <c r="R21" i="5" a="1"/>
  <c r="AJ21" i="5" a="1"/>
  <c r="BZ21" i="5" a="1"/>
  <c r="C21" i="5" a="1"/>
  <c r="V21" i="5" a="1"/>
  <c r="AW21" i="5" a="1"/>
  <c r="B21" i="5" a="1"/>
  <c r="AV21" i="5" a="1"/>
  <c r="I21" i="5" a="1"/>
  <c r="CE21" i="5" a="1"/>
  <c r="E21" i="5" a="1"/>
  <c r="Z21" i="5" a="1"/>
  <c r="AH21" i="5" a="1"/>
  <c r="CG21" i="5" a="1"/>
  <c r="L21" i="5" a="1"/>
  <c r="U21" i="5" a="1"/>
  <c r="AO21" i="5" a="1"/>
  <c r="K21" i="5" a="1"/>
  <c r="AF21" i="5" a="1"/>
  <c r="AN21" i="5" a="1"/>
  <c r="AT32" i="5" a="1"/>
  <c r="I32" i="5" a="1"/>
  <c r="AD32" i="5" a="1"/>
  <c r="AB32" i="5" a="1"/>
  <c r="AW32" i="5" a="1"/>
  <c r="CC32" i="5" a="1"/>
  <c r="K32" i="5" a="1"/>
  <c r="AS32" i="5" a="1"/>
  <c r="AQ32" i="5" a="1"/>
  <c r="G32" i="5" a="1"/>
  <c r="CF32" i="5" a="1"/>
  <c r="AU32" i="5" a="1"/>
  <c r="AP32" i="5" a="1"/>
  <c r="AO32" i="5" a="1"/>
  <c r="Q32" i="5" a="1"/>
  <c r="P32" i="5" a="1"/>
  <c r="M32" i="5" a="1"/>
  <c r="AA32" i="5" a="1"/>
  <c r="E32" i="5" a="1"/>
  <c r="AM32" i="5" a="1"/>
  <c r="V32" i="5" a="1"/>
  <c r="R32" i="5" a="1"/>
  <c r="AE32" i="5" a="1"/>
  <c r="CB32" i="5" a="1"/>
  <c r="J32" i="5" a="1"/>
  <c r="CD32" i="5" a="1"/>
  <c r="S32" i="5" a="1"/>
  <c r="Y32" i="5" a="1"/>
  <c r="BZ32" i="5" a="1"/>
  <c r="D32" i="5" a="1"/>
  <c r="AF32" i="5" a="1"/>
  <c r="AV32" i="5" a="1"/>
  <c r="X32" i="5" a="1"/>
  <c r="CE32" i="5" a="1"/>
  <c r="Z32" i="5" a="1"/>
  <c r="CG32" i="5" a="1"/>
  <c r="AI32" i="5" a="1"/>
  <c r="N32" i="5" a="1"/>
  <c r="BV32" i="5" a="1"/>
  <c r="B32" i="5" a="1"/>
  <c r="U32" i="5" a="1"/>
  <c r="AL32" i="5" a="1"/>
  <c r="BY32" i="5" a="1"/>
  <c r="F32" i="5" a="1"/>
  <c r="AH32" i="5" a="1"/>
  <c r="CA32" i="5" a="1"/>
  <c r="W32" i="5" a="1"/>
  <c r="AN32" i="5" a="1"/>
  <c r="C32" i="5" a="1"/>
  <c r="L32" i="5" a="1"/>
  <c r="AG32" i="5" a="1"/>
  <c r="H32" i="5" a="1"/>
  <c r="AC32" i="5" a="1"/>
  <c r="AK32" i="5" a="1"/>
  <c r="BX32" i="5" a="1"/>
  <c r="O32" i="5" a="1"/>
  <c r="AJ32" i="5" a="1"/>
  <c r="AR32" i="5" a="1"/>
  <c r="BW32" i="5" a="1"/>
  <c r="V36" i="5" a="1"/>
  <c r="AA36" i="5" a="1"/>
  <c r="AM36" i="5" a="1"/>
  <c r="AF36" i="5" a="1"/>
  <c r="AB36" i="5" a="1"/>
  <c r="L36" i="5" a="1"/>
  <c r="W36" i="5" a="1"/>
  <c r="I36" i="5" a="1"/>
  <c r="Z36" i="5" a="1"/>
  <c r="AK36" i="5" a="1"/>
  <c r="AT36" i="5" a="1"/>
  <c r="AG36" i="5" a="1"/>
  <c r="AQ36" i="5" a="1"/>
  <c r="H36" i="5" a="1"/>
  <c r="AW36" i="5" a="1"/>
  <c r="D36" i="5" a="1"/>
  <c r="CA36" i="5" a="1"/>
  <c r="R36" i="5" a="1"/>
  <c r="AH36" i="5" a="1"/>
  <c r="U36" i="5" a="1"/>
  <c r="CC36" i="5" a="1"/>
  <c r="M36" i="5" a="1"/>
  <c r="AU36" i="5" a="1"/>
  <c r="B36" i="5" a="1"/>
  <c r="X36" i="5" a="1"/>
  <c r="BZ36" i="5" a="1"/>
  <c r="AL36" i="5" a="1"/>
  <c r="BW36" i="5" a="1"/>
  <c r="AO36" i="5" a="1"/>
  <c r="S36" i="5" a="1"/>
  <c r="AN36" i="5" a="1"/>
  <c r="CF36" i="5" a="1"/>
  <c r="AE36" i="5" a="1"/>
  <c r="E36" i="5" a="1"/>
  <c r="K36" i="5" a="1"/>
  <c r="AD36" i="5" a="1"/>
  <c r="O36" i="5" a="1"/>
  <c r="AP36" i="5" a="1"/>
  <c r="CB36" i="5" a="1"/>
  <c r="Y36" i="5" a="1"/>
  <c r="C36" i="5" a="1"/>
  <c r="CE36" i="5" a="1"/>
  <c r="G36" i="5" a="1"/>
  <c r="AR36" i="5" a="1"/>
  <c r="BV36" i="5" a="1"/>
  <c r="AV36" i="5" a="1"/>
  <c r="J36" i="5" a="1"/>
  <c r="AC36" i="5" a="1"/>
  <c r="BX36" i="5" a="1"/>
  <c r="Q36" i="5" a="1"/>
  <c r="AJ36" i="5" a="1"/>
  <c r="CD36" i="5" a="1"/>
  <c r="P36" i="5" a="1"/>
  <c r="F36" i="5" a="1"/>
  <c r="N36" i="5" a="1"/>
  <c r="AI36" i="5" a="1"/>
  <c r="CG36" i="5" a="1"/>
  <c r="BY36" i="5" a="1"/>
  <c r="AS36" i="5" a="1"/>
  <c r="J44" i="5" a="1"/>
  <c r="AT44" i="5" a="1"/>
  <c r="W44" i="5" a="1"/>
  <c r="AC44" i="5" a="1"/>
  <c r="AW44" i="5" a="1"/>
  <c r="AU44" i="5" a="1"/>
  <c r="D44" i="5" a="1"/>
  <c r="AQ44" i="5" a="1"/>
  <c r="AK44" i="5" a="1"/>
  <c r="AV44" i="5" a="1"/>
  <c r="R44" i="5" a="1"/>
  <c r="CF44" i="5" a="1"/>
  <c r="CD44" i="5" a="1"/>
  <c r="G44" i="5" a="1"/>
  <c r="BX44" i="5" a="1"/>
  <c r="BW44" i="5" a="1"/>
  <c r="AB44" i="5" a="1"/>
  <c r="Y44" i="5" a="1"/>
  <c r="AF44" i="5" a="1"/>
  <c r="N44" i="5" a="1"/>
  <c r="M44" i="5" a="1"/>
  <c r="X44" i="5" a="1"/>
  <c r="C44" i="5" a="1"/>
  <c r="AP44" i="5" a="1"/>
  <c r="CC44" i="5" a="1"/>
  <c r="AL44" i="5" a="1"/>
  <c r="CA44" i="5" a="1"/>
  <c r="AS44" i="5" a="1"/>
  <c r="I44" i="5" a="1"/>
  <c r="AE44" i="5" a="1"/>
  <c r="BV44" i="5" a="1"/>
  <c r="U44" i="5" a="1"/>
  <c r="CG44" i="5" a="1"/>
  <c r="AI44" i="5" a="1"/>
  <c r="AH44" i="5" a="1"/>
  <c r="P44" i="5" a="1"/>
  <c r="E44" i="5" a="1"/>
  <c r="AD44" i="5" a="1"/>
  <c r="AG44" i="5" a="1"/>
  <c r="Z44" i="5" a="1"/>
  <c r="AO44" i="5" a="1"/>
  <c r="L44" i="5" a="1"/>
  <c r="BY44" i="5" a="1"/>
  <c r="F44" i="5" a="1"/>
  <c r="Q44" i="5" a="1"/>
  <c r="CE44" i="5" a="1"/>
  <c r="B44" i="5" a="1"/>
  <c r="V44" i="5" a="1"/>
  <c r="AM44" i="5" a="1"/>
  <c r="H44" i="5" a="1"/>
  <c r="AA44" i="5" a="1"/>
  <c r="O44" i="5" a="1"/>
  <c r="AJ44" i="5" a="1"/>
  <c r="AR44" i="5" a="1"/>
  <c r="CB44" i="5" a="1"/>
  <c r="K44" i="5" a="1"/>
  <c r="S44" i="5" a="1"/>
  <c r="AN44" i="5" a="1"/>
  <c r="BZ44" i="5" a="1"/>
  <c r="F48" i="5" a="1"/>
  <c r="H48" i="5" a="1"/>
  <c r="M48" i="5" a="1"/>
  <c r="K48" i="5" a="1"/>
  <c r="I48" i="5" a="1"/>
  <c r="AK48" i="5" a="1"/>
  <c r="AJ48" i="5" a="1"/>
  <c r="AI48" i="5" a="1"/>
  <c r="AQ48" i="5" a="1"/>
  <c r="AP48" i="5" a="1"/>
  <c r="Y48" i="5" a="1"/>
  <c r="AA48" i="5" a="1"/>
  <c r="AM48" i="5" a="1"/>
  <c r="E48" i="5" a="1"/>
  <c r="CB48" i="5" a="1"/>
  <c r="C48" i="5" a="1"/>
  <c r="CA48" i="5" a="1"/>
  <c r="U48" i="5" a="1"/>
  <c r="D48" i="5" a="1"/>
  <c r="CD48" i="5" a="1"/>
  <c r="Z48" i="5" a="1"/>
  <c r="AD48" i="5" a="1"/>
  <c r="AB48" i="5" a="1"/>
  <c r="L48" i="5" a="1"/>
  <c r="AV48" i="5" a="1"/>
  <c r="J48" i="5" a="1"/>
  <c r="W48" i="5" a="1"/>
  <c r="X48" i="5" a="1"/>
  <c r="CF48" i="5" a="1"/>
  <c r="AG48" i="5" a="1"/>
  <c r="S48" i="5" a="1"/>
  <c r="N48" i="5" a="1"/>
  <c r="CE48" i="5" a="1"/>
  <c r="G48" i="5" a="1"/>
  <c r="AC48" i="5" a="1"/>
  <c r="BV48" i="5" a="1"/>
  <c r="BX48" i="5" a="1"/>
  <c r="AO48" i="5" a="1"/>
  <c r="AF48" i="5" a="1"/>
  <c r="AU48" i="5" a="1"/>
  <c r="CG48" i="5" a="1"/>
  <c r="AE48" i="5" a="1"/>
  <c r="AS48" i="5" a="1"/>
  <c r="R48" i="5" a="1"/>
  <c r="P48" i="5" a="1"/>
  <c r="AR48" i="5" a="1"/>
  <c r="BW48" i="5" a="1"/>
  <c r="AW48" i="5" a="1"/>
  <c r="O48" i="5" a="1"/>
  <c r="AH48" i="5" a="1"/>
  <c r="CC48" i="5" a="1"/>
  <c r="B48" i="5" a="1"/>
  <c r="V48" i="5" a="1"/>
  <c r="AN48" i="5" a="1"/>
  <c r="BZ48" i="5" a="1"/>
  <c r="Q48" i="5" a="1"/>
  <c r="AL48" i="5" a="1"/>
  <c r="AT48" i="5" a="1"/>
  <c r="BY48" i="5" a="1"/>
  <c r="AN52" i="5" a="1"/>
  <c r="CC52" i="5" a="1"/>
  <c r="CD52" i="5" a="1"/>
  <c r="AO52" i="5" a="1"/>
  <c r="L52" i="5" a="1"/>
  <c r="B52" i="5" a="1"/>
  <c r="CA52" i="5" a="1"/>
  <c r="D52" i="5" a="1"/>
  <c r="V52" i="5" a="1"/>
  <c r="AH52" i="5" a="1"/>
  <c r="AF52" i="5" a="1"/>
  <c r="AC52" i="5" a="1"/>
  <c r="AB52" i="5" a="1"/>
  <c r="AL52" i="5" a="1"/>
  <c r="AG52" i="5" a="1"/>
  <c r="I52" i="5" a="1"/>
  <c r="H52" i="5" a="1"/>
  <c r="F52" i="5" a="1"/>
  <c r="Y52" i="5" a="1"/>
  <c r="BZ52" i="5" a="1"/>
  <c r="U52" i="5" a="1"/>
  <c r="P52" i="5" a="1"/>
  <c r="BW52" i="5" a="1"/>
  <c r="AI52" i="5" a="1"/>
  <c r="AP52" i="5" a="1"/>
  <c r="J52" i="5" a="1"/>
  <c r="W52" i="5" a="1"/>
  <c r="AT52" i="5" a="1"/>
  <c r="E52" i="5" a="1"/>
  <c r="S52" i="5" a="1"/>
  <c r="AW52" i="5" a="1"/>
  <c r="R52" i="5" a="1"/>
  <c r="AK52" i="5" a="1"/>
  <c r="CB52" i="5" a="1"/>
  <c r="AU52" i="5" a="1"/>
  <c r="G52" i="5" a="1"/>
  <c r="Z52" i="5" a="1"/>
  <c r="AM52" i="5" a="1"/>
  <c r="M52" i="5" a="1"/>
  <c r="AQ52" i="5" a="1"/>
  <c r="C52" i="5" a="1"/>
  <c r="N52" i="5" a="1"/>
  <c r="AE52" i="5" a="1"/>
  <c r="CG52" i="5" a="1"/>
  <c r="AJ52" i="5" a="1"/>
  <c r="BV52" i="5" a="1"/>
  <c r="AA52" i="5" a="1"/>
  <c r="AS52" i="5" a="1"/>
  <c r="K52" i="5" a="1"/>
  <c r="AD52" i="5" a="1"/>
  <c r="AV52" i="5" a="1"/>
  <c r="BY52" i="5" a="1"/>
  <c r="Q52" i="5" a="1"/>
  <c r="CF52" i="5" a="1"/>
  <c r="O52" i="5" a="1"/>
  <c r="X52" i="5" a="1"/>
  <c r="AR52" i="5" a="1"/>
  <c r="BX52" i="5" a="1"/>
  <c r="CE52" i="5" a="1"/>
  <c r="I56" i="5" a="1"/>
  <c r="CF56" i="5" a="1"/>
  <c r="AT56" i="5" a="1"/>
  <c r="E56" i="5" a="1"/>
  <c r="BX56" i="5" a="1"/>
  <c r="AB56" i="5" a="1"/>
  <c r="Y56" i="5" a="1"/>
  <c r="AM56" i="5" a="1"/>
  <c r="M56" i="5" a="1"/>
  <c r="S56" i="5" a="1"/>
  <c r="AD56" i="5" a="1"/>
  <c r="L56" i="5" a="1"/>
  <c r="D56" i="5" a="1"/>
  <c r="AL56" i="5" a="1"/>
  <c r="AK56" i="5" a="1"/>
  <c r="B56" i="5" a="1"/>
  <c r="BW56" i="5" a="1"/>
  <c r="AO56" i="5" a="1"/>
  <c r="AN56" i="5" a="1"/>
  <c r="F56" i="5" a="1"/>
  <c r="BZ56" i="5" a="1"/>
  <c r="P56" i="5" a="1"/>
  <c r="N56" i="5" a="1"/>
  <c r="H56" i="5" a="1"/>
  <c r="AI56" i="5" a="1"/>
  <c r="CB56" i="5" a="1"/>
  <c r="CA56" i="5" a="1"/>
  <c r="AA56" i="5" a="1"/>
  <c r="Q56" i="5" a="1"/>
  <c r="AV56" i="5" a="1"/>
  <c r="AU56" i="5" a="1"/>
  <c r="R56" i="5" a="1"/>
  <c r="AW56" i="5" a="1"/>
  <c r="J56" i="5" a="1"/>
  <c r="AG56" i="5" a="1"/>
  <c r="BY56" i="5" a="1"/>
  <c r="U56" i="5" a="1"/>
  <c r="AQ56" i="5" a="1"/>
  <c r="X56" i="5" a="1"/>
  <c r="K56" i="5" a="1"/>
  <c r="AJ56" i="5" a="1"/>
  <c r="AF56" i="5" a="1"/>
  <c r="CG56" i="5" a="1"/>
  <c r="O56" i="5" a="1"/>
  <c r="AE56" i="5" a="1"/>
  <c r="AC56" i="5" a="1"/>
  <c r="AS56" i="5" a="1"/>
  <c r="CE56" i="5" a="1"/>
  <c r="AH56" i="5" a="1"/>
  <c r="C56" i="5" a="1"/>
  <c r="W56" i="5" a="1"/>
  <c r="G56" i="5" a="1"/>
  <c r="Z56" i="5" a="1"/>
  <c r="AR56" i="5" a="1"/>
  <c r="BV56" i="5" a="1"/>
  <c r="CD56" i="5" a="1"/>
  <c r="V56" i="5" a="1"/>
  <c r="AP56" i="5" a="1"/>
  <c r="CC56" i="5" a="1"/>
  <c r="CE37" i="5" a="1"/>
  <c r="BY37" i="5" a="1"/>
  <c r="BV37" i="5" a="1"/>
  <c r="AK37" i="5" a="1"/>
  <c r="D37" i="5" a="1"/>
  <c r="F37" i="5" a="1"/>
  <c r="E37" i="5" a="1"/>
  <c r="AM37" i="5" a="1"/>
  <c r="AF37" i="5" a="1"/>
  <c r="O37" i="5" a="1"/>
  <c r="X37" i="5" a="1"/>
  <c r="C37" i="5" a="1"/>
  <c r="B37" i="5" a="1"/>
  <c r="AW37" i="5" a="1"/>
  <c r="G37" i="5" a="1"/>
  <c r="M37" i="5" a="1"/>
  <c r="AR37" i="5" a="1"/>
  <c r="AO37" i="5" a="1"/>
  <c r="R37" i="5" a="1"/>
  <c r="AB37" i="5" a="1"/>
  <c r="AA37" i="5" a="1"/>
  <c r="AL37" i="5" a="1"/>
  <c r="I37" i="5" a="1"/>
  <c r="AE37" i="5" a="1"/>
  <c r="CB37" i="5" a="1"/>
  <c r="AD37" i="5" a="1"/>
  <c r="CA37" i="5" a="1"/>
  <c r="AG37" i="5" a="1"/>
  <c r="AP37" i="5" a="1"/>
  <c r="L37" i="5" a="1"/>
  <c r="J37" i="5" a="1"/>
  <c r="CG37" i="5" a="1"/>
  <c r="Z37" i="5" a="1"/>
  <c r="AH37" i="5" a="1"/>
  <c r="AU37" i="5" a="1"/>
  <c r="CF37" i="5" a="1"/>
  <c r="AJ37" i="5" a="1"/>
  <c r="U37" i="5" a="1"/>
  <c r="AT37" i="5" a="1"/>
  <c r="CD37" i="5" a="1"/>
  <c r="S37" i="5" a="1"/>
  <c r="AS37" i="5" a="1"/>
  <c r="CC37" i="5" a="1"/>
  <c r="Y37" i="5" a="1"/>
  <c r="H37" i="5" a="1"/>
  <c r="K37" i="5" a="1"/>
  <c r="AN37" i="5" a="1"/>
  <c r="Q37" i="5" a="1"/>
  <c r="AI37" i="5" a="1"/>
  <c r="P37" i="5" a="1"/>
  <c r="BX37" i="5" a="1"/>
  <c r="V37" i="5" a="1"/>
  <c r="AC37" i="5" a="1"/>
  <c r="AV37" i="5" a="1"/>
  <c r="BZ37" i="5" a="1"/>
  <c r="N37" i="5" a="1"/>
  <c r="W37" i="5" a="1"/>
  <c r="AQ37" i="5" a="1"/>
  <c r="BW37" i="5" a="1"/>
  <c r="L39" i="5" a="1"/>
  <c r="AM39" i="5" a="1"/>
  <c r="CB39" i="5" a="1"/>
  <c r="BZ39" i="5" a="1"/>
  <c r="U39" i="5" a="1"/>
  <c r="V39" i="5" a="1"/>
  <c r="C39" i="5" a="1"/>
  <c r="AE39" i="5" a="1"/>
  <c r="J39" i="5" a="1"/>
  <c r="AC39" i="5" a="1"/>
  <c r="CG39" i="5" a="1"/>
  <c r="M39" i="5" a="1"/>
  <c r="AS39" i="5" a="1"/>
  <c r="D39" i="5" a="1"/>
  <c r="AR39" i="5" a="1"/>
  <c r="R39" i="5" a="1"/>
  <c r="CE39" i="5" a="1"/>
  <c r="AQ39" i="5" a="1"/>
  <c r="AA39" i="5" a="1"/>
  <c r="K39" i="5" a="1"/>
  <c r="B39" i="5" a="1"/>
  <c r="AP39" i="5" a="1"/>
  <c r="X39" i="5" a="1"/>
  <c r="W39" i="5" a="1"/>
  <c r="AI39" i="5" a="1"/>
  <c r="CF39" i="5" a="1"/>
  <c r="AH39" i="5" a="1"/>
  <c r="F39" i="5" a="1"/>
  <c r="AV39" i="5" a="1"/>
  <c r="Y39" i="5" a="1"/>
  <c r="E39" i="5" a="1"/>
  <c r="AD39" i="5" a="1"/>
  <c r="P39" i="5" a="1"/>
  <c r="CA39" i="5" a="1"/>
  <c r="O39" i="5" a="1"/>
  <c r="AO39" i="5" a="1"/>
  <c r="N39" i="5" a="1"/>
  <c r="AN39" i="5" a="1"/>
  <c r="G39" i="5" a="1"/>
  <c r="BV39" i="5" a="1"/>
  <c r="AF39" i="5" a="1"/>
  <c r="AW39" i="5" a="1"/>
  <c r="BW39" i="5" a="1"/>
  <c r="I39" i="5" a="1"/>
  <c r="AK39" i="5" a="1"/>
  <c r="CD39" i="5" a="1"/>
  <c r="S39" i="5" a="1"/>
  <c r="AJ39" i="5" a="1"/>
  <c r="CC39" i="5" a="1"/>
  <c r="H39" i="5" a="1"/>
  <c r="AB39" i="5" a="1"/>
  <c r="AU39" i="5" a="1"/>
  <c r="BX39" i="5" a="1"/>
  <c r="Z39" i="5" a="1"/>
  <c r="AG39" i="5" a="1"/>
  <c r="Q39" i="5" a="1"/>
  <c r="AL39" i="5" a="1"/>
  <c r="AT39" i="5" a="1"/>
  <c r="BY39" i="5" a="1"/>
  <c r="C10" i="5" a="1"/>
  <c r="BX10" i="5" a="1"/>
  <c r="AQ10" i="5" a="1"/>
  <c r="CE10" i="5" a="1"/>
  <c r="CA10" i="5" a="1"/>
  <c r="H10" i="5" a="1"/>
  <c r="AF10" i="5" a="1"/>
  <c r="U10" i="5" a="1"/>
  <c r="R10" i="5" a="1"/>
  <c r="CB10" i="5" a="1"/>
  <c r="M10" i="5" a="1"/>
  <c r="AH10" i="5" a="1"/>
  <c r="N10" i="5" a="1"/>
  <c r="W10" i="5" a="1"/>
  <c r="AL10" i="5" a="1"/>
  <c r="AJ10" i="5" a="1"/>
  <c r="K10" i="5" a="1"/>
  <c r="X10" i="5" a="1"/>
  <c r="AS10" i="5" a="1"/>
  <c r="AR10" i="5" a="1"/>
  <c r="AV10" i="5" a="1"/>
  <c r="L10" i="5" a="1"/>
  <c r="AO10" i="5" a="1"/>
  <c r="Q10" i="5" a="1"/>
  <c r="AP10" i="5" a="1"/>
  <c r="AU10" i="5" a="1"/>
  <c r="BZ10" i="5" a="1"/>
  <c r="BY10" i="5" a="1"/>
  <c r="J10" i="5" a="1"/>
  <c r="AM10" i="5" a="1"/>
  <c r="CC10" i="5" a="1"/>
  <c r="O10" i="5" a="1"/>
  <c r="AN10" i="5" a="1"/>
  <c r="BW10" i="5" a="1"/>
  <c r="E10" i="5" a="1"/>
  <c r="AA10" i="5" a="1"/>
  <c r="D10" i="5" a="1"/>
  <c r="CG10" i="5" a="1"/>
  <c r="Y10" i="5" a="1"/>
  <c r="CF10" i="5" a="1"/>
  <c r="G10" i="5" a="1"/>
  <c r="AE10" i="5" a="1"/>
  <c r="P10" i="5" a="1"/>
  <c r="AG10" i="5" a="1"/>
  <c r="AW10" i="5" a="1"/>
  <c r="B10" i="5" a="1"/>
  <c r="S10" i="5" a="1"/>
  <c r="BV10" i="5" a="1"/>
  <c r="AB10" i="5" a="1"/>
  <c r="AI10" i="5" a="1"/>
  <c r="F10" i="5" a="1"/>
  <c r="Z10" i="5" a="1"/>
  <c r="AT10" i="5" a="1"/>
  <c r="CD10" i="5" a="1"/>
  <c r="V10" i="5" a="1"/>
  <c r="AD10" i="5" a="1"/>
  <c r="I10" i="5" a="1"/>
  <c r="AC10" i="5" a="1"/>
  <c r="AK10" i="5" a="1"/>
  <c r="E45" i="5" a="1"/>
  <c r="M45" i="5" a="1"/>
  <c r="N45" i="5" a="1"/>
  <c r="L45" i="5" a="1"/>
  <c r="D45" i="5" a="1"/>
  <c r="BZ45" i="5" a="1"/>
  <c r="AG45" i="5" a="1"/>
  <c r="AP45" i="5" a="1"/>
  <c r="AC45" i="5" a="1"/>
  <c r="Z45" i="5" a="1"/>
  <c r="AD45" i="5" a="1"/>
  <c r="Y45" i="5" a="1"/>
  <c r="AV45" i="5" a="1"/>
  <c r="J45" i="5" a="1"/>
  <c r="H45" i="5" a="1"/>
  <c r="C45" i="5" a="1"/>
  <c r="AF45" i="5" a="1"/>
  <c r="CG45" i="5" a="1"/>
  <c r="AO45" i="5" a="1"/>
  <c r="S45" i="5" a="1"/>
  <c r="AS45" i="5" a="1"/>
  <c r="AB45" i="5" a="1"/>
  <c r="BX45" i="5" a="1"/>
  <c r="AA45" i="5" a="1"/>
  <c r="K45" i="5" a="1"/>
  <c r="AU45" i="5" a="1"/>
  <c r="AK45" i="5" a="1"/>
  <c r="CB45" i="5" a="1"/>
  <c r="P45" i="5" a="1"/>
  <c r="AN45" i="5" a="1"/>
  <c r="O45" i="5" a="1"/>
  <c r="CD45" i="5" a="1"/>
  <c r="AQ45" i="5" a="1"/>
  <c r="CA45" i="5" a="1"/>
  <c r="F45" i="5" a="1"/>
  <c r="AE45" i="5" a="1"/>
  <c r="AH45" i="5" a="1"/>
  <c r="G45" i="5" a="1"/>
  <c r="W45" i="5" a="1"/>
  <c r="AW45" i="5" a="1"/>
  <c r="BW45" i="5" a="1"/>
  <c r="I45" i="5" a="1"/>
  <c r="AI45" i="5" a="1"/>
  <c r="BV45" i="5" a="1"/>
  <c r="CF45" i="5" a="1"/>
  <c r="R45" i="5" a="1"/>
  <c r="AJ45" i="5" a="1"/>
  <c r="CE45" i="5" a="1"/>
  <c r="V45" i="5" a="1"/>
  <c r="U45" i="5" a="1"/>
  <c r="AM45" i="5" a="1"/>
  <c r="CC45" i="5" a="1"/>
  <c r="Q45" i="5" a="1"/>
  <c r="AL45" i="5" a="1"/>
  <c r="AT45" i="5" a="1"/>
  <c r="BY45" i="5" a="1"/>
  <c r="B45" i="5" a="1"/>
  <c r="X45" i="5" a="1"/>
  <c r="AR45" i="5" a="1"/>
  <c r="W5" i="5" a="1"/>
  <c r="U4" i="5" a="1"/>
  <c r="Y6" i="5" a="1"/>
  <c r="U7" i="5" a="1"/>
  <c r="X5" i="5" a="1"/>
  <c r="V6" i="5" a="1"/>
  <c r="X4" i="5" a="1"/>
  <c r="V7" i="5" a="1"/>
  <c r="X6" i="5" a="1"/>
  <c r="X7" i="5" a="1"/>
  <c r="V5" i="5" a="1"/>
  <c r="W6" i="5" a="1"/>
  <c r="W7" i="5" a="1"/>
  <c r="Y4" i="5" a="1"/>
  <c r="Y5" i="5" a="1"/>
  <c r="Y7" i="5" a="1"/>
  <c r="W4" i="5" a="1"/>
  <c r="U6" i="5" a="1"/>
  <c r="V4" i="5" a="1"/>
  <c r="U5" i="5" a="1"/>
  <c r="BX11" i="5" a="1"/>
  <c r="AN11" i="5" a="1"/>
  <c r="J11" i="5" a="1"/>
  <c r="CA11" i="5" a="1"/>
  <c r="AK11" i="5" a="1"/>
  <c r="AV11" i="5" a="1"/>
  <c r="AQ11" i="5" a="1"/>
  <c r="AW11" i="5" a="1"/>
  <c r="D11" i="5" a="1"/>
  <c r="S11" i="5" a="1"/>
  <c r="AF11" i="5" a="1"/>
  <c r="CE11" i="5" a="1"/>
  <c r="L11" i="5" a="1"/>
  <c r="Q11" i="5" a="1"/>
  <c r="AE11" i="5" a="1"/>
  <c r="K11" i="5" a="1"/>
  <c r="Y11" i="5" a="1"/>
  <c r="AD11" i="5" a="1"/>
  <c r="AC11" i="5" a="1"/>
  <c r="CC11" i="5" a="1"/>
  <c r="AT11" i="5" a="1"/>
  <c r="BV11" i="5" a="1"/>
  <c r="CF11" i="5" a="1"/>
  <c r="V11" i="5" a="1"/>
  <c r="C11" i="5" a="1"/>
  <c r="AO11" i="5" a="1"/>
  <c r="I11" i="5" a="1"/>
  <c r="O11" i="5" a="1"/>
  <c r="AS11" i="5" a="1"/>
  <c r="AR11" i="5" a="1"/>
  <c r="W11" i="5" a="1"/>
  <c r="P11" i="5" a="1"/>
  <c r="BW11" i="5" a="1"/>
  <c r="AM11" i="5" a="1"/>
  <c r="B11" i="5" a="1"/>
  <c r="AB11" i="5" a="1"/>
  <c r="Z11" i="5" a="1"/>
  <c r="AP11" i="5" a="1"/>
  <c r="BY11" i="5" a="1"/>
  <c r="U11" i="5" a="1"/>
  <c r="AL11" i="5" a="1"/>
  <c r="CB11" i="5" a="1"/>
  <c r="H11" i="5" a="1"/>
  <c r="AJ11" i="5" a="1"/>
  <c r="R11" i="5" a="1"/>
  <c r="AI11" i="5" a="1"/>
  <c r="X11" i="5" a="1"/>
  <c r="CG11" i="5" a="1"/>
  <c r="CD11" i="5" a="1"/>
  <c r="G11" i="5" a="1"/>
  <c r="AA11" i="5" a="1"/>
  <c r="AU11" i="5" a="1"/>
  <c r="BZ11" i="5" a="1"/>
  <c r="F11" i="5" a="1"/>
  <c r="N11" i="5" a="1"/>
  <c r="AH11" i="5" a="1"/>
  <c r="E11" i="5" a="1"/>
  <c r="M11" i="5" a="1"/>
  <c r="AG11" i="5" a="1"/>
  <c r="AR13" i="5" a="1"/>
  <c r="CD13" i="5" a="1"/>
  <c r="CF13" i="5" a="1"/>
  <c r="AT13" i="5" a="1"/>
  <c r="AS13" i="5" a="1"/>
  <c r="Z13" i="5" a="1"/>
  <c r="CE13" i="5" a="1"/>
  <c r="AN13" i="5" a="1"/>
  <c r="L13" i="5" a="1"/>
  <c r="J13" i="5" a="1"/>
  <c r="U13" i="5" a="1"/>
  <c r="AE13" i="5" a="1"/>
  <c r="AH13" i="5" a="1"/>
  <c r="I13" i="5" a="1"/>
  <c r="AM13" i="5" a="1"/>
  <c r="AU13" i="5" a="1"/>
  <c r="S13" i="5" a="1"/>
  <c r="CA13" i="5" a="1"/>
  <c r="AA13" i="5" a="1"/>
  <c r="AQ13" i="5" a="1"/>
  <c r="K13" i="5" a="1"/>
  <c r="Y13" i="5" a="1"/>
  <c r="F13" i="5" a="1"/>
  <c r="AP13" i="5" a="1"/>
  <c r="Q13" i="5" a="1"/>
  <c r="D13" i="5" a="1"/>
  <c r="M13" i="5" a="1"/>
  <c r="X13" i="5" a="1"/>
  <c r="B13" i="5" a="1"/>
  <c r="W13" i="5" a="1"/>
  <c r="AL13" i="5" a="1"/>
  <c r="BY13" i="5" a="1"/>
  <c r="AO13" i="5" a="1"/>
  <c r="E13" i="5" a="1"/>
  <c r="AC13" i="5" a="1"/>
  <c r="C13" i="5" a="1"/>
  <c r="BX13" i="5" a="1"/>
  <c r="BV13" i="5" a="1"/>
  <c r="CB13" i="5" a="1"/>
  <c r="AI13" i="5" a="1"/>
  <c r="R13" i="5" a="1"/>
  <c r="BW13" i="5" a="1"/>
  <c r="BZ13" i="5" a="1"/>
  <c r="O13" i="5" a="1"/>
  <c r="AG13" i="5" a="1"/>
  <c r="AW13" i="5" a="1"/>
  <c r="N13" i="5" a="1"/>
  <c r="AF13" i="5" a="1"/>
  <c r="AV13" i="5" a="1"/>
  <c r="CG13" i="5" a="1"/>
  <c r="V13" i="5" a="1"/>
  <c r="AD13" i="5" a="1"/>
  <c r="CC13" i="5" a="1"/>
  <c r="H13" i="5" a="1"/>
  <c r="P13" i="5" a="1"/>
  <c r="AK13" i="5" a="1"/>
  <c r="G13" i="5" a="1"/>
  <c r="AB13" i="5" a="1"/>
  <c r="AJ13" i="5" a="1"/>
  <c r="H15" i="5" a="1"/>
  <c r="S15" i="5" a="1"/>
  <c r="AL15" i="5" a="1"/>
  <c r="AQ15" i="5" a="1"/>
  <c r="CE15" i="5" a="1"/>
  <c r="CC15" i="5" a="1"/>
  <c r="W15" i="5" a="1"/>
  <c r="Z15" i="5" a="1"/>
  <c r="X15" i="5" a="1"/>
  <c r="AA15" i="5" a="1"/>
  <c r="AU15" i="5" a="1"/>
  <c r="AW15" i="5" a="1"/>
  <c r="G15" i="5" a="1"/>
  <c r="E15" i="5" a="1"/>
  <c r="V15" i="5" a="1"/>
  <c r="U15" i="5" a="1"/>
  <c r="N15" i="5" a="1"/>
  <c r="I15" i="5" a="1"/>
  <c r="BV15" i="5" a="1"/>
  <c r="AK15" i="5" a="1"/>
  <c r="CD15" i="5" a="1"/>
  <c r="AC15" i="5" a="1"/>
  <c r="CA15" i="5" a="1"/>
  <c r="AJ15" i="5" a="1"/>
  <c r="BY15" i="5" a="1"/>
  <c r="B15" i="5" a="1"/>
  <c r="AI15" i="5" a="1"/>
  <c r="BX15" i="5" a="1"/>
  <c r="AH15" i="5" a="1"/>
  <c r="CG15" i="5" a="1"/>
  <c r="AV15" i="5" a="1"/>
  <c r="F15" i="5" a="1"/>
  <c r="R15" i="5" a="1"/>
  <c r="BZ15" i="5" a="1"/>
  <c r="Q15" i="5" a="1"/>
  <c r="AP15" i="5" a="1"/>
  <c r="P15" i="5" a="1"/>
  <c r="AO15" i="5" a="1"/>
  <c r="D15" i="5" a="1"/>
  <c r="O15" i="5" a="1"/>
  <c r="AR15" i="5" a="1"/>
  <c r="AD15" i="5" a="1"/>
  <c r="BW15" i="5" a="1"/>
  <c r="M15" i="5" a="1"/>
  <c r="AT15" i="5" a="1"/>
  <c r="L15" i="5" a="1"/>
  <c r="AB15" i="5" a="1"/>
  <c r="AS15" i="5" a="1"/>
  <c r="CB15" i="5" a="1"/>
  <c r="C15" i="5" a="1"/>
  <c r="Y15" i="5" a="1"/>
  <c r="AG15" i="5" a="1"/>
  <c r="CF15" i="5" a="1"/>
  <c r="K15" i="5" a="1"/>
  <c r="AF15" i="5" a="1"/>
  <c r="AN15" i="5" a="1"/>
  <c r="J15" i="5" a="1"/>
  <c r="AE15" i="5" a="1"/>
  <c r="AM15" i="5" a="1"/>
  <c r="D25" i="5" a="1"/>
  <c r="AG25" i="5" a="1"/>
  <c r="AB25" i="5" a="1"/>
  <c r="BW25" i="5" a="1"/>
  <c r="F25" i="5" a="1"/>
  <c r="I25" i="5" a="1"/>
  <c r="H25" i="5" a="1"/>
  <c r="V25" i="5" a="1"/>
  <c r="AA25" i="5" a="1"/>
  <c r="N25" i="5" a="1"/>
  <c r="AE25" i="5" a="1"/>
  <c r="AQ25" i="5" a="1"/>
  <c r="AI25" i="5" a="1"/>
  <c r="E25" i="5" a="1"/>
  <c r="O25" i="5" a="1"/>
  <c r="X25" i="5" a="1"/>
  <c r="AK25" i="5" a="1"/>
  <c r="BX25" i="5" a="1"/>
  <c r="AH25" i="5" a="1"/>
  <c r="CE25" i="5" a="1"/>
  <c r="M25" i="5" a="1"/>
  <c r="AF25" i="5" a="1"/>
  <c r="BY25" i="5" a="1"/>
  <c r="AO25" i="5" a="1"/>
  <c r="R25" i="5" a="1"/>
  <c r="AD25" i="5" a="1"/>
  <c r="G25" i="5" a="1"/>
  <c r="AM25" i="5" a="1"/>
  <c r="CA25" i="5" a="1"/>
  <c r="AL25" i="5" a="1"/>
  <c r="BZ25" i="5" a="1"/>
  <c r="J25" i="5" a="1"/>
  <c r="W25" i="5" a="1"/>
  <c r="AU25" i="5" a="1"/>
  <c r="L25" i="5" a="1"/>
  <c r="AJ25" i="5" a="1"/>
  <c r="CD25" i="5" a="1"/>
  <c r="AR25" i="5" a="1"/>
  <c r="CB25" i="5" a="1"/>
  <c r="B25" i="5" a="1"/>
  <c r="Z25" i="5" a="1"/>
  <c r="AP25" i="5" a="1"/>
  <c r="CF25" i="5" a="1"/>
  <c r="K25" i="5" a="1"/>
  <c r="Q25" i="5" a="1"/>
  <c r="AT25" i="5" a="1"/>
  <c r="BV25" i="5" a="1"/>
  <c r="P25" i="5" a="1"/>
  <c r="CG25" i="5" a="1"/>
  <c r="C25" i="5" a="1"/>
  <c r="Y25" i="5" a="1"/>
  <c r="AS25" i="5" a="1"/>
  <c r="CC25" i="5" a="1"/>
  <c r="U25" i="5" a="1"/>
  <c r="AC25" i="5" a="1"/>
  <c r="AW25" i="5" a="1"/>
  <c r="S25" i="5" a="1"/>
  <c r="AN25" i="5" a="1"/>
  <c r="AV25" i="5" a="1"/>
  <c r="G31" i="5" a="1"/>
  <c r="CC31" i="5" a="1"/>
  <c r="Y31" i="5" a="1"/>
  <c r="AK31" i="5" a="1"/>
  <c r="AT31" i="5" a="1"/>
  <c r="BY31" i="5" a="1"/>
  <c r="CF31" i="5" a="1"/>
  <c r="AG31" i="5" a="1"/>
  <c r="C31" i="5" a="1"/>
  <c r="W31" i="5" a="1"/>
  <c r="P31" i="5" a="1"/>
  <c r="E31" i="5" a="1"/>
  <c r="AO31" i="5" a="1"/>
  <c r="AP31" i="5" a="1"/>
  <c r="O31" i="5" a="1"/>
  <c r="D31" i="5" a="1"/>
  <c r="AC31" i="5" a="1"/>
  <c r="AW31" i="5" a="1"/>
  <c r="CA31" i="5" a="1"/>
  <c r="V31" i="5" a="1"/>
  <c r="BX31" i="5" a="1"/>
  <c r="BW31" i="5" a="1"/>
  <c r="B31" i="5" a="1"/>
  <c r="AN31" i="5" a="1"/>
  <c r="U31" i="5" a="1"/>
  <c r="S31" i="5" a="1"/>
  <c r="R31" i="5" a="1"/>
  <c r="AH31" i="5" a="1"/>
  <c r="CB31" i="5" a="1"/>
  <c r="AE31" i="5" a="1"/>
  <c r="BV31" i="5" a="1"/>
  <c r="AS31" i="5" a="1"/>
  <c r="K31" i="5" a="1"/>
  <c r="CG31" i="5" a="1"/>
  <c r="J31" i="5" a="1"/>
  <c r="AJ31" i="5" a="1"/>
  <c r="AI31" i="5" a="1"/>
  <c r="CD31" i="5" a="1"/>
  <c r="I31" i="5" a="1"/>
  <c r="X31" i="5" a="1"/>
  <c r="CE31" i="5" a="1"/>
  <c r="AV31" i="5" a="1"/>
  <c r="F31" i="5" a="1"/>
  <c r="M31" i="5" a="1"/>
  <c r="L31" i="5" a="1"/>
  <c r="AD31" i="5" a="1"/>
  <c r="H31" i="5" a="1"/>
  <c r="AB31" i="5" a="1"/>
  <c r="AA31" i="5" a="1"/>
  <c r="AR31" i="5" a="1"/>
  <c r="Z31" i="5" a="1"/>
  <c r="AQ31" i="5" a="1"/>
  <c r="N31" i="5" a="1"/>
  <c r="AF31" i="5" a="1"/>
  <c r="AM31" i="5" a="1"/>
  <c r="AU31" i="5" a="1"/>
  <c r="BZ31" i="5" a="1"/>
  <c r="Q31" i="5" a="1"/>
  <c r="AL31" i="5" a="1"/>
  <c r="BY33" i="5" a="1"/>
  <c r="K33" i="5" a="1"/>
  <c r="AU33" i="5" a="1"/>
  <c r="O33" i="5" a="1"/>
  <c r="AC33" i="5" a="1"/>
  <c r="E33" i="5" a="1"/>
  <c r="BX33" i="5" a="1"/>
  <c r="R33" i="5" a="1"/>
  <c r="AB33" i="5" a="1"/>
  <c r="AH33" i="5" a="1"/>
  <c r="CE33" i="5" a="1"/>
  <c r="Q33" i="5" a="1"/>
  <c r="AV33" i="5" a="1"/>
  <c r="B33" i="5" a="1"/>
  <c r="AL33" i="5" a="1"/>
  <c r="AT33" i="5" a="1"/>
  <c r="P33" i="5" a="1"/>
  <c r="AR33" i="5" a="1"/>
  <c r="S33" i="5" a="1"/>
  <c r="AG33" i="5" a="1"/>
  <c r="AS33" i="5" a="1"/>
  <c r="C33" i="5" a="1"/>
  <c r="CB33" i="5" a="1"/>
  <c r="AF33" i="5" a="1"/>
  <c r="CA33" i="5" a="1"/>
  <c r="AD33" i="5" a="1"/>
  <c r="BZ33" i="5" a="1"/>
  <c r="AE33" i="5" a="1"/>
  <c r="H33" i="5" a="1"/>
  <c r="AQ33" i="5" a="1"/>
  <c r="CD33" i="5" a="1"/>
  <c r="AM33" i="5" a="1"/>
  <c r="D33" i="5" a="1"/>
  <c r="W33" i="5" a="1"/>
  <c r="AW33" i="5" a="1"/>
  <c r="CG33" i="5" a="1"/>
  <c r="Z33" i="5" a="1"/>
  <c r="AK33" i="5" a="1"/>
  <c r="AJ33" i="5" a="1"/>
  <c r="AN33" i="5" a="1"/>
  <c r="J33" i="5" a="1"/>
  <c r="CF33" i="5" a="1"/>
  <c r="I33" i="5" a="1"/>
  <c r="AA33" i="5" a="1"/>
  <c r="Y33" i="5" a="1"/>
  <c r="G33" i="5" a="1"/>
  <c r="X33" i="5" a="1"/>
  <c r="BW33" i="5" a="1"/>
  <c r="F33" i="5" a="1"/>
  <c r="N33" i="5" a="1"/>
  <c r="AI33" i="5" a="1"/>
  <c r="M33" i="5" a="1"/>
  <c r="V33" i="5" a="1"/>
  <c r="AP33" i="5" a="1"/>
  <c r="BV33" i="5" a="1"/>
  <c r="CC33" i="5" a="1"/>
  <c r="L33" i="5" a="1"/>
  <c r="U33" i="5" a="1"/>
  <c r="AO33" i="5" a="1"/>
  <c r="Y60" i="5" a="1"/>
  <c r="X60" i="5" a="1"/>
  <c r="CF60" i="5" a="1"/>
  <c r="C60" i="5" a="1"/>
  <c r="AJ60" i="5" a="1"/>
  <c r="D60" i="5" a="1"/>
  <c r="AA60" i="5" a="1"/>
  <c r="L60" i="5" a="1"/>
  <c r="O60" i="5" a="1"/>
  <c r="J60" i="5" a="1"/>
  <c r="CD60" i="5" a="1"/>
  <c r="AH60" i="5" a="1"/>
  <c r="E60" i="5" a="1"/>
  <c r="K60" i="5" a="1"/>
  <c r="AT60" i="5" a="1"/>
  <c r="BW60" i="5" a="1"/>
  <c r="AP60" i="5" a="1"/>
  <c r="AN60" i="5" a="1"/>
  <c r="H60" i="5" a="1"/>
  <c r="BX60" i="5" a="1"/>
  <c r="AI60" i="5" a="1"/>
  <c r="F60" i="5" a="1"/>
  <c r="AR60" i="5" a="1"/>
  <c r="Z60" i="5" a="1"/>
  <c r="BY60" i="5" a="1"/>
  <c r="CC60" i="5" a="1"/>
  <c r="AK60" i="5" a="1"/>
  <c r="Q60" i="5" a="1"/>
  <c r="AW60" i="5" a="1"/>
  <c r="P60" i="5" a="1"/>
  <c r="AU60" i="5" a="1"/>
  <c r="U60" i="5" a="1"/>
  <c r="BV60" i="5" a="1"/>
  <c r="AE60" i="5" a="1"/>
  <c r="G60" i="5" a="1"/>
  <c r="AC60" i="5" a="1"/>
  <c r="R60" i="5" a="1"/>
  <c r="CG60" i="5" a="1"/>
  <c r="AO60" i="5" a="1"/>
  <c r="I60" i="5" a="1"/>
  <c r="AG60" i="5" a="1"/>
  <c r="BZ60" i="5" a="1"/>
  <c r="W60" i="5" a="1"/>
  <c r="AS60" i="5" a="1"/>
  <c r="AD60" i="5" a="1"/>
  <c r="M60" i="5" a="1"/>
  <c r="N60" i="5" a="1"/>
  <c r="AQ60" i="5" a="1"/>
  <c r="AF60" i="5" a="1"/>
  <c r="CE60" i="5" a="1"/>
  <c r="B60" i="5" a="1"/>
  <c r="V60" i="5" a="1"/>
  <c r="AM60" i="5" a="1"/>
  <c r="AL60" i="5" a="1"/>
  <c r="CB60" i="5" a="1"/>
  <c r="S60" i="5" a="1"/>
  <c r="AB60" i="5" a="1"/>
  <c r="AV60" i="5" a="1"/>
  <c r="CA60" i="5" a="1"/>
  <c r="R41" i="5" a="1"/>
  <c r="CG41" i="5" a="1"/>
  <c r="AC41" i="5" a="1"/>
  <c r="Z41" i="5" a="1"/>
  <c r="J41" i="5" a="1"/>
  <c r="K41" i="5" a="1"/>
  <c r="AE41" i="5" a="1"/>
  <c r="D41" i="5" a="1"/>
  <c r="AA41" i="5" a="1"/>
  <c r="C41" i="5" a="1"/>
  <c r="AT41" i="5" a="1"/>
  <c r="AQ41" i="5" a="1"/>
  <c r="BW41" i="5" a="1"/>
  <c r="L41" i="5" a="1"/>
  <c r="AU41" i="5" a="1"/>
  <c r="CD41" i="5" a="1"/>
  <c r="S41" i="5" a="1"/>
  <c r="Y41" i="5" a="1"/>
  <c r="V41" i="5" a="1"/>
  <c r="AO41" i="5" a="1"/>
  <c r="G41" i="5" a="1"/>
  <c r="AW41" i="5" a="1"/>
  <c r="U41" i="5" a="1"/>
  <c r="AP41" i="5" a="1"/>
  <c r="B41" i="5" a="1"/>
  <c r="AN41" i="5" a="1"/>
  <c r="O41" i="5" a="1"/>
  <c r="N41" i="5" a="1"/>
  <c r="AR41" i="5" a="1"/>
  <c r="AI41" i="5" a="1"/>
  <c r="BY41" i="5" a="1"/>
  <c r="AG41" i="5" a="1"/>
  <c r="BX41" i="5" a="1"/>
  <c r="P41" i="5" a="1"/>
  <c r="AK41" i="5" a="1"/>
  <c r="AS41" i="5" a="1"/>
  <c r="AF41" i="5" a="1"/>
  <c r="F41" i="5" a="1"/>
  <c r="X41" i="5" a="1"/>
  <c r="AV41" i="5" a="1"/>
  <c r="CF41" i="5" a="1"/>
  <c r="H41" i="5" a="1"/>
  <c r="CA41" i="5" a="1"/>
  <c r="W41" i="5" a="1"/>
  <c r="AM41" i="5" a="1"/>
  <c r="AB41" i="5" a="1"/>
  <c r="CE41" i="5" a="1"/>
  <c r="BZ41" i="5" a="1"/>
  <c r="AJ41" i="5" a="1"/>
  <c r="Q41" i="5" a="1"/>
  <c r="CC41" i="5" a="1"/>
  <c r="I41" i="5" a="1"/>
  <c r="AD41" i="5" a="1"/>
  <c r="AL41" i="5" a="1"/>
  <c r="BV41" i="5" a="1"/>
  <c r="E41" i="5" a="1"/>
  <c r="M41" i="5" a="1"/>
  <c r="AH41" i="5" a="1"/>
  <c r="CB41" i="5" a="1"/>
  <c r="J14" i="5" a="1"/>
  <c r="AG14" i="5" a="1"/>
  <c r="AF14" i="5" a="1"/>
  <c r="AO14" i="5" a="1"/>
  <c r="Y14" i="5" a="1"/>
  <c r="L14" i="5" a="1"/>
  <c r="P14" i="5" a="1"/>
  <c r="O14" i="5" a="1"/>
  <c r="AR14" i="5" a="1"/>
  <c r="AV14" i="5" a="1"/>
  <c r="CB14" i="5" a="1"/>
  <c r="CA14" i="5" a="1"/>
  <c r="R14" i="5" a="1"/>
  <c r="B14" i="5" a="1"/>
  <c r="H14" i="5" a="1"/>
  <c r="AW14" i="5" a="1"/>
  <c r="S14" i="5" a="1"/>
  <c r="AM14" i="5" a="1"/>
  <c r="AL14" i="5" a="1"/>
  <c r="AK14" i="5" a="1"/>
  <c r="V14" i="5" a="1"/>
  <c r="U14" i="5" a="1"/>
  <c r="AJ14" i="5" a="1"/>
  <c r="CE14" i="5" a="1"/>
  <c r="AI14" i="5" a="1"/>
  <c r="CD14" i="5" a="1"/>
  <c r="G14" i="5" a="1"/>
  <c r="BX14" i="5" a="1"/>
  <c r="BW14" i="5" a="1"/>
  <c r="AT14" i="5" a="1"/>
  <c r="N14" i="5" a="1"/>
  <c r="CG14" i="5" a="1"/>
  <c r="X14" i="5" a="1"/>
  <c r="AB14" i="5" a="1"/>
  <c r="AD14" i="5" a="1"/>
  <c r="Q14" i="5" a="1"/>
  <c r="AP14" i="5" a="1"/>
  <c r="BY14" i="5" a="1"/>
  <c r="I14" i="5" a="1"/>
  <c r="Z14" i="5" a="1"/>
  <c r="AQ14" i="5" a="1"/>
  <c r="CC14" i="5" a="1"/>
  <c r="AN14" i="5" a="1"/>
  <c r="C14" i="5" a="1"/>
  <c r="BZ14" i="5" a="1"/>
  <c r="K14" i="5" a="1"/>
  <c r="AC14" i="5" a="1"/>
  <c r="AS14" i="5" a="1"/>
  <c r="CF14" i="5" a="1"/>
  <c r="W14" i="5" a="1"/>
  <c r="AE14" i="5" a="1"/>
  <c r="D14" i="5" a="1"/>
  <c r="F14" i="5" a="1"/>
  <c r="AA14" i="5" a="1"/>
  <c r="AU14" i="5" a="1"/>
  <c r="BV14" i="5" a="1"/>
  <c r="E14" i="5" a="1"/>
  <c r="M14" i="5" a="1"/>
  <c r="AH14" i="5" a="1"/>
  <c r="BZ5" i="5" a="1"/>
  <c r="CE4" i="5" a="1"/>
  <c r="CB6" i="5" a="1"/>
  <c r="CG5" i="5" a="1"/>
  <c r="BW7" i="5" a="1"/>
  <c r="CA6" i="5" a="1"/>
  <c r="BY6" i="5" a="1"/>
  <c r="CC4" i="5" a="1"/>
  <c r="CG4" i="5" a="1"/>
  <c r="CF4" i="5" a="1"/>
  <c r="BV6" i="5" a="1"/>
  <c r="CA5" i="5" a="1"/>
  <c r="CB7" i="5" a="1"/>
  <c r="BV7" i="5" a="1"/>
  <c r="BW4" i="5" a="1"/>
  <c r="BY4" i="5" a="1"/>
  <c r="BY5" i="5" a="1"/>
  <c r="CD6" i="5" a="1"/>
  <c r="BW5" i="5" a="1"/>
  <c r="BX6" i="5" a="1"/>
  <c r="CF6" i="5" a="1"/>
  <c r="BX7" i="5" a="1"/>
  <c r="BX5" i="5" a="1"/>
  <c r="CD4" i="5" a="1"/>
  <c r="CA7" i="5" a="1"/>
  <c r="BZ7" i="5" a="1"/>
  <c r="BY7" i="5" a="1"/>
  <c r="CC7" i="5" a="1"/>
  <c r="BZ6" i="5" a="1"/>
  <c r="BV4" i="5" a="1"/>
  <c r="CF7" i="5" a="1"/>
  <c r="CD5" i="5" a="1"/>
  <c r="CE7" i="5" a="1"/>
  <c r="BX4" i="5" a="1"/>
  <c r="CF5" i="5" a="1"/>
  <c r="CG6" i="5" a="1"/>
  <c r="CG7" i="5" a="1"/>
  <c r="BZ4" i="5" a="1"/>
  <c r="BV5" i="5" a="1"/>
  <c r="CE5" i="5" a="1"/>
  <c r="BW6" i="5" a="1"/>
  <c r="CE6" i="5" a="1"/>
  <c r="CD7" i="5" a="1"/>
  <c r="CB4" i="5" a="1"/>
  <c r="CC5" i="5" a="1"/>
  <c r="CA4" i="5" a="1"/>
  <c r="CB5" i="5" a="1"/>
  <c r="CC6" i="5" a="1"/>
  <c r="AC8" i="5" a="1"/>
  <c r="AK8" i="5" a="1"/>
  <c r="AT8" i="5" a="1"/>
  <c r="L8" i="5" a="1"/>
  <c r="AH8" i="5" a="1"/>
  <c r="O8" i="5" a="1"/>
  <c r="BX8" i="5" a="1"/>
  <c r="C8" i="5" a="1"/>
  <c r="AL8" i="5" a="1"/>
  <c r="AB8" i="5" a="1"/>
  <c r="BY8" i="5" a="1"/>
  <c r="AJ8" i="5" a="1"/>
  <c r="BW8" i="5" a="1"/>
  <c r="CC8" i="5" a="1"/>
  <c r="AA8" i="5" a="1"/>
  <c r="K8" i="5" a="1"/>
  <c r="V8" i="5" a="1"/>
  <c r="M8" i="5" a="1"/>
  <c r="I8" i="5" a="1"/>
  <c r="AW8" i="5" a="1"/>
  <c r="AS8" i="5" a="1"/>
  <c r="N8" i="5" a="1"/>
  <c r="X8" i="5" a="1"/>
  <c r="H8" i="5" a="1"/>
  <c r="CG8" i="5" a="1"/>
  <c r="AU8" i="5" a="1"/>
  <c r="AD8" i="5" a="1"/>
  <c r="BV8" i="5" a="1"/>
  <c r="CF8" i="5" a="1"/>
  <c r="U8" i="5" a="1"/>
  <c r="Q8" i="5" a="1"/>
  <c r="D8" i="5" a="1"/>
  <c r="P8" i="5" a="1"/>
  <c r="AF8" i="5" a="1"/>
  <c r="AE8" i="5" a="1"/>
  <c r="AR8" i="5" a="1"/>
  <c r="BZ8" i="5" a="1"/>
  <c r="AI8" i="5" a="1"/>
  <c r="W8" i="5" a="1"/>
  <c r="AO8" i="5" a="1"/>
  <c r="E8" i="5" a="1"/>
  <c r="Z8" i="5" a="1"/>
  <c r="AQ8" i="5" a="1"/>
  <c r="CE8" i="5" a="1"/>
  <c r="B8" i="5" a="1"/>
  <c r="Y8" i="5" a="1"/>
  <c r="AP8" i="5" a="1"/>
  <c r="CD8" i="5" a="1"/>
  <c r="J8" i="5" a="1"/>
  <c r="AG8" i="5" a="1"/>
  <c r="G8" i="5" a="1"/>
  <c r="S8" i="5" a="1"/>
  <c r="AN8" i="5" a="1"/>
  <c r="AV8" i="5" a="1"/>
  <c r="CB8" i="5" a="1"/>
  <c r="F8" i="5" a="1"/>
  <c r="R8" i="5" a="1"/>
  <c r="AM8" i="5" a="1"/>
  <c r="CA8" i="5" a="1"/>
  <c r="K40" i="5" a="1"/>
  <c r="Z40" i="5" a="1"/>
  <c r="AU40" i="5" a="1"/>
  <c r="AW40" i="5" a="1"/>
  <c r="BV40" i="5" a="1"/>
  <c r="BY40" i="5" a="1"/>
  <c r="J40" i="5" a="1"/>
  <c r="CD40" i="5" a="1"/>
  <c r="M40" i="5" a="1"/>
  <c r="B40" i="5" a="1"/>
  <c r="AT40" i="5" a="1"/>
  <c r="D40" i="5" a="1"/>
  <c r="AG40" i="5" a="1"/>
  <c r="H40" i="5" a="1"/>
  <c r="C40" i="5" a="1"/>
  <c r="CA40" i="5" a="1"/>
  <c r="O40" i="5" a="1"/>
  <c r="AD40" i="5" a="1"/>
  <c r="AC40" i="5" a="1"/>
  <c r="X40" i="5" a="1"/>
  <c r="AN40" i="5" a="1"/>
  <c r="AL40" i="5" a="1"/>
  <c r="AJ40" i="5" a="1"/>
  <c r="AA40" i="5" a="1"/>
  <c r="E40" i="5" a="1"/>
  <c r="AK40" i="5" a="1"/>
  <c r="AI40" i="5" a="1"/>
  <c r="U40" i="5" a="1"/>
  <c r="AV40" i="5" a="1"/>
  <c r="F40" i="5" a="1"/>
  <c r="AE40" i="5" a="1"/>
  <c r="BX40" i="5" a="1"/>
  <c r="S40" i="5" a="1"/>
  <c r="AP40" i="5" a="1"/>
  <c r="R40" i="5" a="1"/>
  <c r="CG40" i="5" a="1"/>
  <c r="Q40" i="5" a="1"/>
  <c r="CF40" i="5" a="1"/>
  <c r="AH40" i="5" a="1"/>
  <c r="G40" i="5" a="1"/>
  <c r="Y40" i="5" a="1"/>
  <c r="V40" i="5" a="1"/>
  <c r="AM40" i="5" a="1"/>
  <c r="AS40" i="5" a="1"/>
  <c r="CC40" i="5" a="1"/>
  <c r="AB40" i="5" a="1"/>
  <c r="AR40" i="5" a="1"/>
  <c r="CB40" i="5" a="1"/>
  <c r="I40" i="5" a="1"/>
  <c r="P40" i="5" a="1"/>
  <c r="BZ40" i="5" a="1"/>
  <c r="L40" i="5" a="1"/>
  <c r="AF40" i="5" a="1"/>
  <c r="CE40" i="5" a="1"/>
  <c r="AQ40" i="5" a="1"/>
  <c r="N40" i="5" a="1"/>
  <c r="W40" i="5" a="1"/>
  <c r="AO40" i="5" a="1"/>
  <c r="BW40" i="5" a="1"/>
  <c r="B27" i="5" a="1"/>
  <c r="X27" i="5" a="1"/>
  <c r="E27" i="5" a="1"/>
  <c r="O27" i="5" a="1"/>
  <c r="CA27" i="5" a="1"/>
  <c r="AA27" i="5" a="1"/>
  <c r="CB27" i="5" a="1"/>
  <c r="S27" i="5" a="1"/>
  <c r="R27" i="5" a="1"/>
  <c r="AN27" i="5" a="1"/>
  <c r="I27" i="5" a="1"/>
  <c r="AW27" i="5" a="1"/>
  <c r="BY27" i="5" a="1"/>
  <c r="AQ27" i="5" a="1"/>
  <c r="H27" i="5" a="1"/>
  <c r="CF27" i="5" a="1"/>
  <c r="AD27" i="5" a="1"/>
  <c r="C27" i="5" a="1"/>
  <c r="AV27" i="5" a="1"/>
  <c r="M27" i="5" a="1"/>
  <c r="D27" i="5" a="1"/>
  <c r="L27" i="5" a="1"/>
  <c r="AH27" i="5" a="1"/>
  <c r="G27" i="5" a="1"/>
  <c r="AR27" i="5" a="1"/>
  <c r="Z27" i="5" a="1"/>
  <c r="Y27" i="5" a="1"/>
  <c r="AL27" i="5" a="1"/>
  <c r="K27" i="5" a="1"/>
  <c r="AO27" i="5" a="1"/>
  <c r="CE27" i="5" a="1"/>
  <c r="U27" i="5" a="1"/>
  <c r="AB27" i="5" a="1"/>
  <c r="BX27" i="5" a="1"/>
  <c r="AP27" i="5" a="1"/>
  <c r="BZ27" i="5" a="1"/>
  <c r="Q27" i="5" a="1"/>
  <c r="W27" i="5" a="1"/>
  <c r="CD27" i="5" a="1"/>
  <c r="V27" i="5" a="1"/>
  <c r="CC27" i="5" a="1"/>
  <c r="AG27" i="5" a="1"/>
  <c r="BV27" i="5" a="1"/>
  <c r="AF27" i="5" a="1"/>
  <c r="AU27" i="5" a="1"/>
  <c r="BW27" i="5" a="1"/>
  <c r="AC27" i="5" a="1"/>
  <c r="AT27" i="5" a="1"/>
  <c r="CG27" i="5" a="1"/>
  <c r="AJ27" i="5" a="1"/>
  <c r="F27" i="5" a="1"/>
  <c r="N27" i="5" a="1"/>
  <c r="AI27" i="5" a="1"/>
  <c r="J27" i="5" a="1"/>
  <c r="AE27" i="5" a="1"/>
  <c r="AM27" i="5" a="1"/>
  <c r="P27" i="5" a="1"/>
  <c r="AK27" i="5" a="1"/>
  <c r="AS27" i="5" a="1"/>
  <c r="Y29" i="5" a="1"/>
  <c r="AC29" i="5" a="1"/>
  <c r="Z29" i="5" a="1"/>
  <c r="AF29" i="5" a="1"/>
  <c r="AW29" i="5" a="1"/>
  <c r="W29" i="5" a="1"/>
  <c r="U29" i="5" a="1"/>
  <c r="AI29" i="5" a="1"/>
  <c r="BW29" i="5" a="1"/>
  <c r="Q29" i="5" a="1"/>
  <c r="AV29" i="5" a="1"/>
  <c r="CD29" i="5" a="1"/>
  <c r="CC29" i="5" a="1"/>
  <c r="O29" i="5" a="1"/>
  <c r="CB29" i="5" a="1"/>
  <c r="C29" i="5" a="1"/>
  <c r="R29" i="5" a="1"/>
  <c r="AT29" i="5" a="1"/>
  <c r="L29" i="5" a="1"/>
  <c r="BY29" i="5" a="1"/>
  <c r="AU29" i="5" a="1"/>
  <c r="BX29" i="5" a="1"/>
  <c r="AA29" i="5" a="1"/>
  <c r="B29" i="5" a="1"/>
  <c r="AK29" i="5" a="1"/>
  <c r="V29" i="5" a="1"/>
  <c r="AO29" i="5" a="1"/>
  <c r="BV29" i="5" a="1"/>
  <c r="D29" i="5" a="1"/>
  <c r="H29" i="5" a="1"/>
  <c r="CE29" i="5" a="1"/>
  <c r="G29" i="5" a="1"/>
  <c r="AM29" i="5" a="1"/>
  <c r="X29" i="5" a="1"/>
  <c r="CG29" i="5" a="1"/>
  <c r="F29" i="5" a="1"/>
  <c r="AE29" i="5" a="1"/>
  <c r="BZ29" i="5" a="1"/>
  <c r="AR29" i="5" a="1"/>
  <c r="CA29" i="5" a="1"/>
  <c r="AQ29" i="5" a="1"/>
  <c r="AJ29" i="5" a="1"/>
  <c r="J29" i="5" a="1"/>
  <c r="N29" i="5" a="1"/>
  <c r="AP29" i="5" a="1"/>
  <c r="AB29" i="5" a="1"/>
  <c r="AS29" i="5" a="1"/>
  <c r="P29" i="5" a="1"/>
  <c r="AG29" i="5" a="1"/>
  <c r="I29" i="5" a="1"/>
  <c r="AD29" i="5" a="1"/>
  <c r="AL29" i="5" a="1"/>
  <c r="E29" i="5" a="1"/>
  <c r="M29" i="5" a="1"/>
  <c r="AH29" i="5" a="1"/>
  <c r="CF29" i="5" a="1"/>
  <c r="K29" i="5" a="1"/>
  <c r="S29" i="5" a="1"/>
  <c r="AN29" i="5" a="1"/>
  <c r="AJ64" i="5" a="1"/>
  <c r="CF64" i="5" a="1"/>
  <c r="D64" i="5" a="1"/>
  <c r="X64" i="5" a="1"/>
  <c r="K64" i="5" a="1"/>
  <c r="BV64" i="5" a="1"/>
  <c r="CA64" i="5" a="1"/>
  <c r="AM64" i="5" a="1"/>
  <c r="AK64" i="5" a="1"/>
  <c r="AQ64" i="5" a="1"/>
  <c r="BW64" i="5" a="1"/>
  <c r="CD64" i="5" a="1"/>
  <c r="H64" i="5" a="1"/>
  <c r="G64" i="5" a="1"/>
  <c r="C64" i="5" a="1"/>
  <c r="AR64" i="5" a="1"/>
  <c r="AF64" i="5" a="1"/>
  <c r="N64" i="5" a="1"/>
  <c r="J64" i="5" a="1"/>
  <c r="CB64" i="5" a="1"/>
  <c r="CG64" i="5" a="1"/>
  <c r="F64" i="5" a="1"/>
  <c r="V64" i="5" a="1"/>
  <c r="Q64" i="5" a="1"/>
  <c r="AA64" i="5" a="1"/>
  <c r="Y64" i="5" a="1"/>
  <c r="W64" i="5" a="1"/>
  <c r="AS64" i="5" a="1"/>
  <c r="AE64" i="5" a="1"/>
  <c r="AD64" i="5" a="1"/>
  <c r="AW64" i="5" a="1"/>
  <c r="AU64" i="5" a="1"/>
  <c r="I64" i="5" a="1"/>
  <c r="AN64" i="5" a="1"/>
  <c r="U64" i="5" a="1"/>
  <c r="AV64" i="5" a="1"/>
  <c r="B64" i="5" a="1"/>
  <c r="AG64" i="5" a="1"/>
  <c r="AL64" i="5" a="1"/>
  <c r="CE64" i="5" a="1"/>
  <c r="R64" i="5" a="1"/>
  <c r="BY64" i="5" a="1"/>
  <c r="S64" i="5" a="1"/>
  <c r="AO64" i="5" a="1"/>
  <c r="AB64" i="5" a="1"/>
  <c r="AP64" i="5" a="1"/>
  <c r="M64" i="5" a="1"/>
  <c r="CC64" i="5" a="1"/>
  <c r="L64" i="5" a="1"/>
  <c r="AC64" i="5" a="1"/>
  <c r="P64" i="5" a="1"/>
  <c r="AI64" i="5" a="1"/>
  <c r="O64" i="5" a="1"/>
  <c r="AH64" i="5" a="1"/>
  <c r="BX64" i="5" a="1"/>
  <c r="E64" i="5" a="1"/>
  <c r="Z64" i="5" a="1"/>
  <c r="AT64" i="5" a="1"/>
  <c r="BZ64" i="5" a="1"/>
  <c r="E6" i="5" a="1"/>
  <c r="N5" i="5" a="1"/>
  <c r="Q5" i="5" a="1"/>
  <c r="E4" i="5" a="1"/>
  <c r="AB7" i="5" a="1"/>
  <c r="B4" i="5" a="1"/>
  <c r="B7" i="5" a="1"/>
  <c r="B6" i="5" a="1"/>
  <c r="S4" i="5" a="1"/>
  <c r="R5" i="5" a="1"/>
  <c r="F7" i="5" a="1"/>
  <c r="S5" i="5" a="1"/>
  <c r="AA7" i="5" a="1"/>
  <c r="AC6" i="5" a="1"/>
  <c r="AB6" i="5" a="1"/>
  <c r="D5" i="5" a="1"/>
  <c r="P4" i="5" a="1"/>
  <c r="G5" i="5" a="1"/>
  <c r="F6" i="5" a="1"/>
  <c r="AE7" i="5" a="1"/>
  <c r="AA5" i="5" a="1"/>
  <c r="S6" i="5" a="1"/>
  <c r="D4" i="5" a="1"/>
  <c r="O6" i="5" a="1"/>
  <c r="AD7" i="5" a="1"/>
  <c r="N6" i="5" a="1"/>
  <c r="Z5" i="5" a="1"/>
  <c r="O4" i="5" a="1"/>
  <c r="B5" i="5" a="1"/>
  <c r="AB5" i="5" a="1"/>
  <c r="G6" i="5" a="1"/>
  <c r="C4" i="5" a="1"/>
  <c r="AA6" i="5" a="1"/>
  <c r="C7" i="5" a="1"/>
  <c r="AC7" i="5" a="1"/>
  <c r="R4" i="5" a="1"/>
  <c r="Q4" i="5" a="1"/>
  <c r="AE5" i="5" a="1"/>
  <c r="P7" i="5" a="1"/>
  <c r="AD5" i="5" a="1"/>
  <c r="O7" i="5" a="1"/>
  <c r="Z4" i="5" a="1"/>
  <c r="E5" i="5" a="1"/>
  <c r="AC5" i="5" a="1"/>
  <c r="AD4" i="5" a="1"/>
  <c r="AA4" i="5" a="1"/>
  <c r="AE6" i="5" a="1"/>
  <c r="AD6" i="5" a="1"/>
  <c r="C5" i="5" a="1"/>
  <c r="P6" i="5" a="1"/>
  <c r="C6" i="5" a="1"/>
  <c r="N7" i="5" a="1"/>
  <c r="E7" i="5" a="1"/>
  <c r="D7" i="5" a="1"/>
  <c r="G4" i="5" a="1"/>
  <c r="AC4" i="5" a="1"/>
  <c r="P5" i="5" a="1"/>
  <c r="R6" i="5" a="1"/>
  <c r="R7" i="5" a="1"/>
  <c r="Z7" i="5" a="1"/>
  <c r="D6" i="5" a="1"/>
  <c r="F4" i="5" a="1"/>
  <c r="AB4" i="5" a="1"/>
  <c r="F5" i="5" a="1"/>
  <c r="O5" i="5" a="1"/>
  <c r="Q6" i="5" a="1"/>
  <c r="Q7" i="5" a="1"/>
  <c r="N4" i="5" a="1"/>
  <c r="Z6" i="5" a="1"/>
  <c r="AE4" i="5" a="1"/>
  <c r="G7" i="5" a="1"/>
  <c r="S7" i="5" a="1"/>
  <c r="AG7" i="5" a="1"/>
  <c r="AI4" i="5" a="1"/>
  <c r="AG4" i="5" a="1"/>
  <c r="M7" i="5" a="1"/>
  <c r="J7" i="5" a="1"/>
  <c r="AJ6" i="5" a="1"/>
  <c r="K7" i="5" a="1"/>
  <c r="AJ4" i="5" a="1"/>
  <c r="J6" i="5" a="1"/>
  <c r="AJ7" i="5" a="1"/>
  <c r="AI7" i="5" a="1"/>
  <c r="AF6" i="5" a="1"/>
  <c r="L7" i="5" a="1"/>
  <c r="I4" i="5" a="1"/>
  <c r="M4" i="5" a="1"/>
  <c r="J5" i="5" a="1"/>
  <c r="I5" i="5" a="1"/>
  <c r="AK5" i="5" a="1"/>
  <c r="AH4" i="5" a="1"/>
  <c r="AF7" i="5" a="1"/>
  <c r="L6" i="5" a="1"/>
  <c r="K6" i="5" a="1"/>
  <c r="AH6" i="5" a="1"/>
  <c r="K5" i="5" a="1"/>
  <c r="M6" i="5" a="1"/>
  <c r="K4" i="5" a="1"/>
  <c r="I7" i="5" a="1"/>
  <c r="J4" i="5" a="1"/>
  <c r="AK4" i="5" a="1"/>
  <c r="L4" i="5" a="1"/>
  <c r="L5" i="5" a="1"/>
  <c r="AH5" i="5" a="1"/>
  <c r="H4" i="5" a="1"/>
  <c r="AJ5" i="5" a="1"/>
  <c r="AI5" i="5" a="1"/>
  <c r="AK6" i="5" a="1"/>
  <c r="AK7" i="5" a="1"/>
  <c r="M5" i="5" a="1"/>
  <c r="AI6" i="5" a="1"/>
  <c r="AH7" i="5" a="1"/>
  <c r="AF4" i="5" a="1"/>
  <c r="H5" i="5" a="1"/>
  <c r="AG5" i="5" a="1"/>
  <c r="I6" i="5" a="1"/>
  <c r="H7" i="5" a="1"/>
  <c r="AF5" i="5" a="1"/>
  <c r="H6" i="5" a="1"/>
  <c r="AG6" i="5" a="1"/>
  <c r="R23" i="5" a="1"/>
  <c r="AB23" i="5" a="1"/>
  <c r="AJ23" i="5" a="1"/>
  <c r="F23" i="5" a="1"/>
  <c r="X23" i="5" a="1"/>
  <c r="U23" i="5" a="1"/>
  <c r="L23" i="5" a="1"/>
  <c r="AQ23" i="5" a="1"/>
  <c r="CC23" i="5" a="1"/>
  <c r="J23" i="5" a="1"/>
  <c r="O23" i="5" a="1"/>
  <c r="AF23" i="5" a="1"/>
  <c r="CE23" i="5" a="1"/>
  <c r="AO23" i="5" a="1"/>
  <c r="AN23" i="5" a="1"/>
  <c r="AV23" i="5" a="1"/>
  <c r="M23" i="5" a="1"/>
  <c r="AI23" i="5" a="1"/>
  <c r="CG23" i="5" a="1"/>
  <c r="AU23" i="5" a="1"/>
  <c r="AD23" i="5" a="1"/>
  <c r="BW23" i="5" a="1"/>
  <c r="D23" i="5" a="1"/>
  <c r="AA23" i="5" a="1"/>
  <c r="BV23" i="5" a="1"/>
  <c r="E23" i="5" a="1"/>
  <c r="H23" i="5" a="1"/>
  <c r="G23" i="5" a="1"/>
  <c r="AM23" i="5" a="1"/>
  <c r="CA23" i="5" a="1"/>
  <c r="AW23" i="5" a="1"/>
  <c r="W23" i="5" a="1"/>
  <c r="AR23" i="5" a="1"/>
  <c r="CB23" i="5" a="1"/>
  <c r="I23" i="5" a="1"/>
  <c r="AH23" i="5" a="1"/>
  <c r="AG23" i="5" a="1"/>
  <c r="AL23" i="5" a="1"/>
  <c r="K23" i="5" a="1"/>
  <c r="AC23" i="5" a="1"/>
  <c r="N23" i="5" a="1"/>
  <c r="AE23" i="5" a="1"/>
  <c r="C23" i="5" a="1"/>
  <c r="BY23" i="5" a="1"/>
  <c r="B23" i="5" a="1"/>
  <c r="S23" i="5" a="1"/>
  <c r="AK23" i="5" a="1"/>
  <c r="BX23" i="5" a="1"/>
  <c r="CD23" i="5" a="1"/>
  <c r="V23" i="5" a="1"/>
  <c r="AP23" i="5" a="1"/>
  <c r="BZ23" i="5" a="1"/>
  <c r="Q23" i="5" a="1"/>
  <c r="Z23" i="5" a="1"/>
  <c r="AT23" i="5" a="1"/>
  <c r="P23" i="5" a="1"/>
  <c r="Y23" i="5" a="1"/>
  <c r="AS23" i="5" a="1"/>
  <c r="CF23" i="5" a="1"/>
  <c r="AC9" i="5" a="1"/>
  <c r="J9" i="5" a="1"/>
  <c r="P9" i="5" a="1"/>
  <c r="C9" i="5" a="1"/>
  <c r="AD9" i="5" a="1"/>
  <c r="V9" i="5" a="1"/>
  <c r="CE9" i="5" a="1"/>
  <c r="O9" i="5" a="1"/>
  <c r="W9" i="5" a="1"/>
  <c r="AL9" i="5" a="1"/>
  <c r="AS9" i="5" a="1"/>
  <c r="BV9" i="5" a="1"/>
  <c r="AR9" i="5" a="1"/>
  <c r="BW9" i="5" a="1"/>
  <c r="S9" i="5" a="1"/>
  <c r="AU9" i="5" a="1"/>
  <c r="E9" i="5" a="1"/>
  <c r="CF9" i="5" a="1"/>
  <c r="R9" i="5" a="1"/>
  <c r="AJ9" i="5" a="1"/>
  <c r="F9" i="5" a="1"/>
  <c r="AH9" i="5" a="1"/>
  <c r="CB9" i="5" a="1"/>
  <c r="I9" i="5" a="1"/>
  <c r="AV9" i="5" a="1"/>
  <c r="BZ9" i="5" a="1"/>
  <c r="AP9" i="5" a="1"/>
  <c r="AB9" i="5" a="1"/>
  <c r="AK9" i="5" a="1"/>
  <c r="CA9" i="5" a="1"/>
  <c r="N9" i="5" a="1"/>
  <c r="L9" i="5" a="1"/>
  <c r="AI9" i="5" a="1"/>
  <c r="BY9" i="5" a="1"/>
  <c r="Q9" i="5" a="1"/>
  <c r="BX9" i="5" a="1"/>
  <c r="K9" i="5" a="1"/>
  <c r="AA9" i="5" a="1"/>
  <c r="D9" i="5" a="1"/>
  <c r="G9" i="5" a="1"/>
  <c r="X9" i="5" a="1"/>
  <c r="AW9" i="5" a="1"/>
  <c r="AE9" i="5" a="1"/>
  <c r="B9" i="5" a="1"/>
  <c r="Z9" i="5" a="1"/>
  <c r="AQ9" i="5" a="1"/>
  <c r="CD9" i="5" a="1"/>
  <c r="AN9" i="5" a="1"/>
  <c r="AM9" i="5" a="1"/>
  <c r="CC9" i="5" a="1"/>
  <c r="M9" i="5" a="1"/>
  <c r="Y9" i="5" a="1"/>
  <c r="AT9" i="5" a="1"/>
  <c r="CG9" i="5" a="1"/>
  <c r="H9" i="5" a="1"/>
  <c r="AG9" i="5" a="1"/>
  <c r="AO9" i="5" a="1"/>
  <c r="U9" i="5" a="1"/>
  <c r="AF9" i="5" a="1"/>
  <c r="AB19" i="5" a="1"/>
  <c r="CA19" i="5" a="1"/>
  <c r="AQ19" i="5" a="1"/>
  <c r="K19" i="5" a="1"/>
  <c r="AI19" i="5" a="1"/>
  <c r="AT19" i="5" a="1"/>
  <c r="AF19" i="5" a="1"/>
  <c r="S19" i="5" a="1"/>
  <c r="BV19" i="5" a="1"/>
  <c r="R19" i="5" a="1"/>
  <c r="AV19" i="5" a="1"/>
  <c r="BZ19" i="5" a="1"/>
  <c r="CF19" i="5" a="1"/>
  <c r="F19" i="5" a="1"/>
  <c r="O19" i="5" a="1"/>
  <c r="CB19" i="5" a="1"/>
  <c r="AA19" i="5" a="1"/>
  <c r="Z19" i="5" a="1"/>
  <c r="BX19" i="5" a="1"/>
  <c r="D19" i="5" a="1"/>
  <c r="AN19" i="5" a="1"/>
  <c r="L19" i="5" a="1"/>
  <c r="AW19" i="5" a="1"/>
  <c r="AD19" i="5" a="1"/>
  <c r="AC19" i="5" a="1"/>
  <c r="C19" i="5" a="1"/>
  <c r="AP19" i="5" a="1"/>
  <c r="N19" i="5" a="1"/>
  <c r="AR19" i="5" a="1"/>
  <c r="Y19" i="5" a="1"/>
  <c r="B19" i="5" a="1"/>
  <c r="AG19" i="5" a="1"/>
  <c r="BW19" i="5" a="1"/>
  <c r="U19" i="5" a="1"/>
  <c r="AS19" i="5" a="1"/>
  <c r="AH19" i="5" a="1"/>
  <c r="AU19" i="5" a="1"/>
  <c r="M19" i="5" a="1"/>
  <c r="AJ19" i="5" a="1"/>
  <c r="CE19" i="5" a="1"/>
  <c r="V19" i="5" a="1"/>
  <c r="AM19" i="5" a="1"/>
  <c r="G19" i="5" a="1"/>
  <c r="CC19" i="5" a="1"/>
  <c r="X19" i="5" a="1"/>
  <c r="AO19" i="5" a="1"/>
  <c r="E19" i="5" a="1"/>
  <c r="W19" i="5" a="1"/>
  <c r="CG19" i="5" a="1"/>
  <c r="J19" i="5" a="1"/>
  <c r="AE19" i="5" a="1"/>
  <c r="CD19" i="5" a="1"/>
  <c r="I19" i="5" a="1"/>
  <c r="Q19" i="5" a="1"/>
  <c r="AL19" i="5" a="1"/>
  <c r="BY19" i="5" a="1"/>
  <c r="H19" i="5" a="1"/>
  <c r="P19" i="5" a="1"/>
  <c r="AK19" i="5" a="1"/>
  <c r="V28" i="5" a="1"/>
  <c r="N28" i="5" a="1"/>
  <c r="C28" i="5" a="1"/>
  <c r="Q28" i="5" a="1"/>
  <c r="AN28" i="5" a="1"/>
  <c r="E28" i="5" a="1"/>
  <c r="M28" i="5" a="1"/>
  <c r="CA28" i="5" a="1"/>
  <c r="AC28" i="5" a="1"/>
  <c r="AV28" i="5" a="1"/>
  <c r="O28" i="5" a="1"/>
  <c r="AR28" i="5" a="1"/>
  <c r="CC28" i="5" a="1"/>
  <c r="AG28" i="5" a="1"/>
  <c r="L28" i="5" a="1"/>
  <c r="I28" i="5" a="1"/>
  <c r="AW28" i="5" a="1"/>
  <c r="BY28" i="5" a="1"/>
  <c r="Y28" i="5" a="1"/>
  <c r="AE28" i="5" a="1"/>
  <c r="CG28" i="5" a="1"/>
  <c r="AS28" i="5" a="1"/>
  <c r="AT28" i="5" a="1"/>
  <c r="H28" i="5" a="1"/>
  <c r="P28" i="5" a="1"/>
  <c r="BW28" i="5" a="1"/>
  <c r="BV28" i="5" a="1"/>
  <c r="AM28" i="5" a="1"/>
  <c r="J28" i="5" a="1"/>
  <c r="AO28" i="5" a="1"/>
  <c r="CF28" i="5" a="1"/>
  <c r="D28" i="5" a="1"/>
  <c r="BX28" i="5" a="1"/>
  <c r="AD28" i="5" a="1"/>
  <c r="R28" i="5" a="1"/>
  <c r="BZ28" i="5" a="1"/>
  <c r="AP28" i="5" a="1"/>
  <c r="W28" i="5" a="1"/>
  <c r="AH28" i="5" a="1"/>
  <c r="AU28" i="5" a="1"/>
  <c r="CE28" i="5" a="1"/>
  <c r="X28" i="5" a="1"/>
  <c r="CB28" i="5" a="1"/>
  <c r="U28" i="5" a="1"/>
  <c r="AL28" i="5" a="1"/>
  <c r="S28" i="5" a="1"/>
  <c r="AK28" i="5" a="1"/>
  <c r="Z28" i="5" a="1"/>
  <c r="AQ28" i="5" a="1"/>
  <c r="CD28" i="5" a="1"/>
  <c r="B28" i="5" a="1"/>
  <c r="K28" i="5" a="1"/>
  <c r="AF28" i="5" a="1"/>
  <c r="G28" i="5" a="1"/>
  <c r="AB28" i="5" a="1"/>
  <c r="AJ28" i="5" a="1"/>
  <c r="F28" i="5" a="1"/>
  <c r="AA28" i="5" a="1"/>
  <c r="AI28" i="5" a="1"/>
  <c r="AA35" i="5" a="1"/>
  <c r="BV35" i="5" a="1"/>
  <c r="E35" i="5" a="1"/>
  <c r="AV35" i="5" a="1"/>
  <c r="V35" i="5" a="1"/>
  <c r="AB35" i="5" a="1"/>
  <c r="K35" i="5" a="1"/>
  <c r="U35" i="5" a="1"/>
  <c r="R35" i="5" a="1"/>
  <c r="AQ35" i="5" a="1"/>
  <c r="J35" i="5" a="1"/>
  <c r="P35" i="5" a="1"/>
  <c r="Y35" i="5" a="1"/>
  <c r="AI35" i="5" a="1"/>
  <c r="AW35" i="5" a="1"/>
  <c r="BX35" i="5" a="1"/>
  <c r="BY35" i="5" a="1"/>
  <c r="AE35" i="5" a="1"/>
  <c r="O35" i="5" a="1"/>
  <c r="D35" i="5" a="1"/>
  <c r="AN35" i="5" a="1"/>
  <c r="AM35" i="5" a="1"/>
  <c r="F35" i="5" a="1"/>
  <c r="I35" i="5" a="1"/>
  <c r="AL35" i="5" a="1"/>
  <c r="AD35" i="5" a="1"/>
  <c r="BZ35" i="5" a="1"/>
  <c r="AP35" i="5" a="1"/>
  <c r="CE35" i="5" a="1"/>
  <c r="AO35" i="5" a="1"/>
  <c r="CD35" i="5" a="1"/>
  <c r="CB35" i="5" a="1"/>
  <c r="CA35" i="5" a="1"/>
  <c r="X35" i="5" a="1"/>
  <c r="AU35" i="5" a="1"/>
  <c r="AH35" i="5" a="1"/>
  <c r="CG35" i="5" a="1"/>
  <c r="Q35" i="5" a="1"/>
  <c r="S35" i="5" a="1"/>
  <c r="CF35" i="5" a="1"/>
  <c r="B35" i="5" a="1"/>
  <c r="AT35" i="5" a="1"/>
  <c r="AR35" i="5" a="1"/>
  <c r="AJ35" i="5" a="1"/>
  <c r="W35" i="5" a="1"/>
  <c r="G35" i="5" a="1"/>
  <c r="AS35" i="5" a="1"/>
  <c r="BW35" i="5" a="1"/>
  <c r="Z35" i="5" a="1"/>
  <c r="N35" i="5" a="1"/>
  <c r="CC35" i="5" a="1"/>
  <c r="M35" i="5" a="1"/>
  <c r="AF35" i="5" a="1"/>
  <c r="C35" i="5" a="1"/>
  <c r="L35" i="5" a="1"/>
  <c r="AG35" i="5" a="1"/>
  <c r="H35" i="5" a="1"/>
  <c r="AC35" i="5" a="1"/>
  <c r="AK35" i="5" a="1"/>
  <c r="AL43" i="5" a="1"/>
  <c r="BY43" i="5" a="1"/>
  <c r="AE43" i="5" a="1"/>
  <c r="D43" i="5" a="1"/>
  <c r="I43" i="5" a="1"/>
  <c r="CA43" i="5" a="1"/>
  <c r="AR43" i="5" a="1"/>
  <c r="AH43" i="5" a="1"/>
  <c r="AF43" i="5" a="1"/>
  <c r="CE43" i="5" a="1"/>
  <c r="U43" i="5" a="1"/>
  <c r="R43" i="5" a="1"/>
  <c r="V43" i="5" a="1"/>
  <c r="N43" i="5" a="1"/>
  <c r="AM43" i="5" a="1"/>
  <c r="BV43" i="5" a="1"/>
  <c r="M43" i="5" a="1"/>
  <c r="BX43" i="5" a="1"/>
  <c r="AD43" i="5" a="1"/>
  <c r="AC43" i="5" a="1"/>
  <c r="AU43" i="5" a="1"/>
  <c r="X43" i="5" a="1"/>
  <c r="AS43" i="5" a="1"/>
  <c r="F43" i="5" a="1"/>
  <c r="E43" i="5" a="1"/>
  <c r="AP43" i="5" a="1"/>
  <c r="S43" i="5" a="1"/>
  <c r="AA43" i="5" a="1"/>
  <c r="C43" i="5" a="1"/>
  <c r="AI43" i="5" a="1"/>
  <c r="O43" i="5" a="1"/>
  <c r="AT43" i="5" a="1"/>
  <c r="AV43" i="5" a="1"/>
  <c r="W43" i="5" a="1"/>
  <c r="K43" i="5" a="1"/>
  <c r="AJ43" i="5" a="1"/>
  <c r="CD43" i="5" a="1"/>
  <c r="B43" i="5" a="1"/>
  <c r="Q43" i="5" a="1"/>
  <c r="CG43" i="5" a="1"/>
  <c r="AB43" i="5" a="1"/>
  <c r="CF43" i="5" a="1"/>
  <c r="J43" i="5" a="1"/>
  <c r="Y43" i="5" a="1"/>
  <c r="AN43" i="5" a="1"/>
  <c r="Z43" i="5" a="1"/>
  <c r="AQ43" i="5" a="1"/>
  <c r="CC43" i="5" a="1"/>
  <c r="G43" i="5" a="1"/>
  <c r="CB43" i="5" a="1"/>
  <c r="L43" i="5" a="1"/>
  <c r="AG43" i="5" a="1"/>
  <c r="AO43" i="5" a="1"/>
  <c r="H43" i="5" a="1"/>
  <c r="P43" i="5" a="1"/>
  <c r="AK43" i="5" a="1"/>
  <c r="BZ43" i="5" a="1"/>
  <c r="BW43" i="5" a="1"/>
  <c r="AW43" i="5" a="1"/>
  <c r="AU6" i="5" a="1"/>
  <c r="AR5" i="5" a="1"/>
  <c r="AR7" i="5" a="1"/>
  <c r="AU5" i="5" a="1"/>
  <c r="AV5" i="5" a="1"/>
  <c r="AS6" i="5" a="1"/>
  <c r="AV4" i="5" a="1"/>
  <c r="AT7" i="5" a="1"/>
  <c r="AS7" i="5" a="1"/>
  <c r="AW4" i="5" a="1"/>
  <c r="AV6" i="5" a="1"/>
  <c r="AU4" i="5" a="1"/>
  <c r="AT6" i="5" a="1"/>
  <c r="AW7" i="5" a="1"/>
  <c r="AU7" i="5" a="1"/>
  <c r="AS5" i="5" a="1"/>
  <c r="AW6" i="5" a="1"/>
  <c r="AV7" i="5" a="1"/>
  <c r="AR6" i="5" a="1"/>
  <c r="AW5" i="5" a="1"/>
  <c r="AT4" i="5" a="1"/>
  <c r="AR4" i="5" a="1"/>
  <c r="AS4" i="5" a="1"/>
  <c r="AT5" i="5" a="1"/>
  <c r="AN4" i="5" a="1"/>
  <c r="AO4" i="5" a="1"/>
  <c r="AQ4" i="5" a="1"/>
  <c r="AL5" i="5" a="1"/>
  <c r="AQ5" i="5" a="1"/>
  <c r="AP5" i="5" a="1"/>
  <c r="AM5" i="5" a="1"/>
  <c r="AP7" i="5" a="1"/>
  <c r="AM6" i="5" a="1"/>
  <c r="AQ7" i="5" a="1"/>
  <c r="AN5" i="5" a="1"/>
  <c r="AM4" i="5" a="1"/>
  <c r="AL7" i="5" a="1"/>
  <c r="AL4" i="5" a="1"/>
  <c r="AQ6" i="5" a="1"/>
  <c r="AP4" i="5" a="1"/>
  <c r="AM7" i="5" a="1"/>
  <c r="AN6" i="5" a="1"/>
  <c r="AL6" i="5" a="1"/>
  <c r="AO5" i="5" a="1"/>
  <c r="AP6" i="5" a="1"/>
  <c r="AO7" i="5" a="1"/>
  <c r="AO6" i="5" a="1"/>
  <c r="AN7" i="5" a="1"/>
  <c r="R8563" i="251" l="1"/>
  <c r="R9315" i="251"/>
  <c r="R5732" i="251"/>
  <c r="R8420" i="251"/>
  <c r="R2951" i="251"/>
  <c r="R7182" i="251"/>
  <c r="R8199" i="251"/>
  <c r="R9614" i="251"/>
  <c r="R7824" i="251"/>
  <c r="R2760" i="251"/>
  <c r="R572" i="251"/>
  <c r="R1852" i="251"/>
  <c r="R5707" i="251"/>
  <c r="R6987" i="251"/>
  <c r="R4090" i="251"/>
  <c r="R5370" i="251"/>
  <c r="R6961" i="251"/>
  <c r="R6738" i="251"/>
  <c r="R2716" i="251"/>
  <c r="R1757" i="251"/>
  <c r="R6394" i="251"/>
  <c r="R7674" i="251"/>
  <c r="R2123" i="251"/>
  <c r="R3403" i="251"/>
  <c r="R4120" i="251"/>
  <c r="R5400" i="251"/>
  <c r="R7154" i="251"/>
  <c r="R7922" i="251"/>
  <c r="R4156" i="251"/>
  <c r="R5692" i="251"/>
  <c r="R4657" i="251"/>
  <c r="R5425" i="251"/>
  <c r="R6969" i="251"/>
  <c r="R4186" i="251"/>
  <c r="R7073" i="251"/>
  <c r="R6914" i="251"/>
  <c r="R1563" i="251"/>
  <c r="R2843" i="251"/>
  <c r="R9404" i="251"/>
  <c r="R8707" i="251"/>
  <c r="R4855" i="251"/>
  <c r="R5912" i="251"/>
  <c r="R7850" i="251"/>
  <c r="R8402" i="251"/>
  <c r="R3924" i="251"/>
  <c r="R4436" i="251"/>
  <c r="R2553" i="251"/>
  <c r="R7929" i="251"/>
  <c r="R1502" i="251"/>
  <c r="R2526" i="251"/>
  <c r="R6740" i="251"/>
  <c r="R7252" i="251"/>
  <c r="R3610" i="251"/>
  <c r="R4122" i="251"/>
  <c r="R6366" i="251"/>
  <c r="R6878" i="251"/>
  <c r="R716" i="251"/>
  <c r="R1740" i="251"/>
  <c r="R593" i="251"/>
  <c r="R1617" i="251"/>
  <c r="R6991" i="251"/>
  <c r="R6596" i="251"/>
  <c r="R6737" i="251"/>
  <c r="R2851" i="251"/>
  <c r="R1228" i="251"/>
  <c r="R2252" i="251"/>
  <c r="R4617" i="251"/>
  <c r="R9097" i="251"/>
  <c r="R1195" i="251"/>
  <c r="R2219" i="251"/>
  <c r="R423" i="251"/>
  <c r="R232" i="251"/>
  <c r="R8534" i="251"/>
  <c r="R9046" i="251"/>
  <c r="R6240" i="251"/>
  <c r="R1891" i="251"/>
  <c r="R1380" i="251"/>
  <c r="R3876" i="251"/>
  <c r="R2403" i="251"/>
  <c r="R8790" i="251"/>
  <c r="R2689" i="251"/>
  <c r="R9281" i="251"/>
  <c r="R2631" i="251"/>
  <c r="R7505" i="251"/>
  <c r="R6010" i="251"/>
  <c r="R7034" i="251"/>
  <c r="R2307" i="251"/>
  <c r="R9560" i="251"/>
  <c r="R2872" i="251"/>
  <c r="R3896" i="251"/>
  <c r="R2659" i="251"/>
  <c r="R9654" i="251"/>
  <c r="R7191" i="251"/>
  <c r="R56" i="251"/>
  <c r="R6346" i="251"/>
  <c r="R7370" i="251"/>
  <c r="R6390" i="251"/>
  <c r="R7414" i="251"/>
  <c r="R7039" i="251"/>
  <c r="R8063" i="251"/>
  <c r="R6022" i="251"/>
  <c r="R3335" i="251"/>
  <c r="R6472" i="251"/>
  <c r="R841" i="251"/>
  <c r="R176" i="251"/>
  <c r="R4772" i="251"/>
  <c r="R2991" i="251"/>
  <c r="R3300" i="251"/>
  <c r="R5958" i="251"/>
  <c r="R229" i="251"/>
  <c r="R1984" i="251"/>
  <c r="R675" i="251"/>
  <c r="R6415" i="251"/>
  <c r="R4774" i="251"/>
  <c r="R9854" i="251"/>
  <c r="R9642" i="251"/>
  <c r="R3974" i="251"/>
  <c r="R8169" i="251"/>
  <c r="R5260" i="251"/>
  <c r="R5772" i="251"/>
  <c r="R3155" i="251"/>
  <c r="R6227" i="251"/>
  <c r="R1016" i="251"/>
  <c r="R1784" i="251"/>
  <c r="R1594" i="251"/>
  <c r="R2362" i="251"/>
  <c r="R6012" i="251"/>
  <c r="R6524" i="251"/>
  <c r="R9165" i="251"/>
  <c r="R270" i="251"/>
  <c r="R6004" i="251"/>
  <c r="R7540" i="251"/>
  <c r="R3438" i="251"/>
  <c r="R5454" i="251"/>
  <c r="R1855" i="251"/>
  <c r="R2879" i="251"/>
  <c r="R4611" i="251"/>
  <c r="R9187" i="251"/>
  <c r="R3777" i="251"/>
  <c r="R8001" i="251"/>
  <c r="R9539" i="251"/>
  <c r="R8377" i="251"/>
  <c r="R9468" i="251"/>
  <c r="R9724" i="251"/>
  <c r="W20" i="126"/>
  <c r="W32" i="126"/>
  <c r="W67" i="126"/>
  <c r="W12" i="126"/>
  <c r="W31" i="126"/>
  <c r="W61" i="126"/>
  <c r="W66" i="126"/>
  <c r="W52" i="126"/>
  <c r="W19" i="126"/>
  <c r="W10" i="126"/>
  <c r="W13" i="126"/>
  <c r="W14" i="126"/>
  <c r="W64" i="126"/>
  <c r="W59" i="126"/>
  <c r="W63" i="126"/>
  <c r="W15" i="126"/>
  <c r="W11" i="126"/>
  <c r="W60" i="126"/>
  <c r="W62" i="126"/>
  <c r="W46" i="126"/>
  <c r="W43" i="126"/>
  <c r="W16" i="126"/>
  <c r="R9022" i="251"/>
  <c r="R9278" i="251"/>
  <c r="R2955" i="251"/>
  <c r="R5259" i="251"/>
  <c r="R2630" i="251"/>
  <c r="R6086" i="251"/>
  <c r="R328" i="251"/>
  <c r="R4968" i="251"/>
  <c r="R4393" i="251"/>
  <c r="R8873" i="251"/>
  <c r="R7400" i="251"/>
  <c r="R105" i="251"/>
  <c r="R2854" i="251"/>
  <c r="R7110" i="251"/>
  <c r="Y13" i="126"/>
  <c r="Y11" i="126"/>
  <c r="Z7" i="126"/>
  <c r="Y12" i="126"/>
  <c r="R3045" i="251"/>
  <c r="R998" i="251"/>
  <c r="R369" i="251"/>
  <c r="R625" i="251"/>
  <c r="R2995" i="251"/>
  <c r="R724" i="251"/>
  <c r="R6298" i="251"/>
  <c r="R7066" i="251"/>
  <c r="R2333" i="251"/>
  <c r="R3869" i="251"/>
  <c r="R7774" i="251"/>
  <c r="R8030" i="251"/>
  <c r="R7146" i="251"/>
  <c r="R7402" i="251"/>
  <c r="R3520" i="251"/>
  <c r="R7456" i="251"/>
  <c r="R8407" i="251"/>
  <c r="R8663" i="251"/>
  <c r="R4085" i="251"/>
  <c r="R5621" i="251"/>
  <c r="R1880" i="251"/>
  <c r="R3160" i="251"/>
  <c r="R4018" i="251"/>
  <c r="R4274" i="251"/>
  <c r="R179" i="251"/>
  <c r="R1459" i="251"/>
  <c r="R2937" i="251"/>
  <c r="R3449" i="251"/>
  <c r="R3705" i="251"/>
  <c r="R4985" i="251"/>
  <c r="R4017" i="251"/>
  <c r="R4273" i="251"/>
  <c r="R1267" i="251"/>
  <c r="R2547" i="251"/>
  <c r="R1293" i="251"/>
  <c r="R2573" i="251"/>
  <c r="R7123" i="251"/>
  <c r="R7635" i="251"/>
  <c r="R5397" i="251"/>
  <c r="R5653" i="251"/>
  <c r="R6676" i="251"/>
  <c r="R53" i="251"/>
  <c r="R9538" i="251"/>
  <c r="R8346" i="251"/>
  <c r="R2915" i="251"/>
  <c r="R7907" i="251"/>
  <c r="R9630" i="251"/>
  <c r="R9886" i="251"/>
  <c r="R9930" i="251"/>
  <c r="R235" i="251"/>
  <c r="R8427" i="251"/>
  <c r="R8683" i="251"/>
  <c r="R7240" i="251"/>
  <c r="R1225" i="251"/>
  <c r="R9743" i="251"/>
  <c r="R4784" i="251"/>
  <c r="R3464" i="251"/>
  <c r="R8072" i="251"/>
  <c r="R2632" i="251"/>
  <c r="R6248" i="251"/>
  <c r="R3382" i="251"/>
  <c r="R3638" i="251"/>
  <c r="R4951" i="251"/>
  <c r="R5207" i="251"/>
  <c r="R5240" i="251"/>
  <c r="R5496" i="251"/>
  <c r="R7833" i="251"/>
  <c r="R8089" i="251"/>
  <c r="R1243" i="251"/>
  <c r="R1499" i="251"/>
  <c r="R1532" i="251"/>
  <c r="R1788" i="251"/>
  <c r="R3901" i="251"/>
  <c r="R4157" i="251"/>
  <c r="R4222" i="251"/>
  <c r="R4734" i="251"/>
  <c r="R6079" i="251"/>
  <c r="R7359" i="251"/>
  <c r="R887" i="251"/>
  <c r="R1399" i="251"/>
  <c r="R1432" i="251"/>
  <c r="R1688" i="251"/>
  <c r="R2745" i="251"/>
  <c r="R4025" i="251"/>
  <c r="R4058" i="251"/>
  <c r="R4314" i="251"/>
  <c r="R5883" i="251"/>
  <c r="R6139" i="251"/>
  <c r="R93" i="251"/>
  <c r="R349" i="251"/>
  <c r="R414" i="251"/>
  <c r="R670" i="251"/>
  <c r="R2015" i="251"/>
  <c r="R2271" i="251"/>
  <c r="R7084" i="251"/>
  <c r="R7340" i="251"/>
  <c r="R7917" i="251"/>
  <c r="R8173" i="251"/>
  <c r="R778" i="251"/>
  <c r="R1034" i="251"/>
  <c r="R9265" i="251"/>
  <c r="R9521" i="251"/>
  <c r="R7904" i="251"/>
  <c r="R2433" i="251"/>
  <c r="R4128" i="251"/>
  <c r="R7872" i="251"/>
  <c r="R6442" i="251"/>
  <c r="R6698" i="251"/>
  <c r="R2531" i="251"/>
  <c r="R7139" i="251"/>
  <c r="R1922" i="251"/>
  <c r="R707" i="251"/>
  <c r="R8354" i="251"/>
  <c r="R995" i="251"/>
  <c r="R3393" i="251"/>
  <c r="R9794" i="251"/>
  <c r="R8765" i="251"/>
  <c r="R9021" i="251"/>
  <c r="R6209" i="251"/>
  <c r="R7267" i="251"/>
  <c r="R9857" i="251"/>
  <c r="R5282" i="251"/>
  <c r="R3682" i="251"/>
  <c r="R6978" i="251"/>
  <c r="R6945" i="251"/>
  <c r="R738" i="251"/>
  <c r="R6178" i="251"/>
  <c r="R4652" i="251"/>
  <c r="R6213" i="251"/>
  <c r="R358" i="251"/>
  <c r="R8745" i="251"/>
  <c r="R8014" i="251"/>
  <c r="R4007" i="251"/>
  <c r="R8711" i="251"/>
  <c r="R4325" i="251"/>
  <c r="R8901" i="251"/>
  <c r="R7440" i="251"/>
  <c r="R580" i="251"/>
  <c r="R9599" i="251"/>
  <c r="R9855" i="251"/>
  <c r="R779" i="251"/>
  <c r="R1035" i="251"/>
  <c r="R7691" i="251"/>
  <c r="R7947" i="251"/>
  <c r="R3628" i="251"/>
  <c r="R3884" i="251"/>
  <c r="R816" i="251"/>
  <c r="R5552" i="251"/>
  <c r="R5232" i="251"/>
  <c r="R9872" i="251"/>
  <c r="R5218" i="251"/>
  <c r="R9858" i="251"/>
  <c r="R9226" i="251"/>
  <c r="R9482" i="251"/>
  <c r="R5163" i="251"/>
  <c r="R5419" i="251"/>
  <c r="R2380" i="251"/>
  <c r="R2636" i="251"/>
  <c r="R2217" i="251"/>
  <c r="R6441" i="251"/>
  <c r="R5576" i="251"/>
  <c r="R8968" i="251"/>
  <c r="R9228" i="251"/>
  <c r="R9484" i="251"/>
  <c r="R5197" i="251"/>
  <c r="R5453" i="251"/>
  <c r="R2446" i="251"/>
  <c r="R2702" i="251"/>
  <c r="R3689" i="251"/>
  <c r="R6537" i="251"/>
  <c r="R2857" i="251"/>
  <c r="R7433" i="251"/>
  <c r="R4400" i="251"/>
  <c r="R8240" i="251"/>
  <c r="R324" i="251"/>
  <c r="R2212" i="251"/>
  <c r="R8228" i="251"/>
  <c r="R1989" i="251"/>
  <c r="R3719" i="251"/>
  <c r="R6567" i="251"/>
  <c r="Z10" i="73"/>
  <c r="Z9" i="73"/>
  <c r="Z11" i="73"/>
  <c r="Z12" i="73"/>
  <c r="Z14" i="73"/>
  <c r="R6436" i="251"/>
  <c r="R1509" i="251"/>
  <c r="R6469" i="251"/>
  <c r="R3815" i="251"/>
  <c r="R8198" i="251"/>
  <c r="R3399" i="251"/>
  <c r="R5065" i="251"/>
  <c r="R9161" i="251"/>
  <c r="R7694" i="251"/>
  <c r="R1935" i="251"/>
  <c r="R9125" i="251"/>
  <c r="R7942" i="251"/>
  <c r="R8551" i="251"/>
  <c r="R8910" i="251"/>
  <c r="R3496" i="251"/>
  <c r="R7080" i="251"/>
  <c r="R719" i="251"/>
  <c r="R6031" i="251"/>
  <c r="R9198" i="251"/>
  <c r="R3375" i="251"/>
  <c r="R9348" i="251"/>
  <c r="R8325" i="251"/>
  <c r="R7717" i="251"/>
  <c r="R2408" i="251"/>
  <c r="R5420" i="251"/>
  <c r="R5676" i="251"/>
  <c r="R2413" i="251"/>
  <c r="R2669" i="251"/>
  <c r="R8301" i="251"/>
  <c r="R8557" i="251"/>
  <c r="R7470" i="251"/>
  <c r="R4911" i="251"/>
  <c r="R4200" i="251"/>
  <c r="R4719" i="251"/>
  <c r="R9892" i="251"/>
  <c r="R5477" i="251"/>
  <c r="R6631" i="251"/>
  <c r="R168" i="251"/>
  <c r="R7244" i="251"/>
  <c r="R7500" i="251"/>
  <c r="R3981" i="251"/>
  <c r="R4237" i="251"/>
  <c r="R9869" i="251"/>
  <c r="R206" i="251"/>
  <c r="R3568" i="251"/>
  <c r="R7568" i="251"/>
  <c r="R238" i="251"/>
  <c r="R494" i="251"/>
  <c r="R8048" i="251"/>
  <c r="R79" i="251"/>
  <c r="AN7" i="5"/>
  <c r="AO6" i="5"/>
  <c r="AO7" i="5"/>
  <c r="AP6" i="5"/>
  <c r="AO5" i="5"/>
  <c r="AL6" i="5"/>
  <c r="AN6" i="5"/>
  <c r="AM7" i="5"/>
  <c r="AP4" i="5"/>
  <c r="AQ6" i="5"/>
  <c r="AL4" i="5"/>
  <c r="AL7" i="5"/>
  <c r="AM4" i="5"/>
  <c r="AN5" i="5"/>
  <c r="AQ7" i="5"/>
  <c r="AM6" i="5"/>
  <c r="AP7" i="5"/>
  <c r="AM5" i="5"/>
  <c r="AP5" i="5"/>
  <c r="AQ5" i="5"/>
  <c r="AL5" i="5"/>
  <c r="AQ4" i="5"/>
  <c r="AO4" i="5"/>
  <c r="AN4" i="5"/>
  <c r="AT5" i="5"/>
  <c r="AS4" i="5"/>
  <c r="AR4" i="5"/>
  <c r="AT4" i="5"/>
  <c r="AW5" i="5"/>
  <c r="AR6" i="5"/>
  <c r="AV7" i="5"/>
  <c r="AW6" i="5"/>
  <c r="AS5" i="5"/>
  <c r="AU7" i="5"/>
  <c r="AW7" i="5"/>
  <c r="AT6" i="5"/>
  <c r="AU4" i="5"/>
  <c r="AV6" i="5"/>
  <c r="AW4" i="5"/>
  <c r="AS7" i="5"/>
  <c r="AT7" i="5"/>
  <c r="AV4" i="5"/>
  <c r="AS6" i="5"/>
  <c r="AV5" i="5"/>
  <c r="AU5" i="5"/>
  <c r="AR7" i="5"/>
  <c r="AR5" i="5"/>
  <c r="AU6" i="5"/>
  <c r="AW43" i="5"/>
  <c r="BW43" i="5"/>
  <c r="BZ43" i="5"/>
  <c r="AK43" i="5"/>
  <c r="P43" i="5"/>
  <c r="H43" i="5"/>
  <c r="AO43" i="5"/>
  <c r="AG43" i="5"/>
  <c r="L43" i="5"/>
  <c r="CB43" i="5"/>
  <c r="G43" i="5"/>
  <c r="CC43" i="5"/>
  <c r="AQ43" i="5"/>
  <c r="Z43" i="5"/>
  <c r="AN43" i="5"/>
  <c r="Y43" i="5"/>
  <c r="J43" i="5"/>
  <c r="CF43" i="5"/>
  <c r="AB43" i="5"/>
  <c r="CG43" i="5"/>
  <c r="Q43" i="5"/>
  <c r="B43" i="5"/>
  <c r="CD43" i="5"/>
  <c r="AJ43" i="5"/>
  <c r="K43" i="5"/>
  <c r="W43" i="5"/>
  <c r="AV43" i="5"/>
  <c r="AT43" i="5"/>
  <c r="O43" i="5"/>
  <c r="AI43" i="5"/>
  <c r="C43" i="5"/>
  <c r="AA43" i="5"/>
  <c r="S43" i="5"/>
  <c r="AP43" i="5"/>
  <c r="E43" i="5"/>
  <c r="F43" i="5"/>
  <c r="AS43" i="5"/>
  <c r="X43" i="5"/>
  <c r="AU43" i="5"/>
  <c r="AC43" i="5"/>
  <c r="AD43" i="5"/>
  <c r="BX43" i="5"/>
  <c r="M43" i="5"/>
  <c r="BV43" i="5"/>
  <c r="AM43" i="5"/>
  <c r="N43" i="5"/>
  <c r="V43" i="5"/>
  <c r="R43" i="5"/>
  <c r="U43" i="5"/>
  <c r="CE43" i="5"/>
  <c r="AF43" i="5"/>
  <c r="AH43" i="5"/>
  <c r="AR43" i="5"/>
  <c r="CA43" i="5"/>
  <c r="I43" i="5"/>
  <c r="D43" i="5"/>
  <c r="AE43" i="5"/>
  <c r="BY43" i="5"/>
  <c r="AL43" i="5"/>
  <c r="AK35" i="5"/>
  <c r="AC35" i="5"/>
  <c r="H35" i="5"/>
  <c r="AG35" i="5"/>
  <c r="L35" i="5"/>
  <c r="C35" i="5"/>
  <c r="AF35" i="5"/>
  <c r="M35" i="5"/>
  <c r="CC35" i="5"/>
  <c r="N35" i="5"/>
  <c r="Z35" i="5"/>
  <c r="BW35" i="5"/>
  <c r="AS35" i="5"/>
  <c r="G35" i="5"/>
  <c r="W35" i="5"/>
  <c r="AJ35" i="5"/>
  <c r="AR35" i="5"/>
  <c r="AT35" i="5"/>
  <c r="B35" i="5"/>
  <c r="CF35" i="5"/>
  <c r="S35" i="5"/>
  <c r="Q35" i="5"/>
  <c r="CG35" i="5"/>
  <c r="AH35" i="5"/>
  <c r="AU35" i="5"/>
  <c r="X35" i="5"/>
  <c r="CA35" i="5"/>
  <c r="CB35" i="5"/>
  <c r="CD35" i="5"/>
  <c r="AO35" i="5"/>
  <c r="CE35" i="5"/>
  <c r="AP35" i="5"/>
  <c r="BZ35" i="5"/>
  <c r="AD35" i="5"/>
  <c r="AL35" i="5"/>
  <c r="I35" i="5"/>
  <c r="F35" i="5"/>
  <c r="AM35" i="5"/>
  <c r="AN35" i="5"/>
  <c r="D35" i="5"/>
  <c r="O35" i="5"/>
  <c r="AE35" i="5"/>
  <c r="BY35" i="5"/>
  <c r="BX35" i="5"/>
  <c r="AW35" i="5"/>
  <c r="AI35" i="5"/>
  <c r="Y35" i="5"/>
  <c r="P35" i="5"/>
  <c r="J35" i="5"/>
  <c r="AQ35" i="5"/>
  <c r="R35" i="5"/>
  <c r="U35" i="5"/>
  <c r="K35" i="5"/>
  <c r="AB35" i="5"/>
  <c r="V35" i="5"/>
  <c r="AV35" i="5"/>
  <c r="E35" i="5"/>
  <c r="BV35" i="5"/>
  <c r="AA35" i="5"/>
  <c r="AI28" i="5"/>
  <c r="AA28" i="5"/>
  <c r="F28" i="5"/>
  <c r="AJ28" i="5"/>
  <c r="AB28" i="5"/>
  <c r="G28" i="5"/>
  <c r="AF28" i="5"/>
  <c r="K28" i="5"/>
  <c r="B28" i="5"/>
  <c r="CD28" i="5"/>
  <c r="AQ28" i="5"/>
  <c r="Z28" i="5"/>
  <c r="AK28" i="5"/>
  <c r="S28" i="5"/>
  <c r="AL28" i="5"/>
  <c r="U28" i="5"/>
  <c r="CB28" i="5"/>
  <c r="X28" i="5"/>
  <c r="CE28" i="5"/>
  <c r="AU28" i="5"/>
  <c r="AH28" i="5"/>
  <c r="W28" i="5"/>
  <c r="AP28" i="5"/>
  <c r="BZ28" i="5"/>
  <c r="R28" i="5"/>
  <c r="AD28" i="5"/>
  <c r="BX28" i="5"/>
  <c r="D28" i="5"/>
  <c r="CF28" i="5"/>
  <c r="AO28" i="5"/>
  <c r="J28" i="5"/>
  <c r="AM28" i="5"/>
  <c r="BV28" i="5"/>
  <c r="BW28" i="5"/>
  <c r="P28" i="5"/>
  <c r="H28" i="5"/>
  <c r="AT28" i="5"/>
  <c r="AS28" i="5"/>
  <c r="CG28" i="5"/>
  <c r="AE28" i="5"/>
  <c r="Y28" i="5"/>
  <c r="BY28" i="5"/>
  <c r="AW28" i="5"/>
  <c r="I28" i="5"/>
  <c r="L28" i="5"/>
  <c r="AG28" i="5"/>
  <c r="CC28" i="5"/>
  <c r="AR28" i="5"/>
  <c r="O28" i="5"/>
  <c r="AV28" i="5"/>
  <c r="AC28" i="5"/>
  <c r="CA28" i="5"/>
  <c r="M28" i="5"/>
  <c r="E28" i="5"/>
  <c r="AN28" i="5"/>
  <c r="Q28" i="5"/>
  <c r="C28" i="5"/>
  <c r="N28" i="5"/>
  <c r="V28" i="5"/>
  <c r="AK19" i="5"/>
  <c r="P19" i="5"/>
  <c r="H19" i="5"/>
  <c r="BY19" i="5"/>
  <c r="AL19" i="5"/>
  <c r="Q19" i="5"/>
  <c r="I19" i="5"/>
  <c r="CD19" i="5"/>
  <c r="AE19" i="5"/>
  <c r="J19" i="5"/>
  <c r="CG19" i="5"/>
  <c r="W19" i="5"/>
  <c r="E19" i="5"/>
  <c r="AO19" i="5"/>
  <c r="X19" i="5"/>
  <c r="CC19" i="5"/>
  <c r="G19" i="5"/>
  <c r="AM19" i="5"/>
  <c r="V19" i="5"/>
  <c r="CE19" i="5"/>
  <c r="AJ19" i="5"/>
  <c r="M19" i="5"/>
  <c r="AU19" i="5"/>
  <c r="AH19" i="5"/>
  <c r="AS19" i="5"/>
  <c r="U19" i="5"/>
  <c r="BW19" i="5"/>
  <c r="AG19" i="5"/>
  <c r="B19" i="5"/>
  <c r="Y19" i="5"/>
  <c r="AR19" i="5"/>
  <c r="N19" i="5"/>
  <c r="AP19" i="5"/>
  <c r="C19" i="5"/>
  <c r="AC19" i="5"/>
  <c r="AD19" i="5"/>
  <c r="AW19" i="5"/>
  <c r="L19" i="5"/>
  <c r="AN19" i="5"/>
  <c r="D19" i="5"/>
  <c r="BX19" i="5"/>
  <c r="Z19" i="5"/>
  <c r="AA19" i="5"/>
  <c r="CB19" i="5"/>
  <c r="O19" i="5"/>
  <c r="F19" i="5"/>
  <c r="CF19" i="5"/>
  <c r="BZ19" i="5"/>
  <c r="AV19" i="5"/>
  <c r="R19" i="5"/>
  <c r="BV19" i="5"/>
  <c r="S19" i="5"/>
  <c r="AF19" i="5"/>
  <c r="AT19" i="5"/>
  <c r="AI19" i="5"/>
  <c r="K19" i="5"/>
  <c r="AQ19" i="5"/>
  <c r="CA19" i="5"/>
  <c r="AB19" i="5"/>
  <c r="AF9" i="5"/>
  <c r="U9" i="5"/>
  <c r="AO9" i="5"/>
  <c r="AG9" i="5"/>
  <c r="H9" i="5"/>
  <c r="CG9" i="5"/>
  <c r="AT9" i="5"/>
  <c r="Y9" i="5"/>
  <c r="M9" i="5"/>
  <c r="CC9" i="5"/>
  <c r="AM9" i="5"/>
  <c r="AN9" i="5"/>
  <c r="CD9" i="5"/>
  <c r="AQ9" i="5"/>
  <c r="Z9" i="5"/>
  <c r="B9" i="5"/>
  <c r="AE9" i="5"/>
  <c r="AW9" i="5"/>
  <c r="X9" i="5"/>
  <c r="G9" i="5"/>
  <c r="D9" i="5"/>
  <c r="AA9" i="5"/>
  <c r="K9" i="5"/>
  <c r="BX9" i="5"/>
  <c r="Q9" i="5"/>
  <c r="BY9" i="5"/>
  <c r="AI9" i="5"/>
  <c r="L9" i="5"/>
  <c r="N9" i="5"/>
  <c r="CA9" i="5"/>
  <c r="AK9" i="5"/>
  <c r="AB9" i="5"/>
  <c r="AP9" i="5"/>
  <c r="BZ9" i="5"/>
  <c r="AV9" i="5"/>
  <c r="I9" i="5"/>
  <c r="CB9" i="5"/>
  <c r="AH9" i="5"/>
  <c r="F9" i="5"/>
  <c r="AJ9" i="5"/>
  <c r="R9" i="5"/>
  <c r="CF9" i="5"/>
  <c r="E9" i="5"/>
  <c r="AU9" i="5"/>
  <c r="S9" i="5"/>
  <c r="BW9" i="5"/>
  <c r="AR9" i="5"/>
  <c r="BV9" i="5"/>
  <c r="AS9" i="5"/>
  <c r="AL9" i="5"/>
  <c r="W9" i="5"/>
  <c r="O9" i="5"/>
  <c r="CE9" i="5"/>
  <c r="V9" i="5"/>
  <c r="AD9" i="5"/>
  <c r="C9" i="5"/>
  <c r="P9" i="5"/>
  <c r="J9" i="5"/>
  <c r="AC9" i="5"/>
  <c r="CF23" i="5"/>
  <c r="AS23" i="5"/>
  <c r="Y23" i="5"/>
  <c r="P23" i="5"/>
  <c r="AT23" i="5"/>
  <c r="Z23" i="5"/>
  <c r="Q23" i="5"/>
  <c r="BZ23" i="5"/>
  <c r="AP23" i="5"/>
  <c r="V23" i="5"/>
  <c r="CD23" i="5"/>
  <c r="BX23" i="5"/>
  <c r="AK23" i="5"/>
  <c r="S23" i="5"/>
  <c r="B23" i="5"/>
  <c r="BY23" i="5"/>
  <c r="C23" i="5"/>
  <c r="AE23" i="5"/>
  <c r="N23" i="5"/>
  <c r="AC23" i="5"/>
  <c r="K23" i="5"/>
  <c r="AL23" i="5"/>
  <c r="AG23" i="5"/>
  <c r="AH23" i="5"/>
  <c r="I23" i="5"/>
  <c r="CB23" i="5"/>
  <c r="AR23" i="5"/>
  <c r="W23" i="5"/>
  <c r="AW23" i="5"/>
  <c r="CA23" i="5"/>
  <c r="AM23" i="5"/>
  <c r="G23" i="5"/>
  <c r="H23" i="5"/>
  <c r="E23" i="5"/>
  <c r="BV23" i="5"/>
  <c r="AA23" i="5"/>
  <c r="D23" i="5"/>
  <c r="BW23" i="5"/>
  <c r="AD23" i="5"/>
  <c r="AU23" i="5"/>
  <c r="CG23" i="5"/>
  <c r="AI23" i="5"/>
  <c r="M23" i="5"/>
  <c r="AV23" i="5"/>
  <c r="AN23" i="5"/>
  <c r="AO23" i="5"/>
  <c r="CE23" i="5"/>
  <c r="AF23" i="5"/>
  <c r="O23" i="5"/>
  <c r="J23" i="5"/>
  <c r="CC23" i="5"/>
  <c r="AQ23" i="5"/>
  <c r="L23" i="5"/>
  <c r="U23" i="5"/>
  <c r="X23" i="5"/>
  <c r="F23" i="5"/>
  <c r="AJ23" i="5"/>
  <c r="AB23" i="5"/>
  <c r="R23" i="5"/>
  <c r="AG6" i="5"/>
  <c r="H6" i="5"/>
  <c r="AF5" i="5"/>
  <c r="H7" i="5"/>
  <c r="I6" i="5"/>
  <c r="AG5" i="5"/>
  <c r="H5" i="5"/>
  <c r="AF4" i="5"/>
  <c r="AH7" i="5"/>
  <c r="AI6" i="5"/>
  <c r="M5" i="5"/>
  <c r="AK7" i="5"/>
  <c r="AK6" i="5"/>
  <c r="AI5" i="5"/>
  <c r="AJ5" i="5"/>
  <c r="H4" i="5"/>
  <c r="AH5" i="5"/>
  <c r="L5" i="5"/>
  <c r="L4" i="5"/>
  <c r="AK4" i="5"/>
  <c r="J4" i="5"/>
  <c r="I7" i="5"/>
  <c r="K4" i="5"/>
  <c r="M6" i="5"/>
  <c r="K5" i="5"/>
  <c r="AH6" i="5"/>
  <c r="K6" i="5"/>
  <c r="L6" i="5"/>
  <c r="AF7" i="5"/>
  <c r="AH4" i="5"/>
  <c r="AK5" i="5"/>
  <c r="I5" i="5"/>
  <c r="J5" i="5"/>
  <c r="M4" i="5"/>
  <c r="I4" i="5"/>
  <c r="L7" i="5"/>
  <c r="AF6" i="5"/>
  <c r="AI7" i="5"/>
  <c r="AJ7" i="5"/>
  <c r="J6" i="5"/>
  <c r="AJ4" i="5"/>
  <c r="K7" i="5"/>
  <c r="AJ6" i="5"/>
  <c r="J7" i="5"/>
  <c r="M7" i="5"/>
  <c r="AG4" i="5"/>
  <c r="AI4" i="5"/>
  <c r="AG7" i="5"/>
  <c r="S7" i="5"/>
  <c r="G7" i="5"/>
  <c r="AE4" i="5"/>
  <c r="Z6" i="5"/>
  <c r="N4" i="5"/>
  <c r="Q7" i="5"/>
  <c r="Q6" i="5"/>
  <c r="O5" i="5"/>
  <c r="F5" i="5"/>
  <c r="AB4" i="5"/>
  <c r="F4" i="5"/>
  <c r="D6" i="5"/>
  <c r="Z7" i="5"/>
  <c r="R7" i="5"/>
  <c r="R6" i="5"/>
  <c r="P5" i="5"/>
  <c r="AC4" i="5"/>
  <c r="G4" i="5"/>
  <c r="D7" i="5"/>
  <c r="E7" i="5"/>
  <c r="N7" i="5"/>
  <c r="C6" i="5"/>
  <c r="P6" i="5"/>
  <c r="C5" i="5"/>
  <c r="AD6" i="5"/>
  <c r="AE6" i="5"/>
  <c r="AA4" i="5"/>
  <c r="AD4" i="5"/>
  <c r="AC5" i="5"/>
  <c r="E5" i="5"/>
  <c r="Z4" i="5"/>
  <c r="O7" i="5"/>
  <c r="AD5" i="5"/>
  <c r="P7" i="5"/>
  <c r="AE5" i="5"/>
  <c r="Q4" i="5"/>
  <c r="R4" i="5"/>
  <c r="AC7" i="5"/>
  <c r="C7" i="5"/>
  <c r="AA6" i="5"/>
  <c r="C4" i="5"/>
  <c r="G6" i="5"/>
  <c r="AB5" i="5"/>
  <c r="B5" i="5"/>
  <c r="O4" i="5"/>
  <c r="Z5" i="5"/>
  <c r="N6" i="5"/>
  <c r="AD7" i="5"/>
  <c r="O6" i="5"/>
  <c r="D4" i="5"/>
  <c r="S6" i="5"/>
  <c r="AA5" i="5"/>
  <c r="AE7" i="5"/>
  <c r="F6" i="5"/>
  <c r="G5" i="5"/>
  <c r="P4" i="5"/>
  <c r="D5" i="5"/>
  <c r="AB6" i="5"/>
  <c r="AC6" i="5"/>
  <c r="AA7" i="5"/>
  <c r="S5" i="5"/>
  <c r="F7" i="5"/>
  <c r="R5" i="5"/>
  <c r="S4" i="5"/>
  <c r="B6" i="5"/>
  <c r="B7" i="5"/>
  <c r="B4" i="5"/>
  <c r="AB7" i="5"/>
  <c r="E4" i="5"/>
  <c r="Q5" i="5"/>
  <c r="N5" i="5"/>
  <c r="E6" i="5"/>
  <c r="BZ64" i="5"/>
  <c r="AT64" i="5"/>
  <c r="Z64" i="5"/>
  <c r="E64" i="5"/>
  <c r="BX64" i="5"/>
  <c r="AH64" i="5"/>
  <c r="O64" i="5"/>
  <c r="AI64" i="5"/>
  <c r="P64" i="5"/>
  <c r="AC64" i="5"/>
  <c r="L64" i="5"/>
  <c r="CC64" i="5"/>
  <c r="M64" i="5"/>
  <c r="AP64" i="5"/>
  <c r="AB64" i="5"/>
  <c r="AO64" i="5"/>
  <c r="S64" i="5"/>
  <c r="BY64" i="5"/>
  <c r="R64" i="5"/>
  <c r="CE64" i="5"/>
  <c r="AL64" i="5"/>
  <c r="AG64" i="5"/>
  <c r="B64" i="5"/>
  <c r="AV64" i="5"/>
  <c r="U64" i="5"/>
  <c r="AN64" i="5"/>
  <c r="I64" i="5"/>
  <c r="AU64" i="5"/>
  <c r="AW64" i="5"/>
  <c r="AD64" i="5"/>
  <c r="AE64" i="5"/>
  <c r="AS64" i="5"/>
  <c r="W64" i="5"/>
  <c r="Y64" i="5"/>
  <c r="AA64" i="5"/>
  <c r="Q64" i="5"/>
  <c r="V64" i="5"/>
  <c r="F64" i="5"/>
  <c r="CG64" i="5"/>
  <c r="CB64" i="5"/>
  <c r="J64" i="5"/>
  <c r="N64" i="5"/>
  <c r="AF64" i="5"/>
  <c r="AR64" i="5"/>
  <c r="C64" i="5"/>
  <c r="G64" i="5"/>
  <c r="H64" i="5"/>
  <c r="CD64" i="5"/>
  <c r="BW64" i="5"/>
  <c r="AQ64" i="5"/>
  <c r="AK64" i="5"/>
  <c r="AM64" i="5"/>
  <c r="CA64" i="5"/>
  <c r="BV64" i="5"/>
  <c r="K64" i="5"/>
  <c r="X64" i="5"/>
  <c r="D64" i="5"/>
  <c r="CF64" i="5"/>
  <c r="AJ64" i="5"/>
  <c r="AN29" i="5"/>
  <c r="S29" i="5"/>
  <c r="K29" i="5"/>
  <c r="CF29" i="5"/>
  <c r="AH29" i="5"/>
  <c r="M29" i="5"/>
  <c r="E29" i="5"/>
  <c r="AL29" i="5"/>
  <c r="AD29" i="5"/>
  <c r="I29" i="5"/>
  <c r="AG29" i="5"/>
  <c r="P29" i="5"/>
  <c r="AS29" i="5"/>
  <c r="AB29" i="5"/>
  <c r="AP29" i="5"/>
  <c r="N29" i="5"/>
  <c r="J29" i="5"/>
  <c r="AJ29" i="5"/>
  <c r="AQ29" i="5"/>
  <c r="CA29" i="5"/>
  <c r="AR29" i="5"/>
  <c r="BZ29" i="5"/>
  <c r="AE29" i="5"/>
  <c r="F29" i="5"/>
  <c r="CG29" i="5"/>
  <c r="X29" i="5"/>
  <c r="AM29" i="5"/>
  <c r="G29" i="5"/>
  <c r="CE29" i="5"/>
  <c r="H29" i="5"/>
  <c r="D29" i="5"/>
  <c r="BV29" i="5"/>
  <c r="AO29" i="5"/>
  <c r="V29" i="5"/>
  <c r="AK29" i="5"/>
  <c r="B29" i="5"/>
  <c r="AA29" i="5"/>
  <c r="BX29" i="5"/>
  <c r="AU29" i="5"/>
  <c r="BY29" i="5"/>
  <c r="L29" i="5"/>
  <c r="AT29" i="5"/>
  <c r="R29" i="5"/>
  <c r="C29" i="5"/>
  <c r="CB29" i="5"/>
  <c r="O29" i="5"/>
  <c r="CC29" i="5"/>
  <c r="CD29" i="5"/>
  <c r="AV29" i="5"/>
  <c r="Q29" i="5"/>
  <c r="BW29" i="5"/>
  <c r="AI29" i="5"/>
  <c r="U29" i="5"/>
  <c r="W29" i="5"/>
  <c r="AW29" i="5"/>
  <c r="AF29" i="5"/>
  <c r="Z29" i="5"/>
  <c r="AC29" i="5"/>
  <c r="Y29" i="5"/>
  <c r="AS27" i="5"/>
  <c r="AK27" i="5"/>
  <c r="P27" i="5"/>
  <c r="AM27" i="5"/>
  <c r="AE27" i="5"/>
  <c r="J27" i="5"/>
  <c r="AI27" i="5"/>
  <c r="N27" i="5"/>
  <c r="F27" i="5"/>
  <c r="AJ27" i="5"/>
  <c r="CG27" i="5"/>
  <c r="AT27" i="5"/>
  <c r="AC27" i="5"/>
  <c r="BW27" i="5"/>
  <c r="AU27" i="5"/>
  <c r="AF27" i="5"/>
  <c r="BV27" i="5"/>
  <c r="AG27" i="5"/>
  <c r="CC27" i="5"/>
  <c r="V27" i="5"/>
  <c r="CD27" i="5"/>
  <c r="W27" i="5"/>
  <c r="Q27" i="5"/>
  <c r="BZ27" i="5"/>
  <c r="AP27" i="5"/>
  <c r="BX27" i="5"/>
  <c r="AB27" i="5"/>
  <c r="U27" i="5"/>
  <c r="CE27" i="5"/>
  <c r="AO27" i="5"/>
  <c r="K27" i="5"/>
  <c r="AL27" i="5"/>
  <c r="Y27" i="5"/>
  <c r="Z27" i="5"/>
  <c r="AR27" i="5"/>
  <c r="G27" i="5"/>
  <c r="AH27" i="5"/>
  <c r="L27" i="5"/>
  <c r="D27" i="5"/>
  <c r="M27" i="5"/>
  <c r="AV27" i="5"/>
  <c r="C27" i="5"/>
  <c r="AD27" i="5"/>
  <c r="CF27" i="5"/>
  <c r="H27" i="5"/>
  <c r="AQ27" i="5"/>
  <c r="BY27" i="5"/>
  <c r="AW27" i="5"/>
  <c r="I27" i="5"/>
  <c r="AN27" i="5"/>
  <c r="R27" i="5"/>
  <c r="S27" i="5"/>
  <c r="CB27" i="5"/>
  <c r="AA27" i="5"/>
  <c r="CA27" i="5"/>
  <c r="O27" i="5"/>
  <c r="E27" i="5"/>
  <c r="X27" i="5"/>
  <c r="B27" i="5"/>
  <c r="BW40" i="5"/>
  <c r="AO40" i="5"/>
  <c r="W40" i="5"/>
  <c r="N40" i="5"/>
  <c r="AQ40" i="5"/>
  <c r="CE40" i="5"/>
  <c r="AF40" i="5"/>
  <c r="L40" i="5"/>
  <c r="BZ40" i="5"/>
  <c r="P40" i="5"/>
  <c r="I40" i="5"/>
  <c r="CB40" i="5"/>
  <c r="AR40" i="5"/>
  <c r="AB40" i="5"/>
  <c r="CC40" i="5"/>
  <c r="AS40" i="5"/>
  <c r="AM40" i="5"/>
  <c r="V40" i="5"/>
  <c r="Y40" i="5"/>
  <c r="G40" i="5"/>
  <c r="AH40" i="5"/>
  <c r="CF40" i="5"/>
  <c r="Q40" i="5"/>
  <c r="CG40" i="5"/>
  <c r="R40" i="5"/>
  <c r="AP40" i="5"/>
  <c r="S40" i="5"/>
  <c r="BX40" i="5"/>
  <c r="AE40" i="5"/>
  <c r="F40" i="5"/>
  <c r="AV40" i="5"/>
  <c r="U40" i="5"/>
  <c r="AI40" i="5"/>
  <c r="AK40" i="5"/>
  <c r="E40" i="5"/>
  <c r="AA40" i="5"/>
  <c r="AJ40" i="5"/>
  <c r="AL40" i="5"/>
  <c r="AN40" i="5"/>
  <c r="X40" i="5"/>
  <c r="AC40" i="5"/>
  <c r="AD40" i="5"/>
  <c r="O40" i="5"/>
  <c r="CA40" i="5"/>
  <c r="C40" i="5"/>
  <c r="H40" i="5"/>
  <c r="AG40" i="5"/>
  <c r="D40" i="5"/>
  <c r="AT40" i="5"/>
  <c r="B40" i="5"/>
  <c r="M40" i="5"/>
  <c r="CD40" i="5"/>
  <c r="J40" i="5"/>
  <c r="BY40" i="5"/>
  <c r="BV40" i="5"/>
  <c r="AW40" i="5"/>
  <c r="AU40" i="5"/>
  <c r="Z40" i="5"/>
  <c r="K40" i="5"/>
  <c r="CA8" i="5"/>
  <c r="AM8" i="5"/>
  <c r="R8" i="5"/>
  <c r="F8" i="5"/>
  <c r="CB8" i="5"/>
  <c r="AV8" i="5"/>
  <c r="AN8" i="5"/>
  <c r="S8" i="5"/>
  <c r="G8" i="5"/>
  <c r="AG8" i="5"/>
  <c r="J8" i="5"/>
  <c r="CD8" i="5"/>
  <c r="AP8" i="5"/>
  <c r="Y8" i="5"/>
  <c r="B8" i="5"/>
  <c r="CE8" i="5"/>
  <c r="AQ8" i="5"/>
  <c r="Z8" i="5"/>
  <c r="E8" i="5"/>
  <c r="AO8" i="5"/>
  <c r="W8" i="5"/>
  <c r="AI8" i="5"/>
  <c r="BZ8" i="5"/>
  <c r="AR8" i="5"/>
  <c r="AE8" i="5"/>
  <c r="AF8" i="5"/>
  <c r="P8" i="5"/>
  <c r="D8" i="5"/>
  <c r="Q8" i="5"/>
  <c r="U8" i="5"/>
  <c r="CF8" i="5"/>
  <c r="BV8" i="5"/>
  <c r="AD8" i="5"/>
  <c r="AU8" i="5"/>
  <c r="CG8" i="5"/>
  <c r="H8" i="5"/>
  <c r="X8" i="5"/>
  <c r="N8" i="5"/>
  <c r="AS8" i="5"/>
  <c r="AW8" i="5"/>
  <c r="I8" i="5"/>
  <c r="M8" i="5"/>
  <c r="V8" i="5"/>
  <c r="K8" i="5"/>
  <c r="AA8" i="5"/>
  <c r="CC8" i="5"/>
  <c r="BW8" i="5"/>
  <c r="AJ8" i="5"/>
  <c r="BY8" i="5"/>
  <c r="AB8" i="5"/>
  <c r="AL8" i="5"/>
  <c r="C8" i="5"/>
  <c r="BX8" i="5"/>
  <c r="O8" i="5"/>
  <c r="AH8" i="5"/>
  <c r="L8" i="5"/>
  <c r="AT8" i="5"/>
  <c r="AK8" i="5"/>
  <c r="AC8" i="5"/>
  <c r="CC6" i="5"/>
  <c r="CB5" i="5"/>
  <c r="CA4" i="5"/>
  <c r="CC5" i="5"/>
  <c r="CB4" i="5"/>
  <c r="CD7" i="5"/>
  <c r="CE6" i="5"/>
  <c r="BW6" i="5"/>
  <c r="CE5" i="5"/>
  <c r="BV5" i="5"/>
  <c r="BZ4" i="5"/>
  <c r="CG7" i="5"/>
  <c r="CG6" i="5"/>
  <c r="CF5" i="5"/>
  <c r="BX4" i="5"/>
  <c r="CE7" i="5"/>
  <c r="CD5" i="5"/>
  <c r="CF7" i="5"/>
  <c r="BV4" i="5"/>
  <c r="BZ6" i="5"/>
  <c r="CC7" i="5"/>
  <c r="BY7" i="5"/>
  <c r="BZ7" i="5"/>
  <c r="CA7" i="5"/>
  <c r="CD4" i="5"/>
  <c r="BX5" i="5"/>
  <c r="BX7" i="5"/>
  <c r="CF6" i="5"/>
  <c r="BX6" i="5"/>
  <c r="BW5" i="5"/>
  <c r="CD6" i="5"/>
  <c r="BY5" i="5"/>
  <c r="BY4" i="5"/>
  <c r="BW4" i="5"/>
  <c r="BV7" i="5"/>
  <c r="CB7" i="5"/>
  <c r="CA5" i="5"/>
  <c r="BV6" i="5"/>
  <c r="CF4" i="5"/>
  <c r="CG4" i="5"/>
  <c r="CC4" i="5"/>
  <c r="BY6" i="5"/>
  <c r="CA6" i="5"/>
  <c r="BW7" i="5"/>
  <c r="CG5" i="5"/>
  <c r="CB6" i="5"/>
  <c r="CE4" i="5"/>
  <c r="BZ5" i="5"/>
  <c r="AH14" i="5"/>
  <c r="M14" i="5"/>
  <c r="E14" i="5"/>
  <c r="BV14" i="5"/>
  <c r="AU14" i="5"/>
  <c r="AA14" i="5"/>
  <c r="F14" i="5"/>
  <c r="D14" i="5"/>
  <c r="AE14" i="5"/>
  <c r="W14" i="5"/>
  <c r="CF14" i="5"/>
  <c r="AS14" i="5"/>
  <c r="AC14" i="5"/>
  <c r="K14" i="5"/>
  <c r="BZ14" i="5"/>
  <c r="C14" i="5"/>
  <c r="AN14" i="5"/>
  <c r="CC14" i="5"/>
  <c r="AQ14" i="5"/>
  <c r="Z14" i="5"/>
  <c r="I14" i="5"/>
  <c r="BY14" i="5"/>
  <c r="AP14" i="5"/>
  <c r="Q14" i="5"/>
  <c r="AD14" i="5"/>
  <c r="AB14" i="5"/>
  <c r="X14" i="5"/>
  <c r="CG14" i="5"/>
  <c r="N14" i="5"/>
  <c r="AT14" i="5"/>
  <c r="BW14" i="5"/>
  <c r="BX14" i="5"/>
  <c r="G14" i="5"/>
  <c r="CD14" i="5"/>
  <c r="AI14" i="5"/>
  <c r="CE14" i="5"/>
  <c r="AJ14" i="5"/>
  <c r="U14" i="5"/>
  <c r="V14" i="5"/>
  <c r="AK14" i="5"/>
  <c r="AL14" i="5"/>
  <c r="AM14" i="5"/>
  <c r="S14" i="5"/>
  <c r="AW14" i="5"/>
  <c r="H14" i="5"/>
  <c r="B14" i="5"/>
  <c r="R14" i="5"/>
  <c r="CA14" i="5"/>
  <c r="CB14" i="5"/>
  <c r="AV14" i="5"/>
  <c r="AR14" i="5"/>
  <c r="O14" i="5"/>
  <c r="P14" i="5"/>
  <c r="L14" i="5"/>
  <c r="Y14" i="5"/>
  <c r="AO14" i="5"/>
  <c r="AF14" i="5"/>
  <c r="AG14" i="5"/>
  <c r="J14" i="5"/>
  <c r="CB41" i="5"/>
  <c r="AH41" i="5"/>
  <c r="M41" i="5"/>
  <c r="E41" i="5"/>
  <c r="BV41" i="5"/>
  <c r="AL41" i="5"/>
  <c r="AD41" i="5"/>
  <c r="I41" i="5"/>
  <c r="CC41" i="5"/>
  <c r="Q41" i="5"/>
  <c r="AJ41" i="5"/>
  <c r="BZ41" i="5"/>
  <c r="CE41" i="5"/>
  <c r="AB41" i="5"/>
  <c r="AM41" i="5"/>
  <c r="W41" i="5"/>
  <c r="CA41" i="5"/>
  <c r="H41" i="5"/>
  <c r="CF41" i="5"/>
  <c r="AV41" i="5"/>
  <c r="X41" i="5"/>
  <c r="F41" i="5"/>
  <c r="AF41" i="5"/>
  <c r="AS41" i="5"/>
  <c r="AK41" i="5"/>
  <c r="P41" i="5"/>
  <c r="BX41" i="5"/>
  <c r="AG41" i="5"/>
  <c r="BY41" i="5"/>
  <c r="AI41" i="5"/>
  <c r="AR41" i="5"/>
  <c r="N41" i="5"/>
  <c r="O41" i="5"/>
  <c r="AN41" i="5"/>
  <c r="B41" i="5"/>
  <c r="AP41" i="5"/>
  <c r="U41" i="5"/>
  <c r="AW41" i="5"/>
  <c r="G41" i="5"/>
  <c r="AO41" i="5"/>
  <c r="V41" i="5"/>
  <c r="Y41" i="5"/>
  <c r="S41" i="5"/>
  <c r="CD41" i="5"/>
  <c r="AU41" i="5"/>
  <c r="L41" i="5"/>
  <c r="BW41" i="5"/>
  <c r="AQ41" i="5"/>
  <c r="AT41" i="5"/>
  <c r="C41" i="5"/>
  <c r="AA41" i="5"/>
  <c r="D41" i="5"/>
  <c r="AE41" i="5"/>
  <c r="K41" i="5"/>
  <c r="J41" i="5"/>
  <c r="Z41" i="5"/>
  <c r="AC41" i="5"/>
  <c r="CG41" i="5"/>
  <c r="R41" i="5"/>
  <c r="CA60" i="5"/>
  <c r="AV60" i="5"/>
  <c r="AB60" i="5"/>
  <c r="S60" i="5"/>
  <c r="CB60" i="5"/>
  <c r="AL60" i="5"/>
  <c r="AM60" i="5"/>
  <c r="V60" i="5"/>
  <c r="B60" i="5"/>
  <c r="CE60" i="5"/>
  <c r="AF60" i="5"/>
  <c r="AQ60" i="5"/>
  <c r="N60" i="5"/>
  <c r="M60" i="5"/>
  <c r="AD60" i="5"/>
  <c r="AS60" i="5"/>
  <c r="W60" i="5"/>
  <c r="BZ60" i="5"/>
  <c r="AG60" i="5"/>
  <c r="I60" i="5"/>
  <c r="AO60" i="5"/>
  <c r="CG60" i="5"/>
  <c r="R60" i="5"/>
  <c r="AC60" i="5"/>
  <c r="G60" i="5"/>
  <c r="AE60" i="5"/>
  <c r="BV60" i="5"/>
  <c r="U60" i="5"/>
  <c r="AU60" i="5"/>
  <c r="P60" i="5"/>
  <c r="AW60" i="5"/>
  <c r="Q60" i="5"/>
  <c r="AK60" i="5"/>
  <c r="CC60" i="5"/>
  <c r="BY60" i="5"/>
  <c r="Z60" i="5"/>
  <c r="AR60" i="5"/>
  <c r="F60" i="5"/>
  <c r="AI60" i="5"/>
  <c r="BX60" i="5"/>
  <c r="H60" i="5"/>
  <c r="AN60" i="5"/>
  <c r="AP60" i="5"/>
  <c r="BW60" i="5"/>
  <c r="AT60" i="5"/>
  <c r="K60" i="5"/>
  <c r="E60" i="5"/>
  <c r="AH60" i="5"/>
  <c r="CD60" i="5"/>
  <c r="J60" i="5"/>
  <c r="O60" i="5"/>
  <c r="L60" i="5"/>
  <c r="AA60" i="5"/>
  <c r="D60" i="5"/>
  <c r="AJ60" i="5"/>
  <c r="C60" i="5"/>
  <c r="CF60" i="5"/>
  <c r="X60" i="5"/>
  <c r="Y60" i="5"/>
  <c r="AO33" i="5"/>
  <c r="U33" i="5"/>
  <c r="L33" i="5"/>
  <c r="CC33" i="5"/>
  <c r="BV33" i="5"/>
  <c r="AP33" i="5"/>
  <c r="V33" i="5"/>
  <c r="M33" i="5"/>
  <c r="AI33" i="5"/>
  <c r="N33" i="5"/>
  <c r="F33" i="5"/>
  <c r="BW33" i="5"/>
  <c r="X33" i="5"/>
  <c r="G33" i="5"/>
  <c r="Y33" i="5"/>
  <c r="AA33" i="5"/>
  <c r="I33" i="5"/>
  <c r="CF33" i="5"/>
  <c r="J33" i="5"/>
  <c r="AN33" i="5"/>
  <c r="AJ33" i="5"/>
  <c r="AK33" i="5"/>
  <c r="Z33" i="5"/>
  <c r="CG33" i="5"/>
  <c r="AW33" i="5"/>
  <c r="W33" i="5"/>
  <c r="D33" i="5"/>
  <c r="AM33" i="5"/>
  <c r="CD33" i="5"/>
  <c r="AQ33" i="5"/>
  <c r="H33" i="5"/>
  <c r="AE33" i="5"/>
  <c r="BZ33" i="5"/>
  <c r="AD33" i="5"/>
  <c r="CA33" i="5"/>
  <c r="AF33" i="5"/>
  <c r="CB33" i="5"/>
  <c r="C33" i="5"/>
  <c r="AS33" i="5"/>
  <c r="AG33" i="5"/>
  <c r="S33" i="5"/>
  <c r="AR33" i="5"/>
  <c r="P33" i="5"/>
  <c r="AT33" i="5"/>
  <c r="AL33" i="5"/>
  <c r="B33" i="5"/>
  <c r="AV33" i="5"/>
  <c r="Q33" i="5"/>
  <c r="CE33" i="5"/>
  <c r="AH33" i="5"/>
  <c r="AB33" i="5"/>
  <c r="R33" i="5"/>
  <c r="BX33" i="5"/>
  <c r="E33" i="5"/>
  <c r="AC33" i="5"/>
  <c r="O33" i="5"/>
  <c r="AU33" i="5"/>
  <c r="K33" i="5"/>
  <c r="BY33" i="5"/>
  <c r="AL31" i="5"/>
  <c r="Q31" i="5"/>
  <c r="BZ31" i="5"/>
  <c r="AU31" i="5"/>
  <c r="AM31" i="5"/>
  <c r="AF31" i="5"/>
  <c r="N31" i="5"/>
  <c r="AQ31" i="5"/>
  <c r="Z31" i="5"/>
  <c r="AR31" i="5"/>
  <c r="AA31" i="5"/>
  <c r="AB31" i="5"/>
  <c r="H31" i="5"/>
  <c r="AD31" i="5"/>
  <c r="L31" i="5"/>
  <c r="M31" i="5"/>
  <c r="F31" i="5"/>
  <c r="AV31" i="5"/>
  <c r="CE31" i="5"/>
  <c r="X31" i="5"/>
  <c r="I31" i="5"/>
  <c r="CD31" i="5"/>
  <c r="AI31" i="5"/>
  <c r="AJ31" i="5"/>
  <c r="J31" i="5"/>
  <c r="CG31" i="5"/>
  <c r="K31" i="5"/>
  <c r="AS31" i="5"/>
  <c r="BV31" i="5"/>
  <c r="AE31" i="5"/>
  <c r="CB31" i="5"/>
  <c r="AH31" i="5"/>
  <c r="R31" i="5"/>
  <c r="S31" i="5"/>
  <c r="U31" i="5"/>
  <c r="AN31" i="5"/>
  <c r="B31" i="5"/>
  <c r="BW31" i="5"/>
  <c r="BX31" i="5"/>
  <c r="V31" i="5"/>
  <c r="CA31" i="5"/>
  <c r="AW31" i="5"/>
  <c r="AC31" i="5"/>
  <c r="D31" i="5"/>
  <c r="O31" i="5"/>
  <c r="AP31" i="5"/>
  <c r="AO31" i="5"/>
  <c r="E31" i="5"/>
  <c r="P31" i="5"/>
  <c r="W31" i="5"/>
  <c r="C31" i="5"/>
  <c r="AG31" i="5"/>
  <c r="CF31" i="5"/>
  <c r="BY31" i="5"/>
  <c r="AT31" i="5"/>
  <c r="AK31" i="5"/>
  <c r="Y31" i="5"/>
  <c r="CC31" i="5"/>
  <c r="G31" i="5"/>
  <c r="AV25" i="5"/>
  <c r="AN25" i="5"/>
  <c r="S25" i="5"/>
  <c r="AW25" i="5"/>
  <c r="AC25" i="5"/>
  <c r="U25" i="5"/>
  <c r="CC25" i="5"/>
  <c r="AS25" i="5"/>
  <c r="Y25" i="5"/>
  <c r="C25" i="5"/>
  <c r="CG25" i="5"/>
  <c r="P25" i="5"/>
  <c r="BV25" i="5"/>
  <c r="AT25" i="5"/>
  <c r="Q25" i="5"/>
  <c r="K25" i="5"/>
  <c r="CF25" i="5"/>
  <c r="AP25" i="5"/>
  <c r="Z25" i="5"/>
  <c r="B25" i="5"/>
  <c r="CB25" i="5"/>
  <c r="AR25" i="5"/>
  <c r="CD25" i="5"/>
  <c r="AJ25" i="5"/>
  <c r="L25" i="5"/>
  <c r="AU25" i="5"/>
  <c r="W25" i="5"/>
  <c r="J25" i="5"/>
  <c r="BZ25" i="5"/>
  <c r="AL25" i="5"/>
  <c r="CA25" i="5"/>
  <c r="AM25" i="5"/>
  <c r="G25" i="5"/>
  <c r="AD25" i="5"/>
  <c r="R25" i="5"/>
  <c r="AO25" i="5"/>
  <c r="BY25" i="5"/>
  <c r="AF25" i="5"/>
  <c r="M25" i="5"/>
  <c r="CE25" i="5"/>
  <c r="AH25" i="5"/>
  <c r="BX25" i="5"/>
  <c r="AK25" i="5"/>
  <c r="X25" i="5"/>
  <c r="O25" i="5"/>
  <c r="E25" i="5"/>
  <c r="AI25" i="5"/>
  <c r="AQ25" i="5"/>
  <c r="AE25" i="5"/>
  <c r="N25" i="5"/>
  <c r="AA25" i="5"/>
  <c r="V25" i="5"/>
  <c r="H25" i="5"/>
  <c r="I25" i="5"/>
  <c r="F25" i="5"/>
  <c r="BW25" i="5"/>
  <c r="AB25" i="5"/>
  <c r="AG25" i="5"/>
  <c r="D25" i="5"/>
  <c r="AM15" i="5"/>
  <c r="AE15" i="5"/>
  <c r="J15" i="5"/>
  <c r="AN15" i="5"/>
  <c r="AF15" i="5"/>
  <c r="K15" i="5"/>
  <c r="CF15" i="5"/>
  <c r="AG15" i="5"/>
  <c r="Y15" i="5"/>
  <c r="C15" i="5"/>
  <c r="CB15" i="5"/>
  <c r="AS15" i="5"/>
  <c r="AB15" i="5"/>
  <c r="L15" i="5"/>
  <c r="AT15" i="5"/>
  <c r="M15" i="5"/>
  <c r="BW15" i="5"/>
  <c r="AD15" i="5"/>
  <c r="AR15" i="5"/>
  <c r="O15" i="5"/>
  <c r="D15" i="5"/>
  <c r="AO15" i="5"/>
  <c r="P15" i="5"/>
  <c r="AP15" i="5"/>
  <c r="Q15" i="5"/>
  <c r="BZ15" i="5"/>
  <c r="R15" i="5"/>
  <c r="F15" i="5"/>
  <c r="AV15" i="5"/>
  <c r="CG15" i="5"/>
  <c r="AH15" i="5"/>
  <c r="BX15" i="5"/>
  <c r="AI15" i="5"/>
  <c r="B15" i="5"/>
  <c r="BY15" i="5"/>
  <c r="AJ15" i="5"/>
  <c r="CA15" i="5"/>
  <c r="AC15" i="5"/>
  <c r="CD15" i="5"/>
  <c r="AK15" i="5"/>
  <c r="BV15" i="5"/>
  <c r="I15" i="5"/>
  <c r="N15" i="5"/>
  <c r="U15" i="5"/>
  <c r="V15" i="5"/>
  <c r="E15" i="5"/>
  <c r="G15" i="5"/>
  <c r="AW15" i="5"/>
  <c r="AU15" i="5"/>
  <c r="AA15" i="5"/>
  <c r="X15" i="5"/>
  <c r="Z15" i="5"/>
  <c r="W15" i="5"/>
  <c r="CC15" i="5"/>
  <c r="CE15" i="5"/>
  <c r="AQ15" i="5"/>
  <c r="AL15" i="5"/>
  <c r="S15" i="5"/>
  <c r="H15" i="5"/>
  <c r="AJ13" i="5"/>
  <c r="AB13" i="5"/>
  <c r="G13" i="5"/>
  <c r="AK13" i="5"/>
  <c r="P13" i="5"/>
  <c r="H13" i="5"/>
  <c r="CC13" i="5"/>
  <c r="AD13" i="5"/>
  <c r="V13" i="5"/>
  <c r="CG13" i="5"/>
  <c r="AV13" i="5"/>
  <c r="AF13" i="5"/>
  <c r="N13" i="5"/>
  <c r="AW13" i="5"/>
  <c r="AG13" i="5"/>
  <c r="O13" i="5"/>
  <c r="BZ13" i="5"/>
  <c r="BW13" i="5"/>
  <c r="R13" i="5"/>
  <c r="AI13" i="5"/>
  <c r="CB13" i="5"/>
  <c r="BV13" i="5"/>
  <c r="BX13" i="5"/>
  <c r="C13" i="5"/>
  <c r="AC13" i="5"/>
  <c r="E13" i="5"/>
  <c r="AO13" i="5"/>
  <c r="BY13" i="5"/>
  <c r="AL13" i="5"/>
  <c r="W13" i="5"/>
  <c r="B13" i="5"/>
  <c r="X13" i="5"/>
  <c r="M13" i="5"/>
  <c r="D13" i="5"/>
  <c r="Q13" i="5"/>
  <c r="AP13" i="5"/>
  <c r="F13" i="5"/>
  <c r="Y13" i="5"/>
  <c r="K13" i="5"/>
  <c r="AQ13" i="5"/>
  <c r="AA13" i="5"/>
  <c r="CA13" i="5"/>
  <c r="S13" i="5"/>
  <c r="AU13" i="5"/>
  <c r="AM13" i="5"/>
  <c r="I13" i="5"/>
  <c r="AH13" i="5"/>
  <c r="AE13" i="5"/>
  <c r="U13" i="5"/>
  <c r="J13" i="5"/>
  <c r="L13" i="5"/>
  <c r="AN13" i="5"/>
  <c r="CE13" i="5"/>
  <c r="Z13" i="5"/>
  <c r="AS13" i="5"/>
  <c r="AT13" i="5"/>
  <c r="CF13" i="5"/>
  <c r="CD13" i="5"/>
  <c r="AR13" i="5"/>
  <c r="AG11" i="5"/>
  <c r="M11" i="5"/>
  <c r="E11" i="5"/>
  <c r="AH11" i="5"/>
  <c r="N11" i="5"/>
  <c r="F11" i="5"/>
  <c r="BZ11" i="5"/>
  <c r="AU11" i="5"/>
  <c r="AA11" i="5"/>
  <c r="G11" i="5"/>
  <c r="CD11" i="5"/>
  <c r="CG11" i="5"/>
  <c r="X11" i="5"/>
  <c r="AI11" i="5"/>
  <c r="R11" i="5"/>
  <c r="AJ11" i="5"/>
  <c r="H11" i="5"/>
  <c r="CB11" i="5"/>
  <c r="AL11" i="5"/>
  <c r="U11" i="5"/>
  <c r="BY11" i="5"/>
  <c r="AP11" i="5"/>
  <c r="Z11" i="5"/>
  <c r="AB11" i="5"/>
  <c r="B11" i="5"/>
  <c r="AM11" i="5"/>
  <c r="BW11" i="5"/>
  <c r="P11" i="5"/>
  <c r="W11" i="5"/>
  <c r="AR11" i="5"/>
  <c r="AS11" i="5"/>
  <c r="O11" i="5"/>
  <c r="I11" i="5"/>
  <c r="AO11" i="5"/>
  <c r="C11" i="5"/>
  <c r="V11" i="5"/>
  <c r="CF11" i="5"/>
  <c r="BV11" i="5"/>
  <c r="AT11" i="5"/>
  <c r="CC11" i="5"/>
  <c r="AC11" i="5"/>
  <c r="AD11" i="5"/>
  <c r="Y11" i="5"/>
  <c r="K11" i="5"/>
  <c r="AE11" i="5"/>
  <c r="Q11" i="5"/>
  <c r="L11" i="5"/>
  <c r="CE11" i="5"/>
  <c r="AF11" i="5"/>
  <c r="S11" i="5"/>
  <c r="D11" i="5"/>
  <c r="AW11" i="5"/>
  <c r="AQ11" i="5"/>
  <c r="AV11" i="5"/>
  <c r="AK11" i="5"/>
  <c r="CA11" i="5"/>
  <c r="J11" i="5"/>
  <c r="AN11" i="5"/>
  <c r="BX11" i="5"/>
  <c r="U5" i="5"/>
  <c r="V4" i="5"/>
  <c r="U6" i="5"/>
  <c r="W4" i="5"/>
  <c r="Y7" i="5"/>
  <c r="Y5" i="5"/>
  <c r="Y4" i="5"/>
  <c r="W7" i="5"/>
  <c r="W6" i="5"/>
  <c r="V5" i="5"/>
  <c r="X7" i="5"/>
  <c r="X6" i="5"/>
  <c r="V7" i="5"/>
  <c r="X4" i="5"/>
  <c r="V6" i="5"/>
  <c r="X5" i="5"/>
  <c r="U7" i="5"/>
  <c r="Y6" i="5"/>
  <c r="U4" i="5"/>
  <c r="W5" i="5"/>
  <c r="AR45" i="5"/>
  <c r="X45" i="5"/>
  <c r="B45" i="5"/>
  <c r="BY45" i="5"/>
  <c r="AT45" i="5"/>
  <c r="AL45" i="5"/>
  <c r="Q45" i="5"/>
  <c r="CC45" i="5"/>
  <c r="AM45" i="5"/>
  <c r="U45" i="5"/>
  <c r="V45" i="5"/>
  <c r="CE45" i="5"/>
  <c r="AJ45" i="5"/>
  <c r="R45" i="5"/>
  <c r="CF45" i="5"/>
  <c r="BV45" i="5"/>
  <c r="AI45" i="5"/>
  <c r="I45" i="5"/>
  <c r="BW45" i="5"/>
  <c r="AW45" i="5"/>
  <c r="W45" i="5"/>
  <c r="G45" i="5"/>
  <c r="AH45" i="5"/>
  <c r="AE45" i="5"/>
  <c r="F45" i="5"/>
  <c r="CA45" i="5"/>
  <c r="AQ45" i="5"/>
  <c r="CD45" i="5"/>
  <c r="O45" i="5"/>
  <c r="AN45" i="5"/>
  <c r="P45" i="5"/>
  <c r="CB45" i="5"/>
  <c r="AK45" i="5"/>
  <c r="AU45" i="5"/>
  <c r="K45" i="5"/>
  <c r="AA45" i="5"/>
  <c r="BX45" i="5"/>
  <c r="AB45" i="5"/>
  <c r="AS45" i="5"/>
  <c r="S45" i="5"/>
  <c r="AO45" i="5"/>
  <c r="CG45" i="5"/>
  <c r="AF45" i="5"/>
  <c r="C45" i="5"/>
  <c r="H45" i="5"/>
  <c r="J45" i="5"/>
  <c r="AV45" i="5"/>
  <c r="Y45" i="5"/>
  <c r="AD45" i="5"/>
  <c r="Z45" i="5"/>
  <c r="AC45" i="5"/>
  <c r="AP45" i="5"/>
  <c r="AG45" i="5"/>
  <c r="BZ45" i="5"/>
  <c r="D45" i="5"/>
  <c r="L45" i="5"/>
  <c r="N45" i="5"/>
  <c r="M45" i="5"/>
  <c r="E45" i="5"/>
  <c r="AK10" i="5"/>
  <c r="AC10" i="5"/>
  <c r="I10" i="5"/>
  <c r="AD10" i="5"/>
  <c r="V10" i="5"/>
  <c r="CD10" i="5"/>
  <c r="AT10" i="5"/>
  <c r="Z10" i="5"/>
  <c r="F10" i="5"/>
  <c r="AI10" i="5"/>
  <c r="AB10" i="5"/>
  <c r="BV10" i="5"/>
  <c r="S10" i="5"/>
  <c r="B10" i="5"/>
  <c r="AW10" i="5"/>
  <c r="AG10" i="5"/>
  <c r="P10" i="5"/>
  <c r="AE10" i="5"/>
  <c r="G10" i="5"/>
  <c r="CF10" i="5"/>
  <c r="Y10" i="5"/>
  <c r="CG10" i="5"/>
  <c r="D10" i="5"/>
  <c r="AA10" i="5"/>
  <c r="E10" i="5"/>
  <c r="BW10" i="5"/>
  <c r="AN10" i="5"/>
  <c r="O10" i="5"/>
  <c r="CC10" i="5"/>
  <c r="AM10" i="5"/>
  <c r="J10" i="5"/>
  <c r="BY10" i="5"/>
  <c r="BZ10" i="5"/>
  <c r="AU10" i="5"/>
  <c r="AP10" i="5"/>
  <c r="Q10" i="5"/>
  <c r="AO10" i="5"/>
  <c r="L10" i="5"/>
  <c r="AV10" i="5"/>
  <c r="AR10" i="5"/>
  <c r="AS10" i="5"/>
  <c r="X10" i="5"/>
  <c r="K10" i="5"/>
  <c r="AJ10" i="5"/>
  <c r="AL10" i="5"/>
  <c r="W10" i="5"/>
  <c r="N10" i="5"/>
  <c r="AH10" i="5"/>
  <c r="M10" i="5"/>
  <c r="CB10" i="5"/>
  <c r="R10" i="5"/>
  <c r="U10" i="5"/>
  <c r="AF10" i="5"/>
  <c r="H10" i="5"/>
  <c r="CA10" i="5"/>
  <c r="CE10" i="5"/>
  <c r="AQ10" i="5"/>
  <c r="BX10" i="5"/>
  <c r="C10" i="5"/>
  <c r="BY39" i="5"/>
  <c r="AT39" i="5"/>
  <c r="AL39" i="5"/>
  <c r="Q39" i="5"/>
  <c r="AG39" i="5"/>
  <c r="Z39" i="5"/>
  <c r="BX39" i="5"/>
  <c r="AU39" i="5"/>
  <c r="AB39" i="5"/>
  <c r="H39" i="5"/>
  <c r="CC39" i="5"/>
  <c r="AJ39" i="5"/>
  <c r="S39" i="5"/>
  <c r="CD39" i="5"/>
  <c r="AK39" i="5"/>
  <c r="I39" i="5"/>
  <c r="BW39" i="5"/>
  <c r="AW39" i="5"/>
  <c r="AF39" i="5"/>
  <c r="BV39" i="5"/>
  <c r="G39" i="5"/>
  <c r="AN39" i="5"/>
  <c r="N39" i="5"/>
  <c r="AO39" i="5"/>
  <c r="O39" i="5"/>
  <c r="CA39" i="5"/>
  <c r="P39" i="5"/>
  <c r="AD39" i="5"/>
  <c r="E39" i="5"/>
  <c r="Y39" i="5"/>
  <c r="AV39" i="5"/>
  <c r="F39" i="5"/>
  <c r="AH39" i="5"/>
  <c r="CF39" i="5"/>
  <c r="AI39" i="5"/>
  <c r="W39" i="5"/>
  <c r="X39" i="5"/>
  <c r="AP39" i="5"/>
  <c r="B39" i="5"/>
  <c r="K39" i="5"/>
  <c r="AA39" i="5"/>
  <c r="AQ39" i="5"/>
  <c r="CE39" i="5"/>
  <c r="R39" i="5"/>
  <c r="AR39" i="5"/>
  <c r="D39" i="5"/>
  <c r="AS39" i="5"/>
  <c r="M39" i="5"/>
  <c r="CG39" i="5"/>
  <c r="AC39" i="5"/>
  <c r="J39" i="5"/>
  <c r="AE39" i="5"/>
  <c r="C39" i="5"/>
  <c r="V39" i="5"/>
  <c r="U39" i="5"/>
  <c r="BZ39" i="5"/>
  <c r="CB39" i="5"/>
  <c r="AM39" i="5"/>
  <c r="L39" i="5"/>
  <c r="BW37" i="5"/>
  <c r="AQ37" i="5"/>
  <c r="W37" i="5"/>
  <c r="N37" i="5"/>
  <c r="BZ37" i="5"/>
  <c r="AV37" i="5"/>
  <c r="AC37" i="5"/>
  <c r="V37" i="5"/>
  <c r="BX37" i="5"/>
  <c r="P37" i="5"/>
  <c r="AI37" i="5"/>
  <c r="Q37" i="5"/>
  <c r="AN37" i="5"/>
  <c r="K37" i="5"/>
  <c r="H37" i="5"/>
  <c r="Y37" i="5"/>
  <c r="CC37" i="5"/>
  <c r="AS37" i="5"/>
  <c r="S37" i="5"/>
  <c r="CD37" i="5"/>
  <c r="AT37" i="5"/>
  <c r="U37" i="5"/>
  <c r="AJ37" i="5"/>
  <c r="CF37" i="5"/>
  <c r="AU37" i="5"/>
  <c r="AH37" i="5"/>
  <c r="Z37" i="5"/>
  <c r="CG37" i="5"/>
  <c r="J37" i="5"/>
  <c r="L37" i="5"/>
  <c r="AP37" i="5"/>
  <c r="AG37" i="5"/>
  <c r="CA37" i="5"/>
  <c r="AD37" i="5"/>
  <c r="CB37" i="5"/>
  <c r="AE37" i="5"/>
  <c r="I37" i="5"/>
  <c r="AL37" i="5"/>
  <c r="AA37" i="5"/>
  <c r="AB37" i="5"/>
  <c r="R37" i="5"/>
  <c r="AO37" i="5"/>
  <c r="AR37" i="5"/>
  <c r="M37" i="5"/>
  <c r="G37" i="5"/>
  <c r="AW37" i="5"/>
  <c r="B37" i="5"/>
  <c r="C37" i="5"/>
  <c r="X37" i="5"/>
  <c r="O37" i="5"/>
  <c r="AF37" i="5"/>
  <c r="AM37" i="5"/>
  <c r="E37" i="5"/>
  <c r="F37" i="5"/>
  <c r="D37" i="5"/>
  <c r="AK37" i="5"/>
  <c r="BV37" i="5"/>
  <c r="BY37" i="5"/>
  <c r="CE37" i="5"/>
  <c r="CC56" i="5"/>
  <c r="AP56" i="5"/>
  <c r="V56" i="5"/>
  <c r="CD56" i="5"/>
  <c r="BV56" i="5"/>
  <c r="AR56" i="5"/>
  <c r="Z56" i="5"/>
  <c r="G56" i="5"/>
  <c r="W56" i="5"/>
  <c r="C56" i="5"/>
  <c r="AH56" i="5"/>
  <c r="CE56" i="5"/>
  <c r="AS56" i="5"/>
  <c r="AC56" i="5"/>
  <c r="AE56" i="5"/>
  <c r="O56" i="5"/>
  <c r="CG56" i="5"/>
  <c r="AF56" i="5"/>
  <c r="AJ56" i="5"/>
  <c r="K56" i="5"/>
  <c r="X56" i="5"/>
  <c r="AQ56" i="5"/>
  <c r="U56" i="5"/>
  <c r="BY56" i="5"/>
  <c r="AG56" i="5"/>
  <c r="J56" i="5"/>
  <c r="AW56" i="5"/>
  <c r="R56" i="5"/>
  <c r="AU56" i="5"/>
  <c r="AV56" i="5"/>
  <c r="Q56" i="5"/>
  <c r="AA56" i="5"/>
  <c r="CA56" i="5"/>
  <c r="CB56" i="5"/>
  <c r="AI56" i="5"/>
  <c r="H56" i="5"/>
  <c r="N56" i="5"/>
  <c r="P56" i="5"/>
  <c r="BZ56" i="5"/>
  <c r="F56" i="5"/>
  <c r="AN56" i="5"/>
  <c r="AO56" i="5"/>
  <c r="BW56" i="5"/>
  <c r="B56" i="5"/>
  <c r="AK56" i="5"/>
  <c r="AL56" i="5"/>
  <c r="D56" i="5"/>
  <c r="L56" i="5"/>
  <c r="AD56" i="5"/>
  <c r="S56" i="5"/>
  <c r="M56" i="5"/>
  <c r="AM56" i="5"/>
  <c r="Y56" i="5"/>
  <c r="AB56" i="5"/>
  <c r="BX56" i="5"/>
  <c r="E56" i="5"/>
  <c r="AT56" i="5"/>
  <c r="CF56" i="5"/>
  <c r="I56" i="5"/>
  <c r="CE52" i="5"/>
  <c r="BX52" i="5"/>
  <c r="AR52" i="5"/>
  <c r="X52" i="5"/>
  <c r="O52" i="5"/>
  <c r="CF52" i="5"/>
  <c r="Q52" i="5"/>
  <c r="BY52" i="5"/>
  <c r="AV52" i="5"/>
  <c r="AD52" i="5"/>
  <c r="K52" i="5"/>
  <c r="AS52" i="5"/>
  <c r="AA52" i="5"/>
  <c r="BV52" i="5"/>
  <c r="AJ52" i="5"/>
  <c r="CG52" i="5"/>
  <c r="AE52" i="5"/>
  <c r="N52" i="5"/>
  <c r="C52" i="5"/>
  <c r="AQ52" i="5"/>
  <c r="M52" i="5"/>
  <c r="AM52" i="5"/>
  <c r="Z52" i="5"/>
  <c r="G52" i="5"/>
  <c r="AU52" i="5"/>
  <c r="CB52" i="5"/>
  <c r="AK52" i="5"/>
  <c r="R52" i="5"/>
  <c r="AW52" i="5"/>
  <c r="S52" i="5"/>
  <c r="E52" i="5"/>
  <c r="AT52" i="5"/>
  <c r="W52" i="5"/>
  <c r="J52" i="5"/>
  <c r="AP52" i="5"/>
  <c r="AI52" i="5"/>
  <c r="BW52" i="5"/>
  <c r="P52" i="5"/>
  <c r="U52" i="5"/>
  <c r="BZ52" i="5"/>
  <c r="Y52" i="5"/>
  <c r="F52" i="5"/>
  <c r="H52" i="5"/>
  <c r="I52" i="5"/>
  <c r="AG52" i="5"/>
  <c r="AL52" i="5"/>
  <c r="AB52" i="5"/>
  <c r="AC52" i="5"/>
  <c r="AF52" i="5"/>
  <c r="AH52" i="5"/>
  <c r="V52" i="5"/>
  <c r="D52" i="5"/>
  <c r="CA52" i="5"/>
  <c r="B52" i="5"/>
  <c r="L52" i="5"/>
  <c r="AO52" i="5"/>
  <c r="CD52" i="5"/>
  <c r="CC52" i="5"/>
  <c r="AN52" i="5"/>
  <c r="BY48" i="5"/>
  <c r="AT48" i="5"/>
  <c r="AL48" i="5"/>
  <c r="Q48" i="5"/>
  <c r="BZ48" i="5"/>
  <c r="AN48" i="5"/>
  <c r="V48" i="5"/>
  <c r="B48" i="5"/>
  <c r="CC48" i="5"/>
  <c r="AH48" i="5"/>
  <c r="O48" i="5"/>
  <c r="AW48" i="5"/>
  <c r="BW48" i="5"/>
  <c r="AR48" i="5"/>
  <c r="P48" i="5"/>
  <c r="R48" i="5"/>
  <c r="AS48" i="5"/>
  <c r="AE48" i="5"/>
  <c r="CG48" i="5"/>
  <c r="AU48" i="5"/>
  <c r="AF48" i="5"/>
  <c r="AO48" i="5"/>
  <c r="BX48" i="5"/>
  <c r="BV48" i="5"/>
  <c r="AC48" i="5"/>
  <c r="G48" i="5"/>
  <c r="CE48" i="5"/>
  <c r="N48" i="5"/>
  <c r="S48" i="5"/>
  <c r="AG48" i="5"/>
  <c r="CF48" i="5"/>
  <c r="X48" i="5"/>
  <c r="W48" i="5"/>
  <c r="J48" i="5"/>
  <c r="AV48" i="5"/>
  <c r="L48" i="5"/>
  <c r="AB48" i="5"/>
  <c r="AD48" i="5"/>
  <c r="Z48" i="5"/>
  <c r="CD48" i="5"/>
  <c r="D48" i="5"/>
  <c r="U48" i="5"/>
  <c r="CA48" i="5"/>
  <c r="C48" i="5"/>
  <c r="CB48" i="5"/>
  <c r="E48" i="5"/>
  <c r="AM48" i="5"/>
  <c r="AA48" i="5"/>
  <c r="Y48" i="5"/>
  <c r="AP48" i="5"/>
  <c r="AQ48" i="5"/>
  <c r="AI48" i="5"/>
  <c r="AJ48" i="5"/>
  <c r="AK48" i="5"/>
  <c r="I48" i="5"/>
  <c r="K48" i="5"/>
  <c r="M48" i="5"/>
  <c r="H48" i="5"/>
  <c r="F48" i="5"/>
  <c r="BZ44" i="5"/>
  <c r="AN44" i="5"/>
  <c r="S44" i="5"/>
  <c r="K44" i="5"/>
  <c r="CB44" i="5"/>
  <c r="AR44" i="5"/>
  <c r="AJ44" i="5"/>
  <c r="O44" i="5"/>
  <c r="AA44" i="5"/>
  <c r="H44" i="5"/>
  <c r="AM44" i="5"/>
  <c r="V44" i="5"/>
  <c r="B44" i="5"/>
  <c r="CE44" i="5"/>
  <c r="Q44" i="5"/>
  <c r="F44" i="5"/>
  <c r="BY44" i="5"/>
  <c r="L44" i="5"/>
  <c r="AO44" i="5"/>
  <c r="Z44" i="5"/>
  <c r="AG44" i="5"/>
  <c r="AD44" i="5"/>
  <c r="E44" i="5"/>
  <c r="P44" i="5"/>
  <c r="AH44" i="5"/>
  <c r="AI44" i="5"/>
  <c r="CG44" i="5"/>
  <c r="U44" i="5"/>
  <c r="BV44" i="5"/>
  <c r="AE44" i="5"/>
  <c r="I44" i="5"/>
  <c r="AS44" i="5"/>
  <c r="CA44" i="5"/>
  <c r="AL44" i="5"/>
  <c r="CC44" i="5"/>
  <c r="AP44" i="5"/>
  <c r="C44" i="5"/>
  <c r="X44" i="5"/>
  <c r="M44" i="5"/>
  <c r="N44" i="5"/>
  <c r="AF44" i="5"/>
  <c r="Y44" i="5"/>
  <c r="AB44" i="5"/>
  <c r="BW44" i="5"/>
  <c r="BX44" i="5"/>
  <c r="G44" i="5"/>
  <c r="CD44" i="5"/>
  <c r="CF44" i="5"/>
  <c r="R44" i="5"/>
  <c r="AV44" i="5"/>
  <c r="AK44" i="5"/>
  <c r="AQ44" i="5"/>
  <c r="D44" i="5"/>
  <c r="AU44" i="5"/>
  <c r="AW44" i="5"/>
  <c r="AC44" i="5"/>
  <c r="W44" i="5"/>
  <c r="AT44" i="5"/>
  <c r="J44" i="5"/>
  <c r="AS36" i="5"/>
  <c r="BY36" i="5"/>
  <c r="CG36" i="5"/>
  <c r="AI36" i="5"/>
  <c r="N36" i="5"/>
  <c r="F36" i="5"/>
  <c r="P36" i="5"/>
  <c r="CD36" i="5"/>
  <c r="AJ36" i="5"/>
  <c r="Q36" i="5"/>
  <c r="BX36" i="5"/>
  <c r="AC36" i="5"/>
  <c r="J36" i="5"/>
  <c r="AV36" i="5"/>
  <c r="BV36" i="5"/>
  <c r="AR36" i="5"/>
  <c r="G36" i="5"/>
  <c r="CE36" i="5"/>
  <c r="C36" i="5"/>
  <c r="Y36" i="5"/>
  <c r="CB36" i="5"/>
  <c r="AP36" i="5"/>
  <c r="O36" i="5"/>
  <c r="AD36" i="5"/>
  <c r="K36" i="5"/>
  <c r="E36" i="5"/>
  <c r="AE36" i="5"/>
  <c r="CF36" i="5"/>
  <c r="AN36" i="5"/>
  <c r="S36" i="5"/>
  <c r="AO36" i="5"/>
  <c r="BW36" i="5"/>
  <c r="AL36" i="5"/>
  <c r="BZ36" i="5"/>
  <c r="X36" i="5"/>
  <c r="B36" i="5"/>
  <c r="AU36" i="5"/>
  <c r="M36" i="5"/>
  <c r="CC36" i="5"/>
  <c r="U36" i="5"/>
  <c r="AH36" i="5"/>
  <c r="R36" i="5"/>
  <c r="CA36" i="5"/>
  <c r="D36" i="5"/>
  <c r="AW36" i="5"/>
  <c r="H36" i="5"/>
  <c r="AQ36" i="5"/>
  <c r="AG36" i="5"/>
  <c r="AT36" i="5"/>
  <c r="AK36" i="5"/>
  <c r="Z36" i="5"/>
  <c r="I36" i="5"/>
  <c r="W36" i="5"/>
  <c r="L36" i="5"/>
  <c r="AB36" i="5"/>
  <c r="AF36" i="5"/>
  <c r="AM36" i="5"/>
  <c r="AA36" i="5"/>
  <c r="V36" i="5"/>
  <c r="BW32" i="5"/>
  <c r="AR32" i="5"/>
  <c r="AJ32" i="5"/>
  <c r="O32" i="5"/>
  <c r="BX32" i="5"/>
  <c r="AK32" i="5"/>
  <c r="AC32" i="5"/>
  <c r="H32" i="5"/>
  <c r="AG32" i="5"/>
  <c r="L32" i="5"/>
  <c r="C32" i="5"/>
  <c r="AN32" i="5"/>
  <c r="W32" i="5"/>
  <c r="CA32" i="5"/>
  <c r="AH32" i="5"/>
  <c r="F32" i="5"/>
  <c r="BY32" i="5"/>
  <c r="AL32" i="5"/>
  <c r="U32" i="5"/>
  <c r="B32" i="5"/>
  <c r="BV32" i="5"/>
  <c r="N32" i="5"/>
  <c r="AI32" i="5"/>
  <c r="CG32" i="5"/>
  <c r="Z32" i="5"/>
  <c r="CE32" i="5"/>
  <c r="X32" i="5"/>
  <c r="AV32" i="5"/>
  <c r="AF32" i="5"/>
  <c r="D32" i="5"/>
  <c r="BZ32" i="5"/>
  <c r="Y32" i="5"/>
  <c r="S32" i="5"/>
  <c r="CD32" i="5"/>
  <c r="J32" i="5"/>
  <c r="CB32" i="5"/>
  <c r="AE32" i="5"/>
  <c r="R32" i="5"/>
  <c r="V32" i="5"/>
  <c r="AM32" i="5"/>
  <c r="E32" i="5"/>
  <c r="AA32" i="5"/>
  <c r="M32" i="5"/>
  <c r="P32" i="5"/>
  <c r="Q32" i="5"/>
  <c r="AO32" i="5"/>
  <c r="AP32" i="5"/>
  <c r="AU32" i="5"/>
  <c r="CF32" i="5"/>
  <c r="G32" i="5"/>
  <c r="AQ32" i="5"/>
  <c r="AS32" i="5"/>
  <c r="K32" i="5"/>
  <c r="CC32" i="5"/>
  <c r="AW32" i="5"/>
  <c r="AB32" i="5"/>
  <c r="AD32" i="5"/>
  <c r="I32" i="5"/>
  <c r="AT32" i="5"/>
  <c r="AN21" i="5"/>
  <c r="AF21" i="5"/>
  <c r="K21" i="5"/>
  <c r="AO21" i="5"/>
  <c r="U21" i="5"/>
  <c r="L21" i="5"/>
  <c r="CG21" i="5"/>
  <c r="AH21" i="5"/>
  <c r="Z21" i="5"/>
  <c r="E21" i="5"/>
  <c r="CE21" i="5"/>
  <c r="I21" i="5"/>
  <c r="AV21" i="5"/>
  <c r="B21" i="5"/>
  <c r="AW21" i="5"/>
  <c r="V21" i="5"/>
  <c r="C21" i="5"/>
  <c r="BZ21" i="5"/>
  <c r="AJ21" i="5"/>
  <c r="R21" i="5"/>
  <c r="CC21" i="5"/>
  <c r="AM21" i="5"/>
  <c r="AG21" i="5"/>
  <c r="H21" i="5"/>
  <c r="AI21" i="5"/>
  <c r="J21" i="5"/>
  <c r="X21" i="5"/>
  <c r="AU21" i="5"/>
  <c r="AT21" i="5"/>
  <c r="P21" i="5"/>
  <c r="AQ21" i="5"/>
  <c r="M21" i="5"/>
  <c r="BX21" i="5"/>
  <c r="Y21" i="5"/>
  <c r="Q21" i="5"/>
  <c r="AP21" i="5"/>
  <c r="BV21" i="5"/>
  <c r="AB21" i="5"/>
  <c r="F21" i="5"/>
  <c r="D21" i="5"/>
  <c r="AL21" i="5"/>
  <c r="BW21" i="5"/>
  <c r="AS21" i="5"/>
  <c r="O21" i="5"/>
  <c r="S21" i="5"/>
  <c r="G21" i="5"/>
  <c r="BY21" i="5"/>
  <c r="CA21" i="5"/>
  <c r="AE21" i="5"/>
  <c r="AK21" i="5"/>
  <c r="N21" i="5"/>
  <c r="CB21" i="5"/>
  <c r="AD21" i="5"/>
  <c r="W21" i="5"/>
  <c r="AR21" i="5"/>
  <c r="AA21" i="5"/>
  <c r="CD21" i="5"/>
  <c r="CF21" i="5"/>
  <c r="AC21" i="5"/>
  <c r="AD24" i="5"/>
  <c r="I24" i="5"/>
  <c r="CD24" i="5"/>
  <c r="CE24" i="5"/>
  <c r="AR24" i="5"/>
  <c r="X24" i="5"/>
  <c r="B24" i="5"/>
  <c r="CA24" i="5"/>
  <c r="AV24" i="5"/>
  <c r="AB24" i="5"/>
  <c r="S24" i="5"/>
  <c r="AL24" i="5"/>
  <c r="CF24" i="5"/>
  <c r="J24" i="5"/>
  <c r="AA24" i="5"/>
  <c r="BY24" i="5"/>
  <c r="U24" i="5"/>
  <c r="E24" i="5"/>
  <c r="AM24" i="5"/>
  <c r="AG24" i="5"/>
  <c r="AH24" i="5"/>
  <c r="K24" i="5"/>
  <c r="AT24" i="5"/>
  <c r="W24" i="5"/>
  <c r="CC24" i="5"/>
  <c r="BV24" i="5"/>
  <c r="AF24" i="5"/>
  <c r="AU24" i="5"/>
  <c r="AW24" i="5"/>
  <c r="Q24" i="5"/>
  <c r="AC24" i="5"/>
  <c r="AK24" i="5"/>
  <c r="BW24" i="5"/>
  <c r="BX24" i="5"/>
  <c r="D24" i="5"/>
  <c r="AE24" i="5"/>
  <c r="M24" i="5"/>
  <c r="AQ24" i="5"/>
  <c r="P24" i="5"/>
  <c r="R24" i="5"/>
  <c r="AO24" i="5"/>
  <c r="Y24" i="5"/>
  <c r="AI24" i="5"/>
  <c r="AJ24" i="5"/>
  <c r="H24" i="5"/>
  <c r="AS24" i="5"/>
  <c r="Z24" i="5"/>
  <c r="L24" i="5"/>
  <c r="G24" i="5"/>
  <c r="CG24" i="5"/>
  <c r="CB24" i="5"/>
  <c r="C24" i="5"/>
  <c r="BZ24" i="5"/>
  <c r="F24" i="5"/>
  <c r="V24" i="5"/>
  <c r="AP24" i="5"/>
  <c r="N24" i="5"/>
  <c r="O24" i="5"/>
  <c r="AN24" i="5"/>
  <c r="AH17" i="5"/>
  <c r="M17" i="5"/>
  <c r="E17" i="5"/>
  <c r="BV17" i="5"/>
  <c r="AQ17" i="5"/>
  <c r="AI17" i="5"/>
  <c r="N17" i="5"/>
  <c r="D17" i="5"/>
  <c r="AV17" i="5"/>
  <c r="AB17" i="5"/>
  <c r="G17" i="5"/>
  <c r="CE17" i="5"/>
  <c r="AF17" i="5"/>
  <c r="Z17" i="5"/>
  <c r="I17" i="5"/>
  <c r="AR17" i="5"/>
  <c r="AA17" i="5"/>
  <c r="J17" i="5"/>
  <c r="AO17" i="5"/>
  <c r="L17" i="5"/>
  <c r="AJ17" i="5"/>
  <c r="R17" i="5"/>
  <c r="CA17" i="5"/>
  <c r="AS17" i="5"/>
  <c r="S17" i="5"/>
  <c r="AE17" i="5"/>
  <c r="H17" i="5"/>
  <c r="AC17" i="5"/>
  <c r="W17" i="5"/>
  <c r="CG17" i="5"/>
  <c r="AT17" i="5"/>
  <c r="B17" i="5"/>
  <c r="AN17" i="5"/>
  <c r="C17" i="5"/>
  <c r="BX17" i="5"/>
  <c r="AD17" i="5"/>
  <c r="BY17" i="5"/>
  <c r="AL17" i="5"/>
  <c r="AW17" i="5"/>
  <c r="AP17" i="5"/>
  <c r="P17" i="5"/>
  <c r="BZ17" i="5"/>
  <c r="AG17" i="5"/>
  <c r="F17" i="5"/>
  <c r="Q17" i="5"/>
  <c r="BW17" i="5"/>
  <c r="U17" i="5"/>
  <c r="Y17" i="5"/>
  <c r="K17" i="5"/>
  <c r="AU17" i="5"/>
  <c r="V17" i="5"/>
  <c r="X17" i="5"/>
  <c r="CC17" i="5"/>
  <c r="AK17" i="5"/>
  <c r="CB17" i="5"/>
  <c r="CD17" i="5"/>
  <c r="AM17" i="5"/>
  <c r="CF17" i="5"/>
  <c r="O17" i="5"/>
  <c r="AM12" i="5"/>
  <c r="AE12" i="5"/>
  <c r="J12" i="5"/>
  <c r="AR12" i="5"/>
  <c r="X12" i="5"/>
  <c r="B12" i="5"/>
  <c r="CF12" i="5"/>
  <c r="AV12" i="5"/>
  <c r="AB12" i="5"/>
  <c r="S12" i="5"/>
  <c r="AU12" i="5"/>
  <c r="AF12" i="5"/>
  <c r="AQ12" i="5"/>
  <c r="N12" i="5"/>
  <c r="CG12" i="5"/>
  <c r="AS12" i="5"/>
  <c r="L12" i="5"/>
  <c r="BZ12" i="5"/>
  <c r="AG12" i="5"/>
  <c r="R12" i="5"/>
  <c r="D12" i="5"/>
  <c r="C12" i="5"/>
  <c r="AA12" i="5"/>
  <c r="BW12" i="5"/>
  <c r="AN12" i="5"/>
  <c r="BX12" i="5"/>
  <c r="P12" i="5"/>
  <c r="Q12" i="5"/>
  <c r="AH12" i="5"/>
  <c r="M12" i="5"/>
  <c r="AI12" i="5"/>
  <c r="E12" i="5"/>
  <c r="BY12" i="5"/>
  <c r="Y12" i="5"/>
  <c r="O12" i="5"/>
  <c r="AO12" i="5"/>
  <c r="G12" i="5"/>
  <c r="W12" i="5"/>
  <c r="CE12" i="5"/>
  <c r="V12" i="5"/>
  <c r="CD12" i="5"/>
  <c r="H12" i="5"/>
  <c r="CA12" i="5"/>
  <c r="AD12" i="5"/>
  <c r="AP12" i="5"/>
  <c r="AJ12" i="5"/>
  <c r="I12" i="5"/>
  <c r="K12" i="5"/>
  <c r="AC12" i="5"/>
  <c r="F12" i="5"/>
  <c r="AL12" i="5"/>
  <c r="AT12" i="5"/>
  <c r="AW12" i="5"/>
  <c r="BV12" i="5"/>
  <c r="CB12" i="5"/>
  <c r="AK12" i="5"/>
  <c r="Z12" i="5"/>
  <c r="U12" i="5"/>
  <c r="CC12" i="5"/>
  <c r="BV20" i="5"/>
  <c r="AQ20" i="5"/>
  <c r="AI20" i="5"/>
  <c r="N20" i="5"/>
  <c r="BW20" i="5"/>
  <c r="AV20" i="5"/>
  <c r="AB20" i="5"/>
  <c r="G20" i="5"/>
  <c r="AF20" i="5"/>
  <c r="X20" i="5"/>
  <c r="B20" i="5"/>
  <c r="AK20" i="5"/>
  <c r="S20" i="5"/>
  <c r="L20" i="5"/>
  <c r="M20" i="5"/>
  <c r="AE20" i="5"/>
  <c r="O20" i="5"/>
  <c r="AT20" i="5"/>
  <c r="AD20" i="5"/>
  <c r="CF20" i="5"/>
  <c r="AG20" i="5"/>
  <c r="AH20" i="5"/>
  <c r="AJ20" i="5"/>
  <c r="J20" i="5"/>
  <c r="CC20" i="5"/>
  <c r="V20" i="5"/>
  <c r="AU20" i="5"/>
  <c r="AA20" i="5"/>
  <c r="W20" i="5"/>
  <c r="AR20" i="5"/>
  <c r="BY20" i="5"/>
  <c r="F20" i="5"/>
  <c r="AO20" i="5"/>
  <c r="CA20" i="5"/>
  <c r="AP20" i="5"/>
  <c r="E20" i="5"/>
  <c r="D20" i="5"/>
  <c r="AW20" i="5"/>
  <c r="P20" i="5"/>
  <c r="CB20" i="5"/>
  <c r="AC20" i="5"/>
  <c r="I20" i="5"/>
  <c r="CG20" i="5"/>
  <c r="Y20" i="5"/>
  <c r="CD20" i="5"/>
  <c r="Q20" i="5"/>
  <c r="CE20" i="5"/>
  <c r="H20" i="5"/>
  <c r="R20" i="5"/>
  <c r="AS20" i="5"/>
  <c r="AL20" i="5"/>
  <c r="AM20" i="5"/>
  <c r="U20" i="5"/>
  <c r="AN20" i="5"/>
  <c r="BX20" i="5"/>
  <c r="BZ20" i="5"/>
  <c r="C20" i="5"/>
  <c r="K20" i="5"/>
  <c r="Z20" i="5"/>
  <c r="D16" i="5"/>
  <c r="AK16" i="5"/>
  <c r="P16" i="5"/>
  <c r="H16" i="5"/>
  <c r="BY16" i="5"/>
  <c r="AD16" i="5"/>
  <c r="V16" i="5"/>
  <c r="CD16" i="5"/>
  <c r="AT16" i="5"/>
  <c r="Z16" i="5"/>
  <c r="E16" i="5"/>
  <c r="AP16" i="5"/>
  <c r="Y16" i="5"/>
  <c r="I16" i="5"/>
  <c r="AI16" i="5"/>
  <c r="AJ16" i="5"/>
  <c r="AL16" i="5"/>
  <c r="U16" i="5"/>
  <c r="CA16" i="5"/>
  <c r="W16" i="5"/>
  <c r="AU16" i="5"/>
  <c r="AH16" i="5"/>
  <c r="Q16" i="5"/>
  <c r="BZ16" i="5"/>
  <c r="AQ16" i="5"/>
  <c r="R16" i="5"/>
  <c r="S16" i="5"/>
  <c r="F16" i="5"/>
  <c r="AF16" i="5"/>
  <c r="AM16" i="5"/>
  <c r="C16" i="5"/>
  <c r="AG16" i="5"/>
  <c r="BW16" i="5"/>
  <c r="B16" i="5"/>
  <c r="X16" i="5"/>
  <c r="AS16" i="5"/>
  <c r="AC16" i="5"/>
  <c r="BX16" i="5"/>
  <c r="CE16" i="5"/>
  <c r="AE16" i="5"/>
  <c r="K16" i="5"/>
  <c r="CB16" i="5"/>
  <c r="M16" i="5"/>
  <c r="CC16" i="5"/>
  <c r="N16" i="5"/>
  <c r="AW16" i="5"/>
  <c r="BV16" i="5"/>
  <c r="AA16" i="5"/>
  <c r="AB16" i="5"/>
  <c r="J16" i="5"/>
  <c r="L16" i="5"/>
  <c r="CF16" i="5"/>
  <c r="O16" i="5"/>
  <c r="G16" i="5"/>
  <c r="AO16" i="5"/>
  <c r="AR16" i="5"/>
  <c r="CG16" i="5"/>
  <c r="AV16" i="5"/>
  <c r="AN16" i="5"/>
  <c r="AX2" i="5"/>
  <c r="BD2" i="5"/>
  <c r="G7" i="251"/>
  <c r="L2" i="251"/>
  <c r="L3" i="251"/>
  <c r="R582" i="251" s="1"/>
  <c r="N3" i="5"/>
  <c r="T3" i="5" a="1"/>
  <c r="BH15" i="73"/>
  <c r="AV9" i="73"/>
  <c r="BA9" i="73"/>
  <c r="BM12" i="73" s="1"/>
  <c r="BM13" i="73"/>
  <c r="BM10" i="73"/>
  <c r="BM15" i="73"/>
  <c r="AG11" i="73"/>
  <c r="AG10" i="73"/>
  <c r="CD12" i="73"/>
  <c r="AF13" i="126"/>
  <c r="AF16" i="126" s="1"/>
  <c r="BP9" i="73"/>
  <c r="CC7" i="73"/>
  <c r="CD7" i="73" s="1"/>
  <c r="CB12" i="73"/>
  <c r="CB10" i="73"/>
  <c r="Y17" i="73"/>
  <c r="Y18" i="73"/>
  <c r="Y19" i="73" s="1"/>
  <c r="Y16" i="73"/>
  <c r="Y10" i="126"/>
  <c r="AC16" i="73"/>
  <c r="AC17" i="73"/>
  <c r="AC18" i="73"/>
  <c r="AC19" i="73" s="1"/>
  <c r="BD9" i="73"/>
  <c r="BS9" i="73"/>
  <c r="CE13" i="73"/>
  <c r="CE15" i="73"/>
  <c r="CE12" i="73"/>
  <c r="BD13" i="73"/>
  <c r="BD16" i="73" s="1"/>
  <c r="BY9" i="73"/>
  <c r="CK11" i="73" s="1"/>
  <c r="CK9" i="73"/>
  <c r="AH13" i="73"/>
  <c r="W44" i="126"/>
  <c r="W30" i="126"/>
  <c r="AS9" i="73"/>
  <c r="BE14" i="73" s="1"/>
  <c r="BD12" i="73"/>
  <c r="BZ9" i="73"/>
  <c r="CL10" i="73" s="1"/>
  <c r="CL13" i="73"/>
  <c r="CL9" i="73"/>
  <c r="BB9" i="73"/>
  <c r="AA16" i="73"/>
  <c r="BW9" i="73"/>
  <c r="CI11" i="73"/>
  <c r="CI15" i="73"/>
  <c r="CI9" i="73"/>
  <c r="CI10" i="73"/>
  <c r="CI14" i="73"/>
  <c r="CI12" i="73"/>
  <c r="CI13" i="73"/>
  <c r="W58" i="126"/>
  <c r="R9" i="73" a="1"/>
  <c r="V9" i="126"/>
  <c r="AI12" i="126"/>
  <c r="Y16" i="126"/>
  <c r="Y17" i="126"/>
  <c r="Y18" i="126"/>
  <c r="Y19" i="126" s="1"/>
  <c r="BU9" i="73"/>
  <c r="CG11" i="73" s="1"/>
  <c r="CG13" i="73"/>
  <c r="CG12" i="73"/>
  <c r="AB17" i="126"/>
  <c r="AB16" i="126"/>
  <c r="AB18" i="126"/>
  <c r="AB19" i="126" s="1"/>
  <c r="AT9" i="73"/>
  <c r="AA17" i="73"/>
  <c r="AG9" i="73"/>
  <c r="W55" i="126"/>
  <c r="BG10" i="73"/>
  <c r="BG11" i="73"/>
  <c r="BG15" i="73"/>
  <c r="AU9" i="73"/>
  <c r="BG14" i="73" s="1"/>
  <c r="AG15" i="73"/>
  <c r="AF12" i="73"/>
  <c r="W48" i="126"/>
  <c r="BT9" i="73"/>
  <c r="CF10" i="73" s="1"/>
  <c r="CF14" i="73"/>
  <c r="CF15" i="73"/>
  <c r="CF13" i="73"/>
  <c r="CF11" i="73"/>
  <c r="CF12" i="73"/>
  <c r="AH11" i="126"/>
  <c r="AR8" i="73"/>
  <c r="BP8" i="73" s="1" a="1"/>
  <c r="BD8" i="73" a="1"/>
  <c r="BD8" i="73" s="1"/>
  <c r="AW9" i="73"/>
  <c r="BI12" i="73" s="1"/>
  <c r="AH11" i="73"/>
  <c r="AH10" i="73"/>
  <c r="AH12" i="73"/>
  <c r="AH15" i="73"/>
  <c r="AH9" i="73"/>
  <c r="BD10" i="73"/>
  <c r="AF18" i="73"/>
  <c r="AF19" i="73" s="1"/>
  <c r="AF17" i="73"/>
  <c r="AF16" i="73"/>
  <c r="Q9" i="126"/>
  <c r="W9" i="126" s="1"/>
  <c r="AD9" i="126"/>
  <c r="AD13" i="126"/>
  <c r="AD14" i="126"/>
  <c r="W25" i="126"/>
  <c r="W36" i="126"/>
  <c r="W34" i="126"/>
  <c r="W38" i="126"/>
  <c r="W47" i="126"/>
  <c r="W33" i="126"/>
  <c r="W37" i="126"/>
  <c r="W42" i="126"/>
  <c r="W17" i="126"/>
  <c r="W24" i="126"/>
  <c r="W35" i="126"/>
  <c r="W41" i="126"/>
  <c r="AH9" i="126"/>
  <c r="AG14" i="73"/>
  <c r="AF9" i="73"/>
  <c r="W27" i="126"/>
  <c r="W56" i="126"/>
  <c r="CD14" i="73"/>
  <c r="AC16" i="126"/>
  <c r="AC17" i="126"/>
  <c r="AC18" i="126"/>
  <c r="AC19" i="126" s="1"/>
  <c r="CD9" i="73"/>
  <c r="CD11" i="73"/>
  <c r="CD10" i="73"/>
  <c r="CC16" i="73"/>
  <c r="CC17" i="73"/>
  <c r="AD10" i="73"/>
  <c r="AD11" i="73"/>
  <c r="AD9" i="73"/>
  <c r="AC14" i="73"/>
  <c r="AD13" i="73"/>
  <c r="BD14" i="73"/>
  <c r="AG12" i="73"/>
  <c r="AY9" i="73" a="1"/>
  <c r="BX9" i="73"/>
  <c r="CJ9" i="73" s="1"/>
  <c r="CJ14" i="73"/>
  <c r="CJ13" i="73"/>
  <c r="AF15" i="73"/>
  <c r="W29" i="126"/>
  <c r="W21" i="126"/>
  <c r="AH12" i="126"/>
  <c r="AH15" i="126"/>
  <c r="CD15" i="73"/>
  <c r="AC23" i="251"/>
  <c r="AA17" i="126"/>
  <c r="AA18" i="126"/>
  <c r="AA19" i="126" s="1"/>
  <c r="AA16" i="126"/>
  <c r="AH10" i="126"/>
  <c r="Y9" i="126"/>
  <c r="Y15" i="126"/>
  <c r="Z17" i="126"/>
  <c r="Z16" i="126"/>
  <c r="Z18" i="126"/>
  <c r="Z19" i="126" s="1"/>
  <c r="AE23" i="251"/>
  <c r="AF23" i="251" s="1"/>
  <c r="AC12" i="73"/>
  <c r="AH14" i="73"/>
  <c r="AC10" i="73"/>
  <c r="W50" i="126"/>
  <c r="W49" i="126"/>
  <c r="A49" i="5"/>
  <c r="AG13" i="73"/>
  <c r="W28" i="126"/>
  <c r="W54" i="126"/>
  <c r="AC9" i="73"/>
  <c r="T9" i="126"/>
  <c r="AG12" i="126" s="1"/>
  <c r="A47" i="5"/>
  <c r="A18" i="5"/>
  <c r="Y14" i="126"/>
  <c r="AZ9" i="73" a="1"/>
  <c r="W26" i="126"/>
  <c r="W18" i="126"/>
  <c r="AM47" i="5" a="1"/>
  <c r="I47" i="5" a="1"/>
  <c r="CF47" i="5" a="1"/>
  <c r="D47" i="5" a="1"/>
  <c r="AK47" i="5" a="1"/>
  <c r="AX47" i="5" a="1"/>
  <c r="BF47" i="5" a="1"/>
  <c r="J47" i="5" a="1"/>
  <c r="BW47" i="5" a="1"/>
  <c r="AI47" i="5" a="1"/>
  <c r="CE47" i="5" a="1"/>
  <c r="CA47" i="5" a="1"/>
  <c r="E47" i="5" a="1"/>
  <c r="BV47" i="5" a="1"/>
  <c r="BB47" i="5" a="1"/>
  <c r="H47" i="5" a="1"/>
  <c r="BH47" i="5" a="1"/>
  <c r="Z47" i="5" a="1"/>
  <c r="X47" i="5" a="1"/>
  <c r="AA47" i="5" a="1"/>
  <c r="AQ47" i="5" a="1"/>
  <c r="N47" i="5" a="1"/>
  <c r="AE47" i="5" a="1"/>
  <c r="BI47" i="5" a="1"/>
  <c r="AR47" i="5" a="1"/>
  <c r="AB47" i="5" a="1"/>
  <c r="CD47" i="5" a="1"/>
  <c r="BA47" i="5" a="1"/>
  <c r="BE47" i="5" a="1"/>
  <c r="W47" i="5" a="1"/>
  <c r="BZ47" i="5" a="1"/>
  <c r="AL47" i="5" a="1"/>
  <c r="BY47" i="5" a="1"/>
  <c r="P47" i="5" a="1"/>
  <c r="AS47" i="5" a="1"/>
  <c r="CG47" i="5" a="1"/>
  <c r="AZ47" i="5" a="1"/>
  <c r="R47" i="5" a="1"/>
  <c r="AC47" i="5" a="1"/>
  <c r="Y47" i="5" a="1"/>
  <c r="M47" i="5" a="1"/>
  <c r="AU47" i="5" a="1"/>
  <c r="AY47" i="5" a="1"/>
  <c r="BC47" i="5" a="1"/>
  <c r="F47" i="5" a="1"/>
  <c r="AP47" i="5" a="1"/>
  <c r="BX47" i="5" a="1"/>
  <c r="Q47" i="5" a="1"/>
  <c r="AF47" i="5" a="1"/>
  <c r="AT47" i="5" a="1"/>
  <c r="BD47" i="5" a="1"/>
  <c r="G47" i="5" a="1"/>
  <c r="AJ47" i="5" a="1"/>
  <c r="AD47" i="5" a="1"/>
  <c r="AV47" i="5" a="1"/>
  <c r="O47" i="5" a="1"/>
  <c r="AH47" i="5" a="1"/>
  <c r="CC47" i="5" a="1"/>
  <c r="B47" i="5" a="1"/>
  <c r="V47" i="5" a="1"/>
  <c r="C47" i="5" a="1"/>
  <c r="L47" i="5" a="1"/>
  <c r="AG47" i="5" a="1"/>
  <c r="U47" i="5" a="1"/>
  <c r="AO47" i="5" a="1"/>
  <c r="AW47" i="5" a="1"/>
  <c r="CB47" i="5" a="1"/>
  <c r="K47" i="5" a="1"/>
  <c r="S47" i="5" a="1"/>
  <c r="AN47" i="5" a="1"/>
  <c r="T9" i="5" a="1"/>
  <c r="T8" i="5" a="1"/>
  <c r="T11" i="5" a="1"/>
  <c r="T7" i="5" a="1"/>
  <c r="T5" i="5" a="1"/>
  <c r="T4" i="5" a="1"/>
  <c r="T6" i="5" a="1"/>
  <c r="T10" i="5" a="1"/>
  <c r="AX28" i="5" a="1"/>
  <c r="AZ28" i="5" a="1"/>
  <c r="BC28" i="5" a="1"/>
  <c r="BA28" i="5" a="1"/>
  <c r="AY28" i="5" a="1"/>
  <c r="BB28" i="5" a="1"/>
  <c r="BA19" i="5" a="1"/>
  <c r="BC19" i="5" a="1"/>
  <c r="AZ19" i="5" a="1"/>
  <c r="AY19" i="5" a="1"/>
  <c r="BB19" i="5" a="1"/>
  <c r="AX19" i="5" a="1"/>
  <c r="AY9" i="5" a="1"/>
  <c r="AZ9" i="5" a="1"/>
  <c r="BB9" i="5" a="1"/>
  <c r="AX9" i="5" a="1"/>
  <c r="BC9" i="5" a="1"/>
  <c r="BA9" i="5" a="1"/>
  <c r="AX27" i="5" a="1"/>
  <c r="BC27" i="5" a="1"/>
  <c r="AY27" i="5" a="1"/>
  <c r="BA27" i="5" a="1"/>
  <c r="BB27" i="5" a="1"/>
  <c r="AZ27" i="5" a="1"/>
  <c r="BB40" i="5" a="1"/>
  <c r="BA40" i="5" a="1"/>
  <c r="AY40" i="5" a="1"/>
  <c r="BC40" i="5" a="1"/>
  <c r="AZ40" i="5" a="1"/>
  <c r="AX40" i="5" a="1"/>
  <c r="BA8" i="5" a="1"/>
  <c r="AX8" i="5" a="1"/>
  <c r="AY8" i="5" a="1"/>
  <c r="BB8" i="5" a="1"/>
  <c r="BC8" i="5" a="1"/>
  <c r="AZ8" i="5" a="1"/>
  <c r="AX14" i="5" a="1"/>
  <c r="AZ14" i="5" a="1"/>
  <c r="BB14" i="5" a="1"/>
  <c r="BC14" i="5" a="1"/>
  <c r="AY14" i="5" a="1"/>
  <c r="BA14" i="5" a="1"/>
  <c r="BA15" i="5" a="1"/>
  <c r="BB15" i="5" a="1"/>
  <c r="AX15" i="5" a="1"/>
  <c r="AZ15" i="5" a="1"/>
  <c r="BC15" i="5" a="1"/>
  <c r="AY15" i="5" a="1"/>
  <c r="AZ13" i="5" a="1"/>
  <c r="BB13" i="5" a="1"/>
  <c r="BC13" i="5" a="1"/>
  <c r="AY13" i="5" a="1"/>
  <c r="AX13" i="5" a="1"/>
  <c r="BA13" i="5" a="1"/>
  <c r="AX11" i="5" a="1"/>
  <c r="AY11" i="5" a="1"/>
  <c r="AZ11" i="5" a="1"/>
  <c r="BA11" i="5" a="1"/>
  <c r="BC11" i="5" a="1"/>
  <c r="BB11" i="5" a="1"/>
  <c r="AX10" i="5" a="1"/>
  <c r="BA10" i="5" a="1"/>
  <c r="BB10" i="5" a="1"/>
  <c r="AZ10" i="5" a="1"/>
  <c r="BC10" i="5" a="1"/>
  <c r="AY10" i="5" a="1"/>
  <c r="BA36" i="5" a="1"/>
  <c r="AY36" i="5" a="1"/>
  <c r="AZ36" i="5" a="1"/>
  <c r="BC36" i="5" a="1"/>
  <c r="BB36" i="5" a="1"/>
  <c r="AX36" i="5" a="1"/>
  <c r="BC32" i="5" a="1"/>
  <c r="AZ32" i="5" a="1"/>
  <c r="BB32" i="5" a="1"/>
  <c r="AY32" i="5" a="1"/>
  <c r="BA32" i="5" a="1"/>
  <c r="AX32" i="5" a="1"/>
  <c r="AX17" i="5" a="1"/>
  <c r="BB17" i="5" a="1"/>
  <c r="BA17" i="5" a="1"/>
  <c r="BC17" i="5" a="1"/>
  <c r="AY17" i="5" a="1"/>
  <c r="AZ17" i="5" a="1"/>
  <c r="BA12" i="5" a="1"/>
  <c r="BB12" i="5" a="1"/>
  <c r="AX12" i="5" a="1"/>
  <c r="AY12" i="5" a="1"/>
  <c r="BC12" i="5" a="1"/>
  <c r="AZ12" i="5" a="1"/>
  <c r="AZ16" i="5" a="1"/>
  <c r="BA16" i="5" a="1"/>
  <c r="BB16" i="5" a="1"/>
  <c r="AX16" i="5" a="1"/>
  <c r="BC16" i="5" a="1"/>
  <c r="AY16" i="5" a="1"/>
  <c r="AZ6" i="5" a="1"/>
  <c r="AY7" i="5" a="1"/>
  <c r="AY6" i="5" a="1"/>
  <c r="BC4" i="5" a="1"/>
  <c r="AY5" i="5" a="1"/>
  <c r="BB4" i="5" a="1"/>
  <c r="AX6" i="5" a="1"/>
  <c r="BA4" i="5" a="1"/>
  <c r="BC5" i="5" a="1"/>
  <c r="BA5" i="5" a="1"/>
  <c r="AZ7" i="5" a="1"/>
  <c r="AX7" i="5" a="1"/>
  <c r="AX5" i="5" a="1"/>
  <c r="BB6" i="5" a="1"/>
  <c r="BC7" i="5" a="1"/>
  <c r="BA6" i="5" a="1"/>
  <c r="BA7" i="5" a="1"/>
  <c r="AX4" i="5" a="1"/>
  <c r="BB5" i="5" a="1"/>
  <c r="BC6" i="5" a="1"/>
  <c r="BB7" i="5" a="1"/>
  <c r="AZ4" i="5" a="1"/>
  <c r="AY4" i="5" a="1"/>
  <c r="AZ5" i="5" a="1"/>
  <c r="M49" i="5" a="1"/>
  <c r="BA49" i="5" a="1"/>
  <c r="S49" i="5" a="1"/>
  <c r="I49" i="5" a="1"/>
  <c r="AL49" i="5" a="1"/>
  <c r="AP49" i="5" a="1"/>
  <c r="AO49" i="5" a="1"/>
  <c r="AV49" i="5" a="1"/>
  <c r="H49" i="5" a="1"/>
  <c r="BI49" i="5" a="1"/>
  <c r="AC49" i="5" a="1"/>
  <c r="Q49" i="5" a="1"/>
  <c r="AG49" i="5" a="1"/>
  <c r="V49" i="5" a="1"/>
  <c r="CB49" i="5" a="1"/>
  <c r="BH49" i="5" a="1"/>
  <c r="CD49" i="5" a="1"/>
  <c r="AY49" i="5" a="1"/>
  <c r="AA49" i="5" a="1"/>
  <c r="D49" i="5" a="1"/>
  <c r="BF49" i="5" a="1"/>
  <c r="BY49" i="5" a="1"/>
  <c r="J49" i="5" a="1"/>
  <c r="Y49" i="5" a="1"/>
  <c r="CF49" i="5" a="1"/>
  <c r="BC49" i="5" a="1"/>
  <c r="B49" i="5" a="1"/>
  <c r="AM49" i="5" a="1"/>
  <c r="CA49" i="5" a="1"/>
  <c r="AF49" i="5" a="1"/>
  <c r="AD49" i="5" a="1"/>
  <c r="F49" i="5" a="1"/>
  <c r="CG49" i="5" a="1"/>
  <c r="AX49" i="5" a="1"/>
  <c r="AH49" i="5" a="1"/>
  <c r="BD49" i="5" a="1"/>
  <c r="K49" i="5" a="1"/>
  <c r="AT49" i="5" a="1"/>
  <c r="BZ49" i="5" a="1"/>
  <c r="Z49" i="5" a="1"/>
  <c r="E49" i="5" a="1"/>
  <c r="AN49" i="5" a="1"/>
  <c r="R49" i="5" a="1"/>
  <c r="BB49" i="5" a="1"/>
  <c r="AS49" i="5" a="1"/>
  <c r="BE49" i="5" a="1"/>
  <c r="AU49" i="5" a="1"/>
  <c r="U49" i="5" a="1"/>
  <c r="AK49" i="5" a="1"/>
  <c r="BV49" i="5" a="1"/>
  <c r="L49" i="5" a="1"/>
  <c r="AE49" i="5" a="1"/>
  <c r="AW49" i="5" a="1"/>
  <c r="AI49" i="5" a="1"/>
  <c r="P49" i="5" a="1"/>
  <c r="AZ49" i="5" a="1"/>
  <c r="C49" i="5" a="1"/>
  <c r="CC49" i="5" a="1"/>
  <c r="G49" i="5" a="1"/>
  <c r="AB49" i="5" a="1"/>
  <c r="AJ49" i="5" a="1"/>
  <c r="O49" i="5" a="1"/>
  <c r="X49" i="5" a="1"/>
  <c r="AR49" i="5" a="1"/>
  <c r="BX49" i="5" a="1"/>
  <c r="CE49" i="5" a="1"/>
  <c r="N49" i="5" a="1"/>
  <c r="W49" i="5" a="1"/>
  <c r="AQ49" i="5" a="1"/>
  <c r="BW49" i="5" a="1"/>
  <c r="BD28" i="5" a="1"/>
  <c r="BF28" i="5" a="1"/>
  <c r="BH28" i="5" a="1"/>
  <c r="BE28" i="5" a="1"/>
  <c r="BI28" i="5" a="1"/>
  <c r="BH19" i="5" a="1"/>
  <c r="BI19" i="5" a="1"/>
  <c r="BE19" i="5" a="1"/>
  <c r="BF19" i="5" a="1"/>
  <c r="BD19" i="5" a="1"/>
  <c r="BG9" i="5" a="1"/>
  <c r="BF9" i="5" a="1"/>
  <c r="BI9" i="5" a="1"/>
  <c r="BH9" i="5" a="1"/>
  <c r="BD9" i="5" a="1"/>
  <c r="BE9" i="5" a="1"/>
  <c r="BI27" i="5" a="1"/>
  <c r="BD27" i="5" a="1"/>
  <c r="BE27" i="5" a="1"/>
  <c r="BF27" i="5" a="1"/>
  <c r="BH27" i="5" a="1"/>
  <c r="BD40" i="5" a="1"/>
  <c r="BE40" i="5" a="1"/>
  <c r="BI40" i="5" a="1"/>
  <c r="BF40" i="5" a="1"/>
  <c r="BH40" i="5" a="1"/>
  <c r="BG8" i="5" a="1"/>
  <c r="BI8" i="5" a="1"/>
  <c r="BD8" i="5" a="1"/>
  <c r="BE8" i="5" a="1"/>
  <c r="BF8" i="5" a="1"/>
  <c r="BH8" i="5" a="1"/>
  <c r="BD14" i="5" a="1"/>
  <c r="BE14" i="5" a="1"/>
  <c r="BI14" i="5" a="1"/>
  <c r="BF14" i="5" a="1"/>
  <c r="BH14" i="5" a="1"/>
  <c r="BI15" i="5" a="1"/>
  <c r="BE15" i="5" a="1"/>
  <c r="BF15" i="5" a="1"/>
  <c r="BD15" i="5" a="1"/>
  <c r="BH15" i="5" a="1"/>
  <c r="BH13" i="5" a="1"/>
  <c r="BI13" i="5" a="1"/>
  <c r="BD13" i="5" a="1"/>
  <c r="BE13" i="5" a="1"/>
  <c r="BF13" i="5" a="1"/>
  <c r="BD11" i="5" a="1"/>
  <c r="BE11" i="5" a="1"/>
  <c r="BF11" i="5" a="1"/>
  <c r="BG11" i="5" a="1"/>
  <c r="BI11" i="5" a="1"/>
  <c r="BH11" i="5" a="1"/>
  <c r="BF10" i="5" a="1"/>
  <c r="BG10" i="5" a="1"/>
  <c r="BD10" i="5" a="1"/>
  <c r="BE10" i="5" a="1"/>
  <c r="BI10" i="5" a="1"/>
  <c r="BH10" i="5" a="1"/>
  <c r="BE36" i="5" a="1"/>
  <c r="BH36" i="5" a="1"/>
  <c r="BF36" i="5" a="1"/>
  <c r="BI36" i="5" a="1"/>
  <c r="BD36" i="5" a="1"/>
  <c r="BD32" i="5" a="1"/>
  <c r="BH32" i="5" a="1"/>
  <c r="BI32" i="5" a="1"/>
  <c r="BE32" i="5" a="1"/>
  <c r="BF32" i="5" a="1"/>
  <c r="BD17" i="5" a="1"/>
  <c r="BE17" i="5" a="1"/>
  <c r="BI17" i="5" a="1"/>
  <c r="BH17" i="5" a="1"/>
  <c r="BF17" i="5" a="1"/>
  <c r="BG12" i="5" a="1"/>
  <c r="BI12" i="5" a="1"/>
  <c r="BD12" i="5" a="1"/>
  <c r="BE12" i="5" a="1"/>
  <c r="BF12" i="5" a="1"/>
  <c r="BH12" i="5" a="1"/>
  <c r="BF16" i="5" a="1"/>
  <c r="BH16" i="5" a="1"/>
  <c r="BI16" i="5" a="1"/>
  <c r="BD16" i="5" a="1"/>
  <c r="BE16" i="5" a="1"/>
  <c r="BD4" i="5" a="1"/>
  <c r="BG5" i="5" a="1"/>
  <c r="BE6" i="5" a="1"/>
  <c r="BF6" i="5" a="1"/>
  <c r="BD5" i="5" a="1"/>
  <c r="BE7" i="5" a="1"/>
  <c r="BH6" i="5" a="1"/>
  <c r="BF7" i="5" a="1"/>
  <c r="BF4" i="5" a="1"/>
  <c r="BE4" i="5" a="1"/>
  <c r="BD6" i="5" a="1"/>
  <c r="BF5" i="5" a="1"/>
  <c r="BE5" i="5" a="1"/>
  <c r="BG4" i="5" a="1"/>
  <c r="BD7" i="5" a="1"/>
  <c r="BI4" i="5" a="1"/>
  <c r="BG6" i="5" a="1"/>
  <c r="BG7" i="5" a="1"/>
  <c r="BH4" i="5" a="1"/>
  <c r="BI5" i="5" a="1"/>
  <c r="BI7" i="5" a="1"/>
  <c r="BH5" i="5" a="1"/>
  <c r="BI6" i="5" a="1"/>
  <c r="BH7" i="5" a="1"/>
  <c r="X18" i="5" a="1"/>
  <c r="AA18" i="5" a="1"/>
  <c r="BY18" i="5" a="1"/>
  <c r="BH18" i="5" a="1"/>
  <c r="BE18" i="5" a="1"/>
  <c r="S18" i="5" a="1"/>
  <c r="CE18" i="5" a="1"/>
  <c r="E18" i="5" a="1"/>
  <c r="I18" i="5" a="1"/>
  <c r="CA18" i="5" a="1"/>
  <c r="CF18" i="5" a="1"/>
  <c r="O18" i="5" a="1"/>
  <c r="N18" i="5" a="1"/>
  <c r="AT18" i="5" a="1"/>
  <c r="D18" i="5" a="1"/>
  <c r="BF18" i="5" a="1"/>
  <c r="AP18" i="5" a="1"/>
  <c r="AM18" i="5" a="1"/>
  <c r="AL18" i="5" a="1"/>
  <c r="BV18" i="5" a="1"/>
  <c r="R18" i="5" a="1"/>
  <c r="AB18" i="5" a="1"/>
  <c r="CD18" i="5" a="1"/>
  <c r="J18" i="5" a="1"/>
  <c r="BZ18" i="5" a="1"/>
  <c r="AX18" i="5" a="1"/>
  <c r="AO18" i="5" a="1"/>
  <c r="Z18" i="5" a="1"/>
  <c r="AJ18" i="5" a="1"/>
  <c r="BW18" i="5" a="1"/>
  <c r="M18" i="5" a="1"/>
  <c r="AQ18" i="5" a="1"/>
  <c r="P18" i="5" a="1"/>
  <c r="AU18" i="5" a="1"/>
  <c r="AH18" i="5" a="1"/>
  <c r="CB18" i="5" a="1"/>
  <c r="AZ18" i="5" a="1"/>
  <c r="AR18" i="5" a="1"/>
  <c r="V18" i="5" a="1"/>
  <c r="AS18" i="5" a="1"/>
  <c r="CC18" i="5" a="1"/>
  <c r="G18" i="5" a="1"/>
  <c r="AD18" i="5" a="1"/>
  <c r="L18" i="5" a="1"/>
  <c r="AK18" i="5" a="1"/>
  <c r="B18" i="5" a="1"/>
  <c r="U18" i="5" a="1"/>
  <c r="AV18" i="5" a="1"/>
  <c r="BA18" i="5" a="1"/>
  <c r="AE18" i="5" a="1"/>
  <c r="BX18" i="5" a="1"/>
  <c r="Q18" i="5" a="1"/>
  <c r="AI18" i="5" a="1"/>
  <c r="BD18" i="5" a="1"/>
  <c r="F18" i="5" a="1"/>
  <c r="W18" i="5" a="1"/>
  <c r="AY18" i="5" a="1"/>
  <c r="H18" i="5" a="1"/>
  <c r="AC18" i="5" a="1"/>
  <c r="AW18" i="5" a="1"/>
  <c r="BC18" i="5" a="1"/>
  <c r="CG18" i="5" a="1"/>
  <c r="C18" i="5" a="1"/>
  <c r="Y18" i="5" a="1"/>
  <c r="AG18" i="5" a="1"/>
  <c r="BB18" i="5" a="1"/>
  <c r="K18" i="5" a="1"/>
  <c r="AF18" i="5" a="1"/>
  <c r="AN18" i="5" a="1"/>
  <c r="BI18" i="5" a="1"/>
  <c r="R4048" i="251" l="1"/>
  <c r="R9231" i="251"/>
  <c r="R3725" i="251"/>
  <c r="R2343" i="251"/>
  <c r="R9767" i="251"/>
  <c r="R8045" i="251"/>
  <c r="R6148" i="251"/>
  <c r="R6286" i="251"/>
  <c r="R5191" i="251"/>
  <c r="R8937" i="251"/>
  <c r="R4806" i="251"/>
  <c r="R4196" i="251"/>
  <c r="R3620" i="251"/>
  <c r="R720" i="251"/>
  <c r="R9894" i="251"/>
  <c r="R4941" i="251"/>
  <c r="R2792" i="251"/>
  <c r="R1868" i="251"/>
  <c r="R8970" i="251"/>
  <c r="R9737" i="251"/>
  <c r="R3372" i="251"/>
  <c r="R523" i="251"/>
  <c r="R8783" i="251"/>
  <c r="R9702" i="251"/>
  <c r="R8777" i="251"/>
  <c r="R2561" i="251"/>
  <c r="R2400" i="251"/>
  <c r="R7811" i="251"/>
  <c r="R5890" i="251"/>
  <c r="R9810" i="251"/>
  <c r="R864" i="251"/>
  <c r="R9009" i="251"/>
  <c r="R7405" i="251"/>
  <c r="R1759" i="251"/>
  <c r="R5660" i="251"/>
  <c r="R2778" i="251"/>
  <c r="R920" i="251"/>
  <c r="R5567" i="251"/>
  <c r="R3645" i="251"/>
  <c r="R7610" i="251"/>
  <c r="R4984" i="251"/>
  <c r="R3126" i="251"/>
  <c r="R4519" i="251"/>
  <c r="R7494" i="251"/>
  <c r="R6498" i="251"/>
  <c r="R4322" i="251"/>
  <c r="R6420" i="251"/>
  <c r="R6611" i="251"/>
  <c r="R1011" i="251"/>
  <c r="R1079" i="251"/>
  <c r="R7314" i="251"/>
  <c r="R7223" i="251"/>
  <c r="R7232" i="251"/>
  <c r="R6634" i="251"/>
  <c r="R7644" i="251"/>
  <c r="R1715" i="251"/>
  <c r="R6980" i="251"/>
  <c r="R6598" i="251"/>
  <c r="R2215" i="251"/>
  <c r="R907" i="251"/>
  <c r="R6882" i="251"/>
  <c r="R622" i="251"/>
  <c r="R8653" i="251"/>
  <c r="R2940" i="251"/>
  <c r="R6070" i="251"/>
  <c r="R7559" i="251"/>
  <c r="R8830" i="251"/>
  <c r="R8318" i="251"/>
  <c r="R2599" i="251"/>
  <c r="R5711" i="251"/>
  <c r="R9936" i="251"/>
  <c r="R4735" i="251"/>
  <c r="R5322" i="251"/>
  <c r="R6357" i="251"/>
  <c r="R8417" i="251"/>
  <c r="R1848" i="251"/>
  <c r="R4953" i="251"/>
  <c r="R6800" i="251"/>
  <c r="R2242" i="251"/>
  <c r="R5250" i="251"/>
  <c r="R2416" i="251"/>
  <c r="R9885" i="251"/>
  <c r="R9619" i="251"/>
  <c r="R8068" i="251"/>
  <c r="R2664" i="251"/>
  <c r="R460" i="251"/>
  <c r="R7817" i="251"/>
  <c r="R4040" i="251"/>
  <c r="R3557" i="251"/>
  <c r="R7083" i="251"/>
  <c r="R3294" i="251"/>
  <c r="R7896" i="251"/>
  <c r="R4692" i="251"/>
  <c r="R4509" i="251"/>
  <c r="R2041" i="251"/>
  <c r="R340" i="251"/>
  <c r="R2399" i="251"/>
  <c r="R3063" i="251"/>
  <c r="R4675" i="251"/>
  <c r="R283" i="251"/>
  <c r="R8640" i="251"/>
  <c r="R4632" i="251"/>
  <c r="R2876" i="251"/>
  <c r="R2840" i="251"/>
  <c r="R1786" i="251"/>
  <c r="R8779" i="251"/>
  <c r="R9243" i="251"/>
  <c r="R5037" i="251"/>
  <c r="R4263" i="251"/>
  <c r="R296" i="251"/>
  <c r="CB9" i="73"/>
  <c r="CB11" i="73"/>
  <c r="CB17" i="73" s="1"/>
  <c r="R6062" i="251"/>
  <c r="R9645" i="251"/>
  <c r="R5295" i="251"/>
  <c r="R9357" i="251"/>
  <c r="R2189" i="251"/>
  <c r="R6732" i="251"/>
  <c r="R4901" i="251"/>
  <c r="R9071" i="251"/>
  <c r="R5287" i="251"/>
  <c r="R5262" i="251"/>
  <c r="R7789" i="251"/>
  <c r="R621" i="251"/>
  <c r="R4588" i="251"/>
  <c r="R9732" i="251"/>
  <c r="R7504" i="251"/>
  <c r="R6985" i="251"/>
  <c r="R5607" i="251"/>
  <c r="R2503" i="251"/>
  <c r="R1671" i="251"/>
  <c r="R1093" i="251"/>
  <c r="R5929" i="251"/>
  <c r="R8550" i="251"/>
  <c r="R6725" i="251"/>
  <c r="R5540" i="251"/>
  <c r="R5700" i="251"/>
  <c r="R7632" i="251"/>
  <c r="R4136" i="251"/>
  <c r="R1678" i="251"/>
  <c r="R8716" i="251"/>
  <c r="R4710" i="251"/>
  <c r="R4651" i="251"/>
  <c r="R6977" i="251"/>
  <c r="R8238" i="251"/>
  <c r="R7179" i="251"/>
  <c r="R5987" i="251"/>
  <c r="R6064" i="251"/>
  <c r="R6887" i="251"/>
  <c r="R3233" i="251"/>
  <c r="R1985" i="251"/>
  <c r="R9109" i="251"/>
  <c r="R6144" i="251"/>
  <c r="R5089" i="251"/>
  <c r="R5674" i="251"/>
  <c r="R384" i="251"/>
  <c r="R3247" i="251"/>
  <c r="R6572" i="251"/>
  <c r="R7005" i="251"/>
  <c r="R4859" i="251"/>
  <c r="R2233" i="251"/>
  <c r="R6230" i="251"/>
  <c r="R3710" i="251"/>
  <c r="R1020" i="251"/>
  <c r="R7065" i="251"/>
  <c r="R4439" i="251"/>
  <c r="R7728" i="251"/>
  <c r="R5673" i="251"/>
  <c r="R7659" i="251"/>
  <c r="R6531" i="251"/>
  <c r="R2914" i="251"/>
  <c r="R2325" i="251"/>
  <c r="R781" i="251"/>
  <c r="R3249" i="251"/>
  <c r="R633" i="251"/>
  <c r="R1458" i="251"/>
  <c r="R8259" i="251"/>
  <c r="R8467" i="251"/>
  <c r="R5982" i="251"/>
  <c r="R8057" i="251"/>
  <c r="R2895" i="251"/>
  <c r="R4070" i="251"/>
  <c r="R2696" i="251"/>
  <c r="R228" i="251"/>
  <c r="R5632" i="251"/>
  <c r="R2240" i="251"/>
  <c r="R1087" i="251"/>
  <c r="R2932" i="251"/>
  <c r="R2684" i="251"/>
  <c r="R5046" i="251"/>
  <c r="R3239" i="251"/>
  <c r="R6179" i="251"/>
  <c r="R8189" i="251"/>
  <c r="R1701" i="251"/>
  <c r="R4615" i="251"/>
  <c r="R3711" i="251"/>
  <c r="R1994" i="251"/>
  <c r="R9202" i="251"/>
  <c r="R9143" i="251"/>
  <c r="R8559" i="251"/>
  <c r="R6753" i="251"/>
  <c r="R9373" i="251"/>
  <c r="R272" i="251"/>
  <c r="R5412" i="251"/>
  <c r="R4008" i="251"/>
  <c r="R1672" i="251"/>
  <c r="R6813" i="251"/>
  <c r="R84" i="251"/>
  <c r="R1017" i="251"/>
  <c r="R2590" i="251"/>
  <c r="R9499" i="251"/>
  <c r="R9937" i="251"/>
  <c r="R305" i="251"/>
  <c r="R3570" i="251"/>
  <c r="R9593" i="251"/>
  <c r="R6234" i="251"/>
  <c r="R7009" i="251"/>
  <c r="R9998" i="251"/>
  <c r="R1712" i="251"/>
  <c r="R3146" i="251"/>
  <c r="R7536" i="251"/>
  <c r="R4872" i="251"/>
  <c r="R2470" i="251"/>
  <c r="R4429" i="251"/>
  <c r="R1447" i="251"/>
  <c r="R1356" i="251"/>
  <c r="R7842" i="251"/>
  <c r="R2121" i="251"/>
  <c r="R2860" i="251"/>
  <c r="R9706" i="251"/>
  <c r="R207" i="251"/>
  <c r="R1135" i="251"/>
  <c r="R4489" i="251"/>
  <c r="R9979" i="251"/>
  <c r="R9495" i="251"/>
  <c r="R1251" i="251"/>
  <c r="R9880" i="251"/>
  <c r="R9298" i="251"/>
  <c r="R9589" i="251"/>
  <c r="R7946" i="251"/>
  <c r="R5869" i="251"/>
  <c r="R6814" i="251"/>
  <c r="R4892" i="251"/>
  <c r="R2266" i="251"/>
  <c r="R152" i="251"/>
  <c r="R5055" i="251"/>
  <c r="R829" i="251"/>
  <c r="R7098" i="251"/>
  <c r="R4472" i="251"/>
  <c r="R1334" i="251"/>
  <c r="R2374" i="251"/>
  <c r="R2948" i="251"/>
  <c r="R7617" i="251"/>
  <c r="R5921" i="251"/>
  <c r="R4628" i="251"/>
  <c r="R7023" i="251"/>
  <c r="R6866" i="251"/>
  <c r="R4630" i="251"/>
  <c r="R5331" i="251"/>
  <c r="R823" i="251"/>
  <c r="R9686" i="251"/>
  <c r="R2538" i="251"/>
  <c r="R7132" i="251"/>
  <c r="R3730" i="251"/>
  <c r="R2703" i="251"/>
  <c r="R9840" i="251"/>
  <c r="R1391" i="251"/>
  <c r="R395" i="251"/>
  <c r="R1120" i="251"/>
  <c r="R9973" i="251"/>
  <c r="R5886" i="251"/>
  <c r="R2420" i="251"/>
  <c r="R6747" i="251"/>
  <c r="R4534" i="251"/>
  <c r="R487" i="251"/>
  <c r="R5152" i="251"/>
  <c r="R6530" i="251"/>
  <c r="R8135" i="251"/>
  <c r="R1767" i="251"/>
  <c r="R5885" i="251"/>
  <c r="R7295" i="251"/>
  <c r="R4354" i="251"/>
  <c r="R2080" i="251"/>
  <c r="R3407" i="251"/>
  <c r="R1795" i="251"/>
  <c r="R3616" i="251"/>
  <c r="R6574" i="251"/>
  <c r="R6215" i="251"/>
  <c r="R6533" i="251"/>
  <c r="R9131" i="251"/>
  <c r="R4801" i="251"/>
  <c r="R3800" i="251"/>
  <c r="R3485" i="251"/>
  <c r="R6963" i="251"/>
  <c r="R4822" i="251"/>
  <c r="R4503" i="251"/>
  <c r="R2072" i="251"/>
  <c r="R6171" i="251"/>
  <c r="R1750" i="251"/>
  <c r="R3801" i="251"/>
  <c r="R9722" i="251"/>
  <c r="R9849" i="251"/>
  <c r="R4206" i="251"/>
  <c r="R7598" i="251"/>
  <c r="R1610" i="251"/>
  <c r="AG14" i="126"/>
  <c r="R5070" i="251"/>
  <c r="R4782" i="251"/>
  <c r="R1677" i="251"/>
  <c r="R677" i="251"/>
  <c r="R6406" i="251"/>
  <c r="R7021" i="251"/>
  <c r="R7952" i="251"/>
  <c r="R3721" i="251"/>
  <c r="R8326" i="251"/>
  <c r="R3846" i="251"/>
  <c r="R6376" i="251"/>
  <c r="R9572" i="251"/>
  <c r="R5168" i="251"/>
  <c r="R200" i="251"/>
  <c r="R8645" i="251"/>
  <c r="R4173" i="251"/>
  <c r="R7238" i="251"/>
  <c r="R1100" i="251"/>
  <c r="R2530" i="251"/>
  <c r="R8584" i="251"/>
  <c r="R2604" i="251"/>
  <c r="R9450" i="251"/>
  <c r="R4462" i="251"/>
  <c r="R7342" i="251"/>
  <c r="R1417" i="251"/>
  <c r="R9723" i="251"/>
  <c r="R9239" i="251"/>
  <c r="R7618" i="251"/>
  <c r="R9624" i="251"/>
  <c r="R9042" i="251"/>
  <c r="R8309" i="251"/>
  <c r="R7690" i="251"/>
  <c r="R5613" i="251"/>
  <c r="R6558" i="251"/>
  <c r="R4636" i="251"/>
  <c r="R2010" i="251"/>
  <c r="R8055" i="251"/>
  <c r="R4799" i="251"/>
  <c r="R573" i="251"/>
  <c r="R5818" i="251"/>
  <c r="R3960" i="251"/>
  <c r="R1641" i="251"/>
  <c r="R8933" i="251"/>
  <c r="R1732" i="251"/>
  <c r="R4641" i="251"/>
  <c r="R1025" i="251"/>
  <c r="R4372" i="251"/>
  <c r="R3662" i="251"/>
  <c r="R4562" i="251"/>
  <c r="R1558" i="251"/>
  <c r="R5075" i="251"/>
  <c r="R7925" i="251"/>
  <c r="R9430" i="251"/>
  <c r="R1258" i="251"/>
  <c r="R6876" i="251"/>
  <c r="R2706" i="251"/>
  <c r="R8102" i="251"/>
  <c r="R1959" i="251"/>
  <c r="R2595" i="251"/>
  <c r="R8693" i="251"/>
  <c r="R5374" i="251"/>
  <c r="R1396" i="251"/>
  <c r="R6491" i="251"/>
  <c r="R4022" i="251"/>
  <c r="R9488" i="251"/>
  <c r="R4909" i="251"/>
  <c r="R8172" i="251"/>
  <c r="R2608" i="251"/>
  <c r="R3837" i="251"/>
  <c r="R2484" i="251"/>
  <c r="R9201" i="251"/>
  <c r="R5187" i="251"/>
  <c r="R9026" i="251"/>
  <c r="R3499" i="251"/>
  <c r="R9851" i="251"/>
  <c r="R728" i="251"/>
  <c r="R3479" i="251"/>
  <c r="R2075" i="251"/>
  <c r="R5027" i="251"/>
  <c r="R3930" i="251"/>
  <c r="R7575" i="251"/>
  <c r="R2989" i="251"/>
  <c r="R5993" i="251"/>
  <c r="R197" i="251"/>
  <c r="R7753" i="251"/>
  <c r="R7996" i="251"/>
  <c r="R2855" i="251"/>
  <c r="R9713" i="251"/>
  <c r="R9701" i="251"/>
  <c r="R3890" i="251"/>
  <c r="R8942" i="251"/>
  <c r="R6975" i="251"/>
  <c r="R9786" i="251"/>
  <c r="R9215" i="251"/>
  <c r="R5257" i="251"/>
  <c r="R488" i="251"/>
  <c r="R2245" i="251"/>
  <c r="R1401" i="251"/>
  <c r="R3166" i="251"/>
  <c r="R9908" i="251"/>
  <c r="R1013" i="251"/>
  <c r="R2003" i="251"/>
  <c r="R1657" i="251"/>
  <c r="R6092" i="251"/>
  <c r="R5141" i="251"/>
  <c r="R9251" i="251"/>
  <c r="R1548" i="251"/>
  <c r="R4933" i="251"/>
  <c r="R3927" i="251"/>
  <c r="R3514" i="251"/>
  <c r="R638" i="251"/>
  <c r="R631" i="251"/>
  <c r="R4091" i="251"/>
  <c r="R6623" i="251"/>
  <c r="R6922" i="251"/>
  <c r="R3456" i="251"/>
  <c r="R6048" i="251"/>
  <c r="R4098" i="251"/>
  <c r="R1254" i="251"/>
  <c r="R8682" i="251"/>
  <c r="R9765" i="251"/>
  <c r="R844" i="251"/>
  <c r="R6733" i="251"/>
  <c r="R6664" i="251"/>
  <c r="R8264" i="251"/>
  <c r="R9038" i="251"/>
  <c r="R325" i="251"/>
  <c r="R3823" i="251"/>
  <c r="R8272" i="251"/>
  <c r="R9988" i="251"/>
  <c r="R8263" i="251"/>
  <c r="R1901" i="251"/>
  <c r="R4750" i="251"/>
  <c r="R6120" i="251"/>
  <c r="R3469" i="251"/>
  <c r="R3652" i="251"/>
  <c r="R2342" i="251"/>
  <c r="R136" i="251"/>
  <c r="R9636" i="251"/>
  <c r="R1415" i="251"/>
  <c r="R4902" i="251"/>
  <c r="R1709" i="251"/>
  <c r="R7679" i="251"/>
  <c r="R1867" i="251"/>
  <c r="R2678" i="251"/>
  <c r="R4607" i="251"/>
  <c r="R587" i="251"/>
  <c r="R280" i="251"/>
  <c r="R7454" i="251"/>
  <c r="R5271" i="251"/>
  <c r="R7423" i="251"/>
  <c r="R843" i="251"/>
  <c r="R2229" i="251"/>
  <c r="R2939" i="251"/>
  <c r="R242" i="251"/>
  <c r="R7319" i="251"/>
  <c r="R8010" i="251"/>
  <c r="R6595" i="251"/>
  <c r="R5524" i="251"/>
  <c r="R6201" i="251"/>
  <c r="R7263" i="251"/>
  <c r="R2835" i="251"/>
  <c r="R9075" i="251"/>
  <c r="R2891" i="251"/>
  <c r="R7093" i="251"/>
  <c r="R8026" i="251"/>
  <c r="R4010" i="251"/>
  <c r="R3858" i="251"/>
  <c r="R1174" i="251"/>
  <c r="R505" i="251"/>
  <c r="R2396" i="251"/>
  <c r="R1567" i="251"/>
  <c r="R6707" i="251"/>
  <c r="R6038" i="251"/>
  <c r="R6236" i="251"/>
  <c r="R4011" i="251"/>
  <c r="R1424" i="251"/>
  <c r="R4769" i="251"/>
  <c r="R5803" i="251"/>
  <c r="R3665" i="251"/>
  <c r="R9769" i="251"/>
  <c r="R3143" i="251"/>
  <c r="R7555" i="251"/>
  <c r="R1957" i="251"/>
  <c r="R2666" i="251"/>
  <c r="R5376" i="251"/>
  <c r="R4000" i="251"/>
  <c r="R4132" i="251"/>
  <c r="R9874" i="251"/>
  <c r="R8605" i="251"/>
  <c r="R7077" i="251"/>
  <c r="R1021" i="251"/>
  <c r="R7491" i="251"/>
  <c r="R2459" i="251"/>
  <c r="R8017" i="251"/>
  <c r="R509" i="251"/>
  <c r="R5300" i="251"/>
  <c r="R1691" i="251"/>
  <c r="R4260" i="251"/>
  <c r="R1545" i="251"/>
  <c r="R9296" i="251"/>
  <c r="R1665" i="251"/>
  <c r="R7055" i="251"/>
  <c r="R6916" i="251"/>
  <c r="R5646" i="251"/>
  <c r="R2605" i="251"/>
  <c r="R3398" i="251"/>
  <c r="R7660" i="251"/>
  <c r="R5325" i="251"/>
  <c r="R5236" i="251"/>
  <c r="R8151" i="251"/>
  <c r="R3097" i="251"/>
  <c r="R7482" i="251"/>
  <c r="R2428" i="251"/>
  <c r="R884" i="251"/>
  <c r="R2414" i="251"/>
  <c r="R4350" i="251"/>
  <c r="R6401" i="251"/>
  <c r="R8276" i="251"/>
  <c r="R9496" i="251"/>
  <c r="R9212" i="251"/>
  <c r="R2699" i="251"/>
  <c r="R2732" i="251"/>
  <c r="R3783" i="251"/>
  <c r="R1680" i="251"/>
  <c r="R7344" i="251"/>
  <c r="R6021" i="251"/>
  <c r="R8590" i="251"/>
  <c r="R2293" i="251"/>
  <c r="R2077" i="251"/>
  <c r="R4255" i="251"/>
  <c r="R5098" i="251"/>
  <c r="R9174" i="251"/>
  <c r="R9080" i="251"/>
  <c r="R3028" i="251"/>
  <c r="R1202" i="251"/>
  <c r="R468" i="251"/>
  <c r="R8082" i="251"/>
  <c r="R2268" i="251"/>
  <c r="R499" i="251"/>
  <c r="R5133" i="251"/>
  <c r="R5108" i="251"/>
  <c r="R3092" i="251"/>
  <c r="R9921" i="251"/>
  <c r="R5600" i="251"/>
  <c r="R4962" i="251"/>
  <c r="R5099" i="251"/>
  <c r="R710" i="251"/>
  <c r="R2918" i="251"/>
  <c r="R166" i="251"/>
  <c r="R8999" i="251"/>
  <c r="R1400" i="251"/>
  <c r="R7800" i="251"/>
  <c r="R987" i="251"/>
  <c r="R4860" i="251"/>
  <c r="R6014" i="251"/>
  <c r="R2390" i="251"/>
  <c r="R6263" i="251"/>
  <c r="R218" i="251"/>
  <c r="R1564" i="251"/>
  <c r="R5213" i="251"/>
  <c r="R9644" i="251"/>
  <c r="R1838" i="251"/>
  <c r="R7011" i="251"/>
  <c r="R4650" i="251"/>
  <c r="R8948" i="251"/>
  <c r="R9379" i="251"/>
  <c r="R2273" i="251"/>
  <c r="R9372" i="251"/>
  <c r="R2213" i="251"/>
  <c r="R8103" i="251"/>
  <c r="R6923" i="251"/>
  <c r="R112" i="251"/>
  <c r="R6699" i="251"/>
  <c r="R8460" i="251"/>
  <c r="R9413" i="251"/>
  <c r="R8904" i="251"/>
  <c r="R9040" i="251"/>
  <c r="R7592" i="251"/>
  <c r="R3408" i="251"/>
  <c r="R9545" i="251"/>
  <c r="R6793" i="251"/>
  <c r="R8143" i="251"/>
  <c r="R9295" i="251"/>
  <c r="R7724" i="251"/>
  <c r="R174" i="251"/>
  <c r="R4272" i="251"/>
  <c r="R5385" i="251"/>
  <c r="R5196" i="251"/>
  <c r="R7565" i="251"/>
  <c r="R2356" i="251"/>
  <c r="R250" i="251"/>
  <c r="R4857" i="251"/>
  <c r="R2657" i="251"/>
  <c r="R742" i="251"/>
  <c r="R363" i="251"/>
  <c r="R5091" i="251"/>
  <c r="R4887" i="251"/>
  <c r="R692" i="251"/>
  <c r="R6167" i="251"/>
  <c r="R4353" i="251"/>
  <c r="R7714" i="251"/>
  <c r="R6246" i="251"/>
  <c r="R7905" i="251"/>
  <c r="R6326" i="251"/>
  <c r="R3216" i="251"/>
  <c r="R1244" i="251"/>
  <c r="R1169" i="251"/>
  <c r="R466" i="251"/>
  <c r="R3125" i="251"/>
  <c r="R9418" i="251"/>
  <c r="R869" i="251"/>
  <c r="R5686" i="251"/>
  <c r="R5273" i="251"/>
  <c r="R3133" i="251"/>
  <c r="R4287" i="251"/>
  <c r="R4504" i="251"/>
  <c r="R5850" i="251"/>
  <c r="R6940" i="251"/>
  <c r="R2718" i="251"/>
  <c r="R5357" i="251"/>
  <c r="R522" i="251"/>
  <c r="R8755" i="251"/>
  <c r="R3747" i="251"/>
  <c r="R8258" i="251"/>
  <c r="R2016" i="251"/>
  <c r="R9313" i="251"/>
  <c r="R9716" i="251"/>
  <c r="R8215" i="251"/>
  <c r="R9400" i="251"/>
  <c r="R7680" i="251"/>
  <c r="R928" i="251"/>
  <c r="R2277" i="251"/>
  <c r="R8900" i="251"/>
  <c r="R1159" i="251"/>
  <c r="R5737" i="251"/>
  <c r="R9343" i="251"/>
  <c r="R2827" i="251"/>
  <c r="R1068" i="251"/>
  <c r="R1188" i="251"/>
  <c r="R1705" i="251"/>
  <c r="R9119" i="251"/>
  <c r="R8458" i="251"/>
  <c r="R2603" i="251"/>
  <c r="R836" i="251"/>
  <c r="R8040" i="251"/>
  <c r="R5797" i="251"/>
  <c r="R2637" i="251"/>
  <c r="R910" i="251"/>
  <c r="R5678" i="251"/>
  <c r="R1033" i="251"/>
  <c r="R3684" i="251"/>
  <c r="R4997" i="251"/>
  <c r="R2672" i="251"/>
  <c r="R647" i="251"/>
  <c r="R6599" i="251"/>
  <c r="R4460" i="251"/>
  <c r="R5407" i="251"/>
  <c r="R1164" i="251"/>
  <c r="R551" i="251"/>
  <c r="R3782" i="251"/>
  <c r="R8041" i="251"/>
  <c r="R5920" i="251"/>
  <c r="R678" i="251"/>
  <c r="R914" i="251"/>
  <c r="R8722" i="251"/>
  <c r="R4696" i="251"/>
  <c r="R3406" i="251"/>
  <c r="R5635" i="251"/>
  <c r="R8871" i="251"/>
  <c r="R7387" i="251"/>
  <c r="R1977" i="251"/>
  <c r="R991" i="251"/>
  <c r="R4993" i="251"/>
  <c r="R9179" i="251"/>
  <c r="R5925" i="251"/>
  <c r="R9918" i="251"/>
  <c r="R9694" i="251"/>
  <c r="R7983" i="251"/>
  <c r="R975" i="251"/>
  <c r="R9766" i="251"/>
  <c r="R8806" i="251"/>
  <c r="R6181" i="251"/>
  <c r="R5641" i="251"/>
  <c r="R5997" i="251"/>
  <c r="R1295" i="251"/>
  <c r="R6774" i="251"/>
  <c r="R800" i="251"/>
  <c r="R5384" i="251"/>
  <c r="R7241" i="251"/>
  <c r="R2415" i="251"/>
  <c r="R6919" i="251"/>
  <c r="R2383" i="251"/>
  <c r="R7272" i="251"/>
  <c r="R5999" i="251"/>
  <c r="R2560" i="251"/>
  <c r="R224" i="251"/>
  <c r="R876" i="251"/>
  <c r="R8120" i="251"/>
  <c r="R546" i="251"/>
  <c r="R115" i="251"/>
  <c r="R2650" i="251"/>
  <c r="R6353" i="251"/>
  <c r="R3322" i="251"/>
  <c r="R2083" i="251"/>
  <c r="R620" i="251"/>
  <c r="R2518" i="251"/>
  <c r="R4573" i="251"/>
  <c r="R787" i="251"/>
  <c r="R539" i="251"/>
  <c r="R9397" i="251"/>
  <c r="R1841" i="251"/>
  <c r="R2006" i="251"/>
  <c r="R7547" i="251"/>
  <c r="R8657" i="251"/>
  <c r="R2901" i="251"/>
  <c r="R7451" i="251"/>
  <c r="R9270" i="251"/>
  <c r="R3154" i="251"/>
  <c r="R4087" i="251"/>
  <c r="R7836" i="251"/>
  <c r="R3360" i="251"/>
  <c r="R7475" i="251"/>
  <c r="R7318" i="251"/>
  <c r="R282" i="251"/>
  <c r="R8028" i="251"/>
  <c r="R6641" i="251"/>
  <c r="R6228" i="251"/>
  <c r="R4535" i="251"/>
  <c r="R6170" i="251"/>
  <c r="R5789" i="251"/>
  <c r="R9528" i="251"/>
  <c r="R2764" i="251"/>
  <c r="R4654" i="251"/>
  <c r="R8665" i="251"/>
  <c r="R8553" i="251"/>
  <c r="R7908" i="251"/>
  <c r="R7682" i="251"/>
  <c r="R7595" i="251"/>
  <c r="R455" i="251"/>
  <c r="R7695" i="251"/>
  <c r="R10012" i="251"/>
  <c r="R9960" i="251"/>
  <c r="R518" i="251"/>
  <c r="R9666" i="251"/>
  <c r="R9815" i="251"/>
  <c r="R8861" i="251"/>
  <c r="R8299" i="251"/>
  <c r="R240" i="251"/>
  <c r="R4385" i="251"/>
  <c r="R66" i="251"/>
  <c r="R739" i="251"/>
  <c r="R2278" i="251"/>
  <c r="R4499" i="251"/>
  <c r="R2905" i="251"/>
  <c r="R2943" i="251"/>
  <c r="R1858" i="251"/>
  <c r="R3574" i="251"/>
  <c r="R1980" i="251"/>
  <c r="R801" i="251"/>
  <c r="R6547" i="251"/>
  <c r="R4152" i="251"/>
  <c r="R202" i="251"/>
  <c r="R9154" i="251"/>
  <c r="R1303" i="251"/>
  <c r="R2813" i="251"/>
  <c r="R9398" i="251"/>
  <c r="R7460" i="251"/>
  <c r="R7215" i="251"/>
  <c r="R7300" i="251"/>
  <c r="R8841" i="251"/>
  <c r="R545" i="251"/>
  <c r="R3493" i="251"/>
  <c r="R1772" i="251"/>
  <c r="R1096" i="251"/>
  <c r="R9086" i="251"/>
  <c r="R4240" i="251"/>
  <c r="R4101" i="251"/>
  <c r="R4418" i="251"/>
  <c r="R2916" i="251"/>
  <c r="R656" i="251"/>
  <c r="R528" i="251"/>
  <c r="R526" i="251"/>
  <c r="R339" i="251"/>
  <c r="R7573" i="251"/>
  <c r="R2808" i="251"/>
  <c r="R58" i="251"/>
  <c r="R2907" i="251"/>
  <c r="R6780" i="251"/>
  <c r="R9612" i="251"/>
  <c r="R306" i="251"/>
  <c r="R4980" i="251"/>
  <c r="R4823" i="251"/>
  <c r="R4029" i="251"/>
  <c r="R6654" i="251"/>
  <c r="R3466" i="251"/>
  <c r="R9650" i="251"/>
  <c r="R8181" i="251"/>
  <c r="R8311" i="251"/>
  <c r="R7427" i="251"/>
  <c r="R2402" i="251"/>
  <c r="R9954" i="251"/>
  <c r="R8254" i="251"/>
  <c r="R4610" i="251"/>
  <c r="R6283" i="251"/>
  <c r="R4524" i="251"/>
  <c r="R1606" i="251"/>
  <c r="R9288" i="251"/>
  <c r="R7974" i="251"/>
  <c r="R976" i="251"/>
  <c r="R4168" i="251"/>
  <c r="R9200" i="251"/>
  <c r="R9831" i="251"/>
  <c r="R6223" i="251"/>
  <c r="R2505" i="251"/>
  <c r="R2673" i="251"/>
  <c r="R592" i="251"/>
  <c r="R278" i="251"/>
  <c r="R1690" i="251"/>
  <c r="R3548" i="251"/>
  <c r="R5661" i="251"/>
  <c r="R5726" i="251"/>
  <c r="R7583" i="251"/>
  <c r="R7658" i="251"/>
  <c r="R1059" i="251"/>
  <c r="R7170" i="251"/>
  <c r="R5762" i="251"/>
  <c r="R3841" i="251"/>
  <c r="R2326" i="251"/>
  <c r="R2871" i="251"/>
  <c r="R3729" i="251"/>
  <c r="R4530" i="251"/>
  <c r="R4563" i="251"/>
  <c r="R5877" i="251"/>
  <c r="R1913" i="251"/>
  <c r="R7124" i="251"/>
  <c r="R922" i="251"/>
  <c r="R2993" i="251"/>
  <c r="R3026" i="251"/>
  <c r="R2803" i="251"/>
  <c r="R9420" i="251"/>
  <c r="R7693" i="251"/>
  <c r="R6867" i="251"/>
  <c r="R6900" i="251"/>
  <c r="R7701" i="251"/>
  <c r="R4884" i="251"/>
  <c r="R6709" i="251"/>
  <c r="R8602" i="251"/>
  <c r="R6976" i="251"/>
  <c r="R963" i="251"/>
  <c r="R8350" i="251"/>
  <c r="R672" i="251"/>
  <c r="R1003" i="251"/>
  <c r="R7403" i="251"/>
  <c r="R3084" i="251"/>
  <c r="R5449" i="251"/>
  <c r="R4808" i="251"/>
  <c r="R6440" i="251"/>
  <c r="R9159" i="251"/>
  <c r="R6025" i="251"/>
  <c r="R9934" i="251"/>
  <c r="R1590" i="251"/>
  <c r="R7990" i="251"/>
  <c r="R5463" i="251"/>
  <c r="R3704" i="251"/>
  <c r="R1177" i="251"/>
  <c r="R7577" i="251"/>
  <c r="R5050" i="251"/>
  <c r="R3291" i="251"/>
  <c r="R764" i="251"/>
  <c r="R7164" i="251"/>
  <c r="R4669" i="251"/>
  <c r="R1918" i="251"/>
  <c r="R191" i="251"/>
  <c r="R5823" i="251"/>
  <c r="R4694" i="251"/>
  <c r="R2167" i="251"/>
  <c r="R408" i="251"/>
  <c r="R6040" i="251"/>
  <c r="R4281" i="251"/>
  <c r="R1754" i="251"/>
  <c r="R8154" i="251"/>
  <c r="R5627" i="251"/>
  <c r="R2844" i="251"/>
  <c r="R1117" i="251"/>
  <c r="R6749" i="251"/>
  <c r="R5022" i="251"/>
  <c r="R2527" i="251"/>
  <c r="R5548" i="251"/>
  <c r="R1261" i="251"/>
  <c r="R7661" i="251"/>
  <c r="R3374" i="251"/>
  <c r="R2826" i="251"/>
  <c r="R8497" i="251"/>
  <c r="R9266" i="251"/>
  <c r="R7201" i="251"/>
  <c r="R8387" i="251"/>
  <c r="R554" i="251"/>
  <c r="R6186" i="251"/>
  <c r="R7523" i="251"/>
  <c r="R9043" i="251"/>
  <c r="R1569" i="251"/>
  <c r="R4642" i="251"/>
  <c r="R8505" i="251"/>
  <c r="R9658" i="251"/>
  <c r="R7488" i="251"/>
  <c r="R8253" i="251"/>
  <c r="R258" i="251"/>
  <c r="R8726" i="251"/>
  <c r="R9751" i="251"/>
  <c r="R3394" i="251"/>
  <c r="R131" i="251"/>
  <c r="R9467" i="251"/>
  <c r="R833" i="251"/>
  <c r="R1762" i="251"/>
  <c r="R1704" i="251"/>
  <c r="R2727" i="251"/>
  <c r="R2663" i="251"/>
  <c r="R5832" i="251"/>
  <c r="R2920" i="251"/>
  <c r="R265" i="251"/>
  <c r="R2480" i="251"/>
  <c r="R2864" i="251"/>
  <c r="R6625" i="251"/>
  <c r="R8000" i="251"/>
  <c r="R9962" i="251"/>
  <c r="R4107" i="251"/>
  <c r="R8203" i="251"/>
  <c r="R2348" i="251"/>
  <c r="R9860" i="251"/>
  <c r="R6447" i="251"/>
  <c r="R9063" i="251"/>
  <c r="R5092" i="251"/>
  <c r="R4193" i="251"/>
  <c r="R4864" i="251"/>
  <c r="R9738" i="251"/>
  <c r="R3883" i="251"/>
  <c r="R7979" i="251"/>
  <c r="R2124" i="251"/>
  <c r="R7556" i="251"/>
  <c r="R3119" i="251"/>
  <c r="R5799" i="251"/>
  <c r="R5644" i="251"/>
  <c r="R9740" i="251"/>
  <c r="R3917" i="251"/>
  <c r="R8013" i="251"/>
  <c r="R2190" i="251"/>
  <c r="R2544" i="251"/>
  <c r="R3567" i="251"/>
  <c r="R9799" i="251"/>
  <c r="R966" i="251"/>
  <c r="R3908" i="251"/>
  <c r="R3983" i="251"/>
  <c r="R4967" i="251"/>
  <c r="R5572" i="251"/>
  <c r="R5903" i="251"/>
  <c r="R9416" i="251"/>
  <c r="R9444" i="251"/>
  <c r="R5423" i="251"/>
  <c r="R5736" i="251"/>
  <c r="R774" i="251"/>
  <c r="R5252" i="251"/>
  <c r="R1615" i="251"/>
  <c r="R617" i="251"/>
  <c r="R327" i="251"/>
  <c r="R3622" i="251"/>
  <c r="R4869" i="251"/>
  <c r="R7664" i="251"/>
  <c r="R5959" i="251"/>
  <c r="R4293" i="251"/>
  <c r="R4464" i="251"/>
  <c r="R2313" i="251"/>
  <c r="R8646" i="251"/>
  <c r="R3301" i="251"/>
  <c r="R7951" i="251"/>
  <c r="R6185" i="251"/>
  <c r="R4908" i="251"/>
  <c r="R9004" i="251"/>
  <c r="R3181" i="251"/>
  <c r="R7277" i="251"/>
  <c r="R1454" i="251"/>
  <c r="R1455" i="251"/>
  <c r="R8389" i="251"/>
  <c r="R1765" i="251"/>
  <c r="R2960" i="251"/>
  <c r="R3951" i="251"/>
  <c r="R2697" i="251"/>
  <c r="R6476" i="251"/>
  <c r="R653" i="251"/>
  <c r="R4749" i="251"/>
  <c r="R8845" i="251"/>
  <c r="R3022" i="251"/>
  <c r="R5293" i="251"/>
  <c r="R9389" i="251"/>
  <c r="R3566" i="251"/>
  <c r="R9901" i="251"/>
  <c r="R9613" i="251"/>
  <c r="R6988" i="251"/>
  <c r="R7184" i="251"/>
  <c r="R5966" i="251"/>
  <c r="R2157" i="251"/>
  <c r="R9353" i="251"/>
  <c r="R9959" i="251"/>
  <c r="R5285" i="251"/>
  <c r="R1001" i="251"/>
  <c r="R9380" i="251"/>
  <c r="R8772" i="251"/>
  <c r="R5712" i="251"/>
  <c r="R8456" i="251"/>
  <c r="R1934" i="251"/>
  <c r="R8972" i="251"/>
  <c r="R8614" i="251"/>
  <c r="R4907" i="251"/>
  <c r="R994" i="251"/>
  <c r="R2575" i="251"/>
  <c r="R7435" i="251"/>
  <c r="R8899" i="251"/>
  <c r="R5060" i="251"/>
  <c r="R4521" i="251"/>
  <c r="R7425" i="251"/>
  <c r="R6433" i="251"/>
  <c r="R9365" i="251"/>
  <c r="R449" i="251"/>
  <c r="R7841" i="251"/>
  <c r="R5930" i="251"/>
  <c r="R4096" i="251"/>
  <c r="R6511" i="251"/>
  <c r="R6828" i="251"/>
  <c r="R158" i="251"/>
  <c r="R5115" i="251"/>
  <c r="R2489" i="251"/>
  <c r="R6486" i="251"/>
  <c r="R3966" i="251"/>
  <c r="R1276" i="251"/>
  <c r="R7321" i="251"/>
  <c r="R4695" i="251"/>
  <c r="R3492" i="251"/>
  <c r="R7471" i="251"/>
  <c r="R8171" i="251"/>
  <c r="R9443" i="251"/>
  <c r="R6210" i="251"/>
  <c r="R2581" i="251"/>
  <c r="R1037" i="251"/>
  <c r="R3505" i="251"/>
  <c r="R1145" i="251"/>
  <c r="R3762" i="251"/>
  <c r="R947" i="251"/>
  <c r="R10003" i="251"/>
  <c r="R6238" i="251"/>
  <c r="R666" i="251"/>
  <c r="R113" i="251"/>
  <c r="R7305" i="251"/>
  <c r="R777" i="251"/>
  <c r="R964" i="251"/>
  <c r="R4257" i="251"/>
  <c r="R4451" i="251"/>
  <c r="R5792" i="251"/>
  <c r="R1343" i="251"/>
  <c r="R4468" i="251"/>
  <c r="R1338" i="251"/>
  <c r="R6450" i="251"/>
  <c r="R6409" i="251"/>
  <c r="R8005" i="251"/>
  <c r="R6888" i="251"/>
  <c r="R7175" i="251"/>
  <c r="R5110" i="251"/>
  <c r="R1344" i="251"/>
  <c r="R8330" i="251"/>
  <c r="R1329" i="251"/>
  <c r="R4850" i="251"/>
  <c r="R2465" i="251"/>
  <c r="R1692" i="251"/>
  <c r="R3066" i="251"/>
  <c r="R9711" i="251"/>
  <c r="R1477" i="251"/>
  <c r="R7242" i="251"/>
  <c r="R196" i="251"/>
  <c r="R6319" i="251"/>
  <c r="R6214" i="251"/>
  <c r="R4685" i="251"/>
  <c r="R9575" i="251"/>
  <c r="R1612" i="251"/>
  <c r="R8714" i="251"/>
  <c r="R6249" i="251"/>
  <c r="R3116" i="251"/>
  <c r="R267" i="251"/>
  <c r="R4335" i="251"/>
  <c r="R5126" i="251"/>
  <c r="R6505" i="251"/>
  <c r="R4256" i="251"/>
  <c r="R10007" i="251"/>
  <c r="R3907" i="251"/>
  <c r="R2946" i="251"/>
  <c r="R9554" i="251"/>
  <c r="R9845" i="251"/>
  <c r="R8753" i="251"/>
  <c r="R6125" i="251"/>
  <c r="R1247" i="251"/>
  <c r="R5148" i="251"/>
  <c r="R2522" i="251"/>
  <c r="R664" i="251"/>
  <c r="R5311" i="251"/>
  <c r="R3389" i="251"/>
  <c r="R7354" i="251"/>
  <c r="R4728" i="251"/>
  <c r="R2870" i="251"/>
  <c r="R6470" i="251"/>
  <c r="R3814" i="251"/>
  <c r="R1090" i="251"/>
  <c r="R9697" i="251"/>
  <c r="R6164" i="251"/>
  <c r="R2032" i="251"/>
  <c r="R755" i="251"/>
  <c r="R7702" i="251"/>
  <c r="R6290" i="251"/>
  <c r="R5431" i="251"/>
  <c r="R9942" i="251"/>
  <c r="R5354" i="251"/>
  <c r="R7388" i="251"/>
  <c r="R4754" i="251"/>
  <c r="R6320" i="251"/>
  <c r="R7684" i="251"/>
  <c r="R8134" i="251"/>
  <c r="R651" i="251"/>
  <c r="R9474" i="251"/>
  <c r="R3618" i="251"/>
  <c r="R9517" i="251"/>
  <c r="R2253" i="251"/>
  <c r="R826" i="251"/>
  <c r="R5426" i="251"/>
  <c r="R968" i="251"/>
  <c r="R8516" i="251"/>
  <c r="R2373" i="251"/>
  <c r="R8046" i="251"/>
  <c r="R2224" i="251"/>
  <c r="R6324" i="251"/>
  <c r="R5556" i="251"/>
  <c r="R7959" i="251"/>
  <c r="R3929" i="251"/>
  <c r="R8734" i="251"/>
  <c r="R1071" i="251"/>
  <c r="R9107" i="251"/>
  <c r="R259" i="251"/>
  <c r="R9387" i="251"/>
  <c r="R204" i="251"/>
  <c r="R5035" i="251"/>
  <c r="R4312" i="251"/>
  <c r="R3997" i="251"/>
  <c r="R7987" i="251"/>
  <c r="R5846" i="251"/>
  <c r="R6906" i="251"/>
  <c r="R3864" i="251"/>
  <c r="R1340" i="251"/>
  <c r="R792" i="251"/>
  <c r="R5081" i="251"/>
  <c r="R2379" i="251"/>
  <c r="R1241" i="251"/>
  <c r="R4781" i="251"/>
  <c r="R9606" i="251"/>
  <c r="R2055" i="251"/>
  <c r="AD11" i="126"/>
  <c r="AD17" i="126" s="1"/>
  <c r="AI15" i="126"/>
  <c r="AI13" i="126"/>
  <c r="AI9" i="126"/>
  <c r="AI10" i="126"/>
  <c r="CE10" i="73"/>
  <c r="CE11" i="73"/>
  <c r="CE16" i="73" s="1"/>
  <c r="R5326" i="251"/>
  <c r="R9133" i="251"/>
  <c r="R5038" i="251"/>
  <c r="R9101" i="251"/>
  <c r="R1933" i="251"/>
  <c r="R6220" i="251"/>
  <c r="R2693" i="251"/>
  <c r="R4367" i="251"/>
  <c r="R775" i="251"/>
  <c r="R5006" i="251"/>
  <c r="R7533" i="251"/>
  <c r="R365" i="251"/>
  <c r="R644" i="251"/>
  <c r="R292" i="251"/>
  <c r="R2384" i="251"/>
  <c r="R5033" i="251"/>
  <c r="R1575" i="251"/>
  <c r="R9414" i="251"/>
  <c r="R8358" i="251"/>
  <c r="R8976" i="251"/>
  <c r="R2953" i="251"/>
  <c r="R5414" i="251"/>
  <c r="R2661" i="251"/>
  <c r="R8208" i="251"/>
  <c r="R3812" i="251"/>
  <c r="R2928" i="251"/>
  <c r="R5063" i="251"/>
  <c r="R1422" i="251"/>
  <c r="R7180" i="251"/>
  <c r="R1510" i="251"/>
  <c r="R4395" i="251"/>
  <c r="R1537" i="251"/>
  <c r="R4622" i="251"/>
  <c r="R5643" i="251"/>
  <c r="R2979" i="251"/>
  <c r="R2096" i="251"/>
  <c r="R8038" i="251"/>
  <c r="R9216" i="251"/>
  <c r="R8281" i="251"/>
  <c r="R8853" i="251"/>
  <c r="R2752" i="251"/>
  <c r="R7776" i="251"/>
  <c r="R5418" i="251"/>
  <c r="R7906" i="251"/>
  <c r="R4878" i="251"/>
  <c r="R6060" i="251"/>
  <c r="R6493" i="251"/>
  <c r="R4603" i="251"/>
  <c r="R441" i="251"/>
  <c r="R5974" i="251"/>
  <c r="R3454" i="251"/>
  <c r="R508" i="251"/>
  <c r="R5785" i="251"/>
  <c r="R1623" i="251"/>
  <c r="R368" i="251"/>
  <c r="R1609" i="251"/>
  <c r="R7147" i="251"/>
  <c r="R3651" i="251"/>
  <c r="R598" i="251"/>
  <c r="R1813" i="251"/>
  <c r="R525" i="251"/>
  <c r="R689" i="251"/>
  <c r="R6232" i="251"/>
  <c r="R7569" i="251"/>
  <c r="R5603" i="251"/>
  <c r="R8211" i="251"/>
  <c r="R5470" i="251"/>
  <c r="R7545" i="251"/>
  <c r="R3751" i="251"/>
  <c r="R198" i="251"/>
  <c r="R4871" i="251"/>
  <c r="R4268" i="251"/>
  <c r="R10008" i="251"/>
  <c r="R6026" i="251"/>
  <c r="R8493" i="251"/>
  <c r="R1741" i="251"/>
  <c r="R6681" i="251"/>
  <c r="R4914" i="251"/>
  <c r="R7216" i="251"/>
  <c r="R1936" i="251"/>
  <c r="R1668" i="251"/>
  <c r="R5008" i="251"/>
  <c r="R8293" i="251"/>
  <c r="R2195" i="251"/>
  <c r="R3508" i="251"/>
  <c r="R1559" i="251"/>
  <c r="R857" i="251"/>
  <c r="R8222" i="251"/>
  <c r="R5351" i="251"/>
  <c r="R8595" i="251"/>
  <c r="R3681" i="251"/>
  <c r="R4523" i="251"/>
  <c r="R7721" i="251"/>
  <c r="R4765" i="251"/>
  <c r="R7731" i="251"/>
  <c r="R1240" i="251"/>
  <c r="R1566" i="251"/>
  <c r="R1794" i="251"/>
  <c r="R7594" i="251"/>
  <c r="R5280" i="251"/>
  <c r="R8031" i="251"/>
  <c r="R3746" i="251"/>
  <c r="R5210" i="251"/>
  <c r="R6584" i="251"/>
  <c r="R4525" i="251"/>
  <c r="R3685" i="251"/>
  <c r="R4166" i="251"/>
  <c r="AI11" i="126"/>
  <c r="CL12" i="73"/>
  <c r="R8877" i="251"/>
  <c r="R8589" i="251"/>
  <c r="R5964" i="251"/>
  <c r="R9518" i="251"/>
  <c r="R2990" i="251"/>
  <c r="R109" i="251"/>
  <c r="R5616" i="251"/>
  <c r="R9256" i="251"/>
  <c r="R4966" i="251"/>
  <c r="R7497" i="251"/>
  <c r="R2310" i="251"/>
  <c r="R3888" i="251"/>
  <c r="R2148" i="251"/>
  <c r="R8591" i="251"/>
  <c r="R1351" i="251"/>
  <c r="R1166" i="251"/>
  <c r="R6924" i="251"/>
  <c r="R7621" i="251"/>
  <c r="R4139" i="251"/>
  <c r="R7808" i="251"/>
  <c r="R5961" i="251"/>
  <c r="R5387" i="251"/>
  <c r="R9282" i="251"/>
  <c r="R4329" i="251"/>
  <c r="R5094" i="251"/>
  <c r="R5184" i="251"/>
  <c r="R8803" i="251"/>
  <c r="R8597" i="251"/>
  <c r="R9914" i="251"/>
  <c r="R8560" i="251"/>
  <c r="R4906" i="251"/>
  <c r="R2370" i="251"/>
  <c r="R4174" i="251"/>
  <c r="R5804" i="251"/>
  <c r="R6237" i="251"/>
  <c r="R4347" i="251"/>
  <c r="R185" i="251"/>
  <c r="R5718" i="251"/>
  <c r="R3198" i="251"/>
  <c r="R8155" i="251"/>
  <c r="R5529" i="251"/>
  <c r="R1367" i="251"/>
  <c r="R5775" i="251"/>
  <c r="R8168" i="251"/>
  <c r="R6891" i="251"/>
  <c r="R9634" i="251"/>
  <c r="R342" i="251"/>
  <c r="R1557" i="251"/>
  <c r="R269" i="251"/>
  <c r="R433" i="251"/>
  <c r="R5208" i="251"/>
  <c r="R6289" i="251"/>
  <c r="R3075" i="251"/>
  <c r="R6083" i="251"/>
  <c r="R4190" i="251"/>
  <c r="R6521" i="251"/>
  <c r="R615" i="251"/>
  <c r="R5253" i="251"/>
  <c r="R6096" i="251"/>
  <c r="R7662" i="251"/>
  <c r="R4012" i="251"/>
  <c r="R139" i="251"/>
  <c r="R9752" i="251"/>
  <c r="R5514" i="251"/>
  <c r="R6169" i="251"/>
  <c r="R205" i="251"/>
  <c r="R6425" i="251"/>
  <c r="R4402" i="251"/>
  <c r="R5167" i="251"/>
  <c r="R9640" i="251"/>
  <c r="R4332" i="251"/>
  <c r="R8907" i="251"/>
  <c r="R806" i="251"/>
  <c r="R9764" i="251"/>
  <c r="R147" i="251"/>
  <c r="R6271" i="251"/>
  <c r="R9088" i="251"/>
  <c r="R4598" i="251"/>
  <c r="R89" i="251"/>
  <c r="R6894" i="251"/>
  <c r="R2594" i="251"/>
  <c r="R5638" i="251"/>
  <c r="R9275" i="251"/>
  <c r="R9544" i="251"/>
  <c r="R2849" i="251"/>
  <c r="R3663" i="251"/>
  <c r="R5648" i="251"/>
  <c r="R7851" i="251"/>
  <c r="R4776" i="251"/>
  <c r="R4253" i="251"/>
  <c r="R3288" i="251"/>
  <c r="R7219" i="251"/>
  <c r="R2973" i="251"/>
  <c r="R4403" i="251"/>
  <c r="R7901" i="251"/>
  <c r="R4054" i="251"/>
  <c r="R9978" i="251"/>
  <c r="R5034" i="251"/>
  <c r="R6358" i="251"/>
  <c r="R9151" i="251"/>
  <c r="R5471" i="251"/>
  <c r="R6325" i="251"/>
  <c r="R6551" i="251"/>
  <c r="R899" i="251"/>
  <c r="R9952" i="251"/>
  <c r="R1917" i="251"/>
  <c r="AG10" i="126"/>
  <c r="BF10" i="73"/>
  <c r="BF9" i="73"/>
  <c r="BF13" i="73"/>
  <c r="BF15" i="73"/>
  <c r="CL11" i="73"/>
  <c r="R4814" i="251"/>
  <c r="R8621" i="251"/>
  <c r="R4046" i="251"/>
  <c r="R8333" i="251"/>
  <c r="R1421" i="251"/>
  <c r="R5708" i="251"/>
  <c r="R8304" i="251"/>
  <c r="R9929" i="251"/>
  <c r="R2086" i="251"/>
  <c r="R2734" i="251"/>
  <c r="R6765" i="251"/>
  <c r="R9772" i="251"/>
  <c r="R3344" i="251"/>
  <c r="R1040" i="251"/>
  <c r="R9672" i="251"/>
  <c r="R6152" i="251"/>
  <c r="R3718" i="251"/>
  <c r="R1030" i="251"/>
  <c r="R9445" i="251"/>
  <c r="R2825" i="251"/>
  <c r="R1864" i="251"/>
  <c r="R7493" i="251"/>
  <c r="R6884" i="251"/>
  <c r="R9839" i="251"/>
  <c r="R6448" i="251"/>
  <c r="R6857" i="251"/>
  <c r="R399" i="251"/>
  <c r="R6119" i="251"/>
  <c r="R7206" i="251"/>
  <c r="R4620" i="251"/>
  <c r="R9549" i="251"/>
  <c r="R3661" i="251"/>
  <c r="R6668" i="251"/>
  <c r="R3750" i="251"/>
  <c r="R3717" i="251"/>
  <c r="R9515" i="251"/>
  <c r="R3627" i="251"/>
  <c r="R8385" i="251"/>
  <c r="R3872" i="251"/>
  <c r="R5224" i="251"/>
  <c r="R3463" i="251"/>
  <c r="R2092" i="251"/>
  <c r="R5131" i="251"/>
  <c r="R9194" i="251"/>
  <c r="R4706" i="251"/>
  <c r="R9861" i="251"/>
  <c r="R5608" i="251"/>
  <c r="R8521" i="251"/>
  <c r="R1798" i="251"/>
  <c r="R8616" i="251"/>
  <c r="R8797" i="251"/>
  <c r="R9211" i="251"/>
  <c r="R6307" i="251"/>
  <c r="R8983" i="251"/>
  <c r="R8341" i="251"/>
  <c r="R9084" i="251"/>
  <c r="R9146" i="251"/>
  <c r="R8344" i="251"/>
  <c r="R9460" i="251"/>
  <c r="R8530" i="251"/>
  <c r="R2346" i="251"/>
  <c r="R4291" i="251"/>
  <c r="R9569" i="251"/>
  <c r="R7434" i="251"/>
  <c r="R3886" i="251"/>
  <c r="R3821" i="251"/>
  <c r="R5292" i="251"/>
  <c r="R6302" i="251"/>
  <c r="R5981" i="251"/>
  <c r="R4380" i="251"/>
  <c r="R1787" i="251"/>
  <c r="R1498" i="251"/>
  <c r="R8088" i="251"/>
  <c r="R6775" i="251"/>
  <c r="R5462" i="251"/>
  <c r="R1983" i="251"/>
  <c r="R1662" i="251"/>
  <c r="R61" i="251"/>
  <c r="R7899" i="251"/>
  <c r="R5562" i="251"/>
  <c r="R3737" i="251"/>
  <c r="R3448" i="251"/>
  <c r="R1111" i="251"/>
  <c r="R7784" i="251"/>
  <c r="R111" i="251"/>
  <c r="R8047" i="251"/>
  <c r="R2248" i="251"/>
  <c r="R1124" i="251"/>
  <c r="R6635" i="251"/>
  <c r="R897" i="251"/>
  <c r="R10013" i="251"/>
  <c r="R9147" i="251"/>
  <c r="R86" i="251"/>
  <c r="R3860" i="251"/>
  <c r="R7412" i="251"/>
  <c r="R1614" i="251"/>
  <c r="R9164" i="251"/>
  <c r="R4306" i="251"/>
  <c r="R177" i="251"/>
  <c r="R22" i="251"/>
  <c r="R55" i="251"/>
  <c r="R4307" i="251"/>
  <c r="R6033" i="251"/>
  <c r="R6133" i="251"/>
  <c r="R547" i="251"/>
  <c r="R5153" i="251"/>
  <c r="R7522" i="251"/>
  <c r="R1002" i="251"/>
  <c r="R3934" i="251"/>
  <c r="R6364" i="251"/>
  <c r="R7735" i="251"/>
  <c r="R881" i="251"/>
  <c r="R944" i="251"/>
  <c r="R3462" i="251"/>
  <c r="R165" i="251"/>
  <c r="R6280" i="251"/>
  <c r="R3526" i="251"/>
  <c r="R4041" i="251"/>
  <c r="R3500" i="251"/>
  <c r="R8810" i="251"/>
  <c r="R8130" i="251"/>
  <c r="R1219" i="251"/>
  <c r="R6371" i="251"/>
  <c r="R5258" i="251"/>
  <c r="R5118" i="251"/>
  <c r="R2296" i="251"/>
  <c r="R7730" i="251"/>
  <c r="R9100" i="251"/>
  <c r="R5979" i="251"/>
  <c r="R5657" i="251"/>
  <c r="R3510" i="251"/>
  <c r="R4369" i="251"/>
  <c r="R5165" i="251"/>
  <c r="R5417" i="251"/>
  <c r="R3629" i="251"/>
  <c r="R4485" i="251"/>
  <c r="R8261" i="251"/>
  <c r="R5067" i="251"/>
  <c r="R6859" i="251"/>
  <c r="R9327" i="251"/>
  <c r="R7813" i="251"/>
  <c r="R3331" i="251"/>
  <c r="R765" i="251"/>
  <c r="R7249" i="251"/>
  <c r="R4926" i="251"/>
  <c r="R436" i="251"/>
  <c r="R2431" i="251"/>
  <c r="R2806" i="251"/>
  <c r="R3274" i="251"/>
  <c r="R7703" i="251"/>
  <c r="R3593" i="251"/>
  <c r="R192" i="251"/>
  <c r="R3683" i="251"/>
  <c r="R396" i="251"/>
  <c r="R8763" i="251"/>
  <c r="R9024" i="251"/>
  <c r="R8814" i="251"/>
  <c r="R9244" i="251"/>
  <c r="R3433" i="251"/>
  <c r="R8586" i="251"/>
  <c r="R360" i="251"/>
  <c r="R1152" i="251"/>
  <c r="R3848" i="251"/>
  <c r="R8571" i="251"/>
  <c r="R3741" i="251"/>
  <c r="R2520" i="251"/>
  <c r="R4626" i="251"/>
  <c r="R7516" i="251"/>
  <c r="R7863" i="251"/>
  <c r="R819" i="251"/>
  <c r="R6877" i="251"/>
  <c r="R6003" i="251"/>
  <c r="R7619" i="251"/>
  <c r="R7030" i="251"/>
  <c r="R938" i="251"/>
  <c r="R5334" i="251"/>
  <c r="R1346" i="251"/>
  <c r="R7162" i="251"/>
  <c r="R4191" i="251"/>
  <c r="R5301" i="251"/>
  <c r="R5761" i="251"/>
  <c r="R7476" i="251"/>
  <c r="R90" i="251"/>
  <c r="R4320" i="251"/>
  <c r="R6295" i="251"/>
  <c r="R9527" i="251"/>
  <c r="R9580" i="251"/>
  <c r="R1743" i="251"/>
  <c r="R7588" i="251"/>
  <c r="R9864" i="251"/>
  <c r="R7017" i="251"/>
  <c r="R4346" i="251"/>
  <c r="R3686" i="251"/>
  <c r="R230" i="251"/>
  <c r="R6981" i="251"/>
  <c r="R4833" i="251"/>
  <c r="R1727" i="251"/>
  <c r="R2863" i="251"/>
  <c r="R7156" i="251"/>
  <c r="R5777" i="251"/>
  <c r="R3422" i="251"/>
  <c r="R9925" i="251"/>
  <c r="R2988" i="251"/>
  <c r="R7042" i="251"/>
  <c r="R4606" i="251"/>
  <c r="R7218" i="251"/>
  <c r="R3353" i="251"/>
  <c r="R785" i="251"/>
  <c r="R4653" i="251"/>
  <c r="R3117" i="251"/>
  <c r="R4708" i="251"/>
  <c r="R7279" i="251"/>
  <c r="R4043" i="251"/>
  <c r="R4201" i="251"/>
  <c r="R2117" i="251"/>
  <c r="R2528" i="251"/>
  <c r="R7868" i="251"/>
  <c r="R7571" i="251"/>
  <c r="R1407" i="251"/>
  <c r="R2506" i="251"/>
  <c r="R5911" i="251"/>
  <c r="R4175" i="251"/>
  <c r="R9019" i="251"/>
  <c r="R6338" i="251"/>
  <c r="R9835" i="251"/>
  <c r="R1409" i="251"/>
  <c r="R2336" i="251"/>
  <c r="R5320" i="251"/>
  <c r="R8220" i="251"/>
  <c r="R9639" i="251"/>
  <c r="R4643" i="251"/>
  <c r="R3430" i="251"/>
  <c r="R9054" i="251"/>
  <c r="R6982" i="251"/>
  <c r="R8482" i="251"/>
  <c r="R3229" i="251"/>
  <c r="R4370" i="251"/>
  <c r="R8520" i="251"/>
  <c r="R1667" i="251"/>
  <c r="R6166" i="251"/>
  <c r="R9609" i="251"/>
  <c r="R2859" i="251"/>
  <c r="R7273" i="251"/>
  <c r="R4613" i="251"/>
  <c r="R9285" i="251"/>
  <c r="R9293" i="251"/>
  <c r="R9950" i="251"/>
  <c r="R6597" i="251"/>
  <c r="R8471" i="251"/>
  <c r="R8274" i="251"/>
  <c r="R5036" i="251"/>
  <c r="R6808" i="251"/>
  <c r="R7643" i="251"/>
  <c r="R3400" i="251"/>
  <c r="R5355" i="251"/>
  <c r="R7733" i="251"/>
  <c r="R8908" i="251"/>
  <c r="R6901" i="251"/>
  <c r="R4051" i="251"/>
  <c r="R1249" i="251"/>
  <c r="R746" i="251"/>
  <c r="R3804" i="251"/>
  <c r="R1682" i="251"/>
  <c r="R7620" i="251"/>
  <c r="R7823" i="251"/>
  <c r="R9928" i="251"/>
  <c r="R4035" i="251"/>
  <c r="R5186" i="251"/>
  <c r="R2691" i="251"/>
  <c r="R5335" i="251"/>
  <c r="R8588" i="251"/>
  <c r="R438" i="251"/>
  <c r="R4678" i="251"/>
  <c r="R5579" i="251"/>
  <c r="R3797" i="251"/>
  <c r="R8119" i="251"/>
  <c r="R4114" i="251"/>
  <c r="R4444" i="251"/>
  <c r="R695" i="251"/>
  <c r="R5085" i="251"/>
  <c r="R4979" i="251"/>
  <c r="R6881" i="251"/>
  <c r="R6006" i="251"/>
  <c r="R170" i="251"/>
  <c r="R3542" i="251"/>
  <c r="R7426" i="251"/>
  <c r="R5593" i="251"/>
  <c r="R3167" i="251"/>
  <c r="R3765" i="251"/>
  <c r="R9141" i="251"/>
  <c r="R6675" i="251"/>
  <c r="R4888" i="251"/>
  <c r="R8569" i="251"/>
  <c r="R4470" i="251"/>
  <c r="R8247" i="251"/>
  <c r="R1018" i="251"/>
  <c r="AG9" i="126"/>
  <c r="R805" i="251"/>
  <c r="R1385" i="251"/>
  <c r="R4619" i="251"/>
  <c r="R6082" i="251"/>
  <c r="R730" i="251"/>
  <c r="R5767" i="251"/>
  <c r="R6644" i="251"/>
  <c r="R5521" i="251"/>
  <c r="R3292" i="251"/>
  <c r="R5327" i="251"/>
  <c r="R9665" i="251"/>
  <c r="R482" i="251"/>
  <c r="R9890" i="251"/>
  <c r="R766" i="251"/>
  <c r="R5682" i="251"/>
  <c r="R3419" i="251"/>
  <c r="R7928" i="251"/>
  <c r="R6293" i="251"/>
  <c r="R8940" i="251"/>
  <c r="R8455" i="251"/>
  <c r="R8356" i="251"/>
  <c r="R7012" i="251"/>
  <c r="R4494" i="251"/>
  <c r="R3275" i="251"/>
  <c r="R4299" i="251"/>
  <c r="R2831" i="251"/>
  <c r="R9736" i="251"/>
  <c r="R9209" i="251"/>
  <c r="R2748" i="251"/>
  <c r="R4722" i="251"/>
  <c r="R7421" i="251"/>
  <c r="R2773" i="251"/>
  <c r="R4991" i="251"/>
  <c r="R981" i="251"/>
  <c r="R48" i="251"/>
  <c r="R6659" i="251"/>
  <c r="R2337" i="251"/>
  <c r="R9323" i="251"/>
  <c r="R8704" i="251"/>
  <c r="R6434" i="251"/>
  <c r="R6672" i="251"/>
  <c r="R5985" i="251"/>
  <c r="R1551" i="251"/>
  <c r="R9595" i="251"/>
  <c r="R6767" i="251"/>
  <c r="R8413" i="251"/>
  <c r="R8132" i="251"/>
  <c r="R9945" i="251"/>
  <c r="R6715" i="251"/>
  <c r="R4023" i="251"/>
  <c r="R3090" i="251"/>
  <c r="R3932" i="251"/>
  <c r="R183" i="251"/>
  <c r="R7921" i="251"/>
  <c r="R6812" i="251"/>
  <c r="R3443" i="251"/>
  <c r="R9653" i="251"/>
  <c r="R4982" i="251"/>
  <c r="R6109" i="251"/>
  <c r="R982" i="251"/>
  <c r="R9944" i="251"/>
  <c r="R4313" i="251"/>
  <c r="R863" i="251"/>
  <c r="R1907" i="251"/>
  <c r="R3074" i="251"/>
  <c r="R2584" i="251"/>
  <c r="R8885" i="251"/>
  <c r="R5651" i="251"/>
  <c r="R8706" i="251"/>
  <c r="R5740" i="251"/>
  <c r="R2472" i="251"/>
  <c r="AG13" i="126"/>
  <c r="CJ11" i="73"/>
  <c r="CJ15" i="73"/>
  <c r="CJ10" i="73"/>
  <c r="CJ12" i="73"/>
  <c r="R6829" i="251"/>
  <c r="R4520" i="251"/>
  <c r="R6697" i="251"/>
  <c r="R8781" i="251"/>
  <c r="R903" i="251"/>
  <c r="R553" i="251"/>
  <c r="R8483" i="251"/>
  <c r="R7840" i="251"/>
  <c r="R2653" i="251"/>
  <c r="R4182" i="251"/>
  <c r="R4538" i="251"/>
  <c r="R3015" i="251"/>
  <c r="R9567" i="251"/>
  <c r="R6388" i="251"/>
  <c r="R3282" i="251"/>
  <c r="R5398" i="251"/>
  <c r="R2450" i="251"/>
  <c r="R8978" i="251"/>
  <c r="R3036" i="251"/>
  <c r="R6702" i="251"/>
  <c r="R1167" i="251"/>
  <c r="R8622" i="251"/>
  <c r="R8843" i="251"/>
  <c r="R1793" i="251"/>
  <c r="R3552" i="251"/>
  <c r="R8532" i="251"/>
  <c r="R7101" i="251"/>
  <c r="R2098" i="251"/>
  <c r="R752" i="251"/>
  <c r="R3163" i="251"/>
  <c r="R7416" i="251"/>
  <c r="R5269" i="251"/>
  <c r="R2062" i="251"/>
  <c r="R773" i="251"/>
  <c r="R8624" i="251"/>
  <c r="R5289" i="251"/>
  <c r="R2251" i="251"/>
  <c r="R1995" i="251"/>
  <c r="R559" i="251"/>
  <c r="R2501" i="251"/>
  <c r="R8185" i="251"/>
  <c r="R188" i="251"/>
  <c r="R8570" i="251"/>
  <c r="R155" i="251"/>
  <c r="R5373" i="251"/>
  <c r="R1749" i="251"/>
  <c r="R3967" i="251"/>
  <c r="R8116" i="251"/>
  <c r="R5760" i="251"/>
  <c r="R8811" i="251"/>
  <c r="R1568" i="251"/>
  <c r="R418" i="251"/>
  <c r="R9166" i="251"/>
  <c r="R1088" i="251"/>
  <c r="R3913" i="251"/>
  <c r="R3203" i="251"/>
  <c r="R5636" i="251"/>
  <c r="R1824" i="251"/>
  <c r="R8335" i="251"/>
  <c r="R9784" i="251"/>
  <c r="R3643" i="251"/>
  <c r="R7574" i="251"/>
  <c r="R2578" i="251"/>
  <c r="R3420" i="251"/>
  <c r="R7830" i="251"/>
  <c r="R7409" i="251"/>
  <c r="R5788" i="251"/>
  <c r="R2419" i="251"/>
  <c r="R6690" i="251"/>
  <c r="R3958" i="251"/>
  <c r="R4317" i="251"/>
  <c r="R214" i="251"/>
  <c r="R8664" i="251"/>
  <c r="R4792" i="251"/>
  <c r="R7710" i="251"/>
  <c r="R6193" i="251"/>
  <c r="R5472" i="251"/>
  <c r="R1811" i="251"/>
  <c r="R1560" i="251"/>
  <c r="R3139" i="251"/>
  <c r="R2579" i="251"/>
  <c r="R9236" i="251"/>
  <c r="R5484" i="251"/>
  <c r="R5831" i="251"/>
  <c r="R2744" i="251"/>
  <c r="R5455" i="251"/>
  <c r="R3975" i="251"/>
  <c r="R2089" i="251"/>
  <c r="R8525" i="251"/>
  <c r="R1792" i="251"/>
  <c r="R1826" i="251"/>
  <c r="R8488" i="251"/>
  <c r="R10006" i="251"/>
  <c r="R3392" i="251"/>
  <c r="R161" i="251"/>
  <c r="R9010" i="251"/>
  <c r="R2350" i="251"/>
  <c r="R5087" i="251"/>
  <c r="R4766" i="251"/>
  <c r="R2076" i="251"/>
  <c r="R6073" i="251"/>
  <c r="R5784" i="251"/>
  <c r="R4215" i="251"/>
  <c r="R3926" i="251"/>
  <c r="R7229" i="251"/>
  <c r="R4571" i="251"/>
  <c r="R4026" i="251"/>
  <c r="R1689" i="251"/>
  <c r="R8023" i="251"/>
  <c r="R7734" i="251"/>
  <c r="R7056" i="251"/>
  <c r="R9862" i="251"/>
  <c r="R3305" i="251"/>
  <c r="R9008" i="251"/>
  <c r="R3051" i="251"/>
  <c r="R7299" i="251"/>
  <c r="R7233" i="251"/>
  <c r="R6453" i="251"/>
  <c r="R7155" i="251"/>
  <c r="R5876" i="251"/>
  <c r="R9485" i="251"/>
  <c r="R71" i="251"/>
  <c r="R2514" i="251"/>
  <c r="R187" i="251"/>
  <c r="R2739" i="251"/>
  <c r="R7669" i="251"/>
  <c r="R7602" i="251"/>
  <c r="R3473" i="251"/>
  <c r="R1439" i="251"/>
  <c r="R9848" i="251"/>
  <c r="R3843" i="251"/>
  <c r="R1730" i="251"/>
  <c r="R7327" i="251"/>
  <c r="R7197" i="251"/>
  <c r="R2780" i="251"/>
  <c r="R1591" i="251"/>
  <c r="R7566" i="251"/>
  <c r="R484" i="251"/>
  <c r="R3429" i="251"/>
  <c r="R7525" i="251"/>
  <c r="R8587" i="251"/>
  <c r="R3169" i="251"/>
  <c r="R9661" i="251"/>
  <c r="R4384" i="251"/>
  <c r="R9079" i="251"/>
  <c r="R8627" i="251"/>
  <c r="R1418" i="251"/>
  <c r="R6845" i="251"/>
  <c r="R215" i="251"/>
  <c r="R1330" i="251"/>
  <c r="R1469" i="251"/>
  <c r="R1371" i="251"/>
  <c r="R7160" i="251"/>
  <c r="R4757" i="251"/>
  <c r="R1550" i="251"/>
  <c r="R1797" i="251"/>
  <c r="R1520" i="251"/>
  <c r="R8393" i="251"/>
  <c r="R4495" i="251"/>
  <c r="R2407" i="251"/>
  <c r="R6480" i="251"/>
  <c r="R8255" i="251"/>
  <c r="R8647" i="251"/>
  <c r="R4424" i="251"/>
  <c r="R9762" i="251"/>
  <c r="R1369" i="251"/>
  <c r="R4609" i="251"/>
  <c r="R7290" i="251"/>
  <c r="R2930" i="251"/>
  <c r="R4284" i="251"/>
  <c r="R5234" i="251"/>
  <c r="R895" i="251"/>
  <c r="R7092" i="251"/>
  <c r="R3724" i="251"/>
  <c r="R9498" i="251"/>
  <c r="R3946" i="251"/>
  <c r="R5227" i="251"/>
  <c r="R2625" i="251"/>
  <c r="R4202" i="251"/>
  <c r="R7368" i="251"/>
  <c r="R9493" i="251"/>
  <c r="R5317" i="251"/>
  <c r="R1186" i="251"/>
  <c r="R4975" i="251"/>
  <c r="R9083" i="251"/>
  <c r="R9294" i="251"/>
  <c r="R7937" i="251"/>
  <c r="R3131" i="251"/>
  <c r="R7062" i="251"/>
  <c r="R7665" i="251"/>
  <c r="R827" i="251"/>
  <c r="R4758" i="251"/>
  <c r="R6897" i="251"/>
  <c r="R5020" i="251"/>
  <c r="R883" i="251"/>
  <c r="R5375" i="251"/>
  <c r="R4148" i="251"/>
  <c r="R3037" i="251"/>
  <c r="R3509" i="251"/>
  <c r="R4707" i="251"/>
  <c r="R3446" i="251"/>
  <c r="R3549" i="251"/>
  <c r="R4913" i="251"/>
  <c r="R9074" i="251"/>
  <c r="R2546" i="251"/>
  <c r="R7828" i="251"/>
  <c r="R7754" i="251"/>
  <c r="R1299" i="251"/>
  <c r="R1315" i="251"/>
  <c r="R5228" i="251"/>
  <c r="R1464" i="251"/>
  <c r="BG13" i="73"/>
  <c r="CG14" i="73"/>
  <c r="R2798" i="251"/>
  <c r="R6317" i="251"/>
  <c r="R2510" i="251"/>
  <c r="R5773" i="251"/>
  <c r="R9804" i="251"/>
  <c r="R1263" i="251"/>
  <c r="R5513" i="251"/>
  <c r="R9477" i="251"/>
  <c r="R9385" i="251"/>
  <c r="R1198" i="251"/>
  <c r="R4205" i="251"/>
  <c r="R8236" i="251"/>
  <c r="R6087" i="251"/>
  <c r="R7815" i="251"/>
  <c r="R5318" i="251"/>
  <c r="R6949" i="251"/>
  <c r="R6724" i="251"/>
  <c r="R2405" i="251"/>
  <c r="R6184" i="251"/>
  <c r="R5702" i="251"/>
  <c r="R5136" i="251"/>
  <c r="R7535" i="251"/>
  <c r="R1897" i="251"/>
  <c r="R7846" i="251"/>
  <c r="R7022" i="251"/>
  <c r="R3497" i="251"/>
  <c r="R8967" i="251"/>
  <c r="R4422" i="251"/>
  <c r="R2629" i="251"/>
  <c r="R4880" i="251"/>
  <c r="R7086" i="251"/>
  <c r="R8269" i="251"/>
  <c r="R1101" i="251"/>
  <c r="R5132" i="251"/>
  <c r="R6128" i="251"/>
  <c r="R1252" i="251"/>
  <c r="R8235" i="251"/>
  <c r="R1067" i="251"/>
  <c r="R9887" i="251"/>
  <c r="R4581" i="251"/>
  <c r="R3334" i="251"/>
  <c r="R3237" i="251"/>
  <c r="R9483" i="251"/>
  <c r="R3595" i="251"/>
  <c r="R7969" i="251"/>
  <c r="R3264" i="251"/>
  <c r="R7024" i="251"/>
  <c r="R495" i="251"/>
  <c r="R7239" i="251"/>
  <c r="R4648" i="251"/>
  <c r="R9317" i="251"/>
  <c r="R4961" i="251"/>
  <c r="R9946" i="251"/>
  <c r="R7361" i="251"/>
  <c r="R9750" i="251"/>
  <c r="R2976" i="251"/>
  <c r="R9058" i="251"/>
  <c r="R352" i="251"/>
  <c r="R2241" i="251"/>
  <c r="R9811" i="251"/>
  <c r="R6944" i="251"/>
  <c r="R810" i="251"/>
  <c r="R8404" i="251"/>
  <c r="R8754" i="251"/>
  <c r="R3594" i="251"/>
  <c r="R2094" i="251"/>
  <c r="R1517" i="251"/>
  <c r="R4831" i="251"/>
  <c r="R4510" i="251"/>
  <c r="R2141" i="251"/>
  <c r="R1820" i="251"/>
  <c r="R251" i="251"/>
  <c r="R5817" i="251"/>
  <c r="R5528" i="251"/>
  <c r="R3959" i="251"/>
  <c r="R2646" i="251"/>
  <c r="R703" i="251"/>
  <c r="R5949" i="251"/>
  <c r="R5628" i="251"/>
  <c r="R4059" i="251"/>
  <c r="R3770" i="251"/>
  <c r="R1433" i="251"/>
  <c r="R7767" i="251"/>
  <c r="R7478" i="251"/>
  <c r="R2448" i="251"/>
  <c r="R5222" i="251"/>
  <c r="R649" i="251"/>
  <c r="R5072" i="251"/>
  <c r="R2572" i="251"/>
  <c r="R2795" i="251"/>
  <c r="R9055" i="251"/>
  <c r="R3491" i="251"/>
  <c r="R2913" i="251"/>
  <c r="R4149" i="251"/>
  <c r="R6899" i="251"/>
  <c r="R5364" i="251"/>
  <c r="R8205" i="251"/>
  <c r="R5363" i="251"/>
  <c r="R1234" i="251"/>
  <c r="R7322" i="251"/>
  <c r="R1203" i="251"/>
  <c r="R6645" i="251"/>
  <c r="R6322" i="251"/>
  <c r="R2193" i="251"/>
  <c r="R7834" i="251"/>
  <c r="R9592" i="251"/>
  <c r="R1027" i="251"/>
  <c r="R8225" i="251"/>
  <c r="R7071" i="251"/>
  <c r="R6941" i="251"/>
  <c r="R2524" i="251"/>
  <c r="R567" i="251"/>
  <c r="R5233" i="251"/>
  <c r="R552" i="251"/>
  <c r="R9865" i="251"/>
  <c r="R5296" i="251"/>
  <c r="R9700" i="251"/>
  <c r="R2853" i="251"/>
  <c r="R8331" i="251"/>
  <c r="R9920" i="251"/>
  <c r="R9149" i="251"/>
  <c r="R320" i="251"/>
  <c r="R8567" i="251"/>
  <c r="R8371" i="251"/>
  <c r="R1162" i="251"/>
  <c r="R6589" i="251"/>
  <c r="R7862" i="251"/>
  <c r="R818" i="251"/>
  <c r="R1213" i="251"/>
  <c r="R1115" i="251"/>
  <c r="R6648" i="251"/>
  <c r="R3733" i="251"/>
  <c r="R1038" i="251"/>
  <c r="R1904" i="251"/>
  <c r="R1199" i="251"/>
  <c r="R7822" i="251"/>
  <c r="R4199" i="251"/>
  <c r="R7111" i="251"/>
  <c r="R7696" i="251"/>
  <c r="R8194" i="251"/>
  <c r="R4807" i="251"/>
  <c r="R6823" i="251"/>
  <c r="R609" i="251"/>
  <c r="R345" i="251"/>
  <c r="R3553" i="251"/>
  <c r="R6266" i="251"/>
  <c r="R882" i="251"/>
  <c r="R3260" i="251"/>
  <c r="R4210" i="251"/>
  <c r="R7998" i="251"/>
  <c r="R6068" i="251"/>
  <c r="R3212" i="251"/>
  <c r="R8986" i="251"/>
  <c r="R3434" i="251"/>
  <c r="R4203" i="251"/>
  <c r="R643" i="251"/>
  <c r="R3690" i="251"/>
  <c r="R3591" i="251"/>
  <c r="R8725" i="251"/>
  <c r="R3078" i="251"/>
  <c r="R3265" i="251"/>
  <c r="R4616" i="251"/>
  <c r="R7843" i="251"/>
  <c r="R6863" i="251"/>
  <c r="R9623" i="251"/>
  <c r="R2619" i="251"/>
  <c r="R6550" i="251"/>
  <c r="R7153" i="251"/>
  <c r="R315" i="251"/>
  <c r="R4246" i="251"/>
  <c r="R4337" i="251"/>
  <c r="R891" i="251"/>
  <c r="R8018" i="251"/>
  <c r="R3262" i="251"/>
  <c r="R5907" i="251"/>
  <c r="R1948" i="251"/>
  <c r="R6292" i="251"/>
  <c r="R2785" i="251"/>
  <c r="R5461" i="251"/>
  <c r="R2525" i="251"/>
  <c r="R9070" i="251"/>
  <c r="R842" i="251"/>
  <c r="R1010" i="251"/>
  <c r="R6548" i="251"/>
  <c r="R5962" i="251"/>
  <c r="R2290" i="251"/>
  <c r="R8864" i="251"/>
  <c r="R4972" i="251"/>
  <c r="R7464" i="251"/>
  <c r="R5040" i="251"/>
  <c r="R2533" i="251"/>
  <c r="R900" i="251"/>
  <c r="R151" i="251"/>
  <c r="R4078" i="251"/>
  <c r="R6252" i="251"/>
  <c r="R4627" i="251"/>
  <c r="R3698" i="251"/>
  <c r="R4656" i="251"/>
  <c r="R3110" i="251"/>
  <c r="R9690" i="251"/>
  <c r="R4575" i="251"/>
  <c r="R4254" i="251"/>
  <c r="R1885" i="251"/>
  <c r="R28" i="251"/>
  <c r="R6874" i="251"/>
  <c r="R5561" i="251"/>
  <c r="R5016" i="251"/>
  <c r="R2679" i="251"/>
  <c r="R266" i="251"/>
  <c r="R8062" i="251"/>
  <c r="R5693" i="251"/>
  <c r="R5372" i="251"/>
  <c r="R3803" i="251"/>
  <c r="R1210" i="251"/>
  <c r="R921" i="251"/>
  <c r="R7511" i="251"/>
  <c r="R7222" i="251"/>
  <c r="R8015" i="251"/>
  <c r="R388" i="251"/>
  <c r="R1896" i="251"/>
  <c r="R464" i="251"/>
  <c r="R2316" i="251"/>
  <c r="R2539" i="251"/>
  <c r="R6305" i="251"/>
  <c r="R2818" i="251"/>
  <c r="R9626" i="251"/>
  <c r="R3893" i="251"/>
  <c r="R1078" i="251"/>
  <c r="R1524" i="251"/>
  <c r="R7437" i="251"/>
  <c r="R5107" i="251"/>
  <c r="R978" i="251"/>
  <c r="R6554" i="251"/>
  <c r="R6042" i="251"/>
  <c r="R4853" i="251"/>
  <c r="R6066" i="251"/>
  <c r="R1937" i="251"/>
  <c r="R6744" i="251"/>
  <c r="R1696" i="251"/>
  <c r="R3522" i="251"/>
  <c r="R3489" i="251"/>
  <c r="R4767" i="251"/>
  <c r="R6429" i="251"/>
  <c r="R2491" i="251"/>
  <c r="R7413" i="251"/>
  <c r="R4721" i="251"/>
  <c r="R6855" i="251"/>
  <c r="R6928" i="251"/>
  <c r="R6191" i="251"/>
  <c r="R6500" i="251"/>
  <c r="R1060" i="251"/>
  <c r="R7051" i="251"/>
  <c r="R8893" i="251"/>
  <c r="R9184" i="251"/>
  <c r="R8643" i="251"/>
  <c r="R9027" i="251"/>
  <c r="R906" i="251"/>
  <c r="R5821" i="251"/>
  <c r="R182" i="251"/>
  <c r="R7953" i="251"/>
  <c r="R957" i="251"/>
  <c r="R859" i="251"/>
  <c r="R6392" i="251"/>
  <c r="R2676" i="251"/>
  <c r="R8397" i="251"/>
  <c r="R679" i="251"/>
  <c r="R809" i="251"/>
  <c r="R6535" i="251"/>
  <c r="R4811" i="251"/>
  <c r="R8965" i="251"/>
  <c r="R6407" i="251"/>
  <c r="R9213" i="251"/>
  <c r="R295" i="251"/>
  <c r="R2064" i="251"/>
  <c r="R7970" i="251"/>
  <c r="R7447" i="251"/>
  <c r="R9911" i="251"/>
  <c r="R5498" i="251"/>
  <c r="R832" i="251"/>
  <c r="R956" i="251"/>
  <c r="R3442" i="251"/>
  <c r="R3069" i="251"/>
  <c r="R948" i="251"/>
  <c r="R1643" i="251"/>
  <c r="R5249" i="251"/>
  <c r="R362" i="251"/>
  <c r="R3691" i="251"/>
  <c r="R1122" i="251"/>
  <c r="R3409" i="251"/>
  <c r="R3461" i="251"/>
  <c r="R3043" i="251"/>
  <c r="R5476" i="251"/>
  <c r="R9016" i="251"/>
  <c r="R8399" i="251"/>
  <c r="R4867" i="251"/>
  <c r="R712" i="251"/>
  <c r="R353" i="251"/>
  <c r="R59" i="251"/>
  <c r="R8053" i="251"/>
  <c r="R4895" i="251"/>
  <c r="R7450" i="251"/>
  <c r="R2710" i="251"/>
  <c r="R9683" i="251"/>
  <c r="R858" i="251"/>
  <c r="R2130" i="251"/>
  <c r="R1470" i="251"/>
  <c r="R5139" i="251"/>
  <c r="R924" i="251"/>
  <c r="R371" i="251"/>
  <c r="R5283" i="251"/>
  <c r="R4437" i="251"/>
  <c r="R1501" i="251"/>
  <c r="R2156" i="251"/>
  <c r="R7293" i="251"/>
  <c r="R4817" i="251"/>
  <c r="R5012" i="251"/>
  <c r="R4426" i="251"/>
  <c r="R754" i="251"/>
  <c r="R5310" i="251"/>
  <c r="R7214" i="251"/>
  <c r="R1862" i="251"/>
  <c r="R3049" i="251"/>
  <c r="R5892" i="251"/>
  <c r="R8954" i="251"/>
  <c r="R5494" i="251"/>
  <c r="R5164" i="251"/>
  <c r="R8365" i="251"/>
  <c r="R8077" i="251"/>
  <c r="R5452" i="251"/>
  <c r="R4583" i="251"/>
  <c r="R6509" i="251"/>
  <c r="R2345" i="251"/>
  <c r="R5544" i="251"/>
  <c r="R7972" i="251"/>
  <c r="R7751" i="251"/>
  <c r="R8526" i="251"/>
  <c r="R880" i="251"/>
  <c r="R3367" i="251"/>
  <c r="R6544" i="251"/>
  <c r="R6412" i="251"/>
  <c r="R9259" i="251"/>
  <c r="R5473" i="251"/>
  <c r="R8070" i="251"/>
  <c r="R4875" i="251"/>
  <c r="R290" i="251"/>
  <c r="R5609" i="251"/>
  <c r="R1635" i="251"/>
  <c r="R3619" i="251"/>
  <c r="R8572" i="251"/>
  <c r="R8451" i="251"/>
  <c r="R2090" i="251"/>
  <c r="R3630" i="251"/>
  <c r="R6046" i="251"/>
  <c r="R1531" i="251"/>
  <c r="R6519" i="251"/>
  <c r="R7932" i="251"/>
  <c r="R3192" i="251"/>
  <c r="R8615" i="251"/>
  <c r="R8891" i="251"/>
  <c r="R1951" i="251"/>
  <c r="R8034" i="251"/>
  <c r="R5743" i="251"/>
  <c r="R4746" i="251"/>
  <c r="R8764" i="251"/>
  <c r="R6918" i="251"/>
  <c r="R8109" i="251"/>
  <c r="R7821" i="251"/>
  <c r="R3952" i="251"/>
  <c r="R1831" i="251"/>
  <c r="R6253" i="251"/>
  <c r="R8648" i="251"/>
  <c r="R2184" i="251"/>
  <c r="R6341" i="251"/>
  <c r="R6608" i="251"/>
  <c r="R3623" i="251"/>
  <c r="R9065" i="251"/>
  <c r="R1232" i="251"/>
  <c r="R6153" i="251"/>
  <c r="R3364" i="251"/>
  <c r="R9037" i="251"/>
  <c r="R6156" i="251"/>
  <c r="R5508" i="251"/>
  <c r="R3115" i="251"/>
  <c r="R8414" i="251"/>
  <c r="R4230" i="251"/>
  <c r="R3873" i="251"/>
  <c r="R6983" i="251"/>
  <c r="R6959" i="251"/>
  <c r="R8162" i="251"/>
  <c r="R163" i="251"/>
  <c r="R8288" i="251"/>
  <c r="R8316" i="251"/>
  <c r="R3427" i="251"/>
  <c r="R1834" i="251"/>
  <c r="R1121" i="251"/>
  <c r="R3118" i="251"/>
  <c r="R7135" i="251"/>
  <c r="R5790" i="251"/>
  <c r="R2588" i="251"/>
  <c r="R6552" i="251"/>
  <c r="R4438" i="251"/>
  <c r="R1150" i="251"/>
  <c r="R7676" i="251"/>
  <c r="R4794" i="251"/>
  <c r="R2936" i="251"/>
  <c r="R599" i="251"/>
  <c r="R7982" i="251"/>
  <c r="R3596" i="251"/>
  <c r="R3563" i="251"/>
  <c r="R8477" i="251"/>
  <c r="R7923" i="251"/>
  <c r="R1102" i="251"/>
  <c r="R3538" i="251"/>
  <c r="R4539" i="251"/>
  <c r="R3795" i="251"/>
  <c r="R5522" i="251"/>
  <c r="R9301" i="251"/>
  <c r="R4288" i="251"/>
  <c r="R7709" i="251"/>
  <c r="R3383" i="251"/>
  <c r="R1519" i="251"/>
  <c r="R4943" i="251"/>
  <c r="R741" i="251"/>
  <c r="R3656" i="251"/>
  <c r="R9099" i="251"/>
  <c r="R1986" i="251"/>
  <c r="R4490" i="251"/>
  <c r="R1239" i="251"/>
  <c r="R2574" i="251"/>
  <c r="R6299" i="251"/>
  <c r="R8361" i="251"/>
  <c r="R3310" i="251"/>
  <c r="R6285" i="251"/>
  <c r="R9775" i="251"/>
  <c r="R8454" i="251"/>
  <c r="R1966" i="251"/>
  <c r="R8748" i="251"/>
  <c r="R8807" i="251"/>
  <c r="R1829" i="251"/>
  <c r="R2576" i="251"/>
  <c r="R9316" i="251"/>
  <c r="R6217" i="251"/>
  <c r="R6830" i="251"/>
  <c r="R969" i="251"/>
  <c r="R10000" i="251"/>
  <c r="R2893" i="251"/>
  <c r="R1508" i="251"/>
  <c r="R8747" i="251"/>
  <c r="R8158" i="251"/>
  <c r="R1324" i="251"/>
  <c r="R7138" i="251"/>
  <c r="R2021" i="251"/>
  <c r="R2729" i="251"/>
  <c r="R3842" i="251"/>
  <c r="R6306" i="251"/>
  <c r="R1473" i="251"/>
  <c r="R9410" i="251"/>
  <c r="R8994" i="251"/>
  <c r="R3906" i="251"/>
  <c r="R2606" i="251"/>
  <c r="R6879" i="251"/>
  <c r="R2332" i="251"/>
  <c r="R474" i="251"/>
  <c r="R4471" i="251"/>
  <c r="R894" i="251"/>
  <c r="R4827" i="251"/>
  <c r="R1656" i="251"/>
  <c r="R3844" i="251"/>
  <c r="R6342" i="251"/>
  <c r="R3307" i="251"/>
  <c r="R8379" i="251"/>
  <c r="R7667" i="251"/>
  <c r="R8396" i="251"/>
  <c r="R4275" i="251"/>
  <c r="R3985" i="251"/>
  <c r="R7939" i="251"/>
  <c r="R7453" i="251"/>
  <c r="R1170" i="251"/>
  <c r="R7716" i="251"/>
  <c r="R6561" i="251"/>
  <c r="R4234" i="251"/>
  <c r="R8428" i="251"/>
  <c r="R4236" i="251"/>
  <c r="R9158" i="251"/>
  <c r="R3054" i="251"/>
  <c r="R2766" i="251"/>
  <c r="R141" i="251"/>
  <c r="R4134" i="251"/>
  <c r="R1710" i="251"/>
  <c r="R8492" i="251"/>
  <c r="R9577" i="251"/>
  <c r="R9956" i="251"/>
  <c r="R8463" i="251"/>
  <c r="R9968" i="251"/>
  <c r="R4745" i="251"/>
  <c r="R7977" i="251"/>
  <c r="R8870" i="251"/>
  <c r="R7312" i="251"/>
  <c r="R1357" i="251"/>
  <c r="R9808" i="251"/>
  <c r="R8491" i="251"/>
  <c r="R7107" i="251"/>
  <c r="R7173" i="251"/>
  <c r="R3851" i="251"/>
  <c r="R517" i="251"/>
  <c r="R1320" i="251"/>
  <c r="R9505" i="251"/>
  <c r="R9473" i="251"/>
  <c r="R3523" i="251"/>
  <c r="R7681" i="251"/>
  <c r="R8660" i="251"/>
  <c r="R1773" i="251"/>
  <c r="R507" i="251"/>
  <c r="R5884" i="251"/>
  <c r="R9311" i="251"/>
  <c r="R7528" i="251"/>
  <c r="R4359" i="251"/>
  <c r="BM9" i="73"/>
  <c r="BM11" i="73"/>
  <c r="BM14" i="73"/>
  <c r="R2542" i="251"/>
  <c r="R6061" i="251"/>
  <c r="R2254" i="251"/>
  <c r="R5517" i="251"/>
  <c r="R9548" i="251"/>
  <c r="R6414" i="251"/>
  <c r="R201" i="251"/>
  <c r="R5765" i="251"/>
  <c r="R77" i="251"/>
  <c r="R942" i="251"/>
  <c r="R3949" i="251"/>
  <c r="R7980" i="251"/>
  <c r="R1927" i="251"/>
  <c r="R3687" i="251"/>
  <c r="R1222" i="251"/>
  <c r="R9796" i="251"/>
  <c r="R4548" i="251"/>
  <c r="R581" i="251"/>
  <c r="R1992" i="251"/>
  <c r="R1638" i="251"/>
  <c r="R144" i="251"/>
  <c r="R3599" i="251"/>
  <c r="R9000" i="251"/>
  <c r="R7145" i="251"/>
  <c r="R167" i="251"/>
  <c r="R262" i="251"/>
  <c r="R8292" i="251"/>
  <c r="R2320" i="251"/>
  <c r="R3726" i="251"/>
  <c r="R7757" i="251"/>
  <c r="R845" i="251"/>
  <c r="R80" i="251"/>
  <c r="R1328" i="251"/>
  <c r="R3660" i="251"/>
  <c r="R7723" i="251"/>
  <c r="R811" i="251"/>
  <c r="R9631" i="251"/>
  <c r="R1349" i="251"/>
  <c r="R3588" i="251"/>
  <c r="R7268" i="251"/>
  <c r="R9227" i="251"/>
  <c r="R3339" i="251"/>
  <c r="R5057" i="251"/>
  <c r="R8638" i="251"/>
  <c r="R7759" i="251"/>
  <c r="R5806" i="251"/>
  <c r="R6661" i="251"/>
  <c r="R1352" i="251"/>
  <c r="R9359" i="251"/>
  <c r="R6560" i="251"/>
  <c r="R9912" i="251"/>
  <c r="R9494" i="251"/>
  <c r="R128" i="251"/>
  <c r="R3680" i="251"/>
  <c r="R9529" i="251"/>
  <c r="R8960" i="251"/>
  <c r="R9555" i="251"/>
  <c r="R8785" i="251"/>
  <c r="R298" i="251"/>
  <c r="R9987" i="251"/>
  <c r="R8498" i="251"/>
  <c r="R3338" i="251"/>
  <c r="R9453" i="251"/>
  <c r="R1005" i="251"/>
  <c r="R8193" i="251"/>
  <c r="AD10" i="126"/>
  <c r="BI13" i="73"/>
  <c r="BG12" i="73"/>
  <c r="CG15" i="73"/>
  <c r="CK15" i="73"/>
  <c r="CB14" i="73"/>
  <c r="BH11" i="73"/>
  <c r="BH14" i="73"/>
  <c r="R2286" i="251"/>
  <c r="R5805" i="251"/>
  <c r="R1998" i="251"/>
  <c r="R5261" i="251"/>
  <c r="R9292" i="251"/>
  <c r="R6889" i="251"/>
  <c r="R8934" i="251"/>
  <c r="R9584" i="251"/>
  <c r="R7120" i="251"/>
  <c r="R686" i="251"/>
  <c r="R3693" i="251"/>
  <c r="R6444" i="251"/>
  <c r="R3369" i="251"/>
  <c r="R9094" i="251"/>
  <c r="R7205" i="251"/>
  <c r="R6276" i="251"/>
  <c r="R6638" i="251"/>
  <c r="R3024" i="251"/>
  <c r="R7463" i="251"/>
  <c r="R7909" i="251"/>
  <c r="R7663" i="251"/>
  <c r="R5096" i="251"/>
  <c r="R2312" i="251"/>
  <c r="R8805" i="251"/>
  <c r="R3337" i="251"/>
  <c r="R3174" i="251"/>
  <c r="R6758" i="251"/>
  <c r="R5573" i="251"/>
  <c r="R5348" i="251"/>
  <c r="R8623" i="251"/>
  <c r="R3470" i="251"/>
  <c r="R7501" i="251"/>
  <c r="R589" i="251"/>
  <c r="R1072" i="251"/>
  <c r="R6927" i="251"/>
  <c r="R3404" i="251"/>
  <c r="R7467" i="251"/>
  <c r="R555" i="251"/>
  <c r="R9375" i="251"/>
  <c r="R7652" i="251"/>
  <c r="R2244" i="251"/>
  <c r="R5188" i="251"/>
  <c r="R8971" i="251"/>
  <c r="R3083" i="251"/>
  <c r="R1281" i="251"/>
  <c r="R6819" i="251"/>
  <c r="R2927" i="251"/>
  <c r="R7049" i="251"/>
  <c r="R2885" i="251"/>
  <c r="R7719" i="251"/>
  <c r="R4751" i="251"/>
  <c r="R2368" i="251"/>
  <c r="R8410" i="251"/>
  <c r="R9656" i="251"/>
  <c r="R8982" i="251"/>
  <c r="R9789" i="251"/>
  <c r="R9947" i="251"/>
  <c r="R9273" i="251"/>
  <c r="R5408" i="251"/>
  <c r="R9299" i="251"/>
  <c r="R8529" i="251"/>
  <c r="R42" i="251"/>
  <c r="R4739" i="251"/>
  <c r="R8242" i="251"/>
  <c r="R3082" i="251"/>
  <c r="R9197" i="251"/>
  <c r="R749" i="251"/>
  <c r="R4319" i="251"/>
  <c r="R2974" i="251"/>
  <c r="R1629" i="251"/>
  <c r="R6907" i="251"/>
  <c r="R6618" i="251"/>
  <c r="R5049" i="251"/>
  <c r="R4760" i="251"/>
  <c r="R2423" i="251"/>
  <c r="R8127" i="251"/>
  <c r="R7806" i="251"/>
  <c r="R5437" i="251"/>
  <c r="R5116" i="251"/>
  <c r="R3547" i="251"/>
  <c r="R954" i="251"/>
  <c r="R665" i="251"/>
  <c r="R7255" i="251"/>
  <c r="R6966" i="251"/>
  <c r="R3471" i="251"/>
  <c r="R4976" i="251"/>
  <c r="R1958" i="251"/>
  <c r="R5935" i="251"/>
  <c r="R1804" i="251"/>
  <c r="R1259" i="251"/>
  <c r="R641" i="251"/>
  <c r="R8481" i="251"/>
  <c r="R9370" i="251"/>
  <c r="R3637" i="251"/>
  <c r="R822" i="251"/>
  <c r="R1268" i="251"/>
  <c r="R7181" i="251"/>
  <c r="R4851" i="251"/>
  <c r="R722" i="251"/>
  <c r="R5530" i="251"/>
  <c r="R5274" i="251"/>
  <c r="R3829" i="251"/>
  <c r="R5810" i="251"/>
  <c r="R1681" i="251"/>
  <c r="R2904" i="251"/>
  <c r="R9943" i="251"/>
  <c r="R225" i="251"/>
  <c r="R8721" i="251"/>
  <c r="R4511" i="251"/>
  <c r="R5917" i="251"/>
  <c r="R1211" i="251"/>
  <c r="R5365" i="251"/>
  <c r="R3441" i="251"/>
  <c r="R7269" i="251"/>
  <c r="R2640" i="251"/>
  <c r="R4904" i="251"/>
  <c r="R624" i="251"/>
  <c r="R7600" i="251"/>
  <c r="R6539" i="251"/>
  <c r="R64" i="251"/>
  <c r="R2435" i="251"/>
  <c r="R5312" i="251"/>
  <c r="R5699" i="251"/>
  <c r="R4355" i="251"/>
  <c r="R650" i="251"/>
  <c r="R4285" i="251"/>
  <c r="R6037" i="251"/>
  <c r="R3601" i="251"/>
  <c r="R189" i="251"/>
  <c r="R7738" i="251"/>
  <c r="R3064" i="251"/>
  <c r="R628" i="251"/>
  <c r="R7885" i="251"/>
  <c r="R7208" i="251"/>
  <c r="R1064" i="251"/>
  <c r="R6950" i="251"/>
  <c r="R3787" i="251"/>
  <c r="R7248" i="251"/>
  <c r="R1605" i="251"/>
  <c r="R6755" i="251"/>
  <c r="R9924" i="251"/>
  <c r="R2191" i="251"/>
  <c r="R4705" i="251"/>
  <c r="R6423" i="251"/>
  <c r="R6467" i="251"/>
  <c r="R3194" i="251"/>
  <c r="R9655" i="251"/>
  <c r="R7579" i="251"/>
  <c r="R9465" i="251"/>
  <c r="R2045" i="251"/>
  <c r="R5779" i="251"/>
  <c r="R1131" i="251"/>
  <c r="R8672" i="251"/>
  <c r="R7967" i="251"/>
  <c r="R3179" i="251"/>
  <c r="R3136" i="251"/>
  <c r="R2897" i="251"/>
  <c r="R2660" i="251"/>
  <c r="R3457" i="251"/>
  <c r="R9007" i="251"/>
  <c r="R8248" i="251"/>
  <c r="R6288" i="251"/>
  <c r="R4770" i="251"/>
  <c r="R4934" i="251"/>
  <c r="R5663" i="251"/>
  <c r="R7706" i="251"/>
  <c r="R3189" i="251"/>
  <c r="R4127" i="251"/>
  <c r="R4378" i="251"/>
  <c r="R2198" i="251"/>
  <c r="R9171" i="251"/>
  <c r="R1337" i="251"/>
  <c r="R5169" i="251"/>
  <c r="R7805" i="251"/>
  <c r="R3859" i="251"/>
  <c r="R156" i="251"/>
  <c r="R850" i="251"/>
  <c r="R9842" i="251"/>
  <c r="R3157" i="251"/>
  <c r="R7068" i="251"/>
  <c r="R1132" i="251"/>
  <c r="R5757" i="251"/>
  <c r="R2911" i="251"/>
  <c r="R3732" i="251"/>
  <c r="R7935" i="251"/>
  <c r="R1316" i="251"/>
  <c r="R2494" i="251"/>
  <c r="R7465" i="251"/>
  <c r="R4165" i="251"/>
  <c r="R5192" i="251"/>
  <c r="R4366" i="251"/>
  <c r="R1218" i="251"/>
  <c r="R6229" i="251"/>
  <c r="R3749" i="251"/>
  <c r="R3790" i="251"/>
  <c r="R1165" i="251"/>
  <c r="R3600" i="251"/>
  <c r="R2478" i="251"/>
  <c r="R9516" i="251"/>
  <c r="R5391" i="251"/>
  <c r="R2824" i="251"/>
  <c r="R8296" i="251"/>
  <c r="R2789" i="251"/>
  <c r="R239" i="251"/>
  <c r="R4137" i="251"/>
  <c r="R2790" i="251"/>
  <c r="R3405" i="251"/>
  <c r="R101" i="251"/>
  <c r="R3371" i="251"/>
  <c r="R2536" i="251"/>
  <c r="R1836" i="251"/>
  <c r="R8938" i="251"/>
  <c r="R1448" i="251"/>
  <c r="R5288" i="251"/>
  <c r="R5571" i="251"/>
  <c r="R4258" i="251"/>
  <c r="R8890" i="251"/>
  <c r="R9204" i="251"/>
  <c r="R1411" i="251"/>
  <c r="R7178" i="251"/>
  <c r="R3565" i="251"/>
  <c r="R5725" i="251"/>
  <c r="R4124" i="251"/>
  <c r="R986" i="251"/>
  <c r="R4950" i="251"/>
  <c r="R1406" i="251"/>
  <c r="R5306" i="251"/>
  <c r="R3481" i="251"/>
  <c r="R855" i="251"/>
  <c r="R5518" i="251"/>
  <c r="R772" i="251"/>
  <c r="R7552" i="251"/>
  <c r="R8733" i="251"/>
  <c r="R3604" i="251"/>
  <c r="R1358" i="251"/>
  <c r="R4050" i="251"/>
  <c r="R7446" i="251"/>
  <c r="R4597" i="251"/>
  <c r="R7424" i="251"/>
  <c r="R4663" i="251"/>
  <c r="R1512" i="251"/>
  <c r="R5723" i="251"/>
  <c r="R3902" i="251"/>
  <c r="R7087" i="251"/>
  <c r="R3822" i="251"/>
  <c r="R3534" i="251"/>
  <c r="R909" i="251"/>
  <c r="R8975" i="251"/>
  <c r="R2222" i="251"/>
  <c r="R9260" i="251"/>
  <c r="R2031" i="251"/>
  <c r="R8903" i="251"/>
  <c r="R486" i="251"/>
  <c r="R3528" i="251"/>
  <c r="R9028" i="251"/>
  <c r="R5550" i="251"/>
  <c r="R1327" i="251"/>
  <c r="R391" i="251"/>
  <c r="R8175" i="251"/>
  <c r="R3149" i="251"/>
  <c r="R2372" i="251"/>
  <c r="R9003" i="251"/>
  <c r="R1633" i="251"/>
  <c r="R5319" i="251"/>
  <c r="R1580" i="251"/>
  <c r="R4357" i="251"/>
  <c r="R2665" i="251"/>
  <c r="R8327" i="251"/>
  <c r="R8642" i="251"/>
  <c r="R5537" i="251"/>
  <c r="R8634" i="251"/>
  <c r="R3235" i="251"/>
  <c r="R7650" i="251"/>
  <c r="R4618" i="251"/>
  <c r="R3309" i="251"/>
  <c r="R2909" i="251"/>
  <c r="R1019" i="251"/>
  <c r="R4727" i="251"/>
  <c r="R1471" i="251"/>
  <c r="R5083" i="251"/>
  <c r="R3225" i="251"/>
  <c r="R5861" i="251"/>
  <c r="R263" i="251"/>
  <c r="R9823" i="251"/>
  <c r="R7221" i="251"/>
  <c r="R8652" i="251"/>
  <c r="R5844" i="251"/>
  <c r="R4576" i="251"/>
  <c r="R234" i="251"/>
  <c r="R1426" i="251"/>
  <c r="R2671" i="251"/>
  <c r="R6720" i="251"/>
  <c r="R9168" i="251"/>
  <c r="R7938" i="251"/>
  <c r="R2279" i="251"/>
  <c r="R3278" i="251"/>
  <c r="R397" i="251"/>
  <c r="R9422" i="251"/>
  <c r="R9648" i="251"/>
  <c r="R4717" i="251"/>
  <c r="R8974" i="251"/>
  <c r="R3558" i="251"/>
  <c r="R6917" i="251"/>
  <c r="R9223" i="251"/>
  <c r="R6960" i="251"/>
  <c r="R6799" i="251"/>
  <c r="R7560" i="251"/>
  <c r="R5766" i="251"/>
  <c r="R4623" i="251"/>
  <c r="R5900" i="251"/>
  <c r="R3332" i="251"/>
  <c r="R8448" i="251"/>
  <c r="R1190" i="251"/>
  <c r="R4363" i="251"/>
  <c r="R1153" i="251"/>
  <c r="R3879" i="251"/>
  <c r="R5895" i="251"/>
  <c r="R7106" i="251"/>
  <c r="R4416" i="251"/>
  <c r="R8378" i="251"/>
  <c r="R1570" i="251"/>
  <c r="R1578" i="251"/>
  <c r="R4362" i="251"/>
  <c r="R2029" i="251"/>
  <c r="R5278" i="251"/>
  <c r="R763" i="251"/>
  <c r="R6296" i="251"/>
  <c r="R1215" i="251"/>
  <c r="R7420" i="251"/>
  <c r="R2969" i="251"/>
  <c r="R343" i="251"/>
  <c r="R6121" i="251"/>
  <c r="R3340" i="251"/>
  <c r="R8221" i="251"/>
  <c r="R6965" i="251"/>
  <c r="R846" i="251"/>
  <c r="R3771" i="251"/>
  <c r="R2259" i="251"/>
  <c r="R1376" i="251"/>
  <c r="R8095" i="251"/>
  <c r="R2359" i="251"/>
  <c r="R1833" i="251"/>
  <c r="R1128" i="251"/>
  <c r="R9917" i="251"/>
  <c r="R727" i="251"/>
  <c r="R2511" i="251"/>
  <c r="R10010" i="251"/>
  <c r="R550" i="251"/>
  <c r="R6573" i="251"/>
  <c r="R6029" i="251"/>
  <c r="R4590" i="251"/>
  <c r="R6832" i="251"/>
  <c r="R4461" i="251"/>
  <c r="R9671" i="251"/>
  <c r="R9829" i="251"/>
  <c r="R4677" i="251"/>
  <c r="R4647" i="251"/>
  <c r="R1872" i="251"/>
  <c r="R1647" i="251"/>
  <c r="R3176" i="251"/>
  <c r="R6853" i="251"/>
  <c r="R943" i="251"/>
  <c r="R5388" i="251"/>
  <c r="R1956" i="251"/>
  <c r="R1323" i="251"/>
  <c r="R6822" i="251"/>
  <c r="R9739" i="251"/>
  <c r="R7392" i="251"/>
  <c r="R421" i="251"/>
  <c r="R2822" i="251"/>
  <c r="R3168" i="251"/>
  <c r="R7040" i="251"/>
  <c r="R9345" i="251"/>
  <c r="R1322" i="251"/>
  <c r="R3850" i="251"/>
  <c r="R2397" i="251"/>
  <c r="R959" i="251"/>
  <c r="R2828" i="251"/>
  <c r="R5489" i="251"/>
  <c r="R6501" i="251"/>
  <c r="R7782" i="251"/>
  <c r="AD12" i="126"/>
  <c r="BG9" i="73"/>
  <c r="CG10" i="73"/>
  <c r="CB13" i="73"/>
  <c r="R1006" i="251"/>
  <c r="R5549" i="251"/>
  <c r="R1742" i="251"/>
  <c r="R5005" i="251"/>
  <c r="R8012" i="251"/>
  <c r="R9128" i="251"/>
  <c r="R4358" i="251"/>
  <c r="R4144" i="251"/>
  <c r="R2992" i="251"/>
  <c r="R430" i="251"/>
  <c r="R3437" i="251"/>
  <c r="R6188" i="251"/>
  <c r="R937" i="251"/>
  <c r="R5670" i="251"/>
  <c r="R3173" i="251"/>
  <c r="R8656" i="251"/>
  <c r="R6761" i="251"/>
  <c r="R8367" i="251"/>
  <c r="R4231" i="251"/>
  <c r="R4037" i="251"/>
  <c r="R4879" i="251"/>
  <c r="R1800" i="251"/>
  <c r="R8679" i="251"/>
  <c r="R6117" i="251"/>
  <c r="R5416" i="251"/>
  <c r="R9957" i="251"/>
  <c r="R2886" i="251"/>
  <c r="R9540" i="251"/>
  <c r="R847" i="251"/>
  <c r="R8366" i="251"/>
  <c r="R3214" i="251"/>
  <c r="R7245" i="251"/>
  <c r="R333" i="251"/>
  <c r="R6729" i="251"/>
  <c r="R8654" i="251"/>
  <c r="R3148" i="251"/>
  <c r="R7211" i="251"/>
  <c r="R299" i="251"/>
  <c r="R6275" i="251"/>
  <c r="R3236" i="251"/>
  <c r="R1348" i="251"/>
  <c r="R3172" i="251"/>
  <c r="R8715" i="251"/>
  <c r="R1547" i="251"/>
  <c r="R4448" i="251"/>
  <c r="R4876" i="251"/>
  <c r="R5160" i="251"/>
  <c r="R2153" i="251"/>
  <c r="R4463" i="251"/>
  <c r="R7750" i="251"/>
  <c r="R9742" i="251"/>
  <c r="R9884" i="251"/>
  <c r="R9827" i="251"/>
  <c r="R3971" i="251"/>
  <c r="R8470" i="251"/>
  <c r="R9533" i="251"/>
  <c r="R9691" i="251"/>
  <c r="R9017" i="251"/>
  <c r="R7235" i="251"/>
  <c r="R8787" i="251"/>
  <c r="R8273" i="251"/>
  <c r="R9206" i="251"/>
  <c r="R387" i="251"/>
  <c r="R4065" i="251"/>
  <c r="R1546" i="251"/>
  <c r="R8941" i="251"/>
  <c r="R237" i="251"/>
  <c r="R3039" i="251"/>
  <c r="R1182" i="251"/>
  <c r="R861" i="251"/>
  <c r="R6651" i="251"/>
  <c r="R6362" i="251"/>
  <c r="R4793" i="251"/>
  <c r="R2200" i="251"/>
  <c r="R1911" i="251"/>
  <c r="R7871" i="251"/>
  <c r="R7550" i="251"/>
  <c r="R5181" i="251"/>
  <c r="R3324" i="251"/>
  <c r="R3035" i="251"/>
  <c r="R698" i="251"/>
  <c r="R409" i="251"/>
  <c r="R6999" i="251"/>
  <c r="R4406" i="251"/>
  <c r="R5577" i="251"/>
  <c r="R6921" i="251"/>
  <c r="R8101" i="251"/>
  <c r="R7854" i="251"/>
  <c r="R9195" i="251"/>
  <c r="R747" i="251"/>
  <c r="R6880" i="251"/>
  <c r="R3905" i="251"/>
  <c r="R9114" i="251"/>
  <c r="R565" i="251"/>
  <c r="R7445" i="251"/>
  <c r="R1012" i="251"/>
  <c r="R6925" i="251"/>
  <c r="R4595" i="251"/>
  <c r="R5041" i="251"/>
  <c r="R154" i="251"/>
  <c r="R3482" i="251"/>
  <c r="R6100" i="251"/>
  <c r="R5554" i="251"/>
  <c r="R5976" i="251"/>
  <c r="R790" i="251"/>
  <c r="R9175" i="251"/>
  <c r="R5984" i="251"/>
  <c r="R8465" i="251"/>
  <c r="R2463" i="251"/>
  <c r="R5405" i="251"/>
  <c r="R699" i="251"/>
  <c r="R4341" i="251"/>
  <c r="R3185" i="251"/>
  <c r="R4104" i="251"/>
  <c r="R5703" i="251"/>
  <c r="R5769" i="251"/>
  <c r="R1416" i="251"/>
  <c r="R6287" i="251"/>
  <c r="R456" i="251"/>
  <c r="R6027" i="251"/>
  <c r="R9790" i="251"/>
  <c r="R5442" i="251"/>
  <c r="R1952" i="251"/>
  <c r="R2467" i="251"/>
  <c r="R9506" i="251"/>
  <c r="R3647" i="251"/>
  <c r="R4111" i="251"/>
  <c r="R405" i="251"/>
  <c r="R529" i="251"/>
  <c r="R7548" i="251"/>
  <c r="R2874" i="251"/>
  <c r="R2552" i="251"/>
  <c r="R116" i="251"/>
  <c r="R7373" i="251"/>
  <c r="R9190" i="251"/>
  <c r="R2507" i="251"/>
  <c r="R2981" i="251"/>
  <c r="R9130" i="251"/>
  <c r="R9673" i="251"/>
  <c r="R2249" i="251"/>
  <c r="R134" i="251"/>
  <c r="R7278" i="251"/>
  <c r="R8969" i="251"/>
  <c r="R9971" i="251"/>
  <c r="R5399" i="251"/>
  <c r="R9457" i="251"/>
  <c r="R3128" i="251"/>
  <c r="R7105" i="251"/>
  <c r="R4507" i="251"/>
  <c r="R8441" i="251"/>
  <c r="R5787" i="251"/>
  <c r="R3475" i="251"/>
  <c r="R37" i="251"/>
  <c r="R9464" i="251"/>
  <c r="R2052" i="251"/>
  <c r="R4227" i="251"/>
  <c r="R8791" i="251"/>
  <c r="R2385" i="251"/>
  <c r="R9135" i="251"/>
  <c r="R337" i="251"/>
  <c r="R3728" i="251"/>
  <c r="R2720" i="251"/>
  <c r="R1231" i="251"/>
  <c r="R256" i="251"/>
  <c r="R708" i="251"/>
  <c r="R7902" i="251"/>
  <c r="R5658" i="251"/>
  <c r="R2677" i="251"/>
  <c r="R3615" i="251"/>
  <c r="R3866" i="251"/>
  <c r="R7508" i="251"/>
  <c r="R9682" i="251"/>
  <c r="R313" i="251"/>
  <c r="R4145" i="251"/>
  <c r="R6269" i="251"/>
  <c r="R2257" i="251"/>
  <c r="R5755" i="251"/>
  <c r="R7985" i="251"/>
  <c r="R8562" i="251"/>
  <c r="R1109" i="251"/>
  <c r="R6713" i="251"/>
  <c r="R8267" i="251"/>
  <c r="R7963" i="251"/>
  <c r="R1631" i="251"/>
  <c r="R2675" i="251"/>
  <c r="R60" i="251"/>
  <c r="R9803" i="251"/>
  <c r="R3965" i="251"/>
  <c r="R3081" i="251"/>
  <c r="R261" i="251"/>
  <c r="R5071" i="251"/>
  <c r="R1673" i="251"/>
  <c r="R9337" i="251"/>
  <c r="R4949" i="251"/>
  <c r="BN10" i="73"/>
  <c r="BN11" i="73"/>
  <c r="BN14" i="73"/>
  <c r="AG11" i="126"/>
  <c r="AG15" i="126"/>
  <c r="R6126" i="251"/>
  <c r="R7438" i="251"/>
  <c r="R8635" i="251"/>
  <c r="R7897" i="251"/>
  <c r="R5764" i="251"/>
  <c r="AD15" i="126"/>
  <c r="CK10" i="73"/>
  <c r="CK12" i="73"/>
  <c r="CK14" i="73"/>
  <c r="CK13" i="73"/>
  <c r="CK17" i="73" s="1"/>
  <c r="CB15" i="73"/>
  <c r="BD17" i="73"/>
  <c r="R750" i="251"/>
  <c r="R78" i="251"/>
  <c r="R462" i="251"/>
  <c r="R4493" i="251"/>
  <c r="R7756" i="251"/>
  <c r="R5064" i="251"/>
  <c r="R9989" i="251"/>
  <c r="R9039" i="251"/>
  <c r="R8687" i="251"/>
  <c r="R8813" i="251"/>
  <c r="R2925" i="251"/>
  <c r="R5932" i="251"/>
  <c r="R6920" i="251"/>
  <c r="R2758" i="251"/>
  <c r="R6607" i="251"/>
  <c r="R336" i="251"/>
  <c r="R1737" i="251"/>
  <c r="R3439" i="251"/>
  <c r="R1511" i="251"/>
  <c r="R7567" i="251"/>
  <c r="R8494" i="251"/>
  <c r="R8295" i="251"/>
  <c r="R6183" i="251"/>
  <c r="R4005" i="251"/>
  <c r="R1032" i="251"/>
  <c r="R5957" i="251"/>
  <c r="R9157" i="251"/>
  <c r="R6404" i="251"/>
  <c r="R6350" i="251"/>
  <c r="R9481" i="251"/>
  <c r="R2958" i="251"/>
  <c r="R6989" i="251"/>
  <c r="R9996" i="251"/>
  <c r="R2633" i="251"/>
  <c r="R5742" i="251"/>
  <c r="R2892" i="251"/>
  <c r="R6955" i="251"/>
  <c r="R9994" i="251"/>
  <c r="R3363" i="251"/>
  <c r="R2084" i="251"/>
  <c r="R9392" i="251"/>
  <c r="R1828" i="251"/>
  <c r="R8459" i="251"/>
  <c r="R1291" i="251"/>
  <c r="R1280" i="251"/>
  <c r="R73" i="251"/>
  <c r="R1576" i="251"/>
  <c r="R7720" i="251"/>
  <c r="R1487" i="251"/>
  <c r="R4326" i="251"/>
  <c r="R4430" i="251"/>
  <c r="R9628" i="251"/>
  <c r="R5059" i="251"/>
  <c r="R9986" i="251"/>
  <c r="R8214" i="251"/>
  <c r="R9277" i="251"/>
  <c r="R9435" i="251"/>
  <c r="R8761" i="251"/>
  <c r="R4387" i="251"/>
  <c r="R8531" i="251"/>
  <c r="R7978" i="251"/>
  <c r="R6883" i="251"/>
  <c r="R5634" i="251"/>
  <c r="R9777" i="251"/>
  <c r="R1290" i="251"/>
  <c r="R8429" i="251"/>
  <c r="R9900" i="251"/>
  <c r="R2783" i="251"/>
  <c r="R926" i="251"/>
  <c r="R605" i="251"/>
  <c r="R6395" i="251"/>
  <c r="R6106" i="251"/>
  <c r="R4537" i="251"/>
  <c r="R1944" i="251"/>
  <c r="R1655" i="251"/>
  <c r="R7615" i="251"/>
  <c r="R7294" i="251"/>
  <c r="R4925" i="251"/>
  <c r="R3068" i="251"/>
  <c r="R1755" i="251"/>
  <c r="R442" i="251"/>
  <c r="R8056" i="251"/>
  <c r="R5719" i="251"/>
  <c r="R3894" i="251"/>
  <c r="R233" i="251"/>
  <c r="R2185" i="251"/>
  <c r="R4197" i="251"/>
  <c r="R9961" i="251"/>
  <c r="R8939" i="251"/>
  <c r="R491" i="251"/>
  <c r="R2656" i="251"/>
  <c r="R9632" i="251"/>
  <c r="R8858" i="251"/>
  <c r="R309" i="251"/>
  <c r="R7189" i="251"/>
  <c r="R756" i="251"/>
  <c r="R6669" i="251"/>
  <c r="R4339" i="251"/>
  <c r="R4785" i="251"/>
  <c r="R6265" i="251"/>
  <c r="R4473" i="251"/>
  <c r="R1492" i="251"/>
  <c r="R5042" i="251"/>
  <c r="R4184" i="251"/>
  <c r="R7157" i="251"/>
  <c r="R8919" i="251"/>
  <c r="R1920" i="251"/>
  <c r="R8209" i="251"/>
  <c r="R159" i="251"/>
  <c r="R4125" i="251"/>
  <c r="R8090" i="251"/>
  <c r="R3317" i="251"/>
  <c r="R2929" i="251"/>
  <c r="R5862" i="251"/>
  <c r="R1031" i="251"/>
  <c r="R3625" i="251"/>
  <c r="R7399" i="251"/>
  <c r="R335" i="251"/>
  <c r="R5991" i="251"/>
  <c r="R5771" i="251"/>
  <c r="R9534" i="251"/>
  <c r="R9980" i="251"/>
  <c r="R8889" i="251"/>
  <c r="R9760" i="251"/>
  <c r="R6112" i="251"/>
  <c r="R3135" i="251"/>
  <c r="R431" i="251"/>
  <c r="R8052" i="251"/>
  <c r="R6063" i="251"/>
  <c r="R7036" i="251"/>
  <c r="R2618" i="251"/>
  <c r="R2040" i="251"/>
  <c r="R7763" i="251"/>
  <c r="R6861" i="251"/>
  <c r="R6000" i="251"/>
  <c r="R459" i="251"/>
  <c r="R3472" i="251"/>
  <c r="R40" i="251"/>
  <c r="R2728" i="251"/>
  <c r="R1991" i="251"/>
  <c r="R6821" i="251"/>
  <c r="R4777" i="251"/>
  <c r="R4837" i="251"/>
  <c r="R8947" i="251"/>
  <c r="R3351" i="251"/>
  <c r="R8433" i="251"/>
  <c r="R2104" i="251"/>
  <c r="R6848" i="251"/>
  <c r="R3483" i="251"/>
  <c r="R2819" i="251"/>
  <c r="R5019" i="251"/>
  <c r="R1427" i="251"/>
  <c r="R3459" i="251"/>
  <c r="R8952" i="251"/>
  <c r="R5744" i="251"/>
  <c r="R6402" i="251"/>
  <c r="R8291" i="251"/>
  <c r="R1873" i="251"/>
  <c r="R6502" i="251"/>
  <c r="R9904" i="251"/>
  <c r="R3276" i="251"/>
  <c r="R9844" i="251"/>
  <c r="R6951" i="251"/>
  <c r="R8760" i="251"/>
  <c r="R3788" i="251"/>
  <c r="R7390" i="251"/>
  <c r="R4634" i="251"/>
  <c r="R117" i="251"/>
  <c r="R3103" i="251"/>
  <c r="R3354" i="251"/>
  <c r="R6996" i="251"/>
  <c r="R9170" i="251"/>
  <c r="R7704" i="251"/>
  <c r="R3377" i="251"/>
  <c r="R6972" i="251"/>
  <c r="R1233" i="251"/>
  <c r="R4954" i="251"/>
  <c r="R7217" i="251"/>
  <c r="R9073" i="251"/>
  <c r="R2067" i="251"/>
  <c r="R6680" i="251"/>
  <c r="R4939" i="251"/>
  <c r="R795" i="251"/>
  <c r="R351" i="251"/>
  <c r="R1395" i="251"/>
  <c r="R4891" i="251"/>
  <c r="R8011" i="251"/>
  <c r="R4924" i="251"/>
  <c r="R9542" i="251"/>
  <c r="R5839" i="251"/>
  <c r="R1423" i="251"/>
  <c r="R8136" i="251"/>
  <c r="R1472" i="251"/>
  <c r="R5428" i="251"/>
  <c r="V7" i="251"/>
  <c r="R18" i="251"/>
  <c r="R6431" i="251"/>
  <c r="R2323" i="251"/>
  <c r="R7765" i="251"/>
  <c r="R5560" i="251"/>
  <c r="R6939" i="251"/>
  <c r="R3327" i="251"/>
  <c r="R7554" i="251"/>
  <c r="R4512" i="251"/>
  <c r="R7844" i="251"/>
  <c r="R1636" i="251"/>
  <c r="R3113" i="251"/>
  <c r="R9733" i="251"/>
  <c r="R5456" i="251"/>
  <c r="R4169" i="251"/>
  <c r="R4135" i="251"/>
  <c r="R6789" i="251"/>
  <c r="R8912" i="251"/>
  <c r="R6990" i="251"/>
  <c r="R9191" i="251"/>
  <c r="R9126" i="251"/>
  <c r="R3909" i="251"/>
  <c r="R8239" i="251"/>
  <c r="R6633" i="251"/>
  <c r="R392" i="251"/>
  <c r="R2183" i="251"/>
  <c r="R4838" i="251"/>
  <c r="R3013" i="251"/>
  <c r="R304" i="251"/>
  <c r="R7788" i="251"/>
  <c r="R1965" i="251"/>
  <c r="R5457" i="251"/>
  <c r="R5501" i="251"/>
  <c r="R4170" i="251"/>
  <c r="R8629" i="251"/>
  <c r="R8186" i="251"/>
  <c r="R483" i="251"/>
  <c r="R1644" i="251"/>
  <c r="R3826" i="251"/>
  <c r="R1877" i="251"/>
  <c r="R696" i="251"/>
  <c r="R6650" i="251"/>
  <c r="R7549" i="251"/>
  <c r="R9329" i="251"/>
  <c r="R9783" i="251"/>
  <c r="R2306" i="251"/>
  <c r="R2097" i="251"/>
  <c r="R6515" i="251"/>
  <c r="R2774" i="251"/>
  <c r="R6168" i="251"/>
  <c r="R1403" i="251"/>
  <c r="R3805" i="251"/>
  <c r="R6239" i="251"/>
  <c r="R4082" i="251"/>
  <c r="R4181" i="251"/>
  <c r="R3000" i="251"/>
  <c r="R2331" i="251"/>
  <c r="R446" i="251"/>
  <c r="R6730" i="251"/>
  <c r="R4928" i="251"/>
  <c r="R9210" i="251"/>
  <c r="R8639" i="251"/>
  <c r="R3180" i="251"/>
  <c r="R3922" i="251"/>
  <c r="R5780" i="251"/>
  <c r="R8150" i="251"/>
  <c r="R1849" i="251"/>
  <c r="R5499" i="251"/>
  <c r="R7645" i="251"/>
  <c r="R2218" i="251"/>
  <c r="R3793" i="251"/>
  <c r="R5395" i="251"/>
  <c r="R6485" i="251"/>
  <c r="R184" i="251"/>
  <c r="R1530" i="251"/>
  <c r="R7228" i="251"/>
  <c r="R7167" i="251"/>
  <c r="R2114" i="251"/>
  <c r="R9793" i="251"/>
  <c r="R5696" i="251"/>
  <c r="R8523" i="251"/>
  <c r="R1618" i="251"/>
  <c r="R7539" i="251"/>
  <c r="R4789" i="251"/>
  <c r="R2807" i="251"/>
  <c r="R825" i="251"/>
  <c r="R6746" i="251"/>
  <c r="R4764" i="251"/>
  <c r="R3870" i="251"/>
  <c r="R1706" i="251"/>
  <c r="R9426" i="251"/>
  <c r="R5585" i="251"/>
  <c r="R7187" i="251"/>
  <c r="R8021" i="251"/>
  <c r="R952" i="251"/>
  <c r="R2298" i="251"/>
  <c r="R381" i="251"/>
  <c r="R330" i="251"/>
  <c r="R8724" i="251"/>
  <c r="R3875" i="251"/>
  <c r="R4899" i="251"/>
  <c r="R4261" i="251"/>
  <c r="R4690" i="251"/>
  <c r="R2708" i="251"/>
  <c r="R470" i="251"/>
  <c r="R6903" i="251"/>
  <c r="R4921" i="251"/>
  <c r="R2427" i="251"/>
  <c r="R477" i="251"/>
  <c r="R6942" i="251"/>
  <c r="R4778" i="251"/>
  <c r="R1378" i="251"/>
  <c r="R4849" i="251"/>
  <c r="R4882" i="251"/>
  <c r="R4915" i="251"/>
  <c r="R4948" i="251"/>
  <c r="R4981" i="251"/>
  <c r="R5270" i="251"/>
  <c r="R5303" i="251"/>
  <c r="R5080" i="251"/>
  <c r="R5369" i="251"/>
  <c r="R5402" i="251"/>
  <c r="R5435" i="251"/>
  <c r="R5468" i="251"/>
  <c r="R5533" i="251"/>
  <c r="R5598" i="251"/>
  <c r="R497" i="251"/>
  <c r="R530" i="251"/>
  <c r="R563" i="251"/>
  <c r="R596" i="251"/>
  <c r="R629" i="251"/>
  <c r="R406" i="251"/>
  <c r="R439" i="251"/>
  <c r="R472" i="251"/>
  <c r="R761" i="251"/>
  <c r="R538" i="251"/>
  <c r="R571" i="251"/>
  <c r="R604" i="251"/>
  <c r="R669" i="251"/>
  <c r="R734" i="251"/>
  <c r="R799" i="251"/>
  <c r="R5056" i="251"/>
  <c r="R6017" i="251"/>
  <c r="R4704" i="251"/>
  <c r="R9354" i="251"/>
  <c r="R9605" i="251"/>
  <c r="R2724" i="251"/>
  <c r="R8100" i="251"/>
  <c r="R997" i="251"/>
  <c r="R3153" i="251"/>
  <c r="R6817" i="251"/>
  <c r="R2274" i="251"/>
  <c r="R9437" i="251"/>
  <c r="R1707" i="251"/>
  <c r="R6504" i="251"/>
  <c r="R6820" i="251"/>
  <c r="R3205" i="251"/>
  <c r="R5104" i="251"/>
  <c r="R6735" i="251"/>
  <c r="R2246" i="251"/>
  <c r="R8513" i="251"/>
  <c r="R8409" i="251"/>
  <c r="R2787" i="251"/>
  <c r="R9610" i="251"/>
  <c r="R1572" i="251"/>
  <c r="R5480" i="251"/>
  <c r="R7911" i="251"/>
  <c r="R3270" i="251"/>
  <c r="R7591" i="251"/>
  <c r="R3877" i="251"/>
  <c r="R4177" i="251"/>
  <c r="R8855" i="251"/>
  <c r="R5506" i="251"/>
  <c r="R9566" i="251"/>
  <c r="R6315" i="251"/>
  <c r="R1156" i="251"/>
  <c r="R905" i="251"/>
  <c r="R745" i="251"/>
  <c r="R783" i="251"/>
  <c r="R3401" i="251"/>
  <c r="R4689" i="251"/>
  <c r="R4970" i="251"/>
  <c r="R8675" i="251"/>
  <c r="R7266" i="251"/>
  <c r="R3329" i="251"/>
  <c r="R6752" i="251"/>
  <c r="R4163" i="251"/>
  <c r="R9633" i="251"/>
  <c r="R1921" i="251"/>
  <c r="R9758" i="251"/>
  <c r="R8266" i="251"/>
  <c r="R6251" i="251"/>
  <c r="R4492" i="251"/>
  <c r="R8644" i="251"/>
  <c r="R7654" i="251"/>
  <c r="R874" i="251"/>
  <c r="R9105" i="251"/>
  <c r="R8339" i="251"/>
  <c r="R9763" i="251"/>
  <c r="R8066" i="251"/>
  <c r="R6850" i="251"/>
  <c r="R7648" i="251"/>
  <c r="R9948" i="251"/>
  <c r="R9246" i="251"/>
  <c r="R8522" i="251"/>
  <c r="R7019" i="251"/>
  <c r="R1444" i="251"/>
  <c r="R1126" i="251"/>
  <c r="R4809" i="251"/>
  <c r="R626" i="251"/>
  <c r="R1972" i="251"/>
  <c r="R2038" i="251"/>
  <c r="R1592" i="251"/>
  <c r="R378" i="251"/>
  <c r="R7835" i="251"/>
  <c r="R7165" i="251"/>
  <c r="R5759" i="251"/>
  <c r="R8690" i="251"/>
  <c r="R6211" i="251"/>
  <c r="R6368" i="251"/>
  <c r="R6002" i="251"/>
  <c r="R5812" i="251"/>
  <c r="R5622" i="251"/>
  <c r="R5944" i="251"/>
  <c r="R5754" i="251"/>
  <c r="R5308" i="251"/>
  <c r="R5438" i="251"/>
  <c r="R5578" i="251"/>
  <c r="R8340" i="251"/>
  <c r="R8032" i="251"/>
  <c r="R8898" i="251"/>
  <c r="R659" i="251"/>
  <c r="R213" i="251"/>
  <c r="R23" i="251"/>
  <c r="R1113" i="251"/>
  <c r="R1179" i="251"/>
  <c r="R1533" i="251"/>
  <c r="R2175" i="251"/>
  <c r="R5856" i="251"/>
  <c r="R9525" i="251"/>
  <c r="R5090" i="251"/>
  <c r="R114" i="251"/>
  <c r="R180" i="251"/>
  <c r="R502" i="251"/>
  <c r="R1336" i="251"/>
  <c r="R1914" i="251"/>
  <c r="R3772" i="251"/>
  <c r="R4670" i="251"/>
  <c r="R5834" i="251"/>
  <c r="R8852" i="251"/>
  <c r="R8353" i="251"/>
  <c r="R8859" i="251"/>
  <c r="R7430" i="251"/>
  <c r="R496" i="251"/>
  <c r="R4133" i="251"/>
  <c r="R7726" i="251"/>
  <c r="R1264" i="251"/>
  <c r="R3209" i="251"/>
  <c r="R9638" i="251"/>
  <c r="R4453" i="251"/>
  <c r="R8495" i="251"/>
  <c r="R7081" i="251"/>
  <c r="R744" i="251"/>
  <c r="R2535" i="251"/>
  <c r="R5350" i="251"/>
  <c r="R5954" i="251"/>
  <c r="R6692" i="251"/>
  <c r="R8453" i="251"/>
  <c r="R8847" i="251"/>
  <c r="R5256" i="251"/>
  <c r="R9598" i="251"/>
  <c r="R7371" i="251"/>
  <c r="R4392" i="251"/>
  <c r="R5447" i="251"/>
  <c r="R6281" i="251"/>
  <c r="R6255" i="251"/>
  <c r="R2694" i="251"/>
  <c r="R8957" i="251"/>
  <c r="R9898" i="251"/>
  <c r="R740" i="251"/>
  <c r="R1542" i="251"/>
  <c r="R3632" i="251"/>
  <c r="R8232" i="251"/>
  <c r="R8006" i="251"/>
  <c r="R1616" i="251"/>
  <c r="R5356" i="251"/>
  <c r="R5421" i="251"/>
  <c r="R5347" i="251"/>
  <c r="R8139" i="251"/>
  <c r="R8677" i="251"/>
  <c r="R6377" i="251"/>
  <c r="R6694" i="251"/>
  <c r="R420" i="251"/>
  <c r="R6473" i="251"/>
  <c r="R9349" i="251"/>
  <c r="R1069" i="251"/>
  <c r="R3269" i="251"/>
  <c r="R6796" i="251"/>
  <c r="R5069" i="251"/>
  <c r="R3086" i="251"/>
  <c r="R5649" i="251"/>
  <c r="R5938" i="251"/>
  <c r="R5715" i="251"/>
  <c r="R5748" i="251"/>
  <c r="R5781" i="251"/>
  <c r="R5558" i="251"/>
  <c r="R5591" i="251"/>
  <c r="R3576" i="251"/>
  <c r="R7672" i="251"/>
  <c r="R3609" i="251"/>
  <c r="R7961" i="251"/>
  <c r="R3898" i="251"/>
  <c r="R7994" i="251"/>
  <c r="R3931" i="251"/>
  <c r="R8027" i="251"/>
  <c r="R3964" i="251"/>
  <c r="R8060" i="251"/>
  <c r="R1801" i="251"/>
  <c r="R6540" i="251"/>
  <c r="R4813" i="251"/>
  <c r="R3342" i="251"/>
  <c r="R5393" i="251"/>
  <c r="R5170" i="251"/>
  <c r="R5459" i="251"/>
  <c r="R5492" i="251"/>
  <c r="R5525" i="251"/>
  <c r="R5814" i="251"/>
  <c r="R5847" i="251"/>
  <c r="R1646" i="251"/>
  <c r="R2926" i="251"/>
  <c r="R5565" i="251"/>
  <c r="R1534" i="251"/>
  <c r="R5630" i="251"/>
  <c r="R1599" i="251"/>
  <c r="R5695" i="251"/>
  <c r="R1674" i="251"/>
  <c r="R5770" i="251"/>
  <c r="R9905" i="251"/>
  <c r="R9394" i="251"/>
  <c r="R8883" i="251"/>
  <c r="R8788" i="251"/>
  <c r="R8437" i="251"/>
  <c r="R6175" i="251"/>
  <c r="R3603" i="251"/>
  <c r="R1142" i="251"/>
  <c r="R7096" i="251"/>
  <c r="R316" i="251"/>
  <c r="R5119" i="251"/>
  <c r="R9271" i="251"/>
  <c r="R8383" i="251"/>
  <c r="R645" i="251"/>
  <c r="R2532" i="251"/>
  <c r="R7209" i="251"/>
  <c r="R3366" i="251"/>
  <c r="R7856" i="251"/>
  <c r="R8489" i="251"/>
  <c r="R7047" i="251"/>
  <c r="R1574" i="251"/>
  <c r="R4804" i="251"/>
  <c r="R1359" i="251"/>
  <c r="R6600" i="251"/>
  <c r="R4551" i="251"/>
  <c r="R8997" i="251"/>
  <c r="R1744" i="251"/>
  <c r="R9801" i="251"/>
  <c r="R4840" i="251"/>
  <c r="R4999" i="251"/>
  <c r="R9478" i="251"/>
  <c r="R5125" i="251"/>
  <c r="R4560" i="251"/>
  <c r="R8044" i="251"/>
  <c r="R2221" i="251"/>
  <c r="R7418" i="251"/>
  <c r="R6781" i="251"/>
  <c r="R5706" i="251"/>
  <c r="R9909" i="251"/>
  <c r="R9466" i="251"/>
  <c r="R8895" i="251"/>
  <c r="R2924" i="251"/>
  <c r="R5106" i="251"/>
  <c r="R3413" i="251"/>
  <c r="R2232" i="251"/>
  <c r="R7930" i="251"/>
  <c r="R702" i="251"/>
  <c r="R737" i="251"/>
  <c r="R6785" i="251"/>
  <c r="R8702" i="251"/>
  <c r="R3121" i="251"/>
  <c r="R7795" i="251"/>
  <c r="R4310" i="251"/>
  <c r="R7960" i="251"/>
  <c r="R2683" i="251"/>
  <c r="R4829" i="251"/>
  <c r="R7519" i="251"/>
  <c r="R5362" i="251"/>
  <c r="R5717" i="251"/>
  <c r="R4280" i="251"/>
  <c r="R3867" i="251"/>
  <c r="R1982" i="251"/>
  <c r="R8305" i="251"/>
  <c r="R5602" i="251"/>
  <c r="R7168" i="251"/>
  <c r="R9919" i="251"/>
  <c r="R3948" i="251"/>
  <c r="R4946" i="251"/>
  <c r="R7060" i="251"/>
  <c r="R1271" i="251"/>
  <c r="R3129" i="251"/>
  <c r="R7035" i="251"/>
  <c r="R542" i="251"/>
  <c r="R3242" i="251"/>
  <c r="R5073" i="251"/>
  <c r="R6163" i="251"/>
  <c r="R7509" i="251"/>
  <c r="R1208" i="251"/>
  <c r="R2810" i="251"/>
  <c r="R637" i="251"/>
  <c r="R586" i="251"/>
  <c r="R8468" i="251"/>
  <c r="R6723" i="251"/>
  <c r="R6786" i="251"/>
  <c r="R108" i="251"/>
  <c r="R2642" i="251"/>
  <c r="R404" i="251"/>
  <c r="R5813" i="251"/>
  <c r="R3575" i="251"/>
  <c r="R1593" i="251"/>
  <c r="R7770" i="251"/>
  <c r="R5532" i="251"/>
  <c r="R4638" i="251"/>
  <c r="R2730" i="251"/>
  <c r="R9938" i="251"/>
  <c r="R6865" i="251"/>
  <c r="R7955" i="251"/>
  <c r="R886" i="251"/>
  <c r="R1976" i="251"/>
  <c r="R3578" i="251"/>
  <c r="R1661" i="251"/>
  <c r="R1866" i="251"/>
  <c r="R10004" i="251"/>
  <c r="R8825" i="251"/>
  <c r="R8958" i="251"/>
  <c r="R3336" i="251"/>
  <c r="R5714" i="251"/>
  <c r="R3476" i="251"/>
  <c r="R1494" i="251"/>
  <c r="R7671" i="251"/>
  <c r="R5689" i="251"/>
  <c r="R3451" i="251"/>
  <c r="R1245" i="251"/>
  <c r="R7966" i="251"/>
  <c r="R5802" i="251"/>
  <c r="R9922" i="251"/>
  <c r="R5361" i="251"/>
  <c r="R5394" i="251"/>
  <c r="R5427" i="251"/>
  <c r="R5460" i="251"/>
  <c r="R5493" i="251"/>
  <c r="R5782" i="251"/>
  <c r="R5815" i="251"/>
  <c r="R5592" i="251"/>
  <c r="R5881" i="251"/>
  <c r="R5914" i="251"/>
  <c r="R5947" i="251"/>
  <c r="R5980" i="251"/>
  <c r="R6045" i="251"/>
  <c r="R6110" i="251"/>
  <c r="R1009" i="251"/>
  <c r="R1042" i="251"/>
  <c r="R1075" i="251"/>
  <c r="R1108" i="251"/>
  <c r="R1141" i="251"/>
  <c r="R918" i="251"/>
  <c r="R951" i="251"/>
  <c r="R984" i="251"/>
  <c r="R1273" i="251"/>
  <c r="R1050" i="251"/>
  <c r="R1083" i="251"/>
  <c r="R1116" i="251"/>
  <c r="R1181" i="251"/>
  <c r="R1246" i="251"/>
  <c r="R1311" i="251"/>
  <c r="R6114" i="251"/>
  <c r="R7490" i="251"/>
  <c r="R1538" i="251"/>
  <c r="R683" i="251"/>
  <c r="R6663" i="251"/>
  <c r="R3973" i="251"/>
  <c r="R7685" i="251"/>
  <c r="R7174" i="251"/>
  <c r="R6481" i="251"/>
  <c r="R3011" i="251"/>
  <c r="R2723" i="251"/>
  <c r="R7200" i="251"/>
  <c r="R2731" i="251"/>
  <c r="R7150" i="251"/>
  <c r="R1670" i="251"/>
  <c r="R6054" i="251"/>
  <c r="R5829" i="251"/>
  <c r="R8452" i="251"/>
  <c r="R935" i="251"/>
  <c r="R5923" i="251"/>
  <c r="R9689" i="251"/>
  <c r="R8669" i="251"/>
  <c r="R427" i="251"/>
  <c r="R8836" i="251"/>
  <c r="R8265" i="251"/>
  <c r="R4361" i="251"/>
  <c r="R584" i="251"/>
  <c r="R5865" i="251"/>
  <c r="R8837" i="251"/>
  <c r="R5969" i="251"/>
  <c r="R9879" i="251"/>
  <c r="R8315" i="251"/>
  <c r="R9824" i="251"/>
  <c r="R7339" i="251"/>
  <c r="R6628" i="251"/>
  <c r="R3023" i="251"/>
  <c r="R3311" i="251"/>
  <c r="R3504" i="251"/>
  <c r="R1679" i="251"/>
  <c r="R4945" i="251"/>
  <c r="R5482" i="251"/>
  <c r="R8594" i="251"/>
  <c r="R6787" i="251"/>
  <c r="R1666" i="251"/>
  <c r="R481" i="251"/>
  <c r="R9283" i="251"/>
  <c r="R4898" i="251"/>
  <c r="R226" i="251"/>
  <c r="R5024" i="251"/>
  <c r="R8778" i="251"/>
  <c r="R6763" i="251"/>
  <c r="R932" i="251"/>
  <c r="R7013" i="251"/>
  <c r="R6055" i="251"/>
  <c r="R1386" i="251"/>
  <c r="R9617" i="251"/>
  <c r="R8851" i="251"/>
  <c r="R8661" i="251"/>
  <c r="R5411" i="251"/>
  <c r="R1923" i="251"/>
  <c r="R4929" i="251"/>
  <c r="R7584" i="251"/>
  <c r="R10014" i="251"/>
  <c r="R9034" i="251"/>
  <c r="R7531" i="251"/>
  <c r="R3716" i="251"/>
  <c r="R8166" i="251"/>
  <c r="R5902" i="251"/>
  <c r="R1650" i="251"/>
  <c r="R2996" i="251"/>
  <c r="R3062" i="251"/>
  <c r="R2616" i="251"/>
  <c r="R1402" i="251"/>
  <c r="R700" i="251"/>
  <c r="R62" i="251"/>
  <c r="R6527" i="251"/>
  <c r="R9714" i="251"/>
  <c r="R8886" i="251"/>
  <c r="R5794" i="251"/>
  <c r="R7026" i="251"/>
  <c r="R6836" i="251"/>
  <c r="R6646" i="251"/>
  <c r="R6968" i="251"/>
  <c r="R6778" i="251"/>
  <c r="R6332" i="251"/>
  <c r="R6462" i="251"/>
  <c r="R6602" i="251"/>
  <c r="R9364" i="251"/>
  <c r="R3330" i="251"/>
  <c r="R8603" i="251"/>
  <c r="R1683" i="251"/>
  <c r="R1237" i="251"/>
  <c r="R1047" i="251"/>
  <c r="R2137" i="251"/>
  <c r="R2203" i="251"/>
  <c r="R2557" i="251"/>
  <c r="R3199" i="251"/>
  <c r="R1442" i="251"/>
  <c r="R6784" i="251"/>
  <c r="R5251" i="251"/>
  <c r="R1138" i="251"/>
  <c r="R1204" i="251"/>
  <c r="R1526" i="251"/>
  <c r="R2360" i="251"/>
  <c r="R2938" i="251"/>
  <c r="R4796" i="251"/>
  <c r="R5694" i="251"/>
  <c r="R6858" i="251"/>
  <c r="R9876" i="251"/>
  <c r="R7171" i="251"/>
  <c r="R9371" i="251"/>
  <c r="R4487" i="251"/>
  <c r="R4688" i="251"/>
  <c r="R2950" i="251"/>
  <c r="R5583" i="251"/>
  <c r="R5520" i="251"/>
  <c r="R5545" i="251"/>
  <c r="R5223" i="251"/>
  <c r="R9509" i="251"/>
  <c r="R2352" i="251"/>
  <c r="R4398" i="251"/>
  <c r="R5448" i="251"/>
  <c r="R5383" i="251"/>
  <c r="R9958" i="251"/>
  <c r="R8362" i="251"/>
  <c r="R390" i="251"/>
  <c r="R4103" i="251"/>
  <c r="R8580" i="251"/>
  <c r="R303" i="251"/>
  <c r="R385" i="251"/>
  <c r="R8651" i="251"/>
  <c r="R8878" i="251"/>
  <c r="R1929" i="251"/>
  <c r="R5359" i="251"/>
  <c r="R8464" i="251"/>
  <c r="R8839" i="251"/>
  <c r="R9981" i="251"/>
  <c r="R971" i="251"/>
  <c r="R4580" i="251"/>
  <c r="R7431" i="251"/>
  <c r="R5796" i="251"/>
  <c r="R4233" i="251"/>
  <c r="R808" i="251"/>
  <c r="R3653" i="251"/>
  <c r="R6124" i="251"/>
  <c r="R5933" i="251"/>
  <c r="R8767" i="251"/>
  <c r="R9163" i="251"/>
  <c r="R9574" i="251"/>
  <c r="R3727" i="251"/>
  <c r="R8519" i="251"/>
  <c r="R1286" i="251"/>
  <c r="R3503" i="251"/>
  <c r="R1287" i="251"/>
  <c r="R1837" i="251"/>
  <c r="R5413" i="251"/>
  <c r="R2009" i="251"/>
  <c r="R4883" i="251"/>
  <c r="R2422" i="251"/>
  <c r="R217" i="251"/>
  <c r="R2620" i="251"/>
  <c r="R6655" i="251"/>
  <c r="R3201" i="251"/>
  <c r="R8928" i="251"/>
  <c r="R8037" i="251"/>
  <c r="R3972" i="251"/>
  <c r="R5934" i="251"/>
  <c r="R7270" i="251"/>
  <c r="R1412" i="251"/>
  <c r="R7374" i="251"/>
  <c r="R1640" i="251"/>
  <c r="R5510" i="251"/>
  <c r="R7108" i="251"/>
  <c r="R6639" i="251"/>
  <c r="R2793" i="251"/>
  <c r="R9351" i="251"/>
  <c r="R3238" i="251"/>
  <c r="R6160" i="251"/>
  <c r="R8462" i="251"/>
  <c r="R9224" i="251"/>
  <c r="R8487" i="251"/>
  <c r="R2471" i="251"/>
  <c r="R7749" i="251"/>
  <c r="R8784" i="251"/>
  <c r="R8300" i="251"/>
  <c r="R2477" i="251"/>
  <c r="R1051" i="251"/>
  <c r="R8061" i="251"/>
  <c r="R6986" i="251"/>
  <c r="R1250" i="251"/>
  <c r="R1089" i="251"/>
  <c r="R2176" i="251"/>
  <c r="R3436" i="251"/>
  <c r="R6642" i="251"/>
  <c r="R5205" i="251"/>
  <c r="R3768" i="251"/>
  <c r="R1307" i="251"/>
  <c r="R2238" i="251"/>
  <c r="R8131" i="251"/>
  <c r="R8920" i="251"/>
  <c r="R8352" i="251"/>
  <c r="R4401" i="251"/>
  <c r="R916" i="251"/>
  <c r="R5590" i="251"/>
  <c r="R1081" i="251"/>
  <c r="R3707" i="251"/>
  <c r="R6365" i="251"/>
  <c r="R682" i="251"/>
  <c r="R6898" i="251"/>
  <c r="R7253" i="251"/>
  <c r="R6072" i="251"/>
  <c r="R5403" i="251"/>
  <c r="R3006" i="251"/>
  <c r="R9585" i="251"/>
  <c r="R8502" i="251"/>
  <c r="R7458" i="251"/>
  <c r="R5825" i="251"/>
  <c r="R47" i="251"/>
  <c r="R6226" i="251"/>
  <c r="R181" i="251"/>
  <c r="R2295" i="251"/>
  <c r="R4409" i="251"/>
  <c r="R8059" i="251"/>
  <c r="R2078" i="251"/>
  <c r="R4522" i="251"/>
  <c r="R6097" i="251"/>
  <c r="R7443" i="251"/>
  <c r="R630" i="251"/>
  <c r="R2488" i="251"/>
  <c r="R3834" i="251"/>
  <c r="R2173" i="251"/>
  <c r="R2122" i="251"/>
  <c r="R9748" i="251"/>
  <c r="R9081" i="251"/>
  <c r="R8446" i="251"/>
  <c r="R2412" i="251"/>
  <c r="R3410" i="251"/>
  <c r="R1428" i="251"/>
  <c r="R6581" i="251"/>
  <c r="R4599" i="251"/>
  <c r="R2617" i="251"/>
  <c r="R379" i="251"/>
  <c r="R6556" i="251"/>
  <c r="R5662" i="251"/>
  <c r="R3754" i="251"/>
  <c r="R6592" i="251"/>
  <c r="R8145" i="251"/>
  <c r="R820" i="251"/>
  <c r="R1910" i="251"/>
  <c r="R3256" i="251"/>
  <c r="R4602" i="251"/>
  <c r="R3197" i="251"/>
  <c r="R3402" i="251"/>
  <c r="R930" i="251"/>
  <c r="R1312" i="251"/>
  <c r="R9982" i="251"/>
  <c r="R817" i="251"/>
  <c r="R6482" i="251"/>
  <c r="R4244" i="251"/>
  <c r="R2262" i="251"/>
  <c r="R536" i="251"/>
  <c r="R6457" i="251"/>
  <c r="R4475" i="251"/>
  <c r="R2269" i="251"/>
  <c r="R607" i="251"/>
  <c r="R6314" i="251"/>
  <c r="R9667" i="251"/>
  <c r="R5873" i="251"/>
  <c r="R5906" i="251"/>
  <c r="R5939" i="251"/>
  <c r="R5972" i="251"/>
  <c r="R6005" i="251"/>
  <c r="R6294" i="251"/>
  <c r="R6327" i="251"/>
  <c r="R6104" i="251"/>
  <c r="R6393" i="251"/>
  <c r="R6426" i="251"/>
  <c r="R6459" i="251"/>
  <c r="R6492" i="251"/>
  <c r="R6557" i="251"/>
  <c r="R6622" i="251"/>
  <c r="R1521" i="251"/>
  <c r="R1554" i="251"/>
  <c r="R1587" i="251"/>
  <c r="R1620" i="251"/>
  <c r="R1653" i="251"/>
  <c r="R1430" i="251"/>
  <c r="R1463" i="251"/>
  <c r="R1496" i="251"/>
  <c r="R1785" i="251"/>
  <c r="R1562" i="251"/>
  <c r="R1595" i="251"/>
  <c r="R1628" i="251"/>
  <c r="R1693" i="251"/>
  <c r="R1758" i="251"/>
  <c r="R1823" i="251"/>
  <c r="R8469" i="251"/>
  <c r="R7683" i="251"/>
  <c r="R6243" i="251"/>
  <c r="R1963" i="251"/>
  <c r="R457" i="251"/>
  <c r="R9734" i="251"/>
  <c r="R7943" i="251"/>
  <c r="R3208" i="251"/>
  <c r="R8386" i="251"/>
  <c r="R8599" i="251"/>
  <c r="R8794" i="251"/>
  <c r="R9825" i="251"/>
  <c r="R3755" i="251"/>
  <c r="R3824" i="251"/>
  <c r="R7847" i="251"/>
  <c r="R2088" i="251"/>
  <c r="R1479" i="251"/>
  <c r="R6438" i="251"/>
  <c r="R8391" i="251"/>
  <c r="R8854" i="251"/>
  <c r="R9664" i="251"/>
  <c r="R9693" i="251"/>
  <c r="R1451" i="251"/>
  <c r="R3046" i="251"/>
  <c r="R1104" i="251"/>
  <c r="R6831" i="251"/>
  <c r="R5897" i="251"/>
  <c r="R3087" i="251"/>
  <c r="R6790" i="251"/>
  <c r="R3778" i="251"/>
  <c r="R7616" i="251"/>
  <c r="R9339" i="251"/>
  <c r="R3042" i="251"/>
  <c r="R8107" i="251"/>
  <c r="R2022" i="251"/>
  <c r="R3076" i="251"/>
  <c r="R68" i="251"/>
  <c r="R5637" i="251"/>
  <c r="R4848" i="251"/>
  <c r="R6225" i="251"/>
  <c r="R5994" i="251"/>
  <c r="R9106" i="251"/>
  <c r="R8244" i="251"/>
  <c r="R867" i="251"/>
  <c r="R3745" i="251"/>
  <c r="R8601" i="251"/>
  <c r="R1827" i="251"/>
  <c r="R9314" i="251"/>
  <c r="R2081" i="251"/>
  <c r="R9290" i="251"/>
  <c r="R7275" i="251"/>
  <c r="R2276" i="251"/>
  <c r="R4550" i="251"/>
  <c r="R4456" i="251"/>
  <c r="R1898" i="251"/>
  <c r="R1184" i="251"/>
  <c r="R9363" i="251"/>
  <c r="R9173" i="251"/>
  <c r="R8279" i="251"/>
  <c r="R7075" i="251"/>
  <c r="R2146" i="251"/>
  <c r="R6081" i="251"/>
  <c r="R8832" i="251"/>
  <c r="R9546" i="251"/>
  <c r="R8043" i="251"/>
  <c r="R8196" i="251"/>
  <c r="R6727" i="251"/>
  <c r="R5647" i="251"/>
  <c r="R2674" i="251"/>
  <c r="R4020" i="251"/>
  <c r="R4086" i="251"/>
  <c r="R3640" i="251"/>
  <c r="R2426" i="251"/>
  <c r="R1724" i="251"/>
  <c r="R830" i="251"/>
  <c r="R7551" i="251"/>
  <c r="R417" i="251"/>
  <c r="R2624" i="251"/>
  <c r="R8314" i="251"/>
  <c r="R8050" i="251"/>
  <c r="R7860" i="251"/>
  <c r="R7670" i="251"/>
  <c r="R7736" i="251"/>
  <c r="R7802" i="251"/>
  <c r="R7356" i="251"/>
  <c r="R7486" i="251"/>
  <c r="R7626" i="251"/>
  <c r="R5504" i="251"/>
  <c r="R8280" i="251"/>
  <c r="R9627" i="251"/>
  <c r="R2707" i="251"/>
  <c r="R2261" i="251"/>
  <c r="R2071" i="251"/>
  <c r="R3161" i="251"/>
  <c r="R3227" i="251"/>
  <c r="R3581" i="251"/>
  <c r="R4223" i="251"/>
  <c r="R5859" i="251"/>
  <c r="R3554" i="251"/>
  <c r="R8953" i="251"/>
  <c r="R2162" i="251"/>
  <c r="R2228" i="251"/>
  <c r="R2550" i="251"/>
  <c r="R3384" i="251"/>
  <c r="R3962" i="251"/>
  <c r="R5820" i="251"/>
  <c r="R6718" i="251"/>
  <c r="R7882" i="251"/>
  <c r="R3969" i="251"/>
  <c r="R9304" i="251"/>
  <c r="R6528" i="251"/>
  <c r="R2152" i="251"/>
  <c r="R5028" i="251"/>
  <c r="R1543" i="251"/>
  <c r="R9520" i="251"/>
  <c r="R9456" i="251"/>
  <c r="R7593" i="251"/>
  <c r="R9895" i="251"/>
  <c r="R3654" i="251"/>
  <c r="R6768" i="251"/>
  <c r="R8846" i="251"/>
  <c r="R9768" i="251"/>
  <c r="R9031" i="251"/>
  <c r="R3144" i="251"/>
  <c r="R9386" i="251"/>
  <c r="R7143" i="251"/>
  <c r="R1577" i="251"/>
  <c r="R7046" i="251"/>
  <c r="R9092" i="251"/>
  <c r="R3586" i="251"/>
  <c r="R9675" i="251"/>
  <c r="R9455" i="251"/>
  <c r="R9615" i="251"/>
  <c r="R6180" i="251"/>
  <c r="R4582" i="251"/>
  <c r="R5193" i="251"/>
  <c r="R5601" i="251"/>
  <c r="R1739" i="251"/>
  <c r="R6245" i="251"/>
  <c r="R521" i="251"/>
  <c r="R9029" i="251"/>
  <c r="R2095" i="251"/>
  <c r="R2377" i="251"/>
  <c r="R2662" i="251"/>
  <c r="R6636" i="251"/>
  <c r="R7469" i="251"/>
  <c r="R9791" i="251"/>
  <c r="R236" i="251"/>
  <c r="R1928" i="251"/>
  <c r="R9744" i="251"/>
  <c r="R5161" i="251"/>
  <c r="R7590" i="251"/>
  <c r="R9476" i="251"/>
  <c r="R3304" i="251"/>
  <c r="R2349" i="251"/>
  <c r="R1382" i="251"/>
  <c r="R7820" i="251"/>
  <c r="R5837" i="251"/>
  <c r="R4110" i="251"/>
  <c r="R6673" i="251"/>
  <c r="R6962" i="251"/>
  <c r="R6739" i="251"/>
  <c r="R6772" i="251"/>
  <c r="R6805" i="251"/>
  <c r="R6582" i="251"/>
  <c r="R6615" i="251"/>
  <c r="R4088" i="251"/>
  <c r="R25" i="251"/>
  <c r="R4121" i="251"/>
  <c r="R314" i="251"/>
  <c r="R4410" i="251"/>
  <c r="R347" i="251"/>
  <c r="R4443" i="251"/>
  <c r="R380" i="251"/>
  <c r="R4476" i="251"/>
  <c r="R445" i="251"/>
  <c r="R5103" i="251"/>
  <c r="R7564" i="251"/>
  <c r="R6093" i="251"/>
  <c r="R4846" i="251"/>
  <c r="R6417" i="251"/>
  <c r="R6194" i="251"/>
  <c r="R6483" i="251"/>
  <c r="R6516" i="251"/>
  <c r="R6549" i="251"/>
  <c r="R6838" i="251"/>
  <c r="R6871" i="251"/>
  <c r="R2670" i="251"/>
  <c r="R3950" i="251"/>
  <c r="R6077" i="251"/>
  <c r="R2046" i="251"/>
  <c r="R6142" i="251"/>
  <c r="R2111" i="251"/>
  <c r="R6207" i="251"/>
  <c r="R2186" i="251"/>
  <c r="R6282" i="251"/>
  <c r="R4896" i="251"/>
  <c r="R9906" i="251"/>
  <c r="R9395" i="251"/>
  <c r="R9300" i="251"/>
  <c r="R8949" i="251"/>
  <c r="R721" i="251"/>
  <c r="R6419" i="251"/>
  <c r="R3702" i="251"/>
  <c r="R1753" i="251"/>
  <c r="R4412" i="251"/>
  <c r="R74" i="251"/>
  <c r="R9571" i="251"/>
  <c r="R8234" i="251"/>
  <c r="R1894" i="251"/>
  <c r="R5924" i="251"/>
  <c r="R751" i="251"/>
  <c r="R967" i="251"/>
  <c r="R3780" i="251"/>
  <c r="R1711" i="251"/>
  <c r="R5864" i="251"/>
  <c r="R9926" i="251"/>
  <c r="R485" i="251"/>
  <c r="R784" i="251"/>
  <c r="R5353" i="251"/>
  <c r="R2600" i="251"/>
  <c r="R5990" i="251"/>
  <c r="R3940" i="251"/>
  <c r="R3535" i="251"/>
  <c r="R4073" i="251"/>
  <c r="R3112" i="251"/>
  <c r="R6023" i="251"/>
  <c r="R1062" i="251"/>
  <c r="R548" i="251"/>
  <c r="R8556" i="251"/>
  <c r="R2733" i="251"/>
  <c r="R2587" i="251"/>
  <c r="R1214" i="251"/>
  <c r="R8561" i="251"/>
  <c r="R8758" i="251"/>
  <c r="R1091" i="251"/>
  <c r="R3234" i="251"/>
  <c r="R4204" i="251"/>
  <c r="R19" i="251"/>
  <c r="R6741" i="251"/>
  <c r="R5048" i="251"/>
  <c r="R3099" i="251"/>
  <c r="R4030" i="251"/>
  <c r="R1632" i="251"/>
  <c r="R2113" i="251"/>
  <c r="R3779" i="251"/>
  <c r="R5681" i="251"/>
  <c r="R2452" i="251"/>
  <c r="R7126" i="251"/>
  <c r="R2361" i="251"/>
  <c r="R4987" i="251"/>
  <c r="R7389" i="251"/>
  <c r="R1962" i="251"/>
  <c r="R275" i="251"/>
  <c r="R374" i="251"/>
  <c r="R7352" i="251"/>
  <c r="R6683" i="251"/>
  <c r="R4286" i="251"/>
  <c r="R5313" i="251"/>
  <c r="R9526" i="251"/>
  <c r="R8987" i="251"/>
  <c r="R36" i="251"/>
  <c r="R3524" i="251"/>
  <c r="R7506" i="251"/>
  <c r="R1205" i="251"/>
  <c r="R3319" i="251"/>
  <c r="R5433" i="251"/>
  <c r="R1436" i="251"/>
  <c r="R3102" i="251"/>
  <c r="R5546" i="251"/>
  <c r="R7121" i="251"/>
  <c r="R564" i="251"/>
  <c r="R2166" i="251"/>
  <c r="R3512" i="251"/>
  <c r="R5114" i="251"/>
  <c r="R3453" i="251"/>
  <c r="R3658" i="251"/>
  <c r="R6145" i="251"/>
  <c r="R8192" i="251"/>
  <c r="R9726" i="251"/>
  <c r="R5158" i="251"/>
  <c r="R4434" i="251"/>
  <c r="R1940" i="251"/>
  <c r="R7605" i="251"/>
  <c r="R5623" i="251"/>
  <c r="R3385" i="251"/>
  <c r="R1147" i="251"/>
  <c r="R7324" i="251"/>
  <c r="R6430" i="251"/>
  <c r="R4266" i="251"/>
  <c r="R3297" i="251"/>
  <c r="R1266" i="251"/>
  <c r="R2100" i="251"/>
  <c r="R2934" i="251"/>
  <c r="R4536" i="251"/>
  <c r="R5626" i="251"/>
  <c r="R4733" i="251"/>
  <c r="R4682" i="251"/>
  <c r="R8373" i="251"/>
  <c r="R4194" i="251"/>
  <c r="R1634" i="251"/>
  <c r="R1585" i="251"/>
  <c r="R7250" i="251"/>
  <c r="R5268" i="251"/>
  <c r="R3286" i="251"/>
  <c r="R1304" i="251"/>
  <c r="R7481" i="251"/>
  <c r="R5243" i="251"/>
  <c r="R3293" i="251"/>
  <c r="R1375" i="251"/>
  <c r="R7082" i="251"/>
  <c r="R8659" i="251"/>
  <c r="R6385" i="251"/>
  <c r="R6418" i="251"/>
  <c r="R6451" i="251"/>
  <c r="R6484" i="251"/>
  <c r="R6517" i="251"/>
  <c r="R6806" i="251"/>
  <c r="R6839" i="251"/>
  <c r="R6616" i="251"/>
  <c r="R6905" i="251"/>
  <c r="R6938" i="251"/>
  <c r="R6971" i="251"/>
  <c r="R7004" i="251"/>
  <c r="R7069" i="251"/>
  <c r="R7134" i="251"/>
  <c r="R2033" i="251"/>
  <c r="R2066" i="251"/>
  <c r="R2099" i="251"/>
  <c r="R2132" i="251"/>
  <c r="R2165" i="251"/>
  <c r="R1942" i="251"/>
  <c r="R1975" i="251"/>
  <c r="R2008" i="251"/>
  <c r="R2297" i="251"/>
  <c r="R2074" i="251"/>
  <c r="R2107" i="251"/>
  <c r="R2140" i="251"/>
  <c r="R2205" i="251"/>
  <c r="R2270" i="251"/>
  <c r="R2335" i="251"/>
  <c r="R9749" i="251"/>
  <c r="R8921" i="251"/>
  <c r="R8925" i="251"/>
  <c r="R2987" i="251"/>
  <c r="R175" i="251"/>
  <c r="R7112" i="251"/>
  <c r="R4649" i="251"/>
  <c r="R6734" i="251"/>
  <c r="R8308" i="251"/>
  <c r="R9367" i="251"/>
  <c r="R9818" i="251"/>
  <c r="R5891" i="251"/>
  <c r="R4779" i="251"/>
  <c r="R3012" i="251"/>
  <c r="R5833" i="251"/>
  <c r="R9129" i="251"/>
  <c r="R6312" i="251"/>
  <c r="R6151" i="251"/>
  <c r="R7176" i="251"/>
  <c r="R9878" i="251"/>
  <c r="R5410" i="251"/>
  <c r="R1217" i="251"/>
  <c r="R2475" i="251"/>
  <c r="R680" i="251"/>
  <c r="R8880" i="251"/>
  <c r="R5604" i="251"/>
  <c r="R5871" i="251"/>
  <c r="R6992" i="251"/>
  <c r="R4327" i="251"/>
  <c r="R8564" i="251"/>
  <c r="R2722" i="251"/>
  <c r="R6080" i="251"/>
  <c r="R7779" i="251"/>
  <c r="R8875" i="251"/>
  <c r="R3655" i="251"/>
  <c r="R5381" i="251"/>
  <c r="R1926" i="251"/>
  <c r="R1735" i="251"/>
  <c r="R7845" i="251"/>
  <c r="R6439" i="251"/>
  <c r="R6506" i="251"/>
  <c r="R9618" i="251"/>
  <c r="R8756" i="251"/>
  <c r="R8003" i="251"/>
  <c r="R7137" i="251"/>
  <c r="R9113" i="251"/>
  <c r="R8251" i="251"/>
  <c r="R5315" i="251"/>
  <c r="R7745" i="251"/>
  <c r="R9802" i="251"/>
  <c r="R7787" i="251"/>
  <c r="R5956" i="251"/>
  <c r="R2567" i="251"/>
  <c r="R1993" i="251"/>
  <c r="R2410" i="251"/>
  <c r="R7712" i="251"/>
  <c r="R9875" i="251"/>
  <c r="R9685" i="251"/>
  <c r="R8535" i="251"/>
  <c r="R8345" i="251"/>
  <c r="R7746" i="251"/>
  <c r="R4834" i="251"/>
  <c r="R4865" i="251"/>
  <c r="R107" i="251"/>
  <c r="R8555" i="251"/>
  <c r="R4805" i="251"/>
  <c r="R3368" i="251"/>
  <c r="R3312" i="251"/>
  <c r="R3954" i="251"/>
  <c r="R5044" i="251"/>
  <c r="R4854" i="251"/>
  <c r="R4664" i="251"/>
  <c r="R3450" i="251"/>
  <c r="R2236" i="251"/>
  <c r="R1598" i="251"/>
  <c r="R458" i="251"/>
  <c r="R4546" i="251"/>
  <c r="R866" i="251"/>
  <c r="R9594" i="251"/>
  <c r="R915" i="251"/>
  <c r="R725" i="251"/>
  <c r="R535" i="251"/>
  <c r="R601" i="251"/>
  <c r="R667" i="251"/>
  <c r="R253" i="251"/>
  <c r="R383" i="251"/>
  <c r="R8689" i="251"/>
  <c r="R8609" i="251"/>
  <c r="R9048" i="251"/>
  <c r="R129" i="251"/>
  <c r="R3731" i="251"/>
  <c r="R3285" i="251"/>
  <c r="R3095" i="251"/>
  <c r="R4185" i="251"/>
  <c r="R4251" i="251"/>
  <c r="R4605" i="251"/>
  <c r="R5247" i="251"/>
  <c r="R8946" i="251"/>
  <c r="R9347" i="251"/>
  <c r="R9977" i="251"/>
  <c r="R3186" i="251"/>
  <c r="R3252" i="251"/>
  <c r="R3830" i="251"/>
  <c r="R4408" i="251"/>
  <c r="R4986" i="251"/>
  <c r="R6844" i="251"/>
  <c r="R7742" i="251"/>
  <c r="R8945" i="251"/>
  <c r="R611" i="251"/>
  <c r="R4160" i="251"/>
  <c r="R5345" i="251"/>
  <c r="R297" i="251"/>
  <c r="R613" i="251"/>
  <c r="R7527" i="251"/>
  <c r="R7428" i="251"/>
  <c r="R7364" i="251"/>
  <c r="R9897" i="251"/>
  <c r="R3016" i="251"/>
  <c r="R6278" i="251"/>
  <c r="R5828" i="251"/>
  <c r="R4239" i="251"/>
  <c r="R4681" i="251"/>
  <c r="R3624" i="251"/>
  <c r="R160" i="251"/>
  <c r="R715" i="251"/>
  <c r="R4969" i="251"/>
  <c r="R4176" i="251"/>
  <c r="R4936" i="251"/>
  <c r="R8167" i="251"/>
  <c r="R8163" i="251"/>
  <c r="R748" i="251"/>
  <c r="R1860" i="251"/>
  <c r="R8612" i="251"/>
  <c r="R9637" i="251"/>
  <c r="R2280" i="251"/>
  <c r="R8271" i="251"/>
  <c r="R3171" i="251"/>
  <c r="R2763" i="251"/>
  <c r="R6886" i="251"/>
  <c r="R7534" i="251"/>
  <c r="R4775" i="251"/>
  <c r="R7920" i="251"/>
  <c r="R7054" i="251"/>
  <c r="R4423" i="251"/>
  <c r="R7404" i="251"/>
  <c r="R9276" i="251"/>
  <c r="R7104" i="251"/>
  <c r="R1004" i="251"/>
  <c r="R5097" i="251"/>
  <c r="R7396" i="251"/>
  <c r="R4079" i="251"/>
  <c r="R3560" i="251"/>
  <c r="R2406" i="251"/>
  <c r="R1513" i="251"/>
  <c r="R2861" i="251"/>
  <c r="R5478" i="251"/>
  <c r="R8332" i="251"/>
  <c r="R6349" i="251"/>
  <c r="R5102" i="251"/>
  <c r="R7185" i="251"/>
  <c r="R7474" i="251"/>
  <c r="R7251" i="251"/>
  <c r="R7284" i="251"/>
  <c r="R7061" i="251"/>
  <c r="R7094" i="251"/>
  <c r="R7127" i="251"/>
  <c r="R4344" i="251"/>
  <c r="R281" i="251"/>
  <c r="R4377" i="251"/>
  <c r="R570" i="251"/>
  <c r="R4666" i="251"/>
  <c r="R603" i="251"/>
  <c r="R4699" i="251"/>
  <c r="R636" i="251"/>
  <c r="R4732" i="251"/>
  <c r="R701" i="251"/>
  <c r="R4720" i="251"/>
  <c r="R8076" i="251"/>
  <c r="R6605" i="251"/>
  <c r="R5358" i="251"/>
  <c r="R6929" i="251"/>
  <c r="R6706" i="251"/>
  <c r="R6995" i="251"/>
  <c r="R7028" i="251"/>
  <c r="R7317" i="251"/>
  <c r="R7350" i="251"/>
  <c r="R7383" i="251"/>
  <c r="R3182" i="251"/>
  <c r="R4942" i="251"/>
  <c r="R6333" i="251"/>
  <c r="R2302" i="251"/>
  <c r="R6398" i="251"/>
  <c r="R2367" i="251"/>
  <c r="R6463" i="251"/>
  <c r="R2442" i="251"/>
  <c r="R6538" i="251"/>
  <c r="R8160" i="251"/>
  <c r="R2848" i="251"/>
  <c r="R9651" i="251"/>
  <c r="R9556" i="251"/>
  <c r="R9205" i="251"/>
  <c r="R498" i="251"/>
  <c r="R6708" i="251"/>
  <c r="R4247" i="251"/>
  <c r="R2554" i="251"/>
  <c r="R7037" i="251"/>
  <c r="R8818" i="251"/>
  <c r="R4449" i="251"/>
  <c r="R1388" i="251"/>
  <c r="R2761" i="251"/>
  <c r="R7686" i="251"/>
  <c r="R996" i="251"/>
  <c r="R4457" i="251"/>
  <c r="R3590" i="251"/>
  <c r="R5988" i="251"/>
  <c r="R7343" i="251"/>
  <c r="R2441" i="251"/>
  <c r="R8902" i="251"/>
  <c r="R102" i="251"/>
  <c r="R260" i="251"/>
  <c r="R9902" i="251"/>
  <c r="R8392" i="251"/>
  <c r="R9798" i="251"/>
  <c r="R1253" i="251"/>
  <c r="R4912" i="251"/>
  <c r="R5039" i="251"/>
  <c r="R5614" i="251"/>
  <c r="R5640" i="251"/>
  <c r="R5996" i="251"/>
  <c r="R173" i="251"/>
  <c r="R4269" i="251"/>
  <c r="R3388" i="251"/>
  <c r="R1791" i="251"/>
  <c r="R7747" i="251"/>
  <c r="R4547" i="251"/>
  <c r="R8738" i="251"/>
  <c r="R4683" i="251"/>
  <c r="R2513" i="251"/>
  <c r="R308" i="251"/>
  <c r="R7286" i="251"/>
  <c r="R5849" i="251"/>
  <c r="R4668" i="251"/>
  <c r="R6399" i="251"/>
  <c r="R9492" i="251"/>
  <c r="R8961" i="251"/>
  <c r="R4427" i="251"/>
  <c r="R5458" i="251"/>
  <c r="R1973" i="251"/>
  <c r="R6135" i="251"/>
  <c r="R1370" i="251"/>
  <c r="R3740" i="251"/>
  <c r="R5918" i="251"/>
  <c r="R1745" i="251"/>
  <c r="R1588" i="251"/>
  <c r="R919" i="251"/>
  <c r="R8153" i="251"/>
  <c r="R6716" i="251"/>
  <c r="R4863" i="251"/>
  <c r="R9843" i="251"/>
  <c r="R9176" i="251"/>
  <c r="R8317" i="251"/>
  <c r="R6219" i="251"/>
  <c r="R3633" i="251"/>
  <c r="R6259" i="251"/>
  <c r="R726" i="251"/>
  <c r="R1816" i="251"/>
  <c r="R4698" i="251"/>
  <c r="R8092" i="251"/>
  <c r="R2143" i="251"/>
  <c r="R4002" i="251"/>
  <c r="R5874" i="251"/>
  <c r="R7220" i="251"/>
  <c r="R407" i="251"/>
  <c r="R2265" i="251"/>
  <c r="R4635" i="251"/>
  <c r="R5054" i="251"/>
  <c r="R6018" i="251"/>
  <c r="R8800" i="251"/>
  <c r="R9755" i="251"/>
  <c r="R8746" i="251"/>
  <c r="R3889" i="251"/>
  <c r="R1139" i="251"/>
  <c r="R7316" i="251"/>
  <c r="R4566" i="251"/>
  <c r="R3096" i="251"/>
  <c r="R602" i="251"/>
  <c r="R6523" i="251"/>
  <c r="R5341" i="251"/>
  <c r="R3679" i="251"/>
  <c r="R9169" i="251"/>
  <c r="R9427" i="251"/>
  <c r="R7410" i="251"/>
  <c r="R597" i="251"/>
  <c r="R1175" i="251"/>
  <c r="R2777" i="251"/>
  <c r="R5915" i="251"/>
  <c r="R6078" i="251"/>
  <c r="R8306" i="251"/>
  <c r="R2978" i="251"/>
  <c r="R3137" i="251"/>
  <c r="R75" i="251"/>
  <c r="R6705" i="251"/>
  <c r="R4211" i="251"/>
  <c r="R2485" i="251"/>
  <c r="R247" i="251"/>
  <c r="R6936" i="251"/>
  <c r="R4442" i="251"/>
  <c r="R2204" i="251"/>
  <c r="R798" i="251"/>
  <c r="R7007" i="251"/>
  <c r="R1058" i="251"/>
  <c r="R1265" i="251"/>
  <c r="R1298" i="251"/>
  <c r="R1331" i="251"/>
  <c r="R1364" i="251"/>
  <c r="R1397" i="251"/>
  <c r="R1686" i="251"/>
  <c r="R1719" i="251"/>
  <c r="R1752" i="251"/>
  <c r="R1529" i="251"/>
  <c r="R1818" i="251"/>
  <c r="R1851" i="251"/>
  <c r="R1884" i="251"/>
  <c r="R1949" i="251"/>
  <c r="R2014" i="251"/>
  <c r="R2079" i="251"/>
  <c r="R5105" i="251"/>
  <c r="R5138" i="251"/>
  <c r="R5171" i="251"/>
  <c r="R5204" i="251"/>
  <c r="R5237" i="251"/>
  <c r="R5014" i="251"/>
  <c r="R5047" i="251"/>
  <c r="R5336" i="251"/>
  <c r="R5113" i="251"/>
  <c r="R5146" i="251"/>
  <c r="R5179" i="251"/>
  <c r="R5212" i="251"/>
  <c r="R5277" i="251"/>
  <c r="R5342" i="251"/>
  <c r="R5151" i="251"/>
  <c r="R4578" i="251"/>
  <c r="R8544" i="251"/>
  <c r="R8641" i="251"/>
  <c r="R9643" i="251"/>
  <c r="R4143" i="251"/>
  <c r="R9513" i="251"/>
  <c r="R5998" i="251"/>
  <c r="R3184" i="251"/>
  <c r="R9237" i="251"/>
  <c r="R9536" i="251"/>
  <c r="R8737" i="251"/>
  <c r="R9503" i="251"/>
  <c r="R1484" i="251"/>
  <c r="R7984" i="251"/>
  <c r="R4591" i="251"/>
  <c r="R6057" i="251"/>
  <c r="R4905" i="251"/>
  <c r="R743" i="251"/>
  <c r="R8820" i="251"/>
  <c r="R961" i="251"/>
  <c r="R8827" i="251"/>
  <c r="R7586" i="251"/>
  <c r="R8619" i="251"/>
  <c r="R1480" i="251"/>
  <c r="R7044" i="251"/>
  <c r="R8613" i="251"/>
  <c r="R8016" i="251"/>
  <c r="R2949" i="251"/>
  <c r="R1776" i="251"/>
  <c r="R6304" i="251"/>
  <c r="R9177" i="251"/>
  <c r="R5986" i="251"/>
  <c r="R9098" i="251"/>
  <c r="R1028" i="251"/>
  <c r="R8518" i="251"/>
  <c r="R999" i="251"/>
  <c r="R1191" i="251"/>
  <c r="R2919" i="251"/>
  <c r="R849" i="251"/>
  <c r="R1130" i="251"/>
  <c r="R9361" i="251"/>
  <c r="R8355" i="251"/>
  <c r="R9250" i="251"/>
  <c r="R6113" i="251"/>
  <c r="R9208" i="251"/>
  <c r="R1507" i="251"/>
  <c r="R1954" i="251"/>
  <c r="R4097" i="251"/>
  <c r="R9695" i="251"/>
  <c r="R2667" i="251"/>
  <c r="R908" i="251"/>
  <c r="R9032" i="251"/>
  <c r="R6351" i="251"/>
  <c r="R6212" i="251"/>
  <c r="R5226" i="251"/>
  <c r="R9362" i="251"/>
  <c r="R9012" i="251"/>
  <c r="R8278" i="251"/>
  <c r="R8440" i="251"/>
  <c r="R1602" i="251"/>
  <c r="R8896" i="251"/>
  <c r="R2144" i="251"/>
  <c r="R9439" i="251"/>
  <c r="R3435" i="251"/>
  <c r="R1676" i="251"/>
  <c r="R6542" i="251"/>
  <c r="R2436" i="251"/>
  <c r="R8710" i="251"/>
  <c r="R2451" i="251"/>
  <c r="R3029" i="251"/>
  <c r="R2839" i="251"/>
  <c r="R1881" i="251"/>
  <c r="R923" i="251"/>
  <c r="R8124" i="251"/>
  <c r="R7230" i="251"/>
  <c r="R6090" i="251"/>
  <c r="R9108" i="251"/>
  <c r="R8792" i="251"/>
  <c r="R7761" i="251"/>
  <c r="R6803" i="251"/>
  <c r="R6869" i="251"/>
  <c r="R6935" i="251"/>
  <c r="R6745" i="251"/>
  <c r="R6555" i="251"/>
  <c r="R6397" i="251"/>
  <c r="R6783" i="251"/>
  <c r="R3840" i="251"/>
  <c r="R8630" i="251"/>
  <c r="R9721" i="251"/>
  <c r="R1906" i="251"/>
  <c r="R1460" i="251"/>
  <c r="R1270" i="251"/>
  <c r="R1080" i="251"/>
  <c r="R2170" i="251"/>
  <c r="R2492" i="251"/>
  <c r="R2878" i="251"/>
  <c r="R3018" i="251"/>
  <c r="R993" i="251"/>
  <c r="R8887" i="251"/>
  <c r="R674" i="251"/>
  <c r="R1171" i="251"/>
  <c r="R1493" i="251"/>
  <c r="R2327" i="251"/>
  <c r="R2393" i="251"/>
  <c r="R3739" i="251"/>
  <c r="R4861" i="251"/>
  <c r="R6015" i="251"/>
  <c r="R7008" i="251"/>
  <c r="R8374" i="251"/>
  <c r="R9377" i="251"/>
  <c r="R4713" i="251"/>
  <c r="R7365" i="251"/>
  <c r="R9991" i="251"/>
  <c r="R4836" i="251"/>
  <c r="R840" i="251"/>
  <c r="R8486" i="251"/>
  <c r="R3108" i="251"/>
  <c r="R271" i="251"/>
  <c r="R8808" i="251"/>
  <c r="R135" i="251"/>
  <c r="R1733" i="251"/>
  <c r="R5584" i="251"/>
  <c r="R5519" i="251"/>
  <c r="R8963" i="251"/>
  <c r="R7883" i="251"/>
  <c r="R7247" i="251"/>
  <c r="R3494" i="251"/>
  <c r="R848" i="251"/>
  <c r="R9120" i="251"/>
  <c r="R203" i="251"/>
  <c r="R2023" i="251"/>
  <c r="R6640" i="251"/>
  <c r="R2054" i="251"/>
  <c r="R2151" i="251"/>
  <c r="R2447" i="251"/>
  <c r="R1581" i="251"/>
  <c r="R8511" i="251"/>
  <c r="R8395" i="251"/>
  <c r="R2502" i="251"/>
  <c r="R4526" i="251"/>
  <c r="R3911" i="251"/>
  <c r="R8388" i="251"/>
  <c r="R9806" i="251"/>
  <c r="R7398" i="251"/>
  <c r="R1325" i="251"/>
  <c r="R7744" i="251"/>
  <c r="R1483" i="251"/>
  <c r="R9188" i="251"/>
  <c r="R5896" i="251"/>
  <c r="R4389" i="251"/>
  <c r="R6926" i="251"/>
  <c r="R9992" i="251"/>
  <c r="R8357" i="251"/>
  <c r="R6380" i="251"/>
  <c r="R6189" i="251"/>
  <c r="R7950" i="251"/>
  <c r="R1485" i="251"/>
  <c r="R9421" i="251"/>
  <c r="R1809" i="251"/>
  <c r="R2354" i="251"/>
  <c r="R2131" i="251"/>
  <c r="R2164" i="251"/>
  <c r="R2197" i="251"/>
  <c r="R1974" i="251"/>
  <c r="R2007" i="251"/>
  <c r="R1528" i="251"/>
  <c r="R5880" i="251"/>
  <c r="R1817" i="251"/>
  <c r="R5913" i="251"/>
  <c r="R2106" i="251"/>
  <c r="R6202" i="251"/>
  <c r="R2139" i="251"/>
  <c r="R6235" i="251"/>
  <c r="R2172" i="251"/>
  <c r="R6268" i="251"/>
  <c r="R2237" i="251"/>
  <c r="R2319" i="251"/>
  <c r="R1229" i="251"/>
  <c r="R9677" i="251"/>
  <c r="R2065" i="251"/>
  <c r="R1842" i="251"/>
  <c r="R1875" i="251"/>
  <c r="R1908" i="251"/>
  <c r="R1941" i="251"/>
  <c r="R2230" i="251"/>
  <c r="R2263" i="251"/>
  <c r="R7725" i="251"/>
  <c r="R9261" i="251"/>
  <c r="R3773" i="251"/>
  <c r="R7869" i="251"/>
  <c r="R3838" i="251"/>
  <c r="R7934" i="251"/>
  <c r="R3903" i="251"/>
  <c r="R7999" i="251"/>
  <c r="R3978" i="251"/>
  <c r="R8074" i="251"/>
  <c r="R99" i="251"/>
  <c r="R3810" i="251"/>
  <c r="R9089" i="251"/>
  <c r="R7521" i="251"/>
  <c r="R9728" i="251"/>
  <c r="R2001" i="251"/>
  <c r="R7988" i="251"/>
  <c r="R4024" i="251"/>
  <c r="R5245" i="251"/>
  <c r="R323" i="251"/>
  <c r="R7755" i="251"/>
  <c r="R1968" i="251"/>
  <c r="R8303" i="251"/>
  <c r="R9134" i="251"/>
  <c r="R1488" i="251"/>
  <c r="R5328" i="251"/>
  <c r="R2085" i="251"/>
  <c r="R3910" i="251"/>
  <c r="R5830" i="251"/>
  <c r="R5128" i="251"/>
  <c r="R1321" i="251"/>
  <c r="R5199" i="251"/>
  <c r="R549" i="251"/>
  <c r="R2759" i="251"/>
  <c r="R6764" i="251"/>
  <c r="R3245" i="251"/>
  <c r="R6460" i="251"/>
  <c r="R9841" i="251"/>
  <c r="R9432" i="251"/>
  <c r="R4545" i="251"/>
  <c r="R977" i="251"/>
  <c r="R6964" i="251"/>
  <c r="R3033" i="251"/>
  <c r="R2429" i="251"/>
  <c r="R9587" i="251"/>
  <c r="R8380" i="251"/>
  <c r="R82" i="251"/>
  <c r="R4533" i="251"/>
  <c r="R3641" i="251"/>
  <c r="R5276" i="251"/>
  <c r="R4959" i="251"/>
  <c r="R52" i="251"/>
  <c r="R8087" i="251"/>
  <c r="R3644" i="251"/>
  <c r="R2378" i="251"/>
  <c r="R9015" i="251"/>
  <c r="R7395" i="251"/>
  <c r="R9774" i="251"/>
  <c r="R148" i="251"/>
  <c r="R4343" i="251"/>
  <c r="R5978" i="251"/>
  <c r="R6621" i="251"/>
  <c r="R5344" i="251"/>
  <c r="R3091" i="251"/>
  <c r="R6518" i="251"/>
  <c r="R6617" i="251"/>
  <c r="R190" i="251"/>
  <c r="R1953" i="251"/>
  <c r="R8698" i="251"/>
  <c r="R1355" i="251"/>
  <c r="R5202" i="251"/>
  <c r="R8084" i="251"/>
  <c r="R1783" i="251"/>
  <c r="R7737" i="251"/>
  <c r="R2972" i="251"/>
  <c r="R1887" i="251"/>
  <c r="R7298" i="251"/>
  <c r="R4338" i="251"/>
  <c r="R3669" i="251"/>
  <c r="R6328" i="251"/>
  <c r="R828" i="251"/>
  <c r="R6218" i="251"/>
  <c r="R8503" i="251"/>
  <c r="R9696" i="251"/>
  <c r="R5937" i="251"/>
  <c r="R660" i="251"/>
  <c r="R6614" i="251"/>
  <c r="R2105" i="251"/>
  <c r="R7803" i="251"/>
  <c r="R3358" i="251"/>
  <c r="R8913" i="251"/>
  <c r="R2289" i="251"/>
  <c r="R6930" i="251"/>
  <c r="R1876" i="251"/>
  <c r="R4469" i="251"/>
  <c r="R1207" i="251"/>
  <c r="R4056" i="251"/>
  <c r="R794" i="251"/>
  <c r="R3899" i="251"/>
  <c r="R413" i="251"/>
  <c r="R3550" i="251"/>
  <c r="R3057" i="251"/>
  <c r="R6162" i="251"/>
  <c r="R2644" i="251"/>
  <c r="R5749" i="251"/>
  <c r="R8086" i="251"/>
  <c r="R4824" i="251"/>
  <c r="R7673" i="251"/>
  <c r="R4155" i="251"/>
  <c r="R7260" i="251"/>
  <c r="R3806" i="251"/>
  <c r="R5919" i="251"/>
  <c r="R4033" i="251"/>
  <c r="R8735" i="251"/>
  <c r="R8080" i="251"/>
  <c r="R3152" i="251"/>
  <c r="R432" i="251"/>
  <c r="R8213" i="251"/>
  <c r="R9433" i="251"/>
  <c r="R1571" i="251"/>
  <c r="R2596" i="251"/>
  <c r="R9253" i="251"/>
  <c r="R9061" i="251"/>
  <c r="R7689" i="251"/>
  <c r="R9056" i="251"/>
  <c r="R8282" i="251"/>
  <c r="R8223" i="251"/>
  <c r="R4300" i="251"/>
  <c r="R3440" i="251"/>
  <c r="R7472" i="251"/>
  <c r="R7246" i="251"/>
  <c r="R1105" i="251"/>
  <c r="R9272" i="251"/>
  <c r="R3296" i="251"/>
  <c r="R972" i="251"/>
  <c r="R7118" i="251"/>
  <c r="R5255" i="251"/>
  <c r="R873" i="251"/>
  <c r="R4433" i="251"/>
  <c r="R8849" i="251"/>
  <c r="R9344" i="251"/>
  <c r="R960" i="251"/>
  <c r="R8065" i="251"/>
  <c r="R9787" i="251"/>
  <c r="R7651" i="251"/>
  <c r="R875" i="251"/>
  <c r="R1932" i="251"/>
  <c r="R616" i="251"/>
  <c r="R2917" i="251"/>
  <c r="R8593" i="251"/>
  <c r="R8500" i="251"/>
  <c r="R3105" i="251"/>
  <c r="R4832" i="251"/>
  <c r="R8412" i="251"/>
  <c r="R6915" i="251"/>
  <c r="R4971" i="251"/>
  <c r="R9670" i="251"/>
  <c r="R6053" i="251"/>
  <c r="R4978" i="251"/>
  <c r="R4053" i="251"/>
  <c r="R568" i="251"/>
  <c r="R8058" i="251"/>
  <c r="R5117" i="251"/>
  <c r="R4042" i="251"/>
  <c r="R9013" i="251"/>
  <c r="R8611" i="251"/>
  <c r="R1716" i="251"/>
  <c r="R2583" i="251"/>
  <c r="R634" i="251"/>
  <c r="R1277" i="251"/>
  <c r="R7807" i="251"/>
  <c r="R4482" i="251"/>
  <c r="R8697" i="251"/>
  <c r="R6770" i="251"/>
  <c r="R7381" i="251"/>
  <c r="R5432" i="251"/>
  <c r="R7323" i="251"/>
  <c r="R5950" i="251"/>
  <c r="R3809" i="251"/>
  <c r="R1313" i="251"/>
  <c r="R4466" i="251"/>
  <c r="R2517" i="251"/>
  <c r="R312" i="251"/>
  <c r="R2715" i="251"/>
  <c r="R2110" i="251"/>
  <c r="R8434" i="251"/>
  <c r="R8375" i="251"/>
  <c r="R7331" i="251"/>
  <c r="R1000" i="251"/>
  <c r="R3977" i="251"/>
  <c r="R3561" i="251"/>
  <c r="R463" i="251"/>
  <c r="R4783" i="251"/>
  <c r="R6127" i="251"/>
  <c r="R4324" i="251"/>
  <c r="R5254" i="251"/>
  <c r="R3744" i="251"/>
  <c r="R2540" i="251"/>
  <c r="R7880" i="251"/>
  <c r="R3945" i="251"/>
  <c r="R96" i="251"/>
  <c r="R7502" i="251"/>
  <c r="R7718" i="251"/>
  <c r="R6760" i="251"/>
  <c r="R4069" i="251"/>
  <c r="R2019" i="251"/>
  <c r="R3308" i="251"/>
  <c r="R5798" i="251"/>
  <c r="R5221" i="251"/>
  <c r="R902" i="251"/>
  <c r="R9641" i="251"/>
  <c r="R2178" i="251"/>
  <c r="R3531" i="251"/>
  <c r="R1775" i="251"/>
  <c r="R1319" i="251"/>
  <c r="R2607" i="251"/>
  <c r="R5488" i="251"/>
  <c r="R9964" i="251"/>
  <c r="R6216" i="251"/>
  <c r="R3021" i="251"/>
  <c r="R3598" i="251"/>
  <c r="R1074" i="251"/>
  <c r="R3667" i="251"/>
  <c r="R6260" i="251"/>
  <c r="R950" i="251"/>
  <c r="R3543" i="251"/>
  <c r="R3832" i="251"/>
  <c r="R1305" i="251"/>
  <c r="R6937" i="251"/>
  <c r="R4154" i="251"/>
  <c r="R1627" i="251"/>
  <c r="R7003" i="251"/>
  <c r="R4220" i="251"/>
  <c r="R1725" i="251"/>
  <c r="R4748" i="251"/>
  <c r="R5581" i="251"/>
  <c r="R1041" i="251"/>
  <c r="R3122" i="251"/>
  <c r="R5971" i="251"/>
  <c r="R917" i="251"/>
  <c r="R3766" i="251"/>
  <c r="R6359" i="251"/>
  <c r="R7981" i="251"/>
  <c r="R4541" i="251"/>
  <c r="R1790" i="251"/>
  <c r="R7422" i="251"/>
  <c r="R4671" i="251"/>
  <c r="R1930" i="251"/>
  <c r="R7562" i="251"/>
  <c r="R8370" i="251"/>
  <c r="R9139" i="251"/>
  <c r="R8512" i="251"/>
  <c r="R2210" i="251"/>
  <c r="R6465" i="251"/>
  <c r="R7136" i="251"/>
  <c r="R3424" i="251"/>
  <c r="R9145" i="251"/>
  <c r="R8762" i="251"/>
  <c r="R8283" i="251"/>
  <c r="R8188" i="251"/>
  <c r="R5827" i="251"/>
  <c r="R2339" i="251"/>
  <c r="R5568" i="251"/>
  <c r="R9727" i="251"/>
  <c r="R9066" i="251"/>
  <c r="R3211" i="251"/>
  <c r="R7307" i="251"/>
  <c r="R1452" i="251"/>
  <c r="R2404" i="251"/>
  <c r="R8105" i="251"/>
  <c r="R5062" i="251"/>
  <c r="R7376" i="251"/>
  <c r="R2281" i="251"/>
  <c r="R1318" i="251"/>
  <c r="R4484" i="251"/>
  <c r="R3855" i="251"/>
  <c r="R8552" i="251"/>
  <c r="R5446" i="251"/>
  <c r="R3365" i="251"/>
  <c r="R4142" i="251"/>
  <c r="R3432" i="251"/>
  <c r="R6726" i="251"/>
  <c r="R7076" i="251"/>
  <c r="R4553" i="251"/>
  <c r="R7015" i="251"/>
  <c r="R9830" i="251"/>
  <c r="R1478" i="251"/>
  <c r="R1285" i="251"/>
  <c r="R7151" i="251"/>
  <c r="R3697" i="251"/>
  <c r="R7793" i="251"/>
  <c r="R5778" i="251"/>
  <c r="R5332" i="251"/>
  <c r="R4886" i="251"/>
  <c r="R5464" i="251"/>
  <c r="R3226" i="251"/>
  <c r="R5819" i="251"/>
  <c r="R4060" i="251"/>
  <c r="R285" i="251"/>
  <c r="R4381" i="251"/>
  <c r="R350" i="251"/>
  <c r="R4446" i="251"/>
  <c r="R415" i="251"/>
  <c r="R5535" i="251"/>
  <c r="R1514" i="251"/>
  <c r="R5610" i="251"/>
  <c r="R9745" i="251"/>
  <c r="R9234" i="251"/>
  <c r="R8723" i="251"/>
  <c r="R8628" i="251"/>
  <c r="R8277" i="251"/>
  <c r="R6563" i="251"/>
  <c r="R515" i="251"/>
  <c r="R8897" i="251"/>
  <c r="R6689" i="251"/>
  <c r="R3763" i="251"/>
  <c r="R5142" i="251"/>
  <c r="R435" i="251"/>
  <c r="R1814" i="251"/>
  <c r="R2425" i="251"/>
  <c r="R2449" i="251"/>
  <c r="R6545" i="251"/>
  <c r="R2482" i="251"/>
  <c r="R6578" i="251"/>
  <c r="R2515" i="251"/>
  <c r="R2194" i="251"/>
  <c r="R2260" i="251"/>
  <c r="R1302" i="251"/>
  <c r="R600" i="251"/>
  <c r="R5497" i="251"/>
  <c r="R6587" i="251"/>
  <c r="R501" i="251"/>
  <c r="R7991" i="251"/>
  <c r="R1946" i="251"/>
  <c r="R5563" i="251"/>
  <c r="R1457" i="251"/>
  <c r="R5553" i="251"/>
  <c r="R1490" i="251"/>
  <c r="R5586" i="251"/>
  <c r="R1523" i="251"/>
  <c r="R5619" i="251"/>
  <c r="R7372" i="251"/>
  <c r="R1549" i="251"/>
  <c r="R5645" i="251"/>
  <c r="R9741" i="251"/>
  <c r="R3918" i="251"/>
  <c r="R7891" i="251"/>
  <c r="R3828" i="251"/>
  <c r="R7924" i="251"/>
  <c r="R3861" i="251"/>
  <c r="R7957" i="251"/>
  <c r="R1044" i="251"/>
  <c r="R5140" i="251"/>
  <c r="R1077" i="251"/>
  <c r="R5173" i="251"/>
  <c r="R4496" i="251"/>
  <c r="R3939" i="251"/>
  <c r="R3025" i="251"/>
  <c r="R1365" i="251"/>
  <c r="R3545" i="251"/>
  <c r="R958" i="251"/>
  <c r="R9782" i="251"/>
  <c r="R9547" i="251"/>
  <c r="R6736" i="251"/>
  <c r="R1808" i="251"/>
  <c r="R5007" i="251"/>
  <c r="R7152" i="251"/>
  <c r="R9360" i="251"/>
  <c r="R4549" i="251"/>
  <c r="R6182" i="251"/>
  <c r="R6024" i="251"/>
  <c r="R2025" i="251"/>
  <c r="R3785" i="251"/>
  <c r="R9551" i="251"/>
  <c r="R6085" i="251"/>
  <c r="R7079" i="251"/>
  <c r="R7020" i="251"/>
  <c r="R3501" i="251"/>
  <c r="R7740" i="251"/>
  <c r="R9953" i="251"/>
  <c r="R4897" i="251"/>
  <c r="R7715" i="251"/>
  <c r="R4049" i="251"/>
  <c r="R341" i="251"/>
  <c r="R4569" i="251"/>
  <c r="R4221" i="251"/>
  <c r="R8161" i="251"/>
  <c r="R3008" i="251"/>
  <c r="R1106" i="251"/>
  <c r="R5557" i="251"/>
  <c r="R4665" i="251"/>
  <c r="R6300" i="251"/>
  <c r="R3498" i="251"/>
  <c r="R3124" i="251"/>
  <c r="R1720" i="251"/>
  <c r="R5180" i="251"/>
  <c r="R3914" i="251"/>
  <c r="R6336" i="251"/>
  <c r="R9214" i="251"/>
  <c r="R49" i="251"/>
  <c r="R1172" i="251"/>
  <c r="R5367" i="251"/>
  <c r="R7514" i="251"/>
  <c r="R4126" i="251"/>
  <c r="R8914" i="251"/>
  <c r="R4371" i="251"/>
  <c r="R7542" i="251"/>
  <c r="R7641" i="251"/>
  <c r="R1726" i="251"/>
  <c r="R6050" i="251"/>
  <c r="R3584" i="251"/>
  <c r="R2635" i="251"/>
  <c r="R5970" i="251"/>
  <c r="R693" i="251"/>
  <c r="R6391" i="251"/>
  <c r="R1626" i="251"/>
  <c r="R3996" i="251"/>
  <c r="R2655" i="251"/>
  <c r="R5155" i="251"/>
  <c r="R5618" i="251"/>
  <c r="R4693" i="251"/>
  <c r="R7608" i="251"/>
  <c r="R2364" i="251"/>
  <c r="R7498" i="251"/>
  <c r="R416" i="251"/>
  <c r="R9635" i="251"/>
  <c r="R7729" i="251"/>
  <c r="R1684" i="251"/>
  <c r="R7638" i="251"/>
  <c r="R2873" i="251"/>
  <c r="R412" i="251"/>
  <c r="R4382" i="251"/>
  <c r="R9681" i="251"/>
  <c r="R2801" i="251"/>
  <c r="R7442" i="251"/>
  <c r="R2388" i="251"/>
  <c r="R7029" i="251"/>
  <c r="R2231" i="251"/>
  <c r="R4568" i="251"/>
  <c r="R1306" i="251"/>
  <c r="R4411" i="251"/>
  <c r="R925" i="251"/>
  <c r="R4062" i="251"/>
  <c r="R3569" i="251"/>
  <c r="R6674" i="251"/>
  <c r="R3156" i="251"/>
  <c r="R6261" i="251"/>
  <c r="R2487" i="251"/>
  <c r="R5848" i="251"/>
  <c r="R26" i="251"/>
  <c r="R4667" i="251"/>
  <c r="R7772" i="251"/>
  <c r="R4318" i="251"/>
  <c r="R6943" i="251"/>
  <c r="R8802" i="251"/>
  <c r="R9759" i="251"/>
  <c r="R4644" i="251"/>
  <c r="R8164" i="251"/>
  <c r="R9263" i="251"/>
  <c r="R10005" i="251"/>
  <c r="R5824" i="251"/>
  <c r="R8479" i="251"/>
  <c r="R5733" i="251"/>
  <c r="R5127" i="251"/>
  <c r="R6503" i="251"/>
  <c r="R6703" i="251"/>
  <c r="R2626" i="251"/>
  <c r="R9306" i="251"/>
  <c r="R9247" i="251"/>
  <c r="R8713" i="251"/>
  <c r="R4102" i="251"/>
  <c r="R1541" i="251"/>
  <c r="R1200" i="251"/>
  <c r="R2129" i="251"/>
  <c r="R9730" i="251"/>
  <c r="R5025" i="251"/>
  <c r="R1996" i="251"/>
  <c r="R3920" i="251"/>
  <c r="R7848" i="251"/>
  <c r="R9230" i="251"/>
  <c r="R2983" i="251"/>
  <c r="R9873" i="251"/>
  <c r="R8673" i="251"/>
  <c r="R9280" i="251"/>
  <c r="R4162" i="251"/>
  <c r="R5248" i="251"/>
  <c r="R8478" i="251"/>
  <c r="R1387" i="251"/>
  <c r="R2444" i="251"/>
  <c r="R6408" i="251"/>
  <c r="R934" i="251"/>
  <c r="R5857" i="251"/>
  <c r="R9524" i="251"/>
  <c r="R9153" i="251"/>
  <c r="R2945" i="251"/>
  <c r="R8924" i="251"/>
  <c r="R8415" i="251"/>
  <c r="R5483" i="251"/>
  <c r="R9863" i="251"/>
  <c r="R3878" i="251"/>
  <c r="R6258" i="251"/>
  <c r="R5077" i="251"/>
  <c r="R5688" i="251"/>
  <c r="R1947" i="251"/>
  <c r="R6141" i="251"/>
  <c r="R5066" i="251"/>
  <c r="R480" i="251"/>
  <c r="R9883" i="251"/>
  <c r="R2740" i="251"/>
  <c r="R3607" i="251"/>
  <c r="R1658" i="251"/>
  <c r="R2301" i="251"/>
  <c r="R714" i="251"/>
  <c r="R3395" i="251"/>
  <c r="R193" i="251"/>
  <c r="R7794" i="251"/>
  <c r="R246" i="251"/>
  <c r="R6712" i="251"/>
  <c r="R8091" i="251"/>
  <c r="R6974" i="251"/>
  <c r="R7234" i="251"/>
  <c r="R8290" i="251"/>
  <c r="R5490" i="251"/>
  <c r="R3541" i="251"/>
  <c r="R5176" i="251"/>
  <c r="R4763" i="251"/>
  <c r="R3390" i="251"/>
  <c r="R9458" i="251"/>
  <c r="R9399" i="251"/>
  <c r="R8508" i="251"/>
  <c r="R7912" i="251"/>
  <c r="R8142" i="251"/>
  <c r="R8009" i="251"/>
  <c r="R4207" i="251"/>
  <c r="R9423" i="251"/>
  <c r="R837" i="251"/>
  <c r="R5541" i="251"/>
  <c r="R9318" i="251"/>
  <c r="R354" i="251"/>
  <c r="R3564" i="251"/>
  <c r="R9710" i="251"/>
  <c r="R4047" i="251"/>
  <c r="R4161" i="251"/>
  <c r="R4528" i="251"/>
  <c r="R8359" i="251"/>
  <c r="R1103" i="251"/>
  <c r="R72" i="251"/>
  <c r="R9279" i="251"/>
  <c r="R4076" i="251"/>
  <c r="R2952" i="251"/>
  <c r="R4998" i="251"/>
  <c r="R3495" i="251"/>
  <c r="R3919" i="251"/>
  <c r="R3107" i="251"/>
  <c r="R4555" i="251"/>
  <c r="R4304" i="251"/>
  <c r="R5800" i="251"/>
  <c r="R8297" i="251"/>
  <c r="R1063" i="251"/>
  <c r="R557" i="251"/>
  <c r="R3529" i="251"/>
  <c r="R3533" i="251"/>
  <c r="R6158" i="251"/>
  <c r="R1586" i="251"/>
  <c r="R4179" i="251"/>
  <c r="R7796" i="251"/>
  <c r="R1462" i="251"/>
  <c r="R4055" i="251"/>
  <c r="R4600" i="251"/>
  <c r="R1561" i="251"/>
  <c r="R7193" i="251"/>
  <c r="R4922" i="251"/>
  <c r="R1883" i="251"/>
  <c r="R7259" i="251"/>
  <c r="R4988" i="251"/>
  <c r="R1981" i="251"/>
  <c r="R5004" i="251"/>
  <c r="R7117" i="251"/>
  <c r="R1553" i="251"/>
  <c r="R3634" i="251"/>
  <c r="R7507" i="251"/>
  <c r="R1429" i="251"/>
  <c r="R4278" i="251"/>
  <c r="R7895" i="251"/>
  <c r="R8749" i="251"/>
  <c r="R4797" i="251"/>
  <c r="R2558" i="251"/>
  <c r="R7678" i="251"/>
  <c r="R4927" i="251"/>
  <c r="R2698" i="251"/>
  <c r="R7818" i="251"/>
  <c r="R8626" i="251"/>
  <c r="R9907" i="251"/>
  <c r="R3009" i="251"/>
  <c r="R6754" i="251"/>
  <c r="R9601" i="251"/>
  <c r="R577" i="251"/>
  <c r="R9152" i="251"/>
  <c r="R9401" i="251"/>
  <c r="R9018" i="251"/>
  <c r="R8539" i="251"/>
  <c r="R8444" i="251"/>
  <c r="R9603" i="251"/>
  <c r="R5475" i="251"/>
  <c r="R9312" i="251"/>
  <c r="R9983" i="251"/>
  <c r="R9322" i="251"/>
  <c r="R3467" i="251"/>
  <c r="R7563" i="251"/>
  <c r="R1708" i="251"/>
  <c r="R4004" i="251"/>
  <c r="R6798" i="251"/>
  <c r="R8582" i="251"/>
  <c r="R1604" i="251"/>
  <c r="R5129" i="251"/>
  <c r="R4614" i="251"/>
  <c r="R6660" i="251"/>
  <c r="R8431" i="251"/>
  <c r="R3817" i="251"/>
  <c r="R9990" i="251"/>
  <c r="R8229" i="251"/>
  <c r="R1039" i="251"/>
  <c r="R6952" i="251"/>
  <c r="R871" i="251"/>
  <c r="R1381" i="251"/>
  <c r="R7369" i="251"/>
  <c r="R1192" i="251"/>
  <c r="R2887" i="251"/>
  <c r="R5926" i="251"/>
  <c r="R3589" i="251"/>
  <c r="R1296" i="251"/>
  <c r="R3953" i="251"/>
  <c r="R8049" i="251"/>
  <c r="R6802" i="251"/>
  <c r="R6612" i="251"/>
  <c r="R5910" i="251"/>
  <c r="R6488" i="251"/>
  <c r="R3994" i="251"/>
  <c r="R6331" i="251"/>
  <c r="R4316" i="251"/>
  <c r="R541" i="251"/>
  <c r="R4637" i="251"/>
  <c r="R606" i="251"/>
  <c r="R4702" i="251"/>
  <c r="R671" i="251"/>
  <c r="R5791" i="251"/>
  <c r="R1770" i="251"/>
  <c r="R5866" i="251"/>
  <c r="R10001" i="251"/>
  <c r="R9490" i="251"/>
  <c r="R8979" i="251"/>
  <c r="R8884" i="251"/>
  <c r="R8533" i="251"/>
  <c r="R9891" i="251"/>
  <c r="R4003" i="251"/>
  <c r="R3938" i="251"/>
  <c r="R9025" i="251"/>
  <c r="R5299" i="251"/>
  <c r="R6678" i="251"/>
  <c r="R1971" i="251"/>
  <c r="R3862" i="251"/>
  <c r="R4217" i="251"/>
  <c r="R2705" i="251"/>
  <c r="R6801" i="251"/>
  <c r="R2738" i="251"/>
  <c r="R6834" i="251"/>
  <c r="R2771" i="251"/>
  <c r="R3218" i="251"/>
  <c r="R3284" i="251"/>
  <c r="R2582" i="251"/>
  <c r="R1368" i="251"/>
  <c r="R6009" i="251"/>
  <c r="R1183" i="251"/>
  <c r="R2037" i="251"/>
  <c r="R1112" i="251"/>
  <c r="R2970" i="251"/>
  <c r="R6075" i="251"/>
  <c r="R1713" i="251"/>
  <c r="R5809" i="251"/>
  <c r="R1746" i="251"/>
  <c r="R5842" i="251"/>
  <c r="R1779" i="251"/>
  <c r="R5875" i="251"/>
  <c r="R7628" i="251"/>
  <c r="R1805" i="251"/>
  <c r="R5901" i="251"/>
  <c r="R9997" i="251"/>
  <c r="R4334" i="251"/>
  <c r="R8147" i="251"/>
  <c r="R4084" i="251"/>
  <c r="R21" i="251"/>
  <c r="R4117" i="251"/>
  <c r="R54" i="251"/>
  <c r="R1300" i="251"/>
  <c r="R5396" i="251"/>
  <c r="R1333" i="251"/>
  <c r="R5429" i="251"/>
  <c r="R8473" i="251"/>
  <c r="R4305" i="251"/>
  <c r="R2645" i="251"/>
  <c r="R4825" i="251"/>
  <c r="R2750" i="251"/>
  <c r="R2688" i="251"/>
  <c r="R2668" i="251"/>
  <c r="R452" i="251"/>
  <c r="R6224" i="251"/>
  <c r="R9647" i="251"/>
  <c r="R2500" i="251"/>
  <c r="R4516" i="251"/>
  <c r="R6629" i="251"/>
  <c r="R8230" i="251"/>
  <c r="R489" i="251"/>
  <c r="R6345" i="251"/>
  <c r="R8815" i="251"/>
  <c r="R356" i="251"/>
  <c r="R294" i="251"/>
  <c r="R936" i="251"/>
  <c r="R7276" i="251"/>
  <c r="R3757" i="251"/>
  <c r="R1149" i="251"/>
  <c r="R3715" i="251"/>
  <c r="R6626" i="251"/>
  <c r="R9258" i="251"/>
  <c r="R5329" i="251"/>
  <c r="R118" i="251"/>
  <c r="R7129" i="251"/>
  <c r="R6013" i="251"/>
  <c r="R8212" i="251"/>
  <c r="R1955" i="251"/>
  <c r="R2386" i="251"/>
  <c r="R6837" i="251"/>
  <c r="R5945" i="251"/>
  <c r="R7580" i="251"/>
  <c r="R5290" i="251"/>
  <c r="R4660" i="251"/>
  <c r="R729" i="251"/>
  <c r="R125" i="251"/>
  <c r="R5450" i="251"/>
  <c r="R227" i="251"/>
  <c r="R1825" i="251"/>
  <c r="R1073" i="251"/>
  <c r="R2196" i="251"/>
  <c r="R6647" i="251"/>
  <c r="R635" i="251"/>
  <c r="R5150" i="251"/>
  <c r="R7777" i="251"/>
  <c r="R1332" i="251"/>
  <c r="R1431" i="251"/>
  <c r="R506" i="251"/>
  <c r="R3518" i="251"/>
  <c r="R8819" i="251"/>
  <c r="R4450" i="251"/>
  <c r="R3915" i="251"/>
  <c r="R6994" i="251"/>
  <c r="R1717" i="251"/>
  <c r="R7159" i="251"/>
  <c r="R2394" i="251"/>
  <c r="R221" i="251"/>
  <c r="R4703" i="251"/>
  <c r="R8658" i="251"/>
  <c r="R6386" i="251"/>
  <c r="R5973" i="251"/>
  <c r="R473" i="251"/>
  <c r="R3900" i="251"/>
  <c r="R8817" i="251"/>
  <c r="R98" i="251"/>
  <c r="R9663" i="251"/>
  <c r="R338" i="251"/>
  <c r="R6036" i="251"/>
  <c r="R1015" i="251"/>
  <c r="R3897" i="251"/>
  <c r="R1180" i="251"/>
  <c r="R5406" i="251"/>
  <c r="R1728" i="251"/>
  <c r="R3313" i="251"/>
  <c r="R7954" i="251"/>
  <c r="R2900" i="251"/>
  <c r="R7797" i="251"/>
  <c r="R2743" i="251"/>
  <c r="R7128" i="251"/>
  <c r="R2330" i="251"/>
  <c r="R4923" i="251"/>
  <c r="R1437" i="251"/>
  <c r="R4574" i="251"/>
  <c r="R4081" i="251"/>
  <c r="R7186" i="251"/>
  <c r="R3668" i="251"/>
  <c r="R6773" i="251"/>
  <c r="R2999" i="251"/>
  <c r="R6360" i="251"/>
  <c r="R2586" i="251"/>
  <c r="R5691" i="251"/>
  <c r="R157" i="251"/>
  <c r="R4830" i="251"/>
  <c r="R8099" i="251"/>
  <c r="R8538" i="251"/>
  <c r="R513" i="251"/>
  <c r="R8133" i="251"/>
  <c r="R7078" i="251"/>
  <c r="R1893" i="251"/>
  <c r="R4225" i="251"/>
  <c r="R2177" i="251"/>
  <c r="R6656" i="251"/>
  <c r="R1223" i="251"/>
  <c r="R1353" i="251"/>
  <c r="R1769" i="251"/>
  <c r="R9424" i="251"/>
  <c r="R6947" i="251"/>
  <c r="R4800" i="251"/>
  <c r="R3328" i="251"/>
  <c r="R9391" i="251"/>
  <c r="R8583" i="251"/>
  <c r="R8004" i="251"/>
  <c r="R6534" i="251"/>
  <c r="R2641" i="251"/>
  <c r="R9795" i="251"/>
  <c r="R2755" i="251"/>
  <c r="R3020" i="251"/>
  <c r="R4452" i="251"/>
  <c r="R8201" i="251"/>
  <c r="R1552" i="251"/>
  <c r="R7199" i="251"/>
  <c r="R4352" i="251"/>
  <c r="R9268" i="251"/>
  <c r="R3490" i="251"/>
  <c r="R9186" i="251"/>
  <c r="R3713" i="251"/>
  <c r="R8990" i="251"/>
  <c r="R1899" i="251"/>
  <c r="R2956" i="251"/>
  <c r="R9576" i="251"/>
  <c r="R6759" i="251"/>
  <c r="R3170" i="251"/>
  <c r="R448" i="251"/>
  <c r="R9047" i="251"/>
  <c r="R7874" i="251"/>
  <c r="R9436" i="251"/>
  <c r="R8927" i="251"/>
  <c r="R5995" i="251"/>
  <c r="R5704" i="251"/>
  <c r="R1639" i="251"/>
  <c r="R7538" i="251"/>
  <c r="R6101" i="251"/>
  <c r="R6456" i="251"/>
  <c r="R2971" i="251"/>
  <c r="R2366" i="251"/>
  <c r="R7114" i="251"/>
  <c r="R9057" i="251"/>
  <c r="R9020" i="251"/>
  <c r="R3764" i="251"/>
  <c r="R4631" i="251"/>
  <c r="R2682" i="251"/>
  <c r="R3325" i="251"/>
  <c r="R1738" i="251"/>
  <c r="R8757" i="251"/>
  <c r="R2562" i="251"/>
  <c r="R4755" i="251"/>
  <c r="R2294" i="251"/>
  <c r="R7992" i="251"/>
  <c r="R1212" i="251"/>
  <c r="R127" i="251"/>
  <c r="R8435" i="251"/>
  <c r="R8536" i="251"/>
  <c r="R6514" i="251"/>
  <c r="R4565" i="251"/>
  <c r="R6200" i="251"/>
  <c r="R6043" i="251"/>
  <c r="R639" i="251"/>
  <c r="R1698" i="251"/>
  <c r="R4480" i="251"/>
  <c r="R5960" i="251"/>
  <c r="R7881" i="251"/>
  <c r="R7919" i="251"/>
  <c r="R7630" i="251"/>
  <c r="R7599" i="251"/>
  <c r="R3760" i="251"/>
  <c r="R4645" i="251"/>
  <c r="R9381" i="251"/>
  <c r="R7816" i="251"/>
  <c r="R9342" i="251"/>
  <c r="R1092" i="251"/>
  <c r="R2980" i="251"/>
  <c r="R8688" i="251"/>
  <c r="R5219" i="251"/>
  <c r="R2020" i="251"/>
  <c r="R5001" i="251"/>
  <c r="R4080" i="251"/>
  <c r="R5612" i="251"/>
  <c r="R3712" i="251"/>
  <c r="R4072" i="251"/>
  <c r="R8943" i="251"/>
  <c r="R5639" i="251"/>
  <c r="R1481" i="251"/>
  <c r="R6864" i="251"/>
  <c r="R8701" i="251"/>
  <c r="R5323" i="251"/>
  <c r="R4612" i="251"/>
  <c r="R4558" i="251"/>
  <c r="R7119" i="251"/>
  <c r="R7655" i="251"/>
  <c r="R3373" i="251"/>
  <c r="R6575" i="251"/>
  <c r="R4045" i="251"/>
  <c r="R2799" i="251"/>
  <c r="R2866" i="251"/>
  <c r="R4691" i="251"/>
  <c r="R149" i="251"/>
  <c r="R2486" i="251"/>
  <c r="R4567" i="251"/>
  <c r="R4856" i="251"/>
  <c r="R2073" i="251"/>
  <c r="R7449" i="251"/>
  <c r="R5178" i="251"/>
  <c r="R2395" i="251"/>
  <c r="R7515" i="251"/>
  <c r="R5244" i="251"/>
  <c r="R2493" i="251"/>
  <c r="R5516" i="251"/>
  <c r="R7629" i="251"/>
  <c r="R2577" i="251"/>
  <c r="R4146" i="251"/>
  <c r="R8019" i="251"/>
  <c r="R2453" i="251"/>
  <c r="R4790" i="251"/>
  <c r="R248" i="251"/>
  <c r="R9773" i="251"/>
  <c r="R5053" i="251"/>
  <c r="R2814" i="251"/>
  <c r="R63" i="251"/>
  <c r="R5183" i="251"/>
  <c r="R2954" i="251"/>
  <c r="R8369" i="251"/>
  <c r="R8882" i="251"/>
  <c r="R2112" i="251"/>
  <c r="R2082" i="251"/>
  <c r="R1443" i="251"/>
  <c r="R4034" i="251"/>
  <c r="R4289" i="251"/>
  <c r="R2977" i="251"/>
  <c r="R9657" i="251"/>
  <c r="R9274" i="251"/>
  <c r="R8795" i="251"/>
  <c r="R8700" i="251"/>
  <c r="R8381" i="251"/>
  <c r="R2305" i="251"/>
  <c r="R2944" i="251"/>
  <c r="R9578" i="251"/>
  <c r="R3723" i="251"/>
  <c r="R7819" i="251"/>
  <c r="R1964" i="251"/>
  <c r="R6244" i="251"/>
  <c r="R9966" i="251"/>
  <c r="R3111" i="251"/>
  <c r="R2564" i="251"/>
  <c r="R7945" i="251"/>
  <c r="R9222" i="251"/>
  <c r="R389" i="251"/>
  <c r="R2704" i="251"/>
  <c r="R8425" i="251"/>
  <c r="R2695" i="251"/>
  <c r="R1350" i="251"/>
  <c r="R4655" i="251"/>
  <c r="R1289" i="251"/>
  <c r="R5415" i="251"/>
  <c r="R5093" i="251"/>
  <c r="R5870" i="251"/>
  <c r="R6056" i="251"/>
  <c r="R5735" i="251"/>
  <c r="R519" i="251"/>
  <c r="R5701" i="251"/>
  <c r="R5840" i="251"/>
  <c r="R4209" i="251"/>
  <c r="R146" i="251"/>
  <c r="R7826" i="251"/>
  <c r="R7636" i="251"/>
  <c r="R6934" i="251"/>
  <c r="R7768" i="251"/>
  <c r="R4762" i="251"/>
  <c r="R7099" i="251"/>
  <c r="R4828" i="251"/>
  <c r="R797" i="251"/>
  <c r="R4893" i="251"/>
  <c r="R862" i="251"/>
  <c r="R4958" i="251"/>
  <c r="R927" i="251"/>
  <c r="R6047" i="251"/>
  <c r="R2026" i="251"/>
  <c r="R6122" i="251"/>
  <c r="R2496" i="251"/>
  <c r="R9746" i="251"/>
  <c r="R9235" i="251"/>
  <c r="R9140" i="251"/>
  <c r="R8789" i="251"/>
  <c r="R8406" i="251"/>
  <c r="R6851" i="251"/>
  <c r="R8834" i="251"/>
  <c r="R2466" i="251"/>
  <c r="R6835" i="251"/>
  <c r="R311" i="251"/>
  <c r="R3251" i="251"/>
  <c r="R5654" i="251"/>
  <c r="R6777" i="251"/>
  <c r="R2961" i="251"/>
  <c r="R7057" i="251"/>
  <c r="R2994" i="251"/>
  <c r="R7090" i="251"/>
  <c r="R3027" i="251"/>
  <c r="R4498" i="251"/>
  <c r="R4052" i="251"/>
  <c r="R3350" i="251"/>
  <c r="R2136" i="251"/>
  <c r="R7033" i="251"/>
  <c r="R3474" i="251"/>
  <c r="R3573" i="251"/>
  <c r="R2392" i="251"/>
  <c r="R3738" i="251"/>
  <c r="R6843" i="251"/>
  <c r="R1969" i="251"/>
  <c r="R6065" i="251"/>
  <c r="R2002" i="251"/>
  <c r="R6098" i="251"/>
  <c r="R2035" i="251"/>
  <c r="R6131" i="251"/>
  <c r="R7884" i="251"/>
  <c r="R2061" i="251"/>
  <c r="R6157" i="251"/>
  <c r="R334" i="251"/>
  <c r="R4910" i="251"/>
  <c r="R244" i="251"/>
  <c r="R4340" i="251"/>
  <c r="R277" i="251"/>
  <c r="R4373" i="251"/>
  <c r="R310" i="251"/>
  <c r="R1556" i="251"/>
  <c r="R5652" i="251"/>
  <c r="R1589" i="251"/>
  <c r="R5685" i="251"/>
  <c r="R8729" i="251"/>
  <c r="R5841" i="251"/>
  <c r="R3925" i="251"/>
  <c r="R6105" i="251"/>
  <c r="R4798" i="251"/>
  <c r="R1603" i="251"/>
  <c r="R3692" i="251"/>
  <c r="R8260" i="251"/>
  <c r="R2340" i="251"/>
  <c r="R3088" i="251"/>
  <c r="R4068" i="251"/>
  <c r="R7140" i="251"/>
  <c r="R9797" i="251"/>
  <c r="R1095" i="251"/>
  <c r="R4265" i="251"/>
  <c r="R9993" i="251"/>
  <c r="R2256" i="251"/>
  <c r="R2149" i="251"/>
  <c r="R9447" i="251"/>
  <c r="R9704" i="251"/>
  <c r="R7532" i="251"/>
  <c r="R4013" i="251"/>
  <c r="R2685" i="251"/>
  <c r="R9586" i="251"/>
  <c r="R8313" i="251"/>
  <c r="R331" i="251"/>
  <c r="R6609" i="251"/>
  <c r="R1398" i="251"/>
  <c r="R762" i="251"/>
  <c r="R5822" i="251"/>
  <c r="R4738" i="251"/>
  <c r="R9341" i="251"/>
  <c r="R4178" i="251"/>
  <c r="R8117" i="251"/>
  <c r="R7225" i="251"/>
  <c r="R733" i="251"/>
  <c r="R8106" i="251"/>
  <c r="R5940" i="251"/>
  <c r="R2521" i="251"/>
  <c r="R1405" i="251"/>
  <c r="R9346" i="251"/>
  <c r="R8064" i="251"/>
  <c r="R5826" i="251"/>
  <c r="R2353" i="251"/>
  <c r="R3220" i="251"/>
  <c r="R7927" i="251"/>
  <c r="R1915" i="251"/>
  <c r="R6686" i="251"/>
  <c r="R97" i="251"/>
  <c r="R2612" i="251"/>
  <c r="R2711" i="251"/>
  <c r="R5882" i="251"/>
  <c r="R6334" i="251"/>
  <c r="R1216" i="251"/>
  <c r="R8219" i="251"/>
  <c r="R5195" i="251"/>
  <c r="R7762" i="251"/>
  <c r="R2741" i="251"/>
  <c r="R24" i="251"/>
  <c r="R3162" i="251"/>
  <c r="R989" i="251"/>
  <c r="R5727" i="251"/>
  <c r="R4226" i="251"/>
  <c r="R531" i="251"/>
  <c r="R6997" i="251"/>
  <c r="R1497" i="251"/>
  <c r="R5436" i="251"/>
  <c r="R3936" i="251"/>
  <c r="R8408" i="251"/>
  <c r="R2145" i="251"/>
  <c r="R1362" i="251"/>
  <c r="R6804" i="251"/>
  <c r="R2039" i="251"/>
  <c r="R346" i="251"/>
  <c r="R3228" i="251"/>
  <c r="R6174" i="251"/>
  <c r="R2369" i="251"/>
  <c r="R3825" i="251"/>
  <c r="R307" i="251"/>
  <c r="R3412" i="251"/>
  <c r="R150" i="251"/>
  <c r="R3255" i="251"/>
  <c r="R7640" i="251"/>
  <c r="R2842" i="251"/>
  <c r="R7483" i="251"/>
  <c r="R2461" i="251"/>
  <c r="R5086" i="251"/>
  <c r="R4593" i="251"/>
  <c r="R7698" i="251"/>
  <c r="R4180" i="251"/>
  <c r="R7285" i="251"/>
  <c r="R3511" i="251"/>
  <c r="R6872" i="251"/>
  <c r="R3098" i="251"/>
  <c r="R6203" i="251"/>
  <c r="R2717" i="251"/>
  <c r="R5854" i="251"/>
  <c r="R9076" i="251"/>
  <c r="R9562" i="251"/>
  <c r="R5314" i="251"/>
  <c r="R7623" i="251"/>
  <c r="R1832" i="251"/>
  <c r="R7526" i="251"/>
  <c r="R2051" i="251"/>
  <c r="R2690" i="251"/>
  <c r="R10017" i="251"/>
  <c r="R3397" i="251"/>
  <c r="R1924" i="251"/>
  <c r="R1967" i="251"/>
  <c r="R2118" i="251"/>
  <c r="R8981" i="251"/>
  <c r="R578" i="251"/>
  <c r="R6913" i="251"/>
  <c r="R1892" i="251"/>
  <c r="R4873" i="251"/>
  <c r="R4454" i="251"/>
  <c r="R7271" i="251"/>
  <c r="R9588" i="251"/>
  <c r="R2272" i="251"/>
  <c r="R8542" i="251"/>
  <c r="R4044" i="251"/>
  <c r="R7973" i="251"/>
  <c r="R3248" i="251"/>
  <c r="R7781" i="251"/>
  <c r="R7711" i="251"/>
  <c r="R1345" i="251"/>
  <c r="R9780" i="251"/>
  <c r="R1987" i="251"/>
  <c r="R9625" i="251"/>
  <c r="R803" i="251"/>
  <c r="R9502" i="251"/>
  <c r="R2155" i="251"/>
  <c r="R3468" i="251"/>
  <c r="R7657" i="251"/>
  <c r="R7455" i="251"/>
  <c r="R4195" i="251"/>
  <c r="R7968" i="251"/>
  <c r="R9303" i="251"/>
  <c r="R6339" i="251"/>
  <c r="R2179" i="251"/>
  <c r="R9951" i="251"/>
  <c r="R6507" i="251"/>
  <c r="R3273" i="251"/>
  <c r="R9927" i="251"/>
  <c r="R403" i="251"/>
  <c r="R7125" i="251"/>
  <c r="R7480" i="251"/>
  <c r="R3995" i="251"/>
  <c r="R3134" i="251"/>
  <c r="R8138" i="251"/>
  <c r="R9475" i="251"/>
  <c r="R370" i="251"/>
  <c r="R4788" i="251"/>
  <c r="R5655" i="251"/>
  <c r="R3706" i="251"/>
  <c r="R4349" i="251"/>
  <c r="R2762" i="251"/>
  <c r="R9781" i="251"/>
  <c r="R8195" i="251"/>
  <c r="R5523" i="251"/>
  <c r="R3318" i="251"/>
  <c r="R5209" i="251"/>
  <c r="R3516" i="251"/>
  <c r="R1151" i="251"/>
  <c r="R9715" i="251"/>
  <c r="R9816" i="251"/>
  <c r="R7282" i="251"/>
  <c r="R5589" i="251"/>
  <c r="R7224" i="251"/>
  <c r="R7067" i="251"/>
  <c r="R1663" i="251"/>
  <c r="R5507" i="251"/>
  <c r="R8801" i="251"/>
  <c r="R8078" i="251"/>
  <c r="R1839" i="251"/>
  <c r="R5776" i="251"/>
  <c r="R1903" i="251"/>
  <c r="R2128" i="251"/>
  <c r="R8720" i="251"/>
  <c r="R8741" i="251"/>
  <c r="R2982" i="251"/>
  <c r="R2473" i="251"/>
  <c r="R3041" i="251"/>
  <c r="R9967" i="251"/>
  <c r="R2216" i="251"/>
  <c r="R454" i="251"/>
  <c r="R8874" i="251"/>
  <c r="R9412" i="251"/>
  <c r="R6512" i="251"/>
  <c r="R6149" i="251"/>
  <c r="R6892" i="251"/>
  <c r="R7265" i="251"/>
  <c r="R9321" i="251"/>
  <c r="R4932" i="251"/>
  <c r="R5669" i="251"/>
  <c r="R2160" i="251"/>
  <c r="R4844" i="251"/>
  <c r="R9469" i="251"/>
  <c r="R6347" i="251"/>
  <c r="R7589" i="251"/>
  <c r="R7407" i="251"/>
  <c r="R8484" i="251"/>
  <c r="R8424" i="251"/>
  <c r="R3885" i="251"/>
  <c r="R5200" i="251"/>
  <c r="R4557" i="251"/>
  <c r="R273" i="251"/>
  <c r="R3378" i="251"/>
  <c r="R5203" i="251"/>
  <c r="R661" i="251"/>
  <c r="R2998" i="251"/>
  <c r="R5079" i="251"/>
  <c r="R5112" i="251"/>
  <c r="R2329" i="251"/>
  <c r="R7705" i="251"/>
  <c r="R5434" i="251"/>
  <c r="R2651" i="251"/>
  <c r="R7771" i="251"/>
  <c r="R5500" i="251"/>
  <c r="R2749" i="251"/>
  <c r="R6028" i="251"/>
  <c r="R8141" i="251"/>
  <c r="R3089" i="251"/>
  <c r="R4658" i="251"/>
  <c r="R372" i="251"/>
  <c r="R2965" i="251"/>
  <c r="R5302" i="251"/>
  <c r="R760" i="251"/>
  <c r="R366" i="251"/>
  <c r="R5309" i="251"/>
  <c r="R3070" i="251"/>
  <c r="R319" i="251"/>
  <c r="R5439" i="251"/>
  <c r="R3210" i="251"/>
  <c r="R8625" i="251"/>
  <c r="R9138" i="251"/>
  <c r="R5952" i="251"/>
  <c r="R5730" i="251"/>
  <c r="R5539" i="251"/>
  <c r="R8674" i="251"/>
  <c r="R7553" i="251"/>
  <c r="R5633" i="251"/>
  <c r="R9913" i="251"/>
  <c r="R9530" i="251"/>
  <c r="R9051" i="251"/>
  <c r="R8956" i="251"/>
  <c r="R8637" i="251"/>
  <c r="R5185" i="251"/>
  <c r="R6176" i="251"/>
  <c r="R9834" i="251"/>
  <c r="R3979" i="251"/>
  <c r="R8075" i="251"/>
  <c r="R2220" i="251"/>
  <c r="R8548" i="251"/>
  <c r="R4687" i="251"/>
  <c r="R7207" i="251"/>
  <c r="R4100" i="251"/>
  <c r="R6606" i="251"/>
  <c r="R3079" i="251"/>
  <c r="R4773" i="251"/>
  <c r="R6192" i="251"/>
  <c r="R8206" i="251"/>
  <c r="R7367" i="251"/>
  <c r="R4518" i="251"/>
  <c r="R8111" i="251"/>
  <c r="R5321" i="251"/>
  <c r="R9127" i="251"/>
  <c r="R9189" i="251"/>
  <c r="R9262" i="251"/>
  <c r="R137" i="251"/>
  <c r="R9543" i="251"/>
  <c r="R3431" i="251"/>
  <c r="R8485" i="251"/>
  <c r="R9552" i="251"/>
  <c r="R4465" i="251"/>
  <c r="R402" i="251"/>
  <c r="R691" i="251"/>
  <c r="R245" i="251"/>
  <c r="R7958" i="251"/>
  <c r="R377" i="251"/>
  <c r="R5786" i="251"/>
  <c r="R7355" i="251"/>
  <c r="R5084" i="251"/>
  <c r="R1053" i="251"/>
  <c r="R5149" i="251"/>
  <c r="R1118" i="251"/>
  <c r="R5214" i="251"/>
  <c r="R2207" i="251"/>
  <c r="R6303" i="251"/>
  <c r="R2282" i="251"/>
  <c r="R6378" i="251"/>
  <c r="R6272" i="251"/>
  <c r="R10002" i="251"/>
  <c r="R9491" i="251"/>
  <c r="R9396" i="251"/>
  <c r="R9045" i="251"/>
  <c r="R8662" i="251"/>
  <c r="R9859" i="251"/>
  <c r="R2947" i="251"/>
  <c r="R5474" i="251"/>
  <c r="R212" i="251"/>
  <c r="R2615" i="251"/>
  <c r="R4787" i="251"/>
  <c r="R7190" i="251"/>
  <c r="R1178" i="251"/>
  <c r="R3217" i="251"/>
  <c r="R7313" i="251"/>
  <c r="R3250" i="251"/>
  <c r="R7346" i="251"/>
  <c r="R3283" i="251"/>
  <c r="R5266" i="251"/>
  <c r="R5076" i="251"/>
  <c r="R4374" i="251"/>
  <c r="R3416" i="251"/>
  <c r="R7801" i="251"/>
  <c r="R5010" i="251"/>
  <c r="R5109" i="251"/>
  <c r="R3672" i="251"/>
  <c r="R4506" i="251"/>
  <c r="R7611" i="251"/>
  <c r="R2225" i="251"/>
  <c r="R6321" i="251"/>
  <c r="R2258" i="251"/>
  <c r="R6354" i="251"/>
  <c r="R2291" i="251"/>
  <c r="R6387" i="251"/>
  <c r="R8140" i="251"/>
  <c r="R2317" i="251"/>
  <c r="R6413" i="251"/>
  <c r="R590" i="251"/>
  <c r="R5166" i="251"/>
  <c r="R500" i="251"/>
  <c r="R4596" i="251"/>
  <c r="R533" i="251"/>
  <c r="R4629" i="251"/>
  <c r="R566" i="251"/>
  <c r="R1812" i="251"/>
  <c r="R5908" i="251"/>
  <c r="R1845" i="251"/>
  <c r="R5941" i="251"/>
  <c r="R8985" i="251"/>
  <c r="R7666" i="251"/>
  <c r="R1687" i="251"/>
  <c r="R1819" i="251"/>
  <c r="R5194" i="251"/>
  <c r="R9148" i="251"/>
  <c r="R4711" i="251"/>
  <c r="R6311" i="251"/>
  <c r="R5543" i="251"/>
  <c r="R8262" i="251"/>
  <c r="R1127" i="251"/>
  <c r="R7496" i="251"/>
  <c r="R9160" i="251"/>
  <c r="R1648" i="251"/>
  <c r="R8112" i="251"/>
  <c r="R8197" i="251"/>
  <c r="R2534" i="251"/>
  <c r="R1865" i="251"/>
  <c r="R4527" i="251"/>
  <c r="R4716" i="251"/>
  <c r="R429" i="251"/>
  <c r="R5201" i="251"/>
  <c r="R255" i="251"/>
  <c r="R7520" i="251"/>
  <c r="R8892" i="251"/>
  <c r="R9035" i="251"/>
  <c r="R4115" i="251"/>
  <c r="R3223" i="251"/>
  <c r="R6427" i="251"/>
  <c r="R1354" i="251"/>
  <c r="R8866" i="251"/>
  <c r="R6475" i="251"/>
  <c r="R5235" i="251"/>
  <c r="R5111" i="251"/>
  <c r="R7258" i="251"/>
  <c r="R3614" i="251"/>
  <c r="R7889" i="251"/>
  <c r="R4726" i="251"/>
  <c r="R4858" i="251"/>
  <c r="R7102" i="251"/>
  <c r="R6115" i="251"/>
  <c r="R10011" i="251"/>
  <c r="R7243" i="251"/>
  <c r="R2898" i="251"/>
  <c r="R7349" i="251"/>
  <c r="R7448" i="251"/>
  <c r="R6044" i="251"/>
  <c r="R6751" i="251"/>
  <c r="R2802" i="251"/>
  <c r="R2133" i="251"/>
  <c r="R5816" i="251"/>
  <c r="R7707" i="251"/>
  <c r="R4938" i="251"/>
  <c r="R1539" i="251"/>
  <c r="R8829" i="251"/>
  <c r="R2865" i="251"/>
  <c r="R5747" i="251"/>
  <c r="R3030" i="251"/>
  <c r="R6424" i="251"/>
  <c r="R3963" i="251"/>
  <c r="R30" i="251"/>
  <c r="R6058" i="251"/>
  <c r="R209" i="251"/>
  <c r="R3380" i="251"/>
  <c r="R2455" i="251"/>
  <c r="R1274" i="251"/>
  <c r="R4542" i="251"/>
  <c r="R5088" i="251"/>
  <c r="R6147" i="251"/>
  <c r="R5451" i="251"/>
  <c r="R1651" i="251"/>
  <c r="R5045" i="251"/>
  <c r="R3352" i="251"/>
  <c r="R6490" i="251"/>
  <c r="R4061" i="251"/>
  <c r="R7775" i="251"/>
  <c r="R9984" i="251"/>
  <c r="R786" i="251"/>
  <c r="R3891" i="251"/>
  <c r="R373" i="251"/>
  <c r="R3734" i="251"/>
  <c r="R216" i="251"/>
  <c r="R3065" i="251"/>
  <c r="R7962" i="251"/>
  <c r="R2908" i="251"/>
  <c r="R7581" i="251"/>
  <c r="R2591" i="251"/>
  <c r="R8177" i="251"/>
  <c r="R4659" i="251"/>
  <c r="R7764" i="251"/>
  <c r="R3990" i="251"/>
  <c r="R7095" i="251"/>
  <c r="R3833" i="251"/>
  <c r="R6682" i="251"/>
  <c r="R3164" i="251"/>
  <c r="R6301" i="251"/>
  <c r="R2847" i="251"/>
  <c r="R8343" i="251"/>
  <c r="R8988" i="251"/>
  <c r="R8363" i="251"/>
  <c r="R5481" i="251"/>
  <c r="R7783" i="251"/>
  <c r="R904" i="251"/>
  <c r="R1763" i="251"/>
  <c r="R9500" i="251"/>
  <c r="R6827" i="251"/>
  <c r="R1158" i="251"/>
  <c r="R2192" i="251"/>
  <c r="R5551" i="251"/>
  <c r="R5989" i="251"/>
  <c r="R896" i="251"/>
  <c r="R9756" i="251"/>
  <c r="R6571" i="251"/>
  <c r="R4356" i="251"/>
  <c r="R6792" i="251"/>
  <c r="R2057" i="251"/>
  <c r="R1161" i="251"/>
  <c r="R8835" i="251"/>
  <c r="R3138" i="251"/>
  <c r="R171" i="251"/>
  <c r="R5135" i="251"/>
  <c r="R3781" i="251"/>
  <c r="R5927" i="251"/>
  <c r="R9102" i="251"/>
  <c r="R3178" i="251"/>
  <c r="R6529" i="251"/>
  <c r="R8917" i="251"/>
  <c r="R6466" i="251"/>
  <c r="R8730" i="251"/>
  <c r="R8349" i="251"/>
  <c r="R2592" i="251"/>
  <c r="R5739" i="251"/>
  <c r="R2888" i="251"/>
  <c r="R2725" i="251"/>
  <c r="R4458" i="251"/>
  <c r="R706" i="251"/>
  <c r="R7393" i="251"/>
  <c r="R9976" i="251"/>
  <c r="R8507" i="251"/>
  <c r="R8577" i="251"/>
  <c r="R619" i="251"/>
  <c r="R2188" i="251"/>
  <c r="R2309" i="251"/>
  <c r="R4038" i="251"/>
  <c r="R8083" i="251"/>
  <c r="R791" i="251"/>
  <c r="R5977" i="251"/>
  <c r="R5052" i="251"/>
  <c r="R1919" i="251"/>
  <c r="R9203" i="251"/>
  <c r="R9856" i="251"/>
  <c r="R1939" i="251"/>
  <c r="R7893" i="251"/>
  <c r="R4920" i="251"/>
  <c r="R5531" i="251"/>
  <c r="R3646" i="251"/>
  <c r="R8178" i="251"/>
  <c r="R3587" i="251"/>
  <c r="R6993" i="251"/>
  <c r="R4532" i="251"/>
  <c r="R5143" i="251"/>
  <c r="R4474" i="251"/>
  <c r="R5629" i="251"/>
  <c r="R4298" i="251"/>
  <c r="R8245" i="251"/>
  <c r="R5216" i="251"/>
  <c r="R6291" i="251"/>
  <c r="R279" i="251"/>
  <c r="R6489" i="251"/>
  <c r="R1789" i="251"/>
  <c r="R1226" i="251"/>
  <c r="R9269" i="251"/>
  <c r="R8826" i="251"/>
  <c r="R8329" i="251"/>
  <c r="R9832" i="251"/>
  <c r="R3145" i="251"/>
  <c r="R6374" i="251"/>
  <c r="R2214" i="251"/>
  <c r="R2440" i="251"/>
  <c r="R8104" i="251"/>
  <c r="R2223" i="251"/>
  <c r="R8336" i="251"/>
  <c r="R3019" i="251"/>
  <c r="R3845" i="251"/>
  <c r="R8457" i="251"/>
  <c r="R579" i="251"/>
  <c r="R6091" i="251"/>
  <c r="R7439" i="251"/>
  <c r="R3207" i="251"/>
  <c r="R3527" i="251"/>
  <c r="R3361" i="251"/>
  <c r="R5835" i="251"/>
  <c r="R8905" i="251"/>
  <c r="R9358" i="251"/>
  <c r="R264" i="251"/>
  <c r="R4488" i="251"/>
  <c r="R2093" i="251"/>
  <c r="R9121" i="251"/>
  <c r="R2788" i="251"/>
  <c r="R1990" i="251"/>
  <c r="R8071" i="251"/>
  <c r="R7045" i="251"/>
  <c r="R676" i="251"/>
  <c r="R6665" i="251"/>
  <c r="R8844" i="251"/>
  <c r="R8909" i="251"/>
  <c r="R3857" i="251"/>
  <c r="R7986" i="251"/>
  <c r="R1652" i="251"/>
  <c r="R4245" i="251"/>
  <c r="R7606" i="251"/>
  <c r="R1272" i="251"/>
  <c r="R6904" i="251"/>
  <c r="R4633" i="251"/>
  <c r="R1850" i="251"/>
  <c r="R7226" i="251"/>
  <c r="R4955" i="251"/>
  <c r="R1916" i="251"/>
  <c r="R7292" i="251"/>
  <c r="R1061" i="251"/>
  <c r="R717" i="251"/>
  <c r="R1806" i="251"/>
  <c r="R7441" i="251"/>
  <c r="R1363" i="251"/>
  <c r="R3956" i="251"/>
  <c r="R7829" i="251"/>
  <c r="R1751" i="251"/>
  <c r="R110" i="251"/>
  <c r="R5198" i="251"/>
  <c r="R7613" i="251"/>
  <c r="R4862" i="251"/>
  <c r="R2623" i="251"/>
  <c r="R7743" i="251"/>
  <c r="R5002" i="251"/>
  <c r="R1889" i="251"/>
  <c r="R1154" i="251"/>
  <c r="R7459" i="251"/>
  <c r="R9461" i="251"/>
  <c r="R9334" i="251"/>
  <c r="R8823" i="251"/>
  <c r="R8472" i="251"/>
  <c r="R2211" i="251"/>
  <c r="R1890" i="251"/>
  <c r="R5409" i="251"/>
  <c r="R9376" i="251"/>
  <c r="R8096" i="251"/>
  <c r="R2784" i="251"/>
  <c r="R8510" i="251"/>
  <c r="R7363" i="251"/>
  <c r="R9442" i="251"/>
  <c r="R1419" i="251"/>
  <c r="R5515" i="251"/>
  <c r="R9611" i="251"/>
  <c r="R3756" i="251"/>
  <c r="R199" i="251"/>
  <c r="R2820" i="251"/>
  <c r="R8137" i="251"/>
  <c r="R4390" i="251"/>
  <c r="R8496" i="251"/>
  <c r="R9417" i="251"/>
  <c r="R8039" i="251"/>
  <c r="R2598" i="251"/>
  <c r="R5316" i="251"/>
  <c r="R8174" i="251"/>
  <c r="R9703" i="251"/>
  <c r="R4741" i="251"/>
  <c r="R4432" i="251"/>
  <c r="R5838" i="251"/>
  <c r="R4232" i="251"/>
  <c r="R6564" i="251"/>
  <c r="R912" i="251"/>
  <c r="R1007" i="251"/>
  <c r="R7177" i="251"/>
  <c r="R2056" i="251"/>
  <c r="R1649" i="251"/>
  <c r="R6001" i="251"/>
  <c r="R1938" i="251"/>
  <c r="R7091" i="251"/>
  <c r="R6389" i="251"/>
  <c r="R5687" i="251"/>
  <c r="R5753" i="251"/>
  <c r="R1723" i="251"/>
  <c r="R2012" i="251"/>
  <c r="R6620" i="251"/>
  <c r="R2589" i="251"/>
  <c r="R6685" i="251"/>
  <c r="R2654" i="251"/>
  <c r="R6750" i="251"/>
  <c r="R3743" i="251"/>
  <c r="R7839" i="251"/>
  <c r="R3818" i="251"/>
  <c r="R7914" i="251"/>
  <c r="R8226" i="251"/>
  <c r="R2050" i="251"/>
  <c r="R6721" i="251"/>
  <c r="R4481" i="251"/>
  <c r="R7360" i="251"/>
  <c r="R3232" i="251"/>
  <c r="R9687" i="251"/>
  <c r="R9336" i="251"/>
  <c r="R8217" i="251"/>
  <c r="R2549" i="251"/>
  <c r="R5241" i="251"/>
  <c r="R6356" i="251"/>
  <c r="R344" i="251"/>
  <c r="R657" i="251"/>
  <c r="R4753" i="251"/>
  <c r="R690" i="251"/>
  <c r="R4786" i="251"/>
  <c r="R723" i="251"/>
  <c r="R4819" i="251"/>
  <c r="R3507" i="251"/>
  <c r="R2805" i="251"/>
  <c r="R1847" i="251"/>
  <c r="R8024" i="251"/>
  <c r="R4250" i="251"/>
  <c r="R5811" i="251"/>
  <c r="R6422" i="251"/>
  <c r="R2681" i="251"/>
  <c r="R1467" i="251"/>
  <c r="R4572" i="251"/>
  <c r="R3761" i="251"/>
  <c r="R7857" i="251"/>
  <c r="R3794" i="251"/>
  <c r="R7890" i="251"/>
  <c r="R3827" i="251"/>
  <c r="R5580" i="251"/>
  <c r="R9676" i="251"/>
  <c r="R3853" i="251"/>
  <c r="R7949" i="251"/>
  <c r="R2126" i="251"/>
  <c r="R1584" i="251"/>
  <c r="R2036" i="251"/>
  <c r="R6132" i="251"/>
  <c r="R2069" i="251"/>
  <c r="R6165" i="251"/>
  <c r="R7411" i="251"/>
  <c r="R3348" i="251"/>
  <c r="R7444" i="251"/>
  <c r="R3381" i="251"/>
  <c r="R7477" i="251"/>
  <c r="R6816" i="251"/>
  <c r="R7377" i="251"/>
  <c r="R2967" i="251"/>
  <c r="R3709" i="251"/>
  <c r="R7457" i="251"/>
  <c r="R3695" i="251"/>
  <c r="R2341" i="251"/>
  <c r="R5352" i="251"/>
  <c r="R6343" i="251"/>
  <c r="R9072" i="251"/>
  <c r="R6862" i="251"/>
  <c r="R6150" i="251"/>
  <c r="R6309" i="251"/>
  <c r="R9583" i="251"/>
  <c r="R6508" i="251"/>
  <c r="R9939" i="251"/>
  <c r="R1098" i="251"/>
  <c r="R4768" i="251"/>
  <c r="R6190" i="251"/>
  <c r="R5750" i="251"/>
  <c r="R3132" i="251"/>
  <c r="R8768" i="251"/>
  <c r="R1900" i="251"/>
  <c r="R1238" i="251"/>
  <c r="R123" i="251"/>
  <c r="R3935" i="251"/>
  <c r="R3190" i="251"/>
  <c r="R1084" i="251"/>
  <c r="R8307" i="251"/>
  <c r="R9985" i="251"/>
  <c r="R7473" i="251"/>
  <c r="R3798" i="251"/>
  <c r="R4219" i="251"/>
  <c r="R1194" i="251"/>
  <c r="R3636" i="251"/>
  <c r="R6840" i="251"/>
  <c r="R6525" i="251"/>
  <c r="R9014" i="251"/>
  <c r="R8418" i="251"/>
  <c r="R3955" i="251"/>
  <c r="R7382" i="251"/>
  <c r="R5722" i="251"/>
  <c r="R2846" i="251"/>
  <c r="R4931" i="251"/>
  <c r="R5172" i="251"/>
  <c r="R4057" i="251"/>
  <c r="R7614" i="251"/>
  <c r="R2593" i="251"/>
  <c r="R4171" i="251"/>
  <c r="R7027" i="251"/>
  <c r="R5879" i="251"/>
  <c r="R1659" i="251"/>
  <c r="R4447" i="251"/>
  <c r="R6432" i="251"/>
  <c r="R1843" i="251"/>
  <c r="R1909" i="251"/>
  <c r="R3767" i="251"/>
  <c r="R3577" i="251"/>
  <c r="R3387" i="251"/>
  <c r="R5021" i="251"/>
  <c r="R6687" i="251"/>
  <c r="R3635" i="251"/>
  <c r="R3701" i="251"/>
  <c r="R5559" i="251"/>
  <c r="R5625" i="251"/>
  <c r="R7227" i="251"/>
  <c r="R7325" i="251"/>
  <c r="R289" i="251"/>
  <c r="R9949" i="251"/>
  <c r="R6468" i="251"/>
  <c r="R6854" i="251"/>
  <c r="R8097" i="251"/>
  <c r="R1859" i="251"/>
  <c r="R2508" i="251"/>
  <c r="R9096" i="251"/>
  <c r="R8678" i="251"/>
  <c r="R4001" i="251"/>
  <c r="R8514" i="251"/>
  <c r="R9124" i="251"/>
  <c r="R8750" i="251"/>
  <c r="R4552" i="251"/>
  <c r="R2850" i="251"/>
  <c r="R8157" i="251"/>
  <c r="R3720" i="251"/>
  <c r="R933" i="251"/>
  <c r="R3943" i="251"/>
  <c r="R6762" i="251"/>
  <c r="R2497" i="251"/>
  <c r="R8184" i="251"/>
  <c r="R8156" i="251"/>
  <c r="R9440" i="251"/>
  <c r="R1420" i="251"/>
  <c r="R8804" i="251"/>
  <c r="R7530" i="251"/>
  <c r="R1856" i="251"/>
  <c r="R8857" i="251"/>
  <c r="R9117" i="251"/>
  <c r="R2411" i="251"/>
  <c r="R2512" i="251"/>
  <c r="R1224" i="251"/>
  <c r="R8149" i="251"/>
  <c r="R7001" i="251"/>
  <c r="R4093" i="251"/>
  <c r="R8179" i="251"/>
  <c r="R8992" i="251"/>
  <c r="R4821" i="251"/>
  <c r="R4697" i="251"/>
  <c r="R318" i="251"/>
  <c r="R195" i="251"/>
  <c r="R1600" i="251"/>
  <c r="R6580" i="251"/>
  <c r="R6233" i="251"/>
  <c r="R6653" i="251"/>
  <c r="R9970" i="251"/>
  <c r="R9338" i="251"/>
  <c r="R7604" i="251"/>
  <c r="R4441" i="251"/>
  <c r="R6909" i="251"/>
  <c r="R6273" i="251"/>
  <c r="R5858" i="251"/>
  <c r="R326" i="251"/>
  <c r="R6885" i="251"/>
  <c r="R6416" i="251"/>
  <c r="R5512" i="251"/>
  <c r="R7408" i="251"/>
  <c r="R3856" i="251"/>
  <c r="R9931" i="251"/>
  <c r="R583" i="251"/>
  <c r="R9090" i="251"/>
  <c r="R5382" i="251"/>
  <c r="R7944" i="251"/>
  <c r="R9708" i="251"/>
  <c r="R7627" i="251"/>
  <c r="R5893" i="251"/>
  <c r="R9896" i="251"/>
  <c r="R7688" i="251"/>
  <c r="R6464" i="251"/>
  <c r="R8592" i="251"/>
  <c r="R2438" i="251"/>
  <c r="R872" i="251"/>
  <c r="R5677" i="251"/>
  <c r="R461" i="251"/>
  <c r="R1297" i="251"/>
  <c r="R851" i="251"/>
  <c r="R1173" i="251"/>
  <c r="R8118" i="251"/>
  <c r="R3320" i="251"/>
  <c r="R3865" i="251"/>
  <c r="R3386" i="251"/>
  <c r="R3675" i="251"/>
  <c r="R3196" i="251"/>
  <c r="R3517" i="251"/>
  <c r="R2765" i="251"/>
  <c r="R4113" i="251"/>
  <c r="R2899" i="251"/>
  <c r="R3477" i="251"/>
  <c r="R2775" i="251"/>
  <c r="R6766" i="251"/>
  <c r="R7357" i="251"/>
  <c r="R6910" i="251"/>
  <c r="R7231" i="251"/>
  <c r="R6794" i="251"/>
  <c r="R9504" i="251"/>
  <c r="R9044" i="251"/>
  <c r="R8310" i="251"/>
  <c r="R9335" i="251"/>
  <c r="R8321" i="251"/>
  <c r="R4994" i="251"/>
  <c r="R7203" i="251"/>
  <c r="R4192" i="251"/>
  <c r="R3426" i="251"/>
  <c r="R2658" i="251"/>
  <c r="R8931" i="251"/>
  <c r="R4235" i="251"/>
  <c r="R9867" i="251"/>
  <c r="R1476" i="251"/>
  <c r="R1796" i="251"/>
  <c r="R8911" i="251"/>
  <c r="R3664" i="251"/>
  <c r="R2736" i="251"/>
  <c r="R7780" i="251"/>
  <c r="R2821" i="251"/>
  <c r="R8742" i="251"/>
  <c r="R2726" i="251"/>
  <c r="R2856" i="251"/>
  <c r="R8744" i="251"/>
  <c r="R2439" i="251"/>
  <c r="R6478" i="251"/>
  <c r="R5264" i="251"/>
  <c r="R1137" i="251"/>
  <c r="R7025" i="251"/>
  <c r="R4019" i="251"/>
  <c r="R1046" i="251"/>
  <c r="R2169" i="251"/>
  <c r="R3003" i="251"/>
  <c r="R5340" i="251"/>
  <c r="R2845" i="251"/>
  <c r="R94" i="251"/>
  <c r="R6494" i="251"/>
  <c r="R5023" i="251"/>
  <c r="R3306" i="251"/>
  <c r="R8977" i="251"/>
  <c r="R673" i="251"/>
  <c r="R9570" i="251"/>
  <c r="R9557" i="251"/>
  <c r="R1185" i="251"/>
  <c r="R7875" i="251"/>
  <c r="R2962" i="251"/>
  <c r="R3606" i="251"/>
  <c r="R4820" i="251"/>
  <c r="R7512" i="251"/>
  <c r="R4241" i="251"/>
  <c r="R1714" i="251"/>
  <c r="R8114" i="251"/>
  <c r="R5587" i="251"/>
  <c r="R6868" i="251"/>
  <c r="R3895" i="251"/>
  <c r="R410" i="251"/>
  <c r="R7347" i="251"/>
  <c r="R6455" i="251"/>
  <c r="R955" i="251"/>
  <c r="R945" i="251"/>
  <c r="R7345" i="251"/>
  <c r="R4818" i="251"/>
  <c r="R3059" i="251"/>
  <c r="R6348" i="251"/>
  <c r="R2829" i="251"/>
  <c r="R8461" i="251"/>
  <c r="R5422" i="251"/>
  <c r="R2292" i="251"/>
  <c r="R7668" i="251"/>
  <c r="R5909" i="251"/>
  <c r="R532" i="251"/>
  <c r="R6932" i="251"/>
  <c r="R4405" i="251"/>
  <c r="R9753" i="251"/>
  <c r="R9882" i="251"/>
  <c r="R9403" i="251"/>
  <c r="R9308" i="251"/>
  <c r="R8989" i="251"/>
  <c r="R8606" i="251"/>
  <c r="R8547" i="251"/>
  <c r="R1187" i="251"/>
  <c r="R1515" i="251"/>
  <c r="R5611" i="251"/>
  <c r="R9707" i="251"/>
  <c r="R3852" i="251"/>
  <c r="R2791" i="251"/>
  <c r="R3396" i="251"/>
  <c r="R9289" i="251"/>
  <c r="R5734" i="251"/>
  <c r="R9680" i="251"/>
  <c r="R5774" i="251"/>
  <c r="R9607" i="251"/>
  <c r="R3942" i="251"/>
  <c r="R6084" i="251"/>
  <c r="R1846" i="251"/>
  <c r="R5942" i="251"/>
  <c r="R1879" i="251"/>
  <c r="R5975" i="251"/>
  <c r="R1912" i="251"/>
  <c r="R6008" i="251"/>
  <c r="R1945" i="251"/>
  <c r="R6041" i="251"/>
  <c r="R1978" i="251"/>
  <c r="R6074" i="251"/>
  <c r="R2011" i="251"/>
  <c r="R6107" i="251"/>
  <c r="R2044" i="251"/>
  <c r="R6140" i="251"/>
  <c r="R2109" i="251"/>
  <c r="R6205" i="251"/>
  <c r="R2174" i="251"/>
  <c r="R6270" i="251"/>
  <c r="R2239" i="251"/>
  <c r="R6335" i="251"/>
  <c r="R2902" i="251"/>
  <c r="R6998" i="251"/>
  <c r="R2935" i="251"/>
  <c r="R7031" i="251"/>
  <c r="R2968" i="251"/>
  <c r="R7064" i="251"/>
  <c r="R3001" i="251"/>
  <c r="R7097" i="251"/>
  <c r="R3034" i="251"/>
  <c r="R7130" i="251"/>
  <c r="R3067" i="251"/>
  <c r="R7163" i="251"/>
  <c r="R3100" i="251"/>
  <c r="R7196" i="251"/>
  <c r="R3165" i="251"/>
  <c r="R7261" i="251"/>
  <c r="R3230" i="251"/>
  <c r="R7326" i="251"/>
  <c r="R3295" i="251"/>
  <c r="R7391" i="251"/>
  <c r="R8108" i="251"/>
  <c r="R2285" i="251"/>
  <c r="R6381" i="251"/>
  <c r="R558" i="251"/>
  <c r="R5134" i="251"/>
  <c r="R1802" i="251"/>
  <c r="R5898" i="251"/>
  <c r="R512" i="251"/>
  <c r="R9522" i="251"/>
  <c r="R9011" i="251"/>
  <c r="R8916" i="251"/>
  <c r="R8565" i="251"/>
  <c r="R8182" i="251"/>
  <c r="R2858" i="251"/>
  <c r="R6954" i="251"/>
  <c r="R4673" i="251"/>
  <c r="R8224" i="251"/>
  <c r="R736" i="251"/>
  <c r="R9462" i="251"/>
  <c r="R8951" i="251"/>
  <c r="R8600" i="251"/>
  <c r="R3299" i="251"/>
  <c r="R3266" i="251"/>
  <c r="R7809" i="251"/>
  <c r="R1857" i="251"/>
  <c r="R257" i="251"/>
  <c r="R4672" i="251"/>
  <c r="R8098" i="251"/>
  <c r="R770" i="251"/>
  <c r="R5441" i="251"/>
  <c r="R5888" i="251"/>
  <c r="R2304" i="251"/>
  <c r="R9049" i="251"/>
  <c r="R8666" i="251"/>
  <c r="R8187" i="251"/>
  <c r="R9123" i="251"/>
  <c r="R4323" i="251"/>
  <c r="R835" i="251"/>
  <c r="R5286" i="251"/>
  <c r="R9903" i="251"/>
  <c r="R6953" i="251"/>
  <c r="R648" i="251"/>
  <c r="R646" i="251"/>
  <c r="R6256" i="251"/>
  <c r="R3887" i="251"/>
  <c r="R8809" i="251"/>
  <c r="R8936" i="251"/>
  <c r="R5511" i="251"/>
  <c r="R9923" i="251"/>
  <c r="R1778" i="251"/>
  <c r="R5527" i="251"/>
  <c r="R6590" i="251"/>
  <c r="R4290" i="251"/>
  <c r="R7503" i="251"/>
  <c r="R5509" i="251"/>
  <c r="R9384" i="251"/>
  <c r="R520" i="251"/>
  <c r="R6852" i="251"/>
  <c r="R4399" i="251"/>
  <c r="R4679" i="251"/>
  <c r="R9893" i="251"/>
  <c r="R4208" i="251"/>
  <c r="R8812" i="251"/>
  <c r="R4123" i="251"/>
  <c r="R2634" i="251"/>
  <c r="R355" i="251"/>
  <c r="R3791" i="251"/>
  <c r="R663" i="251"/>
  <c r="R5948" i="251"/>
  <c r="R8246" i="251"/>
  <c r="R9319" i="251"/>
  <c r="R503" i="251"/>
  <c r="R6267" i="251"/>
  <c r="R9699" i="251"/>
  <c r="R6262" i="251"/>
  <c r="R2108" i="251"/>
  <c r="R3617" i="251"/>
  <c r="R9853" i="251"/>
  <c r="R594" i="251"/>
  <c r="R5078" i="251"/>
  <c r="R2460" i="251"/>
  <c r="R6570" i="251"/>
  <c r="R4916" i="251"/>
  <c r="R7864" i="251"/>
  <c r="R7870" i="251"/>
  <c r="R8759" i="251"/>
  <c r="R9770" i="251"/>
  <c r="R4723" i="251"/>
  <c r="R7894" i="251"/>
  <c r="R2171" i="251"/>
  <c r="R7198" i="251"/>
  <c r="R8403" i="251"/>
  <c r="R6452" i="251"/>
  <c r="R5337" i="251"/>
  <c r="R767" i="251"/>
  <c r="R9688" i="251"/>
  <c r="R7499" i="251"/>
  <c r="R8051" i="251"/>
  <c r="R2328" i="251"/>
  <c r="R6011" i="251"/>
  <c r="R5215" i="251"/>
  <c r="R241" i="251"/>
  <c r="R2355" i="251"/>
  <c r="R2421" i="251"/>
  <c r="R4279" i="251"/>
  <c r="R4089" i="251"/>
  <c r="R7995" i="251"/>
  <c r="R8093" i="251"/>
  <c r="R2545" i="251"/>
  <c r="R4147" i="251"/>
  <c r="R4213" i="251"/>
  <c r="R6071" i="251"/>
  <c r="R6137" i="251"/>
  <c r="R7739" i="251"/>
  <c r="R7837" i="251"/>
  <c r="R7362" i="251"/>
  <c r="R3970" i="251"/>
  <c r="R4585" i="251"/>
  <c r="R585" i="251"/>
  <c r="R419" i="251"/>
  <c r="R8476" i="251"/>
  <c r="R3532" i="251"/>
  <c r="R2639" i="251"/>
  <c r="R6632" i="251"/>
  <c r="R9218" i="251"/>
  <c r="R8515" i="251"/>
  <c r="R5542" i="251"/>
  <c r="R6704" i="251"/>
  <c r="R8008" i="251"/>
  <c r="R9110" i="251"/>
  <c r="R9181" i="251"/>
  <c r="R4425" i="251"/>
  <c r="R1446" i="251"/>
  <c r="R3177" i="251"/>
  <c r="R7274" i="251"/>
  <c r="R1474" i="251"/>
  <c r="R8696" i="251"/>
  <c r="R8668" i="251"/>
  <c r="R6241" i="251"/>
  <c r="R3980" i="251"/>
  <c r="R422" i="251"/>
  <c r="R8042" i="251"/>
  <c r="R9248" i="251"/>
  <c r="R9369" i="251"/>
  <c r="R9629" i="251"/>
  <c r="R2923" i="251"/>
  <c r="R868" i="251"/>
  <c r="R6957" i="251"/>
  <c r="R1014" i="251"/>
  <c r="R8025" i="251"/>
  <c r="R4158" i="251"/>
  <c r="R3072" i="251"/>
  <c r="R3010" i="251"/>
  <c r="R5845" i="251"/>
  <c r="R5721" i="251"/>
  <c r="R1342" i="251"/>
  <c r="R8691" i="251"/>
  <c r="R6593" i="251"/>
  <c r="R7348" i="251"/>
  <c r="R7257" i="251"/>
  <c r="R7677" i="251"/>
  <c r="R8962" i="251"/>
  <c r="R3811" i="251"/>
  <c r="R469" i="251"/>
  <c r="R5465" i="251"/>
  <c r="R7933" i="251"/>
  <c r="R3555" i="251"/>
  <c r="R8347" i="251"/>
  <c r="R9446" i="251"/>
  <c r="R4870" i="251"/>
  <c r="R7940" i="251"/>
  <c r="R2537" i="251"/>
  <c r="R7558" i="251"/>
  <c r="R1413" i="251"/>
  <c r="R1260" i="251"/>
  <c r="R1193" i="251"/>
  <c r="R8574" i="251"/>
  <c r="R1288" i="251"/>
  <c r="R8302" i="251"/>
  <c r="R4141" i="251"/>
  <c r="R9419" i="251"/>
  <c r="R9350" i="251"/>
  <c r="R7406" i="251"/>
  <c r="R7916" i="251"/>
  <c r="R130" i="251"/>
  <c r="R4964" i="251"/>
  <c r="R9254" i="251"/>
  <c r="R3849" i="251"/>
  <c r="R8237" i="251"/>
  <c r="R973" i="251"/>
  <c r="R2321" i="251"/>
  <c r="R1107" i="251"/>
  <c r="R1685" i="251"/>
  <c r="R471" i="251"/>
  <c r="R5368" i="251"/>
  <c r="R4889" i="251"/>
  <c r="R3642" i="251"/>
  <c r="R4187" i="251"/>
  <c r="R3452" i="251"/>
  <c r="R8067" i="251"/>
  <c r="R3277" i="251"/>
  <c r="R4625" i="251"/>
  <c r="R3411" i="251"/>
  <c r="R3989" i="251"/>
  <c r="R3287" i="251"/>
  <c r="R878" i="251"/>
  <c r="R8125" i="251"/>
  <c r="R7166" i="251"/>
  <c r="R7487" i="251"/>
  <c r="R7050" i="251"/>
  <c r="R2817" i="251"/>
  <c r="R9812" i="251"/>
  <c r="R8566" i="251"/>
  <c r="R9591" i="251"/>
  <c r="R610" i="251"/>
  <c r="R8322" i="251"/>
  <c r="R9307" i="251"/>
  <c r="R2401" i="251"/>
  <c r="R8002" i="251"/>
  <c r="R7010" i="251"/>
  <c r="R38" i="251"/>
  <c r="R4491" i="251"/>
  <c r="R172" i="251"/>
  <c r="R1573" i="251"/>
  <c r="R4388" i="251"/>
  <c r="R3120" i="251"/>
  <c r="R6032" i="251"/>
  <c r="R8528" i="251"/>
  <c r="R3141" i="251"/>
  <c r="R5029" i="251"/>
  <c r="R2375" i="251"/>
  <c r="R6662" i="251"/>
  <c r="R5928" i="251"/>
  <c r="R5225" i="251"/>
  <c r="R6095" i="251"/>
  <c r="R516" i="251"/>
  <c r="R1393" i="251"/>
  <c r="R7281" i="251"/>
  <c r="R5043" i="251"/>
  <c r="R2070" i="251"/>
  <c r="R3193" i="251"/>
  <c r="R3515" i="251"/>
  <c r="R5596" i="251"/>
  <c r="R3101" i="251"/>
  <c r="R1374" i="251"/>
  <c r="R7006" i="251"/>
  <c r="R5279" i="251"/>
  <c r="R3562" i="251"/>
  <c r="R9233" i="251"/>
  <c r="R4321" i="251"/>
  <c r="R4131" i="251"/>
  <c r="R9813" i="251"/>
  <c r="R4737" i="251"/>
  <c r="R8312" i="251"/>
  <c r="R4242" i="251"/>
  <c r="R4407" i="251"/>
  <c r="R8148" i="251"/>
  <c r="R889" i="251"/>
  <c r="R4497" i="251"/>
  <c r="R1970" i="251"/>
  <c r="R211" i="251"/>
  <c r="R5843" i="251"/>
  <c r="R7892" i="251"/>
  <c r="R4919" i="251"/>
  <c r="R1434" i="251"/>
  <c r="R980" i="251"/>
  <c r="R4440" i="251"/>
  <c r="R2235" i="251"/>
  <c r="R1201" i="251"/>
  <c r="R7601" i="251"/>
  <c r="R5074" i="251"/>
  <c r="R3315" i="251"/>
  <c r="R6604" i="251"/>
  <c r="R3085" i="251"/>
  <c r="R8717" i="251"/>
  <c r="R6510" i="251"/>
  <c r="R2548" i="251"/>
  <c r="R789" i="251"/>
  <c r="R6421" i="251"/>
  <c r="R788" i="251"/>
  <c r="R7188" i="251"/>
  <c r="R4661" i="251"/>
  <c r="R10009" i="251"/>
  <c r="R2208" i="251"/>
  <c r="R9659" i="251"/>
  <c r="R9564" i="251"/>
  <c r="R9245" i="251"/>
  <c r="R8862" i="251"/>
  <c r="R8287" i="251"/>
  <c r="R5763" i="251"/>
  <c r="R1771" i="251"/>
  <c r="R5867" i="251"/>
  <c r="R9963" i="251"/>
  <c r="R4108" i="251"/>
  <c r="R7687" i="251"/>
  <c r="R5220" i="251"/>
  <c r="R9486" i="251"/>
  <c r="R9382" i="251"/>
  <c r="R3140" i="251"/>
  <c r="R527" i="251"/>
  <c r="R4328" i="251"/>
  <c r="R8294" i="251"/>
  <c r="R8964" i="251"/>
  <c r="R2102" i="251"/>
  <c r="R6198" i="251"/>
  <c r="R2135" i="251"/>
  <c r="R6231" i="251"/>
  <c r="R2168" i="251"/>
  <c r="R6264" i="251"/>
  <c r="R2201" i="251"/>
  <c r="R6297" i="251"/>
  <c r="R2234" i="251"/>
  <c r="R6330" i="251"/>
  <c r="R2267" i="251"/>
  <c r="R6363" i="251"/>
  <c r="R2300" i="251"/>
  <c r="R6396" i="251"/>
  <c r="R2365" i="251"/>
  <c r="R6461" i="251"/>
  <c r="R2430" i="251"/>
  <c r="R6526" i="251"/>
  <c r="R2495" i="251"/>
  <c r="R6591" i="251"/>
  <c r="R3158" i="251"/>
  <c r="R7254" i="251"/>
  <c r="R3191" i="251"/>
  <c r="R7287" i="251"/>
  <c r="R3224" i="251"/>
  <c r="R7320" i="251"/>
  <c r="R3257" i="251"/>
  <c r="R7353" i="251"/>
  <c r="R3290" i="251"/>
  <c r="R7386" i="251"/>
  <c r="R3323" i="251"/>
  <c r="R7419" i="251"/>
  <c r="R3356" i="251"/>
  <c r="R7452" i="251"/>
  <c r="R3421" i="251"/>
  <c r="R7517" i="251"/>
  <c r="R3486" i="251"/>
  <c r="R7582" i="251"/>
  <c r="R3551" i="251"/>
  <c r="R7647" i="251"/>
  <c r="R8364" i="251"/>
  <c r="R2541" i="251"/>
  <c r="R6637" i="251"/>
  <c r="R814" i="251"/>
  <c r="R5390" i="251"/>
  <c r="R2058" i="251"/>
  <c r="R6154" i="251"/>
  <c r="R2912" i="251"/>
  <c r="R9778" i="251"/>
  <c r="R9267" i="251"/>
  <c r="R9172" i="251"/>
  <c r="R8821" i="251"/>
  <c r="R8438" i="251"/>
  <c r="R3114" i="251"/>
  <c r="R7210" i="251"/>
  <c r="R9409" i="251"/>
  <c r="R1505" i="251"/>
  <c r="R4640" i="251"/>
  <c r="R9718" i="251"/>
  <c r="R9207" i="251"/>
  <c r="R8856" i="251"/>
  <c r="R5955" i="251"/>
  <c r="R6562" i="251"/>
  <c r="R1282" i="251"/>
  <c r="R6497" i="251"/>
  <c r="R4417" i="251"/>
  <c r="R8736" i="251"/>
  <c r="R1699" i="251"/>
  <c r="R5026" i="251"/>
  <c r="R8257" i="251"/>
  <c r="R9408" i="251"/>
  <c r="R7328" i="251"/>
  <c r="R9305" i="251"/>
  <c r="R8922" i="251"/>
  <c r="R8443" i="251"/>
  <c r="R8348" i="251"/>
  <c r="R8227" i="251"/>
  <c r="R4515" i="251"/>
  <c r="R7334" i="251"/>
  <c r="R4336" i="251"/>
  <c r="R6094" i="251"/>
  <c r="R3912" i="251"/>
  <c r="R4486" i="251"/>
  <c r="R8816" i="251"/>
  <c r="R7887" i="251"/>
  <c r="R8430" i="251"/>
  <c r="R4297" i="251"/>
  <c r="R9255" i="251"/>
  <c r="R8382" i="251"/>
  <c r="R3058" i="251"/>
  <c r="R7063" i="251"/>
  <c r="R8126" i="251"/>
  <c r="R9597" i="251"/>
  <c r="R1637" i="251"/>
  <c r="R9511" i="251"/>
  <c r="R6543" i="251"/>
  <c r="R3944" i="251"/>
  <c r="R357" i="251"/>
  <c r="R8751" i="251"/>
  <c r="R8743" i="251"/>
  <c r="R4646" i="251"/>
  <c r="R8944" i="251"/>
  <c r="R9068" i="251"/>
  <c r="R5659" i="251"/>
  <c r="R5953" i="251"/>
  <c r="R7072" i="251"/>
  <c r="R5713" i="251"/>
  <c r="R1943" i="251"/>
  <c r="R7484" i="251"/>
  <c r="R4992" i="251"/>
  <c r="R9512" i="251"/>
  <c r="R1527" i="251"/>
  <c r="R7291" i="251"/>
  <c r="R9441" i="251"/>
  <c r="R7798" i="251"/>
  <c r="R2941" i="251"/>
  <c r="R8980" i="251"/>
  <c r="R3649" i="251"/>
  <c r="R1874" i="251"/>
  <c r="R6102" i="251"/>
  <c r="R3484" i="251"/>
  <c r="R7338" i="251"/>
  <c r="R6196" i="251"/>
  <c r="R985" i="251"/>
  <c r="R1279" i="251"/>
  <c r="R2816" i="251"/>
  <c r="R6731" i="251"/>
  <c r="R6771" i="251"/>
  <c r="R759" i="251"/>
  <c r="R3195" i="251"/>
  <c r="R95" i="251"/>
  <c r="R8915" i="251"/>
  <c r="R7732" i="251"/>
  <c r="R6361" i="251"/>
  <c r="R2303" i="251"/>
  <c r="R7713" i="251"/>
  <c r="R364" i="251"/>
  <c r="R7572" i="251"/>
  <c r="R4376" i="251"/>
  <c r="R6779" i="251"/>
  <c r="R5983" i="251"/>
  <c r="R753" i="251"/>
  <c r="R2867" i="251"/>
  <c r="R2933" i="251"/>
  <c r="R4791" i="251"/>
  <c r="R4601" i="251"/>
  <c r="R348" i="251"/>
  <c r="R478" i="251"/>
  <c r="R5617" i="251"/>
  <c r="R5683" i="251"/>
  <c r="R4725" i="251"/>
  <c r="R6583" i="251"/>
  <c r="R6649" i="251"/>
  <c r="R92" i="251"/>
  <c r="R222" i="251"/>
  <c r="R8342" i="251"/>
  <c r="R8286" i="251"/>
  <c r="R1764" i="251"/>
  <c r="R8655" i="251"/>
  <c r="R8598" i="251"/>
  <c r="R8608" i="251"/>
  <c r="R4556" i="251"/>
  <c r="R2308" i="251"/>
  <c r="R9705" i="251"/>
  <c r="R9059" i="251"/>
  <c r="R8798" i="251"/>
  <c r="R329" i="251"/>
  <c r="R9030" i="251"/>
  <c r="R7310" i="251"/>
  <c r="R6400" i="251"/>
  <c r="R8991" i="251"/>
  <c r="R7304" i="251"/>
  <c r="R3271" i="251"/>
  <c r="R5872" i="251"/>
  <c r="R7786" i="251"/>
  <c r="R5795" i="251"/>
  <c r="R9720" i="251"/>
  <c r="R9180" i="251"/>
  <c r="R3874" i="251"/>
  <c r="R1157" i="251"/>
  <c r="R7625" i="251"/>
  <c r="R8338" i="251"/>
  <c r="R6146" i="251"/>
  <c r="R9881" i="251"/>
  <c r="R321" i="251"/>
  <c r="R3947" i="251"/>
  <c r="R2628" i="251"/>
  <c r="R6701" i="251"/>
  <c r="R5878" i="251"/>
  <c r="R4218" i="251"/>
  <c r="R5182" i="251"/>
  <c r="R9889" i="251"/>
  <c r="R1394" i="251"/>
  <c r="R758" i="251"/>
  <c r="R7513" i="251"/>
  <c r="R2622" i="251"/>
  <c r="R9459" i="251"/>
  <c r="R9249" i="251"/>
  <c r="R4309" i="251"/>
  <c r="R122" i="251"/>
  <c r="R574" i="251"/>
  <c r="R8596" i="251"/>
  <c r="R9115" i="251"/>
  <c r="R6613" i="251"/>
  <c r="R7769" i="251"/>
  <c r="R1086" i="251"/>
  <c r="R8501" i="251"/>
  <c r="R3714" i="251"/>
  <c r="R5768" i="251"/>
  <c r="R2247" i="251"/>
  <c r="R709" i="251"/>
  <c r="R6825" i="251"/>
  <c r="R1895" i="251"/>
  <c r="R6693" i="251"/>
  <c r="R3204" i="251"/>
  <c r="R9199" i="251"/>
  <c r="R9023" i="251"/>
  <c r="R5801" i="251"/>
  <c r="R5808" i="251"/>
  <c r="R7213" i="251"/>
  <c r="R492" i="251"/>
  <c r="R3784" i="251"/>
  <c r="R9519" i="251"/>
  <c r="R8684" i="251"/>
  <c r="R32" i="251"/>
  <c r="R8966" i="251"/>
  <c r="R1129" i="251"/>
  <c r="R7311" i="251"/>
  <c r="R7048" i="251"/>
  <c r="R1997" i="251"/>
  <c r="R2833" i="251"/>
  <c r="R1619" i="251"/>
  <c r="R2709" i="251"/>
  <c r="R983" i="251"/>
  <c r="R5624" i="251"/>
  <c r="R5145" i="251"/>
  <c r="R5690" i="251"/>
  <c r="R5211" i="251"/>
  <c r="R3708" i="251"/>
  <c r="R6222" i="251"/>
  <c r="R3789" i="251"/>
  <c r="R4881" i="251"/>
  <c r="R3923" i="251"/>
  <c r="R4501" i="251"/>
  <c r="R3799" i="251"/>
  <c r="R1390" i="251"/>
  <c r="R254" i="251"/>
  <c r="R575" i="251"/>
  <c r="R138" i="251"/>
  <c r="R7306" i="251"/>
  <c r="R7169" i="251"/>
  <c r="R576" i="251"/>
  <c r="R8822" i="251"/>
  <c r="R9847" i="251"/>
  <c r="R4386" i="251"/>
  <c r="R2147" i="251"/>
  <c r="R9563" i="251"/>
  <c r="R6657" i="251"/>
  <c r="R1155" i="251"/>
  <c r="R8298" i="251"/>
  <c r="R4747" i="251"/>
  <c r="R428" i="251"/>
  <c r="R5349" i="251"/>
  <c r="R6372" i="251"/>
  <c r="R6308" i="251"/>
  <c r="R2468" i="251"/>
  <c r="R2884" i="251"/>
  <c r="R7941" i="251"/>
  <c r="R7237" i="251"/>
  <c r="R4903" i="251"/>
  <c r="R231" i="251"/>
  <c r="R9192" i="251"/>
  <c r="R9193" i="251"/>
  <c r="R688" i="251"/>
  <c r="R1830" i="251"/>
  <c r="R1905" i="251"/>
  <c r="R7537" i="251"/>
  <c r="R6067" i="251"/>
  <c r="R2838" i="251"/>
  <c r="R3961" i="251"/>
  <c r="R4027" i="251"/>
  <c r="R5852" i="251"/>
  <c r="R3357" i="251"/>
  <c r="R1630" i="251"/>
  <c r="R7262" i="251"/>
  <c r="R6559" i="251"/>
  <c r="R4074" i="251"/>
  <c r="R9489" i="251"/>
  <c r="R8929" i="251"/>
  <c r="R9411" i="251"/>
  <c r="R640" i="251"/>
  <c r="R7489" i="251"/>
  <c r="R8568" i="251"/>
  <c r="R6034" i="251"/>
  <c r="R6199" i="251"/>
  <c r="R1525" i="251"/>
  <c r="R5018" i="251"/>
  <c r="R5009" i="251"/>
  <c r="R2226" i="251"/>
  <c r="R467" i="251"/>
  <c r="R6099" i="251"/>
  <c r="R757" i="251"/>
  <c r="R5943" i="251"/>
  <c r="R2202" i="251"/>
  <c r="R2772" i="251"/>
  <c r="R5720" i="251"/>
  <c r="R2747" i="251"/>
  <c r="R2481" i="251"/>
  <c r="R8113" i="251"/>
  <c r="R5330" i="251"/>
  <c r="R3571" i="251"/>
  <c r="R6860" i="251"/>
  <c r="R3341" i="251"/>
  <c r="R8973" i="251"/>
  <c r="R9870" i="251"/>
  <c r="R2804" i="251"/>
  <c r="R1045" i="251"/>
  <c r="R6677" i="251"/>
  <c r="R2068" i="251"/>
  <c r="R7700" i="251"/>
  <c r="R4917" i="251"/>
  <c r="R2880" i="251"/>
  <c r="R5664" i="251"/>
  <c r="R9915" i="251"/>
  <c r="R9820" i="251"/>
  <c r="R9501" i="251"/>
  <c r="R9118" i="251"/>
  <c r="R8543" i="251"/>
  <c r="R33" i="251"/>
  <c r="R2027" i="251"/>
  <c r="R6123" i="251"/>
  <c r="R268" i="251"/>
  <c r="R4364" i="251"/>
  <c r="R1384" i="251"/>
  <c r="R7204" i="251"/>
  <c r="R2159" i="251"/>
  <c r="R3847" i="251"/>
  <c r="R4996" i="251"/>
  <c r="R4431" i="251"/>
  <c r="R8360" i="251"/>
  <c r="R1703" i="251"/>
  <c r="R1317" i="251"/>
  <c r="R2358" i="251"/>
  <c r="R6454" i="251"/>
  <c r="R2391" i="251"/>
  <c r="R6487" i="251"/>
  <c r="R2424" i="251"/>
  <c r="R6520" i="251"/>
  <c r="R2457" i="251"/>
  <c r="R6553" i="251"/>
  <c r="R2490" i="251"/>
  <c r="R6586" i="251"/>
  <c r="R2523" i="251"/>
  <c r="R6619" i="251"/>
  <c r="R2556" i="251"/>
  <c r="R6652" i="251"/>
  <c r="R2621" i="251"/>
  <c r="R6717" i="251"/>
  <c r="R2686" i="251"/>
  <c r="R6782" i="251"/>
  <c r="R2751" i="251"/>
  <c r="R6847" i="251"/>
  <c r="R3414" i="251"/>
  <c r="R7510" i="251"/>
  <c r="R3447" i="251"/>
  <c r="R7543" i="251"/>
  <c r="R3480" i="251"/>
  <c r="R7576" i="251"/>
  <c r="R3513" i="251"/>
  <c r="R7609" i="251"/>
  <c r="R3546" i="251"/>
  <c r="R7642" i="251"/>
  <c r="R3579" i="251"/>
  <c r="R7675" i="251"/>
  <c r="R3612" i="251"/>
  <c r="R7708" i="251"/>
  <c r="R3677" i="251"/>
  <c r="R7773" i="251"/>
  <c r="R3742" i="251"/>
  <c r="R7838" i="251"/>
  <c r="R3807" i="251"/>
  <c r="R7903" i="251"/>
  <c r="R8620" i="251"/>
  <c r="R2797" i="251"/>
  <c r="R6893" i="251"/>
  <c r="R1070" i="251"/>
  <c r="R6254" i="251"/>
  <c r="R2314" i="251"/>
  <c r="R6410" i="251"/>
  <c r="R6624" i="251"/>
  <c r="R288" i="251"/>
  <c r="R9523" i="251"/>
  <c r="R9428" i="251"/>
  <c r="R9077" i="251"/>
  <c r="R8694" i="251"/>
  <c r="R3370" i="251"/>
  <c r="R7466" i="251"/>
  <c r="R2338" i="251"/>
  <c r="R5377" i="251"/>
  <c r="R8384" i="251"/>
  <c r="R9974" i="251"/>
  <c r="R9463" i="251"/>
  <c r="R9112" i="251"/>
  <c r="R8579" i="251"/>
  <c r="R9826" i="251"/>
  <c r="R3650" i="251"/>
  <c r="R162" i="251"/>
  <c r="R8993" i="251"/>
  <c r="R2721" i="251"/>
  <c r="R4803" i="251"/>
  <c r="R9698" i="251"/>
  <c r="R2434" i="251"/>
  <c r="R2753" i="251"/>
  <c r="R1601" i="251"/>
  <c r="R9561" i="251"/>
  <c r="R9178" i="251"/>
  <c r="R8699" i="251"/>
  <c r="R8604" i="251"/>
  <c r="R8285" i="251"/>
  <c r="R9104" i="251"/>
  <c r="R9510" i="251"/>
  <c r="R8432" i="251"/>
  <c r="R8718" i="251"/>
  <c r="R7144" i="251"/>
  <c r="R8422" i="251"/>
  <c r="R9828" i="251"/>
  <c r="R2768" i="251"/>
  <c r="R3183" i="251"/>
  <c r="R9001" i="251"/>
  <c r="R3880" i="251"/>
  <c r="R4594" i="251"/>
  <c r="R440" i="251"/>
  <c r="R1535" i="251"/>
  <c r="R1379" i="251"/>
  <c r="R6437" i="251"/>
  <c r="R3816" i="251"/>
  <c r="R9252" i="251"/>
  <c r="R7337" i="251"/>
  <c r="R7429" i="251"/>
  <c r="R3056" i="251"/>
  <c r="R2984" i="251"/>
  <c r="R8838" i="251"/>
  <c r="R901" i="251"/>
  <c r="R9324" i="251"/>
  <c r="R7195" i="251"/>
  <c r="R9331" i="251"/>
  <c r="R8573" i="251"/>
  <c r="R7633" i="251"/>
  <c r="R4759" i="251"/>
  <c r="R893" i="251"/>
  <c r="R7971" i="251"/>
  <c r="R561" i="251"/>
  <c r="R2551" i="251"/>
  <c r="R668" i="251"/>
  <c r="R3281" i="251"/>
  <c r="R2199" i="251"/>
  <c r="R4477" i="251"/>
  <c r="R3488" i="251"/>
  <c r="R9514" i="251"/>
  <c r="R627" i="251"/>
  <c r="R6870" i="251"/>
  <c r="R4508" i="251"/>
  <c r="R8401" i="251"/>
  <c r="R85" i="251"/>
  <c r="R3289" i="251"/>
  <c r="R2559" i="251"/>
  <c r="R5922" i="251"/>
  <c r="R7401" i="251"/>
  <c r="R2964" i="251"/>
  <c r="R1048" i="251"/>
  <c r="R4731" i="251"/>
  <c r="R1119" i="251"/>
  <c r="R5729" i="251"/>
  <c r="R1621" i="251"/>
  <c r="R7385" i="251"/>
  <c r="R3839" i="251"/>
  <c r="R8442" i="251"/>
  <c r="R2609" i="251"/>
  <c r="R437" i="251"/>
  <c r="R5144" i="251"/>
  <c r="R4252" i="251"/>
  <c r="R426" i="251"/>
  <c r="R1777" i="251"/>
  <c r="R3379" i="251"/>
  <c r="R3445" i="251"/>
  <c r="R7351" i="251"/>
  <c r="R7417" i="251"/>
  <c r="R860" i="251"/>
  <c r="R990" i="251"/>
  <c r="R6129" i="251"/>
  <c r="R6195" i="251"/>
  <c r="R7541" i="251"/>
  <c r="R7607" i="251"/>
  <c r="R7161" i="251"/>
  <c r="R2652" i="251"/>
  <c r="R2782" i="251"/>
  <c r="R9622" i="251"/>
  <c r="R9310" i="251"/>
  <c r="R9604" i="251"/>
  <c r="R8676" i="251"/>
  <c r="R9366" i="251"/>
  <c r="R451" i="251"/>
  <c r="R9062" i="251"/>
  <c r="R4421" i="251"/>
  <c r="R8840" i="251"/>
  <c r="R9111" i="251"/>
  <c r="R9822" i="251"/>
  <c r="R1583" i="251"/>
  <c r="R104" i="251"/>
  <c r="R6383" i="251"/>
  <c r="R322" i="251"/>
  <c r="R10015" i="251"/>
  <c r="R8270" i="251"/>
  <c r="R5157" i="251"/>
  <c r="R81" i="251"/>
  <c r="R8337" i="251"/>
  <c r="R8405" i="251"/>
  <c r="R3040" i="251"/>
  <c r="R9692" i="251"/>
  <c r="R8930" i="251"/>
  <c r="R8581" i="251"/>
  <c r="R9582" i="251"/>
  <c r="R8850" i="251"/>
  <c r="R5123" i="251"/>
  <c r="R8474" i="251"/>
  <c r="R7394" i="251"/>
  <c r="R4459" i="251"/>
  <c r="R6116" i="251"/>
  <c r="R6445" i="251"/>
  <c r="R6902" i="251"/>
  <c r="R5242" i="251"/>
  <c r="R6206" i="251"/>
  <c r="R8739" i="251"/>
  <c r="R2418" i="251"/>
  <c r="R1782" i="251"/>
  <c r="R4730" i="251"/>
  <c r="R4414" i="251"/>
  <c r="R6912" i="251"/>
  <c r="R8252" i="251"/>
  <c r="R5333" i="251"/>
  <c r="R1146" i="251"/>
  <c r="R1854" i="251"/>
  <c r="R9620" i="251"/>
  <c r="R2464" i="251"/>
  <c r="R7637" i="251"/>
  <c r="R890" i="251"/>
  <c r="R2687" i="251"/>
  <c r="R3200" i="251"/>
  <c r="R2371" i="251"/>
  <c r="R9479" i="251"/>
  <c r="R6791" i="251"/>
  <c r="R4229" i="251"/>
  <c r="R4302" i="251"/>
  <c r="R6375" i="251"/>
  <c r="R838" i="251"/>
  <c r="R3941" i="251"/>
  <c r="R1925" i="251"/>
  <c r="R1227" i="251"/>
  <c r="R7172" i="251"/>
  <c r="R6373" i="251"/>
  <c r="R9788" i="251"/>
  <c r="R1516" i="251"/>
  <c r="R4238" i="251"/>
  <c r="R2469" i="251"/>
  <c r="R9452" i="251"/>
  <c r="R8618" i="251"/>
  <c r="R8649" i="251"/>
  <c r="R3792" i="251"/>
  <c r="R7758" i="251"/>
  <c r="R911" i="251"/>
  <c r="R2509" i="251"/>
  <c r="R3345" i="251"/>
  <c r="R2643" i="251"/>
  <c r="R3221" i="251"/>
  <c r="R1495" i="251"/>
  <c r="R6136" i="251"/>
  <c r="R5401" i="251"/>
  <c r="R5946" i="251"/>
  <c r="R5467" i="251"/>
  <c r="R5756" i="251"/>
  <c r="R8165" i="251"/>
  <c r="R4301" i="251"/>
  <c r="R5905" i="251"/>
  <c r="R4435" i="251"/>
  <c r="R5013" i="251"/>
  <c r="R4311" i="251"/>
  <c r="R1902" i="251"/>
  <c r="R510" i="251"/>
  <c r="R831" i="251"/>
  <c r="R394" i="251"/>
  <c r="R8881" i="251"/>
  <c r="R6658" i="251"/>
  <c r="R4608" i="251"/>
  <c r="R9078" i="251"/>
  <c r="R704" i="251"/>
  <c r="R7202" i="251"/>
  <c r="R6979" i="251"/>
  <c r="R9819" i="251"/>
  <c r="R898" i="251"/>
  <c r="R4579" i="251"/>
  <c r="R8554" i="251"/>
  <c r="R5003" i="251"/>
  <c r="R684" i="251"/>
  <c r="R9093" i="251"/>
  <c r="R8868" i="251"/>
  <c r="R9220" i="251"/>
  <c r="R4228" i="251"/>
  <c r="R8773" i="251"/>
  <c r="R6566" i="251"/>
  <c r="R870" i="251"/>
  <c r="R7495" i="251"/>
  <c r="R5863" i="251"/>
  <c r="R2985" i="251"/>
  <c r="R8558" i="251"/>
  <c r="R4368" i="251"/>
  <c r="R6118" i="251"/>
  <c r="R2417" i="251"/>
  <c r="R658" i="251"/>
  <c r="R8115" i="251"/>
  <c r="R4118" i="251"/>
  <c r="R4729" i="251"/>
  <c r="R4795" i="251"/>
  <c r="R6108" i="251"/>
  <c r="R3613" i="251"/>
  <c r="R1886" i="251"/>
  <c r="R7518" i="251"/>
  <c r="R6815" i="251"/>
  <c r="R4330" i="251"/>
  <c r="R9568" i="251"/>
  <c r="R4930" i="251"/>
  <c r="R8372" i="251"/>
  <c r="R3648" i="251"/>
  <c r="R1410" i="251"/>
  <c r="R8824" i="251"/>
  <c r="R7570" i="251"/>
  <c r="R88" i="251"/>
  <c r="R3061" i="251"/>
  <c r="R4283" i="251"/>
  <c r="R5265" i="251"/>
  <c r="R3506" i="251"/>
  <c r="R979" i="251"/>
  <c r="R6355" i="251"/>
  <c r="R1781" i="251"/>
  <c r="R6967" i="251"/>
  <c r="R2714" i="251"/>
  <c r="R4308" i="251"/>
  <c r="R7000" i="251"/>
  <c r="R3259" i="251"/>
  <c r="R2737" i="251"/>
  <c r="R210" i="251"/>
  <c r="R6610" i="251"/>
  <c r="R4083" i="251"/>
  <c r="R7116" i="251"/>
  <c r="R3597" i="251"/>
  <c r="R9229" i="251"/>
  <c r="R3631" i="251"/>
  <c r="R3060" i="251"/>
  <c r="R1301" i="251"/>
  <c r="R6933" i="251"/>
  <c r="R2324" i="251"/>
  <c r="R7956" i="251"/>
  <c r="R6197" i="251"/>
  <c r="R865" i="251"/>
  <c r="R9472" i="251"/>
  <c r="R3104" i="251"/>
  <c r="R1024" i="251"/>
  <c r="R9757" i="251"/>
  <c r="R9374" i="251"/>
  <c r="R8799" i="251"/>
  <c r="R41" i="251"/>
  <c r="R2283" i="251"/>
  <c r="R6379" i="251"/>
  <c r="R524" i="251"/>
  <c r="R44" i="251"/>
  <c r="R4360" i="251"/>
  <c r="R9668" i="251"/>
  <c r="R4815" i="251"/>
  <c r="R7879" i="251"/>
  <c r="R7492" i="251"/>
  <c r="R9487" i="251"/>
  <c r="R2409" i="251"/>
  <c r="R5095" i="251"/>
  <c r="R3813" i="251"/>
  <c r="R2614" i="251"/>
  <c r="R6710" i="251"/>
  <c r="R2647" i="251"/>
  <c r="R6743" i="251"/>
  <c r="R2680" i="251"/>
  <c r="R6776" i="251"/>
  <c r="R2713" i="251"/>
  <c r="R6809" i="251"/>
  <c r="R2746" i="251"/>
  <c r="R6842" i="251"/>
  <c r="R2779" i="251"/>
  <c r="R6875" i="251"/>
  <c r="R2812" i="251"/>
  <c r="R6908" i="251"/>
  <c r="R2877" i="251"/>
  <c r="R6973" i="251"/>
  <c r="R2942" i="251"/>
  <c r="R7038" i="251"/>
  <c r="R3007" i="251"/>
  <c r="R7103" i="251"/>
  <c r="R3670" i="251"/>
  <c r="R7766" i="251"/>
  <c r="R3703" i="251"/>
  <c r="R7799" i="251"/>
  <c r="R3736" i="251"/>
  <c r="R7832" i="251"/>
  <c r="R3769" i="251"/>
  <c r="R7865" i="251"/>
  <c r="R3802" i="251"/>
  <c r="R7898" i="251"/>
  <c r="R3835" i="251"/>
  <c r="R7931" i="251"/>
  <c r="R3868" i="251"/>
  <c r="R7964" i="251"/>
  <c r="R3933" i="251"/>
  <c r="R8029" i="251"/>
  <c r="R3998" i="251"/>
  <c r="R8094" i="251"/>
  <c r="R4063" i="251"/>
  <c r="R4780" i="251"/>
  <c r="R8876" i="251"/>
  <c r="R3053" i="251"/>
  <c r="R7149" i="251"/>
  <c r="R1326" i="251"/>
  <c r="R9390" i="251"/>
  <c r="R2570" i="251"/>
  <c r="R6666" i="251"/>
  <c r="R10016" i="251"/>
  <c r="R4736" i="251"/>
  <c r="R9779" i="251"/>
  <c r="R9684" i="251"/>
  <c r="R9333" i="251"/>
  <c r="R8950" i="251"/>
  <c r="R3626" i="251"/>
  <c r="R7722" i="251"/>
  <c r="R5538" i="251"/>
  <c r="R450" i="251"/>
  <c r="R3073" i="251"/>
  <c r="R3808" i="251"/>
  <c r="R9719" i="251"/>
  <c r="R9368" i="251"/>
  <c r="R8249" i="251"/>
  <c r="R4483" i="251"/>
  <c r="R6722" i="251"/>
  <c r="R4866" i="251"/>
  <c r="R3362" i="251"/>
  <c r="R6849" i="251"/>
  <c r="R8867" i="251"/>
  <c r="R4259" i="251"/>
  <c r="R6946" i="251"/>
  <c r="R6369" i="251"/>
  <c r="R4513" i="251"/>
  <c r="R9817" i="251"/>
  <c r="R9434" i="251"/>
  <c r="R8955" i="251"/>
  <c r="R8860" i="251"/>
  <c r="R8541" i="251"/>
  <c r="R9776" i="251"/>
  <c r="R3559" i="251"/>
  <c r="R6532" i="251"/>
  <c r="R3151" i="251"/>
  <c r="R361" i="251"/>
  <c r="R3047" i="251"/>
  <c r="R3525" i="251"/>
  <c r="R8368" i="251"/>
  <c r="R7855" i="251"/>
  <c r="R8334" i="251"/>
  <c r="R8200" i="251"/>
  <c r="R3892" i="251"/>
  <c r="R6138" i="251"/>
  <c r="R2017" i="251"/>
  <c r="R2116" i="251"/>
  <c r="R5992" i="251"/>
  <c r="R8708" i="251"/>
  <c r="R3657" i="251"/>
  <c r="R4262" i="251"/>
  <c r="R5904" i="251"/>
  <c r="R2024" i="251"/>
  <c r="R8869" i="251"/>
  <c r="R3376" i="251"/>
  <c r="R1807" i="251"/>
  <c r="R1453" i="251"/>
  <c r="R3774" i="251"/>
  <c r="R8705" i="251"/>
  <c r="R3147" i="251"/>
  <c r="R6931" i="251"/>
  <c r="R2042" i="251"/>
  <c r="R2890" i="251"/>
  <c r="R8416" i="251"/>
  <c r="R3699" i="251"/>
  <c r="R3608" i="251"/>
  <c r="R1310" i="251"/>
  <c r="R3347" i="251"/>
  <c r="R6873" i="251"/>
  <c r="R3583" i="251"/>
  <c r="R9091" i="251"/>
  <c r="R9291" i="251"/>
  <c r="R4500" i="251"/>
  <c r="R569" i="251"/>
  <c r="R5597" i="251"/>
  <c r="R1522" i="251"/>
  <c r="R4214" i="251"/>
  <c r="R3355" i="251"/>
  <c r="R7296" i="251"/>
  <c r="R9660" i="251"/>
  <c r="R6449" i="251"/>
  <c r="R4277" i="251"/>
  <c r="R57" i="251"/>
  <c r="R2013" i="251"/>
  <c r="R6826" i="251"/>
  <c r="R3314" i="251"/>
  <c r="R8054" i="251"/>
  <c r="R4379" i="251"/>
  <c r="R8578" i="251"/>
  <c r="R5505" i="251"/>
  <c r="R3666" i="251"/>
  <c r="R7861" i="251"/>
  <c r="R1882" i="251"/>
  <c r="R5853" i="251"/>
  <c r="R771" i="251"/>
  <c r="R1810" i="251"/>
  <c r="R852" i="251"/>
  <c r="R3222" i="251"/>
  <c r="R3032" i="251"/>
  <c r="R4890" i="251"/>
  <c r="R4956" i="251"/>
  <c r="R543" i="251"/>
  <c r="R3602" i="251"/>
  <c r="R5716" i="251"/>
  <c r="R5526" i="251"/>
  <c r="R7384" i="251"/>
  <c r="R7194" i="251"/>
  <c r="R6748" i="251"/>
  <c r="R287" i="251"/>
  <c r="R3776" i="251"/>
  <c r="R6059" i="251"/>
  <c r="R1029" i="251"/>
  <c r="R2565" i="251"/>
  <c r="R8545" i="251"/>
  <c r="R8842" i="251"/>
  <c r="R2601" i="251"/>
  <c r="R7785" i="251"/>
  <c r="R3343" i="251"/>
  <c r="R2563" i="251"/>
  <c r="R5547" i="251"/>
  <c r="R2344" i="251"/>
  <c r="R9669" i="251"/>
  <c r="R6352" i="251"/>
  <c r="R9050" i="251"/>
  <c r="R3243" i="251"/>
  <c r="R2311" i="251"/>
  <c r="R9320" i="251"/>
  <c r="R106" i="251"/>
  <c r="R3458" i="251"/>
  <c r="R9558" i="251"/>
  <c r="R8218" i="251"/>
  <c r="R2882" i="251"/>
  <c r="R4715" i="251"/>
  <c r="R7280" i="251"/>
  <c r="R2922" i="251"/>
  <c r="R5536" i="251"/>
  <c r="R544" i="251"/>
  <c r="R9531" i="251"/>
  <c r="R5728" i="251"/>
  <c r="R2700" i="251"/>
  <c r="R6020" i="251"/>
  <c r="R7059" i="251"/>
  <c r="R6679" i="251"/>
  <c r="R3004" i="251"/>
  <c r="R1482" i="251"/>
  <c r="R5281" i="251"/>
  <c r="R5011" i="251"/>
  <c r="R824" i="251"/>
  <c r="R444" i="251"/>
  <c r="R3786" i="251"/>
  <c r="R8631" i="251"/>
  <c r="R5746" i="251"/>
  <c r="R4119" i="251"/>
  <c r="R5275" i="251"/>
  <c r="R970" i="251"/>
  <c r="R5122" i="251"/>
  <c r="R3219" i="251"/>
  <c r="R4375" i="251"/>
  <c r="R1468" i="251"/>
  <c r="R3530" i="251"/>
  <c r="R67" i="251"/>
  <c r="R3215" i="251"/>
  <c r="R6344" i="251"/>
  <c r="R4198" i="251"/>
  <c r="R9257" i="251"/>
  <c r="R9287" i="251"/>
  <c r="R2597" i="251"/>
  <c r="R9535" i="251"/>
  <c r="R2127" i="251"/>
  <c r="R8233" i="251"/>
  <c r="R3052" i="251"/>
  <c r="R1125" i="251"/>
  <c r="R5000" i="251"/>
  <c r="R5889" i="251"/>
  <c r="R7752" i="251"/>
  <c r="R9326" i="251"/>
  <c r="R9448" i="251"/>
  <c r="R4397" i="251"/>
  <c r="R2796" i="251"/>
  <c r="R9095" i="251"/>
  <c r="R6695" i="251"/>
  <c r="R5868" i="251"/>
  <c r="R69" i="251"/>
  <c r="R9933" i="251"/>
  <c r="R562" i="251"/>
  <c r="R1140" i="251"/>
  <c r="R8085" i="251"/>
  <c r="R504" i="251"/>
  <c r="R537" i="251"/>
  <c r="R1082" i="251"/>
  <c r="R91" i="251"/>
  <c r="R892" i="251"/>
  <c r="R7804" i="251"/>
  <c r="R7052" i="251"/>
  <c r="R2318" i="251"/>
  <c r="R2610" i="251"/>
  <c r="R3444" i="251"/>
  <c r="R2742" i="251"/>
  <c r="R9005" i="251"/>
  <c r="R7631" i="251"/>
  <c r="R4094" i="251"/>
  <c r="R3391" i="251"/>
  <c r="R3722" i="251"/>
  <c r="R642" i="251"/>
  <c r="R9792" i="251"/>
  <c r="R9717" i="251"/>
  <c r="R3585" i="251"/>
  <c r="R8216" i="251"/>
  <c r="R8633" i="251"/>
  <c r="R8128" i="251"/>
  <c r="R6818" i="251"/>
  <c r="R9405" i="251"/>
  <c r="R8766" i="251"/>
  <c r="R9471" i="251"/>
  <c r="R1163" i="251"/>
  <c r="R6795" i="251"/>
  <c r="R3244" i="251"/>
  <c r="R6088" i="251"/>
  <c r="R6824" i="251"/>
  <c r="R6471" i="251"/>
  <c r="R1768" i="251"/>
  <c r="R6856" i="251"/>
  <c r="R2255" i="251"/>
  <c r="R2479" i="251"/>
  <c r="R7849" i="251"/>
  <c r="R9999" i="251"/>
  <c r="R2896" i="251"/>
  <c r="R5392" i="251"/>
  <c r="R7333" i="251"/>
  <c r="R3592" i="251"/>
  <c r="R4009" i="251"/>
  <c r="R4977" i="251"/>
  <c r="R2161" i="251"/>
  <c r="R1269" i="251"/>
  <c r="R6711" i="251"/>
  <c r="R2458" i="251"/>
  <c r="R1756" i="251"/>
  <c r="R7900" i="251"/>
  <c r="R6173" i="251"/>
  <c r="R3678" i="251"/>
  <c r="R2975" i="251"/>
  <c r="R490" i="251"/>
  <c r="R6890" i="251"/>
  <c r="R6435" i="251"/>
  <c r="R9747" i="251"/>
  <c r="R9217" i="251"/>
  <c r="R3267" i="251"/>
  <c r="R9431" i="251"/>
  <c r="R65" i="251"/>
  <c r="R7380" i="251"/>
  <c r="R3986" i="251"/>
  <c r="R4151" i="251"/>
  <c r="R1425" i="251"/>
  <c r="R7825" i="251"/>
  <c r="R5298" i="251"/>
  <c r="R3539" i="251"/>
  <c r="R4531" i="251"/>
  <c r="R534" i="251"/>
  <c r="R7256" i="251"/>
  <c r="R443" i="251"/>
  <c r="R3094" i="251"/>
  <c r="R7289" i="251"/>
  <c r="R988" i="251"/>
  <c r="R4529" i="251"/>
  <c r="R2770" i="251"/>
  <c r="R243" i="251"/>
  <c r="R70" i="251"/>
  <c r="R9932" i="251"/>
  <c r="R5389" i="251"/>
  <c r="R1870" i="251"/>
  <c r="R7379" i="251"/>
  <c r="R5620" i="251"/>
  <c r="R3093" i="251"/>
  <c r="R6643" i="251"/>
  <c r="R4116" i="251"/>
  <c r="R2357" i="251"/>
  <c r="R7989" i="251"/>
  <c r="R8771" i="251"/>
  <c r="R9378" i="251"/>
  <c r="R8450" i="251"/>
  <c r="R7074" i="251"/>
  <c r="R802" i="251"/>
  <c r="R3425" i="251"/>
  <c r="R4032" i="251"/>
  <c r="R9674" i="251"/>
  <c r="R3819" i="251"/>
  <c r="R7915" i="251"/>
  <c r="R2060" i="251"/>
  <c r="R6948" i="251"/>
  <c r="R1999" i="251"/>
  <c r="R4743" i="251"/>
  <c r="R3044" i="251"/>
  <c r="R9033" i="251"/>
  <c r="R839" i="251"/>
  <c r="R2181" i="251"/>
  <c r="R4016" i="251"/>
  <c r="R5486" i="251"/>
  <c r="R4455" i="251"/>
  <c r="R4150" i="251"/>
  <c r="R87" i="251"/>
  <c r="R4183" i="251"/>
  <c r="R120" i="251"/>
  <c r="R4216" i="251"/>
  <c r="R153" i="251"/>
  <c r="R4249" i="251"/>
  <c r="R186" i="251"/>
  <c r="R4282" i="251"/>
  <c r="R219" i="251"/>
  <c r="R4315" i="251"/>
  <c r="R252" i="251"/>
  <c r="R4348" i="251"/>
  <c r="R317" i="251"/>
  <c r="R4413" i="251"/>
  <c r="R382" i="251"/>
  <c r="R4478" i="251"/>
  <c r="R447" i="251"/>
  <c r="R4543" i="251"/>
  <c r="R1110" i="251"/>
  <c r="R5206" i="251"/>
  <c r="R1143" i="251"/>
  <c r="R5239" i="251"/>
  <c r="R1176" i="251"/>
  <c r="R5272" i="251"/>
  <c r="R1209" i="251"/>
  <c r="R5305" i="251"/>
  <c r="R1242" i="251"/>
  <c r="R5338" i="251"/>
  <c r="R1275" i="251"/>
  <c r="R5371" i="251"/>
  <c r="R1308" i="251"/>
  <c r="R5404" i="251"/>
  <c r="R1373" i="251"/>
  <c r="R5469" i="251"/>
  <c r="R1438" i="251"/>
  <c r="R5534" i="251"/>
  <c r="R1503" i="251"/>
  <c r="R5599" i="251"/>
  <c r="R6316" i="251"/>
  <c r="R493" i="251"/>
  <c r="R4589" i="251"/>
  <c r="R8685" i="251"/>
  <c r="R2862" i="251"/>
  <c r="R5968" i="251"/>
  <c r="R4106" i="251"/>
  <c r="R8241" i="251"/>
  <c r="R2627" i="251"/>
  <c r="R5378" i="251"/>
  <c r="R962" i="251"/>
  <c r="R9761" i="251"/>
  <c r="R1697" i="251"/>
  <c r="R1066" i="251"/>
  <c r="R5162" i="251"/>
  <c r="R9297" i="251"/>
  <c r="R8786" i="251"/>
  <c r="R8275" i="251"/>
  <c r="R8180" i="251"/>
  <c r="R6370" i="251"/>
  <c r="R6049" i="251"/>
  <c r="R4129" i="251"/>
  <c r="R9785" i="251"/>
  <c r="R9402" i="251"/>
  <c r="R8923" i="251"/>
  <c r="R8828" i="251"/>
  <c r="R8509" i="251"/>
  <c r="R9972" i="251"/>
  <c r="R9621" i="251"/>
  <c r="R9238" i="251"/>
  <c r="R8727" i="251"/>
  <c r="R8376" i="251"/>
  <c r="R1283" i="251"/>
  <c r="R834" i="251"/>
  <c r="R3937" i="251"/>
  <c r="R7936" i="251"/>
  <c r="R9871" i="251"/>
  <c r="R2030" i="251"/>
  <c r="R7853" i="251"/>
  <c r="R1871" i="251"/>
  <c r="R1486" i="251"/>
  <c r="R7309" i="251"/>
  <c r="R3213" i="251"/>
  <c r="R9036" i="251"/>
  <c r="R4940" i="251"/>
  <c r="R8998" i="251"/>
  <c r="R2376" i="251"/>
  <c r="R1257" i="251"/>
  <c r="R6958" i="251"/>
  <c r="R1840" i="251"/>
  <c r="R4014" i="251"/>
  <c r="R9837" i="251"/>
  <c r="R5741" i="251"/>
  <c r="R1645" i="251"/>
  <c r="R7468" i="251"/>
  <c r="R4847" i="251"/>
  <c r="R4167" i="251"/>
  <c r="R1449" i="251"/>
  <c r="R4015" i="251"/>
  <c r="R7236" i="251"/>
  <c r="R4039" i="251"/>
  <c r="R2569" i="251"/>
  <c r="R3536" i="251"/>
  <c r="R453" i="251"/>
  <c r="R4937" i="251"/>
  <c r="R9006" i="251"/>
  <c r="R8527" i="251"/>
  <c r="R9232" i="251"/>
  <c r="R5030" i="251"/>
  <c r="R4296" i="251"/>
  <c r="R6382" i="251"/>
  <c r="R4752" i="251"/>
  <c r="R7622" i="251"/>
  <c r="R3976" i="251"/>
  <c r="R6310" i="251"/>
  <c r="R4744" i="251"/>
  <c r="R9167" i="251"/>
  <c r="R1861" i="251"/>
  <c r="R3048" i="251"/>
  <c r="R6318" i="251"/>
  <c r="R1540" i="251"/>
  <c r="R5445" i="251"/>
  <c r="R6984" i="251"/>
  <c r="R5230" i="251"/>
  <c r="R654" i="251"/>
  <c r="R6477" i="251"/>
  <c r="R2381" i="251"/>
  <c r="R8204" i="251"/>
  <c r="R5615" i="251"/>
  <c r="R965" i="251"/>
  <c r="R5032" i="251"/>
  <c r="R46" i="251"/>
  <c r="R588" i="251"/>
  <c r="R6443" i="251"/>
  <c r="R2347" i="251"/>
  <c r="R8202" i="251"/>
  <c r="R8863" i="251"/>
  <c r="R9438" i="251"/>
  <c r="R7727" i="251"/>
  <c r="R5189" i="251"/>
  <c r="R7656" i="251"/>
  <c r="R804" i="251"/>
  <c r="R812" i="251"/>
  <c r="R6667" i="251"/>
  <c r="R2571" i="251"/>
  <c r="R8426" i="251"/>
  <c r="R9087" i="251"/>
  <c r="R9662" i="251"/>
  <c r="R1961" i="251"/>
  <c r="R4839" i="251"/>
  <c r="R7462" i="251"/>
  <c r="R7461" i="251"/>
  <c r="R9328" i="251"/>
  <c r="R8740" i="251"/>
  <c r="R9284" i="251"/>
  <c r="R8996" i="251"/>
  <c r="R9821" i="251"/>
  <c r="R9116" i="251"/>
  <c r="R1506" i="251"/>
  <c r="R3904" i="251"/>
  <c r="R9144" i="251"/>
  <c r="R7587" i="251"/>
  <c r="R8320" i="251"/>
  <c r="R4067" i="251"/>
  <c r="R1760" i="251"/>
  <c r="R8667" i="251"/>
  <c r="R514" i="251"/>
  <c r="R7041" i="251"/>
  <c r="R9975" i="251"/>
  <c r="R8692" i="251"/>
  <c r="R5666" i="251"/>
  <c r="R608" i="251"/>
  <c r="R4394" i="251"/>
  <c r="R9122" i="251"/>
  <c r="R929" i="251"/>
  <c r="R8499" i="251"/>
  <c r="R8610" i="251"/>
  <c r="R5642" i="251"/>
  <c r="R5705" i="251"/>
  <c r="R1582" i="251"/>
  <c r="R5101" i="251"/>
  <c r="R9388" i="251"/>
  <c r="R6367" i="251"/>
  <c r="R735" i="251"/>
  <c r="R2462" i="251"/>
  <c r="R4957" i="251"/>
  <c r="R6684" i="251"/>
  <c r="R1052" i="251"/>
  <c r="R2811" i="251"/>
  <c r="R5594" i="251"/>
  <c r="R8121" i="251"/>
  <c r="R1721" i="251"/>
  <c r="R4248" i="251"/>
  <c r="R6007" i="251"/>
  <c r="R375" i="251"/>
  <c r="R2134" i="251"/>
  <c r="R4031" i="251"/>
  <c r="R5758" i="251"/>
  <c r="R126" i="251"/>
  <c r="R1853" i="251"/>
  <c r="R4604" i="251"/>
  <c r="R7131" i="251"/>
  <c r="R731" i="251"/>
  <c r="R3258" i="251"/>
  <c r="R5017" i="251"/>
  <c r="R7544" i="251"/>
  <c r="R1144" i="251"/>
  <c r="R3671" i="251"/>
  <c r="R5430" i="251"/>
  <c r="R807" i="251"/>
  <c r="R9541" i="251"/>
  <c r="R6405" i="251"/>
  <c r="R1221" i="251"/>
  <c r="R7332" i="251"/>
  <c r="R9221" i="251"/>
  <c r="R6757" i="251"/>
  <c r="R1292" i="251"/>
  <c r="R4843" i="251"/>
  <c r="R9162" i="251"/>
  <c r="R2499" i="251"/>
  <c r="R6177" i="251"/>
  <c r="R9052" i="251"/>
  <c r="R4419" i="251"/>
  <c r="R5217" i="251"/>
  <c r="R2869" i="251"/>
  <c r="R2836" i="251"/>
  <c r="R4885" i="251"/>
  <c r="R4852" i="251"/>
  <c r="R3150" i="251"/>
  <c r="R4877" i="251"/>
  <c r="R5836" i="251"/>
  <c r="R8146" i="251"/>
  <c r="R7089" i="251"/>
  <c r="R1500" i="251"/>
  <c r="R121" i="251"/>
  <c r="R6546" i="251"/>
  <c r="R3928" i="251"/>
  <c r="R7603" i="251"/>
  <c r="R1747" i="251"/>
  <c r="R946" i="251"/>
  <c r="R913" i="251"/>
  <c r="R1236" i="251"/>
  <c r="R5588" i="251"/>
  <c r="R5697" i="251"/>
  <c r="R8918" i="251"/>
  <c r="R9652" i="251"/>
  <c r="R8466" i="251"/>
  <c r="R4842" i="251"/>
  <c r="R3999" i="251"/>
  <c r="R2910" i="251"/>
  <c r="R1821" i="251"/>
  <c r="R732" i="251"/>
  <c r="R4952" i="251"/>
  <c r="R4564" i="251"/>
  <c r="R6769" i="251"/>
  <c r="R8585" i="251"/>
  <c r="R8848" i="251"/>
  <c r="R2053" i="251"/>
  <c r="R8879" i="251"/>
  <c r="R8549" i="251"/>
  <c r="R7791" i="251"/>
  <c r="R711" i="251"/>
  <c r="R169" i="251"/>
  <c r="R6565" i="251"/>
  <c r="R8719" i="251"/>
  <c r="R2476" i="251"/>
  <c r="R2443" i="251"/>
  <c r="R8959" i="251"/>
  <c r="R6019" i="251"/>
  <c r="R8506" i="251"/>
  <c r="R9240" i="251"/>
  <c r="R1504" i="251"/>
  <c r="R2275" i="251"/>
  <c r="R1440" i="251"/>
  <c r="R6719" i="251"/>
  <c r="R3582" i="251"/>
  <c r="R4686" i="251"/>
  <c r="R3254" i="251"/>
  <c r="R4947" i="251"/>
  <c r="R3854" i="251"/>
  <c r="R425" i="251"/>
  <c r="R1660" i="251"/>
  <c r="R6970" i="251"/>
  <c r="R2841" i="251"/>
  <c r="R7639" i="251"/>
  <c r="R4724" i="251"/>
  <c r="R50" i="251"/>
  <c r="R9868" i="251"/>
  <c r="R7148" i="251"/>
  <c r="R8932" i="251"/>
  <c r="R43" i="251"/>
  <c r="R813" i="251"/>
  <c r="R4264" i="251"/>
  <c r="R1220" i="251"/>
  <c r="R3753" i="251"/>
  <c r="R3268" i="251"/>
  <c r="R9725" i="251"/>
  <c r="R2921" i="251"/>
  <c r="R400" i="251"/>
  <c r="R3688" i="251"/>
  <c r="R8069" i="251"/>
  <c r="R2150" i="251"/>
  <c r="R7888" i="251"/>
  <c r="R2881" i="251"/>
  <c r="R411" i="251"/>
  <c r="R4276" i="251"/>
  <c r="R9910" i="251"/>
  <c r="R7612" i="251"/>
  <c r="R7158" i="251"/>
  <c r="R9082" i="251"/>
  <c r="R4554" i="251"/>
  <c r="R1435" i="251"/>
  <c r="R7827" i="251"/>
  <c r="R3106" i="251"/>
  <c r="R7100" i="251"/>
  <c r="R3863" i="251"/>
  <c r="R9156" i="251"/>
  <c r="R652" i="251"/>
  <c r="R9155" i="251"/>
  <c r="R9559" i="251"/>
  <c r="R7018" i="251"/>
  <c r="R1700" i="251"/>
  <c r="R8323" i="251"/>
  <c r="R9754" i="251"/>
  <c r="R9941" i="251"/>
  <c r="R2154" i="251"/>
  <c r="R9616" i="251"/>
  <c r="R4292" i="251"/>
  <c r="R8769" i="251"/>
  <c r="R1734" i="251"/>
  <c r="R5190" i="251"/>
  <c r="R7297" i="251"/>
  <c r="R1361" i="251"/>
  <c r="R4742" i="251"/>
  <c r="R939" i="251"/>
  <c r="R3968" i="251"/>
  <c r="R9225" i="251"/>
  <c r="R39" i="251"/>
  <c r="R4639" i="251"/>
  <c r="R5724" i="251"/>
  <c r="R4345" i="251"/>
  <c r="R4502" i="251"/>
  <c r="R3123" i="251"/>
  <c r="R1055" i="251"/>
  <c r="R1372" i="251"/>
  <c r="R8152" i="251"/>
  <c r="R662" i="251"/>
  <c r="R3346" i="251"/>
  <c r="R2986" i="251"/>
  <c r="R7002" i="251"/>
  <c r="R6069" i="251"/>
  <c r="R1611" i="251"/>
  <c r="R8576" i="251"/>
  <c r="R5304" i="251"/>
  <c r="R1555" i="251"/>
  <c r="R6495" i="251"/>
  <c r="R5177" i="251"/>
  <c r="R4756" i="251"/>
  <c r="R7329" i="251"/>
  <c r="R6474" i="251"/>
  <c r="R6039" i="251"/>
  <c r="R2769" i="251"/>
  <c r="R3418" i="251"/>
  <c r="R7283" i="251"/>
  <c r="R9916" i="251"/>
  <c r="R6143" i="251"/>
  <c r="R3991" i="251"/>
  <c r="R4894" i="251"/>
  <c r="R7415" i="251"/>
  <c r="R8490" i="251"/>
  <c r="R2815" i="251"/>
  <c r="R5684" i="251"/>
  <c r="R9470" i="251"/>
  <c r="R5887" i="251"/>
  <c r="R1197" i="251"/>
  <c r="R367" i="251"/>
  <c r="R7014" i="251"/>
  <c r="R6788" i="251"/>
  <c r="R6247" i="251"/>
  <c r="R7877" i="251"/>
  <c r="R5967" i="251"/>
  <c r="R5963" i="251"/>
  <c r="R6204" i="251"/>
  <c r="R1076" i="251"/>
  <c r="Z16" i="73"/>
  <c r="Z17" i="73"/>
  <c r="Z18" i="73"/>
  <c r="Z19" i="73" s="1"/>
  <c r="R5679" i="251"/>
  <c r="R1774" i="251"/>
  <c r="R7597" i="251"/>
  <c r="R7886" i="251"/>
  <c r="R1230" i="251"/>
  <c r="R7053" i="251"/>
  <c r="R2957" i="251"/>
  <c r="R8780" i="251"/>
  <c r="R4684" i="251"/>
  <c r="R4294" i="251"/>
  <c r="R8935" i="251"/>
  <c r="R6728" i="251"/>
  <c r="R7913" i="251"/>
  <c r="R8207" i="251"/>
  <c r="R3758" i="251"/>
  <c r="R9581" i="251"/>
  <c r="R5485" i="251"/>
  <c r="R1389" i="251"/>
  <c r="R7212" i="251"/>
  <c r="R687" i="251"/>
  <c r="R9286" i="251"/>
  <c r="R7976" i="251"/>
  <c r="R9454" i="251"/>
  <c r="R9712" i="251"/>
  <c r="R103" i="251"/>
  <c r="R8680" i="251"/>
  <c r="R9103" i="251"/>
  <c r="R6756" i="251"/>
  <c r="R9480" i="251"/>
  <c r="R9449" i="251"/>
  <c r="R4271" i="251"/>
  <c r="R6576" i="251"/>
  <c r="R1094" i="251"/>
  <c r="R1160" i="251"/>
  <c r="R7529" i="251"/>
  <c r="R560" i="251"/>
  <c r="R5574" i="251"/>
  <c r="R9383" i="251"/>
  <c r="R1702" i="251"/>
  <c r="R424" i="251"/>
  <c r="R4303" i="251"/>
  <c r="R8036" i="251"/>
  <c r="R9415" i="251"/>
  <c r="R6601" i="251"/>
  <c r="R5680" i="251"/>
  <c r="R1669" i="251"/>
  <c r="R2504" i="251"/>
  <c r="R4974" i="251"/>
  <c r="R398" i="251"/>
  <c r="R6221" i="251"/>
  <c r="R2125" i="251"/>
  <c r="R7948" i="251"/>
  <c r="R2735" i="251"/>
  <c r="R7876" i="251"/>
  <c r="R2120" i="251"/>
  <c r="R4428" i="251"/>
  <c r="R332" i="251"/>
  <c r="R6187" i="251"/>
  <c r="R2091" i="251"/>
  <c r="R35" i="251"/>
  <c r="R8607" i="251"/>
  <c r="R9182" i="251"/>
  <c r="R5263" i="251"/>
  <c r="R133" i="251"/>
  <c r="R4680" i="251"/>
  <c r="R45" i="251"/>
  <c r="R556" i="251"/>
  <c r="R6411" i="251"/>
  <c r="R2315" i="251"/>
  <c r="R8170" i="251"/>
  <c r="R8831" i="251"/>
  <c r="R9406" i="251"/>
  <c r="R1607" i="251"/>
  <c r="R1383" i="251"/>
  <c r="R3014" i="251"/>
  <c r="R3696" i="251"/>
  <c r="R4624" i="251"/>
  <c r="R3556" i="251"/>
  <c r="R5807" i="251"/>
  <c r="R4420" i="251"/>
  <c r="R9565" i="251"/>
  <c r="R4099" i="251"/>
  <c r="R8449" i="251"/>
  <c r="R768" i="251"/>
  <c r="R8888" i="251"/>
  <c r="R4771" i="251"/>
  <c r="R4544" i="251"/>
  <c r="R291" i="251"/>
  <c r="R9852" i="251"/>
  <c r="R8411" i="251"/>
  <c r="R5793" i="251"/>
  <c r="R1057" i="251"/>
  <c r="R8695" i="251"/>
  <c r="R8436" i="251"/>
  <c r="R2754" i="251"/>
  <c r="R9809" i="251"/>
  <c r="R4138" i="251"/>
  <c r="R4514" i="251"/>
  <c r="R6496" i="251"/>
  <c r="R8243" i="251"/>
  <c r="R5154" i="251"/>
  <c r="R5386" i="251"/>
  <c r="R5424" i="251"/>
  <c r="R302" i="251"/>
  <c r="R4845" i="251"/>
  <c r="R9132" i="251"/>
  <c r="R6111" i="251"/>
  <c r="R479" i="251"/>
  <c r="R2206" i="251"/>
  <c r="R4701" i="251"/>
  <c r="R6428" i="251"/>
  <c r="R796" i="251"/>
  <c r="R2555" i="251"/>
  <c r="R5082" i="251"/>
  <c r="R6841" i="251"/>
  <c r="R1465" i="251"/>
  <c r="R3992" i="251"/>
  <c r="R5751" i="251"/>
  <c r="R119" i="251"/>
  <c r="R1878" i="251"/>
  <c r="R3775" i="251"/>
  <c r="R5502" i="251"/>
  <c r="R7997" i="251"/>
  <c r="R1597" i="251"/>
  <c r="R4092" i="251"/>
  <c r="R5851" i="251"/>
  <c r="R475" i="251"/>
  <c r="R3002" i="251"/>
  <c r="R4761" i="251"/>
  <c r="R7288" i="251"/>
  <c r="R888" i="251"/>
  <c r="R3415" i="251"/>
  <c r="R5174" i="251"/>
  <c r="R7302" i="251"/>
  <c r="R4965" i="251"/>
  <c r="R7748" i="251"/>
  <c r="R6896" i="251"/>
  <c r="R4868" i="251"/>
  <c r="R4517" i="251"/>
  <c r="R2757" i="251"/>
  <c r="R1036" i="251"/>
  <c r="R4587" i="251"/>
  <c r="R8906" i="251"/>
  <c r="R8770" i="251"/>
  <c r="R2209" i="251"/>
  <c r="R8796" i="251"/>
  <c r="R6274" i="251"/>
  <c r="R9497" i="251"/>
  <c r="R2613" i="251"/>
  <c r="R2580" i="251"/>
  <c r="R3605" i="251"/>
  <c r="R3572" i="251"/>
  <c r="R2894" i="251"/>
  <c r="R4621" i="251"/>
  <c r="R5324" i="251"/>
  <c r="R7634" i="251"/>
  <c r="R6833" i="251"/>
  <c r="R476" i="251"/>
  <c r="R5175" i="251"/>
  <c r="R1979" i="251"/>
  <c r="R7479" i="251"/>
  <c r="R6579" i="251"/>
  <c r="R1491" i="251"/>
  <c r="R434" i="251"/>
  <c r="R401" i="251"/>
  <c r="R7859" i="251"/>
  <c r="R3796" i="251"/>
  <c r="R1729" i="251"/>
  <c r="R8546" i="251"/>
  <c r="R5058" i="251"/>
  <c r="R8210" i="251"/>
  <c r="R4586" i="251"/>
  <c r="R3487" i="251"/>
  <c r="R2398" i="251"/>
  <c r="R1565" i="251"/>
  <c r="R220" i="251"/>
  <c r="R2648" i="251"/>
  <c r="R3540" i="251"/>
  <c r="R6513" i="251"/>
  <c r="R681" i="251"/>
  <c r="R7113" i="251"/>
  <c r="R7760" i="251"/>
  <c r="R6479" i="251"/>
  <c r="R1189" i="251"/>
  <c r="R8617" i="251"/>
  <c r="R5156" i="251"/>
  <c r="R6536" i="251"/>
  <c r="R3109" i="251"/>
  <c r="R3881" i="251"/>
  <c r="R1196" i="251"/>
  <c r="R2187" i="251"/>
  <c r="R8703" i="251"/>
  <c r="R9185" i="251"/>
  <c r="R1347" i="251"/>
  <c r="R8250" i="251"/>
  <c r="R8984" i="251"/>
  <c r="R9846" i="251"/>
  <c r="R7810" i="251"/>
  <c r="R9649" i="251"/>
  <c r="R5951" i="251"/>
  <c r="R3326" i="251"/>
  <c r="R3694" i="251"/>
  <c r="R1718" i="251"/>
  <c r="R2387" i="251"/>
  <c r="R2830" i="251"/>
  <c r="R1544" i="251"/>
  <c r="R1404" i="251"/>
  <c r="R6714" i="251"/>
  <c r="R2585" i="251"/>
  <c r="R6103" i="251"/>
  <c r="R4212" i="251"/>
  <c r="R7697" i="251"/>
  <c r="R9356" i="251"/>
  <c r="R5100" i="251"/>
  <c r="R2756" i="251"/>
  <c r="R3820" i="251"/>
  <c r="R301" i="251"/>
  <c r="R7366" i="251"/>
  <c r="R5487" i="251"/>
  <c r="R1256" i="251"/>
  <c r="R9838" i="251"/>
  <c r="R8445" i="251"/>
  <c r="R3303" i="251"/>
  <c r="R143" i="251"/>
  <c r="R5159" i="251"/>
  <c r="R9800" i="251"/>
  <c r="R2437" i="251"/>
  <c r="R7183" i="251"/>
  <c r="R9969" i="251"/>
  <c r="R7546" i="251"/>
  <c r="R7315" i="251"/>
  <c r="R9142" i="251"/>
  <c r="R6588" i="251"/>
  <c r="R6134" i="251"/>
  <c r="R8035" i="251"/>
  <c r="R5503" i="251"/>
  <c r="R3673" i="251"/>
  <c r="R6035" i="251"/>
  <c r="R1408" i="251"/>
  <c r="R6076" i="251"/>
  <c r="R1815" i="251"/>
  <c r="R4036" i="251"/>
  <c r="R140" i="251"/>
  <c r="R5379" i="251"/>
  <c r="R5440" i="251"/>
  <c r="R6250" i="251"/>
  <c r="R8079" i="251"/>
  <c r="R9183" i="251"/>
  <c r="R9242" i="251"/>
  <c r="R9429" i="251"/>
  <c r="R1642" i="251"/>
  <c r="R7918" i="251"/>
  <c r="R9899" i="251"/>
  <c r="R8504" i="251"/>
  <c r="R4006" i="251"/>
  <c r="R293" i="251"/>
  <c r="R8732" i="251"/>
  <c r="R1445" i="251"/>
  <c r="R4295" i="251"/>
  <c r="R9866" i="251"/>
  <c r="R2048" i="251"/>
  <c r="R3240" i="251"/>
  <c r="R4963" i="251"/>
  <c r="R4383" i="251"/>
  <c r="R4700" i="251"/>
  <c r="R3321" i="251"/>
  <c r="R3478" i="251"/>
  <c r="R2611" i="251"/>
  <c r="R31" i="251"/>
  <c r="R2875" i="251"/>
  <c r="R3544" i="251"/>
  <c r="R3957" i="251"/>
  <c r="R2834" i="251"/>
  <c r="R2474" i="251"/>
  <c r="R5466" i="251"/>
  <c r="R4021" i="251"/>
  <c r="R9002" i="251"/>
  <c r="R9330" i="251"/>
  <c r="R7831" i="251"/>
  <c r="R2034" i="251"/>
  <c r="R1822" i="251"/>
  <c r="R4153" i="251"/>
  <c r="R3988" i="251"/>
  <c r="R4835" i="251"/>
  <c r="R5631" i="251"/>
  <c r="R5015" i="251"/>
  <c r="R1489" i="251"/>
  <c r="R2138" i="251"/>
  <c r="R5491" i="251"/>
  <c r="R8636" i="251"/>
  <c r="R2047" i="251"/>
  <c r="R1654" i="251"/>
  <c r="R2334" i="251"/>
  <c r="R3831" i="251"/>
  <c r="R8833" i="251"/>
  <c r="R1023" i="251"/>
  <c r="R4404" i="251"/>
  <c r="R8190" i="251"/>
  <c r="R4351" i="251"/>
  <c r="R941" i="251"/>
  <c r="R6089" i="251"/>
  <c r="R5061" i="251"/>
  <c r="R8681" i="251"/>
  <c r="R1863" i="251"/>
  <c r="R3621" i="251"/>
  <c r="R3055" i="251"/>
  <c r="R3659" i="251"/>
  <c r="R5147" i="251"/>
  <c r="R7699" i="251"/>
  <c r="R2287" i="251"/>
  <c r="R1518" i="251"/>
  <c r="R7341" i="251"/>
  <c r="R6030" i="251"/>
  <c r="R974" i="251"/>
  <c r="R6797" i="251"/>
  <c r="R2701" i="251"/>
  <c r="R8524" i="251"/>
  <c r="R612" i="251"/>
  <c r="R614" i="251"/>
  <c r="R5575" i="251"/>
  <c r="R2568" i="251"/>
  <c r="R3465" i="251"/>
  <c r="R2767" i="251"/>
  <c r="R3502" i="251"/>
  <c r="R9325" i="251"/>
  <c r="R5229" i="251"/>
  <c r="R1133" i="251"/>
  <c r="R6956" i="251"/>
  <c r="R5710" i="251"/>
  <c r="R5606" i="251"/>
  <c r="R4712" i="251"/>
  <c r="R6670" i="251"/>
  <c r="R5360" i="251"/>
  <c r="R7910" i="251"/>
  <c r="R4584" i="251"/>
  <c r="R4559" i="251"/>
  <c r="R4164" i="251"/>
  <c r="R5672" i="251"/>
  <c r="R4841" i="251"/>
  <c r="R815" i="251"/>
  <c r="R3984" i="251"/>
  <c r="R7141" i="251"/>
  <c r="R7335" i="251"/>
  <c r="R3241" i="251"/>
  <c r="R6159" i="251"/>
  <c r="R3206" i="251"/>
  <c r="R5031" i="251"/>
  <c r="R8752" i="251"/>
  <c r="R7397" i="251"/>
  <c r="R5671" i="251"/>
  <c r="R8782" i="251"/>
  <c r="R5380" i="251"/>
  <c r="R5479" i="251"/>
  <c r="R2889" i="251"/>
  <c r="R208" i="251"/>
  <c r="R7812" i="251"/>
  <c r="R8423" i="251"/>
  <c r="R4718" i="251"/>
  <c r="R142" i="251"/>
  <c r="R5965" i="251"/>
  <c r="R1869" i="251"/>
  <c r="R7692" i="251"/>
  <c r="R623" i="251"/>
  <c r="R5668" i="251"/>
  <c r="R8775" i="251"/>
  <c r="R4172" i="251"/>
  <c r="R76" i="251"/>
  <c r="R5931" i="251"/>
  <c r="R1835" i="251"/>
  <c r="R7043" i="251"/>
  <c r="R8351" i="251"/>
  <c r="R8926" i="251"/>
  <c r="R2351" i="251"/>
  <c r="R7524" i="251"/>
  <c r="R1736" i="251"/>
  <c r="R4396" i="251"/>
  <c r="R300" i="251"/>
  <c r="R6155" i="251"/>
  <c r="R2059" i="251"/>
  <c r="R34" i="251"/>
  <c r="R8575" i="251"/>
  <c r="R9150" i="251"/>
  <c r="R7878" i="251"/>
  <c r="R7814" i="251"/>
  <c r="R8709" i="251"/>
  <c r="R1008" i="251"/>
  <c r="R9935" i="251"/>
  <c r="R6384" i="251"/>
  <c r="R2543" i="251"/>
  <c r="R7792" i="251"/>
  <c r="R9309" i="251"/>
  <c r="R9602" i="251"/>
  <c r="R705" i="251"/>
  <c r="R8793" i="251"/>
  <c r="R8632" i="251"/>
  <c r="R1123" i="251"/>
  <c r="R1248" i="251"/>
  <c r="R5570" i="251"/>
  <c r="R9596" i="251"/>
  <c r="R9955" i="251"/>
  <c r="R1441" i="251"/>
  <c r="R6208" i="251"/>
  <c r="R8439" i="251"/>
  <c r="R5443" i="251"/>
  <c r="R5120" i="251"/>
  <c r="R9553" i="251"/>
  <c r="R3882" i="251"/>
  <c r="R386" i="251"/>
  <c r="R2432" i="251"/>
  <c r="R6627" i="251"/>
  <c r="R2018" i="251"/>
  <c r="R5130" i="251"/>
  <c r="R4944" i="251"/>
  <c r="R9965" i="251"/>
  <c r="R4333" i="251"/>
  <c r="R7852" i="251"/>
  <c r="R5855" i="251"/>
  <c r="R223" i="251"/>
  <c r="R1950" i="251"/>
  <c r="R4445" i="251"/>
  <c r="R6172" i="251"/>
  <c r="R540" i="251"/>
  <c r="R2299" i="251"/>
  <c r="R4826" i="251"/>
  <c r="R6585" i="251"/>
  <c r="R953" i="251"/>
  <c r="R2712" i="251"/>
  <c r="R5495" i="251"/>
  <c r="R8022" i="251"/>
  <c r="R1622" i="251"/>
  <c r="R3519" i="251"/>
  <c r="R5246" i="251"/>
  <c r="R7741" i="251"/>
  <c r="R1341" i="251"/>
  <c r="R3836" i="251"/>
  <c r="R5595" i="251"/>
  <c r="R8122" i="251"/>
  <c r="R1722" i="251"/>
  <c r="R4505" i="251"/>
  <c r="R7032" i="251"/>
  <c r="R632" i="251"/>
  <c r="R3159" i="251"/>
  <c r="R4918" i="251"/>
  <c r="R2566" i="251"/>
  <c r="R9060" i="251"/>
  <c r="R5124" i="251"/>
  <c r="R4592" i="251"/>
  <c r="R1988" i="251"/>
  <c r="R2180" i="251"/>
  <c r="R9508" i="251"/>
  <c r="R780" i="251"/>
  <c r="R4331" i="251"/>
  <c r="R8650" i="251"/>
  <c r="R4130" i="251"/>
  <c r="R8256" i="251"/>
  <c r="R8540" i="251"/>
  <c r="R3298" i="251"/>
  <c r="R9241" i="251"/>
  <c r="R2101" i="251"/>
  <c r="R276" i="251"/>
  <c r="R3349" i="251"/>
  <c r="R3316" i="251"/>
  <c r="R2638" i="251"/>
  <c r="R4365" i="251"/>
  <c r="R5068" i="251"/>
  <c r="R7378" i="251"/>
  <c r="R6577" i="251"/>
  <c r="R8123" i="251"/>
  <c r="R3639" i="251"/>
  <c r="R7578" i="251"/>
  <c r="R3127" i="251"/>
  <c r="R5555" i="251"/>
  <c r="R1235" i="251"/>
  <c r="R178" i="251"/>
  <c r="R145" i="251"/>
  <c r="R6323" i="251"/>
  <c r="R2004" i="251"/>
  <c r="R8480" i="251"/>
  <c r="R4066" i="251"/>
  <c r="R194" i="251"/>
  <c r="R2115" i="251"/>
  <c r="R3050" i="251"/>
  <c r="R3231" i="251"/>
  <c r="R2142" i="251"/>
  <c r="R1309" i="251"/>
  <c r="R7867" i="251"/>
  <c r="R1624" i="251"/>
  <c r="R2516" i="251"/>
  <c r="R6257" i="251"/>
  <c r="R6696" i="251"/>
  <c r="R3017" i="251"/>
  <c r="R2832" i="251"/>
  <c r="R3279" i="251"/>
  <c r="R8324" i="251"/>
  <c r="R4105" i="251"/>
  <c r="R132" i="251"/>
  <c r="R7303" i="251"/>
  <c r="R6671" i="251"/>
  <c r="R9608" i="251"/>
  <c r="R940" i="251"/>
  <c r="R1931" i="251"/>
  <c r="R8447" i="251"/>
  <c r="R4577" i="251"/>
  <c r="R2498" i="251"/>
  <c r="R8129" i="251"/>
  <c r="R8728" i="251"/>
  <c r="R9590" i="251"/>
  <c r="R3202" i="251"/>
  <c r="R9393" i="251"/>
  <c r="R4415" i="251"/>
  <c r="R1278" i="251"/>
  <c r="R2158" i="251"/>
  <c r="R1206" i="251"/>
  <c r="R595" i="251"/>
  <c r="R1294" i="251"/>
  <c r="R3261" i="251"/>
  <c r="R1148" i="251"/>
  <c r="R6458" i="251"/>
  <c r="R1049" i="251"/>
  <c r="R3031" i="251"/>
  <c r="R3700" i="251"/>
  <c r="R6161" i="251"/>
  <c r="R7308" i="251"/>
  <c r="R2288" i="251"/>
  <c r="R5605" i="251"/>
  <c r="R2028" i="251"/>
  <c r="R4935" i="251"/>
  <c r="R2800" i="251"/>
  <c r="R2284" i="251"/>
  <c r="R7142" i="251"/>
  <c r="R7624" i="251"/>
  <c r="R9532" i="251"/>
  <c r="R2852" i="251"/>
  <c r="R5582" i="251"/>
  <c r="R6630" i="251"/>
  <c r="R7016" i="251"/>
  <c r="R6340" i="251"/>
  <c r="R2529" i="251"/>
  <c r="R4810" i="251"/>
  <c r="R6522" i="251"/>
  <c r="R5267" i="251"/>
  <c r="R6594" i="251"/>
  <c r="R5564" i="251"/>
  <c r="R5366" i="251"/>
  <c r="R7778" i="251"/>
  <c r="R4479" i="251"/>
  <c r="R2649" i="251"/>
  <c r="R3987" i="251"/>
  <c r="R1475" i="251"/>
  <c r="R4028" i="251"/>
  <c r="R7926" i="251"/>
  <c r="R8176" i="251"/>
  <c r="R9579" i="251"/>
  <c r="R6242" i="251"/>
  <c r="R9814" i="251"/>
  <c r="R5738" i="251"/>
  <c r="R9550" i="251"/>
  <c r="R8671" i="251"/>
  <c r="R4674" i="251"/>
  <c r="R4064" i="251"/>
  <c r="R618" i="251"/>
  <c r="R7432" i="251"/>
  <c r="R5291" i="251"/>
  <c r="R6499" i="251"/>
  <c r="R8144" i="251"/>
  <c r="R2823" i="251"/>
  <c r="R7330" i="251"/>
  <c r="R1392" i="251"/>
  <c r="R8517" i="251"/>
  <c r="R9507" i="251"/>
  <c r="R992" i="251"/>
  <c r="R8774" i="251"/>
  <c r="R6016" i="251"/>
  <c r="R3871" i="251"/>
  <c r="R4188" i="251"/>
  <c r="R2809" i="251"/>
  <c r="R2966" i="251"/>
  <c r="R51" i="251"/>
  <c r="R7646" i="251"/>
  <c r="R2363" i="251"/>
  <c r="R2776" i="251"/>
  <c r="R885" i="251"/>
  <c r="R2322" i="251"/>
  <c r="R1450" i="251"/>
  <c r="R3674" i="251"/>
  <c r="R3253" i="251"/>
  <c r="R2883" i="251"/>
  <c r="R2786" i="251"/>
  <c r="R6807" i="251"/>
  <c r="R4561" i="251"/>
  <c r="R1054" i="251"/>
  <c r="R7192" i="251"/>
  <c r="R3187" i="251"/>
  <c r="R1377" i="251"/>
  <c r="R4095" i="251"/>
  <c r="R3735" i="251"/>
  <c r="R465" i="251"/>
  <c r="R1114" i="251"/>
  <c r="R4467" i="251"/>
  <c r="R5698" i="251"/>
  <c r="R511" i="251"/>
  <c r="R2389" i="251"/>
  <c r="R286" i="251"/>
  <c r="R2997" i="251"/>
  <c r="R9407" i="251"/>
  <c r="R7358" i="251"/>
  <c r="R2868" i="251"/>
  <c r="R8033" i="251"/>
  <c r="R3071" i="251"/>
  <c r="R685" i="251"/>
  <c r="R1097" i="251"/>
  <c r="R164" i="251"/>
  <c r="R1766" i="251"/>
  <c r="R4112" i="251"/>
  <c r="R776" i="251"/>
  <c r="R9352" i="251"/>
  <c r="R1099" i="251"/>
  <c r="R3611" i="251"/>
  <c r="R1043" i="251"/>
  <c r="R8398" i="251"/>
  <c r="R1262" i="251"/>
  <c r="R7085" i="251"/>
  <c r="R5294" i="251"/>
  <c r="R718" i="251"/>
  <c r="R6541" i="251"/>
  <c r="R2445" i="251"/>
  <c r="R8268" i="251"/>
  <c r="R8400" i="251"/>
  <c r="R7301" i="251"/>
  <c r="R2087" i="251"/>
  <c r="R7975" i="251"/>
  <c r="R8776" i="251"/>
  <c r="R8110" i="251"/>
  <c r="R3246" i="251"/>
  <c r="R9069" i="251"/>
  <c r="R4973" i="251"/>
  <c r="R877" i="251"/>
  <c r="R6700" i="251"/>
  <c r="R6313" i="251"/>
  <c r="R1414" i="251"/>
  <c r="R1608" i="251"/>
  <c r="R8073" i="251"/>
  <c r="R1168" i="251"/>
  <c r="R5894" i="251"/>
  <c r="R9735" i="251"/>
  <c r="R879" i="251"/>
  <c r="R8390" i="251"/>
  <c r="R1960" i="251"/>
  <c r="R713" i="251"/>
  <c r="R6446" i="251"/>
  <c r="R1456" i="251"/>
  <c r="R3333" i="251"/>
  <c r="R3175" i="251"/>
  <c r="R9064" i="251"/>
  <c r="R2959" i="251"/>
  <c r="R9573" i="251"/>
  <c r="R1255" i="251"/>
  <c r="R4816" i="251"/>
  <c r="R3077" i="251"/>
  <c r="R1799" i="251"/>
  <c r="R9833" i="251"/>
  <c r="R3428" i="251"/>
  <c r="R2119" i="251"/>
  <c r="R8872" i="251"/>
  <c r="R5231" i="251"/>
  <c r="R5284" i="251"/>
  <c r="R4391" i="251"/>
  <c r="R3982" i="251"/>
  <c r="R9805" i="251"/>
  <c r="R5709" i="251"/>
  <c r="R1613" i="251"/>
  <c r="R7436" i="251"/>
  <c r="R4270" i="251"/>
  <c r="R3748" i="251"/>
  <c r="R4071" i="251"/>
  <c r="R3916" i="251"/>
  <c r="R9771" i="251"/>
  <c r="R5675" i="251"/>
  <c r="R1579" i="251"/>
  <c r="R2243" i="251"/>
  <c r="R9219" i="251"/>
  <c r="R8670" i="251"/>
  <c r="R591" i="251"/>
  <c r="R5444" i="251"/>
  <c r="R8231" i="251"/>
  <c r="R4140" i="251"/>
  <c r="R9995" i="251"/>
  <c r="R5899" i="251"/>
  <c r="R1803" i="251"/>
  <c r="R6403" i="251"/>
  <c r="R8319" i="251"/>
  <c r="R8894" i="251"/>
  <c r="R3142" i="251"/>
  <c r="R3302" i="251"/>
  <c r="R4709" i="251"/>
  <c r="R6895" i="251"/>
  <c r="R7375" i="251"/>
  <c r="R1360" i="251"/>
  <c r="R7790" i="251"/>
  <c r="R3280" i="251"/>
  <c r="R9053" i="251"/>
  <c r="R5346" i="251"/>
  <c r="R6688" i="251"/>
  <c r="R8537" i="251"/>
  <c r="R8995" i="251"/>
  <c r="R2049" i="251"/>
  <c r="R9877" i="251"/>
  <c r="R1314" i="251"/>
  <c r="R9340" i="251"/>
  <c r="R4995" i="251"/>
  <c r="R7264" i="251"/>
  <c r="R1888" i="251"/>
  <c r="R8183" i="251"/>
  <c r="R931" i="251"/>
  <c r="R1056" i="251"/>
  <c r="R9041" i="251"/>
  <c r="R2602" i="251"/>
  <c r="R5665" i="251"/>
  <c r="R9940" i="251"/>
  <c r="R1731" i="251"/>
  <c r="R8865" i="251"/>
  <c r="R4874" i="251"/>
  <c r="R1136" i="251"/>
  <c r="R9709" i="251"/>
  <c r="R4077" i="251"/>
  <c r="R7596" i="251"/>
  <c r="R5343" i="251"/>
  <c r="R7070" i="251"/>
  <c r="R1694" i="251"/>
  <c r="R4189" i="251"/>
  <c r="R5916" i="251"/>
  <c r="R284" i="251"/>
  <c r="R2043" i="251"/>
  <c r="R4570" i="251"/>
  <c r="R6329" i="251"/>
  <c r="R697" i="251"/>
  <c r="R2456" i="251"/>
  <c r="R4983" i="251"/>
  <c r="R6742" i="251"/>
  <c r="R1366" i="251"/>
  <c r="R3263" i="251"/>
  <c r="R4990" i="251"/>
  <c r="R7485" i="251"/>
  <c r="R1085" i="251"/>
  <c r="R3580" i="251"/>
  <c r="R5339" i="251"/>
  <c r="R7866" i="251"/>
  <c r="R1466" i="251"/>
  <c r="R3993" i="251"/>
  <c r="R5752" i="251"/>
  <c r="R376" i="251"/>
  <c r="R2903" i="251"/>
  <c r="R4662" i="251"/>
  <c r="R8421" i="251"/>
  <c r="R6052" i="251"/>
  <c r="R3460" i="251"/>
  <c r="R2000" i="251"/>
  <c r="R9264" i="251"/>
  <c r="R1284" i="251"/>
  <c r="R4900" i="251"/>
  <c r="R9451" i="251"/>
  <c r="R4075" i="251"/>
  <c r="R8394" i="251"/>
  <c r="R9537" i="251"/>
  <c r="R4224" i="251"/>
  <c r="R8284" i="251"/>
  <c r="R1026" i="251"/>
  <c r="R854" i="251"/>
  <c r="R821" i="251"/>
  <c r="R20" i="251"/>
  <c r="R2837" i="251"/>
  <c r="R1780" i="251"/>
  <c r="R2382" i="251"/>
  <c r="R4109" i="251"/>
  <c r="R4812" i="251"/>
  <c r="R7122" i="251"/>
  <c r="R5297" i="251"/>
  <c r="R5051" i="251"/>
  <c r="R2103" i="251"/>
  <c r="R6810" i="251"/>
  <c r="R1335" i="251"/>
  <c r="R2483" i="251"/>
  <c r="R7858" i="251"/>
  <c r="R8081" i="251"/>
  <c r="R1695" i="251"/>
  <c r="R7058" i="251"/>
  <c r="R2227" i="251"/>
  <c r="R4960" i="251"/>
  <c r="R9729" i="251"/>
  <c r="R1761" i="251"/>
  <c r="R4802" i="251"/>
  <c r="R2794" i="251"/>
  <c r="R2719" i="251"/>
  <c r="R7965" i="251"/>
  <c r="R29" i="251"/>
  <c r="R5307" i="251"/>
  <c r="R856" i="251"/>
  <c r="R1748" i="251"/>
  <c r="R5745" i="251"/>
  <c r="R8007" i="251"/>
  <c r="R8328" i="251"/>
  <c r="R9807" i="251"/>
  <c r="R655" i="251"/>
  <c r="R4740" i="251"/>
  <c r="R393" i="251"/>
  <c r="R8686" i="251"/>
  <c r="R7557" i="251"/>
  <c r="R3759" i="251"/>
  <c r="R3272" i="251"/>
  <c r="R9355" i="251"/>
  <c r="R1675" i="251"/>
  <c r="R8191" i="251"/>
  <c r="R769" i="251"/>
  <c r="R8289" i="251"/>
  <c r="R3521" i="251"/>
  <c r="R5731" i="251"/>
  <c r="R8419" i="251"/>
  <c r="R5121" i="251"/>
  <c r="R9137" i="251"/>
  <c r="R4159" i="251"/>
  <c r="R1022" i="251"/>
  <c r="R1134" i="251"/>
  <c r="R694" i="251"/>
  <c r="R83" i="251"/>
  <c r="R782" i="251"/>
  <c r="R3005" i="251"/>
  <c r="R124" i="251"/>
  <c r="R3130" i="251"/>
  <c r="R793" i="251"/>
  <c r="R2519" i="251"/>
  <c r="R3188" i="251"/>
  <c r="R5137" i="251"/>
  <c r="R6284" i="251"/>
  <c r="R9646" i="251"/>
  <c r="R5860" i="251"/>
  <c r="R7115" i="251"/>
  <c r="R6277" i="251"/>
  <c r="R7336" i="251"/>
  <c r="R6603" i="251"/>
  <c r="R100" i="251"/>
  <c r="R359" i="251"/>
  <c r="R9196" i="251"/>
  <c r="R1065" i="251"/>
  <c r="R6569" i="251"/>
  <c r="R2182" i="251"/>
  <c r="R3752" i="251"/>
  <c r="R2692" i="251"/>
  <c r="R9850" i="251"/>
  <c r="R2250" i="251"/>
  <c r="R3417" i="251"/>
  <c r="R4243" i="251"/>
  <c r="R9600" i="251"/>
  <c r="R4540" i="251"/>
  <c r="R4342" i="251"/>
  <c r="R6337" i="251"/>
  <c r="R3455" i="251"/>
  <c r="R1625" i="251"/>
  <c r="R2963" i="251"/>
  <c r="R7649" i="251"/>
  <c r="R6811" i="251"/>
  <c r="R2005" i="251"/>
  <c r="R8712" i="251"/>
  <c r="R9067" i="251"/>
  <c r="R7873" i="251"/>
  <c r="R9302" i="251"/>
  <c r="R4714" i="251"/>
  <c r="R7561" i="251"/>
  <c r="R8159" i="251"/>
  <c r="R7585" i="251"/>
  <c r="R1664" i="251"/>
  <c r="R3921" i="251"/>
  <c r="R5936" i="251"/>
  <c r="R4267" i="251"/>
  <c r="R6051" i="251"/>
  <c r="R9678" i="251"/>
  <c r="R7109" i="251"/>
  <c r="R9888" i="251"/>
  <c r="R2063" i="251"/>
  <c r="R4676" i="251"/>
  <c r="R5569" i="251"/>
  <c r="R9332" i="251"/>
  <c r="R9136" i="251"/>
  <c r="R6691" i="251"/>
  <c r="R3359" i="251"/>
  <c r="R3676" i="251"/>
  <c r="R249" i="251"/>
  <c r="R2454" i="251"/>
  <c r="R5650" i="251"/>
  <c r="R3038" i="251"/>
  <c r="R1339" i="251"/>
  <c r="R2264" i="251"/>
  <c r="R8020" i="251"/>
  <c r="R274" i="251"/>
  <c r="R3423" i="251"/>
  <c r="R2906" i="251"/>
  <c r="R1461" i="251"/>
  <c r="R9085" i="251"/>
  <c r="R6911" i="251"/>
  <c r="R5783" i="251"/>
  <c r="R3537" i="251"/>
  <c r="R7133" i="251"/>
  <c r="R5656" i="251"/>
  <c r="R2163" i="251"/>
  <c r="R9731" i="251"/>
  <c r="R4989" i="251"/>
  <c r="R5238" i="251"/>
  <c r="R9425" i="251"/>
  <c r="R7993" i="251"/>
  <c r="R2931" i="251"/>
  <c r="R5667" i="251"/>
  <c r="R5566" i="251"/>
  <c r="R853" i="251"/>
  <c r="R2781" i="251"/>
  <c r="R949" i="251"/>
  <c r="R8475" i="251"/>
  <c r="R1596" i="251"/>
  <c r="R1844" i="251"/>
  <c r="R1536" i="251"/>
  <c r="R6846" i="251"/>
  <c r="R9836" i="251"/>
  <c r="R6568" i="251"/>
  <c r="R7088" i="251"/>
  <c r="R7653" i="251"/>
  <c r="R9679" i="251"/>
  <c r="R6279" i="251"/>
  <c r="R3080" i="251"/>
  <c r="R8731" i="251"/>
  <c r="R27" i="251"/>
  <c r="R6130" i="251"/>
  <c r="BI18" i="5"/>
  <c r="AN18" i="5"/>
  <c r="AF18" i="5"/>
  <c r="K18" i="5"/>
  <c r="BB18" i="5"/>
  <c r="AG18" i="5"/>
  <c r="Y18" i="5"/>
  <c r="C18" i="5"/>
  <c r="CG18" i="5"/>
  <c r="BC18" i="5"/>
  <c r="AW18" i="5"/>
  <c r="AC18" i="5"/>
  <c r="H18" i="5"/>
  <c r="AY18" i="5"/>
  <c r="W18" i="5"/>
  <c r="F18" i="5"/>
  <c r="BD18" i="5"/>
  <c r="AI18" i="5"/>
  <c r="Q18" i="5"/>
  <c r="BX18" i="5"/>
  <c r="AE18" i="5"/>
  <c r="BA18" i="5"/>
  <c r="AV18" i="5"/>
  <c r="U18" i="5"/>
  <c r="B18" i="5"/>
  <c r="AK18" i="5"/>
  <c r="L18" i="5"/>
  <c r="AD18" i="5"/>
  <c r="G18" i="5"/>
  <c r="CC18" i="5"/>
  <c r="AS18" i="5"/>
  <c r="V18" i="5"/>
  <c r="AR18" i="5"/>
  <c r="AZ18" i="5"/>
  <c r="CB18" i="5"/>
  <c r="AH18" i="5"/>
  <c r="AU18" i="5"/>
  <c r="P18" i="5"/>
  <c r="AQ18" i="5"/>
  <c r="M18" i="5"/>
  <c r="BW18" i="5"/>
  <c r="AJ18" i="5"/>
  <c r="Z18" i="5"/>
  <c r="AO18" i="5"/>
  <c r="AX18" i="5"/>
  <c r="BZ18" i="5"/>
  <c r="J18" i="5"/>
  <c r="CD18" i="5"/>
  <c r="AB18" i="5"/>
  <c r="R18" i="5"/>
  <c r="BV18" i="5"/>
  <c r="AL18" i="5"/>
  <c r="AM18" i="5"/>
  <c r="AP18" i="5"/>
  <c r="BF18" i="5"/>
  <c r="D18" i="5"/>
  <c r="AT18" i="5"/>
  <c r="N18" i="5"/>
  <c r="O18" i="5"/>
  <c r="CF18" i="5"/>
  <c r="CA18" i="5"/>
  <c r="I18" i="5"/>
  <c r="E18" i="5"/>
  <c r="CE18" i="5"/>
  <c r="S18" i="5"/>
  <c r="BE18" i="5"/>
  <c r="BH18" i="5"/>
  <c r="BY18" i="5"/>
  <c r="AA18" i="5"/>
  <c r="X18" i="5"/>
  <c r="BH7" i="5"/>
  <c r="BI6" i="5"/>
  <c r="BU6" i="5" s="1"/>
  <c r="BH5" i="5"/>
  <c r="BI7" i="5"/>
  <c r="BI5" i="5"/>
  <c r="BU5" i="5" s="1"/>
  <c r="BH4" i="5"/>
  <c r="BG7" i="5"/>
  <c r="BG6" i="5"/>
  <c r="BS6" i="5" s="1"/>
  <c r="BI4" i="5"/>
  <c r="BU4" i="5" s="1"/>
  <c r="BD7" i="5"/>
  <c r="BG4" i="5"/>
  <c r="BS4" i="5" s="1"/>
  <c r="BE5" i="5"/>
  <c r="BF5" i="5"/>
  <c r="BR5" i="5" s="1"/>
  <c r="BD6" i="5"/>
  <c r="BP6" i="5" s="1"/>
  <c r="BE4" i="5"/>
  <c r="BQ4" i="5" s="1"/>
  <c r="BF4" i="5"/>
  <c r="BF7" i="5"/>
  <c r="BR7" i="5" s="1"/>
  <c r="BH6" i="5"/>
  <c r="BT6" i="5" s="1"/>
  <c r="BE7" i="5"/>
  <c r="BQ7" i="5" s="1"/>
  <c r="BD5" i="5"/>
  <c r="BF6" i="5"/>
  <c r="BR6" i="5" s="1"/>
  <c r="BE6" i="5"/>
  <c r="BQ6" i="5" s="1"/>
  <c r="BG5" i="5"/>
  <c r="BS5" i="5" s="1"/>
  <c r="BD4" i="5"/>
  <c r="BP4" i="5" s="1"/>
  <c r="BE16" i="5"/>
  <c r="BQ16" i="5" s="1"/>
  <c r="BD16" i="5"/>
  <c r="BP16" i="5" s="1"/>
  <c r="BI16" i="5"/>
  <c r="BH16" i="5"/>
  <c r="BF16" i="5"/>
  <c r="BR16" i="5" s="1"/>
  <c r="BH12" i="5"/>
  <c r="BT12" i="5" s="1"/>
  <c r="BF12" i="5"/>
  <c r="BR12" i="5" s="1"/>
  <c r="BE12" i="5"/>
  <c r="BD12" i="5"/>
  <c r="BI12" i="5"/>
  <c r="BU12" i="5" s="1"/>
  <c r="BG12" i="5"/>
  <c r="BS12" i="5" s="1"/>
  <c r="BF17" i="5"/>
  <c r="BH17" i="5"/>
  <c r="BI17" i="5"/>
  <c r="BE17" i="5"/>
  <c r="BD17" i="5"/>
  <c r="BQ24" i="5"/>
  <c r="BU24" i="5"/>
  <c r="BT24" i="5"/>
  <c r="BR24" i="5"/>
  <c r="BP24" i="5"/>
  <c r="BU21" i="5"/>
  <c r="BT21" i="5"/>
  <c r="BQ21" i="5"/>
  <c r="BP21" i="5"/>
  <c r="BR21" i="5"/>
  <c r="BF32" i="5"/>
  <c r="BR32" i="5" s="1"/>
  <c r="BE32" i="5"/>
  <c r="BQ32" i="5" s="1"/>
  <c r="BI32" i="5"/>
  <c r="BU32" i="5" s="1"/>
  <c r="BH32" i="5"/>
  <c r="BD32" i="5"/>
  <c r="BD36" i="5"/>
  <c r="BI36" i="5"/>
  <c r="BF36" i="5"/>
  <c r="BH36" i="5"/>
  <c r="BT36" i="5" s="1"/>
  <c r="BE36" i="5"/>
  <c r="BQ56" i="5"/>
  <c r="BP56" i="5"/>
  <c r="BT56" i="5"/>
  <c r="BU56" i="5"/>
  <c r="BR56" i="5"/>
  <c r="BT37" i="5"/>
  <c r="BP37" i="5"/>
  <c r="BQ37" i="5"/>
  <c r="BR37" i="5"/>
  <c r="BU37" i="5"/>
  <c r="BH10" i="5"/>
  <c r="BI10" i="5"/>
  <c r="BE10" i="5"/>
  <c r="BD10" i="5"/>
  <c r="BG10" i="5"/>
  <c r="BS10" i="5" s="1"/>
  <c r="BF10" i="5"/>
  <c r="BR45" i="5"/>
  <c r="BH11" i="5"/>
  <c r="BI11" i="5"/>
  <c r="BG11" i="5"/>
  <c r="BS11" i="5" s="1"/>
  <c r="BF11" i="5"/>
  <c r="BE11" i="5"/>
  <c r="BD11" i="5"/>
  <c r="BF13" i="5"/>
  <c r="BR13" i="5" s="1"/>
  <c r="BE13" i="5"/>
  <c r="BQ13" i="5" s="1"/>
  <c r="BD13" i="5"/>
  <c r="BP13" i="5" s="1"/>
  <c r="BI13" i="5"/>
  <c r="BU13" i="5" s="1"/>
  <c r="BH13" i="5"/>
  <c r="BT13" i="5" s="1"/>
  <c r="BH15" i="5"/>
  <c r="BT15" i="5" s="1"/>
  <c r="BD15" i="5"/>
  <c r="BP15" i="5" s="1"/>
  <c r="BF15" i="5"/>
  <c r="BR15" i="5" s="1"/>
  <c r="BE15" i="5"/>
  <c r="BQ15" i="5" s="1"/>
  <c r="BI15" i="5"/>
  <c r="BU15" i="5" s="1"/>
  <c r="BU41" i="5"/>
  <c r="BP41" i="5"/>
  <c r="BQ41" i="5"/>
  <c r="BT41" i="5"/>
  <c r="BR41" i="5"/>
  <c r="BH14" i="5"/>
  <c r="BT14" i="5" s="1"/>
  <c r="BF14" i="5"/>
  <c r="BR14" i="5" s="1"/>
  <c r="BI14" i="5"/>
  <c r="BU14" i="5" s="1"/>
  <c r="BE14" i="5"/>
  <c r="BQ14" i="5" s="1"/>
  <c r="BD14" i="5"/>
  <c r="BP14" i="5" s="1"/>
  <c r="BH8" i="5"/>
  <c r="BT8" i="5" s="1"/>
  <c r="BF8" i="5"/>
  <c r="BR8" i="5" s="1"/>
  <c r="BE8" i="5"/>
  <c r="BD8" i="5"/>
  <c r="BI8" i="5"/>
  <c r="BG8" i="5"/>
  <c r="BH40" i="5"/>
  <c r="BF40" i="5"/>
  <c r="BI40" i="5"/>
  <c r="BE40" i="5"/>
  <c r="BQ40" i="5" s="1"/>
  <c r="BD40" i="5"/>
  <c r="BH27" i="5"/>
  <c r="BT27" i="5" s="1"/>
  <c r="BF27" i="5"/>
  <c r="BR27" i="5" s="1"/>
  <c r="BE27" i="5"/>
  <c r="BD27" i="5"/>
  <c r="BP27" i="5" s="1"/>
  <c r="BI27" i="5"/>
  <c r="BU27" i="5" s="1"/>
  <c r="BP29" i="5"/>
  <c r="BU29" i="5"/>
  <c r="BR29" i="5"/>
  <c r="BQ29" i="5"/>
  <c r="BP23" i="5"/>
  <c r="BU23" i="5"/>
  <c r="BT23" i="5"/>
  <c r="BR23" i="5"/>
  <c r="BQ23" i="5"/>
  <c r="BE9" i="5"/>
  <c r="BQ9" i="5" s="1"/>
  <c r="BD9" i="5"/>
  <c r="BP9" i="5" s="1"/>
  <c r="BH9" i="5"/>
  <c r="BT9" i="5" s="1"/>
  <c r="BI9" i="5"/>
  <c r="BF9" i="5"/>
  <c r="BG9" i="5"/>
  <c r="BS9" i="5" s="1"/>
  <c r="BD19" i="5"/>
  <c r="BF19" i="5"/>
  <c r="BE19" i="5"/>
  <c r="BI19" i="5"/>
  <c r="BH19" i="5"/>
  <c r="BI28" i="5"/>
  <c r="BE28" i="5"/>
  <c r="BH28" i="5"/>
  <c r="BT28" i="5" s="1"/>
  <c r="BF28" i="5"/>
  <c r="BD28" i="5"/>
  <c r="BP28" i="5" s="1"/>
  <c r="BQ35" i="5"/>
  <c r="BP35" i="5"/>
  <c r="BU35" i="5"/>
  <c r="BT35" i="5"/>
  <c r="BR35" i="5"/>
  <c r="BU43" i="5"/>
  <c r="BT43" i="5"/>
  <c r="BP43" i="5"/>
  <c r="BW49" i="5"/>
  <c r="AQ49" i="5"/>
  <c r="W49" i="5"/>
  <c r="N49" i="5"/>
  <c r="CE49" i="5"/>
  <c r="BX49" i="5"/>
  <c r="AR49" i="5"/>
  <c r="X49" i="5"/>
  <c r="O49" i="5"/>
  <c r="AJ49" i="5"/>
  <c r="AB49" i="5"/>
  <c r="G49" i="5"/>
  <c r="CC49" i="5"/>
  <c r="C49" i="5"/>
  <c r="AZ49" i="5"/>
  <c r="P49" i="5"/>
  <c r="AI49" i="5"/>
  <c r="AW49" i="5"/>
  <c r="AE49" i="5"/>
  <c r="L49" i="5"/>
  <c r="BV49" i="5"/>
  <c r="AK49" i="5"/>
  <c r="U49" i="5"/>
  <c r="AU49" i="5"/>
  <c r="BE49" i="5"/>
  <c r="AS49" i="5"/>
  <c r="BB49" i="5"/>
  <c r="R49" i="5"/>
  <c r="AN49" i="5"/>
  <c r="E49" i="5"/>
  <c r="Z49" i="5"/>
  <c r="BZ49" i="5"/>
  <c r="AT49" i="5"/>
  <c r="K49" i="5"/>
  <c r="BD49" i="5"/>
  <c r="AH49" i="5"/>
  <c r="AX49" i="5"/>
  <c r="CG49" i="5"/>
  <c r="F49" i="5"/>
  <c r="AD49" i="5"/>
  <c r="AF49" i="5"/>
  <c r="CA49" i="5"/>
  <c r="AM49" i="5"/>
  <c r="B49" i="5"/>
  <c r="BC49" i="5"/>
  <c r="CF49" i="5"/>
  <c r="Y49" i="5"/>
  <c r="J49" i="5"/>
  <c r="BY49" i="5"/>
  <c r="BF49" i="5"/>
  <c r="D49" i="5"/>
  <c r="AA49" i="5"/>
  <c r="AY49" i="5"/>
  <c r="CD49" i="5"/>
  <c r="BH49" i="5"/>
  <c r="CB49" i="5"/>
  <c r="V49" i="5"/>
  <c r="AG49" i="5"/>
  <c r="Q49" i="5"/>
  <c r="AC49" i="5"/>
  <c r="BI49" i="5"/>
  <c r="H49" i="5"/>
  <c r="AV49" i="5"/>
  <c r="AO49" i="5"/>
  <c r="AP49" i="5"/>
  <c r="AL49" i="5"/>
  <c r="I49" i="5"/>
  <c r="S49" i="5"/>
  <c r="BA49" i="5"/>
  <c r="M49" i="5"/>
  <c r="AZ5" i="5"/>
  <c r="BL5" i="5" s="1"/>
  <c r="AY4" i="5"/>
  <c r="BK4" i="5" s="1"/>
  <c r="AZ4" i="5"/>
  <c r="BL4" i="5" s="1"/>
  <c r="BB7" i="5"/>
  <c r="BC6" i="5"/>
  <c r="BB5" i="5"/>
  <c r="AX4" i="5"/>
  <c r="BA7" i="5"/>
  <c r="BA6" i="5"/>
  <c r="BC7" i="5"/>
  <c r="BB6" i="5"/>
  <c r="BN6" i="5" s="1"/>
  <c r="AX5" i="5"/>
  <c r="AX7" i="5"/>
  <c r="AZ7" i="5"/>
  <c r="BA5" i="5"/>
  <c r="BC5" i="5"/>
  <c r="BA4" i="5"/>
  <c r="AX6" i="5"/>
  <c r="BB4" i="5"/>
  <c r="BN4" i="5" s="1"/>
  <c r="AY5" i="5"/>
  <c r="BC4" i="5"/>
  <c r="BO4" i="5" s="1"/>
  <c r="AY6" i="5"/>
  <c r="BK6" i="5" s="1"/>
  <c r="AY7" i="5"/>
  <c r="AZ6" i="5"/>
  <c r="BL6" i="5" s="1"/>
  <c r="AY16" i="5"/>
  <c r="BC16" i="5"/>
  <c r="AX16" i="5"/>
  <c r="BJ16" i="5" s="1"/>
  <c r="BB16" i="5"/>
  <c r="BA16" i="5"/>
  <c r="AZ16" i="5"/>
  <c r="BK20" i="5"/>
  <c r="BO20" i="5"/>
  <c r="BL20" i="5"/>
  <c r="BM20" i="5"/>
  <c r="BN20" i="5"/>
  <c r="AZ12" i="5"/>
  <c r="BC12" i="5"/>
  <c r="AY12" i="5"/>
  <c r="AX12" i="5"/>
  <c r="BB12" i="5"/>
  <c r="BA12" i="5"/>
  <c r="AZ17" i="5"/>
  <c r="AY17" i="5"/>
  <c r="BC17" i="5"/>
  <c r="BA17" i="5"/>
  <c r="BB17" i="5"/>
  <c r="AX17" i="5"/>
  <c r="BJ24" i="5"/>
  <c r="BK21" i="5"/>
  <c r="BJ21" i="5"/>
  <c r="BL21" i="5"/>
  <c r="BM21" i="5"/>
  <c r="BO21" i="5"/>
  <c r="BN21" i="5"/>
  <c r="AX32" i="5"/>
  <c r="BA32" i="5"/>
  <c r="BM32" i="5" s="1"/>
  <c r="AY32" i="5"/>
  <c r="BK32" i="5" s="1"/>
  <c r="BB32" i="5"/>
  <c r="BN32" i="5" s="1"/>
  <c r="AZ32" i="5"/>
  <c r="BL32" i="5" s="1"/>
  <c r="BC32" i="5"/>
  <c r="BO32" i="5" s="1"/>
  <c r="AX36" i="5"/>
  <c r="BJ36" i="5" s="1"/>
  <c r="BB36" i="5"/>
  <c r="BC36" i="5"/>
  <c r="AZ36" i="5"/>
  <c r="AY36" i="5"/>
  <c r="BA36" i="5"/>
  <c r="BK44" i="5"/>
  <c r="BJ44" i="5"/>
  <c r="BN56" i="5"/>
  <c r="BM37" i="5"/>
  <c r="BJ37" i="5"/>
  <c r="BK39" i="5"/>
  <c r="BM39" i="5"/>
  <c r="AY10" i="5"/>
  <c r="BK10" i="5" s="1"/>
  <c r="BC10" i="5"/>
  <c r="BO10" i="5" s="1"/>
  <c r="AZ10" i="5"/>
  <c r="BB10" i="5"/>
  <c r="BA10" i="5"/>
  <c r="BM10" i="5" s="1"/>
  <c r="AX10" i="5"/>
  <c r="BJ10" i="5" s="1"/>
  <c r="BK45" i="5"/>
  <c r="BO45" i="5"/>
  <c r="BL45" i="5"/>
  <c r="BN45" i="5"/>
  <c r="BB11" i="5"/>
  <c r="BN11" i="5" s="1"/>
  <c r="BC11" i="5"/>
  <c r="BO11" i="5" s="1"/>
  <c r="BA11" i="5"/>
  <c r="BM11" i="5" s="1"/>
  <c r="AZ11" i="5"/>
  <c r="BL11" i="5" s="1"/>
  <c r="AY11" i="5"/>
  <c r="BK11" i="5" s="1"/>
  <c r="AX11" i="5"/>
  <c r="BJ11" i="5" s="1"/>
  <c r="BA13" i="5"/>
  <c r="BM13" i="5" s="1"/>
  <c r="AX13" i="5"/>
  <c r="BJ13" i="5" s="1"/>
  <c r="AY13" i="5"/>
  <c r="BK13" i="5" s="1"/>
  <c r="BC13" i="5"/>
  <c r="BO13" i="5" s="1"/>
  <c r="BB13" i="5"/>
  <c r="BN13" i="5" s="1"/>
  <c r="AZ13" i="5"/>
  <c r="AY15" i="5"/>
  <c r="BC15" i="5"/>
  <c r="AZ15" i="5"/>
  <c r="AX15" i="5"/>
  <c r="BB15" i="5"/>
  <c r="BA15" i="5"/>
  <c r="BK25" i="5"/>
  <c r="BM25" i="5"/>
  <c r="BJ25" i="5"/>
  <c r="BJ31" i="5"/>
  <c r="BN31" i="5"/>
  <c r="BK31" i="5"/>
  <c r="BM31" i="5"/>
  <c r="BL31" i="5"/>
  <c r="BO31" i="5"/>
  <c r="BO33" i="5"/>
  <c r="BK33" i="5"/>
  <c r="BN33" i="5"/>
  <c r="BN60" i="5"/>
  <c r="BO60" i="5"/>
  <c r="BL60" i="5"/>
  <c r="BM60" i="5"/>
  <c r="BK60" i="5"/>
  <c r="BJ60" i="5"/>
  <c r="BL41" i="5"/>
  <c r="BA14" i="5"/>
  <c r="AY14" i="5"/>
  <c r="BC14" i="5"/>
  <c r="BB14" i="5"/>
  <c r="BN14" i="5" s="1"/>
  <c r="AZ14" i="5"/>
  <c r="BL14" i="5" s="1"/>
  <c r="AX14" i="5"/>
  <c r="BJ14" i="5" s="1"/>
  <c r="AZ8" i="5"/>
  <c r="BL8" i="5" s="1"/>
  <c r="BC8" i="5"/>
  <c r="BO8" i="5" s="1"/>
  <c r="BB8" i="5"/>
  <c r="BN8" i="5" s="1"/>
  <c r="AY8" i="5"/>
  <c r="BK8" i="5" s="1"/>
  <c r="AX8" i="5"/>
  <c r="BJ8" i="5" s="1"/>
  <c r="BA8" i="5"/>
  <c r="BM8" i="5" s="1"/>
  <c r="AX40" i="5"/>
  <c r="BJ40" i="5" s="1"/>
  <c r="AZ40" i="5"/>
  <c r="BL40" i="5" s="1"/>
  <c r="BC40" i="5"/>
  <c r="BO40" i="5" s="1"/>
  <c r="AY40" i="5"/>
  <c r="BK40" i="5" s="1"/>
  <c r="BA40" i="5"/>
  <c r="BM40" i="5" s="1"/>
  <c r="BB40" i="5"/>
  <c r="BN40" i="5" s="1"/>
  <c r="AZ27" i="5"/>
  <c r="BL27" i="5" s="1"/>
  <c r="BB27" i="5"/>
  <c r="BN27" i="5" s="1"/>
  <c r="BA27" i="5"/>
  <c r="BM27" i="5" s="1"/>
  <c r="AY27" i="5"/>
  <c r="BK27" i="5" s="1"/>
  <c r="BC27" i="5"/>
  <c r="BO27" i="5" s="1"/>
  <c r="AX27" i="5"/>
  <c r="BJ27" i="5" s="1"/>
  <c r="BN29" i="5"/>
  <c r="BL29" i="5"/>
  <c r="BO29" i="5"/>
  <c r="BA9" i="5"/>
  <c r="BC9" i="5"/>
  <c r="AX9" i="5"/>
  <c r="BB9" i="5"/>
  <c r="AZ9" i="5"/>
  <c r="BL9" i="5" s="1"/>
  <c r="AY9" i="5"/>
  <c r="AX19" i="5"/>
  <c r="BJ19" i="5" s="1"/>
  <c r="BB19" i="5"/>
  <c r="BN19" i="5" s="1"/>
  <c r="AY19" i="5"/>
  <c r="BK19" i="5" s="1"/>
  <c r="AZ19" i="5"/>
  <c r="BL19" i="5" s="1"/>
  <c r="BC19" i="5"/>
  <c r="BO19" i="5" s="1"/>
  <c r="BA19" i="5"/>
  <c r="BM19" i="5" s="1"/>
  <c r="BB28" i="5"/>
  <c r="AY28" i="5"/>
  <c r="BK28" i="5" s="1"/>
  <c r="BA28" i="5"/>
  <c r="BM28" i="5" s="1"/>
  <c r="BC28" i="5"/>
  <c r="BO28" i="5" s="1"/>
  <c r="AZ28" i="5"/>
  <c r="BL28" i="5" s="1"/>
  <c r="AX28" i="5"/>
  <c r="BJ35" i="5"/>
  <c r="BL35" i="5"/>
  <c r="BN43" i="5"/>
  <c r="T10" i="5"/>
  <c r="T6" i="5"/>
  <c r="T4" i="5"/>
  <c r="T5" i="5"/>
  <c r="T7" i="5"/>
  <c r="T11" i="5"/>
  <c r="T8" i="5"/>
  <c r="T9" i="5"/>
  <c r="AN47" i="5"/>
  <c r="S47" i="5"/>
  <c r="K47" i="5"/>
  <c r="CB47" i="5"/>
  <c r="AW47" i="5"/>
  <c r="AO47" i="5"/>
  <c r="U47" i="5"/>
  <c r="AG47" i="5"/>
  <c r="L47" i="5"/>
  <c r="C47" i="5"/>
  <c r="V47" i="5"/>
  <c r="B47" i="5"/>
  <c r="CC47" i="5"/>
  <c r="AH47" i="5"/>
  <c r="O47" i="5"/>
  <c r="AV47" i="5"/>
  <c r="AD47" i="5"/>
  <c r="AJ47" i="5"/>
  <c r="G47" i="5"/>
  <c r="BD47" i="5"/>
  <c r="AT47" i="5"/>
  <c r="AF47" i="5"/>
  <c r="Q47" i="5"/>
  <c r="BX47" i="5"/>
  <c r="AP47" i="5"/>
  <c r="F47" i="5"/>
  <c r="BC47" i="5"/>
  <c r="AY47" i="5"/>
  <c r="AU47" i="5"/>
  <c r="M47" i="5"/>
  <c r="Y47" i="5"/>
  <c r="AC47" i="5"/>
  <c r="R47" i="5"/>
  <c r="AZ47" i="5"/>
  <c r="CG47" i="5"/>
  <c r="AS47" i="5"/>
  <c r="P47" i="5"/>
  <c r="BY47" i="5"/>
  <c r="AL47" i="5"/>
  <c r="BZ47" i="5"/>
  <c r="W47" i="5"/>
  <c r="BE47" i="5"/>
  <c r="BA47" i="5"/>
  <c r="CD47" i="5"/>
  <c r="AB47" i="5"/>
  <c r="AR47" i="5"/>
  <c r="BI47" i="5"/>
  <c r="AE47" i="5"/>
  <c r="N47" i="5"/>
  <c r="AQ47" i="5"/>
  <c r="AA47" i="5"/>
  <c r="X47" i="5"/>
  <c r="Z47" i="5"/>
  <c r="BH47" i="5"/>
  <c r="H47" i="5"/>
  <c r="BB47" i="5"/>
  <c r="BV47" i="5"/>
  <c r="E47" i="5"/>
  <c r="CA47" i="5"/>
  <c r="CE47" i="5"/>
  <c r="AI47" i="5"/>
  <c r="BW47" i="5"/>
  <c r="J47" i="5"/>
  <c r="BF47" i="5"/>
  <c r="AX47" i="5"/>
  <c r="AK47" i="5"/>
  <c r="D47" i="5"/>
  <c r="CF47" i="5"/>
  <c r="I47" i="5"/>
  <c r="AM47" i="5"/>
  <c r="CG16" i="73"/>
  <c r="CG17" i="73"/>
  <c r="CG18" i="73"/>
  <c r="CG19" i="73" s="1"/>
  <c r="CB8" i="73" a="1"/>
  <c r="CB8" i="73" s="1"/>
  <c r="BP8" i="73"/>
  <c r="BI10" i="73"/>
  <c r="BN13" i="73"/>
  <c r="BN17" i="73" s="1"/>
  <c r="CE14" i="73"/>
  <c r="CC18" i="73"/>
  <c r="CC19" i="73" s="1"/>
  <c r="R9" i="126" a="1"/>
  <c r="CL14" i="73"/>
  <c r="CE9" i="73"/>
  <c r="BH12" i="73"/>
  <c r="AD16" i="73"/>
  <c r="AD18" i="73"/>
  <c r="AD19" i="73" s="1"/>
  <c r="AD17" i="73"/>
  <c r="AZ9" i="73"/>
  <c r="BL10" i="73" s="1"/>
  <c r="BL13" i="73"/>
  <c r="CD16" i="73"/>
  <c r="CD18" i="73"/>
  <c r="CD19" i="73" s="1"/>
  <c r="CD17" i="73"/>
  <c r="AI14" i="126"/>
  <c r="CL15" i="73"/>
  <c r="BH9" i="73"/>
  <c r="AG16" i="126"/>
  <c r="AG17" i="126"/>
  <c r="AG18" i="126"/>
  <c r="AG19" i="126" s="1"/>
  <c r="BI9" i="73"/>
  <c r="CI18" i="73"/>
  <c r="CI19" i="73" s="1"/>
  <c r="CI16" i="73"/>
  <c r="CI17" i="73"/>
  <c r="CF16" i="73"/>
  <c r="CF17" i="73"/>
  <c r="CF18" i="73"/>
  <c r="CF19" i="73" s="1"/>
  <c r="BN9" i="73"/>
  <c r="BM16" i="73"/>
  <c r="BM18" i="73"/>
  <c r="BM19" i="73" s="1"/>
  <c r="BM17" i="73"/>
  <c r="CG9" i="73"/>
  <c r="BH13" i="73"/>
  <c r="BH18" i="73" s="1"/>
  <c r="BH19" i="73" s="1"/>
  <c r="BE12" i="73"/>
  <c r="BF14" i="73"/>
  <c r="CB16" i="73"/>
  <c r="BN12" i="73"/>
  <c r="CE18" i="73"/>
  <c r="CE19" i="73" s="1"/>
  <c r="CE17" i="73"/>
  <c r="A22" i="5"/>
  <c r="CL17" i="73"/>
  <c r="CL18" i="73"/>
  <c r="CL19" i="73" s="1"/>
  <c r="CL16" i="73"/>
  <c r="BG16" i="73"/>
  <c r="BG17" i="73"/>
  <c r="BG18" i="73"/>
  <c r="BG19" i="73" s="1"/>
  <c r="BE15" i="73"/>
  <c r="BH10" i="73"/>
  <c r="L5" i="251"/>
  <c r="L9" i="251" s="1"/>
  <c r="R13" i="251" s="1"/>
  <c r="L6" i="251"/>
  <c r="L10" i="251" s="1"/>
  <c r="R14" i="251" s="1"/>
  <c r="L4" i="251"/>
  <c r="L8" i="251" s="1"/>
  <c r="R12" i="251" s="1"/>
  <c r="BF12" i="73"/>
  <c r="BP2" i="5"/>
  <c r="AY9" i="73"/>
  <c r="BK13" i="73" s="1"/>
  <c r="CF9" i="73"/>
  <c r="AF18" i="126"/>
  <c r="AF19" i="126" s="1"/>
  <c r="BE9" i="73"/>
  <c r="BI15" i="73"/>
  <c r="BI14" i="73"/>
  <c r="A53" i="5"/>
  <c r="CJ18" i="73"/>
  <c r="CJ19" i="73" s="1"/>
  <c r="CJ17" i="73"/>
  <c r="CJ16" i="73"/>
  <c r="BN18" i="73"/>
  <c r="BN19" i="73" s="1"/>
  <c r="AG18" i="73"/>
  <c r="AG19" i="73" s="1"/>
  <c r="AG17" i="73"/>
  <c r="AG16" i="73"/>
  <c r="BN15" i="73"/>
  <c r="AF17" i="126"/>
  <c r="AH18" i="73"/>
  <c r="AH19" i="73" s="1"/>
  <c r="AH17" i="73"/>
  <c r="AH16" i="73"/>
  <c r="AI18" i="126"/>
  <c r="AI19" i="126" s="1"/>
  <c r="AI17" i="126"/>
  <c r="AI16" i="126"/>
  <c r="BE13" i="73"/>
  <c r="F7" i="251" a="1"/>
  <c r="T3" i="5"/>
  <c r="Z3" i="5" s="1" a="1"/>
  <c r="BE11" i="73"/>
  <c r="AD16" i="126"/>
  <c r="BF11" i="73"/>
  <c r="BJ2" i="5"/>
  <c r="AH18" i="126"/>
  <c r="AH19" i="126" s="1"/>
  <c r="AH17" i="126"/>
  <c r="AH16" i="126"/>
  <c r="AE24" i="251"/>
  <c r="BV9" i="73" a="1"/>
  <c r="R9" i="73"/>
  <c r="AE10" i="73" s="1"/>
  <c r="BE10" i="73"/>
  <c r="BD18" i="73"/>
  <c r="BD19" i="73" s="1"/>
  <c r="AC24" i="251"/>
  <c r="A51" i="5"/>
  <c r="BI11" i="73"/>
  <c r="AD22" i="5" a="1"/>
  <c r="BW22" i="5" a="1"/>
  <c r="C22" i="5" a="1"/>
  <c r="AH22" i="5" a="1"/>
  <c r="AM22" i="5" a="1"/>
  <c r="AO22" i="5" a="1"/>
  <c r="BD22" i="5" a="1"/>
  <c r="BE22" i="5" a="1"/>
  <c r="CE22" i="5" a="1"/>
  <c r="AN22" i="5" a="1"/>
  <c r="BB22" i="5" a="1"/>
  <c r="O22" i="5" a="1"/>
  <c r="N22" i="5" a="1"/>
  <c r="D22" i="5" a="1"/>
  <c r="K22" i="5" a="1"/>
  <c r="U22" i="5" a="1"/>
  <c r="AZ22" i="5" a="1"/>
  <c r="BF22" i="5" a="1"/>
  <c r="BY22" i="5" a="1"/>
  <c r="AB22" i="5" a="1"/>
  <c r="AX22" i="5" a="1"/>
  <c r="AF22" i="5" a="1"/>
  <c r="G22" i="5" a="1"/>
  <c r="BI22" i="5" a="1"/>
  <c r="AU22" i="5" a="1"/>
  <c r="R22" i="5" a="1"/>
  <c r="P22" i="5" a="1"/>
  <c r="CG22" i="5" a="1"/>
  <c r="Y22" i="5" a="1"/>
  <c r="AP22" i="5" a="1"/>
  <c r="S22" i="5" a="1"/>
  <c r="BC22" i="5" a="1"/>
  <c r="AR22" i="5" a="1"/>
  <c r="W22" i="5" a="1"/>
  <c r="BX22" i="5" a="1"/>
  <c r="B22" i="5" a="1"/>
  <c r="AG22" i="5" a="1"/>
  <c r="BV22" i="5" a="1"/>
  <c r="E22" i="5" a="1"/>
  <c r="AK22" i="5" a="1"/>
  <c r="X22" i="5" a="1"/>
  <c r="AV22" i="5" a="1"/>
  <c r="M22" i="5" a="1"/>
  <c r="AJ22" i="5" a="1"/>
  <c r="V22" i="5" a="1"/>
  <c r="AT22" i="5" a="1"/>
  <c r="BZ22" i="5" a="1"/>
  <c r="Z22" i="5" a="1"/>
  <c r="AQ22" i="5" a="1"/>
  <c r="CD22" i="5" a="1"/>
  <c r="H22" i="5" a="1"/>
  <c r="AY22" i="5" a="1"/>
  <c r="L22" i="5" a="1"/>
  <c r="AC22" i="5" a="1"/>
  <c r="AS22" i="5" a="1"/>
  <c r="F22" i="5" a="1"/>
  <c r="AA22" i="5" a="1"/>
  <c r="AI22" i="5" a="1"/>
  <c r="BA22" i="5" a="1"/>
  <c r="J22" i="5" a="1"/>
  <c r="AE22" i="5" a="1"/>
  <c r="CC22" i="5" a="1"/>
  <c r="BH22" i="5" a="1"/>
  <c r="I22" i="5" a="1"/>
  <c r="Q22" i="5" a="1"/>
  <c r="AL22" i="5" a="1"/>
  <c r="CF22" i="5" a="1"/>
  <c r="AW22" i="5" a="1"/>
  <c r="CB22" i="5" a="1"/>
  <c r="CA22" i="5" a="1"/>
  <c r="D53" i="5" a="1"/>
  <c r="CA53" i="5" a="1"/>
  <c r="S53" i="5" a="1"/>
  <c r="AL53" i="5" a="1"/>
  <c r="Y53" i="5" a="1"/>
  <c r="BI53" i="5" a="1"/>
  <c r="BZ53" i="5" a="1"/>
  <c r="B53" i="5" a="1"/>
  <c r="O53" i="5" a="1"/>
  <c r="X53" i="5" a="1"/>
  <c r="AR53" i="5" a="1"/>
  <c r="BF53" i="5" a="1"/>
  <c r="AV53" i="5" a="1"/>
  <c r="AX53" i="5" a="1"/>
  <c r="AM53" i="5" a="1"/>
  <c r="I53" i="5" a="1"/>
  <c r="CD53" i="5" a="1"/>
  <c r="BE53" i="5" a="1"/>
  <c r="CB53" i="5" a="1"/>
  <c r="AB53" i="5" a="1"/>
  <c r="Z53" i="5" a="1"/>
  <c r="K53" i="5" a="1"/>
  <c r="AJ53" i="5" a="1"/>
  <c r="AG53" i="5" a="1"/>
  <c r="BX53" i="5" a="1"/>
  <c r="J53" i="5" a="1"/>
  <c r="AQ53" i="5" a="1"/>
  <c r="BC53" i="5" a="1"/>
  <c r="BB53" i="5" a="1"/>
  <c r="G53" i="5" a="1"/>
  <c r="C53" i="5" a="1"/>
  <c r="BV53" i="5" a="1"/>
  <c r="CE53" i="5" a="1"/>
  <c r="AU53" i="5" a="1"/>
  <c r="Q53" i="5" a="1"/>
  <c r="AT53" i="5" a="1"/>
  <c r="R53" i="5" a="1"/>
  <c r="AN53" i="5" a="1"/>
  <c r="BW53" i="5" a="1"/>
  <c r="W53" i="5" a="1"/>
  <c r="AZ53" i="5" a="1"/>
  <c r="N53" i="5" a="1"/>
  <c r="AY53" i="5" a="1"/>
  <c r="AK53" i="5" a="1"/>
  <c r="BH53" i="5" a="1"/>
  <c r="P53" i="5" a="1"/>
  <c r="AF53" i="5" a="1"/>
  <c r="CG53" i="5" a="1"/>
  <c r="AD53" i="5" a="1"/>
  <c r="CF53" i="5" a="1"/>
  <c r="AC53" i="5" a="1"/>
  <c r="F53" i="5" a="1"/>
  <c r="AI53" i="5" a="1"/>
  <c r="H53" i="5" a="1"/>
  <c r="AA53" i="5" a="1"/>
  <c r="AS53" i="5" a="1"/>
  <c r="BA53" i="5" a="1"/>
  <c r="L53" i="5" a="1"/>
  <c r="AE53" i="5" a="1"/>
  <c r="BY53" i="5" a="1"/>
  <c r="BD53" i="5" a="1"/>
  <c r="E53" i="5" a="1"/>
  <c r="M53" i="5" a="1"/>
  <c r="AH53" i="5" a="1"/>
  <c r="V53" i="5" a="1"/>
  <c r="AP53" i="5" a="1"/>
  <c r="CC53" i="5" a="1"/>
  <c r="U53" i="5" a="1"/>
  <c r="AO53" i="5" a="1"/>
  <c r="AW53" i="5" a="1"/>
  <c r="CB51" i="5" a="1"/>
  <c r="N51" i="5" a="1"/>
  <c r="D51" i="5" a="1"/>
  <c r="AY51" i="5" a="1"/>
  <c r="C51" i="5" a="1"/>
  <c r="L51" i="5" a="1"/>
  <c r="Y51" i="5" a="1"/>
  <c r="W51" i="5" a="1"/>
  <c r="S51" i="5" a="1"/>
  <c r="AP51" i="5" a="1"/>
  <c r="AO51" i="5" a="1"/>
  <c r="M51" i="5" a="1"/>
  <c r="H51" i="5" a="1"/>
  <c r="AG51" i="5" a="1"/>
  <c r="CA51" i="5" a="1"/>
  <c r="BC51" i="5" a="1"/>
  <c r="BY51" i="5" a="1"/>
  <c r="X51" i="5" a="1"/>
  <c r="AH51" i="5" a="1"/>
  <c r="F51" i="5" a="1"/>
  <c r="AW51" i="5" a="1"/>
  <c r="AC51" i="5" a="1"/>
  <c r="AB51" i="5" a="1"/>
  <c r="AN51" i="5" a="1"/>
  <c r="AK51" i="5" a="1"/>
  <c r="CE51" i="5" a="1"/>
  <c r="AJ51" i="5" a="1"/>
  <c r="AI51" i="5" a="1"/>
  <c r="CC51" i="5" a="1"/>
  <c r="AX51" i="5" a="1"/>
  <c r="U51" i="5" a="1"/>
  <c r="BE51" i="5" a="1"/>
  <c r="AQ51" i="5" a="1"/>
  <c r="I51" i="5" a="1"/>
  <c r="BW51" i="5" a="1"/>
  <c r="BB51" i="5" a="1"/>
  <c r="CG51" i="5" a="1"/>
  <c r="B51" i="5" a="1"/>
  <c r="AF51" i="5" a="1"/>
  <c r="AS51" i="5" a="1"/>
  <c r="BF51" i="5" a="1"/>
  <c r="CF51" i="5" a="1"/>
  <c r="P51" i="5" a="1"/>
  <c r="BI51" i="5" a="1"/>
  <c r="O51" i="5" a="1"/>
  <c r="E51" i="5" a="1"/>
  <c r="V51" i="5" a="1"/>
  <c r="G51" i="5" a="1"/>
  <c r="Z51" i="5" a="1"/>
  <c r="AR51" i="5" a="1"/>
  <c r="BV51" i="5" a="1"/>
  <c r="AZ51" i="5" a="1"/>
  <c r="AD51" i="5" a="1"/>
  <c r="AV51" i="5" a="1"/>
  <c r="BX51" i="5" a="1"/>
  <c r="K51" i="5" a="1"/>
  <c r="BD51" i="5" a="1"/>
  <c r="CD51" i="5" a="1"/>
  <c r="BA51" i="5" a="1"/>
  <c r="J51" i="5" a="1"/>
  <c r="AE51" i="5" a="1"/>
  <c r="AM51" i="5" a="1"/>
  <c r="R51" i="5" a="1"/>
  <c r="AA51" i="5" a="1"/>
  <c r="AU51" i="5" a="1"/>
  <c r="BZ51" i="5" a="1"/>
  <c r="BH51" i="5" a="1"/>
  <c r="Q51" i="5" a="1"/>
  <c r="AL51" i="5" a="1"/>
  <c r="AT51" i="5" a="1"/>
  <c r="CK16" i="73" l="1"/>
  <c r="CB18" i="73"/>
  <c r="CB19" i="73" s="1"/>
  <c r="AD18" i="126"/>
  <c r="AD19" i="126" s="1"/>
  <c r="CK18" i="73"/>
  <c r="CK19" i="73" s="1"/>
  <c r="BK11" i="73"/>
  <c r="BK15" i="73"/>
  <c r="AA7" i="251"/>
  <c r="BK10" i="73"/>
  <c r="BL14" i="73"/>
  <c r="BN16" i="73"/>
  <c r="BK9" i="73"/>
  <c r="BL12" i="73"/>
  <c r="BL9" i="73"/>
  <c r="BK12" i="73"/>
  <c r="BL11" i="73"/>
  <c r="BL18" i="73" s="1"/>
  <c r="BL19" i="73" s="1"/>
  <c r="BK14" i="73"/>
  <c r="BL15" i="73"/>
  <c r="AT51" i="5"/>
  <c r="AL51" i="5"/>
  <c r="Q51" i="5"/>
  <c r="BH51" i="5"/>
  <c r="BZ51" i="5"/>
  <c r="AU51" i="5"/>
  <c r="AA51" i="5"/>
  <c r="R51" i="5"/>
  <c r="AM51" i="5"/>
  <c r="AE51" i="5"/>
  <c r="J51" i="5"/>
  <c r="BA51" i="5"/>
  <c r="CD51" i="5"/>
  <c r="BD51" i="5"/>
  <c r="K51" i="5"/>
  <c r="BX51" i="5"/>
  <c r="AV51" i="5"/>
  <c r="AD51" i="5"/>
  <c r="AZ51" i="5"/>
  <c r="BL47" i="5" s="1"/>
  <c r="BV51" i="5"/>
  <c r="AR51" i="5"/>
  <c r="Z51" i="5"/>
  <c r="G51" i="5"/>
  <c r="V51" i="5"/>
  <c r="E51" i="5"/>
  <c r="O51" i="5"/>
  <c r="BI51" i="5"/>
  <c r="P51" i="5"/>
  <c r="CF51" i="5"/>
  <c r="BF51" i="5"/>
  <c r="BR47" i="5" s="1"/>
  <c r="AS51" i="5"/>
  <c r="AF51" i="5"/>
  <c r="B51" i="5"/>
  <c r="CG51" i="5"/>
  <c r="BB51" i="5"/>
  <c r="BW51" i="5"/>
  <c r="I51" i="5"/>
  <c r="AQ51" i="5"/>
  <c r="BE51" i="5"/>
  <c r="U51" i="5"/>
  <c r="AX51" i="5"/>
  <c r="CC51" i="5"/>
  <c r="AI51" i="5"/>
  <c r="AJ51" i="5"/>
  <c r="CE51" i="5"/>
  <c r="AK51" i="5"/>
  <c r="AN51" i="5"/>
  <c r="AB51" i="5"/>
  <c r="AC51" i="5"/>
  <c r="AW51" i="5"/>
  <c r="F51" i="5"/>
  <c r="AH51" i="5"/>
  <c r="X51" i="5"/>
  <c r="BY51" i="5"/>
  <c r="BC51" i="5"/>
  <c r="CA51" i="5"/>
  <c r="AG51" i="5"/>
  <c r="H51" i="5"/>
  <c r="M51" i="5"/>
  <c r="AO51" i="5"/>
  <c r="AP51" i="5"/>
  <c r="S51" i="5"/>
  <c r="W51" i="5"/>
  <c r="Y51" i="5"/>
  <c r="L51" i="5"/>
  <c r="C51" i="5"/>
  <c r="AY51" i="5"/>
  <c r="D51" i="5"/>
  <c r="N51" i="5"/>
  <c r="CB51" i="5"/>
  <c r="AW53" i="5"/>
  <c r="AO53" i="5"/>
  <c r="U53" i="5"/>
  <c r="CC53" i="5"/>
  <c r="AP53" i="5"/>
  <c r="V53" i="5"/>
  <c r="AH53" i="5"/>
  <c r="M53" i="5"/>
  <c r="E53" i="5"/>
  <c r="BD53" i="5"/>
  <c r="BY53" i="5"/>
  <c r="AE53" i="5"/>
  <c r="L53" i="5"/>
  <c r="BA53" i="5"/>
  <c r="AS53" i="5"/>
  <c r="AA53" i="5"/>
  <c r="H53" i="5"/>
  <c r="AI53" i="5"/>
  <c r="F53" i="5"/>
  <c r="AC53" i="5"/>
  <c r="CF53" i="5"/>
  <c r="AD53" i="5"/>
  <c r="CG53" i="5"/>
  <c r="AF53" i="5"/>
  <c r="P53" i="5"/>
  <c r="BH53" i="5"/>
  <c r="AK53" i="5"/>
  <c r="AY53" i="5"/>
  <c r="N53" i="5"/>
  <c r="AZ53" i="5"/>
  <c r="W53" i="5"/>
  <c r="BW53" i="5"/>
  <c r="AN53" i="5"/>
  <c r="R53" i="5"/>
  <c r="AT53" i="5"/>
  <c r="Q53" i="5"/>
  <c r="AU53" i="5"/>
  <c r="CE53" i="5"/>
  <c r="BV53" i="5"/>
  <c r="C53" i="5"/>
  <c r="G53" i="5"/>
  <c r="BB53" i="5"/>
  <c r="BC53" i="5"/>
  <c r="AQ53" i="5"/>
  <c r="J53" i="5"/>
  <c r="BX53" i="5"/>
  <c r="AG53" i="5"/>
  <c r="AJ53" i="5"/>
  <c r="K53" i="5"/>
  <c r="Z53" i="5"/>
  <c r="AB53" i="5"/>
  <c r="CB53" i="5"/>
  <c r="BE53" i="5"/>
  <c r="CD53" i="5"/>
  <c r="I53" i="5"/>
  <c r="AM53" i="5"/>
  <c r="AX53" i="5"/>
  <c r="AV53" i="5"/>
  <c r="BF53" i="5"/>
  <c r="AR53" i="5"/>
  <c r="X53" i="5"/>
  <c r="O53" i="5"/>
  <c r="B53" i="5"/>
  <c r="BZ53" i="5"/>
  <c r="BI53" i="5"/>
  <c r="Y53" i="5"/>
  <c r="AL53" i="5"/>
  <c r="S53" i="5"/>
  <c r="CA53" i="5"/>
  <c r="D53" i="5"/>
  <c r="CA22" i="5"/>
  <c r="CB22" i="5"/>
  <c r="AW22" i="5"/>
  <c r="CF22" i="5"/>
  <c r="AL22" i="5"/>
  <c r="Q22" i="5"/>
  <c r="I22" i="5"/>
  <c r="BH22" i="5"/>
  <c r="CC22" i="5"/>
  <c r="AE22" i="5"/>
  <c r="J22" i="5"/>
  <c r="BA22" i="5"/>
  <c r="AI22" i="5"/>
  <c r="AA22" i="5"/>
  <c r="F22" i="5"/>
  <c r="AS22" i="5"/>
  <c r="AC22" i="5"/>
  <c r="L22" i="5"/>
  <c r="AY22" i="5"/>
  <c r="BK18" i="5" s="1"/>
  <c r="H22" i="5"/>
  <c r="CD22" i="5"/>
  <c r="AQ22" i="5"/>
  <c r="Z22" i="5"/>
  <c r="BZ22" i="5"/>
  <c r="AT22" i="5"/>
  <c r="V22" i="5"/>
  <c r="AJ22" i="5"/>
  <c r="M22" i="5"/>
  <c r="AV22" i="5"/>
  <c r="X22" i="5"/>
  <c r="AK22" i="5"/>
  <c r="E22" i="5"/>
  <c r="BV22" i="5"/>
  <c r="AG22" i="5"/>
  <c r="B22" i="5"/>
  <c r="BX22" i="5"/>
  <c r="W22" i="5"/>
  <c r="AR22" i="5"/>
  <c r="BC22" i="5"/>
  <c r="S22" i="5"/>
  <c r="AP22" i="5"/>
  <c r="Y22" i="5"/>
  <c r="CG22" i="5"/>
  <c r="P22" i="5"/>
  <c r="R22" i="5"/>
  <c r="AU22" i="5"/>
  <c r="BI22" i="5"/>
  <c r="BU18" i="5" s="1"/>
  <c r="G22" i="5"/>
  <c r="AF22" i="5"/>
  <c r="AX22" i="5"/>
  <c r="BJ18" i="5" s="1"/>
  <c r="AB22" i="5"/>
  <c r="BY22" i="5"/>
  <c r="BF22" i="5"/>
  <c r="AZ22" i="5"/>
  <c r="U22" i="5"/>
  <c r="K22" i="5"/>
  <c r="D22" i="5"/>
  <c r="N22" i="5"/>
  <c r="O22" i="5"/>
  <c r="BB22" i="5"/>
  <c r="AN22" i="5"/>
  <c r="CE22" i="5"/>
  <c r="BE22" i="5"/>
  <c r="BD22" i="5"/>
  <c r="AO22" i="5"/>
  <c r="AM22" i="5"/>
  <c r="AH22" i="5"/>
  <c r="C22" i="5"/>
  <c r="BW22" i="5"/>
  <c r="AD22" i="5"/>
  <c r="Z3" i="5"/>
  <c r="AF3" i="5" a="1"/>
  <c r="AE12" i="73"/>
  <c r="BN28" i="5"/>
  <c r="AE9" i="73"/>
  <c r="BJ32" i="5"/>
  <c r="BR52" i="5"/>
  <c r="BM52" i="5"/>
  <c r="BM48" i="5"/>
  <c r="BT29" i="5"/>
  <c r="BE16" i="73"/>
  <c r="BE17" i="73"/>
  <c r="BE18" i="73"/>
  <c r="BE19" i="73" s="1"/>
  <c r="BK18" i="73"/>
  <c r="BK19" i="73" s="1"/>
  <c r="BK16" i="73"/>
  <c r="BK17" i="73"/>
  <c r="BN47" i="5"/>
  <c r="BL43" i="5"/>
  <c r="BN23" i="5"/>
  <c r="BN25" i="5"/>
  <c r="BN10" i="5"/>
  <c r="BJ48" i="5"/>
  <c r="BJ17" i="5"/>
  <c r="BO5" i="5"/>
  <c r="BQ33" i="5"/>
  <c r="BT45" i="5"/>
  <c r="BR48" i="5"/>
  <c r="BS7" i="5"/>
  <c r="BM43" i="5"/>
  <c r="BO23" i="5"/>
  <c r="BL10" i="5"/>
  <c r="BK48" i="5"/>
  <c r="BN17" i="5"/>
  <c r="BM5" i="5"/>
  <c r="BK49" i="5"/>
  <c r="BR28" i="5"/>
  <c r="BQ27" i="5"/>
  <c r="BR33" i="5"/>
  <c r="BQ45" i="5"/>
  <c r="BQ44" i="5"/>
  <c r="BP12" i="5"/>
  <c r="BT4" i="5"/>
  <c r="BM47" i="5"/>
  <c r="BQ47" i="5"/>
  <c r="BJ56" i="5"/>
  <c r="BP5" i="5"/>
  <c r="AE25" i="251"/>
  <c r="AF25" i="251" s="1"/>
  <c r="BO16" i="5"/>
  <c r="BR18" i="5"/>
  <c r="BJ47" i="5"/>
  <c r="BK16" i="5"/>
  <c r="BK9" i="5"/>
  <c r="BQ11" i="5"/>
  <c r="BM24" i="5"/>
  <c r="BU11" i="5"/>
  <c r="BT17" i="5"/>
  <c r="BL23" i="5"/>
  <c r="BQ28" i="5"/>
  <c r="BP47" i="5"/>
  <c r="BK43" i="5"/>
  <c r="BM44" i="5"/>
  <c r="BK17" i="5"/>
  <c r="BJ5" i="5"/>
  <c r="BR49" i="5"/>
  <c r="BU28" i="5"/>
  <c r="BP40" i="5"/>
  <c r="BR31" i="5"/>
  <c r="BP10" i="5"/>
  <c r="BR44" i="5"/>
  <c r="BT5" i="5"/>
  <c r="AE13" i="73"/>
  <c r="BM33" i="5"/>
  <c r="BJ52" i="5"/>
  <c r="BQ52" i="5"/>
  <c r="BK52" i="5"/>
  <c r="BL24" i="5"/>
  <c r="BK24" i="5"/>
  <c r="BQ48" i="5"/>
  <c r="BQ10" i="5"/>
  <c r="BQ20" i="5"/>
  <c r="BM15" i="5"/>
  <c r="BM12" i="5"/>
  <c r="A55" i="5"/>
  <c r="BN35" i="5"/>
  <c r="BM14" i="5"/>
  <c r="BN15" i="5"/>
  <c r="BJ39" i="5"/>
  <c r="BL44" i="5"/>
  <c r="BN12" i="5"/>
  <c r="BM6" i="5"/>
  <c r="BL49" i="5"/>
  <c r="BQ19" i="5"/>
  <c r="BR40" i="5"/>
  <c r="BP31" i="5"/>
  <c r="BT10" i="5"/>
  <c r="BU20" i="5"/>
  <c r="AX9" i="73" a="1"/>
  <c r="BM16" i="5"/>
  <c r="BN16" i="5"/>
  <c r="AF24" i="251"/>
  <c r="BN52" i="5"/>
  <c r="A57" i="5"/>
  <c r="BN9" i="5"/>
  <c r="BM45" i="5"/>
  <c r="BU60" i="5"/>
  <c r="BP17" i="5"/>
  <c r="BL48" i="5"/>
  <c r="BP48" i="5"/>
  <c r="BK23" i="5"/>
  <c r="BU45" i="5"/>
  <c r="BO48" i="5"/>
  <c r="BM4" i="5"/>
  <c r="BU33" i="5"/>
  <c r="BU48" i="5"/>
  <c r="BJ23" i="5"/>
  <c r="BU7" i="5"/>
  <c r="BO14" i="5"/>
  <c r="BK14" i="5"/>
  <c r="BO39" i="5"/>
  <c r="BN44" i="5"/>
  <c r="BO7" i="5"/>
  <c r="BU19" i="5"/>
  <c r="BU31" i="5"/>
  <c r="BU10" i="5"/>
  <c r="BQ36" i="5"/>
  <c r="BP20" i="5"/>
  <c r="BT7" i="5"/>
  <c r="AC25" i="251"/>
  <c r="BO35" i="5"/>
  <c r="BM41" i="5"/>
  <c r="BJ15" i="5"/>
  <c r="BL39" i="5"/>
  <c r="BM36" i="5"/>
  <c r="BJ12" i="5"/>
  <c r="BM7" i="5"/>
  <c r="BR19" i="5"/>
  <c r="BT40" i="5"/>
  <c r="BT25" i="5"/>
  <c r="BQ39" i="5"/>
  <c r="BR36" i="5"/>
  <c r="BT20" i="5"/>
  <c r="AE11" i="73"/>
  <c r="AE15" i="73"/>
  <c r="BL56" i="5"/>
  <c r="BT60" i="5"/>
  <c r="BO9" i="5"/>
  <c r="BN48" i="5"/>
  <c r="BP18" i="5"/>
  <c r="BJ45" i="5"/>
  <c r="BT33" i="5"/>
  <c r="BO44" i="5"/>
  <c r="BM17" i="5"/>
  <c r="BP33" i="5"/>
  <c r="BU44" i="5"/>
  <c r="BQ12" i="5"/>
  <c r="BJ43" i="5"/>
  <c r="BO17" i="5"/>
  <c r="BH17" i="73"/>
  <c r="BK35" i="5"/>
  <c r="BN41" i="5"/>
  <c r="BL15" i="5"/>
  <c r="BN39" i="5"/>
  <c r="BK36" i="5"/>
  <c r="BK12" i="5"/>
  <c r="BJ4" i="5"/>
  <c r="BP19" i="5"/>
  <c r="BS8" i="5"/>
  <c r="BU25" i="5"/>
  <c r="BT39" i="5"/>
  <c r="BU36" i="5"/>
  <c r="BR20" i="5"/>
  <c r="BV9" i="73"/>
  <c r="CH11" i="73" s="1"/>
  <c r="AE14" i="73"/>
  <c r="BL33" i="5"/>
  <c r="BQ43" i="5"/>
  <c r="BP11" i="5"/>
  <c r="BO52" i="5"/>
  <c r="BN49" i="5"/>
  <c r="BQ60" i="5"/>
  <c r="BU52" i="5"/>
  <c r="BR60" i="5"/>
  <c r="BT48" i="5"/>
  <c r="BM9" i="5"/>
  <c r="BJ6" i="5"/>
  <c r="BR17" i="5"/>
  <c r="R9" i="126"/>
  <c r="AE14" i="126" s="1"/>
  <c r="AE9" i="126"/>
  <c r="BH16" i="73"/>
  <c r="BM29" i="5"/>
  <c r="BO41" i="5"/>
  <c r="BO15" i="5"/>
  <c r="BO37" i="5"/>
  <c r="BL36" i="5"/>
  <c r="BO12" i="5"/>
  <c r="BN5" i="5"/>
  <c r="BU8" i="5"/>
  <c r="BQ25" i="5"/>
  <c r="BR39" i="5"/>
  <c r="BP36" i="5"/>
  <c r="BT18" i="5"/>
  <c r="BM56" i="5"/>
  <c r="BL16" i="5"/>
  <c r="BO56" i="5"/>
  <c r="BP49" i="5"/>
  <c r="BK56" i="5"/>
  <c r="BL52" i="5"/>
  <c r="BU49" i="5"/>
  <c r="BR11" i="5"/>
  <c r="BT52" i="5"/>
  <c r="BQ17" i="5"/>
  <c r="BF16" i="73"/>
  <c r="BF17" i="73"/>
  <c r="BF18" i="73"/>
  <c r="BF19" i="73" s="1"/>
  <c r="BK5" i="5"/>
  <c r="BT11" i="5"/>
  <c r="BP7" i="5"/>
  <c r="BP45" i="5"/>
  <c r="K2" i="251"/>
  <c r="K3" i="251"/>
  <c r="M3" i="251" s="1"/>
  <c r="F7" i="251"/>
  <c r="BO43" i="5"/>
  <c r="BL17" i="5"/>
  <c r="BT19" i="5"/>
  <c r="BT31" i="5"/>
  <c r="BI18" i="73"/>
  <c r="BI19" i="73" s="1"/>
  <c r="BI16" i="73"/>
  <c r="BI17" i="73"/>
  <c r="BU40" i="5"/>
  <c r="BM35" i="5"/>
  <c r="BK29" i="5"/>
  <c r="BK41" i="5"/>
  <c r="BK15" i="5"/>
  <c r="BN37" i="5"/>
  <c r="BO36" i="5"/>
  <c r="BL12" i="5"/>
  <c r="BO6" i="5"/>
  <c r="BR9" i="5"/>
  <c r="BP8" i="5"/>
  <c r="BR25" i="5"/>
  <c r="BP39" i="5"/>
  <c r="BP32" i="5"/>
  <c r="BT16" i="5"/>
  <c r="BL18" i="5"/>
  <c r="BL37" i="5"/>
  <c r="A26" i="5"/>
  <c r="BR4" i="5"/>
  <c r="BJ33" i="5"/>
  <c r="BK7" i="5"/>
  <c r="BR43" i="5"/>
  <c r="BP52" i="5"/>
  <c r="BJ9" i="5"/>
  <c r="BQ5" i="5"/>
  <c r="BK47" i="5"/>
  <c r="BN24" i="5"/>
  <c r="BU17" i="5"/>
  <c r="BO24" i="5"/>
  <c r="BP60" i="5"/>
  <c r="BT47" i="5"/>
  <c r="BM23" i="5"/>
  <c r="BL25" i="5"/>
  <c r="BL7" i="5"/>
  <c r="BR10" i="5"/>
  <c r="BO25" i="5"/>
  <c r="BJ7" i="5"/>
  <c r="BQ31" i="5"/>
  <c r="BP44" i="5"/>
  <c r="BO18" i="5"/>
  <c r="BT44" i="5"/>
  <c r="BJ28" i="5"/>
  <c r="BJ29" i="5"/>
  <c r="BJ41" i="5"/>
  <c r="BL13" i="5"/>
  <c r="BK37" i="5"/>
  <c r="BN36" i="5"/>
  <c r="BJ20" i="5"/>
  <c r="BN7" i="5"/>
  <c r="BU9" i="5"/>
  <c r="BQ8" i="5"/>
  <c r="BP25" i="5"/>
  <c r="BU39" i="5"/>
  <c r="BT32" i="5"/>
  <c r="BU16" i="5"/>
  <c r="E26" i="5" a="1"/>
  <c r="BX26" i="5" a="1"/>
  <c r="AC26" i="5" a="1"/>
  <c r="Z26" i="5" a="1"/>
  <c r="AL26" i="5" a="1"/>
  <c r="BF26" i="5" a="1"/>
  <c r="BI26" i="5" a="1"/>
  <c r="N26" i="5" a="1"/>
  <c r="BV26" i="5" a="1"/>
  <c r="AR26" i="5" a="1"/>
  <c r="AW26" i="5" a="1"/>
  <c r="U26" i="5" a="1"/>
  <c r="BD26" i="5" a="1"/>
  <c r="AS26" i="5" a="1"/>
  <c r="AX26" i="5" a="1"/>
  <c r="I26" i="5" a="1"/>
  <c r="Q26" i="5" a="1"/>
  <c r="AH26" i="5" a="1"/>
  <c r="D26" i="5" a="1"/>
  <c r="S26" i="5" a="1"/>
  <c r="AQ26" i="5" a="1"/>
  <c r="CE26" i="5" a="1"/>
  <c r="M26" i="5" a="1"/>
  <c r="CC26" i="5" a="1"/>
  <c r="BH26" i="5" a="1"/>
  <c r="P26" i="5" a="1"/>
  <c r="AF26" i="5" a="1"/>
  <c r="BB26" i="5" a="1"/>
  <c r="J26" i="5" a="1"/>
  <c r="AP26" i="5" a="1"/>
  <c r="AO26" i="5" a="1"/>
  <c r="AN26" i="5" a="1"/>
  <c r="B26" i="5" a="1"/>
  <c r="AM26" i="5" a="1"/>
  <c r="AD26" i="5" a="1"/>
  <c r="AB26" i="5" a="1"/>
  <c r="AZ26" i="5" a="1"/>
  <c r="Y26" i="5" a="1"/>
  <c r="K26" i="5" a="1"/>
  <c r="AI26" i="5" a="1"/>
  <c r="CF26" i="5" a="1"/>
  <c r="X26" i="5" a="1"/>
  <c r="AK26" i="5" a="1"/>
  <c r="BA26" i="5" a="1"/>
  <c r="V26" i="5" a="1"/>
  <c r="AT26" i="5" a="1"/>
  <c r="O26" i="5" a="1"/>
  <c r="R26" i="5" a="1"/>
  <c r="AV26" i="5" a="1"/>
  <c r="BW26" i="5" a="1"/>
  <c r="AY26" i="5" a="1"/>
  <c r="H26" i="5" a="1"/>
  <c r="BE26" i="5" a="1"/>
  <c r="AJ26" i="5" a="1"/>
  <c r="CB26" i="5" a="1"/>
  <c r="G26" i="5" a="1"/>
  <c r="W26" i="5" a="1"/>
  <c r="AE26" i="5" a="1"/>
  <c r="CD26" i="5" a="1"/>
  <c r="F26" i="5" a="1"/>
  <c r="AA26" i="5" a="1"/>
  <c r="AU26" i="5" a="1"/>
  <c r="CG26" i="5" a="1"/>
  <c r="BZ26" i="5" a="1"/>
  <c r="BY26" i="5" a="1"/>
  <c r="BC26" i="5" a="1"/>
  <c r="C26" i="5" a="1"/>
  <c r="L26" i="5" a="1"/>
  <c r="AG26" i="5" a="1"/>
  <c r="CA26" i="5" a="1"/>
  <c r="AY57" i="5" a="1"/>
  <c r="BH57" i="5" a="1"/>
  <c r="L57" i="5" a="1"/>
  <c r="AE57" i="5" a="1"/>
  <c r="X57" i="5" a="1"/>
  <c r="AC57" i="5" a="1"/>
  <c r="Y57" i="5" a="1"/>
  <c r="M57" i="5" a="1"/>
  <c r="BD57" i="5" a="1"/>
  <c r="BC57" i="5" a="1"/>
  <c r="D57" i="5" a="1"/>
  <c r="BV57" i="5" a="1"/>
  <c r="BY57" i="5" a="1"/>
  <c r="CF57" i="5" a="1"/>
  <c r="G57" i="5" a="1"/>
  <c r="CD57" i="5" a="1"/>
  <c r="F57" i="5" a="1"/>
  <c r="BX57" i="5" a="1"/>
  <c r="V57" i="5" a="1"/>
  <c r="AM57" i="5" a="1"/>
  <c r="BF57" i="5" a="1"/>
  <c r="J57" i="5" a="1"/>
  <c r="CB57" i="5" a="1"/>
  <c r="I57" i="5" a="1"/>
  <c r="BZ57" i="5" a="1"/>
  <c r="AJ57" i="5" a="1"/>
  <c r="Z57" i="5" a="1"/>
  <c r="AH57" i="5" a="1"/>
  <c r="AZ57" i="5" a="1"/>
  <c r="AP57" i="5" a="1"/>
  <c r="BA57" i="5" a="1"/>
  <c r="BW57" i="5" a="1"/>
  <c r="B57" i="5" a="1"/>
  <c r="AG57" i="5" a="1"/>
  <c r="Q57" i="5" a="1"/>
  <c r="AW57" i="5" a="1"/>
  <c r="P57" i="5" a="1"/>
  <c r="N57" i="5" a="1"/>
  <c r="E57" i="5" a="1"/>
  <c r="AL57" i="5" a="1"/>
  <c r="AT57" i="5" a="1"/>
  <c r="CC57" i="5" a="1"/>
  <c r="BI57" i="5" a="1"/>
  <c r="AI57" i="5" a="1"/>
  <c r="AS57" i="5" a="1"/>
  <c r="BE57" i="5" a="1"/>
  <c r="AD57" i="5" a="1"/>
  <c r="CE57" i="5" a="1"/>
  <c r="O57" i="5" a="1"/>
  <c r="AR57" i="5" a="1"/>
  <c r="AQ57" i="5" a="1"/>
  <c r="U57" i="5" a="1"/>
  <c r="C57" i="5" a="1"/>
  <c r="W57" i="5" a="1"/>
  <c r="AO57" i="5" a="1"/>
  <c r="H57" i="5" a="1"/>
  <c r="CG57" i="5" a="1"/>
  <c r="AK57" i="5" a="1"/>
  <c r="BB57" i="5" a="1"/>
  <c r="K57" i="5" a="1"/>
  <c r="AF57" i="5" a="1"/>
  <c r="AN57" i="5" a="1"/>
  <c r="AX57" i="5" a="1"/>
  <c r="S57" i="5" a="1"/>
  <c r="AB57" i="5" a="1"/>
  <c r="AV57" i="5" a="1"/>
  <c r="CA57" i="5" a="1"/>
  <c r="R57" i="5" a="1"/>
  <c r="AA57" i="5" a="1"/>
  <c r="AU57" i="5" a="1"/>
  <c r="U55" i="5" a="1"/>
  <c r="AI55" i="5" a="1"/>
  <c r="AA55" i="5" a="1"/>
  <c r="BE55" i="5" a="1"/>
  <c r="BY55" i="5" a="1"/>
  <c r="D55" i="5" a="1"/>
  <c r="L55" i="5" a="1"/>
  <c r="AH55" i="5" a="1"/>
  <c r="AX55" i="5" a="1"/>
  <c r="AL55" i="5" a="1"/>
  <c r="J55" i="5" a="1"/>
  <c r="AZ55" i="5" a="1"/>
  <c r="E55" i="5" a="1"/>
  <c r="BB55" i="5" a="1"/>
  <c r="BA55" i="5" a="1"/>
  <c r="M55" i="5" a="1"/>
  <c r="AC55" i="5" a="1"/>
  <c r="AM55" i="5" a="1"/>
  <c r="AJ55" i="5" a="1"/>
  <c r="BC55" i="5" a="1"/>
  <c r="AT55" i="5" a="1"/>
  <c r="I55" i="5" a="1"/>
  <c r="AQ55" i="5" a="1"/>
  <c r="AB55" i="5" a="1"/>
  <c r="CC55" i="5" a="1"/>
  <c r="CB55" i="5" a="1"/>
  <c r="CA55" i="5" a="1"/>
  <c r="R55" i="5" a="1"/>
  <c r="AU55" i="5" a="1"/>
  <c r="BI55" i="5" a="1"/>
  <c r="AG55" i="5" a="1"/>
  <c r="BW55" i="5" a="1"/>
  <c r="BF55" i="5" a="1"/>
  <c r="AF55" i="5" a="1"/>
  <c r="F55" i="5" a="1"/>
  <c r="BD55" i="5" a="1"/>
  <c r="AO55" i="5" a="1"/>
  <c r="K55" i="5" a="1"/>
  <c r="AY55" i="5" a="1"/>
  <c r="AW55" i="5" a="1"/>
  <c r="W55" i="5" a="1"/>
  <c r="AV55" i="5" a="1"/>
  <c r="Q55" i="5" a="1"/>
  <c r="CD55" i="5" a="1"/>
  <c r="BH55" i="5" a="1"/>
  <c r="N55" i="5" a="1"/>
  <c r="AE55" i="5" a="1"/>
  <c r="CG55" i="5" a="1"/>
  <c r="AD55" i="5" a="1"/>
  <c r="CE55" i="5" a="1"/>
  <c r="S55" i="5" a="1"/>
  <c r="BV55" i="5" a="1"/>
  <c r="B55" i="5" a="1"/>
  <c r="V55" i="5" a="1"/>
  <c r="AN55" i="5" a="1"/>
  <c r="G55" i="5" a="1"/>
  <c r="Z55" i="5" a="1"/>
  <c r="AP55" i="5" a="1"/>
  <c r="BZ55" i="5" a="1"/>
  <c r="H55" i="5" a="1"/>
  <c r="P55" i="5" a="1"/>
  <c r="AK55" i="5" a="1"/>
  <c r="C55" i="5" a="1"/>
  <c r="Y55" i="5" a="1"/>
  <c r="AS55" i="5" a="1"/>
  <c r="CF55" i="5" a="1"/>
  <c r="O55" i="5" a="1"/>
  <c r="X55" i="5" a="1"/>
  <c r="AR55" i="5" a="1"/>
  <c r="BX55" i="5" a="1"/>
  <c r="BL17" i="73" l="1"/>
  <c r="BL16" i="73"/>
  <c r="V6" i="251"/>
  <c r="M2" i="251"/>
  <c r="V8" i="251" s="1"/>
  <c r="AE13" i="126"/>
  <c r="AE11" i="126"/>
  <c r="AE10" i="126"/>
  <c r="AE12" i="126"/>
  <c r="BX55" i="5"/>
  <c r="AR55" i="5"/>
  <c r="X55" i="5"/>
  <c r="O55" i="5"/>
  <c r="CF55" i="5"/>
  <c r="AS55" i="5"/>
  <c r="Y55" i="5"/>
  <c r="C55" i="5"/>
  <c r="AK55" i="5"/>
  <c r="P55" i="5"/>
  <c r="H55" i="5"/>
  <c r="BZ55" i="5"/>
  <c r="AP55" i="5"/>
  <c r="Z55" i="5"/>
  <c r="G55" i="5"/>
  <c r="AN55" i="5"/>
  <c r="V55" i="5"/>
  <c r="B55" i="5"/>
  <c r="BV55" i="5"/>
  <c r="S55" i="5"/>
  <c r="CE55" i="5"/>
  <c r="AD55" i="5"/>
  <c r="CG55" i="5"/>
  <c r="AE55" i="5"/>
  <c r="N55" i="5"/>
  <c r="BH55" i="5"/>
  <c r="BT51" i="5" s="1"/>
  <c r="CD55" i="5"/>
  <c r="Q55" i="5"/>
  <c r="AV55" i="5"/>
  <c r="W55" i="5"/>
  <c r="AW55" i="5"/>
  <c r="AY55" i="5"/>
  <c r="K55" i="5"/>
  <c r="AO55" i="5"/>
  <c r="BD55" i="5"/>
  <c r="F55" i="5"/>
  <c r="AF55" i="5"/>
  <c r="BF55" i="5"/>
  <c r="BW55" i="5"/>
  <c r="AG55" i="5"/>
  <c r="BI55" i="5"/>
  <c r="BU51" i="5" s="1"/>
  <c r="AU55" i="5"/>
  <c r="R55" i="5"/>
  <c r="CA55" i="5"/>
  <c r="CB55" i="5"/>
  <c r="CC55" i="5"/>
  <c r="AB55" i="5"/>
  <c r="AQ55" i="5"/>
  <c r="I55" i="5"/>
  <c r="AT55" i="5"/>
  <c r="BC55" i="5"/>
  <c r="AJ55" i="5"/>
  <c r="AM55" i="5"/>
  <c r="AC55" i="5"/>
  <c r="M55" i="5"/>
  <c r="BA55" i="5"/>
  <c r="BB55" i="5"/>
  <c r="E55" i="5"/>
  <c r="AZ55" i="5"/>
  <c r="J55" i="5"/>
  <c r="AL55" i="5"/>
  <c r="AX55" i="5"/>
  <c r="AH55" i="5"/>
  <c r="L55" i="5"/>
  <c r="D55" i="5"/>
  <c r="BY55" i="5"/>
  <c r="BE55" i="5"/>
  <c r="AA55" i="5"/>
  <c r="AI55" i="5"/>
  <c r="U55" i="5"/>
  <c r="AU57" i="5"/>
  <c r="AA57" i="5"/>
  <c r="R57" i="5"/>
  <c r="CA57" i="5"/>
  <c r="AV57" i="5"/>
  <c r="AB57" i="5"/>
  <c r="S57" i="5"/>
  <c r="AX57" i="5"/>
  <c r="AN57" i="5"/>
  <c r="AF57" i="5"/>
  <c r="K57" i="5"/>
  <c r="BB57" i="5"/>
  <c r="AK57" i="5"/>
  <c r="CG57" i="5"/>
  <c r="H57" i="5"/>
  <c r="AO57" i="5"/>
  <c r="W57" i="5"/>
  <c r="C57" i="5"/>
  <c r="U57" i="5"/>
  <c r="AQ57" i="5"/>
  <c r="AR57" i="5"/>
  <c r="O57" i="5"/>
  <c r="CE57" i="5"/>
  <c r="AD57" i="5"/>
  <c r="BE57" i="5"/>
  <c r="AS57" i="5"/>
  <c r="AI57" i="5"/>
  <c r="BI57" i="5"/>
  <c r="CC57" i="5"/>
  <c r="AT57" i="5"/>
  <c r="AL57" i="5"/>
  <c r="E57" i="5"/>
  <c r="N57" i="5"/>
  <c r="P57" i="5"/>
  <c r="AW57" i="5"/>
  <c r="Q57" i="5"/>
  <c r="AG57" i="5"/>
  <c r="B57" i="5"/>
  <c r="BW57" i="5"/>
  <c r="BA57" i="5"/>
  <c r="AP57" i="5"/>
  <c r="AZ57" i="5"/>
  <c r="BL53" i="5" s="1"/>
  <c r="AH57" i="5"/>
  <c r="Z57" i="5"/>
  <c r="AJ57" i="5"/>
  <c r="BZ57" i="5"/>
  <c r="I57" i="5"/>
  <c r="CB57" i="5"/>
  <c r="J57" i="5"/>
  <c r="BF57" i="5"/>
  <c r="BR53" i="5" s="1"/>
  <c r="AM57" i="5"/>
  <c r="V57" i="5"/>
  <c r="BX57" i="5"/>
  <c r="F57" i="5"/>
  <c r="CD57" i="5"/>
  <c r="G57" i="5"/>
  <c r="CF57" i="5"/>
  <c r="BY57" i="5"/>
  <c r="BV57" i="5"/>
  <c r="D57" i="5"/>
  <c r="BC57" i="5"/>
  <c r="BD57" i="5"/>
  <c r="BP53" i="5" s="1"/>
  <c r="M57" i="5"/>
  <c r="Y57" i="5"/>
  <c r="AC57" i="5"/>
  <c r="X57" i="5"/>
  <c r="AE57" i="5"/>
  <c r="L57" i="5"/>
  <c r="BH57" i="5"/>
  <c r="AY57" i="5"/>
  <c r="CA26" i="5"/>
  <c r="AG26" i="5"/>
  <c r="L26" i="5"/>
  <c r="C26" i="5"/>
  <c r="BC26" i="5"/>
  <c r="BY26" i="5"/>
  <c r="BZ26" i="5"/>
  <c r="CG26" i="5"/>
  <c r="AU26" i="5"/>
  <c r="AA26" i="5"/>
  <c r="F26" i="5"/>
  <c r="CD26" i="5"/>
  <c r="AE26" i="5"/>
  <c r="W26" i="5"/>
  <c r="G26" i="5"/>
  <c r="CB26" i="5"/>
  <c r="AJ26" i="5"/>
  <c r="BE26" i="5"/>
  <c r="H26" i="5"/>
  <c r="AY26" i="5"/>
  <c r="BW26" i="5"/>
  <c r="AV26" i="5"/>
  <c r="R26" i="5"/>
  <c r="O26" i="5"/>
  <c r="AT26" i="5"/>
  <c r="V26" i="5"/>
  <c r="BA26" i="5"/>
  <c r="AK26" i="5"/>
  <c r="X26" i="5"/>
  <c r="CF26" i="5"/>
  <c r="AI26" i="5"/>
  <c r="K26" i="5"/>
  <c r="Y26" i="5"/>
  <c r="AZ26" i="5"/>
  <c r="AB26" i="5"/>
  <c r="AD26" i="5"/>
  <c r="AM26" i="5"/>
  <c r="B26" i="5"/>
  <c r="AN26" i="5"/>
  <c r="AO26" i="5"/>
  <c r="AP26" i="5"/>
  <c r="J26" i="5"/>
  <c r="BB26" i="5"/>
  <c r="AF26" i="5"/>
  <c r="P26" i="5"/>
  <c r="BH26" i="5"/>
  <c r="CC26" i="5"/>
  <c r="M26" i="5"/>
  <c r="CE26" i="5"/>
  <c r="AQ26" i="5"/>
  <c r="S26" i="5"/>
  <c r="D26" i="5"/>
  <c r="AH26" i="5"/>
  <c r="Q26" i="5"/>
  <c r="I26" i="5"/>
  <c r="AX26" i="5"/>
  <c r="AS26" i="5"/>
  <c r="BD26" i="5"/>
  <c r="U26" i="5"/>
  <c r="AW26" i="5"/>
  <c r="AR26" i="5"/>
  <c r="BV26" i="5"/>
  <c r="N26" i="5"/>
  <c r="BI26" i="5"/>
  <c r="BF26" i="5"/>
  <c r="AL26" i="5"/>
  <c r="Z26" i="5"/>
  <c r="AC26" i="5"/>
  <c r="BX26" i="5"/>
  <c r="E26" i="5"/>
  <c r="BM22" i="5"/>
  <c r="BO51" i="5"/>
  <c r="BO53" i="5"/>
  <c r="CH13" i="73"/>
  <c r="CH16" i="73" s="1"/>
  <c r="BN53" i="5"/>
  <c r="CH12" i="73"/>
  <c r="BO47" i="5"/>
  <c r="CH14" i="73"/>
  <c r="BP51" i="5"/>
  <c r="CH15" i="73"/>
  <c r="R3" i="251"/>
  <c r="P4277" i="251" s="1"/>
  <c r="S3" i="251"/>
  <c r="Q2948" i="251" s="1"/>
  <c r="CH10" i="73"/>
  <c r="BT53" i="5"/>
  <c r="BJ22" i="5"/>
  <c r="AX9" i="73"/>
  <c r="BJ9" i="73" s="1"/>
  <c r="BJ13" i="73"/>
  <c r="BJ12" i="73"/>
  <c r="BJ15" i="73"/>
  <c r="BM18" i="5"/>
  <c r="BM53" i="5"/>
  <c r="BO22" i="5"/>
  <c r="BQ22" i="5"/>
  <c r="BT49" i="5"/>
  <c r="CH9" i="73"/>
  <c r="A59" i="5"/>
  <c r="BJ51" i="5"/>
  <c r="BJ53" i="5"/>
  <c r="AE16" i="73"/>
  <c r="AE18" i="73"/>
  <c r="AE19" i="73" s="1"/>
  <c r="AE17" i="73"/>
  <c r="BR51" i="5"/>
  <c r="A61" i="5"/>
  <c r="BU53" i="5"/>
  <c r="BQ51" i="5"/>
  <c r="BQ18" i="5"/>
  <c r="AE15" i="126"/>
  <c r="AE26" i="251"/>
  <c r="AF26" i="251" s="1"/>
  <c r="BJ49" i="5"/>
  <c r="BU22" i="5"/>
  <c r="BU47" i="5"/>
  <c r="AC26" i="251"/>
  <c r="AF3" i="5"/>
  <c r="AR3" i="5" s="1" a="1"/>
  <c r="AR3" i="5" s="1"/>
  <c r="O21" i="251"/>
  <c r="S21" i="251" s="1"/>
  <c r="O37" i="251"/>
  <c r="S37" i="251" s="1"/>
  <c r="O53" i="251"/>
  <c r="S53" i="251" s="1"/>
  <c r="O69" i="251"/>
  <c r="S69" i="251" s="1"/>
  <c r="O85" i="251"/>
  <c r="S85" i="251" s="1"/>
  <c r="O101" i="251"/>
  <c r="S101" i="251" s="1"/>
  <c r="O117" i="251"/>
  <c r="S117" i="251" s="1"/>
  <c r="O133" i="251"/>
  <c r="S133" i="251" s="1"/>
  <c r="O149" i="251"/>
  <c r="S149" i="251" s="1"/>
  <c r="O165" i="251"/>
  <c r="S165" i="251" s="1"/>
  <c r="O181" i="251"/>
  <c r="S181" i="251" s="1"/>
  <c r="O197" i="251"/>
  <c r="S197" i="251" s="1"/>
  <c r="O213" i="251"/>
  <c r="S213" i="251" s="1"/>
  <c r="O229" i="251"/>
  <c r="S229" i="251" s="1"/>
  <c r="O245" i="251"/>
  <c r="S245" i="251" s="1"/>
  <c r="O261" i="251"/>
  <c r="S261" i="251" s="1"/>
  <c r="O277" i="251"/>
  <c r="S277" i="251" s="1"/>
  <c r="O293" i="251"/>
  <c r="S293" i="251" s="1"/>
  <c r="O309" i="251"/>
  <c r="S309" i="251" s="1"/>
  <c r="O325" i="251"/>
  <c r="S325" i="251" s="1"/>
  <c r="O341" i="251"/>
  <c r="S341" i="251" s="1"/>
  <c r="O357" i="251"/>
  <c r="S357" i="251" s="1"/>
  <c r="O373" i="251"/>
  <c r="S373" i="251" s="1"/>
  <c r="O389" i="251"/>
  <c r="S389" i="251" s="1"/>
  <c r="O405" i="251"/>
  <c r="S405" i="251" s="1"/>
  <c r="O421" i="251"/>
  <c r="S421" i="251" s="1"/>
  <c r="O437" i="251"/>
  <c r="S437" i="251" s="1"/>
  <c r="O453" i="251"/>
  <c r="S453" i="251" s="1"/>
  <c r="O469" i="251"/>
  <c r="S469" i="251" s="1"/>
  <c r="O485" i="251"/>
  <c r="S485" i="251" s="1"/>
  <c r="O501" i="251"/>
  <c r="S501" i="251" s="1"/>
  <c r="O22" i="251"/>
  <c r="S22" i="251" s="1"/>
  <c r="O38" i="251"/>
  <c r="S38" i="251" s="1"/>
  <c r="O54" i="251"/>
  <c r="S54" i="251" s="1"/>
  <c r="O70" i="251"/>
  <c r="S70" i="251" s="1"/>
  <c r="O86" i="251"/>
  <c r="S86" i="251" s="1"/>
  <c r="O102" i="251"/>
  <c r="S102" i="251" s="1"/>
  <c r="O118" i="251"/>
  <c r="S118" i="251" s="1"/>
  <c r="O134" i="251"/>
  <c r="S134" i="251" s="1"/>
  <c r="O150" i="251"/>
  <c r="S150" i="251" s="1"/>
  <c r="O166" i="251"/>
  <c r="S166" i="251" s="1"/>
  <c r="O182" i="251"/>
  <c r="S182" i="251" s="1"/>
  <c r="O198" i="251"/>
  <c r="S198" i="251" s="1"/>
  <c r="O214" i="251"/>
  <c r="S214" i="251" s="1"/>
  <c r="O230" i="251"/>
  <c r="S230" i="251" s="1"/>
  <c r="O246" i="251"/>
  <c r="S246" i="251" s="1"/>
  <c r="O262" i="251"/>
  <c r="S262" i="251" s="1"/>
  <c r="O278" i="251"/>
  <c r="S278" i="251" s="1"/>
  <c r="O294" i="251"/>
  <c r="S294" i="251" s="1"/>
  <c r="O310" i="251"/>
  <c r="S310" i="251" s="1"/>
  <c r="O326" i="251"/>
  <c r="S326" i="251" s="1"/>
  <c r="O342" i="251"/>
  <c r="S342" i="251" s="1"/>
  <c r="O358" i="251"/>
  <c r="S358" i="251" s="1"/>
  <c r="O374" i="251"/>
  <c r="S374" i="251" s="1"/>
  <c r="O390" i="251"/>
  <c r="S390" i="251" s="1"/>
  <c r="O406" i="251"/>
  <c r="S406" i="251" s="1"/>
  <c r="O422" i="251"/>
  <c r="S422" i="251" s="1"/>
  <c r="O438" i="251"/>
  <c r="S438" i="251" s="1"/>
  <c r="O454" i="251"/>
  <c r="S454" i="251" s="1"/>
  <c r="O470" i="251"/>
  <c r="S470" i="251" s="1"/>
  <c r="O486" i="251"/>
  <c r="S486" i="251" s="1"/>
  <c r="K6" i="251"/>
  <c r="K10" i="251" s="1"/>
  <c r="K14" i="251" s="1"/>
  <c r="O27" i="251"/>
  <c r="S27" i="251" s="1"/>
  <c r="O43" i="251"/>
  <c r="S43" i="251" s="1"/>
  <c r="O59" i="251"/>
  <c r="S59" i="251" s="1"/>
  <c r="O75" i="251"/>
  <c r="S75" i="251" s="1"/>
  <c r="O91" i="251"/>
  <c r="S91" i="251" s="1"/>
  <c r="O107" i="251"/>
  <c r="S107" i="251" s="1"/>
  <c r="O123" i="251"/>
  <c r="S123" i="251" s="1"/>
  <c r="O139" i="251"/>
  <c r="S139" i="251" s="1"/>
  <c r="O155" i="251"/>
  <c r="S155" i="251" s="1"/>
  <c r="O171" i="251"/>
  <c r="S171" i="251" s="1"/>
  <c r="O187" i="251"/>
  <c r="S187" i="251" s="1"/>
  <c r="O203" i="251"/>
  <c r="S203" i="251" s="1"/>
  <c r="O219" i="251"/>
  <c r="S219" i="251" s="1"/>
  <c r="O235" i="251"/>
  <c r="S235" i="251" s="1"/>
  <c r="O251" i="251"/>
  <c r="S251" i="251" s="1"/>
  <c r="O267" i="251"/>
  <c r="S267" i="251" s="1"/>
  <c r="O283" i="251"/>
  <c r="S283" i="251" s="1"/>
  <c r="O299" i="251"/>
  <c r="S299" i="251" s="1"/>
  <c r="O315" i="251"/>
  <c r="S315" i="251" s="1"/>
  <c r="O331" i="251"/>
  <c r="S331" i="251" s="1"/>
  <c r="O347" i="251"/>
  <c r="S347" i="251" s="1"/>
  <c r="O363" i="251"/>
  <c r="S363" i="251" s="1"/>
  <c r="O379" i="251"/>
  <c r="S379" i="251" s="1"/>
  <c r="O395" i="251"/>
  <c r="S395" i="251" s="1"/>
  <c r="O411" i="251"/>
  <c r="S411" i="251" s="1"/>
  <c r="O427" i="251"/>
  <c r="S427" i="251" s="1"/>
  <c r="O443" i="251"/>
  <c r="S443" i="251" s="1"/>
  <c r="O459" i="251"/>
  <c r="S459" i="251" s="1"/>
  <c r="O475" i="251"/>
  <c r="S475" i="251" s="1"/>
  <c r="O491" i="251"/>
  <c r="S491" i="251" s="1"/>
  <c r="O29" i="251"/>
  <c r="S29" i="251" s="1"/>
  <c r="O64" i="251"/>
  <c r="S64" i="251" s="1"/>
  <c r="O99" i="251"/>
  <c r="S99" i="251" s="1"/>
  <c r="O135" i="251"/>
  <c r="S135" i="251" s="1"/>
  <c r="O170" i="251"/>
  <c r="S170" i="251" s="1"/>
  <c r="O188" i="251"/>
  <c r="S188" i="251" s="1"/>
  <c r="O223" i="251"/>
  <c r="S223" i="251" s="1"/>
  <c r="O258" i="251"/>
  <c r="S258" i="251" s="1"/>
  <c r="O329" i="251"/>
  <c r="S329" i="251" s="1"/>
  <c r="O382" i="251"/>
  <c r="S382" i="251" s="1"/>
  <c r="O417" i="251"/>
  <c r="S417" i="251" s="1"/>
  <c r="O452" i="251"/>
  <c r="S452" i="251" s="1"/>
  <c r="O488" i="251"/>
  <c r="S488" i="251" s="1"/>
  <c r="O505" i="251"/>
  <c r="S505" i="251" s="1"/>
  <c r="O521" i="251"/>
  <c r="S521" i="251" s="1"/>
  <c r="O537" i="251"/>
  <c r="S537" i="251" s="1"/>
  <c r="O553" i="251"/>
  <c r="S553" i="251" s="1"/>
  <c r="O569" i="251"/>
  <c r="S569" i="251" s="1"/>
  <c r="O585" i="251"/>
  <c r="S585" i="251" s="1"/>
  <c r="O601" i="251"/>
  <c r="S601" i="251" s="1"/>
  <c r="O617" i="251"/>
  <c r="S617" i="251" s="1"/>
  <c r="O633" i="251"/>
  <c r="S633" i="251" s="1"/>
  <c r="O649" i="251"/>
  <c r="S649" i="251" s="1"/>
  <c r="O665" i="251"/>
  <c r="S665" i="251" s="1"/>
  <c r="O681" i="251"/>
  <c r="S681" i="251" s="1"/>
  <c r="O697" i="251"/>
  <c r="S697" i="251" s="1"/>
  <c r="O713" i="251"/>
  <c r="S713" i="251" s="1"/>
  <c r="O729" i="251"/>
  <c r="S729" i="251" s="1"/>
  <c r="O745" i="251"/>
  <c r="S745" i="251" s="1"/>
  <c r="O761" i="251"/>
  <c r="S761" i="251" s="1"/>
  <c r="O777" i="251"/>
  <c r="S777" i="251" s="1"/>
  <c r="O793" i="251"/>
  <c r="S793" i="251" s="1"/>
  <c r="O809" i="251"/>
  <c r="S809" i="251" s="1"/>
  <c r="O825" i="251"/>
  <c r="S825" i="251" s="1"/>
  <c r="O841" i="251"/>
  <c r="S841" i="251" s="1"/>
  <c r="O857" i="251"/>
  <c r="S857" i="251" s="1"/>
  <c r="O873" i="251"/>
  <c r="S873" i="251" s="1"/>
  <c r="O889" i="251"/>
  <c r="S889" i="251" s="1"/>
  <c r="O905" i="251"/>
  <c r="S905" i="251" s="1"/>
  <c r="O921" i="251"/>
  <c r="S921" i="251" s="1"/>
  <c r="O937" i="251"/>
  <c r="S937" i="251" s="1"/>
  <c r="O953" i="251"/>
  <c r="S953" i="251" s="1"/>
  <c r="O969" i="251"/>
  <c r="S969" i="251" s="1"/>
  <c r="O985" i="251"/>
  <c r="S985" i="251" s="1"/>
  <c r="O1001" i="251"/>
  <c r="S1001" i="251" s="1"/>
  <c r="O1017" i="251"/>
  <c r="S1017" i="251" s="1"/>
  <c r="O1033" i="251"/>
  <c r="S1033" i="251" s="1"/>
  <c r="O1049" i="251"/>
  <c r="S1049" i="251" s="1"/>
  <c r="O1065" i="251"/>
  <c r="S1065" i="251" s="1"/>
  <c r="O1081" i="251"/>
  <c r="S1081" i="251" s="1"/>
  <c r="O51" i="251"/>
  <c r="S51" i="251" s="1"/>
  <c r="O87" i="251"/>
  <c r="S87" i="251" s="1"/>
  <c r="O122" i="251"/>
  <c r="S122" i="251" s="1"/>
  <c r="O140" i="251"/>
  <c r="S140" i="251" s="1"/>
  <c r="O175" i="251"/>
  <c r="S175" i="251" s="1"/>
  <c r="O210" i="251"/>
  <c r="S210" i="251" s="1"/>
  <c r="O281" i="251"/>
  <c r="S281" i="251" s="1"/>
  <c r="O334" i="251"/>
  <c r="S334" i="251" s="1"/>
  <c r="O369" i="251"/>
  <c r="S369" i="251" s="1"/>
  <c r="O404" i="251"/>
  <c r="S404" i="251" s="1"/>
  <c r="O440" i="251"/>
  <c r="S440" i="251" s="1"/>
  <c r="O493" i="251"/>
  <c r="S493" i="251" s="1"/>
  <c r="O52" i="251"/>
  <c r="S52" i="251" s="1"/>
  <c r="O88" i="251"/>
  <c r="S88" i="251" s="1"/>
  <c r="O141" i="251"/>
  <c r="S141" i="251" s="1"/>
  <c r="O176" i="251"/>
  <c r="S176" i="251" s="1"/>
  <c r="O211" i="251"/>
  <c r="S211" i="251" s="1"/>
  <c r="O247" i="251"/>
  <c r="S247" i="251" s="1"/>
  <c r="O282" i="251"/>
  <c r="S282" i="251" s="1"/>
  <c r="O300" i="251"/>
  <c r="S300" i="251" s="1"/>
  <c r="O335" i="251"/>
  <c r="S335" i="251" s="1"/>
  <c r="O370" i="251"/>
  <c r="S370" i="251" s="1"/>
  <c r="O441" i="251"/>
  <c r="S441" i="251" s="1"/>
  <c r="O494" i="251"/>
  <c r="S494" i="251" s="1"/>
  <c r="O35" i="251"/>
  <c r="S35" i="251" s="1"/>
  <c r="O71" i="251"/>
  <c r="S71" i="251" s="1"/>
  <c r="O106" i="251"/>
  <c r="S106" i="251" s="1"/>
  <c r="O124" i="251"/>
  <c r="S124" i="251" s="1"/>
  <c r="O159" i="251"/>
  <c r="S159" i="251" s="1"/>
  <c r="O194" i="251"/>
  <c r="S194" i="251" s="1"/>
  <c r="O265" i="251"/>
  <c r="S265" i="251" s="1"/>
  <c r="O318" i="251"/>
  <c r="S318" i="251" s="1"/>
  <c r="O353" i="251"/>
  <c r="S353" i="251" s="1"/>
  <c r="O388" i="251"/>
  <c r="S388" i="251" s="1"/>
  <c r="O424" i="251"/>
  <c r="S424" i="251" s="1"/>
  <c r="O477" i="251"/>
  <c r="S477" i="251" s="1"/>
  <c r="O511" i="251"/>
  <c r="S511" i="251" s="1"/>
  <c r="O527" i="251"/>
  <c r="S527" i="251" s="1"/>
  <c r="O543" i="251"/>
  <c r="S543" i="251" s="1"/>
  <c r="O559" i="251"/>
  <c r="S559" i="251" s="1"/>
  <c r="O575" i="251"/>
  <c r="S575" i="251" s="1"/>
  <c r="O591" i="251"/>
  <c r="S591" i="251" s="1"/>
  <c r="O607" i="251"/>
  <c r="S607" i="251" s="1"/>
  <c r="O623" i="251"/>
  <c r="S623" i="251" s="1"/>
  <c r="O639" i="251"/>
  <c r="S639" i="251" s="1"/>
  <c r="O655" i="251"/>
  <c r="S655" i="251" s="1"/>
  <c r="O671" i="251"/>
  <c r="S671" i="251" s="1"/>
  <c r="O687" i="251"/>
  <c r="S687" i="251" s="1"/>
  <c r="O703" i="251"/>
  <c r="S703" i="251" s="1"/>
  <c r="O719" i="251"/>
  <c r="S719" i="251" s="1"/>
  <c r="O735" i="251"/>
  <c r="S735" i="251" s="1"/>
  <c r="O751" i="251"/>
  <c r="S751" i="251" s="1"/>
  <c r="O767" i="251"/>
  <c r="S767" i="251" s="1"/>
  <c r="O783" i="251"/>
  <c r="S783" i="251" s="1"/>
  <c r="O799" i="251"/>
  <c r="S799" i="251" s="1"/>
  <c r="O815" i="251"/>
  <c r="S815" i="251" s="1"/>
  <c r="O831" i="251"/>
  <c r="S831" i="251" s="1"/>
  <c r="O847" i="251"/>
  <c r="S847" i="251" s="1"/>
  <c r="O863" i="251"/>
  <c r="S863" i="251" s="1"/>
  <c r="O879" i="251"/>
  <c r="S879" i="251" s="1"/>
  <c r="O895" i="251"/>
  <c r="S895" i="251" s="1"/>
  <c r="O911" i="251"/>
  <c r="S911" i="251" s="1"/>
  <c r="O927" i="251"/>
  <c r="S927" i="251" s="1"/>
  <c r="O943" i="251"/>
  <c r="S943" i="251" s="1"/>
  <c r="O959" i="251"/>
  <c r="S959" i="251" s="1"/>
  <c r="O975" i="251"/>
  <c r="S975" i="251" s="1"/>
  <c r="O991" i="251"/>
  <c r="S991" i="251" s="1"/>
  <c r="O1007" i="251"/>
  <c r="S1007" i="251" s="1"/>
  <c r="O1023" i="251"/>
  <c r="S1023" i="251" s="1"/>
  <c r="O1039" i="251"/>
  <c r="S1039" i="251" s="1"/>
  <c r="O1055" i="251"/>
  <c r="S1055" i="251" s="1"/>
  <c r="O1071" i="251"/>
  <c r="S1071" i="251" s="1"/>
  <c r="O1087" i="251"/>
  <c r="S1087" i="251" s="1"/>
  <c r="O26" i="251"/>
  <c r="S26" i="251" s="1"/>
  <c r="O44" i="251"/>
  <c r="S44" i="251" s="1"/>
  <c r="O79" i="251"/>
  <c r="S79" i="251" s="1"/>
  <c r="O114" i="251"/>
  <c r="S114" i="251" s="1"/>
  <c r="O185" i="251"/>
  <c r="S185" i="251" s="1"/>
  <c r="O238" i="251"/>
  <c r="S238" i="251" s="1"/>
  <c r="O273" i="251"/>
  <c r="S273" i="251" s="1"/>
  <c r="O308" i="251"/>
  <c r="S308" i="251" s="1"/>
  <c r="O344" i="251"/>
  <c r="S344" i="251" s="1"/>
  <c r="O397" i="251"/>
  <c r="S397" i="251" s="1"/>
  <c r="O432" i="251"/>
  <c r="S432" i="251" s="1"/>
  <c r="O467" i="251"/>
  <c r="S467" i="251" s="1"/>
  <c r="O62" i="251"/>
  <c r="S62" i="251" s="1"/>
  <c r="O97" i="251"/>
  <c r="S97" i="251" s="1"/>
  <c r="O132" i="251"/>
  <c r="S132" i="251" s="1"/>
  <c r="O168" i="251"/>
  <c r="S168" i="251" s="1"/>
  <c r="O221" i="251"/>
  <c r="S221" i="251" s="1"/>
  <c r="O256" i="251"/>
  <c r="S256" i="251" s="1"/>
  <c r="O291" i="251"/>
  <c r="S291" i="251" s="1"/>
  <c r="O327" i="251"/>
  <c r="S327" i="251" s="1"/>
  <c r="O362" i="251"/>
  <c r="S362" i="251" s="1"/>
  <c r="O380" i="251"/>
  <c r="S380" i="251" s="1"/>
  <c r="O415" i="251"/>
  <c r="S415" i="251" s="1"/>
  <c r="O450" i="251"/>
  <c r="S450" i="251" s="1"/>
  <c r="O503" i="251"/>
  <c r="S503" i="251" s="1"/>
  <c r="O519" i="251"/>
  <c r="S519" i="251" s="1"/>
  <c r="O535" i="251"/>
  <c r="S535" i="251" s="1"/>
  <c r="O551" i="251"/>
  <c r="S551" i="251" s="1"/>
  <c r="O567" i="251"/>
  <c r="S567" i="251" s="1"/>
  <c r="O583" i="251"/>
  <c r="S583" i="251" s="1"/>
  <c r="O599" i="251"/>
  <c r="S599" i="251" s="1"/>
  <c r="O615" i="251"/>
  <c r="S615" i="251" s="1"/>
  <c r="O631" i="251"/>
  <c r="S631" i="251" s="1"/>
  <c r="O647" i="251"/>
  <c r="S647" i="251" s="1"/>
  <c r="O663" i="251"/>
  <c r="S663" i="251" s="1"/>
  <c r="O679" i="251"/>
  <c r="S679" i="251" s="1"/>
  <c r="O695" i="251"/>
  <c r="S695" i="251" s="1"/>
  <c r="O711" i="251"/>
  <c r="S711" i="251" s="1"/>
  <c r="O727" i="251"/>
  <c r="S727" i="251" s="1"/>
  <c r="O743" i="251"/>
  <c r="S743" i="251" s="1"/>
  <c r="O759" i="251"/>
  <c r="S759" i="251" s="1"/>
  <c r="O775" i="251"/>
  <c r="S775" i="251" s="1"/>
  <c r="O791" i="251"/>
  <c r="S791" i="251" s="1"/>
  <c r="O807" i="251"/>
  <c r="S807" i="251" s="1"/>
  <c r="O823" i="251"/>
  <c r="S823" i="251" s="1"/>
  <c r="O839" i="251"/>
  <c r="S839" i="251" s="1"/>
  <c r="O855" i="251"/>
  <c r="S855" i="251" s="1"/>
  <c r="O871" i="251"/>
  <c r="S871" i="251" s="1"/>
  <c r="O887" i="251"/>
  <c r="S887" i="251" s="1"/>
  <c r="O903" i="251"/>
  <c r="S903" i="251" s="1"/>
  <c r="O919" i="251"/>
  <c r="S919" i="251" s="1"/>
  <c r="O935" i="251"/>
  <c r="S935" i="251" s="1"/>
  <c r="O951" i="251"/>
  <c r="S951" i="251" s="1"/>
  <c r="O967" i="251"/>
  <c r="S967" i="251" s="1"/>
  <c r="O983" i="251"/>
  <c r="S983" i="251" s="1"/>
  <c r="O999" i="251"/>
  <c r="S999" i="251" s="1"/>
  <c r="O1015" i="251"/>
  <c r="S1015" i="251" s="1"/>
  <c r="O1031" i="251"/>
  <c r="S1031" i="251" s="1"/>
  <c r="O1047" i="251"/>
  <c r="S1047" i="251" s="1"/>
  <c r="O1063" i="251"/>
  <c r="S1063" i="251" s="1"/>
  <c r="O1079" i="251"/>
  <c r="S1079" i="251" s="1"/>
  <c r="O1095" i="251"/>
  <c r="S1095" i="251" s="1"/>
  <c r="O36" i="251"/>
  <c r="S36" i="251" s="1"/>
  <c r="O56" i="251"/>
  <c r="S56" i="251" s="1"/>
  <c r="O153" i="251"/>
  <c r="S153" i="251" s="1"/>
  <c r="O192" i="251"/>
  <c r="S192" i="251" s="1"/>
  <c r="O249" i="251"/>
  <c r="S249" i="251" s="1"/>
  <c r="O306" i="251"/>
  <c r="S306" i="251" s="1"/>
  <c r="O384" i="251"/>
  <c r="S384" i="251" s="1"/>
  <c r="O442" i="251"/>
  <c r="S442" i="251" s="1"/>
  <c r="O461" i="251"/>
  <c r="S461" i="251" s="1"/>
  <c r="O534" i="251"/>
  <c r="S534" i="251" s="1"/>
  <c r="O552" i="251"/>
  <c r="S552" i="251" s="1"/>
  <c r="O570" i="251"/>
  <c r="S570" i="251" s="1"/>
  <c r="O605" i="251"/>
  <c r="S605" i="251" s="1"/>
  <c r="O658" i="251"/>
  <c r="S658" i="251" s="1"/>
  <c r="O693" i="251"/>
  <c r="S693" i="251" s="1"/>
  <c r="O764" i="251"/>
  <c r="S764" i="251" s="1"/>
  <c r="O817" i="251"/>
  <c r="S817" i="251" s="1"/>
  <c r="O852" i="251"/>
  <c r="S852" i="251" s="1"/>
  <c r="O923" i="251"/>
  <c r="S923" i="251" s="1"/>
  <c r="O958" i="251"/>
  <c r="S958" i="251" s="1"/>
  <c r="O976" i="251"/>
  <c r="S976" i="251" s="1"/>
  <c r="O1011" i="251"/>
  <c r="S1011" i="251" s="1"/>
  <c r="O1046" i="251"/>
  <c r="S1046" i="251" s="1"/>
  <c r="O1064" i="251"/>
  <c r="S1064" i="251" s="1"/>
  <c r="O1082" i="251"/>
  <c r="S1082" i="251" s="1"/>
  <c r="O1099" i="251"/>
  <c r="S1099" i="251" s="1"/>
  <c r="O1115" i="251"/>
  <c r="S1115" i="251" s="1"/>
  <c r="O1131" i="251"/>
  <c r="S1131" i="251" s="1"/>
  <c r="O1147" i="251"/>
  <c r="S1147" i="251" s="1"/>
  <c r="O1163" i="251"/>
  <c r="S1163" i="251" s="1"/>
  <c r="O1179" i="251"/>
  <c r="S1179" i="251" s="1"/>
  <c r="O1195" i="251"/>
  <c r="S1195" i="251" s="1"/>
  <c r="O1211" i="251"/>
  <c r="S1211" i="251" s="1"/>
  <c r="O1227" i="251"/>
  <c r="S1227" i="251" s="1"/>
  <c r="O1243" i="251"/>
  <c r="S1243" i="251" s="1"/>
  <c r="O1259" i="251"/>
  <c r="S1259" i="251" s="1"/>
  <c r="O1275" i="251"/>
  <c r="S1275" i="251" s="1"/>
  <c r="O1291" i="251"/>
  <c r="S1291" i="251" s="1"/>
  <c r="O1307" i="251"/>
  <c r="S1307" i="251" s="1"/>
  <c r="O1323" i="251"/>
  <c r="S1323" i="251" s="1"/>
  <c r="O1339" i="251"/>
  <c r="S1339" i="251" s="1"/>
  <c r="O1355" i="251"/>
  <c r="S1355" i="251" s="1"/>
  <c r="O1371" i="251"/>
  <c r="S1371" i="251" s="1"/>
  <c r="O1387" i="251"/>
  <c r="S1387" i="251" s="1"/>
  <c r="O1403" i="251"/>
  <c r="S1403" i="251" s="1"/>
  <c r="O1419" i="251"/>
  <c r="S1419" i="251" s="1"/>
  <c r="O1435" i="251"/>
  <c r="S1435" i="251" s="1"/>
  <c r="O1451" i="251"/>
  <c r="S1451" i="251" s="1"/>
  <c r="O1467" i="251"/>
  <c r="S1467" i="251" s="1"/>
  <c r="O1483" i="251"/>
  <c r="S1483" i="251" s="1"/>
  <c r="O1499" i="251"/>
  <c r="S1499" i="251" s="1"/>
  <c r="O1515" i="251"/>
  <c r="S1515" i="251" s="1"/>
  <c r="O1531" i="251"/>
  <c r="S1531" i="251" s="1"/>
  <c r="O1547" i="251"/>
  <c r="S1547" i="251" s="1"/>
  <c r="O1563" i="251"/>
  <c r="S1563" i="251" s="1"/>
  <c r="O1579" i="251"/>
  <c r="S1579" i="251" s="1"/>
  <c r="O1595" i="251"/>
  <c r="S1595" i="251" s="1"/>
  <c r="O1611" i="251"/>
  <c r="S1611" i="251" s="1"/>
  <c r="O1627" i="251"/>
  <c r="S1627" i="251" s="1"/>
  <c r="O1643" i="251"/>
  <c r="S1643" i="251" s="1"/>
  <c r="O1659" i="251"/>
  <c r="S1659" i="251" s="1"/>
  <c r="O1675" i="251"/>
  <c r="S1675" i="251" s="1"/>
  <c r="O1691" i="251"/>
  <c r="S1691" i="251" s="1"/>
  <c r="O1707" i="251"/>
  <c r="S1707" i="251" s="1"/>
  <c r="O1723" i="251"/>
  <c r="S1723" i="251" s="1"/>
  <c r="O1739" i="251"/>
  <c r="S1739" i="251" s="1"/>
  <c r="O1755" i="251"/>
  <c r="S1755" i="251" s="1"/>
  <c r="O1771" i="251"/>
  <c r="S1771" i="251" s="1"/>
  <c r="O1787" i="251"/>
  <c r="S1787" i="251" s="1"/>
  <c r="O1803" i="251"/>
  <c r="S1803" i="251" s="1"/>
  <c r="O1819" i="251"/>
  <c r="S1819" i="251" s="1"/>
  <c r="O1835" i="251"/>
  <c r="S1835" i="251" s="1"/>
  <c r="O1851" i="251"/>
  <c r="S1851" i="251" s="1"/>
  <c r="O1867" i="251"/>
  <c r="S1867" i="251" s="1"/>
  <c r="O61" i="251"/>
  <c r="S61" i="251" s="1"/>
  <c r="O100" i="251"/>
  <c r="S100" i="251" s="1"/>
  <c r="O158" i="251"/>
  <c r="S158" i="251" s="1"/>
  <c r="O178" i="251"/>
  <c r="S178" i="251" s="1"/>
  <c r="O254" i="251"/>
  <c r="S254" i="251" s="1"/>
  <c r="O312" i="251"/>
  <c r="S312" i="251" s="1"/>
  <c r="O428" i="251"/>
  <c r="S428" i="251" s="1"/>
  <c r="O447" i="251"/>
  <c r="S447" i="251" s="1"/>
  <c r="O484" i="251"/>
  <c r="S484" i="251" s="1"/>
  <c r="O504" i="251"/>
  <c r="S504" i="251" s="1"/>
  <c r="O522" i="251"/>
  <c r="S522" i="251" s="1"/>
  <c r="O557" i="251"/>
  <c r="S557" i="251" s="1"/>
  <c r="O610" i="251"/>
  <c r="S610" i="251" s="1"/>
  <c r="O645" i="251"/>
  <c r="S645" i="251" s="1"/>
  <c r="O716" i="251"/>
  <c r="S716" i="251" s="1"/>
  <c r="O769" i="251"/>
  <c r="S769" i="251" s="1"/>
  <c r="O804" i="251"/>
  <c r="S804" i="251" s="1"/>
  <c r="O875" i="251"/>
  <c r="S875" i="251" s="1"/>
  <c r="O910" i="251"/>
  <c r="S910" i="251" s="1"/>
  <c r="O928" i="251"/>
  <c r="S928" i="251" s="1"/>
  <c r="O963" i="251"/>
  <c r="S963" i="251" s="1"/>
  <c r="O998" i="251"/>
  <c r="S998" i="251" s="1"/>
  <c r="O1016" i="251"/>
  <c r="S1016" i="251" s="1"/>
  <c r="O1034" i="251"/>
  <c r="S1034" i="251" s="1"/>
  <c r="O1069" i="251"/>
  <c r="S1069" i="251" s="1"/>
  <c r="O179" i="251"/>
  <c r="S179" i="251" s="1"/>
  <c r="O199" i="251"/>
  <c r="S199" i="251" s="1"/>
  <c r="O255" i="251"/>
  <c r="S255" i="251" s="1"/>
  <c r="O313" i="251"/>
  <c r="S313" i="251" s="1"/>
  <c r="O371" i="251"/>
  <c r="S371" i="251" s="1"/>
  <c r="O391" i="251"/>
  <c r="S391" i="251" s="1"/>
  <c r="O429" i="251"/>
  <c r="S429" i="251" s="1"/>
  <c r="O448" i="251"/>
  <c r="S448" i="251" s="1"/>
  <c r="O523" i="251"/>
  <c r="S523" i="251" s="1"/>
  <c r="O558" i="251"/>
  <c r="S558" i="251" s="1"/>
  <c r="O576" i="251"/>
  <c r="S576" i="251" s="1"/>
  <c r="O611" i="251"/>
  <c r="S611" i="251" s="1"/>
  <c r="O646" i="251"/>
  <c r="S646" i="251" s="1"/>
  <c r="O664" i="251"/>
  <c r="S664" i="251" s="1"/>
  <c r="O682" i="251"/>
  <c r="S682" i="251" s="1"/>
  <c r="O717" i="251"/>
  <c r="S717" i="251" s="1"/>
  <c r="O770" i="251"/>
  <c r="S770" i="251" s="1"/>
  <c r="O805" i="251"/>
  <c r="S805" i="251" s="1"/>
  <c r="O876" i="251"/>
  <c r="S876" i="251" s="1"/>
  <c r="O929" i="251"/>
  <c r="S929" i="251" s="1"/>
  <c r="O964" i="251"/>
  <c r="S964" i="251" s="1"/>
  <c r="O1035" i="251"/>
  <c r="S1035" i="251" s="1"/>
  <c r="O1070" i="251"/>
  <c r="S1070" i="251" s="1"/>
  <c r="O1088" i="251"/>
  <c r="S1088" i="251" s="1"/>
  <c r="O24" i="251"/>
  <c r="S24" i="251" s="1"/>
  <c r="O63" i="251"/>
  <c r="S63" i="251" s="1"/>
  <c r="O82" i="251"/>
  <c r="S82" i="251" s="1"/>
  <c r="O121" i="251"/>
  <c r="S121" i="251" s="1"/>
  <c r="O142" i="251"/>
  <c r="S142" i="251" s="1"/>
  <c r="O160" i="251"/>
  <c r="S160" i="251" s="1"/>
  <c r="O218" i="251"/>
  <c r="S218" i="251" s="1"/>
  <c r="O237" i="251"/>
  <c r="S237" i="251" s="1"/>
  <c r="O275" i="251"/>
  <c r="S275" i="251" s="1"/>
  <c r="O295" i="251"/>
  <c r="S295" i="251" s="1"/>
  <c r="O333" i="251"/>
  <c r="S333" i="251" s="1"/>
  <c r="O352" i="251"/>
  <c r="S352" i="251" s="1"/>
  <c r="O410" i="251"/>
  <c r="S410" i="251" s="1"/>
  <c r="O506" i="251"/>
  <c r="S506" i="251" s="1"/>
  <c r="O541" i="251"/>
  <c r="S541" i="251" s="1"/>
  <c r="O594" i="251"/>
  <c r="S594" i="251" s="1"/>
  <c r="O629" i="251"/>
  <c r="S629" i="251" s="1"/>
  <c r="O700" i="251"/>
  <c r="S700" i="251" s="1"/>
  <c r="O753" i="251"/>
  <c r="S753" i="251" s="1"/>
  <c r="O788" i="251"/>
  <c r="S788" i="251" s="1"/>
  <c r="O859" i="251"/>
  <c r="S859" i="251" s="1"/>
  <c r="O894" i="251"/>
  <c r="S894" i="251" s="1"/>
  <c r="O912" i="251"/>
  <c r="S912" i="251" s="1"/>
  <c r="O947" i="251"/>
  <c r="S947" i="251" s="1"/>
  <c r="O982" i="251"/>
  <c r="S982" i="251" s="1"/>
  <c r="O1000" i="251"/>
  <c r="S1000" i="251" s="1"/>
  <c r="O1018" i="251"/>
  <c r="S1018" i="251" s="1"/>
  <c r="O1053" i="251"/>
  <c r="S1053" i="251" s="1"/>
  <c r="O1105" i="251"/>
  <c r="S1105" i="251" s="1"/>
  <c r="O1121" i="251"/>
  <c r="S1121" i="251" s="1"/>
  <c r="O1137" i="251"/>
  <c r="S1137" i="251" s="1"/>
  <c r="O1153" i="251"/>
  <c r="S1153" i="251" s="1"/>
  <c r="O1169" i="251"/>
  <c r="S1169" i="251" s="1"/>
  <c r="O1185" i="251"/>
  <c r="S1185" i="251" s="1"/>
  <c r="O1201" i="251"/>
  <c r="S1201" i="251" s="1"/>
  <c r="O1217" i="251"/>
  <c r="S1217" i="251" s="1"/>
  <c r="O1233" i="251"/>
  <c r="S1233" i="251" s="1"/>
  <c r="O1249" i="251"/>
  <c r="S1249" i="251" s="1"/>
  <c r="O1265" i="251"/>
  <c r="S1265" i="251" s="1"/>
  <c r="O1281" i="251"/>
  <c r="S1281" i="251" s="1"/>
  <c r="O1297" i="251"/>
  <c r="S1297" i="251" s="1"/>
  <c r="O1313" i="251"/>
  <c r="S1313" i="251" s="1"/>
  <c r="O1329" i="251"/>
  <c r="S1329" i="251" s="1"/>
  <c r="O1345" i="251"/>
  <c r="S1345" i="251" s="1"/>
  <c r="O1361" i="251"/>
  <c r="S1361" i="251" s="1"/>
  <c r="O1377" i="251"/>
  <c r="S1377" i="251" s="1"/>
  <c r="O1393" i="251"/>
  <c r="S1393" i="251" s="1"/>
  <c r="O1409" i="251"/>
  <c r="S1409" i="251" s="1"/>
  <c r="O1425" i="251"/>
  <c r="S1425" i="251" s="1"/>
  <c r="O1441" i="251"/>
  <c r="S1441" i="251" s="1"/>
  <c r="O1457" i="251"/>
  <c r="S1457" i="251" s="1"/>
  <c r="O1473" i="251"/>
  <c r="S1473" i="251" s="1"/>
  <c r="O1489" i="251"/>
  <c r="S1489" i="251" s="1"/>
  <c r="O1505" i="251"/>
  <c r="S1505" i="251" s="1"/>
  <c r="O1521" i="251"/>
  <c r="S1521" i="251" s="1"/>
  <c r="O1537" i="251"/>
  <c r="S1537" i="251" s="1"/>
  <c r="O1553" i="251"/>
  <c r="S1553" i="251" s="1"/>
  <c r="O1569" i="251"/>
  <c r="S1569" i="251" s="1"/>
  <c r="O1585" i="251"/>
  <c r="S1585" i="251" s="1"/>
  <c r="O1601" i="251"/>
  <c r="S1601" i="251" s="1"/>
  <c r="O1617" i="251"/>
  <c r="S1617" i="251" s="1"/>
  <c r="O1633" i="251"/>
  <c r="S1633" i="251" s="1"/>
  <c r="O1649" i="251"/>
  <c r="S1649" i="251" s="1"/>
  <c r="O1665" i="251"/>
  <c r="S1665" i="251" s="1"/>
  <c r="O1681" i="251"/>
  <c r="S1681" i="251" s="1"/>
  <c r="O1697" i="251"/>
  <c r="S1697" i="251" s="1"/>
  <c r="O1713" i="251"/>
  <c r="S1713" i="251" s="1"/>
  <c r="O1729" i="251"/>
  <c r="S1729" i="251" s="1"/>
  <c r="O1745" i="251"/>
  <c r="S1745" i="251" s="1"/>
  <c r="O1761" i="251"/>
  <c r="S1761" i="251" s="1"/>
  <c r="O1777" i="251"/>
  <c r="S1777" i="251" s="1"/>
  <c r="O1793" i="251"/>
  <c r="S1793" i="251" s="1"/>
  <c r="O1809" i="251"/>
  <c r="S1809" i="251" s="1"/>
  <c r="O1825" i="251"/>
  <c r="S1825" i="251" s="1"/>
  <c r="O1841" i="251"/>
  <c r="S1841" i="251" s="1"/>
  <c r="O1857" i="251"/>
  <c r="S1857" i="251" s="1"/>
  <c r="O33" i="251"/>
  <c r="S33" i="251" s="1"/>
  <c r="O92" i="251"/>
  <c r="S92" i="251" s="1"/>
  <c r="O111" i="251"/>
  <c r="S111" i="251" s="1"/>
  <c r="O130" i="251"/>
  <c r="S130" i="251" s="1"/>
  <c r="O169" i="251"/>
  <c r="S169" i="251" s="1"/>
  <c r="O227" i="251"/>
  <c r="S227" i="251" s="1"/>
  <c r="O285" i="251"/>
  <c r="S285" i="251" s="1"/>
  <c r="O322" i="251"/>
  <c r="S322" i="251" s="1"/>
  <c r="O361" i="251"/>
  <c r="S361" i="251" s="1"/>
  <c r="O381" i="251"/>
  <c r="S381" i="251" s="1"/>
  <c r="O400" i="251"/>
  <c r="S400" i="251" s="1"/>
  <c r="O419" i="251"/>
  <c r="S419" i="251" s="1"/>
  <c r="O458" i="251"/>
  <c r="S458" i="251" s="1"/>
  <c r="O496" i="251"/>
  <c r="S496" i="251" s="1"/>
  <c r="O514" i="251"/>
  <c r="S514" i="251" s="1"/>
  <c r="O549" i="251"/>
  <c r="S549" i="251" s="1"/>
  <c r="O620" i="251"/>
  <c r="S620" i="251" s="1"/>
  <c r="O673" i="251"/>
  <c r="S673" i="251" s="1"/>
  <c r="O708" i="251"/>
  <c r="S708" i="251" s="1"/>
  <c r="O779" i="251"/>
  <c r="S779" i="251" s="1"/>
  <c r="O814" i="251"/>
  <c r="S814" i="251" s="1"/>
  <c r="O832" i="251"/>
  <c r="S832" i="251" s="1"/>
  <c r="O867" i="251"/>
  <c r="S867" i="251" s="1"/>
  <c r="O902" i="251"/>
  <c r="S902" i="251" s="1"/>
  <c r="O920" i="251"/>
  <c r="S920" i="251" s="1"/>
  <c r="O938" i="251"/>
  <c r="S938" i="251" s="1"/>
  <c r="O973" i="251"/>
  <c r="S973" i="251" s="1"/>
  <c r="O1026" i="251"/>
  <c r="S1026" i="251" s="1"/>
  <c r="O1061" i="251"/>
  <c r="S1061" i="251" s="1"/>
  <c r="O73" i="251"/>
  <c r="S73" i="251" s="1"/>
  <c r="O151" i="251"/>
  <c r="S151" i="251" s="1"/>
  <c r="O190" i="251"/>
  <c r="S190" i="251" s="1"/>
  <c r="O208" i="251"/>
  <c r="S208" i="251" s="1"/>
  <c r="O266" i="251"/>
  <c r="S266" i="251" s="1"/>
  <c r="O304" i="251"/>
  <c r="S304" i="251" s="1"/>
  <c r="O343" i="251"/>
  <c r="S343" i="251" s="1"/>
  <c r="O439" i="251"/>
  <c r="S439" i="251" s="1"/>
  <c r="O532" i="251"/>
  <c r="S532" i="251" s="1"/>
  <c r="O603" i="251"/>
  <c r="S603" i="251" s="1"/>
  <c r="O638" i="251"/>
  <c r="S638" i="251" s="1"/>
  <c r="O656" i="251"/>
  <c r="S656" i="251" s="1"/>
  <c r="O691" i="251"/>
  <c r="S691" i="251" s="1"/>
  <c r="O726" i="251"/>
  <c r="S726" i="251" s="1"/>
  <c r="O744" i="251"/>
  <c r="S744" i="251" s="1"/>
  <c r="O762" i="251"/>
  <c r="S762" i="251" s="1"/>
  <c r="O797" i="251"/>
  <c r="S797" i="251" s="1"/>
  <c r="O850" i="251"/>
  <c r="S850" i="251" s="1"/>
  <c r="O885" i="251"/>
  <c r="S885" i="251" s="1"/>
  <c r="O956" i="251"/>
  <c r="S956" i="251" s="1"/>
  <c r="O1009" i="251"/>
  <c r="S1009" i="251" s="1"/>
  <c r="O1044" i="251"/>
  <c r="S1044" i="251" s="1"/>
  <c r="O1097" i="251"/>
  <c r="S1097" i="251" s="1"/>
  <c r="O1113" i="251"/>
  <c r="S1113" i="251" s="1"/>
  <c r="O1129" i="251"/>
  <c r="S1129" i="251" s="1"/>
  <c r="O1145" i="251"/>
  <c r="S1145" i="251" s="1"/>
  <c r="O1161" i="251"/>
  <c r="S1161" i="251" s="1"/>
  <c r="O1177" i="251"/>
  <c r="S1177" i="251" s="1"/>
  <c r="O1193" i="251"/>
  <c r="S1193" i="251" s="1"/>
  <c r="O1209" i="251"/>
  <c r="S1209" i="251" s="1"/>
  <c r="O1225" i="251"/>
  <c r="S1225" i="251" s="1"/>
  <c r="O1241" i="251"/>
  <c r="S1241" i="251" s="1"/>
  <c r="O1257" i="251"/>
  <c r="S1257" i="251" s="1"/>
  <c r="O1273" i="251"/>
  <c r="S1273" i="251" s="1"/>
  <c r="O1289" i="251"/>
  <c r="S1289" i="251" s="1"/>
  <c r="O1305" i="251"/>
  <c r="S1305" i="251" s="1"/>
  <c r="O1321" i="251"/>
  <c r="S1321" i="251" s="1"/>
  <c r="O1337" i="251"/>
  <c r="S1337" i="251" s="1"/>
  <c r="O1353" i="251"/>
  <c r="S1353" i="251" s="1"/>
  <c r="O1369" i="251"/>
  <c r="S1369" i="251" s="1"/>
  <c r="O1385" i="251"/>
  <c r="S1385" i="251" s="1"/>
  <c r="O1401" i="251"/>
  <c r="S1401" i="251" s="1"/>
  <c r="O1417" i="251"/>
  <c r="S1417" i="251" s="1"/>
  <c r="O1433" i="251"/>
  <c r="S1433" i="251" s="1"/>
  <c r="O1449" i="251"/>
  <c r="S1449" i="251" s="1"/>
  <c r="O1465" i="251"/>
  <c r="S1465" i="251" s="1"/>
  <c r="O1481" i="251"/>
  <c r="S1481" i="251" s="1"/>
  <c r="O1497" i="251"/>
  <c r="S1497" i="251" s="1"/>
  <c r="O1513" i="251"/>
  <c r="S1513" i="251" s="1"/>
  <c r="O1529" i="251"/>
  <c r="S1529" i="251" s="1"/>
  <c r="O1545" i="251"/>
  <c r="S1545" i="251" s="1"/>
  <c r="O1561" i="251"/>
  <c r="S1561" i="251" s="1"/>
  <c r="O1577" i="251"/>
  <c r="S1577" i="251" s="1"/>
  <c r="O1593" i="251"/>
  <c r="S1593" i="251" s="1"/>
  <c r="O1609" i="251"/>
  <c r="S1609" i="251" s="1"/>
  <c r="O1625" i="251"/>
  <c r="S1625" i="251" s="1"/>
  <c r="O1641" i="251"/>
  <c r="S1641" i="251" s="1"/>
  <c r="O1657" i="251"/>
  <c r="S1657" i="251" s="1"/>
  <c r="O1673" i="251"/>
  <c r="S1673" i="251" s="1"/>
  <c r="O1689" i="251"/>
  <c r="S1689" i="251" s="1"/>
  <c r="O1705" i="251"/>
  <c r="S1705" i="251" s="1"/>
  <c r="O1721" i="251"/>
  <c r="S1721" i="251" s="1"/>
  <c r="O1737" i="251"/>
  <c r="S1737" i="251" s="1"/>
  <c r="O1753" i="251"/>
  <c r="S1753" i="251" s="1"/>
  <c r="O1769" i="251"/>
  <c r="S1769" i="251" s="1"/>
  <c r="O1785" i="251"/>
  <c r="S1785" i="251" s="1"/>
  <c r="O1801" i="251"/>
  <c r="S1801" i="251" s="1"/>
  <c r="O1817" i="251"/>
  <c r="S1817" i="251" s="1"/>
  <c r="O1833" i="251"/>
  <c r="S1833" i="251" s="1"/>
  <c r="O1849" i="251"/>
  <c r="S1849" i="251" s="1"/>
  <c r="O1865" i="251"/>
  <c r="S1865" i="251" s="1"/>
  <c r="O25" i="251"/>
  <c r="S25" i="251" s="1"/>
  <c r="O46" i="251"/>
  <c r="S46" i="251" s="1"/>
  <c r="O67" i="251"/>
  <c r="S67" i="251" s="1"/>
  <c r="O109" i="251"/>
  <c r="S109" i="251" s="1"/>
  <c r="O129" i="251"/>
  <c r="S129" i="251" s="1"/>
  <c r="O215" i="251"/>
  <c r="S215" i="251" s="1"/>
  <c r="O276" i="251"/>
  <c r="S276" i="251" s="1"/>
  <c r="O297" i="251"/>
  <c r="S297" i="251" s="1"/>
  <c r="O339" i="251"/>
  <c r="S339" i="251" s="1"/>
  <c r="O465" i="251"/>
  <c r="S465" i="251" s="1"/>
  <c r="O525" i="251"/>
  <c r="S525" i="251" s="1"/>
  <c r="O564" i="251"/>
  <c r="S564" i="251" s="1"/>
  <c r="O660" i="251"/>
  <c r="S660" i="251" s="1"/>
  <c r="O718" i="251"/>
  <c r="S718" i="251" s="1"/>
  <c r="O50" i="251"/>
  <c r="S50" i="251" s="1"/>
  <c r="O156" i="251"/>
  <c r="S156" i="251" s="1"/>
  <c r="O200" i="251"/>
  <c r="S200" i="251" s="1"/>
  <c r="O220" i="251"/>
  <c r="S220" i="251" s="1"/>
  <c r="O240" i="251"/>
  <c r="S240" i="251" s="1"/>
  <c r="O302" i="251"/>
  <c r="S302" i="251" s="1"/>
  <c r="O31" i="251"/>
  <c r="S31" i="251" s="1"/>
  <c r="O94" i="251"/>
  <c r="S94" i="251" s="1"/>
  <c r="O136" i="251"/>
  <c r="S136" i="251" s="1"/>
  <c r="O471" i="251"/>
  <c r="S471" i="251" s="1"/>
  <c r="O490" i="251"/>
  <c r="S490" i="251" s="1"/>
  <c r="O530" i="251"/>
  <c r="S530" i="251" s="1"/>
  <c r="O588" i="251"/>
  <c r="S588" i="251" s="1"/>
  <c r="O666" i="251"/>
  <c r="S666" i="251" s="1"/>
  <c r="O704" i="251"/>
  <c r="S704" i="251" s="1"/>
  <c r="O723" i="251"/>
  <c r="S723" i="251" s="1"/>
  <c r="O741" i="251"/>
  <c r="S741" i="251" s="1"/>
  <c r="K4" i="251"/>
  <c r="K8" i="251" s="1"/>
  <c r="K12" i="251" s="1"/>
  <c r="O32" i="251"/>
  <c r="S32" i="251" s="1"/>
  <c r="O95" i="251"/>
  <c r="S95" i="251" s="1"/>
  <c r="O137" i="251"/>
  <c r="S137" i="251" s="1"/>
  <c r="O180" i="251"/>
  <c r="S180" i="251" s="1"/>
  <c r="O222" i="251"/>
  <c r="S222" i="251" s="1"/>
  <c r="O263" i="251"/>
  <c r="S263" i="251" s="1"/>
  <c r="O284" i="251"/>
  <c r="S284" i="251" s="1"/>
  <c r="O116" i="251"/>
  <c r="S116" i="251" s="1"/>
  <c r="O84" i="251"/>
  <c r="S84" i="251" s="1"/>
  <c r="O147" i="251"/>
  <c r="S147" i="251" s="1"/>
  <c r="K5" i="251"/>
  <c r="K9" i="251" s="1"/>
  <c r="K13" i="251" s="1"/>
  <c r="O103" i="251"/>
  <c r="S103" i="251" s="1"/>
  <c r="O125" i="251"/>
  <c r="S125" i="251" s="1"/>
  <c r="O193" i="251"/>
  <c r="S193" i="251" s="1"/>
  <c r="O236" i="251"/>
  <c r="S236" i="251" s="1"/>
  <c r="O323" i="251"/>
  <c r="S323" i="251" s="1"/>
  <c r="O472" i="251"/>
  <c r="S472" i="251" s="1"/>
  <c r="O492" i="251"/>
  <c r="S492" i="251" s="1"/>
  <c r="O533" i="251"/>
  <c r="S533" i="251" s="1"/>
  <c r="O573" i="251"/>
  <c r="S573" i="251" s="1"/>
  <c r="O592" i="251"/>
  <c r="S592" i="251" s="1"/>
  <c r="O612" i="251"/>
  <c r="S612" i="251" s="1"/>
  <c r="O749" i="251"/>
  <c r="S749" i="251" s="1"/>
  <c r="O864" i="251"/>
  <c r="S864" i="251" s="1"/>
  <c r="O883" i="251"/>
  <c r="S883" i="251" s="1"/>
  <c r="O922" i="251"/>
  <c r="S922" i="251" s="1"/>
  <c r="O961" i="251"/>
  <c r="S961" i="251" s="1"/>
  <c r="O1020" i="251"/>
  <c r="S1020" i="251" s="1"/>
  <c r="O1078" i="251"/>
  <c r="S1078" i="251" s="1"/>
  <c r="O1133" i="251"/>
  <c r="S1133" i="251" s="1"/>
  <c r="O1168" i="251"/>
  <c r="S1168" i="251" s="1"/>
  <c r="O1186" i="251"/>
  <c r="S1186" i="251" s="1"/>
  <c r="O1221" i="251"/>
  <c r="S1221" i="251" s="1"/>
  <c r="O1256" i="251"/>
  <c r="S1256" i="251" s="1"/>
  <c r="O1274" i="251"/>
  <c r="S1274" i="251" s="1"/>
  <c r="O1292" i="251"/>
  <c r="S1292" i="251" s="1"/>
  <c r="O1327" i="251"/>
  <c r="S1327" i="251" s="1"/>
  <c r="O1380" i="251"/>
  <c r="S1380" i="251" s="1"/>
  <c r="O1415" i="251"/>
  <c r="S1415" i="251" s="1"/>
  <c r="O1486" i="251"/>
  <c r="S1486" i="251" s="1"/>
  <c r="O1539" i="251"/>
  <c r="S1539" i="251" s="1"/>
  <c r="O1574" i="251"/>
  <c r="S1574" i="251" s="1"/>
  <c r="O1645" i="251"/>
  <c r="S1645" i="251" s="1"/>
  <c r="O1680" i="251"/>
  <c r="S1680" i="251" s="1"/>
  <c r="O1698" i="251"/>
  <c r="S1698" i="251" s="1"/>
  <c r="O1733" i="251"/>
  <c r="S1733" i="251" s="1"/>
  <c r="O1768" i="251"/>
  <c r="S1768" i="251" s="1"/>
  <c r="O1786" i="251"/>
  <c r="S1786" i="251" s="1"/>
  <c r="O1804" i="251"/>
  <c r="S1804" i="251" s="1"/>
  <c r="O1839" i="251"/>
  <c r="S1839" i="251" s="1"/>
  <c r="O1874" i="251"/>
  <c r="S1874" i="251" s="1"/>
  <c r="O1890" i="251"/>
  <c r="S1890" i="251" s="1"/>
  <c r="O1906" i="251"/>
  <c r="S1906" i="251" s="1"/>
  <c r="O1922" i="251"/>
  <c r="S1922" i="251" s="1"/>
  <c r="O1938" i="251"/>
  <c r="S1938" i="251" s="1"/>
  <c r="O1954" i="251"/>
  <c r="S1954" i="251" s="1"/>
  <c r="O1970" i="251"/>
  <c r="S1970" i="251" s="1"/>
  <c r="O1986" i="251"/>
  <c r="S1986" i="251" s="1"/>
  <c r="O2002" i="251"/>
  <c r="S2002" i="251" s="1"/>
  <c r="O2018" i="251"/>
  <c r="S2018" i="251" s="1"/>
  <c r="O2034" i="251"/>
  <c r="S2034" i="251" s="1"/>
  <c r="O2050" i="251"/>
  <c r="S2050" i="251" s="1"/>
  <c r="O2066" i="251"/>
  <c r="S2066" i="251" s="1"/>
  <c r="O2082" i="251"/>
  <c r="S2082" i="251" s="1"/>
  <c r="O2098" i="251"/>
  <c r="S2098" i="251" s="1"/>
  <c r="O2114" i="251"/>
  <c r="S2114" i="251" s="1"/>
  <c r="O2130" i="251"/>
  <c r="S2130" i="251" s="1"/>
  <c r="O2146" i="251"/>
  <c r="S2146" i="251" s="1"/>
  <c r="O2162" i="251"/>
  <c r="S2162" i="251" s="1"/>
  <c r="O2178" i="251"/>
  <c r="S2178" i="251" s="1"/>
  <c r="O2194" i="251"/>
  <c r="S2194" i="251" s="1"/>
  <c r="O2210" i="251"/>
  <c r="S2210" i="251" s="1"/>
  <c r="O2226" i="251"/>
  <c r="S2226" i="251" s="1"/>
  <c r="O2242" i="251"/>
  <c r="S2242" i="251" s="1"/>
  <c r="O2258" i="251"/>
  <c r="S2258" i="251" s="1"/>
  <c r="O2274" i="251"/>
  <c r="S2274" i="251" s="1"/>
  <c r="O2290" i="251"/>
  <c r="S2290" i="251" s="1"/>
  <c r="O2306" i="251"/>
  <c r="S2306" i="251" s="1"/>
  <c r="O2322" i="251"/>
  <c r="S2322" i="251" s="1"/>
  <c r="O2338" i="251"/>
  <c r="S2338" i="251" s="1"/>
  <c r="O2354" i="251"/>
  <c r="S2354" i="251" s="1"/>
  <c r="O2370" i="251"/>
  <c r="S2370" i="251" s="1"/>
  <c r="O2386" i="251"/>
  <c r="S2386" i="251" s="1"/>
  <c r="O2402" i="251"/>
  <c r="S2402" i="251" s="1"/>
  <c r="O2418" i="251"/>
  <c r="S2418" i="251" s="1"/>
  <c r="O2434" i="251"/>
  <c r="S2434" i="251" s="1"/>
  <c r="O2450" i="251"/>
  <c r="S2450" i="251" s="1"/>
  <c r="O2466" i="251"/>
  <c r="S2466" i="251" s="1"/>
  <c r="O2482" i="251"/>
  <c r="S2482" i="251" s="1"/>
  <c r="O2498" i="251"/>
  <c r="S2498" i="251" s="1"/>
  <c r="O2514" i="251"/>
  <c r="S2514" i="251" s="1"/>
  <c r="O2530" i="251"/>
  <c r="S2530" i="251" s="1"/>
  <c r="O2546" i="251"/>
  <c r="S2546" i="251" s="1"/>
  <c r="O2562" i="251"/>
  <c r="S2562" i="251" s="1"/>
  <c r="O2578" i="251"/>
  <c r="S2578" i="251" s="1"/>
  <c r="O2594" i="251"/>
  <c r="S2594" i="251" s="1"/>
  <c r="O2610" i="251"/>
  <c r="S2610" i="251" s="1"/>
  <c r="O2626" i="251"/>
  <c r="S2626" i="251" s="1"/>
  <c r="O2642" i="251"/>
  <c r="S2642" i="251" s="1"/>
  <c r="O2658" i="251"/>
  <c r="S2658" i="251" s="1"/>
  <c r="O2674" i="251"/>
  <c r="S2674" i="251" s="1"/>
  <c r="O2690" i="251"/>
  <c r="S2690" i="251" s="1"/>
  <c r="O2706" i="251"/>
  <c r="S2706" i="251" s="1"/>
  <c r="O2722" i="251"/>
  <c r="S2722" i="251" s="1"/>
  <c r="O2738" i="251"/>
  <c r="S2738" i="251" s="1"/>
  <c r="O2754" i="251"/>
  <c r="S2754" i="251" s="1"/>
  <c r="O2770" i="251"/>
  <c r="S2770" i="251" s="1"/>
  <c r="O2786" i="251"/>
  <c r="S2786" i="251" s="1"/>
  <c r="O2802" i="251"/>
  <c r="S2802" i="251" s="1"/>
  <c r="O2818" i="251"/>
  <c r="S2818" i="251" s="1"/>
  <c r="O2834" i="251"/>
  <c r="S2834" i="251" s="1"/>
  <c r="O2850" i="251"/>
  <c r="S2850" i="251" s="1"/>
  <c r="O2866" i="251"/>
  <c r="S2866" i="251" s="1"/>
  <c r="O2882" i="251"/>
  <c r="S2882" i="251" s="1"/>
  <c r="O2898" i="251"/>
  <c r="S2898" i="251" s="1"/>
  <c r="O2914" i="251"/>
  <c r="S2914" i="251" s="1"/>
  <c r="O2930" i="251"/>
  <c r="S2930" i="251" s="1"/>
  <c r="O2946" i="251"/>
  <c r="S2946" i="251" s="1"/>
  <c r="O2962" i="251"/>
  <c r="S2962" i="251" s="1"/>
  <c r="O2978" i="251"/>
  <c r="S2978" i="251" s="1"/>
  <c r="O2994" i="251"/>
  <c r="S2994" i="251" s="1"/>
  <c r="O3010" i="251"/>
  <c r="S3010" i="251" s="1"/>
  <c r="O58" i="251"/>
  <c r="S58" i="251" s="1"/>
  <c r="O80" i="251"/>
  <c r="S80" i="251" s="1"/>
  <c r="O148" i="251"/>
  <c r="S148" i="251" s="1"/>
  <c r="O280" i="251"/>
  <c r="S280" i="251" s="1"/>
  <c r="O346" i="251"/>
  <c r="S346" i="251" s="1"/>
  <c r="O366" i="251"/>
  <c r="S366" i="251" s="1"/>
  <c r="O387" i="251"/>
  <c r="S387" i="251" s="1"/>
  <c r="O408" i="251"/>
  <c r="S408" i="251" s="1"/>
  <c r="O451" i="251"/>
  <c r="S451" i="251" s="1"/>
  <c r="O513" i="251"/>
  <c r="S513" i="251" s="1"/>
  <c r="O554" i="251"/>
  <c r="S554" i="251" s="1"/>
  <c r="O651" i="251"/>
  <c r="S651" i="251" s="1"/>
  <c r="O690" i="251"/>
  <c r="S690" i="251" s="1"/>
  <c r="O710" i="251"/>
  <c r="S710" i="251" s="1"/>
  <c r="O731" i="251"/>
  <c r="S731" i="251" s="1"/>
  <c r="O808" i="251"/>
  <c r="S808" i="251" s="1"/>
  <c r="O827" i="251"/>
  <c r="S827" i="251" s="1"/>
  <c r="O845" i="251"/>
  <c r="S845" i="251" s="1"/>
  <c r="O942" i="251"/>
  <c r="S942" i="251" s="1"/>
  <c r="O981" i="251"/>
  <c r="S981" i="251" s="1"/>
  <c r="O1040" i="251"/>
  <c r="S1040" i="251" s="1"/>
  <c r="O1059" i="251"/>
  <c r="S1059" i="251" s="1"/>
  <c r="O1098" i="251"/>
  <c r="S1098" i="251" s="1"/>
  <c r="O1116" i="251"/>
  <c r="S1116" i="251" s="1"/>
  <c r="O1151" i="251"/>
  <c r="S1151" i="251" s="1"/>
  <c r="O1204" i="251"/>
  <c r="S1204" i="251" s="1"/>
  <c r="O1239" i="251"/>
  <c r="S1239" i="251" s="1"/>
  <c r="O1310" i="251"/>
  <c r="S1310" i="251" s="1"/>
  <c r="O1363" i="251"/>
  <c r="S1363" i="251" s="1"/>
  <c r="O1398" i="251"/>
  <c r="S1398" i="251" s="1"/>
  <c r="O1469" i="251"/>
  <c r="S1469" i="251" s="1"/>
  <c r="O1504" i="251"/>
  <c r="S1504" i="251" s="1"/>
  <c r="O1522" i="251"/>
  <c r="S1522" i="251" s="1"/>
  <c r="O1557" i="251"/>
  <c r="S1557" i="251" s="1"/>
  <c r="O1592" i="251"/>
  <c r="S1592" i="251" s="1"/>
  <c r="O1610" i="251"/>
  <c r="S1610" i="251" s="1"/>
  <c r="O1628" i="251"/>
  <c r="S1628" i="251" s="1"/>
  <c r="O1663" i="251"/>
  <c r="S1663" i="251" s="1"/>
  <c r="O1716" i="251"/>
  <c r="S1716" i="251" s="1"/>
  <c r="O1751" i="251"/>
  <c r="S1751" i="251" s="1"/>
  <c r="O1822" i="251"/>
  <c r="S1822" i="251" s="1"/>
  <c r="O110" i="251"/>
  <c r="S110" i="251" s="1"/>
  <c r="O201" i="251"/>
  <c r="S201" i="251" s="1"/>
  <c r="O243" i="251"/>
  <c r="S243" i="251" s="1"/>
  <c r="O394" i="251"/>
  <c r="S394" i="251" s="1"/>
  <c r="O414" i="251"/>
  <c r="S414" i="251" s="1"/>
  <c r="O435" i="251"/>
  <c r="S435" i="251" s="1"/>
  <c r="O499" i="251"/>
  <c r="S499" i="251" s="1"/>
  <c r="O540" i="251"/>
  <c r="S540" i="251" s="1"/>
  <c r="O598" i="251"/>
  <c r="S598" i="251" s="1"/>
  <c r="O637" i="251"/>
  <c r="S637" i="251" s="1"/>
  <c r="O657" i="251"/>
  <c r="S657" i="251" s="1"/>
  <c r="O677" i="251"/>
  <c r="S677" i="251" s="1"/>
  <c r="O833" i="251"/>
  <c r="S833" i="251" s="1"/>
  <c r="O851" i="251"/>
  <c r="S851" i="251" s="1"/>
  <c r="O870" i="251"/>
  <c r="S870" i="251" s="1"/>
  <c r="O890" i="251"/>
  <c r="S890" i="251" s="1"/>
  <c r="O948" i="251"/>
  <c r="S948" i="251" s="1"/>
  <c r="O968" i="251"/>
  <c r="S968" i="251" s="1"/>
  <c r="O1006" i="251"/>
  <c r="S1006" i="251" s="1"/>
  <c r="O1066" i="251"/>
  <c r="S1066" i="251" s="1"/>
  <c r="O1085" i="251"/>
  <c r="S1085" i="251" s="1"/>
  <c r="O1139" i="251"/>
  <c r="S1139" i="251" s="1"/>
  <c r="O1174" i="251"/>
  <c r="S1174" i="251" s="1"/>
  <c r="O1245" i="251"/>
  <c r="S1245" i="251" s="1"/>
  <c r="O1280" i="251"/>
  <c r="S1280" i="251" s="1"/>
  <c r="O1298" i="251"/>
  <c r="S1298" i="251" s="1"/>
  <c r="O1333" i="251"/>
  <c r="S1333" i="251" s="1"/>
  <c r="O1368" i="251"/>
  <c r="S1368" i="251" s="1"/>
  <c r="O1386" i="251"/>
  <c r="S1386" i="251" s="1"/>
  <c r="O1404" i="251"/>
  <c r="S1404" i="251" s="1"/>
  <c r="O1439" i="251"/>
  <c r="S1439" i="251" s="1"/>
  <c r="O1492" i="251"/>
  <c r="S1492" i="251" s="1"/>
  <c r="O1527" i="251"/>
  <c r="S1527" i="251" s="1"/>
  <c r="O1598" i="251"/>
  <c r="S1598" i="251" s="1"/>
  <c r="O1651" i="251"/>
  <c r="S1651" i="251" s="1"/>
  <c r="O1686" i="251"/>
  <c r="S1686" i="251" s="1"/>
  <c r="O1757" i="251"/>
  <c r="S1757" i="251" s="1"/>
  <c r="O1792" i="251"/>
  <c r="S1792" i="251" s="1"/>
  <c r="O1810" i="251"/>
  <c r="S1810" i="251" s="1"/>
  <c r="O1845" i="251"/>
  <c r="S1845" i="251" s="1"/>
  <c r="O20" i="251"/>
  <c r="S20" i="251" s="1"/>
  <c r="O66" i="251"/>
  <c r="S66" i="251" s="1"/>
  <c r="O224" i="251"/>
  <c r="S224" i="251" s="1"/>
  <c r="O288" i="251"/>
  <c r="S288" i="251" s="1"/>
  <c r="O479" i="251"/>
  <c r="S479" i="251" s="1"/>
  <c r="O561" i="251"/>
  <c r="S561" i="251" s="1"/>
  <c r="O580" i="251"/>
  <c r="S580" i="251" s="1"/>
  <c r="O619" i="251"/>
  <c r="S619" i="251" s="1"/>
  <c r="O737" i="251"/>
  <c r="S737" i="251" s="1"/>
  <c r="O756" i="251"/>
  <c r="S756" i="251" s="1"/>
  <c r="O776" i="251"/>
  <c r="S776" i="251" s="1"/>
  <c r="O795" i="251"/>
  <c r="S795" i="251" s="1"/>
  <c r="O909" i="251"/>
  <c r="S909" i="251" s="1"/>
  <c r="O930" i="251"/>
  <c r="S930" i="251" s="1"/>
  <c r="O988" i="251"/>
  <c r="S988" i="251" s="1"/>
  <c r="O1027" i="251"/>
  <c r="S1027" i="251" s="1"/>
  <c r="O1104" i="251"/>
  <c r="S1104" i="251" s="1"/>
  <c r="O1122" i="251"/>
  <c r="S1122" i="251" s="1"/>
  <c r="O1157" i="251"/>
  <c r="S1157" i="251" s="1"/>
  <c r="O1192" i="251"/>
  <c r="S1192" i="251" s="1"/>
  <c r="O1210" i="251"/>
  <c r="S1210" i="251" s="1"/>
  <c r="O1228" i="251"/>
  <c r="S1228" i="251" s="1"/>
  <c r="O1263" i="251"/>
  <c r="S1263" i="251" s="1"/>
  <c r="O1316" i="251"/>
  <c r="S1316" i="251" s="1"/>
  <c r="O1351" i="251"/>
  <c r="S1351" i="251" s="1"/>
  <c r="O1422" i="251"/>
  <c r="S1422" i="251" s="1"/>
  <c r="O1475" i="251"/>
  <c r="S1475" i="251" s="1"/>
  <c r="O1510" i="251"/>
  <c r="S1510" i="251" s="1"/>
  <c r="O1581" i="251"/>
  <c r="S1581" i="251" s="1"/>
  <c r="O1616" i="251"/>
  <c r="S1616" i="251" s="1"/>
  <c r="O1634" i="251"/>
  <c r="S1634" i="251" s="1"/>
  <c r="O1669" i="251"/>
  <c r="S1669" i="251" s="1"/>
  <c r="O1704" i="251"/>
  <c r="S1704" i="251" s="1"/>
  <c r="O1722" i="251"/>
  <c r="S1722" i="251" s="1"/>
  <c r="O1740" i="251"/>
  <c r="S1740" i="251" s="1"/>
  <c r="O1775" i="251"/>
  <c r="S1775" i="251" s="1"/>
  <c r="O1828" i="251"/>
  <c r="S1828" i="251" s="1"/>
  <c r="O1863" i="251"/>
  <c r="S1863" i="251" s="1"/>
  <c r="O1880" i="251"/>
  <c r="S1880" i="251" s="1"/>
  <c r="O1896" i="251"/>
  <c r="S1896" i="251" s="1"/>
  <c r="O1912" i="251"/>
  <c r="S1912" i="251" s="1"/>
  <c r="O1928" i="251"/>
  <c r="S1928" i="251" s="1"/>
  <c r="O1944" i="251"/>
  <c r="S1944" i="251" s="1"/>
  <c r="O1960" i="251"/>
  <c r="S1960" i="251" s="1"/>
  <c r="O1976" i="251"/>
  <c r="S1976" i="251" s="1"/>
  <c r="O1992" i="251"/>
  <c r="S1992" i="251" s="1"/>
  <c r="O2008" i="251"/>
  <c r="S2008" i="251" s="1"/>
  <c r="O2024" i="251"/>
  <c r="S2024" i="251" s="1"/>
  <c r="O2040" i="251"/>
  <c r="S2040" i="251" s="1"/>
  <c r="O2056" i="251"/>
  <c r="S2056" i="251" s="1"/>
  <c r="O2072" i="251"/>
  <c r="S2072" i="251" s="1"/>
  <c r="O2088" i="251"/>
  <c r="S2088" i="251" s="1"/>
  <c r="O2104" i="251"/>
  <c r="S2104" i="251" s="1"/>
  <c r="O2120" i="251"/>
  <c r="S2120" i="251" s="1"/>
  <c r="O2136" i="251"/>
  <c r="S2136" i="251" s="1"/>
  <c r="O2152" i="251"/>
  <c r="S2152" i="251" s="1"/>
  <c r="O2168" i="251"/>
  <c r="S2168" i="251" s="1"/>
  <c r="O2184" i="251"/>
  <c r="S2184" i="251" s="1"/>
  <c r="O2200" i="251"/>
  <c r="S2200" i="251" s="1"/>
  <c r="O2216" i="251"/>
  <c r="S2216" i="251" s="1"/>
  <c r="O2232" i="251"/>
  <c r="S2232" i="251" s="1"/>
  <c r="O2248" i="251"/>
  <c r="S2248" i="251" s="1"/>
  <c r="O2264" i="251"/>
  <c r="S2264" i="251" s="1"/>
  <c r="O2280" i="251"/>
  <c r="S2280" i="251" s="1"/>
  <c r="O2296" i="251"/>
  <c r="S2296" i="251" s="1"/>
  <c r="O2312" i="251"/>
  <c r="S2312" i="251" s="1"/>
  <c r="O2328" i="251"/>
  <c r="S2328" i="251" s="1"/>
  <c r="O2344" i="251"/>
  <c r="S2344" i="251" s="1"/>
  <c r="O2360" i="251"/>
  <c r="S2360" i="251" s="1"/>
  <c r="O2376" i="251"/>
  <c r="S2376" i="251" s="1"/>
  <c r="O2392" i="251"/>
  <c r="S2392" i="251" s="1"/>
  <c r="O2408" i="251"/>
  <c r="S2408" i="251" s="1"/>
  <c r="O2424" i="251"/>
  <c r="S2424" i="251" s="1"/>
  <c r="O2440" i="251"/>
  <c r="S2440" i="251" s="1"/>
  <c r="O2456" i="251"/>
  <c r="S2456" i="251" s="1"/>
  <c r="O2472" i="251"/>
  <c r="S2472" i="251" s="1"/>
  <c r="O2488" i="251"/>
  <c r="S2488" i="251" s="1"/>
  <c r="O2504" i="251"/>
  <c r="S2504" i="251" s="1"/>
  <c r="O2520" i="251"/>
  <c r="S2520" i="251" s="1"/>
  <c r="O2536" i="251"/>
  <c r="S2536" i="251" s="1"/>
  <c r="O2552" i="251"/>
  <c r="S2552" i="251" s="1"/>
  <c r="O2568" i="251"/>
  <c r="S2568" i="251" s="1"/>
  <c r="O2584" i="251"/>
  <c r="S2584" i="251" s="1"/>
  <c r="O2600" i="251"/>
  <c r="S2600" i="251" s="1"/>
  <c r="O2616" i="251"/>
  <c r="S2616" i="251" s="1"/>
  <c r="O2632" i="251"/>
  <c r="S2632" i="251" s="1"/>
  <c r="O2648" i="251"/>
  <c r="S2648" i="251" s="1"/>
  <c r="O2664" i="251"/>
  <c r="S2664" i="251" s="1"/>
  <c r="O2680" i="251"/>
  <c r="S2680" i="251" s="1"/>
  <c r="O2696" i="251"/>
  <c r="S2696" i="251" s="1"/>
  <c r="O2712" i="251"/>
  <c r="S2712" i="251" s="1"/>
  <c r="O2728" i="251"/>
  <c r="S2728" i="251" s="1"/>
  <c r="O2744" i="251"/>
  <c r="S2744" i="251" s="1"/>
  <c r="O2760" i="251"/>
  <c r="S2760" i="251" s="1"/>
  <c r="O2776" i="251"/>
  <c r="S2776" i="251" s="1"/>
  <c r="O2792" i="251"/>
  <c r="S2792" i="251" s="1"/>
  <c r="O2808" i="251"/>
  <c r="S2808" i="251" s="1"/>
  <c r="O2824" i="251"/>
  <c r="S2824" i="251" s="1"/>
  <c r="O2840" i="251"/>
  <c r="S2840" i="251" s="1"/>
  <c r="O2856" i="251"/>
  <c r="S2856" i="251" s="1"/>
  <c r="O2872" i="251"/>
  <c r="S2872" i="251" s="1"/>
  <c r="O2888" i="251"/>
  <c r="S2888" i="251" s="1"/>
  <c r="O2904" i="251"/>
  <c r="S2904" i="251" s="1"/>
  <c r="O2920" i="251"/>
  <c r="S2920" i="251" s="1"/>
  <c r="O2936" i="251"/>
  <c r="S2936" i="251" s="1"/>
  <c r="O2952" i="251"/>
  <c r="S2952" i="251" s="1"/>
  <c r="O2968" i="251"/>
  <c r="S2968" i="251" s="1"/>
  <c r="O2984" i="251"/>
  <c r="S2984" i="251" s="1"/>
  <c r="O3000" i="251"/>
  <c r="S3000" i="251" s="1"/>
  <c r="O3016" i="251"/>
  <c r="S3016" i="251" s="1"/>
  <c r="O233" i="251"/>
  <c r="S233" i="251" s="1"/>
  <c r="O298" i="251"/>
  <c r="S298" i="251" s="1"/>
  <c r="O320" i="251"/>
  <c r="S320" i="251" s="1"/>
  <c r="O425" i="251"/>
  <c r="S425" i="251" s="1"/>
  <c r="O468" i="251"/>
  <c r="S468" i="251" s="1"/>
  <c r="O589" i="251"/>
  <c r="S589" i="251" s="1"/>
  <c r="O668" i="251"/>
  <c r="S668" i="251" s="1"/>
  <c r="O785" i="251"/>
  <c r="S785" i="251" s="1"/>
  <c r="O842" i="251"/>
  <c r="S842" i="251" s="1"/>
  <c r="O861" i="251"/>
  <c r="S861" i="251" s="1"/>
  <c r="O899" i="251"/>
  <c r="S899" i="251" s="1"/>
  <c r="O918" i="251"/>
  <c r="S918" i="251" s="1"/>
  <c r="O939" i="251"/>
  <c r="S939" i="251" s="1"/>
  <c r="O978" i="251"/>
  <c r="S978" i="251" s="1"/>
  <c r="O996" i="251"/>
  <c r="S996" i="251" s="1"/>
  <c r="O1056" i="251"/>
  <c r="S1056" i="251" s="1"/>
  <c r="O1094" i="251"/>
  <c r="S1094" i="251" s="1"/>
  <c r="O1112" i="251"/>
  <c r="S1112" i="251" s="1"/>
  <c r="O1130" i="251"/>
  <c r="S1130" i="251" s="1"/>
  <c r="O1148" i="251"/>
  <c r="S1148" i="251" s="1"/>
  <c r="O1183" i="251"/>
  <c r="S1183" i="251" s="1"/>
  <c r="O1236" i="251"/>
  <c r="S1236" i="251" s="1"/>
  <c r="O1271" i="251"/>
  <c r="S1271" i="251" s="1"/>
  <c r="O1342" i="251"/>
  <c r="S1342" i="251" s="1"/>
  <c r="O1395" i="251"/>
  <c r="S1395" i="251" s="1"/>
  <c r="O1430" i="251"/>
  <c r="S1430" i="251" s="1"/>
  <c r="O1501" i="251"/>
  <c r="S1501" i="251" s="1"/>
  <c r="O1536" i="251"/>
  <c r="S1536" i="251" s="1"/>
  <c r="O1554" i="251"/>
  <c r="S1554" i="251" s="1"/>
  <c r="O1589" i="251"/>
  <c r="S1589" i="251" s="1"/>
  <c r="O1624" i="251"/>
  <c r="S1624" i="251" s="1"/>
  <c r="O1642" i="251"/>
  <c r="S1642" i="251" s="1"/>
  <c r="O1660" i="251"/>
  <c r="S1660" i="251" s="1"/>
  <c r="O1695" i="251"/>
  <c r="S1695" i="251" s="1"/>
  <c r="O1748" i="251"/>
  <c r="S1748" i="251" s="1"/>
  <c r="O1783" i="251"/>
  <c r="S1783" i="251" s="1"/>
  <c r="O1854" i="251"/>
  <c r="S1854" i="251" s="1"/>
  <c r="O55" i="251"/>
  <c r="S55" i="251" s="1"/>
  <c r="O77" i="251"/>
  <c r="S77" i="251" s="1"/>
  <c r="O145" i="251"/>
  <c r="S145" i="251" s="1"/>
  <c r="O167" i="251"/>
  <c r="S167" i="251" s="1"/>
  <c r="O489" i="251"/>
  <c r="S489" i="251" s="1"/>
  <c r="O510" i="251"/>
  <c r="S510" i="251" s="1"/>
  <c r="O550" i="251"/>
  <c r="S550" i="251" s="1"/>
  <c r="O571" i="251"/>
  <c r="S571" i="251" s="1"/>
  <c r="O609" i="251"/>
  <c r="S609" i="251" s="1"/>
  <c r="O628" i="251"/>
  <c r="S628" i="251" s="1"/>
  <c r="O648" i="251"/>
  <c r="S648" i="251" s="1"/>
  <c r="O707" i="251"/>
  <c r="S707" i="251" s="1"/>
  <c r="O728" i="251"/>
  <c r="S728" i="251" s="1"/>
  <c r="O747" i="251"/>
  <c r="S747" i="251" s="1"/>
  <c r="O766" i="251"/>
  <c r="S766" i="251" s="1"/>
  <c r="O824" i="251"/>
  <c r="S824" i="251" s="1"/>
  <c r="O881" i="251"/>
  <c r="S881" i="251" s="1"/>
  <c r="O1037" i="251"/>
  <c r="S1037" i="251" s="1"/>
  <c r="O1076" i="251"/>
  <c r="S1076" i="251" s="1"/>
  <c r="O1166" i="251"/>
  <c r="S1166" i="251" s="1"/>
  <c r="O1219" i="251"/>
  <c r="S1219" i="251" s="1"/>
  <c r="O1254" i="251"/>
  <c r="S1254" i="251" s="1"/>
  <c r="O1325" i="251"/>
  <c r="S1325" i="251" s="1"/>
  <c r="O1360" i="251"/>
  <c r="S1360" i="251" s="1"/>
  <c r="O1378" i="251"/>
  <c r="S1378" i="251" s="1"/>
  <c r="O1413" i="251"/>
  <c r="S1413" i="251" s="1"/>
  <c r="O1448" i="251"/>
  <c r="S1448" i="251" s="1"/>
  <c r="O1466" i="251"/>
  <c r="S1466" i="251" s="1"/>
  <c r="O1484" i="251"/>
  <c r="S1484" i="251" s="1"/>
  <c r="O1519" i="251"/>
  <c r="S1519" i="251" s="1"/>
  <c r="O1572" i="251"/>
  <c r="S1572" i="251" s="1"/>
  <c r="O1607" i="251"/>
  <c r="S1607" i="251" s="1"/>
  <c r="O1678" i="251"/>
  <c r="S1678" i="251" s="1"/>
  <c r="O1731" i="251"/>
  <c r="S1731" i="251" s="1"/>
  <c r="O1766" i="251"/>
  <c r="S1766" i="251" s="1"/>
  <c r="O1837" i="251"/>
  <c r="S1837" i="251" s="1"/>
  <c r="O1872" i="251"/>
  <c r="S1872" i="251" s="1"/>
  <c r="O1888" i="251"/>
  <c r="S1888" i="251" s="1"/>
  <c r="O1904" i="251"/>
  <c r="S1904" i="251" s="1"/>
  <c r="O1920" i="251"/>
  <c r="S1920" i="251" s="1"/>
  <c r="O1936" i="251"/>
  <c r="S1936" i="251" s="1"/>
  <c r="O1952" i="251"/>
  <c r="S1952" i="251" s="1"/>
  <c r="O1968" i="251"/>
  <c r="S1968" i="251" s="1"/>
  <c r="O1984" i="251"/>
  <c r="S1984" i="251" s="1"/>
  <c r="O2000" i="251"/>
  <c r="S2000" i="251" s="1"/>
  <c r="O2016" i="251"/>
  <c r="S2016" i="251" s="1"/>
  <c r="O2032" i="251"/>
  <c r="S2032" i="251" s="1"/>
  <c r="O2048" i="251"/>
  <c r="S2048" i="251" s="1"/>
  <c r="O2064" i="251"/>
  <c r="S2064" i="251" s="1"/>
  <c r="O2080" i="251"/>
  <c r="S2080" i="251" s="1"/>
  <c r="O2096" i="251"/>
  <c r="S2096" i="251" s="1"/>
  <c r="O2112" i="251"/>
  <c r="S2112" i="251" s="1"/>
  <c r="O2128" i="251"/>
  <c r="S2128" i="251" s="1"/>
  <c r="O2144" i="251"/>
  <c r="S2144" i="251" s="1"/>
  <c r="O2160" i="251"/>
  <c r="S2160" i="251" s="1"/>
  <c r="O2176" i="251"/>
  <c r="S2176" i="251" s="1"/>
  <c r="O2192" i="251"/>
  <c r="S2192" i="251" s="1"/>
  <c r="O2208" i="251"/>
  <c r="S2208" i="251" s="1"/>
  <c r="O2224" i="251"/>
  <c r="S2224" i="251" s="1"/>
  <c r="O2240" i="251"/>
  <c r="S2240" i="251" s="1"/>
  <c r="O2256" i="251"/>
  <c r="S2256" i="251" s="1"/>
  <c r="O2272" i="251"/>
  <c r="S2272" i="251" s="1"/>
  <c r="O2288" i="251"/>
  <c r="S2288" i="251" s="1"/>
  <c r="O2304" i="251"/>
  <c r="S2304" i="251" s="1"/>
  <c r="O2320" i="251"/>
  <c r="S2320" i="251" s="1"/>
  <c r="O2336" i="251"/>
  <c r="S2336" i="251" s="1"/>
  <c r="O2352" i="251"/>
  <c r="S2352" i="251" s="1"/>
  <c r="O2368" i="251"/>
  <c r="S2368" i="251" s="1"/>
  <c r="O2384" i="251"/>
  <c r="S2384" i="251" s="1"/>
  <c r="O2400" i="251"/>
  <c r="S2400" i="251" s="1"/>
  <c r="O2416" i="251"/>
  <c r="S2416" i="251" s="1"/>
  <c r="O2432" i="251"/>
  <c r="S2432" i="251" s="1"/>
  <c r="O2448" i="251"/>
  <c r="S2448" i="251" s="1"/>
  <c r="O2464" i="251"/>
  <c r="S2464" i="251" s="1"/>
  <c r="O2480" i="251"/>
  <c r="S2480" i="251" s="1"/>
  <c r="O2496" i="251"/>
  <c r="S2496" i="251" s="1"/>
  <c r="O2512" i="251"/>
  <c r="S2512" i="251" s="1"/>
  <c r="O2528" i="251"/>
  <c r="S2528" i="251" s="1"/>
  <c r="O2544" i="251"/>
  <c r="S2544" i="251" s="1"/>
  <c r="O2560" i="251"/>
  <c r="S2560" i="251" s="1"/>
  <c r="O2576" i="251"/>
  <c r="S2576" i="251" s="1"/>
  <c r="O2592" i="251"/>
  <c r="S2592" i="251" s="1"/>
  <c r="O2608" i="251"/>
  <c r="S2608" i="251" s="1"/>
  <c r="O2624" i="251"/>
  <c r="S2624" i="251" s="1"/>
  <c r="O2640" i="251"/>
  <c r="S2640" i="251" s="1"/>
  <c r="O2656" i="251"/>
  <c r="S2656" i="251" s="1"/>
  <c r="O2672" i="251"/>
  <c r="S2672" i="251" s="1"/>
  <c r="O2688" i="251"/>
  <c r="S2688" i="251" s="1"/>
  <c r="O2704" i="251"/>
  <c r="S2704" i="251" s="1"/>
  <c r="O2720" i="251"/>
  <c r="S2720" i="251" s="1"/>
  <c r="O2736" i="251"/>
  <c r="S2736" i="251" s="1"/>
  <c r="O2752" i="251"/>
  <c r="S2752" i="251" s="1"/>
  <c r="O2768" i="251"/>
  <c r="S2768" i="251" s="1"/>
  <c r="O2784" i="251"/>
  <c r="S2784" i="251" s="1"/>
  <c r="O2800" i="251"/>
  <c r="S2800" i="251" s="1"/>
  <c r="O2816" i="251"/>
  <c r="S2816" i="251" s="1"/>
  <c r="O2832" i="251"/>
  <c r="S2832" i="251" s="1"/>
  <c r="O2848" i="251"/>
  <c r="S2848" i="251" s="1"/>
  <c r="O2864" i="251"/>
  <c r="S2864" i="251" s="1"/>
  <c r="O2880" i="251"/>
  <c r="S2880" i="251" s="1"/>
  <c r="O2896" i="251"/>
  <c r="S2896" i="251" s="1"/>
  <c r="O2912" i="251"/>
  <c r="S2912" i="251" s="1"/>
  <c r="O2928" i="251"/>
  <c r="S2928" i="251" s="1"/>
  <c r="O2944" i="251"/>
  <c r="S2944" i="251" s="1"/>
  <c r="O2960" i="251"/>
  <c r="S2960" i="251" s="1"/>
  <c r="O2976" i="251"/>
  <c r="S2976" i="251" s="1"/>
  <c r="O2992" i="251"/>
  <c r="S2992" i="251" s="1"/>
  <c r="O3008" i="251"/>
  <c r="S3008" i="251" s="1"/>
  <c r="O39" i="251"/>
  <c r="S39" i="251" s="1"/>
  <c r="O250" i="251"/>
  <c r="S250" i="251" s="1"/>
  <c r="O563" i="251"/>
  <c r="S563" i="251" s="1"/>
  <c r="O584" i="251"/>
  <c r="S584" i="251" s="1"/>
  <c r="O670" i="251"/>
  <c r="S670" i="251" s="1"/>
  <c r="O733" i="251"/>
  <c r="S733" i="251" s="1"/>
  <c r="O754" i="251"/>
  <c r="S754" i="251" s="1"/>
  <c r="O816" i="251"/>
  <c r="S816" i="251" s="1"/>
  <c r="O836" i="251"/>
  <c r="S836" i="251" s="1"/>
  <c r="O878" i="251"/>
  <c r="S878" i="251" s="1"/>
  <c r="O1090" i="251"/>
  <c r="S1090" i="251" s="1"/>
  <c r="O1149" i="251"/>
  <c r="S1149" i="251" s="1"/>
  <c r="O1188" i="251"/>
  <c r="S1188" i="251" s="1"/>
  <c r="O1226" i="251"/>
  <c r="S1226" i="251" s="1"/>
  <c r="O1246" i="251"/>
  <c r="S1246" i="251" s="1"/>
  <c r="O1303" i="251"/>
  <c r="S1303" i="251" s="1"/>
  <c r="O1322" i="251"/>
  <c r="S1322" i="251" s="1"/>
  <c r="O1438" i="251"/>
  <c r="S1438" i="251" s="1"/>
  <c r="O1476" i="251"/>
  <c r="S1476" i="251" s="1"/>
  <c r="O1495" i="251"/>
  <c r="S1495" i="251" s="1"/>
  <c r="O1534" i="251"/>
  <c r="S1534" i="251" s="1"/>
  <c r="O1591" i="251"/>
  <c r="S1591" i="251" s="1"/>
  <c r="O1650" i="251"/>
  <c r="S1650" i="251" s="1"/>
  <c r="O1727" i="251"/>
  <c r="S1727" i="251" s="1"/>
  <c r="O1805" i="251"/>
  <c r="S1805" i="251" s="1"/>
  <c r="O1843" i="251"/>
  <c r="S1843" i="251" s="1"/>
  <c r="O1898" i="251"/>
  <c r="S1898" i="251" s="1"/>
  <c r="O1933" i="251"/>
  <c r="S1933" i="251" s="1"/>
  <c r="O2004" i="251"/>
  <c r="S2004" i="251" s="1"/>
  <c r="O2039" i="251"/>
  <c r="S2039" i="251" s="1"/>
  <c r="O2057" i="251"/>
  <c r="S2057" i="251" s="1"/>
  <c r="O2092" i="251"/>
  <c r="S2092" i="251" s="1"/>
  <c r="O2127" i="251"/>
  <c r="S2127" i="251" s="1"/>
  <c r="O2145" i="251"/>
  <c r="S2145" i="251" s="1"/>
  <c r="O2163" i="251"/>
  <c r="S2163" i="251" s="1"/>
  <c r="O2198" i="251"/>
  <c r="S2198" i="251" s="1"/>
  <c r="O2251" i="251"/>
  <c r="S2251" i="251" s="1"/>
  <c r="O2286" i="251"/>
  <c r="S2286" i="251" s="1"/>
  <c r="O2357" i="251"/>
  <c r="S2357" i="251" s="1"/>
  <c r="O2410" i="251"/>
  <c r="S2410" i="251" s="1"/>
  <c r="O2445" i="251"/>
  <c r="S2445" i="251" s="1"/>
  <c r="O2516" i="251"/>
  <c r="S2516" i="251" s="1"/>
  <c r="O2551" i="251"/>
  <c r="S2551" i="251" s="1"/>
  <c r="O2569" i="251"/>
  <c r="S2569" i="251" s="1"/>
  <c r="O2604" i="251"/>
  <c r="S2604" i="251" s="1"/>
  <c r="O2639" i="251"/>
  <c r="S2639" i="251" s="1"/>
  <c r="O2657" i="251"/>
  <c r="S2657" i="251" s="1"/>
  <c r="O2675" i="251"/>
  <c r="S2675" i="251" s="1"/>
  <c r="O2710" i="251"/>
  <c r="S2710" i="251" s="1"/>
  <c r="O2763" i="251"/>
  <c r="S2763" i="251" s="1"/>
  <c r="O2798" i="251"/>
  <c r="S2798" i="251" s="1"/>
  <c r="O2869" i="251"/>
  <c r="S2869" i="251" s="1"/>
  <c r="O2922" i="251"/>
  <c r="S2922" i="251" s="1"/>
  <c r="O2957" i="251"/>
  <c r="S2957" i="251" s="1"/>
  <c r="O3027" i="251"/>
  <c r="S3027" i="251" s="1"/>
  <c r="O3043" i="251"/>
  <c r="S3043" i="251" s="1"/>
  <c r="O3059" i="251"/>
  <c r="S3059" i="251" s="1"/>
  <c r="O3075" i="251"/>
  <c r="S3075" i="251" s="1"/>
  <c r="O3091" i="251"/>
  <c r="S3091" i="251" s="1"/>
  <c r="O3107" i="251"/>
  <c r="S3107" i="251" s="1"/>
  <c r="O3123" i="251"/>
  <c r="S3123" i="251" s="1"/>
  <c r="O3139" i="251"/>
  <c r="S3139" i="251" s="1"/>
  <c r="O3155" i="251"/>
  <c r="S3155" i="251" s="1"/>
  <c r="O3171" i="251"/>
  <c r="S3171" i="251" s="1"/>
  <c r="O3187" i="251"/>
  <c r="S3187" i="251" s="1"/>
  <c r="O3203" i="251"/>
  <c r="S3203" i="251" s="1"/>
  <c r="O3219" i="251"/>
  <c r="S3219" i="251" s="1"/>
  <c r="O3235" i="251"/>
  <c r="S3235" i="251" s="1"/>
  <c r="O3251" i="251"/>
  <c r="S3251" i="251" s="1"/>
  <c r="O3267" i="251"/>
  <c r="S3267" i="251" s="1"/>
  <c r="O3283" i="251"/>
  <c r="S3283" i="251" s="1"/>
  <c r="O3299" i="251"/>
  <c r="S3299" i="251" s="1"/>
  <c r="O3315" i="251"/>
  <c r="S3315" i="251" s="1"/>
  <c r="O3331" i="251"/>
  <c r="S3331" i="251" s="1"/>
  <c r="O3347" i="251"/>
  <c r="S3347" i="251" s="1"/>
  <c r="O3363" i="251"/>
  <c r="S3363" i="251" s="1"/>
  <c r="O3379" i="251"/>
  <c r="S3379" i="251" s="1"/>
  <c r="O3395" i="251"/>
  <c r="S3395" i="251" s="1"/>
  <c r="O3411" i="251"/>
  <c r="S3411" i="251" s="1"/>
  <c r="O3427" i="251"/>
  <c r="S3427" i="251" s="1"/>
  <c r="O3443" i="251"/>
  <c r="S3443" i="251" s="1"/>
  <c r="O3459" i="251"/>
  <c r="S3459" i="251" s="1"/>
  <c r="O3475" i="251"/>
  <c r="S3475" i="251" s="1"/>
  <c r="O3491" i="251"/>
  <c r="S3491" i="251" s="1"/>
  <c r="O3507" i="251"/>
  <c r="S3507" i="251" s="1"/>
  <c r="O3523" i="251"/>
  <c r="S3523" i="251" s="1"/>
  <c r="O3539" i="251"/>
  <c r="S3539" i="251" s="1"/>
  <c r="O3555" i="251"/>
  <c r="S3555" i="251" s="1"/>
  <c r="O3571" i="251"/>
  <c r="S3571" i="251" s="1"/>
  <c r="O3587" i="251"/>
  <c r="S3587" i="251" s="1"/>
  <c r="O3603" i="251"/>
  <c r="S3603" i="251" s="1"/>
  <c r="O3619" i="251"/>
  <c r="S3619" i="251" s="1"/>
  <c r="O3635" i="251"/>
  <c r="S3635" i="251" s="1"/>
  <c r="O3651" i="251"/>
  <c r="S3651" i="251" s="1"/>
  <c r="O3667" i="251"/>
  <c r="S3667" i="251" s="1"/>
  <c r="O3683" i="251"/>
  <c r="S3683" i="251" s="1"/>
  <c r="O3699" i="251"/>
  <c r="S3699" i="251" s="1"/>
  <c r="O3715" i="251"/>
  <c r="S3715" i="251" s="1"/>
  <c r="O3731" i="251"/>
  <c r="S3731" i="251" s="1"/>
  <c r="O3747" i="251"/>
  <c r="S3747" i="251" s="1"/>
  <c r="O3763" i="251"/>
  <c r="S3763" i="251" s="1"/>
  <c r="O3779" i="251"/>
  <c r="S3779" i="251" s="1"/>
  <c r="O3795" i="251"/>
  <c r="S3795" i="251" s="1"/>
  <c r="O3811" i="251"/>
  <c r="S3811" i="251" s="1"/>
  <c r="O3827" i="251"/>
  <c r="S3827" i="251" s="1"/>
  <c r="O3843" i="251"/>
  <c r="S3843" i="251" s="1"/>
  <c r="O3859" i="251"/>
  <c r="S3859" i="251" s="1"/>
  <c r="O3875" i="251"/>
  <c r="S3875" i="251" s="1"/>
  <c r="O3891" i="251"/>
  <c r="S3891" i="251" s="1"/>
  <c r="O3907" i="251"/>
  <c r="S3907" i="251" s="1"/>
  <c r="O3923" i="251"/>
  <c r="S3923" i="251" s="1"/>
  <c r="O3939" i="251"/>
  <c r="S3939" i="251" s="1"/>
  <c r="O3955" i="251"/>
  <c r="S3955" i="251" s="1"/>
  <c r="O3971" i="251"/>
  <c r="S3971" i="251" s="1"/>
  <c r="O3987" i="251"/>
  <c r="S3987" i="251" s="1"/>
  <c r="O4003" i="251"/>
  <c r="S4003" i="251" s="1"/>
  <c r="O4019" i="251"/>
  <c r="S4019" i="251" s="1"/>
  <c r="O4035" i="251"/>
  <c r="S4035" i="251" s="1"/>
  <c r="O4051" i="251"/>
  <c r="S4051" i="251" s="1"/>
  <c r="O4067" i="251"/>
  <c r="S4067" i="251" s="1"/>
  <c r="O4083" i="251"/>
  <c r="S4083" i="251" s="1"/>
  <c r="O4099" i="251"/>
  <c r="S4099" i="251" s="1"/>
  <c r="O4115" i="251"/>
  <c r="S4115" i="251" s="1"/>
  <c r="O4131" i="251"/>
  <c r="S4131" i="251" s="1"/>
  <c r="O4147" i="251"/>
  <c r="S4147" i="251" s="1"/>
  <c r="O4163" i="251"/>
  <c r="S4163" i="251" s="1"/>
  <c r="O4179" i="251"/>
  <c r="S4179" i="251" s="1"/>
  <c r="O4195" i="251"/>
  <c r="S4195" i="251" s="1"/>
  <c r="O4211" i="251"/>
  <c r="S4211" i="251" s="1"/>
  <c r="O4227" i="251"/>
  <c r="S4227" i="251" s="1"/>
  <c r="O4243" i="251"/>
  <c r="S4243" i="251" s="1"/>
  <c r="O4259" i="251"/>
  <c r="S4259" i="251" s="1"/>
  <c r="O4275" i="251"/>
  <c r="S4275" i="251" s="1"/>
  <c r="O4291" i="251"/>
  <c r="S4291" i="251" s="1"/>
  <c r="O4307" i="251"/>
  <c r="S4307" i="251" s="1"/>
  <c r="O4323" i="251"/>
  <c r="S4323" i="251" s="1"/>
  <c r="O4339" i="251"/>
  <c r="S4339" i="251" s="1"/>
  <c r="O4355" i="251"/>
  <c r="S4355" i="251" s="1"/>
  <c r="O4371" i="251"/>
  <c r="S4371" i="251" s="1"/>
  <c r="O4387" i="251"/>
  <c r="S4387" i="251" s="1"/>
  <c r="O4403" i="251"/>
  <c r="S4403" i="251" s="1"/>
  <c r="O4419" i="251"/>
  <c r="S4419" i="251" s="1"/>
  <c r="O4435" i="251"/>
  <c r="S4435" i="251" s="1"/>
  <c r="O4451" i="251"/>
  <c r="S4451" i="251" s="1"/>
  <c r="O4467" i="251"/>
  <c r="S4467" i="251" s="1"/>
  <c r="O4483" i="251"/>
  <c r="S4483" i="251" s="1"/>
  <c r="O4499" i="251"/>
  <c r="S4499" i="251" s="1"/>
  <c r="O4515" i="251"/>
  <c r="S4515" i="251" s="1"/>
  <c r="O4531" i="251"/>
  <c r="S4531" i="251" s="1"/>
  <c r="O4547" i="251"/>
  <c r="S4547" i="251" s="1"/>
  <c r="O4563" i="251"/>
  <c r="S4563" i="251" s="1"/>
  <c r="O4579" i="251"/>
  <c r="S4579" i="251" s="1"/>
  <c r="O4595" i="251"/>
  <c r="S4595" i="251" s="1"/>
  <c r="O4611" i="251"/>
  <c r="S4611" i="251" s="1"/>
  <c r="O4627" i="251"/>
  <c r="S4627" i="251" s="1"/>
  <c r="O4643" i="251"/>
  <c r="S4643" i="251" s="1"/>
  <c r="O4659" i="251"/>
  <c r="S4659" i="251" s="1"/>
  <c r="O4675" i="251"/>
  <c r="S4675" i="251" s="1"/>
  <c r="O4691" i="251"/>
  <c r="S4691" i="251" s="1"/>
  <c r="O4707" i="251"/>
  <c r="S4707" i="251" s="1"/>
  <c r="O4723" i="251"/>
  <c r="S4723" i="251" s="1"/>
  <c r="O4739" i="251"/>
  <c r="S4739" i="251" s="1"/>
  <c r="O4755" i="251"/>
  <c r="S4755" i="251" s="1"/>
  <c r="O4771" i="251"/>
  <c r="S4771" i="251" s="1"/>
  <c r="O4787" i="251"/>
  <c r="S4787" i="251" s="1"/>
  <c r="O4803" i="251"/>
  <c r="S4803" i="251" s="1"/>
  <c r="O4819" i="251"/>
  <c r="S4819" i="251" s="1"/>
  <c r="O4835" i="251"/>
  <c r="S4835" i="251" s="1"/>
  <c r="O4851" i="251"/>
  <c r="S4851" i="251" s="1"/>
  <c r="O4867" i="251"/>
  <c r="S4867" i="251" s="1"/>
  <c r="O4883" i="251"/>
  <c r="S4883" i="251" s="1"/>
  <c r="O4899" i="251"/>
  <c r="S4899" i="251" s="1"/>
  <c r="O4915" i="251"/>
  <c r="S4915" i="251" s="1"/>
  <c r="O4931" i="251"/>
  <c r="S4931" i="251" s="1"/>
  <c r="O4947" i="251"/>
  <c r="S4947" i="251" s="1"/>
  <c r="O4963" i="251"/>
  <c r="S4963" i="251" s="1"/>
  <c r="O4979" i="251"/>
  <c r="S4979" i="251" s="1"/>
  <c r="O4995" i="251"/>
  <c r="S4995" i="251" s="1"/>
  <c r="O5011" i="251"/>
  <c r="S5011" i="251" s="1"/>
  <c r="O5027" i="251"/>
  <c r="S5027" i="251" s="1"/>
  <c r="O5043" i="251"/>
  <c r="S5043" i="251" s="1"/>
  <c r="O5059" i="251"/>
  <c r="S5059" i="251" s="1"/>
  <c r="O5075" i="251"/>
  <c r="S5075" i="251" s="1"/>
  <c r="O5091" i="251"/>
  <c r="S5091" i="251" s="1"/>
  <c r="O5107" i="251"/>
  <c r="S5107" i="251" s="1"/>
  <c r="O5123" i="251"/>
  <c r="S5123" i="251" s="1"/>
  <c r="O5139" i="251"/>
  <c r="S5139" i="251" s="1"/>
  <c r="O5155" i="251"/>
  <c r="S5155" i="251" s="1"/>
  <c r="O5171" i="251"/>
  <c r="S5171" i="251" s="1"/>
  <c r="O5187" i="251"/>
  <c r="S5187" i="251" s="1"/>
  <c r="O5203" i="251"/>
  <c r="S5203" i="251" s="1"/>
  <c r="O5219" i="251"/>
  <c r="S5219" i="251" s="1"/>
  <c r="O5235" i="251"/>
  <c r="S5235" i="251" s="1"/>
  <c r="O5251" i="251"/>
  <c r="S5251" i="251" s="1"/>
  <c r="O5267" i="251"/>
  <c r="S5267" i="251" s="1"/>
  <c r="O5283" i="251"/>
  <c r="S5283" i="251" s="1"/>
  <c r="O5299" i="251"/>
  <c r="S5299" i="251" s="1"/>
  <c r="O5315" i="251"/>
  <c r="S5315" i="251" s="1"/>
  <c r="O5331" i="251"/>
  <c r="S5331" i="251" s="1"/>
  <c r="O5347" i="251"/>
  <c r="S5347" i="251" s="1"/>
  <c r="O5363" i="251"/>
  <c r="S5363" i="251" s="1"/>
  <c r="O5379" i="251"/>
  <c r="S5379" i="251" s="1"/>
  <c r="O5395" i="251"/>
  <c r="S5395" i="251" s="1"/>
  <c r="O5411" i="251"/>
  <c r="S5411" i="251" s="1"/>
  <c r="O5427" i="251"/>
  <c r="S5427" i="251" s="1"/>
  <c r="O5443" i="251"/>
  <c r="S5443" i="251" s="1"/>
  <c r="O5459" i="251"/>
  <c r="S5459" i="251" s="1"/>
  <c r="O5475" i="251"/>
  <c r="S5475" i="251" s="1"/>
  <c r="O5491" i="251"/>
  <c r="S5491" i="251" s="1"/>
  <c r="O5507" i="251"/>
  <c r="S5507" i="251" s="1"/>
  <c r="O5523" i="251"/>
  <c r="S5523" i="251" s="1"/>
  <c r="O5539" i="251"/>
  <c r="S5539" i="251" s="1"/>
  <c r="O5555" i="251"/>
  <c r="S5555" i="251" s="1"/>
  <c r="O5571" i="251"/>
  <c r="S5571" i="251" s="1"/>
  <c r="O5587" i="251"/>
  <c r="S5587" i="251" s="1"/>
  <c r="O5603" i="251"/>
  <c r="S5603" i="251" s="1"/>
  <c r="O5619" i="251"/>
  <c r="S5619" i="251" s="1"/>
  <c r="O5635" i="251"/>
  <c r="S5635" i="251" s="1"/>
  <c r="O5651" i="251"/>
  <c r="S5651" i="251" s="1"/>
  <c r="O5667" i="251"/>
  <c r="S5667" i="251" s="1"/>
  <c r="O5683" i="251"/>
  <c r="S5683" i="251" s="1"/>
  <c r="O5699" i="251"/>
  <c r="S5699" i="251" s="1"/>
  <c r="O5715" i="251"/>
  <c r="S5715" i="251" s="1"/>
  <c r="O5731" i="251"/>
  <c r="S5731" i="251" s="1"/>
  <c r="O5747" i="251"/>
  <c r="S5747" i="251" s="1"/>
  <c r="O5763" i="251"/>
  <c r="S5763" i="251" s="1"/>
  <c r="O5779" i="251"/>
  <c r="S5779" i="251" s="1"/>
  <c r="O5795" i="251"/>
  <c r="S5795" i="251" s="1"/>
  <c r="O5811" i="251"/>
  <c r="S5811" i="251" s="1"/>
  <c r="O5827" i="251"/>
  <c r="S5827" i="251" s="1"/>
  <c r="O5843" i="251"/>
  <c r="S5843" i="251" s="1"/>
  <c r="O5859" i="251"/>
  <c r="S5859" i="251" s="1"/>
  <c r="O5875" i="251"/>
  <c r="S5875" i="251" s="1"/>
  <c r="O5891" i="251"/>
  <c r="S5891" i="251" s="1"/>
  <c r="O5907" i="251"/>
  <c r="S5907" i="251" s="1"/>
  <c r="O5923" i="251"/>
  <c r="S5923" i="251" s="1"/>
  <c r="O5939" i="251"/>
  <c r="S5939" i="251" s="1"/>
  <c r="O5955" i="251"/>
  <c r="S5955" i="251" s="1"/>
  <c r="O5971" i="251"/>
  <c r="S5971" i="251" s="1"/>
  <c r="O5987" i="251"/>
  <c r="S5987" i="251" s="1"/>
  <c r="O6003" i="251"/>
  <c r="S6003" i="251" s="1"/>
  <c r="O6019" i="251"/>
  <c r="S6019" i="251" s="1"/>
  <c r="O6035" i="251"/>
  <c r="S6035" i="251" s="1"/>
  <c r="O6051" i="251"/>
  <c r="S6051" i="251" s="1"/>
  <c r="O6067" i="251"/>
  <c r="S6067" i="251" s="1"/>
  <c r="O6083" i="251"/>
  <c r="S6083" i="251" s="1"/>
  <c r="O6099" i="251"/>
  <c r="S6099" i="251" s="1"/>
  <c r="O6115" i="251"/>
  <c r="S6115" i="251" s="1"/>
  <c r="O6131" i="251"/>
  <c r="S6131" i="251" s="1"/>
  <c r="O6147" i="251"/>
  <c r="S6147" i="251" s="1"/>
  <c r="O6163" i="251"/>
  <c r="S6163" i="251" s="1"/>
  <c r="O6179" i="251"/>
  <c r="S6179" i="251" s="1"/>
  <c r="O6195" i="251"/>
  <c r="S6195" i="251" s="1"/>
  <c r="O6211" i="251"/>
  <c r="S6211" i="251" s="1"/>
  <c r="O6227" i="251"/>
  <c r="S6227" i="251" s="1"/>
  <c r="O6243" i="251"/>
  <c r="S6243" i="251" s="1"/>
  <c r="O6259" i="251"/>
  <c r="S6259" i="251" s="1"/>
  <c r="O6275" i="251"/>
  <c r="S6275" i="251" s="1"/>
  <c r="O6291" i="251"/>
  <c r="S6291" i="251" s="1"/>
  <c r="O6307" i="251"/>
  <c r="S6307" i="251" s="1"/>
  <c r="O6323" i="251"/>
  <c r="S6323" i="251" s="1"/>
  <c r="O6339" i="251"/>
  <c r="S6339" i="251" s="1"/>
  <c r="O6355" i="251"/>
  <c r="S6355" i="251" s="1"/>
  <c r="O6371" i="251"/>
  <c r="S6371" i="251" s="1"/>
  <c r="O6387" i="251"/>
  <c r="S6387" i="251" s="1"/>
  <c r="O6403" i="251"/>
  <c r="S6403" i="251" s="1"/>
  <c r="O6419" i="251"/>
  <c r="S6419" i="251" s="1"/>
  <c r="O6435" i="251"/>
  <c r="S6435" i="251" s="1"/>
  <c r="O6451" i="251"/>
  <c r="S6451" i="251" s="1"/>
  <c r="O6467" i="251"/>
  <c r="S6467" i="251" s="1"/>
  <c r="O6483" i="251"/>
  <c r="S6483" i="251" s="1"/>
  <c r="O6499" i="251"/>
  <c r="S6499" i="251" s="1"/>
  <c r="O6515" i="251"/>
  <c r="S6515" i="251" s="1"/>
  <c r="O6531" i="251"/>
  <c r="S6531" i="251" s="1"/>
  <c r="O6547" i="251"/>
  <c r="S6547" i="251" s="1"/>
  <c r="O6563" i="251"/>
  <c r="S6563" i="251" s="1"/>
  <c r="O6579" i="251"/>
  <c r="S6579" i="251" s="1"/>
  <c r="O6595" i="251"/>
  <c r="S6595" i="251" s="1"/>
  <c r="O6611" i="251"/>
  <c r="S6611" i="251" s="1"/>
  <c r="O6627" i="251"/>
  <c r="S6627" i="251" s="1"/>
  <c r="O6643" i="251"/>
  <c r="S6643" i="251" s="1"/>
  <c r="O6659" i="251"/>
  <c r="S6659" i="251" s="1"/>
  <c r="O6675" i="251"/>
  <c r="S6675" i="251" s="1"/>
  <c r="O6691" i="251"/>
  <c r="S6691" i="251" s="1"/>
  <c r="O6707" i="251"/>
  <c r="S6707" i="251" s="1"/>
  <c r="O6723" i="251"/>
  <c r="S6723" i="251" s="1"/>
  <c r="O6739" i="251"/>
  <c r="S6739" i="251" s="1"/>
  <c r="O205" i="251"/>
  <c r="S205" i="251" s="1"/>
  <c r="O228" i="251"/>
  <c r="S228" i="251" s="1"/>
  <c r="O272" i="251"/>
  <c r="S272" i="251" s="1"/>
  <c r="O296" i="251"/>
  <c r="S296" i="251" s="1"/>
  <c r="O319" i="251"/>
  <c r="S319" i="251" s="1"/>
  <c r="O385" i="251"/>
  <c r="S385" i="251" s="1"/>
  <c r="O407" i="251"/>
  <c r="S407" i="251" s="1"/>
  <c r="O430" i="251"/>
  <c r="S430" i="251" s="1"/>
  <c r="O498" i="251"/>
  <c r="S498" i="251" s="1"/>
  <c r="O542" i="251"/>
  <c r="S542" i="251" s="1"/>
  <c r="O606" i="251"/>
  <c r="S606" i="251" s="1"/>
  <c r="O627" i="251"/>
  <c r="S627" i="251" s="1"/>
  <c r="O712" i="251"/>
  <c r="S712" i="251" s="1"/>
  <c r="O796" i="251"/>
  <c r="S796" i="251" s="1"/>
  <c r="O1005" i="251"/>
  <c r="S1005" i="251" s="1"/>
  <c r="O1048" i="251"/>
  <c r="S1048" i="251" s="1"/>
  <c r="O1110" i="251"/>
  <c r="S1110" i="251" s="1"/>
  <c r="O1207" i="251"/>
  <c r="S1207" i="251" s="1"/>
  <c r="O1266" i="251"/>
  <c r="S1266" i="251" s="1"/>
  <c r="O1285" i="251"/>
  <c r="S1285" i="251" s="1"/>
  <c r="O1381" i="251"/>
  <c r="S1381" i="251" s="1"/>
  <c r="O1400" i="251"/>
  <c r="S1400" i="251" s="1"/>
  <c r="O1420" i="251"/>
  <c r="S1420" i="251" s="1"/>
  <c r="O1612" i="251"/>
  <c r="S1612" i="251" s="1"/>
  <c r="O1631" i="251"/>
  <c r="S1631" i="251" s="1"/>
  <c r="O1670" i="251"/>
  <c r="S1670" i="251" s="1"/>
  <c r="O1709" i="251"/>
  <c r="S1709" i="251" s="1"/>
  <c r="O1747" i="251"/>
  <c r="S1747" i="251" s="1"/>
  <c r="O1824" i="251"/>
  <c r="S1824" i="251" s="1"/>
  <c r="O1862" i="251"/>
  <c r="S1862" i="251" s="1"/>
  <c r="O1881" i="251"/>
  <c r="S1881" i="251" s="1"/>
  <c r="O1916" i="251"/>
  <c r="S1916" i="251" s="1"/>
  <c r="O1951" i="251"/>
  <c r="S1951" i="251" s="1"/>
  <c r="O1969" i="251"/>
  <c r="S1969" i="251" s="1"/>
  <c r="O1987" i="251"/>
  <c r="S1987" i="251" s="1"/>
  <c r="O2022" i="251"/>
  <c r="S2022" i="251" s="1"/>
  <c r="O2075" i="251"/>
  <c r="S2075" i="251" s="1"/>
  <c r="O2110" i="251"/>
  <c r="S2110" i="251" s="1"/>
  <c r="O2181" i="251"/>
  <c r="S2181" i="251" s="1"/>
  <c r="O2234" i="251"/>
  <c r="S2234" i="251" s="1"/>
  <c r="O2269" i="251"/>
  <c r="S2269" i="251" s="1"/>
  <c r="O2340" i="251"/>
  <c r="S2340" i="251" s="1"/>
  <c r="O2375" i="251"/>
  <c r="S2375" i="251" s="1"/>
  <c r="O2393" i="251"/>
  <c r="S2393" i="251" s="1"/>
  <c r="O2428" i="251"/>
  <c r="S2428" i="251" s="1"/>
  <c r="O2463" i="251"/>
  <c r="S2463" i="251" s="1"/>
  <c r="O2481" i="251"/>
  <c r="S2481" i="251" s="1"/>
  <c r="O2499" i="251"/>
  <c r="S2499" i="251" s="1"/>
  <c r="O2534" i="251"/>
  <c r="S2534" i="251" s="1"/>
  <c r="O2587" i="251"/>
  <c r="S2587" i="251" s="1"/>
  <c r="O2622" i="251"/>
  <c r="S2622" i="251" s="1"/>
  <c r="O2693" i="251"/>
  <c r="S2693" i="251" s="1"/>
  <c r="O2746" i="251"/>
  <c r="S2746" i="251" s="1"/>
  <c r="O2781" i="251"/>
  <c r="S2781" i="251" s="1"/>
  <c r="O2852" i="251"/>
  <c r="S2852" i="251" s="1"/>
  <c r="O2887" i="251"/>
  <c r="S2887" i="251" s="1"/>
  <c r="O2905" i="251"/>
  <c r="S2905" i="251" s="1"/>
  <c r="O2940" i="251"/>
  <c r="S2940" i="251" s="1"/>
  <c r="O2975" i="251"/>
  <c r="S2975" i="251" s="1"/>
  <c r="O2993" i="251"/>
  <c r="S2993" i="251" s="1"/>
  <c r="O3011" i="251"/>
  <c r="S3011" i="251" s="1"/>
  <c r="O189" i="251"/>
  <c r="S189" i="251" s="1"/>
  <c r="O349" i="251"/>
  <c r="S349" i="251" s="1"/>
  <c r="O436" i="251"/>
  <c r="S436" i="251" s="1"/>
  <c r="O460" i="251"/>
  <c r="S460" i="251" s="1"/>
  <c r="O634" i="251"/>
  <c r="S634" i="251" s="1"/>
  <c r="O782" i="251"/>
  <c r="S782" i="251" s="1"/>
  <c r="O802" i="251"/>
  <c r="S802" i="251" s="1"/>
  <c r="O822" i="251"/>
  <c r="S822" i="251" s="1"/>
  <c r="O843" i="251"/>
  <c r="S843" i="251" s="1"/>
  <c r="O906" i="251"/>
  <c r="S906" i="251" s="1"/>
  <c r="O949" i="251"/>
  <c r="S949" i="251" s="1"/>
  <c r="O1012" i="251"/>
  <c r="S1012" i="251" s="1"/>
  <c r="O1054" i="251"/>
  <c r="S1054" i="251" s="1"/>
  <c r="O1117" i="251"/>
  <c r="S1117" i="251" s="1"/>
  <c r="O1136" i="251"/>
  <c r="S1136" i="251" s="1"/>
  <c r="O1175" i="251"/>
  <c r="S1175" i="251" s="1"/>
  <c r="O1252" i="251"/>
  <c r="S1252" i="251" s="1"/>
  <c r="O1348" i="251"/>
  <c r="S1348" i="251" s="1"/>
  <c r="O1367" i="251"/>
  <c r="S1367" i="251" s="1"/>
  <c r="O1426" i="251"/>
  <c r="S1426" i="251" s="1"/>
  <c r="O1482" i="251"/>
  <c r="S1482" i="251" s="1"/>
  <c r="O1502" i="251"/>
  <c r="S1502" i="251" s="1"/>
  <c r="O1541" i="251"/>
  <c r="S1541" i="251" s="1"/>
  <c r="O1618" i="251"/>
  <c r="S1618" i="251" s="1"/>
  <c r="O1637" i="251"/>
  <c r="S1637" i="251" s="1"/>
  <c r="O1656" i="251"/>
  <c r="S1656" i="251" s="1"/>
  <c r="O1676" i="251"/>
  <c r="S1676" i="251" s="1"/>
  <c r="O1734" i="251"/>
  <c r="S1734" i="251" s="1"/>
  <c r="O1773" i="251"/>
  <c r="S1773" i="251" s="1"/>
  <c r="O1830" i="251"/>
  <c r="S1830" i="251" s="1"/>
  <c r="O1886" i="251"/>
  <c r="S1886" i="251" s="1"/>
  <c r="O1957" i="251"/>
  <c r="S1957" i="251" s="1"/>
  <c r="O2010" i="251"/>
  <c r="S2010" i="251" s="1"/>
  <c r="O2045" i="251"/>
  <c r="S2045" i="251" s="1"/>
  <c r="O2116" i="251"/>
  <c r="S2116" i="251" s="1"/>
  <c r="O2151" i="251"/>
  <c r="S2151" i="251" s="1"/>
  <c r="O2169" i="251"/>
  <c r="S2169" i="251" s="1"/>
  <c r="O2204" i="251"/>
  <c r="S2204" i="251" s="1"/>
  <c r="O2239" i="251"/>
  <c r="S2239" i="251" s="1"/>
  <c r="O2257" i="251"/>
  <c r="S2257" i="251" s="1"/>
  <c r="O2275" i="251"/>
  <c r="S2275" i="251" s="1"/>
  <c r="O2310" i="251"/>
  <c r="S2310" i="251" s="1"/>
  <c r="O2363" i="251"/>
  <c r="S2363" i="251" s="1"/>
  <c r="O2398" i="251"/>
  <c r="S2398" i="251" s="1"/>
  <c r="O2469" i="251"/>
  <c r="S2469" i="251" s="1"/>
  <c r="O2522" i="251"/>
  <c r="S2522" i="251" s="1"/>
  <c r="O2557" i="251"/>
  <c r="S2557" i="251" s="1"/>
  <c r="O2628" i="251"/>
  <c r="S2628" i="251" s="1"/>
  <c r="O2663" i="251"/>
  <c r="S2663" i="251" s="1"/>
  <c r="O2681" i="251"/>
  <c r="S2681" i="251" s="1"/>
  <c r="O2716" i="251"/>
  <c r="S2716" i="251" s="1"/>
  <c r="O2751" i="251"/>
  <c r="S2751" i="251" s="1"/>
  <c r="O2769" i="251"/>
  <c r="S2769" i="251" s="1"/>
  <c r="O2787" i="251"/>
  <c r="S2787" i="251" s="1"/>
  <c r="O2822" i="251"/>
  <c r="S2822" i="251" s="1"/>
  <c r="O2875" i="251"/>
  <c r="S2875" i="251" s="1"/>
  <c r="O2910" i="251"/>
  <c r="S2910" i="251" s="1"/>
  <c r="O2981" i="251"/>
  <c r="S2981" i="251" s="1"/>
  <c r="O23" i="251"/>
  <c r="S23" i="251" s="1"/>
  <c r="O143" i="251"/>
  <c r="S143" i="251" s="1"/>
  <c r="O212" i="251"/>
  <c r="S212" i="251" s="1"/>
  <c r="O393" i="251"/>
  <c r="S393" i="251" s="1"/>
  <c r="O482" i="251"/>
  <c r="S482" i="251" s="1"/>
  <c r="O548" i="251"/>
  <c r="S548" i="251" s="1"/>
  <c r="O614" i="251"/>
  <c r="S614" i="251" s="1"/>
  <c r="O698" i="251"/>
  <c r="S698" i="251" s="1"/>
  <c r="O720" i="251"/>
  <c r="S720" i="251" s="1"/>
  <c r="O740" i="251"/>
  <c r="S740" i="251" s="1"/>
  <c r="O865" i="251"/>
  <c r="S865" i="251" s="1"/>
  <c r="O886" i="251"/>
  <c r="S886" i="251" s="1"/>
  <c r="O971" i="251"/>
  <c r="S971" i="251" s="1"/>
  <c r="O992" i="251"/>
  <c r="S992" i="251" s="1"/>
  <c r="O1156" i="251"/>
  <c r="S1156" i="251" s="1"/>
  <c r="O1214" i="251"/>
  <c r="S1214" i="251" s="1"/>
  <c r="O1272" i="251"/>
  <c r="S1272" i="251" s="1"/>
  <c r="O1330" i="251"/>
  <c r="S1330" i="251" s="1"/>
  <c r="O1388" i="251"/>
  <c r="S1388" i="251" s="1"/>
  <c r="O1407" i="251"/>
  <c r="S1407" i="251" s="1"/>
  <c r="O1445" i="251"/>
  <c r="S1445" i="251" s="1"/>
  <c r="O1463" i="251"/>
  <c r="S1463" i="251" s="1"/>
  <c r="O1560" i="251"/>
  <c r="S1560" i="251" s="1"/>
  <c r="O1599" i="251"/>
  <c r="S1599" i="251" s="1"/>
  <c r="O1696" i="251"/>
  <c r="S1696" i="251" s="1"/>
  <c r="O1715" i="251"/>
  <c r="S1715" i="251" s="1"/>
  <c r="O1754" i="251"/>
  <c r="S1754" i="251" s="1"/>
  <c r="O1812" i="251"/>
  <c r="S1812" i="251" s="1"/>
  <c r="O1850" i="251"/>
  <c r="S1850" i="251" s="1"/>
  <c r="O1869" i="251"/>
  <c r="S1869" i="251" s="1"/>
  <c r="O1940" i="251"/>
  <c r="S1940" i="251" s="1"/>
  <c r="O1975" i="251"/>
  <c r="S1975" i="251" s="1"/>
  <c r="O1993" i="251"/>
  <c r="S1993" i="251" s="1"/>
  <c r="O2028" i="251"/>
  <c r="S2028" i="251" s="1"/>
  <c r="O2063" i="251"/>
  <c r="S2063" i="251" s="1"/>
  <c r="O2081" i="251"/>
  <c r="S2081" i="251" s="1"/>
  <c r="O2099" i="251"/>
  <c r="S2099" i="251" s="1"/>
  <c r="O2134" i="251"/>
  <c r="S2134" i="251" s="1"/>
  <c r="O2187" i="251"/>
  <c r="S2187" i="251" s="1"/>
  <c r="O2222" i="251"/>
  <c r="S2222" i="251" s="1"/>
  <c r="O2293" i="251"/>
  <c r="S2293" i="251" s="1"/>
  <c r="O2346" i="251"/>
  <c r="S2346" i="251" s="1"/>
  <c r="O2381" i="251"/>
  <c r="S2381" i="251" s="1"/>
  <c r="O2452" i="251"/>
  <c r="S2452" i="251" s="1"/>
  <c r="O2487" i="251"/>
  <c r="S2487" i="251" s="1"/>
  <c r="O2505" i="251"/>
  <c r="S2505" i="251" s="1"/>
  <c r="O2540" i="251"/>
  <c r="S2540" i="251" s="1"/>
  <c r="O2575" i="251"/>
  <c r="S2575" i="251" s="1"/>
  <c r="O2593" i="251"/>
  <c r="S2593" i="251" s="1"/>
  <c r="O2611" i="251"/>
  <c r="S2611" i="251" s="1"/>
  <c r="O2646" i="251"/>
  <c r="S2646" i="251" s="1"/>
  <c r="O2699" i="251"/>
  <c r="S2699" i="251" s="1"/>
  <c r="O2734" i="251"/>
  <c r="S2734" i="251" s="1"/>
  <c r="O2805" i="251"/>
  <c r="S2805" i="251" s="1"/>
  <c r="O2858" i="251"/>
  <c r="S2858" i="251" s="1"/>
  <c r="O2893" i="251"/>
  <c r="S2893" i="251" s="1"/>
  <c r="O2964" i="251"/>
  <c r="S2964" i="251" s="1"/>
  <c r="O2999" i="251"/>
  <c r="S2999" i="251" s="1"/>
  <c r="O3017" i="251"/>
  <c r="S3017" i="251" s="1"/>
  <c r="O3033" i="251"/>
  <c r="S3033" i="251" s="1"/>
  <c r="O3049" i="251"/>
  <c r="S3049" i="251" s="1"/>
  <c r="O3065" i="251"/>
  <c r="S3065" i="251" s="1"/>
  <c r="O3081" i="251"/>
  <c r="S3081" i="251" s="1"/>
  <c r="O3097" i="251"/>
  <c r="S3097" i="251" s="1"/>
  <c r="O3113" i="251"/>
  <c r="S3113" i="251" s="1"/>
  <c r="O3129" i="251"/>
  <c r="S3129" i="251" s="1"/>
  <c r="O3145" i="251"/>
  <c r="S3145" i="251" s="1"/>
  <c r="O3161" i="251"/>
  <c r="S3161" i="251" s="1"/>
  <c r="O3177" i="251"/>
  <c r="S3177" i="251" s="1"/>
  <c r="O3193" i="251"/>
  <c r="S3193" i="251" s="1"/>
  <c r="O3209" i="251"/>
  <c r="S3209" i="251" s="1"/>
  <c r="O3225" i="251"/>
  <c r="S3225" i="251" s="1"/>
  <c r="O3241" i="251"/>
  <c r="S3241" i="251" s="1"/>
  <c r="O3257" i="251"/>
  <c r="S3257" i="251" s="1"/>
  <c r="O3273" i="251"/>
  <c r="S3273" i="251" s="1"/>
  <c r="O3289" i="251"/>
  <c r="S3289" i="251" s="1"/>
  <c r="O3305" i="251"/>
  <c r="S3305" i="251" s="1"/>
  <c r="O3321" i="251"/>
  <c r="S3321" i="251" s="1"/>
  <c r="O3337" i="251"/>
  <c r="S3337" i="251" s="1"/>
  <c r="O3353" i="251"/>
  <c r="S3353" i="251" s="1"/>
  <c r="O3369" i="251"/>
  <c r="S3369" i="251" s="1"/>
  <c r="O3385" i="251"/>
  <c r="S3385" i="251" s="1"/>
  <c r="O3401" i="251"/>
  <c r="S3401" i="251" s="1"/>
  <c r="O3417" i="251"/>
  <c r="S3417" i="251" s="1"/>
  <c r="O3433" i="251"/>
  <c r="S3433" i="251" s="1"/>
  <c r="O3449" i="251"/>
  <c r="S3449" i="251" s="1"/>
  <c r="O3465" i="251"/>
  <c r="S3465" i="251" s="1"/>
  <c r="O3481" i="251"/>
  <c r="S3481" i="251" s="1"/>
  <c r="O3497" i="251"/>
  <c r="S3497" i="251" s="1"/>
  <c r="O3513" i="251"/>
  <c r="S3513" i="251" s="1"/>
  <c r="O3529" i="251"/>
  <c r="S3529" i="251" s="1"/>
  <c r="O3545" i="251"/>
  <c r="S3545" i="251" s="1"/>
  <c r="O3561" i="251"/>
  <c r="S3561" i="251" s="1"/>
  <c r="O3577" i="251"/>
  <c r="S3577" i="251" s="1"/>
  <c r="O3593" i="251"/>
  <c r="S3593" i="251" s="1"/>
  <c r="O3609" i="251"/>
  <c r="S3609" i="251" s="1"/>
  <c r="O3625" i="251"/>
  <c r="S3625" i="251" s="1"/>
  <c r="O3641" i="251"/>
  <c r="S3641" i="251" s="1"/>
  <c r="O3657" i="251"/>
  <c r="S3657" i="251" s="1"/>
  <c r="O3673" i="251"/>
  <c r="S3673" i="251" s="1"/>
  <c r="O3689" i="251"/>
  <c r="S3689" i="251" s="1"/>
  <c r="O3705" i="251"/>
  <c r="S3705" i="251" s="1"/>
  <c r="O3721" i="251"/>
  <c r="S3721" i="251" s="1"/>
  <c r="O3737" i="251"/>
  <c r="S3737" i="251" s="1"/>
  <c r="O3753" i="251"/>
  <c r="S3753" i="251" s="1"/>
  <c r="O3769" i="251"/>
  <c r="S3769" i="251" s="1"/>
  <c r="O3785" i="251"/>
  <c r="S3785" i="251" s="1"/>
  <c r="O3801" i="251"/>
  <c r="S3801" i="251" s="1"/>
  <c r="O3817" i="251"/>
  <c r="S3817" i="251" s="1"/>
  <c r="O3833" i="251"/>
  <c r="S3833" i="251" s="1"/>
  <c r="O3849" i="251"/>
  <c r="S3849" i="251" s="1"/>
  <c r="O3865" i="251"/>
  <c r="S3865" i="251" s="1"/>
  <c r="O3881" i="251"/>
  <c r="S3881" i="251" s="1"/>
  <c r="O3897" i="251"/>
  <c r="S3897" i="251" s="1"/>
  <c r="O3913" i="251"/>
  <c r="S3913" i="251" s="1"/>
  <c r="O3929" i="251"/>
  <c r="S3929" i="251" s="1"/>
  <c r="O3945" i="251"/>
  <c r="S3945" i="251" s="1"/>
  <c r="O3961" i="251"/>
  <c r="S3961" i="251" s="1"/>
  <c r="O3977" i="251"/>
  <c r="S3977" i="251" s="1"/>
  <c r="O3993" i="251"/>
  <c r="S3993" i="251" s="1"/>
  <c r="O4009" i="251"/>
  <c r="S4009" i="251" s="1"/>
  <c r="O4025" i="251"/>
  <c r="S4025" i="251" s="1"/>
  <c r="O4041" i="251"/>
  <c r="S4041" i="251" s="1"/>
  <c r="O4057" i="251"/>
  <c r="S4057" i="251" s="1"/>
  <c r="O4073" i="251"/>
  <c r="S4073" i="251" s="1"/>
  <c r="O4089" i="251"/>
  <c r="S4089" i="251" s="1"/>
  <c r="O4105" i="251"/>
  <c r="S4105" i="251" s="1"/>
  <c r="O4121" i="251"/>
  <c r="S4121" i="251" s="1"/>
  <c r="O4137" i="251"/>
  <c r="S4137" i="251" s="1"/>
  <c r="O4153" i="251"/>
  <c r="S4153" i="251" s="1"/>
  <c r="O4169" i="251"/>
  <c r="S4169" i="251" s="1"/>
  <c r="O4185" i="251"/>
  <c r="S4185" i="251" s="1"/>
  <c r="O4201" i="251"/>
  <c r="S4201" i="251" s="1"/>
  <c r="O4217" i="251"/>
  <c r="S4217" i="251" s="1"/>
  <c r="O4233" i="251"/>
  <c r="S4233" i="251" s="1"/>
  <c r="O4249" i="251"/>
  <c r="S4249" i="251" s="1"/>
  <c r="O4265" i="251"/>
  <c r="S4265" i="251" s="1"/>
  <c r="O4281" i="251"/>
  <c r="S4281" i="251" s="1"/>
  <c r="O4297" i="251"/>
  <c r="S4297" i="251" s="1"/>
  <c r="O4313" i="251"/>
  <c r="S4313" i="251" s="1"/>
  <c r="O4329" i="251"/>
  <c r="S4329" i="251" s="1"/>
  <c r="O4345" i="251"/>
  <c r="S4345" i="251" s="1"/>
  <c r="O4361" i="251"/>
  <c r="S4361" i="251" s="1"/>
  <c r="O4377" i="251"/>
  <c r="S4377" i="251" s="1"/>
  <c r="O4393" i="251"/>
  <c r="S4393" i="251" s="1"/>
  <c r="O4409" i="251"/>
  <c r="S4409" i="251" s="1"/>
  <c r="O4425" i="251"/>
  <c r="S4425" i="251" s="1"/>
  <c r="O4441" i="251"/>
  <c r="S4441" i="251" s="1"/>
  <c r="O4457" i="251"/>
  <c r="S4457" i="251" s="1"/>
  <c r="O4473" i="251"/>
  <c r="S4473" i="251" s="1"/>
  <c r="O4489" i="251"/>
  <c r="S4489" i="251" s="1"/>
  <c r="O4505" i="251"/>
  <c r="S4505" i="251" s="1"/>
  <c r="O4521" i="251"/>
  <c r="S4521" i="251" s="1"/>
  <c r="O4537" i="251"/>
  <c r="S4537" i="251" s="1"/>
  <c r="O4553" i="251"/>
  <c r="S4553" i="251" s="1"/>
  <c r="O4569" i="251"/>
  <c r="S4569" i="251" s="1"/>
  <c r="O4585" i="251"/>
  <c r="S4585" i="251" s="1"/>
  <c r="O4601" i="251"/>
  <c r="S4601" i="251" s="1"/>
  <c r="O4617" i="251"/>
  <c r="S4617" i="251" s="1"/>
  <c r="O4633" i="251"/>
  <c r="S4633" i="251" s="1"/>
  <c r="O4649" i="251"/>
  <c r="S4649" i="251" s="1"/>
  <c r="O4665" i="251"/>
  <c r="S4665" i="251" s="1"/>
  <c r="O4681" i="251"/>
  <c r="S4681" i="251" s="1"/>
  <c r="O4697" i="251"/>
  <c r="S4697" i="251" s="1"/>
  <c r="O4713" i="251"/>
  <c r="S4713" i="251" s="1"/>
  <c r="O4729" i="251"/>
  <c r="S4729" i="251" s="1"/>
  <c r="O4745" i="251"/>
  <c r="S4745" i="251" s="1"/>
  <c r="O4761" i="251"/>
  <c r="S4761" i="251" s="1"/>
  <c r="O4777" i="251"/>
  <c r="S4777" i="251" s="1"/>
  <c r="O4793" i="251"/>
  <c r="S4793" i="251" s="1"/>
  <c r="O4809" i="251"/>
  <c r="S4809" i="251" s="1"/>
  <c r="O4825" i="251"/>
  <c r="S4825" i="251" s="1"/>
  <c r="O4841" i="251"/>
  <c r="S4841" i="251" s="1"/>
  <c r="O4857" i="251"/>
  <c r="S4857" i="251" s="1"/>
  <c r="O4873" i="251"/>
  <c r="S4873" i="251" s="1"/>
  <c r="O4889" i="251"/>
  <c r="S4889" i="251" s="1"/>
  <c r="O4905" i="251"/>
  <c r="S4905" i="251" s="1"/>
  <c r="O4921" i="251"/>
  <c r="S4921" i="251" s="1"/>
  <c r="O4937" i="251"/>
  <c r="S4937" i="251" s="1"/>
  <c r="O4953" i="251"/>
  <c r="S4953" i="251" s="1"/>
  <c r="O4969" i="251"/>
  <c r="S4969" i="251" s="1"/>
  <c r="O4985" i="251"/>
  <c r="S4985" i="251" s="1"/>
  <c r="O5001" i="251"/>
  <c r="S5001" i="251" s="1"/>
  <c r="O5017" i="251"/>
  <c r="S5017" i="251" s="1"/>
  <c r="O5033" i="251"/>
  <c r="S5033" i="251" s="1"/>
  <c r="O5049" i="251"/>
  <c r="S5049" i="251" s="1"/>
  <c r="O5065" i="251"/>
  <c r="S5065" i="251" s="1"/>
  <c r="O5081" i="251"/>
  <c r="S5081" i="251" s="1"/>
  <c r="O5097" i="251"/>
  <c r="S5097" i="251" s="1"/>
  <c r="O5113" i="251"/>
  <c r="S5113" i="251" s="1"/>
  <c r="O5129" i="251"/>
  <c r="S5129" i="251" s="1"/>
  <c r="O5145" i="251"/>
  <c r="S5145" i="251" s="1"/>
  <c r="O5161" i="251"/>
  <c r="S5161" i="251" s="1"/>
  <c r="O5177" i="251"/>
  <c r="S5177" i="251" s="1"/>
  <c r="O5193" i="251"/>
  <c r="S5193" i="251" s="1"/>
  <c r="O5209" i="251"/>
  <c r="S5209" i="251" s="1"/>
  <c r="O5225" i="251"/>
  <c r="S5225" i="251" s="1"/>
  <c r="O5241" i="251"/>
  <c r="S5241" i="251" s="1"/>
  <c r="O5257" i="251"/>
  <c r="S5257" i="251" s="1"/>
  <c r="O5273" i="251"/>
  <c r="S5273" i="251" s="1"/>
  <c r="O5289" i="251"/>
  <c r="S5289" i="251" s="1"/>
  <c r="O5305" i="251"/>
  <c r="S5305" i="251" s="1"/>
  <c r="O5321" i="251"/>
  <c r="S5321" i="251" s="1"/>
  <c r="O5337" i="251"/>
  <c r="S5337" i="251" s="1"/>
  <c r="O5353" i="251"/>
  <c r="S5353" i="251" s="1"/>
  <c r="O5369" i="251"/>
  <c r="S5369" i="251" s="1"/>
  <c r="O5385" i="251"/>
  <c r="S5385" i="251" s="1"/>
  <c r="O5401" i="251"/>
  <c r="S5401" i="251" s="1"/>
  <c r="O5417" i="251"/>
  <c r="S5417" i="251" s="1"/>
  <c r="O5433" i="251"/>
  <c r="S5433" i="251" s="1"/>
  <c r="O5449" i="251"/>
  <c r="S5449" i="251" s="1"/>
  <c r="O5465" i="251"/>
  <c r="S5465" i="251" s="1"/>
  <c r="O5481" i="251"/>
  <c r="S5481" i="251" s="1"/>
  <c r="O5497" i="251"/>
  <c r="S5497" i="251" s="1"/>
  <c r="O5513" i="251"/>
  <c r="S5513" i="251" s="1"/>
  <c r="O5529" i="251"/>
  <c r="S5529" i="251" s="1"/>
  <c r="O5545" i="251"/>
  <c r="S5545" i="251" s="1"/>
  <c r="O5561" i="251"/>
  <c r="S5561" i="251" s="1"/>
  <c r="O5577" i="251"/>
  <c r="S5577" i="251" s="1"/>
  <c r="O5593" i="251"/>
  <c r="S5593" i="251" s="1"/>
  <c r="O5609" i="251"/>
  <c r="S5609" i="251" s="1"/>
  <c r="O5625" i="251"/>
  <c r="S5625" i="251" s="1"/>
  <c r="O5641" i="251"/>
  <c r="S5641" i="251" s="1"/>
  <c r="O5657" i="251"/>
  <c r="S5657" i="251" s="1"/>
  <c r="O5673" i="251"/>
  <c r="S5673" i="251" s="1"/>
  <c r="O5689" i="251"/>
  <c r="S5689" i="251" s="1"/>
  <c r="O5705" i="251"/>
  <c r="S5705" i="251" s="1"/>
  <c r="O5721" i="251"/>
  <c r="S5721" i="251" s="1"/>
  <c r="O5737" i="251"/>
  <c r="S5737" i="251" s="1"/>
  <c r="O5753" i="251"/>
  <c r="S5753" i="251" s="1"/>
  <c r="O5769" i="251"/>
  <c r="S5769" i="251" s="1"/>
  <c r="O5785" i="251"/>
  <c r="S5785" i="251" s="1"/>
  <c r="O5801" i="251"/>
  <c r="S5801" i="251" s="1"/>
  <c r="O5817" i="251"/>
  <c r="S5817" i="251" s="1"/>
  <c r="O5833" i="251"/>
  <c r="S5833" i="251" s="1"/>
  <c r="O5849" i="251"/>
  <c r="S5849" i="251" s="1"/>
  <c r="O5865" i="251"/>
  <c r="S5865" i="251" s="1"/>
  <c r="O5881" i="251"/>
  <c r="S5881" i="251" s="1"/>
  <c r="O5897" i="251"/>
  <c r="S5897" i="251" s="1"/>
  <c r="O5913" i="251"/>
  <c r="S5913" i="251" s="1"/>
  <c r="O5929" i="251"/>
  <c r="S5929" i="251" s="1"/>
  <c r="O5945" i="251"/>
  <c r="S5945" i="251" s="1"/>
  <c r="O5961" i="251"/>
  <c r="S5961" i="251" s="1"/>
  <c r="O5977" i="251"/>
  <c r="S5977" i="251" s="1"/>
  <c r="O5993" i="251"/>
  <c r="S5993" i="251" s="1"/>
  <c r="O6009" i="251"/>
  <c r="S6009" i="251" s="1"/>
  <c r="O6025" i="251"/>
  <c r="S6025" i="251" s="1"/>
  <c r="O6041" i="251"/>
  <c r="S6041" i="251" s="1"/>
  <c r="O6057" i="251"/>
  <c r="S6057" i="251" s="1"/>
  <c r="O6073" i="251"/>
  <c r="S6073" i="251" s="1"/>
  <c r="O6089" i="251"/>
  <c r="S6089" i="251" s="1"/>
  <c r="O6105" i="251"/>
  <c r="S6105" i="251" s="1"/>
  <c r="O6121" i="251"/>
  <c r="S6121" i="251" s="1"/>
  <c r="O6137" i="251"/>
  <c r="S6137" i="251" s="1"/>
  <c r="O6153" i="251"/>
  <c r="S6153" i="251" s="1"/>
  <c r="O6169" i="251"/>
  <c r="S6169" i="251" s="1"/>
  <c r="O6185" i="251"/>
  <c r="S6185" i="251" s="1"/>
  <c r="O6201" i="251"/>
  <c r="S6201" i="251" s="1"/>
  <c r="O6217" i="251"/>
  <c r="S6217" i="251" s="1"/>
  <c r="O6233" i="251"/>
  <c r="S6233" i="251" s="1"/>
  <c r="O6249" i="251"/>
  <c r="S6249" i="251" s="1"/>
  <c r="O6265" i="251"/>
  <c r="S6265" i="251" s="1"/>
  <c r="O6281" i="251"/>
  <c r="S6281" i="251" s="1"/>
  <c r="O6297" i="251"/>
  <c r="S6297" i="251" s="1"/>
  <c r="O6313" i="251"/>
  <c r="S6313" i="251" s="1"/>
  <c r="O6329" i="251"/>
  <c r="S6329" i="251" s="1"/>
  <c r="O6345" i="251"/>
  <c r="S6345" i="251" s="1"/>
  <c r="O6361" i="251"/>
  <c r="S6361" i="251" s="1"/>
  <c r="O6377" i="251"/>
  <c r="S6377" i="251" s="1"/>
  <c r="O6393" i="251"/>
  <c r="S6393" i="251" s="1"/>
  <c r="O6409" i="251"/>
  <c r="S6409" i="251" s="1"/>
  <c r="O6425" i="251"/>
  <c r="S6425" i="251" s="1"/>
  <c r="O6441" i="251"/>
  <c r="S6441" i="251" s="1"/>
  <c r="O6457" i="251"/>
  <c r="S6457" i="251" s="1"/>
  <c r="O6473" i="251"/>
  <c r="S6473" i="251" s="1"/>
  <c r="O6489" i="251"/>
  <c r="S6489" i="251" s="1"/>
  <c r="O6505" i="251"/>
  <c r="S6505" i="251" s="1"/>
  <c r="O6521" i="251"/>
  <c r="S6521" i="251" s="1"/>
  <c r="O6537" i="251"/>
  <c r="S6537" i="251" s="1"/>
  <c r="O6553" i="251"/>
  <c r="S6553" i="251" s="1"/>
  <c r="O6569" i="251"/>
  <c r="S6569" i="251" s="1"/>
  <c r="O6585" i="251"/>
  <c r="S6585" i="251" s="1"/>
  <c r="O6601" i="251"/>
  <c r="S6601" i="251" s="1"/>
  <c r="O6617" i="251"/>
  <c r="S6617" i="251" s="1"/>
  <c r="O6633" i="251"/>
  <c r="S6633" i="251" s="1"/>
  <c r="O6649" i="251"/>
  <c r="S6649" i="251" s="1"/>
  <c r="O6665" i="251"/>
  <c r="S6665" i="251" s="1"/>
  <c r="O6681" i="251"/>
  <c r="S6681" i="251" s="1"/>
  <c r="O6697" i="251"/>
  <c r="S6697" i="251" s="1"/>
  <c r="O6713" i="251"/>
  <c r="S6713" i="251" s="1"/>
  <c r="O6729" i="251"/>
  <c r="S6729" i="251" s="1"/>
  <c r="O6745" i="251"/>
  <c r="S6745" i="251" s="1"/>
  <c r="O154" i="251"/>
  <c r="S154" i="251" s="1"/>
  <c r="O177" i="251"/>
  <c r="S177" i="251" s="1"/>
  <c r="O269" i="251"/>
  <c r="S269" i="251" s="1"/>
  <c r="O359" i="251"/>
  <c r="S359" i="251" s="1"/>
  <c r="O516" i="251"/>
  <c r="S516" i="251" s="1"/>
  <c r="O538" i="251"/>
  <c r="S538" i="251" s="1"/>
  <c r="O560" i="251"/>
  <c r="S560" i="251" s="1"/>
  <c r="O581" i="251"/>
  <c r="S581" i="251" s="1"/>
  <c r="O602" i="251"/>
  <c r="S602" i="251" s="1"/>
  <c r="O624" i="251"/>
  <c r="S624" i="251" s="1"/>
  <c r="O667" i="251"/>
  <c r="S667" i="251" s="1"/>
  <c r="O730" i="251"/>
  <c r="S730" i="251" s="1"/>
  <c r="O772" i="251"/>
  <c r="S772" i="251" s="1"/>
  <c r="O792" i="251"/>
  <c r="S792" i="251" s="1"/>
  <c r="O896" i="251"/>
  <c r="S896" i="251" s="1"/>
  <c r="O916" i="251"/>
  <c r="S916" i="251" s="1"/>
  <c r="O1002" i="251"/>
  <c r="S1002" i="251" s="1"/>
  <c r="O1107" i="251"/>
  <c r="S1107" i="251" s="1"/>
  <c r="O1126" i="251"/>
  <c r="S1126" i="251" s="1"/>
  <c r="O1165" i="251"/>
  <c r="S1165" i="251" s="1"/>
  <c r="O1223" i="251"/>
  <c r="S1223" i="251" s="1"/>
  <c r="O1262" i="251"/>
  <c r="S1262" i="251" s="1"/>
  <c r="O1282" i="251"/>
  <c r="S1282" i="251" s="1"/>
  <c r="O1319" i="251"/>
  <c r="S1319" i="251" s="1"/>
  <c r="O1416" i="251"/>
  <c r="S1416" i="251" s="1"/>
  <c r="O1454" i="251"/>
  <c r="S1454" i="251" s="1"/>
  <c r="O1550" i="251"/>
  <c r="S1550" i="251" s="1"/>
  <c r="O1588" i="251"/>
  <c r="S1588" i="251" s="1"/>
  <c r="O1647" i="251"/>
  <c r="S1647" i="251" s="1"/>
  <c r="O1763" i="251"/>
  <c r="S1763" i="251" s="1"/>
  <c r="O1782" i="251"/>
  <c r="S1782" i="251" s="1"/>
  <c r="O1840" i="251"/>
  <c r="S1840" i="251" s="1"/>
  <c r="O1859" i="251"/>
  <c r="S1859" i="251" s="1"/>
  <c r="O1895" i="251"/>
  <c r="S1895" i="251" s="1"/>
  <c r="O1913" i="251"/>
  <c r="S1913" i="251" s="1"/>
  <c r="O1948" i="251"/>
  <c r="S1948" i="251" s="1"/>
  <c r="O1983" i="251"/>
  <c r="S1983" i="251" s="1"/>
  <c r="O2001" i="251"/>
  <c r="S2001" i="251" s="1"/>
  <c r="O2019" i="251"/>
  <c r="S2019" i="251" s="1"/>
  <c r="O2054" i="251"/>
  <c r="S2054" i="251" s="1"/>
  <c r="O2107" i="251"/>
  <c r="S2107" i="251" s="1"/>
  <c r="O2142" i="251"/>
  <c r="S2142" i="251" s="1"/>
  <c r="O2213" i="251"/>
  <c r="S2213" i="251" s="1"/>
  <c r="O2266" i="251"/>
  <c r="S2266" i="251" s="1"/>
  <c r="O2301" i="251"/>
  <c r="S2301" i="251" s="1"/>
  <c r="O2372" i="251"/>
  <c r="S2372" i="251" s="1"/>
  <c r="O2407" i="251"/>
  <c r="S2407" i="251" s="1"/>
  <c r="O2425" i="251"/>
  <c r="S2425" i="251" s="1"/>
  <c r="O2460" i="251"/>
  <c r="S2460" i="251" s="1"/>
  <c r="O2495" i="251"/>
  <c r="S2495" i="251" s="1"/>
  <c r="O2513" i="251"/>
  <c r="S2513" i="251" s="1"/>
  <c r="O2531" i="251"/>
  <c r="S2531" i="251" s="1"/>
  <c r="O2566" i="251"/>
  <c r="S2566" i="251" s="1"/>
  <c r="O2619" i="251"/>
  <c r="S2619" i="251" s="1"/>
  <c r="O2654" i="251"/>
  <c r="S2654" i="251" s="1"/>
  <c r="O2725" i="251"/>
  <c r="S2725" i="251" s="1"/>
  <c r="O2778" i="251"/>
  <c r="S2778" i="251" s="1"/>
  <c r="O2813" i="251"/>
  <c r="S2813" i="251" s="1"/>
  <c r="O2884" i="251"/>
  <c r="S2884" i="251" s="1"/>
  <c r="O2919" i="251"/>
  <c r="S2919" i="251" s="1"/>
  <c r="O2937" i="251"/>
  <c r="S2937" i="251" s="1"/>
  <c r="O2972" i="251"/>
  <c r="S2972" i="251" s="1"/>
  <c r="O3007" i="251"/>
  <c r="S3007" i="251" s="1"/>
  <c r="O202" i="251"/>
  <c r="S202" i="251" s="1"/>
  <c r="O225" i="251"/>
  <c r="S225" i="251" s="1"/>
  <c r="O292" i="251"/>
  <c r="S292" i="251" s="1"/>
  <c r="O316" i="251"/>
  <c r="S316" i="251" s="1"/>
  <c r="O338" i="251"/>
  <c r="S338" i="251" s="1"/>
  <c r="O403" i="251"/>
  <c r="S403" i="251" s="1"/>
  <c r="O426" i="251"/>
  <c r="S426" i="251" s="1"/>
  <c r="O449" i="251"/>
  <c r="S449" i="251" s="1"/>
  <c r="O495" i="251"/>
  <c r="S495" i="251" s="1"/>
  <c r="O644" i="251"/>
  <c r="S644" i="251" s="1"/>
  <c r="O813" i="251"/>
  <c r="S813" i="251" s="1"/>
  <c r="O834" i="251"/>
  <c r="S834" i="251" s="1"/>
  <c r="O854" i="251"/>
  <c r="S854" i="251" s="1"/>
  <c r="O960" i="251"/>
  <c r="S960" i="251" s="1"/>
  <c r="O1146" i="251"/>
  <c r="S1146" i="251" s="1"/>
  <c r="O1301" i="251"/>
  <c r="S1301" i="251" s="1"/>
  <c r="O1358" i="251"/>
  <c r="S1358" i="251" s="1"/>
  <c r="O1397" i="251"/>
  <c r="S1397" i="251" s="1"/>
  <c r="O1436" i="251"/>
  <c r="S1436" i="251" s="1"/>
  <c r="O1493" i="251"/>
  <c r="S1493" i="251" s="1"/>
  <c r="O1512" i="251"/>
  <c r="S1512" i="251" s="1"/>
  <c r="O1532" i="251"/>
  <c r="S1532" i="251" s="1"/>
  <c r="O1608" i="251"/>
  <c r="S1608" i="251" s="1"/>
  <c r="O1667" i="251"/>
  <c r="S1667" i="251" s="1"/>
  <c r="O1706" i="251"/>
  <c r="S1706" i="251" s="1"/>
  <c r="O1725" i="251"/>
  <c r="S1725" i="251" s="1"/>
  <c r="O1744" i="251"/>
  <c r="S1744" i="251" s="1"/>
  <c r="O1802" i="251"/>
  <c r="S1802" i="251" s="1"/>
  <c r="O1821" i="251"/>
  <c r="S1821" i="251" s="1"/>
  <c r="O1878" i="251"/>
  <c r="S1878" i="251" s="1"/>
  <c r="O1931" i="251"/>
  <c r="S1931" i="251" s="1"/>
  <c r="O1966" i="251"/>
  <c r="S1966" i="251" s="1"/>
  <c r="O2037" i="251"/>
  <c r="S2037" i="251" s="1"/>
  <c r="O2090" i="251"/>
  <c r="S2090" i="251" s="1"/>
  <c r="O2125" i="251"/>
  <c r="S2125" i="251" s="1"/>
  <c r="O2196" i="251"/>
  <c r="S2196" i="251" s="1"/>
  <c r="O2231" i="251"/>
  <c r="S2231" i="251" s="1"/>
  <c r="O2249" i="251"/>
  <c r="S2249" i="251" s="1"/>
  <c r="O2284" i="251"/>
  <c r="S2284" i="251" s="1"/>
  <c r="O2319" i="251"/>
  <c r="S2319" i="251" s="1"/>
  <c r="O2337" i="251"/>
  <c r="S2337" i="251" s="1"/>
  <c r="O2355" i="251"/>
  <c r="S2355" i="251" s="1"/>
  <c r="O2390" i="251"/>
  <c r="S2390" i="251" s="1"/>
  <c r="O2443" i="251"/>
  <c r="S2443" i="251" s="1"/>
  <c r="O2478" i="251"/>
  <c r="S2478" i="251" s="1"/>
  <c r="O2549" i="251"/>
  <c r="S2549" i="251" s="1"/>
  <c r="O2602" i="251"/>
  <c r="S2602" i="251" s="1"/>
  <c r="O2637" i="251"/>
  <c r="S2637" i="251" s="1"/>
  <c r="O2708" i="251"/>
  <c r="S2708" i="251" s="1"/>
  <c r="O2743" i="251"/>
  <c r="S2743" i="251" s="1"/>
  <c r="O2761" i="251"/>
  <c r="S2761" i="251" s="1"/>
  <c r="O2796" i="251"/>
  <c r="S2796" i="251" s="1"/>
  <c r="O2831" i="251"/>
  <c r="S2831" i="251" s="1"/>
  <c r="O2849" i="251"/>
  <c r="S2849" i="251" s="1"/>
  <c r="O2867" i="251"/>
  <c r="S2867" i="251" s="1"/>
  <c r="O2902" i="251"/>
  <c r="S2902" i="251" s="1"/>
  <c r="O2955" i="251"/>
  <c r="S2955" i="251" s="1"/>
  <c r="O2990" i="251"/>
  <c r="S2990" i="251" s="1"/>
  <c r="O3025" i="251"/>
  <c r="S3025" i="251" s="1"/>
  <c r="O3041" i="251"/>
  <c r="S3041" i="251" s="1"/>
  <c r="O3057" i="251"/>
  <c r="S3057" i="251" s="1"/>
  <c r="O3073" i="251"/>
  <c r="S3073" i="251" s="1"/>
  <c r="O3089" i="251"/>
  <c r="S3089" i="251" s="1"/>
  <c r="O3105" i="251"/>
  <c r="S3105" i="251" s="1"/>
  <c r="O3121" i="251"/>
  <c r="S3121" i="251" s="1"/>
  <c r="O3137" i="251"/>
  <c r="S3137" i="251" s="1"/>
  <c r="O3153" i="251"/>
  <c r="S3153" i="251" s="1"/>
  <c r="O3169" i="251"/>
  <c r="S3169" i="251" s="1"/>
  <c r="O3185" i="251"/>
  <c r="S3185" i="251" s="1"/>
  <c r="O3201" i="251"/>
  <c r="S3201" i="251" s="1"/>
  <c r="O3217" i="251"/>
  <c r="S3217" i="251" s="1"/>
  <c r="O3233" i="251"/>
  <c r="S3233" i="251" s="1"/>
  <c r="O3249" i="251"/>
  <c r="S3249" i="251" s="1"/>
  <c r="O3265" i="251"/>
  <c r="S3265" i="251" s="1"/>
  <c r="O3281" i="251"/>
  <c r="S3281" i="251" s="1"/>
  <c r="O3297" i="251"/>
  <c r="S3297" i="251" s="1"/>
  <c r="O3313" i="251"/>
  <c r="S3313" i="251" s="1"/>
  <c r="O3329" i="251"/>
  <c r="S3329" i="251" s="1"/>
  <c r="O3345" i="251"/>
  <c r="S3345" i="251" s="1"/>
  <c r="O3361" i="251"/>
  <c r="S3361" i="251" s="1"/>
  <c r="O3377" i="251"/>
  <c r="S3377" i="251" s="1"/>
  <c r="O3393" i="251"/>
  <c r="S3393" i="251" s="1"/>
  <c r="O3409" i="251"/>
  <c r="S3409" i="251" s="1"/>
  <c r="O3425" i="251"/>
  <c r="S3425" i="251" s="1"/>
  <c r="O3441" i="251"/>
  <c r="S3441" i="251" s="1"/>
  <c r="O3457" i="251"/>
  <c r="S3457" i="251" s="1"/>
  <c r="O3473" i="251"/>
  <c r="S3473" i="251" s="1"/>
  <c r="O3489" i="251"/>
  <c r="S3489" i="251" s="1"/>
  <c r="O3505" i="251"/>
  <c r="S3505" i="251" s="1"/>
  <c r="O3521" i="251"/>
  <c r="S3521" i="251" s="1"/>
  <c r="O3537" i="251"/>
  <c r="S3537" i="251" s="1"/>
  <c r="O3553" i="251"/>
  <c r="S3553" i="251" s="1"/>
  <c r="O3569" i="251"/>
  <c r="S3569" i="251" s="1"/>
  <c r="O3585" i="251"/>
  <c r="S3585" i="251" s="1"/>
  <c r="O3601" i="251"/>
  <c r="S3601" i="251" s="1"/>
  <c r="O3617" i="251"/>
  <c r="S3617" i="251" s="1"/>
  <c r="O3633" i="251"/>
  <c r="S3633" i="251" s="1"/>
  <c r="O3649" i="251"/>
  <c r="S3649" i="251" s="1"/>
  <c r="O3665" i="251"/>
  <c r="S3665" i="251" s="1"/>
  <c r="O3681" i="251"/>
  <c r="S3681" i="251" s="1"/>
  <c r="O3697" i="251"/>
  <c r="S3697" i="251" s="1"/>
  <c r="O3713" i="251"/>
  <c r="S3713" i="251" s="1"/>
  <c r="O3729" i="251"/>
  <c r="S3729" i="251" s="1"/>
  <c r="O3745" i="251"/>
  <c r="S3745" i="251" s="1"/>
  <c r="O3761" i="251"/>
  <c r="S3761" i="251" s="1"/>
  <c r="O3777" i="251"/>
  <c r="S3777" i="251" s="1"/>
  <c r="O3793" i="251"/>
  <c r="S3793" i="251" s="1"/>
  <c r="O3809" i="251"/>
  <c r="S3809" i="251" s="1"/>
  <c r="O3825" i="251"/>
  <c r="S3825" i="251" s="1"/>
  <c r="O3841" i="251"/>
  <c r="S3841" i="251" s="1"/>
  <c r="O3857" i="251"/>
  <c r="S3857" i="251" s="1"/>
  <c r="O3873" i="251"/>
  <c r="S3873" i="251" s="1"/>
  <c r="O3889" i="251"/>
  <c r="S3889" i="251" s="1"/>
  <c r="O3905" i="251"/>
  <c r="S3905" i="251" s="1"/>
  <c r="O3921" i="251"/>
  <c r="S3921" i="251" s="1"/>
  <c r="O3937" i="251"/>
  <c r="S3937" i="251" s="1"/>
  <c r="O3953" i="251"/>
  <c r="S3953" i="251" s="1"/>
  <c r="O3969" i="251"/>
  <c r="S3969" i="251" s="1"/>
  <c r="O3985" i="251"/>
  <c r="S3985" i="251" s="1"/>
  <c r="O4001" i="251"/>
  <c r="S4001" i="251" s="1"/>
  <c r="O4017" i="251"/>
  <c r="S4017" i="251" s="1"/>
  <c r="O4033" i="251"/>
  <c r="S4033" i="251" s="1"/>
  <c r="O4049" i="251"/>
  <c r="S4049" i="251" s="1"/>
  <c r="O4065" i="251"/>
  <c r="S4065" i="251" s="1"/>
  <c r="O4081" i="251"/>
  <c r="S4081" i="251" s="1"/>
  <c r="O4097" i="251"/>
  <c r="S4097" i="251" s="1"/>
  <c r="O4113" i="251"/>
  <c r="S4113" i="251" s="1"/>
  <c r="O4129" i="251"/>
  <c r="S4129" i="251" s="1"/>
  <c r="O4145" i="251"/>
  <c r="S4145" i="251" s="1"/>
  <c r="O4161" i="251"/>
  <c r="S4161" i="251" s="1"/>
  <c r="O4177" i="251"/>
  <c r="S4177" i="251" s="1"/>
  <c r="O4193" i="251"/>
  <c r="S4193" i="251" s="1"/>
  <c r="O4209" i="251"/>
  <c r="S4209" i="251" s="1"/>
  <c r="O4225" i="251"/>
  <c r="S4225" i="251" s="1"/>
  <c r="O4241" i="251"/>
  <c r="S4241" i="251" s="1"/>
  <c r="O4257" i="251"/>
  <c r="S4257" i="251" s="1"/>
  <c r="O4273" i="251"/>
  <c r="S4273" i="251" s="1"/>
  <c r="O4289" i="251"/>
  <c r="S4289" i="251" s="1"/>
  <c r="O4305" i="251"/>
  <c r="S4305" i="251" s="1"/>
  <c r="O4321" i="251"/>
  <c r="S4321" i="251" s="1"/>
  <c r="O4337" i="251"/>
  <c r="S4337" i="251" s="1"/>
  <c r="O4353" i="251"/>
  <c r="S4353" i="251" s="1"/>
  <c r="O4369" i="251"/>
  <c r="S4369" i="251" s="1"/>
  <c r="O4385" i="251"/>
  <c r="S4385" i="251" s="1"/>
  <c r="O4401" i="251"/>
  <c r="S4401" i="251" s="1"/>
  <c r="O4417" i="251"/>
  <c r="S4417" i="251" s="1"/>
  <c r="O4433" i="251"/>
  <c r="S4433" i="251" s="1"/>
  <c r="O4449" i="251"/>
  <c r="S4449" i="251" s="1"/>
  <c r="O4465" i="251"/>
  <c r="S4465" i="251" s="1"/>
  <c r="O4481" i="251"/>
  <c r="S4481" i="251" s="1"/>
  <c r="O4497" i="251"/>
  <c r="S4497" i="251" s="1"/>
  <c r="O4513" i="251"/>
  <c r="S4513" i="251" s="1"/>
  <c r="O4529" i="251"/>
  <c r="S4529" i="251" s="1"/>
  <c r="O4545" i="251"/>
  <c r="S4545" i="251" s="1"/>
  <c r="O4561" i="251"/>
  <c r="S4561" i="251" s="1"/>
  <c r="O4577" i="251"/>
  <c r="S4577" i="251" s="1"/>
  <c r="O4593" i="251"/>
  <c r="S4593" i="251" s="1"/>
  <c r="O4609" i="251"/>
  <c r="S4609" i="251" s="1"/>
  <c r="O4625" i="251"/>
  <c r="S4625" i="251" s="1"/>
  <c r="O4641" i="251"/>
  <c r="S4641" i="251" s="1"/>
  <c r="O4657" i="251"/>
  <c r="S4657" i="251" s="1"/>
  <c r="O4673" i="251"/>
  <c r="S4673" i="251" s="1"/>
  <c r="O4689" i="251"/>
  <c r="S4689" i="251" s="1"/>
  <c r="O4705" i="251"/>
  <c r="S4705" i="251" s="1"/>
  <c r="O4721" i="251"/>
  <c r="S4721" i="251" s="1"/>
  <c r="O4737" i="251"/>
  <c r="S4737" i="251" s="1"/>
  <c r="O4753" i="251"/>
  <c r="S4753" i="251" s="1"/>
  <c r="O4769" i="251"/>
  <c r="S4769" i="251" s="1"/>
  <c r="O4785" i="251"/>
  <c r="S4785" i="251" s="1"/>
  <c r="O4801" i="251"/>
  <c r="S4801" i="251" s="1"/>
  <c r="O4817" i="251"/>
  <c r="S4817" i="251" s="1"/>
  <c r="O4833" i="251"/>
  <c r="S4833" i="251" s="1"/>
  <c r="O4849" i="251"/>
  <c r="S4849" i="251" s="1"/>
  <c r="O4865" i="251"/>
  <c r="S4865" i="251" s="1"/>
  <c r="O4881" i="251"/>
  <c r="S4881" i="251" s="1"/>
  <c r="O4897" i="251"/>
  <c r="S4897" i="251" s="1"/>
  <c r="O4913" i="251"/>
  <c r="S4913" i="251" s="1"/>
  <c r="O4929" i="251"/>
  <c r="S4929" i="251" s="1"/>
  <c r="O4945" i="251"/>
  <c r="S4945" i="251" s="1"/>
  <c r="O4961" i="251"/>
  <c r="S4961" i="251" s="1"/>
  <c r="O4977" i="251"/>
  <c r="S4977" i="251" s="1"/>
  <c r="O4993" i="251"/>
  <c r="S4993" i="251" s="1"/>
  <c r="O5009" i="251"/>
  <c r="S5009" i="251" s="1"/>
  <c r="O5025" i="251"/>
  <c r="S5025" i="251" s="1"/>
  <c r="O5041" i="251"/>
  <c r="S5041" i="251" s="1"/>
  <c r="O5057" i="251"/>
  <c r="S5057" i="251" s="1"/>
  <c r="O5073" i="251"/>
  <c r="S5073" i="251" s="1"/>
  <c r="O5089" i="251"/>
  <c r="S5089" i="251" s="1"/>
  <c r="O5105" i="251"/>
  <c r="S5105" i="251" s="1"/>
  <c r="O5121" i="251"/>
  <c r="S5121" i="251" s="1"/>
  <c r="O5137" i="251"/>
  <c r="S5137" i="251" s="1"/>
  <c r="O5153" i="251"/>
  <c r="S5153" i="251" s="1"/>
  <c r="O5169" i="251"/>
  <c r="S5169" i="251" s="1"/>
  <c r="O5185" i="251"/>
  <c r="S5185" i="251" s="1"/>
  <c r="O5201" i="251"/>
  <c r="S5201" i="251" s="1"/>
  <c r="O5217" i="251"/>
  <c r="S5217" i="251" s="1"/>
  <c r="O5233" i="251"/>
  <c r="S5233" i="251" s="1"/>
  <c r="O5249" i="251"/>
  <c r="S5249" i="251" s="1"/>
  <c r="O5265" i="251"/>
  <c r="S5265" i="251" s="1"/>
  <c r="O5281" i="251"/>
  <c r="S5281" i="251" s="1"/>
  <c r="O5297" i="251"/>
  <c r="S5297" i="251" s="1"/>
  <c r="O5313" i="251"/>
  <c r="S5313" i="251" s="1"/>
  <c r="O5329" i="251"/>
  <c r="S5329" i="251" s="1"/>
  <c r="O5345" i="251"/>
  <c r="S5345" i="251" s="1"/>
  <c r="O5361" i="251"/>
  <c r="S5361" i="251" s="1"/>
  <c r="O5377" i="251"/>
  <c r="S5377" i="251" s="1"/>
  <c r="O5393" i="251"/>
  <c r="S5393" i="251" s="1"/>
  <c r="O5409" i="251"/>
  <c r="S5409" i="251" s="1"/>
  <c r="O5425" i="251"/>
  <c r="S5425" i="251" s="1"/>
  <c r="O5441" i="251"/>
  <c r="S5441" i="251" s="1"/>
  <c r="O5457" i="251"/>
  <c r="S5457" i="251" s="1"/>
  <c r="O5473" i="251"/>
  <c r="S5473" i="251" s="1"/>
  <c r="O5489" i="251"/>
  <c r="S5489" i="251" s="1"/>
  <c r="O5505" i="251"/>
  <c r="S5505" i="251" s="1"/>
  <c r="O5521" i="251"/>
  <c r="S5521" i="251" s="1"/>
  <c r="O5537" i="251"/>
  <c r="S5537" i="251" s="1"/>
  <c r="O5553" i="251"/>
  <c r="S5553" i="251" s="1"/>
  <c r="O5569" i="251"/>
  <c r="S5569" i="251" s="1"/>
  <c r="O5585" i="251"/>
  <c r="S5585" i="251" s="1"/>
  <c r="O5601" i="251"/>
  <c r="S5601" i="251" s="1"/>
  <c r="O5617" i="251"/>
  <c r="S5617" i="251" s="1"/>
  <c r="O5633" i="251"/>
  <c r="S5633" i="251" s="1"/>
  <c r="O5649" i="251"/>
  <c r="S5649" i="251" s="1"/>
  <c r="O5665" i="251"/>
  <c r="S5665" i="251" s="1"/>
  <c r="O5681" i="251"/>
  <c r="S5681" i="251" s="1"/>
  <c r="O5697" i="251"/>
  <c r="S5697" i="251" s="1"/>
  <c r="O5713" i="251"/>
  <c r="S5713" i="251" s="1"/>
  <c r="O5729" i="251"/>
  <c r="S5729" i="251" s="1"/>
  <c r="O5745" i="251"/>
  <c r="S5745" i="251" s="1"/>
  <c r="O5761" i="251"/>
  <c r="S5761" i="251" s="1"/>
  <c r="O5777" i="251"/>
  <c r="S5777" i="251" s="1"/>
  <c r="O5793" i="251"/>
  <c r="S5793" i="251" s="1"/>
  <c r="O5809" i="251"/>
  <c r="S5809" i="251" s="1"/>
  <c r="O5825" i="251"/>
  <c r="S5825" i="251" s="1"/>
  <c r="O5841" i="251"/>
  <c r="S5841" i="251" s="1"/>
  <c r="O5857" i="251"/>
  <c r="S5857" i="251" s="1"/>
  <c r="O5873" i="251"/>
  <c r="S5873" i="251" s="1"/>
  <c r="O5889" i="251"/>
  <c r="S5889" i="251" s="1"/>
  <c r="O5905" i="251"/>
  <c r="S5905" i="251" s="1"/>
  <c r="O5921" i="251"/>
  <c r="S5921" i="251" s="1"/>
  <c r="O5937" i="251"/>
  <c r="S5937" i="251" s="1"/>
  <c r="O5953" i="251"/>
  <c r="S5953" i="251" s="1"/>
  <c r="O5969" i="251"/>
  <c r="S5969" i="251" s="1"/>
  <c r="O5985" i="251"/>
  <c r="S5985" i="251" s="1"/>
  <c r="O6001" i="251"/>
  <c r="S6001" i="251" s="1"/>
  <c r="O6017" i="251"/>
  <c r="S6017" i="251" s="1"/>
  <c r="O6033" i="251"/>
  <c r="S6033" i="251" s="1"/>
  <c r="O6049" i="251"/>
  <c r="S6049" i="251" s="1"/>
  <c r="O6065" i="251"/>
  <c r="S6065" i="251" s="1"/>
  <c r="O6081" i="251"/>
  <c r="S6081" i="251" s="1"/>
  <c r="O6097" i="251"/>
  <c r="S6097" i="251" s="1"/>
  <c r="O6113" i="251"/>
  <c r="S6113" i="251" s="1"/>
  <c r="O6129" i="251"/>
  <c r="S6129" i="251" s="1"/>
  <c r="O6145" i="251"/>
  <c r="S6145" i="251" s="1"/>
  <c r="O6161" i="251"/>
  <c r="S6161" i="251" s="1"/>
  <c r="O6177" i="251"/>
  <c r="S6177" i="251" s="1"/>
  <c r="O6193" i="251"/>
  <c r="S6193" i="251" s="1"/>
  <c r="O6209" i="251"/>
  <c r="S6209" i="251" s="1"/>
  <c r="O6225" i="251"/>
  <c r="S6225" i="251" s="1"/>
  <c r="O6241" i="251"/>
  <c r="S6241" i="251" s="1"/>
  <c r="O6257" i="251"/>
  <c r="S6257" i="251" s="1"/>
  <c r="O6273" i="251"/>
  <c r="S6273" i="251" s="1"/>
  <c r="O6289" i="251"/>
  <c r="S6289" i="251" s="1"/>
  <c r="O6305" i="251"/>
  <c r="S6305" i="251" s="1"/>
  <c r="O6321" i="251"/>
  <c r="S6321" i="251" s="1"/>
  <c r="O6337" i="251"/>
  <c r="S6337" i="251" s="1"/>
  <c r="O6353" i="251"/>
  <c r="S6353" i="251" s="1"/>
  <c r="O6369" i="251"/>
  <c r="S6369" i="251" s="1"/>
  <c r="O6385" i="251"/>
  <c r="S6385" i="251" s="1"/>
  <c r="O6401" i="251"/>
  <c r="S6401" i="251" s="1"/>
  <c r="O6417" i="251"/>
  <c r="S6417" i="251" s="1"/>
  <c r="O6433" i="251"/>
  <c r="S6433" i="251" s="1"/>
  <c r="O6449" i="251"/>
  <c r="S6449" i="251" s="1"/>
  <c r="O6465" i="251"/>
  <c r="S6465" i="251" s="1"/>
  <c r="O6481" i="251"/>
  <c r="S6481" i="251" s="1"/>
  <c r="O6497" i="251"/>
  <c r="S6497" i="251" s="1"/>
  <c r="O6513" i="251"/>
  <c r="S6513" i="251" s="1"/>
  <c r="O6529" i="251"/>
  <c r="S6529" i="251" s="1"/>
  <c r="O6545" i="251"/>
  <c r="S6545" i="251" s="1"/>
  <c r="O6561" i="251"/>
  <c r="S6561" i="251" s="1"/>
  <c r="O6577" i="251"/>
  <c r="S6577" i="251" s="1"/>
  <c r="O6593" i="251"/>
  <c r="S6593" i="251" s="1"/>
  <c r="O6609" i="251"/>
  <c r="S6609" i="251" s="1"/>
  <c r="O6625" i="251"/>
  <c r="S6625" i="251" s="1"/>
  <c r="O6641" i="251"/>
  <c r="S6641" i="251" s="1"/>
  <c r="O6657" i="251"/>
  <c r="S6657" i="251" s="1"/>
  <c r="O6673" i="251"/>
  <c r="S6673" i="251" s="1"/>
  <c r="O6689" i="251"/>
  <c r="S6689" i="251" s="1"/>
  <c r="O6705" i="251"/>
  <c r="S6705" i="251" s="1"/>
  <c r="O6721" i="251"/>
  <c r="S6721" i="251" s="1"/>
  <c r="O6737" i="251"/>
  <c r="S6737" i="251" s="1"/>
  <c r="O270" i="251"/>
  <c r="S270" i="251" s="1"/>
  <c r="O462" i="251"/>
  <c r="S462" i="251" s="1"/>
  <c r="O509" i="251"/>
  <c r="S509" i="251" s="1"/>
  <c r="O531" i="251"/>
  <c r="S531" i="251" s="1"/>
  <c r="O625" i="251"/>
  <c r="S625" i="251" s="1"/>
  <c r="O714" i="251"/>
  <c r="S714" i="251" s="1"/>
  <c r="O1072" i="251"/>
  <c r="S1072" i="251" s="1"/>
  <c r="O1114" i="251"/>
  <c r="S1114" i="251" s="1"/>
  <c r="O1135" i="251"/>
  <c r="S1135" i="251" s="1"/>
  <c r="O1238" i="251"/>
  <c r="S1238" i="251" s="1"/>
  <c r="O1362" i="251"/>
  <c r="S1362" i="251" s="1"/>
  <c r="O1446" i="251"/>
  <c r="S1446" i="251" s="1"/>
  <c r="O1487" i="251"/>
  <c r="S1487" i="251" s="1"/>
  <c r="O1508" i="251"/>
  <c r="S1508" i="251" s="1"/>
  <c r="O1528" i="251"/>
  <c r="S1528" i="251" s="1"/>
  <c r="O1549" i="251"/>
  <c r="S1549" i="251" s="1"/>
  <c r="O1653" i="251"/>
  <c r="S1653" i="251" s="1"/>
  <c r="O1674" i="251"/>
  <c r="S1674" i="251" s="1"/>
  <c r="O1694" i="251"/>
  <c r="S1694" i="251" s="1"/>
  <c r="O1779" i="251"/>
  <c r="S1779" i="251" s="1"/>
  <c r="O1959" i="251"/>
  <c r="S1959" i="251" s="1"/>
  <c r="O2017" i="251"/>
  <c r="S2017" i="251" s="1"/>
  <c r="O2172" i="251"/>
  <c r="S2172" i="251" s="1"/>
  <c r="O2229" i="251"/>
  <c r="S2229" i="251" s="1"/>
  <c r="O2268" i="251"/>
  <c r="S2268" i="251" s="1"/>
  <c r="O2307" i="251"/>
  <c r="S2307" i="251" s="1"/>
  <c r="O2364" i="251"/>
  <c r="S2364" i="251" s="1"/>
  <c r="O2383" i="251"/>
  <c r="S2383" i="251" s="1"/>
  <c r="O2403" i="251"/>
  <c r="S2403" i="251" s="1"/>
  <c r="O2479" i="251"/>
  <c r="S2479" i="251" s="1"/>
  <c r="O2538" i="251"/>
  <c r="S2538" i="251" s="1"/>
  <c r="O2577" i="251"/>
  <c r="S2577" i="251" s="1"/>
  <c r="O2596" i="251"/>
  <c r="S2596" i="251" s="1"/>
  <c r="O2615" i="251"/>
  <c r="S2615" i="251" s="1"/>
  <c r="O2673" i="251"/>
  <c r="S2673" i="251" s="1"/>
  <c r="O2692" i="251"/>
  <c r="S2692" i="251" s="1"/>
  <c r="O2789" i="251"/>
  <c r="S2789" i="251" s="1"/>
  <c r="O2827" i="251"/>
  <c r="S2827" i="251" s="1"/>
  <c r="O2845" i="251"/>
  <c r="S2845" i="251" s="1"/>
  <c r="O2942" i="251"/>
  <c r="S2942" i="251" s="1"/>
  <c r="O2961" i="251"/>
  <c r="S2961" i="251" s="1"/>
  <c r="O3037" i="251"/>
  <c r="S3037" i="251" s="1"/>
  <c r="O3072" i="251"/>
  <c r="S3072" i="251" s="1"/>
  <c r="O3090" i="251"/>
  <c r="S3090" i="251" s="1"/>
  <c r="O3108" i="251"/>
  <c r="S3108" i="251" s="1"/>
  <c r="O3143" i="251"/>
  <c r="S3143" i="251" s="1"/>
  <c r="O3196" i="251"/>
  <c r="S3196" i="251" s="1"/>
  <c r="O3231" i="251"/>
  <c r="S3231" i="251" s="1"/>
  <c r="O3302" i="251"/>
  <c r="S3302" i="251" s="1"/>
  <c r="O3355" i="251"/>
  <c r="S3355" i="251" s="1"/>
  <c r="O3390" i="251"/>
  <c r="S3390" i="251" s="1"/>
  <c r="O3461" i="251"/>
  <c r="S3461" i="251" s="1"/>
  <c r="O3496" i="251"/>
  <c r="S3496" i="251" s="1"/>
  <c r="O3514" i="251"/>
  <c r="S3514" i="251" s="1"/>
  <c r="O3549" i="251"/>
  <c r="S3549" i="251" s="1"/>
  <c r="O3584" i="251"/>
  <c r="S3584" i="251" s="1"/>
  <c r="O3602" i="251"/>
  <c r="S3602" i="251" s="1"/>
  <c r="O3620" i="251"/>
  <c r="S3620" i="251" s="1"/>
  <c r="O3655" i="251"/>
  <c r="S3655" i="251" s="1"/>
  <c r="O3708" i="251"/>
  <c r="S3708" i="251" s="1"/>
  <c r="O3743" i="251"/>
  <c r="S3743" i="251" s="1"/>
  <c r="O3814" i="251"/>
  <c r="S3814" i="251" s="1"/>
  <c r="O3867" i="251"/>
  <c r="S3867" i="251" s="1"/>
  <c r="O3902" i="251"/>
  <c r="S3902" i="251" s="1"/>
  <c r="O3973" i="251"/>
  <c r="S3973" i="251" s="1"/>
  <c r="O4008" i="251"/>
  <c r="S4008" i="251" s="1"/>
  <c r="O4026" i="251"/>
  <c r="S4026" i="251" s="1"/>
  <c r="O4061" i="251"/>
  <c r="S4061" i="251" s="1"/>
  <c r="O4096" i="251"/>
  <c r="S4096" i="251" s="1"/>
  <c r="O4114" i="251"/>
  <c r="S4114" i="251" s="1"/>
  <c r="O4132" i="251"/>
  <c r="S4132" i="251" s="1"/>
  <c r="O4167" i="251"/>
  <c r="S4167" i="251" s="1"/>
  <c r="O4220" i="251"/>
  <c r="S4220" i="251" s="1"/>
  <c r="O4255" i="251"/>
  <c r="S4255" i="251" s="1"/>
  <c r="O4326" i="251"/>
  <c r="S4326" i="251" s="1"/>
  <c r="O4379" i="251"/>
  <c r="S4379" i="251" s="1"/>
  <c r="O4414" i="251"/>
  <c r="S4414" i="251" s="1"/>
  <c r="O4485" i="251"/>
  <c r="S4485" i="251" s="1"/>
  <c r="O4520" i="251"/>
  <c r="S4520" i="251" s="1"/>
  <c r="O4538" i="251"/>
  <c r="S4538" i="251" s="1"/>
  <c r="O4573" i="251"/>
  <c r="S4573" i="251" s="1"/>
  <c r="O4608" i="251"/>
  <c r="S4608" i="251" s="1"/>
  <c r="O4626" i="251"/>
  <c r="S4626" i="251" s="1"/>
  <c r="O4644" i="251"/>
  <c r="S4644" i="251" s="1"/>
  <c r="O4679" i="251"/>
  <c r="S4679" i="251" s="1"/>
  <c r="O4732" i="251"/>
  <c r="S4732" i="251" s="1"/>
  <c r="O4767" i="251"/>
  <c r="S4767" i="251" s="1"/>
  <c r="O4838" i="251"/>
  <c r="S4838" i="251" s="1"/>
  <c r="O4891" i="251"/>
  <c r="S4891" i="251" s="1"/>
  <c r="O4926" i="251"/>
  <c r="S4926" i="251" s="1"/>
  <c r="O4997" i="251"/>
  <c r="S4997" i="251" s="1"/>
  <c r="O5032" i="251"/>
  <c r="S5032" i="251" s="1"/>
  <c r="O5050" i="251"/>
  <c r="S5050" i="251" s="1"/>
  <c r="O28" i="251"/>
  <c r="S28" i="251" s="1"/>
  <c r="O76" i="251"/>
  <c r="S76" i="251" s="1"/>
  <c r="O173" i="251"/>
  <c r="S173" i="251" s="1"/>
  <c r="O413" i="251"/>
  <c r="S413" i="251" s="1"/>
  <c r="O556" i="251"/>
  <c r="S556" i="251" s="1"/>
  <c r="O579" i="251"/>
  <c r="S579" i="251" s="1"/>
  <c r="O672" i="251"/>
  <c r="S672" i="251" s="1"/>
  <c r="O692" i="251"/>
  <c r="S692" i="251" s="1"/>
  <c r="O738" i="251"/>
  <c r="S738" i="251" s="1"/>
  <c r="O760" i="251"/>
  <c r="S760" i="251" s="1"/>
  <c r="O849" i="251"/>
  <c r="S849" i="251" s="1"/>
  <c r="O872" i="251"/>
  <c r="S872" i="251" s="1"/>
  <c r="O984" i="251"/>
  <c r="S984" i="251" s="1"/>
  <c r="O1028" i="251"/>
  <c r="S1028" i="251" s="1"/>
  <c r="O1050" i="251"/>
  <c r="S1050" i="251" s="1"/>
  <c r="O1093" i="251"/>
  <c r="S1093" i="251" s="1"/>
  <c r="O1178" i="251"/>
  <c r="S1178" i="251" s="1"/>
  <c r="O1198" i="251"/>
  <c r="S1198" i="251" s="1"/>
  <c r="O1218" i="251"/>
  <c r="S1218" i="251" s="1"/>
  <c r="O1260" i="251"/>
  <c r="S1260" i="251" s="1"/>
  <c r="O1383" i="251"/>
  <c r="S1383" i="251" s="1"/>
  <c r="O1405" i="251"/>
  <c r="S1405" i="251" s="1"/>
  <c r="O1632" i="251"/>
  <c r="S1632" i="251" s="1"/>
  <c r="O1759" i="251"/>
  <c r="S1759" i="251" s="1"/>
  <c r="O1799" i="251"/>
  <c r="S1799" i="251" s="1"/>
  <c r="O1820" i="251"/>
  <c r="S1820" i="251" s="1"/>
  <c r="O1842" i="251"/>
  <c r="S1842" i="251" s="1"/>
  <c r="O1883" i="251"/>
  <c r="S1883" i="251" s="1"/>
  <c r="O1902" i="251"/>
  <c r="S1902" i="251" s="1"/>
  <c r="O1921" i="251"/>
  <c r="S1921" i="251" s="1"/>
  <c r="O1979" i="251"/>
  <c r="S1979" i="251" s="1"/>
  <c r="O1998" i="251"/>
  <c r="S1998" i="251" s="1"/>
  <c r="O2076" i="251"/>
  <c r="S2076" i="251" s="1"/>
  <c r="O2095" i="251"/>
  <c r="S2095" i="251" s="1"/>
  <c r="O2115" i="251"/>
  <c r="S2115" i="251" s="1"/>
  <c r="O2154" i="251"/>
  <c r="S2154" i="251" s="1"/>
  <c r="O2191" i="251"/>
  <c r="S2191" i="251" s="1"/>
  <c r="O2211" i="251"/>
  <c r="S2211" i="251" s="1"/>
  <c r="O2326" i="251"/>
  <c r="S2326" i="251" s="1"/>
  <c r="O2345" i="251"/>
  <c r="S2345" i="251" s="1"/>
  <c r="O2422" i="251"/>
  <c r="S2422" i="251" s="1"/>
  <c r="O2441" i="251"/>
  <c r="S2441" i="251" s="1"/>
  <c r="O2500" i="251"/>
  <c r="S2500" i="251" s="1"/>
  <c r="O2519" i="251"/>
  <c r="S2519" i="251" s="1"/>
  <c r="O2558" i="251"/>
  <c r="S2558" i="251" s="1"/>
  <c r="O2635" i="251"/>
  <c r="S2635" i="251" s="1"/>
  <c r="O2731" i="251"/>
  <c r="S2731" i="251" s="1"/>
  <c r="O2750" i="251"/>
  <c r="S2750" i="251" s="1"/>
  <c r="O2809" i="251"/>
  <c r="S2809" i="251" s="1"/>
  <c r="O2865" i="251"/>
  <c r="S2865" i="251" s="1"/>
  <c r="O2885" i="251"/>
  <c r="S2885" i="251" s="1"/>
  <c r="O2924" i="251"/>
  <c r="S2924" i="251" s="1"/>
  <c r="O3001" i="251"/>
  <c r="S3001" i="251" s="1"/>
  <c r="O3020" i="251"/>
  <c r="S3020" i="251" s="1"/>
  <c r="O3055" i="251"/>
  <c r="S3055" i="251" s="1"/>
  <c r="O3126" i="251"/>
  <c r="S3126" i="251" s="1"/>
  <c r="O3179" i="251"/>
  <c r="S3179" i="251" s="1"/>
  <c r="O3214" i="251"/>
  <c r="S3214" i="251" s="1"/>
  <c r="O3285" i="251"/>
  <c r="S3285" i="251" s="1"/>
  <c r="O3320" i="251"/>
  <c r="S3320" i="251" s="1"/>
  <c r="O3338" i="251"/>
  <c r="S3338" i="251" s="1"/>
  <c r="O3373" i="251"/>
  <c r="S3373" i="251" s="1"/>
  <c r="O3408" i="251"/>
  <c r="S3408" i="251" s="1"/>
  <c r="O3426" i="251"/>
  <c r="S3426" i="251" s="1"/>
  <c r="O3444" i="251"/>
  <c r="S3444" i="251" s="1"/>
  <c r="O3479" i="251"/>
  <c r="S3479" i="251" s="1"/>
  <c r="O3532" i="251"/>
  <c r="S3532" i="251" s="1"/>
  <c r="O3567" i="251"/>
  <c r="S3567" i="251" s="1"/>
  <c r="O3638" i="251"/>
  <c r="S3638" i="251" s="1"/>
  <c r="O3691" i="251"/>
  <c r="S3691" i="251" s="1"/>
  <c r="O3726" i="251"/>
  <c r="S3726" i="251" s="1"/>
  <c r="O3797" i="251"/>
  <c r="S3797" i="251" s="1"/>
  <c r="O3832" i="251"/>
  <c r="S3832" i="251" s="1"/>
  <c r="O3850" i="251"/>
  <c r="S3850" i="251" s="1"/>
  <c r="O3885" i="251"/>
  <c r="S3885" i="251" s="1"/>
  <c r="O3920" i="251"/>
  <c r="S3920" i="251" s="1"/>
  <c r="O3938" i="251"/>
  <c r="S3938" i="251" s="1"/>
  <c r="O3956" i="251"/>
  <c r="S3956" i="251" s="1"/>
  <c r="O3991" i="251"/>
  <c r="S3991" i="251" s="1"/>
  <c r="O4044" i="251"/>
  <c r="S4044" i="251" s="1"/>
  <c r="O4079" i="251"/>
  <c r="S4079" i="251" s="1"/>
  <c r="O4150" i="251"/>
  <c r="S4150" i="251" s="1"/>
  <c r="O4203" i="251"/>
  <c r="S4203" i="251" s="1"/>
  <c r="O4238" i="251"/>
  <c r="S4238" i="251" s="1"/>
  <c r="O4309" i="251"/>
  <c r="S4309" i="251" s="1"/>
  <c r="O4344" i="251"/>
  <c r="S4344" i="251" s="1"/>
  <c r="O4362" i="251"/>
  <c r="S4362" i="251" s="1"/>
  <c r="O4397" i="251"/>
  <c r="S4397" i="251" s="1"/>
  <c r="O4432" i="251"/>
  <c r="S4432" i="251" s="1"/>
  <c r="O4450" i="251"/>
  <c r="S4450" i="251" s="1"/>
  <c r="O4468" i="251"/>
  <c r="S4468" i="251" s="1"/>
  <c r="O4503" i="251"/>
  <c r="S4503" i="251" s="1"/>
  <c r="O4556" i="251"/>
  <c r="S4556" i="251" s="1"/>
  <c r="O4591" i="251"/>
  <c r="S4591" i="251" s="1"/>
  <c r="O4662" i="251"/>
  <c r="S4662" i="251" s="1"/>
  <c r="O4715" i="251"/>
  <c r="S4715" i="251" s="1"/>
  <c r="O4750" i="251"/>
  <c r="S4750" i="251" s="1"/>
  <c r="O4821" i="251"/>
  <c r="S4821" i="251" s="1"/>
  <c r="O4856" i="251"/>
  <c r="S4856" i="251" s="1"/>
  <c r="O4874" i="251"/>
  <c r="S4874" i="251" s="1"/>
  <c r="O4909" i="251"/>
  <c r="S4909" i="251" s="1"/>
  <c r="O4944" i="251"/>
  <c r="S4944" i="251" s="1"/>
  <c r="O4962" i="251"/>
  <c r="S4962" i="251" s="1"/>
  <c r="O4980" i="251"/>
  <c r="S4980" i="251" s="1"/>
  <c r="O5015" i="251"/>
  <c r="S5015" i="251" s="1"/>
  <c r="O5068" i="251"/>
  <c r="S5068" i="251" s="1"/>
  <c r="O5103" i="251"/>
  <c r="S5103" i="251" s="1"/>
  <c r="O5174" i="251"/>
  <c r="S5174" i="251" s="1"/>
  <c r="O5227" i="251"/>
  <c r="S5227" i="251" s="1"/>
  <c r="O5262" i="251"/>
  <c r="S5262" i="251" s="1"/>
  <c r="O248" i="251"/>
  <c r="S248" i="251" s="1"/>
  <c r="O271" i="251"/>
  <c r="S271" i="251" s="1"/>
  <c r="O321" i="251"/>
  <c r="S321" i="251" s="1"/>
  <c r="O345" i="251"/>
  <c r="S345" i="251" s="1"/>
  <c r="O367" i="251"/>
  <c r="S367" i="251" s="1"/>
  <c r="O463" i="251"/>
  <c r="S463" i="251" s="1"/>
  <c r="O626" i="251"/>
  <c r="S626" i="251" s="1"/>
  <c r="O715" i="251"/>
  <c r="S715" i="251" s="1"/>
  <c r="O828" i="251"/>
  <c r="S828" i="251" s="1"/>
  <c r="O917" i="251"/>
  <c r="S917" i="251" s="1"/>
  <c r="O940" i="251"/>
  <c r="S940" i="251" s="1"/>
  <c r="O962" i="251"/>
  <c r="S962" i="251" s="1"/>
  <c r="O1073" i="251"/>
  <c r="S1073" i="251" s="1"/>
  <c r="O1158" i="251"/>
  <c r="S1158" i="251" s="1"/>
  <c r="O1302" i="251"/>
  <c r="S1302" i="251" s="1"/>
  <c r="O1343" i="251"/>
  <c r="S1343" i="251" s="1"/>
  <c r="O1427" i="251"/>
  <c r="S1427" i="251" s="1"/>
  <c r="O1447" i="251"/>
  <c r="S1447" i="251" s="1"/>
  <c r="O1488" i="251"/>
  <c r="S1488" i="251" s="1"/>
  <c r="O1509" i="251"/>
  <c r="S1509" i="251" s="1"/>
  <c r="O1570" i="251"/>
  <c r="S1570" i="251" s="1"/>
  <c r="O1590" i="251"/>
  <c r="S1590" i="251" s="1"/>
  <c r="O1654" i="251"/>
  <c r="S1654" i="251" s="1"/>
  <c r="O1717" i="251"/>
  <c r="S1717" i="251" s="1"/>
  <c r="O1738" i="251"/>
  <c r="S1738" i="251" s="1"/>
  <c r="O1780" i="251"/>
  <c r="S1780" i="251" s="1"/>
  <c r="O1941" i="251"/>
  <c r="S1941" i="251" s="1"/>
  <c r="O2038" i="251"/>
  <c r="S2038" i="251" s="1"/>
  <c r="O2058" i="251"/>
  <c r="S2058" i="251" s="1"/>
  <c r="O2135" i="251"/>
  <c r="S2135" i="251" s="1"/>
  <c r="O2173" i="251"/>
  <c r="S2173" i="251" s="1"/>
  <c r="O2230" i="251"/>
  <c r="S2230" i="251" s="1"/>
  <c r="O2250" i="251"/>
  <c r="S2250" i="251" s="1"/>
  <c r="O2289" i="251"/>
  <c r="S2289" i="251" s="1"/>
  <c r="O2308" i="251"/>
  <c r="S2308" i="251" s="1"/>
  <c r="O2365" i="251"/>
  <c r="S2365" i="251" s="1"/>
  <c r="O2404" i="251"/>
  <c r="S2404" i="251" s="1"/>
  <c r="O2461" i="251"/>
  <c r="S2461" i="251" s="1"/>
  <c r="O2539" i="251"/>
  <c r="S2539" i="251" s="1"/>
  <c r="O2597" i="251"/>
  <c r="S2597" i="251" s="1"/>
  <c r="O2655" i="251"/>
  <c r="S2655" i="251" s="1"/>
  <c r="O2713" i="251"/>
  <c r="S2713" i="251" s="1"/>
  <c r="O2771" i="251"/>
  <c r="S2771" i="251" s="1"/>
  <c r="O2790" i="251"/>
  <c r="S2790" i="251" s="1"/>
  <c r="O2828" i="251"/>
  <c r="S2828" i="251" s="1"/>
  <c r="O2846" i="251"/>
  <c r="S2846" i="251" s="1"/>
  <c r="O2943" i="251"/>
  <c r="S2943" i="251" s="1"/>
  <c r="O2982" i="251"/>
  <c r="S2982" i="251" s="1"/>
  <c r="O3038" i="251"/>
  <c r="S3038" i="251" s="1"/>
  <c r="O3109" i="251"/>
  <c r="S3109" i="251" s="1"/>
  <c r="O3144" i="251"/>
  <c r="S3144" i="251" s="1"/>
  <c r="O3162" i="251"/>
  <c r="S3162" i="251" s="1"/>
  <c r="O3197" i="251"/>
  <c r="S3197" i="251" s="1"/>
  <c r="O3232" i="251"/>
  <c r="S3232" i="251" s="1"/>
  <c r="O3250" i="251"/>
  <c r="S3250" i="251" s="1"/>
  <c r="O3268" i="251"/>
  <c r="S3268" i="251" s="1"/>
  <c r="O3303" i="251"/>
  <c r="S3303" i="251" s="1"/>
  <c r="O3356" i="251"/>
  <c r="S3356" i="251" s="1"/>
  <c r="O3391" i="251"/>
  <c r="S3391" i="251" s="1"/>
  <c r="O3462" i="251"/>
  <c r="S3462" i="251" s="1"/>
  <c r="O3515" i="251"/>
  <c r="S3515" i="251" s="1"/>
  <c r="O3550" i="251"/>
  <c r="S3550" i="251" s="1"/>
  <c r="O3621" i="251"/>
  <c r="S3621" i="251" s="1"/>
  <c r="O3656" i="251"/>
  <c r="S3656" i="251" s="1"/>
  <c r="O3674" i="251"/>
  <c r="S3674" i="251" s="1"/>
  <c r="O3709" i="251"/>
  <c r="S3709" i="251" s="1"/>
  <c r="O3744" i="251"/>
  <c r="S3744" i="251" s="1"/>
  <c r="O3762" i="251"/>
  <c r="S3762" i="251" s="1"/>
  <c r="O3780" i="251"/>
  <c r="S3780" i="251" s="1"/>
  <c r="O3815" i="251"/>
  <c r="S3815" i="251" s="1"/>
  <c r="O3868" i="251"/>
  <c r="S3868" i="251" s="1"/>
  <c r="O3903" i="251"/>
  <c r="S3903" i="251" s="1"/>
  <c r="O3974" i="251"/>
  <c r="S3974" i="251" s="1"/>
  <c r="O4027" i="251"/>
  <c r="S4027" i="251" s="1"/>
  <c r="O4062" i="251"/>
  <c r="S4062" i="251" s="1"/>
  <c r="O4133" i="251"/>
  <c r="S4133" i="251" s="1"/>
  <c r="O4168" i="251"/>
  <c r="S4168" i="251" s="1"/>
  <c r="O4186" i="251"/>
  <c r="S4186" i="251" s="1"/>
  <c r="O4221" i="251"/>
  <c r="S4221" i="251" s="1"/>
  <c r="O4256" i="251"/>
  <c r="S4256" i="251" s="1"/>
  <c r="O4274" i="251"/>
  <c r="S4274" i="251" s="1"/>
  <c r="O4292" i="251"/>
  <c r="S4292" i="251" s="1"/>
  <c r="O4327" i="251"/>
  <c r="S4327" i="251" s="1"/>
  <c r="O4380" i="251"/>
  <c r="S4380" i="251" s="1"/>
  <c r="O4415" i="251"/>
  <c r="S4415" i="251" s="1"/>
  <c r="O4486" i="251"/>
  <c r="S4486" i="251" s="1"/>
  <c r="O4539" i="251"/>
  <c r="S4539" i="251" s="1"/>
  <c r="O4574" i="251"/>
  <c r="S4574" i="251" s="1"/>
  <c r="O4645" i="251"/>
  <c r="S4645" i="251" s="1"/>
  <c r="O4680" i="251"/>
  <c r="S4680" i="251" s="1"/>
  <c r="O4698" i="251"/>
  <c r="S4698" i="251" s="1"/>
  <c r="O4733" i="251"/>
  <c r="S4733" i="251" s="1"/>
  <c r="O4768" i="251"/>
  <c r="S4768" i="251" s="1"/>
  <c r="O4786" i="251"/>
  <c r="S4786" i="251" s="1"/>
  <c r="O4804" i="251"/>
  <c r="S4804" i="251" s="1"/>
  <c r="O4839" i="251"/>
  <c r="S4839" i="251" s="1"/>
  <c r="O4892" i="251"/>
  <c r="S4892" i="251" s="1"/>
  <c r="O4927" i="251"/>
  <c r="S4927" i="251" s="1"/>
  <c r="O4998" i="251"/>
  <c r="S4998" i="251" s="1"/>
  <c r="O5051" i="251"/>
  <c r="S5051" i="251" s="1"/>
  <c r="O5086" i="251"/>
  <c r="S5086" i="251" s="1"/>
  <c r="O5157" i="251"/>
  <c r="S5157" i="251" s="1"/>
  <c r="O5192" i="251"/>
  <c r="S5192" i="251" s="1"/>
  <c r="O5210" i="251"/>
  <c r="S5210" i="251" s="1"/>
  <c r="O5245" i="251"/>
  <c r="S5245" i="251" s="1"/>
  <c r="O5280" i="251"/>
  <c r="S5280" i="251" s="1"/>
  <c r="O83" i="251"/>
  <c r="S83" i="251" s="1"/>
  <c r="O157" i="251"/>
  <c r="S157" i="251" s="1"/>
  <c r="O206" i="251"/>
  <c r="S206" i="251" s="1"/>
  <c r="O328" i="251"/>
  <c r="S328" i="251" s="1"/>
  <c r="O351" i="251"/>
  <c r="S351" i="251" s="1"/>
  <c r="O420" i="251"/>
  <c r="S420" i="251" s="1"/>
  <c r="O517" i="251"/>
  <c r="S517" i="251" s="1"/>
  <c r="O678" i="251"/>
  <c r="S678" i="251" s="1"/>
  <c r="O699" i="251"/>
  <c r="S699" i="251" s="1"/>
  <c r="O722" i="251"/>
  <c r="S722" i="251" s="1"/>
  <c r="O789" i="251"/>
  <c r="S789" i="251" s="1"/>
  <c r="O901" i="251"/>
  <c r="S901" i="251" s="1"/>
  <c r="O990" i="251"/>
  <c r="S990" i="251" s="1"/>
  <c r="O1013" i="251"/>
  <c r="S1013" i="251" s="1"/>
  <c r="O1057" i="251"/>
  <c r="S1057" i="251" s="1"/>
  <c r="O1142" i="251"/>
  <c r="S1142" i="251" s="1"/>
  <c r="O1184" i="251"/>
  <c r="S1184" i="251" s="1"/>
  <c r="O1267" i="251"/>
  <c r="S1267" i="251" s="1"/>
  <c r="O1308" i="251"/>
  <c r="S1308" i="251" s="1"/>
  <c r="O1390" i="251"/>
  <c r="S1390" i="251" s="1"/>
  <c r="O1411" i="251"/>
  <c r="S1411" i="251" s="1"/>
  <c r="O1432" i="251"/>
  <c r="S1432" i="251" s="1"/>
  <c r="O1453" i="251"/>
  <c r="S1453" i="251" s="1"/>
  <c r="O1494" i="251"/>
  <c r="S1494" i="251" s="1"/>
  <c r="O1556" i="251"/>
  <c r="S1556" i="251" s="1"/>
  <c r="O1682" i="251"/>
  <c r="S1682" i="251" s="1"/>
  <c r="O1765" i="251"/>
  <c r="S1765" i="251" s="1"/>
  <c r="O1827" i="251"/>
  <c r="S1827" i="251" s="1"/>
  <c r="O1848" i="251"/>
  <c r="S1848" i="251" s="1"/>
  <c r="O1889" i="251"/>
  <c r="S1889" i="251" s="1"/>
  <c r="O1908" i="251"/>
  <c r="S1908" i="251" s="1"/>
  <c r="O1946" i="251"/>
  <c r="S1946" i="251" s="1"/>
  <c r="O1965" i="251"/>
  <c r="S1965" i="251" s="1"/>
  <c r="O1985" i="251"/>
  <c r="S1985" i="251" s="1"/>
  <c r="O2005" i="251"/>
  <c r="S2005" i="251" s="1"/>
  <c r="O2121" i="251"/>
  <c r="S2121" i="251" s="1"/>
  <c r="O2140" i="251"/>
  <c r="S2140" i="251" s="1"/>
  <c r="O2159" i="251"/>
  <c r="S2159" i="251" s="1"/>
  <c r="O2217" i="251"/>
  <c r="S2217" i="251" s="1"/>
  <c r="O2236" i="251"/>
  <c r="S2236" i="251" s="1"/>
  <c r="O2255" i="251"/>
  <c r="S2255" i="251" s="1"/>
  <c r="O2447" i="251"/>
  <c r="S2447" i="251" s="1"/>
  <c r="O2467" i="251"/>
  <c r="S2467" i="251" s="1"/>
  <c r="O2486" i="251"/>
  <c r="S2486" i="251" s="1"/>
  <c r="O2506" i="251"/>
  <c r="S2506" i="251" s="1"/>
  <c r="O2525" i="251"/>
  <c r="S2525" i="251" s="1"/>
  <c r="O2564" i="251"/>
  <c r="S2564" i="251" s="1"/>
  <c r="O2583" i="251"/>
  <c r="S2583" i="251" s="1"/>
  <c r="O2661" i="251"/>
  <c r="S2661" i="251" s="1"/>
  <c r="O2718" i="251"/>
  <c r="S2718" i="251" s="1"/>
  <c r="O2737" i="251"/>
  <c r="S2737" i="251" s="1"/>
  <c r="O2795" i="251"/>
  <c r="S2795" i="251" s="1"/>
  <c r="O2891" i="251"/>
  <c r="S2891" i="251" s="1"/>
  <c r="O2987" i="251"/>
  <c r="S2987" i="251" s="1"/>
  <c r="O3006" i="251"/>
  <c r="S3006" i="251" s="1"/>
  <c r="O3061" i="251"/>
  <c r="S3061" i="251" s="1"/>
  <c r="O3096" i="251"/>
  <c r="S3096" i="251" s="1"/>
  <c r="O3114" i="251"/>
  <c r="S3114" i="251" s="1"/>
  <c r="O3149" i="251"/>
  <c r="S3149" i="251" s="1"/>
  <c r="O3184" i="251"/>
  <c r="S3184" i="251" s="1"/>
  <c r="O3202" i="251"/>
  <c r="S3202" i="251" s="1"/>
  <c r="O3220" i="251"/>
  <c r="S3220" i="251" s="1"/>
  <c r="O3255" i="251"/>
  <c r="S3255" i="251" s="1"/>
  <c r="O3308" i="251"/>
  <c r="S3308" i="251" s="1"/>
  <c r="O3343" i="251"/>
  <c r="S3343" i="251" s="1"/>
  <c r="O3414" i="251"/>
  <c r="S3414" i="251" s="1"/>
  <c r="O3467" i="251"/>
  <c r="S3467" i="251" s="1"/>
  <c r="O3502" i="251"/>
  <c r="S3502" i="251" s="1"/>
  <c r="O3573" i="251"/>
  <c r="S3573" i="251" s="1"/>
  <c r="O3608" i="251"/>
  <c r="S3608" i="251" s="1"/>
  <c r="O3626" i="251"/>
  <c r="S3626" i="251" s="1"/>
  <c r="O3661" i="251"/>
  <c r="S3661" i="251" s="1"/>
  <c r="O3696" i="251"/>
  <c r="S3696" i="251" s="1"/>
  <c r="O3714" i="251"/>
  <c r="S3714" i="251" s="1"/>
  <c r="O3732" i="251"/>
  <c r="S3732" i="251" s="1"/>
  <c r="O3767" i="251"/>
  <c r="S3767" i="251" s="1"/>
  <c r="O3820" i="251"/>
  <c r="S3820" i="251" s="1"/>
  <c r="O3855" i="251"/>
  <c r="S3855" i="251" s="1"/>
  <c r="O3926" i="251"/>
  <c r="S3926" i="251" s="1"/>
  <c r="O3979" i="251"/>
  <c r="S3979" i="251" s="1"/>
  <c r="O4014" i="251"/>
  <c r="S4014" i="251" s="1"/>
  <c r="O4085" i="251"/>
  <c r="S4085" i="251" s="1"/>
  <c r="O4120" i="251"/>
  <c r="S4120" i="251" s="1"/>
  <c r="O4138" i="251"/>
  <c r="S4138" i="251" s="1"/>
  <c r="O4173" i="251"/>
  <c r="S4173" i="251" s="1"/>
  <c r="O4208" i="251"/>
  <c r="S4208" i="251" s="1"/>
  <c r="O4226" i="251"/>
  <c r="S4226" i="251" s="1"/>
  <c r="O4244" i="251"/>
  <c r="S4244" i="251" s="1"/>
  <c r="O4279" i="251"/>
  <c r="S4279" i="251" s="1"/>
  <c r="O4332" i="251"/>
  <c r="S4332" i="251" s="1"/>
  <c r="O4367" i="251"/>
  <c r="S4367" i="251" s="1"/>
  <c r="O4438" i="251"/>
  <c r="S4438" i="251" s="1"/>
  <c r="O4491" i="251"/>
  <c r="S4491" i="251" s="1"/>
  <c r="O4526" i="251"/>
  <c r="S4526" i="251" s="1"/>
  <c r="O4597" i="251"/>
  <c r="S4597" i="251" s="1"/>
  <c r="O4632" i="251"/>
  <c r="S4632" i="251" s="1"/>
  <c r="O4650" i="251"/>
  <c r="S4650" i="251" s="1"/>
  <c r="O4685" i="251"/>
  <c r="S4685" i="251" s="1"/>
  <c r="O4720" i="251"/>
  <c r="S4720" i="251" s="1"/>
  <c r="O4738" i="251"/>
  <c r="S4738" i="251" s="1"/>
  <c r="O4756" i="251"/>
  <c r="S4756" i="251" s="1"/>
  <c r="O4791" i="251"/>
  <c r="S4791" i="251" s="1"/>
  <c r="O4844" i="251"/>
  <c r="S4844" i="251" s="1"/>
  <c r="O4879" i="251"/>
  <c r="S4879" i="251" s="1"/>
  <c r="O4950" i="251"/>
  <c r="S4950" i="251" s="1"/>
  <c r="O5003" i="251"/>
  <c r="S5003" i="251" s="1"/>
  <c r="O5038" i="251"/>
  <c r="S5038" i="251" s="1"/>
  <c r="O60" i="251"/>
  <c r="S60" i="251" s="1"/>
  <c r="O108" i="251"/>
  <c r="S108" i="251" s="1"/>
  <c r="O131" i="251"/>
  <c r="S131" i="251" s="1"/>
  <c r="O232" i="251"/>
  <c r="S232" i="251" s="1"/>
  <c r="O279" i="251"/>
  <c r="S279" i="251" s="1"/>
  <c r="O398" i="251"/>
  <c r="S398" i="251" s="1"/>
  <c r="O446" i="251"/>
  <c r="S446" i="251" s="1"/>
  <c r="O565" i="251"/>
  <c r="S565" i="251" s="1"/>
  <c r="O587" i="251"/>
  <c r="S587" i="251" s="1"/>
  <c r="O746" i="251"/>
  <c r="S746" i="251" s="1"/>
  <c r="O768" i="251"/>
  <c r="S768" i="251" s="1"/>
  <c r="O812" i="251"/>
  <c r="S812" i="251" s="1"/>
  <c r="O835" i="251"/>
  <c r="S835" i="251" s="1"/>
  <c r="O880" i="251"/>
  <c r="S880" i="251" s="1"/>
  <c r="O925" i="251"/>
  <c r="S925" i="251" s="1"/>
  <c r="O946" i="251"/>
  <c r="S946" i="251" s="1"/>
  <c r="O1101" i="251"/>
  <c r="S1101" i="251" s="1"/>
  <c r="O1164" i="251"/>
  <c r="S1164" i="251" s="1"/>
  <c r="O1288" i="251"/>
  <c r="S1288" i="251" s="1"/>
  <c r="O1349" i="251"/>
  <c r="S1349" i="251" s="1"/>
  <c r="O1370" i="251"/>
  <c r="S1370" i="251" s="1"/>
  <c r="O1516" i="251"/>
  <c r="S1516" i="251" s="1"/>
  <c r="O1576" i="251"/>
  <c r="S1576" i="251" s="1"/>
  <c r="O1597" i="251"/>
  <c r="S1597" i="251" s="1"/>
  <c r="O1619" i="251"/>
  <c r="S1619" i="251" s="1"/>
  <c r="O1639" i="251"/>
  <c r="S1639" i="251" s="1"/>
  <c r="O1661" i="251"/>
  <c r="S1661" i="251" s="1"/>
  <c r="O1702" i="251"/>
  <c r="S1702" i="251" s="1"/>
  <c r="O1807" i="251"/>
  <c r="S1807" i="251" s="1"/>
  <c r="O1870" i="251"/>
  <c r="S1870" i="251" s="1"/>
  <c r="O1927" i="251"/>
  <c r="S1927" i="251" s="1"/>
  <c r="O2025" i="251"/>
  <c r="S2025" i="251" s="1"/>
  <c r="O2044" i="251"/>
  <c r="S2044" i="251" s="1"/>
  <c r="O2083" i="251"/>
  <c r="S2083" i="251" s="1"/>
  <c r="O2102" i="251"/>
  <c r="S2102" i="251" s="1"/>
  <c r="O2179" i="251"/>
  <c r="S2179" i="251" s="1"/>
  <c r="O2276" i="251"/>
  <c r="S2276" i="251" s="1"/>
  <c r="O2295" i="251"/>
  <c r="S2295" i="251" s="1"/>
  <c r="O2314" i="251"/>
  <c r="S2314" i="251" s="1"/>
  <c r="O2332" i="251"/>
  <c r="S2332" i="251" s="1"/>
  <c r="O2351" i="251"/>
  <c r="S2351" i="251" s="1"/>
  <c r="O2371" i="251"/>
  <c r="S2371" i="251" s="1"/>
  <c r="O2429" i="251"/>
  <c r="S2429" i="251" s="1"/>
  <c r="O2545" i="251"/>
  <c r="S2545" i="251" s="1"/>
  <c r="O2603" i="251"/>
  <c r="S2603" i="251" s="1"/>
  <c r="O2757" i="251"/>
  <c r="S2757" i="251" s="1"/>
  <c r="O2815" i="251"/>
  <c r="S2815" i="251" s="1"/>
  <c r="O2853" i="251"/>
  <c r="S2853" i="251" s="1"/>
  <c r="O2911" i="251"/>
  <c r="S2911" i="251" s="1"/>
  <c r="O2949" i="251"/>
  <c r="S2949" i="251" s="1"/>
  <c r="O3026" i="251"/>
  <c r="S3026" i="251" s="1"/>
  <c r="O3044" i="251"/>
  <c r="S3044" i="251" s="1"/>
  <c r="O3079" i="251"/>
  <c r="S3079" i="251" s="1"/>
  <c r="O3132" i="251"/>
  <c r="S3132" i="251" s="1"/>
  <c r="O3167" i="251"/>
  <c r="S3167" i="251" s="1"/>
  <c r="O3238" i="251"/>
  <c r="S3238" i="251" s="1"/>
  <c r="O3291" i="251"/>
  <c r="S3291" i="251" s="1"/>
  <c r="O3326" i="251"/>
  <c r="S3326" i="251" s="1"/>
  <c r="O3397" i="251"/>
  <c r="S3397" i="251" s="1"/>
  <c r="O3432" i="251"/>
  <c r="S3432" i="251" s="1"/>
  <c r="O3450" i="251"/>
  <c r="S3450" i="251" s="1"/>
  <c r="O3485" i="251"/>
  <c r="S3485" i="251" s="1"/>
  <c r="O3520" i="251"/>
  <c r="S3520" i="251" s="1"/>
  <c r="O3538" i="251"/>
  <c r="S3538" i="251" s="1"/>
  <c r="O3556" i="251"/>
  <c r="S3556" i="251" s="1"/>
  <c r="O3591" i="251"/>
  <c r="S3591" i="251" s="1"/>
  <c r="O3644" i="251"/>
  <c r="S3644" i="251" s="1"/>
  <c r="O3679" i="251"/>
  <c r="S3679" i="251" s="1"/>
  <c r="O3750" i="251"/>
  <c r="S3750" i="251" s="1"/>
  <c r="O3803" i="251"/>
  <c r="S3803" i="251" s="1"/>
  <c r="O3838" i="251"/>
  <c r="S3838" i="251" s="1"/>
  <c r="O3909" i="251"/>
  <c r="S3909" i="251" s="1"/>
  <c r="O3944" i="251"/>
  <c r="S3944" i="251" s="1"/>
  <c r="O3962" i="251"/>
  <c r="S3962" i="251" s="1"/>
  <c r="O3997" i="251"/>
  <c r="S3997" i="251" s="1"/>
  <c r="O4032" i="251"/>
  <c r="S4032" i="251" s="1"/>
  <c r="O4050" i="251"/>
  <c r="S4050" i="251" s="1"/>
  <c r="O4068" i="251"/>
  <c r="S4068" i="251" s="1"/>
  <c r="O4103" i="251"/>
  <c r="S4103" i="251" s="1"/>
  <c r="O4156" i="251"/>
  <c r="S4156" i="251" s="1"/>
  <c r="O4191" i="251"/>
  <c r="S4191" i="251" s="1"/>
  <c r="O4262" i="251"/>
  <c r="S4262" i="251" s="1"/>
  <c r="O4315" i="251"/>
  <c r="S4315" i="251" s="1"/>
  <c r="O4350" i="251"/>
  <c r="S4350" i="251" s="1"/>
  <c r="O4421" i="251"/>
  <c r="S4421" i="251" s="1"/>
  <c r="O4456" i="251"/>
  <c r="S4456" i="251" s="1"/>
  <c r="O4474" i="251"/>
  <c r="S4474" i="251" s="1"/>
  <c r="O4509" i="251"/>
  <c r="S4509" i="251" s="1"/>
  <c r="O4544" i="251"/>
  <c r="S4544" i="251" s="1"/>
  <c r="O4562" i="251"/>
  <c r="S4562" i="251" s="1"/>
  <c r="O4580" i="251"/>
  <c r="S4580" i="251" s="1"/>
  <c r="O4615" i="251"/>
  <c r="S4615" i="251" s="1"/>
  <c r="O4668" i="251"/>
  <c r="S4668" i="251" s="1"/>
  <c r="O4703" i="251"/>
  <c r="S4703" i="251" s="1"/>
  <c r="O4774" i="251"/>
  <c r="S4774" i="251" s="1"/>
  <c r="O4827" i="251"/>
  <c r="S4827" i="251" s="1"/>
  <c r="O4862" i="251"/>
  <c r="S4862" i="251" s="1"/>
  <c r="O4933" i="251"/>
  <c r="S4933" i="251" s="1"/>
  <c r="O4968" i="251"/>
  <c r="S4968" i="251" s="1"/>
  <c r="O4986" i="251"/>
  <c r="S4986" i="251" s="1"/>
  <c r="O5021" i="251"/>
  <c r="S5021" i="251" s="1"/>
  <c r="O5056" i="251"/>
  <c r="S5056" i="251" s="1"/>
  <c r="O5074" i="251"/>
  <c r="S5074" i="251" s="1"/>
  <c r="O5092" i="251"/>
  <c r="S5092" i="251" s="1"/>
  <c r="O5127" i="251"/>
  <c r="S5127" i="251" s="1"/>
  <c r="O5180" i="251"/>
  <c r="S5180" i="251" s="1"/>
  <c r="O5215" i="251"/>
  <c r="S5215" i="251" s="1"/>
  <c r="O5286" i="251"/>
  <c r="S5286" i="251" s="1"/>
  <c r="O5339" i="251"/>
  <c r="S5339" i="251" s="1"/>
  <c r="O5374" i="251"/>
  <c r="S5374" i="251" s="1"/>
  <c r="O5445" i="251"/>
  <c r="S5445" i="251" s="1"/>
  <c r="O5480" i="251"/>
  <c r="S5480" i="251" s="1"/>
  <c r="O5498" i="251"/>
  <c r="S5498" i="251" s="1"/>
  <c r="O5533" i="251"/>
  <c r="S5533" i="251" s="1"/>
  <c r="O5568" i="251"/>
  <c r="S5568" i="251" s="1"/>
  <c r="O5586" i="251"/>
  <c r="S5586" i="251" s="1"/>
  <c r="O5604" i="251"/>
  <c r="S5604" i="251" s="1"/>
  <c r="O5639" i="251"/>
  <c r="S5639" i="251" s="1"/>
  <c r="O5692" i="251"/>
  <c r="S5692" i="251" s="1"/>
  <c r="O5727" i="251"/>
  <c r="S5727" i="251" s="1"/>
  <c r="O47" i="251"/>
  <c r="S47" i="251" s="1"/>
  <c r="O72" i="251"/>
  <c r="S72" i="251" s="1"/>
  <c r="O119" i="251"/>
  <c r="S119" i="251" s="1"/>
  <c r="O144" i="251"/>
  <c r="S144" i="251" s="1"/>
  <c r="O290" i="251"/>
  <c r="S290" i="251" s="1"/>
  <c r="O409" i="251"/>
  <c r="S409" i="251" s="1"/>
  <c r="O433" i="251"/>
  <c r="S433" i="251" s="1"/>
  <c r="O528" i="251"/>
  <c r="S528" i="251" s="1"/>
  <c r="O597" i="251"/>
  <c r="S597" i="251" s="1"/>
  <c r="O643" i="251"/>
  <c r="S643" i="251" s="1"/>
  <c r="O688" i="251"/>
  <c r="S688" i="251" s="1"/>
  <c r="O734" i="251"/>
  <c r="S734" i="251" s="1"/>
  <c r="O868" i="251"/>
  <c r="S868" i="251" s="1"/>
  <c r="O891" i="251"/>
  <c r="S891" i="251" s="1"/>
  <c r="O913" i="251"/>
  <c r="S913" i="251" s="1"/>
  <c r="O1024" i="251"/>
  <c r="S1024" i="251" s="1"/>
  <c r="O1045" i="251"/>
  <c r="S1045" i="251" s="1"/>
  <c r="O1068" i="251"/>
  <c r="S1068" i="251" s="1"/>
  <c r="O1132" i="251"/>
  <c r="S1132" i="251" s="1"/>
  <c r="O1235" i="251"/>
  <c r="S1235" i="251" s="1"/>
  <c r="O1379" i="251"/>
  <c r="S1379" i="251" s="1"/>
  <c r="O1443" i="251"/>
  <c r="S1443" i="251" s="1"/>
  <c r="O1462" i="251"/>
  <c r="S1462" i="251" s="1"/>
  <c r="O1525" i="251"/>
  <c r="S1525" i="251" s="1"/>
  <c r="O1546" i="251"/>
  <c r="S1546" i="251" s="1"/>
  <c r="O1566" i="251"/>
  <c r="S1566" i="251" s="1"/>
  <c r="O1606" i="251"/>
  <c r="S1606" i="251" s="1"/>
  <c r="O1671" i="251"/>
  <c r="S1671" i="251" s="1"/>
  <c r="O1712" i="251"/>
  <c r="S1712" i="251" s="1"/>
  <c r="O1776" i="251"/>
  <c r="S1776" i="251" s="1"/>
  <c r="O1796" i="251"/>
  <c r="S1796" i="251" s="1"/>
  <c r="O1816" i="251"/>
  <c r="S1816" i="251" s="1"/>
  <c r="O1879" i="251"/>
  <c r="S1879" i="251" s="1"/>
  <c r="O1899" i="251"/>
  <c r="S1899" i="251" s="1"/>
  <c r="O1956" i="251"/>
  <c r="S1956" i="251" s="1"/>
  <c r="O1995" i="251"/>
  <c r="S1995" i="251" s="1"/>
  <c r="O2014" i="251"/>
  <c r="S2014" i="251" s="1"/>
  <c r="O2053" i="251"/>
  <c r="S2053" i="251" s="1"/>
  <c r="O2111" i="251"/>
  <c r="S2111" i="251" s="1"/>
  <c r="O2131" i="251"/>
  <c r="S2131" i="251" s="1"/>
  <c r="O2150" i="251"/>
  <c r="S2150" i="251" s="1"/>
  <c r="O2188" i="251"/>
  <c r="S2188" i="251" s="1"/>
  <c r="O2207" i="251"/>
  <c r="S2207" i="251" s="1"/>
  <c r="O2265" i="251"/>
  <c r="S2265" i="251" s="1"/>
  <c r="O2323" i="251"/>
  <c r="S2323" i="251" s="1"/>
  <c r="O2361" i="251"/>
  <c r="S2361" i="251" s="1"/>
  <c r="O2380" i="251"/>
  <c r="S2380" i="251" s="1"/>
  <c r="O2419" i="251"/>
  <c r="S2419" i="251" s="1"/>
  <c r="O2457" i="251"/>
  <c r="S2457" i="251" s="1"/>
  <c r="O2476" i="251"/>
  <c r="S2476" i="251" s="1"/>
  <c r="O2535" i="251"/>
  <c r="S2535" i="251" s="1"/>
  <c r="O2651" i="251"/>
  <c r="S2651" i="251" s="1"/>
  <c r="O2670" i="251"/>
  <c r="S2670" i="251" s="1"/>
  <c r="O2689" i="251"/>
  <c r="S2689" i="251" s="1"/>
  <c r="O2747" i="251"/>
  <c r="S2747" i="251" s="1"/>
  <c r="O2766" i="251"/>
  <c r="S2766" i="251" s="1"/>
  <c r="O2881" i="251"/>
  <c r="S2881" i="251" s="1"/>
  <c r="O2939" i="251"/>
  <c r="S2939" i="251" s="1"/>
  <c r="O2958" i="251"/>
  <c r="S2958" i="251" s="1"/>
  <c r="O2997" i="251"/>
  <c r="S2997" i="251" s="1"/>
  <c r="O3052" i="251"/>
  <c r="S3052" i="251" s="1"/>
  <c r="O3087" i="251"/>
  <c r="S3087" i="251" s="1"/>
  <c r="O3158" i="251"/>
  <c r="S3158" i="251" s="1"/>
  <c r="O3211" i="251"/>
  <c r="S3211" i="251" s="1"/>
  <c r="O3246" i="251"/>
  <c r="S3246" i="251" s="1"/>
  <c r="O3317" i="251"/>
  <c r="S3317" i="251" s="1"/>
  <c r="O3352" i="251"/>
  <c r="S3352" i="251" s="1"/>
  <c r="O3370" i="251"/>
  <c r="S3370" i="251" s="1"/>
  <c r="O3405" i="251"/>
  <c r="S3405" i="251" s="1"/>
  <c r="O3440" i="251"/>
  <c r="S3440" i="251" s="1"/>
  <c r="O3458" i="251"/>
  <c r="S3458" i="251" s="1"/>
  <c r="O3476" i="251"/>
  <c r="S3476" i="251" s="1"/>
  <c r="O3511" i="251"/>
  <c r="S3511" i="251" s="1"/>
  <c r="O3564" i="251"/>
  <c r="S3564" i="251" s="1"/>
  <c r="O3599" i="251"/>
  <c r="S3599" i="251" s="1"/>
  <c r="O3670" i="251"/>
  <c r="S3670" i="251" s="1"/>
  <c r="O3723" i="251"/>
  <c r="S3723" i="251" s="1"/>
  <c r="O3758" i="251"/>
  <c r="S3758" i="251" s="1"/>
  <c r="O3829" i="251"/>
  <c r="S3829" i="251" s="1"/>
  <c r="O3864" i="251"/>
  <c r="S3864" i="251" s="1"/>
  <c r="O3882" i="251"/>
  <c r="S3882" i="251" s="1"/>
  <c r="O3917" i="251"/>
  <c r="S3917" i="251" s="1"/>
  <c r="O3952" i="251"/>
  <c r="S3952" i="251" s="1"/>
  <c r="O3970" i="251"/>
  <c r="S3970" i="251" s="1"/>
  <c r="O3988" i="251"/>
  <c r="S3988" i="251" s="1"/>
  <c r="O4023" i="251"/>
  <c r="S4023" i="251" s="1"/>
  <c r="O4076" i="251"/>
  <c r="S4076" i="251" s="1"/>
  <c r="O4111" i="251"/>
  <c r="S4111" i="251" s="1"/>
  <c r="O4182" i="251"/>
  <c r="S4182" i="251" s="1"/>
  <c r="O4235" i="251"/>
  <c r="S4235" i="251" s="1"/>
  <c r="O4270" i="251"/>
  <c r="S4270" i="251" s="1"/>
  <c r="O4341" i="251"/>
  <c r="S4341" i="251" s="1"/>
  <c r="O4376" i="251"/>
  <c r="S4376" i="251" s="1"/>
  <c r="O4394" i="251"/>
  <c r="S4394" i="251" s="1"/>
  <c r="O4429" i="251"/>
  <c r="S4429" i="251" s="1"/>
  <c r="O4464" i="251"/>
  <c r="S4464" i="251" s="1"/>
  <c r="O4482" i="251"/>
  <c r="S4482" i="251" s="1"/>
  <c r="O4500" i="251"/>
  <c r="S4500" i="251" s="1"/>
  <c r="O4535" i="251"/>
  <c r="S4535" i="251" s="1"/>
  <c r="O4588" i="251"/>
  <c r="S4588" i="251" s="1"/>
  <c r="O4623" i="251"/>
  <c r="S4623" i="251" s="1"/>
  <c r="O4694" i="251"/>
  <c r="S4694" i="251" s="1"/>
  <c r="O4747" i="251"/>
  <c r="S4747" i="251" s="1"/>
  <c r="O4782" i="251"/>
  <c r="S4782" i="251" s="1"/>
  <c r="O4853" i="251"/>
  <c r="S4853" i="251" s="1"/>
  <c r="O4888" i="251"/>
  <c r="S4888" i="251" s="1"/>
  <c r="O4906" i="251"/>
  <c r="S4906" i="251" s="1"/>
  <c r="O4941" i="251"/>
  <c r="S4941" i="251" s="1"/>
  <c r="O4976" i="251"/>
  <c r="S4976" i="251" s="1"/>
  <c r="O4994" i="251"/>
  <c r="S4994" i="251" s="1"/>
  <c r="O5012" i="251"/>
  <c r="S5012" i="251" s="1"/>
  <c r="O5047" i="251"/>
  <c r="S5047" i="251" s="1"/>
  <c r="O5100" i="251"/>
  <c r="S5100" i="251" s="1"/>
  <c r="O5135" i="251"/>
  <c r="S5135" i="251" s="1"/>
  <c r="O5206" i="251"/>
  <c r="S5206" i="251" s="1"/>
  <c r="O5259" i="251"/>
  <c r="S5259" i="251" s="1"/>
  <c r="O5294" i="251"/>
  <c r="S5294" i="251" s="1"/>
  <c r="O5365" i="251"/>
  <c r="S5365" i="251" s="1"/>
  <c r="O5400" i="251"/>
  <c r="S5400" i="251" s="1"/>
  <c r="O5418" i="251"/>
  <c r="S5418" i="251" s="1"/>
  <c r="O5453" i="251"/>
  <c r="S5453" i="251" s="1"/>
  <c r="O5488" i="251"/>
  <c r="S5488" i="251" s="1"/>
  <c r="O5506" i="251"/>
  <c r="S5506" i="251" s="1"/>
  <c r="O5524" i="251"/>
  <c r="S5524" i="251" s="1"/>
  <c r="O5559" i="251"/>
  <c r="S5559" i="251" s="1"/>
  <c r="O5612" i="251"/>
  <c r="S5612" i="251" s="1"/>
  <c r="O5647" i="251"/>
  <c r="S5647" i="251" s="1"/>
  <c r="O5718" i="251"/>
  <c r="S5718" i="251" s="1"/>
  <c r="O138" i="251"/>
  <c r="S138" i="251" s="1"/>
  <c r="O164" i="251"/>
  <c r="S164" i="251" s="1"/>
  <c r="O216" i="251"/>
  <c r="S216" i="251" s="1"/>
  <c r="O444" i="251"/>
  <c r="S444" i="251" s="1"/>
  <c r="O518" i="251"/>
  <c r="S518" i="251" s="1"/>
  <c r="O568" i="251"/>
  <c r="S568" i="251" s="1"/>
  <c r="O997" i="251"/>
  <c r="S997" i="251" s="1"/>
  <c r="O1092" i="251"/>
  <c r="S1092" i="251" s="1"/>
  <c r="O1138" i="251"/>
  <c r="S1138" i="251" s="1"/>
  <c r="O1160" i="251"/>
  <c r="S1160" i="251" s="1"/>
  <c r="O1182" i="251"/>
  <c r="S1182" i="251" s="1"/>
  <c r="O1203" i="251"/>
  <c r="S1203" i="251" s="1"/>
  <c r="O1247" i="251"/>
  <c r="S1247" i="251" s="1"/>
  <c r="O1269" i="251"/>
  <c r="S1269" i="251" s="1"/>
  <c r="O1312" i="251"/>
  <c r="S1312" i="251" s="1"/>
  <c r="O1354" i="251"/>
  <c r="S1354" i="251" s="1"/>
  <c r="O1399" i="251"/>
  <c r="S1399" i="251" s="1"/>
  <c r="O1535" i="251"/>
  <c r="S1535" i="251" s="1"/>
  <c r="O1623" i="251"/>
  <c r="S1623" i="251" s="1"/>
  <c r="O1646" i="251"/>
  <c r="S1646" i="251" s="1"/>
  <c r="O1692" i="251"/>
  <c r="S1692" i="251" s="1"/>
  <c r="O1893" i="251"/>
  <c r="S1893" i="251" s="1"/>
  <c r="O1914" i="251"/>
  <c r="S1914" i="251" s="1"/>
  <c r="O1934" i="251"/>
  <c r="S1934" i="251" s="1"/>
  <c r="O1955" i="251"/>
  <c r="S1955" i="251" s="1"/>
  <c r="O1997" i="251"/>
  <c r="S1997" i="251" s="1"/>
  <c r="O2061" i="251"/>
  <c r="S2061" i="251" s="1"/>
  <c r="O2123" i="251"/>
  <c r="S2123" i="251" s="1"/>
  <c r="O2186" i="251"/>
  <c r="S2186" i="251" s="1"/>
  <c r="O2353" i="251"/>
  <c r="S2353" i="251" s="1"/>
  <c r="O2396" i="251"/>
  <c r="S2396" i="251" s="1"/>
  <c r="O2437" i="251"/>
  <c r="S2437" i="251" s="1"/>
  <c r="O2458" i="251"/>
  <c r="S2458" i="251" s="1"/>
  <c r="O2501" i="251"/>
  <c r="S2501" i="251" s="1"/>
  <c r="O2543" i="251"/>
  <c r="S2543" i="251" s="1"/>
  <c r="O2585" i="251"/>
  <c r="S2585" i="251" s="1"/>
  <c r="O2606" i="251"/>
  <c r="S2606" i="251" s="1"/>
  <c r="O2687" i="251"/>
  <c r="S2687" i="251" s="1"/>
  <c r="O2749" i="251"/>
  <c r="S2749" i="251" s="1"/>
  <c r="O2812" i="251"/>
  <c r="S2812" i="251" s="1"/>
  <c r="O2833" i="251"/>
  <c r="S2833" i="251" s="1"/>
  <c r="O2915" i="251"/>
  <c r="S2915" i="251" s="1"/>
  <c r="O2934" i="251"/>
  <c r="S2934" i="251" s="1"/>
  <c r="O3134" i="251"/>
  <c r="S3134" i="251" s="1"/>
  <c r="O3173" i="251"/>
  <c r="S3173" i="251" s="1"/>
  <c r="O3230" i="251"/>
  <c r="S3230" i="251" s="1"/>
  <c r="O40" i="251"/>
  <c r="S40" i="251" s="1"/>
  <c r="O65" i="251"/>
  <c r="S65" i="251" s="1"/>
  <c r="O115" i="251"/>
  <c r="S115" i="251" s="1"/>
  <c r="O244" i="251"/>
  <c r="S244" i="251" s="1"/>
  <c r="O473" i="251"/>
  <c r="S473" i="251" s="1"/>
  <c r="O497" i="251"/>
  <c r="S497" i="251" s="1"/>
  <c r="O595" i="251"/>
  <c r="S595" i="251" s="1"/>
  <c r="O787" i="251"/>
  <c r="S787" i="251" s="1"/>
  <c r="O858" i="251"/>
  <c r="S858" i="251" s="1"/>
  <c r="O954" i="251"/>
  <c r="S954" i="251" s="1"/>
  <c r="O1402" i="251"/>
  <c r="S1402" i="251" s="1"/>
  <c r="O1470" i="251"/>
  <c r="S1470" i="251" s="1"/>
  <c r="O1538" i="251"/>
  <c r="S1538" i="251" s="1"/>
  <c r="O1626" i="251"/>
  <c r="S1626" i="251" s="1"/>
  <c r="O1718" i="251"/>
  <c r="S1718" i="251" s="1"/>
  <c r="O1762" i="251"/>
  <c r="S1762" i="251" s="1"/>
  <c r="O1853" i="251"/>
  <c r="S1853" i="251" s="1"/>
  <c r="O1958" i="251"/>
  <c r="S1958" i="251" s="1"/>
  <c r="O2084" i="251"/>
  <c r="S2084" i="251" s="1"/>
  <c r="O2189" i="251"/>
  <c r="S2189" i="251" s="1"/>
  <c r="O2252" i="251"/>
  <c r="S2252" i="251" s="1"/>
  <c r="O2273" i="251"/>
  <c r="S2273" i="251" s="1"/>
  <c r="O2294" i="251"/>
  <c r="S2294" i="251" s="1"/>
  <c r="O2315" i="251"/>
  <c r="S2315" i="251" s="1"/>
  <c r="O2356" i="251"/>
  <c r="S2356" i="251" s="1"/>
  <c r="O2378" i="251"/>
  <c r="S2378" i="251" s="1"/>
  <c r="O2439" i="251"/>
  <c r="S2439" i="251" s="1"/>
  <c r="O2483" i="251"/>
  <c r="S2483" i="251" s="1"/>
  <c r="O2503" i="251"/>
  <c r="S2503" i="251" s="1"/>
  <c r="O2524" i="251"/>
  <c r="S2524" i="251" s="1"/>
  <c r="O2567" i="251"/>
  <c r="S2567" i="251" s="1"/>
  <c r="O2629" i="251"/>
  <c r="S2629" i="251" s="1"/>
  <c r="O2649" i="251"/>
  <c r="S2649" i="251" s="1"/>
  <c r="O2794" i="251"/>
  <c r="S2794" i="251" s="1"/>
  <c r="O2876" i="251"/>
  <c r="S2876" i="251" s="1"/>
  <c r="O2897" i="251"/>
  <c r="S2897" i="251" s="1"/>
  <c r="O2917" i="251"/>
  <c r="S2917" i="251" s="1"/>
  <c r="O2979" i="251"/>
  <c r="S2979" i="251" s="1"/>
  <c r="O3021" i="251"/>
  <c r="S3021" i="251" s="1"/>
  <c r="O3040" i="251"/>
  <c r="S3040" i="251" s="1"/>
  <c r="O3060" i="251"/>
  <c r="S3060" i="251" s="1"/>
  <c r="O3136" i="251"/>
  <c r="S3136" i="251" s="1"/>
  <c r="O3156" i="251"/>
  <c r="S3156" i="251" s="1"/>
  <c r="O3175" i="251"/>
  <c r="S3175" i="251" s="1"/>
  <c r="O3194" i="251"/>
  <c r="S3194" i="251" s="1"/>
  <c r="O3253" i="251"/>
  <c r="S3253" i="251" s="1"/>
  <c r="O3290" i="251"/>
  <c r="S3290" i="251" s="1"/>
  <c r="O3348" i="251"/>
  <c r="S3348" i="251" s="1"/>
  <c r="O3367" i="251"/>
  <c r="S3367" i="251" s="1"/>
  <c r="O3386" i="251"/>
  <c r="S3386" i="251" s="1"/>
  <c r="O3424" i="251"/>
  <c r="S3424" i="251" s="1"/>
  <c r="O146" i="251"/>
  <c r="S146" i="251" s="1"/>
  <c r="O172" i="251"/>
  <c r="S172" i="251" s="1"/>
  <c r="O301" i="251"/>
  <c r="S301" i="251" s="1"/>
  <c r="O476" i="251"/>
  <c r="S476" i="251" s="1"/>
  <c r="O694" i="251"/>
  <c r="S694" i="251" s="1"/>
  <c r="O838" i="251"/>
  <c r="S838" i="251" s="1"/>
  <c r="O934" i="251"/>
  <c r="S934" i="251" s="1"/>
  <c r="O957" i="251"/>
  <c r="S957" i="251" s="1"/>
  <c r="O1004" i="251"/>
  <c r="S1004" i="251" s="1"/>
  <c r="O1167" i="251"/>
  <c r="S1167" i="251" s="1"/>
  <c r="O1189" i="251"/>
  <c r="S1189" i="251" s="1"/>
  <c r="O1231" i="251"/>
  <c r="S1231" i="251" s="1"/>
  <c r="O1276" i="251"/>
  <c r="S1276" i="251" s="1"/>
  <c r="O1296" i="251"/>
  <c r="S1296" i="251" s="1"/>
  <c r="O1406" i="251"/>
  <c r="S1406" i="251" s="1"/>
  <c r="O1452" i="251"/>
  <c r="S1452" i="251" s="1"/>
  <c r="O1496" i="251"/>
  <c r="S1496" i="251" s="1"/>
  <c r="O1584" i="251"/>
  <c r="S1584" i="251" s="1"/>
  <c r="O1677" i="251"/>
  <c r="S1677" i="251" s="1"/>
  <c r="O1699" i="251"/>
  <c r="S1699" i="251" s="1"/>
  <c r="O1743" i="251"/>
  <c r="S1743" i="251" s="1"/>
  <c r="O1789" i="251"/>
  <c r="S1789" i="251" s="1"/>
  <c r="O1811" i="251"/>
  <c r="S1811" i="251" s="1"/>
  <c r="O1856" i="251"/>
  <c r="S1856" i="251" s="1"/>
  <c r="O1877" i="251"/>
  <c r="S1877" i="251" s="1"/>
  <c r="O1919" i="251"/>
  <c r="S1919" i="251" s="1"/>
  <c r="O2046" i="251"/>
  <c r="S2046" i="251" s="1"/>
  <c r="O2067" i="251"/>
  <c r="S2067" i="251" s="1"/>
  <c r="O2129" i="251"/>
  <c r="S2129" i="251" s="1"/>
  <c r="O2171" i="251"/>
  <c r="S2171" i="251" s="1"/>
  <c r="O2277" i="251"/>
  <c r="S2277" i="251" s="1"/>
  <c r="O2359" i="251"/>
  <c r="S2359" i="251" s="1"/>
  <c r="O2507" i="251"/>
  <c r="S2507" i="251" s="1"/>
  <c r="O2527" i="251"/>
  <c r="S2527" i="251" s="1"/>
  <c r="O2590" i="251"/>
  <c r="S2590" i="251" s="1"/>
  <c r="O2612" i="251"/>
  <c r="S2612" i="251" s="1"/>
  <c r="O2652" i="251"/>
  <c r="S2652" i="251" s="1"/>
  <c r="O2694" i="251"/>
  <c r="S2694" i="251" s="1"/>
  <c r="O2714" i="251"/>
  <c r="S2714" i="251" s="1"/>
  <c r="O2838" i="251"/>
  <c r="S2838" i="251" s="1"/>
  <c r="O2859" i="251"/>
  <c r="S2859" i="251" s="1"/>
  <c r="O2900" i="251"/>
  <c r="S2900" i="251" s="1"/>
  <c r="O3063" i="251"/>
  <c r="S3063" i="251" s="1"/>
  <c r="O3082" i="251"/>
  <c r="S3082" i="251" s="1"/>
  <c r="O3101" i="251"/>
  <c r="S3101" i="251" s="1"/>
  <c r="O3120" i="251"/>
  <c r="S3120" i="251" s="1"/>
  <c r="O3159" i="251"/>
  <c r="S3159" i="251" s="1"/>
  <c r="O3178" i="251"/>
  <c r="S3178" i="251" s="1"/>
  <c r="O3256" i="251"/>
  <c r="S3256" i="251" s="1"/>
  <c r="O96" i="251"/>
  <c r="S96" i="251" s="1"/>
  <c r="O502" i="251"/>
  <c r="S502" i="251" s="1"/>
  <c r="O526" i="251"/>
  <c r="S526" i="251" s="1"/>
  <c r="O600" i="251"/>
  <c r="S600" i="251" s="1"/>
  <c r="O721" i="251"/>
  <c r="S721" i="251" s="1"/>
  <c r="O888" i="251"/>
  <c r="S888" i="251" s="1"/>
  <c r="O1123" i="251"/>
  <c r="S1123" i="251" s="1"/>
  <c r="O1190" i="251"/>
  <c r="S1190" i="251" s="1"/>
  <c r="O1232" i="251"/>
  <c r="S1232" i="251" s="1"/>
  <c r="O1277" i="251"/>
  <c r="S1277" i="251" s="1"/>
  <c r="O1340" i="251"/>
  <c r="S1340" i="251" s="1"/>
  <c r="O1384" i="251"/>
  <c r="S1384" i="251" s="1"/>
  <c r="O1474" i="251"/>
  <c r="S1474" i="251" s="1"/>
  <c r="O1520" i="251"/>
  <c r="S1520" i="251" s="1"/>
  <c r="O1700" i="251"/>
  <c r="S1700" i="251" s="1"/>
  <c r="O1767" i="251"/>
  <c r="S1767" i="251" s="1"/>
  <c r="O1790" i="251"/>
  <c r="S1790" i="251" s="1"/>
  <c r="O2047" i="251"/>
  <c r="S2047" i="251" s="1"/>
  <c r="O2068" i="251"/>
  <c r="S2068" i="251" s="1"/>
  <c r="O2278" i="251"/>
  <c r="S2278" i="251" s="1"/>
  <c r="O2444" i="251"/>
  <c r="S2444" i="251" s="1"/>
  <c r="O2508" i="251"/>
  <c r="S2508" i="251" s="1"/>
  <c r="O2591" i="251"/>
  <c r="S2591" i="251" s="1"/>
  <c r="O2613" i="251"/>
  <c r="S2613" i="251" s="1"/>
  <c r="O2633" i="251"/>
  <c r="S2633" i="251" s="1"/>
  <c r="O2653" i="251"/>
  <c r="S2653" i="251" s="1"/>
  <c r="O2695" i="251"/>
  <c r="S2695" i="251" s="1"/>
  <c r="O2715" i="251"/>
  <c r="S2715" i="251" s="1"/>
  <c r="O2735" i="251"/>
  <c r="S2735" i="251" s="1"/>
  <c r="O2799" i="251"/>
  <c r="S2799" i="251" s="1"/>
  <c r="O2839" i="251"/>
  <c r="S2839" i="251" s="1"/>
  <c r="O2860" i="251"/>
  <c r="S2860" i="251" s="1"/>
  <c r="O2901" i="251"/>
  <c r="S2901" i="251" s="1"/>
  <c r="O3045" i="251"/>
  <c r="S3045" i="251" s="1"/>
  <c r="O3064" i="251"/>
  <c r="S3064" i="251" s="1"/>
  <c r="O3083" i="251"/>
  <c r="S3083" i="251" s="1"/>
  <c r="O3102" i="251"/>
  <c r="S3102" i="251" s="1"/>
  <c r="O3160" i="251"/>
  <c r="S3160" i="251" s="1"/>
  <c r="O3218" i="251"/>
  <c r="S3218" i="251" s="1"/>
  <c r="O3294" i="251"/>
  <c r="S3294" i="251" s="1"/>
  <c r="O3333" i="251"/>
  <c r="S3333" i="251" s="1"/>
  <c r="O3410" i="251"/>
  <c r="S3410" i="251" s="1"/>
  <c r="O3429" i="251"/>
  <c r="S3429" i="251" s="1"/>
  <c r="O19" i="251"/>
  <c r="S19" i="251" s="1"/>
  <c r="O45" i="251"/>
  <c r="S45" i="251" s="1"/>
  <c r="O174" i="251"/>
  <c r="S174" i="251" s="1"/>
  <c r="O226" i="251"/>
  <c r="S226" i="251" s="1"/>
  <c r="O303" i="251"/>
  <c r="S303" i="251" s="1"/>
  <c r="O376" i="251"/>
  <c r="S376" i="251" s="1"/>
  <c r="O478" i="251"/>
  <c r="S478" i="251" s="1"/>
  <c r="O577" i="251"/>
  <c r="S577" i="251" s="1"/>
  <c r="O650" i="251"/>
  <c r="S650" i="251" s="1"/>
  <c r="O674" i="251"/>
  <c r="S674" i="251" s="1"/>
  <c r="O696" i="251"/>
  <c r="S696" i="251" s="1"/>
  <c r="O771" i="251"/>
  <c r="S771" i="251" s="1"/>
  <c r="O840" i="251"/>
  <c r="S840" i="251" s="1"/>
  <c r="O936" i="251"/>
  <c r="S936" i="251" s="1"/>
  <c r="O1030" i="251"/>
  <c r="S1030" i="251" s="1"/>
  <c r="O1408" i="251"/>
  <c r="S1408" i="251" s="1"/>
  <c r="O1498" i="251"/>
  <c r="S1498" i="251" s="1"/>
  <c r="O1543" i="251"/>
  <c r="S1543" i="251" s="1"/>
  <c r="O1565" i="251"/>
  <c r="S1565" i="251" s="1"/>
  <c r="O1586" i="251"/>
  <c r="S1586" i="251" s="1"/>
  <c r="O1655" i="251"/>
  <c r="S1655" i="251" s="1"/>
  <c r="O1679" i="251"/>
  <c r="S1679" i="251" s="1"/>
  <c r="O1813" i="251"/>
  <c r="S1813" i="251" s="1"/>
  <c r="O1858" i="251"/>
  <c r="S1858" i="251" s="1"/>
  <c r="O1901" i="251"/>
  <c r="S1901" i="251" s="1"/>
  <c r="O1942" i="251"/>
  <c r="S1942" i="251" s="1"/>
  <c r="O1963" i="251"/>
  <c r="S1963" i="251" s="1"/>
  <c r="O2006" i="251"/>
  <c r="S2006" i="251" s="1"/>
  <c r="O2027" i="251"/>
  <c r="S2027" i="251" s="1"/>
  <c r="O2109" i="251"/>
  <c r="S2109" i="251" s="1"/>
  <c r="O2153" i="251"/>
  <c r="S2153" i="251" s="1"/>
  <c r="O2215" i="251"/>
  <c r="S2215" i="251" s="1"/>
  <c r="O2299" i="251"/>
  <c r="S2299" i="251" s="1"/>
  <c r="O2529" i="251"/>
  <c r="S2529" i="251" s="1"/>
  <c r="O2572" i="251"/>
  <c r="S2572" i="251" s="1"/>
  <c r="O2676" i="251"/>
  <c r="S2676" i="251" s="1"/>
  <c r="O2820" i="251"/>
  <c r="S2820" i="251" s="1"/>
  <c r="O3005" i="251"/>
  <c r="S3005" i="251" s="1"/>
  <c r="O3122" i="251"/>
  <c r="S3122" i="251" s="1"/>
  <c r="O3141" i="251"/>
  <c r="S3141" i="251" s="1"/>
  <c r="O57" i="251"/>
  <c r="S57" i="251" s="1"/>
  <c r="O186" i="251"/>
  <c r="S186" i="251" s="1"/>
  <c r="O314" i="251"/>
  <c r="S314" i="251" s="1"/>
  <c r="O364" i="251"/>
  <c r="S364" i="251" s="1"/>
  <c r="O539" i="251"/>
  <c r="S539" i="251" s="1"/>
  <c r="O613" i="251"/>
  <c r="S613" i="251" s="1"/>
  <c r="O684" i="251"/>
  <c r="S684" i="251" s="1"/>
  <c r="O781" i="251"/>
  <c r="S781" i="251" s="1"/>
  <c r="O994" i="251"/>
  <c r="S994" i="251" s="1"/>
  <c r="O1041" i="251"/>
  <c r="S1041" i="251" s="1"/>
  <c r="O1089" i="251"/>
  <c r="S1089" i="251" s="1"/>
  <c r="O1111" i="251"/>
  <c r="S1111" i="251" s="1"/>
  <c r="O1134" i="251"/>
  <c r="S1134" i="251" s="1"/>
  <c r="O1200" i="251"/>
  <c r="S1200" i="251" s="1"/>
  <c r="O1287" i="251"/>
  <c r="S1287" i="251" s="1"/>
  <c r="O1309" i="251"/>
  <c r="S1309" i="251" s="1"/>
  <c r="O1373" i="251"/>
  <c r="S1373" i="251" s="1"/>
  <c r="O1485" i="251"/>
  <c r="S1485" i="251" s="1"/>
  <c r="O1575" i="251"/>
  <c r="S1575" i="251" s="1"/>
  <c r="O1666" i="251"/>
  <c r="S1666" i="251" s="1"/>
  <c r="O1711" i="251"/>
  <c r="S1711" i="251" s="1"/>
  <c r="O1756" i="251"/>
  <c r="S1756" i="251" s="1"/>
  <c r="O1800" i="251"/>
  <c r="S1800" i="251" s="1"/>
  <c r="O1868" i="251"/>
  <c r="S1868" i="251" s="1"/>
  <c r="O1973" i="251"/>
  <c r="S1973" i="251" s="1"/>
  <c r="O1994" i="251"/>
  <c r="S1994" i="251" s="1"/>
  <c r="O2015" i="251"/>
  <c r="S2015" i="251" s="1"/>
  <c r="O2036" i="251"/>
  <c r="S2036" i="251" s="1"/>
  <c r="O2141" i="251"/>
  <c r="S2141" i="251" s="1"/>
  <c r="O2183" i="251"/>
  <c r="S2183" i="251" s="1"/>
  <c r="O2267" i="251"/>
  <c r="S2267" i="251" s="1"/>
  <c r="O2309" i="251"/>
  <c r="S2309" i="251" s="1"/>
  <c r="O2497" i="251"/>
  <c r="S2497" i="251" s="1"/>
  <c r="O2518" i="251"/>
  <c r="S2518" i="251" s="1"/>
  <c r="O2561" i="251"/>
  <c r="S2561" i="251" s="1"/>
  <c r="O2623" i="251"/>
  <c r="S2623" i="251" s="1"/>
  <c r="O2665" i="251"/>
  <c r="S2665" i="251" s="1"/>
  <c r="O2767" i="251"/>
  <c r="S2767" i="251" s="1"/>
  <c r="O2788" i="251"/>
  <c r="S2788" i="251" s="1"/>
  <c r="O2973" i="251"/>
  <c r="S2973" i="251" s="1"/>
  <c r="O3015" i="251"/>
  <c r="S3015" i="251" s="1"/>
  <c r="O3054" i="251"/>
  <c r="S3054" i="251" s="1"/>
  <c r="O3093" i="251"/>
  <c r="S3093" i="251" s="1"/>
  <c r="O3112" i="251"/>
  <c r="S3112" i="251" s="1"/>
  <c r="O3131" i="251"/>
  <c r="S3131" i="251" s="1"/>
  <c r="O242" i="251"/>
  <c r="S242" i="251" s="1"/>
  <c r="O348" i="251"/>
  <c r="S348" i="251" s="1"/>
  <c r="O372" i="251"/>
  <c r="S372" i="251" s="1"/>
  <c r="O529" i="251"/>
  <c r="S529" i="251" s="1"/>
  <c r="O555" i="251"/>
  <c r="S555" i="251" s="1"/>
  <c r="O706" i="251"/>
  <c r="S706" i="251" s="1"/>
  <c r="O806" i="251"/>
  <c r="S806" i="251" s="1"/>
  <c r="O979" i="251"/>
  <c r="S979" i="251" s="1"/>
  <c r="O1102" i="251"/>
  <c r="S1102" i="251" s="1"/>
  <c r="O1125" i="251"/>
  <c r="S1125" i="251" s="1"/>
  <c r="O1150" i="251"/>
  <c r="S1150" i="251" s="1"/>
  <c r="O1173" i="251"/>
  <c r="S1173" i="251" s="1"/>
  <c r="O1197" i="251"/>
  <c r="S1197" i="251" s="1"/>
  <c r="O1290" i="251"/>
  <c r="S1290" i="251" s="1"/>
  <c r="O1429" i="251"/>
  <c r="S1429" i="251" s="1"/>
  <c r="O1524" i="251"/>
  <c r="S1524" i="251" s="1"/>
  <c r="O1571" i="251"/>
  <c r="S1571" i="251" s="1"/>
  <c r="O1764" i="251"/>
  <c r="S1764" i="251" s="1"/>
  <c r="O1836" i="251"/>
  <c r="S1836" i="251" s="1"/>
  <c r="O1884" i="251"/>
  <c r="S1884" i="251" s="1"/>
  <c r="O2086" i="251"/>
  <c r="S2086" i="251" s="1"/>
  <c r="O2219" i="251"/>
  <c r="S2219" i="251" s="1"/>
  <c r="O2285" i="251"/>
  <c r="S2285" i="251" s="1"/>
  <c r="O2374" i="251"/>
  <c r="S2374" i="251" s="1"/>
  <c r="O2621" i="251"/>
  <c r="S2621" i="251" s="1"/>
  <c r="O2667" i="251"/>
  <c r="S2667" i="251" s="1"/>
  <c r="O2842" i="251"/>
  <c r="S2842" i="251" s="1"/>
  <c r="O2886" i="251"/>
  <c r="S2886" i="251" s="1"/>
  <c r="O2908" i="251"/>
  <c r="S2908" i="251" s="1"/>
  <c r="O2951" i="251"/>
  <c r="S2951" i="251" s="1"/>
  <c r="O3036" i="251"/>
  <c r="S3036" i="251" s="1"/>
  <c r="O3058" i="251"/>
  <c r="S3058" i="251" s="1"/>
  <c r="O3100" i="251"/>
  <c r="S3100" i="251" s="1"/>
  <c r="O3165" i="251"/>
  <c r="S3165" i="251" s="1"/>
  <c r="O3186" i="251"/>
  <c r="S3186" i="251" s="1"/>
  <c r="O3206" i="251"/>
  <c r="S3206" i="251" s="1"/>
  <c r="O3226" i="251"/>
  <c r="S3226" i="251" s="1"/>
  <c r="O3266" i="251"/>
  <c r="S3266" i="251" s="1"/>
  <c r="O3344" i="251"/>
  <c r="S3344" i="251" s="1"/>
  <c r="O3423" i="251"/>
  <c r="S3423" i="251" s="1"/>
  <c r="O3464" i="251"/>
  <c r="S3464" i="251" s="1"/>
  <c r="O3580" i="251"/>
  <c r="S3580" i="251" s="1"/>
  <c r="O3618" i="251"/>
  <c r="S3618" i="251" s="1"/>
  <c r="O3695" i="251"/>
  <c r="S3695" i="251" s="1"/>
  <c r="O3754" i="251"/>
  <c r="S3754" i="251" s="1"/>
  <c r="O3773" i="251"/>
  <c r="S3773" i="251" s="1"/>
  <c r="O3791" i="251"/>
  <c r="S3791" i="251" s="1"/>
  <c r="O3810" i="251"/>
  <c r="S3810" i="251" s="1"/>
  <c r="O3830" i="251"/>
  <c r="S3830" i="251" s="1"/>
  <c r="O3869" i="251"/>
  <c r="S3869" i="251" s="1"/>
  <c r="O3984" i="251"/>
  <c r="S3984" i="251" s="1"/>
  <c r="O4004" i="251"/>
  <c r="S4004" i="251" s="1"/>
  <c r="O4158" i="251"/>
  <c r="S4158" i="251" s="1"/>
  <c r="O4197" i="251"/>
  <c r="S4197" i="251" s="1"/>
  <c r="O4254" i="251"/>
  <c r="S4254" i="251" s="1"/>
  <c r="O4331" i="251"/>
  <c r="S4331" i="251" s="1"/>
  <c r="O4389" i="251"/>
  <c r="S4389" i="251" s="1"/>
  <c r="O4427" i="251"/>
  <c r="S4427" i="251" s="1"/>
  <c r="O4446" i="251"/>
  <c r="S4446" i="251" s="1"/>
  <c r="O4524" i="251"/>
  <c r="S4524" i="251" s="1"/>
  <c r="O4602" i="251"/>
  <c r="S4602" i="251" s="1"/>
  <c r="O4678" i="251"/>
  <c r="S4678" i="251" s="1"/>
  <c r="O4717" i="251"/>
  <c r="S4717" i="251" s="1"/>
  <c r="O4736" i="251"/>
  <c r="S4736" i="251" s="1"/>
  <c r="O4795" i="251"/>
  <c r="S4795" i="251" s="1"/>
  <c r="O4813" i="251"/>
  <c r="S4813" i="251" s="1"/>
  <c r="O4890" i="251"/>
  <c r="S4890" i="251" s="1"/>
  <c r="O4928" i="251"/>
  <c r="S4928" i="251" s="1"/>
  <c r="O4948" i="251"/>
  <c r="S4948" i="251" s="1"/>
  <c r="O5006" i="251"/>
  <c r="S5006" i="251" s="1"/>
  <c r="O5064" i="251"/>
  <c r="S5064" i="251" s="1"/>
  <c r="O5083" i="251"/>
  <c r="S5083" i="251" s="1"/>
  <c r="O5102" i="251"/>
  <c r="S5102" i="251" s="1"/>
  <c r="O5120" i="251"/>
  <c r="S5120" i="251" s="1"/>
  <c r="O5213" i="251"/>
  <c r="S5213" i="251" s="1"/>
  <c r="O5250" i="251"/>
  <c r="S5250" i="251" s="1"/>
  <c r="O5269" i="251"/>
  <c r="S5269" i="251" s="1"/>
  <c r="O5306" i="251"/>
  <c r="S5306" i="251" s="1"/>
  <c r="O5359" i="251"/>
  <c r="S5359" i="251" s="1"/>
  <c r="O5378" i="251"/>
  <c r="S5378" i="251" s="1"/>
  <c r="O5396" i="251"/>
  <c r="S5396" i="251" s="1"/>
  <c r="O5414" i="251"/>
  <c r="S5414" i="251" s="1"/>
  <c r="O5432" i="251"/>
  <c r="S5432" i="251" s="1"/>
  <c r="O5579" i="251"/>
  <c r="S5579" i="251" s="1"/>
  <c r="O5597" i="251"/>
  <c r="S5597" i="251" s="1"/>
  <c r="O5670" i="251"/>
  <c r="S5670" i="251" s="1"/>
  <c r="O5706" i="251"/>
  <c r="S5706" i="251" s="1"/>
  <c r="O5724" i="251"/>
  <c r="S5724" i="251" s="1"/>
  <c r="O5742" i="251"/>
  <c r="S5742" i="251" s="1"/>
  <c r="O5813" i="251"/>
  <c r="S5813" i="251" s="1"/>
  <c r="O5848" i="251"/>
  <c r="S5848" i="251" s="1"/>
  <c r="O5866" i="251"/>
  <c r="S5866" i="251" s="1"/>
  <c r="O5901" i="251"/>
  <c r="S5901" i="251" s="1"/>
  <c r="O5936" i="251"/>
  <c r="S5936" i="251" s="1"/>
  <c r="O5954" i="251"/>
  <c r="S5954" i="251" s="1"/>
  <c r="O5972" i="251"/>
  <c r="S5972" i="251" s="1"/>
  <c r="O6007" i="251"/>
  <c r="S6007" i="251" s="1"/>
  <c r="O6060" i="251"/>
  <c r="S6060" i="251" s="1"/>
  <c r="O6095" i="251"/>
  <c r="S6095" i="251" s="1"/>
  <c r="O6166" i="251"/>
  <c r="S6166" i="251" s="1"/>
  <c r="O6219" i="251"/>
  <c r="S6219" i="251" s="1"/>
  <c r="O6254" i="251"/>
  <c r="S6254" i="251" s="1"/>
  <c r="O6325" i="251"/>
  <c r="S6325" i="251" s="1"/>
  <c r="O6360" i="251"/>
  <c r="S6360" i="251" s="1"/>
  <c r="O6378" i="251"/>
  <c r="S6378" i="251" s="1"/>
  <c r="O6413" i="251"/>
  <c r="S6413" i="251" s="1"/>
  <c r="O6448" i="251"/>
  <c r="S6448" i="251" s="1"/>
  <c r="O6466" i="251"/>
  <c r="S6466" i="251" s="1"/>
  <c r="O6484" i="251"/>
  <c r="S6484" i="251" s="1"/>
  <c r="O6519" i="251"/>
  <c r="S6519" i="251" s="1"/>
  <c r="O6572" i="251"/>
  <c r="S6572" i="251" s="1"/>
  <c r="O6607" i="251"/>
  <c r="S6607" i="251" s="1"/>
  <c r="O6678" i="251"/>
  <c r="S6678" i="251" s="1"/>
  <c r="O6731" i="251"/>
  <c r="S6731" i="251" s="1"/>
  <c r="O81" i="251"/>
  <c r="S81" i="251" s="1"/>
  <c r="O162" i="251"/>
  <c r="S162" i="251" s="1"/>
  <c r="O268" i="251"/>
  <c r="S268" i="251" s="1"/>
  <c r="O423" i="251"/>
  <c r="S423" i="251" s="1"/>
  <c r="O582" i="251"/>
  <c r="S582" i="251" s="1"/>
  <c r="O608" i="251"/>
  <c r="S608" i="251" s="1"/>
  <c r="O758" i="251"/>
  <c r="S758" i="251" s="1"/>
  <c r="O830" i="251"/>
  <c r="S830" i="251" s="1"/>
  <c r="O856" i="251"/>
  <c r="S856" i="251" s="1"/>
  <c r="O931" i="251"/>
  <c r="S931" i="251" s="1"/>
  <c r="O955" i="251"/>
  <c r="S955" i="251" s="1"/>
  <c r="O1029" i="251"/>
  <c r="S1029" i="251" s="1"/>
  <c r="O1220" i="251"/>
  <c r="S1220" i="251" s="1"/>
  <c r="O1314" i="251"/>
  <c r="S1314" i="251" s="1"/>
  <c r="O1335" i="251"/>
  <c r="S1335" i="251" s="1"/>
  <c r="O1357" i="251"/>
  <c r="S1357" i="251" s="1"/>
  <c r="O1596" i="251"/>
  <c r="S1596" i="251" s="1"/>
  <c r="O1668" i="251"/>
  <c r="S1668" i="251" s="1"/>
  <c r="O1741" i="251"/>
  <c r="S1741" i="251" s="1"/>
  <c r="O1814" i="251"/>
  <c r="S1814" i="251" s="1"/>
  <c r="O1861" i="251"/>
  <c r="S1861" i="251" s="1"/>
  <c r="O1907" i="251"/>
  <c r="S1907" i="251" s="1"/>
  <c r="O1950" i="251"/>
  <c r="S1950" i="251" s="1"/>
  <c r="O1974" i="251"/>
  <c r="S1974" i="251" s="1"/>
  <c r="O1996" i="251"/>
  <c r="S1996" i="251" s="1"/>
  <c r="O2020" i="251"/>
  <c r="S2020" i="251" s="1"/>
  <c r="O2042" i="251"/>
  <c r="S2042" i="251" s="1"/>
  <c r="O2065" i="251"/>
  <c r="S2065" i="251" s="1"/>
  <c r="O2175" i="251"/>
  <c r="S2175" i="251" s="1"/>
  <c r="O2241" i="251"/>
  <c r="S2241" i="251" s="1"/>
  <c r="O2262" i="251"/>
  <c r="S2262" i="251" s="1"/>
  <c r="O2330" i="251"/>
  <c r="S2330" i="251" s="1"/>
  <c r="O2350" i="251"/>
  <c r="S2350" i="251" s="1"/>
  <c r="O2417" i="251"/>
  <c r="S2417" i="251" s="1"/>
  <c r="O2438" i="251"/>
  <c r="S2438" i="251" s="1"/>
  <c r="O2484" i="251"/>
  <c r="S2484" i="251" s="1"/>
  <c r="O2554" i="251"/>
  <c r="S2554" i="251" s="1"/>
  <c r="O2599" i="251"/>
  <c r="S2599" i="251" s="1"/>
  <c r="O2644" i="251"/>
  <c r="S2644" i="251" s="1"/>
  <c r="O2732" i="251"/>
  <c r="S2732" i="251" s="1"/>
  <c r="O2755" i="251"/>
  <c r="S2755" i="251" s="1"/>
  <c r="O2821" i="251"/>
  <c r="S2821" i="251" s="1"/>
  <c r="O2995" i="251"/>
  <c r="S2995" i="251" s="1"/>
  <c r="O3306" i="251"/>
  <c r="S3306" i="251" s="1"/>
  <c r="O3325" i="251"/>
  <c r="S3325" i="251" s="1"/>
  <c r="O3365" i="251"/>
  <c r="S3365" i="251" s="1"/>
  <c r="O3384" i="251"/>
  <c r="S3384" i="251" s="1"/>
  <c r="O3404" i="251"/>
  <c r="S3404" i="251" s="1"/>
  <c r="O3445" i="251"/>
  <c r="S3445" i="251" s="1"/>
  <c r="O3484" i="251"/>
  <c r="S3484" i="251" s="1"/>
  <c r="O3503" i="251"/>
  <c r="S3503" i="251" s="1"/>
  <c r="O3542" i="251"/>
  <c r="S3542" i="251" s="1"/>
  <c r="O3658" i="251"/>
  <c r="S3658" i="251" s="1"/>
  <c r="O3677" i="251"/>
  <c r="S3677" i="251" s="1"/>
  <c r="O3716" i="251"/>
  <c r="S3716" i="251" s="1"/>
  <c r="O3735" i="251"/>
  <c r="S3735" i="251" s="1"/>
  <c r="O3888" i="251"/>
  <c r="S3888" i="251" s="1"/>
  <c r="O3927" i="251"/>
  <c r="S3927" i="251" s="1"/>
  <c r="O3946" i="251"/>
  <c r="S3946" i="251" s="1"/>
  <c r="O3965" i="251"/>
  <c r="S3965" i="251" s="1"/>
  <c r="O4043" i="251"/>
  <c r="S4043" i="251" s="1"/>
  <c r="O4082" i="251"/>
  <c r="S4082" i="251" s="1"/>
  <c r="O4101" i="251"/>
  <c r="S4101" i="251" s="1"/>
  <c r="O4140" i="251"/>
  <c r="S4140" i="251" s="1"/>
  <c r="O4178" i="251"/>
  <c r="S4178" i="251" s="1"/>
  <c r="O4216" i="251"/>
  <c r="S4216" i="251" s="1"/>
  <c r="O4236" i="251"/>
  <c r="S4236" i="251" s="1"/>
  <c r="O4294" i="251"/>
  <c r="S4294" i="251" s="1"/>
  <c r="O4312" i="251"/>
  <c r="S4312" i="251" s="1"/>
  <c r="O4351" i="251"/>
  <c r="S4351" i="251" s="1"/>
  <c r="O4370" i="251"/>
  <c r="S4370" i="251" s="1"/>
  <c r="O4408" i="251"/>
  <c r="S4408" i="251" s="1"/>
  <c r="O4466" i="251"/>
  <c r="S4466" i="251" s="1"/>
  <c r="O4506" i="251"/>
  <c r="S4506" i="251" s="1"/>
  <c r="O4564" i="251"/>
  <c r="S4564" i="251" s="1"/>
  <c r="O4583" i="251"/>
  <c r="S4583" i="251" s="1"/>
  <c r="O4621" i="251"/>
  <c r="S4621" i="251" s="1"/>
  <c r="O4640" i="251"/>
  <c r="S4640" i="251" s="1"/>
  <c r="O4660" i="251"/>
  <c r="S4660" i="251" s="1"/>
  <c r="O4699" i="251"/>
  <c r="S4699" i="251" s="1"/>
  <c r="O4757" i="251"/>
  <c r="S4757" i="251" s="1"/>
  <c r="O4776" i="251"/>
  <c r="S4776" i="251" s="1"/>
  <c r="O4832" i="251"/>
  <c r="S4832" i="251" s="1"/>
  <c r="O4852" i="251"/>
  <c r="S4852" i="251" s="1"/>
  <c r="O4871" i="251"/>
  <c r="S4871" i="251" s="1"/>
  <c r="O4910" i="251"/>
  <c r="S4910" i="251" s="1"/>
  <c r="O4967" i="251"/>
  <c r="S4967" i="251" s="1"/>
  <c r="O4987" i="251"/>
  <c r="S4987" i="251" s="1"/>
  <c r="O5026" i="251"/>
  <c r="S5026" i="251" s="1"/>
  <c r="O5045" i="251"/>
  <c r="S5045" i="251" s="1"/>
  <c r="O5140" i="251"/>
  <c r="S5140" i="251" s="1"/>
  <c r="O5158" i="251"/>
  <c r="S5158" i="251" s="1"/>
  <c r="O5176" i="251"/>
  <c r="S5176" i="251" s="1"/>
  <c r="O5195" i="251"/>
  <c r="S5195" i="251" s="1"/>
  <c r="O5232" i="251"/>
  <c r="S5232" i="251" s="1"/>
  <c r="O5288" i="251"/>
  <c r="S5288" i="251" s="1"/>
  <c r="O5324" i="251"/>
  <c r="S5324" i="251" s="1"/>
  <c r="O5342" i="251"/>
  <c r="S5342" i="251" s="1"/>
  <c r="O5451" i="251"/>
  <c r="S5451" i="251" s="1"/>
  <c r="O5469" i="251"/>
  <c r="S5469" i="251" s="1"/>
  <c r="O5487" i="251"/>
  <c r="S5487" i="251" s="1"/>
  <c r="O5525" i="251"/>
  <c r="S5525" i="251" s="1"/>
  <c r="O5543" i="251"/>
  <c r="S5543" i="251" s="1"/>
  <c r="O5616" i="251"/>
  <c r="S5616" i="251" s="1"/>
  <c r="O5634" i="251"/>
  <c r="S5634" i="251" s="1"/>
  <c r="O5653" i="251"/>
  <c r="S5653" i="251" s="1"/>
  <c r="O5688" i="251"/>
  <c r="S5688" i="251" s="1"/>
  <c r="O5760" i="251"/>
  <c r="S5760" i="251" s="1"/>
  <c r="O5778" i="251"/>
  <c r="S5778" i="251" s="1"/>
  <c r="O5796" i="251"/>
  <c r="S5796" i="251" s="1"/>
  <c r="O5831" i="251"/>
  <c r="S5831" i="251" s="1"/>
  <c r="O5884" i="251"/>
  <c r="S5884" i="251" s="1"/>
  <c r="O5919" i="251"/>
  <c r="S5919" i="251" s="1"/>
  <c r="O5990" i="251"/>
  <c r="S5990" i="251" s="1"/>
  <c r="O6043" i="251"/>
  <c r="S6043" i="251" s="1"/>
  <c r="O6078" i="251"/>
  <c r="S6078" i="251" s="1"/>
  <c r="O6149" i="251"/>
  <c r="S6149" i="251" s="1"/>
  <c r="O6184" i="251"/>
  <c r="S6184" i="251" s="1"/>
  <c r="O6202" i="251"/>
  <c r="S6202" i="251" s="1"/>
  <c r="O6237" i="251"/>
  <c r="S6237" i="251" s="1"/>
  <c r="O6272" i="251"/>
  <c r="S6272" i="251" s="1"/>
  <c r="O6290" i="251"/>
  <c r="S6290" i="251" s="1"/>
  <c r="O6308" i="251"/>
  <c r="S6308" i="251" s="1"/>
  <c r="O6343" i="251"/>
  <c r="S6343" i="251" s="1"/>
  <c r="O6396" i="251"/>
  <c r="S6396" i="251" s="1"/>
  <c r="O6431" i="251"/>
  <c r="S6431" i="251" s="1"/>
  <c r="O6502" i="251"/>
  <c r="S6502" i="251" s="1"/>
  <c r="O6555" i="251"/>
  <c r="S6555" i="251" s="1"/>
  <c r="O6590" i="251"/>
  <c r="S6590" i="251" s="1"/>
  <c r="O6661" i="251"/>
  <c r="S6661" i="251" s="1"/>
  <c r="O6696" i="251"/>
  <c r="S6696" i="251" s="1"/>
  <c r="O6714" i="251"/>
  <c r="S6714" i="251" s="1"/>
  <c r="O6749" i="251"/>
  <c r="S6749" i="251" s="1"/>
  <c r="O6765" i="251"/>
  <c r="S6765" i="251" s="1"/>
  <c r="O6781" i="251"/>
  <c r="S6781" i="251" s="1"/>
  <c r="O6797" i="251"/>
  <c r="S6797" i="251" s="1"/>
  <c r="O6813" i="251"/>
  <c r="S6813" i="251" s="1"/>
  <c r="O6829" i="251"/>
  <c r="S6829" i="251" s="1"/>
  <c r="O6845" i="251"/>
  <c r="S6845" i="251" s="1"/>
  <c r="O6861" i="251"/>
  <c r="S6861" i="251" s="1"/>
  <c r="O6877" i="251"/>
  <c r="S6877" i="251" s="1"/>
  <c r="O6893" i="251"/>
  <c r="S6893" i="251" s="1"/>
  <c r="O6909" i="251"/>
  <c r="S6909" i="251" s="1"/>
  <c r="O6925" i="251"/>
  <c r="S6925" i="251" s="1"/>
  <c r="O191" i="251"/>
  <c r="S191" i="251" s="1"/>
  <c r="O217" i="251"/>
  <c r="S217" i="251" s="1"/>
  <c r="O324" i="251"/>
  <c r="S324" i="251" s="1"/>
  <c r="O683" i="251"/>
  <c r="S683" i="251" s="1"/>
  <c r="O784" i="251"/>
  <c r="S784" i="251" s="1"/>
  <c r="O882" i="251"/>
  <c r="S882" i="251" s="1"/>
  <c r="O980" i="251"/>
  <c r="S980" i="251" s="1"/>
  <c r="O1103" i="251"/>
  <c r="S1103" i="251" s="1"/>
  <c r="O1244" i="251"/>
  <c r="S1244" i="251" s="1"/>
  <c r="O1455" i="251"/>
  <c r="S1455" i="251" s="1"/>
  <c r="O1477" i="251"/>
  <c r="S1477" i="251" s="1"/>
  <c r="O1620" i="251"/>
  <c r="S1620" i="251" s="1"/>
  <c r="O1693" i="251"/>
  <c r="S1693" i="251" s="1"/>
  <c r="O1719" i="251"/>
  <c r="S1719" i="251" s="1"/>
  <c r="O1885" i="251"/>
  <c r="S1885" i="251" s="1"/>
  <c r="O1929" i="251"/>
  <c r="S1929" i="251" s="1"/>
  <c r="O2087" i="251"/>
  <c r="S2087" i="251" s="1"/>
  <c r="O2108" i="251"/>
  <c r="S2108" i="251" s="1"/>
  <c r="O2132" i="251"/>
  <c r="S2132" i="251" s="1"/>
  <c r="O2155" i="251"/>
  <c r="S2155" i="251" s="1"/>
  <c r="O2199" i="251"/>
  <c r="S2199" i="251" s="1"/>
  <c r="O2220" i="251"/>
  <c r="S2220" i="251" s="1"/>
  <c r="O2397" i="251"/>
  <c r="S2397" i="251" s="1"/>
  <c r="O2462" i="251"/>
  <c r="S2462" i="251" s="1"/>
  <c r="O2532" i="251"/>
  <c r="S2532" i="251" s="1"/>
  <c r="O2668" i="251"/>
  <c r="S2668" i="251" s="1"/>
  <c r="O2711" i="251"/>
  <c r="S2711" i="251" s="1"/>
  <c r="O2777" i="251"/>
  <c r="S2777" i="251" s="1"/>
  <c r="O2843" i="251"/>
  <c r="S2843" i="251" s="1"/>
  <c r="O2909" i="251"/>
  <c r="S2909" i="251" s="1"/>
  <c r="O2931" i="251"/>
  <c r="S2931" i="251" s="1"/>
  <c r="O3018" i="251"/>
  <c r="S3018" i="251" s="1"/>
  <c r="O3080" i="251"/>
  <c r="S3080" i="251" s="1"/>
  <c r="O3166" i="251"/>
  <c r="S3166" i="251" s="1"/>
  <c r="O3207" i="251"/>
  <c r="S3207" i="251" s="1"/>
  <c r="O3227" i="251"/>
  <c r="S3227" i="251" s="1"/>
  <c r="O3247" i="251"/>
  <c r="S3247" i="251" s="1"/>
  <c r="O3286" i="251"/>
  <c r="S3286" i="251" s="1"/>
  <c r="O3524" i="251"/>
  <c r="S3524" i="251" s="1"/>
  <c r="O3562" i="251"/>
  <c r="S3562" i="251" s="1"/>
  <c r="O3581" i="251"/>
  <c r="S3581" i="251" s="1"/>
  <c r="O3600" i="251"/>
  <c r="S3600" i="251" s="1"/>
  <c r="O3639" i="251"/>
  <c r="S3639" i="251" s="1"/>
  <c r="O3755" i="251"/>
  <c r="S3755" i="251" s="1"/>
  <c r="O3774" i="251"/>
  <c r="S3774" i="251" s="1"/>
  <c r="O3792" i="251"/>
  <c r="S3792" i="251" s="1"/>
  <c r="O3831" i="251"/>
  <c r="S3831" i="251" s="1"/>
  <c r="O3870" i="251"/>
  <c r="S3870" i="251" s="1"/>
  <c r="O3908" i="251"/>
  <c r="S3908" i="251" s="1"/>
  <c r="O4005" i="251"/>
  <c r="S4005" i="251" s="1"/>
  <c r="O4024" i="251"/>
  <c r="S4024" i="251" s="1"/>
  <c r="O4063" i="251"/>
  <c r="S4063" i="251" s="1"/>
  <c r="O4159" i="251"/>
  <c r="S4159" i="251" s="1"/>
  <c r="O4198" i="251"/>
  <c r="S4198" i="251" s="1"/>
  <c r="O4276" i="251"/>
  <c r="S4276" i="251" s="1"/>
  <c r="O4390" i="251"/>
  <c r="S4390" i="251" s="1"/>
  <c r="O4428" i="251"/>
  <c r="S4428" i="251" s="1"/>
  <c r="O4447" i="251"/>
  <c r="S4447" i="251" s="1"/>
  <c r="O4487" i="251"/>
  <c r="S4487" i="251" s="1"/>
  <c r="O4525" i="251"/>
  <c r="S4525" i="251" s="1"/>
  <c r="O4603" i="251"/>
  <c r="S4603" i="251" s="1"/>
  <c r="O4718" i="251"/>
  <c r="S4718" i="251" s="1"/>
  <c r="O4796" i="251"/>
  <c r="S4796" i="251" s="1"/>
  <c r="O4814" i="251"/>
  <c r="S4814" i="251" s="1"/>
  <c r="O4949" i="251"/>
  <c r="S4949" i="251" s="1"/>
  <c r="O5007" i="251"/>
  <c r="S5007" i="251" s="1"/>
  <c r="O5084" i="251"/>
  <c r="S5084" i="251" s="1"/>
  <c r="O5214" i="251"/>
  <c r="S5214" i="251" s="1"/>
  <c r="O5270" i="251"/>
  <c r="S5270" i="251" s="1"/>
  <c r="O5307" i="251"/>
  <c r="S5307" i="251" s="1"/>
  <c r="O5360" i="251"/>
  <c r="S5360" i="251" s="1"/>
  <c r="O5397" i="251"/>
  <c r="S5397" i="251" s="1"/>
  <c r="O5415" i="251"/>
  <c r="S5415" i="251" s="1"/>
  <c r="O5562" i="251"/>
  <c r="S5562" i="251" s="1"/>
  <c r="O5580" i="251"/>
  <c r="S5580" i="251" s="1"/>
  <c r="O5598" i="251"/>
  <c r="S5598" i="251" s="1"/>
  <c r="O5671" i="251"/>
  <c r="S5671" i="251" s="1"/>
  <c r="O5707" i="251"/>
  <c r="S5707" i="251" s="1"/>
  <c r="O5725" i="251"/>
  <c r="S5725" i="251" s="1"/>
  <c r="O5743" i="251"/>
  <c r="S5743" i="251" s="1"/>
  <c r="O5814" i="251"/>
  <c r="S5814" i="251" s="1"/>
  <c r="O5867" i="251"/>
  <c r="S5867" i="251" s="1"/>
  <c r="O5902" i="251"/>
  <c r="S5902" i="251" s="1"/>
  <c r="O5973" i="251"/>
  <c r="S5973" i="251" s="1"/>
  <c r="O6008" i="251"/>
  <c r="S6008" i="251" s="1"/>
  <c r="O6026" i="251"/>
  <c r="S6026" i="251" s="1"/>
  <c r="O6061" i="251"/>
  <c r="S6061" i="251" s="1"/>
  <c r="O6096" i="251"/>
  <c r="S6096" i="251" s="1"/>
  <c r="O6114" i="251"/>
  <c r="S6114" i="251" s="1"/>
  <c r="O6132" i="251"/>
  <c r="S6132" i="251" s="1"/>
  <c r="O6167" i="251"/>
  <c r="S6167" i="251" s="1"/>
  <c r="O6220" i="251"/>
  <c r="S6220" i="251" s="1"/>
  <c r="O6255" i="251"/>
  <c r="S6255" i="251" s="1"/>
  <c r="O6326" i="251"/>
  <c r="S6326" i="251" s="1"/>
  <c r="O6379" i="251"/>
  <c r="S6379" i="251" s="1"/>
  <c r="O6414" i="251"/>
  <c r="S6414" i="251" s="1"/>
  <c r="O6485" i="251"/>
  <c r="S6485" i="251" s="1"/>
  <c r="O6520" i="251"/>
  <c r="S6520" i="251" s="1"/>
  <c r="O6538" i="251"/>
  <c r="S6538" i="251" s="1"/>
  <c r="O6573" i="251"/>
  <c r="S6573" i="251" s="1"/>
  <c r="O6608" i="251"/>
  <c r="S6608" i="251" s="1"/>
  <c r="O6626" i="251"/>
  <c r="S6626" i="251" s="1"/>
  <c r="O6644" i="251"/>
  <c r="S6644" i="251" s="1"/>
  <c r="O6679" i="251"/>
  <c r="S6679" i="251" s="1"/>
  <c r="O6732" i="251"/>
  <c r="S6732" i="251" s="1"/>
  <c r="O163" i="251"/>
  <c r="S163" i="251" s="1"/>
  <c r="O350" i="251"/>
  <c r="S350" i="251" s="1"/>
  <c r="O399" i="251"/>
  <c r="S399" i="251" s="1"/>
  <c r="O635" i="251"/>
  <c r="S635" i="251" s="1"/>
  <c r="O659" i="251"/>
  <c r="S659" i="251" s="1"/>
  <c r="O736" i="251"/>
  <c r="S736" i="251" s="1"/>
  <c r="O907" i="251"/>
  <c r="S907" i="251" s="1"/>
  <c r="O932" i="251"/>
  <c r="S932" i="251" s="1"/>
  <c r="O1080" i="251"/>
  <c r="S1080" i="251" s="1"/>
  <c r="O1127" i="251"/>
  <c r="S1127" i="251" s="1"/>
  <c r="O1152" i="251"/>
  <c r="S1152" i="251" s="1"/>
  <c r="O1199" i="251"/>
  <c r="S1199" i="251" s="1"/>
  <c r="O1268" i="251"/>
  <c r="S1268" i="251" s="1"/>
  <c r="O1315" i="251"/>
  <c r="S1315" i="251" s="1"/>
  <c r="O1336" i="251"/>
  <c r="S1336" i="251" s="1"/>
  <c r="O1382" i="251"/>
  <c r="S1382" i="251" s="1"/>
  <c r="O1431" i="251"/>
  <c r="S1431" i="251" s="1"/>
  <c r="O1503" i="251"/>
  <c r="S1503" i="251" s="1"/>
  <c r="O1526" i="251"/>
  <c r="S1526" i="251" s="1"/>
  <c r="O1551" i="251"/>
  <c r="S1551" i="251" s="1"/>
  <c r="O1573" i="251"/>
  <c r="S1573" i="251" s="1"/>
  <c r="O1644" i="251"/>
  <c r="S1644" i="251" s="1"/>
  <c r="O1742" i="251"/>
  <c r="S1742" i="251" s="1"/>
  <c r="O1791" i="251"/>
  <c r="S1791" i="251" s="1"/>
  <c r="O1815" i="251"/>
  <c r="S1815" i="251" s="1"/>
  <c r="O1838" i="251"/>
  <c r="S1838" i="251" s="1"/>
  <c r="O2021" i="251"/>
  <c r="S2021" i="251" s="1"/>
  <c r="O2043" i="251"/>
  <c r="S2043" i="251" s="1"/>
  <c r="O2263" i="251"/>
  <c r="S2263" i="251" s="1"/>
  <c r="O2287" i="251"/>
  <c r="S2287" i="251" s="1"/>
  <c r="O2331" i="251"/>
  <c r="S2331" i="251" s="1"/>
  <c r="O2485" i="251"/>
  <c r="S2485" i="251" s="1"/>
  <c r="O2509" i="251"/>
  <c r="S2509" i="251" s="1"/>
  <c r="O2555" i="251"/>
  <c r="S2555" i="251" s="1"/>
  <c r="O2645" i="251"/>
  <c r="S2645" i="251" s="1"/>
  <c r="O2733" i="251"/>
  <c r="S2733" i="251" s="1"/>
  <c r="O2756" i="251"/>
  <c r="S2756" i="251" s="1"/>
  <c r="O2801" i="251"/>
  <c r="S2801" i="251" s="1"/>
  <c r="O2953" i="251"/>
  <c r="S2953" i="251" s="1"/>
  <c r="O2974" i="251"/>
  <c r="S2974" i="251" s="1"/>
  <c r="O2996" i="251"/>
  <c r="S2996" i="251" s="1"/>
  <c r="O3124" i="251"/>
  <c r="S3124" i="251" s="1"/>
  <c r="O3146" i="251"/>
  <c r="S3146" i="251" s="1"/>
  <c r="O3188" i="251"/>
  <c r="S3188" i="251" s="1"/>
  <c r="O3307" i="251"/>
  <c r="S3307" i="251" s="1"/>
  <c r="O3346" i="251"/>
  <c r="S3346" i="251" s="1"/>
  <c r="O3366" i="251"/>
  <c r="S3366" i="251" s="1"/>
  <c r="O3446" i="251"/>
  <c r="S3446" i="251" s="1"/>
  <c r="O3466" i="251"/>
  <c r="S3466" i="251" s="1"/>
  <c r="O3504" i="251"/>
  <c r="S3504" i="251" s="1"/>
  <c r="O3543" i="251"/>
  <c r="S3543" i="251" s="1"/>
  <c r="O3659" i="251"/>
  <c r="S3659" i="251" s="1"/>
  <c r="O3678" i="251"/>
  <c r="S3678" i="251" s="1"/>
  <c r="O3717" i="251"/>
  <c r="S3717" i="251" s="1"/>
  <c r="O3736" i="251"/>
  <c r="S3736" i="251" s="1"/>
  <c r="O3812" i="251"/>
  <c r="S3812" i="251" s="1"/>
  <c r="O3851" i="251"/>
  <c r="S3851" i="251" s="1"/>
  <c r="O3928" i="251"/>
  <c r="S3928" i="251" s="1"/>
  <c r="O3947" i="251"/>
  <c r="S3947" i="251" s="1"/>
  <c r="O3966" i="251"/>
  <c r="S3966" i="251" s="1"/>
  <c r="O3986" i="251"/>
  <c r="S3986" i="251" s="1"/>
  <c r="O4102" i="251"/>
  <c r="S4102" i="251" s="1"/>
  <c r="O4122" i="251"/>
  <c r="S4122" i="251" s="1"/>
  <c r="O4141" i="251"/>
  <c r="S4141" i="251" s="1"/>
  <c r="O4237" i="251"/>
  <c r="S4237" i="251" s="1"/>
  <c r="O4295" i="251"/>
  <c r="S4295" i="251" s="1"/>
  <c r="O4333" i="251"/>
  <c r="S4333" i="251" s="1"/>
  <c r="O4352" i="251"/>
  <c r="S4352" i="251" s="1"/>
  <c r="O4507" i="251"/>
  <c r="S4507" i="251" s="1"/>
  <c r="O4546" i="251"/>
  <c r="S4546" i="251" s="1"/>
  <c r="O4565" i="251"/>
  <c r="S4565" i="251" s="1"/>
  <c r="O4584" i="251"/>
  <c r="S4584" i="251" s="1"/>
  <c r="O4622" i="251"/>
  <c r="S4622" i="251" s="1"/>
  <c r="O4661" i="251"/>
  <c r="S4661" i="251" s="1"/>
  <c r="O4700" i="251"/>
  <c r="S4700" i="251" s="1"/>
  <c r="O4758" i="251"/>
  <c r="S4758" i="251" s="1"/>
  <c r="O4872" i="251"/>
  <c r="S4872" i="251" s="1"/>
  <c r="O4911" i="251"/>
  <c r="S4911" i="251" s="1"/>
  <c r="O4930" i="251"/>
  <c r="S4930" i="251" s="1"/>
  <c r="O4988" i="251"/>
  <c r="S4988" i="251" s="1"/>
  <c r="O5046" i="251"/>
  <c r="S5046" i="251" s="1"/>
  <c r="O5066" i="251"/>
  <c r="S5066" i="251" s="1"/>
  <c r="O5104" i="251"/>
  <c r="S5104" i="251" s="1"/>
  <c r="O5122" i="251"/>
  <c r="S5122" i="251" s="1"/>
  <c r="O5141" i="251"/>
  <c r="S5141" i="251" s="1"/>
  <c r="O5159" i="251"/>
  <c r="S5159" i="251" s="1"/>
  <c r="O5196" i="251"/>
  <c r="S5196" i="251" s="1"/>
  <c r="O5252" i="251"/>
  <c r="S5252" i="251" s="1"/>
  <c r="O5325" i="251"/>
  <c r="S5325" i="251" s="1"/>
  <c r="O5343" i="251"/>
  <c r="S5343" i="251" s="1"/>
  <c r="O5380" i="251"/>
  <c r="S5380" i="251" s="1"/>
  <c r="O5434" i="251"/>
  <c r="S5434" i="251" s="1"/>
  <c r="O5452" i="251"/>
  <c r="S5452" i="251" s="1"/>
  <c r="O5470" i="251"/>
  <c r="S5470" i="251" s="1"/>
  <c r="O5508" i="251"/>
  <c r="S5508" i="251" s="1"/>
  <c r="O5526" i="251"/>
  <c r="S5526" i="251" s="1"/>
  <c r="O5544" i="251"/>
  <c r="S5544" i="251" s="1"/>
  <c r="O5654" i="251"/>
  <c r="S5654" i="251" s="1"/>
  <c r="O5797" i="251"/>
  <c r="S5797" i="251" s="1"/>
  <c r="O5832" i="251"/>
  <c r="S5832" i="251" s="1"/>
  <c r="O5850" i="251"/>
  <c r="S5850" i="251" s="1"/>
  <c r="O5885" i="251"/>
  <c r="S5885" i="251" s="1"/>
  <c r="O5920" i="251"/>
  <c r="S5920" i="251" s="1"/>
  <c r="O5938" i="251"/>
  <c r="S5938" i="251" s="1"/>
  <c r="O5956" i="251"/>
  <c r="S5956" i="251" s="1"/>
  <c r="O5991" i="251"/>
  <c r="S5991" i="251" s="1"/>
  <c r="O6044" i="251"/>
  <c r="S6044" i="251" s="1"/>
  <c r="O6079" i="251"/>
  <c r="S6079" i="251" s="1"/>
  <c r="O6150" i="251"/>
  <c r="S6150" i="251" s="1"/>
  <c r="O6203" i="251"/>
  <c r="S6203" i="251" s="1"/>
  <c r="O6238" i="251"/>
  <c r="S6238" i="251" s="1"/>
  <c r="O6309" i="251"/>
  <c r="S6309" i="251" s="1"/>
  <c r="O6344" i="251"/>
  <c r="S6344" i="251" s="1"/>
  <c r="O6362" i="251"/>
  <c r="S6362" i="251" s="1"/>
  <c r="O6397" i="251"/>
  <c r="S6397" i="251" s="1"/>
  <c r="O6432" i="251"/>
  <c r="S6432" i="251" s="1"/>
  <c r="O6450" i="251"/>
  <c r="S6450" i="251" s="1"/>
  <c r="O6468" i="251"/>
  <c r="S6468" i="251" s="1"/>
  <c r="O6503" i="251"/>
  <c r="S6503" i="251" s="1"/>
  <c r="O6556" i="251"/>
  <c r="S6556" i="251" s="1"/>
  <c r="O6591" i="251"/>
  <c r="S6591" i="251" s="1"/>
  <c r="O6662" i="251"/>
  <c r="S6662" i="251" s="1"/>
  <c r="O6715" i="251"/>
  <c r="S6715" i="251" s="1"/>
  <c r="O6750" i="251"/>
  <c r="S6750" i="251" s="1"/>
  <c r="O6766" i="251"/>
  <c r="S6766" i="251" s="1"/>
  <c r="O6782" i="251"/>
  <c r="S6782" i="251" s="1"/>
  <c r="O6798" i="251"/>
  <c r="S6798" i="251" s="1"/>
  <c r="O6814" i="251"/>
  <c r="S6814" i="251" s="1"/>
  <c r="O252" i="251"/>
  <c r="S252" i="251" s="1"/>
  <c r="O305" i="251"/>
  <c r="S305" i="251" s="1"/>
  <c r="O512" i="251"/>
  <c r="S512" i="251" s="1"/>
  <c r="O590" i="251"/>
  <c r="S590" i="251" s="1"/>
  <c r="O689" i="251"/>
  <c r="S689" i="251" s="1"/>
  <c r="O742" i="251"/>
  <c r="S742" i="251" s="1"/>
  <c r="O987" i="251"/>
  <c r="S987" i="251" s="1"/>
  <c r="O1109" i="251"/>
  <c r="S1109" i="251" s="1"/>
  <c r="O1181" i="251"/>
  <c r="S1181" i="251" s="1"/>
  <c r="O1205" i="251"/>
  <c r="S1205" i="251" s="1"/>
  <c r="O1320" i="251"/>
  <c r="S1320" i="251" s="1"/>
  <c r="O1389" i="251"/>
  <c r="S1389" i="251" s="1"/>
  <c r="O1414" i="251"/>
  <c r="S1414" i="251" s="1"/>
  <c r="O1437" i="251"/>
  <c r="S1437" i="251" s="1"/>
  <c r="O1460" i="251"/>
  <c r="S1460" i="251" s="1"/>
  <c r="O1603" i="251"/>
  <c r="S1603" i="251" s="1"/>
  <c r="O1701" i="251"/>
  <c r="S1701" i="251" s="1"/>
  <c r="O1935" i="251"/>
  <c r="S1935" i="251" s="1"/>
  <c r="O2093" i="251"/>
  <c r="S2093" i="251" s="1"/>
  <c r="O2138" i="251"/>
  <c r="S2138" i="251" s="1"/>
  <c r="O2182" i="251"/>
  <c r="S2182" i="251" s="1"/>
  <c r="O2270" i="251"/>
  <c r="S2270" i="251" s="1"/>
  <c r="O2316" i="251"/>
  <c r="S2316" i="251" s="1"/>
  <c r="O2382" i="251"/>
  <c r="S2382" i="251" s="1"/>
  <c r="O2446" i="251"/>
  <c r="S2446" i="251" s="1"/>
  <c r="O2697" i="251"/>
  <c r="S2697" i="251" s="1"/>
  <c r="O2806" i="251"/>
  <c r="S2806" i="251" s="1"/>
  <c r="O2916" i="251"/>
  <c r="S2916" i="251" s="1"/>
  <c r="O2980" i="251"/>
  <c r="S2980" i="251" s="1"/>
  <c r="O3002" i="251"/>
  <c r="S3002" i="251" s="1"/>
  <c r="O3086" i="251"/>
  <c r="S3086" i="251" s="1"/>
  <c r="O3172" i="251"/>
  <c r="S3172" i="251" s="1"/>
  <c r="O3192" i="251"/>
  <c r="S3192" i="251" s="1"/>
  <c r="O3292" i="251"/>
  <c r="S3292" i="251" s="1"/>
  <c r="O3351" i="251"/>
  <c r="S3351" i="251" s="1"/>
  <c r="O3431" i="251"/>
  <c r="S3431" i="251" s="1"/>
  <c r="O3451" i="251"/>
  <c r="S3451" i="251" s="1"/>
  <c r="O3490" i="251"/>
  <c r="S3490" i="251" s="1"/>
  <c r="O3509" i="251"/>
  <c r="S3509" i="251" s="1"/>
  <c r="O3606" i="251"/>
  <c r="S3606" i="251" s="1"/>
  <c r="O3702" i="251"/>
  <c r="S3702" i="251" s="1"/>
  <c r="O3760" i="251"/>
  <c r="S3760" i="251" s="1"/>
  <c r="O3798" i="251"/>
  <c r="S3798" i="251" s="1"/>
  <c r="O3894" i="251"/>
  <c r="S3894" i="251" s="1"/>
  <c r="O3951" i="251"/>
  <c r="S3951" i="251" s="1"/>
  <c r="O4030" i="251"/>
  <c r="S4030" i="251" s="1"/>
  <c r="O4069" i="251"/>
  <c r="S4069" i="251" s="1"/>
  <c r="O4088" i="251"/>
  <c r="S4088" i="251" s="1"/>
  <c r="O4107" i="251"/>
  <c r="S4107" i="251" s="1"/>
  <c r="O4126" i="251"/>
  <c r="S4126" i="251" s="1"/>
  <c r="O4184" i="251"/>
  <c r="S4184" i="251" s="1"/>
  <c r="O4242" i="251"/>
  <c r="S4242" i="251" s="1"/>
  <c r="O4318" i="251"/>
  <c r="S4318" i="251" s="1"/>
  <c r="O4357" i="251"/>
  <c r="S4357" i="251" s="1"/>
  <c r="O4434" i="251"/>
  <c r="S4434" i="251" s="1"/>
  <c r="O4453" i="251"/>
  <c r="S4453" i="251" s="1"/>
  <c r="O4472" i="251"/>
  <c r="S4472" i="251" s="1"/>
  <c r="O4589" i="251"/>
  <c r="S4589" i="251" s="1"/>
  <c r="O4628" i="251"/>
  <c r="S4628" i="251" s="1"/>
  <c r="O4647" i="251"/>
  <c r="S4647" i="251" s="1"/>
  <c r="O4666" i="251"/>
  <c r="S4666" i="251" s="1"/>
  <c r="O4724" i="251"/>
  <c r="S4724" i="251" s="1"/>
  <c r="O4743" i="251"/>
  <c r="S4743" i="251" s="1"/>
  <c r="O4877" i="251"/>
  <c r="S4877" i="251" s="1"/>
  <c r="O4916" i="251"/>
  <c r="S4916" i="251" s="1"/>
  <c r="O4935" i="251"/>
  <c r="S4935" i="251" s="1"/>
  <c r="O4973" i="251"/>
  <c r="S4973" i="251" s="1"/>
  <c r="O4992" i="251"/>
  <c r="S4992" i="251" s="1"/>
  <c r="O5013" i="251"/>
  <c r="S5013" i="251" s="1"/>
  <c r="O5052" i="251"/>
  <c r="S5052" i="251" s="1"/>
  <c r="O5109" i="251"/>
  <c r="S5109" i="251" s="1"/>
  <c r="O5182" i="251"/>
  <c r="S5182" i="251" s="1"/>
  <c r="O5200" i="251"/>
  <c r="S5200" i="251" s="1"/>
  <c r="O5220" i="251"/>
  <c r="S5220" i="251" s="1"/>
  <c r="O5238" i="251"/>
  <c r="S5238" i="251" s="1"/>
  <c r="O5256" i="251"/>
  <c r="S5256" i="251" s="1"/>
  <c r="O5275" i="251"/>
  <c r="S5275" i="251" s="1"/>
  <c r="O5348" i="251"/>
  <c r="S5348" i="251" s="1"/>
  <c r="O5366" i="251"/>
  <c r="S5366" i="251" s="1"/>
  <c r="O5384" i="251"/>
  <c r="S5384" i="251" s="1"/>
  <c r="O5438" i="251"/>
  <c r="S5438" i="251" s="1"/>
  <c r="O5512" i="251"/>
  <c r="S5512" i="251" s="1"/>
  <c r="O5622" i="251"/>
  <c r="S5622" i="251" s="1"/>
  <c r="O5640" i="251"/>
  <c r="S5640" i="251" s="1"/>
  <c r="O5676" i="251"/>
  <c r="S5676" i="251" s="1"/>
  <c r="O5694" i="251"/>
  <c r="S5694" i="251" s="1"/>
  <c r="O5766" i="251"/>
  <c r="S5766" i="251" s="1"/>
  <c r="O5819" i="251"/>
  <c r="S5819" i="251" s="1"/>
  <c r="O5854" i="251"/>
  <c r="S5854" i="251" s="1"/>
  <c r="O5925" i="251"/>
  <c r="S5925" i="251" s="1"/>
  <c r="O5960" i="251"/>
  <c r="S5960" i="251" s="1"/>
  <c r="O5978" i="251"/>
  <c r="S5978" i="251" s="1"/>
  <c r="O6013" i="251"/>
  <c r="S6013" i="251" s="1"/>
  <c r="O6048" i="251"/>
  <c r="S6048" i="251" s="1"/>
  <c r="O6066" i="251"/>
  <c r="S6066" i="251" s="1"/>
  <c r="O6084" i="251"/>
  <c r="S6084" i="251" s="1"/>
  <c r="O6119" i="251"/>
  <c r="S6119" i="251" s="1"/>
  <c r="O6172" i="251"/>
  <c r="S6172" i="251" s="1"/>
  <c r="O6207" i="251"/>
  <c r="S6207" i="251" s="1"/>
  <c r="O6278" i="251"/>
  <c r="S6278" i="251" s="1"/>
  <c r="O6331" i="251"/>
  <c r="S6331" i="251" s="1"/>
  <c r="O6366" i="251"/>
  <c r="S6366" i="251" s="1"/>
  <c r="O6437" i="251"/>
  <c r="S6437" i="251" s="1"/>
  <c r="O6472" i="251"/>
  <c r="S6472" i="251" s="1"/>
  <c r="O6490" i="251"/>
  <c r="S6490" i="251" s="1"/>
  <c r="O6525" i="251"/>
  <c r="S6525" i="251" s="1"/>
  <c r="O6560" i="251"/>
  <c r="S6560" i="251" s="1"/>
  <c r="O6578" i="251"/>
  <c r="S6578" i="251" s="1"/>
  <c r="O6596" i="251"/>
  <c r="S6596" i="251" s="1"/>
  <c r="O6631" i="251"/>
  <c r="S6631" i="251" s="1"/>
  <c r="O6684" i="251"/>
  <c r="S6684" i="251" s="1"/>
  <c r="O6719" i="251"/>
  <c r="S6719" i="251" s="1"/>
  <c r="O6754" i="251"/>
  <c r="S6754" i="251" s="1"/>
  <c r="O6770" i="251"/>
  <c r="S6770" i="251" s="1"/>
  <c r="O6786" i="251"/>
  <c r="S6786" i="251" s="1"/>
  <c r="O6802" i="251"/>
  <c r="S6802" i="251" s="1"/>
  <c r="O6818" i="251"/>
  <c r="S6818" i="251" s="1"/>
  <c r="O6834" i="251"/>
  <c r="S6834" i="251" s="1"/>
  <c r="O6850" i="251"/>
  <c r="S6850" i="251" s="1"/>
  <c r="O6866" i="251"/>
  <c r="S6866" i="251" s="1"/>
  <c r="O6882" i="251"/>
  <c r="S6882" i="251" s="1"/>
  <c r="O6898" i="251"/>
  <c r="S6898" i="251" s="1"/>
  <c r="O6914" i="251"/>
  <c r="S6914" i="251" s="1"/>
  <c r="O6930" i="251"/>
  <c r="S6930" i="251" s="1"/>
  <c r="O90" i="251"/>
  <c r="S90" i="251" s="1"/>
  <c r="O332" i="251"/>
  <c r="S332" i="251" s="1"/>
  <c r="O356" i="251"/>
  <c r="S356" i="251" s="1"/>
  <c r="O641" i="251"/>
  <c r="S641" i="251" s="1"/>
  <c r="O914" i="251"/>
  <c r="S914" i="251" s="1"/>
  <c r="O965" i="251"/>
  <c r="S965" i="251" s="1"/>
  <c r="O1062" i="251"/>
  <c r="S1062" i="251" s="1"/>
  <c r="O1086" i="251"/>
  <c r="S1086" i="251" s="1"/>
  <c r="O1251" i="251"/>
  <c r="S1251" i="251" s="1"/>
  <c r="O1365" i="251"/>
  <c r="S1365" i="251" s="1"/>
  <c r="O1533" i="251"/>
  <c r="S1533" i="251" s="1"/>
  <c r="O1580" i="251"/>
  <c r="S1580" i="251" s="1"/>
  <c r="O1726" i="251"/>
  <c r="S1726" i="251" s="1"/>
  <c r="O1749" i="251"/>
  <c r="S1749" i="251" s="1"/>
  <c r="O1797" i="251"/>
  <c r="S1797" i="251" s="1"/>
  <c r="O1892" i="251"/>
  <c r="S1892" i="251" s="1"/>
  <c r="O1981" i="251"/>
  <c r="S1981" i="251" s="1"/>
  <c r="O2161" i="251"/>
  <c r="S2161" i="251" s="1"/>
  <c r="O2205" i="251"/>
  <c r="S2205" i="251" s="1"/>
  <c r="O2247" i="251"/>
  <c r="S2247" i="251" s="1"/>
  <c r="O2491" i="251"/>
  <c r="S2491" i="251" s="1"/>
  <c r="O2515" i="251"/>
  <c r="S2515" i="251" s="1"/>
  <c r="O2607" i="251"/>
  <c r="S2607" i="251" s="1"/>
  <c r="O2630" i="251"/>
  <c r="S2630" i="251" s="1"/>
  <c r="O2719" i="251"/>
  <c r="S2719" i="251" s="1"/>
  <c r="O2740" i="251"/>
  <c r="S2740" i="251" s="1"/>
  <c r="O2762" i="251"/>
  <c r="S2762" i="251" s="1"/>
  <c r="O2783" i="251"/>
  <c r="S2783" i="251" s="1"/>
  <c r="O2894" i="251"/>
  <c r="S2894" i="251" s="1"/>
  <c r="O2959" i="251"/>
  <c r="S2959" i="251" s="1"/>
  <c r="O3024" i="251"/>
  <c r="S3024" i="251" s="1"/>
  <c r="O3067" i="251"/>
  <c r="S3067" i="251" s="1"/>
  <c r="O3151" i="251"/>
  <c r="S3151" i="251" s="1"/>
  <c r="O3213" i="251"/>
  <c r="S3213" i="251" s="1"/>
  <c r="O3234" i="251"/>
  <c r="S3234" i="251" s="1"/>
  <c r="O3254" i="251"/>
  <c r="S3254" i="251" s="1"/>
  <c r="O3312" i="251"/>
  <c r="S3312" i="251" s="1"/>
  <c r="O3332" i="251"/>
  <c r="S3332" i="251" s="1"/>
  <c r="O3372" i="251"/>
  <c r="S3372" i="251" s="1"/>
  <c r="O3412" i="251"/>
  <c r="S3412" i="251" s="1"/>
  <c r="O3471" i="251"/>
  <c r="S3471" i="251" s="1"/>
  <c r="O3548" i="251"/>
  <c r="S3548" i="251" s="1"/>
  <c r="O3568" i="251"/>
  <c r="S3568" i="251" s="1"/>
  <c r="O3645" i="251"/>
  <c r="S3645" i="251" s="1"/>
  <c r="O3664" i="251"/>
  <c r="S3664" i="251" s="1"/>
  <c r="O3684" i="251"/>
  <c r="S3684" i="251" s="1"/>
  <c r="O3722" i="251"/>
  <c r="S3722" i="251" s="1"/>
  <c r="O3741" i="251"/>
  <c r="S3741" i="251" s="1"/>
  <c r="O3818" i="251"/>
  <c r="S3818" i="251" s="1"/>
  <c r="O3837" i="251"/>
  <c r="S3837" i="251" s="1"/>
  <c r="O3856" i="251"/>
  <c r="S3856" i="251" s="1"/>
  <c r="O3876" i="251"/>
  <c r="S3876" i="251" s="1"/>
  <c r="O3914" i="251"/>
  <c r="S3914" i="251" s="1"/>
  <c r="O3933" i="251"/>
  <c r="S3933" i="251" s="1"/>
  <c r="O3972" i="251"/>
  <c r="S3972" i="251" s="1"/>
  <c r="O3992" i="251"/>
  <c r="S3992" i="251" s="1"/>
  <c r="O4011" i="251"/>
  <c r="S4011" i="251" s="1"/>
  <c r="O4146" i="251"/>
  <c r="S4146" i="251" s="1"/>
  <c r="O4165" i="251"/>
  <c r="S4165" i="251" s="1"/>
  <c r="O4204" i="251"/>
  <c r="S4204" i="251" s="1"/>
  <c r="O4223" i="251"/>
  <c r="S4223" i="251" s="1"/>
  <c r="O4282" i="251"/>
  <c r="S4282" i="251" s="1"/>
  <c r="O4300" i="251"/>
  <c r="S4300" i="251" s="1"/>
  <c r="O4338" i="251"/>
  <c r="S4338" i="251" s="1"/>
  <c r="O4396" i="251"/>
  <c r="S4396" i="251" s="1"/>
  <c r="O4493" i="251"/>
  <c r="S4493" i="251" s="1"/>
  <c r="O4512" i="251"/>
  <c r="S4512" i="251" s="1"/>
  <c r="O4551" i="251"/>
  <c r="S4551" i="251" s="1"/>
  <c r="O4570" i="251"/>
  <c r="S4570" i="251" s="1"/>
  <c r="O4686" i="251"/>
  <c r="S4686" i="251" s="1"/>
  <c r="O4763" i="251"/>
  <c r="S4763" i="251" s="1"/>
  <c r="O4820" i="251"/>
  <c r="S4820" i="251" s="1"/>
  <c r="O4859" i="251"/>
  <c r="S4859" i="251" s="1"/>
  <c r="O4955" i="251"/>
  <c r="S4955" i="251" s="1"/>
  <c r="O5071" i="251"/>
  <c r="S5071" i="251" s="1"/>
  <c r="O5090" i="251"/>
  <c r="S5090" i="251" s="1"/>
  <c r="O5146" i="251"/>
  <c r="S5146" i="251" s="1"/>
  <c r="O5164" i="251"/>
  <c r="S5164" i="251" s="1"/>
  <c r="O5312" i="251"/>
  <c r="S5312" i="251" s="1"/>
  <c r="O5330" i="251"/>
  <c r="S5330" i="251" s="1"/>
  <c r="O5403" i="251"/>
  <c r="S5403" i="251" s="1"/>
  <c r="O5421" i="251"/>
  <c r="S5421" i="251" s="1"/>
  <c r="O5494" i="251"/>
  <c r="S5494" i="251" s="1"/>
  <c r="O5531" i="251"/>
  <c r="S5531" i="251" s="1"/>
  <c r="O5549" i="251"/>
  <c r="S5549" i="251" s="1"/>
  <c r="O5567" i="251"/>
  <c r="S5567" i="251" s="1"/>
  <c r="O5659" i="251"/>
  <c r="S5659" i="251" s="1"/>
  <c r="O5712" i="251"/>
  <c r="S5712" i="251" s="1"/>
  <c r="O5749" i="251"/>
  <c r="S5749" i="251" s="1"/>
  <c r="O5784" i="251"/>
  <c r="S5784" i="251" s="1"/>
  <c r="O5802" i="251"/>
  <c r="S5802" i="251" s="1"/>
  <c r="O5837" i="251"/>
  <c r="S5837" i="251" s="1"/>
  <c r="O5872" i="251"/>
  <c r="S5872" i="251" s="1"/>
  <c r="O5890" i="251"/>
  <c r="S5890" i="251" s="1"/>
  <c r="O5908" i="251"/>
  <c r="S5908" i="251" s="1"/>
  <c r="O5943" i="251"/>
  <c r="S5943" i="251" s="1"/>
  <c r="O5996" i="251"/>
  <c r="S5996" i="251" s="1"/>
  <c r="O6031" i="251"/>
  <c r="S6031" i="251" s="1"/>
  <c r="O6102" i="251"/>
  <c r="S6102" i="251" s="1"/>
  <c r="O6155" i="251"/>
  <c r="S6155" i="251" s="1"/>
  <c r="O6190" i="251"/>
  <c r="S6190" i="251" s="1"/>
  <c r="O6261" i="251"/>
  <c r="S6261" i="251" s="1"/>
  <c r="O6296" i="251"/>
  <c r="S6296" i="251" s="1"/>
  <c r="O6314" i="251"/>
  <c r="S6314" i="251" s="1"/>
  <c r="O6349" i="251"/>
  <c r="S6349" i="251" s="1"/>
  <c r="O6384" i="251"/>
  <c r="S6384" i="251" s="1"/>
  <c r="O6402" i="251"/>
  <c r="S6402" i="251" s="1"/>
  <c r="O6420" i="251"/>
  <c r="S6420" i="251" s="1"/>
  <c r="O6455" i="251"/>
  <c r="S6455" i="251" s="1"/>
  <c r="O6508" i="251"/>
  <c r="S6508" i="251" s="1"/>
  <c r="O6543" i="251"/>
  <c r="S6543" i="251" s="1"/>
  <c r="O6614" i="251"/>
  <c r="S6614" i="251" s="1"/>
  <c r="O6667" i="251"/>
  <c r="S6667" i="251" s="1"/>
  <c r="O6702" i="251"/>
  <c r="S6702" i="251" s="1"/>
  <c r="O709" i="251"/>
  <c r="S709" i="251" s="1"/>
  <c r="O763" i="251"/>
  <c r="S763" i="251" s="1"/>
  <c r="O915" i="251"/>
  <c r="S915" i="251" s="1"/>
  <c r="O1248" i="251"/>
  <c r="S1248" i="251" s="1"/>
  <c r="O1394" i="251"/>
  <c r="S1394" i="251" s="1"/>
  <c r="O1421" i="251"/>
  <c r="S1421" i="251" s="1"/>
  <c r="O1750" i="251"/>
  <c r="S1750" i="251" s="1"/>
  <c r="O1852" i="251"/>
  <c r="S1852" i="251" s="1"/>
  <c r="O1876" i="251"/>
  <c r="S1876" i="251" s="1"/>
  <c r="O1924" i="251"/>
  <c r="S1924" i="251" s="1"/>
  <c r="O1947" i="251"/>
  <c r="S1947" i="251" s="1"/>
  <c r="O2185" i="251"/>
  <c r="S2185" i="251" s="1"/>
  <c r="O2254" i="251"/>
  <c r="S2254" i="251" s="1"/>
  <c r="O2303" i="251"/>
  <c r="S2303" i="251" s="1"/>
  <c r="O2348" i="251"/>
  <c r="S2348" i="251" s="1"/>
  <c r="O2373" i="251"/>
  <c r="S2373" i="251" s="1"/>
  <c r="O2609" i="251"/>
  <c r="S2609" i="251" s="1"/>
  <c r="O2703" i="251"/>
  <c r="S2703" i="251" s="1"/>
  <c r="O2868" i="251"/>
  <c r="S2868" i="251" s="1"/>
  <c r="O2890" i="251"/>
  <c r="S2890" i="251" s="1"/>
  <c r="O3030" i="251"/>
  <c r="S3030" i="251" s="1"/>
  <c r="O3051" i="251"/>
  <c r="S3051" i="251" s="1"/>
  <c r="O3074" i="251"/>
  <c r="S3074" i="251" s="1"/>
  <c r="O3118" i="251"/>
  <c r="S3118" i="251" s="1"/>
  <c r="O3164" i="251"/>
  <c r="S3164" i="251" s="1"/>
  <c r="O3274" i="251"/>
  <c r="S3274" i="251" s="1"/>
  <c r="O3316" i="251"/>
  <c r="S3316" i="251" s="1"/>
  <c r="O3359" i="251"/>
  <c r="S3359" i="251" s="1"/>
  <c r="O3487" i="251"/>
  <c r="S3487" i="251" s="1"/>
  <c r="O3508" i="251"/>
  <c r="S3508" i="251" s="1"/>
  <c r="O3631" i="251"/>
  <c r="S3631" i="251" s="1"/>
  <c r="O3799" i="251"/>
  <c r="S3799" i="251" s="1"/>
  <c r="O3883" i="251"/>
  <c r="S3883" i="251" s="1"/>
  <c r="O3924" i="251"/>
  <c r="S3924" i="251" s="1"/>
  <c r="O3989" i="251"/>
  <c r="S3989" i="251" s="1"/>
  <c r="O4010" i="251"/>
  <c r="S4010" i="251" s="1"/>
  <c r="O4031" i="251"/>
  <c r="S4031" i="251" s="1"/>
  <c r="O4092" i="251"/>
  <c r="S4092" i="251" s="1"/>
  <c r="O4134" i="251"/>
  <c r="S4134" i="251" s="1"/>
  <c r="O4239" i="251"/>
  <c r="S4239" i="251" s="1"/>
  <c r="O4260" i="251"/>
  <c r="S4260" i="251" s="1"/>
  <c r="O4280" i="251"/>
  <c r="S4280" i="251" s="1"/>
  <c r="O4320" i="251"/>
  <c r="S4320" i="251" s="1"/>
  <c r="O4342" i="251"/>
  <c r="S4342" i="251" s="1"/>
  <c r="O4363" i="251"/>
  <c r="S4363" i="251" s="1"/>
  <c r="O4383" i="251"/>
  <c r="S4383" i="251" s="1"/>
  <c r="O4404" i="251"/>
  <c r="S4404" i="251" s="1"/>
  <c r="O4550" i="251"/>
  <c r="S4550" i="251" s="1"/>
  <c r="O4571" i="251"/>
  <c r="S4571" i="251" s="1"/>
  <c r="O4613" i="251"/>
  <c r="S4613" i="251" s="1"/>
  <c r="O4696" i="251"/>
  <c r="S4696" i="251" s="1"/>
  <c r="O4780" i="251"/>
  <c r="S4780" i="251" s="1"/>
  <c r="O4800" i="251"/>
  <c r="S4800" i="251" s="1"/>
  <c r="O4861" i="251"/>
  <c r="S4861" i="251" s="1"/>
  <c r="O4882" i="251"/>
  <c r="S4882" i="251" s="1"/>
  <c r="O4902" i="251"/>
  <c r="S4902" i="251" s="1"/>
  <c r="O4965" i="251"/>
  <c r="S4965" i="251" s="1"/>
  <c r="O5008" i="251"/>
  <c r="S5008" i="251" s="1"/>
  <c r="O5029" i="251"/>
  <c r="S5029" i="251" s="1"/>
  <c r="O5132" i="251"/>
  <c r="S5132" i="251" s="1"/>
  <c r="O5172" i="251"/>
  <c r="S5172" i="251" s="1"/>
  <c r="O5274" i="251"/>
  <c r="S5274" i="251" s="1"/>
  <c r="O5333" i="251"/>
  <c r="S5333" i="251" s="1"/>
  <c r="O5392" i="251"/>
  <c r="S5392" i="251" s="1"/>
  <c r="O5472" i="251"/>
  <c r="S5472" i="251" s="1"/>
  <c r="O5492" i="251"/>
  <c r="S5492" i="251" s="1"/>
  <c r="O5532" i="251"/>
  <c r="S5532" i="251" s="1"/>
  <c r="O5572" i="251"/>
  <c r="S5572" i="251" s="1"/>
  <c r="O5591" i="251"/>
  <c r="S5591" i="251" s="1"/>
  <c r="O5669" i="251"/>
  <c r="S5669" i="251" s="1"/>
  <c r="O5748" i="251"/>
  <c r="S5748" i="251" s="1"/>
  <c r="O5767" i="251"/>
  <c r="S5767" i="251" s="1"/>
  <c r="O5786" i="251"/>
  <c r="S5786" i="251" s="1"/>
  <c r="O5805" i="251"/>
  <c r="S5805" i="251" s="1"/>
  <c r="O5824" i="251"/>
  <c r="S5824" i="251" s="1"/>
  <c r="O5844" i="251"/>
  <c r="S5844" i="251" s="1"/>
  <c r="O5863" i="251"/>
  <c r="S5863" i="251" s="1"/>
  <c r="O5922" i="251"/>
  <c r="S5922" i="251" s="1"/>
  <c r="O6038" i="251"/>
  <c r="S6038" i="251" s="1"/>
  <c r="O6116" i="251"/>
  <c r="S6116" i="251" s="1"/>
  <c r="O6173" i="251"/>
  <c r="S6173" i="251" s="1"/>
  <c r="O6230" i="251"/>
  <c r="S6230" i="251" s="1"/>
  <c r="O6268" i="251"/>
  <c r="S6268" i="251" s="1"/>
  <c r="O6404" i="251"/>
  <c r="S6404" i="251" s="1"/>
  <c r="O6423" i="251"/>
  <c r="S6423" i="251" s="1"/>
  <c r="O6598" i="251"/>
  <c r="S6598" i="251" s="1"/>
  <c r="O6636" i="251"/>
  <c r="S6636" i="251" s="1"/>
  <c r="O6654" i="251"/>
  <c r="S6654" i="251" s="1"/>
  <c r="O6693" i="251"/>
  <c r="S6693" i="251" s="1"/>
  <c r="O6768" i="251"/>
  <c r="S6768" i="251" s="1"/>
  <c r="O6821" i="251"/>
  <c r="S6821" i="251" s="1"/>
  <c r="O6838" i="251"/>
  <c r="S6838" i="251" s="1"/>
  <c r="O6855" i="251"/>
  <c r="S6855" i="251" s="1"/>
  <c r="O6872" i="251"/>
  <c r="S6872" i="251" s="1"/>
  <c r="O6889" i="251"/>
  <c r="S6889" i="251" s="1"/>
  <c r="O6906" i="251"/>
  <c r="S6906" i="251" s="1"/>
  <c r="O6923" i="251"/>
  <c r="S6923" i="251" s="1"/>
  <c r="O6940" i="251"/>
  <c r="S6940" i="251" s="1"/>
  <c r="O6956" i="251"/>
  <c r="S6956" i="251" s="1"/>
  <c r="O6972" i="251"/>
  <c r="S6972" i="251" s="1"/>
  <c r="O6988" i="251"/>
  <c r="S6988" i="251" s="1"/>
  <c r="O7004" i="251"/>
  <c r="S7004" i="251" s="1"/>
  <c r="O7020" i="251"/>
  <c r="S7020" i="251" s="1"/>
  <c r="O7036" i="251"/>
  <c r="S7036" i="251" s="1"/>
  <c r="O7052" i="251"/>
  <c r="S7052" i="251" s="1"/>
  <c r="O7068" i="251"/>
  <c r="S7068" i="251" s="1"/>
  <c r="O7084" i="251"/>
  <c r="S7084" i="251" s="1"/>
  <c r="O7100" i="251"/>
  <c r="S7100" i="251" s="1"/>
  <c r="O7116" i="251"/>
  <c r="S7116" i="251" s="1"/>
  <c r="O7132" i="251"/>
  <c r="S7132" i="251" s="1"/>
  <c r="O7148" i="251"/>
  <c r="S7148" i="251" s="1"/>
  <c r="O7164" i="251"/>
  <c r="S7164" i="251" s="1"/>
  <c r="O7180" i="251"/>
  <c r="S7180" i="251" s="1"/>
  <c r="O7196" i="251"/>
  <c r="S7196" i="251" s="1"/>
  <c r="O7212" i="251"/>
  <c r="S7212" i="251" s="1"/>
  <c r="O7228" i="251"/>
  <c r="S7228" i="251" s="1"/>
  <c r="O7244" i="251"/>
  <c r="S7244" i="251" s="1"/>
  <c r="O7260" i="251"/>
  <c r="S7260" i="251" s="1"/>
  <c r="O7276" i="251"/>
  <c r="S7276" i="251" s="1"/>
  <c r="O7292" i="251"/>
  <c r="S7292" i="251" s="1"/>
  <c r="O7308" i="251"/>
  <c r="S7308" i="251" s="1"/>
  <c r="O7324" i="251"/>
  <c r="S7324" i="251" s="1"/>
  <c r="O7340" i="251"/>
  <c r="S7340" i="251" s="1"/>
  <c r="O7356" i="251"/>
  <c r="S7356" i="251" s="1"/>
  <c r="O7372" i="251"/>
  <c r="S7372" i="251" s="1"/>
  <c r="O7388" i="251"/>
  <c r="S7388" i="251" s="1"/>
  <c r="O7404" i="251"/>
  <c r="S7404" i="251" s="1"/>
  <c r="O7420" i="251"/>
  <c r="S7420" i="251" s="1"/>
  <c r="O7436" i="251"/>
  <c r="S7436" i="251" s="1"/>
  <c r="O7452" i="251"/>
  <c r="S7452" i="251" s="1"/>
  <c r="O7468" i="251"/>
  <c r="S7468" i="251" s="1"/>
  <c r="O7484" i="251"/>
  <c r="S7484" i="251" s="1"/>
  <c r="O7500" i="251"/>
  <c r="S7500" i="251" s="1"/>
  <c r="O7516" i="251"/>
  <c r="S7516" i="251" s="1"/>
  <c r="O7532" i="251"/>
  <c r="S7532" i="251" s="1"/>
  <c r="O7548" i="251"/>
  <c r="S7548" i="251" s="1"/>
  <c r="O7564" i="251"/>
  <c r="S7564" i="251" s="1"/>
  <c r="O7580" i="251"/>
  <c r="S7580" i="251" s="1"/>
  <c r="O7596" i="251"/>
  <c r="S7596" i="251" s="1"/>
  <c r="O7612" i="251"/>
  <c r="S7612" i="251" s="1"/>
  <c r="O7628" i="251"/>
  <c r="S7628" i="251" s="1"/>
  <c r="O7644" i="251"/>
  <c r="S7644" i="251" s="1"/>
  <c r="O7660" i="251"/>
  <c r="S7660" i="251" s="1"/>
  <c r="O7676" i="251"/>
  <c r="S7676" i="251" s="1"/>
  <c r="O7692" i="251"/>
  <c r="S7692" i="251" s="1"/>
  <c r="O7708" i="251"/>
  <c r="S7708" i="251" s="1"/>
  <c r="O7724" i="251"/>
  <c r="S7724" i="251" s="1"/>
  <c r="O7740" i="251"/>
  <c r="S7740" i="251" s="1"/>
  <c r="O7756" i="251"/>
  <c r="S7756" i="251" s="1"/>
  <c r="O7772" i="251"/>
  <c r="S7772" i="251" s="1"/>
  <c r="O7788" i="251"/>
  <c r="S7788" i="251" s="1"/>
  <c r="O7804" i="251"/>
  <c r="S7804" i="251" s="1"/>
  <c r="O7820" i="251"/>
  <c r="S7820" i="251" s="1"/>
  <c r="O7836" i="251"/>
  <c r="S7836" i="251" s="1"/>
  <c r="O7852" i="251"/>
  <c r="S7852" i="251" s="1"/>
  <c r="O7868" i="251"/>
  <c r="S7868" i="251" s="1"/>
  <c r="O7884" i="251"/>
  <c r="S7884" i="251" s="1"/>
  <c r="O7900" i="251"/>
  <c r="S7900" i="251" s="1"/>
  <c r="O7916" i="251"/>
  <c r="S7916" i="251" s="1"/>
  <c r="O7932" i="251"/>
  <c r="S7932" i="251" s="1"/>
  <c r="O7948" i="251"/>
  <c r="S7948" i="251" s="1"/>
  <c r="O7964" i="251"/>
  <c r="S7964" i="251" s="1"/>
  <c r="O7980" i="251"/>
  <c r="S7980" i="251" s="1"/>
  <c r="O7996" i="251"/>
  <c r="S7996" i="251" s="1"/>
  <c r="O8012" i="251"/>
  <c r="S8012" i="251" s="1"/>
  <c r="O8028" i="251"/>
  <c r="S8028" i="251" s="1"/>
  <c r="O8044" i="251"/>
  <c r="S8044" i="251" s="1"/>
  <c r="O8060" i="251"/>
  <c r="S8060" i="251" s="1"/>
  <c r="O8076" i="251"/>
  <c r="S8076" i="251" s="1"/>
  <c r="O8092" i="251"/>
  <c r="S8092" i="251" s="1"/>
  <c r="O8108" i="251"/>
  <c r="S8108" i="251" s="1"/>
  <c r="O8124" i="251"/>
  <c r="S8124" i="251" s="1"/>
  <c r="O8140" i="251"/>
  <c r="S8140" i="251" s="1"/>
  <c r="O8156" i="251"/>
  <c r="S8156" i="251" s="1"/>
  <c r="O8172" i="251"/>
  <c r="S8172" i="251" s="1"/>
  <c r="O8188" i="251"/>
  <c r="S8188" i="251" s="1"/>
  <c r="O8204" i="251"/>
  <c r="S8204" i="251" s="1"/>
  <c r="O8220" i="251"/>
  <c r="S8220" i="251" s="1"/>
  <c r="O8236" i="251"/>
  <c r="S8236" i="251" s="1"/>
  <c r="O8252" i="251"/>
  <c r="S8252" i="251" s="1"/>
  <c r="O8268" i="251"/>
  <c r="S8268" i="251" s="1"/>
  <c r="O8284" i="251"/>
  <c r="S8284" i="251" s="1"/>
  <c r="O8300" i="251"/>
  <c r="S8300" i="251" s="1"/>
  <c r="O8316" i="251"/>
  <c r="S8316" i="251" s="1"/>
  <c r="O8332" i="251"/>
  <c r="S8332" i="251" s="1"/>
  <c r="O8348" i="251"/>
  <c r="S8348" i="251" s="1"/>
  <c r="O8364" i="251"/>
  <c r="S8364" i="251" s="1"/>
  <c r="O8380" i="251"/>
  <c r="S8380" i="251" s="1"/>
  <c r="O8396" i="251"/>
  <c r="S8396" i="251" s="1"/>
  <c r="O8412" i="251"/>
  <c r="S8412" i="251" s="1"/>
  <c r="O8428" i="251"/>
  <c r="S8428" i="251" s="1"/>
  <c r="O8444" i="251"/>
  <c r="S8444" i="251" s="1"/>
  <c r="O8460" i="251"/>
  <c r="S8460" i="251" s="1"/>
  <c r="O8476" i="251"/>
  <c r="S8476" i="251" s="1"/>
  <c r="O8492" i="251"/>
  <c r="S8492" i="251" s="1"/>
  <c r="O8508" i="251"/>
  <c r="S8508" i="251" s="1"/>
  <c r="O8524" i="251"/>
  <c r="S8524" i="251" s="1"/>
  <c r="O8540" i="251"/>
  <c r="S8540" i="251" s="1"/>
  <c r="O8556" i="251"/>
  <c r="S8556" i="251" s="1"/>
  <c r="O8572" i="251"/>
  <c r="S8572" i="251" s="1"/>
  <c r="O8588" i="251"/>
  <c r="S8588" i="251" s="1"/>
  <c r="O8604" i="251"/>
  <c r="S8604" i="251" s="1"/>
  <c r="O8620" i="251"/>
  <c r="S8620" i="251" s="1"/>
  <c r="O8636" i="251"/>
  <c r="S8636" i="251" s="1"/>
  <c r="O8652" i="251"/>
  <c r="S8652" i="251" s="1"/>
  <c r="O8668" i="251"/>
  <c r="S8668" i="251" s="1"/>
  <c r="O8684" i="251"/>
  <c r="S8684" i="251" s="1"/>
  <c r="O8700" i="251"/>
  <c r="S8700" i="251" s="1"/>
  <c r="O8716" i="251"/>
  <c r="S8716" i="251" s="1"/>
  <c r="O8732" i="251"/>
  <c r="S8732" i="251" s="1"/>
  <c r="O8748" i="251"/>
  <c r="S8748" i="251" s="1"/>
  <c r="O8764" i="251"/>
  <c r="S8764" i="251" s="1"/>
  <c r="O8780" i="251"/>
  <c r="S8780" i="251" s="1"/>
  <c r="O8796" i="251"/>
  <c r="S8796" i="251" s="1"/>
  <c r="O8812" i="251"/>
  <c r="S8812" i="251" s="1"/>
  <c r="O8828" i="251"/>
  <c r="S8828" i="251" s="1"/>
  <c r="O8844" i="251"/>
  <c r="S8844" i="251" s="1"/>
  <c r="O8860" i="251"/>
  <c r="S8860" i="251" s="1"/>
  <c r="O8876" i="251"/>
  <c r="S8876" i="251" s="1"/>
  <c r="O8892" i="251"/>
  <c r="S8892" i="251" s="1"/>
  <c r="O8908" i="251"/>
  <c r="S8908" i="251" s="1"/>
  <c r="O8924" i="251"/>
  <c r="S8924" i="251" s="1"/>
  <c r="O8940" i="251"/>
  <c r="S8940" i="251" s="1"/>
  <c r="O8956" i="251"/>
  <c r="S8956" i="251" s="1"/>
  <c r="O8972" i="251"/>
  <c r="S8972" i="251" s="1"/>
  <c r="O8988" i="251"/>
  <c r="S8988" i="251" s="1"/>
  <c r="O9004" i="251"/>
  <c r="S9004" i="251" s="1"/>
  <c r="O9020" i="251"/>
  <c r="S9020" i="251" s="1"/>
  <c r="O9036" i="251"/>
  <c r="S9036" i="251" s="1"/>
  <c r="O9052" i="251"/>
  <c r="S9052" i="251" s="1"/>
  <c r="O9068" i="251"/>
  <c r="S9068" i="251" s="1"/>
  <c r="O9084" i="251"/>
  <c r="S9084" i="251" s="1"/>
  <c r="O9100" i="251"/>
  <c r="S9100" i="251" s="1"/>
  <c r="O9116" i="251"/>
  <c r="S9116" i="251" s="1"/>
  <c r="O9132" i="251"/>
  <c r="S9132" i="251" s="1"/>
  <c r="O9148" i="251"/>
  <c r="S9148" i="251" s="1"/>
  <c r="O9164" i="251"/>
  <c r="S9164" i="251" s="1"/>
  <c r="O9180" i="251"/>
  <c r="S9180" i="251" s="1"/>
  <c r="O9196" i="251"/>
  <c r="S9196" i="251" s="1"/>
  <c r="O9212" i="251"/>
  <c r="S9212" i="251" s="1"/>
  <c r="O9228" i="251"/>
  <c r="S9228" i="251" s="1"/>
  <c r="O9244" i="251"/>
  <c r="S9244" i="251" s="1"/>
  <c r="O9260" i="251"/>
  <c r="S9260" i="251" s="1"/>
  <c r="O9276" i="251"/>
  <c r="S9276" i="251" s="1"/>
  <c r="O9292" i="251"/>
  <c r="S9292" i="251" s="1"/>
  <c r="O9308" i="251"/>
  <c r="S9308" i="251" s="1"/>
  <c r="O9324" i="251"/>
  <c r="S9324" i="251" s="1"/>
  <c r="O9340" i="251"/>
  <c r="S9340" i="251" s="1"/>
  <c r="O9356" i="251"/>
  <c r="S9356" i="251" s="1"/>
  <c r="O9372" i="251"/>
  <c r="S9372" i="251" s="1"/>
  <c r="O9388" i="251"/>
  <c r="S9388" i="251" s="1"/>
  <c r="O9404" i="251"/>
  <c r="S9404" i="251" s="1"/>
  <c r="O9420" i="251"/>
  <c r="S9420" i="251" s="1"/>
  <c r="O9436" i="251"/>
  <c r="S9436" i="251" s="1"/>
  <c r="O9452" i="251"/>
  <c r="S9452" i="251" s="1"/>
  <c r="O9468" i="251"/>
  <c r="S9468" i="251" s="1"/>
  <c r="O9484" i="251"/>
  <c r="S9484" i="251" s="1"/>
  <c r="O9500" i="251"/>
  <c r="S9500" i="251" s="1"/>
  <c r="O9516" i="251"/>
  <c r="S9516" i="251" s="1"/>
  <c r="O9532" i="251"/>
  <c r="S9532" i="251" s="1"/>
  <c r="O9548" i="251"/>
  <c r="S9548" i="251" s="1"/>
  <c r="O9564" i="251"/>
  <c r="S9564" i="251" s="1"/>
  <c r="O9580" i="251"/>
  <c r="S9580" i="251" s="1"/>
  <c r="O9596" i="251"/>
  <c r="S9596" i="251" s="1"/>
  <c r="O9612" i="251"/>
  <c r="S9612" i="251" s="1"/>
  <c r="O9628" i="251"/>
  <c r="S9628" i="251" s="1"/>
  <c r="O9644" i="251"/>
  <c r="S9644" i="251" s="1"/>
  <c r="O9660" i="251"/>
  <c r="S9660" i="251" s="1"/>
  <c r="O9676" i="251"/>
  <c r="S9676" i="251" s="1"/>
  <c r="O9692" i="251"/>
  <c r="S9692" i="251" s="1"/>
  <c r="O9708" i="251"/>
  <c r="S9708" i="251" s="1"/>
  <c r="O9724" i="251"/>
  <c r="S9724" i="251" s="1"/>
  <c r="O9740" i="251"/>
  <c r="S9740" i="251" s="1"/>
  <c r="O9756" i="251"/>
  <c r="S9756" i="251" s="1"/>
  <c r="O9772" i="251"/>
  <c r="S9772" i="251" s="1"/>
  <c r="O9788" i="251"/>
  <c r="S9788" i="251" s="1"/>
  <c r="O9804" i="251"/>
  <c r="S9804" i="251" s="1"/>
  <c r="O9820" i="251"/>
  <c r="S9820" i="251" s="1"/>
  <c r="O9836" i="251"/>
  <c r="S9836" i="251" s="1"/>
  <c r="O9852" i="251"/>
  <c r="S9852" i="251" s="1"/>
  <c r="O9868" i="251"/>
  <c r="S9868" i="251" s="1"/>
  <c r="O9884" i="251"/>
  <c r="S9884" i="251" s="1"/>
  <c r="O9900" i="251"/>
  <c r="S9900" i="251" s="1"/>
  <c r="O9916" i="251"/>
  <c r="S9916" i="251" s="1"/>
  <c r="O9932" i="251"/>
  <c r="S9932" i="251" s="1"/>
  <c r="O9948" i="251"/>
  <c r="S9948" i="251" s="1"/>
  <c r="O9964" i="251"/>
  <c r="S9964" i="251" s="1"/>
  <c r="O9980" i="251"/>
  <c r="S9980" i="251" s="1"/>
  <c r="O9996" i="251"/>
  <c r="S9996" i="251" s="1"/>
  <c r="O10012" i="251"/>
  <c r="S10012" i="251" s="1"/>
  <c r="O113" i="251"/>
  <c r="S113" i="251" s="1"/>
  <c r="O337" i="251"/>
  <c r="S337" i="251" s="1"/>
  <c r="O416" i="251"/>
  <c r="S416" i="251" s="1"/>
  <c r="O524" i="251"/>
  <c r="S524" i="251" s="1"/>
  <c r="O578" i="251"/>
  <c r="S578" i="251" s="1"/>
  <c r="O632" i="251"/>
  <c r="S632" i="251" s="1"/>
  <c r="O970" i="251"/>
  <c r="S970" i="251" s="1"/>
  <c r="O995" i="251"/>
  <c r="S995" i="251" s="1"/>
  <c r="O1021" i="251"/>
  <c r="S1021" i="251" s="1"/>
  <c r="O1224" i="251"/>
  <c r="S1224" i="251" s="1"/>
  <c r="O1471" i="251"/>
  <c r="S1471" i="251" s="1"/>
  <c r="O1548" i="251"/>
  <c r="S1548" i="251" s="1"/>
  <c r="O1622" i="251"/>
  <c r="S1622" i="251" s="1"/>
  <c r="O1972" i="251"/>
  <c r="S1972" i="251" s="1"/>
  <c r="O2069" i="251"/>
  <c r="S2069" i="251" s="1"/>
  <c r="O2091" i="251"/>
  <c r="S2091" i="251" s="1"/>
  <c r="O2209" i="251"/>
  <c r="S2209" i="251" s="1"/>
  <c r="O2281" i="251"/>
  <c r="S2281" i="251" s="1"/>
  <c r="O2327" i="251"/>
  <c r="S2327" i="251" s="1"/>
  <c r="O2465" i="251"/>
  <c r="S2465" i="251" s="1"/>
  <c r="O2489" i="251"/>
  <c r="S2489" i="251" s="1"/>
  <c r="O2563" i="251"/>
  <c r="S2563" i="251" s="1"/>
  <c r="O2634" i="251"/>
  <c r="S2634" i="251" s="1"/>
  <c r="O2659" i="251"/>
  <c r="S2659" i="251" s="1"/>
  <c r="O2682" i="251"/>
  <c r="S2682" i="251" s="1"/>
  <c r="O2727" i="251"/>
  <c r="S2727" i="251" s="1"/>
  <c r="O2775" i="251"/>
  <c r="S2775" i="251" s="1"/>
  <c r="O2823" i="251"/>
  <c r="S2823" i="251" s="1"/>
  <c r="O3210" i="251"/>
  <c r="S3210" i="251" s="1"/>
  <c r="O3295" i="251"/>
  <c r="S3295" i="251" s="1"/>
  <c r="O3381" i="251"/>
  <c r="S3381" i="251" s="1"/>
  <c r="O3422" i="251"/>
  <c r="S3422" i="251" s="1"/>
  <c r="O3612" i="251"/>
  <c r="S3612" i="251" s="1"/>
  <c r="O3652" i="251"/>
  <c r="S3652" i="251" s="1"/>
  <c r="O3694" i="251"/>
  <c r="S3694" i="251" s="1"/>
  <c r="O3821" i="251"/>
  <c r="S3821" i="251" s="1"/>
  <c r="O3842" i="251"/>
  <c r="S3842" i="251" s="1"/>
  <c r="O3862" i="251"/>
  <c r="S3862" i="251" s="1"/>
  <c r="O3967" i="251"/>
  <c r="S3967" i="251" s="1"/>
  <c r="O4052" i="251"/>
  <c r="S4052" i="251" s="1"/>
  <c r="O4072" i="251"/>
  <c r="S4072" i="251" s="1"/>
  <c r="O4155" i="251"/>
  <c r="S4155" i="251" s="1"/>
  <c r="O4176" i="251"/>
  <c r="S4176" i="251" s="1"/>
  <c r="O4218" i="251"/>
  <c r="S4218" i="251" s="1"/>
  <c r="O4301" i="251"/>
  <c r="S4301" i="251" s="1"/>
  <c r="O4424" i="251"/>
  <c r="S4424" i="251" s="1"/>
  <c r="O4445" i="251"/>
  <c r="S4445" i="251" s="1"/>
  <c r="O4488" i="251"/>
  <c r="S4488" i="251" s="1"/>
  <c r="O4530" i="251"/>
  <c r="S4530" i="251" s="1"/>
  <c r="O4635" i="251"/>
  <c r="S4635" i="251" s="1"/>
  <c r="O4655" i="251"/>
  <c r="S4655" i="251" s="1"/>
  <c r="O4676" i="251"/>
  <c r="S4676" i="251" s="1"/>
  <c r="O4760" i="251"/>
  <c r="S4760" i="251" s="1"/>
  <c r="O4923" i="251"/>
  <c r="S4923" i="251" s="1"/>
  <c r="O5093" i="251"/>
  <c r="S5093" i="251" s="1"/>
  <c r="O5152" i="251"/>
  <c r="S5152" i="251" s="1"/>
  <c r="O5234" i="251"/>
  <c r="S5234" i="251" s="1"/>
  <c r="O5254" i="251"/>
  <c r="S5254" i="251" s="1"/>
  <c r="O5314" i="251"/>
  <c r="S5314" i="251" s="1"/>
  <c r="O5373" i="251"/>
  <c r="S5373" i="251" s="1"/>
  <c r="O5413" i="251"/>
  <c r="S5413" i="251" s="1"/>
  <c r="O5454" i="251"/>
  <c r="S5454" i="251" s="1"/>
  <c r="O5552" i="251"/>
  <c r="S5552" i="251" s="1"/>
  <c r="O5611" i="251"/>
  <c r="S5611" i="251" s="1"/>
  <c r="O5630" i="251"/>
  <c r="S5630" i="251" s="1"/>
  <c r="O5650" i="251"/>
  <c r="S5650" i="251" s="1"/>
  <c r="O5709" i="251"/>
  <c r="S5709" i="251" s="1"/>
  <c r="O5883" i="251"/>
  <c r="S5883" i="251" s="1"/>
  <c r="O5903" i="251"/>
  <c r="S5903" i="251" s="1"/>
  <c r="O5942" i="251"/>
  <c r="S5942" i="251" s="1"/>
  <c r="O5962" i="251"/>
  <c r="S5962" i="251" s="1"/>
  <c r="O5981" i="251"/>
  <c r="S5981" i="251" s="1"/>
  <c r="O6000" i="251"/>
  <c r="S6000" i="251" s="1"/>
  <c r="O6020" i="251"/>
  <c r="S6020" i="251" s="1"/>
  <c r="O6058" i="251"/>
  <c r="S6058" i="251" s="1"/>
  <c r="O6077" i="251"/>
  <c r="S6077" i="251" s="1"/>
  <c r="O6135" i="251"/>
  <c r="S6135" i="251" s="1"/>
  <c r="O6154" i="251"/>
  <c r="S6154" i="251" s="1"/>
  <c r="O6192" i="251"/>
  <c r="S6192" i="251" s="1"/>
  <c r="O6212" i="251"/>
  <c r="S6212" i="251" s="1"/>
  <c r="O6287" i="251"/>
  <c r="S6287" i="251" s="1"/>
  <c r="O6306" i="251"/>
  <c r="S6306" i="251" s="1"/>
  <c r="O6346" i="251"/>
  <c r="S6346" i="251" s="1"/>
  <c r="O6365" i="251"/>
  <c r="S6365" i="251" s="1"/>
  <c r="O6443" i="251"/>
  <c r="S6443" i="251" s="1"/>
  <c r="O6462" i="251"/>
  <c r="S6462" i="251" s="1"/>
  <c r="O6501" i="251"/>
  <c r="S6501" i="251" s="1"/>
  <c r="O6540" i="251"/>
  <c r="S6540" i="251" s="1"/>
  <c r="O6559" i="251"/>
  <c r="S6559" i="251" s="1"/>
  <c r="O6618" i="251"/>
  <c r="S6618" i="251" s="1"/>
  <c r="O6674" i="251"/>
  <c r="S6674" i="251" s="1"/>
  <c r="O6712" i="251"/>
  <c r="S6712" i="251" s="1"/>
  <c r="O6751" i="251"/>
  <c r="S6751" i="251" s="1"/>
  <c r="O6804" i="251"/>
  <c r="S6804" i="251" s="1"/>
  <c r="O365" i="251"/>
  <c r="S365" i="251" s="1"/>
  <c r="O445" i="251"/>
  <c r="S445" i="251" s="1"/>
  <c r="O739" i="251"/>
  <c r="S739" i="251" s="1"/>
  <c r="O790" i="251"/>
  <c r="S790" i="251" s="1"/>
  <c r="O892" i="251"/>
  <c r="S892" i="251" s="1"/>
  <c r="O944" i="251"/>
  <c r="S944" i="251" s="1"/>
  <c r="O1124" i="251"/>
  <c r="S1124" i="251" s="1"/>
  <c r="O1346" i="251"/>
  <c r="S1346" i="251" s="1"/>
  <c r="O1648" i="251"/>
  <c r="S1648" i="251" s="1"/>
  <c r="O1829" i="251"/>
  <c r="S1829" i="251" s="1"/>
  <c r="O1903" i="251"/>
  <c r="S1903" i="251" s="1"/>
  <c r="O1925" i="251"/>
  <c r="S1925" i="251" s="1"/>
  <c r="O2139" i="251"/>
  <c r="S2139" i="251" s="1"/>
  <c r="O2233" i="251"/>
  <c r="S2233" i="251" s="1"/>
  <c r="O2349" i="251"/>
  <c r="S2349" i="251" s="1"/>
  <c r="O2586" i="251"/>
  <c r="S2586" i="251" s="1"/>
  <c r="O2938" i="251"/>
  <c r="S2938" i="251" s="1"/>
  <c r="O2985" i="251"/>
  <c r="S2985" i="251" s="1"/>
  <c r="O3009" i="251"/>
  <c r="S3009" i="251" s="1"/>
  <c r="O3031" i="251"/>
  <c r="S3031" i="251" s="1"/>
  <c r="O3098" i="251"/>
  <c r="S3098" i="251" s="1"/>
  <c r="O3119" i="251"/>
  <c r="S3119" i="251" s="1"/>
  <c r="O3142" i="251"/>
  <c r="S3142" i="251" s="1"/>
  <c r="O3189" i="251"/>
  <c r="S3189" i="251" s="1"/>
  <c r="O3275" i="251"/>
  <c r="S3275" i="251" s="1"/>
  <c r="O3360" i="251"/>
  <c r="S3360" i="251" s="1"/>
  <c r="O3402" i="251"/>
  <c r="S3402" i="251" s="1"/>
  <c r="O3468" i="251"/>
  <c r="S3468" i="251" s="1"/>
  <c r="O3488" i="251"/>
  <c r="S3488" i="251" s="1"/>
  <c r="O3530" i="251"/>
  <c r="S3530" i="251" s="1"/>
  <c r="O3551" i="251"/>
  <c r="S3551" i="251" s="1"/>
  <c r="O3572" i="251"/>
  <c r="S3572" i="251" s="1"/>
  <c r="O3592" i="251"/>
  <c r="S3592" i="251" s="1"/>
  <c r="O3632" i="251"/>
  <c r="S3632" i="251" s="1"/>
  <c r="O3738" i="251"/>
  <c r="S3738" i="251" s="1"/>
  <c r="O3759" i="251"/>
  <c r="S3759" i="251" s="1"/>
  <c r="O3800" i="251"/>
  <c r="S3800" i="251" s="1"/>
  <c r="O3884" i="251"/>
  <c r="S3884" i="251" s="1"/>
  <c r="O3904" i="251"/>
  <c r="S3904" i="251" s="1"/>
  <c r="O3925" i="251"/>
  <c r="S3925" i="251" s="1"/>
  <c r="O3990" i="251"/>
  <c r="S3990" i="251" s="1"/>
  <c r="O4093" i="251"/>
  <c r="S4093" i="251" s="1"/>
  <c r="O4135" i="251"/>
  <c r="S4135" i="251" s="1"/>
  <c r="O4240" i="251"/>
  <c r="S4240" i="251" s="1"/>
  <c r="O4261" i="251"/>
  <c r="S4261" i="251" s="1"/>
  <c r="O4343" i="251"/>
  <c r="S4343" i="251" s="1"/>
  <c r="O4364" i="251"/>
  <c r="S4364" i="251" s="1"/>
  <c r="O4384" i="251"/>
  <c r="S4384" i="251" s="1"/>
  <c r="O4405" i="251"/>
  <c r="S4405" i="251" s="1"/>
  <c r="O4510" i="251"/>
  <c r="S4510" i="251" s="1"/>
  <c r="O4572" i="251"/>
  <c r="S4572" i="251" s="1"/>
  <c r="O4594" i="251"/>
  <c r="S4594" i="251" s="1"/>
  <c r="O4614" i="251"/>
  <c r="S4614" i="251" s="1"/>
  <c r="O4740" i="251"/>
  <c r="S4740" i="251" s="1"/>
  <c r="O4781" i="251"/>
  <c r="S4781" i="251" s="1"/>
  <c r="O4822" i="251"/>
  <c r="S4822" i="251" s="1"/>
  <c r="O4842" i="251"/>
  <c r="S4842" i="251" s="1"/>
  <c r="O4903" i="251"/>
  <c r="S4903" i="251" s="1"/>
  <c r="O4966" i="251"/>
  <c r="S4966" i="251" s="1"/>
  <c r="O5030" i="251"/>
  <c r="S5030" i="251" s="1"/>
  <c r="O5072" i="251"/>
  <c r="S5072" i="251" s="1"/>
  <c r="O5114" i="251"/>
  <c r="S5114" i="251" s="1"/>
  <c r="O5133" i="251"/>
  <c r="S5133" i="251" s="1"/>
  <c r="O5173" i="251"/>
  <c r="S5173" i="251" s="1"/>
  <c r="O5295" i="251"/>
  <c r="S5295" i="251" s="1"/>
  <c r="O5334" i="251"/>
  <c r="S5334" i="251" s="1"/>
  <c r="O5354" i="251"/>
  <c r="S5354" i="251" s="1"/>
  <c r="O5493" i="251"/>
  <c r="S5493" i="251" s="1"/>
  <c r="O5573" i="251"/>
  <c r="S5573" i="251" s="1"/>
  <c r="O5592" i="251"/>
  <c r="S5592" i="251" s="1"/>
  <c r="O5690" i="251"/>
  <c r="S5690" i="251" s="1"/>
  <c r="O5730" i="251"/>
  <c r="S5730" i="251" s="1"/>
  <c r="O5768" i="251"/>
  <c r="S5768" i="251" s="1"/>
  <c r="O5787" i="251"/>
  <c r="S5787" i="251" s="1"/>
  <c r="O5806" i="251"/>
  <c r="S5806" i="251" s="1"/>
  <c r="O5845" i="251"/>
  <c r="S5845" i="251" s="1"/>
  <c r="O5864" i="251"/>
  <c r="S5864" i="251" s="1"/>
  <c r="O6039" i="251"/>
  <c r="S6039" i="251" s="1"/>
  <c r="O6098" i="251"/>
  <c r="S6098" i="251" s="1"/>
  <c r="O6117" i="251"/>
  <c r="S6117" i="251" s="1"/>
  <c r="O6174" i="251"/>
  <c r="S6174" i="251" s="1"/>
  <c r="O6231" i="251"/>
  <c r="S6231" i="251" s="1"/>
  <c r="O6250" i="251"/>
  <c r="S6250" i="251" s="1"/>
  <c r="O6269" i="251"/>
  <c r="S6269" i="251" s="1"/>
  <c r="O6327" i="251"/>
  <c r="S6327" i="251" s="1"/>
  <c r="O6405" i="251"/>
  <c r="S6405" i="251" s="1"/>
  <c r="O6424" i="251"/>
  <c r="S6424" i="251" s="1"/>
  <c r="O6482" i="251"/>
  <c r="S6482" i="251" s="1"/>
  <c r="O6522" i="251"/>
  <c r="S6522" i="251" s="1"/>
  <c r="O6580" i="251"/>
  <c r="S6580" i="251" s="1"/>
  <c r="O6599" i="251"/>
  <c r="S6599" i="251" s="1"/>
  <c r="O6637" i="251"/>
  <c r="S6637" i="251" s="1"/>
  <c r="O6655" i="251"/>
  <c r="S6655" i="251" s="1"/>
  <c r="O6694" i="251"/>
  <c r="S6694" i="251" s="1"/>
  <c r="O6733" i="251"/>
  <c r="S6733" i="251" s="1"/>
  <c r="O6769" i="251"/>
  <c r="S6769" i="251" s="1"/>
  <c r="O6787" i="251"/>
  <c r="S6787" i="251" s="1"/>
  <c r="O6822" i="251"/>
  <c r="S6822" i="251" s="1"/>
  <c r="O6839" i="251"/>
  <c r="S6839" i="251" s="1"/>
  <c r="O6856" i="251"/>
  <c r="S6856" i="251" s="1"/>
  <c r="O6873" i="251"/>
  <c r="S6873" i="251" s="1"/>
  <c r="O6890" i="251"/>
  <c r="S6890" i="251" s="1"/>
  <c r="O6907" i="251"/>
  <c r="S6907" i="251" s="1"/>
  <c r="O6924" i="251"/>
  <c r="S6924" i="251" s="1"/>
  <c r="O6941" i="251"/>
  <c r="S6941" i="251" s="1"/>
  <c r="O6957" i="251"/>
  <c r="S6957" i="251" s="1"/>
  <c r="O6973" i="251"/>
  <c r="S6973" i="251" s="1"/>
  <c r="O6989" i="251"/>
  <c r="S6989" i="251" s="1"/>
  <c r="O7005" i="251"/>
  <c r="S7005" i="251" s="1"/>
  <c r="O7021" i="251"/>
  <c r="S7021" i="251" s="1"/>
  <c r="O7037" i="251"/>
  <c r="S7037" i="251" s="1"/>
  <c r="O7053" i="251"/>
  <c r="S7053" i="251" s="1"/>
  <c r="O7069" i="251"/>
  <c r="S7069" i="251" s="1"/>
  <c r="O7085" i="251"/>
  <c r="S7085" i="251" s="1"/>
  <c r="O7101" i="251"/>
  <c r="S7101" i="251" s="1"/>
  <c r="O7117" i="251"/>
  <c r="S7117" i="251" s="1"/>
  <c r="O7133" i="251"/>
  <c r="S7133" i="251" s="1"/>
  <c r="O7149" i="251"/>
  <c r="S7149" i="251" s="1"/>
  <c r="O7165" i="251"/>
  <c r="S7165" i="251" s="1"/>
  <c r="O7181" i="251"/>
  <c r="S7181" i="251" s="1"/>
  <c r="O7197" i="251"/>
  <c r="S7197" i="251" s="1"/>
  <c r="O7213" i="251"/>
  <c r="S7213" i="251" s="1"/>
  <c r="O7229" i="251"/>
  <c r="S7229" i="251" s="1"/>
  <c r="O7245" i="251"/>
  <c r="S7245" i="251" s="1"/>
  <c r="O7261" i="251"/>
  <c r="S7261" i="251" s="1"/>
  <c r="O7277" i="251"/>
  <c r="S7277" i="251" s="1"/>
  <c r="O7293" i="251"/>
  <c r="S7293" i="251" s="1"/>
  <c r="O7309" i="251"/>
  <c r="S7309" i="251" s="1"/>
  <c r="O7325" i="251"/>
  <c r="S7325" i="251" s="1"/>
  <c r="O7341" i="251"/>
  <c r="S7341" i="251" s="1"/>
  <c r="O7357" i="251"/>
  <c r="S7357" i="251" s="1"/>
  <c r="O7373" i="251"/>
  <c r="S7373" i="251" s="1"/>
  <c r="O7389" i="251"/>
  <c r="S7389" i="251" s="1"/>
  <c r="O7405" i="251"/>
  <c r="S7405" i="251" s="1"/>
  <c r="O7421" i="251"/>
  <c r="S7421" i="251" s="1"/>
  <c r="O7437" i="251"/>
  <c r="S7437" i="251" s="1"/>
  <c r="O7453" i="251"/>
  <c r="S7453" i="251" s="1"/>
  <c r="O7469" i="251"/>
  <c r="S7469" i="251" s="1"/>
  <c r="O7485" i="251"/>
  <c r="S7485" i="251" s="1"/>
  <c r="O7501" i="251"/>
  <c r="S7501" i="251" s="1"/>
  <c r="O7517" i="251"/>
  <c r="S7517" i="251" s="1"/>
  <c r="O7533" i="251"/>
  <c r="S7533" i="251" s="1"/>
  <c r="O7549" i="251"/>
  <c r="S7549" i="251" s="1"/>
  <c r="O7565" i="251"/>
  <c r="S7565" i="251" s="1"/>
  <c r="O7581" i="251"/>
  <c r="S7581" i="251" s="1"/>
  <c r="O7597" i="251"/>
  <c r="S7597" i="251" s="1"/>
  <c r="O7613" i="251"/>
  <c r="S7613" i="251" s="1"/>
  <c r="O7629" i="251"/>
  <c r="S7629" i="251" s="1"/>
  <c r="O7645" i="251"/>
  <c r="S7645" i="251" s="1"/>
  <c r="O7661" i="251"/>
  <c r="S7661" i="251" s="1"/>
  <c r="O7677" i="251"/>
  <c r="S7677" i="251" s="1"/>
  <c r="O7693" i="251"/>
  <c r="S7693" i="251" s="1"/>
  <c r="O7709" i="251"/>
  <c r="S7709" i="251" s="1"/>
  <c r="O7725" i="251"/>
  <c r="S7725" i="251" s="1"/>
  <c r="O7741" i="251"/>
  <c r="S7741" i="251" s="1"/>
  <c r="O7757" i="251"/>
  <c r="S7757" i="251" s="1"/>
  <c r="O7773" i="251"/>
  <c r="S7773" i="251" s="1"/>
  <c r="O7789" i="251"/>
  <c r="S7789" i="251" s="1"/>
  <c r="O7805" i="251"/>
  <c r="S7805" i="251" s="1"/>
  <c r="O7821" i="251"/>
  <c r="S7821" i="251" s="1"/>
  <c r="O7837" i="251"/>
  <c r="S7837" i="251" s="1"/>
  <c r="O7853" i="251"/>
  <c r="S7853" i="251" s="1"/>
  <c r="O7869" i="251"/>
  <c r="S7869" i="251" s="1"/>
  <c r="O7885" i="251"/>
  <c r="S7885" i="251" s="1"/>
  <c r="O7901" i="251"/>
  <c r="S7901" i="251" s="1"/>
  <c r="O7917" i="251"/>
  <c r="S7917" i="251" s="1"/>
  <c r="O7933" i="251"/>
  <c r="S7933" i="251" s="1"/>
  <c r="O7949" i="251"/>
  <c r="S7949" i="251" s="1"/>
  <c r="O7965" i="251"/>
  <c r="S7965" i="251" s="1"/>
  <c r="O7981" i="251"/>
  <c r="S7981" i="251" s="1"/>
  <c r="O7997" i="251"/>
  <c r="S7997" i="251" s="1"/>
  <c r="O8013" i="251"/>
  <c r="S8013" i="251" s="1"/>
  <c r="O8029" i="251"/>
  <c r="S8029" i="251" s="1"/>
  <c r="O8045" i="251"/>
  <c r="S8045" i="251" s="1"/>
  <c r="O8061" i="251"/>
  <c r="S8061" i="251" s="1"/>
  <c r="O8077" i="251"/>
  <c r="S8077" i="251" s="1"/>
  <c r="O8093" i="251"/>
  <c r="S8093" i="251" s="1"/>
  <c r="O8109" i="251"/>
  <c r="S8109" i="251" s="1"/>
  <c r="O8125" i="251"/>
  <c r="S8125" i="251" s="1"/>
  <c r="O8141" i="251"/>
  <c r="S8141" i="251" s="1"/>
  <c r="O8157" i="251"/>
  <c r="S8157" i="251" s="1"/>
  <c r="O8173" i="251"/>
  <c r="S8173" i="251" s="1"/>
  <c r="O8189" i="251"/>
  <c r="S8189" i="251" s="1"/>
  <c r="O8205" i="251"/>
  <c r="S8205" i="251" s="1"/>
  <c r="O8221" i="251"/>
  <c r="S8221" i="251" s="1"/>
  <c r="O8237" i="251"/>
  <c r="S8237" i="251" s="1"/>
  <c r="O8253" i="251"/>
  <c r="S8253" i="251" s="1"/>
  <c r="O8269" i="251"/>
  <c r="S8269" i="251" s="1"/>
  <c r="O8285" i="251"/>
  <c r="S8285" i="251" s="1"/>
  <c r="O8301" i="251"/>
  <c r="S8301" i="251" s="1"/>
  <c r="O8317" i="251"/>
  <c r="S8317" i="251" s="1"/>
  <c r="O8333" i="251"/>
  <c r="S8333" i="251" s="1"/>
  <c r="O8349" i="251"/>
  <c r="S8349" i="251" s="1"/>
  <c r="O8365" i="251"/>
  <c r="S8365" i="251" s="1"/>
  <c r="O8381" i="251"/>
  <c r="S8381" i="251" s="1"/>
  <c r="O8397" i="251"/>
  <c r="S8397" i="251" s="1"/>
  <c r="O8413" i="251"/>
  <c r="S8413" i="251" s="1"/>
  <c r="O8429" i="251"/>
  <c r="S8429" i="251" s="1"/>
  <c r="O8445" i="251"/>
  <c r="S8445" i="251" s="1"/>
  <c r="O8461" i="251"/>
  <c r="S8461" i="251" s="1"/>
  <c r="O8477" i="251"/>
  <c r="S8477" i="251" s="1"/>
  <c r="O8493" i="251"/>
  <c r="S8493" i="251" s="1"/>
  <c r="O8509" i="251"/>
  <c r="S8509" i="251" s="1"/>
  <c r="O8525" i="251"/>
  <c r="S8525" i="251" s="1"/>
  <c r="O8541" i="251"/>
  <c r="S8541" i="251" s="1"/>
  <c r="O8557" i="251"/>
  <c r="S8557" i="251" s="1"/>
  <c r="O8573" i="251"/>
  <c r="S8573" i="251" s="1"/>
  <c r="O8589" i="251"/>
  <c r="S8589" i="251" s="1"/>
  <c r="O8605" i="251"/>
  <c r="S8605" i="251" s="1"/>
  <c r="O8621" i="251"/>
  <c r="S8621" i="251" s="1"/>
  <c r="O8637" i="251"/>
  <c r="S8637" i="251" s="1"/>
  <c r="O8653" i="251"/>
  <c r="S8653" i="251" s="1"/>
  <c r="O8669" i="251"/>
  <c r="S8669" i="251" s="1"/>
  <c r="O8685" i="251"/>
  <c r="S8685" i="251" s="1"/>
  <c r="O8701" i="251"/>
  <c r="S8701" i="251" s="1"/>
  <c r="O8717" i="251"/>
  <c r="S8717" i="251" s="1"/>
  <c r="O8733" i="251"/>
  <c r="S8733" i="251" s="1"/>
  <c r="O8749" i="251"/>
  <c r="S8749" i="251" s="1"/>
  <c r="O8765" i="251"/>
  <c r="S8765" i="251" s="1"/>
  <c r="O8781" i="251"/>
  <c r="S8781" i="251" s="1"/>
  <c r="O8797" i="251"/>
  <c r="S8797" i="251" s="1"/>
  <c r="O8813" i="251"/>
  <c r="S8813" i="251" s="1"/>
  <c r="O8829" i="251"/>
  <c r="S8829" i="251" s="1"/>
  <c r="O8845" i="251"/>
  <c r="S8845" i="251" s="1"/>
  <c r="O8861" i="251"/>
  <c r="S8861" i="251" s="1"/>
  <c r="O8877" i="251"/>
  <c r="S8877" i="251" s="1"/>
  <c r="O8893" i="251"/>
  <c r="S8893" i="251" s="1"/>
  <c r="O8909" i="251"/>
  <c r="S8909" i="251" s="1"/>
  <c r="O8925" i="251"/>
  <c r="S8925" i="251" s="1"/>
  <c r="O8941" i="251"/>
  <c r="S8941" i="251" s="1"/>
  <c r="O8957" i="251"/>
  <c r="S8957" i="251" s="1"/>
  <c r="O8973" i="251"/>
  <c r="S8973" i="251" s="1"/>
  <c r="O8989" i="251"/>
  <c r="S8989" i="251" s="1"/>
  <c r="O9005" i="251"/>
  <c r="S9005" i="251" s="1"/>
  <c r="O9021" i="251"/>
  <c r="S9021" i="251" s="1"/>
  <c r="O9037" i="251"/>
  <c r="S9037" i="251" s="1"/>
  <c r="O9053" i="251"/>
  <c r="S9053" i="251" s="1"/>
  <c r="O9069" i="251"/>
  <c r="S9069" i="251" s="1"/>
  <c r="O9085" i="251"/>
  <c r="S9085" i="251" s="1"/>
  <c r="O9101" i="251"/>
  <c r="S9101" i="251" s="1"/>
  <c r="O9117" i="251"/>
  <c r="S9117" i="251" s="1"/>
  <c r="O9133" i="251"/>
  <c r="S9133" i="251" s="1"/>
  <c r="O9149" i="251"/>
  <c r="S9149" i="251" s="1"/>
  <c r="O9165" i="251"/>
  <c r="S9165" i="251" s="1"/>
  <c r="O9181" i="251"/>
  <c r="S9181" i="251" s="1"/>
  <c r="O9197" i="251"/>
  <c r="S9197" i="251" s="1"/>
  <c r="O9213" i="251"/>
  <c r="S9213" i="251" s="1"/>
  <c r="O9229" i="251"/>
  <c r="S9229" i="251" s="1"/>
  <c r="O9245" i="251"/>
  <c r="S9245" i="251" s="1"/>
  <c r="O9261" i="251"/>
  <c r="S9261" i="251" s="1"/>
  <c r="O9277" i="251"/>
  <c r="S9277" i="251" s="1"/>
  <c r="O9293" i="251"/>
  <c r="S9293" i="251" s="1"/>
  <c r="O9309" i="251"/>
  <c r="S9309" i="251" s="1"/>
  <c r="O9325" i="251"/>
  <c r="S9325" i="251" s="1"/>
  <c r="O9341" i="251"/>
  <c r="S9341" i="251" s="1"/>
  <c r="O9357" i="251"/>
  <c r="S9357" i="251" s="1"/>
  <c r="O9373" i="251"/>
  <c r="S9373" i="251" s="1"/>
  <c r="O9389" i="251"/>
  <c r="S9389" i="251" s="1"/>
  <c r="O9405" i="251"/>
  <c r="S9405" i="251" s="1"/>
  <c r="O9421" i="251"/>
  <c r="S9421" i="251" s="1"/>
  <c r="O9437" i="251"/>
  <c r="S9437" i="251" s="1"/>
  <c r="O9453" i="251"/>
  <c r="S9453" i="251" s="1"/>
  <c r="O9469" i="251"/>
  <c r="S9469" i="251" s="1"/>
  <c r="O9485" i="251"/>
  <c r="S9485" i="251" s="1"/>
  <c r="O9501" i="251"/>
  <c r="S9501" i="251" s="1"/>
  <c r="O9517" i="251"/>
  <c r="S9517" i="251" s="1"/>
  <c r="O9533" i="251"/>
  <c r="S9533" i="251" s="1"/>
  <c r="O9549" i="251"/>
  <c r="S9549" i="251" s="1"/>
  <c r="O9565" i="251"/>
  <c r="S9565" i="251" s="1"/>
  <c r="O9581" i="251"/>
  <c r="S9581" i="251" s="1"/>
  <c r="O9597" i="251"/>
  <c r="S9597" i="251" s="1"/>
  <c r="O9613" i="251"/>
  <c r="S9613" i="251" s="1"/>
  <c r="O9629" i="251"/>
  <c r="S9629" i="251" s="1"/>
  <c r="O9645" i="251"/>
  <c r="S9645" i="251" s="1"/>
  <c r="O9661" i="251"/>
  <c r="S9661" i="251" s="1"/>
  <c r="O9677" i="251"/>
  <c r="S9677" i="251" s="1"/>
  <c r="O9693" i="251"/>
  <c r="S9693" i="251" s="1"/>
  <c r="O9709" i="251"/>
  <c r="S9709" i="251" s="1"/>
  <c r="O9725" i="251"/>
  <c r="S9725" i="251" s="1"/>
  <c r="O9741" i="251"/>
  <c r="S9741" i="251" s="1"/>
  <c r="O9757" i="251"/>
  <c r="S9757" i="251" s="1"/>
  <c r="O9773" i="251"/>
  <c r="S9773" i="251" s="1"/>
  <c r="O9789" i="251"/>
  <c r="S9789" i="251" s="1"/>
  <c r="O9805" i="251"/>
  <c r="S9805" i="251" s="1"/>
  <c r="O9821" i="251"/>
  <c r="S9821" i="251" s="1"/>
  <c r="O9837" i="251"/>
  <c r="S9837" i="251" s="1"/>
  <c r="O9853" i="251"/>
  <c r="S9853" i="251" s="1"/>
  <c r="O9869" i="251"/>
  <c r="S9869" i="251" s="1"/>
  <c r="O9885" i="251"/>
  <c r="S9885" i="251" s="1"/>
  <c r="O9901" i="251"/>
  <c r="S9901" i="251" s="1"/>
  <c r="O9917" i="251"/>
  <c r="S9917" i="251" s="1"/>
  <c r="O9933" i="251"/>
  <c r="S9933" i="251" s="1"/>
  <c r="O9949" i="251"/>
  <c r="S9949" i="251" s="1"/>
  <c r="O9965" i="251"/>
  <c r="S9965" i="251" s="1"/>
  <c r="O9981" i="251"/>
  <c r="S9981" i="251" s="1"/>
  <c r="O9997" i="251"/>
  <c r="S9997" i="251" s="1"/>
  <c r="O10013" i="251"/>
  <c r="S10013" i="251" s="1"/>
  <c r="O68" i="251"/>
  <c r="S68" i="251" s="1"/>
  <c r="O207" i="251"/>
  <c r="S207" i="251" s="1"/>
  <c r="O289" i="251"/>
  <c r="S289" i="251" s="1"/>
  <c r="O640" i="251"/>
  <c r="S640" i="251" s="1"/>
  <c r="O898" i="251"/>
  <c r="S898" i="251" s="1"/>
  <c r="O977" i="251"/>
  <c r="S977" i="251" s="1"/>
  <c r="O1106" i="251"/>
  <c r="S1106" i="251" s="1"/>
  <c r="O1208" i="251"/>
  <c r="S1208" i="251" s="1"/>
  <c r="O1352" i="251"/>
  <c r="S1352" i="251" s="1"/>
  <c r="O1376" i="251"/>
  <c r="S1376" i="251" s="1"/>
  <c r="O1530" i="251"/>
  <c r="S1530" i="251" s="1"/>
  <c r="O1605" i="251"/>
  <c r="S1605" i="251" s="1"/>
  <c r="O1630" i="251"/>
  <c r="S1630" i="251" s="1"/>
  <c r="O1683" i="251"/>
  <c r="S1683" i="251" s="1"/>
  <c r="O1708" i="251"/>
  <c r="S1708" i="251" s="1"/>
  <c r="O1784" i="251"/>
  <c r="S1784" i="251" s="1"/>
  <c r="O2052" i="251"/>
  <c r="S2052" i="251" s="1"/>
  <c r="O2334" i="251"/>
  <c r="S2334" i="251" s="1"/>
  <c r="O2449" i="251"/>
  <c r="S2449" i="251" s="1"/>
  <c r="O2547" i="251"/>
  <c r="S2547" i="251" s="1"/>
  <c r="O2641" i="251"/>
  <c r="S2641" i="251" s="1"/>
  <c r="O2666" i="251"/>
  <c r="S2666" i="251" s="1"/>
  <c r="O2759" i="251"/>
  <c r="S2759" i="251" s="1"/>
  <c r="O2782" i="251"/>
  <c r="S2782" i="251" s="1"/>
  <c r="O2807" i="251"/>
  <c r="S2807" i="251" s="1"/>
  <c r="O2923" i="251"/>
  <c r="S2923" i="251" s="1"/>
  <c r="O2945" i="251"/>
  <c r="S2945" i="251" s="1"/>
  <c r="O3104" i="251"/>
  <c r="S3104" i="251" s="1"/>
  <c r="O3195" i="251"/>
  <c r="S3195" i="251" s="1"/>
  <c r="O3261" i="251"/>
  <c r="S3261" i="251" s="1"/>
  <c r="O3301" i="251"/>
  <c r="S3301" i="251" s="1"/>
  <c r="O3323" i="251"/>
  <c r="S3323" i="251" s="1"/>
  <c r="O3430" i="251"/>
  <c r="S3430" i="251" s="1"/>
  <c r="O3452" i="251"/>
  <c r="S3452" i="251" s="1"/>
  <c r="O3494" i="251"/>
  <c r="S3494" i="251" s="1"/>
  <c r="O3516" i="251"/>
  <c r="S3516" i="251" s="1"/>
  <c r="O3535" i="251"/>
  <c r="S3535" i="251" s="1"/>
  <c r="O3557" i="251"/>
  <c r="S3557" i="251" s="1"/>
  <c r="O3597" i="251"/>
  <c r="S3597" i="251" s="1"/>
  <c r="O3701" i="251"/>
  <c r="S3701" i="251" s="1"/>
  <c r="O3890" i="251"/>
  <c r="S3890" i="251" s="1"/>
  <c r="O3975" i="251"/>
  <c r="S3975" i="251" s="1"/>
  <c r="O3996" i="251"/>
  <c r="S3996" i="251" s="1"/>
  <c r="O4038" i="251"/>
  <c r="S4038" i="251" s="1"/>
  <c r="O4078" i="251"/>
  <c r="S4078" i="251" s="1"/>
  <c r="O4162" i="251"/>
  <c r="S4162" i="251" s="1"/>
  <c r="O4183" i="251"/>
  <c r="S4183" i="251" s="1"/>
  <c r="O4431" i="251"/>
  <c r="S4431" i="251" s="1"/>
  <c r="O4516" i="251"/>
  <c r="S4516" i="251" s="1"/>
  <c r="O4536" i="251"/>
  <c r="S4536" i="251" s="1"/>
  <c r="O4557" i="251"/>
  <c r="S4557" i="251" s="1"/>
  <c r="O4578" i="251"/>
  <c r="S4578" i="251" s="1"/>
  <c r="O4683" i="251"/>
  <c r="S4683" i="251" s="1"/>
  <c r="O4704" i="251"/>
  <c r="S4704" i="251" s="1"/>
  <c r="O4725" i="251"/>
  <c r="S4725" i="251" s="1"/>
  <c r="O4766" i="251"/>
  <c r="S4766" i="251" s="1"/>
  <c r="O4807" i="251"/>
  <c r="S4807" i="251" s="1"/>
  <c r="O4847" i="251"/>
  <c r="S4847" i="251" s="1"/>
  <c r="O4868" i="251"/>
  <c r="S4868" i="251" s="1"/>
  <c r="O4952" i="251"/>
  <c r="S4952" i="251" s="1"/>
  <c r="O4972" i="251"/>
  <c r="S4972" i="251" s="1"/>
  <c r="O5016" i="251"/>
  <c r="S5016" i="251" s="1"/>
  <c r="O5078" i="251"/>
  <c r="S5078" i="251" s="1"/>
  <c r="O5179" i="251"/>
  <c r="S5179" i="251" s="1"/>
  <c r="O5199" i="251"/>
  <c r="S5199" i="251" s="1"/>
  <c r="O5221" i="251"/>
  <c r="S5221" i="251" s="1"/>
  <c r="O5240" i="251"/>
  <c r="S5240" i="251" s="1"/>
  <c r="O5420" i="251"/>
  <c r="S5420" i="251" s="1"/>
  <c r="O5460" i="251"/>
  <c r="S5460" i="251" s="1"/>
  <c r="O5499" i="251"/>
  <c r="S5499" i="251" s="1"/>
  <c r="O5518" i="251"/>
  <c r="S5518" i="251" s="1"/>
  <c r="O5558" i="251"/>
  <c r="S5558" i="251" s="1"/>
  <c r="O5578" i="251"/>
  <c r="S5578" i="251" s="1"/>
  <c r="O5735" i="251"/>
  <c r="S5735" i="251" s="1"/>
  <c r="O5773" i="251"/>
  <c r="S5773" i="251" s="1"/>
  <c r="O5851" i="251"/>
  <c r="S5851" i="251" s="1"/>
  <c r="O5870" i="251"/>
  <c r="S5870" i="251" s="1"/>
  <c r="O5948" i="251"/>
  <c r="S5948" i="251" s="1"/>
  <c r="O5967" i="251"/>
  <c r="S5967" i="251" s="1"/>
  <c r="O6006" i="251"/>
  <c r="S6006" i="251" s="1"/>
  <c r="O6045" i="251"/>
  <c r="S6045" i="251" s="1"/>
  <c r="O6064" i="251"/>
  <c r="S6064" i="251" s="1"/>
  <c r="O6198" i="251"/>
  <c r="S6198" i="251" s="1"/>
  <c r="O6236" i="251"/>
  <c r="S6236" i="251" s="1"/>
  <c r="O6410" i="251"/>
  <c r="S6410" i="251" s="1"/>
  <c r="O6429" i="251"/>
  <c r="S6429" i="251" s="1"/>
  <c r="O6469" i="251"/>
  <c r="S6469" i="251" s="1"/>
  <c r="O6488" i="251"/>
  <c r="S6488" i="251" s="1"/>
  <c r="O6527" i="251"/>
  <c r="S6527" i="251" s="1"/>
  <c r="O6546" i="251"/>
  <c r="S6546" i="251" s="1"/>
  <c r="O6604" i="251"/>
  <c r="S6604" i="251" s="1"/>
  <c r="O6623" i="251"/>
  <c r="S6623" i="251" s="1"/>
  <c r="O6642" i="251"/>
  <c r="S6642" i="251" s="1"/>
  <c r="O6738" i="251"/>
  <c r="S6738" i="251" s="1"/>
  <c r="O6774" i="251"/>
  <c r="S6774" i="251" s="1"/>
  <c r="O6809" i="251"/>
  <c r="S6809" i="251" s="1"/>
  <c r="O6878" i="251"/>
  <c r="S6878" i="251" s="1"/>
  <c r="O6895" i="251"/>
  <c r="S6895" i="251" s="1"/>
  <c r="O6912" i="251"/>
  <c r="S6912" i="251" s="1"/>
  <c r="O6929" i="251"/>
  <c r="S6929" i="251" s="1"/>
  <c r="O41" i="251"/>
  <c r="S41" i="251" s="1"/>
  <c r="O480" i="251"/>
  <c r="S480" i="251" s="1"/>
  <c r="O507" i="251"/>
  <c r="S507" i="251" s="1"/>
  <c r="O616" i="251"/>
  <c r="S616" i="251" s="1"/>
  <c r="O748" i="251"/>
  <c r="S748" i="251" s="1"/>
  <c r="O773" i="251"/>
  <c r="S773" i="251" s="1"/>
  <c r="O798" i="251"/>
  <c r="S798" i="251" s="1"/>
  <c r="O821" i="251"/>
  <c r="S821" i="251" s="1"/>
  <c r="O1456" i="251"/>
  <c r="S1456" i="251" s="1"/>
  <c r="O1479" i="251"/>
  <c r="S1479" i="251" s="1"/>
  <c r="O1506" i="251"/>
  <c r="S1506" i="251" s="1"/>
  <c r="O1910" i="251"/>
  <c r="S1910" i="251" s="1"/>
  <c r="O1932" i="251"/>
  <c r="S1932" i="251" s="1"/>
  <c r="O1980" i="251"/>
  <c r="S1980" i="251" s="1"/>
  <c r="O2029" i="251"/>
  <c r="S2029" i="251" s="1"/>
  <c r="O2122" i="251"/>
  <c r="S2122" i="251" s="1"/>
  <c r="O2147" i="251"/>
  <c r="S2147" i="251" s="1"/>
  <c r="O2358" i="251"/>
  <c r="S2358" i="251" s="1"/>
  <c r="O2405" i="251"/>
  <c r="S2405" i="251" s="1"/>
  <c r="O2426" i="251"/>
  <c r="S2426" i="251" s="1"/>
  <c r="O2571" i="251"/>
  <c r="S2571" i="251" s="1"/>
  <c r="O2618" i="251"/>
  <c r="S2618" i="251" s="1"/>
  <c r="O2830" i="251"/>
  <c r="S2830" i="251" s="1"/>
  <c r="O2854" i="251"/>
  <c r="S2854" i="251" s="1"/>
  <c r="O2899" i="251"/>
  <c r="S2899" i="251" s="1"/>
  <c r="O2991" i="251"/>
  <c r="S2991" i="251" s="1"/>
  <c r="O3127" i="251"/>
  <c r="S3127" i="251" s="1"/>
  <c r="O3240" i="251"/>
  <c r="S3240" i="251" s="1"/>
  <c r="O3280" i="251"/>
  <c r="S3280" i="251" s="1"/>
  <c r="O3388" i="251"/>
  <c r="S3388" i="251" s="1"/>
  <c r="O3474" i="251"/>
  <c r="S3474" i="251" s="1"/>
  <c r="O3578" i="251"/>
  <c r="S3578" i="251" s="1"/>
  <c r="O3660" i="251"/>
  <c r="S3660" i="251" s="1"/>
  <c r="O3766" i="251"/>
  <c r="S3766" i="251" s="1"/>
  <c r="O3786" i="251"/>
  <c r="S3786" i="251" s="1"/>
  <c r="O3806" i="251"/>
  <c r="S3806" i="251" s="1"/>
  <c r="O3848" i="251"/>
  <c r="S3848" i="251" s="1"/>
  <c r="O3911" i="251"/>
  <c r="S3911" i="251" s="1"/>
  <c r="O3932" i="251"/>
  <c r="S3932" i="251" s="1"/>
  <c r="O4058" i="251"/>
  <c r="S4058" i="251" s="1"/>
  <c r="O4142" i="251"/>
  <c r="S4142" i="251" s="1"/>
  <c r="O4205" i="251"/>
  <c r="S4205" i="251" s="1"/>
  <c r="O4247" i="251"/>
  <c r="S4247" i="251" s="1"/>
  <c r="O4267" i="251"/>
  <c r="S4267" i="251" s="1"/>
  <c r="O4287" i="251"/>
  <c r="S4287" i="251" s="1"/>
  <c r="O4328" i="251"/>
  <c r="S4328" i="251" s="1"/>
  <c r="O4349" i="251"/>
  <c r="S4349" i="251" s="1"/>
  <c r="O4391" i="251"/>
  <c r="S4391" i="251" s="1"/>
  <c r="O4411" i="251"/>
  <c r="S4411" i="251" s="1"/>
  <c r="O4495" i="251"/>
  <c r="S4495" i="251" s="1"/>
  <c r="O4600" i="251"/>
  <c r="S4600" i="251" s="1"/>
  <c r="O4620" i="251"/>
  <c r="S4620" i="251" s="1"/>
  <c r="O4663" i="251"/>
  <c r="S4663" i="251" s="1"/>
  <c r="O4746" i="251"/>
  <c r="S4746" i="251" s="1"/>
  <c r="O4788" i="251"/>
  <c r="S4788" i="251" s="1"/>
  <c r="O4828" i="251"/>
  <c r="S4828" i="251" s="1"/>
  <c r="O5036" i="251"/>
  <c r="S5036" i="251" s="1"/>
  <c r="O5058" i="251"/>
  <c r="S5058" i="251" s="1"/>
  <c r="O5099" i="251"/>
  <c r="S5099" i="251" s="1"/>
  <c r="O5119" i="251"/>
  <c r="S5119" i="251" s="1"/>
  <c r="O5160" i="251"/>
  <c r="S5160" i="251" s="1"/>
  <c r="O5261" i="251"/>
  <c r="S5261" i="251" s="1"/>
  <c r="O5301" i="251"/>
  <c r="S5301" i="251" s="1"/>
  <c r="O5320" i="251"/>
  <c r="S5320" i="251" s="1"/>
  <c r="O5340" i="251"/>
  <c r="S5340" i="251" s="1"/>
  <c r="O5381" i="251"/>
  <c r="S5381" i="251" s="1"/>
  <c r="O5440" i="251"/>
  <c r="S5440" i="251" s="1"/>
  <c r="O5479" i="251"/>
  <c r="S5479" i="251" s="1"/>
  <c r="O5618" i="251"/>
  <c r="S5618" i="251" s="1"/>
  <c r="O5637" i="251"/>
  <c r="S5637" i="251" s="1"/>
  <c r="O5677" i="251"/>
  <c r="S5677" i="251" s="1"/>
  <c r="O5696" i="251"/>
  <c r="S5696" i="251" s="1"/>
  <c r="O5716" i="251"/>
  <c r="S5716" i="251" s="1"/>
  <c r="O5755" i="251"/>
  <c r="S5755" i="251" s="1"/>
  <c r="O5792" i="251"/>
  <c r="S5792" i="251" s="1"/>
  <c r="O5812" i="251"/>
  <c r="S5812" i="251" s="1"/>
  <c r="O5910" i="251"/>
  <c r="S5910" i="251" s="1"/>
  <c r="O6085" i="251"/>
  <c r="S6085" i="251" s="1"/>
  <c r="O6104" i="251"/>
  <c r="S6104" i="251" s="1"/>
  <c r="O6123" i="251"/>
  <c r="S6123" i="251" s="1"/>
  <c r="O6141" i="251"/>
  <c r="S6141" i="251" s="1"/>
  <c r="O6160" i="251"/>
  <c r="S6160" i="251" s="1"/>
  <c r="O6180" i="251"/>
  <c r="S6180" i="251" s="1"/>
  <c r="O6218" i="251"/>
  <c r="S6218" i="251" s="1"/>
  <c r="O6256" i="251"/>
  <c r="S6256" i="251" s="1"/>
  <c r="O6294" i="251"/>
  <c r="S6294" i="251" s="1"/>
  <c r="O6333" i="251"/>
  <c r="S6333" i="251" s="1"/>
  <c r="O6352" i="251"/>
  <c r="S6352" i="251" s="1"/>
  <c r="O6372" i="251"/>
  <c r="S6372" i="251" s="1"/>
  <c r="O6391" i="251"/>
  <c r="S6391" i="251" s="1"/>
  <c r="O6566" i="251"/>
  <c r="S6566" i="251" s="1"/>
  <c r="O6700" i="251"/>
  <c r="S6700" i="251" s="1"/>
  <c r="O6757" i="251"/>
  <c r="S6757" i="251" s="1"/>
  <c r="O6792" i="251"/>
  <c r="S6792" i="251" s="1"/>
  <c r="O6827" i="251"/>
  <c r="S6827" i="251" s="1"/>
  <c r="O6844" i="251"/>
  <c r="S6844" i="251" s="1"/>
  <c r="O6946" i="251"/>
  <c r="S6946" i="251" s="1"/>
  <c r="O6962" i="251"/>
  <c r="S6962" i="251" s="1"/>
  <c r="O6978" i="251"/>
  <c r="S6978" i="251" s="1"/>
  <c r="O6994" i="251"/>
  <c r="S6994" i="251" s="1"/>
  <c r="O7010" i="251"/>
  <c r="S7010" i="251" s="1"/>
  <c r="O7026" i="251"/>
  <c r="S7026" i="251" s="1"/>
  <c r="O7042" i="251"/>
  <c r="S7042" i="251" s="1"/>
  <c r="O7058" i="251"/>
  <c r="S7058" i="251" s="1"/>
  <c r="O7074" i="251"/>
  <c r="S7074" i="251" s="1"/>
  <c r="O7090" i="251"/>
  <c r="S7090" i="251" s="1"/>
  <c r="O7106" i="251"/>
  <c r="S7106" i="251" s="1"/>
  <c r="O7122" i="251"/>
  <c r="S7122" i="251" s="1"/>
  <c r="O7138" i="251"/>
  <c r="S7138" i="251" s="1"/>
  <c r="O7154" i="251"/>
  <c r="S7154" i="251" s="1"/>
  <c r="O7170" i="251"/>
  <c r="S7170" i="251" s="1"/>
  <c r="O7186" i="251"/>
  <c r="S7186" i="251" s="1"/>
  <c r="O7202" i="251"/>
  <c r="S7202" i="251" s="1"/>
  <c r="O7218" i="251"/>
  <c r="S7218" i="251" s="1"/>
  <c r="O7234" i="251"/>
  <c r="S7234" i="251" s="1"/>
  <c r="O7250" i="251"/>
  <c r="S7250" i="251" s="1"/>
  <c r="O7266" i="251"/>
  <c r="S7266" i="251" s="1"/>
  <c r="O7282" i="251"/>
  <c r="S7282" i="251" s="1"/>
  <c r="O7298" i="251"/>
  <c r="S7298" i="251" s="1"/>
  <c r="O7314" i="251"/>
  <c r="S7314" i="251" s="1"/>
  <c r="O7330" i="251"/>
  <c r="S7330" i="251" s="1"/>
  <c r="O7346" i="251"/>
  <c r="S7346" i="251" s="1"/>
  <c r="O7362" i="251"/>
  <c r="S7362" i="251" s="1"/>
  <c r="O7378" i="251"/>
  <c r="S7378" i="251" s="1"/>
  <c r="O7394" i="251"/>
  <c r="S7394" i="251" s="1"/>
  <c r="O7410" i="251"/>
  <c r="S7410" i="251" s="1"/>
  <c r="O7426" i="251"/>
  <c r="S7426" i="251" s="1"/>
  <c r="O7442" i="251"/>
  <c r="S7442" i="251" s="1"/>
  <c r="O7458" i="251"/>
  <c r="S7458" i="251" s="1"/>
  <c r="O7474" i="251"/>
  <c r="S7474" i="251" s="1"/>
  <c r="O7490" i="251"/>
  <c r="S7490" i="251" s="1"/>
  <c r="O7506" i="251"/>
  <c r="S7506" i="251" s="1"/>
  <c r="O7522" i="251"/>
  <c r="S7522" i="251" s="1"/>
  <c r="O7538" i="251"/>
  <c r="S7538" i="251" s="1"/>
  <c r="O7554" i="251"/>
  <c r="S7554" i="251" s="1"/>
  <c r="O7570" i="251"/>
  <c r="S7570" i="251" s="1"/>
  <c r="O7586" i="251"/>
  <c r="S7586" i="251" s="1"/>
  <c r="O7602" i="251"/>
  <c r="S7602" i="251" s="1"/>
  <c r="O7618" i="251"/>
  <c r="S7618" i="251" s="1"/>
  <c r="O7634" i="251"/>
  <c r="S7634" i="251" s="1"/>
  <c r="O7650" i="251"/>
  <c r="S7650" i="251" s="1"/>
  <c r="O7666" i="251"/>
  <c r="S7666" i="251" s="1"/>
  <c r="O7682" i="251"/>
  <c r="S7682" i="251" s="1"/>
  <c r="O7698" i="251"/>
  <c r="S7698" i="251" s="1"/>
  <c r="O7714" i="251"/>
  <c r="S7714" i="251" s="1"/>
  <c r="O7730" i="251"/>
  <c r="S7730" i="251" s="1"/>
  <c r="O7746" i="251"/>
  <c r="S7746" i="251" s="1"/>
  <c r="O7762" i="251"/>
  <c r="S7762" i="251" s="1"/>
  <c r="O7778" i="251"/>
  <c r="S7778" i="251" s="1"/>
  <c r="O7794" i="251"/>
  <c r="S7794" i="251" s="1"/>
  <c r="O7810" i="251"/>
  <c r="S7810" i="251" s="1"/>
  <c r="O7826" i="251"/>
  <c r="S7826" i="251" s="1"/>
  <c r="O7842" i="251"/>
  <c r="S7842" i="251" s="1"/>
  <c r="O7858" i="251"/>
  <c r="S7858" i="251" s="1"/>
  <c r="O7874" i="251"/>
  <c r="S7874" i="251" s="1"/>
  <c r="O7890" i="251"/>
  <c r="S7890" i="251" s="1"/>
  <c r="O7906" i="251"/>
  <c r="S7906" i="251" s="1"/>
  <c r="O7922" i="251"/>
  <c r="S7922" i="251" s="1"/>
  <c r="O7938" i="251"/>
  <c r="S7938" i="251" s="1"/>
  <c r="O7954" i="251"/>
  <c r="S7954" i="251" s="1"/>
  <c r="O7970" i="251"/>
  <c r="S7970" i="251" s="1"/>
  <c r="O7986" i="251"/>
  <c r="S7986" i="251" s="1"/>
  <c r="O8002" i="251"/>
  <c r="S8002" i="251" s="1"/>
  <c r="O8018" i="251"/>
  <c r="S8018" i="251" s="1"/>
  <c r="O8034" i="251"/>
  <c r="S8034" i="251" s="1"/>
  <c r="O8050" i="251"/>
  <c r="S8050" i="251" s="1"/>
  <c r="O8066" i="251"/>
  <c r="S8066" i="251" s="1"/>
  <c r="O8082" i="251"/>
  <c r="S8082" i="251" s="1"/>
  <c r="O8098" i="251"/>
  <c r="S8098" i="251" s="1"/>
  <c r="O8114" i="251"/>
  <c r="S8114" i="251" s="1"/>
  <c r="O8130" i="251"/>
  <c r="S8130" i="251" s="1"/>
  <c r="O8146" i="251"/>
  <c r="S8146" i="251" s="1"/>
  <c r="O8162" i="251"/>
  <c r="S8162" i="251" s="1"/>
  <c r="O8178" i="251"/>
  <c r="S8178" i="251" s="1"/>
  <c r="O8194" i="251"/>
  <c r="S8194" i="251" s="1"/>
  <c r="O8210" i="251"/>
  <c r="S8210" i="251" s="1"/>
  <c r="O8226" i="251"/>
  <c r="S8226" i="251" s="1"/>
  <c r="O8242" i="251"/>
  <c r="S8242" i="251" s="1"/>
  <c r="O8258" i="251"/>
  <c r="S8258" i="251" s="1"/>
  <c r="O8274" i="251"/>
  <c r="S8274" i="251" s="1"/>
  <c r="O8290" i="251"/>
  <c r="S8290" i="251" s="1"/>
  <c r="O8306" i="251"/>
  <c r="S8306" i="251" s="1"/>
  <c r="O8322" i="251"/>
  <c r="S8322" i="251" s="1"/>
  <c r="O8338" i="251"/>
  <c r="S8338" i="251" s="1"/>
  <c r="O8354" i="251"/>
  <c r="S8354" i="251" s="1"/>
  <c r="O8370" i="251"/>
  <c r="S8370" i="251" s="1"/>
  <c r="O8386" i="251"/>
  <c r="S8386" i="251" s="1"/>
  <c r="O8402" i="251"/>
  <c r="S8402" i="251" s="1"/>
  <c r="O8418" i="251"/>
  <c r="S8418" i="251" s="1"/>
  <c r="O8434" i="251"/>
  <c r="S8434" i="251" s="1"/>
  <c r="O8450" i="251"/>
  <c r="S8450" i="251" s="1"/>
  <c r="O8466" i="251"/>
  <c r="S8466" i="251" s="1"/>
  <c r="O8482" i="251"/>
  <c r="S8482" i="251" s="1"/>
  <c r="O8498" i="251"/>
  <c r="S8498" i="251" s="1"/>
  <c r="O8514" i="251"/>
  <c r="S8514" i="251" s="1"/>
  <c r="O8530" i="251"/>
  <c r="S8530" i="251" s="1"/>
  <c r="O8546" i="251"/>
  <c r="S8546" i="251" s="1"/>
  <c r="O8562" i="251"/>
  <c r="S8562" i="251" s="1"/>
  <c r="O8578" i="251"/>
  <c r="S8578" i="251" s="1"/>
  <c r="O8594" i="251"/>
  <c r="S8594" i="251" s="1"/>
  <c r="O8610" i="251"/>
  <c r="S8610" i="251" s="1"/>
  <c r="O8626" i="251"/>
  <c r="S8626" i="251" s="1"/>
  <c r="O8642" i="251"/>
  <c r="S8642" i="251" s="1"/>
  <c r="O8658" i="251"/>
  <c r="S8658" i="251" s="1"/>
  <c r="O8674" i="251"/>
  <c r="S8674" i="251" s="1"/>
  <c r="O8690" i="251"/>
  <c r="S8690" i="251" s="1"/>
  <c r="O8706" i="251"/>
  <c r="S8706" i="251" s="1"/>
  <c r="O8722" i="251"/>
  <c r="S8722" i="251" s="1"/>
  <c r="O8738" i="251"/>
  <c r="S8738" i="251" s="1"/>
  <c r="O8754" i="251"/>
  <c r="S8754" i="251" s="1"/>
  <c r="O8770" i="251"/>
  <c r="S8770" i="251" s="1"/>
  <c r="O8786" i="251"/>
  <c r="S8786" i="251" s="1"/>
  <c r="O8802" i="251"/>
  <c r="S8802" i="251" s="1"/>
  <c r="O8818" i="251"/>
  <c r="S8818" i="251" s="1"/>
  <c r="O8834" i="251"/>
  <c r="S8834" i="251" s="1"/>
  <c r="O8850" i="251"/>
  <c r="S8850" i="251" s="1"/>
  <c r="O8866" i="251"/>
  <c r="S8866" i="251" s="1"/>
  <c r="O8882" i="251"/>
  <c r="S8882" i="251" s="1"/>
  <c r="O8898" i="251"/>
  <c r="S8898" i="251" s="1"/>
  <c r="O8914" i="251"/>
  <c r="S8914" i="251" s="1"/>
  <c r="O8930" i="251"/>
  <c r="S8930" i="251" s="1"/>
  <c r="O8946" i="251"/>
  <c r="S8946" i="251" s="1"/>
  <c r="O8962" i="251"/>
  <c r="S8962" i="251" s="1"/>
  <c r="O8978" i="251"/>
  <c r="S8978" i="251" s="1"/>
  <c r="O8994" i="251"/>
  <c r="S8994" i="251" s="1"/>
  <c r="O9010" i="251"/>
  <c r="S9010" i="251" s="1"/>
  <c r="O9026" i="251"/>
  <c r="S9026" i="251" s="1"/>
  <c r="O9042" i="251"/>
  <c r="S9042" i="251" s="1"/>
  <c r="O9058" i="251"/>
  <c r="S9058" i="251" s="1"/>
  <c r="O9074" i="251"/>
  <c r="S9074" i="251" s="1"/>
  <c r="O9090" i="251"/>
  <c r="S9090" i="251" s="1"/>
  <c r="O9106" i="251"/>
  <c r="S9106" i="251" s="1"/>
  <c r="O9122" i="251"/>
  <c r="S9122" i="251" s="1"/>
  <c r="O9138" i="251"/>
  <c r="S9138" i="251" s="1"/>
  <c r="O9154" i="251"/>
  <c r="S9154" i="251" s="1"/>
  <c r="O9170" i="251"/>
  <c r="S9170" i="251" s="1"/>
  <c r="O9186" i="251"/>
  <c r="S9186" i="251" s="1"/>
  <c r="O9202" i="251"/>
  <c r="S9202" i="251" s="1"/>
  <c r="O9218" i="251"/>
  <c r="S9218" i="251" s="1"/>
  <c r="O9234" i="251"/>
  <c r="S9234" i="251" s="1"/>
  <c r="O9250" i="251"/>
  <c r="S9250" i="251" s="1"/>
  <c r="O9266" i="251"/>
  <c r="S9266" i="251" s="1"/>
  <c r="O9282" i="251"/>
  <c r="S9282" i="251" s="1"/>
  <c r="O9298" i="251"/>
  <c r="S9298" i="251" s="1"/>
  <c r="O9314" i="251"/>
  <c r="S9314" i="251" s="1"/>
  <c r="O9330" i="251"/>
  <c r="S9330" i="251" s="1"/>
  <c r="O9346" i="251"/>
  <c r="S9346" i="251" s="1"/>
  <c r="O9362" i="251"/>
  <c r="S9362" i="251" s="1"/>
  <c r="O9378" i="251"/>
  <c r="S9378" i="251" s="1"/>
  <c r="O9394" i="251"/>
  <c r="S9394" i="251" s="1"/>
  <c r="O9410" i="251"/>
  <c r="S9410" i="251" s="1"/>
  <c r="O9426" i="251"/>
  <c r="S9426" i="251" s="1"/>
  <c r="O9442" i="251"/>
  <c r="S9442" i="251" s="1"/>
  <c r="O9458" i="251"/>
  <c r="S9458" i="251" s="1"/>
  <c r="O9474" i="251"/>
  <c r="S9474" i="251" s="1"/>
  <c r="O9490" i="251"/>
  <c r="S9490" i="251" s="1"/>
  <c r="O9506" i="251"/>
  <c r="S9506" i="251" s="1"/>
  <c r="O9522" i="251"/>
  <c r="S9522" i="251" s="1"/>
  <c r="O9538" i="251"/>
  <c r="S9538" i="251" s="1"/>
  <c r="O9554" i="251"/>
  <c r="S9554" i="251" s="1"/>
  <c r="O9570" i="251"/>
  <c r="S9570" i="251" s="1"/>
  <c r="O9586" i="251"/>
  <c r="S9586" i="251" s="1"/>
  <c r="O9602" i="251"/>
  <c r="S9602" i="251" s="1"/>
  <c r="O9618" i="251"/>
  <c r="S9618" i="251" s="1"/>
  <c r="O9634" i="251"/>
  <c r="S9634" i="251" s="1"/>
  <c r="O9650" i="251"/>
  <c r="S9650" i="251" s="1"/>
  <c r="O9666" i="251"/>
  <c r="S9666" i="251" s="1"/>
  <c r="O9682" i="251"/>
  <c r="S9682" i="251" s="1"/>
  <c r="O9698" i="251"/>
  <c r="S9698" i="251" s="1"/>
  <c r="O9714" i="251"/>
  <c r="S9714" i="251" s="1"/>
  <c r="O9730" i="251"/>
  <c r="S9730" i="251" s="1"/>
  <c r="O9746" i="251"/>
  <c r="S9746" i="251" s="1"/>
  <c r="O9762" i="251"/>
  <c r="S9762" i="251" s="1"/>
  <c r="O9778" i="251"/>
  <c r="S9778" i="251" s="1"/>
  <c r="O9794" i="251"/>
  <c r="S9794" i="251" s="1"/>
  <c r="O9810" i="251"/>
  <c r="S9810" i="251" s="1"/>
  <c r="O9826" i="251"/>
  <c r="S9826" i="251" s="1"/>
  <c r="O9842" i="251"/>
  <c r="S9842" i="251" s="1"/>
  <c r="O9858" i="251"/>
  <c r="S9858" i="251" s="1"/>
  <c r="O9874" i="251"/>
  <c r="S9874" i="251" s="1"/>
  <c r="O9890" i="251"/>
  <c r="S9890" i="251" s="1"/>
  <c r="O9906" i="251"/>
  <c r="S9906" i="251" s="1"/>
  <c r="O9922" i="251"/>
  <c r="S9922" i="251" s="1"/>
  <c r="O9938" i="251"/>
  <c r="S9938" i="251" s="1"/>
  <c r="O9954" i="251"/>
  <c r="S9954" i="251" s="1"/>
  <c r="O9970" i="251"/>
  <c r="S9970" i="251" s="1"/>
  <c r="O9986" i="251"/>
  <c r="S9986" i="251" s="1"/>
  <c r="O10002" i="251"/>
  <c r="S10002" i="251" s="1"/>
  <c r="O546" i="251"/>
  <c r="S546" i="251" s="1"/>
  <c r="O653" i="251"/>
  <c r="S653" i="251" s="1"/>
  <c r="O705" i="251"/>
  <c r="S705" i="251" s="1"/>
  <c r="O860" i="251"/>
  <c r="S860" i="251" s="1"/>
  <c r="O1067" i="251"/>
  <c r="S1067" i="251" s="1"/>
  <c r="O1119" i="251"/>
  <c r="S1119" i="251" s="1"/>
  <c r="O1144" i="251"/>
  <c r="S1144" i="251" s="1"/>
  <c r="O1341" i="251"/>
  <c r="S1341" i="251" s="1"/>
  <c r="O1391" i="251"/>
  <c r="S1391" i="251" s="1"/>
  <c r="O1442" i="251"/>
  <c r="S1442" i="251" s="1"/>
  <c r="O1491" i="251"/>
  <c r="S1491" i="251" s="1"/>
  <c r="O1517" i="251"/>
  <c r="S1517" i="251" s="1"/>
  <c r="O1567" i="251"/>
  <c r="S1567" i="251" s="1"/>
  <c r="O1746" i="251"/>
  <c r="S1746" i="251" s="1"/>
  <c r="O1772" i="251"/>
  <c r="S1772" i="251" s="1"/>
  <c r="O1873" i="251"/>
  <c r="S1873" i="251" s="1"/>
  <c r="O2300" i="251"/>
  <c r="S2300" i="251" s="1"/>
  <c r="O2369" i="251"/>
  <c r="S2369" i="251" s="1"/>
  <c r="O2414" i="251"/>
  <c r="S2414" i="251" s="1"/>
  <c r="O2581" i="251"/>
  <c r="S2581" i="251" s="1"/>
  <c r="O2605" i="251"/>
  <c r="S2605" i="251" s="1"/>
  <c r="O2678" i="251"/>
  <c r="S2678" i="251" s="1"/>
  <c r="O2772" i="251"/>
  <c r="S2772" i="251" s="1"/>
  <c r="O2841" i="251"/>
  <c r="S2841" i="251" s="1"/>
  <c r="O2933" i="251"/>
  <c r="S2933" i="251" s="1"/>
  <c r="O2956" i="251"/>
  <c r="S2956" i="251" s="1"/>
  <c r="O3048" i="251"/>
  <c r="S3048" i="251" s="1"/>
  <c r="O3183" i="251"/>
  <c r="S3183" i="251" s="1"/>
  <c r="O3228" i="251"/>
  <c r="S3228" i="251" s="1"/>
  <c r="O3271" i="251"/>
  <c r="S3271" i="251" s="1"/>
  <c r="O3334" i="251"/>
  <c r="S3334" i="251" s="1"/>
  <c r="O3398" i="251"/>
  <c r="S3398" i="251" s="1"/>
  <c r="O3419" i="251"/>
  <c r="S3419" i="251" s="1"/>
  <c r="O3526" i="251"/>
  <c r="S3526" i="251" s="1"/>
  <c r="O3546" i="251"/>
  <c r="S3546" i="251" s="1"/>
  <c r="O3588" i="251"/>
  <c r="S3588" i="251" s="1"/>
  <c r="O3648" i="251"/>
  <c r="S3648" i="251" s="1"/>
  <c r="O3711" i="251"/>
  <c r="S3711" i="251" s="1"/>
  <c r="O3733" i="251"/>
  <c r="S3733" i="251" s="1"/>
  <c r="O3963" i="251"/>
  <c r="S3963" i="251" s="1"/>
  <c r="O4028" i="251"/>
  <c r="S4028" i="251" s="1"/>
  <c r="O4130" i="251"/>
  <c r="S4130" i="251" s="1"/>
  <c r="O4214" i="251"/>
  <c r="S4214" i="251" s="1"/>
  <c r="O4277" i="251"/>
  <c r="S4277" i="251" s="1"/>
  <c r="O4317" i="251"/>
  <c r="S4317" i="251" s="1"/>
  <c r="O4442" i="251"/>
  <c r="S4442" i="251" s="1"/>
  <c r="O4462" i="251"/>
  <c r="S4462" i="251" s="1"/>
  <c r="O4610" i="251"/>
  <c r="S4610" i="251" s="1"/>
  <c r="O4631" i="251"/>
  <c r="S4631" i="251" s="1"/>
  <c r="O4652" i="251"/>
  <c r="S4652" i="251" s="1"/>
  <c r="O4672" i="251"/>
  <c r="S4672" i="251" s="1"/>
  <c r="O4693" i="251"/>
  <c r="S4693" i="251" s="1"/>
  <c r="O4837" i="251"/>
  <c r="S4837" i="251" s="1"/>
  <c r="O4858" i="251"/>
  <c r="S4858" i="251" s="1"/>
  <c r="O5088" i="251"/>
  <c r="S5088" i="251" s="1"/>
  <c r="O5110" i="251"/>
  <c r="S5110" i="251" s="1"/>
  <c r="O5149" i="251"/>
  <c r="S5149" i="251" s="1"/>
  <c r="O5189" i="251"/>
  <c r="S5189" i="251" s="1"/>
  <c r="O5230" i="251"/>
  <c r="S5230" i="251" s="1"/>
  <c r="O5271" i="251"/>
  <c r="S5271" i="251" s="1"/>
  <c r="O5291" i="251"/>
  <c r="S5291" i="251" s="1"/>
  <c r="O5310" i="251"/>
  <c r="S5310" i="251" s="1"/>
  <c r="O5350" i="251"/>
  <c r="S5350" i="251" s="1"/>
  <c r="O5370" i="251"/>
  <c r="S5370" i="251" s="1"/>
  <c r="O5509" i="251"/>
  <c r="S5509" i="251" s="1"/>
  <c r="O5627" i="251"/>
  <c r="S5627" i="251" s="1"/>
  <c r="O5646" i="251"/>
  <c r="S5646" i="251" s="1"/>
  <c r="O5666" i="251"/>
  <c r="S5666" i="251" s="1"/>
  <c r="O5764" i="251"/>
  <c r="S5764" i="251" s="1"/>
  <c r="O5899" i="251"/>
  <c r="S5899" i="251" s="1"/>
  <c r="O5918" i="251"/>
  <c r="S5918" i="251" s="1"/>
  <c r="O5958" i="251"/>
  <c r="S5958" i="251" s="1"/>
  <c r="O5997" i="251"/>
  <c r="S5997" i="251" s="1"/>
  <c r="O6016" i="251"/>
  <c r="S6016" i="251" s="1"/>
  <c r="O6074" i="251"/>
  <c r="S6074" i="251" s="1"/>
  <c r="O6093" i="251"/>
  <c r="S6093" i="251" s="1"/>
  <c r="O6112" i="251"/>
  <c r="S6112" i="251" s="1"/>
  <c r="O6170" i="251"/>
  <c r="S6170" i="251" s="1"/>
  <c r="O6208" i="251"/>
  <c r="S6208" i="251" s="1"/>
  <c r="O6246" i="251"/>
  <c r="S6246" i="251" s="1"/>
  <c r="O6284" i="251"/>
  <c r="S6284" i="251" s="1"/>
  <c r="O6322" i="251"/>
  <c r="S6322" i="251" s="1"/>
  <c r="O6381" i="251"/>
  <c r="S6381" i="251" s="1"/>
  <c r="O6400" i="251"/>
  <c r="S6400" i="251" s="1"/>
  <c r="O6459" i="251"/>
  <c r="S6459" i="251" s="1"/>
  <c r="O6478" i="251"/>
  <c r="S6478" i="251" s="1"/>
  <c r="O6517" i="251"/>
  <c r="S6517" i="251" s="1"/>
  <c r="O6536" i="251"/>
  <c r="S6536" i="251" s="1"/>
  <c r="O6575" i="251"/>
  <c r="S6575" i="251" s="1"/>
  <c r="O6690" i="251"/>
  <c r="S6690" i="251" s="1"/>
  <c r="O6709" i="251"/>
  <c r="S6709" i="251" s="1"/>
  <c r="O6728" i="251"/>
  <c r="S6728" i="251" s="1"/>
  <c r="O6747" i="251"/>
  <c r="S6747" i="251" s="1"/>
  <c r="O6783" i="251"/>
  <c r="S6783" i="251" s="1"/>
  <c r="O89" i="251"/>
  <c r="S89" i="251" s="1"/>
  <c r="O231" i="251"/>
  <c r="S231" i="251" s="1"/>
  <c r="O1283" i="251"/>
  <c r="S1283" i="251" s="1"/>
  <c r="O1306" i="251"/>
  <c r="S1306" i="251" s="1"/>
  <c r="O1331" i="251"/>
  <c r="S1331" i="251" s="1"/>
  <c r="O1356" i="251"/>
  <c r="S1356" i="251" s="1"/>
  <c r="O1544" i="251"/>
  <c r="S1544" i="251" s="1"/>
  <c r="O1621" i="251"/>
  <c r="S1621" i="251" s="1"/>
  <c r="O1728" i="251"/>
  <c r="S1728" i="251" s="1"/>
  <c r="O1781" i="251"/>
  <c r="S1781" i="251" s="1"/>
  <c r="O1860" i="251"/>
  <c r="S1860" i="251" s="1"/>
  <c r="O1911" i="251"/>
  <c r="S1911" i="251" s="1"/>
  <c r="O2060" i="251"/>
  <c r="S2060" i="251" s="1"/>
  <c r="O2253" i="251"/>
  <c r="S2253" i="251" s="1"/>
  <c r="O2550" i="251"/>
  <c r="S2550" i="251" s="1"/>
  <c r="O3115" i="251"/>
  <c r="S3115" i="251" s="1"/>
  <c r="O3163" i="251"/>
  <c r="S3163" i="251" s="1"/>
  <c r="O3258" i="251"/>
  <c r="S3258" i="251" s="1"/>
  <c r="O3371" i="251"/>
  <c r="S3371" i="251" s="1"/>
  <c r="O3438" i="251"/>
  <c r="S3438" i="251" s="1"/>
  <c r="O3575" i="251"/>
  <c r="S3575" i="251" s="1"/>
  <c r="O3640" i="251"/>
  <c r="S3640" i="251" s="1"/>
  <c r="O3663" i="251"/>
  <c r="S3663" i="251" s="1"/>
  <c r="O3685" i="251"/>
  <c r="S3685" i="251" s="1"/>
  <c r="O3706" i="251"/>
  <c r="S3706" i="251" s="1"/>
  <c r="O3728" i="251"/>
  <c r="S3728" i="251" s="1"/>
  <c r="O3751" i="251"/>
  <c r="S3751" i="251" s="1"/>
  <c r="O3794" i="251"/>
  <c r="S3794" i="251" s="1"/>
  <c r="O3861" i="251"/>
  <c r="S3861" i="251" s="1"/>
  <c r="O3950" i="251"/>
  <c r="S3950" i="251" s="1"/>
  <c r="O3998" i="251"/>
  <c r="S3998" i="251" s="1"/>
  <c r="O4042" i="251"/>
  <c r="S4042" i="251" s="1"/>
  <c r="O4086" i="251"/>
  <c r="S4086" i="251" s="1"/>
  <c r="O4108" i="251"/>
  <c r="S4108" i="251" s="1"/>
  <c r="O4128" i="251"/>
  <c r="S4128" i="251" s="1"/>
  <c r="O4152" i="251"/>
  <c r="S4152" i="251" s="1"/>
  <c r="O4219" i="251"/>
  <c r="S4219" i="251" s="1"/>
  <c r="O4308" i="251"/>
  <c r="S4308" i="251" s="1"/>
  <c r="O4399" i="251"/>
  <c r="S4399" i="251" s="1"/>
  <c r="O4624" i="251"/>
  <c r="S4624" i="251" s="1"/>
  <c r="O4692" i="251"/>
  <c r="S4692" i="251" s="1"/>
  <c r="O4714" i="251"/>
  <c r="S4714" i="251" s="1"/>
  <c r="O4759" i="251"/>
  <c r="S4759" i="251" s="1"/>
  <c r="O4957" i="251"/>
  <c r="S4957" i="251" s="1"/>
  <c r="O5223" i="251"/>
  <c r="S5223" i="251" s="1"/>
  <c r="O5244" i="251"/>
  <c r="S5244" i="251" s="1"/>
  <c r="O5266" i="251"/>
  <c r="S5266" i="251" s="1"/>
  <c r="O5309" i="251"/>
  <c r="S5309" i="251" s="1"/>
  <c r="O5437" i="251"/>
  <c r="S5437" i="251" s="1"/>
  <c r="O5501" i="251"/>
  <c r="S5501" i="251" s="1"/>
  <c r="O5564" i="251"/>
  <c r="S5564" i="251" s="1"/>
  <c r="O5691" i="251"/>
  <c r="S5691" i="251" s="1"/>
  <c r="O5754" i="251"/>
  <c r="S5754" i="251" s="1"/>
  <c r="O5775" i="251"/>
  <c r="S5775" i="251" s="1"/>
  <c r="O5818" i="251"/>
  <c r="S5818" i="251" s="1"/>
  <c r="O5838" i="251"/>
  <c r="S5838" i="251" s="1"/>
  <c r="O5880" i="251"/>
  <c r="S5880" i="251" s="1"/>
  <c r="O6027" i="251"/>
  <c r="S6027" i="251" s="1"/>
  <c r="O6069" i="251"/>
  <c r="S6069" i="251" s="1"/>
  <c r="O6090" i="251"/>
  <c r="S6090" i="251" s="1"/>
  <c r="O6152" i="251"/>
  <c r="S6152" i="251" s="1"/>
  <c r="O6258" i="251"/>
  <c r="S6258" i="251" s="1"/>
  <c r="O6299" i="251"/>
  <c r="S6299" i="251" s="1"/>
  <c r="O6340" i="251"/>
  <c r="S6340" i="251" s="1"/>
  <c r="O6382" i="251"/>
  <c r="S6382" i="251" s="1"/>
  <c r="O6509" i="251"/>
  <c r="S6509" i="251" s="1"/>
  <c r="O6530" i="251"/>
  <c r="S6530" i="251" s="1"/>
  <c r="O6571" i="251"/>
  <c r="S6571" i="251" s="1"/>
  <c r="O6592" i="251"/>
  <c r="S6592" i="251" s="1"/>
  <c r="O6634" i="251"/>
  <c r="S6634" i="251" s="1"/>
  <c r="O6717" i="251"/>
  <c r="S6717" i="251" s="1"/>
  <c r="O6758" i="251"/>
  <c r="S6758" i="251" s="1"/>
  <c r="O6777" i="251"/>
  <c r="S6777" i="251" s="1"/>
  <c r="O6796" i="251"/>
  <c r="S6796" i="251" s="1"/>
  <c r="O6853" i="251"/>
  <c r="S6853" i="251" s="1"/>
  <c r="O6871" i="251"/>
  <c r="S6871" i="251" s="1"/>
  <c r="O6928" i="251"/>
  <c r="S6928" i="251" s="1"/>
  <c r="O6964" i="251"/>
  <c r="S6964" i="251" s="1"/>
  <c r="O6999" i="251"/>
  <c r="S6999" i="251" s="1"/>
  <c r="O7034" i="251"/>
  <c r="S7034" i="251" s="1"/>
  <c r="O7070" i="251"/>
  <c r="S7070" i="251" s="1"/>
  <c r="O7105" i="251"/>
  <c r="S7105" i="251" s="1"/>
  <c r="O7123" i="251"/>
  <c r="S7123" i="251" s="1"/>
  <c r="O7158" i="251"/>
  <c r="S7158" i="251" s="1"/>
  <c r="O7193" i="251"/>
  <c r="S7193" i="251" s="1"/>
  <c r="O7264" i="251"/>
  <c r="S7264" i="251" s="1"/>
  <c r="O7317" i="251"/>
  <c r="S7317" i="251" s="1"/>
  <c r="O7352" i="251"/>
  <c r="S7352" i="251" s="1"/>
  <c r="O7387" i="251"/>
  <c r="S7387" i="251" s="1"/>
  <c r="O7423" i="251"/>
  <c r="S7423" i="251" s="1"/>
  <c r="O7476" i="251"/>
  <c r="S7476" i="251" s="1"/>
  <c r="O7511" i="251"/>
  <c r="S7511" i="251" s="1"/>
  <c r="O7546" i="251"/>
  <c r="S7546" i="251" s="1"/>
  <c r="O7582" i="251"/>
  <c r="S7582" i="251" s="1"/>
  <c r="O7617" i="251"/>
  <c r="S7617" i="251" s="1"/>
  <c r="O7635" i="251"/>
  <c r="S7635" i="251" s="1"/>
  <c r="O7670" i="251"/>
  <c r="S7670" i="251" s="1"/>
  <c r="O7705" i="251"/>
  <c r="S7705" i="251" s="1"/>
  <c r="O7776" i="251"/>
  <c r="S7776" i="251" s="1"/>
  <c r="O7829" i="251"/>
  <c r="S7829" i="251" s="1"/>
  <c r="O7864" i="251"/>
  <c r="S7864" i="251" s="1"/>
  <c r="O7899" i="251"/>
  <c r="S7899" i="251" s="1"/>
  <c r="O7935" i="251"/>
  <c r="S7935" i="251" s="1"/>
  <c r="O7988" i="251"/>
  <c r="S7988" i="251" s="1"/>
  <c r="O8023" i="251"/>
  <c r="S8023" i="251" s="1"/>
  <c r="O8058" i="251"/>
  <c r="S8058" i="251" s="1"/>
  <c r="O8094" i="251"/>
  <c r="S8094" i="251" s="1"/>
  <c r="O8129" i="251"/>
  <c r="S8129" i="251" s="1"/>
  <c r="O8147" i="251"/>
  <c r="S8147" i="251" s="1"/>
  <c r="O8182" i="251"/>
  <c r="S8182" i="251" s="1"/>
  <c r="O8217" i="251"/>
  <c r="S8217" i="251" s="1"/>
  <c r="O8288" i="251"/>
  <c r="S8288" i="251" s="1"/>
  <c r="O8341" i="251"/>
  <c r="S8341" i="251" s="1"/>
  <c r="O8376" i="251"/>
  <c r="S8376" i="251" s="1"/>
  <c r="O8411" i="251"/>
  <c r="S8411" i="251" s="1"/>
  <c r="O8447" i="251"/>
  <c r="S8447" i="251" s="1"/>
  <c r="O8500" i="251"/>
  <c r="S8500" i="251" s="1"/>
  <c r="O8535" i="251"/>
  <c r="S8535" i="251" s="1"/>
  <c r="O8570" i="251"/>
  <c r="S8570" i="251" s="1"/>
  <c r="O8606" i="251"/>
  <c r="S8606" i="251" s="1"/>
  <c r="O8641" i="251"/>
  <c r="S8641" i="251" s="1"/>
  <c r="O8659" i="251"/>
  <c r="S8659" i="251" s="1"/>
  <c r="O8694" i="251"/>
  <c r="S8694" i="251" s="1"/>
  <c r="O286" i="251"/>
  <c r="S286" i="251" s="1"/>
  <c r="O396" i="251"/>
  <c r="S396" i="251" s="1"/>
  <c r="O536" i="251"/>
  <c r="S536" i="251" s="1"/>
  <c r="O810" i="251"/>
  <c r="S810" i="251" s="1"/>
  <c r="O862" i="251"/>
  <c r="S862" i="251" s="1"/>
  <c r="O1258" i="251"/>
  <c r="S1258" i="251" s="1"/>
  <c r="O1490" i="251"/>
  <c r="S1490" i="251" s="1"/>
  <c r="O1808" i="251"/>
  <c r="S1808" i="251" s="1"/>
  <c r="O1834" i="251"/>
  <c r="S1834" i="251" s="1"/>
  <c r="O1887" i="251"/>
  <c r="S1887" i="251" s="1"/>
  <c r="O1937" i="251"/>
  <c r="S1937" i="251" s="1"/>
  <c r="O1962" i="251"/>
  <c r="S1962" i="251" s="1"/>
  <c r="O2011" i="251"/>
  <c r="S2011" i="251" s="1"/>
  <c r="O2035" i="251"/>
  <c r="S2035" i="251" s="1"/>
  <c r="O2133" i="251"/>
  <c r="S2133" i="251" s="1"/>
  <c r="O2158" i="251"/>
  <c r="S2158" i="251" s="1"/>
  <c r="O2206" i="251"/>
  <c r="S2206" i="251" s="1"/>
  <c r="O2305" i="251"/>
  <c r="S2305" i="251" s="1"/>
  <c r="O2329" i="251"/>
  <c r="S2329" i="251" s="1"/>
  <c r="O2451" i="251"/>
  <c r="S2451" i="251" s="1"/>
  <c r="O2474" i="251"/>
  <c r="S2474" i="251" s="1"/>
  <c r="O2627" i="251"/>
  <c r="S2627" i="251" s="1"/>
  <c r="O2679" i="251"/>
  <c r="S2679" i="251" s="1"/>
  <c r="O2702" i="251"/>
  <c r="S2702" i="251" s="1"/>
  <c r="O2726" i="251"/>
  <c r="S2726" i="251" s="1"/>
  <c r="O2826" i="251"/>
  <c r="S2826" i="251" s="1"/>
  <c r="O2851" i="251"/>
  <c r="S2851" i="251" s="1"/>
  <c r="O2874" i="251"/>
  <c r="S2874" i="251" s="1"/>
  <c r="O2948" i="251"/>
  <c r="S2948" i="251" s="1"/>
  <c r="O2971" i="251"/>
  <c r="S2971" i="251" s="1"/>
  <c r="O3022" i="251"/>
  <c r="S3022" i="251" s="1"/>
  <c r="O3069" i="251"/>
  <c r="S3069" i="251" s="1"/>
  <c r="O3092" i="251"/>
  <c r="S3092" i="251" s="1"/>
  <c r="O3212" i="251"/>
  <c r="S3212" i="251" s="1"/>
  <c r="O3236" i="251"/>
  <c r="S3236" i="251" s="1"/>
  <c r="O3279" i="251"/>
  <c r="S3279" i="251" s="1"/>
  <c r="O3416" i="251"/>
  <c r="S3416" i="251" s="1"/>
  <c r="O3840" i="251"/>
  <c r="S3840" i="251" s="1"/>
  <c r="O3906" i="251"/>
  <c r="S3906" i="251" s="1"/>
  <c r="O3930" i="251"/>
  <c r="S3930" i="251" s="1"/>
  <c r="O4020" i="251"/>
  <c r="S4020" i="251" s="1"/>
  <c r="O4064" i="251"/>
  <c r="S4064" i="251" s="1"/>
  <c r="O4175" i="251"/>
  <c r="S4175" i="251" s="1"/>
  <c r="O4444" i="251"/>
  <c r="S4444" i="251" s="1"/>
  <c r="O4511" i="251"/>
  <c r="S4511" i="251" s="1"/>
  <c r="O4533" i="251"/>
  <c r="S4533" i="251" s="1"/>
  <c r="O4555" i="251"/>
  <c r="S4555" i="251" s="1"/>
  <c r="O4670" i="251"/>
  <c r="S4670" i="251" s="1"/>
  <c r="O4870" i="251"/>
  <c r="S4870" i="251" s="1"/>
  <c r="O4893" i="251"/>
  <c r="S4893" i="251" s="1"/>
  <c r="O4914" i="251"/>
  <c r="S4914" i="251" s="1"/>
  <c r="O4936" i="251"/>
  <c r="S4936" i="251" s="1"/>
  <c r="O5002" i="251"/>
  <c r="S5002" i="251" s="1"/>
  <c r="O5024" i="251"/>
  <c r="S5024" i="251" s="1"/>
  <c r="O5069" i="251"/>
  <c r="S5069" i="251" s="1"/>
  <c r="O5115" i="251"/>
  <c r="S5115" i="251" s="1"/>
  <c r="O5136" i="251"/>
  <c r="S5136" i="251" s="1"/>
  <c r="O5202" i="251"/>
  <c r="S5202" i="251" s="1"/>
  <c r="O5375" i="251"/>
  <c r="S5375" i="251" s="1"/>
  <c r="O5522" i="251"/>
  <c r="S5522" i="251" s="1"/>
  <c r="O5607" i="251"/>
  <c r="S5607" i="251" s="1"/>
  <c r="O5628" i="251"/>
  <c r="S5628" i="251" s="1"/>
  <c r="O5734" i="251"/>
  <c r="S5734" i="251" s="1"/>
  <c r="O5860" i="251"/>
  <c r="S5860" i="251" s="1"/>
  <c r="O5924" i="251"/>
  <c r="S5924" i="251" s="1"/>
  <c r="O5944" i="251"/>
  <c r="S5944" i="251" s="1"/>
  <c r="O5965" i="251"/>
  <c r="S5965" i="251" s="1"/>
  <c r="O6111" i="251"/>
  <c r="S6111" i="251" s="1"/>
  <c r="O6133" i="251"/>
  <c r="S6133" i="251" s="1"/>
  <c r="O6175" i="251"/>
  <c r="S6175" i="251" s="1"/>
  <c r="O6216" i="251"/>
  <c r="S6216" i="251" s="1"/>
  <c r="O6279" i="251"/>
  <c r="S6279" i="251" s="1"/>
  <c r="O6319" i="251"/>
  <c r="S6319" i="251" s="1"/>
  <c r="O6426" i="251"/>
  <c r="S6426" i="251" s="1"/>
  <c r="O6446" i="251"/>
  <c r="S6446" i="251" s="1"/>
  <c r="O6551" i="251"/>
  <c r="S6551" i="251" s="1"/>
  <c r="O6816" i="251"/>
  <c r="S6816" i="251" s="1"/>
  <c r="O6835" i="251"/>
  <c r="S6835" i="251" s="1"/>
  <c r="O6891" i="251"/>
  <c r="S6891" i="251" s="1"/>
  <c r="O6910" i="251"/>
  <c r="S6910" i="251" s="1"/>
  <c r="O6947" i="251"/>
  <c r="S6947" i="251" s="1"/>
  <c r="O6982" i="251"/>
  <c r="S6982" i="251" s="1"/>
  <c r="O7017" i="251"/>
  <c r="S7017" i="251" s="1"/>
  <c r="O7088" i="251"/>
  <c r="S7088" i="251" s="1"/>
  <c r="O7141" i="251"/>
  <c r="S7141" i="251" s="1"/>
  <c r="O7176" i="251"/>
  <c r="S7176" i="251" s="1"/>
  <c r="O7211" i="251"/>
  <c r="S7211" i="251" s="1"/>
  <c r="O7247" i="251"/>
  <c r="S7247" i="251" s="1"/>
  <c r="O7300" i="251"/>
  <c r="S7300" i="251" s="1"/>
  <c r="O7335" i="251"/>
  <c r="S7335" i="251" s="1"/>
  <c r="O7370" i="251"/>
  <c r="S7370" i="251" s="1"/>
  <c r="O7406" i="251"/>
  <c r="S7406" i="251" s="1"/>
  <c r="O7441" i="251"/>
  <c r="S7441" i="251" s="1"/>
  <c r="O7459" i="251"/>
  <c r="S7459" i="251" s="1"/>
  <c r="O7494" i="251"/>
  <c r="S7494" i="251" s="1"/>
  <c r="O7529" i="251"/>
  <c r="S7529" i="251" s="1"/>
  <c r="O7600" i="251"/>
  <c r="S7600" i="251" s="1"/>
  <c r="O7653" i="251"/>
  <c r="S7653" i="251" s="1"/>
  <c r="O7688" i="251"/>
  <c r="S7688" i="251" s="1"/>
  <c r="O7723" i="251"/>
  <c r="S7723" i="251" s="1"/>
  <c r="O7759" i="251"/>
  <c r="S7759" i="251" s="1"/>
  <c r="O7812" i="251"/>
  <c r="S7812" i="251" s="1"/>
  <c r="O7847" i="251"/>
  <c r="S7847" i="251" s="1"/>
  <c r="O7882" i="251"/>
  <c r="S7882" i="251" s="1"/>
  <c r="O7918" i="251"/>
  <c r="S7918" i="251" s="1"/>
  <c r="O7953" i="251"/>
  <c r="S7953" i="251" s="1"/>
  <c r="O7971" i="251"/>
  <c r="S7971" i="251" s="1"/>
  <c r="O8006" i="251"/>
  <c r="S8006" i="251" s="1"/>
  <c r="O8041" i="251"/>
  <c r="S8041" i="251" s="1"/>
  <c r="O8112" i="251"/>
  <c r="S8112" i="251" s="1"/>
  <c r="O8165" i="251"/>
  <c r="S8165" i="251" s="1"/>
  <c r="O8200" i="251"/>
  <c r="S8200" i="251" s="1"/>
  <c r="O8235" i="251"/>
  <c r="S8235" i="251" s="1"/>
  <c r="O8271" i="251"/>
  <c r="S8271" i="251" s="1"/>
  <c r="O8324" i="251"/>
  <c r="S8324" i="251" s="1"/>
  <c r="O8359" i="251"/>
  <c r="S8359" i="251" s="1"/>
  <c r="O8394" i="251"/>
  <c r="S8394" i="251" s="1"/>
  <c r="O8430" i="251"/>
  <c r="S8430" i="251" s="1"/>
  <c r="O8465" i="251"/>
  <c r="S8465" i="251" s="1"/>
  <c r="O8483" i="251"/>
  <c r="S8483" i="251" s="1"/>
  <c r="O8518" i="251"/>
  <c r="S8518" i="251" s="1"/>
  <c r="O8553" i="251"/>
  <c r="S8553" i="251" s="1"/>
  <c r="O8624" i="251"/>
  <c r="S8624" i="251" s="1"/>
  <c r="O8677" i="251"/>
  <c r="S8677" i="251" s="1"/>
  <c r="O8712" i="251"/>
  <c r="S8712" i="251" s="1"/>
  <c r="O8747" i="251"/>
  <c r="S8747" i="251" s="1"/>
  <c r="O8783" i="251"/>
  <c r="S8783" i="251" s="1"/>
  <c r="O8836" i="251"/>
  <c r="S8836" i="251" s="1"/>
  <c r="O8871" i="251"/>
  <c r="S8871" i="251" s="1"/>
  <c r="O8906" i="251"/>
  <c r="S8906" i="251" s="1"/>
  <c r="O8942" i="251"/>
  <c r="S8942" i="251" s="1"/>
  <c r="O8977" i="251"/>
  <c r="S8977" i="251" s="1"/>
  <c r="O8995" i="251"/>
  <c r="S8995" i="251" s="1"/>
  <c r="O9030" i="251"/>
  <c r="S9030" i="251" s="1"/>
  <c r="O9065" i="251"/>
  <c r="S9065" i="251" s="1"/>
  <c r="O9136" i="251"/>
  <c r="S9136" i="251" s="1"/>
  <c r="O9189" i="251"/>
  <c r="S9189" i="251" s="1"/>
  <c r="O9224" i="251"/>
  <c r="S9224" i="251" s="1"/>
  <c r="O9259" i="251"/>
  <c r="S9259" i="251" s="1"/>
  <c r="O9295" i="251"/>
  <c r="S9295" i="251" s="1"/>
  <c r="O9348" i="251"/>
  <c r="S9348" i="251" s="1"/>
  <c r="O9383" i="251"/>
  <c r="S9383" i="251" s="1"/>
  <c r="O9418" i="251"/>
  <c r="S9418" i="251" s="1"/>
  <c r="O9454" i="251"/>
  <c r="S9454" i="251" s="1"/>
  <c r="O9489" i="251"/>
  <c r="S9489" i="251" s="1"/>
  <c r="O9507" i="251"/>
  <c r="S9507" i="251" s="1"/>
  <c r="O9542" i="251"/>
  <c r="S9542" i="251" s="1"/>
  <c r="O9577" i="251"/>
  <c r="S9577" i="251" s="1"/>
  <c r="O152" i="251"/>
  <c r="S152" i="251" s="1"/>
  <c r="O209" i="251"/>
  <c r="S209" i="251" s="1"/>
  <c r="O264" i="251"/>
  <c r="S264" i="251" s="1"/>
  <c r="O377" i="251"/>
  <c r="S377" i="251" s="1"/>
  <c r="O402" i="251"/>
  <c r="S402" i="251" s="1"/>
  <c r="O431" i="251"/>
  <c r="S431" i="251" s="1"/>
  <c r="O950" i="251"/>
  <c r="S950" i="251" s="1"/>
  <c r="O1083" i="251"/>
  <c r="S1083" i="251" s="1"/>
  <c r="O1264" i="251"/>
  <c r="S1264" i="251" s="1"/>
  <c r="O1418" i="251"/>
  <c r="S1418" i="251" s="1"/>
  <c r="O1444" i="251"/>
  <c r="S1444" i="251" s="1"/>
  <c r="O1552" i="251"/>
  <c r="S1552" i="251" s="1"/>
  <c r="O1629" i="251"/>
  <c r="S1629" i="251" s="1"/>
  <c r="O1943" i="251"/>
  <c r="S1943" i="251" s="1"/>
  <c r="O2260" i="251"/>
  <c r="S2260" i="251" s="1"/>
  <c r="O2335" i="251"/>
  <c r="S2335" i="251" s="1"/>
  <c r="O2387" i="251"/>
  <c r="S2387" i="251" s="1"/>
  <c r="O2660" i="251"/>
  <c r="S2660" i="251" s="1"/>
  <c r="O2857" i="251"/>
  <c r="S2857" i="251" s="1"/>
  <c r="O2879" i="251"/>
  <c r="S2879" i="251" s="1"/>
  <c r="O2929" i="251"/>
  <c r="S2929" i="251" s="1"/>
  <c r="O2954" i="251"/>
  <c r="S2954" i="251" s="1"/>
  <c r="O3028" i="251"/>
  <c r="S3028" i="251" s="1"/>
  <c r="O3170" i="251"/>
  <c r="S3170" i="251" s="1"/>
  <c r="O3263" i="251"/>
  <c r="S3263" i="251" s="1"/>
  <c r="O3309" i="251"/>
  <c r="S3309" i="251" s="1"/>
  <c r="O3354" i="251"/>
  <c r="S3354" i="251" s="1"/>
  <c r="O3399" i="251"/>
  <c r="S3399" i="251" s="1"/>
  <c r="O3421" i="251"/>
  <c r="S3421" i="251" s="1"/>
  <c r="O3559" i="251"/>
  <c r="S3559" i="251" s="1"/>
  <c r="O3604" i="251"/>
  <c r="S3604" i="251" s="1"/>
  <c r="O3646" i="251"/>
  <c r="S3646" i="251" s="1"/>
  <c r="O3669" i="251"/>
  <c r="S3669" i="251" s="1"/>
  <c r="O3690" i="251"/>
  <c r="S3690" i="251" s="1"/>
  <c r="O3712" i="251"/>
  <c r="S3712" i="251" s="1"/>
  <c r="O3757" i="251"/>
  <c r="S3757" i="251" s="1"/>
  <c r="O3912" i="251"/>
  <c r="S3912" i="251" s="1"/>
  <c r="O3935" i="251"/>
  <c r="S3935" i="251" s="1"/>
  <c r="O3957" i="251"/>
  <c r="S3957" i="251" s="1"/>
  <c r="O4070" i="251"/>
  <c r="S4070" i="251" s="1"/>
  <c r="O4136" i="251"/>
  <c r="S4136" i="251" s="1"/>
  <c r="O4181" i="251"/>
  <c r="S4181" i="251" s="1"/>
  <c r="O4293" i="251"/>
  <c r="S4293" i="251" s="1"/>
  <c r="O4314" i="251"/>
  <c r="S4314" i="251" s="1"/>
  <c r="O4360" i="251"/>
  <c r="S4360" i="251" s="1"/>
  <c r="O4382" i="251"/>
  <c r="S4382" i="251" s="1"/>
  <c r="O4494" i="251"/>
  <c r="S4494" i="251" s="1"/>
  <c r="O4517" i="251"/>
  <c r="S4517" i="251" s="1"/>
  <c r="O4560" i="251"/>
  <c r="S4560" i="251" s="1"/>
  <c r="O4653" i="251"/>
  <c r="S4653" i="251" s="1"/>
  <c r="O4765" i="251"/>
  <c r="S4765" i="251" s="1"/>
  <c r="O4876" i="251"/>
  <c r="S4876" i="251" s="1"/>
  <c r="O4919" i="251"/>
  <c r="S4919" i="251" s="1"/>
  <c r="O5053" i="251"/>
  <c r="S5053" i="251" s="1"/>
  <c r="O5142" i="251"/>
  <c r="S5142" i="251" s="1"/>
  <c r="O5207" i="251"/>
  <c r="S5207" i="251" s="1"/>
  <c r="O5316" i="251"/>
  <c r="S5316" i="251" s="1"/>
  <c r="O5358" i="251"/>
  <c r="S5358" i="251" s="1"/>
  <c r="O5402" i="251"/>
  <c r="S5402" i="251" s="1"/>
  <c r="O5423" i="251"/>
  <c r="S5423" i="251" s="1"/>
  <c r="O5464" i="251"/>
  <c r="S5464" i="251" s="1"/>
  <c r="O5528" i="251"/>
  <c r="S5528" i="251" s="1"/>
  <c r="O5570" i="251"/>
  <c r="S5570" i="251" s="1"/>
  <c r="O5739" i="251"/>
  <c r="S5739" i="251" s="1"/>
  <c r="O5759" i="251"/>
  <c r="S5759" i="251" s="1"/>
  <c r="O5781" i="251"/>
  <c r="S5781" i="251" s="1"/>
  <c r="O5823" i="251"/>
  <c r="S5823" i="251" s="1"/>
  <c r="O5949" i="251"/>
  <c r="S5949" i="251" s="1"/>
  <c r="O5970" i="251"/>
  <c r="S5970" i="251" s="1"/>
  <c r="O6012" i="251"/>
  <c r="S6012" i="251" s="1"/>
  <c r="O6032" i="251"/>
  <c r="S6032" i="251" s="1"/>
  <c r="O6118" i="251"/>
  <c r="S6118" i="251" s="1"/>
  <c r="O6138" i="251"/>
  <c r="S6138" i="251" s="1"/>
  <c r="O6158" i="251"/>
  <c r="S6158" i="251" s="1"/>
  <c r="O6200" i="251"/>
  <c r="S6200" i="251" s="1"/>
  <c r="O6222" i="251"/>
  <c r="S6222" i="251" s="1"/>
  <c r="O6367" i="251"/>
  <c r="S6367" i="251" s="1"/>
  <c r="O6388" i="251"/>
  <c r="S6388" i="251" s="1"/>
  <c r="O6452" i="251"/>
  <c r="S6452" i="251" s="1"/>
  <c r="O6494" i="251"/>
  <c r="S6494" i="251" s="1"/>
  <c r="O6514" i="251"/>
  <c r="S6514" i="251" s="1"/>
  <c r="O6535" i="251"/>
  <c r="S6535" i="251" s="1"/>
  <c r="O6660" i="251"/>
  <c r="S6660" i="251" s="1"/>
  <c r="O6743" i="251"/>
  <c r="S6743" i="251" s="1"/>
  <c r="O6840" i="251"/>
  <c r="S6840" i="251" s="1"/>
  <c r="O6896" i="251"/>
  <c r="S6896" i="251" s="1"/>
  <c r="O6915" i="251"/>
  <c r="S6915" i="251" s="1"/>
  <c r="O6951" i="251"/>
  <c r="S6951" i="251" s="1"/>
  <c r="O6986" i="251"/>
  <c r="S6986" i="251" s="1"/>
  <c r="O7022" i="251"/>
  <c r="S7022" i="251" s="1"/>
  <c r="O7057" i="251"/>
  <c r="S7057" i="251" s="1"/>
  <c r="O7075" i="251"/>
  <c r="S7075" i="251" s="1"/>
  <c r="O7110" i="251"/>
  <c r="S7110" i="251" s="1"/>
  <c r="O7145" i="251"/>
  <c r="S7145" i="251" s="1"/>
  <c r="O7216" i="251"/>
  <c r="S7216" i="251" s="1"/>
  <c r="O7269" i="251"/>
  <c r="S7269" i="251" s="1"/>
  <c r="O7304" i="251"/>
  <c r="S7304" i="251" s="1"/>
  <c r="O7339" i="251"/>
  <c r="S7339" i="251" s="1"/>
  <c r="O7375" i="251"/>
  <c r="S7375" i="251" s="1"/>
  <c r="O7428" i="251"/>
  <c r="S7428" i="251" s="1"/>
  <c r="O7463" i="251"/>
  <c r="S7463" i="251" s="1"/>
  <c r="O7498" i="251"/>
  <c r="S7498" i="251" s="1"/>
  <c r="O7534" i="251"/>
  <c r="S7534" i="251" s="1"/>
  <c r="O7569" i="251"/>
  <c r="S7569" i="251" s="1"/>
  <c r="O7587" i="251"/>
  <c r="S7587" i="251" s="1"/>
  <c r="O7622" i="251"/>
  <c r="S7622" i="251" s="1"/>
  <c r="O7657" i="251"/>
  <c r="S7657" i="251" s="1"/>
  <c r="O7728" i="251"/>
  <c r="S7728" i="251" s="1"/>
  <c r="O7781" i="251"/>
  <c r="S7781" i="251" s="1"/>
  <c r="O7816" i="251"/>
  <c r="S7816" i="251" s="1"/>
  <c r="O7851" i="251"/>
  <c r="S7851" i="251" s="1"/>
  <c r="O7887" i="251"/>
  <c r="S7887" i="251" s="1"/>
  <c r="O7940" i="251"/>
  <c r="S7940" i="251" s="1"/>
  <c r="O7975" i="251"/>
  <c r="S7975" i="251" s="1"/>
  <c r="O8010" i="251"/>
  <c r="S8010" i="251" s="1"/>
  <c r="O8046" i="251"/>
  <c r="S8046" i="251" s="1"/>
  <c r="O8081" i="251"/>
  <c r="S8081" i="251" s="1"/>
  <c r="O8099" i="251"/>
  <c r="S8099" i="251" s="1"/>
  <c r="O8134" i="251"/>
  <c r="S8134" i="251" s="1"/>
  <c r="O8169" i="251"/>
  <c r="S8169" i="251" s="1"/>
  <c r="O8240" i="251"/>
  <c r="S8240" i="251" s="1"/>
  <c r="O8293" i="251"/>
  <c r="S8293" i="251" s="1"/>
  <c r="O8328" i="251"/>
  <c r="S8328" i="251" s="1"/>
  <c r="O8363" i="251"/>
  <c r="S8363" i="251" s="1"/>
  <c r="O8399" i="251"/>
  <c r="S8399" i="251" s="1"/>
  <c r="O8452" i="251"/>
  <c r="S8452" i="251" s="1"/>
  <c r="O8487" i="251"/>
  <c r="S8487" i="251" s="1"/>
  <c r="O8522" i="251"/>
  <c r="S8522" i="251" s="1"/>
  <c r="O8558" i="251"/>
  <c r="S8558" i="251" s="1"/>
  <c r="O8593" i="251"/>
  <c r="S8593" i="251" s="1"/>
  <c r="O98" i="251"/>
  <c r="S98" i="251" s="1"/>
  <c r="O378" i="251"/>
  <c r="S378" i="251" s="1"/>
  <c r="O487" i="251"/>
  <c r="S487" i="251" s="1"/>
  <c r="O572" i="251"/>
  <c r="S572" i="251" s="1"/>
  <c r="O765" i="251"/>
  <c r="S765" i="251" s="1"/>
  <c r="O818" i="251"/>
  <c r="S818" i="251" s="1"/>
  <c r="O844" i="251"/>
  <c r="S844" i="251" s="1"/>
  <c r="O897" i="251"/>
  <c r="S897" i="251" s="1"/>
  <c r="O1058" i="251"/>
  <c r="S1058" i="251" s="1"/>
  <c r="O1084" i="251"/>
  <c r="S1084" i="251" s="1"/>
  <c r="O1140" i="251"/>
  <c r="S1140" i="251" s="1"/>
  <c r="O1191" i="251"/>
  <c r="S1191" i="251" s="1"/>
  <c r="O1392" i="251"/>
  <c r="S1392" i="251" s="1"/>
  <c r="O1604" i="251"/>
  <c r="S1604" i="251" s="1"/>
  <c r="O2214" i="251"/>
  <c r="S2214" i="251" s="1"/>
  <c r="O2261" i="251"/>
  <c r="S2261" i="251" s="1"/>
  <c r="O2313" i="251"/>
  <c r="S2313" i="251" s="1"/>
  <c r="O2388" i="251"/>
  <c r="S2388" i="251" s="1"/>
  <c r="O2411" i="251"/>
  <c r="S2411" i="251" s="1"/>
  <c r="O2433" i="251"/>
  <c r="S2433" i="251" s="1"/>
  <c r="O2709" i="251"/>
  <c r="S2709" i="251" s="1"/>
  <c r="O2810" i="251"/>
  <c r="S2810" i="251" s="1"/>
  <c r="O3029" i="251"/>
  <c r="S3029" i="251" s="1"/>
  <c r="O3076" i="251"/>
  <c r="S3076" i="251" s="1"/>
  <c r="O3099" i="251"/>
  <c r="S3099" i="251" s="1"/>
  <c r="O3264" i="251"/>
  <c r="S3264" i="251" s="1"/>
  <c r="O3310" i="251"/>
  <c r="S3310" i="251" s="1"/>
  <c r="O3378" i="251"/>
  <c r="S3378" i="251" s="1"/>
  <c r="O3400" i="251"/>
  <c r="S3400" i="251" s="1"/>
  <c r="O3560" i="251"/>
  <c r="S3560" i="251" s="1"/>
  <c r="O3605" i="251"/>
  <c r="S3605" i="251" s="1"/>
  <c r="O3647" i="251"/>
  <c r="S3647" i="251" s="1"/>
  <c r="O3781" i="251"/>
  <c r="S3781" i="251" s="1"/>
  <c r="O3892" i="251"/>
  <c r="S3892" i="251" s="1"/>
  <c r="O3936" i="251"/>
  <c r="S3936" i="251" s="1"/>
  <c r="O3958" i="251"/>
  <c r="S3958" i="251" s="1"/>
  <c r="O4071" i="251"/>
  <c r="S4071" i="251" s="1"/>
  <c r="O4160" i="251"/>
  <c r="S4160" i="251" s="1"/>
  <c r="O4250" i="251"/>
  <c r="S4250" i="251" s="1"/>
  <c r="O4452" i="251"/>
  <c r="S4452" i="251" s="1"/>
  <c r="O4518" i="251"/>
  <c r="S4518" i="251" s="1"/>
  <c r="O4586" i="251"/>
  <c r="S4586" i="251" s="1"/>
  <c r="O4654" i="251"/>
  <c r="S4654" i="251" s="1"/>
  <c r="O4677" i="251"/>
  <c r="S4677" i="251" s="1"/>
  <c r="O4701" i="251"/>
  <c r="S4701" i="251" s="1"/>
  <c r="O4722" i="251"/>
  <c r="S4722" i="251" s="1"/>
  <c r="O4744" i="251"/>
  <c r="S4744" i="251" s="1"/>
  <c r="O4920" i="251"/>
  <c r="S4920" i="251" s="1"/>
  <c r="O4942" i="251"/>
  <c r="S4942" i="251" s="1"/>
  <c r="O4964" i="251"/>
  <c r="S4964" i="251" s="1"/>
  <c r="O5054" i="251"/>
  <c r="S5054" i="251" s="1"/>
  <c r="O5143" i="251"/>
  <c r="S5143" i="251" s="1"/>
  <c r="O5165" i="251"/>
  <c r="S5165" i="251" s="1"/>
  <c r="O5208" i="251"/>
  <c r="S5208" i="251" s="1"/>
  <c r="O5317" i="251"/>
  <c r="S5317" i="251" s="1"/>
  <c r="O5338" i="251"/>
  <c r="S5338" i="251" s="1"/>
  <c r="O5424" i="251"/>
  <c r="S5424" i="251" s="1"/>
  <c r="O5550" i="251"/>
  <c r="S5550" i="251" s="1"/>
  <c r="O5678" i="251"/>
  <c r="S5678" i="251" s="1"/>
  <c r="O5740" i="251"/>
  <c r="S5740" i="251" s="1"/>
  <c r="O5782" i="251"/>
  <c r="S5782" i="251" s="1"/>
  <c r="O5909" i="251"/>
  <c r="S5909" i="251" s="1"/>
  <c r="O5930" i="251"/>
  <c r="S5930" i="251" s="1"/>
  <c r="O5950" i="251"/>
  <c r="S5950" i="251" s="1"/>
  <c r="O5992" i="251"/>
  <c r="S5992" i="251" s="1"/>
  <c r="O6139" i="251"/>
  <c r="S6139" i="251" s="1"/>
  <c r="O6159" i="251"/>
  <c r="S6159" i="251" s="1"/>
  <c r="O6223" i="251"/>
  <c r="S6223" i="251" s="1"/>
  <c r="O6244" i="251"/>
  <c r="S6244" i="251" s="1"/>
  <c r="O6285" i="251"/>
  <c r="S6285" i="251" s="1"/>
  <c r="O6368" i="251"/>
  <c r="S6368" i="251" s="1"/>
  <c r="O6389" i="251"/>
  <c r="S6389" i="251" s="1"/>
  <c r="O6411" i="251"/>
  <c r="S6411" i="251" s="1"/>
  <c r="O6453" i="251"/>
  <c r="S6453" i="251" s="1"/>
  <c r="O6495" i="251"/>
  <c r="S6495" i="251" s="1"/>
  <c r="O6600" i="251"/>
  <c r="S6600" i="251" s="1"/>
  <c r="O6682" i="251"/>
  <c r="S6682" i="251" s="1"/>
  <c r="O6703" i="251"/>
  <c r="S6703" i="251" s="1"/>
  <c r="O6724" i="251"/>
  <c r="S6724" i="251" s="1"/>
  <c r="O6744" i="251"/>
  <c r="S6744" i="251" s="1"/>
  <c r="O6784" i="251"/>
  <c r="S6784" i="251" s="1"/>
  <c r="O6803" i="251"/>
  <c r="S6803" i="251" s="1"/>
  <c r="O6841" i="251"/>
  <c r="S6841" i="251" s="1"/>
  <c r="O6897" i="251"/>
  <c r="S6897" i="251" s="1"/>
  <c r="O6916" i="251"/>
  <c r="S6916" i="251" s="1"/>
  <c r="O6952" i="251"/>
  <c r="S6952" i="251" s="1"/>
  <c r="O6987" i="251"/>
  <c r="S6987" i="251" s="1"/>
  <c r="O7023" i="251"/>
  <c r="S7023" i="251" s="1"/>
  <c r="O7076" i="251"/>
  <c r="S7076" i="251" s="1"/>
  <c r="O7111" i="251"/>
  <c r="S7111" i="251" s="1"/>
  <c r="O7146" i="251"/>
  <c r="S7146" i="251" s="1"/>
  <c r="O7182" i="251"/>
  <c r="S7182" i="251" s="1"/>
  <c r="O7217" i="251"/>
  <c r="S7217" i="251" s="1"/>
  <c r="O7235" i="251"/>
  <c r="S7235" i="251" s="1"/>
  <c r="O7270" i="251"/>
  <c r="S7270" i="251" s="1"/>
  <c r="O7305" i="251"/>
  <c r="S7305" i="251" s="1"/>
  <c r="O7376" i="251"/>
  <c r="S7376" i="251" s="1"/>
  <c r="O7429" i="251"/>
  <c r="S7429" i="251" s="1"/>
  <c r="O7464" i="251"/>
  <c r="S7464" i="251" s="1"/>
  <c r="O7499" i="251"/>
  <c r="S7499" i="251" s="1"/>
  <c r="O7535" i="251"/>
  <c r="S7535" i="251" s="1"/>
  <c r="O7588" i="251"/>
  <c r="S7588" i="251" s="1"/>
  <c r="O7623" i="251"/>
  <c r="S7623" i="251" s="1"/>
  <c r="O7658" i="251"/>
  <c r="S7658" i="251" s="1"/>
  <c r="O7694" i="251"/>
  <c r="S7694" i="251" s="1"/>
  <c r="O7729" i="251"/>
  <c r="S7729" i="251" s="1"/>
  <c r="O7747" i="251"/>
  <c r="S7747" i="251" s="1"/>
  <c r="O7782" i="251"/>
  <c r="S7782" i="251" s="1"/>
  <c r="O7817" i="251"/>
  <c r="S7817" i="251" s="1"/>
  <c r="O7888" i="251"/>
  <c r="S7888" i="251" s="1"/>
  <c r="O7941" i="251"/>
  <c r="S7941" i="251" s="1"/>
  <c r="O7976" i="251"/>
  <c r="S7976" i="251" s="1"/>
  <c r="O8011" i="251"/>
  <c r="S8011" i="251" s="1"/>
  <c r="O8047" i="251"/>
  <c r="S8047" i="251" s="1"/>
  <c r="O8100" i="251"/>
  <c r="S8100" i="251" s="1"/>
  <c r="O8135" i="251"/>
  <c r="S8135" i="251" s="1"/>
  <c r="O8170" i="251"/>
  <c r="S8170" i="251" s="1"/>
  <c r="O8206" i="251"/>
  <c r="S8206" i="251" s="1"/>
  <c r="O8241" i="251"/>
  <c r="S8241" i="251" s="1"/>
  <c r="O8259" i="251"/>
  <c r="S8259" i="251" s="1"/>
  <c r="O8294" i="251"/>
  <c r="S8294" i="251" s="1"/>
  <c r="O8329" i="251"/>
  <c r="S8329" i="251" s="1"/>
  <c r="O8400" i="251"/>
  <c r="S8400" i="251" s="1"/>
  <c r="O8453" i="251"/>
  <c r="S8453" i="251" s="1"/>
  <c r="O8488" i="251"/>
  <c r="S8488" i="251" s="1"/>
  <c r="O8523" i="251"/>
  <c r="S8523" i="251" s="1"/>
  <c r="O8559" i="251"/>
  <c r="S8559" i="251" s="1"/>
  <c r="O8612" i="251"/>
  <c r="S8612" i="251" s="1"/>
  <c r="O8647" i="251"/>
  <c r="S8647" i="251" s="1"/>
  <c r="O8682" i="251"/>
  <c r="S8682" i="251" s="1"/>
  <c r="O8718" i="251"/>
  <c r="S8718" i="251" s="1"/>
  <c r="O8753" i="251"/>
  <c r="S8753" i="251" s="1"/>
  <c r="O8771" i="251"/>
  <c r="S8771" i="251" s="1"/>
  <c r="O8806" i="251"/>
  <c r="S8806" i="251" s="1"/>
  <c r="O8841" i="251"/>
  <c r="S8841" i="251" s="1"/>
  <c r="O8912" i="251"/>
  <c r="S8912" i="251" s="1"/>
  <c r="O8965" i="251"/>
  <c r="S8965" i="251" s="1"/>
  <c r="O9000" i="251"/>
  <c r="S9000" i="251" s="1"/>
  <c r="O9035" i="251"/>
  <c r="S9035" i="251" s="1"/>
  <c r="O9071" i="251"/>
  <c r="S9071" i="251" s="1"/>
  <c r="O9124" i="251"/>
  <c r="S9124" i="251" s="1"/>
  <c r="O9159" i="251"/>
  <c r="S9159" i="251" s="1"/>
  <c r="O9194" i="251"/>
  <c r="S9194" i="251" s="1"/>
  <c r="O9230" i="251"/>
  <c r="S9230" i="251" s="1"/>
  <c r="O9265" i="251"/>
  <c r="S9265" i="251" s="1"/>
  <c r="O9283" i="251"/>
  <c r="S9283" i="251" s="1"/>
  <c r="O9318" i="251"/>
  <c r="S9318" i="251" s="1"/>
  <c r="O9353" i="251"/>
  <c r="S9353" i="251" s="1"/>
  <c r="O9424" i="251"/>
  <c r="S9424" i="251" s="1"/>
  <c r="O9477" i="251"/>
  <c r="S9477" i="251" s="1"/>
  <c r="O9512" i="251"/>
  <c r="S9512" i="251" s="1"/>
  <c r="O9547" i="251"/>
  <c r="S9547" i="251" s="1"/>
  <c r="O9583" i="251"/>
  <c r="S9583" i="251" s="1"/>
  <c r="O42" i="251"/>
  <c r="S42" i="251" s="1"/>
  <c r="O126" i="251"/>
  <c r="S126" i="251" s="1"/>
  <c r="O184" i="251"/>
  <c r="S184" i="251" s="1"/>
  <c r="O545" i="251"/>
  <c r="S545" i="251" s="1"/>
  <c r="O952" i="251"/>
  <c r="S952" i="251" s="1"/>
  <c r="O1008" i="251"/>
  <c r="S1008" i="251" s="1"/>
  <c r="O1216" i="251"/>
  <c r="S1216" i="251" s="1"/>
  <c r="O1472" i="251"/>
  <c r="S1472" i="251" s="1"/>
  <c r="O1500" i="251"/>
  <c r="S1500" i="251" s="1"/>
  <c r="O1658" i="251"/>
  <c r="S1658" i="251" s="1"/>
  <c r="O1685" i="251"/>
  <c r="S1685" i="251" s="1"/>
  <c r="O1736" i="251"/>
  <c r="S1736" i="251" s="1"/>
  <c r="O1818" i="251"/>
  <c r="S1818" i="251" s="1"/>
  <c r="O1844" i="251"/>
  <c r="S1844" i="251" s="1"/>
  <c r="O1945" i="251"/>
  <c r="S1945" i="251" s="1"/>
  <c r="O2070" i="251"/>
  <c r="S2070" i="251" s="1"/>
  <c r="O2117" i="251"/>
  <c r="S2117" i="251" s="1"/>
  <c r="O2166" i="251"/>
  <c r="S2166" i="251" s="1"/>
  <c r="O2238" i="251"/>
  <c r="S2238" i="251" s="1"/>
  <c r="O2559" i="251"/>
  <c r="S2559" i="251" s="1"/>
  <c r="O2636" i="251"/>
  <c r="S2636" i="251" s="1"/>
  <c r="O2662" i="251"/>
  <c r="S2662" i="251" s="1"/>
  <c r="O2686" i="251"/>
  <c r="S2686" i="251" s="1"/>
  <c r="O2785" i="251"/>
  <c r="S2785" i="251" s="1"/>
  <c r="O2835" i="251"/>
  <c r="S2835" i="251" s="1"/>
  <c r="O2907" i="251"/>
  <c r="S2907" i="251" s="1"/>
  <c r="O3053" i="251"/>
  <c r="S3053" i="251" s="1"/>
  <c r="O3148" i="251"/>
  <c r="S3148" i="251" s="1"/>
  <c r="O3243" i="251"/>
  <c r="S3243" i="251" s="1"/>
  <c r="O3287" i="251"/>
  <c r="S3287" i="251" s="1"/>
  <c r="O3447" i="251"/>
  <c r="S3447" i="251" s="1"/>
  <c r="O3470" i="251"/>
  <c r="S3470" i="251" s="1"/>
  <c r="O3493" i="251"/>
  <c r="S3493" i="251" s="1"/>
  <c r="O3583" i="251"/>
  <c r="S3583" i="251" s="1"/>
  <c r="O3627" i="251"/>
  <c r="S3627" i="251" s="1"/>
  <c r="O3671" i="251"/>
  <c r="S3671" i="251" s="1"/>
  <c r="O3692" i="251"/>
  <c r="S3692" i="251" s="1"/>
  <c r="O3847" i="251"/>
  <c r="S3847" i="251" s="1"/>
  <c r="O3982" i="251"/>
  <c r="S3982" i="251" s="1"/>
  <c r="O4006" i="251"/>
  <c r="S4006" i="251" s="1"/>
  <c r="O4094" i="251"/>
  <c r="S4094" i="251" s="1"/>
  <c r="O4116" i="251"/>
  <c r="S4116" i="251" s="1"/>
  <c r="O4228" i="251"/>
  <c r="S4228" i="251" s="1"/>
  <c r="O4272" i="251"/>
  <c r="S4272" i="251" s="1"/>
  <c r="O4316" i="251"/>
  <c r="S4316" i="251" s="1"/>
  <c r="O4407" i="251"/>
  <c r="S4407" i="251" s="1"/>
  <c r="O4496" i="251"/>
  <c r="S4496" i="251" s="1"/>
  <c r="O4541" i="251"/>
  <c r="S4541" i="251" s="1"/>
  <c r="O4790" i="251"/>
  <c r="S4790" i="251" s="1"/>
  <c r="O4811" i="251"/>
  <c r="S4811" i="251" s="1"/>
  <c r="O4855" i="251"/>
  <c r="S4855" i="251" s="1"/>
  <c r="O4878" i="251"/>
  <c r="S4878" i="251" s="1"/>
  <c r="O5010" i="251"/>
  <c r="S5010" i="251" s="1"/>
  <c r="O5077" i="251"/>
  <c r="S5077" i="251" s="1"/>
  <c r="O5296" i="251"/>
  <c r="S5296" i="251" s="1"/>
  <c r="O5383" i="251"/>
  <c r="S5383" i="251" s="1"/>
  <c r="O5404" i="251"/>
  <c r="S5404" i="251" s="1"/>
  <c r="O5466" i="251"/>
  <c r="S5466" i="251" s="1"/>
  <c r="O5486" i="251"/>
  <c r="S5486" i="251" s="1"/>
  <c r="O5530" i="251"/>
  <c r="S5530" i="251" s="1"/>
  <c r="O5594" i="251"/>
  <c r="S5594" i="251" s="1"/>
  <c r="O5614" i="251"/>
  <c r="S5614" i="251" s="1"/>
  <c r="O5720" i="251"/>
  <c r="S5720" i="251" s="1"/>
  <c r="O5804" i="251"/>
  <c r="S5804" i="251" s="1"/>
  <c r="O5846" i="251"/>
  <c r="S5846" i="251" s="1"/>
  <c r="O5868" i="251"/>
  <c r="S5868" i="251" s="1"/>
  <c r="O5888" i="251"/>
  <c r="S5888" i="251" s="1"/>
  <c r="O6014" i="251"/>
  <c r="S6014" i="251" s="1"/>
  <c r="O6034" i="251"/>
  <c r="S6034" i="251" s="1"/>
  <c r="O6055" i="251"/>
  <c r="S6055" i="251" s="1"/>
  <c r="O6076" i="251"/>
  <c r="S6076" i="251" s="1"/>
  <c r="O6120" i="251"/>
  <c r="S6120" i="251" s="1"/>
  <c r="O6182" i="251"/>
  <c r="S6182" i="251" s="1"/>
  <c r="O6348" i="251"/>
  <c r="S6348" i="251" s="1"/>
  <c r="O6475" i="251"/>
  <c r="S6475" i="251" s="1"/>
  <c r="O6516" i="251"/>
  <c r="S6516" i="251" s="1"/>
  <c r="O6558" i="251"/>
  <c r="S6558" i="251" s="1"/>
  <c r="O6621" i="251"/>
  <c r="S6621" i="251" s="1"/>
  <c r="O6764" i="251"/>
  <c r="S6764" i="251" s="1"/>
  <c r="O6823" i="251"/>
  <c r="S6823" i="251" s="1"/>
  <c r="O6860" i="251"/>
  <c r="S6860" i="251" s="1"/>
  <c r="O6879" i="251"/>
  <c r="S6879" i="251" s="1"/>
  <c r="O6935" i="251"/>
  <c r="S6935" i="251" s="1"/>
  <c r="O6970" i="251"/>
  <c r="S6970" i="251" s="1"/>
  <c r="O7006" i="251"/>
  <c r="S7006" i="251" s="1"/>
  <c r="O7041" i="251"/>
  <c r="S7041" i="251" s="1"/>
  <c r="O7059" i="251"/>
  <c r="S7059" i="251" s="1"/>
  <c r="O7094" i="251"/>
  <c r="S7094" i="251" s="1"/>
  <c r="O7129" i="251"/>
  <c r="S7129" i="251" s="1"/>
  <c r="O7200" i="251"/>
  <c r="S7200" i="251" s="1"/>
  <c r="O7253" i="251"/>
  <c r="S7253" i="251" s="1"/>
  <c r="O7288" i="251"/>
  <c r="S7288" i="251" s="1"/>
  <c r="O7323" i="251"/>
  <c r="S7323" i="251" s="1"/>
  <c r="O7359" i="251"/>
  <c r="S7359" i="251" s="1"/>
  <c r="O7412" i="251"/>
  <c r="S7412" i="251" s="1"/>
  <c r="O7447" i="251"/>
  <c r="S7447" i="251" s="1"/>
  <c r="O7482" i="251"/>
  <c r="S7482" i="251" s="1"/>
  <c r="O7518" i="251"/>
  <c r="S7518" i="251" s="1"/>
  <c r="O7553" i="251"/>
  <c r="S7553" i="251" s="1"/>
  <c r="O7571" i="251"/>
  <c r="S7571" i="251" s="1"/>
  <c r="O7606" i="251"/>
  <c r="S7606" i="251" s="1"/>
  <c r="O7641" i="251"/>
  <c r="S7641" i="251" s="1"/>
  <c r="O7712" i="251"/>
  <c r="S7712" i="251" s="1"/>
  <c r="O7765" i="251"/>
  <c r="S7765" i="251" s="1"/>
  <c r="O7800" i="251"/>
  <c r="S7800" i="251" s="1"/>
  <c r="O7835" i="251"/>
  <c r="S7835" i="251" s="1"/>
  <c r="O7871" i="251"/>
  <c r="S7871" i="251" s="1"/>
  <c r="O7924" i="251"/>
  <c r="S7924" i="251" s="1"/>
  <c r="O7959" i="251"/>
  <c r="S7959" i="251" s="1"/>
  <c r="O7994" i="251"/>
  <c r="S7994" i="251" s="1"/>
  <c r="O8030" i="251"/>
  <c r="S8030" i="251" s="1"/>
  <c r="O8065" i="251"/>
  <c r="S8065" i="251" s="1"/>
  <c r="O8083" i="251"/>
  <c r="S8083" i="251" s="1"/>
  <c r="O8118" i="251"/>
  <c r="S8118" i="251" s="1"/>
  <c r="O8153" i="251"/>
  <c r="S8153" i="251" s="1"/>
  <c r="O8224" i="251"/>
  <c r="S8224" i="251" s="1"/>
  <c r="O8277" i="251"/>
  <c r="S8277" i="251" s="1"/>
  <c r="O8312" i="251"/>
  <c r="S8312" i="251" s="1"/>
  <c r="O8347" i="251"/>
  <c r="S8347" i="251" s="1"/>
  <c r="O8383" i="251"/>
  <c r="S8383" i="251" s="1"/>
  <c r="O8436" i="251"/>
  <c r="S8436" i="251" s="1"/>
  <c r="O8471" i="251"/>
  <c r="S8471" i="251" s="1"/>
  <c r="O8506" i="251"/>
  <c r="S8506" i="251" s="1"/>
  <c r="O8542" i="251"/>
  <c r="S8542" i="251" s="1"/>
  <c r="O8577" i="251"/>
  <c r="S8577" i="251" s="1"/>
  <c r="O8595" i="251"/>
  <c r="S8595" i="251" s="1"/>
  <c r="O8630" i="251"/>
  <c r="S8630" i="251" s="1"/>
  <c r="O8665" i="251"/>
  <c r="S8665" i="251" s="1"/>
  <c r="O8736" i="251"/>
  <c r="S8736" i="251" s="1"/>
  <c r="O8789" i="251"/>
  <c r="S8789" i="251" s="1"/>
  <c r="O418" i="251"/>
  <c r="S418" i="251" s="1"/>
  <c r="O474" i="251"/>
  <c r="S474" i="251" s="1"/>
  <c r="O586" i="251"/>
  <c r="S586" i="251" s="1"/>
  <c r="O724" i="251"/>
  <c r="S724" i="251" s="1"/>
  <c r="O752" i="251"/>
  <c r="S752" i="251" s="1"/>
  <c r="O966" i="251"/>
  <c r="S966" i="251" s="1"/>
  <c r="O993" i="251"/>
  <c r="S993" i="251" s="1"/>
  <c r="O1229" i="251"/>
  <c r="S1229" i="251" s="1"/>
  <c r="O1279" i="251"/>
  <c r="S1279" i="251" s="1"/>
  <c r="O1459" i="251"/>
  <c r="S1459" i="251" s="1"/>
  <c r="O1724" i="251"/>
  <c r="S1724" i="251" s="1"/>
  <c r="O1882" i="251"/>
  <c r="S1882" i="251" s="1"/>
  <c r="O1982" i="251"/>
  <c r="S1982" i="251" s="1"/>
  <c r="O2007" i="251"/>
  <c r="S2007" i="251" s="1"/>
  <c r="O2031" i="251"/>
  <c r="S2031" i="251" s="1"/>
  <c r="O2079" i="251"/>
  <c r="S2079" i="251" s="1"/>
  <c r="O2177" i="251"/>
  <c r="S2177" i="251" s="1"/>
  <c r="O2202" i="251"/>
  <c r="S2202" i="251" s="1"/>
  <c r="O2399" i="251"/>
  <c r="S2399" i="251" s="1"/>
  <c r="O2494" i="251"/>
  <c r="S2494" i="251" s="1"/>
  <c r="O2521" i="251"/>
  <c r="S2521" i="251" s="1"/>
  <c r="O2797" i="251"/>
  <c r="S2797" i="251" s="1"/>
  <c r="O3111" i="251"/>
  <c r="S3111" i="251" s="1"/>
  <c r="O3135" i="251"/>
  <c r="S3135" i="251" s="1"/>
  <c r="O3276" i="251"/>
  <c r="S3276" i="251" s="1"/>
  <c r="O3298" i="251"/>
  <c r="S3298" i="251" s="1"/>
  <c r="O3389" i="251"/>
  <c r="S3389" i="251" s="1"/>
  <c r="O3594" i="251"/>
  <c r="S3594" i="251" s="1"/>
  <c r="O3615" i="251"/>
  <c r="S3615" i="251" s="1"/>
  <c r="O3703" i="251"/>
  <c r="S3703" i="251" s="1"/>
  <c r="O3725" i="251"/>
  <c r="S3725" i="251" s="1"/>
  <c r="O3748" i="251"/>
  <c r="S3748" i="251" s="1"/>
  <c r="O3790" i="251"/>
  <c r="S3790" i="251" s="1"/>
  <c r="O3836" i="251"/>
  <c r="S3836" i="251" s="1"/>
  <c r="O3858" i="251"/>
  <c r="S3858" i="251" s="1"/>
  <c r="O3901" i="251"/>
  <c r="S3901" i="251" s="1"/>
  <c r="O4016" i="251"/>
  <c r="S4016" i="251" s="1"/>
  <c r="O4039" i="251"/>
  <c r="S4039" i="251" s="1"/>
  <c r="O4125" i="251"/>
  <c r="S4125" i="251" s="1"/>
  <c r="O4149" i="251"/>
  <c r="S4149" i="251" s="1"/>
  <c r="O4215" i="251"/>
  <c r="S4215" i="251" s="1"/>
  <c r="O4284" i="251"/>
  <c r="S4284" i="251" s="1"/>
  <c r="O4373" i="251"/>
  <c r="S4373" i="251" s="1"/>
  <c r="O4440" i="251"/>
  <c r="S4440" i="251" s="1"/>
  <c r="O4711" i="251"/>
  <c r="S4711" i="251" s="1"/>
  <c r="O4778" i="251"/>
  <c r="S4778" i="251" s="1"/>
  <c r="O4866" i="251"/>
  <c r="S4866" i="251" s="1"/>
  <c r="O4932" i="251"/>
  <c r="S4932" i="251" s="1"/>
  <c r="O4954" i="251"/>
  <c r="S4954" i="251" s="1"/>
  <c r="O5042" i="251"/>
  <c r="S5042" i="251" s="1"/>
  <c r="O5087" i="251"/>
  <c r="S5087" i="251" s="1"/>
  <c r="O5111" i="251"/>
  <c r="S5111" i="251" s="1"/>
  <c r="O5263" i="251"/>
  <c r="S5263" i="251" s="1"/>
  <c r="O5327" i="251"/>
  <c r="S5327" i="251" s="1"/>
  <c r="O5371" i="251"/>
  <c r="S5371" i="251" s="1"/>
  <c r="O5476" i="251"/>
  <c r="S5476" i="251" s="1"/>
  <c r="O5540" i="251"/>
  <c r="S5540" i="251" s="1"/>
  <c r="O5624" i="251"/>
  <c r="S5624" i="251" s="1"/>
  <c r="O5645" i="251"/>
  <c r="S5645" i="251" s="1"/>
  <c r="O5687" i="251"/>
  <c r="S5687" i="251" s="1"/>
  <c r="O5751" i="251"/>
  <c r="S5751" i="251" s="1"/>
  <c r="O5772" i="251"/>
  <c r="S5772" i="251" s="1"/>
  <c r="O5815" i="251"/>
  <c r="S5815" i="251" s="1"/>
  <c r="O5835" i="251"/>
  <c r="S5835" i="251" s="1"/>
  <c r="O5856" i="251"/>
  <c r="S5856" i="251" s="1"/>
  <c r="O5940" i="251"/>
  <c r="S5940" i="251" s="1"/>
  <c r="O5982" i="251"/>
  <c r="S5982" i="251" s="1"/>
  <c r="O6087" i="251"/>
  <c r="S6087" i="251" s="1"/>
  <c r="O6108" i="251"/>
  <c r="S6108" i="251" s="1"/>
  <c r="O6191" i="251"/>
  <c r="S6191" i="251" s="1"/>
  <c r="O6213" i="251"/>
  <c r="S6213" i="251" s="1"/>
  <c r="O6316" i="251"/>
  <c r="S6316" i="251" s="1"/>
  <c r="O6399" i="251"/>
  <c r="S6399" i="251" s="1"/>
  <c r="O6463" i="251"/>
  <c r="S6463" i="251" s="1"/>
  <c r="O6506" i="251"/>
  <c r="S6506" i="251" s="1"/>
  <c r="O6548" i="251"/>
  <c r="S6548" i="251" s="1"/>
  <c r="O6568" i="251"/>
  <c r="S6568" i="251" s="1"/>
  <c r="O6651" i="251"/>
  <c r="S6651" i="251" s="1"/>
  <c r="O6671" i="251"/>
  <c r="S6671" i="251" s="1"/>
  <c r="O6692" i="251"/>
  <c r="S6692" i="251" s="1"/>
  <c r="O6755" i="251"/>
  <c r="S6755" i="251" s="1"/>
  <c r="O6812" i="251"/>
  <c r="S6812" i="251" s="1"/>
  <c r="O6887" i="251"/>
  <c r="S6887" i="251" s="1"/>
  <c r="O6961" i="251"/>
  <c r="S6961" i="251" s="1"/>
  <c r="O6979" i="251"/>
  <c r="S6979" i="251" s="1"/>
  <c r="O7014" i="251"/>
  <c r="S7014" i="251" s="1"/>
  <c r="O7049" i="251"/>
  <c r="S7049" i="251" s="1"/>
  <c r="O7120" i="251"/>
  <c r="S7120" i="251" s="1"/>
  <c r="O7173" i="251"/>
  <c r="S7173" i="251" s="1"/>
  <c r="O7208" i="251"/>
  <c r="S7208" i="251" s="1"/>
  <c r="O7243" i="251"/>
  <c r="S7243" i="251" s="1"/>
  <c r="O7279" i="251"/>
  <c r="S7279" i="251" s="1"/>
  <c r="O7332" i="251"/>
  <c r="S7332" i="251" s="1"/>
  <c r="O7367" i="251"/>
  <c r="S7367" i="251" s="1"/>
  <c r="O7402" i="251"/>
  <c r="S7402" i="251" s="1"/>
  <c r="O7438" i="251"/>
  <c r="S7438" i="251" s="1"/>
  <c r="O7473" i="251"/>
  <c r="S7473" i="251" s="1"/>
  <c r="O7491" i="251"/>
  <c r="S7491" i="251" s="1"/>
  <c r="O7526" i="251"/>
  <c r="S7526" i="251" s="1"/>
  <c r="O7561" i="251"/>
  <c r="S7561" i="251" s="1"/>
  <c r="O7632" i="251"/>
  <c r="S7632" i="251" s="1"/>
  <c r="O7685" i="251"/>
  <c r="S7685" i="251" s="1"/>
  <c r="O7720" i="251"/>
  <c r="S7720" i="251" s="1"/>
  <c r="O7755" i="251"/>
  <c r="S7755" i="251" s="1"/>
  <c r="O7791" i="251"/>
  <c r="S7791" i="251" s="1"/>
  <c r="O7844" i="251"/>
  <c r="S7844" i="251" s="1"/>
  <c r="O7879" i="251"/>
  <c r="S7879" i="251" s="1"/>
  <c r="O7914" i="251"/>
  <c r="S7914" i="251" s="1"/>
  <c r="O7950" i="251"/>
  <c r="S7950" i="251" s="1"/>
  <c r="O7985" i="251"/>
  <c r="S7985" i="251" s="1"/>
  <c r="O8003" i="251"/>
  <c r="S8003" i="251" s="1"/>
  <c r="O8038" i="251"/>
  <c r="S8038" i="251" s="1"/>
  <c r="O8073" i="251"/>
  <c r="S8073" i="251" s="1"/>
  <c r="O8144" i="251"/>
  <c r="S8144" i="251" s="1"/>
  <c r="O8197" i="251"/>
  <c r="S8197" i="251" s="1"/>
  <c r="O8232" i="251"/>
  <c r="S8232" i="251" s="1"/>
  <c r="O8267" i="251"/>
  <c r="S8267" i="251" s="1"/>
  <c r="O8303" i="251"/>
  <c r="S8303" i="251" s="1"/>
  <c r="O8356" i="251"/>
  <c r="S8356" i="251" s="1"/>
  <c r="O8391" i="251"/>
  <c r="S8391" i="251" s="1"/>
  <c r="O8426" i="251"/>
  <c r="S8426" i="251" s="1"/>
  <c r="O8462" i="251"/>
  <c r="S8462" i="251" s="1"/>
  <c r="O8497" i="251"/>
  <c r="S8497" i="251" s="1"/>
  <c r="O8515" i="251"/>
  <c r="S8515" i="251" s="1"/>
  <c r="O8550" i="251"/>
  <c r="S8550" i="251" s="1"/>
  <c r="O8585" i="251"/>
  <c r="S8585" i="251" s="1"/>
  <c r="O8656" i="251"/>
  <c r="S8656" i="251" s="1"/>
  <c r="O8709" i="251"/>
  <c r="S8709" i="251" s="1"/>
  <c r="O8744" i="251"/>
  <c r="S8744" i="251" s="1"/>
  <c r="O8779" i="251"/>
  <c r="S8779" i="251" s="1"/>
  <c r="O8815" i="251"/>
  <c r="S8815" i="251" s="1"/>
  <c r="O120" i="251"/>
  <c r="S120" i="251" s="1"/>
  <c r="O239" i="251"/>
  <c r="S239" i="251" s="1"/>
  <c r="O466" i="251"/>
  <c r="S466" i="251" s="1"/>
  <c r="O1215" i="251"/>
  <c r="S1215" i="251" s="1"/>
  <c r="O1540" i="251"/>
  <c r="S1540" i="251" s="1"/>
  <c r="O1730" i="251"/>
  <c r="S1730" i="251" s="1"/>
  <c r="O1758" i="251"/>
  <c r="S1758" i="251" s="1"/>
  <c r="O2026" i="251"/>
  <c r="S2026" i="251" s="1"/>
  <c r="O2283" i="251"/>
  <c r="S2283" i="251" s="1"/>
  <c r="O2412" i="251"/>
  <c r="S2412" i="251" s="1"/>
  <c r="O2435" i="251"/>
  <c r="S2435" i="251" s="1"/>
  <c r="O2617" i="251"/>
  <c r="S2617" i="251" s="1"/>
  <c r="O2698" i="251"/>
  <c r="S2698" i="251" s="1"/>
  <c r="O2723" i="251"/>
  <c r="S2723" i="251" s="1"/>
  <c r="O2877" i="251"/>
  <c r="S2877" i="251" s="1"/>
  <c r="O2903" i="251"/>
  <c r="S2903" i="251" s="1"/>
  <c r="O3304" i="251"/>
  <c r="S3304" i="251" s="1"/>
  <c r="O3328" i="251"/>
  <c r="S3328" i="251" s="1"/>
  <c r="O3519" i="251"/>
  <c r="S3519" i="251" s="1"/>
  <c r="O3541" i="251"/>
  <c r="S3541" i="251" s="1"/>
  <c r="O3636" i="251"/>
  <c r="S3636" i="251" s="1"/>
  <c r="O3734" i="251"/>
  <c r="S3734" i="251" s="1"/>
  <c r="O4045" i="251"/>
  <c r="S4045" i="251" s="1"/>
  <c r="O4091" i="251"/>
  <c r="S4091" i="251" s="1"/>
  <c r="O4210" i="251"/>
  <c r="S4210" i="251" s="1"/>
  <c r="O4258" i="251"/>
  <c r="S4258" i="251" s="1"/>
  <c r="O4304" i="251"/>
  <c r="S4304" i="251" s="1"/>
  <c r="O4375" i="251"/>
  <c r="S4375" i="251" s="1"/>
  <c r="O4422" i="251"/>
  <c r="S4422" i="251" s="1"/>
  <c r="O4636" i="251"/>
  <c r="S4636" i="251" s="1"/>
  <c r="O4684" i="251"/>
  <c r="S4684" i="251" s="1"/>
  <c r="O4731" i="251"/>
  <c r="S4731" i="251" s="1"/>
  <c r="O4754" i="251"/>
  <c r="S4754" i="251" s="1"/>
  <c r="O4779" i="251"/>
  <c r="S4779" i="251" s="1"/>
  <c r="O4802" i="251"/>
  <c r="S4802" i="251" s="1"/>
  <c r="O4824" i="251"/>
  <c r="S4824" i="251" s="1"/>
  <c r="O4846" i="251"/>
  <c r="S4846" i="251" s="1"/>
  <c r="O4895" i="251"/>
  <c r="S4895" i="251" s="1"/>
  <c r="O4989" i="251"/>
  <c r="S4989" i="251" s="1"/>
  <c r="O5108" i="251"/>
  <c r="S5108" i="251" s="1"/>
  <c r="O5154" i="251"/>
  <c r="S5154" i="251" s="1"/>
  <c r="O5406" i="251"/>
  <c r="S5406" i="251" s="1"/>
  <c r="O5495" i="251"/>
  <c r="S5495" i="251" s="1"/>
  <c r="O5674" i="251"/>
  <c r="S5674" i="251" s="1"/>
  <c r="O5788" i="251"/>
  <c r="S5788" i="251" s="1"/>
  <c r="O5900" i="251"/>
  <c r="S5900" i="251" s="1"/>
  <c r="O5946" i="251"/>
  <c r="S5946" i="251" s="1"/>
  <c r="O6036" i="251"/>
  <c r="S6036" i="251" s="1"/>
  <c r="O6127" i="251"/>
  <c r="S6127" i="251" s="1"/>
  <c r="O6263" i="251"/>
  <c r="S6263" i="251" s="1"/>
  <c r="O6328" i="251"/>
  <c r="S6328" i="251" s="1"/>
  <c r="O6350" i="251"/>
  <c r="S6350" i="251" s="1"/>
  <c r="O6418" i="251"/>
  <c r="S6418" i="251" s="1"/>
  <c r="O6440" i="251"/>
  <c r="S6440" i="251" s="1"/>
  <c r="O6486" i="251"/>
  <c r="S6486" i="251" s="1"/>
  <c r="O6532" i="251"/>
  <c r="S6532" i="251" s="1"/>
  <c r="O6554" i="251"/>
  <c r="S6554" i="251" s="1"/>
  <c r="O6664" i="251"/>
  <c r="S6664" i="251" s="1"/>
  <c r="O6708" i="251"/>
  <c r="S6708" i="251" s="1"/>
  <c r="O6730" i="251"/>
  <c r="S6730" i="251" s="1"/>
  <c r="O6794" i="251"/>
  <c r="S6794" i="251" s="1"/>
  <c r="O6815" i="251"/>
  <c r="S6815" i="251" s="1"/>
  <c r="O6918" i="251"/>
  <c r="S6918" i="251" s="1"/>
  <c r="O7035" i="251"/>
  <c r="S7035" i="251" s="1"/>
  <c r="O7093" i="251"/>
  <c r="S7093" i="251" s="1"/>
  <c r="O7189" i="251"/>
  <c r="S7189" i="251" s="1"/>
  <c r="O7227" i="251"/>
  <c r="S7227" i="251" s="1"/>
  <c r="O7285" i="251"/>
  <c r="S7285" i="251" s="1"/>
  <c r="O7343" i="251"/>
  <c r="S7343" i="251" s="1"/>
  <c r="O7439" i="251"/>
  <c r="S7439" i="251" s="1"/>
  <c r="O7478" i="251"/>
  <c r="S7478" i="251" s="1"/>
  <c r="O7497" i="251"/>
  <c r="S7497" i="251" s="1"/>
  <c r="O7537" i="251"/>
  <c r="S7537" i="251" s="1"/>
  <c r="O7556" i="251"/>
  <c r="S7556" i="251" s="1"/>
  <c r="O7575" i="251"/>
  <c r="S7575" i="251" s="1"/>
  <c r="O7594" i="251"/>
  <c r="S7594" i="251" s="1"/>
  <c r="O7633" i="251"/>
  <c r="S7633" i="251" s="1"/>
  <c r="O7652" i="251"/>
  <c r="S7652" i="251" s="1"/>
  <c r="O7690" i="251"/>
  <c r="S7690" i="251" s="1"/>
  <c r="O7748" i="251"/>
  <c r="S7748" i="251" s="1"/>
  <c r="O7767" i="251"/>
  <c r="S7767" i="251" s="1"/>
  <c r="O7786" i="251"/>
  <c r="S7786" i="251" s="1"/>
  <c r="O7902" i="251"/>
  <c r="S7902" i="251" s="1"/>
  <c r="O8037" i="251"/>
  <c r="S8037" i="251" s="1"/>
  <c r="O8115" i="251"/>
  <c r="S8115" i="251" s="1"/>
  <c r="O8211" i="251"/>
  <c r="S8211" i="251" s="1"/>
  <c r="O8249" i="251"/>
  <c r="S8249" i="251" s="1"/>
  <c r="O8287" i="251"/>
  <c r="S8287" i="251" s="1"/>
  <c r="O8307" i="251"/>
  <c r="S8307" i="251" s="1"/>
  <c r="O8519" i="251"/>
  <c r="S8519" i="251" s="1"/>
  <c r="O8538" i="251"/>
  <c r="S8538" i="251" s="1"/>
  <c r="O8597" i="251"/>
  <c r="S8597" i="251" s="1"/>
  <c r="O8634" i="251"/>
  <c r="S8634" i="251" s="1"/>
  <c r="O8710" i="251"/>
  <c r="S8710" i="251" s="1"/>
  <c r="O8804" i="251"/>
  <c r="S8804" i="251" s="1"/>
  <c r="O8895" i="251"/>
  <c r="S8895" i="251" s="1"/>
  <c r="O9041" i="251"/>
  <c r="S9041" i="251" s="1"/>
  <c r="O9059" i="251"/>
  <c r="S9059" i="251" s="1"/>
  <c r="O9095" i="251"/>
  <c r="S9095" i="251" s="1"/>
  <c r="O9185" i="251"/>
  <c r="S9185" i="251" s="1"/>
  <c r="O9204" i="251"/>
  <c r="S9204" i="251" s="1"/>
  <c r="O9240" i="251"/>
  <c r="S9240" i="251" s="1"/>
  <c r="O9313" i="251"/>
  <c r="S9313" i="251" s="1"/>
  <c r="O9403" i="251"/>
  <c r="S9403" i="251" s="1"/>
  <c r="O9422" i="251"/>
  <c r="S9422" i="251" s="1"/>
  <c r="O9440" i="251"/>
  <c r="S9440" i="251" s="1"/>
  <c r="O9476" i="251"/>
  <c r="S9476" i="251" s="1"/>
  <c r="O9513" i="251"/>
  <c r="S9513" i="251" s="1"/>
  <c r="O9550" i="251"/>
  <c r="S9550" i="251" s="1"/>
  <c r="O9604" i="251"/>
  <c r="S9604" i="251" s="1"/>
  <c r="O9639" i="251"/>
  <c r="S9639" i="251" s="1"/>
  <c r="O9674" i="251"/>
  <c r="S9674" i="251" s="1"/>
  <c r="O9710" i="251"/>
  <c r="S9710" i="251" s="1"/>
  <c r="O9745" i="251"/>
  <c r="S9745" i="251" s="1"/>
  <c r="O9763" i="251"/>
  <c r="S9763" i="251" s="1"/>
  <c r="O9798" i="251"/>
  <c r="S9798" i="251" s="1"/>
  <c r="O9833" i="251"/>
  <c r="S9833" i="251" s="1"/>
  <c r="O9904" i="251"/>
  <c r="S9904" i="251" s="1"/>
  <c r="O9957" i="251"/>
  <c r="S9957" i="251" s="1"/>
  <c r="O9992" i="251"/>
  <c r="S9992" i="251" s="1"/>
  <c r="O34" i="251"/>
  <c r="S34" i="251" s="1"/>
  <c r="O93" i="251"/>
  <c r="S93" i="251" s="1"/>
  <c r="O354" i="251"/>
  <c r="S354" i="251" s="1"/>
  <c r="O1242" i="251"/>
  <c r="S1242" i="251" s="1"/>
  <c r="O1295" i="251"/>
  <c r="S1295" i="251" s="1"/>
  <c r="O1372" i="251"/>
  <c r="S1372" i="251" s="1"/>
  <c r="O1428" i="251"/>
  <c r="S1428" i="251" s="1"/>
  <c r="O1703" i="251"/>
  <c r="S1703" i="251" s="1"/>
  <c r="O1949" i="251"/>
  <c r="S1949" i="251" s="1"/>
  <c r="O2078" i="251"/>
  <c r="S2078" i="251" s="1"/>
  <c r="O2103" i="251"/>
  <c r="S2103" i="251" s="1"/>
  <c r="O2180" i="251"/>
  <c r="S2180" i="251" s="1"/>
  <c r="O2362" i="251"/>
  <c r="S2362" i="251" s="1"/>
  <c r="O2748" i="251"/>
  <c r="S2748" i="251" s="1"/>
  <c r="O2774" i="251"/>
  <c r="S2774" i="251" s="1"/>
  <c r="O3032" i="251"/>
  <c r="S3032" i="251" s="1"/>
  <c r="O3056" i="251"/>
  <c r="S3056" i="251" s="1"/>
  <c r="O3106" i="251"/>
  <c r="S3106" i="251" s="1"/>
  <c r="O3182" i="251"/>
  <c r="S3182" i="251" s="1"/>
  <c r="O3376" i="251"/>
  <c r="S3376" i="251" s="1"/>
  <c r="O3566" i="251"/>
  <c r="S3566" i="251" s="1"/>
  <c r="O3590" i="251"/>
  <c r="S3590" i="251" s="1"/>
  <c r="O3614" i="251"/>
  <c r="S3614" i="251" s="1"/>
  <c r="O3662" i="251"/>
  <c r="S3662" i="251" s="1"/>
  <c r="O3686" i="251"/>
  <c r="S3686" i="251" s="1"/>
  <c r="O3710" i="251"/>
  <c r="S3710" i="251" s="1"/>
  <c r="O3782" i="251"/>
  <c r="S3782" i="251" s="1"/>
  <c r="O3805" i="251"/>
  <c r="S3805" i="251" s="1"/>
  <c r="O3852" i="251"/>
  <c r="S3852" i="251" s="1"/>
  <c r="O3898" i="251"/>
  <c r="S3898" i="251" s="1"/>
  <c r="O3922" i="251"/>
  <c r="S3922" i="251" s="1"/>
  <c r="O4021" i="251"/>
  <c r="S4021" i="251" s="1"/>
  <c r="O4189" i="251"/>
  <c r="S4189" i="251" s="1"/>
  <c r="O4234" i="251"/>
  <c r="S4234" i="251" s="1"/>
  <c r="O4283" i="251"/>
  <c r="S4283" i="251" s="1"/>
  <c r="O4400" i="251"/>
  <c r="S4400" i="251" s="1"/>
  <c r="O4470" i="251"/>
  <c r="S4470" i="251" s="1"/>
  <c r="O4492" i="251"/>
  <c r="S4492" i="251" s="1"/>
  <c r="O4612" i="251"/>
  <c r="S4612" i="251" s="1"/>
  <c r="O4709" i="251"/>
  <c r="S4709" i="251" s="1"/>
  <c r="O4918" i="251"/>
  <c r="S4918" i="251" s="1"/>
  <c r="O5014" i="251"/>
  <c r="S5014" i="251" s="1"/>
  <c r="O5061" i="251"/>
  <c r="S5061" i="251" s="1"/>
  <c r="O5131" i="251"/>
  <c r="S5131" i="251" s="1"/>
  <c r="O5178" i="251"/>
  <c r="S5178" i="251" s="1"/>
  <c r="O5224" i="251"/>
  <c r="S5224" i="251" s="1"/>
  <c r="O5246" i="251"/>
  <c r="S5246" i="251" s="1"/>
  <c r="O5429" i="251"/>
  <c r="S5429" i="251" s="1"/>
  <c r="O5450" i="251"/>
  <c r="S5450" i="251" s="1"/>
  <c r="O5517" i="251"/>
  <c r="S5517" i="251" s="1"/>
  <c r="O5541" i="251"/>
  <c r="S5541" i="251" s="1"/>
  <c r="O5563" i="251"/>
  <c r="S5563" i="251" s="1"/>
  <c r="O5741" i="251"/>
  <c r="S5741" i="251" s="1"/>
  <c r="O5810" i="251"/>
  <c r="S5810" i="251" s="1"/>
  <c r="O5879" i="251"/>
  <c r="S5879" i="251" s="1"/>
  <c r="O6196" i="251"/>
  <c r="S6196" i="251" s="1"/>
  <c r="O6373" i="251"/>
  <c r="S6373" i="251" s="1"/>
  <c r="O6395" i="251"/>
  <c r="S6395" i="251" s="1"/>
  <c r="O6686" i="251"/>
  <c r="S6686" i="251" s="1"/>
  <c r="O6753" i="251"/>
  <c r="S6753" i="251" s="1"/>
  <c r="O6836" i="251"/>
  <c r="S6836" i="251" s="1"/>
  <c r="O6857" i="251"/>
  <c r="S6857" i="251" s="1"/>
  <c r="O6876" i="251"/>
  <c r="S6876" i="251" s="1"/>
  <c r="O6938" i="251"/>
  <c r="S6938" i="251" s="1"/>
  <c r="O6958" i="251"/>
  <c r="S6958" i="251" s="1"/>
  <c r="O6977" i="251"/>
  <c r="S6977" i="251" s="1"/>
  <c r="O6997" i="251"/>
  <c r="S6997" i="251" s="1"/>
  <c r="O7016" i="251"/>
  <c r="S7016" i="251" s="1"/>
  <c r="O7055" i="251"/>
  <c r="S7055" i="251" s="1"/>
  <c r="O7113" i="251"/>
  <c r="S7113" i="251" s="1"/>
  <c r="O7152" i="251"/>
  <c r="S7152" i="251" s="1"/>
  <c r="O7382" i="251"/>
  <c r="S7382" i="251" s="1"/>
  <c r="O7400" i="251"/>
  <c r="S7400" i="251" s="1"/>
  <c r="O7419" i="251"/>
  <c r="S7419" i="251" s="1"/>
  <c r="O7614" i="251"/>
  <c r="S7614" i="251" s="1"/>
  <c r="O7672" i="251"/>
  <c r="S7672" i="251" s="1"/>
  <c r="O7710" i="251"/>
  <c r="S7710" i="251" s="1"/>
  <c r="O7806" i="251"/>
  <c r="S7806" i="251" s="1"/>
  <c r="O7825" i="251"/>
  <c r="S7825" i="251" s="1"/>
  <c r="O7863" i="251"/>
  <c r="S7863" i="251" s="1"/>
  <c r="O7921" i="251"/>
  <c r="S7921" i="251" s="1"/>
  <c r="O7960" i="251"/>
  <c r="S7960" i="251" s="1"/>
  <c r="O7979" i="251"/>
  <c r="S7979" i="251" s="1"/>
  <c r="O7999" i="251"/>
  <c r="S7999" i="251" s="1"/>
  <c r="O8019" i="251"/>
  <c r="S8019" i="251" s="1"/>
  <c r="O8057" i="251"/>
  <c r="S8057" i="251" s="1"/>
  <c r="O8096" i="251"/>
  <c r="S8096" i="251" s="1"/>
  <c r="O8154" i="251"/>
  <c r="S8154" i="251" s="1"/>
  <c r="O8174" i="251"/>
  <c r="S8174" i="251" s="1"/>
  <c r="O8192" i="251"/>
  <c r="S8192" i="251" s="1"/>
  <c r="O8230" i="251"/>
  <c r="S8230" i="251" s="1"/>
  <c r="O8326" i="251"/>
  <c r="S8326" i="251" s="1"/>
  <c r="O8345" i="251"/>
  <c r="S8345" i="251" s="1"/>
  <c r="O8384" i="251"/>
  <c r="S8384" i="251" s="1"/>
  <c r="O8404" i="251"/>
  <c r="S8404" i="251" s="1"/>
  <c r="O8422" i="251"/>
  <c r="S8422" i="251" s="1"/>
  <c r="O8441" i="251"/>
  <c r="S8441" i="251" s="1"/>
  <c r="O8480" i="251"/>
  <c r="S8480" i="251" s="1"/>
  <c r="O8616" i="251"/>
  <c r="S8616" i="251" s="1"/>
  <c r="O8654" i="251"/>
  <c r="S8654" i="251" s="1"/>
  <c r="O8673" i="251"/>
  <c r="S8673" i="251" s="1"/>
  <c r="O8692" i="251"/>
  <c r="S8692" i="251" s="1"/>
  <c r="O8729" i="251"/>
  <c r="S8729" i="251" s="1"/>
  <c r="O8767" i="251"/>
  <c r="S8767" i="251" s="1"/>
  <c r="O8823" i="251"/>
  <c r="S8823" i="251" s="1"/>
  <c r="O8859" i="251"/>
  <c r="S8859" i="251" s="1"/>
  <c r="O8878" i="251"/>
  <c r="S8878" i="251" s="1"/>
  <c r="O8932" i="251"/>
  <c r="S8932" i="251" s="1"/>
  <c r="O8950" i="251"/>
  <c r="S8950" i="251" s="1"/>
  <c r="O8968" i="251"/>
  <c r="S8968" i="251" s="1"/>
  <c r="O8986" i="251"/>
  <c r="S8986" i="251" s="1"/>
  <c r="O9023" i="251"/>
  <c r="S9023" i="251" s="1"/>
  <c r="O9078" i="251"/>
  <c r="S9078" i="251" s="1"/>
  <c r="O9113" i="251"/>
  <c r="S9113" i="251" s="1"/>
  <c r="O9131" i="251"/>
  <c r="S9131" i="251" s="1"/>
  <c r="O9150" i="251"/>
  <c r="S9150" i="251" s="1"/>
  <c r="O9168" i="251"/>
  <c r="S9168" i="251" s="1"/>
  <c r="O9222" i="251"/>
  <c r="S9222" i="251" s="1"/>
  <c r="O9258" i="251"/>
  <c r="S9258" i="251" s="1"/>
  <c r="O9296" i="251"/>
  <c r="S9296" i="251" s="1"/>
  <c r="O9332" i="251"/>
  <c r="S9332" i="251" s="1"/>
  <c r="O9350" i="251"/>
  <c r="S9350" i="251" s="1"/>
  <c r="O9368" i="251"/>
  <c r="S9368" i="251" s="1"/>
  <c r="O9386" i="251"/>
  <c r="S9386" i="251" s="1"/>
  <c r="O9459" i="251"/>
  <c r="S9459" i="251" s="1"/>
  <c r="O9495" i="251"/>
  <c r="S9495" i="251" s="1"/>
  <c r="O9531" i="251"/>
  <c r="S9531" i="251" s="1"/>
  <c r="O9568" i="251"/>
  <c r="S9568" i="251" s="1"/>
  <c r="O9587" i="251"/>
  <c r="S9587" i="251" s="1"/>
  <c r="O9622" i="251"/>
  <c r="S9622" i="251" s="1"/>
  <c r="O9657" i="251"/>
  <c r="S9657" i="251" s="1"/>
  <c r="O9728" i="251"/>
  <c r="S9728" i="251" s="1"/>
  <c r="O9781" i="251"/>
  <c r="S9781" i="251" s="1"/>
  <c r="O9816" i="251"/>
  <c r="S9816" i="251" s="1"/>
  <c r="O9851" i="251"/>
  <c r="S9851" i="251" s="1"/>
  <c r="O9887" i="251"/>
  <c r="S9887" i="251" s="1"/>
  <c r="O9940" i="251"/>
  <c r="S9940" i="251" s="1"/>
  <c r="O9975" i="251"/>
  <c r="S9975" i="251" s="1"/>
  <c r="O10010" i="251"/>
  <c r="S10010" i="251" s="1"/>
  <c r="O780" i="251"/>
  <c r="S780" i="251" s="1"/>
  <c r="O974" i="251"/>
  <c r="S974" i="251" s="1"/>
  <c r="O1003" i="251"/>
  <c r="S1003" i="251" s="1"/>
  <c r="O1270" i="251"/>
  <c r="S1270" i="251" s="1"/>
  <c r="O1594" i="251"/>
  <c r="S1594" i="251" s="1"/>
  <c r="O1897" i="251"/>
  <c r="S1897" i="251" s="1"/>
  <c r="O2156" i="251"/>
  <c r="S2156" i="251" s="1"/>
  <c r="O2311" i="251"/>
  <c r="S2311" i="251" s="1"/>
  <c r="O2389" i="251"/>
  <c r="S2389" i="251" s="1"/>
  <c r="O2413" i="251"/>
  <c r="S2413" i="251" s="1"/>
  <c r="O2436" i="251"/>
  <c r="S2436" i="251" s="1"/>
  <c r="O2541" i="251"/>
  <c r="S2541" i="251" s="1"/>
  <c r="O2724" i="251"/>
  <c r="S2724" i="251" s="1"/>
  <c r="O2878" i="251"/>
  <c r="S2878" i="251" s="1"/>
  <c r="O3157" i="251"/>
  <c r="S3157" i="251" s="1"/>
  <c r="O3498" i="251"/>
  <c r="S3498" i="251" s="1"/>
  <c r="O3637" i="251"/>
  <c r="S3637" i="251" s="1"/>
  <c r="O3828" i="251"/>
  <c r="S3828" i="251" s="1"/>
  <c r="O3948" i="251"/>
  <c r="S3948" i="251" s="1"/>
  <c r="O4046" i="251"/>
  <c r="S4046" i="251" s="1"/>
  <c r="O4166" i="251"/>
  <c r="S4166" i="251" s="1"/>
  <c r="O4330" i="251"/>
  <c r="S4330" i="251" s="1"/>
  <c r="O4354" i="251"/>
  <c r="S4354" i="251" s="1"/>
  <c r="O4423" i="251"/>
  <c r="S4423" i="251" s="1"/>
  <c r="O4448" i="251"/>
  <c r="S4448" i="251" s="1"/>
  <c r="O4542" i="251"/>
  <c r="S4542" i="251" s="1"/>
  <c r="O4566" i="251"/>
  <c r="S4566" i="251" s="1"/>
  <c r="O4590" i="251"/>
  <c r="S4590" i="251" s="1"/>
  <c r="O4637" i="251"/>
  <c r="S4637" i="251" s="1"/>
  <c r="O4896" i="251"/>
  <c r="S4896" i="251" s="1"/>
  <c r="O4943" i="251"/>
  <c r="S4943" i="251" s="1"/>
  <c r="O4990" i="251"/>
  <c r="S4990" i="251" s="1"/>
  <c r="O5037" i="251"/>
  <c r="S5037" i="251" s="1"/>
  <c r="O5085" i="251"/>
  <c r="S5085" i="251" s="1"/>
  <c r="O5292" i="251"/>
  <c r="S5292" i="251" s="1"/>
  <c r="O5386" i="251"/>
  <c r="S5386" i="251" s="1"/>
  <c r="O5407" i="251"/>
  <c r="S5407" i="251" s="1"/>
  <c r="O5496" i="251"/>
  <c r="S5496" i="251" s="1"/>
  <c r="O5608" i="251"/>
  <c r="S5608" i="251" s="1"/>
  <c r="O5631" i="251"/>
  <c r="S5631" i="251" s="1"/>
  <c r="O5675" i="251"/>
  <c r="S5675" i="251" s="1"/>
  <c r="O5698" i="251"/>
  <c r="S5698" i="251" s="1"/>
  <c r="O5719" i="251"/>
  <c r="S5719" i="251" s="1"/>
  <c r="O5765" i="251"/>
  <c r="S5765" i="251" s="1"/>
  <c r="O5789" i="251"/>
  <c r="S5789" i="251" s="1"/>
  <c r="O5834" i="251"/>
  <c r="S5834" i="251" s="1"/>
  <c r="O5947" i="251"/>
  <c r="S5947" i="251" s="1"/>
  <c r="O6015" i="251"/>
  <c r="S6015" i="251" s="1"/>
  <c r="O6037" i="251"/>
  <c r="S6037" i="251" s="1"/>
  <c r="O6059" i="251"/>
  <c r="S6059" i="251" s="1"/>
  <c r="O6082" i="251"/>
  <c r="S6082" i="251" s="1"/>
  <c r="O6128" i="251"/>
  <c r="S6128" i="251" s="1"/>
  <c r="O6242" i="251"/>
  <c r="S6242" i="251" s="1"/>
  <c r="O6264" i="251"/>
  <c r="S6264" i="251" s="1"/>
  <c r="O6351" i="251"/>
  <c r="S6351" i="251" s="1"/>
  <c r="O6464" i="251"/>
  <c r="S6464" i="251" s="1"/>
  <c r="O6487" i="251"/>
  <c r="S6487" i="251" s="1"/>
  <c r="O6510" i="251"/>
  <c r="S6510" i="251" s="1"/>
  <c r="O6533" i="251"/>
  <c r="S6533" i="251" s="1"/>
  <c r="O6622" i="251"/>
  <c r="S6622" i="251" s="1"/>
  <c r="O6775" i="251"/>
  <c r="S6775" i="251" s="1"/>
  <c r="O6795" i="251"/>
  <c r="S6795" i="251" s="1"/>
  <c r="O6899" i="251"/>
  <c r="S6899" i="251" s="1"/>
  <c r="O6919" i="251"/>
  <c r="S6919" i="251" s="1"/>
  <c r="O7171" i="251"/>
  <c r="S7171" i="251" s="1"/>
  <c r="O7190" i="251"/>
  <c r="S7190" i="251" s="1"/>
  <c r="O7209" i="251"/>
  <c r="S7209" i="251" s="1"/>
  <c r="O7248" i="251"/>
  <c r="S7248" i="251" s="1"/>
  <c r="O7267" i="251"/>
  <c r="S7267" i="251" s="1"/>
  <c r="O7286" i="251"/>
  <c r="S7286" i="251" s="1"/>
  <c r="O7344" i="251"/>
  <c r="S7344" i="251" s="1"/>
  <c r="O7363" i="251"/>
  <c r="S7363" i="251" s="1"/>
  <c r="O7440" i="251"/>
  <c r="S7440" i="251" s="1"/>
  <c r="O7479" i="251"/>
  <c r="S7479" i="251" s="1"/>
  <c r="O7557" i="251"/>
  <c r="S7557" i="251" s="1"/>
  <c r="O7576" i="251"/>
  <c r="S7576" i="251" s="1"/>
  <c r="O7595" i="251"/>
  <c r="S7595" i="251" s="1"/>
  <c r="O7691" i="251"/>
  <c r="S7691" i="251" s="1"/>
  <c r="O7731" i="251"/>
  <c r="S7731" i="251" s="1"/>
  <c r="O7749" i="251"/>
  <c r="S7749" i="251" s="1"/>
  <c r="O7768" i="251"/>
  <c r="S7768" i="251" s="1"/>
  <c r="O7787" i="251"/>
  <c r="S7787" i="251" s="1"/>
  <c r="O7845" i="251"/>
  <c r="S7845" i="251" s="1"/>
  <c r="O7883" i="251"/>
  <c r="S7883" i="251" s="1"/>
  <c r="O7903" i="251"/>
  <c r="S7903" i="251" s="1"/>
  <c r="O8116" i="251"/>
  <c r="S8116" i="251" s="1"/>
  <c r="O8212" i="251"/>
  <c r="S8212" i="251" s="1"/>
  <c r="O8250" i="251"/>
  <c r="S8250" i="251" s="1"/>
  <c r="O8308" i="251"/>
  <c r="S8308" i="251" s="1"/>
  <c r="O8366" i="251"/>
  <c r="S8366" i="251" s="1"/>
  <c r="O8501" i="251"/>
  <c r="S8501" i="251" s="1"/>
  <c r="O8520" i="251"/>
  <c r="S8520" i="251" s="1"/>
  <c r="O8539" i="251"/>
  <c r="S8539" i="251" s="1"/>
  <c r="O8560" i="251"/>
  <c r="S8560" i="251" s="1"/>
  <c r="O8579" i="251"/>
  <c r="S8579" i="251" s="1"/>
  <c r="O8598" i="251"/>
  <c r="S8598" i="251" s="1"/>
  <c r="O8635" i="251"/>
  <c r="S8635" i="251" s="1"/>
  <c r="O8711" i="251"/>
  <c r="S8711" i="251" s="1"/>
  <c r="O8787" i="251"/>
  <c r="S8787" i="251" s="1"/>
  <c r="O8805" i="251"/>
  <c r="S8805" i="251" s="1"/>
  <c r="O8842" i="251"/>
  <c r="S8842" i="251" s="1"/>
  <c r="O8896" i="251"/>
  <c r="S8896" i="251" s="1"/>
  <c r="O8915" i="251"/>
  <c r="S8915" i="251" s="1"/>
  <c r="O9006" i="251"/>
  <c r="S9006" i="251" s="1"/>
  <c r="O9060" i="251"/>
  <c r="S9060" i="251" s="1"/>
  <c r="O9096" i="251"/>
  <c r="S9096" i="251" s="1"/>
  <c r="O9205" i="251"/>
  <c r="S9205" i="251" s="1"/>
  <c r="O9241" i="251"/>
  <c r="S9241" i="251" s="1"/>
  <c r="O9278" i="251"/>
  <c r="S9278" i="251" s="1"/>
  <c r="O9423" i="251"/>
  <c r="S9423" i="251" s="1"/>
  <c r="O9441" i="251"/>
  <c r="S9441" i="251" s="1"/>
  <c r="O9514" i="251"/>
  <c r="S9514" i="251" s="1"/>
  <c r="O9551" i="251"/>
  <c r="S9551" i="251" s="1"/>
  <c r="O9605" i="251"/>
  <c r="S9605" i="251" s="1"/>
  <c r="O9640" i="251"/>
  <c r="S9640" i="251" s="1"/>
  <c r="O9675" i="251"/>
  <c r="S9675" i="251" s="1"/>
  <c r="O9711" i="251"/>
  <c r="S9711" i="251" s="1"/>
  <c r="O9764" i="251"/>
  <c r="S9764" i="251" s="1"/>
  <c r="O9799" i="251"/>
  <c r="S9799" i="251" s="1"/>
  <c r="O9834" i="251"/>
  <c r="S9834" i="251" s="1"/>
  <c r="O9870" i="251"/>
  <c r="S9870" i="251" s="1"/>
  <c r="O9905" i="251"/>
  <c r="S9905" i="251" s="1"/>
  <c r="O9923" i="251"/>
  <c r="S9923" i="251" s="1"/>
  <c r="O9958" i="251"/>
  <c r="S9958" i="251" s="1"/>
  <c r="O9993" i="251"/>
  <c r="S9993" i="251" s="1"/>
  <c r="O593" i="251"/>
  <c r="S593" i="251" s="1"/>
  <c r="O621" i="251"/>
  <c r="S621" i="251" s="1"/>
  <c r="O675" i="251"/>
  <c r="S675" i="251" s="1"/>
  <c r="O869" i="251"/>
  <c r="S869" i="251" s="1"/>
  <c r="O1091" i="251"/>
  <c r="S1091" i="251" s="1"/>
  <c r="O1172" i="251"/>
  <c r="S1172" i="251" s="1"/>
  <c r="O1278" i="251"/>
  <c r="S1278" i="251" s="1"/>
  <c r="O1328" i="251"/>
  <c r="S1328" i="251" s="1"/>
  <c r="O1410" i="251"/>
  <c r="S1410" i="251" s="1"/>
  <c r="O1464" i="251"/>
  <c r="S1464" i="251" s="1"/>
  <c r="O1823" i="251"/>
  <c r="S1823" i="251" s="1"/>
  <c r="O2009" i="251"/>
  <c r="S2009" i="251" s="1"/>
  <c r="O2137" i="251"/>
  <c r="S2137" i="251" s="1"/>
  <c r="O2292" i="251"/>
  <c r="S2292" i="251" s="1"/>
  <c r="O2318" i="251"/>
  <c r="S2318" i="251" s="1"/>
  <c r="O2395" i="251"/>
  <c r="S2395" i="251" s="1"/>
  <c r="O2420" i="251"/>
  <c r="S2420" i="251" s="1"/>
  <c r="O2470" i="251"/>
  <c r="S2470" i="251" s="1"/>
  <c r="O2548" i="251"/>
  <c r="S2548" i="251" s="1"/>
  <c r="O2574" i="251"/>
  <c r="S2574" i="251" s="1"/>
  <c r="O2988" i="251"/>
  <c r="S2988" i="251" s="1"/>
  <c r="O3039" i="251"/>
  <c r="S3039" i="251" s="1"/>
  <c r="O3088" i="251"/>
  <c r="S3088" i="251" s="1"/>
  <c r="O3215" i="251"/>
  <c r="S3215" i="251" s="1"/>
  <c r="O3239" i="251"/>
  <c r="S3239" i="251" s="1"/>
  <c r="O3336" i="251"/>
  <c r="S3336" i="251" s="1"/>
  <c r="O3383" i="251"/>
  <c r="S3383" i="251" s="1"/>
  <c r="O3434" i="251"/>
  <c r="S3434" i="251" s="1"/>
  <c r="O3456" i="251"/>
  <c r="S3456" i="251" s="1"/>
  <c r="O3527" i="251"/>
  <c r="S3527" i="251" s="1"/>
  <c r="O3574" i="251"/>
  <c r="S3574" i="251" s="1"/>
  <c r="O3622" i="251"/>
  <c r="S3622" i="251" s="1"/>
  <c r="O3693" i="251"/>
  <c r="S3693" i="251" s="1"/>
  <c r="O3742" i="251"/>
  <c r="S3742" i="251" s="1"/>
  <c r="O3788" i="251"/>
  <c r="S3788" i="251" s="1"/>
  <c r="O3835" i="251"/>
  <c r="S3835" i="251" s="1"/>
  <c r="O3931" i="251"/>
  <c r="S3931" i="251" s="1"/>
  <c r="O3980" i="251"/>
  <c r="S3980" i="251" s="1"/>
  <c r="O4029" i="251"/>
  <c r="S4029" i="251" s="1"/>
  <c r="O4148" i="251"/>
  <c r="S4148" i="251" s="1"/>
  <c r="O4172" i="251"/>
  <c r="S4172" i="251" s="1"/>
  <c r="O4266" i="251"/>
  <c r="S4266" i="251" s="1"/>
  <c r="O4336" i="251"/>
  <c r="S4336" i="251" s="1"/>
  <c r="O4430" i="251"/>
  <c r="S4430" i="251" s="1"/>
  <c r="O4455" i="251"/>
  <c r="S4455" i="251" s="1"/>
  <c r="O4619" i="251"/>
  <c r="S4619" i="251" s="1"/>
  <c r="O4716" i="251"/>
  <c r="S4716" i="251" s="1"/>
  <c r="O4831" i="251"/>
  <c r="S4831" i="251" s="1"/>
  <c r="O4854" i="251"/>
  <c r="S4854" i="251" s="1"/>
  <c r="O4880" i="251"/>
  <c r="S4880" i="251" s="1"/>
  <c r="O4925" i="251"/>
  <c r="S4925" i="251" s="1"/>
  <c r="O5253" i="251"/>
  <c r="S5253" i="251" s="1"/>
  <c r="O5277" i="251"/>
  <c r="S5277" i="251" s="1"/>
  <c r="O5322" i="251"/>
  <c r="S5322" i="251" s="1"/>
  <c r="O5660" i="251"/>
  <c r="S5660" i="251" s="1"/>
  <c r="O5703" i="251"/>
  <c r="S5703" i="251" s="1"/>
  <c r="O5840" i="251"/>
  <c r="S5840" i="251" s="1"/>
  <c r="O5931" i="251"/>
  <c r="S5931" i="251" s="1"/>
  <c r="O6157" i="251"/>
  <c r="S6157" i="251" s="1"/>
  <c r="O6181" i="251"/>
  <c r="S6181" i="251" s="1"/>
  <c r="O6248" i="251"/>
  <c r="S6248" i="251" s="1"/>
  <c r="O6270" i="251"/>
  <c r="S6270" i="251" s="1"/>
  <c r="O6292" i="251"/>
  <c r="S6292" i="251" s="1"/>
  <c r="O6335" i="251"/>
  <c r="S6335" i="251" s="1"/>
  <c r="O6357" i="251"/>
  <c r="S6357" i="251" s="1"/>
  <c r="O6447" i="251"/>
  <c r="S6447" i="251" s="1"/>
  <c r="O6471" i="251"/>
  <c r="S6471" i="251" s="1"/>
  <c r="O6493" i="251"/>
  <c r="S6493" i="251" s="1"/>
  <c r="O6716" i="251"/>
  <c r="S6716" i="251" s="1"/>
  <c r="O6760" i="251"/>
  <c r="S6760" i="251" s="1"/>
  <c r="O6780" i="251"/>
  <c r="S6780" i="251" s="1"/>
  <c r="O6801" i="251"/>
  <c r="S6801" i="251" s="1"/>
  <c r="O6843" i="251"/>
  <c r="S6843" i="251" s="1"/>
  <c r="O6863" i="251"/>
  <c r="S6863" i="251" s="1"/>
  <c r="O6883" i="251"/>
  <c r="S6883" i="251" s="1"/>
  <c r="O6944" i="251"/>
  <c r="S6944" i="251" s="1"/>
  <c r="O7099" i="251"/>
  <c r="S7099" i="251" s="1"/>
  <c r="O7119" i="251"/>
  <c r="S7119" i="251" s="1"/>
  <c r="O7195" i="251"/>
  <c r="S7195" i="251" s="1"/>
  <c r="O7215" i="251"/>
  <c r="S7215" i="251" s="1"/>
  <c r="O7291" i="251"/>
  <c r="S7291" i="251" s="1"/>
  <c r="O7311" i="251"/>
  <c r="S7311" i="251" s="1"/>
  <c r="O7349" i="251"/>
  <c r="S7349" i="251" s="1"/>
  <c r="O7368" i="251"/>
  <c r="S7368" i="251" s="1"/>
  <c r="O7407" i="251"/>
  <c r="S7407" i="251" s="1"/>
  <c r="O7465" i="251"/>
  <c r="S7465" i="251" s="1"/>
  <c r="O7543" i="251"/>
  <c r="S7543" i="251" s="1"/>
  <c r="O7562" i="251"/>
  <c r="S7562" i="251" s="1"/>
  <c r="O7601" i="251"/>
  <c r="S7601" i="251" s="1"/>
  <c r="O7620" i="251"/>
  <c r="S7620" i="251" s="1"/>
  <c r="O7659" i="251"/>
  <c r="S7659" i="251" s="1"/>
  <c r="O7678" i="251"/>
  <c r="S7678" i="251" s="1"/>
  <c r="O7697" i="251"/>
  <c r="S7697" i="251" s="1"/>
  <c r="O7716" i="251"/>
  <c r="S7716" i="251" s="1"/>
  <c r="O7793" i="251"/>
  <c r="S7793" i="251" s="1"/>
  <c r="O7831" i="251"/>
  <c r="S7831" i="251" s="1"/>
  <c r="O7850" i="251"/>
  <c r="S7850" i="251" s="1"/>
  <c r="O7908" i="251"/>
  <c r="S7908" i="251" s="1"/>
  <c r="O7927" i="251"/>
  <c r="S7927" i="251" s="1"/>
  <c r="O7946" i="251"/>
  <c r="S7946" i="251" s="1"/>
  <c r="O7966" i="251"/>
  <c r="S7966" i="251" s="1"/>
  <c r="O8005" i="251"/>
  <c r="S8005" i="251" s="1"/>
  <c r="O8121" i="251"/>
  <c r="S8121" i="251" s="1"/>
  <c r="O8160" i="251"/>
  <c r="S8160" i="251" s="1"/>
  <c r="O8198" i="251"/>
  <c r="S8198" i="251" s="1"/>
  <c r="O8275" i="251"/>
  <c r="S8275" i="251" s="1"/>
  <c r="O8313" i="251"/>
  <c r="S8313" i="251" s="1"/>
  <c r="O8371" i="251"/>
  <c r="S8371" i="251" s="1"/>
  <c r="O8409" i="251"/>
  <c r="S8409" i="251" s="1"/>
  <c r="O8486" i="251"/>
  <c r="S8486" i="251" s="1"/>
  <c r="O8545" i="251"/>
  <c r="S8545" i="251" s="1"/>
  <c r="O8565" i="251"/>
  <c r="S8565" i="251" s="1"/>
  <c r="O8622" i="251"/>
  <c r="S8622" i="251" s="1"/>
  <c r="O8679" i="251"/>
  <c r="S8679" i="251" s="1"/>
  <c r="O8735" i="251"/>
  <c r="S8735" i="251" s="1"/>
  <c r="O8755" i="251"/>
  <c r="S8755" i="251" s="1"/>
  <c r="O8773" i="251"/>
  <c r="S8773" i="251" s="1"/>
  <c r="O8792" i="251"/>
  <c r="S8792" i="251" s="1"/>
  <c r="O8810" i="251"/>
  <c r="S8810" i="251" s="1"/>
  <c r="O8865" i="251"/>
  <c r="S8865" i="251" s="1"/>
  <c r="O8901" i="251"/>
  <c r="S8901" i="251" s="1"/>
  <c r="O8937" i="251"/>
  <c r="S8937" i="251" s="1"/>
  <c r="O8955" i="251"/>
  <c r="S8955" i="251" s="1"/>
  <c r="O8974" i="251"/>
  <c r="S8974" i="251" s="1"/>
  <c r="O8992" i="251"/>
  <c r="S8992" i="251" s="1"/>
  <c r="O9011" i="251"/>
  <c r="S9011" i="251" s="1"/>
  <c r="O9047" i="251"/>
  <c r="S9047" i="251" s="1"/>
  <c r="O9083" i="251"/>
  <c r="S9083" i="251" s="1"/>
  <c r="O9119" i="251"/>
  <c r="S9119" i="251" s="1"/>
  <c r="O9337" i="251"/>
  <c r="S9337" i="251" s="1"/>
  <c r="O9374" i="251"/>
  <c r="S9374" i="251" s="1"/>
  <c r="O9392" i="251"/>
  <c r="S9392" i="251" s="1"/>
  <c r="O9446" i="251"/>
  <c r="S9446" i="251" s="1"/>
  <c r="O9464" i="251"/>
  <c r="S9464" i="251" s="1"/>
  <c r="O9482" i="251"/>
  <c r="S9482" i="251" s="1"/>
  <c r="O9537" i="251"/>
  <c r="S9537" i="251" s="1"/>
  <c r="O9556" i="251"/>
  <c r="S9556" i="251" s="1"/>
  <c r="O9592" i="251"/>
  <c r="S9592" i="251" s="1"/>
  <c r="O9627" i="251"/>
  <c r="S9627" i="251" s="1"/>
  <c r="O9663" i="251"/>
  <c r="S9663" i="251" s="1"/>
  <c r="O9716" i="251"/>
  <c r="S9716" i="251" s="1"/>
  <c r="O9751" i="251"/>
  <c r="S9751" i="251" s="1"/>
  <c r="O9786" i="251"/>
  <c r="S9786" i="251" s="1"/>
  <c r="O9822" i="251"/>
  <c r="S9822" i="251" s="1"/>
  <c r="O9857" i="251"/>
  <c r="S9857" i="251" s="1"/>
  <c r="O9875" i="251"/>
  <c r="S9875" i="251" s="1"/>
  <c r="O9910" i="251"/>
  <c r="S9910" i="251" s="1"/>
  <c r="O9945" i="251"/>
  <c r="S9945" i="251" s="1"/>
  <c r="O10016" i="251"/>
  <c r="S10016" i="251" s="1"/>
  <c r="O74" i="251"/>
  <c r="S74" i="251" s="1"/>
  <c r="O161" i="251"/>
  <c r="S161" i="251" s="1"/>
  <c r="O307" i="251"/>
  <c r="S307" i="251" s="1"/>
  <c r="O702" i="251"/>
  <c r="S702" i="251" s="1"/>
  <c r="O732" i="251"/>
  <c r="S732" i="251" s="1"/>
  <c r="O1602" i="251"/>
  <c r="S1602" i="251" s="1"/>
  <c r="O1795" i="251"/>
  <c r="S1795" i="251" s="1"/>
  <c r="O1905" i="251"/>
  <c r="S1905" i="251" s="1"/>
  <c r="O1930" i="251"/>
  <c r="S1930" i="251" s="1"/>
  <c r="O2062" i="251"/>
  <c r="S2062" i="251" s="1"/>
  <c r="O2164" i="251"/>
  <c r="S2164" i="251" s="1"/>
  <c r="O2190" i="251"/>
  <c r="S2190" i="251" s="1"/>
  <c r="O2343" i="251"/>
  <c r="S2343" i="251" s="1"/>
  <c r="O2523" i="251"/>
  <c r="S2523" i="251" s="1"/>
  <c r="O2836" i="251"/>
  <c r="S2836" i="251" s="1"/>
  <c r="O2862" i="251"/>
  <c r="S2862" i="251" s="1"/>
  <c r="O2913" i="251"/>
  <c r="S2913" i="251" s="1"/>
  <c r="O2965" i="251"/>
  <c r="S2965" i="251" s="1"/>
  <c r="O3014" i="251"/>
  <c r="S3014" i="251" s="1"/>
  <c r="O3140" i="251"/>
  <c r="S3140" i="251" s="1"/>
  <c r="O3191" i="251"/>
  <c r="S3191" i="251" s="1"/>
  <c r="O3288" i="251"/>
  <c r="S3288" i="251" s="1"/>
  <c r="O3314" i="251"/>
  <c r="S3314" i="251" s="1"/>
  <c r="O3598" i="251"/>
  <c r="S3598" i="251" s="1"/>
  <c r="O3719" i="251"/>
  <c r="S3719" i="251" s="1"/>
  <c r="O3768" i="251"/>
  <c r="S3768" i="251" s="1"/>
  <c r="O3813" i="251"/>
  <c r="S3813" i="251" s="1"/>
  <c r="O3860" i="251"/>
  <c r="S3860" i="251" s="1"/>
  <c r="O4053" i="251"/>
  <c r="S4053" i="251" s="1"/>
  <c r="O4100" i="251"/>
  <c r="S4100" i="251" s="1"/>
  <c r="O4123" i="251"/>
  <c r="S4123" i="251" s="1"/>
  <c r="O4196" i="251"/>
  <c r="S4196" i="251" s="1"/>
  <c r="O4290" i="251"/>
  <c r="S4290" i="251" s="1"/>
  <c r="O4477" i="251"/>
  <c r="S4477" i="251" s="1"/>
  <c r="O4501" i="251"/>
  <c r="S4501" i="251" s="1"/>
  <c r="O4549" i="251"/>
  <c r="S4549" i="251" s="1"/>
  <c r="O4764" i="251"/>
  <c r="S4764" i="251" s="1"/>
  <c r="O4810" i="251"/>
  <c r="S4810" i="251" s="1"/>
  <c r="O4951" i="251"/>
  <c r="S4951" i="251" s="1"/>
  <c r="O4975" i="251"/>
  <c r="S4975" i="251" s="1"/>
  <c r="O5044" i="251"/>
  <c r="S5044" i="251" s="1"/>
  <c r="O5094" i="251"/>
  <c r="S5094" i="251" s="1"/>
  <c r="O5117" i="251"/>
  <c r="S5117" i="251" s="1"/>
  <c r="O5163" i="251"/>
  <c r="S5163" i="251" s="1"/>
  <c r="O5231" i="251"/>
  <c r="S5231" i="251" s="1"/>
  <c r="O5346" i="251"/>
  <c r="S5346" i="251" s="1"/>
  <c r="O5368" i="251"/>
  <c r="S5368" i="251" s="1"/>
  <c r="O5391" i="251"/>
  <c r="S5391" i="251" s="1"/>
  <c r="O5436" i="251"/>
  <c r="S5436" i="251" s="1"/>
  <c r="O5458" i="251"/>
  <c r="S5458" i="251" s="1"/>
  <c r="O5503" i="251"/>
  <c r="S5503" i="251" s="1"/>
  <c r="O5548" i="251"/>
  <c r="S5548" i="251" s="1"/>
  <c r="O5615" i="251"/>
  <c r="S5615" i="251" s="1"/>
  <c r="O5638" i="251"/>
  <c r="S5638" i="251" s="1"/>
  <c r="O5682" i="251"/>
  <c r="S5682" i="251" s="1"/>
  <c r="O5726" i="251"/>
  <c r="S5726" i="251" s="1"/>
  <c r="O5887" i="251"/>
  <c r="S5887" i="251" s="1"/>
  <c r="O5999" i="251"/>
  <c r="S5999" i="251" s="1"/>
  <c r="O6022" i="251"/>
  <c r="S6022" i="251" s="1"/>
  <c r="O6204" i="251"/>
  <c r="S6204" i="251" s="1"/>
  <c r="O6380" i="251"/>
  <c r="S6380" i="251" s="1"/>
  <c r="O6427" i="251"/>
  <c r="S6427" i="251" s="1"/>
  <c r="O6629" i="251"/>
  <c r="S6629" i="251" s="1"/>
  <c r="O6650" i="251"/>
  <c r="S6650" i="251" s="1"/>
  <c r="O6904" i="251"/>
  <c r="S6904" i="251" s="1"/>
  <c r="O6965" i="251"/>
  <c r="S6965" i="251" s="1"/>
  <c r="O6984" i="251"/>
  <c r="S6984" i="251" s="1"/>
  <c r="O7003" i="251"/>
  <c r="S7003" i="251" s="1"/>
  <c r="O7024" i="251"/>
  <c r="S7024" i="251" s="1"/>
  <c r="O7043" i="251"/>
  <c r="S7043" i="251" s="1"/>
  <c r="O7062" i="251"/>
  <c r="S7062" i="251" s="1"/>
  <c r="O7081" i="251"/>
  <c r="S7081" i="251" s="1"/>
  <c r="O7139" i="251"/>
  <c r="S7139" i="251" s="1"/>
  <c r="O7177" i="251"/>
  <c r="S7177" i="251" s="1"/>
  <c r="O7254" i="251"/>
  <c r="S7254" i="251" s="1"/>
  <c r="O7273" i="251"/>
  <c r="S7273" i="251" s="1"/>
  <c r="O7446" i="251"/>
  <c r="S7446" i="251" s="1"/>
  <c r="O7505" i="251"/>
  <c r="S7505" i="251" s="1"/>
  <c r="O7524" i="251"/>
  <c r="S7524" i="251" s="1"/>
  <c r="O7640" i="251"/>
  <c r="S7640" i="251" s="1"/>
  <c r="O7736" i="251"/>
  <c r="S7736" i="251" s="1"/>
  <c r="O7754" i="251"/>
  <c r="S7754" i="251" s="1"/>
  <c r="O7774" i="251"/>
  <c r="S7774" i="251" s="1"/>
  <c r="O7870" i="251"/>
  <c r="S7870" i="251" s="1"/>
  <c r="O8025" i="251"/>
  <c r="S8025" i="251" s="1"/>
  <c r="O8064" i="251"/>
  <c r="S8064" i="251" s="1"/>
  <c r="O8084" i="251"/>
  <c r="S8084" i="251" s="1"/>
  <c r="O8103" i="251"/>
  <c r="S8103" i="251" s="1"/>
  <c r="O8180" i="251"/>
  <c r="S8180" i="251" s="1"/>
  <c r="O8256" i="251"/>
  <c r="S8256" i="251" s="1"/>
  <c r="O8295" i="251"/>
  <c r="S8295" i="251" s="1"/>
  <c r="O8352" i="251"/>
  <c r="S8352" i="251" s="1"/>
  <c r="O8390" i="251"/>
  <c r="S8390" i="251" s="1"/>
  <c r="O8448" i="251"/>
  <c r="S8448" i="251" s="1"/>
  <c r="O8468" i="251"/>
  <c r="S8468" i="251" s="1"/>
  <c r="O8527" i="251"/>
  <c r="S8527" i="251" s="1"/>
  <c r="O8584" i="251"/>
  <c r="S8584" i="251" s="1"/>
  <c r="O8603" i="251"/>
  <c r="S8603" i="251" s="1"/>
  <c r="O8661" i="251"/>
  <c r="S8661" i="251" s="1"/>
  <c r="O8698" i="251"/>
  <c r="S8698" i="251" s="1"/>
  <c r="O8848" i="251"/>
  <c r="S8848" i="251" s="1"/>
  <c r="O8884" i="251"/>
  <c r="S8884" i="251" s="1"/>
  <c r="O8920" i="251"/>
  <c r="S8920" i="251" s="1"/>
  <c r="O9029" i="251"/>
  <c r="S9029" i="251" s="1"/>
  <c r="O9102" i="251"/>
  <c r="S9102" i="251" s="1"/>
  <c r="O9156" i="251"/>
  <c r="S9156" i="251" s="1"/>
  <c r="O9174" i="251"/>
  <c r="S9174" i="251" s="1"/>
  <c r="O9192" i="251"/>
  <c r="S9192" i="251" s="1"/>
  <c r="O9210" i="251"/>
  <c r="S9210" i="251" s="1"/>
  <c r="O9247" i="251"/>
  <c r="S9247" i="251" s="1"/>
  <c r="O9284" i="251"/>
  <c r="S9284" i="251" s="1"/>
  <c r="O9302" i="251"/>
  <c r="S9302" i="251" s="1"/>
  <c r="O9320" i="251"/>
  <c r="S9320" i="251" s="1"/>
  <c r="O9429" i="251"/>
  <c r="S9429" i="251" s="1"/>
  <c r="O9520" i="251"/>
  <c r="S9520" i="251" s="1"/>
  <c r="O9574" i="251"/>
  <c r="S9574" i="251" s="1"/>
  <c r="O9610" i="251"/>
  <c r="S9610" i="251" s="1"/>
  <c r="O9646" i="251"/>
  <c r="S9646" i="251" s="1"/>
  <c r="O9681" i="251"/>
  <c r="S9681" i="251" s="1"/>
  <c r="O9699" i="251"/>
  <c r="S9699" i="251" s="1"/>
  <c r="O9734" i="251"/>
  <c r="S9734" i="251" s="1"/>
  <c r="O9769" i="251"/>
  <c r="S9769" i="251" s="1"/>
  <c r="O9840" i="251"/>
  <c r="S9840" i="251" s="1"/>
  <c r="O9893" i="251"/>
  <c r="S9893" i="251" s="1"/>
  <c r="O9928" i="251"/>
  <c r="S9928" i="251" s="1"/>
  <c r="O9963" i="251"/>
  <c r="S9963" i="251" s="1"/>
  <c r="O9999" i="251"/>
  <c r="S9999" i="251" s="1"/>
  <c r="O204" i="251"/>
  <c r="S204" i="251" s="1"/>
  <c r="O434" i="251"/>
  <c r="S434" i="251" s="1"/>
  <c r="O801" i="251"/>
  <c r="S801" i="251" s="1"/>
  <c r="O1212" i="251"/>
  <c r="S1212" i="251" s="1"/>
  <c r="O1478" i="251"/>
  <c r="S1478" i="251" s="1"/>
  <c r="O1562" i="251"/>
  <c r="S1562" i="251" s="1"/>
  <c r="O1864" i="251"/>
  <c r="S1864" i="251" s="1"/>
  <c r="O1917" i="251"/>
  <c r="S1917" i="251" s="1"/>
  <c r="O2049" i="251"/>
  <c r="S2049" i="251" s="1"/>
  <c r="O2074" i="251"/>
  <c r="S2074" i="251" s="1"/>
  <c r="O2201" i="251"/>
  <c r="S2201" i="251" s="1"/>
  <c r="O2431" i="251"/>
  <c r="S2431" i="251" s="1"/>
  <c r="O2873" i="251"/>
  <c r="S2873" i="251" s="1"/>
  <c r="O2925" i="251"/>
  <c r="S2925" i="251" s="1"/>
  <c r="O2950" i="251"/>
  <c r="S2950" i="251" s="1"/>
  <c r="O3152" i="251"/>
  <c r="S3152" i="251" s="1"/>
  <c r="O3300" i="251"/>
  <c r="S3300" i="251" s="1"/>
  <c r="O3420" i="251"/>
  <c r="S3420" i="251" s="1"/>
  <c r="O3469" i="251"/>
  <c r="S3469" i="251" s="1"/>
  <c r="O3586" i="251"/>
  <c r="S3586" i="251" s="1"/>
  <c r="O3730" i="251"/>
  <c r="S3730" i="251" s="1"/>
  <c r="O3918" i="251"/>
  <c r="S3918" i="251" s="1"/>
  <c r="O4278" i="251"/>
  <c r="S4278" i="251" s="1"/>
  <c r="O4348" i="251"/>
  <c r="S4348" i="251" s="1"/>
  <c r="O4372" i="251"/>
  <c r="S4372" i="251" s="1"/>
  <c r="O4607" i="251"/>
  <c r="S4607" i="251" s="1"/>
  <c r="O4728" i="251"/>
  <c r="S4728" i="251" s="1"/>
  <c r="O4751" i="251"/>
  <c r="S4751" i="251" s="1"/>
  <c r="O4775" i="251"/>
  <c r="S4775" i="251" s="1"/>
  <c r="O4843" i="251"/>
  <c r="S4843" i="251" s="1"/>
  <c r="O5080" i="251"/>
  <c r="S5080" i="251" s="1"/>
  <c r="O5242" i="251"/>
  <c r="S5242" i="251" s="1"/>
  <c r="O5287" i="251"/>
  <c r="S5287" i="251" s="1"/>
  <c r="O5356" i="251"/>
  <c r="S5356" i="251" s="1"/>
  <c r="O5468" i="251"/>
  <c r="S5468" i="251" s="1"/>
  <c r="O5514" i="251"/>
  <c r="S5514" i="251" s="1"/>
  <c r="O5582" i="251"/>
  <c r="S5582" i="251" s="1"/>
  <c r="O5626" i="251"/>
  <c r="S5626" i="251" s="1"/>
  <c r="O5693" i="251"/>
  <c r="S5693" i="251" s="1"/>
  <c r="O5714" i="251"/>
  <c r="S5714" i="251" s="1"/>
  <c r="O5829" i="251"/>
  <c r="S5829" i="251" s="1"/>
  <c r="O5876" i="251"/>
  <c r="S5876" i="251" s="1"/>
  <c r="O6010" i="251"/>
  <c r="S6010" i="251" s="1"/>
  <c r="O6054" i="251"/>
  <c r="S6054" i="251" s="1"/>
  <c r="O6260" i="251"/>
  <c r="S6260" i="251" s="1"/>
  <c r="O6302" i="251"/>
  <c r="S6302" i="251" s="1"/>
  <c r="O6324" i="251"/>
  <c r="S6324" i="251" s="1"/>
  <c r="O6415" i="251"/>
  <c r="S6415" i="251" s="1"/>
  <c r="O6528" i="251"/>
  <c r="S6528" i="251" s="1"/>
  <c r="O6574" i="251"/>
  <c r="S6574" i="251" s="1"/>
  <c r="O6639" i="251"/>
  <c r="S6639" i="251" s="1"/>
  <c r="O6771" i="251"/>
  <c r="S6771" i="251" s="1"/>
  <c r="O6791" i="251"/>
  <c r="S6791" i="251" s="1"/>
  <c r="O6811" i="251"/>
  <c r="S6811" i="251" s="1"/>
  <c r="O6832" i="251"/>
  <c r="S6832" i="251" s="1"/>
  <c r="O6954" i="251"/>
  <c r="S6954" i="251" s="1"/>
  <c r="O6974" i="251"/>
  <c r="S6974" i="251" s="1"/>
  <c r="O7032" i="251"/>
  <c r="S7032" i="251" s="1"/>
  <c r="O7051" i="251"/>
  <c r="S7051" i="251" s="1"/>
  <c r="O7071" i="251"/>
  <c r="S7071" i="251" s="1"/>
  <c r="O7109" i="251"/>
  <c r="S7109" i="251" s="1"/>
  <c r="O7167" i="251"/>
  <c r="S7167" i="251" s="1"/>
  <c r="O7205" i="251"/>
  <c r="S7205" i="251" s="1"/>
  <c r="O7301" i="251"/>
  <c r="S7301" i="251" s="1"/>
  <c r="O7320" i="251"/>
  <c r="S7320" i="251" s="1"/>
  <c r="O7379" i="251"/>
  <c r="S7379" i="251" s="1"/>
  <c r="O7397" i="251"/>
  <c r="S7397" i="251" s="1"/>
  <c r="O7416" i="251"/>
  <c r="S7416" i="251" s="1"/>
  <c r="O7435" i="251"/>
  <c r="S7435" i="251" s="1"/>
  <c r="O7455" i="251"/>
  <c r="S7455" i="251" s="1"/>
  <c r="O7475" i="251"/>
  <c r="S7475" i="251" s="1"/>
  <c r="O7610" i="251"/>
  <c r="S7610" i="251" s="1"/>
  <c r="O7630" i="251"/>
  <c r="S7630" i="251" s="1"/>
  <c r="O7649" i="251"/>
  <c r="S7649" i="251" s="1"/>
  <c r="O7687" i="251"/>
  <c r="S7687" i="251" s="1"/>
  <c r="O7706" i="251"/>
  <c r="S7706" i="251" s="1"/>
  <c r="O7726" i="251"/>
  <c r="S7726" i="251" s="1"/>
  <c r="O7764" i="251"/>
  <c r="S7764" i="251" s="1"/>
  <c r="O7802" i="251"/>
  <c r="S7802" i="251" s="1"/>
  <c r="O7822" i="251"/>
  <c r="S7822" i="251" s="1"/>
  <c r="O7860" i="251"/>
  <c r="S7860" i="251" s="1"/>
  <c r="O7898" i="251"/>
  <c r="S7898" i="251" s="1"/>
  <c r="O7995" i="251"/>
  <c r="S7995" i="251" s="1"/>
  <c r="O8054" i="251"/>
  <c r="S8054" i="251" s="1"/>
  <c r="O8131" i="251"/>
  <c r="S8131" i="251" s="1"/>
  <c r="O8208" i="251"/>
  <c r="S8208" i="251" s="1"/>
  <c r="O8227" i="251"/>
  <c r="S8227" i="251" s="1"/>
  <c r="O8304" i="251"/>
  <c r="S8304" i="251" s="1"/>
  <c r="O8342" i="251"/>
  <c r="S8342" i="251" s="1"/>
  <c r="O8361" i="251"/>
  <c r="S8361" i="251" s="1"/>
  <c r="O8419" i="251"/>
  <c r="S8419" i="251" s="1"/>
  <c r="O8438" i="251"/>
  <c r="S8438" i="251" s="1"/>
  <c r="O8457" i="251"/>
  <c r="S8457" i="251" s="1"/>
  <c r="O8496" i="251"/>
  <c r="S8496" i="251" s="1"/>
  <c r="O8516" i="251"/>
  <c r="S8516" i="251" s="1"/>
  <c r="O8613" i="251"/>
  <c r="S8613" i="251" s="1"/>
  <c r="O8650" i="251"/>
  <c r="S8650" i="251" s="1"/>
  <c r="O8670" i="251"/>
  <c r="S8670" i="251" s="1"/>
  <c r="O8707" i="251"/>
  <c r="S8707" i="251" s="1"/>
  <c r="O8726" i="251"/>
  <c r="S8726" i="251" s="1"/>
  <c r="O8763" i="251"/>
  <c r="S8763" i="251" s="1"/>
  <c r="O8801" i="251"/>
  <c r="S8801" i="251" s="1"/>
  <c r="O8820" i="251"/>
  <c r="S8820" i="251" s="1"/>
  <c r="O8838" i="251"/>
  <c r="S8838" i="251" s="1"/>
  <c r="O8856" i="251"/>
  <c r="S8856" i="251" s="1"/>
  <c r="O8874" i="251"/>
  <c r="S8874" i="251" s="1"/>
  <c r="O8947" i="251"/>
  <c r="S8947" i="251" s="1"/>
  <c r="O8983" i="251"/>
  <c r="S8983" i="251" s="1"/>
  <c r="O9019" i="251"/>
  <c r="S9019" i="251" s="1"/>
  <c r="O9056" i="251"/>
  <c r="S9056" i="251" s="1"/>
  <c r="O9075" i="251"/>
  <c r="S9075" i="251" s="1"/>
  <c r="O9110" i="251"/>
  <c r="S9110" i="251" s="1"/>
  <c r="O9128" i="251"/>
  <c r="S9128" i="251" s="1"/>
  <c r="O9146" i="251"/>
  <c r="S9146" i="251" s="1"/>
  <c r="O9201" i="251"/>
  <c r="S9201" i="251" s="1"/>
  <c r="O9219" i="251"/>
  <c r="S9219" i="251" s="1"/>
  <c r="O9255" i="251"/>
  <c r="S9255" i="251" s="1"/>
  <c r="O9365" i="251"/>
  <c r="S9365" i="251" s="1"/>
  <c r="O9473" i="251"/>
  <c r="S9473" i="251" s="1"/>
  <c r="O9492" i="251"/>
  <c r="S9492" i="251" s="1"/>
  <c r="O9510" i="251"/>
  <c r="S9510" i="251" s="1"/>
  <c r="O9528" i="251"/>
  <c r="S9528" i="251" s="1"/>
  <c r="O9546" i="251"/>
  <c r="S9546" i="251" s="1"/>
  <c r="O9601" i="251"/>
  <c r="S9601" i="251" s="1"/>
  <c r="O9619" i="251"/>
  <c r="S9619" i="251" s="1"/>
  <c r="O9654" i="251"/>
  <c r="S9654" i="251" s="1"/>
  <c r="O9689" i="251"/>
  <c r="S9689" i="251" s="1"/>
  <c r="O9760" i="251"/>
  <c r="S9760" i="251" s="1"/>
  <c r="O9813" i="251"/>
  <c r="S9813" i="251" s="1"/>
  <c r="O9848" i="251"/>
  <c r="S9848" i="251" s="1"/>
  <c r="O9883" i="251"/>
  <c r="S9883" i="251" s="1"/>
  <c r="O9919" i="251"/>
  <c r="S9919" i="251" s="1"/>
  <c r="O9972" i="251"/>
  <c r="S9972" i="251" s="1"/>
  <c r="O10007" i="251"/>
  <c r="S10007" i="251" s="1"/>
  <c r="O104" i="251"/>
  <c r="S104" i="251" s="1"/>
  <c r="O340" i="251"/>
  <c r="S340" i="251" s="1"/>
  <c r="O544" i="251"/>
  <c r="S544" i="251" s="1"/>
  <c r="O685" i="251"/>
  <c r="S685" i="251" s="1"/>
  <c r="O774" i="251"/>
  <c r="S774" i="251" s="1"/>
  <c r="O884" i="251"/>
  <c r="S884" i="251" s="1"/>
  <c r="O1052" i="251"/>
  <c r="S1052" i="251" s="1"/>
  <c r="O1635" i="251"/>
  <c r="S1635" i="251" s="1"/>
  <c r="O1662" i="251"/>
  <c r="S1662" i="251" s="1"/>
  <c r="O1971" i="251"/>
  <c r="S1971" i="251" s="1"/>
  <c r="O2237" i="251"/>
  <c r="S2237" i="251" s="1"/>
  <c r="O2454" i="251"/>
  <c r="S2454" i="251" s="1"/>
  <c r="O2614" i="251"/>
  <c r="S2614" i="251" s="1"/>
  <c r="O2855" i="251"/>
  <c r="S2855" i="251" s="1"/>
  <c r="O2989" i="251"/>
  <c r="S2989" i="251" s="1"/>
  <c r="O3094" i="251"/>
  <c r="S3094" i="251" s="1"/>
  <c r="O3147" i="251"/>
  <c r="S3147" i="251" s="1"/>
  <c r="O3200" i="251"/>
  <c r="S3200" i="251" s="1"/>
  <c r="O3224" i="251"/>
  <c r="S3224" i="251" s="1"/>
  <c r="O3327" i="251"/>
  <c r="S3327" i="251" s="1"/>
  <c r="O3525" i="251"/>
  <c r="S3525" i="251" s="1"/>
  <c r="O3676" i="251"/>
  <c r="S3676" i="251" s="1"/>
  <c r="O3778" i="251"/>
  <c r="S3778" i="251" s="1"/>
  <c r="O3853" i="251"/>
  <c r="S3853" i="251" s="1"/>
  <c r="O3900" i="251"/>
  <c r="S3900" i="251" s="1"/>
  <c r="O4104" i="251"/>
  <c r="S4104" i="251" s="1"/>
  <c r="O4127" i="251"/>
  <c r="S4127" i="251" s="1"/>
  <c r="O4154" i="251"/>
  <c r="S4154" i="251" s="1"/>
  <c r="O4180" i="251"/>
  <c r="S4180" i="251" s="1"/>
  <c r="O4229" i="251"/>
  <c r="S4229" i="251" s="1"/>
  <c r="O4303" i="251"/>
  <c r="S4303" i="251" s="1"/>
  <c r="O4629" i="251"/>
  <c r="S4629" i="251" s="1"/>
  <c r="O5128" i="251"/>
  <c r="S5128" i="251" s="1"/>
  <c r="O5344" i="251"/>
  <c r="S5344" i="251" s="1"/>
  <c r="O5463" i="251"/>
  <c r="S5463" i="251" s="1"/>
  <c r="O5536" i="251"/>
  <c r="S5536" i="251" s="1"/>
  <c r="O5655" i="251"/>
  <c r="S5655" i="251" s="1"/>
  <c r="O5702" i="251"/>
  <c r="S5702" i="251" s="1"/>
  <c r="O5799" i="251"/>
  <c r="S5799" i="251" s="1"/>
  <c r="O5895" i="251"/>
  <c r="S5895" i="251" s="1"/>
  <c r="O5917" i="251"/>
  <c r="S5917" i="251" s="1"/>
  <c r="O5941" i="251"/>
  <c r="S5941" i="251" s="1"/>
  <c r="O5966" i="251"/>
  <c r="S5966" i="251" s="1"/>
  <c r="O5988" i="251"/>
  <c r="S5988" i="251" s="1"/>
  <c r="O6107" i="251"/>
  <c r="S6107" i="251" s="1"/>
  <c r="O6274" i="251"/>
  <c r="S6274" i="251" s="1"/>
  <c r="O6318" i="251"/>
  <c r="S6318" i="251" s="1"/>
  <c r="O6342" i="251"/>
  <c r="S6342" i="251" s="1"/>
  <c r="O6416" i="251"/>
  <c r="S6416" i="251" s="1"/>
  <c r="O6539" i="251"/>
  <c r="S6539" i="251" s="1"/>
  <c r="O6630" i="251"/>
  <c r="S6630" i="251" s="1"/>
  <c r="O6722" i="251"/>
  <c r="S6722" i="251" s="1"/>
  <c r="O6880" i="251"/>
  <c r="S6880" i="251" s="1"/>
  <c r="O6902" i="251"/>
  <c r="S6902" i="251" s="1"/>
  <c r="O6945" i="251"/>
  <c r="S6945" i="251" s="1"/>
  <c r="O6967" i="251"/>
  <c r="S6967" i="251" s="1"/>
  <c r="O7009" i="251"/>
  <c r="S7009" i="251" s="1"/>
  <c r="O7030" i="251"/>
  <c r="S7030" i="251" s="1"/>
  <c r="O7114" i="251"/>
  <c r="S7114" i="251" s="1"/>
  <c r="O7155" i="251"/>
  <c r="S7155" i="251" s="1"/>
  <c r="O7237" i="251"/>
  <c r="S7237" i="251" s="1"/>
  <c r="O7257" i="251"/>
  <c r="S7257" i="251" s="1"/>
  <c r="O7278" i="251"/>
  <c r="S7278" i="251" s="1"/>
  <c r="O7319" i="251"/>
  <c r="S7319" i="251" s="1"/>
  <c r="O7360" i="251"/>
  <c r="S7360" i="251" s="1"/>
  <c r="O7401" i="251"/>
  <c r="S7401" i="251" s="1"/>
  <c r="O7487" i="251"/>
  <c r="S7487" i="251" s="1"/>
  <c r="O7508" i="251"/>
  <c r="S7508" i="251" s="1"/>
  <c r="O7611" i="251"/>
  <c r="S7611" i="251" s="1"/>
  <c r="O7760" i="251"/>
  <c r="S7760" i="251" s="1"/>
  <c r="O7865" i="251"/>
  <c r="S7865" i="251" s="1"/>
  <c r="O7886" i="251"/>
  <c r="S7886" i="251" s="1"/>
  <c r="O7907" i="251"/>
  <c r="S7907" i="251" s="1"/>
  <c r="O7947" i="251"/>
  <c r="S7947" i="251" s="1"/>
  <c r="O7968" i="251"/>
  <c r="S7968" i="251" s="1"/>
  <c r="O7989" i="251"/>
  <c r="S7989" i="251" s="1"/>
  <c r="O8031" i="251"/>
  <c r="S8031" i="251" s="1"/>
  <c r="O8091" i="251"/>
  <c r="S8091" i="251" s="1"/>
  <c r="O8175" i="251"/>
  <c r="S8175" i="251" s="1"/>
  <c r="O8257" i="251"/>
  <c r="S8257" i="251" s="1"/>
  <c r="O8319" i="251"/>
  <c r="S8319" i="251" s="1"/>
  <c r="O8339" i="251"/>
  <c r="S8339" i="251" s="1"/>
  <c r="O8360" i="251"/>
  <c r="S8360" i="251" s="1"/>
  <c r="O8464" i="251"/>
  <c r="S8464" i="251" s="1"/>
  <c r="O8549" i="251"/>
  <c r="S8549" i="251" s="1"/>
  <c r="O8632" i="251"/>
  <c r="S8632" i="251" s="1"/>
  <c r="O8715" i="251"/>
  <c r="S8715" i="251" s="1"/>
  <c r="O8756" i="251"/>
  <c r="S8756" i="251" s="1"/>
  <c r="O8817" i="251"/>
  <c r="S8817" i="251" s="1"/>
  <c r="O8935" i="251"/>
  <c r="S8935" i="251" s="1"/>
  <c r="O8975" i="251"/>
  <c r="S8975" i="251" s="1"/>
  <c r="O9034" i="251"/>
  <c r="S9034" i="251" s="1"/>
  <c r="O9054" i="251"/>
  <c r="S9054" i="251" s="1"/>
  <c r="O9134" i="251"/>
  <c r="S9134" i="251" s="1"/>
  <c r="O9153" i="251"/>
  <c r="S9153" i="251" s="1"/>
  <c r="O9252" i="251"/>
  <c r="S9252" i="251" s="1"/>
  <c r="O9349" i="251"/>
  <c r="S9349" i="251" s="1"/>
  <c r="O9407" i="251"/>
  <c r="S9407" i="251" s="1"/>
  <c r="O9427" i="251"/>
  <c r="S9427" i="251" s="1"/>
  <c r="O9486" i="251"/>
  <c r="S9486" i="251" s="1"/>
  <c r="O9505" i="251"/>
  <c r="S9505" i="251" s="1"/>
  <c r="O9526" i="251"/>
  <c r="S9526" i="251" s="1"/>
  <c r="O9665" i="251"/>
  <c r="S9665" i="251" s="1"/>
  <c r="O9703" i="251"/>
  <c r="S9703" i="251" s="1"/>
  <c r="O9722" i="251"/>
  <c r="S9722" i="251" s="1"/>
  <c r="O9780" i="251"/>
  <c r="S9780" i="251" s="1"/>
  <c r="O9818" i="251"/>
  <c r="S9818" i="251" s="1"/>
  <c r="O9838" i="251"/>
  <c r="S9838" i="251" s="1"/>
  <c r="O9953" i="251"/>
  <c r="S9953" i="251" s="1"/>
  <c r="O9973" i="251"/>
  <c r="S9973" i="251" s="1"/>
  <c r="O9991" i="251"/>
  <c r="S9991" i="251" s="1"/>
  <c r="O10011" i="251"/>
  <c r="S10011" i="251" s="1"/>
  <c r="O195" i="251"/>
  <c r="S195" i="251" s="1"/>
  <c r="O457" i="251"/>
  <c r="S457" i="251" s="1"/>
  <c r="O515" i="251"/>
  <c r="S515" i="251" s="1"/>
  <c r="O829" i="251"/>
  <c r="S829" i="251" s="1"/>
  <c r="O941" i="251"/>
  <c r="S941" i="251" s="1"/>
  <c r="O1300" i="251"/>
  <c r="S1300" i="251" s="1"/>
  <c r="O1326" i="251"/>
  <c r="S1326" i="251" s="1"/>
  <c r="O1523" i="251"/>
  <c r="S1523" i="251" s="1"/>
  <c r="O1832" i="251"/>
  <c r="S1832" i="251" s="1"/>
  <c r="O2105" i="251"/>
  <c r="S2105" i="251" s="1"/>
  <c r="O2401" i="251"/>
  <c r="S2401" i="251" s="1"/>
  <c r="O2427" i="251"/>
  <c r="S2427" i="251" s="1"/>
  <c r="O2588" i="251"/>
  <c r="S2588" i="251" s="1"/>
  <c r="O2803" i="251"/>
  <c r="S2803" i="251" s="1"/>
  <c r="O2883" i="251"/>
  <c r="S2883" i="251" s="1"/>
  <c r="O3428" i="251"/>
  <c r="S3428" i="251" s="1"/>
  <c r="O3453" i="251"/>
  <c r="S3453" i="251" s="1"/>
  <c r="O3478" i="251"/>
  <c r="S3478" i="251" s="1"/>
  <c r="O3501" i="251"/>
  <c r="S3501" i="251" s="1"/>
  <c r="O3804" i="251"/>
  <c r="S3804" i="251" s="1"/>
  <c r="O3878" i="251"/>
  <c r="S3878" i="251" s="1"/>
  <c r="O3954" i="251"/>
  <c r="S3954" i="251" s="1"/>
  <c r="O4055" i="251"/>
  <c r="S4055" i="251" s="1"/>
  <c r="O4253" i="251"/>
  <c r="S4253" i="251" s="1"/>
  <c r="O4478" i="251"/>
  <c r="S4478" i="251" s="1"/>
  <c r="O4528" i="251"/>
  <c r="S4528" i="251" s="1"/>
  <c r="O4805" i="251"/>
  <c r="S4805" i="251" s="1"/>
  <c r="O5028" i="251"/>
  <c r="S5028" i="251" s="1"/>
  <c r="O5248" i="251"/>
  <c r="S5248" i="251" s="1"/>
  <c r="O5560" i="251"/>
  <c r="S5560" i="251" s="1"/>
  <c r="O5584" i="251"/>
  <c r="S5584" i="251" s="1"/>
  <c r="O5606" i="251"/>
  <c r="S5606" i="251" s="1"/>
  <c r="O5679" i="251"/>
  <c r="S5679" i="251" s="1"/>
  <c r="O6392" i="251"/>
  <c r="S6392" i="251" s="1"/>
  <c r="O6586" i="251"/>
  <c r="S6586" i="251" s="1"/>
  <c r="O6653" i="251"/>
  <c r="S6653" i="251" s="1"/>
  <c r="O6676" i="251"/>
  <c r="S6676" i="251" s="1"/>
  <c r="O6699" i="251"/>
  <c r="S6699" i="251" s="1"/>
  <c r="O6837" i="251"/>
  <c r="S6837" i="251" s="1"/>
  <c r="O6859" i="251"/>
  <c r="S6859" i="251" s="1"/>
  <c r="O6990" i="251"/>
  <c r="S6990" i="251" s="1"/>
  <c r="O7073" i="251"/>
  <c r="S7073" i="251" s="1"/>
  <c r="O7135" i="251"/>
  <c r="S7135" i="251" s="1"/>
  <c r="O7175" i="251"/>
  <c r="S7175" i="251" s="1"/>
  <c r="O7219" i="251"/>
  <c r="S7219" i="251" s="1"/>
  <c r="O7299" i="251"/>
  <c r="S7299" i="251" s="1"/>
  <c r="O7445" i="251"/>
  <c r="S7445" i="251" s="1"/>
  <c r="O7466" i="251"/>
  <c r="S7466" i="251" s="1"/>
  <c r="O7528" i="251"/>
  <c r="S7528" i="251" s="1"/>
  <c r="O7591" i="251"/>
  <c r="S7591" i="251" s="1"/>
  <c r="O7655" i="251"/>
  <c r="S7655" i="251" s="1"/>
  <c r="O7675" i="251"/>
  <c r="S7675" i="251" s="1"/>
  <c r="O7718" i="251"/>
  <c r="S7718" i="251" s="1"/>
  <c r="O7739" i="251"/>
  <c r="S7739" i="251" s="1"/>
  <c r="O7803" i="251"/>
  <c r="S7803" i="251" s="1"/>
  <c r="O7824" i="251"/>
  <c r="S7824" i="251" s="1"/>
  <c r="O7928" i="251"/>
  <c r="S7928" i="251" s="1"/>
  <c r="O8052" i="251"/>
  <c r="S8052" i="251" s="1"/>
  <c r="O8072" i="251"/>
  <c r="S8072" i="251" s="1"/>
  <c r="O8113" i="251"/>
  <c r="S8113" i="251" s="1"/>
  <c r="O8195" i="251"/>
  <c r="S8195" i="251" s="1"/>
  <c r="O8216" i="251"/>
  <c r="S8216" i="251" s="1"/>
  <c r="O8278" i="251"/>
  <c r="S8278" i="251" s="1"/>
  <c r="O8298" i="251"/>
  <c r="S8298" i="251" s="1"/>
  <c r="O8403" i="251"/>
  <c r="S8403" i="251" s="1"/>
  <c r="O8423" i="251"/>
  <c r="S8423" i="251" s="1"/>
  <c r="O8443" i="251"/>
  <c r="S8443" i="251" s="1"/>
  <c r="O8485" i="251"/>
  <c r="S8485" i="251" s="1"/>
  <c r="O8529" i="251"/>
  <c r="S8529" i="251" s="1"/>
  <c r="O8591" i="251"/>
  <c r="S8591" i="251" s="1"/>
  <c r="O8675" i="251"/>
  <c r="S8675" i="251" s="1"/>
  <c r="O8695" i="251"/>
  <c r="S8695" i="251" s="1"/>
  <c r="O8776" i="251"/>
  <c r="S8776" i="251" s="1"/>
  <c r="O8837" i="251"/>
  <c r="S8837" i="251" s="1"/>
  <c r="O8857" i="251"/>
  <c r="S8857" i="251" s="1"/>
  <c r="O8897" i="251"/>
  <c r="S8897" i="251" s="1"/>
  <c r="O8917" i="251"/>
  <c r="S8917" i="251" s="1"/>
  <c r="O8996" i="251"/>
  <c r="S8996" i="251" s="1"/>
  <c r="O9015" i="251"/>
  <c r="S9015" i="251" s="1"/>
  <c r="O9094" i="251"/>
  <c r="S9094" i="251" s="1"/>
  <c r="O9114" i="251"/>
  <c r="S9114" i="251" s="1"/>
  <c r="O9173" i="251"/>
  <c r="S9173" i="251" s="1"/>
  <c r="O9233" i="251"/>
  <c r="S9233" i="251" s="1"/>
  <c r="O9272" i="251"/>
  <c r="S9272" i="251" s="1"/>
  <c r="O9291" i="251"/>
  <c r="S9291" i="251" s="1"/>
  <c r="O9311" i="251"/>
  <c r="S9311" i="251" s="1"/>
  <c r="O9369" i="251"/>
  <c r="S9369" i="251" s="1"/>
  <c r="O9447" i="251"/>
  <c r="S9447" i="251" s="1"/>
  <c r="O9466" i="251"/>
  <c r="S9466" i="251" s="1"/>
  <c r="O9567" i="251"/>
  <c r="S9567" i="251" s="1"/>
  <c r="O9607" i="251"/>
  <c r="S9607" i="251" s="1"/>
  <c r="O9626" i="251"/>
  <c r="S9626" i="251" s="1"/>
  <c r="O9685" i="251"/>
  <c r="S9685" i="251" s="1"/>
  <c r="O9742" i="251"/>
  <c r="S9742" i="251" s="1"/>
  <c r="O9761" i="251"/>
  <c r="S9761" i="251" s="1"/>
  <c r="O9800" i="251"/>
  <c r="S9800" i="251" s="1"/>
  <c r="O9877" i="251"/>
  <c r="S9877" i="251" s="1"/>
  <c r="O9896" i="251"/>
  <c r="S9896" i="251" s="1"/>
  <c r="O9915" i="251"/>
  <c r="S9915" i="251" s="1"/>
  <c r="O9935" i="251"/>
  <c r="S9935" i="251" s="1"/>
  <c r="P1232" i="251"/>
  <c r="P1270" i="251"/>
  <c r="P3717" i="251"/>
  <c r="O725" i="251"/>
  <c r="S725" i="251" s="1"/>
  <c r="O755" i="251"/>
  <c r="S755" i="251" s="1"/>
  <c r="O811" i="251"/>
  <c r="S811" i="251" s="1"/>
  <c r="O866" i="251"/>
  <c r="S866" i="251" s="1"/>
  <c r="O1010" i="251"/>
  <c r="S1010" i="251" s="1"/>
  <c r="O1036" i="251"/>
  <c r="S1036" i="251" s="1"/>
  <c r="O1334" i="251"/>
  <c r="S1334" i="251" s="1"/>
  <c r="O1587" i="251"/>
  <c r="S1587" i="251" s="1"/>
  <c r="O1615" i="251"/>
  <c r="S1615" i="251" s="1"/>
  <c r="O2033" i="251"/>
  <c r="S2033" i="251" s="1"/>
  <c r="O2113" i="251"/>
  <c r="S2113" i="251" s="1"/>
  <c r="O2167" i="251"/>
  <c r="S2167" i="251" s="1"/>
  <c r="O2195" i="251"/>
  <c r="S2195" i="251" s="1"/>
  <c r="O2245" i="251"/>
  <c r="S2245" i="251" s="1"/>
  <c r="O2409" i="251"/>
  <c r="S2409" i="251" s="1"/>
  <c r="O2650" i="251"/>
  <c r="S2650" i="251" s="1"/>
  <c r="O2811" i="251"/>
  <c r="S2811" i="251" s="1"/>
  <c r="O2837" i="251"/>
  <c r="S2837" i="251" s="1"/>
  <c r="O3077" i="251"/>
  <c r="S3077" i="251" s="1"/>
  <c r="O3103" i="251"/>
  <c r="S3103" i="251" s="1"/>
  <c r="O3208" i="251"/>
  <c r="S3208" i="251" s="1"/>
  <c r="O3259" i="251"/>
  <c r="S3259" i="251" s="1"/>
  <c r="O3311" i="251"/>
  <c r="S3311" i="251" s="1"/>
  <c r="O3436" i="251"/>
  <c r="S3436" i="251" s="1"/>
  <c r="O3460" i="251"/>
  <c r="S3460" i="251" s="1"/>
  <c r="O3533" i="251"/>
  <c r="S3533" i="251" s="1"/>
  <c r="O3610" i="251"/>
  <c r="S3610" i="251" s="1"/>
  <c r="O3764" i="251"/>
  <c r="S3764" i="251" s="1"/>
  <c r="O3910" i="251"/>
  <c r="S3910" i="251" s="1"/>
  <c r="O4087" i="251"/>
  <c r="S4087" i="251" s="1"/>
  <c r="O4212" i="251"/>
  <c r="S4212" i="251" s="1"/>
  <c r="O4311" i="251"/>
  <c r="S4311" i="251" s="1"/>
  <c r="O4412" i="251"/>
  <c r="S4412" i="251" s="1"/>
  <c r="O4437" i="251"/>
  <c r="S4437" i="251" s="1"/>
  <c r="O4687" i="251"/>
  <c r="S4687" i="251" s="1"/>
  <c r="O4789" i="251"/>
  <c r="S4789" i="251" s="1"/>
  <c r="O4812" i="251"/>
  <c r="S4812" i="251" s="1"/>
  <c r="O5035" i="251"/>
  <c r="S5035" i="251" s="1"/>
  <c r="O5328" i="251"/>
  <c r="S5328" i="251" s="1"/>
  <c r="O5352" i="251"/>
  <c r="S5352" i="251" s="1"/>
  <c r="O5662" i="251"/>
  <c r="S5662" i="251" s="1"/>
  <c r="O5710" i="251"/>
  <c r="S5710" i="251" s="1"/>
  <c r="O5758" i="251"/>
  <c r="S5758" i="251" s="1"/>
  <c r="O5783" i="251"/>
  <c r="S5783" i="251" s="1"/>
  <c r="O5807" i="251"/>
  <c r="S5807" i="251" s="1"/>
  <c r="O5951" i="251"/>
  <c r="S5951" i="251" s="1"/>
  <c r="O6021" i="251"/>
  <c r="S6021" i="251" s="1"/>
  <c r="O6092" i="251"/>
  <c r="S6092" i="251" s="1"/>
  <c r="O6140" i="251"/>
  <c r="S6140" i="251" s="1"/>
  <c r="O6187" i="251"/>
  <c r="S6187" i="251" s="1"/>
  <c r="O6234" i="251"/>
  <c r="S6234" i="251" s="1"/>
  <c r="O6375" i="251"/>
  <c r="S6375" i="251" s="1"/>
  <c r="O6570" i="251"/>
  <c r="S6570" i="251" s="1"/>
  <c r="O6615" i="251"/>
  <c r="S6615" i="251" s="1"/>
  <c r="O6638" i="251"/>
  <c r="S6638" i="251" s="1"/>
  <c r="O6683" i="251"/>
  <c r="S6683" i="251" s="1"/>
  <c r="O6706" i="251"/>
  <c r="S6706" i="251" s="1"/>
  <c r="O6776" i="251"/>
  <c r="S6776" i="251" s="1"/>
  <c r="O6932" i="251"/>
  <c r="S6932" i="251" s="1"/>
  <c r="O7038" i="251"/>
  <c r="S7038" i="251" s="1"/>
  <c r="O7161" i="251"/>
  <c r="S7161" i="251" s="1"/>
  <c r="O7203" i="251"/>
  <c r="S7203" i="251" s="1"/>
  <c r="O7224" i="251"/>
  <c r="S7224" i="251" s="1"/>
  <c r="O7306" i="251"/>
  <c r="S7306" i="251" s="1"/>
  <c r="O7347" i="251"/>
  <c r="S7347" i="251" s="1"/>
  <c r="O7409" i="251"/>
  <c r="S7409" i="251" s="1"/>
  <c r="O7430" i="251"/>
  <c r="S7430" i="251" s="1"/>
  <c r="O7451" i="251"/>
  <c r="S7451" i="251" s="1"/>
  <c r="O7472" i="251"/>
  <c r="S7472" i="251" s="1"/>
  <c r="O7514" i="251"/>
  <c r="S7514" i="251" s="1"/>
  <c r="O7577" i="251"/>
  <c r="S7577" i="251" s="1"/>
  <c r="O7598" i="251"/>
  <c r="S7598" i="251" s="1"/>
  <c r="O7619" i="251"/>
  <c r="S7619" i="251" s="1"/>
  <c r="O7703" i="251"/>
  <c r="S7703" i="251" s="1"/>
  <c r="O7745" i="251"/>
  <c r="S7745" i="251" s="1"/>
  <c r="O7893" i="251"/>
  <c r="S7893" i="251" s="1"/>
  <c r="O7913" i="251"/>
  <c r="S7913" i="251" s="1"/>
  <c r="O7934" i="251"/>
  <c r="S7934" i="251" s="1"/>
  <c r="O7955" i="251"/>
  <c r="S7955" i="251" s="1"/>
  <c r="O8017" i="251"/>
  <c r="S8017" i="251" s="1"/>
  <c r="O8120" i="251"/>
  <c r="S8120" i="251" s="1"/>
  <c r="O8161" i="251"/>
  <c r="S8161" i="251" s="1"/>
  <c r="O8244" i="251"/>
  <c r="S8244" i="251" s="1"/>
  <c r="O8283" i="251"/>
  <c r="S8283" i="251" s="1"/>
  <c r="O8305" i="251"/>
  <c r="S8305" i="251" s="1"/>
  <c r="O8346" i="251"/>
  <c r="S8346" i="251" s="1"/>
  <c r="O8368" i="251"/>
  <c r="S8368" i="251" s="1"/>
  <c r="O8388" i="251"/>
  <c r="S8388" i="251" s="1"/>
  <c r="O8681" i="251"/>
  <c r="S8681" i="251" s="1"/>
  <c r="O8742" i="251"/>
  <c r="S8742" i="251" s="1"/>
  <c r="O8803" i="251"/>
  <c r="S8803" i="251" s="1"/>
  <c r="O8824" i="251"/>
  <c r="S8824" i="251" s="1"/>
  <c r="O8903" i="251"/>
  <c r="S8903" i="251" s="1"/>
  <c r="O9081" i="251"/>
  <c r="S9081" i="251" s="1"/>
  <c r="O9160" i="251"/>
  <c r="S9160" i="251" s="1"/>
  <c r="O9199" i="251"/>
  <c r="S9199" i="251" s="1"/>
  <c r="O9317" i="251"/>
  <c r="S9317" i="251" s="1"/>
  <c r="O9336" i="251"/>
  <c r="S9336" i="251" s="1"/>
  <c r="O9395" i="251"/>
  <c r="S9395" i="251" s="1"/>
  <c r="O9413" i="251"/>
  <c r="S9413" i="251" s="1"/>
  <c r="O9433" i="251"/>
  <c r="S9433" i="251" s="1"/>
  <c r="O9472" i="251"/>
  <c r="S9472" i="251" s="1"/>
  <c r="O9493" i="251"/>
  <c r="S9493" i="251" s="1"/>
  <c r="O9573" i="251"/>
  <c r="S9573" i="251" s="1"/>
  <c r="O9593" i="251"/>
  <c r="S9593" i="251" s="1"/>
  <c r="O9652" i="251"/>
  <c r="S9652" i="251" s="1"/>
  <c r="O9671" i="251"/>
  <c r="S9671" i="251" s="1"/>
  <c r="O9729" i="251"/>
  <c r="S9729" i="251" s="1"/>
  <c r="O9748" i="251"/>
  <c r="S9748" i="251" s="1"/>
  <c r="O9806" i="251"/>
  <c r="S9806" i="251" s="1"/>
  <c r="O9825" i="251"/>
  <c r="S9825" i="251" s="1"/>
  <c r="O9882" i="251"/>
  <c r="S9882" i="251" s="1"/>
  <c r="O9902" i="251"/>
  <c r="S9902" i="251" s="1"/>
  <c r="O9941" i="251"/>
  <c r="S9941" i="251" s="1"/>
  <c r="O9960" i="251"/>
  <c r="S9960" i="251" s="1"/>
  <c r="O9979" i="251"/>
  <c r="S9979" i="251" s="1"/>
  <c r="O1284" i="251"/>
  <c r="S1284" i="251" s="1"/>
  <c r="O1672" i="251"/>
  <c r="S1672" i="251" s="1"/>
  <c r="O2089" i="251"/>
  <c r="S2089" i="251" s="1"/>
  <c r="O2490" i="251"/>
  <c r="S2490" i="251" s="1"/>
  <c r="O2705" i="251"/>
  <c r="S2705" i="251" s="1"/>
  <c r="O2758" i="251"/>
  <c r="S2758" i="251" s="1"/>
  <c r="O2892" i="251"/>
  <c r="S2892" i="251" s="1"/>
  <c r="O3130" i="251"/>
  <c r="S3130" i="251" s="1"/>
  <c r="O3510" i="251"/>
  <c r="S3510" i="251" s="1"/>
  <c r="O3558" i="251"/>
  <c r="S3558" i="251" s="1"/>
  <c r="O3634" i="251"/>
  <c r="S3634" i="251" s="1"/>
  <c r="O3739" i="251"/>
  <c r="S3739" i="251" s="1"/>
  <c r="O3787" i="251"/>
  <c r="S3787" i="251" s="1"/>
  <c r="O3863" i="251"/>
  <c r="S3863" i="251" s="1"/>
  <c r="O3886" i="251"/>
  <c r="S3886" i="251" s="1"/>
  <c r="O4013" i="251"/>
  <c r="S4013" i="251" s="1"/>
  <c r="O4112" i="251"/>
  <c r="S4112" i="251" s="1"/>
  <c r="O4164" i="251"/>
  <c r="S4164" i="251" s="1"/>
  <c r="O4263" i="251"/>
  <c r="S4263" i="251" s="1"/>
  <c r="O4288" i="251"/>
  <c r="S4288" i="251" s="1"/>
  <c r="O4388" i="251"/>
  <c r="S4388" i="251" s="1"/>
  <c r="O4587" i="251"/>
  <c r="S4587" i="251" s="1"/>
  <c r="O4638" i="251"/>
  <c r="S4638" i="251" s="1"/>
  <c r="O4712" i="251"/>
  <c r="S4712" i="251" s="1"/>
  <c r="O4836" i="251"/>
  <c r="S4836" i="251" s="1"/>
  <c r="O4887" i="251"/>
  <c r="S4887" i="251" s="1"/>
  <c r="O4938" i="251"/>
  <c r="S4938" i="251" s="1"/>
  <c r="O5062" i="251"/>
  <c r="S5062" i="251" s="1"/>
  <c r="O5162" i="251"/>
  <c r="S5162" i="251" s="1"/>
  <c r="O5304" i="251"/>
  <c r="S5304" i="251" s="1"/>
  <c r="O5426" i="251"/>
  <c r="S5426" i="251" s="1"/>
  <c r="O5448" i="251"/>
  <c r="S5448" i="251" s="1"/>
  <c r="O5520" i="251"/>
  <c r="S5520" i="251" s="1"/>
  <c r="O5686" i="251"/>
  <c r="S5686" i="251" s="1"/>
  <c r="O5904" i="251"/>
  <c r="S5904" i="251" s="1"/>
  <c r="O5927" i="251"/>
  <c r="S5927" i="251" s="1"/>
  <c r="O5975" i="251"/>
  <c r="S5975" i="251" s="1"/>
  <c r="O6046" i="251"/>
  <c r="S6046" i="251" s="1"/>
  <c r="O6164" i="251"/>
  <c r="S6164" i="251" s="1"/>
  <c r="O6282" i="251"/>
  <c r="S6282" i="251" s="1"/>
  <c r="O6304" i="251"/>
  <c r="S6304" i="251" s="1"/>
  <c r="O6474" i="251"/>
  <c r="S6474" i="251" s="1"/>
  <c r="O6498" i="251"/>
  <c r="S6498" i="251" s="1"/>
  <c r="O6523" i="251"/>
  <c r="S6523" i="251" s="1"/>
  <c r="O6800" i="251"/>
  <c r="S6800" i="251" s="1"/>
  <c r="O6846" i="251"/>
  <c r="S6846" i="251" s="1"/>
  <c r="O6953" i="251"/>
  <c r="S6953" i="251" s="1"/>
  <c r="O6975" i="251"/>
  <c r="S6975" i="251" s="1"/>
  <c r="O6996" i="251"/>
  <c r="S6996" i="251" s="1"/>
  <c r="O7060" i="251"/>
  <c r="S7060" i="251" s="1"/>
  <c r="O7080" i="251"/>
  <c r="S7080" i="251" s="1"/>
  <c r="O7142" i="251"/>
  <c r="S7142" i="251" s="1"/>
  <c r="O7183" i="251"/>
  <c r="S7183" i="251" s="1"/>
  <c r="O7327" i="251"/>
  <c r="S7327" i="251" s="1"/>
  <c r="O7536" i="251"/>
  <c r="S7536" i="251" s="1"/>
  <c r="O7663" i="251"/>
  <c r="S7663" i="251" s="1"/>
  <c r="O7790" i="251"/>
  <c r="S7790" i="251" s="1"/>
  <c r="O7873" i="251"/>
  <c r="S7873" i="251" s="1"/>
  <c r="O8059" i="251"/>
  <c r="S8059" i="251" s="1"/>
  <c r="O8079" i="251"/>
  <c r="S8079" i="251" s="1"/>
  <c r="O8202" i="251"/>
  <c r="S8202" i="251" s="1"/>
  <c r="O8223" i="251"/>
  <c r="S8223" i="251" s="1"/>
  <c r="O8264" i="251"/>
  <c r="S8264" i="251" s="1"/>
  <c r="O8451" i="251"/>
  <c r="S8451" i="251" s="1"/>
  <c r="O8472" i="251"/>
  <c r="S8472" i="251" s="1"/>
  <c r="O8513" i="251"/>
  <c r="S8513" i="251" s="1"/>
  <c r="O8599" i="251"/>
  <c r="S8599" i="251" s="1"/>
  <c r="O8619" i="251"/>
  <c r="S8619" i="251" s="1"/>
  <c r="O8640" i="251"/>
  <c r="S8640" i="251" s="1"/>
  <c r="O8702" i="251"/>
  <c r="S8702" i="251" s="1"/>
  <c r="O8723" i="251"/>
  <c r="S8723" i="251" s="1"/>
  <c r="O8762" i="251"/>
  <c r="S8762" i="251" s="1"/>
  <c r="O8864" i="251"/>
  <c r="S8864" i="251" s="1"/>
  <c r="O8923" i="251"/>
  <c r="S8923" i="251" s="1"/>
  <c r="O8943" i="251"/>
  <c r="S8943" i="251" s="1"/>
  <c r="O8982" i="251"/>
  <c r="S8982" i="251" s="1"/>
  <c r="O9002" i="251"/>
  <c r="S9002" i="251" s="1"/>
  <c r="O9022" i="251"/>
  <c r="S9022" i="251" s="1"/>
  <c r="O9062" i="251"/>
  <c r="S9062" i="251" s="1"/>
  <c r="O9121" i="251"/>
  <c r="S9121" i="251" s="1"/>
  <c r="O9141" i="251"/>
  <c r="S9141" i="251" s="1"/>
  <c r="O9179" i="251"/>
  <c r="S9179" i="251" s="1"/>
  <c r="O9220" i="251"/>
  <c r="S9220" i="251" s="1"/>
  <c r="O9239" i="251"/>
  <c r="S9239" i="251" s="1"/>
  <c r="O9279" i="251"/>
  <c r="S9279" i="251" s="1"/>
  <c r="O9299" i="251"/>
  <c r="S9299" i="251" s="1"/>
  <c r="O9376" i="251"/>
  <c r="S9376" i="251" s="1"/>
  <c r="O9534" i="251"/>
  <c r="S9534" i="251" s="1"/>
  <c r="O9555" i="251"/>
  <c r="S9555" i="251" s="1"/>
  <c r="O9614" i="251"/>
  <c r="S9614" i="251" s="1"/>
  <c r="O9633" i="251"/>
  <c r="S9633" i="251" s="1"/>
  <c r="O9691" i="251"/>
  <c r="S9691" i="251" s="1"/>
  <c r="O9768" i="251"/>
  <c r="S9768" i="251" s="1"/>
  <c r="O9787" i="251"/>
  <c r="S9787" i="251" s="1"/>
  <c r="O9845" i="251"/>
  <c r="S9845" i="251" s="1"/>
  <c r="O9864" i="251"/>
  <c r="S9864" i="251" s="1"/>
  <c r="O336" i="251"/>
  <c r="S336" i="251" s="1"/>
  <c r="O392" i="251"/>
  <c r="S392" i="251" s="1"/>
  <c r="O481" i="251"/>
  <c r="S481" i="251" s="1"/>
  <c r="O654" i="251"/>
  <c r="S654" i="251" s="1"/>
  <c r="O1213" i="251"/>
  <c r="S1213" i="251" s="1"/>
  <c r="O1240" i="251"/>
  <c r="S1240" i="251" s="1"/>
  <c r="O1347" i="251"/>
  <c r="S1347" i="251" s="1"/>
  <c r="O1374" i="251"/>
  <c r="S1374" i="251" s="1"/>
  <c r="O1518" i="251"/>
  <c r="S1518" i="251" s="1"/>
  <c r="O1798" i="251"/>
  <c r="S1798" i="251" s="1"/>
  <c r="O1855" i="251"/>
  <c r="S1855" i="251" s="1"/>
  <c r="O1939" i="251"/>
  <c r="S1939" i="251" s="1"/>
  <c r="O1967" i="251"/>
  <c r="S1967" i="251" s="1"/>
  <c r="O2259" i="251"/>
  <c r="S2259" i="251" s="1"/>
  <c r="O2341" i="251"/>
  <c r="S2341" i="251" s="1"/>
  <c r="O2475" i="251"/>
  <c r="S2475" i="251" s="1"/>
  <c r="O2502" i="251"/>
  <c r="S2502" i="251" s="1"/>
  <c r="O2691" i="251"/>
  <c r="S2691" i="251" s="1"/>
  <c r="O2932" i="251"/>
  <c r="S2932" i="251" s="1"/>
  <c r="O3012" i="251"/>
  <c r="S3012" i="251" s="1"/>
  <c r="O3296" i="251"/>
  <c r="S3296" i="251" s="1"/>
  <c r="O3448" i="251"/>
  <c r="S3448" i="251" s="1"/>
  <c r="O3570" i="251"/>
  <c r="S3570" i="251" s="1"/>
  <c r="O3596" i="251"/>
  <c r="S3596" i="251" s="1"/>
  <c r="O3698" i="251"/>
  <c r="S3698" i="251" s="1"/>
  <c r="O3724" i="251"/>
  <c r="S3724" i="251" s="1"/>
  <c r="O3775" i="251"/>
  <c r="S3775" i="251" s="1"/>
  <c r="O3874" i="251"/>
  <c r="S3874" i="251" s="1"/>
  <c r="O3949" i="251"/>
  <c r="S3949" i="251" s="1"/>
  <c r="O4000" i="251"/>
  <c r="S4000" i="251" s="1"/>
  <c r="O4075" i="251"/>
  <c r="S4075" i="251" s="1"/>
  <c r="O4200" i="251"/>
  <c r="S4200" i="251" s="1"/>
  <c r="O4324" i="251"/>
  <c r="S4324" i="251" s="1"/>
  <c r="O4749" i="251"/>
  <c r="S4749" i="251" s="1"/>
  <c r="O4848" i="251"/>
  <c r="S4848" i="251" s="1"/>
  <c r="O4999" i="251"/>
  <c r="S4999" i="251" s="1"/>
  <c r="O5023" i="251"/>
  <c r="S5023" i="251" s="1"/>
  <c r="O5048" i="251"/>
  <c r="S5048" i="251" s="1"/>
  <c r="O5125" i="251"/>
  <c r="S5125" i="251" s="1"/>
  <c r="O5364" i="251"/>
  <c r="S5364" i="251" s="1"/>
  <c r="O5389" i="251"/>
  <c r="S5389" i="251" s="1"/>
  <c r="O5483" i="251"/>
  <c r="S5483" i="251" s="1"/>
  <c r="O5556" i="251"/>
  <c r="S5556" i="251" s="1"/>
  <c r="O5602" i="251"/>
  <c r="S5602" i="251" s="1"/>
  <c r="O5771" i="251"/>
  <c r="S5771" i="251" s="1"/>
  <c r="O5820" i="251"/>
  <c r="S5820" i="251" s="1"/>
  <c r="O5963" i="251"/>
  <c r="S5963" i="251" s="1"/>
  <c r="O6056" i="251"/>
  <c r="S6056" i="251" s="1"/>
  <c r="O6080" i="251"/>
  <c r="S6080" i="251" s="1"/>
  <c r="O6293" i="251"/>
  <c r="S6293" i="251" s="1"/>
  <c r="O6315" i="251"/>
  <c r="S6315" i="251" s="1"/>
  <c r="O6363" i="251"/>
  <c r="S6363" i="251" s="1"/>
  <c r="O6412" i="251"/>
  <c r="S6412" i="251" s="1"/>
  <c r="O6460" i="251"/>
  <c r="S6460" i="251" s="1"/>
  <c r="O6695" i="251"/>
  <c r="S6695" i="251" s="1"/>
  <c r="O6741" i="251"/>
  <c r="S6741" i="251" s="1"/>
  <c r="O6788" i="251"/>
  <c r="S6788" i="251" s="1"/>
  <c r="O6810" i="251"/>
  <c r="S6810" i="251" s="1"/>
  <c r="O6921" i="251"/>
  <c r="S6921" i="251" s="1"/>
  <c r="O6942" i="251"/>
  <c r="S6942" i="251" s="1"/>
  <c r="O6985" i="251"/>
  <c r="S6985" i="251" s="1"/>
  <c r="O7131" i="251"/>
  <c r="S7131" i="251" s="1"/>
  <c r="O7192" i="251"/>
  <c r="S7192" i="251" s="1"/>
  <c r="O7214" i="251"/>
  <c r="S7214" i="251" s="1"/>
  <c r="O7316" i="251"/>
  <c r="S7316" i="251" s="1"/>
  <c r="O7336" i="251"/>
  <c r="S7336" i="251" s="1"/>
  <c r="O7398" i="251"/>
  <c r="S7398" i="251" s="1"/>
  <c r="O7545" i="251"/>
  <c r="S7545" i="251" s="1"/>
  <c r="O7608" i="251"/>
  <c r="S7608" i="251" s="1"/>
  <c r="O7651" i="251"/>
  <c r="S7651" i="251" s="1"/>
  <c r="O7799" i="251"/>
  <c r="S7799" i="251" s="1"/>
  <c r="O7904" i="251"/>
  <c r="S7904" i="251" s="1"/>
  <c r="O7944" i="251"/>
  <c r="S7944" i="251" s="1"/>
  <c r="O8007" i="251"/>
  <c r="S8007" i="251" s="1"/>
  <c r="O8027" i="251"/>
  <c r="S8027" i="251" s="1"/>
  <c r="O8069" i="251"/>
  <c r="S8069" i="251" s="1"/>
  <c r="O8171" i="251"/>
  <c r="S8171" i="251" s="1"/>
  <c r="O8191" i="251"/>
  <c r="S8191" i="251" s="1"/>
  <c r="O8213" i="251"/>
  <c r="S8213" i="251" s="1"/>
  <c r="O8233" i="251"/>
  <c r="S8233" i="251" s="1"/>
  <c r="O8254" i="251"/>
  <c r="S8254" i="251" s="1"/>
  <c r="O8336" i="251"/>
  <c r="S8336" i="251" s="1"/>
  <c r="O8357" i="251"/>
  <c r="S8357" i="251" s="1"/>
  <c r="O8481" i="251"/>
  <c r="S8481" i="251" s="1"/>
  <c r="O8503" i="251"/>
  <c r="S8503" i="251" s="1"/>
  <c r="O8567" i="251"/>
  <c r="S8567" i="251" s="1"/>
  <c r="O8587" i="251"/>
  <c r="S8587" i="251" s="1"/>
  <c r="O8629" i="251"/>
  <c r="S8629" i="251" s="1"/>
  <c r="O8649" i="251"/>
  <c r="S8649" i="251" s="1"/>
  <c r="O8671" i="251"/>
  <c r="S8671" i="251" s="1"/>
  <c r="O8691" i="251"/>
  <c r="S8691" i="251" s="1"/>
  <c r="O8752" i="251"/>
  <c r="S8752" i="251" s="1"/>
  <c r="O8793" i="251"/>
  <c r="S8793" i="251" s="1"/>
  <c r="O8814" i="251"/>
  <c r="S8814" i="251" s="1"/>
  <c r="O8833" i="251"/>
  <c r="S8833" i="251" s="1"/>
  <c r="O8873" i="251"/>
  <c r="S8873" i="251" s="1"/>
  <c r="O8913" i="251"/>
  <c r="S8913" i="251" s="1"/>
  <c r="O8952" i="251"/>
  <c r="S8952" i="251" s="1"/>
  <c r="O8971" i="251"/>
  <c r="S8971" i="251" s="1"/>
  <c r="O9012" i="251"/>
  <c r="S9012" i="251" s="1"/>
  <c r="O9091" i="251"/>
  <c r="S9091" i="251" s="1"/>
  <c r="O9130" i="251"/>
  <c r="S9130" i="251" s="1"/>
  <c r="O9209" i="251"/>
  <c r="S9209" i="251" s="1"/>
  <c r="O9249" i="251"/>
  <c r="S9249" i="251" s="1"/>
  <c r="O9269" i="251"/>
  <c r="S9269" i="251" s="1"/>
  <c r="O9288" i="251"/>
  <c r="S9288" i="251" s="1"/>
  <c r="O9307" i="251"/>
  <c r="S9307" i="251" s="1"/>
  <c r="O9327" i="251"/>
  <c r="S9327" i="251" s="1"/>
  <c r="O9543" i="251"/>
  <c r="S9543" i="251" s="1"/>
  <c r="O9563" i="251"/>
  <c r="S9563" i="251" s="1"/>
  <c r="O9603" i="251"/>
  <c r="S9603" i="251" s="1"/>
  <c r="O9623" i="251"/>
  <c r="S9623" i="251" s="1"/>
  <c r="O9642" i="251"/>
  <c r="S9642" i="251" s="1"/>
  <c r="O9662" i="251"/>
  <c r="S9662" i="251" s="1"/>
  <c r="O9738" i="251"/>
  <c r="S9738" i="251" s="1"/>
  <c r="O9777" i="251"/>
  <c r="S9777" i="251" s="1"/>
  <c r="O9796" i="251"/>
  <c r="S9796" i="251" s="1"/>
  <c r="O9815" i="251"/>
  <c r="S9815" i="251" s="1"/>
  <c r="O9873" i="251"/>
  <c r="S9873" i="251" s="1"/>
  <c r="O9912" i="251"/>
  <c r="S9912" i="251" s="1"/>
  <c r="O9931" i="251"/>
  <c r="S9931" i="251" s="1"/>
  <c r="O10008" i="251"/>
  <c r="S10008" i="251" s="1"/>
  <c r="O128" i="251"/>
  <c r="S128" i="251" s="1"/>
  <c r="O908" i="251"/>
  <c r="S908" i="251" s="1"/>
  <c r="O1187" i="251"/>
  <c r="S1187" i="251" s="1"/>
  <c r="O1461" i="251"/>
  <c r="S1461" i="251" s="1"/>
  <c r="O1714" i="251"/>
  <c r="S1714" i="251" s="1"/>
  <c r="O2101" i="251"/>
  <c r="S2101" i="251" s="1"/>
  <c r="O2126" i="251"/>
  <c r="S2126" i="251" s="1"/>
  <c r="O2423" i="251"/>
  <c r="S2423" i="251" s="1"/>
  <c r="O2638" i="251"/>
  <c r="S2638" i="251" s="1"/>
  <c r="O2906" i="251"/>
  <c r="S2906" i="251" s="1"/>
  <c r="O2986" i="251"/>
  <c r="S2986" i="251" s="1"/>
  <c r="O3066" i="251"/>
  <c r="S3066" i="251" s="1"/>
  <c r="O3117" i="251"/>
  <c r="S3117" i="251" s="1"/>
  <c r="O3198" i="251"/>
  <c r="S3198" i="251" s="1"/>
  <c r="O3222" i="251"/>
  <c r="S3222" i="251" s="1"/>
  <c r="O3324" i="251"/>
  <c r="S3324" i="251" s="1"/>
  <c r="O3522" i="251"/>
  <c r="S3522" i="251" s="1"/>
  <c r="O3623" i="251"/>
  <c r="S3623" i="251" s="1"/>
  <c r="O3824" i="251"/>
  <c r="S3824" i="251" s="1"/>
  <c r="O3976" i="251"/>
  <c r="S3976" i="251" s="1"/>
  <c r="O4124" i="251"/>
  <c r="S4124" i="251" s="1"/>
  <c r="O4151" i="251"/>
  <c r="S4151" i="251" s="1"/>
  <c r="O4475" i="251"/>
  <c r="S4475" i="251" s="1"/>
  <c r="O4575" i="251"/>
  <c r="S4575" i="251" s="1"/>
  <c r="O4599" i="251"/>
  <c r="S4599" i="251" s="1"/>
  <c r="O4674" i="251"/>
  <c r="S4674" i="251" s="1"/>
  <c r="O4726" i="251"/>
  <c r="S4726" i="251" s="1"/>
  <c r="O4875" i="251"/>
  <c r="S4875" i="251" s="1"/>
  <c r="O4900" i="251"/>
  <c r="S4900" i="251" s="1"/>
  <c r="O4924" i="251"/>
  <c r="S4924" i="251" s="1"/>
  <c r="O5293" i="251"/>
  <c r="S5293" i="251" s="1"/>
  <c r="O5341" i="251"/>
  <c r="S5341" i="251" s="1"/>
  <c r="O5461" i="251"/>
  <c r="S5461" i="251" s="1"/>
  <c r="O5534" i="251"/>
  <c r="S5534" i="251" s="1"/>
  <c r="O5581" i="251"/>
  <c r="S5581" i="251" s="1"/>
  <c r="O5652" i="251"/>
  <c r="S5652" i="251" s="1"/>
  <c r="O5700" i="251"/>
  <c r="S5700" i="251" s="1"/>
  <c r="O5723" i="251"/>
  <c r="S5723" i="251" s="1"/>
  <c r="O5869" i="251"/>
  <c r="S5869" i="251" s="1"/>
  <c r="O5893" i="251"/>
  <c r="S5893" i="251" s="1"/>
  <c r="O5915" i="251"/>
  <c r="S5915" i="251" s="1"/>
  <c r="O6151" i="251"/>
  <c r="S6151" i="251" s="1"/>
  <c r="O6176" i="251"/>
  <c r="S6176" i="251" s="1"/>
  <c r="O6199" i="251"/>
  <c r="S6199" i="251" s="1"/>
  <c r="O6224" i="251"/>
  <c r="S6224" i="251" s="1"/>
  <c r="O6271" i="251"/>
  <c r="S6271" i="251" s="1"/>
  <c r="O6583" i="251"/>
  <c r="S6583" i="251" s="1"/>
  <c r="O6605" i="251"/>
  <c r="S6605" i="251" s="1"/>
  <c r="O6672" i="251"/>
  <c r="S6672" i="251" s="1"/>
  <c r="O6833" i="251"/>
  <c r="S6833" i="251" s="1"/>
  <c r="O6900" i="251"/>
  <c r="S6900" i="251" s="1"/>
  <c r="O7007" i="251"/>
  <c r="S7007" i="251" s="1"/>
  <c r="O7028" i="251"/>
  <c r="S7028" i="251" s="1"/>
  <c r="O7048" i="251"/>
  <c r="S7048" i="251" s="1"/>
  <c r="O7172" i="251"/>
  <c r="S7172" i="251" s="1"/>
  <c r="O7255" i="251"/>
  <c r="S7255" i="251" s="1"/>
  <c r="O7275" i="251"/>
  <c r="S7275" i="251" s="1"/>
  <c r="O7296" i="251"/>
  <c r="S7296" i="251" s="1"/>
  <c r="O7462" i="251"/>
  <c r="S7462" i="251" s="1"/>
  <c r="O7525" i="251"/>
  <c r="S7525" i="251" s="1"/>
  <c r="O7567" i="251"/>
  <c r="S7567" i="251" s="1"/>
  <c r="O7715" i="251"/>
  <c r="S7715" i="251" s="1"/>
  <c r="O7779" i="251"/>
  <c r="S7779" i="251" s="1"/>
  <c r="O7841" i="251"/>
  <c r="S7841" i="251" s="1"/>
  <c r="O7862" i="251"/>
  <c r="S7862" i="251" s="1"/>
  <c r="O7925" i="251"/>
  <c r="S7925" i="251" s="1"/>
  <c r="O8049" i="251"/>
  <c r="S8049" i="251" s="1"/>
  <c r="O8089" i="251"/>
  <c r="S8089" i="251" s="1"/>
  <c r="O8110" i="251"/>
  <c r="S8110" i="251" s="1"/>
  <c r="O8151" i="251"/>
  <c r="S8151" i="251" s="1"/>
  <c r="O8378" i="251"/>
  <c r="S8378" i="251" s="1"/>
  <c r="O8420" i="251"/>
  <c r="S8420" i="251" s="1"/>
  <c r="O8440" i="251"/>
  <c r="S8440" i="251" s="1"/>
  <c r="O8526" i="251"/>
  <c r="S8526" i="251" s="1"/>
  <c r="O8547" i="251"/>
  <c r="S8547" i="251" s="1"/>
  <c r="O8609" i="251"/>
  <c r="S8609" i="251" s="1"/>
  <c r="O8713" i="251"/>
  <c r="S8713" i="251" s="1"/>
  <c r="O8854" i="251"/>
  <c r="S8854" i="251" s="1"/>
  <c r="O8933" i="251"/>
  <c r="S8933" i="251" s="1"/>
  <c r="O9032" i="251"/>
  <c r="S9032" i="251" s="1"/>
  <c r="O9051" i="251"/>
  <c r="S9051" i="251" s="1"/>
  <c r="O9072" i="251"/>
  <c r="S9072" i="251" s="1"/>
  <c r="O9111" i="251"/>
  <c r="S9111" i="251" s="1"/>
  <c r="O9151" i="251"/>
  <c r="S9151" i="251" s="1"/>
  <c r="O9366" i="251"/>
  <c r="S9366" i="251" s="1"/>
  <c r="O9385" i="251"/>
  <c r="S9385" i="251" s="1"/>
  <c r="O9444" i="251"/>
  <c r="S9444" i="251" s="1"/>
  <c r="O9463" i="251"/>
  <c r="S9463" i="251" s="1"/>
  <c r="O9483" i="251"/>
  <c r="S9483" i="251" s="1"/>
  <c r="O9503" i="251"/>
  <c r="S9503" i="251" s="1"/>
  <c r="O9524" i="251"/>
  <c r="S9524" i="251" s="1"/>
  <c r="O9584" i="251"/>
  <c r="S9584" i="251" s="1"/>
  <c r="O9701" i="251"/>
  <c r="S9701" i="251" s="1"/>
  <c r="O9720" i="251"/>
  <c r="S9720" i="251" s="1"/>
  <c r="O9758" i="251"/>
  <c r="S9758" i="251" s="1"/>
  <c r="O9835" i="251"/>
  <c r="S9835" i="251" s="1"/>
  <c r="O9855" i="251"/>
  <c r="S9855" i="251" s="1"/>
  <c r="O9951" i="251"/>
  <c r="S9951" i="251" s="1"/>
  <c r="O9989" i="251"/>
  <c r="S9989" i="251" s="1"/>
  <c r="O274" i="251"/>
  <c r="S274" i="251" s="1"/>
  <c r="O630" i="251"/>
  <c r="S630" i="251" s="1"/>
  <c r="O1120" i="251"/>
  <c r="S1120" i="251" s="1"/>
  <c r="O1202" i="251"/>
  <c r="S1202" i="251" s="1"/>
  <c r="O1774" i="251"/>
  <c r="S1774" i="251" s="1"/>
  <c r="O2223" i="251"/>
  <c r="S2223" i="251" s="1"/>
  <c r="O2721" i="251"/>
  <c r="S2721" i="251" s="1"/>
  <c r="O2829" i="251"/>
  <c r="S2829" i="251" s="1"/>
  <c r="O2998" i="251"/>
  <c r="S2998" i="251" s="1"/>
  <c r="O3078" i="251"/>
  <c r="S3078" i="251" s="1"/>
  <c r="O3269" i="251"/>
  <c r="S3269" i="251" s="1"/>
  <c r="O3554" i="251"/>
  <c r="S3554" i="251" s="1"/>
  <c r="O3687" i="251"/>
  <c r="S3687" i="251" s="1"/>
  <c r="O4109" i="251"/>
  <c r="S4109" i="251" s="1"/>
  <c r="O4268" i="251"/>
  <c r="S4268" i="251" s="1"/>
  <c r="O4576" i="251"/>
  <c r="S4576" i="251" s="1"/>
  <c r="O4991" i="251"/>
  <c r="S4991" i="251" s="1"/>
  <c r="O5018" i="251"/>
  <c r="S5018" i="251" s="1"/>
  <c r="O5070" i="251"/>
  <c r="S5070" i="251" s="1"/>
  <c r="O5243" i="251"/>
  <c r="S5243" i="251" s="1"/>
  <c r="O5318" i="251"/>
  <c r="S5318" i="251" s="1"/>
  <c r="O5419" i="251"/>
  <c r="S5419" i="251" s="1"/>
  <c r="O5668" i="251"/>
  <c r="S5668" i="251" s="1"/>
  <c r="O5695" i="251"/>
  <c r="S5695" i="251" s="1"/>
  <c r="O5746" i="251"/>
  <c r="S5746" i="251" s="1"/>
  <c r="O6023" i="251"/>
  <c r="S6023" i="251" s="1"/>
  <c r="O6171" i="251"/>
  <c r="S6171" i="251" s="1"/>
  <c r="O6370" i="251"/>
  <c r="S6370" i="251" s="1"/>
  <c r="O6422" i="251"/>
  <c r="S6422" i="251" s="1"/>
  <c r="O6445" i="251"/>
  <c r="S6445" i="251" s="1"/>
  <c r="O6645" i="251"/>
  <c r="S6645" i="251" s="1"/>
  <c r="O6668" i="251"/>
  <c r="S6668" i="251" s="1"/>
  <c r="O6742" i="251"/>
  <c r="S6742" i="251" s="1"/>
  <c r="O6790" i="251"/>
  <c r="S6790" i="251" s="1"/>
  <c r="O6862" i="251"/>
  <c r="S6862" i="251" s="1"/>
  <c r="O6884" i="251"/>
  <c r="S6884" i="251" s="1"/>
  <c r="O6931" i="251"/>
  <c r="S6931" i="251" s="1"/>
  <c r="O7000" i="251"/>
  <c r="S7000" i="251" s="1"/>
  <c r="O7067" i="251"/>
  <c r="S7067" i="251" s="1"/>
  <c r="O7199" i="251"/>
  <c r="S7199" i="251" s="1"/>
  <c r="O7242" i="251"/>
  <c r="S7242" i="251" s="1"/>
  <c r="O7287" i="251"/>
  <c r="S7287" i="251" s="1"/>
  <c r="O7310" i="251"/>
  <c r="S7310" i="251" s="1"/>
  <c r="O7418" i="251"/>
  <c r="S7418" i="251" s="1"/>
  <c r="O7509" i="251"/>
  <c r="S7509" i="251" s="1"/>
  <c r="O7621" i="251"/>
  <c r="S7621" i="251" s="1"/>
  <c r="O7686" i="251"/>
  <c r="S7686" i="251" s="1"/>
  <c r="O7753" i="251"/>
  <c r="S7753" i="251" s="1"/>
  <c r="O7910" i="251"/>
  <c r="S7910" i="251" s="1"/>
  <c r="O7998" i="251"/>
  <c r="S7998" i="251" s="1"/>
  <c r="O8042" i="251"/>
  <c r="S8042" i="251" s="1"/>
  <c r="O8087" i="251"/>
  <c r="S8087" i="251" s="1"/>
  <c r="O8132" i="251"/>
  <c r="S8132" i="251" s="1"/>
  <c r="O8152" i="251"/>
  <c r="S8152" i="251" s="1"/>
  <c r="O8196" i="251"/>
  <c r="S8196" i="251" s="1"/>
  <c r="O8219" i="251"/>
  <c r="S8219" i="251" s="1"/>
  <c r="O8309" i="251"/>
  <c r="S8309" i="251" s="1"/>
  <c r="O8330" i="251"/>
  <c r="S8330" i="251" s="1"/>
  <c r="O8375" i="251"/>
  <c r="S8375" i="251" s="1"/>
  <c r="O8576" i="251"/>
  <c r="S8576" i="251" s="1"/>
  <c r="O8644" i="251"/>
  <c r="S8644" i="251" s="1"/>
  <c r="O8688" i="251"/>
  <c r="S8688" i="251" s="1"/>
  <c r="O8863" i="251"/>
  <c r="S8863" i="251" s="1"/>
  <c r="O8948" i="251"/>
  <c r="S8948" i="251" s="1"/>
  <c r="O8990" i="251"/>
  <c r="S8990" i="251" s="1"/>
  <c r="O9033" i="251"/>
  <c r="S9033" i="251" s="1"/>
  <c r="O9162" i="251"/>
  <c r="S9162" i="251" s="1"/>
  <c r="O9225" i="251"/>
  <c r="S9225" i="251" s="1"/>
  <c r="O9246" i="251"/>
  <c r="S9246" i="251" s="1"/>
  <c r="O9310" i="251"/>
  <c r="S9310" i="251" s="1"/>
  <c r="O9331" i="251"/>
  <c r="S9331" i="251" s="1"/>
  <c r="O9393" i="251"/>
  <c r="S9393" i="251" s="1"/>
  <c r="O9434" i="251"/>
  <c r="S9434" i="251" s="1"/>
  <c r="O9521" i="251"/>
  <c r="S9521" i="251" s="1"/>
  <c r="O9608" i="251"/>
  <c r="S9608" i="251" s="1"/>
  <c r="O9630" i="251"/>
  <c r="S9630" i="251" s="1"/>
  <c r="O9713" i="251"/>
  <c r="S9713" i="251" s="1"/>
  <c r="O9754" i="251"/>
  <c r="S9754" i="251" s="1"/>
  <c r="O9776" i="251"/>
  <c r="S9776" i="251" s="1"/>
  <c r="O9797" i="251"/>
  <c r="S9797" i="251" s="1"/>
  <c r="O9861" i="251"/>
  <c r="S9861" i="251" s="1"/>
  <c r="O9881" i="251"/>
  <c r="S9881" i="251" s="1"/>
  <c r="O9924" i="251"/>
  <c r="S9924" i="251" s="1"/>
  <c r="O9944" i="251"/>
  <c r="S9944" i="251" s="1"/>
  <c r="O9966" i="251"/>
  <c r="S9966" i="251" s="1"/>
  <c r="O10006" i="251"/>
  <c r="S10006" i="251" s="1"/>
  <c r="O483" i="251"/>
  <c r="S483" i="251" s="1"/>
  <c r="O686" i="251"/>
  <c r="S686" i="251" s="1"/>
  <c r="O778" i="251"/>
  <c r="S778" i="251" s="1"/>
  <c r="O1688" i="251"/>
  <c r="S1688" i="251" s="1"/>
  <c r="O1891" i="251"/>
  <c r="S1891" i="251" s="1"/>
  <c r="O1918" i="251"/>
  <c r="S1918" i="251" s="1"/>
  <c r="O2085" i="251"/>
  <c r="S2085" i="251" s="1"/>
  <c r="O2197" i="251"/>
  <c r="S2197" i="251" s="1"/>
  <c r="O2279" i="251"/>
  <c r="S2279" i="251" s="1"/>
  <c r="O2333" i="251"/>
  <c r="S2333" i="251" s="1"/>
  <c r="O2556" i="251"/>
  <c r="S2556" i="251" s="1"/>
  <c r="O2582" i="251"/>
  <c r="S2582" i="251" s="1"/>
  <c r="O2970" i="251"/>
  <c r="S2970" i="251" s="1"/>
  <c r="O3190" i="251"/>
  <c r="S3190" i="251" s="1"/>
  <c r="O3244" i="251"/>
  <c r="S3244" i="251" s="1"/>
  <c r="O3349" i="251"/>
  <c r="S3349" i="251" s="1"/>
  <c r="O3374" i="251"/>
  <c r="S3374" i="251" s="1"/>
  <c r="O3582" i="251"/>
  <c r="S3582" i="251" s="1"/>
  <c r="O3770" i="251"/>
  <c r="S3770" i="251" s="1"/>
  <c r="O3846" i="251"/>
  <c r="S3846" i="251" s="1"/>
  <c r="O4296" i="251"/>
  <c r="S4296" i="251" s="1"/>
  <c r="O4347" i="251"/>
  <c r="S4347" i="251" s="1"/>
  <c r="O4398" i="251"/>
  <c r="S4398" i="251" s="1"/>
  <c r="O4630" i="251"/>
  <c r="S4630" i="251" s="1"/>
  <c r="O4734" i="251"/>
  <c r="S4734" i="251" s="1"/>
  <c r="O4863" i="251"/>
  <c r="S4863" i="251" s="1"/>
  <c r="O5148" i="251"/>
  <c r="S5148" i="251" s="1"/>
  <c r="O5444" i="251"/>
  <c r="S5444" i="251" s="1"/>
  <c r="O5595" i="251"/>
  <c r="S5595" i="251" s="1"/>
  <c r="O5620" i="251"/>
  <c r="S5620" i="251" s="1"/>
  <c r="O5644" i="251"/>
  <c r="S5644" i="251" s="1"/>
  <c r="O5722" i="251"/>
  <c r="S5722" i="251" s="1"/>
  <c r="O5798" i="251"/>
  <c r="S5798" i="251" s="1"/>
  <c r="O5998" i="251"/>
  <c r="S5998" i="251" s="1"/>
  <c r="O6072" i="251"/>
  <c r="S6072" i="251" s="1"/>
  <c r="O6146" i="251"/>
  <c r="S6146" i="251" s="1"/>
  <c r="O6197" i="251"/>
  <c r="S6197" i="251" s="1"/>
  <c r="O6320" i="251"/>
  <c r="S6320" i="251" s="1"/>
  <c r="O6549" i="251"/>
  <c r="S6549" i="251" s="1"/>
  <c r="O6597" i="251"/>
  <c r="S6597" i="251" s="1"/>
  <c r="O6620" i="251"/>
  <c r="S6620" i="251" s="1"/>
  <c r="O6908" i="251"/>
  <c r="S6908" i="251" s="1"/>
  <c r="O7046" i="251"/>
  <c r="S7046" i="251" s="1"/>
  <c r="O7223" i="251"/>
  <c r="S7223" i="251" s="1"/>
  <c r="O7265" i="251"/>
  <c r="S7265" i="251" s="1"/>
  <c r="O7354" i="251"/>
  <c r="S7354" i="251" s="1"/>
  <c r="O7396" i="251"/>
  <c r="S7396" i="251" s="1"/>
  <c r="O7488" i="251"/>
  <c r="S7488" i="251" s="1"/>
  <c r="O7531" i="251"/>
  <c r="S7531" i="251" s="1"/>
  <c r="O7643" i="251"/>
  <c r="S7643" i="251" s="1"/>
  <c r="O7733" i="251"/>
  <c r="S7733" i="251" s="1"/>
  <c r="O7777" i="251"/>
  <c r="S7777" i="251" s="1"/>
  <c r="O7843" i="251"/>
  <c r="S7843" i="251" s="1"/>
  <c r="O7956" i="251"/>
  <c r="S7956" i="251" s="1"/>
  <c r="O7977" i="251"/>
  <c r="S7977" i="251" s="1"/>
  <c r="O8021" i="251"/>
  <c r="S8021" i="251" s="1"/>
  <c r="O8176" i="251"/>
  <c r="S8176" i="251" s="1"/>
  <c r="O8243" i="251"/>
  <c r="S8243" i="251" s="1"/>
  <c r="O8286" i="251"/>
  <c r="S8286" i="251" s="1"/>
  <c r="O8353" i="251"/>
  <c r="S8353" i="251" s="1"/>
  <c r="O8398" i="251"/>
  <c r="S8398" i="251" s="1"/>
  <c r="O8533" i="251"/>
  <c r="S8533" i="251" s="1"/>
  <c r="O8555" i="251"/>
  <c r="S8555" i="251" s="1"/>
  <c r="O8600" i="251"/>
  <c r="S8600" i="251" s="1"/>
  <c r="O8666" i="251"/>
  <c r="S8666" i="251" s="1"/>
  <c r="O8798" i="251"/>
  <c r="S8798" i="251" s="1"/>
  <c r="O8821" i="251"/>
  <c r="S8821" i="251" s="1"/>
  <c r="O8885" i="251"/>
  <c r="S8885" i="251" s="1"/>
  <c r="O8905" i="251"/>
  <c r="S8905" i="251" s="1"/>
  <c r="O8927" i="251"/>
  <c r="S8927" i="251" s="1"/>
  <c r="O9055" i="251"/>
  <c r="S9055" i="251" s="1"/>
  <c r="O9077" i="251"/>
  <c r="S9077" i="251" s="1"/>
  <c r="O9098" i="251"/>
  <c r="S9098" i="251" s="1"/>
  <c r="O9183" i="251"/>
  <c r="S9183" i="251" s="1"/>
  <c r="O9268" i="251"/>
  <c r="S9268" i="251" s="1"/>
  <c r="O9289" i="251"/>
  <c r="S9289" i="251" s="1"/>
  <c r="O9352" i="251"/>
  <c r="S9352" i="251" s="1"/>
  <c r="O9456" i="251"/>
  <c r="S9456" i="251" s="1"/>
  <c r="O9478" i="251"/>
  <c r="S9478" i="251" s="1"/>
  <c r="O9499" i="251"/>
  <c r="S9499" i="251" s="1"/>
  <c r="O9651" i="251"/>
  <c r="S9651" i="251" s="1"/>
  <c r="O9672" i="251"/>
  <c r="S9672" i="251" s="1"/>
  <c r="O9819" i="251"/>
  <c r="S9819" i="251" s="1"/>
  <c r="O9841" i="251"/>
  <c r="S9841" i="251" s="1"/>
  <c r="O9903" i="251"/>
  <c r="S9903" i="251" s="1"/>
  <c r="P6658" i="251"/>
  <c r="O455" i="251"/>
  <c r="S455" i="251" s="1"/>
  <c r="O893" i="251"/>
  <c r="S893" i="251" s="1"/>
  <c r="O1038" i="251"/>
  <c r="S1038" i="251" s="1"/>
  <c r="O1176" i="251"/>
  <c r="S1176" i="251" s="1"/>
  <c r="O1458" i="251"/>
  <c r="S1458" i="251" s="1"/>
  <c r="O1977" i="251"/>
  <c r="S1977" i="251" s="1"/>
  <c r="O2030" i="251"/>
  <c r="S2030" i="251" s="1"/>
  <c r="O2473" i="251"/>
  <c r="S2473" i="251" s="1"/>
  <c r="O2669" i="251"/>
  <c r="S2669" i="251" s="1"/>
  <c r="O2804" i="251"/>
  <c r="S2804" i="251" s="1"/>
  <c r="O2918" i="251"/>
  <c r="S2918" i="251" s="1"/>
  <c r="O3270" i="251"/>
  <c r="S3270" i="251" s="1"/>
  <c r="O3480" i="251"/>
  <c r="S3480" i="251" s="1"/>
  <c r="O3531" i="251"/>
  <c r="S3531" i="251" s="1"/>
  <c r="O3611" i="251"/>
  <c r="S3611" i="251" s="1"/>
  <c r="O3688" i="251"/>
  <c r="S3688" i="251" s="1"/>
  <c r="O3796" i="251"/>
  <c r="S3796" i="251" s="1"/>
  <c r="O3822" i="251"/>
  <c r="S3822" i="251" s="1"/>
  <c r="O3899" i="251"/>
  <c r="S3899" i="251" s="1"/>
  <c r="O3981" i="251"/>
  <c r="S3981" i="251" s="1"/>
  <c r="O4007" i="251"/>
  <c r="S4007" i="251" s="1"/>
  <c r="O4034" i="251"/>
  <c r="S4034" i="251" s="1"/>
  <c r="O4084" i="251"/>
  <c r="S4084" i="251" s="1"/>
  <c r="O4110" i="251"/>
  <c r="S4110" i="251" s="1"/>
  <c r="O4192" i="251"/>
  <c r="S4192" i="251" s="1"/>
  <c r="O4269" i="251"/>
  <c r="S4269" i="251" s="1"/>
  <c r="O4322" i="251"/>
  <c r="S4322" i="251" s="1"/>
  <c r="O4552" i="251"/>
  <c r="S4552" i="251" s="1"/>
  <c r="O4604" i="251"/>
  <c r="S4604" i="251" s="1"/>
  <c r="O4656" i="251"/>
  <c r="S4656" i="251" s="1"/>
  <c r="O4682" i="251"/>
  <c r="S4682" i="251" s="1"/>
  <c r="O4708" i="251"/>
  <c r="S4708" i="251" s="1"/>
  <c r="O5019" i="251"/>
  <c r="S5019" i="251" s="1"/>
  <c r="O5098" i="251"/>
  <c r="S5098" i="251" s="1"/>
  <c r="O5124" i="251"/>
  <c r="S5124" i="251" s="1"/>
  <c r="O5319" i="251"/>
  <c r="S5319" i="251" s="1"/>
  <c r="O5519" i="251"/>
  <c r="S5519" i="251" s="1"/>
  <c r="O5546" i="251"/>
  <c r="S5546" i="251" s="1"/>
  <c r="O5874" i="251"/>
  <c r="S5874" i="251" s="1"/>
  <c r="O5898" i="251"/>
  <c r="S5898" i="251" s="1"/>
  <c r="O5976" i="251"/>
  <c r="S5976" i="251" s="1"/>
  <c r="O6024" i="251"/>
  <c r="S6024" i="251" s="1"/>
  <c r="O6124" i="251"/>
  <c r="S6124" i="251" s="1"/>
  <c r="O6247" i="251"/>
  <c r="S6247" i="251" s="1"/>
  <c r="O6524" i="251"/>
  <c r="S6524" i="251" s="1"/>
  <c r="O6646" i="251"/>
  <c r="S6646" i="251" s="1"/>
  <c r="O6669" i="251"/>
  <c r="S6669" i="251" s="1"/>
  <c r="O6720" i="251"/>
  <c r="S6720" i="251" s="1"/>
  <c r="O6767" i="251"/>
  <c r="S6767" i="251" s="1"/>
  <c r="O6817" i="251"/>
  <c r="S6817" i="251" s="1"/>
  <c r="O6885" i="251"/>
  <c r="S6885" i="251" s="1"/>
  <c r="O6955" i="251"/>
  <c r="S6955" i="251" s="1"/>
  <c r="O7001" i="251"/>
  <c r="S7001" i="251" s="1"/>
  <c r="O7091" i="251"/>
  <c r="S7091" i="251" s="1"/>
  <c r="O7112" i="251"/>
  <c r="S7112" i="251" s="1"/>
  <c r="O7134" i="251"/>
  <c r="S7134" i="251" s="1"/>
  <c r="O7156" i="251"/>
  <c r="S7156" i="251" s="1"/>
  <c r="O7178" i="251"/>
  <c r="S7178" i="251" s="1"/>
  <c r="O7333" i="251"/>
  <c r="S7333" i="251" s="1"/>
  <c r="O7377" i="251"/>
  <c r="S7377" i="251" s="1"/>
  <c r="O7443" i="251"/>
  <c r="S7443" i="251" s="1"/>
  <c r="O7510" i="251"/>
  <c r="S7510" i="251" s="1"/>
  <c r="O7599" i="251"/>
  <c r="S7599" i="251" s="1"/>
  <c r="O7667" i="251"/>
  <c r="S7667" i="251" s="1"/>
  <c r="O7866" i="251"/>
  <c r="S7866" i="251" s="1"/>
  <c r="O7889" i="251"/>
  <c r="S7889" i="251" s="1"/>
  <c r="O7911" i="251"/>
  <c r="S7911" i="251" s="1"/>
  <c r="O8043" i="251"/>
  <c r="S8043" i="251" s="1"/>
  <c r="O8067" i="251"/>
  <c r="S8067" i="251" s="1"/>
  <c r="O8088" i="251"/>
  <c r="S8088" i="251" s="1"/>
  <c r="O8133" i="251"/>
  <c r="S8133" i="251" s="1"/>
  <c r="O8265" i="251"/>
  <c r="S8265" i="251" s="1"/>
  <c r="O8310" i="251"/>
  <c r="S8310" i="251" s="1"/>
  <c r="O8331" i="251"/>
  <c r="S8331" i="251" s="1"/>
  <c r="O8442" i="251"/>
  <c r="S8442" i="251" s="1"/>
  <c r="O8510" i="251"/>
  <c r="S8510" i="251" s="1"/>
  <c r="O8623" i="251"/>
  <c r="S8623" i="251" s="1"/>
  <c r="O8645" i="251"/>
  <c r="S8645" i="251" s="1"/>
  <c r="O8689" i="251"/>
  <c r="S8689" i="251" s="1"/>
  <c r="O8734" i="251"/>
  <c r="S8734" i="251" s="1"/>
  <c r="O8777" i="251"/>
  <c r="S8777" i="251" s="1"/>
  <c r="O8843" i="251"/>
  <c r="S8843" i="251" s="1"/>
  <c r="O8949" i="251"/>
  <c r="S8949" i="251" s="1"/>
  <c r="O8969" i="251"/>
  <c r="S8969" i="251" s="1"/>
  <c r="O8991" i="251"/>
  <c r="S8991" i="251" s="1"/>
  <c r="O9013" i="251"/>
  <c r="S9013" i="251" s="1"/>
  <c r="O9120" i="251"/>
  <c r="S9120" i="251" s="1"/>
  <c r="O9142" i="251"/>
  <c r="S9142" i="251" s="1"/>
  <c r="O9163" i="251"/>
  <c r="S9163" i="251" s="1"/>
  <c r="O9226" i="251"/>
  <c r="S9226" i="251" s="1"/>
  <c r="O9414" i="251"/>
  <c r="S9414" i="251" s="1"/>
  <c r="O9435" i="251"/>
  <c r="S9435" i="251" s="1"/>
  <c r="O9544" i="251"/>
  <c r="S9544" i="251" s="1"/>
  <c r="O9566" i="251"/>
  <c r="S9566" i="251" s="1"/>
  <c r="O9588" i="251"/>
  <c r="S9588" i="251" s="1"/>
  <c r="O9609" i="251"/>
  <c r="S9609" i="251" s="1"/>
  <c r="O9631" i="251"/>
  <c r="S9631" i="251" s="1"/>
  <c r="O9694" i="251"/>
  <c r="S9694" i="251" s="1"/>
  <c r="O9735" i="251"/>
  <c r="S9735" i="251" s="1"/>
  <c r="O9755" i="251"/>
  <c r="S9755" i="251" s="1"/>
  <c r="O9862" i="251"/>
  <c r="S9862" i="251" s="1"/>
  <c r="O9925" i="251"/>
  <c r="S9925" i="251" s="1"/>
  <c r="O9967" i="251"/>
  <c r="S9967" i="251" s="1"/>
  <c r="O9987" i="251"/>
  <c r="S9987" i="251" s="1"/>
  <c r="O196" i="251"/>
  <c r="S196" i="251" s="1"/>
  <c r="O757" i="251"/>
  <c r="S757" i="251" s="1"/>
  <c r="O989" i="251"/>
  <c r="S989" i="251" s="1"/>
  <c r="O1019" i="251"/>
  <c r="S1019" i="251" s="1"/>
  <c r="O1074" i="251"/>
  <c r="S1074" i="251" s="1"/>
  <c r="O1582" i="251"/>
  <c r="S1582" i="251" s="1"/>
  <c r="O1871" i="251"/>
  <c r="S1871" i="251" s="1"/>
  <c r="O1926" i="251"/>
  <c r="S1926" i="251" s="1"/>
  <c r="O2094" i="251"/>
  <c r="S2094" i="251" s="1"/>
  <c r="O2149" i="251"/>
  <c r="S2149" i="251" s="1"/>
  <c r="O2510" i="251"/>
  <c r="S2510" i="251" s="1"/>
  <c r="O2537" i="251"/>
  <c r="S2537" i="251" s="1"/>
  <c r="O2565" i="251"/>
  <c r="S2565" i="251" s="1"/>
  <c r="O2647" i="251"/>
  <c r="S2647" i="251" s="1"/>
  <c r="O2730" i="251"/>
  <c r="S2730" i="251" s="1"/>
  <c r="O3116" i="251"/>
  <c r="S3116" i="251" s="1"/>
  <c r="O3199" i="251"/>
  <c r="S3199" i="251" s="1"/>
  <c r="O3277" i="251"/>
  <c r="S3277" i="251" s="1"/>
  <c r="O3357" i="251"/>
  <c r="S3357" i="251" s="1"/>
  <c r="O3486" i="251"/>
  <c r="S3486" i="251" s="1"/>
  <c r="O3512" i="251"/>
  <c r="S3512" i="251" s="1"/>
  <c r="O4040" i="251"/>
  <c r="S4040" i="251" s="1"/>
  <c r="O4199" i="251"/>
  <c r="S4199" i="251" s="1"/>
  <c r="O4356" i="251"/>
  <c r="S4356" i="251" s="1"/>
  <c r="O4406" i="251"/>
  <c r="S4406" i="251" s="1"/>
  <c r="O4508" i="251"/>
  <c r="S4508" i="251" s="1"/>
  <c r="O4898" i="251"/>
  <c r="S4898" i="251" s="1"/>
  <c r="O5000" i="251"/>
  <c r="S5000" i="251" s="1"/>
  <c r="O5079" i="251"/>
  <c r="S5079" i="251" s="1"/>
  <c r="O5181" i="251"/>
  <c r="S5181" i="251" s="1"/>
  <c r="O5326" i="251"/>
  <c r="S5326" i="251" s="1"/>
  <c r="O5428" i="251"/>
  <c r="S5428" i="251" s="1"/>
  <c r="O5477" i="251"/>
  <c r="S5477" i="251" s="1"/>
  <c r="O5502" i="251"/>
  <c r="S5502" i="251" s="1"/>
  <c r="O5527" i="251"/>
  <c r="S5527" i="251" s="1"/>
  <c r="O5704" i="251"/>
  <c r="S5704" i="251" s="1"/>
  <c r="O5780" i="251"/>
  <c r="S5780" i="251" s="1"/>
  <c r="O5906" i="251"/>
  <c r="S5906" i="251" s="1"/>
  <c r="O6005" i="251"/>
  <c r="S6005" i="251" s="1"/>
  <c r="O6030" i="251"/>
  <c r="S6030" i="251" s="1"/>
  <c r="O6130" i="251"/>
  <c r="S6130" i="251" s="1"/>
  <c r="O6253" i="251"/>
  <c r="S6253" i="251" s="1"/>
  <c r="O6303" i="251"/>
  <c r="S6303" i="251" s="1"/>
  <c r="O6354" i="251"/>
  <c r="S6354" i="251" s="1"/>
  <c r="O6628" i="251"/>
  <c r="S6628" i="251" s="1"/>
  <c r="O6652" i="251"/>
  <c r="S6652" i="251" s="1"/>
  <c r="O6799" i="251"/>
  <c r="S6799" i="251" s="1"/>
  <c r="O7008" i="251"/>
  <c r="S7008" i="251" s="1"/>
  <c r="O7140" i="251"/>
  <c r="S7140" i="251" s="1"/>
  <c r="O7230" i="251"/>
  <c r="S7230" i="251" s="1"/>
  <c r="O7272" i="251"/>
  <c r="S7272" i="251" s="1"/>
  <c r="O7361" i="251"/>
  <c r="S7361" i="251" s="1"/>
  <c r="O7383" i="251"/>
  <c r="S7383" i="251" s="1"/>
  <c r="O7449" i="251"/>
  <c r="S7449" i="251" s="1"/>
  <c r="O7560" i="251"/>
  <c r="S7560" i="251" s="1"/>
  <c r="O7583" i="251"/>
  <c r="S7583" i="251" s="1"/>
  <c r="O7605" i="251"/>
  <c r="S7605" i="251" s="1"/>
  <c r="O7695" i="251"/>
  <c r="S7695" i="251" s="1"/>
  <c r="O7717" i="251"/>
  <c r="S7717" i="251" s="1"/>
  <c r="O7784" i="251"/>
  <c r="S7784" i="251" s="1"/>
  <c r="O7962" i="251"/>
  <c r="S7962" i="251" s="1"/>
  <c r="O8095" i="251"/>
  <c r="S8095" i="251" s="1"/>
  <c r="O8337" i="251"/>
  <c r="S8337" i="251" s="1"/>
  <c r="O8449" i="251"/>
  <c r="S8449" i="251" s="1"/>
  <c r="O8494" i="251"/>
  <c r="S8494" i="251" s="1"/>
  <c r="O8563" i="251"/>
  <c r="S8563" i="251" s="1"/>
  <c r="O8583" i="251"/>
  <c r="S8583" i="251" s="1"/>
  <c r="O8607" i="251"/>
  <c r="S8607" i="251" s="1"/>
  <c r="O8651" i="251"/>
  <c r="S8651" i="251" s="1"/>
  <c r="O8696" i="251"/>
  <c r="S8696" i="251" s="1"/>
  <c r="O8740" i="251"/>
  <c r="S8740" i="251" s="1"/>
  <c r="O8761" i="251"/>
  <c r="S8761" i="251" s="1"/>
  <c r="O8827" i="251"/>
  <c r="S8827" i="251" s="1"/>
  <c r="O8849" i="251"/>
  <c r="S8849" i="251" s="1"/>
  <c r="O8870" i="251"/>
  <c r="S8870" i="251" s="1"/>
  <c r="O8890" i="251"/>
  <c r="S8890" i="251" s="1"/>
  <c r="O8976" i="251"/>
  <c r="S8976" i="251" s="1"/>
  <c r="O9018" i="251"/>
  <c r="S9018" i="251" s="1"/>
  <c r="O9126" i="251"/>
  <c r="S9126" i="251" s="1"/>
  <c r="O9147" i="251"/>
  <c r="S9147" i="251" s="1"/>
  <c r="O9169" i="251"/>
  <c r="S9169" i="251" s="1"/>
  <c r="O9211" i="251"/>
  <c r="S9211" i="251" s="1"/>
  <c r="O9232" i="251"/>
  <c r="S9232" i="251" s="1"/>
  <c r="O9274" i="251"/>
  <c r="S9274" i="251" s="1"/>
  <c r="O9338" i="251"/>
  <c r="S9338" i="251" s="1"/>
  <c r="O9419" i="251"/>
  <c r="S9419" i="251" s="1"/>
  <c r="O9462" i="251"/>
  <c r="S9462" i="251" s="1"/>
  <c r="O9572" i="251"/>
  <c r="S9572" i="251" s="1"/>
  <c r="O9679" i="251"/>
  <c r="S9679" i="251" s="1"/>
  <c r="O9847" i="251"/>
  <c r="S9847" i="251" s="1"/>
  <c r="O9867" i="251"/>
  <c r="S9867" i="251" s="1"/>
  <c r="O9889" i="251"/>
  <c r="S9889" i="251" s="1"/>
  <c r="O9930" i="251"/>
  <c r="S9930" i="251" s="1"/>
  <c r="O105" i="251"/>
  <c r="S105" i="251" s="1"/>
  <c r="O257" i="251"/>
  <c r="S257" i="251" s="1"/>
  <c r="O1324" i="251"/>
  <c r="S1324" i="251" s="1"/>
  <c r="O1640" i="251"/>
  <c r="S1640" i="251" s="1"/>
  <c r="O1900" i="251"/>
  <c r="S1900" i="251" s="1"/>
  <c r="O2342" i="251"/>
  <c r="S2342" i="251" s="1"/>
  <c r="O2455" i="251"/>
  <c r="S2455" i="251" s="1"/>
  <c r="O2620" i="251"/>
  <c r="S2620" i="251" s="1"/>
  <c r="O2677" i="251"/>
  <c r="S2677" i="251" s="1"/>
  <c r="O2926" i="251"/>
  <c r="S2926" i="251" s="1"/>
  <c r="O3035" i="251"/>
  <c r="S3035" i="251" s="1"/>
  <c r="O3062" i="251"/>
  <c r="S3062" i="251" s="1"/>
  <c r="O3252" i="251"/>
  <c r="S3252" i="251" s="1"/>
  <c r="O3382" i="251"/>
  <c r="S3382" i="251" s="1"/>
  <c r="O3407" i="251"/>
  <c r="S3407" i="251" s="1"/>
  <c r="O3435" i="251"/>
  <c r="S3435" i="251" s="1"/>
  <c r="O3752" i="251"/>
  <c r="S3752" i="251" s="1"/>
  <c r="O4015" i="251"/>
  <c r="S4015" i="251" s="1"/>
  <c r="O4066" i="251"/>
  <c r="S4066" i="251" s="1"/>
  <c r="O4118" i="251"/>
  <c r="S4118" i="251" s="1"/>
  <c r="O4174" i="251"/>
  <c r="S4174" i="251" s="1"/>
  <c r="O4251" i="251"/>
  <c r="S4251" i="251" s="1"/>
  <c r="O4381" i="251"/>
  <c r="S4381" i="251" s="1"/>
  <c r="O4459" i="251"/>
  <c r="S4459" i="251" s="1"/>
  <c r="O4534" i="251"/>
  <c r="S4534" i="251" s="1"/>
  <c r="O4559" i="251"/>
  <c r="S4559" i="251" s="1"/>
  <c r="O4639" i="251"/>
  <c r="S4639" i="251" s="1"/>
  <c r="O4664" i="251"/>
  <c r="S4664" i="251" s="1"/>
  <c r="O4690" i="251"/>
  <c r="S4690" i="251" s="1"/>
  <c r="O4742" i="251"/>
  <c r="S4742" i="251" s="1"/>
  <c r="O4770" i="251"/>
  <c r="S4770" i="251" s="1"/>
  <c r="O4845" i="251"/>
  <c r="S4845" i="251" s="1"/>
  <c r="O5106" i="251"/>
  <c r="S5106" i="251" s="1"/>
  <c r="O5156" i="251"/>
  <c r="S5156" i="251" s="1"/>
  <c r="O5204" i="251"/>
  <c r="S5204" i="251" s="1"/>
  <c r="O5228" i="251"/>
  <c r="S5228" i="251" s="1"/>
  <c r="O5278" i="251"/>
  <c r="S5278" i="251" s="1"/>
  <c r="O5302" i="251"/>
  <c r="S5302" i="251" s="1"/>
  <c r="O5932" i="251"/>
  <c r="S5932" i="251" s="1"/>
  <c r="O5983" i="251"/>
  <c r="S5983" i="251" s="1"/>
  <c r="O6106" i="251"/>
  <c r="S6106" i="251" s="1"/>
  <c r="O6206" i="251"/>
  <c r="S6206" i="251" s="1"/>
  <c r="O6280" i="251"/>
  <c r="S6280" i="251" s="1"/>
  <c r="O6330" i="251"/>
  <c r="S6330" i="251" s="1"/>
  <c r="O6406" i="251"/>
  <c r="S6406" i="251" s="1"/>
  <c r="O6480" i="251"/>
  <c r="S6480" i="251" s="1"/>
  <c r="O6557" i="251"/>
  <c r="S6557" i="251" s="1"/>
  <c r="O6582" i="251"/>
  <c r="S6582" i="251" s="1"/>
  <c r="O6677" i="251"/>
  <c r="S6677" i="251" s="1"/>
  <c r="O6727" i="251"/>
  <c r="S6727" i="251" s="1"/>
  <c r="O6824" i="251"/>
  <c r="S6824" i="251" s="1"/>
  <c r="O6848" i="251"/>
  <c r="S6848" i="251" s="1"/>
  <c r="O6869" i="251"/>
  <c r="S6869" i="251" s="1"/>
  <c r="O6892" i="251"/>
  <c r="S6892" i="251" s="1"/>
  <c r="O7031" i="251"/>
  <c r="S7031" i="251" s="1"/>
  <c r="O7054" i="251"/>
  <c r="S7054" i="251" s="1"/>
  <c r="O7077" i="251"/>
  <c r="S7077" i="251" s="1"/>
  <c r="O7097" i="251"/>
  <c r="S7097" i="251" s="1"/>
  <c r="O7162" i="251"/>
  <c r="S7162" i="251" s="1"/>
  <c r="O7185" i="251"/>
  <c r="S7185" i="251" s="1"/>
  <c r="O7207" i="251"/>
  <c r="S7207" i="251" s="1"/>
  <c r="O7251" i="251"/>
  <c r="S7251" i="251" s="1"/>
  <c r="O7295" i="251"/>
  <c r="S7295" i="251" s="1"/>
  <c r="O7318" i="251"/>
  <c r="S7318" i="251" s="1"/>
  <c r="O7495" i="251"/>
  <c r="S7495" i="251" s="1"/>
  <c r="O7540" i="251"/>
  <c r="S7540" i="251" s="1"/>
  <c r="O7673" i="251"/>
  <c r="S7673" i="251" s="1"/>
  <c r="O7808" i="251"/>
  <c r="S7808" i="251" s="1"/>
  <c r="O7895" i="251"/>
  <c r="S7895" i="251" s="1"/>
  <c r="O7984" i="251"/>
  <c r="S7984" i="251" s="1"/>
  <c r="O8051" i="251"/>
  <c r="S8051" i="251" s="1"/>
  <c r="O8139" i="251"/>
  <c r="S8139" i="251" s="1"/>
  <c r="O8183" i="251"/>
  <c r="S8183" i="251" s="1"/>
  <c r="O8228" i="251"/>
  <c r="S8228" i="251" s="1"/>
  <c r="O8272" i="251"/>
  <c r="S8272" i="251" s="1"/>
  <c r="O8406" i="251"/>
  <c r="S8406" i="251" s="1"/>
  <c r="O8427" i="251"/>
  <c r="S8427" i="251" s="1"/>
  <c r="O8517" i="251"/>
  <c r="S8517" i="251" s="1"/>
  <c r="O8720" i="251"/>
  <c r="S8720" i="251" s="1"/>
  <c r="O8784" i="251"/>
  <c r="S8784" i="251" s="1"/>
  <c r="O8934" i="251"/>
  <c r="S8934" i="251" s="1"/>
  <c r="O8998" i="251"/>
  <c r="S8998" i="251" s="1"/>
  <c r="O9063" i="251"/>
  <c r="S9063" i="251" s="1"/>
  <c r="O9105" i="251"/>
  <c r="S9105" i="251" s="1"/>
  <c r="O9190" i="251"/>
  <c r="S9190" i="251" s="1"/>
  <c r="O9254" i="251"/>
  <c r="S9254" i="251" s="1"/>
  <c r="O9297" i="251"/>
  <c r="S9297" i="251" s="1"/>
  <c r="O9359" i="251"/>
  <c r="S9359" i="251" s="1"/>
  <c r="O9380" i="251"/>
  <c r="S9380" i="251" s="1"/>
  <c r="O9400" i="251"/>
  <c r="S9400" i="251" s="1"/>
  <c r="O9529" i="251"/>
  <c r="S9529" i="251" s="1"/>
  <c r="O9552" i="251"/>
  <c r="S9552" i="251" s="1"/>
  <c r="O9594" i="251"/>
  <c r="S9594" i="251" s="1"/>
  <c r="O9616" i="251"/>
  <c r="S9616" i="251" s="1"/>
  <c r="O9637" i="251"/>
  <c r="S9637" i="251" s="1"/>
  <c r="O9658" i="251"/>
  <c r="S9658" i="251" s="1"/>
  <c r="O9700" i="251"/>
  <c r="S9700" i="251" s="1"/>
  <c r="O9784" i="251"/>
  <c r="S9784" i="251" s="1"/>
  <c r="O9827" i="251"/>
  <c r="S9827" i="251" s="1"/>
  <c r="O9952" i="251"/>
  <c r="S9952" i="251" s="1"/>
  <c r="O9994" i="251"/>
  <c r="S9994" i="251" s="1"/>
  <c r="O10015" i="251"/>
  <c r="S10015" i="251" s="1"/>
  <c r="O1032" i="251"/>
  <c r="S1032" i="251" s="1"/>
  <c r="O1511" i="251"/>
  <c r="S1511" i="251" s="1"/>
  <c r="O1568" i="251"/>
  <c r="S1568" i="251" s="1"/>
  <c r="O1684" i="251"/>
  <c r="S1684" i="251" s="1"/>
  <c r="O1770" i="251"/>
  <c r="S1770" i="251" s="1"/>
  <c r="O2244" i="251"/>
  <c r="S2244" i="251" s="1"/>
  <c r="O2468" i="251"/>
  <c r="S2468" i="251" s="1"/>
  <c r="O2717" i="251"/>
  <c r="S2717" i="251" s="1"/>
  <c r="O2825" i="251"/>
  <c r="S2825" i="251" s="1"/>
  <c r="O3047" i="251"/>
  <c r="S3047" i="251" s="1"/>
  <c r="O3319" i="251"/>
  <c r="S3319" i="251" s="1"/>
  <c r="O3394" i="251"/>
  <c r="S3394" i="251" s="1"/>
  <c r="O3499" i="251"/>
  <c r="S3499" i="251" s="1"/>
  <c r="O3630" i="251"/>
  <c r="S3630" i="251" s="1"/>
  <c r="O3765" i="251"/>
  <c r="S3765" i="251" s="1"/>
  <c r="O4264" i="251"/>
  <c r="S4264" i="251" s="1"/>
  <c r="O4418" i="251"/>
  <c r="S4418" i="251" s="1"/>
  <c r="O4598" i="251"/>
  <c r="S4598" i="251" s="1"/>
  <c r="O4885" i="251"/>
  <c r="S4885" i="251" s="1"/>
  <c r="O5039" i="251"/>
  <c r="S5039" i="251" s="1"/>
  <c r="O5118" i="251"/>
  <c r="S5118" i="251" s="1"/>
  <c r="O5144" i="251"/>
  <c r="S5144" i="251" s="1"/>
  <c r="O5168" i="251"/>
  <c r="S5168" i="251" s="1"/>
  <c r="O5191" i="251"/>
  <c r="S5191" i="251" s="1"/>
  <c r="O5239" i="251"/>
  <c r="S5239" i="251" s="1"/>
  <c r="O5590" i="251"/>
  <c r="S5590" i="251" s="1"/>
  <c r="O5664" i="251"/>
  <c r="S5664" i="251" s="1"/>
  <c r="O5717" i="251"/>
  <c r="S5717" i="251" s="1"/>
  <c r="O5994" i="251"/>
  <c r="S5994" i="251" s="1"/>
  <c r="O6442" i="251"/>
  <c r="S6442" i="251" s="1"/>
  <c r="O6518" i="251"/>
  <c r="S6518" i="251" s="1"/>
  <c r="O6544" i="251"/>
  <c r="S6544" i="251" s="1"/>
  <c r="O6616" i="251"/>
  <c r="S6616" i="251" s="1"/>
  <c r="O6688" i="251"/>
  <c r="S6688" i="251" s="1"/>
  <c r="O6762" i="251"/>
  <c r="S6762" i="251" s="1"/>
  <c r="O6858" i="251"/>
  <c r="S6858" i="251" s="1"/>
  <c r="O6927" i="251"/>
  <c r="S6927" i="251" s="1"/>
  <c r="O7107" i="251"/>
  <c r="S7107" i="251" s="1"/>
  <c r="O7151" i="251"/>
  <c r="S7151" i="251" s="1"/>
  <c r="O7220" i="251"/>
  <c r="S7220" i="251" s="1"/>
  <c r="O7415" i="251"/>
  <c r="S7415" i="251" s="1"/>
  <c r="O7460" i="251"/>
  <c r="S7460" i="251" s="1"/>
  <c r="O7527" i="251"/>
  <c r="S7527" i="251" s="1"/>
  <c r="O7550" i="251"/>
  <c r="S7550" i="251" s="1"/>
  <c r="O7572" i="251"/>
  <c r="S7572" i="251" s="1"/>
  <c r="O7593" i="251"/>
  <c r="S7593" i="251" s="1"/>
  <c r="O7639" i="251"/>
  <c r="S7639" i="251" s="1"/>
  <c r="O7683" i="251"/>
  <c r="S7683" i="251" s="1"/>
  <c r="O7796" i="251"/>
  <c r="S7796" i="251" s="1"/>
  <c r="O7839" i="251"/>
  <c r="S7839" i="251" s="1"/>
  <c r="O7929" i="251"/>
  <c r="S7929" i="251" s="1"/>
  <c r="O7973" i="251"/>
  <c r="S7973" i="251" s="1"/>
  <c r="O8039" i="251"/>
  <c r="S8039" i="251" s="1"/>
  <c r="O8062" i="251"/>
  <c r="S8062" i="251" s="1"/>
  <c r="O8128" i="251"/>
  <c r="S8128" i="251" s="1"/>
  <c r="O8149" i="251"/>
  <c r="S8149" i="251" s="1"/>
  <c r="O8261" i="251"/>
  <c r="S8261" i="251" s="1"/>
  <c r="O8437" i="251"/>
  <c r="S8437" i="251" s="1"/>
  <c r="O8505" i="251"/>
  <c r="S8505" i="251" s="1"/>
  <c r="O8794" i="251"/>
  <c r="S8794" i="251" s="1"/>
  <c r="O8881" i="251"/>
  <c r="S8881" i="251" s="1"/>
  <c r="O9008" i="251"/>
  <c r="S9008" i="251" s="1"/>
  <c r="O9050" i="251"/>
  <c r="S9050" i="251" s="1"/>
  <c r="O9073" i="251"/>
  <c r="S9073" i="251" s="1"/>
  <c r="O9115" i="251"/>
  <c r="S9115" i="251" s="1"/>
  <c r="O9200" i="251"/>
  <c r="S9200" i="251" s="1"/>
  <c r="O9264" i="251"/>
  <c r="S9264" i="251" s="1"/>
  <c r="O9306" i="251"/>
  <c r="S9306" i="251" s="1"/>
  <c r="O9328" i="251"/>
  <c r="S9328" i="251" s="1"/>
  <c r="O9390" i="251"/>
  <c r="S9390" i="251" s="1"/>
  <c r="O9431" i="251"/>
  <c r="S9431" i="251" s="1"/>
  <c r="O9496" i="251"/>
  <c r="S9496" i="251" s="1"/>
  <c r="O9518" i="251"/>
  <c r="S9518" i="251" s="1"/>
  <c r="O9561" i="251"/>
  <c r="S9561" i="251" s="1"/>
  <c r="O9731" i="251"/>
  <c r="S9731" i="251" s="1"/>
  <c r="O9962" i="251"/>
  <c r="S9962" i="251" s="1"/>
  <c r="O9983" i="251"/>
  <c r="S9983" i="251" s="1"/>
  <c r="O401" i="251"/>
  <c r="S401" i="251" s="1"/>
  <c r="O669" i="251"/>
  <c r="S669" i="251" s="1"/>
  <c r="O1025" i="251"/>
  <c r="S1025" i="251" s="1"/>
  <c r="O1141" i="251"/>
  <c r="S1141" i="251" s="1"/>
  <c r="O1364" i="251"/>
  <c r="S1364" i="251" s="1"/>
  <c r="O1423" i="251"/>
  <c r="S1423" i="251" s="1"/>
  <c r="O1542" i="251"/>
  <c r="S1542" i="251" s="1"/>
  <c r="O1894" i="251"/>
  <c r="S1894" i="251" s="1"/>
  <c r="O1923" i="251"/>
  <c r="S1923" i="251" s="1"/>
  <c r="O2377" i="251"/>
  <c r="S2377" i="251" s="1"/>
  <c r="O2921" i="251"/>
  <c r="S2921" i="251" s="1"/>
  <c r="O3284" i="251"/>
  <c r="S3284" i="251" s="1"/>
  <c r="O3613" i="251"/>
  <c r="S3613" i="251" s="1"/>
  <c r="O3749" i="251"/>
  <c r="S3749" i="251" s="1"/>
  <c r="O4074" i="251"/>
  <c r="S4074" i="251" s="1"/>
  <c r="O4187" i="251"/>
  <c r="S4187" i="251" s="1"/>
  <c r="O4402" i="251"/>
  <c r="S4402" i="251" s="1"/>
  <c r="O4480" i="251"/>
  <c r="S4480" i="251" s="1"/>
  <c r="O4806" i="251"/>
  <c r="S4806" i="251" s="1"/>
  <c r="O4830" i="251"/>
  <c r="S4830" i="251" s="1"/>
  <c r="O4886" i="251"/>
  <c r="S4886" i="251" s="1"/>
  <c r="O4912" i="251"/>
  <c r="S4912" i="251" s="1"/>
  <c r="O5101" i="251"/>
  <c r="S5101" i="251" s="1"/>
  <c r="O5183" i="251"/>
  <c r="S5183" i="251" s="1"/>
  <c r="O5336" i="251"/>
  <c r="S5336" i="251" s="1"/>
  <c r="O5439" i="251"/>
  <c r="S5439" i="251" s="1"/>
  <c r="O5621" i="251"/>
  <c r="S5621" i="251" s="1"/>
  <c r="O5701" i="251"/>
  <c r="S5701" i="251" s="1"/>
  <c r="O6042" i="251"/>
  <c r="S6042" i="251" s="1"/>
  <c r="O6456" i="251"/>
  <c r="S6456" i="251" s="1"/>
  <c r="O6612" i="251"/>
  <c r="S6612" i="251" s="1"/>
  <c r="O6718" i="251"/>
  <c r="S6718" i="251" s="1"/>
  <c r="O6820" i="251"/>
  <c r="S6820" i="251" s="1"/>
  <c r="O6894" i="251"/>
  <c r="S6894" i="251" s="1"/>
  <c r="O6943" i="251"/>
  <c r="S6943" i="251" s="1"/>
  <c r="O7015" i="251"/>
  <c r="S7015" i="251" s="1"/>
  <c r="O7204" i="251"/>
  <c r="S7204" i="251" s="1"/>
  <c r="O7391" i="251"/>
  <c r="S7391" i="251" s="1"/>
  <c r="O7414" i="251"/>
  <c r="S7414" i="251" s="1"/>
  <c r="O7486" i="251"/>
  <c r="S7486" i="251" s="1"/>
  <c r="O7770" i="251"/>
  <c r="S7770" i="251" s="1"/>
  <c r="O7795" i="251"/>
  <c r="S7795" i="251" s="1"/>
  <c r="O8004" i="251"/>
  <c r="S8004" i="251" s="1"/>
  <c r="O8101" i="251"/>
  <c r="S8101" i="251" s="1"/>
  <c r="O8123" i="251"/>
  <c r="S8123" i="251" s="1"/>
  <c r="O8382" i="251"/>
  <c r="S8382" i="251" s="1"/>
  <c r="O8919" i="251"/>
  <c r="S8919" i="251" s="1"/>
  <c r="O9057" i="251"/>
  <c r="S9057" i="251" s="1"/>
  <c r="O9103" i="251"/>
  <c r="S9103" i="251" s="1"/>
  <c r="O9217" i="251"/>
  <c r="S9217" i="251" s="1"/>
  <c r="O9333" i="251"/>
  <c r="S9333" i="251" s="1"/>
  <c r="O9560" i="251"/>
  <c r="S9560" i="251" s="1"/>
  <c r="O9809" i="251"/>
  <c r="S9809" i="251" s="1"/>
  <c r="O9831" i="251"/>
  <c r="S9831" i="251" s="1"/>
  <c r="O9921" i="251"/>
  <c r="S9921" i="251" s="1"/>
  <c r="O9968" i="251"/>
  <c r="S9968" i="251" s="1"/>
  <c r="O642" i="251"/>
  <c r="S642" i="251" s="1"/>
  <c r="O820" i="251"/>
  <c r="S820" i="251" s="1"/>
  <c r="O848" i="251"/>
  <c r="S848" i="251" s="1"/>
  <c r="O877" i="251"/>
  <c r="S877" i="251" s="1"/>
  <c r="O1196" i="251"/>
  <c r="S1196" i="251" s="1"/>
  <c r="O1253" i="251"/>
  <c r="S1253" i="251" s="1"/>
  <c r="O1600" i="251"/>
  <c r="S1600" i="251" s="1"/>
  <c r="O1806" i="251"/>
  <c r="S1806" i="251" s="1"/>
  <c r="O2235" i="251"/>
  <c r="S2235" i="251" s="1"/>
  <c r="O2321" i="251"/>
  <c r="S2321" i="251" s="1"/>
  <c r="O2492" i="251"/>
  <c r="S2492" i="251" s="1"/>
  <c r="O2863" i="251"/>
  <c r="S2863" i="251" s="1"/>
  <c r="O2977" i="251"/>
  <c r="S2977" i="251" s="1"/>
  <c r="O3034" i="251"/>
  <c r="S3034" i="251" s="1"/>
  <c r="O3204" i="251"/>
  <c r="S3204" i="251" s="1"/>
  <c r="O3341" i="251"/>
  <c r="S3341" i="251" s="1"/>
  <c r="O3477" i="251"/>
  <c r="S3477" i="251" s="1"/>
  <c r="O3940" i="251"/>
  <c r="S3940" i="251" s="1"/>
  <c r="O3994" i="251"/>
  <c r="S3994" i="251" s="1"/>
  <c r="O4048" i="251"/>
  <c r="S4048" i="251" s="1"/>
  <c r="O4213" i="251"/>
  <c r="S4213" i="251" s="1"/>
  <c r="O4616" i="251"/>
  <c r="S4616" i="251" s="1"/>
  <c r="O4727" i="251"/>
  <c r="S4727" i="251" s="1"/>
  <c r="O4940" i="251"/>
  <c r="S4940" i="251" s="1"/>
  <c r="O5130" i="251"/>
  <c r="S5130" i="251" s="1"/>
  <c r="O5284" i="251"/>
  <c r="S5284" i="251" s="1"/>
  <c r="O5490" i="251"/>
  <c r="S5490" i="251" s="1"/>
  <c r="O5516" i="251"/>
  <c r="S5516" i="251" s="1"/>
  <c r="O5596" i="251"/>
  <c r="S5596" i="251" s="1"/>
  <c r="O5808" i="251"/>
  <c r="S5808" i="251" s="1"/>
  <c r="O5858" i="251"/>
  <c r="S5858" i="251" s="1"/>
  <c r="O5911" i="251"/>
  <c r="S5911" i="251" s="1"/>
  <c r="O5935" i="251"/>
  <c r="S5935" i="251" s="1"/>
  <c r="O6068" i="251"/>
  <c r="S6068" i="251" s="1"/>
  <c r="O6144" i="251"/>
  <c r="S6144" i="251" s="1"/>
  <c r="O6588" i="251"/>
  <c r="S6588" i="251" s="1"/>
  <c r="O6920" i="251"/>
  <c r="S6920" i="251" s="1"/>
  <c r="O6968" i="251"/>
  <c r="S6968" i="251" s="1"/>
  <c r="O6992" i="251"/>
  <c r="S6992" i="251" s="1"/>
  <c r="O7040" i="251"/>
  <c r="S7040" i="251" s="1"/>
  <c r="O7064" i="251"/>
  <c r="S7064" i="251" s="1"/>
  <c r="O7087" i="251"/>
  <c r="S7087" i="251" s="1"/>
  <c r="O7157" i="251"/>
  <c r="S7157" i="251" s="1"/>
  <c r="O7252" i="251"/>
  <c r="S7252" i="251" s="1"/>
  <c r="O7369" i="251"/>
  <c r="S7369" i="251" s="1"/>
  <c r="O7558" i="251"/>
  <c r="S7558" i="251" s="1"/>
  <c r="O7654" i="251"/>
  <c r="S7654" i="251" s="1"/>
  <c r="O7701" i="251"/>
  <c r="S7701" i="251" s="1"/>
  <c r="O7818" i="251"/>
  <c r="S7818" i="251" s="1"/>
  <c r="O7840" i="251"/>
  <c r="S7840" i="251" s="1"/>
  <c r="O7958" i="251"/>
  <c r="S7958" i="251" s="1"/>
  <c r="O7982" i="251"/>
  <c r="S7982" i="251" s="1"/>
  <c r="O8053" i="251"/>
  <c r="S8053" i="251" s="1"/>
  <c r="O8193" i="251"/>
  <c r="S8193" i="251" s="1"/>
  <c r="O8335" i="251"/>
  <c r="S8335" i="251" s="1"/>
  <c r="O8454" i="251"/>
  <c r="S8454" i="251" s="1"/>
  <c r="O8475" i="251"/>
  <c r="S8475" i="251" s="1"/>
  <c r="O8499" i="251"/>
  <c r="S8499" i="251" s="1"/>
  <c r="O8548" i="251"/>
  <c r="S8548" i="251" s="1"/>
  <c r="O8571" i="251"/>
  <c r="S8571" i="251" s="1"/>
  <c r="O8618" i="251"/>
  <c r="S8618" i="251" s="1"/>
  <c r="O8714" i="251"/>
  <c r="S8714" i="251" s="1"/>
  <c r="O8737" i="251"/>
  <c r="S8737" i="251" s="1"/>
  <c r="O8759" i="251"/>
  <c r="S8759" i="251" s="1"/>
  <c r="O8782" i="251"/>
  <c r="S8782" i="251" s="1"/>
  <c r="O8852" i="251"/>
  <c r="S8852" i="251" s="1"/>
  <c r="O8875" i="251"/>
  <c r="S8875" i="251" s="1"/>
  <c r="O8964" i="251"/>
  <c r="S8964" i="251" s="1"/>
  <c r="O8987" i="251"/>
  <c r="S8987" i="251" s="1"/>
  <c r="O9127" i="251"/>
  <c r="S9127" i="251" s="1"/>
  <c r="O9195" i="251"/>
  <c r="S9195" i="251" s="1"/>
  <c r="O9287" i="251"/>
  <c r="S9287" i="251" s="1"/>
  <c r="O9355" i="251"/>
  <c r="S9355" i="251" s="1"/>
  <c r="O9377" i="251"/>
  <c r="S9377" i="251" s="1"/>
  <c r="O9399" i="251"/>
  <c r="S9399" i="251" s="1"/>
  <c r="O9445" i="251"/>
  <c r="S9445" i="251" s="1"/>
  <c r="O9467" i="251"/>
  <c r="S9467" i="251" s="1"/>
  <c r="O9632" i="251"/>
  <c r="S9632" i="251" s="1"/>
  <c r="O9743" i="251"/>
  <c r="S9743" i="251" s="1"/>
  <c r="O9766" i="251"/>
  <c r="S9766" i="251" s="1"/>
  <c r="O9878" i="251"/>
  <c r="S9878" i="251" s="1"/>
  <c r="O9899" i="251"/>
  <c r="S9899" i="251" s="1"/>
  <c r="O9990" i="251"/>
  <c r="S9990" i="251" s="1"/>
  <c r="O464" i="251"/>
  <c r="S464" i="251" s="1"/>
  <c r="O1338" i="251"/>
  <c r="S1338" i="251" s="1"/>
  <c r="O1424" i="251"/>
  <c r="S1424" i="251" s="1"/>
  <c r="O1778" i="251"/>
  <c r="S1778" i="251" s="1"/>
  <c r="O1866" i="251"/>
  <c r="S1866" i="251" s="1"/>
  <c r="O2406" i="251"/>
  <c r="S2406" i="251" s="1"/>
  <c r="O2579" i="251"/>
  <c r="S2579" i="251" s="1"/>
  <c r="O3176" i="251"/>
  <c r="S3176" i="251" s="1"/>
  <c r="O3368" i="251"/>
  <c r="S3368" i="251" s="1"/>
  <c r="O3642" i="251"/>
  <c r="S3642" i="251" s="1"/>
  <c r="O3668" i="251"/>
  <c r="S3668" i="251" s="1"/>
  <c r="O4188" i="251"/>
  <c r="S4188" i="251" s="1"/>
  <c r="O4458" i="251"/>
  <c r="S4458" i="251" s="1"/>
  <c r="O4671" i="251"/>
  <c r="S4671" i="251" s="1"/>
  <c r="O4783" i="251"/>
  <c r="S4783" i="251" s="1"/>
  <c r="O4860" i="251"/>
  <c r="S4860" i="251" s="1"/>
  <c r="O5020" i="251"/>
  <c r="S5020" i="251" s="1"/>
  <c r="O5184" i="251"/>
  <c r="S5184" i="251" s="1"/>
  <c r="O5260" i="251"/>
  <c r="S5260" i="251" s="1"/>
  <c r="O5390" i="251"/>
  <c r="S5390" i="251" s="1"/>
  <c r="O5648" i="251"/>
  <c r="S5648" i="251" s="1"/>
  <c r="O5756" i="251"/>
  <c r="S5756" i="251" s="1"/>
  <c r="O5964" i="251"/>
  <c r="S5964" i="251" s="1"/>
  <c r="O5989" i="251"/>
  <c r="S5989" i="251" s="1"/>
  <c r="O6094" i="251"/>
  <c r="S6094" i="251" s="1"/>
  <c r="O6300" i="251"/>
  <c r="S6300" i="251" s="1"/>
  <c r="O6564" i="251"/>
  <c r="S6564" i="251" s="1"/>
  <c r="O6613" i="251"/>
  <c r="S6613" i="251" s="1"/>
  <c r="O6640" i="251"/>
  <c r="S6640" i="251" s="1"/>
  <c r="O6666" i="251"/>
  <c r="S6666" i="251" s="1"/>
  <c r="O6847" i="251"/>
  <c r="S6847" i="251" s="1"/>
  <c r="O6870" i="251"/>
  <c r="S6870" i="251" s="1"/>
  <c r="O7231" i="251"/>
  <c r="S7231" i="251" s="1"/>
  <c r="O7392" i="251"/>
  <c r="S7392" i="251" s="1"/>
  <c r="O7607" i="251"/>
  <c r="S7607" i="251" s="1"/>
  <c r="O7631" i="251"/>
  <c r="S7631" i="251" s="1"/>
  <c r="O7771" i="251"/>
  <c r="S7771" i="251" s="1"/>
  <c r="O7912" i="251"/>
  <c r="S7912" i="251" s="1"/>
  <c r="O7936" i="251"/>
  <c r="S7936" i="251" s="1"/>
  <c r="O8102" i="251"/>
  <c r="S8102" i="251" s="1"/>
  <c r="O8148" i="251"/>
  <c r="S8148" i="251" s="1"/>
  <c r="O8218" i="251"/>
  <c r="S8218" i="251" s="1"/>
  <c r="O8289" i="251"/>
  <c r="S8289" i="251" s="1"/>
  <c r="O8407" i="251"/>
  <c r="S8407" i="251" s="1"/>
  <c r="O8643" i="251"/>
  <c r="S8643" i="251" s="1"/>
  <c r="O8807" i="251"/>
  <c r="S8807" i="251" s="1"/>
  <c r="O8830" i="251"/>
  <c r="S8830" i="251" s="1"/>
  <c r="O9082" i="251"/>
  <c r="S9082" i="251" s="1"/>
  <c r="O9104" i="251"/>
  <c r="S9104" i="251" s="1"/>
  <c r="O9242" i="251"/>
  <c r="S9242" i="251" s="1"/>
  <c r="O9312" i="251"/>
  <c r="S9312" i="251" s="1"/>
  <c r="O9334" i="251"/>
  <c r="S9334" i="251" s="1"/>
  <c r="O9491" i="251"/>
  <c r="S9491" i="251" s="1"/>
  <c r="O9585" i="251"/>
  <c r="S9585" i="251" s="1"/>
  <c r="O9655" i="251"/>
  <c r="S9655" i="251" s="1"/>
  <c r="O9678" i="251"/>
  <c r="S9678" i="251" s="1"/>
  <c r="O9721" i="251"/>
  <c r="S9721" i="251" s="1"/>
  <c r="O9832" i="251"/>
  <c r="S9832" i="251" s="1"/>
  <c r="O9856" i="251"/>
  <c r="S9856" i="251" s="1"/>
  <c r="O9969" i="251"/>
  <c r="S9969" i="251" s="1"/>
  <c r="O10014" i="251"/>
  <c r="S10014" i="251" s="1"/>
  <c r="O375" i="251"/>
  <c r="S375" i="251" s="1"/>
  <c r="O701" i="251"/>
  <c r="S701" i="251" s="1"/>
  <c r="O794" i="251"/>
  <c r="S794" i="251" s="1"/>
  <c r="O1143" i="251"/>
  <c r="S1143" i="251" s="1"/>
  <c r="O1170" i="251"/>
  <c r="S1170" i="251" s="1"/>
  <c r="O1311" i="251"/>
  <c r="S1311" i="251" s="1"/>
  <c r="O1366" i="251"/>
  <c r="S1366" i="251" s="1"/>
  <c r="O1396" i="251"/>
  <c r="S1396" i="251" s="1"/>
  <c r="O1514" i="251"/>
  <c r="S1514" i="251" s="1"/>
  <c r="O1690" i="251"/>
  <c r="S1690" i="251" s="1"/>
  <c r="O1720" i="251"/>
  <c r="S1720" i="251" s="1"/>
  <c r="O2097" i="251"/>
  <c r="S2097" i="251" s="1"/>
  <c r="O2124" i="251"/>
  <c r="S2124" i="251" s="1"/>
  <c r="O2379" i="251"/>
  <c r="S2379" i="251" s="1"/>
  <c r="O2493" i="251"/>
  <c r="S2493" i="251" s="1"/>
  <c r="O2779" i="251"/>
  <c r="S2779" i="251" s="1"/>
  <c r="O3205" i="251"/>
  <c r="S3205" i="251" s="1"/>
  <c r="O3260" i="251"/>
  <c r="S3260" i="251" s="1"/>
  <c r="O3342" i="251"/>
  <c r="S3342" i="251" s="1"/>
  <c r="O3396" i="251"/>
  <c r="S3396" i="251" s="1"/>
  <c r="O3807" i="251"/>
  <c r="S3807" i="251" s="1"/>
  <c r="O3941" i="251"/>
  <c r="S3941" i="251" s="1"/>
  <c r="O3995" i="251"/>
  <c r="S3995" i="251" s="1"/>
  <c r="O4022" i="251"/>
  <c r="S4022" i="251" s="1"/>
  <c r="O4298" i="251"/>
  <c r="S4298" i="251" s="1"/>
  <c r="O4646" i="251"/>
  <c r="S4646" i="251" s="1"/>
  <c r="O4808" i="251"/>
  <c r="S4808" i="251" s="1"/>
  <c r="O5076" i="251"/>
  <c r="S5076" i="251" s="1"/>
  <c r="O5285" i="251"/>
  <c r="S5285" i="251" s="1"/>
  <c r="O5311" i="251"/>
  <c r="S5311" i="251" s="1"/>
  <c r="O5467" i="251"/>
  <c r="S5467" i="251" s="1"/>
  <c r="O5623" i="251"/>
  <c r="S5623" i="251" s="1"/>
  <c r="O5732" i="251"/>
  <c r="S5732" i="251" s="1"/>
  <c r="O5912" i="251"/>
  <c r="S5912" i="251" s="1"/>
  <c r="O6276" i="251"/>
  <c r="S6276" i="251" s="1"/>
  <c r="O6458" i="251"/>
  <c r="S6458" i="251" s="1"/>
  <c r="O6589" i="251"/>
  <c r="S6589" i="251" s="1"/>
  <c r="O6746" i="251"/>
  <c r="S6746" i="251" s="1"/>
  <c r="O6969" i="251"/>
  <c r="S6969" i="251" s="1"/>
  <c r="O6993" i="251"/>
  <c r="S6993" i="251" s="1"/>
  <c r="O7065" i="251"/>
  <c r="S7065" i="251" s="1"/>
  <c r="O7206" i="251"/>
  <c r="S7206" i="251" s="1"/>
  <c r="O7348" i="251"/>
  <c r="S7348" i="251" s="1"/>
  <c r="O7512" i="251"/>
  <c r="S7512" i="251" s="1"/>
  <c r="O7559" i="251"/>
  <c r="S7559" i="251" s="1"/>
  <c r="O7679" i="251"/>
  <c r="S7679" i="251" s="1"/>
  <c r="O7702" i="251"/>
  <c r="S7702" i="251" s="1"/>
  <c r="O7797" i="251"/>
  <c r="S7797" i="251" s="1"/>
  <c r="O7819" i="251"/>
  <c r="S7819" i="251" s="1"/>
  <c r="O7983" i="251"/>
  <c r="S7983" i="251" s="1"/>
  <c r="O8078" i="251"/>
  <c r="S8078" i="251" s="1"/>
  <c r="O8266" i="251"/>
  <c r="S8266" i="251" s="1"/>
  <c r="O8314" i="251"/>
  <c r="S8314" i="251" s="1"/>
  <c r="O8455" i="251"/>
  <c r="S8455" i="251" s="1"/>
  <c r="O8596" i="251"/>
  <c r="S8596" i="251" s="1"/>
  <c r="O8667" i="251"/>
  <c r="S8667" i="251" s="1"/>
  <c r="O8760" i="251"/>
  <c r="S8760" i="251" s="1"/>
  <c r="O8853" i="251"/>
  <c r="S8853" i="251" s="1"/>
  <c r="O8899" i="251"/>
  <c r="S8899" i="251" s="1"/>
  <c r="O8921" i="251"/>
  <c r="S8921" i="251" s="1"/>
  <c r="O8944" i="251"/>
  <c r="S8944" i="251" s="1"/>
  <c r="O9152" i="251"/>
  <c r="S9152" i="251" s="1"/>
  <c r="O9175" i="251"/>
  <c r="S9175" i="251" s="1"/>
  <c r="O9515" i="251"/>
  <c r="S9515" i="251" s="1"/>
  <c r="O9539" i="251"/>
  <c r="S9539" i="251" s="1"/>
  <c r="O9562" i="251"/>
  <c r="S9562" i="251" s="1"/>
  <c r="O9744" i="251"/>
  <c r="S9744" i="251" s="1"/>
  <c r="O9767" i="251"/>
  <c r="S9767" i="251" s="1"/>
  <c r="O9790" i="251"/>
  <c r="S9790" i="251" s="1"/>
  <c r="O9811" i="251"/>
  <c r="S9811" i="251" s="1"/>
  <c r="O9879" i="251"/>
  <c r="S9879" i="251" s="1"/>
  <c r="O9946" i="251"/>
  <c r="S9946" i="251" s="1"/>
  <c r="O622" i="251"/>
  <c r="S622" i="251" s="1"/>
  <c r="O945" i="251"/>
  <c r="S945" i="251" s="1"/>
  <c r="O1234" i="251"/>
  <c r="S1234" i="251" s="1"/>
  <c r="O1261" i="251"/>
  <c r="S1261" i="251" s="1"/>
  <c r="O1638" i="251"/>
  <c r="S1638" i="251" s="1"/>
  <c r="O2218" i="251"/>
  <c r="S2218" i="251" s="1"/>
  <c r="O2844" i="251"/>
  <c r="S2844" i="251" s="1"/>
  <c r="O2871" i="251"/>
  <c r="S2871" i="251" s="1"/>
  <c r="O3128" i="251"/>
  <c r="S3128" i="251" s="1"/>
  <c r="O3403" i="251"/>
  <c r="S3403" i="251" s="1"/>
  <c r="O3675" i="251"/>
  <c r="S3675" i="251" s="1"/>
  <c r="O3893" i="251"/>
  <c r="S3893" i="251" s="1"/>
  <c r="O4056" i="251"/>
  <c r="S4056" i="251" s="1"/>
  <c r="O4222" i="251"/>
  <c r="S4222" i="251" s="1"/>
  <c r="O4735" i="251"/>
  <c r="S4735" i="251" s="1"/>
  <c r="O4815" i="251"/>
  <c r="S4815" i="251" s="1"/>
  <c r="O4974" i="251"/>
  <c r="S4974" i="251" s="1"/>
  <c r="O5138" i="251"/>
  <c r="S5138" i="251" s="1"/>
  <c r="O5166" i="251"/>
  <c r="S5166" i="251" s="1"/>
  <c r="O5190" i="251"/>
  <c r="S5190" i="251" s="1"/>
  <c r="O5372" i="251"/>
  <c r="S5372" i="251" s="1"/>
  <c r="O5422" i="251"/>
  <c r="S5422" i="251" s="1"/>
  <c r="O5447" i="251"/>
  <c r="S5447" i="251" s="1"/>
  <c r="O5656" i="251"/>
  <c r="S5656" i="251" s="1"/>
  <c r="O5892" i="251"/>
  <c r="S5892" i="251" s="1"/>
  <c r="O6075" i="251"/>
  <c r="S6075" i="251" s="1"/>
  <c r="O6101" i="251"/>
  <c r="S6101" i="251" s="1"/>
  <c r="O6334" i="251"/>
  <c r="S6334" i="251" s="1"/>
  <c r="O6359" i="251"/>
  <c r="S6359" i="251" s="1"/>
  <c r="O6386" i="251"/>
  <c r="S6386" i="251" s="1"/>
  <c r="O6701" i="251"/>
  <c r="S6701" i="251" s="1"/>
  <c r="O6752" i="251"/>
  <c r="S6752" i="251" s="1"/>
  <c r="O6828" i="251"/>
  <c r="S6828" i="251" s="1"/>
  <c r="O6903" i="251"/>
  <c r="S6903" i="251" s="1"/>
  <c r="O7047" i="251"/>
  <c r="S7047" i="251" s="1"/>
  <c r="O7118" i="251"/>
  <c r="S7118" i="251" s="1"/>
  <c r="O7188" i="251"/>
  <c r="S7188" i="251" s="1"/>
  <c r="O7259" i="251"/>
  <c r="S7259" i="251" s="1"/>
  <c r="O7283" i="251"/>
  <c r="S7283" i="251" s="1"/>
  <c r="O7307" i="251"/>
  <c r="S7307" i="251" s="1"/>
  <c r="O7353" i="251"/>
  <c r="S7353" i="251" s="1"/>
  <c r="O7542" i="251"/>
  <c r="S7542" i="251" s="1"/>
  <c r="O7589" i="251"/>
  <c r="S7589" i="251" s="1"/>
  <c r="O7662" i="251"/>
  <c r="S7662" i="251" s="1"/>
  <c r="O7684" i="251"/>
  <c r="S7684" i="251" s="1"/>
  <c r="O7848" i="251"/>
  <c r="S7848" i="251" s="1"/>
  <c r="O7894" i="251"/>
  <c r="S7894" i="251" s="1"/>
  <c r="O7919" i="251"/>
  <c r="S7919" i="251" s="1"/>
  <c r="O7942" i="251"/>
  <c r="S7942" i="251" s="1"/>
  <c r="O8035" i="251"/>
  <c r="S8035" i="251" s="1"/>
  <c r="O8107" i="251"/>
  <c r="S8107" i="251" s="1"/>
  <c r="O8155" i="251"/>
  <c r="S8155" i="251" s="1"/>
  <c r="O8201" i="251"/>
  <c r="S8201" i="251" s="1"/>
  <c r="O8225" i="251"/>
  <c r="S8225" i="251" s="1"/>
  <c r="O8248" i="251"/>
  <c r="S8248" i="251" s="1"/>
  <c r="O8343" i="251"/>
  <c r="S8343" i="251" s="1"/>
  <c r="O8435" i="251"/>
  <c r="S8435" i="251" s="1"/>
  <c r="O8532" i="251"/>
  <c r="S8532" i="251" s="1"/>
  <c r="O8602" i="251"/>
  <c r="S8602" i="251" s="1"/>
  <c r="O8904" i="251"/>
  <c r="S8904" i="251" s="1"/>
  <c r="O9088" i="251"/>
  <c r="S9088" i="251" s="1"/>
  <c r="O9135" i="251"/>
  <c r="S9135" i="251" s="1"/>
  <c r="O9203" i="251"/>
  <c r="S9203" i="251" s="1"/>
  <c r="O9406" i="251"/>
  <c r="S9406" i="251" s="1"/>
  <c r="O9451" i="251"/>
  <c r="S9451" i="251" s="1"/>
  <c r="O9569" i="251"/>
  <c r="S9569" i="251" s="1"/>
  <c r="O9591" i="251"/>
  <c r="S9591" i="251" s="1"/>
  <c r="O9684" i="251"/>
  <c r="S9684" i="251" s="1"/>
  <c r="O9727" i="251"/>
  <c r="S9727" i="251" s="1"/>
  <c r="O9929" i="251"/>
  <c r="S9929" i="251" s="1"/>
  <c r="O9998" i="251"/>
  <c r="S9998" i="251" s="1"/>
  <c r="O49" i="251"/>
  <c r="S49" i="251" s="1"/>
  <c r="O355" i="251"/>
  <c r="S355" i="251" s="1"/>
  <c r="O383" i="251"/>
  <c r="S383" i="251" s="1"/>
  <c r="O412" i="251"/>
  <c r="S412" i="251" s="1"/>
  <c r="O652" i="251"/>
  <c r="S652" i="251" s="1"/>
  <c r="O1206" i="251"/>
  <c r="S1206" i="251" s="1"/>
  <c r="O1318" i="251"/>
  <c r="S1318" i="251" s="1"/>
  <c r="O1846" i="251"/>
  <c r="S1846" i="251" s="1"/>
  <c r="O1875" i="251"/>
  <c r="S1875" i="251" s="1"/>
  <c r="O1964" i="251"/>
  <c r="S1964" i="251" s="1"/>
  <c r="O1991" i="251"/>
  <c r="S1991" i="251" s="1"/>
  <c r="O2302" i="251"/>
  <c r="S2302" i="251" s="1"/>
  <c r="O2415" i="251"/>
  <c r="S2415" i="251" s="1"/>
  <c r="O3071" i="251"/>
  <c r="S3071" i="251" s="1"/>
  <c r="O3350" i="251"/>
  <c r="S3350" i="251" s="1"/>
  <c r="O3540" i="251"/>
  <c r="S3540" i="251" s="1"/>
  <c r="O3595" i="251"/>
  <c r="S3595" i="251" s="1"/>
  <c r="O3650" i="251"/>
  <c r="S3650" i="251" s="1"/>
  <c r="O3704" i="251"/>
  <c r="S3704" i="251" s="1"/>
  <c r="O4002" i="251"/>
  <c r="S4002" i="251" s="1"/>
  <c r="O4248" i="251"/>
  <c r="S4248" i="251" s="1"/>
  <c r="O4359" i="251"/>
  <c r="S4359" i="251" s="1"/>
  <c r="O4439" i="251"/>
  <c r="S4439" i="251" s="1"/>
  <c r="O4490" i="251"/>
  <c r="S4490" i="251" s="1"/>
  <c r="O4543" i="251"/>
  <c r="S4543" i="251" s="1"/>
  <c r="O4840" i="251"/>
  <c r="S4840" i="251" s="1"/>
  <c r="O4922" i="251"/>
  <c r="S4922" i="251" s="1"/>
  <c r="O5112" i="251"/>
  <c r="S5112" i="251" s="1"/>
  <c r="O5216" i="251"/>
  <c r="S5216" i="251" s="1"/>
  <c r="O5268" i="251"/>
  <c r="S5268" i="251" s="1"/>
  <c r="O5398" i="251"/>
  <c r="S5398" i="251" s="1"/>
  <c r="O5474" i="251"/>
  <c r="S5474" i="251" s="1"/>
  <c r="O5500" i="251"/>
  <c r="S5500" i="251" s="1"/>
  <c r="O5711" i="251"/>
  <c r="S5711" i="251" s="1"/>
  <c r="O5738" i="251"/>
  <c r="S5738" i="251" s="1"/>
  <c r="O5791" i="251"/>
  <c r="S5791" i="251" s="1"/>
  <c r="O5842" i="251"/>
  <c r="S5842" i="251" s="1"/>
  <c r="O6283" i="251"/>
  <c r="S6283" i="251" s="1"/>
  <c r="O6439" i="251"/>
  <c r="S6439" i="251" s="1"/>
  <c r="O6492" i="251"/>
  <c r="S6492" i="251" s="1"/>
  <c r="O6648" i="251"/>
  <c r="S6648" i="251" s="1"/>
  <c r="O6778" i="251"/>
  <c r="S6778" i="251" s="1"/>
  <c r="O6805" i="251"/>
  <c r="S6805" i="251" s="1"/>
  <c r="O6976" i="251"/>
  <c r="S6976" i="251" s="1"/>
  <c r="O7072" i="251"/>
  <c r="S7072" i="251" s="1"/>
  <c r="O7095" i="251"/>
  <c r="S7095" i="251" s="1"/>
  <c r="O7331" i="251"/>
  <c r="S7331" i="251" s="1"/>
  <c r="O7399" i="251"/>
  <c r="S7399" i="251" s="1"/>
  <c r="O7471" i="251"/>
  <c r="S7471" i="251" s="1"/>
  <c r="O7566" i="251"/>
  <c r="S7566" i="251" s="1"/>
  <c r="O7615" i="251"/>
  <c r="S7615" i="251" s="1"/>
  <c r="O7638" i="251"/>
  <c r="S7638" i="251" s="1"/>
  <c r="O7872" i="251"/>
  <c r="S7872" i="251" s="1"/>
  <c r="O7990" i="251"/>
  <c r="S7990" i="251" s="1"/>
  <c r="O8085" i="251"/>
  <c r="S8085" i="251" s="1"/>
  <c r="O8179" i="251"/>
  <c r="S8179" i="251" s="1"/>
  <c r="O8273" i="251"/>
  <c r="S8273" i="251" s="1"/>
  <c r="O8296" i="251"/>
  <c r="S8296" i="251" s="1"/>
  <c r="O8320" i="251"/>
  <c r="S8320" i="251" s="1"/>
  <c r="O8414" i="251"/>
  <c r="S8414" i="251" s="1"/>
  <c r="O8507" i="251"/>
  <c r="S8507" i="251" s="1"/>
  <c r="O8627" i="251"/>
  <c r="S8627" i="251" s="1"/>
  <c r="O8790" i="251"/>
  <c r="S8790" i="251" s="1"/>
  <c r="O8883" i="251"/>
  <c r="S8883" i="251" s="1"/>
  <c r="O8951" i="251"/>
  <c r="S8951" i="251" s="1"/>
  <c r="O9043" i="251"/>
  <c r="S9043" i="251" s="1"/>
  <c r="O9066" i="251"/>
  <c r="S9066" i="251" s="1"/>
  <c r="O9158" i="251"/>
  <c r="S9158" i="251" s="1"/>
  <c r="O9319" i="251"/>
  <c r="S9319" i="251" s="1"/>
  <c r="O9384" i="251"/>
  <c r="S9384" i="251" s="1"/>
  <c r="O9475" i="251"/>
  <c r="S9475" i="251" s="1"/>
  <c r="O9498" i="251"/>
  <c r="S9498" i="251" s="1"/>
  <c r="O9545" i="251"/>
  <c r="S9545" i="251" s="1"/>
  <c r="O9706" i="251"/>
  <c r="S9706" i="251" s="1"/>
  <c r="O9750" i="251"/>
  <c r="S9750" i="251" s="1"/>
  <c r="O9795" i="251"/>
  <c r="S9795" i="251" s="1"/>
  <c r="O9817" i="251"/>
  <c r="S9817" i="251" s="1"/>
  <c r="O9863" i="251"/>
  <c r="S9863" i="251" s="1"/>
  <c r="O9886" i="251"/>
  <c r="S9886" i="251" s="1"/>
  <c r="O9908" i="251"/>
  <c r="S9908" i="251" s="1"/>
  <c r="O9976" i="251"/>
  <c r="S9976" i="251" s="1"/>
  <c r="O826" i="251"/>
  <c r="S826" i="251" s="1"/>
  <c r="O1180" i="251"/>
  <c r="S1180" i="251" s="1"/>
  <c r="O1990" i="251"/>
  <c r="S1990" i="251" s="1"/>
  <c r="O2570" i="251"/>
  <c r="S2570" i="251" s="1"/>
  <c r="O2685" i="251"/>
  <c r="S2685" i="251" s="1"/>
  <c r="O2742" i="251"/>
  <c r="S2742" i="251" s="1"/>
  <c r="O3375" i="251"/>
  <c r="S3375" i="251" s="1"/>
  <c r="O3654" i="251"/>
  <c r="S3654" i="251" s="1"/>
  <c r="O3682" i="251"/>
  <c r="S3682" i="251" s="1"/>
  <c r="O3740" i="251"/>
  <c r="S3740" i="251" s="1"/>
  <c r="O3823" i="251"/>
  <c r="S3823" i="251" s="1"/>
  <c r="O3877" i="251"/>
  <c r="S3877" i="251" s="1"/>
  <c r="O3960" i="251"/>
  <c r="S3960" i="251" s="1"/>
  <c r="O4410" i="251"/>
  <c r="S4410" i="251" s="1"/>
  <c r="O4797" i="251"/>
  <c r="S4797" i="251" s="1"/>
  <c r="O4908" i="251"/>
  <c r="S4908" i="251" s="1"/>
  <c r="O5188" i="251"/>
  <c r="S5188" i="251" s="1"/>
  <c r="O5430" i="251"/>
  <c r="S5430" i="251" s="1"/>
  <c r="O5456" i="251"/>
  <c r="S5456" i="251" s="1"/>
  <c r="O5511" i="251"/>
  <c r="S5511" i="251" s="1"/>
  <c r="O5974" i="251"/>
  <c r="S5974" i="251" s="1"/>
  <c r="O6028" i="251"/>
  <c r="S6028" i="251" s="1"/>
  <c r="O6214" i="251"/>
  <c r="S6214" i="251" s="1"/>
  <c r="O6317" i="251"/>
  <c r="S6317" i="251" s="1"/>
  <c r="O6507" i="251"/>
  <c r="S6507" i="251" s="1"/>
  <c r="O6562" i="251"/>
  <c r="S6562" i="251" s="1"/>
  <c r="O6670" i="251"/>
  <c r="S6670" i="251" s="1"/>
  <c r="O6698" i="251"/>
  <c r="S6698" i="251" s="1"/>
  <c r="O7159" i="251"/>
  <c r="S7159" i="251" s="1"/>
  <c r="O7258" i="251"/>
  <c r="S7258" i="251" s="1"/>
  <c r="O7603" i="251"/>
  <c r="S7603" i="251" s="1"/>
  <c r="O7704" i="251"/>
  <c r="S7704" i="251" s="1"/>
  <c r="O7751" i="251"/>
  <c r="S7751" i="251" s="1"/>
  <c r="O7897" i="251"/>
  <c r="S7897" i="251" s="1"/>
  <c r="O8022" i="251"/>
  <c r="S8022" i="251" s="1"/>
  <c r="O8222" i="251"/>
  <c r="S8222" i="251" s="1"/>
  <c r="O8372" i="251"/>
  <c r="S8372" i="251" s="1"/>
  <c r="O8469" i="251"/>
  <c r="S8469" i="251" s="1"/>
  <c r="O8568" i="251"/>
  <c r="S8568" i="251" s="1"/>
  <c r="O8617" i="251"/>
  <c r="S8617" i="251" s="1"/>
  <c r="O8980" i="251"/>
  <c r="S8980" i="251" s="1"/>
  <c r="O9125" i="251"/>
  <c r="S9125" i="251" s="1"/>
  <c r="O9363" i="251"/>
  <c r="S9363" i="251" s="1"/>
  <c r="O9457" i="251"/>
  <c r="S9457" i="251" s="1"/>
  <c r="O9481" i="251"/>
  <c r="S9481" i="251" s="1"/>
  <c r="O9557" i="251"/>
  <c r="S9557" i="251" s="1"/>
  <c r="O9606" i="251"/>
  <c r="S9606" i="251" s="1"/>
  <c r="O9723" i="251"/>
  <c r="S9723" i="251" s="1"/>
  <c r="P6885" i="251"/>
  <c r="P6926" i="251"/>
  <c r="P7013" i="251"/>
  <c r="O1154" i="251"/>
  <c r="S1154" i="251" s="1"/>
  <c r="O1299" i="251"/>
  <c r="S1299" i="251" s="1"/>
  <c r="O2221" i="251"/>
  <c r="S2221" i="251" s="1"/>
  <c r="O2453" i="251"/>
  <c r="S2453" i="251" s="1"/>
  <c r="O2598" i="251"/>
  <c r="S2598" i="251" s="1"/>
  <c r="O2947" i="251"/>
  <c r="S2947" i="251" s="1"/>
  <c r="O3004" i="251"/>
  <c r="S3004" i="251" s="1"/>
  <c r="O3262" i="251"/>
  <c r="S3262" i="251" s="1"/>
  <c r="O4018" i="251"/>
  <c r="S4018" i="251" s="1"/>
  <c r="O4047" i="251"/>
  <c r="S4047" i="251" s="1"/>
  <c r="O4519" i="251"/>
  <c r="S4519" i="251" s="1"/>
  <c r="O5323" i="251"/>
  <c r="S5323" i="251" s="1"/>
  <c r="O5351" i="251"/>
  <c r="S5351" i="251" s="1"/>
  <c r="O5484" i="251"/>
  <c r="S5484" i="251" s="1"/>
  <c r="O5566" i="251"/>
  <c r="S5566" i="251" s="1"/>
  <c r="O5839" i="251"/>
  <c r="S5839" i="251" s="1"/>
  <c r="O6109" i="251"/>
  <c r="S6109" i="251" s="1"/>
  <c r="O6162" i="251"/>
  <c r="S6162" i="251" s="1"/>
  <c r="O6188" i="251"/>
  <c r="S6188" i="251" s="1"/>
  <c r="O6239" i="251"/>
  <c r="S6239" i="251" s="1"/>
  <c r="O6428" i="251"/>
  <c r="S6428" i="251" s="1"/>
  <c r="O6454" i="251"/>
  <c r="S6454" i="251" s="1"/>
  <c r="O6726" i="251"/>
  <c r="S6726" i="251" s="1"/>
  <c r="O6806" i="251"/>
  <c r="S6806" i="251" s="1"/>
  <c r="O6831" i="251"/>
  <c r="S6831" i="251" s="1"/>
  <c r="O6960" i="251"/>
  <c r="S6960" i="251" s="1"/>
  <c r="O7012" i="251"/>
  <c r="S7012" i="251" s="1"/>
  <c r="O7184" i="251"/>
  <c r="S7184" i="251" s="1"/>
  <c r="O7210" i="251"/>
  <c r="S7210" i="251" s="1"/>
  <c r="O7381" i="251"/>
  <c r="S7381" i="251" s="1"/>
  <c r="O7454" i="251"/>
  <c r="S7454" i="251" s="1"/>
  <c r="O7503" i="251"/>
  <c r="S7503" i="251" s="1"/>
  <c r="O7552" i="251"/>
  <c r="S7552" i="251" s="1"/>
  <c r="O7578" i="251"/>
  <c r="S7578" i="251" s="1"/>
  <c r="O7827" i="251"/>
  <c r="S7827" i="251" s="1"/>
  <c r="O7875" i="251"/>
  <c r="S7875" i="251" s="1"/>
  <c r="O8048" i="251"/>
  <c r="S8048" i="251" s="1"/>
  <c r="O8247" i="251"/>
  <c r="S8247" i="251" s="1"/>
  <c r="O8297" i="251"/>
  <c r="S8297" i="251" s="1"/>
  <c r="O8395" i="251"/>
  <c r="S8395" i="251" s="1"/>
  <c r="O8544" i="251"/>
  <c r="S8544" i="251" s="1"/>
  <c r="O8592" i="251"/>
  <c r="S8592" i="251" s="1"/>
  <c r="O8788" i="251"/>
  <c r="S8788" i="251" s="1"/>
  <c r="O8886" i="251"/>
  <c r="S8886" i="251" s="1"/>
  <c r="O8958" i="251"/>
  <c r="S8958" i="251" s="1"/>
  <c r="O9028" i="251"/>
  <c r="S9028" i="251" s="1"/>
  <c r="O9198" i="251"/>
  <c r="S9198" i="251" s="1"/>
  <c r="O9270" i="251"/>
  <c r="S9270" i="251" s="1"/>
  <c r="O9342" i="251"/>
  <c r="S9342" i="251" s="1"/>
  <c r="O9387" i="251"/>
  <c r="S9387" i="251" s="1"/>
  <c r="O9582" i="251"/>
  <c r="S9582" i="251" s="1"/>
  <c r="O9894" i="251"/>
  <c r="S9894" i="251" s="1"/>
  <c r="O259" i="251"/>
  <c r="S259" i="251" s="1"/>
  <c r="O986" i="251"/>
  <c r="S986" i="251" s="1"/>
  <c r="O1075" i="251"/>
  <c r="S1075" i="251" s="1"/>
  <c r="O1250" i="251"/>
  <c r="S1250" i="251" s="1"/>
  <c r="O1578" i="251"/>
  <c r="S1578" i="251" s="1"/>
  <c r="O2228" i="251"/>
  <c r="S2228" i="251" s="1"/>
  <c r="O3013" i="251"/>
  <c r="S3013" i="251" s="1"/>
  <c r="O3042" i="251"/>
  <c r="S3042" i="251" s="1"/>
  <c r="O3070" i="251"/>
  <c r="S3070" i="251" s="1"/>
  <c r="O3216" i="251"/>
  <c r="S3216" i="251" s="1"/>
  <c r="O3413" i="251"/>
  <c r="S3413" i="251" s="1"/>
  <c r="O3942" i="251"/>
  <c r="S3942" i="251" s="1"/>
  <c r="O4252" i="251"/>
  <c r="S4252" i="251" s="1"/>
  <c r="O4365" i="251"/>
  <c r="S4365" i="251" s="1"/>
  <c r="O4554" i="251"/>
  <c r="S4554" i="251" s="1"/>
  <c r="O4695" i="251"/>
  <c r="S4695" i="251" s="1"/>
  <c r="O5170" i="251"/>
  <c r="S5170" i="251" s="1"/>
  <c r="O5197" i="251"/>
  <c r="S5197" i="251" s="1"/>
  <c r="O5303" i="251"/>
  <c r="S5303" i="251" s="1"/>
  <c r="O5332" i="251"/>
  <c r="S5332" i="251" s="1"/>
  <c r="O5600" i="251"/>
  <c r="S5600" i="251" s="1"/>
  <c r="O5822" i="251"/>
  <c r="S5822" i="251" s="1"/>
  <c r="O5928" i="251"/>
  <c r="S5928" i="251" s="1"/>
  <c r="O6063" i="251"/>
  <c r="S6063" i="251" s="1"/>
  <c r="O6143" i="251"/>
  <c r="S6143" i="251" s="1"/>
  <c r="O6408" i="251"/>
  <c r="S6408" i="251" s="1"/>
  <c r="O6624" i="251"/>
  <c r="S6624" i="251" s="1"/>
  <c r="O6680" i="251"/>
  <c r="S6680" i="251" s="1"/>
  <c r="O7019" i="251"/>
  <c r="S7019" i="251" s="1"/>
  <c r="O7143" i="251"/>
  <c r="S7143" i="251" s="1"/>
  <c r="O7241" i="251"/>
  <c r="S7241" i="251" s="1"/>
  <c r="O7413" i="251"/>
  <c r="S7413" i="251" s="1"/>
  <c r="O7461" i="251"/>
  <c r="S7461" i="251" s="1"/>
  <c r="O7585" i="251"/>
  <c r="S7585" i="251" s="1"/>
  <c r="O7637" i="251"/>
  <c r="S7637" i="251" s="1"/>
  <c r="O7833" i="251"/>
  <c r="S7833" i="251" s="1"/>
  <c r="O7857" i="251"/>
  <c r="S7857" i="251" s="1"/>
  <c r="O7957" i="251"/>
  <c r="S7957" i="251" s="1"/>
  <c r="O8056" i="251"/>
  <c r="S8056" i="251" s="1"/>
  <c r="O8181" i="251"/>
  <c r="S8181" i="251" s="1"/>
  <c r="O8231" i="251"/>
  <c r="S8231" i="251" s="1"/>
  <c r="O8255" i="251"/>
  <c r="S8255" i="251" s="1"/>
  <c r="O8280" i="251"/>
  <c r="S8280" i="251" s="1"/>
  <c r="O8379" i="251"/>
  <c r="S8379" i="251" s="1"/>
  <c r="O8528" i="251"/>
  <c r="S8528" i="251" s="1"/>
  <c r="O8552" i="251"/>
  <c r="S8552" i="251" s="1"/>
  <c r="O8601" i="251"/>
  <c r="S8601" i="251" s="1"/>
  <c r="O8676" i="251"/>
  <c r="S8676" i="251" s="1"/>
  <c r="O9182" i="251"/>
  <c r="S9182" i="251" s="1"/>
  <c r="O9301" i="251"/>
  <c r="S9301" i="251" s="1"/>
  <c r="O9465" i="251"/>
  <c r="S9465" i="251" s="1"/>
  <c r="O9590" i="251"/>
  <c r="S9590" i="251" s="1"/>
  <c r="O9615" i="251"/>
  <c r="S9615" i="251" s="1"/>
  <c r="O9686" i="251"/>
  <c r="S9686" i="251" s="1"/>
  <c r="O9732" i="251"/>
  <c r="S9732" i="251" s="1"/>
  <c r="O9974" i="251"/>
  <c r="S9974" i="251" s="1"/>
  <c r="O837" i="251"/>
  <c r="S837" i="251" s="1"/>
  <c r="O926" i="251"/>
  <c r="S926" i="251" s="1"/>
  <c r="O1162" i="251"/>
  <c r="S1162" i="251" s="1"/>
  <c r="O1222" i="251"/>
  <c r="S1222" i="251" s="1"/>
  <c r="O2317" i="251"/>
  <c r="S2317" i="251" s="1"/>
  <c r="O2580" i="251"/>
  <c r="S2580" i="251" s="1"/>
  <c r="O2780" i="251"/>
  <c r="S2780" i="251" s="1"/>
  <c r="O3272" i="251"/>
  <c r="S3272" i="251" s="1"/>
  <c r="O3330" i="251"/>
  <c r="S3330" i="251" s="1"/>
  <c r="O3358" i="251"/>
  <c r="S3358" i="251" s="1"/>
  <c r="O3579" i="251"/>
  <c r="S3579" i="251" s="1"/>
  <c r="O3915" i="251"/>
  <c r="S3915" i="251" s="1"/>
  <c r="O3999" i="251"/>
  <c r="S3999" i="251" s="1"/>
  <c r="O4170" i="251"/>
  <c r="S4170" i="251" s="1"/>
  <c r="O4310" i="251"/>
  <c r="S4310" i="251" s="1"/>
  <c r="O4392" i="251"/>
  <c r="S4392" i="251" s="1"/>
  <c r="O4527" i="251"/>
  <c r="S4527" i="251" s="1"/>
  <c r="O4582" i="251"/>
  <c r="S4582" i="251" s="1"/>
  <c r="O4667" i="251"/>
  <c r="S4667" i="251" s="1"/>
  <c r="O4752" i="251"/>
  <c r="S4752" i="251" s="1"/>
  <c r="O5387" i="251"/>
  <c r="S5387" i="251" s="1"/>
  <c r="O5412" i="251"/>
  <c r="S5412" i="251" s="1"/>
  <c r="O5575" i="251"/>
  <c r="S5575" i="251" s="1"/>
  <c r="O5629" i="251"/>
  <c r="S5629" i="251" s="1"/>
  <c r="O5957" i="251"/>
  <c r="S5957" i="251" s="1"/>
  <c r="O6091" i="251"/>
  <c r="S6091" i="251" s="1"/>
  <c r="O6301" i="251"/>
  <c r="S6301" i="251" s="1"/>
  <c r="O6436" i="251"/>
  <c r="S6436" i="251" s="1"/>
  <c r="O6491" i="251"/>
  <c r="S6491" i="251" s="1"/>
  <c r="O6735" i="251"/>
  <c r="S6735" i="251" s="1"/>
  <c r="O6761" i="251"/>
  <c r="S6761" i="251" s="1"/>
  <c r="O6995" i="251"/>
  <c r="S6995" i="251" s="1"/>
  <c r="O7045" i="251"/>
  <c r="S7045" i="251" s="1"/>
  <c r="O7096" i="251"/>
  <c r="S7096" i="251" s="1"/>
  <c r="O7121" i="251"/>
  <c r="S7121" i="251" s="1"/>
  <c r="O7365" i="251"/>
  <c r="S7365" i="251" s="1"/>
  <c r="O7664" i="251"/>
  <c r="S7664" i="251" s="1"/>
  <c r="O7713" i="251"/>
  <c r="S7713" i="251" s="1"/>
  <c r="O7737" i="251"/>
  <c r="S7737" i="251" s="1"/>
  <c r="O7785" i="251"/>
  <c r="S7785" i="251" s="1"/>
  <c r="O7811" i="251"/>
  <c r="S7811" i="251" s="1"/>
  <c r="O7881" i="251"/>
  <c r="S7881" i="251" s="1"/>
  <c r="O8008" i="251"/>
  <c r="S8008" i="251" s="1"/>
  <c r="O8158" i="251"/>
  <c r="S8158" i="251" s="1"/>
  <c r="O8502" i="251"/>
  <c r="S8502" i="251" s="1"/>
  <c r="O8725" i="251"/>
  <c r="S8725" i="251" s="1"/>
  <c r="O8772" i="251"/>
  <c r="S8772" i="251" s="1"/>
  <c r="O8869" i="251"/>
  <c r="S8869" i="251" s="1"/>
  <c r="O9061" i="251"/>
  <c r="S9061" i="251" s="1"/>
  <c r="O9086" i="251"/>
  <c r="S9086" i="251" s="1"/>
  <c r="O9109" i="251"/>
  <c r="S9109" i="251" s="1"/>
  <c r="O9207" i="251"/>
  <c r="S9207" i="251" s="1"/>
  <c r="O9231" i="251"/>
  <c r="S9231" i="251" s="1"/>
  <c r="O9371" i="251"/>
  <c r="S9371" i="251" s="1"/>
  <c r="O9396" i="251"/>
  <c r="S9396" i="251" s="1"/>
  <c r="O9417" i="251"/>
  <c r="S9417" i="251" s="1"/>
  <c r="O9540" i="251"/>
  <c r="S9540" i="251" s="1"/>
  <c r="O9829" i="251"/>
  <c r="S9829" i="251" s="1"/>
  <c r="O9926" i="251"/>
  <c r="S9926" i="251" s="1"/>
  <c r="O183" i="251"/>
  <c r="S183" i="251" s="1"/>
  <c r="O1060" i="251"/>
  <c r="S1060" i="251" s="1"/>
  <c r="O1118" i="251"/>
  <c r="S1118" i="251" s="1"/>
  <c r="O1294" i="251"/>
  <c r="S1294" i="251" s="1"/>
  <c r="O2013" i="251"/>
  <c r="S2013" i="251" s="1"/>
  <c r="O2071" i="251"/>
  <c r="S2071" i="251" s="1"/>
  <c r="O2100" i="251"/>
  <c r="S2100" i="251" s="1"/>
  <c r="O2243" i="251"/>
  <c r="S2243" i="251" s="1"/>
  <c r="O2739" i="251"/>
  <c r="S2739" i="251" s="1"/>
  <c r="O2765" i="251"/>
  <c r="S2765" i="251" s="1"/>
  <c r="O2793" i="251"/>
  <c r="S2793" i="251" s="1"/>
  <c r="O2969" i="251"/>
  <c r="S2969" i="251" s="1"/>
  <c r="O3229" i="251"/>
  <c r="S3229" i="251" s="1"/>
  <c r="O3707" i="251"/>
  <c r="S3707" i="251" s="1"/>
  <c r="O3819" i="251"/>
  <c r="S3819" i="251" s="1"/>
  <c r="O3845" i="251"/>
  <c r="S3845" i="251" s="1"/>
  <c r="O3983" i="251"/>
  <c r="S3983" i="251" s="1"/>
  <c r="O4514" i="251"/>
  <c r="S4514" i="251" s="1"/>
  <c r="O4540" i="251"/>
  <c r="S4540" i="251" s="1"/>
  <c r="O4984" i="251"/>
  <c r="S4984" i="251" s="1"/>
  <c r="O5236" i="251"/>
  <c r="S5236" i="251" s="1"/>
  <c r="O5290" i="251"/>
  <c r="S5290" i="251" s="1"/>
  <c r="O5399" i="251"/>
  <c r="S5399" i="251" s="1"/>
  <c r="O5613" i="251"/>
  <c r="S5613" i="251" s="1"/>
  <c r="O5886" i="251"/>
  <c r="S5886" i="251" s="1"/>
  <c r="O6210" i="251"/>
  <c r="S6210" i="251" s="1"/>
  <c r="O6584" i="251"/>
  <c r="S6584" i="251" s="1"/>
  <c r="O6610" i="251"/>
  <c r="S6610" i="251" s="1"/>
  <c r="O6773" i="251"/>
  <c r="S6773" i="251" s="1"/>
  <c r="O6905" i="251"/>
  <c r="S6905" i="251" s="1"/>
  <c r="O6981" i="251"/>
  <c r="S6981" i="251" s="1"/>
  <c r="O7083" i="251"/>
  <c r="S7083" i="251" s="1"/>
  <c r="O7130" i="251"/>
  <c r="S7130" i="251" s="1"/>
  <c r="O7179" i="251"/>
  <c r="S7179" i="251" s="1"/>
  <c r="O7303" i="251"/>
  <c r="S7303" i="251" s="1"/>
  <c r="O7328" i="251"/>
  <c r="S7328" i="251" s="1"/>
  <c r="O7425" i="251"/>
  <c r="S7425" i="251" s="1"/>
  <c r="O7625" i="251"/>
  <c r="S7625" i="251" s="1"/>
  <c r="O7674" i="251"/>
  <c r="S7674" i="251" s="1"/>
  <c r="O7700" i="251"/>
  <c r="S7700" i="251" s="1"/>
  <c r="O7798" i="251"/>
  <c r="S7798" i="251" s="1"/>
  <c r="O7846" i="251"/>
  <c r="S7846" i="251" s="1"/>
  <c r="O7920" i="251"/>
  <c r="S7920" i="251" s="1"/>
  <c r="O7969" i="251"/>
  <c r="S7969" i="251" s="1"/>
  <c r="O8292" i="251"/>
  <c r="S8292" i="251" s="1"/>
  <c r="O8318" i="251"/>
  <c r="S8318" i="251" s="1"/>
  <c r="O8439" i="251"/>
  <c r="S8439" i="251" s="1"/>
  <c r="O8489" i="251"/>
  <c r="S8489" i="251" s="1"/>
  <c r="O8614" i="251"/>
  <c r="S8614" i="251" s="1"/>
  <c r="O8663" i="251"/>
  <c r="S8663" i="251" s="1"/>
  <c r="O8687" i="251"/>
  <c r="S8687" i="251" s="1"/>
  <c r="O8832" i="251"/>
  <c r="S8832" i="251" s="1"/>
  <c r="O9145" i="251"/>
  <c r="S9145" i="251" s="1"/>
  <c r="O9171" i="251"/>
  <c r="S9171" i="251" s="1"/>
  <c r="O9193" i="251"/>
  <c r="S9193" i="251" s="1"/>
  <c r="O9360" i="251"/>
  <c r="S9360" i="251" s="1"/>
  <c r="O9382" i="251"/>
  <c r="S9382" i="251" s="1"/>
  <c r="O9527" i="251"/>
  <c r="S9527" i="251" s="1"/>
  <c r="O9553" i="251"/>
  <c r="S9553" i="251" s="1"/>
  <c r="O9578" i="251"/>
  <c r="S9578" i="251" s="1"/>
  <c r="O9673" i="251"/>
  <c r="S9673" i="251" s="1"/>
  <c r="O9719" i="251"/>
  <c r="S9719" i="251" s="1"/>
  <c r="O9792" i="251"/>
  <c r="S9792" i="251" s="1"/>
  <c r="O9865" i="251"/>
  <c r="S9865" i="251" s="1"/>
  <c r="O9913" i="251"/>
  <c r="S9913" i="251" s="1"/>
  <c r="O9937" i="251"/>
  <c r="S9937" i="251" s="1"/>
  <c r="O9985" i="251"/>
  <c r="S9985" i="251" s="1"/>
  <c r="O10009" i="251"/>
  <c r="S10009" i="251" s="1"/>
  <c r="O520" i="251"/>
  <c r="S520" i="251" s="1"/>
  <c r="O972" i="251"/>
  <c r="S972" i="251" s="1"/>
  <c r="O1564" i="251"/>
  <c r="S1564" i="251" s="1"/>
  <c r="O1988" i="251"/>
  <c r="S1988" i="251" s="1"/>
  <c r="O2477" i="251"/>
  <c r="S2477" i="251" s="1"/>
  <c r="O2683" i="251"/>
  <c r="S2683" i="251" s="1"/>
  <c r="O3085" i="251"/>
  <c r="S3085" i="251" s="1"/>
  <c r="O3455" i="251"/>
  <c r="S3455" i="251" s="1"/>
  <c r="O3483" i="251"/>
  <c r="S3483" i="251" s="1"/>
  <c r="O3565" i="251"/>
  <c r="S3565" i="251" s="1"/>
  <c r="O4098" i="251"/>
  <c r="S4098" i="251" s="1"/>
  <c r="O4378" i="251"/>
  <c r="S4378" i="251" s="1"/>
  <c r="O4461" i="251"/>
  <c r="S4461" i="251" s="1"/>
  <c r="O4568" i="251"/>
  <c r="S4568" i="251" s="1"/>
  <c r="O4596" i="251"/>
  <c r="S4596" i="251" s="1"/>
  <c r="O4794" i="251"/>
  <c r="S4794" i="251" s="1"/>
  <c r="O4934" i="251"/>
  <c r="S4934" i="251" s="1"/>
  <c r="O4960" i="251"/>
  <c r="S4960" i="251" s="1"/>
  <c r="O5211" i="251"/>
  <c r="S5211" i="251" s="1"/>
  <c r="O5264" i="251"/>
  <c r="S5264" i="251" s="1"/>
  <c r="O5588" i="251"/>
  <c r="S5588" i="251" s="1"/>
  <c r="O5642" i="251"/>
  <c r="S5642" i="251" s="1"/>
  <c r="O5728" i="251"/>
  <c r="S5728" i="251" s="1"/>
  <c r="O5861" i="251"/>
  <c r="S5861" i="251" s="1"/>
  <c r="O6235" i="251"/>
  <c r="S6235" i="251" s="1"/>
  <c r="O6288" i="251"/>
  <c r="S6288" i="251" s="1"/>
  <c r="O6341" i="251"/>
  <c r="S6341" i="251" s="1"/>
  <c r="O6477" i="251"/>
  <c r="S6477" i="251" s="1"/>
  <c r="O6504" i="251"/>
  <c r="S6504" i="251" s="1"/>
  <c r="O6748" i="251"/>
  <c r="S6748" i="251" s="1"/>
  <c r="O7232" i="251"/>
  <c r="S7232" i="251" s="1"/>
  <c r="O7280" i="251"/>
  <c r="S7280" i="251" s="1"/>
  <c r="O7450" i="251"/>
  <c r="S7450" i="251" s="1"/>
  <c r="O7574" i="251"/>
  <c r="S7574" i="251" s="1"/>
  <c r="O7823" i="251"/>
  <c r="S7823" i="251" s="1"/>
  <c r="O7945" i="251"/>
  <c r="S7945" i="251" s="1"/>
  <c r="O8070" i="251"/>
  <c r="S8070" i="251" s="1"/>
  <c r="O8168" i="251"/>
  <c r="S8168" i="251" s="1"/>
  <c r="O8344" i="251"/>
  <c r="S8344" i="251" s="1"/>
  <c r="O8369" i="251"/>
  <c r="S8369" i="251" s="1"/>
  <c r="O8392" i="251"/>
  <c r="S8392" i="251" s="1"/>
  <c r="O8416" i="251"/>
  <c r="S8416" i="251" s="1"/>
  <c r="O8639" i="251"/>
  <c r="S8639" i="251" s="1"/>
  <c r="O8809" i="251"/>
  <c r="S8809" i="251" s="1"/>
  <c r="O8929" i="251"/>
  <c r="S8929" i="251" s="1"/>
  <c r="O8954" i="251"/>
  <c r="S8954" i="251" s="1"/>
  <c r="O9001" i="251"/>
  <c r="S9001" i="251" s="1"/>
  <c r="O9025" i="251"/>
  <c r="S9025" i="251" s="1"/>
  <c r="O9097" i="251"/>
  <c r="S9097" i="251" s="1"/>
  <c r="O9430" i="251"/>
  <c r="S9430" i="251" s="1"/>
  <c r="O9479" i="251"/>
  <c r="S9479" i="251" s="1"/>
  <c r="O9697" i="251"/>
  <c r="S9697" i="251" s="1"/>
  <c r="O9770" i="251"/>
  <c r="S9770" i="251" s="1"/>
  <c r="O9891" i="251"/>
  <c r="S9891" i="251" s="1"/>
  <c r="O9961" i="251"/>
  <c r="S9961" i="251" s="1"/>
  <c r="O508" i="251"/>
  <c r="S508" i="251" s="1"/>
  <c r="O1507" i="251"/>
  <c r="S1507" i="251" s="1"/>
  <c r="O2051" i="251"/>
  <c r="S2051" i="251" s="1"/>
  <c r="O2671" i="251"/>
  <c r="S2671" i="251" s="1"/>
  <c r="O3547" i="251"/>
  <c r="S3547" i="251" s="1"/>
  <c r="O3576" i="251"/>
  <c r="S3576" i="251" s="1"/>
  <c r="O3919" i="251"/>
  <c r="S3919" i="251" s="1"/>
  <c r="O4095" i="251"/>
  <c r="S4095" i="251" s="1"/>
  <c r="O4894" i="251"/>
  <c r="S4894" i="251" s="1"/>
  <c r="O4978" i="251"/>
  <c r="S4978" i="251" s="1"/>
  <c r="O5205" i="251"/>
  <c r="S5205" i="251" s="1"/>
  <c r="O5485" i="251"/>
  <c r="S5485" i="251" s="1"/>
  <c r="O5877" i="251"/>
  <c r="S5877" i="251" s="1"/>
  <c r="O5933" i="251"/>
  <c r="S5933" i="251" s="1"/>
  <c r="O6071" i="251"/>
  <c r="S6071" i="251" s="1"/>
  <c r="O6100" i="251"/>
  <c r="S6100" i="251" s="1"/>
  <c r="O6374" i="251"/>
  <c r="S6374" i="251" s="1"/>
  <c r="O6430" i="251"/>
  <c r="S6430" i="251" s="1"/>
  <c r="O6740" i="251"/>
  <c r="S6740" i="251" s="1"/>
  <c r="O6851" i="251"/>
  <c r="S6851" i="251" s="1"/>
  <c r="O6875" i="251"/>
  <c r="S6875" i="251" s="1"/>
  <c r="O7061" i="251"/>
  <c r="S7061" i="251" s="1"/>
  <c r="O7240" i="251"/>
  <c r="S7240" i="251" s="1"/>
  <c r="O7342" i="251"/>
  <c r="S7342" i="251" s="1"/>
  <c r="O7519" i="251"/>
  <c r="S7519" i="251" s="1"/>
  <c r="O7544" i="251"/>
  <c r="S7544" i="251" s="1"/>
  <c r="O7807" i="251"/>
  <c r="S7807" i="251" s="1"/>
  <c r="O7832" i="251"/>
  <c r="S7832" i="251" s="1"/>
  <c r="O8014" i="251"/>
  <c r="S8014" i="251" s="1"/>
  <c r="O8142" i="251"/>
  <c r="S8142" i="251" s="1"/>
  <c r="O8245" i="251"/>
  <c r="S8245" i="251" s="1"/>
  <c r="O8531" i="251"/>
  <c r="S8531" i="251" s="1"/>
  <c r="O8581" i="251"/>
  <c r="S8581" i="251" s="1"/>
  <c r="O8686" i="251"/>
  <c r="S8686" i="251" s="1"/>
  <c r="O8835" i="251"/>
  <c r="S8835" i="251" s="1"/>
  <c r="O9161" i="251"/>
  <c r="S9161" i="251" s="1"/>
  <c r="O9408" i="251"/>
  <c r="S9408" i="251" s="1"/>
  <c r="O9432" i="251"/>
  <c r="S9432" i="251" s="1"/>
  <c r="O9589" i="251"/>
  <c r="S9589" i="251" s="1"/>
  <c r="O9860" i="251"/>
  <c r="S9860" i="251" s="1"/>
  <c r="O9911" i="251"/>
  <c r="S9911" i="251" s="1"/>
  <c r="O234" i="251"/>
  <c r="S234" i="251" s="1"/>
  <c r="O933" i="251"/>
  <c r="S933" i="251" s="1"/>
  <c r="O1237" i="251"/>
  <c r="S1237" i="251" s="1"/>
  <c r="O2701" i="251"/>
  <c r="S2701" i="251" s="1"/>
  <c r="O2967" i="251"/>
  <c r="S2967" i="251" s="1"/>
  <c r="O3174" i="251"/>
  <c r="S3174" i="251" s="1"/>
  <c r="O3437" i="251"/>
  <c r="S3437" i="251" s="1"/>
  <c r="O3607" i="251"/>
  <c r="S3607" i="251" s="1"/>
  <c r="O3808" i="251"/>
  <c r="S3808" i="251" s="1"/>
  <c r="O3978" i="251"/>
  <c r="S3978" i="251" s="1"/>
  <c r="O4325" i="251"/>
  <c r="S4325" i="251" s="1"/>
  <c r="O5005" i="251"/>
  <c r="S5005" i="251" s="1"/>
  <c r="O5034" i="251"/>
  <c r="S5034" i="251" s="1"/>
  <c r="O5431" i="251"/>
  <c r="S5431" i="251" s="1"/>
  <c r="O5515" i="251"/>
  <c r="S5515" i="251" s="1"/>
  <c r="O6183" i="251"/>
  <c r="S6183" i="251" s="1"/>
  <c r="O6347" i="251"/>
  <c r="S6347" i="251" s="1"/>
  <c r="O6656" i="251"/>
  <c r="S6656" i="251" s="1"/>
  <c r="O6685" i="251"/>
  <c r="S6685" i="251" s="1"/>
  <c r="O6825" i="251"/>
  <c r="S6825" i="251" s="1"/>
  <c r="O7137" i="251"/>
  <c r="S7137" i="251" s="1"/>
  <c r="O7163" i="251"/>
  <c r="S7163" i="251" s="1"/>
  <c r="O7470" i="251"/>
  <c r="S7470" i="251" s="1"/>
  <c r="O7626" i="251"/>
  <c r="S7626" i="251" s="1"/>
  <c r="O7780" i="251"/>
  <c r="S7780" i="251" s="1"/>
  <c r="O7937" i="251"/>
  <c r="S7937" i="251" s="1"/>
  <c r="O7963" i="251"/>
  <c r="S7963" i="251" s="1"/>
  <c r="O8167" i="251"/>
  <c r="S8167" i="251" s="1"/>
  <c r="O8351" i="251"/>
  <c r="S8351" i="251" s="1"/>
  <c r="O8478" i="251"/>
  <c r="S8478" i="251" s="1"/>
  <c r="O8504" i="251"/>
  <c r="S8504" i="251" s="1"/>
  <c r="O8785" i="251"/>
  <c r="S8785" i="251" s="1"/>
  <c r="O8811" i="251"/>
  <c r="S8811" i="251" s="1"/>
  <c r="O8910" i="251"/>
  <c r="S8910" i="251" s="1"/>
  <c r="O8960" i="251"/>
  <c r="S8960" i="251" s="1"/>
  <c r="O8984" i="251"/>
  <c r="S8984" i="251" s="1"/>
  <c r="O9009" i="251"/>
  <c r="S9009" i="251" s="1"/>
  <c r="O9137" i="251"/>
  <c r="S9137" i="251" s="1"/>
  <c r="O9237" i="251"/>
  <c r="S9237" i="251" s="1"/>
  <c r="O9285" i="251"/>
  <c r="S9285" i="251" s="1"/>
  <c r="O9358" i="251"/>
  <c r="S9358" i="251" s="1"/>
  <c r="O9509" i="251"/>
  <c r="S9509" i="251" s="1"/>
  <c r="O9535" i="251"/>
  <c r="S9535" i="251" s="1"/>
  <c r="O9664" i="251"/>
  <c r="S9664" i="251" s="1"/>
  <c r="O9688" i="251"/>
  <c r="S9688" i="251" s="1"/>
  <c r="O9712" i="251"/>
  <c r="S9712" i="251" s="1"/>
  <c r="O9737" i="251"/>
  <c r="S9737" i="251" s="1"/>
  <c r="O9988" i="251"/>
  <c r="S9988" i="251" s="1"/>
  <c r="O78" i="251"/>
  <c r="S78" i="251" s="1"/>
  <c r="O661" i="251"/>
  <c r="S661" i="251" s="1"/>
  <c r="O874" i="251"/>
  <c r="S874" i="251" s="1"/>
  <c r="O904" i="251"/>
  <c r="S904" i="251" s="1"/>
  <c r="O2023" i="251"/>
  <c r="S2023" i="251" s="1"/>
  <c r="O2227" i="251"/>
  <c r="S2227" i="251" s="1"/>
  <c r="O2553" i="251"/>
  <c r="S2553" i="251" s="1"/>
  <c r="O2819" i="251"/>
  <c r="S2819" i="251" s="1"/>
  <c r="O3322" i="251"/>
  <c r="S3322" i="251" s="1"/>
  <c r="O3380" i="251"/>
  <c r="S3380" i="251" s="1"/>
  <c r="O3866" i="251"/>
  <c r="S3866" i="251" s="1"/>
  <c r="O4522" i="251"/>
  <c r="S4522" i="251" s="1"/>
  <c r="O5063" i="251"/>
  <c r="S5063" i="251" s="1"/>
  <c r="O5150" i="251"/>
  <c r="S5150" i="251" s="1"/>
  <c r="O5349" i="251"/>
  <c r="S5349" i="251" s="1"/>
  <c r="O5376" i="251"/>
  <c r="S5376" i="251" s="1"/>
  <c r="O5599" i="251"/>
  <c r="S5599" i="251" s="1"/>
  <c r="O5684" i="251"/>
  <c r="S5684" i="251" s="1"/>
  <c r="O5770" i="251"/>
  <c r="S5770" i="251" s="1"/>
  <c r="O5852" i="251"/>
  <c r="S5852" i="251" s="1"/>
  <c r="O5878" i="251"/>
  <c r="S5878" i="251" s="1"/>
  <c r="O5934" i="251"/>
  <c r="S5934" i="251" s="1"/>
  <c r="O6018" i="251"/>
  <c r="S6018" i="251" s="1"/>
  <c r="O6047" i="251"/>
  <c r="S6047" i="251" s="1"/>
  <c r="O6156" i="251"/>
  <c r="S6156" i="251" s="1"/>
  <c r="O6852" i="251"/>
  <c r="S6852" i="251" s="1"/>
  <c r="O7268" i="251"/>
  <c r="S7268" i="251" s="1"/>
  <c r="O7393" i="251"/>
  <c r="S7393" i="251" s="1"/>
  <c r="O7444" i="251"/>
  <c r="S7444" i="251" s="1"/>
  <c r="O7520" i="251"/>
  <c r="S7520" i="251" s="1"/>
  <c r="O7732" i="251"/>
  <c r="S7732" i="251" s="1"/>
  <c r="O7859" i="251"/>
  <c r="S7859" i="251" s="1"/>
  <c r="O8015" i="251"/>
  <c r="S8015" i="251" s="1"/>
  <c r="O8068" i="251"/>
  <c r="S8068" i="251" s="1"/>
  <c r="O8119" i="251"/>
  <c r="S8119" i="251" s="1"/>
  <c r="O8143" i="251"/>
  <c r="S8143" i="251" s="1"/>
  <c r="O8246" i="251"/>
  <c r="S8246" i="251" s="1"/>
  <c r="O8299" i="251"/>
  <c r="S8299" i="251" s="1"/>
  <c r="O8325" i="251"/>
  <c r="S8325" i="251" s="1"/>
  <c r="O8377" i="251"/>
  <c r="S8377" i="251" s="1"/>
  <c r="O8582" i="251"/>
  <c r="S8582" i="251" s="1"/>
  <c r="O8662" i="251"/>
  <c r="S8662" i="251" s="1"/>
  <c r="O8887" i="251"/>
  <c r="S8887" i="251" s="1"/>
  <c r="O9187" i="251"/>
  <c r="S9187" i="251" s="1"/>
  <c r="O9214" i="251"/>
  <c r="S9214" i="251" s="1"/>
  <c r="O9262" i="251"/>
  <c r="S9262" i="251" s="1"/>
  <c r="O9335" i="251"/>
  <c r="S9335" i="251" s="1"/>
  <c r="O9409" i="251"/>
  <c r="S9409" i="251" s="1"/>
  <c r="O9617" i="251"/>
  <c r="S9617" i="251" s="1"/>
  <c r="O9641" i="251"/>
  <c r="S9641" i="251" s="1"/>
  <c r="O9812" i="251"/>
  <c r="S9812" i="251" s="1"/>
  <c r="O9888" i="251"/>
  <c r="S9888" i="251" s="1"/>
  <c r="P2654" i="251"/>
  <c r="P2733" i="251"/>
  <c r="P9587" i="251"/>
  <c r="O1096" i="251"/>
  <c r="S1096" i="251" s="1"/>
  <c r="O2119" i="251"/>
  <c r="S2119" i="251" s="1"/>
  <c r="O2442" i="251"/>
  <c r="S2442" i="251" s="1"/>
  <c r="O3154" i="251"/>
  <c r="S3154" i="251" s="1"/>
  <c r="O3242" i="251"/>
  <c r="S3242" i="251" s="1"/>
  <c r="O3616" i="251"/>
  <c r="S3616" i="251" s="1"/>
  <c r="O3959" i="251"/>
  <c r="S3959" i="251" s="1"/>
  <c r="O4077" i="251"/>
  <c r="S4077" i="251" s="1"/>
  <c r="O4334" i="251"/>
  <c r="S4334" i="251" s="1"/>
  <c r="O4762" i="251"/>
  <c r="S4762" i="251" s="1"/>
  <c r="O4818" i="251"/>
  <c r="S4818" i="251" s="1"/>
  <c r="O5298" i="251"/>
  <c r="S5298" i="251" s="1"/>
  <c r="O5636" i="251"/>
  <c r="S5636" i="251" s="1"/>
  <c r="O6053" i="251"/>
  <c r="S6053" i="251" s="1"/>
  <c r="O6136" i="251"/>
  <c r="S6136" i="251" s="1"/>
  <c r="O6245" i="251"/>
  <c r="S6245" i="251" s="1"/>
  <c r="O6356" i="251"/>
  <c r="S6356" i="251" s="1"/>
  <c r="O6383" i="251"/>
  <c r="S6383" i="251" s="1"/>
  <c r="O6552" i="251"/>
  <c r="S6552" i="251" s="1"/>
  <c r="O6937" i="251"/>
  <c r="S6937" i="251" s="1"/>
  <c r="O6963" i="251"/>
  <c r="S6963" i="251" s="1"/>
  <c r="O7225" i="251"/>
  <c r="S7225" i="251" s="1"/>
  <c r="O7249" i="251"/>
  <c r="S7249" i="251" s="1"/>
  <c r="O7326" i="251"/>
  <c r="S7326" i="251" s="1"/>
  <c r="O7738" i="251"/>
  <c r="S7738" i="251" s="1"/>
  <c r="O7892" i="251"/>
  <c r="S7892" i="251" s="1"/>
  <c r="O8126" i="251"/>
  <c r="S8126" i="251" s="1"/>
  <c r="O8150" i="251"/>
  <c r="S8150" i="251" s="1"/>
  <c r="O8385" i="251"/>
  <c r="S8385" i="251" s="1"/>
  <c r="O8410" i="251"/>
  <c r="S8410" i="251" s="1"/>
  <c r="O8512" i="251"/>
  <c r="S8512" i="251" s="1"/>
  <c r="O8768" i="251"/>
  <c r="S8768" i="251" s="1"/>
  <c r="O8819" i="251"/>
  <c r="S8819" i="251" s="1"/>
  <c r="O8868" i="251"/>
  <c r="S8868" i="251" s="1"/>
  <c r="O9067" i="251"/>
  <c r="S9067" i="251" s="1"/>
  <c r="O9092" i="251"/>
  <c r="S9092" i="251" s="1"/>
  <c r="O9118" i="251"/>
  <c r="S9118" i="251" s="1"/>
  <c r="O9415" i="251"/>
  <c r="S9415" i="251" s="1"/>
  <c r="O9598" i="251"/>
  <c r="S9598" i="251" s="1"/>
  <c r="O9670" i="251"/>
  <c r="S9670" i="251" s="1"/>
  <c r="O9771" i="251"/>
  <c r="S9771" i="251" s="1"/>
  <c r="O9895" i="251"/>
  <c r="S9895" i="251" s="1"/>
  <c r="O9971" i="251"/>
  <c r="S9971" i="251" s="1"/>
  <c r="P3493" i="251"/>
  <c r="O853" i="251"/>
  <c r="S853" i="251" s="1"/>
  <c r="O1760" i="251"/>
  <c r="S1760" i="251" s="1"/>
  <c r="O2003" i="251"/>
  <c r="S2003" i="251" s="1"/>
  <c r="O2325" i="251"/>
  <c r="S2325" i="251" s="1"/>
  <c r="O2533" i="251"/>
  <c r="S2533" i="251" s="1"/>
  <c r="O2741" i="251"/>
  <c r="S2741" i="251" s="1"/>
  <c r="O2889" i="251"/>
  <c r="S2889" i="251" s="1"/>
  <c r="O3789" i="251"/>
  <c r="S3789" i="251" s="1"/>
  <c r="O4106" i="251"/>
  <c r="S4106" i="251" s="1"/>
  <c r="O4306" i="251"/>
  <c r="S4306" i="251" s="1"/>
  <c r="O4502" i="251"/>
  <c r="S4502" i="251" s="1"/>
  <c r="O4618" i="251"/>
  <c r="S4618" i="251" s="1"/>
  <c r="O4904" i="251"/>
  <c r="S4904" i="251" s="1"/>
  <c r="O5357" i="251"/>
  <c r="S5357" i="251" s="1"/>
  <c r="O6110" i="251"/>
  <c r="S6110" i="251" s="1"/>
  <c r="O6165" i="251"/>
  <c r="S6165" i="251" s="1"/>
  <c r="O6526" i="251"/>
  <c r="S6526" i="251" s="1"/>
  <c r="O6581" i="251"/>
  <c r="S6581" i="251" s="1"/>
  <c r="O6779" i="251"/>
  <c r="S6779" i="251" s="1"/>
  <c r="O6807" i="251"/>
  <c r="S6807" i="251" s="1"/>
  <c r="O6913" i="251"/>
  <c r="S6913" i="251" s="1"/>
  <c r="O6991" i="251"/>
  <c r="S6991" i="251" s="1"/>
  <c r="O7018" i="251"/>
  <c r="S7018" i="251" s="1"/>
  <c r="O7044" i="251"/>
  <c r="S7044" i="251" s="1"/>
  <c r="O7198" i="251"/>
  <c r="S7198" i="251" s="1"/>
  <c r="O7351" i="251"/>
  <c r="S7351" i="251" s="1"/>
  <c r="O7427" i="251"/>
  <c r="S7427" i="251" s="1"/>
  <c r="O7763" i="251"/>
  <c r="S7763" i="251" s="1"/>
  <c r="O7815" i="251"/>
  <c r="S7815" i="251" s="1"/>
  <c r="O7867" i="251"/>
  <c r="S7867" i="251" s="1"/>
  <c r="O7972" i="251"/>
  <c r="S7972" i="251" s="1"/>
  <c r="O8075" i="251"/>
  <c r="S8075" i="251" s="1"/>
  <c r="O8177" i="251"/>
  <c r="S8177" i="251" s="1"/>
  <c r="O8229" i="251"/>
  <c r="S8229" i="251" s="1"/>
  <c r="O8566" i="251"/>
  <c r="S8566" i="251" s="1"/>
  <c r="O8590" i="251"/>
  <c r="S8590" i="251" s="1"/>
  <c r="O8721" i="251"/>
  <c r="S8721" i="251" s="1"/>
  <c r="O8918" i="251"/>
  <c r="S8918" i="251" s="1"/>
  <c r="O8967" i="251"/>
  <c r="S8967" i="251" s="1"/>
  <c r="O8993" i="251"/>
  <c r="S8993" i="251" s="1"/>
  <c r="O9017" i="251"/>
  <c r="S9017" i="251" s="1"/>
  <c r="O9144" i="251"/>
  <c r="S9144" i="251" s="1"/>
  <c r="O9221" i="251"/>
  <c r="S9221" i="251" s="1"/>
  <c r="O9343" i="251"/>
  <c r="S9343" i="251" s="1"/>
  <c r="O9624" i="251"/>
  <c r="S9624" i="251" s="1"/>
  <c r="O9648" i="251"/>
  <c r="S9648" i="251" s="1"/>
  <c r="O9696" i="251"/>
  <c r="S9696" i="251" s="1"/>
  <c r="O9920" i="251"/>
  <c r="S9920" i="251" s="1"/>
  <c r="O1412" i="251"/>
  <c r="S1412" i="251" s="1"/>
  <c r="O2339" i="251"/>
  <c r="S2339" i="251" s="1"/>
  <c r="O2814" i="251"/>
  <c r="S2814" i="251" s="1"/>
  <c r="O2963" i="251"/>
  <c r="S2963" i="251" s="1"/>
  <c r="O3629" i="251"/>
  <c r="S3629" i="251" s="1"/>
  <c r="O3718" i="251"/>
  <c r="S3718" i="251" s="1"/>
  <c r="O4119" i="251"/>
  <c r="S4119" i="251" s="1"/>
  <c r="O4206" i="251"/>
  <c r="S4206" i="251" s="1"/>
  <c r="O4917" i="251"/>
  <c r="S4917" i="251" s="1"/>
  <c r="O5510" i="251"/>
  <c r="S5510" i="251" s="1"/>
  <c r="O5565" i="251"/>
  <c r="S5565" i="251" s="1"/>
  <c r="O6178" i="251"/>
  <c r="S6178" i="251" s="1"/>
  <c r="O6205" i="251"/>
  <c r="S6205" i="251" s="1"/>
  <c r="O6286" i="251"/>
  <c r="S6286" i="251" s="1"/>
  <c r="O6511" i="251"/>
  <c r="S6511" i="251" s="1"/>
  <c r="O6594" i="251"/>
  <c r="S6594" i="251" s="1"/>
  <c r="O6736" i="251"/>
  <c r="S6736" i="251" s="1"/>
  <c r="O7338" i="251"/>
  <c r="S7338" i="251" s="1"/>
  <c r="O7515" i="251"/>
  <c r="S7515" i="251" s="1"/>
  <c r="O7647" i="251"/>
  <c r="S7647" i="251" s="1"/>
  <c r="O7750" i="251"/>
  <c r="S7750" i="251" s="1"/>
  <c r="O7775" i="251"/>
  <c r="S7775" i="251" s="1"/>
  <c r="O8138" i="251"/>
  <c r="S8138" i="251" s="1"/>
  <c r="O8214" i="251"/>
  <c r="S8214" i="251" s="1"/>
  <c r="O8631" i="251"/>
  <c r="S8631" i="251" s="1"/>
  <c r="O8657" i="251"/>
  <c r="S8657" i="251" s="1"/>
  <c r="O8731" i="251"/>
  <c r="S8731" i="251" s="1"/>
  <c r="O8831" i="251"/>
  <c r="S8831" i="251" s="1"/>
  <c r="O9157" i="251"/>
  <c r="S9157" i="251" s="1"/>
  <c r="O9208" i="251"/>
  <c r="S9208" i="251" s="1"/>
  <c r="O9329" i="251"/>
  <c r="S9329" i="251" s="1"/>
  <c r="O9428" i="251"/>
  <c r="S9428" i="251" s="1"/>
  <c r="O9530" i="251"/>
  <c r="S9530" i="251" s="1"/>
  <c r="O9558" i="251"/>
  <c r="S9558" i="251" s="1"/>
  <c r="O9611" i="251"/>
  <c r="S9611" i="251" s="1"/>
  <c r="O9636" i="251"/>
  <c r="S9636" i="251" s="1"/>
  <c r="O9659" i="251"/>
  <c r="S9659" i="251" s="1"/>
  <c r="O9707" i="251"/>
  <c r="S9707" i="251" s="1"/>
  <c r="O9733" i="251"/>
  <c r="S9733" i="251" s="1"/>
  <c r="O9807" i="251"/>
  <c r="S9807" i="251" s="1"/>
  <c r="P9776" i="251"/>
  <c r="O360" i="251"/>
  <c r="S360" i="251" s="1"/>
  <c r="O547" i="251"/>
  <c r="S547" i="251" s="1"/>
  <c r="O636" i="251"/>
  <c r="S636" i="251" s="1"/>
  <c r="O1128" i="251"/>
  <c r="S1128" i="251" s="1"/>
  <c r="O1555" i="251"/>
  <c r="S1555" i="251" s="1"/>
  <c r="O1614" i="251"/>
  <c r="S1614" i="251" s="1"/>
  <c r="O1735" i="251"/>
  <c r="S1735" i="251" s="1"/>
  <c r="O2517" i="251"/>
  <c r="S2517" i="251" s="1"/>
  <c r="O3415" i="251"/>
  <c r="S3415" i="251" s="1"/>
  <c r="O4463" i="251"/>
  <c r="S4463" i="251" s="1"/>
  <c r="O5388" i="251"/>
  <c r="S5388" i="251" s="1"/>
  <c r="O5790" i="251"/>
  <c r="S5790" i="251" s="1"/>
  <c r="O6189" i="251"/>
  <c r="S6189" i="251" s="1"/>
  <c r="O6358" i="251"/>
  <c r="S6358" i="251" s="1"/>
  <c r="O6444" i="251"/>
  <c r="S6444" i="251" s="1"/>
  <c r="O6734" i="251"/>
  <c r="S6734" i="251" s="1"/>
  <c r="O6763" i="251"/>
  <c r="S6763" i="251" s="1"/>
  <c r="O6849" i="251"/>
  <c r="S6849" i="251" s="1"/>
  <c r="O6983" i="251"/>
  <c r="S6983" i="251" s="1"/>
  <c r="O7066" i="251"/>
  <c r="S7066" i="251" s="1"/>
  <c r="O7092" i="251"/>
  <c r="S7092" i="251" s="1"/>
  <c r="O7329" i="251"/>
  <c r="S7329" i="251" s="1"/>
  <c r="O7539" i="251"/>
  <c r="S7539" i="251" s="1"/>
  <c r="O7592" i="251"/>
  <c r="S7592" i="251" s="1"/>
  <c r="O7727" i="251"/>
  <c r="S7727" i="251" s="1"/>
  <c r="O7809" i="251"/>
  <c r="S7809" i="251" s="1"/>
  <c r="O7943" i="251"/>
  <c r="S7943" i="251" s="1"/>
  <c r="O8159" i="251"/>
  <c r="S8159" i="251" s="1"/>
  <c r="O8239" i="251"/>
  <c r="S8239" i="251" s="1"/>
  <c r="O8321" i="251"/>
  <c r="S8321" i="251" s="1"/>
  <c r="O8374" i="251"/>
  <c r="S8374" i="251" s="1"/>
  <c r="O8561" i="251"/>
  <c r="S8561" i="251" s="1"/>
  <c r="O8697" i="251"/>
  <c r="S8697" i="251" s="1"/>
  <c r="O8746" i="251"/>
  <c r="S8746" i="251" s="1"/>
  <c r="O8825" i="251"/>
  <c r="S8825" i="251" s="1"/>
  <c r="O8851" i="251"/>
  <c r="S8851" i="251" s="1"/>
  <c r="O8902" i="251"/>
  <c r="S8902" i="251" s="1"/>
  <c r="O8928" i="251"/>
  <c r="S8928" i="251" s="1"/>
  <c r="O9166" i="251"/>
  <c r="S9166" i="251" s="1"/>
  <c r="O9294" i="251"/>
  <c r="S9294" i="251" s="1"/>
  <c r="O9345" i="251"/>
  <c r="S9345" i="251" s="1"/>
  <c r="O9370" i="251"/>
  <c r="S9370" i="251" s="1"/>
  <c r="O9397" i="251"/>
  <c r="S9397" i="251" s="1"/>
  <c r="O9449" i="251"/>
  <c r="S9449" i="251" s="1"/>
  <c r="O9872" i="251"/>
  <c r="S9872" i="251" s="1"/>
  <c r="O9978" i="251"/>
  <c r="S9978" i="251" s="1"/>
  <c r="O330" i="251"/>
  <c r="S330" i="251" s="1"/>
  <c r="O1159" i="251"/>
  <c r="S1159" i="251" s="1"/>
  <c r="O2041" i="251"/>
  <c r="S2041" i="251" s="1"/>
  <c r="O2367" i="251"/>
  <c r="S2367" i="251" s="1"/>
  <c r="O2729" i="251"/>
  <c r="S2729" i="251" s="1"/>
  <c r="O3387" i="251"/>
  <c r="S3387" i="251" s="1"/>
  <c r="O3880" i="251"/>
  <c r="S3880" i="251" s="1"/>
  <c r="O3968" i="251"/>
  <c r="S3968" i="251" s="1"/>
  <c r="O4059" i="251"/>
  <c r="S4059" i="251" s="1"/>
  <c r="O4436" i="251"/>
  <c r="S4436" i="251" s="1"/>
  <c r="O4983" i="251"/>
  <c r="S4983" i="251" s="1"/>
  <c r="O5272" i="251"/>
  <c r="S5272" i="251" s="1"/>
  <c r="O5300" i="251"/>
  <c r="S5300" i="251" s="1"/>
  <c r="O5416" i="251"/>
  <c r="S5416" i="251" s="1"/>
  <c r="O5762" i="251"/>
  <c r="S5762" i="251" s="1"/>
  <c r="O6103" i="251"/>
  <c r="S6103" i="251" s="1"/>
  <c r="O6647" i="251"/>
  <c r="S6647" i="251" s="1"/>
  <c r="O7039" i="251"/>
  <c r="S7039" i="251" s="1"/>
  <c r="O7144" i="251"/>
  <c r="S7144" i="251" s="1"/>
  <c r="O7169" i="251"/>
  <c r="S7169" i="251" s="1"/>
  <c r="O7408" i="251"/>
  <c r="S7408" i="251" s="1"/>
  <c r="O7433" i="251"/>
  <c r="S7433" i="251" s="1"/>
  <c r="O7648" i="251"/>
  <c r="S7648" i="251" s="1"/>
  <c r="O8024" i="251"/>
  <c r="S8024" i="251" s="1"/>
  <c r="O8105" i="251"/>
  <c r="S8105" i="251" s="1"/>
  <c r="O8186" i="251"/>
  <c r="S8186" i="251" s="1"/>
  <c r="O8479" i="251"/>
  <c r="S8479" i="251" s="1"/>
  <c r="O8799" i="251"/>
  <c r="S8799" i="251" s="1"/>
  <c r="O9007" i="251"/>
  <c r="S9007" i="251" s="1"/>
  <c r="O9139" i="251"/>
  <c r="S9139" i="251" s="1"/>
  <c r="O9191" i="251"/>
  <c r="S9191" i="251" s="1"/>
  <c r="O9502" i="251"/>
  <c r="S9502" i="251" s="1"/>
  <c r="O9667" i="251"/>
  <c r="S9667" i="251" s="1"/>
  <c r="O9718" i="251"/>
  <c r="S9718" i="251" s="1"/>
  <c r="O9823" i="251"/>
  <c r="S9823" i="251" s="1"/>
  <c r="O9927" i="251"/>
  <c r="S9927" i="251" s="1"/>
  <c r="O10004" i="251"/>
  <c r="S10004" i="251" s="1"/>
  <c r="O241" i="251"/>
  <c r="S241" i="251" s="1"/>
  <c r="O1100" i="251"/>
  <c r="S1100" i="251" s="1"/>
  <c r="O1434" i="251"/>
  <c r="S1434" i="251" s="1"/>
  <c r="O2700" i="251"/>
  <c r="S2700" i="251" s="1"/>
  <c r="O2941" i="251"/>
  <c r="S2941" i="251" s="1"/>
  <c r="O3150" i="251"/>
  <c r="S3150" i="251" s="1"/>
  <c r="O3180" i="251"/>
  <c r="S3180" i="251" s="1"/>
  <c r="O3589" i="251"/>
  <c r="S3589" i="251" s="1"/>
  <c r="O4207" i="251"/>
  <c r="S4207" i="251" s="1"/>
  <c r="O4784" i="251"/>
  <c r="S4784" i="251" s="1"/>
  <c r="O4869" i="251"/>
  <c r="S4869" i="251" s="1"/>
  <c r="O4958" i="251"/>
  <c r="S4958" i="251" s="1"/>
  <c r="O5446" i="251"/>
  <c r="S5446" i="251" s="1"/>
  <c r="O5504" i="251"/>
  <c r="S5504" i="251" s="1"/>
  <c r="O5535" i="251"/>
  <c r="S5535" i="251" s="1"/>
  <c r="O5589" i="251"/>
  <c r="S5589" i="251" s="1"/>
  <c r="O5736" i="251"/>
  <c r="S5736" i="251" s="1"/>
  <c r="O6534" i="251"/>
  <c r="S6534" i="251" s="1"/>
  <c r="O6619" i="251"/>
  <c r="S6619" i="251" s="1"/>
  <c r="O6793" i="251"/>
  <c r="S6793" i="251" s="1"/>
  <c r="O7013" i="251"/>
  <c r="S7013" i="251" s="1"/>
  <c r="O7226" i="251"/>
  <c r="S7226" i="251" s="1"/>
  <c r="O7513" i="251"/>
  <c r="S7513" i="251" s="1"/>
  <c r="O7891" i="251"/>
  <c r="S7891" i="251" s="1"/>
  <c r="O8350" i="251"/>
  <c r="S8350" i="251" s="1"/>
  <c r="O8456" i="251"/>
  <c r="S8456" i="251" s="1"/>
  <c r="O8536" i="251"/>
  <c r="S8536" i="251" s="1"/>
  <c r="O8672" i="251"/>
  <c r="S8672" i="251" s="1"/>
  <c r="O8724" i="251"/>
  <c r="S8724" i="251" s="1"/>
  <c r="O8826" i="251"/>
  <c r="S8826" i="251" s="1"/>
  <c r="O8879" i="251"/>
  <c r="S8879" i="251" s="1"/>
  <c r="O8981" i="251"/>
  <c r="S8981" i="251" s="1"/>
  <c r="O9167" i="251"/>
  <c r="S9167" i="251" s="1"/>
  <c r="O9271" i="251"/>
  <c r="S9271" i="251" s="1"/>
  <c r="O9321" i="251"/>
  <c r="S9321" i="251" s="1"/>
  <c r="O9398" i="251"/>
  <c r="S9398" i="251" s="1"/>
  <c r="O9450" i="251"/>
  <c r="S9450" i="251" s="1"/>
  <c r="O9747" i="251"/>
  <c r="S9747" i="251" s="1"/>
  <c r="P68" i="251"/>
  <c r="P3442" i="251"/>
  <c r="P3721" i="251"/>
  <c r="P3886" i="251"/>
  <c r="P7836" i="251"/>
  <c r="P8007" i="251"/>
  <c r="O456" i="251"/>
  <c r="S456" i="251" s="1"/>
  <c r="O1953" i="251"/>
  <c r="S1953" i="251" s="1"/>
  <c r="O2012" i="251"/>
  <c r="S2012" i="251" s="1"/>
  <c r="O2459" i="251"/>
  <c r="S2459" i="251" s="1"/>
  <c r="O3003" i="251"/>
  <c r="S3003" i="251" s="1"/>
  <c r="O3826" i="251"/>
  <c r="S3826" i="251" s="1"/>
  <c r="O3854" i="251"/>
  <c r="S3854" i="251" s="1"/>
  <c r="O4060" i="251"/>
  <c r="S4060" i="251" s="1"/>
  <c r="O4090" i="251"/>
  <c r="S4090" i="251" s="1"/>
  <c r="O4581" i="251"/>
  <c r="S4581" i="251" s="1"/>
  <c r="O5218" i="251"/>
  <c r="S5218" i="251" s="1"/>
  <c r="O5362" i="251"/>
  <c r="S5362" i="251" s="1"/>
  <c r="O5847" i="251"/>
  <c r="S5847" i="251" s="1"/>
  <c r="O6221" i="251"/>
  <c r="S6221" i="251" s="1"/>
  <c r="O6332" i="251"/>
  <c r="S6332" i="251" s="1"/>
  <c r="O6390" i="251"/>
  <c r="S6390" i="251" s="1"/>
  <c r="O6476" i="251"/>
  <c r="S6476" i="251" s="1"/>
  <c r="O6933" i="251"/>
  <c r="S6933" i="251" s="1"/>
  <c r="O7358" i="251"/>
  <c r="S7358" i="251" s="1"/>
  <c r="O7384" i="251"/>
  <c r="S7384" i="251" s="1"/>
  <c r="O7434" i="251"/>
  <c r="S7434" i="251" s="1"/>
  <c r="O7489" i="251"/>
  <c r="S7489" i="251" s="1"/>
  <c r="O7541" i="251"/>
  <c r="S7541" i="251" s="1"/>
  <c r="O7568" i="251"/>
  <c r="S7568" i="251" s="1"/>
  <c r="O7783" i="251"/>
  <c r="S7783" i="251" s="1"/>
  <c r="O7838" i="251"/>
  <c r="S7838" i="251" s="1"/>
  <c r="O8080" i="251"/>
  <c r="S8080" i="251" s="1"/>
  <c r="O8106" i="251"/>
  <c r="S8106" i="251" s="1"/>
  <c r="O8187" i="251"/>
  <c r="S8187" i="251" s="1"/>
  <c r="O8323" i="251"/>
  <c r="S8323" i="251" s="1"/>
  <c r="O8646" i="251"/>
  <c r="S8646" i="251" s="1"/>
  <c r="O8699" i="251"/>
  <c r="S8699" i="251" s="1"/>
  <c r="O8774" i="251"/>
  <c r="S8774" i="251" s="1"/>
  <c r="O8800" i="251"/>
  <c r="S8800" i="251" s="1"/>
  <c r="O9112" i="251"/>
  <c r="S9112" i="251" s="1"/>
  <c r="O9140" i="251"/>
  <c r="S9140" i="251" s="1"/>
  <c r="O9347" i="251"/>
  <c r="S9347" i="251" s="1"/>
  <c r="O9425" i="251"/>
  <c r="S9425" i="251" s="1"/>
  <c r="O9559" i="251"/>
  <c r="S9559" i="251" s="1"/>
  <c r="O9668" i="251"/>
  <c r="S9668" i="251" s="1"/>
  <c r="O9774" i="251"/>
  <c r="S9774" i="251" s="1"/>
  <c r="O9824" i="251"/>
  <c r="S9824" i="251" s="1"/>
  <c r="O9849" i="251"/>
  <c r="S9849" i="251" s="1"/>
  <c r="O10005" i="251"/>
  <c r="S10005" i="251" s="1"/>
  <c r="O30" i="251"/>
  <c r="S30" i="251" s="1"/>
  <c r="O924" i="251"/>
  <c r="S924" i="251" s="1"/>
  <c r="O1108" i="251"/>
  <c r="S1108" i="251" s="1"/>
  <c r="O1230" i="251"/>
  <c r="S1230" i="251" s="1"/>
  <c r="O1350" i="251"/>
  <c r="S1350" i="251" s="1"/>
  <c r="O2347" i="251"/>
  <c r="S2347" i="251" s="1"/>
  <c r="O3278" i="251"/>
  <c r="S3278" i="251" s="1"/>
  <c r="O3454" i="251"/>
  <c r="S3454" i="251" s="1"/>
  <c r="O3628" i="251"/>
  <c r="S3628" i="251" s="1"/>
  <c r="O4157" i="251"/>
  <c r="S4157" i="251" s="1"/>
  <c r="O4792" i="251"/>
  <c r="S4792" i="251" s="1"/>
  <c r="O4907" i="251"/>
  <c r="S4907" i="251" s="1"/>
  <c r="O5022" i="251"/>
  <c r="S5022" i="251" s="1"/>
  <c r="O5482" i="251"/>
  <c r="S5482" i="251" s="1"/>
  <c r="O5542" i="251"/>
  <c r="S5542" i="251" s="1"/>
  <c r="O5744" i="251"/>
  <c r="S5744" i="251" s="1"/>
  <c r="O5882" i="251"/>
  <c r="S5882" i="251" s="1"/>
  <c r="O6338" i="251"/>
  <c r="S6338" i="251" s="1"/>
  <c r="O6512" i="251"/>
  <c r="S6512" i="251" s="1"/>
  <c r="O6830" i="251"/>
  <c r="S6830" i="251" s="1"/>
  <c r="O7126" i="251"/>
  <c r="S7126" i="251" s="1"/>
  <c r="O7521" i="251"/>
  <c r="S7521" i="251" s="1"/>
  <c r="O7926" i="251"/>
  <c r="S7926" i="251" s="1"/>
  <c r="O7952" i="251"/>
  <c r="S7952" i="251" s="1"/>
  <c r="O8032" i="251"/>
  <c r="S8032" i="251" s="1"/>
  <c r="O8276" i="251"/>
  <c r="S8276" i="251" s="1"/>
  <c r="O8543" i="251"/>
  <c r="S8543" i="251" s="1"/>
  <c r="O8730" i="251"/>
  <c r="S8730" i="251" s="1"/>
  <c r="O8911" i="251"/>
  <c r="S8911" i="251" s="1"/>
  <c r="O9253" i="251"/>
  <c r="S9253" i="251" s="1"/>
  <c r="O9303" i="251"/>
  <c r="S9303" i="251" s="1"/>
  <c r="O9379" i="251"/>
  <c r="S9379" i="251" s="1"/>
  <c r="O9753" i="251"/>
  <c r="S9753" i="251" s="1"/>
  <c r="O9830" i="251"/>
  <c r="S9830" i="251" s="1"/>
  <c r="O9959" i="251"/>
  <c r="S9959" i="251" s="1"/>
  <c r="P4079" i="251"/>
  <c r="P4247" i="251"/>
  <c r="P4578" i="251"/>
  <c r="P4658" i="251"/>
  <c r="P4819" i="251"/>
  <c r="P5061" i="251"/>
  <c r="O311" i="251"/>
  <c r="S311" i="251" s="1"/>
  <c r="O1961" i="251"/>
  <c r="S1961" i="251" s="1"/>
  <c r="O2589" i="251"/>
  <c r="S2589" i="251" s="1"/>
  <c r="O3248" i="251"/>
  <c r="S3248" i="251" s="1"/>
  <c r="O3776" i="251"/>
  <c r="S3776" i="251" s="1"/>
  <c r="O3834" i="251"/>
  <c r="S3834" i="251" s="1"/>
  <c r="O4302" i="251"/>
  <c r="S4302" i="251" s="1"/>
  <c r="O4648" i="251"/>
  <c r="S4648" i="251" s="1"/>
  <c r="O4706" i="251"/>
  <c r="S4706" i="251" s="1"/>
  <c r="O4939" i="251"/>
  <c r="S4939" i="251" s="1"/>
  <c r="O5455" i="251"/>
  <c r="S5455" i="251" s="1"/>
  <c r="O5658" i="251"/>
  <c r="S5658" i="251" s="1"/>
  <c r="O5685" i="251"/>
  <c r="S5685" i="251" s="1"/>
  <c r="O5800" i="251"/>
  <c r="S5800" i="251" s="1"/>
  <c r="O6228" i="251"/>
  <c r="S6228" i="251" s="1"/>
  <c r="O6311" i="251"/>
  <c r="S6311" i="251" s="1"/>
  <c r="O6542" i="251"/>
  <c r="S6542" i="251" s="1"/>
  <c r="O6687" i="251"/>
  <c r="S6687" i="251" s="1"/>
  <c r="O6939" i="251"/>
  <c r="S6939" i="251" s="1"/>
  <c r="O6966" i="251"/>
  <c r="S6966" i="251" s="1"/>
  <c r="O7102" i="251"/>
  <c r="S7102" i="251" s="1"/>
  <c r="O7313" i="251"/>
  <c r="S7313" i="251" s="1"/>
  <c r="O7390" i="251"/>
  <c r="S7390" i="251" s="1"/>
  <c r="O7417" i="251"/>
  <c r="S7417" i="251" s="1"/>
  <c r="O7711" i="251"/>
  <c r="S7711" i="251" s="1"/>
  <c r="O8358" i="251"/>
  <c r="S8358" i="251" s="1"/>
  <c r="O8463" i="251"/>
  <c r="S8463" i="251" s="1"/>
  <c r="O8680" i="251"/>
  <c r="S8680" i="251" s="1"/>
  <c r="O8705" i="251"/>
  <c r="S8705" i="251" s="1"/>
  <c r="O8808" i="251"/>
  <c r="S8808" i="251" s="1"/>
  <c r="O8963" i="251"/>
  <c r="S8963" i="251" s="1"/>
  <c r="O9016" i="251"/>
  <c r="S9016" i="251" s="1"/>
  <c r="O9093" i="251"/>
  <c r="S9093" i="251" s="1"/>
  <c r="O9354" i="251"/>
  <c r="S9354" i="251" s="1"/>
  <c r="O9595" i="251"/>
  <c r="S9595" i="251" s="1"/>
  <c r="O9649" i="251"/>
  <c r="S9649" i="251" s="1"/>
  <c r="O9702" i="251"/>
  <c r="S9702" i="251" s="1"/>
  <c r="O9909" i="251"/>
  <c r="S9909" i="251" s="1"/>
  <c r="O9936" i="251"/>
  <c r="S9936" i="251" s="1"/>
  <c r="P4080" i="251"/>
  <c r="P4744" i="251"/>
  <c r="P4822" i="251"/>
  <c r="P4981" i="251"/>
  <c r="O18" i="251"/>
  <c r="O112" i="251"/>
  <c r="S112" i="251" s="1"/>
  <c r="O2059" i="251"/>
  <c r="S2059" i="251" s="1"/>
  <c r="O2601" i="251"/>
  <c r="S2601" i="251" s="1"/>
  <c r="O2631" i="251"/>
  <c r="S2631" i="251" s="1"/>
  <c r="O3418" i="251"/>
  <c r="S3418" i="251" s="1"/>
  <c r="O3624" i="251"/>
  <c r="S3624" i="251" s="1"/>
  <c r="O3772" i="251"/>
  <c r="S3772" i="251" s="1"/>
  <c r="O4395" i="251"/>
  <c r="S4395" i="251" s="1"/>
  <c r="O5862" i="251"/>
  <c r="S5862" i="251" s="1"/>
  <c r="O6711" i="251"/>
  <c r="S6711" i="251" s="1"/>
  <c r="O6998" i="251"/>
  <c r="S6998" i="251" s="1"/>
  <c r="O7082" i="251"/>
  <c r="S7082" i="251" s="1"/>
  <c r="O7108" i="251"/>
  <c r="S7108" i="251" s="1"/>
  <c r="O7297" i="251"/>
  <c r="S7297" i="251" s="1"/>
  <c r="O7656" i="251"/>
  <c r="S7656" i="251" s="1"/>
  <c r="O7792" i="251"/>
  <c r="S7792" i="251" s="1"/>
  <c r="O7849" i="251"/>
  <c r="S7849" i="251" s="1"/>
  <c r="O7876" i="251"/>
  <c r="S7876" i="251" s="1"/>
  <c r="O7987" i="251"/>
  <c r="S7987" i="251" s="1"/>
  <c r="O8207" i="251"/>
  <c r="S8207" i="251" s="1"/>
  <c r="O8263" i="251"/>
  <c r="S8263" i="251" s="1"/>
  <c r="O8816" i="251"/>
  <c r="S8816" i="251" s="1"/>
  <c r="O9850" i="251"/>
  <c r="S9850" i="251" s="1"/>
  <c r="P2705" i="251"/>
  <c r="O1293" i="251"/>
  <c r="S1293" i="251" s="1"/>
  <c r="O1752" i="251"/>
  <c r="S1752" i="251" s="1"/>
  <c r="O2297" i="251"/>
  <c r="S2297" i="251" s="1"/>
  <c r="O2511" i="251"/>
  <c r="S2511" i="251" s="1"/>
  <c r="O3506" i="251"/>
  <c r="S3506" i="251" s="1"/>
  <c r="O3534" i="251"/>
  <c r="S3534" i="251" s="1"/>
  <c r="O3802" i="251"/>
  <c r="S3802" i="251" s="1"/>
  <c r="O4012" i="251"/>
  <c r="S4012" i="251" s="1"/>
  <c r="O4454" i="251"/>
  <c r="S4454" i="251" s="1"/>
  <c r="O4658" i="251"/>
  <c r="S4658" i="251" s="1"/>
  <c r="O4688" i="251"/>
  <c r="S4688" i="251" s="1"/>
  <c r="O4982" i="251"/>
  <c r="S4982" i="251" s="1"/>
  <c r="O5750" i="251"/>
  <c r="S5750" i="251" s="1"/>
  <c r="O5952" i="251"/>
  <c r="S5952" i="251" s="1"/>
  <c r="O5980" i="251"/>
  <c r="S5980" i="251" s="1"/>
  <c r="O6240" i="251"/>
  <c r="S6240" i="251" s="1"/>
  <c r="O6267" i="251"/>
  <c r="S6267" i="251" s="1"/>
  <c r="O6565" i="251"/>
  <c r="S6565" i="251" s="1"/>
  <c r="O6772" i="251"/>
  <c r="S6772" i="251" s="1"/>
  <c r="O6886" i="251"/>
  <c r="S6886" i="251" s="1"/>
  <c r="O7027" i="251"/>
  <c r="S7027" i="251" s="1"/>
  <c r="O7573" i="251"/>
  <c r="S7573" i="251" s="1"/>
  <c r="O7931" i="251"/>
  <c r="S7931" i="251" s="1"/>
  <c r="O8040" i="251"/>
  <c r="S8040" i="251" s="1"/>
  <c r="O8097" i="251"/>
  <c r="S8097" i="251" s="1"/>
  <c r="O8291" i="251"/>
  <c r="S8291" i="251" s="1"/>
  <c r="O8511" i="251"/>
  <c r="S8511" i="251" s="1"/>
  <c r="O9251" i="251"/>
  <c r="S9251" i="251" s="1"/>
  <c r="O9412" i="251"/>
  <c r="S9412" i="251" s="1"/>
  <c r="O9494" i="251"/>
  <c r="S9494" i="251" s="1"/>
  <c r="O9635" i="251"/>
  <c r="S9635" i="251" s="1"/>
  <c r="O9934" i="251"/>
  <c r="S9934" i="251" s="1"/>
  <c r="O680" i="251"/>
  <c r="S680" i="251" s="1"/>
  <c r="O2157" i="251"/>
  <c r="S2157" i="251" s="1"/>
  <c r="O2366" i="251"/>
  <c r="S2366" i="251" s="1"/>
  <c r="O4080" i="251"/>
  <c r="S4080" i="251" s="1"/>
  <c r="O4171" i="251"/>
  <c r="S4171" i="251" s="1"/>
  <c r="O4230" i="251"/>
  <c r="S4230" i="251" s="1"/>
  <c r="O4346" i="251"/>
  <c r="S4346" i="251" s="1"/>
  <c r="O4374" i="251"/>
  <c r="S4374" i="251" s="1"/>
  <c r="O4606" i="251"/>
  <c r="S4606" i="251" s="1"/>
  <c r="O4901" i="251"/>
  <c r="S4901" i="251" s="1"/>
  <c r="O5959" i="251"/>
  <c r="S5959" i="251" s="1"/>
  <c r="O5986" i="251"/>
  <c r="S5986" i="251" s="1"/>
  <c r="O6364" i="251"/>
  <c r="S6364" i="251" s="1"/>
  <c r="O6394" i="251"/>
  <c r="S6394" i="251" s="1"/>
  <c r="O7033" i="251"/>
  <c r="S7033" i="251" s="1"/>
  <c r="O7089" i="251"/>
  <c r="S7089" i="251" s="1"/>
  <c r="O7523" i="251"/>
  <c r="S7523" i="251" s="1"/>
  <c r="O7636" i="251"/>
  <c r="S7636" i="251" s="1"/>
  <c r="O7967" i="251"/>
  <c r="S7967" i="251" s="1"/>
  <c r="O7993" i="251"/>
  <c r="S7993" i="251" s="1"/>
  <c r="O8020" i="251"/>
  <c r="S8020" i="251" s="1"/>
  <c r="O8104" i="251"/>
  <c r="S8104" i="251" s="1"/>
  <c r="O8327" i="251"/>
  <c r="S8327" i="251" s="1"/>
  <c r="O8490" i="251"/>
  <c r="S8490" i="251" s="1"/>
  <c r="O8985" i="251"/>
  <c r="S8985" i="251" s="1"/>
  <c r="O9177" i="251"/>
  <c r="S9177" i="251" s="1"/>
  <c r="O9257" i="251"/>
  <c r="S9257" i="251" s="1"/>
  <c r="O9364" i="251"/>
  <c r="S9364" i="251" s="1"/>
  <c r="O9669" i="251"/>
  <c r="S9669" i="251" s="1"/>
  <c r="O9779" i="251"/>
  <c r="S9779" i="251" s="1"/>
  <c r="O9803" i="251"/>
  <c r="S9803" i="251" s="1"/>
  <c r="O9995" i="251"/>
  <c r="S9995" i="251" s="1"/>
  <c r="P366" i="251"/>
  <c r="P5297" i="251"/>
  <c r="P5378" i="251"/>
  <c r="P5476" i="251"/>
  <c r="P5564" i="251"/>
  <c r="P6176" i="251"/>
  <c r="P6573" i="251"/>
  <c r="P6957" i="251"/>
  <c r="P7043" i="251"/>
  <c r="P7191" i="251"/>
  <c r="P7430" i="251"/>
  <c r="O562" i="251"/>
  <c r="S562" i="251" s="1"/>
  <c r="O1332" i="251"/>
  <c r="S1332" i="251" s="1"/>
  <c r="O1915" i="251"/>
  <c r="S1915" i="251" s="1"/>
  <c r="O1978" i="251"/>
  <c r="S1978" i="251" s="1"/>
  <c r="O2764" i="251"/>
  <c r="S2764" i="251" s="1"/>
  <c r="O3068" i="251"/>
  <c r="S3068" i="251" s="1"/>
  <c r="O3339" i="251"/>
  <c r="S3339" i="251" s="1"/>
  <c r="O4143" i="251"/>
  <c r="S4143" i="251" s="1"/>
  <c r="O4202" i="251"/>
  <c r="S4202" i="251" s="1"/>
  <c r="O4231" i="251"/>
  <c r="S4231" i="251" s="1"/>
  <c r="O4319" i="251"/>
  <c r="S4319" i="251" s="1"/>
  <c r="O6632" i="251"/>
  <c r="S6632" i="251" s="1"/>
  <c r="O7281" i="251"/>
  <c r="S7281" i="251" s="1"/>
  <c r="O7334" i="251"/>
  <c r="S7334" i="251" s="1"/>
  <c r="O7830" i="251"/>
  <c r="S7830" i="251" s="1"/>
  <c r="O8491" i="251"/>
  <c r="S8491" i="251" s="1"/>
  <c r="O8660" i="251"/>
  <c r="S8660" i="251" s="1"/>
  <c r="O8743" i="251"/>
  <c r="S8743" i="251" s="1"/>
  <c r="O8880" i="251"/>
  <c r="S8880" i="251" s="1"/>
  <c r="O9178" i="251"/>
  <c r="S9178" i="251" s="1"/>
  <c r="O9643" i="251"/>
  <c r="S9643" i="251" s="1"/>
  <c r="O9859" i="251"/>
  <c r="S9859" i="251" s="1"/>
  <c r="O9914" i="251"/>
  <c r="S9914" i="251" s="1"/>
  <c r="O9942" i="251"/>
  <c r="S9942" i="251" s="1"/>
  <c r="P3500" i="251"/>
  <c r="P3598" i="251"/>
  <c r="P3708" i="251"/>
  <c r="P5744" i="251"/>
  <c r="O500" i="251"/>
  <c r="S500" i="251" s="1"/>
  <c r="O900" i="251"/>
  <c r="S900" i="251" s="1"/>
  <c r="O1732" i="251"/>
  <c r="S1732" i="251" s="1"/>
  <c r="O3783" i="251"/>
  <c r="S3783" i="251" s="1"/>
  <c r="O3872" i="251"/>
  <c r="S3872" i="251" s="1"/>
  <c r="O4816" i="251"/>
  <c r="S4816" i="251" s="1"/>
  <c r="O5226" i="251"/>
  <c r="S5226" i="251" s="1"/>
  <c r="O5282" i="251"/>
  <c r="S5282" i="251" s="1"/>
  <c r="O5462" i="251"/>
  <c r="S5462" i="251" s="1"/>
  <c r="O5610" i="251"/>
  <c r="S5610" i="251" s="1"/>
  <c r="O6277" i="251"/>
  <c r="S6277" i="251" s="1"/>
  <c r="O6336" i="251"/>
  <c r="S6336" i="251" s="1"/>
  <c r="O6603" i="251"/>
  <c r="S6603" i="251" s="1"/>
  <c r="O6868" i="251"/>
  <c r="S6868" i="251" s="1"/>
  <c r="O6950" i="251"/>
  <c r="S6950" i="251" s="1"/>
  <c r="O8163" i="251"/>
  <c r="S8163" i="251" s="1"/>
  <c r="O8190" i="251"/>
  <c r="S8190" i="251" s="1"/>
  <c r="O8387" i="251"/>
  <c r="S8387" i="251" s="1"/>
  <c r="O8521" i="251"/>
  <c r="S8521" i="251" s="1"/>
  <c r="O8633" i="251"/>
  <c r="S8633" i="251" s="1"/>
  <c r="O8769" i="251"/>
  <c r="S8769" i="251" s="1"/>
  <c r="O8907" i="251"/>
  <c r="S8907" i="251" s="1"/>
  <c r="O9235" i="251"/>
  <c r="S9235" i="251" s="1"/>
  <c r="O9339" i="251"/>
  <c r="S9339" i="251" s="1"/>
  <c r="O9726" i="251"/>
  <c r="S9726" i="251" s="1"/>
  <c r="P6264" i="251"/>
  <c r="P6342" i="251"/>
  <c r="P6420" i="251"/>
  <c r="P6494" i="251"/>
  <c r="P6738" i="251"/>
  <c r="P6808" i="251"/>
  <c r="P6973" i="251"/>
  <c r="P7050" i="251"/>
  <c r="P7121" i="251"/>
  <c r="O1194" i="251"/>
  <c r="S1194" i="251" s="1"/>
  <c r="O1317" i="251"/>
  <c r="S1317" i="251" s="1"/>
  <c r="O1440" i="251"/>
  <c r="S1440" i="251" s="1"/>
  <c r="O2055" i="251"/>
  <c r="S2055" i="251" s="1"/>
  <c r="O2870" i="251"/>
  <c r="S2870" i="251" s="1"/>
  <c r="O3023" i="251"/>
  <c r="S3023" i="251" s="1"/>
  <c r="O4245" i="251"/>
  <c r="S4245" i="251" s="1"/>
  <c r="O4476" i="251"/>
  <c r="S4476" i="251" s="1"/>
  <c r="O4504" i="251"/>
  <c r="S4504" i="251" s="1"/>
  <c r="O4741" i="251"/>
  <c r="S4741" i="251" s="1"/>
  <c r="O5095" i="251"/>
  <c r="S5095" i="251" s="1"/>
  <c r="O5538" i="251"/>
  <c r="S5538" i="251" s="1"/>
  <c r="O5916" i="251"/>
  <c r="S5916" i="251" s="1"/>
  <c r="O6002" i="251"/>
  <c r="S6002" i="251" s="1"/>
  <c r="O6088" i="251"/>
  <c r="S6088" i="251" s="1"/>
  <c r="O6881" i="251"/>
  <c r="S6881" i="251" s="1"/>
  <c r="O6936" i="251"/>
  <c r="S6936" i="251" s="1"/>
  <c r="O7050" i="251"/>
  <c r="S7050" i="251" s="1"/>
  <c r="O7104" i="251"/>
  <c r="S7104" i="251" s="1"/>
  <c r="O7374" i="251"/>
  <c r="S7374" i="251" s="1"/>
  <c r="O7457" i="251"/>
  <c r="S7457" i="251" s="1"/>
  <c r="O7624" i="251"/>
  <c r="S7624" i="251" s="1"/>
  <c r="O8203" i="251"/>
  <c r="S8203" i="251" s="1"/>
  <c r="O8260" i="251"/>
  <c r="S8260" i="251" s="1"/>
  <c r="O8703" i="251"/>
  <c r="S8703" i="251" s="1"/>
  <c r="O8840" i="251"/>
  <c r="S8840" i="251" s="1"/>
  <c r="O9107" i="251"/>
  <c r="S9107" i="251" s="1"/>
  <c r="O9656" i="251"/>
  <c r="S9656" i="251" s="1"/>
  <c r="O9739" i="251"/>
  <c r="S9739" i="251" s="1"/>
  <c r="O9846" i="251"/>
  <c r="S9846" i="251" s="1"/>
  <c r="P1604" i="251"/>
  <c r="P1723" i="251"/>
  <c r="P1876" i="251"/>
  <c r="P2009" i="251"/>
  <c r="P2696" i="251"/>
  <c r="P3067" i="251"/>
  <c r="P3199" i="251"/>
  <c r="O1847" i="251"/>
  <c r="S1847" i="251" s="1"/>
  <c r="O2246" i="251"/>
  <c r="S2246" i="251" s="1"/>
  <c r="O2707" i="251"/>
  <c r="S2707" i="251" s="1"/>
  <c r="O2983" i="251"/>
  <c r="S2983" i="251" s="1"/>
  <c r="O4669" i="251"/>
  <c r="S4669" i="251" s="1"/>
  <c r="O5175" i="251"/>
  <c r="S5175" i="251" s="1"/>
  <c r="O5382" i="251"/>
  <c r="S5382" i="251" s="1"/>
  <c r="O5410" i="251"/>
  <c r="S5410" i="251" s="1"/>
  <c r="O5471" i="251"/>
  <c r="S5471" i="251" s="1"/>
  <c r="O5680" i="251"/>
  <c r="S5680" i="251" s="1"/>
  <c r="O5828" i="251"/>
  <c r="S5828" i="251" s="1"/>
  <c r="O6421" i="251"/>
  <c r="S6421" i="251" s="1"/>
  <c r="O6541" i="251"/>
  <c r="S6541" i="251" s="1"/>
  <c r="O6926" i="251"/>
  <c r="S6926" i="251" s="1"/>
  <c r="O7128" i="251"/>
  <c r="S7128" i="251" s="1"/>
  <c r="O7403" i="251"/>
  <c r="S7403" i="251" s="1"/>
  <c r="O7431" i="251"/>
  <c r="S7431" i="251" s="1"/>
  <c r="O7854" i="251"/>
  <c r="S7854" i="251" s="1"/>
  <c r="O7880" i="251"/>
  <c r="S7880" i="251" s="1"/>
  <c r="O7909" i="251"/>
  <c r="S7909" i="251" s="1"/>
  <c r="O8281" i="251"/>
  <c r="S8281" i="251" s="1"/>
  <c r="O8564" i="251"/>
  <c r="S8564" i="251" s="1"/>
  <c r="O8648" i="251"/>
  <c r="S8648" i="251" s="1"/>
  <c r="O8900" i="251"/>
  <c r="S8900" i="251" s="1"/>
  <c r="O9038" i="251"/>
  <c r="S9038" i="251" s="1"/>
  <c r="O9176" i="251"/>
  <c r="S9176" i="251" s="1"/>
  <c r="O9705" i="251"/>
  <c r="S9705" i="251" s="1"/>
  <c r="O9844" i="251"/>
  <c r="S9844" i="251" s="1"/>
  <c r="O9956" i="251"/>
  <c r="S9956" i="251" s="1"/>
  <c r="P1123" i="251"/>
  <c r="P1275" i="251"/>
  <c r="P1455" i="251"/>
  <c r="P2285" i="251"/>
  <c r="O1014" i="251"/>
  <c r="S1014" i="251" s="1"/>
  <c r="O1043" i="251"/>
  <c r="S1043" i="251" s="1"/>
  <c r="O1788" i="251"/>
  <c r="S1788" i="251" s="1"/>
  <c r="O2861" i="251"/>
  <c r="S2861" i="251" s="1"/>
  <c r="O3046" i="251"/>
  <c r="S3046" i="251" s="1"/>
  <c r="O3318" i="251"/>
  <c r="S3318" i="251" s="1"/>
  <c r="O3439" i="251"/>
  <c r="S3439" i="251" s="1"/>
  <c r="O3887" i="251"/>
  <c r="S3887" i="251" s="1"/>
  <c r="O3916" i="251"/>
  <c r="S3916" i="251" s="1"/>
  <c r="O4224" i="251"/>
  <c r="S4224" i="251" s="1"/>
  <c r="O4730" i="251"/>
  <c r="S4730" i="251" s="1"/>
  <c r="O4970" i="251"/>
  <c r="S4970" i="251" s="1"/>
  <c r="O5147" i="251"/>
  <c r="S5147" i="251" s="1"/>
  <c r="O6125" i="251"/>
  <c r="S6125" i="251" s="1"/>
  <c r="O6842" i="251"/>
  <c r="S6842" i="251" s="1"/>
  <c r="O7239" i="251"/>
  <c r="S7239" i="251" s="1"/>
  <c r="O7321" i="251"/>
  <c r="S7321" i="251" s="1"/>
  <c r="O7766" i="251"/>
  <c r="S7766" i="251" s="1"/>
  <c r="O8137" i="251"/>
  <c r="S8137" i="251" s="1"/>
  <c r="O8166" i="251"/>
  <c r="S8166" i="251" s="1"/>
  <c r="O8311" i="251"/>
  <c r="S8311" i="251" s="1"/>
  <c r="O8340" i="251"/>
  <c r="S8340" i="251" s="1"/>
  <c r="O8678" i="251"/>
  <c r="S8678" i="251" s="1"/>
  <c r="O8847" i="251"/>
  <c r="S8847" i="251" s="1"/>
  <c r="O9089" i="251"/>
  <c r="S9089" i="251" s="1"/>
  <c r="O9206" i="251"/>
  <c r="S9206" i="251" s="1"/>
  <c r="O9286" i="251"/>
  <c r="S9286" i="251" s="1"/>
  <c r="O9480" i="251"/>
  <c r="S9480" i="251" s="1"/>
  <c r="O9621" i="251"/>
  <c r="S9621" i="251" s="1"/>
  <c r="O9680" i="251"/>
  <c r="S9680" i="251" s="1"/>
  <c r="O1664" i="251"/>
  <c r="S1664" i="251" s="1"/>
  <c r="O2430" i="251"/>
  <c r="S2430" i="251" s="1"/>
  <c r="O4194" i="251"/>
  <c r="S4194" i="251" s="1"/>
  <c r="O4285" i="251"/>
  <c r="S4285" i="251" s="1"/>
  <c r="O4702" i="251"/>
  <c r="S4702" i="251" s="1"/>
  <c r="O5442" i="251"/>
  <c r="S5442" i="251" s="1"/>
  <c r="O5979" i="251"/>
  <c r="S5979" i="251" s="1"/>
  <c r="O6602" i="251"/>
  <c r="S6602" i="251" s="1"/>
  <c r="O7103" i="251"/>
  <c r="S7103" i="251" s="1"/>
  <c r="O7294" i="251"/>
  <c r="S7294" i="251" s="1"/>
  <c r="O7350" i="251"/>
  <c r="S7350" i="251" s="1"/>
  <c r="O7432" i="251"/>
  <c r="S7432" i="251" s="1"/>
  <c r="O7855" i="251"/>
  <c r="S7855" i="251" s="1"/>
  <c r="O7939" i="251"/>
  <c r="S7939" i="251" s="1"/>
  <c r="O8111" i="251"/>
  <c r="S8111" i="251" s="1"/>
  <c r="O8282" i="251"/>
  <c r="S8282" i="251" s="1"/>
  <c r="O8424" i="251"/>
  <c r="S8424" i="251" s="1"/>
  <c r="O8537" i="251"/>
  <c r="S8537" i="251" s="1"/>
  <c r="O9039" i="251"/>
  <c r="S9039" i="251" s="1"/>
  <c r="O9064" i="251"/>
  <c r="S9064" i="251" s="1"/>
  <c r="O9508" i="251"/>
  <c r="S9508" i="251" s="1"/>
  <c r="O9736" i="251"/>
  <c r="S9736" i="251" s="1"/>
  <c r="O9791" i="251"/>
  <c r="S9791" i="251" s="1"/>
  <c r="P7018" i="251"/>
  <c r="P7115" i="251"/>
  <c r="Q8046" i="251"/>
  <c r="Q8080" i="251"/>
  <c r="O1826" i="251"/>
  <c r="S1826" i="251" s="1"/>
  <c r="O2106" i="251"/>
  <c r="S2106" i="251" s="1"/>
  <c r="O3084" i="251"/>
  <c r="S3084" i="251" s="1"/>
  <c r="O4469" i="251"/>
  <c r="S4469" i="251" s="1"/>
  <c r="O4798" i="251"/>
  <c r="S4798" i="251" s="1"/>
  <c r="O5212" i="251"/>
  <c r="S5212" i="251" s="1"/>
  <c r="O6934" i="251"/>
  <c r="S6934" i="251" s="1"/>
  <c r="O7136" i="251"/>
  <c r="S7136" i="251" s="1"/>
  <c r="O7191" i="251"/>
  <c r="S7191" i="251" s="1"/>
  <c r="O7246" i="251"/>
  <c r="S7246" i="251" s="1"/>
  <c r="O7411" i="251"/>
  <c r="S7411" i="251" s="1"/>
  <c r="O7551" i="251"/>
  <c r="S7551" i="251" s="1"/>
  <c r="O8117" i="251"/>
  <c r="S8117" i="251" s="1"/>
  <c r="O8741" i="251"/>
  <c r="S8741" i="251" s="1"/>
  <c r="O8795" i="251"/>
  <c r="S8795" i="251" s="1"/>
  <c r="O8936" i="251"/>
  <c r="S8936" i="251" s="1"/>
  <c r="O9044" i="251"/>
  <c r="S9044" i="251" s="1"/>
  <c r="O9070" i="251"/>
  <c r="S9070" i="251" s="1"/>
  <c r="O9155" i="251"/>
  <c r="S9155" i="251" s="1"/>
  <c r="O9184" i="251"/>
  <c r="S9184" i="251" s="1"/>
  <c r="O9267" i="251"/>
  <c r="S9267" i="251" s="1"/>
  <c r="O9460" i="251"/>
  <c r="S9460" i="251" s="1"/>
  <c r="O9487" i="251"/>
  <c r="S9487" i="251" s="1"/>
  <c r="O9541" i="251"/>
  <c r="S9541" i="251" s="1"/>
  <c r="O9880" i="251"/>
  <c r="S9880" i="251" s="1"/>
  <c r="P1168" i="251"/>
  <c r="P1833" i="251"/>
  <c r="P9885" i="251"/>
  <c r="P9966" i="251"/>
  <c r="Q1747" i="251"/>
  <c r="Q1814" i="251"/>
  <c r="Q3083" i="251"/>
  <c r="O803" i="251"/>
  <c r="S803" i="251" s="1"/>
  <c r="O2077" i="251"/>
  <c r="S2077" i="251" s="1"/>
  <c r="O2625" i="251"/>
  <c r="S2625" i="251" s="1"/>
  <c r="O3563" i="251"/>
  <c r="S3563" i="251" s="1"/>
  <c r="O3746" i="251"/>
  <c r="S3746" i="251" s="1"/>
  <c r="O4413" i="251"/>
  <c r="S4413" i="251" s="1"/>
  <c r="O4710" i="251"/>
  <c r="S4710" i="251" s="1"/>
  <c r="O4799" i="251"/>
  <c r="S4799" i="251" s="1"/>
  <c r="O5067" i="251"/>
  <c r="S5067" i="251" s="1"/>
  <c r="O5632" i="251"/>
  <c r="S5632" i="251" s="1"/>
  <c r="O5752" i="251"/>
  <c r="S5752" i="251" s="1"/>
  <c r="O5896" i="251"/>
  <c r="S5896" i="251" s="1"/>
  <c r="O5926" i="251"/>
  <c r="S5926" i="251" s="1"/>
  <c r="O6251" i="251"/>
  <c r="S6251" i="251" s="1"/>
  <c r="O6461" i="251"/>
  <c r="S6461" i="251" s="1"/>
  <c r="O7302" i="251"/>
  <c r="S7302" i="251" s="1"/>
  <c r="O7385" i="251"/>
  <c r="S7385" i="251" s="1"/>
  <c r="O7668" i="251"/>
  <c r="S7668" i="251" s="1"/>
  <c r="O7834" i="251"/>
  <c r="S7834" i="251" s="1"/>
  <c r="O8234" i="251"/>
  <c r="S8234" i="251" s="1"/>
  <c r="O8431" i="251"/>
  <c r="S8431" i="251" s="1"/>
  <c r="O9045" i="251"/>
  <c r="S9045" i="251" s="1"/>
  <c r="O9215" i="251"/>
  <c r="S9215" i="251" s="1"/>
  <c r="O9461" i="251"/>
  <c r="S9461" i="251" s="1"/>
  <c r="O9488" i="251"/>
  <c r="S9488" i="251" s="1"/>
  <c r="O9715" i="251"/>
  <c r="S9715" i="251" s="1"/>
  <c r="O9854" i="251"/>
  <c r="S9854" i="251" s="1"/>
  <c r="P55" i="251"/>
  <c r="P249" i="251"/>
  <c r="P442" i="251"/>
  <c r="P659" i="251"/>
  <c r="P823" i="251"/>
  <c r="P1691" i="251"/>
  <c r="P1844" i="251"/>
  <c r="P7428" i="251"/>
  <c r="P7529" i="251"/>
  <c r="P7623" i="251"/>
  <c r="P7722" i="251"/>
  <c r="O368" i="251"/>
  <c r="S368" i="251" s="1"/>
  <c r="O618" i="251"/>
  <c r="S618" i="251" s="1"/>
  <c r="O1613" i="251"/>
  <c r="S1613" i="251" s="1"/>
  <c r="O2471" i="251"/>
  <c r="S2471" i="251" s="1"/>
  <c r="O2595" i="251"/>
  <c r="S2595" i="251" s="1"/>
  <c r="O3237" i="251"/>
  <c r="S3237" i="251" s="1"/>
  <c r="O3896" i="251"/>
  <c r="S3896" i="251" s="1"/>
  <c r="O4471" i="251"/>
  <c r="S4471" i="251" s="1"/>
  <c r="O4829" i="251"/>
  <c r="S4829" i="251" s="1"/>
  <c r="O5186" i="251"/>
  <c r="S5186" i="251" s="1"/>
  <c r="O6134" i="251"/>
  <c r="S6134" i="251" s="1"/>
  <c r="O6310" i="251"/>
  <c r="S6310" i="251" s="1"/>
  <c r="O7025" i="251"/>
  <c r="S7025" i="251" s="1"/>
  <c r="O7166" i="251"/>
  <c r="S7166" i="251" s="1"/>
  <c r="O7222" i="251"/>
  <c r="S7222" i="251" s="1"/>
  <c r="O7496" i="251"/>
  <c r="S7496" i="251" s="1"/>
  <c r="O7722" i="251"/>
  <c r="S7722" i="251" s="1"/>
  <c r="O8033" i="251"/>
  <c r="S8033" i="251" s="1"/>
  <c r="O8090" i="251"/>
  <c r="S8090" i="251" s="1"/>
  <c r="O8459" i="251"/>
  <c r="S8459" i="251" s="1"/>
  <c r="O8574" i="251"/>
  <c r="S8574" i="251" s="1"/>
  <c r="O8938" i="251"/>
  <c r="S8938" i="251" s="1"/>
  <c r="O9099" i="251"/>
  <c r="S9099" i="251" s="1"/>
  <c r="O9322" i="251"/>
  <c r="S9322" i="251" s="1"/>
  <c r="P6083" i="251"/>
  <c r="P6177" i="251"/>
  <c r="P6368" i="251"/>
  <c r="P6666" i="251"/>
  <c r="P6750" i="251"/>
  <c r="P6853" i="251"/>
  <c r="P8073" i="251"/>
  <c r="O253" i="251"/>
  <c r="S253" i="251" s="1"/>
  <c r="O846" i="251"/>
  <c r="S846" i="251" s="1"/>
  <c r="O1255" i="251"/>
  <c r="S1255" i="251" s="1"/>
  <c r="O1286" i="251"/>
  <c r="S1286" i="251" s="1"/>
  <c r="O1909" i="251"/>
  <c r="S1909" i="251" s="1"/>
  <c r="O2526" i="251"/>
  <c r="S2526" i="251" s="1"/>
  <c r="O2745" i="251"/>
  <c r="S2745" i="251" s="1"/>
  <c r="O3720" i="251"/>
  <c r="S3720" i="251" s="1"/>
  <c r="O6229" i="251"/>
  <c r="S6229" i="251" s="1"/>
  <c r="O6980" i="251"/>
  <c r="S6980" i="251" s="1"/>
  <c r="O7127" i="251"/>
  <c r="S7127" i="251" s="1"/>
  <c r="O7699" i="251"/>
  <c r="S7699" i="251" s="1"/>
  <c r="O7813" i="251"/>
  <c r="S7813" i="251" s="1"/>
  <c r="O7930" i="251"/>
  <c r="S7930" i="251" s="1"/>
  <c r="O8016" i="251"/>
  <c r="S8016" i="251" s="1"/>
  <c r="O8074" i="251"/>
  <c r="S8074" i="251" s="1"/>
  <c r="O8164" i="251"/>
  <c r="S8164" i="251" s="1"/>
  <c r="O8628" i="251"/>
  <c r="S8628" i="251" s="1"/>
  <c r="O9172" i="251"/>
  <c r="S9172" i="251" s="1"/>
  <c r="O9775" i="251"/>
  <c r="S9775" i="251" s="1"/>
  <c r="P5147" i="251"/>
  <c r="P5294" i="251"/>
  <c r="P5684" i="251"/>
  <c r="P5825" i="251"/>
  <c r="P6220" i="251"/>
  <c r="P6580" i="251"/>
  <c r="P6687" i="251"/>
  <c r="P6806" i="251"/>
  <c r="O287" i="251"/>
  <c r="S287" i="251" s="1"/>
  <c r="O819" i="251"/>
  <c r="S819" i="251" s="1"/>
  <c r="O2282" i="251"/>
  <c r="S2282" i="251" s="1"/>
  <c r="O3784" i="251"/>
  <c r="S3784" i="251" s="1"/>
  <c r="O4246" i="251"/>
  <c r="S4246" i="251" s="1"/>
  <c r="O4426" i="251"/>
  <c r="S4426" i="251" s="1"/>
  <c r="O5547" i="251"/>
  <c r="S5547" i="251" s="1"/>
  <c r="O5757" i="251"/>
  <c r="S5757" i="251" s="1"/>
  <c r="O5816" i="251"/>
  <c r="S5816" i="251" s="1"/>
  <c r="O6232" i="251"/>
  <c r="S6232" i="251" s="1"/>
  <c r="O6262" i="251"/>
  <c r="S6262" i="251" s="1"/>
  <c r="O6567" i="251"/>
  <c r="S6567" i="251" s="1"/>
  <c r="O6658" i="251"/>
  <c r="S6658" i="251" s="1"/>
  <c r="O6867" i="251"/>
  <c r="S6867" i="251" s="1"/>
  <c r="O7502" i="251"/>
  <c r="S7502" i="251" s="1"/>
  <c r="O7905" i="251"/>
  <c r="S7905" i="251" s="1"/>
  <c r="O7992" i="251"/>
  <c r="S7992" i="251" s="1"/>
  <c r="O8458" i="251"/>
  <c r="S8458" i="251" s="1"/>
  <c r="O8575" i="251"/>
  <c r="S8575" i="251" s="1"/>
  <c r="O8862" i="251"/>
  <c r="S8862" i="251" s="1"/>
  <c r="O9316" i="251"/>
  <c r="S9316" i="251" s="1"/>
  <c r="O9575" i="251"/>
  <c r="S9575" i="251" s="1"/>
  <c r="O9892" i="251"/>
  <c r="S9892" i="251" s="1"/>
  <c r="P2536" i="251"/>
  <c r="P2719" i="251"/>
  <c r="P5847" i="251"/>
  <c r="P5985" i="251"/>
  <c r="O127" i="251"/>
  <c r="S127" i="251" s="1"/>
  <c r="O786" i="251"/>
  <c r="S786" i="251" s="1"/>
  <c r="O3934" i="251"/>
  <c r="S3934" i="251" s="1"/>
  <c r="O3964" i="251"/>
  <c r="S3964" i="251" s="1"/>
  <c r="O4335" i="251"/>
  <c r="S4335" i="251" s="1"/>
  <c r="O4634" i="251"/>
  <c r="S4634" i="251" s="1"/>
  <c r="O6865" i="251"/>
  <c r="S6865" i="251" s="1"/>
  <c r="O6922" i="251"/>
  <c r="S6922" i="251" s="1"/>
  <c r="O7011" i="251"/>
  <c r="S7011" i="251" s="1"/>
  <c r="O7271" i="251"/>
  <c r="S7271" i="251" s="1"/>
  <c r="O7961" i="251"/>
  <c r="S7961" i="251" s="1"/>
  <c r="O8401" i="251"/>
  <c r="S8401" i="251" s="1"/>
  <c r="O8745" i="251"/>
  <c r="S8745" i="251" s="1"/>
  <c r="O8888" i="251"/>
  <c r="S8888" i="251" s="1"/>
  <c r="O8916" i="251"/>
  <c r="S8916" i="251" s="1"/>
  <c r="O8970" i="251"/>
  <c r="S8970" i="251" s="1"/>
  <c r="O8999" i="251"/>
  <c r="S8999" i="251" s="1"/>
  <c r="O9027" i="251"/>
  <c r="S9027" i="251" s="1"/>
  <c r="O9455" i="251"/>
  <c r="S9455" i="251" s="1"/>
  <c r="O9600" i="251"/>
  <c r="S9600" i="251" s="1"/>
  <c r="O9717" i="251"/>
  <c r="S9717" i="251" s="1"/>
  <c r="O9802" i="251"/>
  <c r="S9802" i="251" s="1"/>
  <c r="P2087" i="251"/>
  <c r="P2280" i="251"/>
  <c r="P3791" i="251"/>
  <c r="P3944" i="251"/>
  <c r="O662" i="251"/>
  <c r="S662" i="251" s="1"/>
  <c r="O2684" i="251"/>
  <c r="S2684" i="251" s="1"/>
  <c r="O3482" i="251"/>
  <c r="S3482" i="251" s="1"/>
  <c r="O4484" i="251"/>
  <c r="S4484" i="251" s="1"/>
  <c r="O4971" i="251"/>
  <c r="S4971" i="251" s="1"/>
  <c r="O5031" i="251"/>
  <c r="S5031" i="251" s="1"/>
  <c r="O5060" i="251"/>
  <c r="S5060" i="251" s="1"/>
  <c r="O5663" i="251"/>
  <c r="S5663" i="251" s="1"/>
  <c r="O5871" i="251"/>
  <c r="S5871" i="251" s="1"/>
  <c r="O6052" i="251"/>
  <c r="S6052" i="251" s="1"/>
  <c r="O6142" i="251"/>
  <c r="S6142" i="251" s="1"/>
  <c r="O7616" i="251"/>
  <c r="S7616" i="251" s="1"/>
  <c r="O7814" i="251"/>
  <c r="S7814" i="251" s="1"/>
  <c r="O7991" i="251"/>
  <c r="S7991" i="251" s="1"/>
  <c r="O8136" i="251"/>
  <c r="S8136" i="251" s="1"/>
  <c r="O8373" i="251"/>
  <c r="S8373" i="251" s="1"/>
  <c r="O9143" i="251"/>
  <c r="S9143" i="251" s="1"/>
  <c r="O9315" i="251"/>
  <c r="S9315" i="251" s="1"/>
  <c r="O9749" i="251"/>
  <c r="S9749" i="251" s="1"/>
  <c r="O9918" i="251"/>
  <c r="S9918" i="251" s="1"/>
  <c r="O9947" i="251"/>
  <c r="S9947" i="251" s="1"/>
  <c r="O10003" i="251"/>
  <c r="S10003" i="251" s="1"/>
  <c r="O3816" i="251"/>
  <c r="S3816" i="251" s="1"/>
  <c r="O4823" i="251"/>
  <c r="S4823" i="251" s="1"/>
  <c r="O5605" i="251"/>
  <c r="S5605" i="251" s="1"/>
  <c r="O7160" i="251"/>
  <c r="S7160" i="251" s="1"/>
  <c r="O7274" i="251"/>
  <c r="S7274" i="251" s="1"/>
  <c r="O7448" i="251"/>
  <c r="S7448" i="251" s="1"/>
  <c r="O7477" i="251"/>
  <c r="S7477" i="251" s="1"/>
  <c r="O7590" i="251"/>
  <c r="S7590" i="251" s="1"/>
  <c r="O7758" i="251"/>
  <c r="S7758" i="251" s="1"/>
  <c r="O7877" i="251"/>
  <c r="S7877" i="251" s="1"/>
  <c r="O8775" i="251"/>
  <c r="S8775" i="251" s="1"/>
  <c r="O9236" i="251"/>
  <c r="S9236" i="251" s="1"/>
  <c r="O9263" i="251"/>
  <c r="S9263" i="251" s="1"/>
  <c r="O9290" i="251"/>
  <c r="S9290" i="251" s="1"/>
  <c r="O9402" i="251"/>
  <c r="S9402" i="251" s="1"/>
  <c r="P3110" i="251"/>
  <c r="P3317" i="251"/>
  <c r="O317" i="251"/>
  <c r="S317" i="251" s="1"/>
  <c r="O3362" i="251"/>
  <c r="S3362" i="251" s="1"/>
  <c r="O3392" i="251"/>
  <c r="S3392" i="251" s="1"/>
  <c r="O3844" i="251"/>
  <c r="S3844" i="251" s="1"/>
  <c r="O4366" i="251"/>
  <c r="S4366" i="251" s="1"/>
  <c r="O4605" i="251"/>
  <c r="S4605" i="251" s="1"/>
  <c r="O4850" i="251"/>
  <c r="S4850" i="251" s="1"/>
  <c r="O5151" i="251"/>
  <c r="S5151" i="251" s="1"/>
  <c r="O5574" i="251"/>
  <c r="S5574" i="251" s="1"/>
  <c r="O5995" i="251"/>
  <c r="S5995" i="251" s="1"/>
  <c r="O6808" i="251"/>
  <c r="S6808" i="251" s="1"/>
  <c r="O7187" i="251"/>
  <c r="S7187" i="251" s="1"/>
  <c r="O7386" i="251"/>
  <c r="S7386" i="251" s="1"/>
  <c r="O7530" i="251"/>
  <c r="S7530" i="251" s="1"/>
  <c r="O7646" i="251"/>
  <c r="S7646" i="251" s="1"/>
  <c r="O8315" i="251"/>
  <c r="S8315" i="251" s="1"/>
  <c r="O8484" i="251"/>
  <c r="S8484" i="251" s="1"/>
  <c r="O8719" i="251"/>
  <c r="S8719" i="251" s="1"/>
  <c r="O8889" i="251"/>
  <c r="S8889" i="251" s="1"/>
  <c r="O8945" i="251"/>
  <c r="S8945" i="251" s="1"/>
  <c r="O9344" i="251"/>
  <c r="S9344" i="251" s="1"/>
  <c r="O9401" i="251"/>
  <c r="S9401" i="251" s="1"/>
  <c r="O9690" i="251"/>
  <c r="S9690" i="251" s="1"/>
  <c r="O9977" i="251"/>
  <c r="S9977" i="251" s="1"/>
  <c r="O1077" i="251"/>
  <c r="S1077" i="251" s="1"/>
  <c r="O1171" i="251"/>
  <c r="S1171" i="251" s="1"/>
  <c r="O1794" i="251"/>
  <c r="S1794" i="251" s="1"/>
  <c r="O2847" i="251"/>
  <c r="S2847" i="251" s="1"/>
  <c r="O3518" i="251"/>
  <c r="S3518" i="251" s="1"/>
  <c r="O3700" i="251"/>
  <c r="S3700" i="251" s="1"/>
  <c r="O3943" i="251"/>
  <c r="S3943" i="251" s="1"/>
  <c r="O4523" i="251"/>
  <c r="S4523" i="251" s="1"/>
  <c r="O5733" i="251"/>
  <c r="S5733" i="251" s="1"/>
  <c r="O6298" i="251"/>
  <c r="S6298" i="251" s="1"/>
  <c r="O6725" i="251"/>
  <c r="S6725" i="251" s="1"/>
  <c r="O6756" i="251"/>
  <c r="S6756" i="251" s="1"/>
  <c r="O7194" i="251"/>
  <c r="S7194" i="251" s="1"/>
  <c r="O7337" i="251"/>
  <c r="S7337" i="251" s="1"/>
  <c r="O7481" i="251"/>
  <c r="S7481" i="251" s="1"/>
  <c r="O7507" i="251"/>
  <c r="S7507" i="251" s="1"/>
  <c r="O7681" i="251"/>
  <c r="S7681" i="251" s="1"/>
  <c r="O8026" i="251"/>
  <c r="S8026" i="251" s="1"/>
  <c r="O8638" i="251"/>
  <c r="S8638" i="251" s="1"/>
  <c r="O8979" i="251"/>
  <c r="S8979" i="251" s="1"/>
  <c r="O9351" i="251"/>
  <c r="S9351" i="251" s="1"/>
  <c r="P6133" i="251"/>
  <c r="P8629" i="251"/>
  <c r="P8735" i="251"/>
  <c r="P8846" i="251"/>
  <c r="P8939" i="251"/>
  <c r="O8355" i="251"/>
  <c r="S8355" i="251" s="1"/>
  <c r="O8926" i="251"/>
  <c r="S8926" i="251" s="1"/>
  <c r="O9871" i="251"/>
  <c r="S9871" i="251" s="1"/>
  <c r="P6511" i="251"/>
  <c r="P6742" i="251"/>
  <c r="P7090" i="251"/>
  <c r="P7344" i="251"/>
  <c r="P8018" i="251"/>
  <c r="P8222" i="251"/>
  <c r="P8429" i="251"/>
  <c r="P8640" i="251"/>
  <c r="O1359" i="251"/>
  <c r="S1359" i="251" s="1"/>
  <c r="O2817" i="251"/>
  <c r="S2817" i="251" s="1"/>
  <c r="O3340" i="251"/>
  <c r="S3340" i="251" s="1"/>
  <c r="O4037" i="251"/>
  <c r="S4037" i="251" s="1"/>
  <c r="O5040" i="251"/>
  <c r="S5040" i="251" s="1"/>
  <c r="O5308" i="251"/>
  <c r="S5308" i="251" s="1"/>
  <c r="O5643" i="251"/>
  <c r="S5643" i="251" s="1"/>
  <c r="O5672" i="251"/>
  <c r="S5672" i="251" s="1"/>
  <c r="O5794" i="251"/>
  <c r="S5794" i="251" s="1"/>
  <c r="O6122" i="251"/>
  <c r="S6122" i="251" s="1"/>
  <c r="O6635" i="251"/>
  <c r="S6635" i="251" s="1"/>
  <c r="O6874" i="251"/>
  <c r="S6874" i="251" s="1"/>
  <c r="O7366" i="251"/>
  <c r="S7366" i="251" s="1"/>
  <c r="O7424" i="251"/>
  <c r="S7424" i="251" s="1"/>
  <c r="O8145" i="251"/>
  <c r="S8145" i="251" s="1"/>
  <c r="O8611" i="251"/>
  <c r="S8611" i="251" s="1"/>
  <c r="O8727" i="251"/>
  <c r="S8727" i="251" s="1"/>
  <c r="O8953" i="251"/>
  <c r="S8953" i="251" s="1"/>
  <c r="O9123" i="251"/>
  <c r="S9123" i="251" s="1"/>
  <c r="O9323" i="251"/>
  <c r="S9323" i="251" s="1"/>
  <c r="O9438" i="251"/>
  <c r="S9438" i="251" s="1"/>
  <c r="O9523" i="251"/>
  <c r="S9523" i="251" s="1"/>
  <c r="O9898" i="251"/>
  <c r="S9898" i="251" s="1"/>
  <c r="O9955" i="251"/>
  <c r="S9955" i="251" s="1"/>
  <c r="O9984" i="251"/>
  <c r="S9984" i="251" s="1"/>
  <c r="P223" i="251"/>
  <c r="P1945" i="251"/>
  <c r="P3681" i="251"/>
  <c r="P5743" i="251"/>
  <c r="O2170" i="251"/>
  <c r="S2170" i="251" s="1"/>
  <c r="O3463" i="251"/>
  <c r="S3463" i="251" s="1"/>
  <c r="O3492" i="251"/>
  <c r="S3492" i="251" s="1"/>
  <c r="O3643" i="251"/>
  <c r="S3643" i="251" s="1"/>
  <c r="O3672" i="251"/>
  <c r="S3672" i="251" s="1"/>
  <c r="O4981" i="251"/>
  <c r="S4981" i="251" s="1"/>
  <c r="O5554" i="251"/>
  <c r="S5554" i="251" s="1"/>
  <c r="O6004" i="251"/>
  <c r="S6004" i="251" s="1"/>
  <c r="O6062" i="251"/>
  <c r="S6062" i="251" s="1"/>
  <c r="O7395" i="251"/>
  <c r="S7395" i="251" s="1"/>
  <c r="O8000" i="251"/>
  <c r="S8000" i="251" s="1"/>
  <c r="O8086" i="251"/>
  <c r="S8086" i="251" s="1"/>
  <c r="O8554" i="251"/>
  <c r="S8554" i="251" s="1"/>
  <c r="O9381" i="251"/>
  <c r="S9381" i="251" s="1"/>
  <c r="O9785" i="251"/>
  <c r="S9785" i="251" s="1"/>
  <c r="O2291" i="251"/>
  <c r="S2291" i="251" s="1"/>
  <c r="O4286" i="251"/>
  <c r="S4286" i="251" s="1"/>
  <c r="O5222" i="251"/>
  <c r="S5222" i="251" s="1"/>
  <c r="O5279" i="251"/>
  <c r="S5279" i="251" s="1"/>
  <c r="O5583" i="251"/>
  <c r="S5583" i="251" s="1"/>
  <c r="O5853" i="251"/>
  <c r="S5853" i="251" s="1"/>
  <c r="O6576" i="251"/>
  <c r="S6576" i="251" s="1"/>
  <c r="O6606" i="251"/>
  <c r="S6606" i="251" s="1"/>
  <c r="O7168" i="251"/>
  <c r="S7168" i="251" s="1"/>
  <c r="O7456" i="251"/>
  <c r="S7456" i="251" s="1"/>
  <c r="O7483" i="251"/>
  <c r="S7483" i="251" s="1"/>
  <c r="O7627" i="251"/>
  <c r="S7627" i="251" s="1"/>
  <c r="O7856" i="251"/>
  <c r="S7856" i="251" s="1"/>
  <c r="O8467" i="251"/>
  <c r="S8467" i="251" s="1"/>
  <c r="O8728" i="251"/>
  <c r="S8728" i="251" s="1"/>
  <c r="O9216" i="251"/>
  <c r="S9216" i="251" s="1"/>
  <c r="O9243" i="251"/>
  <c r="S9243" i="251" s="1"/>
  <c r="O9439" i="251"/>
  <c r="S9439" i="251" s="1"/>
  <c r="O9497" i="251"/>
  <c r="S9497" i="251" s="1"/>
  <c r="O9759" i="251"/>
  <c r="S9759" i="251" s="1"/>
  <c r="P5881" i="251"/>
  <c r="P6277" i="251"/>
  <c r="P6615" i="251"/>
  <c r="P6743" i="251"/>
  <c r="P6866" i="251"/>
  <c r="P6986" i="251"/>
  <c r="P7096" i="251"/>
  <c r="P7219" i="251"/>
  <c r="P7345" i="251"/>
  <c r="P8019" i="251"/>
  <c r="P8125" i="251"/>
  <c r="P8223" i="251"/>
  <c r="O1042" i="251"/>
  <c r="S1042" i="251" s="1"/>
  <c r="O2542" i="251"/>
  <c r="S2542" i="251" s="1"/>
  <c r="O2573" i="251"/>
  <c r="S2573" i="251" s="1"/>
  <c r="O4772" i="251"/>
  <c r="S4772" i="251" s="1"/>
  <c r="O4864" i="251"/>
  <c r="S4864" i="251" s="1"/>
  <c r="O7364" i="251"/>
  <c r="S7364" i="251" s="1"/>
  <c r="O7547" i="251"/>
  <c r="S7547" i="251" s="1"/>
  <c r="O9273" i="251"/>
  <c r="S9273" i="251" s="1"/>
  <c r="O9361" i="251"/>
  <c r="S9361" i="251" s="1"/>
  <c r="O9599" i="251"/>
  <c r="S9599" i="251" s="1"/>
  <c r="O9866" i="251"/>
  <c r="S9866" i="251" s="1"/>
  <c r="P6800" i="251"/>
  <c r="P6994" i="251"/>
  <c r="P7695" i="251"/>
  <c r="P7854" i="251"/>
  <c r="P8313" i="251"/>
  <c r="P8598" i="251"/>
  <c r="O1989" i="251"/>
  <c r="S1989" i="251" s="1"/>
  <c r="O2174" i="251"/>
  <c r="S2174" i="251" s="1"/>
  <c r="O3138" i="251"/>
  <c r="S3138" i="251" s="1"/>
  <c r="O4036" i="251"/>
  <c r="S4036" i="251" s="1"/>
  <c r="O4498" i="251"/>
  <c r="S4498" i="251" s="1"/>
  <c r="O4651" i="251"/>
  <c r="S4651" i="251" s="1"/>
  <c r="O6864" i="251"/>
  <c r="S6864" i="251" s="1"/>
  <c r="O7609" i="251"/>
  <c r="S7609" i="251" s="1"/>
  <c r="O8209" i="251"/>
  <c r="S8209" i="251" s="1"/>
  <c r="O8417" i="251"/>
  <c r="S8417" i="251" s="1"/>
  <c r="O8655" i="251"/>
  <c r="S8655" i="251" s="1"/>
  <c r="O9304" i="251"/>
  <c r="S9304" i="251" s="1"/>
  <c r="O8625" i="251"/>
  <c r="S8625" i="251" s="1"/>
  <c r="O2421" i="251"/>
  <c r="S2421" i="251" s="1"/>
  <c r="O5914" i="251"/>
  <c r="S5914" i="251" s="1"/>
  <c r="O7492" i="251"/>
  <c r="S7492" i="251" s="1"/>
  <c r="O8270" i="251"/>
  <c r="S8270" i="251" s="1"/>
  <c r="O9305" i="251"/>
  <c r="S9305" i="251" s="1"/>
  <c r="P753" i="251"/>
  <c r="P1367" i="251"/>
  <c r="P1648" i="251"/>
  <c r="P2257" i="251"/>
  <c r="P2854" i="251"/>
  <c r="P3619" i="251"/>
  <c r="P4082" i="251"/>
  <c r="P4781" i="251"/>
  <c r="P8039" i="251"/>
  <c r="P8644" i="251"/>
  <c r="O2324" i="251"/>
  <c r="S2324" i="251" s="1"/>
  <c r="O4834" i="251"/>
  <c r="S4834" i="251" s="1"/>
  <c r="O6215" i="251"/>
  <c r="S6215" i="251" s="1"/>
  <c r="O8415" i="251"/>
  <c r="S8415" i="251" s="1"/>
  <c r="O8858" i="251"/>
  <c r="S8858" i="251" s="1"/>
  <c r="O9391" i="251"/>
  <c r="S9391" i="251" s="1"/>
  <c r="O9511" i="251"/>
  <c r="S9511" i="251" s="1"/>
  <c r="O9571" i="251"/>
  <c r="S9571" i="251" s="1"/>
  <c r="O9808" i="251"/>
  <c r="S9808" i="251" s="1"/>
  <c r="O9897" i="251"/>
  <c r="S9897" i="251" s="1"/>
  <c r="O10017" i="251"/>
  <c r="S10017" i="251" s="1"/>
  <c r="P3843" i="251"/>
  <c r="P4042" i="251"/>
  <c r="P4282" i="251"/>
  <c r="P4524" i="251"/>
  <c r="P4750" i="251"/>
  <c r="P8768" i="251"/>
  <c r="P8902" i="251"/>
  <c r="P9072" i="251"/>
  <c r="P9197" i="251"/>
  <c r="O574" i="251"/>
  <c r="S574" i="251" s="1"/>
  <c r="O3110" i="251"/>
  <c r="S3110" i="251" s="1"/>
  <c r="O6434" i="251"/>
  <c r="S6434" i="251" s="1"/>
  <c r="O6587" i="251"/>
  <c r="S6587" i="251" s="1"/>
  <c r="O8474" i="251"/>
  <c r="S8474" i="251" s="1"/>
  <c r="O8891" i="251"/>
  <c r="S8891" i="251" s="1"/>
  <c r="O9248" i="251"/>
  <c r="S9248" i="251" s="1"/>
  <c r="O9783" i="251"/>
  <c r="S9783" i="251" s="1"/>
  <c r="O5237" i="251"/>
  <c r="S5237" i="251" s="1"/>
  <c r="O8362" i="251"/>
  <c r="S8362" i="251" s="1"/>
  <c r="O2143" i="251"/>
  <c r="S2143" i="251" s="1"/>
  <c r="O4773" i="251"/>
  <c r="S4773" i="251" s="1"/>
  <c r="O5082" i="251"/>
  <c r="S5082" i="251" s="1"/>
  <c r="O5355" i="251"/>
  <c r="S5355" i="251" s="1"/>
  <c r="O6186" i="251"/>
  <c r="S6186" i="251" s="1"/>
  <c r="O7221" i="251"/>
  <c r="S7221" i="251" s="1"/>
  <c r="O7696" i="251"/>
  <c r="S7696" i="251" s="1"/>
  <c r="O8055" i="251"/>
  <c r="S8055" i="251" s="1"/>
  <c r="O8683" i="251"/>
  <c r="S8683" i="251" s="1"/>
  <c r="P19" i="251"/>
  <c r="P319" i="251"/>
  <c r="P716" i="251"/>
  <c r="P1016" i="251"/>
  <c r="P1316" i="251"/>
  <c r="P1925" i="251"/>
  <c r="P3061" i="251"/>
  <c r="P3377" i="251"/>
  <c r="P3605" i="251"/>
  <c r="O2391" i="251"/>
  <c r="S2391" i="251" s="1"/>
  <c r="O3293" i="251"/>
  <c r="S3293" i="251" s="1"/>
  <c r="O3756" i="251"/>
  <c r="S3756" i="251" s="1"/>
  <c r="O5055" i="251"/>
  <c r="S5055" i="251" s="1"/>
  <c r="O5116" i="251"/>
  <c r="S5116" i="251" s="1"/>
  <c r="O7642" i="251"/>
  <c r="S7642" i="251" s="1"/>
  <c r="O7671" i="251"/>
  <c r="S7671" i="251" s="1"/>
  <c r="O8446" i="251"/>
  <c r="S8446" i="251" s="1"/>
  <c r="O8922" i="251"/>
  <c r="S8922" i="251" s="1"/>
  <c r="P1988" i="251"/>
  <c r="P3404" i="251"/>
  <c r="P3869" i="251"/>
  <c r="P4345" i="251"/>
  <c r="P7869" i="251"/>
  <c r="P8344" i="251"/>
  <c r="O2203" i="251"/>
  <c r="S2203" i="251" s="1"/>
  <c r="O3168" i="251"/>
  <c r="S3168" i="251" s="1"/>
  <c r="O3536" i="251"/>
  <c r="S3536" i="251" s="1"/>
  <c r="O4190" i="251"/>
  <c r="S4190" i="251" s="1"/>
  <c r="O4558" i="251"/>
  <c r="S4558" i="251" s="1"/>
  <c r="O4959" i="251"/>
  <c r="S4959" i="251" s="1"/>
  <c r="O5478" i="251"/>
  <c r="S5478" i="251" s="1"/>
  <c r="O5821" i="251"/>
  <c r="S5821" i="251" s="1"/>
  <c r="O6126" i="251"/>
  <c r="S6126" i="251" s="1"/>
  <c r="O6710" i="251"/>
  <c r="S6710" i="251" s="1"/>
  <c r="O7579" i="251"/>
  <c r="S7579" i="251" s="1"/>
  <c r="O7669" i="251"/>
  <c r="S7669" i="251" s="1"/>
  <c r="O7752" i="251"/>
  <c r="S7752" i="251" s="1"/>
  <c r="O8238" i="251"/>
  <c r="S8238" i="251" s="1"/>
  <c r="O8389" i="251"/>
  <c r="S8389" i="251" s="1"/>
  <c r="O8473" i="251"/>
  <c r="S8473" i="251" s="1"/>
  <c r="O8534" i="251"/>
  <c r="S8534" i="251" s="1"/>
  <c r="O9275" i="251"/>
  <c r="S9275" i="251" s="1"/>
  <c r="O9752" i="251"/>
  <c r="S9752" i="251" s="1"/>
  <c r="O9782" i="251"/>
  <c r="S9782" i="251" s="1"/>
  <c r="O9839" i="251"/>
  <c r="S9839" i="251" s="1"/>
  <c r="P2243" i="251"/>
  <c r="P6160" i="251"/>
  <c r="P6307" i="251"/>
  <c r="P6492" i="251"/>
  <c r="P6672" i="251"/>
  <c r="O604" i="251"/>
  <c r="S604" i="251" s="1"/>
  <c r="O1831" i="251"/>
  <c r="S1831" i="251" s="1"/>
  <c r="O3879" i="251"/>
  <c r="S3879" i="251" s="1"/>
  <c r="O9188" i="251"/>
  <c r="S9188" i="251" s="1"/>
  <c r="P2567" i="251"/>
  <c r="P3111" i="251"/>
  <c r="O2298" i="251"/>
  <c r="S2298" i="251" s="1"/>
  <c r="O1022" i="251"/>
  <c r="S1022" i="251" s="1"/>
  <c r="O1710" i="251"/>
  <c r="S1710" i="251" s="1"/>
  <c r="O2773" i="251"/>
  <c r="S2773" i="251" s="1"/>
  <c r="O5394" i="251"/>
  <c r="S5394" i="251" s="1"/>
  <c r="O6194" i="251"/>
  <c r="S6194" i="251" s="1"/>
  <c r="O6470" i="251"/>
  <c r="S6470" i="251" s="1"/>
  <c r="O6901" i="251"/>
  <c r="S6901" i="251" s="1"/>
  <c r="O7315" i="251"/>
  <c r="S7315" i="251" s="1"/>
  <c r="O7345" i="251"/>
  <c r="S7345" i="251" s="1"/>
  <c r="O7467" i="251"/>
  <c r="S7467" i="251" s="1"/>
  <c r="O8063" i="251"/>
  <c r="S8063" i="251" s="1"/>
  <c r="O8215" i="251"/>
  <c r="S8215" i="251" s="1"/>
  <c r="O8778" i="251"/>
  <c r="S8778" i="251" s="1"/>
  <c r="O8839" i="251"/>
  <c r="S8839" i="251" s="1"/>
  <c r="O8867" i="251"/>
  <c r="S8867" i="251" s="1"/>
  <c r="O9281" i="251"/>
  <c r="S9281" i="251" s="1"/>
  <c r="O9579" i="251"/>
  <c r="S9579" i="251" s="1"/>
  <c r="O9876" i="251"/>
  <c r="S9876" i="251" s="1"/>
  <c r="P6366" i="251"/>
  <c r="P6538" i="251"/>
  <c r="P6708" i="251"/>
  <c r="P7046" i="251"/>
  <c r="P7240" i="251"/>
  <c r="P7379" i="251"/>
  <c r="P7574" i="251"/>
  <c r="O7761" i="251"/>
  <c r="S7761" i="251" s="1"/>
  <c r="O676" i="251"/>
  <c r="S676" i="251" s="1"/>
  <c r="O3517" i="251"/>
  <c r="S3517" i="251" s="1"/>
  <c r="O4139" i="251"/>
  <c r="S4139" i="251" s="1"/>
  <c r="O4232" i="251"/>
  <c r="S4232" i="251" s="1"/>
  <c r="O4386" i="251"/>
  <c r="S4386" i="251" s="1"/>
  <c r="O5708" i="251"/>
  <c r="S5708" i="251" s="1"/>
  <c r="O5830" i="251"/>
  <c r="S5830" i="251" s="1"/>
  <c r="O5984" i="251"/>
  <c r="S5984" i="251" s="1"/>
  <c r="O7289" i="251"/>
  <c r="S7289" i="251" s="1"/>
  <c r="O7707" i="251"/>
  <c r="S7707" i="251" s="1"/>
  <c r="O7735" i="251"/>
  <c r="S7735" i="251" s="1"/>
  <c r="O7915" i="251"/>
  <c r="S7915" i="251" s="1"/>
  <c r="O8036" i="251"/>
  <c r="S8036" i="251" s="1"/>
  <c r="O8127" i="251"/>
  <c r="S8127" i="251" s="1"/>
  <c r="O8425" i="251"/>
  <c r="S8425" i="251" s="1"/>
  <c r="O8664" i="251"/>
  <c r="S8664" i="251" s="1"/>
  <c r="O8959" i="251"/>
  <c r="S8959" i="251" s="1"/>
  <c r="O9046" i="251"/>
  <c r="S9046" i="251" s="1"/>
  <c r="O9227" i="251"/>
  <c r="S9227" i="251" s="1"/>
  <c r="O9256" i="251"/>
  <c r="S9256" i="251" s="1"/>
  <c r="O10000" i="251"/>
  <c r="S10000" i="251" s="1"/>
  <c r="P819" i="251"/>
  <c r="P1160" i="251"/>
  <c r="P1424" i="251"/>
  <c r="O1559" i="251"/>
  <c r="S1559" i="251" s="1"/>
  <c r="O1652" i="251"/>
  <c r="S1652" i="251" s="1"/>
  <c r="O1999" i="251"/>
  <c r="S1999" i="251" s="1"/>
  <c r="O3364" i="251"/>
  <c r="S3364" i="251" s="1"/>
  <c r="O5367" i="251"/>
  <c r="S5367" i="251" s="1"/>
  <c r="O6168" i="251"/>
  <c r="S6168" i="251" s="1"/>
  <c r="O7056" i="251"/>
  <c r="S7056" i="251" s="1"/>
  <c r="O7233" i="251"/>
  <c r="S7233" i="251" s="1"/>
  <c r="O9076" i="251"/>
  <c r="S9076" i="251" s="1"/>
  <c r="P1773" i="251"/>
  <c r="P2044" i="251"/>
  <c r="P2371" i="251"/>
  <c r="P2659" i="251"/>
  <c r="P3206" i="251"/>
  <c r="P3924" i="251"/>
  <c r="P4173" i="251"/>
  <c r="P4375" i="251"/>
  <c r="O800" i="251"/>
  <c r="S800" i="251" s="1"/>
  <c r="O3544" i="251"/>
  <c r="S3544" i="251" s="1"/>
  <c r="O6500" i="251"/>
  <c r="S6500" i="251" s="1"/>
  <c r="O7734" i="251"/>
  <c r="S7734" i="251" s="1"/>
  <c r="O7974" i="251"/>
  <c r="S7974" i="251" s="1"/>
  <c r="O8367" i="251"/>
  <c r="S8367" i="251" s="1"/>
  <c r="O8751" i="251"/>
  <c r="S8751" i="251" s="1"/>
  <c r="O9907" i="251"/>
  <c r="S9907" i="251" s="1"/>
  <c r="P485" i="251"/>
  <c r="P808" i="251"/>
  <c r="P1105" i="251"/>
  <c r="P1411" i="251"/>
  <c r="P2613" i="251"/>
  <c r="P3426" i="251"/>
  <c r="P3698" i="251"/>
  <c r="P3906" i="251"/>
  <c r="P8798" i="251"/>
  <c r="P9252" i="251"/>
  <c r="P9375" i="251"/>
  <c r="P9518" i="251"/>
  <c r="P9773" i="251"/>
  <c r="O1558" i="251"/>
  <c r="S1558" i="251" s="1"/>
  <c r="O2212" i="251"/>
  <c r="S2212" i="251" s="1"/>
  <c r="O4416" i="251"/>
  <c r="S4416" i="251" s="1"/>
  <c r="O4567" i="251"/>
  <c r="S4567" i="251" s="1"/>
  <c r="O5335" i="251"/>
  <c r="S5335" i="251" s="1"/>
  <c r="O5551" i="251"/>
  <c r="S5551" i="251" s="1"/>
  <c r="O6226" i="251"/>
  <c r="S6226" i="251" s="1"/>
  <c r="O7201" i="251"/>
  <c r="S7201" i="251" s="1"/>
  <c r="O8693" i="251"/>
  <c r="S8693" i="251" s="1"/>
  <c r="O9939" i="251"/>
  <c r="S9939" i="251" s="1"/>
  <c r="P8367" i="251"/>
  <c r="P8525" i="251"/>
  <c r="P8669" i="251"/>
  <c r="P8822" i="251"/>
  <c r="P8973" i="251"/>
  <c r="O1450" i="251"/>
  <c r="S1450" i="251" s="1"/>
  <c r="O1480" i="251"/>
  <c r="S1480" i="251" s="1"/>
  <c r="O3680" i="251"/>
  <c r="S3680" i="251" s="1"/>
  <c r="O4996" i="251"/>
  <c r="S4996" i="251" s="1"/>
  <c r="O5776" i="251"/>
  <c r="S5776" i="251" s="1"/>
  <c r="O7256" i="251"/>
  <c r="S7256" i="251" s="1"/>
  <c r="O8393" i="251"/>
  <c r="S8393" i="251" s="1"/>
  <c r="O8758" i="251"/>
  <c r="S8758" i="251" s="1"/>
  <c r="O9519" i="251"/>
  <c r="S9519" i="251" s="1"/>
  <c r="O9793" i="251"/>
  <c r="S9793" i="251" s="1"/>
  <c r="P7736" i="251"/>
  <c r="P7975" i="251"/>
  <c r="O7079" i="251"/>
  <c r="S7079" i="251" s="1"/>
  <c r="O8302" i="251"/>
  <c r="S8302" i="251" s="1"/>
  <c r="O8608" i="251"/>
  <c r="S8608" i="251" s="1"/>
  <c r="O3125" i="251"/>
  <c r="S3125" i="251" s="1"/>
  <c r="O4592" i="251"/>
  <c r="S4592" i="251" s="1"/>
  <c r="O5247" i="251"/>
  <c r="S5247" i="251" s="1"/>
  <c r="O7719" i="251"/>
  <c r="S7719" i="251" s="1"/>
  <c r="O8334" i="251"/>
  <c r="S8334" i="251" s="1"/>
  <c r="O9982" i="251"/>
  <c r="S9982" i="251" s="1"/>
  <c r="P6409" i="251"/>
  <c r="P6644" i="251"/>
  <c r="P9186" i="251"/>
  <c r="O3095" i="251"/>
  <c r="S3095" i="251" s="1"/>
  <c r="O4719" i="251"/>
  <c r="S4719" i="251" s="1"/>
  <c r="O5126" i="251"/>
  <c r="S5126" i="251" s="1"/>
  <c r="O6029" i="251"/>
  <c r="S6029" i="251" s="1"/>
  <c r="O6959" i="251"/>
  <c r="S6959" i="251" s="1"/>
  <c r="O7380" i="251"/>
  <c r="S7380" i="251" s="1"/>
  <c r="O7504" i="251"/>
  <c r="S7504" i="251" s="1"/>
  <c r="O7689" i="251"/>
  <c r="S7689" i="251" s="1"/>
  <c r="O8580" i="251"/>
  <c r="S8580" i="251" s="1"/>
  <c r="O8704" i="251"/>
  <c r="S8704" i="251" s="1"/>
  <c r="O9704" i="251"/>
  <c r="S9704" i="251" s="1"/>
  <c r="O2271" i="251"/>
  <c r="S2271" i="251" s="1"/>
  <c r="O2935" i="251"/>
  <c r="S2935" i="251" s="1"/>
  <c r="O2966" i="251"/>
  <c r="S2966" i="251" s="1"/>
  <c r="O3245" i="251"/>
  <c r="S3245" i="251" s="1"/>
  <c r="O3495" i="251"/>
  <c r="S3495" i="251" s="1"/>
  <c r="O5557" i="251"/>
  <c r="S5557" i="251" s="1"/>
  <c r="O6148" i="251"/>
  <c r="S6148" i="251" s="1"/>
  <c r="O6398" i="251"/>
  <c r="S6398" i="251" s="1"/>
  <c r="O7078" i="251"/>
  <c r="S7078" i="251" s="1"/>
  <c r="O7744" i="251"/>
  <c r="S7744" i="251" s="1"/>
  <c r="O9031" i="251"/>
  <c r="S9031" i="251" s="1"/>
  <c r="P502" i="251"/>
  <c r="P963" i="251"/>
  <c r="P1494" i="251"/>
  <c r="P1991" i="251"/>
  <c r="P2434" i="251"/>
  <c r="P2924" i="251"/>
  <c r="P3329" i="251"/>
  <c r="P3754" i="251"/>
  <c r="P5781" i="251"/>
  <c r="P6086" i="251"/>
  <c r="P9624" i="251"/>
  <c r="O4748" i="251"/>
  <c r="S4748" i="251" s="1"/>
  <c r="O8791" i="251"/>
  <c r="S8791" i="251" s="1"/>
  <c r="O8822" i="251"/>
  <c r="S8822" i="251" s="1"/>
  <c r="O9950" i="251"/>
  <c r="S9950" i="251" s="1"/>
  <c r="O2148" i="251"/>
  <c r="S2148" i="251" s="1"/>
  <c r="O3839" i="251"/>
  <c r="S3839" i="251" s="1"/>
  <c r="O6086" i="251"/>
  <c r="S6086" i="251" s="1"/>
  <c r="O7563" i="251"/>
  <c r="S7563" i="251" s="1"/>
  <c r="O9003" i="251"/>
  <c r="S9003" i="251" s="1"/>
  <c r="P6407" i="251"/>
  <c r="O596" i="251"/>
  <c r="S596" i="251" s="1"/>
  <c r="O2118" i="251"/>
  <c r="S2118" i="251" s="1"/>
  <c r="O3653" i="251"/>
  <c r="S3653" i="251" s="1"/>
  <c r="O3871" i="251"/>
  <c r="S3871" i="251" s="1"/>
  <c r="O9765" i="251"/>
  <c r="S9765" i="251" s="1"/>
  <c r="P7480" i="251"/>
  <c r="O566" i="251"/>
  <c r="S566" i="251" s="1"/>
  <c r="O3528" i="251"/>
  <c r="S3528" i="251" s="1"/>
  <c r="O5276" i="251"/>
  <c r="S5276" i="251" s="1"/>
  <c r="P2008" i="251"/>
  <c r="P6095" i="251"/>
  <c r="P7790" i="251"/>
  <c r="P8734" i="251"/>
  <c r="P9630" i="251"/>
  <c r="Q9222" i="251"/>
  <c r="O3406" i="251"/>
  <c r="S3406" i="251" s="1"/>
  <c r="O9280" i="251"/>
  <c r="S9280" i="251" s="1"/>
  <c r="O4532" i="251"/>
  <c r="S4532" i="251" s="1"/>
  <c r="O5096" i="251"/>
  <c r="S5096" i="251" s="1"/>
  <c r="O5405" i="251"/>
  <c r="S5405" i="251" s="1"/>
  <c r="O5435" i="251"/>
  <c r="S5435" i="251" s="1"/>
  <c r="O5968" i="251"/>
  <c r="S5968" i="251" s="1"/>
  <c r="O7290" i="251"/>
  <c r="S7290" i="251" s="1"/>
  <c r="O8551" i="251"/>
  <c r="S8551" i="251" s="1"/>
  <c r="O8855" i="251"/>
  <c r="S8855" i="251" s="1"/>
  <c r="O9828" i="251"/>
  <c r="S9828" i="251" s="1"/>
  <c r="P2063" i="251"/>
  <c r="P2461" i="251"/>
  <c r="P2996" i="251"/>
  <c r="P3765" i="251"/>
  <c r="P5225" i="251"/>
  <c r="P5512" i="251"/>
  <c r="P5863" i="251"/>
  <c r="P6117" i="251"/>
  <c r="O1304" i="251"/>
  <c r="S1304" i="251" s="1"/>
  <c r="O5661" i="251"/>
  <c r="S5661" i="251" s="1"/>
  <c r="O6407" i="251"/>
  <c r="S6407" i="251" s="1"/>
  <c r="O6438" i="251"/>
  <c r="S6438" i="251" s="1"/>
  <c r="O7086" i="251"/>
  <c r="S7086" i="251" s="1"/>
  <c r="O7174" i="251"/>
  <c r="S7174" i="251" s="1"/>
  <c r="O7480" i="251"/>
  <c r="S7480" i="251" s="1"/>
  <c r="O7665" i="251"/>
  <c r="S7665" i="251" s="1"/>
  <c r="O8279" i="251"/>
  <c r="S8279" i="251" s="1"/>
  <c r="O8432" i="251"/>
  <c r="S8432" i="251" s="1"/>
  <c r="O8615" i="251"/>
  <c r="S8615" i="251" s="1"/>
  <c r="O9040" i="251"/>
  <c r="S9040" i="251" s="1"/>
  <c r="O9129" i="251"/>
  <c r="S9129" i="251" s="1"/>
  <c r="O3133" i="251"/>
  <c r="S3133" i="251" s="1"/>
  <c r="O4884" i="251"/>
  <c r="S4884" i="251" s="1"/>
  <c r="O5255" i="251"/>
  <c r="S5255" i="251" s="1"/>
  <c r="O6785" i="251"/>
  <c r="S6785" i="251" s="1"/>
  <c r="O7147" i="251"/>
  <c r="S7147" i="251" s="1"/>
  <c r="O7238" i="251"/>
  <c r="S7238" i="251" s="1"/>
  <c r="O7604" i="251"/>
  <c r="S7604" i="251" s="1"/>
  <c r="O8251" i="251"/>
  <c r="S8251" i="251" s="1"/>
  <c r="O8405" i="251"/>
  <c r="S8405" i="251" s="1"/>
  <c r="O8433" i="251"/>
  <c r="S8433" i="251" s="1"/>
  <c r="O8495" i="251"/>
  <c r="S8495" i="251" s="1"/>
  <c r="O9411" i="251"/>
  <c r="S9411" i="251" s="1"/>
  <c r="O9683" i="251"/>
  <c r="S9683" i="251" s="1"/>
  <c r="P149" i="251"/>
  <c r="P9491" i="251"/>
  <c r="O2791" i="251"/>
  <c r="S2791" i="251" s="1"/>
  <c r="O5134" i="251"/>
  <c r="S5134" i="251" s="1"/>
  <c r="O7029" i="251"/>
  <c r="S7029" i="251" s="1"/>
  <c r="O9014" i="251"/>
  <c r="S9014" i="251" s="1"/>
  <c r="O9471" i="251"/>
  <c r="S9471" i="251" s="1"/>
  <c r="O386" i="251"/>
  <c r="S386" i="251" s="1"/>
  <c r="O8894" i="251"/>
  <c r="S8894" i="251" s="1"/>
  <c r="O9443" i="251"/>
  <c r="S9443" i="251" s="1"/>
  <c r="O9625" i="251"/>
  <c r="S9625" i="251" s="1"/>
  <c r="P1211" i="251"/>
  <c r="P1661" i="251"/>
  <c r="P2662" i="251"/>
  <c r="P4648" i="251"/>
  <c r="P5261" i="251"/>
  <c r="P5590" i="251"/>
  <c r="P5898" i="251"/>
  <c r="O1051" i="251"/>
  <c r="S1051" i="251" s="1"/>
  <c r="O4946" i="251"/>
  <c r="S4946" i="251" s="1"/>
  <c r="O5194" i="251"/>
  <c r="S5194" i="251" s="1"/>
  <c r="O7878" i="251"/>
  <c r="S7878" i="251" s="1"/>
  <c r="O8001" i="251"/>
  <c r="S8001" i="251" s="1"/>
  <c r="O8586" i="251"/>
  <c r="S8586" i="251" s="1"/>
  <c r="O9470" i="251"/>
  <c r="S9470" i="251" s="1"/>
  <c r="P60" i="251"/>
  <c r="P590" i="251"/>
  <c r="P1179" i="251"/>
  <c r="O9653" i="251"/>
  <c r="S9653" i="251" s="1"/>
  <c r="P9279" i="251"/>
  <c r="P9495" i="251"/>
  <c r="P9920" i="251"/>
  <c r="O260" i="251"/>
  <c r="S260" i="251" s="1"/>
  <c r="O3727" i="251"/>
  <c r="S3727" i="251" s="1"/>
  <c r="O4479" i="251"/>
  <c r="S4479" i="251" s="1"/>
  <c r="O5167" i="251"/>
  <c r="S5167" i="251" s="1"/>
  <c r="O6663" i="251"/>
  <c r="S6663" i="251" s="1"/>
  <c r="O7422" i="251"/>
  <c r="S7422" i="251" s="1"/>
  <c r="O9504" i="251"/>
  <c r="S9504" i="251" s="1"/>
  <c r="P6482" i="251"/>
  <c r="P7039" i="251"/>
  <c r="P7313" i="251"/>
  <c r="O48" i="251"/>
  <c r="S48" i="251" s="1"/>
  <c r="O5894" i="251"/>
  <c r="S5894" i="251" s="1"/>
  <c r="O7371" i="251"/>
  <c r="S7371" i="251" s="1"/>
  <c r="O7680" i="251"/>
  <c r="S7680" i="251" s="1"/>
  <c r="O7769" i="251"/>
  <c r="S7769" i="251" s="1"/>
  <c r="O7923" i="251"/>
  <c r="S7923" i="251" s="1"/>
  <c r="O8966" i="251"/>
  <c r="S8966" i="251" s="1"/>
  <c r="O8997" i="251"/>
  <c r="S8997" i="251" s="1"/>
  <c r="O9695" i="251"/>
  <c r="S9695" i="251" s="1"/>
  <c r="O9943" i="251"/>
  <c r="S9943" i="251" s="1"/>
  <c r="P8433" i="251"/>
  <c r="P8684" i="251"/>
  <c r="P8890" i="251"/>
  <c r="P9169" i="251"/>
  <c r="P9370" i="251"/>
  <c r="P9562" i="251"/>
  <c r="P9805" i="251"/>
  <c r="P9982" i="251"/>
  <c r="O3895" i="251"/>
  <c r="S3895" i="251" s="1"/>
  <c r="O4054" i="251"/>
  <c r="S4054" i="251" s="1"/>
  <c r="O4117" i="251"/>
  <c r="S4117" i="251" s="1"/>
  <c r="O4460" i="251"/>
  <c r="S4460" i="251" s="1"/>
  <c r="O5803" i="251"/>
  <c r="S5803" i="251" s="1"/>
  <c r="O6050" i="251"/>
  <c r="S6050" i="251" s="1"/>
  <c r="O7801" i="251"/>
  <c r="S7801" i="251" s="1"/>
  <c r="O8846" i="251"/>
  <c r="S8846" i="251" s="1"/>
  <c r="O9576" i="251"/>
  <c r="S9576" i="251" s="1"/>
  <c r="P6602" i="251"/>
  <c r="P6878" i="251"/>
  <c r="P7138" i="251"/>
  <c r="P7448" i="251"/>
  <c r="Q2348" i="251"/>
  <c r="Q2511" i="251"/>
  <c r="O3335" i="251"/>
  <c r="S3335" i="251" s="1"/>
  <c r="O3552" i="251"/>
  <c r="S3552" i="251" s="1"/>
  <c r="O3771" i="251"/>
  <c r="S3771" i="251" s="1"/>
  <c r="O4368" i="251"/>
  <c r="S4368" i="251" s="1"/>
  <c r="O5774" i="251"/>
  <c r="S5774" i="251" s="1"/>
  <c r="O7312" i="251"/>
  <c r="S7312" i="251" s="1"/>
  <c r="O7742" i="251"/>
  <c r="S7742" i="251" s="1"/>
  <c r="O9638" i="251"/>
  <c r="S9638" i="251" s="1"/>
  <c r="P2403" i="251"/>
  <c r="P3732" i="251"/>
  <c r="O750" i="251"/>
  <c r="S750" i="251" s="1"/>
  <c r="O1636" i="251"/>
  <c r="S1636" i="251" s="1"/>
  <c r="O2394" i="251"/>
  <c r="S2394" i="251" s="1"/>
  <c r="O3181" i="251"/>
  <c r="S3181" i="251" s="1"/>
  <c r="O6550" i="251"/>
  <c r="S6550" i="251" s="1"/>
  <c r="O8757" i="251"/>
  <c r="S8757" i="251" s="1"/>
  <c r="O8939" i="251"/>
  <c r="S8939" i="251" s="1"/>
  <c r="P407" i="251"/>
  <c r="P945" i="251"/>
  <c r="P1432" i="251"/>
  <c r="P1872" i="251"/>
  <c r="P2408" i="251"/>
  <c r="P2865" i="251"/>
  <c r="P3276" i="251"/>
  <c r="P3733" i="251"/>
  <c r="P4035" i="251"/>
  <c r="P4428" i="251"/>
  <c r="P6062" i="251"/>
  <c r="P6328" i="251"/>
  <c r="P6605" i="251"/>
  <c r="Q2795" i="251"/>
  <c r="O4340" i="251"/>
  <c r="S4340" i="251" s="1"/>
  <c r="O5836" i="251"/>
  <c r="S5836" i="251" s="1"/>
  <c r="O7284" i="251"/>
  <c r="S7284" i="251" s="1"/>
  <c r="O7743" i="251"/>
  <c r="S7743" i="251" s="1"/>
  <c r="O7896" i="251"/>
  <c r="S7896" i="251" s="1"/>
  <c r="O8421" i="251"/>
  <c r="S8421" i="251" s="1"/>
  <c r="O9087" i="251"/>
  <c r="S9087" i="251" s="1"/>
  <c r="O9367" i="251"/>
  <c r="S9367" i="251" s="1"/>
  <c r="P5460" i="251"/>
  <c r="P5729" i="251"/>
  <c r="P6063" i="251"/>
  <c r="P6359" i="251"/>
  <c r="P6619" i="251"/>
  <c r="P6911" i="251"/>
  <c r="P7155" i="251"/>
  <c r="P7465" i="251"/>
  <c r="P7735" i="251"/>
  <c r="P7974" i="251"/>
  <c r="P9175" i="251"/>
  <c r="P9405" i="251"/>
  <c r="P9588" i="251"/>
  <c r="P9811" i="251"/>
  <c r="O3500" i="251"/>
  <c r="S3500" i="251" s="1"/>
  <c r="O4548" i="251"/>
  <c r="S4548" i="251" s="1"/>
  <c r="O6070" i="251"/>
  <c r="S6070" i="251" s="1"/>
  <c r="O6826" i="251"/>
  <c r="S6826" i="251" s="1"/>
  <c r="O6888" i="251"/>
  <c r="S6888" i="251" s="1"/>
  <c r="O7951" i="251"/>
  <c r="S7951" i="251" s="1"/>
  <c r="O9080" i="251"/>
  <c r="S9080" i="251" s="1"/>
  <c r="O9300" i="251"/>
  <c r="S9300" i="251" s="1"/>
  <c r="P8373" i="251"/>
  <c r="P8870" i="251"/>
  <c r="P9367" i="251"/>
  <c r="P9896" i="251"/>
  <c r="O7262" i="251"/>
  <c r="S7262" i="251" s="1"/>
  <c r="O7355" i="251"/>
  <c r="S7355" i="251" s="1"/>
  <c r="O7861" i="251"/>
  <c r="S7861" i="251" s="1"/>
  <c r="O8931" i="251"/>
  <c r="S8931" i="251" s="1"/>
  <c r="O4144" i="251"/>
  <c r="S4144" i="251" s="1"/>
  <c r="O5855" i="251"/>
  <c r="S5855" i="251" s="1"/>
  <c r="O6266" i="251"/>
  <c r="S6266" i="251" s="1"/>
  <c r="P2701" i="251"/>
  <c r="P9534" i="251"/>
  <c r="P5998" i="251"/>
  <c r="O7236" i="251"/>
  <c r="S7236" i="251" s="1"/>
  <c r="O10001" i="251"/>
  <c r="S10001" i="251" s="1"/>
  <c r="P5656" i="251"/>
  <c r="P6876" i="251"/>
  <c r="P8142" i="251"/>
  <c r="O6376" i="251"/>
  <c r="S6376" i="251" s="1"/>
  <c r="O9416" i="251"/>
  <c r="S9416" i="251" s="1"/>
  <c r="P1169" i="251"/>
  <c r="P4178" i="251"/>
  <c r="O3019" i="251"/>
  <c r="S3019" i="251" s="1"/>
  <c r="O4826" i="251"/>
  <c r="S4826" i="251" s="1"/>
  <c r="O6911" i="251"/>
  <c r="S6911" i="251" s="1"/>
  <c r="O6971" i="251"/>
  <c r="S6971" i="251" s="1"/>
  <c r="O7002" i="251"/>
  <c r="S7002" i="251" s="1"/>
  <c r="O7125" i="251"/>
  <c r="S7125" i="251" s="1"/>
  <c r="P5666" i="251"/>
  <c r="P6988" i="251"/>
  <c r="P8152" i="251"/>
  <c r="P9293" i="251"/>
  <c r="O1155" i="251"/>
  <c r="S1155" i="251" s="1"/>
  <c r="O6040" i="251"/>
  <c r="S6040" i="251" s="1"/>
  <c r="O6949" i="251"/>
  <c r="S6949" i="251" s="1"/>
  <c r="O8708" i="251"/>
  <c r="S8708" i="251" s="1"/>
  <c r="O8739" i="251"/>
  <c r="S8739" i="251" s="1"/>
  <c r="O9238" i="251"/>
  <c r="S9238" i="251" s="1"/>
  <c r="P1372" i="251"/>
  <c r="P2597" i="251"/>
  <c r="P3559" i="251"/>
  <c r="P4351" i="251"/>
  <c r="P5226" i="251"/>
  <c r="P5913" i="251"/>
  <c r="P6551" i="251"/>
  <c r="P7123" i="251"/>
  <c r="P7830" i="251"/>
  <c r="P8378" i="251"/>
  <c r="O3666" i="251"/>
  <c r="S3666" i="251" s="1"/>
  <c r="O6312" i="251"/>
  <c r="S6312" i="251" s="1"/>
  <c r="O2225" i="251"/>
  <c r="S2225" i="251" s="1"/>
  <c r="O9448" i="251"/>
  <c r="S9448" i="251" s="1"/>
  <c r="O1344" i="251"/>
  <c r="S1344" i="251" s="1"/>
  <c r="O4358" i="251"/>
  <c r="S4358" i="251" s="1"/>
  <c r="O4642" i="251"/>
  <c r="S4642" i="251" s="1"/>
  <c r="O6479" i="251"/>
  <c r="S6479" i="251" s="1"/>
  <c r="O6948" i="251"/>
  <c r="S6948" i="251" s="1"/>
  <c r="O8262" i="251"/>
  <c r="S8262" i="251" s="1"/>
  <c r="O9801" i="251"/>
  <c r="S9801" i="251" s="1"/>
  <c r="P1289" i="251"/>
  <c r="P3527" i="251"/>
  <c r="P6530" i="251"/>
  <c r="P8866" i="251"/>
  <c r="O6704" i="251"/>
  <c r="S6704" i="251" s="1"/>
  <c r="P267" i="251"/>
  <c r="P1388" i="251"/>
  <c r="P2598" i="251"/>
  <c r="P3562" i="251"/>
  <c r="O5408" i="251"/>
  <c r="S5408" i="251" s="1"/>
  <c r="O6295" i="251"/>
  <c r="S6295" i="251" s="1"/>
  <c r="O8961" i="251"/>
  <c r="S8961" i="251" s="1"/>
  <c r="O9024" i="251"/>
  <c r="S9024" i="251" s="1"/>
  <c r="P4516" i="251"/>
  <c r="P5994" i="251"/>
  <c r="P6579" i="251"/>
  <c r="P7905" i="251"/>
  <c r="P8417" i="251"/>
  <c r="O4271" i="251"/>
  <c r="S4271" i="251" s="1"/>
  <c r="O9525" i="251"/>
  <c r="S9525" i="251" s="1"/>
  <c r="P1584" i="251"/>
  <c r="P4517" i="251"/>
  <c r="P6598" i="251"/>
  <c r="P7911" i="251"/>
  <c r="O7263" i="251"/>
  <c r="S7263" i="251" s="1"/>
  <c r="O8872" i="251"/>
  <c r="S8872" i="251" s="1"/>
  <c r="P1784" i="251"/>
  <c r="P3767" i="251"/>
  <c r="P5333" i="251"/>
  <c r="P6744" i="251"/>
  <c r="O7063" i="251"/>
  <c r="S7063" i="251" s="1"/>
  <c r="O7124" i="251"/>
  <c r="S7124" i="251" s="1"/>
  <c r="O7153" i="251"/>
  <c r="S7153" i="251" s="1"/>
  <c r="O2895" i="251"/>
  <c r="S2895" i="251" s="1"/>
  <c r="O6759" i="251"/>
  <c r="S6759" i="251" s="1"/>
  <c r="P4205" i="251"/>
  <c r="P5006" i="251"/>
  <c r="P5672" i="251"/>
  <c r="P6428" i="251"/>
  <c r="P7084" i="251"/>
  <c r="P7631" i="251"/>
  <c r="O2927" i="251"/>
  <c r="S2927" i="251" s="1"/>
  <c r="O4956" i="251"/>
  <c r="S4956" i="251" s="1"/>
  <c r="O8071" i="251"/>
  <c r="S8071" i="251" s="1"/>
  <c r="O9326" i="251"/>
  <c r="S9326" i="251" s="1"/>
  <c r="P7106" i="251"/>
  <c r="P7632" i="251"/>
  <c r="P9790" i="251"/>
  <c r="O7978" i="251"/>
  <c r="S7978" i="251" s="1"/>
  <c r="O1468" i="251"/>
  <c r="S1468" i="251" s="1"/>
  <c r="O9108" i="251"/>
  <c r="S9108" i="251" s="1"/>
  <c r="O9049" i="251"/>
  <c r="S9049" i="251" s="1"/>
  <c r="O3282" i="251"/>
  <c r="S3282" i="251" s="1"/>
  <c r="O3472" i="251"/>
  <c r="S3472" i="251" s="1"/>
  <c r="O4299" i="251"/>
  <c r="S4299" i="251" s="1"/>
  <c r="O6011" i="251"/>
  <c r="S6011" i="251" s="1"/>
  <c r="O7322" i="251"/>
  <c r="S7322" i="251" s="1"/>
  <c r="O7828" i="251"/>
  <c r="S7828" i="251" s="1"/>
  <c r="O9647" i="251"/>
  <c r="S9647" i="251" s="1"/>
  <c r="P271" i="251"/>
  <c r="P1575" i="251"/>
  <c r="P2676" i="251"/>
  <c r="P3566" i="251"/>
  <c r="P4383" i="251"/>
  <c r="P5243" i="251"/>
  <c r="P6568" i="251"/>
  <c r="P7260" i="251"/>
  <c r="P9443" i="251"/>
  <c r="P9950" i="251"/>
  <c r="O3221" i="251"/>
  <c r="S3221" i="251" s="1"/>
  <c r="O3442" i="251"/>
  <c r="S3442" i="251" s="1"/>
  <c r="O3223" i="251"/>
  <c r="S3223" i="251" s="1"/>
  <c r="O9620" i="251"/>
  <c r="S9620" i="251" s="1"/>
  <c r="O5826" i="251"/>
  <c r="S5826" i="251" s="1"/>
  <c r="P3651" i="251"/>
  <c r="P4538" i="251"/>
  <c r="P5322" i="251"/>
  <c r="P6685" i="251"/>
  <c r="O8569" i="251"/>
  <c r="S8569" i="251" s="1"/>
  <c r="P3207" i="251"/>
  <c r="P6285" i="251"/>
  <c r="P9265" i="251"/>
  <c r="P5663" i="251"/>
  <c r="O3050" i="251"/>
  <c r="S3050" i="251" s="1"/>
  <c r="P8758" i="251"/>
  <c r="P1223" i="251"/>
  <c r="P4204" i="251"/>
  <c r="O1687" i="251"/>
  <c r="S1687" i="251" s="1"/>
  <c r="O2165" i="251"/>
  <c r="S2165" i="251" s="1"/>
  <c r="O7098" i="251"/>
  <c r="S7098" i="251" s="1"/>
  <c r="O2073" i="251"/>
  <c r="S2073" i="251" s="1"/>
  <c r="O6854" i="251"/>
  <c r="S6854" i="251" s="1"/>
  <c r="O9048" i="251"/>
  <c r="S9048" i="251" s="1"/>
  <c r="O9079" i="251"/>
  <c r="S9079" i="251" s="1"/>
  <c r="P9329" i="251"/>
  <c r="O1375" i="251"/>
  <c r="S1375" i="251" s="1"/>
  <c r="O6917" i="251"/>
  <c r="S6917" i="251" s="1"/>
  <c r="O8199" i="251"/>
  <c r="S8199" i="251" s="1"/>
  <c r="P5100" i="251"/>
  <c r="P7118" i="251"/>
  <c r="P9886" i="251"/>
  <c r="O2753" i="251"/>
  <c r="S2753" i="251" s="1"/>
  <c r="O9843" i="251"/>
  <c r="S9843" i="251" s="1"/>
  <c r="O5258" i="251"/>
  <c r="S5258" i="251" s="1"/>
  <c r="O5576" i="251"/>
  <c r="S5576" i="251" s="1"/>
  <c r="O7584" i="251"/>
  <c r="S7584" i="251" s="1"/>
  <c r="O8750" i="251"/>
  <c r="S8750" i="251" s="1"/>
  <c r="O9375" i="251"/>
  <c r="S9375" i="251" s="1"/>
  <c r="O9814" i="251"/>
  <c r="S9814" i="251" s="1"/>
  <c r="O5198" i="251"/>
  <c r="S5198" i="251" s="1"/>
  <c r="O5229" i="251"/>
  <c r="S5229" i="251" s="1"/>
  <c r="O7555" i="251"/>
  <c r="S7555" i="251" s="1"/>
  <c r="O8122" i="251"/>
  <c r="S8122" i="251" s="1"/>
  <c r="P8593" i="251"/>
  <c r="P9656" i="251"/>
  <c r="Q8576" i="251"/>
  <c r="Q8792" i="251"/>
  <c r="Q8996" i="251"/>
  <c r="Q9200" i="251"/>
  <c r="P9140" i="251"/>
  <c r="O1583" i="251"/>
  <c r="S1583" i="251" s="1"/>
  <c r="P2064" i="251"/>
  <c r="P3983" i="251"/>
  <c r="O7150" i="251"/>
  <c r="S7150" i="251" s="1"/>
  <c r="O9536" i="251"/>
  <c r="S9536" i="251" s="1"/>
  <c r="P899" i="251"/>
  <c r="P3140" i="251"/>
  <c r="P3996" i="251"/>
  <c r="O2193" i="251"/>
  <c r="S2193" i="251" s="1"/>
  <c r="O6819" i="251"/>
  <c r="S6819" i="251" s="1"/>
  <c r="O8009" i="251"/>
  <c r="S8009" i="251" s="1"/>
  <c r="O4420" i="251"/>
  <c r="S4420" i="251" s="1"/>
  <c r="O8766" i="251"/>
  <c r="S8766" i="251" s="1"/>
  <c r="P8275" i="251"/>
  <c r="P4346" i="251"/>
  <c r="P8370" i="251"/>
  <c r="O5004" i="251"/>
  <c r="S5004" i="251" s="1"/>
  <c r="O7115" i="251"/>
  <c r="S7115" i="251" s="1"/>
  <c r="O9687" i="251"/>
  <c r="S9687" i="251" s="1"/>
  <c r="P2768" i="251"/>
  <c r="P3815" i="251"/>
  <c r="P5353" i="251"/>
  <c r="P4669" i="251"/>
  <c r="P8591" i="251"/>
  <c r="Q9686" i="251"/>
  <c r="O8184" i="251"/>
  <c r="S8184" i="251" s="1"/>
  <c r="O7493" i="251"/>
  <c r="S7493" i="251" s="1"/>
  <c r="O8185" i="251"/>
  <c r="S8185" i="251" s="1"/>
  <c r="P8079" i="251"/>
  <c r="P8597" i="251"/>
  <c r="P9681" i="251"/>
  <c r="O6496" i="251"/>
  <c r="S6496" i="251" s="1"/>
  <c r="O8470" i="251"/>
  <c r="S8470" i="251" s="1"/>
  <c r="O9223" i="251"/>
  <c r="S9223" i="251" s="1"/>
  <c r="P886" i="251"/>
  <c r="P3135" i="251"/>
  <c r="P4682" i="251"/>
  <c r="P9682" i="251"/>
  <c r="O8408" i="251"/>
  <c r="S8408" i="251" s="1"/>
  <c r="P2069" i="251"/>
  <c r="P5652" i="251"/>
  <c r="P8140" i="251"/>
  <c r="O4443" i="251"/>
  <c r="S4443" i="251" s="1"/>
  <c r="O6252" i="251"/>
  <c r="S6252" i="251" s="1"/>
  <c r="O7721" i="251"/>
  <c r="S7721" i="251" s="1"/>
  <c r="O2385" i="251"/>
  <c r="S2385" i="251" s="1"/>
  <c r="O6789" i="251"/>
  <c r="S6789" i="251" s="1"/>
  <c r="P3414" i="251"/>
  <c r="P8862" i="251"/>
  <c r="O2643" i="251"/>
  <c r="S2643" i="251" s="1"/>
  <c r="P2263" i="251"/>
  <c r="P7107" i="251"/>
  <c r="P9804" i="251"/>
  <c r="P5074" i="251"/>
  <c r="P9853" i="251"/>
  <c r="A30" i="5"/>
  <c r="BQ49" i="5"/>
  <c r="BN18" i="5"/>
  <c r="AE16" i="126"/>
  <c r="AE17" i="126"/>
  <c r="AE18" i="126"/>
  <c r="AE19" i="126" s="1"/>
  <c r="BO49" i="5"/>
  <c r="BL22" i="5"/>
  <c r="BK53" i="5"/>
  <c r="BM49" i="5"/>
  <c r="BR22" i="5"/>
  <c r="CF61" i="5" a="1"/>
  <c r="G61" i="5" a="1"/>
  <c r="AK61" i="5" a="1"/>
  <c r="X61" i="5" a="1"/>
  <c r="L61" i="5" a="1"/>
  <c r="BZ61" i="5" a="1"/>
  <c r="AC61" i="5" a="1"/>
  <c r="AX61" i="5" a="1"/>
  <c r="AM61" i="5" a="1"/>
  <c r="AO61" i="5" a="1"/>
  <c r="D61" i="5" a="1"/>
  <c r="AE61" i="5" a="1"/>
  <c r="P61" i="5" a="1"/>
  <c r="AA61" i="5" a="1"/>
  <c r="AJ61" i="5" a="1"/>
  <c r="J61" i="5" a="1"/>
  <c r="AV61" i="5" a="1"/>
  <c r="BD61" i="5" a="1"/>
  <c r="BW61" i="5" a="1"/>
  <c r="BB61" i="5" a="1"/>
  <c r="AN61" i="5" a="1"/>
  <c r="AU61" i="5" a="1"/>
  <c r="V61" i="5" a="1"/>
  <c r="CB61" i="5" a="1"/>
  <c r="AR61" i="5" a="1"/>
  <c r="AZ61" i="5" a="1"/>
  <c r="BV61" i="5" a="1"/>
  <c r="AY61" i="5" a="1"/>
  <c r="O61" i="5" a="1"/>
  <c r="AH61" i="5" a="1"/>
  <c r="CA61" i="5" a="1"/>
  <c r="AP61" i="5" a="1"/>
  <c r="BA61" i="5" a="1"/>
  <c r="BX61" i="5" a="1"/>
  <c r="F61" i="5" a="1"/>
  <c r="AI61" i="5" a="1"/>
  <c r="S61" i="5" a="1"/>
  <c r="AW61" i="5" a="1"/>
  <c r="K61" i="5" a="1"/>
  <c r="BY61" i="5" a="1"/>
  <c r="BI61" i="5" a="1"/>
  <c r="W61" i="5" a="1"/>
  <c r="U61" i="5" a="1"/>
  <c r="BE61" i="5" a="1"/>
  <c r="H61" i="5" a="1"/>
  <c r="AF61" i="5" a="1"/>
  <c r="AQ61" i="5" a="1"/>
  <c r="AB61" i="5" a="1"/>
  <c r="CD61" i="5" a="1"/>
  <c r="M61" i="5" a="1"/>
  <c r="AD61" i="5" a="1"/>
  <c r="CE61" i="5" a="1"/>
  <c r="B61" i="5" a="1"/>
  <c r="BF61" i="5" a="1"/>
  <c r="R61" i="5" a="1"/>
  <c r="CC61" i="5" a="1"/>
  <c r="BC61" i="5" a="1"/>
  <c r="N61" i="5" a="1"/>
  <c r="AG61" i="5" a="1"/>
  <c r="BH61" i="5" a="1"/>
  <c r="I61" i="5" a="1"/>
  <c r="Q61" i="5" a="1"/>
  <c r="AL61" i="5" a="1"/>
  <c r="E61" i="5" a="1"/>
  <c r="Z61" i="5" a="1"/>
  <c r="AT61" i="5" a="1"/>
  <c r="CG61" i="5" a="1"/>
  <c r="C61" i="5" a="1"/>
  <c r="Y61" i="5" a="1"/>
  <c r="AS61" i="5" a="1"/>
  <c r="BD59" i="5" a="1"/>
  <c r="K59" i="5" a="1"/>
  <c r="D59" i="5" a="1"/>
  <c r="BB59" i="5" a="1"/>
  <c r="AN59" i="5" a="1"/>
  <c r="AY59" i="5" a="1"/>
  <c r="CB59" i="5" a="1"/>
  <c r="BY59" i="5" a="1"/>
  <c r="AX59" i="5" a="1"/>
  <c r="AV59" i="5" a="1"/>
  <c r="AB59" i="5" a="1"/>
  <c r="Z59" i="5" a="1"/>
  <c r="AO59" i="5" a="1"/>
  <c r="AD59" i="5" a="1"/>
  <c r="G59" i="5" a="1"/>
  <c r="J59" i="5" a="1"/>
  <c r="AA59" i="5" a="1"/>
  <c r="AZ59" i="5" a="1"/>
  <c r="BZ59" i="5" a="1"/>
  <c r="X59" i="5" a="1"/>
  <c r="CG59" i="5" a="1"/>
  <c r="U59" i="5" a="1"/>
  <c r="BC59" i="5" a="1"/>
  <c r="L59" i="5" a="1"/>
  <c r="BX59" i="5" a="1"/>
  <c r="AK59" i="5" a="1"/>
  <c r="AU59" i="5" a="1"/>
  <c r="H59" i="5" a="1"/>
  <c r="AF59" i="5" a="1"/>
  <c r="P59" i="5" a="1"/>
  <c r="CF59" i="5" a="1"/>
  <c r="R59" i="5" a="1"/>
  <c r="AW59" i="5" a="1"/>
  <c r="E59" i="5" a="1"/>
  <c r="AG59" i="5" a="1"/>
  <c r="BW59" i="5" a="1"/>
  <c r="BV59" i="5" a="1"/>
  <c r="M59" i="5" a="1"/>
  <c r="BI59" i="5" a="1"/>
  <c r="C59" i="5" a="1"/>
  <c r="Y59" i="5" a="1"/>
  <c r="F59" i="5" a="1"/>
  <c r="AM59" i="5" a="1"/>
  <c r="I59" i="5" a="1"/>
  <c r="AH59" i="5" a="1"/>
  <c r="AT59" i="5" a="1"/>
  <c r="CA59" i="5" a="1"/>
  <c r="O59" i="5" a="1"/>
  <c r="AC59" i="5" a="1"/>
  <c r="AS59" i="5" a="1"/>
  <c r="AR59" i="5" a="1"/>
  <c r="CC59" i="5" a="1"/>
  <c r="BF59" i="5" a="1"/>
  <c r="Q59" i="5" a="1"/>
  <c r="AJ59" i="5" a="1"/>
  <c r="CE59" i="5" a="1"/>
  <c r="B59" i="5" a="1"/>
  <c r="BH59" i="5" a="1"/>
  <c r="S59" i="5" a="1"/>
  <c r="AL59" i="5" a="1"/>
  <c r="BE59" i="5" a="1"/>
  <c r="N59" i="5" a="1"/>
  <c r="AI59" i="5" a="1"/>
  <c r="AQ59" i="5" a="1"/>
  <c r="BA59" i="5" a="1"/>
  <c r="W59" i="5" a="1"/>
  <c r="AE59" i="5" a="1"/>
  <c r="CD59" i="5" a="1"/>
  <c r="V59" i="5" a="1"/>
  <c r="AP59" i="5" a="1"/>
  <c r="CB30" i="5" a="1"/>
  <c r="AJ30" i="5" a="1"/>
  <c r="AS30" i="5" a="1"/>
  <c r="BC30" i="5" a="1"/>
  <c r="K30" i="5" a="1"/>
  <c r="AA30" i="5" a="1"/>
  <c r="BI30" i="5" a="1"/>
  <c r="C30" i="5" a="1"/>
  <c r="Q30" i="5" a="1"/>
  <c r="O30" i="5" a="1"/>
  <c r="Z30" i="5" a="1"/>
  <c r="BE30" i="5" a="1"/>
  <c r="E30" i="5" a="1"/>
  <c r="M30" i="5" a="1"/>
  <c r="AP30" i="5" a="1"/>
  <c r="AN30" i="5" a="1"/>
  <c r="G30" i="5" a="1"/>
  <c r="BZ30" i="5" a="1"/>
  <c r="BD30" i="5" a="1"/>
  <c r="BB30" i="5" a="1"/>
  <c r="AU30" i="5" a="1"/>
  <c r="BH30" i="5" a="1"/>
  <c r="AV30" i="5" a="1"/>
  <c r="BX30" i="5" a="1"/>
  <c r="Y30" i="5" a="1"/>
  <c r="X30" i="5" a="1"/>
  <c r="W30" i="5" a="1"/>
  <c r="CD30" i="5" a="1"/>
  <c r="AQ30" i="5" a="1"/>
  <c r="H30" i="5" a="1"/>
  <c r="S30" i="5" a="1"/>
  <c r="AT30" i="5" a="1"/>
  <c r="BF30" i="5" a="1"/>
  <c r="AB30" i="5" a="1"/>
  <c r="CG30" i="5" a="1"/>
  <c r="CF30" i="5" a="1"/>
  <c r="AO30" i="5" a="1"/>
  <c r="CE30" i="5" a="1"/>
  <c r="V30" i="5" a="1"/>
  <c r="AC30" i="5" a="1"/>
  <c r="AX30" i="5" a="1"/>
  <c r="AR30" i="5" a="1"/>
  <c r="CA30" i="5" a="1"/>
  <c r="D30" i="5" a="1"/>
  <c r="CC30" i="5" a="1"/>
  <c r="AF30" i="5" a="1"/>
  <c r="AL30" i="5" a="1"/>
  <c r="L30" i="5" a="1"/>
  <c r="AK30" i="5" a="1"/>
  <c r="AZ30" i="5" a="1"/>
  <c r="AY30" i="5" a="1"/>
  <c r="AW30" i="5" a="1"/>
  <c r="B30" i="5" a="1"/>
  <c r="U30" i="5" a="1"/>
  <c r="R30" i="5" a="1"/>
  <c r="AH30" i="5" a="1"/>
  <c r="P30" i="5" a="1"/>
  <c r="AG30" i="5" a="1"/>
  <c r="BV30" i="5" a="1"/>
  <c r="BA30" i="5" a="1"/>
  <c r="BW30" i="5" a="1"/>
  <c r="F30" i="5" a="1"/>
  <c r="N30" i="5" a="1"/>
  <c r="AI30" i="5" a="1"/>
  <c r="J30" i="5" a="1"/>
  <c r="AE30" i="5" a="1"/>
  <c r="AM30" i="5" a="1"/>
  <c r="I30" i="5" a="1"/>
  <c r="AD30" i="5" a="1"/>
  <c r="BY30" i="5" a="1"/>
  <c r="BJ14" i="73" l="1"/>
  <c r="BJ10" i="73"/>
  <c r="BJ11" i="73"/>
  <c r="AA6" i="251"/>
  <c r="S18" i="251"/>
  <c r="AA8" i="251" s="1"/>
  <c r="Q3186" i="251"/>
  <c r="Q9962" i="251"/>
  <c r="Q9809" i="251"/>
  <c r="Q3008" i="251"/>
  <c r="Q5564" i="251"/>
  <c r="Q711" i="251"/>
  <c r="Q2755" i="251"/>
  <c r="Q8840" i="251"/>
  <c r="Q9866" i="251"/>
  <c r="Q3522" i="251"/>
  <c r="Q3024" i="251"/>
  <c r="Q1874" i="251"/>
  <c r="Q8114" i="251"/>
  <c r="Q9894" i="251"/>
  <c r="Q5861" i="251"/>
  <c r="Q2610" i="251"/>
  <c r="Q5873" i="251"/>
  <c r="Q4012" i="251"/>
  <c r="Q8846" i="251"/>
  <c r="Q3600" i="251"/>
  <c r="Q7768" i="251"/>
  <c r="Q7117" i="251"/>
  <c r="Q3654" i="251"/>
  <c r="Q1537" i="251"/>
  <c r="Q3324" i="251"/>
  <c r="Q1101" i="251"/>
  <c r="Q2335" i="251"/>
  <c r="Q2125" i="251"/>
  <c r="Q4010" i="251"/>
  <c r="Q919" i="251"/>
  <c r="Q3453" i="251"/>
  <c r="Q3566" i="251"/>
  <c r="Q5965" i="251"/>
  <c r="Q339" i="251"/>
  <c r="Q9981" i="251"/>
  <c r="Q6105" i="251"/>
  <c r="Q9277" i="251"/>
  <c r="Q6074" i="251"/>
  <c r="Q542" i="251"/>
  <c r="Q946" i="251"/>
  <c r="Q9941" i="251"/>
  <c r="Q6215" i="251"/>
  <c r="Q1536" i="251"/>
  <c r="Q5737" i="251"/>
  <c r="Q1142" i="251"/>
  <c r="Q6924" i="251"/>
  <c r="Q5633" i="251"/>
  <c r="Q1852" i="251"/>
  <c r="Q5840" i="251"/>
  <c r="Q6698" i="251"/>
  <c r="P4668" i="251"/>
  <c r="Q6489" i="251"/>
  <c r="P5000" i="251"/>
  <c r="P5918" i="251"/>
  <c r="P8871" i="251"/>
  <c r="P5997" i="251"/>
  <c r="P8251" i="251"/>
  <c r="P5726" i="251"/>
  <c r="Q1708" i="251"/>
  <c r="Q4114" i="251"/>
  <c r="P6955" i="251"/>
  <c r="P7977" i="251"/>
  <c r="P9633" i="251"/>
  <c r="P2921" i="251"/>
  <c r="P6882" i="251"/>
  <c r="P1606" i="251"/>
  <c r="P7551" i="251"/>
  <c r="P8332" i="251"/>
  <c r="P7687" i="251"/>
  <c r="P1886" i="251"/>
  <c r="P5957" i="251"/>
  <c r="P6563" i="251"/>
  <c r="P2013" i="251"/>
  <c r="P946" i="251"/>
  <c r="P2805" i="251"/>
  <c r="P6971" i="251"/>
  <c r="Q7836" i="251"/>
  <c r="P7444" i="251"/>
  <c r="P5872" i="251"/>
  <c r="P8075" i="251"/>
  <c r="P6518" i="251"/>
  <c r="Q5417" i="251"/>
  <c r="P3225" i="251"/>
  <c r="P3576" i="251"/>
  <c r="P7628" i="251"/>
  <c r="P2084" i="251"/>
  <c r="P5874" i="251"/>
  <c r="P6058" i="251"/>
  <c r="P8860" i="251"/>
  <c r="P674" i="251"/>
  <c r="P6089" i="251"/>
  <c r="P7927" i="251"/>
  <c r="P92" i="251"/>
  <c r="P1928" i="251"/>
  <c r="P405" i="251"/>
  <c r="P3060" i="251"/>
  <c r="P6653" i="251"/>
  <c r="P3172" i="251"/>
  <c r="P5337" i="251"/>
  <c r="Q8137" i="251"/>
  <c r="P9927" i="251"/>
  <c r="P998" i="251"/>
  <c r="P6917" i="251"/>
  <c r="P9800" i="251"/>
  <c r="P186" i="251"/>
  <c r="P3910" i="251"/>
  <c r="P2419" i="251"/>
  <c r="P6792" i="251"/>
  <c r="P235" i="251"/>
  <c r="P7440" i="251"/>
  <c r="P2384" i="251"/>
  <c r="Q3467" i="251"/>
  <c r="P2261" i="251"/>
  <c r="P273" i="251"/>
  <c r="P2226" i="251"/>
  <c r="Q5442" i="251"/>
  <c r="P5101" i="251"/>
  <c r="P5724" i="251"/>
  <c r="P8350" i="251"/>
  <c r="P157" i="251"/>
  <c r="P5786" i="251"/>
  <c r="P6643" i="251"/>
  <c r="P7746" i="251"/>
  <c r="Q8580" i="251"/>
  <c r="P1607" i="251"/>
  <c r="P2801" i="251"/>
  <c r="P6483" i="251"/>
  <c r="P2978" i="251"/>
  <c r="P5205" i="251"/>
  <c r="Q8009" i="251"/>
  <c r="P9849" i="251"/>
  <c r="P821" i="251"/>
  <c r="P6830" i="251"/>
  <c r="P9726" i="251"/>
  <c r="P35" i="251"/>
  <c r="P3822" i="251"/>
  <c r="P6791" i="251"/>
  <c r="Q1319" i="251"/>
  <c r="P9326" i="251"/>
  <c r="P1237" i="251"/>
  <c r="P9951" i="251"/>
  <c r="Q5193" i="251"/>
  <c r="P4347" i="251"/>
  <c r="P5409" i="251"/>
  <c r="P7844" i="251"/>
  <c r="P5485" i="251"/>
  <c r="P536" i="251"/>
  <c r="P7576" i="251"/>
  <c r="Q8521" i="251"/>
  <c r="P1359" i="251"/>
  <c r="P2499" i="251"/>
  <c r="P8471" i="251"/>
  <c r="P6301" i="251"/>
  <c r="P4759" i="251"/>
  <c r="Q4854" i="251"/>
  <c r="P9399" i="251"/>
  <c r="P9758" i="251"/>
  <c r="P6730" i="251"/>
  <c r="P9647" i="251"/>
  <c r="P10002" i="251"/>
  <c r="P6397" i="251"/>
  <c r="P6236" i="251"/>
  <c r="Q8258" i="251"/>
  <c r="Q475" i="251"/>
  <c r="P7666" i="251"/>
  <c r="P8883" i="251"/>
  <c r="Q3777" i="251"/>
  <c r="P3556" i="251"/>
  <c r="P5103" i="251"/>
  <c r="P6776" i="251"/>
  <c r="P4087" i="251"/>
  <c r="P7381" i="251"/>
  <c r="Q8464" i="251"/>
  <c r="P320" i="251"/>
  <c r="P2237" i="251"/>
  <c r="P8026" i="251"/>
  <c r="P2498" i="251"/>
  <c r="P4615" i="251"/>
  <c r="Q1069" i="251"/>
  <c r="P9316" i="251"/>
  <c r="P9668" i="251"/>
  <c r="P6346" i="251"/>
  <c r="P9575" i="251"/>
  <c r="P9946" i="251"/>
  <c r="P6363" i="251"/>
  <c r="P993" i="251"/>
  <c r="Q6731" i="251"/>
  <c r="P9559" i="251"/>
  <c r="P5513" i="251"/>
  <c r="Q7649" i="251"/>
  <c r="P9009" i="251"/>
  <c r="P5869" i="251"/>
  <c r="P7891" i="251"/>
  <c r="P6980" i="251"/>
  <c r="Q9767" i="251"/>
  <c r="Q1325" i="251"/>
  <c r="P2486" i="251"/>
  <c r="P4698" i="251"/>
  <c r="Q9746" i="251"/>
  <c r="P3756" i="251"/>
  <c r="P7245" i="251"/>
  <c r="P9256" i="251"/>
  <c r="P22" i="251"/>
  <c r="P9474" i="251"/>
  <c r="P1924" i="251"/>
  <c r="P7862" i="251"/>
  <c r="P2236" i="251"/>
  <c r="P4458" i="251"/>
  <c r="P8925" i="251"/>
  <c r="P9218" i="251"/>
  <c r="P9393" i="251"/>
  <c r="P5823" i="251"/>
  <c r="P9498" i="251"/>
  <c r="P9641" i="251"/>
  <c r="P1651" i="251"/>
  <c r="P6327" i="251"/>
  <c r="P961" i="251"/>
  <c r="P4480" i="251"/>
  <c r="Q9578" i="251"/>
  <c r="P9136" i="251"/>
  <c r="Q6779" i="251"/>
  <c r="P7931" i="251"/>
  <c r="P3461" i="251"/>
  <c r="P6574" i="251"/>
  <c r="P2206" i="251"/>
  <c r="P9320" i="251"/>
  <c r="Q945" i="251"/>
  <c r="P1292" i="251"/>
  <c r="P8444" i="251"/>
  <c r="P4397" i="251"/>
  <c r="P9031" i="251"/>
  <c r="Q9678" i="251"/>
  <c r="P3330" i="251"/>
  <c r="P7063" i="251"/>
  <c r="P9102" i="251"/>
  <c r="P9219" i="251"/>
  <c r="P1605" i="251"/>
  <c r="P7704" i="251"/>
  <c r="P1593" i="251"/>
  <c r="P4295" i="251"/>
  <c r="P8816" i="251"/>
  <c r="P8927" i="251"/>
  <c r="P9299" i="251"/>
  <c r="P9924" i="251"/>
  <c r="P5063" i="251"/>
  <c r="P2132" i="251"/>
  <c r="P9287" i="251"/>
  <c r="P8233" i="251"/>
  <c r="P1565" i="251"/>
  <c r="P897" i="251"/>
  <c r="P4448" i="251"/>
  <c r="P583" i="251"/>
  <c r="P8146" i="251"/>
  <c r="P8592" i="251"/>
  <c r="Q6094" i="251"/>
  <c r="P5316" i="251"/>
  <c r="P5054" i="251"/>
  <c r="P9978" i="251"/>
  <c r="P261" i="251"/>
  <c r="Q9554" i="251"/>
  <c r="P8249" i="251"/>
  <c r="P4028" i="251"/>
  <c r="P8791" i="251"/>
  <c r="Q9422" i="251"/>
  <c r="Q9581" i="251"/>
  <c r="P2927" i="251"/>
  <c r="P10011" i="251"/>
  <c r="P99" i="251"/>
  <c r="P8977" i="251"/>
  <c r="P7865" i="251"/>
  <c r="P3611" i="251"/>
  <c r="P689" i="251"/>
  <c r="P4150" i="251"/>
  <c r="P5580" i="251"/>
  <c r="P8514" i="251"/>
  <c r="P9210" i="251"/>
  <c r="P9848" i="251"/>
  <c r="P4069" i="251"/>
  <c r="P1966" i="251"/>
  <c r="P9223" i="251"/>
  <c r="P8176" i="251"/>
  <c r="P1188" i="251"/>
  <c r="P101" i="251"/>
  <c r="P3202" i="251"/>
  <c r="P260" i="251"/>
  <c r="P762" i="251"/>
  <c r="P4416" i="251"/>
  <c r="P8053" i="251"/>
  <c r="Q9695" i="251"/>
  <c r="Q4524" i="251"/>
  <c r="P1774" i="251"/>
  <c r="Q6927" i="251"/>
  <c r="P9294" i="251"/>
  <c r="P9089" i="251"/>
  <c r="Q8236" i="251"/>
  <c r="P7959" i="251"/>
  <c r="Q3877" i="251"/>
  <c r="P8566" i="251"/>
  <c r="P4936" i="251"/>
  <c r="P5533" i="251"/>
  <c r="P9817" i="251"/>
  <c r="P8827" i="251"/>
  <c r="P7550" i="251"/>
  <c r="P3390" i="251"/>
  <c r="P304" i="251"/>
  <c r="P4004" i="251"/>
  <c r="P1268" i="251"/>
  <c r="P8415" i="251"/>
  <c r="P9114" i="251"/>
  <c r="P9755" i="251"/>
  <c r="P3108" i="251"/>
  <c r="P1790" i="251"/>
  <c r="P9869" i="251"/>
  <c r="P8825" i="251"/>
  <c r="P8118" i="251"/>
  <c r="P974" i="251"/>
  <c r="P2356" i="251"/>
  <c r="P222" i="251"/>
  <c r="P4384" i="251"/>
  <c r="P9250" i="251"/>
  <c r="P5394" i="251"/>
  <c r="Q9415" i="251"/>
  <c r="Q9091" i="251"/>
  <c r="P8679" i="251"/>
  <c r="Q5988" i="251"/>
  <c r="Q9580" i="251"/>
  <c r="Q8142" i="251"/>
  <c r="P7731" i="251"/>
  <c r="Q3325" i="251"/>
  <c r="P8312" i="251"/>
  <c r="P4225" i="251"/>
  <c r="P5245" i="251"/>
  <c r="P9591" i="251"/>
  <c r="P8677" i="251"/>
  <c r="Q1905" i="251"/>
  <c r="P5776" i="251"/>
  <c r="P3068" i="251"/>
  <c r="P3844" i="251"/>
  <c r="P1061" i="251"/>
  <c r="P7662" i="251"/>
  <c r="P9014" i="251"/>
  <c r="P9660" i="251"/>
  <c r="P2945" i="251"/>
  <c r="P399" i="251"/>
  <c r="P8804" i="251"/>
  <c r="P5807" i="251"/>
  <c r="P7357" i="251"/>
  <c r="P7952" i="251"/>
  <c r="P732" i="251"/>
  <c r="P2295" i="251"/>
  <c r="P185" i="251"/>
  <c r="P7558" i="251"/>
  <c r="P4670" i="251"/>
  <c r="Q9014" i="251"/>
  <c r="P7376" i="251"/>
  <c r="Q7858" i="251"/>
  <c r="P4015" i="251"/>
  <c r="Q5244" i="251"/>
  <c r="Q8438" i="251"/>
  <c r="Q8041" i="251"/>
  <c r="P6604" i="251"/>
  <c r="P9068" i="251"/>
  <c r="P7277" i="251"/>
  <c r="P3896" i="251"/>
  <c r="P4908" i="251"/>
  <c r="P6956" i="251"/>
  <c r="P2453" i="251"/>
  <c r="P9410" i="251"/>
  <c r="P8238" i="251"/>
  <c r="P8529" i="251"/>
  <c r="Q160" i="251"/>
  <c r="P8476" i="251"/>
  <c r="P5371" i="251"/>
  <c r="P2822" i="251"/>
  <c r="Q9909" i="251"/>
  <c r="P3671" i="251"/>
  <c r="P620" i="251"/>
  <c r="P7549" i="251"/>
  <c r="P8919" i="251"/>
  <c r="P6103" i="251"/>
  <c r="P8462" i="251"/>
  <c r="P5719" i="251"/>
  <c r="P7291" i="251"/>
  <c r="P1938" i="251"/>
  <c r="P3594" i="251"/>
  <c r="P6284" i="251"/>
  <c r="P3933" i="251"/>
  <c r="P8657" i="251"/>
  <c r="P6789" i="251"/>
  <c r="P8418" i="251"/>
  <c r="Q6312" i="251"/>
  <c r="Q8928" i="251"/>
  <c r="P8873" i="251"/>
  <c r="P9715" i="251"/>
  <c r="Q3620" i="251"/>
  <c r="P4654" i="251"/>
  <c r="Q7964" i="251"/>
  <c r="P6325" i="251"/>
  <c r="P8861" i="251"/>
  <c r="P6993" i="251"/>
  <c r="P3515" i="251"/>
  <c r="P2127" i="251"/>
  <c r="P6410" i="251"/>
  <c r="P1543" i="251"/>
  <c r="P9176" i="251"/>
  <c r="P8065" i="251"/>
  <c r="P8368" i="251"/>
  <c r="P9094" i="251"/>
  <c r="P7730" i="251"/>
  <c r="P7856" i="251"/>
  <c r="P4982" i="251"/>
  <c r="P1630" i="251"/>
  <c r="Q9872" i="251"/>
  <c r="P6832" i="251"/>
  <c r="P8193" i="251"/>
  <c r="P5964" i="251"/>
  <c r="Q9706" i="251"/>
  <c r="P9476" i="251"/>
  <c r="P8379" i="251"/>
  <c r="P5629" i="251"/>
  <c r="P7037" i="251"/>
  <c r="P1819" i="251"/>
  <c r="P4891" i="251"/>
  <c r="P3013" i="251"/>
  <c r="P7554" i="251"/>
  <c r="P6173" i="251"/>
  <c r="Q5337" i="251"/>
  <c r="Q8547" i="251"/>
  <c r="P8383" i="251"/>
  <c r="P8145" i="251"/>
  <c r="Q2314" i="251"/>
  <c r="P2726" i="251"/>
  <c r="Q3938" i="251"/>
  <c r="P6060" i="251"/>
  <c r="P8590" i="251"/>
  <c r="P5885" i="251"/>
  <c r="P5815" i="251"/>
  <c r="P1048" i="251"/>
  <c r="P8957" i="251"/>
  <c r="P7929" i="251"/>
  <c r="P8235" i="251"/>
  <c r="P8958" i="251"/>
  <c r="P6677" i="251"/>
  <c r="P7702" i="251"/>
  <c r="P4531" i="251"/>
  <c r="P721" i="251"/>
  <c r="Q9518" i="251"/>
  <c r="P6707" i="251"/>
  <c r="P1060" i="251"/>
  <c r="P5827" i="251"/>
  <c r="Q9666" i="251"/>
  <c r="P9388" i="251"/>
  <c r="P4312" i="251"/>
  <c r="P5446" i="251"/>
  <c r="P6968" i="251"/>
  <c r="P5532" i="251"/>
  <c r="P4412" i="251"/>
  <c r="P900" i="251"/>
  <c r="P1827" i="251"/>
  <c r="P6871" i="251"/>
  <c r="P5393" i="251"/>
  <c r="P8863" i="251"/>
  <c r="Q8123" i="251"/>
  <c r="P7831" i="251"/>
  <c r="P5659" i="251"/>
  <c r="Q1526" i="251"/>
  <c r="P558" i="251"/>
  <c r="Q3795" i="251"/>
  <c r="P5725" i="251"/>
  <c r="P8358" i="251"/>
  <c r="P4914" i="251"/>
  <c r="P5194" i="251"/>
  <c r="P8261" i="251"/>
  <c r="P543" i="251"/>
  <c r="P8721" i="251"/>
  <c r="P7756" i="251"/>
  <c r="P8057" i="251"/>
  <c r="P8054" i="251"/>
  <c r="P7512" i="251"/>
  <c r="P4081" i="251"/>
  <c r="P325" i="251"/>
  <c r="Q9480" i="251"/>
  <c r="Q3501" i="251"/>
  <c r="P6597" i="251"/>
  <c r="P873" i="251"/>
  <c r="P5557" i="251"/>
  <c r="Q8644" i="251"/>
  <c r="P8497" i="251"/>
  <c r="P8824" i="251"/>
  <c r="P3672" i="251"/>
  <c r="P4198" i="251"/>
  <c r="P6847" i="251"/>
  <c r="Q586" i="251"/>
  <c r="P800" i="251"/>
  <c r="P6280" i="251"/>
  <c r="P763" i="251"/>
  <c r="Q5879" i="251"/>
  <c r="P5064" i="251"/>
  <c r="P9087" i="251"/>
  <c r="P7127" i="251"/>
  <c r="P1095" i="251"/>
  <c r="Q684" i="251"/>
  <c r="P9029" i="251"/>
  <c r="Q3680" i="251"/>
  <c r="P5448" i="251"/>
  <c r="P8110" i="251"/>
  <c r="P2128" i="251"/>
  <c r="P7780" i="251"/>
  <c r="P8457" i="251"/>
  <c r="P4827" i="251"/>
  <c r="P7928" i="251"/>
  <c r="P7916" i="251"/>
  <c r="P9083" i="251"/>
  <c r="P7365" i="251"/>
  <c r="P3391" i="251"/>
  <c r="P23" i="251"/>
  <c r="P6012" i="251"/>
  <c r="P9044" i="251"/>
  <c r="P6481" i="251"/>
  <c r="P618" i="251"/>
  <c r="P5429" i="251"/>
  <c r="P6227" i="251"/>
  <c r="P8278" i="251"/>
  <c r="P8747" i="251"/>
  <c r="P2622" i="251"/>
  <c r="P2957" i="251"/>
  <c r="P5204" i="251"/>
  <c r="Q9863" i="251"/>
  <c r="P9711" i="251"/>
  <c r="P4861" i="251"/>
  <c r="Q9591" i="251"/>
  <c r="Q5635" i="251"/>
  <c r="P1241" i="251"/>
  <c r="P7934" i="251"/>
  <c r="P4356" i="251"/>
  <c r="P8664" i="251"/>
  <c r="P9752" i="251"/>
  <c r="Q6624" i="251"/>
  <c r="P5106" i="251"/>
  <c r="P7619" i="251"/>
  <c r="P1592" i="251"/>
  <c r="P8254" i="251"/>
  <c r="P4614" i="251"/>
  <c r="P6723" i="251"/>
  <c r="P7742" i="251"/>
  <c r="P6515" i="251"/>
  <c r="P3862" i="251"/>
  <c r="P2832" i="251"/>
  <c r="P5878" i="251"/>
  <c r="P8848" i="251"/>
  <c r="P4424" i="251"/>
  <c r="P367" i="251"/>
  <c r="P5010" i="251"/>
  <c r="P6115" i="251"/>
  <c r="P7056" i="251"/>
  <c r="P8659" i="251"/>
  <c r="P2462" i="251"/>
  <c r="P2833" i="251"/>
  <c r="P5134" i="251"/>
  <c r="P3854" i="251"/>
  <c r="Q832" i="251"/>
  <c r="Q3597" i="251"/>
  <c r="Q2507" i="251"/>
  <c r="Q3871" i="251"/>
  <c r="Q193" i="251"/>
  <c r="Q2546" i="251"/>
  <c r="Q3909" i="251"/>
  <c r="Q238" i="251"/>
  <c r="Q2588" i="251"/>
  <c r="Q285" i="251"/>
  <c r="Q2629" i="251"/>
  <c r="Q331" i="251"/>
  <c r="Q4097" i="251"/>
  <c r="Q380" i="251"/>
  <c r="Q4787" i="251"/>
  <c r="Q2923" i="251"/>
  <c r="Q5523" i="251"/>
  <c r="Q766" i="251"/>
  <c r="Q2056" i="251"/>
  <c r="Q3611" i="251"/>
  <c r="Q5491" i="251"/>
  <c r="Q2466" i="251"/>
  <c r="Q6515" i="251"/>
  <c r="Q4751" i="251"/>
  <c r="Q9586" i="251"/>
  <c r="Q2295" i="251"/>
  <c r="Q6472" i="251"/>
  <c r="Q8694" i="251"/>
  <c r="Q8728" i="251"/>
  <c r="Q9753" i="251"/>
  <c r="Q2556" i="251"/>
  <c r="Q6331" i="251"/>
  <c r="Q3541" i="251"/>
  <c r="Q3575" i="251"/>
  <c r="Q9817" i="251"/>
  <c r="Q5986" i="251"/>
  <c r="Q3747" i="251"/>
  <c r="Q6062" i="251"/>
  <c r="Q7405" i="251"/>
  <c r="Q793" i="251"/>
  <c r="Q4361" i="251"/>
  <c r="Q1610" i="251"/>
  <c r="Q1973" i="251"/>
  <c r="Q4395" i="251"/>
  <c r="Q3383" i="251"/>
  <c r="Q2005" i="251"/>
  <c r="Q2963" i="251"/>
  <c r="Q399" i="251"/>
  <c r="Q4527" i="251"/>
  <c r="Q3484" i="251"/>
  <c r="Q131" i="251"/>
  <c r="Q7252" i="251"/>
  <c r="Q6282" i="251"/>
  <c r="Q1161" i="251"/>
  <c r="Q3691" i="251"/>
  <c r="Q8902" i="251"/>
  <c r="Q6064" i="251"/>
  <c r="Q3635" i="251"/>
  <c r="Q9785" i="251"/>
  <c r="Q7288" i="251"/>
  <c r="Q6332" i="251"/>
  <c r="Q1331" i="251"/>
  <c r="Q3814" i="251"/>
  <c r="Q3830" i="251"/>
  <c r="Q7954" i="251"/>
  <c r="Q9268" i="251"/>
  <c r="Q1574" i="251"/>
  <c r="Q4817" i="251"/>
  <c r="Q7989" i="251"/>
  <c r="Q9309" i="251"/>
  <c r="Q3972" i="251"/>
  <c r="Q4872" i="251"/>
  <c r="Q9121" i="251"/>
  <c r="Q3546" i="251"/>
  <c r="Q8023" i="251"/>
  <c r="Q9388" i="251"/>
  <c r="Q4029" i="251"/>
  <c r="Q5915" i="251"/>
  <c r="Q726" i="251"/>
  <c r="Q3542" i="251"/>
  <c r="Q9546" i="251"/>
  <c r="Q8053" i="251"/>
  <c r="Q3304" i="251"/>
  <c r="Q9607" i="251"/>
  <c r="Q806" i="251"/>
  <c r="Q8097" i="251"/>
  <c r="Q3369" i="251"/>
  <c r="Q844" i="251"/>
  <c r="Q882" i="251"/>
  <c r="Q8221" i="251"/>
  <c r="Q1426" i="251"/>
  <c r="Q3500" i="251"/>
  <c r="Q315" i="251"/>
  <c r="Q1080" i="251"/>
  <c r="Q8346" i="251"/>
  <c r="Q1517" i="251"/>
  <c r="Q4044" i="251"/>
  <c r="Q401" i="251"/>
  <c r="Q9822" i="251"/>
  <c r="Q1587" i="251"/>
  <c r="Q4102" i="251"/>
  <c r="Q5982" i="251"/>
  <c r="Q170" i="251"/>
  <c r="Q8022" i="251"/>
  <c r="Q5410" i="251"/>
  <c r="Q8475" i="251"/>
  <c r="Q6466" i="251"/>
  <c r="Q3090" i="251"/>
  <c r="Q7953" i="251"/>
  <c r="Q3283" i="251"/>
  <c r="Q7857" i="251"/>
  <c r="Q1656" i="251"/>
  <c r="Q1347" i="251"/>
  <c r="Q9225" i="251"/>
  <c r="Q9710" i="251"/>
  <c r="Q3974" i="251"/>
  <c r="Q8632" i="251"/>
  <c r="Q1503" i="251"/>
  <c r="Q1586" i="251"/>
  <c r="Q5291" i="251"/>
  <c r="Q6176" i="251"/>
  <c r="Q5637" i="251"/>
  <c r="Q8929" i="251"/>
  <c r="Q114" i="251"/>
  <c r="Q8056" i="251"/>
  <c r="Q3415" i="251"/>
  <c r="Q1770" i="251"/>
  <c r="Q7892" i="251"/>
  <c r="Q4054" i="251"/>
  <c r="Q8689" i="251"/>
  <c r="Q1603" i="251"/>
  <c r="Q43" i="251"/>
  <c r="Q1929" i="251"/>
  <c r="Q2416" i="251"/>
  <c r="Q6797" i="251"/>
  <c r="Q5739" i="251"/>
  <c r="Q9033" i="251"/>
  <c r="Q4311" i="251"/>
  <c r="Q233" i="251"/>
  <c r="Q2949" i="251"/>
  <c r="Q3472" i="251"/>
  <c r="Q1865" i="251"/>
  <c r="Q8000" i="251"/>
  <c r="Q4747" i="251"/>
  <c r="Q4201" i="251"/>
  <c r="Q9027" i="251"/>
  <c r="Q8690" i="251"/>
  <c r="Q161" i="251"/>
  <c r="Q2813" i="251"/>
  <c r="Q2572" i="251"/>
  <c r="Q6881" i="251"/>
  <c r="Q5839" i="251"/>
  <c r="Q4420" i="251"/>
  <c r="Q289" i="251"/>
  <c r="Q3018" i="251"/>
  <c r="Q3538" i="251"/>
  <c r="Q7879" i="251"/>
  <c r="Q8060" i="251"/>
  <c r="Q8789" i="251"/>
  <c r="Q4355" i="251"/>
  <c r="Q9254" i="251"/>
  <c r="Q8802" i="251"/>
  <c r="Q1907" i="251"/>
  <c r="Q4942" i="251"/>
  <c r="Q2704" i="251"/>
  <c r="Q6986" i="251"/>
  <c r="Q9420" i="251"/>
  <c r="Q6118" i="251"/>
  <c r="Q1965" i="251"/>
  <c r="Q520" i="251"/>
  <c r="Q4848" i="251"/>
  <c r="Q4742" i="251"/>
  <c r="Q7995" i="251"/>
  <c r="Q8116" i="251"/>
  <c r="Q4437" i="251"/>
  <c r="Q9300" i="251"/>
  <c r="Q8859" i="251"/>
  <c r="Q2008" i="251"/>
  <c r="Q5290" i="251"/>
  <c r="Q2863" i="251"/>
  <c r="Q910" i="251"/>
  <c r="Q9502" i="251"/>
  <c r="Q3025" i="251"/>
  <c r="Q2228" i="251"/>
  <c r="Q4905" i="251"/>
  <c r="Q9467" i="251"/>
  <c r="Q8108" i="251"/>
  <c r="Q8168" i="251"/>
  <c r="Q4591" i="251"/>
  <c r="Q8918" i="251"/>
  <c r="Q2673" i="251"/>
  <c r="Q5496" i="251"/>
  <c r="Q2994" i="251"/>
  <c r="Q1085" i="251"/>
  <c r="Q3164" i="251"/>
  <c r="Q6343" i="251"/>
  <c r="Q2312" i="251"/>
  <c r="Q4951" i="251"/>
  <c r="Q9506" i="251"/>
  <c r="Q3170" i="251"/>
  <c r="Q8164" i="251"/>
  <c r="Q10014" i="251"/>
  <c r="Q7828" i="251"/>
  <c r="Q2354" i="251"/>
  <c r="Q5003" i="251"/>
  <c r="Q3238" i="251"/>
  <c r="Q8213" i="251"/>
  <c r="Q7889" i="251"/>
  <c r="Q274" i="251"/>
  <c r="Q9086" i="251"/>
  <c r="Q2853" i="251"/>
  <c r="Q1601" i="251"/>
  <c r="Q8699" i="251"/>
  <c r="Q9404" i="251"/>
  <c r="Q70" i="251"/>
  <c r="Q4112" i="251"/>
  <c r="Q3864" i="251"/>
  <c r="Q3454" i="251"/>
  <c r="Q6935" i="251"/>
  <c r="Q4835" i="251"/>
  <c r="Q5262" i="251"/>
  <c r="Q1501" i="251"/>
  <c r="Q3430" i="251"/>
  <c r="Q8277" i="251"/>
  <c r="Q7945" i="251"/>
  <c r="Q416" i="251"/>
  <c r="Q9456" i="251"/>
  <c r="Q1806" i="251"/>
  <c r="Q8775" i="251"/>
  <c r="Q9484" i="251"/>
  <c r="Q265" i="251"/>
  <c r="Q5838" i="251"/>
  <c r="Q4011" i="251"/>
  <c r="Q3742" i="251"/>
  <c r="Q7037" i="251"/>
  <c r="Q6078" i="251"/>
  <c r="Q5314" i="251"/>
  <c r="Q1575" i="251"/>
  <c r="Q4917" i="251"/>
  <c r="Q758" i="251"/>
  <c r="Q618" i="251"/>
  <c r="Q525" i="251"/>
  <c r="Q9513" i="251"/>
  <c r="Q1911" i="251"/>
  <c r="Q8871" i="251"/>
  <c r="Q1233" i="251"/>
  <c r="Q5963" i="251"/>
  <c r="Q6110" i="251"/>
  <c r="Q144" i="251"/>
  <c r="Q1635" i="251"/>
  <c r="Q9186" i="251"/>
  <c r="Q1649" i="251"/>
  <c r="Q9322" i="251"/>
  <c r="Q4158" i="251"/>
  <c r="Q2654" i="251"/>
  <c r="Q734" i="251"/>
  <c r="Q647" i="251"/>
  <c r="Q9565" i="251"/>
  <c r="Q2011" i="251"/>
  <c r="Q8958" i="251"/>
  <c r="Q1419" i="251"/>
  <c r="Q9329" i="251"/>
  <c r="Q4732" i="251"/>
  <c r="Q8816" i="251"/>
  <c r="Q4734" i="251"/>
  <c r="Q1724" i="251"/>
  <c r="Q2313" i="251"/>
  <c r="Q2500" i="251"/>
  <c r="Q9226" i="251"/>
  <c r="Q1723" i="251"/>
  <c r="Q903" i="251"/>
  <c r="Q9360" i="251"/>
  <c r="Q4211" i="251"/>
  <c r="Q974" i="251"/>
  <c r="Q774" i="251"/>
  <c r="Q9614" i="251"/>
  <c r="Q2122" i="251"/>
  <c r="Q9045" i="251"/>
  <c r="Q1609" i="251"/>
  <c r="Q9419" i="251"/>
  <c r="Q4865" i="251"/>
  <c r="Q8993" i="251"/>
  <c r="Q5087" i="251"/>
  <c r="Q4867" i="251"/>
  <c r="Q1864" i="251"/>
  <c r="Q4440" i="251"/>
  <c r="Q5828" i="251"/>
  <c r="Q1799" i="251"/>
  <c r="Q988" i="251"/>
  <c r="Q9398" i="251"/>
  <c r="Q5027" i="251"/>
  <c r="Q1224" i="251"/>
  <c r="Q1802" i="251"/>
  <c r="Q2205" i="251"/>
  <c r="Q9803" i="251"/>
  <c r="Q6566" i="251"/>
  <c r="Q9501" i="251"/>
  <c r="Q4982" i="251"/>
  <c r="Q9165" i="251"/>
  <c r="Q6075" i="251"/>
  <c r="Q5089" i="251"/>
  <c r="Q2051" i="251"/>
  <c r="Q8765" i="251"/>
  <c r="Q5959" i="251"/>
  <c r="Q9765" i="251"/>
  <c r="Q1011" i="251"/>
  <c r="Q3134" i="251"/>
  <c r="Q5275" i="251"/>
  <c r="Q6056" i="251"/>
  <c r="Q221" i="251"/>
  <c r="Q5725" i="251"/>
  <c r="Q1194" i="251"/>
  <c r="Q3570" i="251"/>
  <c r="Q2573" i="251"/>
  <c r="Q3741" i="251"/>
  <c r="Q6632" i="251"/>
  <c r="Q8610" i="251"/>
  <c r="Q7554" i="251"/>
  <c r="Q3370" i="251"/>
  <c r="P3930" i="251"/>
  <c r="P1245" i="251"/>
  <c r="P7825" i="251"/>
  <c r="P9983" i="251"/>
  <c r="P4246" i="251"/>
  <c r="P4860" i="251"/>
  <c r="P2329" i="251"/>
  <c r="P7370" i="251"/>
  <c r="P8605" i="251"/>
  <c r="P7501" i="251"/>
  <c r="Q3239" i="251"/>
  <c r="P8818" i="251"/>
  <c r="P126" i="251"/>
  <c r="P7636" i="251"/>
  <c r="P629" i="251"/>
  <c r="P4892" i="251"/>
  <c r="P7496" i="251"/>
  <c r="P6790" i="251"/>
  <c r="P759" i="251"/>
  <c r="Q7761" i="251"/>
  <c r="Q9845" i="251"/>
  <c r="P3012" i="251"/>
  <c r="P8185" i="251"/>
  <c r="P555" i="251"/>
  <c r="P8384" i="251"/>
  <c r="P9319" i="251"/>
  <c r="P9544" i="251"/>
  <c r="P5917" i="251"/>
  <c r="P8757" i="251"/>
  <c r="P9922" i="251"/>
  <c r="P5671" i="251"/>
  <c r="P6979" i="251"/>
  <c r="Q9500" i="251"/>
  <c r="P7122" i="251"/>
  <c r="P8697" i="251"/>
  <c r="P5113" i="251"/>
  <c r="P7151" i="251"/>
  <c r="P9371" i="251"/>
  <c r="Q6821" i="251"/>
  <c r="Q5088" i="251"/>
  <c r="P7833" i="251"/>
  <c r="P3521" i="251"/>
  <c r="P2661" i="251"/>
  <c r="P4503" i="251"/>
  <c r="P4845" i="251"/>
  <c r="P5132" i="251"/>
  <c r="Q3040" i="251"/>
  <c r="P2030" i="251"/>
  <c r="P7425" i="251"/>
  <c r="P9531" i="251"/>
  <c r="P8665" i="251"/>
  <c r="P1365" i="251"/>
  <c r="P5774" i="251"/>
  <c r="P6324" i="251"/>
  <c r="P6996" i="251"/>
  <c r="P6674" i="251"/>
  <c r="P8460" i="251"/>
  <c r="P6516" i="251"/>
  <c r="P6673" i="251"/>
  <c r="P7358" i="251"/>
  <c r="P7569" i="251"/>
  <c r="P3344" i="251"/>
  <c r="Q3046" i="251"/>
  <c r="P6608" i="251"/>
  <c r="P131" i="251"/>
  <c r="P8710" i="251"/>
  <c r="P9479" i="251"/>
  <c r="P4421" i="251"/>
  <c r="P7292" i="251"/>
  <c r="Q6104" i="251"/>
  <c r="P2363" i="251"/>
  <c r="P435" i="251"/>
  <c r="Q4708" i="251"/>
  <c r="P8634" i="251"/>
  <c r="P2275" i="251"/>
  <c r="P6803" i="251"/>
  <c r="P7873" i="251"/>
  <c r="P4415" i="251"/>
  <c r="P2477" i="251"/>
  <c r="Q7182" i="251"/>
  <c r="Q273" i="251"/>
  <c r="Q5355" i="251"/>
  <c r="Q2199" i="251"/>
  <c r="Q7025" i="251"/>
  <c r="Q3212" i="251"/>
  <c r="Q7617" i="251"/>
  <c r="Q5458" i="251"/>
  <c r="P343" i="251"/>
  <c r="P344" i="251"/>
  <c r="P4512" i="251"/>
  <c r="P244" i="251"/>
  <c r="P4427" i="251"/>
  <c r="P1690" i="251"/>
  <c r="P749" i="251"/>
  <c r="P5423" i="251"/>
  <c r="P1467" i="251"/>
  <c r="P6038" i="251"/>
  <c r="P1008" i="251"/>
  <c r="P2309" i="251"/>
  <c r="P1225" i="251"/>
  <c r="P5201" i="251"/>
  <c r="P4073" i="251"/>
  <c r="P3746" i="251"/>
  <c r="P8234" i="251"/>
  <c r="P4850" i="251"/>
  <c r="P1347" i="251"/>
  <c r="P6465" i="251"/>
  <c r="P3700" i="251"/>
  <c r="P8195" i="251"/>
  <c r="P213" i="251"/>
  <c r="P2456" i="251"/>
  <c r="P905" i="251"/>
  <c r="P2417" i="251"/>
  <c r="P7053" i="251"/>
  <c r="P5750" i="251"/>
  <c r="P2065" i="251"/>
  <c r="P8411" i="251"/>
  <c r="P7363" i="251"/>
  <c r="P2089" i="251"/>
  <c r="P8430" i="251"/>
  <c r="P7089" i="251"/>
  <c r="P1749" i="251"/>
  <c r="P6245" i="251"/>
  <c r="P9309" i="251"/>
  <c r="P4965" i="251"/>
  <c r="P8346" i="251"/>
  <c r="P3763" i="251"/>
  <c r="P7494" i="251"/>
  <c r="P3848" i="251"/>
  <c r="P7561" i="251"/>
  <c r="P4191" i="251"/>
  <c r="P7819" i="251"/>
  <c r="P5079" i="251"/>
  <c r="P8427" i="251"/>
  <c r="P4385" i="251"/>
  <c r="P8609" i="251"/>
  <c r="P1748" i="251"/>
  <c r="P7012" i="251"/>
  <c r="P220" i="251"/>
  <c r="P6185" i="251"/>
  <c r="P9844" i="251"/>
  <c r="P2640" i="251"/>
  <c r="P6442" i="251"/>
  <c r="P8454" i="251"/>
  <c r="P2773" i="251"/>
  <c r="P5488" i="251"/>
  <c r="P7604" i="251"/>
  <c r="P9373" i="251"/>
  <c r="P387" i="251"/>
  <c r="P3834" i="251"/>
  <c r="P6273" i="251"/>
  <c r="P8243" i="251"/>
  <c r="P9908" i="251"/>
  <c r="P3876" i="251"/>
  <c r="P6786" i="251"/>
  <c r="P9095" i="251"/>
  <c r="P1613" i="251"/>
  <c r="P5277" i="251"/>
  <c r="P895" i="251"/>
  <c r="P381" i="251"/>
  <c r="P4544" i="251"/>
  <c r="P281" i="251"/>
  <c r="P4459" i="251"/>
  <c r="P1754" i="251"/>
  <c r="P793" i="251"/>
  <c r="P5457" i="251"/>
  <c r="P1508" i="251"/>
  <c r="P6072" i="251"/>
  <c r="P1046" i="251"/>
  <c r="P2349" i="251"/>
  <c r="P1265" i="251"/>
  <c r="P5273" i="251"/>
  <c r="P4110" i="251"/>
  <c r="P3857" i="251"/>
  <c r="P8330" i="251"/>
  <c r="P4886" i="251"/>
  <c r="P1395" i="251"/>
  <c r="P6499" i="251"/>
  <c r="P3811" i="251"/>
  <c r="P8291" i="251"/>
  <c r="P2158" i="251"/>
  <c r="P4007" i="251"/>
  <c r="P967" i="251"/>
  <c r="P2533" i="251"/>
  <c r="P7093" i="251"/>
  <c r="P5797" i="251"/>
  <c r="P2133" i="251"/>
  <c r="P8447" i="251"/>
  <c r="P30" i="251"/>
  <c r="P7404" i="251"/>
  <c r="P2172" i="251"/>
  <c r="P8466" i="251"/>
  <c r="P7175" i="251"/>
  <c r="P1839" i="251"/>
  <c r="P6302" i="251"/>
  <c r="P9347" i="251"/>
  <c r="P5090" i="251"/>
  <c r="P8438" i="251"/>
  <c r="P4773" i="251"/>
  <c r="P8213" i="251"/>
  <c r="P3918" i="251"/>
  <c r="P7608" i="251"/>
  <c r="P4258" i="251"/>
  <c r="P7867" i="251"/>
  <c r="P5138" i="251"/>
  <c r="P8474" i="251"/>
  <c r="P4471" i="251"/>
  <c r="P8670" i="251"/>
  <c r="P1849" i="251"/>
  <c r="P7075" i="251"/>
  <c r="P341" i="251"/>
  <c r="P6253" i="251"/>
  <c r="P9890" i="251"/>
  <c r="P2737" i="251"/>
  <c r="P6505" i="251"/>
  <c r="P8507" i="251"/>
  <c r="P2871" i="251"/>
  <c r="P5569" i="251"/>
  <c r="P7668" i="251"/>
  <c r="P9421" i="251"/>
  <c r="P517" i="251"/>
  <c r="P3911" i="251"/>
  <c r="P6333" i="251"/>
  <c r="P8305" i="251"/>
  <c r="P9956" i="251"/>
  <c r="P3987" i="251"/>
  <c r="P6859" i="251"/>
  <c r="P9157" i="251"/>
  <c r="P1768" i="251"/>
  <c r="P5364" i="251"/>
  <c r="P1439" i="251"/>
  <c r="P419" i="251"/>
  <c r="P4576" i="251"/>
  <c r="P318" i="251"/>
  <c r="P4491" i="251"/>
  <c r="P1786" i="251"/>
  <c r="P837" i="251"/>
  <c r="P5491" i="251"/>
  <c r="P1548" i="251"/>
  <c r="P6106" i="251"/>
  <c r="P1638" i="251"/>
  <c r="P2913" i="251"/>
  <c r="P1303" i="251"/>
  <c r="P5346" i="251"/>
  <c r="P4146" i="251"/>
  <c r="P3965" i="251"/>
  <c r="P8426" i="251"/>
  <c r="P5432" i="251"/>
  <c r="P1445" i="251"/>
  <c r="P6533" i="251"/>
  <c r="P3884" i="251"/>
  <c r="P8355" i="251"/>
  <c r="P2214" i="251"/>
  <c r="P4097" i="251"/>
  <c r="P1860" i="251"/>
  <c r="P2593" i="251"/>
  <c r="P7139" i="251"/>
  <c r="P5845" i="251"/>
  <c r="P2204" i="251"/>
  <c r="P8484" i="251"/>
  <c r="P121" i="251"/>
  <c r="P7447" i="251"/>
  <c r="P3221" i="251"/>
  <c r="P9015" i="251"/>
  <c r="P925" i="251"/>
  <c r="P7842" i="251"/>
  <c r="P1929" i="251"/>
  <c r="P6352" i="251"/>
  <c r="P9389" i="251"/>
  <c r="P5151" i="251"/>
  <c r="P8480" i="251"/>
  <c r="P4839" i="251"/>
  <c r="P8257" i="251"/>
  <c r="P3984" i="251"/>
  <c r="P7663" i="251"/>
  <c r="P4325" i="251"/>
  <c r="P7910" i="251"/>
  <c r="P5198" i="251"/>
  <c r="P8517" i="251"/>
  <c r="P4551" i="251"/>
  <c r="P8726" i="251"/>
  <c r="P3441" i="251"/>
  <c r="P8006" i="251"/>
  <c r="P478" i="251"/>
  <c r="P6314" i="251"/>
  <c r="P360" i="251"/>
  <c r="P1919" i="251"/>
  <c r="P496" i="251"/>
  <c r="P4640" i="251"/>
  <c r="P356" i="251"/>
  <c r="P4523" i="251"/>
  <c r="P1818" i="251"/>
  <c r="P915" i="251"/>
  <c r="P5559" i="251"/>
  <c r="P1586" i="251"/>
  <c r="P6138" i="251"/>
  <c r="P1678" i="251"/>
  <c r="P2949" i="251"/>
  <c r="P1342" i="251"/>
  <c r="P5418" i="251"/>
  <c r="P4218" i="251"/>
  <c r="P4002" i="251"/>
  <c r="P8458" i="251"/>
  <c r="P756" i="251"/>
  <c r="P6051" i="251"/>
  <c r="P1491" i="251"/>
  <c r="P6567" i="251"/>
  <c r="P4430" i="251"/>
  <c r="P8835" i="251"/>
  <c r="P2276" i="251"/>
  <c r="P4141" i="251"/>
  <c r="P1923" i="251"/>
  <c r="P2647" i="251"/>
  <c r="P7221" i="251"/>
  <c r="P5941" i="251"/>
  <c r="P4180" i="251"/>
  <c r="P9557" i="251"/>
  <c r="P203" i="251"/>
  <c r="P7491" i="251"/>
  <c r="P3287" i="251"/>
  <c r="P9050" i="251"/>
  <c r="P1000" i="251"/>
  <c r="P7883" i="251"/>
  <c r="P2014" i="251"/>
  <c r="P6404" i="251"/>
  <c r="P9427" i="251"/>
  <c r="P5207" i="251"/>
  <c r="P8527" i="251"/>
  <c r="P4898" i="251"/>
  <c r="P8304" i="251"/>
  <c r="P4054" i="251"/>
  <c r="P7712" i="251"/>
  <c r="P4392" i="251"/>
  <c r="P7957" i="251"/>
  <c r="P84" i="251"/>
  <c r="P5256" i="251"/>
  <c r="P8563" i="251"/>
  <c r="P392" i="251"/>
  <c r="P1951" i="251"/>
  <c r="P571" i="251"/>
  <c r="P4704" i="251"/>
  <c r="P396" i="251"/>
  <c r="P4555" i="251"/>
  <c r="P1850" i="251"/>
  <c r="P995" i="251"/>
  <c r="P5627" i="251"/>
  <c r="P2178" i="251"/>
  <c r="P6618" i="251"/>
  <c r="P1716" i="251"/>
  <c r="P2985" i="251"/>
  <c r="P1383" i="251"/>
  <c r="P5493" i="251"/>
  <c r="P4291" i="251"/>
  <c r="P4038" i="251"/>
  <c r="P8490" i="251"/>
  <c r="P1490" i="251"/>
  <c r="P6566" i="251"/>
  <c r="P1589" i="251"/>
  <c r="P6635" i="251"/>
  <c r="P4466" i="251"/>
  <c r="P8867" i="251"/>
  <c r="P2331" i="251"/>
  <c r="P1918" i="251"/>
  <c r="P4186" i="251"/>
  <c r="P2039" i="251"/>
  <c r="P2703" i="251"/>
  <c r="P7304" i="251"/>
  <c r="P6035" i="251"/>
  <c r="P4241" i="251"/>
  <c r="P9589" i="251"/>
  <c r="P301" i="251"/>
  <c r="P7531" i="251"/>
  <c r="P3361" i="251"/>
  <c r="P9085" i="251"/>
  <c r="P1070" i="251"/>
  <c r="P7919" i="251"/>
  <c r="P2108" i="251"/>
  <c r="P6454" i="251"/>
  <c r="P9467" i="251"/>
  <c r="P108" i="251"/>
  <c r="P5266" i="251"/>
  <c r="P8570" i="251"/>
  <c r="P4966" i="251"/>
  <c r="P8347" i="251"/>
  <c r="P5052" i="251"/>
  <c r="P8406" i="251"/>
  <c r="P4463" i="251"/>
  <c r="P8001" i="251"/>
  <c r="P194" i="251"/>
  <c r="P5315" i="251"/>
  <c r="P8606" i="251"/>
  <c r="P4713" i="251"/>
  <c r="P8833" i="251"/>
  <c r="P3628" i="251"/>
  <c r="P8115" i="251"/>
  <c r="P2310" i="251"/>
  <c r="P7330" i="251"/>
  <c r="P3049" i="251"/>
  <c r="P6763" i="251"/>
  <c r="P8673" i="251"/>
  <c r="P3181" i="251"/>
  <c r="P5779" i="251"/>
  <c r="P7857" i="251"/>
  <c r="P9567" i="251"/>
  <c r="P898" i="251"/>
  <c r="P4164" i="251"/>
  <c r="P6529" i="251"/>
  <c r="P8465" i="251"/>
  <c r="P150" i="251"/>
  <c r="P4289" i="251"/>
  <c r="P7104" i="251"/>
  <c r="P9341" i="251"/>
  <c r="P2164" i="251"/>
  <c r="P5630" i="251"/>
  <c r="P424" i="251"/>
  <c r="P1983" i="251"/>
  <c r="P608" i="251"/>
  <c r="P4736" i="251"/>
  <c r="P433" i="251"/>
  <c r="P4587" i="251"/>
  <c r="P2330" i="251"/>
  <c r="P1033" i="251"/>
  <c r="P5661" i="251"/>
  <c r="P2216" i="251"/>
  <c r="P6650" i="251"/>
  <c r="P1755" i="251"/>
  <c r="P3023" i="251"/>
  <c r="P1423" i="251"/>
  <c r="P5529" i="251"/>
  <c r="P4327" i="251"/>
  <c r="P4584" i="251"/>
  <c r="P8970" i="251"/>
  <c r="P1538" i="251"/>
  <c r="P6600" i="251"/>
  <c r="P1783" i="251"/>
  <c r="P6771" i="251"/>
  <c r="P4504" i="251"/>
  <c r="P8899" i="251"/>
  <c r="P2391" i="251"/>
  <c r="P2037" i="251"/>
  <c r="P4233" i="251"/>
  <c r="P2161" i="251"/>
  <c r="P3508" i="251"/>
  <c r="P7391" i="251"/>
  <c r="P6085" i="251"/>
  <c r="P4298" i="251"/>
  <c r="P9621" i="251"/>
  <c r="P474" i="251"/>
  <c r="P7617" i="251"/>
  <c r="P3419" i="251"/>
  <c r="P9119" i="251"/>
  <c r="P1147" i="251"/>
  <c r="P7955" i="251"/>
  <c r="P2196" i="251"/>
  <c r="P6506" i="251"/>
  <c r="P9505" i="251"/>
  <c r="P1566" i="251"/>
  <c r="P6149" i="251"/>
  <c r="P9232" i="251"/>
  <c r="P5033" i="251"/>
  <c r="P8390" i="251"/>
  <c r="P5109" i="251"/>
  <c r="P8450" i="251"/>
  <c r="P4529" i="251"/>
  <c r="P8048" i="251"/>
  <c r="P303" i="251"/>
  <c r="P5373" i="251"/>
  <c r="P8653" i="251"/>
  <c r="P4792" i="251"/>
  <c r="P8892" i="251"/>
  <c r="P3718" i="251"/>
  <c r="P8172" i="251"/>
  <c r="P2422" i="251"/>
  <c r="P7397" i="251"/>
  <c r="P3159" i="251"/>
  <c r="P6825" i="251"/>
  <c r="P8731" i="251"/>
  <c r="P3283" i="251"/>
  <c r="P5851" i="251"/>
  <c r="P7913" i="251"/>
  <c r="P9615" i="251"/>
  <c r="P1004" i="251"/>
  <c r="P4249" i="251"/>
  <c r="P6588" i="251"/>
  <c r="P8524" i="251"/>
  <c r="P309" i="251"/>
  <c r="P4398" i="251"/>
  <c r="P7173" i="251"/>
  <c r="P9401" i="251"/>
  <c r="P2312" i="251"/>
  <c r="P5720" i="251"/>
  <c r="P456" i="251"/>
  <c r="P2015" i="251"/>
  <c r="P649" i="251"/>
  <c r="P4768" i="251"/>
  <c r="P471" i="251"/>
  <c r="P4619" i="251"/>
  <c r="P2362" i="251"/>
  <c r="P1073" i="251"/>
  <c r="P5695" i="251"/>
  <c r="P2294" i="251"/>
  <c r="P6714" i="251"/>
  <c r="P1796" i="251"/>
  <c r="P3059" i="251"/>
  <c r="P1461" i="251"/>
  <c r="P1571" i="251"/>
  <c r="P6623" i="251"/>
  <c r="P4364" i="251"/>
  <c r="P5203" i="251"/>
  <c r="P1588" i="251"/>
  <c r="P6634" i="251"/>
  <c r="P1831" i="251"/>
  <c r="P6805" i="251"/>
  <c r="P94" i="251"/>
  <c r="P5633" i="251"/>
  <c r="P2454" i="251"/>
  <c r="P2095" i="251"/>
  <c r="P4901" i="251"/>
  <c r="P2223" i="251"/>
  <c r="P3607" i="251"/>
  <c r="P1339" i="251"/>
  <c r="P176" i="251"/>
  <c r="P7472" i="251"/>
  <c r="P6130" i="251"/>
  <c r="P5097" i="251"/>
  <c r="P729" i="251"/>
  <c r="P7741" i="251"/>
  <c r="P3535" i="251"/>
  <c r="P9187" i="251"/>
  <c r="P3362" i="251"/>
  <c r="P9086" i="251"/>
  <c r="P2287" i="251"/>
  <c r="P6560" i="251"/>
  <c r="P9545" i="251"/>
  <c r="P1652" i="251"/>
  <c r="P6197" i="251"/>
  <c r="P9272" i="251"/>
  <c r="P5091" i="251"/>
  <c r="P8439" i="251"/>
  <c r="P5164" i="251"/>
  <c r="P8495" i="251"/>
  <c r="P4662" i="251"/>
  <c r="P8134" i="251"/>
  <c r="P404" i="251"/>
  <c r="P5435" i="251"/>
  <c r="P8698" i="251"/>
  <c r="P4953" i="251"/>
  <c r="P9003" i="251"/>
  <c r="P3803" i="251"/>
  <c r="P8230" i="251"/>
  <c r="P2525" i="251"/>
  <c r="P7461" i="251"/>
  <c r="P3261" i="251"/>
  <c r="P6891" i="251"/>
  <c r="P8784" i="251"/>
  <c r="P3381" i="251"/>
  <c r="P5924" i="251"/>
  <c r="P7967" i="251"/>
  <c r="P9662" i="251"/>
  <c r="P1122" i="251"/>
  <c r="P4338" i="251"/>
  <c r="P6651" i="251"/>
  <c r="P8578" i="251"/>
  <c r="P475" i="251"/>
  <c r="P4505" i="251"/>
  <c r="P7252" i="251"/>
  <c r="P9464" i="251"/>
  <c r="P2439" i="251"/>
  <c r="P5808" i="251"/>
  <c r="P488" i="251"/>
  <c r="P2047" i="251"/>
  <c r="P1184" i="251"/>
  <c r="P5280" i="251"/>
  <c r="P508" i="251"/>
  <c r="P4651" i="251"/>
  <c r="P2394" i="251"/>
  <c r="P1111" i="251"/>
  <c r="P5730" i="251"/>
  <c r="P2374" i="251"/>
  <c r="P6778" i="251"/>
  <c r="P1836" i="251"/>
  <c r="P3095" i="251"/>
  <c r="P1500" i="251"/>
  <c r="P1617" i="251"/>
  <c r="P6657" i="251"/>
  <c r="P4402" i="251"/>
  <c r="P279" i="251"/>
  <c r="P5749" i="251"/>
  <c r="P1636" i="251"/>
  <c r="P6668" i="251"/>
  <c r="P1879" i="251"/>
  <c r="P6839" i="251"/>
  <c r="P151" i="251"/>
  <c r="P5669" i="251"/>
  <c r="P2514" i="251"/>
  <c r="P2159" i="251"/>
  <c r="P4950" i="251"/>
  <c r="P2279" i="251"/>
  <c r="P3702" i="251"/>
  <c r="P1403" i="251"/>
  <c r="P258" i="251"/>
  <c r="P7517" i="251"/>
  <c r="P6172" i="251"/>
  <c r="P5144" i="251"/>
  <c r="P885" i="251"/>
  <c r="P7824" i="251"/>
  <c r="P3656" i="251"/>
  <c r="P9253" i="251"/>
  <c r="P3422" i="251"/>
  <c r="P9120" i="251"/>
  <c r="P2377" i="251"/>
  <c r="P6610" i="251"/>
  <c r="P9585" i="251"/>
  <c r="P1750" i="251"/>
  <c r="P6246" i="251"/>
  <c r="P9310" i="251"/>
  <c r="P5153" i="251"/>
  <c r="P8481" i="251"/>
  <c r="P28" i="251"/>
  <c r="P5228" i="251"/>
  <c r="P8538" i="251"/>
  <c r="P4791" i="251"/>
  <c r="P8225" i="251"/>
  <c r="P511" i="251"/>
  <c r="P5489" i="251"/>
  <c r="P8743" i="251"/>
  <c r="P5107" i="251"/>
  <c r="P9110" i="251"/>
  <c r="P3878" i="251"/>
  <c r="P8281" i="251"/>
  <c r="P2637" i="251"/>
  <c r="P7525" i="251"/>
  <c r="P3363" i="251"/>
  <c r="P6952" i="251"/>
  <c r="P8839" i="251"/>
  <c r="P3475" i="251"/>
  <c r="P5999" i="251"/>
  <c r="P8021" i="251"/>
  <c r="P9713" i="251"/>
  <c r="P1236" i="251"/>
  <c r="P4417" i="251"/>
  <c r="P6719" i="251"/>
  <c r="P8636" i="251"/>
  <c r="P631" i="251"/>
  <c r="P4605" i="251"/>
  <c r="P7326" i="251"/>
  <c r="P9527" i="251"/>
  <c r="P2585" i="251"/>
  <c r="P5895" i="251"/>
  <c r="P520" i="251"/>
  <c r="P2079" i="251"/>
  <c r="P1248" i="251"/>
  <c r="P5344" i="251"/>
  <c r="P546" i="251"/>
  <c r="P4683" i="251"/>
  <c r="P2426" i="251"/>
  <c r="P2332" i="251"/>
  <c r="P6745" i="251"/>
  <c r="P2414" i="251"/>
  <c r="P6810" i="251"/>
  <c r="P1874" i="251"/>
  <c r="P3132" i="251"/>
  <c r="P1581" i="251"/>
  <c r="P1669" i="251"/>
  <c r="P6691" i="251"/>
  <c r="P4948" i="251"/>
  <c r="P336" i="251"/>
  <c r="P5785" i="251"/>
  <c r="P1684" i="251"/>
  <c r="P6702" i="251"/>
  <c r="P1927" i="251"/>
  <c r="P6875" i="251"/>
  <c r="P212" i="251"/>
  <c r="P5705" i="251"/>
  <c r="P2574" i="251"/>
  <c r="P2217" i="251"/>
  <c r="P4993" i="251"/>
  <c r="P2339" i="251"/>
  <c r="P3752" i="251"/>
  <c r="P1458" i="251"/>
  <c r="P2616" i="251"/>
  <c r="P8691" i="251"/>
  <c r="P6846" i="251"/>
  <c r="P5191" i="251"/>
  <c r="P962" i="251"/>
  <c r="P7864" i="251"/>
  <c r="P3714" i="251"/>
  <c r="P9285" i="251"/>
  <c r="P3480" i="251"/>
  <c r="P9154" i="251"/>
  <c r="P2471" i="251"/>
  <c r="P6662" i="251"/>
  <c r="P9625" i="251"/>
  <c r="P1840" i="251"/>
  <c r="P6303" i="251"/>
  <c r="P9348" i="251"/>
  <c r="P5208" i="251"/>
  <c r="P8528" i="251"/>
  <c r="P132" i="251"/>
  <c r="P5284" i="251"/>
  <c r="P8587" i="251"/>
  <c r="P4854" i="251"/>
  <c r="P8272" i="251"/>
  <c r="P726" i="251"/>
  <c r="P5610" i="251"/>
  <c r="P8830" i="251"/>
  <c r="P5180" i="251"/>
  <c r="P9161" i="251"/>
  <c r="P3972" i="251"/>
  <c r="P8336" i="251"/>
  <c r="P2736" i="251"/>
  <c r="P7586" i="251"/>
  <c r="P3534" i="251"/>
  <c r="P7016" i="251"/>
  <c r="P8895" i="251"/>
  <c r="P3567" i="251"/>
  <c r="P6067" i="251"/>
  <c r="P8080" i="251"/>
  <c r="P9761" i="251"/>
  <c r="P1348" i="251"/>
  <c r="P4493" i="251"/>
  <c r="P6781" i="251"/>
  <c r="P8689" i="251"/>
  <c r="P805" i="251"/>
  <c r="P4696" i="251"/>
  <c r="P7412" i="251"/>
  <c r="P9582" i="251"/>
  <c r="P2706" i="251"/>
  <c r="P5989" i="251"/>
  <c r="P552" i="251"/>
  <c r="P2111" i="251"/>
  <c r="P1280" i="251"/>
  <c r="P5376" i="251"/>
  <c r="P650" i="251"/>
  <c r="P586" i="251"/>
  <c r="P4715" i="251"/>
  <c r="P2458" i="251"/>
  <c r="P2373" i="251"/>
  <c r="P6777" i="251"/>
  <c r="P2452" i="251"/>
  <c r="P6842" i="251"/>
  <c r="P1912" i="251"/>
  <c r="P3169" i="251"/>
  <c r="P741" i="251"/>
  <c r="P1657" i="251"/>
  <c r="P1715" i="251"/>
  <c r="P6725" i="251"/>
  <c r="P4984" i="251"/>
  <c r="P398" i="251"/>
  <c r="P5821" i="251"/>
  <c r="P1732" i="251"/>
  <c r="P6736" i="251"/>
  <c r="P3367" i="251"/>
  <c r="P7924" i="251"/>
  <c r="P266" i="251"/>
  <c r="P5742" i="251"/>
  <c r="P2627" i="251"/>
  <c r="P3070" i="251"/>
  <c r="P5038" i="251"/>
  <c r="P3962" i="251"/>
  <c r="P3797" i="251"/>
  <c r="P1519" i="251"/>
  <c r="P2690" i="251"/>
  <c r="P8728" i="251"/>
  <c r="P6927" i="251"/>
  <c r="P5240" i="251"/>
  <c r="P1037" i="251"/>
  <c r="P7900" i="251"/>
  <c r="P3769" i="251"/>
  <c r="P9317" i="251"/>
  <c r="P3536" i="251"/>
  <c r="P9188" i="251"/>
  <c r="P2652" i="251"/>
  <c r="P6766" i="251"/>
  <c r="P9703" i="251"/>
  <c r="P1932" i="251"/>
  <c r="P6353" i="251"/>
  <c r="P9390" i="251"/>
  <c r="P109" i="251"/>
  <c r="P5267" i="251"/>
  <c r="P8571" i="251"/>
  <c r="P247" i="251"/>
  <c r="P5342" i="251"/>
  <c r="P8630" i="251"/>
  <c r="P4924" i="251"/>
  <c r="P8315" i="251"/>
  <c r="P918" i="251"/>
  <c r="P5727" i="251"/>
  <c r="P8922" i="251"/>
  <c r="P5247" i="251"/>
  <c r="P9212" i="251"/>
  <c r="P4047" i="251"/>
  <c r="P8396" i="251"/>
  <c r="P2843" i="251"/>
  <c r="P7653" i="251"/>
  <c r="P584" i="251"/>
  <c r="P2143" i="251"/>
  <c r="P1312" i="251"/>
  <c r="P5408" i="251"/>
  <c r="P687" i="251"/>
  <c r="P735" i="251"/>
  <c r="P4843" i="251"/>
  <c r="P2522" i="251"/>
  <c r="P2413" i="251"/>
  <c r="P6809" i="251"/>
  <c r="P2491" i="251"/>
  <c r="P6874" i="251"/>
  <c r="P1992" i="251"/>
  <c r="P3241" i="251"/>
  <c r="P787" i="251"/>
  <c r="P1699" i="251"/>
  <c r="P2441" i="251"/>
  <c r="P7237" i="251"/>
  <c r="P5057" i="251"/>
  <c r="P448" i="251"/>
  <c r="P5858" i="251"/>
  <c r="P1780" i="251"/>
  <c r="P6770" i="251"/>
  <c r="P3407" i="251"/>
  <c r="P7956" i="251"/>
  <c r="P324" i="251"/>
  <c r="P5778" i="251"/>
  <c r="P2685" i="251"/>
  <c r="P3126" i="251"/>
  <c r="P5080" i="251"/>
  <c r="P4008" i="251"/>
  <c r="P3839" i="251"/>
  <c r="P1582" i="251"/>
  <c r="P2756" i="251"/>
  <c r="P8764" i="251"/>
  <c r="P6972" i="251"/>
  <c r="P5289" i="251"/>
  <c r="P3257" i="251"/>
  <c r="P9035" i="251"/>
  <c r="P3825" i="251"/>
  <c r="P9349" i="251"/>
  <c r="P3600" i="251"/>
  <c r="P9222" i="251"/>
  <c r="P2808" i="251"/>
  <c r="P6868" i="251"/>
  <c r="P9783" i="251"/>
  <c r="P2018" i="251"/>
  <c r="P6405" i="251"/>
  <c r="P9428" i="251"/>
  <c r="P211" i="251"/>
  <c r="P5330" i="251"/>
  <c r="P8617" i="251"/>
  <c r="P350" i="251"/>
  <c r="P5402" i="251"/>
  <c r="P8674" i="251"/>
  <c r="P4987" i="251"/>
  <c r="P8361" i="251"/>
  <c r="P1012" i="251"/>
  <c r="P5782" i="251"/>
  <c r="P8967" i="251"/>
  <c r="P5326" i="251"/>
  <c r="P9260" i="251"/>
  <c r="P4134" i="251"/>
  <c r="P8449" i="251"/>
  <c r="P2942" i="251"/>
  <c r="P7714" i="251"/>
  <c r="P3722" i="251"/>
  <c r="P7144" i="251"/>
  <c r="P9006" i="251"/>
  <c r="P254" i="251"/>
  <c r="P3740" i="251"/>
  <c r="P6204" i="251"/>
  <c r="P8189" i="251"/>
  <c r="P9856" i="251"/>
  <c r="P1555" i="251"/>
  <c r="P4663" i="251"/>
  <c r="P6907" i="251"/>
  <c r="P8802" i="251"/>
  <c r="P1063" i="251"/>
  <c r="P4905" i="251"/>
  <c r="P7566" i="251"/>
  <c r="P9700" i="251"/>
  <c r="P2968" i="251"/>
  <c r="P198" i="251"/>
  <c r="P616" i="251"/>
  <c r="P2175" i="251"/>
  <c r="P1344" i="251"/>
  <c r="P5440" i="251"/>
  <c r="P725" i="251"/>
  <c r="P810" i="251"/>
  <c r="P4907" i="251"/>
  <c r="P2586" i="251"/>
  <c r="P2489" i="251"/>
  <c r="P6873" i="251"/>
  <c r="P3614" i="251"/>
  <c r="P2109" i="251"/>
  <c r="P3351" i="251"/>
  <c r="P829" i="251"/>
  <c r="P1777" i="251"/>
  <c r="P2492" i="251"/>
  <c r="P7271" i="251"/>
  <c r="P5129" i="251"/>
  <c r="P506" i="251"/>
  <c r="P5894" i="251"/>
  <c r="P1830" i="251"/>
  <c r="P6804" i="251"/>
  <c r="P3976" i="251"/>
  <c r="P8436" i="251"/>
  <c r="P383" i="251"/>
  <c r="P5814" i="251"/>
  <c r="P2796" i="251"/>
  <c r="P3183" i="251"/>
  <c r="P5126" i="251"/>
  <c r="P4053" i="251"/>
  <c r="P5229" i="251"/>
  <c r="P1644" i="251"/>
  <c r="P2824" i="251"/>
  <c r="P8800" i="251"/>
  <c r="P7014" i="251"/>
  <c r="P5334" i="251"/>
  <c r="P3327" i="251"/>
  <c r="P9070" i="251"/>
  <c r="P5453" i="251"/>
  <c r="P3657" i="251"/>
  <c r="P9254" i="251"/>
  <c r="P2893" i="251"/>
  <c r="P6918" i="251"/>
  <c r="P9821" i="251"/>
  <c r="P2116" i="251"/>
  <c r="P6455" i="251"/>
  <c r="P9468" i="251"/>
  <c r="P316" i="251"/>
  <c r="P5388" i="251"/>
  <c r="P8663" i="251"/>
  <c r="P461" i="251"/>
  <c r="P5465" i="251"/>
  <c r="P8719" i="251"/>
  <c r="P1148" i="251"/>
  <c r="P5876" i="251"/>
  <c r="P9038" i="251"/>
  <c r="P1100" i="251"/>
  <c r="P5846" i="251"/>
  <c r="P9011" i="251"/>
  <c r="P262" i="251"/>
  <c r="P680" i="251"/>
  <c r="P2303" i="251"/>
  <c r="P2368" i="251"/>
  <c r="P833" i="251"/>
  <c r="P1323" i="251"/>
  <c r="P5419" i="251"/>
  <c r="P2650" i="251"/>
  <c r="P2607" i="251"/>
  <c r="P6969" i="251"/>
  <c r="P3683" i="251"/>
  <c r="P2228" i="251"/>
  <c r="P3455" i="251"/>
  <c r="P2092" i="251"/>
  <c r="P2447" i="251"/>
  <c r="P2588" i="251"/>
  <c r="P7339" i="251"/>
  <c r="P5202" i="251"/>
  <c r="P625" i="251"/>
  <c r="P5967" i="251"/>
  <c r="P1926" i="251"/>
  <c r="P6872" i="251"/>
  <c r="P4049" i="251"/>
  <c r="P8500" i="251"/>
  <c r="P499" i="251"/>
  <c r="P5886" i="251"/>
  <c r="P3069" i="251"/>
  <c r="P3292" i="251"/>
  <c r="P5305" i="251"/>
  <c r="P4187" i="251"/>
  <c r="P5318" i="251"/>
  <c r="P1758" i="251"/>
  <c r="P3836" i="251"/>
  <c r="P9354" i="251"/>
  <c r="P1822" i="251"/>
  <c r="P8289" i="251"/>
  <c r="P5430" i="251"/>
  <c r="P4242" i="251"/>
  <c r="P9590" i="251"/>
  <c r="P5597" i="251"/>
  <c r="P3770" i="251"/>
  <c r="P9318" i="251"/>
  <c r="P3063" i="251"/>
  <c r="P7022" i="251"/>
  <c r="P9901" i="251"/>
  <c r="P2291" i="251"/>
  <c r="P6561" i="251"/>
  <c r="P9548" i="251"/>
  <c r="P751" i="251"/>
  <c r="P5623" i="251"/>
  <c r="P8844" i="251"/>
  <c r="P669" i="251"/>
  <c r="P5582" i="251"/>
  <c r="P8811" i="251"/>
  <c r="P1333" i="251"/>
  <c r="P5993" i="251"/>
  <c r="P9121" i="251"/>
  <c r="P2548" i="251"/>
  <c r="P6705" i="251"/>
  <c r="P9658" i="251"/>
  <c r="P856" i="251"/>
  <c r="P6500" i="251"/>
  <c r="P4472" i="251"/>
  <c r="P8671" i="251"/>
  <c r="P3252" i="251"/>
  <c r="P7898" i="251"/>
  <c r="P5041" i="251"/>
  <c r="P7331" i="251"/>
  <c r="P9167" i="251"/>
  <c r="P654" i="251"/>
  <c r="P3993" i="251"/>
  <c r="P6392" i="251"/>
  <c r="P8353" i="251"/>
  <c r="P10003" i="251"/>
  <c r="P1896" i="251"/>
  <c r="P4904" i="251"/>
  <c r="P7100" i="251"/>
  <c r="P8965" i="251"/>
  <c r="P1487" i="251"/>
  <c r="P5179" i="251"/>
  <c r="P7805" i="251"/>
  <c r="P9881" i="251"/>
  <c r="P3336" i="251"/>
  <c r="P6391" i="251"/>
  <c r="P326" i="251"/>
  <c r="P2431" i="251"/>
  <c r="P2432" i="251"/>
  <c r="P929" i="251"/>
  <c r="P970" i="251"/>
  <c r="P2347" i="251"/>
  <c r="P2679" i="251"/>
  <c r="P7033" i="251"/>
  <c r="P3785" i="251"/>
  <c r="P3420" i="251"/>
  <c r="P2168" i="251"/>
  <c r="P2524" i="251"/>
  <c r="P2677" i="251"/>
  <c r="P7407" i="251"/>
  <c r="P1181" i="251"/>
  <c r="P6350" i="251"/>
  <c r="P738" i="251"/>
  <c r="P6041" i="251"/>
  <c r="P2220" i="251"/>
  <c r="P7078" i="251"/>
  <c r="P4121" i="251"/>
  <c r="P8564" i="251"/>
  <c r="P613" i="251"/>
  <c r="P5959" i="251"/>
  <c r="P3870" i="251"/>
  <c r="P3449" i="251"/>
  <c r="P5441" i="251"/>
  <c r="P4319" i="251"/>
  <c r="P5407" i="251"/>
  <c r="P1880" i="251"/>
  <c r="P3945" i="251"/>
  <c r="P9418" i="251"/>
  <c r="P1965" i="251"/>
  <c r="P8364" i="251"/>
  <c r="P5668" i="251"/>
  <c r="P4350" i="251"/>
  <c r="P9654" i="251"/>
  <c r="P5740" i="251"/>
  <c r="P3941" i="251"/>
  <c r="P9414" i="251"/>
  <c r="P4237" i="251"/>
  <c r="P7846" i="251"/>
  <c r="P2472" i="251"/>
  <c r="P6663" i="251"/>
  <c r="P9626" i="251"/>
  <c r="P940" i="251"/>
  <c r="P5737" i="251"/>
  <c r="P8932" i="251"/>
  <c r="P972" i="251"/>
  <c r="P5756" i="251"/>
  <c r="P8945" i="251"/>
  <c r="P1509" i="251"/>
  <c r="P6109" i="251"/>
  <c r="P9207" i="251"/>
  <c r="P2718" i="251"/>
  <c r="P6811" i="251"/>
  <c r="P9736" i="251"/>
  <c r="P1072" i="251"/>
  <c r="P6631" i="251"/>
  <c r="P4714" i="251"/>
  <c r="P8834" i="251"/>
  <c r="P3632" i="251"/>
  <c r="P8117" i="251"/>
  <c r="P5187" i="251"/>
  <c r="P7462" i="251"/>
  <c r="P9263" i="251"/>
  <c r="P891" i="251"/>
  <c r="P4158" i="251"/>
  <c r="P6526" i="251"/>
  <c r="P8464" i="251"/>
  <c r="P2126" i="251"/>
  <c r="P5062" i="251"/>
  <c r="P7224" i="251"/>
  <c r="P9076" i="251"/>
  <c r="P1764" i="251"/>
  <c r="P5363" i="251"/>
  <c r="P7938" i="251"/>
  <c r="P10001" i="251"/>
  <c r="P3574" i="251"/>
  <c r="P6545" i="251"/>
  <c r="P615" i="251"/>
  <c r="P3328" i="251"/>
  <c r="P1738" i="251"/>
  <c r="P2667" i="251"/>
  <c r="P337" i="251"/>
  <c r="P4637" i="251"/>
  <c r="P4707" i="251"/>
  <c r="P671" i="251"/>
  <c r="P3222" i="251"/>
  <c r="P4437" i="251"/>
  <c r="P8840" i="251"/>
  <c r="P2444" i="251"/>
  <c r="P7238" i="251"/>
  <c r="P3473" i="251"/>
  <c r="P8010" i="251"/>
  <c r="P4449" i="251"/>
  <c r="P241" i="251"/>
  <c r="P5723" i="251"/>
  <c r="P3388" i="251"/>
  <c r="P7939" i="251"/>
  <c r="P1800" i="251"/>
  <c r="P290" i="251"/>
  <c r="P25" i="251"/>
  <c r="P6171" i="251"/>
  <c r="P3837" i="251"/>
  <c r="P9355" i="251"/>
  <c r="P1253" i="251"/>
  <c r="P8009" i="251"/>
  <c r="P5098" i="251"/>
  <c r="P6880" i="251"/>
  <c r="P6711" i="251"/>
  <c r="P4964" i="251"/>
  <c r="P8345" i="251"/>
  <c r="P4440" i="251"/>
  <c r="P7985" i="251"/>
  <c r="P3065" i="251"/>
  <c r="P7027" i="251"/>
  <c r="P9903" i="251"/>
  <c r="P3176" i="251"/>
  <c r="P7091" i="251"/>
  <c r="P9952" i="251"/>
  <c r="P2595" i="251"/>
  <c r="P6734" i="251"/>
  <c r="P9679" i="251"/>
  <c r="P3674" i="251"/>
  <c r="P7429" i="251"/>
  <c r="P2420" i="251"/>
  <c r="P7395" i="251"/>
  <c r="P739" i="251"/>
  <c r="P6440" i="251"/>
  <c r="P5543" i="251"/>
  <c r="P9408" i="251"/>
  <c r="P342" i="251"/>
  <c r="P5909" i="251"/>
  <c r="P8061" i="251"/>
  <c r="P9751" i="251"/>
  <c r="P2002" i="251"/>
  <c r="P4978" i="251"/>
  <c r="P7158" i="251"/>
  <c r="P9018" i="251"/>
  <c r="P3190" i="251"/>
  <c r="P5780" i="251"/>
  <c r="P7858" i="251"/>
  <c r="P9568" i="251"/>
  <c r="P3093" i="251"/>
  <c r="P6232" i="251"/>
  <c r="P8626" i="251"/>
  <c r="P653" i="251"/>
  <c r="P4609" i="251"/>
  <c r="P7336" i="251"/>
  <c r="P191" i="251"/>
  <c r="P2474" i="251"/>
  <c r="P490" i="251"/>
  <c r="P3511" i="251"/>
  <c r="P3956" i="251"/>
  <c r="P968" i="251"/>
  <c r="P2485" i="251"/>
  <c r="P4362" i="251"/>
  <c r="P6692" i="251"/>
  <c r="P5930" i="251"/>
  <c r="P6976" i="251"/>
  <c r="P6431" i="251"/>
  <c r="P1806" i="251"/>
  <c r="P5499" i="251"/>
  <c r="P9386" i="251"/>
  <c r="P2115" i="251"/>
  <c r="P5766" i="251"/>
  <c r="P9782" i="251"/>
  <c r="P6753" i="251"/>
  <c r="P4699" i="251"/>
  <c r="P4833" i="251"/>
  <c r="P5802" i="251"/>
  <c r="P6939" i="251"/>
  <c r="P6680" i="251"/>
  <c r="P3052" i="251"/>
  <c r="P9816" i="251"/>
  <c r="P1634" i="251"/>
  <c r="P6570" i="251"/>
  <c r="P5111" i="251"/>
  <c r="P5545" i="251"/>
  <c r="P8562" i="251"/>
  <c r="P1228" i="251"/>
  <c r="P5349" i="251"/>
  <c r="P8688" i="251"/>
  <c r="P125" i="251"/>
  <c r="P5350" i="251"/>
  <c r="P8190" i="251"/>
  <c r="P3335" i="251"/>
  <c r="P8014" i="251"/>
  <c r="P1064" i="251"/>
  <c r="P6622" i="251"/>
  <c r="P9039" i="251"/>
  <c r="P2212" i="251"/>
  <c r="P5655" i="251"/>
  <c r="P8161" i="251"/>
  <c r="P1533" i="251"/>
  <c r="P5211" i="251"/>
  <c r="P7826" i="251"/>
  <c r="P9904" i="251"/>
  <c r="P834" i="251"/>
  <c r="P4745" i="251"/>
  <c r="P7435" i="251"/>
  <c r="P9607" i="251"/>
  <c r="P3766" i="251"/>
  <c r="P6688" i="251"/>
  <c r="P9026" i="251"/>
  <c r="P2787" i="251"/>
  <c r="P6620" i="251"/>
  <c r="P9433" i="251"/>
  <c r="P3807" i="251"/>
  <c r="P7309" i="251"/>
  <c r="P9947" i="251"/>
  <c r="P400" i="251"/>
  <c r="P5160" i="251"/>
  <c r="P8297" i="251"/>
  <c r="P1335" i="251"/>
  <c r="P5734" i="251"/>
  <c r="P8736" i="251"/>
  <c r="P2518" i="251"/>
  <c r="P6470" i="251"/>
  <c r="P9305" i="251"/>
  <c r="P3583" i="251"/>
  <c r="P7150" i="251"/>
  <c r="P9819" i="251"/>
  <c r="P5428" i="251"/>
  <c r="P9105" i="251"/>
  <c r="P4119" i="251"/>
  <c r="P229" i="251"/>
  <c r="P3018" i="251"/>
  <c r="P206" i="251"/>
  <c r="P527" i="251"/>
  <c r="P3545" i="251"/>
  <c r="P4468" i="251"/>
  <c r="P2190" i="251"/>
  <c r="P4401" i="251"/>
  <c r="P7204" i="251"/>
  <c r="P6005" i="251"/>
  <c r="P7112" i="251"/>
  <c r="P8468" i="251"/>
  <c r="P3254" i="251"/>
  <c r="P5587" i="251"/>
  <c r="P9450" i="251"/>
  <c r="P2185" i="251"/>
  <c r="P5812" i="251"/>
  <c r="P9814" i="251"/>
  <c r="P6797" i="251"/>
  <c r="P4771" i="251"/>
  <c r="P6509" i="251"/>
  <c r="P6612" i="251"/>
  <c r="P6989" i="251"/>
  <c r="P6784" i="251"/>
  <c r="P3138" i="251"/>
  <c r="P9854" i="251"/>
  <c r="P1735" i="251"/>
  <c r="P6632" i="251"/>
  <c r="P5182" i="251"/>
  <c r="P5617" i="251"/>
  <c r="P8622" i="251"/>
  <c r="P1340" i="251"/>
  <c r="P5422" i="251"/>
  <c r="P8742" i="251"/>
  <c r="P255" i="251"/>
  <c r="P5425" i="251"/>
  <c r="P8354" i="251"/>
  <c r="P3458" i="251"/>
  <c r="P8085" i="251"/>
  <c r="P1213" i="251"/>
  <c r="P6706" i="251"/>
  <c r="P9097" i="251"/>
  <c r="P2352" i="251"/>
  <c r="P5738" i="251"/>
  <c r="P8237" i="251"/>
  <c r="P1672" i="251"/>
  <c r="P5299" i="251"/>
  <c r="P7902" i="251"/>
  <c r="P9964" i="251"/>
  <c r="P984" i="251"/>
  <c r="P4841" i="251"/>
  <c r="P7516" i="251"/>
  <c r="P9667" i="251"/>
  <c r="P3864" i="251"/>
  <c r="P6773" i="251"/>
  <c r="P9088" i="251"/>
  <c r="P2933" i="251"/>
  <c r="P6724" i="251"/>
  <c r="P9497" i="251"/>
  <c r="P3937" i="251"/>
  <c r="P7400" i="251"/>
  <c r="P10014" i="251"/>
  <c r="P581" i="251"/>
  <c r="P5282" i="251"/>
  <c r="P8381" i="251"/>
  <c r="P1493" i="251"/>
  <c r="P5849" i="251"/>
  <c r="P8821" i="251"/>
  <c r="P2683" i="251"/>
  <c r="P6559" i="251"/>
  <c r="P9378" i="251"/>
  <c r="P3731" i="251"/>
  <c r="P7242" i="251"/>
  <c r="P9895" i="251"/>
  <c r="P5554" i="251"/>
  <c r="P9201" i="251"/>
  <c r="P4271" i="251"/>
  <c r="P8306" i="251"/>
  <c r="P1702" i="251"/>
  <c r="P6694" i="251"/>
  <c r="P269" i="251"/>
  <c r="P843" i="251"/>
  <c r="P565" i="251"/>
  <c r="P4603" i="251"/>
  <c r="P4502" i="251"/>
  <c r="P2267" i="251"/>
  <c r="P4983" i="251"/>
  <c r="P7306" i="251"/>
  <c r="P6077" i="251"/>
  <c r="P7146" i="251"/>
  <c r="P8532" i="251"/>
  <c r="P3300" i="251"/>
  <c r="P5631" i="251"/>
  <c r="P9482" i="251"/>
  <c r="P2325" i="251"/>
  <c r="P5861" i="251"/>
  <c r="P9878" i="251"/>
  <c r="P6837" i="251"/>
  <c r="P4831" i="251"/>
  <c r="P6611" i="251"/>
  <c r="P6664" i="251"/>
  <c r="P7041" i="251"/>
  <c r="P7562" i="251"/>
  <c r="P3215" i="251"/>
  <c r="P9892" i="251"/>
  <c r="P1968" i="251"/>
  <c r="P6755" i="251"/>
  <c r="P5254" i="251"/>
  <c r="P5690" i="251"/>
  <c r="P8953" i="251"/>
  <c r="P1449" i="251"/>
  <c r="P5636" i="251"/>
  <c r="P8799" i="251"/>
  <c r="P655" i="251"/>
  <c r="P5490" i="251"/>
  <c r="P8414" i="251"/>
  <c r="P3573" i="251"/>
  <c r="P8149" i="251"/>
  <c r="P1356" i="251"/>
  <c r="P6787" i="251"/>
  <c r="P9168" i="251"/>
  <c r="P2483" i="251"/>
  <c r="P5826" i="251"/>
  <c r="P8307" i="251"/>
  <c r="P1804" i="251"/>
  <c r="P5391" i="251"/>
  <c r="P7966" i="251"/>
  <c r="P1125" i="251"/>
  <c r="P4933" i="251"/>
  <c r="P7598" i="251"/>
  <c r="P9725" i="251"/>
  <c r="P3980" i="251"/>
  <c r="P6851" i="251"/>
  <c r="P9150" i="251"/>
  <c r="P3106" i="251"/>
  <c r="P6815" i="251"/>
  <c r="P9571" i="251"/>
  <c r="P4068" i="251"/>
  <c r="P7498" i="251"/>
  <c r="P799" i="251"/>
  <c r="P5379" i="251"/>
  <c r="P8469" i="251"/>
  <c r="P1686" i="251"/>
  <c r="P5954" i="251"/>
  <c r="P8908" i="251"/>
  <c r="P2835" i="251"/>
  <c r="P6665" i="251"/>
  <c r="P9448" i="251"/>
  <c r="P307" i="251"/>
  <c r="P1355" i="251"/>
  <c r="P639" i="251"/>
  <c r="P4671" i="251"/>
  <c r="P4570" i="251"/>
  <c r="P3454" i="251"/>
  <c r="P5019" i="251"/>
  <c r="P7374" i="251"/>
  <c r="P6181" i="251"/>
  <c r="P7658" i="251"/>
  <c r="P8596" i="251"/>
  <c r="P3346" i="251"/>
  <c r="P5679" i="251"/>
  <c r="P9514" i="251"/>
  <c r="P2479" i="251"/>
  <c r="P7192" i="251"/>
  <c r="P9974" i="251"/>
  <c r="P6881" i="251"/>
  <c r="P5089" i="251"/>
  <c r="P6767" i="251"/>
  <c r="P6716" i="251"/>
  <c r="P7145" i="251"/>
  <c r="P7611" i="251"/>
  <c r="P3305" i="251"/>
  <c r="P9934" i="251"/>
  <c r="P2189" i="251"/>
  <c r="P6884" i="251"/>
  <c r="P5331" i="251"/>
  <c r="P5769" i="251"/>
  <c r="P9060" i="251"/>
  <c r="P1554" i="251"/>
  <c r="P5710" i="251"/>
  <c r="P8855" i="251"/>
  <c r="P785" i="251"/>
  <c r="P5570" i="251"/>
  <c r="P8745" i="251"/>
  <c r="P3673" i="251"/>
  <c r="P8215" i="251"/>
  <c r="P1488" i="251"/>
  <c r="P6864" i="251"/>
  <c r="P9225" i="251"/>
  <c r="P2610" i="251"/>
  <c r="P5919" i="251"/>
  <c r="P8371" i="251"/>
  <c r="P1942" i="251"/>
  <c r="P5480" i="251"/>
  <c r="P8037" i="251"/>
  <c r="P1257" i="251"/>
  <c r="P5026" i="251"/>
  <c r="P7672" i="251"/>
  <c r="P9780" i="251"/>
  <c r="P4076" i="251"/>
  <c r="P6928" i="251"/>
  <c r="P9216" i="251"/>
  <c r="P3249" i="251"/>
  <c r="P6915" i="251"/>
  <c r="P9646" i="251"/>
  <c r="P4189" i="251"/>
  <c r="P7601" i="251"/>
  <c r="P950" i="251"/>
  <c r="P5498" i="251"/>
  <c r="P8549" i="251"/>
  <c r="P18" i="251"/>
  <c r="P289" i="251"/>
  <c r="P2336" i="251"/>
  <c r="P2379" i="251"/>
  <c r="P1626" i="251"/>
  <c r="P4740" i="251"/>
  <c r="P4638" i="251"/>
  <c r="P3489" i="251"/>
  <c r="P5055" i="251"/>
  <c r="P7408" i="251"/>
  <c r="P6283" i="251"/>
  <c r="P8628" i="251"/>
  <c r="P3427" i="251"/>
  <c r="P5721" i="251"/>
  <c r="P9578" i="251"/>
  <c r="P2551" i="251"/>
  <c r="P7235" i="251"/>
  <c r="P6921" i="251"/>
  <c r="P5148" i="251"/>
  <c r="P6869" i="251"/>
  <c r="P6768" i="251"/>
  <c r="P7197" i="251"/>
  <c r="P7664" i="251"/>
  <c r="P3382" i="251"/>
  <c r="P9972" i="251"/>
  <c r="P2306" i="251"/>
  <c r="P6950" i="251"/>
  <c r="P5400" i="251"/>
  <c r="P5836" i="251"/>
  <c r="P9113" i="251"/>
  <c r="P1673" i="251"/>
  <c r="P6139" i="251"/>
  <c r="P8910" i="251"/>
  <c r="P1454" i="251"/>
  <c r="P5642" i="251"/>
  <c r="P8858" i="251"/>
  <c r="P3773" i="251"/>
  <c r="P8279" i="251"/>
  <c r="P1900" i="251"/>
  <c r="P6941" i="251"/>
  <c r="P9288" i="251"/>
  <c r="P2744" i="251"/>
  <c r="P6011" i="251"/>
  <c r="P8440" i="251"/>
  <c r="P2075" i="251"/>
  <c r="P5572" i="251"/>
  <c r="P8098" i="251"/>
  <c r="P1397" i="251"/>
  <c r="P5124" i="251"/>
  <c r="P7754" i="251"/>
  <c r="P9841" i="251"/>
  <c r="P4177" i="251"/>
  <c r="P7003" i="251"/>
  <c r="P9276" i="251"/>
  <c r="P3411" i="251"/>
  <c r="P7005" i="251"/>
  <c r="P9723" i="251"/>
  <c r="P4313" i="251"/>
  <c r="P7690" i="251"/>
  <c r="P1132" i="251"/>
  <c r="P5599" i="251"/>
  <c r="P498" i="251"/>
  <c r="P769" i="251"/>
  <c r="P2400" i="251"/>
  <c r="P2411" i="251"/>
  <c r="P2618" i="251"/>
  <c r="P4808" i="251"/>
  <c r="P4673" i="251"/>
  <c r="P347" i="251"/>
  <c r="P5092" i="251"/>
  <c r="P7442" i="251"/>
  <c r="P6317" i="251"/>
  <c r="P8660" i="251"/>
  <c r="P3465" i="251"/>
  <c r="P9642" i="251"/>
  <c r="P2617" i="251"/>
  <c r="P7278" i="251"/>
  <c r="P7007" i="251"/>
  <c r="P5206" i="251"/>
  <c r="P6919" i="251"/>
  <c r="P6820" i="251"/>
  <c r="P7247" i="251"/>
  <c r="P1239" i="251"/>
  <c r="P7713" i="251"/>
  <c r="P3529" i="251"/>
  <c r="P10012" i="251"/>
  <c r="P2520" i="251"/>
  <c r="P8059" i="251"/>
  <c r="P5474" i="251"/>
  <c r="P6057" i="251"/>
  <c r="P9215" i="251"/>
  <c r="P1785" i="251"/>
  <c r="P6272" i="251"/>
  <c r="P8964" i="251"/>
  <c r="P1676" i="251"/>
  <c r="P5714" i="251"/>
  <c r="P8913" i="251"/>
  <c r="P4088" i="251"/>
  <c r="P8351" i="251"/>
  <c r="P2040" i="251"/>
  <c r="P7020" i="251"/>
  <c r="P9343" i="251"/>
  <c r="P2868" i="251"/>
  <c r="P6097" i="251"/>
  <c r="P8510" i="251"/>
  <c r="P2224" i="251"/>
  <c r="P5657" i="251"/>
  <c r="P8167" i="251"/>
  <c r="P1534" i="251"/>
  <c r="P5220" i="251"/>
  <c r="P7829" i="251"/>
  <c r="P9905" i="251"/>
  <c r="P130" i="251"/>
  <c r="P4280" i="251"/>
  <c r="P7085" i="251"/>
  <c r="P9336" i="251"/>
  <c r="P3528" i="251"/>
  <c r="P7109" i="251"/>
  <c r="P9791" i="251"/>
  <c r="P4446" i="251"/>
  <c r="P7787" i="251"/>
  <c r="P1288" i="251"/>
  <c r="P5716" i="251"/>
  <c r="P8718" i="251"/>
  <c r="P2165" i="251"/>
  <c r="P6275" i="251"/>
  <c r="P9145" i="251"/>
  <c r="P3308" i="251"/>
  <c r="P6948" i="251"/>
  <c r="P9676" i="251"/>
  <c r="P4245" i="251"/>
  <c r="P7626" i="251"/>
  <c r="P591" i="251"/>
  <c r="P6100" i="251"/>
  <c r="P9565" i="251"/>
  <c r="P4883" i="251"/>
  <c r="P8709" i="251"/>
  <c r="P2509" i="251"/>
  <c r="P7167" i="251"/>
  <c r="P801" i="251"/>
  <c r="P2464" i="251"/>
  <c r="P2443" i="251"/>
  <c r="P2714" i="251"/>
  <c r="P4842" i="251"/>
  <c r="P4741" i="251"/>
  <c r="P394" i="251"/>
  <c r="P5128" i="251"/>
  <c r="P7476" i="251"/>
  <c r="P6351" i="251"/>
  <c r="P8692" i="251"/>
  <c r="P3504" i="251"/>
  <c r="P9706" i="251"/>
  <c r="P2691" i="251"/>
  <c r="P7899" i="251"/>
  <c r="P9286" i="251"/>
  <c r="P5265" i="251"/>
  <c r="P6975" i="251"/>
  <c r="P6870" i="251"/>
  <c r="P7297" i="251"/>
  <c r="P1415" i="251"/>
  <c r="P7766" i="251"/>
  <c r="P3749" i="251"/>
  <c r="P3971" i="251"/>
  <c r="P8505" i="251"/>
  <c r="P5616" i="251"/>
  <c r="P6126" i="251"/>
  <c r="P9313" i="251"/>
  <c r="P2496" i="251"/>
  <c r="P2475" i="251"/>
  <c r="P4877" i="251"/>
  <c r="P5799" i="251"/>
  <c r="P440" i="251"/>
  <c r="P5165" i="251"/>
  <c r="P6863" i="251"/>
  <c r="P8756" i="251"/>
  <c r="P3542" i="251"/>
  <c r="P363" i="251"/>
  <c r="P9770" i="251"/>
  <c r="P3725" i="251"/>
  <c r="P7935" i="251"/>
  <c r="P9350" i="251"/>
  <c r="P6148" i="251"/>
  <c r="P7023" i="251"/>
  <c r="P6922" i="251"/>
  <c r="P559" i="251"/>
  <c r="P7355" i="251"/>
  <c r="P1603" i="251"/>
  <c r="P9079" i="251"/>
  <c r="P3812" i="251"/>
  <c r="P4044" i="251"/>
  <c r="P62" i="251"/>
  <c r="P8560" i="251"/>
  <c r="P5689" i="251"/>
  <c r="P6188" i="251"/>
  <c r="P9361" i="251"/>
  <c r="P2125" i="251"/>
  <c r="P6462" i="251"/>
  <c r="P9127" i="251"/>
  <c r="P2004" i="251"/>
  <c r="P5925" i="251"/>
  <c r="P9129" i="251"/>
  <c r="P4798" i="251"/>
  <c r="P8489" i="251"/>
  <c r="P3103" i="251"/>
  <c r="P7176" i="251"/>
  <c r="P9465" i="251"/>
  <c r="P3116" i="251"/>
  <c r="P6261" i="251"/>
  <c r="P8642" i="251"/>
  <c r="P2487" i="251"/>
  <c r="P5837" i="251"/>
  <c r="P8310" i="251"/>
  <c r="P1808" i="251"/>
  <c r="P5392" i="251"/>
  <c r="P7969" i="251"/>
  <c r="P444" i="251"/>
  <c r="P4483" i="251"/>
  <c r="P7243" i="251"/>
  <c r="P9452" i="251"/>
  <c r="P3806" i="251"/>
  <c r="P7303" i="251"/>
  <c r="P9935" i="251"/>
  <c r="P4687" i="251"/>
  <c r="P7963" i="251"/>
  <c r="P1629" i="251"/>
  <c r="P5945" i="251"/>
  <c r="P8881" i="251"/>
  <c r="P2512" i="251"/>
  <c r="P6466" i="251"/>
  <c r="P9297" i="251"/>
  <c r="P3581" i="251"/>
  <c r="P7149" i="251"/>
  <c r="P9818" i="251"/>
  <c r="P4482" i="251"/>
  <c r="P7820" i="251"/>
  <c r="P1049" i="251"/>
  <c r="P6331" i="251"/>
  <c r="P9753" i="251"/>
  <c r="P2528" i="251"/>
  <c r="P2507" i="251"/>
  <c r="P4911" i="251"/>
  <c r="P5833" i="251"/>
  <c r="P484" i="251"/>
  <c r="P7305" i="251"/>
  <c r="P1234" i="251"/>
  <c r="P7443" i="251"/>
  <c r="P8884" i="251"/>
  <c r="P3582" i="251"/>
  <c r="P431" i="251"/>
  <c r="P9802" i="251"/>
  <c r="P3895" i="251"/>
  <c r="P7972" i="251"/>
  <c r="P1587" i="251"/>
  <c r="P9478" i="251"/>
  <c r="P6196" i="251"/>
  <c r="P7799" i="251"/>
  <c r="P6978" i="251"/>
  <c r="P776" i="251"/>
  <c r="P7457" i="251"/>
  <c r="P1689" i="251"/>
  <c r="P9165" i="251"/>
  <c r="P3879" i="251"/>
  <c r="P4133" i="251"/>
  <c r="P201" i="251"/>
  <c r="P8782" i="251"/>
  <c r="P5763" i="251"/>
  <c r="P6254" i="251"/>
  <c r="P9409" i="251"/>
  <c r="P2227" i="251"/>
  <c r="P6587" i="251"/>
  <c r="P9177" i="251"/>
  <c r="P2232" i="251"/>
  <c r="P6000" i="251"/>
  <c r="P9178" i="251"/>
  <c r="P5002" i="251"/>
  <c r="P8553" i="251"/>
  <c r="P3213" i="251"/>
  <c r="P7253" i="251"/>
  <c r="P9528" i="251"/>
  <c r="P3248" i="251"/>
  <c r="P6337" i="251"/>
  <c r="P8711" i="251"/>
  <c r="P2614" i="251"/>
  <c r="P5922" i="251"/>
  <c r="P8374" i="251"/>
  <c r="P1943" i="251"/>
  <c r="P5481" i="251"/>
  <c r="P8038" i="251"/>
  <c r="P617" i="251"/>
  <c r="P4586" i="251"/>
  <c r="P7315" i="251"/>
  <c r="P9516" i="251"/>
  <c r="P3935" i="251"/>
  <c r="P7394" i="251"/>
  <c r="P10013" i="251"/>
  <c r="P4810" i="251"/>
  <c r="P8049" i="251"/>
  <c r="P1795" i="251"/>
  <c r="P6044" i="251"/>
  <c r="P8972" i="251"/>
  <c r="P2671" i="251"/>
  <c r="P6552" i="251"/>
  <c r="P9376" i="251"/>
  <c r="P3730" i="251"/>
  <c r="P7241" i="251"/>
  <c r="P9887" i="251"/>
  <c r="P4611" i="251"/>
  <c r="P7908" i="251"/>
  <c r="P1255" i="251"/>
  <c r="P6449" i="251"/>
  <c r="P9839" i="251"/>
  <c r="P5302" i="251"/>
  <c r="P9025" i="251"/>
  <c r="P3080" i="251"/>
  <c r="P7534" i="251"/>
  <c r="P2592" i="251"/>
  <c r="P2539" i="251"/>
  <c r="P6937" i="251"/>
  <c r="P5868" i="251"/>
  <c r="P532" i="251"/>
  <c r="P7373" i="251"/>
  <c r="P1282" i="251"/>
  <c r="P7946" i="251"/>
  <c r="P8916" i="251"/>
  <c r="P3621" i="251"/>
  <c r="P501" i="251"/>
  <c r="P3946" i="251"/>
  <c r="P8046" i="251"/>
  <c r="P1653" i="251"/>
  <c r="P9542" i="251"/>
  <c r="P6974" i="251"/>
  <c r="P7852" i="251"/>
  <c r="P7080" i="251"/>
  <c r="P1138" i="251"/>
  <c r="P8766" i="251"/>
  <c r="P1779" i="251"/>
  <c r="P9245" i="251"/>
  <c r="P4888" i="251"/>
  <c r="P4210" i="251"/>
  <c r="P340" i="251"/>
  <c r="P8893" i="251"/>
  <c r="P5830" i="251"/>
  <c r="P6318" i="251"/>
  <c r="P9457" i="251"/>
  <c r="P2342" i="251"/>
  <c r="P6648" i="251"/>
  <c r="P9228" i="251"/>
  <c r="P2343" i="251"/>
  <c r="P6069" i="251"/>
  <c r="P9229" i="251"/>
  <c r="P5087" i="251"/>
  <c r="P8695" i="251"/>
  <c r="P3460" i="251"/>
  <c r="P7413" i="251"/>
  <c r="P9583" i="251"/>
  <c r="P3378" i="251"/>
  <c r="P6411" i="251"/>
  <c r="P8775" i="251"/>
  <c r="P2751" i="251"/>
  <c r="P6013" i="251"/>
  <c r="P8442" i="251"/>
  <c r="P2076" i="251"/>
  <c r="P5576" i="251"/>
  <c r="P8102" i="251"/>
  <c r="P767" i="251"/>
  <c r="P4685" i="251"/>
  <c r="P7399" i="251"/>
  <c r="P9572" i="251"/>
  <c r="P4066" i="251"/>
  <c r="P7497" i="251"/>
  <c r="P4934" i="251"/>
  <c r="P8128" i="251"/>
  <c r="P1967" i="251"/>
  <c r="P6153" i="251"/>
  <c r="P9048" i="251"/>
  <c r="P2823" i="251"/>
  <c r="P6660" i="251"/>
  <c r="P9444" i="251"/>
  <c r="P3850" i="251"/>
  <c r="P7337" i="251"/>
  <c r="P9968" i="251"/>
  <c r="P2656" i="251"/>
  <c r="P2571" i="251"/>
  <c r="P7001" i="251"/>
  <c r="P5902" i="251"/>
  <c r="P579" i="251"/>
  <c r="P7441" i="251"/>
  <c r="P1330" i="251"/>
  <c r="P7978" i="251"/>
  <c r="P297" i="251"/>
  <c r="P8948" i="251"/>
  <c r="P5850" i="251"/>
  <c r="P642" i="251"/>
  <c r="P3998" i="251"/>
  <c r="P8082" i="251"/>
  <c r="P3389" i="251"/>
  <c r="P1805" i="251"/>
  <c r="P7798" i="251"/>
  <c r="P7896" i="251"/>
  <c r="P7126" i="251"/>
  <c r="P1238" i="251"/>
  <c r="P8856" i="251"/>
  <c r="P1871" i="251"/>
  <c r="P9283" i="251"/>
  <c r="P4955" i="251"/>
  <c r="P4301" i="251"/>
  <c r="P477" i="251"/>
  <c r="P8951" i="251"/>
  <c r="P5977" i="251"/>
  <c r="P6379" i="251"/>
  <c r="P9504" i="251"/>
  <c r="P2440" i="251"/>
  <c r="P6709" i="251"/>
  <c r="P9277" i="251"/>
  <c r="P2448" i="251"/>
  <c r="P6141" i="251"/>
  <c r="P9278" i="251"/>
  <c r="P5276" i="251"/>
  <c r="P8761" i="251"/>
  <c r="P3675" i="251"/>
  <c r="P7495" i="251"/>
  <c r="P9644" i="251"/>
  <c r="P3491" i="251"/>
  <c r="P6491" i="251"/>
  <c r="P8849" i="251"/>
  <c r="P2879" i="251"/>
  <c r="P6101" i="251"/>
  <c r="P8512" i="251"/>
  <c r="P2225" i="251"/>
  <c r="P5658" i="251"/>
  <c r="P8169" i="251"/>
  <c r="P914" i="251"/>
  <c r="P4784" i="251"/>
  <c r="P7474" i="251"/>
  <c r="P9632" i="251"/>
  <c r="P4179" i="251"/>
  <c r="P7589" i="251"/>
  <c r="P175" i="251"/>
  <c r="P5060" i="251"/>
  <c r="P8207" i="251"/>
  <c r="P2137" i="251"/>
  <c r="P6240" i="251"/>
  <c r="P9135" i="251"/>
  <c r="P230" i="251"/>
  <c r="P2688" i="251"/>
  <c r="P2603" i="251"/>
  <c r="P7513" i="251"/>
  <c r="P5970" i="251"/>
  <c r="P628" i="251"/>
  <c r="P7509" i="251"/>
  <c r="P1426" i="251"/>
  <c r="P8042" i="251"/>
  <c r="P1103" i="251"/>
  <c r="P8980" i="251"/>
  <c r="P5923" i="251"/>
  <c r="P3239" i="251"/>
  <c r="P781" i="251"/>
  <c r="P5607" i="251"/>
  <c r="P8119" i="251"/>
  <c r="P4300" i="251"/>
  <c r="P1948" i="251"/>
  <c r="P7895" i="251"/>
  <c r="P7941" i="251"/>
  <c r="P7233" i="251"/>
  <c r="P1327" i="251"/>
  <c r="P9037" i="251"/>
  <c r="P1958" i="251"/>
  <c r="P9325" i="251"/>
  <c r="P5016" i="251"/>
  <c r="P4627" i="251"/>
  <c r="P599" i="251"/>
  <c r="P9695" i="251"/>
  <c r="P6120" i="251"/>
  <c r="P6572" i="251"/>
  <c r="P9555" i="251"/>
  <c r="P2557" i="251"/>
  <c r="P6780" i="251"/>
  <c r="P9327" i="251"/>
  <c r="P2566" i="251"/>
  <c r="P6205" i="251"/>
  <c r="P294" i="251"/>
  <c r="P2720" i="251"/>
  <c r="P2635" i="251"/>
  <c r="P7545" i="251"/>
  <c r="P766" i="251"/>
  <c r="P7579" i="251"/>
  <c r="P1524" i="251"/>
  <c r="P8074" i="251"/>
  <c r="P1155" i="251"/>
  <c r="P6032" i="251"/>
  <c r="P3348" i="251"/>
  <c r="P849" i="251"/>
  <c r="P5654" i="251"/>
  <c r="P8155" i="251"/>
  <c r="P4406" i="251"/>
  <c r="P2023" i="251"/>
  <c r="P7940" i="251"/>
  <c r="P8030" i="251"/>
  <c r="P7335" i="251"/>
  <c r="P1414" i="251"/>
  <c r="P9078" i="251"/>
  <c r="P2050" i="251"/>
  <c r="P9363" i="251"/>
  <c r="P5905" i="251"/>
  <c r="P6373" i="251"/>
  <c r="P857" i="251"/>
  <c r="P9747" i="251"/>
  <c r="P7268" i="251"/>
  <c r="P6698" i="251"/>
  <c r="P9603" i="251"/>
  <c r="P2663" i="251"/>
  <c r="P6844" i="251"/>
  <c r="P9471" i="251"/>
  <c r="P2664" i="251"/>
  <c r="P6400" i="251"/>
  <c r="P9374" i="251"/>
  <c r="P5535" i="251"/>
  <c r="P8897" i="251"/>
  <c r="P3890" i="251"/>
  <c r="P7638" i="251"/>
  <c r="P9764" i="251"/>
  <c r="P3701" i="251"/>
  <c r="P6645" i="251"/>
  <c r="P8986" i="251"/>
  <c r="P3123" i="251"/>
  <c r="P6263" i="251"/>
  <c r="P8645" i="251"/>
  <c r="P2488" i="251"/>
  <c r="P5840" i="251"/>
  <c r="P8311" i="251"/>
  <c r="P1175" i="251"/>
  <c r="P4988" i="251"/>
  <c r="P7629" i="251"/>
  <c r="P9754" i="251"/>
  <c r="P4445" i="251"/>
  <c r="P7786" i="251"/>
  <c r="P580" i="251"/>
  <c r="P5281" i="251"/>
  <c r="P8380" i="251"/>
  <c r="P2480" i="251"/>
  <c r="P6436" i="251"/>
  <c r="P358" i="251"/>
  <c r="P3232" i="251"/>
  <c r="P2795" i="251"/>
  <c r="P7577" i="251"/>
  <c r="P889" i="251"/>
  <c r="P7647" i="251"/>
  <c r="P1572" i="251"/>
  <c r="P8106" i="251"/>
  <c r="P1201" i="251"/>
  <c r="P6140" i="251"/>
  <c r="P3541" i="251"/>
  <c r="P4098" i="251"/>
  <c r="P5701" i="251"/>
  <c r="P8228" i="251"/>
  <c r="P4462" i="251"/>
  <c r="P5502" i="251"/>
  <c r="P7984" i="251"/>
  <c r="P8077" i="251"/>
  <c r="P539" i="251"/>
  <c r="P7390" i="251"/>
  <c r="P2761" i="251"/>
  <c r="P9118" i="251"/>
  <c r="P2231" i="251"/>
  <c r="P9403" i="251"/>
  <c r="P6756" i="251"/>
  <c r="P6437" i="251"/>
  <c r="P975" i="251"/>
  <c r="P9793" i="251"/>
  <c r="P7777" i="251"/>
  <c r="P7082" i="251"/>
  <c r="P9651" i="251"/>
  <c r="P2975" i="251"/>
  <c r="P6904" i="251"/>
  <c r="P9519" i="251"/>
  <c r="P2774" i="251"/>
  <c r="P6463" i="251"/>
  <c r="P1633" i="251"/>
  <c r="P1642" i="251"/>
  <c r="P2643" i="251"/>
  <c r="P1309" i="251"/>
  <c r="P3259" i="251"/>
  <c r="P2723" i="251"/>
  <c r="P6384" i="251"/>
  <c r="P3434" i="251"/>
  <c r="P4485" i="251"/>
  <c r="P4559" i="251"/>
  <c r="P441" i="251"/>
  <c r="P8099" i="251"/>
  <c r="P2160" i="251"/>
  <c r="P2054" i="251"/>
  <c r="P2180" i="251"/>
  <c r="P6212" i="251"/>
  <c r="P9387" i="251"/>
  <c r="P1404" i="251"/>
  <c r="P7279" i="251"/>
  <c r="P8174" i="251"/>
  <c r="P5023" i="251"/>
  <c r="P4166" i="251"/>
  <c r="P9271" i="251"/>
  <c r="P4306" i="251"/>
  <c r="P3237" i="251"/>
  <c r="P9863" i="251"/>
  <c r="P5637" i="251"/>
  <c r="P6218" i="251"/>
  <c r="P7585" i="251"/>
  <c r="P596" i="251"/>
  <c r="P8335" i="251"/>
  <c r="P6049" i="251"/>
  <c r="P2193" i="251"/>
  <c r="P9456" i="251"/>
  <c r="P3805" i="251"/>
  <c r="P8012" i="251"/>
  <c r="P4743" i="251"/>
  <c r="P8132" i="251"/>
  <c r="P4579" i="251"/>
  <c r="P7733" i="251"/>
  <c r="P2302" i="251"/>
  <c r="P6704" i="251"/>
  <c r="P5447" i="251"/>
  <c r="P8555" i="251"/>
  <c r="P1252" i="251"/>
  <c r="P5017" i="251"/>
  <c r="P7667" i="251"/>
  <c r="P9777" i="251"/>
  <c r="P540" i="251"/>
  <c r="P4532" i="251"/>
  <c r="P7280" i="251"/>
  <c r="P9486" i="251"/>
  <c r="P4026" i="251"/>
  <c r="P6893" i="251"/>
  <c r="P9184" i="251"/>
  <c r="P2934" i="251"/>
  <c r="P6151" i="251"/>
  <c r="P8546" i="251"/>
  <c r="P1608" i="251"/>
  <c r="P5939" i="251"/>
  <c r="P8878" i="251"/>
  <c r="P2788" i="251"/>
  <c r="P6626" i="251"/>
  <c r="P9434" i="251"/>
  <c r="P4314" i="251"/>
  <c r="P7691" i="251"/>
  <c r="P27" i="251"/>
  <c r="P4967" i="251"/>
  <c r="P8151" i="251"/>
  <c r="P1351" i="251"/>
  <c r="P5751" i="251"/>
  <c r="P8738" i="251"/>
  <c r="P2519" i="251"/>
  <c r="P6471" i="251"/>
  <c r="P9306" i="251"/>
  <c r="P4414" i="251"/>
  <c r="P8385" i="251"/>
  <c r="P2915" i="251"/>
  <c r="P7422" i="251"/>
  <c r="P5691" i="251"/>
  <c r="P9296" i="251"/>
  <c r="P1473" i="251"/>
  <c r="P1578" i="251"/>
  <c r="P3888" i="251"/>
  <c r="P2638" i="251"/>
  <c r="P2903" i="251"/>
  <c r="P1670" i="251"/>
  <c r="P2725" i="251"/>
  <c r="P1297" i="251"/>
  <c r="P980" i="251"/>
  <c r="P3688" i="251"/>
  <c r="P500" i="251"/>
  <c r="P9322" i="251"/>
  <c r="P8729" i="251"/>
  <c r="P1328" i="251"/>
  <c r="P6796" i="251"/>
  <c r="P4046" i="251"/>
  <c r="P8255" i="251"/>
  <c r="P2897" i="251"/>
  <c r="P9627" i="251"/>
  <c r="P5992" i="251"/>
  <c r="P3985" i="251"/>
  <c r="P6960" i="251"/>
  <c r="P1304" i="251"/>
  <c r="P4628" i="251"/>
  <c r="P9112" i="251"/>
  <c r="P2846" i="251"/>
  <c r="P7036" i="251"/>
  <c r="P7669" i="251"/>
  <c r="P5986" i="251"/>
  <c r="P806" i="251"/>
  <c r="P8286" i="251"/>
  <c r="P3809" i="251"/>
  <c r="P7745" i="251"/>
  <c r="P3813" i="251"/>
  <c r="P7753" i="251"/>
  <c r="P3926" i="251"/>
  <c r="P8585" i="251"/>
  <c r="P3555" i="251"/>
  <c r="P8273" i="251"/>
  <c r="P4565" i="251"/>
  <c r="P8962" i="251"/>
  <c r="P5944" i="251"/>
  <c r="P9870" i="251"/>
  <c r="P3273" i="251"/>
  <c r="P8129" i="251"/>
  <c r="P3845" i="251"/>
  <c r="P8062" i="251"/>
  <c r="P3160" i="251"/>
  <c r="P7987" i="251"/>
  <c r="P2364" i="251"/>
  <c r="P7052" i="251"/>
  <c r="P2270" i="251"/>
  <c r="P7758" i="251"/>
  <c r="P3109" i="251"/>
  <c r="P8094" i="251"/>
  <c r="P2707" i="251"/>
  <c r="P7871" i="251"/>
  <c r="P3088" i="251"/>
  <c r="P7535" i="251"/>
  <c r="P1906" i="251"/>
  <c r="P6954" i="251"/>
  <c r="P2322" i="251"/>
  <c r="P7059" i="251"/>
  <c r="P5462" i="251"/>
  <c r="P9141" i="251"/>
  <c r="P2587" i="251"/>
  <c r="P704" i="251"/>
  <c r="P6134" i="251"/>
  <c r="P9609" i="251"/>
  <c r="P8748" i="251"/>
  <c r="P5071" i="251"/>
  <c r="P8853" i="251"/>
  <c r="P1005" i="251"/>
  <c r="P8004" i="251"/>
  <c r="P6848" i="251"/>
  <c r="P1042" i="251"/>
  <c r="P5546" i="251"/>
  <c r="P8934" i="251"/>
  <c r="P1505" i="251"/>
  <c r="P1610" i="251"/>
  <c r="P3922" i="251"/>
  <c r="P3295" i="251"/>
  <c r="P2993" i="251"/>
  <c r="P2395" i="251"/>
  <c r="P3396" i="251"/>
  <c r="P4013" i="251"/>
  <c r="P1710" i="251"/>
  <c r="P3779" i="251"/>
  <c r="P573" i="251"/>
  <c r="P93" i="251"/>
  <c r="P9291" i="251"/>
  <c r="P1474" i="251"/>
  <c r="P6836" i="251"/>
  <c r="P4163" i="251"/>
  <c r="P8434" i="251"/>
  <c r="P2982" i="251"/>
  <c r="P9665" i="251"/>
  <c r="P6050" i="251"/>
  <c r="P4055" i="251"/>
  <c r="P7017" i="251"/>
  <c r="P1412" i="251"/>
  <c r="P4793" i="251"/>
  <c r="P9166" i="251"/>
  <c r="P2943" i="251"/>
  <c r="P7099" i="251"/>
  <c r="P7796" i="251"/>
  <c r="P6070" i="251"/>
  <c r="P944" i="251"/>
  <c r="P8352" i="251"/>
  <c r="P3923" i="251"/>
  <c r="P7822" i="251"/>
  <c r="P3925" i="251"/>
  <c r="P8239" i="251"/>
  <c r="P4127" i="251"/>
  <c r="P8646" i="251"/>
  <c r="P3663" i="251"/>
  <c r="P8343" i="251"/>
  <c r="P4684" i="251"/>
  <c r="P9045" i="251"/>
  <c r="P6043" i="251"/>
  <c r="P3413" i="251"/>
  <c r="P8214" i="251"/>
  <c r="P3953" i="251"/>
  <c r="P8236" i="251"/>
  <c r="P3439" i="251"/>
  <c r="P8071" i="251"/>
  <c r="P2684" i="251"/>
  <c r="P7338" i="251"/>
  <c r="P2508" i="251"/>
  <c r="P7870" i="251"/>
  <c r="P3299" i="251"/>
  <c r="P8196" i="251"/>
  <c r="P2901" i="251"/>
  <c r="P7981" i="251"/>
  <c r="P3286" i="251"/>
  <c r="P7655" i="251"/>
  <c r="P2124" i="251"/>
  <c r="P7062" i="251"/>
  <c r="P2530" i="251"/>
  <c r="P7177" i="251"/>
  <c r="P5591" i="251"/>
  <c r="P9241" i="251"/>
  <c r="P2776" i="251"/>
  <c r="P913" i="251"/>
  <c r="P6269" i="251"/>
  <c r="P9689" i="251"/>
  <c r="P8941" i="251"/>
  <c r="P5222" i="251"/>
  <c r="P8944" i="251"/>
  <c r="P1314" i="251"/>
  <c r="P8157" i="251"/>
  <c r="P7004" i="251"/>
  <c r="P3868" i="251"/>
  <c r="P5772" i="251"/>
  <c r="P1569" i="251"/>
  <c r="P1674" i="251"/>
  <c r="P3332" i="251"/>
  <c r="P3085" i="251"/>
  <c r="P2542" i="251"/>
  <c r="P3513" i="251"/>
  <c r="P4085" i="251"/>
  <c r="P1757" i="251"/>
  <c r="P640" i="251"/>
  <c r="P2117" i="251"/>
  <c r="P9419" i="251"/>
  <c r="P1549" i="251"/>
  <c r="P6920" i="251"/>
  <c r="P5073" i="251"/>
  <c r="P8479" i="251"/>
  <c r="P3064" i="251"/>
  <c r="P9705" i="251"/>
  <c r="P6833" i="251"/>
  <c r="P4123" i="251"/>
  <c r="P7064" i="251"/>
  <c r="P1528" i="251"/>
  <c r="P4879" i="251"/>
  <c r="P9214" i="251"/>
  <c r="P3633" i="251"/>
  <c r="P7220" i="251"/>
  <c r="P7915" i="251"/>
  <c r="P6158" i="251"/>
  <c r="P2834" i="251"/>
  <c r="P8421" i="251"/>
  <c r="P4016" i="251"/>
  <c r="P7890" i="251"/>
  <c r="P4025" i="251"/>
  <c r="P8583" i="251"/>
  <c r="P4236" i="251"/>
  <c r="P8716" i="251"/>
  <c r="P4378" i="251"/>
  <c r="P8410" i="251"/>
  <c r="P4805" i="251"/>
  <c r="P9133" i="251"/>
  <c r="P6152" i="251"/>
  <c r="P3554" i="251"/>
  <c r="P8638" i="251"/>
  <c r="P4090" i="251"/>
  <c r="P8318" i="251"/>
  <c r="P3981" i="251"/>
  <c r="P8153" i="251"/>
  <c r="P2853" i="251"/>
  <c r="P7433" i="251"/>
  <c r="P2702" i="251"/>
  <c r="P7980" i="251"/>
  <c r="P3482" i="251"/>
  <c r="P8405" i="251"/>
  <c r="P3285" i="251"/>
  <c r="P8089" i="251"/>
  <c r="P3474" i="251"/>
  <c r="P7764" i="251"/>
  <c r="P2328" i="251"/>
  <c r="P7186" i="251"/>
  <c r="P2713" i="251"/>
  <c r="P7295" i="251"/>
  <c r="P5733" i="251"/>
  <c r="P9330" i="251"/>
  <c r="P3171" i="251"/>
  <c r="P1133" i="251"/>
  <c r="P6387" i="251"/>
  <c r="P9778" i="251"/>
  <c r="P9144" i="251"/>
  <c r="P5341" i="251"/>
  <c r="P1665" i="251"/>
  <c r="P1706" i="251"/>
  <c r="P3127" i="251"/>
  <c r="P2632" i="251"/>
  <c r="P3551" i="251"/>
  <c r="P4157" i="251"/>
  <c r="P6208" i="251"/>
  <c r="P713" i="251"/>
  <c r="P2179" i="251"/>
  <c r="P9451" i="251"/>
  <c r="P1692" i="251"/>
  <c r="P4519" i="251"/>
  <c r="P8210" i="251"/>
  <c r="P5119" i="251"/>
  <c r="P8526" i="251"/>
  <c r="P4169" i="251"/>
  <c r="P9745" i="251"/>
  <c r="P6887" i="251"/>
  <c r="P5937" i="251"/>
  <c r="P7119" i="251"/>
  <c r="P6569" i="251"/>
  <c r="P5976" i="251"/>
  <c r="P9262" i="251"/>
  <c r="P4390" i="251"/>
  <c r="P7288" i="251"/>
  <c r="P1787" i="251"/>
  <c r="P7968" i="251"/>
  <c r="P6308" i="251"/>
  <c r="P3790" i="251"/>
  <c r="P8491" i="251"/>
  <c r="P4118" i="251"/>
  <c r="P7964" i="251"/>
  <c r="P4124" i="251"/>
  <c r="P8715" i="251"/>
  <c r="P4343" i="251"/>
  <c r="P8786" i="251"/>
  <c r="P4884" i="251"/>
  <c r="P8477" i="251"/>
  <c r="P4931" i="251"/>
  <c r="P9203" i="251"/>
  <c r="P6238" i="251"/>
  <c r="P3677" i="251"/>
  <c r="P8806" i="251"/>
  <c r="P4209" i="251"/>
  <c r="P8403" i="251"/>
  <c r="P4105" i="251"/>
  <c r="P8241" i="251"/>
  <c r="P2999" i="251"/>
  <c r="P7532" i="251"/>
  <c r="P2892" i="251"/>
  <c r="P8088" i="251"/>
  <c r="P3645" i="251"/>
  <c r="P8511" i="251"/>
  <c r="P3466" i="251"/>
  <c r="P8188" i="251"/>
  <c r="P3635" i="251"/>
  <c r="P7878" i="251"/>
  <c r="P2537" i="251"/>
  <c r="P7302" i="251"/>
  <c r="P2914" i="251"/>
  <c r="P7419" i="251"/>
  <c r="P189" i="251"/>
  <c r="P5877" i="251"/>
  <c r="P9415" i="251"/>
  <c r="P3518" i="251"/>
  <c r="P1336" i="251"/>
  <c r="P6496" i="251"/>
  <c r="P9873" i="251"/>
  <c r="P9332" i="251"/>
  <c r="P5479" i="251"/>
  <c r="P9146" i="251"/>
  <c r="P1916" i="251"/>
  <c r="P8459" i="251"/>
  <c r="P7367" i="251"/>
  <c r="P8334" i="251"/>
  <c r="P6132" i="251"/>
  <c r="P9732" i="251"/>
  <c r="P2547" i="251"/>
  <c r="P8769" i="251"/>
  <c r="P2568" i="251"/>
  <c r="P1697" i="251"/>
  <c r="P1834" i="251"/>
  <c r="P4326" i="251"/>
  <c r="P2678" i="251"/>
  <c r="P3590" i="251"/>
  <c r="P4196" i="251"/>
  <c r="P6720" i="251"/>
  <c r="P1622" i="251"/>
  <c r="P2233" i="251"/>
  <c r="P1908" i="251"/>
  <c r="P4571" i="251"/>
  <c r="P8283" i="251"/>
  <c r="P5169" i="251"/>
  <c r="P8569" i="251"/>
  <c r="P4238" i="251"/>
  <c r="P9785" i="251"/>
  <c r="P9164" i="251"/>
  <c r="P6055" i="251"/>
  <c r="P7168" i="251"/>
  <c r="P6695" i="251"/>
  <c r="P6119" i="251"/>
  <c r="P9312" i="251"/>
  <c r="P5112" i="251"/>
  <c r="P7352" i="251"/>
  <c r="P2877" i="251"/>
  <c r="P8023" i="251"/>
  <c r="P6390" i="251"/>
  <c r="P3988" i="251"/>
  <c r="P8627" i="251"/>
  <c r="P4223" i="251"/>
  <c r="P8034" i="251"/>
  <c r="P4226" i="251"/>
  <c r="P8785" i="251"/>
  <c r="P4431" i="251"/>
  <c r="P8859" i="251"/>
  <c r="P5075" i="251"/>
  <c r="P8607" i="251"/>
  <c r="P5059" i="251"/>
  <c r="P9280" i="251"/>
  <c r="P6345" i="251"/>
  <c r="P3810" i="251"/>
  <c r="P9209" i="251"/>
  <c r="P4348" i="251"/>
  <c r="P8486" i="251"/>
  <c r="P4240" i="251"/>
  <c r="P8322" i="251"/>
  <c r="P3161" i="251"/>
  <c r="P7723" i="251"/>
  <c r="P3075" i="251"/>
  <c r="P8187" i="251"/>
  <c r="P3796" i="251"/>
  <c r="P8603" i="251"/>
  <c r="P3634" i="251"/>
  <c r="P8287" i="251"/>
  <c r="P3792" i="251"/>
  <c r="P7983" i="251"/>
  <c r="P2916" i="251"/>
  <c r="P7423" i="251"/>
  <c r="P3105" i="251"/>
  <c r="P7536" i="251"/>
  <c r="P452" i="251"/>
  <c r="P6010" i="251"/>
  <c r="P9511" i="251"/>
  <c r="P3860" i="251"/>
  <c r="P1551" i="251"/>
  <c r="P6609" i="251"/>
  <c r="P9967" i="251"/>
  <c r="P1729" i="251"/>
  <c r="P1930" i="251"/>
  <c r="P7715" i="251"/>
  <c r="P2724" i="251"/>
  <c r="P3631" i="251"/>
  <c r="P4232" i="251"/>
  <c r="P6754" i="251"/>
  <c r="P1682" i="251"/>
  <c r="P2292" i="251"/>
  <c r="P5380" i="251"/>
  <c r="P4624" i="251"/>
  <c r="P8356" i="251"/>
  <c r="P6584" i="251"/>
  <c r="P9231" i="251"/>
  <c r="P4372" i="251"/>
  <c r="P9823" i="251"/>
  <c r="P9756" i="251"/>
  <c r="P6162" i="251"/>
  <c r="P7223" i="251"/>
  <c r="P6751" i="251"/>
  <c r="P6184" i="251"/>
  <c r="P9360" i="251"/>
  <c r="P5255" i="251"/>
  <c r="P7414" i="251"/>
  <c r="P2977" i="251"/>
  <c r="P8081" i="251"/>
  <c r="P6472" i="251"/>
  <c r="P4089" i="251"/>
  <c r="P8696" i="251"/>
  <c r="P4329" i="251"/>
  <c r="P8096" i="251"/>
  <c r="P4342" i="251"/>
  <c r="P8854" i="251"/>
  <c r="P4533" i="251"/>
  <c r="P8921" i="251"/>
  <c r="P5161" i="251"/>
  <c r="P8683" i="251"/>
  <c r="P5157" i="251"/>
  <c r="P9352" i="251"/>
  <c r="P6435" i="251"/>
  <c r="P3942" i="251"/>
  <c r="P9284" i="251"/>
  <c r="P4478" i="251"/>
  <c r="P8568" i="251"/>
  <c r="P4353" i="251"/>
  <c r="P8408" i="251"/>
  <c r="P41" i="251"/>
  <c r="P1962" i="251"/>
  <c r="P2407" i="251"/>
  <c r="P7749" i="251"/>
  <c r="P2770" i="251"/>
  <c r="P3669" i="251"/>
  <c r="P4269" i="251"/>
  <c r="P6788" i="251"/>
  <c r="P1742" i="251"/>
  <c r="P5272" i="251"/>
  <c r="P5523" i="251"/>
  <c r="P4732" i="251"/>
  <c r="P8393" i="251"/>
  <c r="P6629" i="251"/>
  <c r="P9859" i="251"/>
  <c r="P4507" i="251"/>
  <c r="P9943" i="251"/>
  <c r="P9794" i="251"/>
  <c r="P6268" i="251"/>
  <c r="P7327" i="251"/>
  <c r="P6821" i="251"/>
  <c r="P6244" i="251"/>
  <c r="P9503" i="251"/>
  <c r="P5332" i="251"/>
  <c r="P122" i="251"/>
  <c r="P7478" i="251"/>
  <c r="P3079" i="251"/>
  <c r="P8135" i="251"/>
  <c r="P6544" i="251"/>
  <c r="P4199" i="251"/>
  <c r="P8762" i="251"/>
  <c r="P4426" i="251"/>
  <c r="P8574" i="251"/>
  <c r="P4429" i="251"/>
  <c r="P8920" i="251"/>
  <c r="P153" i="251"/>
  <c r="P1994" i="251"/>
  <c r="P2859" i="251"/>
  <c r="P8744" i="251"/>
  <c r="P4037" i="251"/>
  <c r="P3707" i="251"/>
  <c r="P4341" i="251"/>
  <c r="P7843" i="251"/>
  <c r="P74" i="251"/>
  <c r="P1859" i="251"/>
  <c r="P5365" i="251"/>
  <c r="P8338" i="251"/>
  <c r="P4890" i="251"/>
  <c r="P6671" i="251"/>
  <c r="P4573" i="251"/>
  <c r="P9981" i="251"/>
  <c r="P9836" i="251"/>
  <c r="P6320" i="251"/>
  <c r="P7483" i="251"/>
  <c r="P6883" i="251"/>
  <c r="P6313" i="251"/>
  <c r="P9554" i="251"/>
  <c r="P5401" i="251"/>
  <c r="P386" i="251"/>
  <c r="P7537" i="251"/>
  <c r="P3284" i="251"/>
  <c r="P9024" i="251"/>
  <c r="P6621" i="251"/>
  <c r="P4294" i="251"/>
  <c r="P8826" i="251"/>
  <c r="P4530" i="251"/>
  <c r="P8918" i="251"/>
  <c r="P4643" i="251"/>
  <c r="P8988" i="251"/>
  <c r="P5300" i="251"/>
  <c r="P9052" i="251"/>
  <c r="P5345" i="251"/>
  <c r="P8819" i="251"/>
  <c r="P5374" i="251"/>
  <c r="P789" i="251"/>
  <c r="P6728" i="251"/>
  <c r="P4197" i="251"/>
  <c r="P9435" i="251"/>
  <c r="P4719" i="251"/>
  <c r="P8992" i="251"/>
  <c r="P4610" i="251"/>
  <c r="P8573" i="251"/>
  <c r="P3859" i="251"/>
  <c r="P8154" i="251"/>
  <c r="P3620" i="251"/>
  <c r="P8599" i="251"/>
  <c r="P4581" i="251"/>
  <c r="P9117" i="251"/>
  <c r="P4113" i="251"/>
  <c r="P8600" i="251"/>
  <c r="P4264" i="251"/>
  <c r="P8290" i="251"/>
  <c r="P3483" i="251"/>
  <c r="P7773" i="251"/>
  <c r="P3644" i="251"/>
  <c r="P7879" i="251"/>
  <c r="P1108" i="251"/>
  <c r="P6386" i="251"/>
  <c r="P9775" i="251"/>
  <c r="P4617" i="251"/>
  <c r="P2152" i="251"/>
  <c r="P6982" i="251"/>
  <c r="P1734" i="251"/>
  <c r="P9876" i="251"/>
  <c r="P465" i="251"/>
  <c r="P6019" i="251"/>
  <c r="P9517" i="251"/>
  <c r="P3057" i="251"/>
  <c r="P9071" i="251"/>
  <c r="P1038" i="251"/>
  <c r="P8177" i="251"/>
  <c r="P6835" i="251"/>
  <c r="P268" i="251"/>
  <c r="P2891" i="251"/>
  <c r="P8776" i="251"/>
  <c r="P5166" i="251"/>
  <c r="P8138" i="251"/>
  <c r="P1878" i="251"/>
  <c r="P4486" i="251"/>
  <c r="P7875" i="251"/>
  <c r="P141" i="251"/>
  <c r="P1922" i="251"/>
  <c r="P4999" i="251"/>
  <c r="P4641" i="251"/>
  <c r="P9874" i="251"/>
  <c r="P6370" i="251"/>
  <c r="P7533" i="251"/>
  <c r="P6949" i="251"/>
  <c r="P6376" i="251"/>
  <c r="P9602" i="251"/>
  <c r="P5475" i="251"/>
  <c r="P503" i="251"/>
  <c r="P7732" i="251"/>
  <c r="P3383" i="251"/>
  <c r="P9328" i="251"/>
  <c r="P6936" i="251"/>
  <c r="P4404" i="251"/>
  <c r="P8901" i="251"/>
  <c r="P4622" i="251"/>
  <c r="P9047" i="251"/>
  <c r="P4738" i="251"/>
  <c r="P9049" i="251"/>
  <c r="P5745" i="251"/>
  <c r="P9123" i="251"/>
  <c r="P5436" i="251"/>
  <c r="P8882" i="251"/>
  <c r="P5496" i="251"/>
  <c r="P947" i="251"/>
  <c r="P6826" i="251"/>
  <c r="P4447" i="251"/>
  <c r="P9499" i="251"/>
  <c r="P4847" i="251"/>
  <c r="P9074" i="251"/>
  <c r="P4733" i="251"/>
  <c r="P8658" i="251"/>
  <c r="P3982" i="251"/>
  <c r="P8245" i="251"/>
  <c r="P3772" i="251"/>
  <c r="P8699" i="251"/>
  <c r="P4748" i="251"/>
  <c r="P9217" i="251"/>
  <c r="P4261" i="251"/>
  <c r="P8700" i="251"/>
  <c r="P4419" i="251"/>
  <c r="P8401" i="251"/>
  <c r="P9851" i="251"/>
  <c r="P3646" i="251"/>
  <c r="P7885" i="251"/>
  <c r="P3793" i="251"/>
  <c r="P7990" i="251"/>
  <c r="P1317" i="251"/>
  <c r="P6495" i="251"/>
  <c r="P9868" i="251"/>
  <c r="P4920" i="251"/>
  <c r="P2376" i="251"/>
  <c r="P7087" i="251"/>
  <c r="P2382" i="251"/>
  <c r="P9970" i="251"/>
  <c r="P707" i="251"/>
  <c r="P6154" i="251"/>
  <c r="P9613" i="251"/>
  <c r="P3369" i="251"/>
  <c r="P9196" i="251"/>
  <c r="P1360" i="251"/>
  <c r="P8333" i="251"/>
  <c r="P6995" i="251"/>
  <c r="P305" i="251"/>
  <c r="P3371" i="251"/>
  <c r="P49" i="251"/>
  <c r="P8808" i="251"/>
  <c r="P5238" i="251"/>
  <c r="P8170" i="251"/>
  <c r="P2072" i="251"/>
  <c r="P4522" i="251"/>
  <c r="P7907" i="251"/>
  <c r="P2960" i="251"/>
  <c r="P2038" i="251"/>
  <c r="P5046" i="251"/>
  <c r="P4700" i="251"/>
  <c r="P9914" i="251"/>
  <c r="P6422" i="251"/>
  <c r="P8293" i="251"/>
  <c r="P7009" i="251"/>
  <c r="P6501" i="251"/>
  <c r="P9697" i="251"/>
  <c r="P7208" i="251"/>
  <c r="P771" i="251"/>
  <c r="P7793" i="251"/>
  <c r="P3476" i="251"/>
  <c r="P9423" i="251"/>
  <c r="P7019" i="251"/>
  <c r="P4513" i="251"/>
  <c r="P8969" i="251"/>
  <c r="P4734" i="251"/>
  <c r="P9116" i="251"/>
  <c r="P4840" i="251"/>
  <c r="P9122" i="251"/>
  <c r="P5926" i="251"/>
  <c r="P9247" i="251"/>
  <c r="P5521" i="251"/>
  <c r="P8956" i="251"/>
  <c r="P5592" i="251"/>
  <c r="P1129" i="251"/>
  <c r="P6916" i="251"/>
  <c r="P4567" i="251"/>
  <c r="P9576" i="251"/>
  <c r="P5076" i="251"/>
  <c r="P9230" i="251"/>
  <c r="P4849" i="251"/>
  <c r="P8823" i="251"/>
  <c r="P4106" i="251"/>
  <c r="P8324" i="251"/>
  <c r="P3943" i="251"/>
  <c r="P8807" i="251"/>
  <c r="P5018" i="251"/>
  <c r="P9315" i="251"/>
  <c r="P4418" i="251"/>
  <c r="P8809" i="251"/>
  <c r="P4575" i="251"/>
  <c r="P8499" i="251"/>
  <c r="P3799" i="251"/>
  <c r="P7994" i="251"/>
  <c r="P3949" i="251"/>
  <c r="P2207" i="251"/>
  <c r="P3403" i="251"/>
  <c r="P2569" i="251"/>
  <c r="P6418" i="251"/>
  <c r="P8202" i="251"/>
  <c r="P2264" i="251"/>
  <c r="P4595" i="251"/>
  <c r="P7971" i="251"/>
  <c r="P3826" i="251"/>
  <c r="P2222" i="251"/>
  <c r="P6525" i="251"/>
  <c r="P4772" i="251"/>
  <c r="P840" i="251"/>
  <c r="P9992" i="251"/>
  <c r="P6528" i="251"/>
  <c r="P8337" i="251"/>
  <c r="P7141" i="251"/>
  <c r="P9843" i="251"/>
  <c r="P9796" i="251"/>
  <c r="P7269" i="251"/>
  <c r="P1001" i="251"/>
  <c r="P8242" i="251"/>
  <c r="P3572" i="251"/>
  <c r="P9472" i="251"/>
  <c r="P7487" i="251"/>
  <c r="P4697" i="251"/>
  <c r="P9404" i="251"/>
  <c r="P4828" i="251"/>
  <c r="P9180" i="251"/>
  <c r="P4932" i="251"/>
  <c r="P9183" i="251"/>
  <c r="P6017" i="251"/>
  <c r="P9303" i="251"/>
  <c r="P5608" i="251"/>
  <c r="P9394" i="251"/>
  <c r="P5708" i="251"/>
  <c r="P1287" i="251"/>
  <c r="P7008" i="251"/>
  <c r="P4688" i="251"/>
  <c r="P9652" i="251"/>
  <c r="P5193" i="251"/>
  <c r="P9523" i="251"/>
  <c r="P4972" i="251"/>
  <c r="P8914" i="251"/>
  <c r="P4354" i="251"/>
  <c r="P8409" i="251"/>
  <c r="P4101" i="251"/>
  <c r="P8909" i="251"/>
  <c r="P5162" i="251"/>
  <c r="P9396" i="251"/>
  <c r="P4564" i="251"/>
  <c r="P8917" i="251"/>
  <c r="P4730" i="251"/>
  <c r="P8601" i="251"/>
  <c r="P3952" i="251"/>
  <c r="P8095" i="251"/>
  <c r="P4117" i="251"/>
  <c r="P8194" i="251"/>
  <c r="P1724" i="251"/>
  <c r="P6740" i="251"/>
  <c r="P5470" i="251"/>
  <c r="P2775" i="251"/>
  <c r="P7325" i="251"/>
  <c r="P3345" i="251"/>
  <c r="P1156" i="251"/>
  <c r="P6389" i="251"/>
  <c r="P390" i="251"/>
  <c r="P2399" i="251"/>
  <c r="P4395" i="251"/>
  <c r="P3228" i="251"/>
  <c r="P6452" i="251"/>
  <c r="P2316" i="251"/>
  <c r="P5759" i="251"/>
  <c r="P8003" i="251"/>
  <c r="P3913" i="251"/>
  <c r="P2338" i="251"/>
  <c r="P6565" i="251"/>
  <c r="P8122" i="251"/>
  <c r="P1027" i="251"/>
  <c r="P6630" i="251"/>
  <c r="P8382" i="251"/>
  <c r="P7265" i="251"/>
  <c r="P9889" i="251"/>
  <c r="P9944" i="251"/>
  <c r="P7398" i="251"/>
  <c r="P1115" i="251"/>
  <c r="P8299" i="251"/>
  <c r="P3653" i="251"/>
  <c r="P9522" i="251"/>
  <c r="P7637" i="251"/>
  <c r="P4803" i="251"/>
  <c r="P9708" i="251"/>
  <c r="P4930" i="251"/>
  <c r="P9242" i="251"/>
  <c r="P5025" i="251"/>
  <c r="P9246" i="251"/>
  <c r="P6102" i="251"/>
  <c r="P9369" i="251"/>
  <c r="P5704" i="251"/>
  <c r="P9690" i="251"/>
  <c r="P5818" i="251"/>
  <c r="P1456" i="251"/>
  <c r="P7114" i="251"/>
  <c r="P4818" i="251"/>
  <c r="P9727" i="251"/>
  <c r="P5301" i="251"/>
  <c r="P9593" i="251"/>
  <c r="P5084" i="251"/>
  <c r="P8994" i="251"/>
  <c r="P4737" i="251"/>
  <c r="P8493" i="251"/>
  <c r="P4260" i="251"/>
  <c r="P9010" i="251"/>
  <c r="P5438" i="251"/>
  <c r="P9489" i="251"/>
  <c r="P4718" i="251"/>
  <c r="P9013" i="251"/>
  <c r="P4868" i="251"/>
  <c r="P8701" i="251"/>
  <c r="P4129" i="251"/>
  <c r="P8197" i="251"/>
  <c r="P4265" i="251"/>
  <c r="P8292" i="251"/>
  <c r="P1944" i="251"/>
  <c r="P6854" i="251"/>
  <c r="P5753" i="251"/>
  <c r="P2969" i="251"/>
  <c r="P7452" i="251"/>
  <c r="P3696" i="251"/>
  <c r="P1358" i="251"/>
  <c r="P6512" i="251"/>
  <c r="P9879" i="251"/>
  <c r="P4041" i="251"/>
  <c r="P9592" i="251"/>
  <c r="P2246" i="251"/>
  <c r="P8772" i="251"/>
  <c r="P36" i="251"/>
  <c r="P7502" i="251"/>
  <c r="P3121" i="251"/>
  <c r="P4525" i="251"/>
  <c r="P9864" i="251"/>
  <c r="P6867" i="251"/>
  <c r="P422" i="251"/>
  <c r="P2463" i="251"/>
  <c r="P4939" i="251"/>
  <c r="P3265" i="251"/>
  <c r="P6520" i="251"/>
  <c r="P3007" i="251"/>
  <c r="P6293" i="251"/>
  <c r="P8035" i="251"/>
  <c r="P5217" i="251"/>
  <c r="P6607" i="251"/>
  <c r="P8165" i="251"/>
  <c r="P2381" i="251"/>
  <c r="P9441" i="251"/>
  <c r="P9057" i="251"/>
  <c r="P7328" i="251"/>
  <c r="P9938" i="251"/>
  <c r="P7526" i="251"/>
  <c r="P1893" i="251"/>
  <c r="P8413" i="251"/>
  <c r="P3741" i="251"/>
  <c r="P9616" i="251"/>
  <c r="P7724" i="251"/>
  <c r="P4906" i="251"/>
  <c r="P9824" i="251"/>
  <c r="P5117" i="251"/>
  <c r="P9298" i="251"/>
  <c r="P5122" i="251"/>
  <c r="P9300" i="251"/>
  <c r="P6182" i="251"/>
  <c r="P9426" i="251"/>
  <c r="P5790" i="251"/>
  <c r="P9812" i="251"/>
  <c r="P6042" i="251"/>
  <c r="P1628" i="251"/>
  <c r="P7211" i="251"/>
  <c r="P4935" i="251"/>
  <c r="P9801" i="251"/>
  <c r="P5415" i="251"/>
  <c r="P9672" i="251"/>
  <c r="P5197" i="251"/>
  <c r="P9080" i="251"/>
  <c r="P4852" i="251"/>
  <c r="P8580" i="251"/>
  <c r="P4562" i="251"/>
  <c r="P9295" i="251"/>
  <c r="P5581" i="251"/>
  <c r="P9577" i="251"/>
  <c r="P4866" i="251"/>
  <c r="P9106" i="251"/>
  <c r="P5011" i="251"/>
  <c r="P8813" i="251"/>
  <c r="P4272" i="251"/>
  <c r="P8309" i="251"/>
  <c r="P4420" i="251"/>
  <c r="P8402" i="251"/>
  <c r="P2149" i="251"/>
  <c r="P6981" i="251"/>
  <c r="P6018" i="251"/>
  <c r="P3170" i="251"/>
  <c r="P7565" i="251"/>
  <c r="P4010" i="251"/>
  <c r="P3360" i="251"/>
  <c r="P1192" i="251"/>
  <c r="P2268" i="251"/>
  <c r="P2248" i="251"/>
  <c r="P682" i="251"/>
  <c r="P4411" i="251"/>
  <c r="P1700" i="251"/>
  <c r="P4606" i="251"/>
  <c r="P8400" i="251"/>
  <c r="P5788" i="251"/>
  <c r="P4572" i="251"/>
  <c r="P5507" i="251"/>
  <c r="P3418" i="251"/>
  <c r="P1190" i="251"/>
  <c r="P1075" i="251"/>
  <c r="P3804" i="251"/>
  <c r="P221" i="251"/>
  <c r="P8398" i="251"/>
  <c r="P4894" i="251"/>
  <c r="P7159" i="251"/>
  <c r="P3209" i="251"/>
  <c r="P7806" i="251"/>
  <c r="P1517" i="251"/>
  <c r="P7117" i="251"/>
  <c r="P2354" i="251"/>
  <c r="P7120" i="251"/>
  <c r="P3124" i="251"/>
  <c r="P7281" i="251"/>
  <c r="P2553" i="251"/>
  <c r="P7789" i="251"/>
  <c r="P1956" i="251"/>
  <c r="P8294" i="251"/>
  <c r="P4566" i="251"/>
  <c r="P9281" i="251"/>
  <c r="P183" i="251"/>
  <c r="P7406" i="251"/>
  <c r="P2344" i="251"/>
  <c r="P7424" i="251"/>
  <c r="P1495" i="251"/>
  <c r="P7051" i="251"/>
  <c r="P1171" i="251"/>
  <c r="P6279" i="251"/>
  <c r="P9677" i="251"/>
  <c r="P115" i="251"/>
  <c r="P6932" i="251"/>
  <c r="P1489" i="251"/>
  <c r="P7185" i="251"/>
  <c r="P872" i="251"/>
  <c r="P6812" i="251"/>
  <c r="P1705" i="251"/>
  <c r="P6699" i="251"/>
  <c r="P403" i="251"/>
  <c r="P6116" i="251"/>
  <c r="P9581" i="251"/>
  <c r="P880" i="251"/>
  <c r="P6226" i="251"/>
  <c r="P4521" i="251"/>
  <c r="P8067" i="251"/>
  <c r="P2981" i="251"/>
  <c r="P8256" i="251"/>
  <c r="P2819" i="251"/>
  <c r="P3568" i="251"/>
  <c r="P8391" i="251"/>
  <c r="P8173" i="251"/>
  <c r="P8285" i="251"/>
  <c r="P9075" i="251"/>
  <c r="P7415" i="251"/>
  <c r="P9936" i="251"/>
  <c r="P524" i="251"/>
  <c r="P9484" i="251"/>
  <c r="P7597" i="251"/>
  <c r="P7201" i="251"/>
  <c r="P6382" i="251"/>
  <c r="P5271" i="251"/>
  <c r="P5375" i="251"/>
  <c r="P7212" i="251"/>
  <c r="P6365" i="251"/>
  <c r="P2997" i="251"/>
  <c r="P1352" i="251"/>
  <c r="P8998" i="251"/>
  <c r="P9657" i="251"/>
  <c r="P7772" i="251"/>
  <c r="P6221" i="251"/>
  <c r="P5296" i="251"/>
  <c r="P4585" i="251"/>
  <c r="P9767" i="251"/>
  <c r="P1486" i="251"/>
  <c r="P9017" i="251"/>
  <c r="P7086" i="251"/>
  <c r="P3846" i="251"/>
  <c r="P9043" i="251"/>
  <c r="P3364" i="251"/>
  <c r="P8535" i="251"/>
  <c r="P2793" i="251"/>
  <c r="P4071" i="251"/>
  <c r="P9220" i="251"/>
  <c r="P4961" i="251"/>
  <c r="P4283" i="251"/>
  <c r="P8935" i="251"/>
  <c r="P2807" i="251"/>
  <c r="P8928" i="251"/>
  <c r="P3612" i="251"/>
  <c r="P9084" i="251"/>
  <c r="P3425" i="251"/>
  <c r="P9251" i="251"/>
  <c r="P5648" i="251"/>
  <c r="P5051" i="251"/>
  <c r="P4597" i="251"/>
  <c r="P9912" i="251"/>
  <c r="P3198" i="251"/>
  <c r="P9101" i="251"/>
  <c r="P3318" i="251"/>
  <c r="P1522" i="251"/>
  <c r="P7229" i="251"/>
  <c r="P7792" i="251"/>
  <c r="P6403" i="251"/>
  <c r="P8733" i="251"/>
  <c r="P8732" i="251"/>
  <c r="P8537" i="251"/>
  <c r="P9900" i="251"/>
  <c r="P1649" i="251"/>
  <c r="P9041" i="251"/>
  <c r="P6219" i="251"/>
  <c r="P2606" i="251"/>
  <c r="P9289" i="251"/>
  <c r="P4396" i="251"/>
  <c r="P7958" i="251"/>
  <c r="P10008" i="251"/>
  <c r="P4558" i="251"/>
  <c r="P8131" i="251"/>
  <c r="P4303" i="251"/>
  <c r="P9506" i="251"/>
  <c r="P2898" i="251"/>
  <c r="P3710" i="251"/>
  <c r="P8446" i="251"/>
  <c r="P8231" i="251"/>
  <c r="P8342" i="251"/>
  <c r="P9809" i="251"/>
  <c r="P7479" i="251"/>
  <c r="P683" i="251"/>
  <c r="P9536" i="251"/>
  <c r="P37" i="251"/>
  <c r="P7671" i="251"/>
  <c r="P7364" i="251"/>
  <c r="P6459" i="251"/>
  <c r="P6142" i="251"/>
  <c r="P5497" i="251"/>
  <c r="P7310" i="251"/>
  <c r="P6747" i="251"/>
  <c r="P4481" i="251"/>
  <c r="P1510" i="251"/>
  <c r="P9081" i="251"/>
  <c r="P9923" i="251"/>
  <c r="P7884" i="251"/>
  <c r="P6336" i="251"/>
  <c r="P5434" i="251"/>
  <c r="P4749" i="251"/>
  <c r="P9852" i="251"/>
  <c r="P1708" i="251"/>
  <c r="P9115" i="251"/>
  <c r="P7209" i="251"/>
  <c r="P4009" i="251"/>
  <c r="P9143" i="251"/>
  <c r="P457" i="251"/>
  <c r="P3519" i="251"/>
  <c r="P8641" i="251"/>
  <c r="P3585" i="251"/>
  <c r="P4339" i="251"/>
  <c r="P10007" i="251"/>
  <c r="P5143" i="251"/>
  <c r="P4751" i="251"/>
  <c r="P9623" i="251"/>
  <c r="P3062" i="251"/>
  <c r="P9077" i="251"/>
  <c r="P4344" i="251"/>
  <c r="P9475" i="251"/>
  <c r="P3670" i="251"/>
  <c r="P9372" i="251"/>
  <c r="P5809" i="251"/>
  <c r="P5242" i="251"/>
  <c r="P4804" i="251"/>
  <c r="P3430" i="251"/>
  <c r="P9255" i="251"/>
  <c r="P3748" i="251"/>
  <c r="P2932" i="251"/>
  <c r="P7484" i="251"/>
  <c r="P8263" i="251"/>
  <c r="P6641" i="251"/>
  <c r="P9185" i="251"/>
  <c r="P8983" i="251"/>
  <c r="P8755" i="251"/>
  <c r="P2141" i="251"/>
  <c r="P9275" i="251"/>
  <c r="P6448" i="251"/>
  <c r="P3027" i="251"/>
  <c r="P9496" i="251"/>
  <c r="P4695" i="251"/>
  <c r="P8199" i="251"/>
  <c r="P4594" i="251"/>
  <c r="P4371" i="251"/>
  <c r="P9586" i="251"/>
  <c r="P2990" i="251"/>
  <c r="P5519" i="251"/>
  <c r="P8502" i="251"/>
  <c r="P8282" i="251"/>
  <c r="P9698" i="251"/>
  <c r="P9907" i="251"/>
  <c r="P7542" i="251"/>
  <c r="P825" i="251"/>
  <c r="P9596" i="251"/>
  <c r="P195" i="251"/>
  <c r="P9368" i="251"/>
  <c r="P7903" i="251"/>
  <c r="P6537" i="251"/>
  <c r="P6237" i="251"/>
  <c r="P5595" i="251"/>
  <c r="P7499" i="251"/>
  <c r="P6849" i="251"/>
  <c r="P5303" i="251"/>
  <c r="P1701" i="251"/>
  <c r="P9152" i="251"/>
  <c r="P364" i="251"/>
  <c r="P7993" i="251"/>
  <c r="P6450" i="251"/>
  <c r="P5571" i="251"/>
  <c r="P4885" i="251"/>
  <c r="P9933" i="251"/>
  <c r="P1903" i="251"/>
  <c r="P9211" i="251"/>
  <c r="P7319" i="251"/>
  <c r="P224" i="251"/>
  <c r="P4151" i="251"/>
  <c r="P9243" i="251"/>
  <c r="P1134" i="251"/>
  <c r="P3697" i="251"/>
  <c r="P8749" i="251"/>
  <c r="P3842" i="251"/>
  <c r="P4527" i="251"/>
  <c r="P5358" i="251"/>
  <c r="P4963" i="251"/>
  <c r="P3379" i="251"/>
  <c r="P9199" i="251"/>
  <c r="P4757" i="251"/>
  <c r="P9884" i="251"/>
  <c r="P3905" i="251"/>
  <c r="P9508" i="251"/>
  <c r="P6024" i="251"/>
  <c r="P5445" i="251"/>
  <c r="P5008" i="251"/>
  <c r="P3699" i="251"/>
  <c r="P9377" i="251"/>
  <c r="P4040" i="251"/>
  <c r="P3757" i="251"/>
  <c r="P8002" i="251"/>
  <c r="P8754" i="251"/>
  <c r="P6914" i="251"/>
  <c r="P9629" i="251"/>
  <c r="P9181" i="251"/>
  <c r="P9001" i="251"/>
  <c r="P59" i="251"/>
  <c r="P2660" i="251"/>
  <c r="P9492" i="251"/>
  <c r="P7038" i="251"/>
  <c r="P3503" i="251"/>
  <c r="P9710" i="251"/>
  <c r="P5102" i="251"/>
  <c r="P8441" i="251"/>
  <c r="P406" i="251"/>
  <c r="P4702" i="251"/>
  <c r="P4436" i="251"/>
  <c r="P9704" i="251"/>
  <c r="P3153" i="251"/>
  <c r="P5875" i="251"/>
  <c r="P8557" i="251"/>
  <c r="P9799" i="251"/>
  <c r="P9955" i="251"/>
  <c r="P7605" i="251"/>
  <c r="P978" i="251"/>
  <c r="P9659" i="251"/>
  <c r="P371" i="251"/>
  <c r="P9425" i="251"/>
  <c r="P46" i="251"/>
  <c r="P8240" i="251"/>
  <c r="P6613" i="251"/>
  <c r="P6338" i="251"/>
  <c r="P5715" i="251"/>
  <c r="P7602" i="251"/>
  <c r="P6946" i="251"/>
  <c r="P5417" i="251"/>
  <c r="P1845" i="251"/>
  <c r="P9236" i="251"/>
  <c r="P855" i="251"/>
  <c r="P139" i="251"/>
  <c r="P8817" i="251"/>
  <c r="P6581" i="251"/>
  <c r="P5694" i="251"/>
  <c r="P5042" i="251"/>
  <c r="P2102" i="251"/>
  <c r="P9314" i="251"/>
  <c r="P7451" i="251"/>
  <c r="P706" i="251"/>
  <c r="P4310" i="251"/>
  <c r="P9331" i="251"/>
  <c r="P2974" i="251"/>
  <c r="P3861" i="251"/>
  <c r="P9061" i="251"/>
  <c r="P4281" i="251"/>
  <c r="P4756" i="251"/>
  <c r="P5946" i="251"/>
  <c r="P5777" i="251"/>
  <c r="P5146" i="251"/>
  <c r="P3610" i="251"/>
  <c r="P9340" i="251"/>
  <c r="P5189" i="251"/>
  <c r="P4144" i="251"/>
  <c r="P9631" i="251"/>
  <c r="P6203" i="251"/>
  <c r="P5649" i="251"/>
  <c r="P5234" i="251"/>
  <c r="P3907" i="251"/>
  <c r="P9524" i="251"/>
  <c r="P4451" i="251"/>
  <c r="P4484" i="251"/>
  <c r="P8262" i="251"/>
  <c r="P9234" i="251"/>
  <c r="P7196" i="251"/>
  <c r="P9412" i="251"/>
  <c r="P9239" i="251"/>
  <c r="P589" i="251"/>
  <c r="P3031" i="251"/>
  <c r="P9699" i="251"/>
  <c r="P7312" i="251"/>
  <c r="P3838" i="251"/>
  <c r="P9921" i="251"/>
  <c r="P5404" i="251"/>
  <c r="P8685" i="251"/>
  <c r="P926" i="251"/>
  <c r="P4814" i="251"/>
  <c r="P4506" i="251"/>
  <c r="P9784" i="251"/>
  <c r="P3398" i="251"/>
  <c r="P5927" i="251"/>
  <c r="P8781" i="251"/>
  <c r="P9847" i="251"/>
  <c r="P9666" i="251"/>
  <c r="P932" i="251"/>
  <c r="P1113" i="251"/>
  <c r="P9722" i="251"/>
  <c r="P691" i="251"/>
  <c r="P9539" i="251"/>
  <c r="P196" i="251"/>
  <c r="P8377" i="251"/>
  <c r="P7163" i="251"/>
  <c r="P6434" i="251"/>
  <c r="P5822" i="251"/>
  <c r="P7788" i="251"/>
  <c r="P7040" i="251"/>
  <c r="P5527" i="251"/>
  <c r="P2022" i="251"/>
  <c r="P9379" i="251"/>
  <c r="P1468" i="251"/>
  <c r="P401" i="251"/>
  <c r="P8926" i="251"/>
  <c r="P6933" i="251"/>
  <c r="P5841" i="251"/>
  <c r="P5171" i="251"/>
  <c r="P3289" i="251"/>
  <c r="P9395" i="251"/>
  <c r="P7564" i="251"/>
  <c r="P917" i="251"/>
  <c r="P4464" i="251"/>
  <c r="P9416" i="251"/>
  <c r="P4470" i="251"/>
  <c r="P4014" i="251"/>
  <c r="P9249" i="251"/>
  <c r="P4520" i="251"/>
  <c r="P4977" i="251"/>
  <c r="P6305" i="251"/>
  <c r="P7190" i="251"/>
  <c r="P5366" i="251"/>
  <c r="P3863" i="251"/>
  <c r="P9470" i="251"/>
  <c r="P5585" i="251"/>
  <c r="P4358" i="251"/>
  <c r="P9772" i="251"/>
  <c r="P6401" i="251"/>
  <c r="P5810" i="251"/>
  <c r="P5411" i="251"/>
  <c r="P4149" i="251"/>
  <c r="P9634" i="251"/>
  <c r="P4789" i="251"/>
  <c r="P5487" i="251"/>
  <c r="P8494" i="251"/>
  <c r="P9645" i="251"/>
  <c r="P7469" i="251"/>
  <c r="P9628" i="251"/>
  <c r="P9438" i="251"/>
  <c r="P1173" i="251"/>
  <c r="P3505" i="251"/>
  <c r="P7618" i="251"/>
  <c r="P4207" i="251"/>
  <c r="P5683" i="251"/>
  <c r="P8891" i="251"/>
  <c r="P1431" i="251"/>
  <c r="P6838" i="251"/>
  <c r="P4639" i="251"/>
  <c r="P9822" i="251"/>
  <c r="P3539" i="251"/>
  <c r="P9986" i="251"/>
  <c r="P9891" i="251"/>
  <c r="P9714" i="251"/>
  <c r="P1212" i="251"/>
  <c r="P152" i="251"/>
  <c r="P1373" i="251"/>
  <c r="P9838" i="251"/>
  <c r="P828" i="251"/>
  <c r="P9604" i="251"/>
  <c r="P372" i="251"/>
  <c r="P8443" i="251"/>
  <c r="P7555" i="251"/>
  <c r="P6534" i="251"/>
  <c r="P6535" i="251"/>
  <c r="P7877" i="251"/>
  <c r="P7134" i="251"/>
  <c r="P5644" i="251"/>
  <c r="P2182" i="251"/>
  <c r="P9449" i="251"/>
  <c r="P1687" i="251"/>
  <c r="P630" i="251"/>
  <c r="P9673" i="251"/>
  <c r="P7057" i="251"/>
  <c r="P5968" i="251"/>
  <c r="P5307" i="251"/>
  <c r="P3481" i="251"/>
  <c r="P9488" i="251"/>
  <c r="P7680" i="251"/>
  <c r="P1357" i="251"/>
  <c r="P4616" i="251"/>
  <c r="P9512" i="251"/>
  <c r="P4776" i="251"/>
  <c r="P4165" i="251"/>
  <c r="P9335" i="251"/>
  <c r="P4709" i="251"/>
  <c r="P5178" i="251"/>
  <c r="P6484" i="251"/>
  <c r="P8184" i="251"/>
  <c r="P5548" i="251"/>
  <c r="P4070" i="251"/>
  <c r="P9617" i="251"/>
  <c r="P5951" i="251"/>
  <c r="P4592" i="251"/>
  <c r="P9911" i="251"/>
  <c r="P6541" i="251"/>
  <c r="P6025" i="251"/>
  <c r="P5626" i="251"/>
  <c r="P4370" i="251"/>
  <c r="P9774" i="251"/>
  <c r="P5121" i="251"/>
  <c r="P6090" i="251"/>
  <c r="P8993" i="251"/>
  <c r="P3408" i="251"/>
  <c r="P7757" i="251"/>
  <c r="P9826" i="251"/>
  <c r="P9655" i="251"/>
  <c r="P1591" i="251"/>
  <c r="P3875" i="251"/>
  <c r="P8109" i="251"/>
  <c r="P4561" i="251"/>
  <c r="P5588" i="251"/>
  <c r="P6046" i="251"/>
  <c r="P9170" i="251"/>
  <c r="P1847" i="251"/>
  <c r="P3775" i="251"/>
  <c r="P8029" i="251"/>
  <c r="P9860" i="251"/>
  <c r="P3618" i="251"/>
  <c r="P2636" i="251"/>
  <c r="P9945" i="251"/>
  <c r="P9762" i="251"/>
  <c r="P1353" i="251"/>
  <c r="P312" i="251"/>
  <c r="P1660" i="251"/>
  <c r="P9897" i="251"/>
  <c r="P983" i="251"/>
  <c r="P9661" i="251"/>
  <c r="P541" i="251"/>
  <c r="P8513" i="251"/>
  <c r="P7707" i="251"/>
  <c r="P7210" i="251"/>
  <c r="P7876" i="251"/>
  <c r="P7965" i="251"/>
  <c r="P7234" i="251"/>
  <c r="P5864" i="251"/>
  <c r="P3312" i="251"/>
  <c r="P9530" i="251"/>
  <c r="P1885" i="251"/>
  <c r="P881" i="251"/>
  <c r="P9760" i="251"/>
  <c r="P7293" i="251"/>
  <c r="P6107" i="251"/>
  <c r="P5439" i="251"/>
  <c r="P4580" i="251"/>
  <c r="P9570" i="251"/>
  <c r="P7801" i="251"/>
  <c r="P1553" i="251"/>
  <c r="P4762" i="251"/>
  <c r="P5070" i="251"/>
  <c r="P4315" i="251"/>
  <c r="P9424" i="251"/>
  <c r="P4952" i="251"/>
  <c r="P5370" i="251"/>
  <c r="P6661" i="251"/>
  <c r="P8774" i="251"/>
  <c r="P5773" i="251"/>
  <c r="P4285" i="251"/>
  <c r="P9730" i="251"/>
  <c r="P3894" i="251"/>
  <c r="P8076" i="251"/>
  <c r="P9902" i="251"/>
  <c r="P3693" i="251"/>
  <c r="P2800" i="251"/>
  <c r="P9991" i="251"/>
  <c r="P9810" i="251"/>
  <c r="P1609" i="251"/>
  <c r="P480" i="251"/>
  <c r="P1794" i="251"/>
  <c r="P9960" i="251"/>
  <c r="P1124" i="251"/>
  <c r="P9724" i="251"/>
  <c r="P692" i="251"/>
  <c r="P8989" i="251"/>
  <c r="P7868" i="251"/>
  <c r="P7688" i="251"/>
  <c r="P8295" i="251"/>
  <c r="P8050" i="251"/>
  <c r="P7324" i="251"/>
  <c r="P5958" i="251"/>
  <c r="P3457" i="251"/>
  <c r="P9597" i="251"/>
  <c r="P2085" i="251"/>
  <c r="P1062" i="251"/>
  <c r="P9932" i="251"/>
  <c r="P7411" i="251"/>
  <c r="P6222" i="251"/>
  <c r="P5584" i="251"/>
  <c r="P4746" i="251"/>
  <c r="P9671" i="251"/>
  <c r="P701" i="251"/>
  <c r="P7917" i="251"/>
  <c r="P1947" i="251"/>
  <c r="P4916" i="251"/>
  <c r="P5339" i="251"/>
  <c r="P4479" i="251"/>
  <c r="P9692" i="251"/>
  <c r="P5142" i="251"/>
  <c r="P5553" i="251"/>
  <c r="P7160" i="251"/>
  <c r="P9346" i="251"/>
  <c r="P5948" i="251"/>
  <c r="P4526" i="251"/>
  <c r="P9865" i="251"/>
  <c r="P7021" i="251"/>
  <c r="P5007" i="251"/>
  <c r="P6899" i="251"/>
  <c r="P6402" i="251"/>
  <c r="P6021" i="251"/>
  <c r="P4823" i="251"/>
  <c r="P5732" i="251"/>
  <c r="P7228" i="251"/>
  <c r="P9436" i="251"/>
  <c r="P8258" i="251"/>
  <c r="P2599" i="251"/>
  <c r="P4645" i="251"/>
  <c r="P9062" i="251"/>
  <c r="P5246" i="251"/>
  <c r="P1198" i="251"/>
  <c r="P173" i="251"/>
  <c r="P6599" i="251"/>
  <c r="P9563" i="251"/>
  <c r="P2862" i="251"/>
  <c r="P3997" i="251"/>
  <c r="P8121" i="251"/>
  <c r="P5682" i="251"/>
  <c r="P2882" i="251"/>
  <c r="P9857" i="251"/>
  <c r="P1897" i="251"/>
  <c r="P5004" i="251"/>
  <c r="P1936" i="251"/>
  <c r="P10015" i="251"/>
  <c r="P1256" i="251"/>
  <c r="P9779" i="251"/>
  <c r="P1677" i="251"/>
  <c r="P9487" i="251"/>
  <c r="P7930" i="251"/>
  <c r="P7872" i="251"/>
  <c r="P8463" i="251"/>
  <c r="P9356" i="251"/>
  <c r="P7527" i="251"/>
  <c r="P6079" i="251"/>
  <c r="P4973" i="251"/>
  <c r="P9742" i="251"/>
  <c r="P3282" i="251"/>
  <c r="P1271" i="251"/>
  <c r="P7644" i="251"/>
  <c r="P6347" i="251"/>
  <c r="P5706" i="251"/>
  <c r="P4882" i="251"/>
  <c r="P9759" i="251"/>
  <c r="P912" i="251"/>
  <c r="P8016" i="251"/>
  <c r="P2162" i="251"/>
  <c r="P5066" i="251"/>
  <c r="P5605" i="251"/>
  <c r="P4625" i="251"/>
  <c r="P9787" i="251"/>
  <c r="P5357" i="251"/>
  <c r="P5775" i="251"/>
  <c r="P6166" i="251"/>
  <c r="P7360" i="251"/>
  <c r="P9735" i="251"/>
  <c r="P6155" i="251"/>
  <c r="P4752" i="251"/>
  <c r="P9998" i="251"/>
  <c r="P7369" i="251"/>
  <c r="P5233" i="251"/>
  <c r="P7072" i="251"/>
  <c r="P6546" i="251"/>
  <c r="P6199" i="251"/>
  <c r="P5043" i="251"/>
  <c r="P6065" i="251"/>
  <c r="P7999" i="251"/>
  <c r="P9828" i="251"/>
  <c r="P8478" i="251"/>
  <c r="P521" i="251"/>
  <c r="P3026" i="251"/>
  <c r="P4929" i="251"/>
  <c r="P9709" i="251"/>
  <c r="P5534" i="251"/>
  <c r="P4647" i="251"/>
  <c r="P675" i="251"/>
  <c r="P6877" i="251"/>
  <c r="P9806" i="251"/>
  <c r="P3247" i="251"/>
  <c r="P4056" i="251"/>
  <c r="P1891" i="251"/>
  <c r="P7236" i="251"/>
  <c r="P8164" i="251"/>
  <c r="P7439" i="251"/>
  <c r="P2971" i="251"/>
  <c r="P10004" i="251"/>
  <c r="P2031" i="251"/>
  <c r="P5095" i="251"/>
  <c r="P2068" i="251"/>
  <c r="P1396" i="251"/>
  <c r="P9840" i="251"/>
  <c r="P2359" i="251"/>
  <c r="P9540" i="251"/>
  <c r="P282" i="251"/>
  <c r="P7998" i="251"/>
  <c r="P7962" i="251"/>
  <c r="P8548" i="251"/>
  <c r="P9871" i="251"/>
  <c r="P7621" i="251"/>
  <c r="P6175" i="251"/>
  <c r="P5085" i="251"/>
  <c r="P9969" i="251"/>
  <c r="P3464" i="251"/>
  <c r="P1709" i="251"/>
  <c r="P7759" i="251"/>
  <c r="P6469" i="251"/>
  <c r="P5848" i="251"/>
  <c r="P5015" i="251"/>
  <c r="P9850" i="251"/>
  <c r="P1544" i="251"/>
  <c r="P8111" i="251"/>
  <c r="P4155" i="251"/>
  <c r="P5210" i="251"/>
  <c r="P5880" i="251"/>
  <c r="P4780" i="251"/>
  <c r="P9971" i="251"/>
  <c r="P5538" i="251"/>
  <c r="P5950" i="251"/>
  <c r="P7701" i="251"/>
  <c r="P24" i="251"/>
  <c r="P6306" i="251"/>
  <c r="P7520" i="251"/>
  <c r="P4970" i="251"/>
  <c r="P7719" i="251"/>
  <c r="P5410" i="251"/>
  <c r="P7246" i="251"/>
  <c r="P6739" i="251"/>
  <c r="P6371" i="251"/>
  <c r="P5235" i="251"/>
  <c r="P6364" i="251"/>
  <c r="P8487" i="251"/>
  <c r="P8725" i="251"/>
  <c r="P982" i="251"/>
  <c r="P3502" i="251"/>
  <c r="P5258" i="251"/>
  <c r="P1620" i="251"/>
  <c r="P4114" i="251"/>
  <c r="P2035" i="251"/>
  <c r="P7323" i="251"/>
  <c r="P8208" i="251"/>
  <c r="P8752" i="251"/>
  <c r="P6860" i="251"/>
  <c r="P2163" i="251"/>
  <c r="P5188" i="251"/>
  <c r="P2998" i="251"/>
  <c r="P3000" i="251"/>
  <c r="P2615" i="251"/>
  <c r="P9965" i="251"/>
  <c r="P1051" i="251"/>
  <c r="P8068" i="251"/>
  <c r="P8044" i="251"/>
  <c r="P8637" i="251"/>
  <c r="P9948" i="251"/>
  <c r="P7708" i="251"/>
  <c r="P6278" i="251"/>
  <c r="P5199" i="251"/>
  <c r="P4710" i="251"/>
  <c r="P1905" i="251"/>
  <c r="P8386" i="251"/>
  <c r="P6592" i="251"/>
  <c r="P5991" i="251"/>
  <c r="P5156" i="251"/>
  <c r="P9929" i="251"/>
  <c r="P2375" i="251"/>
  <c r="P8220" i="251"/>
  <c r="P4311" i="251"/>
  <c r="P5338" i="251"/>
  <c r="P6136" i="251"/>
  <c r="P4927" i="251"/>
  <c r="P5770" i="251"/>
  <c r="P6163" i="251"/>
  <c r="P7855" i="251"/>
  <c r="P752" i="251"/>
  <c r="P6488" i="251"/>
  <c r="P6850" i="251"/>
  <c r="P5173" i="251"/>
  <c r="P8036" i="251"/>
  <c r="P5625" i="251"/>
  <c r="P7393" i="251"/>
  <c r="P6902" i="251"/>
  <c r="P6539" i="251"/>
  <c r="P5416" i="251"/>
  <c r="P6640" i="251"/>
  <c r="P8987" i="251"/>
  <c r="P8982" i="251"/>
  <c r="P1513" i="251"/>
  <c r="P547" i="251"/>
  <c r="P3835" i="251"/>
  <c r="P5896" i="251"/>
  <c r="P667" i="251"/>
  <c r="P6194" i="251"/>
  <c r="P9919" i="251"/>
  <c r="P2183" i="251"/>
  <c r="P7445" i="251"/>
  <c r="P4034" i="251"/>
  <c r="P486" i="251"/>
  <c r="P355" i="251"/>
  <c r="P3301" i="251"/>
  <c r="P6590" i="251"/>
  <c r="P362" i="251"/>
  <c r="P4220" i="251"/>
  <c r="P7054" i="251"/>
  <c r="P1032" i="251"/>
  <c r="P9104" i="251"/>
  <c r="P8889" i="251"/>
  <c r="P6913" i="251"/>
  <c r="P1305" i="251"/>
  <c r="P3078" i="251"/>
  <c r="P2438" i="251"/>
  <c r="P5537" i="251"/>
  <c r="P3586" i="251"/>
  <c r="P3270" i="251"/>
  <c r="P2755" i="251"/>
  <c r="P1334" i="251"/>
  <c r="P8141" i="251"/>
  <c r="P8127" i="251"/>
  <c r="P8717" i="251"/>
  <c r="P10016" i="251"/>
  <c r="P7812" i="251"/>
  <c r="P6367" i="251"/>
  <c r="P5306" i="251"/>
  <c r="P4865" i="251"/>
  <c r="P2107" i="251"/>
  <c r="P8498" i="251"/>
  <c r="P6813" i="251"/>
  <c r="P6230" i="251"/>
  <c r="P5298" i="251"/>
  <c r="P2579" i="251"/>
  <c r="P8327" i="251"/>
  <c r="P5221" i="251"/>
  <c r="P5467" i="251"/>
  <c r="P6388" i="251"/>
  <c r="P5609" i="251"/>
  <c r="P5938" i="251"/>
  <c r="P6322" i="251"/>
  <c r="P8013" i="251"/>
  <c r="P1647" i="251"/>
  <c r="P6667" i="251"/>
  <c r="P5369" i="251"/>
  <c r="P8475" i="251"/>
  <c r="P5804" i="251"/>
  <c r="P100" i="251"/>
  <c r="P7582" i="251"/>
  <c r="P7073" i="251"/>
  <c r="P6721" i="251"/>
  <c r="P5635" i="251"/>
  <c r="P6912" i="251"/>
  <c r="P9432" i="251"/>
  <c r="P9179" i="251"/>
  <c r="P1996" i="251"/>
  <c r="P2051" i="251"/>
  <c r="P1094" i="251"/>
  <c r="P4206" i="251"/>
  <c r="P6210" i="251"/>
  <c r="P1650" i="251"/>
  <c r="P6443" i="251"/>
  <c r="P2665" i="251"/>
  <c r="P7675" i="251"/>
  <c r="P302" i="251"/>
  <c r="P4407" i="251"/>
  <c r="P550" i="251"/>
  <c r="P1450" i="251"/>
  <c r="P3375" i="251"/>
  <c r="P6624" i="251"/>
  <c r="P1251" i="251"/>
  <c r="P5351" i="251"/>
  <c r="P4334" i="251"/>
  <c r="P8326" i="251"/>
  <c r="P1109" i="251"/>
  <c r="P9622" i="251"/>
  <c r="P8976" i="251"/>
  <c r="P9696" i="251"/>
  <c r="P1529" i="251"/>
  <c r="P3652" i="251"/>
  <c r="P2584" i="251"/>
  <c r="P6073" i="251"/>
  <c r="P5209" i="251"/>
  <c r="P3380" i="251"/>
  <c r="P2881" i="251"/>
  <c r="P1463" i="251"/>
  <c r="P8204" i="251"/>
  <c r="P8206" i="251"/>
  <c r="P8805" i="251"/>
  <c r="P7904" i="251"/>
  <c r="P6749" i="251"/>
  <c r="P5426" i="251"/>
  <c r="P5009" i="251"/>
  <c r="P2323" i="251"/>
  <c r="P9202" i="251"/>
  <c r="P6934" i="251"/>
  <c r="P6358" i="251"/>
  <c r="P5437" i="251"/>
  <c r="P2772" i="251"/>
  <c r="P8425" i="251"/>
  <c r="P6274" i="251"/>
  <c r="P5601" i="251"/>
  <c r="P6614" i="251"/>
  <c r="P5755" i="251"/>
  <c r="P6131" i="251"/>
  <c r="P6513" i="251"/>
  <c r="P8159" i="251"/>
  <c r="P2254" i="251"/>
  <c r="P6840" i="251"/>
  <c r="P5552" i="251"/>
  <c r="P8773" i="251"/>
  <c r="P6009" i="251"/>
  <c r="P491" i="251"/>
  <c r="P7755" i="251"/>
  <c r="P7251" i="251"/>
  <c r="P6894" i="251"/>
  <c r="P5806" i="251"/>
  <c r="P7156" i="251"/>
  <c r="P9827" i="251"/>
  <c r="P9411" i="251"/>
  <c r="P2435" i="251"/>
  <c r="P3405" i="251"/>
  <c r="P1574" i="251"/>
  <c r="P4550" i="251"/>
  <c r="P6444" i="251"/>
  <c r="P2142" i="251"/>
  <c r="P6765" i="251"/>
  <c r="P3043" i="251"/>
  <c r="P7948" i="251"/>
  <c r="P920" i="251"/>
  <c r="P4782" i="251"/>
  <c r="P300" i="251"/>
  <c r="P1390" i="251"/>
  <c r="P1091" i="251"/>
  <c r="P6628" i="251"/>
  <c r="P2840" i="251"/>
  <c r="P3919" i="251"/>
  <c r="P3048" i="251"/>
  <c r="P7779" i="251"/>
  <c r="P5200" i="251"/>
  <c r="P5279" i="251"/>
  <c r="P8966" i="251"/>
  <c r="P8218" i="251"/>
  <c r="P7276" i="251"/>
  <c r="P6892" i="251"/>
  <c r="P6578" i="251"/>
  <c r="P3436" i="251"/>
  <c r="P1789" i="251"/>
  <c r="P2937" i="251"/>
  <c r="P6536" i="251"/>
  <c r="P3577" i="251"/>
  <c r="P1013" i="251"/>
  <c r="P9741" i="251"/>
  <c r="P6953" i="251"/>
  <c r="P7410" i="251"/>
  <c r="P6701" i="251"/>
  <c r="P5154" i="251"/>
  <c r="P2313" i="251"/>
  <c r="P9485" i="251"/>
  <c r="P1071" i="251"/>
  <c r="P9028" i="251"/>
  <c r="P7771" i="251"/>
  <c r="P4915" i="251"/>
  <c r="P9513" i="251"/>
  <c r="P453" i="251"/>
  <c r="P8329" i="251"/>
  <c r="P9691" i="251"/>
  <c r="P1986" i="251"/>
  <c r="P7813" i="251"/>
  <c r="P8763" i="251"/>
  <c r="P1941" i="251"/>
  <c r="P9619" i="251"/>
  <c r="P5586" i="251"/>
  <c r="P3374" i="251"/>
  <c r="P9985" i="251"/>
  <c r="P8178" i="251"/>
  <c r="P2238" i="251"/>
  <c r="P9073" i="251"/>
  <c r="P4989" i="251"/>
  <c r="P720" i="251"/>
  <c r="P7861" i="251"/>
  <c r="P1410" i="251"/>
  <c r="P8201" i="251"/>
  <c r="P4172" i="251"/>
  <c r="P9635" i="251"/>
  <c r="P3438" i="251"/>
  <c r="P9257" i="251"/>
  <c r="P2885" i="251"/>
  <c r="P8961" i="251"/>
  <c r="P1157" i="251"/>
  <c r="P8056" i="251"/>
  <c r="P3760" i="251"/>
  <c r="P3764" i="251"/>
  <c r="P4083" i="251"/>
  <c r="P4132" i="251"/>
  <c r="P6923" i="251"/>
  <c r="P4143" i="251"/>
  <c r="P6683" i="251"/>
  <c r="P8277" i="251"/>
  <c r="P9693" i="251"/>
  <c r="P648" i="251"/>
  <c r="P412" i="251"/>
  <c r="P3649" i="251"/>
  <c r="P1137" i="251"/>
  <c r="P3719" i="251"/>
  <c r="P6710" i="251"/>
  <c r="P2928" i="251"/>
  <c r="P9521" i="251"/>
  <c r="P3154" i="251"/>
  <c r="P7837" i="251"/>
  <c r="P5278" i="251"/>
  <c r="P5860" i="251"/>
  <c r="P9036" i="251"/>
  <c r="P9882" i="251"/>
  <c r="P7359" i="251"/>
  <c r="P6966" i="251"/>
  <c r="P6656" i="251"/>
  <c r="P5257" i="251"/>
  <c r="P2129" i="251"/>
  <c r="P3107" i="251"/>
  <c r="P6639" i="251"/>
  <c r="P3726" i="251"/>
  <c r="P1170" i="251"/>
  <c r="P56" i="251"/>
  <c r="P7989" i="251"/>
  <c r="P7528" i="251"/>
  <c r="P6831" i="251"/>
  <c r="P5295" i="251"/>
  <c r="P2513" i="251"/>
  <c r="P9569" i="251"/>
  <c r="P1273" i="251"/>
  <c r="P9126" i="251"/>
  <c r="P8093" i="251"/>
  <c r="P5065" i="251"/>
  <c r="P9786" i="251"/>
  <c r="P1731" i="251"/>
  <c r="P8428" i="251"/>
  <c r="P2171" i="251"/>
  <c r="P7922" i="251"/>
  <c r="P8896" i="251"/>
  <c r="P2552" i="251"/>
  <c r="P9731" i="251"/>
  <c r="P6167" i="251"/>
  <c r="P3587" i="251"/>
  <c r="P8625" i="251"/>
  <c r="P2804" i="251"/>
  <c r="P9198" i="251"/>
  <c r="P5372" i="251"/>
  <c r="P1031" i="251"/>
  <c r="P8025" i="251"/>
  <c r="P1713" i="251"/>
  <c r="P8365" i="251"/>
  <c r="P4374" i="251"/>
  <c r="P9788" i="251"/>
  <c r="P3727" i="251"/>
  <c r="P9384" i="251"/>
  <c r="P3197" i="251"/>
  <c r="P9099" i="251"/>
  <c r="P1421" i="251"/>
  <c r="P8219" i="251"/>
  <c r="P436" i="251"/>
  <c r="P4487" i="251"/>
  <c r="P4174" i="251"/>
  <c r="P4452" i="251"/>
  <c r="P5136" i="251"/>
  <c r="P7227" i="251"/>
  <c r="P5137" i="251"/>
  <c r="P6959" i="251"/>
  <c r="P8565" i="251"/>
  <c r="P9918" i="251"/>
  <c r="P7612" i="251"/>
  <c r="P3900" i="251"/>
  <c r="P7845" i="251"/>
  <c r="P1838" i="251"/>
  <c r="P6295" i="251"/>
  <c r="P8690" i="251"/>
  <c r="P8647" i="251"/>
  <c r="P7378" i="251"/>
  <c r="P1810" i="251"/>
  <c r="Q8203" i="251"/>
  <c r="P3954" i="251"/>
  <c r="P2481" i="251"/>
  <c r="P9768" i="251"/>
  <c r="P1775" i="251"/>
  <c r="P8877" i="251"/>
  <c r="P9769" i="251"/>
  <c r="P4003" i="251"/>
  <c r="P6558" i="251"/>
  <c r="Q5100" i="251"/>
  <c r="P7630" i="251"/>
  <c r="P6286" i="251"/>
  <c r="P2722" i="251"/>
  <c r="P8955" i="251"/>
  <c r="P5450" i="251"/>
  <c r="P7463" i="251"/>
  <c r="Q6928" i="251"/>
  <c r="Q7356" i="251"/>
  <c r="P8097" i="251"/>
  <c r="P3035" i="251"/>
  <c r="P4500" i="251"/>
  <c r="P5135" i="251"/>
  <c r="P5482" i="251"/>
  <c r="Q3127" i="251"/>
  <c r="P7603" i="251"/>
  <c r="P9916" i="251"/>
  <c r="P8792" i="251"/>
  <c r="P1987" i="251"/>
  <c r="P5949" i="251"/>
  <c r="P7165" i="251"/>
  <c r="P7189" i="251"/>
  <c r="P7028" i="251"/>
  <c r="P7188" i="251"/>
  <c r="P7694" i="251"/>
  <c r="P3517" i="251"/>
  <c r="P8531" i="251"/>
  <c r="P373" i="251"/>
  <c r="P9566" i="251"/>
  <c r="P5703" i="251"/>
  <c r="P6852" i="251"/>
  <c r="Q5420" i="251"/>
  <c r="P8713" i="251"/>
  <c r="P2427" i="251"/>
  <c r="P6879" i="251"/>
  <c r="P8420" i="251"/>
  <c r="P4490" i="251"/>
  <c r="P2563" i="251"/>
  <c r="P4369" i="251"/>
  <c r="P7821" i="251"/>
  <c r="Q8824" i="251"/>
  <c r="P6257" i="251"/>
  <c r="P6192" i="251"/>
  <c r="P9240" i="251"/>
  <c r="Q9532" i="251"/>
  <c r="P1826" i="251"/>
  <c r="P6427" i="251"/>
  <c r="P7886" i="251"/>
  <c r="P8186" i="251"/>
  <c r="P2750" i="251"/>
  <c r="P9954" i="251"/>
  <c r="P5231" i="251"/>
  <c r="P9720" i="251"/>
  <c r="P9439" i="251"/>
  <c r="P3220" i="251"/>
  <c r="Q9853" i="251"/>
  <c r="Q8120" i="251"/>
  <c r="P6531" i="251"/>
  <c r="P8455" i="251"/>
  <c r="Q9640" i="251"/>
  <c r="P4787" i="251"/>
  <c r="P6903" i="251"/>
  <c r="P7679" i="251"/>
  <c r="Q6432" i="251"/>
  <c r="Q4116" i="251"/>
  <c r="P7573" i="251"/>
  <c r="P3042" i="251"/>
  <c r="P156" i="251"/>
  <c r="P4175" i="251"/>
  <c r="P4457" i="251"/>
  <c r="P4829" i="251"/>
  <c r="Q1399" i="251"/>
  <c r="P9913" i="251"/>
  <c r="P1714" i="251"/>
  <c r="P6209" i="251"/>
  <c r="P9383" i="251"/>
  <c r="P8516" i="251"/>
  <c r="P329" i="251"/>
  <c r="P2549" i="251"/>
  <c r="P5953" i="251"/>
  <c r="P4062" i="251"/>
  <c r="P6323" i="251"/>
  <c r="P8316" i="251"/>
  <c r="P5190" i="251"/>
  <c r="P3865" i="251"/>
  <c r="P7157" i="251"/>
  <c r="P7456" i="251"/>
  <c r="P2581" i="251"/>
  <c r="P9248" i="251"/>
  <c r="P6262" i="251"/>
  <c r="P8604" i="251"/>
  <c r="Q3151" i="251"/>
  <c r="P9392" i="251"/>
  <c r="P3951" i="251"/>
  <c r="P7166" i="251"/>
  <c r="P8915" i="251"/>
  <c r="P2181" i="251"/>
  <c r="P236" i="251"/>
  <c r="Q4485" i="251"/>
  <c r="P8543" i="251"/>
  <c r="P2147" i="251"/>
  <c r="P6729" i="251"/>
  <c r="P5889" i="251"/>
  <c r="P4333" i="251"/>
  <c r="P3255" i="251"/>
  <c r="Q4397" i="251"/>
  <c r="Q8971" i="251"/>
  <c r="Q8999" i="251"/>
  <c r="P4674" i="251"/>
  <c r="Q7722" i="251"/>
  <c r="P265" i="251"/>
  <c r="P7937" i="251"/>
  <c r="P10009" i="251"/>
  <c r="P3664" i="251"/>
  <c r="P9274" i="251"/>
  <c r="P6925" i="251"/>
  <c r="P7468" i="251"/>
  <c r="P8666" i="251"/>
  <c r="P5427" i="251"/>
  <c r="P4534" i="251"/>
  <c r="P8940" i="251"/>
  <c r="P8702" i="251"/>
  <c r="P7901" i="251"/>
  <c r="P4376" i="251"/>
  <c r="Q1843" i="251"/>
  <c r="P8864" i="251"/>
  <c r="P5314" i="251"/>
  <c r="P4251" i="251"/>
  <c r="P7627" i="251"/>
  <c r="Q6167" i="251"/>
  <c r="P4394" i="251"/>
  <c r="Q3774" i="251"/>
  <c r="P3216" i="251"/>
  <c r="P7349" i="251"/>
  <c r="Q3772" i="251"/>
  <c r="P4788" i="251"/>
  <c r="P9808" i="251"/>
  <c r="P3246" i="251"/>
  <c r="P7133" i="251"/>
  <c r="P5912" i="251"/>
  <c r="P2148" i="251"/>
  <c r="Q3591" i="251"/>
  <c r="P9040" i="251"/>
  <c r="P9453" i="251"/>
  <c r="Q8790" i="251"/>
  <c r="P1999" i="251"/>
  <c r="P6408" i="251"/>
  <c r="P5508" i="251"/>
  <c r="P5461" i="251"/>
  <c r="P6722" i="251"/>
  <c r="P8518" i="251"/>
  <c r="P1165" i="251"/>
  <c r="P5236" i="251"/>
  <c r="P4797" i="251"/>
  <c r="P1045" i="251"/>
  <c r="Q1559" i="251"/>
  <c r="P1015" i="251"/>
  <c r="P2596" i="251"/>
  <c r="P9417" i="251"/>
  <c r="P8847" i="251"/>
  <c r="P3341" i="251"/>
  <c r="P8602" i="251"/>
  <c r="P1492" i="251"/>
  <c r="P7416" i="251"/>
  <c r="P1266" i="251"/>
  <c r="Q8516" i="251"/>
  <c r="P5865" i="251"/>
  <c r="P9737" i="251"/>
  <c r="P2642" i="251"/>
  <c r="P9208" i="251"/>
  <c r="P576" i="251"/>
  <c r="Q162" i="251"/>
  <c r="P3814" i="251"/>
  <c r="P7515" i="251"/>
  <c r="P8086" i="251"/>
  <c r="P7718" i="251"/>
  <c r="P3268" i="251"/>
  <c r="P6129" i="251"/>
  <c r="P4340" i="251"/>
  <c r="P1911" i="251"/>
  <c r="P2523" i="251"/>
  <c r="P3296" i="251"/>
  <c r="P519" i="251"/>
  <c r="P646" i="251"/>
  <c r="P6241" i="251"/>
  <c r="P5673" i="251"/>
  <c r="P9684" i="251"/>
  <c r="P1430" i="251"/>
  <c r="P9815" i="251"/>
  <c r="P5514" i="251"/>
  <c r="P9092" i="251"/>
  <c r="P8780" i="251"/>
  <c r="P4681" i="251"/>
  <c r="Q1782" i="251"/>
  <c r="P8274" i="251"/>
  <c r="Q578" i="251"/>
  <c r="P3014" i="251"/>
  <c r="P8551" i="251"/>
  <c r="P7108" i="251"/>
  <c r="P575" i="251"/>
  <c r="P3578" i="251"/>
  <c r="P2262" i="251"/>
  <c r="Q5771" i="251"/>
  <c r="P6008" i="251"/>
  <c r="P2697" i="251"/>
  <c r="P9975" i="251"/>
  <c r="P1172" i="251"/>
  <c r="P6748" i="251"/>
  <c r="P9007" i="251"/>
  <c r="P4444" i="251"/>
  <c r="P9584" i="251"/>
  <c r="P2792" i="251"/>
  <c r="P6294" i="251"/>
  <c r="P5624" i="251"/>
  <c r="Q6882" i="251"/>
  <c r="P8845" i="251"/>
  <c r="P8829" i="251"/>
  <c r="P9267" i="251"/>
  <c r="Q8341" i="251"/>
  <c r="Q5168" i="251"/>
  <c r="P5787" i="251"/>
  <c r="P4848" i="251"/>
  <c r="P2867" i="251"/>
  <c r="P6540" i="251"/>
  <c r="P8366" i="251"/>
  <c r="Q8970" i="251"/>
  <c r="P820" i="251"/>
  <c r="P5044" i="251"/>
  <c r="P3196" i="251"/>
  <c r="Q1346" i="251"/>
  <c r="P715" i="251"/>
  <c r="P2383" i="251"/>
  <c r="P8534" i="251"/>
  <c r="P8737" i="251"/>
  <c r="P3166" i="251"/>
  <c r="P8501" i="251"/>
  <c r="P882" i="251"/>
  <c r="P7294" i="251"/>
  <c r="P1052" i="251"/>
  <c r="Q8434" i="251"/>
  <c r="P5752" i="251"/>
  <c r="Q6630" i="251"/>
  <c r="P8654" i="251"/>
  <c r="P2301" i="251"/>
  <c r="P9134" i="251"/>
  <c r="P388" i="251"/>
  <c r="Q107" i="251"/>
  <c r="P3709" i="251"/>
  <c r="P7434" i="251"/>
  <c r="P8015" i="251"/>
  <c r="P7654" i="251"/>
  <c r="P3096" i="251"/>
  <c r="P6583" i="251"/>
  <c r="P8693" i="251"/>
  <c r="P4553" i="251"/>
  <c r="P4304" i="251"/>
  <c r="P1182" i="251"/>
  <c r="P2446" i="251"/>
  <c r="P455" i="251"/>
  <c r="P582" i="251"/>
  <c r="Q73" i="251"/>
  <c r="Q8926" i="251"/>
  <c r="Q3146" i="251"/>
  <c r="Q5794" i="251"/>
  <c r="P4941" i="251"/>
  <c r="P3516" i="251"/>
  <c r="Q8833" i="251"/>
  <c r="Q8609" i="251"/>
  <c r="Q3505" i="251"/>
  <c r="P3934" i="251"/>
  <c r="P9712" i="251"/>
  <c r="Q8202" i="251"/>
  <c r="P7083" i="251"/>
  <c r="Q7991" i="251"/>
  <c r="P3025" i="251"/>
  <c r="Q1367" i="251"/>
  <c r="P9321" i="251"/>
  <c r="P9683" i="251"/>
  <c r="P1829" i="251"/>
  <c r="P7945" i="251"/>
  <c r="P6517" i="251"/>
  <c r="P9543" i="251"/>
  <c r="P285" i="251"/>
  <c r="P1240" i="251"/>
  <c r="Q4173" i="251"/>
  <c r="P9535" i="251"/>
  <c r="P272" i="251"/>
  <c r="P8422" i="251"/>
  <c r="P6045" i="251"/>
  <c r="P7262" i="251"/>
  <c r="P4039" i="251"/>
  <c r="P9400" i="251"/>
  <c r="P2402" i="251"/>
  <c r="P4027" i="251"/>
  <c r="P5283" i="251"/>
  <c r="P7311" i="251"/>
  <c r="P8572" i="251"/>
  <c r="P8567" i="251"/>
  <c r="P9030" i="251"/>
  <c r="Q8253" i="251"/>
  <c r="Q5070" i="251"/>
  <c r="P3331" i="251"/>
  <c r="P3334" i="251"/>
  <c r="P2430" i="251"/>
  <c r="P6372" i="251"/>
  <c r="P8205" i="251"/>
  <c r="Q1385" i="251"/>
  <c r="P492" i="251"/>
  <c r="P4826" i="251"/>
  <c r="P2878" i="251"/>
  <c r="Q9653" i="251"/>
  <c r="P8770" i="251"/>
  <c r="P9997" i="251"/>
  <c r="P313" i="251"/>
  <c r="Q1226" i="251"/>
  <c r="P1763" i="251"/>
  <c r="P8331" i="251"/>
  <c r="P8639" i="251"/>
  <c r="Q8358" i="251"/>
  <c r="P2956" i="251"/>
  <c r="P7660" i="251"/>
  <c r="P665" i="251"/>
  <c r="P7172" i="251"/>
  <c r="P595" i="251"/>
  <c r="Q3547" i="251"/>
  <c r="P5645" i="251"/>
  <c r="Q6594" i="251"/>
  <c r="P7982" i="251"/>
  <c r="P1459" i="251"/>
  <c r="P9046" i="251"/>
  <c r="P174" i="251"/>
  <c r="Q47" i="251"/>
  <c r="P3601" i="251"/>
  <c r="P7361" i="251"/>
  <c r="P7943" i="251"/>
  <c r="P7587" i="251"/>
  <c r="P9987" i="251"/>
  <c r="P3005" i="251"/>
  <c r="P6542" i="251"/>
  <c r="P8656" i="251"/>
  <c r="P4442" i="251"/>
  <c r="P4268" i="251"/>
  <c r="P943" i="251"/>
  <c r="P2365" i="251"/>
  <c r="P3490" i="251"/>
  <c r="P5451" i="251"/>
  <c r="P1546" i="251"/>
  <c r="Q3779" i="251"/>
  <c r="Q5403" i="251"/>
  <c r="P1315" i="251"/>
  <c r="P5960" i="251"/>
  <c r="P8150" i="251"/>
  <c r="P3342" i="251"/>
  <c r="P5678" i="251"/>
  <c r="P7371" i="251"/>
  <c r="Q9156" i="251"/>
  <c r="P57" i="251"/>
  <c r="Q2901" i="251"/>
  <c r="P7314" i="251"/>
  <c r="P6684" i="251"/>
  <c r="P5336" i="251"/>
  <c r="P5293" i="251"/>
  <c r="Q7691" i="251"/>
  <c r="P1846" i="251"/>
  <c r="P3658" i="251"/>
  <c r="P4942" i="251"/>
  <c r="P8349" i="251"/>
  <c r="P8348" i="251"/>
  <c r="P8790" i="251"/>
  <c r="Q6862" i="251"/>
  <c r="Q3954" i="251"/>
  <c r="P2437" i="251"/>
  <c r="P2953" i="251"/>
  <c r="P1884" i="251"/>
  <c r="P6200" i="251"/>
  <c r="P8055" i="251"/>
  <c r="P9917" i="251"/>
  <c r="P113" i="251"/>
  <c r="P4612" i="251"/>
  <c r="P2609" i="251"/>
  <c r="Q9552" i="251"/>
  <c r="P8623" i="251"/>
  <c r="P9729" i="251"/>
  <c r="Q9169" i="251"/>
  <c r="Q1118" i="251"/>
  <c r="P1564" i="251"/>
  <c r="P8124" i="251"/>
  <c r="P8533" i="251"/>
  <c r="Q8314" i="251"/>
  <c r="P6935" i="251"/>
  <c r="P140" i="251"/>
  <c r="P7058" i="251"/>
  <c r="P365" i="251"/>
  <c r="Q3351" i="251"/>
  <c r="P5528" i="251"/>
  <c r="Q6556" i="251"/>
  <c r="P6168" i="251"/>
  <c r="P8971" i="251"/>
  <c r="P9996" i="251"/>
  <c r="P3501" i="251"/>
  <c r="P7200" i="251"/>
  <c r="P7874" i="251"/>
  <c r="P2526" i="251"/>
  <c r="P4302" i="251"/>
  <c r="P6502" i="251"/>
  <c r="P8620" i="251"/>
  <c r="P795" i="251"/>
  <c r="P2812" i="251"/>
  <c r="P2326" i="251"/>
  <c r="P3421" i="251"/>
  <c r="P7769" i="251"/>
  <c r="P1514" i="251"/>
  <c r="Q668" i="251"/>
  <c r="P9833" i="251"/>
  <c r="Q5729" i="251"/>
  <c r="P5001" i="251"/>
  <c r="P1832" i="251"/>
  <c r="P822" i="251"/>
  <c r="P1583" i="251"/>
  <c r="P9174" i="251"/>
  <c r="P2260" i="251"/>
  <c r="P9156" i="251"/>
  <c r="P852" i="251"/>
  <c r="Q556" i="251"/>
  <c r="P3417" i="251"/>
  <c r="P7500" i="251"/>
  <c r="P6782" i="251"/>
  <c r="P2372" i="251"/>
  <c r="Q8121" i="251"/>
  <c r="Q1304" i="251"/>
  <c r="P5873" i="251"/>
  <c r="P9266" i="251"/>
  <c r="P4537" i="251"/>
  <c r="P3650" i="251"/>
  <c r="P4664" i="251"/>
  <c r="P2700" i="251"/>
  <c r="Q7589" i="251"/>
  <c r="P3277" i="251"/>
  <c r="P8954" i="251"/>
  <c r="Q9949" i="251"/>
  <c r="P1406" i="251"/>
  <c r="P3227" i="251"/>
  <c r="P4653" i="251"/>
  <c r="Q5085" i="251"/>
  <c r="Q3601" i="251"/>
  <c r="P8105" i="251"/>
  <c r="P8103" i="251"/>
  <c r="P8087" i="251"/>
  <c r="Q6760" i="251"/>
  <c r="Q3839" i="251"/>
  <c r="P994" i="251"/>
  <c r="P2449" i="251"/>
  <c r="P1448" i="251"/>
  <c r="P6022" i="251"/>
  <c r="P7926" i="251"/>
  <c r="P9789" i="251"/>
  <c r="P3912" i="251"/>
  <c r="P2269" i="251"/>
  <c r="Q4897" i="251"/>
  <c r="P8470" i="251"/>
  <c r="P9614" i="251"/>
  <c r="Q7996" i="251"/>
  <c r="Q259" i="251"/>
  <c r="P919" i="251"/>
  <c r="P7921" i="251"/>
  <c r="P8221" i="251"/>
  <c r="Q8273" i="251"/>
  <c r="P6814" i="251"/>
  <c r="P5155" i="251"/>
  <c r="P119" i="251"/>
  <c r="Q1875" i="251"/>
  <c r="P1014" i="251"/>
  <c r="Q6446" i="251"/>
  <c r="P6064" i="251"/>
  <c r="P8880" i="251"/>
  <c r="P9928" i="251"/>
  <c r="P3384" i="251"/>
  <c r="P7047" i="251"/>
  <c r="P7729" i="251"/>
  <c r="P2423" i="251"/>
  <c r="P4214" i="251"/>
  <c r="P5838" i="251"/>
  <c r="P8545" i="251"/>
  <c r="P567" i="251"/>
  <c r="P2631" i="251"/>
  <c r="P2288" i="251"/>
  <c r="P1047" i="251"/>
  <c r="P7737" i="251"/>
  <c r="P1482" i="251"/>
  <c r="Q5980" i="251"/>
  <c r="Q8601" i="251"/>
  <c r="Q4115" i="251"/>
  <c r="P764" i="251"/>
  <c r="Q7572" i="251"/>
  <c r="Q947" i="251"/>
  <c r="P8652" i="251"/>
  <c r="P4259" i="251"/>
  <c r="P3739" i="251"/>
  <c r="P8130" i="251"/>
  <c r="Q75" i="251"/>
  <c r="P5518" i="251"/>
  <c r="P6127" i="251"/>
  <c r="P184" i="251"/>
  <c r="Q7294" i="251"/>
  <c r="P8416" i="251"/>
  <c r="P246" i="251"/>
  <c r="P8681" i="251"/>
  <c r="P2721" i="251"/>
  <c r="P7670" i="251"/>
  <c r="P3768" i="251"/>
  <c r="Q7513" i="251"/>
  <c r="P2866" i="251"/>
  <c r="P8694" i="251"/>
  <c r="Q7119" i="251"/>
  <c r="Q9375" i="251"/>
  <c r="P2786" i="251"/>
  <c r="P4250" i="251"/>
  <c r="Q4950" i="251"/>
  <c r="Q1971" i="251"/>
  <c r="P7840" i="251"/>
  <c r="P7839" i="251"/>
  <c r="P7832" i="251"/>
  <c r="Q6674" i="251"/>
  <c r="Q3700" i="251"/>
  <c r="P1542" i="251"/>
  <c r="P952" i="251"/>
  <c r="P4602" i="251"/>
  <c r="P7743" i="251"/>
  <c r="P9640" i="251"/>
  <c r="P3704" i="251"/>
  <c r="P2029" i="251"/>
  <c r="Q1888" i="251"/>
  <c r="P8321" i="251"/>
  <c r="P9466" i="251"/>
  <c r="Q6193" i="251"/>
  <c r="P9999" i="251"/>
  <c r="P234" i="251"/>
  <c r="P7810" i="251"/>
  <c r="P8112" i="251"/>
  <c r="Q6752" i="251"/>
  <c r="P6700" i="251"/>
  <c r="P4116" i="251"/>
  <c r="P7661" i="251"/>
  <c r="P827" i="251"/>
  <c r="Q6374" i="251"/>
  <c r="P5634" i="251"/>
  <c r="P5158" i="251"/>
  <c r="P9872" i="251"/>
  <c r="P3271" i="251"/>
  <c r="P6807" i="251"/>
  <c r="P7567" i="251"/>
  <c r="P2311" i="251"/>
  <c r="P3532" i="251"/>
  <c r="P5692" i="251"/>
  <c r="P8473" i="251"/>
  <c r="P884" i="251"/>
  <c r="P2541" i="251"/>
  <c r="P2210" i="251"/>
  <c r="P1009" i="251"/>
  <c r="P7705" i="251"/>
  <c r="P1788" i="251"/>
  <c r="Q6441" i="251"/>
  <c r="Q9295" i="251"/>
  <c r="P2390" i="251"/>
  <c r="P3901" i="251"/>
  <c r="Q4863" i="251"/>
  <c r="P7030" i="251"/>
  <c r="P7563" i="251"/>
  <c r="P997" i="251"/>
  <c r="P2886" i="251"/>
  <c r="P7575" i="251"/>
  <c r="P9532" i="251"/>
  <c r="P3431" i="251"/>
  <c r="Q9877" i="251"/>
  <c r="P1097" i="251"/>
  <c r="Q1680" i="251"/>
  <c r="P8162" i="251"/>
  <c r="P9339" i="251"/>
  <c r="Q5925" i="251"/>
  <c r="P9880" i="251"/>
  <c r="P7568" i="251"/>
  <c r="P8017" i="251"/>
  <c r="Q5809" i="251"/>
  <c r="P6595" i="251"/>
  <c r="P3948" i="251"/>
  <c r="P7548" i="251"/>
  <c r="P662" i="251"/>
  <c r="P9595" i="251"/>
  <c r="P5517" i="251"/>
  <c r="P3676" i="251"/>
  <c r="P8753" i="251"/>
  <c r="P3001" i="251"/>
  <c r="P6735" i="251"/>
  <c r="P7105" i="251"/>
  <c r="P2195" i="251"/>
  <c r="P1635" i="251"/>
  <c r="P8437" i="251"/>
  <c r="P728" i="251"/>
  <c r="P2130" i="251"/>
  <c r="P969" i="251"/>
  <c r="P7641" i="251"/>
  <c r="P6231" i="251"/>
  <c r="P8092" i="251"/>
  <c r="P2564" i="251"/>
  <c r="P551" i="251"/>
  <c r="P9551" i="251"/>
  <c r="P5244" i="251"/>
  <c r="P553" i="251"/>
  <c r="P9357" i="251"/>
  <c r="Q2311" i="251"/>
  <c r="P6260" i="251"/>
  <c r="P9139" i="251"/>
  <c r="P9093" i="251"/>
  <c r="P6987" i="251"/>
  <c r="P4665" i="251"/>
  <c r="Q5891" i="251"/>
  <c r="P8865" i="251"/>
  <c r="P5660" i="251"/>
  <c r="Q9932" i="251"/>
  <c r="P6432" i="251"/>
  <c r="P9447" i="251"/>
  <c r="P3492" i="251"/>
  <c r="Q5487" i="251"/>
  <c r="P1873" i="251"/>
  <c r="P8250" i="251"/>
  <c r="Q6232" i="251"/>
  <c r="Q9210" i="251"/>
  <c r="P1398" i="251"/>
  <c r="P3522" i="251"/>
  <c r="Q4728" i="251"/>
  <c r="P6779" i="251"/>
  <c r="P6772" i="251"/>
  <c r="P7287" i="251"/>
  <c r="P7274" i="251"/>
  <c r="P8268" i="251"/>
  <c r="P9831" i="251"/>
  <c r="P8482" i="251"/>
  <c r="P7254" i="251"/>
  <c r="P542" i="251"/>
  <c r="P2621" i="251"/>
  <c r="P7380" i="251"/>
  <c r="P9131" i="251"/>
  <c r="P3203" i="251"/>
  <c r="Q9826" i="251"/>
  <c r="P802" i="251"/>
  <c r="Q1464" i="251"/>
  <c r="P7703" i="251"/>
  <c r="P8903" i="251"/>
  <c r="Q5859" i="251"/>
  <c r="P9473" i="251"/>
  <c r="P7453" i="251"/>
  <c r="P7920" i="251"/>
  <c r="Q5719" i="251"/>
  <c r="P6476" i="251"/>
  <c r="P2902" i="251"/>
  <c r="P7296" i="251"/>
  <c r="P443" i="251"/>
  <c r="P9529" i="251"/>
  <c r="P4600" i="251"/>
  <c r="P3553" i="251"/>
  <c r="P6296" i="251"/>
  <c r="P6655" i="251"/>
  <c r="P6475" i="251"/>
  <c r="P8635" i="251"/>
  <c r="P2083" i="251"/>
  <c r="P9719" i="251"/>
  <c r="P8209" i="251"/>
  <c r="P554" i="251"/>
  <c r="P870" i="251"/>
  <c r="P3477" i="251"/>
  <c r="Q9264" i="251"/>
  <c r="P9550" i="251"/>
  <c r="P7270" i="251"/>
  <c r="P6288" i="251"/>
  <c r="P4202" i="251"/>
  <c r="P5114" i="251"/>
  <c r="P5791" i="251"/>
  <c r="P6898" i="251"/>
  <c r="P6195" i="251"/>
  <c r="P9612" i="251"/>
  <c r="P1711" i="251"/>
  <c r="Q8559" i="251"/>
  <c r="P2791" i="251"/>
  <c r="P3995" i="251"/>
  <c r="P6255" i="251"/>
  <c r="P4273" i="251"/>
  <c r="Q103" i="251"/>
  <c r="P8556" i="251"/>
  <c r="P9976" i="251"/>
  <c r="Q9595" i="251"/>
  <c r="P4893" i="251"/>
  <c r="Q3773" i="251"/>
  <c r="Q9783" i="251"/>
  <c r="P6429" i="251"/>
  <c r="P3575" i="251"/>
  <c r="Q1994" i="251"/>
  <c r="Q3901" i="251"/>
  <c r="Q5371" i="251"/>
  <c r="P1436" i="251"/>
  <c r="P7970" i="251"/>
  <c r="P9807" i="251"/>
  <c r="Q9111" i="251"/>
  <c r="P901" i="251"/>
  <c r="P1221" i="251"/>
  <c r="Q2712" i="251"/>
  <c r="P1712" i="251"/>
  <c r="P6447" i="251"/>
  <c r="P7029" i="251"/>
  <c r="P6991" i="251"/>
  <c r="P8043" i="251"/>
  <c r="P9437" i="251"/>
  <c r="P8260" i="251"/>
  <c r="P6678" i="251"/>
  <c r="P2341" i="251"/>
  <c r="P7244" i="251"/>
  <c r="P8981" i="251"/>
  <c r="P2887" i="251"/>
  <c r="Q9771" i="251"/>
  <c r="P482" i="251"/>
  <c r="Q1229" i="251"/>
  <c r="P7519" i="251"/>
  <c r="P8608" i="251"/>
  <c r="P9858" i="251"/>
  <c r="P9344" i="251"/>
  <c r="P9984" i="251"/>
  <c r="P7218" i="251"/>
  <c r="P7807" i="251"/>
  <c r="Q5671" i="251"/>
  <c r="P6348" i="251"/>
  <c r="P2708" i="251"/>
  <c r="Q7448" i="251"/>
  <c r="P7061" i="251"/>
  <c r="P256" i="251"/>
  <c r="P9235" i="251"/>
  <c r="P3437" i="251"/>
  <c r="P3412" i="251"/>
  <c r="P6223" i="251"/>
  <c r="P6577" i="251"/>
  <c r="P6321" i="251"/>
  <c r="P8577" i="251"/>
  <c r="P1196" i="251"/>
  <c r="P9639" i="251"/>
  <c r="P2809" i="251"/>
  <c r="P3832" i="251"/>
  <c r="P1176" i="251"/>
  <c r="P3443" i="251"/>
  <c r="Q6818" i="251"/>
  <c r="Q2571" i="251"/>
  <c r="P5921" i="251"/>
  <c r="P4846" i="251"/>
  <c r="P2780" i="251"/>
  <c r="P1469" i="251"/>
  <c r="P9353" i="251"/>
  <c r="P3137" i="251"/>
  <c r="P7622" i="251"/>
  <c r="Q7041" i="251"/>
  <c r="Q8594" i="251"/>
  <c r="Q9994" i="251"/>
  <c r="P7947" i="251"/>
  <c r="Q8573" i="251"/>
  <c r="P2765" i="251"/>
  <c r="P8270" i="251"/>
  <c r="P9537" i="251"/>
  <c r="Q9630" i="251"/>
  <c r="P5083" i="251"/>
  <c r="Q9265" i="251"/>
  <c r="P4017" i="251"/>
  <c r="Q3433" i="251"/>
  <c r="Q9629" i="251"/>
  <c r="Q9738" i="251"/>
  <c r="Q8291" i="251"/>
  <c r="Q310" i="251"/>
  <c r="Q2612" i="251"/>
  <c r="P9977" i="251"/>
  <c r="P7261" i="251"/>
  <c r="Q5258" i="251"/>
  <c r="P951" i="251"/>
  <c r="P7734" i="251"/>
  <c r="P9564" i="251"/>
  <c r="Q9037" i="251"/>
  <c r="P291" i="251"/>
  <c r="P9906" i="251"/>
  <c r="Q9521" i="251"/>
  <c r="P6211" i="251"/>
  <c r="P6769" i="251"/>
  <c r="P6764" i="251"/>
  <c r="P7797" i="251"/>
  <c r="P8999" i="251"/>
  <c r="P7995" i="251"/>
  <c r="Q4699" i="251"/>
  <c r="P6096" i="251"/>
  <c r="P2041" i="251"/>
  <c r="P7055" i="251"/>
  <c r="P8828" i="251"/>
  <c r="P2658" i="251"/>
  <c r="Q9719" i="251"/>
  <c r="P85" i="251"/>
  <c r="Q620" i="251"/>
  <c r="P7366" i="251"/>
  <c r="P8461" i="251"/>
  <c r="P9728" i="251"/>
  <c r="P9200" i="251"/>
  <c r="P9855" i="251"/>
  <c r="Q5237" i="251"/>
  <c r="P6983" i="251"/>
  <c r="P7684" i="251"/>
  <c r="P9961" i="251"/>
  <c r="P6110" i="251"/>
  <c r="P2088" i="251"/>
  <c r="Q6422" i="251"/>
  <c r="P6947" i="251"/>
  <c r="P9151" i="251"/>
  <c r="P3298" i="251"/>
  <c r="P3272" i="251"/>
  <c r="P6061" i="251"/>
  <c r="P6493" i="251"/>
  <c r="P9420" i="251"/>
  <c r="P6235" i="251"/>
  <c r="P8519" i="251"/>
  <c r="P83" i="251"/>
  <c r="P9599" i="251"/>
  <c r="P2653" i="251"/>
  <c r="P3715" i="251"/>
  <c r="Q9204" i="251"/>
  <c r="Q3336" i="251"/>
  <c r="Q209" i="251"/>
  <c r="Q9342" i="251"/>
  <c r="P8198" i="251"/>
  <c r="P6799" i="251"/>
  <c r="P5352" i="251"/>
  <c r="P7607" i="251"/>
  <c r="Q1129" i="251"/>
  <c r="P7620" i="251"/>
  <c r="P1809" i="251"/>
  <c r="P8269" i="251"/>
  <c r="P8423" i="251"/>
  <c r="Q9486" i="251"/>
  <c r="P1246" i="251"/>
  <c r="Q8834" i="251"/>
  <c r="P3208" i="251"/>
  <c r="Q2445" i="251"/>
  <c r="Q9474" i="251"/>
  <c r="Q8828" i="251"/>
  <c r="Q8085" i="251"/>
  <c r="P7665" i="251"/>
  <c r="Q1523" i="251"/>
  <c r="P8542" i="251"/>
  <c r="P1576" i="251"/>
  <c r="Q5153" i="251"/>
  <c r="P410" i="251"/>
  <c r="P7464" i="251"/>
  <c r="P9385" i="251"/>
  <c r="Q8938" i="251"/>
  <c r="P9687" i="251"/>
  <c r="Q9343" i="251"/>
  <c r="P5897" i="251"/>
  <c r="P4208" i="251"/>
  <c r="P6433" i="251"/>
  <c r="P7486" i="251"/>
  <c r="P8536" i="251"/>
  <c r="P7774" i="251"/>
  <c r="Q4560" i="251"/>
  <c r="P5509" i="251"/>
  <c r="P1720" i="251"/>
  <c r="P5805" i="251"/>
  <c r="P8678" i="251"/>
  <c r="P2353" i="251"/>
  <c r="Q9670" i="251"/>
  <c r="P9883" i="251"/>
  <c r="P7187" i="251"/>
  <c r="P8317" i="251"/>
  <c r="Q9340" i="251"/>
  <c r="P9594" i="251"/>
  <c r="P9082" i="251"/>
  <c r="P9721" i="251"/>
  <c r="Q5127" i="251"/>
  <c r="P6865" i="251"/>
  <c r="P7213" i="251"/>
  <c r="P9688" i="251"/>
  <c r="P5971" i="251"/>
  <c r="P1892" i="251"/>
  <c r="Q6235" i="251"/>
  <c r="P6596" i="251"/>
  <c r="P8492" i="251"/>
  <c r="P3139" i="251"/>
  <c r="P2641" i="251"/>
  <c r="P5962" i="251"/>
  <c r="P6414" i="251"/>
  <c r="P9364" i="251"/>
  <c r="P6159" i="251"/>
  <c r="P6967" i="251"/>
  <c r="P3849" i="251"/>
  <c r="P2380" i="251"/>
  <c r="P9750" i="251"/>
  <c r="Q9439" i="251"/>
  <c r="P8550" i="251"/>
  <c r="P9533" i="251"/>
  <c r="P8445" i="251"/>
  <c r="Q2984" i="251"/>
  <c r="P4689" i="251"/>
  <c r="P2213" i="251"/>
  <c r="Q8754" i="251"/>
  <c r="P3771" i="251"/>
  <c r="P3986" i="251"/>
  <c r="P9155" i="251"/>
  <c r="Q9687" i="251"/>
  <c r="P9556" i="251"/>
  <c r="P4997" i="251"/>
  <c r="P887" i="251"/>
  <c r="Q9531" i="251"/>
  <c r="P6785" i="251"/>
  <c r="P2203" i="251"/>
  <c r="P6798" i="251"/>
  <c r="P9132" i="251"/>
  <c r="P758" i="251"/>
  <c r="P8789" i="251"/>
  <c r="P7933" i="251"/>
  <c r="Q9325" i="251"/>
  <c r="Q5083" i="251"/>
  <c r="Q2615" i="251"/>
  <c r="P1096" i="251"/>
  <c r="P9959" i="251"/>
  <c r="P9949" i="251"/>
  <c r="Q8208" i="251"/>
  <c r="Q7864" i="251"/>
  <c r="P4252" i="251"/>
  <c r="P9292" i="251"/>
  <c r="P7346" i="251"/>
  <c r="Q771" i="251"/>
  <c r="Q4932" i="251"/>
  <c r="P7154" i="251"/>
  <c r="P9173" i="251"/>
  <c r="Q3782" i="251"/>
  <c r="P9458" i="251"/>
  <c r="Q8645" i="251"/>
  <c r="P5589" i="251"/>
  <c r="P1197" i="251"/>
  <c r="P6193" i="251"/>
  <c r="P7255" i="251"/>
  <c r="P8041" i="251"/>
  <c r="P7471" i="251"/>
  <c r="Q4447" i="251"/>
  <c r="P4855" i="251"/>
  <c r="P815" i="251"/>
  <c r="P4359" i="251"/>
  <c r="P8530" i="251"/>
  <c r="P2043" i="251"/>
  <c r="Q9613" i="251"/>
  <c r="P9620" i="251"/>
  <c r="P7000" i="251"/>
  <c r="P8160" i="251"/>
  <c r="Q9125" i="251"/>
  <c r="P9463" i="251"/>
  <c r="P8933" i="251"/>
  <c r="P9459" i="251"/>
  <c r="Q5079" i="251"/>
  <c r="P6855" i="251"/>
  <c r="P9608" i="251"/>
  <c r="P5842" i="251"/>
  <c r="P9680" i="251"/>
  <c r="P1470" i="251"/>
  <c r="Q6187" i="251"/>
  <c r="P6477" i="251"/>
  <c r="P7906" i="251"/>
  <c r="P2992" i="251"/>
  <c r="P2468" i="251"/>
  <c r="P5879" i="251"/>
  <c r="P6341" i="251"/>
  <c r="P7588" i="251"/>
  <c r="P9820" i="251"/>
  <c r="P6332" i="251"/>
  <c r="P2669" i="251"/>
  <c r="P2197" i="251"/>
  <c r="P9718" i="251"/>
  <c r="Q9895" i="251"/>
  <c r="Q8878" i="251"/>
  <c r="P4644" i="251"/>
  <c r="P3392" i="251"/>
  <c r="Q6863" i="251"/>
  <c r="P2409" i="251"/>
  <c r="P9832" i="251"/>
  <c r="P7116" i="251"/>
  <c r="P9740" i="251"/>
  <c r="Q9844" i="251"/>
  <c r="P8147" i="251"/>
  <c r="P2067" i="251"/>
  <c r="P7372" i="251"/>
  <c r="P8126" i="251"/>
  <c r="P3214" i="251"/>
  <c r="Q9371" i="251"/>
  <c r="P6128" i="251"/>
  <c r="P3180" i="251"/>
  <c r="P5516" i="251"/>
  <c r="P8051" i="251"/>
  <c r="P7318" i="251"/>
  <c r="Q6113" i="251"/>
  <c r="Q2333" i="251"/>
  <c r="Q1954" i="251"/>
  <c r="P9008" i="251"/>
  <c r="P9442" i="251"/>
  <c r="Q7626" i="251"/>
  <c r="Q6317" i="251"/>
  <c r="P58" i="251"/>
  <c r="P6287" i="251"/>
  <c r="P6036" i="251"/>
  <c r="Q343" i="251"/>
  <c r="P10010" i="251"/>
  <c r="P6910" i="251"/>
  <c r="P8937" i="251"/>
  <c r="Q3656" i="251"/>
  <c r="P9268" i="251"/>
  <c r="P8589" i="251"/>
  <c r="P5260" i="251"/>
  <c r="P666" i="251"/>
  <c r="P5884" i="251"/>
  <c r="P6413" i="251"/>
  <c r="P7485" i="251"/>
  <c r="P6642" i="251"/>
  <c r="P9825" i="251"/>
  <c r="P2991" i="251"/>
  <c r="P489" i="251"/>
  <c r="P4148" i="251"/>
  <c r="P8369" i="251"/>
  <c r="P1721" i="251"/>
  <c r="Q3307" i="251"/>
  <c r="P9345" i="251"/>
  <c r="P6843" i="251"/>
  <c r="P8024" i="251"/>
  <c r="P10000" i="251"/>
  <c r="P9338" i="251"/>
  <c r="P8624" i="251"/>
  <c r="P9337" i="251"/>
  <c r="P8432" i="251"/>
  <c r="P6741" i="251"/>
  <c r="P9042" i="251"/>
  <c r="P5702" i="251"/>
  <c r="P9490" i="251"/>
  <c r="P1267" i="251"/>
  <c r="Q6138" i="251"/>
  <c r="P6357" i="251"/>
  <c r="P7814" i="251"/>
  <c r="P2001" i="251"/>
  <c r="P2286" i="251"/>
  <c r="P3325" i="251"/>
  <c r="P6178" i="251"/>
  <c r="P7506" i="251"/>
  <c r="P9763" i="251"/>
  <c r="P5133" i="251"/>
  <c r="P7459" i="251"/>
  <c r="P2503" i="251"/>
  <c r="P9686" i="251"/>
  <c r="Q921" i="251"/>
  <c r="Q1945" i="251"/>
  <c r="Q2969" i="251"/>
  <c r="Q3993" i="251"/>
  <c r="Q5017" i="251"/>
  <c r="Q858" i="251"/>
  <c r="Q1882" i="251"/>
  <c r="Q2906" i="251"/>
  <c r="Q3930" i="251"/>
  <c r="Q4954" i="251"/>
  <c r="Q676" i="251"/>
  <c r="Q1700" i="251"/>
  <c r="Q165" i="251"/>
  <c r="Q1189" i="251"/>
  <c r="Q628" i="251"/>
  <c r="Q1652" i="251"/>
  <c r="Q953" i="251"/>
  <c r="Q1977" i="251"/>
  <c r="Q3001" i="251"/>
  <c r="Q4025" i="251"/>
  <c r="Q5049" i="251"/>
  <c r="Q890" i="251"/>
  <c r="Q1914" i="251"/>
  <c r="Q2938" i="251"/>
  <c r="Q3962" i="251"/>
  <c r="Q4986" i="251"/>
  <c r="Q708" i="251"/>
  <c r="Q1732" i="251"/>
  <c r="Q197" i="251"/>
  <c r="Q1221" i="251"/>
  <c r="Q660" i="251"/>
  <c r="Q1684" i="251"/>
  <c r="Q985" i="251"/>
  <c r="Q2009" i="251"/>
  <c r="Q3033" i="251"/>
  <c r="Q4057" i="251"/>
  <c r="Q5081" i="251"/>
  <c r="Q922" i="251"/>
  <c r="Q1946" i="251"/>
  <c r="Q2970" i="251"/>
  <c r="Q3994" i="251"/>
  <c r="Q5018" i="251"/>
  <c r="Q740" i="251"/>
  <c r="Q1764" i="251"/>
  <c r="Q229" i="251"/>
  <c r="Q1253" i="251"/>
  <c r="Q692" i="251"/>
  <c r="Q1716" i="251"/>
  <c r="Q693" i="251"/>
  <c r="Q1017" i="251"/>
  <c r="Q2041" i="251"/>
  <c r="Q3065" i="251"/>
  <c r="Q4089" i="251"/>
  <c r="Q5113" i="251"/>
  <c r="Q954" i="251"/>
  <c r="Q1978" i="251"/>
  <c r="Q3002" i="251"/>
  <c r="Q4026" i="251"/>
  <c r="Q5050" i="251"/>
  <c r="Q772" i="251"/>
  <c r="Q1796" i="251"/>
  <c r="Q261" i="251"/>
  <c r="Q1285" i="251"/>
  <c r="Q724" i="251"/>
  <c r="Q1748" i="251"/>
  <c r="Q725" i="251"/>
  <c r="Q25" i="251"/>
  <c r="Q1049" i="251"/>
  <c r="Q2073" i="251"/>
  <c r="Q3097" i="251"/>
  <c r="Q4121" i="251"/>
  <c r="Q5145" i="251"/>
  <c r="Q986" i="251"/>
  <c r="Q2010" i="251"/>
  <c r="Q3034" i="251"/>
  <c r="Q4058" i="251"/>
  <c r="Q5082" i="251"/>
  <c r="Q804" i="251"/>
  <c r="Q1828" i="251"/>
  <c r="Q293" i="251"/>
  <c r="Q1317" i="251"/>
  <c r="Q756" i="251"/>
  <c r="Q1780" i="251"/>
  <c r="Q57" i="251"/>
  <c r="Q1081" i="251"/>
  <c r="Q2105" i="251"/>
  <c r="Q3129" i="251"/>
  <c r="Q4153" i="251"/>
  <c r="Q5177" i="251"/>
  <c r="Q1018" i="251"/>
  <c r="Q2042" i="251"/>
  <c r="Q3066" i="251"/>
  <c r="Q4090" i="251"/>
  <c r="Q5114" i="251"/>
  <c r="Q836" i="251"/>
  <c r="Q1860" i="251"/>
  <c r="Q325" i="251"/>
  <c r="Q1349" i="251"/>
  <c r="Q788" i="251"/>
  <c r="Q1812" i="251"/>
  <c r="Q89" i="251"/>
  <c r="Q1113" i="251"/>
  <c r="Q2137" i="251"/>
  <c r="Q3161" i="251"/>
  <c r="Q4185" i="251"/>
  <c r="Q5209" i="251"/>
  <c r="Q26" i="251"/>
  <c r="Q1050" i="251"/>
  <c r="Q2074" i="251"/>
  <c r="Q3098" i="251"/>
  <c r="Q4122" i="251"/>
  <c r="Q5146" i="251"/>
  <c r="Q868" i="251"/>
  <c r="Q1892" i="251"/>
  <c r="Q357" i="251"/>
  <c r="Q1381" i="251"/>
  <c r="Q820" i="251"/>
  <c r="Q1844" i="251"/>
  <c r="Q121" i="251"/>
  <c r="Q1145" i="251"/>
  <c r="Q2169" i="251"/>
  <c r="Q3193" i="251"/>
  <c r="Q4217" i="251"/>
  <c r="Q5241" i="251"/>
  <c r="Q58" i="251"/>
  <c r="Q1082" i="251"/>
  <c r="Q2106" i="251"/>
  <c r="Q3130" i="251"/>
  <c r="Q4154" i="251"/>
  <c r="Q5178" i="251"/>
  <c r="Q900" i="251"/>
  <c r="Q1924" i="251"/>
  <c r="Q389" i="251"/>
  <c r="Q1413" i="251"/>
  <c r="Q852" i="251"/>
  <c r="Q1876" i="251"/>
  <c r="Q153" i="251"/>
  <c r="Q1177" i="251"/>
  <c r="Q2201" i="251"/>
  <c r="Q3225" i="251"/>
  <c r="Q4249" i="251"/>
  <c r="Q5273" i="251"/>
  <c r="Q90" i="251"/>
  <c r="Q1114" i="251"/>
  <c r="Q2138" i="251"/>
  <c r="Q3162" i="251"/>
  <c r="Q4186" i="251"/>
  <c r="Q5210" i="251"/>
  <c r="Q932" i="251"/>
  <c r="Q1956" i="251"/>
  <c r="Q421" i="251"/>
  <c r="Q1445" i="251"/>
  <c r="Q884" i="251"/>
  <c r="Q1908" i="251"/>
  <c r="Q185" i="251"/>
  <c r="Q1209" i="251"/>
  <c r="Q2233" i="251"/>
  <c r="Q3257" i="251"/>
  <c r="Q4281" i="251"/>
  <c r="Q122" i="251"/>
  <c r="Q1146" i="251"/>
  <c r="Q2170" i="251"/>
  <c r="Q3194" i="251"/>
  <c r="Q4218" i="251"/>
  <c r="Q5242" i="251"/>
  <c r="Q964" i="251"/>
  <c r="Q1988" i="251"/>
  <c r="Q453" i="251"/>
  <c r="Q1477" i="251"/>
  <c r="Q916" i="251"/>
  <c r="Q1940" i="251"/>
  <c r="Q217" i="251"/>
  <c r="Q1241" i="251"/>
  <c r="Q2265" i="251"/>
  <c r="Q3289" i="251"/>
  <c r="Q4313" i="251"/>
  <c r="Q154" i="251"/>
  <c r="Q1178" i="251"/>
  <c r="Q2202" i="251"/>
  <c r="Q3226" i="251"/>
  <c r="Q4250" i="251"/>
  <c r="Q996" i="251"/>
  <c r="Q2020" i="251"/>
  <c r="Q485" i="251"/>
  <c r="Q1509" i="251"/>
  <c r="Q948" i="251"/>
  <c r="Q1972" i="251"/>
  <c r="Q249" i="251"/>
  <c r="Q1273" i="251"/>
  <c r="Q2297" i="251"/>
  <c r="Q3321" i="251"/>
  <c r="Q4345" i="251"/>
  <c r="Q186" i="251"/>
  <c r="Q1210" i="251"/>
  <c r="Q2234" i="251"/>
  <c r="Q3258" i="251"/>
  <c r="Q4282" i="251"/>
  <c r="Q1028" i="251"/>
  <c r="Q2052" i="251"/>
  <c r="Q517" i="251"/>
  <c r="Q1541" i="251"/>
  <c r="Q980" i="251"/>
  <c r="Q2004" i="251"/>
  <c r="Q281" i="251"/>
  <c r="Q1305" i="251"/>
  <c r="Q2329" i="251"/>
  <c r="Q3353" i="251"/>
  <c r="Q4377" i="251"/>
  <c r="Q218" i="251"/>
  <c r="Q1242" i="251"/>
  <c r="Q2266" i="251"/>
  <c r="Q3290" i="251"/>
  <c r="Q4314" i="251"/>
  <c r="Q36" i="251"/>
  <c r="Q1060" i="251"/>
  <c r="Q2084" i="251"/>
  <c r="Q549" i="251"/>
  <c r="Q1573" i="251"/>
  <c r="Q1012" i="251"/>
  <c r="Q2036" i="251"/>
  <c r="Q313" i="251"/>
  <c r="Q1337" i="251"/>
  <c r="Q2361" i="251"/>
  <c r="Q3385" i="251"/>
  <c r="Q4409" i="251"/>
  <c r="Q250" i="251"/>
  <c r="Q1274" i="251"/>
  <c r="Q2298" i="251"/>
  <c r="Q3322" i="251"/>
  <c r="Q4346" i="251"/>
  <c r="Q68" i="251"/>
  <c r="Q1092" i="251"/>
  <c r="Q2116" i="251"/>
  <c r="Q581" i="251"/>
  <c r="Q1605" i="251"/>
  <c r="Q20" i="251"/>
  <c r="Q1044" i="251"/>
  <c r="Q21" i="251"/>
  <c r="Q697" i="251"/>
  <c r="Q1721" i="251"/>
  <c r="Q2745" i="251"/>
  <c r="Q3769" i="251"/>
  <c r="Q4793" i="251"/>
  <c r="Q634" i="251"/>
  <c r="Q1658" i="251"/>
  <c r="Q2682" i="251"/>
  <c r="Q3706" i="251"/>
  <c r="Q4730" i="251"/>
  <c r="Q452" i="251"/>
  <c r="Q1476" i="251"/>
  <c r="Q965" i="251"/>
  <c r="Q1989" i="251"/>
  <c r="Q404" i="251"/>
  <c r="Q1428" i="251"/>
  <c r="Q405" i="251"/>
  <c r="Q761" i="251"/>
  <c r="Q1785" i="251"/>
  <c r="Q2809" i="251"/>
  <c r="Q3833" i="251"/>
  <c r="Q4857" i="251"/>
  <c r="Q698" i="251"/>
  <c r="Q1722" i="251"/>
  <c r="Q2746" i="251"/>
  <c r="Q3770" i="251"/>
  <c r="Q4794" i="251"/>
  <c r="Q516" i="251"/>
  <c r="Q1540" i="251"/>
  <c r="Q1029" i="251"/>
  <c r="Q2053" i="251"/>
  <c r="Q468" i="251"/>
  <c r="Q1492" i="251"/>
  <c r="Q469" i="251"/>
  <c r="Q1881" i="251"/>
  <c r="Q3929" i="251"/>
  <c r="Q1530" i="251"/>
  <c r="Q3578" i="251"/>
  <c r="Q644" i="251"/>
  <c r="Q133" i="251"/>
  <c r="Q2181" i="251"/>
  <c r="Q1460" i="251"/>
  <c r="Q181" i="251"/>
  <c r="Q1333" i="251"/>
  <c r="Q1198" i="251"/>
  <c r="Q2420" i="251"/>
  <c r="Q3512" i="251"/>
  <c r="Q296" i="251"/>
  <c r="Q1554" i="251"/>
  <c r="Q2730" i="251"/>
  <c r="Q3822" i="251"/>
  <c r="Q463" i="251"/>
  <c r="Q1725" i="251"/>
  <c r="Q2877" i="251"/>
  <c r="Q1016" i="251"/>
  <c r="Q2257" i="251"/>
  <c r="Q3356" i="251"/>
  <c r="Q4448" i="251"/>
  <c r="Q365" i="251"/>
  <c r="Q1627" i="251"/>
  <c r="Q2791" i="251"/>
  <c r="Q3883" i="251"/>
  <c r="Q829" i="251"/>
  <c r="Q2299" i="251"/>
  <c r="Q3593" i="251"/>
  <c r="Q4785" i="251"/>
  <c r="Q5843" i="251"/>
  <c r="Q6867" i="251"/>
  <c r="Q7891" i="251"/>
  <c r="Q8915" i="251"/>
  <c r="Q551" i="251"/>
  <c r="Q2044" i="251"/>
  <c r="Q3357" i="251"/>
  <c r="Q4568" i="251"/>
  <c r="Q5652" i="251"/>
  <c r="Q1484" i="251"/>
  <c r="Q2870" i="251"/>
  <c r="Q4133" i="251"/>
  <c r="Q5268" i="251"/>
  <c r="Q6293" i="251"/>
  <c r="Q7317" i="251"/>
  <c r="Q1913" i="251"/>
  <c r="Q3961" i="251"/>
  <c r="Q1562" i="251"/>
  <c r="Q3610" i="251"/>
  <c r="Q1124" i="251"/>
  <c r="Q613" i="251"/>
  <c r="Q1524" i="251"/>
  <c r="Q213" i="251"/>
  <c r="Q1365" i="251"/>
  <c r="Q1238" i="251"/>
  <c r="Q2454" i="251"/>
  <c r="Q3548" i="251"/>
  <c r="Q334" i="251"/>
  <c r="Q1596" i="251"/>
  <c r="Q2764" i="251"/>
  <c r="Q3856" i="251"/>
  <c r="Q503" i="251"/>
  <c r="Q1763" i="251"/>
  <c r="Q2911" i="251"/>
  <c r="Q1056" i="251"/>
  <c r="Q2292" i="251"/>
  <c r="Q3390" i="251"/>
  <c r="Q4482" i="251"/>
  <c r="Q403" i="251"/>
  <c r="Q1665" i="251"/>
  <c r="Q2825" i="251"/>
  <c r="Q3917" i="251"/>
  <c r="Q874" i="251"/>
  <c r="Q2339" i="251"/>
  <c r="Q3632" i="251"/>
  <c r="Q4821" i="251"/>
  <c r="Q5875" i="251"/>
  <c r="Q6899" i="251"/>
  <c r="Q7923" i="251"/>
  <c r="Q8947" i="251"/>
  <c r="Q594" i="251"/>
  <c r="Q2087" i="251"/>
  <c r="Q3396" i="251"/>
  <c r="Q4606" i="251"/>
  <c r="Q5684" i="251"/>
  <c r="Q39" i="251"/>
  <c r="Q1533" i="251"/>
  <c r="Q2913" i="251"/>
  <c r="Q4169" i="251"/>
  <c r="Q5301" i="251"/>
  <c r="Q6325" i="251"/>
  <c r="Q7349" i="251"/>
  <c r="Q345" i="251"/>
  <c r="Q2393" i="251"/>
  <c r="Q4441" i="251"/>
  <c r="Q1594" i="251"/>
  <c r="Q3642" i="251"/>
  <c r="Q1156" i="251"/>
  <c r="Q645" i="251"/>
  <c r="Q1556" i="251"/>
  <c r="Q245" i="251"/>
  <c r="Q1397" i="251"/>
  <c r="Q1278" i="251"/>
  <c r="Q2488" i="251"/>
  <c r="Q3582" i="251"/>
  <c r="Q374" i="251"/>
  <c r="Q1634" i="251"/>
  <c r="Q2798" i="251"/>
  <c r="Q3890" i="251"/>
  <c r="Q543" i="251"/>
  <c r="Q1803" i="251"/>
  <c r="Q2945" i="251"/>
  <c r="Q1096" i="251"/>
  <c r="Q2327" i="251"/>
  <c r="Q3424" i="251"/>
  <c r="Q4516" i="251"/>
  <c r="Q445" i="251"/>
  <c r="Q1705" i="251"/>
  <c r="Q2859" i="251"/>
  <c r="Q3951" i="251"/>
  <c r="Q920" i="251"/>
  <c r="Q2381" i="251"/>
  <c r="Q3670" i="251"/>
  <c r="Q4856" i="251"/>
  <c r="Q5907" i="251"/>
  <c r="Q6931" i="251"/>
  <c r="Q7955" i="251"/>
  <c r="Q8979" i="251"/>
  <c r="Q642" i="251"/>
  <c r="Q2128" i="251"/>
  <c r="Q3435" i="251"/>
  <c r="Q4642" i="251"/>
  <c r="Q5716" i="251"/>
  <c r="Q82" i="251"/>
  <c r="Q1578" i="251"/>
  <c r="Q2952" i="251"/>
  <c r="Q4205" i="251"/>
  <c r="Q5333" i="251"/>
  <c r="Q6357" i="251"/>
  <c r="Q7381" i="251"/>
  <c r="Q377" i="251"/>
  <c r="Q2425" i="251"/>
  <c r="Q4473" i="251"/>
  <c r="Q1626" i="251"/>
  <c r="Q3674" i="251"/>
  <c r="Q1188" i="251"/>
  <c r="Q677" i="251"/>
  <c r="Q1588" i="251"/>
  <c r="Q277" i="251"/>
  <c r="Q1429" i="251"/>
  <c r="Q56" i="251"/>
  <c r="Q1318" i="251"/>
  <c r="Q2524" i="251"/>
  <c r="Q3616" i="251"/>
  <c r="Q414" i="251"/>
  <c r="Q1674" i="251"/>
  <c r="Q2832" i="251"/>
  <c r="Q3924" i="251"/>
  <c r="Q583" i="251"/>
  <c r="Q1841" i="251"/>
  <c r="Q2979" i="251"/>
  <c r="Q1134" i="251"/>
  <c r="Q2364" i="251"/>
  <c r="Q3458" i="251"/>
  <c r="Q4550" i="251"/>
  <c r="Q483" i="251"/>
  <c r="Q1743" i="251"/>
  <c r="Q2893" i="251"/>
  <c r="Q3985" i="251"/>
  <c r="Q969" i="251"/>
  <c r="Q2423" i="251"/>
  <c r="Q3710" i="251"/>
  <c r="Q4892" i="251"/>
  <c r="Q5939" i="251"/>
  <c r="Q6963" i="251"/>
  <c r="Q7987" i="251"/>
  <c r="Q9011" i="251"/>
  <c r="Q689" i="251"/>
  <c r="Q2172" i="251"/>
  <c r="Q3475" i="251"/>
  <c r="Q4678" i="251"/>
  <c r="Q5748" i="251"/>
  <c r="Q130" i="251"/>
  <c r="Q1623" i="251"/>
  <c r="Q2991" i="251"/>
  <c r="Q4241" i="251"/>
  <c r="Q5365" i="251"/>
  <c r="Q6389" i="251"/>
  <c r="Q7413" i="251"/>
  <c r="Q409" i="251"/>
  <c r="Q2457" i="251"/>
  <c r="Q4505" i="251"/>
  <c r="Q1690" i="251"/>
  <c r="Q3738" i="251"/>
  <c r="Q1220" i="251"/>
  <c r="Q709" i="251"/>
  <c r="Q1620" i="251"/>
  <c r="Q309" i="251"/>
  <c r="Q1461" i="251"/>
  <c r="Q96" i="251"/>
  <c r="Q1356" i="251"/>
  <c r="Q2558" i="251"/>
  <c r="Q3650" i="251"/>
  <c r="Q454" i="251"/>
  <c r="Q1712" i="251"/>
  <c r="Q2866" i="251"/>
  <c r="Q3958" i="251"/>
  <c r="Q621" i="251"/>
  <c r="Q1883" i="251"/>
  <c r="Q3013" i="251"/>
  <c r="Q1174" i="251"/>
  <c r="Q2399" i="251"/>
  <c r="Q3492" i="251"/>
  <c r="Q4584" i="251"/>
  <c r="Q523" i="251"/>
  <c r="Q1783" i="251"/>
  <c r="Q2927" i="251"/>
  <c r="Q4019" i="251"/>
  <c r="Q1014" i="251"/>
  <c r="Q2464" i="251"/>
  <c r="Q3749" i="251"/>
  <c r="Q4926" i="251"/>
  <c r="Q5971" i="251"/>
  <c r="Q6995" i="251"/>
  <c r="Q8019" i="251"/>
  <c r="Q9043" i="251"/>
  <c r="Q736" i="251"/>
  <c r="Q2216" i="251"/>
  <c r="Q3518" i="251"/>
  <c r="Q4714" i="251"/>
  <c r="Q5780" i="251"/>
  <c r="Q177" i="251"/>
  <c r="Q1671" i="251"/>
  <c r="Q3031" i="251"/>
  <c r="Q4278" i="251"/>
  <c r="Q5397" i="251"/>
  <c r="Q6421" i="251"/>
  <c r="Q7445" i="251"/>
  <c r="Q441" i="251"/>
  <c r="Q2489" i="251"/>
  <c r="Q4537" i="251"/>
  <c r="Q1754" i="251"/>
  <c r="Q3802" i="251"/>
  <c r="Q1252" i="251"/>
  <c r="Q741" i="251"/>
  <c r="Q52" i="251"/>
  <c r="Q341" i="251"/>
  <c r="Q1493" i="251"/>
  <c r="Q136" i="251"/>
  <c r="Q1394" i="251"/>
  <c r="Q2592" i="251"/>
  <c r="Q3684" i="251"/>
  <c r="Q492" i="251"/>
  <c r="Q1752" i="251"/>
  <c r="Q2900" i="251"/>
  <c r="Q3992" i="251"/>
  <c r="Q659" i="251"/>
  <c r="Q1921" i="251"/>
  <c r="Q3047" i="251"/>
  <c r="Q1214" i="251"/>
  <c r="Q2434" i="251"/>
  <c r="Q3526" i="251"/>
  <c r="Q4618" i="251"/>
  <c r="Q561" i="251"/>
  <c r="Q1823" i="251"/>
  <c r="Q2961" i="251"/>
  <c r="Q4053" i="251"/>
  <c r="Q1063" i="251"/>
  <c r="Q2505" i="251"/>
  <c r="Q3789" i="251"/>
  <c r="Q4960" i="251"/>
  <c r="Q6003" i="251"/>
  <c r="Q7027" i="251"/>
  <c r="Q8051" i="251"/>
  <c r="Q9075" i="251"/>
  <c r="Q783" i="251"/>
  <c r="Q2258" i="251"/>
  <c r="Q3556" i="251"/>
  <c r="Q4750" i="251"/>
  <c r="Q5812" i="251"/>
  <c r="Q224" i="251"/>
  <c r="Q1718" i="251"/>
  <c r="Q3074" i="251"/>
  <c r="Q4316" i="251"/>
  <c r="Q5429" i="251"/>
  <c r="Q6453" i="251"/>
  <c r="Q7477" i="251"/>
  <c r="Q473" i="251"/>
  <c r="Q2521" i="251"/>
  <c r="Q4569" i="251"/>
  <c r="Q1786" i="251"/>
  <c r="Q3834" i="251"/>
  <c r="Q1284" i="251"/>
  <c r="Q773" i="251"/>
  <c r="Q84" i="251"/>
  <c r="Q373" i="251"/>
  <c r="Q1525" i="251"/>
  <c r="Q174" i="251"/>
  <c r="Q1436" i="251"/>
  <c r="Q2626" i="251"/>
  <c r="Q3718" i="251"/>
  <c r="Q530" i="251"/>
  <c r="Q1792" i="251"/>
  <c r="Q2934" i="251"/>
  <c r="Q701" i="251"/>
  <c r="Q1961" i="251"/>
  <c r="Q3081" i="251"/>
  <c r="Q1254" i="251"/>
  <c r="Q2468" i="251"/>
  <c r="Q3560" i="251"/>
  <c r="Q4652" i="251"/>
  <c r="Q603" i="251"/>
  <c r="Q1863" i="251"/>
  <c r="Q2995" i="251"/>
  <c r="Q4087" i="251"/>
  <c r="Q1106" i="251"/>
  <c r="Q2544" i="251"/>
  <c r="Q3827" i="251"/>
  <c r="Q4994" i="251"/>
  <c r="Q6035" i="251"/>
  <c r="Q7059" i="251"/>
  <c r="Q8083" i="251"/>
  <c r="Q9107" i="251"/>
  <c r="Q830" i="251"/>
  <c r="Q2300" i="251"/>
  <c r="Q3595" i="251"/>
  <c r="Q4786" i="251"/>
  <c r="Q5844" i="251"/>
  <c r="Q271" i="251"/>
  <c r="Q1767" i="251"/>
  <c r="Q505" i="251"/>
  <c r="Q2553" i="251"/>
  <c r="Q4601" i="251"/>
  <c r="Q1818" i="251"/>
  <c r="Q3866" i="251"/>
  <c r="Q1316" i="251"/>
  <c r="Q805" i="251"/>
  <c r="Q116" i="251"/>
  <c r="Q437" i="251"/>
  <c r="Q1557" i="251"/>
  <c r="Q214" i="251"/>
  <c r="Q1474" i="251"/>
  <c r="Q2660" i="251"/>
  <c r="Q3752" i="251"/>
  <c r="Q572" i="251"/>
  <c r="Q1832" i="251"/>
  <c r="Q2968" i="251"/>
  <c r="Q739" i="251"/>
  <c r="Q1999" i="251"/>
  <c r="Q3115" i="251"/>
  <c r="Q32" i="251"/>
  <c r="Q1292" i="251"/>
  <c r="Q2502" i="251"/>
  <c r="Q3594" i="251"/>
  <c r="Q4686" i="251"/>
  <c r="Q641" i="251"/>
  <c r="Q1901" i="251"/>
  <c r="Q3029" i="251"/>
  <c r="Q4123" i="251"/>
  <c r="Q1154" i="251"/>
  <c r="Q2583" i="251"/>
  <c r="Q3867" i="251"/>
  <c r="Q5028" i="251"/>
  <c r="Q6067" i="251"/>
  <c r="Q7091" i="251"/>
  <c r="Q8115" i="251"/>
  <c r="Q9139" i="251"/>
  <c r="Q875" i="251"/>
  <c r="Q2341" i="251"/>
  <c r="Q3633" i="251"/>
  <c r="Q4823" i="251"/>
  <c r="Q5876" i="251"/>
  <c r="Q318" i="251"/>
  <c r="Q1810" i="251"/>
  <c r="Q3154" i="251"/>
  <c r="Q4388" i="251"/>
  <c r="Q5493" i="251"/>
  <c r="Q6517" i="251"/>
  <c r="Q7541" i="251"/>
  <c r="Q537" i="251"/>
  <c r="Q2585" i="251"/>
  <c r="Q4633" i="251"/>
  <c r="Q1850" i="251"/>
  <c r="Q3898" i="251"/>
  <c r="Q1348" i="251"/>
  <c r="Q837" i="251"/>
  <c r="Q148" i="251"/>
  <c r="Q501" i="251"/>
  <c r="Q1589" i="251"/>
  <c r="Q254" i="251"/>
  <c r="Q1514" i="251"/>
  <c r="Q2694" i="251"/>
  <c r="Q3786" i="251"/>
  <c r="Q610" i="251"/>
  <c r="Q1870" i="251"/>
  <c r="Q3004" i="251"/>
  <c r="Q779" i="251"/>
  <c r="Q2038" i="251"/>
  <c r="Q3149" i="251"/>
  <c r="Q72" i="251"/>
  <c r="Q1330" i="251"/>
  <c r="Q2536" i="251"/>
  <c r="Q3628" i="251"/>
  <c r="Q4720" i="251"/>
  <c r="Q681" i="251"/>
  <c r="Q1939" i="251"/>
  <c r="Q3063" i="251"/>
  <c r="Q4157" i="251"/>
  <c r="Q1201" i="251"/>
  <c r="Q2625" i="251"/>
  <c r="Q3906" i="251"/>
  <c r="Q5062" i="251"/>
  <c r="Q6099" i="251"/>
  <c r="Q7123" i="251"/>
  <c r="Q8147" i="251"/>
  <c r="Q9171" i="251"/>
  <c r="Q923" i="251"/>
  <c r="Q2382" i="251"/>
  <c r="Q3671" i="251"/>
  <c r="Q4859" i="251"/>
  <c r="Q5908" i="251"/>
  <c r="Q363" i="251"/>
  <c r="Q1857" i="251"/>
  <c r="Q3195" i="251"/>
  <c r="Q4424" i="251"/>
  <c r="Q5525" i="251"/>
  <c r="Q6549" i="251"/>
  <c r="Q7573" i="251"/>
  <c r="Q569" i="251"/>
  <c r="Q2617" i="251"/>
  <c r="Q4665" i="251"/>
  <c r="Q282" i="251"/>
  <c r="Q2330" i="251"/>
  <c r="Q4378" i="251"/>
  <c r="Q1380" i="251"/>
  <c r="Q869" i="251"/>
  <c r="Q180" i="251"/>
  <c r="Q533" i="251"/>
  <c r="Q1621" i="251"/>
  <c r="Q294" i="251"/>
  <c r="Q1552" i="251"/>
  <c r="Q2728" i="251"/>
  <c r="Q3820" i="251"/>
  <c r="Q650" i="251"/>
  <c r="Q1910" i="251"/>
  <c r="Q3038" i="251"/>
  <c r="Q817" i="251"/>
  <c r="Q2076" i="251"/>
  <c r="Q3183" i="251"/>
  <c r="Q110" i="251"/>
  <c r="Q1372" i="251"/>
  <c r="Q2570" i="251"/>
  <c r="Q3662" i="251"/>
  <c r="Q4754" i="251"/>
  <c r="Q719" i="251"/>
  <c r="Q1981" i="251"/>
  <c r="Q3099" i="251"/>
  <c r="Q4191" i="251"/>
  <c r="Q1248" i="251"/>
  <c r="Q2666" i="251"/>
  <c r="Q3944" i="251"/>
  <c r="Q5096" i="251"/>
  <c r="Q6131" i="251"/>
  <c r="Q7155" i="251"/>
  <c r="Q8179" i="251"/>
  <c r="Q9203" i="251"/>
  <c r="Q970" i="251"/>
  <c r="Q2424" i="251"/>
  <c r="Q3711" i="251"/>
  <c r="Q4893" i="251"/>
  <c r="Q5940" i="251"/>
  <c r="Q411" i="251"/>
  <c r="Q1903" i="251"/>
  <c r="Q3234" i="251"/>
  <c r="Q4460" i="251"/>
  <c r="Q5557" i="251"/>
  <c r="Q6581" i="251"/>
  <c r="Q7605" i="251"/>
  <c r="Q601" i="251"/>
  <c r="Q2649" i="251"/>
  <c r="Q4697" i="251"/>
  <c r="Q314" i="251"/>
  <c r="Q2362" i="251"/>
  <c r="Q4410" i="251"/>
  <c r="Q1412" i="251"/>
  <c r="Q901" i="251"/>
  <c r="Q212" i="251"/>
  <c r="Q565" i="251"/>
  <c r="Q1653" i="251"/>
  <c r="Q332" i="251"/>
  <c r="Q1592" i="251"/>
  <c r="Q2762" i="251"/>
  <c r="Q3854" i="251"/>
  <c r="Q688" i="251"/>
  <c r="Q1950" i="251"/>
  <c r="Q3072" i="251"/>
  <c r="Q859" i="251"/>
  <c r="Q2112" i="251"/>
  <c r="Q3217" i="251"/>
  <c r="Q150" i="251"/>
  <c r="Q1410" i="251"/>
  <c r="Q2604" i="251"/>
  <c r="Q3696" i="251"/>
  <c r="Q4788" i="251"/>
  <c r="Q759" i="251"/>
  <c r="Q2019" i="251"/>
  <c r="Q3133" i="251"/>
  <c r="Q4225" i="251"/>
  <c r="Q1295" i="251"/>
  <c r="Q2707" i="251"/>
  <c r="Q3982" i="251"/>
  <c r="Q5130" i="251"/>
  <c r="Q6163" i="251"/>
  <c r="Q7187" i="251"/>
  <c r="Q8211" i="251"/>
  <c r="Q9235" i="251"/>
  <c r="Q1019" i="251"/>
  <c r="Q2465" i="251"/>
  <c r="Q3750" i="251"/>
  <c r="Q4927" i="251"/>
  <c r="Q5972" i="251"/>
  <c r="Q458" i="251"/>
  <c r="Q1952" i="251"/>
  <c r="Q3275" i="251"/>
  <c r="Q4496" i="251"/>
  <c r="Q5589" i="251"/>
  <c r="Q6613" i="251"/>
  <c r="Q7637" i="251"/>
  <c r="Q633" i="251"/>
  <c r="Q2681" i="251"/>
  <c r="Q4729" i="251"/>
  <c r="Q346" i="251"/>
  <c r="Q2394" i="251"/>
  <c r="Q4442" i="251"/>
  <c r="Q1444" i="251"/>
  <c r="Q933" i="251"/>
  <c r="Q244" i="251"/>
  <c r="Q597" i="251"/>
  <c r="Q1685" i="251"/>
  <c r="Q370" i="251"/>
  <c r="Q1632" i="251"/>
  <c r="Q2796" i="251"/>
  <c r="Q3888" i="251"/>
  <c r="Q728" i="251"/>
  <c r="Q1990" i="251"/>
  <c r="Q3106" i="251"/>
  <c r="Q897" i="251"/>
  <c r="Q2150" i="251"/>
  <c r="Q3251" i="251"/>
  <c r="Q190" i="251"/>
  <c r="Q1450" i="251"/>
  <c r="Q2638" i="251"/>
  <c r="Q3730" i="251"/>
  <c r="Q4822" i="251"/>
  <c r="Q799" i="251"/>
  <c r="Q2058" i="251"/>
  <c r="Q3167" i="251"/>
  <c r="Q4259" i="251"/>
  <c r="Q1342" i="251"/>
  <c r="Q2748" i="251"/>
  <c r="Q4021" i="251"/>
  <c r="Q5164" i="251"/>
  <c r="Q6195" i="251"/>
  <c r="Q7219" i="251"/>
  <c r="Q8243" i="251"/>
  <c r="Q1064" i="251"/>
  <c r="Q2506" i="251"/>
  <c r="Q3790" i="251"/>
  <c r="Q4961" i="251"/>
  <c r="Q6004" i="251"/>
  <c r="Q507" i="251"/>
  <c r="Q1997" i="251"/>
  <c r="Q3315" i="251"/>
  <c r="Q4533" i="251"/>
  <c r="Q5621" i="251"/>
  <c r="Q6645" i="251"/>
  <c r="Q7669" i="251"/>
  <c r="Q665" i="251"/>
  <c r="Q2713" i="251"/>
  <c r="Q4761" i="251"/>
  <c r="Q378" i="251"/>
  <c r="Q2426" i="251"/>
  <c r="Q4474" i="251"/>
  <c r="Q1508" i="251"/>
  <c r="Q997" i="251"/>
  <c r="Q276" i="251"/>
  <c r="Q629" i="251"/>
  <c r="Q1717" i="251"/>
  <c r="Q412" i="251"/>
  <c r="Q1672" i="251"/>
  <c r="Q2830" i="251"/>
  <c r="Q3922" i="251"/>
  <c r="Q768" i="251"/>
  <c r="Q2028" i="251"/>
  <c r="Q3140" i="251"/>
  <c r="Q937" i="251"/>
  <c r="Q2186" i="251"/>
  <c r="Q3285" i="251"/>
  <c r="Q230" i="251"/>
  <c r="Q1488" i="251"/>
  <c r="Q2672" i="251"/>
  <c r="Q3764" i="251"/>
  <c r="Q839" i="251"/>
  <c r="Q2094" i="251"/>
  <c r="Q3201" i="251"/>
  <c r="Q4293" i="251"/>
  <c r="Q1387" i="251"/>
  <c r="Q2787" i="251"/>
  <c r="Q4059" i="251"/>
  <c r="Q5198" i="251"/>
  <c r="Q6227" i="251"/>
  <c r="Q7251" i="251"/>
  <c r="Q8275" i="251"/>
  <c r="Q1107" i="251"/>
  <c r="Q2545" i="251"/>
  <c r="Q3828" i="251"/>
  <c r="Q4995" i="251"/>
  <c r="Q6036" i="251"/>
  <c r="Q552" i="251"/>
  <c r="Q2045" i="251"/>
  <c r="Q3358" i="251"/>
  <c r="Q4571" i="251"/>
  <c r="Q5653" i="251"/>
  <c r="Q6677" i="251"/>
  <c r="Q7701" i="251"/>
  <c r="Q729" i="251"/>
  <c r="Q2777" i="251"/>
  <c r="Q4825" i="251"/>
  <c r="Q410" i="251"/>
  <c r="Q2458" i="251"/>
  <c r="Q4506" i="251"/>
  <c r="Q1572" i="251"/>
  <c r="Q1061" i="251"/>
  <c r="Q308" i="251"/>
  <c r="Q661" i="251"/>
  <c r="Q1749" i="251"/>
  <c r="Q450" i="251"/>
  <c r="Q1710" i="251"/>
  <c r="Q2864" i="251"/>
  <c r="Q3956" i="251"/>
  <c r="Q808" i="251"/>
  <c r="Q2065" i="251"/>
  <c r="Q3174" i="251"/>
  <c r="Q975" i="251"/>
  <c r="Q2221" i="251"/>
  <c r="Q3319" i="251"/>
  <c r="Q268" i="251"/>
  <c r="Q1528" i="251"/>
  <c r="Q2706" i="251"/>
  <c r="Q3798" i="251"/>
  <c r="Q877" i="251"/>
  <c r="Q2130" i="251"/>
  <c r="Q3235" i="251"/>
  <c r="Q4327" i="251"/>
  <c r="Q1435" i="251"/>
  <c r="Q2827" i="251"/>
  <c r="Q4095" i="251"/>
  <c r="Q5232" i="251"/>
  <c r="Q6259" i="251"/>
  <c r="Q7283" i="251"/>
  <c r="Q8307" i="251"/>
  <c r="Q1155" i="251"/>
  <c r="Q2584" i="251"/>
  <c r="Q3869" i="251"/>
  <c r="Q5029" i="251"/>
  <c r="Q6068" i="251"/>
  <c r="Q595" i="251"/>
  <c r="Q2088" i="251"/>
  <c r="Q3397" i="251"/>
  <c r="Q4607" i="251"/>
  <c r="Q5685" i="251"/>
  <c r="Q6709" i="251"/>
  <c r="Q7733" i="251"/>
  <c r="Q1593" i="251"/>
  <c r="Q3641" i="251"/>
  <c r="Q1306" i="251"/>
  <c r="Q3354" i="251"/>
  <c r="Q356" i="251"/>
  <c r="Q2404" i="251"/>
  <c r="Q1893" i="251"/>
  <c r="Q1204" i="251"/>
  <c r="Q1109" i="251"/>
  <c r="Q924" i="251"/>
  <c r="Q2173" i="251"/>
  <c r="Q3274" i="251"/>
  <c r="Q18" i="251"/>
  <c r="Q1280" i="251"/>
  <c r="Q2492" i="251"/>
  <c r="Q3584" i="251"/>
  <c r="Q189" i="251"/>
  <c r="Q1449" i="251"/>
  <c r="Q2637" i="251"/>
  <c r="Q742" i="251"/>
  <c r="Q2000" i="251"/>
  <c r="Q3116" i="251"/>
  <c r="Q4208" i="251"/>
  <c r="Q91" i="251"/>
  <c r="Q1351" i="251"/>
  <c r="Q2551" i="251"/>
  <c r="Q3645" i="251"/>
  <c r="Q4737" i="251"/>
  <c r="Q499" i="251"/>
  <c r="Q1995" i="251"/>
  <c r="Q3313" i="251"/>
  <c r="Q4530" i="251"/>
  <c r="Q5619" i="251"/>
  <c r="Q6643" i="251"/>
  <c r="Q7667" i="251"/>
  <c r="Q8691" i="251"/>
  <c r="Q223" i="251"/>
  <c r="Q1715" i="251"/>
  <c r="Q3073" i="251"/>
  <c r="Q4315" i="251"/>
  <c r="Q5428" i="251"/>
  <c r="Q1158" i="251"/>
  <c r="Q1657" i="251"/>
  <c r="Q3705" i="251"/>
  <c r="Q1370" i="251"/>
  <c r="Q3418" i="251"/>
  <c r="Q420" i="251"/>
  <c r="Q1957" i="251"/>
  <c r="Q1268" i="251"/>
  <c r="Q1173" i="251"/>
  <c r="Q1002" i="251"/>
  <c r="Q2245" i="251"/>
  <c r="Q3342" i="251"/>
  <c r="Q98" i="251"/>
  <c r="Q1358" i="251"/>
  <c r="Q2560" i="251"/>
  <c r="Q3652" i="251"/>
  <c r="Q267" i="251"/>
  <c r="Q1527" i="251"/>
  <c r="Q2705" i="251"/>
  <c r="Q818" i="251"/>
  <c r="Q2077" i="251"/>
  <c r="Q3184" i="251"/>
  <c r="Q4276" i="251"/>
  <c r="Q169" i="251"/>
  <c r="Q1427" i="251"/>
  <c r="Q2621" i="251"/>
  <c r="Q3713" i="251"/>
  <c r="Q4805" i="251"/>
  <c r="Q593" i="251"/>
  <c r="Q2086" i="251"/>
  <c r="Q3395" i="251"/>
  <c r="Q4605" i="251"/>
  <c r="Q5683" i="251"/>
  <c r="Q6707" i="251"/>
  <c r="Q7731" i="251"/>
  <c r="Q8755" i="251"/>
  <c r="Q317" i="251"/>
  <c r="Q1809" i="251"/>
  <c r="Q3153" i="251"/>
  <c r="Q4387" i="251"/>
  <c r="Q5492" i="251"/>
  <c r="Q1250" i="251"/>
  <c r="Q2668" i="251"/>
  <c r="Q3946" i="251"/>
  <c r="Q5098" i="251"/>
  <c r="Q6133" i="251"/>
  <c r="Q7157" i="251"/>
  <c r="Q1497" i="251"/>
  <c r="Q442" i="251"/>
  <c r="Q4538" i="251"/>
  <c r="Q1604" i="251"/>
  <c r="Q1125" i="251"/>
  <c r="Q821" i="251"/>
  <c r="Q1750" i="251"/>
  <c r="Q3990" i="251"/>
  <c r="Q2175" i="251"/>
  <c r="Q147" i="251"/>
  <c r="Q2603" i="251"/>
  <c r="Q1766" i="251"/>
  <c r="Q4004" i="251"/>
  <c r="Q2274" i="251"/>
  <c r="Q4463" i="251"/>
  <c r="Q407" i="251"/>
  <c r="Q3232" i="251"/>
  <c r="Q5555" i="251"/>
  <c r="Q7603" i="251"/>
  <c r="Q2869" i="251"/>
  <c r="Q5267" i="251"/>
  <c r="Q831" i="251"/>
  <c r="Q3519" i="251"/>
  <c r="Q5234" i="251"/>
  <c r="Q7125" i="251"/>
  <c r="Q178" i="251"/>
  <c r="Q1673" i="251"/>
  <c r="Q3032" i="251"/>
  <c r="Q4279" i="251"/>
  <c r="Q5398" i="251"/>
  <c r="Q1310" i="251"/>
  <c r="Q2720" i="251"/>
  <c r="Q3998" i="251"/>
  <c r="Q5141" i="251"/>
  <c r="Q6174" i="251"/>
  <c r="Q7198" i="251"/>
  <c r="Q893" i="251"/>
  <c r="Q2355" i="251"/>
  <c r="Q3647" i="251"/>
  <c r="Q4836" i="251"/>
  <c r="Q5887" i="251"/>
  <c r="Q6911" i="251"/>
  <c r="Q7935" i="251"/>
  <c r="Q8959" i="251"/>
  <c r="Q1091" i="251"/>
  <c r="Q749" i="251"/>
  <c r="Q2532" i="251"/>
  <c r="Q1691" i="251"/>
  <c r="Q3343" i="251"/>
  <c r="Q1054" i="251"/>
  <c r="Q1026" i="251"/>
  <c r="Q438" i="251"/>
  <c r="Q2481" i="251"/>
  <c r="Q4124" i="251"/>
  <c r="Q5498" i="251"/>
  <c r="Q6727" i="251"/>
  <c r="Q7874" i="251"/>
  <c r="Q8966" i="251"/>
  <c r="Q10008" i="251"/>
  <c r="Q721" i="251"/>
  <c r="Q2695" i="251"/>
  <c r="Q4303" i="251"/>
  <c r="Q5657" i="251"/>
  <c r="Q6874" i="251"/>
  <c r="Q8011" i="251"/>
  <c r="Q9103" i="251"/>
  <c r="Q1490" i="251"/>
  <c r="Q3282" i="251"/>
  <c r="Q4801" i="251"/>
  <c r="Q6090" i="251"/>
  <c r="Q7276" i="251"/>
  <c r="Q8388" i="251"/>
  <c r="Q9466" i="251"/>
  <c r="Q105" i="251"/>
  <c r="Q2225" i="251"/>
  <c r="Q3904" i="251"/>
  <c r="Q5313" i="251"/>
  <c r="Q6554" i="251"/>
  <c r="Q7708" i="251"/>
  <c r="Q8805" i="251"/>
  <c r="Q9857" i="251"/>
  <c r="Q891" i="251"/>
  <c r="Q2818" i="251"/>
  <c r="Q4407" i="251"/>
  <c r="Q5745" i="251"/>
  <c r="Q1529" i="251"/>
  <c r="Q474" i="251"/>
  <c r="Q4570" i="251"/>
  <c r="Q1636" i="251"/>
  <c r="Q1157" i="251"/>
  <c r="Q853" i="251"/>
  <c r="Q1790" i="251"/>
  <c r="Q2211" i="251"/>
  <c r="Q227" i="251"/>
  <c r="Q2671" i="251"/>
  <c r="Q1804" i="251"/>
  <c r="Q4038" i="251"/>
  <c r="Q2310" i="251"/>
  <c r="Q4497" i="251"/>
  <c r="Q456" i="251"/>
  <c r="Q3272" i="251"/>
  <c r="Q5587" i="251"/>
  <c r="Q7635" i="251"/>
  <c r="Q38" i="251"/>
  <c r="Q2910" i="251"/>
  <c r="Q5300" i="251"/>
  <c r="Q876" i="251"/>
  <c r="Q3557" i="251"/>
  <c r="Q5461" i="251"/>
  <c r="Q7189" i="251"/>
  <c r="Q225" i="251"/>
  <c r="Q1719" i="251"/>
  <c r="Q3075" i="251"/>
  <c r="Q4317" i="251"/>
  <c r="Q5430" i="251"/>
  <c r="Q1357" i="251"/>
  <c r="Q2760" i="251"/>
  <c r="Q4034" i="251"/>
  <c r="Q5175" i="251"/>
  <c r="Q6206" i="251"/>
  <c r="Q7230" i="251"/>
  <c r="Q940" i="251"/>
  <c r="Q2397" i="251"/>
  <c r="Q3687" i="251"/>
  <c r="Q4870" i="251"/>
  <c r="Q5919" i="251"/>
  <c r="Q6943" i="251"/>
  <c r="Q7967" i="251"/>
  <c r="Q8991" i="251"/>
  <c r="Q1148" i="251"/>
  <c r="Q809" i="251"/>
  <c r="Q2579" i="251"/>
  <c r="Q1742" i="251"/>
  <c r="Q3393" i="251"/>
  <c r="Q1116" i="251"/>
  <c r="Q1086" i="251"/>
  <c r="Q510" i="251"/>
  <c r="Q2534" i="251"/>
  <c r="Q4166" i="251"/>
  <c r="Q5538" i="251"/>
  <c r="Q6763" i="251"/>
  <c r="Q7908" i="251"/>
  <c r="Q9000" i="251"/>
  <c r="Q792" i="251"/>
  <c r="Q2752" i="251"/>
  <c r="Q4348" i="251"/>
  <c r="Q5697" i="251"/>
  <c r="Q6912" i="251"/>
  <c r="Q8045" i="251"/>
  <c r="Q9137" i="251"/>
  <c r="Q1551" i="251"/>
  <c r="Q3335" i="251"/>
  <c r="Q4843" i="251"/>
  <c r="Q6128" i="251"/>
  <c r="Q7311" i="251"/>
  <c r="Q8422" i="251"/>
  <c r="Q9498" i="251"/>
  <c r="Q172" i="251"/>
  <c r="Q2281" i="251"/>
  <c r="Q3953" i="251"/>
  <c r="Q5351" i="251"/>
  <c r="Q6592" i="251"/>
  <c r="Q7744" i="251"/>
  <c r="Q8839" i="251"/>
  <c r="Q956" i="251"/>
  <c r="Q2872" i="251"/>
  <c r="Q4452" i="251"/>
  <c r="Q5787" i="251"/>
  <c r="Q1561" i="251"/>
  <c r="Q506" i="251"/>
  <c r="Q4602" i="251"/>
  <c r="Q1668" i="251"/>
  <c r="Q1637" i="251"/>
  <c r="Q885" i="251"/>
  <c r="Q1830" i="251"/>
  <c r="Q2247" i="251"/>
  <c r="Q305" i="251"/>
  <c r="Q2739" i="251"/>
  <c r="Q1842" i="251"/>
  <c r="Q4072" i="251"/>
  <c r="Q2345" i="251"/>
  <c r="Q4531" i="251"/>
  <c r="Q550" i="251"/>
  <c r="Q3352" i="251"/>
  <c r="Q5651" i="251"/>
  <c r="Q7699" i="251"/>
  <c r="Q81" i="251"/>
  <c r="Q2951" i="251"/>
  <c r="Q5332" i="251"/>
  <c r="Q925" i="251"/>
  <c r="Q3596" i="251"/>
  <c r="Q5717" i="251"/>
  <c r="Q7221" i="251"/>
  <c r="Q272" i="251"/>
  <c r="Q1768" i="251"/>
  <c r="Q3114" i="251"/>
  <c r="Q4353" i="251"/>
  <c r="Q5462" i="251"/>
  <c r="Q1405" i="251"/>
  <c r="Q2801" i="251"/>
  <c r="Q4070" i="251"/>
  <c r="Q5211" i="251"/>
  <c r="Q6238" i="251"/>
  <c r="Q987" i="251"/>
  <c r="Q2439" i="251"/>
  <c r="Q3725" i="251"/>
  <c r="Q4904" i="251"/>
  <c r="Q5951" i="251"/>
  <c r="Q6975" i="251"/>
  <c r="Q7999" i="251"/>
  <c r="Q9023" i="251"/>
  <c r="Q1208" i="251"/>
  <c r="Q864" i="251"/>
  <c r="Q2633" i="251"/>
  <c r="Q1800" i="251"/>
  <c r="Q3443" i="251"/>
  <c r="Q1175" i="251"/>
  <c r="Q1139" i="251"/>
  <c r="Q579" i="251"/>
  <c r="Q2590" i="251"/>
  <c r="Q4213" i="251"/>
  <c r="Q5576" i="251"/>
  <c r="Q6799" i="251"/>
  <c r="Q7942" i="251"/>
  <c r="Q9034" i="251"/>
  <c r="Q865" i="251"/>
  <c r="Q2804" i="251"/>
  <c r="Q4394" i="251"/>
  <c r="Q5735" i="251"/>
  <c r="Q6948" i="251"/>
  <c r="Q8079" i="251"/>
  <c r="Q9172" i="251"/>
  <c r="Q1613" i="251"/>
  <c r="Q3387" i="251"/>
  <c r="Q4883" i="251"/>
  <c r="Q6170" i="251"/>
  <c r="Q7346" i="251"/>
  <c r="Q8456" i="251"/>
  <c r="Q9530" i="251"/>
  <c r="Q243" i="251"/>
  <c r="Q2334" i="251"/>
  <c r="Q4003" i="251"/>
  <c r="Q5389" i="251"/>
  <c r="Q6628" i="251"/>
  <c r="Q7779" i="251"/>
  <c r="Q8873" i="251"/>
  <c r="Q1027" i="251"/>
  <c r="Q2925" i="251"/>
  <c r="Q4499" i="251"/>
  <c r="Q5827" i="251"/>
  <c r="Q1625" i="251"/>
  <c r="Q538" i="251"/>
  <c r="Q4634" i="251"/>
  <c r="Q2148" i="251"/>
  <c r="Q1669" i="251"/>
  <c r="Q340" i="251"/>
  <c r="Q917" i="251"/>
  <c r="Q1868" i="251"/>
  <c r="Q2282" i="251"/>
  <c r="Q347" i="251"/>
  <c r="Q2773" i="251"/>
  <c r="Q1884" i="251"/>
  <c r="Q4106" i="251"/>
  <c r="Q2380" i="251"/>
  <c r="Q4565" i="251"/>
  <c r="Q640" i="251"/>
  <c r="Q3434" i="251"/>
  <c r="Q5715" i="251"/>
  <c r="Q7763" i="251"/>
  <c r="Q128" i="251"/>
  <c r="Q2990" i="251"/>
  <c r="Q5364" i="251"/>
  <c r="Q971" i="251"/>
  <c r="Q3634" i="251"/>
  <c r="Q5749" i="251"/>
  <c r="Q7253" i="251"/>
  <c r="Q319" i="251"/>
  <c r="Q1811" i="251"/>
  <c r="Q3155" i="251"/>
  <c r="Q4389" i="251"/>
  <c r="Q5494" i="251"/>
  <c r="Q1452" i="251"/>
  <c r="Q2840" i="251"/>
  <c r="Q4107" i="251"/>
  <c r="Q5245" i="251"/>
  <c r="Q6270" i="251"/>
  <c r="Q1032" i="251"/>
  <c r="Q2478" i="251"/>
  <c r="Q3763" i="251"/>
  <c r="Q4938" i="251"/>
  <c r="Q5983" i="251"/>
  <c r="Q7007" i="251"/>
  <c r="Q8031" i="251"/>
  <c r="Q9055" i="251"/>
  <c r="Q1265" i="251"/>
  <c r="Q918" i="251"/>
  <c r="Q2684" i="251"/>
  <c r="Q19" i="251"/>
  <c r="Q1859" i="251"/>
  <c r="Q3496" i="251"/>
  <c r="Q1228" i="251"/>
  <c r="Q1195" i="251"/>
  <c r="Q652" i="251"/>
  <c r="Q2643" i="251"/>
  <c r="Q4260" i="251"/>
  <c r="Q5614" i="251"/>
  <c r="Q6836" i="251"/>
  <c r="Q7976" i="251"/>
  <c r="Q9068" i="251"/>
  <c r="Q935" i="251"/>
  <c r="Q2855" i="251"/>
  <c r="Q4439" i="251"/>
  <c r="Q5773" i="251"/>
  <c r="Q6984" i="251"/>
  <c r="Q8113" i="251"/>
  <c r="Q9206" i="251"/>
  <c r="Q1677" i="251"/>
  <c r="Q3441" i="251"/>
  <c r="Q4925" i="251"/>
  <c r="Q6210" i="251"/>
  <c r="Q7383" i="251"/>
  <c r="Q8490" i="251"/>
  <c r="Q9562" i="251"/>
  <c r="Q320" i="251"/>
  <c r="Q2390" i="251"/>
  <c r="Q4046" i="251"/>
  <c r="Q5431" i="251"/>
  <c r="Q6664" i="251"/>
  <c r="Q7814" i="251"/>
  <c r="Q8907" i="251"/>
  <c r="Q1099" i="251"/>
  <c r="Q2977" i="251"/>
  <c r="Q4543" i="251"/>
  <c r="Q5865" i="251"/>
  <c r="Q1689" i="251"/>
  <c r="Q570" i="251"/>
  <c r="Q4666" i="251"/>
  <c r="Q2180" i="251"/>
  <c r="Q1701" i="251"/>
  <c r="Q372" i="251"/>
  <c r="Q949" i="251"/>
  <c r="Q1906" i="251"/>
  <c r="Q2317" i="251"/>
  <c r="Q385" i="251"/>
  <c r="Q2807" i="251"/>
  <c r="Q1922" i="251"/>
  <c r="Q4140" i="251"/>
  <c r="Q2415" i="251"/>
  <c r="Q4599" i="251"/>
  <c r="Q687" i="251"/>
  <c r="Q3474" i="251"/>
  <c r="Q5747" i="251"/>
  <c r="Q7795" i="251"/>
  <c r="Q175" i="251"/>
  <c r="Q3030" i="251"/>
  <c r="Q5396" i="251"/>
  <c r="Q1020" i="251"/>
  <c r="Q3672" i="251"/>
  <c r="Q5781" i="251"/>
  <c r="Q7285" i="251"/>
  <c r="Q364" i="251"/>
  <c r="Q1858" i="251"/>
  <c r="Q3196" i="251"/>
  <c r="Q4425" i="251"/>
  <c r="Q5526" i="251"/>
  <c r="Q1499" i="251"/>
  <c r="Q2883" i="251"/>
  <c r="Q4143" i="251"/>
  <c r="Q5278" i="251"/>
  <c r="Q6302" i="251"/>
  <c r="Q1078" i="251"/>
  <c r="Q2518" i="251"/>
  <c r="Q3804" i="251"/>
  <c r="Q4972" i="251"/>
  <c r="Q6015" i="251"/>
  <c r="Q7039" i="251"/>
  <c r="Q8063" i="251"/>
  <c r="Q9087" i="251"/>
  <c r="Q1323" i="251"/>
  <c r="Q979" i="251"/>
  <c r="Q2732" i="251"/>
  <c r="Q76" i="251"/>
  <c r="Q1917" i="251"/>
  <c r="Q3540" i="251"/>
  <c r="Q1286" i="251"/>
  <c r="Q1258" i="251"/>
  <c r="Q720" i="251"/>
  <c r="Q2693" i="251"/>
  <c r="Q4302" i="251"/>
  <c r="Q5656" i="251"/>
  <c r="Q6873" i="251"/>
  <c r="Q8010" i="251"/>
  <c r="Q9102" i="251"/>
  <c r="Q1006" i="251"/>
  <c r="Q2907" i="251"/>
  <c r="Q4484" i="251"/>
  <c r="Q5815" i="251"/>
  <c r="Q7020" i="251"/>
  <c r="Q8148" i="251"/>
  <c r="Q9240" i="251"/>
  <c r="Q1738" i="251"/>
  <c r="Q3497" i="251"/>
  <c r="Q4969" i="251"/>
  <c r="Q6248" i="251"/>
  <c r="Q7418" i="251"/>
  <c r="Q8524" i="251"/>
  <c r="Q9594" i="251"/>
  <c r="Q390" i="251"/>
  <c r="Q2444" i="251"/>
  <c r="Q4091" i="251"/>
  <c r="Q5469" i="251"/>
  <c r="Q6700" i="251"/>
  <c r="Q7849" i="251"/>
  <c r="Q8941" i="251"/>
  <c r="Q1753" i="251"/>
  <c r="Q602" i="251"/>
  <c r="Q4698" i="251"/>
  <c r="Q2212" i="251"/>
  <c r="Q1733" i="251"/>
  <c r="Q436" i="251"/>
  <c r="Q981" i="251"/>
  <c r="Q1948" i="251"/>
  <c r="Q2352" i="251"/>
  <c r="Q425" i="251"/>
  <c r="Q2843" i="251"/>
  <c r="Q1962" i="251"/>
  <c r="Q4174" i="251"/>
  <c r="Q2449" i="251"/>
  <c r="Q4635" i="251"/>
  <c r="Q735" i="251"/>
  <c r="Q3517" i="251"/>
  <c r="Q5779" i="251"/>
  <c r="Q7827" i="251"/>
  <c r="Q270" i="251"/>
  <c r="Q3112" i="251"/>
  <c r="Q5460" i="251"/>
  <c r="Q1065" i="251"/>
  <c r="Q3712" i="251"/>
  <c r="Q5813" i="251"/>
  <c r="Q7509" i="251"/>
  <c r="Q413" i="251"/>
  <c r="Q1904" i="251"/>
  <c r="Q3236" i="251"/>
  <c r="Q4461" i="251"/>
  <c r="Q5558" i="251"/>
  <c r="Q48" i="251"/>
  <c r="Q1544" i="251"/>
  <c r="Q2922" i="251"/>
  <c r="Q4179" i="251"/>
  <c r="Q5310" i="251"/>
  <c r="Q6334" i="251"/>
  <c r="Q1127" i="251"/>
  <c r="Q2561" i="251"/>
  <c r="Q3842" i="251"/>
  <c r="Q5006" i="251"/>
  <c r="Q6047" i="251"/>
  <c r="Q7071" i="251"/>
  <c r="Q8095" i="251"/>
  <c r="Q9119" i="251"/>
  <c r="Q1378" i="251"/>
  <c r="Q1037" i="251"/>
  <c r="Q2781" i="251"/>
  <c r="Q137" i="251"/>
  <c r="Q1974" i="251"/>
  <c r="Q3589" i="251"/>
  <c r="Q1314" i="251"/>
  <c r="Q791" i="251"/>
  <c r="Q2747" i="251"/>
  <c r="Q4347" i="251"/>
  <c r="Q5696" i="251"/>
  <c r="Q6909" i="251"/>
  <c r="Q8044" i="251"/>
  <c r="Q9136" i="251"/>
  <c r="Q1074" i="251"/>
  <c r="Q2960" i="251"/>
  <c r="Q4526" i="251"/>
  <c r="Q5853" i="251"/>
  <c r="Q7056" i="251"/>
  <c r="Q8182" i="251"/>
  <c r="Q9273" i="251"/>
  <c r="Q1798" i="251"/>
  <c r="Q3544" i="251"/>
  <c r="Q5011" i="251"/>
  <c r="Q6286" i="251"/>
  <c r="Q7453" i="251"/>
  <c r="Q8558" i="251"/>
  <c r="Q9626" i="251"/>
  <c r="Q455" i="251"/>
  <c r="Q2496" i="251"/>
  <c r="Q4137" i="251"/>
  <c r="Q5509" i="251"/>
  <c r="Q6736" i="251"/>
  <c r="Q7883" i="251"/>
  <c r="Q8975" i="251"/>
  <c r="Q1239" i="251"/>
  <c r="Q3087" i="251"/>
  <c r="Q4630" i="251"/>
  <c r="Q5945" i="251"/>
  <c r="Q1817" i="251"/>
  <c r="Q666" i="251"/>
  <c r="Q4762" i="251"/>
  <c r="Q2244" i="251"/>
  <c r="Q1765" i="251"/>
  <c r="Q500" i="251"/>
  <c r="Q1013" i="251"/>
  <c r="Q1986" i="251"/>
  <c r="Q2387" i="251"/>
  <c r="Q1015" i="251"/>
  <c r="Q3355" i="251"/>
  <c r="Q2039" i="251"/>
  <c r="Q4242" i="251"/>
  <c r="Q2483" i="251"/>
  <c r="Q4669" i="251"/>
  <c r="Q782" i="251"/>
  <c r="Q3555" i="251"/>
  <c r="Q5811" i="251"/>
  <c r="Q7859" i="251"/>
  <c r="Q362" i="251"/>
  <c r="Q3192" i="251"/>
  <c r="Q5524" i="251"/>
  <c r="Q1110" i="251"/>
  <c r="Q3751" i="251"/>
  <c r="Q5845" i="251"/>
  <c r="Q7765" i="251"/>
  <c r="Q459" i="251"/>
  <c r="Q1953" i="251"/>
  <c r="Q3277" i="251"/>
  <c r="Q4498" i="251"/>
  <c r="Q5590" i="251"/>
  <c r="Q97" i="251"/>
  <c r="Q1590" i="251"/>
  <c r="Q2962" i="251"/>
  <c r="Q4215" i="251"/>
  <c r="Q5342" i="251"/>
  <c r="Q6366" i="251"/>
  <c r="Q1170" i="251"/>
  <c r="Q2600" i="251"/>
  <c r="Q3880" i="251"/>
  <c r="Q5040" i="251"/>
  <c r="Q6079" i="251"/>
  <c r="Q7103" i="251"/>
  <c r="Q8127" i="251"/>
  <c r="Q9151" i="251"/>
  <c r="Q1432" i="251"/>
  <c r="Q1094" i="251"/>
  <c r="Q2833" i="251"/>
  <c r="Q74" i="251"/>
  <c r="Q195" i="251"/>
  <c r="Q2030" i="251"/>
  <c r="Q3638" i="251"/>
  <c r="Q862" i="251"/>
  <c r="Q2803" i="251"/>
  <c r="Q4393" i="251"/>
  <c r="Q5734" i="251"/>
  <c r="Q6947" i="251"/>
  <c r="Q8078" i="251"/>
  <c r="Q9170" i="251"/>
  <c r="Q1144" i="251"/>
  <c r="Q3016" i="251"/>
  <c r="Q4575" i="251"/>
  <c r="Q5893" i="251"/>
  <c r="Q7094" i="251"/>
  <c r="Q8216" i="251"/>
  <c r="Q9305" i="251"/>
  <c r="Q1862" i="251"/>
  <c r="Q3599" i="251"/>
  <c r="Q5053" i="251"/>
  <c r="Q6327" i="251"/>
  <c r="Q7489" i="251"/>
  <c r="Q8592" i="251"/>
  <c r="Q9658" i="251"/>
  <c r="Q527" i="251"/>
  <c r="Q2550" i="251"/>
  <c r="Q4182" i="251"/>
  <c r="Q5547" i="251"/>
  <c r="Q6774" i="251"/>
  <c r="Q7917" i="251"/>
  <c r="Q9009" i="251"/>
  <c r="Q1309" i="251"/>
  <c r="Q3137" i="251"/>
  <c r="Q4675" i="251"/>
  <c r="Q5985" i="251"/>
  <c r="Q1849" i="251"/>
  <c r="Q730" i="251"/>
  <c r="Q4826" i="251"/>
  <c r="Q2276" i="251"/>
  <c r="Q1797" i="251"/>
  <c r="Q532" i="251"/>
  <c r="Q1045" i="251"/>
  <c r="Q2026" i="251"/>
  <c r="Q2422" i="251"/>
  <c r="Q1055" i="251"/>
  <c r="Q3389" i="251"/>
  <c r="Q2113" i="251"/>
  <c r="Q4310" i="251"/>
  <c r="Q49" i="251"/>
  <c r="Q2517" i="251"/>
  <c r="Q4703" i="251"/>
  <c r="Q1482" i="251"/>
  <c r="Q4131" i="251"/>
  <c r="Q6291" i="251"/>
  <c r="Q8339" i="251"/>
  <c r="Q408" i="251"/>
  <c r="Q3233" i="251"/>
  <c r="Q5556" i="251"/>
  <c r="Q1203" i="251"/>
  <c r="Q3791" i="251"/>
  <c r="Q5877" i="251"/>
  <c r="Q7797" i="251"/>
  <c r="Q508" i="251"/>
  <c r="Q1998" i="251"/>
  <c r="Q3316" i="251"/>
  <c r="Q4534" i="251"/>
  <c r="Q5622" i="251"/>
  <c r="Q143" i="251"/>
  <c r="Q1639" i="251"/>
  <c r="Q3005" i="251"/>
  <c r="Q4253" i="251"/>
  <c r="Q5374" i="251"/>
  <c r="Q6398" i="251"/>
  <c r="Q1219" i="251"/>
  <c r="Q2641" i="251"/>
  <c r="Q3919" i="251"/>
  <c r="Q5074" i="251"/>
  <c r="Q6111" i="251"/>
  <c r="Q7135" i="251"/>
  <c r="Q8159" i="251"/>
  <c r="Q9183" i="251"/>
  <c r="Q1495" i="251"/>
  <c r="Q1149" i="251"/>
  <c r="Q2882" i="251"/>
  <c r="Q134" i="251"/>
  <c r="Q251" i="251"/>
  <c r="Q2082" i="251"/>
  <c r="Q3689" i="251"/>
  <c r="Q934" i="251"/>
  <c r="Q2854" i="251"/>
  <c r="Q4438" i="251"/>
  <c r="Q5772" i="251"/>
  <c r="Q6983" i="251"/>
  <c r="Q8112" i="251"/>
  <c r="Q9205" i="251"/>
  <c r="Q1222" i="251"/>
  <c r="Q3064" i="251"/>
  <c r="Q4620" i="251"/>
  <c r="Q5931" i="251"/>
  <c r="Q7130" i="251"/>
  <c r="Q8250" i="251"/>
  <c r="Q9337" i="251"/>
  <c r="Q1926" i="251"/>
  <c r="Q3651" i="251"/>
  <c r="Q5093" i="251"/>
  <c r="Q6363" i="251"/>
  <c r="Q7524" i="251"/>
  <c r="Q8626" i="251"/>
  <c r="Q9690" i="251"/>
  <c r="Q604" i="251"/>
  <c r="Q2606" i="251"/>
  <c r="Q4227" i="251"/>
  <c r="Q5585" i="251"/>
  <c r="Q6810" i="251"/>
  <c r="Q7951" i="251"/>
  <c r="Q9044" i="251"/>
  <c r="Q1376" i="251"/>
  <c r="Q3188" i="251"/>
  <c r="Q4722" i="251"/>
  <c r="Q6023" i="251"/>
  <c r="Q2841" i="251"/>
  <c r="Q762" i="251"/>
  <c r="Q4858" i="251"/>
  <c r="Q2308" i="251"/>
  <c r="Q1829" i="251"/>
  <c r="Q564" i="251"/>
  <c r="Q1077" i="251"/>
  <c r="Q2063" i="251"/>
  <c r="Q2456" i="251"/>
  <c r="Q1095" i="251"/>
  <c r="Q3423" i="251"/>
  <c r="Q2151" i="251"/>
  <c r="Q4344" i="251"/>
  <c r="Q129" i="251"/>
  <c r="Q2587" i="251"/>
  <c r="Q4771" i="251"/>
  <c r="Q1531" i="251"/>
  <c r="Q4167" i="251"/>
  <c r="Q6323" i="251"/>
  <c r="Q8371" i="251"/>
  <c r="Q457" i="251"/>
  <c r="Q3273" i="251"/>
  <c r="Q5588" i="251"/>
  <c r="Q1297" i="251"/>
  <c r="Q3829" i="251"/>
  <c r="Q5909" i="251"/>
  <c r="Q7829" i="251"/>
  <c r="Q553" i="251"/>
  <c r="Q2046" i="251"/>
  <c r="Q3359" i="251"/>
  <c r="Q4572" i="251"/>
  <c r="Q5654" i="251"/>
  <c r="Q192" i="251"/>
  <c r="Q1682" i="251"/>
  <c r="Q3044" i="251"/>
  <c r="Q4289" i="251"/>
  <c r="Q5406" i="251"/>
  <c r="Q6430" i="251"/>
  <c r="Q1264" i="251"/>
  <c r="Q2680" i="251"/>
  <c r="Q3959" i="251"/>
  <c r="Q5108" i="251"/>
  <c r="Q6143" i="251"/>
  <c r="Q7167" i="251"/>
  <c r="Q8191" i="251"/>
  <c r="Q9215" i="251"/>
  <c r="Q1211" i="251"/>
  <c r="Q2930" i="251"/>
  <c r="Q191" i="251"/>
  <c r="Q304" i="251"/>
  <c r="Q2140" i="251"/>
  <c r="Q3734" i="251"/>
  <c r="Q1005" i="251"/>
  <c r="Q2904" i="251"/>
  <c r="Q4483" i="251"/>
  <c r="Q5810" i="251"/>
  <c r="Q7019" i="251"/>
  <c r="Q8146" i="251"/>
  <c r="Q9239" i="251"/>
  <c r="Q1289" i="251"/>
  <c r="Q3121" i="251"/>
  <c r="Q4662" i="251"/>
  <c r="Q5969" i="251"/>
  <c r="Q7168" i="251"/>
  <c r="Q8284" i="251"/>
  <c r="Q9369" i="251"/>
  <c r="Q1982" i="251"/>
  <c r="Q3699" i="251"/>
  <c r="Q5137" i="251"/>
  <c r="Q6401" i="251"/>
  <c r="Q7559" i="251"/>
  <c r="Q8661" i="251"/>
  <c r="Q9722" i="251"/>
  <c r="Q671" i="251"/>
  <c r="Q2656" i="251"/>
  <c r="Q4269" i="251"/>
  <c r="Q5627" i="251"/>
  <c r="Q6848" i="251"/>
  <c r="Q7985" i="251"/>
  <c r="Q9078" i="251"/>
  <c r="Q1446" i="251"/>
  <c r="Q3244" i="251"/>
  <c r="Q4768" i="251"/>
  <c r="Q2873" i="251"/>
  <c r="Q794" i="251"/>
  <c r="Q4890" i="251"/>
  <c r="Q2340" i="251"/>
  <c r="Q1861" i="251"/>
  <c r="Q596" i="251"/>
  <c r="Q1141" i="251"/>
  <c r="Q2099" i="251"/>
  <c r="Q60" i="251"/>
  <c r="Q2526" i="251"/>
  <c r="Q1133" i="251"/>
  <c r="Q3457" i="251"/>
  <c r="Q2187" i="251"/>
  <c r="Q4380" i="251"/>
  <c r="Q207" i="251"/>
  <c r="Q2655" i="251"/>
  <c r="Q1576" i="251"/>
  <c r="Q4203" i="251"/>
  <c r="Q6355" i="251"/>
  <c r="Q8403" i="251"/>
  <c r="Q502" i="251"/>
  <c r="Q3314" i="251"/>
  <c r="Q5620" i="251"/>
  <c r="Q1344" i="251"/>
  <c r="Q3870" i="251"/>
  <c r="Q5941" i="251"/>
  <c r="Q598" i="251"/>
  <c r="Q2089" i="251"/>
  <c r="Q3398" i="251"/>
  <c r="Q4608" i="251"/>
  <c r="Q5686" i="251"/>
  <c r="Q237" i="251"/>
  <c r="Q1731" i="251"/>
  <c r="Q3085" i="251"/>
  <c r="Q4325" i="251"/>
  <c r="Q5438" i="251"/>
  <c r="Q6462" i="251"/>
  <c r="Q1312" i="251"/>
  <c r="Q2721" i="251"/>
  <c r="Q3999" i="251"/>
  <c r="Q5142" i="251"/>
  <c r="Q6175" i="251"/>
  <c r="Q7199" i="251"/>
  <c r="Q8223" i="251"/>
  <c r="Q9247" i="251"/>
  <c r="Q1266" i="251"/>
  <c r="Q2981" i="251"/>
  <c r="Q246" i="251"/>
  <c r="Q366" i="251"/>
  <c r="Q2193" i="251"/>
  <c r="Q1072" i="251"/>
  <c r="Q2959" i="251"/>
  <c r="Q4525" i="251"/>
  <c r="Q5852" i="251"/>
  <c r="Q7055" i="251"/>
  <c r="Q8181" i="251"/>
  <c r="Q9272" i="251"/>
  <c r="Q1360" i="251"/>
  <c r="Q3175" i="251"/>
  <c r="Q4707" i="251"/>
  <c r="Q6011" i="251"/>
  <c r="Q7204" i="251"/>
  <c r="Q8318" i="251"/>
  <c r="Q9401" i="251"/>
  <c r="Q2040" i="251"/>
  <c r="Q3748" i="251"/>
  <c r="Q5181" i="251"/>
  <c r="Q6437" i="251"/>
  <c r="Q7594" i="251"/>
  <c r="Q8695" i="251"/>
  <c r="Q9754" i="251"/>
  <c r="Q744" i="251"/>
  <c r="Q2711" i="251"/>
  <c r="Q4318" i="251"/>
  <c r="Q5667" i="251"/>
  <c r="Q6884" i="251"/>
  <c r="Q8020" i="251"/>
  <c r="Q9112" i="251"/>
  <c r="Q1510" i="251"/>
  <c r="Q3298" i="251"/>
  <c r="Q4811" i="251"/>
  <c r="Q6103" i="251"/>
  <c r="Q2905" i="251"/>
  <c r="Q826" i="251"/>
  <c r="Q4922" i="251"/>
  <c r="Q2372" i="251"/>
  <c r="Q1925" i="251"/>
  <c r="Q1076" i="251"/>
  <c r="Q1205" i="251"/>
  <c r="Q2135" i="251"/>
  <c r="Q138" i="251"/>
  <c r="Q2594" i="251"/>
  <c r="Q1171" i="251"/>
  <c r="Q3491" i="251"/>
  <c r="Q2222" i="251"/>
  <c r="Q4414" i="251"/>
  <c r="Q247" i="251"/>
  <c r="Q2689" i="251"/>
  <c r="Q1619" i="251"/>
  <c r="Q4239" i="251"/>
  <c r="Q6387" i="251"/>
  <c r="Q8435" i="251"/>
  <c r="Q1202" i="251"/>
  <c r="Q3907" i="251"/>
  <c r="Q6100" i="251"/>
  <c r="Q1390" i="251"/>
  <c r="Q3908" i="251"/>
  <c r="Q5973" i="251"/>
  <c r="Q646" i="251"/>
  <c r="Q2131" i="251"/>
  <c r="Q3437" i="251"/>
  <c r="Q4644" i="251"/>
  <c r="Q5718" i="251"/>
  <c r="Q284" i="251"/>
  <c r="Q1776" i="251"/>
  <c r="Q3124" i="251"/>
  <c r="Q4362" i="251"/>
  <c r="Q5470" i="251"/>
  <c r="Q6494" i="251"/>
  <c r="Q1359" i="251"/>
  <c r="Q2761" i="251"/>
  <c r="Q4035" i="251"/>
  <c r="Q5176" i="251"/>
  <c r="Q6207" i="251"/>
  <c r="Q7231" i="251"/>
  <c r="Q8255" i="251"/>
  <c r="Q1324" i="251"/>
  <c r="Q3026" i="251"/>
  <c r="Q302" i="251"/>
  <c r="Q423" i="251"/>
  <c r="Q2242" i="251"/>
  <c r="Q1143" i="251"/>
  <c r="Q3015" i="251"/>
  <c r="Q4574" i="251"/>
  <c r="Q5892" i="251"/>
  <c r="Q7092" i="251"/>
  <c r="Q8215" i="251"/>
  <c r="Q9304" i="251"/>
  <c r="Q1421" i="251"/>
  <c r="Q3224" i="251"/>
  <c r="Q4753" i="251"/>
  <c r="Q6051" i="251"/>
  <c r="Q7240" i="251"/>
  <c r="Q8353" i="251"/>
  <c r="Q9433" i="251"/>
  <c r="Q2102" i="251"/>
  <c r="Q3799" i="251"/>
  <c r="Q5221" i="251"/>
  <c r="Q6473" i="251"/>
  <c r="Q7629" i="251"/>
  <c r="Q8729" i="251"/>
  <c r="Q9786" i="251"/>
  <c r="Q812" i="251"/>
  <c r="Q2765" i="251"/>
  <c r="Q4360" i="251"/>
  <c r="Q5705" i="251"/>
  <c r="Q6920" i="251"/>
  <c r="Q8054" i="251"/>
  <c r="Q9146" i="251"/>
  <c r="Q1569" i="251"/>
  <c r="Q3348" i="251"/>
  <c r="Q4852" i="251"/>
  <c r="Q6141" i="251"/>
  <c r="Q2937" i="251"/>
  <c r="Q1338" i="251"/>
  <c r="Q2021" i="251"/>
  <c r="Q1108" i="251"/>
  <c r="Q1237" i="251"/>
  <c r="Q2209" i="251"/>
  <c r="Q176" i="251"/>
  <c r="Q2628" i="251"/>
  <c r="Q1213" i="251"/>
  <c r="Q306" i="251"/>
  <c r="Q2740" i="251"/>
  <c r="Q287" i="251"/>
  <c r="Q2723" i="251"/>
  <c r="Q1667" i="251"/>
  <c r="Q4275" i="251"/>
  <c r="Q6419" i="251"/>
  <c r="Q8467" i="251"/>
  <c r="Q1249" i="251"/>
  <c r="Q3945" i="251"/>
  <c r="Q6132" i="251"/>
  <c r="Q1439" i="251"/>
  <c r="Q3984" i="251"/>
  <c r="Q6005" i="251"/>
  <c r="Q691" i="251"/>
  <c r="Q2176" i="251"/>
  <c r="Q3477" i="251"/>
  <c r="Q4680" i="251"/>
  <c r="Q5750" i="251"/>
  <c r="Q330" i="251"/>
  <c r="Q1824" i="251"/>
  <c r="Q3165" i="251"/>
  <c r="Q4398" i="251"/>
  <c r="Q5502" i="251"/>
  <c r="Q6526" i="251"/>
  <c r="Q1406" i="251"/>
  <c r="Q2802" i="251"/>
  <c r="Q4071" i="251"/>
  <c r="Q5212" i="251"/>
  <c r="Q6239" i="251"/>
  <c r="Q7263" i="251"/>
  <c r="Q8287" i="251"/>
  <c r="Q1379" i="251"/>
  <c r="Q3080" i="251"/>
  <c r="Q359" i="251"/>
  <c r="Q480" i="251"/>
  <c r="Q2293" i="251"/>
  <c r="Q1217" i="251"/>
  <c r="Q3062" i="251"/>
  <c r="Q4619" i="251"/>
  <c r="Q5930" i="251"/>
  <c r="Q7129" i="251"/>
  <c r="Q8249" i="251"/>
  <c r="Q9336" i="251"/>
  <c r="Q1489" i="251"/>
  <c r="Q3281" i="251"/>
  <c r="Q4798" i="251"/>
  <c r="Q6089" i="251"/>
  <c r="Q7275" i="251"/>
  <c r="Q8387" i="251"/>
  <c r="Q9465" i="251"/>
  <c r="Q2157" i="251"/>
  <c r="Q3847" i="251"/>
  <c r="Q5261" i="251"/>
  <c r="Q6509" i="251"/>
  <c r="Q7664" i="251"/>
  <c r="Q8763" i="251"/>
  <c r="Q9818" i="251"/>
  <c r="Q887" i="251"/>
  <c r="Q2816" i="251"/>
  <c r="Q4405" i="251"/>
  <c r="Q5743" i="251"/>
  <c r="Q6956" i="251"/>
  <c r="Q8088" i="251"/>
  <c r="Q9180" i="251"/>
  <c r="Q1633" i="251"/>
  <c r="Q3403" i="251"/>
  <c r="Q4898" i="251"/>
  <c r="Q6181" i="251"/>
  <c r="Q3417" i="251"/>
  <c r="Q1402" i="251"/>
  <c r="Q2085" i="251"/>
  <c r="Q1140" i="251"/>
  <c r="Q1269" i="251"/>
  <c r="Q2280" i="251"/>
  <c r="Q216" i="251"/>
  <c r="Q2662" i="251"/>
  <c r="Q1251" i="251"/>
  <c r="Q348" i="251"/>
  <c r="Q2774" i="251"/>
  <c r="Q327" i="251"/>
  <c r="Q2757" i="251"/>
  <c r="Q1714" i="251"/>
  <c r="Q4312" i="251"/>
  <c r="Q6451" i="251"/>
  <c r="Q8499" i="251"/>
  <c r="Q1296" i="251"/>
  <c r="Q3983" i="251"/>
  <c r="Q6164" i="251"/>
  <c r="Q2129" i="251"/>
  <c r="Q4023" i="251"/>
  <c r="Q6037" i="251"/>
  <c r="Q738" i="251"/>
  <c r="Q2218" i="251"/>
  <c r="Q3520" i="251"/>
  <c r="Q4716" i="251"/>
  <c r="Q5782" i="251"/>
  <c r="Q379" i="251"/>
  <c r="Q1871" i="251"/>
  <c r="Q3205" i="251"/>
  <c r="Q4434" i="251"/>
  <c r="Q5534" i="251"/>
  <c r="Q6558" i="251"/>
  <c r="Q1453" i="251"/>
  <c r="Q2845" i="251"/>
  <c r="Q4108" i="251"/>
  <c r="Q5246" i="251"/>
  <c r="Q6271" i="251"/>
  <c r="Q7295" i="251"/>
  <c r="Q8319" i="251"/>
  <c r="Q1441" i="251"/>
  <c r="Q3131" i="251"/>
  <c r="Q419" i="251"/>
  <c r="Q536" i="251"/>
  <c r="Q2347" i="251"/>
  <c r="Q1288" i="251"/>
  <c r="Q3120" i="251"/>
  <c r="Q4661" i="251"/>
  <c r="Q5968" i="251"/>
  <c r="Q7165" i="251"/>
  <c r="Q8283" i="251"/>
  <c r="Q9368" i="251"/>
  <c r="Q1550" i="251"/>
  <c r="Q3334" i="251"/>
  <c r="Q4842" i="251"/>
  <c r="Q6127" i="251"/>
  <c r="Q7310" i="251"/>
  <c r="Q8421" i="251"/>
  <c r="Q9497" i="251"/>
  <c r="Q92" i="251"/>
  <c r="Q2210" i="251"/>
  <c r="Q3894" i="251"/>
  <c r="Q5304" i="251"/>
  <c r="Q6545" i="251"/>
  <c r="Q7700" i="251"/>
  <c r="Q8797" i="251"/>
  <c r="Q9850" i="251"/>
  <c r="Q952" i="251"/>
  <c r="Q2865" i="251"/>
  <c r="Q4450" i="251"/>
  <c r="Q5785" i="251"/>
  <c r="Q6992" i="251"/>
  <c r="Q8122" i="251"/>
  <c r="Q9214" i="251"/>
  <c r="Q3449" i="251"/>
  <c r="Q1434" i="251"/>
  <c r="Q2117" i="251"/>
  <c r="Q1172" i="251"/>
  <c r="Q1301" i="251"/>
  <c r="Q2315" i="251"/>
  <c r="Q256" i="251"/>
  <c r="Q2696" i="251"/>
  <c r="Q1291" i="251"/>
  <c r="Q386" i="251"/>
  <c r="Q2808" i="251"/>
  <c r="Q915" i="251"/>
  <c r="Q3269" i="251"/>
  <c r="Q1761" i="251"/>
  <c r="Q4350" i="251"/>
  <c r="Q6483" i="251"/>
  <c r="Q8531" i="251"/>
  <c r="Q1343" i="251"/>
  <c r="Q4022" i="251"/>
  <c r="Q6196" i="251"/>
  <c r="Q2174" i="251"/>
  <c r="Q4061" i="251"/>
  <c r="Q6069" i="251"/>
  <c r="Q785" i="251"/>
  <c r="Q2260" i="251"/>
  <c r="Q3558" i="251"/>
  <c r="Q4752" i="251"/>
  <c r="Q5814" i="251"/>
  <c r="Q424" i="251"/>
  <c r="Q1918" i="251"/>
  <c r="Q3246" i="251"/>
  <c r="Q4470" i="251"/>
  <c r="Q5566" i="251"/>
  <c r="Q6590" i="251"/>
  <c r="Q1500" i="251"/>
  <c r="Q2884" i="251"/>
  <c r="Q4144" i="251"/>
  <c r="Q5279" i="251"/>
  <c r="Q6303" i="251"/>
  <c r="Q7327" i="251"/>
  <c r="Q8351" i="251"/>
  <c r="Q1496" i="251"/>
  <c r="Q3179" i="251"/>
  <c r="Q478" i="251"/>
  <c r="Q591" i="251"/>
  <c r="Q2401" i="251"/>
  <c r="Q1355" i="251"/>
  <c r="Q3173" i="251"/>
  <c r="Q4706" i="251"/>
  <c r="Q6010" i="251"/>
  <c r="Q7203" i="251"/>
  <c r="Q8317" i="251"/>
  <c r="Q9400" i="251"/>
  <c r="Q1612" i="251"/>
  <c r="Q3384" i="251"/>
  <c r="Q4882" i="251"/>
  <c r="Q6169" i="251"/>
  <c r="Q7345" i="251"/>
  <c r="Q8455" i="251"/>
  <c r="Q9529" i="251"/>
  <c r="Q159" i="251"/>
  <c r="Q2268" i="251"/>
  <c r="Q3941" i="251"/>
  <c r="Q5344" i="251"/>
  <c r="Q6583" i="251"/>
  <c r="Q7736" i="251"/>
  <c r="Q8832" i="251"/>
  <c r="Q9882" i="251"/>
  <c r="Q1024" i="251"/>
  <c r="Q2921" i="251"/>
  <c r="Q4492" i="251"/>
  <c r="Q5825" i="251"/>
  <c r="Q7030" i="251"/>
  <c r="Q8156" i="251"/>
  <c r="Q9249" i="251"/>
  <c r="Q1755" i="251"/>
  <c r="Q3506" i="251"/>
  <c r="Q4980" i="251"/>
  <c r="Q6257" i="251"/>
  <c r="Q889" i="251"/>
  <c r="Q4985" i="251"/>
  <c r="Q3386" i="251"/>
  <c r="Q388" i="251"/>
  <c r="Q85" i="251"/>
  <c r="Q962" i="251"/>
  <c r="Q3308" i="251"/>
  <c r="Q1438" i="251"/>
  <c r="Q3720" i="251"/>
  <c r="Q2433" i="251"/>
  <c r="Q1568" i="251"/>
  <c r="Q3832" i="251"/>
  <c r="Q1547" i="251"/>
  <c r="Q3815" i="251"/>
  <c r="Q173" i="251"/>
  <c r="Q3028" i="251"/>
  <c r="Q5395" i="251"/>
  <c r="Q7443" i="251"/>
  <c r="Q2667" i="251"/>
  <c r="Q5097" i="251"/>
  <c r="Q2789" i="251"/>
  <c r="Q5030" i="251"/>
  <c r="Q6965" i="251"/>
  <c r="Q1440" i="251"/>
  <c r="Q2831" i="251"/>
  <c r="Q4098" i="251"/>
  <c r="Q5235" i="251"/>
  <c r="Q6262" i="251"/>
  <c r="Q1075" i="251"/>
  <c r="Q2516" i="251"/>
  <c r="Q3803" i="251"/>
  <c r="Q4971" i="251"/>
  <c r="Q6014" i="251"/>
  <c r="Q7038" i="251"/>
  <c r="Q657" i="251"/>
  <c r="Q2144" i="251"/>
  <c r="Q3451" i="251"/>
  <c r="Q4654" i="251"/>
  <c r="Q5727" i="251"/>
  <c r="Q6751" i="251"/>
  <c r="Q7775" i="251"/>
  <c r="Q8799" i="251"/>
  <c r="Q807" i="251"/>
  <c r="Q462" i="251"/>
  <c r="Q2279" i="251"/>
  <c r="Q1281" i="251"/>
  <c r="Q1400" i="251"/>
  <c r="Q3094" i="251"/>
  <c r="Q769" i="251"/>
  <c r="Q743" i="251"/>
  <c r="Q87" i="251"/>
  <c r="Q2207" i="251"/>
  <c r="Q3892" i="251"/>
  <c r="Q5298" i="251"/>
  <c r="Q6543" i="251"/>
  <c r="Q7697" i="251"/>
  <c r="Q8795" i="251"/>
  <c r="Q9848" i="251"/>
  <c r="Q371" i="251"/>
  <c r="Q2431" i="251"/>
  <c r="Q4080" i="251"/>
  <c r="Q5457" i="251"/>
  <c r="Q6692" i="251"/>
  <c r="Q7841" i="251"/>
  <c r="Q8933" i="251"/>
  <c r="Q9977" i="251"/>
  <c r="Q1147" i="251"/>
  <c r="Q3017" i="251"/>
  <c r="Q4576" i="251"/>
  <c r="Q5894" i="251"/>
  <c r="Q7095" i="251"/>
  <c r="Q8217" i="251"/>
  <c r="Q9306" i="251"/>
  <c r="Q1933" i="251"/>
  <c r="Q3659" i="251"/>
  <c r="Q5104" i="251"/>
  <c r="Q6372" i="251"/>
  <c r="Q7531" i="251"/>
  <c r="Q8634" i="251"/>
  <c r="Q9697" i="251"/>
  <c r="Q531" i="251"/>
  <c r="Q2555" i="251"/>
  <c r="Q4184" i="251"/>
  <c r="Q5549" i="251"/>
  <c r="Q1369" i="251"/>
  <c r="Q3450" i="251"/>
  <c r="Q484" i="251"/>
  <c r="Q37" i="251"/>
  <c r="Q117" i="251"/>
  <c r="Q1040" i="251"/>
  <c r="Q3376" i="251"/>
  <c r="Q1478" i="251"/>
  <c r="Q3754" i="251"/>
  <c r="Q2467" i="251"/>
  <c r="Q1608" i="251"/>
  <c r="Q3868" i="251"/>
  <c r="Q1585" i="251"/>
  <c r="Q3849" i="251"/>
  <c r="Q222" i="251"/>
  <c r="Q3071" i="251"/>
  <c r="Q5427" i="251"/>
  <c r="Q7475" i="251"/>
  <c r="Q2708" i="251"/>
  <c r="Q5131" i="251"/>
  <c r="Q643" i="251"/>
  <c r="Q2829" i="251"/>
  <c r="Q5064" i="251"/>
  <c r="Q6997" i="251"/>
  <c r="Q1485" i="251"/>
  <c r="Q2871" i="251"/>
  <c r="Q4134" i="251"/>
  <c r="Q5269" i="251"/>
  <c r="Q6294" i="251"/>
  <c r="Q1126" i="251"/>
  <c r="Q2559" i="251"/>
  <c r="Q3841" i="251"/>
  <c r="Q5005" i="251"/>
  <c r="Q6046" i="251"/>
  <c r="Q7070" i="251"/>
  <c r="Q706" i="251"/>
  <c r="Q2189" i="251"/>
  <c r="Q3490" i="251"/>
  <c r="Q4690" i="251"/>
  <c r="Q5759" i="251"/>
  <c r="Q6783" i="251"/>
  <c r="Q7807" i="251"/>
  <c r="Q8831" i="251"/>
  <c r="Q863" i="251"/>
  <c r="Q521" i="251"/>
  <c r="Q2331" i="251"/>
  <c r="Q1336" i="251"/>
  <c r="Q1457" i="251"/>
  <c r="Q3144" i="251"/>
  <c r="Q824" i="251"/>
  <c r="Q796" i="251"/>
  <c r="Q157" i="251"/>
  <c r="Q2264" i="251"/>
  <c r="Q3939" i="251"/>
  <c r="Q5340" i="251"/>
  <c r="Q6580" i="251"/>
  <c r="Q7734" i="251"/>
  <c r="Q8829" i="251"/>
  <c r="Q9880" i="251"/>
  <c r="Q439" i="251"/>
  <c r="Q2484" i="251"/>
  <c r="Q4125" i="251"/>
  <c r="Q5499" i="251"/>
  <c r="Q6728" i="251"/>
  <c r="Q7875" i="251"/>
  <c r="Q8967" i="251"/>
  <c r="Q10009" i="251"/>
  <c r="Q1223" i="251"/>
  <c r="Q3067" i="251"/>
  <c r="Q4621" i="251"/>
  <c r="Q5932" i="251"/>
  <c r="Q7131" i="251"/>
  <c r="Q8251" i="251"/>
  <c r="Q9338" i="251"/>
  <c r="Q1993" i="251"/>
  <c r="Q3708" i="251"/>
  <c r="Q5148" i="251"/>
  <c r="Q6408" i="251"/>
  <c r="Q7566" i="251"/>
  <c r="Q8668" i="251"/>
  <c r="Q9729" i="251"/>
  <c r="Q606" i="251"/>
  <c r="Q2608" i="251"/>
  <c r="Q4229" i="251"/>
  <c r="Q5591" i="251"/>
  <c r="Q3545" i="251"/>
  <c r="Q3000" i="251"/>
  <c r="Q1516" i="251"/>
  <c r="Q2501" i="251"/>
  <c r="Q3902" i="251"/>
  <c r="Q995" i="251"/>
  <c r="Q2989" i="251"/>
  <c r="Q7411" i="251"/>
  <c r="Q1902" i="251"/>
  <c r="Q4860" i="251"/>
  <c r="Q2343" i="251"/>
  <c r="Q4827" i="251"/>
  <c r="Q2477" i="251"/>
  <c r="Q4937" i="251"/>
  <c r="Q7006" i="251"/>
  <c r="Q1545" i="251"/>
  <c r="Q4180" i="251"/>
  <c r="Q6335" i="251"/>
  <c r="Q8383" i="251"/>
  <c r="Q748" i="251"/>
  <c r="Q1896" i="251"/>
  <c r="Q1283" i="251"/>
  <c r="Q367" i="251"/>
  <c r="Q854" i="251"/>
  <c r="Q1736" i="251"/>
  <c r="Q4967" i="251"/>
  <c r="Q7416" i="251"/>
  <c r="Q9592" i="251"/>
  <c r="Q3846" i="251"/>
  <c r="Q6508" i="251"/>
  <c r="Q8762" i="251"/>
  <c r="Q2964" i="251"/>
  <c r="Q5856" i="251"/>
  <c r="Q8183" i="251"/>
  <c r="Q3504" i="251"/>
  <c r="Q6255" i="251"/>
  <c r="Q8532" i="251"/>
  <c r="Q2446" i="251"/>
  <c r="Q5315" i="251"/>
  <c r="Q7032" i="251"/>
  <c r="Q8158" i="251"/>
  <c r="Q9251" i="251"/>
  <c r="Q1696" i="251"/>
  <c r="Q3460" i="251"/>
  <c r="Q4941" i="251"/>
  <c r="Q6220" i="251"/>
  <c r="Q7394" i="251"/>
  <c r="Q8501" i="251"/>
  <c r="Q9572" i="251"/>
  <c r="Q1938" i="251"/>
  <c r="Q4020" i="251"/>
  <c r="Q5701" i="251"/>
  <c r="Q7185" i="251"/>
  <c r="Q8552" i="251"/>
  <c r="Q9858" i="251"/>
  <c r="Q2440" i="251"/>
  <c r="Q4417" i="251"/>
  <c r="Q6146" i="251"/>
  <c r="Q7584" i="251"/>
  <c r="Q8981" i="251"/>
  <c r="Q899" i="251"/>
  <c r="Q3214" i="251"/>
  <c r="Q5057" i="251"/>
  <c r="Q6602" i="251"/>
  <c r="Q8007" i="251"/>
  <c r="Q9349" i="251"/>
  <c r="Q1491" i="251"/>
  <c r="Q3667" i="251"/>
  <c r="Q5412" i="251"/>
  <c r="Q6918" i="251"/>
  <c r="Q8304" i="251"/>
  <c r="Q9622" i="251"/>
  <c r="Q2023" i="251"/>
  <c r="Q4083" i="251"/>
  <c r="Q5755" i="251"/>
  <c r="Q7234" i="251"/>
  <c r="Q8599" i="251"/>
  <c r="Q9900" i="251"/>
  <c r="Q2515" i="251"/>
  <c r="Q4481" i="251"/>
  <c r="Q6107" i="251"/>
  <c r="Q7549" i="251"/>
  <c r="Q8904" i="251"/>
  <c r="Q4975" i="251"/>
  <c r="Q7072" i="251"/>
  <c r="Q9519" i="251"/>
  <c r="Q2114" i="251"/>
  <c r="Q4155" i="251"/>
  <c r="Q5817" i="251"/>
  <c r="Q7292" i="251"/>
  <c r="Q8652" i="251"/>
  <c r="Q9947" i="251"/>
  <c r="Q1519" i="251"/>
  <c r="Q5329" i="251"/>
  <c r="Q9118" i="251"/>
  <c r="Q2252" i="251"/>
  <c r="Q4267" i="251"/>
  <c r="Q5916" i="251"/>
  <c r="Q2071" i="251"/>
  <c r="Q4814" i="251"/>
  <c r="Q6945" i="251"/>
  <c r="Q8782" i="251"/>
  <c r="Q1463" i="251"/>
  <c r="Q4593" i="251"/>
  <c r="Q6770" i="251"/>
  <c r="Q8731" i="251"/>
  <c r="Q7371" i="251"/>
  <c r="Q5666" i="251"/>
  <c r="Q1215" i="251"/>
  <c r="Q4200" i="251"/>
  <c r="Q6455" i="251"/>
  <c r="Q8333" i="251"/>
  <c r="Q2277" i="251"/>
  <c r="Q6130" i="251"/>
  <c r="Q10015" i="251"/>
  <c r="Q5532" i="251"/>
  <c r="Q1885" i="251"/>
  <c r="Q4667" i="251"/>
  <c r="Q6830" i="251"/>
  <c r="Q8669" i="251"/>
  <c r="Q8117" i="251"/>
  <c r="Q3466" i="251"/>
  <c r="Q1678" i="251"/>
  <c r="Q4513" i="251"/>
  <c r="Q6713" i="251"/>
  <c r="Q8561" i="251"/>
  <c r="Q2080" i="251"/>
  <c r="Q7195" i="251"/>
  <c r="Q7136" i="251"/>
  <c r="Q2007" i="251"/>
  <c r="Q4772" i="251"/>
  <c r="Q6904" i="251"/>
  <c r="Q8745" i="251"/>
  <c r="Q3220" i="251"/>
  <c r="Q5681" i="251"/>
  <c r="Q7680" i="251"/>
  <c r="Q9458" i="251"/>
  <c r="Q3051" i="251"/>
  <c r="Q5546" i="251"/>
  <c r="Q7563" i="251"/>
  <c r="Q9413" i="251"/>
  <c r="Q275" i="251"/>
  <c r="Q3579" i="251"/>
  <c r="Q5953" i="251"/>
  <c r="Q7904" i="251"/>
  <c r="Q9671" i="251"/>
  <c r="Q3311" i="251"/>
  <c r="Q5742" i="251"/>
  <c r="Q7789" i="251"/>
  <c r="Q9615" i="251"/>
  <c r="Q2665" i="251"/>
  <c r="Q6550" i="251"/>
  <c r="Q9477" i="251"/>
  <c r="Q3259" i="251"/>
  <c r="Q1417" i="251"/>
  <c r="Q9574" i="251"/>
  <c r="Q675" i="251"/>
  <c r="Q1196" i="251"/>
  <c r="Q5600" i="251"/>
  <c r="Q8698" i="251"/>
  <c r="Q8423" i="251"/>
  <c r="Q3409" i="251"/>
  <c r="Q7044" i="251"/>
  <c r="Q9888" i="251"/>
  <c r="Q2241" i="251"/>
  <c r="Q8701" i="251"/>
  <c r="Q3577" i="251"/>
  <c r="Q3036" i="251"/>
  <c r="Q2101" i="251"/>
  <c r="Q2535" i="251"/>
  <c r="Q3936" i="251"/>
  <c r="Q1035" i="251"/>
  <c r="Q3111" i="251"/>
  <c r="Q7507" i="251"/>
  <c r="Q1951" i="251"/>
  <c r="Q4894" i="251"/>
  <c r="Q2384" i="251"/>
  <c r="Q4861" i="251"/>
  <c r="Q2599" i="251"/>
  <c r="Q5039" i="251"/>
  <c r="Q7102" i="251"/>
  <c r="Q1591" i="251"/>
  <c r="Q4216" i="251"/>
  <c r="Q6367" i="251"/>
  <c r="Q8415" i="251"/>
  <c r="Q914" i="251"/>
  <c r="Q1958" i="251"/>
  <c r="Q1340" i="251"/>
  <c r="Q428" i="251"/>
  <c r="Q909" i="251"/>
  <c r="Q1794" i="251"/>
  <c r="Q5009" i="251"/>
  <c r="Q7451" i="251"/>
  <c r="Q9624" i="251"/>
  <c r="Q88" i="251"/>
  <c r="Q3893" i="251"/>
  <c r="Q6544" i="251"/>
  <c r="Q8796" i="251"/>
  <c r="Q3122" i="251"/>
  <c r="Q5970" i="251"/>
  <c r="Q8285" i="251"/>
  <c r="Q3559" i="251"/>
  <c r="Q6297" i="251"/>
  <c r="Q8566" i="251"/>
  <c r="Q2499" i="251"/>
  <c r="Q5353" i="251"/>
  <c r="Q7068" i="251"/>
  <c r="Q8193" i="251"/>
  <c r="Q9283" i="251"/>
  <c r="Q1756" i="251"/>
  <c r="Q3508" i="251"/>
  <c r="Q4981" i="251"/>
  <c r="Q6258" i="251"/>
  <c r="Q7429" i="251"/>
  <c r="Q8535" i="251"/>
  <c r="Q9604" i="251"/>
  <c r="Q2017" i="251"/>
  <c r="Q4077" i="251"/>
  <c r="Q5752" i="251"/>
  <c r="Q7229" i="251"/>
  <c r="Q8596" i="251"/>
  <c r="Q9897" i="251"/>
  <c r="Q2504" i="251"/>
  <c r="Q4472" i="251"/>
  <c r="Q6190" i="251"/>
  <c r="Q7625" i="251"/>
  <c r="Q9021" i="251"/>
  <c r="Q982" i="251"/>
  <c r="Q3278" i="251"/>
  <c r="Q5112" i="251"/>
  <c r="Q6646" i="251"/>
  <c r="Q8050" i="251"/>
  <c r="Q9387" i="251"/>
  <c r="Q1566" i="251"/>
  <c r="Q3732" i="251"/>
  <c r="Q5463" i="251"/>
  <c r="Q6964" i="251"/>
  <c r="Q8345" i="251"/>
  <c r="Q9663" i="251"/>
  <c r="Q2092" i="251"/>
  <c r="Q4142" i="251"/>
  <c r="Q5801" i="251"/>
  <c r="Q7278" i="251"/>
  <c r="Q8643" i="251"/>
  <c r="Q9936" i="251"/>
  <c r="Q51" i="251"/>
  <c r="Q2577" i="251"/>
  <c r="Q4540" i="251"/>
  <c r="Q6153" i="251"/>
  <c r="Q7591" i="251"/>
  <c r="Q8948" i="251"/>
  <c r="Q5026" i="251"/>
  <c r="Q7114" i="251"/>
  <c r="Q9598" i="251"/>
  <c r="Q2185" i="251"/>
  <c r="Q4209" i="251"/>
  <c r="Q5864" i="251"/>
  <c r="Q7334" i="251"/>
  <c r="Q8696" i="251"/>
  <c r="Q9983" i="251"/>
  <c r="Q1597" i="251"/>
  <c r="Q5479" i="251"/>
  <c r="Q9199" i="251"/>
  <c r="Q2323" i="251"/>
  <c r="Q4328" i="251"/>
  <c r="Q5962" i="251"/>
  <c r="Q2178" i="251"/>
  <c r="Q4885" i="251"/>
  <c r="Q7003" i="251"/>
  <c r="Q8835" i="251"/>
  <c r="Q1560" i="251"/>
  <c r="Q4670" i="251"/>
  <c r="Q6832" i="251"/>
  <c r="Q8786" i="251"/>
  <c r="Q8506" i="251"/>
  <c r="Q6532" i="251"/>
  <c r="Q1339" i="251"/>
  <c r="Q4284" i="251"/>
  <c r="Q6519" i="251"/>
  <c r="Q8382" i="251"/>
  <c r="Q8450" i="251"/>
  <c r="Q262" i="251"/>
  <c r="Q6272" i="251"/>
  <c r="Q5797" i="251"/>
  <c r="Q1983" i="251"/>
  <c r="Q4738" i="251"/>
  <c r="Q6893" i="251"/>
  <c r="Q8726" i="251"/>
  <c r="Q3978" i="251"/>
  <c r="Q1773" i="251"/>
  <c r="Q4592" i="251"/>
  <c r="Q6769" i="251"/>
  <c r="Q8617" i="251"/>
  <c r="Q2278" i="251"/>
  <c r="Q7308" i="251"/>
  <c r="Q263" i="251"/>
  <c r="Q7259" i="251"/>
  <c r="Q2108" i="251"/>
  <c r="Q4838" i="251"/>
  <c r="Q6969" i="251"/>
  <c r="Q8794" i="251"/>
  <c r="Q3312" i="251"/>
  <c r="Q5744" i="251"/>
  <c r="Q7737" i="251"/>
  <c r="Q9515" i="251"/>
  <c r="Q3132" i="251"/>
  <c r="Q5613" i="251"/>
  <c r="Q7618" i="251"/>
  <c r="Q9459" i="251"/>
  <c r="Q417" i="251"/>
  <c r="Q3658" i="251"/>
  <c r="Q6019" i="251"/>
  <c r="Q7959" i="251"/>
  <c r="Q9723" i="251"/>
  <c r="Q3399" i="251"/>
  <c r="Q5820" i="251"/>
  <c r="Q7850" i="251"/>
  <c r="Q9672" i="251"/>
  <c r="Q2800" i="251"/>
  <c r="Q6637" i="251"/>
  <c r="Q9559" i="251"/>
  <c r="Q3533" i="251"/>
  <c r="Q1757" i="251"/>
  <c r="Q9734" i="251"/>
  <c r="Q1232" i="251"/>
  <c r="Q1403" i="251"/>
  <c r="Q5700" i="251"/>
  <c r="Q8772" i="251"/>
  <c r="Q65" i="251"/>
  <c r="Q8604" i="251"/>
  <c r="Q3532" i="251"/>
  <c r="Q7138" i="251"/>
  <c r="Q9957" i="251"/>
  <c r="Q3609" i="251"/>
  <c r="Q3070" i="251"/>
  <c r="Q2139" i="251"/>
  <c r="Q2569" i="251"/>
  <c r="Q3970" i="251"/>
  <c r="Q1073" i="251"/>
  <c r="Q3152" i="251"/>
  <c r="Q7539" i="251"/>
  <c r="Q1996" i="251"/>
  <c r="Q4928" i="251"/>
  <c r="Q2428" i="251"/>
  <c r="Q4895" i="251"/>
  <c r="Q2640" i="251"/>
  <c r="Q5073" i="251"/>
  <c r="Q7134" i="251"/>
  <c r="Q1640" i="251"/>
  <c r="Q4254" i="251"/>
  <c r="Q6399" i="251"/>
  <c r="Q8447" i="251"/>
  <c r="Q978" i="251"/>
  <c r="Q2015" i="251"/>
  <c r="Q534" i="251"/>
  <c r="Q1513" i="251"/>
  <c r="Q481" i="251"/>
  <c r="Q967" i="251"/>
  <c r="Q1853" i="251"/>
  <c r="Q5051" i="251"/>
  <c r="Q7486" i="251"/>
  <c r="Q9656" i="251"/>
  <c r="Q158" i="251"/>
  <c r="Q3940" i="251"/>
  <c r="Q6582" i="251"/>
  <c r="Q8830" i="251"/>
  <c r="Q3176" i="251"/>
  <c r="Q6012" i="251"/>
  <c r="Q8320" i="251"/>
  <c r="Q3608" i="251"/>
  <c r="Q6336" i="251"/>
  <c r="Q8600" i="251"/>
  <c r="Q2658" i="251"/>
  <c r="Q5391" i="251"/>
  <c r="Q7106" i="251"/>
  <c r="Q8227" i="251"/>
  <c r="Q9315" i="251"/>
  <c r="Q1819" i="251"/>
  <c r="Q3563" i="251"/>
  <c r="Q5023" i="251"/>
  <c r="Q6300" i="251"/>
  <c r="Q7464" i="251"/>
  <c r="Q8569" i="251"/>
  <c r="Q9636" i="251"/>
  <c r="Q2083" i="251"/>
  <c r="Q4135" i="251"/>
  <c r="Q5798" i="251"/>
  <c r="Q7272" i="251"/>
  <c r="Q8640" i="251"/>
  <c r="Q9933" i="251"/>
  <c r="Q29" i="251"/>
  <c r="Q2568" i="251"/>
  <c r="Q4523" i="251"/>
  <c r="Q6240" i="251"/>
  <c r="Q7671" i="251"/>
  <c r="Q9062" i="251"/>
  <c r="Q1067" i="251"/>
  <c r="Q3345" i="251"/>
  <c r="Q5160" i="251"/>
  <c r="Q6690" i="251"/>
  <c r="Q8094" i="251"/>
  <c r="Q9425" i="251"/>
  <c r="Q1647" i="251"/>
  <c r="Q3787" i="251"/>
  <c r="Q5510" i="251"/>
  <c r="Q7009" i="251"/>
  <c r="Q8389" i="251"/>
  <c r="Q9704" i="251"/>
  <c r="Q2161" i="251"/>
  <c r="Q4195" i="251"/>
  <c r="Q5849" i="251"/>
  <c r="Q7324" i="251"/>
  <c r="Q8683" i="251"/>
  <c r="Q9972" i="251"/>
  <c r="Q140" i="251"/>
  <c r="Q2648" i="251"/>
  <c r="Q4594" i="251"/>
  <c r="Q6201" i="251"/>
  <c r="Q7636" i="251"/>
  <c r="Q8988" i="251"/>
  <c r="Q142" i="251"/>
  <c r="Q5078" i="251"/>
  <c r="Q7202" i="251"/>
  <c r="Q9677" i="251"/>
  <c r="Q2250" i="251"/>
  <c r="Q4265" i="251"/>
  <c r="Q5914" i="251"/>
  <c r="Q7375" i="251"/>
  <c r="Q8738" i="251"/>
  <c r="Q1744" i="251"/>
  <c r="Q5673" i="251"/>
  <c r="Q9323" i="251"/>
  <c r="Q2391" i="251"/>
  <c r="Q4376" i="251"/>
  <c r="Q6013" i="251"/>
  <c r="Q2269" i="251"/>
  <c r="Q4958" i="251"/>
  <c r="Q7073" i="251"/>
  <c r="Q8887" i="251"/>
  <c r="Q1679" i="251"/>
  <c r="Q4745" i="251"/>
  <c r="Q6895" i="251"/>
  <c r="Q8897" i="251"/>
  <c r="Q9495" i="251"/>
  <c r="Q7016" i="251"/>
  <c r="Q1458" i="251"/>
  <c r="Q4354" i="251"/>
  <c r="Q6578" i="251"/>
  <c r="Q8446" i="251"/>
  <c r="Q498" i="251"/>
  <c r="Q6403" i="251"/>
  <c r="Q5933" i="251"/>
  <c r="Q2075" i="251"/>
  <c r="Q4820" i="251"/>
  <c r="Q6950" i="251"/>
  <c r="Q8784" i="251"/>
  <c r="Q4517" i="251"/>
  <c r="Q1886" i="251"/>
  <c r="Q4668" i="251"/>
  <c r="Q6831" i="251"/>
  <c r="Q8673" i="251"/>
  <c r="Q2471" i="251"/>
  <c r="Q7483" i="251"/>
  <c r="Q623" i="251"/>
  <c r="Q7484" i="251"/>
  <c r="Q2200" i="251"/>
  <c r="Q4912" i="251"/>
  <c r="Q7028" i="251"/>
  <c r="Q8855" i="251"/>
  <c r="Q45" i="251"/>
  <c r="Q3400" i="251"/>
  <c r="Q5821" i="251"/>
  <c r="Q7790" i="251"/>
  <c r="Q9567" i="251"/>
  <c r="Q3221" i="251"/>
  <c r="Q5682" i="251"/>
  <c r="Q7681" i="251"/>
  <c r="Q9516" i="251"/>
  <c r="Q526" i="251"/>
  <c r="Q3758" i="251"/>
  <c r="Q6081" i="251"/>
  <c r="Q8016" i="251"/>
  <c r="Q9772" i="251"/>
  <c r="Q44" i="251"/>
  <c r="Q3488" i="251"/>
  <c r="Q5882" i="251"/>
  <c r="Q7905" i="251"/>
  <c r="Q9724" i="251"/>
  <c r="Q2965" i="251"/>
  <c r="Q6748" i="251"/>
  <c r="Q9642" i="251"/>
  <c r="Q3825" i="251"/>
  <c r="Q2070" i="251"/>
  <c r="Q9966" i="251"/>
  <c r="Q1930" i="251"/>
  <c r="Q1582" i="251"/>
  <c r="Q5826" i="251"/>
  <c r="Q8870" i="251"/>
  <c r="Q638" i="251"/>
  <c r="Q8776" i="251"/>
  <c r="Q3693" i="251"/>
  <c r="Q7228" i="251"/>
  <c r="Q3673" i="251"/>
  <c r="Q69" i="251"/>
  <c r="Q3104" i="251"/>
  <c r="Q3208" i="251"/>
  <c r="Q426" i="251"/>
  <c r="Q1115" i="251"/>
  <c r="Q3191" i="251"/>
  <c r="Q7571" i="251"/>
  <c r="Q2627" i="251"/>
  <c r="Q4962" i="251"/>
  <c r="Q2469" i="251"/>
  <c r="Q4929" i="251"/>
  <c r="Q2679" i="251"/>
  <c r="Q5107" i="251"/>
  <c r="Q7166" i="251"/>
  <c r="Q1687" i="251"/>
  <c r="Q4290" i="251"/>
  <c r="Q6431" i="251"/>
  <c r="Q8479" i="251"/>
  <c r="Q1036" i="251"/>
  <c r="Q2068" i="251"/>
  <c r="Q589" i="251"/>
  <c r="Q1570" i="251"/>
  <c r="Q539" i="251"/>
  <c r="Q1920" i="251"/>
  <c r="Q5091" i="251"/>
  <c r="Q7522" i="251"/>
  <c r="Q9688" i="251"/>
  <c r="Q231" i="251"/>
  <c r="Q3989" i="251"/>
  <c r="Q6618" i="251"/>
  <c r="Q8865" i="251"/>
  <c r="Q3227" i="251"/>
  <c r="Q6052" i="251"/>
  <c r="Q8354" i="251"/>
  <c r="Q3761" i="251"/>
  <c r="Q6444" i="251"/>
  <c r="Q8702" i="251"/>
  <c r="Q2715" i="251"/>
  <c r="Q5433" i="251"/>
  <c r="Q7142" i="251"/>
  <c r="Q8261" i="251"/>
  <c r="Q9347" i="251"/>
  <c r="Q1879" i="251"/>
  <c r="Q3614" i="251"/>
  <c r="Q5067" i="251"/>
  <c r="Q6339" i="251"/>
  <c r="Q7499" i="251"/>
  <c r="Q8603" i="251"/>
  <c r="Q9668" i="251"/>
  <c r="Q2158" i="251"/>
  <c r="Q4192" i="251"/>
  <c r="Q5842" i="251"/>
  <c r="Q7318" i="251"/>
  <c r="Q8680" i="251"/>
  <c r="Q9969" i="251"/>
  <c r="Q119" i="251"/>
  <c r="Q2632" i="251"/>
  <c r="Q4583" i="251"/>
  <c r="Q6287" i="251"/>
  <c r="Q7716" i="251"/>
  <c r="Q9105" i="251"/>
  <c r="Q1151" i="251"/>
  <c r="Q3414" i="251"/>
  <c r="Q5214" i="251"/>
  <c r="Q6735" i="251"/>
  <c r="Q8135" i="251"/>
  <c r="Q9463" i="251"/>
  <c r="Q1713" i="251"/>
  <c r="Q3851" i="251"/>
  <c r="Q5560" i="251"/>
  <c r="Q7051" i="251"/>
  <c r="Q8430" i="251"/>
  <c r="Q9742" i="251"/>
  <c r="Q2236" i="251"/>
  <c r="Q4248" i="251"/>
  <c r="Q5898" i="251"/>
  <c r="Q7366" i="251"/>
  <c r="Q8724" i="251"/>
  <c r="Q10010" i="251"/>
  <c r="Q215" i="251"/>
  <c r="Q2717" i="251"/>
  <c r="Q4649" i="251"/>
  <c r="Q6250" i="251"/>
  <c r="Q7682" i="251"/>
  <c r="Q9029" i="251"/>
  <c r="Q489" i="251"/>
  <c r="Q5183" i="251"/>
  <c r="Q7247" i="251"/>
  <c r="Q9756" i="251"/>
  <c r="Q2318" i="251"/>
  <c r="Q4323" i="251"/>
  <c r="Q5960" i="251"/>
  <c r="Q7421" i="251"/>
  <c r="Q8780" i="251"/>
  <c r="Q1822" i="251"/>
  <c r="Q5867" i="251"/>
  <c r="Q9399" i="251"/>
  <c r="Q2459" i="251"/>
  <c r="Q4432" i="251"/>
  <c r="Q6060" i="251"/>
  <c r="Q2357" i="251"/>
  <c r="Q5035" i="251"/>
  <c r="Q7124" i="251"/>
  <c r="Q8951" i="251"/>
  <c r="Q1774" i="251"/>
  <c r="Q4829" i="251"/>
  <c r="Q6952" i="251"/>
  <c r="Q8955" i="251"/>
  <c r="Q7312" i="251"/>
  <c r="Q1555" i="251"/>
  <c r="Q4436" i="251"/>
  <c r="Q6639" i="251"/>
  <c r="Q8502" i="251"/>
  <c r="Q867" i="251"/>
  <c r="Q6525" i="251"/>
  <c r="Q6073" i="251"/>
  <c r="Q2182" i="251"/>
  <c r="Q4887" i="251"/>
  <c r="Q7012" i="251"/>
  <c r="Q8837" i="251"/>
  <c r="Q5043" i="251"/>
  <c r="Q1984" i="251"/>
  <c r="Q4739" i="251"/>
  <c r="Q6894" i="251"/>
  <c r="Q8730" i="251"/>
  <c r="Q2736" i="251"/>
  <c r="Q7607" i="251"/>
  <c r="Q992" i="251"/>
  <c r="Q7658" i="251"/>
  <c r="Q2290" i="251"/>
  <c r="Q4987" i="251"/>
  <c r="Q7084" i="251"/>
  <c r="Q8913" i="251"/>
  <c r="Q166" i="251"/>
  <c r="Q3493" i="251"/>
  <c r="Q5883" i="251"/>
  <c r="Q7853" i="251"/>
  <c r="Q9616" i="251"/>
  <c r="Q3317" i="251"/>
  <c r="Q5751" i="251"/>
  <c r="Q7738" i="251"/>
  <c r="Q9568" i="251"/>
  <c r="Q649" i="251"/>
  <c r="Q3835" i="251"/>
  <c r="Q6151" i="251"/>
  <c r="Q8072" i="251"/>
  <c r="Q9829" i="251"/>
  <c r="Q163" i="251"/>
  <c r="Q3580" i="251"/>
  <c r="Q5954" i="251"/>
  <c r="Q7960" i="251"/>
  <c r="Q9773" i="251"/>
  <c r="Q3079" i="251"/>
  <c r="Q6849" i="251"/>
  <c r="Q9727" i="251"/>
  <c r="Q4088" i="251"/>
  <c r="Q2402" i="251"/>
  <c r="Q2531" i="251"/>
  <c r="Q1739" i="251"/>
  <c r="Q5920" i="251"/>
  <c r="Q8946" i="251"/>
  <c r="Q1041" i="251"/>
  <c r="Q8960" i="251"/>
  <c r="Q3824" i="251"/>
  <c r="Q7337" i="251"/>
  <c r="Q3119" i="251"/>
  <c r="Q9150" i="251"/>
  <c r="Q3737" i="251"/>
  <c r="Q101" i="251"/>
  <c r="Q3138" i="251"/>
  <c r="Q3242" i="251"/>
  <c r="Q464" i="251"/>
  <c r="Q1153" i="251"/>
  <c r="Q4386" i="251"/>
  <c r="Q8563" i="251"/>
  <c r="Q2749" i="251"/>
  <c r="Q4996" i="251"/>
  <c r="Q2508" i="251"/>
  <c r="Q4963" i="251"/>
  <c r="Q471" i="251"/>
  <c r="Q3287" i="251"/>
  <c r="Q5598" i="251"/>
  <c r="Q1734" i="251"/>
  <c r="Q4326" i="251"/>
  <c r="Q6463" i="251"/>
  <c r="Q8511" i="251"/>
  <c r="Q2121" i="251"/>
  <c r="Q651" i="251"/>
  <c r="Q1630" i="251"/>
  <c r="Q592" i="251"/>
  <c r="Q1979" i="251"/>
  <c r="Q5135" i="251"/>
  <c r="Q7557" i="251"/>
  <c r="Q9720" i="251"/>
  <c r="Q299" i="251"/>
  <c r="Q4037" i="251"/>
  <c r="Q6656" i="251"/>
  <c r="Q8899" i="251"/>
  <c r="Q232" i="251"/>
  <c r="Q3991" i="251"/>
  <c r="Q6619" i="251"/>
  <c r="Q8866" i="251"/>
  <c r="Q3810" i="251"/>
  <c r="Q6480" i="251"/>
  <c r="Q8737" i="251"/>
  <c r="Q2767" i="251"/>
  <c r="Q5473" i="251"/>
  <c r="Q7178" i="251"/>
  <c r="Q8295" i="251"/>
  <c r="Q9379" i="251"/>
  <c r="Q1936" i="251"/>
  <c r="Q3663" i="251"/>
  <c r="Q5109" i="251"/>
  <c r="Q6375" i="251"/>
  <c r="Q7534" i="251"/>
  <c r="Q8637" i="251"/>
  <c r="Q9700" i="251"/>
  <c r="Q2226" i="251"/>
  <c r="Q4245" i="251"/>
  <c r="Q5895" i="251"/>
  <c r="Q7363" i="251"/>
  <c r="Q8720" i="251"/>
  <c r="Q10005" i="251"/>
  <c r="Q204" i="251"/>
  <c r="Q2699" i="251"/>
  <c r="Q4638" i="251"/>
  <c r="Q6337" i="251"/>
  <c r="Q7757" i="251"/>
  <c r="Q9147" i="251"/>
  <c r="Q1244" i="251"/>
  <c r="Q3471" i="251"/>
  <c r="Q5263" i="251"/>
  <c r="Q6784" i="251"/>
  <c r="Q8175" i="251"/>
  <c r="Q9504" i="251"/>
  <c r="Q1791" i="251"/>
  <c r="Q3913" i="251"/>
  <c r="Q5606" i="251"/>
  <c r="Q7098" i="251"/>
  <c r="Q8473" i="251"/>
  <c r="Q9780" i="251"/>
  <c r="Q2303" i="251"/>
  <c r="Q4301" i="251"/>
  <c r="Q5949" i="251"/>
  <c r="Q7407" i="251"/>
  <c r="Q8768" i="251"/>
  <c r="Q5608" i="251"/>
  <c r="Q311" i="251"/>
  <c r="Q2779" i="251"/>
  <c r="Q4702" i="251"/>
  <c r="Q6301" i="251"/>
  <c r="Q7723" i="251"/>
  <c r="Q9072" i="251"/>
  <c r="Q754" i="251"/>
  <c r="Q5236" i="251"/>
  <c r="Q7335" i="251"/>
  <c r="Q9835" i="251"/>
  <c r="Q2388" i="251"/>
  <c r="Q4374" i="251"/>
  <c r="Q6008" i="251"/>
  <c r="Q7466" i="251"/>
  <c r="Q8821" i="251"/>
  <c r="Q1969" i="251"/>
  <c r="Q6058" i="251"/>
  <c r="Q9481" i="251"/>
  <c r="Q2523" i="251"/>
  <c r="Q4488" i="251"/>
  <c r="Q6112" i="251"/>
  <c r="Q2460" i="251"/>
  <c r="Q5101" i="251"/>
  <c r="Q7183" i="251"/>
  <c r="Q9003" i="251"/>
  <c r="Q1887" i="251"/>
  <c r="Q4891" i="251"/>
  <c r="Q7014" i="251"/>
  <c r="Q9007" i="251"/>
  <c r="Q7547" i="251"/>
  <c r="Q1659" i="251"/>
  <c r="Q4511" i="251"/>
  <c r="Q6705" i="251"/>
  <c r="Q8551" i="251"/>
  <c r="Q1119" i="251"/>
  <c r="Q6650" i="251"/>
  <c r="Q6273" i="251"/>
  <c r="Q2273" i="251"/>
  <c r="Q4964" i="251"/>
  <c r="Q7075" i="251"/>
  <c r="Q8894" i="251"/>
  <c r="Q5597" i="251"/>
  <c r="Q2078" i="251"/>
  <c r="Q4828" i="251"/>
  <c r="Q6951" i="251"/>
  <c r="Q8785" i="251"/>
  <c r="Q2928" i="251"/>
  <c r="Q7720" i="251"/>
  <c r="Q1363" i="251"/>
  <c r="Q7894" i="251"/>
  <c r="Q2403" i="251"/>
  <c r="Q5048" i="251"/>
  <c r="Q7149" i="251"/>
  <c r="Q8963" i="251"/>
  <c r="Q297" i="251"/>
  <c r="Q3581" i="251"/>
  <c r="Q5955" i="251"/>
  <c r="Q7906" i="251"/>
  <c r="Q9673" i="251"/>
  <c r="Q3402" i="251"/>
  <c r="Q5824" i="251"/>
  <c r="Q7791" i="251"/>
  <c r="Q9617" i="251"/>
  <c r="Q775" i="251"/>
  <c r="Q3920" i="251"/>
  <c r="Q6218" i="251"/>
  <c r="Q8128" i="251"/>
  <c r="Q9878" i="251"/>
  <c r="Q295" i="251"/>
  <c r="Q3660" i="251"/>
  <c r="Q6020" i="251"/>
  <c r="Q8017" i="251"/>
  <c r="Q9830" i="251"/>
  <c r="Q3254" i="251"/>
  <c r="Q6938" i="251"/>
  <c r="Q9801" i="251"/>
  <c r="Q4333" i="251"/>
  <c r="Q2685" i="251"/>
  <c r="Q3261" i="251"/>
  <c r="Q1916" i="251"/>
  <c r="Q6030" i="251"/>
  <c r="Q9042" i="251"/>
  <c r="Q1407" i="251"/>
  <c r="Q9141" i="251"/>
  <c r="Q3949" i="251"/>
  <c r="Q7414" i="251"/>
  <c r="Q3420" i="251"/>
  <c r="Q3801" i="251"/>
  <c r="Q1093" i="251"/>
  <c r="Q3172" i="251"/>
  <c r="Q3276" i="251"/>
  <c r="Q504" i="251"/>
  <c r="Q1193" i="251"/>
  <c r="Q4422" i="251"/>
  <c r="Q8595" i="251"/>
  <c r="Q2788" i="251"/>
  <c r="Q690" i="251"/>
  <c r="Q5132" i="251"/>
  <c r="Q2547" i="251"/>
  <c r="Q4997" i="251"/>
  <c r="Q518" i="251"/>
  <c r="Q3328" i="251"/>
  <c r="Q5630" i="251"/>
  <c r="Q1777" i="251"/>
  <c r="Q4363" i="251"/>
  <c r="Q6495" i="251"/>
  <c r="Q8543" i="251"/>
  <c r="Q2177" i="251"/>
  <c r="Q710" i="251"/>
  <c r="Q2447" i="251"/>
  <c r="Q654" i="251"/>
  <c r="Q2035" i="251"/>
  <c r="Q5179" i="251"/>
  <c r="Q7592" i="251"/>
  <c r="Q9752" i="251"/>
  <c r="Q512" i="251"/>
  <c r="Q4171" i="251"/>
  <c r="Q6764" i="251"/>
  <c r="Q9001" i="251"/>
  <c r="Q300" i="251"/>
  <c r="Q4039" i="251"/>
  <c r="Q6657" i="251"/>
  <c r="Q8900" i="251"/>
  <c r="Q33" i="251"/>
  <c r="Q3857" i="251"/>
  <c r="Q6518" i="251"/>
  <c r="Q8771" i="251"/>
  <c r="Q3027" i="251"/>
  <c r="Q5511" i="251"/>
  <c r="Q7214" i="251"/>
  <c r="Q8329" i="251"/>
  <c r="Q9411" i="251"/>
  <c r="Q2002" i="251"/>
  <c r="Q3716" i="251"/>
  <c r="Q5151" i="251"/>
  <c r="Q6411" i="251"/>
  <c r="Q7569" i="251"/>
  <c r="Q8672" i="251"/>
  <c r="Q9732" i="251"/>
  <c r="Q2294" i="251"/>
  <c r="Q4298" i="251"/>
  <c r="Q5944" i="251"/>
  <c r="Q7404" i="251"/>
  <c r="Q8764" i="251"/>
  <c r="Q288" i="251"/>
  <c r="Q2766" i="251"/>
  <c r="Q4693" i="251"/>
  <c r="Q6381" i="251"/>
  <c r="Q7800" i="251"/>
  <c r="Q9190" i="251"/>
  <c r="Q1327" i="251"/>
  <c r="Q3537" i="251"/>
  <c r="Q5317" i="251"/>
  <c r="Q6826" i="251"/>
  <c r="Q8219" i="251"/>
  <c r="Q9545" i="251"/>
  <c r="Q1869" i="251"/>
  <c r="Q3971" i="251"/>
  <c r="Q5650" i="251"/>
  <c r="Q7145" i="251"/>
  <c r="Q8514" i="251"/>
  <c r="Q9821" i="251"/>
  <c r="Q30" i="251"/>
  <c r="Q2367" i="251"/>
  <c r="Q4359" i="251"/>
  <c r="Q5995" i="251"/>
  <c r="Q7450" i="251"/>
  <c r="Q8811" i="251"/>
  <c r="Q397" i="251"/>
  <c r="Q2846" i="251"/>
  <c r="Q4759" i="251"/>
  <c r="Q6346" i="251"/>
  <c r="Q7766" i="251"/>
  <c r="Q9116" i="251"/>
  <c r="Q1009" i="251"/>
  <c r="Q5285" i="251"/>
  <c r="Q7376" i="251"/>
  <c r="Q9910" i="251"/>
  <c r="Q2453" i="251"/>
  <c r="Q4430" i="251"/>
  <c r="Q6057" i="251"/>
  <c r="Q7508" i="251"/>
  <c r="Q8861" i="251"/>
  <c r="Q2048" i="251"/>
  <c r="Q6203" i="251"/>
  <c r="Q9557" i="251"/>
  <c r="Q2581" i="251"/>
  <c r="Q4548" i="251"/>
  <c r="Q6156" i="251"/>
  <c r="Q2541" i="251"/>
  <c r="Q5172" i="251"/>
  <c r="Q7249" i="251"/>
  <c r="Q9056" i="251"/>
  <c r="Q1985" i="251"/>
  <c r="Q4966" i="251"/>
  <c r="Q7077" i="251"/>
  <c r="Q9065" i="251"/>
  <c r="Q7721" i="251"/>
  <c r="Q1771" i="251"/>
  <c r="Q4590" i="251"/>
  <c r="Q6767" i="251"/>
  <c r="Q8615" i="251"/>
  <c r="Q1350" i="251"/>
  <c r="Q6772" i="251"/>
  <c r="Q6404" i="251"/>
  <c r="Q2359" i="251"/>
  <c r="Q5037" i="251"/>
  <c r="Q7127" i="251"/>
  <c r="Q8953" i="251"/>
  <c r="Q6211" i="251"/>
  <c r="Q2183" i="251"/>
  <c r="Q4888" i="251"/>
  <c r="Q7013" i="251"/>
  <c r="Q8838" i="251"/>
  <c r="Q3102" i="251"/>
  <c r="Q7832" i="251"/>
  <c r="Q1681" i="251"/>
  <c r="Q8170" i="251"/>
  <c r="Q2479" i="251"/>
  <c r="Q5128" i="251"/>
  <c r="Q7209" i="251"/>
  <c r="Q9024" i="251"/>
  <c r="Q422" i="251"/>
  <c r="Q3664" i="251"/>
  <c r="Q6022" i="251"/>
  <c r="Q7961" i="251"/>
  <c r="Q9725" i="251"/>
  <c r="Q46" i="251"/>
  <c r="Q3498" i="251"/>
  <c r="Q5884" i="251"/>
  <c r="Q7854" i="251"/>
  <c r="Q895" i="251"/>
  <c r="Q4002" i="251"/>
  <c r="Q6279" i="251"/>
  <c r="Q8185" i="251"/>
  <c r="Q9927" i="251"/>
  <c r="Q418" i="251"/>
  <c r="Q3759" i="251"/>
  <c r="Q6082" i="251"/>
  <c r="Q8073" i="251"/>
  <c r="Q9879" i="251"/>
  <c r="Q3391" i="251"/>
  <c r="Q7042" i="251"/>
  <c r="Q9886" i="251"/>
  <c r="Q4701" i="251"/>
  <c r="Q2973" i="251"/>
  <c r="Q4099" i="251"/>
  <c r="Q2066" i="251"/>
  <c r="Q6136" i="251"/>
  <c r="Q9130" i="251"/>
  <c r="Q1751" i="251"/>
  <c r="Q9318" i="251"/>
  <c r="Q4086" i="251"/>
  <c r="Q7516" i="251"/>
  <c r="Q3695" i="251"/>
  <c r="Q3865" i="251"/>
  <c r="Q2149" i="251"/>
  <c r="Q3206" i="251"/>
  <c r="Q3310" i="251"/>
  <c r="Q544" i="251"/>
  <c r="Q1231" i="251"/>
  <c r="Q4458" i="251"/>
  <c r="Q8627" i="251"/>
  <c r="Q2828" i="251"/>
  <c r="Q737" i="251"/>
  <c r="Q5166" i="251"/>
  <c r="Q2589" i="251"/>
  <c r="Q5031" i="251"/>
  <c r="Q562" i="251"/>
  <c r="Q3367" i="251"/>
  <c r="Q5662" i="251"/>
  <c r="Q1825" i="251"/>
  <c r="Q4399" i="251"/>
  <c r="Q6527" i="251"/>
  <c r="Q8575" i="251"/>
  <c r="Q2227" i="251"/>
  <c r="Q764" i="251"/>
  <c r="Q2497" i="251"/>
  <c r="Q713" i="251"/>
  <c r="Q2096" i="251"/>
  <c r="Q5219" i="251"/>
  <c r="Q7627" i="251"/>
  <c r="Q9784" i="251"/>
  <c r="Q582" i="251"/>
  <c r="Q4214" i="251"/>
  <c r="Q6800" i="251"/>
  <c r="Q9035" i="251"/>
  <c r="Q375" i="251"/>
  <c r="Q4081" i="251"/>
  <c r="Q6693" i="251"/>
  <c r="Q8934" i="251"/>
  <c r="Q1097" i="251"/>
  <c r="Q4541" i="251"/>
  <c r="Q7066" i="251"/>
  <c r="Q9281" i="251"/>
  <c r="Q3459" i="251"/>
  <c r="Q5629" i="251"/>
  <c r="Q7250" i="251"/>
  <c r="Q8363" i="251"/>
  <c r="Q9443" i="251"/>
  <c r="Q2061" i="251"/>
  <c r="Q3767" i="251"/>
  <c r="Q5191" i="251"/>
  <c r="Q6447" i="251"/>
  <c r="Q7606" i="251"/>
  <c r="Q8706" i="251"/>
  <c r="Q9764" i="251"/>
  <c r="Q2360" i="251"/>
  <c r="Q4356" i="251"/>
  <c r="Q5992" i="251"/>
  <c r="Q7447" i="251"/>
  <c r="Q8806" i="251"/>
  <c r="Q382" i="251"/>
  <c r="Q2826" i="251"/>
  <c r="Q4744" i="251"/>
  <c r="Q6425" i="251"/>
  <c r="Q7845" i="251"/>
  <c r="Q9230" i="251"/>
  <c r="Q1411" i="251"/>
  <c r="Q3603" i="251"/>
  <c r="Q5361" i="251"/>
  <c r="Q6870" i="251"/>
  <c r="Q8263" i="251"/>
  <c r="Q9583" i="251"/>
  <c r="Q1943" i="251"/>
  <c r="Q4028" i="251"/>
  <c r="Q5703" i="251"/>
  <c r="Q7188" i="251"/>
  <c r="Q8554" i="251"/>
  <c r="Q9862" i="251"/>
  <c r="Q120" i="251"/>
  <c r="Q2437" i="251"/>
  <c r="Q4416" i="251"/>
  <c r="Q6043" i="251"/>
  <c r="Q7495" i="251"/>
  <c r="Q8852" i="251"/>
  <c r="Q487" i="251"/>
  <c r="Q2903" i="251"/>
  <c r="Q4815" i="251"/>
  <c r="Q6390" i="251"/>
  <c r="Q7811" i="251"/>
  <c r="Q9157" i="251"/>
  <c r="Q1272" i="251"/>
  <c r="Q5379" i="251"/>
  <c r="Q7467" i="251"/>
  <c r="Q9984" i="251"/>
  <c r="Q2519" i="251"/>
  <c r="Q4486" i="251"/>
  <c r="Q6108" i="251"/>
  <c r="Q7550" i="251"/>
  <c r="Q8905" i="251"/>
  <c r="Q2190" i="251"/>
  <c r="Q6392" i="251"/>
  <c r="Q9639" i="251"/>
  <c r="Q59" i="251"/>
  <c r="Q2653" i="251"/>
  <c r="Q4597" i="251"/>
  <c r="Q6204" i="251"/>
  <c r="Q2635" i="251"/>
  <c r="Q5249" i="251"/>
  <c r="Q7303" i="251"/>
  <c r="Q9120" i="251"/>
  <c r="Q2079" i="251"/>
  <c r="Q5041" i="251"/>
  <c r="Q7132" i="251"/>
  <c r="Q9124" i="251"/>
  <c r="Q7833" i="251"/>
  <c r="Q1880" i="251"/>
  <c r="Q4664" i="251"/>
  <c r="Q6824" i="251"/>
  <c r="Q8667" i="251"/>
  <c r="Q1580" i="251"/>
  <c r="Q6896" i="251"/>
  <c r="Q6588" i="251"/>
  <c r="Q2462" i="251"/>
  <c r="Q5103" i="251"/>
  <c r="Q7192" i="251"/>
  <c r="Q9005" i="251"/>
  <c r="Q6834" i="251"/>
  <c r="Q2275" i="251"/>
  <c r="Q4965" i="251"/>
  <c r="Q7076" i="251"/>
  <c r="Q8896" i="251"/>
  <c r="Q3292" i="251"/>
  <c r="Q7948" i="251"/>
  <c r="Q1991" i="251"/>
  <c r="Q8399" i="251"/>
  <c r="Q2574" i="251"/>
  <c r="Q5197" i="251"/>
  <c r="Q7265" i="251"/>
  <c r="Q9082" i="251"/>
  <c r="Q540" i="251"/>
  <c r="Q3760" i="251"/>
  <c r="Q6083" i="251"/>
  <c r="Q8018" i="251"/>
  <c r="Q9774" i="251"/>
  <c r="Q167" i="251"/>
  <c r="Q3583" i="251"/>
  <c r="Q5956" i="251"/>
  <c r="Q7907" i="251"/>
  <c r="Q1023" i="251"/>
  <c r="Q4073" i="251"/>
  <c r="Q6352" i="251"/>
  <c r="Q8240" i="251"/>
  <c r="Q9978" i="251"/>
  <c r="Q529" i="251"/>
  <c r="Q3836" i="251"/>
  <c r="Q6221" i="251"/>
  <c r="Q8129" i="251"/>
  <c r="Q9928" i="251"/>
  <c r="Q3527" i="251"/>
  <c r="Q7122" i="251"/>
  <c r="Q9953" i="251"/>
  <c r="Q4939" i="251"/>
  <c r="Q3260" i="251"/>
  <c r="Q4832" i="251"/>
  <c r="Q2224" i="251"/>
  <c r="Q6243" i="251"/>
  <c r="Q9219" i="251"/>
  <c r="Q2069" i="251"/>
  <c r="Q9573" i="251"/>
  <c r="Q4190" i="251"/>
  <c r="Q7610" i="251"/>
  <c r="Q3952" i="251"/>
  <c r="Q3897" i="251"/>
  <c r="Q100" i="251"/>
  <c r="Q53" i="251"/>
  <c r="Q3240" i="251"/>
  <c r="Q3344" i="251"/>
  <c r="Q584" i="251"/>
  <c r="Q1271" i="251"/>
  <c r="Q4494" i="251"/>
  <c r="Q8659" i="251"/>
  <c r="Q4060" i="251"/>
  <c r="Q784" i="251"/>
  <c r="Q5200" i="251"/>
  <c r="Q2630" i="251"/>
  <c r="Q5065" i="251"/>
  <c r="Q611" i="251"/>
  <c r="Q3407" i="251"/>
  <c r="Q5694" i="251"/>
  <c r="Q1872" i="251"/>
  <c r="Q4435" i="251"/>
  <c r="Q6559" i="251"/>
  <c r="Q8607" i="251"/>
  <c r="Q2378" i="251"/>
  <c r="Q819" i="251"/>
  <c r="Q2548" i="251"/>
  <c r="Q883" i="251"/>
  <c r="Q2155" i="251"/>
  <c r="Q5259" i="251"/>
  <c r="Q7662" i="251"/>
  <c r="Q9816" i="251"/>
  <c r="Q655" i="251"/>
  <c r="Q4261" i="251"/>
  <c r="Q6838" i="251"/>
  <c r="Q9069" i="251"/>
  <c r="Q440" i="251"/>
  <c r="Q4126" i="251"/>
  <c r="Q6729" i="251"/>
  <c r="Q8968" i="251"/>
  <c r="Q1165" i="251"/>
  <c r="Q4586" i="251"/>
  <c r="Q7104" i="251"/>
  <c r="Q9313" i="251"/>
  <c r="Q3562" i="251"/>
  <c r="Q5669" i="251"/>
  <c r="Q7287" i="251"/>
  <c r="Q8397" i="251"/>
  <c r="Q9475" i="251"/>
  <c r="Q2118" i="251"/>
  <c r="Q3813" i="251"/>
  <c r="Q5231" i="251"/>
  <c r="Q6484" i="251"/>
  <c r="Q7641" i="251"/>
  <c r="Q8740" i="251"/>
  <c r="Q9796" i="251"/>
  <c r="Q2421" i="251"/>
  <c r="Q4412" i="251"/>
  <c r="Q6040" i="251"/>
  <c r="Q7492" i="251"/>
  <c r="Q8848" i="251"/>
  <c r="Q470" i="251"/>
  <c r="Q2892" i="251"/>
  <c r="Q4804" i="251"/>
  <c r="Q6469" i="251"/>
  <c r="Q7888" i="251"/>
  <c r="Q9270" i="251"/>
  <c r="Q1481" i="251"/>
  <c r="Q3666" i="251"/>
  <c r="Q5411" i="251"/>
  <c r="Q6917" i="251"/>
  <c r="Q8303" i="251"/>
  <c r="Q9621" i="251"/>
  <c r="Q2022" i="251"/>
  <c r="Q4082" i="251"/>
  <c r="Q5754" i="251"/>
  <c r="Q7233" i="251"/>
  <c r="Q8598" i="251"/>
  <c r="Q9899" i="251"/>
  <c r="Q205" i="251"/>
  <c r="Q2503" i="251"/>
  <c r="Q4469" i="251"/>
  <c r="Q6092" i="251"/>
  <c r="Q7540" i="251"/>
  <c r="Q8892" i="251"/>
  <c r="Q571" i="251"/>
  <c r="Q2974" i="251"/>
  <c r="Q4868" i="251"/>
  <c r="Q6434" i="251"/>
  <c r="Q7855" i="251"/>
  <c r="Q9197" i="251"/>
  <c r="Q1431" i="251"/>
  <c r="Q5426" i="251"/>
  <c r="Q7552" i="251"/>
  <c r="Q54" i="251"/>
  <c r="Q2578" i="251"/>
  <c r="Q4542" i="251"/>
  <c r="Q6154" i="251"/>
  <c r="Q7595" i="251"/>
  <c r="Q8949" i="251"/>
  <c r="Q2319" i="251"/>
  <c r="Q6572" i="251"/>
  <c r="Q9715" i="251"/>
  <c r="Q145" i="251"/>
  <c r="Q2722" i="251"/>
  <c r="Q4655" i="251"/>
  <c r="Q6253" i="251"/>
  <c r="Q2729" i="251"/>
  <c r="Q5312" i="251"/>
  <c r="Q7361" i="251"/>
  <c r="Q9168" i="251"/>
  <c r="Q2192" i="251"/>
  <c r="Q5110" i="251"/>
  <c r="Q7194" i="251"/>
  <c r="Q9176" i="251"/>
  <c r="Q7949" i="251"/>
  <c r="Q1976" i="251"/>
  <c r="Q4736" i="251"/>
  <c r="Q6892" i="251"/>
  <c r="Q8719" i="251"/>
  <c r="Q1775" i="251"/>
  <c r="Q7015" i="251"/>
  <c r="Q6716" i="251"/>
  <c r="Q2543" i="251"/>
  <c r="Q5185" i="251"/>
  <c r="Q7255" i="251"/>
  <c r="Q9063" i="251"/>
  <c r="Q7433" i="251"/>
  <c r="Q2369" i="251"/>
  <c r="Q5038" i="251"/>
  <c r="Q7128" i="251"/>
  <c r="Q8954" i="251"/>
  <c r="Q3465" i="251"/>
  <c r="Q8061" i="251"/>
  <c r="Q2283" i="251"/>
  <c r="Q8733" i="251"/>
  <c r="Q2670" i="251"/>
  <c r="Q5274" i="251"/>
  <c r="Q7328" i="251"/>
  <c r="Q9131" i="251"/>
  <c r="Q670" i="251"/>
  <c r="Q3837" i="251"/>
  <c r="Q6157" i="251"/>
  <c r="Q8074" i="251"/>
  <c r="Q9831" i="251"/>
  <c r="Q301" i="251"/>
  <c r="Q3677" i="251"/>
  <c r="Q6025" i="251"/>
  <c r="Q7962" i="251"/>
  <c r="Q1132" i="251"/>
  <c r="Q4151" i="251"/>
  <c r="Q6413" i="251"/>
  <c r="Q8294" i="251"/>
  <c r="Q663" i="251"/>
  <c r="Q3921" i="251"/>
  <c r="Q6288" i="251"/>
  <c r="Q8186" i="251"/>
  <c r="Q9979" i="251"/>
  <c r="Q3682" i="251"/>
  <c r="Q7226" i="251"/>
  <c r="Q5157" i="251"/>
  <c r="Q3534" i="251"/>
  <c r="Q5497" i="251"/>
  <c r="Q2377" i="251"/>
  <c r="Q6358" i="251"/>
  <c r="Q9314" i="251"/>
  <c r="Q2400" i="251"/>
  <c r="Q9733" i="251"/>
  <c r="Q4332" i="251"/>
  <c r="Q7694" i="251"/>
  <c r="Q4198" i="251"/>
  <c r="Q9646" i="251"/>
  <c r="Q3421" i="251"/>
  <c r="Q4889" i="251"/>
  <c r="Q132" i="251"/>
  <c r="Q149" i="251"/>
  <c r="Q3410" i="251"/>
  <c r="Q3378" i="251"/>
  <c r="Q622" i="251"/>
  <c r="Q1311" i="251"/>
  <c r="Q4567" i="251"/>
  <c r="Q8723" i="251"/>
  <c r="Q4096" i="251"/>
  <c r="Q2217" i="251"/>
  <c r="Q6101" i="251"/>
  <c r="Q2669" i="251"/>
  <c r="Q5099" i="251"/>
  <c r="Q656" i="251"/>
  <c r="Q3448" i="251"/>
  <c r="Q5726" i="251"/>
  <c r="Q1919" i="251"/>
  <c r="Q4471" i="251"/>
  <c r="Q6591" i="251"/>
  <c r="Q8639" i="251"/>
  <c r="Q2435" i="251"/>
  <c r="Q879" i="251"/>
  <c r="Q2598" i="251"/>
  <c r="Q943" i="251"/>
  <c r="Q2320" i="251"/>
  <c r="Q5380" i="251"/>
  <c r="Q7769" i="251"/>
  <c r="Q9912" i="251"/>
  <c r="Q1676" i="251"/>
  <c r="Q4924" i="251"/>
  <c r="Q7382" i="251"/>
  <c r="Q9561" i="251"/>
  <c r="Q513" i="251"/>
  <c r="Q4172" i="251"/>
  <c r="Q6765" i="251"/>
  <c r="Q9002" i="251"/>
  <c r="Q1234" i="251"/>
  <c r="Q4628" i="251"/>
  <c r="Q7140" i="251"/>
  <c r="Q9345" i="251"/>
  <c r="Q3613" i="251"/>
  <c r="Q5707" i="251"/>
  <c r="Q7322" i="251"/>
  <c r="Q8431" i="251"/>
  <c r="Q9507" i="251"/>
  <c r="Q42" i="251"/>
  <c r="Q2168" i="251"/>
  <c r="Q3860" i="251"/>
  <c r="Q5276" i="251"/>
  <c r="Q6521" i="251"/>
  <c r="Q7676" i="251"/>
  <c r="Q8774" i="251"/>
  <c r="Q9828" i="251"/>
  <c r="Q2494" i="251"/>
  <c r="Q4466" i="251"/>
  <c r="Q6086" i="251"/>
  <c r="Q7536" i="251"/>
  <c r="Q8889" i="251"/>
  <c r="Q555" i="251"/>
  <c r="Q2957" i="251"/>
  <c r="Q4855" i="251"/>
  <c r="Q6514" i="251"/>
  <c r="Q7929" i="251"/>
  <c r="Q9311" i="251"/>
  <c r="Q1564" i="251"/>
  <c r="Q3731" i="251"/>
  <c r="Q5455" i="251"/>
  <c r="Q6962" i="251"/>
  <c r="Q8344" i="251"/>
  <c r="Q9662" i="251"/>
  <c r="Q2091" i="251"/>
  <c r="Q4138" i="251"/>
  <c r="Q5800" i="251"/>
  <c r="Q7277" i="251"/>
  <c r="Q8642" i="251"/>
  <c r="Q9935" i="251"/>
  <c r="Q291" i="251"/>
  <c r="Q28" i="251"/>
  <c r="Q2567" i="251"/>
  <c r="Q4522" i="251"/>
  <c r="Q6145" i="251"/>
  <c r="Q7582" i="251"/>
  <c r="Q8936" i="251"/>
  <c r="Q664" i="251"/>
  <c r="Q3042" i="251"/>
  <c r="Q4916" i="251"/>
  <c r="Q6479" i="251"/>
  <c r="Q7896" i="251"/>
  <c r="Q9238" i="251"/>
  <c r="Q1662" i="251"/>
  <c r="Q5527" i="251"/>
  <c r="Q7642" i="251"/>
  <c r="Q141" i="251"/>
  <c r="Q2651" i="251"/>
  <c r="Q4595" i="251"/>
  <c r="Q6202" i="251"/>
  <c r="Q7639" i="251"/>
  <c r="Q8989" i="251"/>
  <c r="Q2389" i="251"/>
  <c r="Q6754" i="251"/>
  <c r="Q9797" i="251"/>
  <c r="Q235" i="251"/>
  <c r="Q2783" i="251"/>
  <c r="Q4709" i="251"/>
  <c r="Q6306" i="251"/>
  <c r="Q2814" i="251"/>
  <c r="Q5386" i="251"/>
  <c r="Q7424" i="251"/>
  <c r="Q9224" i="251"/>
  <c r="Q2370" i="251"/>
  <c r="Q5187" i="251"/>
  <c r="Q7257" i="251"/>
  <c r="Q9233" i="251"/>
  <c r="Q8118" i="251"/>
  <c r="Q2072" i="251"/>
  <c r="Q4819" i="251"/>
  <c r="Q6946" i="251"/>
  <c r="Q8783" i="251"/>
  <c r="Q1987" i="251"/>
  <c r="Q7133" i="251"/>
  <c r="Q6897" i="251"/>
  <c r="Q2639" i="251"/>
  <c r="Q5251" i="251"/>
  <c r="Q7305" i="251"/>
  <c r="Q9122" i="251"/>
  <c r="Q8062" i="251"/>
  <c r="Q2463" i="251"/>
  <c r="Q5105" i="251"/>
  <c r="Q7193" i="251"/>
  <c r="Q9006" i="251"/>
  <c r="Q3728" i="251"/>
  <c r="Q8230" i="251"/>
  <c r="Q2562" i="251"/>
  <c r="Q9010" i="251"/>
  <c r="Q2754" i="251"/>
  <c r="Q5339" i="251"/>
  <c r="Q7385" i="251"/>
  <c r="Q9192" i="251"/>
  <c r="Q777" i="251"/>
  <c r="Q3923" i="251"/>
  <c r="Q6222" i="251"/>
  <c r="Q8130" i="251"/>
  <c r="Q9883" i="251"/>
  <c r="Q429" i="251"/>
  <c r="Q3765" i="251"/>
  <c r="Q6084" i="251"/>
  <c r="Q8021" i="251"/>
  <c r="Q1260" i="251"/>
  <c r="Q4231" i="251"/>
  <c r="Q6476" i="251"/>
  <c r="Q8350" i="251"/>
  <c r="Q776" i="251"/>
  <c r="Q4005" i="251"/>
  <c r="Q6353" i="251"/>
  <c r="Q8241" i="251"/>
  <c r="Q2860" i="251"/>
  <c r="Q3805" i="251"/>
  <c r="Q7326" i="251"/>
  <c r="Q5384" i="251"/>
  <c r="Q3826" i="251"/>
  <c r="Q6159" i="251"/>
  <c r="Q2527" i="251"/>
  <c r="Q6448" i="251"/>
  <c r="Q9383" i="251"/>
  <c r="Q2812" i="251"/>
  <c r="Q9889" i="251"/>
  <c r="Q4449" i="251"/>
  <c r="Q7793" i="251"/>
  <c r="Q4454" i="251"/>
  <c r="Q4921" i="251"/>
  <c r="Q164" i="251"/>
  <c r="Q757" i="251"/>
  <c r="Q3444" i="251"/>
  <c r="Q3412" i="251"/>
  <c r="Q662" i="251"/>
  <c r="Q1389" i="251"/>
  <c r="Q4641" i="251"/>
  <c r="Q8787" i="251"/>
  <c r="Q4132" i="251"/>
  <c r="Q2259" i="251"/>
  <c r="Q6165" i="251"/>
  <c r="Q2710" i="251"/>
  <c r="Q5133" i="251"/>
  <c r="Q705" i="251"/>
  <c r="Q3489" i="251"/>
  <c r="Q5758" i="251"/>
  <c r="Q1966" i="251"/>
  <c r="Q4509" i="251"/>
  <c r="Q6623" i="251"/>
  <c r="Q8671" i="251"/>
  <c r="Q2482" i="251"/>
  <c r="Q936" i="251"/>
  <c r="Q2647" i="251"/>
  <c r="Q999" i="251"/>
  <c r="Q2373" i="251"/>
  <c r="Q5418" i="251"/>
  <c r="Q7804" i="251"/>
  <c r="Q9944" i="251"/>
  <c r="Q1737" i="251"/>
  <c r="Q4968" i="251"/>
  <c r="Q7417" i="251"/>
  <c r="Q9593" i="251"/>
  <c r="Q585" i="251"/>
  <c r="Q4219" i="251"/>
  <c r="Q6801" i="251"/>
  <c r="Q9036" i="251"/>
  <c r="Q1307" i="251"/>
  <c r="Q4673" i="251"/>
  <c r="Q7176" i="251"/>
  <c r="Q9377" i="251"/>
  <c r="Q41" i="251"/>
  <c r="Q3661" i="251"/>
  <c r="Q5903" i="251"/>
  <c r="Q7357" i="251"/>
  <c r="Q8465" i="251"/>
  <c r="Q9539" i="251"/>
  <c r="Q111" i="251"/>
  <c r="Q2231" i="251"/>
  <c r="Q3911" i="251"/>
  <c r="Q5316" i="251"/>
  <c r="Q6557" i="251"/>
  <c r="Q7712" i="251"/>
  <c r="Q8808" i="251"/>
  <c r="Q9860" i="251"/>
  <c r="Q23" i="251"/>
  <c r="Q2564" i="251"/>
  <c r="Q4519" i="251"/>
  <c r="Q6137" i="251"/>
  <c r="Q7579" i="251"/>
  <c r="Q8930" i="251"/>
  <c r="Q636" i="251"/>
  <c r="Q3022" i="251"/>
  <c r="Q4909" i="251"/>
  <c r="Q6563" i="251"/>
  <c r="Q7970" i="251"/>
  <c r="Q9352" i="251"/>
  <c r="Q1644" i="251"/>
  <c r="Q3785" i="251"/>
  <c r="Q5508" i="251"/>
  <c r="Q7008" i="251"/>
  <c r="Q8385" i="251"/>
  <c r="Q9703" i="251"/>
  <c r="Q2160" i="251"/>
  <c r="Q4194" i="251"/>
  <c r="Q5848" i="251"/>
  <c r="Q7321" i="251"/>
  <c r="Q8682" i="251"/>
  <c r="Q9971" i="251"/>
  <c r="Q118" i="251"/>
  <c r="Q2631" i="251"/>
  <c r="Q4582" i="251"/>
  <c r="Q6189" i="251"/>
  <c r="Q7624" i="251"/>
  <c r="Q8980" i="251"/>
  <c r="Q752" i="251"/>
  <c r="Q3103" i="251"/>
  <c r="Q4973" i="251"/>
  <c r="Q6528" i="251"/>
  <c r="Q7937" i="251"/>
  <c r="Q9280" i="251"/>
  <c r="Q1894" i="251"/>
  <c r="Q5573" i="251"/>
  <c r="Q7725" i="251"/>
  <c r="Q219" i="251"/>
  <c r="Q2718" i="251"/>
  <c r="Q4650" i="251"/>
  <c r="Q6251" i="251"/>
  <c r="Q7683" i="251"/>
  <c r="Q9030" i="251"/>
  <c r="Q2520" i="251"/>
  <c r="Q6890" i="251"/>
  <c r="Q9873" i="251"/>
  <c r="Q321" i="251"/>
  <c r="Q2850" i="251"/>
  <c r="Q4767" i="251"/>
  <c r="Q6349" i="251"/>
  <c r="Q2902" i="251"/>
  <c r="Q5448" i="251"/>
  <c r="Q7478" i="251"/>
  <c r="Q9286" i="251"/>
  <c r="Q2470" i="251"/>
  <c r="Q5253" i="251"/>
  <c r="Q7307" i="251"/>
  <c r="Q9290" i="251"/>
  <c r="Q8231" i="251"/>
  <c r="Q2179" i="251"/>
  <c r="Q4886" i="251"/>
  <c r="Q7004" i="251"/>
  <c r="Q8836" i="251"/>
  <c r="Q2194" i="251"/>
  <c r="Q7258" i="251"/>
  <c r="Q7079" i="251"/>
  <c r="Q2733" i="251"/>
  <c r="Q5322" i="251"/>
  <c r="Q7368" i="251"/>
  <c r="Q9174" i="251"/>
  <c r="Q8620" i="251"/>
  <c r="Q2549" i="251"/>
  <c r="Q5186" i="251"/>
  <c r="Q7256" i="251"/>
  <c r="Q9064" i="251"/>
  <c r="Q3895" i="251"/>
  <c r="Q8337" i="251"/>
  <c r="Q2836" i="251"/>
  <c r="Q9341" i="251"/>
  <c r="Q2852" i="251"/>
  <c r="Q5404" i="251"/>
  <c r="Q7438" i="251"/>
  <c r="Q9248" i="251"/>
  <c r="Q906" i="251"/>
  <c r="Q4008" i="251"/>
  <c r="Q6289" i="251"/>
  <c r="Q8187" i="251"/>
  <c r="Q9929" i="251"/>
  <c r="Q541" i="251"/>
  <c r="Q3838" i="251"/>
  <c r="Q6158" i="251"/>
  <c r="Q8075" i="251"/>
  <c r="Q1382" i="251"/>
  <c r="Q4306" i="251"/>
  <c r="Q6538" i="251"/>
  <c r="Q8409" i="251"/>
  <c r="Q905" i="251"/>
  <c r="Q4074" i="251"/>
  <c r="Q6414" i="251"/>
  <c r="Q8297" i="251"/>
  <c r="Q3943" i="251"/>
  <c r="Q7410" i="251"/>
  <c r="Q5602" i="251"/>
  <c r="Q4092" i="251"/>
  <c r="Q6759" i="251"/>
  <c r="Q2677" i="251"/>
  <c r="Q6551" i="251"/>
  <c r="Q9478" i="251"/>
  <c r="Q3118" i="251"/>
  <c r="Q4561" i="251"/>
  <c r="Q7873" i="251"/>
  <c r="Q4953" i="251"/>
  <c r="Q196" i="251"/>
  <c r="Q789" i="251"/>
  <c r="Q3478" i="251"/>
  <c r="Q3446" i="251"/>
  <c r="Q702" i="251"/>
  <c r="Q1469" i="251"/>
  <c r="Q4677" i="251"/>
  <c r="Q8819" i="251"/>
  <c r="Q4168" i="251"/>
  <c r="Q2301" i="251"/>
  <c r="Q6197" i="251"/>
  <c r="Q2751" i="251"/>
  <c r="Q5167" i="251"/>
  <c r="Q750" i="251"/>
  <c r="Q3529" i="251"/>
  <c r="Q5790" i="251"/>
  <c r="Q2013" i="251"/>
  <c r="Q4545" i="251"/>
  <c r="Q6655" i="251"/>
  <c r="Q8703" i="251"/>
  <c r="Q3228" i="251"/>
  <c r="Q993" i="251"/>
  <c r="Q2697" i="251"/>
  <c r="Q2430" i="251"/>
  <c r="Q5456" i="251"/>
  <c r="Q7840" i="251"/>
  <c r="Q9976" i="251"/>
  <c r="Q1795" i="251"/>
  <c r="Q5010" i="251"/>
  <c r="Q7452" i="251"/>
  <c r="Q9625" i="251"/>
  <c r="Q658" i="251"/>
  <c r="Q4262" i="251"/>
  <c r="Q6839" i="251"/>
  <c r="Q9070" i="251"/>
  <c r="Q1374" i="251"/>
  <c r="Q4719" i="251"/>
  <c r="Q7212" i="251"/>
  <c r="Q9409" i="251"/>
  <c r="Q108" i="251"/>
  <c r="Q3715" i="251"/>
  <c r="Q6061" i="251"/>
  <c r="Q7393" i="251"/>
  <c r="Q8500" i="251"/>
  <c r="Q9571" i="251"/>
  <c r="Q183" i="251"/>
  <c r="Q2285" i="251"/>
  <c r="Q3960" i="251"/>
  <c r="Q5354" i="251"/>
  <c r="Q6595" i="251"/>
  <c r="Q7747" i="251"/>
  <c r="Q8842" i="251"/>
  <c r="Q9892" i="251"/>
  <c r="Q106" i="251"/>
  <c r="Q2622" i="251"/>
  <c r="Q4577" i="251"/>
  <c r="Q6186" i="251"/>
  <c r="Q7621" i="251"/>
  <c r="Q8973" i="251"/>
  <c r="Q723" i="251"/>
  <c r="Q3092" i="251"/>
  <c r="Q4957" i="251"/>
  <c r="Q6605" i="251"/>
  <c r="Q8013" i="251"/>
  <c r="Q9428" i="251"/>
  <c r="Q1711" i="251"/>
  <c r="Q3850" i="251"/>
  <c r="Q5559" i="251"/>
  <c r="Q7050" i="251"/>
  <c r="Q8428" i="251"/>
  <c r="Q9741" i="251"/>
  <c r="Q2235" i="251"/>
  <c r="Q4247" i="251"/>
  <c r="Q5897" i="251"/>
  <c r="Q7365" i="251"/>
  <c r="Q8722" i="251"/>
  <c r="Q10007" i="251"/>
  <c r="Q203" i="251"/>
  <c r="Q2692" i="251"/>
  <c r="Q4637" i="251"/>
  <c r="Q6237" i="251"/>
  <c r="Q7670" i="251"/>
  <c r="Q9020" i="251"/>
  <c r="Q835" i="251"/>
  <c r="Q3169" i="251"/>
  <c r="Q5024" i="251"/>
  <c r="Q6570" i="251"/>
  <c r="Q7980" i="251"/>
  <c r="Q9321" i="251"/>
  <c r="Q2119" i="251"/>
  <c r="Q5624" i="251"/>
  <c r="Q7813" i="251"/>
  <c r="Q312" i="251"/>
  <c r="Q2780" i="251"/>
  <c r="Q4704" i="251"/>
  <c r="Q6304" i="251"/>
  <c r="Q7724" i="251"/>
  <c r="Q9073" i="251"/>
  <c r="Q2580" i="251"/>
  <c r="Q7023" i="251"/>
  <c r="Q9948" i="251"/>
  <c r="Q402" i="251"/>
  <c r="Q2917" i="251"/>
  <c r="Q4818" i="251"/>
  <c r="Q6393" i="251"/>
  <c r="Q2998" i="251"/>
  <c r="Q5518" i="251"/>
  <c r="Q7532" i="251"/>
  <c r="Q9332" i="251"/>
  <c r="Q2552" i="251"/>
  <c r="Q5324" i="251"/>
  <c r="Q7431" i="251"/>
  <c r="Q9339" i="251"/>
  <c r="Q8338" i="251"/>
  <c r="Q2272" i="251"/>
  <c r="Q4959" i="251"/>
  <c r="Q7074" i="251"/>
  <c r="Q8888" i="251"/>
  <c r="Q2371" i="251"/>
  <c r="Q7432" i="251"/>
  <c r="Q146" i="251"/>
  <c r="Q7196" i="251"/>
  <c r="Q2817" i="251"/>
  <c r="Q5388" i="251"/>
  <c r="Q7427" i="251"/>
  <c r="Q9231" i="251"/>
  <c r="Q9236" i="251"/>
  <c r="Q2642" i="251"/>
  <c r="Q5252" i="251"/>
  <c r="Q7306" i="251"/>
  <c r="Q9123" i="251"/>
  <c r="Q4063" i="251"/>
  <c r="Q8451" i="251"/>
  <c r="Q3109" i="251"/>
  <c r="Q9608" i="251"/>
  <c r="Q2939" i="251"/>
  <c r="Q5476" i="251"/>
  <c r="Q7501" i="251"/>
  <c r="Q9297" i="251"/>
  <c r="Q1033" i="251"/>
  <c r="Q4075" i="251"/>
  <c r="Q6354" i="251"/>
  <c r="Q8242" i="251"/>
  <c r="Q9980" i="251"/>
  <c r="Q672" i="251"/>
  <c r="Q3925" i="251"/>
  <c r="Q6223" i="251"/>
  <c r="Q8131" i="251"/>
  <c r="Q1475" i="251"/>
  <c r="Q4383" i="251"/>
  <c r="Q6599" i="251"/>
  <c r="Q8461" i="251"/>
  <c r="Q1025" i="251"/>
  <c r="Q4159" i="251"/>
  <c r="Q6477" i="251"/>
  <c r="Q8355" i="251"/>
  <c r="Q4068" i="251"/>
  <c r="Q7514" i="251"/>
  <c r="Q5830" i="251"/>
  <c r="Q4334" i="251"/>
  <c r="Q7434" i="251"/>
  <c r="Q2806" i="251"/>
  <c r="Q6652" i="251"/>
  <c r="Q9563" i="251"/>
  <c r="Q3411" i="251"/>
  <c r="Q4700" i="251"/>
  <c r="Q7974" i="251"/>
  <c r="Q240" i="251"/>
  <c r="Q228" i="251"/>
  <c r="Q1781" i="251"/>
  <c r="Q3480" i="251"/>
  <c r="Q780" i="251"/>
  <c r="Q1507" i="251"/>
  <c r="Q4713" i="251"/>
  <c r="Q8851" i="251"/>
  <c r="Q4204" i="251"/>
  <c r="Q2342" i="251"/>
  <c r="Q6229" i="251"/>
  <c r="Q2790" i="251"/>
  <c r="Q5201" i="251"/>
  <c r="Q797" i="251"/>
  <c r="Q3567" i="251"/>
  <c r="Q5822" i="251"/>
  <c r="Q2057" i="251"/>
  <c r="Q4581" i="251"/>
  <c r="Q6687" i="251"/>
  <c r="Q8735" i="251"/>
  <c r="Q3280" i="251"/>
  <c r="Q1051" i="251"/>
  <c r="Q2744" i="251"/>
  <c r="Q3223" i="251"/>
  <c r="Q6050" i="251"/>
  <c r="Q8352" i="251"/>
  <c r="Q1854" i="251"/>
  <c r="Q5052" i="251"/>
  <c r="Q7488" i="251"/>
  <c r="Q9657" i="251"/>
  <c r="Q722" i="251"/>
  <c r="Q4304" i="251"/>
  <c r="Q6875" i="251"/>
  <c r="Q9104" i="251"/>
  <c r="Q1442" i="251"/>
  <c r="Q4766" i="251"/>
  <c r="Q7248" i="251"/>
  <c r="Q9441" i="251"/>
  <c r="Q182" i="251"/>
  <c r="Q3766" i="251"/>
  <c r="Q6219" i="251"/>
  <c r="Q7428" i="251"/>
  <c r="Q8534" i="251"/>
  <c r="Q9603" i="251"/>
  <c r="Q255" i="251"/>
  <c r="Q2337" i="251"/>
  <c r="Q4007" i="251"/>
  <c r="Q5392" i="251"/>
  <c r="Q6631" i="251"/>
  <c r="Q7782" i="251"/>
  <c r="Q8876" i="251"/>
  <c r="Q9924" i="251"/>
  <c r="Q200" i="251"/>
  <c r="Q2688" i="251"/>
  <c r="Q4629" i="251"/>
  <c r="Q6234" i="251"/>
  <c r="Q7665" i="251"/>
  <c r="Q9017" i="251"/>
  <c r="Q813" i="251"/>
  <c r="Q3157" i="251"/>
  <c r="Q5012" i="251"/>
  <c r="Q6649" i="251"/>
  <c r="Q8055" i="251"/>
  <c r="Q9469" i="251"/>
  <c r="Q1789" i="251"/>
  <c r="Q3912" i="251"/>
  <c r="Q5605" i="251"/>
  <c r="Q7097" i="251"/>
  <c r="Q8472" i="251"/>
  <c r="Q9779" i="251"/>
  <c r="Q2296" i="251"/>
  <c r="Q4300" i="251"/>
  <c r="Q5948" i="251"/>
  <c r="Q7406" i="251"/>
  <c r="Q8766" i="251"/>
  <c r="Q286" i="251"/>
  <c r="Q2763" i="251"/>
  <c r="Q4692" i="251"/>
  <c r="Q6283" i="251"/>
  <c r="Q7715" i="251"/>
  <c r="Q9061" i="251"/>
  <c r="Q912" i="251"/>
  <c r="Q3237" i="251"/>
  <c r="Q5076" i="251"/>
  <c r="Q6614" i="251"/>
  <c r="Q8024" i="251"/>
  <c r="Q9359" i="251"/>
  <c r="Q2251" i="251"/>
  <c r="Q5721" i="251"/>
  <c r="Q7898" i="251"/>
  <c r="Q398" i="251"/>
  <c r="Q2847" i="251"/>
  <c r="Q4760" i="251"/>
  <c r="Q6347" i="251"/>
  <c r="Q7767" i="251"/>
  <c r="Q9117" i="251"/>
  <c r="Q2719" i="251"/>
  <c r="Q7158" i="251"/>
  <c r="Q491" i="251"/>
  <c r="Q2983" i="251"/>
  <c r="Q4873" i="251"/>
  <c r="Q6440" i="251"/>
  <c r="Q3093" i="251"/>
  <c r="Q5584" i="251"/>
  <c r="Q7597" i="251"/>
  <c r="Q9384" i="251"/>
  <c r="Q2646" i="251"/>
  <c r="Q5393" i="251"/>
  <c r="Q7482" i="251"/>
  <c r="Q9393" i="251"/>
  <c r="Q8452" i="251"/>
  <c r="Q2358" i="251"/>
  <c r="Q5036" i="251"/>
  <c r="Q7126" i="251"/>
  <c r="Q8952" i="251"/>
  <c r="Q2557" i="251"/>
  <c r="Q7546" i="251"/>
  <c r="Q509" i="251"/>
  <c r="Q7372" i="251"/>
  <c r="Q2919" i="251"/>
  <c r="Q5450" i="251"/>
  <c r="Q7480" i="251"/>
  <c r="Q9288" i="251"/>
  <c r="Q9812" i="251"/>
  <c r="Q2734" i="251"/>
  <c r="Q5323" i="251"/>
  <c r="Q7369" i="251"/>
  <c r="Q9175" i="251"/>
  <c r="Q4220" i="251"/>
  <c r="Q8619" i="251"/>
  <c r="Q3293" i="251"/>
  <c r="Q9869" i="251"/>
  <c r="Q3037" i="251"/>
  <c r="Q5542" i="251"/>
  <c r="Q7556" i="251"/>
  <c r="Q9354" i="251"/>
  <c r="Q1136" i="251"/>
  <c r="Q4160" i="251"/>
  <c r="Q6415" i="251"/>
  <c r="Q8298" i="251"/>
  <c r="Q778" i="251"/>
  <c r="Q4009" i="251"/>
  <c r="Q6290" i="251"/>
  <c r="Q8188" i="251"/>
  <c r="Q1600" i="251"/>
  <c r="Q4456" i="251"/>
  <c r="Q6669" i="251"/>
  <c r="Q8519" i="251"/>
  <c r="Q1135" i="251"/>
  <c r="Q4232" i="251"/>
  <c r="Q6539" i="251"/>
  <c r="Q8410" i="251"/>
  <c r="Q4188" i="251"/>
  <c r="Q7590" i="251"/>
  <c r="Q6032" i="251"/>
  <c r="Q4563" i="251"/>
  <c r="Q7983" i="251"/>
  <c r="Q2967" i="251"/>
  <c r="Q6749" i="251"/>
  <c r="Q9643" i="251"/>
  <c r="Q3694" i="251"/>
  <c r="Q4808" i="251"/>
  <c r="Q8068" i="251"/>
  <c r="Q2529" i="251"/>
  <c r="Q5158" i="251"/>
  <c r="Q260" i="251"/>
  <c r="Q1813" i="251"/>
  <c r="Q3516" i="251"/>
  <c r="Q860" i="251"/>
  <c r="Q2166" i="251"/>
  <c r="Q4749" i="251"/>
  <c r="Q8883" i="251"/>
  <c r="Q4240" i="251"/>
  <c r="Q2383" i="251"/>
  <c r="Q6261" i="251"/>
  <c r="Q40" i="251"/>
  <c r="Q2914" i="251"/>
  <c r="Q5302" i="251"/>
  <c r="Q843" i="251"/>
  <c r="Q3605" i="251"/>
  <c r="Q5854" i="251"/>
  <c r="Q2100" i="251"/>
  <c r="Q4617" i="251"/>
  <c r="Q6719" i="251"/>
  <c r="Q8767" i="251"/>
  <c r="Q3331" i="251"/>
  <c r="Q1104" i="251"/>
  <c r="Q2797" i="251"/>
  <c r="Q3279" i="251"/>
  <c r="Q6088" i="251"/>
  <c r="Q8386" i="251"/>
  <c r="Q1923" i="251"/>
  <c r="Q5092" i="251"/>
  <c r="Q7523" i="251"/>
  <c r="Q9689" i="251"/>
  <c r="Q795" i="251"/>
  <c r="Q4349" i="251"/>
  <c r="Q6913" i="251"/>
  <c r="Q9138" i="251"/>
  <c r="Q1505" i="251"/>
  <c r="Q4809" i="251"/>
  <c r="Q7284" i="251"/>
  <c r="Q9473" i="251"/>
  <c r="Q253" i="251"/>
  <c r="Q3812" i="251"/>
  <c r="Q6299" i="251"/>
  <c r="Q7463" i="251"/>
  <c r="Q8568" i="251"/>
  <c r="Q9635" i="251"/>
  <c r="Q323" i="251"/>
  <c r="Q2395" i="251"/>
  <c r="Q4049" i="251"/>
  <c r="Q5434" i="251"/>
  <c r="Q6667" i="251"/>
  <c r="Q7817" i="251"/>
  <c r="Q8910" i="251"/>
  <c r="Q9956" i="251"/>
  <c r="Q278" i="251"/>
  <c r="Q2756" i="251"/>
  <c r="Q4687" i="251"/>
  <c r="Q6280" i="251"/>
  <c r="Q7709" i="251"/>
  <c r="Q9058" i="251"/>
  <c r="Q904" i="251"/>
  <c r="Q3219" i="251"/>
  <c r="Q5061" i="251"/>
  <c r="Q6696" i="251"/>
  <c r="Q8098" i="251"/>
  <c r="Q9510" i="251"/>
  <c r="Q1867" i="251"/>
  <c r="Q3969" i="251"/>
  <c r="Q5649" i="251"/>
  <c r="Q7144" i="251"/>
  <c r="Q8513" i="251"/>
  <c r="Q9820" i="251"/>
  <c r="Q2366" i="251"/>
  <c r="Q4358" i="251"/>
  <c r="Q5994" i="251"/>
  <c r="Q7449" i="251"/>
  <c r="Q8810" i="251"/>
  <c r="Q5996" i="251"/>
  <c r="Q381" i="251"/>
  <c r="Q2824" i="251"/>
  <c r="Q4743" i="251"/>
  <c r="Q6333" i="251"/>
  <c r="Q7756" i="251"/>
  <c r="Q9101" i="251"/>
  <c r="Q1003" i="251"/>
  <c r="Q3302" i="251"/>
  <c r="Q5124" i="251"/>
  <c r="Q6661" i="251"/>
  <c r="Q8065" i="251"/>
  <c r="Q9397" i="251"/>
  <c r="Q2455" i="251"/>
  <c r="Q5767" i="251"/>
  <c r="Q7939" i="251"/>
  <c r="Q488" i="251"/>
  <c r="Q2915" i="251"/>
  <c r="Q4816" i="251"/>
  <c r="Q6391" i="251"/>
  <c r="Q7812" i="251"/>
  <c r="Q9158" i="251"/>
  <c r="Q2848" i="251"/>
  <c r="Q7293" i="251"/>
  <c r="Q575" i="251"/>
  <c r="Q3050" i="251"/>
  <c r="Q4919" i="251"/>
  <c r="Q6487" i="251"/>
  <c r="Q3182" i="251"/>
  <c r="Q5646" i="251"/>
  <c r="Q7652" i="251"/>
  <c r="Q9442" i="251"/>
  <c r="Q2735" i="251"/>
  <c r="Q5452" i="251"/>
  <c r="Q7545" i="251"/>
  <c r="Q9448" i="251"/>
  <c r="Q8565" i="251"/>
  <c r="Q2461" i="251"/>
  <c r="Q5102" i="251"/>
  <c r="Q7184" i="251"/>
  <c r="Q9004" i="251"/>
  <c r="Q2835" i="251"/>
  <c r="Q7657" i="251"/>
  <c r="Q760" i="251"/>
  <c r="Q7608" i="251"/>
  <c r="Q3003" i="251"/>
  <c r="Q5520" i="251"/>
  <c r="Q7543" i="251"/>
  <c r="Q9334" i="251"/>
  <c r="Q2820" i="251"/>
  <c r="Q5390" i="251"/>
  <c r="Q7430" i="251"/>
  <c r="Q9232" i="251"/>
  <c r="Q4369" i="251"/>
  <c r="Q8732" i="251"/>
  <c r="Q3561" i="251"/>
  <c r="Q3123" i="251"/>
  <c r="Q5609" i="251"/>
  <c r="Q7613" i="251"/>
  <c r="Q9406" i="251"/>
  <c r="Q1262" i="251"/>
  <c r="Q4233" i="251"/>
  <c r="Q6478" i="251"/>
  <c r="Q8356" i="251"/>
  <c r="Q907" i="251"/>
  <c r="Q4076" i="251"/>
  <c r="Q6356" i="251"/>
  <c r="Q8244" i="251"/>
  <c r="Q1699" i="251"/>
  <c r="Q4536" i="251"/>
  <c r="Q6724" i="251"/>
  <c r="Q8578" i="251"/>
  <c r="Q1261" i="251"/>
  <c r="Q4307" i="251"/>
  <c r="Q6600" i="251"/>
  <c r="Q8462" i="251"/>
  <c r="Q4330" i="251"/>
  <c r="Q7692" i="251"/>
  <c r="Q6245" i="251"/>
  <c r="Q4813" i="251"/>
  <c r="Q8529" i="251"/>
  <c r="Q3110" i="251"/>
  <c r="Q6857" i="251"/>
  <c r="Q9728" i="251"/>
  <c r="Q3950" i="251"/>
  <c r="Q64" i="251"/>
  <c r="Q4935" i="251"/>
  <c r="Q8153" i="251"/>
  <c r="Q4562" i="251"/>
  <c r="Q292" i="251"/>
  <c r="Q1845" i="251"/>
  <c r="Q490" i="251"/>
  <c r="Q3550" i="251"/>
  <c r="Q898" i="251"/>
  <c r="Q2204" i="251"/>
  <c r="Q5266" i="251"/>
  <c r="Q4277" i="251"/>
  <c r="Q2427" i="251"/>
  <c r="Q6485" i="251"/>
  <c r="Q83" i="251"/>
  <c r="Q2953" i="251"/>
  <c r="Q5334" i="251"/>
  <c r="Q892" i="251"/>
  <c r="Q3646" i="251"/>
  <c r="Q5886" i="251"/>
  <c r="Q2229" i="251"/>
  <c r="Q4726" i="251"/>
  <c r="Q6815" i="251"/>
  <c r="Q8863" i="251"/>
  <c r="Q3379" i="251"/>
  <c r="Q1166" i="251"/>
  <c r="Q2849" i="251"/>
  <c r="Q3333" i="251"/>
  <c r="Q6126" i="251"/>
  <c r="Q8420" i="251"/>
  <c r="Q1980" i="251"/>
  <c r="Q5136" i="251"/>
  <c r="Q7558" i="251"/>
  <c r="Q9721" i="251"/>
  <c r="Q866" i="251"/>
  <c r="Q4396" i="251"/>
  <c r="Q6949" i="251"/>
  <c r="Q9173" i="251"/>
  <c r="Q1565" i="251"/>
  <c r="Q4850" i="251"/>
  <c r="Q7320" i="251"/>
  <c r="Q9505" i="251"/>
  <c r="Q322" i="251"/>
  <c r="Q3859" i="251"/>
  <c r="Q6338" i="251"/>
  <c r="Q7498" i="251"/>
  <c r="Q8602" i="251"/>
  <c r="Q9667" i="251"/>
  <c r="Q393" i="251"/>
  <c r="Q2448" i="251"/>
  <c r="Q4094" i="251"/>
  <c r="Q5474" i="251"/>
  <c r="Q6703" i="251"/>
  <c r="Q7852" i="251"/>
  <c r="Q8944" i="251"/>
  <c r="Q9988" i="251"/>
  <c r="Q360" i="251"/>
  <c r="Q2821" i="251"/>
  <c r="Q4740" i="251"/>
  <c r="Q6330" i="251"/>
  <c r="Q7753" i="251"/>
  <c r="Q9098" i="251"/>
  <c r="Q989" i="251"/>
  <c r="Q3291" i="251"/>
  <c r="Q5117" i="251"/>
  <c r="Q6743" i="251"/>
  <c r="Q8138" i="251"/>
  <c r="Q9548" i="251"/>
  <c r="Q1942" i="251"/>
  <c r="Q4027" i="251"/>
  <c r="Q5702" i="251"/>
  <c r="Q7186" i="251"/>
  <c r="Q8553" i="251"/>
  <c r="Q9861" i="251"/>
  <c r="Q2436" i="251"/>
  <c r="Q4415" i="251"/>
  <c r="Q6042" i="251"/>
  <c r="Q7494" i="251"/>
  <c r="Q8850" i="251"/>
  <c r="Q8266" i="251"/>
  <c r="Q467" i="251"/>
  <c r="Q2891" i="251"/>
  <c r="Q4803" i="251"/>
  <c r="Q6380" i="251"/>
  <c r="Q7799" i="251"/>
  <c r="Q9145" i="251"/>
  <c r="Q1090" i="251"/>
  <c r="Q3366" i="251"/>
  <c r="Q5174" i="251"/>
  <c r="Q6706" i="251"/>
  <c r="Q8105" i="251"/>
  <c r="Q9438" i="251"/>
  <c r="Q2652" i="251"/>
  <c r="Q5818" i="251"/>
  <c r="Q8026" i="251"/>
  <c r="Q573" i="251"/>
  <c r="Q2976" i="251"/>
  <c r="Q4871" i="251"/>
  <c r="Q6438" i="251"/>
  <c r="Q7856" i="251"/>
  <c r="Q9198" i="251"/>
  <c r="Q2982" i="251"/>
  <c r="Q7422" i="251"/>
  <c r="Q669" i="251"/>
  <c r="Q3108" i="251"/>
  <c r="Q4976" i="251"/>
  <c r="Q6531" i="251"/>
  <c r="Q3265" i="251"/>
  <c r="Q5724" i="251"/>
  <c r="Q7706" i="251"/>
  <c r="Q9490" i="251"/>
  <c r="Q2834" i="251"/>
  <c r="Q5530" i="251"/>
  <c r="Q7602" i="251"/>
  <c r="Q9551" i="251"/>
  <c r="Q8676" i="251"/>
  <c r="Q2542" i="251"/>
  <c r="Q5173" i="251"/>
  <c r="Q7254" i="251"/>
  <c r="Q9057" i="251"/>
  <c r="Q3009" i="251"/>
  <c r="Q7778" i="251"/>
  <c r="Q1230" i="251"/>
  <c r="Q7780" i="251"/>
  <c r="Q3096" i="251"/>
  <c r="Q5593" i="251"/>
  <c r="Q7599" i="251"/>
  <c r="Q9391" i="251"/>
  <c r="Q2920" i="251"/>
  <c r="Q5451" i="251"/>
  <c r="Q7481" i="251"/>
  <c r="Q9289" i="251"/>
  <c r="Q4598" i="251"/>
  <c r="Q8843" i="251"/>
  <c r="Q3821" i="251"/>
  <c r="Q3210" i="251"/>
  <c r="Q5678" i="251"/>
  <c r="Q7674" i="251"/>
  <c r="Q9455" i="251"/>
  <c r="Q1384" i="251"/>
  <c r="Q4308" i="251"/>
  <c r="Q6540" i="251"/>
  <c r="Q8411" i="251"/>
  <c r="Q1034" i="251"/>
  <c r="Q4161" i="251"/>
  <c r="Q6416" i="251"/>
  <c r="Q8299" i="251"/>
  <c r="Q1805" i="251"/>
  <c r="Q4612" i="251"/>
  <c r="Q6790" i="251"/>
  <c r="Q8630" i="251"/>
  <c r="Q1383" i="251"/>
  <c r="Q4384" i="251"/>
  <c r="Q6670" i="251"/>
  <c r="Q8520" i="251"/>
  <c r="Q4427" i="251"/>
  <c r="Q7786" i="251"/>
  <c r="Q6553" i="251"/>
  <c r="Q5047" i="251"/>
  <c r="Q8962" i="251"/>
  <c r="Q3255" i="251"/>
  <c r="Q6939" i="251"/>
  <c r="Q9802" i="251"/>
  <c r="Q4197" i="251"/>
  <c r="Q239" i="251"/>
  <c r="Q5045" i="251"/>
  <c r="Q8246" i="251"/>
  <c r="Q6360" i="251"/>
  <c r="Q825" i="251"/>
  <c r="Q2810" i="251"/>
  <c r="Q1120" i="251"/>
  <c r="Q1084" i="251"/>
  <c r="Q1645" i="251"/>
  <c r="Q3048" i="251"/>
  <c r="Q3679" i="251"/>
  <c r="Q2127" i="251"/>
  <c r="Q6739" i="251"/>
  <c r="Q1483" i="251"/>
  <c r="Q6292" i="251"/>
  <c r="Q4352" i="251"/>
  <c r="Q1298" i="251"/>
  <c r="Q3986" i="251"/>
  <c r="Q6166" i="251"/>
  <c r="Q2188" i="251"/>
  <c r="Q4689" i="251"/>
  <c r="Q6782" i="251"/>
  <c r="Q472" i="251"/>
  <c r="Q3288" i="251"/>
  <c r="Q5599" i="251"/>
  <c r="Q7647" i="251"/>
  <c r="Q344" i="251"/>
  <c r="Q694" i="251"/>
  <c r="Q881" i="251"/>
  <c r="Q337" i="251"/>
  <c r="Q298" i="251"/>
  <c r="Q4036" i="251"/>
  <c r="Q6653" i="251"/>
  <c r="Q8898" i="251"/>
  <c r="Q3495" i="251"/>
  <c r="Q6247" i="251"/>
  <c r="Q8523" i="251"/>
  <c r="Q2593" i="251"/>
  <c r="Q5578" i="251"/>
  <c r="Q7944" i="251"/>
  <c r="Q3135" i="251"/>
  <c r="Q5981" i="251"/>
  <c r="Q8293" i="251"/>
  <c r="Q2060" i="251"/>
  <c r="Q5022" i="251"/>
  <c r="Q6776" i="251"/>
  <c r="Q7919" i="251"/>
  <c r="Q9012" i="251"/>
  <c r="Q1243" i="251"/>
  <c r="Q3088" i="251"/>
  <c r="Q4631" i="251"/>
  <c r="Q5946" i="251"/>
  <c r="Q7143" i="251"/>
  <c r="Q8262" i="251"/>
  <c r="Q9348" i="251"/>
  <c r="Q1408" i="251"/>
  <c r="Q3602" i="251"/>
  <c r="Q5360" i="251"/>
  <c r="Q6868" i="251"/>
  <c r="Q8260" i="251"/>
  <c r="Q9582" i="251"/>
  <c r="Q1947" i="251"/>
  <c r="Q4030" i="251"/>
  <c r="Q5756" i="251"/>
  <c r="Q7279" i="251"/>
  <c r="Q8684" i="251"/>
  <c r="Q280" i="251"/>
  <c r="Q2758" i="251"/>
  <c r="Q4688" i="251"/>
  <c r="Q6281" i="251"/>
  <c r="Q7713" i="251"/>
  <c r="Q9059" i="251"/>
  <c r="Q902" i="251"/>
  <c r="Q3215" i="251"/>
  <c r="Q5058" i="251"/>
  <c r="Q6603" i="251"/>
  <c r="Q8008" i="251"/>
  <c r="Q9350" i="251"/>
  <c r="Q1494" i="251"/>
  <c r="Q3669" i="251"/>
  <c r="Q5413" i="251"/>
  <c r="Q6919" i="251"/>
  <c r="Q8305" i="251"/>
  <c r="Q9623" i="251"/>
  <c r="Q2034" i="251"/>
  <c r="Q4101" i="251"/>
  <c r="Q5765" i="251"/>
  <c r="Q7245" i="251"/>
  <c r="Q8611" i="251"/>
  <c r="Q9908" i="251"/>
  <c r="Q4324" i="251"/>
  <c r="Q6616" i="251"/>
  <c r="Q8990" i="251"/>
  <c r="Q1595" i="251"/>
  <c r="Q3755" i="251"/>
  <c r="Q5478" i="251"/>
  <c r="Q6977" i="251"/>
  <c r="Q8359" i="251"/>
  <c r="Q9676" i="251"/>
  <c r="Q574" i="251"/>
  <c r="Q4266" i="251"/>
  <c r="Q8485" i="251"/>
  <c r="Q1663" i="251"/>
  <c r="Q3875" i="251"/>
  <c r="Q5574" i="251"/>
  <c r="Q1335" i="251"/>
  <c r="Q4283" i="251"/>
  <c r="Q6516" i="251"/>
  <c r="Q8381" i="251"/>
  <c r="Q619" i="251"/>
  <c r="Q4056" i="251"/>
  <c r="Q6340" i="251"/>
  <c r="Q8281" i="251"/>
  <c r="Q9919" i="251"/>
  <c r="Q355" i="251"/>
  <c r="Q3636" i="251"/>
  <c r="Q5990" i="251"/>
  <c r="Q7941" i="251"/>
  <c r="Q9701" i="251"/>
  <c r="Q5118" i="251"/>
  <c r="Q9234" i="251"/>
  <c r="Q4291" i="251"/>
  <c r="Q1105" i="251"/>
  <c r="Q4120" i="251"/>
  <c r="Q6395" i="251"/>
  <c r="Q8279" i="251"/>
  <c r="Q10012" i="251"/>
  <c r="Q856" i="251"/>
  <c r="Q3975" i="251"/>
  <c r="Q6268" i="251"/>
  <c r="Q8167" i="251"/>
  <c r="Q9916" i="251"/>
  <c r="Q387" i="251"/>
  <c r="Q6341" i="251"/>
  <c r="Q6000" i="251"/>
  <c r="Q1259" i="251"/>
  <c r="Q4228" i="251"/>
  <c r="Q6475" i="251"/>
  <c r="Q8349" i="251"/>
  <c r="Q1702" i="251"/>
  <c r="Q2582" i="251"/>
  <c r="Q5204" i="251"/>
  <c r="Q7268" i="251"/>
  <c r="Q9085" i="251"/>
  <c r="Q2309" i="251"/>
  <c r="Q5069" i="251"/>
  <c r="Q7153" i="251"/>
  <c r="Q9028" i="251"/>
  <c r="Q2940" i="251"/>
  <c r="Q5481" i="251"/>
  <c r="Q7502" i="251"/>
  <c r="Q9298" i="251"/>
  <c r="Q2674" i="251"/>
  <c r="Q5280" i="251"/>
  <c r="Q7387" i="251"/>
  <c r="Q9253" i="251"/>
  <c r="Q1546" i="251"/>
  <c r="Q5806" i="251"/>
  <c r="Q8869" i="251"/>
  <c r="Q833" i="251"/>
  <c r="Q8872" i="251"/>
  <c r="Q8070" i="251"/>
  <c r="Q4807" i="251"/>
  <c r="Q8064" i="251"/>
  <c r="Q7045" i="251"/>
  <c r="Q2379" i="251"/>
  <c r="Q6359" i="251"/>
  <c r="Q9317" i="251"/>
  <c r="Q7518" i="251"/>
  <c r="Q264" i="251"/>
  <c r="Q1401" i="251"/>
  <c r="Q2874" i="251"/>
  <c r="Q1236" i="251"/>
  <c r="Q2350" i="251"/>
  <c r="Q1162" i="251"/>
  <c r="Q2256" i="251"/>
  <c r="Q3150" i="251"/>
  <c r="Q3781" i="251"/>
  <c r="Q2215" i="251"/>
  <c r="Q6803" i="251"/>
  <c r="Q1577" i="251"/>
  <c r="Q4679" i="251"/>
  <c r="Q1391" i="251"/>
  <c r="Q4062" i="251"/>
  <c r="Q6230" i="251"/>
  <c r="Q2270" i="251"/>
  <c r="Q4763" i="251"/>
  <c r="Q6846" i="251"/>
  <c r="Q563" i="251"/>
  <c r="Q3368" i="251"/>
  <c r="Q5663" i="251"/>
  <c r="Q7711" i="251"/>
  <c r="Q461" i="251"/>
  <c r="Q1611" i="251"/>
  <c r="Q998" i="251"/>
  <c r="Q77" i="251"/>
  <c r="Q448" i="251"/>
  <c r="Q1420" i="251"/>
  <c r="Q4748" i="251"/>
  <c r="Q7239" i="251"/>
  <c r="Q9432" i="251"/>
  <c r="Q3598" i="251"/>
  <c r="Q6326" i="251"/>
  <c r="Q8591" i="251"/>
  <c r="Q2698" i="251"/>
  <c r="Q5658" i="251"/>
  <c r="Q8012" i="251"/>
  <c r="Q3241" i="251"/>
  <c r="Q6059" i="251"/>
  <c r="Q8361" i="251"/>
  <c r="Q2167" i="251"/>
  <c r="Q5106" i="251"/>
  <c r="Q6850" i="251"/>
  <c r="Q7988" i="251"/>
  <c r="Q9080" i="251"/>
  <c r="Q1377" i="251"/>
  <c r="Q3189" i="251"/>
  <c r="Q4723" i="251"/>
  <c r="Q6024" i="251"/>
  <c r="Q7215" i="251"/>
  <c r="Q8330" i="251"/>
  <c r="Q9412" i="251"/>
  <c r="Q1563" i="251"/>
  <c r="Q3729" i="251"/>
  <c r="Q5454" i="251"/>
  <c r="Q6961" i="251"/>
  <c r="Q8343" i="251"/>
  <c r="Q9661" i="251"/>
  <c r="Q2093" i="251"/>
  <c r="Q4145" i="251"/>
  <c r="Q5850" i="251"/>
  <c r="Q7367" i="251"/>
  <c r="Q8769" i="251"/>
  <c r="Q451" i="251"/>
  <c r="Q2889" i="251"/>
  <c r="Q4796" i="251"/>
  <c r="Q6378" i="251"/>
  <c r="Q7796" i="251"/>
  <c r="Q9143" i="251"/>
  <c r="Q1068" i="251"/>
  <c r="Q3347" i="251"/>
  <c r="Q5161" i="251"/>
  <c r="Q6694" i="251"/>
  <c r="Q8096" i="251"/>
  <c r="Q9426" i="251"/>
  <c r="Q1648" i="251"/>
  <c r="Q3793" i="251"/>
  <c r="Q5513" i="251"/>
  <c r="Q7010" i="251"/>
  <c r="Q8390" i="251"/>
  <c r="Q9705" i="251"/>
  <c r="Q2184" i="251"/>
  <c r="Q4207" i="251"/>
  <c r="Q5862" i="251"/>
  <c r="Q7333" i="251"/>
  <c r="Q8692" i="251"/>
  <c r="Q9982" i="251"/>
  <c r="Q4547" i="251"/>
  <c r="Q6710" i="251"/>
  <c r="Q9159" i="251"/>
  <c r="Q1741" i="251"/>
  <c r="Q3873" i="251"/>
  <c r="Q5572" i="251"/>
  <c r="Q7067" i="251"/>
  <c r="Q8443" i="251"/>
  <c r="Q9755" i="251"/>
  <c r="Q840" i="251"/>
  <c r="Q4487" i="251"/>
  <c r="Q8697" i="251"/>
  <c r="Q1826" i="251"/>
  <c r="Q3995" i="251"/>
  <c r="Q5674" i="251"/>
  <c r="Q1548" i="251"/>
  <c r="Q4433" i="251"/>
  <c r="Q6638" i="251"/>
  <c r="Q8498" i="251"/>
  <c r="Q861" i="251"/>
  <c r="Q4212" i="251"/>
  <c r="Q6458" i="251"/>
  <c r="Q8394" i="251"/>
  <c r="Q870" i="251"/>
  <c r="Q616" i="251"/>
  <c r="Q3807" i="251"/>
  <c r="Q6123" i="251"/>
  <c r="Q8048" i="251"/>
  <c r="Q9807" i="251"/>
  <c r="Q5394" i="251"/>
  <c r="Q9449" i="251"/>
  <c r="Q4672" i="251"/>
  <c r="Q1341" i="251"/>
  <c r="Q4285" i="251"/>
  <c r="Q6522" i="251"/>
  <c r="Q8392" i="251"/>
  <c r="Q3818" i="251"/>
  <c r="Q1121" i="251"/>
  <c r="Q1117" i="251"/>
  <c r="Q4127" i="251"/>
  <c r="Q6396" i="251"/>
  <c r="Q8280" i="251"/>
  <c r="Q10013" i="251"/>
  <c r="Q991" i="251"/>
  <c r="Q6587" i="251"/>
  <c r="Q6342" i="251"/>
  <c r="Q1473" i="251"/>
  <c r="Q4382" i="251"/>
  <c r="Q6598" i="251"/>
  <c r="Q8460" i="251"/>
  <c r="Q8747" i="251"/>
  <c r="Q2770" i="251"/>
  <c r="Q5347" i="251"/>
  <c r="Q7388" i="251"/>
  <c r="Q9195" i="251"/>
  <c r="Q2491" i="251"/>
  <c r="Q5205" i="251"/>
  <c r="Q7269" i="251"/>
  <c r="Q9135" i="251"/>
  <c r="Q3126" i="251"/>
  <c r="Q5610" i="251"/>
  <c r="Q7614" i="251"/>
  <c r="Q9407" i="251"/>
  <c r="Q2857" i="251"/>
  <c r="Q5408" i="251"/>
  <c r="Q7503" i="251"/>
  <c r="Q9356" i="251"/>
  <c r="Q1899" i="251"/>
  <c r="Q6029" i="251"/>
  <c r="Q9041" i="251"/>
  <c r="Q1584" i="251"/>
  <c r="Q9221" i="251"/>
  <c r="Q8424" i="251"/>
  <c r="Q236" i="251"/>
  <c r="Q5044" i="251"/>
  <c r="Q8245" i="251"/>
  <c r="Q7415" i="251"/>
  <c r="Q2678" i="251"/>
  <c r="Q6552" i="251"/>
  <c r="Q9482" i="251"/>
  <c r="Q241" i="251"/>
  <c r="Q7802" i="251"/>
  <c r="Q1646" i="251"/>
  <c r="Q6547" i="251"/>
  <c r="Q5165" i="251"/>
  <c r="Q6741" i="251"/>
  <c r="Q878" i="251"/>
  <c r="Q5878" i="251"/>
  <c r="Q2396" i="251"/>
  <c r="Q6942" i="251"/>
  <c r="Q3006" i="251"/>
  <c r="Q7423" i="251"/>
  <c r="Q3296" i="251"/>
  <c r="Q3697" i="251"/>
  <c r="Q8658" i="251"/>
  <c r="Q2037" i="251"/>
  <c r="Q7593" i="251"/>
  <c r="Q5540" i="251"/>
  <c r="Q5020" i="251"/>
  <c r="Q9633" i="251"/>
  <c r="Q1878" i="251"/>
  <c r="Q6666" i="251"/>
  <c r="Q8909" i="251"/>
  <c r="Q3349" i="251"/>
  <c r="Q6144" i="251"/>
  <c r="Q8432" i="251"/>
  <c r="Q3084" i="251"/>
  <c r="Q6510" i="251"/>
  <c r="Q9266" i="251"/>
  <c r="Q3735" i="251"/>
  <c r="Q7053" i="251"/>
  <c r="Q9823" i="251"/>
  <c r="Q4413" i="251"/>
  <c r="Q7493" i="251"/>
  <c r="Q460" i="251"/>
  <c r="Q4802" i="251"/>
  <c r="Q7798" i="251"/>
  <c r="Q1944" i="251"/>
  <c r="Q5704" i="251"/>
  <c r="Q8555" i="251"/>
  <c r="Q3624" i="251"/>
  <c r="Q6888" i="251"/>
  <c r="Q9596" i="251"/>
  <c r="Q5961" i="251"/>
  <c r="Q753" i="251"/>
  <c r="Q4974" i="251"/>
  <c r="Q7938" i="251"/>
  <c r="Q3626" i="251"/>
  <c r="Q1598" i="251"/>
  <c r="Q5528" i="251"/>
  <c r="Q4199" i="251"/>
  <c r="Q8332" i="251"/>
  <c r="Q3976" i="251"/>
  <c r="Q8229" i="251"/>
  <c r="Q851" i="251"/>
  <c r="Q6266" i="251"/>
  <c r="Q9914" i="251"/>
  <c r="Q9811" i="251"/>
  <c r="Q9450" i="251"/>
  <c r="Q358" i="251"/>
  <c r="Q5991" i="251"/>
  <c r="Q9707" i="251"/>
  <c r="Q3463" i="251"/>
  <c r="Q7830" i="251"/>
  <c r="Q5731" i="251"/>
  <c r="Q4831" i="251"/>
  <c r="Q3486" i="251"/>
  <c r="Q7847" i="251"/>
  <c r="Q1502" i="251"/>
  <c r="Q6606" i="251"/>
  <c r="Q1815" i="251"/>
  <c r="Q6856" i="251"/>
  <c r="Q3039" i="251"/>
  <c r="Q7560" i="251"/>
  <c r="Q4457" i="251"/>
  <c r="Q8579" i="251"/>
  <c r="Q1735" i="251"/>
  <c r="Q8945" i="251"/>
  <c r="Q7517" i="251"/>
  <c r="Q7609" i="251"/>
  <c r="Q5289" i="251"/>
  <c r="Q5156" i="251"/>
  <c r="Q5831" i="251"/>
  <c r="Q5617" i="251"/>
  <c r="Q9223" i="251"/>
  <c r="Q3136" i="251"/>
  <c r="Q6957" i="251"/>
  <c r="Q4237" i="251"/>
  <c r="Q7633" i="251"/>
  <c r="Q4244" i="251"/>
  <c r="Q7739" i="251"/>
  <c r="Q1294" i="251"/>
  <c r="Q5966" i="251"/>
  <c r="Q9589" i="251"/>
  <c r="Q1833" i="251"/>
  <c r="Q6077" i="251"/>
  <c r="Q2867" i="251"/>
  <c r="Q6682" i="251"/>
  <c r="Q9587" i="251"/>
  <c r="Q5308" i="251"/>
  <c r="Q5218" i="251"/>
  <c r="Q9090" i="251"/>
  <c r="Q3655" i="251"/>
  <c r="Q7220" i="251"/>
  <c r="Q4050" i="251"/>
  <c r="Q7500" i="251"/>
  <c r="Q4556" i="251"/>
  <c r="Q7867" i="251"/>
  <c r="Q431" i="251"/>
  <c r="Q5152" i="251"/>
  <c r="Q8322" i="251"/>
  <c r="Q1192" i="251"/>
  <c r="Q5582" i="251"/>
  <c r="Q8679" i="251"/>
  <c r="Q1257" i="251"/>
  <c r="Q9454" i="251"/>
  <c r="Q9109" i="251"/>
  <c r="Q7490" i="251"/>
  <c r="Q6417" i="251"/>
  <c r="Q10017" i="251"/>
  <c r="Q4503" i="251"/>
  <c r="Q3332" i="251"/>
  <c r="Q8482" i="251"/>
  <c r="Q4627" i="251"/>
  <c r="Q3264" i="251"/>
  <c r="Q9775" i="251"/>
  <c r="Q5634" i="251"/>
  <c r="Q5123" i="251"/>
  <c r="Q2253" i="251"/>
  <c r="Q9870" i="251"/>
  <c r="Q4779" i="251"/>
  <c r="Q1992" i="251"/>
  <c r="Q8477" i="251"/>
  <c r="Q6370" i="251"/>
  <c r="Q9814" i="251"/>
  <c r="Q9579" i="251"/>
  <c r="Q9451" i="251"/>
  <c r="Q5677" i="251"/>
  <c r="Q9185" i="251"/>
  <c r="Q3855" i="251"/>
  <c r="Q4717" i="251"/>
  <c r="Q7759" i="251"/>
  <c r="Q680" i="251"/>
  <c r="Q3052" i="251"/>
  <c r="Q5957" i="251"/>
  <c r="Q5976" i="251"/>
  <c r="Q4411" i="251"/>
  <c r="Q9696" i="251"/>
  <c r="Q9429" i="251"/>
  <c r="Q6053" i="251"/>
  <c r="Q6096" i="251"/>
  <c r="Q6626" i="251"/>
  <c r="Q8201" i="251"/>
  <c r="Q4258" i="251"/>
  <c r="Q6185" i="251"/>
  <c r="Q9885" i="251"/>
  <c r="Q6762" i="251"/>
  <c r="Q5568" i="251"/>
  <c r="Q156" i="251"/>
  <c r="Q7396" i="251"/>
  <c r="Q4948" i="251"/>
  <c r="Q959" i="251"/>
  <c r="Q7162" i="251"/>
  <c r="Q9609" i="251"/>
  <c r="Q1300" i="251"/>
  <c r="Q1686" i="251"/>
  <c r="Q6579" i="251"/>
  <c r="Q5199" i="251"/>
  <c r="Q6773" i="251"/>
  <c r="Q927" i="251"/>
  <c r="Q5910" i="251"/>
  <c r="Q2438" i="251"/>
  <c r="Q6974" i="251"/>
  <c r="Q3045" i="251"/>
  <c r="Q7455" i="251"/>
  <c r="Q3745" i="251"/>
  <c r="Q8693" i="251"/>
  <c r="Q2097" i="251"/>
  <c r="Q7628" i="251"/>
  <c r="Q5616" i="251"/>
  <c r="Q5060" i="251"/>
  <c r="Q9665" i="251"/>
  <c r="Q1935" i="251"/>
  <c r="Q6702" i="251"/>
  <c r="Q8943" i="251"/>
  <c r="Q3404" i="251"/>
  <c r="Q6182" i="251"/>
  <c r="Q8466" i="251"/>
  <c r="Q3147" i="251"/>
  <c r="Q6555" i="251"/>
  <c r="Q9307" i="251"/>
  <c r="Q3794" i="251"/>
  <c r="Q7100" i="251"/>
  <c r="Q9864" i="251"/>
  <c r="Q4467" i="251"/>
  <c r="Q7537" i="251"/>
  <c r="Q547" i="251"/>
  <c r="Q4851" i="251"/>
  <c r="Q7843" i="251"/>
  <c r="Q2956" i="251"/>
  <c r="Q6424" i="251"/>
  <c r="Q9189" i="251"/>
  <c r="Q3688" i="251"/>
  <c r="Q6930" i="251"/>
  <c r="Q9637" i="251"/>
  <c r="Q6009" i="251"/>
  <c r="Q838" i="251"/>
  <c r="Q5025" i="251"/>
  <c r="Q7981" i="251"/>
  <c r="Q3756" i="251"/>
  <c r="Q1745" i="251"/>
  <c r="Q5625" i="251"/>
  <c r="Q4343" i="251"/>
  <c r="Q8445" i="251"/>
  <c r="Q4128" i="251"/>
  <c r="Q8336" i="251"/>
  <c r="Q968" i="251"/>
  <c r="Q6321" i="251"/>
  <c r="Q9960" i="251"/>
  <c r="Q9918" i="251"/>
  <c r="Q9711" i="251"/>
  <c r="Q495" i="251"/>
  <c r="Q6065" i="251"/>
  <c r="Q9759" i="251"/>
  <c r="Q3552" i="251"/>
  <c r="Q7890" i="251"/>
  <c r="Q5870" i="251"/>
  <c r="Q4977" i="251"/>
  <c r="Q3576" i="251"/>
  <c r="Q7902" i="251"/>
  <c r="Q1602" i="251"/>
  <c r="Q6671" i="251"/>
  <c r="Q1915" i="251"/>
  <c r="Q6908" i="251"/>
  <c r="Q3211" i="251"/>
  <c r="Q7677" i="251"/>
  <c r="Q4539" i="251"/>
  <c r="Q8631" i="251"/>
  <c r="Q2064" i="251"/>
  <c r="Q9129" i="251"/>
  <c r="Q7695" i="251"/>
  <c r="Q7693" i="251"/>
  <c r="Q5495" i="251"/>
  <c r="Q5288" i="251"/>
  <c r="Q6033" i="251"/>
  <c r="Q5712" i="251"/>
  <c r="Q9320" i="251"/>
  <c r="Q3262" i="251"/>
  <c r="Q7048" i="251"/>
  <c r="Q4341" i="251"/>
  <c r="Q7727" i="251"/>
  <c r="Q4371" i="251"/>
  <c r="Q7821" i="251"/>
  <c r="Q1470" i="251"/>
  <c r="Q6177" i="251"/>
  <c r="Q9681" i="251"/>
  <c r="Q2880" i="251"/>
  <c r="Q6885" i="251"/>
  <c r="Q2997" i="251"/>
  <c r="Q6788" i="251"/>
  <c r="Q9679" i="251"/>
  <c r="Q5436" i="251"/>
  <c r="Q5309" i="251"/>
  <c r="Q9262" i="251"/>
  <c r="Q3780" i="251"/>
  <c r="Q7301" i="251"/>
  <c r="Q4177" i="251"/>
  <c r="Q7586" i="251"/>
  <c r="Q4674" i="251"/>
  <c r="Q7963" i="251"/>
  <c r="Q600" i="251"/>
  <c r="Q5257" i="251"/>
  <c r="Q8414" i="251"/>
  <c r="Q1393" i="251"/>
  <c r="Q5693" i="251"/>
  <c r="Q8760" i="251"/>
  <c r="Q1651" i="251"/>
  <c r="Q9619" i="251"/>
  <c r="Q9655" i="251"/>
  <c r="Q2784" i="251"/>
  <c r="Q7931" i="251"/>
  <c r="Q6627" i="251"/>
  <c r="Q1848" i="251"/>
  <c r="Q5296" i="251"/>
  <c r="Q4781" i="251"/>
  <c r="Q8709" i="251"/>
  <c r="Q5645" i="251"/>
  <c r="Q4478" i="251"/>
  <c r="Q5874" i="251"/>
  <c r="Q5643" i="251"/>
  <c r="Q477" i="251"/>
  <c r="Q6717" i="251"/>
  <c r="Q5072" i="251"/>
  <c r="Q2988" i="251"/>
  <c r="Q9276" i="251"/>
  <c r="Q6609" i="251"/>
  <c r="Q4294" i="251"/>
  <c r="Q3933" i="251"/>
  <c r="Q5937" i="251"/>
  <c r="Q9367" i="251"/>
  <c r="Q4147" i="251"/>
  <c r="Q5467" i="251"/>
  <c r="Q3263" i="251"/>
  <c r="Q6212" i="251"/>
  <c r="Q4999" i="251"/>
  <c r="Q4402" i="251"/>
  <c r="Q6428" i="251"/>
  <c r="Q5505" i="251"/>
  <c r="Q7206" i="251"/>
  <c r="Q7110" i="251"/>
  <c r="Q560" i="251"/>
  <c r="Q6264" i="251"/>
  <c r="Q8037" i="251"/>
  <c r="Q7342" i="251"/>
  <c r="Q2197" i="251"/>
  <c r="Q8655" i="251"/>
  <c r="Q1466" i="251"/>
  <c r="Q1332" i="251"/>
  <c r="Q1726" i="251"/>
  <c r="Q6611" i="251"/>
  <c r="Q5233" i="251"/>
  <c r="Q6805" i="251"/>
  <c r="Q972" i="251"/>
  <c r="Q5942" i="251"/>
  <c r="Q3685" i="251"/>
  <c r="Q3086" i="251"/>
  <c r="Q7487" i="251"/>
  <c r="Q3796" i="251"/>
  <c r="Q8727" i="251"/>
  <c r="Q2156" i="251"/>
  <c r="Q7663" i="251"/>
  <c r="Q5698" i="251"/>
  <c r="Q5188" i="251"/>
  <c r="Q9761" i="251"/>
  <c r="Q2001" i="251"/>
  <c r="Q6738" i="251"/>
  <c r="Q8977" i="251"/>
  <c r="Q466" i="251"/>
  <c r="Q4141" i="251"/>
  <c r="Q6740" i="251"/>
  <c r="Q8978" i="251"/>
  <c r="Q3213" i="251"/>
  <c r="Q6601" i="251"/>
  <c r="Q9346" i="251"/>
  <c r="Q3853" i="251"/>
  <c r="Q7147" i="251"/>
  <c r="Q9901" i="251"/>
  <c r="Q24" i="251"/>
  <c r="Q4520" i="251"/>
  <c r="Q7580" i="251"/>
  <c r="Q630" i="251"/>
  <c r="Q4907" i="251"/>
  <c r="Q7884" i="251"/>
  <c r="Q3021" i="251"/>
  <c r="Q6468" i="251"/>
  <c r="Q9229" i="251"/>
  <c r="Q3744" i="251"/>
  <c r="Q6976" i="251"/>
  <c r="Q9675" i="251"/>
  <c r="Q6109" i="251"/>
  <c r="Q913" i="251"/>
  <c r="Q5077" i="251"/>
  <c r="Q8025" i="251"/>
  <c r="Q3874" i="251"/>
  <c r="Q1970" i="251"/>
  <c r="Q5722" i="251"/>
  <c r="Q4510" i="251"/>
  <c r="Q8550" i="251"/>
  <c r="Q4287" i="251"/>
  <c r="Q8505" i="251"/>
  <c r="Q1103" i="251"/>
  <c r="Q6394" i="251"/>
  <c r="Q10004" i="251"/>
  <c r="Q3199" i="251"/>
  <c r="Q9965" i="251"/>
  <c r="Q617" i="251"/>
  <c r="Q6124" i="251"/>
  <c r="Q9808" i="251"/>
  <c r="Q3639" i="251"/>
  <c r="Q7946" i="251"/>
  <c r="Q6072" i="251"/>
  <c r="Q5192" i="251"/>
  <c r="Q3657" i="251"/>
  <c r="Q7958" i="251"/>
  <c r="Q1703" i="251"/>
  <c r="Q6726" i="251"/>
  <c r="Q2016" i="251"/>
  <c r="Q6973" i="251"/>
  <c r="Q3309" i="251"/>
  <c r="Q7730" i="251"/>
  <c r="Q4613" i="251"/>
  <c r="Q8688" i="251"/>
  <c r="Q2223" i="251"/>
  <c r="Q9216" i="251"/>
  <c r="Q7877" i="251"/>
  <c r="Q7792" i="251"/>
  <c r="Q5710" i="251"/>
  <c r="Q5376" i="251"/>
  <c r="Q6149" i="251"/>
  <c r="Q5832" i="251"/>
  <c r="Q9485" i="251"/>
  <c r="Q3422" i="251"/>
  <c r="Q7160" i="251"/>
  <c r="Q4480" i="251"/>
  <c r="Q7819" i="251"/>
  <c r="Q4490" i="251"/>
  <c r="Q7915" i="251"/>
  <c r="Q1638" i="251"/>
  <c r="Q6296" i="251"/>
  <c r="Q9749" i="251"/>
  <c r="Q3876" i="251"/>
  <c r="Q7555" i="251"/>
  <c r="Q3158" i="251"/>
  <c r="Q6880" i="251"/>
  <c r="Q9747" i="251"/>
  <c r="Q5537" i="251"/>
  <c r="Q336" i="251"/>
  <c r="Q5437" i="251"/>
  <c r="Q3934" i="251"/>
  <c r="Q7400" i="251"/>
  <c r="Q4296" i="251"/>
  <c r="Q7688" i="251"/>
  <c r="Q4790" i="251"/>
  <c r="Q8040" i="251"/>
  <c r="Q801" i="251"/>
  <c r="Q5370" i="251"/>
  <c r="Q8494" i="251"/>
  <c r="Q1543" i="251"/>
  <c r="Q5805" i="251"/>
  <c r="Q8868" i="251"/>
  <c r="Q2027" i="251"/>
  <c r="Q9776" i="251"/>
  <c r="Q9940" i="251"/>
  <c r="Q5440" i="251"/>
  <c r="Q8348" i="251"/>
  <c r="Q6865" i="251"/>
  <c r="Q4757" i="251"/>
  <c r="Q5777" i="251"/>
  <c r="Q5834" i="251"/>
  <c r="Q8919" i="251"/>
  <c r="Q6820" i="251"/>
  <c r="Q5293" i="251"/>
  <c r="Q765" i="251"/>
  <c r="Q6106" i="251"/>
  <c r="Q849" i="251"/>
  <c r="Q6115" i="251"/>
  <c r="Q1322" i="251"/>
  <c r="Q10000" i="251"/>
  <c r="Q5335" i="251"/>
  <c r="Q3964" i="251"/>
  <c r="Q9769" i="251"/>
  <c r="Q6816" i="251"/>
  <c r="Q8309" i="251"/>
  <c r="Q6990" i="251"/>
  <c r="Q6184" i="251"/>
  <c r="Q9527" i="251"/>
  <c r="Q6214" i="251"/>
  <c r="Q8583" i="251"/>
  <c r="Q5515" i="251"/>
  <c r="Q6426" i="251"/>
  <c r="Q184" i="251"/>
  <c r="Q6701" i="251"/>
  <c r="Q8256" i="251"/>
  <c r="Q1498" i="251"/>
  <c r="Q1364" i="251"/>
  <c r="Q846" i="251"/>
  <c r="Q2844" i="251"/>
  <c r="Q6675" i="251"/>
  <c r="Q6228" i="251"/>
  <c r="Q6837" i="251"/>
  <c r="Q1021" i="251"/>
  <c r="Q5974" i="251"/>
  <c r="Q3724" i="251"/>
  <c r="Q3125" i="251"/>
  <c r="Q7519" i="251"/>
  <c r="Q3845" i="251"/>
  <c r="Q8761" i="251"/>
  <c r="Q2208" i="251"/>
  <c r="Q7698" i="251"/>
  <c r="Q5736" i="251"/>
  <c r="Q5228" i="251"/>
  <c r="Q9793" i="251"/>
  <c r="Q2115" i="251"/>
  <c r="Q6812" i="251"/>
  <c r="Q9046" i="251"/>
  <c r="Q535" i="251"/>
  <c r="Q4187" i="251"/>
  <c r="Q6777" i="251"/>
  <c r="Q9013" i="251"/>
  <c r="Q3271" i="251"/>
  <c r="Q6644" i="251"/>
  <c r="Q9386" i="251"/>
  <c r="Q3915" i="251"/>
  <c r="Q7191" i="251"/>
  <c r="Q9973" i="251"/>
  <c r="Q112" i="251"/>
  <c r="Q4578" i="251"/>
  <c r="Q7622" i="251"/>
  <c r="Q717" i="251"/>
  <c r="Q4955" i="251"/>
  <c r="Q7927" i="251"/>
  <c r="Q3091" i="251"/>
  <c r="Q6513" i="251"/>
  <c r="Q9269" i="251"/>
  <c r="Q3809" i="251"/>
  <c r="Q7018" i="251"/>
  <c r="Q9713" i="251"/>
  <c r="Q6155" i="251"/>
  <c r="Q1008" i="251"/>
  <c r="Q5125" i="251"/>
  <c r="Q8066" i="251"/>
  <c r="Q3987" i="251"/>
  <c r="Q2049" i="251"/>
  <c r="Q5768" i="251"/>
  <c r="Q4587" i="251"/>
  <c r="Q8614" i="251"/>
  <c r="Q4368" i="251"/>
  <c r="Q8562" i="251"/>
  <c r="Q2636" i="251"/>
  <c r="Q7304" i="251"/>
  <c r="Q3377" i="251"/>
  <c r="Q733" i="251"/>
  <c r="Q6194" i="251"/>
  <c r="Q9865" i="251"/>
  <c r="Q3726" i="251"/>
  <c r="Q7998" i="251"/>
  <c r="Q6205" i="251"/>
  <c r="Q5326" i="251"/>
  <c r="Q3743" i="251"/>
  <c r="Q8015" i="251"/>
  <c r="Q1807" i="251"/>
  <c r="Q6792" i="251"/>
  <c r="Q2124" i="251"/>
  <c r="Q7036" i="251"/>
  <c r="Q3394" i="251"/>
  <c r="Q7788" i="251"/>
  <c r="Q4694" i="251"/>
  <c r="Q8800" i="251"/>
  <c r="Q2356" i="251"/>
  <c r="Q9312" i="251"/>
  <c r="Q8154" i="251"/>
  <c r="Q7872" i="251"/>
  <c r="Q5922" i="251"/>
  <c r="Q5490" i="251"/>
  <c r="Q6364" i="251"/>
  <c r="Q5934" i="251"/>
  <c r="Q9575" i="251"/>
  <c r="Q3571" i="251"/>
  <c r="Q7242" i="251"/>
  <c r="Q4609" i="251"/>
  <c r="Q7913" i="251"/>
  <c r="Q4622" i="251"/>
  <c r="Q8003" i="251"/>
  <c r="Q1831" i="251"/>
  <c r="Q6384" i="251"/>
  <c r="Q9840" i="251"/>
  <c r="Q4624" i="251"/>
  <c r="Q8014" i="251"/>
  <c r="Q3301" i="251"/>
  <c r="Q6982" i="251"/>
  <c r="Q9838" i="251"/>
  <c r="Q102" i="251"/>
  <c r="Q5640" i="251"/>
  <c r="Q524" i="251"/>
  <c r="Q5541" i="251"/>
  <c r="Q4042" i="251"/>
  <c r="Q7491" i="251"/>
  <c r="Q4419" i="251"/>
  <c r="Q7764" i="251"/>
  <c r="Q4930" i="251"/>
  <c r="Q8141" i="251"/>
  <c r="Q1000" i="251"/>
  <c r="Q5486" i="251"/>
  <c r="Q8587" i="251"/>
  <c r="Q1730" i="251"/>
  <c r="Q5912" i="251"/>
  <c r="Q8942" i="251"/>
  <c r="Q2344" i="251"/>
  <c r="Q9930" i="251"/>
  <c r="Q6625" i="251"/>
  <c r="Q8750" i="251"/>
  <c r="Q7525" i="251"/>
  <c r="Q7164" i="251"/>
  <c r="Q6504" i="251"/>
  <c r="Q6533" i="251"/>
  <c r="Q350" i="251"/>
  <c r="Q9096" i="251"/>
  <c r="Q7924" i="251"/>
  <c r="Q6001" i="251"/>
  <c r="Q2701" i="251"/>
  <c r="Q6369" i="251"/>
  <c r="Q1692" i="251"/>
  <c r="Q6612" i="251"/>
  <c r="Q2145" i="251"/>
  <c r="Q5295" i="251"/>
  <c r="Q5778" i="251"/>
  <c r="Q5075" i="251"/>
  <c r="Q7024" i="251"/>
  <c r="Q479" i="251"/>
  <c r="Q9435" i="251"/>
  <c r="Q6418" i="251"/>
  <c r="Q9843" i="251"/>
  <c r="Q4657" i="251"/>
  <c r="Q6697" i="251"/>
  <c r="Q8998" i="251"/>
  <c r="Q7384" i="251"/>
  <c r="Q6534" i="251"/>
  <c r="Q6676" i="251"/>
  <c r="Q6902" i="251"/>
  <c r="Q152" i="251"/>
  <c r="Q1052" i="251"/>
  <c r="Q5984" i="251"/>
  <c r="Q3615" i="251"/>
  <c r="Q7846" i="251"/>
  <c r="Q6608" i="251"/>
  <c r="Q7115" i="251"/>
  <c r="Q8825" i="251"/>
  <c r="Q6898" i="251"/>
  <c r="Q1506" i="251"/>
  <c r="Q50" i="251"/>
  <c r="Q2490" i="251"/>
  <c r="Q1396" i="251"/>
  <c r="Q886" i="251"/>
  <c r="Q2878" i="251"/>
  <c r="Q6771" i="251"/>
  <c r="Q6260" i="251"/>
  <c r="Q6869" i="251"/>
  <c r="Q1066" i="251"/>
  <c r="Q6006" i="251"/>
  <c r="Q3762" i="251"/>
  <c r="Q3166" i="251"/>
  <c r="Q7551" i="251"/>
  <c r="Q3988" i="251"/>
  <c r="Q8864" i="251"/>
  <c r="Q2267" i="251"/>
  <c r="Q7735" i="251"/>
  <c r="Q5774" i="251"/>
  <c r="Q5272" i="251"/>
  <c r="Q9825" i="251"/>
  <c r="Q2230" i="251"/>
  <c r="Q6886" i="251"/>
  <c r="Q9114" i="251"/>
  <c r="Q607" i="251"/>
  <c r="Q4230" i="251"/>
  <c r="Q6813" i="251"/>
  <c r="Q9047" i="251"/>
  <c r="Q3341" i="251"/>
  <c r="Q6689" i="251"/>
  <c r="Q9424" i="251"/>
  <c r="Q3973" i="251"/>
  <c r="Q7235" i="251"/>
  <c r="Q10011" i="251"/>
  <c r="Q201" i="251"/>
  <c r="Q4632" i="251"/>
  <c r="Q7666" i="251"/>
  <c r="Q810" i="251"/>
  <c r="Q5007" i="251"/>
  <c r="Q7968" i="251"/>
  <c r="Q3156" i="251"/>
  <c r="Q6562" i="251"/>
  <c r="Q9310" i="251"/>
  <c r="Q3872" i="251"/>
  <c r="Q7065" i="251"/>
  <c r="Q9751" i="251"/>
  <c r="Q6252" i="251"/>
  <c r="Q1098" i="251"/>
  <c r="Q5182" i="251"/>
  <c r="Q8106" i="251"/>
  <c r="Q4045" i="251"/>
  <c r="Q2120" i="251"/>
  <c r="Q5819" i="251"/>
  <c r="Q4660" i="251"/>
  <c r="Q8666" i="251"/>
  <c r="Q4444" i="251"/>
  <c r="Q8618" i="251"/>
  <c r="Q2731" i="251"/>
  <c r="Q7362" i="251"/>
  <c r="Q3554" i="251"/>
  <c r="Q855" i="251"/>
  <c r="Q6267" i="251"/>
  <c r="Q9915" i="251"/>
  <c r="Q391" i="251"/>
  <c r="Q3817" i="251"/>
  <c r="Q8059" i="251"/>
  <c r="Q6459" i="251"/>
  <c r="Q5466" i="251"/>
  <c r="Q3831" i="251"/>
  <c r="Q8071" i="251"/>
  <c r="Q1912" i="251"/>
  <c r="Q6855" i="251"/>
  <c r="Q2213" i="251"/>
  <c r="Q7088" i="251"/>
  <c r="Q3487" i="251"/>
  <c r="Q7848" i="251"/>
  <c r="Q4774" i="251"/>
  <c r="Q8857" i="251"/>
  <c r="Q2525" i="251"/>
  <c r="Q9382" i="251"/>
  <c r="Q8328" i="251"/>
  <c r="Q7973" i="251"/>
  <c r="Q6148" i="251"/>
  <c r="Q5601" i="251"/>
  <c r="Q6564" i="251"/>
  <c r="Q6034" i="251"/>
  <c r="Q9647" i="251"/>
  <c r="Q3701" i="251"/>
  <c r="Q7341" i="251"/>
  <c r="Q4727" i="251"/>
  <c r="Q7993" i="251"/>
  <c r="Q4731" i="251"/>
  <c r="Q8089" i="251"/>
  <c r="Q1963" i="251"/>
  <c r="Q6496" i="251"/>
  <c r="Q9992" i="251"/>
  <c r="Q5208" i="251"/>
  <c r="Q8372" i="251"/>
  <c r="Q3445" i="251"/>
  <c r="Q7064" i="251"/>
  <c r="Q9905" i="251"/>
  <c r="Q335" i="251"/>
  <c r="Q5851" i="251"/>
  <c r="Q704" i="251"/>
  <c r="Q5641" i="251"/>
  <c r="Q4176" i="251"/>
  <c r="Q7585" i="251"/>
  <c r="Q4555" i="251"/>
  <c r="Q7866" i="251"/>
  <c r="Q208" i="251"/>
  <c r="Q5021" i="251"/>
  <c r="Q8232" i="251"/>
  <c r="Q1191" i="251"/>
  <c r="Q5581" i="251"/>
  <c r="Q8678" i="251"/>
  <c r="Q1898" i="251"/>
  <c r="Q6028" i="251"/>
  <c r="Q9040" i="251"/>
  <c r="Q2703" i="251"/>
  <c r="Q7089" i="251"/>
  <c r="Q9160" i="251"/>
  <c r="Q7932" i="251"/>
  <c r="Q9016" i="251"/>
  <c r="Q6980" i="251"/>
  <c r="Q7648" i="251"/>
  <c r="Q781" i="251"/>
  <c r="Q9293" i="251"/>
  <c r="Q9155" i="251"/>
  <c r="Q7177" i="251"/>
  <c r="Q3996" i="251"/>
  <c r="Q2414" i="251"/>
  <c r="Q7058" i="251"/>
  <c r="Q2785" i="251"/>
  <c r="Q2324" i="251"/>
  <c r="Q6049" i="251"/>
  <c r="Q6311" i="251"/>
  <c r="Q7261" i="251"/>
  <c r="Q4901" i="251"/>
  <c r="Q1130" i="251"/>
  <c r="Q6629" i="251"/>
  <c r="Q9986" i="251"/>
  <c r="Q9381" i="251"/>
  <c r="Q7437" i="251"/>
  <c r="Q2522" i="251"/>
  <c r="Q926" i="251"/>
  <c r="Q2912" i="251"/>
  <c r="Q6835" i="251"/>
  <c r="Q6324" i="251"/>
  <c r="Q6901" i="251"/>
  <c r="Q1111" i="251"/>
  <c r="Q6038" i="251"/>
  <c r="Q3879" i="251"/>
  <c r="Q3207" i="251"/>
  <c r="Q7583" i="251"/>
  <c r="Q4079" i="251"/>
  <c r="Q8932" i="251"/>
  <c r="Q2321" i="251"/>
  <c r="Q7770" i="251"/>
  <c r="Q5816" i="251"/>
  <c r="Q5863" i="251"/>
  <c r="Q2284" i="251"/>
  <c r="Q6922" i="251"/>
  <c r="Q9148" i="251"/>
  <c r="Q674" i="251"/>
  <c r="Q4272" i="251"/>
  <c r="Q6851" i="251"/>
  <c r="Q9081" i="251"/>
  <c r="Q3413" i="251"/>
  <c r="Q6734" i="251"/>
  <c r="Q9462" i="251"/>
  <c r="Q4084" i="251"/>
  <c r="Q7325" i="251"/>
  <c r="Q368" i="251"/>
  <c r="Q4741" i="251"/>
  <c r="Q7754" i="251"/>
  <c r="Q983" i="251"/>
  <c r="Q5115" i="251"/>
  <c r="Q8052" i="251"/>
  <c r="Q3216" i="251"/>
  <c r="Q6604" i="251"/>
  <c r="Q9351" i="251"/>
  <c r="Q3927" i="251"/>
  <c r="Q7112" i="251"/>
  <c r="Q9792" i="251"/>
  <c r="Q6305" i="251"/>
  <c r="Q1185" i="251"/>
  <c r="Q5229" i="251"/>
  <c r="Q8150" i="251"/>
  <c r="Q4156" i="251"/>
  <c r="Q2191" i="251"/>
  <c r="Q5868" i="251"/>
  <c r="Q4735" i="251"/>
  <c r="Q8718" i="251"/>
  <c r="Q4514" i="251"/>
  <c r="Q8674" i="251"/>
  <c r="Q2815" i="251"/>
  <c r="Q7425" i="251"/>
  <c r="Q3819" i="251"/>
  <c r="Q973" i="251"/>
  <c r="Q6328" i="251"/>
  <c r="Q9961" i="251"/>
  <c r="Q1581" i="251"/>
  <c r="Q3889" i="251"/>
  <c r="Q8111" i="251"/>
  <c r="Q6715" i="251"/>
  <c r="Q5732" i="251"/>
  <c r="Q3916" i="251"/>
  <c r="Q8126" i="251"/>
  <c r="Q2014" i="251"/>
  <c r="Q6907" i="251"/>
  <c r="Q2408" i="251"/>
  <c r="Q7216" i="251"/>
  <c r="Q4685" i="251"/>
  <c r="Q8687" i="251"/>
  <c r="Q4840" i="251"/>
  <c r="Q8916" i="251"/>
  <c r="Q4559" i="251"/>
  <c r="Q8510" i="251"/>
  <c r="Q63" i="251"/>
  <c r="Q8152" i="251"/>
  <c r="Q6450" i="251"/>
  <c r="Q5709" i="251"/>
  <c r="Q6660" i="251"/>
  <c r="Q446" i="251"/>
  <c r="Q6254" i="251"/>
  <c r="Q9813" i="251"/>
  <c r="Q3840" i="251"/>
  <c r="Q7435" i="251"/>
  <c r="Q4862" i="251"/>
  <c r="Q8086" i="251"/>
  <c r="Q4864" i="251"/>
  <c r="Q8196" i="251"/>
  <c r="Q2287" i="251"/>
  <c r="Q6593" i="251"/>
  <c r="Q5761" i="251"/>
  <c r="Q8646" i="251"/>
  <c r="Q3588" i="251"/>
  <c r="Q7171" i="251"/>
  <c r="Q9990" i="251"/>
  <c r="Q522" i="251"/>
  <c r="Q5967" i="251"/>
  <c r="Q929" i="251"/>
  <c r="Q5762" i="251"/>
  <c r="Q4295" i="251"/>
  <c r="Q7687" i="251"/>
  <c r="Q4659" i="251"/>
  <c r="Q7957" i="251"/>
  <c r="Q430" i="251"/>
  <c r="Q5149" i="251"/>
  <c r="Q8321" i="251"/>
  <c r="Q1392" i="251"/>
  <c r="Q5692" i="251"/>
  <c r="Q8759" i="251"/>
  <c r="Q2062" i="251"/>
  <c r="Q6120" i="251"/>
  <c r="Q9128" i="251"/>
  <c r="Q3055" i="251"/>
  <c r="Q7485" i="251"/>
  <c r="Q9523" i="251"/>
  <c r="Q8362" i="251"/>
  <c r="Q7630" i="251"/>
  <c r="Q8476" i="251"/>
  <c r="Q1277" i="251"/>
  <c r="Q9460" i="251"/>
  <c r="Q2126" i="251"/>
  <c r="Q8436" i="251"/>
  <c r="Q5349" i="251"/>
  <c r="Q6811" i="251"/>
  <c r="Q3426" i="251"/>
  <c r="Q7286" i="251"/>
  <c r="Q3469" i="251"/>
  <c r="Q2254" i="251"/>
  <c r="Q9431" i="251"/>
  <c r="Q6310" i="251"/>
  <c r="Q7399" i="251"/>
  <c r="Q7471" i="251"/>
  <c r="Q7745" i="251"/>
  <c r="Q2933" i="251"/>
  <c r="Q9902" i="251"/>
  <c r="Q2006" i="251"/>
  <c r="Q6866" i="251"/>
  <c r="Q6679" i="251"/>
  <c r="Q5225" i="251"/>
  <c r="Q7567" i="251"/>
  <c r="Q9693" i="251"/>
  <c r="Q7392" i="251"/>
  <c r="Q7108" i="251"/>
  <c r="Q8205" i="251"/>
  <c r="Q4271" i="251"/>
  <c r="Q2554" i="251"/>
  <c r="Q966" i="251"/>
  <c r="Q2946" i="251"/>
  <c r="Q7315" i="251"/>
  <c r="Q6933" i="251"/>
  <c r="Q1159" i="251"/>
  <c r="Q6070" i="251"/>
  <c r="Q3918" i="251"/>
  <c r="Q3247" i="251"/>
  <c r="Q7615" i="251"/>
  <c r="Q22" i="251"/>
  <c r="Q4797" i="251"/>
  <c r="Q9464" i="251"/>
  <c r="Q2374" i="251"/>
  <c r="Q7805" i="251"/>
  <c r="Q941" i="251"/>
  <c r="Q6985" i="251"/>
  <c r="Q5901" i="251"/>
  <c r="Q2336" i="251"/>
  <c r="Q6958" i="251"/>
  <c r="Q9182" i="251"/>
  <c r="Q747" i="251"/>
  <c r="Q4321" i="251"/>
  <c r="Q6887" i="251"/>
  <c r="Q9115" i="251"/>
  <c r="Q3470" i="251"/>
  <c r="Q6781" i="251"/>
  <c r="Q9503" i="251"/>
  <c r="Q4196" i="251"/>
  <c r="Q7408" i="251"/>
  <c r="Q546" i="251"/>
  <c r="Q4849" i="251"/>
  <c r="Q7838" i="251"/>
  <c r="Q1152" i="251"/>
  <c r="Q5215" i="251"/>
  <c r="Q8136" i="251"/>
  <c r="Q3284" i="251"/>
  <c r="Q6648" i="251"/>
  <c r="Q9389" i="251"/>
  <c r="Q3980" i="251"/>
  <c r="Q7154" i="251"/>
  <c r="Q9833" i="251"/>
  <c r="Q6348" i="251"/>
  <c r="Q1270" i="251"/>
  <c r="Q5284" i="251"/>
  <c r="Q8192" i="251"/>
  <c r="Q4375" i="251"/>
  <c r="Q3177" i="251"/>
  <c r="Q6573" i="251"/>
  <c r="Q5789" i="251"/>
  <c r="Q9542" i="251"/>
  <c r="Q5595" i="251"/>
  <c r="Q9606" i="251"/>
  <c r="Q2918" i="251"/>
  <c r="Q7479" i="251"/>
  <c r="Q3977" i="251"/>
  <c r="Q1216" i="251"/>
  <c r="Q6456" i="251"/>
  <c r="Q2081" i="251"/>
  <c r="Q4055" i="251"/>
  <c r="Q8226" i="251"/>
  <c r="Q6833" i="251"/>
  <c r="Q5871" i="251"/>
  <c r="Q4001" i="251"/>
  <c r="Q8184" i="251"/>
  <c r="Q2123" i="251"/>
  <c r="Q6972" i="251"/>
  <c r="Q2595" i="251"/>
  <c r="Q7332" i="251"/>
  <c r="Q4773" i="251"/>
  <c r="Q8746" i="251"/>
  <c r="Q4914" i="251"/>
  <c r="Q8965" i="251"/>
  <c r="Q4683" i="251"/>
  <c r="Q8700" i="251"/>
  <c r="Q434" i="251"/>
  <c r="Q8325" i="251"/>
  <c r="Q6659" i="251"/>
  <c r="Q5829" i="251"/>
  <c r="Q6860" i="251"/>
  <c r="Q842" i="251"/>
  <c r="Q6365" i="251"/>
  <c r="Q9893" i="251"/>
  <c r="Q3963" i="251"/>
  <c r="Q7521" i="251"/>
  <c r="Q86" i="251"/>
  <c r="Q4949" i="251"/>
  <c r="Q8173" i="251"/>
  <c r="Q4979" i="251"/>
  <c r="Q8269" i="251"/>
  <c r="Q2419" i="251"/>
  <c r="Q6684" i="251"/>
  <c r="Q6178" i="251"/>
  <c r="Q8817" i="251"/>
  <c r="Q3717" i="251"/>
  <c r="Q7264" i="251"/>
  <c r="Q911" i="251"/>
  <c r="Q6076" i="251"/>
  <c r="Q1088" i="251"/>
  <c r="Q5857" i="251"/>
  <c r="Q4418" i="251"/>
  <c r="Q7762" i="251"/>
  <c r="Q4784" i="251"/>
  <c r="Q8039" i="251"/>
  <c r="Q599" i="251"/>
  <c r="Q5256" i="251"/>
  <c r="Q8413" i="251"/>
  <c r="Q1542" i="251"/>
  <c r="Q5804" i="251"/>
  <c r="Q8867" i="251"/>
  <c r="Q2220" i="251"/>
  <c r="Q6241" i="251"/>
  <c r="Q9213" i="251"/>
  <c r="Q3340" i="251"/>
  <c r="Q353" i="251"/>
  <c r="Q7930" i="251"/>
  <c r="Q9824" i="251"/>
  <c r="Q8548" i="251"/>
  <c r="Q1128" i="251"/>
  <c r="Q8033" i="251"/>
  <c r="Q8879" i="251"/>
  <c r="Q1654" i="251"/>
  <c r="Q9628" i="251"/>
  <c r="Q9418" i="251"/>
  <c r="Q6567" i="251"/>
  <c r="Q7017" i="251"/>
  <c r="Q4031" i="251"/>
  <c r="Q7686" i="251"/>
  <c r="Q2450" i="251"/>
  <c r="Q4100" i="251"/>
  <c r="Q4477" i="251"/>
  <c r="Q6505" i="251"/>
  <c r="Q8845" i="251"/>
  <c r="Q7672" i="251"/>
  <c r="Q1512" i="251"/>
  <c r="Q3903" i="251"/>
  <c r="Q3338" i="251"/>
  <c r="Q7105" i="251"/>
  <c r="Q5447" i="251"/>
  <c r="Q7986" i="251"/>
  <c r="Q9997" i="251"/>
  <c r="Q8657" i="251"/>
  <c r="Q7299" i="251"/>
  <c r="Q7564" i="251"/>
  <c r="Q1448" i="251"/>
  <c r="Q566" i="251"/>
  <c r="Q2894" i="251"/>
  <c r="Q7574" i="251"/>
  <c r="Q10001" i="251"/>
  <c r="Q9271" i="251"/>
  <c r="Q78" i="251"/>
  <c r="Q8377" i="251"/>
  <c r="Q9611" i="251"/>
  <c r="Q7751" i="251"/>
  <c r="Q2165" i="251"/>
  <c r="Q1504" i="251"/>
  <c r="Q7992" i="251"/>
  <c r="Q3514" i="251"/>
  <c r="Q648" i="251"/>
  <c r="Q3618" i="251"/>
  <c r="Q361" i="251"/>
  <c r="Q2992" i="251"/>
  <c r="Q4799" i="251"/>
  <c r="Q6322" i="251"/>
  <c r="Q3746" i="251"/>
  <c r="Q2432" i="251"/>
  <c r="Q1693" i="251"/>
  <c r="Q7746" i="251"/>
  <c r="Q1447" i="251"/>
  <c r="Q4769" i="251"/>
  <c r="Q2586" i="251"/>
  <c r="Q1004" i="251"/>
  <c r="Q2980" i="251"/>
  <c r="Q7347" i="251"/>
  <c r="Q7029" i="251"/>
  <c r="Q1206" i="251"/>
  <c r="Q6102" i="251"/>
  <c r="Q3957" i="251"/>
  <c r="Q3329" i="251"/>
  <c r="Q7679" i="251"/>
  <c r="Q139" i="251"/>
  <c r="Q4841" i="251"/>
  <c r="Q9496" i="251"/>
  <c r="Q2537" i="251"/>
  <c r="Q7909" i="251"/>
  <c r="Q1007" i="251"/>
  <c r="Q7021" i="251"/>
  <c r="Q5943" i="251"/>
  <c r="Q2392" i="251"/>
  <c r="Q6994" i="251"/>
  <c r="Q9217" i="251"/>
  <c r="Q815" i="251"/>
  <c r="Q4366" i="251"/>
  <c r="Q6923" i="251"/>
  <c r="Q9149" i="251"/>
  <c r="Q3536" i="251"/>
  <c r="Q6825" i="251"/>
  <c r="Q9544" i="251"/>
  <c r="Q4251" i="251"/>
  <c r="Q7454" i="251"/>
  <c r="Q627" i="251"/>
  <c r="Q4906" i="251"/>
  <c r="Q7882" i="251"/>
  <c r="Q1245" i="251"/>
  <c r="Q5264" i="251"/>
  <c r="Q8176" i="251"/>
  <c r="Q3350" i="251"/>
  <c r="Q6695" i="251"/>
  <c r="Q9427" i="251"/>
  <c r="Q4043" i="251"/>
  <c r="Q7200" i="251"/>
  <c r="Q9871" i="251"/>
  <c r="Q6439" i="251"/>
  <c r="Q1353" i="251"/>
  <c r="Q5328" i="251"/>
  <c r="Q8234" i="251"/>
  <c r="Q4596" i="251"/>
  <c r="Q3243" i="251"/>
  <c r="Q6620" i="251"/>
  <c r="Q104" i="251"/>
  <c r="Q5858" i="251"/>
  <c r="Q9599" i="251"/>
  <c r="Q5664" i="251"/>
  <c r="Q9652" i="251"/>
  <c r="Q2999" i="251"/>
  <c r="Q7535" i="251"/>
  <c r="Q4129" i="251"/>
  <c r="Q1459" i="251"/>
  <c r="Q6584" i="251"/>
  <c r="Q7370" i="251"/>
  <c r="Q2472" i="251"/>
  <c r="Q4202" i="251"/>
  <c r="Q8335" i="251"/>
  <c r="Q6953" i="251"/>
  <c r="Q6135" i="251"/>
  <c r="Q4069" i="251"/>
  <c r="Q8239" i="251"/>
  <c r="Q2206" i="251"/>
  <c r="Q7035" i="251"/>
  <c r="Q2676" i="251"/>
  <c r="Q7389" i="251"/>
  <c r="Q4839" i="251"/>
  <c r="Q8798" i="251"/>
  <c r="Q4989" i="251"/>
  <c r="Q9026" i="251"/>
  <c r="Q4806" i="251"/>
  <c r="Q9048" i="251"/>
  <c r="Q625" i="251"/>
  <c r="Q8418" i="251"/>
  <c r="Q6859" i="251"/>
  <c r="Q5921" i="251"/>
  <c r="Q7046" i="251"/>
  <c r="Q1046" i="251"/>
  <c r="Q6461" i="251"/>
  <c r="Q9967" i="251"/>
  <c r="Q4223" i="251"/>
  <c r="Q7620" i="251"/>
  <c r="Q326" i="251"/>
  <c r="Q5084" i="251"/>
  <c r="Q8267" i="251"/>
  <c r="Q94" i="251"/>
  <c r="Q5086" i="251"/>
  <c r="Q8368" i="251"/>
  <c r="Q2597" i="251"/>
  <c r="Q6798" i="251"/>
  <c r="Q6596" i="251"/>
  <c r="Q8994" i="251"/>
  <c r="Q3862" i="251"/>
  <c r="Q7352" i="251"/>
  <c r="Q2724" i="251"/>
  <c r="Q1087" i="251"/>
  <c r="Q6298" i="251"/>
  <c r="Q1302" i="251"/>
  <c r="Q5975" i="251"/>
  <c r="Q4554" i="251"/>
  <c r="Q7865" i="251"/>
  <c r="Q4911" i="251"/>
  <c r="Q8140" i="251"/>
  <c r="Q800" i="251"/>
  <c r="Q5369" i="251"/>
  <c r="Q8493" i="251"/>
  <c r="Q1729" i="251"/>
  <c r="Q5911" i="251"/>
  <c r="Q8940" i="251"/>
  <c r="Q2353" i="251"/>
  <c r="Q6345" i="251"/>
  <c r="Q9303" i="251"/>
  <c r="Q3703" i="251"/>
  <c r="Q2743" i="251"/>
  <c r="Q8342" i="251"/>
  <c r="Q8972" i="251"/>
  <c r="Q3900" i="251"/>
  <c r="Q8650" i="251"/>
  <c r="Q9437" i="251"/>
  <c r="Q2029" i="251"/>
  <c r="Q9777" i="251"/>
  <c r="Q4391" i="251"/>
  <c r="Q7650" i="251"/>
  <c r="Q7260" i="251"/>
  <c r="Q4876" i="251"/>
  <c r="Q8104" i="251"/>
  <c r="Q4040" i="251"/>
  <c r="Q4640" i="251"/>
  <c r="Q6500" i="251"/>
  <c r="Q6761" i="251"/>
  <c r="Q1181" i="251"/>
  <c r="Q7901" i="251"/>
  <c r="Q4777" i="251"/>
  <c r="Q3630" i="251"/>
  <c r="Q4834" i="251"/>
  <c r="Q7298" i="251"/>
  <c r="Q5723" i="251"/>
  <c r="Q7527" i="251"/>
  <c r="Q3209" i="251"/>
  <c r="Q2618" i="251"/>
  <c r="Q1042" i="251"/>
  <c r="Q3014" i="251"/>
  <c r="Q7379" i="251"/>
  <c r="Q7061" i="251"/>
  <c r="Q1255" i="251"/>
  <c r="Q6134" i="251"/>
  <c r="Q4508" i="251"/>
  <c r="Q3408" i="251"/>
  <c r="Q7743" i="251"/>
  <c r="Q62" i="251"/>
  <c r="Q198" i="251"/>
  <c r="Q4881" i="251"/>
  <c r="Q9528" i="251"/>
  <c r="Q2591" i="251"/>
  <c r="Q7943" i="251"/>
  <c r="Q1079" i="251"/>
  <c r="Q7057" i="251"/>
  <c r="Q6021" i="251"/>
  <c r="Q3910" i="251"/>
  <c r="Q7533" i="251"/>
  <c r="Q9699" i="251"/>
  <c r="Q894" i="251"/>
  <c r="Q4408" i="251"/>
  <c r="Q6959" i="251"/>
  <c r="Q9184" i="251"/>
  <c r="Q3665" i="251"/>
  <c r="Q6916" i="251"/>
  <c r="Q9620" i="251"/>
  <c r="Q4305" i="251"/>
  <c r="Q7497" i="251"/>
  <c r="Q716" i="251"/>
  <c r="Q4952" i="251"/>
  <c r="Q7926" i="251"/>
  <c r="Q1328" i="251"/>
  <c r="Q5318" i="251"/>
  <c r="Q8220" i="251"/>
  <c r="Q3416" i="251"/>
  <c r="Q6742" i="251"/>
  <c r="Q9468" i="251"/>
  <c r="Q4152" i="251"/>
  <c r="Q7291" i="251"/>
  <c r="Q9946" i="251"/>
  <c r="Q6486" i="251"/>
  <c r="Q1430" i="251"/>
  <c r="Q5378" i="251"/>
  <c r="Q8274" i="251"/>
  <c r="Q4765" i="251"/>
  <c r="Q3306" i="251"/>
  <c r="Q6665" i="251"/>
  <c r="Q242" i="251"/>
  <c r="Q5924" i="251"/>
  <c r="Q9648" i="251"/>
  <c r="Q5730" i="251"/>
  <c r="Q9709" i="251"/>
  <c r="Q3095" i="251"/>
  <c r="Q7598" i="251"/>
  <c r="Q4288" i="251"/>
  <c r="Q1558" i="251"/>
  <c r="Q6640" i="251"/>
  <c r="Q9494" i="251"/>
  <c r="Q3010" i="251"/>
  <c r="Q4286" i="251"/>
  <c r="Q8393" i="251"/>
  <c r="Q7078" i="251"/>
  <c r="Q6460" i="251"/>
  <c r="Q4150" i="251"/>
  <c r="Q8292" i="251"/>
  <c r="Q2307" i="251"/>
  <c r="Q7087" i="251"/>
  <c r="Q2771" i="251"/>
  <c r="Q7442" i="251"/>
  <c r="Q4913" i="251"/>
  <c r="Q8856" i="251"/>
  <c r="Q5055" i="251"/>
  <c r="Q9084" i="251"/>
  <c r="Q4933" i="251"/>
  <c r="Q9403" i="251"/>
  <c r="Q66" i="251"/>
  <c r="Q827" i="251"/>
  <c r="Q8508" i="251"/>
  <c r="Q7236" i="251"/>
  <c r="Q6031" i="251"/>
  <c r="Q7975" i="251"/>
  <c r="Q7148" i="251"/>
  <c r="Q1418" i="251"/>
  <c r="Q6565" i="251"/>
  <c r="Q4336" i="251"/>
  <c r="Q7703" i="251"/>
  <c r="Q482" i="251"/>
  <c r="Q5195" i="251"/>
  <c r="Q8366" i="251"/>
  <c r="Q329" i="251"/>
  <c r="Q5206" i="251"/>
  <c r="Q8453" i="251"/>
  <c r="Q2725" i="251"/>
  <c r="Q6987" i="251"/>
  <c r="Q6883" i="251"/>
  <c r="Q9166" i="251"/>
  <c r="Q4000" i="251"/>
  <c r="Q7457" i="251"/>
  <c r="Q6683" i="251"/>
  <c r="Q1299" i="251"/>
  <c r="Q6385" i="251"/>
  <c r="Q1472" i="251"/>
  <c r="Q6180" i="251"/>
  <c r="Q4658" i="251"/>
  <c r="Q7956" i="251"/>
  <c r="Q206" i="251"/>
  <c r="Q5019" i="251"/>
  <c r="Q8212" i="251"/>
  <c r="Q994" i="251"/>
  <c r="Q5485" i="251"/>
  <c r="Q8586" i="251"/>
  <c r="Q1897" i="251"/>
  <c r="Q6027" i="251"/>
  <c r="Q9039" i="251"/>
  <c r="Q2514" i="251"/>
  <c r="Q6443" i="251"/>
  <c r="Q4015" i="251"/>
  <c r="Q4292" i="251"/>
  <c r="Q8546" i="251"/>
  <c r="Q9167" i="251"/>
  <c r="Q5548" i="251"/>
  <c r="Q9053" i="251"/>
  <c r="Q5835" i="251"/>
  <c r="Q2411" i="251"/>
  <c r="Q9931" i="251"/>
  <c r="Q7101" i="251"/>
  <c r="Q3619" i="251"/>
  <c r="Q8662" i="251"/>
  <c r="Q7470" i="251"/>
  <c r="Q5402" i="251"/>
  <c r="Q8536" i="251"/>
  <c r="Q5143" i="251"/>
  <c r="Q5171" i="251"/>
  <c r="Q8028" i="251"/>
  <c r="Q7197" i="251"/>
  <c r="Q3053" i="251"/>
  <c r="Q8102" i="251"/>
  <c r="Q396" i="251"/>
  <c r="Q9416" i="251"/>
  <c r="Q5776" i="251"/>
  <c r="Q6993" i="251"/>
  <c r="Q6095" i="251"/>
  <c r="Q7526" i="251"/>
  <c r="Q557" i="251"/>
  <c r="Q5977" i="251"/>
  <c r="Q8793" i="251"/>
  <c r="Q168" i="251"/>
  <c r="Q9921" i="251"/>
  <c r="Q7749" i="251"/>
  <c r="Q7950" i="251"/>
  <c r="Q2540" i="251"/>
  <c r="Q2196" i="251"/>
  <c r="Q3881" i="251"/>
  <c r="Q8380" i="251"/>
  <c r="Q9201" i="251"/>
  <c r="Q188" i="251"/>
  <c r="Q8171" i="251"/>
  <c r="Q2886" i="251"/>
  <c r="Q4406" i="251"/>
  <c r="Q8823" i="251"/>
  <c r="Q2261" i="251"/>
  <c r="Q266" i="251"/>
  <c r="Q2931" i="251"/>
  <c r="Q8162" i="251"/>
  <c r="Q8375" i="251"/>
  <c r="Q3572" i="251"/>
  <c r="Q9208" i="251"/>
  <c r="Q4758" i="251"/>
  <c r="Q6903" i="251"/>
  <c r="Q3926" i="251"/>
  <c r="Q8753" i="251"/>
  <c r="Q4403" i="251"/>
  <c r="Q8647" i="251"/>
  <c r="Q1941" i="251"/>
  <c r="Q2650" i="251"/>
  <c r="Q1122" i="251"/>
  <c r="Q3082" i="251"/>
  <c r="Q35" i="251"/>
  <c r="Q7093" i="251"/>
  <c r="Q1345" i="251"/>
  <c r="Q6198" i="251"/>
  <c r="Q4544" i="251"/>
  <c r="Q3530" i="251"/>
  <c r="Q7839" i="251"/>
  <c r="Q115" i="251"/>
  <c r="Q252" i="251"/>
  <c r="Q4923" i="251"/>
  <c r="Q9560" i="251"/>
  <c r="Q2644" i="251"/>
  <c r="Q7977" i="251"/>
  <c r="Q1290" i="251"/>
  <c r="Q7169" i="251"/>
  <c r="Q6097" i="251"/>
  <c r="Q3955" i="251"/>
  <c r="Q7568" i="251"/>
  <c r="Q9731" i="251"/>
  <c r="Q958" i="251"/>
  <c r="Q4453" i="251"/>
  <c r="Q6996" i="251"/>
  <c r="Q9218" i="251"/>
  <c r="Q3784" i="251"/>
  <c r="Q7005" i="251"/>
  <c r="Q9702" i="251"/>
  <c r="Q4364" i="251"/>
  <c r="Q7542" i="251"/>
  <c r="Q803" i="251"/>
  <c r="Q5004" i="251"/>
  <c r="Q7966" i="251"/>
  <c r="Q1414" i="251"/>
  <c r="Q5362" i="251"/>
  <c r="Q8264" i="251"/>
  <c r="Q3483" i="251"/>
  <c r="Q6786" i="251"/>
  <c r="Q9509" i="251"/>
  <c r="Q4264" i="251"/>
  <c r="Q7374" i="251"/>
  <c r="Q6530" i="251"/>
  <c r="Q1518" i="251"/>
  <c r="Q5425" i="251"/>
  <c r="Q8315" i="251"/>
  <c r="Q4918" i="251"/>
  <c r="Q3372" i="251"/>
  <c r="Q6711" i="251"/>
  <c r="Q354" i="251"/>
  <c r="Q5989" i="251"/>
  <c r="Q9698" i="251"/>
  <c r="Q5795" i="251"/>
  <c r="Q9762" i="251"/>
  <c r="Q3185" i="251"/>
  <c r="Q7653" i="251"/>
  <c r="Q4515" i="251"/>
  <c r="Q1666" i="251"/>
  <c r="Q6712" i="251"/>
  <c r="Q4367" i="251"/>
  <c r="Q8449" i="251"/>
  <c r="Q8956" i="251"/>
  <c r="Q6651" i="251"/>
  <c r="Q4297" i="251"/>
  <c r="Q8408" i="251"/>
  <c r="Q2407" i="251"/>
  <c r="Q7152" i="251"/>
  <c r="Q2943" i="251"/>
  <c r="Q7505" i="251"/>
  <c r="Q4988" i="251"/>
  <c r="Q8914" i="251"/>
  <c r="Q5134" i="251"/>
  <c r="Q9133" i="251"/>
  <c r="Q5034" i="251"/>
  <c r="Q9645" i="251"/>
  <c r="Q444" i="251"/>
  <c r="Q1038" i="251"/>
  <c r="Q8593" i="251"/>
  <c r="Q7611" i="251"/>
  <c r="Q6147" i="251"/>
  <c r="Q9483" i="251"/>
  <c r="Q7339" i="251"/>
  <c r="Q1606" i="251"/>
  <c r="Q6673" i="251"/>
  <c r="Q4475" i="251"/>
  <c r="Q7808" i="251"/>
  <c r="Q695" i="251"/>
  <c r="Q5297" i="251"/>
  <c r="Q8440" i="251"/>
  <c r="Q514" i="251"/>
  <c r="Q5306" i="251"/>
  <c r="Q8541" i="251"/>
  <c r="Q2879" i="251"/>
  <c r="Q7081" i="251"/>
  <c r="Q7082" i="251"/>
  <c r="Q9344" i="251"/>
  <c r="Q4113" i="251"/>
  <c r="Q7530" i="251"/>
  <c r="Q8886" i="251"/>
  <c r="Q1471" i="251"/>
  <c r="Q6497" i="251"/>
  <c r="Q1642" i="251"/>
  <c r="Q6307" i="251"/>
  <c r="Q4783" i="251"/>
  <c r="Q8038" i="251"/>
  <c r="Q415" i="251"/>
  <c r="Q5147" i="251"/>
  <c r="Q8313" i="251"/>
  <c r="Q1190" i="251"/>
  <c r="Q5580" i="251"/>
  <c r="Q8677" i="251"/>
  <c r="Q2059" i="251"/>
  <c r="Q6119" i="251"/>
  <c r="Q9127" i="251"/>
  <c r="Q2664" i="251"/>
  <c r="Q6548" i="251"/>
  <c r="Q4270" i="251"/>
  <c r="Q5642" i="251"/>
  <c r="Q2775" i="251"/>
  <c r="Q8749" i="251"/>
  <c r="Q9683" i="251"/>
  <c r="Q6960" i="251"/>
  <c r="Q9739" i="251"/>
  <c r="Q2738" i="251"/>
  <c r="Q9524" i="251"/>
  <c r="Q6502" i="251"/>
  <c r="Q9452" i="251"/>
  <c r="Q7661" i="251"/>
  <c r="Q6114" i="251"/>
  <c r="Q8923" i="251"/>
  <c r="Q5890" i="251"/>
  <c r="Q5675" i="251"/>
  <c r="Q9577" i="251"/>
  <c r="Q7398" i="251"/>
  <c r="Q4263" i="251"/>
  <c r="Q8301" i="251"/>
  <c r="Q1315" i="251"/>
  <c r="Q6503" i="251"/>
  <c r="Q9768" i="251"/>
  <c r="Q6999" i="251"/>
  <c r="Q7748" i="251"/>
  <c r="Q1423" i="251"/>
  <c r="Q6213" i="251"/>
  <c r="Q1057" i="251"/>
  <c r="Q7934" i="251"/>
  <c r="Q2887" i="251"/>
  <c r="Q4998" i="251"/>
  <c r="Q1535" i="251"/>
  <c r="Q3882" i="251"/>
  <c r="Q8791" i="251"/>
  <c r="Q4148" i="251"/>
  <c r="Q7577" i="251"/>
  <c r="Q9032" i="251"/>
  <c r="Q5238" i="251"/>
  <c r="Q2714" i="251"/>
  <c r="Q1200" i="251"/>
  <c r="Q3218" i="251"/>
  <c r="Q957" i="251"/>
  <c r="Q80" i="251"/>
  <c r="Q1534" i="251"/>
  <c r="Q4580" i="251"/>
  <c r="Q3568" i="251"/>
  <c r="Q7871" i="251"/>
  <c r="Q171" i="251"/>
  <c r="Q1225" i="251"/>
  <c r="Q307" i="251"/>
  <c r="Q6168" i="251"/>
  <c r="Q3440" i="251"/>
  <c r="Q8489" i="251"/>
  <c r="Q1361" i="251"/>
  <c r="Q7205" i="251"/>
  <c r="Q6139" i="251"/>
  <c r="Q4006" i="251"/>
  <c r="Q7604" i="251"/>
  <c r="Q9763" i="251"/>
  <c r="Q1030" i="251"/>
  <c r="Q4500" i="251"/>
  <c r="Q7033" i="251"/>
  <c r="Q9252" i="251"/>
  <c r="Q3848" i="251"/>
  <c r="Q7049" i="251"/>
  <c r="Q9740" i="251"/>
  <c r="Q1070" i="251"/>
  <c r="Q5163" i="251"/>
  <c r="Q8178" i="251"/>
  <c r="Q2018" i="251"/>
  <c r="Q5753" i="251"/>
  <c r="Q8597" i="251"/>
  <c r="Q2498" i="251"/>
  <c r="Q6091" i="251"/>
  <c r="Q8891" i="251"/>
  <c r="Q3539" i="251"/>
  <c r="Q6828" i="251"/>
  <c r="Q9547" i="251"/>
  <c r="Q4322" i="251"/>
  <c r="Q7420" i="251"/>
  <c r="Q6663" i="251"/>
  <c r="Q1661" i="251"/>
  <c r="Q5522" i="251"/>
  <c r="Q8402" i="251"/>
  <c r="Q5126" i="251"/>
  <c r="Q3432" i="251"/>
  <c r="Q6755" i="251"/>
  <c r="Q493" i="251"/>
  <c r="Q6063" i="251"/>
  <c r="Q9757" i="251"/>
  <c r="Q5869" i="251"/>
  <c r="Q9810" i="251"/>
  <c r="Q3266" i="251"/>
  <c r="Q7707" i="251"/>
  <c r="Q4671" i="251"/>
  <c r="Q1772" i="251"/>
  <c r="Q6768" i="251"/>
  <c r="Q3643" i="251"/>
  <c r="Q4443" i="251"/>
  <c r="Q8504" i="251"/>
  <c r="Q9066" i="251"/>
  <c r="Q6775" i="251"/>
  <c r="Q4455" i="251"/>
  <c r="Q8518" i="251"/>
  <c r="Q2487" i="251"/>
  <c r="Q7213" i="251"/>
  <c r="Q4234" i="251"/>
  <c r="Q8357" i="251"/>
  <c r="Q5054" i="251"/>
  <c r="Q8964" i="251"/>
  <c r="Q5203" i="251"/>
  <c r="Q9194" i="251"/>
  <c r="Q5154" i="251"/>
  <c r="Q9804" i="251"/>
  <c r="Q639" i="251"/>
  <c r="Q3406" i="251"/>
  <c r="Q9887" i="251"/>
  <c r="Q7801" i="251"/>
  <c r="Q6244" i="251"/>
  <c r="Q7696" i="251"/>
  <c r="Q1758" i="251"/>
  <c r="Q6861" i="251"/>
  <c r="Q4566" i="251"/>
  <c r="Q7899" i="251"/>
  <c r="Q873" i="251"/>
  <c r="Q5421" i="251"/>
  <c r="Q8539" i="251"/>
  <c r="Q699" i="251"/>
  <c r="Q5423" i="251"/>
  <c r="Q8635" i="251"/>
  <c r="Q3012" i="251"/>
  <c r="Q7173" i="251"/>
  <c r="Q7280" i="251"/>
  <c r="Q4238" i="251"/>
  <c r="Q7634" i="251"/>
  <c r="Q1641" i="251"/>
  <c r="Q6685" i="251"/>
  <c r="Q1834" i="251"/>
  <c r="Q6386" i="251"/>
  <c r="Q4910" i="251"/>
  <c r="Q8139" i="251"/>
  <c r="Q590" i="251"/>
  <c r="Q5248" i="251"/>
  <c r="Q8407" i="251"/>
  <c r="Q1386" i="251"/>
  <c r="Q5691" i="251"/>
  <c r="Q8758" i="251"/>
  <c r="Q2219" i="251"/>
  <c r="Q6233" i="251"/>
  <c r="Q9212" i="251"/>
  <c r="Q2799" i="251"/>
  <c r="Q6636" i="251"/>
  <c r="Q4552" i="251"/>
  <c r="Q7054" i="251"/>
  <c r="Q4337" i="251"/>
  <c r="Q9362" i="251"/>
  <c r="Q9974" i="251"/>
  <c r="Q8029" i="251"/>
  <c r="Q8654" i="251"/>
  <c r="Q1617" i="251"/>
  <c r="Q3056" i="251"/>
  <c r="Q1846" i="251"/>
  <c r="Q8648" i="251"/>
  <c r="Q7900" i="251"/>
  <c r="Q6610" i="251"/>
  <c r="Q9327" i="251"/>
  <c r="Q6406" i="251"/>
  <c r="Q6171" i="251"/>
  <c r="Q7631" i="251"/>
  <c r="Q5569" i="251"/>
  <c r="Q8487" i="251"/>
  <c r="Q2107" i="251"/>
  <c r="Q6979" i="251"/>
  <c r="Q8081" i="251"/>
  <c r="Q7933" i="251"/>
  <c r="Q1835" i="251"/>
  <c r="Q6429" i="251"/>
  <c r="Q9533" i="251"/>
  <c r="Q2605" i="251"/>
  <c r="Q3203" i="251"/>
  <c r="Q4718" i="251"/>
  <c r="Q1615" i="251"/>
  <c r="Q8995" i="251"/>
  <c r="Q6224" i="251"/>
  <c r="Q2993" i="251"/>
  <c r="Q400" i="251"/>
  <c r="Q2778" i="251"/>
  <c r="Q528" i="251"/>
  <c r="Q1240" i="251"/>
  <c r="Q3252" i="251"/>
  <c r="Q2239" i="251"/>
  <c r="Q127" i="251"/>
  <c r="Q1579" i="251"/>
  <c r="Q4616" i="251"/>
  <c r="Q3606" i="251"/>
  <c r="Q7903" i="251"/>
  <c r="Q234" i="251"/>
  <c r="Q1395" i="251"/>
  <c r="Q6208" i="251"/>
  <c r="Q3543" i="251"/>
  <c r="Q8557" i="251"/>
  <c r="Q1422" i="251"/>
  <c r="Q7241" i="251"/>
  <c r="Q6179" i="251"/>
  <c r="Q4048" i="251"/>
  <c r="Q7640" i="251"/>
  <c r="Q9795" i="251"/>
  <c r="Q1100" i="251"/>
  <c r="Q4546" i="251"/>
  <c r="Q7069" i="251"/>
  <c r="Q9284" i="251"/>
  <c r="Q3905" i="251"/>
  <c r="Q7096" i="251"/>
  <c r="Q9778" i="251"/>
  <c r="Q1163" i="251"/>
  <c r="Q5217" i="251"/>
  <c r="Q8222" i="251"/>
  <c r="Q2090" i="251"/>
  <c r="Q5799" i="251"/>
  <c r="Q8641" i="251"/>
  <c r="Q2566" i="251"/>
  <c r="Q6140" i="251"/>
  <c r="Q8935" i="251"/>
  <c r="Q3607" i="251"/>
  <c r="Q6872" i="251"/>
  <c r="Q9585" i="251"/>
  <c r="Q4373" i="251"/>
  <c r="Q7465" i="251"/>
  <c r="Q6796" i="251"/>
  <c r="Q1821" i="251"/>
  <c r="Q5623" i="251"/>
  <c r="Q8484" i="251"/>
  <c r="Q7510" i="251"/>
  <c r="Q3502" i="251"/>
  <c r="Q615" i="251"/>
  <c r="Q6122" i="251"/>
  <c r="Q9806" i="251"/>
  <c r="Q5928" i="251"/>
  <c r="Q9867" i="251"/>
  <c r="Q3365" i="251"/>
  <c r="Q7773" i="251"/>
  <c r="Q4830" i="251"/>
  <c r="Q1467" i="251"/>
  <c r="Q3187" i="251"/>
  <c r="Q7654" i="251"/>
  <c r="Q5529" i="251"/>
  <c r="Q9335" i="251"/>
  <c r="Q9177" i="251"/>
  <c r="Q6954" i="251"/>
  <c r="Q4535" i="251"/>
  <c r="Q8577" i="251"/>
  <c r="Q2675" i="251"/>
  <c r="Q7331" i="251"/>
  <c r="Q4309" i="251"/>
  <c r="Q8412" i="251"/>
  <c r="Q5129" i="251"/>
  <c r="Q9025" i="251"/>
  <c r="Q5346" i="251"/>
  <c r="Q9299" i="251"/>
  <c r="Q5271" i="251"/>
  <c r="Q9958" i="251"/>
  <c r="Q1043" i="251"/>
  <c r="Q3531" i="251"/>
  <c r="Q9954" i="251"/>
  <c r="Q8069" i="251"/>
  <c r="Q6449" i="251"/>
  <c r="Q7979" i="251"/>
  <c r="Q2095" i="251"/>
  <c r="Q6955" i="251"/>
  <c r="Q4712" i="251"/>
  <c r="Q7984" i="251"/>
  <c r="Q1059" i="251"/>
  <c r="Q5516" i="251"/>
  <c r="Q8623" i="251"/>
  <c r="Q908" i="251"/>
  <c r="Q5533" i="251"/>
  <c r="Q8714" i="251"/>
  <c r="Q3160" i="251"/>
  <c r="Q7271" i="251"/>
  <c r="Q7460" i="251"/>
  <c r="Q4342" i="251"/>
  <c r="Q7728" i="251"/>
  <c r="Q1964" i="251"/>
  <c r="Q6802" i="251"/>
  <c r="Q2142" i="251"/>
  <c r="Q6498" i="251"/>
  <c r="Q199" i="251"/>
  <c r="Q5016" i="251"/>
  <c r="Q8210" i="251"/>
  <c r="Q790" i="251"/>
  <c r="Q5359" i="251"/>
  <c r="Q8492" i="251"/>
  <c r="Q1539" i="251"/>
  <c r="Q5803" i="251"/>
  <c r="Q8854" i="251"/>
  <c r="Q2351" i="251"/>
  <c r="Q6344" i="251"/>
  <c r="Q9302" i="251"/>
  <c r="Q2958" i="251"/>
  <c r="Q6747" i="251"/>
  <c r="Q4846" i="251"/>
  <c r="Q8103" i="251"/>
  <c r="Q5416" i="251"/>
  <c r="Q9522" i="251"/>
  <c r="Q6490" i="251"/>
  <c r="Q9022" i="251"/>
  <c r="Q5836" i="251"/>
  <c r="Q3360" i="251"/>
  <c r="Q2033" i="251"/>
  <c r="Q8101" i="251"/>
  <c r="Q7282" i="251"/>
  <c r="Q9789" i="251"/>
  <c r="Q7062" i="251"/>
  <c r="Q6864" i="251"/>
  <c r="Q8034" i="251"/>
  <c r="Q727" i="251"/>
  <c r="Q6806" i="251"/>
  <c r="Q8711" i="251"/>
  <c r="Q3061" i="251"/>
  <c r="Q7834" i="251"/>
  <c r="Q9093" i="251"/>
  <c r="Q8133" i="251"/>
  <c r="Q2153" i="251"/>
  <c r="Q6680" i="251"/>
  <c r="Q9846" i="251"/>
  <c r="Q3222" i="251"/>
  <c r="Q5013" i="251"/>
  <c r="Q8373" i="251"/>
  <c r="Q8574" i="251"/>
  <c r="Q3858" i="251"/>
  <c r="Q4149" i="251"/>
  <c r="Q5504" i="251"/>
  <c r="Q9558" i="251"/>
  <c r="Q6274" i="251"/>
  <c r="Q2986" i="251"/>
  <c r="Q9770" i="251"/>
  <c r="Q6968" i="251"/>
  <c r="Q8567" i="251"/>
  <c r="Q9852" i="251"/>
  <c r="Q4778" i="251"/>
  <c r="Q2842" i="251"/>
  <c r="Q1877" i="251"/>
  <c r="Q568" i="251"/>
  <c r="Q1320" i="251"/>
  <c r="Q3286" i="251"/>
  <c r="Q3303" i="251"/>
  <c r="Q269" i="251"/>
  <c r="Q1624" i="251"/>
  <c r="Q4653" i="251"/>
  <c r="Q4764" i="251"/>
  <c r="Q8895" i="251"/>
  <c r="Q290" i="251"/>
  <c r="Q1455" i="251"/>
  <c r="Q6246" i="251"/>
  <c r="Q3649" i="251"/>
  <c r="Q8625" i="251"/>
  <c r="Q2322" i="251"/>
  <c r="Q7771" i="251"/>
  <c r="Q6217" i="251"/>
  <c r="Q4093" i="251"/>
  <c r="Q7675" i="251"/>
  <c r="Q9827" i="251"/>
  <c r="Q1179" i="251"/>
  <c r="Q4589" i="251"/>
  <c r="Q7107" i="251"/>
  <c r="Q9316" i="251"/>
  <c r="Q3968" i="251"/>
  <c r="Q7141" i="251"/>
  <c r="Q9819" i="251"/>
  <c r="Q1247" i="251"/>
  <c r="Q5270" i="251"/>
  <c r="Q8306" i="251"/>
  <c r="Q2159" i="251"/>
  <c r="Q5847" i="251"/>
  <c r="Q8681" i="251"/>
  <c r="Q2624" i="251"/>
  <c r="Q6188" i="251"/>
  <c r="Q8976" i="251"/>
  <c r="Q3733" i="251"/>
  <c r="Q6966" i="251"/>
  <c r="Q9664" i="251"/>
  <c r="Q4428" i="251"/>
  <c r="Q7506" i="251"/>
  <c r="Q6843" i="251"/>
  <c r="Q1891" i="251"/>
  <c r="Q5672" i="251"/>
  <c r="Q8527" i="251"/>
  <c r="Q7596" i="251"/>
  <c r="Q3569" i="251"/>
  <c r="Q731" i="251"/>
  <c r="Q6192" i="251"/>
  <c r="Q9855" i="251"/>
  <c r="Q5998" i="251"/>
  <c r="Q9917" i="251"/>
  <c r="Q3461" i="251"/>
  <c r="Q7826" i="251"/>
  <c r="Q4970" i="251"/>
  <c r="Q1889" i="251"/>
  <c r="Q3267" i="251"/>
  <c r="Q7717" i="251"/>
  <c r="Q5594" i="251"/>
  <c r="Q9392" i="251"/>
  <c r="Q9291" i="251"/>
  <c r="Q4611" i="251"/>
  <c r="Q8629" i="251"/>
  <c r="Q2858" i="251"/>
  <c r="Q7441" i="251"/>
  <c r="Q4390" i="251"/>
  <c r="Q8468" i="251"/>
  <c r="Q5202" i="251"/>
  <c r="Q9083" i="251"/>
  <c r="Q5482" i="251"/>
  <c r="Q9408" i="251"/>
  <c r="Q5372" i="251"/>
  <c r="Q5385" i="251"/>
  <c r="Q3683" i="251"/>
  <c r="Q8247" i="251"/>
  <c r="Q6658" i="251"/>
  <c r="Q8155" i="251"/>
  <c r="Q2243" i="251"/>
  <c r="Q7047" i="251"/>
  <c r="Q4833" i="251"/>
  <c r="Q8077" i="251"/>
  <c r="Q1282" i="251"/>
  <c r="Q5636" i="251"/>
  <c r="Q8712" i="251"/>
  <c r="Q1083" i="251"/>
  <c r="Q5638" i="251"/>
  <c r="Q8814" i="251"/>
  <c r="Q3323" i="251"/>
  <c r="Q7354" i="251"/>
  <c r="Q7741" i="251"/>
  <c r="Q4489" i="251"/>
  <c r="Q7820" i="251"/>
  <c r="Q2141" i="251"/>
  <c r="Q6988" i="251"/>
  <c r="Q2289" i="251"/>
  <c r="Q6597" i="251"/>
  <c r="Q406" i="251"/>
  <c r="Q5144" i="251"/>
  <c r="Q8312" i="251"/>
  <c r="Q961" i="251"/>
  <c r="Q5475" i="251"/>
  <c r="Q8585" i="251"/>
  <c r="Q1727" i="251"/>
  <c r="Q5906" i="251"/>
  <c r="Q8939" i="251"/>
  <c r="Q2513" i="251"/>
  <c r="Q6442" i="251"/>
  <c r="Q9378" i="251"/>
  <c r="Q3078" i="251"/>
  <c r="Q6845" i="251"/>
  <c r="Q5095" i="251"/>
  <c r="Q9326" i="251"/>
  <c r="Q6405" i="251"/>
  <c r="Q9669" i="251"/>
  <c r="Q9736" i="251"/>
  <c r="Q8478" i="251"/>
  <c r="Q3704" i="251"/>
  <c r="Q3771" i="251"/>
  <c r="Q9244" i="251"/>
  <c r="Q8300" i="251"/>
  <c r="Q7911" i="251"/>
  <c r="Q7476" i="251"/>
  <c r="Q7296" i="251"/>
  <c r="Q8254" i="251"/>
  <c r="Q2332" i="251"/>
  <c r="Q7861" i="251"/>
  <c r="Q8921" i="251"/>
  <c r="Q4033" i="251"/>
  <c r="Q8649" i="251"/>
  <c r="Q8365" i="251"/>
  <c r="Q2861" i="251"/>
  <c r="Q5763" i="251"/>
  <c r="Q7842" i="251"/>
  <c r="Q3482" i="251"/>
  <c r="Q1909" i="251"/>
  <c r="Q608" i="251"/>
  <c r="Q1398" i="251"/>
  <c r="Q3320" i="251"/>
  <c r="Q3337" i="251"/>
  <c r="Q316" i="251"/>
  <c r="Q2302" i="251"/>
  <c r="Q4725" i="251"/>
  <c r="Q4800" i="251"/>
  <c r="Q8927" i="251"/>
  <c r="Q349" i="251"/>
  <c r="Q6284" i="251"/>
  <c r="Q3698" i="251"/>
  <c r="Q8660" i="251"/>
  <c r="Q2375" i="251"/>
  <c r="Q7806" i="251"/>
  <c r="Q1629" i="251"/>
  <c r="Q7355" i="251"/>
  <c r="Q4139" i="251"/>
  <c r="Q7710" i="251"/>
  <c r="Q9859" i="251"/>
  <c r="Q1313" i="251"/>
  <c r="Q4676" i="251"/>
  <c r="Q7179" i="251"/>
  <c r="Q9380" i="251"/>
  <c r="Q449" i="251"/>
  <c r="Q4795" i="251"/>
  <c r="Q7794" i="251"/>
  <c r="Q1334" i="251"/>
  <c r="Q5320" i="251"/>
  <c r="Q8347" i="251"/>
  <c r="Q2232" i="251"/>
  <c r="Q5896" i="251"/>
  <c r="Q8721" i="251"/>
  <c r="Q2691" i="251"/>
  <c r="Q6236" i="251"/>
  <c r="Q9019" i="251"/>
  <c r="Q3852" i="251"/>
  <c r="Q7052" i="251"/>
  <c r="Q9743" i="251"/>
  <c r="Q1184" i="251"/>
  <c r="Q5227" i="251"/>
  <c r="Q8145" i="251"/>
  <c r="Q6934" i="251"/>
  <c r="Q1968" i="251"/>
  <c r="Q5720" i="251"/>
  <c r="Q8571" i="251"/>
  <c r="Q7684" i="251"/>
  <c r="Q3627" i="251"/>
  <c r="Q850" i="251"/>
  <c r="Q6265" i="251"/>
  <c r="Q9911" i="251"/>
  <c r="Q126" i="251"/>
  <c r="Q6071" i="251"/>
  <c r="Q9963" i="251"/>
  <c r="Q3549" i="251"/>
  <c r="Q7880" i="251"/>
  <c r="Q5254" i="251"/>
  <c r="Q2195" i="251"/>
  <c r="Q3373" i="251"/>
  <c r="Q7774" i="251"/>
  <c r="Q5661" i="251"/>
  <c r="Q9447" i="251"/>
  <c r="Q9394" i="251"/>
  <c r="Q4684" i="251"/>
  <c r="Q8686" i="251"/>
  <c r="Q2942" i="251"/>
  <c r="Q7504" i="251"/>
  <c r="Q4464" i="251"/>
  <c r="Q8525" i="251"/>
  <c r="Q5277" i="251"/>
  <c r="Q9132" i="251"/>
  <c r="Q5544" i="251"/>
  <c r="Q9457" i="251"/>
  <c r="Q5488" i="251"/>
  <c r="Q5603" i="251"/>
  <c r="Q3823" i="251"/>
  <c r="Q6756" i="251"/>
  <c r="Q8331" i="251"/>
  <c r="Q2409" i="251"/>
  <c r="Q7159" i="251"/>
  <c r="Q4944" i="251"/>
  <c r="Q8161" i="251"/>
  <c r="Q1451" i="251"/>
  <c r="Q5738" i="251"/>
  <c r="Q8804" i="251"/>
  <c r="Q1293" i="251"/>
  <c r="Q5757" i="251"/>
  <c r="Q8987" i="251"/>
  <c r="Q3452" i="251"/>
  <c r="Q7459" i="251"/>
  <c r="Q7918" i="251"/>
  <c r="Q4610" i="251"/>
  <c r="Q7914" i="251"/>
  <c r="Q2288" i="251"/>
  <c r="Q7174" i="251"/>
  <c r="Q2442" i="251"/>
  <c r="Q6688" i="251"/>
  <c r="Q588" i="251"/>
  <c r="Q5247" i="251"/>
  <c r="Q8406" i="251"/>
  <c r="Q1183" i="251"/>
  <c r="Q5579" i="251"/>
  <c r="Q8665" i="251"/>
  <c r="Q1895" i="251"/>
  <c r="Q6026" i="251"/>
  <c r="Q9038" i="251"/>
  <c r="Q2663" i="251"/>
  <c r="Q6546" i="251"/>
  <c r="Q9472" i="251"/>
  <c r="Q3253" i="251"/>
  <c r="Q6937" i="251"/>
  <c r="Q5352" i="251"/>
  <c r="Q6819" i="251"/>
  <c r="Q9952" i="251"/>
  <c r="Q1614" i="251"/>
  <c r="Q4016" i="251"/>
  <c r="Q5122" i="251"/>
  <c r="Q8486" i="251"/>
  <c r="Q8533" i="251"/>
  <c r="Q7705" i="251"/>
  <c r="Q7726" i="251"/>
  <c r="Q8469" i="251"/>
  <c r="Q3965" i="251"/>
  <c r="Q8881" i="251"/>
  <c r="Q352" i="251"/>
  <c r="Q9106" i="251"/>
  <c r="Q4878" i="251"/>
  <c r="Q476" i="251"/>
  <c r="Q1123" i="251"/>
  <c r="Q9052" i="251"/>
  <c r="Q8549" i="251"/>
  <c r="Q3180" i="251"/>
  <c r="Q7111" i="251"/>
  <c r="Q4724" i="251"/>
  <c r="Q3371" i="251"/>
  <c r="Q5311" i="251"/>
  <c r="Q857" i="251"/>
  <c r="Q548" i="251"/>
  <c r="Q2932" i="251"/>
  <c r="Q1683" i="251"/>
  <c r="Q4429" i="251"/>
  <c r="Q5299" i="251"/>
  <c r="Q1856" i="251"/>
  <c r="Q3476" i="251"/>
  <c r="Q4024" i="251"/>
  <c r="Q2012" i="251"/>
  <c r="Q6654" i="251"/>
  <c r="Q751" i="251"/>
  <c r="Q5791" i="251"/>
  <c r="Q576" i="251"/>
  <c r="Q3574" i="251"/>
  <c r="Q1227" i="251"/>
  <c r="Q279" i="251"/>
  <c r="Q1675" i="251"/>
  <c r="Q7380" i="251"/>
  <c r="Q5615" i="251"/>
  <c r="Q4663" i="251"/>
  <c r="Q9370" i="251"/>
  <c r="Q3295" i="251"/>
  <c r="Q8395" i="251"/>
  <c r="Q465" i="251"/>
  <c r="Q6410" i="251"/>
  <c r="Q8670" i="251"/>
  <c r="Q2875" i="251"/>
  <c r="Q5788" i="251"/>
  <c r="Q8125" i="251"/>
  <c r="Q1643" i="251"/>
  <c r="Q5507" i="251"/>
  <c r="Q8384" i="251"/>
  <c r="Q2368" i="251"/>
  <c r="Q6093" i="251"/>
  <c r="Q8937" i="251"/>
  <c r="Q3148" i="251"/>
  <c r="Q6560" i="251"/>
  <c r="Q9308" i="251"/>
  <c r="Q3604" i="251"/>
  <c r="Q6871" i="251"/>
  <c r="Q9584" i="251"/>
  <c r="Q1246" i="251"/>
  <c r="Q5265" i="251"/>
  <c r="Q8177" i="251"/>
  <c r="Q2249" i="251"/>
  <c r="Q5913" i="251"/>
  <c r="Q8736" i="251"/>
  <c r="Q4210" i="251"/>
  <c r="Q8906" i="251"/>
  <c r="Q3690" i="251"/>
  <c r="Q6932" i="251"/>
  <c r="Q9638" i="251"/>
  <c r="Q1186" i="251"/>
  <c r="Q8950" i="251"/>
  <c r="Q1010" i="251"/>
  <c r="Q5184" i="251"/>
  <c r="Q3631" i="251"/>
  <c r="Q7940" i="251"/>
  <c r="Q3270" i="251"/>
  <c r="Q7831" i="251"/>
  <c r="Q9292" i="251"/>
  <c r="Q5647" i="251"/>
  <c r="Q9445" i="251"/>
  <c r="Q8788" i="251"/>
  <c r="Q5255" i="251"/>
  <c r="Q4512" i="251"/>
  <c r="Q8560" i="251"/>
  <c r="Q1462" i="251"/>
  <c r="Q6585" i="251"/>
  <c r="Q4746" i="251"/>
  <c r="Q1375" i="251"/>
  <c r="Q6537" i="251"/>
  <c r="Q6152" i="251"/>
  <c r="Q5068" i="251"/>
  <c r="Q8969" i="251"/>
  <c r="Q5484" i="251"/>
  <c r="Q9358" i="251"/>
  <c r="Q2305" i="251"/>
  <c r="Q7085" i="251"/>
  <c r="Q2486" i="251"/>
  <c r="Q7267" i="251"/>
  <c r="Q211" i="251"/>
  <c r="Q8238" i="251"/>
  <c r="Q2240" i="251"/>
  <c r="Q8777" i="251"/>
  <c r="Q9405" i="251"/>
  <c r="Q5489" i="251"/>
  <c r="Q2067" i="251"/>
  <c r="Q9140" i="251"/>
  <c r="Q2530" i="251"/>
  <c r="Q4564" i="251"/>
  <c r="Q8425" i="251"/>
  <c r="Q2103" i="251"/>
  <c r="Q6256" i="251"/>
  <c r="Q9237" i="251"/>
  <c r="Q3300" i="251"/>
  <c r="Q6981" i="251"/>
  <c r="Q9837" i="251"/>
  <c r="Q3318" i="251"/>
  <c r="Q7080" i="251"/>
  <c r="Q9991" i="251"/>
  <c r="Q5207" i="251"/>
  <c r="Q8815" i="251"/>
  <c r="Q9993" i="251"/>
  <c r="Q1801" i="251"/>
  <c r="Q5964" i="251"/>
  <c r="Q8986" i="251"/>
  <c r="Q9907" i="251"/>
  <c r="Q4255" i="251"/>
  <c r="Q9261" i="251"/>
  <c r="Q4256" i="251"/>
  <c r="Q8100" i="251"/>
  <c r="Q2620" i="251"/>
  <c r="Q6535" i="251"/>
  <c r="Q9461" i="251"/>
  <c r="Q3069" i="251"/>
  <c r="Q6822" i="251"/>
  <c r="Q9716" i="251"/>
  <c r="Q3678" i="251"/>
  <c r="Q7223" i="251"/>
  <c r="Q4319" i="251"/>
  <c r="Q7690" i="251"/>
  <c r="Q4792" i="251"/>
  <c r="Q8042" i="251"/>
  <c r="Q8084" i="251"/>
  <c r="Q4877" i="251"/>
  <c r="Q3776" i="251"/>
  <c r="Q3485" i="251"/>
  <c r="Q6926" i="251"/>
  <c r="Q6002" i="251"/>
  <c r="Q9436" i="251"/>
  <c r="Q7002" i="251"/>
  <c r="Q9417" i="251"/>
  <c r="Q9263" i="251"/>
  <c r="Q4837" i="251"/>
  <c r="Q3707" i="251"/>
  <c r="Q1308" i="251"/>
  <c r="Q4626" i="251"/>
  <c r="Q9815" i="251"/>
  <c r="Q7297" i="251"/>
  <c r="Q3617" i="251"/>
  <c r="Q2325" i="251"/>
  <c r="Q763" i="251"/>
  <c r="Q4585" i="251"/>
  <c r="Q4603" i="251"/>
  <c r="Q2776" i="251"/>
  <c r="Q5668" i="251"/>
  <c r="Q8206" i="251"/>
  <c r="Q6048" i="251"/>
  <c r="Q3979" i="251"/>
  <c r="Q5837" i="251"/>
  <c r="Q3778" i="251"/>
  <c r="Q7109" i="251"/>
  <c r="Q1425" i="251"/>
  <c r="Q9691" i="251"/>
  <c r="Q4404" i="251"/>
  <c r="Q7760" i="251"/>
  <c r="Q9999" i="251"/>
  <c r="Q2619" i="251"/>
  <c r="Q3339" i="251"/>
  <c r="Q4110" i="251"/>
  <c r="Q4111" i="251"/>
  <c r="Q4146" i="251"/>
  <c r="Q9373" i="251"/>
  <c r="Q5769" i="251"/>
  <c r="Q4770" i="251"/>
  <c r="Q6998" i="251"/>
  <c r="Q1465" i="251"/>
  <c r="Q612" i="251"/>
  <c r="Q2326" i="251"/>
  <c r="Q5363" i="251"/>
  <c r="Q4423" i="251"/>
  <c r="Q4643" i="251"/>
  <c r="Q4206" i="251"/>
  <c r="Q2098" i="251"/>
  <c r="Q6718" i="251"/>
  <c r="Q845" i="251"/>
  <c r="Q5855" i="251"/>
  <c r="Q685" i="251"/>
  <c r="Q3668" i="251"/>
  <c r="Q2944" i="251"/>
  <c r="Q511" i="251"/>
  <c r="Q3438" i="251"/>
  <c r="Q8488" i="251"/>
  <c r="Q6285" i="251"/>
  <c r="Q4755" i="251"/>
  <c r="Q9434" i="251"/>
  <c r="Q3401" i="251"/>
  <c r="Q8463" i="251"/>
  <c r="Q746" i="251"/>
  <c r="Q6482" i="251"/>
  <c r="Q8739" i="251"/>
  <c r="Q2978" i="251"/>
  <c r="Q5866" i="251"/>
  <c r="Q8194" i="251"/>
  <c r="Q1788" i="251"/>
  <c r="Q5604" i="251"/>
  <c r="Q8471" i="251"/>
  <c r="Q3419" i="251"/>
  <c r="Q6829" i="251"/>
  <c r="Q9627" i="251"/>
  <c r="Q4136" i="251"/>
  <c r="Q7273" i="251"/>
  <c r="Q9934" i="251"/>
  <c r="Q27" i="251"/>
  <c r="Q4521" i="251"/>
  <c r="Q7581" i="251"/>
  <c r="Q9390" i="251"/>
  <c r="Q1415" i="251"/>
  <c r="Q5367" i="251"/>
  <c r="Q8265" i="251"/>
  <c r="Q2386" i="251"/>
  <c r="Q6007" i="251"/>
  <c r="Q8820" i="251"/>
  <c r="Q4651" i="251"/>
  <c r="Q9243" i="251"/>
  <c r="Q3928" i="251"/>
  <c r="Q7113" i="251"/>
  <c r="Q9794" i="251"/>
  <c r="Q3107" i="251"/>
  <c r="Q1187" i="251"/>
  <c r="Q5286" i="251"/>
  <c r="Q3806" i="251"/>
  <c r="Q8047" i="251"/>
  <c r="Q3464" i="251"/>
  <c r="Q7947" i="251"/>
  <c r="Q9499" i="251"/>
  <c r="Q5792" i="251"/>
  <c r="Q9543" i="251"/>
  <c r="Q9008" i="251"/>
  <c r="Q8002" i="251"/>
  <c r="Q5660" i="251"/>
  <c r="Q9446" i="251"/>
  <c r="Q3007" i="251"/>
  <c r="Q7544" i="251"/>
  <c r="Q5042" i="251"/>
  <c r="Q1698" i="251"/>
  <c r="Q6723" i="251"/>
  <c r="Q5281" i="251"/>
  <c r="Q9134" i="251"/>
  <c r="Q1276" i="251"/>
  <c r="Q6541" i="251"/>
  <c r="Q2480" i="251"/>
  <c r="Q7210" i="251"/>
  <c r="Q2769" i="251"/>
  <c r="Q7440" i="251"/>
  <c r="Q609" i="251"/>
  <c r="Q8417" i="251"/>
  <c r="Q2972" i="251"/>
  <c r="Q9319" i="251"/>
  <c r="Q7137" i="251"/>
  <c r="Q2528" i="251"/>
  <c r="Q9396" i="251"/>
  <c r="Q4710" i="251"/>
  <c r="Q4943" i="251"/>
  <c r="Q8704" i="251"/>
  <c r="Q2410" i="251"/>
  <c r="Q6464" i="251"/>
  <c r="Q3587" i="251"/>
  <c r="Q7170" i="251"/>
  <c r="Q9989" i="251"/>
  <c r="Q3590" i="251"/>
  <c r="Q7270" i="251"/>
  <c r="Q333" i="251"/>
  <c r="Q5435" i="251"/>
  <c r="Q8992" i="251"/>
  <c r="Q2133" i="251"/>
  <c r="Q6173" i="251"/>
  <c r="Q9162" i="251"/>
  <c r="Q4493" i="251"/>
  <c r="Q9590" i="251"/>
  <c r="Q4501" i="251"/>
  <c r="Q8272" i="251"/>
  <c r="Q2935" i="251"/>
  <c r="Q6733" i="251"/>
  <c r="Q9631" i="251"/>
  <c r="Q3363" i="251"/>
  <c r="Q7026" i="251"/>
  <c r="Q9875" i="251"/>
  <c r="Q3937" i="251"/>
  <c r="Q7402" i="251"/>
  <c r="Q4557" i="251"/>
  <c r="Q7868" i="251"/>
  <c r="Q210" i="251"/>
  <c r="Q5033" i="251"/>
  <c r="Q8237" i="251"/>
  <c r="Q8481" i="251"/>
  <c r="Q5888" i="251"/>
  <c r="Q4879" i="251"/>
  <c r="Q4884" i="251"/>
  <c r="Q4105" i="251"/>
  <c r="Q7809" i="251"/>
  <c r="Q7395" i="251"/>
  <c r="Q7469" i="251"/>
  <c r="Q5563" i="251"/>
  <c r="Q6807" i="251"/>
  <c r="Q4274" i="251"/>
  <c r="Q2443" i="251"/>
  <c r="Q5644" i="251"/>
  <c r="Q8751" i="251"/>
  <c r="Q5002" i="251"/>
  <c r="Q2987" i="251"/>
  <c r="Q3653" i="251"/>
  <c r="Q5121" i="251"/>
  <c r="Q6817" i="251"/>
  <c r="Q4338" i="251"/>
  <c r="Q6407" i="251"/>
  <c r="Q10002" i="251"/>
  <c r="Q8209" i="251"/>
  <c r="Q5338" i="251"/>
  <c r="Q7651" i="251"/>
  <c r="Q4392" i="251"/>
  <c r="Q7750" i="251"/>
  <c r="Q2163" i="251"/>
  <c r="Q9995" i="251"/>
  <c r="Q5468" i="251"/>
  <c r="Q8818" i="251"/>
  <c r="Q1847" i="251"/>
  <c r="Q5565" i="251"/>
  <c r="Q7218" i="251"/>
  <c r="Q4647" i="251"/>
  <c r="Q6427" i="251"/>
  <c r="Q4656" i="251"/>
  <c r="Q9996" i="251"/>
  <c r="Q7163" i="251"/>
  <c r="Q6275" i="251"/>
  <c r="Q2328" i="251"/>
  <c r="Q3481" i="251"/>
  <c r="Q2363" i="251"/>
  <c r="Q5459" i="251"/>
  <c r="Q4459" i="251"/>
  <c r="Q4715" i="251"/>
  <c r="Q4243" i="251"/>
  <c r="Q2143" i="251"/>
  <c r="Q6750" i="251"/>
  <c r="Q2271" i="251"/>
  <c r="Q6847" i="251"/>
  <c r="Q3721" i="251"/>
  <c r="Q2996" i="251"/>
  <c r="Q567" i="251"/>
  <c r="Q3494" i="251"/>
  <c r="Q8522" i="251"/>
  <c r="Q6362" i="251"/>
  <c r="Q5382" i="251"/>
  <c r="Q3455" i="251"/>
  <c r="Q8497" i="251"/>
  <c r="Q814" i="251"/>
  <c r="Q6520" i="251"/>
  <c r="Q8773" i="251"/>
  <c r="Q3035" i="251"/>
  <c r="Q5904" i="251"/>
  <c r="Q8228" i="251"/>
  <c r="Q4780" i="251"/>
  <c r="Q3178" i="251"/>
  <c r="Q8288" i="251"/>
  <c r="Q5239" i="251"/>
  <c r="Q3515" i="251"/>
  <c r="Q5015" i="251"/>
  <c r="Q4504" i="251"/>
  <c r="Q1522" i="251"/>
  <c r="Q1697" i="251"/>
  <c r="Q4165" i="251"/>
  <c r="Q7660" i="251"/>
  <c r="Q7181" i="251"/>
  <c r="Q683" i="251"/>
  <c r="Q3145" i="251"/>
  <c r="Q2772" i="251"/>
  <c r="Q7409" i="251"/>
  <c r="Q9951" i="251"/>
  <c r="Q3524" i="251"/>
  <c r="Q6840" i="251"/>
  <c r="Q9791" i="251"/>
  <c r="Q3231" i="251"/>
  <c r="Q8756" i="251"/>
  <c r="Q1368" i="251"/>
  <c r="Q4625" i="251"/>
  <c r="Q4983" i="251"/>
  <c r="Q3740" i="251"/>
  <c r="Q5517" i="251"/>
  <c r="Q4623" i="251"/>
  <c r="Q6589" i="251"/>
  <c r="Q3997" i="251"/>
  <c r="Q8707" i="251"/>
  <c r="Q1047" i="251"/>
  <c r="Q4711" i="251"/>
  <c r="Q8961" i="251"/>
  <c r="Q9730" i="251"/>
  <c r="Q5046" i="251"/>
  <c r="Q4331" i="251"/>
  <c r="Q822" i="251"/>
  <c r="Q2941" i="251"/>
  <c r="Q2575" i="251"/>
  <c r="Q1137" i="251"/>
  <c r="Q8917" i="251"/>
  <c r="Q1599" i="251"/>
  <c r="Q5596" i="251"/>
  <c r="Q3374" i="251"/>
  <c r="Q5926" i="251"/>
  <c r="Q8278" i="251"/>
  <c r="Q3736" i="251"/>
  <c r="Q990" i="251"/>
  <c r="Q1456" i="251"/>
  <c r="Q5480" i="251"/>
  <c r="Q3431" i="251"/>
  <c r="Q9834" i="251"/>
  <c r="Q3981" i="251"/>
  <c r="Q4705" i="251"/>
  <c r="Q8233" i="251"/>
  <c r="Q1352" i="251"/>
  <c r="Q9781" i="251"/>
  <c r="Q3914" i="251"/>
  <c r="Q4691" i="251"/>
  <c r="Q7364" i="251"/>
  <c r="Q8893" i="251"/>
  <c r="Q2304" i="251"/>
  <c r="Q5213" i="251"/>
  <c r="Q7920" i="251"/>
  <c r="Q1571" i="251"/>
  <c r="Q7885" i="251"/>
  <c r="Q2975" i="251"/>
  <c r="Q7978" i="251"/>
  <c r="Q9945" i="251"/>
  <c r="Q1549" i="251"/>
  <c r="Q798" i="251"/>
  <c r="Q5950" i="251"/>
  <c r="Q3792" i="251"/>
  <c r="Q3436" i="251"/>
  <c r="Q2966" i="251"/>
  <c r="Q4236" i="251"/>
  <c r="Q2851" i="251"/>
  <c r="Q7217" i="251"/>
  <c r="Q9576" i="251"/>
  <c r="Q4721" i="251"/>
  <c r="Q1838" i="251"/>
  <c r="Q3621" i="251"/>
  <c r="Q8538" i="251"/>
  <c r="Q4235" i="251"/>
  <c r="Q682" i="251"/>
  <c r="Q872" i="251"/>
  <c r="Q9092" i="251"/>
  <c r="Q2899" i="251"/>
  <c r="Q7244" i="251"/>
  <c r="Q6315" i="251"/>
  <c r="Q6308" i="251"/>
  <c r="Q2786" i="251"/>
  <c r="Q1694" i="251"/>
  <c r="Q7316" i="251"/>
  <c r="Q9884" i="251"/>
  <c r="Q3382" i="251"/>
  <c r="Q6745" i="251"/>
  <c r="Q9632" i="251"/>
  <c r="Q2936" i="251"/>
  <c r="Q8664" i="251"/>
  <c r="Q1182" i="251"/>
  <c r="Q4381" i="251"/>
  <c r="Q4866" i="251"/>
  <c r="Q2136" i="251"/>
  <c r="Q5422" i="251"/>
  <c r="Q4491" i="251"/>
  <c r="Q6493" i="251"/>
  <c r="Q3861" i="251"/>
  <c r="Q8608" i="251"/>
  <c r="Q847" i="251"/>
  <c r="Q4465" i="251"/>
  <c r="Q8874" i="251"/>
  <c r="Q9644" i="251"/>
  <c r="Q4810" i="251"/>
  <c r="Q4189" i="251"/>
  <c r="Q433" i="251"/>
  <c r="Q2576" i="251"/>
  <c r="Q2405" i="251"/>
  <c r="Q9301" i="251"/>
  <c r="Q8858" i="251"/>
  <c r="Q1131" i="251"/>
  <c r="Q5453" i="251"/>
  <c r="Q3268" i="251"/>
  <c r="Q5860" i="251"/>
  <c r="Q8214" i="251"/>
  <c r="Q2737" i="251"/>
  <c r="Q745" i="251"/>
  <c r="Q1212" i="251"/>
  <c r="Q5432" i="251"/>
  <c r="Q3305" i="251"/>
  <c r="Q9714" i="251"/>
  <c r="Q3811" i="251"/>
  <c r="Q4431" i="251"/>
  <c r="Q8189" i="251"/>
  <c r="Q1267" i="251"/>
  <c r="Q8515" i="251"/>
  <c r="Q1873" i="251"/>
  <c r="Q4636" i="251"/>
  <c r="Q7319" i="251"/>
  <c r="Q8853" i="251"/>
  <c r="Q2237" i="251"/>
  <c r="Q5159" i="251"/>
  <c r="Q7886" i="251"/>
  <c r="Q1511" i="251"/>
  <c r="Q7851" i="251"/>
  <c r="Q2164" i="251"/>
  <c r="Q7910" i="251"/>
  <c r="Q9913" i="251"/>
  <c r="Q1486" i="251"/>
  <c r="Q614" i="251"/>
  <c r="Q5918" i="251"/>
  <c r="Q3753" i="251"/>
  <c r="Q3113" i="251"/>
  <c r="Q2898" i="251"/>
  <c r="Q3330" i="251"/>
  <c r="Q9851" i="251"/>
  <c r="Q2476" i="251"/>
  <c r="Q6314" i="251"/>
  <c r="Q6263" i="251"/>
  <c r="Q4162" i="251"/>
  <c r="Q2614" i="251"/>
  <c r="Q7290" i="251"/>
  <c r="Q9938" i="251"/>
  <c r="Q3622" i="251"/>
  <c r="Q187" i="251"/>
  <c r="Q7436" i="251"/>
  <c r="Q1521" i="251"/>
  <c r="Q6809" i="251"/>
  <c r="Q5552" i="251"/>
  <c r="Q2146" i="251"/>
  <c r="Q395" i="251"/>
  <c r="Q7225" i="251"/>
  <c r="Q9799" i="251"/>
  <c r="Q3250" i="251"/>
  <c r="Q6634" i="251"/>
  <c r="Q9538" i="251"/>
  <c r="Q2793" i="251"/>
  <c r="Q8584" i="251"/>
  <c r="Q960" i="251"/>
  <c r="Q4117" i="251"/>
  <c r="Q4733" i="251"/>
  <c r="Q5305" i="251"/>
  <c r="Q9841" i="251"/>
  <c r="Q4372" i="251"/>
  <c r="Q6383" i="251"/>
  <c r="Q3709" i="251"/>
  <c r="Q8530" i="251"/>
  <c r="Q678" i="251"/>
  <c r="Q4335" i="251"/>
  <c r="Q8517" i="251"/>
  <c r="Q9570" i="251"/>
  <c r="Q4451" i="251"/>
  <c r="Q4085" i="251"/>
  <c r="Q2406" i="251"/>
  <c r="Q2203" i="251"/>
  <c r="Q9255" i="251"/>
  <c r="Q8801" i="251"/>
  <c r="Q9975" i="251"/>
  <c r="Q1022" i="251"/>
  <c r="Q5325" i="251"/>
  <c r="Q3190" i="251"/>
  <c r="Q5793" i="251"/>
  <c r="Q8165" i="251"/>
  <c r="Q1778" i="251"/>
  <c r="Q497" i="251"/>
  <c r="Q10003" i="251"/>
  <c r="Q1089" i="251"/>
  <c r="Q5383" i="251"/>
  <c r="Q3171" i="251"/>
  <c r="Q9597" i="251"/>
  <c r="Q3625" i="251"/>
  <c r="Q4103" i="251"/>
  <c r="Q6841" i="251"/>
  <c r="Q8474" i="251"/>
  <c r="Q1793" i="251"/>
  <c r="Q9937" i="251"/>
  <c r="Q4579" i="251"/>
  <c r="Q7232" i="251"/>
  <c r="Q8812" i="251"/>
  <c r="Q2162" i="251"/>
  <c r="Q5111" i="251"/>
  <c r="Q7358" i="251"/>
  <c r="Q7816" i="251"/>
  <c r="Q2111" i="251"/>
  <c r="Q7876" i="251"/>
  <c r="Q9881" i="251"/>
  <c r="Q369" i="251"/>
  <c r="Q519" i="251"/>
  <c r="Q4903" i="251"/>
  <c r="Q3714" i="251"/>
  <c r="Q2750" i="251"/>
  <c r="Q2385" i="251"/>
  <c r="Q3513" i="251"/>
  <c r="Q1164" i="251"/>
  <c r="Q9535" i="251"/>
  <c r="Q9372" i="251"/>
  <c r="Q2152" i="251"/>
  <c r="Q5090" i="251"/>
  <c r="Q3573" i="251"/>
  <c r="Q1138" i="251"/>
  <c r="Q6162" i="251"/>
  <c r="Q9787" i="251"/>
  <c r="Q3327" i="251"/>
  <c r="Q6574" i="251"/>
  <c r="Q4502" i="251"/>
  <c r="Q1769" i="251"/>
  <c r="Q7121" i="251"/>
  <c r="Q9718" i="251"/>
  <c r="Q3077" i="251"/>
  <c r="Q6542" i="251"/>
  <c r="Q9470" i="251"/>
  <c r="Q2634" i="251"/>
  <c r="Q8491" i="251"/>
  <c r="Q787" i="251"/>
  <c r="Q4013" i="251"/>
  <c r="Q4379" i="251"/>
  <c r="Q5196" i="251"/>
  <c r="Q9682" i="251"/>
  <c r="Q4252" i="251"/>
  <c r="Q6295" i="251"/>
  <c r="Q9904" i="251"/>
  <c r="Q3442" i="251"/>
  <c r="Q8426" i="251"/>
  <c r="Q447" i="251"/>
  <c r="Q4222" i="251"/>
  <c r="Q5711" i="251"/>
  <c r="Q9220" i="251"/>
  <c r="Q3948" i="251"/>
  <c r="Q2306" i="251"/>
  <c r="Q2109" i="251"/>
  <c r="Q9196" i="251"/>
  <c r="Q8748" i="251"/>
  <c r="Q9926" i="251"/>
  <c r="Q888" i="251"/>
  <c r="Q5189" i="251"/>
  <c r="Q3100" i="251"/>
  <c r="Q5728" i="251"/>
  <c r="Q8109" i="251"/>
  <c r="Q384" i="251"/>
  <c r="Q9959" i="251"/>
  <c r="Q963" i="251"/>
  <c r="Q5330" i="251"/>
  <c r="Q1354" i="251"/>
  <c r="Q9556" i="251"/>
  <c r="Q3565" i="251"/>
  <c r="Q3931" i="251"/>
  <c r="Q6794" i="251"/>
  <c r="Q8433" i="251"/>
  <c r="Q1720" i="251"/>
  <c r="Q4468" i="251"/>
  <c r="Q6511" i="251"/>
  <c r="Q8725" i="251"/>
  <c r="Q2024" i="251"/>
  <c r="Q5056" i="251"/>
  <c r="Q7323" i="251"/>
  <c r="Q7781" i="251"/>
  <c r="Q2055" i="251"/>
  <c r="Q5500" i="251"/>
  <c r="Q9849" i="251"/>
  <c r="Q226" i="251"/>
  <c r="Q631" i="251"/>
  <c r="Q427" i="251"/>
  <c r="Q4869" i="251"/>
  <c r="Q3675" i="251"/>
  <c r="Q2709" i="251"/>
  <c r="Q1160" i="251"/>
  <c r="Q1433" i="251"/>
  <c r="Q5357" i="251"/>
  <c r="Q1538" i="251"/>
  <c r="Q1207" i="251"/>
  <c r="Q34" i="251"/>
  <c r="Q4104" i="251"/>
  <c r="Q4880" i="251"/>
  <c r="Q6226" i="251"/>
  <c r="Q7928" i="251"/>
  <c r="Q9942" i="251"/>
  <c r="Q8035" i="251"/>
  <c r="Q9328" i="251"/>
  <c r="Q4426" i="251"/>
  <c r="Q7512" i="251"/>
  <c r="Q3783" i="251"/>
  <c r="Q7401" i="251"/>
  <c r="Q6116" i="251"/>
  <c r="Q2602" i="251"/>
  <c r="Q2726" i="251"/>
  <c r="Q9077" i="251"/>
  <c r="Q1959" i="251"/>
  <c r="Q8903" i="251"/>
  <c r="Q95" i="251"/>
  <c r="Q3447" i="251"/>
  <c r="Q1955" i="251"/>
  <c r="Q6039" i="251"/>
  <c r="Q9152" i="251"/>
  <c r="Q8326" i="251"/>
  <c r="Q9049" i="251"/>
  <c r="Q9514" i="251"/>
  <c r="Q9193" i="251"/>
  <c r="Q6793" i="251"/>
  <c r="Q5545" i="251"/>
  <c r="Q7787" i="251"/>
  <c r="Q9651" i="251"/>
  <c r="Q258" i="251"/>
  <c r="Q3723" i="251"/>
  <c r="Q8564" i="251"/>
  <c r="Q5449" i="251"/>
  <c r="Q7656" i="251"/>
  <c r="Q6891" i="251"/>
  <c r="Q3932" i="251"/>
  <c r="Q8612" i="251"/>
  <c r="Q2047" i="251"/>
  <c r="Q5521" i="251"/>
  <c r="Q7887" i="251"/>
  <c r="Q635" i="251"/>
  <c r="Q9144" i="251"/>
  <c r="Q2890" i="251"/>
  <c r="Q5993" i="251"/>
  <c r="Q6967" i="251"/>
  <c r="Q8427" i="251"/>
  <c r="Q1709" i="251"/>
  <c r="Q5670" i="251"/>
  <c r="Q5150" i="251"/>
  <c r="Q9537" i="251"/>
  <c r="Q2805" i="251"/>
  <c r="Q6209" i="251"/>
  <c r="Q3623" i="251"/>
  <c r="Q1169" i="251"/>
  <c r="Q2909" i="251"/>
  <c r="Q3439" i="251"/>
  <c r="Q2398" i="251"/>
  <c r="Q4528" i="251"/>
  <c r="Q6732" i="251"/>
  <c r="Q6499" i="251"/>
  <c r="Q8200" i="251"/>
  <c r="Q5224" i="251"/>
  <c r="Q5445" i="251"/>
  <c r="Q9610" i="251"/>
  <c r="Q5764" i="251"/>
  <c r="Q7752" i="251"/>
  <c r="Q6900" i="251"/>
  <c r="Q9365" i="251"/>
  <c r="Q338" i="251"/>
  <c r="Q4339" i="251"/>
  <c r="Q4018" i="251"/>
  <c r="Q7862" i="251"/>
  <c r="Q9660" i="251"/>
  <c r="Q3060" i="251"/>
  <c r="Q8710" i="251"/>
  <c r="Q8082" i="251"/>
  <c r="Q3297" i="251"/>
  <c r="Q7632" i="251"/>
  <c r="Q7378" i="251"/>
  <c r="Q9154" i="251"/>
  <c r="Q9279" i="251"/>
  <c r="Q4329" i="251"/>
  <c r="Q7403" i="251"/>
  <c r="Q9950" i="251"/>
  <c r="Q3523" i="251"/>
  <c r="Q7302" i="251"/>
  <c r="Q6016" i="251"/>
  <c r="Q8911" i="251"/>
  <c r="Q2601" i="251"/>
  <c r="Q8885" i="251"/>
  <c r="Q1628" i="251"/>
  <c r="Q703" i="251"/>
  <c r="Q8715" i="251"/>
  <c r="Q9906" i="251"/>
  <c r="Q3159" i="251"/>
  <c r="Q8985" i="251"/>
  <c r="Q1787" i="251"/>
  <c r="Q5935" i="251"/>
  <c r="Q9050" i="251"/>
  <c r="Q6940" i="251"/>
  <c r="Q8605" i="251"/>
  <c r="Q8770" i="251"/>
  <c r="Q7732" i="251"/>
  <c r="Q7439" i="251"/>
  <c r="Q6730" i="251"/>
  <c r="Q5483" i="251"/>
  <c r="Q7729" i="251"/>
  <c r="Q9605" i="251"/>
  <c r="Q125" i="251"/>
  <c r="Q3637" i="251"/>
  <c r="Q9126" i="251"/>
  <c r="Q8396" i="251"/>
  <c r="Q5387" i="251"/>
  <c r="Q6714" i="251"/>
  <c r="Q6823" i="251"/>
  <c r="Q3816" i="251"/>
  <c r="Q7897" i="251"/>
  <c r="Q667" i="251"/>
  <c r="Q5477" i="251"/>
  <c r="Q7844" i="251"/>
  <c r="Q554" i="251"/>
  <c r="Q9100" i="251"/>
  <c r="Q2823" i="251"/>
  <c r="Q5947" i="251"/>
  <c r="Q6921" i="251"/>
  <c r="Q8302" i="251"/>
  <c r="Q1480" i="251"/>
  <c r="Q5632" i="251"/>
  <c r="Q5066" i="251"/>
  <c r="Q8429" i="251"/>
  <c r="Q2753" i="251"/>
  <c r="Q5577" i="251"/>
  <c r="Q8624" i="251"/>
  <c r="Q3528" i="251"/>
  <c r="Q1031" i="251"/>
  <c r="Q2868" i="251"/>
  <c r="Q3405" i="251"/>
  <c r="Q2291" i="251"/>
  <c r="Q9191" i="251"/>
  <c r="Q6318" i="251"/>
  <c r="Q2837" i="251"/>
  <c r="Q7562" i="251"/>
  <c r="Q7588" i="251"/>
  <c r="Q3043" i="251"/>
  <c r="Q7011" i="251"/>
  <c r="Q7528" i="251"/>
  <c r="Q9076" i="251"/>
  <c r="Q8257" i="251"/>
  <c r="Q7565" i="251"/>
  <c r="Q3768" i="251"/>
  <c r="Q9353" i="251"/>
  <c r="Q1934" i="251"/>
  <c r="Q5987" i="251"/>
  <c r="Q7222" i="251"/>
  <c r="Q5902" i="251"/>
  <c r="Q1454" i="251"/>
  <c r="Q3011" i="251"/>
  <c r="Q8248" i="251"/>
  <c r="Q8685" i="251"/>
  <c r="Q6852" i="251"/>
  <c r="Q3551" i="251"/>
  <c r="Q5321" i="251"/>
  <c r="Q9440" i="251"/>
  <c r="Q2759" i="251"/>
  <c r="Q6876" i="251"/>
  <c r="Q1326" i="251"/>
  <c r="Q4940" i="251"/>
  <c r="Q8327" i="251"/>
  <c r="Q984" i="251"/>
  <c r="Q8880" i="251"/>
  <c r="Q5553" i="251"/>
  <c r="Q4756" i="251"/>
  <c r="Q7348" i="251"/>
  <c r="Q4401" i="251"/>
  <c r="Q950" i="251"/>
  <c r="Q6778" i="251"/>
  <c r="Q6915" i="251"/>
  <c r="Q7343" i="251"/>
  <c r="Q6191" i="251"/>
  <c r="Q8982" i="251"/>
  <c r="Q9925" i="251"/>
  <c r="Q5294" i="251"/>
  <c r="Q3775" i="251"/>
  <c r="Q7289" i="251"/>
  <c r="Q3425" i="251"/>
  <c r="Q4529" i="251"/>
  <c r="Q8925" i="251"/>
  <c r="Q871" i="251"/>
  <c r="Q5120" i="251"/>
  <c r="Q5570" i="251"/>
  <c r="Q194" i="251"/>
  <c r="Q6506" i="251"/>
  <c r="Q5506" i="251"/>
  <c r="Q8310" i="251"/>
  <c r="Q8912" i="251"/>
  <c r="Q4067" i="251"/>
  <c r="Q7224" i="251"/>
  <c r="Q9798" i="251"/>
  <c r="Q3249" i="251"/>
  <c r="Q7118" i="251"/>
  <c r="Q5784" i="251"/>
  <c r="Q8545" i="251"/>
  <c r="Q8713" i="251"/>
  <c r="Q1287" i="251"/>
  <c r="Q8457" i="251"/>
  <c r="Q9748" i="251"/>
  <c r="Q2876" i="251"/>
  <c r="Q7529" i="251"/>
  <c r="Q5713" i="251"/>
  <c r="Q8778" i="251"/>
  <c r="Q3256" i="251"/>
  <c r="Q67" i="251"/>
  <c r="Q7878" i="251"/>
  <c r="Q8589" i="251"/>
  <c r="Q7616" i="251"/>
  <c r="Q7329" i="251"/>
  <c r="Q6607" i="251"/>
  <c r="Q5138" i="251"/>
  <c r="Q6789" i="251"/>
  <c r="Q4370" i="251"/>
  <c r="Q9493" i="251"/>
  <c r="Q3462" i="251"/>
  <c r="Q8507" i="251"/>
  <c r="Q8169" i="251"/>
  <c r="Q5250" i="251"/>
  <c r="Q6586" i="251"/>
  <c r="Q6704" i="251"/>
  <c r="Q3692" i="251"/>
  <c r="Q7201" i="251"/>
  <c r="Q9361" i="251"/>
  <c r="Q5377" i="251"/>
  <c r="Q7146" i="251"/>
  <c r="Q7755" i="251"/>
  <c r="Q376" i="251"/>
  <c r="Q4299" i="251"/>
  <c r="Q6787" i="251"/>
  <c r="Q8174" i="251"/>
  <c r="Q1235" i="251"/>
  <c r="Q5550" i="251"/>
  <c r="Q4588" i="251"/>
  <c r="Q8259" i="251"/>
  <c r="Q2538" i="251"/>
  <c r="Q5419" i="251"/>
  <c r="Q8556" i="251"/>
  <c r="Q3245" i="251"/>
  <c r="Q3428" i="251"/>
  <c r="Q7391" i="251"/>
  <c r="Q939" i="251"/>
  <c r="Q2171" i="251"/>
  <c r="Q1567" i="251"/>
  <c r="Q4604" i="251"/>
  <c r="Q2881" i="251"/>
  <c r="Q496" i="251"/>
  <c r="Q3020" i="251"/>
  <c r="Q8997" i="251"/>
  <c r="Q4558" i="251"/>
  <c r="Q9258" i="251"/>
  <c r="Q834" i="251"/>
  <c r="Q8581" i="251"/>
  <c r="Q1180" i="251"/>
  <c r="Q8663" i="251"/>
  <c r="Q714" i="251"/>
  <c r="Q5833" i="251"/>
  <c r="Q5409" i="251"/>
  <c r="Q1607" i="251"/>
  <c r="Q9453" i="251"/>
  <c r="Q3058" i="251"/>
  <c r="Q8744" i="251"/>
  <c r="Q4874" i="251"/>
  <c r="Q4014" i="251"/>
  <c r="Q5783" i="251"/>
  <c r="Q8119" i="251"/>
  <c r="Q8708" i="251"/>
  <c r="Q3942" i="251"/>
  <c r="Q7120" i="251"/>
  <c r="Q9717" i="251"/>
  <c r="Q3076" i="251"/>
  <c r="Q6929" i="251"/>
  <c r="Q8459" i="251"/>
  <c r="Q8628" i="251"/>
  <c r="Q1071" i="251"/>
  <c r="Q8369" i="251"/>
  <c r="Q2596" i="251"/>
  <c r="Q7456" i="251"/>
  <c r="Q5626" i="251"/>
  <c r="Q8606" i="251"/>
  <c r="Q3117" i="251"/>
  <c r="Q7612" i="251"/>
  <c r="Q8496" i="251"/>
  <c r="Q7561" i="251"/>
  <c r="Q7266" i="251"/>
  <c r="Q6488" i="251"/>
  <c r="Q4990" i="251"/>
  <c r="Q6668" i="251"/>
  <c r="Q4221" i="251"/>
  <c r="Q7776" i="251"/>
  <c r="Q9650" i="251"/>
  <c r="Q257" i="251"/>
  <c r="Q8286" i="251"/>
  <c r="Q8001" i="251"/>
  <c r="Q4119" i="251"/>
  <c r="Q6524" i="251"/>
  <c r="Q6577" i="251"/>
  <c r="Q1520" i="251"/>
  <c r="Q7156" i="251"/>
  <c r="Q9285" i="251"/>
  <c r="Q5327" i="251"/>
  <c r="Q7099" i="251"/>
  <c r="Q7714" i="251"/>
  <c r="Q283" i="251"/>
  <c r="Q10006" i="251"/>
  <c r="Q4246" i="251"/>
  <c r="Q6044" i="251"/>
  <c r="Q8134" i="251"/>
  <c r="Q1150" i="251"/>
  <c r="Q5512" i="251"/>
  <c r="Q4365" i="251"/>
  <c r="Q8225" i="251"/>
  <c r="Q2485" i="251"/>
  <c r="Q5381" i="251"/>
  <c r="Q8454" i="251"/>
  <c r="Q3197" i="251"/>
  <c r="Q1839" i="251"/>
  <c r="Q7359" i="251"/>
  <c r="Q2043" i="251"/>
  <c r="Q1487" i="251"/>
  <c r="Q7161" i="251"/>
  <c r="Q9430" i="251"/>
  <c r="Q3142" i="251"/>
  <c r="Q9071" i="251"/>
  <c r="Q9330" i="251"/>
  <c r="Q3887" i="251"/>
  <c r="Q7777" i="251"/>
  <c r="Q2916" i="251"/>
  <c r="Q6087" i="251"/>
  <c r="Q61" i="251"/>
  <c r="Q6925" i="251"/>
  <c r="Q4875" i="251"/>
  <c r="Q4553" i="251"/>
  <c r="Q5519" i="251"/>
  <c r="Q5571" i="251"/>
  <c r="Q2955" i="251"/>
  <c r="Q8512" i="251"/>
  <c r="Q3473" i="251"/>
  <c r="Q6225" i="251"/>
  <c r="Q8099" i="251"/>
  <c r="Q7350" i="251"/>
  <c r="Q9095" i="251"/>
  <c r="Q8717" i="251"/>
  <c r="Q1618" i="251"/>
  <c r="Q4782" i="251"/>
  <c r="Q4164" i="251"/>
  <c r="Q3844" i="251"/>
  <c r="Q3511" i="251"/>
  <c r="Q8752" i="251"/>
  <c r="Q1932" i="251"/>
  <c r="Q6161" i="251"/>
  <c r="Q5000" i="251"/>
  <c r="Q9680" i="251"/>
  <c r="Q1616" i="251"/>
  <c r="Q3586" i="251"/>
  <c r="Q6470" i="251"/>
  <c r="Q3510" i="251"/>
  <c r="Q1167" i="251"/>
  <c r="Q5979" i="251"/>
  <c r="Q3202" i="251"/>
  <c r="Q5688" i="251"/>
  <c r="Q5443" i="251"/>
  <c r="Q8882" i="251"/>
  <c r="Q2451" i="251"/>
  <c r="Q2742" i="251"/>
  <c r="Q342" i="251"/>
  <c r="Q4163" i="251"/>
  <c r="Q8311" i="251"/>
  <c r="Q4573" i="251"/>
  <c r="Q3054" i="251"/>
  <c r="Q5336" i="251"/>
  <c r="Q4476" i="251"/>
  <c r="Q7922" i="251"/>
  <c r="Q8290" i="251"/>
  <c r="Q3800" i="251"/>
  <c r="Q7040" i="251"/>
  <c r="Q9634" i="251"/>
  <c r="Q2947" i="251"/>
  <c r="Q6744" i="251"/>
  <c r="Q5575" i="251"/>
  <c r="Q8199" i="251"/>
  <c r="Q9920" i="251"/>
  <c r="Q8540" i="251"/>
  <c r="Q880" i="251"/>
  <c r="Q8270" i="251"/>
  <c r="Q9588" i="251"/>
  <c r="Q2418" i="251"/>
  <c r="Q7351" i="251"/>
  <c r="Q5501" i="251"/>
  <c r="Q8340" i="251"/>
  <c r="Q2971" i="251"/>
  <c r="Q7419" i="251"/>
  <c r="Q8324" i="251"/>
  <c r="Q7330" i="251"/>
  <c r="Q7150" i="251"/>
  <c r="Q5415" i="251"/>
  <c r="Q4915" i="251"/>
  <c r="Q6412" i="251"/>
  <c r="Q4064" i="251"/>
  <c r="Q7718" i="251"/>
  <c r="Q9602" i="251"/>
  <c r="Q124" i="251"/>
  <c r="Q5399" i="251"/>
  <c r="Q7893" i="251"/>
  <c r="Q4052" i="251"/>
  <c r="Q6402" i="251"/>
  <c r="Q6454" i="251"/>
  <c r="Q1443" i="251"/>
  <c r="Q7022" i="251"/>
  <c r="Q9074" i="251"/>
  <c r="Q5283" i="251"/>
  <c r="Q5655" i="251"/>
  <c r="Q7668" i="251"/>
  <c r="Q202" i="251"/>
  <c r="Q9970" i="251"/>
  <c r="Q4193" i="251"/>
  <c r="Q5952" i="251"/>
  <c r="Q8093" i="251"/>
  <c r="Q1062" i="251"/>
  <c r="Q4899" i="251"/>
  <c r="Q4320" i="251"/>
  <c r="Q8190" i="251"/>
  <c r="Q5341" i="251"/>
  <c r="Q7344" i="251"/>
  <c r="Q3049" i="251"/>
  <c r="Q1784" i="251"/>
  <c r="Q6879" i="251"/>
  <c r="Q1949" i="251"/>
  <c r="Q1409" i="251"/>
  <c r="Q5170" i="251"/>
  <c r="Q4682" i="251"/>
  <c r="Q9260" i="251"/>
  <c r="Q9760" i="251"/>
  <c r="Q1416" i="251"/>
  <c r="Q3507" i="251"/>
  <c r="Q8271" i="251"/>
  <c r="Q3808" i="251"/>
  <c r="Q6041" i="251"/>
  <c r="Q6400" i="251"/>
  <c r="Q6309" i="251"/>
  <c r="Q8844" i="251"/>
  <c r="Q5539" i="251"/>
  <c r="Q6914" i="251"/>
  <c r="Q4257" i="251"/>
  <c r="Q6474" i="251"/>
  <c r="Q5958" i="251"/>
  <c r="Q3468" i="251"/>
  <c r="Q2702" i="251"/>
  <c r="Q5689" i="251"/>
  <c r="Q2897" i="251"/>
  <c r="Q5978" i="251"/>
  <c r="Q3181" i="251"/>
  <c r="Q9985" i="251"/>
  <c r="Q4993" i="251"/>
  <c r="Q2885" i="251"/>
  <c r="Q5223" i="251"/>
  <c r="Q5194" i="251"/>
  <c r="Q8289" i="251"/>
  <c r="Q9246" i="251"/>
  <c r="Q1707" i="251"/>
  <c r="Q2413" i="251"/>
  <c r="Q9832" i="251"/>
  <c r="Q4017" i="251"/>
  <c r="Q2025" i="251"/>
  <c r="Q5889" i="251"/>
  <c r="Q4507" i="251"/>
  <c r="Q3884" i="251"/>
  <c r="Q7090" i="251"/>
  <c r="Q7474" i="251"/>
  <c r="Q7863" i="251"/>
  <c r="Q3681" i="251"/>
  <c r="Q6936" i="251"/>
  <c r="Q9541" i="251"/>
  <c r="Q2794" i="251"/>
  <c r="Q6633" i="251"/>
  <c r="Q5472" i="251"/>
  <c r="Q7921" i="251"/>
  <c r="Q9750" i="251"/>
  <c r="Q8441" i="251"/>
  <c r="Q696" i="251"/>
  <c r="Q8197" i="251"/>
  <c r="Q9511" i="251"/>
  <c r="Q2286" i="251"/>
  <c r="Q7262" i="251"/>
  <c r="Q5401" i="251"/>
  <c r="Q8252" i="251"/>
  <c r="Q2811" i="251"/>
  <c r="Q7237" i="251"/>
  <c r="Q8144" i="251"/>
  <c r="Q7211" i="251"/>
  <c r="Q7031" i="251"/>
  <c r="Q5348" i="251"/>
  <c r="Q4844" i="251"/>
  <c r="Q6351" i="251"/>
  <c r="Q7655" i="251"/>
  <c r="Q9549" i="251"/>
  <c r="Q5119" i="251"/>
  <c r="Q5929" i="251"/>
  <c r="Q3967" i="251"/>
  <c r="Q6269" i="251"/>
  <c r="Q6388" i="251"/>
  <c r="Q1362" i="251"/>
  <c r="Q6889" i="251"/>
  <c r="Q8822" i="251"/>
  <c r="Q9555" i="251"/>
  <c r="Q3564" i="251"/>
  <c r="Q5607" i="251"/>
  <c r="Q7623" i="251"/>
  <c r="Q113" i="251"/>
  <c r="Q9898" i="251"/>
  <c r="Q4078" i="251"/>
  <c r="Q5899" i="251"/>
  <c r="Q8049" i="251"/>
  <c r="Q977" i="251"/>
  <c r="Q4853" i="251"/>
  <c r="Q9987" i="251"/>
  <c r="Q1816" i="251"/>
  <c r="Q7673" i="251"/>
  <c r="Q5303" i="251"/>
  <c r="Q7309" i="251"/>
  <c r="Q2895" i="251"/>
  <c r="Q1728" i="251"/>
  <c r="Q5823" i="251"/>
  <c r="Q1900" i="251"/>
  <c r="Q1371" i="251"/>
  <c r="Q700" i="251"/>
  <c r="Q9355" i="251"/>
  <c r="Q8391" i="251"/>
  <c r="Q2908" i="251"/>
  <c r="Q2441" i="251"/>
  <c r="Q4946" i="251"/>
  <c r="Q3629" i="251"/>
  <c r="Q3229" i="251"/>
  <c r="Q6409" i="251"/>
  <c r="Q7060" i="251"/>
  <c r="Q7659" i="251"/>
  <c r="Q3525" i="251"/>
  <c r="Q6844" i="251"/>
  <c r="Q9471" i="251"/>
  <c r="Q2661" i="251"/>
  <c r="Q6536" i="251"/>
  <c r="Q5358" i="251"/>
  <c r="Q7824" i="251"/>
  <c r="Q9423" i="251"/>
  <c r="Q8367" i="251"/>
  <c r="Q486" i="251"/>
  <c r="Q8004" i="251"/>
  <c r="Q9421" i="251"/>
  <c r="Q2134" i="251"/>
  <c r="Q7063" i="251"/>
  <c r="Q5292" i="251"/>
  <c r="Q8157" i="251"/>
  <c r="Q2238" i="251"/>
  <c r="Q6944" i="251"/>
  <c r="Q8043" i="251"/>
  <c r="Q7151" i="251"/>
  <c r="Q6970" i="251"/>
  <c r="Q5282" i="251"/>
  <c r="Q4775" i="251"/>
  <c r="Q6278" i="251"/>
  <c r="Q7600" i="251"/>
  <c r="Q9492" i="251"/>
  <c r="Q4900" i="251"/>
  <c r="Q5796" i="251"/>
  <c r="Q3886" i="251"/>
  <c r="Q6200" i="251"/>
  <c r="Q6320" i="251"/>
  <c r="Q1275" i="251"/>
  <c r="Q9031" i="251"/>
  <c r="Q6842" i="251"/>
  <c r="Q8741" i="251"/>
  <c r="Q9517" i="251"/>
  <c r="Q3499" i="251"/>
  <c r="Q5561" i="251"/>
  <c r="Q7538" i="251"/>
  <c r="Q9267" i="251"/>
  <c r="Q3089" i="251"/>
  <c r="Q5802" i="251"/>
  <c r="Q8006" i="251"/>
  <c r="Q896" i="251"/>
  <c r="Q9540" i="251"/>
  <c r="Q4812" i="251"/>
  <c r="Q9955" i="251"/>
  <c r="Q1695" i="251"/>
  <c r="Q7638" i="251"/>
  <c r="Q5260" i="251"/>
  <c r="Q7274" i="251"/>
  <c r="Q1168" i="251"/>
  <c r="Q1664" i="251"/>
  <c r="Q5695" i="251"/>
  <c r="Q5063" i="251"/>
  <c r="Q1855" i="251"/>
  <c r="Q1329" i="251"/>
  <c r="Q580" i="251"/>
  <c r="Q8984" i="251"/>
  <c r="Q3141" i="251"/>
  <c r="Q3163" i="251"/>
  <c r="Q2262" i="251"/>
  <c r="Q7969" i="251"/>
  <c r="Q8470" i="251"/>
  <c r="Q4065" i="251"/>
  <c r="Q3023" i="251"/>
  <c r="Q5708" i="251"/>
  <c r="Q938" i="251"/>
  <c r="Q7575" i="251"/>
  <c r="Q930" i="251"/>
  <c r="Q2493" i="251"/>
  <c r="Q5356" i="251"/>
  <c r="Q8877" i="251"/>
  <c r="Q9903" i="251"/>
  <c r="Q2539" i="251"/>
  <c r="Q9275" i="251"/>
  <c r="Q587" i="251"/>
  <c r="Q5226" i="251"/>
  <c r="Q2509" i="251"/>
  <c r="Q9685" i="251"/>
  <c r="Q3204" i="251"/>
  <c r="Q1837" i="251"/>
  <c r="Q4648" i="251"/>
  <c r="Q4646" i="251"/>
  <c r="Q5094" i="251"/>
  <c r="Q2611" i="251"/>
  <c r="Q931" i="251"/>
  <c r="Q1688" i="251"/>
  <c r="Q8132" i="251"/>
  <c r="Q3057" i="251"/>
  <c r="Q6373" i="251"/>
  <c r="Q2616" i="251"/>
  <c r="Q2607" i="251"/>
  <c r="Q5900" i="251"/>
  <c r="Q7468" i="251"/>
  <c r="Q3388" i="251"/>
  <c r="Q6746" i="251"/>
  <c r="Q9376" i="251"/>
  <c r="Q2512" i="251"/>
  <c r="Q6433" i="251"/>
  <c r="Q9943" i="251"/>
  <c r="Q3521" i="251"/>
  <c r="Q7742" i="251"/>
  <c r="Q9089" i="251"/>
  <c r="Q8268" i="251"/>
  <c r="Q328" i="251"/>
  <c r="Q7916" i="251"/>
  <c r="Q9331" i="251"/>
  <c r="Q1960" i="251"/>
  <c r="Q6877" i="251"/>
  <c r="Q5169" i="251"/>
  <c r="Q8076" i="251"/>
  <c r="Q1927" i="251"/>
  <c r="Q7515" i="251"/>
  <c r="Q6758" i="251"/>
  <c r="Q7338" i="251"/>
  <c r="Q7972" i="251"/>
  <c r="Q7086" i="251"/>
  <c r="Q6905" i="251"/>
  <c r="Q5139" i="251"/>
  <c r="Q4695" i="251"/>
  <c r="Q6216" i="251"/>
  <c r="Q6641" i="251"/>
  <c r="Q8616" i="251"/>
  <c r="Q4446" i="251"/>
  <c r="Q5665" i="251"/>
  <c r="Q3722" i="251"/>
  <c r="Q6129" i="251"/>
  <c r="Q4118" i="251"/>
  <c r="Q1102" i="251"/>
  <c r="Q8862" i="251"/>
  <c r="Q6795" i="251"/>
  <c r="Q8653" i="251"/>
  <c r="Q9479" i="251"/>
  <c r="Q3429" i="251"/>
  <c r="Q5464" i="251"/>
  <c r="Q6827" i="251"/>
  <c r="Q9227" i="251"/>
  <c r="Q3019" i="251"/>
  <c r="Q5706" i="251"/>
  <c r="Q7965" i="251"/>
  <c r="Q802" i="251"/>
  <c r="Q9508" i="251"/>
  <c r="Q3299" i="251"/>
  <c r="Q9923" i="251"/>
  <c r="Q1176" i="251"/>
  <c r="Q7601" i="251"/>
  <c r="Q5220" i="251"/>
  <c r="Q6691" i="251"/>
  <c r="Q1112" i="251"/>
  <c r="Q1553" i="251"/>
  <c r="Q5631" i="251"/>
  <c r="Q4532" i="251"/>
  <c r="Q1808" i="251"/>
  <c r="Q109" i="251"/>
  <c r="Q324" i="251"/>
  <c r="Q9692" i="251"/>
  <c r="Q7784" i="251"/>
  <c r="Q5586" i="251"/>
  <c r="Q6699" i="251"/>
  <c r="Q7772" i="251"/>
  <c r="Q5190" i="251"/>
  <c r="Q7397" i="251"/>
  <c r="Q7446" i="251"/>
  <c r="Q1515" i="251"/>
  <c r="Q2154" i="251"/>
  <c r="Q9726" i="251"/>
  <c r="Q2741" i="251"/>
  <c r="Q1851" i="251"/>
  <c r="Q1058" i="251"/>
  <c r="Q5441" i="251"/>
  <c r="Q7243" i="251"/>
  <c r="Q1001" i="251"/>
  <c r="Q6635" i="251"/>
  <c r="Q9296" i="251"/>
  <c r="Q2349" i="251"/>
  <c r="Q6319" i="251"/>
  <c r="Q9874" i="251"/>
  <c r="Q3362" i="251"/>
  <c r="Q7646" i="251"/>
  <c r="Q8908" i="251"/>
  <c r="Q8180" i="251"/>
  <c r="Q93" i="251"/>
  <c r="Q7822" i="251"/>
  <c r="Q9259" i="251"/>
  <c r="Q1827" i="251"/>
  <c r="Q6780" i="251"/>
  <c r="Q5071" i="251"/>
  <c r="Q7895" i="251"/>
  <c r="Q1746" i="251"/>
  <c r="Q7412" i="251"/>
  <c r="Q6452" i="251"/>
  <c r="Q7139" i="251"/>
  <c r="Q7034" i="251"/>
  <c r="Q6853" i="251"/>
  <c r="Q4991" i="251"/>
  <c r="Q4614" i="251"/>
  <c r="Q6150" i="251"/>
  <c r="Q6523" i="251"/>
  <c r="Q8503" i="251"/>
  <c r="Q4130" i="251"/>
  <c r="Q5531" i="251"/>
  <c r="Q9856" i="251"/>
  <c r="Q732" i="251"/>
  <c r="Q10016" i="251"/>
  <c r="Q3891" i="251"/>
  <c r="Q4051" i="251"/>
  <c r="Q928" i="251"/>
  <c r="Q8781" i="251"/>
  <c r="Q6753" i="251"/>
  <c r="Q8572" i="251"/>
  <c r="Q8860" i="251"/>
  <c r="Q2452" i="251"/>
  <c r="Q5319" i="251"/>
  <c r="Q6785" i="251"/>
  <c r="Q9187" i="251"/>
  <c r="Q2954" i="251"/>
  <c r="Q5659" i="251"/>
  <c r="Q7925" i="251"/>
  <c r="Q715" i="251"/>
  <c r="Q9476" i="251"/>
  <c r="Q3248" i="251"/>
  <c r="Q9891" i="251"/>
  <c r="Q673" i="251"/>
  <c r="Q7496" i="251"/>
  <c r="Q5180" i="251"/>
  <c r="Q6617" i="251"/>
  <c r="Q1053" i="251"/>
  <c r="Q632" i="251"/>
  <c r="Q5567" i="251"/>
  <c r="Q4495" i="251"/>
  <c r="Q71" i="251"/>
  <c r="Q8400" i="251"/>
  <c r="Q2700" i="251"/>
  <c r="Q9324" i="251"/>
  <c r="Q3863" i="251"/>
  <c r="Q135" i="251"/>
  <c r="Q55" i="251"/>
  <c r="Q2888" i="251"/>
  <c r="Q9601" i="251"/>
  <c r="Q5714" i="251"/>
  <c r="Q9684" i="251"/>
  <c r="Q1706" i="251"/>
  <c r="Q1373" i="251"/>
  <c r="Q2263" i="251"/>
  <c r="Q2132" i="251"/>
  <c r="Q9512" i="251"/>
  <c r="Q7719" i="251"/>
  <c r="Q1218" i="251"/>
  <c r="Q5446" i="251"/>
  <c r="Q6678" i="251"/>
  <c r="Q5733" i="251"/>
  <c r="Q9364" i="251"/>
  <c r="Q4400" i="251"/>
  <c r="Q6183" i="251"/>
  <c r="Q8588" i="251"/>
  <c r="Q7870" i="251"/>
  <c r="Q8036" i="251"/>
  <c r="Q8827" i="251"/>
  <c r="Q9534" i="251"/>
  <c r="Q1836" i="251"/>
  <c r="Q9366" i="251"/>
  <c r="Q303" i="251"/>
  <c r="Q1840" i="251"/>
  <c r="Q559" i="251"/>
  <c r="Q3843" i="251"/>
  <c r="Q3503" i="251"/>
  <c r="Q3702" i="251"/>
  <c r="Q9245" i="251"/>
  <c r="Q848" i="251"/>
  <c r="Q4645" i="251"/>
  <c r="Q2412" i="251"/>
  <c r="Q9641" i="251"/>
  <c r="Q9737" i="251"/>
  <c r="Q179" i="251"/>
  <c r="Q4340" i="251"/>
  <c r="Q7001" i="251"/>
  <c r="Q8495" i="251"/>
  <c r="Q816" i="251"/>
  <c r="Q5032" i="251"/>
  <c r="Q9211" i="251"/>
  <c r="Q2214" i="251"/>
  <c r="Q6231" i="251"/>
  <c r="Q9790" i="251"/>
  <c r="Q3230" i="251"/>
  <c r="Q7462" i="251"/>
  <c r="Q8716" i="251"/>
  <c r="Q8087" i="251"/>
  <c r="Q7740" i="251"/>
  <c r="Q9163" i="251"/>
  <c r="Q1631" i="251"/>
  <c r="Q6681" i="251"/>
  <c r="Q2985" i="251"/>
  <c r="Q7803" i="251"/>
  <c r="Q1583" i="251"/>
  <c r="Q7336" i="251"/>
  <c r="Q6249" i="251"/>
  <c r="Q6941" i="251"/>
  <c r="Q6445" i="251"/>
  <c r="Q6971" i="251"/>
  <c r="Q5881" i="251"/>
  <c r="Q4920" i="251"/>
  <c r="Q4549" i="251"/>
  <c r="Q6080" i="251"/>
  <c r="Q6457" i="251"/>
  <c r="Q8448" i="251"/>
  <c r="Q3896" i="251"/>
  <c r="Q9758" i="251"/>
  <c r="Q494" i="251"/>
  <c r="Q9766" i="251"/>
  <c r="Q3727" i="251"/>
  <c r="Q3966" i="251"/>
  <c r="Q841" i="251"/>
  <c r="Q8613" i="251"/>
  <c r="Q6708" i="251"/>
  <c r="Q8528" i="251"/>
  <c r="Q8779" i="251"/>
  <c r="Q2316" i="251"/>
  <c r="Q5216" i="251"/>
  <c r="Q6737" i="251"/>
  <c r="Q9099" i="251"/>
  <c r="Q2822" i="251"/>
  <c r="Q5562" i="251"/>
  <c r="Q7881" i="251"/>
  <c r="Q626" i="251"/>
  <c r="Q9444" i="251"/>
  <c r="Q3139" i="251"/>
  <c r="Q8875" i="251"/>
  <c r="Q392" i="251"/>
  <c r="Q7461" i="251"/>
  <c r="Q3797" i="251"/>
  <c r="Q6507" i="251"/>
  <c r="Q942" i="251"/>
  <c r="Q577" i="251"/>
  <c r="Q5535" i="251"/>
  <c r="Q4351" i="251"/>
  <c r="Q31" i="251"/>
  <c r="Q3788" i="251"/>
  <c r="Q7377" i="251"/>
  <c r="Q4847" i="251"/>
  <c r="Q8509" i="251"/>
  <c r="Q9564" i="251"/>
  <c r="Q1263" i="251"/>
  <c r="Q9922" i="251"/>
  <c r="Q6160" i="251"/>
  <c r="Q9242" i="251"/>
  <c r="Q2856" i="251"/>
  <c r="Q4639" i="251"/>
  <c r="Q4224" i="251"/>
  <c r="Q5243" i="251"/>
  <c r="Q7758" i="251"/>
  <c r="Q5240" i="251"/>
  <c r="Q9179" i="251"/>
  <c r="Q7578" i="251"/>
  <c r="Q6568" i="251"/>
  <c r="Q2104" i="251"/>
  <c r="Q8537" i="251"/>
  <c r="Q9876" i="251"/>
  <c r="Q8813" i="251"/>
  <c r="Q8542" i="251"/>
  <c r="Q8884" i="251"/>
  <c r="Q6858" i="251"/>
  <c r="Q9735" i="251"/>
  <c r="Q7678" i="251"/>
  <c r="Q7386" i="251"/>
  <c r="Q6642" i="251"/>
  <c r="Q6766" i="251"/>
  <c r="Q3757" i="251"/>
  <c r="Q7246" i="251"/>
  <c r="Q9060" i="251"/>
  <c r="Q5592" i="251"/>
  <c r="Q2645" i="251"/>
  <c r="Q8590" i="251"/>
  <c r="Q3479" i="251"/>
  <c r="Q2255" i="251"/>
  <c r="Q6501" i="251"/>
  <c r="Q955" i="251"/>
  <c r="Q4268" i="251"/>
  <c r="Q9612" i="251"/>
  <c r="Q7207" i="251"/>
  <c r="Q8207" i="251"/>
  <c r="Q9202" i="251"/>
  <c r="Q1424" i="251"/>
  <c r="Q9181" i="251"/>
  <c r="Q9054" i="251"/>
  <c r="Q1048" i="251"/>
  <c r="Q151" i="251"/>
  <c r="Q3509" i="251"/>
  <c r="Q3168" i="251"/>
  <c r="Q2338" i="251"/>
  <c r="Q8405" i="251"/>
  <c r="Q9939" i="251"/>
  <c r="Q2474" i="251"/>
  <c r="Q2031" i="251"/>
  <c r="Q8922" i="251"/>
  <c r="Q3326" i="251"/>
  <c r="Q9256" i="251"/>
  <c r="Q3143" i="251"/>
  <c r="Q6808" i="251"/>
  <c r="Q8416" i="251"/>
  <c r="Q605" i="251"/>
  <c r="Q4931" i="251"/>
  <c r="Q9113" i="251"/>
  <c r="Q2054" i="251"/>
  <c r="Q6117" i="251"/>
  <c r="Q9712" i="251"/>
  <c r="Q3068" i="251"/>
  <c r="Q7360" i="251"/>
  <c r="Q8544" i="251"/>
  <c r="Q7994" i="251"/>
  <c r="Q7644" i="251"/>
  <c r="Q9079" i="251"/>
  <c r="Q1468" i="251"/>
  <c r="Q6575" i="251"/>
  <c r="Q2838" i="251"/>
  <c r="Q7702" i="251"/>
  <c r="Q1404" i="251"/>
  <c r="Q7227" i="251"/>
  <c r="Q5923" i="251"/>
  <c r="Q6757" i="251"/>
  <c r="Q6350" i="251"/>
  <c r="Q6906" i="251"/>
  <c r="Q5808" i="251"/>
  <c r="Q4845" i="251"/>
  <c r="Q4462" i="251"/>
  <c r="Q6018" i="251"/>
  <c r="Q6329" i="251"/>
  <c r="Q8334" i="251"/>
  <c r="Q3644" i="251"/>
  <c r="Q9649" i="251"/>
  <c r="Q248" i="251"/>
  <c r="Q9654" i="251"/>
  <c r="Q3640" i="251"/>
  <c r="Q3885" i="251"/>
  <c r="Q755" i="251"/>
  <c r="Q8404" i="251"/>
  <c r="Q6662" i="251"/>
  <c r="Q8444" i="251"/>
  <c r="Q8651" i="251"/>
  <c r="Q2110" i="251"/>
  <c r="Q5162" i="251"/>
  <c r="Q6647" i="251"/>
  <c r="Q9018" i="251"/>
  <c r="Q2690" i="251"/>
  <c r="Q5514" i="251"/>
  <c r="Q7837" i="251"/>
  <c r="Q545" i="251"/>
  <c r="Q8398" i="251"/>
  <c r="Q2926" i="251"/>
  <c r="Q8841" i="251"/>
  <c r="Q7426" i="251"/>
  <c r="Q6471" i="251"/>
  <c r="Q823" i="251"/>
  <c r="Q5503" i="251"/>
  <c r="Q6910" i="251"/>
  <c r="Q1762" i="251"/>
  <c r="Q3686" i="251"/>
  <c r="Q9836" i="251"/>
  <c r="Q8633" i="251"/>
  <c r="Q5618" i="251"/>
  <c r="Q9142" i="251"/>
  <c r="Q2003" i="251"/>
  <c r="Q8621" i="251"/>
  <c r="Q2727" i="251"/>
  <c r="Q9250" i="251"/>
  <c r="Q383" i="251"/>
  <c r="Q1866" i="251"/>
  <c r="Q2950" i="251"/>
  <c r="Q7952" i="251"/>
  <c r="Q3427" i="251"/>
  <c r="Q4183" i="251"/>
  <c r="Q9839" i="251"/>
  <c r="Q8282" i="251"/>
  <c r="Q7000" i="251"/>
  <c r="Q770" i="251"/>
  <c r="Q2839" i="251"/>
  <c r="Q9659" i="251"/>
  <c r="Q1655" i="251"/>
  <c r="Q1937" i="251"/>
  <c r="Q8437" i="251"/>
  <c r="Q2473" i="251"/>
  <c r="Q6569" i="251"/>
  <c r="Q8323" i="251"/>
  <c r="Q432" i="251"/>
  <c r="Q4791" i="251"/>
  <c r="Q7783" i="251"/>
  <c r="Q6017" i="251"/>
  <c r="Q9536" i="251"/>
  <c r="Q7281" i="251"/>
  <c r="Q8370" i="251"/>
  <c r="Q9520" i="251"/>
  <c r="Q6576" i="251"/>
  <c r="Q5841" i="251"/>
  <c r="Q7643" i="251"/>
  <c r="Q6491" i="251"/>
  <c r="Q2687" i="251"/>
  <c r="Q7619" i="251"/>
  <c r="Q1197" i="251"/>
  <c r="Q7043" i="251"/>
  <c r="Q2683" i="251"/>
  <c r="Q6242" i="251"/>
  <c r="Q6854" i="251"/>
  <c r="Q5741" i="251"/>
  <c r="Q4776" i="251"/>
  <c r="Q4385" i="251"/>
  <c r="Q5938" i="251"/>
  <c r="Q6199" i="251"/>
  <c r="Q8224" i="251"/>
  <c r="Q3380" i="251"/>
  <c r="Q9600" i="251"/>
  <c r="Q123" i="251"/>
  <c r="Q9553" i="251"/>
  <c r="Q3553" i="251"/>
  <c r="Q3719" i="251"/>
  <c r="Q8316" i="251"/>
  <c r="Q6615" i="251"/>
  <c r="Q8360" i="251"/>
  <c r="Q8570" i="251"/>
  <c r="Q1967" i="251"/>
  <c r="Q5116" i="251"/>
  <c r="Q6561" i="251"/>
  <c r="Q8974" i="251"/>
  <c r="Q2623" i="251"/>
  <c r="Q5465" i="251"/>
  <c r="Q6465" i="251"/>
  <c r="Q8364" i="251"/>
  <c r="Q2819" i="251"/>
  <c r="Q8807" i="251"/>
  <c r="Q7390" i="251"/>
  <c r="Q9402" i="251"/>
  <c r="Q6435" i="251"/>
  <c r="Q767" i="251"/>
  <c r="Q5471" i="251"/>
  <c r="Q6878" i="251"/>
  <c r="Q5846" i="251"/>
  <c r="Q1670" i="251"/>
  <c r="Q6045" i="251"/>
  <c r="Q9800" i="251"/>
  <c r="Q4178" i="251"/>
  <c r="Q8458" i="251"/>
  <c r="Q1479" i="251"/>
  <c r="Q8901" i="251"/>
  <c r="Q7825" i="251"/>
  <c r="Q9282" i="251"/>
  <c r="Q9228" i="251"/>
  <c r="Q99" i="251"/>
  <c r="Q686" i="251"/>
  <c r="Q8027" i="251"/>
  <c r="Q4032" i="251"/>
  <c r="Q9164" i="251"/>
  <c r="Q2686" i="251"/>
  <c r="Q9566" i="251"/>
  <c r="Q8675" i="251"/>
  <c r="Q4047" i="251"/>
  <c r="Q2782" i="251"/>
  <c r="Q9188" i="251"/>
  <c r="Q7444" i="251"/>
  <c r="Q8920" i="251"/>
  <c r="Q4947" i="251"/>
  <c r="Q4041" i="251"/>
  <c r="Q6991" i="251"/>
  <c r="Q3381" i="251"/>
  <c r="Q7190" i="251"/>
  <c r="Q8218" i="251"/>
  <c r="Q2862" i="251"/>
  <c r="Q1321" i="251"/>
  <c r="Q9526" i="251"/>
  <c r="Q6085" i="251"/>
  <c r="Q8983" i="251"/>
  <c r="Q9998" i="251"/>
  <c r="Q9487" i="251"/>
  <c r="Q9788" i="251"/>
  <c r="Q5080" i="251"/>
  <c r="Q7180" i="251"/>
  <c r="Q8378" i="251"/>
  <c r="Q558" i="251"/>
  <c r="Q5687" i="251"/>
  <c r="Q9618" i="251"/>
  <c r="Q8032" i="251"/>
  <c r="Q9694" i="251"/>
  <c r="Q2475" i="251"/>
  <c r="Q6720" i="251"/>
  <c r="Q8734" i="251"/>
  <c r="Q8743" i="251"/>
  <c r="Q9108" i="251"/>
  <c r="Q1279" i="251"/>
  <c r="Q7472" i="251"/>
  <c r="Q707" i="251"/>
  <c r="Q8030" i="251"/>
  <c r="Q1760" i="251"/>
  <c r="Q6316" i="251"/>
  <c r="Q8143" i="251"/>
  <c r="Q4681" i="251"/>
  <c r="Q7689" i="251"/>
  <c r="Q5905" i="251"/>
  <c r="Q9374" i="251"/>
  <c r="Q2510" i="251"/>
  <c r="Q7175" i="251"/>
  <c r="Q8198" i="251"/>
  <c r="Q9088" i="251"/>
  <c r="Q6492" i="251"/>
  <c r="Q5760" i="251"/>
  <c r="Q7548" i="251"/>
  <c r="Q6376" i="251"/>
  <c r="Q2533" i="251"/>
  <c r="Q7520" i="251"/>
  <c r="Q1039" i="251"/>
  <c r="Q5373" i="251"/>
  <c r="Q1928" i="251"/>
  <c r="Q6121" i="251"/>
  <c r="Q6791" i="251"/>
  <c r="Q5679" i="251"/>
  <c r="Q4696" i="251"/>
  <c r="Q3128" i="251"/>
  <c r="Q5880" i="251"/>
  <c r="Q6125" i="251"/>
  <c r="Q8166" i="251"/>
  <c r="Q3200" i="251"/>
  <c r="Q9491" i="251"/>
  <c r="Q9395" i="251"/>
  <c r="Q3375" i="251"/>
  <c r="Q3535" i="251"/>
  <c r="Q8235" i="251"/>
  <c r="Q6571" i="251"/>
  <c r="Q8276" i="251"/>
  <c r="Q8526" i="251"/>
  <c r="Q1890" i="251"/>
  <c r="Q5059" i="251"/>
  <c r="Q6512" i="251"/>
  <c r="Q8931" i="251"/>
  <c r="Q2565" i="251"/>
  <c r="Q5414" i="251"/>
  <c r="Q6420" i="251"/>
  <c r="Q8296" i="251"/>
  <c r="Q2768" i="251"/>
  <c r="Q8705" i="251"/>
  <c r="Q4978" i="251"/>
  <c r="Q9274" i="251"/>
  <c r="Q6397" i="251"/>
  <c r="Q679" i="251"/>
  <c r="Q712" i="251"/>
  <c r="Q5439" i="251"/>
  <c r="Q6814" i="251"/>
  <c r="Q5366" i="251"/>
  <c r="Q1622" i="251"/>
  <c r="Q8439" i="251"/>
  <c r="Q9257" i="251"/>
  <c r="Q6436" i="251"/>
  <c r="Q8172" i="251"/>
  <c r="Q9278" i="251"/>
  <c r="Q515" i="251"/>
  <c r="Q5612" i="251"/>
  <c r="Q718" i="251"/>
  <c r="Q9525" i="251"/>
  <c r="Q8204" i="251"/>
  <c r="Q4600" i="251"/>
  <c r="Q5424" i="251"/>
  <c r="Q9488" i="251"/>
  <c r="Q9847" i="251"/>
  <c r="Q2563" i="251"/>
  <c r="Q7818" i="251"/>
  <c r="Q951" i="251"/>
  <c r="Q4226" i="251"/>
  <c r="Q155" i="251"/>
  <c r="Q7576" i="251"/>
  <c r="Q8308" i="251"/>
  <c r="Q2792" i="251"/>
  <c r="Q4518" i="251"/>
  <c r="Q5775" i="251"/>
  <c r="Q3585" i="251"/>
  <c r="Q7990" i="251"/>
  <c r="Q79" i="251"/>
  <c r="Q5444" i="251"/>
  <c r="Q8480" i="251"/>
  <c r="Q2613" i="251"/>
  <c r="Q9414" i="251"/>
  <c r="Q2147" i="251"/>
  <c r="Q5770" i="251"/>
  <c r="Q7685" i="251"/>
  <c r="Q7860" i="251"/>
  <c r="Q8826" i="251"/>
  <c r="Q9968" i="251"/>
  <c r="Q7704" i="251"/>
  <c r="Q786" i="251"/>
  <c r="Q9854" i="251"/>
  <c r="Q6371" i="251"/>
  <c r="Q6722" i="251"/>
  <c r="Q944" i="251"/>
  <c r="Q8742" i="251"/>
  <c r="Q6098" i="251"/>
  <c r="Q7971" i="251"/>
  <c r="Q4421" i="251"/>
  <c r="Q7587" i="251"/>
  <c r="Q5786" i="251"/>
  <c r="Q9294" i="251"/>
  <c r="Q2346" i="251"/>
  <c r="Q7083" i="251"/>
  <c r="Q8005" i="251"/>
  <c r="Q8638" i="251"/>
  <c r="Q6382" i="251"/>
  <c r="Q5639" i="251"/>
  <c r="Q7458" i="251"/>
  <c r="Q6276" i="251"/>
  <c r="Q2246" i="251"/>
  <c r="Q7340" i="251"/>
  <c r="Q828" i="251"/>
  <c r="Q5287" i="251"/>
  <c r="Q1199" i="251"/>
  <c r="Q5917" i="251"/>
  <c r="Q6725" i="251"/>
  <c r="Q5543" i="251"/>
  <c r="Q4615" i="251"/>
  <c r="Q3041" i="251"/>
  <c r="Q5807" i="251"/>
  <c r="Q6066" i="251"/>
  <c r="Q8110" i="251"/>
  <c r="Q2929" i="251"/>
  <c r="Q9385" i="251"/>
  <c r="Q9178" i="251"/>
  <c r="Q3198" i="251"/>
  <c r="Q3456" i="251"/>
  <c r="Q8151" i="251"/>
  <c r="Q6529" i="251"/>
  <c r="Q8195" i="251"/>
  <c r="Q8483" i="251"/>
  <c r="Q1820" i="251"/>
  <c r="Q5008" i="251"/>
  <c r="Q6467" i="251"/>
  <c r="Q8890" i="251"/>
  <c r="Q2495" i="251"/>
  <c r="Q5368" i="251"/>
  <c r="Q6377" i="251"/>
  <c r="Q8160" i="251"/>
  <c r="Q2716" i="251"/>
  <c r="Q8636" i="251"/>
  <c r="Q4936" i="251"/>
  <c r="Q9241" i="251"/>
  <c r="Q6361" i="251"/>
  <c r="Q624" i="251"/>
  <c r="Q653" i="251"/>
  <c r="Q5407" i="251"/>
  <c r="Q6686" i="251"/>
  <c r="Q4789" i="251"/>
  <c r="Q1532" i="251"/>
  <c r="Q8374" i="251"/>
  <c r="Q2417" i="251"/>
  <c r="Q6368" i="251"/>
  <c r="Q3105" i="251"/>
  <c r="Q811" i="251"/>
  <c r="Q5746" i="251"/>
  <c r="Q976" i="251"/>
  <c r="Q8163" i="251"/>
  <c r="Q5014" i="251"/>
  <c r="Q9161" i="251"/>
  <c r="Q9708" i="251"/>
  <c r="Q7300" i="251"/>
  <c r="Q4280" i="251"/>
  <c r="Q4273" i="251"/>
  <c r="Q8924" i="251"/>
  <c r="Q7314" i="251"/>
  <c r="Q6672" i="251"/>
  <c r="Q3878" i="251"/>
  <c r="Q2032" i="251"/>
  <c r="Q3361" i="251"/>
  <c r="Q4992" i="251"/>
  <c r="Q4109" i="251"/>
  <c r="Q4175" i="251"/>
  <c r="Q1779" i="251"/>
  <c r="Q5001" i="251"/>
  <c r="Q5885" i="251"/>
  <c r="Q9896" i="251"/>
  <c r="Q7815" i="251"/>
  <c r="Q9674" i="251"/>
  <c r="Q6621" i="251"/>
  <c r="Q351" i="251"/>
  <c r="Q8622" i="251"/>
  <c r="Q5551" i="251"/>
  <c r="Q5936" i="251"/>
  <c r="Q7912" i="251"/>
  <c r="Q5872" i="251"/>
  <c r="Q7869" i="251"/>
  <c r="Q4181" i="251"/>
  <c r="Q7511" i="251"/>
  <c r="Q5690" i="251"/>
  <c r="Q9209" i="251"/>
  <c r="Q2198" i="251"/>
  <c r="Q6989" i="251"/>
  <c r="Q7823" i="251"/>
  <c r="Q6277" i="251"/>
  <c r="Q5536" i="251"/>
  <c r="Q7353" i="251"/>
  <c r="Q6172" i="251"/>
  <c r="Q9153" i="251"/>
  <c r="Q1931" i="251"/>
  <c r="Q7238" i="251"/>
  <c r="Q9890" i="251"/>
  <c r="Q637" i="251"/>
  <c r="Q5155" i="251"/>
  <c r="Q443" i="251"/>
  <c r="Q5699" i="251"/>
  <c r="Q5680" i="251"/>
  <c r="Q5405" i="251"/>
  <c r="Q4551" i="251"/>
  <c r="Q9410" i="251"/>
  <c r="Q5740" i="251"/>
  <c r="Q9964" i="251"/>
  <c r="Q5997" i="251"/>
  <c r="Q8058" i="251"/>
  <c r="Q2657" i="251"/>
  <c r="Q9333" i="251"/>
  <c r="Q9067" i="251"/>
  <c r="Q5999" i="251"/>
  <c r="Q3101" i="251"/>
  <c r="Q3364" i="251"/>
  <c r="Q8067" i="251"/>
  <c r="Q6481" i="251"/>
  <c r="Q8107" i="251"/>
  <c r="Q8442" i="251"/>
  <c r="Q1740" i="251"/>
  <c r="Q4956" i="251"/>
  <c r="Q6423" i="251"/>
  <c r="Q8849" i="251"/>
  <c r="Q2429" i="251"/>
  <c r="Q9782" i="251"/>
  <c r="Q3676" i="251"/>
  <c r="Q5648" i="251"/>
  <c r="Q8091" i="251"/>
  <c r="Q2659" i="251"/>
  <c r="Q8124" i="251"/>
  <c r="Q4896" i="251"/>
  <c r="Q9207" i="251"/>
  <c r="Q3648" i="251"/>
  <c r="Q394" i="251"/>
  <c r="Q5375" i="251"/>
  <c r="Q6622" i="251"/>
  <c r="Q4170" i="251"/>
  <c r="Q1437" i="251"/>
  <c r="Q8376" i="251"/>
  <c r="Q9015" i="251"/>
  <c r="Q8847" i="251"/>
  <c r="Q5230" i="251"/>
  <c r="Q5331" i="251"/>
  <c r="Q7835" i="251"/>
  <c r="Q7936" i="251"/>
  <c r="Q9097" i="251"/>
  <c r="Q9489" i="251"/>
  <c r="Q8757" i="251"/>
  <c r="Q3739" i="251"/>
  <c r="Q8419" i="251"/>
  <c r="Q9569" i="251"/>
  <c r="Q8582" i="251"/>
  <c r="Q9094" i="251"/>
  <c r="Q9550" i="251"/>
  <c r="Q4357" i="251"/>
  <c r="Q9842" i="251"/>
  <c r="Q4902" i="251"/>
  <c r="Q8656" i="251"/>
  <c r="Q1303" i="251"/>
  <c r="Q8803" i="251"/>
  <c r="Q1650" i="251"/>
  <c r="Q2896" i="251"/>
  <c r="Q7570" i="251"/>
  <c r="Q5222" i="251"/>
  <c r="Q5350" i="251"/>
  <c r="Q8379" i="251"/>
  <c r="Q7208" i="251"/>
  <c r="Q8092" i="251"/>
  <c r="Q3294" i="251"/>
  <c r="Q2248" i="251"/>
  <c r="Q7116" i="251"/>
  <c r="Q4945" i="251"/>
  <c r="Q1256" i="251"/>
  <c r="Q7373" i="251"/>
  <c r="Q1366" i="251"/>
  <c r="Q3899" i="251"/>
  <c r="Q3059" i="251"/>
  <c r="Q6313" i="251"/>
  <c r="Q9745" i="251"/>
  <c r="Q6721" i="251"/>
  <c r="Q9363" i="251"/>
  <c r="Q5140" i="251"/>
  <c r="Q7810" i="251"/>
  <c r="Q4479" i="251"/>
  <c r="Q5676" i="251"/>
  <c r="Q7473" i="251"/>
  <c r="Q5628" i="251"/>
  <c r="Q7785" i="251"/>
  <c r="Q4066" i="251"/>
  <c r="Q7313" i="251"/>
  <c r="Q3935" i="251"/>
  <c r="Q9110" i="251"/>
  <c r="Q2050" i="251"/>
  <c r="Q6804" i="251"/>
  <c r="Q7645" i="251"/>
  <c r="Q7553" i="251"/>
  <c r="Q6055" i="251"/>
  <c r="Q4984" i="251"/>
  <c r="Q5307" i="251"/>
  <c r="Q7172" i="251"/>
  <c r="Q6054" i="251"/>
  <c r="Q9051" i="251"/>
  <c r="Q1759" i="251"/>
  <c r="Q5400" i="251"/>
  <c r="Q9805" i="251"/>
  <c r="Q435" i="251"/>
  <c r="Q4934" i="251"/>
  <c r="Q5583" i="251"/>
  <c r="Q5611" i="251"/>
  <c r="Q5345" i="251"/>
  <c r="Q1704" i="251"/>
  <c r="Q9357" i="251"/>
  <c r="Q3392" i="251"/>
  <c r="Q9868" i="251"/>
  <c r="Q5927" i="251"/>
  <c r="Q7997" i="251"/>
  <c r="Q2376" i="251"/>
  <c r="Q9287" i="251"/>
  <c r="Q8957" i="251"/>
  <c r="Q4445" i="251"/>
  <c r="Q2924" i="251"/>
  <c r="Q1975" i="251"/>
  <c r="Q7982" i="251"/>
  <c r="Q5766" i="251"/>
  <c r="Q6978" i="251"/>
  <c r="Q8401" i="251"/>
  <c r="Q1660" i="251"/>
  <c r="Q4908" i="251"/>
  <c r="Q6379" i="251"/>
  <c r="Q8809" i="251"/>
  <c r="Q2365" i="251"/>
  <c r="Q9744" i="251"/>
  <c r="Q3612" i="251"/>
  <c r="Q5554" i="251"/>
  <c r="Q8057" i="251"/>
  <c r="Q2609" i="251"/>
  <c r="Q8090" i="251"/>
  <c r="Q3346" i="251"/>
  <c r="Q8149" i="251"/>
  <c r="Q3592" i="251"/>
  <c r="Q220" i="251"/>
  <c r="Q5343" i="251"/>
  <c r="Q6142" i="251"/>
  <c r="Q3947" i="251"/>
  <c r="Q4824" i="251"/>
  <c r="Q1388" i="251"/>
  <c r="P678" i="251"/>
  <c r="P50" i="251"/>
  <c r="P321" i="251"/>
  <c r="P380" i="251"/>
  <c r="P1471" i="251"/>
  <c r="P2495" i="251"/>
  <c r="P724" i="251"/>
  <c r="P1760" i="251"/>
  <c r="P2784" i="251"/>
  <c r="P3808" i="251"/>
  <c r="P4832" i="251"/>
  <c r="P5856" i="251"/>
  <c r="P1025" i="251"/>
  <c r="P2049" i="251"/>
  <c r="P1002" i="251"/>
  <c r="P2026" i="251"/>
  <c r="P3050" i="251"/>
  <c r="P875" i="251"/>
  <c r="P1899" i="251"/>
  <c r="P2923" i="251"/>
  <c r="P3947" i="251"/>
  <c r="P4971" i="251"/>
  <c r="P5995" i="251"/>
  <c r="P858" i="251"/>
  <c r="P1882" i="251"/>
  <c r="P2906" i="251"/>
  <c r="P95" i="251"/>
  <c r="P1465" i="251"/>
  <c r="P2716" i="251"/>
  <c r="P3853" i="251"/>
  <c r="P4945" i="251"/>
  <c r="P6037" i="251"/>
  <c r="P7065" i="251"/>
  <c r="P284" i="251"/>
  <c r="P1624" i="251"/>
  <c r="P2864" i="251"/>
  <c r="P3990" i="251"/>
  <c r="P5082" i="251"/>
  <c r="P6170" i="251"/>
  <c r="P7194" i="251"/>
  <c r="P1085" i="251"/>
  <c r="P2348" i="251"/>
  <c r="P3523" i="251"/>
  <c r="P1127" i="251"/>
  <c r="P2387" i="251"/>
  <c r="P3558" i="251"/>
  <c r="P44" i="251"/>
  <c r="P1422" i="251"/>
  <c r="P2674" i="251"/>
  <c r="P510" i="251"/>
  <c r="P1815" i="251"/>
  <c r="P3041" i="251"/>
  <c r="P105" i="251"/>
  <c r="P1765" i="251"/>
  <c r="P3262" i="251"/>
  <c r="P4473" i="251"/>
  <c r="P5638" i="251"/>
  <c r="P6759" i="251"/>
  <c r="P7848" i="251"/>
  <c r="P8872" i="251"/>
  <c r="P48" i="251"/>
  <c r="P1718" i="251"/>
  <c r="P3218" i="251"/>
  <c r="P4438" i="251"/>
  <c r="P5603" i="251"/>
  <c r="P6726" i="251"/>
  <c r="P7817" i="251"/>
  <c r="P1235" i="251"/>
  <c r="P2771" i="251"/>
  <c r="P4074" i="251"/>
  <c r="P5239" i="251"/>
  <c r="P6385" i="251"/>
  <c r="P7477" i="251"/>
  <c r="P8522" i="251"/>
  <c r="P813" i="251"/>
  <c r="P2360" i="251"/>
  <c r="P3758" i="251"/>
  <c r="P4922" i="251"/>
  <c r="P6087" i="251"/>
  <c r="P7180" i="251"/>
  <c r="P354" i="251"/>
  <c r="P1975" i="251"/>
  <c r="P3447" i="251"/>
  <c r="P4631" i="251"/>
  <c r="P5796" i="251"/>
  <c r="P6909" i="251"/>
  <c r="P7988" i="251"/>
  <c r="P9012" i="251"/>
  <c r="P1030" i="251"/>
  <c r="P2580" i="251"/>
  <c r="P3920" i="251"/>
  <c r="P5086" i="251"/>
  <c r="P6242" i="251"/>
  <c r="P7334" i="251"/>
  <c r="P8387" i="251"/>
  <c r="P1260" i="251"/>
  <c r="P3125" i="251"/>
  <c r="P4632" i="251"/>
  <c r="P287" i="251"/>
  <c r="P2277" i="251"/>
  <c r="P3960" i="251"/>
  <c r="P780" i="251"/>
  <c r="P2687" i="251"/>
  <c r="P4276" i="251"/>
  <c r="P5709" i="251"/>
  <c r="P1022" i="251"/>
  <c r="P2910" i="251"/>
  <c r="P4456" i="251"/>
  <c r="P862" i="251"/>
  <c r="P2757" i="251"/>
  <c r="P4335" i="251"/>
  <c r="P5768" i="251"/>
  <c r="P451" i="251"/>
  <c r="P2418" i="251"/>
  <c r="P4065" i="251"/>
  <c r="P528" i="251"/>
  <c r="P2888" i="251"/>
  <c r="P4760" i="251"/>
  <c r="P6299" i="251"/>
  <c r="P7639" i="251"/>
  <c r="P8837" i="251"/>
  <c r="P9898" i="251"/>
  <c r="P349" i="251"/>
  <c r="P2759" i="251"/>
  <c r="P4660" i="251"/>
  <c r="P6216" i="251"/>
  <c r="P7560" i="251"/>
  <c r="P8765" i="251"/>
  <c r="P9835" i="251"/>
  <c r="P2357" i="251"/>
  <c r="P4349" i="251"/>
  <c r="P5955" i="251"/>
  <c r="P7320" i="251"/>
  <c r="P8558" i="251"/>
  <c r="P9653" i="251"/>
  <c r="P1177" i="251"/>
  <c r="P3452" i="251"/>
  <c r="P5192" i="251"/>
  <c r="P6647" i="251"/>
  <c r="P7973" i="251"/>
  <c r="P9138" i="251"/>
  <c r="P2244" i="251"/>
  <c r="P4266" i="251"/>
  <c r="P5882" i="251"/>
  <c r="P7256" i="251"/>
  <c r="P8503" i="251"/>
  <c r="P9605" i="251"/>
  <c r="P2245" i="251"/>
  <c r="P4270" i="251"/>
  <c r="P5883" i="251"/>
  <c r="P7259" i="251"/>
  <c r="P8504" i="251"/>
  <c r="P9606" i="251"/>
  <c r="P710" i="251"/>
  <c r="P82" i="251"/>
  <c r="P353" i="251"/>
  <c r="P418" i="251"/>
  <c r="P1503" i="251"/>
  <c r="P2527" i="251"/>
  <c r="P761" i="251"/>
  <c r="P1792" i="251"/>
  <c r="P2816" i="251"/>
  <c r="P3840" i="251"/>
  <c r="P4864" i="251"/>
  <c r="P5888" i="251"/>
  <c r="P1057" i="251"/>
  <c r="P2081" i="251"/>
  <c r="P1034" i="251"/>
  <c r="P2058" i="251"/>
  <c r="P3082" i="251"/>
  <c r="P907" i="251"/>
  <c r="P1931" i="251"/>
  <c r="P2955" i="251"/>
  <c r="P3979" i="251"/>
  <c r="P5003" i="251"/>
  <c r="P6027" i="251"/>
  <c r="P890" i="251"/>
  <c r="P1914" i="251"/>
  <c r="P2938" i="251"/>
  <c r="P142" i="251"/>
  <c r="P1507" i="251"/>
  <c r="P2753" i="251"/>
  <c r="P3887" i="251"/>
  <c r="P4979" i="251"/>
  <c r="P6071" i="251"/>
  <c r="P7097" i="251"/>
  <c r="P331" i="251"/>
  <c r="P1666" i="251"/>
  <c r="P2900" i="251"/>
  <c r="P4024" i="251"/>
  <c r="P5116" i="251"/>
  <c r="P6202" i="251"/>
  <c r="P7226" i="251"/>
  <c r="P1126" i="251"/>
  <c r="P2386" i="251"/>
  <c r="P3557" i="251"/>
  <c r="P1167" i="251"/>
  <c r="P2425" i="251"/>
  <c r="P3592" i="251"/>
  <c r="P88" i="251"/>
  <c r="P1460" i="251"/>
  <c r="P2710" i="251"/>
  <c r="P557" i="251"/>
  <c r="P1854" i="251"/>
  <c r="P3077" i="251"/>
  <c r="P162" i="251"/>
  <c r="P1811" i="251"/>
  <c r="P3309" i="251"/>
  <c r="P4509" i="251"/>
  <c r="P5674" i="251"/>
  <c r="P6793" i="251"/>
  <c r="P7880" i="251"/>
  <c r="P8904" i="251"/>
  <c r="P106" i="251"/>
  <c r="P1766" i="251"/>
  <c r="P3263" i="251"/>
  <c r="P4474" i="251"/>
  <c r="P5639" i="251"/>
  <c r="P6760" i="251"/>
  <c r="P7849" i="251"/>
  <c r="P1283" i="251"/>
  <c r="P2814" i="251"/>
  <c r="P4111" i="251"/>
  <c r="P5275" i="251"/>
  <c r="P6419" i="251"/>
  <c r="P7511" i="251"/>
  <c r="P8554" i="251"/>
  <c r="P859" i="251"/>
  <c r="P2412" i="251"/>
  <c r="P3794" i="251"/>
  <c r="P4958" i="251"/>
  <c r="P6122" i="251"/>
  <c r="P7214" i="251"/>
  <c r="P409" i="251"/>
  <c r="P2025" i="251"/>
  <c r="P3485" i="251"/>
  <c r="P4667" i="251"/>
  <c r="P5834" i="251"/>
  <c r="P6943" i="251"/>
  <c r="P8020" i="251"/>
  <c r="P1078" i="251"/>
  <c r="P2626" i="251"/>
  <c r="P3958" i="251"/>
  <c r="P5123" i="251"/>
  <c r="P6276" i="251"/>
  <c r="P7368" i="251"/>
  <c r="P8419" i="251"/>
  <c r="P1318" i="251"/>
  <c r="P3182" i="251"/>
  <c r="P4677" i="251"/>
  <c r="P361" i="251"/>
  <c r="P2334" i="251"/>
  <c r="P4006" i="251"/>
  <c r="P848" i="251"/>
  <c r="P2742" i="251"/>
  <c r="P4318" i="251"/>
  <c r="P5754" i="251"/>
  <c r="P1083" i="251"/>
  <c r="P2965" i="251"/>
  <c r="P4499" i="251"/>
  <c r="P921" i="251"/>
  <c r="P2811" i="251"/>
  <c r="P4379" i="251"/>
  <c r="P5811" i="251"/>
  <c r="P523" i="251"/>
  <c r="P2476" i="251"/>
  <c r="P4112" i="251"/>
  <c r="P605" i="251"/>
  <c r="P2958" i="251"/>
  <c r="P4820" i="251"/>
  <c r="P6339" i="251"/>
  <c r="P7685" i="251"/>
  <c r="P8875" i="251"/>
  <c r="P9930" i="251"/>
  <c r="P438" i="251"/>
  <c r="P2829" i="251"/>
  <c r="P4712" i="251"/>
  <c r="P6256" i="251"/>
  <c r="P7600" i="251"/>
  <c r="P8801" i="251"/>
  <c r="P9867" i="251"/>
  <c r="P2428" i="251"/>
  <c r="P4405" i="251"/>
  <c r="P6006" i="251"/>
  <c r="P7362" i="251"/>
  <c r="P8594" i="251"/>
  <c r="P9685" i="251"/>
  <c r="P1254" i="251"/>
  <c r="P3507" i="251"/>
  <c r="P5241" i="251"/>
  <c r="P6690" i="251"/>
  <c r="P8011" i="251"/>
  <c r="P9172" i="251"/>
  <c r="P2319" i="251"/>
  <c r="P4323" i="251"/>
  <c r="P5932" i="251"/>
  <c r="P7298" i="251"/>
  <c r="P8539" i="251"/>
  <c r="P9637" i="251"/>
  <c r="P2320" i="251"/>
  <c r="P4324" i="251"/>
  <c r="P5933" i="251"/>
  <c r="P7299" i="251"/>
  <c r="P8540" i="251"/>
  <c r="P9638" i="251"/>
  <c r="P742" i="251"/>
  <c r="P39" i="251"/>
  <c r="P114" i="251"/>
  <c r="P385" i="251"/>
  <c r="P458" i="251"/>
  <c r="P1535" i="251"/>
  <c r="P2559" i="251"/>
  <c r="P797" i="251"/>
  <c r="P1824" i="251"/>
  <c r="P2848" i="251"/>
  <c r="P3872" i="251"/>
  <c r="P4896" i="251"/>
  <c r="P5920" i="251"/>
  <c r="P1089" i="251"/>
  <c r="P2113" i="251"/>
  <c r="P1066" i="251"/>
  <c r="P2090" i="251"/>
  <c r="P3114" i="251"/>
  <c r="P939" i="251"/>
  <c r="P1963" i="251"/>
  <c r="P2987" i="251"/>
  <c r="P4011" i="251"/>
  <c r="P5035" i="251"/>
  <c r="P6059" i="251"/>
  <c r="P922" i="251"/>
  <c r="P1946" i="251"/>
  <c r="P2970" i="251"/>
  <c r="P187" i="251"/>
  <c r="P1545" i="251"/>
  <c r="P2789" i="251"/>
  <c r="P3921" i="251"/>
  <c r="P5013" i="251"/>
  <c r="P6105" i="251"/>
  <c r="P7129" i="251"/>
  <c r="P376" i="251"/>
  <c r="P1704" i="251"/>
  <c r="P2936" i="251"/>
  <c r="P4058" i="251"/>
  <c r="P5150" i="251"/>
  <c r="P6234" i="251"/>
  <c r="P7258" i="251"/>
  <c r="P1166" i="251"/>
  <c r="P2424" i="251"/>
  <c r="P3591" i="251"/>
  <c r="P1205" i="251"/>
  <c r="P2467" i="251"/>
  <c r="P3626" i="251"/>
  <c r="P137" i="251"/>
  <c r="P1499" i="251"/>
  <c r="P2747" i="251"/>
  <c r="P601" i="251"/>
  <c r="P1895" i="251"/>
  <c r="P3113" i="251"/>
  <c r="P217" i="251"/>
  <c r="P1863" i="251"/>
  <c r="P3353" i="251"/>
  <c r="P4546" i="251"/>
  <c r="P5711" i="251"/>
  <c r="P6827" i="251"/>
  <c r="P7912" i="251"/>
  <c r="P8936" i="251"/>
  <c r="P163" i="251"/>
  <c r="P1812" i="251"/>
  <c r="P3310" i="251"/>
  <c r="P4510" i="251"/>
  <c r="P5676" i="251"/>
  <c r="P6794" i="251"/>
  <c r="P1331" i="251"/>
  <c r="P2861" i="251"/>
  <c r="P4147" i="251"/>
  <c r="P5311" i="251"/>
  <c r="P6453" i="251"/>
  <c r="P7547" i="251"/>
  <c r="P8586" i="251"/>
  <c r="P908" i="251"/>
  <c r="P2459" i="251"/>
  <c r="P3830" i="251"/>
  <c r="P4995" i="251"/>
  <c r="P6156" i="251"/>
  <c r="P7248" i="251"/>
  <c r="P473" i="251"/>
  <c r="P2073" i="251"/>
  <c r="P3526" i="251"/>
  <c r="P4703" i="251"/>
  <c r="P5871" i="251"/>
  <c r="P6977" i="251"/>
  <c r="P8052" i="251"/>
  <c r="P1128" i="251"/>
  <c r="P2670" i="251"/>
  <c r="P3994" i="251"/>
  <c r="P5159" i="251"/>
  <c r="P6310" i="251"/>
  <c r="P7402" i="251"/>
  <c r="P8451" i="251"/>
  <c r="P1380" i="251"/>
  <c r="P3238" i="251"/>
  <c r="P4720" i="251"/>
  <c r="P429" i="251"/>
  <c r="P2392" i="251"/>
  <c r="P4051" i="251"/>
  <c r="P904" i="251"/>
  <c r="P2798" i="251"/>
  <c r="P4368" i="251"/>
  <c r="P5801" i="251"/>
  <c r="P1143" i="251"/>
  <c r="P3021" i="251"/>
  <c r="P4545" i="251"/>
  <c r="P979" i="251"/>
  <c r="P2869" i="251"/>
  <c r="P4422" i="251"/>
  <c r="P5854" i="251"/>
  <c r="P593" i="251"/>
  <c r="P2535" i="251"/>
  <c r="P4154" i="251"/>
  <c r="P693" i="251"/>
  <c r="P3028" i="251"/>
  <c r="P4870" i="251"/>
  <c r="P6380" i="251"/>
  <c r="P7725" i="251"/>
  <c r="P8911" i="251"/>
  <c r="P9962" i="251"/>
  <c r="P529" i="251"/>
  <c r="P2889" i="251"/>
  <c r="P4761" i="251"/>
  <c r="P6300" i="251"/>
  <c r="P7643" i="251"/>
  <c r="P8838" i="251"/>
  <c r="P9899" i="251"/>
  <c r="P29" i="251"/>
  <c r="P2501" i="251"/>
  <c r="P4461" i="251"/>
  <c r="P6053" i="251"/>
  <c r="P7403" i="251"/>
  <c r="P8631" i="251"/>
  <c r="P9717" i="251"/>
  <c r="P1332" i="251"/>
  <c r="P3570" i="251"/>
  <c r="P5290" i="251"/>
  <c r="P6733" i="251"/>
  <c r="P8047" i="251"/>
  <c r="P9206" i="251"/>
  <c r="P2385" i="251"/>
  <c r="P4381" i="251"/>
  <c r="P5981" i="251"/>
  <c r="P7342" i="251"/>
  <c r="P8575" i="251"/>
  <c r="P9669" i="251"/>
  <c r="P2389" i="251"/>
  <c r="P4382" i="251"/>
  <c r="P5982" i="251"/>
  <c r="P7343" i="251"/>
  <c r="P8576" i="251"/>
  <c r="P9670" i="251"/>
  <c r="P774" i="251"/>
  <c r="P71" i="251"/>
  <c r="P146" i="251"/>
  <c r="P417" i="251"/>
  <c r="P495" i="251"/>
  <c r="P1567" i="251"/>
  <c r="P832" i="251"/>
  <c r="P1856" i="251"/>
  <c r="P2880" i="251"/>
  <c r="P3904" i="251"/>
  <c r="P4928" i="251"/>
  <c r="P5952" i="251"/>
  <c r="P1121" i="251"/>
  <c r="P2145" i="251"/>
  <c r="P1098" i="251"/>
  <c r="P2122" i="251"/>
  <c r="P3146" i="251"/>
  <c r="P971" i="251"/>
  <c r="P1995" i="251"/>
  <c r="P3019" i="251"/>
  <c r="P4043" i="251"/>
  <c r="P5067" i="251"/>
  <c r="P6091" i="251"/>
  <c r="P954" i="251"/>
  <c r="P1978" i="251"/>
  <c r="P3002" i="251"/>
  <c r="P237" i="251"/>
  <c r="P1585" i="251"/>
  <c r="P2825" i="251"/>
  <c r="P3955" i="251"/>
  <c r="P5047" i="251"/>
  <c r="P6137" i="251"/>
  <c r="P7161" i="251"/>
  <c r="P426" i="251"/>
  <c r="P1744" i="251"/>
  <c r="P2973" i="251"/>
  <c r="P4092" i="251"/>
  <c r="P5185" i="251"/>
  <c r="P6266" i="251"/>
  <c r="P7290" i="251"/>
  <c r="P1204" i="251"/>
  <c r="P2466" i="251"/>
  <c r="P3625" i="251"/>
  <c r="P1244" i="251"/>
  <c r="P2505" i="251"/>
  <c r="P3661" i="251"/>
  <c r="P181" i="251"/>
  <c r="P1540" i="251"/>
  <c r="P2783" i="251"/>
  <c r="P652" i="251"/>
  <c r="P1935" i="251"/>
  <c r="P3151" i="251"/>
  <c r="P275" i="251"/>
  <c r="P1909" i="251"/>
  <c r="P3394" i="251"/>
  <c r="P4582" i="251"/>
  <c r="P5747" i="251"/>
  <c r="P6861" i="251"/>
  <c r="P7944" i="251"/>
  <c r="P8968" i="251"/>
  <c r="P218" i="251"/>
  <c r="P1864" i="251"/>
  <c r="P3355" i="251"/>
  <c r="P4547" i="251"/>
  <c r="P5712" i="251"/>
  <c r="P6828" i="251"/>
  <c r="P1379" i="251"/>
  <c r="P2905" i="251"/>
  <c r="P4183" i="251"/>
  <c r="P5348" i="251"/>
  <c r="P6487" i="251"/>
  <c r="P7581" i="251"/>
  <c r="P8618" i="251"/>
  <c r="P957" i="251"/>
  <c r="P2510" i="251"/>
  <c r="P3866" i="251"/>
  <c r="P5031" i="251"/>
  <c r="P6190" i="251"/>
  <c r="P7282" i="251"/>
  <c r="P526" i="251"/>
  <c r="P2121" i="251"/>
  <c r="P3565" i="251"/>
  <c r="P4742" i="251"/>
  <c r="P5907" i="251"/>
  <c r="P7011" i="251"/>
  <c r="P8084" i="251"/>
  <c r="P1174" i="251"/>
  <c r="P2715" i="251"/>
  <c r="P4030" i="251"/>
  <c r="P5196" i="251"/>
  <c r="P6344" i="251"/>
  <c r="P7436" i="251"/>
  <c r="P8483" i="251"/>
  <c r="P1437" i="251"/>
  <c r="P3291" i="251"/>
  <c r="P4766" i="251"/>
  <c r="P494" i="251"/>
  <c r="P2455" i="251"/>
  <c r="P4095" i="251"/>
  <c r="P966" i="251"/>
  <c r="P2851" i="251"/>
  <c r="P4410" i="251"/>
  <c r="P5844" i="251"/>
  <c r="P1207" i="251"/>
  <c r="P3073" i="251"/>
  <c r="P4591" i="251"/>
  <c r="P1043" i="251"/>
  <c r="P2925" i="251"/>
  <c r="P4465" i="251"/>
  <c r="P5903" i="251"/>
  <c r="P664" i="251"/>
  <c r="P2594" i="251"/>
  <c r="P4201" i="251"/>
  <c r="P783" i="251"/>
  <c r="P3101" i="251"/>
  <c r="P4925" i="251"/>
  <c r="P6423" i="251"/>
  <c r="P7767" i="251"/>
  <c r="P8947" i="251"/>
  <c r="P9994" i="251"/>
  <c r="P612" i="251"/>
  <c r="P2959" i="251"/>
  <c r="P4821" i="251"/>
  <c r="P6340" i="251"/>
  <c r="P7686" i="251"/>
  <c r="P8876" i="251"/>
  <c r="P9931" i="251"/>
  <c r="P120" i="251"/>
  <c r="P2573" i="251"/>
  <c r="P4518" i="251"/>
  <c r="P6098" i="251"/>
  <c r="P7446" i="251"/>
  <c r="P8667" i="251"/>
  <c r="P9749" i="251"/>
  <c r="P1405" i="251"/>
  <c r="P3624" i="251"/>
  <c r="P5335" i="251"/>
  <c r="P6775" i="251"/>
  <c r="P8083" i="251"/>
  <c r="P9238" i="251"/>
  <c r="P2469" i="251"/>
  <c r="P4432" i="251"/>
  <c r="P6026" i="251"/>
  <c r="P7382" i="251"/>
  <c r="P8612" i="251"/>
  <c r="P9701" i="251"/>
  <c r="P2470" i="251"/>
  <c r="P4435" i="251"/>
  <c r="P6028" i="251"/>
  <c r="P7383" i="251"/>
  <c r="P8613" i="251"/>
  <c r="P9702" i="251"/>
  <c r="P103" i="251"/>
  <c r="P40" i="251"/>
  <c r="P178" i="251"/>
  <c r="P449" i="251"/>
  <c r="P533" i="251"/>
  <c r="P1599" i="251"/>
  <c r="P864" i="251"/>
  <c r="P1888" i="251"/>
  <c r="P2912" i="251"/>
  <c r="P3936" i="251"/>
  <c r="P4960" i="251"/>
  <c r="P5984" i="251"/>
  <c r="P1153" i="251"/>
  <c r="P2177" i="251"/>
  <c r="P1130" i="251"/>
  <c r="P2154" i="251"/>
  <c r="P3178" i="251"/>
  <c r="P1003" i="251"/>
  <c r="P2027" i="251"/>
  <c r="P3051" i="251"/>
  <c r="P4075" i="251"/>
  <c r="P5099" i="251"/>
  <c r="P986" i="251"/>
  <c r="P2010" i="251"/>
  <c r="P3034" i="251"/>
  <c r="P283" i="251"/>
  <c r="P1623" i="251"/>
  <c r="P2863" i="251"/>
  <c r="P3989" i="251"/>
  <c r="P5081" i="251"/>
  <c r="P6169" i="251"/>
  <c r="P7193" i="251"/>
  <c r="P472" i="251"/>
  <c r="P1782" i="251"/>
  <c r="P3010" i="251"/>
  <c r="P4126" i="251"/>
  <c r="P5219" i="251"/>
  <c r="P6298" i="251"/>
  <c r="P7322" i="251"/>
  <c r="P1243" i="251"/>
  <c r="P2504" i="251"/>
  <c r="P3660" i="251"/>
  <c r="P1285" i="251"/>
  <c r="P2545" i="251"/>
  <c r="P3695" i="251"/>
  <c r="P226" i="251"/>
  <c r="P1580" i="251"/>
  <c r="P2820" i="251"/>
  <c r="P696" i="251"/>
  <c r="P1973" i="251"/>
  <c r="P3187" i="251"/>
  <c r="P334" i="251"/>
  <c r="P1959" i="251"/>
  <c r="P3432" i="251"/>
  <c r="P4618" i="251"/>
  <c r="P5783" i="251"/>
  <c r="P6895" i="251"/>
  <c r="P7976" i="251"/>
  <c r="P9000" i="251"/>
  <c r="P278" i="251"/>
  <c r="P1910" i="251"/>
  <c r="P3395" i="251"/>
  <c r="P4583" i="251"/>
  <c r="P5748" i="251"/>
  <c r="P6862" i="251"/>
  <c r="P1429" i="251"/>
  <c r="P2951" i="251"/>
  <c r="P4219" i="251"/>
  <c r="P5384" i="251"/>
  <c r="P6523" i="251"/>
  <c r="P7615" i="251"/>
  <c r="P8650" i="251"/>
  <c r="P1006" i="251"/>
  <c r="P2555" i="251"/>
  <c r="P3902" i="251"/>
  <c r="P5068" i="251"/>
  <c r="P6224" i="251"/>
  <c r="P7316" i="251"/>
  <c r="P588" i="251"/>
  <c r="P2167" i="251"/>
  <c r="P3603" i="251"/>
  <c r="P4778" i="251"/>
  <c r="P5943" i="251"/>
  <c r="P7045" i="251"/>
  <c r="P8116" i="251"/>
  <c r="P1222" i="251"/>
  <c r="P2760" i="251"/>
  <c r="P4067" i="251"/>
  <c r="P5232" i="251"/>
  <c r="P6378" i="251"/>
  <c r="P7470" i="251"/>
  <c r="P8515" i="251"/>
  <c r="P1496" i="251"/>
  <c r="P3347" i="251"/>
  <c r="P4812" i="251"/>
  <c r="P569" i="251"/>
  <c r="P2515" i="251"/>
  <c r="P4138" i="251"/>
  <c r="P1021" i="251"/>
  <c r="P2909" i="251"/>
  <c r="P4455" i="251"/>
  <c r="P5887" i="251"/>
  <c r="P1263" i="251"/>
  <c r="P3134" i="251"/>
  <c r="P4635" i="251"/>
  <c r="P1101" i="251"/>
  <c r="P2979" i="251"/>
  <c r="P4514" i="251"/>
  <c r="P5947" i="251"/>
  <c r="P731" i="251"/>
  <c r="P2651" i="251"/>
  <c r="P4244" i="251"/>
  <c r="P861" i="251"/>
  <c r="P3163" i="251"/>
  <c r="P4974" i="251"/>
  <c r="P6467" i="251"/>
  <c r="P7808" i="251"/>
  <c r="P8984" i="251"/>
  <c r="P694" i="251"/>
  <c r="P3029" i="251"/>
  <c r="P4871" i="251"/>
  <c r="P6381" i="251"/>
  <c r="P7728" i="251"/>
  <c r="P8912" i="251"/>
  <c r="P9963" i="251"/>
  <c r="P202" i="251"/>
  <c r="P2645" i="251"/>
  <c r="P4568" i="251"/>
  <c r="P6143" i="251"/>
  <c r="P7490" i="251"/>
  <c r="P8703" i="251"/>
  <c r="P9781" i="251"/>
  <c r="P1478" i="251"/>
  <c r="P3685" i="251"/>
  <c r="P5381" i="251"/>
  <c r="P6817" i="251"/>
  <c r="P8120" i="251"/>
  <c r="P9270" i="251"/>
  <c r="P69" i="251"/>
  <c r="P2540" i="251"/>
  <c r="P4488" i="251"/>
  <c r="P6074" i="251"/>
  <c r="P7426" i="251"/>
  <c r="P8649" i="251"/>
  <c r="P9733" i="251"/>
  <c r="P81" i="251"/>
  <c r="P2546" i="251"/>
  <c r="P4489" i="251"/>
  <c r="P6078" i="251"/>
  <c r="P7427" i="251"/>
  <c r="P8651" i="251"/>
  <c r="P9734" i="251"/>
  <c r="P135" i="251"/>
  <c r="P72" i="251"/>
  <c r="P210" i="251"/>
  <c r="P481" i="251"/>
  <c r="P570" i="251"/>
  <c r="P1631" i="251"/>
  <c r="P896" i="251"/>
  <c r="P1920" i="251"/>
  <c r="P2944" i="251"/>
  <c r="P3968" i="251"/>
  <c r="P4992" i="251"/>
  <c r="P6016" i="251"/>
  <c r="P43" i="251"/>
  <c r="P1185" i="251"/>
  <c r="P2209" i="251"/>
  <c r="P1162" i="251"/>
  <c r="P2186" i="251"/>
  <c r="P3210" i="251"/>
  <c r="P1035" i="251"/>
  <c r="P2059" i="251"/>
  <c r="P3083" i="251"/>
  <c r="P4107" i="251"/>
  <c r="P5131" i="251"/>
  <c r="P1018" i="251"/>
  <c r="P2042" i="251"/>
  <c r="P3066" i="251"/>
  <c r="P330" i="251"/>
  <c r="P1662" i="251"/>
  <c r="P2899" i="251"/>
  <c r="P4023" i="251"/>
  <c r="P5115" i="251"/>
  <c r="P6201" i="251"/>
  <c r="P7225" i="251"/>
  <c r="P516" i="251"/>
  <c r="P1821" i="251"/>
  <c r="P3046" i="251"/>
  <c r="P4161" i="251"/>
  <c r="P5253" i="251"/>
  <c r="P6330" i="251"/>
  <c r="P7354" i="251"/>
  <c r="P1284" i="251"/>
  <c r="P2544" i="251"/>
  <c r="P3694" i="251"/>
  <c r="P1325" i="251"/>
  <c r="P2583" i="251"/>
  <c r="P3729" i="251"/>
  <c r="P276" i="251"/>
  <c r="P1618" i="251"/>
  <c r="P2856" i="251"/>
  <c r="P745" i="251"/>
  <c r="P2012" i="251"/>
  <c r="P3223" i="251"/>
  <c r="P389" i="251"/>
  <c r="P2005" i="251"/>
  <c r="P3471" i="251"/>
  <c r="P4655" i="251"/>
  <c r="P5819" i="251"/>
  <c r="P6929" i="251"/>
  <c r="P8008" i="251"/>
  <c r="P9032" i="251"/>
  <c r="P335" i="251"/>
  <c r="P1960" i="251"/>
  <c r="P3433" i="251"/>
  <c r="P4620" i="251"/>
  <c r="P5784" i="251"/>
  <c r="P6896" i="251"/>
  <c r="P1477" i="251"/>
  <c r="P2995" i="251"/>
  <c r="P4255" i="251"/>
  <c r="P5421" i="251"/>
  <c r="P6557" i="251"/>
  <c r="P7649" i="251"/>
  <c r="P8682" i="251"/>
  <c r="P1053" i="251"/>
  <c r="P2604" i="251"/>
  <c r="P3939" i="251"/>
  <c r="P5104" i="251"/>
  <c r="P6258" i="251"/>
  <c r="P7350" i="251"/>
  <c r="P638" i="251"/>
  <c r="P2221" i="251"/>
  <c r="P3641" i="251"/>
  <c r="P4815" i="251"/>
  <c r="P5979" i="251"/>
  <c r="P7079" i="251"/>
  <c r="P8148" i="251"/>
  <c r="P1272" i="251"/>
  <c r="P2806" i="251"/>
  <c r="P4103" i="251"/>
  <c r="P5268" i="251"/>
  <c r="P6412" i="251"/>
  <c r="P7504" i="251"/>
  <c r="P8547" i="251"/>
  <c r="P1556" i="251"/>
  <c r="P3399" i="251"/>
  <c r="P4856" i="251"/>
  <c r="P636" i="251"/>
  <c r="P2575" i="251"/>
  <c r="P4185" i="251"/>
  <c r="P1081" i="251"/>
  <c r="P2964" i="251"/>
  <c r="P4498" i="251"/>
  <c r="P5934" i="251"/>
  <c r="P1326" i="251"/>
  <c r="P3185" i="251"/>
  <c r="P4680" i="251"/>
  <c r="P1161" i="251"/>
  <c r="P3032" i="251"/>
  <c r="P4557" i="251"/>
  <c r="P5990" i="251"/>
  <c r="P804" i="251"/>
  <c r="P2704" i="251"/>
  <c r="P4287" i="251"/>
  <c r="P935" i="251"/>
  <c r="P3231" i="251"/>
  <c r="P5028" i="251"/>
  <c r="P6507" i="251"/>
  <c r="P7847" i="251"/>
  <c r="P9020" i="251"/>
  <c r="P784" i="251"/>
  <c r="P3102" i="251"/>
  <c r="P4926" i="251"/>
  <c r="P6424" i="251"/>
  <c r="P7768" i="251"/>
  <c r="P8949" i="251"/>
  <c r="P9995" i="251"/>
  <c r="P292" i="251"/>
  <c r="P2709" i="251"/>
  <c r="P4623" i="251"/>
  <c r="P6186" i="251"/>
  <c r="P7530" i="251"/>
  <c r="P8740" i="251"/>
  <c r="P9813" i="251"/>
  <c r="P1550" i="251"/>
  <c r="P3747" i="251"/>
  <c r="P5431" i="251"/>
  <c r="P6858" i="251"/>
  <c r="P8156" i="251"/>
  <c r="P9302" i="251"/>
  <c r="P160" i="251"/>
  <c r="P2611" i="251"/>
  <c r="P4539" i="251"/>
  <c r="P6121" i="251"/>
  <c r="P7466" i="251"/>
  <c r="P8686" i="251"/>
  <c r="P9765" i="251"/>
  <c r="P170" i="251"/>
  <c r="P2612" i="251"/>
  <c r="P4549" i="251"/>
  <c r="P6124" i="251"/>
  <c r="P7467" i="251"/>
  <c r="P8687" i="251"/>
  <c r="P9766" i="251"/>
  <c r="P167" i="251"/>
  <c r="P104" i="251"/>
  <c r="P242" i="251"/>
  <c r="P513" i="251"/>
  <c r="P607" i="251"/>
  <c r="P1663" i="251"/>
  <c r="P928" i="251"/>
  <c r="P1952" i="251"/>
  <c r="P2976" i="251"/>
  <c r="P4000" i="251"/>
  <c r="P5024" i="251"/>
  <c r="P6048" i="251"/>
  <c r="P80" i="251"/>
  <c r="P1217" i="251"/>
  <c r="P2241" i="251"/>
  <c r="P53" i="251"/>
  <c r="P1194" i="251"/>
  <c r="P2218" i="251"/>
  <c r="P3242" i="251"/>
  <c r="P1067" i="251"/>
  <c r="P2091" i="251"/>
  <c r="P3115" i="251"/>
  <c r="P4139" i="251"/>
  <c r="P5163" i="251"/>
  <c r="P1050" i="251"/>
  <c r="P2074" i="251"/>
  <c r="P3098" i="251"/>
  <c r="P374" i="251"/>
  <c r="P1703" i="251"/>
  <c r="P2935" i="251"/>
  <c r="P4057" i="251"/>
  <c r="P5149" i="251"/>
  <c r="P6233" i="251"/>
  <c r="P7257" i="251"/>
  <c r="P563" i="251"/>
  <c r="P1862" i="251"/>
  <c r="P3084" i="251"/>
  <c r="P4195" i="251"/>
  <c r="P5287" i="251"/>
  <c r="P6362" i="251"/>
  <c r="P7386" i="251"/>
  <c r="P1324" i="251"/>
  <c r="P2582" i="251"/>
  <c r="P3728" i="251"/>
  <c r="P1363" i="251"/>
  <c r="P2620" i="251"/>
  <c r="P322" i="251"/>
  <c r="P1656" i="251"/>
  <c r="P2894" i="251"/>
  <c r="P788" i="251"/>
  <c r="P2053" i="251"/>
  <c r="P3260" i="251"/>
  <c r="P446" i="251"/>
  <c r="P2055" i="251"/>
  <c r="P3509" i="251"/>
  <c r="P4691" i="251"/>
  <c r="P5855" i="251"/>
  <c r="P6963" i="251"/>
  <c r="P8040" i="251"/>
  <c r="P9064" i="251"/>
  <c r="P397" i="251"/>
  <c r="P2006" i="251"/>
  <c r="P3472" i="251"/>
  <c r="P4656" i="251"/>
  <c r="P5820" i="251"/>
  <c r="P6930" i="251"/>
  <c r="P1525" i="251"/>
  <c r="P3038" i="251"/>
  <c r="P4292" i="251"/>
  <c r="P5459" i="251"/>
  <c r="P6591" i="251"/>
  <c r="P7683" i="251"/>
  <c r="P8714" i="251"/>
  <c r="P1102" i="251"/>
  <c r="P2648" i="251"/>
  <c r="P3975" i="251"/>
  <c r="P5140" i="251"/>
  <c r="P6292" i="251"/>
  <c r="P7384" i="251"/>
  <c r="P700" i="251"/>
  <c r="P2265" i="251"/>
  <c r="P3679" i="251"/>
  <c r="P4851" i="251"/>
  <c r="P6015" i="251"/>
  <c r="P7113" i="251"/>
  <c r="P8180" i="251"/>
  <c r="P1320" i="251"/>
  <c r="P2850" i="251"/>
  <c r="P4140" i="251"/>
  <c r="P5304" i="251"/>
  <c r="P6446" i="251"/>
  <c r="P7538" i="251"/>
  <c r="P8579" i="251"/>
  <c r="P1615" i="251"/>
  <c r="P3448" i="251"/>
  <c r="P4899" i="251"/>
  <c r="P709" i="251"/>
  <c r="P2628" i="251"/>
  <c r="P4230" i="251"/>
  <c r="P1142" i="251"/>
  <c r="P3020" i="251"/>
  <c r="P4543" i="251"/>
  <c r="P5980" i="251"/>
  <c r="P1385" i="251"/>
  <c r="P3245" i="251"/>
  <c r="P4724" i="251"/>
  <c r="P1219" i="251"/>
  <c r="P3091" i="251"/>
  <c r="P4601" i="251"/>
  <c r="P6034" i="251"/>
  <c r="P866" i="251"/>
  <c r="P2758" i="251"/>
  <c r="P4336" i="251"/>
  <c r="P1010" i="251"/>
  <c r="P3303" i="251"/>
  <c r="P5077" i="251"/>
  <c r="P6547" i="251"/>
  <c r="P7887" i="251"/>
  <c r="P9055" i="251"/>
  <c r="P867" i="251"/>
  <c r="P3164" i="251"/>
  <c r="P4975" i="251"/>
  <c r="P6468" i="251"/>
  <c r="P7809" i="251"/>
  <c r="P8985" i="251"/>
  <c r="P379" i="251"/>
  <c r="P2777" i="251"/>
  <c r="P4675" i="251"/>
  <c r="P6228" i="251"/>
  <c r="P7570" i="251"/>
  <c r="P8777" i="251"/>
  <c r="P9845" i="251"/>
  <c r="P1627" i="251"/>
  <c r="P3802" i="251"/>
  <c r="P5478" i="251"/>
  <c r="P6901" i="251"/>
  <c r="P8192" i="251"/>
  <c r="P9334" i="251"/>
  <c r="P250" i="251"/>
  <c r="P2672" i="251"/>
  <c r="P4598" i="251"/>
  <c r="P6164" i="251"/>
  <c r="P7507" i="251"/>
  <c r="P8722" i="251"/>
  <c r="P9797" i="251"/>
  <c r="P253" i="251"/>
  <c r="P2673" i="251"/>
  <c r="P4599" i="251"/>
  <c r="P6165" i="251"/>
  <c r="P7508" i="251"/>
  <c r="P8723" i="251"/>
  <c r="P9798" i="251"/>
  <c r="P199" i="251"/>
  <c r="P136" i="251"/>
  <c r="P274" i="251"/>
  <c r="P545" i="251"/>
  <c r="P645" i="251"/>
  <c r="P1695" i="251"/>
  <c r="P960" i="251"/>
  <c r="P1984" i="251"/>
  <c r="P3008" i="251"/>
  <c r="P4032" i="251"/>
  <c r="P5056" i="251"/>
  <c r="P6080" i="251"/>
  <c r="P118" i="251"/>
  <c r="P1249" i="251"/>
  <c r="P2273" i="251"/>
  <c r="P90" i="251"/>
  <c r="P1226" i="251"/>
  <c r="P2250" i="251"/>
  <c r="P3274" i="251"/>
  <c r="P1099" i="251"/>
  <c r="P2123" i="251"/>
  <c r="P3147" i="251"/>
  <c r="P4171" i="251"/>
  <c r="P5195" i="251"/>
  <c r="P1082" i="251"/>
  <c r="P2106" i="251"/>
  <c r="P3130" i="251"/>
  <c r="P425" i="251"/>
  <c r="P1743" i="251"/>
  <c r="P2972" i="251"/>
  <c r="P4091" i="251"/>
  <c r="P5183" i="251"/>
  <c r="P6265" i="251"/>
  <c r="P7289" i="251"/>
  <c r="P611" i="251"/>
  <c r="P1902" i="251"/>
  <c r="P3120" i="251"/>
  <c r="P4229" i="251"/>
  <c r="P5321" i="251"/>
  <c r="P6394" i="251"/>
  <c r="P7418" i="251"/>
  <c r="P1362" i="251"/>
  <c r="P2619" i="251"/>
  <c r="P21" i="251"/>
  <c r="P1401" i="251"/>
  <c r="P2657" i="251"/>
  <c r="P368" i="251"/>
  <c r="P1698" i="251"/>
  <c r="P2930" i="251"/>
  <c r="P830" i="251"/>
  <c r="P2093" i="251"/>
  <c r="P3297" i="251"/>
  <c r="P504" i="251"/>
  <c r="P2103" i="251"/>
  <c r="P3549" i="251"/>
  <c r="P4727" i="251"/>
  <c r="P5892" i="251"/>
  <c r="P6997" i="251"/>
  <c r="P8072" i="251"/>
  <c r="P9096" i="251"/>
  <c r="P447" i="251"/>
  <c r="P2056" i="251"/>
  <c r="P3510" i="251"/>
  <c r="P4692" i="251"/>
  <c r="P5857" i="251"/>
  <c r="P6964" i="251"/>
  <c r="P1573" i="251"/>
  <c r="P3087" i="251"/>
  <c r="P4328" i="251"/>
  <c r="P5495" i="251"/>
  <c r="P6625" i="251"/>
  <c r="P7717" i="251"/>
  <c r="P8746" i="251"/>
  <c r="P1149" i="251"/>
  <c r="P2694" i="251"/>
  <c r="P4012" i="251"/>
  <c r="P5176" i="251"/>
  <c r="P6326" i="251"/>
  <c r="P7420" i="251"/>
  <c r="P757" i="251"/>
  <c r="P2317" i="251"/>
  <c r="P3720" i="251"/>
  <c r="P4887" i="251"/>
  <c r="P6052" i="251"/>
  <c r="P7147" i="251"/>
  <c r="P8212" i="251"/>
  <c r="P1368" i="251"/>
  <c r="P2896" i="251"/>
  <c r="P4176" i="251"/>
  <c r="P5340" i="251"/>
  <c r="P6480" i="251"/>
  <c r="P7572" i="251"/>
  <c r="P8611" i="251"/>
  <c r="P1680" i="251"/>
  <c r="P3495" i="251"/>
  <c r="P4943" i="251"/>
  <c r="P779" i="251"/>
  <c r="P2686" i="251"/>
  <c r="P4275" i="251"/>
  <c r="P1206" i="251"/>
  <c r="P3071" i="251"/>
  <c r="P4590" i="251"/>
  <c r="P6023" i="251"/>
  <c r="P1447" i="251"/>
  <c r="P3294" i="251"/>
  <c r="P4770" i="251"/>
  <c r="P1277" i="251"/>
  <c r="P3145" i="251"/>
  <c r="P4646" i="251"/>
  <c r="P6082" i="251"/>
  <c r="P923" i="251"/>
  <c r="P2815" i="251"/>
  <c r="P4380" i="251"/>
  <c r="P1076" i="251"/>
  <c r="P3372" i="251"/>
  <c r="P5125" i="251"/>
  <c r="P6593" i="251"/>
  <c r="P7923" i="251"/>
  <c r="P9090" i="251"/>
  <c r="P936" i="251"/>
  <c r="P3233" i="251"/>
  <c r="P5029" i="251"/>
  <c r="P6508" i="251"/>
  <c r="P7851" i="251"/>
  <c r="P9021" i="251"/>
  <c r="P467" i="251"/>
  <c r="P2844" i="251"/>
  <c r="P4731" i="251"/>
  <c r="P6270" i="251"/>
  <c r="P7616" i="251"/>
  <c r="P8814" i="251"/>
  <c r="P9877" i="251"/>
  <c r="P1693" i="251"/>
  <c r="P3858" i="251"/>
  <c r="P5524" i="251"/>
  <c r="P6945" i="251"/>
  <c r="P8229" i="251"/>
  <c r="P9366" i="251"/>
  <c r="P333" i="251"/>
  <c r="P2745" i="251"/>
  <c r="P4650" i="251"/>
  <c r="P6206" i="251"/>
  <c r="P7552" i="251"/>
  <c r="P8759" i="251"/>
  <c r="P9829" i="251"/>
  <c r="P339" i="251"/>
  <c r="P2749" i="251"/>
  <c r="P4652" i="251"/>
  <c r="P6207" i="251"/>
  <c r="P7553" i="251"/>
  <c r="P8760" i="251"/>
  <c r="P9830" i="251"/>
  <c r="P231" i="251"/>
  <c r="P168" i="251"/>
  <c r="P306" i="251"/>
  <c r="P577" i="251"/>
  <c r="P685" i="251"/>
  <c r="P1727" i="251"/>
  <c r="P992" i="251"/>
  <c r="P2016" i="251"/>
  <c r="P3040" i="251"/>
  <c r="P4064" i="251"/>
  <c r="P5088" i="251"/>
  <c r="P155" i="251"/>
  <c r="P1281" i="251"/>
  <c r="P2305" i="251"/>
  <c r="P127" i="251"/>
  <c r="P1258" i="251"/>
  <c r="P2282" i="251"/>
  <c r="P3306" i="251"/>
  <c r="P1131" i="251"/>
  <c r="P2155" i="251"/>
  <c r="P3179" i="251"/>
  <c r="P4203" i="251"/>
  <c r="P5227" i="251"/>
  <c r="P1114" i="251"/>
  <c r="P2138" i="251"/>
  <c r="P3162" i="251"/>
  <c r="P469" i="251"/>
  <c r="P1781" i="251"/>
  <c r="P3009" i="251"/>
  <c r="P4125" i="251"/>
  <c r="P5218" i="251"/>
  <c r="P6297" i="251"/>
  <c r="P7321" i="251"/>
  <c r="P657" i="251"/>
  <c r="P1940" i="251"/>
  <c r="P3156" i="251"/>
  <c r="P4263" i="251"/>
  <c r="P5356" i="251"/>
  <c r="P6426" i="251"/>
  <c r="P7450" i="251"/>
  <c r="P20" i="251"/>
  <c r="P1400" i="251"/>
  <c r="P2655" i="251"/>
  <c r="P64" i="251"/>
  <c r="P1443" i="251"/>
  <c r="P2693" i="251"/>
  <c r="P413" i="251"/>
  <c r="P1736" i="251"/>
  <c r="P2966" i="251"/>
  <c r="P871" i="251"/>
  <c r="P2131" i="251"/>
  <c r="P3333" i="251"/>
  <c r="P564" i="251"/>
  <c r="P2153" i="251"/>
  <c r="P3588" i="251"/>
  <c r="P4763" i="251"/>
  <c r="P5928" i="251"/>
  <c r="P7031" i="251"/>
  <c r="P8104" i="251"/>
  <c r="P9128" i="251"/>
  <c r="P505" i="251"/>
  <c r="P2104" i="251"/>
  <c r="P3550" i="251"/>
  <c r="P4728" i="251"/>
  <c r="P5893" i="251"/>
  <c r="P6998" i="251"/>
  <c r="P1621" i="251"/>
  <c r="P3129" i="251"/>
  <c r="P4367" i="251"/>
  <c r="P5531" i="251"/>
  <c r="P6659" i="251"/>
  <c r="P7751" i="251"/>
  <c r="P8778" i="251"/>
  <c r="P1200" i="251"/>
  <c r="P2738" i="251"/>
  <c r="P4048" i="251"/>
  <c r="P5212" i="251"/>
  <c r="P6360" i="251"/>
  <c r="P7454" i="251"/>
  <c r="P814" i="251"/>
  <c r="P2361" i="251"/>
  <c r="P3759" i="251"/>
  <c r="P4923" i="251"/>
  <c r="P6088" i="251"/>
  <c r="P7181" i="251"/>
  <c r="P8244" i="251"/>
  <c r="P1416" i="251"/>
  <c r="P2941" i="251"/>
  <c r="P4212" i="251"/>
  <c r="P5377" i="251"/>
  <c r="P6514" i="251"/>
  <c r="P7606" i="251"/>
  <c r="P8643" i="251"/>
  <c r="P1740" i="251"/>
  <c r="P3540" i="251"/>
  <c r="P4990" i="251"/>
  <c r="P844" i="251"/>
  <c r="P2741" i="251"/>
  <c r="P4317" i="251"/>
  <c r="P1262" i="251"/>
  <c r="P3133" i="251"/>
  <c r="P4634" i="251"/>
  <c r="P6066" i="251"/>
  <c r="P1502" i="251"/>
  <c r="P3352" i="251"/>
  <c r="P4817" i="251"/>
  <c r="P1337" i="251"/>
  <c r="P3201" i="251"/>
  <c r="P4690" i="251"/>
  <c r="P6125" i="251"/>
  <c r="P981" i="251"/>
  <c r="P2870" i="251"/>
  <c r="P4423" i="251"/>
  <c r="P1158" i="251"/>
  <c r="P3428" i="251"/>
  <c r="P5174" i="251"/>
  <c r="P6633" i="251"/>
  <c r="P7960" i="251"/>
  <c r="P9124" i="251"/>
  <c r="P1011" i="251"/>
  <c r="P3304" i="251"/>
  <c r="P5078" i="251"/>
  <c r="P6549" i="251"/>
  <c r="P7888" i="251"/>
  <c r="P9056" i="251"/>
  <c r="P548" i="251"/>
  <c r="P2917" i="251"/>
  <c r="P4785" i="251"/>
  <c r="P6311" i="251"/>
  <c r="P7656" i="251"/>
  <c r="P8850" i="251"/>
  <c r="P9909" i="251"/>
  <c r="P1772" i="251"/>
  <c r="P3909" i="251"/>
  <c r="P5574" i="251"/>
  <c r="P6985" i="251"/>
  <c r="P8267" i="251"/>
  <c r="P9398" i="251"/>
  <c r="P416" i="251"/>
  <c r="P2817" i="251"/>
  <c r="P4701" i="251"/>
  <c r="P6250" i="251"/>
  <c r="P7594" i="251"/>
  <c r="P8795" i="251"/>
  <c r="P9861" i="251"/>
  <c r="P421" i="251"/>
  <c r="P2818" i="251"/>
  <c r="P4705" i="251"/>
  <c r="P6251" i="251"/>
  <c r="P7595" i="251"/>
  <c r="P8796" i="251"/>
  <c r="P9862" i="251"/>
  <c r="P263" i="251"/>
  <c r="P200" i="251"/>
  <c r="P338" i="251"/>
  <c r="P609" i="251"/>
  <c r="P723" i="251"/>
  <c r="P1759" i="251"/>
  <c r="P1024" i="251"/>
  <c r="P2048" i="251"/>
  <c r="P3072" i="251"/>
  <c r="P4096" i="251"/>
  <c r="P5120" i="251"/>
  <c r="P192" i="251"/>
  <c r="P1313" i="251"/>
  <c r="P2337" i="251"/>
  <c r="P165" i="251"/>
  <c r="P1290" i="251"/>
  <c r="P2314" i="251"/>
  <c r="P3338" i="251"/>
  <c r="P1163" i="251"/>
  <c r="P2187" i="251"/>
  <c r="P3211" i="251"/>
  <c r="P4235" i="251"/>
  <c r="P5259" i="251"/>
  <c r="P1146" i="251"/>
  <c r="P2170" i="251"/>
  <c r="P3194" i="251"/>
  <c r="P515" i="251"/>
  <c r="P1820" i="251"/>
  <c r="P3045" i="251"/>
  <c r="P4159" i="251"/>
  <c r="P5252" i="251"/>
  <c r="P6329" i="251"/>
  <c r="P7353" i="251"/>
  <c r="P703" i="251"/>
  <c r="P1979" i="251"/>
  <c r="P3192" i="251"/>
  <c r="P4297" i="251"/>
  <c r="P5390" i="251"/>
  <c r="P6458" i="251"/>
  <c r="P7482" i="251"/>
  <c r="P63" i="251"/>
  <c r="P1442" i="251"/>
  <c r="P2692" i="251"/>
  <c r="P112" i="251"/>
  <c r="P1481" i="251"/>
  <c r="P2729" i="251"/>
  <c r="P463" i="251"/>
  <c r="P1776" i="251"/>
  <c r="P3003" i="251"/>
  <c r="P911" i="251"/>
  <c r="P2169" i="251"/>
  <c r="P621" i="251"/>
  <c r="P2199" i="251"/>
  <c r="P3629" i="251"/>
  <c r="P4799" i="251"/>
  <c r="P5965" i="251"/>
  <c r="P7067" i="251"/>
  <c r="P8136" i="251"/>
  <c r="P9160" i="251"/>
  <c r="P566" i="251"/>
  <c r="P2156" i="251"/>
  <c r="P3589" i="251"/>
  <c r="P4764" i="251"/>
  <c r="P5929" i="251"/>
  <c r="P7032" i="251"/>
  <c r="P1671" i="251"/>
  <c r="P3175" i="251"/>
  <c r="P4403" i="251"/>
  <c r="P5567" i="251"/>
  <c r="P6693" i="251"/>
  <c r="P7785" i="251"/>
  <c r="P8810" i="251"/>
  <c r="P1250" i="251"/>
  <c r="P2781" i="251"/>
  <c r="P4084" i="251"/>
  <c r="P5249" i="251"/>
  <c r="P6396" i="251"/>
  <c r="P7488" i="251"/>
  <c r="P860" i="251"/>
  <c r="P2415" i="251"/>
  <c r="P3795" i="251"/>
  <c r="P4959" i="251"/>
  <c r="P6123" i="251"/>
  <c r="P7215" i="251"/>
  <c r="P8276" i="251"/>
  <c r="P1464" i="251"/>
  <c r="P2988" i="251"/>
  <c r="P4248" i="251"/>
  <c r="P5413" i="251"/>
  <c r="P6548" i="251"/>
  <c r="P7640" i="251"/>
  <c r="P8675" i="251"/>
  <c r="P1798" i="251"/>
  <c r="P3593" i="251"/>
  <c r="P5036" i="251"/>
  <c r="P903" i="251"/>
  <c r="P2797" i="251"/>
  <c r="P4361" i="251"/>
  <c r="P1321" i="251"/>
  <c r="P3184" i="251"/>
  <c r="P4679" i="251"/>
  <c r="P6114" i="251"/>
  <c r="P1561" i="251"/>
  <c r="P3402" i="251"/>
  <c r="P4859" i="251"/>
  <c r="P1399" i="251"/>
  <c r="P3253" i="251"/>
  <c r="P4735" i="251"/>
  <c r="P1044" i="251"/>
  <c r="P2926" i="251"/>
  <c r="P4469" i="251"/>
  <c r="P1229" i="251"/>
  <c r="P3486" i="251"/>
  <c r="P5223" i="251"/>
  <c r="P6675" i="251"/>
  <c r="P7996" i="251"/>
  <c r="P9158" i="251"/>
  <c r="P1077" i="251"/>
  <c r="P3373" i="251"/>
  <c r="P5127" i="251"/>
  <c r="P6594" i="251"/>
  <c r="P7925" i="251"/>
  <c r="P9091" i="251"/>
  <c r="P634" i="251"/>
  <c r="P2983" i="251"/>
  <c r="P4834" i="251"/>
  <c r="P6354" i="251"/>
  <c r="P7698" i="251"/>
  <c r="P8887" i="251"/>
  <c r="P9941" i="251"/>
  <c r="P1842" i="251"/>
  <c r="P3969" i="251"/>
  <c r="P5622" i="251"/>
  <c r="P7025" i="251"/>
  <c r="P8303" i="251"/>
  <c r="P9430" i="251"/>
  <c r="P512" i="251"/>
  <c r="P2883" i="251"/>
  <c r="P4754" i="251"/>
  <c r="P6290" i="251"/>
  <c r="P7634" i="251"/>
  <c r="P8831" i="251"/>
  <c r="P9893" i="251"/>
  <c r="P514" i="251"/>
  <c r="P2884" i="251"/>
  <c r="P4755" i="251"/>
  <c r="P6291" i="251"/>
  <c r="P7635" i="251"/>
  <c r="P8832" i="251"/>
  <c r="P9894" i="251"/>
  <c r="P295" i="251"/>
  <c r="P232" i="251"/>
  <c r="P370" i="251"/>
  <c r="P641" i="251"/>
  <c r="P760" i="251"/>
  <c r="P1791" i="251"/>
  <c r="P1056" i="251"/>
  <c r="P2080" i="251"/>
  <c r="P3104" i="251"/>
  <c r="P4128" i="251"/>
  <c r="P5152" i="251"/>
  <c r="P233" i="251"/>
  <c r="P1345" i="251"/>
  <c r="P2369" i="251"/>
  <c r="P205" i="251"/>
  <c r="P1322" i="251"/>
  <c r="P2346" i="251"/>
  <c r="P3370" i="251"/>
  <c r="P54" i="251"/>
  <c r="P1195" i="251"/>
  <c r="P2219" i="251"/>
  <c r="P3243" i="251"/>
  <c r="P4267" i="251"/>
  <c r="P5291" i="251"/>
  <c r="P32" i="251"/>
  <c r="P1178" i="251"/>
  <c r="P2202" i="251"/>
  <c r="P3226" i="251"/>
  <c r="P561" i="251"/>
  <c r="P1861" i="251"/>
  <c r="P3081" i="251"/>
  <c r="P4194" i="251"/>
  <c r="P5286" i="251"/>
  <c r="P6361" i="251"/>
  <c r="P7385" i="251"/>
  <c r="P750" i="251"/>
  <c r="P2020" i="251"/>
  <c r="P3229" i="251"/>
  <c r="P4332" i="251"/>
  <c r="P5424" i="251"/>
  <c r="P6490" i="251"/>
  <c r="P7514" i="251"/>
  <c r="P111" i="251"/>
  <c r="P1480" i="251"/>
  <c r="P2728" i="251"/>
  <c r="P159" i="251"/>
  <c r="P1521" i="251"/>
  <c r="P2767" i="251"/>
  <c r="P509" i="251"/>
  <c r="P1814" i="251"/>
  <c r="P3039" i="251"/>
  <c r="P949" i="251"/>
  <c r="P2211" i="251"/>
  <c r="P676" i="251"/>
  <c r="P2247" i="251"/>
  <c r="P3667" i="251"/>
  <c r="P4836" i="251"/>
  <c r="P6001" i="251"/>
  <c r="P7101" i="251"/>
  <c r="P8168" i="251"/>
  <c r="P9192" i="251"/>
  <c r="P624" i="251"/>
  <c r="P2200" i="251"/>
  <c r="P3630" i="251"/>
  <c r="P4801" i="251"/>
  <c r="P5966" i="251"/>
  <c r="P7068" i="251"/>
  <c r="P52" i="251"/>
  <c r="P1719" i="251"/>
  <c r="P3219" i="251"/>
  <c r="P4439" i="251"/>
  <c r="P5604" i="251"/>
  <c r="P6727" i="251"/>
  <c r="P7818" i="251"/>
  <c r="P8842" i="251"/>
  <c r="P1296" i="251"/>
  <c r="P2830" i="251"/>
  <c r="P4120" i="251"/>
  <c r="P5285" i="251"/>
  <c r="P6430" i="251"/>
  <c r="P7522" i="251"/>
  <c r="P909" i="251"/>
  <c r="P2460" i="251"/>
  <c r="P3831" i="251"/>
  <c r="P4996" i="251"/>
  <c r="P6157" i="251"/>
  <c r="P7249" i="251"/>
  <c r="P8308" i="251"/>
  <c r="P1516" i="251"/>
  <c r="P3030" i="251"/>
  <c r="P4284" i="251"/>
  <c r="P5449" i="251"/>
  <c r="P6582" i="251"/>
  <c r="P7676" i="251"/>
  <c r="P8707" i="251"/>
  <c r="P1852" i="251"/>
  <c r="P3638" i="251"/>
  <c r="P965" i="251"/>
  <c r="P2849" i="251"/>
  <c r="P4409" i="251"/>
  <c r="P1384" i="251"/>
  <c r="P3244" i="251"/>
  <c r="P4723" i="251"/>
  <c r="P1625" i="251"/>
  <c r="P3451" i="251"/>
  <c r="P4902" i="251"/>
  <c r="P1457" i="251"/>
  <c r="P3313" i="251"/>
  <c r="P4783" i="251"/>
  <c r="P1104" i="251"/>
  <c r="P2980" i="251"/>
  <c r="P4515" i="251"/>
  <c r="P1300" i="251"/>
  <c r="P3547" i="251"/>
  <c r="P5269" i="251"/>
  <c r="P6717" i="251"/>
  <c r="P8032" i="251"/>
  <c r="P9193" i="251"/>
  <c r="P1159" i="251"/>
  <c r="P3429" i="251"/>
  <c r="P5175" i="251"/>
  <c r="P6636" i="251"/>
  <c r="P7961" i="251"/>
  <c r="P9125" i="251"/>
  <c r="P727" i="251"/>
  <c r="P3053" i="251"/>
  <c r="P4889" i="251"/>
  <c r="P6398" i="251"/>
  <c r="P7740" i="251"/>
  <c r="P8923" i="251"/>
  <c r="P9973" i="251"/>
  <c r="P1915" i="251"/>
  <c r="P4022" i="251"/>
  <c r="P5670" i="251"/>
  <c r="P7071" i="251"/>
  <c r="P8339" i="251"/>
  <c r="P9462" i="251"/>
  <c r="P597" i="251"/>
  <c r="P2946" i="251"/>
  <c r="P4806" i="251"/>
  <c r="P6334" i="251"/>
  <c r="P7677" i="251"/>
  <c r="P8868" i="251"/>
  <c r="P9925" i="251"/>
  <c r="P598" i="251"/>
  <c r="P2952" i="251"/>
  <c r="P4807" i="251"/>
  <c r="P6335" i="251"/>
  <c r="P7678" i="251"/>
  <c r="P8869" i="251"/>
  <c r="P9926" i="251"/>
  <c r="P327" i="251"/>
  <c r="P264" i="251"/>
  <c r="P402" i="251"/>
  <c r="P673" i="251"/>
  <c r="P796" i="251"/>
  <c r="P1823" i="251"/>
  <c r="P1088" i="251"/>
  <c r="P2112" i="251"/>
  <c r="P3136" i="251"/>
  <c r="P4160" i="251"/>
  <c r="P5184" i="251"/>
  <c r="P270" i="251"/>
  <c r="P1377" i="251"/>
  <c r="P2401" i="251"/>
  <c r="P243" i="251"/>
  <c r="P1354" i="251"/>
  <c r="P2378" i="251"/>
  <c r="P91" i="251"/>
  <c r="P1227" i="251"/>
  <c r="P2251" i="251"/>
  <c r="P3275" i="251"/>
  <c r="P4299" i="251"/>
  <c r="P5323" i="251"/>
  <c r="P73" i="251"/>
  <c r="P1210" i="251"/>
  <c r="P2234" i="251"/>
  <c r="P3258" i="251"/>
  <c r="P606" i="251"/>
  <c r="P1901" i="251"/>
  <c r="P3119" i="251"/>
  <c r="P4228" i="251"/>
  <c r="P5320" i="251"/>
  <c r="P6393" i="251"/>
  <c r="P7417" i="251"/>
  <c r="P794" i="251"/>
  <c r="P2060" i="251"/>
  <c r="P3266" i="251"/>
  <c r="P4366" i="251"/>
  <c r="P5458" i="251"/>
  <c r="P6522" i="251"/>
  <c r="P7546" i="251"/>
  <c r="P158" i="251"/>
  <c r="P1520" i="251"/>
  <c r="P2766" i="251"/>
  <c r="P208" i="251"/>
  <c r="P1559" i="251"/>
  <c r="P2803" i="251"/>
  <c r="P556" i="251"/>
  <c r="P1853" i="251"/>
  <c r="P3076" i="251"/>
  <c r="P988" i="251"/>
  <c r="P2249" i="251"/>
  <c r="P733" i="251"/>
  <c r="P2297" i="251"/>
  <c r="P3705" i="251"/>
  <c r="P4872" i="251"/>
  <c r="P6039" i="251"/>
  <c r="P7135" i="251"/>
  <c r="P8200" i="251"/>
  <c r="P681" i="251"/>
  <c r="P2252" i="251"/>
  <c r="P3668" i="251"/>
  <c r="P4837" i="251"/>
  <c r="P6002" i="251"/>
  <c r="P7102" i="251"/>
  <c r="P107" i="251"/>
  <c r="P1767" i="251"/>
  <c r="P3267" i="251"/>
  <c r="P4475" i="251"/>
  <c r="P5640" i="251"/>
  <c r="P6761" i="251"/>
  <c r="P7850" i="251"/>
  <c r="P8874" i="251"/>
  <c r="P1346" i="251"/>
  <c r="P2872" i="251"/>
  <c r="P4156" i="251"/>
  <c r="P5324" i="251"/>
  <c r="P6464" i="251"/>
  <c r="P7556" i="251"/>
  <c r="P958" i="251"/>
  <c r="P2511" i="251"/>
  <c r="P3867" i="251"/>
  <c r="P5032" i="251"/>
  <c r="P6191" i="251"/>
  <c r="P7283" i="251"/>
  <c r="P8340" i="251"/>
  <c r="P1563" i="251"/>
  <c r="P3074" i="251"/>
  <c r="P4321" i="251"/>
  <c r="P5486" i="251"/>
  <c r="P6616" i="251"/>
  <c r="P7710" i="251"/>
  <c r="P8739" i="251"/>
  <c r="P1917" i="251"/>
  <c r="P3687" i="251"/>
  <c r="P1020" i="251"/>
  <c r="P2908" i="251"/>
  <c r="P4454" i="251"/>
  <c r="P1446" i="251"/>
  <c r="P3293" i="251"/>
  <c r="P4769" i="251"/>
  <c r="P1683" i="251"/>
  <c r="P3498" i="251"/>
  <c r="P4951" i="251"/>
  <c r="P1518" i="251"/>
  <c r="P3365" i="251"/>
  <c r="P4825" i="251"/>
  <c r="P1164" i="251"/>
  <c r="P3033" i="251"/>
  <c r="P1369" i="251"/>
  <c r="P3606" i="251"/>
  <c r="P5317" i="251"/>
  <c r="P6758" i="251"/>
  <c r="P8069" i="251"/>
  <c r="P9226" i="251"/>
  <c r="P1230" i="251"/>
  <c r="P3487" i="251"/>
  <c r="P5224" i="251"/>
  <c r="P6676" i="251"/>
  <c r="P7997" i="251"/>
  <c r="P9159" i="251"/>
  <c r="P816" i="251"/>
  <c r="P3117" i="251"/>
  <c r="P4937" i="251"/>
  <c r="P6438" i="251"/>
  <c r="P7781" i="251"/>
  <c r="P8959" i="251"/>
  <c r="P10005" i="251"/>
  <c r="P1990" i="251"/>
  <c r="P4078" i="251"/>
  <c r="P5718" i="251"/>
  <c r="P7111" i="251"/>
  <c r="P8376" i="251"/>
  <c r="P9494" i="251"/>
  <c r="P684" i="251"/>
  <c r="P3015" i="251"/>
  <c r="P4862" i="251"/>
  <c r="P6374" i="251"/>
  <c r="P7720" i="251"/>
  <c r="P8905" i="251"/>
  <c r="P9957" i="251"/>
  <c r="P688" i="251"/>
  <c r="P3024" i="251"/>
  <c r="P4863" i="251"/>
  <c r="P6375" i="251"/>
  <c r="P7721" i="251"/>
  <c r="P8907" i="251"/>
  <c r="P9958" i="251"/>
  <c r="P38" i="251"/>
  <c r="P359" i="251"/>
  <c r="P296" i="251"/>
  <c r="P434" i="251"/>
  <c r="P705" i="251"/>
  <c r="P831" i="251"/>
  <c r="P1855" i="251"/>
  <c r="P1120" i="251"/>
  <c r="P2144" i="251"/>
  <c r="P3168" i="251"/>
  <c r="P4192" i="251"/>
  <c r="P5216" i="251"/>
  <c r="P308" i="251"/>
  <c r="P1409" i="251"/>
  <c r="P2433" i="251"/>
  <c r="P280" i="251"/>
  <c r="P1386" i="251"/>
  <c r="P2410" i="251"/>
  <c r="P128" i="251"/>
  <c r="P1259" i="251"/>
  <c r="P2283" i="251"/>
  <c r="P3307" i="251"/>
  <c r="P4331" i="251"/>
  <c r="P5355" i="251"/>
  <c r="P110" i="251"/>
  <c r="P1242" i="251"/>
  <c r="P2266" i="251"/>
  <c r="P3290" i="251"/>
  <c r="P656" i="251"/>
  <c r="P1939" i="251"/>
  <c r="P3155" i="251"/>
  <c r="P4262" i="251"/>
  <c r="P5354" i="251"/>
  <c r="P6425" i="251"/>
  <c r="P7449" i="251"/>
  <c r="P838" i="251"/>
  <c r="P2098" i="251"/>
  <c r="P3302" i="251"/>
  <c r="P4400" i="251"/>
  <c r="P5492" i="251"/>
  <c r="P6554" i="251"/>
  <c r="P7578" i="251"/>
  <c r="P207" i="251"/>
  <c r="P1558" i="251"/>
  <c r="P2802" i="251"/>
  <c r="P252" i="251"/>
  <c r="P1598" i="251"/>
  <c r="P2839" i="251"/>
  <c r="P600" i="251"/>
  <c r="P1894" i="251"/>
  <c r="P3112" i="251"/>
  <c r="P1029" i="251"/>
  <c r="P2289" i="251"/>
  <c r="P790" i="251"/>
  <c r="P2345" i="251"/>
  <c r="P3743" i="251"/>
  <c r="P4909" i="251"/>
  <c r="P6075" i="251"/>
  <c r="P7169" i="251"/>
  <c r="P8232" i="251"/>
  <c r="P736" i="251"/>
  <c r="P2299" i="251"/>
  <c r="P3706" i="251"/>
  <c r="P4873" i="251"/>
  <c r="P6040" i="251"/>
  <c r="P7136" i="251"/>
  <c r="P164" i="251"/>
  <c r="P1813" i="251"/>
  <c r="P3311" i="251"/>
  <c r="P4511" i="251"/>
  <c r="P5677" i="251"/>
  <c r="P6795" i="251"/>
  <c r="P7882" i="251"/>
  <c r="P8906" i="251"/>
  <c r="P1394" i="251"/>
  <c r="P2918" i="251"/>
  <c r="P4193" i="251"/>
  <c r="P5360" i="251"/>
  <c r="P6498" i="251"/>
  <c r="P7590" i="251"/>
  <c r="P1007" i="251"/>
  <c r="P2556" i="251"/>
  <c r="P3903" i="251"/>
  <c r="P5069" i="251"/>
  <c r="P6225" i="251"/>
  <c r="P7317" i="251"/>
  <c r="P8372" i="251"/>
  <c r="P1612" i="251"/>
  <c r="P3122" i="251"/>
  <c r="P4357" i="251"/>
  <c r="P5522" i="251"/>
  <c r="P6652" i="251"/>
  <c r="P7744" i="251"/>
  <c r="P8771" i="251"/>
  <c r="P1976" i="251"/>
  <c r="P3734" i="251"/>
  <c r="P1080" i="251"/>
  <c r="P2961" i="251"/>
  <c r="P4497" i="251"/>
  <c r="P1501" i="251"/>
  <c r="P3349" i="251"/>
  <c r="P4816" i="251"/>
  <c r="P1745" i="251"/>
  <c r="P3544" i="251"/>
  <c r="P4994" i="251"/>
  <c r="P1577" i="251"/>
  <c r="P3415" i="251"/>
  <c r="P4869" i="251"/>
  <c r="P1220" i="251"/>
  <c r="P3092" i="251"/>
  <c r="P1452" i="251"/>
  <c r="P3665" i="251"/>
  <c r="P5367" i="251"/>
  <c r="P6801" i="251"/>
  <c r="P8107" i="251"/>
  <c r="P9258" i="251"/>
  <c r="P1301" i="251"/>
  <c r="P3548" i="251"/>
  <c r="P5270" i="251"/>
  <c r="P6718" i="251"/>
  <c r="P8033" i="251"/>
  <c r="P9195" i="251"/>
  <c r="P883" i="251"/>
  <c r="P3193" i="251"/>
  <c r="P4998" i="251"/>
  <c r="P6478" i="251"/>
  <c r="P7823" i="251"/>
  <c r="P8996" i="251"/>
  <c r="P2066" i="251"/>
  <c r="P4131" i="251"/>
  <c r="P5767" i="251"/>
  <c r="P7153" i="251"/>
  <c r="P8412" i="251"/>
  <c r="P9526" i="251"/>
  <c r="P768" i="251"/>
  <c r="P3089" i="251"/>
  <c r="P4918" i="251"/>
  <c r="P6415" i="251"/>
  <c r="P7762" i="251"/>
  <c r="P8942" i="251"/>
  <c r="P9989" i="251"/>
  <c r="P770" i="251"/>
  <c r="P3090" i="251"/>
  <c r="P4919" i="251"/>
  <c r="P6416" i="251"/>
  <c r="P7763" i="251"/>
  <c r="P8943" i="251"/>
  <c r="P9990" i="251"/>
  <c r="P70" i="251"/>
  <c r="P391" i="251"/>
  <c r="P328" i="251"/>
  <c r="P466" i="251"/>
  <c r="P737" i="251"/>
  <c r="P863" i="251"/>
  <c r="P1887" i="251"/>
  <c r="P1152" i="251"/>
  <c r="P2176" i="251"/>
  <c r="P3200" i="251"/>
  <c r="P4224" i="251"/>
  <c r="P5248" i="251"/>
  <c r="P345" i="251"/>
  <c r="P1441" i="251"/>
  <c r="P2465" i="251"/>
  <c r="P317" i="251"/>
  <c r="P1418" i="251"/>
  <c r="P2442" i="251"/>
  <c r="P169" i="251"/>
  <c r="P1291" i="251"/>
  <c r="P2315" i="251"/>
  <c r="P3339" i="251"/>
  <c r="P4363" i="251"/>
  <c r="P5387" i="251"/>
  <c r="P148" i="251"/>
  <c r="P1274" i="251"/>
  <c r="P2298" i="251"/>
  <c r="P3322" i="251"/>
  <c r="P702" i="251"/>
  <c r="P1977" i="251"/>
  <c r="P3191" i="251"/>
  <c r="P4296" i="251"/>
  <c r="P5389" i="251"/>
  <c r="P6457" i="251"/>
  <c r="P7481" i="251"/>
  <c r="P878" i="251"/>
  <c r="P2136" i="251"/>
  <c r="P3340" i="251"/>
  <c r="P4434" i="251"/>
  <c r="P5526" i="251"/>
  <c r="P6586" i="251"/>
  <c r="P7610" i="251"/>
  <c r="P251" i="251"/>
  <c r="P1597" i="251"/>
  <c r="P2838" i="251"/>
  <c r="P299" i="251"/>
  <c r="P1639" i="251"/>
  <c r="P2876" i="251"/>
  <c r="P651" i="251"/>
  <c r="P1934" i="251"/>
  <c r="P3150" i="251"/>
  <c r="P1069" i="251"/>
  <c r="P2327" i="251"/>
  <c r="P845" i="251"/>
  <c r="P2393" i="251"/>
  <c r="P3780" i="251"/>
  <c r="P4947" i="251"/>
  <c r="P6111" i="251"/>
  <c r="P7203" i="251"/>
  <c r="P8264" i="251"/>
  <c r="P792" i="251"/>
  <c r="P2350" i="251"/>
  <c r="P3745" i="251"/>
  <c r="P4910" i="251"/>
  <c r="P6076" i="251"/>
  <c r="P7170" i="251"/>
  <c r="P219" i="251"/>
  <c r="P1865" i="251"/>
  <c r="P3356" i="251"/>
  <c r="P4548" i="251"/>
  <c r="P5713" i="251"/>
  <c r="P6829" i="251"/>
  <c r="P7914" i="251"/>
  <c r="P8938" i="251"/>
  <c r="P1444" i="251"/>
  <c r="P2962" i="251"/>
  <c r="P4231" i="251"/>
  <c r="P5396" i="251"/>
  <c r="P6532" i="251"/>
  <c r="P7624" i="251"/>
  <c r="P1054" i="251"/>
  <c r="P2605" i="251"/>
  <c r="P3940" i="251"/>
  <c r="P5105" i="251"/>
  <c r="P6259" i="251"/>
  <c r="P7351" i="251"/>
  <c r="P8404" i="251"/>
  <c r="P1659" i="251"/>
  <c r="P3165" i="251"/>
  <c r="P4393" i="251"/>
  <c r="P5558" i="251"/>
  <c r="P6686" i="251"/>
  <c r="P7778" i="251"/>
  <c r="P8803" i="251"/>
  <c r="P2036" i="251"/>
  <c r="P3778" i="251"/>
  <c r="P1141" i="251"/>
  <c r="P3017" i="251"/>
  <c r="P4542" i="251"/>
  <c r="P1560" i="251"/>
  <c r="P3401" i="251"/>
  <c r="P4858" i="251"/>
  <c r="P1801" i="251"/>
  <c r="P3597" i="251"/>
  <c r="P1641" i="251"/>
  <c r="P3462" i="251"/>
  <c r="P4917" i="251"/>
  <c r="P1286" i="251"/>
  <c r="P3148" i="251"/>
  <c r="P1526" i="251"/>
  <c r="P3724" i="251"/>
  <c r="P5412" i="251"/>
  <c r="P6845" i="251"/>
  <c r="P8143" i="251"/>
  <c r="P9290" i="251"/>
  <c r="P1371" i="251"/>
  <c r="P3609" i="251"/>
  <c r="P5319" i="251"/>
  <c r="P6762" i="251"/>
  <c r="P8070" i="251"/>
  <c r="P9227" i="251"/>
  <c r="P956" i="251"/>
  <c r="P3256" i="251"/>
  <c r="P5045" i="251"/>
  <c r="P6524" i="251"/>
  <c r="P7863" i="251"/>
  <c r="P9033" i="251"/>
  <c r="P2134" i="251"/>
  <c r="P4188" i="251"/>
  <c r="P5813" i="251"/>
  <c r="P7195" i="251"/>
  <c r="P8448" i="251"/>
  <c r="P9558" i="251"/>
  <c r="P853" i="251"/>
  <c r="P3157" i="251"/>
  <c r="P4968" i="251"/>
  <c r="P6460" i="251"/>
  <c r="P7803" i="251"/>
  <c r="P8978" i="251"/>
  <c r="P854" i="251"/>
  <c r="P3158" i="251"/>
  <c r="P4969" i="251"/>
  <c r="P6461" i="251"/>
  <c r="P7804" i="251"/>
  <c r="P8979" i="251"/>
  <c r="P454" i="251"/>
  <c r="P775" i="251"/>
  <c r="P712" i="251"/>
  <c r="P97" i="251"/>
  <c r="P116" i="251"/>
  <c r="P1247" i="251"/>
  <c r="P2271" i="251"/>
  <c r="P459" i="251"/>
  <c r="P1536" i="251"/>
  <c r="P2560" i="251"/>
  <c r="P3584" i="251"/>
  <c r="P4608" i="251"/>
  <c r="P5632" i="251"/>
  <c r="P798" i="251"/>
  <c r="P1825" i="251"/>
  <c r="P772" i="251"/>
  <c r="P1802" i="251"/>
  <c r="P2826" i="251"/>
  <c r="P623" i="251"/>
  <c r="P1675" i="251"/>
  <c r="P2699" i="251"/>
  <c r="P3723" i="251"/>
  <c r="P4747" i="251"/>
  <c r="P5771" i="251"/>
  <c r="P602" i="251"/>
  <c r="P1658" i="251"/>
  <c r="P2682" i="251"/>
  <c r="P1191" i="251"/>
  <c r="P2451" i="251"/>
  <c r="P3613" i="251"/>
  <c r="P4706" i="251"/>
  <c r="P5798" i="251"/>
  <c r="P6841" i="251"/>
  <c r="P1350" i="251"/>
  <c r="P2608" i="251"/>
  <c r="P3751" i="251"/>
  <c r="P4844" i="251"/>
  <c r="P5936" i="251"/>
  <c r="P6970" i="251"/>
  <c r="P811" i="251"/>
  <c r="P2070" i="251"/>
  <c r="P3278" i="251"/>
  <c r="P851" i="251"/>
  <c r="P2110" i="251"/>
  <c r="P3315" i="251"/>
  <c r="P1144" i="251"/>
  <c r="P2406" i="251"/>
  <c r="P182" i="251"/>
  <c r="P1541" i="251"/>
  <c r="P2785" i="251"/>
  <c r="P1425" i="251"/>
  <c r="P2947" i="251"/>
  <c r="P4217" i="251"/>
  <c r="P5382" i="251"/>
  <c r="P6519" i="251"/>
  <c r="P7613" i="251"/>
  <c r="P8648" i="251"/>
  <c r="P1378" i="251"/>
  <c r="P2904" i="251"/>
  <c r="P4182" i="251"/>
  <c r="P5347" i="251"/>
  <c r="P6486" i="251"/>
  <c r="P7580" i="251"/>
  <c r="P894" i="251"/>
  <c r="P2445" i="251"/>
  <c r="P3821" i="251"/>
  <c r="P4985" i="251"/>
  <c r="P6147" i="251"/>
  <c r="P7239" i="251"/>
  <c r="P8298" i="251"/>
  <c r="P408" i="251"/>
  <c r="P2024" i="251"/>
  <c r="P3484" i="251"/>
  <c r="P4666" i="251"/>
  <c r="P5831" i="251"/>
  <c r="P6942" i="251"/>
  <c r="P1637" i="251"/>
  <c r="P3143" i="251"/>
  <c r="P4377" i="251"/>
  <c r="P5542" i="251"/>
  <c r="P6669" i="251"/>
  <c r="P7761" i="251"/>
  <c r="P8788" i="251"/>
  <c r="P668" i="251"/>
  <c r="P2242" i="251"/>
  <c r="P3662" i="251"/>
  <c r="P4830" i="251"/>
  <c r="P5996" i="251"/>
  <c r="P7094" i="251"/>
  <c r="P8163" i="251"/>
  <c r="P841" i="251"/>
  <c r="P2740" i="251"/>
  <c r="P4316" i="251"/>
  <c r="P1858" i="251"/>
  <c r="P3639" i="251"/>
  <c r="P288" i="251"/>
  <c r="P2278" i="251"/>
  <c r="P3961" i="251"/>
  <c r="P5398" i="251"/>
  <c r="P574" i="251"/>
  <c r="P2517" i="251"/>
  <c r="P4142" i="251"/>
  <c r="P377" i="251"/>
  <c r="P2355" i="251"/>
  <c r="P4019" i="251"/>
  <c r="P5452" i="251"/>
  <c r="P1998" i="251"/>
  <c r="P3753" i="251"/>
  <c r="P2404" i="251"/>
  <c r="P4387" i="251"/>
  <c r="P5987" i="251"/>
  <c r="P7347" i="251"/>
  <c r="P8581" i="251"/>
  <c r="P9674" i="251"/>
  <c r="P2259" i="251"/>
  <c r="P4279" i="251"/>
  <c r="P5891" i="251"/>
  <c r="P7264" i="251"/>
  <c r="P8509" i="251"/>
  <c r="P9611" i="251"/>
  <c r="P1841" i="251"/>
  <c r="P3967" i="251"/>
  <c r="P5621" i="251"/>
  <c r="P7024" i="251"/>
  <c r="P8302" i="251"/>
  <c r="P9429" i="251"/>
  <c r="P643" i="251"/>
  <c r="P2989" i="251"/>
  <c r="P4835" i="251"/>
  <c r="P6355" i="251"/>
  <c r="P7699" i="251"/>
  <c r="P8888" i="251"/>
  <c r="P9942" i="251"/>
  <c r="P1726" i="251"/>
  <c r="P3880" i="251"/>
  <c r="P5550" i="251"/>
  <c r="P6961" i="251"/>
  <c r="P8247" i="251"/>
  <c r="P9381" i="251"/>
  <c r="P1730" i="251"/>
  <c r="P3881" i="251"/>
  <c r="P5551" i="251"/>
  <c r="P6962" i="251"/>
  <c r="P8248" i="251"/>
  <c r="P9382" i="251"/>
  <c r="P518" i="251"/>
  <c r="P161" i="251"/>
  <c r="P190" i="251"/>
  <c r="P1311" i="251"/>
  <c r="P2335" i="251"/>
  <c r="P534" i="251"/>
  <c r="P1600" i="251"/>
  <c r="P2624" i="251"/>
  <c r="P3648" i="251"/>
  <c r="P4672" i="251"/>
  <c r="P5696" i="251"/>
  <c r="P865" i="251"/>
  <c r="P1889" i="251"/>
  <c r="P842" i="251"/>
  <c r="P1866" i="251"/>
  <c r="P2890" i="251"/>
  <c r="P698" i="251"/>
  <c r="P1739" i="251"/>
  <c r="P2763" i="251"/>
  <c r="P3787" i="251"/>
  <c r="P4811" i="251"/>
  <c r="P5835" i="251"/>
  <c r="P677" i="251"/>
  <c r="P1722" i="251"/>
  <c r="P2746" i="251"/>
  <c r="P1269" i="251"/>
  <c r="P2531" i="251"/>
  <c r="P3682" i="251"/>
  <c r="P4774" i="251"/>
  <c r="P5866" i="251"/>
  <c r="P6905" i="251"/>
  <c r="P51" i="251"/>
  <c r="P1428" i="251"/>
  <c r="P2680" i="251"/>
  <c r="P3820" i="251"/>
  <c r="P4912" i="251"/>
  <c r="P6004" i="251"/>
  <c r="P7034" i="251"/>
  <c r="P888" i="251"/>
  <c r="P2150" i="251"/>
  <c r="P3350" i="251"/>
  <c r="P931" i="251"/>
  <c r="P2191" i="251"/>
  <c r="P3387" i="251"/>
  <c r="P1224" i="251"/>
  <c r="P2484" i="251"/>
  <c r="P277" i="251"/>
  <c r="P1619" i="251"/>
  <c r="P2857" i="251"/>
  <c r="P1523" i="251"/>
  <c r="P3036" i="251"/>
  <c r="P4290" i="251"/>
  <c r="P5455" i="251"/>
  <c r="P6589" i="251"/>
  <c r="P7681" i="251"/>
  <c r="P8712" i="251"/>
  <c r="P1476" i="251"/>
  <c r="P2994" i="251"/>
  <c r="P4254" i="251"/>
  <c r="P5420" i="251"/>
  <c r="P6556" i="251"/>
  <c r="P7648" i="251"/>
  <c r="P990" i="251"/>
  <c r="P2543" i="251"/>
  <c r="P3893" i="251"/>
  <c r="P5058" i="251"/>
  <c r="P6215" i="251"/>
  <c r="P7307" i="251"/>
  <c r="P8362" i="251"/>
  <c r="P525" i="251"/>
  <c r="P2120" i="251"/>
  <c r="P3564" i="251"/>
  <c r="P4739" i="251"/>
  <c r="P5906" i="251"/>
  <c r="P7010" i="251"/>
  <c r="P67" i="251"/>
  <c r="P1733" i="251"/>
  <c r="P3235" i="251"/>
  <c r="P4450" i="251"/>
  <c r="P5615" i="251"/>
  <c r="P6737" i="251"/>
  <c r="P7828" i="251"/>
  <c r="P8852" i="251"/>
  <c r="P782" i="251"/>
  <c r="P2340" i="251"/>
  <c r="P3738" i="251"/>
  <c r="P4903" i="251"/>
  <c r="P6068" i="251"/>
  <c r="P7164" i="251"/>
  <c r="P8227" i="251"/>
  <c r="P964" i="251"/>
  <c r="P2847" i="251"/>
  <c r="P4408" i="251"/>
  <c r="P1980" i="251"/>
  <c r="P3735" i="251"/>
  <c r="P430" i="251"/>
  <c r="P2397" i="251"/>
  <c r="P4052" i="251"/>
  <c r="P5484" i="251"/>
  <c r="P714" i="251"/>
  <c r="P2630" i="251"/>
  <c r="P4234" i="251"/>
  <c r="P522" i="251"/>
  <c r="P2473" i="251"/>
  <c r="P4108" i="251"/>
  <c r="P5544" i="251"/>
  <c r="P98" i="251"/>
  <c r="P2118" i="251"/>
  <c r="P3841" i="251"/>
  <c r="P86" i="251"/>
  <c r="P2550" i="251"/>
  <c r="P4494" i="251"/>
  <c r="P6084" i="251"/>
  <c r="P7431" i="251"/>
  <c r="P8655" i="251"/>
  <c r="P9738" i="251"/>
  <c r="P2405" i="251"/>
  <c r="P4388" i="251"/>
  <c r="P5988" i="251"/>
  <c r="P7348" i="251"/>
  <c r="P8582" i="251"/>
  <c r="P9675" i="251"/>
  <c r="P1989" i="251"/>
  <c r="P4077" i="251"/>
  <c r="P5717" i="251"/>
  <c r="P7110" i="251"/>
  <c r="P8375" i="251"/>
  <c r="P9493" i="251"/>
  <c r="P817" i="251"/>
  <c r="P3118" i="251"/>
  <c r="P4938" i="251"/>
  <c r="P6439" i="251"/>
  <c r="P7782" i="251"/>
  <c r="P8960" i="251"/>
  <c r="P10006" i="251"/>
  <c r="P1881" i="251"/>
  <c r="P3991" i="251"/>
  <c r="P5646" i="251"/>
  <c r="P7048" i="251"/>
  <c r="P8319" i="251"/>
  <c r="P9445" i="251"/>
  <c r="P1883" i="251"/>
  <c r="P3992" i="251"/>
  <c r="P5647" i="251"/>
  <c r="P7049" i="251"/>
  <c r="P8320" i="251"/>
  <c r="P9446" i="251"/>
  <c r="P647" i="251"/>
  <c r="P530" i="251"/>
  <c r="P927" i="251"/>
  <c r="P1376" i="251"/>
  <c r="P3424" i="251"/>
  <c r="P5472" i="251"/>
  <c r="P1761" i="251"/>
  <c r="P395" i="251"/>
  <c r="P2506" i="251"/>
  <c r="P1387" i="251"/>
  <c r="P3435" i="251"/>
  <c r="P5483" i="251"/>
  <c r="P717" i="251"/>
  <c r="P2778" i="251"/>
  <c r="P1150" i="251"/>
  <c r="P3579" i="251"/>
  <c r="P5764" i="251"/>
  <c r="P2532" i="251"/>
  <c r="P4775" i="251"/>
  <c r="P6906" i="251"/>
  <c r="P2308" i="251"/>
  <c r="P1086" i="251"/>
  <c r="P3524" i="251"/>
  <c r="P910" i="251"/>
  <c r="P2565" i="251"/>
  <c r="P3173" i="251"/>
  <c r="P5565" i="251"/>
  <c r="P7783" i="251"/>
  <c r="P2813" i="251"/>
  <c r="P5274" i="251"/>
  <c r="P7510" i="251"/>
  <c r="P1961" i="251"/>
  <c r="P4621" i="251"/>
  <c r="P6897" i="251"/>
  <c r="P9002" i="251"/>
  <c r="P3054" i="251"/>
  <c r="P5468" i="251"/>
  <c r="P7692" i="251"/>
  <c r="P2649" i="251"/>
  <c r="P5141" i="251"/>
  <c r="P7387" i="251"/>
  <c r="P1851" i="251"/>
  <c r="P4540" i="251"/>
  <c r="P6822" i="251"/>
  <c r="P8931" i="251"/>
  <c r="P286" i="251"/>
  <c r="P3959" i="251"/>
  <c r="P75" i="251"/>
  <c r="P3827" i="251"/>
  <c r="P2516" i="251"/>
  <c r="P5575" i="251"/>
  <c r="P2398" i="251"/>
  <c r="P171" i="251"/>
  <c r="P3882" i="251"/>
  <c r="P3316" i="251"/>
  <c r="P348" i="251"/>
  <c r="P4659" i="251"/>
  <c r="P7559" i="251"/>
  <c r="P9834" i="251"/>
  <c r="P4059" i="251"/>
  <c r="P7095" i="251"/>
  <c r="P9483" i="251"/>
  <c r="P2281" i="251"/>
  <c r="P5910" i="251"/>
  <c r="P8521" i="251"/>
  <c r="P1110" i="251"/>
  <c r="P5145" i="251"/>
  <c r="P7936" i="251"/>
  <c r="P3938" i="251"/>
  <c r="P7006" i="251"/>
  <c r="P9413" i="251"/>
  <c r="P1218" i="251"/>
  <c r="P5215" i="251"/>
  <c r="P7992" i="251"/>
  <c r="P204" i="251"/>
  <c r="P3149" i="251"/>
  <c r="P5328" i="251"/>
  <c r="P7076" i="251"/>
  <c r="P8614" i="251"/>
  <c r="P9939" i="251"/>
  <c r="P209" i="251"/>
  <c r="P3152" i="251"/>
  <c r="P5329" i="251"/>
  <c r="P7077" i="251"/>
  <c r="P8615" i="251"/>
  <c r="P9940" i="251"/>
  <c r="P1118" i="251"/>
  <c r="P3833" i="251"/>
  <c r="P5859" i="251"/>
  <c r="P7541" i="251"/>
  <c r="P9023" i="251"/>
  <c r="P1506" i="251"/>
  <c r="P4122" i="251"/>
  <c r="P6108" i="251"/>
  <c r="P7765" i="251"/>
  <c r="P9204" i="251"/>
  <c r="P2764" i="251"/>
  <c r="P5053" i="251"/>
  <c r="P6834" i="251"/>
  <c r="P8407" i="251"/>
  <c r="P9757" i="251"/>
  <c r="P1276" i="251"/>
  <c r="P3950" i="251"/>
  <c r="P5961" i="251"/>
  <c r="P7633" i="251"/>
  <c r="P9100" i="251"/>
  <c r="P2623" i="251"/>
  <c r="P5395" i="251"/>
  <c r="P7521" i="251"/>
  <c r="P9307" i="251"/>
  <c r="P1969" i="251"/>
  <c r="P4954" i="251"/>
  <c r="P7142" i="251"/>
  <c r="P9004" i="251"/>
  <c r="P603" i="251"/>
  <c r="P3973" i="251"/>
  <c r="P6377" i="251"/>
  <c r="P8341" i="251"/>
  <c r="P9988" i="251"/>
  <c r="P479" i="251"/>
  <c r="P3889" i="251"/>
  <c r="P679" i="251"/>
  <c r="P562" i="251"/>
  <c r="P959" i="251"/>
  <c r="P1408" i="251"/>
  <c r="P3456" i="251"/>
  <c r="P5504" i="251"/>
  <c r="P1793" i="251"/>
  <c r="P432" i="251"/>
  <c r="P2538" i="251"/>
  <c r="P1419" i="251"/>
  <c r="P3467" i="251"/>
  <c r="P5515" i="251"/>
  <c r="P755" i="251"/>
  <c r="P2810" i="251"/>
  <c r="P1231" i="251"/>
  <c r="P3647" i="251"/>
  <c r="P5832" i="251"/>
  <c r="P2572" i="251"/>
  <c r="P4809" i="251"/>
  <c r="P6938" i="251"/>
  <c r="P298" i="251"/>
  <c r="P2875" i="251"/>
  <c r="P1679" i="251"/>
  <c r="P948" i="251"/>
  <c r="P2601" i="251"/>
  <c r="P47" i="251"/>
  <c r="P3217" i="251"/>
  <c r="P5602" i="251"/>
  <c r="P7816" i="251"/>
  <c r="P2860" i="251"/>
  <c r="P5310" i="251"/>
  <c r="P7544" i="251"/>
  <c r="P2007" i="251"/>
  <c r="P4657" i="251"/>
  <c r="P6931" i="251"/>
  <c r="P9034" i="251"/>
  <c r="P3099" i="251"/>
  <c r="P5505" i="251"/>
  <c r="P7726" i="251"/>
  <c r="P2695" i="251"/>
  <c r="P5177" i="251"/>
  <c r="P7421" i="251"/>
  <c r="P1904" i="251"/>
  <c r="P4577" i="251"/>
  <c r="P6856" i="251"/>
  <c r="P8963" i="251"/>
  <c r="P357" i="251"/>
  <c r="P4005" i="251"/>
  <c r="P144" i="251"/>
  <c r="P3871" i="251"/>
  <c r="P2576" i="251"/>
  <c r="P5620" i="251"/>
  <c r="P2457" i="251"/>
  <c r="P239" i="251"/>
  <c r="P3931" i="251"/>
  <c r="P3368" i="251"/>
  <c r="P437" i="251"/>
  <c r="P4711" i="251"/>
  <c r="P7599" i="251"/>
  <c r="P9866" i="251"/>
  <c r="P4115" i="251"/>
  <c r="P7140" i="251"/>
  <c r="P9515" i="251"/>
  <c r="P3326" i="251"/>
  <c r="P6564" i="251"/>
  <c r="P9069" i="251"/>
  <c r="P2205" i="251"/>
  <c r="P5862" i="251"/>
  <c r="P8485" i="251"/>
  <c r="P4045" i="251"/>
  <c r="P7088" i="251"/>
  <c r="P9477" i="251"/>
  <c r="P1294" i="251"/>
  <c r="P5264" i="251"/>
  <c r="P8028" i="251"/>
  <c r="P314" i="251"/>
  <c r="P3230" i="251"/>
  <c r="P5385" i="251"/>
  <c r="P7124" i="251"/>
  <c r="P8661" i="251"/>
  <c r="P9979" i="251"/>
  <c r="P315" i="251"/>
  <c r="P3236" i="251"/>
  <c r="P5386" i="251"/>
  <c r="P7125" i="251"/>
  <c r="P8662" i="251"/>
  <c r="P9980" i="251"/>
  <c r="P1209" i="251"/>
  <c r="P3899" i="251"/>
  <c r="P5916" i="251"/>
  <c r="P7596" i="251"/>
  <c r="P9067" i="251"/>
  <c r="P1602" i="251"/>
  <c r="P4190" i="251"/>
  <c r="P6161" i="251"/>
  <c r="P7815" i="251"/>
  <c r="P9244" i="251"/>
  <c r="P2841" i="251"/>
  <c r="P5110" i="251"/>
  <c r="P6888" i="251"/>
  <c r="P8452" i="251"/>
  <c r="P9795" i="251"/>
  <c r="P1366" i="251"/>
  <c r="P4018" i="251"/>
  <c r="P6020" i="251"/>
  <c r="P7689" i="251"/>
  <c r="P9142" i="251"/>
  <c r="P2734" i="251"/>
  <c r="P5471" i="251"/>
  <c r="P7583" i="251"/>
  <c r="P9358" i="251"/>
  <c r="P2078" i="251"/>
  <c r="P5039" i="251"/>
  <c r="P7206" i="251"/>
  <c r="P9054" i="251"/>
  <c r="P740" i="251"/>
  <c r="P4060" i="251"/>
  <c r="P6441" i="251"/>
  <c r="P8397" i="251"/>
  <c r="P604" i="251"/>
  <c r="P3978" i="251"/>
  <c r="P711" i="251"/>
  <c r="P594" i="251"/>
  <c r="P991" i="251"/>
  <c r="P1440" i="251"/>
  <c r="P3488" i="251"/>
  <c r="P5536" i="251"/>
  <c r="P1857" i="251"/>
  <c r="P470" i="251"/>
  <c r="P2570" i="251"/>
  <c r="P1451" i="251"/>
  <c r="P3499" i="251"/>
  <c r="P5547" i="251"/>
  <c r="P791" i="251"/>
  <c r="P2842" i="251"/>
  <c r="P1308" i="251"/>
  <c r="P3716" i="251"/>
  <c r="P5901" i="251"/>
  <c r="P2644" i="251"/>
  <c r="P4878" i="251"/>
  <c r="P7002" i="251"/>
  <c r="P346" i="251"/>
  <c r="P2911" i="251"/>
  <c r="P1717" i="251"/>
  <c r="P987" i="251"/>
  <c r="P2639" i="251"/>
  <c r="P892" i="251"/>
  <c r="P3816" i="251"/>
  <c r="P6145" i="251"/>
  <c r="P8296" i="251"/>
  <c r="P2950" i="251"/>
  <c r="P5383" i="251"/>
  <c r="P7614" i="251"/>
  <c r="P2061" i="251"/>
  <c r="P4693" i="251"/>
  <c r="P6965" i="251"/>
  <c r="P9066" i="251"/>
  <c r="P3142" i="251"/>
  <c r="P5541" i="251"/>
  <c r="P7760" i="251"/>
  <c r="P2739" i="251"/>
  <c r="P5213" i="251"/>
  <c r="P7455" i="251"/>
  <c r="P1949" i="251"/>
  <c r="P4613" i="251"/>
  <c r="P6890" i="251"/>
  <c r="P8995" i="251"/>
  <c r="P428" i="251"/>
  <c r="P4050" i="251"/>
  <c r="P214" i="251"/>
  <c r="P3914" i="251"/>
  <c r="P2629" i="251"/>
  <c r="P5665" i="251"/>
  <c r="P2577" i="251"/>
  <c r="P310" i="251"/>
  <c r="P3974" i="251"/>
  <c r="P3416" i="251"/>
  <c r="P1595" i="251"/>
  <c r="P5463" i="251"/>
  <c r="P8179" i="251"/>
  <c r="P4168" i="251"/>
  <c r="P7182" i="251"/>
  <c r="P9547" i="251"/>
  <c r="P3385" i="251"/>
  <c r="P6606" i="251"/>
  <c r="P9103" i="251"/>
  <c r="P2284" i="251"/>
  <c r="P5911" i="251"/>
  <c r="P8523" i="251"/>
  <c r="P4102" i="251"/>
  <c r="P7131" i="251"/>
  <c r="P9509" i="251"/>
  <c r="P1364" i="251"/>
  <c r="P5313" i="251"/>
  <c r="P8064" i="251"/>
  <c r="P411" i="251"/>
  <c r="P3319" i="251"/>
  <c r="P5442" i="251"/>
  <c r="P7178" i="251"/>
  <c r="P8705" i="251"/>
  <c r="P10017" i="251"/>
  <c r="P415" i="251"/>
  <c r="P3320" i="251"/>
  <c r="P5443" i="251"/>
  <c r="P7183" i="251"/>
  <c r="P8706" i="251"/>
  <c r="P1299" i="251"/>
  <c r="P3970" i="251"/>
  <c r="P5974" i="251"/>
  <c r="P7650" i="251"/>
  <c r="P9109" i="251"/>
  <c r="P1688" i="251"/>
  <c r="P4257" i="251"/>
  <c r="P6217" i="251"/>
  <c r="P7866" i="251"/>
  <c r="P9282" i="251"/>
  <c r="P2929" i="251"/>
  <c r="P5170" i="251"/>
  <c r="P6940" i="251"/>
  <c r="P8496" i="251"/>
  <c r="P9837" i="251"/>
  <c r="P1462" i="251"/>
  <c r="P4086" i="251"/>
  <c r="P6081" i="251"/>
  <c r="P7739" i="251"/>
  <c r="P9182" i="251"/>
  <c r="P2836" i="251"/>
  <c r="P5539" i="251"/>
  <c r="P7651" i="251"/>
  <c r="P9406" i="251"/>
  <c r="P2192" i="251"/>
  <c r="P5108" i="251"/>
  <c r="P7267" i="251"/>
  <c r="P9111" i="251"/>
  <c r="P868" i="251"/>
  <c r="P4135" i="251"/>
  <c r="P6504" i="251"/>
  <c r="P8453" i="251"/>
  <c r="P746" i="251"/>
  <c r="P4061" i="251"/>
  <c r="P743" i="251"/>
  <c r="P626" i="251"/>
  <c r="P1023" i="251"/>
  <c r="P1472" i="251"/>
  <c r="P3520" i="251"/>
  <c r="P5568" i="251"/>
  <c r="P1921" i="251"/>
  <c r="P507" i="251"/>
  <c r="P2602" i="251"/>
  <c r="P1483" i="251"/>
  <c r="P3531" i="251"/>
  <c r="P5579" i="251"/>
  <c r="P826" i="251"/>
  <c r="P2874" i="251"/>
  <c r="P1349" i="251"/>
  <c r="P3750" i="251"/>
  <c r="P5935" i="251"/>
  <c r="P96" i="251"/>
  <c r="P2717" i="251"/>
  <c r="P4946" i="251"/>
  <c r="P7066" i="251"/>
  <c r="P393" i="251"/>
  <c r="P2948" i="251"/>
  <c r="P1756" i="251"/>
  <c r="P1028" i="251"/>
  <c r="P45" i="251"/>
  <c r="P2675" i="251"/>
  <c r="P941" i="251"/>
  <c r="P3855" i="251"/>
  <c r="P6179" i="251"/>
  <c r="P8328" i="251"/>
  <c r="P3037" i="251"/>
  <c r="P5456" i="251"/>
  <c r="P7682" i="251"/>
  <c r="P2105" i="251"/>
  <c r="P4729" i="251"/>
  <c r="P6999" i="251"/>
  <c r="P9098" i="251"/>
  <c r="P3188" i="251"/>
  <c r="P5577" i="251"/>
  <c r="P7794" i="251"/>
  <c r="P2782" i="251"/>
  <c r="P5250" i="251"/>
  <c r="P7489" i="251"/>
  <c r="P2000" i="251"/>
  <c r="P4649" i="251"/>
  <c r="P6924" i="251"/>
  <c r="P9027" i="251"/>
  <c r="P493" i="251"/>
  <c r="P4094" i="251"/>
  <c r="P1203" i="251"/>
  <c r="P4589" i="251"/>
  <c r="P3450" i="251"/>
  <c r="P2689" i="251"/>
  <c r="P445" i="251"/>
  <c r="P4063" i="251"/>
  <c r="P3463" i="251"/>
  <c r="P1667" i="251"/>
  <c r="P5510" i="251"/>
  <c r="P8216" i="251"/>
  <c r="P4221" i="251"/>
  <c r="P7222" i="251"/>
  <c r="P9579" i="251"/>
  <c r="P3445" i="251"/>
  <c r="P6646" i="251"/>
  <c r="P9137" i="251"/>
  <c r="P2358" i="251"/>
  <c r="P5956" i="251"/>
  <c r="P8559" i="251"/>
  <c r="P4162" i="251"/>
  <c r="P7174" i="251"/>
  <c r="P9541" i="251"/>
  <c r="P1435" i="251"/>
  <c r="P5362" i="251"/>
  <c r="P8101" i="251"/>
  <c r="P537" i="251"/>
  <c r="P3393" i="251"/>
  <c r="P5500" i="251"/>
  <c r="P7230" i="251"/>
  <c r="P8750" i="251"/>
  <c r="P538" i="251"/>
  <c r="P3397" i="251"/>
  <c r="P5501" i="251"/>
  <c r="P7231" i="251"/>
  <c r="P8751" i="251"/>
  <c r="P1393" i="251"/>
  <c r="P4033" i="251"/>
  <c r="P6031" i="251"/>
  <c r="P7700" i="251"/>
  <c r="P9149" i="251"/>
  <c r="P1778" i="251"/>
  <c r="P4322" i="251"/>
  <c r="P6267" i="251"/>
  <c r="P7909" i="251"/>
  <c r="P9324" i="251"/>
  <c r="P31" i="251"/>
  <c r="P3006" i="251"/>
  <c r="P5230" i="251"/>
  <c r="P6990" i="251"/>
  <c r="P8541" i="251"/>
  <c r="P9875" i="251"/>
  <c r="P1552" i="251"/>
  <c r="P4152" i="251"/>
  <c r="P6135" i="251"/>
  <c r="P7791" i="251"/>
  <c r="P9224" i="251"/>
  <c r="P2939" i="251"/>
  <c r="P5612" i="251"/>
  <c r="P7709" i="251"/>
  <c r="P9454" i="251"/>
  <c r="P2307" i="251"/>
  <c r="P5181" i="251"/>
  <c r="P7329" i="251"/>
  <c r="P9163" i="251"/>
  <c r="P976" i="251"/>
  <c r="P4215" i="251"/>
  <c r="P6571" i="251"/>
  <c r="P8506" i="251"/>
  <c r="P869" i="251"/>
  <c r="P4136" i="251"/>
  <c r="P807" i="251"/>
  <c r="P658" i="251"/>
  <c r="P1055" i="251"/>
  <c r="P1504" i="251"/>
  <c r="P3552" i="251"/>
  <c r="P5600" i="251"/>
  <c r="P1953" i="251"/>
  <c r="P544" i="251"/>
  <c r="P2634" i="251"/>
  <c r="P1515" i="251"/>
  <c r="P3563" i="251"/>
  <c r="P5611" i="251"/>
  <c r="P1306" i="251"/>
  <c r="P3354" i="251"/>
  <c r="P1389" i="251"/>
  <c r="P3784" i="251"/>
  <c r="P5969" i="251"/>
  <c r="P143" i="251"/>
  <c r="P2754" i="251"/>
  <c r="P4980" i="251"/>
  <c r="P7098" i="251"/>
  <c r="P439" i="251"/>
  <c r="P2984" i="251"/>
  <c r="P1797" i="251"/>
  <c r="P1068" i="251"/>
  <c r="P89" i="251"/>
  <c r="P2711" i="251"/>
  <c r="P985" i="251"/>
  <c r="P3891" i="251"/>
  <c r="P6213" i="251"/>
  <c r="P8360" i="251"/>
  <c r="P3086" i="251"/>
  <c r="P5494" i="251"/>
  <c r="P7716" i="251"/>
  <c r="P2157" i="251"/>
  <c r="P4765" i="251"/>
  <c r="P7035" i="251"/>
  <c r="P9130" i="251"/>
  <c r="P66" i="251"/>
  <c r="P3234" i="251"/>
  <c r="P5614" i="251"/>
  <c r="P7827" i="251"/>
  <c r="P2831" i="251"/>
  <c r="P5288" i="251"/>
  <c r="P7523" i="251"/>
  <c r="P2045" i="251"/>
  <c r="P4686" i="251"/>
  <c r="P6958" i="251"/>
  <c r="P9059" i="251"/>
  <c r="P568" i="251"/>
  <c r="P4137" i="251"/>
  <c r="P1261" i="251"/>
  <c r="P4633" i="251"/>
  <c r="P3497" i="251"/>
  <c r="P2743" i="251"/>
  <c r="P592" i="251"/>
  <c r="P4153" i="251"/>
  <c r="P3514" i="251"/>
  <c r="P1746" i="251"/>
  <c r="P5555" i="251"/>
  <c r="P8252" i="251"/>
  <c r="P4337" i="251"/>
  <c r="P7308" i="251"/>
  <c r="P9643" i="251"/>
  <c r="P3506" i="251"/>
  <c r="P6689" i="251"/>
  <c r="P9171" i="251"/>
  <c r="P2429" i="251"/>
  <c r="P6007" i="251"/>
  <c r="P8595" i="251"/>
  <c r="P4211" i="251"/>
  <c r="P7216" i="251"/>
  <c r="P9573" i="251"/>
  <c r="P1512" i="251"/>
  <c r="P5406" i="251"/>
  <c r="P8139" i="251"/>
  <c r="P632" i="251"/>
  <c r="P3468" i="251"/>
  <c r="P5561" i="251"/>
  <c r="P7284" i="251"/>
  <c r="P8793" i="251"/>
  <c r="P633" i="251"/>
  <c r="P3469" i="251"/>
  <c r="P5562" i="251"/>
  <c r="P7285" i="251"/>
  <c r="P8794" i="251"/>
  <c r="P1485" i="251"/>
  <c r="P4100" i="251"/>
  <c r="P6094" i="251"/>
  <c r="P7752" i="251"/>
  <c r="P9191" i="251"/>
  <c r="P1870" i="251"/>
  <c r="P4391" i="251"/>
  <c r="P6319" i="251"/>
  <c r="P7953" i="251"/>
  <c r="P9362" i="251"/>
  <c r="P133" i="251"/>
  <c r="P3097" i="251"/>
  <c r="P5292" i="251"/>
  <c r="P7042" i="251"/>
  <c r="P8588" i="251"/>
  <c r="P9915" i="251"/>
  <c r="P1646" i="251"/>
  <c r="P4222" i="251"/>
  <c r="P6189" i="251"/>
  <c r="P7838" i="251"/>
  <c r="P9264" i="251"/>
  <c r="P3044" i="251"/>
  <c r="P5685" i="251"/>
  <c r="P7775" i="251"/>
  <c r="P9501" i="251"/>
  <c r="P2421" i="251"/>
  <c r="P5251" i="251"/>
  <c r="P7396" i="251"/>
  <c r="P9213" i="251"/>
  <c r="P1092" i="251"/>
  <c r="P4308" i="251"/>
  <c r="P6637" i="251"/>
  <c r="P8561" i="251"/>
  <c r="P977" i="251"/>
  <c r="P4216" i="251"/>
  <c r="P690" i="251"/>
  <c r="P1087" i="251"/>
  <c r="P1568" i="251"/>
  <c r="P3616" i="251"/>
  <c r="P5664" i="251"/>
  <c r="P1985" i="251"/>
  <c r="P585" i="251"/>
  <c r="P2666" i="251"/>
  <c r="P1547" i="251"/>
  <c r="P3595" i="251"/>
  <c r="P5643" i="251"/>
  <c r="P1338" i="251"/>
  <c r="P1427" i="251"/>
  <c r="P3818" i="251"/>
  <c r="P6003" i="251"/>
  <c r="P188" i="251"/>
  <c r="P2790" i="251"/>
  <c r="P5014" i="251"/>
  <c r="P7130" i="251"/>
  <c r="P483" i="251"/>
  <c r="P3022" i="251"/>
  <c r="P1837" i="251"/>
  <c r="P1106" i="251"/>
  <c r="P138" i="251"/>
  <c r="P2748" i="251"/>
  <c r="P1039" i="251"/>
  <c r="P3927" i="251"/>
  <c r="P6247" i="251"/>
  <c r="P8392" i="251"/>
  <c r="P3128" i="251"/>
  <c r="P5530" i="251"/>
  <c r="P7750" i="251"/>
  <c r="P2201" i="251"/>
  <c r="P4802" i="251"/>
  <c r="P7069" i="251"/>
  <c r="P9162" i="251"/>
  <c r="P123" i="251"/>
  <c r="P3280" i="251"/>
  <c r="P5650" i="251"/>
  <c r="P7859" i="251"/>
  <c r="P2873" i="251"/>
  <c r="P5325" i="251"/>
  <c r="P7557" i="251"/>
  <c r="P2096" i="251"/>
  <c r="P4722" i="251"/>
  <c r="P6992" i="251"/>
  <c r="P635" i="251"/>
  <c r="P4184" i="251"/>
  <c r="P1319" i="251"/>
  <c r="P4678" i="251"/>
  <c r="P3543" i="251"/>
  <c r="P2799" i="251"/>
  <c r="P663" i="251"/>
  <c r="P4200" i="251"/>
  <c r="P3561" i="251"/>
  <c r="P1816" i="251"/>
  <c r="P5606" i="251"/>
  <c r="P8288" i="251"/>
  <c r="P4443" i="251"/>
  <c r="P7392" i="251"/>
  <c r="P9707" i="251"/>
  <c r="P3569" i="251"/>
  <c r="P6732" i="251"/>
  <c r="P9205" i="251"/>
  <c r="P2502" i="251"/>
  <c r="P6054" i="251"/>
  <c r="P8632" i="251"/>
  <c r="P924" i="251"/>
  <c r="P5022" i="251"/>
  <c r="P7841" i="251"/>
  <c r="P1590" i="251"/>
  <c r="P5454" i="251"/>
  <c r="P8175" i="251"/>
  <c r="P747" i="251"/>
  <c r="P3537" i="251"/>
  <c r="P5618" i="251"/>
  <c r="P7332" i="251"/>
  <c r="P8841" i="251"/>
  <c r="P748" i="251"/>
  <c r="P3538" i="251"/>
  <c r="P5619" i="251"/>
  <c r="P7333" i="251"/>
  <c r="P8843" i="251"/>
  <c r="P1570" i="251"/>
  <c r="P4170" i="251"/>
  <c r="P6150" i="251"/>
  <c r="P7800" i="251"/>
  <c r="P9233" i="251"/>
  <c r="P1957" i="251"/>
  <c r="P4460" i="251"/>
  <c r="P6369" i="251"/>
  <c r="P8000" i="251"/>
  <c r="P9402" i="251"/>
  <c r="P248" i="251"/>
  <c r="P3177" i="251"/>
  <c r="P5343" i="251"/>
  <c r="P7092" i="251"/>
  <c r="P8633" i="251"/>
  <c r="P9953" i="251"/>
  <c r="P1725" i="251"/>
  <c r="P4293" i="251"/>
  <c r="P6239" i="251"/>
  <c r="P7889" i="251"/>
  <c r="P9304" i="251"/>
  <c r="P3141" i="251"/>
  <c r="P5761" i="251"/>
  <c r="P7834" i="251"/>
  <c r="P9552" i="251"/>
  <c r="P2521" i="251"/>
  <c r="P5327" i="251"/>
  <c r="P7460" i="251"/>
  <c r="P9261" i="251"/>
  <c r="P1193" i="251"/>
  <c r="P4389" i="251"/>
  <c r="P6697" i="251"/>
  <c r="P8621" i="251"/>
  <c r="P1093" i="251"/>
  <c r="P4309" i="251"/>
  <c r="P6638" i="251"/>
  <c r="P722" i="251"/>
  <c r="P1119" i="251"/>
  <c r="P1632" i="251"/>
  <c r="P3680" i="251"/>
  <c r="P5728" i="251"/>
  <c r="P2017" i="251"/>
  <c r="P622" i="251"/>
  <c r="P2698" i="251"/>
  <c r="P1579" i="251"/>
  <c r="P3627" i="251"/>
  <c r="P5675" i="251"/>
  <c r="P1370" i="251"/>
  <c r="P2019" i="251"/>
  <c r="P4330" i="251"/>
  <c r="P6489" i="251"/>
  <c r="P238" i="251"/>
  <c r="P2828" i="251"/>
  <c r="P5048" i="251"/>
  <c r="P7162" i="251"/>
  <c r="P531" i="251"/>
  <c r="P3058" i="251"/>
  <c r="P1875" i="251"/>
  <c r="P1186" i="251"/>
  <c r="P227" i="251"/>
  <c r="P2821" i="251"/>
  <c r="P1084" i="251"/>
  <c r="P3963" i="251"/>
  <c r="P6281" i="251"/>
  <c r="P8424" i="251"/>
  <c r="P3174" i="251"/>
  <c r="P5566" i="251"/>
  <c r="P7784" i="251"/>
  <c r="P2253" i="251"/>
  <c r="P4838" i="251"/>
  <c r="P7103" i="251"/>
  <c r="P9194" i="251"/>
  <c r="P179" i="251"/>
  <c r="P3323" i="251"/>
  <c r="P5686" i="251"/>
  <c r="P2919" i="251"/>
  <c r="P5361" i="251"/>
  <c r="P7591" i="251"/>
  <c r="P2146" i="251"/>
  <c r="P4758" i="251"/>
  <c r="P7026" i="251"/>
  <c r="P708" i="251"/>
  <c r="P4227" i="251"/>
  <c r="P1381" i="251"/>
  <c r="P4721" i="251"/>
  <c r="P3596" i="251"/>
  <c r="P2852" i="251"/>
  <c r="P730" i="251"/>
  <c r="P4243" i="251"/>
  <c r="P3608" i="251"/>
  <c r="P1890" i="251"/>
  <c r="P5653" i="251"/>
  <c r="P8325" i="251"/>
  <c r="P87" i="251"/>
  <c r="P4495" i="251"/>
  <c r="P7432" i="251"/>
  <c r="P9739" i="251"/>
  <c r="P3623" i="251"/>
  <c r="P6774" i="251"/>
  <c r="P9237" i="251"/>
  <c r="P2578" i="251"/>
  <c r="P6099" i="251"/>
  <c r="P8668" i="251"/>
  <c r="P999" i="251"/>
  <c r="P5072" i="251"/>
  <c r="P7881" i="251"/>
  <c r="P1654" i="251"/>
  <c r="P5503" i="251"/>
  <c r="P8211" i="251"/>
  <c r="P835" i="251"/>
  <c r="P3615" i="251"/>
  <c r="P5680" i="251"/>
  <c r="P7388" i="251"/>
  <c r="P8885" i="251"/>
  <c r="P839" i="251"/>
  <c r="P3617" i="251"/>
  <c r="P5681" i="251"/>
  <c r="P7389" i="251"/>
  <c r="P8886" i="251"/>
  <c r="P1655" i="251"/>
  <c r="P4239" i="251"/>
  <c r="P6198" i="251"/>
  <c r="P7853" i="251"/>
  <c r="P9273" i="251"/>
  <c r="P2046" i="251"/>
  <c r="P4528" i="251"/>
  <c r="P6421" i="251"/>
  <c r="P8045" i="251"/>
  <c r="P9440" i="251"/>
  <c r="P351" i="251"/>
  <c r="P3269" i="251"/>
  <c r="P5403" i="251"/>
  <c r="P7148" i="251"/>
  <c r="P8676" i="251"/>
  <c r="P9993" i="251"/>
  <c r="P1828" i="251"/>
  <c r="P4355" i="251"/>
  <c r="P6289" i="251"/>
  <c r="P7932" i="251"/>
  <c r="P9342" i="251"/>
  <c r="P3250" i="251"/>
  <c r="P5828" i="251"/>
  <c r="P7893" i="251"/>
  <c r="P9600" i="251"/>
  <c r="P2625" i="251"/>
  <c r="P5399" i="251"/>
  <c r="P7524" i="251"/>
  <c r="P9308" i="251"/>
  <c r="P1307" i="251"/>
  <c r="P4476" i="251"/>
  <c r="P6757" i="251"/>
  <c r="P8672" i="251"/>
  <c r="P754" i="251"/>
  <c r="P1151" i="251"/>
  <c r="P1664" i="251"/>
  <c r="P3712" i="251"/>
  <c r="P5760" i="251"/>
  <c r="P382" i="251"/>
  <c r="P2497" i="251"/>
  <c r="P660" i="251"/>
  <c r="P2730" i="251"/>
  <c r="P1611" i="251"/>
  <c r="P3659" i="251"/>
  <c r="P5707" i="251"/>
  <c r="P1402" i="251"/>
  <c r="P2057" i="251"/>
  <c r="P4365" i="251"/>
  <c r="P6521" i="251"/>
  <c r="P916" i="251"/>
  <c r="P3376" i="251"/>
  <c r="P5560" i="251"/>
  <c r="P7642" i="251"/>
  <c r="P578" i="251"/>
  <c r="P3094" i="251"/>
  <c r="P1913" i="251"/>
  <c r="P1264" i="251"/>
  <c r="P323" i="251"/>
  <c r="P2895" i="251"/>
  <c r="P1135" i="251"/>
  <c r="P3999" i="251"/>
  <c r="P6315" i="251"/>
  <c r="P8456" i="251"/>
  <c r="P846" i="251"/>
  <c r="P3781" i="251"/>
  <c r="P6112" i="251"/>
  <c r="P2300" i="251"/>
  <c r="P4874" i="251"/>
  <c r="P7137" i="251"/>
  <c r="P240" i="251"/>
  <c r="P3366" i="251"/>
  <c r="P5722" i="251"/>
  <c r="P2963" i="251"/>
  <c r="P5397" i="251"/>
  <c r="P7625" i="251"/>
  <c r="P2194" i="251"/>
  <c r="P4794" i="251"/>
  <c r="P7060" i="251"/>
  <c r="P778" i="251"/>
  <c r="P4274" i="251"/>
  <c r="P1438" i="251"/>
  <c r="P4767" i="251"/>
  <c r="P3642" i="251"/>
  <c r="P3643" i="251"/>
  <c r="P803" i="251"/>
  <c r="P4286" i="251"/>
  <c r="P3655" i="251"/>
  <c r="P1964" i="251"/>
  <c r="P5700" i="251"/>
  <c r="P8363" i="251"/>
  <c r="P177" i="251"/>
  <c r="P4554" i="251"/>
  <c r="P7473" i="251"/>
  <c r="P9771" i="251"/>
  <c r="P3684" i="251"/>
  <c r="P6816" i="251"/>
  <c r="P9269" i="251"/>
  <c r="P2646" i="251"/>
  <c r="P6144" i="251"/>
  <c r="P8704" i="251"/>
  <c r="P1065" i="251"/>
  <c r="P5118" i="251"/>
  <c r="P7918" i="251"/>
  <c r="P1807" i="251"/>
  <c r="P5598" i="251"/>
  <c r="P8284" i="251"/>
  <c r="P933" i="251"/>
  <c r="P3686" i="251"/>
  <c r="P5735" i="251"/>
  <c r="P7437" i="251"/>
  <c r="P8929" i="251"/>
  <c r="P937" i="251"/>
  <c r="P3692" i="251"/>
  <c r="P5736" i="251"/>
  <c r="P7438" i="251"/>
  <c r="P8930" i="251"/>
  <c r="P1751" i="251"/>
  <c r="P4307" i="251"/>
  <c r="P6252" i="251"/>
  <c r="P7897" i="251"/>
  <c r="P9311" i="251"/>
  <c r="P2139" i="251"/>
  <c r="P4593" i="251"/>
  <c r="P6473" i="251"/>
  <c r="P8090" i="251"/>
  <c r="P9480" i="251"/>
  <c r="P462" i="251"/>
  <c r="P3343" i="251"/>
  <c r="P5466" i="251"/>
  <c r="P7199" i="251"/>
  <c r="P8720" i="251"/>
  <c r="P1907" i="251"/>
  <c r="P4425" i="251"/>
  <c r="P6343" i="251"/>
  <c r="P7979" i="251"/>
  <c r="P9380" i="251"/>
  <c r="P3357" i="251"/>
  <c r="P5900" i="251"/>
  <c r="P7949" i="251"/>
  <c r="P9648" i="251"/>
  <c r="P2735" i="251"/>
  <c r="P5473" i="251"/>
  <c r="P7584" i="251"/>
  <c r="P9359" i="251"/>
  <c r="P1417" i="251"/>
  <c r="P4556" i="251"/>
  <c r="P6824" i="251"/>
  <c r="P8730" i="251"/>
  <c r="P1310" i="251"/>
  <c r="P4477" i="251"/>
  <c r="P786" i="251"/>
  <c r="P33" i="251"/>
  <c r="P1183" i="251"/>
  <c r="P1696" i="251"/>
  <c r="P3744" i="251"/>
  <c r="P5792" i="251"/>
  <c r="P420" i="251"/>
  <c r="P2529" i="251"/>
  <c r="P697" i="251"/>
  <c r="P2762" i="251"/>
  <c r="P1643" i="251"/>
  <c r="P3691" i="251"/>
  <c r="P5739" i="251"/>
  <c r="P1434" i="251"/>
  <c r="P2097" i="251"/>
  <c r="P4399" i="251"/>
  <c r="P6553" i="251"/>
  <c r="P955" i="251"/>
  <c r="P3410" i="251"/>
  <c r="P5594" i="251"/>
  <c r="P7674" i="251"/>
  <c r="P627" i="251"/>
  <c r="P3131" i="251"/>
  <c r="P1955" i="251"/>
  <c r="P1302" i="251"/>
  <c r="P369" i="251"/>
  <c r="P2931" i="251"/>
  <c r="P1180" i="251"/>
  <c r="P4036" i="251"/>
  <c r="P6349" i="251"/>
  <c r="P8488" i="251"/>
  <c r="P893" i="251"/>
  <c r="P3817" i="251"/>
  <c r="P6146" i="251"/>
  <c r="P2351" i="251"/>
  <c r="P4913" i="251"/>
  <c r="P7171" i="251"/>
  <c r="P293" i="251"/>
  <c r="P3406" i="251"/>
  <c r="P5758" i="251"/>
  <c r="P3011" i="251"/>
  <c r="P5433" i="251"/>
  <c r="P7659" i="251"/>
  <c r="P2290" i="251"/>
  <c r="P4867" i="251"/>
  <c r="P7128" i="251"/>
  <c r="P902" i="251"/>
  <c r="P4360" i="251"/>
  <c r="P1497" i="251"/>
  <c r="P4813" i="251"/>
  <c r="P3689" i="251"/>
  <c r="P3690" i="251"/>
  <c r="P1694" i="251"/>
  <c r="P4962" i="251"/>
  <c r="P3703" i="251"/>
  <c r="P2034" i="251"/>
  <c r="P5746" i="251"/>
  <c r="P8399" i="251"/>
  <c r="P259" i="251"/>
  <c r="P4607" i="251"/>
  <c r="P7518" i="251"/>
  <c r="P9803" i="251"/>
  <c r="P3742" i="251"/>
  <c r="P6857" i="251"/>
  <c r="P9301" i="251"/>
  <c r="P2712" i="251"/>
  <c r="P6187" i="251"/>
  <c r="P8741" i="251"/>
  <c r="P1139" i="251"/>
  <c r="P5168" i="251"/>
  <c r="P7954" i="251"/>
  <c r="P1950" i="251"/>
  <c r="P5693" i="251"/>
  <c r="P8357" i="251"/>
  <c r="P1017" i="251"/>
  <c r="P3761" i="251"/>
  <c r="P5793" i="251"/>
  <c r="P7492" i="251"/>
  <c r="P8974" i="251"/>
  <c r="P1026" i="251"/>
  <c r="P3762" i="251"/>
  <c r="P5800" i="251"/>
  <c r="P7493" i="251"/>
  <c r="P8975" i="251"/>
  <c r="P1843" i="251"/>
  <c r="P4373" i="251"/>
  <c r="P6304" i="251"/>
  <c r="P7942" i="251"/>
  <c r="P9351" i="251"/>
  <c r="P2230" i="251"/>
  <c r="P4661" i="251"/>
  <c r="P6527" i="251"/>
  <c r="P8133" i="251"/>
  <c r="P9520" i="251"/>
  <c r="P560" i="251"/>
  <c r="P3423" i="251"/>
  <c r="P5520" i="251"/>
  <c r="P7250" i="251"/>
  <c r="P8767" i="251"/>
  <c r="P2003" i="251"/>
  <c r="P4492" i="251"/>
  <c r="P6395" i="251"/>
  <c r="P8022" i="251"/>
  <c r="P9422" i="251"/>
  <c r="P3440" i="251"/>
  <c r="P5975" i="251"/>
  <c r="P8005" i="251"/>
  <c r="P9694" i="251"/>
  <c r="P2837" i="251"/>
  <c r="P5540" i="251"/>
  <c r="P7652" i="251"/>
  <c r="P9407" i="251"/>
  <c r="P1531" i="251"/>
  <c r="P4629" i="251"/>
  <c r="P6889" i="251"/>
  <c r="P8783" i="251"/>
  <c r="P1420" i="251"/>
  <c r="P4560" i="251"/>
  <c r="P818" i="251"/>
  <c r="P65" i="251"/>
  <c r="P1215" i="251"/>
  <c r="P1728" i="251"/>
  <c r="P3776" i="251"/>
  <c r="P5824" i="251"/>
  <c r="P460" i="251"/>
  <c r="P2561" i="251"/>
  <c r="P734" i="251"/>
  <c r="P2794" i="251"/>
  <c r="P1707" i="251"/>
  <c r="P3755" i="251"/>
  <c r="P5803" i="251"/>
  <c r="P1466" i="251"/>
  <c r="P2135" i="251"/>
  <c r="P4433" i="251"/>
  <c r="P6585" i="251"/>
  <c r="P996" i="251"/>
  <c r="P3444" i="251"/>
  <c r="P5628" i="251"/>
  <c r="P7706" i="251"/>
  <c r="P670" i="251"/>
  <c r="P3167" i="251"/>
  <c r="P1993" i="251"/>
  <c r="P1341" i="251"/>
  <c r="P414" i="251"/>
  <c r="P2967" i="251"/>
  <c r="P1233" i="251"/>
  <c r="P4072" i="251"/>
  <c r="P6383" i="251"/>
  <c r="P8520" i="251"/>
  <c r="P942" i="251"/>
  <c r="P3856" i="251"/>
  <c r="P6180" i="251"/>
  <c r="P2396" i="251"/>
  <c r="P4949" i="251"/>
  <c r="P7205" i="251"/>
  <c r="P352" i="251"/>
  <c r="P3446" i="251"/>
  <c r="P5795" i="251"/>
  <c r="P3055" i="251"/>
  <c r="P5469" i="251"/>
  <c r="P7693" i="251"/>
  <c r="P2388" i="251"/>
  <c r="P4940" i="251"/>
  <c r="P7198" i="251"/>
  <c r="P1019" i="251"/>
  <c r="P4453" i="251"/>
  <c r="P1557" i="251"/>
  <c r="P4857" i="251"/>
  <c r="P3736" i="251"/>
  <c r="P3737" i="251"/>
  <c r="P1753" i="251"/>
  <c r="P5005" i="251"/>
  <c r="P26" i="251"/>
  <c r="P3798" i="251"/>
  <c r="P2114" i="251"/>
  <c r="P5794" i="251"/>
  <c r="P8435" i="251"/>
  <c r="P1453" i="251"/>
  <c r="P5368" i="251"/>
  <c r="P8108" i="251"/>
  <c r="P3801" i="251"/>
  <c r="P6900" i="251"/>
  <c r="P9333" i="251"/>
  <c r="P2779" i="251"/>
  <c r="P6229" i="251"/>
  <c r="P8779" i="251"/>
  <c r="P1214" i="251"/>
  <c r="P5214" i="251"/>
  <c r="P7991" i="251"/>
  <c r="P2028" i="251"/>
  <c r="P5741" i="251"/>
  <c r="P8395" i="251"/>
  <c r="P1116" i="251"/>
  <c r="P3823" i="251"/>
  <c r="P5852" i="251"/>
  <c r="P7539" i="251"/>
  <c r="P9019" i="251"/>
  <c r="P1117" i="251"/>
  <c r="P3824" i="251"/>
  <c r="P5853" i="251"/>
  <c r="P7540" i="251"/>
  <c r="P9022" i="251"/>
  <c r="P1933" i="251"/>
  <c r="P4441" i="251"/>
  <c r="P6356" i="251"/>
  <c r="P7986" i="251"/>
  <c r="P9391" i="251"/>
  <c r="P2318" i="251"/>
  <c r="P4725" i="251"/>
  <c r="P6575" i="251"/>
  <c r="P8182" i="251"/>
  <c r="P9560" i="251"/>
  <c r="P672" i="251"/>
  <c r="P3494" i="251"/>
  <c r="P5583" i="251"/>
  <c r="P7301" i="251"/>
  <c r="P8812" i="251"/>
  <c r="P2086" i="251"/>
  <c r="P4563" i="251"/>
  <c r="P6445" i="251"/>
  <c r="P8066" i="251"/>
  <c r="P9460" i="251"/>
  <c r="P3530" i="251"/>
  <c r="P6047" i="251"/>
  <c r="P8058" i="251"/>
  <c r="P9746" i="251"/>
  <c r="P2940" i="251"/>
  <c r="P5613" i="251"/>
  <c r="P7711" i="251"/>
  <c r="P9455" i="251"/>
  <c r="P1640" i="251"/>
  <c r="P4716" i="251"/>
  <c r="P6951" i="251"/>
  <c r="P8836" i="251"/>
  <c r="P1532" i="251"/>
  <c r="P4636" i="251"/>
  <c r="P129" i="251"/>
  <c r="P1279" i="251"/>
  <c r="P42" i="251"/>
  <c r="P2208" i="251"/>
  <c r="P4256" i="251"/>
  <c r="P497" i="251"/>
  <c r="P809" i="251"/>
  <c r="P2858" i="251"/>
  <c r="P1771" i="251"/>
  <c r="P3819" i="251"/>
  <c r="P5867" i="251"/>
  <c r="P1498" i="251"/>
  <c r="P2174" i="251"/>
  <c r="P4467" i="251"/>
  <c r="P6617" i="251"/>
  <c r="P1036" i="251"/>
  <c r="P3478" i="251"/>
  <c r="P5662" i="251"/>
  <c r="P7738" i="251"/>
  <c r="P718" i="251"/>
  <c r="P3204" i="251"/>
  <c r="P2033" i="251"/>
  <c r="P1382" i="251"/>
  <c r="P464" i="251"/>
  <c r="P3004" i="251"/>
  <c r="P1278" i="251"/>
  <c r="P4109" i="251"/>
  <c r="P6417" i="251"/>
  <c r="P8552" i="251"/>
  <c r="P989" i="251"/>
  <c r="P3892" i="251"/>
  <c r="P6214" i="251"/>
  <c r="P2494" i="251"/>
  <c r="P5021" i="251"/>
  <c r="P7273" i="251"/>
  <c r="P468" i="251"/>
  <c r="P3525" i="251"/>
  <c r="P5870" i="251"/>
  <c r="P3100" i="251"/>
  <c r="P5506" i="251"/>
  <c r="P7727" i="251"/>
  <c r="P2436" i="251"/>
  <c r="P4976" i="251"/>
  <c r="P7232" i="251"/>
  <c r="P1079" i="251"/>
  <c r="P4496" i="251"/>
  <c r="P1616" i="251"/>
  <c r="P4900" i="251"/>
  <c r="P3783" i="251"/>
  <c r="P3786" i="251"/>
  <c r="P1817" i="251"/>
  <c r="P5049" i="251"/>
  <c r="P172" i="251"/>
  <c r="P3885" i="251"/>
  <c r="P2184" i="251"/>
  <c r="P5843" i="251"/>
  <c r="P8472" i="251"/>
  <c r="P1527" i="251"/>
  <c r="P5414" i="251"/>
  <c r="P8144" i="251"/>
  <c r="P3852" i="251"/>
  <c r="P6944" i="251"/>
  <c r="P9365" i="251"/>
  <c r="P2845" i="251"/>
  <c r="P6271" i="251"/>
  <c r="P8815" i="251"/>
  <c r="P1293" i="251"/>
  <c r="P5263" i="251"/>
  <c r="P8027" i="251"/>
  <c r="P2101" i="251"/>
  <c r="P5789" i="251"/>
  <c r="P8431" i="251"/>
  <c r="P1199" i="251"/>
  <c r="P3897" i="251"/>
  <c r="P5914" i="251"/>
  <c r="P7592" i="251"/>
  <c r="P9063" i="251"/>
  <c r="P1208" i="251"/>
  <c r="P3898" i="251"/>
  <c r="P5915" i="251"/>
  <c r="P7593" i="251"/>
  <c r="P9065" i="251"/>
  <c r="P2021" i="251"/>
  <c r="P4508" i="251"/>
  <c r="P6406" i="251"/>
  <c r="P8031" i="251"/>
  <c r="P9431" i="251"/>
  <c r="P2416" i="251"/>
  <c r="P4790" i="251"/>
  <c r="P6627" i="251"/>
  <c r="P8224" i="251"/>
  <c r="P9598" i="251"/>
  <c r="P777" i="251"/>
  <c r="P3571" i="251"/>
  <c r="P5641" i="251"/>
  <c r="P7356" i="251"/>
  <c r="P8857" i="251"/>
  <c r="P2188" i="251"/>
  <c r="P4626" i="251"/>
  <c r="P6497" i="251"/>
  <c r="P8113" i="251"/>
  <c r="P9500" i="251"/>
  <c r="P61" i="251"/>
  <c r="P3622" i="251"/>
  <c r="P6118" i="251"/>
  <c r="P8114" i="251"/>
  <c r="P9792" i="251"/>
  <c r="P3047" i="251"/>
  <c r="P5688" i="251"/>
  <c r="P7776" i="251"/>
  <c r="P9502" i="251"/>
  <c r="P1752" i="251"/>
  <c r="P4795" i="251"/>
  <c r="P7015" i="251"/>
  <c r="P8894" i="251"/>
  <c r="P1645" i="251"/>
  <c r="P4717" i="251"/>
  <c r="P102" i="251"/>
  <c r="P193" i="251"/>
  <c r="P1343" i="251"/>
  <c r="P79" i="251"/>
  <c r="P2240" i="251"/>
  <c r="P4288" i="251"/>
  <c r="P535" i="251"/>
  <c r="P874" i="251"/>
  <c r="P2922" i="251"/>
  <c r="P1803" i="251"/>
  <c r="P3851" i="251"/>
  <c r="P5899" i="251"/>
  <c r="P1530" i="251"/>
  <c r="P2215" i="251"/>
  <c r="P4501" i="251"/>
  <c r="P6649" i="251"/>
  <c r="P1074" i="251"/>
  <c r="P3512" i="251"/>
  <c r="P5697" i="251"/>
  <c r="P7770" i="251"/>
  <c r="P765" i="251"/>
  <c r="P3240" i="251"/>
  <c r="P2071" i="251"/>
  <c r="P1972" i="251"/>
  <c r="P1107" i="251"/>
  <c r="P1329" i="251"/>
  <c r="P4145" i="251"/>
  <c r="P6451" i="251"/>
  <c r="P8584" i="251"/>
  <c r="P1040" i="251"/>
  <c r="P3928" i="251"/>
  <c r="P6248" i="251"/>
  <c r="P2590" i="251"/>
  <c r="P5094" i="251"/>
  <c r="P7341" i="251"/>
  <c r="P587" i="251"/>
  <c r="P3602" i="251"/>
  <c r="P5942" i="251"/>
  <c r="P3189" i="251"/>
  <c r="P5578" i="251"/>
  <c r="P7795" i="251"/>
  <c r="P2482" i="251"/>
  <c r="P5012" i="251"/>
  <c r="P7266" i="251"/>
  <c r="P1140" i="251"/>
  <c r="P4541" i="251"/>
  <c r="P1681" i="251"/>
  <c r="P4944" i="251"/>
  <c r="P76" i="251"/>
  <c r="P3828" i="251"/>
  <c r="P77" i="251"/>
  <c r="P3829" i="251"/>
  <c r="P1877" i="251"/>
  <c r="P5096" i="251"/>
  <c r="P245" i="251"/>
  <c r="P3932" i="251"/>
  <c r="P2258" i="251"/>
  <c r="P5890" i="251"/>
  <c r="P8508" i="251"/>
  <c r="P1596" i="251"/>
  <c r="P5464" i="251"/>
  <c r="P8181" i="251"/>
  <c r="P3908" i="251"/>
  <c r="P6984" i="251"/>
  <c r="P9397" i="251"/>
  <c r="P2920" i="251"/>
  <c r="P6312" i="251"/>
  <c r="P8851" i="251"/>
  <c r="P1361" i="251"/>
  <c r="P5308" i="251"/>
  <c r="P8063" i="251"/>
  <c r="P2173" i="251"/>
  <c r="P5839" i="251"/>
  <c r="P8467" i="251"/>
  <c r="P1295" i="251"/>
  <c r="P3957" i="251"/>
  <c r="P5972" i="251"/>
  <c r="P7645" i="251"/>
  <c r="P9107" i="251"/>
  <c r="P1298" i="251"/>
  <c r="P3966" i="251"/>
  <c r="P5973" i="251"/>
  <c r="P7646" i="251"/>
  <c r="P9108" i="251"/>
  <c r="P2119" i="251"/>
  <c r="P4574" i="251"/>
  <c r="P6456" i="251"/>
  <c r="P8078" i="251"/>
  <c r="P9469" i="251"/>
  <c r="P2500" i="251"/>
  <c r="P4853" i="251"/>
  <c r="P6679" i="251"/>
  <c r="P8271" i="251"/>
  <c r="P9636" i="251"/>
  <c r="P879" i="251"/>
  <c r="P3637" i="251"/>
  <c r="P5699" i="251"/>
  <c r="P7405" i="251"/>
  <c r="P8900" i="251"/>
  <c r="P2274" i="251"/>
  <c r="P4694" i="251"/>
  <c r="P6550" i="251"/>
  <c r="P8158" i="251"/>
  <c r="P9538" i="251"/>
  <c r="P197" i="251"/>
  <c r="P3713" i="251"/>
  <c r="P6183" i="251"/>
  <c r="P8171" i="251"/>
  <c r="P9842" i="251"/>
  <c r="P3144" i="251"/>
  <c r="P5762" i="251"/>
  <c r="P7835" i="251"/>
  <c r="P9553" i="251"/>
  <c r="P1868" i="251"/>
  <c r="P4880" i="251"/>
  <c r="P7081" i="251"/>
  <c r="P8952" i="251"/>
  <c r="P1762" i="251"/>
  <c r="P4796" i="251"/>
  <c r="P134" i="251"/>
  <c r="P225" i="251"/>
  <c r="P1375" i="251"/>
  <c r="P117" i="251"/>
  <c r="P2272" i="251"/>
  <c r="P4320" i="251"/>
  <c r="P572" i="251"/>
  <c r="P906" i="251"/>
  <c r="P2954" i="251"/>
  <c r="P1835" i="251"/>
  <c r="P3883" i="251"/>
  <c r="P5931" i="251"/>
  <c r="P1562" i="251"/>
  <c r="P2255" i="251"/>
  <c r="P4535" i="251"/>
  <c r="P6681" i="251"/>
  <c r="P1112" i="251"/>
  <c r="P3546" i="251"/>
  <c r="P5731" i="251"/>
  <c r="P7802" i="251"/>
  <c r="P850" i="251"/>
  <c r="P3314" i="251"/>
  <c r="P2151" i="251"/>
  <c r="P2011" i="251"/>
  <c r="P1145" i="251"/>
  <c r="P1374" i="251"/>
  <c r="P4181" i="251"/>
  <c r="P6485" i="251"/>
  <c r="P8616" i="251"/>
  <c r="P1090" i="251"/>
  <c r="P3964" i="251"/>
  <c r="P6282" i="251"/>
  <c r="P2633" i="251"/>
  <c r="P5130" i="251"/>
  <c r="P7375" i="251"/>
  <c r="P637" i="251"/>
  <c r="P3640" i="251"/>
  <c r="P5978" i="251"/>
  <c r="P124" i="251"/>
  <c r="P3281" i="251"/>
  <c r="P5651" i="251"/>
  <c r="P7860" i="251"/>
  <c r="P2534" i="251"/>
  <c r="P5050" i="251"/>
  <c r="P7300" i="251"/>
  <c r="P1202" i="251"/>
  <c r="P4588" i="251"/>
  <c r="P1741" i="251"/>
  <c r="P4991" i="251"/>
  <c r="P145" i="251"/>
  <c r="P3873" i="251"/>
  <c r="P147" i="251"/>
  <c r="P3874" i="251"/>
  <c r="P1937" i="251"/>
  <c r="P5139" i="251"/>
  <c r="P311" i="251"/>
  <c r="P3977" i="251"/>
  <c r="P2324" i="251"/>
  <c r="P5940" i="251"/>
  <c r="P8544" i="251"/>
  <c r="P1668" i="251"/>
  <c r="P5511" i="251"/>
  <c r="P8217" i="251"/>
  <c r="P4021" i="251"/>
  <c r="P7070" i="251"/>
  <c r="P9461" i="251"/>
  <c r="P3056" i="251"/>
  <c r="P6399" i="251"/>
  <c r="P8924" i="251"/>
  <c r="P1433" i="251"/>
  <c r="P5359" i="251"/>
  <c r="P8100" i="251"/>
  <c r="P3224" i="251"/>
  <c r="P6503" i="251"/>
  <c r="P9016" i="251"/>
  <c r="P1391" i="251"/>
  <c r="P4029" i="251"/>
  <c r="P6029" i="251"/>
  <c r="P7696" i="251"/>
  <c r="P9147" i="251"/>
  <c r="P1392" i="251"/>
  <c r="P4031" i="251"/>
  <c r="P6030" i="251"/>
  <c r="P7697" i="251"/>
  <c r="P9148" i="251"/>
  <c r="P2198" i="251"/>
  <c r="P4642" i="251"/>
  <c r="P6510" i="251"/>
  <c r="P8123" i="251"/>
  <c r="P9507" i="251"/>
  <c r="P2591" i="251"/>
  <c r="P4921" i="251"/>
  <c r="P6731" i="251"/>
  <c r="P8314" i="251"/>
  <c r="P9678" i="251"/>
  <c r="P973" i="251"/>
  <c r="P3711" i="251"/>
  <c r="P5757" i="251"/>
  <c r="P7458" i="251"/>
  <c r="P8946" i="251"/>
  <c r="P2370" i="251"/>
  <c r="P4753" i="251"/>
  <c r="P6603" i="251"/>
  <c r="P8203" i="251"/>
  <c r="P9580" i="251"/>
  <c r="P332" i="251"/>
  <c r="P3800" i="251"/>
  <c r="P6243" i="251"/>
  <c r="P8226" i="251"/>
  <c r="P9888" i="251"/>
  <c r="P3251" i="251"/>
  <c r="P5829" i="251"/>
  <c r="P7894" i="251"/>
  <c r="P9601" i="251"/>
  <c r="P1970" i="251"/>
  <c r="P4956" i="251"/>
  <c r="P7143" i="251"/>
  <c r="P9005" i="251"/>
  <c r="P1869" i="251"/>
  <c r="P4881" i="251"/>
  <c r="P166" i="251"/>
  <c r="P257" i="251"/>
  <c r="P1407" i="251"/>
  <c r="P154" i="251"/>
  <c r="P2304" i="251"/>
  <c r="P4352" i="251"/>
  <c r="P610" i="251"/>
  <c r="P938" i="251"/>
  <c r="P2986" i="251"/>
  <c r="P1867" i="251"/>
  <c r="P3915" i="251"/>
  <c r="P5963" i="251"/>
  <c r="P1594" i="251"/>
  <c r="P2293" i="251"/>
  <c r="P4569" i="251"/>
  <c r="P6713" i="251"/>
  <c r="P1154" i="251"/>
  <c r="P3580" i="251"/>
  <c r="P5765" i="251"/>
  <c r="P930" i="251"/>
  <c r="P3386" i="251"/>
  <c r="P2229" i="251"/>
  <c r="P2052" i="251"/>
  <c r="P1187" i="251"/>
  <c r="P1475" i="251"/>
  <c r="P4253" i="251"/>
  <c r="P6555" i="251"/>
  <c r="P8680" i="251"/>
  <c r="P1136" i="251"/>
  <c r="P4001" i="251"/>
  <c r="P6316" i="251"/>
  <c r="P2681" i="251"/>
  <c r="P5167" i="251"/>
  <c r="P7409" i="251"/>
  <c r="P699" i="251"/>
  <c r="P3678" i="251"/>
  <c r="P6014" i="251"/>
  <c r="P180" i="251"/>
  <c r="P3324" i="251"/>
  <c r="P5687" i="251"/>
  <c r="P7892" i="251"/>
  <c r="P34" i="251"/>
  <c r="P3212" i="251"/>
  <c r="P5596" i="251"/>
  <c r="P7811" i="251"/>
  <c r="P2094" i="251"/>
  <c r="P1799" i="251"/>
  <c r="P5037" i="251"/>
  <c r="P215" i="251"/>
  <c r="P3916" i="251"/>
  <c r="P216" i="251"/>
  <c r="P3917" i="251"/>
  <c r="P1997" i="251"/>
  <c r="P5186" i="251"/>
  <c r="P378" i="251"/>
  <c r="P4020" i="251"/>
  <c r="P2478" i="251"/>
  <c r="P6033" i="251"/>
  <c r="P8619" i="251"/>
  <c r="P1747" i="251"/>
  <c r="P5556" i="251"/>
  <c r="P8253" i="251"/>
  <c r="P4130" i="251"/>
  <c r="P7152" i="251"/>
  <c r="P9525" i="251"/>
  <c r="P3195" i="251"/>
  <c r="P6479" i="251"/>
  <c r="P8997" i="251"/>
  <c r="P1511" i="251"/>
  <c r="P5405" i="251"/>
  <c r="P8137" i="251"/>
  <c r="P3288" i="251"/>
  <c r="P6543" i="251"/>
  <c r="P9051" i="251"/>
  <c r="P1479" i="251"/>
  <c r="P4093" i="251"/>
  <c r="P6092" i="251"/>
  <c r="P7747" i="251"/>
  <c r="P9189" i="251"/>
  <c r="P1484" i="251"/>
  <c r="P4099" i="251"/>
  <c r="P6093" i="251"/>
  <c r="P7748" i="251"/>
  <c r="P9190" i="251"/>
  <c r="P2296" i="251"/>
  <c r="P4708" i="251"/>
  <c r="P6562" i="251"/>
  <c r="P8166" i="251"/>
  <c r="P9549" i="251"/>
  <c r="P2668" i="251"/>
  <c r="P4986" i="251"/>
  <c r="P6783" i="251"/>
  <c r="P8359" i="251"/>
  <c r="P9716" i="251"/>
  <c r="P1059" i="251"/>
  <c r="P3789" i="251"/>
  <c r="P5817" i="251"/>
  <c r="P7505" i="251"/>
  <c r="P8991" i="251"/>
  <c r="P2450" i="251"/>
  <c r="P4824" i="251"/>
  <c r="P6654" i="251"/>
  <c r="P8246" i="251"/>
  <c r="P9618" i="251"/>
  <c r="P476" i="251"/>
  <c r="P3877" i="251"/>
  <c r="P6309" i="251"/>
  <c r="P8280" i="251"/>
  <c r="P9937" i="251"/>
  <c r="P3358" i="251"/>
  <c r="P5904" i="251"/>
  <c r="P7950" i="251"/>
  <c r="P9649" i="251"/>
  <c r="P2082" i="251"/>
  <c r="P5040" i="251"/>
  <c r="P7207" i="251"/>
  <c r="P9058" i="251"/>
  <c r="P1971" i="251"/>
  <c r="P4957" i="251"/>
  <c r="P614" i="251"/>
  <c r="P423" i="251"/>
  <c r="P744" i="251"/>
  <c r="P78" i="251"/>
  <c r="P2239" i="251"/>
  <c r="P686" i="251"/>
  <c r="P2752" i="251"/>
  <c r="P4800" i="251"/>
  <c r="P1537" i="251"/>
  <c r="P1770" i="251"/>
  <c r="P661" i="251"/>
  <c r="P2731" i="251"/>
  <c r="P4779" i="251"/>
  <c r="P375" i="251"/>
  <c r="P2490" i="251"/>
  <c r="P877" i="251"/>
  <c r="P3337" i="251"/>
  <c r="P5525" i="251"/>
  <c r="P7609" i="251"/>
  <c r="P2256" i="251"/>
  <c r="P4536" i="251"/>
  <c r="P6682" i="251"/>
  <c r="P1954" i="251"/>
  <c r="P719" i="251"/>
  <c r="P3205" i="251"/>
  <c r="P2600" i="251"/>
  <c r="P1737" i="251"/>
  <c r="P2769" i="251"/>
  <c r="P5237" i="251"/>
  <c r="P7475" i="251"/>
  <c r="P2493" i="251"/>
  <c r="P5020" i="251"/>
  <c r="P7272" i="251"/>
  <c r="P847" i="251"/>
  <c r="P3782" i="251"/>
  <c r="P6113" i="251"/>
  <c r="P8266" i="251"/>
  <c r="P1974" i="251"/>
  <c r="P4630" i="251"/>
  <c r="P6908" i="251"/>
  <c r="P1539" i="251"/>
  <c r="P4305" i="251"/>
  <c r="P6601" i="251"/>
  <c r="P8724" i="251"/>
  <c r="P836" i="251"/>
  <c r="P3774" i="251"/>
  <c r="P6104" i="251"/>
  <c r="P8259" i="251"/>
  <c r="P2907" i="251"/>
  <c r="P3400" i="251"/>
  <c r="P1981" i="251"/>
  <c r="P5172" i="251"/>
  <c r="P1982" i="251"/>
  <c r="P3560" i="251"/>
  <c r="P2062" i="251"/>
  <c r="P4167" i="251"/>
  <c r="P7179" i="251"/>
  <c r="P9546" i="251"/>
  <c r="P3666" i="251"/>
  <c r="P6802" i="251"/>
  <c r="P9259" i="251"/>
  <c r="P1614" i="251"/>
  <c r="P5477" i="251"/>
  <c r="P8191" i="251"/>
  <c r="P384" i="251"/>
  <c r="P4676" i="251"/>
  <c r="P7571" i="251"/>
  <c r="P9846" i="251"/>
  <c r="P3479" i="251"/>
  <c r="P6670" i="251"/>
  <c r="P9153" i="251"/>
  <c r="P4104" i="251"/>
  <c r="P7132" i="251"/>
  <c r="P9510" i="251"/>
  <c r="P2558" i="251"/>
  <c r="P4895" i="251"/>
  <c r="P6712" i="251"/>
  <c r="P8300" i="251"/>
  <c r="P9663" i="251"/>
  <c r="P2562" i="251"/>
  <c r="P4897" i="251"/>
  <c r="P6715" i="251"/>
  <c r="P8301" i="251"/>
  <c r="P9664" i="251"/>
  <c r="P427" i="251"/>
  <c r="P3321" i="251"/>
  <c r="P5444" i="251"/>
  <c r="P7184" i="251"/>
  <c r="P8708" i="251"/>
  <c r="P876" i="251"/>
  <c r="P3636" i="251"/>
  <c r="P5698" i="251"/>
  <c r="P7401" i="251"/>
  <c r="P8898" i="251"/>
  <c r="P2140" i="251"/>
  <c r="P4596" i="251"/>
  <c r="P6474" i="251"/>
  <c r="P8091" i="251"/>
  <c r="P9481" i="251"/>
  <c r="P619" i="251"/>
  <c r="P3459" i="251"/>
  <c r="P5549" i="251"/>
  <c r="P7275" i="251"/>
  <c r="P8787" i="251"/>
  <c r="P1848" i="251"/>
  <c r="P4876" i="251"/>
  <c r="P7074" i="251"/>
  <c r="P8950" i="251"/>
  <c r="P1189" i="251"/>
  <c r="P4386" i="251"/>
  <c r="P6696" i="251"/>
  <c r="P8610" i="251"/>
  <c r="P3359" i="251"/>
  <c r="P5908" i="251"/>
  <c r="P7951" i="251"/>
  <c r="P9650" i="251"/>
  <c r="P487" i="251"/>
  <c r="P228" i="251"/>
  <c r="P2367" i="251"/>
  <c r="P1216" i="251"/>
  <c r="P3264" i="251"/>
  <c r="P5312" i="251"/>
  <c r="P1601" i="251"/>
  <c r="P1898" i="251"/>
  <c r="P773" i="251"/>
  <c r="P2827" i="251"/>
  <c r="P4875" i="251"/>
  <c r="P450" i="251"/>
  <c r="P2554" i="251"/>
  <c r="P953" i="251"/>
  <c r="P3409" i="251"/>
  <c r="P5593" i="251"/>
  <c r="P7673" i="251"/>
  <c r="P2333" i="251"/>
  <c r="P4604" i="251"/>
  <c r="P6746" i="251"/>
  <c r="P2032" i="251"/>
  <c r="P812" i="251"/>
  <c r="P3279" i="251"/>
  <c r="P695" i="251"/>
  <c r="P3186" i="251"/>
  <c r="P2366" i="251"/>
  <c r="P2855" i="251"/>
  <c r="P5309" i="251"/>
  <c r="P7543" i="251"/>
  <c r="P2589" i="251"/>
  <c r="P5093" i="251"/>
  <c r="P7340" i="251"/>
  <c r="P1041" i="251"/>
  <c r="P3929" i="251"/>
  <c r="P6249" i="251"/>
  <c r="P8394" i="251"/>
  <c r="P2166" i="251"/>
  <c r="P4777" i="251"/>
  <c r="P7044" i="251"/>
  <c r="P1685" i="251"/>
  <c r="P4413" i="251"/>
  <c r="P6703" i="251"/>
  <c r="P8820" i="251"/>
  <c r="P934" i="251"/>
  <c r="P3847" i="251"/>
  <c r="P6174" i="251"/>
  <c r="P8323" i="251"/>
  <c r="P3016" i="251"/>
  <c r="P3496" i="251"/>
  <c r="P2099" i="251"/>
  <c r="P5262" i="251"/>
  <c r="P2100" i="251"/>
  <c r="P3654" i="251"/>
  <c r="P2235" i="251"/>
  <c r="P4278" i="251"/>
  <c r="P7263" i="251"/>
  <c r="P9610" i="251"/>
  <c r="P3777" i="251"/>
  <c r="P6886" i="251"/>
  <c r="P9323" i="251"/>
  <c r="P1769" i="251"/>
  <c r="P5573" i="251"/>
  <c r="P8265" i="251"/>
  <c r="P549" i="251"/>
  <c r="P4786" i="251"/>
  <c r="P7657" i="251"/>
  <c r="P9910" i="251"/>
  <c r="P3599" i="251"/>
  <c r="P6752" i="251"/>
  <c r="P9221" i="251"/>
  <c r="P4213" i="251"/>
  <c r="P7217" i="251"/>
  <c r="P9574" i="251"/>
  <c r="P2727" i="251"/>
  <c r="P5027" i="251"/>
  <c r="P6818" i="251"/>
  <c r="P8388" i="251"/>
  <c r="P9743" i="251"/>
  <c r="P2732" i="251"/>
  <c r="P5030" i="251"/>
  <c r="P6819" i="251"/>
  <c r="P8389" i="251"/>
  <c r="P9744" i="251"/>
  <c r="P644" i="251"/>
  <c r="P3470" i="251"/>
  <c r="P5563" i="251"/>
  <c r="P7286" i="251"/>
  <c r="P8797" i="251"/>
  <c r="P1058" i="251"/>
  <c r="P3788" i="251"/>
  <c r="P5816" i="251"/>
  <c r="P7503" i="251"/>
  <c r="P8990" i="251"/>
  <c r="P2321" i="251"/>
  <c r="P4726" i="251"/>
  <c r="P6576" i="251"/>
  <c r="P8183" i="251"/>
  <c r="P9561" i="251"/>
  <c r="P824" i="251"/>
  <c r="P3604" i="251"/>
  <c r="P5667" i="251"/>
  <c r="P7377" i="251"/>
  <c r="P8879" i="251"/>
  <c r="P2077" i="251"/>
  <c r="P5034" i="251"/>
  <c r="P7202" i="251"/>
  <c r="P9053" i="251"/>
  <c r="P1413" i="251"/>
  <c r="P4552" i="251"/>
  <c r="P6823" i="251"/>
  <c r="P8727" i="251"/>
  <c r="P3533" i="251"/>
  <c r="P6056" i="251"/>
  <c r="P8060" i="251"/>
  <c r="P9748" i="251"/>
  <c r="P3453" i="251"/>
  <c r="P5983" i="251"/>
  <c r="AD25" i="251"/>
  <c r="BY30" i="5"/>
  <c r="AD30" i="5"/>
  <c r="I30" i="5"/>
  <c r="AM30" i="5"/>
  <c r="AE30" i="5"/>
  <c r="J30" i="5"/>
  <c r="AI30" i="5"/>
  <c r="N30" i="5"/>
  <c r="F30" i="5"/>
  <c r="BW30" i="5"/>
  <c r="BA30" i="5"/>
  <c r="BV30" i="5"/>
  <c r="AG30" i="5"/>
  <c r="P30" i="5"/>
  <c r="AH30" i="5"/>
  <c r="R30" i="5"/>
  <c r="U30" i="5"/>
  <c r="B30" i="5"/>
  <c r="AW30" i="5"/>
  <c r="AY30" i="5"/>
  <c r="AZ30" i="5"/>
  <c r="AK30" i="5"/>
  <c r="L30" i="5"/>
  <c r="AL30" i="5"/>
  <c r="AF30" i="5"/>
  <c r="CC30" i="5"/>
  <c r="D30" i="5"/>
  <c r="CA30" i="5"/>
  <c r="AR30" i="5"/>
  <c r="AX30" i="5"/>
  <c r="BJ26" i="5" s="1"/>
  <c r="AC30" i="5"/>
  <c r="V30" i="5"/>
  <c r="CE30" i="5"/>
  <c r="AO30" i="5"/>
  <c r="CF30" i="5"/>
  <c r="CG30" i="5"/>
  <c r="AB30" i="5"/>
  <c r="BF30" i="5"/>
  <c r="AT30" i="5"/>
  <c r="S30" i="5"/>
  <c r="H30" i="5"/>
  <c r="AQ30" i="5"/>
  <c r="CD30" i="5"/>
  <c r="W30" i="5"/>
  <c r="X30" i="5"/>
  <c r="Y30" i="5"/>
  <c r="BX30" i="5"/>
  <c r="AV30" i="5"/>
  <c r="BH30" i="5"/>
  <c r="AU30" i="5"/>
  <c r="BB30" i="5"/>
  <c r="BD30" i="5"/>
  <c r="BZ30" i="5"/>
  <c r="G30" i="5"/>
  <c r="AN30" i="5"/>
  <c r="AP30" i="5"/>
  <c r="M30" i="5"/>
  <c r="E30" i="5"/>
  <c r="BE30" i="5"/>
  <c r="Z30" i="5"/>
  <c r="O30" i="5"/>
  <c r="Q30" i="5"/>
  <c r="C30" i="5"/>
  <c r="BI30" i="5"/>
  <c r="BU26" i="5" s="1"/>
  <c r="AA30" i="5"/>
  <c r="K30" i="5"/>
  <c r="BC30" i="5"/>
  <c r="AS30" i="5"/>
  <c r="AJ30" i="5"/>
  <c r="CB30" i="5"/>
  <c r="AP59" i="5"/>
  <c r="V59" i="5"/>
  <c r="CD59" i="5"/>
  <c r="AE59" i="5"/>
  <c r="W59" i="5"/>
  <c r="BA59" i="5"/>
  <c r="AQ59" i="5"/>
  <c r="AI59" i="5"/>
  <c r="N59" i="5"/>
  <c r="BE59" i="5"/>
  <c r="AL59" i="5"/>
  <c r="S59" i="5"/>
  <c r="BH59" i="5"/>
  <c r="B59" i="5"/>
  <c r="CE59" i="5"/>
  <c r="AJ59" i="5"/>
  <c r="Q59" i="5"/>
  <c r="BF59" i="5"/>
  <c r="CC59" i="5"/>
  <c r="AR59" i="5"/>
  <c r="AS59" i="5"/>
  <c r="AC59" i="5"/>
  <c r="O59" i="5"/>
  <c r="CA59" i="5"/>
  <c r="AT59" i="5"/>
  <c r="AH59" i="5"/>
  <c r="I59" i="5"/>
  <c r="AM59" i="5"/>
  <c r="F59" i="5"/>
  <c r="Y59" i="5"/>
  <c r="C59" i="5"/>
  <c r="BI59" i="5"/>
  <c r="M59" i="5"/>
  <c r="BV59" i="5"/>
  <c r="BW59" i="5"/>
  <c r="AG59" i="5"/>
  <c r="E59" i="5"/>
  <c r="AW59" i="5"/>
  <c r="R59" i="5"/>
  <c r="CF59" i="5"/>
  <c r="P59" i="5"/>
  <c r="AF59" i="5"/>
  <c r="H59" i="5"/>
  <c r="AU59" i="5"/>
  <c r="AK59" i="5"/>
  <c r="BX59" i="5"/>
  <c r="L59" i="5"/>
  <c r="BC59" i="5"/>
  <c r="BO55" i="5" s="1"/>
  <c r="U59" i="5"/>
  <c r="CG59" i="5"/>
  <c r="X59" i="5"/>
  <c r="BZ59" i="5"/>
  <c r="AZ59" i="5"/>
  <c r="AA59" i="5"/>
  <c r="J59" i="5"/>
  <c r="G59" i="5"/>
  <c r="AD59" i="5"/>
  <c r="AO59" i="5"/>
  <c r="Z59" i="5"/>
  <c r="AB59" i="5"/>
  <c r="AV59" i="5"/>
  <c r="AX59" i="5"/>
  <c r="BY59" i="5"/>
  <c r="CB59" i="5"/>
  <c r="AY59" i="5"/>
  <c r="AN59" i="5"/>
  <c r="BB59" i="5"/>
  <c r="D59" i="5"/>
  <c r="K59" i="5"/>
  <c r="BD59" i="5"/>
  <c r="AS61" i="5"/>
  <c r="Y61" i="5"/>
  <c r="C61" i="5"/>
  <c r="CG61" i="5"/>
  <c r="AT61" i="5"/>
  <c r="Z61" i="5"/>
  <c r="E61" i="5"/>
  <c r="AL61" i="5"/>
  <c r="Q61" i="5"/>
  <c r="I61" i="5"/>
  <c r="BH61" i="5"/>
  <c r="AG61" i="5"/>
  <c r="N61" i="5"/>
  <c r="BC61" i="5"/>
  <c r="CC61" i="5"/>
  <c r="R61" i="5"/>
  <c r="BF61" i="5"/>
  <c r="B61" i="5"/>
  <c r="CE61" i="5"/>
  <c r="AD61" i="5"/>
  <c r="M61" i="5"/>
  <c r="CD61" i="5"/>
  <c r="AB61" i="5"/>
  <c r="AQ61" i="5"/>
  <c r="AF61" i="5"/>
  <c r="H61" i="5"/>
  <c r="BE61" i="5"/>
  <c r="U61" i="5"/>
  <c r="W61" i="5"/>
  <c r="BI61" i="5"/>
  <c r="BY61" i="5"/>
  <c r="K61" i="5"/>
  <c r="AW61" i="5"/>
  <c r="S61" i="5"/>
  <c r="AI61" i="5"/>
  <c r="F61" i="5"/>
  <c r="BX61" i="5"/>
  <c r="BA61" i="5"/>
  <c r="BM57" i="5" s="1"/>
  <c r="AP61" i="5"/>
  <c r="CA61" i="5"/>
  <c r="AH61" i="5"/>
  <c r="O61" i="5"/>
  <c r="AY61" i="5"/>
  <c r="BV61" i="5"/>
  <c r="AZ61" i="5"/>
  <c r="AR61" i="5"/>
  <c r="CB61" i="5"/>
  <c r="V61" i="5"/>
  <c r="AU61" i="5"/>
  <c r="AN61" i="5"/>
  <c r="BB61" i="5"/>
  <c r="BW61" i="5"/>
  <c r="BD61" i="5"/>
  <c r="AV61" i="5"/>
  <c r="J61" i="5"/>
  <c r="AJ61" i="5"/>
  <c r="AA61" i="5"/>
  <c r="P61" i="5"/>
  <c r="AE61" i="5"/>
  <c r="D61" i="5"/>
  <c r="AO61" i="5"/>
  <c r="AM61" i="5"/>
  <c r="AX61" i="5"/>
  <c r="AC61" i="5"/>
  <c r="BZ61" i="5"/>
  <c r="L61" i="5"/>
  <c r="X61" i="5"/>
  <c r="AK61" i="5"/>
  <c r="G61" i="5"/>
  <c r="CF61" i="5"/>
  <c r="BN26" i="5"/>
  <c r="AL3" i="5" a="1"/>
  <c r="BK26" i="5"/>
  <c r="BK55" i="5"/>
  <c r="BK22" i="5"/>
  <c r="BQ57" i="5"/>
  <c r="BQ26" i="5"/>
  <c r="BJ55" i="5"/>
  <c r="L12" i="251"/>
  <c r="P12" i="251" s="1"/>
  <c r="L14" i="251"/>
  <c r="P14" i="251" s="1"/>
  <c r="L13" i="251"/>
  <c r="P13" i="251" s="1"/>
  <c r="AD19" i="251"/>
  <c r="AD20" i="251"/>
  <c r="AD21" i="251"/>
  <c r="AD22" i="251"/>
  <c r="AD24" i="251"/>
  <c r="AD23" i="251"/>
  <c r="BO26" i="5"/>
  <c r="BJ18" i="73"/>
  <c r="BJ19" i="73" s="1"/>
  <c r="BJ16" i="73"/>
  <c r="BJ17" i="73"/>
  <c r="BN51" i="5"/>
  <c r="BR26" i="5"/>
  <c r="BT26" i="5"/>
  <c r="AC27" i="251"/>
  <c r="AD26" i="251"/>
  <c r="BL26" i="5"/>
  <c r="BJ57" i="5"/>
  <c r="BK51" i="5"/>
  <c r="BK57" i="5"/>
  <c r="A34" i="5"/>
  <c r="BT57" i="5"/>
  <c r="AE27" i="251"/>
  <c r="BU55" i="5"/>
  <c r="BT22" i="5"/>
  <c r="BQ55" i="5"/>
  <c r="BP55" i="5"/>
  <c r="BT55" i="5"/>
  <c r="BM55" i="5"/>
  <c r="BM26" i="5"/>
  <c r="BM51" i="5"/>
  <c r="BN22" i="5"/>
  <c r="BP22" i="5"/>
  <c r="BL51" i="5"/>
  <c r="BP57" i="5"/>
  <c r="BQ53" i="5"/>
  <c r="BU57" i="5"/>
  <c r="A63" i="5"/>
  <c r="CH18" i="73"/>
  <c r="CH19" i="73" s="1"/>
  <c r="CH17" i="73"/>
  <c r="BR55" i="5"/>
  <c r="A65" i="5"/>
  <c r="AB65" i="5" a="1"/>
  <c r="AV65" i="5" a="1"/>
  <c r="H65" i="5" a="1"/>
  <c r="AK65" i="5" a="1"/>
  <c r="AC65" i="5" a="1"/>
  <c r="CE65" i="5" a="1"/>
  <c r="BX65" i="5" a="1"/>
  <c r="CA65" i="5" a="1"/>
  <c r="BV65" i="5" a="1"/>
  <c r="G65" i="5" a="1"/>
  <c r="W65" i="5" a="1"/>
  <c r="AQ65" i="5" a="1"/>
  <c r="AO65" i="5" a="1"/>
  <c r="AL65" i="5" a="1"/>
  <c r="AX65" i="5" a="1"/>
  <c r="BH65" i="5" a="1"/>
  <c r="C65" i="5" a="1"/>
  <c r="CD65" i="5" a="1"/>
  <c r="D65" i="5" a="1"/>
  <c r="V65" i="5" a="1"/>
  <c r="U65" i="5" a="1"/>
  <c r="AM65" i="5" a="1"/>
  <c r="P65" i="5" a="1"/>
  <c r="N65" i="5" a="1"/>
  <c r="CC65" i="5" a="1"/>
  <c r="Z65" i="5" a="1"/>
  <c r="AZ65" i="5" a="1"/>
  <c r="Q65" i="5" a="1"/>
  <c r="BW65" i="5" a="1"/>
  <c r="Y65" i="5" a="1"/>
  <c r="AI65" i="5" a="1"/>
  <c r="AT65" i="5" a="1"/>
  <c r="I65" i="5" a="1"/>
  <c r="S65" i="5" a="1"/>
  <c r="AW65" i="5" a="1"/>
  <c r="R65" i="5" a="1"/>
  <c r="AH65" i="5" a="1"/>
  <c r="CG65" i="5" a="1"/>
  <c r="B65" i="5" a="1"/>
  <c r="AF65" i="5" a="1"/>
  <c r="BZ65" i="5" a="1"/>
  <c r="AG65" i="5" a="1"/>
  <c r="BC65" i="5" a="1"/>
  <c r="J65" i="5" a="1"/>
  <c r="M65" i="5" a="1"/>
  <c r="AU65" i="5" a="1"/>
  <c r="BD65" i="5" a="1"/>
  <c r="F65" i="5" a="1"/>
  <c r="AE65" i="5" a="1"/>
  <c r="BY65" i="5" a="1"/>
  <c r="CB65" i="5" a="1"/>
  <c r="L65" i="5" a="1"/>
  <c r="AN65" i="5" a="1"/>
  <c r="BI65" i="5" a="1"/>
  <c r="AA65" i="5" a="1"/>
  <c r="AS65" i="5" a="1"/>
  <c r="E65" i="5" a="1"/>
  <c r="X65" i="5" a="1"/>
  <c r="AP65" i="5" a="1"/>
  <c r="CF65" i="5" a="1"/>
  <c r="AY65" i="5" a="1"/>
  <c r="BE65" i="5" a="1"/>
  <c r="K65" i="5" a="1"/>
  <c r="AD65" i="5" a="1"/>
  <c r="BF65" i="5" a="1"/>
  <c r="BB65" i="5" a="1"/>
  <c r="O65" i="5" a="1"/>
  <c r="AJ65" i="5" a="1"/>
  <c r="AR65" i="5" a="1"/>
  <c r="BA65" i="5" a="1"/>
  <c r="BY34" i="5" a="1"/>
  <c r="D34" i="5" a="1"/>
  <c r="BB34" i="5" a="1"/>
  <c r="BE34" i="5" a="1"/>
  <c r="Q34" i="5" a="1"/>
  <c r="AA34" i="5" a="1"/>
  <c r="X34" i="5" a="1"/>
  <c r="V34" i="5" a="1"/>
  <c r="S34" i="5" a="1"/>
  <c r="AV34" i="5" a="1"/>
  <c r="AK34" i="5" a="1"/>
  <c r="AI34" i="5" a="1"/>
  <c r="AQ34" i="5" a="1"/>
  <c r="BA34" i="5" a="1"/>
  <c r="AN34" i="5" a="1"/>
  <c r="BX34" i="5" a="1"/>
  <c r="F34" i="5" a="1"/>
  <c r="CB34" i="5" a="1"/>
  <c r="J34" i="5" a="1"/>
  <c r="CA34" i="5" a="1"/>
  <c r="Y34" i="5" a="1"/>
  <c r="AC34" i="5" a="1"/>
  <c r="AO34" i="5" a="1"/>
  <c r="E34" i="5" a="1"/>
  <c r="AZ34" i="5" a="1"/>
  <c r="CC34" i="5" a="1"/>
  <c r="W34" i="5" a="1"/>
  <c r="BF34" i="5" a="1"/>
  <c r="AH34" i="5" a="1"/>
  <c r="H34" i="5" a="1"/>
  <c r="AS34" i="5" a="1"/>
  <c r="AE34" i="5" a="1"/>
  <c r="BD34" i="5" a="1"/>
  <c r="I34" i="5" a="1"/>
  <c r="AD34" i="5" a="1"/>
  <c r="CD34" i="5" a="1"/>
  <c r="BI34" i="5" a="1"/>
  <c r="C34" i="5" a="1"/>
  <c r="AR34" i="5" a="1"/>
  <c r="BH34" i="5" a="1"/>
  <c r="CE34" i="5" a="1"/>
  <c r="Z34" i="5" a="1"/>
  <c r="CF34" i="5" a="1"/>
  <c r="N34" i="5" a="1"/>
  <c r="AL34" i="5" a="1"/>
  <c r="BV34" i="5" a="1"/>
  <c r="AY34" i="5" a="1"/>
  <c r="M34" i="5" a="1"/>
  <c r="L34" i="5" a="1"/>
  <c r="AP34" i="5" a="1"/>
  <c r="AT34" i="5" a="1"/>
  <c r="BW34" i="5" a="1"/>
  <c r="BC34" i="5" a="1"/>
  <c r="P34" i="5" a="1"/>
  <c r="O34" i="5" a="1"/>
  <c r="AG34" i="5" a="1"/>
  <c r="AW34" i="5" a="1"/>
  <c r="AX34" i="5" a="1"/>
  <c r="CG34" i="5" a="1"/>
  <c r="U34" i="5" a="1"/>
  <c r="G34" i="5" a="1"/>
  <c r="AB34" i="5" a="1"/>
  <c r="AJ34" i="5" a="1"/>
  <c r="B34" i="5" a="1"/>
  <c r="K34" i="5" a="1"/>
  <c r="AF34" i="5" a="1"/>
  <c r="R34" i="5" a="1"/>
  <c r="AM34" i="5" a="1"/>
  <c r="AU34" i="5" a="1"/>
  <c r="BZ34" i="5" a="1"/>
  <c r="AD63" i="5" a="1"/>
  <c r="BX63" i="5" a="1"/>
  <c r="Z63" i="5" a="1"/>
  <c r="AG63" i="5" a="1"/>
  <c r="AP63" i="5" a="1"/>
  <c r="BA63" i="5" a="1"/>
  <c r="AM63" i="5" a="1"/>
  <c r="AA63" i="5" a="1"/>
  <c r="AK63" i="5" a="1"/>
  <c r="G63" i="5" a="1"/>
  <c r="K63" i="5" a="1"/>
  <c r="BI63" i="5" a="1"/>
  <c r="P63" i="5" a="1"/>
  <c r="BB63" i="5" a="1"/>
  <c r="I63" i="5" a="1"/>
  <c r="CC63" i="5" a="1"/>
  <c r="AL63" i="5" a="1"/>
  <c r="D63" i="5" a="1"/>
  <c r="CF63" i="5" a="1"/>
  <c r="Y63" i="5" a="1"/>
  <c r="AS63" i="5" a="1"/>
  <c r="Q63" i="5" a="1"/>
  <c r="BZ63" i="5" a="1"/>
  <c r="X63" i="5" a="1"/>
  <c r="AZ63" i="5" a="1"/>
  <c r="F63" i="5" a="1"/>
  <c r="B63" i="5" a="1"/>
  <c r="AU63" i="5" a="1"/>
  <c r="BV63" i="5" a="1"/>
  <c r="E63" i="5" a="1"/>
  <c r="AI63" i="5" a="1"/>
  <c r="CG63" i="5" a="1"/>
  <c r="J63" i="5" a="1"/>
  <c r="BW63" i="5" a="1"/>
  <c r="BF63" i="5" a="1"/>
  <c r="W63" i="5" a="1"/>
  <c r="V63" i="5" a="1"/>
  <c r="AJ63" i="5" a="1"/>
  <c r="CA63" i="5" a="1"/>
  <c r="BC63" i="5" a="1"/>
  <c r="AE63" i="5" a="1"/>
  <c r="AR63" i="5" a="1"/>
  <c r="BY63" i="5" a="1"/>
  <c r="R63" i="5" a="1"/>
  <c r="BE63" i="5" a="1"/>
  <c r="CE63" i="5" a="1"/>
  <c r="N63" i="5" a="1"/>
  <c r="AQ63" i="5" a="1"/>
  <c r="BH63" i="5" a="1"/>
  <c r="C63" i="5" a="1"/>
  <c r="AF63" i="5" a="1"/>
  <c r="AT63" i="5" a="1"/>
  <c r="M63" i="5" a="1"/>
  <c r="BD63" i="5" a="1"/>
  <c r="CD63" i="5" a="1"/>
  <c r="O63" i="5" a="1"/>
  <c r="AH63" i="5" a="1"/>
  <c r="AN63" i="5" a="1"/>
  <c r="L63" i="5" a="1"/>
  <c r="U63" i="5" a="1"/>
  <c r="AO63" i="5" a="1"/>
  <c r="AY63" i="5" a="1"/>
  <c r="H63" i="5" a="1"/>
  <c r="AC63" i="5" a="1"/>
  <c r="AW63" i="5" a="1"/>
  <c r="CB63" i="5" a="1"/>
  <c r="AX63" i="5" a="1"/>
  <c r="S63" i="5" a="1"/>
  <c r="AB63" i="5" a="1"/>
  <c r="AV63" i="5" a="1"/>
  <c r="N12" i="251" l="1"/>
  <c r="M14" i="251"/>
  <c r="N14" i="251"/>
  <c r="M13" i="251"/>
  <c r="M12" i="251"/>
  <c r="N13" i="251"/>
  <c r="AV63" i="5"/>
  <c r="AB63" i="5"/>
  <c r="S63" i="5"/>
  <c r="AX63" i="5"/>
  <c r="CB63" i="5"/>
  <c r="AW63" i="5"/>
  <c r="AC63" i="5"/>
  <c r="H63" i="5"/>
  <c r="AY63" i="5"/>
  <c r="AO63" i="5"/>
  <c r="U63" i="5"/>
  <c r="L63" i="5"/>
  <c r="AN63" i="5"/>
  <c r="AH63" i="5"/>
  <c r="O63" i="5"/>
  <c r="CD63" i="5"/>
  <c r="BD63" i="5"/>
  <c r="M63" i="5"/>
  <c r="AT63" i="5"/>
  <c r="AF63" i="5"/>
  <c r="C63" i="5"/>
  <c r="BH63" i="5"/>
  <c r="AQ63" i="5"/>
  <c r="N63" i="5"/>
  <c r="CE63" i="5"/>
  <c r="BE63" i="5"/>
  <c r="R63" i="5"/>
  <c r="BY63" i="5"/>
  <c r="AR63" i="5"/>
  <c r="AE63" i="5"/>
  <c r="BC63" i="5"/>
  <c r="BO59" i="5" s="1"/>
  <c r="CA63" i="5"/>
  <c r="AJ63" i="5"/>
  <c r="V63" i="5"/>
  <c r="W63" i="5"/>
  <c r="BF63" i="5"/>
  <c r="BW63" i="5"/>
  <c r="J63" i="5"/>
  <c r="CG63" i="5"/>
  <c r="AI63" i="5"/>
  <c r="E63" i="5"/>
  <c r="BV63" i="5"/>
  <c r="AU63" i="5"/>
  <c r="B63" i="5"/>
  <c r="F63" i="5"/>
  <c r="AZ63" i="5"/>
  <c r="X63" i="5"/>
  <c r="BZ63" i="5"/>
  <c r="Q63" i="5"/>
  <c r="AS63" i="5"/>
  <c r="Y63" i="5"/>
  <c r="CF63" i="5"/>
  <c r="D63" i="5"/>
  <c r="AL63" i="5"/>
  <c r="CC63" i="5"/>
  <c r="I63" i="5"/>
  <c r="BB63" i="5"/>
  <c r="P63" i="5"/>
  <c r="BI63" i="5"/>
  <c r="K63" i="5"/>
  <c r="G63" i="5"/>
  <c r="AK63" i="5"/>
  <c r="AA63" i="5"/>
  <c r="AM63" i="5"/>
  <c r="BA63" i="5"/>
  <c r="AP63" i="5"/>
  <c r="AG63" i="5"/>
  <c r="Z63" i="5"/>
  <c r="BX63" i="5"/>
  <c r="AD63" i="5"/>
  <c r="BZ34" i="5"/>
  <c r="AU34" i="5"/>
  <c r="AM34" i="5"/>
  <c r="R34" i="5"/>
  <c r="AF34" i="5"/>
  <c r="K34" i="5"/>
  <c r="B34" i="5"/>
  <c r="AJ34" i="5"/>
  <c r="AB34" i="5"/>
  <c r="G34" i="5"/>
  <c r="U34" i="5"/>
  <c r="CG34" i="5"/>
  <c r="AX34" i="5"/>
  <c r="AW34" i="5"/>
  <c r="AG34" i="5"/>
  <c r="O34" i="5"/>
  <c r="P34" i="5"/>
  <c r="BC34" i="5"/>
  <c r="BW34" i="5"/>
  <c r="AT34" i="5"/>
  <c r="AP34" i="5"/>
  <c r="L34" i="5"/>
  <c r="M34" i="5"/>
  <c r="AY34" i="5"/>
  <c r="BK30" i="5" s="1"/>
  <c r="BV34" i="5"/>
  <c r="AL34" i="5"/>
  <c r="N34" i="5"/>
  <c r="CF34" i="5"/>
  <c r="Z34" i="5"/>
  <c r="CE34" i="5"/>
  <c r="BH34" i="5"/>
  <c r="AR34" i="5"/>
  <c r="C34" i="5"/>
  <c r="BI34" i="5"/>
  <c r="CD34" i="5"/>
  <c r="AD34" i="5"/>
  <c r="I34" i="5"/>
  <c r="BD34" i="5"/>
  <c r="AE34" i="5"/>
  <c r="AS34" i="5"/>
  <c r="H34" i="5"/>
  <c r="AH34" i="5"/>
  <c r="BF34" i="5"/>
  <c r="W34" i="5"/>
  <c r="CC34" i="5"/>
  <c r="AZ34" i="5"/>
  <c r="BL30" i="5" s="1"/>
  <c r="E34" i="5"/>
  <c r="AO34" i="5"/>
  <c r="AC34" i="5"/>
  <c r="Y34" i="5"/>
  <c r="CA34" i="5"/>
  <c r="J34" i="5"/>
  <c r="CB34" i="5"/>
  <c r="F34" i="5"/>
  <c r="BX34" i="5"/>
  <c r="AN34" i="5"/>
  <c r="BA34" i="5"/>
  <c r="AQ34" i="5"/>
  <c r="AI34" i="5"/>
  <c r="AK34" i="5"/>
  <c r="AV34" i="5"/>
  <c r="S34" i="5"/>
  <c r="V34" i="5"/>
  <c r="X34" i="5"/>
  <c r="AA34" i="5"/>
  <c r="Q34" i="5"/>
  <c r="BE34" i="5"/>
  <c r="BB34" i="5"/>
  <c r="D34" i="5"/>
  <c r="BY34" i="5"/>
  <c r="BA65" i="5"/>
  <c r="AR65" i="5"/>
  <c r="AJ65" i="5"/>
  <c r="O65" i="5"/>
  <c r="BB65" i="5"/>
  <c r="BF65" i="5"/>
  <c r="BR61" i="5" s="1"/>
  <c r="AD65" i="5"/>
  <c r="K65" i="5"/>
  <c r="BE65" i="5"/>
  <c r="AY65" i="5"/>
  <c r="BK61" i="5" s="1"/>
  <c r="CF65" i="5"/>
  <c r="AP65" i="5"/>
  <c r="X65" i="5"/>
  <c r="E65" i="5"/>
  <c r="AS65" i="5"/>
  <c r="AA65" i="5"/>
  <c r="BI65" i="5"/>
  <c r="BU61" i="5" s="1"/>
  <c r="AN65" i="5"/>
  <c r="L65" i="5"/>
  <c r="CB65" i="5"/>
  <c r="BY65" i="5"/>
  <c r="AE65" i="5"/>
  <c r="F65" i="5"/>
  <c r="BD65" i="5"/>
  <c r="AU65" i="5"/>
  <c r="M65" i="5"/>
  <c r="J65" i="5"/>
  <c r="BC65" i="5"/>
  <c r="AG65" i="5"/>
  <c r="BZ65" i="5"/>
  <c r="AF65" i="5"/>
  <c r="B65" i="5"/>
  <c r="CG65" i="5"/>
  <c r="AH65" i="5"/>
  <c r="R65" i="5"/>
  <c r="AW65" i="5"/>
  <c r="S65" i="5"/>
  <c r="I65" i="5"/>
  <c r="AT65" i="5"/>
  <c r="AI65" i="5"/>
  <c r="Y65" i="5"/>
  <c r="BW65" i="5"/>
  <c r="Q65" i="5"/>
  <c r="AZ65" i="5"/>
  <c r="BL61" i="5" s="1"/>
  <c r="Z65" i="5"/>
  <c r="CC65" i="5"/>
  <c r="N65" i="5"/>
  <c r="P65" i="5"/>
  <c r="AM65" i="5"/>
  <c r="U65" i="5"/>
  <c r="V65" i="5"/>
  <c r="D65" i="5"/>
  <c r="CD65" i="5"/>
  <c r="C65" i="5"/>
  <c r="BH65" i="5"/>
  <c r="AX65" i="5"/>
  <c r="AL65" i="5"/>
  <c r="AO65" i="5"/>
  <c r="AQ65" i="5"/>
  <c r="W65" i="5"/>
  <c r="G65" i="5"/>
  <c r="BV65" i="5"/>
  <c r="CA65" i="5"/>
  <c r="BX65" i="5"/>
  <c r="CE65" i="5"/>
  <c r="AC65" i="5"/>
  <c r="AK65" i="5"/>
  <c r="H65" i="5"/>
  <c r="AV65" i="5"/>
  <c r="AB65" i="5"/>
  <c r="AC28" i="251"/>
  <c r="BT59" i="5"/>
  <c r="BN30" i="5"/>
  <c r="AD27" i="251"/>
  <c r="BT30" i="5"/>
  <c r="BP59" i="5"/>
  <c r="BM59" i="5"/>
  <c r="BP30" i="5"/>
  <c r="A67" i="5"/>
  <c r="BM61" i="5"/>
  <c r="BQ59" i="5"/>
  <c r="BJ61" i="5"/>
  <c r="BP26" i="5"/>
  <c r="A38" i="5"/>
  <c r="BR57" i="5"/>
  <c r="BQ30" i="5"/>
  <c r="BO61" i="5"/>
  <c r="BR59" i="5"/>
  <c r="AL3" i="5"/>
  <c r="AX3" i="5" a="1"/>
  <c r="BL57" i="5"/>
  <c r="BR30" i="5"/>
  <c r="AE28" i="251"/>
  <c r="AF28" i="251"/>
  <c r="BU30" i="5"/>
  <c r="AF27" i="251"/>
  <c r="BN61" i="5"/>
  <c r="BN57" i="5"/>
  <c r="BL55" i="5"/>
  <c r="BK59" i="5"/>
  <c r="BJ59" i="5"/>
  <c r="BN59" i="5"/>
  <c r="BN55" i="5"/>
  <c r="BQ61" i="5"/>
  <c r="BO57" i="5"/>
  <c r="BT61" i="5"/>
  <c r="BP61" i="5"/>
  <c r="G38" i="5" a="1"/>
  <c r="AC38" i="5" a="1"/>
  <c r="P38" i="5" a="1"/>
  <c r="W38" i="5" a="1"/>
  <c r="R38" i="5" a="1"/>
  <c r="CA38" i="5" a="1"/>
  <c r="BE38" i="5" a="1"/>
  <c r="X38" i="5" a="1"/>
  <c r="BB38" i="5" a="1"/>
  <c r="Y38" i="5" a="1"/>
  <c r="AW38" i="5" a="1"/>
  <c r="AU38" i="5" a="1"/>
  <c r="AQ38" i="5" a="1"/>
  <c r="CE38" i="5" a="1"/>
  <c r="AE38" i="5" a="1"/>
  <c r="AV38" i="5" a="1"/>
  <c r="AR38" i="5" a="1"/>
  <c r="BW38" i="5" a="1"/>
  <c r="H38" i="5" a="1"/>
  <c r="BY38" i="5" a="1"/>
  <c r="BC38" i="5" a="1"/>
  <c r="AJ38" i="5" a="1"/>
  <c r="AX38" i="5" a="1"/>
  <c r="L38" i="5" a="1"/>
  <c r="BZ38" i="5" a="1"/>
  <c r="AP38" i="5" a="1"/>
  <c r="AO38" i="5" a="1"/>
  <c r="D38" i="5" a="1"/>
  <c r="BI38" i="5" a="1"/>
  <c r="U38" i="5" a="1"/>
  <c r="AF38" i="5" a="1"/>
  <c r="CC38" i="5" a="1"/>
  <c r="AY38" i="5" a="1"/>
  <c r="O38" i="5" a="1"/>
  <c r="AT38" i="5" a="1"/>
  <c r="E38" i="5" a="1"/>
  <c r="B38" i="5" a="1"/>
  <c r="AI38" i="5" a="1"/>
  <c r="AG38" i="5" a="1"/>
  <c r="Q38" i="5" a="1"/>
  <c r="Z38" i="5" a="1"/>
  <c r="M38" i="5" a="1"/>
  <c r="BX38" i="5" a="1"/>
  <c r="AL38" i="5" a="1"/>
  <c r="BF38" i="5" a="1"/>
  <c r="BA38" i="5" a="1"/>
  <c r="BD38" i="5" a="1"/>
  <c r="F38" i="5" a="1"/>
  <c r="CD38" i="5" a="1"/>
  <c r="C38" i="5" a="1"/>
  <c r="AM38" i="5" a="1"/>
  <c r="CG38" i="5" a="1"/>
  <c r="AZ38" i="5" a="1"/>
  <c r="V38" i="5" a="1"/>
  <c r="AB38" i="5" a="1"/>
  <c r="I38" i="5" a="1"/>
  <c r="AS38" i="5" a="1"/>
  <c r="BV38" i="5" a="1"/>
  <c r="AA38" i="5" a="1"/>
  <c r="J38" i="5" a="1"/>
  <c r="AD38" i="5" a="1"/>
  <c r="AK38" i="5" a="1"/>
  <c r="BH38" i="5" a="1"/>
  <c r="CF38" i="5" a="1"/>
  <c r="N38" i="5" a="1"/>
  <c r="AH38" i="5" a="1"/>
  <c r="CB38" i="5" a="1"/>
  <c r="K38" i="5" a="1"/>
  <c r="S38" i="5" a="1"/>
  <c r="AN38" i="5" a="1"/>
  <c r="Q67" i="5" a="1"/>
  <c r="AA67" i="5" a="1"/>
  <c r="D67" i="5" a="1"/>
  <c r="B67" i="5" a="1"/>
  <c r="AO67" i="5" a="1"/>
  <c r="AY67" i="5" a="1"/>
  <c r="AM67" i="5" a="1"/>
  <c r="G67" i="5" a="1"/>
  <c r="CA67" i="5" a="1"/>
  <c r="BX67" i="5" a="1"/>
  <c r="CD67" i="5" a="1"/>
  <c r="AN67" i="5" a="1"/>
  <c r="BC67" i="5" a="1"/>
  <c r="BH67" i="5" a="1"/>
  <c r="J67" i="5" a="1"/>
  <c r="CG67" i="5" a="1"/>
  <c r="BA67" i="5" a="1"/>
  <c r="Z67" i="5" a="1"/>
  <c r="AE67" i="5" a="1"/>
  <c r="AU67" i="5" a="1"/>
  <c r="CF67" i="5" a="1"/>
  <c r="P67" i="5" a="1"/>
  <c r="AB67" i="5" a="1"/>
  <c r="CE67" i="5" a="1"/>
  <c r="AJ67" i="5" a="1"/>
  <c r="AT67" i="5" a="1"/>
  <c r="F67" i="5" a="1"/>
  <c r="BZ67" i="5" a="1"/>
  <c r="E67" i="5" a="1"/>
  <c r="AV67" i="5" a="1"/>
  <c r="L67" i="5" a="1"/>
  <c r="AG67" i="5" a="1"/>
  <c r="AX67" i="5" a="1"/>
  <c r="AC67" i="5" a="1"/>
  <c r="I67" i="5" a="1"/>
  <c r="U67" i="5" a="1"/>
  <c r="AW67" i="5" a="1"/>
  <c r="AD67" i="5" a="1"/>
  <c r="C67" i="5" a="1"/>
  <c r="AS67" i="5" a="1"/>
  <c r="N67" i="5" a="1"/>
  <c r="AQ67" i="5" a="1"/>
  <c r="K67" i="5" a="1"/>
  <c r="AH67" i="5" a="1"/>
  <c r="CC67" i="5" a="1"/>
  <c r="AK67" i="5" a="1"/>
  <c r="BB67" i="5" a="1"/>
  <c r="R67" i="5" a="1"/>
  <c r="AP67" i="5" a="1"/>
  <c r="BD67" i="5" a="1"/>
  <c r="V67" i="5" a="1"/>
  <c r="BF67" i="5" a="1"/>
  <c r="Y67" i="5" a="1"/>
  <c r="BE67" i="5" a="1"/>
  <c r="H67" i="5" a="1"/>
  <c r="W67" i="5" a="1"/>
  <c r="BW67" i="5" a="1"/>
  <c r="CB67" i="5" a="1"/>
  <c r="AI67" i="5" a="1"/>
  <c r="BY67" i="5" a="1"/>
  <c r="M67" i="5" a="1"/>
  <c r="AF67" i="5" a="1"/>
  <c r="BV67" i="5" a="1"/>
  <c r="AZ67" i="5" a="1"/>
  <c r="S67" i="5" a="1"/>
  <c r="AL67" i="5" a="1"/>
  <c r="BI67" i="5" a="1"/>
  <c r="O67" i="5" a="1"/>
  <c r="X67" i="5" a="1"/>
  <c r="AR67" i="5" a="1"/>
  <c r="AR67" i="5" l="1"/>
  <c r="X67" i="5"/>
  <c r="O67" i="5"/>
  <c r="BI67" i="5"/>
  <c r="AL67" i="5"/>
  <c r="S67" i="5"/>
  <c r="AZ67" i="5"/>
  <c r="BV67" i="5"/>
  <c r="AF67" i="5"/>
  <c r="M67" i="5"/>
  <c r="BY67" i="5"/>
  <c r="AI67" i="5"/>
  <c r="CB67" i="5"/>
  <c r="BW67" i="5"/>
  <c r="W67" i="5"/>
  <c r="H67" i="5"/>
  <c r="BE67" i="5"/>
  <c r="BQ63" i="5" s="1"/>
  <c r="Y67" i="5"/>
  <c r="BF67" i="5"/>
  <c r="V67" i="5"/>
  <c r="BD67" i="5"/>
  <c r="BP63" i="5" s="1"/>
  <c r="AP67" i="5"/>
  <c r="R67" i="5"/>
  <c r="BB67" i="5"/>
  <c r="BN63" i="5" s="1"/>
  <c r="AK67" i="5"/>
  <c r="CC67" i="5"/>
  <c r="AH67" i="5"/>
  <c r="K67" i="5"/>
  <c r="AQ67" i="5"/>
  <c r="N67" i="5"/>
  <c r="AS67" i="5"/>
  <c r="C67" i="5"/>
  <c r="AD67" i="5"/>
  <c r="AW67" i="5"/>
  <c r="U67" i="5"/>
  <c r="I67" i="5"/>
  <c r="AC67" i="5"/>
  <c r="AX67" i="5"/>
  <c r="AG67" i="5"/>
  <c r="L67" i="5"/>
  <c r="AV67" i="5"/>
  <c r="E67" i="5"/>
  <c r="BZ67" i="5"/>
  <c r="F67" i="5"/>
  <c r="AT67" i="5"/>
  <c r="AJ67" i="5"/>
  <c r="CE67" i="5"/>
  <c r="AB67" i="5"/>
  <c r="P67" i="5"/>
  <c r="CF67" i="5"/>
  <c r="AU67" i="5"/>
  <c r="AE67" i="5"/>
  <c r="Z67" i="5"/>
  <c r="BA67" i="5"/>
  <c r="BM63" i="5" s="1"/>
  <c r="CG67" i="5"/>
  <c r="J67" i="5"/>
  <c r="BH67" i="5"/>
  <c r="BT63" i="5" s="1"/>
  <c r="BC67" i="5"/>
  <c r="BO63" i="5" s="1"/>
  <c r="AN67" i="5"/>
  <c r="CD67" i="5"/>
  <c r="BX67" i="5"/>
  <c r="CA67" i="5"/>
  <c r="G67" i="5"/>
  <c r="AM67" i="5"/>
  <c r="AY67" i="5"/>
  <c r="AO67" i="5"/>
  <c r="B67" i="5"/>
  <c r="D67" i="5"/>
  <c r="AA67" i="5"/>
  <c r="Q67" i="5"/>
  <c r="AN38" i="5"/>
  <c r="S38" i="5"/>
  <c r="K38" i="5"/>
  <c r="CB38" i="5"/>
  <c r="AH38" i="5"/>
  <c r="N38" i="5"/>
  <c r="CF38" i="5"/>
  <c r="BH38" i="5"/>
  <c r="AK38" i="5"/>
  <c r="AD38" i="5"/>
  <c r="J38" i="5"/>
  <c r="AA38" i="5"/>
  <c r="BV38" i="5"/>
  <c r="AS38" i="5"/>
  <c r="I38" i="5"/>
  <c r="AB38" i="5"/>
  <c r="V38" i="5"/>
  <c r="AZ38" i="5"/>
  <c r="BL34" i="5" s="1"/>
  <c r="CG38" i="5"/>
  <c r="AM38" i="5"/>
  <c r="C38" i="5"/>
  <c r="CD38" i="5"/>
  <c r="F38" i="5"/>
  <c r="BD38" i="5"/>
  <c r="BP34" i="5" s="1"/>
  <c r="BA38" i="5"/>
  <c r="BM34" i="5" s="1"/>
  <c r="BF38" i="5"/>
  <c r="AL38" i="5"/>
  <c r="BX38" i="5"/>
  <c r="M38" i="5"/>
  <c r="Z38" i="5"/>
  <c r="Q38" i="5"/>
  <c r="AG38" i="5"/>
  <c r="AI38" i="5"/>
  <c r="B38" i="5"/>
  <c r="E38" i="5"/>
  <c r="AT38" i="5"/>
  <c r="O38" i="5"/>
  <c r="AY38" i="5"/>
  <c r="CC38" i="5"/>
  <c r="AF38" i="5"/>
  <c r="U38" i="5"/>
  <c r="BI38" i="5"/>
  <c r="D38" i="5"/>
  <c r="AO38" i="5"/>
  <c r="AP38" i="5"/>
  <c r="BZ38" i="5"/>
  <c r="L38" i="5"/>
  <c r="AX38" i="5"/>
  <c r="AJ38" i="5"/>
  <c r="BC38" i="5"/>
  <c r="BY38" i="5"/>
  <c r="H38" i="5"/>
  <c r="BW38" i="5"/>
  <c r="AR38" i="5"/>
  <c r="AV38" i="5"/>
  <c r="AE38" i="5"/>
  <c r="CE38" i="5"/>
  <c r="AQ38" i="5"/>
  <c r="AU38" i="5"/>
  <c r="AW38" i="5"/>
  <c r="Y38" i="5"/>
  <c r="BB38" i="5"/>
  <c r="X38" i="5"/>
  <c r="BE38" i="5"/>
  <c r="CA38" i="5"/>
  <c r="R38" i="5"/>
  <c r="W38" i="5"/>
  <c r="P38" i="5"/>
  <c r="AC38" i="5"/>
  <c r="G38" i="5"/>
  <c r="AC29" i="251"/>
  <c r="BU34" i="5"/>
  <c r="BT34" i="5"/>
  <c r="BK34" i="5"/>
  <c r="BU63" i="5"/>
  <c r="AX3" i="5"/>
  <c r="BD3" i="5" a="1"/>
  <c r="BL63" i="5"/>
  <c r="BK63" i="5"/>
  <c r="BR63" i="5"/>
  <c r="BJ63" i="5"/>
  <c r="AE29" i="251"/>
  <c r="BU59" i="5"/>
  <c r="A42" i="5"/>
  <c r="BM30" i="5"/>
  <c r="AD28" i="251"/>
  <c r="BN34" i="5"/>
  <c r="BL59" i="5"/>
  <c r="BJ30" i="5"/>
  <c r="BO30" i="5"/>
  <c r="AZ42" i="5" a="1"/>
  <c r="AE42" i="5" a="1"/>
  <c r="CF42" i="5" a="1"/>
  <c r="S42" i="5" a="1"/>
  <c r="M42" i="5" a="1"/>
  <c r="AI42" i="5" a="1"/>
  <c r="AW42" i="5" a="1"/>
  <c r="AR42" i="5" a="1"/>
  <c r="B42" i="5" a="1"/>
  <c r="AV42" i="5" a="1"/>
  <c r="D42" i="5" a="1"/>
  <c r="AB42" i="5" a="1"/>
  <c r="CB42" i="5" a="1"/>
  <c r="AU42" i="5" a="1"/>
  <c r="BY42" i="5" a="1"/>
  <c r="AX42" i="5" a="1"/>
  <c r="L42" i="5" a="1"/>
  <c r="BE42" i="5" a="1"/>
  <c r="U42" i="5" a="1"/>
  <c r="R42" i="5" a="1"/>
  <c r="H42" i="5" a="1"/>
  <c r="BF42" i="5" a="1"/>
  <c r="CE42" i="5" a="1"/>
  <c r="CD42" i="5" a="1"/>
  <c r="AC42" i="5" a="1"/>
  <c r="E42" i="5" a="1"/>
  <c r="AQ42" i="5" a="1"/>
  <c r="AP42" i="5" a="1"/>
  <c r="AO42" i="5" a="1"/>
  <c r="AY42" i="5" a="1"/>
  <c r="C42" i="5" a="1"/>
  <c r="AK42" i="5" a="1"/>
  <c r="CA42" i="5" a="1"/>
  <c r="BZ42" i="5" a="1"/>
  <c r="P42" i="5" a="1"/>
  <c r="AS42" i="5" a="1"/>
  <c r="BI42" i="5" a="1"/>
  <c r="W42" i="5" a="1"/>
  <c r="F42" i="5" a="1"/>
  <c r="BB42" i="5" a="1"/>
  <c r="V42" i="5" a="1"/>
  <c r="BD42" i="5" a="1"/>
  <c r="I42" i="5" a="1"/>
  <c r="BC42" i="5" a="1"/>
  <c r="AH42" i="5" a="1"/>
  <c r="Z42" i="5" a="1"/>
  <c r="Y42" i="5" a="1"/>
  <c r="CG42" i="5" a="1"/>
  <c r="X42" i="5" a="1"/>
  <c r="AM42" i="5" a="1"/>
  <c r="J42" i="5" a="1"/>
  <c r="AA42" i="5" a="1"/>
  <c r="CC42" i="5" a="1"/>
  <c r="BA42" i="5" a="1"/>
  <c r="AD42" i="5" a="1"/>
  <c r="BX42" i="5" a="1"/>
  <c r="AG42" i="5" a="1"/>
  <c r="BH42" i="5" a="1"/>
  <c r="N42" i="5" a="1"/>
  <c r="BV42" i="5" a="1"/>
  <c r="G42" i="5" a="1"/>
  <c r="O42" i="5" a="1"/>
  <c r="AJ42" i="5" a="1"/>
  <c r="BW42" i="5" a="1"/>
  <c r="K42" i="5" a="1"/>
  <c r="AF42" i="5" a="1"/>
  <c r="AN42" i="5" a="1"/>
  <c r="Q42" i="5" a="1"/>
  <c r="AL42" i="5" a="1"/>
  <c r="AT42" i="5" a="1"/>
  <c r="AT42" i="5" l="1"/>
  <c r="AL42" i="5"/>
  <c r="Q42" i="5"/>
  <c r="AN42" i="5"/>
  <c r="AF42" i="5"/>
  <c r="K42" i="5"/>
  <c r="BW42" i="5"/>
  <c r="AJ42" i="5"/>
  <c r="O42" i="5"/>
  <c r="G42" i="5"/>
  <c r="BV42" i="5"/>
  <c r="N42" i="5"/>
  <c r="BH42" i="5"/>
  <c r="AG42" i="5"/>
  <c r="BX42" i="5"/>
  <c r="AD42" i="5"/>
  <c r="BA42" i="5"/>
  <c r="CC42" i="5"/>
  <c r="AA42" i="5"/>
  <c r="J42" i="5"/>
  <c r="AM42" i="5"/>
  <c r="X42" i="5"/>
  <c r="CG42" i="5"/>
  <c r="Y42" i="5"/>
  <c r="Z42" i="5"/>
  <c r="AH42" i="5"/>
  <c r="BC42" i="5"/>
  <c r="I42" i="5"/>
  <c r="BD42" i="5"/>
  <c r="BP38" i="5" s="1"/>
  <c r="V42" i="5"/>
  <c r="BB42" i="5"/>
  <c r="BN38" i="5" s="1"/>
  <c r="F42" i="5"/>
  <c r="W42" i="5"/>
  <c r="BI42" i="5"/>
  <c r="AS42" i="5"/>
  <c r="P42" i="5"/>
  <c r="BZ42" i="5"/>
  <c r="CA42" i="5"/>
  <c r="AK42" i="5"/>
  <c r="C42" i="5"/>
  <c r="AY42" i="5"/>
  <c r="AO42" i="5"/>
  <c r="AP42" i="5"/>
  <c r="AQ42" i="5"/>
  <c r="E42" i="5"/>
  <c r="AC42" i="5"/>
  <c r="CD42" i="5"/>
  <c r="CE42" i="5"/>
  <c r="BF42" i="5"/>
  <c r="H42" i="5"/>
  <c r="R42" i="5"/>
  <c r="U42" i="5"/>
  <c r="BE42" i="5"/>
  <c r="L42" i="5"/>
  <c r="AX42" i="5"/>
  <c r="BY42" i="5"/>
  <c r="AU42" i="5"/>
  <c r="CB42" i="5"/>
  <c r="AB42" i="5"/>
  <c r="D42" i="5"/>
  <c r="AV42" i="5"/>
  <c r="B42" i="5"/>
  <c r="AR42" i="5"/>
  <c r="AW42" i="5"/>
  <c r="AI42" i="5"/>
  <c r="M42" i="5"/>
  <c r="S42" i="5"/>
  <c r="CF42" i="5"/>
  <c r="AE42" i="5"/>
  <c r="AZ42" i="5"/>
  <c r="BK38" i="5"/>
  <c r="AC30" i="251"/>
  <c r="AD30" i="251"/>
  <c r="BU38" i="5"/>
  <c r="BT38" i="5"/>
  <c r="BJ34" i="5"/>
  <c r="BD3" i="5"/>
  <c r="BJ3" i="5" a="1"/>
  <c r="BO34" i="5"/>
  <c r="BQ38" i="5"/>
  <c r="BQ34" i="5"/>
  <c r="BR34" i="5"/>
  <c r="BM38" i="5"/>
  <c r="AE30" i="251"/>
  <c r="AF30" i="251"/>
  <c r="BL38" i="5"/>
  <c r="AD29" i="251"/>
  <c r="A46" i="5"/>
  <c r="AF29" i="251"/>
  <c r="L46" i="5" a="1"/>
  <c r="AR46" i="5" a="1"/>
  <c r="S46" i="5" a="1"/>
  <c r="AJ46" i="5" a="1"/>
  <c r="CF46" i="5" a="1"/>
  <c r="Z46" i="5" a="1"/>
  <c r="M46" i="5" a="1"/>
  <c r="CC46" i="5" a="1"/>
  <c r="AI46" i="5" a="1"/>
  <c r="AZ46" i="5" a="1"/>
  <c r="AY46" i="5" a="1"/>
  <c r="E46" i="5" a="1"/>
  <c r="X46" i="5" a="1"/>
  <c r="BC46" i="5" a="1"/>
  <c r="BB46" i="5" a="1"/>
  <c r="V46" i="5" a="1"/>
  <c r="AA46" i="5" a="1"/>
  <c r="I46" i="5" a="1"/>
  <c r="D46" i="5" a="1"/>
  <c r="Y46" i="5" a="1"/>
  <c r="AW46" i="5" a="1"/>
  <c r="CA46" i="5" a="1"/>
  <c r="BI46" i="5" a="1"/>
  <c r="AB46" i="5" a="1"/>
  <c r="AP46" i="5" a="1"/>
  <c r="J46" i="5" a="1"/>
  <c r="AN46" i="5" a="1"/>
  <c r="O46" i="5" a="1"/>
  <c r="G46" i="5" a="1"/>
  <c r="AL46" i="5" a="1"/>
  <c r="BF46" i="5" a="1"/>
  <c r="P46" i="5" a="1"/>
  <c r="AV46" i="5" a="1"/>
  <c r="AH46" i="5" a="1"/>
  <c r="AX46" i="5" a="1"/>
  <c r="AC46" i="5" a="1"/>
  <c r="CD46" i="5" a="1"/>
  <c r="CG46" i="5" a="1"/>
  <c r="AF46" i="5" a="1"/>
  <c r="BA46" i="5" a="1"/>
  <c r="H46" i="5" a="1"/>
  <c r="BV46" i="5" a="1"/>
  <c r="BE46" i="5" a="1"/>
  <c r="K46" i="5" a="1"/>
  <c r="AS46" i="5" a="1"/>
  <c r="BZ46" i="5" a="1"/>
  <c r="AO46" i="5" a="1"/>
  <c r="BY46" i="5" a="1"/>
  <c r="F46" i="5" a="1"/>
  <c r="AD46" i="5" a="1"/>
  <c r="BD46" i="5" a="1"/>
  <c r="R46" i="5" a="1"/>
  <c r="AT46" i="5" a="1"/>
  <c r="Q46" i="5" a="1"/>
  <c r="BH46" i="5" a="1"/>
  <c r="C46" i="5" a="1"/>
  <c r="AE46" i="5" a="1"/>
  <c r="AU46" i="5" a="1"/>
  <c r="B46" i="5" a="1"/>
  <c r="AK46" i="5" a="1"/>
  <c r="BX46" i="5" a="1"/>
  <c r="AG46" i="5" a="1"/>
  <c r="CB46" i="5" a="1"/>
  <c r="U46" i="5" a="1"/>
  <c r="AM46" i="5" a="1"/>
  <c r="CE46" i="5" a="1"/>
  <c r="N46" i="5" a="1"/>
  <c r="W46" i="5" a="1"/>
  <c r="AQ46" i="5" a="1"/>
  <c r="BW46" i="5" a="1"/>
  <c r="BW46" i="5" l="1"/>
  <c r="AQ46" i="5"/>
  <c r="W46" i="5"/>
  <c r="N46" i="5"/>
  <c r="CE46" i="5"/>
  <c r="AM46" i="5"/>
  <c r="U46" i="5"/>
  <c r="CB46" i="5"/>
  <c r="AG46" i="5"/>
  <c r="BX46" i="5"/>
  <c r="AK46" i="5"/>
  <c r="B46" i="5"/>
  <c r="AU46" i="5"/>
  <c r="AE46" i="5"/>
  <c r="C46" i="5"/>
  <c r="BH46" i="5"/>
  <c r="Q46" i="5"/>
  <c r="AT46" i="5"/>
  <c r="R46" i="5"/>
  <c r="BD46" i="5"/>
  <c r="AD46" i="5"/>
  <c r="F46" i="5"/>
  <c r="BY46" i="5"/>
  <c r="AO46" i="5"/>
  <c r="BZ46" i="5"/>
  <c r="AS46" i="5"/>
  <c r="K46" i="5"/>
  <c r="BE46" i="5"/>
  <c r="BV46" i="5"/>
  <c r="H46" i="5"/>
  <c r="BA46" i="5"/>
  <c r="AF46" i="5"/>
  <c r="CG46" i="5"/>
  <c r="CD46" i="5"/>
  <c r="AC46" i="5"/>
  <c r="AX46" i="5"/>
  <c r="AH46" i="5"/>
  <c r="AV46" i="5"/>
  <c r="P46" i="5"/>
  <c r="BF46" i="5"/>
  <c r="AL46" i="5"/>
  <c r="G46" i="5"/>
  <c r="O46" i="5"/>
  <c r="AN46" i="5"/>
  <c r="J46" i="5"/>
  <c r="AP46" i="5"/>
  <c r="AB46" i="5"/>
  <c r="BI46" i="5"/>
  <c r="CA46" i="5"/>
  <c r="AW46" i="5"/>
  <c r="Y46" i="5"/>
  <c r="D46" i="5"/>
  <c r="I46" i="5"/>
  <c r="AA46" i="5"/>
  <c r="V46" i="5"/>
  <c r="BB46" i="5"/>
  <c r="BC46" i="5"/>
  <c r="X46" i="5"/>
  <c r="E46" i="5"/>
  <c r="AY46" i="5"/>
  <c r="AZ46" i="5"/>
  <c r="BL42" i="5" s="1"/>
  <c r="AI46" i="5"/>
  <c r="CC46" i="5"/>
  <c r="M46" i="5"/>
  <c r="Z46" i="5"/>
  <c r="CF46" i="5"/>
  <c r="AJ46" i="5"/>
  <c r="S46" i="5"/>
  <c r="AR46" i="5"/>
  <c r="L46" i="5"/>
  <c r="BJ42" i="5"/>
  <c r="BR42" i="5"/>
  <c r="A50" i="5"/>
  <c r="AE31" i="251"/>
  <c r="AF31" i="251"/>
  <c r="BJ3" i="5"/>
  <c r="BP3" i="5" a="1"/>
  <c r="BO38" i="5"/>
  <c r="BP42" i="5"/>
  <c r="AC31" i="251"/>
  <c r="AD31" i="251" s="1"/>
  <c r="BJ38" i="5"/>
  <c r="BR38" i="5"/>
  <c r="BU42" i="5"/>
  <c r="AN50" i="5" a="1"/>
  <c r="G50" i="5" a="1"/>
  <c r="O50" i="5" a="1"/>
  <c r="CA50" i="5" a="1"/>
  <c r="BC50" i="5" a="1"/>
  <c r="AK50" i="5" a="1"/>
  <c r="AR50" i="5" a="1"/>
  <c r="M50" i="5" a="1"/>
  <c r="W50" i="5" a="1"/>
  <c r="F50" i="5" a="1"/>
  <c r="L50" i="5" a="1"/>
  <c r="BD50" i="5" a="1"/>
  <c r="D50" i="5" a="1"/>
  <c r="Y50" i="5" a="1"/>
  <c r="AJ50" i="5" a="1"/>
  <c r="AQ50" i="5" a="1"/>
  <c r="BA50" i="5" a="1"/>
  <c r="N50" i="5" a="1"/>
  <c r="AV50" i="5" a="1"/>
  <c r="AZ50" i="5" a="1"/>
  <c r="I50" i="5" a="1"/>
  <c r="BZ50" i="5" a="1"/>
  <c r="AX50" i="5" a="1"/>
  <c r="BI50" i="5" a="1"/>
  <c r="X50" i="5" a="1"/>
  <c r="K50" i="5" a="1"/>
  <c r="BF50" i="5" a="1"/>
  <c r="AT50" i="5" a="1"/>
  <c r="V50" i="5" a="1"/>
  <c r="R50" i="5" a="1"/>
  <c r="BY50" i="5" a="1"/>
  <c r="Z50" i="5" a="1"/>
  <c r="CE50" i="5" a="1"/>
  <c r="AM50" i="5" a="1"/>
  <c r="AL50" i="5" a="1"/>
  <c r="S50" i="5" a="1"/>
  <c r="AH50" i="5" a="1"/>
  <c r="BV50" i="5" a="1"/>
  <c r="AG50" i="5" a="1"/>
  <c r="AE50" i="5" a="1"/>
  <c r="Q50" i="5" a="1"/>
  <c r="AB50" i="5" a="1"/>
  <c r="H50" i="5" a="1"/>
  <c r="AP50" i="5" a="1"/>
  <c r="BW50" i="5" a="1"/>
  <c r="E50" i="5" a="1"/>
  <c r="C50" i="5" a="1"/>
  <c r="AA50" i="5" a="1"/>
  <c r="CG50" i="5" a="1"/>
  <c r="BH50" i="5" a="1"/>
  <c r="B50" i="5" a="1"/>
  <c r="AD50" i="5" a="1"/>
  <c r="AS50" i="5" a="1"/>
  <c r="CF50" i="5" a="1"/>
  <c r="BB50" i="5" a="1"/>
  <c r="AF50" i="5" a="1"/>
  <c r="AY50" i="5" a="1"/>
  <c r="J50" i="5" a="1"/>
  <c r="AC50" i="5" a="1"/>
  <c r="AU50" i="5" a="1"/>
  <c r="BX50" i="5" a="1"/>
  <c r="BE50" i="5" a="1"/>
  <c r="P50" i="5" a="1"/>
  <c r="AI50" i="5" a="1"/>
  <c r="CD50" i="5" a="1"/>
  <c r="CC50" i="5" a="1"/>
  <c r="U50" i="5" a="1"/>
  <c r="AO50" i="5" a="1"/>
  <c r="AW50" i="5" a="1"/>
  <c r="CB50" i="5" a="1"/>
  <c r="CB50" i="5" l="1"/>
  <c r="AW50" i="5"/>
  <c r="AO50" i="5"/>
  <c r="U50" i="5"/>
  <c r="CC50" i="5"/>
  <c r="CD50" i="5"/>
  <c r="AI50" i="5"/>
  <c r="P50" i="5"/>
  <c r="BE50" i="5"/>
  <c r="BX50" i="5"/>
  <c r="AU50" i="5"/>
  <c r="AC50" i="5"/>
  <c r="J50" i="5"/>
  <c r="AY50" i="5"/>
  <c r="AF50" i="5"/>
  <c r="BB50" i="5"/>
  <c r="CF50" i="5"/>
  <c r="AS50" i="5"/>
  <c r="AD50" i="5"/>
  <c r="B50" i="5"/>
  <c r="BH50" i="5"/>
  <c r="BT46" i="5" s="1"/>
  <c r="CG50" i="5"/>
  <c r="AA50" i="5"/>
  <c r="C50" i="5"/>
  <c r="E50" i="5"/>
  <c r="BW50" i="5"/>
  <c r="AP50" i="5"/>
  <c r="H50" i="5"/>
  <c r="AB50" i="5"/>
  <c r="Q50" i="5"/>
  <c r="AE50" i="5"/>
  <c r="AG50" i="5"/>
  <c r="BV50" i="5"/>
  <c r="AH50" i="5"/>
  <c r="S50" i="5"/>
  <c r="AL50" i="5"/>
  <c r="AM50" i="5"/>
  <c r="CE50" i="5"/>
  <c r="Z50" i="5"/>
  <c r="BY50" i="5"/>
  <c r="R50" i="5"/>
  <c r="V50" i="5"/>
  <c r="AT50" i="5"/>
  <c r="BF50" i="5"/>
  <c r="K50" i="5"/>
  <c r="X50" i="5"/>
  <c r="BI50" i="5"/>
  <c r="AX50" i="5"/>
  <c r="BZ50" i="5"/>
  <c r="I50" i="5"/>
  <c r="AZ50" i="5"/>
  <c r="BL46" i="5" s="1"/>
  <c r="AV50" i="5"/>
  <c r="N50" i="5"/>
  <c r="BA50" i="5"/>
  <c r="AQ50" i="5"/>
  <c r="AJ50" i="5"/>
  <c r="Y50" i="5"/>
  <c r="D50" i="5"/>
  <c r="BD50" i="5"/>
  <c r="L50" i="5"/>
  <c r="F50" i="5"/>
  <c r="W50" i="5"/>
  <c r="M50" i="5"/>
  <c r="AR50" i="5"/>
  <c r="AK50" i="5"/>
  <c r="BC50" i="5"/>
  <c r="CA50" i="5"/>
  <c r="O50" i="5"/>
  <c r="G50" i="5"/>
  <c r="AN50" i="5"/>
  <c r="BN42" i="5"/>
  <c r="BK42" i="5"/>
  <c r="BM42" i="5"/>
  <c r="BQ42" i="5"/>
  <c r="BO46" i="5"/>
  <c r="AC32" i="251"/>
  <c r="AD32" i="251"/>
  <c r="BU46" i="5"/>
  <c r="BT42" i="5"/>
  <c r="AE32" i="251"/>
  <c r="BO42" i="5"/>
  <c r="BP3" i="5"/>
  <c r="BV3" i="5" a="1"/>
  <c r="A54" i="5"/>
  <c r="BR46" i="5"/>
  <c r="BJ46" i="5"/>
  <c r="W54" i="5" a="1"/>
  <c r="BD54" i="5" a="1"/>
  <c r="AV54" i="5" a="1"/>
  <c r="D54" i="5" a="1"/>
  <c r="AN54" i="5" a="1"/>
  <c r="BH54" i="5" a="1"/>
  <c r="AI54" i="5" a="1"/>
  <c r="J54" i="5" a="1"/>
  <c r="CD54" i="5" a="1"/>
  <c r="BA54" i="5" a="1"/>
  <c r="AM54" i="5" a="1"/>
  <c r="AT54" i="5" a="1"/>
  <c r="H54" i="5" a="1"/>
  <c r="N54" i="5" a="1"/>
  <c r="CB54" i="5" a="1"/>
  <c r="BY54" i="5" a="1"/>
  <c r="G54" i="5" a="1"/>
  <c r="BX54" i="5" a="1"/>
  <c r="AP54" i="5" a="1"/>
  <c r="AO54" i="5" a="1"/>
  <c r="U54" i="5" a="1"/>
  <c r="BC54" i="5" a="1"/>
  <c r="AL54" i="5" a="1"/>
  <c r="AK54" i="5" a="1"/>
  <c r="BB54" i="5" a="1"/>
  <c r="K54" i="5" a="1"/>
  <c r="AY54" i="5" a="1"/>
  <c r="V54" i="5" a="1"/>
  <c r="CC54" i="5" a="1"/>
  <c r="S54" i="5" a="1"/>
  <c r="Q54" i="5" a="1"/>
  <c r="P54" i="5" a="1"/>
  <c r="AC54" i="5" a="1"/>
  <c r="BE54" i="5" a="1"/>
  <c r="AF54" i="5" a="1"/>
  <c r="BV54" i="5" a="1"/>
  <c r="C54" i="5" a="1"/>
  <c r="AH54" i="5" a="1"/>
  <c r="BW54" i="5" a="1"/>
  <c r="B54" i="5" a="1"/>
  <c r="AG54" i="5" a="1"/>
  <c r="CG54" i="5" a="1"/>
  <c r="M54" i="5" a="1"/>
  <c r="X54" i="5" a="1"/>
  <c r="E54" i="5" a="1"/>
  <c r="AJ54" i="5" a="1"/>
  <c r="AZ54" i="5" a="1"/>
  <c r="Z54" i="5" a="1"/>
  <c r="CE54" i="5" a="1"/>
  <c r="BF54" i="5" a="1"/>
  <c r="AE54" i="5" a="1"/>
  <c r="AS54" i="5" a="1"/>
  <c r="CF54" i="5" a="1"/>
  <c r="AD54" i="5" a="1"/>
  <c r="O54" i="5" a="1"/>
  <c r="AR54" i="5" a="1"/>
  <c r="AW54" i="5" a="1"/>
  <c r="AX54" i="5" a="1"/>
  <c r="I54" i="5" a="1"/>
  <c r="AB54" i="5" a="1"/>
  <c r="F54" i="5" a="1"/>
  <c r="Y54" i="5" a="1"/>
  <c r="AQ54" i="5" a="1"/>
  <c r="L54" i="5" a="1"/>
  <c r="BI54" i="5" a="1"/>
  <c r="CA54" i="5" a="1"/>
  <c r="R54" i="5" a="1"/>
  <c r="AA54" i="5" a="1"/>
  <c r="AU54" i="5" a="1"/>
  <c r="BZ54" i="5" a="1"/>
  <c r="BZ54" i="5" l="1"/>
  <c r="AU54" i="5"/>
  <c r="AA54" i="5"/>
  <c r="R54" i="5"/>
  <c r="CA54" i="5"/>
  <c r="BI54" i="5"/>
  <c r="L54" i="5"/>
  <c r="AQ54" i="5"/>
  <c r="Y54" i="5"/>
  <c r="F54" i="5"/>
  <c r="AB54" i="5"/>
  <c r="I54" i="5"/>
  <c r="AX54" i="5"/>
  <c r="AW54" i="5"/>
  <c r="AR54" i="5"/>
  <c r="O54" i="5"/>
  <c r="AD54" i="5"/>
  <c r="CF54" i="5"/>
  <c r="AS54" i="5"/>
  <c r="AE54" i="5"/>
  <c r="BF54" i="5"/>
  <c r="CE54" i="5"/>
  <c r="Z54" i="5"/>
  <c r="AZ54" i="5"/>
  <c r="AJ54" i="5"/>
  <c r="E54" i="5"/>
  <c r="X54" i="5"/>
  <c r="M54" i="5"/>
  <c r="CG54" i="5"/>
  <c r="AG54" i="5"/>
  <c r="B54" i="5"/>
  <c r="BW54" i="5"/>
  <c r="AH54" i="5"/>
  <c r="C54" i="5"/>
  <c r="BV54" i="5"/>
  <c r="AF54" i="5"/>
  <c r="BE54" i="5"/>
  <c r="AC54" i="5"/>
  <c r="P54" i="5"/>
  <c r="Q54" i="5"/>
  <c r="S54" i="5"/>
  <c r="CC54" i="5"/>
  <c r="V54" i="5"/>
  <c r="AY54" i="5"/>
  <c r="K54" i="5"/>
  <c r="BB54" i="5"/>
  <c r="AK54" i="5"/>
  <c r="AL54" i="5"/>
  <c r="BC54" i="5"/>
  <c r="U54" i="5"/>
  <c r="AO54" i="5"/>
  <c r="AP54" i="5"/>
  <c r="BX54" i="5"/>
  <c r="G54" i="5"/>
  <c r="BY54" i="5"/>
  <c r="CB54" i="5"/>
  <c r="N54" i="5"/>
  <c r="H54" i="5"/>
  <c r="AT54" i="5"/>
  <c r="AM54" i="5"/>
  <c r="BA54" i="5"/>
  <c r="CD54" i="5"/>
  <c r="J54" i="5"/>
  <c r="AI54" i="5"/>
  <c r="BH54" i="5"/>
  <c r="AN54" i="5"/>
  <c r="D54" i="5"/>
  <c r="AV54" i="5"/>
  <c r="BD54" i="5"/>
  <c r="W54" i="5"/>
  <c r="CB3" i="5" a="1"/>
  <c r="CB3" i="5" s="1"/>
  <c r="BV3" i="5"/>
  <c r="BP50" i="5"/>
  <c r="A58" i="5"/>
  <c r="AC33" i="251"/>
  <c r="AD33" i="251"/>
  <c r="BN50" i="5"/>
  <c r="BQ50" i="5"/>
  <c r="AE33" i="251"/>
  <c r="AF33" i="251"/>
  <c r="BT50" i="5"/>
  <c r="BM46" i="5"/>
  <c r="AF32" i="251"/>
  <c r="BL50" i="5"/>
  <c r="BU50" i="5"/>
  <c r="BN46" i="5"/>
  <c r="BK46" i="5"/>
  <c r="BP46" i="5"/>
  <c r="BQ46" i="5"/>
  <c r="BO50" i="5"/>
  <c r="S58" i="5" a="1"/>
  <c r="AB58" i="5" a="1"/>
  <c r="AK58" i="5" a="1"/>
  <c r="AC58" i="5" a="1"/>
  <c r="AP58" i="5" a="1"/>
  <c r="AA58" i="5" a="1"/>
  <c r="L58" i="5" a="1"/>
  <c r="I58" i="5" a="1"/>
  <c r="BW58" i="5" a="1"/>
  <c r="AN58" i="5" a="1"/>
  <c r="AW58" i="5" a="1"/>
  <c r="AV58" i="5" a="1"/>
  <c r="D58" i="5" a="1"/>
  <c r="AR58" i="5" a="1"/>
  <c r="BB58" i="5" a="1"/>
  <c r="BZ58" i="5" a="1"/>
  <c r="N58" i="5" a="1"/>
  <c r="AH58" i="5" a="1"/>
  <c r="AG58" i="5" a="1"/>
  <c r="AE58" i="5" a="1"/>
  <c r="AL58" i="5" a="1"/>
  <c r="AZ58" i="5" a="1"/>
  <c r="K58" i="5" a="1"/>
  <c r="AY58" i="5" a="1"/>
  <c r="BE58" i="5" a="1"/>
  <c r="R58" i="5" a="1"/>
  <c r="CA58" i="5" a="1"/>
  <c r="Z58" i="5" a="1"/>
  <c r="X58" i="5" a="1"/>
  <c r="CC58" i="5" a="1"/>
  <c r="BA58" i="5" a="1"/>
  <c r="H58" i="5" a="1"/>
  <c r="G58" i="5" a="1"/>
  <c r="Q58" i="5" a="1"/>
  <c r="BX58" i="5" a="1"/>
  <c r="BV58" i="5" a="1"/>
  <c r="B58" i="5" a="1"/>
  <c r="AF58" i="5" a="1"/>
  <c r="F58" i="5" a="1"/>
  <c r="AJ58" i="5" a="1"/>
  <c r="O58" i="5" a="1"/>
  <c r="AT58" i="5" a="1"/>
  <c r="V58" i="5" a="1"/>
  <c r="AO58" i="5" a="1"/>
  <c r="BC58" i="5" a="1"/>
  <c r="BH58" i="5" a="1"/>
  <c r="W58" i="5" a="1"/>
  <c r="AU58" i="5" a="1"/>
  <c r="AX58" i="5" a="1"/>
  <c r="J58" i="5" a="1"/>
  <c r="CB58" i="5" a="1"/>
  <c r="P58" i="5" a="1"/>
  <c r="BD58" i="5" a="1"/>
  <c r="CE58" i="5" a="1"/>
  <c r="BF58" i="5" a="1"/>
  <c r="M58" i="5" a="1"/>
  <c r="AD58" i="5" a="1"/>
  <c r="AI58" i="5" a="1"/>
  <c r="E58" i="5" a="1"/>
  <c r="CD58" i="5" a="1"/>
  <c r="BI58" i="5" a="1"/>
  <c r="U58" i="5" a="1"/>
  <c r="AM58" i="5" a="1"/>
  <c r="AQ58" i="5" a="1"/>
  <c r="BY58" i="5" a="1"/>
  <c r="CG58" i="5" a="1"/>
  <c r="C58" i="5" a="1"/>
  <c r="Y58" i="5" a="1"/>
  <c r="AS58" i="5" a="1"/>
  <c r="CF58" i="5" a="1"/>
  <c r="CF58" i="5" l="1"/>
  <c r="AS58" i="5"/>
  <c r="Y58" i="5"/>
  <c r="C58" i="5"/>
  <c r="CG58" i="5"/>
  <c r="BY58" i="5"/>
  <c r="AQ58" i="5"/>
  <c r="AM58" i="5"/>
  <c r="U58" i="5"/>
  <c r="BI58" i="5"/>
  <c r="CD58" i="5"/>
  <c r="E58" i="5"/>
  <c r="AI58" i="5"/>
  <c r="AD58" i="5"/>
  <c r="M58" i="5"/>
  <c r="BF58" i="5"/>
  <c r="BR54" i="5" s="1"/>
  <c r="CE58" i="5"/>
  <c r="BD58" i="5"/>
  <c r="P58" i="5"/>
  <c r="CB58" i="5"/>
  <c r="J58" i="5"/>
  <c r="AX58" i="5"/>
  <c r="AU58" i="5"/>
  <c r="W58" i="5"/>
  <c r="BH58" i="5"/>
  <c r="BC58" i="5"/>
  <c r="AO58" i="5"/>
  <c r="V58" i="5"/>
  <c r="AT58" i="5"/>
  <c r="O58" i="5"/>
  <c r="AJ58" i="5"/>
  <c r="F58" i="5"/>
  <c r="AF58" i="5"/>
  <c r="B58" i="5"/>
  <c r="BV58" i="5"/>
  <c r="BX58" i="5"/>
  <c r="Q58" i="5"/>
  <c r="G58" i="5"/>
  <c r="H58" i="5"/>
  <c r="BA58" i="5"/>
  <c r="CC58" i="5"/>
  <c r="X58" i="5"/>
  <c r="Z58" i="5"/>
  <c r="CA58" i="5"/>
  <c r="R58" i="5"/>
  <c r="BE58" i="5"/>
  <c r="AY58" i="5"/>
  <c r="K58" i="5"/>
  <c r="AZ58" i="5"/>
  <c r="AL58" i="5"/>
  <c r="AE58" i="5"/>
  <c r="AG58" i="5"/>
  <c r="AH58" i="5"/>
  <c r="N58" i="5"/>
  <c r="BZ58" i="5"/>
  <c r="BB58" i="5"/>
  <c r="BN54" i="5" s="1"/>
  <c r="AR58" i="5"/>
  <c r="D58" i="5"/>
  <c r="AV58" i="5"/>
  <c r="AW58" i="5"/>
  <c r="AN58" i="5"/>
  <c r="BW58" i="5"/>
  <c r="I58" i="5"/>
  <c r="L58" i="5"/>
  <c r="AA58" i="5"/>
  <c r="AP58" i="5"/>
  <c r="AC58" i="5"/>
  <c r="AK58" i="5"/>
  <c r="AB58" i="5"/>
  <c r="S58" i="5"/>
  <c r="BM54" i="5"/>
  <c r="AE34" i="251"/>
  <c r="AF34" i="251" s="1"/>
  <c r="AC34" i="251"/>
  <c r="BM50" i="5"/>
  <c r="A62" i="5"/>
  <c r="BK54" i="5"/>
  <c r="BR50" i="5"/>
  <c r="BK50" i="5"/>
  <c r="BJ50" i="5"/>
  <c r="BU54" i="5"/>
  <c r="BP54" i="5"/>
  <c r="BQ54" i="5"/>
  <c r="BT54" i="5"/>
  <c r="E62" i="5" a="1"/>
  <c r="B62" i="5" a="1"/>
  <c r="BX62" i="5" a="1"/>
  <c r="AA62" i="5" a="1"/>
  <c r="I62" i="5" a="1"/>
  <c r="V62" i="5" a="1"/>
  <c r="BC62" i="5" a="1"/>
  <c r="J62" i="5" a="1"/>
  <c r="BB62" i="5" a="1"/>
  <c r="BY62" i="5" a="1"/>
  <c r="Z62" i="5" a="1"/>
  <c r="Y62" i="5" a="1"/>
  <c r="BE62" i="5" a="1"/>
  <c r="O62" i="5" a="1"/>
  <c r="M62" i="5" a="1"/>
  <c r="AW62" i="5" a="1"/>
  <c r="AX62" i="5" a="1"/>
  <c r="CG62" i="5" a="1"/>
  <c r="D62" i="5" a="1"/>
  <c r="AD62" i="5" a="1"/>
  <c r="AC62" i="5" a="1"/>
  <c r="AK62" i="5" a="1"/>
  <c r="AV62" i="5" a="1"/>
  <c r="AS62" i="5" a="1"/>
  <c r="AT62" i="5" a="1"/>
  <c r="BH62" i="5" a="1"/>
  <c r="R62" i="5" a="1"/>
  <c r="CC62" i="5" a="1"/>
  <c r="CA62" i="5" a="1"/>
  <c r="AN62" i="5" a="1"/>
  <c r="L62" i="5" a="1"/>
  <c r="X62" i="5" a="1"/>
  <c r="AP62" i="5" a="1"/>
  <c r="AY62" i="5" a="1"/>
  <c r="AJ62" i="5" a="1"/>
  <c r="C62" i="5" a="1"/>
  <c r="AI62" i="5" a="1"/>
  <c r="BV62" i="5" a="1"/>
  <c r="G62" i="5" a="1"/>
  <c r="AU62" i="5" a="1"/>
  <c r="F62" i="5" a="1"/>
  <c r="AL62" i="5" a="1"/>
  <c r="AZ62" i="5" a="1"/>
  <c r="Q62" i="5" a="1"/>
  <c r="CF62" i="5" a="1"/>
  <c r="S62" i="5" a="1"/>
  <c r="AQ62" i="5" a="1"/>
  <c r="H62" i="5" a="1"/>
  <c r="AF62" i="5" a="1"/>
  <c r="N62" i="5" a="1"/>
  <c r="AO62" i="5" a="1"/>
  <c r="BF62" i="5" a="1"/>
  <c r="K62" i="5" a="1"/>
  <c r="AB62" i="5" a="1"/>
  <c r="AR62" i="5" a="1"/>
  <c r="AG62" i="5" a="1"/>
  <c r="BZ62" i="5" a="1"/>
  <c r="P62" i="5" a="1"/>
  <c r="BD62" i="5" a="1"/>
  <c r="AH62" i="5" a="1"/>
  <c r="CB62" i="5" a="1"/>
  <c r="BI62" i="5" a="1"/>
  <c r="U62" i="5" a="1"/>
  <c r="AM62" i="5" a="1"/>
  <c r="BW62" i="5" a="1"/>
  <c r="CE62" i="5" a="1"/>
  <c r="BA62" i="5" a="1"/>
  <c r="W62" i="5" a="1"/>
  <c r="AE62" i="5" a="1"/>
  <c r="CD62" i="5" a="1"/>
  <c r="CD62" i="5" l="1"/>
  <c r="AE62" i="5"/>
  <c r="W62" i="5"/>
  <c r="BA62" i="5"/>
  <c r="CE62" i="5"/>
  <c r="BW62" i="5"/>
  <c r="AM62" i="5"/>
  <c r="U62" i="5"/>
  <c r="BI62" i="5"/>
  <c r="CB62" i="5"/>
  <c r="AH62" i="5"/>
  <c r="BD62" i="5"/>
  <c r="P62" i="5"/>
  <c r="BZ62" i="5"/>
  <c r="AG62" i="5"/>
  <c r="AR62" i="5"/>
  <c r="AB62" i="5"/>
  <c r="K62" i="5"/>
  <c r="BF62" i="5"/>
  <c r="AO62" i="5"/>
  <c r="N62" i="5"/>
  <c r="AF62" i="5"/>
  <c r="H62" i="5"/>
  <c r="AQ62" i="5"/>
  <c r="S62" i="5"/>
  <c r="CF62" i="5"/>
  <c r="Q62" i="5"/>
  <c r="AZ62" i="5"/>
  <c r="AL62" i="5"/>
  <c r="F62" i="5"/>
  <c r="AU62" i="5"/>
  <c r="G62" i="5"/>
  <c r="BV62" i="5"/>
  <c r="AI62" i="5"/>
  <c r="C62" i="5"/>
  <c r="AJ62" i="5"/>
  <c r="AY62" i="5"/>
  <c r="AP62" i="5"/>
  <c r="X62" i="5"/>
  <c r="L62" i="5"/>
  <c r="AN62" i="5"/>
  <c r="CA62" i="5"/>
  <c r="CC62" i="5"/>
  <c r="R62" i="5"/>
  <c r="BH62" i="5"/>
  <c r="AT62" i="5"/>
  <c r="AS62" i="5"/>
  <c r="AV62" i="5"/>
  <c r="AK62" i="5"/>
  <c r="AC62" i="5"/>
  <c r="AD62" i="5"/>
  <c r="D62" i="5"/>
  <c r="CG62" i="5"/>
  <c r="AX62" i="5"/>
  <c r="AW62" i="5"/>
  <c r="M62" i="5"/>
  <c r="O62" i="5"/>
  <c r="BE62" i="5"/>
  <c r="Y62" i="5"/>
  <c r="Z62" i="5"/>
  <c r="BY62" i="5"/>
  <c r="BB62" i="5"/>
  <c r="J62" i="5"/>
  <c r="BC62" i="5"/>
  <c r="V62" i="5"/>
  <c r="I62" i="5"/>
  <c r="AA62" i="5"/>
  <c r="BX62" i="5"/>
  <c r="B62" i="5"/>
  <c r="E62" i="5"/>
  <c r="BK58" i="5"/>
  <c r="BL54" i="5"/>
  <c r="AC35" i="251"/>
  <c r="AD35" i="251" s="1"/>
  <c r="BU58" i="5"/>
  <c r="BM58" i="5"/>
  <c r="A66" i="5"/>
  <c r="BJ54" i="5"/>
  <c r="BO54" i="5"/>
  <c r="AD34" i="251"/>
  <c r="AE35" i="251"/>
  <c r="W66" i="5" a="1"/>
  <c r="AV66" i="5" a="1"/>
  <c r="L66" i="5" a="1"/>
  <c r="AO66" i="5" a="1"/>
  <c r="BA66" i="5" a="1"/>
  <c r="CC66" i="5" a="1"/>
  <c r="AI66" i="5" a="1"/>
  <c r="AG66" i="5" a="1"/>
  <c r="AD66" i="5" a="1"/>
  <c r="D66" i="5" a="1"/>
  <c r="B66" i="5" a="1"/>
  <c r="AW66" i="5" a="1"/>
  <c r="K66" i="5" a="1"/>
  <c r="BC66" i="5" a="1"/>
  <c r="AQ66" i="5" a="1"/>
  <c r="BH66" i="5" a="1"/>
  <c r="AJ66" i="5" a="1"/>
  <c r="CG66" i="5" a="1"/>
  <c r="CD66" i="5" a="1"/>
  <c r="O66" i="5" a="1"/>
  <c r="N66" i="5" a="1"/>
  <c r="Y66" i="5" a="1"/>
  <c r="U66" i="5" a="1"/>
  <c r="BI66" i="5" a="1"/>
  <c r="AU66" i="5" a="1"/>
  <c r="BW66" i="5" a="1"/>
  <c r="AC66" i="5" a="1"/>
  <c r="BF66" i="5" a="1"/>
  <c r="AL66" i="5" a="1"/>
  <c r="AT66" i="5" a="1"/>
  <c r="H66" i="5" a="1"/>
  <c r="Q66" i="5" a="1"/>
  <c r="AX66" i="5" a="1"/>
  <c r="V66" i="5" a="1"/>
  <c r="BB66" i="5" a="1"/>
  <c r="I66" i="5" a="1"/>
  <c r="BV66" i="5" a="1"/>
  <c r="AF66" i="5" a="1"/>
  <c r="CE66" i="5" a="1"/>
  <c r="AR66" i="5" a="1"/>
  <c r="M66" i="5" a="1"/>
  <c r="P66" i="5" a="1"/>
  <c r="F66" i="5" a="1"/>
  <c r="C66" i="5" a="1"/>
  <c r="AB66" i="5" a="1"/>
  <c r="R66" i="5" a="1"/>
  <c r="CB66" i="5" a="1"/>
  <c r="G66" i="5" a="1"/>
  <c r="AE66" i="5" a="1"/>
  <c r="BY66" i="5" a="1"/>
  <c r="BE66" i="5" a="1"/>
  <c r="BD66" i="5" a="1"/>
  <c r="J66" i="5" a="1"/>
  <c r="AA66" i="5" a="1"/>
  <c r="BX66" i="5" a="1"/>
  <c r="AN66" i="5" a="1"/>
  <c r="AM66" i="5" a="1"/>
  <c r="AS66" i="5" a="1"/>
  <c r="S66" i="5" a="1"/>
  <c r="AZ66" i="5" a="1"/>
  <c r="AK66" i="5" a="1"/>
  <c r="CA66" i="5" a="1"/>
  <c r="X66" i="5" a="1"/>
  <c r="AP66" i="5" a="1"/>
  <c r="CF66" i="5" a="1"/>
  <c r="AY66" i="5" a="1"/>
  <c r="E66" i="5" a="1"/>
  <c r="Z66" i="5" a="1"/>
  <c r="AH66" i="5" a="1"/>
  <c r="BZ66" i="5" a="1"/>
  <c r="BZ66" i="5" l="1"/>
  <c r="AH66" i="5"/>
  <c r="Z66" i="5"/>
  <c r="E66" i="5"/>
  <c r="AY66" i="5"/>
  <c r="CF66" i="5"/>
  <c r="AP66" i="5"/>
  <c r="X66" i="5"/>
  <c r="CA66" i="5"/>
  <c r="AK66" i="5"/>
  <c r="AZ66" i="5"/>
  <c r="BL62" i="5" s="1"/>
  <c r="S66" i="5"/>
  <c r="AS66" i="5"/>
  <c r="AM66" i="5"/>
  <c r="AN66" i="5"/>
  <c r="BX66" i="5"/>
  <c r="AA66" i="5"/>
  <c r="J66" i="5"/>
  <c r="BD66" i="5"/>
  <c r="BE66" i="5"/>
  <c r="BQ62" i="5" s="1"/>
  <c r="BY66" i="5"/>
  <c r="AE66" i="5"/>
  <c r="G66" i="5"/>
  <c r="CB66" i="5"/>
  <c r="R66" i="5"/>
  <c r="AB66" i="5"/>
  <c r="C66" i="5"/>
  <c r="F66" i="5"/>
  <c r="P66" i="5"/>
  <c r="M66" i="5"/>
  <c r="AR66" i="5"/>
  <c r="CE66" i="5"/>
  <c r="AF66" i="5"/>
  <c r="BV66" i="5"/>
  <c r="I66" i="5"/>
  <c r="BB66" i="5"/>
  <c r="V66" i="5"/>
  <c r="AX66" i="5"/>
  <c r="Q66" i="5"/>
  <c r="H66" i="5"/>
  <c r="AT66" i="5"/>
  <c r="AL66" i="5"/>
  <c r="BF66" i="5"/>
  <c r="AC66" i="5"/>
  <c r="BW66" i="5"/>
  <c r="AU66" i="5"/>
  <c r="BI66" i="5"/>
  <c r="U66" i="5"/>
  <c r="Y66" i="5"/>
  <c r="N66" i="5"/>
  <c r="O66" i="5"/>
  <c r="CD66" i="5"/>
  <c r="CG66" i="5"/>
  <c r="AJ66" i="5"/>
  <c r="BH66" i="5"/>
  <c r="BT62" i="5" s="1"/>
  <c r="AQ66" i="5"/>
  <c r="BC66" i="5"/>
  <c r="BO62" i="5" s="1"/>
  <c r="K66" i="5"/>
  <c r="AW66" i="5"/>
  <c r="B66" i="5"/>
  <c r="D66" i="5"/>
  <c r="BI2" i="5" s="1"/>
  <c r="AD66" i="5"/>
  <c r="AG66" i="5"/>
  <c r="AI66" i="5"/>
  <c r="CC66" i="5"/>
  <c r="BA66" i="5"/>
  <c r="AO66" i="5"/>
  <c r="L66" i="5"/>
  <c r="AV66" i="5"/>
  <c r="W66" i="5"/>
  <c r="BN62" i="5"/>
  <c r="BR62" i="5"/>
  <c r="AE36" i="251"/>
  <c r="AF36" i="251" s="1"/>
  <c r="BJ62" i="5"/>
  <c r="BJ58" i="5"/>
  <c r="BN58" i="5"/>
  <c r="AF35" i="251"/>
  <c r="AC36" i="251"/>
  <c r="BR58" i="5"/>
  <c r="BL58" i="5"/>
  <c r="BU62" i="5"/>
  <c r="BT58" i="5"/>
  <c r="BK62" i="5"/>
  <c r="BQ58" i="5"/>
  <c r="BP62" i="5"/>
  <c r="BO58" i="5"/>
  <c r="BP58" i="5"/>
  <c r="BM62" i="5"/>
  <c r="AC37" i="251" l="1"/>
  <c r="AD36" i="251"/>
  <c r="AE37" i="251"/>
  <c r="AF37" i="251"/>
  <c r="AC38" i="251" l="1"/>
  <c r="AD38" i="251"/>
  <c r="AE38" i="251"/>
  <c r="AF38" i="251"/>
  <c r="AD37" i="251"/>
  <c r="AE39" i="251" l="1"/>
  <c r="AF40" i="251" s="1"/>
  <c r="AF17" i="251" s="1"/>
  <c r="AF39" i="251"/>
  <c r="AC39" i="251"/>
  <c r="AD40" i="251" s="1"/>
  <c r="AD39" i="251" l="1"/>
  <c r="AD17" i="25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<sst xmlns="http://schemas.openxmlformats.org/spreadsheetml/2006/main" count="3436" uniqueCount="2599">
  <si>
    <t>End Date</t>
  </si>
  <si>
    <t>Span</t>
  </si>
  <si>
    <t>Frequency</t>
  </si>
  <si>
    <t>COP</t>
  </si>
  <si>
    <t>IQ_PRICEDATE</t>
  </si>
  <si>
    <t>Start Date</t>
  </si>
  <si>
    <t>IQ_CLOSEPRICE_ADJ</t>
  </si>
  <si>
    <t>XOM</t>
  </si>
  <si>
    <t>CVX</t>
  </si>
  <si>
    <t>EOG</t>
  </si>
  <si>
    <t>BP</t>
  </si>
  <si>
    <t>PE-From Ifind</t>
  </si>
  <si>
    <t>EV/EBITDA-From Ifind</t>
  </si>
  <si>
    <t>Oil Price</t>
  </si>
  <si>
    <t>^cl</t>
  </si>
  <si>
    <t>IQ_Closeprice</t>
  </si>
  <si>
    <t>单位</t>
  </si>
  <si>
    <t>%</t>
  </si>
  <si>
    <t>指标名称</t>
  </si>
  <si>
    <t>美国:供应管理协会(ISM):制造业PMI</t>
  </si>
  <si>
    <t>美国:CPI:当月同比</t>
  </si>
  <si>
    <t>频率</t>
  </si>
  <si>
    <t>月</t>
  </si>
  <si>
    <t>指标ID</t>
  </si>
  <si>
    <t>G002601508</t>
  </si>
  <si>
    <t>G002600362</t>
  </si>
  <si>
    <t>更新时间</t>
  </si>
  <si>
    <t>^HG</t>
  </si>
  <si>
    <t>Copper-Price Per Pound</t>
  </si>
  <si>
    <t>CBOE:波动率指数(VIX):收盘</t>
  </si>
  <si>
    <t>日</t>
  </si>
  <si>
    <t>G003082203</t>
  </si>
  <si>
    <t>倍</t>
  </si>
  <si>
    <t>美国:标普500:市盈率</t>
  </si>
  <si>
    <t>G020673282</t>
  </si>
  <si>
    <t>1899-12-31</t>
  </si>
  <si>
    <t>1899-11-30</t>
  </si>
  <si>
    <t>1899-10-31</t>
  </si>
  <si>
    <t>1899-09-30</t>
  </si>
  <si>
    <t>1899-08-31</t>
  </si>
  <si>
    <t>1899-07-31</t>
  </si>
  <si>
    <t>1899-06-30</t>
  </si>
  <si>
    <t>1899-05-31</t>
  </si>
  <si>
    <t>1899-04-30</t>
  </si>
  <si>
    <t>1899-03-31</t>
  </si>
  <si>
    <t>1899-02-28</t>
  </si>
  <si>
    <t>1899-01-31</t>
  </si>
  <si>
    <t>1898-12-31</t>
  </si>
  <si>
    <t>1898-11-30</t>
  </si>
  <si>
    <t>1898-10-31</t>
  </si>
  <si>
    <t>1898-09-30</t>
  </si>
  <si>
    <t>1898-08-31</t>
  </si>
  <si>
    <t>1898-07-31</t>
  </si>
  <si>
    <t>1898-06-30</t>
  </si>
  <si>
    <t>1898-05-31</t>
  </si>
  <si>
    <t>1898-04-30</t>
  </si>
  <si>
    <t>1898-03-31</t>
  </si>
  <si>
    <t>1898-02-28</t>
  </si>
  <si>
    <t>1898-01-31</t>
  </si>
  <si>
    <t>1897-12-31</t>
  </si>
  <si>
    <t>1897-11-30</t>
  </si>
  <si>
    <t>1897-10-31</t>
  </si>
  <si>
    <t>1897-09-30</t>
  </si>
  <si>
    <t>1897-08-31</t>
  </si>
  <si>
    <t>1897-07-31</t>
  </si>
  <si>
    <t>1897-06-30</t>
  </si>
  <si>
    <t>1897-05-31</t>
  </si>
  <si>
    <t>1897-04-30</t>
  </si>
  <si>
    <t>1897-03-31</t>
  </si>
  <si>
    <t>1897-02-28</t>
  </si>
  <si>
    <t>1897-01-31</t>
  </si>
  <si>
    <t>1896-12-31</t>
  </si>
  <si>
    <t>1896-11-30</t>
  </si>
  <si>
    <t>1896-10-31</t>
  </si>
  <si>
    <t>1896-09-30</t>
  </si>
  <si>
    <t>1896-08-31</t>
  </si>
  <si>
    <t>1896-07-31</t>
  </si>
  <si>
    <t>1896-06-30</t>
  </si>
  <si>
    <t>1896-05-31</t>
  </si>
  <si>
    <t>1896-04-30</t>
  </si>
  <si>
    <t>1896-03-31</t>
  </si>
  <si>
    <t>1896-02-29</t>
  </si>
  <si>
    <t>1896-01-31</t>
  </si>
  <si>
    <t>1895-12-31</t>
  </si>
  <si>
    <t>1895-11-30</t>
  </si>
  <si>
    <t>1895-10-31</t>
  </si>
  <si>
    <t>1895-09-30</t>
  </si>
  <si>
    <t>1895-08-31</t>
  </si>
  <si>
    <t>1895-07-31</t>
  </si>
  <si>
    <t>1895-06-30</t>
  </si>
  <si>
    <t>1895-05-31</t>
  </si>
  <si>
    <t>1895-04-30</t>
  </si>
  <si>
    <t>1895-03-31</t>
  </si>
  <si>
    <t>1895-02-28</t>
  </si>
  <si>
    <t>1895-01-31</t>
  </si>
  <si>
    <t>1894-12-31</t>
  </si>
  <si>
    <t>1894-11-30</t>
  </si>
  <si>
    <t>1894-10-31</t>
  </si>
  <si>
    <t>1894-09-30</t>
  </si>
  <si>
    <t>1894-08-31</t>
  </si>
  <si>
    <t>1894-07-31</t>
  </si>
  <si>
    <t>1894-06-30</t>
  </si>
  <si>
    <t>1894-05-31</t>
  </si>
  <si>
    <t>1894-04-30</t>
  </si>
  <si>
    <t>1894-03-31</t>
  </si>
  <si>
    <t>1894-02-28</t>
  </si>
  <si>
    <t>1894-01-31</t>
  </si>
  <si>
    <t>1893-12-31</t>
  </si>
  <si>
    <t>1893-11-30</t>
  </si>
  <si>
    <t>1893-10-31</t>
  </si>
  <si>
    <t>1893-09-30</t>
  </si>
  <si>
    <t>1893-08-31</t>
  </si>
  <si>
    <t>1893-07-31</t>
  </si>
  <si>
    <t>1893-06-30</t>
  </si>
  <si>
    <t>1893-05-31</t>
  </si>
  <si>
    <t>1893-04-30</t>
  </si>
  <si>
    <t>1893-03-31</t>
  </si>
  <si>
    <t>1893-02-28</t>
  </si>
  <si>
    <t>1893-01-31</t>
  </si>
  <si>
    <t>1892-12-31</t>
  </si>
  <si>
    <t>1892-11-30</t>
  </si>
  <si>
    <t>1892-10-31</t>
  </si>
  <si>
    <t>1892-09-30</t>
  </si>
  <si>
    <t>1892-08-31</t>
  </si>
  <si>
    <t>1892-07-31</t>
  </si>
  <si>
    <t>1892-06-30</t>
  </si>
  <si>
    <t>1892-05-31</t>
  </si>
  <si>
    <t>1892-04-30</t>
  </si>
  <si>
    <t>1892-03-31</t>
  </si>
  <si>
    <t>1892-02-29</t>
  </si>
  <si>
    <t>1892-01-31</t>
  </si>
  <si>
    <t>1891-12-31</t>
  </si>
  <si>
    <t>1891-11-30</t>
  </si>
  <si>
    <t>1891-10-31</t>
  </si>
  <si>
    <t>1891-09-30</t>
  </si>
  <si>
    <t>1891-08-31</t>
  </si>
  <si>
    <t>1891-07-31</t>
  </si>
  <si>
    <t>1891-06-30</t>
  </si>
  <si>
    <t>1891-05-31</t>
  </si>
  <si>
    <t>1891-04-30</t>
  </si>
  <si>
    <t>1891-03-31</t>
  </si>
  <si>
    <t>1891-02-28</t>
  </si>
  <si>
    <t>1891-01-31</t>
  </si>
  <si>
    <t>1890-12-31</t>
  </si>
  <si>
    <t>1890-11-30</t>
  </si>
  <si>
    <t>1890-10-31</t>
  </si>
  <si>
    <t>1890-09-30</t>
  </si>
  <si>
    <t>1890-08-31</t>
  </si>
  <si>
    <t>1890-07-31</t>
  </si>
  <si>
    <t>1890-06-30</t>
  </si>
  <si>
    <t>1890-05-31</t>
  </si>
  <si>
    <t>1890-04-30</t>
  </si>
  <si>
    <t>1890-03-31</t>
  </si>
  <si>
    <t>1890-02-28</t>
  </si>
  <si>
    <t>1890-01-31</t>
  </si>
  <si>
    <t>1889-12-31</t>
  </si>
  <si>
    <t>1889-11-30</t>
  </si>
  <si>
    <t>1889-10-31</t>
  </si>
  <si>
    <t>1889-09-30</t>
  </si>
  <si>
    <t>1889-08-31</t>
  </si>
  <si>
    <t>1889-07-31</t>
  </si>
  <si>
    <t>1889-06-30</t>
  </si>
  <si>
    <t>1889-05-31</t>
  </si>
  <si>
    <t>1889-04-30</t>
  </si>
  <si>
    <t>1889-03-31</t>
  </si>
  <si>
    <t>1889-02-28</t>
  </si>
  <si>
    <t>1889-01-31</t>
  </si>
  <si>
    <t>1888-12-31</t>
  </si>
  <si>
    <t>1888-11-30</t>
  </si>
  <si>
    <t>1888-10-31</t>
  </si>
  <si>
    <t>1888-09-30</t>
  </si>
  <si>
    <t>1888-08-31</t>
  </si>
  <si>
    <t>1888-07-31</t>
  </si>
  <si>
    <t>1888-06-30</t>
  </si>
  <si>
    <t>1888-05-31</t>
  </si>
  <si>
    <t>1888-04-30</t>
  </si>
  <si>
    <t>1888-03-31</t>
  </si>
  <si>
    <t>1888-02-29</t>
  </si>
  <si>
    <t>1888-01-31</t>
  </si>
  <si>
    <t>1887-12-31</t>
  </si>
  <si>
    <t>1887-11-30</t>
  </si>
  <si>
    <t>1887-10-31</t>
  </si>
  <si>
    <t>1887-09-30</t>
  </si>
  <si>
    <t>1887-08-31</t>
  </si>
  <si>
    <t>1887-07-31</t>
  </si>
  <si>
    <t>1887-06-30</t>
  </si>
  <si>
    <t>1887-05-31</t>
  </si>
  <si>
    <t>1887-04-30</t>
  </si>
  <si>
    <t>1887-03-31</t>
  </si>
  <si>
    <t>1887-02-28</t>
  </si>
  <si>
    <t>1887-01-31</t>
  </si>
  <si>
    <t>1886-12-31</t>
  </si>
  <si>
    <t>1886-11-30</t>
  </si>
  <si>
    <t>1886-10-31</t>
  </si>
  <si>
    <t>1886-09-30</t>
  </si>
  <si>
    <t>1886-08-31</t>
  </si>
  <si>
    <t>1886-07-31</t>
  </si>
  <si>
    <t>1886-06-30</t>
  </si>
  <si>
    <t>1886-05-31</t>
  </si>
  <si>
    <t>1886-04-30</t>
  </si>
  <si>
    <t>1886-03-31</t>
  </si>
  <si>
    <t>1886-02-28</t>
  </si>
  <si>
    <t>1886-01-31</t>
  </si>
  <si>
    <t>1885-12-31</t>
  </si>
  <si>
    <t>1885-11-30</t>
  </si>
  <si>
    <t>1885-10-31</t>
  </si>
  <si>
    <t>1885-09-30</t>
  </si>
  <si>
    <t>1885-08-31</t>
  </si>
  <si>
    <t>1885-07-31</t>
  </si>
  <si>
    <t>1885-06-30</t>
  </si>
  <si>
    <t>1885-05-31</t>
  </si>
  <si>
    <t>1885-04-30</t>
  </si>
  <si>
    <t>1885-03-31</t>
  </si>
  <si>
    <t>1885-02-28</t>
  </si>
  <si>
    <t>1885-01-31</t>
  </si>
  <si>
    <t>1884-12-31</t>
  </si>
  <si>
    <t>1884-11-30</t>
  </si>
  <si>
    <t>1884-10-31</t>
  </si>
  <si>
    <t>1884-09-30</t>
  </si>
  <si>
    <t>1884-08-31</t>
  </si>
  <si>
    <t>1884-07-31</t>
  </si>
  <si>
    <t>1884-06-30</t>
  </si>
  <si>
    <t>1884-05-31</t>
  </si>
  <si>
    <t>1884-04-30</t>
  </si>
  <si>
    <t>1884-03-31</t>
  </si>
  <si>
    <t>1884-02-29</t>
  </si>
  <si>
    <t>1884-01-31</t>
  </si>
  <si>
    <t>1883-12-31</t>
  </si>
  <si>
    <t>1883-11-30</t>
  </si>
  <si>
    <t>1883-10-31</t>
  </si>
  <si>
    <t>1883-09-30</t>
  </si>
  <si>
    <t>1883-08-31</t>
  </si>
  <si>
    <t>1883-07-31</t>
  </si>
  <si>
    <t>1883-06-30</t>
  </si>
  <si>
    <t>1883-05-31</t>
  </si>
  <si>
    <t>1883-04-30</t>
  </si>
  <si>
    <t>1883-03-31</t>
  </si>
  <si>
    <t>1883-02-28</t>
  </si>
  <si>
    <t>1883-01-31</t>
  </si>
  <si>
    <t>1882-12-31</t>
  </si>
  <si>
    <t>1882-11-30</t>
  </si>
  <si>
    <t>1882-10-31</t>
  </si>
  <si>
    <t>1882-09-30</t>
  </si>
  <si>
    <t>1882-08-31</t>
  </si>
  <si>
    <t>1882-07-31</t>
  </si>
  <si>
    <t>1882-06-30</t>
  </si>
  <si>
    <t>1882-05-31</t>
  </si>
  <si>
    <t>1882-04-30</t>
  </si>
  <si>
    <t>1882-03-31</t>
  </si>
  <si>
    <t>1882-02-28</t>
  </si>
  <si>
    <t>1882-01-31</t>
  </si>
  <si>
    <t>1881-12-31</t>
  </si>
  <si>
    <t>1881-11-30</t>
  </si>
  <si>
    <t>1881-10-31</t>
  </si>
  <si>
    <t>1881-09-30</t>
  </si>
  <si>
    <t>1881-08-31</t>
  </si>
  <si>
    <t>1881-07-31</t>
  </si>
  <si>
    <t>1881-06-30</t>
  </si>
  <si>
    <t>1881-05-31</t>
  </si>
  <si>
    <t>1881-04-30</t>
  </si>
  <si>
    <t>1881-03-31</t>
  </si>
  <si>
    <t>1881-02-28</t>
  </si>
  <si>
    <t>1881-01-31</t>
  </si>
  <si>
    <t>1880-12-31</t>
  </si>
  <si>
    <t>1880-11-30</t>
  </si>
  <si>
    <t>1880-10-31</t>
  </si>
  <si>
    <t>1880-09-30</t>
  </si>
  <si>
    <t>1880-08-31</t>
  </si>
  <si>
    <t>1880-07-31</t>
  </si>
  <si>
    <t>1880-06-30</t>
  </si>
  <si>
    <t>1880-05-31</t>
  </si>
  <si>
    <t>1880-04-30</t>
  </si>
  <si>
    <t>1880-03-31</t>
  </si>
  <si>
    <t>1880-02-29</t>
  </si>
  <si>
    <t>1880-01-31</t>
  </si>
  <si>
    <t>1879-12-31</t>
  </si>
  <si>
    <t>1879-11-30</t>
  </si>
  <si>
    <t>1879-10-31</t>
  </si>
  <si>
    <t>1879-09-30</t>
  </si>
  <si>
    <t>1879-08-31</t>
  </si>
  <si>
    <t>1879-07-31</t>
  </si>
  <si>
    <t>1879-06-30</t>
  </si>
  <si>
    <t>1879-05-31</t>
  </si>
  <si>
    <t>1879-04-30</t>
  </si>
  <si>
    <t>1879-03-31</t>
  </si>
  <si>
    <t>1879-02-28</t>
  </si>
  <si>
    <t>1879-01-31</t>
  </si>
  <si>
    <t>1878-12-31</t>
  </si>
  <si>
    <t>1878-11-30</t>
  </si>
  <si>
    <t>1878-10-31</t>
  </si>
  <si>
    <t>1878-09-30</t>
  </si>
  <si>
    <t>1878-08-31</t>
  </si>
  <si>
    <t>1878-07-31</t>
  </si>
  <si>
    <t>1878-06-30</t>
  </si>
  <si>
    <t>1878-05-31</t>
  </si>
  <si>
    <t>1878-04-30</t>
  </si>
  <si>
    <t>1878-03-31</t>
  </si>
  <si>
    <t>1878-02-28</t>
  </si>
  <si>
    <t>1878-01-31</t>
  </si>
  <si>
    <t>1877-12-31</t>
  </si>
  <si>
    <t>1877-11-30</t>
  </si>
  <si>
    <t>1877-10-31</t>
  </si>
  <si>
    <t>1877-09-30</t>
  </si>
  <si>
    <t>1877-08-31</t>
  </si>
  <si>
    <t>1877-07-31</t>
  </si>
  <si>
    <t>1877-06-30</t>
  </si>
  <si>
    <t>1877-05-31</t>
  </si>
  <si>
    <t>1877-04-30</t>
  </si>
  <si>
    <t>1877-03-31</t>
  </si>
  <si>
    <t>1877-02-28</t>
  </si>
  <si>
    <t>1877-01-31</t>
  </si>
  <si>
    <t>1876-12-31</t>
  </si>
  <si>
    <t>1876-11-30</t>
  </si>
  <si>
    <t>1876-10-31</t>
  </si>
  <si>
    <t>1876-09-30</t>
  </si>
  <si>
    <t>1876-08-31</t>
  </si>
  <si>
    <t>1876-07-31</t>
  </si>
  <si>
    <t>1876-06-30</t>
  </si>
  <si>
    <t>1876-05-31</t>
  </si>
  <si>
    <t>1876-04-30</t>
  </si>
  <si>
    <t>1876-03-31</t>
  </si>
  <si>
    <t>1876-02-29</t>
  </si>
  <si>
    <t>1876-01-31</t>
  </si>
  <si>
    <t>1875-12-31</t>
  </si>
  <si>
    <t>1875-11-30</t>
  </si>
  <si>
    <t>1875-10-31</t>
  </si>
  <si>
    <t>1875-09-30</t>
  </si>
  <si>
    <t>1875-08-31</t>
  </si>
  <si>
    <t>1875-07-31</t>
  </si>
  <si>
    <t>1875-06-30</t>
  </si>
  <si>
    <t>1875-05-31</t>
  </si>
  <si>
    <t>1875-04-30</t>
  </si>
  <si>
    <t>1875-03-31</t>
  </si>
  <si>
    <t>1875-02-28</t>
  </si>
  <si>
    <t>1875-01-31</t>
  </si>
  <si>
    <t>1874-12-31</t>
  </si>
  <si>
    <t>1874-11-30</t>
  </si>
  <si>
    <t>1874-10-31</t>
  </si>
  <si>
    <t>1874-09-30</t>
  </si>
  <si>
    <t>1874-08-31</t>
  </si>
  <si>
    <t>1874-07-31</t>
  </si>
  <si>
    <t>1874-06-30</t>
  </si>
  <si>
    <t>1874-05-31</t>
  </si>
  <si>
    <t>1874-04-30</t>
  </si>
  <si>
    <t>1874-03-31</t>
  </si>
  <si>
    <t>1874-02-28</t>
  </si>
  <si>
    <t>1874-01-31</t>
  </si>
  <si>
    <t>1873-12-31</t>
  </si>
  <si>
    <t>1873-11-30</t>
  </si>
  <si>
    <t>1873-10-31</t>
  </si>
  <si>
    <t>1873-09-30</t>
  </si>
  <si>
    <t>1873-08-31</t>
  </si>
  <si>
    <t>1873-07-31</t>
  </si>
  <si>
    <t>1873-06-30</t>
  </si>
  <si>
    <t>1873-05-31</t>
  </si>
  <si>
    <t>1873-04-30</t>
  </si>
  <si>
    <t>1873-03-31</t>
  </si>
  <si>
    <t>1873-02-28</t>
  </si>
  <si>
    <t>1873-01-31</t>
  </si>
  <si>
    <t>1872-12-31</t>
  </si>
  <si>
    <t>1872-11-30</t>
  </si>
  <si>
    <t>1872-10-31</t>
  </si>
  <si>
    <t>1872-09-30</t>
  </si>
  <si>
    <t>1872-08-31</t>
  </si>
  <si>
    <t>1872-07-31</t>
  </si>
  <si>
    <t>1872-06-30</t>
  </si>
  <si>
    <t>1872-05-31</t>
  </si>
  <si>
    <t>1872-04-30</t>
  </si>
  <si>
    <t>1872-03-31</t>
  </si>
  <si>
    <t>1872-02-29</t>
  </si>
  <si>
    <t>1872-01-31</t>
  </si>
  <si>
    <t>1871-12-31</t>
  </si>
  <si>
    <t>1871-11-30</t>
  </si>
  <si>
    <t>1871-10-31</t>
  </si>
  <si>
    <t>1871-09-30</t>
  </si>
  <si>
    <t>1871-08-31</t>
  </si>
  <si>
    <t>1871-07-31</t>
  </si>
  <si>
    <t>1871-06-30</t>
  </si>
  <si>
    <t>1871-05-31</t>
  </si>
  <si>
    <t>1871-04-30</t>
  </si>
  <si>
    <t>1871-03-31</t>
  </si>
  <si>
    <t>1871-02-28</t>
  </si>
  <si>
    <t>1871-01-31</t>
  </si>
  <si>
    <t>^SP500-10</t>
  </si>
  <si>
    <t>^SPX</t>
  </si>
  <si>
    <t>Energy Sector Index</t>
  </si>
  <si>
    <t>SPX</t>
  </si>
  <si>
    <t>PB</t>
  </si>
  <si>
    <t>PS</t>
  </si>
  <si>
    <t>DVN</t>
  </si>
  <si>
    <t>Market Cap in Million</t>
  </si>
  <si>
    <t>EV without Cash in Million</t>
  </si>
  <si>
    <t>ConocoPhillips</t>
  </si>
  <si>
    <t>Exxon Mobil Corporation</t>
  </si>
  <si>
    <t>Chevron Corporation</t>
  </si>
  <si>
    <t>EOG Resources, Inc.</t>
  </si>
  <si>
    <t>BP p.l.c.</t>
  </si>
  <si>
    <t>Devon Energy Corporation</t>
  </si>
  <si>
    <t>Return</t>
  </si>
  <si>
    <t xml:space="preserve">Mean </t>
  </si>
  <si>
    <t>Medium</t>
  </si>
  <si>
    <t>Standard Deviation</t>
  </si>
  <si>
    <t>Skewness</t>
  </si>
  <si>
    <t>Peers Average</t>
  </si>
  <si>
    <t>Peers Agregate -Cal</t>
  </si>
  <si>
    <t>Statistics Weekly</t>
  </si>
  <si>
    <t>Min</t>
  </si>
  <si>
    <t>Max</t>
  </si>
  <si>
    <t>Excesssive Kurtosis</t>
  </si>
  <si>
    <t>Bin</t>
  </si>
  <si>
    <t>More</t>
  </si>
  <si>
    <t>95% CI-Lower</t>
  </si>
  <si>
    <t xml:space="preserve">                -Upper</t>
  </si>
  <si>
    <t xml:space="preserve">Covid Period </t>
  </si>
  <si>
    <t>Covid</t>
  </si>
  <si>
    <t>（1 -covid, nil -normal)</t>
  </si>
  <si>
    <t>T-Statistics (&gt;0)</t>
  </si>
  <si>
    <t>P value one tail</t>
  </si>
  <si>
    <t>F-Test Two-Sample for Variances</t>
  </si>
  <si>
    <t>Variable 1</t>
  </si>
  <si>
    <t>Variable 2</t>
  </si>
  <si>
    <t>Mean</t>
  </si>
  <si>
    <t>Variance</t>
  </si>
  <si>
    <t>Observations</t>
  </si>
  <si>
    <t>df</t>
  </si>
  <si>
    <t>F</t>
  </si>
  <si>
    <t>P(F&lt;=f) one-tail</t>
  </si>
  <si>
    <t>F Critical one-tail</t>
  </si>
  <si>
    <t>The Variance of two period are different</t>
  </si>
  <si>
    <t>t-Test: Two-Sample Assuming Unequal Variances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</si>
  <si>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</si>
  <si>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</si>
  <si>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</si>
  <si>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</si>
  <si>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</si>
  <si>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</si>
  <si>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Can not reject the H0 under 5% significant level, or the mean returns within covid and afterward are significantly different</t>
  </si>
  <si>
    <t>For COP</t>
  </si>
  <si>
    <t>For Peers Group</t>
  </si>
  <si>
    <t>Variances are different</t>
  </si>
  <si>
    <t>Weekly Post Covid return higher that covid period</t>
  </si>
  <si>
    <t>For SPX</t>
  </si>
  <si>
    <t>Variances can be the same</t>
  </si>
  <si>
    <t>t-Test: Two-Sample Assuming Equal Variances</t>
  </si>
  <si>
    <t>Pooled Variance</t>
  </si>
  <si>
    <t>Mean return be the same</t>
  </si>
  <si>
    <t>Compare COP with SPX</t>
  </si>
  <si>
    <t>Variance different</t>
  </si>
  <si>
    <t>Can not reject H0</t>
  </si>
  <si>
    <t>Compare with Peers Group Average</t>
  </si>
  <si>
    <t>Can not reject that return are the same as peers group average</t>
  </si>
  <si>
    <t>M</t>
  </si>
  <si>
    <t>COP Vs SPX</t>
  </si>
  <si>
    <t>Still the same!!!</t>
  </si>
  <si>
    <t>The 1-month TBill rate data until 202405 are from Ibbotson Associates. Starting from 202406</t>
  </si>
  <si>
    <t xml:space="preserve"> the 1-month TBill rate is from ICE BofA US 1-Month Treasury Bill Index. </t>
  </si>
  <si>
    <t xml:space="preserve">The annual TBill return is compounded from the monthly T-bill rates from January to December. </t>
  </si>
  <si>
    <t>Mkt-RF</t>
  </si>
  <si>
    <t>SMB</t>
  </si>
  <si>
    <t>HML</t>
  </si>
  <si>
    <t>RF</t>
  </si>
  <si>
    <t>Month</t>
  </si>
  <si>
    <t>Date</t>
  </si>
  <si>
    <t>const</t>
  </si>
  <si>
    <t>alpha</t>
  </si>
  <si>
    <t>sum_sq</t>
  </si>
  <si>
    <t>mean_sq</t>
  </si>
  <si>
    <t>PR(&gt;F)</t>
  </si>
  <si>
    <t>Regression</t>
  </si>
  <si>
    <t>Residual</t>
  </si>
  <si>
    <t>Total</t>
  </si>
  <si>
    <t>CAPM - Beta Summary (All Variables)</t>
  </si>
  <si>
    <t>FF3 - Beta Summary (All Variables)</t>
  </si>
  <si>
    <t>FF3_COVID - Beta Summary (All Variables)</t>
  </si>
  <si>
    <t>beta_SMB</t>
  </si>
  <si>
    <t>beta_HML</t>
  </si>
  <si>
    <t>COMPREHENSIVE REGRESSION OUTPUT</t>
  </si>
  <si>
    <t>Variables: COP, ^SP500-10, Peers Average</t>
  </si>
  <si>
    <t>Statistic</t>
  </si>
  <si>
    <t>Value</t>
  </si>
  <si>
    <t>R-squared</t>
  </si>
  <si>
    <t>Adj. R-squared</t>
  </si>
  <si>
    <t>F-statistic</t>
  </si>
  <si>
    <t>Prob (F-statistic)</t>
  </si>
  <si>
    <t>AIC</t>
  </si>
  <si>
    <t>BIC</t>
  </si>
  <si>
    <t>N</t>
  </si>
  <si>
    <t>Variable</t>
  </si>
  <si>
    <t>P&gt;|t|</t>
  </si>
  <si>
    <t>[0.025</t>
  </si>
  <si>
    <t>0.975]</t>
  </si>
  <si>
    <t>ANOVA:</t>
  </si>
  <si>
    <t>beta_Mkt</t>
  </si>
  <si>
    <t>pval_Mkt</t>
  </si>
  <si>
    <t>pval_Mkt_corrected</t>
  </si>
  <si>
    <t>R2_adj</t>
  </si>
  <si>
    <t>beta_Covid</t>
  </si>
  <si>
    <t>[ COP ]</t>
  </si>
  <si>
    <t>CAPM</t>
  </si>
  <si>
    <t>Diagnostic Tests:</t>
  </si>
  <si>
    <t>Test</t>
  </si>
  <si>
    <t>Durbin-Watson</t>
  </si>
  <si>
    <t>Breusch-Pagan p-value</t>
  </si>
  <si>
    <t>Correction Applied</t>
  </si>
  <si>
    <t>Yes (HAC)</t>
  </si>
  <si>
    <t>Model Summary:</t>
  </si>
  <si>
    <t>Coefficients (Original):</t>
  </si>
  <si>
    <t>Coef</t>
  </si>
  <si>
    <t>Std Err</t>
  </si>
  <si>
    <t>t</t>
  </si>
  <si>
    <t>Coefficients (HAC Corrected):</t>
  </si>
  <si>
    <t>FF3</t>
  </si>
  <si>
    <t>No</t>
  </si>
  <si>
    <t>FF3_COVID</t>
  </si>
  <si>
    <t>[ ^SP500-10 ]</t>
  </si>
  <si>
    <t>[ Peers Average ]</t>
  </si>
  <si>
    <t>HAC Correction Applied When:</t>
  </si>
  <si>
    <t>• Durbin-Watson &lt; 1.5 or &gt; 2.5 (autocorrelation detected), OR</t>
  </si>
  <si>
    <t>• Breusch-Pagan p-value &lt; 0.05 (heteroskedasticity detected)</t>
  </si>
  <si>
    <t>IQ_BETA_5YR</t>
  </si>
  <si>
    <t>Beta 5 Y from Capital IQ</t>
  </si>
  <si>
    <t>IQ_CQ</t>
  </si>
  <si>
    <t>IQ_LTM</t>
  </si>
  <si>
    <t>IQ_EBITDA growth</t>
  </si>
  <si>
    <t>W</t>
  </si>
  <si>
    <t>IQT46156516</t>
  </si>
  <si>
    <t>Items</t>
  </si>
  <si>
    <t>Mean return in 1Y</t>
  </si>
  <si>
    <t>STD Annulized</t>
  </si>
  <si>
    <t>Break Even</t>
  </si>
  <si>
    <t>Double</t>
  </si>
  <si>
    <t>Probrability</t>
  </si>
  <si>
    <t>Normal Left Cummulated probability</t>
  </si>
  <si>
    <t>MDI0BQAAAAk3LzMxLzIwMjQFAAAACTYvMjgvMjAyNAUAAAAJNS8zMS8yMDI0BQAAAAk0LzMwLzIwMjQFAAAACTMvMjgvMjAyNAUAAAAJMi8yOS8yMDI0BQAAAAkxLzMxLzIwMjQFAAAACjEyLzI5LzIwMjMFAAAACjExLzMwLzIwMjMFAAAACjEwLzMxLzIwMjMFAAAACTkvMjkvMjAyMwUAAAAJOC8zMS8yMDIzBQAAAAk3LzMxLzIwMjMFAAAACTYvMzAvMjAyMwUAAAAJNS8zMS8yMDIzBQAAAAk0LzI4LzIwMjMFAAAACTMvMzEvMjAyMwUAAAAJMi8yOC8yMDIzBQAAAAkxLzMxLzIwMjMFAAAACjEyLzMwLzIwMjIFAAAACjExLzMwLzIwMjIFAAAACjEwLzMxLzIwMjIFAAAACTkvMzAvMjAyMgUAAAAJOC8zMS8yMDIyBQAAAAk3LzI5LzIwMjIFAAAACTYvMzAvMjAyMgUAAAAJNS8zMS8yMDIyBQAAAAk0LzI5LzIwMjIFAAAACTMvMzEvMjAyMgUAAAAJMi8yOC8yMDIyBQAAAAkxLzMxLzIwMjIFAAAACjEyLzMxLzIwMjEFAAAACjExLzMwLzIwMjEFAAAACjEwLzI5LzIwMjEFAAAACTkvMzAvMjAyMQUAAAAJOC8zMS8yMDIxBQAAAAk3LzMwLzIwMjEFAAAACTYvMzAvMjAyMQUAAAAJNS8yOC8yMDIxBQAAAAk0LzMwLzIwMjEFAAAACTMvMzEvMjAyMQUAAAAJMi8yNi8yMDIxBQAAAAkxLzI5LzIwMjEFAAAACjEyLzMxLzIwMjAFAAAACjExLzMwLzIwMjAFAAAACjEwLzMwLzIwMjAFAAAACTkvMzAvMjAyMAUAAAAJOC8z</t>
  </si>
  <si>
    <t>MS8yMDIwBQAAAAk3LzMxLzIwMjAFAAAACTYvMzAvMjAyMAUAAAAJNS8yOS8yMDIwBQAAAAk0LzMwLzIwMjAFAAAACTMvMzEvMjAyMAUAAAAJMi8yOC8yMDIwBQAAAAkxLzMxLzIwMjAFAAAACjEyLzMxLzIwMTkFAAAACjExLzI5LzIwMTkFAAAACjEwLzMxLzIwMTkFAAAACTkvMzAvMjAxOQUAAAAJOC8zMC8yMDE5BQAAAAk3LzMxLzIwMTkFAAAACTYvMjgvMjAxOQUAAAAJNS8zMS8yMDE5BQAAAAk0LzMwLzIwMTkFAAAACTMvMjkvMjAxOQUAAAAJMi8yOC8yMDE5BQAAAAkxLzMxLzIwMTkFAAAACjEyLzMxLzIwMTgFAAAACjExLzMwLzIwMTgFAAAACjEwLzMxLzIwMTgFAAAACTkvMjgvMjAxOAUAAAAJOC8zMS8yMDE4BQAAAAk3LzMxLzIwMTgFAAAACTYvMjkvMjAxOAUAAAAJNS8zMS8yMDE4BQAAAAk0LzMwLzIwMTgFAAAACTMvMjkvMjAxOAUAAAAJMi8yOC8yMDE4BQAAAAkxLzMxLzIwMTgFAAAACjEyLzI5LzIwMTcFAAAACjExLzMwLzIwMTcFAAAACjEwLzMxLzIwMTcFAAAACTkvMjkvMjAxNwUAAAAJOC8zMS8yMDE3BQAAAAk3LzMxLzIwMTcFAAAACTYvMzAvMjAxNwUAAAAJNS8zMS8yMDE3BQAAAAk0LzI4LzIwMTcFAAAACTMvMzEvMjAxNwUAAAAJMi8yOC8yMDE3BQAAAAkxLzMxLzIwMTcFAAAACjEyLzMwLzIwMTYFAAAACjExLzMwLzIwMTYFAAAACjEwLzMxLzIwMTYFAAAACTkvMzAvMjAxNgUAAAAJ</t>
  </si>
  <si>
    <t>OC8zMS8yMDE2BQAAAAk3LzI5LzIwMTYFAAAACTYvMzAvMjAxNgUAAAAJNS8zMS8yMDE2BQAAAAk0LzI5LzIwMTYFAAAACTMvMzEvMjAxNgUAAAAJMi8yOS8yMDE2BQAAAAkxLzI5LzIwMTYFAAAACjEyLzMxLzIwMTUFAAAACjExLzMwLzIwMTUFAAAACjEwLzMwLzIwMTUFAAAACTkvMzAvMjAxNQUAAAAJOC8zMS8yMDE1BQAAAAk3LzMxLzIwMTUFAAAACTYvMzAvMjAxNQUAAAAJNS8yOS8yMDE1BQAAAAk0LzMwLzIwMTUFAAAACTMvMzEvMjAxNQUAAAAJMi8yNy8yMDE1BQAAAAkxLzMwLzIwMTUFAAAACjEyLzMxLzIwMTQFAAAACjExLzI4LzIwMTQFAAAACjEwLzMxLzIwMTQFAAAACTkvMzAvMjAxNAUAAAAJOC8yOS8yMDE0BQAAAAk3LzMxLzIwMTQFAAAACTYvMzAvMjAxNAUAAAAJNS8zMC8yMDE0BQAAAAk0LzMwLzIwMTQFAAAACTMvMzEvMjAxNAUAAAAJMi8yOC8yMDE0BQAAAAkxLzMxLzIwMTQFAAAACjEyLzMxLzIwMTMFAAAACjExLzI5LzIwMTMFAAAACjEwLzMxLzIwMTMFAAAACTkvMzAvMjAxMwUAAAAJOC8zMC8yMDEzBQAAAAk3LzMxLzIwMTMFAAAACTYvMjgvMjAxMwUAAAAJNS8zMS8yMDEzBQAAAAk0LzMwLzIwMTMFAAAACTMvMjgvMjAxMwUAAAAJMi8yOC8yMDEzBQAAAAkxLzMxLzIwMTMFAAAACjEyLzMxLzIwMTIFAAAACjExLzMwLzIwMTIFAAAACjEwLzMxLzIwMTIFAAAACTkvMjgvMjAxMgUA</t>
  </si>
  <si>
    <t>Trial Run</t>
  </si>
  <si>
    <t>AAAJOC8zMS8yMDEyBQAAAAk3LzMxLzIwMTIFAAAACTYvMjkvMjAxMgUAAAAJNS8zMS8yMDEyBQAAAAk0LzMwLzIwMTIFAAAACTMvMzAvMjAxMgUAAAAJMi8yOS8yMDEyBQAAAAkxLzMxLzIwMTIFAAAACjEyLzMwLzIwMTEFAAAACjExLzMwLzIwMTEFAAAACjEwLzMxLzIwMTEFAAAACTkvMzAvMjAxMQUAAAAJOC8zMS8yMDExBQAAAAk3LzI5LzIwMTEFAAAACTYvMzAvMjAxMQUAAAAJNS8zMS8yMDExBQAAAAk0LzI5LzIwMTEFAAAACTMvMzEvMjAxMQUAAAAJMi8yOC8yMDExBQAAAAkxLzMxLzIwMTEFAAAACjEyLzMxLzIwMTAFAAAACjExLzMwLzIwMTCX20ZeOyXeCB4iIV87Jd4ISENJUVJBTkdFVi5eSEcuSVFfQ0xPU0VQUklDRS4xMS8xMy8yMDEwLjExLzEzLzIwMjUuLi5ERVNDLk0uSVFfQ0xPU0VQUklDRQQAAABmgTUDtAAAAAIAAAAFNS4wODkCAAAABjQuODU2NQIAAAAGNC41MTg1AgAAAAY0LjM1NDUCAAAABjUuMDgyNQIAAAAGNC42Nzc1AgAAAAU0LjYwOQIAAAAFNS4wMzQCAAAABTQuNTQ4AgAAAAU0LjI3OQIAAAAGNC4wMjY1AgAAAAY0LjA4MDUCAAAABDQuMzQCAAAABTQuNTUzAgAAAAU0LjE2NwIAAAAGNC4xNzY1AgAAAAY0LjM5MTUCAAAABTQuNjAyAgAAAAY0LjU2NDUCAAAABTQuMDA3AgAAAAUzLjg0NwIAAAAFMy45MDYCAAAABjMuODkwNQIAAAAFMy44MjkCAAAABTMuNjQ5AgAAAAYzLjcz</t>
  </si>
  <si>
    <t>NzUCAAAABjMuNzcyNQIAAAAFNC4wMDgCAAAABjMuNzU5NQIAAAAFMy42MzcCAAAABjMuODkwNQIAAAAGNC4wOTQ1AgAAAAY0LjA4OTUCAAAABTQuMjI2AgAAAAYzLjgxMDUCAAAABjMuNzI5NQIAAAAFMy4zNzUCAAAABjMuNDEyNQIAAAAGMy41MTg1AgAAAAYzLjU3MzUCAAAABDMuNzECAAAABTQuMjk2AgAAAAY0LjQwODUCAAAABTQuNzUxAgAAAAY0LjQ1NDUCAAAABjQuMzI0NQIAAAAGNC40NjM1AgAAAAU0LjI3OAIAAAAFNC4zNjgCAAAABTQuMDg5AgAAAAQ0LjM2AgAAAAY0LjQ4MjUCAAAABTQuMjg5AgAAAAY0LjY3NzUCAAAABTQuNDY4AgAAAAYzLjk5NTUCAAAABjQuMDkyNQIAAAAFMy41NTYCAAAABTMuNTE5AgAAAAYzLjQyMDUCAAAABjMuMDQzNQIAAAAGMy4wMjg1AgAAAAUzLjA0OAIAAAAFMi44NTkCAAAABDIuNzICAAAABjIuNDI2NQIAAAAGMi4zNDU1AgAAAAQyLjI0AgAAAAYyLjU0MzUCAAAABDIuNTICAAAABTIuODAzAgAAAAUyLjY2NgIAAAAGMi42NTA1AgAAAAUyLjU5NAIAAAAFMi41NjYCAAAABjIuNjkyNQIAAAAFMi43MzECAAAABTIuNjUzAgAAAAYyLjk0MDUCAAAABjIuOTU2NQIAAAAGMi45Njc1AgAAAAUyLjgyMgIAAAAFMi42NTYCAAAABTIuODA1AgAAAAYyLjczMDUCAAAABTIuODY3AgAAAAUyLjc2MQIAAAAFMi45NDICAAAABTMuMDYzAgAAAAYzLjE5MTUCAAAABTMuMTk3AgAA</t>
  </si>
  <si>
    <t>AAUzLjE0NgIAAAAGMy4yNDE1AgAAAAYzLjMwMDUCAAAABjMuMzc0NQIAAAAFMy4xMjICAAAABTMuMTcyAgAAAAYzLjAxMzUCAAAABTMuMTQ2AgAAAAYyLjk2MTUCAAAABTIuNzU2AgAAAAYyLjY0NDUCAAAABTIuNjY4AgAAAAYyLjcyOTUCAAAABTIuNzY2AgAAAAYyLjc2NTUCAAAABTIuNTIxAgAAAAUyLjYzNQIAAAAGMi4yMjg1AgAAAAUyLjIzNQIAAAAGMi4wOTA1AgAAAAYyLjI0MzUCAAAABjIuMjIwNQIAAAAGMi4xMTg1AgAAAAYyLjI5ODUCAAAABTIuMjA4AgAAAAUyLjE0NwIAAAAFMi4wODYCAAAABTIuMTYzAgAAAAUyLjA4MwIAAAAGMi4zMzU1AgAAAAYyLjM1NDUCAAAABjIuMzY2NQIAAAAFMi40MjUCAAAABTIuNTMzAgAAAAUyLjY0MgIAAAAGMi44OTU1AgAAAAYyLjc0MzUCAAAABjIuNjg5NQIAAAAGMi40OTI1AgAAAAUyLjgzMgIAAAAGMi44NTY1AgAAAAUzLjAzNQIAAAAGMy4wMTc1AgAAAAYzLjE3NTUCAAAABTMuMjI4AgAAAAYzLjIwMjUCAAAAAzMuMQIAAAAGMy4wMjQ1AgAAAAYzLjA1MDUCAAAABTMuMTcyAgAAAAYzLjE4OTUCAAAABTMuMzQ4AgAAAAYzLjIyNTUCAAAABjMuMzM5NQIAAAAGMy4zODA1AgAAAAYzLjI5NTUCAAAABjMuMDk4NQIAAAAGMy4xMzg1AgAAAAUzLjM4MQIAAAAFMy4yNzgCAAAABTMuNDAyAgAAAAYzLjU0NzUCAAAABTMuNzMyAgAAAAYzLjY1MjUCAAAABjMuNjI5</t>
  </si>
  <si>
    <t>NQIAAAAGMy41MTc1AgAAAAUzLjc1OAIAAAAFMy40NTQCAAAABjMuNDE3NQIAAAAGMy40OTY1AgAAAAYzLjM3MzUCAAAABjMuODI1NQIAAAAGMy44NDI1AgAAAAYzLjg5ODUCAAAABjMuODE4NQIAAAAEMy40NgIAAAAFMy41OTYCAAAABTMuNjY5AgAAAAYzLjIwMTUCAAAABDQuMjMCAAAABTQuNDk3AgAAAAY0LjI4OTUCAAAABTQuMjE3AgAAAAY0LjIwMDUCAAAABjQuMzMxNQIAAAAGNC40NjY1AgAAAAU0LjMzNgIAAAAFNC4yNDYCAAAABjMuNjc0NZfbRl47Jd4ICvsgXzsl3ghOQ0lRUkFOR0VWLl5TUDUwMC0xMC5JUV9DTE9TRVBSSUNFLjExLzEzLzIwMTAuMTEvMTMvMjAyNS4uLkRFU0MuTS5JUV9DTE9TRVBSSUNFBAAAAE7DKAC0AAAAAgAAABA2NzQuNzM2ODYxNDg5NzU0AgAAABA2ODIuODIyMjUwMTY3NDIzAgAAABA2ODYuMzkzNjU4MjQ5Njg5AgAAABA2NjYuOTA3NDUwNzE4MjI5AgAAABA2NDguNjgxMjM1NzExODA1AgAAABA2MTkuMzQwMzA1NzQ2OTc4AgAAABA2MTcuNDY4Nzg5MTUwNzk3AgAAAA83MTUuNzUxMjExNzcxNjgCAAAAEDY4OS44ODEwNzYwMDg5MDYCAAAAEDY2Ny45NTM4MDQyNTMwMTECAAAADzY1NC44NDYzMTc4NDMzMgIAAAAQNzI0LjA1NTk2MjY4NTY5MwIAAAAQNjgxLjI1MjA3MzgwMzI4OAIAAAAQNjc2LjQ3MzEyNzg3NTE2NgIAAAAQNjk1Ljg2MTMwMTcxMzE2MgIAAAAQNzEy</t>
  </si>
  <si>
    <t>LjQxODEwODA1NjQwOQIAAAAQNjk4LjIzMjA3MjI2MzcxMQIAAAAQNzA4LjA0NDcwMjQ3NTgyMgIAAAAQNzE0Ljk0OTUzNDc0MzYxNQIAAAAQNzIxLjI0MjI2Nzc4NTA4MgIAAAAQNjUzLjE0NDUxMjYwMDU1NQIAAAAQNjM2LjczMDYwNjY1MDg3NgIAAAAQNjQwLjA0ODA1MzY5OTUwNgIAAAAQNjQxLjI4MzUyMzg3OTA4MQIAAAAQNjUyLjAxMzA0NTI0NDA5NQIAAAAQNjk0LjE5MTM2MjE3Njc4MgIAAAAQNjc3LjQ5MDc2MzM1MTYzNwIAAAAQNjY4Ljk4MTg4OTMwMTU2OQIAAAAQNjIzLjU1NzA1MzI1MTI2MwIAAAAQNTg1LjY2MjQ3Nzg3NDIyMgIAAAAQNjU1LjE5NjE0MDE0NTExMgIAAAAQNjM0LjkwMTAwNzc2MDc1MgIAAAAQNjM4LjAxMDkxNjc0MzA4NQIAAAAQNjkwLjU4OTk1NDg5MDk1MQIAAAAQNjcyLjM0MzU4NzUxMjg5OAIAAAAQNjk0LjI5NTAwMDEwMjk0MgIAAAAQNjg5LjgzMjY2ODUyMzI1OQIAAAAQNTUyLjU2MTEyNzE2Mzk4OAIAAAAQNjExLjc5OTMwODA0MTgzNQIAAAAQNTk4LjczNTI3MzQxOTA3MwIAAAAQNTQ2LjI0MDE4MjUxNzYyNgIAAAAQNjU4LjAwNDYzNjUxODExNQIAAAAQNTcyLjQxMDY4ODg5NzUxNAIAAAAQNTgxLjkyNzI5NzIzNjE4NwIAAAAQNTM0Ljk0NTk2MzcxODc2OAIAAAAQNTAyLjkyNjgyOTE4MDI3NQIAAAAQNDIyLjczNjQ3ODk4OTU0MwIAAAAQNDEwLjY5OTI2Mzky</t>
  </si>
  <si>
    <t>MjYyNgIAAAAQNDM2LjE5NDQzMDA3ODc1NwIAAAAQMzk1Ljg4MDA3NzYwMzkxOAIAAAAQMzYyLjI1NjQxNTk0MzU3MwIAAAAQMzcyLjk4Njc4NDM2NjUzMwIAAAAQNDA3LjM2NjcxODI4MjM4NwIAAAAQMzg5LjgxNjU4NzkzOTgxMQIAAAAQMzcxLjYwMDY4MjQ5MzY4OQIAAAAQMzY5Ljg4NjY4Mzg3NjE2NwIAAAAQMzYwLjE5MDA2NjEzMzM1MgIAAAAQMjk2LjUxNTMzMjIxNTcxNAIAAAAQMjg2LjE0MTQwNDU0OTQ5NwIAAAAQMjc0LjQxODA5ODM5NjExNwIAAAAQMjE2LjgyMTI2NzE1NzY0OQIAAAAQMjI3LjQ4ODQ3MzQyNjY5MgIAAAAQMjY2LjQ5NjY3ODQ3OTcyNwIAAAAQMjcyLjA5NDc5Njg1MjI5NQIAAAAQMjg3LjQ2MTc1NTc4MzIyNQIAAAAQMjkxLjU5Mjc3OTk1OTgwNAIAAAAQMjg5LjY1MDU0NDg1MTc4MwIAAAAPMjIzLjM5NjQ4NjQzNjE0AgAAAA8zNDMuNTMxNzMyMTg0NDECAAAAEDQwNS40NTA0NzEyODczOTYCAAAADzQ1Ni40NTg5Nzc4NDE4NAIAAAAQNDMxLjM2ODYyNjQ0MTgwMwIAAAAQNDI2LjY1NzkyMzQ2MDI4OAIAAAAQNDM3LjEzMDQ4ODk4NzQzOAIAAAAQNDIyLjA4OTY5ODY4MTQzMQIAAAAQNDYyLjQ2NzA3ODU0OTE3NAIAAAAQNDcxLjI4NDMyNjk4MTk3NQIAAAAQNDMyLjA5NzcyOTU1Mzg4MwIAAAAQNDg5LjM4MzkyMjMyMTc3OAIAAAAQNDg5LjQ0OTg4NjA3OTk5NgIAAAAQNDc5</t>
  </si>
  <si>
    <t>Ljk0MDI0MTIwODM3MwIAAAAQNDcwLjgwNTU0ODc1NTk1MwIAAAAQNDI0LjA2Njk5NDg2NDk3NAIAAAAQNDg2LjQyNDA5NDcyMjMwOQIAAAAQNDk3LjM3MTMxMjU5ODkwMgIAAAAPNTYwLjkwNTg5MjM1MjQxAgAAABA1NDcuNTgwNjk5Mzc3OTUzAgAAABA1NjkuMTYyMDUyNzI2NjQyAgAAABA1NjEuNTQyMDM2NTM0NzQ2AgAAABA1NTguMzQ4MjMzODAxNDE2AgAAAA81NDQuNTU3NzU4NTk5NDkCAAAAEDQ5OC4yODk2MjAzNjUxODMCAAAAEDQ5MC42NjY3NjQyNDE1ODcCAAAAEDU1My40NTQ1NTQ3OTkzNDgCAAAAEDUzMy40MDcyNDUyNzY3NjECAAAAEDUwOS4yODIwNDU0Mjk0NzECAAAAEDUwMy4wNzM1Mzg4MzY4MDkCAAAAEDUwNi43MTUyNDI5MDUzNTcCAAAAEDQ2MS42MTA3NDUwOTc2MDkCAAAAEDQ4OS41NjUzNTAxMzMzMTkCAAAAEDQ3Ny45MDUxNTU3MzM3NTgCAAAAEDQ3OS4xOTE3NDg5ODY2NjQCAAAAEDQ5OC45NDY2NDQ2MzA1MzECAAAAEDUxNC4wMTI3NTU5MjgzOTQCAAAAEDUxOS43MzUzMjMxNjExMTMCAAAAEDUzNC4zNDIyNDM0OTk5MzUCAAAAEDU1NC41MDA5MjgwMTM0NTcCAAAAEDU0NC42NzIxMzYxMDEzNTUCAAAAEDUwNC44ODkzOTgyODMyMzkCAAAAEDUyMC4zNTE1NTQzNzI3OTECAAAADzUwNS40NDgzMTU1ODQ5MgIAAAAQNTAyLjIyNTQ2MTk4MTA1NgIAAAAQNTEyLjM4ODgzNzg5ODQ2</t>
  </si>
  <si>
    <t>MgIAAAAPNDk2LjU0MTA3MzA2MTQ5AgAAABA1MDIuNDE3NDIxOTc0Mzg0AgAAABA0NjIuNDEyOTkzMDIyMjM5AgAAABA0MjMuNTM1MTE3MzEyNDg1AgAAABA0MzQuNjcxNTQ2NTUxMzA5AgAAABA0NDguNDQxNjA0NTE2OTg5AgAAABA0OTguMjU5OTcwNjIwMzM3AgAAABA1MDIuMTEwOTMwNjk4NDM2AgAAABA0NTEuMzMyMjM0NzQxNDk0AgAAABA0ODQuMjA2ODM1MTU4NzA3AgAAAA81MDguMDUxMzAxMjAzODYCAAAAEDU1MS4xMDcwMTI2MjExNTYCAAAAEDU3MS40MDY2ODY4MDE0NDECAAAAEDYwMi44OTA2NTMzMDMwOTYCAAAAEDU2NS43NTUwNjI2NjY1MjkCAAAAEDU3Ny41MTA3Njc2OTc3OTUCAAAAEDU1Ny45NDY4MTI3Mjk0OTcCAAAAEDU4Ni41OTI4MTYyNzA5ODQCAAAAEDU4NC41ODAxMTAwMDE1MjMCAAAAEDY0MS4zMTk3NTM4NjM5MDECAAAAEDY2MS4wNTQ2ODk1NDc3MzkCAAAAEDcxNS43MTc4Mzg2NjI5NzMCAAAAEDcwMi44NjczOTk5NTczMjECAAAAEDcyNy42MjY5NDQ3MzA4MDcCAAAAEDY5My40NjEyOTE1ODI1MzYCAAAADzY4Ni4yODgxNjY1MjYxNwIAAAAQNjUyLjg5NzY5MDcyODc2NgIAAAAQNjM4LjM2MDQwMDAwNjE1MgIAAAAQNjEwLjQzODE1OTI3MTUzOQIAAAAPNjUxLjY2OTAxNjA0MTk4AgAAABA2MzIuNjU4MzgzMjEzNzU3AgAAABA2MjkuNDg5NjAzNzc3MjUxAgAAABA2MDQuODU4</t>
  </si>
  <si>
    <t>NjUxNjQyMTIxAgAAABA1OTQuODQyMjc0MTk2NDg5AgAAABA2MDcuNDU5NzEzMjEwNjY2AgAAABA1NzguNTM3MzEzMDUyODk2AgAAABA1OTAuODYzMzIyMzM3NzE4AgAAABA1NzguODM2NzAwOTYyNDM1AgAAABA1ODMuOTg0NzIzNjc5NTQzAgAAABA1NzMuMzg5Mjk5MzQ2MDY3AgAAABA1NzMuNDA5MzQ0MTUzNDk2AgAAABA1MzIuOTU5ODMyNjkyNzYzAgAAABA1MzAuMjExMTEzMzAxMzY2AgAAABA1MzkuOTQxMzc3MzM4MjEzAgAAABA1NTEuMTkyODMwMTU2NzM3AgAAABA1MzMuNTQ0ODI4MjY2MDYxAgAAABA1MjMuNzAxMDUwNjMxMDQxAgAAABA1MDMuMjcwODAzODc4MTAyAgAAABA0NzYuNTEyMjc0OTY2OTU5AgAAABA1MzMuMTQ3Mjg1MTI0OTk1AgAAABA1MzguNDMzODcyNjU0NjU3AgAAABA1NTcuMzYzNzUzNTg3MDU0AgAAAA81MjguNTMzNjgwMzQwMDQCAAAAEDUyMC44MDU4NTY5ODk1NDECAAAAEDUyNi40MDg2Mzg1Mjc1MzYCAAAAEDUxNy44NTM3ODkxNTQ2MzgCAAAADzQ0Mi43ODU0MDMyMDAyNQIAAAAQNTA2LjUxNTc0NTA5ODIxNAIAAAAPNTYzLjAyNDAxNjgwNjY3AgAAABA1NTkuNDY0Njk3MjI1ODA0AgAAABA1NzAuNDcxNTIxMTMxNjY2AgAAABA1OTguMDE2NTc4MTIwODgyAgAAABA1ODkuMzE0NDM2MjQ5NTM0AgAAAAo1ODAuNjY2MjU0AgAAAAo1NDMuODQxNDM3AgAAAAo1MDYuNzUwOTIz</t>
  </si>
  <si>
    <t>AgAAAAo0NjUuMjExMzAzl9tGXjsl3ggK+yBfOyXeCEhDSVFSQU5HRVYuXkNMLklRX0NMT1NFUFJJQ0UuMTEvMTMvMjAxMC4xMS8xMy8yMDI1Li4uREVTQy5NLklRX0NMT1NFUFJJQ0UEAAAAU4A1A7QAAAACAAAABTYwLjk4AgAAAAU2MS45NgIAAAAFNjQuMDECAAAABTY5LjI2AgAAAAU2NS4xMQIAAAAFNjAuNzkCAAAABTU4LjIxAgAAAAU3MS40OAIAAAAFNjkuNzYCAAAABTcyLjUzAgAAAAU3MS43MgIAAAACNjgCAAAABTY5LjI2AgAAAAU2OC4xNwIAAAAFNzMuNTUCAAAABTc3LjkxAgAAAAU4MS41NAIAAAAFNzYuOTkCAAAABTgxLjkzAgAAAAU4My4xNwIAAAAFNzguMjYCAAAABTc1Ljg1AgAAAAU3MS42NQIAAAAFNzUuOTYCAAAABTgxLjAyAgAAAAU5MC43OQIAAAAFODMuNjMCAAAABDgxLjgCAAAABTcwLjY0AgAAAAU2OC4wOQIAAAAFNzYuNzgCAAAABTc1LjY3AgAAAAU3Ny4wNQIAAAAFNzguODcCAAAABTgwLjI2AgAAAAU4MC41NQIAAAAFODYuNTMCAAAABTc4LjcyAgAAAAU4OS41NQIAAAAFOTguNjICAAAABjEwNS43NgIAAAAGMTE0LjY3AgAAAAYxMDQuNjkCAAAABjEwMC4yOAIAAAAFOTUuNzICAAAABTg4LjE1AgAAAAU3NS4yMQIAAAAFNjYuMTgCAAAABTgzLjU3AgAAAAU3NS4wMwIAAAAENjguNQIAAAAFNzMuOTUCAAAABTczLjQ3AgAAAAU2Ni4zMgIAAAAFNjMuNTgCAAAABTU5LjE2AgAAAAQ2</t>
  </si>
  <si>
    <t>MS41AgAAAAQ1Mi4yAgAAAAU0OC41MgIAAAAFNDUuMzQCAAAABTM1Ljc5AgAAAAU0MC4yMgIAAAAFNDIuNjECAAAABTQwLjI3AgAAAAUzOS4zNAIAAAAEMzYuMgIAAAAFMjEuODUCAAAABTIwLjQ4AgAAAAU0NC43NgIAAAAFNTEuNTYCAAAABTYxLjA2AgAAAAU1NS4xNwIAAAAFNTQuMTgCAAAABTU0LjA3AgAAAAQ1NS4xAgAAAAU1OC41OAIAAAAFNTguNDcCAAAABDUzLjUCAAAABTYzLjkxAgAAAAU2MC4xNAIAAAAFNTcuMjICAAAABTUzLjc5AgAAAAU0NS40MQIAAAAFNTAuOTMCAAAABTY1LjMxAgAAAAU3My4yNQIAAAAENjkuOAIAAAAFNjguNzYCAAAABTc0LjE1AgAAAAU2Ny4wNAIAAAAFNjguNTcCAAAABTY0Ljk0AgAAAAU2MS42NAIAAAAFNjQuNzMCAAAABTYwLjQyAgAAAAQ1Ny40AgAAAAU1NC4zOAIAAAAFNTEuNjcCAAAABTQ3LjIzAgAAAAU1MC4xNwIAAAAFNDYuMDQCAAAABTQ4LjMyAgAAAAU0OS4zMwIAAAAENTAuNgIAAAAFNTQuMDECAAAABTUyLjgxAgAAAAU1My43MgIAAAAFNDkuNDQCAAAABTQ2Ljg2AgAAAAU0OC4yNAIAAAAENDQuNwIAAAAENDEuNgIAAAAFNDguMzMCAAAABDQ5LjECAAAABTQ1LjkyAgAAAAUzOC4zNAIAAAAFMzMuNzUCAAAABTMzLjYyAgAAAAUzNy4wNAIAAAAFNDEuNjUCAAAABTQ2LjU5AgAAAAU0NS4wOQIAAAAENDkuMgIAAAAFNDcuMTICAAAABTU5LjQ3AgAAAAQ2MC4z</t>
  </si>
  <si>
    <t>AgAAAAU1OS42MwIAAAAENDcuNgIAAAAFNDkuNzYCAAAABTQ4LjI0AgAAAAU1My4yNwIAAAAFNjYuMTUCAAAABTgwLjU0AgAAAAU5MS4xNgIAAAAFOTUuOTYCAAAABTk4LjE3AgAAAAYxMDUuMzcCAAAABjEwMi43MQIAAAAFOTkuNzQCAAAABjEwMS41OAIAAAAGMTAyLjU5AgAAAAU5Ny40OQIAAAAFOTguNDICAAAABTkyLjcyAgAAAAU5Ni4zOAIAAAAGMTAyLjMzAgAAAAYxMDcuNjUCAAAABjEwNS4wMwIAAAAFOTYuNTYCAAAABTkxLjk3AgAAAAU5My40NgIAAAAFOTcuMjMCAAAABTkyLjA1AgAAAAU5Ny40OQIAAAAFOTEuODICAAAABTg4LjkxAgAAAAU4Ni4yNAIAAAAFOTIuMTkCAAAABTk2LjQ3AgAAAAU4OC4wNgIAAAAFODQuOTYCAAAABTg2LjUzAgAAAAYxMDQuODcCAAAABjEwMy4wMgIAAAAGMTA3LjA3AgAAAAU5OC40OAIAAAAFOTguODMCAAAABjEwMC4zNgIAAAAFOTMuMDgCAAAABTc5LjQ2AgAAAAU4OS44OAIAAAAFOTcuNTICAAAABTk3Ljk2AgAAAAYxMDQuNzECAAAABjExNC41OAIAAAAGMTA4LjE4AgAAAAYxMDEuNTcCAAAABTk5LjU2AgAAAAU5NC40MwIAAAAFODcuMDWX20ZeOyXeCAr7IF87Jd4IUENJUVJBTkdFVi5FT0cuSVFfQ0xPU0VQUklDRV9BREouMTEvMTMvMjAxMC4xMS8xMy8yMDI1Li4uREVTQy5NLklRX0NMT1NFUFJJQ0VfQURKBAAAAFwdBAC0AAAAAgAAAAYxMDUuODQCAAAACjEx</t>
  </si>
  <si>
    <t>MS4wNTM2ODQCAAAACjEyMy42MzI5MDECAAAACjExOC44Nzg1NTECAAAACjExNy41MDAxMzkCAAAACjEwNi42NTQ4NzkCAAAACjEwOC4zODM4MzMCAAAACjEyNC44MzUxMDcCAAAACjEyMy41Njk2MjMCAAAACjEyMi40NTAxNTYCAAAACjExOC40ODI2MzECAAAACTEyOC44MDU2NAIAAAAKMTE3Ljg4MzM1NQIAAAAKMTE3Ljk3MTk0NAIAAAAKMTIzLjYyNDM4NgIAAAAKMTIxLjY4NTg1OAIAAAAKMTE5Ljk1NzU4NQIAAAAKMTE4LjY5OTU4OQIAAAAKMTI1LjkyMzUzOAIAAAAKMTIxLjAxNTU1MgIAAAAKMTA4LjM0OTgxMwIAAAAKMTA3LjcxNTU3OQIAAAAKMTEzLjU5NTU2NQIAAAAKMTE0LjEyMzI4OAIAAAAKMTE3LjA3MjExNAIAAAAKMTE2LjgyMDQ4MwIAAAAKMTE4LjUzNDYzNgIAAAAKMTIyLjEzODA0NQIAAAAKMTA0Ljc1NjY0MQIAAAAJOTguMjExNjM5AgAAAAoxMDkuMzYxMDI2AgAAAAoxMDQuMjIyNzkxAgAAAAoxMDEuODE3OTQ2AgAAAAoxMTkuMTQxOTUxAgAAAAoxMTUuOTQ0NjA2AgAAAAoxMjUuNTU4NjU1AgAAAAoxMjAuNzcyNjg4AgAAAAg5OC4yNjAwMQIAAAAKMTA1LjM3NDM4NAIAAAAJOTYuNjE3Nzk5AgAAAAk5NS4yMTYyMzgCAAAACjExNi40NzkyMTYCAAAACTk5LjI5OTg5MwIAAAAJMTAwLjc5MDAzAgAAAAk5Ni4zMTQwMTkCAAAACTkzLjQzMDk2OAIAAAAJNzMuOTA0Nzc3AgAAAAk3MC43</t>
  </si>
  <si>
    <t>Mzc3NjMCAAAACTc1LjE3NzE2OAIAAAAJNjQuOTY3OTcyAgAAAAg1NC42NDg1MwIAAAAJNTguOTcwNTU1AgAAAAk2Ni4zMzYxODgCAAAACTYzLjg3MTYzNwIAAAAJNTguNTQ1MDI1AgAAAAk1Ny4zNDE2NDcCAAAACTUxLjA0MDYyOAIAAAAJNDAuMjg4NTc1AgAAAAkzOS4xODIzMjcCAAAACTM2LjgzMzExNgIAAAAJMjYuOTAyMDAzAgAAAAkyNy45NTYxOTkCAAAACTM1LjI2ODA1OQIAAAAJMzYuNDQyNjI0AgAAAAkzOS4wOTQ4OTcCAAAACTM5LjMzNDEyNwIAAAAJMzYuNjY0MDA2AgAAAAkyNy40NzM3MjECAAAACTQ4LjM4NDk1NQIAAAAINTUuNzY1ODQCAAAACTYzLjg1MjIxNAIAAAAJNTQuMDQ4NzM0AgAAAAg1Mi44MzY2NAIAAAAINTYuMzQ0NzUCAAAACTU2LjMyMTk3NgIAAAAJNjUuMTczNzY1AgAAAAk3MC40OTQxMTECAAAACTYxLjk1ODU0MgIAAAAJNzIuNjgwOTcyAgAAAAk3MS44NzIxODMCAAAACTcwLjk4MTE0MwIAAAAINzQuOTA3NzYCAAAACTY1LjcwNjkzOAIAAAAJNzcuODM3MjE3AgAAAAk3OS4zNjY2ODcCAAAACTk1Ljk0Mjk5OAIAAAAJODguOTE4NTU5AgAAAAk5Ni45NzMzNDkCAAAACTkzLjQ0NDAxOAIAAAAJODguNDcyNTUzAgAAAAk4OC43NDI5MDQCAAAACTc4LjkyMjMyNQIAAAAJNzYuMDM1OTI5AgAAAAk4Ni4yMTcwMzYCAAAACTgwLjc4NDQ0NwIAAAAJNzYuNTk5NjE2AgAAAAk3NC43</t>
  </si>
  <si>
    <t>NjU0NzgCAAAACTcyLjI5NjcyMQIAAAAJNjMuNTE1NTkxAgAAAAk3MS4xMDA5OTMCAAAACTY3LjUyMzIxOQIAAAAINjcuMzY2NTcCAAAACTY5LjAwMDE5NgIAAAAINzIuNjQzNTgCAAAACTcyLjIyNjU1OQIAAAAJNzUuNjQ0NjQyAgAAAAk3NS4xNjcwMDMCAAAACTc2LjIyMjc2MQIAAAAJNjcuMjI2NTEzAgAAAAg3MS43NzgwMQIAAAAJNjUuNjc3MTM5AgAAAAk2MC42Mzc2MTICAAAACTYxLjc5MjM4NgIAAAAJNjAuMjY2NDY1AgAAAAk2MS4xOTk3OTUCAAAACTUzLjY0NjYwMQIAAAAJNDcuODUxNzYzAgAAAAk1Mi40OTM1NDcCAAAACTUyLjE4NDI1NAIAAAAJNjEuNTAyMDgxAgAAAAk2My4yODYwMzICAAAACTUzLjU2MDU1OQIAAAAJNTcuNjE0Mzg3AgAAAAk1Ni43OTAzNzkCAAAACDY0LjI4NTg3AgAAAAk2NS4xMjI5NDUCAAAACTcyLjY1NjYxOAIAAAAJNjcuMjA2Njc5AgAAAAk2NS43NjI3MTQCAAAACTY1LjI1Njk1OQIAAAAJNjcuMzUyMzE4AgAAAAk2My40Mzg2MTICAAAACTY5LjUzMjI4OQIAAAAJNzIuMjkxNzYxAgAAAAk4MC4yMjAzNDYCAAAACTc5Ljg5OTExNAIAAAAJODUuMjI0MDY5AgAAAAk3Ny4xNTgxOTQCAAAACTcxLjQ2OTc4MgIAAAAJNzEuNDQxMTE1AgAAAAk2OC45ODI5MDICAAAACTYwLjE3NzAzOQIAAAAINjEuMDU1OTMCAAAACDYwLjAyMjgxAgAAAAg2NC44OTczOQIAAAAJNjEuNTE1</t>
  </si>
  <si>
    <t>OTk2AgAAAAk1Ny4wNzE2MzkCAAAACDUyLjg3MDc2AgAAAAk0Ny43OTAyMzMCAAAACTQ2Ljg1Mzg4MQIAAAAINDMuOTcyMjQCAAAACTQ2LjQxMjExOAIAAAAJNDUuNTU2ODYzAgAAAAk0NS4yOTIzMTMCAAAACTQzLjcxNDE3NwIAAAAJNDIuNTY2OTQ3AgAAAAk0Mi4xNTc5OTcCAAAACTQwLjQ4Nzc3OAIAAAAJMzkuMTMyNzY2AgAAAAkzNS40MTQ2MTECAAAACTMyLjQ5OTI1OAIAAAAJMzUuODEzNzQyAgAAAAczOS42MDQzAgAAAAk0MC4wMDMzODgCAAAACTQwLjk5NzE3MgIAAAAJMzguMjE3NDU4AgAAAAkzNS40MTUxNDICAAAACDM3LjI5NTM3AgAAAAkzMi4xNTA4MDkCAAAACTI1LjQ3ODIxMgIAAAAJMzMuMjIxMDYyAgAAAAkzNi41OTczNDcCAAAACTM3LjQ1MTU4NwIAAAAJMzkuMDk1ODAzAgAAAAk0MC40OTY0MzECAAAACTQyLjM5MDExMgIAAAAINDAuMTcyNDICAAAACTM4LjA1NDg4MgIAAAAJMzIuNjQ0MjU4AgAAAAkzMS43NjU3NDWX20ZeOyXeCAr7IF87Jd4IT0NJUVJBTkdFVi5CUC5JUV9DTE9TRVBSSUNFX0FESi4xMS8xMy8yMDEwLjExLzEzLzIwMjUuLi5ERVNDLk0uSVFfQ0xPU0VQUklDRV9BREoEAAAA4gQGALQAAAACAAAACTM0LjY1NDIxOQIAAAAJMzMuOTkzMjkzAgAAAAkzNC43NTI4NjUCAAAACTMxLjI2MjExNQIAAAAJMjkuMTAzNDI0AgAAAAkyOC4yOTYzNDYCAAAACTI2LjI4MDQwNwIA</t>
  </si>
  <si>
    <t>AAAIMzIuMzM4NDkCAAAACTMxLjY5NzI3MgIAAAAJMjkuMzE4MjY2AgAAAAkyNy45MDIzODECAAAABzI3LjY2NjQCAAAACTI3LjI3ODk5OQIAAAAJMjkuMTY1MTE1AgAAAAkzMS41NTI5NTYCAAAACTMyLjQxNTM2OAIAAAAJMzMuMDY1NjkxAgAAAAkzNC40MTIxMzMCAAAACTM1LjEwNTc0OQIAAAAJMzQuMTE4NzY3AgAAAAkzMS42ODMwMDYCAAAACDMxLjM5OTM3AgAAAAgzMS42Njc3NAIAAAAJMzIuNDYzOTA3AgAAAAkzMi4zMTkwMjUCAAAACDM0LjIwOTc1AgAAAAkzMi44NDkxMzUCAAAACTMyLjU3NTQwNgIAAAAJMzAuODIwMDAyAgAAAAkyOS40NDAxMzMCAAAACTM0LjgwMzA5NwIAAAAJMzIuNzgxMjY5AgAAAAkzNC4yMTU1NTcCAAAACTMxLjAwMzkxMgIAAAAJMjkuODkxNDM0AgAAAAkzMC43MjE1MTMCAAAACTI4LjE3OTM5OQIAAAAJMjQuMTc0MzM0AgAAAAkyNi4xMTMzNjECAAAACTI0LjU5MDEwMgIAAAAJMjMuNzI4MDI1AgAAAAkyNy4wOTI2MzQCAAAABzIzLjc4MTECAAAACTI0LjM0NDE2MgIAAAAJMjQuMTg2ODM2AgAAAAkyNS4zNDg0NzgCAAAABzIxLjgzMTUCAAAACTIxLjI4MjIyOAIAAAAJMjMuMzMyMjgzAgAAAAkyMi4xNDkwNTUCAAAACDE5LjgyMzEyAgAAAAkxOS4zNTM3MDkCAAAACTIxLjE0NjYwOAIAAAAJMjAuOTk0NTMyAgAAAAkxOS45MDQ5ODgCAAAACTE5LjI2NDE2NwIAAAAJMTku</t>
  </si>
  <si>
    <t>MzExNjM2AgAAAAgxNy4zNDc5NAIAAAAIMTYuMDIwNjkCAAAACTE1LjI3MTE4NAIAAAAJMTEuODUzNTA5AgAAAAkxMy4zNjk2NTUCAAAACDE2LjAyNjc0AgAAAAkxNi42NjEwNDcCAAAACTE3LjYyODY1OAIAAAAJMTcuNDkyNTg3AgAAAAkxNy41MjQxNTECAAAACTE3Ljk1ODU3MwIAAAAJMjMuMDM5MTA0AgAAAAkyNi4xNTU1MjICAAAACTI3LjMyMTA0NgIAAAAJMjcuMDg5Mzg5AgAAAAkyNy4wMTkyMTgCAAAACTI3LjA3NjIzNgIAAAAJMjYuMzM1MDA3AgAAAAgyNy44NjMzOAIAAAAJMjkuMjM3NjE5AgAAAAcyOC41NTA1AgAAAAkzMC4yMTg1NzICAAAACTMwLjIxMTY2MgIAAAAJMjkuNDcyMjY0AgAAAAkyOC4wMDg0OTQCAAAACTI1LjgyODg0NQIAAAAJMjcuNDg0MDE2AgAAAAkyOS4xMjMwNTkCAAAACDMwLjk1NjI2AgAAAAkyOC43OTQwMjMCAAAACTI5Ljg2NDIwNQIAAAAJMzAuMjQxNzI5AgAAAAkzMC4zNDc3MDECAAAACTI5LjE1NzQwOAIAAAAJMjYuNTA5MTEzAgAAAAgyNS40MTA1NgIAAAAJMjcuNTY3OTk0AgAAAAkyNy4wNzgzNTUCAAAABzI1LjgxNTYCAAAACTI1LjgyNTU4MQIAAAAJMjQuNDAzMTc0AgAAAAkyMi4wNTM2NjICAAAACTIxLjk1MDY2MgIAAAAJMjEuNjQ0NTc3AgAAAAkyMi41ODE1NzICAAAACTIxLjA3NzU5NAIAAAAJMjEuMjAwNDIzAgAAAAkyMC44MzE5MzQCAAAACTIxLjcxNjg2</t>
  </si>
  <si>
    <t>OAIAAAAJMjIuNTYxODgyAgAAAAkyMS4xMzEzOTQCAAAACTIxLjA4MjA0NQIAAAAJMjAuODUwNzY2AgAAAAkyMC4wNzk4MzMCAAAACTIwLjAzNzE5NQIAAAAJMjAuNjgzNzQ0AgAAAAkxOC4yODk3NjUCAAAACTE5LjIwMjEzNAIAAAAJMTcuMjU3OTAzAgAAAAkxNi42MzQ2MDYCAAAACTE4LjEyOTc4MgIAAAAJMTcuNTA4MDk0AgAAAAgxOS4zNzg3NgIAAAAJMTkuNjc1Mjk1AgAAAAkxNi44NDI0OTQCAAAACTE4LjQ4NDg1NwIAAAAJMjAuMDQzNDQ4AgAAAAgyMS42NjQ0OQIAAAAJMjIuNDc3NzIyAgAAAAkyMy4wNzYzNTMCAAAACDIwLjkxMDk0AgAAAAkyMi4xNTY3MjECAAAACTIwLjQ1OTI1MQIAAAAJMjAuMDg1MTU3AgAAAAkyMC43MTc0MjgCAAAACTIyLjU2ODg5MQIAAAAJMjIuODIzMzQ5AgAAAAkyNC44NDM0MzYCAAAACTI1LjEyMzk1NAIAAAAJMjcuMDYzMjc1AgAAAAkyNS44ODMyNjUCAAAACTI1LjY3MzI4NgIAAAAHMjQuMzk1MgIAAAAJMjUuNjY4MjE0AgAAAAkyMy41MDI2NTUCAAAACDI0LjM2NDc3AgAAAAkyMy41NjI4MDICAAAACTIzLjAyNDQ1NAIAAAAJMjAuODExMTM1AgAAAAkyMC40NDk2NzYCAAAACTIwLjI1NDE3MgIAAAAHMjAuNDAwOAIAAAAJMjAuOTcyNjQ4AgAAAAkyMS4wNDg3NzcCAAAACTIwLjQ0NTMxNAIAAAAJMTkuNTAzOTEyAgAAAAkyMS4yMjUxMzICAAAACTE5Ljg1MjA3NwIA</t>
  </si>
  <si>
    <t>AAAJMTkuOTA5Mjg4AgAAAAkyMC4xOTE4MjgCAAAACTE5Ljk0MjMxMwIAAAAJMTkuODAxMDc5AgAAAAkxOC41NzIwMzkCAAAACTE4Ljg2OTkzNwIAAAAJMTYuOTcwODQxAgAAAAgxOS45NjU4NwIAAAAIMjAuNjk3MTcCAAAACTIxLjY5MDYzNAIAAAAJMjAuODk3NjAzAgAAAAkxOS40NTQ2NjMCAAAACTE5LjgyMzM2NAIAAAAJMTkuOTEyNDE5AgAAAAkxNi4yNTcxNTICAAAACTE3Ljc1MzUxMwIAAAAJMjAuMjgzMDczAgAAAAkxOS43Njk3NDcCAAAACTIwLjY0MDE2OQIAAAAJMjAuNDAzMjIyAgAAAAkxOS41MTg4MTcCAAAACTIxLjQzMzU1NAIAAAAJMjAuODAyOTI3AgAAAAkxOS4zNTY3NTgCAAAACTE3LjUyOTMyNZfbRl47Jd4ICvsgXzsl3ghQQ0lRUkFOR0VWLkRWTi5JUV9DTE9TRVBSSUNFX0FESi4xMS8xMy8yMDEwLjExLzEzLzIwMjUuLi5ERVNDLk0uSVFfQ0xPU0VQUklDRV9BREoEAAAADhEEALQAAAACAAAABTMyLjQ5AgAAAAUzNS4wNgIAAAAIMzUuODUwODICAAAACTMyLjk5MDY5OQIAAAAJMzEuNTkwNDMxAgAAAAkyOS44NDEwNDQCAAAACTI5Ljk4ODk2NwIAAAAJMzYuODgyMTg5AgAAAAkzNS40NjQ4MjkCAAAACDMzLjM4OTAzAgAAAAkzMi4wNDc1OTQCAAAACTM2LjkxOTIzNgIAAAAJMzcuNjI5NDA4AgAAAAkzOC4wNTc0NTcCAAAACTQzLjA4NDY0NAIAAAAINDUuMjQ5NDYCAAAACTQ1LjYwNTQ1</t>
  </si>
  <si>
    <t>MgIAAAAJNDYuODYwNjY2AgAAAAk0OC44NjU3MDcCAAAACTQ3LjkxMDkyNgIAAAAJNDEuNjc3MjQ1AgAAAAkzOS43NDc1NjgCAAAACTQyLjg1MDE4NgIAAAAINDEuNzk3MzICAAAACTQzLjI4NDQzOQIAAAAJNDQuMzM0NzE2AgAAAAk0Ny4wMjYxNjICAAAACTQ5LjcwNDY5MgIAAAAJNDQuNDk0OTA0AgAAAAk0MS44MjY3NzMCAAAACDQ4LjQ3NzMyAgAAAAg0NS45MTg3MgIAAAAJNDguMDUwNzQyAgAAAAk1Ni4zNTYyNDgCAAAACTU0LjgxNDU2MQIAAAAJNTkuNzYzMzU2AgAAAAk2Ny40NjQ5MDkCAAAACTUyLjQ0NTU3MgIAAAAINjAuMjA5NTICAAAACTUzLjU4NDkzOAIAAAAJNDYuOTg1OTMzAgAAAAk2Mi44MTY4MjkCAAAACDQ4Ljc4NTc4AgAAAAk0OS41OTA5MDkCAAAACTQ5LjExODYwMQIAAAAJNDEuNzExNjMxAgAAAAkzNi4zMzM3NDICAAAACTM0LjA0MzQ0NAIAAAAJMzIuNDQwODI4AgAAAAkyOC43NDE4NjECAAAACTIzLjUwNTg4NAIAAAAJMjAuNTU0NzIzAgAAAAkyMy4yMTk1MTgCAAAACTIwLjg4MzA0MQIAAAAJMTguMzgyNzM3AgAAAAgxNy4xNzk3NgIAAAAJMTYuNzI5ODE5AgAAAAkxMi43ODQyNTMCAAAACTEyLjI3OTQwNwIAAAAJMTAuNzg5NzU3AgAAAAg2Ljg4NzI0MwIAAAAINy4yOTYwMDQCAAAACDguMjc5NDk3AgAAAAg3LjgyMzk5NwIAAAAIOC40NTc5NzICAAAACDcuOTg5OTc0AgAAAAg5</t>
  </si>
  <si>
    <t>LjIxNjkyNwIAAAAINS4xMDczNzUCAAAACTExLjg3NDk4NAIAAAAIMTUuODgyMDYCAAAACTE4Ljk4OTczOAIAAAAJMTUuOTQ0ODU3AgAAAAkxNC43NzIxMTkCAAAACTE3LjUyNTUwMwIAAAAJMTUuOTU5OTY1AgAAAAkxOS41OTYxMzcCAAAACTIwLjY5OTMyNwIAAAAJMTguMTk2MTk2AgAAAAkyMy4yNDQyNjYCAAAACTIyLjgyNDc5OQIAAAAJMjEuMjgzOTg3AgAAAAkxOS4yMjEyMjICAAAACTE2LjI1Njg5OAIAAAAJMTkuNDM4MTI1AgAAAAkyMy4yOTk4NjECAAAACTI4LjcyMjExMgIAAAAJMzAuODEzNDQxAgAAAAkzMi4zMDYzODICAAAACTMxLjU1MjczNAIAAAAJMjkuNzgxMjQyAgAAAAkyNi4wMjcyNDMCAAAACTIyLjc3NDczNAIAAAAJMjEuOTMyMTQ3AgAAAAkyOS41ODM3MjcCAAAACDI5LjYwNTE4AgAAAAkyNy41MDk0NzMCAAAACTI2LjM0NTY5MwIAAAAJMjYuMjEwMDM4AgAAAAkyMi4zNzg2ODcCAAAACTIzLjczOTkzOAIAAAAJMjIuNzg0OTI0AgAAAAkyNC4xNzMwMzcCAAAACTI4LjA5Mjc5NgIAAAAJMjkuNjc5MTk2AgAAAAkzMC43OTk5MDYCAAAACTMyLjM0ODQyNQIAAAAJMzIuNDQwNzY4AgAAAAgzNC4yODc0NAIAAAAJMjYuODgwODQyAgAAAAkzMS4yOTM1ODUCAAAACTMwLjY5NzUxNAIAAAAJMjcuMTE5Nzk4AgAAAAkyNS42ODE2MjcCAAAACTI1LjUyNDU5MgIAAAAJMjQuNTI3MzcyAgAAAAkx</t>
  </si>
  <si>
    <t>OS40MDY4OTQCAAAACTEzLjc3MDA0OQIAAAAJMTkuNTIxNTY0AgAAAAkyMi4zOTAzMjQCAAAACTMxLjk3NTUwNgIAAAAJMjkuMTQwMDM0AgAAAAkyNS43NzYzODYCAAAACTI5LjQ2OTQzMgIAAAAJMzQuMTM5MjI1AgAAAAk0MS4wOTU1NTkCAAAACTQ0Ljg4NDM3NQIAAAAJNDYuOTQyMDkxAgAAAAk0MS41MDUzMTUCAAAACTQyLjIwNzcxMQIAAAAJNDEuMzAzMTEzAgAAAAk0MS45NDcyOTYCAAAACTQwLjI0MjY1OQIAAAAJNDAuOTQ1NTU4AgAAAAk0Ni41Mjc4MDMCAAAACTUxLjI5Mzk3NAIAAAAJNTEuMzQ4MzgzAgAAAAk1NC4wMDA4MTYCAAAACTUwLjA5OTI0NAIAAAAJNDcuNDU1MzA1AgAAAAk0NS4zNzQwNTECAAAACTQzLjUyMTI1MgIAAAAJNDAuMDA4MjA1AgAAAAk0MS43OTg1MDgCAAAACTQwLjgwNTg4NQIAAAAJNDIuNTU2MDU1AgAAAAkzOC44ODA2OTgCAAAACTM4LjI4NTY2MwIAAAAJMzYuODkwNzc1AgAAAAkzNC43OTE3MzYCAAAACTM3Ljk3MjkzMwIAAAAJMzYuNzc3MzA0AgAAAAkzNy42ODU3MTUCAAAACTM2LjExMzE4MQIAAAAJMzguMDYzMjY2AgAAAAkzNC42MzU2NDICAAAACTM0LjI1ODI3OAIAAAAJMzguNTk0NDMzAgAAAAk0MC4xMTI3NTECAAAACTM4LjIxNTk4NAIAAAAJMzkuMDY4NDU5AgAAAAkzOC4zMjE3MTgCAAAACTM5LjE5NjEwMgIAAAAJNDUuOTk4Nzg1AgAAAAk0Ni44MzUxMjcC</t>
  </si>
  <si>
    <t>AAAACDQ4LjE0MTU0AgAAAAk0MS45MDMwMzcCAAAACTQwLjcxNDQzOAIAAAAJNDIuODcyNzkyAgAAAAg0Mi41Mzg3NwIAAAAJMzYuMzEwMjI5AgAAAAk0NC4zMDY2MDQCAAAACTUxLjQwNjg5NgIAAAAJNTEuNDc4NzQ4AgAAAAk1NC43OTcyMDECAAAACTU5LjMxNDIwNgIAAAAJNTkuODE2MDk1AgAAAAk1OS40OTAyMTcCAAAACTU3LjcwMTA4NwIAAAAJNTEuMDc4MDUxAgAAAAk0NS44MTIxMTGX20ZeOyXeCAr7IF87Jd4ISUNJUVJBTkdFVi5eU1BYLklRX0NMT1NFUFJJQ0UuMTEvMTMvMjAxMC4xMS8xMy8yMDI1Li4uREVTQy5NLklRX0NMT1NFUFJJQ0UEAAAAm7goALQAAAACAAAAEDY4NDAuMTk4NzQxMzg3MjMCAAAAEDY2ODguNDU5MDM2ODkwMTYCAAAADzY0NjAuMjYyNjY3MDE5MgIAAAAPNjMzOS4zOTQ1NjcxNjU4AgAAABA2MjA0Ljk1Mzk1MjM4OTYyAgAAABA1OTExLjY4NjcyMzEyNjMzAgAAABA1NTY5LjA2NDY3NDk0NjgxAgAAABA1NjExLjg1MjYwNjgxNzYzAgAAABA1OTU0LjUwNDgyNjk2NTA4AgAAABA2MDQwLjUyNTkzMzg4MTg2AgAAABA1ODgxLjYyNzY0ODIxNDA5AgAAABA2MDMyLjM4NDQxMjI3MzkyAgAAABA1NzA1LjQ0NzkyMDY2OTczAgAAABA1NzYyLjQ4NDg4MzM2OTEyAgAAABA1NjQ4LjM5NzIzNjMxNjc2AgAAABA1NTIyLjMwMTgzNjg5NDY2AgAAABA1NDYwLjQ4MjYyMTE0OTUyAgAA</t>
  </si>
  <si>
    <t>ABA1Mjc3LjUwNzM0NTI2NTU4AgAAABA1MDM1LjY5MTY3ODQ1OTUyAgAAABA1MjU0LjM1NDQwMTI2MjQxAgAAABA1MDk2LjI2OTQ5OTg2MjI0AgAAABA0ODQ1LjY0NzE3NTczMTQ1AgAAABA0NzY5LjgyOTQxMDc5MDY3AgAAABA0NTY3Ljc5ODY0MjI3NTUzAgAAABA0MTkzLjgwMDk1NTI0NzQ3AgAAABA0Mjg4LjA1NDEyMjYzOTkyAgAAABA0NTA3LjY2MTc5MTk1OTI5AgAAABA0NTg4Ljk2MTEzODQ5Nzg1AgAAABA0NDUwLjM4MTMxMTgwOTIxAgAAABA0MTc5LjgyNTQ2MTY2NzM1AgAAABA0MTY5LjQ4MTQwMDYzNTk4AgAAABA0MTA5LjMxMjQ0NDYyMTQ3AgAAABAzOTcwLjE1MzQ0MjQ4NjY0AgAAABA0MDc2LjYwMzgxOTQwMjc4AgAAABAzODM5LjQ5NjU4NjY3NjgxAgAAABA0MDgwLjEwNjU1MjE3OTI0AgAAABAzODcxLjk3NzIyMTQxNjc0AgAAABAzNTg1LjYyNDEwMzU0ODY4AgAAABAzOTU0Ljk5OTAwMTAyNzc3AgAAABA0MTMwLjI4NTc3MzgxOTE2AgAAABAzNzg1LjM4NDg0NTkzMTE0AgAAABA0MTMyLjE0Nzc4MTk2MTg5AgAAAA80MTMxLjkyNjQxMDM3NzYCAAAAEDQ1MzAuNDEzNDUxNjgzNDcCAAAAEDQzNzMuOTM5MTQ4ODA0NDQCAAAACzQ1MTUuNTQ3NTc5AgAAABA0NzY2LjE4Mjk3MjQyODMxAgAAABA0NTY3LjAwMTQ5NDAwOTI0AgAAAA80NjA1LjM3NjY0ODE3NzYCAAAAEDQzMDcuNTM4NzUwNzg5</t>
  </si>
  <si>
    <t>NzECAAAAEDQ1MjIuNjgwMTE5MzY0NTUCAAAAEDQzOTUuMjYzOTcyMTYzMTgCAAAAEDQyOTcuNDk2NjMxODgxODgCAAAAEDQyMDQuMTEwNTQ1NjUzNjQCAAAAEDQxODEuMTc0ODk1NDQwNzkCAAAAEDM5NzIuODkyMjA4NDMwMjUCAAAAEDM4MTEuMTQ5NzQ5NTk4MjgCAAAAEDM3MTQuMjQyNjg5Nzc2NjQCAAAADzM3NTYuMDcxNDY4OTU3MgIAAAAQMzYyMS42MzM0MzA2OTQ2NQIAAAAQMzI2OS45NTkwODU5NDA3NQIAAAAQMzM2Mi45OTg5ODc2NDk2NgIAAAAPMzUwMC4zMDg1MjAyODczAgAAABAzMjcxLjEyNDg4MDI2MzI2AgAAABAzMTAwLjI4NTEyODY1OTU0AgAAABAzMDQ0LjMwNTE1NDg2OTc2AgAAAA8yOTEyLjQzMDUyNDY2MDcCAAAAEDI1ODQuNTkwNzU5OTM0MzECAAAAEDI5NTQuMjIzNjg0MzY4NjMCAAAAEDMyMjUuNTE2MzE2NDY0MDkCAAAAEDMyMzAuNzgxOTUwMDkwNDMCAAAAEDMxNDAuOTgwNjI3NzAyNTQCAAAAEDMwMzcuNTY0NDM1MjU5OTYCAAAAEDI5NzYuNzM3MjcxNzQ0MzMCAAAAEDI5MjYuNDU4MTI4NjA4ODgCAAAAEDI5ODAuMzc4ODU0NDY0MjcCAAAAEDI5NDEuNzYwNjM3NDU3OTMCAAAAEDI3NTIuMDYyODg2MTMyMTgCAAAAEDI5NDUuODMwODg2ODQ1ODECAAAAEDI4MzQuMzk5ODE5NTc1MTUCAAAAEDI3ODQuNDkxMzU4NTIxMjgCAAAAEDI3MDQuMTAwNTc5NzAyNTYCAAAAEDI1MDYu</t>
  </si>
  <si>
    <t>ODQ3MTgyNjI3MjICAAAAEDI3NjAuMTc0MjU2NTYzMTYCAAAAEDI3MTEuNzQ0NDA4MTA0NzMCAAAAEDI5MTMuOTc4MTM5ODg2MDMCAAAAEDI5MDEuNTE3Njc3MDQwNTICAAAAEDI4MTYuMjg4NjMxMDkxMTICAAAAEDI3MTguMzczNDY1MDIyMjMCAAAAEDI3MDUuMjc0NzUxNjI0ODMCAAAAEDI2NDguMDQ5MzY0NzA4NzICAAAAEDI2NDAuODY1OTkwMzI5MjkCAAAAEDI3MTMuODMwNTM4NzIzODECAAAAEDI4MjMuODA5OTM3MzU1MzYCAAAAEDI2NzMuNjEwNTIzMTUxNzQCAAAAEDI2NDcuNTc5OTI3NDgzMDcCAAAAEDI1NzUuMjYzODMwNDUyMTQCAAAAEDI1MTkuMzU5NjcxOTA2MDcCAAAAEDI0NzEuNjUwMjA3OTQyMDECAAAAEDI0NzAuMzAwMDI1MjYwMTkCAAAAEDI0MjMuNDA4ODkxMDYyOTcCAAAAEDI0MTEuNzk3MzI0MjU3MzUCAAAAEDIzODQuMTk1NTE3ODEzODECAAAADzIzNjIuNzE4MjIwMzk3MwIAAAAQMjM2My42MzgxOTcxMjg5NAIAAAAQMjI3OC44NjY4OTA2MTM5NAIAAAAQMjIzOC44MjY2ODE3MDc1NQIAAAAOMjE5OC44MTA0NDkwODgCAAAAEDIxMjYuMTUzMjk3MDI5ODQCAAAAEDIxNjguMjcyMDg5NjM3MjkCAAAAEDIxNzAuOTQ2OTU3NjkyNDUCAAAAEDIxNzMuNjAzODU5ODg4MzUCAAAAEDIwOTguODU1MjI2NTA1NjECAAAAEDIwOTYuOTY0MTk1MDcwNTECAAAAEDIwNjUuMjk2MzAxMDA1MTYC</t>
  </si>
  <si>
    <t>AAAAEDIwNTkuNzQxMTc2NjAxMTYCAAAAEDE5MzIuMjI2Mzk0Nzk3MTECAAAAEDE5NDAuMjM5Njc3ODE4NDUCAAAAEDIwNDMuOTM2ODYyNjYwNzICAAAAEDIwODAuNDA2ODI4NjE4MTYCAAAAEDIwNzkuMzU5ODM3NDY3MTcCAAAADzE5MjAuMDI2NTUxNjM5NwIAAAAQMTk3Mi4xODQ2ODg3MTA5MgIAAAAQMjEwMy44MzUzNjUxMzcwNgIAAAAQMjA2My4xMTE4MzIyMjM2NwIAAAAQMjEwNy4zODk1NzgzNTUxMgIAAAAQMjA4NS41MTM2NTMyOTc1OQIAAAAQMjA2Ny44ODcyNDA3NTg1MQIAAAAQMjEwNC41MDMyNDkzMjQzNAIAAAAQMTk5NC45OTA0MTIwNTQ2OAIAAAAQMjA1OC45MDIzNzg4NTY4OQIAAAAQMjA2Ny41NjIwNDQ1MjcwMgIAAAAQMjAxOC4wNTQ1MDMyOTYzNQIAAAAQMTk3Mi4yODUxNDUwNDk5NgIAAAAQMjAwMy4zNjc2OTU0NTEyNQIAAAAQMTkzMC42NzM4NzA3NDU0OAIAAAAQMTk2MC4yMzEyNDAzNjM4NAIAAAAQMTkyMy41NzI2NjA2NTgzNQIAAAAQMTg4My45NTAxMzA0MjA2MQIAAAAQMTg3Mi4zMzUxNzkyMTcyOQIAAAAQMTg1OS40NDkzNzE5OTEyMgIAAAAQMTc4Mi41ODY5NjY3NjkzOAIAAAAQMTg0OC4zNTY1MjA5NDE5NAIAAAAQMTgwNS44MTI2ODg2MDA5NAIAAAAQMTc1Ni41NDQ2MzM2MDc0OQIAAAAQMTY4MS41NDY2NjIxMTIxNQIAAAAPMTYzMi45NzExNTI0MzUxAgAAABAxNjg1Ljcy</t>
  </si>
  <si>
    <t>NTAxNTg0OTY3AgAAABAxNjA2LjI3NzYwNzczNzI3AgAAABAxNjMwLjc0MTg4ODgxNTgyAgAAABAxNTk3LjU2NTY3MDAyNDc4AgAAABAxNTY5LjE4NTg3MjQ2ODQ1AgAAABAxNTE0LjY3ODI2NzUzNzg0AgAAABAxNDk4LjExMDkyNTUyMDc3AgAAABAxNDI2LjE4Nzk3ODA4MDU2AgAAABAxNDE2LjE4MTU2OTkxNzYzAgAAABAxNDEyLjE1Nzk3Mjc1MDQ1AgAAABAxNDQwLjY3NDUwMjYzNjEzAgAAABAxNDA2LjU3NTY2ODgwMTQzAgAAAA8xMzc5LjMyMzkxNjc3ODcCAAAAEDEzNjIuMTU4NzQ1NDQwNjYCAAAAEDEzMTAuMzI5MDA3MjI2MDcCAAAAEDEzOTcuOTExOTk1ODU3NjUCAAAAEDE0MDguNDY3ODYwNDE5NDICAAAADzEzNjUuNjgyNzE1NTYwNwIAAAAQMTMxMi40MDk1OTc0MzIzMQIAAAAQMTI1Ny42MDQ4MDQ1MzQzNgIAAAAQMTI0Ni45NjAwNjcwNzQxMgIAAAAQMTI1My4yOTYyNjQ0NTc0NAIAAAAPMTEzMS40MjAzNjAwODMzAgAAABAxMjE4Ljg5MzYyMzU5NDE1AgAAABAxMjkyLjI4MjgwNTA3NDkyAgAAABAxMzIwLjYzOTA0OTI2Mjg0AgAAABAxMzQ1LjE5NzMzNTQyNDQ1AgAAABAxMzYzLjYxMjIxMDMwNDg0AgAAABAxMzI1LjgyNjcxNzUxMTEyAgAAAAsxMzI3LjIyNDE5MQIAAAALMTI4Ni4xMjA5MTICAAAACzEyNTcuNjM1OTg3AgAAAAsxMTgwLjU1Mjk4MZfbRl47Jd4ICvsgXzsl3ghQQ0lRUkFO</t>
  </si>
  <si>
    <t>R0VWLkNWWC5JUV9DTE9TRVBSSUNFX0FESi4xMS8xMy8yMDEwLjExLzEzLzIwMjUuLi5ERVNDLk0uSVFfQ0xPU0VQUklDRV9BREoEAAAAyoABALQAAAACAAAABjE1Ny43MgIAAAAGMTU1LjI5AgAAAAUxNjAuNgIAAAAKMTQ5Ljk3MDUxNQIAAAAKMTQxLjYxMzU0NgIAAAAKMTM1LjE5NDk5NwIAAAAKMTMyLjk0Mjc1NAIAAAAKMTYzLjQ1NzI0OQIAAAAKMTU0Ljk4NTg4NQIAAAAJMTQ0LjE3MjgyAgAAAAoxMzkuOTY5MTA4AgAAAAkxNTYuNDg0MzgCAAAACjE0Mi4zNjMwMzMCAAAACjE0MC44ODAyODQCAAAACjE0MS41MzA3ODECAAAACjE1MS44MDg1MjgCAAAACjE0Ny45NzcxMjkCAAAACjE1My41Mzk3NTICAAAACjE1MS4wNDAxNjICAAAACTE0Ny43MzQwOAIAAAAKMTQyLjM2NzU1MQIAAAAKMTM2LjU4NzY2MQIAAAAKMTM4LjE5MDQzMwIAAAAKMTMzLjAzOTMyOAIAAAAKMTMzLjYxMjA5OAIAAAAKMTU0LjU5ODcyNAIAAAAKMTQ3LjcwNDAzNQIAAAAKMTQ4LjYyMjgyNQIAAAAKMTQyLjg5MjU5MQIAAAAKMTM2Ljc4MDk0OAIAAAAKMTUxLjYwNjE3MwIAAAAKMTQ2LjczMTg5NwIAAAAKMTQ0LjU4MjUzOQIAAAAKMTU1LjEyNzA3NgIAAAAKMTYwLjAwMzIxMQIAAAAKMTYzLjQwODQ4MwIAAAAKMTYwLjAyMjI4MwIAAAAKMTI3LjA4OTAwOAIAAAAKMTM5LjgxODI1NAIAAAAKMTQzLjU3MzU2MQIAAAAKMTI2Ljkx</t>
  </si>
  <si>
    <t>NzY5NgIAAAAKMTUzLjExMTIzNgIAAAAKMTM2LjIyMDEyNwIAAAAKMTQxLjU3NjA3MwIAAAAKMTI1LjIwMzkyMQIAAAAKMTEzLjAwMTMwNgIAAAAKMTAwLjk3MjM4NAIAAAAJOTcuMTE3NjIzAgAAAAk5Ny4zODU5NzQCAAAACTg2LjI5NDA2MQIAAAAJODIuMzEzMjIxAgAAAAk4NS40NDgyNDYCAAAACTg3LjkwNzM2OQIAAAAJODcuMTEwMDQyAgAAAAk4NS40NTk2NTgCAAAACTg2Ljg4NTc4MgIAAAAJODIuOTE0MTkzAgAAAAk2OS42NTgyNDICAAAACTY5LjA0NTA1NAIAAAAJNzEuMjc3MDYxAgAAAAk1NS45OTgxODUCAAAACTU4LjAxMjUwOQIAAAAJNjcuNjI0ODU5AgAAAAk2Ni42NzE3MzUCAAAACTcwLjg3MzQ2OAIAAAAJNzIuODM1MzM2AgAAAAk3Mi4wMTYzNjMCAAAACTU2LjcyMDcxNAIAAAAJNzMuMDY1Mjk3AgAAAAk4Mi44OTg4MzMCAAAACTkzLjI0Mzc3OAIAAAAJOTAuNjI4NTI2AgAAAAk4OC45ODU3MDUCAAAACTkwLjg3MDU0MQIAAAAJOTAuMTk2MjkxAgAAAAk5My4zNjYyNzkCAAAACTk0LjM3NDk0NwIAAAAJODYuMzQzNTIxAgAAAAk5MC4xNjYwNDQCAAAACTkyLjUwOTE4OQIAAAAIODkuODA1NTYCAAAACTg1LjI0NjE2MwIAAAAJODAuODg5MDU0AgAAAAk4OC40MzU5MjQCAAAACTgyLjIxMjA5MgIAAAAJOTAuMDM5MzYxAgAAAAk4Ny4yMjY1NTECAAAACTkyLjA5NDQwMgIAAAAJOTIuMjExMDk3</t>
  </si>
  <si>
    <t>AgAAAAk5MC42NTc1OTICAAAACTkwLjQ1OTU1MgIAAAAJODIuNDU1NDk4AgAAAAk4MC45MjI2NTMCAAAACTg5LjczOTc1MgIAAAAJODkuNjI1MjA2AgAAAAk4NS4xODY1NDMCAAAACTgyLjE5Nzc0MwIAAAAJODMuMzM5NjczAgAAAAk3Ni4zMzIwNDgCAAAACTc2LjY3NTIxOAIAAAAJNzMuMjYyNDM3AgAAAAk3Mi42NjU1NTECAAAACTc0LjE3MjE4OAIAAAAJNzQuNjM3OTM2AgAAAAg3OC4yMDQwNAIAAAAJNzYuNjcwNzM1AgAAAAk4MS4wNDMwNjcCAAAACTc2LjgxNTMzMgIAAAAJNzEuNDExMzU2AgAAAAk3MC4xNjM3ODgCAAAACTY4LjU2ODUzNgIAAAAJNjkuMTM1MzY5AgAAAAk3MC43MjA3MzMCAAAACTY4LjEzNjkyNwIAAAAJNjguMjExOTExAgAAAAk2My42ODU4MTMCAAAACTU1LjcwMTcyMQIAAAAJNTcuMDAxNDU1AgAAAAk1OS4zMDIwODECAAAABzYwLjE5ODYCAAAACTU5LjE4NTcwMgIAAAAJNTEuMzcwNjg4AgAAAAk1Mi43NDQ4MjgCAAAACTU2LjkwNTY4MgIAAAAINjIuMDQ0NDMCAAAACTY2LjI0NDE4MgIAAAAJNzAuNzIzMjIxAgAAAAk2Ni44NTE0NjUCAAAACTY3LjkzNDAyOAIAAAAJNjQuNjU2MDc5AgAAAAk3MC43NDE0MzECAAAACTY4LjY1NDEyMwIAAAAJNzQuOTQ2MjE0AgAAAAk3NC41NTI1ODICAAAACTgwLjg4MTkyOQIAAAAJODAuMDcwMTYzAgAAAAk4MC44ODE3NjkCAAAACDc2LjA3NDA5</t>
  </si>
  <si>
    <t>AgAAAAk3Ny4xMDcyNTYCAAAACTczLjA0NjcxNgIAAAAJNzAuODQ3NTEzAgAAAAk2Ny45NzA4MzgCAAAACDc2LjA1Njk1AgAAAAk3NC41NTI5ODICAAAACDcyLjQzNDY5AgAAAAk3My4zNjQ1NzgCAAAACTcyLjcxODQ4NwIAAAAJNzUuMzkyNTQzAgAAAAk3MC44NzEwMjYCAAAACTczLjUxMjA3MQIAAAAJNzIuNDg0MzUxAgAAAAk3MC41ODkyMTkCAAAACTY5LjU5NzA5NwIAAAAJNjcuODgwNDQ1AgAAAAk2My43NDgwNzkCAAAACTYyLjMwMzgxNAIAAAAJNjQuNDMwODg4AgAAAAk2OC4xMjQyNDQCAAAACTY1LjU1MjYzNQIAAAAJNjMuNTM2MDg3AgAAAAk2MS4xNzA0NDQCAAAACTU3LjAwMTU3NgIAAAAJNjEuMjMzOTQyAgAAAAk2MS42MDc0NTkCAAAACTYyLjcwNTAyNwIAAAAINTguODA2NDQCAAAACTYwLjY3NjkzMQIAAAAJNTguNjM1MzU4AgAAAAk1OS40MzcxODICAAAACTUyLjM4NzMyNwIAAAAJNTUuOTIzNTcxAgAAAAk1OC4zODY2NDUCAAAACTU3LjcyNDMwOAIAAAAJNTguODg2MjAzAgAAAAk2MC45NTc1MzQCAAAACTU5Ljg3MTM5NAIAAAAJNTcuNzg4MjMyAgAAAAg1Mi40ODA4MgIAAAAINTAuNDQ2MzgCAAAACTQ0Ljc2MzIxNZfbRl47Jd4IHiIhXzsl3ghQQ0lRUkFOR0VWLkNPUC5JUV9DTE9TRVBSSUNFX0FESi4xMS8xMy8yMDEwLjExLzEzLzIwMjUuLi5ERVNDLk0uSVFfQ0xPU0VQUklDRV9BREoE</t>
  </si>
  <si>
    <t>AAAAT4YEALQAAAACAAAABTg4Ljg2AgAAAAU5NC41OQIAAAAFOTguOTcCAAAACTk0LjU1OTkxOAIAAAAJODkuMDA1NzM4AgAAAAk4NC42NTE2NTcCAAAACTg3LjY0NDg5NwIAAAAKMTAzLjI4MTcyMgIAAAAJOTcuNTA4ODgyAgAAAAg5Ni40MTE4MQIAAAAJOTYuNzQzNDkxAgAAAAoxMDUuNjg5MTE4AgAAAAoxMDYuMTE4MjAzAgAAAAoxMDEuOTkxMjc2AgAAAAoxMTAuMjM1NDQyAgAAAAoxMDYuOTUyNjk0AgAAAAoxMTAuMDExMjMzAgAAAAoxMTIuMDMxMDIzAgAAAAoxMjAuMDU4MTUzAgAAAAoxMjEuNjQ0NjU2AgAAAAoxMDcuNTU3MjcyAgAAAAoxMDYuMTU5NjI0AgAAAAoxMTAuMTQ1MjM2AgAAAAoxMDkuNjcwNzU5AgAAAAoxMTIuMTcwMzAzAgAAAAoxMTMuMTE0NDk4AgAAAAoxMTEuODI2MTg2AgAAAAoxMTAuMTE2MjEyAgAAAAk5Ni45MTc2MDcCAAAACTkyLjMzMTIzNQIAAAAJOTUuMTc4NTgyAgAAAAk5MS43NzQzOTICAAAACTk1LjAxNTY1MgIAAAAJMTExLjU0NTU0AgAAAAoxMDguMDAzMzk0AgAAAAoxMTIuMzQ1Njk1AgAAAAoxMTQuMjU1ODM3AgAAAAk5Mi43MzQ4OTECAAAACTk3Ljc3MTY2MwIAAAAJODYuNjQ0NTU3AgAAAAk3OS44NjgwODcCAAAACTk5LjE1MjQyNQIAAAAJODMuOTE1MTM3AgAAAAk4Ny44NTA4NTUCAAAACTgzLjA4NzAyOQIAAAAJNzcuMjMyOTgxAgAAAAc2Mi45MDU0AgAAAAk2</t>
  </si>
  <si>
    <t>MC45NDk2OTMCAAAACTY0LjczODk1MQIAAAAJNTguNTQ2OTAyAgAAAAk0Ny45NzI2OTQCAAAACTQ4LjQzMDU2NAIAAAAJNTIuMjEyNjYxAgAAAAk0Ny43ODg3MzECAAAACTQzLjUwNjM3NwIAAAAJNDUuMDYzMjE1AgAAAAk0NC4yNDY1MTMCAAAACTMzLjc0NDg0MQIAAAAJMzMuNzExMTIxAgAAAAkzMy4zNDg2MzYCAAAACTI0LjEyNjMzOQIAAAAIMjcuMzQ3NDgCAAAACTMxLjU1Mjg2MwIAAAAJMzEuMTM2NDg4AgAAAAkzNC42Mzg3NDYCAAAACDM0Ljc3MDY0AgAAAAkzNC4zNjEwODICAAAACTI1LjEzODI3NAIAAAAJMzkuNTE5MzI1AgAAAAg0OC4xNjQ1NAIAAAAJNTIuNzAzMDEzAgAAAAk0OC41Nzc4NjUCAAAACTQ0LjczNjM3MwIAAAAJNDUuODMyMzA3AgAAAAk0MS45NzEzODkCAAAACTQ3LjUyMTQ1OAIAAAAINDguODE3NzMCAAAACTQ3LjE4NTEzNwIAAAAJNTAuMjYzOTkxAgAAAAk1My4xNDY2ODUCAAAACTU0LjAzMDYwNQIAAAAJNTMuNjU5NTU4AgAAAAk0OS40MjY0MDcCAAAACTUyLjQ2MjU0NAIAAAAJNTUuNDExNDgxAgAAAAk2MS4wOTk4MjUCAAAACTU3Ljk2NTg5MwIAAAAJNTYuOTcxMjQ1AgAAAAk1NC43MzM1MTICAAAACTUyLjk4MDM0MgIAAAAJNTEuMjgyODE5AgAAAAk0Ni40MjA3MzgCAAAACTQyLjUyMTY3OAIAAAAJNDUuNzk4NDQxAgAAAAk0Mi43NDU3MzECAAAACTM5LjYyMjkzMwIAAAAJ</t>
  </si>
  <si>
    <t>MzkuODMzMTk2AgAAAAkzOC43NjkyMDQCAAAACDMzLjgxOTQ1AgAAAAkzNS4xNDQwMzICAAAACTMzLjg0NTE1MQIAAAAJMzQuNDA3MTgzAgAAAAkzNi42ODA5NzYCAAAACTM4LjE4MTU5NgIAAAAJMzYuNDIwNjY0AgAAAAkzNy4xMzMxNDICAAAACDM4LjE4NDA4AgAAAAgzNi45NTAzNwIAAAAJMzMuMDg5MzE1AgAAAAkzMi45MTQxNTkCAAAACTMxLjA4MTgwOQIAAAAIMzAuOTA3NjYCAAAACTMyLjgxNjIyOAIAAAAJMzIuOTU5MjM0AgAAAAkzNS43NjQ0OTYCAAAACDMwLjEzNjc3AgAAAAkyNS4zMTcyODICAAAACTI5LjAyMDEyOQIAAAAJMzQuNjcxMTgyAgAAAAg0MC4xMzY1OQIAAAAJMzkuNjE2NzgzAgAAAAkzNS4xMzkwNjMCAAAACTM2LjAxMDk0NgIAAAAJMzYuODgyODI4AgAAAAk0NC4zOTcxNjYCAAAACTQ2LjAzODI5MgIAAAAHNDguNTUzMgIAAAAHNDQuNTA3MQIAAAAJNDYuNjA4Nzg0AgAAAAk0NC41Mzc2MjECAAAACDQ4LjgzNzIyAgAAAAk0Ni43MjI3NzkCAAAACTUxLjAyMjM3OAIAAAAJNTMuNTgyNjk2AgAAAAk1Ni44NzM4NDUCAAAACTU3Ljc3MDE1OAIAAAAJNTkuNTI2NDI5AgAAAAk1NS41MDYxNTYCAAAACTUxLjE0MzY4MgIAAAAJNDguNDE4MjIxAgAAAAk0NS43Njg0NjgCAAAACTQ0LjIyODc1OQIAAAAJNDguMTEwMjY3AgAAAAk0OS41NzQzNDQCAAAACTQ5LjkzNTI1NgIAAAAJNDYuODY1</t>
  </si>
  <si>
    <t>ODQ5AgAAAAk0NC43MDE1NjUCAAAACTQzLjczMDY3MgIAAAAJNDAuMzYxNzA4AgAAAAk0MC45MjIxMDICAAAACTM5LjkxNDQ2OQIAAAAJMzkuNjgzMzY4AgAAAAkzOC4yNjM3NDcCAAAACTM3Ljg2NTUwNgIAAAAJMzcuODU4OTc4AgAAAAkzNy4xNzM0ODICAAAACTM3Ljc2NzU3OAIAAAAJMzYuODk5NzM1AgAAAAkzNi42NDgwNTgCAAAACTM1LjEzMTU0MgIAAAAJMzUuNjQxNTczAgAAAAgzMy4yNjg4NwIAAAAGMzQuMzg5AgAAAAkzNi40OTE4MDMCAAAACTM2Ljc1MTA1MwIAAAAJMzIuNDUyODI5AgAAAAkzNC42Njk5NTUCAAAACTMzLjkzMjQ5OQIAAAAIMzMuMTM3OTUCAAAACTI5LjgzMzIyNQIAAAAJMzIuMDcxMTg4AgAAAAkzMy45MTgwOTcCAAAACTM1LjExNDQ4NwIAAAAJMzQuMTk0NDc3AgAAAAkzNi41MDg0NTkCAAAACTM2Ljk1NzM1MwIAAAAJMzYuMDM2NDI3AgAAAAkzMi43Nzg4MTcCAAAACDMxLjIzNzU4AgAAAAkyNy42MDAwNzaX20ZeOyXeCAr7IF87Jd4IUENJUVJBTkdFVi5YT00uSVFfQ0xPU0VQUklDRV9BREouMTEvMTMvMjAxMC4xMS8xMy8yMDI1Li4uREVTQy5NLklRX0NMT1NFUFJJQ0VfQURKBAAAAEIzBgC0AAAAAgAAAAoxMTMuMzY4NDExAgAAAAoxMTEuNzcyMzcxAgAAAAoxMTMuMjk5MDE4AgAAAAoxMDkuNjUxNjQ1AgAAAAoxMDUuODgwMDM3AgAAAAoxMDAuNDc3OTk0AgAAAAoxMDIu</t>
  </si>
  <si>
    <t>ODAxODY0AgAAAAkxMTUuNzQ1NzcCAAAACjEwOC4zNDkyNTICAAAACjEwMy4wNDgwMDECAAAACjEwMy43NjE4MDQCAAAACjExMy43ODM5NzcCAAAACTExMS43Mjc2NwIAAAAKMTEyLjE0ODYzNAIAAAAKMTEyLjgzNzQ4NAIAAAAKMTEyLjU1MzIxNAIAAAAKMTA5LjI1OTg1MwIAAAAKMTExLjI5MDkxNwIAAAAJMTExLjM0NTExAgAAAAkxMDkuNDMzOTcCAAAACTk4LjQwMDE5NAIAAAAJOTUuODk5MDYyAgAAAAk5My4yNTkyOTYCAAAACTk1LjgzMzc2NwIAAAAJOTcuODQwMDM0AgAAAAoxMDguNjgyMzkyAgAAAAoxMDIuNzc1OTQxAgAAAAk5OC4zMTg4ODQCAAAACTk4LjMyODA1MgIAAAAJOTMuNjc5ODE3AgAAAAoxMDcuNTYyMTMzAgAAAAk5OS42NzI2NjgCAAAACTk5Ljg5OTg5OQIAAAAJMTA0LjYzOTE1AgAAAAk5OS40ODg4MjICAAAACjEwMC40MjY4ODUCAAAACTk5LjE1MDY0NgIAAAAHNzguMTIzMwIAAAAJODUuNTMyMDg0AgAAAAk4NS44OTY0OTkCAAAACTc1Ljg5MTYzNQIAAAAJODUuMDcyMzYxAgAAAAk3NC43ODAwMzYCAAAACTcyLjQ0NjcyNAIAAAAJNjguNzg4ODYxAgAAAAk2NS45MDA0MTkCAAAACTUzLjA4NjQ0OQIAAAAJNTEuOTE1MjMzAgAAAAk1NS4xOTAzNTUCAAAACTUwLjM1MzYwMQIAAAAJNDYuNjcyNTMyAgAAAAk0OC41NDg3MDQCAAAACDUzLjE5NTI4AgAAAAk0OS4yMjMzNDMCAAAACDQ3</t>
  </si>
  <si>
    <t>LjU3NzMxAgAAAAk0Ni40MDUzMzMCAAAACTQ1LjE5MTc5NQIAAAAJMzYuNjQ4MTg3AgAAAAkzMy42ODk1MjQCAAAACTMxLjE2NDAzNgIAAAAJMjYuMDMyNTgzAgAAAAkyNy4zOTcyNTkCAAAACTMxLjg3NDM1MgIAAAAJMzIuOTMyNTAzAgAAAAkzNC45OTg2MTECAAAACTM1LjU4NTU3MwIAAAAJMzUuNjc2NDQ3AgAAAAkyOS4xNTA3MzUCAAAACTM5LjQ5MjA2OAIAAAAJNDcuMDE2NDQ0AgAAAAk1Mi44MTQwMjkCAAAACTUxLjU2NTIwMgIAAAAJNTAuNTMxOTQ4AgAAAAk1Mi44MDUzOTkCAAAACTUxLjIxMjQ4OAIAAAAJNTQuOTI2ODY2AgAAAAk1Ni42MDM2MjgCAAAACTUyLjI3NTA3MgIAAAAJNTguNjI3NzI1AgAAAAk1OS4wMDc0NzYCAAAACTU3LjcxNDg2MgIAAAAJNTIuOTI4MDc5AgAAAAk0OS4yNTE3MTUCAAAACDU3LjQyMDYxAgAAAAg1Ni45NzMwNwIAAAAJNjAuNzkxMjk1AgAAAAk1Ny4zMjM0MzECAAAACTU3LjY4NjU1NwIAAAAINTguNTQ5OTgCAAAACTU3LjQ5NTQ3MQIAAAAJNTQuNDczMzc1AgAAAAk1Mi4yNzM0MjICAAAACTUzLjA2NTEyNQIAAAAJNjAuNTQ1MTk2AgAAAAk1OC4wMDY4NzUCAAAACDU3Ljc2NDE0AgAAAAk1Ny4yNzU2NzYCAAAACTU2LjMzNDI1MgIAAAAJNTIuNDUxNzM4AgAAAAk1NC40NzMxNDECAAAACTU0Ljk0MjczNwIAAAAJNTQuNzg2MjA1AgAAAAk1NS4wNDkwMjUCAAAACDU1</t>
  </si>
  <si>
    <t>LjI5MTc0AgAAAAk1NC44MjY1MzcCAAAACTU2LjA0Njc1MgIAAAAJNjAuMzAyNTM3AgAAAAk1OC4zMjQ5NjcCAAAACTU1LjE3NzM1MwIAAAAHNTcuNzk5OAIAAAAJNTcuNzA3MDg3AgAAAAk1OC40MDc2NTYCAAAACTYxLjU1MjkzNgIAAAAINTguNDUzNjICAAAACTU3LjU2MjczMgIAAAAJNTQuNDMwNjQyAgAAAAk1Mi4xOTA2NDQCAAAACDUwLjIzNzAxAgAAAAg1MC4zMDE1NAIAAAAJNTIuNjk1NjIyAgAAAAk1Mi45MzExMjcCAAAACTQ3LjU2MzgwNgIAAAAJNDguMTMzMTY0AgAAAAk1MC4yMDMxNTYCAAAACTUyLjczMjAxMQIAAAAJNTMuOTk5NjA4AgAAAAc1NC45MjA3AgAAAAg1My40MzA5MgIAAAAJNTUuNjU2MTYxAgAAAAk1NC41NDE1OTUCAAAACTU3LjY3OTgyNwIAAAAJNTYuNDg4MTcyAgAAAAk1OS45MDUxNDgCAAAACTU4LjI1NzQ2MgIAAAAJNjEuNjA4NTgyAgAAAAk2MC44NjI0OTkCAAAACTYxLjkzMjg1MwIAAAAJNjEuODQwNTgxAgAAAAk2Mi41NzIyMzECAAAACTU5LjY4MjIxNAIAAAAJNTguODIwNzA3AgAAAAk1NS45MTM0OTQCAAAACTYxLjM5ODA2NAIAAAAJNTYuNzE0MzM4AgAAAAk1NC4wMDUwMTUCAAAACTUxLjg0NzcwNwIAAAAJNTIuNTIyNjE5AgAAAAk1Ni4xMDU5NjYCAAAACDU0LjA3MTE5AgAAAAk1NC4xNDMwMDYCAAAACDUyLjg5MTM5AgAAAAk1My41NTcwNjQCAAAACTUzLjIyNDIy</t>
  </si>
  <si>
    <t>SC5JUV9MVE0uMTIvMzEvMjAxNS5MLi5VU0QuSAUAAAAAAAAACAAAABQoSW52YWxpZCBJZGVudGlmaWVyKasPlV07Jd4I58KZKkUl3gg6Q0lRLi5JUV9UT1RBTF9SRVZfMVlSX0FOTl9HUk9XVEguSVFfTFRNLjkvMzAvMjAxNC5MLi5VU0QuSAUAAAAAAAAACAAAABQoSW52YWxpZCBJZGVudGlmaWVyKasPlV07Jd4IbV6RKkUl3gg6Q0lRLi5JUV9UT1RBTF9SRVZfMVlSX0FOTl9HUk9XVEguSVFfTFRNLjYvMzAvMjAxOS5MLi5VU0QuSAUAAAAAAAAACAAAABQoSW52YWxpZCBJZGVudGlmaWVyKasPlV07Jd4IOA6uKkUl3gg6Q0lRLi5JUV9UT1RBTF9SRVZfMVlSX0FOTl9HUk9XVEguSVFfTFRNLjkvMzAvMjAxNi5MLi5VU0QuSAUAAAAAAAAACAAAABQoSW52YWxpZCBJZGVudGlmaWVyKasPlV07Jd4I26SeKkUl3gg6Q0lRLi5JUV9UT1RBTF9SRVZfMVlSX0FOTl9HUk9XVEguSVFfTFRNLjMvMzEvMjAxNi5MLi5VU0QuSAUAAAAAAAAACAAAABQoSW52YWxpZCBJZGVudGlmaWVyKasPlV07Jd4IlnCbKkUl3gg6Q0lRLi5JUV9UT1RBTF9SRVZfMVlSX0FOTl9HUk9XVEguSVFfTFRNLjMvMzEvMjAxMy5MLi5VU0QuSAUAAAAAAAAACAAAABQoSW52YWxpZCBJZGVudGlmaWVyKasPlV07Jd4It8WFKkUl3gg6Q0lRLi5JUV9UT1RBTF9SRVZfMVlSX0FOTl9HUk9XVEguSVFfTFRNLjMvMzEvMjAyMC5MLi5VU0QuSAUAAAAA</t>
  </si>
  <si>
    <t>AAAACAAAABQoSW52YWxpZCBJZGVudGlmaWVyKasPlV07Jd4I0S6yKkUl3gg7Q0lRLi5JUV9UT1RBTF9SRVZfMVlSX0FOTl9HUk9XVEguSVFfTFRNLjEyLzMxLzIwMTIuTC4uVVNELkgFAAAAAAAAAAgAAAAUKEludmFsaWQgSWRlbnRpZmllcimrD5VdOyXeCNaigypFJd4IO0NJUS4uSVFfVE9UQUxfUkVWXzFZUl9BTk5fR1JPV1RILklRX0xUTS4xMi8zMS8yMDE4LkwuLlVTRC5IBQAAAAAAAAAIAAAAFChJbnZhbGlkIElkZW50aWZpZXIpqw+VXTsl3ggQT6sqRSXeCDpDSVEuLklRX1RPVEFMX1JFVl8xWVJfQU5OX0dST1dUSC5JUV9MVE0uOS8zMC8yMDEyLkwuLlVTRC5IBQAAAAAAAAAIAAAAFChJbnZhbGlkIElkZW50aWZpZXIpqw+VXTsl3ggJp4EqRSXeCDtDSVEuLklRX1RPVEFMX1JFVl8xWVJfQU5OX0dST1dUSC5JUV9MVE0uMTIvMzEvMjAxNi5MLi5VU0QuSAUAAAAAAAAACAAAABQoSW52YWxpZCBJZGVudGlmaWVyKasPlV07Jd4IfCugKkUl3gg6Q0lRLi5JUV9UT1RBTF9SRVZfMVlSX0FOTl9HUk9XVEguSVFfTFRNLjkvMzAvMjAxMy5MLi5VU0QuSAUAAAAAAAAACAAAABQoSW52YWxpZCBJZGVudGlmaWVyKasPlV07Jd4IZOSJKkUl3gg6Q0lRLi5JUV9UT1RBTF9SRVZfMVlSX0FOTl9HUk9XVEguSVFfTFRNLjYvMzAvMjAxMi5MLi5VU0QuSAUAAAAAAAAACAAAABQoSW52YWxpZCBJZGVudGlmaWVyKasP</t>
  </si>
  <si>
    <t>XzFZUl9BTk5fR1JPV1RILklRX0xUTS4zLzMxLzIwMTguTC4uVVNELkgFAAAAAAAAAAgAAAAUKEludmFsaWQgSWRlbnRpZmllcimrD5VdOyXeCF4wpypFJd4IOkNJUS4uSVFfVE9UQUxfUkVWXzFZUl9BTk5fR1JPV1RILklRX0xUTS42LzMwLzIwMTEuTC4uVVNELkgFAAAAAAAAAAgAAAAUKEludmFsaWQgSWRlbnRpZmllcimrD5VdOyXeCKdpeSpFJd4IOkNJUS4uSVFfVE9UQUxfUkVWXzFZUl9BTk5fR1JPV1RILklRX0xUTS4zLzMxLzIwMTIuTC4uVVNELkgFAAAAAAAAAAgAAAAUKEludmFsaWQgSWRlbnRpZmllcimrD5VdOyXeCJkkfipFJd4IOkNJUS4uSVFfVE9UQUxfUkVWXzFZUl9BTk5fR1JPV1RILklRX0xUTS42LzMwLzIwMTQuTC4uVVNELkgFAAAAAAAAAAgAAAAUKEludmFsaWQgSWRlbnRpZmllcimrD5VdOyXeCLywjypFJd4IOkNJUS4uSVFfVE9UQUxfUkVWXzFZUl9BTk5fR1JPV1RILklRX0xUTS4zLzMxLzIwMTEuTC4uVVNELkgFAAAAAAAAAAgAAAAUKEludmFsaWQgSWRlbnRpZmllcimrD5VdOyXeCP27dypFJd4IOkNJUS4uSVFfVE9UQUxfUkVWXzFZUl9BTk5fR1JPV1RILklRX0xUTS4zLzMxLzIwMTAuTC4uVVNELkgFAAAAAAAAAAgAAAAUKEludmFsaWQgSWRlbnRpZmllcimrD5VdOyXeCC5tbipFJd4IO0NJUS4uSVFfVE9UQUxfUkVWXzFZUl9BTk5fR1JPV1RILklRX0xUTS4xMi8zMS8yMDE3</t>
  </si>
  <si>
    <t>NgIAAAAKMTEyLjI3Nzk0OQIAAAAKMTE2LjIwMzYxMwIAAAAKMTExLjg0MTc2NAIAAAAKMTExLjE4NzQ4NwIAAAAKMTA4LjI4Mjg5MwIAAAAKMTEzLjI5OTAxOAIAAAAKMTEwLjMxNTExNwIAAAAJMTA1LjU2NjY1AgAAAAoxMDQuODk3ODQ4AgAAAAoxMDcuNjg3MjY2AgAAAAkxMDguNDMzNzMCAAAACjEwNS44NTA1NzECAAAACjExMy4zNzQxNDQCAAAACjExMC4yMDE2NzECAAAACjEwNy40MzE4OTcCAAAACjExMi42NTcxNDUCAAAACjExMC4xMjMwOTYCAAAACjEwMi40MTI5MDgCAAAACjEwMC40Nzc5OTQCAAAACjEwMS4xOTQ5OTMCAAAACjEwNi4yNjMwOTECAAAACjEwNC40MzY4ODQCAAAACjEwMy4zNjYzMzUCAAAACjEwNS42NjMxNDkCAAAACjEwNC4wNTczMjYCAAAACjEwMC4zNzg1MzECAAAACjEwMS41NDY0MDMCAAAACjExNC41Nzc4OTkCAAAACjExMi40MDc2MDUCAAAACjEwOC45MDM5OTECAAAACDEwNi4xMDExAgAAAAoxMDguMzQ5MjUyAgAAAAoxMDcuNzI2Mzg4AgAAAAoxMDUuMzQxOTg0AgAAAAoxMDUuMDM1MDczAgAAAAoxMDMuMDQ4MDAxAgAAAAoxMDQuODEzMjE2AgAAAAoxMDguMzQzNjQ0AgAAAAoxMDIuNzY4MjY4AgAAAAoxMDQuMDQxNTM3AgAAAAoxMDIuNzEwMzkyAgAAAAoxMDIuMTIxOTg3AgAAAAoxMDYuOTE2MDM5AgAAAAoxMDkuNTQ5MzkyAgAAAAoxMTMuNzgzOTc3AgAAAAoxMTcu</t>
  </si>
  <si>
    <t>NDc4Mzg3AgAAAAoxMTUuMDg2MTg0AgAAAAoxMTUuODcwMzM5AgAAAAoxMDkuOTc2ODQzAgAAAAoxMTQuMzIwNDI2AgAAAAoxMTQuODE3OTI5AgAAAAoxMTguMjYyMTc5AgAAAAoxMTkuNDI5Mzk4AgAAAAoxMTAuODA5MjAzAgAAAAoxMTAuMjgyOTk4AgAAAAoxMDYuMzQxMjQ1AgAAAAoxMDcuNzY2NzgyAgAAAAoxMTIuODM3NDg0AgAAAAoxMTEuMjg3NTcyAgAAAAoxMTMuMDU3NTM0AgAAAAoxMTIuNzk5OTc5AgAAAAoxMTAuOTMwMjYxAgAAAAoxMTEuMzU3MzU0AgAAAAoxMTAuMTYxNDk0AgAAAAoxMDcuNTA0MDI3AgAAAAoxMDcuNTk4OTM3AgAAAAoxMDkuMjU5ODUzAgAAAAoxMDUuMTIxNzk4AgAAAAoxMDMuNTU1NzkxAgAAAAoxMDcuMDEwNDk4AgAAAAoxMTEuMjkwOTE3AgAAAAoxMDcuNjQ2MzkxAgAAAAoxMTMuNTQ5NzY0AgAAAAoxMTEuMDUzMjYxAgAAAAoxMDkuMjA4MDIyAgAAAAoxMTEuMDUzMjYxAgAAAAoxMTIuODYwODQyAgAAAAoxMTMuMzIyMTUyAgAAAAoxMTQuMjYzNjAxAgAAAAkxMDkuNDMzOTcCAAAACjEwNi44NDQ5ODcCAAAACjEwNC43NTQ5NzECAAAACjEwMi4wMzQxODUCAAAACTk5LjY0MjkwNgIAAAAJOTcuNzYwMDA5AgAAAAg5Ny42NTY0NQIAAAAJOTQuOTI4OTcxAgAAAAk5NS4xMTU1MjcCAAAACDk2LjA3NjI5AgAAAAk5MC40MzI5NzQCAAAACTkzLjIzMTMxMgIAAAAJOTUuNzMx</t>
  </si>
  <si>
    <t>MTYxAgAAAAk5My4yNTkyOTYCAAAACDk1LjA1OTU2AgAAAAk5NC4xMTc0NTMCAAAACTkyLjg1ODIwMQIAAAAJOTYuMDY2OTYyAgAAAAk5Ny41NDA3NTQCAAAACTk3LjkwNDUzOAIAAAAJOTUuODk4OTQ3AgAAAAk5OS42MjM5ODYCAAAACTk3LjU2MjczNgIAAAAKMTAyLjY3NDI2NQIAAAAKMTAxLjU1NTgyOQIAAAAJOTkuMDYwMTQ2AgAAAAoxMDguNjgyMzkyAgAAAAoxMDYuMjQyMTY4AgAAAAoxMDcuODY4OTg0AgAAAAoxMDYuODYxNDY4AgAAAAoxMDQuOTI5NjI0AgAAAAoxMDAuMDU4NDE5AgAAAAoxMDEuNzEyOTY1AgAAAAoxMDIuNTI3MDQ5AgAAAAg5OC40ODM5MQIAAAAJOTUuNDk1MTA0AgAAAAk5NS4yNDc1NjUCAAAACDkyLjU0Mjk3AgAAAAk5NC41NzgyOTICAAAACTk4LjMyODA1MgIAAAAJOTMuODgxNTE1AgAAAAk5Ni4zODQ0MTECAAAACTk4LjQ1NjQwNgIAAAAJOTYuOTYyMDAzAgAAAAk5Ni4yMzc3MjECAAAACTk3LjQyMDQwOAIAAAAIOTYuMTQ2MDQCAAAACTk4Ljc4MTkyMQIAAAAKMTA3LjU2MjEzMwIAAAAKMTA1LjQ0NDMzOAIAAAAKMTA1LjQ4MDY5NQIAAAAKMTA0LjU3MTc3MQIAAAAJOTkuNjcyNjY4AgAAAAg5NC4xMDA5NgIAAAAJOTAuNzQ3MDI4AgAAAAk5Ny45NjM4ODkCAAAACTEwMi41MzU3OAIAAAAKMTAwLjY2MzM5NQIAAAAKMTAxLjE0NTEyNQIAAAAKMTA3LjQ4OTQxOQIAAAAKMTAw</t>
  </si>
  <si>
    <t>Ljk1MDAzNgIAAAAKMTA0LjI3ODM1NgIAAAAKMTAyLjIzOTg3MwIAAAAKMTAyLjA1OTQ3NgIAAAAJOTkuNjk2Mjc4AgAAAAk5OS40ODg4MjICAAAACTk4LjAyNzYwOAIAAAAJOTQuNDM3NzEyAgAAAAk5My4zOTE0MTECAAAACTk5LjA5MTk0OQIAAAAKMTAyLjExMzU5NQIAAAAKMTAxLjA5NDM1MwIAAAAKMTAxLjk2MDI1OAIAAAAKMTAwLjQ5MjgxNwIAAAAIOTkuMDUyMjICAAAACTk0LjcyMTQ4MgIAAAAJODguNzUzMjk1AgAAAAk5MC4zOTk2OTECAAAABzc4LjEyMzMCAAAACTc2LjcyNzQ0MwIAAAAJODMuNDAyNTA2AgAAAAk4Ni4zNDYzMzUCAAAACTg1LjUzMjA4NAIAAAAJODcuNTcyMTg0AgAAAAk4NC4xODA5NjYCAAAACTg0LjEwOTM4MwIAAAAJNzguMzgxNzc0AgAAAAk4NS44OTY0OTkCAAAACTc3LjE2NzcyMQIAAAAJNzQuOTE2ODQ4AgAAAAg3Ni4yODE1NQIAAAAJNzcuNTg0MjIxAgAAAAg3Ny4wMDgyMQIAAAAJNzYuMzE2OTk3AgAAAAk4OS4wMjQ2ODECAAAACTg3LjgxMDYyOAIAAAAJODYuNDgxMzcyAgAAAAk4MS40MDM2MTUCAAAACTc4Ljc0NTEwNAIAAAAJODAuNDI5MTA5AgAAAAk3NC43ODAwMzYCAAAACTc0LjY3NDc3NAIAAAAJNzcuMDQzMTc0AgAAAAk3Ni4xNzQ3NjECAAAACTcyLjkxMTYzMgIAAAAJNzQuNzM2MTc3AgAAAAk2OS4wMDgxNTgCAAAACTc0LjQ5MDU2NQIAAAAJNzMuNzYyNTAx</t>
  </si>
  <si>
    <t>AgAAAAk2OC4yODAwOTQCAAAACTY3Ljg1OTA0NQIAAAAJNzAuMzU5MDIzAgAAAAk3MC42Mjg2NjICAAAACTY1LjMxMDQ3NAIAAAAJNjIuNjEyMzM5AgAAAAk2Mi4zNTIwNjkCAAAACTU5Ljc1ODA0MgIAAAAJNTMuMDg2NDQ5AgAAAAk1Mi45Mzg5NjICAAAACTUyLjA4MDA3MQIAAAAJNTQuNjY1NDIyAgAAAAk1Mi44MjYxNzkCAAAACTUzLjEzODUwMwIAAAAJNTIuNjM1MzE0AgAAAAk1NS4zNjgxNTECAAAACTU1LjY2MTE4OQIAAAAJNTUuMTkwMzU1AgAAAAg1NC4wMzQ2NwIAAAAJNTMuNTgwOTU3AgAAAAk1My4yMjk5NzECAAAACTUyLjE1OTg5MwIAAAAJNDkuMzAwNjQ0AgAAAAk0Ny4yMjA0MTICAAAACTQ2LjIxMDI1OAIAAAAJNDYuOTcyMTU0AgAAAAg0Ny43NDI2MQIAAAAJNDUuMTQ4NzQxAgAAAAk0OC41OTg2NzMCAAAACTQ4Ljc5MzI2MQIAAAAJNDguNTQ4NzA0AgAAAAk0OC4xMDE3NTYCAAAACDQ4LjMzNzg4AgAAAAk1MS42MzUxNzcCAAAACTUzLjI3MTE3NwIAAAAJNTQuNTI3NjkyAgAAAAg1MC45MzUyNAIAAAAJNTIuNDI3ODc4AgAAAAk1MS44MjA3MDMCAAAACTQ5LjIyMzM0MwIAAAAJNDkuNjg3MTU4AgAAAAg1MS4yNDcyNgIAAAAJNTEuODkxMTg2AgAAAAg0Ny41NzczMQIAAAAJNDYuMTg5MjIzAgAAAAg0Ny4wOTUyMgIAAAAINDYuNDM4NTgCAAAACTQ3LjcwMTk4OQIAAAAINDcuOTY3OTcCAAAA</t>
  </si>
  <si>
    <t>CTQ2Ljk1MzkxOAIAAAAJNTEuNTA4ODM5AgAAAAk1MC42NDQ0MDECAAAACTQ1LjE5MTc5NQIAAAAJNDMuNTI5NDE1AgAAAAk0MS45OTE3MTQCAAAACTQwLjgyNDY0MgIAAAAJMzYuNjQ4MTg3AgAAAAkzOC43NjUwMjECAAAACTM5LjE0MDk4MwIAAAAIMzcuMTU0OTICAAAACTMzLjY4OTUyNAIAAAAJMzQuMDAwMTAyAgAAAAkzNC45MjM2NjMCAAAACTM1Ljc5ODE4NQIAAAAJMzQuMDY1NDg3AgAAAAkzMi44NDc2OTUCAAAACTMwLjE5MTQzNwIAAAAIMjkuNDg4NTUnbRQVPCXeCPmCFaM8Jd4ITkNJUVJBTkdFVi5eU1A1MDAtMTAuSVFfQ0xPU0VQUklDRS4xMS8xMy8yMDIwLjExLzEzLzIwMjUuLi5ERVNDLlcuSVFfQ0xPU0VQUklDRQQAAABOwygABQEAAAIAAAAQNjg0LjcxODQ2NjIxNDI1NAIAAAAQNjc0LjczNjg2MTQ4OTc1NAIAAAAQNjc0Ljc2MzI3MDgxMjIyNgIAAAAQNjU5LjE0NDIwNDE1NzEyNAIAAAAQNjUzLjAxNjg0MzYxNTA0NgIAAAAQNjgwLjA5NTI0Nzc0NzI5OQIAAAAQNzAzLjYzODc1MDUwNjAwNwIAAAAQNjcyLjIyMjQzMjM3NzYzNwIAAAAQNjcyLjM5NTI3Mjg3NDIyNAIAAAAQNjYyLjI1MDk2OTA5MjY1NAIAAAAQNjg2LjM5MzY1ODI0OTY4OQIAAAAPNjY5Ljk0NDYxMDM0ODMxAgAAABA2NTEuNjQ0MDg0OTY1MTExAgAAABA2NDguNjU4NjkwMTM1OTM0AgAAABA2NTUuMDg0ODI5NDg0MTA2</t>
  </si>
  <si>
    <t>AgAAABA2NjUuOTg4MDEzMzMzNzU2AgAAABA2NTYuNzk4NzIwODQ2NjE4AgAAABA2ODMuMTg4MzE4MzU5NjM1AgAAABA2NjYuNjM1NDQ3MDYwNzY1AgAAABA2NTMuMDAzNzA0NzYxMDIzAgAAABA2NzYuMzQ3ODcwOTI0NDE2AgAAABA2NjguOTk3NDE4Njc3MzA5AgAAAA82MzIuNzcwMTM3Mjk1NzUCAAAAEDYxOS4zNDAzMDU3NDY5NzgCAAAAEDYyMS45OTczNDA0Mzg4NDcCAAAAEDY1MC44MTQ2NzE4ODgxNDkCAAAAEDYzMC45NDQyODQ3ODI1ODcCAAAAEDYyOC4yODM1MjE5NTg3NjUCAAAADjYzMi40MTQzODg4MDYyAgAAABA2MjUuNDE5MTAxNjg2MTYzAgAAABA2MDUuOTMyMTA3MzcxMDYxAgAAABA2MDguMzIzNTQyNjY5NTk0AgAAABA3MDguMTUwMDcyOTEwMDU1AgAAABA3MDIuNzMzNzM2NTQ4MzE0AgAAABA2ODEuMDAwNTIyNDg0Nzg1AgAAAA82NjMuOTQ2Nzg0MTg3NDgCAAAAEDY4OS44ODEwNzYwMDg5MDYCAAAADzY4OC45Njg1ODk5NzcwMQIAAAAQNjgxLjc1NzIxMzAwNDUyNgIAAAAQNjc0LjU5MzY0MjA2MDM1OQIAAAAQNjY3Ljk1MzgwNDI1MzAxMQIAAAAQNjk0LjIyNzc0NTU1NzYwOAIAAAAQNzE0Ljk0NzYzMTUxNTEyMgIAAAAQNjczLjYwMDc1MzQ5OTIwNAIAAAAQNjY3LjYwMjQ4NTQ5NDA3MwIAAAAQNjQ2LjY2NzQyOTM1NzUxMgIAAAAQNjM4LjkyMzE2NzU1OTU1MwIAAAAQNjc2LjY3NzY0</t>
  </si>
  <si>
    <t>ODc1NDI1OQIAAAAQNjkxLjEzMTg3ODQxMDcxMQIAAAAQNzI0LjA1NTk2MjY4NTY5MwIAAAAQNzM4LjgyOTI3NTc0MzkyMwIAAAAQNzIyLjA0NDU4NjgyMDE3MQIAAAAQNzE3Ljg2NjY0MDkxNDU5NAIAAAAQNjc2LjE5ODk5NzA5NTA2NAIAAAAQNjkwLjkxMTQyODEzMTMyOAIAAAAQNjk1LjI2MjU5NTE0MTg5OAIAAAAQNzE0LjA4MDIwOTA5OTQzNwIAAAAQNzE3Ljk3NzcyMjQ5OTA2MwIAAAAQNjcwLjkxNjI4ODYyMTgzNgIAAAAQNjc2LjQ5ODExNTU5NjcwMwIAAAAQNjUxLjc5MTIxODY2MTkzNQIAAAAQNjU2LjY2ODIxNTgwMDYxNAIAAAAQNjk1Ljg2MTMwMTcxMzE2MgIAAAAQNjg4LjgxMzc2NzQxNjA5MwIAAAAQNjkyLjI1MDkzNjI4MDQ1NwIAAAAQNjg2LjM5ODUwNzEzNjUyMQIAAAAQNjc4LjQ2OTYwMjM4OTE1MgIAAAAQNzA0Ljc5ODQyNTUxNzIyNgIAAAAQNzA2LjUxMTEwNDQ5ODc3MwIAAAAQNjkyLjQ4OTcwNzUxMjEzNgIAAAAQNjg5LjM3ODk1NjY4MjI3NAIAAAAQNjk4LjIzMjA3MjI2MzcxMQIAAAAQNjgwLjAxODc4OTEyMTU1NgIAAAAQNjY3LjU4MDMzMzAxMjQwNwIAAAAQNjgzLjQzMzEyMTM1NTg0MwIAAAAQNzA4LjA0NDcwMjQ3NTgyMgIAAAAQNjk0LjA2OTAxMzQzNDI2OQIAAAAQNzIxLjY2MDQ0MDE1ODk0OAIAAAAQNzE2LjQ0MzcxMzI1NzQxMQIAAAAQNzA2LjgwNDc3NzU5MDA4MgIA</t>
  </si>
  <si>
    <t>AAAQNzMxLjMzODY0MTg5MTA5OAIAAAAQNzI1Ljk4Njk1MjIxNjk3NwIAAAAPNzM0Ljk2MzY0NTQzNTk1AgAAABA3NDkuMzg2MDc5NzM4ODI0AgAAABA3MjEuMjQyMjY3Nzg1MDgyAgAAABA3MDUuNjY2ODM1OTMxOTQ1AgAAABA2OTMuNDgyMTE3MjE1MDA1AgAAABA2NjguNDk3ODEyMDc0Nzc3AgAAABA2NjAuODA5NjkzOTgxOTE1AgAAABA2NTIuMzUwNzgxNjI3NjU1AgAAABA2NDkuNTkyNDk5NDEwODM0AgAAABA2MzUuODA4NTU3OTkxMjI3AgAAABA2MzcuMzQ5NzE5Mzg3NDM3AgAAABA2NDMuODQ3NjQ1NTg5NjYzAgAAABA2MTIuMzI2MDUxOTYxOTg3AgAAABA2MzEuNzcyNzUyNzE0Nzk1AgAAABA2NDcuMjI1MjU2NDU1NzQxAgAAABA2NDAuMDQ4MDUzNjk5NTA2AgAAABA2NDguOTEyMzYzNDIxNjI5AgAAABA2MzguMjg3MzAzMTYzOTQ4AgAAABA2MjMuMjIyNzE4NTkyNDk1AgAAABA2NDQuMzU2Njc0NTk0ODQ1AgAAABA2NDUuMDgyNDU5NDkwNjU5AgAAABA2NDMuNDk3NjI3MDI3NzM1AgAAABA2MzcuODgwMTY2Mjk3NDU0AgAAABA2NjMuMjM1ODI5NDk0OTgyAgAAABA2NDguNTc3NTE2MzM5ODM2AgAAABA2OTEuMDk5OTYxODIwODU1AgAAABA2ODYuNDM5NDYwMjc4MjQ2AgAAABA2NTYuNzg1MTQ1Nzg5NjYzAgAAABA2OTQuMTkxMzYyMTc2NzgyAgAAABA2ODUuNDc2MTgwNjg3MzI2AgAAABA3MDEuODQw</t>
  </si>
  <si>
    <t>MDIyOTg5MzQ4AgAAABA3MDAuOTY2NzAwMzQ1MzI3AgAAABA2OTEuMzg2MjI2OTMwNDgyAgAAABA2NjYuMTgwNDA2MTE5MzQ4AgAAABA2NzUuNDMxMTIxNDg5NjkzAgAAABA2ODYuODQ0NTU1OTYzMjI3AgAAABA2NjMuMzgxMDU1NjQ0NTA2AgAAABA2NTUuODU1MjU0OTIxOTQ3AgAAABA2NDUuMDAyODUyOTk5MjgzAgAAABA2MjMuMDE1NTIzNzgxOTM1AgAAABA2MTkuMzk2ODcwODk4NzExAgAAABA2MjMuNTU3MDUzMjUxMjYzAgAAABA1OTUuMTcyMDgyNjA5MDMyAgAAABA2MTYuNDI1Mjk3Mzg0OTQzAgAAAA82MjAuODE4NDY1NDIyMTYCAAAADzYxMC40MTI0ODUwMjM5MgIAAAAQNjAyLjUxMTM1Mjk0NTE2MwIAAAAQNjA5LjI5NTI3ODgzNDk2OAIAAAAQNjAzLjgzODg0NjIwMTMxNwIAAAAQNjE3LjE0ODk5MTE3NDA1MgIAAAAQNjU1LjE5NjE0MDE0NTExMgIAAAAQNjUzLjI5NTI4MzIzNjYwNQIAAAAQNjcwLjMxNjg5Mzg1NjQxNwIAAAAQNjU0LjEzNzc4OTY4MzA3NQIAAAAQNjM0LjkwMTAwNzc2MDc1MgIAAAAQNTk4LjAyOTc0MjU4MzE4NQIAAAAQNTg0LjY0MTE1ODk2NDczMwIAAAAQNjI4Ljc4NDIzMjE0OTQyNwIAAAAQNjY0LjMwMjczNTE2ODg1MwIAAAAPNjQ1LjMxOTMxNzEzNzkyAgAAABA2NDQuMjAxNDczNTU5OTM5AgAAABA2OTIuMDk2NDE0NjAyMzI1AgAAABA2NTguOTUxOTcyMzU2NTUxAgAA</t>
  </si>
  <si>
    <t>ABA3MDAuNTgxOTA0MjE2MDA1AgAAABA2OTUuMzI0MDUyMjkzODYxAgAAABA2OTAuMjA3ODA4NjQwNjIyAgAAABA2NzIuMzQ2NzA0MzY5NzA2AgAAABA2NzIuMzQzNTg3NTEyODk4AgAAABA2NjguMzI3MzU0NTkxMTU4AgAAABA2NDAuMjc3MzI2MzE4NTA4AgAAAA82MjkuNDcxMjEzODIxOTYCAAAAEDY4Ny4yMDAzMTEyMzI0ODECAAAAEDcwMS4wMDQ3NjAxMjQ2OTECAAAAEDY5OS4xODkyNjg3MjQ2MjQCAAAADzcxNi4wMTkwNTMzMzIxNgIAAAAQNzAxLjk4NzM3NDcwMzUzMgIAAAAQNjg1LjcxNDU5OTkzNDc4OQIAAAAQNjY3LjM1MDAwNDUxMzQ2NQIAAAAQNjE3LjQ4MjA3NTUyMjc1NwIAAAAQNjI5LjEzNjgwMDg0OTg0OAIAAAAQNTUyLjU2MTEyNzE2Mzk4OAIAAAAQNTQyLjYwNzIyMjY1ODMxOQIAAAAQNTk2LjI3NDE5MjM4MTU1MwIAAAAQNjEyLjE5MDA2MTMyNTk1NQIAAAAQNjA4LjU0MzUxMjc1NjY0OQIAAAAQNjI5LjM4MDM5OTgwMzI3OAIAAAAQNjAzLjYwNDUwMzI1Nzk4MQIAAAAQNTk3LjcwMjQ3MTc2NDIxMwIAAAAQNTU3Ljg4MTA2NDcyNDEzNAIAAAAQNTk4LjczNTI3MzQxOTA3MwIAAAAQNTQyLjgwMjYyNjg2MTUzNAIAAAAQNTI0LjI2NjM3Nzk1NjExMQIAAAAQNTQwLjg3MTY5ODMyNzQ3MgIAAAAQNTU0LjEwMDk4MDAzNTEyNgIAAAAQNTQ3LjAxOTIxNzA3MjE2NwIAAAAQNTU1LjY1NDU2</t>
  </si>
  <si>
    <t>MjQ4NDU4MQIAAAAQNjcwLjcxODc5NTUyOTgxOAIAAAAQNjc2LjkzMDY4OTI2MjE4OQIAAAAQNjY5LjAzMjExMjI1MjQ2OAIAAAAPNjE4LjkzMzgyMTAyMDg0AgAAABA2MTIuMjQ1NjYyNTg1NzEyAgAAABA2MzAuNjIzMzU4NjAzMjcxAgAAABA1NzIuNDEwNjg4ODk3NTE0AgAAABA1NzkuODk1NTg2NDgxODAzAgAAABA2MDcuNjMxNzE4OTU2NjQxAgAAABA2MDUuNzA3NzU1MjkwNTkxAgAAABA1ODYuODkzMTAzNTQ3MjQzAgAAAA82MDEuMzM2NDA5NzIxNjQCAAAAEDU1OS43ODI2MTUzNzAzNDYCAAAAEDU4MC41NTAxNTA5Nzc3MjYCAAAAEDU2OS44MDYwNTc5OTE0MDMCAAAACjUyMS41MzgyMjQCAAAADzUxNC44MTg3Njc3MDg4NQIAAAAKNTM0LjY0ODkxNAIAAAAQNTI1LjQ1MzUxOTEyNDMxNQIAAAAQNTAwLjcyMDE2NzgzMTg3NwIAAAAQNDc2LjgxMzA3ODE2MjYyMQIAAAAQNDkxLjk4MjU2NjU1NjUxMgIAAAAQNDY3LjU3NTg4NTY5ODQ0MwIAAAAQNDIyLjczNjQ3ODk4OTU0MwIAAAAQNDE4LjM3MzcyNTI4ODg0NQIAAAAQNDA4LjY4MDUzNjc4NTA4MwIAAAAQNDMwLjYxMjQ4MzA5ODQ0NQIAAAAQNDE1LjI3OTU1NzMyNDgxNQIAAAAQNDE4Ljc0Mjc1NDM4MDQ3MgIAAAAQNDExLjkwNzg5MjUzMTI4OAIAAAAQNDM0LjYwNDE4MDc3NzY2OQIAAAAQNDQyLjAwMjg3MTc4Mjk3OQIAAAAQNDM2LjE5NDQzMDA3</t>
  </si>
  <si>
    <t>ODc1NwIAAAAPNDM5LjU2MDM1MTU5NjA5AgAAABA0MzQuNDM2MzU5OTE2ODg0AgAAABA0MjkuNDY0NzA4MzY2ODc1AgAAABA0MDguOTQ0MDM5MTQzNDg4AgAAABAzODYuNTcyNTY4ODA1NDQ1AgAAABAzNjkuMjI5MDYyMzQ1NTc4AgAAABAzNTcuMzkxMzk4Mjk0MzY4AgAAABAzNjMuODgyMDQ0NjMzNjMyAgAAABAzNjkuMjA3OTU5ODQ0ODY0AgAAABAzNDMuOTUzNTcxNDAwODEzAgAAABAzNzEuMTQzMDg1OTA2NzQ3AgAAABAzNzQuMTg3MzM3MTk4NDQ3AgAAABAzNzIuOTg2Nzg0MzY2NTMzAgAAAA8zNjcuMTcxMzQxMzU4NTICAAAAEDM2OC42MDIwNjEyODk5NDECAAAAEDM5OS40MjQwNjc2MjA5NTYCAAAAEDQxMy41MTc1NTExMjY1NTYCAAAAEDQxOC4wMzQzMzY4NDkzNjICAAAADzM5MS45MTk2OTE4OTA4NwIAAAAQNDEzLjQ3MTc0MTc4NzA2NwIAAAAQNDE1Ljg0Nzk2NjQ3NDQ3MwIAAAAQMzg5LjgxNjU4NzkzOTgxMQIAAAAQMzg5LjkwNzk4MzIxNjcxMwIAAAAQNDAxLjI4OTI3NTM3Njg3MgIAAAAQNDA0LjY1MTM3MzgzMjIxOAIAAAAQMzcxLjYwMDY4MjQ5MzY4OQIAAAAQMzU4LjczNzUyMTIxOTA3OQIAAAAQMzY1LjE4ODYyOTk5MjUyOQIAAAAQMzY0LjM1MDQwMTIwNzYzNAIAAAAQMzc5LjcxMTQwOTcxMTgzMgIAAAAQMzgxLjE4MTU5MzM4MTA1OQIAAAAQMzcwLjExMTU0MDY2MTA0OAIAAAAQNDAw</t>
  </si>
  <si>
    <t>LjgxODA3ODkxNTU2NAIAAAAQMzk2LjUzNzI3MDAyOTUyOAIAAAAQMzYwLjE5MDA2NjEzMzM1MgIAAAAQMzQ1LjIyNTc1MTEyMDc4OQIAAAAQMzM0Ljk5NDgxNTg5MjUwMQIAAAAQMzIxLjA5ODM4MTAxMDM4OAIAAAAQMjk2LjUxNTMzMjIxNTcxNAIAAAAPMzE3LjU0MDYyMTA0Mzc5AgAAABAzMjIuNTg0NzUwNzA2NTU5AgAAABAzMTIuNzc5NTc2NzI4Nzc2AgAAABAyODYuMTQxNDA0NTQ5NDk3AgAAABAyODcuMzgxNTgxODAzNDM3AgAAABAyOTMuMzMzNTMwMzMwNzQ5AgAAABAzMDYuMzgwMjEwNjMzMDI2AgAAABAzMDIuOTM2MTIzMjM5NTA4AgAAABAyODkuOTg2NDc0NTc5NDM0AgAAABAyNjcuMjQyNjE3NDU1Njk0AgAAABAyNTQuNTUxNDg4ODg2ODkyJ20UFTwl3gjNtFccPCXeCElDSVFSQU5HRVYuXlNQWC5JUV9DTE9TRVBSSUNFLjExLzEzLzIwMjAuMTEvMTMvMjAyNS4uLkRFU0MuVy5JUV9DTE9TRVBSSUNFBAAAAJu4KAAFAQAAAgAAABA2NzI4LjgwMTEwODU0MzMyAgAAABA2ODQwLjE5ODc0MTM4NzIzAgAAABA2NzkxLjY5MzgxMjI3NTk3AgAAABA2NjY0LjAxMDk4MDQ4NjE1AgAAABA2NTUyLjUxMzI0ODMzNzM0AgAAABA2NzE1Ljc4OTI2MTc4ODk3AgAAABA2NjQzLjY5NzU0NDczMTc2AgAAABA2NjY0LjM2NDc5NzA3NTI0AgAAABA2NTg0LjI4NTAxODkxNDA4AgAAABA2NDgxLjQ5NTUyOTkwMTQ1</t>
  </si>
  <si>
    <t>AgAAAA82NDYwLjI2MjY2NzAxOTICAAAAEDY0NjYuOTEyOTc0NDg3MDYCAAAAEDY0NDkuNzk2NTgzNjc3NTICAAAAEDYzODkuNDQ1MzEwMDQ3OTQCAAAAEDYyMzguMDA2NTcwMDQ2MDICAAAAEDYzODguNjQ0NTAwMDQwNTUCAAAAEDYyOTYuNzg5MDQxNDIxNjkCAAAAEDYyNTkuNzQ2NDQzMTgxMjgCAAAAEDYyNzkuMzUwOTczNjIxOTcCAAAAEDYxNzMuMDczNTY1NTY4MTkCAAAAEDU5NjcuODM5NTAxNjI1NTYCAAAAEDU5NzYuOTY1ODcyOTM4MTkCAAAADzYwMDAuMzU1MTM0NzAwMQIAAAAQNTkxMS42ODY3MjMxMjYzMwIAAAAQNTgwMi44MTUwODM4MjYwOQIAAAAQNTk1OC4zNzU1Mjc2MDExMQIAAAAQNTY1OS45MTIyNTE0NTYxNAIAAAAQNTY4Ni42NzQ4MjcwNDg5NQIAAAAQNTUyNS4yMDUxMTY5ODg0MwIAAAAQNTI4Mi43MDEwMTc0MTMzMgIAAAAQNTM2My4zNTk0Nzk4MjIwNgIAAAAQNTA3NC4wNzU2MzE1MzAzNAIAAAAQNTU4MC45NDM1ODM5NzA4OAIAAAANNTY2Ny41NjQyNzE4MwIAAAAQNTYzOC45NDAxNjkxOTA5OAIAAAAQNTc3MC4xOTU2MDgwMDc1NAIAAAAQNTk1NC41MDQ4MjY5NjUwOAIAAAAQNjAxMy4xMjc4NTk5NjU3NAIAAAAQNjExNC42MzE0NjY5MDMyNAIAAAAPNjAyNS45OTI0ODg4MjEzAgAAABA2MDQwLjUyNTkzMzg4MTg2AgAAABA2MTAxLjI0MjkyNzM3MDI4AgAAABA1OTk2LjY2NDc0</t>
  </si>
  <si>
    <t>NTExOTE1AgAAABA1ODI3LjA0NDQzMzY1ODgyAgAAABA1OTQyLjQ3MjQ5OTM1MTU1AgAAABA1OTcwLjgzNzY0NDAyNjg4AgAAABA1OTMwLjg1MDEzNjk5Mzg4AgAAAA42MDUxLjA5MjAyMzg4MQIAAAAQNjA5MC4yNzA0NjkyNTM4OQIAAAAQNjAzMi4zODQ0MTIyNzM5MgIAAAAQNTk2OS4zNDMwODQ1NDUwOQIAAAAQNTg3MC42MTY0MDgyMjM3NwIAAAAQNTk5NS41MzczNDMzNzg3MgIAAAAPNTcyOC44MDEzNjE0OTQ2AgAAAA81ODA4LjExNzAwNTc5NjECAAAAEDU4NjQuNjY3OTEzNDE0ODgCAAAAEDU4MTUuMDMzNDA5NDQ4ODcCAAAAEDU3NTEuMDY4MTk1NjQ3NzkCAAAAEDU3MzguMTcxNzgzMTU0MjUCAAAAEDU3MDIuNTQ3NjE5ODQzMTkCAAAAEDU2MjYuMDE4NjAwNTQ1MDICAAAAEDU0MDguNDIyMTQ0MjAzNTcCAAAAEDU2NDguMzk3MjM2MzE2NzYCAAAAEDU2MzQuNjA1ODQ2ODA5NjQCAAAAEDU1NTQuMjUxMDYyODQxMDQCAAAAEDUzNDQuMTY0MzU2NDIzNTECAAAAEDUzNDYuNTYzMjU4MDEzMTgCAAAAEDU0NTkuMDk3Mzk5NjQwNDcCAAAAEDU1MDUuMDAzMDkzODY0MzQCAAAAEDU2MTUuMzQ4NzU5MzY0NDkCAAAAEDU1NjcuMTkwMzkxNzA3MzcCAAAAEDU0NjAuNDgyNjIxMTQ5NTICAAAADzU0NjQuNjIxMzQwNzk1NQIAAAAQNTQzMS42MDE2NTAzNTEzMgIAAAAQNTM0Ni45ODgwNjg0NzU3OQIAAAAQNTI3</t>
  </si>
  <si>
    <t>Ny41MDczNDUyNjU1OAIAAAAQNTMwNC43MTc2MDIwMzA5NwIAAAAQNTMwMy4yNjk2NjEwMTMzNQIAAAAQNTIyMi42NzUzNjU3NDg1MgIAAAAQNTEyNy43ODY2MjY1ODA5MwIAAAAQNTA5OS45NjI0NTA4NTgyMgIAAAAQNDk2Ny4yMzQ4OTU1MzUwNwIAAAAQNTEyMy40MDY4MjIxMDg4NQIAAAAQNTIwNC4zMzUxMzcyMjQ2OQIAAAAQNTI1NC4zNTQ0MDEyNjI0MQIAAAAPNTIzNC4xODAwNTk1ODk2AgAAABA1MTE3LjA4ODIxNjk0NTMyAgAAABA1MTIzLjY5MTA5MTg1NjczAgAAABA1MTM3LjA4Mzc5OTEwMDYyAgAAABA1MDg4Ljc5OTk0NzYxMzAxAgAAABA1MDA1LjU2ODQ1MDc0MDU3AgAAABA1MDI2LjYwODU3NTE4MjE4AgAAABA0OTU4LjYxMzg5MTk2MDI0AgAAABA0ODkwLjk3MDUxMjg2OTE1AgAAABA0ODM5LjgxMTQyNDQ0MzY3AgAAABA0NzgzLjgzMTA2NzA2MTE3AgAAABA0Njk3LjI0NDkzOTgwMzY2AgAAABA0NzY5LjgyOTQxMDc5MDY3AgAAABA0NzU0LjYzMTQ0NzQ3Mzk2AgAAABA0NzE5LjE5MDY0ODk1MjE0AgAAABA0NjA0LjM3MjI1NDM2MDg5AgAAABA0NTk0LjYzMTU4MDUzMTA0AgAAABA0NTU5LjMzNTIwODkzMzk0AgAAABA0NTE0LjAxNzg2MzQzMjk1AgAAABA0NDE1LjI0NDY5MTAwMjg3AgAAABA0MzU4LjMzNTE4MjAwNDE5AgAAABA0MTE3LjM3MzgyODMxOTQyAgAAABA0MjI0LjE1OTQ4Mjg2</t>
  </si>
  <si>
    <t>NzIyAgAAABA0MzI3Ljc4MzAyNzI0NjI4AgAAABA0MzA4LjUwMjI1OTI2NjcxAgAAABA0Mjg4LjA1NDEyMjYzOTkyAgAAABA0MzIwLjA1NzEyNjU4MDQ3AgAAABA0NDUwLjMxNjI4MzE4MjIyAgAAABA0NDU3LjQ4OTMwODU2NTM5AgAAABA0NTE1Ljc2NzM5NjE2OTk5AgAAABA0NDA1LjcwNTczMTA1MzA0AgAAAA80MzY5LjcxMTUwMDY1NDgCAAAAEDQ0NjQuMDU0NTYyNTcyODICAAAAEDQ0NzguMDMzODQzMDY2OTUCAAAAEDQ1ODIuMjMxMzI1MzQzNjgCAAAAEDQ1MzYuMzM4NTM3MDE1NDcCAAAAEDQ1MDUuNDIwMzM5MzM1MTMCAAAAEDQzOTguOTUyNjU5OTIwNDcCAAAAEDQ0NTAuMzgxMzExODA5MjECAAAAEDQzNDguMzMwNjcwOTQ5MjYCAAAAEDQ0MDkuNTk0MzYwOTM1NzkCAAAAEDQyOTguODU3MzEzODQ2OTYCAAAAEDQyODIuMzY1NTcyOTgyOTMCAAAAEDQyMDUuNDUyNTI3NTE3ODQCAAAAEDQxOTEuOTc5Nzg3ODAyODQCAAAAEDQxMjQuMDgxMDIxNTE5OTQCAAAAEDQxMzYuMjUzMzU0NTM4MTgCAAAAEDQxNjkuNDgxNDAwNjM1OTgCAAAAEDQxMzMuNTIxMzIwNDAzMTQCAAAAEDQxMzcuNjM4NzM0NzM2NjcCAAAAEDQxMDUuMDE4NzQyNjk3MTMCAAAAEDQxMDkuMzEyNDQ0NjIxNDcCAAAAEDM5NzAuOTg2NDExOTA1MjMCAAAAEDM5MTYuNjM3MjM4ODU3MTQCAAAAEDM4NjEuNTg5OTA4Mzg5NTcCAAAAEDQw</t>
  </si>
  <si>
    <t>NDUuNjM3NjQ3NTY1NzICAAAAEDM5NzAuMDM2Nzc1OTUxMjYCAAAAEDQwNzkuMDk0NjYyMjU0OTUCAAAAEDQwOTAuNDYxOTY0OTI3OTICAAAADzQxMzYuNDgxNjAwMTI3MgIAAAAQNDA3MC41NTgyOTIwNTMzNwIAAAAQMzk3Mi42MTA0NTI4NDI5MgIAAAAQMzk5OS4wOTA4MzU5NjQ0NAIAAAAQMzg5NS4wNzU1Njc3OTI0NwIAAAAQMzgzOS40OTY1ODY2NzY4MQIAAAAQMzg0NC44MTUwMjkzNjY0NQIAAAAQMzg1Mi4zNjM1OTI5OTA1NQIAAAAQMzkzNC4zNzY0NzYyMjQzNAIAAAAQNDA3MS43MDAwMzMzNzUyMgIAAAAQNDAyNi4xMTU0OTg0OTA3NQIAAAAQMzk2NS4zMzkzMDA2ODkyNQIAAAAQMzk5Mi45Mjc3MzkxOTI0MQIAAAAQMzc3MC41NDY0Mzc5MjU1OAIAAAAQMzkwMS4wNjM3OTY4NTY0OAIAAAAQMzc1Mi43NDc4NTMwMjUyNwIAAAAQMzU4My4wNjkxMTQ5NjQ3MQIAAAAQMzYzOS42NjAwMjU3NjE4MwIAAAAQMzU4NS42MjQxMDM1NDg2OAIAAAAPMzY5My4yMzM1MjkyNDUzAgAAABAzODczLjMzNDI3MjczOTg2AgAAABA0MDY3LjM2MjMyNDU5NTc1AgAAABAzOTI0LjI1OTU4MDMzMTk2AgAAABA0MDU3LjY2MzA3MTA4NjIyAgAAABA0MjI4LjQ3ODQ4ODE5NTMyAgAAABA0MjgwLjE1MDUyODAxMzIxAgAAABA0MTQ1LjE4OTA3NzQyODU2AgAAABA0MTMwLjI4NTc3MzgxOTE2AgAAABAzOTYxLjYzNDg4MTI0</t>
  </si>
  <si>
    <t>MzIzAgAAABAzODYzLjE2MjgyNzEyMzk4AgAAABAzODk5LjM3NzE0NzU5NTIzAgAAAA8zODI1LjMyNjEwNTM2NjgCAAAADzM5MTEuNzQzODUxMzYyOQIAAAAOMzY3NC44NDEzNjAwNDUCAAAAEDM5MDAuODY0NDc1NzgxMTkCAAAAEDQxMDguNTM1NDA4MDc2MDkCAAAAEDQxNTguMjM4MzYxMjU3NTkCAAAAEDM5MDEuMzYwNTc2MDMyMjcCAAAAEDQwMjMuODkxMjcwMTcwNDgCAAAAEDQxMjMuMzM1NjUwMTE2OTMCAAAADzQxMzEuOTI2NDEwMzc3NgIAAAAQNDI3MS43NzU2MTkzMDcyOQIAAAAQNDM5Mi41ODc2NjI0Njk3NQIAAAAQNDQ4OC4yODE3NTE0NzE0OAIAAAAQNDU0NS44NTU1MzczOTcxMwIAAAAQNDU0My4wNTYzNzg3ODc4OQIAAAAONDQ2My4xMTc1OTA0ODMCAAAAEDQyMDQuMzExODUwNjE3MjICAAAAEDQzMjguODcyODg2NDU3OTICAAAACzQzODQuNjU0NDkxAgAAABA0MzQ4Ljg2OTE5NjU4MzY4AgAAAAs0NDE4LjYzNjUxNwIAAAALNDUwMC41MzE0NTcCAAAACzQ0MzEuODQ5MTE5AgAAABA0Mzk3LjkzOTE3NDUyODA3AgAAABA0NjYyLjg1NDExODgxODU5AgAAABA0Njc3LjAyNzY1NjczMzk0AgAAABA0NzY2LjE4Mjk3MjQyODMxAgAAABA0NzI1Ljc4ODI0MjI3NzY3AgAAABA0NjIwLjYzODk4NTI1Mzc2AgAAABA0NzEyLjAyNDEzNjE1MTcyAgAAABA0NTM4LjQyNzg2NDkzNjUzAgAAABA0NTk0LjYx</t>
  </si>
  <si>
    <t>ODI3NzUxNDIzAgAAABA0Njk3Ljk1NTEwNjQ0Mjk3AgAAABA0NjgyLjg0NzM5NTk1MDc3AgAAABA0Njk3LjUyNjgwNTQ4NTIzAgAAAA80NjA1LjM3NjY0ODE3NzYCAAAAEDQ1NDQuODk4MjUyNjgxNzICAAAAEDQ0NzEuMzY4NDU0MjE3NzcCAAAAEDQzOTEuMzM4MDUyMTY2NDgCAAAAEDQzNTcuMDM4ODc1MzM4MzQCAAAADzQ0NTUuNDc3OTE1ODgzMwIAAAAQNDQzMi45ODc0ODAwMjk1MgIAAAAQNDQ1OC41Nzk4NTQ1MzQ2MgIAAAAPNDUzNS40MzI2NDQ5ODE2AgAAABA0NTA5LjM2OTA4OTM3OTUyAgAAABA0NDQxLjY2NTE4MjA5MjEzAgAAABA0NDY4LjAwMzI0Mzk5MDUyAgAAAA80NDM2LjUxNzc1Njc0NDECAAAAEDQzOTUuMjYzOTcyMTYzMTgCAAAAEDQ0MTEuNzkyNDIxNjAyNDQCAAAAEDQzMjcuMTU4MTUzODM2NDkCAAAAEDQzNjkuNTUwOTk4MTgxNjYCAAAADzQzNTIuMzM4ODc5Mjk1NAIAAAAPNDI4MC43MDI0MjE3MDcxAgAAABA0MTY2LjQ1MzIzNzMzNDgxAgAAABA0MjQ3LjQzOTc4NDc1MjQzAgAAABA0MjI5Ljg5MDYwNDEwMzEzAgAAABA0MjA0LjExMDU0NTY1MzY0AgAAABA0MTU1Ljg1NzgxMTczMTA1AgAAABA0MTczLjg1NDA5NDI0MjQzAgAAABA0MjMyLjYwMTM3ODI1NzMzAgAAABA0MTgxLjE3NDg5NTQ0MDc5AgAAABA0MTgwLjE2NzM3NjI5NTIzAgAAABA0MTg1LjQ2ODcxMDc1NzExAgAAABA0</t>
  </si>
  <si>
    <t>MTI4LjgwMjA3OTg0OTY1AgAAABA0MDE5Ljg2NTQ0NDk3NjA2AgAAAA8zOTc0LjUzNjg3MzE5MTcCAAAAEDM5MTMuMDk5MjA1MDg5NjYCAAAAEDM5NDMuMzQyNzk1MDUxNjgCAAAAEDM4NDEuOTQxMzcxMTM4OTMCAAAAEDM4MTEuMTQ5NzQ5NTk4MjgCAAAAEDM5MDYuNzA3ODQ4MDE4ODcCAAAAEDM5MzQuODMzNjcyNzkyNjECAAAAEDM4ODYuODMxNjgwODgwMjQCAAAAEDM3MTQuMjQyNjg5Nzc2NjQCAAAAEDM4NDEuNDY1NTcwNzE5ODMCAAAAEDM3NjguMjQ2MjkwNDg5MDkCAAAAEDM4MjQuNjgwOTQ0MzAxMzMCAAAADzM3NTYuMDcxNDY4OTU3MgIAAAAQMzcwMy4wNTc4MzM4MjE2MwIAAAAQMzcwOS40MDgzNzU0NjY4MwIAAAAQMzY2My40NTc5NDMxMDc2NwIAAAAQMzY5OS4xMjEzODIzMTM2NAIAAAAQMzYzOC4zNTM1ODYyNTA3NAIAAAAQMzU1Ny41NDM4NDE0NDk2OAIAAAAPMzU4NS4xNTM1MzQ4NjM17c3Gjjsl3gj6tJmxOyXeCE9DSVFSQU5HRVYuQlAuSVFfQ0xPU0VQUklDRV9BREouMTEvMTMvMjAyMC4xMS8xMy8yMDI1Li4uREVTQy5XLklRX0NMT1NFUFJJQ0VfQURKBAAAAOIEBgAFAQAAAgAAAAkzNi4wODQ1ODECAAAACTM0LjY1NDIxOQIAAAAIMzQuMDcyMjECAAAACTMyLjY4MTMwNgIAAAAIMzMuMDM2NDMCAAAACTMzLjY5NzM1NgIAAAAJMzUuMjA2NjM1AgAAAAkzMy42NTc4OTgCAAAACTMzLjQz</t>
  </si>
  <si>
    <t>MTAxMwIAAAAJMzMuNDcwNDcxAgAAAAkzNC43NTI4NjUCAAAACTM0LjI2OTUwMQIAAAAJMzMuODY1MDU0AgAAAAkzMy4xOTcxNTcCAAAACTMwLjg3MzE2MgIAAAAJMzEuMzEwNzM0AgAAAAkzMS4xMDY1MzMCAAAACTMxLjczODU4MgIAAAAJMzAuMDc1ODA3AgAAAAkyOS41MDIxMDECAAAACDMwLjM4Njk3AgAAAAgzMC44NDM5OQIAAAAJMjguNDgxMDk5AgAAAAkyOC4yOTYzNDYCAAAACTI4LjI4NjYyMwIAAAAJMjguOTM4MTE5AgAAAAkyOC40OTExNzcCAAAACTI2LjkxMjA1NQIAAAAJMjcuOTM2MDkyAgAAAAkyNy4xMDM0NjQCAAAACTI1LjQ0Nzc3OQIAAAAJMjcuMTYwODg3AgAAAAkzMi40MDU0ODMCAAAACTMzLjA2NTg0MwIAAAAJMzEuOTU1NjczAgAAAAkzMC42OTIzNzYCAAAACTMxLjY5NzI3MgIAAAAJMzIuNDM0MTk1AgAAAAkzMy4wMzczMjUCAAAACTMwLjQ2MDQxNAIAAAAJMjkuMzE4MjY2AgAAAAkyOS42ODYzOTcCAAAACTI5LjkxMjkzOAIAAAAJMjkuNTM1MzY5AgAAAAkyOC43NjEzNTICAAAACTI3LjMzNjAyNwIAAAAJMjYuOTk2MjE0AgAAAAkyOC4yOTg4MjkCAAAACTI3LjA5MDYwNwIAAAAHMjcuNjY2NAIAAAAJMjguMDUzNDA5AgAAAAkyNy4zNTQ5MDUCAAAACTI3LjMwNzcwOQIAAAAJMjcuMTU4MjEzAgAAAAkyOS4yODU5MDECAAAACTI5LjEwOTM2OAIAAAAJMjkuODM0MDgyAgAAAAkzMC41</t>
  </si>
  <si>
    <t>NDk1MDYCAAAACTI5LjE5Mjk4OQIAAAAJMzAuMzI2NTE2AgAAAAkyOS41ODMyMTkCAAAACTI5LjYzODk2NwIAAAAJMzEuNTUyOTU2AgAAAAkzMS42OTIzMjUCAAAACTMxLjY5MjMyNQIAAAAJMzAuOTAyNTcyAgAAAAkzMS4yMTU0NzcCAAAACTMyLjI4NzEzNgIAAAAJMzIuNDA2MjA5AgAAAAkzMi4yMzIxNzkCAAAACDMzLjkzNTg0AgAAAAkzMy4wNjU2OTECAAAACTMyLjUyNTI4MgIAAAAJMzEuOTU3Mzk1AgAAAAkzMi4yOTYyOTUCAAAACTM0LjQxMjEzMwIAAAAJMzMuNjMzNTc4AgAAAAkzNC4zMzg4NTcCAAAACTM0LjI2MzY0NQIAAAAJMzUuMDQyMzY1AgAAAAgzNS43Mzk1OQIAAAAJMzQuODc5Mzc3AgAAAAkzNS43MTI0MjUCAAAACTM1LjAwNjE0NQIAAAAJMzQuMTE4NzY3AgAAAAkzNC4yMjc0MjYCAAAACTMzLjk0NjcyNQIAAAAJMzIuOTY4Nzk4AgAAAAkzMi4yNzE1NzMCAAAACTMyLjAzNjE0NgIAAAAIMzIuMDk5NTMCAAAACTMyLjUyNjUyNwIAAAAJMzAuOTg3ODY4AgAAAAkzMS44NzM0OTECAAAACTMwLjI4MTE1OQIAAAAJMzEuMTg0NjczAgAAAAkzMi4yMzEzMTkCAAAACDMxLjY2Nzc0AgAAAAkzMS42MDUxMjECAAAACTMxLjEzOTk0NQIAAAAJMzEuNTc4Mjg0AgAAAAgzMi4xODY1OQIAAAAJMzIuMDQzNDU5AgAAAAczMS44NTU2AgAAAAkzMS4zODE0NzgCAAAACTMxLjk4MzI4OQIAAAAJMzQuMTM5</t>
  </si>
  <si>
    <t>MDY5AgAAAAgzNC45OTYwOAIAAAAJMzUuMzQ5NDg2AgAAAAkzMi45Mjg2NTECAAAACDM0LjIwOTc1AgAAAAkzMy45NjIzNjUCAAAACTM0LjIzNjI1NgIAAAAJMzQuMTY1NTc0AgAAAAkzMy42ODg0NzUCAAAACTMxLjkzOTExMwIAAAAIMzIuMDE4NjMCAAAACTMyLjc3ODQ1NAIAAAAJMzIuMTM4NzM5AgAAAAkzMi4wNjAxMzkCAAAACTMyLjA1MTQwNQIAAAAIMzEuMDIwODcCAAAACTMwLjc4NTA2OQIAAAAJMzAuODIwMDAyAgAAAAkzMC40MDA4MDICAAAACTMwLjg3MjQwMwIAAAAJMzAuOTc3MjAzAgAAAAkzMS4xMzQ0MDMCAAAACDMxLjA0NzA3AgAAAAkzMS40NjYyNzECAAAACTMxLjI3NDEzNwIAAAAJMzIuMDgxNDA1AgAAAAkzNC44MDMwOTcCAAAACTM0LjI1MDExOAIAAAAJMzUuMDYyMzA2AgAAAAkzNC4xMzc3OTUCAAAACTMyLjc4MTI2OQIAAAAJMzEuMDAxMzY4AgAAAAkzMC4zODc5MDgCAAAACDMzLjcwNTc4AgAAAAkzNC43NTEyNTUCAAAACDM0LjMwMTk2AgAAAAkzNC41Nzg0NDkCAAAACTM0Ljc4NjMzOAIAAAAJMzAuMDc5Njk5AgAAAAgzMS4wODA5MwIAAAAJMzAuMzc5MjEyAgAAAAkzMC40MzA1NTgCAAAACDI5LjQ4OTIzAgAAAAkyOS44OTE0MzQCAAAACTI5Ljk1OTg5NAIAAAAJMjguODIxNzQzAgAAAAkyOC44NDc0MTYCAAAACTMwLjI1OTQwNwIAAAAJMzAuMTgyMzg5AgAAAAkyOS4xMjk4MTQC</t>
  </si>
  <si>
    <t>AAAACTI4Ljk1ODY2MwIAAAAIMjguNzIxMzECAAAACTI4LjA2OTMyMwIAAAAJMjYuNTUzNjY0AgAAAAkyNS42ODE1MjYCAAAACTI2LjMxNjU3OAIAAAAJMjQuMTc0MzM0AgAAAAkyMy43NzYzNjgCAAAACTI2LjI1NzMwNgIAAAAJMjYuODMzMDg3AgAAAAkyNi4zNTg5MTUCAAAACTI3LjM3NDk5OQIAAAAJMjYuNjgwNjc1AgAAAAkyNi44MTYxNTMCAAAACTI0LjgyNDQ1MwIAAAAJMjQuNTkwMTAyAgAAAAkyMy4wNTg0NTECAAAACDIyLjMxMzU1AgAAAAkyMy4zMDExNzICAAAACTIzLjY2OTQzOAIAAAAJMjMuNjI3NTg5AgAAAAkyMy4yMzQyMTUCAAAACTI3LjE2Nzk2MQIAAAAJMjcuNjAzMTg0AgAAAAkyNy4yNTE2NTgCAAAACDI2LjE4MDM0AgAAAAkyNS41MTkxMzYCAAAACTI2LjM4MTEyMgIAAAAHMjMuNzgxMQIAAAAJMjQuNzQxNjE4AgAAAAkyNS45MDkxNDQCAAAACTI1LjIzMDE1NwIAAAAJMjQuNzA4NDk2AgAAAAkyNS43MTA0MTYCAAAACDIzLjc5NzY2AgAAAAkyMy40MDg0ODUCAAAACTIzLjE5MzE5NgIAAAAJMjUuNDQ1NDQ1AgAAAAkyNi4zMDY1OTkCAAAACTI3LjI0MjIzNgIAAAAJMjYuOTU1MzAzAgAAAAkyNS40NzE0NDkCAAAACTI1LjE3NjMxOAIAAAAJMjYuMjY2NjYzAgAAAAkyNC4zMjM3MTcCAAAABzIxLjgzMTUCAAAACTIyLjExMDIzNQIAAAAJMjEuNTYwOTYzAgAAAAgyMi40NzA5NQIAAAAJ</t>
  </si>
  <si>
    <t>MjIuMDYxMDQ2AgAAAAkyMS4yODIyMjgCAAAACTIxLjUwMzU3NgIAAAAJMjIuNDQ2MzU2AgAAAAkyMi41NzA0NzgCAAAACTIzLjMzMjI4MwIAAAAJMjMuOTE1NzkyAgAAAAkyNC4yNTYxNzMCAAAACTIzLjM5NzExNwIAAAAJMjIuMzY3ODcxAgAAAAkyMS4yNjU2ODYCAAAACTIwLjQ1NTI1NgIAAAAJMTkuODU1NTM3AgAAAAkyMC4wODI0NTgCAAAACTIwLjIxMjEyNwIAAAAJMTkuMTU4NTY4AgAAAAkyMC40MzkwNDcCAAAACTIwLjQ1ODI2MwIAAAAJMTkuMzUzNzA5AgAAAAkxOC44NDE0NTICAAAACTE5LjEwNTU4NQIAAAAJMjAuODE4NDQ0AgAAAAkyMS41OTQ4MzMCAAAACDIxLjg2Njk3AgAAAAgyMC44OTA0OAIAAAAJMjIuMDQzMDU4AgAAAAkyMS45NjMwMTgCAAAACTIwLjk5NDUzMgIAAAAJMjEuMjI2NjQ5AgAAAAkyMS4zMzA3MDECAAAACTIxLjM5NDczMwIAAAAJMTkuOTA0OTg4AgAAAAkxOS4zOTg2NjECAAAACTE5LjkyMDgxMQIAAAAJMTkuMjk1ODEzAgAAAAkxOS40NDYxMjkCAAAACTE5Ljk2MDM2NwIAAAAJMjAuMTI2NTA2AgAAAAkyMS4zMjkwMzMCAAAACTIxLjE3ODcxNwIAAAAJMTkuMzExNjM2AgAAAAkxOC4wOTMyODYCAAAACTE3LjEwNTkxMgIAAAAJMTYuMjQ3MTAzAgAAAAgxNy4zNDc5NAIAAAAJMTguNjM2MTU0AgAAAAgxOC45NDA2NAIAAAAJMTkuMDQ5OTQzAgAAAAgxNi4wMjA2OQIAAAAJ</t>
  </si>
  <si>
    <t>MTYuNDQyMjg3AgAAAAkxNi45NzMxODcCAAAABzE3LjE5OTYCAAAACTE3LjM4Njk3NwIAAAAJMTYuNDczNTE3AgAAAAkxNS4yMTY1MzMCAAAACTE0LjY3NzgyNSdtFBU8Jd4I+YIVozwl3ghQQ0lRUkFOR0VWLkRWTi5JUV9DTE9TRVBSSUNFX0FESi4xMS8xMy8yMDIwLjExLzEzLzIwMjUuLi5ERVNDLlcuSVFfQ0xPU0VQUklDRV9BREoEAAAADhEEAAUBAAACAAAABDMzLjcCAAAABTMyLjQ5AgAAAAUzMi45NwIAAAAFMzEuNzQCAAAABDMyLjUCAAAABTM0LjU2AgAAAAUzNi45OQIAAAAFMzMuOTYCAAAABTM0LjUzAgAAAAkzNC41MjAwNjkCAAAACDM1Ljg1MDgyAgAAAAkzNC45MTczMDgCAAAACTMzLjQ1NzQ1NQIAAAAJMzMuMDUwMjg1AgAAAAkzMS45MTgxNTQCAAAACTMyLjcxMjYzMgIAAAAJMzIuNjIzMjUzAgAAAAkzMy43MzU1MjICAAAACDMzLjAwMDYzAgAAAAkzMi4wMjczOTQCAAAACTM0LjA1MzMxMwIAAAAJMzQuODY3NjUzAgAAAAkzMS44NDI5MzgCAAAACTI5Ljg0MTA0NAIAAAAJMzAuNzI4NTgzAgAAAAkzMi43OTk1MDgCAAAACTMyLjA3OTYxNQIAAAAJMzEuMDA0NzA2AgAAAAkzMC45MTU5NTICAAAACTI5Ljg5MDM1MQIAAAAIMjcuODM5MTUCAAAACTI4LjkwNDE5NwIAAAAIMzYuMjUxMDUCAAAACTM1LjY0OTQ5NQIAAAAJMzQuMDcxNjQ4AgAAAAkzMy45ODYzMTECAAAACTM1LjQ2NDgyOQIAAAAI</t>
  </si>
  <si>
    <t>MzYuNzA4MzUCAAAACTMzLjkxNzc3MQIAAAAJMzIuNDU4ODM3AgAAAAgzMy4zODkwMwIAAAAJMzUuMjEwMjQ5AgAAAAkzNy4xNTg3NTkCAAAACTM1LjIzOTYyNAIAAAAJMzMuMjIyNTc0AgAAAAkzMC41NDk0OTMCAAAACTMwLjEyODQ1OQIAAAAJMzMuMTczNjE3AgAAAAkzNC4wMzk2MzICAAAACTM2LjkxOTIzNgIAAAAJMzguMzc4NDk0AgAAAAkzNy40MjUxMTICAAAACTM3LjgxNDI0NwIAAAAJMzcuMjc5MTg2AgAAAAkzOC4xMjU1NTYCAAAACTM5LjU1NTYyOQIAAAAJNDEuNzkzMTU4AgAAAAk0MS4yNjc4MjUCAAAACTM3LjkwMTgwMwIAAAAJMzkuNjgyMDk4AgAAAAkzOC4zNzg0OTQCAAAACTM5Ljc3NDg4MQIAAAAJNDMuMDg0NjQ0AgAAAAk0My4wMDc2NzMCAAAACTQzLjM4MjkwNwIAAAAJNDMuMjE5MzQ0AgAAAAk0MS4xNjk5ODUCAAAACTQ0LjU4NTU4MwIAAAAJNDUuOTMyNTc5AgAAAAk0NC43MjAyODICAAAACDQ1LjI0OTQ2AgAAAAk0NS42MDU0NTICAAAACDQ0LjA4NTI3AgAAAAk0My44MzUxMTMCAAAACTQ0LjY3NDIxNwIAAAAJNDYuODYwNjY2AgAAAAg0NS45NzI3MgIAAAAJNDcuMzc2MjQ4AgAAAAk0Ny44NTM2MzkCAAAACTQ4LjI1NDY0NwIAAAAJNTAuMzI2NTIyAgAAAAk0OS40ODYzMTUCAAAACTUxLjAwNDQxNwIAAAAHNTAuODYxMgIAAAAJNDcuOTEwOTI2AgAAAAk0Ni4xODI3NzICAAAACTQ1</t>
  </si>
  <si>
    <t>LjQ2NjY4NgIAAAAJNDMuNjYzNjc3AgAAAAk0MS45ODkzOTkCAAAACTQxLjUwNjk3OQIAAAAJNDEuMTA5NjkzAgAAAAkzOS4zNDA4MjICAAAACTM5LjA2NjUwNQIAAAAINDAuMzE1MTICAAAACTM4Ljc1NDM1MQIAAAAJNDAuNDU3MDA4AgAAAAk0My40NTU1NzUCAAAACTQyLjg1MDE4NgIAAAAJNDMuMzMyNjA1AgAAAAg0Mi40NDM0NAIAAAAJNDAuOTc5NDA1AgAAAAg0MS45ODMyMQIAAAAJNDIuMTUwNTExAgAAAAk0Mi4xNTk4MDUCAAAACTQyLjQwMTQ2MgIAAAAJNDQuMDAwMTE0AgAAAAk0My40NzAzMjgCAAAACTQ0LjkxMDk3NAIAAAAJNDQuOTc2MDM2AgAAAAg0MC42MTY5MgIAAAAJNDQuMzM0NzE2AgAAAAk0My4zMDMwMjgCAAAACTQ2LjE3NTAyNQIAAAAINDguNDcxMjgCAAAACTQ4LjcxMDU5OQIAAAAINDYuNDE4NjYCAAAACTQ2LjAxMzY1OQIAAAAJNDYuNDAwMjUxAgAAAAk0Ni43NTkyMjkCAAAACTQ4Ljc4NDIzNQIAAAAJNDguMTAzMDk3AgAAAAg0NS4wMTAzNgIAAAAJNDQuOTY0MzM3AgAAAAk0NC40OTQ5MDQCAAAACDQzLjM5OTU2AgAAAAk0NS44Mzg3NzICAAAACTQ1LjI0NzMxNAIAAAAJNDQuMDMxNTI1AgAAAAk0My42MTQxNjQCAAAACTQ0LjYzOTQxOQIAAAAJNDMuMTE1MTQ2AgAAAAk0NS42OTE4OTMCAAAACDQ4LjQ3NzMyAgAAAAk0OC42NTg3ODECAAAACTUwLjUzNjkwMwIAAAAJNDguMDA1</t>
  </si>
  <si>
    <t>NTIyAgAAAAg0NS45MTg3MgIAAAAJNDIuMjUzMjA2AgAAAAk0MS44NzIxMzgCAAAACDQ2LjEyNTg2AgAAAAk1MC41MDE0MDECAAAACTQ5LjAxMzE4MgIAAAAJNDcuNTI0OTY0AgAAAAk1Ni42MjM1OTMCAAAACTU0LjIyNjQwMwIAAAAINTguMTY1MjgCAAAACTU3LjcwMTg4MwIAAAAINTYuNjY4MTUCAAAACTU0LjU2NTAzOQIAAAAJNTQuODE0NTYxAgAAAAg1NS43MDU3MQIAAAAJNTMuNTQwMjE4AgAAAAg1My4xMzAyOQIAAAAJNTkuNzExMDIzAgAAAAk1OS42MTUwODECAAAACTYwLjcyMjc3OQIAAAAJNjIuNjI0MTgyAgAAAAk2Mi4zNDUwNzcCAAAACTY2LjI5NjE1NwIAAAAJNjQuNzk1OTY3AgAAAAk1OS4zMjcyNTQCAAAACDYyLjgzMzUxAgAAAAk1Mi40NDU1NzICAAAACTUwLjMxNzM5NgIAAAAINTguMjgwNjECAAAACTU5Ljc1NDYzNAIAAAAJNTkuOTcwNzk2AgAAAAk2Mi4wNDI1NzYCAAAACTU4LjQxMDU2NgIAAAAJNTUuODg2OTE2AgAAAAk0OC4yOTg5MTQCAAAACTUzLjU4NDkzOAIAAAAINDcuMDU0MTQCAAAACTQ0LjkzOTczMQIAAAAJNDYuNDQ4ODA1AgAAAAk0Ni45ODU5MzMCAAAACDQ1Ljg0MzQ3AgAAAAk0OS40NjY5NTQCAAAACDYzLjE0MjQxAgAAAAk2NC41OTQ4MjICAAAACTYzLjU3MTYzOAIAAAAJNTguNjQwMjIzAgAAAAk1Ny42MTcwMzgCAAAACTU4LjQ0NzMyOAIAAAAINDguNzg1NzgCAAAA</t>
  </si>
  <si>
    <t>CTQ4LjcwMTkxMwIAAAAJNTIuNDY3NTY4AgAAAAg1Mi4zMDgyMgIAAAAJNTAuNjE0MDk0AgAAAAk1Mi40MTcyNDcCAAAACTQ4Ljg2OTY0OAIAAAAJNDkuMTc5OTU4AgAAAAk0OS4xMzUwOTcCAAAACTQ1LjUzMDU5MgIAAAAJNDUuMTg0MTY0AgAAAAk0NC42MzE1MjgCAAAACTQzLjYwODczOQIAAAAJNDIuNTE5OTY0AgAAAAgzOC4wNDExNAIAAAAJNDEuNTYzMTYyAgAAAAk0MC4zMjU5MTcCAAAACTM2LjMzMzc0MgIAAAAJMzQuNjg0MDgzAgAAAAkzMi4zMzMzMTkCAAAABzM1LjgxNDECAAAACTMzLjgwODcxNwIAAAAJMzQuNTYxNDYxAgAAAAkzMi44NjE3MTcCAAAACTM0LjQ2NDMzMwIAAAAJMzUuMjczNzM0AgAAAAkzMi40NDA4MjgCAAAACTMyLjczMjIxMwIAAAAJMzIuNDU3MDE2AgAAAAkzMi4yNjI3NTkCAAAACTI5Ljc5NDA4NAIAAAAJMjYuNzgzMTA5AgAAAAkyNC4xMTIwODICAAAACTIyLjcxOTkxMQIAAAAJMjMuMjAzNjA5AgAAAAkyNC4xNTAyMDgCAAAACTIwLjQ0MzM1OAIAAAAJMjIuMjgwODc0AgAAAAkyMS40ODU0MTICAAAACTIwLjU1NDcyMwIAAAAJMjAuMzc5NzIxAgAAAAkyMC41MDY5OTUCAAAACTIyLjc4OTk2OQIAAAAJMjMuMjUxMzM3AgAAAAkyMy42NzI5MzECAAAACTIxLjI3ODU5MwIAAAAJMjMuMjk5MDY0AgAAAAkyNC44OTI5NjICAAAACTIwLjg4MzA0MQIAAAAJMTkuOTMxNjY3AgAA</t>
  </si>
  <si>
    <t>AAkyMC43NDE1MTQCAAAACTIwLjYxNTcxMwIAAAAJMTguMzgyNzM3AgAAAAkxNi44NTczOTQCAAAACTE3LjIwMzM0OAIAAAAIMTcuMzI5MTUCAAAACTE4LjQ3NzA4OAIAAAAJMTcuODc5NTMxAgAAAAkxNy44NDgwODECAAAACTE5LjA2Njc4MgIAAAAJMTkuODkwOTMxAgAAAAkxNi43Mjk4MTkCAAAACTE2LjE3ODM3MQIAAAAJMTUuNTE4MTg4AgAAAAkxMy45MDI2ODECAAAACTEyLjc4NDI1MwIAAAAJMTMuODI1MDEzAgAAAAkxNS4xOTk3NDcCAAAACTE0LjA2NTc4NQIAAAAJMTIuMjc5NDA3AgAAAAkxMS45MDY1OTgCAAAACTEyLjEzOTYwNAIAAAAJMTIuNTUxMjQ3AgAAAAkxMi44OTUyNjMCAAAACTExLjM5OTA0MwIAAAAJMTAuMTQ5NjIxAgAAAAg5LjA4NTI5OSdtFBU8Jd4I+YIVozwl3ghIQ0lRUkFOR0VWLl5IRy5JUV9DTE9TRVBSSUNFLjExLzEzLzIwMjAuMTEvMTMvMjAyNS4uLkRFU0MuVy5JUV9DTE9TRVBSSUNFBAAAAGaBNQMFAQAAAgAAAAU0Ljk1NwIAAAAFNS4wODkCAAAABjUuMTIyNQIAAAAGNC45Njk1AgAAAAU0Ljg5NAIAAAAFNS4xMDkCAAAABjQuNzcxNQIAAAAFNC41NzYCAAAABjQuNjAwNQIAAAAFNC40OTkCAAAABjQuNTE4NQIAAAAFNC40NTkCAAAABjQuNDkyNQIAAAAGNC40NzE1AgAAAAY0LjQzNTUCAAAABTUuNzg1AgAAAAY1LjYwNDUCAAAABjUuNjA0NQIAAAAGNS4xNDE1AgAAAAU1</t>
  </si>
  <si>
    <t>LjEyMwIAAAAGNC44MzM1AgAAAAY0LjgxNDUCAAAABTQuODQ4AgAAAAY0LjY3NzUCAAAABjQuODM2NQIAAAAGNC41OTM1AgAAAAU0LjY1MwIAAAAFNC42NzMCAAAABDQuODQCAAAABTQuNzM5AgAAAAU0LjUyMwIAAAAFNC40MDICAAAABDUuMTMCAAAABjUuMTEzNQIAAAAFNC44OTYCAAAABDQuNzECAAAABTQuNTQ4AgAAAAQ0LjU2AgAAAAY0LjY2NDUCAAAABTQuNTg5AgAAAAU0LjI3OQIAAAAFNC4zMjECAAAABjQuMzY4NQIAAAAFNC4zMDQCAAAABjQuMDczNQIAAAAFNC4xMjICAAAABTQuMDUxAgAAAAU0LjE1NwIAAAAFNC4xNTcCAAAABjQuMDgwNQIAAAAFNC4wODYCAAAABjQuMDY0NQIAAAAFNC4zMDYCAAAABjQuMzcxNQIAAAAGNC4zNzA1AgAAAAY0LjM4NDUCAAAABjQuNDkzNQIAAAAFNC41NzQCAAAABjQuNTk5NQIAAAAFNC4yODkCAAAABTQuMTg5AgAAAAY0LjAzMTUCAAAABTQuMTY3AgAAAAU0LjIwMQIAAAAGNC4xNDM1AgAAAAUzLjk5MwIAAAAFNC4xMDMCAAAABTQuMTI0AgAAAAY0LjIzNjUCAAAABTQuNTkzAgAAAAU0LjY1MgIAAAAGNC4zOTE1AgAAAAU0LjQ0MgIAAAAFNC40OTUCAAAABjQuNDgzNQIAAAAFNC42MDICAAAABjQuNzUzNQIAAAAENS4wNQIAAAAGNC42NjI1AgAAAAU0LjU1NwIAAAAFNC41NzQCAAAABjQuNDk3NQIAAAAGNC4yNTg1AgAAAAU0LjIzNgIAAAAFNC4wMDcCAAAABjQu</t>
  </si>
  <si>
    <t>MDA3NQIAAAAGNC4xMjQ1AgAAAAYzLjg5MTUCAAAABjMuODYxNQIAAAAEMy44OAIAAAAGMy44Mzg1AgAAAAYzLjY4MTUCAAAABjMuODIxNQIAAAAFMy44NTICAAAABjMuNzg2NQIAAAAGMy43NDA1AgAAAAUzLjgwNgIAAAAGMy44OTA1AgAAAAUzLjg4OQIAAAAGMy44ODQ1AgAAAAQzLjgyAgAAAAUzLjkwOQIAAAAFMy43ODkCAAAABjMuNzM4NQIAAAAFMy41ODcCAAAABjMuNjgxNQIAAAAFMy42NDYCAAAABTMuNTYzAgAAAAUzLjU3MQIAAAAGMy42Mjc1AgAAAAYzLjczNzUCAAAABTMuNjYzAgAAAAYzLjc3MDUCAAAABTMuNjkzAgAAAAYzLjgxMjUCAAAABTMuNzYyAgAAAAUzLjcwNgIAAAAFMy43MTkCAAAABjMuODY3NQIAAAAGMy45MjY1AgAAAAUzLjgxOAIAAAAFMy45MzMCAAAABTMuNzgyAgAAAAYzLjc1OTUCAAAABjMuODAzNQIAAAAFMy44ODkCAAAABTMuNzg5AgAAAAYzLjcyNzUCAAAABTMuNjgyAgAAAAUzLjczMgIAAAAGMy43Mjg1AgAAAAUzLjg4MwIAAAAGMy44OTA1AgAAAAQzLjk4AgAAAAY0LjEwNjUCAAAABjQuMDE1NQIAAAAGNC4wOTQ1AgAAAAU0LjA3NQIAAAAGMy44OTI1AgAAAAY0LjAzMDUCAAAABTQuMDY3AgAAAAUzLjk1MwIAAAAGNC4xMDg1AgAAAAY0LjAxNjUCAAAABjQuMDU2NQIAAAAGNC4yMjI1AgAAAAY0LjI1MTUCAAAABTQuMjE2AgAAAAUzLjkxMQIAAAAGMy44MTA1AgAAAAYz</t>
  </si>
  <si>
    <t>LjgwNDUCAAAABjMuNzYxNQIAAAAGMy44Nzc1AgAAAAUzLjg0OAIAAAAGMy42Mjc1AgAAAAUzLjYzMgIAAAAGMy45MTM1AgAAAAYzLjY4NjUCAAAABTMuNDI5AgAAAAYzLjQ3NDUCAAAABjMuNDIzNQIAAAAGMy4zODY1AgAAAAYzLjQxMjUCAAAABTMuMzY5AgAAAAUzLjU0MwIAAAAFMy41ODECAAAABjMuNDIxNQIAAAAFMy42OTcCAAAABjMuNjY0NQIAAAAGMy42Njg1AgAAAAUzLjU1MgIAAAAGMy41NzM1AgAAAAYzLjM0OTUCAAAABTMuMjM0AgAAAAUzLjUyMgIAAAAFMy42MDQCAAAABjMuNzQwNQIAAAAGNC4wMTM1AgAAAAY0LjI5NDUCAAAABTQuNDcyAgAAAAY0LjMwNjUCAAAABTQuMjc1AgAAAAU0LjE3NQIAAAAFNC4yNjcCAAAABjQuNDA4NQIAAAAGNC41ODE1AgAAAAY0LjcyMzUCAAAABTQuNzI1AgAAAAY0LjY4ODUCAAAABjQuNjk4NQIAAAAGNC43Mzk1AgAAAAY0LjYyNTUCAAAABjQuOTM3NQIAAAAFNC40ODUCAAAABjQuNTE5NQIAAAAFNC41MDYCAAAABjQuNDg3NQIAAAAENC4zMQIAAAAFNC41MjQCAAAABjQuNDIwNQIAAAAENC40MQIAAAAGNC40NjM1AgAAAAY0LjM4NzUCAAAABjQuMjkwNQIAAAAFNC4yODQCAAAABjQuMjY2NQIAAAAGNC4yODM1AgAAAAY0LjQwNzUCAAAABjQuNDQ5NQIAAAAFNC4zNDMCAAAABTQuMzY4AgAAAAU0LjQ5OAIAAAAGNC43Mjk1AgAAAAY0LjI3NTUCAAAABjQuMTg4</t>
  </si>
  <si>
    <t>NQIAAAAFNC4yODQCAAAABjQuMjQyNQIAAAAFNC40NDgCAAAABjQuMzI1NQIAAAAGNC4zMTg1AgAAAAU0LjEzNwIAAAAGNC4zOTE1AgAAAAU0LjM0OAIAAAAGNC40ODI1AgAAAAM0LjQCAAAABTQuMzIzAgAAAAY0LjM0NTUCAAAABTQuMjc2AgAAAAU0LjI5MgIAAAAFNC4xNTcCAAAABjQuNTM3NQIAAAAFNC41MjkCAAAABjQuNjc3NQIAAAAFNC40ODECAAAABjQuNjU0NQIAAAAGNC43NDg1AgAAAAU0LjQ2OAIAAAAFNC4zMzYCAAAABTQuMTY4AgAAAAQ0LjA0AgAAAAYzLjk5MDUCAAAABTQuMDY4AgAAAAU0LjExMwIAAAAENC4xNAIAAAAGNC4wNzU1AgAAAAY0LjA5MjUCAAAABTQuMDc0AgAAAAUzLjc4OAIAAAAFMy42MjYCAAAABTMuNTU2AgAAAAUzLjYyNgIAAAAFMy42MDICAAAABjMuNjczNQIAAAAFMy41MTkCAAAABjMuNTU4NQIAAAAGMy42Mjc1AgAAAAYzLjUyMzUCAAAABTMuNTE0AgAAAAYzLjM5OTUCAAAABTMuMjkxAgAAAAUzLjE3OCdtFBU8Jd4IzbRXHDwl3ghIQ0lRUkFOR0VWLl5DTC5JUV9DTE9TRVBSSUNFLjExLzEzLzIwMjAuMTEvMTMvMjAyNS4uLkRFU0MuVy5JUV9DTE9TRVBSSUNFBAAAAFOANQMFAQAAAgAAAAU1OS43NQIAAAAFNjAuOTgCAAAABDYxLjUCAAAABTU3LjE1AgAAAAU1OC40OAIAAAAFNjAuNTMCAAAABTY1LjE0AgAAAAQ2Mi40AgAAAAU2Mi4xOQIAAAAFNjEuMTgCAAAABTY0</t>
  </si>
  <si>
    <t>LjAxAgAAAAU2My42NgIAAAAFNjEuOTgCAAAABTYzLjg4AgAAAAU2Ny4zMwIAAAAFNjUuMTYCAAAABTY2LjA1AgAAAAU2Ny4wNAIAAAACNjcCAAAABTY1LjUyAgAAAAU3My44NAIAAAAFNzEuMjkCAAAABTY0LjU4AgAAAAU2MC43OQIAAAAFNjEuNTMCAAAABTYxLjk3AgAAAAU2MC41OAIAAAAFNTguMjkCAAAABTYzLjAyAgAAAAU2NC4wMQIAAAAENjAuOQIAAAAFNjEuOTkCAAAABTY5LjM2AgAAAAU2OC4yOAIAAAAFNjYuOTECAAAABTY3LjA0AgAAAAU2OS43NgIAAAAENzAuNAIAAAAFNzAuNzECAAAAAjcxAgAAAAU3Mi41MwIAAAAFNzQuNjYCAAAABTc3LjM5AgAAAAU3NS43NQIAAAAFNzMuOTYCAAAABDcwLjYCAAAABTY5LjQ2AgAAAAU3MC44MgIAAAAENjcuMgIAAAACNjgCAAAABTcxLjI0AgAAAAU2Ni45MgIAAAAFNzAuMzgCAAAABTY5LjQ5AgAAAAU3MS43OAIAAAAFNjguNjkCAAAABTc0Ljg1AgAAAAU3NC4zOAIAAAAFNjguMTgCAAAAAjcxAgAAAAU2Ny43NQIAAAAFNjcuNjcCAAAABTczLjU1AgAAAAU3NC44MwIAAAAFNzUuNTQCAAAABTc1LjYxAgAAAAU3My41MgIAAAAFNzcuMTYCAAAABTc4LjY0AgAAAAU4MS4wMgIAAAAFODMuMTYCAAAABTgxLjU0AgAAAAU4MC43MwIAAAAFNzguMDUCAAAABTc1LjUzAgAAAAU3Ni45OQIAAAAFNzcuNzICAAAABTc5LjU4AgAAAAU3Ny44NAIAAAAFNzguMTECAAAA</t>
  </si>
  <si>
    <t>BTgzLjg1AgAAAAU4Mi4yMgIAAAAFODUuMDgCAAAABTg2LjkxAgAAAAU4My4xNwIAAAAFODAuNjMCAAAABTgwLjU4AgAAAAU3OC4wMQIAAAAFNzkuOTcCAAAABTc2LjQ5AgAAAAU3OC40NgIAAAAFNzYuNzcCAAAABTcyLjI4AgAAAAU3OC4wMQIAAAAFNzMuMjUCAAAABTcyLjc5AgAAAAU3My44MQIAAAAFNzEuNjUCAAAABTczLjU2AgAAAAU3MS43OAIAAAAFNzEuMjMCAAAABTc0LjA3AgAAAAU3NS41NAIAAAAFNzYuMDQCAAAABTc3LjE1AgAAAAU4MC41MQIAAAAFODUuNTQCAAAABTg4LjA4AgAAAAU4Ni4zNQIAAAAFODEuMjgCAAAABTkwLjc5AgAAAAU5MC4wMwIAAAAFOTAuMDICAAAABTg3LjUxAgAAAAU4NS41NQIAAAAFNzkuODMCAAAABTgwLjY2AgAAAAU4Mi41NwIAAAAFODIuODICAAAABTgwLjU4AgAAAAU3Ny4wNwIAAAAFNzUuMzICAAAABTczLjc3AgAAAAU3MC42NAIAAAAFNjkuMTYCAAAABTcxLjkzAgAAAAU3MC4zMwIAAAAFNzEuNzQCAAAABTcyLjY3AgAAAAU3MS42OQIAAAAFNzAuMDICAAAABTcxLjM0AgAAAAU3Ni43OAIAAAAFNzcuODcCAAAABTgyLjQzAgAAAAU4MC42OAIAAAAFNzUuNjcCAAAABTY5LjI2AgAAAAU2Ni45MwIAAAAFNzYuNzgCAAAABTc5LjY4AgAAAAU3Ni4zMgIAAAAFNzYuNTUCAAAABTc5LjkyAgAAAAU3My4zOQIAAAAFNzkuNjgCAAAABTgxLjY0AgAAAAU4MC4xMQIAAAAF</t>
  </si>
  <si>
    <t>NzMuNzcCAAAABTgwLjI2AgAAAAU3OS41NgIAAAAFNzQuNDYCAAAABTcxLjAyAgAAAAU3OS45OAIAAAAFNzYuMjgCAAAABTgwLjExAgAAAAU4OC4xNgIAAAAFOTIuNjECAAAABDg3LjkCAAAABTg1LjA1AgAAAAU4NC42NQIAAAAFOTEuMzUCAAAABTc4LjcyAgAAAAU3OC43NAIAAAAFODQuNzYCAAAABTg1Ljc1AgAAAAU4Ni44NwIAAAAFOTMuMDYCAAAABTkwLjQ0AgAAAAU5MS40NgIAAAAFODkuMDECAAAABTk4LjYyAgAAAAQ5NC43AgAAAAU5NC41NwIAAAAGMTAxLjUzAgAAAAYxMDguNDMCAAAABjEwNy42MgIAAAAGMTA3Ljk5AgAAAAYxMjAuNjcCAAAABjExOC44NwIAAAAGMTE1LjA3AgAAAAYxMTAuMjgCAAAABjEwOC42MwIAAAAGMTA5Ljc3AgAAAAYxMDQuNjkCAAAABjEwMi4wNwIAAAAGMTA2LjM4AgAAAAU5Ny43MwIAAAAFOTkuMjcCAAAABTExMy45AgAAAAYxMDMuMDkCAAAABTEwNi4zAgAAAAYxMTUuNjgCAAAABTkxLjU5AgAAAAU5MC4yMQIAAAAFOTEuNDICAAAABTkyLjMxAgAAAAU4Ni44MgIAAAAFODUuMTQCAAAABDgzLjMCAAAABTc4LjQ0AgAAAAU3NS4yMQIAAAAFNzMuNzkCAAAABTcwLjcyAgAAAAU3MS40OAIAAAAFNjYuMjYCAAAABTY4LjE1AgAAAAU3NS45NAIAAAAFNzkuNjkCAAAABTgxLjI3AgAAAAU4My41NwIAAAAFODMuNzYCAAAABTgxLjczAgAAAAU3OS4zNQIAAAAFNzUuODgCAAAA</t>
  </si>
  <si>
    <t>BTczLjk4AgAAAAU3MS44MgIAAAAFNjkuNDcCAAAABTY5LjI5AgAAAAU2OC43NAIAAAAFNjIuMTQCAAAABTY4LjIxAgAAAAU2OC4yOAIAAAAFNzMuOTUCAAAABTcyLjA3AgAAAAU3MS41NgIAAAAFNzMuODECAAAABTc1LjE2AgAAAAU3NC4wNQIAAAAFNzEuMjkCAAAABTY5LjkyAgAAAAU2OS42MgIAAAAFNjYuMzICAAAABTYzLjU4AgAAAAU2NS4zNgIAAAAENjQuOQIAAAAFNjMuNTgCAAAABTYyLjE0AgAAAAU2My4xOQIAAAAFNTkuMzUCAAAABTYxLjQ1AgAAAAU2MC45NwIAAAAFNjEuNDQCAAAABTY1LjY0AgAAAAU2Ni4wOQIAAAAENjEuNQIAAAAFNTkuMjYCAAAABTU5LjM4AgAAAAU1Ni44NQIAAAAENTIuMgIAAAAFNTIuMjcCAAAABTUyLjQyAgAAAAU1Mi4yNgIAAAAFNDguNTICAAAABTQ4LjIzAgAAAAU0OS4yNAIAAAAFNDYuNzUCAAAABTQ2LjI2AgAAAAU0NS41MwIAAAAFNDIuNDICAAAABDQwLjQnbRQVPCXeCM20Vxw8Jd4IUENJUVJBTkdFVi5FT0cuSVFfQ0xPU0VQUklDRV9BREouMTEvMTMvMjAyMC4xMS8xMy8yMDI1Li4uREVTQy5XLklRX0NMT1NFUFJJQ0VfQURKBAAAAFwdBAAFAQAAAgAAAAYxMDUuNDECAAAABjEwNS44NAIAAAAGMTA2LjM4AgAAAAYxMDYuMjICAAAACjEwNy4wNDIyMDECAAAACjEwOS43NzU5NTICAAAACjExNi4xOTQzMjQCAAAACjExNC44OTY3ODMCAAAACjExNy4wMzYyNDEC</t>
  </si>
  <si>
    <t>AAAACjExNi44MDg0MjgCAAAACjEyMy42MzI5MDECAAAACjExOS45NTgxODUCAAAACjExNy44NTgzNDcCAAAACTExNS4xNzQxMgIAAAAKMTE1LjQ5MTA3NwIAAAAKMTE3LjI2NDA1MwIAAAAKMTE2LjU2MDgwNgIAAAAKMTIwLjg2OTYzNQIAAAAKMTIwLjk3NzY5NQIAAAAKMTE4LjY2OTE0OAIAAAAKMTIzLjEwOTQxNwIAAAAKMTIzLjA3MDEyMwIAAAAKMTEyLjAzODIxNAIAAAAKMTA2LjY1NDg3OQIAAAAKMTA4LjIzNjQ3OQIAAAAKMTEzLjQ2MjYzNwIAAAAKMTA5LjE1OTg5OAIAAAAKMTA4LjkwNDQ4NAIAAAAKMTExLjA3NTUwMQIAAAAKMTA4LjU1MDgzNAIAAAAJMTA1LjY1ODE2AgAAAAoxMDcuNjE0NzkzAgAAAAoxMjMuMjI4OTE2AgAAAAoxMjEuODQ2NjE4AgAAAAoxMjAuNjI5ODA3AgAAAAoxMjEuOTM0MjI4AgAAAAoxMjMuNTY5NjIzAgAAAAgxMjkuNTQ2NgIAAAAKMTI1Ljg3NjY5NwIAAAAKMTIzLjE0MTMwNQIAAAAKMTIyLjQ1MDE1NgIAAAAKMTI4LjMyMDA1NAIAAAAKMTMyLjk1MzY3MgIAAAAKMTI3LjAxNzQ3OAIAAAAKMTIyLjMzOTI2MQIAAAAKMTE2LjM3NTQ5OQIAAAAKMTE1LjA2MDk1OQIAAAAKMTIyLjUzMjU3NQIAAAAKMTIzLjUzNzgxMgIAAAAJMTI4LjgwNTY0AgAAAAoxMzEuNzkyMzUzAgAAAAoxMzAuMDYyMTg2AgAAAAoxMjkuNjM2ODk0AgAAAAoxMTYuODAwNzkyAgAAAAoxMTkuMDUy</t>
  </si>
  <si>
    <t>OTA5AgAAAAoxMjIuMzg3NTg5AgAAAAkxMjcuMTA3OTgCAAAACjEyNy43NTA5NTcCAAAACjExNy41MDE3MDcCAAAACjEyMC45NDY5MTQCAAAACjExNC41NTU1MjcCAAAACjExNS40OTYwMDECAAAACjEyMy42MjQzODYCAAAACjEyMS43ODE4MjUCAAAACjEyMi44OTUwMzkCAAAACjEyMS40MjY3NDcCAAAACjExNy45NjIzNDcCAAAACjEyMi4wMjE3NDECAAAACjEyNC4wMzcwNDMCAAAACjEyMi44OTI5MTECAAAACTExOS4wNzEyNwIAAAAKMTE5Ljk1NzU4NQIAAAAJMTE2LjMxNzAyAgAAAAoxMTIuNjg1OTg1AgAAAAoxMTQuNTQ0Mzg5AgAAAAoxMTguNjk5NTg5AgAAAAoxMTcuNDc5NzE0AgAAAAoxMjMuODM2NDA4AgAAAAoxMjMuOTg4ODkyAgAAAAkxMjMuOTEyNjUCAAAACjEyOS4zMjU4NDcCAAAACjEyNi45MTQ2ODcCAAAACTEyOC4wNjc4NQIAAAAKMTI4LjY4MzE1MgIAAAAKMTIxLjAxNTU1MgIAAAAIMTE4LjE3NTcCAAAACjExNi4yMzUxMzUCAAAACjExMi4zODI0MDICAAAACjEwOS45MDIyNjUCAAAACjEwNS44ODg2MDgCAAAACjEwNy40OTc4NTcCAAAACjEwNS4xMjE4NDgCAAAACjEwNC45MzI1MjQCAAAACjEwOS4zNzIxNTkCAAAACjEwNC4yODg4MjUCAAAACjEwOC45OTM1MTICAAAACjExMy4wNjAyMjQCAAAACjExMy41OTU1NjUCAAAACjExNC44MzUzMDICAAAACjExMi44MDY2NDICAAAACjExMC4z</t>
  </si>
  <si>
    <t>MTIwNjkCAAAACjExNC42MTQ3NTkCAAAACjExNC41MjIwMjkCAAAACjExNC45ODU2ODECAAAACjExMy43ODAxODYCAAAACjExOC44NDMyNjUCAAAACjExNi44MzEwMTUCAAAACjEyMy41NDQ2OTUCAAAACjEyMy4zNDUzMjUCAAAACjExMS4yMTcyMjgCAAAACjExNi44MjA0ODMCAAAACjExMy4wMDUxMDkCAAAACjEyMS44MTU0ODkCAAAACjEyMi4zMjIzNjMCAAAACjEyMC43MDk1ODQCAAAACjExNy4xMTUzOTECAAAACjEyMC4zODcwMjgCAAAACjEyMS45NTM3MjcCAAAACTExOS42MjIxMQIAAAAKMTIwLjQ1MTUzOQIAAAAKMTE0LjgzOTA2OQIAAAAKMTA5LjYwNDQ0OQIAAAAKMTA2LjM2NzcxOAIAAAAKMTA0Ljc1NjY0MQIAAAAJOTcuNzgxNDA4AgAAAAoxMDMuODEzNzk0AgAAAAoxMDYuNDEzNDg3AgAAAAoxMDIuNDQ5ODcxAgAAAAoxMDAuODAyMTc4AgAAAAoxMDQuODkzOTQ4AgAAAAoxMDEuMDc2Nzk0AgAAAAoxMDQuNTA5NDg3AgAAAAoxMDkuMzYxMDI2AgAAAAoxMDcuMzgzNzk1AgAAAAkxMTEuMzE5OTUCAAAACjEwOC41MzI0NDgCAAAACjEwNC4yMjI3OTECAAAACTk1LjkxMjYwOAIAAAAJOTMuNDIxMzcxAgAAAAoxMDEuMDYxMjAzAgAAAAoxMDkuNzAwNjg0AgAAAAoxMDIuOTM1MDQyAgAAAAoxMDYuNjgyNzIxAgAAAAoxMjAuODQ0NjIzAgAAAAoxMTIuMjY4MjA0AgAAAAoxMjEuMzEzMDgzAgAAAAox</t>
  </si>
  <si>
    <t>MTkuNTkyMzk0AgAAAAoxMTYuNjI4NDg0AgAAAAoxMTQuMTA5NDczAgAAAAoxMTUuOTQ0NjA2AgAAAAkxMTYuOTIwMzYCAAAACjExMi41ODc2NTUCAAAACjEwNy42MzU2MDYCAAAACjEyMi45NDAwODUCAAAACjEyNi4xODY3NTgCAAAACjEyNC43NTM2MjICAAAACjEzMC4xNDExNTICAAAACjEyNS44MjQwNTECAAAACjExOC4yNjkxMjMCAAAACjExOS40MjgwMTcCAAAACjEwNi42NjI0ODkCAAAACjExMi4wODQ4MzICAAAACDk4LjI2MDAxAgAAAAk5NS45NjQ2NjgCAAAACjEwNi44MDgxODMCAAAACjEwNy4xNjM5MjQCAAAACDEwNS41NjU1AgAAAAoxMDguMjE1MDYyAgAAAAoxMDMuMTU5MTc2AgAAAAk5OS40NTg0NzYCAAAACTkyLjk2MDUzNAIAAAAJOTYuNjE3Nzk5AgAAAAk4Ny43Mzk1OTQCAAAACTg0LjUwNzk5NwIAAAAJOTAuOTc0NDQyAgAAAAk5Ni4yMzM1NzkCAAAACTk1LjM0NTU2MQIAAAAJOTYuMjc2Njg3AgAAAAoxMjIuNDY2NDY2AgAAAAoxMjEuMTczNzY0AgAAAAoxMTYuMzg1NjY2AgAAAAoxMDMuNzk4ODM0AgAAAAoxMDUuNjk1MzY0AgAAAAoxMTIuNDQ4MDI5AgAAAAk5OS4yOTk4OTMCAAAACTk4Ljc1NTU5NwIAAAAKMTA0LjU1NTc0NQIAAAAJMTA3LjI1Njg5AgAAAAoxMDEuNzE5OTA1AgAAAAoxMDUuMjUzNDMxAgAAAAk5Ny44OTA1MDkCAAAACTk3Ljc4OTA2OAIAAAAJOTkuNTIzOTI4AgAA</t>
  </si>
  <si>
    <t>AAk4OS45MTA5NjQCAAAACTkzLjU0ODMwMQIAAAAJOTcuODQ3NzM1AgAAAAk5NS4yOTE1NDICAAAACTkxLjkzOTE1NwIAAAAJODQuMzM3NjI0AgAAAAk4OC41MjgxMDUCAAAACDgxLjY2NzE1AgAAAAk3My45MDQ3NzcCAAAACDcyLjUzMjAxAgAAAAk2OS44ODYzMTQCAAAACTcyLjkxNjgxMgIAAAAJNjkuOTE2NTU1AgAAAAk3MS4wNzkyNTYCAAAACTY5LjY2NDUwMQIAAAAJNzcuMTEyMjkzAgAAAAk3Ny4zMzk5NTUCAAAACTc1LjE3NzE2OAIAAAAJNzQuODAzMTUyAgAAAAk3Mi44NjgwMjcCAAAACTczLjI3MjA4OAIAAAAJNjcuOTE0MDcyAgAAAAk2My4yMTE2NDMCAAAACTYwLjA5NTU3NwIAAAAINTQuMzQwOTcCAAAACTU1LjAyODkzMwIAAAAJNTYuMzU2Mjk2AgAAAAk1Mi4xNzk5NTcCAAAACTU1LjAzNzAyNgIAAAAJNTcuNDA4NDc1AgAAAAk1OC45NzA1NTUCAAAACTU4LjY4NzI3NgIAAAAJNTkuODIwMzkxAgAAAAk2NS42NjA0MjQCAAAACTY4LjE4ODU3NwIAAAAJNjkuNjgzMjA4AgAAAAk2My4wNTI3NjkCAAAACTY3LjkyNjIyMQIAAAAJNjkuNTMyMTU1AgAAAAk2My44NzE2MzcCAAAACTYzLjY1Njk4MgIAAAAJNjUuNjY4Mzc0AgAAAAk2Ni4wNjU4ODICAAAACTU4LjU0NTAyNQIAAAAJNTQuOTAzODQ5AgAAAAk1Ni4wNTY2MjMCAAAACTU2Ljc0MDc5NwIAAAAJNTkuNTYzMjExAgAAAAk1OS4xOTk1MzkC</t>
  </si>
  <si>
    <t>AAAACTU1LjQwNDY5NwIAAAAINTkuMjk0NDECAAAACTU4Ljk2MjM2MQIAAAAJNTEuMDQwNjI4AgAAAAk0OS40MTk5MTQCAAAACTQ4LjI0MTkzMgIAAAAJNDQuNzU1NDIxAgAAAAk0MC4yODg1NzUCAAAACTQzLjM3MTg4NAIAAAAJNDYuNzk1MTQ4AgAAAAk0Ni4yNTM1MzECAAAACTM5LjE4MjMyNwIAAAAJMzguOTcwMTkxAgAAAAk0MC42NzUxMzcCAAAACTQyLjExMjk0OAIAAAAJNDEuNjQxNTM1AgAAAAk0MC40MDgwMDMCAAAACTM1LjY2MjQzOQIAAAAJMzMuNTI1MzY0J20UFTwl3gj5ghWjPCXeCFBDSVFSQU5HRVYuQ09QLklRX0NMT1NFUFJJQ0VfQURKLjExLzEzLzIwMjAuMTEvMTMvMjAyNS4uLkRFU0MuVy5JUV9DTE9TRVBSSUNFX0FESgQAAABPhgQABQEAAAIAAAAFODYuODMCAAAABTg4Ljg2AgAAAAU4OC4wMwIAAAAFODYuNDgCAAAABTg3LjY0AgAAAAU5NC4xNgIAAAAFOTguNDgCAAAABTkxLjkyAgAAAAU5Mi40MwIAAAAFOTIuOTUCAAAABTk4Ljk3AgAAAAU5Ni43OAIAAAAFOTQuNTUCAAAACTkzLjE0MTYxOQIAAAAJOTIuMDAxMDI4AgAAAAk5NC4xNzMxMDkCAAAACTkwLjg5MDE5MgIAAAAJOTQuODI3NzA5AgAAAAc5Mi45MTM1AgAAAAg4OS40MzIyMgIAAAAJOTMuOTE1MjM3AgAAAAk5Ni4xNjY2NjMCAAAACTg2LjUwNjM1NwIAAAAJODQuNjUxNjU3AgAAAAk4NC40OTI5NjcCAAAACDkwLjkwMDEx</t>
  </si>
  <si>
    <t>AgAAAAk4Ny4xMjM2NjkCAAAACTg5Ljg5Njk5MwIAAAAJOTAuMjAxODYyAgAAAAk4Ny41MDcyMTQCAAAACTg0Ljk2MDA4MwIAAAAJODQuODYxNzM5AgAAAAoxMDAuNjc1NTg1AgAAAAoxMDAuMjMzMDMzAgAAAAk5Ny4zMTIxOTICAAAACTg5LjEyOTkwNAIAAAAJOTcuNTA4ODgyAgAAAAk5Ni4zMTg5MDkCAAAACTk0LjY2NjcxNgIAAAAIOTUuOTUzMzECAAAACDk2LjQxMTgxAgAAAAk5OS4zMzg0MDYCAAAACjEwMy4yNjAwNDQCAAAACTk5LjQyNjIwMwIAAAAJOTguNjE2NTEyAgAAAAk5NC41NDg1NDQCAAAACTkyLjc5MjU4NwIAAAAJOTguNTQ4MjI1AgAAAAoxMDAuNjk0Mzk1AgAAAAoxMDUuNjg5MTE4AgAAAAoxMDkuMDE1NjgxAgAAAAoxMDkuNTcxNzM0AgAAAAoxMDguODU5NTk2AgAAAAoxMDQuNDcxMzA3AgAAAAoxMDEuMjkzNzY3AgAAAAoxMDIuMzY5MDkzAgAAAAoxMDcuMDM4NTI3AgAAAAoxMTAuOTYyMDEzAgAAAAoxMDEuNDQ4NzY5AgAAAAoxMDYuNDM3ODk0AgAAAAoxMDAuMjY2ODc5AgAAAAkxMDIuNzA4MTYCAAAACjExMC4yMzU0NDICAAAACDEwNy45MjAxAgAAAAoxMDcuNzA2OTcyAgAAAAoxMDQuNDYxNjE5AgAAAAoxMDEuNzMwMDk0AgAAAAkxMDYuNjI1NjgCAAAACjEwOS45ODIzNzkCAAAACjEwOC44MTg1OTUCAAAACTEwOC4yNTExMwIAAAAKMTEwLjAxMTIzMwIAAAAKMTA3LjA4NzM0NgIA</t>
  </si>
  <si>
    <t>AAAKMTA1LjIxMTgyNwIAAAAKMTA3LjcyMjEzOAIAAAAKMTEyLjAzMTAyMwIAAAAKMTEyLjc3MTYxMwIAAAAKMTE3LjA2MTI2MgIAAAAKMTE3LjI1MzYyMwIAAAAKMTE2LjgxODI0NgIAAAAKMTI0LjQ3MzYwMgIAAAAKMTIzLjY1MTY3OAIAAAAKMTI1LjM5MTA5NwIAAAAKMTI3LjYwODM3OQIAAAAKMTIxLjY0NDY1NgIAAAAKMTE3LjU4MjgyNgIAAAAKMTE0LjcyNTIwOAIAAAAKMTA3Ljk5NjkwNgIAAAAKMTA5LjE4MjAwNAIAAAAKMTA2LjU3Mjg3NgIAAAAKMTA1LjY3NDQ5NAIAAAAKMTA1LjQ4NTg2NgIAAAAJMTA0Ljk4MjkyAgAAAAoxMDYuNTAxMjQ4AgAAAAoxMDIuMzYzODAzAgAAAAoxMDUuOTk4MzAyAgAAAAoxMTAuNTgxNzU2AgAAAAoxMTAuMTQ1MjM2AgAAAAoxMTEuNjU0MDc1AgAAAAoxMDguNjkzMzM1AgAAAAoxMDYuMzQ5NDE1AgAAAAoxMDkuMzQ4MTE0AgAAAAoxMDkuNTk0ODQyAgAAAAoxMDguNzQwNzgzAgAAAAoxMDkuMTU4MzIzAgAAAAoxMTMuMDY3Mjg4AgAAAAoxMTEuMjI2MTA5AgAAAAoxMTcuMTM2NzY2AgAAAAoxMTcuODkyMTIyAgAAAAoxMDguODkzOTQ5AgAAAAoxMTMuMTE0NDk4AgAAAAoxMTEuOTQ4MzE4AgAAAAkxMTYuMDkxNDICAAAACjExNS4yOTI4NjMCAAAACjExNC43NDc5NjUCAAAACjEwOS40NjgwOTMCAAAACjExMC4xOTE0OTICAAAACjExMC4yMDAzOTgCAAAACjEwNi4z</t>
  </si>
  <si>
    <t>NjUyMjYCAAAACjEwOC40NDE4MzICAAAACjEwNS41OTgxOTICAAAACjEwMC4xNzI4MjYCAAAACTk2LjU2MjE1MgIAAAAJOTYuOTE3NjA3AgAAAAk5My40MDk4MjcCAAAACDk3LjU1NjgzAgAAAAk5Ni41OTkxMTQCAAAACTk1LjE2NzE4OQIAAAAJOTQuNzAyMjc5AgAAAAk5NS4zOTk2NDUCAAAACTkxLjk3NzkwMwIAAAAJOTIuODQ3NDUyAgAAAAk5NS4xNzg1ODICAAAABzk0LjU5NTgCAAAACjEwMC4zNjgxMjMCAAAACTk4LjI5NjAwNwIAAAAJOTEuNzc0MzkyAgAAAAk4Ny43MzQzMzcCAAAACTg2Ljc3ODIwNQIAAAAJOTUuODE1NDk0AgAAAAk5OS44NzkwNTYCAAAACTk2Ljc2MjQzMwIAAAAJOTUuNzIzNTU4AgAAAAoxMDUuMzEyNDYyAgAAAAk5OC45NTEyNDYCAAAACjExMy4xMzgxMzICAAAACTExMS40ODE0NwIAAAAKMTExLjE3OTQyNgIAAAAJMTA4LjIxMzkxAgAAAAoxMDguMDAzMzk0AgAAAAoxMDcuMTMzODc2AgAAAAoxMDAuNDU3MTE3AgAAAAoxMDAuMDc1MDgyAgAAAAoxMTEuMTM1OTE2AgAAAAoxMTUuMzQ3NDAyAgAAAAoxMTYuOTY2NTA0AgAAAAoxMjEuMzg3MTk5AgAAAAoxMTkuOTAxMTIxAgAAAAoxMTUuMjM0NDc0AgAAAAoxMTIuODA2MDA1AgAAAAoxMDYuODg4ODc3AgAAAAoxMDcuMzg3MjU3AgAAAAk5Mi43MzQ4OTECAAAACTg5Ljg1NzAyNwIAAAAKMTAxLjA1OTAwNgIAAAAKMTAwLjAyMjc3</t>
  </si>
  <si>
    <t>OAIAAAAJOTguNDk1MjM2AgAAAAoxMDAuMTU2NzczAgAAAAk5My45MjE1NDECAAAACTkxLjM3NTYzNgIAAAAIODIuNTcxNTYCAAAACTg2LjY0NDU1NwIAAAAJNzguMzc0MDYyAgAAAAk3My43MTQxMjcCAAAACDc2Ljg4ODkzAgAAAAk4MC45MDg1NjgCAAAACTgwLjIyMzgwNwIAAAAJODIuNzIxMTQ5AgAAAAkxMDMuMDk2OTkCAAAACjEwNC4yMzUzNTQCAAAACTEwMS4xMjkxMgIAAAAJOTIuNjc1MjE5AgAAAAk5MC40MDczMTUCAAAACTk0LjYwNjU4NgIAAAAJODMuOTE1MTM3AgAAAAk4NC4zNDU2MDYCAAAACTg5LjA1NDQxMgIAAAAJOTAuNTMwMzA2AgAAAAg4OC4zNjAzOQIAAAAJOTQuMTU4MjkyAgAAAAk4Ny4yMzg3NTICAAAACTg2LjE5NjQ0MgIAAAAJODcuODI1NTk5AgAAAAg3OS45NDI1OAIAAAAJNzguNTA2MTE4AgAAAAk4MS45MTMzMzQCAAAACDgwLjA2NTM4AgAAAAk3Ny43NTU4ODUCAAAACTcyLjA5MTA4NwIAAAAJNzUuNTk0NTQ3AgAAAAk3MC4yNzgzNTICAAAABzYyLjkwNTQCAAAACTYxLjg3MDkzNQIAAAAJNTkuNjI4NjY3AgAAAAk2My44Njk4NTUCAAAACTYxLjgwMTQwNwIAAAAJNjIuMTIyOTczAgAAAAk2MC40OTc3NjMCAAAACTYyLjg4Nzc3NwIAAAAJNjUuNTczMjgzAgAAAAk2NC43Mzg5NTECAAAACTY1LjQxNDk1NAIAAAAJNjQuMDQ5OTgzAgAAAAk2NC43MjM4MjkCAAAACTYwLjU1OTgw</t>
  </si>
  <si>
    <t>MwIAAAAJNTYuMTcxMTYxAgAAAAk1MC45MDEzMzUCAAAACTQ4LjE0NTQ3NQIAAAAJNDguNTg2MDY3AgAAAAg0OS4wMTgwMgIAAAAJNDUuNTg4MzE0AgAAAAk0OC4zNTI4MTMCAAAACTQ4LjgxMDY4MwIAAAAJNDguNDMwNTY0AgAAAAk0Ny44MDg1NTICAAAACTQ3LjU4Mjk2NwIAAAAJNTEuNTUyNTAxAgAAAAg1My43OTg3NgIAAAAJNTIuNTY0MTc1AgAAAAk0OS4zMjMzODkCAAAACTUxLjQxNTMyNQIAAAAJNTEuMzEyNDQzAgAAAAk0Ny43ODg3MzECAAAACTQ3LjcxMTU2OQIAAAAJNDguNDU3NDY1AgAAAAk0OC41NzY3MzMCAAAACTQzLjUwNjM3NwIAAAAJNDIuMjk4MzM5AgAAAAk0My40NjM4NDECAAAACTQzLjU4Mjk0MwIAAAAJNDUuOTU2NDgyAgAAAAk0Ni44MjQyMjgCAAAACTQ0Ljc0ODQ0NAIAAAAJNTAuMzU0NzYxAgAAAAk0OS42MzE2MzkCAAAACTQ0LjI0NjUxMwIAAAAJNDEuMTkyMzg5AgAAAAk0MC4xMjA0NjgCAAAACTM3LjQ0NTU2MQIAAAAJMzMuNzQ0ODQxAgAAAAkzNS45ODcxOTECAAAACTM4LjAzNTY1NAIAAAAJMzcuNjgxNTk4AgAAAAkzMy43MTExMjECAAAACTMzLjI4OTYyNwIAAAAIMzQuNTQ1NjgCAAAACTM2LjY1MzE1MgIAAAAJMzcuMzE5MTEzAgAAAAgzNi4wNjMwNgIAAAAJMzMuNDI0NTA1AgAAAAkyOS44MDgwODMnbRQVPCXeCPmCFaM8Jd4IUENJUVJBTkdFVi5DVlguSVFfQ0xPU0VQ</t>
  </si>
  <si>
    <t>UklDRV9BREouMTEvMTMvMjAyMC4xMS8xMy8yMDI1Li4uREVTQy5XLklRX0NMT1NFUFJJQ0VfQURKBAAAAMqAAQAFAQAAAgAAAAYxNTUuMDICAAAABjE1Ny43MgIAAAAGMTU1LjU2AgAAAAYxNTMuMDgCAAAABTE0OC45AgAAAAYxNTMuNTUCAAAABjE2MC4xNgIAAAAGMTU2LjIxAgAAAAYxNTcuMTECAAAABjE1My42NgIAAAAFMTYwLjYCAAAABjE1OC4xOAIAAAAKMTU0LjgyNjQ1OAIAAAAKMTUzLjMwMzQxMwIAAAAKMTQ5LjczMzE1NwIAAAAKMTUzLjEzNTI4NQIAAAAJMTQ4LjM4ODEzAgAAAAkxNTMuNjAwMTECAAAACjE0Ni43MzY1MTYCAAAACTE0Mi4yMDY5NAIAAAAKMTQ3LjkwMzUyNQIAAAAIMTQ0LjMwMzYCAAAACjEzOC42NjYzNTQCAAAACjEzNS4xOTQ5OTcCAAAACjEzNS4wMzY3NTkCAAAACjEzOC44NDQzNzICAAAACTEzNS4zMTcwOAIAAAAKMTM1LjMyNjg1MQIAAAAKMTM1LjU1MTU4MgIAAAAKMTM0LjcxMTI4NQIAAAAKMTMyLjUyMjYwNQIAAAAKMTM5Ljk5NzMzNwIAAAAKMTYyLjI4NDc0MgIAAAAKMTYwLjk3NTQ0MgIAAAAKMTUzLjQyMjU0MwIAAAAKMTUyLjc1ODEyMgIAAAAKMTU0Ljk4NTg4NQIAAAAKMTUzLjMyNDgzNAIAAAAKMTUxLjc4MTAzMwIAAAAKMTQ3LjQ4NzQ3MQIAAAAJMTQ0LjE3MjgyAgAAAAoxNTAuNDE1NTczAgAAAAkxNTYuMDM5ODUCAAAACjE0Ny45ODk5ODMCAAAACjE0Mi44</t>
  </si>
  <si>
    <t>Nzc4ODMCAAAACjEzOS4xNTczNTcCAAAACjEzOC4wNDYwMzECAAAACjE0OC42OTU0MzQCAAAACjE1MC4wMTkzNjICAAAACTE1Ni40ODQzOAIAAAAJMTU2Ljg5OTkyAgAAAAoxNTQuNDE2MzQ3AgAAAAoxNTAuMTIxMTU4AgAAAAoxNDYuNDI4NjM1AgAAAAoxNDQuMjY2NjkyAgAAAAoxNDQuMjA5Mjk1AgAAAAoxNDQuODUwMjI1AgAAAAoxNDQuMTk5NzI5AgAAAAoxMzkuMTc3NTE0AgAAAAoxMzkuMzU5MjcxAgAAAAoxMzQuNTA5MjQ3AgAAAAoxMzIuNTQ4MTkyAgAAAAoxNDEuNTMwNzgxAgAAAAoxNDEuMjE1MDk5AgAAAAoxMzkuMzIxMDA2AgAAAAoxMzcuMTY0MDcxAgAAAAoxNDAuNTMxOTE3AgAAAAoxNDkuMzIwNDg0AgAAAAoxNTAuNTU5Nzc2AgAAAAoxNDcuMTkxOTI5AgAAAAoxNDUuOTgxMDE4AgAAAAoxNDcuOTc3MTI5AgAAAAoxNDYuODk4NjYxAgAAAAoxNDQuMzM0OTM1AgAAAAoxNDcuNjU1NDgxAgAAAAoxNTMuNTM5NzUyAgAAAAoxNDkuMjM1MzQyAgAAAAoxNTMuODg5NzgxAgAAAAoxNTUuMzAxNTQyAgAAAAoxNTAuMDg0ODYzAgAAAAoxNTUuMzY3MTAxAgAAAAoxNDkuODUwNzIyAgAAAAoxNDguODc2NjkyAgAAAAoxNTEuMzQ5MjI5AgAAAAkxNDcuNzM0MDgCAAAACjE0NC44NDk0NTQCAAAACjE0NS42ODI5OTgCAAAACjE0MC4zNzI2NjMCAAAACjE0My4xMTY4MDUCAAAACjE0NC44NDk0NTQCAAAA</t>
  </si>
  <si>
    <t>CjE0NC44MjEzNTcCAAAACjEzOS45MzIxNzQCAAAACjE0MS4wNDM5MjMCAAAACjEzOC4xNzE5MDQCAAAACjEzMS43NzkzNDYCAAAACjEzNi40Mzk0MjgCAAAACjEzOS4zMzkyNDECAAAACjEzOC4xOTA0MzMCAAAACjEzOS45NDE0MzgCAAAACTEzOC4zNjY0NgIAAAAKMTMzLjY5NzExMwIAAAAKMTM0LjE2MDM0MgIAAAAKMTM0LjI0MzcyMwIAAAAKMTMzLjgzNjA4MgIAAAAKMTMxLjA2MzI2NAIAAAAJMTM1LjMzNTc3AgAAAAoxMzIuMzQ2ODQ5AgAAAAoxNTIuOTU3NTY4AgAAAAoxNTAuNDE3OTAyAgAAAAoxNDguNzQwMDcyAgAAAAoxNTQuNTk4NzI0AgAAAAoxNTIuNDUzMzAyAgAAAAoxNTIuNjU1MDA4AgAAAAoxNTMuMzA1OTY5AgAAAAoxNTAuNjM3OTQ1AgAAAAoxNDUuODg4Njc4AgAAAAoxNDcuNTIwNjY2AgAAAAoxNDkuMDY3ODAzAgAAAAoxNDQuNjcyNTA1AgAAAAoxNDQuMjcyOTMzAgAAAAoxNDQuMTA5NDcxAgAAAAoxMzkuNDY4OTgxAgAAAAoxNDAuMDUwMTc4AgAAAAoxNDIuODkyNTkxAgAAAAoxMzcuNDQzODc1AgAAAAoxNDIuODEwODYxAgAAAAoxNDQuMjYzODUyAgAAAAoxNDEuOTAyNzQxAgAAAAoxMzkuOTIzMDQxAgAAAAoxNDAuOTY3Mzc4AgAAAAkxNDAuODUwMzkCAAAACjE0NC4wNzg5MjMCAAAACjE1MS42MDYxNzMCAAAACjE1Mi4wOTE4MDICAAAACTE1NS4wNzc1MgIAAAAKMTUwLjc2OTgx</t>
  </si>
  <si>
    <t>MgIAAAAKMTQ2LjczMTg5NwIAAAAKMTQwLjM0Njc3NQIAAAAKMTM3LjAwMTMzMQIAAAAKMTQzLjU5MzI5NAIAAAAJMTQ4LjM1MDY2AgAAAAoxNDYuMDU3NDEyAgAAAAkxNDYuNDUzMTECAAAACjE1My4yOTk2MzkCAAAACjE1MS4wNTMyMjkCAAAACjE1OS45Njc1NTQCAAAACjE2MS4yNjAxMzECAAAACjE1OC4yODI3NDYCAAAACjE1Ny4zOTEzMTQCAAAACjE2MC4wMDMyMTECAAAACjE1OC4xNDAxMTcCAAAACjE1MC40MDI0ODQCAAAACjE0OS43NjA2NTICAAAACjE2MS4zNzYwMTcCAAAACjE2My43NTYxNDICAAAACjE2My4xMjMyMjUCAAAACjE2NC45NDA2MDICAAAACTE2Mi4yNTE0NQIAAAAKMTU5LjIwODQ2MQIAAAAKMTUzLjIwMjA5NwIAAAAIMTQxLjY1ODICAAAACjE0MS41NjA4OTYCAAAACjEyNy4wODkwMDgCAAAACjEyOC4wNjIwNTYCAAAACjEzOC4zOTQwNjQCAAAACTE0MS41MDc4MgIAAAAJMTM5LjYzMjQ5AgAAAAoxNDQuNTUwODA5AgAAAAoxMzkuNDkwOTU2AgAAAAoxNDAuMTI4NDI3AgAAAAoxMzQuNjg0NTg5AgAAAAoxNDMuNTczNTYxAgAAAAoxMjYuNDAwNDg3AgAAAAoxMjAuNjY3MzYzAgAAAAkxMjUuMTU1NjgCAAAACjEyOC40MzQyNTYCAAAACjEyNi45MDg5MjkCAAAACjEzMC4wNzM1NDQCAAAACjE1My43NTk5MzgCAAAACjE1NS42ODg1MTICAAAACjE1Ni4yODQ2MTYCAAAACjE0Ny4xMTUx</t>
  </si>
  <si>
    <t>MjQCAAAACTE0NS45NTgyMQIAAAAJMTQ4LjQxMDEyAgAAAAoxMzYuMjIwMTI3AgAAAAoxMzkuOTQxNDY2AgAAAAoxNDkuMTkyNjQ1AgAAAAoxNDcuNzQ5MzIyAgAAAAoxNDIuNzg0NjM4AgAAAAoxNDcuMjEwMjQ5AgAAAAoxNDAuNjE5NjU0AgAAAAoxNDguNTkyNzA5AgAAAAoxMzcuOTQxNjgxAgAAAAoxMjIuMDU2NDM0AgAAAAoxMTYuMDA0OTExAgAAAAoxMTkuNDM3MzgxAgAAAAoxMTYuOTE2Mjk4AgAAAAkxMTIuMzgxNzkCAAAACTEwOS4xOTgxNwIAAAAKMTEwLjk2MjA2OAIAAAAKMTA3LjU4MDU0NwIAAAAKMTAwLjk3MjM4NAIAAAAKMTAwLjE2MzU3MwIAAAAJOTcuNzQ1NzQyAgAAAAoxMDEuODI0MjE4AgAAAAk5OC40NDI2OTcCAAAACTk4LjUyODc0MQIAAAAJOTYuMjkxNjAyAgAAAAk5Ny4xNjQ4MTYCAAAACTk3LjU5ODYyNgIAAAAJOTcuMzg1OTc0AgAAAAk5NS45NDg0NDgCAAAACTkzLjIzNTAxMwIAAAAJOTEuOTA4MDY2AgAAAAk4OC43NDM4MDkCAAAACTg1LjU3MTA0NQIAAAAJODIuMzA0NzE1AgAAAAk4MS43MTc3OTYCAAAACTgyLjkyNTY1OAIAAAAJODMuOTAzODU2AgAAAAk4MC4yMTIyMjICAAAACTg1LjU3NDEzOQIAAAAJODUuNTY1NzQ2AgAAAAk4NS40NDgyNDYCAAAACTgyLjk3MjMzNgIAAAAJODIuNzcwOTA2AgAAAAk4Ny4zNDUwNDQCAAAACTg5LjAyMzYyNgIAAAAJOTAuMDU1OTU1AgAA</t>
  </si>
  <si>
    <t>AAk4Ni40NzIxODECAAAACTkwLjU2NzkyMgIAAAAIOTEuMDIxMTQCAAAACTg3LjExMDA0MgIAAAAJODcuMzg3MDA4AgAAAAk5MC43NjYxNjcCAAAACTkxLjIyMjE5NQIAAAAJODUuNDU5NjU4AgAAAAk4NC4xOTkzNjMCAAAACTg1LjM2ODQ1MwIAAAAJODUuMzM1Mjg3AgAAAAk4Ny42ODE3NTkCAAAACTg5LjExNjE3NAIAAAAJODUuNzE2NjkyAgAAAAk5Mi40OTkwNzMCAAAACDkwLjM3NjQ3AgAAAAk4Mi45MTQxOTMCAAAACTc5LjQzMTc5NwIAAAAJNzUuNjY3NDkyAgAAAAk3Mi45Nzc2MzcCAAAACTY5LjY1ODI0MgIAAAAJNzQuOTk3MDcyAgAAAAk3NS4yOTE0MDMCAAAACTc0LjQ2NTY0MgIAAAAJNjkuMDQ1MDU0AgAAAAk2OS43NjQ1MjgCAAAACTcxLjI4NTIzNwIAAAAJNzUuNTg1NzM0AgAAAAk3Ni4yNjQzMjkCAAAACTc0LjY1MzY4NwIAAAAJNzAuMTQwNjE4AgAAAAk2Ni44OTk3MDMnbRQVPCXeCPmCFaM8Jd4IRkNJUVJBTkdFVi5DT1AuSVFfUFJJQ0VEQVRFLjExLzEzLzIwMjAuMTEvMTMvMjAyNS4uLkRFU0MuVy5JUV9QUklDRURBVEUEAAAAT4YEAAUBAAAFAAAACTExLzcvMjAyNQUAAAAKMTAvMzEvMjAyNQUAAAAKMTAvMjQvMjAyNQUAAAAKMTAvMTcvMjAyNQUAAAAKMTAvMTAvMjAyNQUAAAAJMTAvMy8yMDI1BQAAAAk5LzI2LzIwMjUFAAAACTkvMTkvMjAyNQUAAAAJOS8xMi8yMDI1BQAAAAg5LzUv</t>
  </si>
  <si>
    <t>MjAyNQUAAAAJOC8yOS8yMDI1BQAAAAk4LzIyLzIwMjUFAAAACTgvMTUvMjAyNQUAAAAIOC84LzIwMjUFAAAACDgvMS8yMDI1BQAAAAk3LzI1LzIwMjUFAAAACTcvMTgvMjAyNQUAAAAJNy8xMS8yMDI1BQAAAAg3LzMvMjAyNQUAAAAJNi8yNy8yMDI1BQAAAAk2LzIwLzIwMjUFAAAACTYvMTMvMjAyNQUAAAAINi82LzIwMjUFAAAACTUvMzAvMjAyNQUAAAAJNS8yMy8yMDI1BQAAAAk1LzE2LzIwMjUFAAAACDUvOS8yMDI1BQAAAAg1LzIvMjAyNQUAAAAJNC8yNS8yMDI1BQAAAAk0LzE3LzIwMjUFAAAACTQvMTEvMjAyNQUAAAAINC80LzIwMjUFAAAACTMvMjgvMjAyNQUAAAAJMy8yMS8yMDI1BQAAAAkzLzE0LzIwMjUFAAAACDMvNy8yMDI1BQAAAAkyLzI4LzIwMjUFAAAACTIvMjEvMjAyNQUAAAAJMi8xNC8yMDI1BQAAAAgyLzcvMjAyNQUAAAAJMS8zMS8yMDI1BQAAAAkxLzI0LzIwMjUFAAAACTEvMTcvMjAyNQUAAAAJMS8xMC8yMDI1BQAAAAgxLzMvMjAyNQUAAAAKMTIvMjcvMjAyNAUAAAAKMTIvMjAvMjAyNAUAAAAKMTIvMTMvMjAyNAUAAAAJMTIvNi8yMDI0BQAAAAoxMS8yOS8yMDI0BQAAAAoxMS8yMi8yMDI0BQAAAAoxMS8xNS8yMDI0BQAAAAkxMS84LzIwMjQFAAAACTExLzEvMjAyNAUAAAAKMTAvMjUvMjAyNAUAAAAKMTAvMTgvMjAyNAUAAAAKMTAvMTEvMjAyNAUAAAAJMTAvNC8yMDI0BQAAAAk5</t>
  </si>
  <si>
    <t>LzI3LzIwMjQFAAAACTkvMjAvMjAyNAUAAAAJOS8xMy8yMDI0BQAAAAg5LzYvMjAyNAUAAAAJOC8zMC8yMDI0BQAAAAk4LzIzLzIwMjQFAAAACTgvMTYvMjAyNAUAAAAIOC85LzIwMjQFAAAACDgvMi8yMDI0BQAAAAk3LzI2LzIwMjQFAAAACTcvMTkvMjAyNAUAAAAJNy8xMi8yMDI0BQAAAAg3LzUvMjAyNAUAAAAJNi8yOC8yMDI0BQAAAAk2LzIxLzIwMjQFAAAACTYvMTQvMjAyNAUAAAAINi83LzIwMjQFAAAACTUvMzEvMjAyNAUAAAAJNS8yNC8yMDI0BQAAAAk1LzE3LzIwMjQFAAAACTUvMTAvMjAyNAUAAAAINS8zLzIwMjQFAAAACTQvMjYvMjAyNAUAAAAJNC8xOS8yMDI0BQAAAAk0LzEyLzIwMjQFAAAACDQvNS8yMDI0BQAAAAkzLzI4LzIwMjQFAAAACTMvMjIvMjAyNAUAAAAJMy8xNS8yMDI0BQAAAAgzLzgvMjAyNAUAAAAIMy8xLzIwMjQFAAAACTIvMjMvMjAyNAUAAAAJMi8xNi8yMDI0BQAAAAgyLzkvMjAyNAUAAAAIMi8yLzIwMjQFAAAACTEvMjYvMjAyNAUAAAAJMS8xOS8yMDI0BQAAAAkxLzEyLzIwMjQFAAAACDEvNS8yMDI0BQAAAAoxMi8yOS8yMDIzBQAAAAoxMi8yMi8yMDIzBQAAAAoxMi8xNS8yMDIzBQAAAAkxMi84LzIwMjMFAAAACTEyLzEvMjAyMwUAAAAKMTEvMjQvMjAyMwUAAAAKMTEvMTcvMjAyMwUAAAAKMTEvMTAvMjAyMwUAAAAJMTEvMy8yMDIzBQAAAAoxMC8yNy8yMDIzBQAAAAox</t>
  </si>
  <si>
    <t>MC8yMC8yMDIzBQAAAAoxMC8xMy8yMDIzBQAAAAkxMC82LzIwMjMFAAAACTkvMjkvMjAyMwUAAAAJOS8yMi8yMDIzBQAAAAk5LzE1LzIwMjMFAAAACDkvOC8yMDIzBQAAAAg5LzEvMjAyMwUAAAAJOC8yNS8yMDIzBQAAAAk4LzE4LzIwMjMFAAAACTgvMTEvMjAyMwUAAAAIOC80LzIwMjMFAAAACTcvMjgvMjAyMwUAAAAJNy8yMS8yMDIzBQAAAAk3LzE0LzIwMjMFAAAACDcvNy8yMDIzBQAAAAk2LzMwLzIwMjMFAAAACTYvMjMvMjAyMwUAAAAJNi8xNi8yMDIzBQAAAAg2LzkvMjAyMwUAAAAINi8yLzIwMjMFAAAACTUvMjYvMjAyMwUAAAAJNS8xOS8yMDIzBQAAAAk1LzEyLzIwMjMFAAAACDUvNS8yMDIzBQAAAAk0LzI4LzIwMjMFAAAACTQvMjEvMjAyMwUAAAAJNC8xNC8yMDIzBQAAAAg0LzYvMjAyMwUAAAAJMy8zMS8yMDIzBQAAAAkzLzI0LzIwMjMFAAAACTMvMTcvMjAyMwUAAAAJMy8xMC8yMDIzBQAAAAgzLzMvMjAyMwUAAAAJMi8yNC8yMDIzBQAAAAkyLzE3LzIwMjMFAAAACTIvMTAvMjAyMwUAAAAIMi8zLzIwMjMFAAAACTEvMjcvMjAyMwUAAAAJMS8yMC8yMDIzBQAAAAkxLzEzLzIwMjMFAAAACDEvNi8yMDIzBQAAAAoxMi8zMC8yMDIyBQAAAAoxMi8yMy8yMDIyBQAAAAoxMi8xNi8yMDIyBQAAAAkxMi85LzIwMjIFAAAACTEyLzIvMjAyMgUAAAAKMTEvMjUvMjAyMgUAAAAKMTEvMTgvMjAyMgUAAAAK</t>
  </si>
  <si>
    <t>MTEvMTEvMjAyMgUAAAAJMTEvNC8yMDIyBQAAAAoxMC8yOC8yMDIyBQAAAAoxMC8yMS8yMDIyBQAAAAoxMC8xNC8yMDIyBQAAAAkxMC83LzIwMjIFAAAACTkvMzAvMjAyMgUAAAAJOS8yMy8yMDIyBQAAAAk5LzE2LzIwMjIFAAAACDkvOS8yMDIyBQAAAAg5LzIvMjAyMgUAAAAJOC8yNi8yMDIyBQAAAAk4LzE5LzIwMjIFAAAACTgvMTIvMjAyMgUAAAAIOC81LzIwMjIFAAAACTcvMjkvMjAyMgUAAAAJNy8yMi8yMDIyBQAAAAk3LzE1LzIwMjIFAAAACDcvOC8yMDIyBQAAAAg3LzEvMjAyMgUAAAAJNi8yNC8yMDIyBQAAAAk2LzE3LzIwMjIFAAAACTYvMTAvMjAyMgUAAAAINi8zLzIwMjIFAAAACTUvMjcvMjAyMgUAAAAJNS8yMC8yMDIyBQAAAAk1LzEzLzIwMjIFAAAACDUvNi8yMDIyBQAAAAk0LzI5LzIwMjIFAAAACTQvMjIvMjAyMgUAAAAJNC8xNC8yMDIyBQAAAAg0LzgvMjAyMgUAAAAINC8xLzIwMjIFAAAACTMvMjUvMjAyMgUAAAAJMy8xOC8yMDIyBQAAAAkzLzExLzIwMjIFAAAACDMvNC8yMDIyBQAAAAkyLzI1LzIwMjIFAAAACTIvMTgvMjAyMgUAAAAJMi8xMS8yMDIyBQAAAAgyLzQvMjAyMgUAAAAJMS8yOC8yMDIyBQAAAAkxLzIxLzIwMjIFAAAACTEvMTQvMjAyMgUAAAAIMS83LzIwMjIFAAAACjEyLzMxLzIwMjEFAAAACjEyLzIzLzIwMjEFAAAACjEyLzE3LzIwMjEFAAAACjEyLzEwLzIwMjEFAAAA</t>
  </si>
  <si>
    <t>CTEyLzMvMjAyMQUAAAAKMTEvMjYvMjAyMQUAAAAKMTEvMTkvMjAyMQUAAAAKMTEvMTIvMjAyMQUAAAAJMTEvNS8yMDIxBQAAAAoxMC8yOS8yMDIxBQAAAAoxMC8yMi8yMDIxBQAAAAoxMC8xNS8yMDIxBQAAAAkxMC84LzIwMjEFAAAACTEwLzEvMjAyMQUAAAAJOS8yNC8yMDIxBQAAAAk5LzE3LzIwMjEFAAAACTkvMTAvMjAyMQUAAAAIOS8zLzIwMjEFAAAACTgvMjcvMjAyMQUAAAAJOC8yMC8yMDIxBQAAAAk4LzEzLzIwMjEFAAAACDgvNi8yMDIxBQAAAAk3LzMwLzIwMjEFAAAACTcvMjMvMjAyMQUAAAAJNy8xNi8yMDIxBQAAAAg3LzkvMjAyMQUAAAAINy8yLzIwMjEFAAAACTYvMjUvMjAyMQUAAAAJNi8xOC8yMDIxBQAAAAk2LzExLzIwMjEFAAAACDYvNC8yMDIxBQAAAAk1LzI4LzIwMjEFAAAACTUvMjEvMjAyMQUAAAAJNS8xNC8yMDIxBQAAAAg1LzcvMjAyMQUAAAAJNC8zMC8yMDIxBQAAAAk0LzIzLzIwMjEFAAAACTQvMTYvMjAyMQUAAAAINC85LzIwMjEFAAAACDQvMS8yMDIxBQAAAAkzLzI2LzIwMjEFAAAACTMvMTkvMjAyMQUAAAAJMy8xMi8yMDIxBQAAAAgzLzUvMjAyMQUAAAAJMi8yNi8yMDIxBQAAAAkyLzE5LzIwMjEFAAAACTIvMTIvMjAyMQUAAAAIMi81LzIwMjEFAAAACTEvMjkvMjAyMQUAAAAJMS8yMi8yMDIxBQAAAAkxLzE1LzIwMjEFAAAACDEvOC8yMDIxBQAAAAoxMi8zMS8yMDIwBQAA</t>
  </si>
  <si>
    <t>AAoxMi8yNC8yMDIwBQAAAAoxMi8xOC8yMDIwBQAAAAoxMi8xMS8yMDIwBQAAAAkxMi80LzIwMjAFAAAACjExLzI3LzIwMjAFAAAACjExLzIwLzIwMjAFAAAACjExLzEzLzIwMjAnbRQVPCXeCFbgSW08Jd4IPENJUVJBTkdFVi5DT1AuSVFfUFJJQ0VEQVRFLi4xMS8xMy8yMDI1Li4uREVTQy5XLklRX1BSSUNFREFURQUAAAABAAAACAAAABIoSW52YWxpZCBFbmQgRGF0ZSkQfSGPOyXeCBB9IY87Jd4IRkNJUVJBTkdFVi5DVlguSVFfQ0xPU0VQUklDRV9BREouLjExLzEzLzIwMjUuLi5ERVNDLlcuSVFfQ0xPU0VQUklDRV9BREoFAAAAAQAAAAgAAAASKEludmFsaWQgRW5kIERhdGUpEH0hjzsl3ggQfSGPOyXeCEZDSVFSQU5HRVYuQ09QLklRX0NMT1NFUFJJQ0VfQURKLi4xMS8xMy8yMDI1Li4uREVTQy5XLklRX0NMT1NFUFJJQ0VfQURKBQAAAAEAAAAIAAAAEihJbnZhbGlkIEVuZCBEYXRlKRB9IY87Jd4IEH0hjzsl3ghGQ0lRUkFOR0VWLkVPRy5JUV9DTE9TRVBSSUNFX0FESi4uMTEvMTMvMjAyNS4uLkRFU0MuVy5JUV9DTE9TRVBSSUNFX0FESgUAAAABAAAACAAAABIoSW52YWxpZCBFbmQgRGF0ZSkQfSGPOyXeCBB9IY87Jd4IPkNJUVJBTkdFVi5eQ0wuSVFfQ0xPU0VQUklDRS4uMTEvMTMvMjAyNS4uLkRFU0MuVy5JUV9DTE9TRVBSSUNFBQAAAAAAAAAIAAAAEihJbnZhbGlkIEVuZCBEYXRlKRB9IY87Jd4I</t>
  </si>
  <si>
    <t>CvTRFjwl3gg+Q0lRUkFOR0VWLl5IRy5JUV9DTE9TRVBSSUNFLi4xMS8xMy8yMDI1Li4uREVTQy5XLklRX0NMT1NFUFJJQ0UFAAAAAAAAAAgAAAASKEludmFsaWQgRW5kIERhdGUpEH0hjzsl3ghMH9AWPCXeCEZDSVFSQU5HRVYuRFZOLklRX0NMT1NFUFJJQ0VfQURKLi4xMS8xMy8yMDI1Li4uREVTQy5XLklRX0NMT1NFUFJJQ0VfQURKBQAAAAEAAAAIAAAAEihJbnZhbGlkIEVuZCBEYXRlKRB9IY87Jd4IEH0hjzsl3ghFQ0lRUkFOR0VWLkJQLklRX0NMT1NFUFJJQ0VfQURKLi4xMS8xMy8yMDI1Li4uREVTQy5XLklRX0NMT1NFUFJJQ0VfQURKBQAAAAEAAAAIAAAAEihJbnZhbGlkIEVuZCBEYXRlKRB9IY87Jd4IEH0hjzsl3gg/Q0lRUkFOR0VWLl5TUFguSVFfQ0xPU0VQUklDRS4uMTEvMTMvMjAyNS4uLkRFU0MuVy5JUV9DTE9TRVBSSUNFBQAAAAEAAAAIAAAAEihJbnZhbGlkIEVuZCBEYXRlKRB9IY87Jd4IEH0hjzsl3ghEQ0lRUkFOR0VWLl5TUDUwMC0xMC5JUV9DTE9TRVBSSUNFLi4xMS8xMy8yMDI1Li4uREVTQy5XLklRX0NMT1NFUFJJQ0UFAAAAAAAAAAgAAAASKEludmFsaWQgRW5kIERhdGUpEH0hjzsl3ggK9NEWPCXeCEZDSVFSQU5HRVYuWE9NLklRX0NMT1NFUFJJQ0VfQURKLi4xMS8xMy8yMDI1Li4uREVTQy5XLklRX0NMT1NFUFJJQ0VfQURKBQAAAAEAAAAIAAAAEihJbnZhbGlkIEVuZCBEYXRl</t>
  </si>
  <si>
    <t>KRB9IY87Jd4IEH0hjzsl3ghQQ0lRUkFOR0VWLklRVDQ2MTU2NTE2LklRX0NMT1NFUFJJQ0UuMTEvMTMvMjAyMC4xMS8xMy8yMDI1Li4uREVTQy5XLklRX0NMT1NFUFJJQ0UEAAAAm7goAAUBAAACAAAAEDEyODczLjY4NDYzNDgzMjMCAAAAEDEzMDg1LjA5Nzg1NTYxNDECAAAAEDEyOTkxLjQ0MzE5MjQyMzICAAAADzEyNzQ2LjM5NzE2OTMwOAIAAAAQMTI1MzIuMTM3MDQ0MTEzNAIAAAAQMTI4NDIuMjAxODM3OTkyMwIAAAAQMTI3MDEuOTE3NzUzNjE0OQIAAAAQMTI3NDAuMzA2OTk3NjMzNAIAAAAQMTI1ODQuNjM1OTM2MzY5NgIAAAAQMTIzODYuNzY2NTU2NzY0MwIAAAAQMTIzNDIuMzI2NDYyNTAxOAIAAAAQMTIzNTMuMzA5NDU1NzI0MQIAAAAQMTIzMTcuNTM2NjU5NTY5OQIAAAAQMTIxOTguNjYzOTM2NDU1OQIAAAAQMTE5MDguMjExMzcwNDcxMgIAAAAQMTIxOTQuNjQxODY4MjYwNQIAAAAQMTIwMTguMzE2MTg0NDA0NgIAAAAQMTE5NDYuMjA4MDA2Mjk0OAIAAAAQMTE5ODIuMTI0MDkyMDY2MgIAAAAQMTE3NzYuOTM1MTM1NjE4MwIAAAAQMTEzODQuMzQzMTI1MzQxNQIAAAAQMTEzOTkuNDg1MjAxMzQ3NgIAAAAPMTE0NDEuNjExMTQxOTMzAgAAABAxMTI2OS41Nzk0NTE5OTIzAgAAABAxMTA2MC40NzkyNzEyMTEzAgAAABAxMTM1NC43NzI0NTU1MDM2AgAAABAxMDc4MS43MTkxODMwMzI4AgAAABAx</t>
  </si>
  <si>
    <t>MDgzMC44MDkzNTcxOTAyAgAAABAxMDUyMi4yMTY4MjkwODQ2AgAAABAxMDA1OS40MzkwNjMzNTkzAgAAABAxMDIxMi4wNDM5NTU4MTQ3AgAAABA5NjU5LjY2NjYyNzY0ODE1AgAAABAxMDYyMi4wMTk0MzU0NTExAgAAABAxMDc4Ni4yNTk3MTE0Nzg3AgAAABAxMDcyOS44MDExMDYzMDgzAgAAABAxMDk3NS43MTQ5MzAwNjI4AgAAABAxMTMyMy43Mjg2Mjg4MDc4AgAAABAxMTQzMy41NjM5NDQxODk3AgAAABAxMTYyMy43OTMzOTM4Njg0AgAAABAxMTQ1MS4xMjM2NTk4OTkyAgAAABAxMTQ3Ny41OTc1MDIyNDAzAgAAABAxMTU5Mi4xOTM2NTI1ODU4AgAAABAxMTM5Mi4yNzk2NzQxNDU0AgAAABAxMTA2OC45NTg4OTc4ODE0AgAAABAxMTI4NS43OTU2MzAzMDQxAgAAABAxMTMzNy45ODYxNTAwMDI4AgAAAA8xMTI2MC4yNjkxMTUwNTgCAAAAEDExNDg2Ljc0OTc3NjE1MDICAAAAEDExNTU4LjY4NjczNDU5NDcCAAAADzExNDQ2LjE2MzUxNDM0NwIAAAAQMTEzMjQuNjk5Nzk1NjQ5NQIAAAAQMTExMzQuMzY0NDMzMTM1OQIAAAAQMTEzNjguNDUxODMyMTcwNQIAAAAQMTA4NjAuMzkzNjUyNjQ5NAIAAAAPMTEwMDkuNjkzOTE0MjIyAgAAABAxMTExNi4zNjcxNjY0ODY4AgAAABAxMTAyMS4wMDk5OTU1NTA1AgAAABAxMDg5OC4yMTA0MzU3ODA4AgAAABAxMDg3MC43OTY4NTE5MjAyAgAAABAxMDgwMi40NjEwMDkx</t>
  </si>
  <si>
    <t>OTQ2AgAAABAxMDY1NS4yMDQ1MTY3MzA5AgAAAA8xMDI0MC43NjYxNDM1ODYCAAAAEDEwNjkyLjg3NzIzMTIwMjYCAAAAEDEwNjY0LjU0Nzg0ODI4MzICAAAAEDEwNTEwLjg5MDQ0NDAxMDECAAAAEDEwMTA5LjAyODgyMTkxMDICAAAAEDEwMTEyLjAyMTQyMzE1NjYCAAAAEDEwMzIzLjc5Mzc4NzIyNTUCAAAAEDEwNDA5LjYyOTIyNTk3NjMCAAAAEDEwNjE2Ljk2MDA2ODU4NjYCAAAAEDEwNTI0LjMzMzQyNzExNzECAAAAEDEwMzIxLjAwNTMxODAxODcCAAAAEDEwMzI3LjM3NTg0NDA3NTUCAAAAEDEwMjYzLjQ0MDEzNjcxMzkCAAAADzEwMTAwLjkxOTczMDgwMQIAAAAQOTk2Ni45OTIwMjc5NDMxNgIAAAAQMTAwMTYuOTIzODY5MDQ4MwIAAAAPMTAwMTIuODk1MzYxMzYxAgAAABA5ODU2LjYxODU4MDk3NDc4AgAAABA5Njc0LjYxNjIzNDk4MDY0AgAAABA5NjIxLjA0MTM2NTEwNTg0AgAAABA5MzcwLjI0NDA1NDk1MzU1AgAAABA5NjY0LjAxNjI4Mjk1MzA3AgAAABA5ODE0LjQ1OTI1ODIzNTc3AgAAABA5OTA3LjMzMjA4NjE3NDU2AgAAABA5ODY4LjI2MTY0Nzg5MTkzAgAAABA5NjQ2LjA0ODI5NzA2NTE2AgAAABA5NjU2LjA4NzMxMTU4MDk3AgAAABA5Njc5LjAxNjkzMDE5Nzk4AgAAABA5NTg1LjIyNTgzNzQwNDM3AgAAAA85NDI3LjQzNjU3NzQyNTcCAAAAEDk0NjIuNDA2NTI3NDQzMjkCAAAAEDkzMzIu</t>
  </si>
  <si>
    <t>NjE1Mjc3MDIxMDQCAAAAEDkyMDMuODM3MDI3MjcxNTUCAAAAEDkxMDcuMDAxMzgyNTUzNDICAAAAEDkwMDAuNTY5NDYwNjQ5MzgCAAAAEDg4MzUuODI0NTQ2Mzg4MTUCAAAADzg5NzEuMDcxNjg4NzU0NgIAAAAQODk0MC45MzYxMjcxMjkzMwIAAAAQODg3Mi45NzM0OTI4NzIyMgIAAAAQODY1NC45NzI0NjQ5MTE0MQIAAAANODYzNS4xMTc3Njk5OQIAAAAQODU2NS4zMTAzMzU5MzAzOAIAAAAQODQ3OC45ODQ2MTU0OTc5NQIAAAAQODI4OS4zMDczMTg0NzA2NwIAAAAQODE3OS45Mjc4NzkwNzg3MwIAAAAQNzcyNi4xOTQzODUyMjAyNAIAAAAQNzkyNi4yMzU4NjcyNjk0NQIAAAAQODExOS44Mzg4OTkwNjQ0OQIAAAAQODA4Mi42NTA5MzI3ODQ4NgIAAAAQODA0MS44NzM2NDI0Njg5OAIAAAAQODEwMC40MDA3ODIzMzMzNAIAAAAPODM0My44ODE0ODUwNTM1AgAAABA4MzU1LjE2ODI1NjU1MTc0AgAAABA4NDYyLjc1OTAzMjAwNzM5AgAAAA84MjUzLjY1ODQzNzA0MTcCAAAAEDgxODUuMDcxNzcxNjg1NDgCAAAAEDgzNTguMDUwNDk1MTUwNTMCAAAAEDgzODEuOTM4NTQyOTY4NDECAAAAEDg1NzUuODYxNTQ3MjQzNTMCAAAAEDg0ODguNzAzNjg0NTc1ODECAAAAEDg0MzAuMTY3MzQ2ODcwMTcCAAAAEDgyMjkuODg4MzAzMjM3MDQCAAAADjgzMjMuNjk1OTA0ODk5AgAAABA4MTMxLjgzOTQ1NzA5NTExAgAAABA4</t>
  </si>
  <si>
    <t>MjQ1LjQzMjU2NzM4NTc1AgAAABA4MDM1LjczMzEzNzUyNTU0AgAAABA4MDAzLjcwOTU3MTg0ODM3AgAAABA3ODU3LjEyMDM4OTI5NTMyAgAAAA03ODMwLjU1NDU4NDk0AgAAABA3NzAwLjU1NzkwNzQ4MzI5AgAAABA3NzIwLjI5MTQ2NzUwODk0AgAAABA3NzgxLjI4OTUwNTQ5OTM4AgAAABA3NzEzLjIxMDcyNDEzMjYyAgAAABA3NzIwLjEyMzU2MTc3NTE0AgAAABA3NjU4LjE3MzAzMjk2MTAyAgAAABA3NjYzLjg5MDQ4NzA3NTc0AgAAABA3NDA0Ljg5NTczNzkyMjA4AgAAAA83MzAyLjI3NTMxNTQ1NjICAAAAEDcxOTcuMjk1MjE0NzQyNDECAAAADzc1MzguMjQwMDc5ODU0MgIAAAAQNzM5NC42NjY5OTM4NTUxNQIAAAAPNzU5Ni45ODcxNjUzNTIyAgAAABA3NjEzLjg3NTQzMzc2MjU2AgAAABA3Njk2Ljk4MjA5NDk4NzczAgAAABA3NTczLjE2NTA2OTM3OTg4AgAAABA3MzkwLjI5NzY5NjgwODQzAgAAABA3NDM4Ljc3ODUxMDc0NzA2AgAAABA3MjQzLjQ1NDE1NDM4OTI2AgAAABA3MTM4Ljc2NTE2OTM2MDQ1AgAAABA3MTQ3LjI1NzY3MDAxOTQ1AgAAABA3MTU5LjkyMTU3NDcyNTIyAgAAABA3MzEwLjM3NTkyOTQxODM4AgAAABA3NTY0LjE1NzU5NTI0OTYxAgAAABA3NDc2LjMxODIxMDQ3MzMyAgAAABA3MzYyLjMyMTIyNDAzMzk0AgAAABA3NDA5LjU1NTA5ODk5MTE0AgAAABA2OTk1LjMzNTI2ODQ1Mzg2</t>
  </si>
  <si>
    <t>AgAAABA3MjM1LjQ3NTkzNDY2NzMzAgAAABA2OTU5Ljc0Mjk3MzIyNjMyAgAAABA2NjQ0LjM1MTkxOTg2MTQyAgAAAA82NzQ4LjI5NTcxOTMzNDkCAAAAEDY2NDUuODY4MDc1NDA4NjECAAAAEDY4NDMuODE1MzA2OTkyMzECAAAAEDcxNzYuNzYxNDYxNjk1ODgCAAAAEDc1MzQuMDY1MTA1MDMxNDUCAAAAEDcyNjcuNTM0MTg1NTYyODQCAAAAEDc1MTEuNTE4NDE0OTg3MDECAAAADzc4MjYuNjkxNjgyMjY0NAIAAAAQNzkxOS44NjM2NzMxNTUzOAIAAAAQNzY2Ny4zNDE3NjMzODc3NgIAAAAQNzYzOC40ODIxNDA1MjYyNAIAAAAQNzMyNS4yOTY3NzY0MTcyOQIAAAAQNzE0Mi40MzQxMzYyNDI5NQIAAAAQNzIwOC40NTk2NTYyOTc5OAIAAAAQNzA2OS42MjE4MjUyMzQyNAIAAAAQNzIyNy43MDM5MjA0Njk3MwIAAAAQNjc4OS4zNTI3NzkwMjEzOAIAAAAQNzIwNC4zMzU4MjI2OTQ5MgIAAAAPNzU4Ni44MTAyOTc0MDc0AgAAABA3Njc2LjI2MDMwOTc3MzAyAgAAABA3MjAwLjI1MDE3MTAyNjE4AgAAABA3NDIzLjk0ODE3NjExMjI0AgAAABA3NjA0LjMwMDMxNDUyNTMyAgAAABA3NjE4LjY2Nzk1MjM3NDg2AgAAAA83ODc1LjYyMjM0OTY0NjECAAAAEDgwOTcuNjM4NzkzNjA5NDcCAAAAEDgyNzIuNzYyNTA3OTM1NjYCAAAAEDgzNzcuMDQyODE4Mzc2OTMCAAAAEDgzNzAuODYwMjcwMDYwNTMCAAAAEDgyMjIuNDEy</t>
  </si>
  <si>
    <t>NDI0ODU3MDUCAAAAEDc3NDMuNzkzMjc5Nzk5MDUCAAAAEDc5NzEuMzA0MDUwNTk0MjECAAAACzgwNzEuOTUwMTAyAgAAABA4MDA0LjkwOTgwNjM0NDUyAgAAAAo4MTI5Ljk1OTI4AgAAABA4Mjc4Ljc1OTg0MDE0NzQzAgAAABA4MTUxLjAwODA4NDUwMDY3AgAAABA4MDg3LjUyNTExMDg1OTgzAgAAAA84NTczLjk0NTg3MTQ3MjMCAAAAEDg1OTkuMTQ4NzQ5MzA4NzICAAAAEDg3NjAuNTkzMzk1ODczMTkCAAAAEDg2ODUuMjY1MTQ5MzgzODECAAAAEDg0OTAuNzk5OTU5NTA2MDgCAAAADzg2NTYuOTk0ODkwODAzMwIAAAAQODMzNi45MzA0NDc4NjkwMgIAAAAQODQzNy4yODE4OTAxNTQxMgIAAAAQODYyNi4wMDk3Njg3MDU1NwIAAAAQODU5NS44Mjc2MTk4Mjc0OQIAAAAQODYyMC4zNTY4OTMxMzY4OQIAAAAPODQ0OS44MjQ5NDQ3ODQ5AgAAABA4MzM3Ljc3NTIwMTU5MjQzAgAAABA4MjAyLjIyODYyMjEzNDgxAgAAABA4MDU0LjY4Mzc1MjcwMTIzAgAAABA3OTg5LjQxNDI0NjMzNTY4AgAAABA4MTY4LjQ5NTQ2Mjg3ODk3AgAAABA4MTI2LjY2MzUyNzI1NzkxAgAAABA4MTcxLjc2MzY4NzA0ODA5AgAAAA84MzExLjQ3MTcwMTE1NjgCAAAAEDgyNjEuMjQwNDM2MDY5MzUCAAAADzgxMzYuMTkzNDAzNjMxOQIAAAAQODE4Mi4xNTYxNDg5MjUxNgIAAAAQODEyMi4xMjMxNTczNTE1MgIAAAAQODA0NS40NDkzMTA3</t>
  </si>
  <si>
    <t>NzI5MwIAAAAQODA3NC40NzExMjYxMDMzMQIAAAAQNzkxOC42NTQ2NTU2NjgzNAIAAAAQNzk5NS40MjEzODM1MTk0NAIAAAAQNzk2Mi40ODI0NzkwMjcxOAIAAAAQNzgyOS43MjE3OTczMDA0NgIAAAAPNzYxOS45NDQ0NDMwNDc0AgAAABA3NzY2LjAyNzQyODUzNTQ5AgAAABA3NzMzLjA5NjAwODAxMTc1AgAAABA3Njg0LjMwMjU0Mzk4OTk0AgAAABA3NTk0LjMwNDQyOTU4Mzc5AgAAABA3NjI1LjA2NTc2NTI3NTYzAgAAABA3NzMwLjExMTcyMDQyOTUxAgAAABA3NjM0LjQxNTU3ODA1ODc2AgAAABA3NjMxLjc5MTk4NzE2MTczAgAAABA3NjQwLjY3NTMxODYzMjQ4AgAAABA3NTM2LjM5NDYwMTU2MTk0AgAAABA3MzM1LjI5Mjc0OTA3ODE4AgAAABA3MjUxLjYzNjAwNzA0NTY3AgAAABA3MTM5LjAwNjMzNTI4NDA2AgAAABA3MTkyLjk5MDY4OTg1MDU1AgAAABA3MDA1LjcxMjI2Mjk2NzQ2AgAAABA2OTQ4LjA5ODA5MzU4MTU3AgAAABA3MTIwLjQ0MzU1NTI1NDM1AgAAABA3MTY5Ljc4MzAyNzY1MzY2AgAAABA3MDc5Ljk4NjIxMTI3NTAzAgAAABA2NzY0LjU3ODg4MTMwMjM3AgAAABA2OTk1LjExMjQ0MzgxOTczAgAAABA2ODYxLjE0NzM3Njg1OTA3AgAAABA2OTYzLjE3NjQxNjAyNzc3AgAAABA2ODM1LjcyNTQzODY3NTA1AgAAABA2NzM4LjM1OTM1MTA5MjE2AgAAABA2NzQ4LjgzMjYxNDQyNjI2AgAAABA2</t>
  </si>
  <si>
    <t>NjYzLjc0NzM1OTI5OTA2AgAAABA2NzI3LjgwNjg4OTMzMjY2AgAAABA2NjE0LjgzNzg4NzQ5MzI3AgAAABA2NDY2LjczNDQ1NzkzNTQ3AgAAABA2NTE1LjAxNDYxNDAxODA5J20UFTwl3gjNtFccPCXeCC9DSVEuMTI4NzMuNjg0NjMuSVFfTkkuSVFfQ1EuMTIvMzEvMjAwOS5MLi5VU0QuSAUAAAAAAAAACAAAABYoSW52YWxpZCBGb3JtdWxhIE5hbWUpBKttFzwl3giM/wAcPCXeCD9DSVEuMTI4NzMuNjg0NjMuSVFfTklfMVlSX0FOTl9HUk9XVEguSVFfTFRNLjEyLzMxLzIwMDkuTC4uVVNELkgFAAAAAAAAAAgAAAAWKEludmFsaWQgRm9ybXVsYSBOYW1lKQSrbRc8Jd4IjP8AHDwl3gg6Q0lRLjEyODczLjY4NDYzLklRX1RPVEFMX1JFVkVOVUUuSVFfQ1EuMTIvMzEvMjAwOS5MLi5VU0QuSAUAAAAAAAAACAAAABYoSW52YWxpZCBGb3JtdWxhIE5hbWUpBKttFzwl3giM/wAcPCXeCDRDSVEuMTI4NzMuNjg0NjMuSVFfRUJJVERBLklRX0xUTS4xMi8zMS8yMDA5LkwuLlVTRC5IBQAAAAAAAAAIAAAAEihJbnZhbGlkIEVuZCBEYXRlKQSrbRc8Jd4IjP8AHDwl3ghEQ0lRLjEyODczLjY4NDYzLklRX1RPVEFMX1JFVl8xWVJfQU5OX0dST1dUSC5JUV9DUS42LzMwLzIwMTAuTC4uVVNELkgFAAAAAAAAAAgAAAAWKEludmFsaWQgRm9ybXVsYSBOYW1lKQSrbRc8Jd4IjP8AHDwl3ghFQ0lRLjEyODczLjY4NDYzLklRX1RP</t>
  </si>
  <si>
    <t>VEFMX1JFVl8xWVJfQU5OX0dST1dUSC5JUV9DUS4xMi8zMS8yMDA5LkwuLlVTRC5IBQAAAAAAAAAIAAAAFihJbnZhbGlkIEZvcm11bGEgTmFtZSkEq20XPCXeCIz/ABw8Jd4IM0NJUS4xMjg3My42ODQ2My5JUV9FQklUREEuSVFfQ1EuMTIvMzEvMjAwOS5MLi5VU0QuSAUAAAAAAAAACAAAABIoSW52YWxpZCBFbmQgRGF0ZSkEq20XPCXeCIz/ABw8Jd4IRUNJUS4xMjg3My42ODQ2My5JUV9SRVRVUk5fSU5WRVNURURfQ0FQSVRBTC5JUV9MVE0uMTIvMzEvMjAwOS5MLi5VU0QuSAUAAAAAAAAACAAAABYoSW52YWxpZCBGb3JtdWxhIE5hbWUpBKttFzwl3giM/wAcPCXeCDlDSVEuMTI4NzMuNjg0NjMuSVFfVE9UQUxfUkVWRU5VRS5JUV9DUS42LzMwLzIwMTAuTC4uVVNELkgFAAAAAAAAAAgAAAAWKEludmFsaWQgRm9ybXVsYSBOYW1lKQSrbRc8Jd4IjP8AHDwl3ghEQ0lRLjEyODczLjY4NDYzLklRX1JFVFVSTl9JTlZFU1RFRF9DQVBJVEFMLklRX0xUTS42LzMwLzIwMTAuTC4uVVNELkgFAAAAAAAAAAgAAAAWKEludmFsaWQgRm9ybXVsYSBOYW1lKQSrbRc8Jd4IjP8AHDwl3ggyQ0lRLjEyODczLjY4NDYzLklRX0VCSVREQS5JUV9DUS42LzMwLzIwMTAuTC4uVVNELkgFAAAAAAAAAAgAAAAWKEludmFsaWQgRm9ybXVsYSBOYW1lKQSrbRc8Jd4IjP8AHDwl3ghDQ0lRLjEyODczLjY4NDYzLklRX1JFVFVSTl9JTlZF</t>
  </si>
  <si>
    <t>U1RFRF9DQVBJVEFMLklRX0NRLjYvMzAvMjAxMC5MLi5VU0QuSAUAAAAAAAAACAAAABYoSW52YWxpZCBGb3JtdWxhIE5hbWUpBKttFzwl3giM/wAcPCXeCD5DSVEuMTI4NzMuNjg0NjMuSVFfTklfMVlSX0FOTl9HUk9XVEguSVFfQ1EuMTIvMzEvMjAwOS5MLi5VU0QuSAUAAAAAAAAACAAAABQoSW52YWxpZCBJZGVudGlmaWVyKQSrbRc8Jd4IjP8AHDwl3gg+Q0lRLjEyODczLjY4NDYzLklRX05JXzFZUl9BTk5fR1JPV1RILklRX0xUTS42LzMwLzIwMTAuTC4uVVNELkgFAAAAAAAAAAgAAAAUKEludmFsaWQgSWRlbnRpZmllcikEq20XPCXeCIz/ABw8Jd4IOkNJUS4xMjg3My42ODQ2My5JUV9UT1RBTF9SRVZFTlVFLklRX0xUTS42LzMwLzIwMTAuTC4uVVNELkgFAAAAAAAAAAgAAAAUKEludmFsaWQgSWRlbnRpZmllcikEq20XPCXeCIz/ABw8Jd4IPUNJUS4xMjg3My42ODQ2My5JUV9OSV8xWVJfQU5OX0dST1dUSC5JUV9DUS42LzMwLzIwMTEuTC4uVVNELkgFAAAAAAAAAAgAAAAUKEludmFsaWQgSWRlbnRpZmllcikEq20XPCXeCCcVABw8Jd4IRENJUS4xMjg3My42ODQ2My5JUV9SRVRVUk5fSU5WRVNURURfQ0FQSVRBTC5JUV9MVE0uNi8zMC8yMDExLkwuLlVTRC5IBQAAAAAAAAAIAAAAFChJbnZhbGlkIElkZW50aWZpZXIpBKttFzwl3ggnFQAcPCXeCDlDSVEuMTI4NzMuNjg0NjMuSVFfVE9UQUxfUkVWRU5V</t>
  </si>
  <si>
    <t>RS5JUV9DUS42LzMwLzIwMTEuTC4uVVNELkgFAAAAAAAAAAgAAAAUKEludmFsaWQgSWRlbnRpZmllcikEq20XPCXeCCcVABw8Jd4IOkNJUS4xMjg3My42ODQ2My5JUV9UT1RBTF9SRVZFTlVFLklRX0xUTS42LzMwLzIwMTEuTC4uVVNELkgFAAAAAAAAAAgAAAAUKEludmFsaWQgSWRlbnRpZmllcikzvG0XPCXeCCcVABw8Jd4IPUNJUS4xMjg3My42ODQ2My5JUV9OSV8xWVJfQU5OX0dST1dUSC5JUV9DUS42LzMwLzIwMTAuTC4uVVNELkgFAAAAAAAAAAgAAAAUKEludmFsaWQgSWRlbnRpZmllcikzvG0XPCXeCIz/ABw8Jd4ILkNJUS4xMjg3My42ODQ2My5JUV9OSS5JUV9DUS42LzMwLzIwMTAuTC4uVVNELkgFAAAAAAAAAAgAAAAUKEludmFsaWQgSWRlbnRpZmllcikzvG0XPCXeCIz/ABw8Jd4IL0NJUS4xMjg3My42ODQ2My5JUV9OSS5JUV9MVE0uNi8zMC8yMDEwLkwuLlVTRC5IBQAAAAAAAAAIAAAAFChJbnZhbGlkIElkZW50aWZpZXIpM7xtFzwl3giM/wAcPCXeCC5DSVEuMTI4NzMuNjg0NjMuSVFfTkkuSVFfQ1EuNi8zMC8yMDExLkwuLlVTRC5IBQAAAAAAAAAIAAAAFChJbnZhbGlkIElkZW50aWZpZXIpM7xtFzwl3ggnFQAcPCXeCDNDSVEuMTI4NzMuNjg0NjMuSVFfRUJJVERBLklRX0xUTS42LzMwLzIwMTEuTC4uVVNELkgFAAAAAAAAAAgAAAAUKEludmFsaWQgSWRlbnRpZmllcikzvG0XPCXeCCcVABw8</t>
  </si>
  <si>
    <t>Jd4IPkNJUS4xMjg3My42ODQ2My5JUV9OSV8xWVJfQU5OX0dST1dUSC5JUV9MVE0uNi8zMC8yMDExLkwuLlVTRC5IBQAAAAAAAAAIAAAAFChJbnZhbGlkIElkZW50aWZpZXIpM7xtFzwl3ggnFQAcPCXeCENDSVEuMTI4NzMuNjg0NjMuSVFfUkVUVVJOX0lOVkVTVEVEX0NBUElUQUwuSVFfQ1EuNi8zMC8yMDExLkwuLlVTRC5IBQAAAAAAAAAIAAAAFChJbnZhbGlkIElkZW50aWZpZXIpM7xtFzwl3ggnFQAcPCXeCC9DSVEuMTI4NzMuNjg0NjMuSVFfTkkuSVFfTFRNLjYvMzAvMjAxMS5MLi5VU0QuSAUAAAAAAAAACAAAABQoSW52YWxpZCBJZGVudGlmaWVyKTO8bRc8Jd4IJxUAHDwl3ghEQ0lRLjEyODczLjY4NDYzLklRX1RPVEFMX1JFVl8xWVJfQU5OX0dST1dUSC5JUV9DUS42LzMwLzIwMTEuTC4uVVNELkgFAAAAAAAAAAgAAAAUKEludmFsaWQgSWRlbnRpZmllcikzvG0XPCXeCCcVABw8Jd4IMkNJUS4xMjg3My42ODQ2My5JUV9FQklUREEuSVFfQ1EuNi8zMC8yMDExLkwuLlVTRC5IBQAAAAAAAAAIAAAAFChJbnZhbGlkIElkZW50aWZpZXIpM7xtFzwl3ggnFQAcPCXeCDpDSVEuMTI4NzMuNjg0NjMuSVFfVE9UQUxfUkVWRU5VRS5JUV9DUS4xMi8zMS8yMDEwLkwuLlVTRC5IBQAAAAAAAAAIAAAAFChJbnZhbGlkIElkZW50aWZpZXIpM7xtFzwl3ggnFQAcPCXeCDtDSVEuMTI4NzMuNjg0NjMuSVFfVE9UQUxf</t>
  </si>
  <si>
    <t>UkVWRU5VRS5JUV9MVE0uMTIvMzEvMjAxMC5MLi5VU0QuSAUAAAAAAAAACAAAABQoSW52YWxpZCBJZGVudGlmaWVyKTO8bRc8Jd4IJxUAHDwl3ghEQ0lRLjEyODczLjY4NDYzLklRX1JFVFVSTl9JTlZFU1RFRF9DQVBJVEFMLklRX0NRLjEyLzMxLzIwMTAuTC4uVVNELkgFAAAAAAAAAAgAAAAUKEludmFsaWQgSWRlbnRpZmllcikzvG0XPCXeCCcVABw8Jd4IM0NJUS4xMjg3My42ODQ2My5JUV9FQklUREEuSVFfQ1EuMTIvMzEvMjAxMC5MLi5VU0QuSAUAAAAAAAAACAAAABQoSW52YWxpZCBJZGVudGlmaWVyKTO8bRc8Jd4IJxUAHDwl3ggwQ0lRLjEyODczLjY4NDYzLklRX05JLklRX0xUTS4xMi8zMS8yMDEwLkwuLlVTRC5IBQAAAAAAAAAIAAAAFChJbnZhbGlkIElkZW50aWZpZXIpM7xtFzwl3ggnFQAcPCXeCD9DSVEuMTI4NzMuNjg0NjMuSVFfTklfMVlSX0FOTl9HUk9XVEguSVFfTFRNLjEyLzMxLzIwMTAuTC4uVVNELkgFAAAAAAAAAAgAAAAUKEludmFsaWQgSWRlbnRpZmllcikzvG0XPCXeCCcVABw8Jd4IRUNJUS4xMjg3My42ODQ2My5JUV9SRVRVUk5fSU5WRVNURURfQ0FQSVRBTC5JUV9MVE0uMTIvMzEvMjAxMC5MLi5VU0QuSAUAAAAAAAAACAAAABQoSW52YWxpZCBJZGVudGlmaWVyKTO8bRc8Jd4IJxUAHDwl3gguQ0lRLjEyODczLjY4NDYzLklRX05JLklRX0NRLjYvMzAvMjAxMi5MLi5VU0QuSAUA</t>
  </si>
  <si>
    <t>AAAAAAAACAAAABQoSW52YWxpZCBJZGVudGlmaWVyKTO8bRc8Jd4I4VH/Gzwl3gg5Q0lRLjEyODczLjY4NDYzLklRX1RPVEFMX1JFVkVOVUUuSVFfQ1EuNi8zMC8yMDEyLkwuLlVTRC5IBQAAAAAAAAAIAAAAFChJbnZhbGlkIElkZW50aWZpZXIpM7xtFzwl3gjhUf8bPCXeCERDSVEuMTI4NzMuNjg0NjMuSVFfVE9UQUxfUkVWXzFZUl9BTk5fR1JPV1RILklRX0NRLjYvMzAvMjAxMi5MLi5VU0QuSAUAAAAAAAAACAAAABQoSW52YWxpZCBJZGVudGlmaWVyKTO8bRc8Jd4I4VH/Gzwl3gg0Q0lRLjEyODczLjY4NDYzLklRX0VCSVREQS5JUV9MVE0uMTIvMzEvMjAxMC5MLi5VU0QuSAUAAAAAAAAACAAAABQoSW52YWxpZCBJZGVudGlmaWVyKTO8bRc8Jd4IJxUAHDwl3ggvQ0lRLjEyODczLjY4NDYzLklRX05JLklRX0NRLjEyLzMxLzIwMTAuTC4uVVNELkgFAAAAAAAAAAgAAAAUKEludmFsaWQgSWRlbnRpZmllcikzvG0XPCXeCCcVABw8Jd4IPkNJUS4xMjg3My42ODQ2My5JUV9OSV8xWVJfQU5OX0dST1dUSC5JUV9DUS4xMi8zMS8yMDEwLkwuLlVTRC5IBQAAAAAAAAAIAAAAFChJbnZhbGlkIElkZW50aWZpZXIpM7xtFzwl3ggnFQAcPCXeCEVDSVEuMTI4NzMuNjg0NjMuSVFfVE9UQUxfUkVWXzFZUl9BTk5fR1JPV1RILklRX0NRLjEyLzMxLzIwMTAuTC4uVVNELkgFAAAAAAAAAAgAAAAUKEludmFsaWQgSWRlbnRp</t>
  </si>
  <si>
    <t>ZmllcikzvG0XPCXeCCcVABw8Jd4IRENJUS4xMjg3My42ODQ2My5JUV9SRVRVUk5fSU5WRVNURURfQ0FQSVRBTC5JUV9MVE0uNi8zMC8yMDEyLkwuLlVTRC5IBQAAAAAAAAAIAAAAFChJbnZhbGlkIElkZW50aWZpZXIpM7xtFzwl3gjhUf8bPCXeCDNDSVEuMTI4NzMuNjg0NjMuSVFfRUJJVERBLklRX0xUTS42LzMwLzIwMTIuTC4uVVNELkgFAAAAAAAAAAgAAAAUKEludmFsaWQgSWRlbnRpZmllcikzvG0XPCXeCOFR/xs8Jd4IL0NJUS4xMjg3My42ODQ2My5JUV9OSS5JUV9MVE0uNi8zMC8yMDEyLkwuLlVTRC5IBQAAAAAAAAAIAAAAFChJbnZhbGlkIElkZW50aWZpZXIpM7xtFzwl3gjhUf8bPCXeCENDSVEuMTI4NzMuNjg0NjMuSVFfUkVUVVJOX0lOVkVTVEVEX0NBUElUQUwuSVFfQ1EuNi8zMC8yMDEyLkwuLlVTRC5IBQAAAAAAAAAIAAAAFChJbnZhbGlkIElkZW50aWZpZXIpM7xtFzwl3gjhUf8bPCXeCDJDSVEuMTI4NzMuNjg0NjMuSVFfRUJJVERBLklRX0NRLjYvMzAvMjAxMi5MLi5VU0QuSAUAAAAAAAAACAAAABQoSW52YWxpZCBJZGVudGlmaWVyKTO8bRc8Jd4I4VH/Gzwl3gg6Q0lRLjEyODczLjY4NDYzLklRX1RPVEFMX1JFVkVOVUUuSVFfTFRNLjYvMzAvMjAxMi5MLi5VU0QuSAUAAAAAAAAACAAAABQoSW52YWxpZCBJZGVudGlmaWVyKTO8bRc8Jd4I4VH/Gzwl3gg9Q0lRLjEyODczLjY4NDYzLklR</t>
  </si>
  <si>
    <t>X05JXzFZUl9BTk5fR1JPV1RILklRX0NRLjYvMzAvMjAxMi5MLi5VU0QuSAUAAAAAAAAACAAAABQoSW52YWxpZCBJZGVudGlmaWVyKTO8bRc8Jd4I4VH/Gzwl3ghFQ0lRLjEyODczLjY4NDYzLklRX1RPVEFMX1JFVl8xWVJfQU5OX0dST1dUSC5JUV9DUS4xMi8zMS8yMDExLkwuLlVTRC5IBQAAAAAAAAAIAAAAFChJbnZhbGlkIElkZW50aWZpZXIpM7xtFzwl3gjhUf8bPCXeCEVDSVEuMTI4NzMuNjg0NjMuSVFfUkVUVVJOX0lOVkVTVEVEX0NBUElUQUwuSVFfTFRNLjEyLzMxLzIwMTEuTC4uVVNELkgFAAAAAAAAAAgAAAAUKEludmFsaWQgSWRlbnRpZmllcikzvG0XPCXeCOFR/xs8Jd4IP0NJUS4xMjg3My42ODQ2My5JUV9OSV8xWVJfQU5OX0dST1dUSC5JUV9MVE0uMTIvMzEvMjAxMS5MLi5VU0QuSAUAAAAAAAAACAAAABQoSW52YWxpZCBJZGVudGlmaWVyKTO8bRc8Jd4I4VH/Gzwl3gg0Q0lRLjEyODczLjY4NDYzLklRX0VCSVREQS5JUV9MVE0uMTIvMzEvMjAxMS5MLi5VU0QuSAUAAAAAAAAACAAAABQoSW52YWxpZCBJZGVudGlmaWVyKTO8bRc8Jd4I4VH/Gzwl3gg+Q0lRLjEyODczLjY4NDYzLklRX05JXzFZUl9BTk5fR1JPV1RILklRX0NRLjEyLzMxLzIwMTEuTC4uVVNELkgFAAAAAAAAAAgAAAAUKEludmFsaWQgSWRlbnRpZmllcikzvG0XPCXeCOFR/xs8Jd4IRENJUS4xMjg3My42ODQ2My5JUV9SRVRV</t>
  </si>
  <si>
    <t>Uk5fSU5WRVNURURfQ0FQSVRBTC5JUV9DUS4xMi8zMS8yMDExLkwuLlVTRC5IBQAAAAAAAAAIAAAAFChJbnZhbGlkIElkZW50aWZpZXIpM7xtFzwl3gjhUf8bPCXeCD5DSVEuMTI4NzMuNjg0NjMuSVFfTklfMVlSX0FOTl9HUk9XVEguSVFfTFRNLjYvMzAvMjAxMi5MLi5VU0QuSAUAAAAAAAAACAAAABQoSW52YWxpZCBJZGVudGlmaWVyKTO8bRc8Jd4I4VH/Gzwl3gg/Q0lRLjEyODczLjY4NDYzLklRX05JXzFZUl9BTk5fR1JPV1RILklRX0xUTS4xMi8zMS8yMDEyLkwuLlVTRC5IBQAAAAAAAAAIAAAAFChJbnZhbGlkIElkZW50aWZpZXIpM7xtFzwl3gg6y/0bPCXeCEVDSVEuMTI4NzMuNjg0NjMuSVFfUkVUVVJOX0lOVkVTVEVEX0NBUElUQUwuSVFfTFRNLjEyLzMxLzIwMTIuTC4uVVNELkgFAAAAAAAAAAgAAAAUKEludmFsaWQgSWRlbnRpZmllcikzvG0XPCXeCDrL/Rs8Jd4IM0NJUS4xMjg3My42ODQ2My5JUV9FQklUREEuSVFfQ1EuMTIvMzEvMjAxMS5MLi5VU0QuSAUAAAAAAAAACAAAABQoSW52YWxpZCBJZGVudGlmaWVyKTO8bRc8Jd4I4VH/Gzwl3ggwQ0lRLjEyODczLjY4NDYzLklRX05JLklRX0xUTS4xMi8zMS8yMDExLkwuLlVTRC5IBQAAAAAAAAAIAAAAFChJbnZhbGlkIElkZW50aWZpZXIpM7xtFzwl3gjhUf8bPCXeCC9DSVEuMTI4NzMuNjg0NjMuSVFfTkkuSVFfQ1EuMTIvMzEvMjAxMS5MLi5V</t>
  </si>
  <si>
    <t>U0QuSAUAAAAAAAAACAAAABQoSW52YWxpZCBJZGVudGlmaWVyKTO8bRc8Jd4I4VH/Gzwl3gg6Q0lRLjEyODczLjY4NDYzLklRX1RPVEFMX1JFVkVOVUUuSVFfQ1EuMTIvMzEvMjAxMS5MLi5VU0QuSAUAAAAAAAAACAAAABQoSW52YWxpZCBJZGVudGlmaWVyKTO8bRc8Jd4I4VH/Gzwl3gg7Q0lRLjEyODczLjY4NDYzLklRX1RPVEFMX1JFVkVOVUUuSVFfTFRNLjEyLzMxLzIwMTEuTC4uVVNELkgFAAAAAAAAAAgAAAAUKEludmFsaWQgSWRlbnRpZmllcikzvG0XPCXeCOFR/xs8Jd4IL0NJUS4xMjg3My42ODQ2My5JUV9OSS5JUV9DUS4xMi8zMS8yMDEyLkwuLlVTRC5IBQAAAAAAAAAIAAAAFChJbnZhbGlkIElkZW50aWZpZXIpM7xtFzwl3gg6y/0bPCXeCERDSVEuMTI4NzMuNjg0NjMuSVFfUkVUVVJOX0lOVkVTVEVEX0NBUElUQUwuSVFfQ1EuMTIvMzEvMjAxMi5MLi5VU0QuSAUAAAAAAAAACAAAABQoSW52YWxpZCBJZGVudGlmaWVyKTO8bRc8Jd4IOsv9Gzwl3gg+Q0lRLjEyODczLjY4NDYzLklRX05JXzFZUl9BTk5fR1JPV1RILklRX0NRLjEyLzMxLzIwMTIuTC4uVVNELkgFAAAAAAAAAAgAAAAUKEludmFsaWQgSWRlbnRpZmllcikzvG0XPCXeCG3y/Rs8Jd4INENJUS4xMjg3My42ODQ2My5JUV9FQklUREEuSVFfTFRNLjEyLzMxLzIwMTIuTC4uVVNELkgFAAAAAAAAAAgAAAAUKEludmFsaWQgSWRlbnRpZmll</t>
  </si>
  <si>
    <t>cikzvG0XPCXeCG3y/Rs8Jd4IRUNJUS4xMjg3My42ODQ2My5JUV9UT1RBTF9SRVZfMVlSX0FOTl9HUk9XVEguSVFfQ1EuMTIvMzEvMjAxMi5MLi5VU0QuSAUAAAAAAAAACAAAABQoSW52YWxpZCBJZGVudGlmaWVyKTO8bRc8Jd4IbfL9Gzwl3ggzQ0lRLjEyODczLjY4NDYzLklRX0VCSVREQS5JUV9DUS4xMi8zMS8yMDEyLkwuLlVTRC5IBQAAAAAAAAAIAAAAFChJbnZhbGlkIElkZW50aWZpZXIpM7xtFzwl3gg6y/0bPCXeCDBDSVEuMTI4NzMuNjg0NjMuSVFfTkkuSVFfTFRNLjEyLzMxLzIwMTIuTC4uVVNELkgFAAAAAAAAAAgAAAAUKEludmFsaWQgSWRlbnRpZmllcikzvG0XPCXeCDrL/Rs8Jd4IOUNJUS4xMjg3My42ODQ2My5JUV9UT1RBTF9SRVZFTlVFLklRX0NRLjYvMzAvMjAxMy5MLi5VU0QuSAUAAAAAAAAACAAAABQoSW52YWxpZCBJZGVudGlmaWVyKTO8bRc8Jd4IOsv9Gzwl3gg+Q0lRLjEyODczLjY4NDYzLklRX05JXzFZUl9BTk5fR1JPV1RILklRX0xUTS42LzMwLzIwMTMuTC4uVVNELkgFAAAAAAAAAAgAAAAUKEludmFsaWQgSWRlbnRpZmllcikzvG0XPCXeCDrL/Rs8Jd4IM0NJUS4xMjg3My42ODQ2My5JUV9FQklUREEuSVFfTFRNLjYvMzAvMjAxMy5MLi5VU0QuSAUAAAAAAAAACAAAABQoSW52YWxpZCBJZGVudGlmaWVyKTO8bRc8Jd4IOsv9Gzwl3ggvQ0lRLjEyODczLjY4NDYzLklRX05JLklR</t>
  </si>
  <si>
    <t>X0xUTS42LzMwLzIwMTMuTC4uVVNELkgFAAAAAAAAAAgAAAAUKEludmFsaWQgSWRlbnRpZmllcikzvG0XPCXeCDrL/Rs8Jd4IOkNJUS4xMjg3My42ODQ2My5JUV9UT1RBTF9SRVZFTlVFLklRX0xUTS42LzMwLzIwMTMuTC4uVVNELkgFAAAAAAAAAAgAAAAUKEludmFsaWQgSWRlbnRpZmllcikzvG0XPCXeCDrL/Rs8Jd4IO0NJUS4xMjg3My42ODQ2My5JUV9UT1RBTF9SRVZFTlVFLklRX0xUTS4xMi8zMS8yMDEyLkwuLlVTRC5IBQAAAAAAAAAIAAAAFChJbnZhbGlkIElkZW50aWZpZXIpM7xtFzwl3ght8v0bPCXeCDpDSVEuMTI4NzMuNjg0NjMuSVFfVE9UQUxfUkVWRU5VRS5JUV9DUS4xMi8zMS8yMDEyLkwuLlVTRC5IBQAAAAAAAAAIAAAAFChJbnZhbGlkIElkZW50aWZpZXIpM7xtFzwl3ght8v0bPCXeCERDSVEuMTI4NzMuNjg0NjMuSVFfVE9UQUxfUkVWXzFZUl9BTk5fR1JPV1RILklRX0NRLjYvMzAvMjAxNC5MLi5VU0QuSAUAAAAAAAAACAAAABQoSW52YWxpZCBJZGVudGlmaWVyKTO8bRc8Jd4IGlmvGjwl3ggyQ0lRLjEyODczLjY4NDYzLklRX0VCSVREQS5JUV9DUS42LzMwLzIwMTMuTC4uVVNELkgFAAAAAAAAAAgAAAAUKEludmFsaWQgSWRlbnRpZmllcikzvG0XPCXeCDrL/Rs8Jd4IRENJUS4xMjg3My42ODQ2My5JUV9UT1RBTF9SRVZfMVlSX0FOTl9HUk9XVEguSVFfQ1EuNi8zMC8yMDEzLkwuLlVT</t>
  </si>
  <si>
    <t>RC5IBQAAAAAAAAAIAAAAFChJbnZhbGlkIElkZW50aWZpZXIpM7xtFzwl3gg6y/0bPCXeCERDSVEuMTI4NzMuNjg0NjMuSVFfUkVUVVJOX0lOVkVTVEVEX0NBUElUQUwuSVFfTFRNLjYvMzAvMjAxMy5MLi5VU0QuSAUAAAAAAAAACAAAABQoSW52YWxpZCBJZGVudGlmaWVyKTO8bRc8Jd4IOsv9Gzwl3gguQ0lRLjEyODczLjY4NDYzLklRX05JLklRX0NRLjYvMzAvMjAxMy5MLi5VU0QuSAUAAAAAAAAACAAAABQoSW52YWxpZCBJZGVudGlmaWVyKTO8bRc8Jd4IOsv9Gzwl3ghDQ0lRLjEyODczLjY4NDYzLklRX1JFVFVSTl9JTlZFU1RFRF9DQVBJVEFMLklRX0NRLjYvMzAvMjAxMy5MLi5VU0QuSAUAAAAAAAAACAAAABQoSW52YWxpZCBJZGVudGlmaWVyKTO8bRc8Jd4IOsv9Gzwl3gg9Q0lRLjEyODczLjY4NDYzLklRX05JXzFZUl9BTk5fR1JPV1RILklRX0NRLjYvMzAvMjAxMy5MLi5VU0QuSAUAAAAAAAAACAAAABQoSW52YWxpZCBJZGVudGlmaWVyKTO8bRc8Jd4IOsv9Gzwl3ghEQ0lRLjEyODczLjY4NDYzLklRX1JFVFVSTl9JTlZFU1RFRF9DQVBJVEFMLklRX0xUTS42LzMwLzIwMTQuTC4uVVNELkgFAAAAAAAAAAgAAAAUKEludmFsaWQgSWRlbnRpZmllcikzvG0XPCXeCBpZrxo8Jd4IPkNJUS4xMjg3My42ODQ2My5JUV9OSV8xWVJfQU5OX0dST1dUSC5JUV9MVE0uNi8zMC8yMDE0LkwuLlVTRC5IBQAAAAAA</t>
  </si>
  <si>
    <t>AAAIAAAAFChJbnZhbGlkIElkZW50aWZpZXIpM7xtFzwl3ggaWa8aPCXeCDpDSVEuMTI4NzMuNjg0NjMuSVFfVE9UQUxfUkVWRU5VRS5JUV9MVE0uNi8zMC8yMDE0LkwuLlVTRC5IBQAAAAAAAAAIAAAAFChJbnZhbGlkIElkZW50aWZpZXIpM7xtFzwl3ggaWa8aPCXeCENDSVEuMTI4NzMuNjg0NjMuSVFfUkVUVVJOX0lOVkVTVEVEX0NBUElUQUwuSVFfQ1EuNi8zMC8yMDE0LkwuLlVTRC5IBQAAAAAAAAAIAAAAFChJbnZhbGlkIElkZW50aWZpZXIpM7xtFzwl3ggaWa8aPCXeCD1DSVEuMTI4NzMuNjg0NjMuSVFfTklfMVlSX0FOTl9HUk9XVEguSVFfQ1EuNi8zMC8yMDE0LkwuLlVTRC5IBQAAAAAAAAAIAAAAFChJbnZhbGlkIElkZW50aWZpZXIpM7xtFzwl3ggaWa8aPCXeCDJDSVEuMTI4NzMuNjg0NjMuSVFfRUJJVERBLklRX0NRLjYvMzAvMjAxNC5MLi5VU0QuSAUAAAAAAAAACAAAABQoSW52YWxpZCBJZGVudGlmaWVyKTO8bRc8Jd4IGlmvGjwl3gg5Q0lRLjEyODczLjY4NDYzLklRX1RPVEFMX1JFVkVOVUUuSVFfQ1EuNi8zMC8yMDE0LkwuLlVTRC5IBQAAAAAAAAAIAAAAFChJbnZhbGlkIElkZW50aWZpZXIpM7xtFzwl3ggaWa8aPCXeCC9DSVEuMTI4NzMuNjg0NjMuSVFfTkkuSVFfQ1EuMTIvMzEvMjAxMy5MLi5VU0QuSAUAAAAAAAAACAAAABQoSW52YWxpZCBJZGVudGlmaWVyKTO8bRc8Jd4IGjKvGjwl</t>
  </si>
  <si>
    <t>3ghFQ0lRLjEyODczLjY4NDYzLklRX1RPVEFMX1JFVl8xWVJfQU5OX0dST1dUSC5JUV9DUS4xMi8zMS8yMDEzLkwuLlVTRC5IBQAAAAAAAAAIAAAAFChJbnZhbGlkIElkZW50aWZpZXIpM7xtFzwl3ggaMq8aPCXeCD5DSVEuMTI4NzMuNjg0NjMuSVFfTklfMVlSX0FOTl9HUk9XVEguSVFfQ1EuMTIvMzEvMjAxMy5MLi5VU0QuSAUAAAAAAAAACAAAABQoSW52YWxpZCBJZGVudGlmaWVyKTO8bRc8Jd4IGjKvGjwl3ghEQ0lRLjEyODczLjY4NDYzLklRX1JFVFVSTl9JTlZFU1RFRF9DQVBJVEFMLklRX0NRLjEyLzMxLzIwMTMuTC4uVVNELkgFAAAAAAAAAAgAAAAUKEludmFsaWQgSWRlbnRpZmllcikzvG0XPCXeCBoyrxo8Jd4IM0NJUS4xMjg3My42ODQ2My5JUV9FQklUREEuSVFfTFRNLjYvMzAvMjAxNC5MLi5VU0QuSAUAAAAAAAAACAAAABQoSW52YWxpZCBJZGVudGlmaWVyKTO8bRc8Jd4IGlmvGjwl3gguQ0lRLjEyODczLjY4NDYzLklRX05JLklRX0NRLjYvMzAvMjAxNC5MLi5VU0QuSAUAAAAAAAAACAAAABQoSW52YWxpZCBJZGVudGlmaWVyKTO8bRc8Jd4IGlmvGjwl3ggvQ0lRLjEyODczLjY4NDYzLklRX05JLklRX0xUTS42LzMwLzIwMTQuTC4uVVNELkgFAAAAAAAAAAgAAAAUKEludmFsaWQgSWRlbnRpZmllcikzvG0XPCXeCBpZrxo8Jd4IOkNJUS4xMjg3My42ODQ2My5JUV9UT1RBTF9SRVZFTlVFLklR</t>
  </si>
  <si>
    <t>X0NRLjEyLzMxLzIwMTMuTC4uVVNELkgFAAAAAAAAAAgAAAAUKEludmFsaWQgSWRlbnRpZmllcikzvG0XPCXeCBoyrxo8Jd4INENJUS4xMjg3My42ODQ2My5JUV9FQklUREEuSVFfTFRNLjEyLzMxLzIwMTMuTC4uVVNELkgFAAAAAAAAAAgAAAAUKEludmFsaWQgSWRlbnRpZmllcikzvG0XPCXeCBoyrxo8Jd4IP0NJUS4xMjg3My42ODQ2My5JUV9OSV8xWVJfQU5OX0dST1dUSC5JUV9MVE0uMTIvMzEvMjAxMy5MLi5VU0QuSAUAAAAAAAAACAAAABQoSW52YWxpZCBJZGVudGlmaWVyKTO8bRc8Jd4IGlmvGjwl3ggzQ0lRLjEyODczLjY4NDYzLklRX0VCSVREQS5JUV9DUS4xMi8zMS8yMDEzLkwuLlVTRC5IBQAAAAAAAAAIAAAAFChJbnZhbGlkIElkZW50aWZpZXIpM7xtFzwl3ggaWa8aPCXeCDtDSVEuMTI4NzMuNjg0NjMuSVFfVE9UQUxfUkVWRU5VRS5JUV9MVE0uMTIvMzEvMjAxMy5MLi5VU0QuSAUAAAAAAAAACAAAABQoSW52YWxpZCBJZGVudGlmaWVyKTO8bRc8Jd4IGlmvGjwl3ggwQ0lRLjEyODczLjY4NDYzLklRX05JLklRX0xUTS4xMi8zMS8yMDEzLkwuLlVTRC5IBQAAAAAAAAAIAAAAFChJbnZhbGlkIElkZW50aWZpZXIpM7xtFzwl3ggaWa8aPCXeCEVDSVEuMTI4NzMuNjg0NjMuSVFfUkVUVVJOX0lOVkVTVEVEX0NBUElUQUwuSVFfTFRNLjEyLzMxLzIwMTMuTC4uVVNELkgFAAAAAAAAAAgAAAAUKElu</t>
  </si>
  <si>
    <t>dmFsaWQgSWRlbnRpZmllcikzvG0XPCXeCBpZrxo8Jd4IMkNJUS4xMjg3My42ODQ2My5JUV9FQklUREEuSVFfQ1EuNi8zMC8yMDE1LkwuLlVTRC5IBQAAAAAAAAAIAAAAFChJbnZhbGlkIElkZW50aWZpZXIpM7xtFzwl3ggjd6oaPCXeCDpDSVEuMTI4NzMuNjg0NjMuSVFfVE9UQUxfUkVWRU5VRS5JUV9MVE0uNi8zMC8yMDE1LkwuLlVTRC5IBQAAAAAAAAAIAAAAFChJbnZhbGlkIElkZW50aWZpZXIpM7xtFzwl3ggjd6oaPCXeCERDSVEuMTI4NzMuNjg0NjMuSVFfVE9UQUxfUkVWXzFZUl9BTk5fR1JPV1RILklRX0NRLjYvMzAvMjAxNS5MLi5VU0QuSAUAAAAAAAAACAAAABQoSW52YWxpZCBJZGVudGlmaWVyKTO8bRc8Jd4II3eqGjwl3gguQ0lRLjEyODczLjY4NDYzLklRX05JLklRX0NRLjYvMzAvMjAxNS5MLi5VU0QuSAUAAAAAAAAACAAAABQoSW52YWxpZCBJZGVudGlmaWVyKTO8bRc8Jd4II3eqGjwl3ggzQ0lRLjEyODczLjY4NDYzLklRX0VCSVREQS5JUV9MVE0uNi8zMC8yMDE1LkwuLlVTRC5IBQAAAAAAAAAIAAAAFChJbnZhbGlkIElkZW50aWZpZXIpM7xtFzwl3ggjd6oaPCXeCD1DSVEuMTI4NzMuNjg0NjMuSVFfTklfMVlSX0FOTl9HUk9XVEguSVFfQ1EuNi8zMC8yMDE1LkwuLlVTRC5IBQAAAAAAAAAIAAAAFChJbnZhbGlkIElkZW50aWZpZXIpM7xtFzwl3ggjd6oaPCXeCENDSVEuMTI4NzMuNjg0</t>
  </si>
  <si>
    <t>NjMuSVFfUkVUVVJOX0lOVkVTVEVEX0NBUElUQUwuSVFfQ1EuNi8zMC8yMDE1LkwuLlVTRC5IBQAAAAAAAAAIAAAAFChJbnZhbGlkIElkZW50aWZpZXIpM7xtFzwl3ggjd6oaPCXeCERDSVEuMTI4NzMuNjg0NjMuSVFfVE9UQUxfUkVWXzFZUl9BTk5fR1JPV1RILklRX0NRLjkvMzAvMjAxMC5MLi5VU0QuSAUAAAAAAAAACAAAABQoSW52YWxpZCBJZGVudGlmaWVyKTO8bRc8Jd4ID1CqGjwl3ggyQ0lRLjEyODczLjY4NDYzLklRX0VCSVREQS5JUV9DUS45LzMwLzIwMTAuTC4uVVNELkgFAAAAAAAAAAgAAAAUKEludmFsaWQgSWRlbnRpZmllcikzvG0XPCXeCA9Qqho8Jd4IPUNJUS4xMjg3My42ODQ2My5JUV9OSV8xWVJfQU5OX0dST1dUSC5JUV9DUS45LzMwLzIwMTAuTC4uVVNELkgFAAAAAAAAAAgAAAAUKEludmFsaWQgSWRlbnRpZmllcikzvG0XPCXeCA9Qqho8Jd4IL0NJUS4xMjg3My42ODQ2My5JUV9OSS5JUV9MVE0uNi8zMC8yMDE1LkwuLlVTRC5IBQAAAAAAAAAIAAAAFChJbnZhbGlkIElkZW50aWZpZXIpM7xtFzwl3ggjd6oaPCXeCD5DSVEuMTI4NzMuNjg0NjMuSVFfTklfMVlSX0FOTl9HUk9XVEguSVFfTFRNLjYvMzAvMjAxNS5MLi5VU0QuSAUAAAAAAAAACAAAABQoSW52YWxpZCBJZGVudGlmaWVyKTO8bRc8Jd4II3eqGjwl3ghEQ0lRLjEyODczLjY4NDYzLklRX1JFVFVSTl9JTlZFU1RFRF9DQVBJ</t>
  </si>
  <si>
    <t>VEFMLklRX0xUTS42LzMwLzIwMTUuTC4uVVNELkgFAAAAAAAAAAgAAAAUKEludmFsaWQgSWRlbnRpZmllcikzvG0XPCXeCCN3qho8Jd4IOUNJUS4xMjg3My42ODQ2My5JUV9UT1RBTF9SRVZFTlVFLklRX0NRLjYvMzAvMjAxNS5MLi5VU0QuSAUAAAAAAAAACAAAABQoSW52YWxpZCBJZGVudGlmaWVyKTO8bRc8Jd4II3eqGjwl3gg5Q0lRLjEyODczLjY4NDYzLklRX1RPVEFMX1JFVkVOVUUuSVFfQ1EuOS8zMC8yMDEwLkwuLlVTRC5IBQAAAAAAAAAIAAAAFChJbnZhbGlkIElkZW50aWZpZXIpM7xtFzwl3ggPUKoaPCXeCDNDSVEuMTI4NzMuNjg0NjMuSVFfRUJJVERBLklRX0xUTS45LzMwLzIwMTAuTC4uVVNELkgFAAAAAAAAAAgAAAAUKEludmFsaWQgSWRlbnRpZmllcikzvG0XPCXeCA9Qqho8Jd4IRENJUS4xMjg3My42ODQ2My5JUV9SRVRVUk5fSU5WRVNURURfQ0FQSVRBTC5JUV9MVE0uOS8zMC8yMDEwLkwuLlVTRC5IBQAAAAAAAAAIAAAAFChJbnZhbGlkIElkZW50aWZpZXIpM7xtFzwl3ggPUKoaPCXeCDpDSVEuMTI4NzMuNjg0NjMuSVFfVE9UQUxfUkVWRU5VRS5JUV9MVE0uOS8zMC8yMDEwLkwuLlVTRC5IBQAAAAAAAAAIAAAAFChJbnZhbGlkIElkZW50aWZpZXIpM7xtFzwl3ggPUKoaPCXeCC9DSVEuMTI4NzMuNjg0NjMuSVFfTkkuSVFfTFRNLjkvMzAvMjAxMC5MLi5VU0QuSAUAAAAAAAAACAAAABQo</t>
  </si>
  <si>
    <t>SW52YWxpZCBJZGVudGlmaWVyKTO8bRc8Jd4ID1CqGjwl3ghDQ0lRLjEyODczLjY4NDYzLklRX1JFVFVSTl9JTlZFU1RFRF9DQVBJVEFMLklRX0NRLjkvMzAvMjAxMC5MLi5VU0QuSAUAAAAAAAAACAAAABQoSW52YWxpZCBJZGVudGlmaWVyKTO8bRc8Jd4ID1CqGjwl3gguQ0lRLjEyODczLjY4NDYzLklRX05JLklRX0NRLjkvMzAvMjAxMC5MLi5VU0QuSAUAAAAAAAAACAAAABQoSW52YWxpZCBJZGVudGlmaWVyKTO8bRc8Jd4ID1CqGjwl3gg/Q0lRLjEyODczLjY4NDYzLklRX05JXzFZUl9BTk5fR1JPV1RILklRX0xUTS4xMi8zMS8yMDE0LkwuLlVTRC5IBQAAAAAAAAAIAAAAFChJbnZhbGlkIElkZW50aWZpZXIpM7xtFzwl3ggPUKoaPCXeCEVDSVEuMTI4NzMuNjg0NjMuSVFfUkVUVVJOX0lOVkVTVEVEX0NBUElUQUwuSVFfTFRNLjEyLzMxLzIwMTQuTC4uVVNELkgFAAAAAAAAAAgAAAAUKEludmFsaWQgSWRlbnRpZmllcikzvG0XPCXeCA9Qqho8Jd4IM0NJUS4xMjg3My42ODQ2My5JUV9FQklUREEuSVFfQ1EuMTIvMzEvMjAxNC5MLi5VU0QuSAUAAAAAAAAACAAAABQoSW52YWxpZCBJZGVudGlmaWVyKTO8bRc8Jd4II3eqGjwl3gg7Q0lRLjEyODczLjY4NDYzLklRX1RPVEFMX1JFVkVOVUUuSVFfTFRNLjEyLzMxLzIwMTQuTC4uVVNELkgFAAAAAAAAAAgAAAAUKEludmFsaWQgSWRlbnRpZmllcikzvG0XPCXe</t>
  </si>
  <si>
    <t>CCN3qho8Jd4INENJUS4xMjg3My42ODQ2My5JUV9FQklUREEuSVFfTFRNLjEyLzMxLzIwMTQuTC4uVVNELkgFAAAAAAAAAAgAAAAUKEludmFsaWQgSWRlbnRpZmllcikzvG0XPCXeCCN3qho8Jd4IMENJUS4xMjg3My42ODQ2My5JUV9OSS5JUV9MVE0uMTIvMzEvMjAxNC5MLi5VU0QuSAUAAAAAAAAACAAAABQoSW52YWxpZCBJZGVudGlmaWVyKTO8bRc8Jd4II3eqGjwl3gg+Q0lRLjEyODczLjY4NDYzLklRX05JXzFZUl9BTk5fR1JPV1RILklRX0xUTS45LzMwLzIwMTAuTC4uVVNELkgFAAAAAAAAAAgAAAAUKEludmFsaWQgSWRlbnRpZmllcikzvG0XPCXeCA9Qqho8Jd4IMENJUS4xMjg3My42ODQ2My5JUV9OSS5JUV9MVE0uMTIvMzEvMjAxNS5MLi5VU0QuSAUAAAAAAAAACAAAABQoSW52YWxpZCBJZGVudGlmaWVyKTO8bRc8Jd4ILVSoGjwl3gg6Q0lRLjEyODczLjY4NDYzLklRX1RPVEFMX1JFVkVOVUUuSVFfQ1EuMTIvMzEvMjAxNS5MLi5VU0QuSAUAAAAAAAAACAAAABQoSW52YWxpZCBJZGVudGlmaWVyKTO8bRc8Jd4ILVSoGjwl3ghEQ0lRLjEyODczLjY4NDYzLklRX1JFVFVSTl9JTlZFU1RFRF9DQVBJVEFMLklRX0NRLjEyLzMxLzIwMTQuTC4uVVNELkgFAAAAAAAAAAgAAAAUKEludmFsaWQgSWRlbnRpZmllcikzvG0XPCXeCCN3qho8Jd4IPkNJUS4xMjg3My42ODQ2My5JUV9OSV8xWVJfQU5OX0dST1dU</t>
  </si>
  <si>
    <t>SC5JUV9DUS4xMi8zMS8yMDE0LkwuLlVTRC5IBQAAAAAAAAAIAAAAFChJbnZhbGlkIElkZW50aWZpZXIpM7xtFzwl3ggjd6oaPCXeCC9DSVEuMTI4NzMuNjg0NjMuSVFfTkkuSVFfQ1EuMTIvMzEvMjAxNC5MLi5VU0QuSAUAAAAAAAAACAAAABQoSW52YWxpZCBJZGVudGlmaWVyKTO8bRc8Jd4II3eqGjwl3gg6Q0lRLjEyODczLjY4NDYzLklRX1RPVEFMX1JFVkVOVUUuSVFfQ1EuMTIvMzEvMjAxNC5MLi5VU0QuSAUAAAAAAAAACAAAABQoSW52YWxpZCBJZGVudGlmaWVyKTO8bRc8Jd4II3eqGjwl3ghFQ0lRLjEyODczLjY4NDYzLklRX1RPVEFMX1JFVl8xWVJfQU5OX0dST1dUSC5JUV9DUS4xMi8zMS8yMDE0LkwuLlVTRC5IBQAAAAAAAAAIAAAAFChJbnZhbGlkIElkZW50aWZpZXIpM7xtFzwl3ggjd6oaPCXeCDNDSVEuMTI4NzMuNjg0NjMuSVFfRUJJVERBLklRX0NRLjEyLzMxLzIwMTUuTC4uVVNELkgFAAAAAAAAAAgAAAAUKEludmFsaWQgSWRlbnRpZmllcikzvG0XPCXeCC1UqBo8Jd4IPkNJUS4xMjg3My42ODQ2My5JUV9OSV8xWVJfQU5OX0dST1dUSC5JUV9DUS4xMi8zMS8yMDE1LkwuLlVTRC5IBQAAAAAAAAAIAAAAFChJbnZhbGlkIElkZW50aWZpZXIpM7xtFzwl3ggtVKgaPCXeCEVDSVEuMTI4NzMuNjg0NjMuSVFfUkVUVVJOX0lOVkVTVEVEX0NBUElUQUwuSVFfTFRNLjEyLzMxLzIwMTUuTC4uVVNE</t>
  </si>
  <si>
    <t>LkgFAAAAAAAAAAgAAAAUKEludmFsaWQgSWRlbnRpZmllcikzvG0XPCXeCDp7qBo8Jd4IO0NJUS4xMjg3My42ODQ2My5JUV9UT1RBTF9SRVZFTlVFLklRX0xUTS4xMi8zMS8yMDE1LkwuLlVTRC5IBQAAAAAAAAAIAAAAFChJbnZhbGlkIElkZW50aWZpZXIpM7xtFzwl3gg6e6gaPCXeCDRDSVEuMTI4NzMuNjg0NjMuSVFfRUJJVERBLklRX0xUTS4xMi8zMS8yMDE1LkwuLlVTRC5IBQAAAAAAAAAIAAAAFChJbnZhbGlkIElkZW50aWZpZXIpM7xtFzwl3gg6e6gaPCXeCERDSVEuMTI4NzMuNjg0NjMuSVFfUkVUVVJOX0lOVkVTVEVEX0NBUElUQUwuSVFfQ1EuMTIvMzEvMjAxNS5MLi5VU0QuSAUAAAAAAAAACAAAABQoSW52YWxpZCBJZGVudGlmaWVyKTO8bRc8Jd4IOnuoGjwl3gg/Q0lRLjEyODczLjY4NDYzLklRX05JXzFZUl9BTk5fR1JPV1RILklRX0xUTS4xMi8zMS8yMDE1LkwuLlVTRC5IBQAAAAAAAAAIAAAAFChJbnZhbGlkIElkZW50aWZpZXIpM7xtFzwl3ggtVKgaPCXeCERDSVEuMTI4NzMuNjg0NjMuSVFfUkVUVVJOX0lOVkVTVEVEX0NBUElUQUwuSVFfTFRNLjkvMzAvMjAxMS5MLi5VU0QuSAUAAAAAAAAACAAAABQoSW52YWxpZCBJZGVudGlmaWVyKTO8bRc8Jd4IOnuoGjwl3gg+Q0lRLjEyODczLjY4NDYzLklRX05JXzFZUl9BTk5fR1JPV1RILklRX0xUTS45LzMwLzIwMTEuTC4uVVNELkgFAAAAAAAA</t>
  </si>
  <si>
    <t>AAgAAAAUKEludmFsaWQgSWRlbnRpZmllcikzvG0XPCXeCDp7qBo8Jd4IMkNJUS4xMjg3My42ODQ2My5JUV9FQklUREEuSVFfQ1EuOS8zMC8yMDExLkwuLlVTRC5IBQAAAAAAAAAIAAAAFChJbnZhbGlkIElkZW50aWZpZXIpM7xtFzwl3ghKoqgaPCXeCERDSVEuMTI4NzMuNjg0NjMuSVFfVE9UQUxfUkVWXzFZUl9BTk5fR1JPV1RILklRX0NRLjkvMzAvMjAxMS5MLi5VU0QuSAUAAAAAAAAACAAAABQoSW52YWxpZCBJZGVudGlmaWVyKTO8bRc8Jd4ISqKoGjwl3ggzQ0lRLjEyODczLjY4NDYzLklRX0VCSVREQS5JUV9MVE0uOS8zMC8yMDExLkwuLlVTRC5IBQAAAAAAAAAIAAAAFChJbnZhbGlkIElkZW50aWZpZXIpM7xtFzwl3gg6e6gaPCXeCEVDSVEuMTI4NzMuNjg0NjMuSVFfVE9UQUxfUkVWXzFZUl9BTk5fR1JPV1RILklRX0NRLjEyLzMxLzIwMTUuTC4uVVNELkgFAAAAAAAAAAgAAAAUKEludmFsaWQgSWRlbnRpZmllcikzvG0XPCXeCDp7qBo8Jd4IL0NJUS4xMjg3My42ODQ2My5JUV9OSS5JUV9DUS4xMi8zMS8yMDE1LkwuLlVTRC5IBQAAAAAAAAAIAAAAFChJbnZhbGlkIElkZW50aWZpZXIpM7xtFzwl3gg6e6gaPCXeCERDSVEuMTI4NzMuNjg0NjMuSVFfUkVUVVJOX0lOVkVTVEVEX0NBUElUQUwuSVFfTFRNLjYvMzAvMjAxNi5MLi5VU0QuSAUAAAAAAAAACAAAABQoSW52YWxpZCBJZGVudGlmaWVyKTO8</t>
  </si>
  <si>
    <t>bRc8Jd4IOnuoGjwl3gg5Q0lRLjEyODczLjY4NDYzLklRX1RPVEFMX1JFVkVOVUUuSVFfQ1EuOS8zMC8yMDExLkwuLlVTRC5IBQAAAAAAAAAIAAAAFChJbnZhbGlkIElkZW50aWZpZXIpM7xtFzwl3gg6e6gaPCXeCD1DSVEuMTI4NzMuNjg0NjMuSVFfTklfMVlSX0FOTl9HUk9XVEguSVFfQ1EuOS8zMC8yMDExLkwuLlVTRC5IBQAAAAAAAAAIAAAAFChJbnZhbGlkIElkZW50aWZpZXIpM7xtFzwl3ghKoqgaPCXeCENDSVEuMTI4NzMuNjg0NjMuSVFfUkVUVVJOX0lOVkVTVEVEX0NBUElUQUwuSVFfQ1EuOS8zMC8yMDExLkwuLlVTRC5IBQAAAAAAAAAIAAAAFChJbnZhbGlkIElkZW50aWZpZXIpM7xtFzwl3ghKoqgaPCXeCC9DSVEuMTI4NzMuNjg0NjMuSVFfTkkuSVFfTFRNLjkvMzAvMjAxMS5MLi5VU0QuSAUAAAAAAAAACAAAABQoSW52YWxpZCBJZGVudGlmaWVyKTO8bRc8Jd4ISqKoGjwl3gguQ0lRLjEyODczLjY4NDYzLklRX05JLklRX0NRLjkvMzAvMjAxMS5MLi5VU0QuSAUAAAAAAAAACAAAABQoSW52YWxpZCBJZGVudGlmaWVyKTO8bRc8Jd4ISqKoGjwl3gg6Q0lRLjEyODczLjY4NDYzLklRX1RPVEFMX1JFVkVOVUUuSVFfTFRNLjkvMzAvMjAxMS5MLi5VU0QuSAUAAAAAAAAACAAAABQoSW52YWxpZCBJZGVudGlmaWVyKTO8bRc8Jd4ISqKoGjwl3ggzQ0lRLjEyODczLjY4NDYzLklRX0VCSVREQS5JUV9M</t>
  </si>
  <si>
    <t>VE0uNi8zMC8yMDE2LkwuLlVTRC5IBQAAAAAAAAAIAAAAFChJbnZhbGlkIElkZW50aWZpZXIpM7xtFzwl3gg6e6gaPCXeCERDSVEuMTI4NzMuNjg0NjMuSVFfVE9UQUxfUkVWXzFZUl9BTk5fR1JPV1RILklRX0NRLjYvMzAvMjAxNi5MLi5VU0QuSAUAAAAAAAAACAAAABQoSW52YWxpZCBJZGVudGlmaWVyKTO8bRc8Jd4IOnuoGjwl3gg6Q0lRLjEyODczLjY4NDYzLklRX1RPVEFMX1JFVkVOVUUuSVFfTFRNLjYvMzAvMjAxNi5MLi5VU0QuSAUAAAAAAAAACAAAABQoSW52YWxpZCBJZGVudGlmaWVyKTO8bRc8Jd4IOnuoGjwl3ghDQ0lRLjEyODczLjY4NDYzLklRX1JFVFVSTl9JTlZFU1RFRF9DQVBJVEFMLklRX0NRLjYvMzAvMjAxNi5MLi5VU0QuSAUAAAAAAAAACAAAABQoSW52YWxpZCBJZGVudGlmaWVyKTO8bRc8Jd4IOnuoGjwl3ggyQ0lRLjEyODczLjY4NDYzLklRX0VCSVREQS5JUV9DUS42LzMwLzIwMTYuTC4uVVNELkgFAAAAAAAAAAgAAAAUKEludmFsaWQgSWRlbnRpZmllcikzvG0XPCXeCDp7qBo8Jd4IL0NJUS4xMjg3My42ODQ2My5JUV9OSS5JUV9MVE0uNi8zMC8yMDE2LkwuLlVTRC5IBQAAAAAAAAAIAAAAFChJbnZhbGlkIElkZW50aWZpZXIpM7xtFzwl3gg6e6gaPCXeCD5DSVEuMTI4NzMuNjg0NjMuSVFfTklfMVlSX0FOTl9HUk9XVEguSVFfTFRNLjYvMzAvMjAxNi5MLi5VU0QuSAUAAAAAAAAA</t>
  </si>
  <si>
    <t>CAAAABQoSW52YWxpZCBJZGVudGlmaWVyKTO8bRc8Jd4IOnuoGjwl3ghEQ0lRLjEyODczLjY4NDYzLklRX1RPVEFMX1JFVl8xWVJfQU5OX0dST1dUSC5JUV9DUS45LzMwLzIwMTIuTC4uVVNELkgFAAAAAAAAAAgAAAAUKEludmFsaWQgSWRlbnRpZmllcikzvG0XPCXeCLhgoho8Jd4IOkNJUS4xMjg3My42ODQ2My5JUV9UT1RBTF9SRVZFTlVFLklRX0xUTS45LzMwLzIwMTIuTC4uVVNELkgFAAAAAAAAAAgAAAAUKEludmFsaWQgSWRlbnRpZmllcikzvG0XPCXeCLhgoho8Jd4IM0NJUS4xMjg3My42ODQ2My5JUV9FQklUREEuSVFfTFRNLjkvMzAvMjAxMi5MLi5VU0QuSAUAAAAAAAAACAAAABQoSW52YWxpZCBJZGVudGlmaWVyKTO8bRc8Jd4IuGCiGjwl3ggvQ0lRLjEyODczLjY4NDYzLklRX05JLklRX0xUTS45LzMwLzIwMTIuTC4uVVNELkgFAAAAAAAAAAgAAAAUKEludmFsaWQgSWRlbnRpZmllcikzvG0XPCXeCLhgoho8Jd4ILkNJUS4xMjg3My42ODQ2My5JUV9OSS5JUV9DUS42LzMwLzIwMTYuTC4uVVNELkgFAAAAAAAAAAgAAAAUKEludmFsaWQgSWRlbnRpZmllcikzvG0XPCXeCDp7qBo8Jd4IOUNJUS4xMjg3My42ODQ2My5JUV9UT1RBTF9SRVZFTlVFLklRX0NRLjYvMzAvMjAxNi5MLi5VU0QuSAUAAAAAAAAACAAAABQoSW52YWxpZCBJZGVudGlmaWVyKTO8bRc8Jd4IOnuoGjwl3gg9Q0lRLjEyODczLjY4</t>
  </si>
  <si>
    <t>NDYzLklRX05JXzFZUl9BTk5fR1JPV1RILklRX0NRLjYvMzAvMjAxNi5MLi5VU0QuSAUAAAAAAAAACAAAABQoSW52YWxpZCBJZGVudGlmaWVyKTO8bRc8Jd4IOnuoGjwl3gg9Q0lRLjEyODczLjY4NDYzLklRX05JXzFZUl9BTk5fR1JPV1RILklRX0NRLjkvMzAvMjAxMi5MLi5VU0QuSAUAAAAAAAAACAAAABQoSW52YWxpZCBJZGVudGlmaWVyKTO8bRc8Jd4IuGCiGjwl3gg+Q0lRLjEyODczLjY4NDYzLklRX05JXzFZUl9BTk5fR1JPV1RILklRX0xUTS45LzMwLzIwMTIuTC4uVVNELkgFAAAAAAAAAAgAAAAUKEludmFsaWQgSWRlbnRpZmllcikzvG0XPCXeCLhgoho8Jd4IQ0NJUS4xMjg3My42ODQ2My5JUV9SRVRVUk5fSU5WRVNURURfQ0FQSVRBTC5JUV9DUS45LzMwLzIwMTIuTC4uVVNELkgFAAAAAAAAAAgAAAAUKEludmFsaWQgSWRlbnRpZmllcikzvG0XPCXeCC1UqBo8Jd4IRENJUS4xMjg3My42ODQ2My5JUV9SRVRVUk5fSU5WRVNURURfQ0FQSVRBTC5JUV9MVE0uOS8zMC8yMDEyLkwuLlVTRC5IBQAAAAAAAAAIAAAAFChJbnZhbGlkIElkZW50aWZpZXIpM7xtFzwl3ggtVKgaPCXeCDJDSVEuMTI4NzMuNjg0NjMuSVFfRUJJVERBLklRX0NRLjkvMzAvMjAxMi5MLi5VU0QuSAUAAAAAAAAACAAAABQoSW52YWxpZCBJZGVudGlmaWVyKTO8bRc8Jd4ILVSoGjwl3gguQ0lRLjEyODczLjY4NDYzLklRX05JLklR</t>
  </si>
  <si>
    <t>X0NRLjkvMzAvMjAxMi5MLi5VU0QuSAUAAAAAAAAACAAAABQoSW52YWxpZCBJZGVudGlmaWVyKTO8bRc8Jd4ILVSoGjwl3gg5Q0lRLjEyODczLjY4NDYzLklRX1RPVEFMX1JFVkVOVUUuSVFfQ1EuOS8zMC8yMDEyLkwuLlVTRC5IBQAAAAAAAAAIAAAAFChJbnZhbGlkIElkZW50aWZpZXIpM7xtFzwl3ggjLagaPCXeCDJDSVEuMTI4NzMuNjg0NjMuSVFfRUJJVERBLklRX0NRLjYvMzAvMjAxNy5MLi5VU0QuSAUAAAAAAAAACAAAABQoSW52YWxpZCBJZGVudGlmaWVyKTO8bRc8Jd4IuGCiGjwl3gg5Q0lRLjEyODczLjY4NDYzLklRX1RPVEFMX1JFVkVOVUUuSVFfQ1EuNi8zMC8yMDE3LkwuLlVTRC5IBQAAAAAAAAAIAAAAFChJbnZhbGlkIElkZW50aWZpZXIpM7xtFzwl3gi4YKIaPCXeCC9DSVEuMTI4NzMuNjg0NjMuSVFfTkkuSVFfTFRNLjYvMzAvMjAxNy5MLi5VU0QuSAUAAAAAAAAACAAAABQoSW52YWxpZCBJZGVudGlmaWVyKTO8bRc8Jd4IIy2oGjwl3ghEQ0lRLjEyODczLjY4NDYzLklRX1RPVEFMX1JFVl8xWVJfQU5OX0dST1dUSC5JUV9DUS42LzMwLzIwMTcuTC4uVVNELkgFAAAAAAAAAAgAAAAUKEludmFsaWQgSWRlbnRpZmllcikzvG0XPCXeCCMtqBo8Jd4IPkNJUS4xMjg3My42ODQ2My5JUV9OSV8xWVJfQU5OX0dST1dUSC5JUV9MVE0uNi8zMC8yMDE3LkwuLlVTRC5IBQAAAAAAAAAIAAAAFChJbnZh</t>
  </si>
  <si>
    <t>bGlkIElkZW50aWZpZXIpM7xtFzwl3ggjLagaPCXeCD1DSVEuMTI4NzMuNjg0NjMuSVFfTklfMVlSX0FOTl9HUk9XVEguSVFfQ1EuNi8zMC8yMDE3LkwuLlVTRC5IBQAAAAAAAAAIAAAAFChJbnZhbGlkIElkZW50aWZpZXIpM7xtFzwl3ggLBqgaPCXeCENDSVEuMTI4NzMuNjg0NjMuSVFfUkVUVVJOX0lOVkVTVEVEX0NBUElUQUwuSVFfQ1EuNi8zMC8yMDE3LkwuLlVTRC5IBQAAAAAAAAAIAAAAFChJbnZhbGlkIElkZW50aWZpZXIpM7xtFzwl3ggLBqgaPCXeCERDSVEuMTI4NzMuNjg0NjMuSVFfUkVUVVJOX0lOVkVTVEVEX0NBUElUQUwuSVFfQ1EuMTIvMzEvMjAxNi5MLi5VU0QuSAUAAAAAAAAACAAAABQoSW52YWxpZCBJZGVudGlmaWVyKTO8bRc8Jd4IIy2oGjwl3ggzQ0lRLjEyODczLjY4NDYzLklRX0VCSVREQS5JUV9DUS4xMi8zMS8yMDE2LkwuLlVTRC5IBQAAAAAAAAAIAAAAFChJbnZhbGlkIElkZW50aWZpZXIpM7xtFzwl3ggjLagaPCXeCEVDSVEuMTI4NzMuNjg0NjMuSVFfUkVUVVJOX0lOVkVTVEVEX0NBUElUQUwuSVFfTFRNLjEyLzMxLzIwMTYuTC4uVVNELkgFAAAAAAAAAAgAAAAUKEludmFsaWQgSWRlbnRpZmllcikzvG0XPCXeCCMtqBo8Jd4ILkNJUS4xMjg3My42ODQ2My5JUV9OSS5JUV9DUS42LzMwLzIwMTcuTC4uVVNELkgFAAAAAAAAAAgAAAAUKEludmFsaWQgSWRlbnRpZmllcikzvG0X</t>
  </si>
  <si>
    <t>PCXeCCMtqBo8Jd4IOkNJUS4xMjg3My42ODQ2My5JUV9UT1RBTF9SRVZFTlVFLklRX0xUTS42LzMwLzIwMTcuTC4uVVNELkgFAAAAAAAAAAgAAAAUKEludmFsaWQgSWRlbnRpZmllcikzvG0XPCXeCCMtqBo8Jd4IRENJUS4xMjg3My42ODQ2My5JUV9SRVRVUk5fSU5WRVNURURfQ0FQSVRBTC5JUV9MVE0uNi8zMC8yMDE3LkwuLlVTRC5IBQAAAAAAAAAIAAAAFChJbnZhbGlkIElkZW50aWZpZXIpM7xtFzwl3ggjLagaPCXeCDNDSVEuMTI4NzMuNjg0NjMuSVFfRUJJVERBLklRX0xUTS42LzMwLzIwMTcuTC4uVVNELkgFAAAAAAAAAAgAAAAUKEludmFsaWQgSWRlbnRpZmllcikzvG0XPCXeCCMtqBo8Jd4IRUNJUS4xMjg3My42ODQ2My5JUV9UT1RBTF9SRVZfMVlSX0FOTl9HUk9XVEguSVFfQ1EuMTIvMzEvMjAxNi5MLi5VU0QuSAUAAAAAAAAACAAAABQoSW52YWxpZCBJZGVudGlmaWVyKTO8bRc8Jd4IIy2oGjwl3gg+Q0lRLjEyODczLjY4NDYzLklRX05JXzFZUl9BTk5fR1JPV1RILklRX0NRLjEyLzMxLzIwMTYuTC4uVVNELkgFAAAAAAAAAAgAAAAUKEludmFsaWQgSWRlbnRpZmllcikzvG0XPCXeCCMtqBo8Jd4INENJUS4xMjg3My42ODQ2My5JUV9FQklUREEuSVFfTFRNLjEyLzMxLzIwMTYuTC4uVVNELkgFAAAAAAAAAAgAAAAUKEludmFsaWQgSWRlbnRpZmllcikzvG0XPCXeCCMtqBo8Jd4IL0NJUS4xMjg3</t>
  </si>
  <si>
    <t>My42ODQ2My5JUV9OSS5JUV9DUS4xMi8zMS8yMDE2LkwuLlVTRC5IBQAAAAAAAAAIAAAAFChJbnZhbGlkIElkZW50aWZpZXIpM7xtFzwl3ggjLagaPCXeCDtDSVEuMTI4NzMuNjg0NjMuSVFfVE9UQUxfUkVWRU5VRS5JUV9MVE0uMTIvMzEvMjAxNi5MLi5VU0QuSAUAAAAAAAAACAAAABQoSW52YWxpZCBJZGVudGlmaWVyKTO8bRc8Jd4IIy2oGjwl3gg6Q0lRLjEyODczLjY4NDYzLklRX1RPVEFMX1JFVkVOVUUuSVFfQ1EuMTIvMzEvMjAxNi5MLi5VU0QuSAUAAAAAAAAACAAAABQoSW52YWxpZCBJZGVudGlmaWVyKTO8bRc8Jd4IIy2oGjwl3gg/Q0lRLjEyODczLjY4NDYzLklRX05JXzFZUl9BTk5fR1JPV1RILklRX0xUTS4xMi8zMS8yMDE2LkwuLlVTRC5IBQAAAAAAAAAIAAAAFChJbnZhbGlkIElkZW50aWZpZXIpM7xtFzwl3ggjLagaPCXeCDlDSVEuMTI4NzMuNjg0NjMuSVFfVE9UQUxfUkVWRU5VRS5JUV9DUS42LzMwLzIwMTguTC4uVVNELkgFAAAAAAAAAAgAAAAUKEludmFsaWQgSWRlbnRpZmllcikzvG0XPCXeCLY5oho8Jd4IMkNJUS4xMjg3My42ODQ2My5JUV9FQklUREEuSVFfQ1EuNi8zMC8yMDE4LkwuLlVTRC5IBQAAAAAAAAAIAAAAFChJbnZhbGlkIElkZW50aWZpZXIpM7xtFzwl3gi2OaIaPCXeCC5DSVEuMTI4NzMuNjg0NjMuSVFfTkkuSVFfQ1EuNi8zMC8yMDE4LkwuLlVTRC5IBQAAAAAAAAAI</t>
  </si>
  <si>
    <t>AAAAFChJbnZhbGlkIElkZW50aWZpZXIpM7xtFzwl3gi2OaIaPCXeCERDSVEuMTI4NzMuNjg0NjMuSVFfUkVUVVJOX0lOVkVTVEVEX0NBUElUQUwuSVFfTFRNLjYvMzAvMjAxOC5MLi5VU0QuSAUAAAAAAAAACAAAABQoSW52YWxpZCBJZGVudGlmaWVyKTO8bRc8Jd4ItjmiGjwl3gg+Q0lRLjEyODczLjY4NDYzLklRX05JXzFZUl9BTk5fR1JPV1RILklRX0xUTS42LzMwLzIwMTguTC4uVVNELkgFAAAAAAAAAAgAAAAUKEludmFsaWQgSWRlbnRpZmllcikzvG0XPCXeCLY5oho8Jd4IOkNJUS4xMjg3My42ODQ2My5JUV9UT1RBTF9SRVZFTlVFLklRX0xUTS42LzMwLzIwMTguTC4uVVNELkgFAAAAAAAAAAgAAAAUKEludmFsaWQgSWRlbnRpZmllcikzvG0XPCXeCLY5oho8Jd4IMENJUS4xMjg3My42ODQ2My5JUV9OSS5JUV9MVE0uMTIvMzEvMjAxNi5MLi5VU0QuSAUAAAAAAAAACAAAABQoSW52YWxpZCBJZGVudGlmaWVyKTO8bRc8Jd4IIy2oGjwl3gg+Q0lRLjEyODczLjY4NDYzLklRX05JXzFZUl9BTk5fR1JPV1RILklRX0NRLjEyLzMxLzIwMTcuTC4uVVNELkgFAAAAAAAAAAgAAAAUKEludmFsaWQgSWRlbnRpZmllcikzvG0XPCXeCJYSoho8Jd4IRENJUS4xMjg3My42ODQ2My5JUV9SRVRVUk5fSU5WRVNURURfQ0FQSVRBTC5JUV9DUS4xMi8zMS8yMDE3LkwuLlVTRC5IBQAAAAAAAAAIAAAAFChJbnZhbGlkIElk</t>
  </si>
  <si>
    <t>ZW50aWZpZXIpM7xtFzwl3giWEqIaPCXeCDNDSVEuMTI4NzMuNjg0NjMuSVFfRUJJVERBLklRX0xUTS42LzMwLzIwMTguTC4uVVNELkgFAAAAAAAAAAgAAAAUKEludmFsaWQgSWRlbnRpZmllcikzvG0XPCXeCLY5oho8Jd4IQ0NJUS4xMjg3My42ODQ2My5JUV9SRVRVUk5fSU5WRVNURURfQ0FQSVRBTC5JUV9DUS42LzMwLzIwMTguTC4uVVNELkgFAAAAAAAAAAgAAAAUKEludmFsaWQgSWRlbnRpZmllcikzvG0XPCXeCLY5oho8Jd4IRENJUS4xMjg3My42ODQ2My5JUV9UT1RBTF9SRVZfMVlSX0FOTl9HUk9XVEguSVFfQ1EuNi8zMC8yMDE4LkwuLlVTRC5IBQAAAAAAAAAIAAAAFChJbnZhbGlkIElkZW50aWZpZXIpM7xtFzwl3gi2OaIaPCXeCC9DSVEuMTI4NzMuNjg0NjMuSVFfTkkuSVFfTFRNLjYvMzAvMjAxOC5MLi5VU0QuSAUAAAAAAAAACAAAABQoSW52YWxpZCBJZGVudGlmaWVyKTO8bRc8Jd4ItjmiGjwl3gg9Q0lRLjEyODczLjY4NDYzLklRX05JXzFZUl9BTk5fR1JPV1RILklRX0NRLjYvMzAvMjAxOC5MLi5VU0QuSAUAAAAAAAAACAAAABQoSW52YWxpZCBJZGVudGlmaWVyKTO8bRc8Jd4ItjmiGjwl3ghFQ0lRLjEyODczLjY4NDYzLklRX1RPVEFMX1JFVl8xWVJfQU5OX0dST1dUSC5JUV9DUS4xMi8zMS8yMDE3LkwuLlVTRC5IBQAAAAAAAAAIAAAAFChJbnZhbGlkIElkZW50aWZpZXIpM7xtFzwl3gi2</t>
  </si>
  <si>
    <t>OaIaPCXeCDpDSVEuMTI4NzMuNjg0NjMuSVFfVE9UQUxfUkVWRU5VRS5JUV9DUS4xMi8zMS8yMDE3LkwuLlVTRC5IBQAAAAAAAAAIAAAAFChJbnZhbGlkIElkZW50aWZpZXIpM7xtFzwl3gi2OaIaPCXeCC9DSVEuMTI4NzMuNjg0NjMuSVFfTkkuSVFfQ1EuMTIvMzEvMjAxNy5MLi5VU0QuSAUAAAAAAAAACAAAABQoSW52YWxpZCBJZGVudGlmaWVyKTO8bRc8Jd4ItjmiGjwl3ggwQ0lRLjEyODczLjY4NDYzLklRX05JLklRX0xUTS4xMi8zMS8yMDE3LkwuLlVTRC5IBQAAAAAAAAAIAAAAFChJbnZhbGlkIElkZW50aWZpZXIpM7xtFzwl3gi2OaIaPCXeCDtDSVEuMTI4NzMuNjg0NjMuSVFfVE9UQUxfUkVWRU5VRS5JUV9MVE0uMTIvMzEvMjAxNy5MLi5VU0QuSAUAAAAAAAAACAAAABQoSW52YWxpZCBJZGVudGlmaWVyKTO8bRc8Jd4ItjmiGjwl3ggzQ0lRLjEyODczLjY4NDYzLklRX0VCSVREQS5JUV9DUS4xMi8zMS8yMDE3LkwuLlVTRC5IBQAAAAAAAAAIAAAAFChJbnZhbGlkIElkZW50aWZpZXIpM7xtFzwl3gi2OaIaPCXeCEVDSVEuMTI4NzMuNjg0NjMuSVFfUkVUVVJOX0lOVkVTVEVEX0NBUElUQUwuSVFfTFRNLjEyLzMxLzIwMTcuTC4uVVNELkgFAAAAAAAAAAgAAAAUKEludmFsaWQgSWRlbnRpZmllcikzvG0XPCXeCLY5oho8Jd4IPUNJUS4xMjg3My42ODQ2My5JUV9OSV8xWVJfQU5OX0dST1dUSC5JUV9D</t>
  </si>
  <si>
    <t>US45LzMwLzIwMTMuTC4uVVNELkgFAAAAAAAAAAgAAAAUKEludmFsaWQgSWRlbnRpZmllcikzvG0XPCXeCLY5oho8Jd4IMkNJUS4xMjg3My42ODQ2My5JUV9FQklUREEuSVFfQ1EuOS8zMC8yMDEzLkwuLlVTRC5IBQAAAAAAAAAIAAAAFChJbnZhbGlkIElkZW50aWZpZXIpM7xtFzwl3gi2OaIaPCXeCENDSVEuMTI4NzMuNjg0NjMuSVFfUkVUVVJOX0lOVkVTVEVEX0NBUElUQUwuSVFfQ1EuOS8zMC8yMDEzLkwuLlVTRC5IBQAAAAAAAAAIAAAAFChJbnZhbGlkIElkZW50aWZpZXIpM7xtFzwl3gi2OaIaPCXeCERDSVEuMTI4NzMuNjg0NjMuSVFfVE9UQUxfUkVWXzFZUl9BTk5fR1JPV1RILklRX0NRLjkvMzAvMjAxMy5MLi5VU0QuSAUAAAAAAAAACAAAABQoSW52YWxpZCBJZGVudGlmaWVyKTO8bRc8Jd4ItjmiGjwl3ggzQ0lRLjEyODczLjY4NDYzLklRX0VCSVREQS5JUV9MVE0uOS8zMC8yMDEzLkwuLlVTRC5IBQAAAAAAAAAIAAAAFChJbnZhbGlkIElkZW50aWZpZXIpM7xtFzwl3gi2OaIaPCXeCDRDSVEuMTI4NzMuNjg0NjMuSVFfRUJJVERBLklRX0xUTS4xMi8zMS8yMDE3LkwuLlVTRC5IBQAAAAAAAAAIAAAAFChJbnZhbGlkIElkZW50aWZpZXIpM7xtFzwl3gi2OaIaPCXeCD9DSVEuMTI4NzMuNjg0NjMuSVFfTklfMVlSX0FOTl9HUk9XVEguSVFfTFRNLjEyLzMxLzIwMTcuTC4uVVNELkgFAAAAAAAAAAgA</t>
  </si>
  <si>
    <t>AAAUKEludmFsaWQgSWRlbnRpZmllcikzvG0XPCXeCLY5oho8Jd4IPkNJUS4xMjg3My42ODQ2My5JUV9OSV8xWVJfQU5OX0dST1dUSC5JUV9MVE0uMy8zMS8yMDEwLkwuLlVTRC5IBQAAAAAAAAAIAAAAFChJbnZhbGlkIElkZW50aWZpZXIpM7xtFzwl3giWEqIaPCXeCC5DSVEuMTI4NzMuNjg0NjMuSVFfTkkuSVFfQ1EuOS8zMC8yMDEzLkwuLlVTRC5IBQAAAAAAAAAIAAAAFChJbnZhbGlkIElkZW50aWZpZXIpM7xtFzwl3gi2OaIaPCXeCD5DSVEuMTI4NzMuNjg0NjMuSVFfTklfMVlSX0FOTl9HUk9XVEguSVFfTFRNLjkvMzAvMjAxMy5MLi5VU0QuSAUAAAAAAAAACAAAABQoSW52YWxpZCBJZGVudGlmaWVyKTO8bRc8Jd4IuGCiGjwl3gg5Q0lRLjEyODczLjY4NDYzLklRX1RPVEFMX1JFVkVOVUUuSVFfQ1EuOS8zMC8yMDEzLkwuLlVTRC5IBQAAAAAAAAAIAAAAFChJbnZhbGlkIElkZW50aWZpZXIpM7xtFzwl3gi2OaIaPCXeCERDSVEuMTI4NzMuNjg0NjMuSVFfUkVUVVJOX0lOVkVTVEVEX0NBUElUQUwuSVFfTFRNLjkvMzAvMjAxMy5MLi5VU0QuSAUAAAAAAAAACAAAABQoSW52YWxpZCBJZGVudGlmaWVyKTO8bRc8Jd4ItjmiGjwl3gg6Q0lRLjEyODczLjY4NDYzLklRX1RPVEFMX1JFVkVOVUUuSVFfTFRNLjkvMzAvMjAxMy5MLi5VU0QuSAUAAAAAAAAACAAAABQoSW52YWxpZCBJZGVudGlmaWVyKTO8bRc8</t>
  </si>
  <si>
    <t>Jd4ItjmiGjwl3ggvQ0lRLjEyODczLjY4NDYzLklRX05JLklRX0xUTS45LzMwLzIwMTMuTC4uVVNELkgFAAAAAAAAAAgAAAAUKEludmFsaWQgSWRlbnRpZmllcikzvG0XPCXeCLY5oho8Jd4IOUNJUS4xMjg3My42ODQ2My5JUV9UT1RBTF9SRVZFTlVFLklRX0NRLjMvMzEvMjAxMC5MLi5VU0QuSAUAAAAAAAAACAAAABQoSW52YWxpZCBJZGVudGlmaWVyKTO8bRc8Jd4IlhKiGjwl3gg9Q0lRLjEyODczLjY4NDYzLklRX05JXzFZUl9BTk5fR1JPV1RILklRX0NRLjMvMzEvMjAxMC5MLi5VU0QuSAUAAAAAAAAACAAAABQoSW52YWxpZCBJZGVudGlmaWVyKTO8bRc8Jd4IlhKiGjwl3gguQ0lRLjEyODczLjY4NDYzLklRX05JLklRX0NRLjMvMzEvMjAxMC5MLi5VU0QuSAUAAAAAAAAACAAAABQoSW52YWxpZCBJZGVudGlmaWVyKTO8bRc8Jd4IlhKiGjwl3ggzQ0lRLjEyODczLjY4NDYzLklRX0VCSVREQS5JUV9MVE0uMy8zMS8yMDEwLkwuLlVTRC5IBQAAAAAAAAAIAAAAFChJbnZhbGlkIElkZW50aWZpZXIpM7xtFzwl3giWEqIaPCXeCENDSVEuMTI4NzMuNjg0NjMuSVFfUkVUVVJOX0lOVkVTVEVEX0NBUElUQUwuSVFfQ1EuMy8zMS8yMDEwLkwuLlVTRC5IBQAAAAAAAAAIAAAAFChJbnZhbGlkIElkZW50aWZpZXIpM7xtFzwl3giWEqIaPCXeCDpDSVEuMTI4NzMuNjg0NjMuSVFfVE9UQUxfUkVWRU5VRS5JUV9MVE0u</t>
  </si>
  <si>
    <t>My8zMS8yMDEwLkwuLlVTRC5IBQAAAAAAAAAIAAAAFChJbnZhbGlkIElkZW50aWZpZXIpM7xtFzwl3giWEqIaPCXeCC9DSVEuMTI4NzMuNjg0NjMuSVFfTkkuSVFfTFRNLjMvMzEvMjAxMC5MLi5VU0QuSAUAAAAAAAAACAAAABQoSW52YWxpZCBJZGVudGlmaWVyKTO8bRc8Jd4IlhKiGjwl3ggyQ0lRLjEyODczLjY4NDYzLklRX0VCSVREQS5JUV9DUS4zLzMxLzIwMjUuTC4uVVNELkgFAAAAAAAAAAgAAAAUKEludmFsaWQgSWRlbnRpZmllcikzvG0XPCXeCJYSoho8Jd4IM0NJUS4xMjg3My42ODQ2My5JUV9FQklUREEuSVFfQ1EuMTIvMzEvMjAyNC5MLi5VU0QuSAUAAAAAAAAACAAAABQoSW52YWxpZCBJZGVudGlmaWVyKTO8bRc8Jd4IlhKiGjwl3ggyQ0lRLjEyODczLjY4NDYzLklRX0VCSVREQS5JUV9DUS42LzMwLzIwMjUuTC4uVVNELkgFAAAAAAAAAAgAAAAUKEludmFsaWQgSWRlbnRpZmllcikzvG0XPCXeCJYSoho8Jd4IMkNJUS4xMjg3My42ODQ2My5JUV9FQklUREEuSVFfQ1EuOS8zMC8yMDI1LkwuLlVTRC5IBQAAAAAAAAAIAAAAFChJbnZhbGlkIElkZW50aWZpZXIpM7xtFzwl3giWEqIaPCXeCERDSVEuMTI4NzMuNjg0NjMuSVFfUkVUVVJOX0lOVkVTVEVEX0NBUElUQUwuSVFfTFRNLjMvMzEvMjAxMC5MLi5VU0QuSAUAAAAAAAAACAAAABQoSW52YWxpZCBJZGVudGlmaWVyKTO8bRc8Jd4IlhKiGjwl</t>
  </si>
  <si>
    <t>3ghEQ0lRLjEyODczLjY4NDYzLklRX1RPVEFMX1JFVl8xWVJfQU5OX0dST1dUSC5JUV9DUS4zLzMxLzIwMTAuTC4uVVNELkgFAAAAAAAAAAgAAAAUKEludmFsaWQgSWRlbnRpZmllcikzvG0XPCXeCJYSoho8Jd4IMkNJUS4xMjg3My42ODQ2My5JUV9FQklUREEuSVFfQ1EuMy8zMS8yMDEwLkwuLlVTRC5IBQAAAAAAAAAIAAAAFChJbnZhbGlkIElkZW50aWZpZXIpM7xtFzwl3giWEqIaPCXeCERDSVEuMTI4NzMuNjg0NjMuSVFfVE9UQUxfUkVWXzFZUl9BTk5fR1JPV1RILklRX0NRLjkvMzAvMjAxNC5MLi5VU0QuSAUAAAAAAAAACAAAABQoSW52YWxpZCBJZGVudGlmaWVyKTO8bRc8Jd4I8YKbGjwl3gg9Q0lRLjEyODczLjY4NDYzLklRX05JXzFZUl9BTk5fR1JPV1RILklRX0NRLjkvMzAvMjAxNC5MLi5VU0QuSAUAAAAAAAAACAAAABQoSW52YWxpZCBJZGVudGlmaWVyKTO8bRc8Jd4I8YKbGjwl3ghEQ0lRLjEyODczLjY4NDYzLklRX1JFVFVSTl9JTlZFU1RFRF9DQVBJVEFMLklRX0xUTS45LzMwLzIwMTQuTC4uVVNELkgFAAAAAAAAAAgAAAAUKEludmFsaWQgSWRlbnRpZmllcikzvG0XPCXeCPGCmxo8Jd4INENJUS4xMjg3My42ODQ2My5JUV9FQklUREEuSVFfTFRNLjEyLzMxLzIwMjQuTC4uVVNELkgFAAAAAAAAAAgAAAAUKEludmFsaWQgSWRlbnRpZmllcikzvG0XPCXeCJYSoho8Jd4IM0NJUS4xMjg3My42</t>
  </si>
  <si>
    <t>ODQ2My5JUV9FQklUREEuSVFfTFRNLjMvMzEvMjAyNS5MLi5VU0QuSAUAAAAAAAAACAAAABQoSW52YWxpZCBJZGVudGlmaWVyKTO8bRc8Jd4IlhKiGjwl3ggzQ0lRLjEyODczLjY4NDYzLklRX0VCSVREQS5JUV9MVE0uNi8zMC8yMDI1LkwuLlVTRC5IBQAAAAAAAAAIAAAAFChJbnZhbGlkIElkZW50aWZpZXIpM7xtFzwl3giWEqIaPCXeCDNDSVEuMTI4NzMuNjg0NjMuSVFfRUJJVERBLklRX0xUTS45LzMwLzIwMjUuTC4uVVNELkgFAAAAAAAAAAgAAAAUKEludmFsaWQgSWRlbnRpZmllcikzvG0XPCXeCJYSoho8Jd4IM0NJUS4xMjg3My42ODQ2My5JUV9FQklUREEuSVFfTFRNLjkvMzAvMjAxNC5MLi5VU0QuSAUAAAAAAAAACAAAABQoSW52YWxpZCBJZGVudGlmaWVyKTO8bRc8Jd4IeUNSHDwl3ghDQ0lRLjEyODczLjY4NDYzLklRX1JFVFVSTl9JTlZFU1RFRF9DQVBJVEFMLklRX0NRLjkvMzAvMjAxNC5MLi5VU0QuSAUAAAAAAAAACAAAABQoSW52YWxpZCBJZGVudGlmaWVyKTO8bRc8Jd4I8YKbGjwl3gg6Q0lRLjEyODczLjY4NDYzLklRX1RPVEFMX1JFVkVOVUUuSVFfTFRNLjkvMzAvMjAxNC5MLi5VU0QuSAUAAAAAAAAACAAAABQoSW52YWxpZCBJZGVudGlmaWVyKTO8bRc8Jd4IAKqbGjwl3ggyQ0lRLjEyODczLjY4NDYzLklRX0VCSVREQS5JUV9DUS45LzMwLzIwMTQuTC4uVVNELkgFAAAAAAAAAAgAAAAU</t>
  </si>
  <si>
    <t>KEludmFsaWQgSWRlbnRpZmllcikzvG0XPCXeCHlDUhw8Jd4IL0NJUS4xMjg3My42ODQ2My5JUV9OSS5JUV9MVE0uOS8zMC8yMDE0LkwuLlVTRC5IBQAAAAAAAAAIAAAAFChJbnZhbGlkIElkZW50aWZpZXIpM7xtFzwl3ggAqpsaPCXeCC5DSVEuMTI4NzMuNjg0NjMuSVFfTkkuSVFfQ1EuOS8zMC8yMDE0LkwuLlVTRC5IBQAAAAAAAAAIAAAAFChJbnZhbGlkIElkZW50aWZpZXIpM7xtFzwl3gjxgpsaPCXeCDlDSVEuMTI4NzMuNjg0NjMuSVFfVE9UQUxfUkVWRU5VRS5JUV9DUS45LzMwLzIwMTQuTC4uVVNELkgFAAAAAAAAAAgAAAAUKEludmFsaWQgSWRlbnRpZmllcikzvG0XPCXeCPGCmxo8Jd4IRENJUS4xMjg3My42ODQ2My5JUV9UT1RBTF9SRVZfMVlSX0FOTl9HUk9XVEguSVFfQ1EuOS8zMC8yMDE3LkwuLlVTRC5IBQAAAAAAAAAIAAAAFChJbnZhbGlkIElkZW50aWZpZXIpM7xtFzwl3gjzW5saPCXeCDlDSVEuMTI4NzMuNjg0NjMuSVFfVE9UQUxfUkVWRU5VRS5JUV9DUS45LzMwLzIwMTcuTC4uVVNELkgFAAAAAAAAAAgAAAAUKEludmFsaWQgSWRlbnRpZmllcikzvG0XPCXeCPNbmxo8Jd4IQ0NJUS4xMjg3My42ODQ2My5JUV9SRVRVUk5fSU5WRVNURURfQ0FQSVRBTC5JUV9DUS45LzMwLzIwMTcuTC4uVVNELkgFAAAAAAAAAAgAAAAUKEludmFsaWQgSWRlbnRpZmllcikzvG0XPCXeCPNbmxo8Jd4IL0NJ</t>
  </si>
  <si>
    <t>US4xMjg3My42ODQ2My5JUV9OSS5JUV9MVE0uOS8zMC8yMDE3LkwuLlVTRC5IBQAAAAAAAAAIAAAAFChJbnZhbGlkIElkZW50aWZpZXIpM7xtFzwl3gjzW5saPCXeCD5DSVEuMTI4NzMuNjg0NjMuSVFfTklfMVlSX0FOTl9HUk9XVEguSVFfTFRNLjkvMzAvMjAxNy5MLi5VU0QuSAUAAAAAAAAACAAAABQoSW52YWxpZCBJZGVudGlmaWVyKTO8bRc8Jd4I81ubGjwl3ghEQ0lRLjEyODczLjY4NDYzLklRX1JFVFVSTl9JTlZFU1RFRF9DQVBJVEFMLklRX0xUTS45LzMwLzIwMTcuTC4uVVNELkgFAAAAAAAAAAgAAAAUKEludmFsaWQgSWRlbnRpZmllcikzvG0XPCXeCPNbmxo8Jd4IPkNJUS4xMjg3My42ODQ2My5JUV9OSV8xWVJfQU5OX0dST1dUSC5JUV9MVE0uOS8zMC8yMDE0LkwuLlVTRC5IBQAAAAAAAAAIAAAAFChJbnZhbGlkIElkZW50aWZpZXIpM7xtFzwl3ggAqpsaPCXeCD9DSVEuMTI4NzMuNjg0NjMuSVFfTklfMVlSX0FOTl9HUk9XVEguSVFfTFRNLjEyLzMxLzIwMjEuTC4uVVNELkgFAAAAAAAAAAgAAAAUKEludmFsaWQgSWRlbnRpZmllcikzvG0XPCXeCG67nBo8Jd4IRUNJUS4xMjg3My42ODQ2My5JUV9SRVRVUk5fSU5WRVNURURfQ0FQSVRBTC5JUV9MVE0uMTIvMzEvMjAyMS5MLi5VU0QuSAUAAAAAAAAACAAAABQoSW52YWxpZCBJZGVudGlmaWVyKTO8bRc8Jd4IbrucGjwl3gguQ0lRLjEyODczLjY4</t>
  </si>
  <si>
    <t>NDYzLklRX05JLklRX0NRLjkvMzAvMjAxNy5MLi5VU0QuSAUAAAAAAAAACAAAABQoSW52YWxpZCBJZGVudGlmaWVyKTO8bRc8Jd4I81ubGjwl3ggyQ0lRLjEyODczLjY4NDYzLklRX0VCSVREQS5JUV9DUS45LzMwLzIwMTcuTC4uVVNELkgFAAAAAAAAAAgAAAAUKEludmFsaWQgSWRlbnRpZmllcikzvG0XPCXeCHlDUhw8Jd4IOkNJUS4xMjg3My42ODQ2My5JUV9UT1RBTF9SRVZFTlVFLklRX0xUTS45LzMwLzIwMTcuTC4uVVNELkgFAAAAAAAAAAgAAAAUKEludmFsaWQgSWRlbnRpZmllcikzvG0XPCXeCPNbmxo8Jd4IPUNJUS4xMjg3My42ODQ2My5JUV9OSV8xWVJfQU5OX0dST1dUSC5JUV9DUS45LzMwLzIwMTcuTC4uVVNELkgFAAAAAAAAAAgAAAAUKEludmFsaWQgSWRlbnRpZmllcikzvG0XPCXeCPNbmxo8Jd4IM0NJUS4xMjg3My42ODQ2My5JUV9FQklUREEuSVFfTFRNLjkvMzAvMjAxNy5MLi5VU0QuSAUAAAAAAAAACAAAABQoSW52YWxpZCBJZGVudGlmaWVyKTO8bRc8Jd4IeUNSHDwl3gg+Q0lRLjEyODczLjY4NDYzLklRX05JXzFZUl9BTk5fR1JPV1RILklRX0NRLjEyLzMxLzIwMjEuTC4uVVNELkgFAAAAAAAAAAgAAAAUKEludmFsaWQgSWRlbnRpZmllcikzvG0XPCXeCG67nBo8Jd4IO0NJUS4xMjg3My42ODQ2My5JUV9UT1RBTF9SRVZFTlVFLklRX0xUTS4xMi8zMS8yMDIxLkwuLlVTRC5IBQAAAAAA</t>
  </si>
  <si>
    <t>AAAIAAAAFChJbnZhbGlkIElkZW50aWZpZXIpM7xtFzwl3ghuu5waPCXeCDRDSVEuMTI4NzMuNjg0NjMuSVFfRUJJVERBLklRX0xUTS4xMi8zMS8yMDIxLkwuLlVTRC5IBQAAAAAAAAAIAAAAFChJbnZhbGlkIElkZW50aWZpZXIpM7xtFzwl3gj7kFEcPCXeCEVDSVEuMTI4NzMuNjg0NjMuSVFfVE9UQUxfUkVWXzFZUl9BTk5fR1JPV1RILklRX0NRLjEyLzMxLzIwMjEuTC4uVVNELkgFAAAAAAAAAAgAAAAUKEludmFsaWQgSWRlbnRpZmllcikzvG0XPCXeCG67nBo8Jd4IOkNJUS4xMjg3My42ODQ2My5JUV9UT1RBTF9SRVZFTlVFLklRX0NRLjEyLzMxLzIwMjEuTC4uVVNELkgFAAAAAAAAAAgAAAAUKEludmFsaWQgSWRlbnRpZmllcikzvG0XPCXeCG67nBo8Jd4IM0NJUS4xMjg3My42ODQ2My5JUV9FQklUREEuSVFfQ1EuMTIvMzEvMjAyMS5MLi5VU0QuSAUAAAAAAAAACAAAABQoSW52YWxpZCBJZGVudGlmaWVyKTO8bRc8Jd4I+5BRHDwl3ggwQ0lRLjEyODczLjY4NDYzLklRX05JLklRX0xUTS4xMi8zMS8yMDIxLkwuLlVTRC5IBQAAAAAAAAAIAAAAFChJbnZhbGlkIElkZW50aWZpZXIpM7xtFzwl3ghuu5waPCXeCERDSVEuMTI4NzMuNjg0NjMuSVFfUkVUVVJOX0lOVkVTVEVEX0NBUElUQUwuSVFfTFRNLjkvMzAvMjAyMC5MLi5VU0QuSAUAAAAAAAAACAAAABQoSW52YWxpZCBJZGVudGlmaWVyKTO8bRc8Jd4I</t>
  </si>
  <si>
    <t>6jSbGjwl3gg6Q0lRLjEyODczLjY4NDYzLklRX1RPVEFMX1JFVkVOVUUuSVFfTFRNLjkvMzAvMjAyMC5MLi5VU0QuSAUAAAAAAAAACAAAABQoSW52YWxpZCBJZGVudGlmaWVyKTO8bRc8Jd4I6jSbGjwl3ggvQ0lRLjEyODczLjY4NDYzLklRX05JLklRX0xUTS45LzMwLzIwMjAuTC4uVVNELkgFAAAAAAAAAAgAAAAUKEludmFsaWQgSWRlbnRpZmllcikzvG0XPCXeCOo0mxo8Jd4IQ0NJUS4xMjg3My42ODQ2My5JUV9SRVRVUk5fSU5WRVNURURfQ0FQSVRBTC5JUV9DUS45LzMwLzIwMjAuTC4uVVNELkgFAAAAAAAAAAgAAAAUKEludmFsaWQgSWRlbnRpZmllcikzvG0XPCXeCOo0mxo8Jd4IOUNJUS4xMjg3My42ODQ2My5JUV9UT1RBTF9SRVZFTlVFLklRX0NRLjkvMzAvMjAyMC5MLi5VU0QuSAUAAAAAAAAACAAAABQoSW52YWxpZCBJZGVudGlmaWVyKTO8bRc8Jd4I6jSbGjwl3ggvQ0lRLjEyODczLjY4NDYzLklRX05JLklRX0NRLjEyLzMxLzIwMjEuTC4uVVNELkgFAAAAAAAAAAgAAAAUKEludmFsaWQgSWRlbnRpZmllcikzvG0XPCXeCG67nBo8Jd4IRENJUS4xMjg3My42ODQ2My5JUV9SRVRVUk5fSU5WRVNURURfQ0FQSVRBTC5JUV9DUS4xMi8zMS8yMDIxLkwuLlVTRC5IBQAAAAAAAAAIAAAAFChJbnZhbGlkIElkZW50aWZpZXIpM7xtFzwl3ghuu5waPCXeCDpDSVEuMTI4NzMuNjg0NjMuSVFfVE9UQUxfUkVW</t>
  </si>
  <si>
    <t>RU5VRS5JUV9MVE0uNi8zMC8yMDIyLkwuLlVTRC5IBQAAAAAAAAAIAAAAFChJbnZhbGlkIElkZW50aWZpZXIpM7xtFzwl3ghuu5waPCXeCERDSVEuMTI4NzMuNjg0NjMuSVFfVE9UQUxfUkVWXzFZUl9BTk5fR1JPV1RILklRX0NRLjkvMzAvMjAyMC5MLi5VU0QuSAUAAAAAAAAACAAAABQoSW52YWxpZCBJZGVudGlmaWVyKTO8bRc8Jd4I6jSbGjwl3gg9Q0lRLjEyODczLjY4NDYzLklRX05JXzFZUl9BTk5fR1JPV1RILklRX0NRLjkvMzAvMjAyMC5MLi5VU0QuSAUAAAAAAAAACAAAABQoSW52YWxpZCBJZGVudGlmaWVyKTO8bRc8Jd4I6jSbGjwl3ggyQ0lRLjEyODczLjY4NDYzLklRX0VCSVREQS5JUV9DUS45LzMwLzIwMjAuTC4uVVNELkgFAAAAAAAAAAgAAAAUKEludmFsaWQgSWRlbnRpZmllcikzvG0XPCXeCOR+Uhw8Jd4IPkNJUS4xMjg3My42ODQ2My5JUV9OSV8xWVJfQU5OX0dST1dUSC5JUV9MVE0uOS8zMC8yMDIwLkwuLlVTRC5IBQAAAAAAAAAIAAAAFChJbnZhbGlkIElkZW50aWZpZXIpM7xtFzwl3gjqNJsaPCXeCDNDSVEuMTI4NzMuNjg0NjMuSVFfRUJJVERBLklRX0xUTS45LzMwLzIwMjAuTC4uVVNELkgFAAAAAAAAAAgAAAAUKEludmFsaWQgSWRlbnRpZmllcikzvG0XPCXeCOR+Uhw8Jd4ILkNJUS4xMjg3My42ODQ2My5JUV9OSS5JUV9DUS45LzMwLzIwMjAuTC4uVVNELkgFAAAAAAAAAAgAAAAU</t>
  </si>
  <si>
    <t>KEludmFsaWQgSWRlbnRpZmllcikzvG0XPCXeCOo0mxo8Jd4IMkNJUS4xMjg3My42ODQ2My5JUV9FQklUREEuSVFfQ1EuNi8zMC8yMDIyLkwuLlVTRC5IBQAAAAAAAAAIAAAAFChJbnZhbGlkIElkZW50aWZpZXIpM7xtFzwl3gj7kFEcPCXeCD1DSVEuMTI4NzMuNjg0NjMuSVFfTklfMVlSX0FOTl9HUk9XVEguSVFfQ1EuNi8zMC8yMDIyLkwuLlVTRC5IBQAAAAAAAAAIAAAAFChJbnZhbGlkIElkZW50aWZpZXIpM7xtFzwl3ghuu5waPCXeCDlDSVEuMTI4NzMuNjg0NjMuSVFfVE9UQUxfUkVWRU5VRS5JUV9DUS42LzMwLzIwMjIuTC4uVVNELkgFAAAAAAAAAAgAAAAUKEludmFsaWQgSWRlbnRpZmllcikzvG0XPCXeCG67nBo8Jd4IQ0NJUS4xMjg3My42ODQ2My5JUV9SRVRVUk5fSU5WRVNURURfQ0FQSVRBTC5JUV9DUS42LzMwLzIwMjIuTC4uVVNELkgFAAAAAAAAAAgAAAAUKEludmFsaWQgSWRlbnRpZmllcikzvG0XPCXeCG67nBo8Jd4ILkNJUS4xMjg3My42ODQ2My5JUV9OSS5JUV9DUS42LzMwLzIwMjIuTC4uVVNELkgFAAAAAAAAAAgAAAAUKEludmFsaWQgSWRlbnRpZmllcikzvG0XPCXeCG67nBo8Jd4IM0NJUS4xMjg3My42ODQ2My5JUV9FQklUREEuSVFfTFRNLjYvMzAvMjAyMi5MLi5VU0QuSAUAAAAAAAAACAAAABQoSW52YWxpZCBJZGVudGlmaWVyKTO8bRc8Jd4I+5BRHDwl3ggvQ0lRLjEyODczLjY4</t>
  </si>
  <si>
    <t>NDYzLklRX05JLklRX0xUTS42LzMwLzIwMjIuTC4uVVNELkgFAAAAAAAAAAgAAAAUKEludmFsaWQgSWRlbnRpZmllcikzvG0XPCXeCG67nBo8Jd4ILkNJUS4xMjg3My42ODQ2My5JUV9OSS5JUV9DUS45LzMwLzIwMjEuTC4uVVNELkgFAAAAAAAAAAgAAAAUKEludmFsaWQgSWRlbnRpZmllcikzvG0XPCXeCMoNmxo8Jd4IRENJUS4xMjg3My42ODQ2My5JUV9UT1RBTF9SRVZfMVlSX0FOTl9HUk9XVEguSVFfQ1EuOS8zMC8yMDIxLkwuLlVTRC5IBQAAAAAAAAAIAAAAFChJbnZhbGlkIElkZW50aWZpZXIpM7xtFzwl3gjKDZsaPCXeCDJDSVEuMTI4NzMuNjg0NjMuSVFfRUJJVERBLklRX0NRLjkvMzAvMjAyMS5MLi5VU0QuSAUAAAAAAAAACAAAABQoSW52YWxpZCBJZGVudGlmaWVyKTO8bRc8Jd4IeUNSHDwl3gg+Q0lRLjEyODczLjY4NDYzLklRX05JXzFZUl9BTk5fR1JPV1RILklRX0xUTS45LzMwLzIwMjEuTC4uVVNELkgFAAAAAAAAAAgAAAAUKEludmFsaWQgSWRlbnRpZmllcikzvG0XPCXeCMoNmxo8Jd4IPkNJUS4xMjg3My42ODQ2My5JUV9OSV8xWVJfQU5OX0dST1dUSC5JUV9MVE0uNi8zMC8yMDIyLkwuLlVTRC5IBQAAAAAAAAAIAAAAFChJbnZhbGlkIElkZW50aWZpZXIpM7xtFzwl3ghuu5waPCXeCERDSVEuMTI4NzMuNjg0NjMuSVFfVE9UQUxfUkVWXzFZUl9BTk5fR1JPV1RILklRX0NRLjYvMzAvMjAy</t>
  </si>
  <si>
    <t>Mi5MLi5VU0QuSAUAAAAAAAAACAAAABQoSW52YWxpZCBJZGVudGlmaWVyKTO8bRc8Jd4IbrucGjwl3ghEQ0lRLjEyODczLjY4NDYzLklRX1JFVFVSTl9JTlZFU1RFRF9DQVBJVEFMLklRX0xUTS42LzMwLzIwMjIuTC4uVVNELkgFAAAAAAAAAAgAAAAUKEludmFsaWQgSWRlbnRpZmllcikzvG0XPCXeCG67nBo8Jd4IPUNJUS4xMjg3My42ODQ2My5JUV9OSV8xWVJfQU5OX0dST1dUSC5JUV9DUS45LzMwLzIwMjEuTC4uVVNELkgFAAAAAAAAAAgAAAAUKEludmFsaWQgSWRlbnRpZmllcikzvG0XPCXeCMoNmxo8Jd4IOUNJUS4xMjg3My42ODQ2My5JUV9UT1RBTF9SRVZFTlVFLklRX0NRLjkvMzAvMjAyMS5MLi5VU0QuSAUAAAAAAAAACAAAABQoSW52YWxpZCBJZGVudGlmaWVyKTO8bRc8Jd4Iyg2bGjwl3gg6Q0lRLjEyODczLjY4NDYzLklRX1RPVEFMX1JFVkVOVUUuSVFfTFRNLjkvMzAvMjAyMS5MLi5VU0QuSAUAAAAAAAAACAAAABQoSW52YWxpZCBJZGVudGlmaWVyKTO8bRc8Jd4I6jSbGjwl3ggvQ0lRLjEyODczLjY4NDYzLklRX05JLklRX0xUTS45LzMwLzIwMjEuTC4uVVNELkgFAAAAAAAAAAgAAAAUKEludmFsaWQgSWRlbnRpZmllcikzvG0XPCXeCOo0mxo8Jd4IQ0NJUS4xMjg3My42ODQ2My5JUV9SRVRVUk5fSU5WRVNURURfQ0FQSVRBTC5JUV9DUS45LzMwLzIwMjEuTC4uVVNELkgFAAAAAAAAAAgAAAAU</t>
  </si>
  <si>
    <t>KEludmFsaWQgSWRlbnRpZmllcikzvG0XPCXeCOo0mxo8Jd4IM0NJUS4xMjg3My42ODQ2My5JUV9FQklUREEuSVFfTFRNLjkvMzAvMjAyMS5MLi5VU0QuSAUAAAAAAAAACAAAABQoSW52YWxpZCBJZGVudGlmaWVyKTO8bRc8Jd4I5H5SHDwl3ghEQ0lRLjEyODczLjY4NDYzLklRX1JFVFVSTl9JTlZFU1RFRF9DQVBJVEFMLklRX0xUTS45LzMwLzIwMjEuTC4uVVNELkgFAAAAAAAAAAgAAAAUKEludmFsaWQgSWRlbnRpZmllcikzvG0XPCXeCOo0mxo8Jd4INENJUS4xMjg3My42ODQ2My5JUV9FQklUREEuSVFfTFRNLjEyLzMxLzIwMjIuTC4uVVNELkgFAAAAAAAAAAgAAAAUKEludmFsaWQgSWRlbnRpZmllcikzvG0XPCXeCPuQURw8Jd4IRUNJUS4xMjg3My42ODQ2My5JUV9SRVRVUk5fSU5WRVNURURfQ0FQSVRBTC5JUV9MVE0uMTIvMzEvMjAyMi5MLi5VU0QuSAUAAAAAAAAACAAAABQoSW52YWxpZCBJZGVudGlmaWVyKTO8bRc8Jd4IX5ScGjwl3gg7Q0lRLjEyODczLjY4NDYzLklRX1RPVEFMX1JFVkVOVUUuSVFfTFRNLjEyLzMxLzIwMjIuTC4uVVNELkgFAAAAAAAAAAgAAAAUKEludmFsaWQgSWRlbnRpZmllcikzvG0XPCXeCG67nBo8Jd4IM0NJUS4xMjg3My42ODQ2My5JUV9FQklUREEuSVFfQ1EuMTIvMzEvMjAyMi5MLi5VU0QuSAUAAAAAAAAACAAAABQoSW52YWxpZCBJZGVudGlmaWVyKTO8bRc8Jd4I+5BR</t>
  </si>
  <si>
    <t>HDwl3ggvQ0lRLjEyODczLjY4NDYzLklRX05JLklRX0NRLjEyLzMxLzIwMjIuTC4uVVNELkgFAAAAAAAAAAgAAAAUKEludmFsaWQgSWRlbnRpZmllcikzvG0XPCXeCF+UnBo8Jd4IPkNJUS4xMjg3My42ODQ2My5JUV9OSV8xWVJfQU5OX0dST1dUSC5JUV9DUS4xMi8zMS8yMDIyLkwuLlVTRC5IBQAAAAAAAAAIAAAAFChJbnZhbGlkIElkZW50aWZpZXIpM7xtFzwl3ghflJwaPCXeCERDSVEuMTI4NzMuNjg0NjMuSVFfUkVUVVJOX0lOVkVTVEVEX0NBUElUQUwuSVFfQ1EuMTIvMzEvMjAyMi5MLi5VU0QuSAUAAAAAAAAACAAAABQoSW52YWxpZCBJZGVudGlmaWVyKTO8bRc8Jd4IX5ScGjwl3ggyQ0lRLjEyODczLjY4NDYzLklRX0VCSVREQS5JUV9DUS45LzMwLzIwMjIuTC4uVVNELkgFAAAAAAAAAAgAAAAUKEludmFsaWQgSWRlbnRpZmllcikzvG0XPCXeCOR+Uhw8Jd4IRENJUS4xMjg3My42ODQ2My5JUV9SRVRVUk5fSU5WRVNURURfQ0FQSVRBTC5JUV9MVE0uOS8zMC8yMDIyLkwuLlVTRC5IBQAAAAAAAAAIAAAAFChJbnZhbGlkIElkZW50aWZpZXIpM7xtFzwl3gjKDZsaPCXeCDlDSVEuMTI4NzMuNjg0NjMuSVFfVE9UQUxfUkVWRU5VRS5JUV9DUS45LzMwLzIwMjIuTC4uVVNELkgFAAAAAAAAAAgAAAAUKEludmFsaWQgSWRlbnRpZmllcikzvG0XPCXeCMoNmxo8Jd4IMENJUS4xMjg3My42ODQ2My5JUV9OSS5J</t>
  </si>
  <si>
    <t>UV9MVE0uMTIvMzEvMjAyMi5MLi5VU0QuSAUAAAAAAAAACAAAABQoSW52YWxpZCBJZGVudGlmaWVyKTO8bRc8Jd4IbrucGjwl3gg6Q0lRLjEyODczLjY4NDYzLklRX1RPVEFMX1JFVkVOVUUuSVFfQ1EuMTIvMzEvMjAyMi5MLi5VU0QuSAUAAAAAAAAACAAAABQoSW52YWxpZCBJZGVudGlmaWVyKTO8bRc8Jd4IbrucGjwl3ghFQ0lRLjEyODczLjY4NDYzLklRX1RPVEFMX1JFVl8xWVJfQU5OX0dST1dUSC5JUV9DUS4xMi8zMS8yMDIyLkwuLlVTRC5IBQAAAAAAAAAIAAAAFChJbnZhbGlkIElkZW50aWZpZXIpM7xtFzwl3ghuu5waPCXeCD9DSVEuMTI4NzMuNjg0NjMuSVFfTklfMVlSX0FOTl9HUk9XVEguSVFfTFRNLjEyLzMxLzIwMjIuTC4uVVNELkgFAAAAAAAAAAgAAAAUKEludmFsaWQgSWRlbnRpZmllcikzvG0XPCXeCG67nBo8Jd4IRENJUS4xMjg3My42ODQ2My5JUV9UT1RBTF9SRVZfMVlSX0FOTl9HUk9XVEguSVFfQ1EuOS8zMC8yMDIyLkwuLlVTRC5IBQAAAAAAAAAIAAAAFChJbnZhbGlkIElkZW50aWZpZXIpM7xtFzwl3gjKDZsaPCXeCENDSVEuMTI4NzMuNjg0NjMuSVFfUkVUVVJOX0lOVkVTVEVEX0NBUElUQUwuSVFfQ1EuOS8zMC8yMDIyLkwuLlVTRC5IBQAAAAAAAAAIAAAAFChJbnZhbGlkIElkZW50aWZpZXIpM7xtFzwl3gjKDZsaPCXeCDNDSVEuMTI4NzMuNjg0NjMuSVFfRUJJVERBLklRX0xU</t>
  </si>
  <si>
    <t>TS45LzMwLzIwMjIuTC4uVVNELkgFAAAAAAAAAAgAAAAUKEludmFsaWQgSWRlbnRpZmllcikzvG0XPCXeCOR+Uhw8Jd4ILkNJUS4xMjg3My42ODQ2My5JUV9OSS5JUV9DUS45LzMwLzIwMjIuTC4uVVNELkgFAAAAAAAAAAgAAAAUKEludmFsaWQgSWRlbnRpZmllcikzvG0XPCXeCMoNmxo8Jd4IPUNJUS4xMjg3My42ODQ2My5JUV9OSV8xWVJfQU5OX0dST1dUSC5JUV9DUS45LzMwLzIwMjIuTC4uVVNELkgFAAAAAAAAAAgAAAAUKEludmFsaWQgSWRlbnRpZmllcikzvG0XPCXeCMoNmxo8Jd4IOkNJUS4xMjg3My42ODQ2My5JUV9UT1RBTF9SRVZFTlVFLklRX0xUTS45LzMwLzIwMjIuTC4uVVNELkgFAAAAAAAAAAgAAAAUKEludmFsaWQgSWRlbnRpZmllcikzvG0XPCXeCMoNmxo8Jd4IL0NJUS4xMjg3My42ODQ2My5JUV9OSS5JUV9MVE0uOS8zMC8yMDIyLkwuLlVTRC5IBQAAAAAAAAAIAAAAFChJbnZhbGlkIElkZW50aWZpZXIpM7xtFzwl3gjKDZsaPCXeCDJDSVEuMTI4NzMuNjg0NjMuSVFfRUJJVERBLklRX0NRLjYvMzAvMjAyMy5MLi5VU0QuSAUAAAAAAAAACAAAABQoSW52YWxpZCBJZGVudGlmaWVyKTO8bRc8Jd4I/sxRHDwl3gg6Q0lRLjEyODczLjY4NDYzLklRX1RPVEFMX1JFVkVOVUUuSVFfTFRNLjYvMzAvMjAyMy5MLi5VU0QuSAUAAAAAAAAACAAAABQoSW52YWxpZCBJZGVudGlmaWVyKTO8bRc8Jd4I</t>
  </si>
  <si>
    <t>X5ScGjwl3ggzQ0lRLjEyODczLjY4NDYzLklRX0VCSVREQS5JUV9MVE0uNi8zMC8yMDIzLkwuLlVTRC5IBQAAAAAAAAAIAAAAFChJbnZhbGlkIElkZW50aWZpZXIpM7xtFzwl3gj7kFEcPCXeCDlDSVEuMTI4NzMuNjg0NjMuSVFfVE9UQUxfUkVWRU5VRS5JUV9DUS42LzMwLzIwMjMuTC4uVVNELkgFAAAAAAAAAAgAAAAUKEludmFsaWQgSWRlbnRpZmllcikzvG0XPCXeCF+UnBo8Jd4IRENJUS4xMjg3My42ODQ2My5JUV9UT1RBTF9SRVZfMVlSX0FOTl9HUk9XVEguSVFfQ1EuNi8zMC8yMDIzLkwuLlVTRC5IBQAAAAAAAAAIAAAAFChJbnZhbGlkIElkZW50aWZpZXIpM7xtFzwl3ghflJwaPCXeCC5DSVEuMTI4NzMuNjg0NjMuSVFfTkkuSVFfQ1EuNi8zMC8yMDIzLkwuLlVTRC5IBQAAAAAAAAAIAAAAFChJbnZhbGlkIElkZW50aWZpZXIpM7xtFzwl3ghflJwaPCXeCD5DSVEuMTI4NzMuNjg0NjMuSVFfTklfMVlSX0FOTl9HUk9XVEguSVFfTFRNLjkvMzAvMjAyMi5MLi5VU0QuSAUAAAAAAAAACAAAABQoSW52YWxpZCBJZGVudGlmaWVyKTO8bRc8Jd4Iyg2bGjwl3gguQ0lRLjEyODczLjY4NDYzLklRX05JLklRX0NRLjkvMzAvMjAyMy5MLi5VU0QuSAUAAAAAAAAACAAAABQoSW52YWxpZCBJZGVudGlmaWVyKTO8bRc8Jd4IvOaaGjwl3ghEQ0lRLjEyODczLjY4NDYzLklRX1RPVEFMX1JFVl8xWVJfQU5OX0dST1dU</t>
  </si>
  <si>
    <t>SC5JUV9DUS45LzMwLzIwMjMuTC4uVVNELkgFAAAAAAAAAAgAAAAUKEludmFsaWQgSWRlbnRpZmllcikzvG0XPCXeCLzmmho8Jd4IL0NJUS4xMjg3My42ODQ2My5JUV9OSS5JUV9MVE0uNi8zMC8yMDIzLkwuLlVTRC5IBQAAAAAAAAAIAAAAFChJbnZhbGlkIElkZW50aWZpZXIpM7xtFzwl3ghflJwaPCXeCD5DSVEuMTI4NzMuNjg0NjMuSVFfTklfMVlSX0FOTl9HUk9XVEguSVFfTFRNLjYvMzAvMjAyMy5MLi5VU0QuSAUAAAAAAAAACAAAABQoSW52YWxpZCBJZGVudGlmaWVyKTO8bRc8Jd4IX5ScGjwl3ghEQ0lRLjEyODczLjY4NDYzLklRX1JFVFVSTl9JTlZFU1RFRF9DQVBJVEFMLklRX0xUTS42LzMwLzIwMjMuTC4uVVNELkgFAAAAAAAAAAgAAAAUKEludmFsaWQgSWRlbnRpZmllcikzvG0XPCXeCF+UnBo8Jd4IPUNJUS4xMjg3My42ODQ2My5JUV9OSV8xWVJfQU5OX0dST1dUSC5JUV9DUS42LzMwLzIwMjMuTC4uVVNELkgFAAAAAAAAAAgAAAAUKEludmFsaWQgSWRlbnRpZmllcikzvG0XPCXeCF+UnBo8Jd4IQ0NJUS4xMjg3My42ODQ2My5JUV9SRVRVUk5fSU5WRVNURURfQ0FQSVRBTC5JUV9DUS42LzMwLzIwMjMuTC4uVVNELkgFAAAAAAAAAAgAAAAUKEludmFsaWQgSWRlbnRpZmllcikzvG0XPCXeCF+UnBo8Jd4IPUNJUS4xMjg3My42ODQ2My5JUV9OSV8xWVJfQU5OX0dST1dUSC5JUV9DUS45LzMwLzIw</t>
  </si>
  <si>
    <t>MjMuTC4uVVNELkgFAAAAAAAAAAgAAAAUKEludmFsaWQgSWRlbnRpZmllcikzvG0XPCXeCLzmmho8Jd4IOkNJUS4xMjg3My42ODQ2My5JUV9UT1RBTF9SRVZFTlVFLklRX0xUTS45LzMwLzIwMjMuTC4uVVNELkgFAAAAAAAAAAgAAAAUKEludmFsaWQgSWRlbnRpZmllcikzvG0XPCXeCLzmmho8Jd4IM0NJUS4xMjg3My42ODQ2My5JUV9FQklUREEuSVFfTFRNLjkvMzAvMjAyMy5MLi5VU0QuSAUAAAAAAAAACAAAABQoSW52YWxpZCBJZGVudGlmaWVyKTO8bRc8Jd4I5H5SHDwl3ggyQ0lRLjEyODczLjY4NDYzLklRX0VCSVREQS5JUV9DUS45LzMwLzIwMjMuTC4uVVNELkgFAAAAAAAAAAgAAAAUKEludmFsaWQgSWRlbnRpZmllcikzvG0XPCXeCOR+Uhw8Jd4IQ0NJUS4xMjg3My42ODQ2My5JUV9SRVRVUk5fSU5WRVNURURfQ0FQSVRBTC5JUV9DUS45LzMwLzIwMjMuTC4uVVNELkgFAAAAAAAAAAgAAAAUKEludmFsaWQgSWRlbnRpZmllcikzvG0XPCXeCMoNmxo8Jd4IOUNJUS4xMjg3My42ODQ2My5JUV9UT1RBTF9SRVZFTlVFLklRX0NRLjkvMzAvMjAyMy5MLi5VU0QuSAUAAAAAAAAACAAAABQoSW52YWxpZCBJZGVudGlmaWVyKTO8bRc8Jd4IvOaaGjwl3gg+Q0lRLjEyODczLjY4NDYzLklRX05JXzFZUl9BTk5fR1JPV1RILklRX0xUTS45LzMwLzIwMjMuTC4uVVNELkgFAAAAAAAAAAgAAAAUKEludmFsaWQgSWRl</t>
  </si>
  <si>
    <t>bnRpZmllcikzvG0XPCXeCLzmmho8Jd4IRUNJUS4xMjg3My42ODQ2My5JUV9UT1RBTF9SRVZfMVlSX0FOTl9HUk9XVEguSVFfQ1EuMTIvMzEvMjAyMy5MLi5VU0QuSAUAAAAAAAAACAAAABQoSW52YWxpZCBJZGVudGlmaWVyKTO8bRc8Jd4IX5ScGjwl3ggvQ0lRLjEyODczLjY4NDYzLklRX05JLklRX0NRLjEyLzMxLzIwMjMuTC4uVVNELkgFAAAAAAAAAAgAAAAUKEludmFsaWQgSWRlbnRpZmllcikzvG0XPCXeCF+UnBo8Jd4IRENJUS4xMjg3My42ODQ2My5JUV9SRVRVUk5fSU5WRVNURURfQ0FQSVRBTC5JUV9DUS4xMi8zMS8yMDIzLkwuLlVTRC5IBQAAAAAAAAAIAAAAFChJbnZhbGlkIElkZW50aWZpZXIpM7xtFzwl3ghflJwaPCXeCD5DSVEuMTI4NzMuNjg0NjMuSVFfTklfMVlSX0FOTl9HUk9XVEguSVFfQ1EuMTIvMzEvMjAyMy5MLi5VU0QuSAUAAAAAAAAACAAAABQoSW52YWxpZCBJZGVudGlmaWVyKTO8bRc8Jd4IX5ScGjwl3ghFQ0lRLjEyODczLjY4NDYzLklRX1JFVFVSTl9JTlZFU1RFRF9DQVBJVEFMLklRX0xUTS4xMi8zMS8yMDIzLkwuLlVTRC5IBQAAAAAAAAAIAAAAFChJbnZhbGlkIElkZW50aWZpZXIpM7xtFzwl3ghflJwaPCXeCERDSVEuMTI4NzMuNjg0NjMuSVFfUkVUVVJOX0lOVkVTVEVEX0NBUElUQUwuSVFfTFRNLjkvMzAvMjAyMy5MLi5VU0QuSAUAAAAAAAAACAAAABQoSW52YWxpZCBJ</t>
  </si>
  <si>
    <t>ZGVudGlmaWVyKTO8bRc8Jd4Iyg2bGjwl3ggvQ0lRLjEyODczLjY4NDYzLklRX05JLklRX0xUTS45LzMwLzIwMjMuTC4uVVNELkgFAAAAAAAAAAgAAAAUKEludmFsaWQgSWRlbnRpZmllcikzvG0XPCXeCMoNmxo8Jd4IRkNJUS4xMjg3My42ODQ2My5JUV9UT1RBTF9SRVZfMVlSX0FOTl9HUk9XVEguSVFfTFRNLjEyLzMxLzIwMjMuTC4uVVNELkgFAAAAAAAAAAgAAAAUKEludmFsaWQgSWRlbnRpZmllcikzvG0XPCXeCLhXnRo8Jd4IMENJUS4xMjg3My42ODQ2My5JUV9OSS5JUV9MVE0uMTIvMzEvMjAyMy5MLi5VU0QuSAUAAAAAAAAACAAAABQoSW52YWxpZCBJZGVudGlmaWVyKTO8bRc8Jd4IX5ScGjwl3gg6Q0lRLjEyODczLjY4NDYzLklRX1RPVEFMX1JFVkVOVUUuSVFfQ1EuMTIvMzEvMjAyMy5MLi5VU0QuSAUAAAAAAAAACAAAABQoSW52YWxpZCBJZGVudGlmaWVyKTO8bRc8Jd4IX5ScGjwl3gg0Q0lRLjEyODczLjY4NDYzLklRX0VCSVREQS5JUV9MVE0uMTIvMzEvMjAyMy5MLi5VU0QuSAUAAAAAAAAACAAAABQoSW52YWxpZCBJZGVudGlmaWVyKTO8bRc8Jd4I/sxRHDwl3gg/Q0lRLjEyODczLjY4NDYzLklRX05JXzFZUl9BTk5fR1JPV1RILklRX0xUTS4xMi8zMS8yMDIzLkwuLlVTRC5IBQAAAAAAAAAIAAAAFChJbnZhbGlkIElkZW50aWZpZXIpM7xtFzwl3ghflJwaPCXeCDtDSVEuMTI4NzMuNjg0NjMu</t>
  </si>
  <si>
    <t>SVFfVE9UQUxfUkVWRU5VRS5JUV9MVE0uMTIvMzEvMjAyMy5MLi5VU0QuSAUAAAAAAAAACAAAABQoSW52YWxpZCBJZGVudGlmaWVyKTO8bRc8Jd4IX5ScGjwl3ggzQ0lRLjEyODczLjY4NDYzLklRX0VCSVREQS5JUV9DUS4xMi8zMS8yMDIzLkwuLlVTRC5IBQAAAAAAAAAIAAAAFChJbnZhbGlkIElkZW50aWZpZXIpM7xtFzwl3gj+zFEcPCXeCC9DSVEuMTI4NzMuNjg0NjMuSVFfTkkuSVFfTFRNLjkvMzAvMjAyNC5MLi5VU0QuSAUAAAAAAAAACAAAABQoSW52YWxpZCBJZGVudGlmaWVyKTO8bRc8Jd4IvOaaGjwl3ghFQ0lRLjEyODczLjY4NDYzLklRX1RPVEFMX1JFVl8xWVJfQU5OX0dST1dUSC5JUV9MVE0uOS8zMC8yMDI0LkwuLlVTRC5IBQAAAAAAAAAIAAAAFChJbnZhbGlkIElkZW50aWZpZXIpM7xtFzwl3gi4V50aPCXeCD5DSVEuMTI4NzMuNjg0NjMuSVFfTklfMVlSX0FOTl9HUk9XVEguSVFfTFRNLjkvMzAvMjAyNC5MLi5VU0QuSAUAAAAAAAAACAAAABQoSW52YWxpZCBJZGVudGlmaWVyKTO8bRc8Jd4IvOaaGjwl3gguQ0lRLjEyODczLjY4NDYzLklRX05JLklRX0NRLjkvMzAvMjAyNC5MLi5VU0QuSAUAAAAAAAAACAAAABQoSW52YWxpZCBJZGVudGlmaWVyKTO8bRc8Jd4IvOaaGjwl3ggyQ0lRLjEyODczLjY4NDYzLklRX0VCSVREQS5JUV9DUS45LzMwLzIwMjQuTC4uVVNELkgFAAAAAAAAAAgAAAAU</t>
  </si>
  <si>
    <t>KEludmFsaWQgSWRlbnRpZmllcikzvG0XPCXeCOR+Uhw8Jd4IRENJUS4xMjg3My42ODQ2My5JUV9UT1RBTF9SRVZfMVlSX0FOTl9HUk9XVEguSVFfQ1EuOS8zMC8yMDI0LkwuLlVTRC5IBQAAAAAAAAAIAAAAFChJbnZhbGlkIElkZW50aWZpZXIpM7xtFzwl3gi85poaPCXeCDlDSVEuMTI4NzMuNjg0NjMuSVFfVE9UQUxfUkVWRU5VRS5JUV9DUS45LzMwLzIwMjQuTC4uVVNELkgFAAAAAAAAAAgAAAAUKEludmFsaWQgSWRlbnRpZmllcikzvG0XPCXeCLzmmho8Jd4IPkNJUS4xMjg3My42ODQ2My5JUV9OSV8xWVJfQU5OX0dST1dUSC5JUV9MVE0uNi8zMC8yMDI0LkwuLlVTRC5IBQAAAAAAAAAIAAAAFChJbnZhbGlkIElkZW50aWZpZXIpM7xtFzwl3ghMbZwaPCXeCERDSVEuMTI4NzMuNjg0NjMuSVFfUkVUVVJOX0lOVkVTVEVEX0NBUElUQUwuSVFfTFRNLjYvMzAvMjAyNC5MLi5VU0QuSAUAAAAAAAAACAAAABQoSW52YWxpZCBJZGVudGlmaWVyKTO8bRc8Jd4ITG2cGjwl3ggzQ0lRLjEyODczLjY4NDYzLklRX0VCSVREQS5JUV9MVE0uOS8zMC8yMDI0LkwuLlVTRC5IBQAAAAAAAAAIAAAAFChJbnZhbGlkIElkZW50aWZpZXIpM7xtFzwl3gjkflIcPCXeCD1DSVEuMTI4NzMuNjg0NjMuSVFfTklfMVlSX0FOTl9HUk9XVEguSVFfQ1EuOS8zMC8yMDI0LkwuLlVTRC5IBQAAAAAAAAAIAAAAFChJbnZhbGlkIElkZW50</t>
  </si>
  <si>
    <t>aWZpZXIpM7xtFzwl3gi85poaPCXeCENDSVEuMTI4NzMuNjg0NjMuSVFfUkVUVVJOX0lOVkVTVEVEX0NBUElUQUwuSVFfQ1EuOS8zMC8yMDI0LkwuLlVTRC5IBQAAAAAAAAAIAAAAFChJbnZhbGlkIElkZW50aWZpZXIpM7xtFzwl3gi85poaPCXeCDpDSVEuMTI4NzMuNjg0NjMuSVFfVE9UQUxfUkVWRU5VRS5JUV9MVE0uOS8zMC8yMDI0LkwuLlVTRC5IBQAAAAAAAAAIAAAAFChJbnZhbGlkIElkZW50aWZpZXIpM7xtFzwl3gi85poaPCXeCERDSVEuMTI4NzMuNjg0NjMuSVFfUkVUVVJOX0lOVkVTVEVEX0NBUElUQUwuSVFfTFRNLjkvMzAvMjAyNC5MLi5VU0QuSAUAAAAAAAAACAAAABQoSW52YWxpZCBJZGVudGlmaWVyKTO8bRc8Jd4IvOaaGjwl3gg6Q0lRLjEyODczLjY4NDYzLklRX1RPVEFMX1JFVkVOVUUuSVFfTFRNLjYvMzAvMjAyNC5MLi5VU0QuSAUAAAAAAAAACAAAABQoSW52YWxpZCBJZGVudGlmaWVyKTO8bRc8Jd4ITG2cGjwl3ghDQ0lRLjEyODczLjY4NDYzLklRX1JFVFVSTl9JTlZFU1RFRF9DQVBJVEFMLklRX0NRLjYvMzAvMjAyNC5MLi5VU0QuSAUAAAAAAAAACAAAABQoSW52YWxpZCBJZGVudGlmaWVyKTO8bRc8Jd4ITG2cGjwl3gg9Q0lRLjEyODczLjY4NDYzLklRX05JXzFZUl9BTk5fR1JPV1RILklRX0NRLjYvMzAvMjAyNC5MLi5VU0QuSAUAAAAAAAAACAAAABQoSW52YWxpZCBJZGVudGlm</t>
  </si>
  <si>
    <t>aWVyKTO8bRc8Jd4ITG2cGjwl3gg5Q0lRLjEyODczLjY4NDYzLklRX1RPVEFMX1JFVkVOVUUuSVFfQ1EuNi8zMC8yMDI0LkwuLlVTRC5IBQAAAAAAAAAIAAAAFChJbnZhbGlkIElkZW50aWZpZXIpM7xtFzwl3ghMbZwaPCXeCDJDSVEuMTI4NzMuNjg0NjMuSVFfRUJJVERBLklRX0NRLjYvMzAvMjAyNC5MLi5VU0QuSAUAAAAAAAAACAAAABQoSW52YWxpZCBJZGVudGlmaWVyKTO8bRc8Jd4I/sxRHDwl3ghFQ0lRLjEyODczLjY4NDYzLklRX1RPVEFMX1JFVl8xWVJfQU5OX0dST1dUSC5JUV9MVE0uNi8zMC8yMDI0LkwuLlVTRC5IBQAAAAAAAAAIAAAAFChJbnZhbGlkIElkZW50aWZpZXIpM7xtFzwl3gi4V50aPCXeCC9DSVEuMTI4NzMuNjg0NjMuSVFfTkkuSVFfTFRNLjYvMzAvMjAyNC5MLi5VU0QuSAUAAAAAAAAACAAAABQoSW52YWxpZCBJZGVudGlmaWVyKTO8bRc8Jd4ITG2cGjwl3gg/Q0lRLjEyODczLjY4NDYzLklRX05JXzFZUl9BTk5fR1JPV1RILklRX0xUTS4xMi8zMS8yMDIwLkwuLlVTRC5IBQAAAAAAAAAIAAAAFChJbnZhbGlkIElkZW50aWZpZXIpM7xtFzwl3giA4pwaPCXeCDRDSVEuMTI4NzMuNjg0NjMuSVFfRUJJVERBLklRX0xUTS4xMi8zMS8yMDIwLkwuLlVTRC5IBQAAAAAAAAAIAAAAFChJbnZhbGlkIElkZW50aWZpZXIpY+NtFzwl3gi7VVEcPCXeCD5DSVEuMTI4NzMuNjg0NjMuSVFfTklf</t>
  </si>
  <si>
    <t>MVlSX0FOTl9HUk9XVEguSVFfQ1EuMTIvMzEvMjAyMC5MLi5VU0QuSAUAAAAAAAAACAAAABQoSW52YWxpZCBJZGVudGlmaWVyKWPjbRc8Jd4IgOKcGjwl3ghEQ0lRLjEyODczLjY4NDYzLklRX1JFVFVSTl9JTlZFU1RFRF9DQVBJVEFMLklRX0NRLjEyLzMxLzIwMjAuTC4uVVNELkgFAAAAAAAAAAgAAAAUKEludmFsaWQgSWRlbnRpZmllcilj420XPCXeCIDinBo8Jd4IRENJUS4xMjg3My42ODQ2My5JUV9UT1RBTF9SRVZfMVlSX0FOTl9HUk9XVEguSVFfQ1EuNi8zMC8yMDI0LkwuLlVTRC5IBQAAAAAAAAAIAAAAFChJbnZhbGlkIElkZW50aWZpZXIpY+NtFzwl3ghMbZwaPCXeCDNDSVEuMTI4NzMuNjg0NjMuSVFfRUJJVERBLklRX0xUTS42LzMwLzIwMjQuTC4uVVNELkgFAAAAAAAAAAgAAAAUKEludmFsaWQgSWRlbnRpZmllcilj420XPCXeCP7MURw8Jd4ILkNJUS4xMjg3My42ODQ2My5JUV9OSS5JUV9DUS42LzMwLzIwMjQuTC4uVVNELkgFAAAAAAAAAAgAAAAUKEludmFsaWQgSWRlbnRpZmllcilj420XPCXeCExtnBo8Jd4IRUNJUS4xMjg3My42ODQ2My5JUV9UT1RBTF9SRVZfMVlSX0FOTl9HUk9XVEguSVFfQ1EuMTIvMzEvMjAyMC5MLi5VU0QuSAUAAAAAAAAACAAAABQoSW52YWxpZCBJZGVudGlmaWVyKWPjbRc8Jd4IgOKcGjwl3ggvQ0lRLjEyODczLjY4NDYzLklRX05JLklRX0NRLjEyLzMxLzIwMjAu</t>
  </si>
  <si>
    <t>TC4uVVNELkgFAAAAAAAAAAgAAAAUKEludmFsaWQgSWRlbnRpZmllcilj420XPCXeCIDinBo8Jd4IO0NJUS4xMjg3My42ODQ2My5JUV9UT1RBTF9SRVZFTlVFLklRX0xUTS4xMi8zMS8yMDIwLkwuLlVTRC5IBQAAAAAAAAAIAAAAFChJbnZhbGlkIElkZW50aWZpZXIpY+NtFzwl3giA4pwaPCXeCDpDSVEuMTI4NzMuNjg0NjMuSVFfVE9UQUxfUkVWRU5VRS5JUV9DUS4xMi8zMS8yMDIwLkwuLlVTRC5IBQAAAAAAAAAIAAAAFChJbnZhbGlkIElkZW50aWZpZXIpY+NtFzwl3giA4pwaPCXeCDBDSVEuMTI4NzMuNjg0NjMuSVFfTkkuSVFfTFRNLjEyLzMxLzIwMjAuTC4uVVNELkgFAAAAAAAAAAgAAAAUKEludmFsaWQgSWRlbnRpZmllcilj420XPCXeCIDinBo8Jd4IM0NJUS4xMjg3My42ODQ2My5JUV9FQklUREEuSVFfQ1EuMTIvMzEvMjAyMC5MLi5VU0QuSAUAAAAAAAAACAAAABQoSW52YWxpZCBJZGVudGlmaWVyKWPjbRc8Jd4I+5BRHDwl3ghFQ0lRLjEyODczLjY4NDYzLklRX1JFVFVSTl9JTlZFU1RFRF9DQVBJVEFMLklRX0xUTS4xMi8zMS8yMDIwLkwuLlVTRC5IBQAAAAAAAAAIAAAAFChJbnZhbGlkIElkZW50aWZpZXIpY+NtFzwl3giA4pwaPCXeCDpDSVEuMTI4NzMuNjg0NjMuSVFfVE9UQUxfUkVWRU5VRS5JUV9MVE0uMy8zMS8yMDEzLkwuLlVTRC5IBQAAAAAAAAAIAAAAFChJbnZhbGlkIElkZW50aWZp</t>
  </si>
  <si>
    <t>ZXIpY+NtFzwl3ghCRpwaPCXeCD5DSVEuMTI4NzMuNjg0NjMuSVFfTklfMVlSX0FOTl9HUk9XVEguSVFfTFRNLjMvMzEvMjAxMy5MLi5VU0QuSAUAAAAAAAAACAAAABQoSW52YWxpZCBJZGVudGlmaWVyKWPjbRc8Jd4IQkacGjwl3gg5Q0lRLjEyODczLjY4NDYzLklRX1RPVEFMX1JFVkVOVUUuSVFfQ1EuMy8zMS8yMDEzLkwuLlVTRC5IBQAAAAAAAAAIAAAAFChJbnZhbGlkIElkZW50aWZpZXIpY+NtFzwl3ghCRpwaPCXeCENDSVEuMTI4NzMuNjg0NjMuSVFfUkVUVVJOX0lOVkVTVEVEX0NBUElUQUwuSVFfQ1EuMy8zMS8yMDEzLkwuLlVTRC5IBQAAAAAAAAAIAAAAFChJbnZhbGlkIElkZW50aWZpZXIpY+NtFzwl3ghCRpwaPCXeCD1DSVEuMTI4NzMuNjg0NjMuSVFfTklfMVlSX0FOTl9HUk9XVEguSVFfQ1EuMy8zMS8yMDEzLkwuLlVTRC5IBQAAAAAAAAAIAAAAFChJbnZhbGlkIElkZW50aWZpZXIpY+NtFzwl3ghCRpwaPCXeCERDSVEuMTI4NzMuNjg0NjMuSVFfVE9UQUxfUkVWXzFZUl9BTk5fR1JPV1RILklRX0NRLjMvMzEvMjAxMy5MLi5VU0QuSAUAAAAAAAAACAAAABQoSW52YWxpZCBJZGVudGlmaWVyKWPjbRc8Jd4IQkacGjwl3gguQ0lRLjEyODczLjY4NDYzLklRX05JLklRX0NRLjMvMzEvMjAxMy5MLi5VU0QuSAUAAAAAAAAACAAAABQoSW52YWxpZCBJZGVudGlmaWVyKWPjbRc8Jd4IQkacGjwl3gg5</t>
  </si>
  <si>
    <t>Q0lRLjEyODczLjY4NDYzLklRX1RPVEFMX1JFVkVOVUUuSVFfQ1EuNi8zMC8yMDI1LkwuLlVTRC5IBQAAAAAAAAAIAAAAFChJbnZhbGlkIElkZW50aWZpZXIpY+NtFzwl3giMmJoaPCXeCERDSVEuMTI4NzMuNjg0NjMuSVFfVE9UQUxfUkVWXzFZUl9BTk5fR1JPV1RILklRX0NRLjYvMzAvMjAyNS5MLi5VU0QuSAUAAAAAAAAACAAAABQoSW52YWxpZCBJZGVudGlmaWVyKWPjbRc8Jd4IjJiaGjwl3gguQ0lRLjEyODczLjY4NDYzLklRX05JLklRX0NRLjYvMzAvMjAyNS5MLi5VU0QuSAUAAAAAAAAACAAAABQoSW52YWxpZCBJZGVudGlmaWVyKWPjbRc8Jd4IjJiaGjwl3ggvQ0lRLjEyODczLjY4NDYzLklRX05JLklRX0xUTS4zLzMxLzIwMTMuTC4uVVNELkgFAAAAAAAAAAgAAAAUKEludmFsaWQgSWRlbnRpZmllcilj420XPCXeCEJGnBo8Jd4IM0NJUS4xMjg3My42ODQ2My5JUV9FQklUREEuSVFfTFRNLjMvMzEvMjAxMy5MLi5VU0QuSAUAAAAAAAAACAAAABQoSW52YWxpZCBJZGVudGlmaWVyKWPjbRc8Jd4I/sxRHDwl3ghEQ0lRLjEyODczLjY4NDYzLklRX1JFVFVSTl9JTlZFU1RFRF9DQVBJVEFMLklRX0xUTS4zLzMxLzIwMTMuTC4uVVNELkgFAAAAAAAAAAgAAAAUKEludmFsaWQgSWRlbnRpZmllcilj420XPCXeCEJGnBo8Jd4IMkNJUS4xMjg3My42ODQ2My5JUV9FQklUREEuSVFfQ1EuMy8zMS8yMDEzLkwu</t>
  </si>
  <si>
    <t>LlVTRC5IBQAAAAAAAAAIAAAAFChJbnZhbGlkIElkZW50aWZpZXIpY+NtFzwl3gj+zFEcPCXeCDlDSVEuMTI4NzMuNjg0NjMuSVFfVE9UQUxfUkVWRU5VRS5JUV9DUS4zLzMxLzIwMjUuTC4uVVNELkgFAAAAAAAAAAgAAAAUKEludmFsaWQgSWRlbnRpZmllcilj420XPCXeCIyYmho8Jd4IL0NJUS4xMjg3My42ODQ2My5JUV9OSS5JUV9DUS4xMi8zMS8yMDI0LkwuLlVTRC5IBQAAAAAAAAAIAAAAFChJbnZhbGlkIElkZW50aWZpZXIpY+NtFzwl3giMmJoaPCXeCC5DSVEuMTI4NzMuNjg0NjMuSVFfTkkuSVFfQ1EuMy8zMS8yMDI1LkwuLlVTRC5IBQAAAAAAAAAIAAAAFChJbnZhbGlkIElkZW50aWZpZXIpY+NtFzwl3ginv5oaPCXeCDpDSVEuMTI4NzMuNjg0NjMuSVFfVE9UQUxfUkVWRU5VRS5JUV9DUS4xMi8zMS8yMDI0LkwuLlVTRC5IBQAAAAAAAAAIAAAAFChJbnZhbGlkIElkZW50aWZpZXIpY+NtFzwl3giMmJoaPCXeCERDSVEuMTI4NzMuNjg0NjMuSVFfVE9UQUxfUkVWXzFZUl9BTk5fR1JPV1RILklRX0NRLjkvMzAvMjAyNS5MLi5VU0QuSAUAAAAAAAAACAAAABQoSW52YWxpZCBJZGVudGlmaWVyKWPjbRc8Jd4IjJiaGjwl3gg5Q0lRLjEyODczLjY4NDYzLklRX1RPVEFMX1JFVkVOVUUuSVFfQ1EuOS8zMC8yMDI1LkwuLlVTRC5IBQAAAAAAAAAIAAAAFChJbnZhbGlkIElkZW50aWZpZXIpY+NtFzwl3giM</t>
  </si>
  <si>
    <t>mJoaPCXeCERDSVEuMTI4NzMuNjg0NjMuSVFfVE9UQUxfUkVWXzFZUl9BTk5fR1JPV1RILklRX0NRLjMvMzEvMjAyNS5MLi5VU0QuSAUAAAAAAAAACAAAABQoSW52YWxpZCBJZGVudGlmaWVyKWPjbRc8Jd4IjJiaGjwl3gguQ0lRLjEyODczLjY4NDYzLklRX05JLklRX0NRLjMvMzEvMjAyMy5MLi5VU0QuSAUAAAAAAAAACAAAABQoSW52YWxpZCBJZGVudGlmaWVyKWPjbRc8Jd4IAKqbGjwl3gg6Q0lRLjEyODczLjY4NDYzLklRX1RPVEFMX1JFVkVOVUUuSVFfTFRNLjMvMzEvMjAyMy5MLi5VU0QuSAUAAAAAAAAACAAAABQoSW52YWxpZCBJZGVudGlmaWVyKWPjbRc8Jd4IAKqbGjwl3ggvQ0lRLjEyODczLjY4NDYzLklRX05JLklRX0xUTS4zLzMxLzIwMjMuTC4uVVNELkgFAAAAAAAAAAgAAAAUKEludmFsaWQgSWRlbnRpZmllcilj420XPCXeCACqmxo8Jd4IPkNJUS4xMjg3My42ODQ2My5JUV9OSV8xWVJfQU5OX0dST1dUSC5JUV9MVE0uMy8zMS8yMDIzLkwuLlVTRC5IBQAAAAAAAAAIAAAAFChJbnZhbGlkIElkZW50aWZpZXIpY+NtFzwl3ggAqpsaPCXeCERDSVEuMTI4NzMuNjg0NjMuSVFfUkVUVVJOX0lOVkVTVEVEX0NBUElUQUwuSVFfTFRNLjMvMzEvMjAyMy5MLi5VU0QuSAUAAAAAAAAACAAAABQoSW52YWxpZCBJZGVudGlmaWVyKWPjbRc8Jd4IAKqbGjwl3gguQ0lRLjEyODczLjY4NDYzLklRX05JLklR</t>
  </si>
  <si>
    <t>X0NRLjkvMzAvMjAyNS5MLi5VU0QuSAUAAAAAAAAACAAAABQoSW52YWxpZCBJZGVudGlmaWVyKWPjbRc8Jd4Ip7+aGjwl3ghFQ0lRLjEyODczLjY4NDYzLklRX1RPVEFMX1JFVl8xWVJfQU5OX0dST1dUSC5JUV9DUS4xMi8zMS8yMDI0LkwuLlVTRC5IBQAAAAAAAAAIAAAAFChJbnZhbGlkIElkZW50aWZpZXIpY+NtFzwl3ginv5oaPCXeCC9DSVEuMTI4NzMuNjg0NjMuSVFfTkkuSVFfTFRNLjMvMzEvMjAyNC5MLi5VU0QuSAUAAAAAAAAACAAAABQoSW52YWxpZCBJZGVudGlmaWVyKWPjbRc8Jd4IAKqbGjwl3ggzQ0lRLjEyODczLjY4NDYzLklRX0VCSVREQS5JUV9MVE0uMy8zMS8yMDIzLkwuLlVTRC5IBQAAAAAAAAAIAAAAFChJbnZhbGlkIElkZW50aWZpZXIpY+NtFzwl3gh5Q1IcPCXeCDJDSVEuMTI4NzMuNjg0NjMuSVFfRUJJVERBLklRX0NRLjMvMzEvMjAyMy5MLi5VU0QuSAUAAAAAAAAACAAAABQoSW52YWxpZCBJZGVudGlmaWVyKWPjbRc8Jd4IeUNSHDwl3gg9Q0lRLjEyODczLjY4NDYzLklRX05JXzFZUl9BTk5fR1JPV1RILklRX0NRLjMvMzEvMjAyMy5MLi5VU0QuSAUAAAAAAAAACAAAABQoSW52YWxpZCBJZGVudGlmaWVyKWPjbRc8Jd4IAKqbGjwl3ghDQ0lRLjEyODczLjY4NDYzLklRX1JFVFVSTl9JTlZFU1RFRF9DQVBJVEFMLklRX0NRLjMvMzEvMjAyMy5MLi5VU0QuSAUAAAAAAAAACAAAABQo</t>
  </si>
  <si>
    <t>SW52YWxpZCBJZGVudGlmaWVyKWPjbRc8Jd4IAKqbGjwl3ghEQ0lRLjEyODczLjY4NDYzLklRX1RPVEFMX1JFVl8xWVJfQU5OX0dST1dUSC5JUV9DUS4zLzMxLzIwMjMuTC4uVVNELkgFAAAAAAAAAAgAAAAUKEludmFsaWQgSWRlbnRpZmllcilj420XPCXeCACqmxo8Jd4IOUNJUS4xMjg3My42ODQ2My5JUV9UT1RBTF9SRVZFTlVFLklRX0NRLjMvMzEvMjAyMy5MLi5VU0QuSAUAAAAAAAAACAAAABQoSW52YWxpZCBJZGVudGlmaWVyKWPjbRc8Jd4IAKqbGjwl3ghFQ0lRLjEyODczLjY4NDYzLklRX1RPVEFMX1JFVl8xWVJfQU5OX0dST1dUSC5JUV9MVE0uMy8zMS8yMDI0LkwuLlVTRC5IBQAAAAAAAAAIAAAAFChJbnZhbGlkIElkZW50aWZpZXIpY+NtFzwl3gi4V50aPCXeCDJDSVEuMTI4NzMuNjg0NjMuSVFfRUJJVERBLklRX0NRLjMvMzEvMjAyNC5MLi5VU0QuSAUAAAAAAAAACAAAABQoSW52YWxpZCBJZGVudGlmaWVyKWPjbRc8Jd4IeUNSHDwl3gguQ0lRLjEyODczLjY4NDYzLklRX05JLklRX0NRLjMvMzEvMjAyNC5MLi5VU0QuSAUAAAAAAAAACAAAABQoSW52YWxpZCBJZGVudGlmaWVyKWPjbRc8Jd4IAKqbGjwl3gg5Q0lRLjEyODczLjY4NDYzLklRX1RPVEFMX1JFVkVOVUUuSVFfQ1EuMy8zMS8yMDI0LkwuLlVTRC5IBQAAAAAAAAAIAAAAFChJbnZhbGlkIElkZW50aWZpZXIpY+NtFzwl3ggAqpsaPCXe</t>
  </si>
  <si>
    <t>CD5DSVEuMTI4NzMuNjg0NjMuSVFfTklfMVlSX0FOTl9HUk9XVEguSVFfTFRNLjMvMzEvMjAyNC5MLi5VU0QuSAUAAAAAAAAACAAAABQoSW52YWxpZCBJZGVudGlmaWVyKWPjbRc8Jd4IAKqbGjwl3ggzQ0lRLjEyODczLjY4NDYzLklRX0VCSVREQS5JUV9MVE0uMy8zMS8yMDI0LkwuLlVTRC5IBQAAAAAAAAAIAAAAFChJbnZhbGlkIElkZW50aWZpZXIpY+NtFzwl3gh5Q1IcPCXeCDpDSVEuMTI4NzMuNjg0NjMuSVFfVE9UQUxfUkVWRU5VRS5JUV9MVE0uMy8zMS8yMDI0LkwuLlVTRC5IBQAAAAAAAAAIAAAAFChJbnZhbGlkIElkZW50aWZpZXIpY+NtFzwl3ggAqpsaPCXeCDlDSVEuMTI4NzMuNjg0NjMuSVFfVE9UQUxfUkVWRU5VRS5JUV9DUS45LzMwLzIwMTYuTC4uVVNELkgFAAAAAAAAAAgAAAAUKEludmFsaWQgSWRlbnRpZmllcilj420XPCXeCPNbmxo8Jd4IRENJUS4xMjg3My42ODQ2My5JUV9UT1RBTF9SRVZfMVlSX0FOTl9HUk9XVEguSVFfQ1EuOS8zMC8yMDE2LkwuLlVTRC5IBQAAAAAAAAAIAAAAFChJbnZhbGlkIElkZW50aWZpZXIpY+NtFzwl3gjzW5saPCXeCC5DSVEuMTI4NzMuNjg0NjMuSVFfTkkuSVFfQ1EuOS8zMC8yMDE2LkwuLlVTRC5IBQAAAAAAAAAIAAAAFChJbnZhbGlkIElkZW50aWZpZXIpY+NtFzwl3gjzW5saPCXeCERDSVEuMTI4NzMuNjg0NjMuSVFfUkVUVVJOX0lOVkVTVEVEX0NB</t>
  </si>
  <si>
    <t>UElUQUwuSVFfTFRNLjMvMzEvMjAyNC5MLi5VU0QuSAUAAAAAAAAACAAAABQoSW52YWxpZCBJZGVudGlmaWVyKWPjbRc8Jd4IAKqbGjwl3ghDQ0lRLjEyODczLjY4NDYzLklRX1JFVFVSTl9JTlZFU1RFRF9DQVBJVEFMLklRX0NRLjMvMzEvMjAyNC5MLi5VU0QuSAUAAAAAAAAACAAAABQoSW52YWxpZCBJZGVudGlmaWVyKWPjbRc8Jd4IAKqbGjwl3gg9Q0lRLjEyODczLjY4NDYzLklRX05JXzFZUl9BTk5fR1JPV1RILklRX0NRLjMvMzEvMjAyNC5MLi5VU0QuSAUAAAAAAAAACAAAABQoSW52YWxpZCBJZGVudGlmaWVyKWPjbRc8Jd4IAKqbGjwl3ghEQ0lRLjEyODczLjY4NDYzLklRX1RPVEFMX1JFVl8xWVJfQU5OX0dST1dUSC5JUV9DUS4zLzMxLzIwMjQuTC4uVVNELkgFAAAAAAAAAAgAAAAUKEludmFsaWQgSWRlbnRpZmllcilj420XPCXeCACqmxo8Jd4IL0NJUS4xMjg3My42ODQ2My5JUV9OSS5JUV9MVE0uOS8zMC8yMDE2LkwuLlVTRC5IBQAAAAAAAAAIAAAAFChJbnZhbGlkIElkZW50aWZpZXIpY+NtFzwl3gjzW5saPCXeCDJDSVEuMTI4NzMuNjg0NjMuSVFfRUJJVERBLklRX0NRLjkvMzAvMjAxNi5MLi5VU0QuSAUAAAAAAAAACAAAABQoSW52YWxpZCBJZGVudGlmaWVyKWPjbRc8Jd4IeUNSHDwl3ghEQ0lRLjEyODczLjY4NDYzLklRX1JFVFVSTl9JTlZFU1RFRF9DQVBJVEFMLklRX0xUTS45LzMwLzIw</t>
  </si>
  <si>
    <t>MTYuTC4uVVNELkgFAAAAAAAAAAgAAAAUKEludmFsaWQgSWRlbnRpZmllcilj420XPCXeCPGCmxo8Jd4IPUNJUS4xMjg3My42ODQ2My5JUV9OSV8xWVJfQU5OX0dST1dUSC5JUV9DUS45LzMwLzIwMTYuTC4uVVNELkgFAAAAAAAAAAgAAAAUKEludmFsaWQgSWRlbnRpZmllcilj420XPCXeCPGCmxo8Jd4IM0NJUS4xMjg3My42ODQ2My5JUV9FQklUREEuSVFfTFRNLjkvMzAvMjAxNi5MLi5VU0QuSAUAAAAAAAAACAAAABQoSW52YWxpZCBJZGVudGlmaWVyKWPjbRc8Jd4IeUNSHDwl3gg+Q0lRLjEyODczLjY4NDYzLklRX05JXzFZUl9BTk5fR1JPV1RILklRX0xUTS45LzMwLzIwMTYuTC4uVVNELkgFAAAAAAAAAAgAAAAUKEludmFsaWQgSWRlbnRpZmllcilj420XPCXeCPGCmxo8Jd4IQ0NJUS4xMjg3My42ODQ2My5JUV9SRVRVUk5fSU5WRVNURURfQ0FQSVRBTC5JUV9DUS45LzMwLzIwMTYuTC4uVVNELkgFAAAAAAAAAAgAAAAUKEludmFsaWQgSWRlbnRpZmllcilj420XPCXeCPGCmxo8Jd4IQ0NJUS4xMjg3My42ODQ2My5JUV9SRVRVUk5fSU5WRVNURURfQ0FQSVRBTC5JUV9DUS4zLzMxLzIwMTEuTC4uVVNELkgFAAAAAAAAAAgAAAAUKEludmFsaWQgSWRlbnRpZmllcilj420XPCXeCExtnBo8Jd4IOUNJUS4xMjg3My42ODQ2My5JUV9UT1RBTF9SRVZFTlVFLklRX0NRLjMvMzEvMjAxMS5MLi5VU0QuSAUAAAAA</t>
  </si>
  <si>
    <t>AAAACAAAABQoSW52YWxpZCBJZGVudGlmaWVyKWPjbRc8Jd4ITG2cGjwl3ggzQ0lRLjEyODczLjY4NDYzLklRX0VCSVREQS5JUV9MVE0uMy8zMS8yMDExLkwuLlVTRC5IBQAAAAAAAAAIAAAAFChJbnZhbGlkIElkZW50aWZpZXIpY+NtFzwl3gj7kFEcPCXeCD5DSVEuMTI4NzMuNjg0NjMuSVFfTklfMVlSX0FOTl9HUk9XVEguSVFfTFRNLjMvMzEvMjAxMS5MLi5VU0QuSAUAAAAAAAAACAAAABQoSW52YWxpZCBJZGVudGlmaWVyKWPjbRc8Jd4ITG2cGjwl3ghEQ0lRLjEyODczLjY4NDYzLklRX1RPVEFMX1JFVl8xWVJfQU5OX0dST1dUSC5JUV9DUS4zLzMxLzIwMTEuTC4uVVNELkgFAAAAAAAAAAgAAAAUKEludmFsaWQgSWRlbnRpZmllcilj420XPCXeCExtnBo8Jd4ILkNJUS4xMjg3My42ODQ2My5JUV9OSS5JUV9DUS4zLzMxLzIwMTEuTC4uVVNELkgFAAAAAAAAAAgAAAAUKEludmFsaWQgSWRlbnRpZmllcilj420XPCXeCExtnBo8Jd4IOkNJUS4xMjg3My42ODQ2My5JUV9UT1RBTF9SRVZFTlVFLklRX0xUTS45LzMwLzIwMTYuTC4uVVNELkgFAAAAAAAAAAgAAAAUKEludmFsaWQgSWRlbnRpZmllcilj420XPCXeCPGCmxo8Jd4IQ0NJUS4xMjg3My42ODQ2My5JUV9SRVRVUk5fSU5WRVNURURfQ0FQSVRBTC5JUV9DUS4zLzMxLzIwMTQuTC4uVVNELkgFAAAAAAAAAAgAAAAUKEludmFsaWQgSWRlbnRpZmllcilj</t>
  </si>
  <si>
    <t>420XPCXeCEJGnBo8Jd4IOkNJUS4xMjg3My42ODQ2My5JUV9UT1RBTF9SRVZFTlVFLklRX0xUTS4zLzMxLzIwMTQuTC4uVVNELkgFAAAAAAAAAAgAAAAUKEludmFsaWQgSWRlbnRpZmllcilj420XPCXeCEJGnBo8Jd4IL0NJUS4xMjg3My42ODQ2My5JUV9OSS5JUV9MVE0uMy8zMS8yMDExLkwuLlVTRC5IBQAAAAAAAAAIAAAAFChJbnZhbGlkIElkZW50aWZpZXIpY+NtFzwl3ghMbZwaPCXeCDJDSVEuMTI4NzMuNjg0NjMuSVFfRUJJVERBLklRX0NRLjMvMzEvMjAxMS5MLi5VU0QuSAUAAAAAAAAACAAAABQoSW52YWxpZCBJZGVudGlmaWVyKWPjbRc8Jd4I+5BRHDwl3ghEQ0lRLjEyODczLjY4NDYzLklRX1JFVFVSTl9JTlZFU1RFRF9DQVBJVEFMLklRX0xUTS4zLzMxLzIwMTEuTC4uVVNELkgFAAAAAAAAAAgAAAAUKEludmFsaWQgSWRlbnRpZmllcilj420XPCXeCExtnBo8Jd4IOkNJUS4xMjg3My42ODQ2My5JUV9UT1RBTF9SRVZFTlVFLklRX0xUTS4zLzMxLzIwMTEuTC4uVVNELkgFAAAAAAAAAAgAAAAUKEludmFsaWQgSWRlbnRpZmllcilj420XPCXeCExtnBo8Jd4IPUNJUS4xMjg3My42ODQ2My5JUV9OSV8xWVJfQU5OX0dST1dUSC5JUV9DUS4zLzMxLzIwMTEuTC4uVVNELkgFAAAAAAAAAAgAAAAUKEludmFsaWQgSWRlbnRpZmllcilj420XPCXeCExtnBo8Jd4IL0NJUS4xMjg3My42ODQ2My5JUV9OSS5J</t>
  </si>
  <si>
    <t>UV9MVE0uMy8zMS8yMDE0LkwuLlVTRC5IBQAAAAAAAAAIAAAAFChJbnZhbGlkIElkZW50aWZpZXIpY+NtFzwl3ghCRpwaPCXeCDlDSVEuMTI4NzMuNjg0NjMuSVFfVE9UQUxfUkVWRU5VRS5JUV9DUS4zLzMxLzIwMTQuTC4uVVNELkgFAAAAAAAAAAgAAAAUKEludmFsaWQgSWRlbnRpZmllcilj420XPCXeCEJGnBo8Jd4IPkNJUS4xMjg3My42ODQ2My5JUV9OSV8xWVJfQU5OX0dST1dUSC5JUV9MVE0uMy8zMS8yMDE0LkwuLlVTRC5IBQAAAAAAAAAIAAAAFChJbnZhbGlkIElkZW50aWZpZXIpY+NtFzwl3ghCRpwaPCXeCERDSVEuMTI4NzMuNjg0NjMuSVFfVE9UQUxfUkVWXzFZUl9BTk5fR1JPV1RILklRX0NRLjMvMzEvMjAxNC5MLi5VU0QuSAUAAAAAAAAACAAAABQoSW52YWxpZCBJZGVudGlmaWVyKWPjbRc8Jd4IQkacGjwl3ghEQ0lRLjEyODczLjY4NDYzLklRX1JFVFVSTl9JTlZFU1RFRF9DQVBJVEFMLklRX0xUTS4zLzMxLzIwMTQuTC4uVVNELkgFAAAAAAAAAAgAAAAUKEludmFsaWQgSWRlbnRpZmllcilj420XPCXeCEJGnBo8Jd4ILkNJUS4xMjg3My42ODQ2My5JUV9OSS5JUV9DUS4zLzMxLzIwMTQuTC4uVVNELkgFAAAAAAAAAAgAAAAUKEludmFsaWQgSWRlbnRpZmllcilj420XPCXeCEJGnBo8Jd4IM0NJUS4xMjg3My42ODQ2My5JUV9FQklUREEuSVFfTFRNLjMvMzEvMjAxNC5MLi5VU0QuSAUAAAAA</t>
  </si>
  <si>
    <t>AAAACAAAABQoSW52YWxpZCBJZGVudGlmaWVyKWPjbRc8Jd4I/sxRHDwl3gg9Q0lRLjEyODczLjY4NDYzLklRX05JXzFZUl9BTk5fR1JPV1RILklRX0NRLjMvMzEvMjAxNS5MLi5VU0QuSAUAAAAAAAAACAAAABQoSW52YWxpZCBJZGVudGlmaWVyKWPjbRc8Jd4IMB+cGjwl3ggyQ0lRLjEyODczLjY4NDYzLklRX0VCSVREQS5JUV9DUS4zLzMxLzIwMTUuTC4uVVNELkgFAAAAAAAAAAgAAAAUKEludmFsaWQgSWRlbnRpZmllcilj420XPCXeCGAIUhw8Jd4IL0NJUS4xMjg3My42ODQ2My5JUV9OSS5JUV9MVE0uMy8zMS8yMDE1LkwuLlVTRC5IBQAAAAAAAAAIAAAAFChJbnZhbGlkIElkZW50aWZpZXIpY+NtFzwl3ggwH5waPCXeCD5DSVEuMTI4NzMuNjg0NjMuSVFfTklfMVlSX0FOTl9HUk9XVEguSVFfTFRNLjMvMzEvMjAxNS5MLi5VU0QuSAUAAAAAAAAACAAAABQoSW52YWxpZCBJZGVudGlmaWVyKWPjbRc8Jd4IMB+cGjwl3ghEQ0lRLjEyODczLjY4NDYzLklRX1JFVFVSTl9JTlZFU1RFRF9DQVBJVEFMLklRX0xUTS4zLzMxLzIwMTUuTC4uVVNELkgFAAAAAAAAAAgAAAAUKEludmFsaWQgSWRlbnRpZmllcilj420XPCXeCDAfnBo8Jd4IMkNJUS4xMjg3My42ODQ2My5JUV9FQklUREEuSVFfQ1EuMy8zMS8yMDE0LkwuLlVTRC5IBQAAAAAAAAAIAAAAFChJbnZhbGlkIElkZW50aWZpZXIpY+NtFzwl3gj+zFEcPCXe</t>
  </si>
  <si>
    <t>CD1DSVEuMTI4NzMuNjg0NjMuSVFfTklfMVlSX0FOTl9HUk9XVEguSVFfQ1EuMy8zMS8yMDE0LkwuLlVTRC5IBQAAAAAAAAAIAAAAFChJbnZhbGlkIElkZW50aWZpZXIpY+NtFzwl3ghCRpwaPCXeCENDSVEuMTI4NzMuNjg0NjMuSVFfUkVUVVJOX0lOVkVTVEVEX0NBUElUQUwuSVFfQ1EuMy8zMS8yMDE2LkwuLlVTRC5IBQAAAAAAAAAIAAAAFChJbnZhbGlkIElkZW50aWZpZXIpY+NtFzwl3ggwH5waPCXeCDNDSVEuMTI4NzMuNjg0NjMuSVFfRUJJVERBLklRX0xUTS4zLzMxLzIwMTUuTC4uVVNELkgFAAAAAAAAAAgAAAAUKEludmFsaWQgSWRlbnRpZmllcilj420XPCXeCP7MURw8Jd4IQ0NJUS4xMjg3My42ODQ2My5JUV9SRVRVUk5fSU5WRVNURURfQ0FQSVRBTC5JUV9DUS4zLzMxLzIwMTUuTC4uVVNELkgFAAAAAAAAAAgAAAAUKEludmFsaWQgSWRlbnRpZmllcilj420XPCXeCDAfnBo8Jd4IOUNJUS4xMjg3My42ODQ2My5JUV9UT1RBTF9SRVZFTlVFLklRX0NRLjMvMzEvMjAxNS5MLi5VU0QuSAUAAAAAAAAACAAAABQoSW52YWxpZCBJZGVudGlmaWVyKWPjbRc8Jd4IMB+cGjwl3gg6Q0lRLjEyODczLjY4NDYzLklRX1RPVEFMX1JFVkVOVUUuSVFfTFRNLjMvMzEvMjAxNS5MLi5VU0QuSAUAAAAAAAAACAAAABQoSW52YWxpZCBJZGVudGlmaWVyKWPjbRc8Jd4IMB+cGjwl3ghEQ0lRLjEyODczLjY4NDYzLklR</t>
  </si>
  <si>
    <t>X1RPVEFMX1JFVl8xWVJfQU5OX0dST1dUSC5JUV9DUS4zLzMxLzIwMTUuTC4uVVNELkgFAAAAAAAAAAgAAAAUKEludmFsaWQgSWRlbnRpZmllcilj420XPCXeCDAfnBo8Jd4ILkNJUS4xMjg3My42ODQ2My5JUV9OSS5JUV9DUS4zLzMxLzIwMTUuTC4uVVNELkgFAAAAAAAAAAgAAAAUKEludmFsaWQgSWRlbnRpZmllcilj420XPCXeCDAfnBo8Jd4IRENJUS4xMjg3My42ODQ2My5JUV9SRVRVUk5fSU5WRVNURURfQ0FQSVRBTC5JUV9MVE0uMy8zMS8yMDE2LkwuLlVTRC5IBQAAAAAAAAAIAAAAFChJbnZhbGlkIElkZW50aWZpZXIpY+NtFzwl3ggwH5waPCXeCD5DSVEuMTI4NzMuNjg0NjMuSVFfTklfMVlSX0FOTl9HUk9XVEguSVFfTFRNLjMvMzEvMjAxNi5MLi5VU0QuSAUAAAAAAAAACAAAABQoSW52YWxpZCBJZGVudGlmaWVyKWPjbRc8Jd4IMB+cGjwl3ggyQ0lRLjEyODczLjY4NDYzLklRX0VCSVREQS5JUV9DUS4zLzMxLzIwMTYuTC4uVVNELkgFAAAAAAAAAAgAAAAUKEludmFsaWQgSWRlbnRpZmllcilj420XPCXeCGAIUhw8Jd4IOkNJUS4xMjg3My42ODQ2My5JUV9UT1RBTF9SRVZFTlVFLklRX0xUTS4zLzMxLzIwMTYuTC4uVVNELkgFAAAAAAAAAAgAAAAUKEludmFsaWQgSWRlbnRpZmllcilj420XPCXeCDAfnBo8Jd4ILkNJUS4xMjg3My42ODQ2My5JUV9OSS5JUV9DUS4zLzMxLzIwMTYuTC4uVVNELkgF</t>
  </si>
  <si>
    <t>AAAAAAAAAAgAAAAUKEludmFsaWQgSWRlbnRpZmllcilj420XPCXeCDAfnBo8Jd4IRENJUS4xMjg3My42ODQ2My5JUV9UT1RBTF9SRVZfMVlSX0FOTl9HUk9XVEguSVFfQ1EuMy8zMS8yMDE2LkwuLlVTRC5IBQAAAAAAAAAIAAAAFChJbnZhbGlkIElkZW50aWZpZXIpY+NtFzwl3ggwH5waPCXeCD1DSVEuMTI4NzMuNjg0NjMuSVFfTklfMVlSX0FOTl9HUk9XVEguSVFfQ1EuMy8zMS8yMDE2LkwuLlVTRC5IBQAAAAAAAAAIAAAAFChJbnZhbGlkIElkZW50aWZpZXIpY+NtFzwl3ggwH5waPCXeCERDSVEuMTI4NzMuNjg0NjMuSVFfVE9UQUxfUkVWXzFZUl9BTk5fR1JPV1RILklRX0NRLjMvMzEvMjAxOC5MLi5VU0QuSAUAAAAAAAAACAAAABQoSW52YWxpZCBJZGVudGlmaWVyKWPjbRc8Jd4IQPibGjwl3gguQ0lRLjEyODczLjY4NDYzLklRX05JLklRX0NRLjMvMzEvMjAxOC5MLi5VU0QuSAUAAAAAAAAACAAAABQoSW52YWxpZCBJZGVudGlmaWVyKWPjbRc8Jd4IQPibGjwl3ggzQ0lRLjEyODczLjY4NDYzLklRX0VCSVREQS5JUV9MVE0uMy8zMS8yMDE4LkwuLlVTRC5IBQAAAAAAAAAIAAAAFChJbnZhbGlkIElkZW50aWZpZXIpY+NtFzwl3gj+zFEcPCXeCERDSVEuMTI4NzMuNjg0NjMuSVFfUkVUVVJOX0lOVkVTVEVEX0NBUElUQUwuSVFfTFRNLjMvMzEvMjAxOC5MLi5VU0QuSAUAAAAAAAAACAAAABQoSW52YWxp</t>
  </si>
  <si>
    <t>ZCBJZGVudGlmaWVyKWPjbRc8Jd4IQPibGjwl3ggvQ0lRLjEyODczLjY4NDYzLklRX05JLklRX0xUTS4zLzMxLzIwMTYuTC4uVVNELkgFAAAAAAAAAAgAAAAUKEludmFsaWQgSWRlbnRpZmllcilj420XPCXeCDAfnBo8Jd4IM0NJUS4xMjg3My42ODQ2My5JUV9FQklUREEuSVFfTFRNLjMvMzEvMjAxNi5MLi5VU0QuSAUAAAAAAAAACAAAABQoSW52YWxpZCBJZGVudGlmaWVyKWPjbRc8Jd4IYAhSHDwl3gg5Q0lRLjEyODczLjY4NDYzLklRX1RPVEFMX1JFVkVOVUUuSVFfQ1EuMy8zMS8yMDE2LkwuLlVTRC5IBQAAAAAAAAAIAAAAFChJbnZhbGlkIElkZW50aWZpZXIpY+NtFzwl3ggwH5waPCXeCENDSVEuMTI4NzMuNjg0NjMuSVFfUkVUVVJOX0lOVkVTVEVEX0NBUElUQUwuSVFfQ1EuMy8zMS8yMDE4LkwuLlVTRC5IBQAAAAAAAAAIAAAAFChJbnZhbGlkIElkZW50aWZpZXIpY+NtFzwl3ghA+JsaPCXeCC9DSVEuMTI4NzMuNjg0NjMuSVFfTkkuSVFfTFRNLjMvMzEvMjAxOC5MLi5VU0QuSAUAAAAAAAAACAAAABQoSW52YWxpZCBJZGVudGlmaWVyKWPjbRc8Jd4IQPibGjwl3ggyQ0lRLjEyODczLjY4NDYzLklRX0VCSVREQS5JUV9DUS4zLzMxLzIwMTguTC4uVVNELkgFAAAAAAAAAAgAAAAUKEludmFsaWQgSWRlbnRpZmllcilj420XPCXeCP7MURw8Jd4IOUNJUS4xMjg3My42ODQ2My5JUV9UT1RBTF9SRVZFTlVF</t>
  </si>
  <si>
    <t>LklRX0NRLjMvMzEvMjAxOC5MLi5VU0QuSAUAAAAAAAAACAAAABQoSW52YWxpZCBJZGVudGlmaWVyKWPjbRc8Jd4IQPibGjwl3gg9Q0lRLjEyODczLjY4NDYzLklRX05JXzFZUl9BTk5fR1JPV1RILklRX0NRLjMvMzEvMjAxOC5MLi5VU0QuSAUAAAAAAAAACAAAABQoSW52YWxpZCBJZGVudGlmaWVyKWPjbRc8Jd4IQPibGjwl3gg+Q0lRLjEyODczLjY4NDYzLklRX05JXzFZUl9BTk5fR1JPV1RILklRX0xUTS4zLzMxLzIwMTguTC4uVVNELkgFAAAAAAAAAAgAAAAUKEludmFsaWQgSWRlbnRpZmllcilj420XPCXeCED4mxo8Jd4IOkNJUS4xMjg3My42ODQ2My5JUV9UT1RBTF9SRVZFTlVFLklRX0xUTS4zLzMxLzIwMTguTC4uVVNELkgFAAAAAAAAAAgAAAAUKEludmFsaWQgSWRlbnRpZmllcilj420XPCXeCED4mxo8Jd4IPUNJUS4xMjg3My42ODQ2My5JUV9OSV8xWVJfQU5OX0dST1dUSC5JUV9DUS4zLzMxLzIwMTkuTC4uVVNELkgFAAAAAAAAAAgAAAAUKEludmFsaWQgSWRlbnRpZmllcilj420XPCXeCED4mxo8Jd4IRENJUS4xMjg3My42ODQ2My5JUV9UT1RBTF9SRVZfMVlSX0FOTl9HUk9XVEguSVFfQ1EuMy8zMS8yMDE5LkwuLlVTRC5IBQAAAAAAAAAIAAAAFChJbnZhbGlkIElkZW50aWZpZXIpY+NtFzwl3ghA+JsaPCXeCDNDSVEuMTI4NzMuNjg0NjMuSVFfRUJJVERBLklRX0xUTS4zLzMxLzIwMTkuTC4u</t>
  </si>
  <si>
    <t>VVNELkgFAAAAAAAAAAgAAAAUKEludmFsaWQgSWRlbnRpZmllcilj420XPCXeCHlDUhw8Jd4IMkNJUS4xMjg3My42ODQ2My5JUV9FQklUREEuSVFfQ1EuMy8zMS8yMDE5LkwuLlVTRC5IBQAAAAAAAAAIAAAAFChJbnZhbGlkIElkZW50aWZpZXIpY+NtFzwl3ghgCFIcPCXeCC9DSVEuMTI4NzMuNjg0NjMuSVFfTkkuSVFfTFRNLjMvMzEvMjAxOS5MLi5VU0QuSAUAAAAAAAAACAAAABQoSW52YWxpZCBJZGVudGlmaWVyKWPjbRc8Jd4IQPibGjwl3gg+Q0lRLjEyODczLjY4NDYzLklRX05JXzFZUl9BTk5fR1JPV1RILklRX0xUTS4zLzMxLzIwMTkuTC4uVVNELkgFAAAAAAAAAAgAAAAUKEludmFsaWQgSWRlbnRpZmllcilj420XPCXeCED4mxo8Jd4IRENJUS4xMjg3My42ODQ2My5JUV9SRVRVUk5fSU5WRVNURURfQ0FQSVRBTC5JUV9MVE0uMy8zMS8yMDE5LkwuLlVTRC5IBQAAAAAAAAAIAAAAFChJbnZhbGlkIElkZW50aWZpZXIpY+NtFzwl3ghA+JsaPCXeCDNDSVEuMTI4NzMuNjg0NjMuSVFfRUJJVERBLklRX0xUTS4zLzMxLzIwMjIuTC4uVVNELkgFAAAAAAAAAAgAAAAUKEludmFsaWQgSWRlbnRpZmllcilj420XPCXeCHlDUhw8Jd4IPUNJUS4xMjg3My42ODQ2My5JUV9OSV8xWVJfQU5OX0dST1dUSC5JUV9DUS4zLzMxLzIwMjIuTC4uVVNELkgFAAAAAAAAAAgAAAAUKEludmFsaWQgSWRlbnRpZmllcilj420X</t>
  </si>
  <si>
    <t>PCXeCACqmxo8Jd4IQ0NJUS4xMjg3My42ODQ2My5JUV9SRVRVUk5fSU5WRVNURURfQ0FQSVRBTC5JUV9DUS4zLzMxLzIwMjIuTC4uVVNELkgFAAAAAAAAAAgAAAAUKEludmFsaWQgSWRlbnRpZmllcilj420XPCXeCA/Rmxo8Jd4IOUNJUS4xMjg3My42ODQ2My5JUV9UT1RBTF9SRVZFTlVFLklRX0NRLjMvMzEvMjAxOS5MLi5VU0QuSAUAAAAAAAAACAAAABQoSW52YWxpZCBJZGVudGlmaWVyKWPjbRc8Jd4IQPibGjwl3gguQ0lRLjEyODczLjY4NDYzLklRX05JLklRX0NRLjMvMzEvMjAxOS5MLi5VU0QuSAUAAAAAAAAACAAAABQoSW52YWxpZCBJZGVudGlmaWVyKWPjbRc8Jd4IQPibGjwl3ghDQ0lRLjEyODczLjY4NDYzLklRX1JFVFVSTl9JTlZFU1RFRF9DQVBJVEFMLklRX0NRLjMvMzEvMjAxOS5MLi5VU0QuSAUAAAAAAAAACAAAABQoSW52YWxpZCBJZGVudGlmaWVyKWPjbRc8Jd4IQPibGjwl3gg6Q0lRLjEyODczLjY4NDYzLklRX1RPVEFMX1JFVkVOVUUuSVFfTFRNLjMvMzEvMjAxOS5MLi5VU0QuSAUAAAAAAAAACAAAABQoSW52YWxpZCBJZGVudGlmaWVyKWPjbRc8Jd4IQPibGjwl3ghEQ0lRLjEyODczLjY4NDYzLklRX1JFVFVSTl9JTlZFU1RFRF9DQVBJVEFMLklRX0xUTS4zLzMxLzIwMjIuTC4uVVNELkgFAAAAAAAAAAgAAAAUKEludmFsaWQgSWRlbnRpZmllcilj420XPCXeCA/Rmxo8Jd4IMkNJUS4x</t>
  </si>
  <si>
    <t>Mjg3My42ODQ2My5JUV9FQklUREEuSVFfQ1EuMy8zMS8yMDIyLkwuLlVTRC5IBQAAAAAAAAAIAAAAFChJbnZhbGlkIElkZW50aWZpZXIpY+NtFzwl3ghgCFIcPCXeCC9DSVEuMTI4NzMuNjg0NjMuSVFfTkkuSVFfTFRNLjMvMzEvMjAyMi5MLi5VU0QuSAUAAAAAAAAACAAAABQoSW52YWxpZCBJZGVudGlmaWVyKWPjbRc8Jd4ID9GbGjwl3ghEQ0lRLjEyODczLjY4NDYzLklRX1RPVEFMX1JFVl8xWVJfQU5OX0dST1dUSC5JUV9DUS4zLzMxLzIwMjIuTC4uVVNELkgFAAAAAAAAAAgAAAAUKEludmFsaWQgSWRlbnRpZmllcilj420XPCXeCA/Rmxo8Jd4IPkNJUS4xMjg3My42ODQ2My5JUV9OSV8xWVJfQU5OX0dST1dUSC5JUV9MVE0uMy8zMS8yMDIyLkwuLlVTRC5IBQAAAAAAAAAIAAAAFChJbnZhbGlkIElkZW50aWZpZXIpY+NtFzwl3ggP0ZsaPCXeCDlDSVEuMTI4NzMuNjg0NjMuSVFfVE9UQUxfUkVWRU5VRS5JUV9DUS4zLzMxLzIwMjIuTC4uVVNELkgFAAAAAAAAAAgAAAAUKEludmFsaWQgSWRlbnRpZmllcilj420XPCXeCA/Rmxo8Jd4ILkNJUS4xMjg3My42ODQ2My5JUV9OSS5JUV9DUS4zLzMxLzIwMjIuTC4uVVNELkgFAAAAAAAAAAgAAAAUKEludmFsaWQgSWRlbnRpZmllcilj420XPCXeCA/Rmxo8Jd4IOkNJUS4xMjg3My42ODQ2My5JUV9UT1RBTF9SRVZFTlVFLklRX0NRLjEyLzMxLzIwMTguTC4uVVNE</t>
  </si>
  <si>
    <t>LkgFAAAAAAAAAAgAAAAUKEludmFsaWQgSWRlbnRpZmllcilj420XPCXeCI8JnRo8Jd4IM0NJUS4xMjg3My42ODQ2My5JUV9FQklUREEuSVFfQ1EuMTIvMzEvMjAxOC5MLi5VU0QuSAUAAAAAAAAACAAAABQoSW52YWxpZCBJZGVudGlmaWVyKWPjbRc8Jd4Iu1VRHDwl3ggvQ0lRLjEyODczLjY4NDYzLklRX05JLklRX0NRLjEyLzMxLzIwMTguTC4uVVNELkgFAAAAAAAAAAgAAAAUKEludmFsaWQgSWRlbnRpZmllcilj420XPCXeCI8JnRo8Jd4INENJUS4xMjg3My42ODQ2My5JUV9FQklUREEuSVFfTFRNLjEyLzMxLzIwMTguTC4uVVNELkgFAAAAAAAAAAgAAAAUKEludmFsaWQgSWRlbnRpZmllcilj420XPCXeCLtVURw8Jd4IPkNJUS4xMjg3My42ODQ2My5JUV9OSV8xWVJfQU5OX0dST1dUSC5JUV9DUS4xMi8zMS8yMDE4LkwuLlVTRC5IBQAAAAAAAAAIAAAAFChJbnZhbGlkIElkZW50aWZpZXIpY+NtFzwl3giPCZ0aPCXeCERDSVEuMTI4NzMuNjg0NjMuSVFfUkVUVVJOX0lOVkVTVEVEX0NBUElUQUwuSVFfQ1EuMTIvMzEvMjAxOC5MLi5VU0QuSAUAAAAAAAAACAAAABQoSW52YWxpZCBJZGVudGlmaWVyKWPjbRc8Jd4IjwmdGjwl3gg6Q0lRLjEyODczLjY4NDYzLklRX1RPVEFMX1JFVkVOVUUuSVFfTFRNLjMvMzEvMjAyMi5MLi5VU0QuSAUAAAAAAAAACAAAABQoSW52YWxpZCBJZGVudGlmaWVyKWPjbRc8Jd4I</t>
  </si>
  <si>
    <t>D9GbGjwl3ghDQ0lRLjEyODczLjY4NDYzLklRX1JFVFVSTl9JTlZFU1RFRF9DQVBJVEFMLklRX0NRLjkvMzAvMjAxNS5MLi5VU0QuSAUAAAAAAAAACAAAABQoSW52YWxpZCBJZGVudGlmaWVyKWPjbRc8Jd4I8YKbGjwl3gg6Q0lRLjEyODczLjY4NDYzLklRX1RPVEFMX1JFVkVOVUUuSVFfTFRNLjkvMzAvMjAxNS5MLi5VU0QuSAUAAAAAAAAACAAAABQoSW52YWxpZCBJZGVudGlmaWVyKWPjbRc8Jd4I8YKbGjwl3ggwQ0lRLjEyODczLjY4NDYzLklRX05JLklRX0xUTS4xMi8zMS8yMDE4LkwuLlVTRC5IBQAAAAAAAAAIAAAAFChJbnZhbGlkIElkZW50aWZpZXIpY+NtFzwl3gieMJ0aPCXeCEVDSVEuMTI4NzMuNjg0NjMuSVFfVE9UQUxfUkVWXzFZUl9BTk5fR1JPV1RILklRX0NRLjEyLzMxLzIwMTguTC4uVVNELkgFAAAAAAAAAAgAAAAUKEludmFsaWQgSWRlbnRpZmllcilj420XPCXeCJ4wnRo8Jd4IO0NJUS4xMjg3My42ODQ2My5JUV9UT1RBTF9SRVZFTlVFLklRX0xUTS4xMi8zMS8yMDE4LkwuLlVTRC5IBQAAAAAAAAAIAAAAFChJbnZhbGlkIElkZW50aWZpZXIpY+NtFzwl3gieMJ0aPCXeCEVDSVEuMTI4NzMuNjg0NjMuSVFfUkVUVVJOX0lOVkVTVEVEX0NBUElUQUwuSVFfTFRNLjEyLzMxLzIwMTguTC4uVVNELkgFAAAAAAAAAAgAAAAUKEludmFsaWQgSWRlbnRpZmllcilj420XPCXeCJ4wnRo8Jd4IP0NJ</t>
  </si>
  <si>
    <t>US4xMjg3My42ODQ2My5JUV9OSV8xWVJfQU5OX0dST1dUSC5JUV9MVE0uMTIvMzEvMjAxOC5MLi5VU0QuSAUAAAAAAAAACAAAABQoSW52YWxpZCBJZGVudGlmaWVyKWPjbRc8Jd4InjCdGjwl3ghEQ0lRLjEyODczLjY4NDYzLklRX1RPVEFMX1JFVl8xWVJfQU5OX0dST1dUSC5JUV9DUS45LzMwLzIwMTUuTC4uVVNELkgFAAAAAAAAAAgAAAAUKEludmFsaWQgSWRlbnRpZmllcilj420XPCXeCPGCmxo8Jd4IPUNJUS4xMjg3My42ODQ2My5JUV9OSV8xWVJfQU5OX0dST1dUSC5JUV9DUS45LzMwLzIwMTUuTC4uVVNELkgFAAAAAAAAAAgAAAAUKEludmFsaWQgSWRlbnRpZmllcilj420XPCXeCPGCmxo8Jd4IRENJUS4xMjg3My42ODQ2My5JUV9SRVRVUk5fSU5WRVNURURfQ0FQSVRBTC5JUV9MVE0uOS8zMC8yMDE1LkwuLlVTRC5IBQAAAAAAAAAIAAAAFChJbnZhbGlkIElkZW50aWZpZXIpY+NtFzwl3gjxgpsaPCXeCDJDSVEuMTI4NzMuNjg0NjMuSVFfRUJJVERBLklRX0NRLjkvMzAvMjAxNS5MLi5VU0QuSAUAAAAAAAAACAAAABQoSW52YWxpZCBJZGVudGlmaWVyKWPjbRc8Jd4IeUNSHDwl3gg5Q0lRLjEyODczLjY4NDYzLklRX1RPVEFMX1JFVkVOVUUuSVFfQ1EuOS8zMC8yMDE1LkwuLlVTRC5IBQAAAAAAAAAIAAAAFChJbnZhbGlkIElkZW50aWZpZXIpY+NtFzwl3gjxgpsaPCXeCC9DSVEuMTI4NzMuNjg0NjMu</t>
  </si>
  <si>
    <t>SVFfTkkuSVFfTFRNLjkvMzAvMjAxNS5MLi5VU0QuSAUAAAAAAAAACAAAABQoSW52YWxpZCBJZGVudGlmaWVyKWPjbRc8Jd4I8YKbGjwl3gg+Q0lRLjEyODczLjY4NDYzLklRX05JXzFZUl9BTk5fR1JPV1RILklRX0xUTS45LzMwLzIwMTUuTC4uVVNELkgFAAAAAAAAAAgAAAAUKEludmFsaWQgSWRlbnRpZmllcilj420XPCXeCPGCmxo8Jd4IOkNJUS4xMjg3My42ODQ2My5JUV9UT1RBTF9SRVZFTlVFLklRX0xUTS45LzMwLzIwMTguTC4uVVNELkgFAAAAAAAAAAgAAAAUKEludmFsaWQgSWRlbnRpZmllcilj420XPCXeCPNbmxo8Jd4ILkNJUS4xMjg3My42ODQ2My5JUV9OSS5JUV9DUS45LzMwLzIwMTguTC4uVVNELkgFAAAAAAAAAAgAAAAUKEludmFsaWQgSWRlbnRpZmllcilj420XPCXeCPNbmxo8Jd4IMkNJUS4xMjg3My42ODQ2My5JUV9FQklUREEuSVFfQ1EuOS8zMC8yMDE4LkwuLlVTRC5IBQAAAAAAAAAIAAAAFChJbnZhbGlkIElkZW50aWZpZXIpY+NtFzwl3gjkflIcPCXeCERDSVEuMTI4NzMuNjg0NjMuSVFfUkVUVVJOX0lOVkVTVEVEX0NBUElUQUwuSVFfTFRNLjkvMzAvMjAxOC5MLi5VU0QuSAUAAAAAAAAACAAAABQoSW52YWxpZCBJZGVudGlmaWVyKWPjbRc8Jd4I81ubGjwl3gg5Q0lRLjEyODczLjY4NDYzLklRX1RPVEFMX1JFVkVOVUUuSVFfQ1EuOS8zMC8yMDE4LkwuLlVTRC5IBQAAAAAAAAAI</t>
  </si>
  <si>
    <t>AAAAFChJbnZhbGlkIElkZW50aWZpZXIpY+NtFzwl3gjzW5saPCXeCC5DSVEuMTI4NzMuNjg0NjMuSVFfTkkuSVFfQ1EuOS8zMC8yMDE1LkwuLlVTRC5IBQAAAAAAAAAIAAAAFChJbnZhbGlkIElkZW50aWZpZXIpY+NtFzwl3gjxgpsaPCXeCDNDSVEuMTI4NzMuNjg0NjMuSVFfRUJJVERBLklRX0xUTS45LzMwLzIwMTUuTC4uVVNELkgFAAAAAAAAAAgAAAAUKEludmFsaWQgSWRlbnRpZmllcilj420XPCXeCHlDUhw8Jd4ILkNJUS4xMjg3My42ODQ2My5JUV9OSS5JUV9DUS45LzMwLzIwMTkuTC4uVVNELkgFAAAAAAAAAAgAAAAUKEludmFsaWQgSWRlbnRpZmllcilj420XPCXeCOo0mxo8Jd4IPkNJUS4xMjg3My42ODQ2My5JUV9OSV8xWVJfQU5OX0dST1dUSC5JUV9MVE0uOS8zMC8yMDE4LkwuLlVTRC5IBQAAAAAAAAAIAAAAFChJbnZhbGlkIElkZW50aWZpZXIpY+NtFzwl3gjzW5saPCXeCERDSVEuMTI4NzMuNjg0NjMuSVFfVE9UQUxfUkVWXzFZUl9BTk5fR1JPV1RILklRX0NRLjkvMzAvMjAxOC5MLi5VU0QuSAUAAAAAAAAACAAAABQoSW52YWxpZCBJZGVudGlmaWVyKWPjbRc8Jd4I81ubGjwl3ghDQ0lRLjEyODczLjY4NDYzLklRX1JFVFVSTl9JTlZFU1RFRF9DQVBJVEFMLklRX0NRLjkvMzAvMjAxOC5MLi5VU0QuSAUAAAAAAAAACAAAABQoSW52YWxpZCBJZGVudGlmaWVyKWPjbRc8Jd4I81ubGjwl3gg9</t>
  </si>
  <si>
    <t>Q0lRLjEyODczLjY4NDYzLklRX05JXzFZUl9BTk5fR1JPV1RILklRX0NRLjkvMzAvMjAxOC5MLi5VU0QuSAUAAAAAAAAACAAAABQoSW52YWxpZCBJZGVudGlmaWVyKWPjbRc8Jd4I81ubGjwl3ggvQ0lRLjEyODczLjY4NDYzLklRX05JLklRX0xUTS45LzMwLzIwMTguTC4uVVNELkgFAAAAAAAAAAgAAAAUKEludmFsaWQgSWRlbnRpZmllcilj420XPCXeCPNbmxo8Jd4IM0NJUS4xMjg3My42ODQ2My5JUV9FQklUREEuSVFfTFRNLjkvMzAvMjAxOC5MLi5VU0QuSAUAAAAAAAAACAAAABQoSW52YWxpZCBJZGVudGlmaWVyKWPjbRc8Jd4IeUNSHDwl3ggvQ0lRLjEyODczLjY4NDYzLklRX05JLklRX0xUTS45LzMwLzIwMTkuTC4uVVNELkgFAAAAAAAAAAgAAAAUKEludmFsaWQgSWRlbnRpZmllcilj420XPCXeCOo0mxo8Jd4IRENJUS4xMjg3My42ODQ2My5JUV9SRVRVUk5fSU5WRVNURURfQ0FQSVRBTC5JUV9MVE0uOS8zMC8yMDE5LkwuLlVTRC5IBQAAAAAAAAAIAAAAFChJbnZhbGlkIElkZW50aWZpZXIpY+NtFzwl3gjqNJsaPCXeCDJDSVEuMTI4NzMuNjg0NjMuSVFfRUJJVERBLklRX0NRLjkvMzAvMjAxOS5MLi5VU0QuSAUAAAAAAAAACAAAABQoSW52YWxpZCBJZGVudGlmaWVyKWPjbRc8Jd4I5H5SHDwl3gg6Q0lRLjEyODczLjY4NDYzLklRX1RPVEFMX1JFVkVOVUUuSVFfTFRNLjkvMzAvMjAxOS5MLi5VU0Qu</t>
  </si>
  <si>
    <t>SAUAAAAAAAAACAAAABQoSW52YWxpZCBJZGVudGlmaWVyKWPjbRc8Jd4I6jSbGjwl3gg9Q0lRLjEyODczLjY4NDYzLklRX05JXzFZUl9BTk5fR1JPV1RILklRX0NRLjkvMzAvMjAxOS5MLi5VU0QuSAUAAAAAAAAACAAAABQoSW52YWxpZCBJZGVudGlmaWVyKWPjbRc8Jd4I6jSbGjwl3gg+Q0lRLjEyODczLjY4NDYzLklRX05JXzFZUl9BTk5fR1JPV1RILklRX0xUTS45LzMwLzIwMTkuTC4uVVNELkgFAAAAAAAAAAgAAAAUKEludmFsaWQgSWRlbnRpZmllcilj420XPCXeCOo0mxo8Jd4IOUNJUS4xMjg3My42ODQ2My5JUV9UT1RBTF9SRVZFTlVFLklRX0NRLjkvMzAvMjAxOS5MLi5VU0QuSAUAAAAAAAAACAAAABQoSW52YWxpZCBJZGVudGlmaWVyKWPjbRc8Jd4I6jSbGjwl3gg+Q0lRLjEyODczLjY4NDYzLklRX05JXzFZUl9BTk5fR1JPV1RILklRX0xUTS42LzMwLzIwMjUuTC4uVVNELkgFAAAAAAAAAAgAAAAUKEludmFsaWQgSWRlbnRpZmllcilj420XPCXeCLzmmho8Jd4IP0NJUS4xMjg3My42ODQ2My5JUV9OSV8xWVJfQU5OX0dST1dUSC5JUV9MVE0uMTIvMzEvMjAyNC5MLi5VU0QuSAUAAAAAAAAACAAAABQoSW52YWxpZCBJZGVudGlmaWVyKWPjbRc8Jd4IvOaaGjwl3gg+Q0lRLjEyODczLjY4NDYzLklRX05JXzFZUl9BTk5fR1JPV1RILklRX0xUTS45LzMwLzIwMjUuTC4uVVNELkgFAAAAAAAAAAgAAAAU</t>
  </si>
  <si>
    <t>KEludmFsaWQgSWRlbnRpZmllcilj420XPCXeCLzmmho8Jd4IPkNJUS4xMjg3My42ODQ2My5JUV9OSV8xWVJfQU5OX0dST1dUSC5JUV9MVE0uMy8zMS8yMDI1LkwuLlVTRC5IBQAAAAAAAAAIAAAAFChJbnZhbGlkIElkZW50aWZpZXIpY+NtFzwl3gi85poaPCXeCERDSVEuMTI4NzMuNjg0NjMuSVFfVE9UQUxfUkVWXzFZUl9BTk5fR1JPV1RILklRX0NRLjkvMzAvMjAxOS5MLi5VU0QuSAUAAAAAAAAACAAAABQoSW52YWxpZCBJZGVudGlmaWVyKWPjbRc8Jd4I81ubGjwl3ggzQ0lRLjEyODczLjY4NDYzLklRX0VCSVREQS5JUV9MVE0uOS8zMC8yMDE5LkwuLlVTRC5IBQAAAAAAAAAIAAAAFChJbnZhbGlkIElkZW50aWZpZXIpY+NtFzwl3gjkflIcPCXeCENDSVEuMTI4NzMuNjg0NjMuSVFfUkVUVVJOX0lOVkVTVEVEX0NBUElUQUwuSVFfQ1EuOS8zMC8yMDE5LkwuLlVTRC5IBQAAAAAAAAAIAAAAFChJbnZhbGlkIElkZW50aWZpZXIpY+NtFzwl3gjqNJsaPCXeCDpDSVEuMTI4NzMuNjg0NjMuSVFfVE9UQUxfUkVWRU5VRS5JUV9MVE0uOS8zMC8yMDI1LkwuLlVTRC5IBQAAAAAAAAAIAAAAFChJbnZhbGlkIElkZW50aWZpZXIpY+NtFzwl3ginv5oaPCXeCDpDSVEuMTI4NzMuNjg0NjMuSVFfVE9UQUxfUkVWRU5VRS5JUV9MVE0uNi8zMC8yMDI1LkwuLlVTRC5IBQAAAAAAAAAIAAAAFChJbnZhbGlkIElkZW50aWZp</t>
  </si>
  <si>
    <t>ZXIpY+NtFzwl3ginv5oaPCXeCDpDSVEuMTI4NzMuNjg0NjMuSVFfVE9UQUxfUkVWRU5VRS5JUV9MVE0uMy8zMS8yMDI1LkwuLlVTRC5IBQAAAAAAAAAIAAAAFChJbnZhbGlkIElkZW50aWZpZXIpY+NtFzwl3ginv5oaPCXeCC9DSVEuMTI4NzMuNjg0NjMuSVFfTkkuSVFfTFRNLjYvMzAvMjAyNS5MLi5VU0QuSAUAAAAAAAAACAAAABQoSW52YWxpZCBJZGVudGlmaWVyKWPjbRc8Jd4Ip7+aGjwl3gg7Q0lRLjEyODczLjY4NDYzLklRX1RPVEFMX1JFVkVOVUUuSVFfTFRNLjEyLzMxLzIwMjQuTC4uVVNELkgFAAAAAAAAAAgAAAAUKEludmFsaWQgSWRlbnRpZmllcilj420XPCXeCKe/mho8Jd4IL0NJUS4xMjg3My42ODQ2My5JUV9OSS5JUV9MVE0uMy8zMS8yMDI1LkwuLlVTRC5IBQAAAAAAAAAIAAAAFChJbnZhbGlkIElkZW50aWZpZXIpY+NtFzwl3ginv5oaPCXeCDBDSVEuMTI4NzMuNjg0NjMuSVFfTkkuSVFfTFRNLjEyLzMxLzIwMjQuTC4uVVNELkgFAAAAAAAAAAgAAAAUKEludmFsaWQgSWRlbnRpZmllcilj420XPCXeCKe/mho8Jd4IM0NJUS4xMjg3My42ODQ2My5JUV9FQklUREEuSVFfTFRNLjYvMzAvMjAxOS5MLi5VU0QuSAUAAAAAAAAACAAAABQoSW52YWxpZCBJZGVudGlmaWVyKWPjbRc8Jd4IURpRHDwl3gg6Q0lRLjEyODczLjY4NDYzLklRX1RPVEFMX1JFVkVOVUUuSVFfTFRNLjYvMzAvMjAxOS5M</t>
  </si>
  <si>
    <t>Li5VU0QuSAUAAAAAAAAACAAAABQoSW52YWxpZCBJZGVudGlmaWVyKWPjbRc8Jd4IjwmdGjwl3ghEQ0lRLjEyODczLjY4NDYzLklRX1JFVFVSTl9JTlZFU1RFRF9DQVBJVEFMLklRX0xUTS42LzMwLzIwMTkuTC4uVVNELkgFAAAAAAAAAAgAAAAUKEludmFsaWQgSWRlbnRpZmllcilj420XPCXeCI8JnRo8Jd4IOUNJUS4xMjg3My42ODQ2My5JUV9UT1RBTF9SRVZFTlVFLklRX0NRLjYvMzAvMjAxOS5MLi5VU0QuSAUAAAAAAAAACAAAABQoSW52YWxpZCBJZGVudGlmaWVyKWPjbRc8Jd4IjwmdGjwl3ghEQ0lRLjEyODczLjY4NDYzLklRX1RPVEFMX1JFVl8xWVJfQU5OX0dST1dUSC5JUV9DUS42LzMwLzIwMTkuTC4uVVNELkgFAAAAAAAAAAgAAAAUKEludmFsaWQgSWRlbnRpZmllcilj420XPCXeCI8JnRo8Jd4ILkNJUS4xMjg3My42ODQ2My5JUV9OSS5JUV9DUS42LzMwLzIwMTkuTC4uVVNELkgFAAAAAAAAAAgAAAAUKEludmFsaWQgSWRlbnRpZmllcilj420XPCXeCI8JnRo8Jd4IL0NJUS4xMjg3My42ODQ2My5JUV9OSS5JUV9MVE0uOS8zMC8yMDI1LkwuLlVTRC5IBQAAAAAAAAAIAAAAFChJbnZhbGlkIElkZW50aWZpZXIpY+NtFzwl3ginv5oaPCXeCERDSVEuMTI4NzMuNjg0NjMuSVFfVE9UQUxfUkVWXzFZUl9BTk5fR1JPV1RILklRX0NRLjYvMzAvMjAyMS5MLi5VU0QuSAUAAAAAAAAACAAAABQoSW52YWxp</t>
  </si>
  <si>
    <t>ZCBJZGVudGlmaWVyKWPjbRc8Jd4IbrucGjwl3gguQ0lRLjEyODczLjY4NDYzLklRX05JLklRX0NRLjYvMzAvMjAyMS5MLi5VU0QuSAUAAAAAAAAACAAAABQoSW52YWxpZCBJZGVudGlmaWVyKWPjbRc8Jd4IbrucGjwl3ghDQ0lRLjEyODczLjY4NDYzLklRX1JFVFVSTl9JTlZFU1RFRF9DQVBJVEFMLklRX0NRLjYvMzAvMjAxOS5MLi5VU0QuSAUAAAAAAAAACAAAABQoSW52YWxpZCBJZGVudGlmaWVyKWPjbRc8Jd4IjwmdGjwl3gg9Q0lRLjEyODczLjY4NDYzLklRX05JXzFZUl9BTk5fR1JPV1RILklRX0NRLjYvMzAvMjAxOS5MLi5VU0QuSAUAAAAAAAAACAAAABQoSW52YWxpZCBJZGVudGlmaWVyKWPjbRc8Jd4IjwmdGjwl3ggvQ0lRLjEyODczLjY4NDYzLklRX05JLklRX0xUTS42LzMwLzIwMTkuTC4uVVNELkgFAAAAAAAAAAgAAAAUKEludmFsaWQgSWRlbnRpZmllcilj420XPCXeCI8JnRo8Jd4IMkNJUS4xMjg3My42ODQ2My5JUV9FQklUREEuSVFfQ1EuNi8zMC8yMDE5LkwuLlVTRC5IBQAAAAAAAAAIAAAAFChJbnZhbGlkIElkZW50aWZpZXIpY+NtFzwl3gi7VVEcPCXeCD5DSVEuMTI4NzMuNjg0NjMuSVFfTklfMVlSX0FOTl9HUk9XVEguSVFfTFRNLjYvMzAvMjAxOS5MLi5VU0QuSAUAAAAAAAAACAAAABQoSW52YWxpZCBJZGVudGlmaWVyKWPjbRc8Jd4IjwmdGjwl3gg6Q0lRLjEyODczLjY4NDYzLklR</t>
  </si>
  <si>
    <t>X1RPVEFMX1JFVkVOVUUuSVFfTFRNLjYvMzAvMjAyMS5MLi5VU0QuSAUAAAAAAAAACAAAABQoSW52YWxpZCBJZGVudGlmaWVyKWPjbRc8Jd4IgOKcGjwl3gg9Q0lRLjEyODczLjY4NDYzLklRX05JXzFZUl9BTk5fR1JPV1RILklRX0NRLjYvMzAvMjAyMS5MLi5VU0QuSAUAAAAAAAAACAAAABQoSW52YWxpZCBJZGVudGlmaWVyKWPjbRc8Jd4IbrucGjwl3ghEQ0lRLjEyODczLjY4NDYzLklRX1JFVFVSTl9JTlZFU1RFRF9DQVBJVEFMLklRX0xUTS42LzMwLzIwMjEuTC4uVVNELkgFAAAAAAAAAAgAAAAUKEludmFsaWQgSWRlbnRpZmllcilj420XPCXeCIDinBo8Jd4IPkNJUS4xMjg3My42ODQ2My5JUV9OSV8xWVJfQU5OX0dST1dUSC5JUV9MVE0uNi8zMC8yMDIxLkwuLlVTRC5IBQAAAAAAAAAIAAAAFChJbnZhbGlkIElkZW50aWZpZXIpY+NtFzwl3giA4pwaPCXeCENDSVEuMTI4NzMuNjg0NjMuSVFfUkVUVVJOX0lOVkVTVEVEX0NBUElUQUwuSVFfQ1EuNi8zMC8yMDIxLkwuLlVTRC5IBQAAAAAAAAAIAAAAFChJbnZhbGlkIElkZW50aWZpZXIpY+NtFzwl3giA4pwaPCXeCDNDSVEuMTI4NzMuNjg0NjMuSVFfRUJJVERBLklRX0xUTS42LzMwLzIwMjEuTC4uVVNELkgFAAAAAAAAAAgAAAAUKEludmFsaWQgSWRlbnRpZmllcilj420XPCXeCLtVURw8Jd4IOUNJUS4xMjg3My42ODQ2My5JUV9UT1RBTF9SRVZFTlVF</t>
  </si>
  <si>
    <t>LklRX0NRLjYvMzAvMjAyMS5MLi5VU0QuSAUAAAAAAAAACAAAABQoSW52YWxpZCBJZGVudGlmaWVyKWPjbRc8Jd4IgOKcGjwl3ggzQ0lRLjEyODczLjY4NDYzLklRX0VCSVREQS5JUV9MVE0uMy8zMS8yMDEyLkwuLlVTRC5IBQAAAAAAAAAIAAAAFChJbnZhbGlkIElkZW50aWZpZXIpY+NtFzwl3gj+zFEcPCXeCERDSVEuMTI4NzMuNjg0NjMuSVFfUkVUVVJOX0lOVkVTVEVEX0NBUElUQUwuSVFfTFRNLjMvMzEvMjAxMi5MLi5VU0QuSAUAAAAAAAAACAAAABQoSW52YWxpZCBJZGVudGlmaWVyKWPjbRc8Jd4IQkacGjwl3gguQ0lRLjEyODczLjY4NDYzLklRX05JLklRX0NRLjMvMzEvMjAxMi5MLi5VU0QuSAUAAAAAAAAACAAAABQoSW52YWxpZCBJZGVudGlmaWVyKWPjbRc8Jd4IQkacGjwl3gg5Q0lRLjEyODczLjY4NDYzLklRX1RPVEFMX1JFVkVOVUUuSVFfQ1EuMy8zMS8yMDEyLkwuLlVTRC5IBQAAAAAAAAAIAAAAFChJbnZhbGlkIElkZW50aWZpZXIpY+NtFzwl3ghCRpwaPCXeCDpDSVEuMTI4NzMuNjg0NjMuSVFfVE9UQUxfUkVWRU5VRS5JUV9MVE0uMy8zMS8yMDEyLkwuLlVTRC5IBQAAAAAAAAAIAAAAFChJbnZhbGlkIElkZW50aWZpZXIpY+NtFzwl3ghCRpwaPCXeCC9DSVEuMTI4NzMuNjg0NjMuSVFfTkkuSVFfTFRNLjYvMzAvMjAyMS5MLi5VU0QuSAUAAAAAAAAACAAAABQoSW52YWxpZCBJZGVudGlm</t>
  </si>
  <si>
    <t>aWVyKWPjbRc8Jd4IgOKcGjwl3ggyQ0lRLjEyODczLjY4NDYzLklRX0VCSVREQS5JUV9DUS42LzMwLzIwMjEuTC4uVVNELkgFAAAAAAAAAAgAAAAUKEludmFsaWQgSWRlbnRpZmllcilj420XPCXeCLtVURw8Jd4IRUNJUS4xMjg3My42ODQ2My5JUV9UT1RBTF9SRVZfMVlSX0FOTl9HUk9XVEguSVFfTFRNLjMvMzEvMjAyNS5MLi5VU0QuSAUAAAAAAAAACAAAABQoSW52YWxpZCBJZGVudGlmaWVyKWPjbRc8Jd4IxH6dGjwl3gg+Q0lRLjEyODczLjY4NDYzLklRX05JXzFZUl9BTk5fR1JPV1RILklRX0xUTS4zLzMxLzIwMTIuTC4uVVNELkgFAAAAAAAAAAgAAAAUKEludmFsaWQgSWRlbnRpZmllcilj420XPCXeCEJGnBo8Jd4IPUNJUS4xMjg3My42ODQ2My5JUV9OSV8xWVJfQU5OX0dST1dUSC5JUV9DUS4zLzMxLzIwMTIuTC4uVVNELkgFAAAAAAAAAAgAAAAUKEludmFsaWQgSWRlbnRpZmllcilj420XPCXeCExtnBo8Jd4IQ0NJUS4xMjg3My42ODQ2My5JUV9SRVRVUk5fSU5WRVNURURfQ0FQSVRBTC5JUV9DUS4zLzMxLzIwMTIuTC4uVVNELkgFAAAAAAAAAAgAAAAUKEludmFsaWQgSWRlbnRpZmllcilj420XPCXeCExtnBo8Jd4IRENJUS4xMjg3My42ODQ2My5JUV9UT1RBTF9SRVZfMVlSX0FOTl9HUk9XVEguSVFfQ1EuMy8zMS8yMDEyLkwuLlVTRC5IBQAAAAAAAAAIAAAAFChJbnZhbGlkIElkZW50aWZpZXIp</t>
  </si>
  <si>
    <t>Y+NtFzwl3ghMbZwaPCXeCDJDSVEuMTI4NzMuNjg0NjMuSVFfRUJJVERBLklRX0NRLjMvMzEvMjAxMi5MLi5VU0QuSAUAAAAAAAAACAAAABQoSW52YWxpZCBJZGVudGlmaWVyKWPjbRc8Jd4I/sxRHDwl3ggvQ0lRLjEyODczLjY4NDYzLklRX05JLklRX0xUTS4zLzMxLzIwMTIuTC4uVVNELkgFAAAAAAAAAAgAAAAUKEludmFsaWQgSWRlbnRpZmllcilj420XPCXeCEJGnBo8Jd4IMkNJUS4xMjg3My42ODQ2My5JUV9FQklUREEuSVFfQ1EuMy8zMS8yMDIxLkwuLlVTRC5IBQAAAAAAAAAIAAAAFChJbnZhbGlkIElkZW50aWZpZXIpY+NtFzwl3ghgCFIcPCXeCC9DSVEuMTI4NzMuNjg0NjMuSVFfTkkuSVFfTFRNLjMvMzEvMjAyMS5MLi5VU0QuSAUAAAAAAAAACAAAABQoSW52YWxpZCBJZGVudGlmaWVyKWPjbRc8Jd4ID9GbGjwl3gg+Q0lRLjEyODczLjY4NDYzLklRX05JXzFZUl9BTk5fR1JPV1RILklRX0xUTS4zLzMxLzIwMjEuTC4uVVNELkgFAAAAAAAAAAgAAAAUKEludmFsaWQgSWRlbnRpZmllcilj420XPCXeCA/Rmxo8Jd4IRENJUS4xMjg3My42ODQ2My5JUV9SRVRVUk5fSU5WRVNURURfQ0FQSVRBTC5JUV9MVE0uMy8zMS8yMDIxLkwuLlVTRC5IBQAAAAAAAAAIAAAAFChJbnZhbGlkIElkZW50aWZpZXIpY+NtFzwl3ggP0ZsaPCXeCEZDSVEuMTI4NzMuNjg0NjMuSVFfVE9UQUxfUkVWXzFZUl9BTk5fR1JP</t>
  </si>
  <si>
    <t>V1RILklRX0xUTS4xMi8zMS8yMDI0LkwuLlVTRC5IBQAAAAAAAAAIAAAAFChJbnZhbGlkIElkZW50aWZpZXIpY+NtFzwl3gi4V50aPCXeCEVDSVEuMTI4NzMuNjg0NjMuSVFfVE9UQUxfUkVWXzFZUl9BTk5fR1JPV1RILklRX0xUTS45LzMwLzIwMjUuTC4uVVNELkgFAAAAAAAAAAgAAAAUKEludmFsaWQgSWRlbnRpZmllcilj420XPCXeCMR+nRo8Jd4IRUNJUS4xMjg3My42ODQ2My5JUV9UT1RBTF9SRVZfMVlSX0FOTl9HUk9XVEguSVFfTFRNLjYvMzAvMjAyNS5MLi5VU0QuSAUAAAAAAAAACAAAABQoSW52YWxpZCBJZGVudGlmaWVyKWPjbRc8Jd4IxH6dGjwl3gg6Q0lRLjEyODczLjY4NDYzLklRX1RPVEFMX1JFVkVOVUUuSVFfTFRNLjMvMzEvMjAyMS5MLi5VU0QuSAUAAAAAAAAACAAAABQoSW52YWxpZCBJZGVudGlmaWVyKWPjbRc8Jd4ID9GbGjwl3ghDQ0lRLjEyODczLjY4NDYzLklRX1JFVFVSTl9JTlZFU1RFRF9DQVBJVEFMLklRX0NRLjMvMzEvMjAyMS5MLi5VU0QuSAUAAAAAAAAACAAAABQoSW52YWxpZCBJZGVudGlmaWVyKWPjbRc8Jd4ID9GbGjwl3ggzQ0lRLjEyODczLjY4NDYzLklRX0VCSVREQS5JUV9MVE0uMy8zMS8yMDIxLkwuLlVTRC5IBQAAAAAAAAAIAAAAFChJbnZhbGlkIElkZW50aWZpZXIpY+NtFzwl3ghgCFIcPCXeCC5DSVEuMTI4NzMuNjg0NjMuSVFfTkkuSVFfQ1EuMy8zMS8yMDIx</t>
  </si>
  <si>
    <t>LkwuLlVTRC5IBQAAAAAAAAAIAAAAFChJbnZhbGlkIElkZW50aWZpZXIpY+NtFzwl3ggP0ZsaPCXeCERDSVEuMTI4NzMuNjg0NjMuSVFfVE9UQUxfUkVWXzFZUl9BTk5fR1JPV1RILklRX0NRLjMvMzEvMjAyMS5MLi5VU0QuSAUAAAAAAAAACAAAABQoSW52YWxpZCBJZGVudGlmaWVyKWPjbRc8Jd4ID9GbGjwl3gg9Q0lRLjEyODczLjY4NDYzLklRX05JXzFZUl9BTk5fR1JPV1RILklRX0NRLjMvMzEvMjAyMS5MLi5VU0QuSAUAAAAAAAAACAAAABQoSW52YWxpZCBJZGVudGlmaWVyKWPjbRc8Jd4ID9GbGjwl3gg5Q0lRLjEyODczLjY4NDYzLklRX1RPVEFMX1JFVkVOVUUuSVFfQ1EuMy8zMS8yMDIxLkwuLlVTRC5IBQAAAAAAAAAIAAAAFChJbnZhbGlkIElkZW50aWZpZXIpY+NtFzwl3ggP0ZsaPCXeCDpDSVEuMTI4NzMuNjg0NjMuSVFfVE9UQUxfUkVWRU5VRS5JUV9DUS4xMi8zMS8yMDE5LkwuLlVTRC5IBQAAAAAAAAAIAAAAFChJbnZhbGlkIElkZW50aWZpZXIpY+NtFzwl3giPCZ0aPCXeCERDSVEuMTI4NzMuNjg0NjMuSVFfUkVUVVJOX0lOVkVTVEVEX0NBUElUQUwuSVFfQ1EuMTIvMzEvMjAxOS5MLi5VU0QuSAUAAAAAAAAACAAAABQoSW52YWxpZCBJZGVudGlmaWVyKWPjbRc8Jd4IjwmdGjwl3gg7Q0lRLjEyODczLjY4NDYzLklRX1RPVEFMX1JFVkVOVUUuSVFfTFRNLjEyLzMxLzIwMTkuTC4uVVNELkgF</t>
  </si>
  <si>
    <t>AAAAAAAAAAgAAAAUKEludmFsaWQgSWRlbnRpZmllcilj420XPCXeCI8JnRo8Jd4IM0NJUS4xMjg3My42ODQ2My5JUV9FQklUREEuSVFfQ1EuMTIvMzEvMjAxOS5MLi5VU0QuSAUAAAAAAAAACAAAABQoSW52YWxpZCBJZGVudGlmaWVyKWPjbRc8Jd4I+5BRHDwl3ggwQ0lRLjEyODczLjY4NDYzLklRX05JLklRX0xUTS4xMi8zMS8yMDE5LkwuLlVTRC5IBQAAAAAAAAAIAAAAFChJbnZhbGlkIElkZW50aWZpZXIpY+NtFzwl3giPCZ0aPCXeCD9DSVEuMTI4NzMuNjg0NjMuSVFfTklfMVlSX0FOTl9HUk9XVEguSVFfTFRNLjEyLzMxLzIwMTkuTC4uVVNELkgFAAAAAAAAAAgAAAAUKEludmFsaWQgSWRlbnRpZmllcilj420XPCXeCI8JnRo8Jd4IRUNJUS4xMjg3My42ODQ2My5JUV9SRVRVUk5fSU5WRVNURURfQ0FQSVRBTC5JUV9MVE0uMTIvMzEvMjAxOS5MLi5VU0QuSAUAAAAAAAAACAAAABQoSW52YWxpZCBJZGVudGlmaWVyKWPjbRc8Jd4IjwmdGjwl3ggyQ0lRLjEyODczLjY4NDYzLklRX0VCSVREQS5JUV9DUS42LzMwLzIwMjAuTC4uVVNELkgFAAAAAAAAAAgAAAAUKEludmFsaWQgSWRlbnRpZmllcilj420XPCXeCPuQURw8Jd4IPUNJUS4xMjg3My42ODQ2My5JUV9OSV8xWVJfQU5OX0dST1dUSC5JUV9DUS42LzMwLzIwMjAuTC4uVVNELkgFAAAAAAAAAAgAAAAUKEludmFsaWQgSWRlbnRpZmllcilj420XPCXe</t>
  </si>
  <si>
    <t>CIDinBo8Jd4IOkNJUS4xMjg3My42ODQ2My5JUV9UT1RBTF9SRVZFTlVFLklRX0xUTS42LzMwLzIwMjAuTC4uVVNELkgFAAAAAAAAAAgAAAAUKEludmFsaWQgSWRlbnRpZmllcilj420XPCXeCIDinBo8Jd4IRUNJUS4xMjg3My42ODQ2My5JUV9UT1RBTF9SRVZfMVlSX0FOTl9HUk9XVEguSVFfQ1EuMTIvMzEvMjAxOS5MLi5VU0QuSAUAAAAAAAAACAAAABQoSW52YWxpZCBJZGVudGlmaWVyKWPjbRc8Jd4IjwmdGjwl3gg0Q0lRLjEyODczLjY4NDYzLklRX0VCSVREQS5JUV9MVE0uMTIvMzEvMjAxOS5MLi5VU0QuSAUAAAAAAAAACAAAABQoSW52YWxpZCBJZGVudGlmaWVyKWPjbRc8Jd4IURpRHDwl3gg+Q0lRLjEyODczLjY4NDYzLklRX05JXzFZUl9BTk5fR1JPV1RILklRX0NRLjEyLzMxLzIwMTkuTC4uVVNELkgFAAAAAAAAAAgAAAAUKEludmFsaWQgSWRlbnRpZmllcilj420XPCXeCI8JnRo8Jd4IL0NJUS4xMjg3My42ODQ2My5JUV9OSS5JUV9DUS4xMi8zMS8yMDE5LkwuLlVTRC5IBQAAAAAAAAAIAAAAFChJbnZhbGlkIElkZW50aWZpZXIpY+NtFzwl3giPCZ0aPCXeCENDSVEuMTI4NzMuNjg0NjMuSVFfUkVUVVJOX0lOVkVTVEVEX0NBUElUQUwuSVFfQ1EuNi8zMC8yMDIwLkwuLlVTRC5IBQAAAAAAAAAIAAAAFChJbnZhbGlkIElkZW50aWZpZXIpY+NtFzwl3giA4pwaPCXeCD5DSVEuMTI4NzMuNjg0NjMu</t>
  </si>
  <si>
    <t>SVFfTklfMVlSX0FOTl9HUk9XVEguSVFfTFRNLjYvMzAvMjAyMC5MLi5VU0QuSAUAAAAAAAAACAAAABQoSW52YWxpZCBJZGVudGlmaWVyKWPjbRc8Jd4IgOKcGjwl3ggvQ0lRLjEyODczLjY4NDYzLklRX05JLklRX0xUTS42LzMwLzIwMjAuTC4uVVNELkgFAAAAAAAAAAgAAAAUKEludmFsaWQgSWRlbnRpZmllcilj420XPCXeCIDinBo8Jd4IM0NJUS4xMjg3My42ODQ2My5JUV9FQklUREEuSVFfTFRNLjYvMzAvMjAyMC5MLi5VU0QuSAUAAAAAAAAACAAAABQoSW52YWxpZCBJZGVudGlmaWVyKWPjbRc8Jd4I+5BRHDwl3ghEQ0lRLjEyODczLjY4NDYzLklRX1JFVFVSTl9JTlZFU1RFRF9DQVBJVEFMLklRX0xUTS42LzMwLzIwMjAuTC4uVVNELkgFAAAAAAAAAAgAAAAUKEludmFsaWQgSWRlbnRpZmllcilj420XPCXeCIDinBo8Jd4ILkNJUS4xMjg3My42ODQ2My5JUV9OSS5JUV9DUS42LzMwLzIwMjAuTC4uVVNELkgFAAAAAAAAAAgAAAAUKEludmFsaWQgSWRlbnRpZmllcilj420XPCXeCIDinBo8Jd4IRENJUS4xMjg3My42ODQ2My5JUV9UT1RBTF9SRVZfMVlSX0FOTl9HUk9XVEguSVFfQ1EuNi8zMC8yMDIwLkwuLlVTRC5IBQAAAAAAAAAIAAAAFChJbnZhbGlkIElkZW50aWZpZXIpY+NtFzwl3giA4pwaPCXeCD5DSVEuMTI4NzMuNjg0NjMuSVFfTklfMVlSX0FOTl9HUk9XVEguSVFfTFRNLjMvMzEvMjAxNy5M</t>
  </si>
  <si>
    <t>Li5VU0QuSAUAAAAAAAAACAAAABQoSW52YWxpZCBJZGVudGlmaWVyKWPjbRc8Jd4IQPibGjwl3gg6Q0lRLjEyODczLjY4NDYzLklRX1RPVEFMX1JFVkVOVUUuSVFfTFRNLjMvMzEvMjAxNy5MLi5VU0QuSAUAAAAAAAAACAAAABQoSW52YWxpZCBJZGVudGlmaWVyKWPjbRc8Jd4IQPibGjwl3gg+Q0lRLjEyODczLjY4NDYzLklRX05JXzFZUl9BTk5fR1JPV1RILklRX0NRLjEyLzMxLzIwMjQuTC4uVVNELkgFAAAAAAAAAAgAAAAUKEludmFsaWQgSWRlbnRpZmllcilj420XPCXeCLzmmho8Jd4IPUNJUS4xMjg3My42ODQ2My5JUV9OSV8xWVJfQU5OX0dST1dUSC5JUV9DUS42LzMwLzIwMjUuTC4uVVNELkgFAAAAAAAAAAgAAAAUKEludmFsaWQgSWRlbnRpZmllcilj420XPCXeCKe/mho8Jd4IPUNJUS4xMjg3My42ODQ2My5JUV9OSV8xWVJfQU5OX0dST1dUSC5JUV9DUS4zLzMxLzIwMjUuTC4uVVNELkgFAAAAAAAAAAgAAAAUKEludmFsaWQgSWRlbnRpZmllcilj420XPCXeCKe/mho8Jd4IPUNJUS4xMjg3My42ODQ2My5JUV9OSV8xWVJfQU5OX0dST1dUSC5JUV9DUS45LzMwLzIwMjUuTC4uVVNELkgFAAAAAAAAAAgAAAAUKEludmFsaWQgSWRlbnRpZmllcilj420XPCXeCKe/mho8Jd4IOUNJUS4xMjg3My42ODQ2My5JUV9UT1RBTF9SRVZFTlVFLklRX0NRLjYvMzAvMjAyMC5MLi5VU0QuSAUAAAAAAAAACAAAABQo</t>
  </si>
  <si>
    <t>SW52YWxpZCBJZGVudGlmaWVyKWPjbRc8Jd4IjwmdGjwl3gg9Q0lRLjEyODczLjY4NDYzLklRX05JXzFZUl9BTk5fR1JPV1RILklRX0NRLjMvMzEvMjAxNy5MLi5VU0QuSAUAAAAAAAAACAAAABQoSW52YWxpZCBJZGVudGlmaWVyKWPjbRc8Jd4IQPibGjwl3ggyQ0lRLjEyODczLjY4NDYzLklRX0VCSVREQS5JUV9DUS4zLzMxLzIwMTcuTC4uVVNELkgFAAAAAAAAAAgAAAAUKEludmFsaWQgSWRlbnRpZmllcilj420XPCXeCGAIUhw8Jd4IRENJUS4xMjg3My42ODQ2My5JUV9UT1RBTF9SRVZfMVlSX0FOTl9HUk9XVEguSVFfQ1EuMy8zMS8yMDE3LkwuLlVTRC5IBQAAAAAAAAAIAAAAFChJbnZhbGlkIElkZW50aWZpZXIpY+NtFzwl3ggwH5waPCXeCDNDSVEuMTI4NzMuNjg0NjMuSVFfRUJJVERBLklRX0xUTS4zLzMxLzIwMTcuTC4uVVNELkgFAAAAAAAAAAgAAAAUKEludmFsaWQgSWRlbnRpZmllcilj420XPCXeCGAIUhw8Jd4IOUNJUS4xMjg3My42ODQ2My5JUV9UT1RBTF9SRVZFTlVFLklRX0NRLjMvMzEvMjAxNy5MLi5VU0QuSAUAAAAAAAAACAAAABQoSW52YWxpZCBJZGVudGlmaWVyKWPjbRc8Jd4IMB+cGjwl3ghEQ0lRLjEyODczLjY4NDYzLklRX1JFVFVSTl9JTlZFU1RFRF9DQVBJVEFMLklRX0xUTS4zLzMxLzIwMTcuTC4uVVNELkgFAAAAAAAAAAgAAAAUKEludmFsaWQgSWRlbnRpZmllcilj420XPCXe</t>
  </si>
  <si>
    <t>CDAfnBo8Jd4IL0NJUS4xMjg3My42ODQ2My5JUV9OSS5JUV9MVE0uMy8zMS8yMDE3LkwuLlVTRC5IBQAAAAAAAAAIAAAAFChJbnZhbGlkIElkZW50aWZpZXIpY+NtFzwl3ghA+JsaPCXeCERDSVEuMTI4NzMuNjg0NjMuSVFfUkVUVVJOX0lOVkVTVEVEX0NBUElUQUwuSVFfTFRNLjkvMzAvMjAyNS5MLi5VU0QuSAUAAAAAAAAACAAAABQoSW52YWxpZCBJZGVudGlmaWVyKWPjbRc8Jd4IjJiaGjwl3ghFQ0lRLjEyODczLjY4NDYzLklRX1JFVFVSTl9JTlZFU1RFRF9DQVBJVEFMLklRX0xUTS4xMi8zMS8yMDI0LkwuLlVTRC5IBQAAAAAAAAAIAAAAFChJbnZhbGlkIElkZW50aWZpZXIpY+NtFzwl3giMmJoaPCXeCENDSVEuMTI4NzMuNjg0NjMuSVFfUkVUVVJOX0lOVkVTVEVEX0NBUElUQUwuSVFfQ1EuMy8zMS8yMDI1LkwuLlVTRC5IBQAAAAAAAAAIAAAAFChJbnZhbGlkIElkZW50aWZpZXIpY+NtFzwl3giMmJoaPCXeCENDSVEuMTI4NzMuNjg0NjMuSVFfUkVUVVJOX0lOVkVTVEVEX0NBUElUQUwuSVFfQ1EuOS8zMC8yMDI1LkwuLlVTRC5IBQAAAAAAAAAIAAAAFChJbnZhbGlkIElkZW50aWZpZXIpY+NtFzwl3giMmJoaPCXeCERDSVEuMTI4NzMuNjg0NjMuSVFfUkVUVVJOX0lOVkVTVEVEX0NBUElUQUwuSVFfQ1EuMTIvMzEvMjAyNC5MLi5VU0QuSAUAAAAAAAAACAAAABQoSW52YWxpZCBJZGVudGlmaWVyKWPj</t>
  </si>
  <si>
    <t>bRc8Jd4IjJiaGjwl3ghDQ0lRLjEyODczLjY4NDYzLklRX1JFVFVSTl9JTlZFU1RFRF9DQVBJVEFMLklRX0NRLjMvMzEvMjAxNy5MLi5VU0QuSAUAAAAAAAAACAAAABQoSW52YWxpZCBJZGVudGlmaWVyKWPjbRc8Jd4IMB+cGjwl3gguQ0lRLjEyODczLjY4NDYzLklRX05JLklRX0NRLjMvMzEvMjAxNy5MLi5VU0QuSAUAAAAAAAAACAAAABQoSW52YWxpZCBJZGVudGlmaWVyKWPjbRc8Jd4IMB+cGjwl3gguQ0lRLjEyODczLjY4NDYzLklRX05JLklRX0NRLjMvMzEvMjAyMC5MLi5VU0QuSAUAAAAAAAAACAAAABQoSW52YWxpZCBJZGVudGlmaWVyKWPjbRc8Jd4ID9GbGjwl3ggzQ0lRLjEyODczLjY4NDYzLklRX0VCSVREQS5JUV9MVE0uMy8zMS8yMDIwLkwuLlVTRC5IBQAAAAAAAAAIAAAAFChJbnZhbGlkIElkZW50aWZpZXIpY+NtFzwl3ghgCFIcPCXeCD1DSVEuMTI4NzMuNjg0NjMuSVFfTklfMVlSX0FOTl9HUk9XVEguSVFfQ1EuMy8zMS8yMDIwLkwuLlVTRC5IBQAAAAAAAAAIAAAAFChJbnZhbGlkIElkZW50aWZpZXIpY+NtFzwl3ggP0ZsaPCXeCENDSVEuMTI4NzMuNjg0NjMuSVFfUkVUVVJOX0lOVkVTVEVEX0NBUElUQUwuSVFfQ1EuMy8zMS8yMDIwLkwuLlVTRC5IBQAAAAAAAAAIAAAAFChJbnZhbGlkIElkZW50aWZpZXIpY+NtFzwl3ggP0ZsaPCXeCERDSVEuMTI4NzMuNjg0NjMuSVFfUkVUVVJOX0lO</t>
  </si>
  <si>
    <t>VkVTVEVEX0NBUElUQUwuSVFfTFRNLjYvMzAvMjAyNS5MLi5VU0QuSAUAAAAAAAAACAAAABQoSW52YWxpZCBJZGVudGlmaWVyKWPjbRc8Jd4IjJiaGjwl3ghEQ0lRLjEyODczLjY4NDYzLklRX1JFVFVSTl9JTlZFU1RFRF9DQVBJVEFMLklRX0xUTS4zLzMxLzIwMjUuTC4uVVNELkgFAAAAAAAAAAgAAAAUKEludmFsaWQgSWRlbnRpZmllcilj420XPCXeCIyYmho8Jd4IQ0NJUS4xMjg3My42ODQ2My5JUV9SRVRVUk5fSU5WRVNURURfQ0FQSVRBTC5JUV9DUS42LzMwLzIwMjUuTC4uVVNELkgFAAAAAAAAAAgAAAAUKEludmFsaWQgSWRlbnRpZmllcilj420XPCXeCIyYmho8Jd4IRENJUS4xMjg3My42ODQ2My5JUV9SRVRVUk5fSU5WRVNURURfQ0FQSVRBTC5JUV9MVE0uMy8zMS8yMDIwLkwuLlVTRC5IBQAAAAAAAAAIAAAAFChJbnZhbGlkIElkZW50aWZpZXIpY+NtFzwl3ggP0ZsaPCXeCERDSVEuMTI4NzMuNjg0NjMuSVFfVE9UQUxfUkVWXzFZUl9BTk5fR1JPV1RILklRX0NRLjMvMzEvMjAyMC5MLi5VU0QuSAUAAAAAAAAACAAAABQoSW52YWxpZCBJZGVudGlmaWVyKWPjbRc8Jd4ID9GbGjwl3ggyQ0lRLjEyODczLjY4NDYzLklRX0VCSVREQS5JUV9DUS4zLzMxLzIwMjAuTC4uVVNELkgFAAAAAAAAAAgAAAAUKEludmFsaWQgSWRlbnRpZmllcilj420XPCXeCGAIUhw8Jd4IL0NJUS4xMjg3My42ODQ2My5JUV9O</t>
  </si>
  <si>
    <t>SS5JUV9MVE0uMy8zMS8yMDIwLkwuLlVTRC5IBQAAAAAAAAAIAAAAFChJbnZhbGlkIElkZW50aWZpZXIpY+NtFzwl3ghA+JsaPCXeCDpDSVEuMTI4NzMuNjg0NjMuSVFfVE9UQUxfUkVWRU5VRS5JUV9MVE0uMy8zMS8yMDIwLkwuLlVTRC5IBQAAAAAAAAAIAAAAFChJbnZhbGlkIElkZW50aWZpZXIpY+NtFzwl3ggP0ZsaPCXeCD5DSVEuMTI4NzMuNjg0NjMuSVFfTklfMVlSX0FOTl9HUk9XVEguSVFfTFRNLjMvMzEvMjAyMC5MLi5VU0QuSAUAAAAAAAAACAAAABQoSW52YWxpZCBJZGVudGlmaWVyKWPjbRc8Jd4ID9GbGjwl3gg5Q0lRLjEyODczLjY4NDYzLklRX1RPVEFMX1JFVkVOVUUuSVFfQ1EuMy8zMS8yMDIwLkwuLlVTRC5IBQAAAAAAAAAIAAAAFChJbnZhbGlkIElkZW50aWZpZXIpY+NtFzwl3ggP0ZsaPCXeCB9DSVEuMTI4NzMuNjg0NjMuSVFfQ09NUEFOWV9OQU1FBQAAAAAAAAAIAAAAFChJbnZhbGlkIElkZW50aWZpZXIpY+NtFzwl3ght8TMZPCXeCERDSVEuMTI4NzMuNjg0NjMuSVFfUkVUVVJOX0lOVkVTVEVEX0NBUElUQUwuSVFfQ1EuMTIvMzEvMjAwOS5MLi5VU0QuSAUAAAAAAAAACAAAABQoSW52YWxpZCBJZGVudGlmaWVyKZdB3Rc8Jd4IjP8AHDwl3gg7Q0lRLjEyODczLjY4NDYzLklRX1RPVEFMX1JFVkVOVUUuSVFfTFRNLjEyLzMxLzIwMDkuTC4uVVNELkgFAAAAAAAAAAgAAAAUKEludmFs</t>
  </si>
  <si>
    <t>aWQgSWRlbnRpZmllcimXQd0XPCXeCIz/ABw8Jd4IMENJUS4xMjg3My42ODQ2My5JUV9OSS5JUV9MVE0uMTIvMzEvMjAwOS5MLi5VU0QuSAUAAAAAAAAACAAAABQoSW52YWxpZCBJZGVudGlmaWVyKZdB3Rc8Jd4IjP8AHDwl3ggzQ0lRLjEyODczLjY4NDYzLklRX0VCSVREQS5JUV9MVE0uNi8zMC8yMDEwLkwuLlVTRC5IBQAAAAAAAAAIAAAAFChJbnZhbGlkIElkZW50aWZpZXIpl0HdFzwl3giM/wAcPCXeCDtDSVFSQU5HRS5DT1AuSVFfUFJJQ0VEQVRFLi4xMS8xMi8yMDI1Li4uREVTQy5XLklRX1BSSUNFREFURQUAAAABAAAACAAAABIoSW52YWxpZCBFbmQgRGF0ZSnZwmQqPSXeCNnCZCo9Jd4IRkNJUVJBTkdFVi5YT00uSVFfQ0xPU0VQUklDRV9BREouLjExLzEyLzIwMjUuLi5ERVNDLlcuSVFfQ0xPU0VQUklDRV9BREoFAAAAAQAAAAgAAAASKEludmFsaWQgRW5kIERhdGUp2cJkKj0l3gjZwmQqPSXeCD5DSVFSQU5HRVYuXkhHLklRX0NMT1NFUFJJQ0UuLjExLzEyLzIwMjUuLi5ERVNDLlcuSVFfQ0xPU0VQUklDRQUAAAABAAAACAAAABIoSW52YWxpZCBFbmQgRGF0ZSnZwmQqPSXeCNnCZCo9Jd4IRkNJUVJBTkdFVi5DVlguSVFfQ0xPU0VQUklDRV9BREouLjExLzEyLzIwMjUuLi5ERVNDLlcuSVFfQ0xPU0VQUklDRV9BREoFAAAAAQAAAAgAAAASKEludmFsaWQgRW5kIERhdGUp2cJkKj0l3gjZwmQqPSXe</t>
  </si>
  <si>
    <t>Q0lRLlhPTS5JUV9FQklUREEuLjMvMzEvMjAxNy5MLi5VU0QuSAEAAABCMwYAAgAAAAUyNzY1OAEIAAAABQAAAAExAQAAAAoxODg2NDc2NjA2AwAAAAMxNjACAAAABDQwNTEEAAAAATAHAAAACTMvMzEvMjAxNwgAAAAJMy8zMS8yMDE3CQAAAAEw5OlkKj0l3gjk6WQqPSXeCCVDSVEuQ1ZYLklRX0VCSVREQS4uMy8zMS8yMDE3LkwuLlVTRC5IAQAAAMqAAQACAAAABTE2NjI2AQgAAAAFAAAAATEBAAAACjE4ODY2MTcyMTIDAAAAAzE2MAIAAAAENDA1MQQAAAABMAcAAAAJMy8zMS8yMDE3CAAAAAkzLzMxLzIwMTcJAAAAATDk6WQqPSXeCOTpZCo9Jd4IJUNJUS5FT0cuSVFfRUJJVERBLi4zLzMxLzIwMTcuTC4uVVNELkgBAAAAXB0EAAIAAAAIMzUwNC4wNzUBCAAAAAUAAAABMQEAAAAKMTg4NjMyNDA4NwMAAAADMTYwAgAAAAQ0MDUxBAAAAAEwBwAAAAkzLzMxLzIwMTcIAAAACTMvMzEvMjAxNwkAAAABMOTpZCo9Jd4I5OlkKj0l3gglQ0lRLkNPUC5JUV9FQklUREEuLjMvMzEvMjAxNy5MLi5VU0QuSAEAAABPhgQAAgAAAAQ2NjUzAQgAAAAFAAAAATEBAAAACjE4ODY3MzIxMjkDAAAAAzE2MAIAAAAENDA1MQQAAAABMAcAAAAJMy8zMS8yMDE3CAAAAAkzLzMxLzIwMTcJAAAAATDk6WQqPSXeCOTpZCo9Jd4IJUNJUS5EVk4uSVFfRUJJVERBLi4zLzMxLzIwMTcuTC4uVVNELkgBAAAADhEEAAIAAAAEMjQ0MgEIAAAA</t>
  </si>
  <si>
    <t>BQAAAAExAQAAAAoxODk4MTEwNjM4AwAAAAMxNjACAAAABDQwNTEEAAAAATAHAAAACTMvMzEvMjAxNwgAAAAJMy8zMS8yMDE3CQAAAAEw5OlkKj0l3gjk6WQqPSXeCCRDSVEuQlAuSVFfRUJJVERBLi4zLzMxLzIwMTcuTC4uVVNELkgBAAAA4gQGAAIAAAAFMTk3MjYBCAAAAAUAAAABMQEAAAAKMTg4NTgyMTU2NwMAAAADMTYwAgAAAAQ0MDUxBAAAAAEwBwAAAAkzLzMxLzIwMTcIAAAACTMvMzEvMjAxNwkAAAABMOTpZCo9Jd4I5OlkKj0l3gglQ0lRLkNWWC5JUV9FQklUREEuLjMvMzEvMjAxNi5MLi5VU0QuSAEAAADKgAEAAgAAAAUxNTg2MwEIAAAABQAAAAExAQAAAAoxODQwMzkzODIxAwAAAAMxNjACAAAABDQwNTEEAAAAATAHAAAACTMvMzEvMjAxNggAAAAJMy8zMS8yMDE2CQAAAAEw5OlkKj0l3gjk6WQqPSXeCCVDSVEuRU9HLklRX0VCSVREQS4uMy8zMS8yMDE2LkwuLlVTRC5IAQAAAFwdBAACAAAACDI3OTUuNTA3AQgAAAAFAAAAATEBAAAACjE4NDA5NjQ0ODcDAAAAAzE2MAIAAAAENDA1MQQAAAABMAcAAAAJMy8zMS8yMDE2CAAAAAkzLzMxLzIwMTYJAAAAATDk6WQqPSXeCOTpZCo9Jd4IJUNJUS5YT00uSVFfRUJJVERBLi4zLzMxLzIwMTYuTC4uVVNELkgBAAAAQjMGAAIAAAAFMjc3MzgBCAAAAAUAAAABMQEAAAAKMTg4NjQ3NjgwMwMAAAADMTYwAgAAAAQ0MDUxBAAAAAEwBwAAAAkzLzMxLzIwMTYI</t>
  </si>
  <si>
    <t>AAAACTMvMzEvMjAxNgkAAAABMOTpZCo9Jd4I5OlkKj0l3gglQ0lRLkRWTi5JUV9FQklUREEuLjMvMzEvMjAxNi5MLi5VU0QuSAEAAAAOEQQAAgAAAAQyNzg1AQgAAAAFAAAAATEBAAAACjE4NDAxNzkxMDcDAAAAAzE2MAIAAAAENDA1MQQAAAABMAcAAAAJMy8zMS8yMDE2CAAAAAkzLzMxLzIwMTYJAAAAATDk6WQqPSXeCOTpZCo9Jd4IJUNJUS5DT1AuSVFfRUJJVERBLi4zLzMxLzIwMTYuTC4uVVNELkgBAAAAT4YEAAIAAAAENTI0MgEIAAAABQAAAAExAQAAAAoxODQwNDI3OTY5AwAAAAMxNjACAAAABDQwNTEEAAAAATAHAAAACTMvMzEvMjAxNggAAAAJMy8zMS8yMDE2CQAAAAEw5OlkKj0l3gjk6WQqPSXeCCRDSVEuQlAuSVFfRUJJVERBLi4zLzMxLzIwMTYuTC4uVVNELkgBAAAA4gQGAAIAAAAFMTY4MTcBCAAAAAUAAAABMQEAAAAKMTgzOTQwOTQzNgMAAAADMTYwAgAAAAQ0MDUxBAAAAAEwBwAAAAkzLzMxLzIwMTYIAAAACTMvMzEvMjAxNgkAAAABMOTpZCo9Jd4I5OlkKj0l3gglQ0lRLkVPRy5JUV9FQklUREEuLjMvMzEvMjAxNS5MLi5VU0QuSAEAAABcHQQAAgAAAAg4MTQ5LjgzOAEIAAAABQAAAAExAQAAAAoxNzg5NzExNzIyAwAAAAMxNjACAAAABDQwNTEEAAAAATAHAAAACTMvMzEvMjAxNQgAAAAJMy8zMS8yMDE1CQAAAAEw5OlkKj0l3gjk6WQqPSXeCCVDSVEuQ1ZYLklRX0VCSVREQS4uMy8zMS8y</t>
  </si>
  <si>
    <t>MDE1LkwuLlVTRC5IAQAAAMqAAQACAAAABTMyMTE3AQgAAAAFAAAAATEBAAAACjE3ODk4NTQ4OTQDAAAAAzE2MAIAAAAENDA1MQQAAAABMAcAAAAJMy8zMS8yMDE1CAAAAAkzLzMxLzIwMTUJAAAAATDk6WQqPSXeCOTpZCo9Jd4IJUNJUS5DT1AuSVFfRUJJVERBLi4zLzMxLzIwMTUuTC4uVVNELkgBAAAAT4YEAAIAAAAFMTU2NTYBCAAAAAUAAAABMQEAAAAKMTc4OTM0NjM5MwMAAAADMTYwAgAAAAQ0MDUxBAAAAAEwBwAAAAkzLzMxLzIwMTUIAAAACTMvMzEvMjAxNQkAAAABMOTpZCo9Jd4I5OlkKj0l3gglQ0lRLlhPTS5JUV9FQklUREEuLjMvMzEvMjAxNS5MLi5VU0QuSAEAAABCMwYAAgAAAAU0NTA3MAEIAAAABQAAAAExAQAAAAoxNzg5NjExMzM5AwAAAAMxNjACAAAABDQwNTEEAAAAATAHAAAACTMvMzEvMjAxNQgAAAAJMy8zMS8yMDE1CQAAAAEw5OlkKj0l3gjk6WQqPSXeCCRDSVEuQlAuSVFfRUJJVERBLi4zLzMxLzIwMTUuTC4uVVNELkgBAAAA4gQGAAIAAAAFMjYzNjYBCAAAAAUAAAABMQEAAAAKMTgwMDM1OTA5NgMAAAADMTYwAgAAAAQ0MDUxBAAAAAEwBwAAAAkzLzMxLzIwMTUIAAAACTMvMzEvMjAxNQkAAAABMOTpZCo9Jd4I5OlkKj0l3gglQ0lRLkRWTi5JUV9FQklUREEuLjMvMzEvMjAxNS5MLi5VU0QuSAEAAAAOEQQAAgAAAAQ4NDg2AQgAAAAFAAAAATEBAAAACjE4MDE2Mjc3NjYDAAAAAzE2</t>
  </si>
  <si>
    <t>MAIAAAAENDA1MQQAAAABMAcAAAAJMy8zMS8yMDE1CAAAAAkzLzMxLzIwMTUJAAAAATDk6WQqPSXeCOTpZCo9Jd4IJUNJUS5YT00uSVFfRUJJVERBLi4zLzMxLzIwMTkuTC4uVVNELkgBAAAAQjMGAAIAAAAFMzc3NzcBCAAAAAUAAAABMQEAAAAKMjAzMzc0NDIyMgMAAAADMTYwAgAAAAQ0MDUxBAAAAAEwBwAAAAkzLzMxLzIwMTkIAAAACTMvMzEvMjAxOQkAAAABMOTpZCo9Jd4Imk3fMT8l3gglQ0lRLkNWWC5JUV9FQklUREEuLjMvMzEvMjAxOS5MLi5VU0QuSAEAAADKgAEAAgAAAAUzMzE4MQEIAAAABQAAAAExAQAAAAoyMDMzNzI4MzQzAwAAAAMxNjACAAAABDQwNTEEAAAAATAHAAAACTMvMzEvMjAxOQgAAAAJMy8zMS8yMDE5CQAAAAEw5OlkKj0l3giaTd8xPyXeCCVDSVEuQ09QLklRX0VCSVREQS4uMy8zMS8yMDE5LkwuLlVTRC5IAQAAAE+GBAACAAAABTE1NzgzAQgAAAAFAAAAATEBAAAACjIwMzM0NjY3MDMDAAAAAzE2MAIAAAAENDA1MQQAAAABMAcAAAAJMy8zMS8yMDE5CAAAAAkzLzMxLzIwMTkJAAAAATDk6WQqPSXeCJpN3zE/Jd4IJUNJUS5EVk4uSVFfRUJJVERBLi4zLzMxLzIwMTkuTC4uVVNELkgBAAAADhEEAAIAAAAEMjMxMAEIAAAABQAAAAExAQAAAAoyMDQ5MDA0ODA3AwAAAAMxNjACAAAABDQwNTEEAAAAATAHAAAACTMvMzEvMjAxOQgAAAAJMy8zMS8yMDE5CQAAAAEw5OlkKj0l3gixdN8x</t>
  </si>
  <si>
    <t>PyXeCCRDSVEuQlAuSVFfRUJJVERBLi4zLzMxLzIwMTkuTC4uVVNELkgBAAAA4gQGAAIAAAAFMzM2NjcBCAAAAAUAAAABMQEAAAAKMjAzMTA3NTQ1MwMAAAADMTYwAgAAAAQ0MDUxBAAAAAEwBwAAAAkzLzMxLzIwMTkIAAAACTMvMzEvMjAxOQkAAAABMOTpZCo9Jd4Imk3fMT8l3gglQ0lRLkVPRy5JUV9FQklUREEuLjMvMzEvMjAxOS5MLi5VU0QuSAEAAABcHQQAAgAAAAg4MTMwLjQxNwEIAAAABQAAAAExAQAAAAoyMDM0MDIwMDk0AwAAAAMxNjACAAAABDQwNTEEAAAAATAHAAAACTMvMzEvMjAxOQgAAAAJMy8zMS8yMDE5CQAAAAEw5OlkKj0l3gjk6WQqPSXeCCVDSVEuRU9HLklRX0VCSVREQS4uMy8zMS8yMDE4LkwuLlVTRC5IAQAAAFwdBAACAAAACDU0ODMuMTU1AQgAAAAFAAAAATEBAAAACjE5NTkxNTc2NzQDAAAAAzE2MAIAAAAENDA1MQQAAAABMAcAAAAJMy8zMS8yMDE4CAAAAAkzLzMxLzIwMTgJAAAAATDk6WQqPSXeCOTpZCo9Jd4IJENJUS5CUC5JUV9FQklUREEuLjMvMzEvMjAxOC5MLi5VU0QuSAEAAADiBAYAAgAAAAUyNzIwNAEIAAAABQAAAAExAQAAAAoxOTU3OTI5MjIwAwAAAAMxNjACAAAABDQwNTEEAAAAATAHAAAACTMvMzEvMjAxOAgAAAAJMy8zMS8yMDE4CQAAAAEw5OlkKj0l3ggK0OIxPyXeCCVDSVEuQ1ZYLklRX0VCSVREQS4uMy8zMS8yMDE4LkwuLlVTRC5IAQAAAMqAAQACAAAABTI0</t>
  </si>
  <si>
    <t>MTE2AQgAAAAFAAAAATEBAAAACjE5NTk0OTA4MTgDAAAAAzE2MAIAAAAENDA1MQQAAAABMAcAAAAJMy8zMS8yMDE4CAAAAAkzLzMxLzIwMTgJAAAAATDk6WQqPSXeCArQ4jE/Jd4IJUNJUS5DT1AuSVFfRUJJVERBLi4zLzMxLzIwMTguTC4uVVNELkgBAAAAT4YEAAIAAAAFMTA5NDIBCAAAAAUAAAABMQEAAAAKMTk1OTQ3ODkxOQMAAAADMTYwAgAAAAQ0MDUxBAAAAAEwBwAAAAkzLzMxLzIwMTgIAAAACTMvMzEvMjAxOAkAAAABMOTpZCo9Jd4ICtDiMT8l3gglQ0lRLlhPTS5JUV9FQklUREEuLjMvMzEvMjAxOC5MLi5VU0QuSAEAAABCMwYAAgAAAAUzMjcyMAEIAAAABQAAAAExAQAAAAoxOTU5NTAxNTAyAwAAAAMxNjACAAAABDQwNTEEAAAAATAHAAAACTMvMzEvMjAxOAgAAAAJMy8zMS8yMDE4CQAAAAEw5OlkKj0l3ggK0OIxPyXeCCVDSVEuRFZOLklRX0VCSVREQS4uMy8zMS8yMDE4LkwuLlVTRC5IAQAAAA4RBAACAAAABDIyMTQBCAAAAAUAAAABMQEAAAAKMTk3NDY5ODM3OQMAAAADMTYwAgAAAAQ0MDUxBAAAAAEwBwAAAAkzLzMxLzIwMTgIAAAACTMvMzEvMjAxOAkAAAABMOTpZCo9Jd4ICtDiMT8l3gglQ0lRLkNPUC5JUV9FQklUREEuLjMvMzEvMjAyMi5MLi5VU0QuSAEAAABPhgQAAgAAAAUyNTU2OQEIAAAABQAAAAExAQAAAAstMjA0NzI1MDY2MwMAAAADMTYwAgAAAAQ0MDUxBAAAAAEwBwAAAAkzLzMx</t>
  </si>
  <si>
    <t>LzIwMjIIAAAACTMvMzEvMjAyMgkAAAABMOTpZCo9Jd4ILlvaMT8l3gglQ0lRLlhPTS5JUV9FQklUREEuLjMvMzEvMjAyMi5MLi5VU0QuSAEAAABCMwYAAgAAAAU1Mzg5NQEIAAAABQAAAAExAQAAAAstMjA0Nzg5MDU1NwMAAAADMTYwAgAAAAQ0MDUxBAAAAAEwBwAAAAkzLzMxLzIwMjIIAAAACTMvMzEvMjAyMgkAAAABMOTpZCo9Jd4ILlvaMT8l3gglQ0lRLkVPRy5JUV9FQklUREEuLjMvMzEvMjAyMi5MLi5VU0QuSAEAAABcHQQAAgAAAAQ5NjQwAQgAAAAFAAAAATEBAAAACy0yMDQ3NDczNjAwAwAAAAMxNjACAAAABDQwNTEEAAAAATAHAAAACTMvMzEvMjAyMggAAAAJMy8zMS8yMDIyCQAAAAEw5OlkKj0l3gj9M9oxPyXeCCVDSVEuRFZOLklRX0VCSVREQS4uMy8zMS8yMDIyLkwuLlVTRC5IAQAAAA4RBAACAAAABDY2NzMBCAAAAAUAAAABMQEAAAALLTIwMzU4NzEzNTgDAAAAAzE2MAIAAAAENDA1MQQAAAABMAcAAAAJMy8zMS8yMDIyCAAAAAkzLzMxLzIwMjIJAAAAATDk6WQqPSXeCC5b2jE/Jd4IJUNJUS5DVlguSVFfRUJJVERBLi4zLzMxLzIwMjIuTC4uVVNELkgBAAAAyoABAAIAAAAFMzgyNTYBCAAAAAUAAAABMQEAAAALLTIwMzU3MDY3NjQDAAAAAzE2MAIAAAAENDA1MQQAAAABMAcAAAAJMy8zMS8yMDIyCAAAAAkzLzMxLzIwMjIJAAAAATDk6WQqPSXeCC5b2jE/Jd4IJENJUS5CUC5JUV9FQklUREEu</t>
  </si>
  <si>
    <t>LjMvMzEvMjAyMi5MLi5VU0QuSAEAAADiBAYAAgAAAAUyNTI4MAEIAAAABQAAAAExAQAAAAstMjA0ODE1MTIyMAMAAAADMTYwAgAAAAQ0MDUxBAAAAAEwBwAAAAkzLzMxLzIwMjIIAAAACTMvMzEvMjAyMgkAAAABMOTpZCo9Jd4ILlvaMT8l3gglQ0lRLkVPRy5JUV9FQklUREEuLjMvMzEvMjAyMS5MLi5VU0QuSAEAAABcHQQAAgAAAAQ0MjcwAQgAAAAFAAAAATEBAAAACy0yMDk4NDk4MzYxAwAAAAMxNjACAAAABDQwNTEEAAAAATAHAAAACTMvMzEvMjAyMQgAAAAJMy8zMS8yMDIxCQAAAAEw5OlkKj0l3gimA90xPyXeCCRDSVEuQlAuSVFfRUJJVERBLi4zLzMxLzIwMjEuTC4uVVNELkgBAAAA4gQGAAIAAAAFMTk2NzcBCAAAAAUAAAABMQEAAAALLTIwOTkxOTY4MzkDAAAAAzE2MAIAAAAENDA1MQQAAAABMAcAAAAJMy8zMS8yMDIxCAAAAAkzLzMxLzIwMjEJAAAAATDk6WQqPSXeCKYD3TE/Jd4IJUNJUS5YT00uSVFfRUJJVERBLi4zLzMxLzIwMjEuTC4uVVNELkgBAAAAQjMGAAIAAAAFMTg5MTIBCAAAAAUAAAABMQEAAAALLTIwOTg2Mjg1OTADAAAAAzE2MAIAAAAENDA1MQQAAAABMAcAAAAJMy8zMS8yMDIxCAAAAAkzLzMxLzIwMjEJAAAAATDk6WQqPSXeCKYD3TE/Jd4IJUNJUS5DVlguSVFfRUJJVERBLi4zLzMxLzIwMjEuTC4uVVNELkgBAAAAyoABAAIAAAAFMTIwNzUBCAAAAAUAAAABMQEAAAALLTIwOTg1</t>
  </si>
  <si>
    <t>NjM0ODADAAAAAzE2MAIAAAAENDA1MQQAAAABMAcAAAAJMy8zMS8yMDIxCAAAAAkzLzMxLzIwMjEJAAAAATDk6WQqPSXeCKYD3TE/Jd4IJUNJUS5EVk4uSVFfRUJJVERBLi4zLzMxLzIwMjEuTC4uVVNELkgBAAAADhEEAAIAAAADOTI1AQgAAAAFAAAAATEBAAAACy0yMDg2ODk4ODIwAwAAAAMxNjACAAAABDQwNTEEAAAAATAHAAAACTMvMzEvMjAyMQgAAAAJMy8zMS8yMDIxCQAAAAEw5OlkKj0l3gimA90xPyXeCCVDSVEuQ09QLklRX0VCSVREQS4uMy8zMS8yMDIxLkwuLlVTRC5IAQAAAE+GBAACAAAABDU5MjkBCAAAAAUAAAABMQEAAAALLTIwOTg0NjY4MDADAAAAAzE2MAIAAAAENDA1MQQAAAABMAcAAAAJMy8zMS8yMDIxCAAAAAkzLzMxLzIwMjEJAAAAATDk6WQqPSXeCKYD3TE/Jd4IJUNJUS5FT0cuSVFfRUJJVERBLi4zLzMxLzIwMjAuTC4uVVNELkgBAAAAXB0EAAIAAAAIODY5OC4wMzcBCAAAAAUAAAABMQEAAAAKMjA5NjA1MDU5MAMAAAADMTYwAgAAAAQ0MDUxBAAAAAEwBwAAAAkzLzMxLzIwMjAIAAAACTMvMzEvMjAyMAkAAAABMOTpZCo9Jd4I4Z/dMT8l3gglQ0lRLkNPUC5JUV9FQklUREEuLjMvMzEvMjAyMC5MLi5VU0QuSAEAAABPhgQAAgAAAAUxMjA3MwEIAAAABQAAAAExAQAAAAoyMDk2Mzc4NDY2AwAAAAMxNjACAAAABDQwNTEEAAAAATAHAAAACTMvMzEvMjAyMAgAAAAJMy8zMS8yMDIwCQAA</t>
  </si>
  <si>
    <t>AAEw5OlkKj0l3gjhn90xPyXeCCVDSVEuWE9NLklRX0VCSVREQS4uMy8zMS8yMDIwLkwuLlVTRC5IAQAAAEIzBgACAAAABTI4NDQ2AQgAAAAFAAAAATEBAAAACjIwOTU2OTg1NjIDAAAAAzE2MAIAAAAENDA1MQQAAAABMAcAAAAJMy8zMS8yMDIwCAAAAAkzLzMxLzIwMjAJAAAAATDk6WQqPSXeCOGf3TE/Jd4IJUNJUS5DVlguSVFfRUJJVERBLi4zLzMxLzIwMjAuTC4uVVNELkgBAAAAyoABAAIAAAAFMjg1NTgBCAAAAAUAAAABMQEAAAAKMjA5NjA4NjE3NAMAAAADMTYwAgAAAAQ0MDUxBAAAAAEwBwAAAAkzLzMxLzIwMjAIAAAACTMvMzEvMjAyMAkAAAABMOTpZCo9Jd4I4Z/dMT8l3gglQ0lRLkRWTi5JUV9FQklUREEuLjMvMzEvMjAyMC5MLi5VU0QuSAEAAAAOEQQAAgAAAAQyOTE3AQgAAAAFAAAAATEBAAAACy0yMTQwMDI0MDU1AwAAAAMxNjACAAAABDQwNTEEAAAAATAHAAAACTMvMzEvMjAyMAgAAAAJMy8zMS8yMDIwCQAAAAEw5OlkKj0l3gjtxt0xPyXeCCRDSVEuQlAuSVFfRUJJVERBLi4zLzMxLzIwMjAuTC4uVVNELkgBAAAA4gQGAAIAAAAFMjM5ODgBCAAAAAUAAAABMQEAAAAKMjA5MjEzODAzMgMAAAADMTYwAgAAAAQ0MDUxBAAAAAEwBwAAAAkzLzMxLzIwMjAIAAAACTMvMzEvMjAyMAkAAAABMOTpZCo9Jd4I4Z/dMT8l3gglQ0lRLlhPTS5JUV9FQklUREEuLjMvMzEvMjAxNC5MLi5VU0QuSAEAAABC</t>
  </si>
  <si>
    <t>MwYAAgAAAAU1Njc2MgEIAAAABQAAAAExAQAAAAoxNzMyOTg0MzQwAwAAAAMxNjACAAAABDQwNTEEAAAAATAHAAAACTMvMzEvMjAxNAgAAAAJMy8zMS8yMDE0CQAAAAEw5OlkKj0l3gjk6WQqPSXeCCVDSVEuRU9HLklRX0VCSVREQS4uMy8zMS8yMDE0LkwuLlVTRC5IAQAAAFwdBAACAAAACDc5MjkuNDE5AQgAAAAFAAAAATEBAAAACjE3MzMzMjE3MTEDAAAAAzE2MAIAAAAENDA1MQQAAAABMAcAAAAJMy8zMS8yMDE0CAAAAAkzLzMxLzIwMTQJAAAAATDk6WQqPSXeCOTpZCo9Jd4IJUNJUS5DT1AuSVFfRUJJVERBLi4zLzMxLzIwMTQuTC4uVVNELkgBAAAAT4YEAAIAAAAFMjE4NTIBCAAAAAUAAAABMQEAAAAKMTczMjU4MDk5MwMAAAADMTYwAgAAAAQ0MDUxBAAAAAEwBwAAAAkzLzMxLzIwMTQIAAAACTMvMzEvMjAxNAkAAAABMOTpZCo9Jd4I5OlkKj0l3gglQ0lRLkNWWC5JUV9FQklUREEuLjMvMzEvMjAxNC5MLi5VU0QuSAEAAADKgAEAAgAAAAUzOTg5NwEIAAAABQAAAAExAQAAAAoxNzMyOTQ2MjY1AwAAAAMxNjACAAAABDQwNTEEAAAAATAHAAAACTMvMzEvMjAxNAgAAAAJMy8zMS8yMDE0CQAAAAEw5OlkKj0l3gjk6WQqPSXeCCVDSVEuRFZOLklRX0VCSVREQS4uMy8zMS8yMDE0LkwuLlVTRC5IAQAAAA4RBAACAAAABDYxNzgBCAAAAAUAAAABMQEAAAAKMTczMzAwNTk5NAMAAAADMTYwAgAAAAQ0MDUxBAAA</t>
  </si>
  <si>
    <t>AAEwBwAAAAkzLzMxLzIwMTQIAAAACTMvMzEvMjAxNAkAAAABMOTpZCo9Jd4I5OlkKj0l3ggkQ0lRLkJQLklRX0VCSVREQS4uMy8zMS8yMDE0LkwuLlVTRC5IAQAAAOIEBgACAAAABTMxMzgwAQgAAAAFAAAAATEBAAAACjE3MzA2MDUxMTADAAAAAzE2MAIAAAAENDA1MQQAAAABMAcAAAAJMy8zMS8yMDE0CAAAAAkzLzMxLzIwMTQJAAAAATDk6WQqPSXeCOTpZCo9Jd4IJUNJUS5EVk4uSVFfRUJJVERBLi4zLzMxLzIwMTMuTC4uVVNELkgBAAAADhEEAAIAAAAENDUxMQEIAAAABQAAAAExAQAAAAoxNjg5ODQyNDQwAwAAAAMxNjACAAAABDQwNTEEAAAAATAHAAAACTMvMzEvMjAxMwgAAAAJMy8zMS8yMDEzCQAAAAEw5OlkKj0l3gjk6WQqPSXeCCVDSVEuWE9NLklRX0VCSVREQS4uMy8zMS8yMDEzLkwuLlVTRC5IAQAAAEIzBgACAAAABTY0MzYyAQgAAAAFAAAAATEBAAAACjE2NzU5OTA3MDYDAAAAAzE2MAIAAAAENDA1MQQAAAABMAcAAAAJMy8zMS8yMDEzCAAAAAkzLzMxLzIwMTMJAAAAATDk6WQqPSXeCOTpZCo9Jd4IJUNJUS5FT0cuSVFfRUJJVERBLi4zLzMxLzIwMTMuTC4uVVNELkgBAAAAXB0EAAIAAAAINTkyMi4xNTgBCAAAAAUAAAABMQEAAAAKMTY3NTc1MDYwNAMAAAADMTYwAgAAAAQ0MDUxBAAAAAEwBwAAAAkzLzMxLzIwMTMIAAAACTMvMzEvMjAxMwkAAAABMOTpZCo9Jd4I5OlkKj0l3gglQ0lRLkNP</t>
  </si>
  <si>
    <t>AAAAATDk6WQqPSXeCOTpZCo9Jd4ILENJUS5CUC5JUV9OSV8xWVJfQU5OX0dST1dUSC5JUV9MVE0uLkwuLlVTRC5IAQAAAOIEBgACAAAABy00NC4wMDYBCAAAAAUAAAABMQEAAAALLTE5MTg2NDY3MTMDAAAAAzE2MAIAAAAENDE5OQQAAAABMAcAAAAKMTEvMTYvMjAyNQgAAAAJOS8zMC8yMDI1CQAAAAEw5OlkKj0l3gjk6WQqPSXeCC1DSVEuRU9HLklRX05JXzFZUl9BTk5fR1JPV1RILklRX0xUTS4uTC4uVVNELkgBAAAAXB0EAAIAAAAILTIyLjU0OTEBCAAAAAUAAAABMQEAAAALLTE5MTgxNjkzMTUDAAAAAzE2MAIAAAAENDE5OQQAAAABMAcAAAAKMTEvMTYvMjAyNQgAAAAJOS8zMC8yMDI1CQAAAAEw5OlkKj0l3gjk6WQqPSXeCB5DSVEuQ09QLklRX05JLklRX0xUTS4uTC4uVVNELkgBAAAAT4YEAAIAAAAEODg1MgEIAAAABQAAAAExAQAAAAstMTkxODA0NTQyMQMAAAADMTYwAgAAAAIxNQQAAAABMAcAAAAKMTEvMTYvMjAyNQgAAAAJOS8zMC8yMDI1CQAAAAEw5OlkKj0l3gjk6WQqPSXeCB1DSVEuRFZOLklRX05JLklRX0NRLi5MLi5VU0QuSAEAAAAOEQQAAgAAAAM2ODcBCAAAAAUAAAABMQEAAAALLTE5MTgwMjkwNTkDAAAAAzE2MAIAAAACMTUEAAAAATAHAAAACjExLzE2LzIwMjUIAAAACTkvMzAvMjAyNQkAAAABMOTpZCo9Jd4I5OlkKj0l3ggdQ0lRLkVPRy5JUV9OSS5JUV9DUS4uTC4uVVNELkgBAAAA</t>
  </si>
  <si>
    <t>XB0EAAIAAAAEMTQ3MQEIAAAABQAAAAExAQAAAAstMTkxODE3MTAzNQMAAAADMTYwAgAAAAIxNQQAAAABMAcAAAAKMTEvMTYvMjAyNQgAAAAJOS8zMC8yMDI1CQAAAAEw5OlkKj0l3gjk6WQqPSXeCChDSVEuQ09QLklRX1RPVEFMX1JFVkVOVUUuSVFfQ1EuLkwuLlVTRC5IAQAAAE+GBAACAAAABTE1Mzc2AQgAAAAFAAAAATEBAAAACy0xOTE4MDQ4MTQ1AwAAAAMxNjACAAAAAjI4BAAAAAEwBwAAAAoxMS8xNi8yMDI1CAAAAAk5LzMwLzIwMjUJAAAAATDk6WQqPSXeCOTpZCo9Jd4IM0NJUS5DT1AuSVFfVE9UQUxfUkVWXzFZUl9BTk5fR1JPV1RILklRX0NRLi5MLi5VU0QuSAEAAABPhgQAAgAAAAcxNC4wNDgzAQgAAAAFAAAAATEBAAAACy0xOTE4MDQ4MTQ1AwAAAAMxNjACAAAABDQxOTQEAAAAATAHAAAACjExLzE2LzIwMjUIAAAACTkvMzAvMjAyNQkAAAABMOTpZCo9Jd4I5OlkKj0l3ggoQ0lRLkVPRy5JUV9UT1RBTF9SRVZFTlVFLklRX0NRLi5MLi5VU0QuSAEAAABcHQQAAgAAAAQ1NzQ5AQgAAAAFAAAAATEBAAAACy0xOTE4MTcxMDM1AwAAAAMxNjACAAAAAjI4BAAAAAEwBwAAAAoxMS8xNi8yMDI1CAAAAAk5LzMwLzIwMjUJAAAAATDk6WQqPSXeCOTpZCo9Jd4IHUNJUS5DVlguSVFfTkkuSVFfQ1EuLkwuLlVTRC5IAQAAAMqAAQACAAAABDM1MzkBCAAAAAUAAAABMQEAAAALLTE5MTgwOTgwNTkDAAAAAzE2</t>
  </si>
  <si>
    <t>MAIAAAACMTUEAAAAATAHAAAACjExLzE2LzIwMjUIAAAACTkvMzAvMjAyNQkAAAABMOTpZCo9Jd4I5OlkKj0l3ggdQ0lRLkJQLklRX05JLklRX0xUTS4uTC4uVVNELkgBAAAA4gQGAAIAAAAEMTUxOAEIAAAABQAAAAExAQAAAAstMTkxODY0NjcxMwMAAAADMTYwAgAAAAIxNQQAAAABMAcAAAAKMTEvMTYvMjAyNQgAAAAJOS8zMC8yMDI1CQAAAAEw5OlkKj0l3gjk6WQqPSXeCB5DSVEuRU9HLklRX05JLklRX0xUTS4uTC4uVVNELkgBAAAAXB0EAAIAAAAENTUzMAEIAAAABQAAAAExAQAAAAstMTkxODE2OTMxNQMAAAADMTYwAgAAAAIxNQQAAAABMAcAAAAKMTEvMTYvMjAyNQgAAAAJOS8zMC8yMDI1CQAAAAEw5OlkKj0l3gjk6WQqPSXeCClDSVEuRU9HLklRX1RPVEFMX1JFVkVOVUUuSVFfTFRNLi5MLi5VU0QuSAEAAABcHQQAAgAAAAUyMjY1NAEIAAAABQAAAAExAQAAAAstMTkxODE2OTMxNQMAAAADMTYwAgAAAAIyOAQAAAABMAcAAAAKMTEvMTYvMjAyNQgAAAAJOS8zMC8yMDI1CQAAAAEw5OlkKj0l3gjk6WQqPSXeCB5DSVEuQ1ZYLklRX05JLklRX0xUTS4uTC4uVVNELkgBAAAAyoABAAIAAAAFMTI3NjgBCAAAAAUAAAABMQEAAAALLTE5MTgwOTYzMjADAAAAAzE2MAIAAAACMTUEAAAAATAHAAAACjExLzE2LzIwMjUIAAAACTkvMzAvMjAyNQkAAAABMOTpZCo9Jd4I5OlkKj0l3ggtQ0lRLkNPUC5JUV9OSV8x</t>
  </si>
  <si>
    <t>WVJfQU5OX0dST1dUSC5JUV9MVE0uLkwuLlVTRC5IAQAAAE+GBAACAAAACC0xMC45OTk0AQgAAAAFAAAAATEBAAAACy0xOTE4MDQ1NDIxAwAAAAMxNjACAAAABDQxOTkEAAAAATAHAAAACjExLzE2LzIwMjUIAAAACTkvMzAvMjAyNQkAAAABMOTpZCo9Jd4I5OlkKj0l3ggsQ0lRLkNWWC5JUV9OSV8xWVJfQU5OX0dST1dUSC5JUV9DUS4uTC4uVVNELkgBAAAAyoABAAIAAAAILTIxLjEyNzgBCAAAAAUAAAABMQEAAAALLTE5MTgwOTgwNTkDAAAAAzE2MAIAAAAENDE5OQQAAAABMAcAAAAKMTEvMTYvMjAyNQgAAAAJOS8zMC8yMDI1CQAAAAEw5OlkKj0l3gjk6WQqPSXeCBxDSVEuQlAuSVFfTkkuSVFfQ1EuLkwuLlVTRC5IAQAAAOIEBgACAAAABDExNjEBCAAAAAUAAAABMQEAAAALLTE5MTg2NDY3NDMDAAAAAzE2MAIAAAACMTUEAAAAATAHAAAACjExLzE2LzIwMjUIAAAACTkvMzAvMjAyNQkAAAABMOTpZCo9Jd4I5OlkKj0l3ggoQ0lRLlhPTS5JUV9UT1RBTF9SRVZFTlVFLklRX0NRLi5MLi5VU0QuSAEAAABCMwYAAgAAAAU4MzMzMQEIAAAABQAAAAExAQAAAAstMTkxODY3NTMzMgMAAAADMTYwAgAAAAIyOAQAAAABMAcAAAAKMTEvMTYvMjAyNQgAAAAJOS8zMC8yMDI1CQAAAAEw5OlkKj0l3gjk6WQqPSXeCDNDSVEuRU9HLklRX1RPVEFMX1JFVl8xWVJfQU5OX0dST1dUSC5JUV9DUS4uTC4uVVNELkgBAAAAXB0E</t>
  </si>
  <si>
    <t>AAIAAAAHLTIuNDQzNgEIAAAABQAAAAExAQAAAAstMTkxODE3MTAzNQMAAAADMTYwAgAAAAQ0MTk0BAAAAAEwBwAAAAoxMS8xNi8yMDI1CAAAAAk5LzMwLzIwMjUJAAAAATDk6WQqPSXeCOTpZCo9Jd4IM0NJUS5YT00uSVFfVE9UQUxfUkVWXzFZUl9BTk5fR1JPV1RILklRX0NRLi5MLi5VU0QuSAEAAABCMwYAAgAAAActNS4wODE0AQgAAAAFAAAAATEBAAAACy0xOTE4Njc1MzMyAwAAAAMxNjACAAAABDQxOTQEAAAAATAHAAAACjExLzE2LzIwMjUIAAAACTkvMzAvMjAyNQkAAAABMOTpZCo9Jd4I5OlkKj0l3ggtQ0lRLkRWTi5JUV9OSV8xWVJfQU5OX0dST1dUSC5JUV9MVE0uLkwuLlVTRC5IAQAAAA4RBAACAAAACC0yMC4xMjM0AQgAAAAFAAAAATEBAAAACy0xOTE4MDI3NDM1AwAAAAMxNjACAAAABDQxOTkEAAAAATAHAAAACjExLzE2LzIwMjUIAAAACTkvMzAvMjAyNQkAAAABMOTpZCo9Jd4I5OlkKj0l3gg0Q0lRLkRWTi5JUV9UT1RBTF9SRVZfMVlSX0FOTl9HUk9XVEguSVFfTFRNLi5MLi5VU0QuSAEAAAAOEQQAAgAAAAcxMy45Mzc2AQgAAAAFAAAAATEBAAAACy0xOTE4MDI3NDM1AwAAAAMxNjACAAAABDQxOTQEAAAAATAHAAAACjExLzE2LzIwMjUIAAAACTkvMzAvMjAyNQkAAAABMOTpZCo9Jd4I5OlkKj0l3ggdQ0lRLlhPTS5JUV9OSS5JUV9DUS4uTC4uVVNELkgBAAAAQjMGAAIAAAAENzU0OAEIAAAA</t>
  </si>
  <si>
    <t>BQAAAAExAQAAAAstMTkxODY3NTMzMgMAAAADMTYwAgAAAAIxNQQAAAABMAcAAAAKMTEvMTYvMjAyNQgAAAAJOS8zMC8yMDI1CQAAAAEw5OlkKj0l3gjk6WQqPSXeCClDSVEuQ1ZYLklRX1RPVEFMX1JFVkVOVUUuSVFfTFRNLi5MLi5VU0QuSAEAAADKgAEAAgAAAAYxODg2ODcBCAAAAAUAAAABMQEAAAALLTE5MTgwOTYzMjADAAAAAzE2MAIAAAACMjgEAAAAATAHAAAACjExLzE2LzIwMjUIAAAACTkvMzAvMjAyNQkAAAABMOTpZCo9Jd4I5OlkKj0l3ggpQ0lRLlhPTS5JUV9UT1RBTF9SRVZFTlVFLklRX0xUTS4uTC4uVVNELkgBAAAAQjMGAAIAAAAGMzI2MjQ1AQgAAAAFAAAAATEBAAAACy0xOTE4NjU1MDU3AwAAAAMxNjACAAAAAjI4BAAAAAEwBwAAAAoxMS8xNi8yMDI1CAAAAAk5LzMwLzIwMjUJAAAAATDk6WQqPSXeCOTpZCo9Jd4IHkNJUS5EVk4uSVFfTkkuSVFfTFRNLi5MLi5VU0QuSAEAAAAOEQQAAgAAAAQyNzE5AQgAAAAFAAAAATEBAAAACy0xOTE4MDI3NDM1AwAAAAMxNjACAAAAAjE1BAAAAAEwBwAAAAoxMS8xNi8yMDI1CAAAAAk5LzMwLzIwMjUJAAAAATDk6WQqPSXeCOTpZCo9Jd4IHUNJUS5DT1AuSVFfTkkuSVFfQ1EuLkwuLlVTRC5IAQAAAE+GBAACAAAABDE3MjYBCAAAAAUAAAABMQEAAAALLTE5MTgwNDgxNDUDAAAAAzE2MAIAAAACMTUEAAAAATAHAAAACjExLzE2LzIwMjUIAAAACTkvMzAv</t>
  </si>
  <si>
    <t>MjAyNQkAAAABMOTpZCo9Jd4I5OlkKj0l3ggzQ0lRLkNWWC5JUV9UT1RBTF9SRVZfMVlSX0FOTl9HUk9XVEguSVFfQ1EuLkwuLlVTRC5IAQAAAMqAAQACAAAABy0xLjM1MzkBCAAAAAUAAAABMQEAAAALLTE5MTgwOTgwNTkDAAAAAzE2MAIAAAAENDE5NAQAAAABMAcAAAAKMTEvMTYvMjAyNQgAAAAJOS8zMC8yMDI1CQAAAAEw5OlkKj0l3gjk6WQqPSXeCCxDSVEuQ09QLklRX05JXzFZUl9BTk5fR1JPV1RILklRX0NRLi5MLi5VU0QuSAEAAABPhgQAAgAAAAgtMTYuMTcyOQEIAAAABQAAAAExAQAAAAstMTkxODA0ODE0NQMAAAADMTYwAgAAAAQ0MTk5BAAAAAEwBwAAAAoxMS8xNi8yMDI1CAAAAAk5LzMwLzIwMjUJAAAAATDk6WQqPSXeCOTpZCo9Jd4IM0NJUS5CUC5JUV9UT1RBTF9SRVZfMVlSX0FOTl9HUk9XVEguSVFfTFRNLi5MLi5VU0QuSAEAAADiBAYAAgAAAActNC4xMjI3AQgAAAAFAAAAATEBAAAACy0xOTE4NjQ2NzEzAwAAAAMxNjACAAAABDQxOTQEAAAAATAHAAAACjExLzE2LzIwMjUIAAAACTkvMzAvMjAyNQkAAAABMOTpZCo9Jd4I5OlkKj0l3ggsQ0lRLkRWTi5JUV9OSV8xWVJfQU5OX0dST1dUSC5JUV9DUS4uTC4uVVNELkgBAAAADhEEAAIAAAAILTE1LjM5NDEBCAAAAAUAAAABMQEAAAALLTE5MTgwMjkwNTkDAAAAAzE2MAIAAAAENDE5OQQAAAABMAcAAAAKMTEvMTYvMjAyNQgAAAAJOS8zMC8y</t>
  </si>
  <si>
    <t>MDI1CQAAAAEw5OlkKj0l3gjk6WQqPSXeCDRDSVEuRU9HLklRX1RPVEFMX1JFVl8xWVJfQU5OX0dST1dUSC5JUV9MVE0uLkwuLlVTRC5IAQAAAFwdBAACAAAABy01LjA3MDQBCAAAAAUAAAABMQEAAAALLTE5MTgxNjkzMTUDAAAAAzE2MAIAAAAENDE5NAQAAAABMAcAAAAKMTEvMTYvMjAyNQgAAAAJOS8zMC8yMDI1CQAAAAEw5OlkKj0l3gjk6WQqPSXeCCtDSVEuQlAuSVFfTklfMVlSX0FOTl9HUk9XVEguSVFfQ1EuLkwuLlVTRC5IAQAAAOIEBgACAAAACDQ2My41OTIyAQgAAAAFAAAAATEBAAAACy0xOTE4NjQ2NzQzAwAAAAMxNjACAAAABDQxOTkEAAAAATAHAAAACjExLzE2LzIwMjUIAAAACTkvMzAvMjAyNQkAAAABMOTpZCo9Jd4I5OlkKj0l3gg0Q0lRLkNWWC5JUV9UT1RBTF9SRVZfMVlSX0FOTl9HUk9XVEguSVFfTFRNLi5MLi5VU0QuSAEAAADKgAEAAgAAAActMS41NjYxAQgAAAAFAAAAATEBAAAACy0xOTE4MDk2MzIwAwAAAAMxNjACAAAABDQxOTQEAAAAATAHAAAACjExLzE2LzIwMjUIAAAACTkvMzAvMjAyNQkAAAABMOTpZCo9Jd4I5OlkKj0l3ggsQ0lRLkVPRy5JUV9OSV8xWVJfQU5OX0dST1dUSC5JUV9DUS4uTC4uVVNELkgBAAAAXB0EAAIAAAAILTEyLjA3NDIBCAAAAAUAAAABMQEAAAALLTE5MTgxNzEwMzUDAAAAAzE2MAIAAAAENDE5OQQAAAABMAcAAAAKMTEvMTYvMjAyNQgAAAAJOS8zMC8y</t>
  </si>
  <si>
    <t>MDI1CQAAAAEw5OlkKj0l3gjk6WQqPSXeCChDSVEuQlAuSVFfVE9UQUxfUkVWRU5VRS5JUV9MVE0uLkwuLlVTRC5IAQAAAOIEBgACAAAABjE4NTkzNAEIAAAABQAAAAExAQAAAAstMTkxODY0NjcxMwMAAAADMTYwAgAAAAIyOAQAAAABMAcAAAAKMTEvMTYvMjAyNQgAAAAJOS8zMC8yMDI1CQAAAAEw5OlkKj0l3gjk6WQqPSXeCCxDSVEuWE9NLklRX05JXzFZUl9BTk5fR1JPV1RILklRX0NRLi5MLi5VU0QuSAEAAABCMwYAAgAAAAgtMTIuMzM0NQEIAAAABQAAAAExAQAAAAstMTkxODY3NTMzMgMAAAADMTYwAgAAAAQ0MTk5BAAAAAEwBwAAAAoxMS8xNi8yMDI1CAAAAAk5LzMwLzIwMjUJAAAAATDk6WQqPSXeCOTpZCo9Jd4IKUNJUS5DT1AuSVFfVE9UQUxfUkVWRU5VRS5JUV9MVE0uLkwuLlVTRC5IAQAAAE+GBAACAAAABTYxMjgwAQgAAAAFAAAAATEBAAAACy0xOTE4MDQ1NDIxAwAAAAMxNjACAAAAAjI4BAAAAAEwBwAAAAoxMS8xNi8yMDI1CAAAAAk5LzMwLzIwMjUJAAAAATDk6WQqPSXeCOTpZCo9Jd4INENJUS5YT00uSVFfVE9UQUxfUkVWXzFZUl9BTk5fR1JPV1RILklRX0xUTS4uTC4uVVNELkgBAAAAQjMGAAIAAAAHLTQuNTYzNQEIAAAABQAAAAExAQAAAAstMTkxODY1NTA1NwMAAAADMTYwAgAAAAQ0MTk0BAAAAAEwBwAAAAoxMS8xNi8yMDI1CAAAAAk5LzMwLzIwMjUJAAAAATDk6WQqPSXeCOTpZCo9</t>
  </si>
  <si>
    <t>Jd4IHkNJUS5YT00uSVFfTkkuSVFfTFRNLi5MLi5VU0QuSAEAAABCMwYAAgAAAAUyOTk1MwEIAAAABQAAAAExAQAAAAstMTkxODY1NTA1NwMAAAADMTYwAgAAAAIxNQQAAAABMAcAAAAKMTEvMTYvMjAyNQgAAAAJOS8zMC8yMDI1CQAAAAEw5OlkKj0l3gjk6WQqPSXeCChDSVEuRFZOLklRX1RPVEFMX1JFVkVOVUUuSVFfQ1EuLkwuLlVTRC5IAQAAAA4RBAACAAAABDQwNjcBCAAAAAUAAAABMQEAAAALLTE5MTgwMjkwNTkDAAAAAzE2MAIAAAACMjgEAAAAATAHAAAACjExLzE2LzIwMjUIAAAACTkvMzAvMjAyNQkAAAABMOTpZCo9Jd4I5OlkKj0l3ggzQ0lRLkRWTi5JUV9UT1RBTF9SRVZfMVlSX0FOTl9HUk9XVEguSVFfQ1EuLkwuLlVTRC5IAQAAAA4RBAACAAAABjcuMTEwOAEIAAAABQAAAAExAQAAAAstMTkxODAyOTA1OQMAAAADMTYwAgAAAAQ0MTk0BAAAAAEwBwAAAAoxMS8xNi8yMDI1CAAAAAk5LzMwLzIwMjUJAAAAATDk6WQqPSXeCOTpZCo9Jd4ILUNJUS5DVlguSVFfTklfMVlSX0FOTl9HUk9XVEguSVFfTFRNLi5MLi5VU0QuSAEAAADKgAEAAgAAAAgtMjMuNDU3OQEIAAAABQAAAAExAQAAAAstMTkxODA5NjMyMAMAAAADMTYwAgAAAAQ0MTk5BAAAAAEwBwAAAAoxMS8xNi8yMDI1CAAAAAk5LzMwLzIwMjUJAAAAATDk6WQqPSXeCOTpZCo9Jd4IJ0NJUS5CUC5JUV9UT1RBTF9SRVZFTlVFLklRX0NRLi5M</t>
  </si>
  <si>
    <t>Li5VU0QuSAEAAADiBAYAAgAAAAU0ODM4NgEIAAAABQAAAAExAQAAAAstMTkxODY0Njc0MwMAAAADMTYwAgAAAAIyOAQAAAABMAcAAAAKMTEvMTYvMjAyNQgAAAAJOS8zMC8yMDI1CQAAAAEw5OlkKj0l3gjk6WQqPSXeCDJDSVEuQlAuSVFfVE9UQUxfUkVWXzFZUl9BTk5fR1JPV1RILklRX0NRLi5MLi5VU0QuSAEAAADiBAYAAgAAAAYyLjQ2MjcBCAAAAAUAAAABMQEAAAALLTE5MTg2NDY3NDMDAAAAAzE2MAIAAAAENDE5NAQAAAABMAcAAAAKMTEvMTYvMjAyNQgAAAAJOS8zMC8yMDI1CQAAAAEw5OlkKj0l3gjk6WQqPSXeCC1DSVEuWE9NLklRX05JXzFZUl9BTk5fR1JPV1RILklRX0xUTS4uTC4uVVNELkgBAAAAQjMGAAIAAAAILTExLjExODcBCAAAAAUAAAABMQEAAAALLTE5MTg2NTUwNTcDAAAAAzE2MAIAAAAENDE5OQQAAAABMAcAAAAKMTEvMTYvMjAyNQgAAAAJOS8zMC8yMDI1CQAAAAEw5OlkKj0l3gjk6WQqPSXeCFBDSVFSQU5HRVYuRFZOLklRX0NMT1NFUFJJQ0VfQURKLjExLzEyLzIwMjAuMTEvMTIvMjAyNS4uLkRFU0MuVy5JUV9DTE9TRVBSSUNFX0FESgQAAAAOEQQABQEAAAIAAAAEMzMuNwIAAAAFMzIuNDkCAAAABTMyLjk3AgAAAAUzMS43NAIAAAAEMzIuNQIAAAAFMzQuNTYCAAAABTM2Ljk5AgAAAAUzMy45NgIAAAAFMzQuNTMCAAAACTM0LjUyMDA2OQIAAAAIMzUuODUwODICAAAACTM0Ljkx</t>
  </si>
  <si>
    <t>NzMwOAIAAAAJMzMuNDU3NDU1AgAAAAkzMy4wNTAyODUCAAAACTMxLjkxODE1NAIAAAAJMzIuNzEyNjMyAgAAAAkzMi42MjMyNTMCAAAACTMzLjczNTUyMgIAAAAIMzMuMDAwNjMCAAAACTMyLjAyNzM5NAIAAAAJMzQuMDUzMzEzAgAAAAkzNC44Njc2NTMCAAAACTMxLjg0MjkzOAIAAAAJMjkuODQxMDQ0AgAAAAkzMC43Mjg1ODMCAAAACTMyLjc5OTUwOAIAAAAJMzIuMDc5NjE1AgAAAAkzMS4wMDQ3MDYCAAAACTMwLjkxNTk1MgIAAAAJMjkuODkwMzUxAgAAAAgyNy44MzkxNQIAAAAJMjguOTA0MTk3AgAAAAgzNi4yNTEwNQIAAAAJMzUuNjQ5NDk1AgAAAAkzNC4wNzE2NDgCAAAACTMzLjk4NjMxMQIAAAAJMzUuNDY0ODI5AgAAAAgzNi43MDgzNQIAAAAJMzMuOTE3NzcxAgAAAAkzMi40NTg4MzcCAAAACDMzLjM4OTAzAgAAAAkzNS4yMTAyNDkCAAAACTM3LjE1ODc1OQIAAAAJMzUuMjM5NjI0AgAAAAkzMy4yMjI1NzQCAAAACTMwLjU0OTQ5MwIAAAAJMzAuMTI4NDU5AgAAAAkzMy4xNzM2MTcCAAAACTM0LjAzOTYzMgIAAAAJMzYuOTE5MjM2AgAAAAkzOC4zNzg0OTQCAAAACTM3LjQyNTExMgIAAAAJMzcuODE0MjQ3AgAAAAkzNy4yNzkxODYCAAAACTM4LjEyNTU1NgIAAAAJMzkuNTU1NjI5AgAAAAk0MS43OTMxNTgCAAAACTQxLjI2NzgyNQIAAAAJMzcuOTAxODAzAgAAAAkzOS42ODIwOTgCAAAACTM4LjM3</t>
  </si>
  <si>
    <t>ODQ5NAIAAAAJMzkuNzc0ODgxAgAAAAk0My4wODQ2NDQCAAAACTQzLjAwNzY3MwIAAAAJNDMuMzgyOTA3AgAAAAk0My4yMTkzNDQCAAAACTQxLjE2OTk4NQIAAAAJNDQuNTg1NTgzAgAAAAk0NS45MzI1NzkCAAAACTQ0LjcyMDI4MgIAAAAINDUuMjQ5NDYCAAAACTQ1LjYwNTQ1MgIAAAAINDQuMDg1MjcCAAAACTQzLjgzNTExMwIAAAAJNDQuNjc0MjE3AgAAAAk0Ni44NjA2NjYCAAAACDQ1Ljk3MjcyAgAAAAk0Ny4zNzYyNDgCAAAACTQ3Ljg1MzYzOQIAAAAJNDguMjU0NjQ3AgAAAAk1MC4zMjY1MjICAAAACTQ5LjQ4NjMxNQIAAAAJNTEuMDA0NDE3AgAAAAc1MC44NjEyAgAAAAk0Ny45MTA5MjYCAAAACTQ2LjE4Mjc3MgIAAAAJNDUuNDY2Njg2AgAAAAk0My42NjM2NzcCAAAACTQxLjk4OTM5OQIAAAAJNDEuNTA2OTc5AgAAAAk0MS4xMDk2OTMCAAAACTM5LjM0MDgyMgIAAAAJMzkuMDY2NTA1AgAAAAg0MC4zMTUxMgIAAAAJMzguNzU0MzUxAgAAAAk0MC40NTcwMDgCAAAACTQzLjQ1NTU3NQIAAAAJNDIuODUwMTg2AgAAAAk0My4zMzI2MDUCAAAACDQyLjQ0MzQ0AgAAAAk0MC45Nzk0MDUCAAAACDQxLjk4MzIxAgAAAAk0Mi4xNTA1MTECAAAACTQyLjE1OTgwNQIAAAAJNDIuNDAxNDYyAgAAAAk0NC4wMDAxMTQCAAAACTQzLjQ3MDMyOAIAAAAJNDQuOTEwOTc0AgAAAAk0NC45NzYwMzYCAAAACDQwLjYxNjky</t>
  </si>
  <si>
    <t>AgAAAAk0NC4zMzQ3MTYCAAAACTQzLjMwMzAyOAIAAAAJNDYuMTc1MDI1AgAAAAg0OC40NzEyOAIAAAAJNDguNzEwNTk5AgAAAAg0Ni40MTg2NgIAAAAJNDYuMDEzNjU5AgAAAAk0Ni40MDAyNTECAAAACTQ2Ljc1OTIyOQIAAAAJNDguNzg0MjM1AgAAAAk0OC4xMDMwOTcCAAAACDQ1LjAxMDM2AgAAAAk0NC45NjQzMzcCAAAACTQ0LjQ5NDkwNAIAAAAINDMuMzk5NTYCAAAACTQ1LjgzODc3MgIAAAAJNDUuMjQ3MzE0AgAAAAk0NC4wMzE1MjUCAAAACTQzLjYxNDE2NAIAAAAJNDQuNjM5NDE5AgAAAAk0My4xMTUxNDYCAAAACTQ1LjY5MTg5MwIAAAAINDguNDc3MzICAAAACTQ4LjY1ODc4MQIAAAAJNTAuNTM2OTAzAgAAAAk0OC4wMDU1MjICAAAACDQ1LjkxODcyAgAAAAk0Mi4yNTMyMDYCAAAACTQxLjg3MjEzOAIAAAAINDYuMTI1ODYCAAAACTUwLjUwMTQwMQIAAAAJNDkuMDEzMTgyAgAAAAk0Ny41MjQ5NjQCAAAACTU2LjYyMzU5MwIAAAAJNTQuMjI2NDAzAgAAAAg1OC4xNjUyOAIAAAAJNTcuNzAxODgzAgAAAAg1Ni42NjgxNQIAAAAJNTQuNTY1MDM5AgAAAAk1NC44MTQ1NjECAAAACDU1LjcwNTcxAgAAAAk1My41NDAyMTgCAAAACDUzLjEzMDI5AgAAAAk1OS43MTEwMjMCAAAACTU5LjYxNTA4MQIAAAAJNjAuNzIyNzc5AgAAAAk2Mi42MjQxODICAAAACTYyLjM0NTA3NwIAAAAJNjYuMjk2MTU3AgAAAAk2</t>
  </si>
  <si>
    <t>NC43OTU5NjcCAAAACTU5LjMyNzI1NAIAAAAINjIuODMzNTECAAAACTUyLjQ0NTU3MgIAAAAJNTAuMzE3Mzk2AgAAAAg1OC4yODA2MQIAAAAJNTkuNzU0NjM0AgAAAAk1OS45NzA3OTYCAAAACTYyLjA0MjU3NgIAAAAJNTguNDEwNTY2AgAAAAk1NS44ODY5MTYCAAAACTQ4LjI5ODkxNAIAAAAJNTMuNTg0OTM4AgAAAAg0Ny4wNTQxNAIAAAAJNDQuOTM5NzMxAgAAAAk0Ni40NDg4MDUCAAAACTQ2Ljk4NTkzMwIAAAAINDUuODQzNDcCAAAACTQ5LjQ2Njk1NAIAAAAINjMuMTQyNDECAAAACTY0LjU5NDgyMgIAAAAJNjMuNTcxNjM4AgAAAAk1OC42NDAyMjMCAAAACTU3LjYxNzAzOAIAAAAJNTguNDQ3MzI4AgAAAAg0OC43ODU3OAIAAAAJNDguNzAxOTEzAgAAAAk1Mi40Njc1NjgCAAAACDUyLjMwODIyAgAAAAk1MC42MTQwOTQCAAAACTUyLjQxNzI0NwIAAAAJNDguODY5NjQ4AgAAAAk0OS4xNzk5NTgCAAAACTQ5LjEzNTA5NwIAAAAJNDUuNTMwNTkyAgAAAAk0NS4xODQxNjQCAAAACTQ0LjYzMTUyOAIAAAAJNDMuNjA4NzM5AgAAAAk0Mi41MTk5NjQCAAAACDM4LjA0MTE0AgAAAAk0MS41NjMxNjICAAAACTQwLjMyNTkxNwIAAAAJMzYuMzMzNzQyAgAAAAkzNC42ODQwODMCAAAACTMyLjMzMzMxOQIAAAAHMzUuODE0MQIAAAAJMzMuODA4NzE3AgAAAAkzNC41NjE0NjECAAAACTMyLjg2MTcxNwIAAAAJMzQuNDY0</t>
  </si>
  <si>
    <t>MzMzAgAAAAkzNS4yNzM3MzQCAAAACTMyLjQ0MDgyOAIAAAAJMzIuNzMyMjEzAgAAAAkzMi40NTcwMTYCAAAACTMyLjI2Mjc1OQIAAAAJMjkuNzk0MDg0AgAAAAkyNi43ODMxMDkCAAAACTI0LjExMjA4MgIAAAAJMjIuNzE5OTExAgAAAAkyMy4yMDM2MDkCAAAACTI0LjE1MDIwOAIAAAAJMjAuNDQzMzU4AgAAAAkyMi4yODA4NzQCAAAACTIxLjQ4NTQxMgIAAAAJMjAuNTU0NzIzAgAAAAkyMC4zNzk3MjECAAAACTIwLjUwNjk5NQIAAAAJMjIuNzg5OTY5AgAAAAkyMy4yNTEzMzcCAAAACTIzLjY3MjkzMQIAAAAJMjEuMjc4NTkzAgAAAAkyMy4yOTkwNjQCAAAACTI0Ljg5Mjk2MgIAAAAJMjAuODgzMDQxAgAAAAkxOS45MzE2NjcCAAAACTIwLjc0MTUxNAIAAAAJMjAuNjE1NzEzAgAAAAkxOC4zODI3MzcCAAAACTE2Ljg1NzM5NAIAAAAJMTcuMjAzMzQ4AgAAAAgxNy4zMjkxNQIAAAAJMTguNDc3MDg4AgAAAAkxNy44Nzk1MzECAAAACTE3Ljg0ODA4MQIAAAAJMTkuMDY2NzgyAgAAAAkxOS44OTA5MzECAAAACTE2LjcyOTgxOQIAAAAJMTYuMTc4MzcxAgAAAAkxNS41MTgxODgCAAAACTEzLjkwMjY4MQIAAAAJMTIuNzg0MjUzAgAAAAkxMy44MjUwMTMCAAAACTE1LjE5OTc0NwIAAAAJMTQuMDY1Nzg1AgAAAAkxMi4yNzk0MDcCAAAACTExLjkwNjU5OAIAAAAJMTIuMTM5NjA0AgAAAAkxMi41NTEyNDcCAAAACTEy</t>
  </si>
  <si>
    <t>Ljg5NTI2MwIAAAAJMTEuMzk5MDQzAgAAAAkxMC4xNDk2MjECAAAACDkuMDg1Mjk55OlkKj0l3gjlucsZPiXeCE9DSVFSQU5HRVYuQlAuSVFfQ0xPU0VQUklDRV9BREouMTEvMTIvMjAyMC4xMS8xMi8yMDI1Li4uREVTQy5XLklRX0NMT1NFUFJJQ0VfQURKBAAAAOIEBgAFAQAAAgAAAAkzNi4wODQ1ODECAAAACTM0LjY1NDIxOQIAAAAIMzQuMDcyMjECAAAACTMyLjY4MTMwNgIAAAAIMzMuMDM2NDMCAAAACTMzLjY5NzM1NgIAAAAJMzUuMjA2NjM1AgAAAAkzMy42NTc4OTgCAAAACTMzLjQzMTAxMwIAAAAJMzMuNDcwNDcxAgAAAAkzNC43NTI4NjUCAAAACTM0LjI2OTUwMQIAAAAJMzMuODY1MDU0AgAAAAkzMy4xOTcxNTcCAAAACTMwLjg3MzE2MgIAAAAJMzEuMzEwNzM0AgAAAAkzMS4xMDY1MzMCAAAACTMxLjczODU4MgIAAAAJMzAuMDc1ODA3AgAAAAkyOS41MDIxMDECAAAACDMwLjM4Njk3AgAAAAgzMC44NDM5OQIAAAAJMjguNDgxMDk5AgAAAAkyOC4yOTYzNDYCAAAACTI4LjI4NjYyMwIAAAAJMjguOTM4MTE5AgAAAAkyOC40OTExNzcCAAAACTI2LjkxMjA1NQIAAAAJMjcuOTM2MDkyAgAAAAkyNy4xMDM0NjQCAAAACTI1LjQ0Nzc3OQIAAAAJMjcuMTYwODg3AgAAAAkzMi40MDU0ODMCAAAACTMzLjA2NTg0MwIAAAAJMzEuOTU1NjczAgAAAAkzMC42OTIzNzYCAAAACTMxLjY5NzI3MgIAAAAJMzIuNDM0</t>
  </si>
  <si>
    <t>MTk1AgAAAAkzMy4wMzczMjUCAAAACTMwLjQ2MDQxNAIAAAAJMjkuMzE4MjY2AgAAAAkyOS42ODYzOTcCAAAACTI5LjkxMjkzOAIAAAAJMjkuNTM1MzY5AgAAAAkyOC43NjEzNTICAAAACTI3LjMzNjAyNwIAAAAJMjYuOTk2MjE0AgAAAAkyOC4yOTg4MjkCAAAACTI3LjA5MDYwNwIAAAAHMjcuNjY2NAIAAAAJMjguMDUzNDA5AgAAAAkyNy4zNTQ5MDUCAAAACTI3LjMwNzcwOQIAAAAJMjcuMTU4MjEzAgAAAAkyOS4yODU5MDECAAAACTI5LjEwOTM2OAIAAAAJMjkuODM0MDgyAgAAAAkzMC41NDk1MDYCAAAACTI5LjE5Mjk4OQIAAAAJMzAuMzI2NTE2AgAAAAkyOS41ODMyMTkCAAAACTI5LjYzODk2NwIAAAAJMzEuNTUyOTU2AgAAAAkzMS42OTIzMjUCAAAACTMxLjY5MjMyNQIAAAAJMzAuOTAyNTcyAgAAAAkzMS4yMTU0NzcCAAAACTMyLjI4NzEzNgIAAAAJMzIuNDA2MjA5AgAAAAkzMi4yMzIxNzkCAAAACDMzLjkzNTg0AgAAAAkzMy4wNjU2OTECAAAACTMyLjUyNTI4MgIAAAAJMzEuOTU3Mzk1AgAAAAkzMi4yOTYyOTUCAAAACTM0LjQxMjEzMwIAAAAJMzMuNjMzNTc4AgAAAAkzNC4zMzg4NTcCAAAACTM0LjI2MzY0NQIAAAAJMzUuMDQyMzY1AgAAAAgzNS43Mzk1OQIAAAAJMzQuODc5Mzc3AgAAAAkzNS43MTI0MjUCAAAACTM1LjAwNjE0NQIAAAAJMzQuMTE4NzY3AgAAAAkzNC4yMjc0MjYCAAAACTMzLjk0</t>
  </si>
  <si>
    <t>NjcyNQIAAAAJMzIuOTY4Nzk4AgAAAAkzMi4yNzE1NzMCAAAACTMyLjAzNjE0NgIAAAAIMzIuMDk5NTMCAAAACTMyLjUyNjUyNwIAAAAJMzAuOTg3ODY4AgAAAAkzMS44NzM0OTECAAAACTMwLjI4MTE1OQIAAAAJMzEuMTg0NjczAgAAAAkzMi4yMzEzMTkCAAAACDMxLjY2Nzc0AgAAAAkzMS42MDUxMjECAAAACTMxLjEzOTk0NQIAAAAJMzEuNTc4Mjg0AgAAAAgzMi4xODY1OQIAAAAJMzIuMDQzNDU5AgAAAAczMS44NTU2AgAAAAkzMS4zODE0NzgCAAAACTMxLjk4MzI4OQIAAAAJMzQuMTM5MDY5AgAAAAgzNC45OTYwOAIAAAAJMzUuMzQ5NDg2AgAAAAkzMi45Mjg2NTECAAAACDM0LjIwOTc1AgAAAAkzMy45NjIzNjUCAAAACTM0LjIzNjI1NgIAAAAJMzQuMTY1NTc0AgAAAAkzMy42ODg0NzUCAAAACTMxLjkzOTExMwIAAAAIMzIuMDE4NjMCAAAACTMyLjc3ODQ1NAIAAAAJMzIuMTM4NzM5AgAAAAkzMi4wNjAxMzkCAAAACTMyLjA1MTQwNQIAAAAIMzEuMDIwODcCAAAACTMwLjc4NTA2OQIAAAAJMzAuODIwMDAyAgAAAAkzMC40MDA4MDICAAAACTMwLjg3MjQwMwIAAAAJMzAuOTc3MjAzAgAAAAkzMS4xMzQ0MDMCAAAACDMxLjA0NzA3AgAAAAkzMS40NjYyNzECAAAACTMxLjI3NDEzNwIAAAAJMzIuMDgxNDA1AgAAAAkzNC44MDMwOTcCAAAACTM0LjI1MDExOAIAAAAJMzUuMDYyMzA2AgAAAAkzNC4xMzc3OTUC</t>
  </si>
  <si>
    <t>AAAACTMyLjc4MTI2OQIAAAAJMzEuMDAxMzY4AgAAAAkzMC4zODc5MDgCAAAACDMzLjcwNTc4AgAAAAkzNC43NTEyNTUCAAAACDM0LjMwMTk2AgAAAAkzNC41Nzg0NDkCAAAACTM0Ljc4NjMzOAIAAAAJMzAuMDc5Njk5AgAAAAgzMS4wODA5MwIAAAAJMzAuMzc5MjEyAgAAAAkzMC40MzA1NTgCAAAACDI5LjQ4OTIzAgAAAAkyOS44OTE0MzQCAAAACTI5Ljk1OTg5NAIAAAAJMjguODIxNzQzAgAAAAkyOC44NDc0MTYCAAAACTMwLjI1OTQwNwIAAAAJMzAuMTgyMzg5AgAAAAkyOS4xMjk4MTQCAAAACTI4Ljk1ODY2MwIAAAAIMjguNzIxMzECAAAACTI4LjA2OTMyMwIAAAAJMjYuNTUzNjY0AgAAAAkyNS42ODE1MjYCAAAACTI2LjMxNjU3OAIAAAAJMjQuMTc0MzM0AgAAAAkyMy43NzYzNjgCAAAACTI2LjI1NzMwNgIAAAAJMjYuODMzMDg3AgAAAAkyNi4zNTg5MTUCAAAACTI3LjM3NDk5OQIAAAAJMjYuNjgwNjc1AgAAAAkyNi44MTYxNTMCAAAACTI0LjgyNDQ1MwIAAAAJMjQuNTkwMTAyAgAAAAkyMy4wNTg0NTECAAAACDIyLjMxMzU1AgAAAAkyMy4zMDExNzICAAAACTIzLjY2OTQzOAIAAAAJMjMuNjI3NTg5AgAAAAkyMy4yMzQyMTUCAAAACTI3LjE2Nzk2MQIAAAAJMjcuNjAzMTg0AgAAAAkyNy4yNTE2NTgCAAAACDI2LjE4MDM0AgAAAAkyNS41MTkxMzYCAAAACTI2LjM4MTEyMgIAAAAHMjMuNzgxMQIAAAAJ</t>
  </si>
  <si>
    <t>MjQuNzQxNjE4AgAAAAkyNS45MDkxNDQCAAAACTI1LjIzMDE1NwIAAAAJMjQuNzA4NDk2AgAAAAkyNS43MTA0MTYCAAAACDIzLjc5NzY2AgAAAAkyMy40MDg0ODUCAAAACTIzLjE5MzE5NgIAAAAJMjUuNDQ1NDQ1AgAAAAkyNi4zMDY1OTkCAAAACTI3LjI0MjIzNgIAAAAJMjYuOTU1MzAzAgAAAAkyNS40NzE0NDkCAAAACTI1LjE3NjMxOAIAAAAJMjYuMjY2NjYzAgAAAAkyNC4zMjM3MTcCAAAABzIxLjgzMTUCAAAACTIyLjExMDIzNQIAAAAJMjEuNTYwOTYzAgAAAAgyMi40NzA5NQIAAAAJMjIuMDYxMDQ2AgAAAAkyMS4yODIyMjgCAAAACTIxLjUwMzU3NgIAAAAJMjIuNDQ2MzU2AgAAAAkyMi41NzA0NzgCAAAACTIzLjMzMjI4MwIAAAAJMjMuOTE1NzkyAgAAAAkyNC4yNTYxNzMCAAAACTIzLjM5NzExNwIAAAAJMjIuMzY3ODcxAgAAAAkyMS4yNjU2ODYCAAAACTIwLjQ1NTI1NgIAAAAJMTkuODU1NTM3AgAAAAkyMC4wODI0NTgCAAAACTIwLjIxMjEyNwIAAAAJMTkuMTU4NTY4AgAAAAkyMC40MzkwNDcCAAAACTIwLjQ1ODI2MwIAAAAJMTkuMzUzNzA5AgAAAAkxOC44NDE0NTICAAAACTE5LjEwNTU4NQIAAAAJMjAuODE4NDQ0AgAAAAkyMS41OTQ4MzMCAAAACDIxLjg2Njk3AgAAAAgyMC44OTA0OAIAAAAJMjIuMDQzMDU4AgAAAAkyMS45NjMwMTgCAAAACTIwLjk5NDUzMgIAAAAJMjEuMjI2NjQ5AgAAAAky</t>
  </si>
  <si>
    <t>MS4zMzA3MDECAAAACTIxLjM5NDczMwIAAAAJMTkuOTA0OTg4AgAAAAkxOS4zOTg2NjECAAAACTE5LjkyMDgxMQIAAAAJMTkuMjk1ODEzAgAAAAkxOS40NDYxMjkCAAAACTE5Ljk2MDM2NwIAAAAJMjAuMTI2NTA2AgAAAAkyMS4zMjkwMzMCAAAACTIxLjE3ODcxNwIAAAAJMTkuMzExNjM2AgAAAAkxOC4wOTMyODYCAAAACTE3LjEwNTkxMgIAAAAJMTYuMjQ3MTAzAgAAAAgxNy4zNDc5NAIAAAAJMTguNjM2MTU0AgAAAAgxOC45NDA2NAIAAAAJMTkuMDQ5OTQzAgAAAAgxNi4wMjA2OQIAAAAJMTYuNDQyMjg3AgAAAAkxNi45NzMxODcCAAAABzE3LjE5OTYCAAAACTE3LjM4Njk3NwIAAAAJMTYuNDczNTE3AgAAAAkxNS4yMTY1MzMCAAAACTE0LjY3NzgyNeTpZCo9Jd4I5bnLGT4l3ghQQ0lRUkFOR0VWLkVPRy5JUV9DTE9TRVBSSUNFX0FESi4xMS8xMi8yMDIwLjExLzEyLzIwMjUuLi5ERVNDLlcuSVFfQ0xPU0VQUklDRV9BREoEAAAAXB0EAAUBAAACAAAABjEwNS40MQIAAAAGMTA1Ljg0AgAAAAYxMDYuMzgCAAAABjEwNi4yMgIAAAAKMTA3LjA0MjIwMQIAAAAKMTA5Ljc3NTk1MgIAAAAKMTE2LjE5NDMyNAIAAAAKMTE0Ljg5Njc4MwIAAAAKMTE3LjAzNjI0MQIAAAAKMTE2LjgwODQyOAIAAAAKMTIzLjYzMjkwMQIAAAAKMTE5Ljk1ODE4NQIAAAAKMTE3Ljg1ODM0NwIAAAAJMTE1LjE3NDEyAgAAAAoxMTUuNDkx</t>
  </si>
  <si>
    <t>MDc3AgAAAAoxMTcuMjY0MDUzAgAAAAoxMTYuNTYwODA2AgAAAAoxMjAuODY5NjM1AgAAAAoxMjAuOTc3Njk1AgAAAAoxMTguNjY5MTQ4AgAAAAoxMjMuMTA5NDE3AgAAAAoxMjMuMDcwMTIzAgAAAAoxMTIuMDM4MjE0AgAAAAoxMDYuNjU0ODc5AgAAAAoxMDguMjM2NDc5AgAAAAoxMTMuNDYyNjM3AgAAAAoxMDkuMTU5ODk4AgAAAAoxMDguOTA0NDg0AgAAAAoxMTEuMDc1NTAxAgAAAAoxMDguNTUwODM0AgAAAAkxMDUuNjU4MTYCAAAACjEwNy42MTQ3OTMCAAAACjEyMy4yMjg5MTYCAAAACjEyMS44NDY2MTgCAAAACjEyMC42Mjk4MDcCAAAACjEyMS45MzQyMjgCAAAACjEyMy41Njk2MjMCAAAACDEyOS41NDY2AgAAAAoxMjUuODc2Njk3AgAAAAoxMjMuMTQxMzA1AgAAAAoxMjIuNDUwMTU2AgAAAAoxMjguMzIwMDU0AgAAAAoxMzIuOTUzNjcyAgAAAAoxMjcuMDE3NDc4AgAAAAoxMjIuMzM5MjYxAgAAAAoxMTYuMzc1NDk5AgAAAAoxMTUuMDYwOTU5AgAAAAoxMjIuNTMyNTc1AgAAAAoxMjMuNTM3ODEyAgAAAAkxMjguODA1NjQCAAAACjEzMS43OTIzNTMCAAAACjEzMC4wNjIxODYCAAAACjEyOS42MzY4OTQCAAAACjExNi44MDA3OTICAAAACjExOS4wNTI5MDkCAAAACjEyMi4zODc1ODkCAAAACTEyNy4xMDc5OAIAAAAKMTI3Ljc1MDk1NwIAAAAKMTE3LjUwMTcwNwIAAAAKMTIwLjk0NjkxNAIAAAAKMTE0</t>
  </si>
  <si>
    <t>LjU1NTUyNwIAAAAKMTE1LjQ5NjAwMQIAAAAKMTIzLjYyNDM4NgIAAAAKMTIxLjc4MTgyNQIAAAAKMTIyLjg5NTAzOQIAAAAKMTIxLjQyNjc0NwIAAAAKMTE3Ljk2MjM0NwIAAAAKMTIyLjAyMTc0MQIAAAAKMTI0LjAzNzA0MwIAAAAKMTIyLjg5MjkxMQIAAAAJMTE5LjA3MTI3AgAAAAoxMTkuOTU3NTg1AgAAAAkxMTYuMzE3MDICAAAACjExMi42ODU5ODUCAAAACjExNC41NDQzODkCAAAACjExOC42OTk1ODkCAAAACjExNy40Nzk3MTQCAAAACjEyMy44MzY0MDgCAAAACjEyMy45ODg4OTICAAAACTEyMy45MTI2NQIAAAAKMTI5LjMyNTg0NwIAAAAKMTI2LjkxNDY4NwIAAAAJMTI4LjA2Nzg1AgAAAAoxMjguNjgzMTUyAgAAAAoxMjEuMDE1NTUyAgAAAAgxMTguMTc1NwIAAAAKMTE2LjIzNTEzNQIAAAAKMTEyLjM4MjQwMgIAAAAKMTA5LjkwMjI2NQIAAAAKMTA1Ljg4ODYwOAIAAAAKMTA3LjQ5Nzg1NwIAAAAKMTA1LjEyMTg0OAIAAAAKMTA0LjkzMjUyNAIAAAAKMTA5LjM3MjE1OQIAAAAKMTA0LjI4ODgyNQIAAAAKMTA4Ljk5MzUxMgIAAAAKMTEzLjA2MDIyNAIAAAAKMTEzLjU5NTU2NQIAAAAKMTE0LjgzNTMwMgIAAAAKMTEyLjgwNjY0MgIAAAAKMTEwLjMxMjA2OQIAAAAKMTE0LjYxNDc1OQIAAAAKMTE0LjUyMjAyOQIAAAAKMTE0Ljk4NTY4MQIAAAAKMTEzLjc4MDE4NgIAAAAKMTE4Ljg0MzI2NQIAAAAK</t>
  </si>
  <si>
    <t>MTE2LjgzMTAxNQIAAAAKMTIzLjU0NDY5NQIAAAAKMTIzLjM0NTMyNQIAAAAKMTExLjIxNzIyOAIAAAAKMTE2LjgyMDQ4MwIAAAAKMTEzLjAwNTEwOQIAAAAKMTIxLjgxNTQ4OQIAAAAKMTIyLjMyMjM2MwIAAAAKMTIwLjcwOTU4NAIAAAAKMTE3LjExNTM5MQIAAAAKMTIwLjM4NzAyOAIAAAAKMTIxLjk1MzcyNwIAAAAJMTE5LjYyMjExAgAAAAoxMjAuNDUxNTM5AgAAAAoxMTQuODM5MDY5AgAAAAoxMDkuNjA0NDQ5AgAAAAoxMDYuMzY3NzE4AgAAAAoxMDQuNzU2NjQxAgAAAAk5Ny43ODE0MDgCAAAACjEwMy44MTM3OTQCAAAACjEwNi40MTM0ODcCAAAACjEwMi40NDk4NzECAAAACjEwMC44MDIxNzgCAAAACjEwNC44OTM5NDgCAAAACjEwMS4wNzY3OTQCAAAACjEwNC41MDk0ODcCAAAACjEwOS4zNjEwMjYCAAAACjEwNy4zODM3OTUCAAAACTExMS4zMTk5NQIAAAAKMTA4LjUzMjQ0OAIAAAAKMTA0LjIyMjc5MQIAAAAJOTUuOTEyNjA4AgAAAAk5My40MjEzNzECAAAACjEwMS4wNjEyMDMCAAAACjEwOS43MDA2ODQCAAAACjEwMi45MzUwNDICAAAACjEwNi42ODI3MjECAAAACjEyMC44NDQ2MjMCAAAACjExMi4yNjgyMDQCAAAACjEyMS4zMTMwODMCAAAACjExOS41OTIzOTQCAAAACjExNi42Mjg0ODQCAAAACjExNC4xMDk0NzMCAAAACjExNS45NDQ2MDYCAAAACTExNi45MjAzNgIAAAAKMTEyLjU4NzY1NQIA</t>
  </si>
  <si>
    <t>AAAKMTA3LjYzNTYwNgIAAAAKMTIyLjk0MDA4NQIAAAAKMTI2LjE4Njc1OAIAAAAKMTI0Ljc1MzYyMgIAAAAKMTMwLjE0MTE1MgIAAAAKMTI1LjgyNDA1MQIAAAAKMTE4LjI2OTEyMwIAAAAKMTE5LjQyODAxNwIAAAAKMTA2LjY2MjQ4OQIAAAAKMTEyLjA4NDgzMgIAAAAIOTguMjYwMDECAAAACTk1Ljk2NDY2OAIAAAAKMTA2LjgwODE4MwIAAAAKMTA3LjE2MzkyNAIAAAAIMTA1LjU2NTUCAAAACjEwOC4yMTUwNjICAAAACjEwMy4xNTkxNzYCAAAACTk5LjQ1ODQ3NgIAAAAJOTIuOTYwNTM0AgAAAAk5Ni42MTc3OTkCAAAACTg3LjczOTU5NAIAAAAJODQuNTA3OTk3AgAAAAk5MC45NzQ0NDICAAAACTk2LjIzMzU3OQIAAAAJOTUuMzQ1NTYxAgAAAAk5Ni4yNzY2ODcCAAAACjEyMi40NjY0NjYCAAAACjEyMS4xNzM3NjQCAAAACjExNi4zODU2NjYCAAAACjEwMy43OTg4MzQCAAAACjEwNS42OTUzNjQCAAAACjExMi40NDgwMjkCAAAACTk5LjI5OTg5MwIAAAAJOTguNzU1NTk3AgAAAAoxMDQuNTU1NzQ1AgAAAAkxMDcuMjU2ODkCAAAACjEwMS43MTk5MDUCAAAACjEwNS4yNTM0MzECAAAACTk3Ljg5MDUwOQIAAAAJOTcuNzg5MDY4AgAAAAk5OS41MjM5MjgCAAAACTg5LjkxMDk2NAIAAAAJOTMuNTQ4MzAxAgAAAAk5Ny44NDc3MzUCAAAACTk1LjI5MTU0MgIAAAAJOTEuOTM5MTU3AgAAAAk4NC4zMzc2MjQCAAAA</t>
  </si>
  <si>
    <t>CTg4LjUyODEwNQIAAAAIODEuNjY3MTUCAAAACTczLjkwNDc3NwIAAAAINzIuNTMyMDECAAAACTY5Ljg4NjMxNAIAAAAJNzIuOTE2ODEyAgAAAAk2OS45MTY1NTUCAAAACTcxLjA3OTI1NgIAAAAJNjkuNjY0NTAxAgAAAAk3Ny4xMTIyOTMCAAAACTc3LjMzOTk1NQIAAAAJNzUuMTc3MTY4AgAAAAk3NC44MDMxNTICAAAACTcyLjg2ODAyNwIAAAAJNzMuMjcyMDg4AgAAAAk2Ny45MTQwNzICAAAACTYzLjIxMTY0MwIAAAAJNjAuMDk1NTc3AgAAAAg1NC4zNDA5NwIAAAAJNTUuMDI4OTMzAgAAAAk1Ni4zNTYyOTYCAAAACTUyLjE3OTk1NwIAAAAJNTUuMDM3MDI2AgAAAAk1Ny40MDg0NzUCAAAACTU4Ljk3MDU1NQIAAAAJNTguNjg3Mjc2AgAAAAk1OS44MjAzOTECAAAACTY1LjY2MDQyNAIAAAAJNjguMTg4NTc3AgAAAAk2OS42ODMyMDgCAAAACTYzLjA1Mjc2OQIAAAAJNjcuOTI2MjIxAgAAAAk2OS41MzIxNTUCAAAACTYzLjg3MTYzNwIAAAAJNjMuNjU2OTgyAgAAAAk2NS42NjgzNzQCAAAACTY2LjA2NTg4MgIAAAAJNTguNTQ1MDI1AgAAAAk1NC45MDM4NDkCAAAACTU2LjA1NjYyMwIAAAAJNTYuNzQwNzk3AgAAAAk1OS41NjMyMTECAAAACTU5LjE5OTUzOQIAAAAJNTUuNDA0Njk3AgAAAAg1OS4yOTQ0MQIAAAAJNTguOTYyMzYxAgAAAAk1MS4wNDA2MjgCAAAACTQ5LjQxOTkxNAIAAAAJNDguMjQxOTMyAgAA</t>
  </si>
  <si>
    <t>AAk0NC43NTU0MjECAAAACTQwLjI4ODU3NQIAAAAJNDMuMzcxODg0AgAAAAk0Ni43OTUxNDgCAAAACTQ2LjI1MzUzMQIAAAAJMzkuMTgyMzI3AgAAAAkzOC45NzAxOTECAAAACTQwLjY3NTEzNwIAAAAJNDIuMTEyOTQ4AgAAAAk0MS42NDE1MzUCAAAACTQwLjQwODAwMwIAAAAJMzUuNjYyNDM5AgAAAAkzMy41MjUzNjTk6WQqPSXeCOW5yxk+Jd4IUENJUVJBTkdFVi5DVlguSVFfQ0xPU0VQUklDRV9BREouMTEvMTIvMjAyMC4xMS8xMi8yMDI1Li4uREVTQy5XLklRX0NMT1NFUFJJQ0VfQURKBAAAAMqAAQAFAQAAAgAAAAYxNTUuMDICAAAABjE1Ny43MgIAAAAGMTU1LjU2AgAAAAYxNTMuMDgCAAAABTE0OC45AgAAAAYxNTMuNTUCAAAABjE2MC4xNgIAAAAGMTU2LjIxAgAAAAYxNTcuMTECAAAABjE1My42NgIAAAAFMTYwLjYCAAAABjE1OC4xOAIAAAAKMTU0LjgyNjQ1OAIAAAAKMTUzLjMwMzQxMwIAAAAKMTQ5LjczMzE1NwIAAAAKMTUzLjEzNTI4NQIAAAAJMTQ4LjM4ODEzAgAAAAkxNTMuNjAwMTECAAAACjE0Ni43MzY1MTYCAAAACTE0Mi4yMDY5NAIAAAAKMTQ3LjkwMzUyNQIAAAAIMTQ0LjMwMzYCAAAACjEzOC42NjYzNTQCAAAACjEzNS4xOTQ5OTcCAAAACjEzNS4wMzY3NTkCAAAACjEzOC44NDQzNzICAAAACTEzNS4zMTcwOAIAAAAKMTM1LjMyNjg1MQIAAAAKMTM1LjU1MTU4MgIAAAAKMTM0LjcxMTI4</t>
  </si>
  <si>
    <t>NQIAAAAKMTMyLjUyMjYwNQIAAAAKMTM5Ljk5NzMzNwIAAAAKMTYyLjI4NDc0MgIAAAAKMTYwLjk3NTQ0MgIAAAAKMTUzLjQyMjU0MwIAAAAKMTUyLjc1ODEyMgIAAAAKMTU0Ljk4NTg4NQIAAAAKMTUzLjMyNDgzNAIAAAAKMTUxLjc4MTAzMwIAAAAKMTQ3LjQ4NzQ3MQIAAAAJMTQ0LjE3MjgyAgAAAAoxNTAuNDE1NTczAgAAAAkxNTYuMDM5ODUCAAAACjE0Ny45ODk5ODMCAAAACjE0Mi44Nzc4ODMCAAAACjEzOS4xNTczNTcCAAAACjEzOC4wNDYwMzECAAAACjE0OC42OTU0MzQCAAAACjE1MC4wMTkzNjICAAAACTE1Ni40ODQzOAIAAAAJMTU2Ljg5OTkyAgAAAAoxNTQuNDE2MzQ3AgAAAAoxNTAuMTIxMTU4AgAAAAoxNDYuNDI4NjM1AgAAAAoxNDQuMjY2NjkyAgAAAAoxNDQuMjA5Mjk1AgAAAAoxNDQuODUwMjI1AgAAAAoxNDQuMTk5NzI5AgAAAAoxMzkuMTc3NTE0AgAAAAoxMzkuMzU5MjcxAgAAAAoxMzQuNTA5MjQ3AgAAAAoxMzIuNTQ4MTkyAgAAAAoxNDEuNTMwNzgxAgAAAAoxNDEuMjE1MDk5AgAAAAoxMzkuMzIxMDA2AgAAAAoxMzcuMTY0MDcxAgAAAAoxNDAuNTMxOTE3AgAAAAoxNDkuMzIwNDg0AgAAAAoxNTAuNTU5Nzc2AgAAAAoxNDcuMTkxOTI5AgAAAAoxNDUuOTgxMDE4AgAAAAoxNDcuOTc3MTI5AgAAAAoxNDYuODk4NjYxAgAAAAoxNDQuMzM0OTM1AgAAAAoxNDcuNjU1NDgxAgAAAAoxNTMu</t>
  </si>
  <si>
    <t>NTM5NzUyAgAAAAoxNDkuMjM1MzQyAgAAAAoxNTMuODg5NzgxAgAAAAoxNTUuMzAxNTQyAgAAAAoxNTAuMDg0ODYzAgAAAAoxNTUuMzY3MTAxAgAAAAoxNDkuODUwNzIyAgAAAAoxNDguODc2NjkyAgAAAAoxNTEuMzQ5MjI5AgAAAAkxNDcuNzM0MDgCAAAACjE0NC44NDk0NTQCAAAACjE0NS42ODI5OTgCAAAACjE0MC4zNzI2NjMCAAAACjE0My4xMTY4MDUCAAAACjE0NC44NDk0NTQCAAAACjE0NC44MjEzNTcCAAAACjEzOS45MzIxNzQCAAAACjE0MS4wNDM5MjMCAAAACjEzOC4xNzE5MDQCAAAACjEzMS43NzkzNDYCAAAACjEzNi40Mzk0MjgCAAAACjEzOS4zMzkyNDECAAAACjEzOC4xOTA0MzMCAAAACjEzOS45NDE0MzgCAAAACTEzOC4zNjY0NgIAAAAKMTMzLjY5NzExMwIAAAAKMTM0LjE2MDM0MgIAAAAKMTM0LjI0MzcyMwIAAAAKMTMzLjgzNjA4MgIAAAAKMTMxLjA2MzI2NAIAAAAJMTM1LjMzNTc3AgAAAAoxMzIuMzQ2ODQ5AgAAAAoxNTIuOTU3NTY4AgAAAAoxNTAuNDE3OTAyAgAAAAoxNDguNzQwMDcyAgAAAAoxNTQuNTk4NzI0AgAAAAoxNTIuNDUzMzAyAgAAAAoxNTIuNjU1MDA4AgAAAAoxNTMuMzA1OTY5AgAAAAoxNTAuNjM3OTQ1AgAAAAoxNDUuODg4Njc4AgAAAAoxNDcuNTIwNjY2AgAAAAoxNDkuMDY3ODAzAgAAAAoxNDQuNjcyNTA1AgAAAAoxNDQuMjcyOTMzAgAAAAoxNDQuMTA5NDcxAgAA</t>
  </si>
  <si>
    <t>AAoxMzkuNDY4OTgxAgAAAAoxNDAuMDUwMTc4AgAAAAoxNDIuODkyNTkxAgAAAAoxMzcuNDQzODc1AgAAAAoxNDIuODEwODYxAgAAAAoxNDQuMjYzODUyAgAAAAoxNDEuOTAyNzQxAgAAAAoxMzkuOTIzMDQxAgAAAAoxNDAuOTY3Mzc4AgAAAAkxNDAuODUwMzkCAAAACjE0NC4wNzg5MjMCAAAACjE1MS42MDYxNzMCAAAACjE1Mi4wOTE4MDICAAAACTE1NS4wNzc1MgIAAAAKMTUwLjc2OTgxMgIAAAAKMTQ2LjczMTg5NwIAAAAKMTQwLjM0Njc3NQIAAAAKMTM3LjAwMTMzMQIAAAAKMTQzLjU5MzI5NAIAAAAJMTQ4LjM1MDY2AgAAAAoxNDYuMDU3NDEyAgAAAAkxNDYuNDUzMTECAAAACjE1My4yOTk2MzkCAAAACjE1MS4wNTMyMjkCAAAACjE1OS45Njc1NTQCAAAACjE2MS4yNjAxMzECAAAACjE1OC4yODI3NDYCAAAACjE1Ny4zOTEzMTQCAAAACjE2MC4wMDMyMTECAAAACjE1OC4xNDAxMTcCAAAACjE1MC40MDI0ODQCAAAACjE0OS43NjA2NTICAAAACjE2MS4zNzYwMTcCAAAACjE2My43NTYxNDICAAAACjE2My4xMjMyMjUCAAAACjE2NC45NDA2MDICAAAACTE2Mi4yNTE0NQIAAAAKMTU5LjIwODQ2MQIAAAAKMTUzLjIwMjA5NwIAAAAIMTQxLjY1ODICAAAACjE0MS41NjA4OTYCAAAACjEyNy4wODkwMDgCAAAACjEyOC4wNjIwNTYCAAAACjEzOC4zOTQwNjQCAAAACTE0MS41MDc4MgIAAAAJMTM5LjYzMjQ5AgAA</t>
  </si>
  <si>
    <t>AAoxNDQuNTUwODA5AgAAAAoxMzkuNDkwOTU2AgAAAAoxNDAuMTI4NDI3AgAAAAoxMzQuNjg0NTg5AgAAAAoxNDMuNTczNTYxAgAAAAoxMjYuNDAwNDg3AgAAAAoxMjAuNjY3MzYzAgAAAAkxMjUuMTU1NjgCAAAACjEyOC40MzQyNTYCAAAACjEyNi45MDg5MjkCAAAACjEzMC4wNzM1NDQCAAAACjE1My43NTk5MzgCAAAACjE1NS42ODg1MTICAAAACjE1Ni4yODQ2MTYCAAAACjE0Ny4xMTUxMjQCAAAACTE0NS45NTgyMQIAAAAJMTQ4LjQxMDEyAgAAAAoxMzYuMjIwMTI3AgAAAAoxMzkuOTQxNDY2AgAAAAoxNDkuMTkyNjQ1AgAAAAoxNDcuNzQ5MzIyAgAAAAoxNDIuNzg0NjM4AgAAAAoxNDcuMjEwMjQ5AgAAAAoxNDAuNjE5NjU0AgAAAAoxNDguNTkyNzA5AgAAAAoxMzcuOTQxNjgxAgAAAAoxMjIuMDU2NDM0AgAAAAoxMTYuMDA0OTExAgAAAAoxMTkuNDM3MzgxAgAAAAoxMTYuOTE2Mjk4AgAAAAkxMTIuMzgxNzkCAAAACTEwOS4xOTgxNwIAAAAKMTEwLjk2MjA2OAIAAAAKMTA3LjU4MDU0NwIAAAAKMTAwLjk3MjM4NAIAAAAKMTAwLjE2MzU3MwIAAAAJOTcuNzQ1NzQyAgAAAAoxMDEuODI0MjE4AgAAAAk5OC40NDI2OTcCAAAACTk4LjUyODc0MQIAAAAJOTYuMjkxNjAyAgAAAAk5Ny4xNjQ4MTYCAAAACTk3LjU5ODYyNgIAAAAJOTcuMzg1OTc0AgAAAAk5NS45NDg0NDgCAAAACTkzLjIzNTAxMwIAAAAJOTEu</t>
  </si>
  <si>
    <t>OTA4MDY2AgAAAAk4OC43NDM4MDkCAAAACTg1LjU3MTA0NQIAAAAJODIuMzA0NzE1AgAAAAk4MS43MTc3OTYCAAAACTgyLjkyNTY1OAIAAAAJODMuOTAzODU2AgAAAAk4MC4yMTIyMjICAAAACTg1LjU3NDEzOQIAAAAJODUuNTY1NzQ2AgAAAAk4NS40NDgyNDYCAAAACTgyLjk3MjMzNgIAAAAJODIuNzcwOTA2AgAAAAk4Ny4zNDUwNDQCAAAACTg5LjAyMzYyNgIAAAAJOTAuMDU1OTU1AgAAAAk4Ni40NzIxODECAAAACTkwLjU2NzkyMgIAAAAIOTEuMDIxMTQCAAAACTg3LjExMDA0MgIAAAAJODcuMzg3MDA4AgAAAAk5MC43NjYxNjcCAAAACTkxLjIyMjE5NQIAAAAJODUuNDU5NjU4AgAAAAk4NC4xOTkzNjMCAAAACTg1LjM2ODQ1MwIAAAAJODUuMzM1Mjg3AgAAAAk4Ny42ODE3NTkCAAAACTg5LjExNjE3NAIAAAAJODUuNzE2NjkyAgAAAAk5Mi40OTkwNzMCAAAACDkwLjM3NjQ3AgAAAAk4Mi45MTQxOTMCAAAACTc5LjQzMTc5NwIAAAAJNzUuNjY3NDkyAgAAAAk3Mi45Nzc2MzcCAAAACTY5LjY1ODI0MgIAAAAJNzQuOTk3MDcyAgAAAAk3NS4yOTE0MDMCAAAACTc0LjQ2NTY0MgIAAAAJNjkuMDQ1MDU0AgAAAAk2OS43NjQ1MjgCAAAACTcxLjI4NTIzNwIAAAAJNzUuNTg1NzM0AgAAAAk3Ni4yNjQzMjkCAAAACTc0LjY1MzY4NwIAAAAJNzAuMTQwNjE4AgAAAAk2Ni44OTk3MDPk6WQqPSXeCOW5yxk+Jd4ISENJ</t>
  </si>
  <si>
    <t>UVJBTkdFVi5eSEcuSVFfQ0xPU0VQUklDRS4xMS8xMi8yMDIwLjExLzEyLzIwMjUuLi5ERVNDLlcuSVFfQ0xPU0VQUklDRQQAAABmgTUDBQEAAAIAAAAFNC45NTcCAAAABTUuMDg5AgAAAAY1LjEyMjUCAAAABjQuOTY5NQIAAAAFNC44OTQCAAAABTUuMTA5AgAAAAY0Ljc3MTUCAAAABTQuNTc2AgAAAAY0LjYwMDUCAAAABTQuNDk5AgAAAAY0LjUxODUCAAAABTQuNDU5AgAAAAY0LjQ5MjUCAAAABjQuNDcxNQIAAAAGNC40MzU1AgAAAAU1Ljc4NQIAAAAGNS42MDQ1AgAAAAY1LjYwNDUCAAAABjUuMTQxNQIAAAAFNS4xMjMCAAAABjQuODMzNQIAAAAGNC44MTQ1AgAAAAU0Ljg0OAIAAAAGNC42Nzc1AgAAAAY0LjgzNjUCAAAABjQuNTkzNQIAAAAFNC42NTMCAAAABTQuNjczAgAAAAQ0Ljg0AgAAAAU0LjczOQIAAAAFNC41MjMCAAAABTQuNDAyAgAAAAQ1LjEzAgAAAAY1LjExMzUCAAAABTQuODk2AgAAAAQ0LjcxAgAAAAU0LjU0OAIAAAAENC41NgIAAAAGNC42NjQ1AgAAAAU0LjU4OQIAAAAFNC4yNzkCAAAABTQuMzIxAgAAAAY0LjM2ODUCAAAABTQuMzA0AgAAAAY0LjA3MzUCAAAABTQuMTIyAgAAAAU0LjA1MQIAAAAFNC4xNTcCAAAABTQuMTU3AgAAAAY0LjA4MDUCAAAABTQuMDg2AgAAAAY0LjA2NDUCAAAABTQuMzA2AgAAAAY0LjM3MTUCAAAABjQuMzcwNQIAAAAGNC4zODQ1AgAAAAY0LjQ5MzUCAAAABTQu</t>
  </si>
  <si>
    <t>NTc0AgAAAAY0LjU5OTUCAAAABTQuMjg5AgAAAAU0LjE4OQIAAAAGNC4wMzE1AgAAAAU0LjE2NwIAAAAFNC4yMDECAAAABjQuMTQzNQIAAAAFMy45OTMCAAAABTQuMTAzAgAAAAU0LjEyNAIAAAAGNC4yMzY1AgAAAAU0LjU5MwIAAAAFNC42NTICAAAABjQuMzkxNQIAAAAFNC40NDICAAAABTQuNDk1AgAAAAY0LjQ4MzUCAAAABTQuNjAyAgAAAAY0Ljc1MzUCAAAABDUuMDUCAAAABjQuNjYyNQIAAAAFNC41NTcCAAAABTQuNTc0AgAAAAY0LjQ5NzUCAAAABjQuMjU4NQIAAAAFNC4yMzYCAAAABTQuMDA3AgAAAAY0LjAwNzUCAAAABjQuMTI0NQIAAAAGMy44OTE1AgAAAAYzLjg2MTUCAAAABDMuODgCAAAABjMuODM4NQIAAAAGMy42ODE1AgAAAAYzLjgyMTUCAAAABTMuODUyAgAAAAYzLjc4NjUCAAAABjMuNzQwNQIAAAAFMy44MDYCAAAABjMuODkwNQIAAAAFMy44ODkCAAAABjMuODg0NQIAAAAEMy44MgIAAAAFMy45MDkCAAAABTMuNzg5AgAAAAYzLjczODUCAAAABTMuNTg3AgAAAAYzLjY4MTUCAAAABTMuNjQ2AgAAAAUzLjU2MwIAAAAFMy41NzECAAAABjMuNjI3NQIAAAAGMy43Mzc1AgAAAAUzLjY2MwIAAAAGMy43NzA1AgAAAAUzLjY5MwIAAAAGMy44MTI1AgAAAAUzLjc2MgIAAAAFMy43MDYCAAAABTMuNzE5AgAAAAYzLjg2NzUCAAAABjMuOTI2NQIAAAAFMy44MTgCAAAABTMuOTMzAgAAAAUzLjc4MgIA</t>
  </si>
  <si>
    <t>AAAGMy43NTk1AgAAAAYzLjgwMzUCAAAABTMuODg5AgAAAAUzLjc4OQIAAAAGMy43Mjc1AgAAAAUzLjY4MgIAAAAFMy43MzICAAAABjMuNzI4NQIAAAAFMy44ODMCAAAABjMuODkwNQIAAAAEMy45OAIAAAAGNC4xMDY1AgAAAAY0LjAxNTUCAAAABjQuMDk0NQIAAAAFNC4wNzUCAAAABjMuODkyNQIAAAAGNC4wMzA1AgAAAAU0LjA2NwIAAAAFMy45NTMCAAAABjQuMTA4NQIAAAAGNC4wMTY1AgAAAAY0LjA1NjUCAAAABjQuMjIyNQIAAAAGNC4yNTE1AgAAAAU0LjIxNgIAAAAFMy45MTECAAAABjMuODEwNQIAAAAGMy44MDQ1AgAAAAYzLjc2MTUCAAAABjMuODc3NQIAAAAFMy44NDgCAAAABjMuNjI3NQIAAAAFMy42MzICAAAABjMuOTEzNQIAAAAGMy42ODY1AgAAAAUzLjQyOQIAAAAGMy40NzQ1AgAAAAYzLjQyMzUCAAAABjMuMzg2NQIAAAAGMy40MTI1AgAAAAUzLjM2OQIAAAAFMy41NDMCAAAABTMuNTgxAgAAAAYzLjQyMTUCAAAABTMuNjk3AgAAAAYzLjY2NDUCAAAABjMuNjY4NQIAAAAFMy41NTICAAAABjMuNTczNQIAAAAGMy4zNDk1AgAAAAUzLjIzNAIAAAAFMy41MjICAAAABTMuNjA0AgAAAAYzLjc0MDUCAAAABjQuMDEzNQIAAAAGNC4yOTQ1AgAAAAU0LjQ3MgIAAAAGNC4zMDY1AgAAAAU0LjI3NQIAAAAFNC4xNzUCAAAABTQuMjY3AgAAAAY0LjQwODUCAAAABjQuNTgxNQIAAAAGNC43MjM1AgAAAAU0</t>
  </si>
  <si>
    <t>LjcyNQIAAAAGNC42ODg1AgAAAAY0LjY5ODUCAAAABjQuNzM5NQIAAAAGNC42MjU1AgAAAAY0LjkzNzUCAAAABTQuNDg1AgAAAAY0LjUxOTUCAAAABTQuNTA2AgAAAAY0LjQ4NzUCAAAABDQuMzECAAAABTQuNTI0AgAAAAY0LjQyMDUCAAAABDQuNDECAAAABjQuNDYzNQIAAAAGNC4zODc1AgAAAAY0LjI5MDUCAAAABTQuMjg0AgAAAAY0LjI2NjUCAAAABjQuMjgzNQIAAAAGNC40MDc1AgAAAAY0LjQ0OTUCAAAABTQuMzQzAgAAAAU0LjM2OAIAAAAFNC40OTgCAAAABjQuNzI5NQIAAAAGNC4yNzU1AgAAAAY0LjE4ODUCAAAABTQuMjg0AgAAAAY0LjI0MjUCAAAABTQuNDQ4AgAAAAY0LjMyNTUCAAAABjQuMzE4NQIAAAAFNC4xMzcCAAAABjQuMzkxNQIAAAAFNC4zNDgCAAAABjQuNDgyNQIAAAADNC40AgAAAAU0LjMyMwIAAAAGNC4zNDU1AgAAAAU0LjI3NgIAAAAFNC4yOTICAAAABTQuMTU3AgAAAAY0LjUzNzUCAAAABTQuNTI5AgAAAAY0LjY3NzUCAAAABTQuNDgxAgAAAAY0LjY1NDUCAAAABjQuNzQ4NQIAAAAFNC40NjgCAAAABTQuMzM2AgAAAAU0LjE2OAIAAAAENC4wNAIAAAAGMy45OTA1AgAAAAU0LjA2OAIAAAAFNC4xMTMCAAAABDQuMTQCAAAABjQuMDc1NQIAAAAGNC4wOTI1AgAAAAU0LjA3NAIAAAAFMy43ODgCAAAABTMuNjI2AgAAAAUzLjU1NgIAAAAFMy42MjYCAAAABTMuNjAyAgAAAAYzLjY3MzUC</t>
  </si>
  <si>
    <t>AAAABTMuNTE5AgAAAAYzLjU1ODUCAAAABjMuNjI3NQIAAAAGMy41MjM1AgAAAAUzLjUxNAIAAAAGMy4zOTk1AgAAAAUzLjI5MQIAAAAFMy4xNzjk6WQqPSXeCOW5yxk+Jd4IUENJUVJBTkdFVi5YT00uSVFfQ0xPU0VQUklDRV9BREouMTEvMTIvMjAyMC4xMS8xMi8yMDI1Li4uREVTQy5XLklRX0NMT1NFUFJJQ0VfQURKBAAAAEIzBgAFAQAAAgAAAAoxMTYuMjAzNjEzAgAAAAoxMTMuMzY4NDExAgAAAAoxMTQuMzg5NDgxAgAAAAoxMTEuMjY2Nzk0AgAAAAoxMDkuNzY5ODg2AgAAAAoxMTIuMjc3OTQ5AgAAAAoxMTYuMjAzNjEzAgAAAAoxMTEuODQxNzY0AgAAAAoxMTEuMTg3NDg3AgAAAAoxMDguMjgyODkzAgAAAAoxMTMuMjk5MDE4AgAAAAoxMTAuMzE1MTE3AgAAAAkxMDUuNTY2NjUCAAAACjEwNC44OTc4NDgCAAAACjEwNy42ODcyNjYCAAAACTEwOC40MzM3MwIAAAAKMTA1Ljg1MDU3MQIAAAAKMTEzLjM3NDE0NAIAAAAKMTEwLjIwMTY3MQIAAAAKMTA3LjQzMTg5NwIAAAAKMTEyLjY1NzE0NQIAAAAKMTEwLjEyMzA5NgIAAAAKMTAyLjQxMjkwOAIAAAAKMTAwLjQ3Nzk5NAIAAAAKMTAxLjE5NDk5MwIAAAAKMTA2LjI2MzA5MQIAAAAKMTA0LjQzNjg4NAIAAAAKMTAzLjM2NjMzNQIAAAAKMTA1LjY2MzE0OQIAAAAKMTA0LjA1NzMyNgIAAAAKMTAwLjM3ODUzMQIAAAAKMTAxLjU0NjQwMwIAAAAKMTE0LjU3</t>
  </si>
  <si>
    <t>Nzg5OQIAAAAKMTEyLjQwNzYwNQIAAAAKMTA4LjkwMzk5MQIAAAAIMTA2LjEwMTECAAAACjEwOC4zNDkyNTICAAAACjEwNy43MjYzODgCAAAACjEwNS4zNDE5ODQCAAAACjEwNS4wMzUwNzMCAAAACjEwMy4wNDgwMDECAAAACjEwNC44MTMyMTYCAAAACjEwOC4zNDM2NDQCAAAACjEwMi43NjgyNjgCAAAACjEwNC4wNDE1MzcCAAAACjEwMi43MTAzOTICAAAACjEwMi4xMjE5ODcCAAAACjEwNi45MTYwMzkCAAAACjEwOS41NDkzOTICAAAACjExMy43ODM5NzcCAAAACjExNy40NzgzODcCAAAACjExNS4wODYxODQCAAAACjExNS44NzAzMzkCAAAACjEwOS45NzY4NDMCAAAACjExNC4zMjA0MjYCAAAACjExNC44MTc5MjkCAAAACjExOC4yNjIxNzkCAAAACjExOS40MjkzOTgCAAAACjExMC44MDkyMDMCAAAACjExMC4yODI5OTgCAAAACjEwNi4zNDEyNDUCAAAACjEwNy43NjY3ODICAAAACjExMi44Mzc0ODQCAAAACjExMS4yODc1NzICAAAACjExMy4wNTc1MzQCAAAACjExMi43OTk5NzkCAAAACjExMC45MzAyNjECAAAACjExMS4zNTczNTQCAAAACjExMC4xNjE0OTQCAAAACjEwNy41MDQwMjcCAAAACjEwNy41OTg5MzcCAAAACjEwOS4yNTk4NTMCAAAACjEwNS4xMjE3OTgCAAAACjEwMy41NTU3OTECAAAACjEwNy4wMTA0OTgCAAAACjExMS4yOTA5MTcCAAAACjEwNy42NDYzOTECAAAACjExMy41NDk3NjQCAAAA</t>
  </si>
  <si>
    <t>CjExMS4wNTMyNjECAAAACjEwOS4yMDgwMjICAAAACjExMS4wNTMyNjECAAAACjExMi44NjA4NDICAAAACjExMy4zMjIxNTICAAAACjExNC4yNjM2MDECAAAACTEwOS40MzM5NwIAAAAKMTA2Ljg0NDk4NwIAAAAKMTA0Ljc1NDk3MQIAAAAKMTAyLjAzNDE4NQIAAAAJOTkuNjQyOTA2AgAAAAk5Ny43NjAwMDkCAAAACDk3LjY1NjQ1AgAAAAk5NC45Mjg5NzECAAAACTk1LjExNTUyNwIAAAAIOTYuMDc2MjkCAAAACTkwLjQzMjk3NAIAAAAJOTMuMjMxMzEyAgAAAAk5NS43MzExNjECAAAACTkzLjI1OTI5NgIAAAAIOTUuMDU5NTYCAAAACTk0LjExNzQ1MwIAAAAJOTIuODU4MjAxAgAAAAk5Ni4wNjY5NjICAAAACTk3LjU0MDc1NAIAAAAJOTcuOTA0NTM4AgAAAAk5NS44OTg5NDcCAAAACTk5LjYyMzk4NgIAAAAJOTcuNTYyNzM2AgAAAAoxMDIuNjc0MjY1AgAAAAoxMDEuNTU1ODI5AgAAAAk5OS4wNjAxNDYCAAAACjEwOC42ODIzOTICAAAACjEwNi4yNDIxNjgCAAAACjEwNy44Njg5ODQCAAAACjEwNi44NjE0NjgCAAAACjEwNC45Mjk2MjQCAAAACjEwMC4wNTg0MTkCAAAACjEwMS43MTI5NjUCAAAACjEwMi41MjcwNDkCAAAACDk4LjQ4MzkxAgAAAAk5NS40OTUxMDQCAAAACTk1LjI0NzU2NQIAAAAIOTIuNTQyOTcCAAAACTk0LjU3ODI5MgIAAAAJOTguMzI4MDUyAgAAAAk5My44ODE1MTUCAAAACTk2LjM4NDQx</t>
  </si>
  <si>
    <t>MQIAAAAJOTguNDU2NDA2AgAAAAk5Ni45NjIwMDMCAAAACTk2LjIzNzcyMQIAAAAJOTcuNDIwNDA4AgAAAAg5Ni4xNDYwNAIAAAAJOTguNzgxOTIxAgAAAAoxMDcuNTYyMTMzAgAAAAoxMDUuNDQ0MzM4AgAAAAoxMDUuNDgwNjk1AgAAAAoxMDQuNTcxNzcxAgAAAAk5OS42NzI2NjgCAAAACDk0LjEwMDk2AgAAAAk5MC43NDcwMjgCAAAACTk3Ljk2Mzg4OQIAAAAJMTAyLjUzNTc4AgAAAAoxMDAuNjYzMzk1AgAAAAoxMDEuMTQ1MTI1AgAAAAoxMDcuNDg5NDE5AgAAAAoxMDAuOTUwMDM2AgAAAAoxMDQuMjc4MzU2AgAAAAoxMDIuMjM5ODczAgAAAAoxMDIuMDU5NDc2AgAAAAk5OS42OTYyNzgCAAAACTk5LjQ4ODgyMgIAAAAJOTguMDI3NjA4AgAAAAk5NC40Mzc3MTICAAAACTkzLjM5MTQxMQIAAAAJOTkuMDkxOTQ5AgAAAAoxMDIuMTEzNTk1AgAAAAoxMDEuMDk0MzUzAgAAAAoxMDEuOTYwMjU4AgAAAAoxMDAuNDkyODE3AgAAAAg5OS4wNTIyMgIAAAAJOTQuNzIxNDgyAgAAAAk4OC43NTMyOTUCAAAACTkwLjM5OTY5MQIAAAAHNzguMTIzMwIAAAAJNzYuNzI3NDQzAgAAAAk4My40MDI1MDYCAAAACTg2LjM0NjMzNQIAAAAJODUuNTMyMDg0AgAAAAk4Ny41NzIxODQCAAAACTg0LjE4MDk2NgIAAAAJODQuMTA5MzgzAgAAAAk3OC4zODE3NzQCAAAACTg1Ljg5NjQ5OQIAAAAJNzcuMTY3NzIxAgAAAAk3NC45MTY4</t>
  </si>
  <si>
    <t>NDgCAAAACDc2LjI4MTU1AgAAAAk3Ny41ODQyMjECAAAACDc3LjAwODIxAgAAAAk3Ni4zMTY5OTcCAAAACTg5LjAyNDY4MQIAAAAJODcuODEwNjI4AgAAAAk4Ni40ODEzNzICAAAACTgxLjQwMzYxNQIAAAAJNzguNzQ1MTA0AgAAAAk4MC40MjkxMDkCAAAACTc0Ljc4MDAzNgIAAAAJNzQuNjc0Nzc0AgAAAAk3Ny4wNDMxNzQCAAAACTc2LjE3NDc2MQIAAAAJNzIuOTExNjMyAgAAAAk3NC43MzYxNzcCAAAACTY5LjAwODE1OAIAAAAJNzQuNDkwNTY1AgAAAAk3My43NjI1MDECAAAACTY4LjI4MDA5NAIAAAAJNjcuODU5MDQ1AgAAAAk3MC4zNTkwMjMCAAAACTcwLjYyODY2MgIAAAAJNjUuMzEwNDc0AgAAAAk2Mi42MTIzMzkCAAAACTYyLjM1MjA2OQIAAAAJNTkuNzU4MDQyAgAAAAk1My4wODY0NDkCAAAACTUyLjkzODk2MgIAAAAJNTIuMDgwMDcxAgAAAAk1NC42NjU0MjICAAAACTUyLjgyNjE3OQIAAAAJNTMuMTM4NTAzAgAAAAk1Mi42MzUzMTQCAAAACTU1LjM2ODE1MQIAAAAJNTUuNjYxMTg5AgAAAAk1NS4xOTAzNTUCAAAACDU0LjAzNDY3AgAAAAk1My41ODA5NTcCAAAACTUzLjIyOTk3MQIAAAAJNTIuMTU5ODkzAgAAAAk0OS4zMDA2NDQCAAAACTQ3LjIyMDQxMgIAAAAJNDYuMjEwMjU4AgAAAAk0Ni45NzIxNTQCAAAACDQ3Ljc0MjYxAgAAAAk0NS4xNDg3NDECAAAACTQ4LjU5ODY3MwIAAAAJNDguNzkz</t>
  </si>
  <si>
    <t>MjYxAgAAAAk0OC41NDg3MDQCAAAACTQ4LjEwMTc1NgIAAAAINDguMzM3ODgCAAAACTUxLjYzNTE3NwIAAAAJNTMuMjcxMTc3AgAAAAk1NC41Mjc2OTICAAAACDUwLjkzNTI0AgAAAAk1Mi40Mjc4NzgCAAAACTUxLjgyMDcwMwIAAAAJNDkuMjIzMzQzAgAAAAk0OS42ODcxNTgCAAAACDUxLjI0NzI2AgAAAAk1MS44OTExODYCAAAACDQ3LjU3NzMxAgAAAAk0Ni4xODkyMjMCAAAACDQ3LjA5NTIyAgAAAAg0Ni40Mzg1OAIAAAAJNDcuNzAxOTg5AgAAAAg0Ny45Njc5NwIAAAAJNDYuOTUzOTE4AgAAAAk1MS41MDg4MzkCAAAACTUwLjY0NDQwMQIAAAAJNDUuMTkxNzk1AgAAAAk0My41Mjk0MTUCAAAACTQxLjk5MTcxNAIAAAAJNDAuODI0NjQyAgAAAAkzNi42NDgxODcCAAAACTM4Ljc2NTAyMQIAAAAJMzkuMTQwOTgzAgAAAAgzNy4xNTQ5MgIAAAAJMzMuNjg5NTI0AgAAAAkzNC4wMDAxMDICAAAACTM0LjkyMzY2MwIAAAAJMzUuNzk4MTg1AgAAAAkzNC4wNjU0ODcCAAAACTMyLjg0NzY5NQIAAAAJMzAuMTkxNDM3AgAAAAgyOS40ODg1NeTpZCo9Jd4I5bnLGT4l3ghFQ0lRUkFOR0UuQ09QLklRX1BSSUNFREFURS4xMS8xMi8yMDIwLjExLzEyLzIwMjUuLi5ERVNDLlcuSVFfUFJJQ0VEQVRFAwAAAE+GBAAFAQAAAAAAAAMAAAAAAAAABSJDT1AiA0NPUAEAAAAOIklRX1BSSUNFREFURSIMSVFfUFJJQ0VEQVRFAgAA</t>
  </si>
  <si>
    <t>AAsiMTEvNy8yMDI1IgkxMS83LzIwMjUAAAAAAwAAAAAAAAAFIkNPUCIDQ09QAQAAAA4iSVFfUFJJQ0VEQVRFIgxJUV9QUklDRURBVEUCAAAADCIxMC8zMS8yMDI1IgoxMC8zMS8yMDI1AAAAAAMAAAAAAAAABSJDT1AiA0NPUAEAAAAOIklRX1BSSUNFREFURSIMSVFfUFJJQ0VEQVRFAgAAAAwiMTAvMjQvMjAyNSIKMTAvMjQvMjAyNQAAAAADAAAAAAAAAAUiQ09QIgNDT1ABAAAADiJJUV9QUklDRURBVEUiDElRX1BSSUNFREFURQIAAAAMIjEwLzE3LzIwMjUiCjEwLzE3LzIwMjUAAAAAAwAAAAAAAAAFIkNPUCIDQ09QAQAAAA4iSVFfUFJJQ0VEQVRFIgxJUV9QUklDRURBVEUCAAAADCIxMC8xMC8yMDI1IgoxMC8xMC8yMDI1AAAAAAMAAAAAAAAABSJDT1AiA0NPUAEAAAAOIklRX1BSSUNFREFURSIMSVFfUFJJQ0VEQVRFAgAAAAsiMTAvMy8yMDI1IgkxMC8zLzIwMjUAAAAAAwAAAAAAAAAFIkNPUCIDQ09QAQAAAA4iSVFfUFJJQ0VEQVRFIgxJUV9QUklDRURBVEUCAAAACyI5LzI2LzIwMjUiCTkvMjYvMjAyNQAAAAADAAAAAAAAAAUiQ09QIgNDT1ABAAAADiJJUV9QUklDRURBVEUiDElRX1BSSUNFREFURQIAAAALIjkvMTkvMjAyNSIJOS8xOS8yMDI1AAAAAAMAAAAAAAAABSJDT1AiA0NPUAEAAAAOIklRX1BSSUNFREFURSIMSVFfUFJJQ0VEQVRFAgAAAAsiOS8xMi8yMDI1Igk5LzEyLzIwMjUAAAAAAwAAAAAA</t>
  </si>
  <si>
    <t>AAAFIkNPUCIDQ09QAQAAAA4iSVFfUFJJQ0VEQVRFIgxJUV9QUklDRURBVEUCAAAACiI5LzUvMjAyNSIIOS81LzIwMjUAAAAAAwAAAAAAAAAFIkNPUCIDQ09QAQAAAA4iSVFfUFJJQ0VEQVRFIgxJUV9QUklDRURBVEUCAAAACyI4LzI5LzIwMjUiCTgvMjkvMjAyNQAAAAADAAAAAAAAAAUiQ09QIgNDT1ABAAAADiJJUV9QUklDRURBVEUiDElRX1BSSUNFREFURQIAAAALIjgvMjIvMjAyNSIJOC8yMi8yMDI1AAAAAAMAAAAAAAAABSJDT1AiA0NPUAEAAAAOIklRX1BSSUNFREFURSIMSVFfUFJJQ0VEQVRFAgAAAAsiOC8xNS8yMDI1Igk4LzE1LzIwMjUAAAAAAwAAAAAAAAAFIkNPUCIDQ09QAQAAAA4iSVFfUFJJQ0VEQVRFIgxJUV9QUklDRURBVEUCAAAACiI4LzgvMjAyNSIIOC84LzIwMjUAAAAAAwAAAAAAAAAFIkNPUCIDQ09QAQAAAA4iSVFfUFJJQ0VEQVRFIgxJUV9QUklDRURBVEUCAAAACiI4LzEvMjAyNSIIOC8xLzIwMjUAAAAAAwAAAAAAAAAFIkNPUCIDQ09QAQAAAA4iSVFfUFJJQ0VEQVRFIgxJUV9QUklDRURBVEUCAAAACyI3LzI1LzIwMjUiCTcvMjUvMjAyNQAAAAADAAAAAAAAAAUiQ09QIgNDT1ABAAAADiJJUV9QUklDRURBVEUiDElRX1BSSUNFREFURQIAAAALIjcvMTgvMjAyNSIJNy8xOC8yMDI1AAAAAAMAAAAAAAAABSJDT1AiA0NPUAEAAAAOIklRX1BSSUNFREFURSIMSVFfUFJJQ0VEQVRFAgAA</t>
  </si>
  <si>
    <t>AAsiNy8xMS8yMDI1Igk3LzExLzIwMjUAAAAAAwAAAAAAAAAFIkNPUCIDQ09QAQAAAA4iSVFfUFJJQ0VEQVRFIgxJUV9QUklDRURBVEUCAAAACiI3LzMvMjAyNSIINy8zLzIwMjUAAAAAAwAAAAAAAAAFIkNPUCIDQ09QAQAAAA4iSVFfUFJJQ0VEQVRFIgxJUV9QUklDRURBVEUCAAAACyI2LzI3LzIwMjUiCTYvMjcvMjAyNQAAAAADAAAAAAAAAAUiQ09QIgNDT1ABAAAADiJJUV9QUklDRURBVEUiDElRX1BSSUNFREFURQIAAAALIjYvMjAvMjAyNSIJNi8yMC8yMDI1AAAAAAMAAAAAAAAABSJDT1AiA0NPUAEAAAAOIklRX1BSSUNFREFURSIMSVFfUFJJQ0VEQVRFAgAAAAsiNi8xMy8yMDI1Igk2LzEzLzIwMjUAAAAAAwAAAAAAAAAFIkNPUCIDQ09QAQAAAA4iSVFfUFJJQ0VEQVRFIgxJUV9QUklDRURBVEUCAAAACiI2LzYvMjAyNSIINi82LzIwMjUAAAAAAwAAAAAAAAAFIkNPUCIDQ09QAQAAAA4iSVFfUFJJQ0VEQVRFIgxJUV9QUklDRURBVEUCAAAACyI1LzMwLzIwMjUiCTUvMzAvMjAyNQAAAAADAAAAAAAAAAUiQ09QIgNDT1ABAAAADiJJUV9QUklDRURBVEUiDElRX1BSSUNFREFURQIAAAALIjUvMjMvMjAyNSIJNS8yMy8yMDI1AAAAAAMAAAAAAAAABSJDT1AiA0NPUAEAAAAOIklRX1BSSUNFREFURSIMSVFfUFJJQ0VEQVRFAgAAAAsiNS8xNi8yMDI1Igk1LzE2LzIwMjUAAAAAAwAAAAAAAAAFIkNPUCIDQ09Q</t>
  </si>
  <si>
    <t>AQAAAA4iSVFfUFJJQ0VEQVRFIgxJUV9QUklDRURBVEUCAAAACiI1LzkvMjAyNSIINS85LzIwMjUAAAAAAwAAAAAAAAAFIkNPUCIDQ09QAQAAAA4iSVFfUFJJQ0VEQVRFIgxJUV9QUklDRURBVEUCAAAACiI1LzIvMjAyNSIINS8yLzIwMjUAAAAAAwAAAAAAAAAFIkNPUCIDQ09QAQAAAA4iSVFfUFJJQ0VEQVRFIgxJUV9QUklDRURBVEUCAAAACyI0LzI1LzIwMjUiCTQvMjUvMjAyNQAAAAADAAAAAAAAAAUiQ09QIgNDT1ABAAAADiJJUV9QUklDRURBVEUiDElRX1BSSUNFREFURQIAAAALIjQvMTcvMjAyNSIJNC8xNy8yMDI1AAAAAAMAAAAAAAAABSJDT1AiA0NPUAEAAAAOIklRX1BSSUNFREFURSIMSVFfUFJJQ0VEQVRFAgAAAAsiNC8xMS8yMDI1Igk0LzExLzIwMjUAAAAAAwAAAAAAAAAFIkNPUCIDQ09QAQAAAA4iSVFfUFJJQ0VEQVRFIgxJUV9QUklDRURBVEUCAAAACiI0LzQvMjAyNSIINC80LzIwMjUAAAAAAwAAAAAAAAAFIkNPUCIDQ09QAQAAAA4iSVFfUFJJQ0VEQVRFIgxJUV9QUklDRURBVEUCAAAACyIzLzI4LzIwMjUiCTMvMjgvMjAyNQAAAAADAAAAAAAAAAUiQ09QIgNDT1ABAAAADiJJUV9QUklDRURBVEUiDElRX1BSSUNFREFURQIAAAALIjMvMjEvMjAyNSIJMy8yMS8yMDI1AAAAAAMAAAAAAAAABSJDT1AiA0NPUAEAAAAOIklRX1BSSUNFREFURSIMSVFfUFJJQ0VEQVRFAgAAAAsiMy8xNC8yMDI1</t>
  </si>
  <si>
    <t>IgkzLzE0LzIwMjUAAAAAAwAAAAAAAAAFIkNPUCIDQ09QAQAAAA4iSVFfUFJJQ0VEQVRFIgxJUV9QUklDRURBVEUCAAAACiIzLzcvMjAyNSIIMy83LzIwMjUAAAAAAwAAAAAAAAAFIkNPUCIDQ09QAQAAAA4iSVFfUFJJQ0VEQVRFIgxJUV9QUklDRURBVEUCAAAACyIyLzI4LzIwMjUiCTIvMjgvMjAyNQAAAAADAAAAAAAAAAUiQ09QIgNDT1ABAAAADiJJUV9QUklDRURBVEUiDElRX1BSSUNFREFURQIAAAALIjIvMjEvMjAyNSIJMi8yMS8yMDI1AAAAAAMAAAAAAAAABSJDT1AiA0NPUAEAAAAOIklRX1BSSUNFREFURSIMSVFfUFJJQ0VEQVRFAgAAAAsiMi8xNC8yMDI1IgkyLzE0LzIwMjUAAAAAAwAAAAAAAAAFIkNPUCIDQ09QAQAAAA4iSVFfUFJJQ0VEQVRFIgxJUV9QUklDRURBVEUCAAAACiIyLzcvMjAyNSIIMi83LzIwMjUAAAAAAwAAAAAAAAAFIkNPUCIDQ09QAQAAAA4iSVFfUFJJQ0VEQVRFIgxJUV9QUklDRURBVEUCAAAACyIxLzMxLzIwMjUiCTEvMzEvMjAyNQAAAAADAAAAAAAAAAUiQ09QIgNDT1ABAAAADiJJUV9QUklDRURBVEUiDElRX1BSSUNFREFURQIAAAALIjEvMjQvMjAyNSIJMS8yNC8yMDI1AAAAAAMAAAAAAAAABSJDT1AiA0NPUAEAAAAOIklRX1BSSUNFREFURSIMSVFfUFJJQ0VEQVRFAgAAAAsiMS8xNy8yMDI1IgkxLzE3LzIwMjUAAAAAAwAAAAAAAAAFIkNPUCIDQ09QAQAAAA4iSVFfUFJJ</t>
  </si>
  <si>
    <t>Q0VEQVRFIgxJUV9QUklDRURBVEUCAAAACyIxLzEwLzIwMjUiCTEvMTAvMjAyNQAAAAADAAAAAAAAAAUiQ09QIgNDT1ABAAAADiJJUV9QUklDRURBVEUiDElRX1BSSUNFREFURQIAAAAKIjEvMy8yMDI1IggxLzMvMjAyNQAAAAADAAAAAAAAAAUiQ09QIgNDT1ABAAAADiJJUV9QUklDRURBVEUiDElRX1BSSUNFREFURQIAAAAMIjEyLzI3LzIwMjQiCjEyLzI3LzIwMjQAAAAAAwAAAAAAAAAFIkNPUCIDQ09QAQAAAA4iSVFfUFJJQ0VEQVRFIgxJUV9QUklDRURBVEUCAAAADCIxMi8yMC8yMDI0IgoxMi8yMC8yMDI0AAAAAAMAAAAAAAAABSJDT1AiA0NPUAEAAAAOIklRX1BSSUNFREFURSIMSVFfUFJJQ0VEQVRFAgAAAAwiMTIvMTMvMjAyNCIKMTIvMTMvMjAyNAAAAAADAAAAAAAAAAUiQ09QIgNDT1ABAAAADiJJUV9QUklDRURBVEUiDElRX1BSSUNFREFURQIAAAALIjEyLzYvMjAyNCIJMTIvNi8yMDI0AAAAAAMAAAAAAAAABSJDT1AiA0NPUAEAAAAOIklRX1BSSUNFREFURSIMSVFfUFJJQ0VEQVRFAgAAAAwiMTEvMjkvMjAyNCIKMTEvMjkvMjAyNAAAAAADAAAAAAAAAAUiQ09QIgNDT1ABAAAADiJJUV9QUklDRURBVEUiDElRX1BSSUNFREFURQIAAAAMIjExLzIyLzIwMjQiCjExLzIyLzIwMjQAAAAAAwAAAAAAAAAFIkNPUCIDQ09QAQAAAA4iSVFfUFJJQ0VEQVRFIgxJUV9QUklDRURBVEUCAAAADCIxMS8xNS8y</t>
  </si>
  <si>
    <t>MDI0IgoxMS8xNS8yMDI0AAAAAAMAAAAAAAAABSJDT1AiA0NPUAEAAAAOIklRX1BSSUNFREFURSIMSVFfUFJJQ0VEQVRFAgAAAAsiMTEvOC8yMDI0IgkxMS84LzIwMjQAAAAAAwAAAAAAAAAFIkNPUCIDQ09QAQAAAA4iSVFfUFJJQ0VEQVRFIgxJUV9QUklDRURBVEUCAAAACyIxMS8xLzIwMjQiCTExLzEvMjAyNAAAAAADAAAAAAAAAAUiQ09QIgNDT1ABAAAADiJJUV9QUklDRURBVEUiDElRX1BSSUNFREFURQIAAAAMIjEwLzI1LzIwMjQiCjEwLzI1LzIwMjQAAAAAAwAAAAAAAAAFIkNPUCIDQ09QAQAAAA4iSVFfUFJJQ0VEQVRFIgxJUV9QUklDRURBVEUCAAAADCIxMC8xOC8yMDI0IgoxMC8xOC8yMDI0AAAAAAMAAAAAAAAABSJDT1AiA0NPUAEAAAAOIklRX1BSSUNFREFURSIMSVFfUFJJQ0VEQVRFAgAAAAwiMTAvMTEvMjAyNCIKMTAvMTEvMjAyNAAAAAADAAAAAAAAAAUiQ09QIgNDT1ABAAAADiJJUV9QUklDRURBVEUiDElRX1BSSUNFREFURQIAAAALIjEwLzQvMjAyNCIJMTAvNC8yMDI0AAAAAAMAAAAAAAAABSJDT1AiA0NPUAEAAAAOIklRX1BSSUNFREFURSIMSVFfUFJJQ0VEQVRFAgAAAAsiOS8yNy8yMDI0Igk5LzI3LzIwMjQAAAAAAwAAAAAAAAAFIkNPUCIDQ09QAQAAAA4iSVFfUFJJQ0VEQVRFIgxJUV9QUklDRURBVEUCAAAACyI5LzIwLzIwMjQiCTkvMjAvMjAyNAAAAAADAAAAAAAAAAUiQ09QIgND</t>
  </si>
  <si>
    <t>T1ABAAAADiJJUV9QUklDRURBVEUiDElRX1BSSUNFREFURQIAAAALIjkvMTMvMjAyNCIJOS8xMy8yMDI0AAAAAAMAAAAAAAAABSJDT1AiA0NPUAEAAAAOIklRX1BSSUNFREFURSIMSVFfUFJJQ0VEQVRFAgAAAAoiOS82LzIwMjQiCDkvNi8yMDI0AAAAAAMAAAAAAAAABSJDT1AiA0NPUAEAAAAOIklRX1BSSUNFREFURSIMSVFfUFJJQ0VEQVRFAgAAAAsiOC8zMC8yMDI0Igk4LzMwLzIwMjQAAAAAAwAAAAAAAAAFIkNPUCIDQ09QAQAAAA4iSVFfUFJJQ0VEQVRFIgxJUV9QUklDRURBVEUCAAAACyI4LzIzLzIwMjQiCTgvMjMvMjAyNAAAAAADAAAAAAAAAAUiQ09QIgNDT1ABAAAADiJJUV9QUklDRURBVEUiDElRX1BSSUNFREFURQIAAAALIjgvMTYvMjAyNCIJOC8xNi8yMDI0AAAAAAMAAAAAAAAABSJDT1AiA0NPUAEAAAAOIklRX1BSSUNFREFURSIMSVFfUFJJQ0VEQVRFAgAAAAoiOC85LzIwMjQiCDgvOS8yMDI0AAAAAAMAAAAAAAAABSJDT1AiA0NPUAEAAAAOIklRX1BSSUNFREFURSIMSVFfUFJJQ0VEQVRFAgAAAAoiOC8yLzIwMjQiCDgvMi8yMDI0AAAAAAMAAAAAAAAABSJDT1AiA0NPUAEAAAAOIklRX1BSSUNFREFURSIMSVFfUFJJQ0VEQVRFAgAAAAsiNy8yNi8yMDI0Igk3LzI2LzIwMjQAAAAAAwAAAAAAAAAFIkNPUCIDQ09QAQAAAA4iSVFfUFJJQ0VEQVRFIgxJUV9QUklDRURBVEUCAAAACyI3LzE5LzIw</t>
  </si>
  <si>
    <t>MjQiCTcvMTkvMjAyNAAAAAADAAAAAAAAAAUiQ09QIgNDT1ABAAAADiJJUV9QUklDRURBVEUiDElRX1BSSUNFREFURQIAAAALIjcvMTIvMjAyNCIJNy8xMi8yMDI0AAAAAAMAAAAAAAAABSJDT1AiA0NPUAEAAAAOIklRX1BSSUNFREFURSIMSVFfUFJJQ0VEQVRFAgAAAAoiNy81LzIwMjQiCDcvNS8yMDI0AAAAAAMAAAAAAAAABSJDT1AiA0NPUAEAAAAOIklRX1BSSUNFREFURSIMSVFfUFJJQ0VEQVRFAgAAAAsiNi8yOC8yMDI0Igk2LzI4LzIwMjQAAAAAAwAAAAAAAAAFIkNPUCIDQ09QAQAAAA4iSVFfUFJJQ0VEQVRFIgxJUV9QUklDRURBVEUCAAAACyI2LzIxLzIwMjQiCTYvMjEvMjAyNAAAAAADAAAAAAAAAAUiQ09QIgNDT1ABAAAADiJJUV9QUklDRURBVEUiDElRX1BSSUNFREFURQIAAAALIjYvMTQvMjAyNCIJNi8xNC8yMDI0AAAAAAMAAAAAAAAABSJDT1AiA0NPUAEAAAAOIklRX1BSSUNFREFURSIMSVFfUFJJQ0VEQVRFAgAAAAoiNi83LzIwMjQiCDYvNy8yMDI0AAAAAAMAAAAAAAAABSJDT1AiA0NPUAEAAAAOIklRX1BSSUNFREFURSIMSVFfUFJJQ0VEQVRFAgAAAAsiNS8zMS8yMDI0Igk1LzMxLzIwMjQAAAAAAwAAAAAAAAAFIkNPUCIDQ09QAQAAAA4iSVFfUFJJQ0VEQVRFIgxJUV9QUklDRURBVEUCAAAACyI1LzI0LzIwMjQiCTUvMjQvMjAyNAAAAAADAAAAAAAAAAUiQ09QIgNDT1ABAAAADiJJUV9Q</t>
  </si>
  <si>
    <t>UklDRURBVEUiDElRX1BSSUNFREFURQIAAAALIjUvMTcvMjAyNCIJNS8xNy8yMDI0AAAAAAMAAAAAAAAABSJDT1AiA0NPUAEAAAAOIklRX1BSSUNFREFURSIMSVFfUFJJQ0VEQVRFAgAAAAsiNS8xMC8yMDI0Igk1LzEwLzIwMjQAAAAAAwAAAAAAAAAFIkNPUCIDQ09QAQAAAA4iSVFfUFJJQ0VEQVRFIgxJUV9QUklDRURBVEUCAAAACiI1LzMvMjAyNCIINS8zLzIwMjQAAAAAAwAAAAAAAAAFIkNPUCIDQ09QAQAAAA4iSVFfUFJJQ0VEQVRFIgxJUV9QUklDRURBVEUCAAAACyI0LzI2LzIwMjQiCTQvMjYvMjAyNAAAAAADAAAAAAAAAAUiQ09QIgNDT1ABAAAADiJJUV9QUklDRURBVEUiDElRX1BSSUNFREFURQIAAAALIjQvMTkvMjAyNCIJNC8xOS8yMDI0AAAAAAMAAAAAAAAABSJDT1AiA0NPUAEAAAAOIklRX1BSSUNFREFURSIMSVFfUFJJQ0VEQVRFAgAAAAsiNC8xMi8yMDI0Igk0LzEyLzIwMjQAAAAAAwAAAAAAAAAFIkNPUCIDQ09QAQAAAA4iSVFfUFJJQ0VEQVRFIgxJUV9QUklDRURBVEUCAAAACiI0LzUvMjAyNCIINC81LzIwMjQAAAAAAwAAAAAAAAAFIkNPUCIDQ09QAQAAAA4iSVFfUFJJQ0VEQVRFIgxJUV9QUklDRURBVEUCAAAACyIzLzI4LzIwMjQiCTMvMjgvMjAyNAAAAAADAAAAAAAAAAUiQ09QIgNDT1ABAAAADiJJUV9QUklDRURBVEUiDElRX1BSSUNFREFURQIAAAALIjMvMjIvMjAyNCIJMy8yMi8y</t>
  </si>
  <si>
    <t>MDI0AAAAAAMAAAAAAAAABSJDT1AiA0NPUAEAAAAOIklRX1BSSUNFREFURSIMSVFfUFJJQ0VEQVRFAgAAAAsiMy8xNS8yMDI0IgkzLzE1LzIwMjQAAAAAAwAAAAAAAAAFIkNPUCIDQ09QAQAAAA4iSVFfUFJJQ0VEQVRFIgxJUV9QUklDRURBVEUCAAAACiIzLzgvMjAyNCIIMy84LzIwMjQAAAAAAwAAAAAAAAAFIkNPUCIDQ09QAQAAAA4iSVFfUFJJQ0VEQVRFIgxJUV9QUklDRURBVEUCAAAACiIzLzEvMjAyNCIIMy8xLzIwMjQAAAAAAwAAAAAAAAAFIkNPUCIDQ09QAQAAAA4iSVFfUFJJQ0VEQVRFIgxJUV9QUklDRURBVEUCAAAACyIyLzIzLzIwMjQiCTIvMjMvMjAyNAAAAAADAAAAAAAAAAUiQ09QIgNDT1ABAAAADiJJUV9QUklDRURBVEUiDElRX1BSSUNFREFURQIAAAALIjIvMTYvMjAyNCIJMi8xNi8yMDI0AAAAAAMAAAAAAAAABSJDT1AiA0NPUAEAAAAOIklRX1BSSUNFREFURSIMSVFfUFJJQ0VEQVRFAgAAAAoiMi85LzIwMjQiCDIvOS8yMDI0AAAAAAMAAAAAAAAABSJDT1AiA0NPUAEAAAAOIklRX1BSSUNFREFURSIMSVFfUFJJQ0VEQVRFAgAAAAoiMi8yLzIwMjQiCDIvMi8yMDI0AAAAAAMAAAAAAAAABSJDT1AiA0NPUAEAAAAOIklRX1BSSUNFREFURSIMSVFfUFJJQ0VEQVRFAgAAAAsiMS8yNi8yMDI0IgkxLzI2LzIwMjQAAAAAAwAAAAAAAAAFIkNPUCIDQ09QAQAAAA4iSVFfUFJJQ0VEQVRFIgxJUV9Q</t>
  </si>
  <si>
    <t>UklDRURBVEUCAAAACyIxLzE5LzIwMjQiCTEvMTkvMjAyNAAAAAADAAAAAAAAAAUiQ09QIgNDT1ABAAAADiJJUV9QUklDRURBVEUiDElRX1BSSUNFREFURQIAAAALIjEvMTIvMjAyNCIJMS8xMi8yMDI0AAAAAAMAAAAAAAAABSJDT1AiA0NPUAEAAAAOIklRX1BSSUNFREFURSIMSVFfUFJJQ0VEQVRFAgAAAAoiMS81LzIwMjQiCDEvNS8yMDI0AAAAAAMAAAAAAAAABSJDT1AiA0NPUAEAAAAOIklRX1BSSUNFREFURSIMSVFfUFJJQ0VEQVRFAgAAAAwiMTIvMjkvMjAyMyIKMTIvMjkvMjAyMwAAAAADAAAAAAAAAAUiQ09QIgNDT1ABAAAADiJJUV9QUklDRURBVEUiDElRX1BSSUNFREFURQIAAAAMIjEyLzIyLzIwMjMiCjEyLzIyLzIwMjMAAAAAAwAAAAAAAAAFIkNPUCIDQ09QAQAAAA4iSVFfUFJJQ0VEQVRFIgxJUV9QUklDRURBVEUCAAAADCIxMi8xNS8yMDIzIgoxMi8xNS8yMDIzAAAAAAMAAAAAAAAABSJDT1AiA0NPUAEAAAAOIklRX1BSSUNFREFURSIMSVFfUFJJQ0VEQVRFAgAAAAsiMTIvOC8yMDIzIgkxMi84LzIwMjMAAAAAAwAAAAAAAAAFIkNPUCIDQ09QAQAAAA4iSVFfUFJJQ0VEQVRFIgxJUV9QUklDRURBVEUCAAAACyIxMi8xLzIwMjMiCTEyLzEvMjAyMwAAAAADAAAAAAAAAAUiQ09QIgNDT1ABAAAADiJJUV9QUklDRURBVEUiDElRX1BSSUNFREFURQIAAAAMIjExLzI0LzIwMjMiCjExLzI0LzIwMjMA</t>
  </si>
  <si>
    <t>AAAAAwAAAAAAAAAFIkNPUCIDQ09QAQAAAA4iSVFfUFJJQ0VEQVRFIgxJUV9QUklDRURBVEUCAAAADCIxMS8xNy8yMDIzIgoxMS8xNy8yMDIzAAAAAAMAAAAAAAAABSJDT1AiA0NPUAEAAAAOIklRX1BSSUNFREFURSIMSVFfUFJJQ0VEQVRFAgAAAAwiMTEvMTAvMjAyMyIKMTEvMTAvMjAyMwAAAAADAAAAAAAAAAUiQ09QIgNDT1ABAAAADiJJUV9QUklDRURBVEUiDElRX1BSSUNFREFURQIAAAALIjExLzMvMjAyMyIJMTEvMy8yMDIzAAAAAAMAAAAAAAAABSJDT1AiA0NPUAEAAAAOIklRX1BSSUNFREFURSIMSVFfUFJJQ0VEQVRFAgAAAAwiMTAvMjcvMjAyMyIKMTAvMjcvMjAyMwAAAAADAAAAAAAAAAUiQ09QIgNDT1ABAAAADiJJUV9QUklDRURBVEUiDElRX1BSSUNFREFURQIAAAAMIjEwLzIwLzIwMjMiCjEwLzIwLzIwMjMAAAAAAwAAAAAAAAAFIkNPUCIDQ09QAQAAAA4iSVFfUFJJQ0VEQVRFIgxJUV9QUklDRURBVEUCAAAADCIxMC8xMy8yMDIzIgoxMC8xMy8yMDIzAAAAAAMAAAAAAAAABSJDT1AiA0NPUAEAAAAOIklRX1BSSUNFREFURSIMSVFfUFJJQ0VEQVRFAgAAAAsiMTAvNi8yMDIzIgkxMC82LzIwMjMAAAAAAwAAAAAAAAAFIkNPUCIDQ09QAQAAAA4iSVFfUFJJQ0VEQVRFIgxJUV9QUklDRURBVEUCAAAACyI5LzI5LzIwMjMiCTkvMjkvMjAyMwAAAAADAAAAAAAAAAUiQ09QIgNDT1ABAAAADiJJUV9Q</t>
  </si>
  <si>
    <t>UklDRURBVEUiDElRX1BSSUNFREFURQIAAAALIjkvMjIvMjAyMyIJOS8yMi8yMDIzAAAAAAMAAAAAAAAABSJDT1AiA0NPUAEAAAAOIklRX1BSSUNFREFURSIMSVFfUFJJQ0VEQVRFAgAAAAsiOS8xNS8yMDIzIgk5LzE1LzIwMjMAAAAAAwAAAAAAAAAFIkNPUCIDQ09QAQAAAA4iSVFfUFJJQ0VEQVRFIgxJUV9QUklDRURBVEUCAAAACiI5LzgvMjAyMyIIOS84LzIwMjMAAAAAAwAAAAAAAAAFIkNPUCIDQ09QAQAAAA4iSVFfUFJJQ0VEQVRFIgxJUV9QUklDRURBVEUCAAAACiI5LzEvMjAyMyIIOS8xLzIwMjMAAAAAAwAAAAAAAAAFIkNPUCIDQ09QAQAAAA4iSVFfUFJJQ0VEQVRFIgxJUV9QUklDRURBVEUCAAAACyI4LzI1LzIwMjMiCTgvMjUvMjAyMwAAAAADAAAAAAAAAAUiQ09QIgNDT1ABAAAADiJJUV9QUklDRURBVEUiDElRX1BSSUNFREFURQIAAAALIjgvMTgvMjAyMyIJOC8xOC8yMDIzAAAAAAMAAAAAAAAABSJDT1AiA0NPUAEAAAAOIklRX1BSSUNFREFURSIMSVFfUFJJQ0VEQVRFAgAAAAsiOC8xMS8yMDIzIgk4LzExLzIwMjMAAAAAAwAAAAAAAAAFIkNPUCIDQ09QAQAAAA4iSVFfUFJJQ0VEQVRFIgxJUV9QUklDRURBVEUCAAAACiI4LzQvMjAyMyIIOC80LzIwMjMAAAAAAwAAAAAAAAAFIkNPUCIDQ09QAQAAAA4iSVFfUFJJQ0VEQVRFIgxJUV9QUklDRURBVEUCAAAACyI3LzI4LzIwMjMiCTcvMjgvMjAy</t>
  </si>
  <si>
    <t>MwAAAAADAAAAAAAAAAUiQ09QIgNDT1ABAAAADiJJUV9QUklDRURBVEUiDElRX1BSSUNFREFURQIAAAALIjcvMjEvMjAyMyIJNy8yMS8yMDIzAAAAAAMAAAAAAAAABSJDT1AiA0NPUAEAAAAOIklRX1BSSUNFREFURSIMSVFfUFJJQ0VEQVRFAgAAAAsiNy8xNC8yMDIzIgk3LzE0LzIwMjMAAAAAAwAAAAAAAAAFIkNPUCIDQ09QAQAAAA4iSVFfUFJJQ0VEQVRFIgxJUV9QUklDRURBVEUCAAAACiI3LzcvMjAyMyIINy83LzIwMjMAAAAAAwAAAAAAAAAFIkNPUCIDQ09QAQAAAA4iSVFfUFJJQ0VEQVRFIgxJUV9QUklDRURBVEUCAAAACyI2LzMwLzIwMjMiCTYvMzAvMjAyMwAAAAADAAAAAAAAAAUiQ09QIgNDT1ABAAAADiJJUV9QUklDRURBVEUiDElRX1BSSUNFREFURQIAAAALIjYvMjMvMjAyMyIJNi8yMy8yMDIzAAAAAAMAAAAAAAAABSJDT1AiA0NPUAEAAAAOIklRX1BSSUNFREFURSIMSVFfUFJJQ0VEQVRFAgAAAAsiNi8xNi8yMDIzIgk2LzE2LzIwMjMAAAAAAwAAAAAAAAAFIkNPUCIDQ09QAQAAAA4iSVFfUFJJQ0VEQVRFIgxJUV9QUklDRURBVEUCAAAACiI2LzkvMjAyMyIINi85LzIwMjMAAAAAAwAAAAAAAAAFIkNPUCIDQ09QAQAAAA4iSVFfUFJJQ0VEQVRFIgxJUV9QUklDRURBVEUCAAAACiI2LzIvMjAyMyIINi8yLzIwMjMAAAAAAwAAAAAAAAAFIkNPUCIDQ09QAQAAAA4iSVFfUFJJQ0VEQVRFIgxJUV9Q</t>
  </si>
  <si>
    <t>UklDRURBVEUCAAAACyI1LzI2LzIwMjMiCTUvMjYvMjAyMwAAAAADAAAAAAAAAAUiQ09QIgNDT1ABAAAADiJJUV9QUklDRURBVEUiDElRX1BSSUNFREFURQIAAAALIjUvMTkvMjAyMyIJNS8xOS8yMDIzAAAAAAMAAAAAAAAABSJDT1AiA0NPUAEAAAAOIklRX1BSSUNFREFURSIMSVFfUFJJQ0VEQVRFAgAAAAsiNS8xMi8yMDIzIgk1LzEyLzIwMjMAAAAAAwAAAAAAAAAFIkNPUCIDQ09QAQAAAA4iSVFfUFJJQ0VEQVRFIgxJUV9QUklDRURBVEUCAAAACiI1LzUvMjAyMyIINS81LzIwMjMAAAAAAwAAAAAAAAAFIkNPUCIDQ09QAQAAAA4iSVFfUFJJQ0VEQVRFIgxJUV9QUklDRURBVEUCAAAACyI0LzI4LzIwMjMiCTQvMjgvMjAyMwAAAAADAAAAAAAAAAUiQ09QIgNDT1ABAAAADiJJUV9QUklDRURBVEUiDElRX1BSSUNFREFURQIAAAALIjQvMjEvMjAyMyIJNC8yMS8yMDIzAAAAAAMAAAAAAAAABSJDT1AiA0NPUAEAAAAOIklRX1BSSUNFREFURSIMSVFfUFJJQ0VEQVRFAgAAAAsiNC8xNC8yMDIzIgk0LzE0LzIwMjMAAAAAAwAAAAAAAAAFIkNPUCIDQ09QAQAAAA4iSVFfUFJJQ0VEQVRFIgxJUV9QUklDRURBVEUCAAAACiI0LzYvMjAyMyIINC82LzIwMjMAAAAAAwAAAAAAAAAFIkNPUCIDQ09QAQAAAA4iSVFfUFJJQ0VEQVRFIgxJUV9QUklDRURBVEUCAAAACyIzLzMxLzIwMjMiCTMvMzEvMjAyMwAAAAADAAAAAAAA</t>
  </si>
  <si>
    <t>AAUiQ09QIgNDT1ABAAAADiJJUV9QUklDRURBVEUiDElRX1BSSUNFREFURQIAAAALIjMvMjQvMjAyMyIJMy8yNC8yMDIzAAAAAAMAAAAAAAAABSJDT1AiA0NPUAEAAAAOIklRX1BSSUNFREFURSIMSVFfUFJJQ0VEQVRFAgAAAAsiMy8xNy8yMDIzIgkzLzE3LzIwMjMAAAAAAwAAAAAAAAAFIkNPUCIDQ09QAQAAAA4iSVFfUFJJQ0VEQVRFIgxJUV9QUklDRURBVEUCAAAACyIzLzEwLzIwMjMiCTMvMTAvMjAyMwAAAAADAAAAAAAAAAUiQ09QIgNDT1ABAAAADiJJUV9QUklDRURBVEUiDElRX1BSSUNFREFURQIAAAAKIjMvMy8yMDIzIggzLzMvMjAyMwAAAAADAAAAAAAAAAUiQ09QIgNDT1ABAAAADiJJUV9QUklDRURBVEUiDElRX1BSSUNFREFURQIAAAALIjIvMjQvMjAyMyIJMi8yNC8yMDIzAAAAAAMAAAAAAAAABSJDT1AiA0NPUAEAAAAOIklRX1BSSUNFREFURSIMSVFfUFJJQ0VEQVRFAgAAAAsiMi8xNy8yMDIzIgkyLzE3LzIwMjMAAAAAAwAAAAAAAAAFIkNPUCIDQ09QAQAAAA4iSVFfUFJJQ0VEQVRFIgxJUV9QUklDRURBVEUCAAAACyIyLzEwLzIwMjMiCTIvMTAvMjAyMwAAAAADAAAAAAAAAAUiQ09QIgNDT1ABAAAADiJJUV9QUklDRURBVEUiDElRX1BSSUNFREFURQIAAAAKIjIvMy8yMDIzIggyLzMvMjAyMwAAAAADAAAAAAAAAAUiQ09QIgNDT1ABAAAADiJJUV9QUklDRURBVEUiDElRX1BSSUNFREFURQIA</t>
  </si>
  <si>
    <t>AAALIjEvMjcvMjAyMyIJMS8yNy8yMDIzAAAAAAMAAAAAAAAABSJDT1AiA0NPUAEAAAAOIklRX1BSSUNFREFURSIMSVFfUFJJQ0VEQVRFAgAAAAsiMS8yMC8yMDIzIgkxLzIwLzIwMjMAAAAAAwAAAAAAAAAFIkNPUCIDQ09QAQAAAA4iSVFfUFJJQ0VEQVRFIgxJUV9QUklDRURBVEUCAAAACyIxLzEzLzIwMjMiCTEvMTMvMjAyMwAAAAADAAAAAAAAAAUiQ09QIgNDT1ABAAAADiJJUV9QUklDRURBVEUiDElRX1BSSUNFREFURQIAAAAKIjEvNi8yMDIzIggxLzYvMjAyMwAAAAADAAAAAAAAAAUiQ09QIgNDT1ABAAAADiJJUV9QUklDRURBVEUiDElRX1BSSUNFREFURQIAAAAMIjEyLzMwLzIwMjIiCjEyLzMwLzIwMjIAAAAAAwAAAAAAAAAFIkNPUCIDQ09QAQAAAA4iSVFfUFJJQ0VEQVRFIgxJUV9QUklDRURBVEUCAAAADCIxMi8yMy8yMDIyIgoxMi8yMy8yMDIyAAAAAAMAAAAAAAAABSJDT1AiA0NPUAEAAAAOIklRX1BSSUNFREFURSIMSVFfUFJJQ0VEQVRFAgAAAAwiMTIvMTYvMjAyMiIKMTIvMTYvMjAyMgAAAAADAAAAAAAAAAUiQ09QIgNDT1ABAAAADiJJUV9QUklDRURBVEUiDElRX1BSSUNFREFURQIAAAALIjEyLzkvMjAyMiIJMTIvOS8yMDIyAAAAAAMAAAAAAAAABSJDT1AiA0NPUAEAAAAOIklRX1BSSUNFREFURSIMSVFfUFJJQ0VEQVRFAgAAAAsiMTIvMi8yMDIyIgkxMi8yLzIwMjIAAAAAAwAAAAAAAAAF</t>
  </si>
  <si>
    <t>IkNPUCIDQ09QAQAAAA4iSVFfUFJJQ0VEQVRFIgxJUV9QUklDRURBVEUCAAAADCIxMS8yNS8yMDIyIgoxMS8yNS8yMDIyAAAAAAMAAAAAAAAABSJDT1AiA0NPUAEAAAAOIklRX1BSSUNFREFURSIMSVFfUFJJQ0VEQVRFAgAAAAwiMTEvMTgvMjAyMiIKMTEvMTgvMjAyMgAAAAADAAAAAAAAAAUiQ09QIgNDT1ABAAAADiJJUV9QUklDRURBVEUiDElRX1BSSUNFREFURQIAAAAMIjExLzExLzIwMjIiCjExLzExLzIwMjIAAAAAAwAAAAAAAAAFIkNPUCIDQ09QAQAAAA4iSVFfUFJJQ0VEQVRFIgxJUV9QUklDRURBVEUCAAAACyIxMS80LzIwMjIiCTExLzQvMjAyMgAAAAADAAAAAAAAAAUiQ09QIgNDT1ABAAAADiJJUV9QUklDRURBVEUiDElRX1BSSUNFREFURQIAAAAMIjEwLzI4LzIwMjIiCjEwLzI4LzIwMjIAAAAAAwAAAAAAAAAFIkNPUCIDQ09QAQAAAA4iSVFfUFJJQ0VEQVRFIgxJUV9QUklDRURBVEUCAAAADCIxMC8yMS8yMDIyIgoxMC8yMS8yMDIyAAAAAAMAAAAAAAAABSJDT1AiA0NPUAEAAAAOIklRX1BSSUNFREFURSIMSVFfUFJJQ0VEQVRFAgAAAAwiMTAvMTQvMjAyMiIKMTAvMTQvMjAyMgAAAAADAAAAAAAAAAUiQ09QIgNDT1ABAAAADiJJUV9QUklDRURBVEUiDElRX1BSSUNFREFURQIAAAALIjEwLzcvMjAyMiIJMTAvNy8yMDIyAAAAAAMAAAAAAAAABSJDT1AiA0NPUAEAAAAOIklRX1BSSUNFREFURSIM</t>
  </si>
  <si>
    <t>SVFfUFJJQ0VEQVRFAgAAAAsiOS8zMC8yMDIyIgk5LzMwLzIwMjIAAAAAAwAAAAAAAAAFIkNPUCIDQ09QAQAAAA4iSVFfUFJJQ0VEQVRFIgxJUV9QUklDRURBVEUCAAAACyI5LzIzLzIwMjIiCTkvMjMvMjAyMgAAAAADAAAAAAAAAAUiQ09QIgNDT1ABAAAADiJJUV9QUklDRURBVEUiDElRX1BSSUNFREFURQIAAAALIjkvMTYvMjAyMiIJOS8xNi8yMDIyAAAAAAMAAAAAAAAABSJDT1AiA0NPUAEAAAAOIklRX1BSSUNFREFURSIMSVFfUFJJQ0VEQVRFAgAAAAoiOS85LzIwMjIiCDkvOS8yMDIyAAAAAAMAAAAAAAAABSJDT1AiA0NPUAEAAAAOIklRX1BSSUNFREFURSIMSVFfUFJJQ0VEQVRFAgAAAAoiOS8yLzIwMjIiCDkvMi8yMDIyAAAAAAMAAAAAAAAABSJDT1AiA0NPUAEAAAAOIklRX1BSSUNFREFURSIMSVFfUFJJQ0VEQVRFAgAAAAsiOC8yNi8yMDIyIgk4LzI2LzIwMjIAAAAAAwAAAAAAAAAFIkNPUCIDQ09QAQAAAA4iSVFfUFJJQ0VEQVRFIgxJUV9QUklDRURBVEUCAAAACyI4LzE5LzIwMjIiCTgvMTkvMjAyMgAAAAADAAAAAAAAAAUiQ09QIgNDT1ABAAAADiJJUV9QUklDRURBVEUiDElRX1BSSUNFREFURQIAAAALIjgvMTIvMjAyMiIJOC8xMi8yMDIyAAAAAAMAAAAAAAAABSJDT1AiA0NPUAEAAAAOIklRX1BSSUNFREFURSIMSVFfUFJJQ0VEQVRFAgAAAAoiOC81LzIwMjIiCDgvNS8yMDIyAAAAAAMAAAAA</t>
  </si>
  <si>
    <t>AAAABSJDT1AiA0NPUAEAAAAOIklRX1BSSUNFREFURSIMSVFfUFJJQ0VEQVRFAgAAAAsiNy8yOS8yMDIyIgk3LzI5LzIwMjIAAAAAAwAAAAAAAAAFIkNPUCIDQ09QAQAAAA4iSVFfUFJJQ0VEQVRFIgxJUV9QUklDRURBVEUCAAAACyI3LzIyLzIwMjIiCTcvMjIvMjAyMgAAAAADAAAAAAAAAAUiQ09QIgNDT1ABAAAADiJJUV9QUklDRURBVEUiDElRX1BSSUNFREFURQIAAAALIjcvMTUvMjAyMiIJNy8xNS8yMDIyAAAAAAMAAAAAAAAABSJDT1AiA0NPUAEAAAAOIklRX1BSSUNFREFURSIMSVFfUFJJQ0VEQVRFAgAAAAoiNy84LzIwMjIiCDcvOC8yMDIyAAAAAAMAAAAAAAAABSJDT1AiA0NPUAEAAAAOIklRX1BSSUNFREFURSIMSVFfUFJJQ0VEQVRFAgAAAAoiNy8xLzIwMjIiCDcvMS8yMDIyAAAAAAMAAAAAAAAABSJDT1AiA0NPUAEAAAAOIklRX1BSSUNFREFURSIMSVFfUFJJQ0VEQVRFAgAAAAsiNi8yNC8yMDIyIgk2LzI0LzIwMjIAAAAAAwAAAAAAAAAFIkNPUCIDQ09QAQAAAA4iSVFfUFJJQ0VEQVRFIgxJUV9QUklDRURBVEUCAAAACyI2LzE3LzIwMjIiCTYvMTcvMjAyMgAAAAADAAAAAAAAAAUiQ09QIgNDT1ABAAAADiJJUV9QUklDRURBVEUiDElRX1BSSUNFREFURQIAAAALIjYvMTAvMjAyMiIJNi8xMC8yMDIyAAAAAAMAAAAAAAAABSJDT1AiA0NPUAEAAAAOIklRX1BSSUNFREFURSIMSVFfUFJJQ0VEQVRF</t>
  </si>
  <si>
    <t>AgAAAAoiNi8zLzIwMjIiCDYvMy8yMDIyAAAAAAMAAAAAAAAABSJDT1AiA0NPUAEAAAAOIklRX1BSSUNFREFURSIMSVFfUFJJQ0VEQVRFAgAAAAsiNS8yNy8yMDIyIgk1LzI3LzIwMjIAAAAAAwAAAAAAAAAFIkNPUCIDQ09QAQAAAA4iSVFfUFJJQ0VEQVRFIgxJUV9QUklDRURBVEUCAAAACyI1LzIwLzIwMjIiCTUvMjAvMjAyMgAAAAADAAAAAAAAAAUiQ09QIgNDT1ABAAAADiJJUV9QUklDRURBVEUiDElRX1BSSUNFREFURQIAAAALIjUvMTMvMjAyMiIJNS8xMy8yMDIyAAAAAAMAAAAAAAAABSJDT1AiA0NPUAEAAAAOIklRX1BSSUNFREFURSIMSVFfUFJJQ0VEQVRFAgAAAAoiNS82LzIwMjIiCDUvNi8yMDIyAAAAAAMAAAAAAAAABSJDT1AiA0NPUAEAAAAOIklRX1BSSUNFREFURSIMSVFfUFJJQ0VEQVRFAgAAAAsiNC8yOS8yMDIyIgk0LzI5LzIwMjIAAAAAAwAAAAAAAAAFIkNPUCIDQ09QAQAAAA4iSVFfUFJJQ0VEQVRFIgxJUV9QUklDRURBVEUCAAAACyI0LzIyLzIwMjIiCTQvMjIvMjAyMgAAAAADAAAAAAAAAAUiQ09QIgNDT1ABAAAADiJJUV9QUklDRURBVEUiDElRX1BSSUNFREFURQIAAAALIjQvMTQvMjAyMiIJNC8xNC8yMDIyAAAAAAMAAAAAAAAABSJDT1AiA0NPUAEAAAAOIklRX1BSSUNFREFURSIMSVFfUFJJQ0VEQVRFAgAAAAoiNC84LzIwMjIiCDQvOC8yMDIyAAAAAAMAAAAAAAAABSJDT1AiA0NP</t>
  </si>
  <si>
    <t>UAEAAAAOIklRX1BSSUNFREFURSIMSVFfUFJJQ0VEQVRFAgAAAAoiNC8xLzIwMjIiCDQvMS8yMDIyAAAAAAMAAAAAAAAABSJDT1AiA0NPUAEAAAAOIklRX1BSSUNFREFURSIMSVFfUFJJQ0VEQVRFAgAAAAsiMy8yNS8yMDIyIgkzLzI1LzIwMjIAAAAAAwAAAAAAAAAFIkNPUCIDQ09QAQAAAA4iSVFfUFJJQ0VEQVRFIgxJUV9QUklDRURBVEUCAAAACyIzLzE4LzIwMjIiCTMvMTgvMjAyMgAAAAADAAAAAAAAAAUiQ09QIgNDT1ABAAAADiJJUV9QUklDRURBVEUiDElRX1BSSUNFREFURQIAAAALIjMvMTEvMjAyMiIJMy8xMS8yMDIyAAAAAAMAAAAAAAAABSJDT1AiA0NPUAEAAAAOIklRX1BSSUNFREFURSIMSVFfUFJJQ0VEQVRFAgAAAAoiMy80LzIwMjIiCDMvNC8yMDIyAAAAAAMAAAAAAAAABSJDT1AiA0NPUAEAAAAOIklRX1BSSUNFREFURSIMSVFfUFJJQ0VEQVRFAgAAAAsiMi8yNS8yMDIyIgkyLzI1LzIwMjIAAAAAAwAAAAAAAAAFIkNPUCIDQ09QAQAAAA4iSVFfUFJJQ0VEQVRFIgxJUV9QUklDRURBVEUCAAAACyIyLzE4LzIwMjIiCTIvMTgvMjAyMgAAAAADAAAAAAAAAAUiQ09QIgNDT1ABAAAADiJJUV9QUklDRURBVEUiDElRX1BSSUNFREFURQIAAAALIjIvMTEvMjAyMiIJMi8xMS8yMDIyAAAAAAMAAAAAAAAABSJDT1AiA0NPUAEAAAAOIklRX1BSSUNFREFURSIMSVFfUFJJQ0VEQVRFAgAAAAoiMi80LzIw</t>
  </si>
  <si>
    <t>MjIiCDIvNC8yMDIyAAAAAAMAAAAAAAAABSJDT1AiA0NPUAEAAAAOIklRX1BSSUNFREFURSIMSVFfUFJJQ0VEQVRFAgAAAAsiMS8yOC8yMDIyIgkxLzI4LzIwMjIAAAAAAwAAAAAAAAAFIkNPUCIDQ09QAQAAAA4iSVFfUFJJQ0VEQVRFIgxJUV9QUklDRURBVEUCAAAACyIxLzIxLzIwMjIiCTEvMjEvMjAyMgAAAAADAAAAAAAAAAUiQ09QIgNDT1ABAAAADiJJUV9QUklDRURBVEUiDElRX1BSSUNFREFURQIAAAALIjEvMTQvMjAyMiIJMS8xNC8yMDIyAAAAAAMAAAAAAAAABSJDT1AiA0NPUAEAAAAOIklRX1BSSUNFREFURSIMSVFfUFJJQ0VEQVRFAgAAAAoiMS83LzIwMjIiCDEvNy8yMDIyAAAAAAMAAAAAAAAABSJDT1AiA0NPUAEAAAAOIklRX1BSSUNFREFURSIMSVFfUFJJQ0VEQVRFAgAAAAwiMTIvMzEvMjAyMSIKMTIvMzEvMjAyMQAAAAADAAAAAAAAAAUiQ09QIgNDT1ABAAAADiJJUV9QUklDRURBVEUiDElRX1BSSUNFREFURQIAAAAMIjEyLzIzLzIwMjEiCjEyLzIzLzIwMjEAAAAAAwAAAAAAAAAFIkNPUCIDQ09QAQAAAA4iSVFfUFJJQ0VEQVRFIgxJUV9QUklDRURBVEUCAAAADCIxMi8xNy8yMDIxIgoxMi8xNy8yMDIxAAAAAAMAAAAAAAAABSJDT1AiA0NPUAEAAAAOIklRX1BSSUNFREFURSIMSVFfUFJJQ0VEQVRFAgAAAAwiMTIvMTAvMjAyMSIKMTIvMTAvMjAyMQAAAAADAAAAAAAAAAUiQ09QIgNDT1AB</t>
  </si>
  <si>
    <t>AAAADiJJUV9QUklDRURBVEUiDElRX1BSSUNFREFURQIAAAALIjEyLzMvMjAyMSIJMTIvMy8yMDIxAAAAAAMAAAAAAAAABSJDT1AiA0NPUAEAAAAOIklRX1BSSUNFREFURSIMSVFfUFJJQ0VEQVRFAgAAAAwiMTEvMjYvMjAyMSIKMTEvMjYvMjAyMQAAAAADAAAAAAAAAAUiQ09QIgNDT1ABAAAADiJJUV9QUklDRURBVEUiDElRX1BSSUNFREFURQIAAAAMIjExLzE5LzIwMjEiCjExLzE5LzIwMjEAAAAAAwAAAAAAAAAFIkNPUCIDQ09QAQAAAA4iSVFfUFJJQ0VEQVRFIgxJUV9QUklDRURBVEUCAAAADCIxMS8xMi8yMDIxIgoxMS8xMi8yMDIxAAAAAAMAAAAAAAAABSJDT1AiA0NPUAEAAAAOIklRX1BSSUNFREFURSIMSVFfUFJJQ0VEQVRFAgAAAAsiMTEvNS8yMDIxIgkxMS81LzIwMjEAAAAAAwAAAAAAAAAFIkNPUCIDQ09QAQAAAA4iSVFfUFJJQ0VEQVRFIgxJUV9QUklDRURBVEUCAAAADCIxMC8yOS8yMDIxIgoxMC8yOS8yMDIxAAAAAAMAAAAAAAAABSJDT1AiA0NPUAEAAAAOIklRX1BSSUNFREFURSIMSVFfUFJJQ0VEQVRFAgAAAAwiMTAvMjIvMjAyMSIKMTAvMjIvMjAyMQAAAAADAAAAAAAAAAUiQ09QIgNDT1ABAAAADiJJUV9QUklDRURBVEUiDElRX1BSSUNFREFURQIAAAAMIjEwLzE1LzIwMjEiCjEwLzE1LzIwMjEAAAAAAwAAAAAAAAAFIkNPUCIDQ09QAQAAAA4iSVFfUFJJQ0VEQVRFIgxJUV9QUklDRURB</t>
  </si>
  <si>
    <t>VEUCAAAACyIxMC84LzIwMjEiCTEwLzgvMjAyMQAAAAADAAAAAAAAAAUiQ09QIgNDT1ABAAAADiJJUV9QUklDRURBVEUiDElRX1BSSUNFREFURQIAAAALIjEwLzEvMjAyMSIJMTAvMS8yMDIxAAAAAAMAAAAAAAAABSJDT1AiA0NPUAEAAAAOIklRX1BSSUNFREFURSIMSVFfUFJJQ0VEQVRFAgAAAAsiOS8yNC8yMDIxIgk5LzI0LzIwMjEAAAAAAwAAAAAAAAAFIkNPUCIDQ09QAQAAAA4iSVFfUFJJQ0VEQVRFIgxJUV9QUklDRURBVEUCAAAACyI5LzE3LzIwMjEiCTkvMTcvMjAyMQAAAAADAAAAAAAAAAUiQ09QIgNDT1ABAAAADiJJUV9QUklDRURBVEUiDElRX1BSSUNFREFURQIAAAALIjkvMTAvMjAyMSIJOS8xMC8yMDIxAAAAAAMAAAAAAAAABSJDT1AiA0NPUAEAAAAOIklRX1BSSUNFREFURSIMSVFfUFJJQ0VEQVRFAgAAAAoiOS8zLzIwMjEiCDkvMy8yMDIxAAAAAAMAAAAAAAAABSJDT1AiA0NPUAEAAAAOIklRX1BSSUNFREFURSIMSVFfUFJJQ0VEQVRFAgAAAAsiOC8yNy8yMDIxIgk4LzI3LzIwMjEAAAAAAwAAAAAAAAAFIkNPUCIDQ09QAQAAAA4iSVFfUFJJQ0VEQVRFIgxJUV9QUklDRURBVEUCAAAACyI4LzIwLzIwMjEiCTgvMjAvMjAyMQAAAAADAAAAAAAAAAUiQ09QIgNDT1ABAAAADiJJUV9QUklDRURBVEUiDElRX1BSSUNFREFURQIAAAALIjgvMTMvMjAyMSIJOC8xMy8yMDIxAAAAAAMAAAAAAAAABSJD</t>
  </si>
  <si>
    <t>T1AiA0NPUAEAAAAOIklRX1BSSUNFREFURSIMSVFfUFJJQ0VEQVRFAgAAAAoiOC82LzIwMjEiCDgvNi8yMDIxAAAAAAMAAAAAAAAABSJDT1AiA0NPUAEAAAAOIklRX1BSSUNFREFURSIMSVFfUFJJQ0VEQVRFAgAAAAsiNy8zMC8yMDIxIgk3LzMwLzIwMjEAAAAAAwAAAAAAAAAFIkNPUCIDQ09QAQAAAA4iSVFfUFJJQ0VEQVRFIgxJUV9QUklDRURBVEUCAAAACyI3LzIzLzIwMjEiCTcvMjMvMjAyMQAAAAADAAAAAAAAAAUiQ09QIgNDT1ABAAAADiJJUV9QUklDRURBVEUiDElRX1BSSUNFREFURQIAAAALIjcvMTYvMjAyMSIJNy8xNi8yMDIxAAAAAAMAAAAAAAAABSJDT1AiA0NPUAEAAAAOIklRX1BSSUNFREFURSIMSVFfUFJJQ0VEQVRFAgAAAAoiNy85LzIwMjEiCDcvOS8yMDIxAAAAAAMAAAAAAAAABSJDT1AiA0NPUAEAAAAOIklRX1BSSUNFREFURSIMSVFfUFJJQ0VEQVRFAgAAAAoiNy8yLzIwMjEiCDcvMi8yMDIxAAAAAAMAAAAAAAAABSJDT1AiA0NPUAEAAAAOIklRX1BSSUNFREFURSIMSVFfUFJJQ0VEQVRFAgAAAAsiNi8yNS8yMDIxIgk2LzI1LzIwMjEAAAAAAwAAAAAAAAAFIkNPUCIDQ09QAQAAAA4iSVFfUFJJQ0VEQVRFIgxJUV9QUklDRURBVEUCAAAACyI2LzE4LzIwMjEiCTYvMTgvMjAyMQAAAAADAAAAAAAAAAUiQ09QIgNDT1ABAAAADiJJUV9QUklDRURBVEUiDElRX1BSSUNFREFURQIAAAALIjYv</t>
  </si>
  <si>
    <t>MTEvMjAyMSIJNi8xMS8yMDIxAAAAAAMAAAAAAAAABSJDT1AiA0NPUAEAAAAOIklRX1BSSUNFREFURSIMSVFfUFJJQ0VEQVRFAgAAAAoiNi80LzIwMjEiCDYvNC8yMDIxAAAAAAMAAAAAAAAABSJDT1AiA0NPUAEAAAAOIklRX1BSSUNFREFURSIMSVFfUFJJQ0VEQVRFAgAAAAsiNS8yOC8yMDIxIgk1LzI4LzIwMjEAAAAAAwAAAAAAAAAFIkNPUCIDQ09QAQAAAA4iSVFfUFJJQ0VEQVRFIgxJUV9QUklDRURBVEUCAAAACyI1LzIxLzIwMjEiCTUvMjEvMjAyMQAAAAADAAAAAAAAAAUiQ09QIgNDT1ABAAAADiJJUV9QUklDRURBVEUiDElRX1BSSUNFREFURQIAAAALIjUvMTQvMjAyMSIJNS8xNC8yMDIxAAAAAAMAAAAAAAAABSJDT1AiA0NPUAEAAAAOIklRX1BSSUNFREFURSIMSVFfUFJJQ0VEQVRFAgAAAAoiNS83LzIwMjEiCDUvNy8yMDIxAAAAAAMAAAAAAAAABSJDT1AiA0NPUAEAAAAOIklRX1BSSUNFREFURSIMSVFfUFJJQ0VEQVRFAgAAAAsiNC8zMC8yMDIxIgk0LzMwLzIwMjEAAAAAAwAAAAAAAAAFIkNPUCIDQ09QAQAAAA4iSVFfUFJJQ0VEQVRFIgxJUV9QUklDRURBVEUCAAAACyI0LzIzLzIwMjEiCTQvMjMvMjAyMQAAAAADAAAAAAAAAAUiQ09QIgNDT1ABAAAADiJJUV9QUklDRURBVEUiDElRX1BSSUNFREFURQIAAAALIjQvMTYvMjAyMSIJNC8xNi8yMDIxAAAAAAMAAAAAAAAABSJDT1AiA0NPUAEAAAAO</t>
  </si>
  <si>
    <t>IklRX1BSSUNFREFURSIMSVFfUFJJQ0VEQVRFAgAAAAoiNC85LzIwMjEiCDQvOS8yMDIxAAAAAAMAAAAAAAAABSJDT1AiA0NPUAEAAAAOIklRX1BSSUNFREFURSIMSVFfUFJJQ0VEQVRFAgAAAAoiNC8xLzIwMjEiCDQvMS8yMDIxAAAAAAMAAAAAAAAABSJDT1AiA0NPUAEAAAAOIklRX1BSSUNFREFURSIMSVFfUFJJQ0VEQVRFAgAAAAsiMy8yNi8yMDIxIgkzLzI2LzIwMjEAAAAAAwAAAAAAAAAFIkNPUCIDQ09QAQAAAA4iSVFfUFJJQ0VEQVRFIgxJUV9QUklDRURBVEUCAAAACyIzLzE5LzIwMjEiCTMvMTkvMjAyMQAAAAADAAAAAAAAAAUiQ09QIgNDT1ABAAAADiJJUV9QUklDRURBVEUiDElRX1BSSUNFREFURQIAAAALIjMvMTIvMjAyMSIJMy8xMi8yMDIxAAAAAAMAAAAAAAAABSJDT1AiA0NPUAEAAAAOIklRX1BSSUNFREFURSIMSVFfUFJJQ0VEQVRFAgAAAAoiMy81LzIwMjEiCDMvNS8yMDIxAAAAAAMAAAAAAAAABSJDT1AiA0NPUAEAAAAOIklRX1BSSUNFREFURSIMSVFfUFJJQ0VEQVRFAgAAAAsiMi8yNi8yMDIxIgkyLzI2LzIwMjEAAAAAAwAAAAAAAAAFIkNPUCIDQ09QAQAAAA4iSVFfUFJJQ0VEQVRFIgxJUV9QUklDRURBVEUCAAAACyIyLzE5LzIwMjEiCTIvMTkvMjAyMQAAAAADAAAAAAAAAAUiQ09QIgNDT1ABAAAADiJJUV9QUklDRURBVEUiDElRX1BSSUNFREFURQIAAAALIjIvMTIvMjAyMSIJMi8x</t>
  </si>
  <si>
    <t>Mi8yMDIxAAAAAAMAAAAAAAAABSJDT1AiA0NPUAEAAAAOIklRX1BSSUNFREFURSIMSVFfUFJJQ0VEQVRFAgAAAAoiMi81LzIwMjEiCDIvNS8yMDIxAAAAAAMAAAAAAAAABSJDT1AiA0NPUAEAAAAOIklRX1BSSUNFREFURSIMSVFfUFJJQ0VEQVRFAgAAAAsiMS8yOS8yMDIxIgkxLzI5LzIwMjEAAAAAAwAAAAAAAAAFIkNPUCIDQ09QAQAAAA4iSVFfUFJJQ0VEQVRFIgxJUV9QUklDRURBVEUCAAAACyIxLzIyLzIwMjEiCTEvMjIvMjAyMQAAAAADAAAAAAAAAAUiQ09QIgNDT1ABAAAADiJJUV9QUklDRURBVEUiDElRX1BSSUNFREFURQIAAAALIjEvMTUvMjAyMSIJMS8xNS8yMDIxAAAAAAMAAAAAAAAABSJDT1AiA0NPUAEAAAAOIklRX1BSSUNFREFURSIMSVFfUFJJQ0VEQVRFAgAAAAoiMS84LzIwMjEiCDEvOC8yMDIxAAAAAAMAAAAAAAAABSJDT1AiA0NPUAEAAAAOIklRX1BSSUNFREFURSIMSVFfUFJJQ0VEQVRFAgAAAAwiMTIvMzEvMjAyMCIKMTIvMzEvMjAyMAAAAAADAAAAAAAAAAUiQ09QIgNDT1ABAAAADiJJUV9QUklDRURBVEUiDElRX1BSSUNFREFURQIAAAAMIjEyLzI0LzIwMjAiCjEyLzI0LzIwMjAAAAAAAwAAAAAAAAAFIkNPUCIDQ09QAQAAAA4iSVFfUFJJQ0VEQVRFIgxJUV9QUklDRURBVEUCAAAADCIxMi8xOC8yMDIwIgoxMi8xOC8yMDIwAAAAAAMAAAAAAAAABSJDT1AiA0NPUAEAAAAOIklRX1BS</t>
  </si>
  <si>
    <t>Ni45MQIAAAAFNjcuMDQCAAAABTY5Ljc2AgAAAAQ3MC40AgAAAAU3MC43MQIAAAACNzECAAAABTcyLjUzAgAAAAU3NC42NgIAAAAFNzcuMzkCAAAABTc1Ljc1AgAAAAU3My45NgIAAAAENzAuNgIAAAAFNjkuNDYCAAAABTcwLjgyAgAAAAQ2Ny4yAgAAAAI2OAIAAAAFNzEuMjQCAAAABTY2LjkyAgAAAAU3MC4zOAIAAAAFNjkuNDkCAAAABTcxLjc4AgAAAAU2OC42OQIAAAAFNzQuODUCAAAABTc0LjM4AgAAAAU2OC4xOAIAAAACNzECAAAABTY3Ljc1AgAAAAU2Ny42NwIAAAAFNzMuNTUCAAAABTc0LjgzAgAAAAU3NS41NAIAAAAFNzUuNjECAAAABTczLjUyAgAAAAU3Ny4xNgIAAAAFNzguNjQCAAAABTgxLjAyAgAAAAU4My4xNgIAAAAFODEuNTQCAAAABTgwLjczAgAAAAU3OC4wNQIAAAAFNzUuNTMCAAAABTc2Ljk5AgAAAAU3Ny43MgIAAAAFNzkuNTgCAAAABTc3Ljg0AgAAAAU3OC4xMQIAAAAFODMuODUCAAAABTgyLjIyAgAAAAU4NS4wOAIAAAAFODYuOTECAAAABTgzLjE3AgAAAAU4MC42MwIAAAAFODAuNTgCAAAABTc4LjAxAgAAAAU3OS45NwIAAAAFNzYuNDkCAAAABTc4LjQ2AgAAAAU3Ni43NwIAAAAFNzIuMjgCAAAABTc4LjAxAgAAAAU3My4yNQIAAAAFNzIuNzkCAAAABTczLjgxAgAAAAU3MS42NQIAAAAFNzMuNTYCAAAABTcxLjc4AgAAAAU3MS4yMwIAAAAFNzQuMDcCAAAABTc1LjU0AgAAAAU3Ni4w</t>
  </si>
  <si>
    <t>NAIAAAAFNzcuMTUCAAAABTgwLjUxAgAAAAU4NS41NAIAAAAFODguMDgCAAAABTg2LjM1AgAAAAU4MS4yOAIAAAAFOTAuNzkCAAAABTkwLjAzAgAAAAU5MC4wMgIAAAAFODcuNTECAAAABTg1LjU1AgAAAAU3OS44MwIAAAAFODAuNjYCAAAABTgyLjU3AgAAAAU4Mi44MgIAAAAFODAuNTgCAAAABTc3LjA3AgAAAAU3NS4zMgIAAAAFNzMuNzcCAAAABTcwLjY0AgAAAAU2OS4xNgIAAAAFNzEuOTMCAAAABTcwLjMzAgAAAAU3MS43NAIAAAAFNzIuNjcCAAAABTcxLjY5AgAAAAU3MC4wMgIAAAAFNzEuMzQCAAAABTc2Ljc4AgAAAAU3Ny44NwIAAAAFODIuNDMCAAAABTgwLjY4AgAAAAU3NS42NwIAAAAFNjkuMjYCAAAABTY2LjkzAgAAAAU3Ni43OAIAAAAFNzkuNjgCAAAABTc2LjMyAgAAAAU3Ni41NQIAAAAFNzkuOTICAAAABTczLjM5AgAAAAU3OS42OAIAAAAFODEuNjQCAAAABTgwLjExAgAAAAU3My43NwIAAAAFODAuMjYCAAAABTc5LjU2AgAAAAU3NC40NgIAAAAFNzEuMDICAAAABTc5Ljk4AgAAAAU3Ni4yOAIAAAAFODAuMTECAAAABTg4LjE2AgAAAAU5Mi42MQIAAAAEODcuOQIAAAAFODUuMDUCAAAABTg0LjY1AgAAAAU5MS4zNQIAAAAFNzguNzICAAAABTc4Ljc0AgAAAAU4NC43NgIAAAAFODUuNzUCAAAABTg2Ljg3AgAAAAU5My4wNgIAAAAFOTAuNDQCAAAABTkxLjQ2AgAAAAU4OS4wMQIAAAAFOTguNjIC</t>
  </si>
  <si>
    <t>AAAABDk0LjcCAAAABTk0LjU3AgAAAAYxMDEuNTMCAAAABjEwOC40MwIAAAAGMTA3LjYyAgAAAAYxMDcuOTkCAAAABjEyMC42NwIAAAAGMTE4Ljg3AgAAAAYxMTUuMDcCAAAABjExMC4yOAIAAAAGMTA4LjYzAgAAAAYxMDkuNzcCAAAABjEwNC42OQIAAAAGMTAyLjA3AgAAAAYxMDYuMzgCAAAABTk3LjczAgAAAAU5OS4yNwIAAAAFMTEzLjkCAAAABjEwMy4wOQIAAAAFMTA2LjMCAAAABjExNS42OAIAAAAFOTEuNTkCAAAABTkwLjIxAgAAAAU5MS40MgIAAAAFOTIuMzECAAAABTg2LjgyAgAAAAU4NS4xNAIAAAAEODMuMwIAAAAFNzguNDQCAAAABTc1LjIxAgAAAAU3My43OQIAAAAFNzAuNzICAAAABTcxLjQ4AgAAAAU2Ni4yNgIAAAAFNjguMTUCAAAABTc1Ljk0AgAAAAU3OS42OQIAAAAFODEuMjcCAAAABTgzLjU3AgAAAAU4My43NgIAAAAFODEuNzMCAAAABTc5LjM1AgAAAAU3NS44OAIAAAAFNzMuOTgCAAAABTcxLjgyAgAAAAU2OS40NwIAAAAFNjkuMjkCAAAABTY4Ljc0AgAAAAU2Mi4xNAIAAAAFNjguMjECAAAABTY4LjI4AgAAAAU3My45NQIAAAAFNzIuMDcCAAAABTcxLjU2AgAAAAU3My44MQIAAAAFNzUuMTYCAAAABTc0LjA1AgAAAAU3MS4yOQIAAAAFNjkuOTICAAAABTY5LjYyAgAAAAU2Ni4zMgIAAAAFNjMuNTgCAAAABTY1LjM2AgAAAAQ2NC45AgAAAAU2My41OAIAAAAFNjIuMTQCAAAABTYzLjE5</t>
  </si>
  <si>
    <t>AgAAAAU1OS4zNQIAAAAFNjEuNDUCAAAABTYwLjk3AgAAAAU2MS40NAIAAAAFNjUuNjQCAAAABTY2LjA5AgAAAAQ2MS41AgAAAAU1OS4yNgIAAAAFNTkuMzgCAAAABTU2Ljg1AgAAAAQ1Mi4yAgAAAAU1Mi4yNwIAAAAFNTIuNDICAAAABTUyLjI2AgAAAAU0OC41MgIAAAAFNDguMjMCAAAABTQ5LjI0AgAAAAU0Ni43NQIAAAAFNDYuMjYCAAAABTQ1LjUzAgAAAAU0Mi40MgIAAAAENDAuNOc3ZSo9Jd4I5bnLGT4l3ghQQ0lRUkFOR0VWLkNPUC5JUV9DTE9TRVBSSUNFX0FESi4xMS8xMi8yMDIwLjExLzEyLzIwMjUuLi5ERVNDLlcuSVFfQ0xPU0VQUklDRV9BREoEAAAAT4YEAAUBAAACAAAABTg2LjgzAgAAAAU4OC44NgIAAAAFODguMDMCAAAABTg2LjQ4AgAAAAU4Ny42NAIAAAAFOTQuMTYCAAAABTk4LjQ4AgAAAAU5MS45MgIAAAAFOTIuNDMCAAAABTkyLjk1AgAAAAU5OC45NwIAAAAFOTYuNzgCAAAABTk0LjU1AgAAAAk5My4xNDE2MTkCAAAACTkyLjAwMTAyOAIAAAAJOTQuMTczMTA5AgAAAAk5MC44OTAxOTICAAAACTk0LjgyNzcwOQIAAAAHOTIuOTEzNQIAAAAIODkuNDMyMjICAAAACTkzLjkxNTIzNwIAAAAJOTYuMTY2NjYzAgAAAAk4Ni41MDYzNTcCAAAACTg0LjY1MTY1NwIAAAAJODQuNDkyOTY3AgAAAAg5MC45MDAxMQIAAAAJODcuMTIzNjY5AgAAAAk4OS44OTY5OTMCAAAACTkwLjIwMTg2MgIAAAAJ</t>
  </si>
  <si>
    <t>ODcuNTA3MjE0AgAAAAk4NC45NjAwODMCAAAACTg0Ljg2MTczOQIAAAAKMTAwLjY3NTU4NQIAAAAKMTAwLjIzMzAzMwIAAAAJOTcuMzEyMTkyAgAAAAk4OS4xMjk5MDQCAAAACTk3LjUwODg4MgIAAAAJOTYuMzE4OTA5AgAAAAk5NC42NjY3MTYCAAAACDk1Ljk1MzMxAgAAAAg5Ni40MTE4MQIAAAAJOTkuMzM4NDA2AgAAAAoxMDMuMjYwMDQ0AgAAAAk5OS40MjYyMDMCAAAACTk4LjYxNjUxMgIAAAAJOTQuNTQ4NTQ0AgAAAAk5Mi43OTI1ODcCAAAACTk4LjU0ODIyNQIAAAAKMTAwLjY5NDM5NQIAAAAKMTA1LjY4OTExOAIAAAAKMTA5LjAxNTY4MQIAAAAKMTA5LjU3MTczNAIAAAAKMTA4Ljg1OTU5NgIAAAAKMTA0LjQ3MTMwNwIAAAAKMTAxLjI5Mzc2NwIAAAAKMTAyLjM2OTA5MwIAAAAKMTA3LjAzODUyNwIAAAAKMTEwLjk2MjAxMwIAAAAKMTAxLjQ0ODc2OQIAAAAKMTA2LjQzNzg5NAIAAAAKMTAwLjI2Njg3OQIAAAAJMTAyLjcwODE2AgAAAAoxMTAuMjM1NDQyAgAAAAgxMDcuOTIwMQIAAAAKMTA3LjcwNjk3MgIAAAAKMTA0LjQ2MTYxOQIAAAAKMTAxLjczMDA5NAIAAAAJMTA2LjYyNTY4AgAAAAoxMDkuOTgyMzc5AgAAAAoxMDguODE4NTk1AgAAAAkxMDguMjUxMTMCAAAACjExMC4wMTEyMzMCAAAACjEwNy4wODczNDYCAAAACjEwNS4yMTE4MjcCAAAACjEwNy43MjIxMzgCAAAACjExMi4wMzEwMjMCAAAA</t>
  </si>
  <si>
    <t>CjExMi43NzE2MTMCAAAACjExNy4wNjEyNjICAAAACjExNy4yNTM2MjMCAAAACjExNi44MTgyNDYCAAAACjEyNC40NzM2MDICAAAACjEyMy42NTE2NzgCAAAACjEyNS4zOTEwOTcCAAAACjEyNy42MDgzNzkCAAAACjEyMS42NDQ2NTYCAAAACjExNy41ODI4MjYCAAAACjExNC43MjUyMDgCAAAACjEwNy45OTY5MDYCAAAACjEwOS4xODIwMDQCAAAACjEwNi41NzI4NzYCAAAACjEwNS42NzQ0OTQCAAAACjEwNS40ODU4NjYCAAAACTEwNC45ODI5MgIAAAAKMTA2LjUwMTI0OAIAAAAKMTAyLjM2MzgwMwIAAAAKMTA1Ljk5ODMwMgIAAAAKMTEwLjU4MTc1NgIAAAAKMTEwLjE0NTIzNgIAAAAKMTExLjY1NDA3NQIAAAAKMTA4LjY5MzMzNQIAAAAKMTA2LjM0OTQxNQIAAAAKMTA5LjM0ODExNAIAAAAKMTA5LjU5NDg0MgIAAAAKMTA4Ljc0MDc4MwIAAAAKMTA5LjE1ODMyMwIAAAAKMTEzLjA2NzI4OAIAAAAKMTExLjIyNjEwOQIAAAAKMTE3LjEzNjc2NgIAAAAKMTE3Ljg5MjEyMgIAAAAKMTA4Ljg5Mzk0OQIAAAAKMTEzLjExNDQ5OAIAAAAKMTExLjk0ODMxOAIAAAAJMTE2LjA5MTQyAgAAAAoxMTUuMjkyODYzAgAAAAoxMTQuNzQ3OTY1AgAAAAoxMDkuNDY4MDkzAgAAAAoxMTAuMTkxNDkyAgAAAAoxMTAuMjAwMzk4AgAAAAoxMDYuMzY1MjI2AgAAAAoxMDguNDQxODMyAgAAAAoxMDUuNTk4MTkyAgAAAAoxMDAuMTcy</t>
  </si>
  <si>
    <t>ODI2AgAAAAk5Ni41NjIxNTICAAAACTk2LjkxNzYwNwIAAAAJOTMuNDA5ODI3AgAAAAg5Ny41NTY4MwIAAAAJOTYuNTk5MTE0AgAAAAk5NS4xNjcxODkCAAAACTk0LjcwMjI3OQIAAAAJOTUuMzk5NjQ1AgAAAAk5MS45Nzc5MDMCAAAACTkyLjg0NzQ1MgIAAAAJOTUuMTc4NTgyAgAAAAc5NC41OTU4AgAAAAoxMDAuMzY4MTIzAgAAAAk5OC4yOTYwMDcCAAAACTkxLjc3NDM5MgIAAAAJODcuNzM0MzM3AgAAAAk4Ni43NzgyMDUCAAAACTk1LjgxNTQ5NAIAAAAJOTkuODc5MDU2AgAAAAk5Ni43NjI0MzMCAAAACTk1LjcyMzU1OAIAAAAKMTA1LjMxMjQ2MgIAAAAJOTguOTUxMjQ2AgAAAAoxMTMuMTM4MTMyAgAAAAkxMTEuNDgxNDcCAAAACjExMS4xNzk0MjYCAAAACTEwOC4yMTM5MQIAAAAKMTA4LjAwMzM5NAIAAAAKMTA3LjEzMzg3NgIAAAAKMTAwLjQ1NzExNwIAAAAKMTAwLjA3NTA4MgIAAAAKMTExLjEzNTkxNgIAAAAKMTE1LjM0NzQwMgIAAAAKMTE2Ljk2NjUwNAIAAAAKMTIxLjM4NzE5OQIAAAAKMTE5LjkwMTEyMQIAAAAKMTE1LjIzNDQ3NAIAAAAKMTEyLjgwNjAwNQIAAAAKMTA2Ljg4ODg3NwIAAAAKMTA3LjM4NzI1NwIAAAAJOTIuNzM0ODkxAgAAAAk4OS44NTcwMjcCAAAACjEwMS4wNTkwMDYCAAAACjEwMC4wMjI3NzgCAAAACTk4LjQ5NTIzNgIAAAAKMTAwLjE1Njc3MwIAAAAJOTMuOTIxNTQxAgAA</t>
  </si>
  <si>
    <t>AAk5MS4zNzU2MzYCAAAACDgyLjU3MTU2AgAAAAk4Ni42NDQ1NTcCAAAACTc4LjM3NDA2MgIAAAAJNzMuNzE0MTI3AgAAAAg3Ni44ODg5MwIAAAAJODAuOTA4NTY4AgAAAAk4MC4yMjM4MDcCAAAACTgyLjcyMTE0OQIAAAAJMTAzLjA5Njk5AgAAAAoxMDQuMjM1MzU0AgAAAAkxMDEuMTI5MTICAAAACTkyLjY3NTIxOQIAAAAJOTAuNDA3MzE1AgAAAAk5NC42MDY1ODYCAAAACTgzLjkxNTEzNwIAAAAJODQuMzQ1NjA2AgAAAAk4OS4wNTQ0MTICAAAACTkwLjUzMDMwNgIAAAAIODguMzYwMzkCAAAACTk0LjE1ODI5MgIAAAAJODcuMjM4NzUyAgAAAAk4Ni4xOTY0NDICAAAACTg3LjgyNTU5OQIAAAAINzkuOTQyNTgCAAAACTc4LjUwNjExOAIAAAAJODEuOTEzMzM0AgAAAAg4MC4wNjUzOAIAAAAJNzcuNzU1ODg1AgAAAAk3Mi4wOTEwODcCAAAACTc1LjU5NDU0NwIAAAAJNzAuMjc4MzUyAgAAAAc2Mi45MDU0AgAAAAk2MS44NzA5MzUCAAAACTU5LjYyODY2NwIAAAAJNjMuODY5ODU1AgAAAAk2MS44MDE0MDcCAAAACTYyLjEyMjk3MwIAAAAJNjAuNDk3NzYzAgAAAAk2Mi44ODc3NzcCAAAACTY1LjU3MzI4MwIAAAAJNjQuNzM4OTUxAgAAAAk2NS40MTQ5NTQCAAAACTY0LjA0OTk4MwIAAAAJNjQuNzIzODI5AgAAAAk2MC41NTk4MDMCAAAACTU2LjE3MTE2MQIAAAAJNTAuOTAxMzM1AgAAAAk0OC4xNDU0NzUCAAAA</t>
  </si>
  <si>
    <t>CTQ4LjU4NjA2NwIAAAAINDkuMDE4MDICAAAACTQ1LjU4ODMxNAIAAAAJNDguMzUyODEzAgAAAAk0OC44MTA2ODMCAAAACTQ4LjQzMDU2NAIAAAAJNDcuODA4NTUyAgAAAAk0Ny41ODI5NjcCAAAACTUxLjU1MjUwMQIAAAAINTMuNzk4NzYCAAAACTUyLjU2NDE3NQIAAAAJNDkuMzIzMzg5AgAAAAk1MS40MTUzMjUCAAAACTUxLjMxMjQ0MwIAAAAJNDcuNzg4NzMxAgAAAAk0Ny43MTE1NjkCAAAACTQ4LjQ1NzQ2NQIAAAAJNDguNTc2NzMzAgAAAAk0My41MDYzNzcCAAAACTQyLjI5ODMzOQIAAAAJNDMuNDYzODQxAgAAAAk0My41ODI5NDMCAAAACTQ1Ljk1NjQ4MgIAAAAJNDYuODI0MjI4AgAAAAk0NC43NDg0NDQCAAAACTUwLjM1NDc2MQIAAAAJNDkuNjMxNjM5AgAAAAk0NC4yNDY1MTMCAAAACTQxLjE5MjM4OQIAAAAJNDAuMTIwNDY4AgAAAAkzNy40NDU1NjECAAAACTMzLjc0NDg0MQIAAAAJMzUuOTg3MTkxAgAAAAkzOC4wMzU2NTQCAAAACTM3LjY4MTU5OAIAAAAJMzMuNzExMTIxAgAAAAkzMy4yODk2MjcCAAAACDM0LjU0NTY4AgAAAAkzNi42NTMxNTICAAAACTM3LjMxOTExMwIAAAAIMzYuMDYzMDYCAAAACTMzLjQyNDUwNQIAAAAJMjkuODA4MDgz5zdlKj0l3gjZkssZPiXeCFBDSVFSQU5HRVYuSVFUNDYxNTY1MTYuSVFfQ0xPU0VQUklDRS4xMS8xMi8yMDIwLjExLzEyLzIwMjUuLi5ERVNDLlcuSVFf</t>
  </si>
  <si>
    <t>Q0xPU0VQUklDRQQAAACbuCgABQEAAAIAAAAQMTI4NzMuNjg0NjM0ODMyMwIAAAAQMTMwODUuMDk3ODU1NjE0MQIAAAAQMTI5OTEuNDQzMTkyNDIzMgIAAAAPMTI3NDYuMzk3MTY5MzA4AgAAABAxMjUzMi4xMzcwNDQxMTM0AgAAABAxMjg0Mi4yMDE4Mzc5OTIzAgAAABAxMjcwMS45MTc3NTM2MTQ5AgAAABAxMjc0MC4zMDY5OTc2MzM0AgAAABAxMjU4NC42MzU5MzYzNjk2AgAAABAxMjM4Ni43NjY1NTY3NjQzAgAAABAxMjM0Mi4zMjY0NjI1MDE4AgAAABAxMjM1My4zMDk0NTU3MjQxAgAAABAxMjMxNy41MzY2NTk1Njk5AgAAABAxMjE5OC42NjM5MzY0NTU5AgAAABAxMTkwOC4yMTEzNzA0NzEyAgAAABAxMjE5NC42NDE4NjgyNjA1AgAAABAxMjAxOC4zMTYxODQ0MDQ2AgAAABAxMTk0Ni4yMDgwMDYyOTQ4AgAAABAxMTk4Mi4xMjQwOTIwNjYyAgAAABAxMTc3Ni45MzUxMzU2MTgzAgAAABAxMTM4NC4zNDMxMjUzNDE1AgAAABAxMTM5OS40ODUyMDEzNDc2AgAAAA8xMTQ0MS42MTExNDE5MzMCAAAAEDExMjY5LjU3OTQ1MTk5MjMCAAAAEDExMDYwLjQ3OTI3MTIxMTMCAAAAEDExMzU0Ljc3MjQ1NTUwMzYCAAAAEDEwNzgxLjcxOTE4MzAzMjgCAAAAEDEwODMwLjgwOTM1NzE5MDICAAAAEDEwNTIyLjIxNjgyOTA4NDYCAAAAEDEwMDU5LjQzOTA2MzM1OTMCAAAAEDEwMjEyLjA0Mzk1NTgxNDcCAAAAEDk2NTku</t>
  </si>
  <si>
    <t>NjY2NjI3NjQ4MTUCAAAAEDEwNjIyLjAxOTQzNTQ1MTECAAAAEDEwNzg2LjI1OTcxMTQ3ODcCAAAAEDEwNzI5LjgwMTEwNjMwODMCAAAAEDEwOTc1LjcxNDkzMDA2MjgCAAAAEDExMzIzLjcyODYyODgwNzgCAAAAEDExNDMzLjU2Mzk0NDE4OTcCAAAAEDExNjIzLjc5MzM5Mzg2ODQCAAAAEDExNDUxLjEyMzY1OTg5OTICAAAAEDExNDc3LjU5NzUwMjI0MDMCAAAAEDExNTkyLjE5MzY1MjU4NTgCAAAAEDExMzkyLjI3OTY3NDE0NTQCAAAAEDExMDY4Ljk1ODg5Nzg4MTQCAAAAEDExMjg1Ljc5NTYzMDMwNDECAAAAEDExMzM3Ljk4NjE1MDAwMjgCAAAADzExMjYwLjI2OTExNTA1OAIAAAAQMTE0ODYuNzQ5Nzc2MTUwMgIAAAAQMTE1NTguNjg2NzM0NTk0NwIAAAAPMTE0NDYuMTYzNTE0MzQ3AgAAABAxMTMyNC42OTk3OTU2NDk1AgAAABAxMTEzNC4zNjQ0MzMxMzU5AgAAABAxMTM2OC40NTE4MzIxNzA1AgAAABAxMDg2MC4zOTM2NTI2NDk0AgAAAA8xMTAwOS42OTM5MTQyMjICAAAAEDExMTE2LjM2NzE2NjQ4NjgCAAAAEDExMDIxLjAwOTk5NTU1MDUCAAAAEDEwODk4LjIxMDQzNTc4MDgCAAAAEDEwODcwLjc5Njg1MTkyMDICAAAAEDEwODAyLjQ2MTAwOTE5NDYCAAAAEDEwNjU1LjIwNDUxNjczMDkCAAAADzEwMjQwLjc2NjE0MzU4NgIAAAAQMTA2OTIuODc3MjMxMjAyNgIAAAAQMTA2NjQuNTQ3ODQ4MjgzMgIA</t>
  </si>
  <si>
    <t>AAAQMTA1MTAuODkwNDQ0MDEwMQIAAAAQMTAxMDkuMDI4ODIxOTEwMgIAAAAQMTAxMTIuMDIxNDIzMTU2NgIAAAAQMTAzMjMuNzkzNzg3MjI1NQIAAAAQMTA0MDkuNjI5MjI1OTc2MwIAAAAQMTA2MTYuOTYwMDY4NTg2NgIAAAAQMTA1MjQuMzMzNDI3MTE3MQIAAAAQMTAzMjEuMDA1MzE4MDE4NwIAAAAQMTAzMjcuMzc1ODQ0MDc1NQIAAAAQMTAyNjMuNDQwMTM2NzEzOQIAAAAPMTAxMDAuOTE5NzMwODAxAgAAABA5OTY2Ljk5MjAyNzk0MzE2AgAAABAxMDAxNi45MjM4NjkwNDgzAgAAAA8xMDAxMi44OTUzNjEzNjECAAAAEDk4NTYuNjE4NTgwOTc0NzgCAAAAEDk2NzQuNjE2MjM0OTgwNjQCAAAAEDk2MjEuMDQxMzY1MTA1ODQCAAAAEDkzNzAuMjQ0MDU0OTUzNTUCAAAAEDk2NjQuMDE2MjgyOTUzMDcCAAAAEDk4MTQuNDU5MjU4MjM1NzcCAAAAEDk5MDcuMzMyMDg2MTc0NTYCAAAAEDk4NjguMjYxNjQ3ODkxOTMCAAAAEDk2NDYuMDQ4Mjk3MDY1MTYCAAAAEDk2NTYuMDg3MzExNTgwOTcCAAAAEDk2NzkuMDE2OTMwMTk3OTgCAAAAEDk1ODUuMjI1ODM3NDA0MzcCAAAADzk0MjcuNDM2NTc3NDI1NwIAAAAQOTQ2Mi40MDY1Mjc0NDMyOQIAAAAQOTMzMi42MTUyNzcwMjEwNAIAAAAQOTIwMy44MzcwMjcyNzE1NQIAAAAQOTEwNy4wMDEzODI1NTM0MgIAAAAQOTAwMC41Njk0NjA2NDkzOAIAAAAQODgzNS44MjQ1</t>
  </si>
  <si>
    <t>NDYzODgxNQIAAAAPODk3MS4wNzE2ODg3NTQ2AgAAABA4OTQwLjkzNjEyNzEyOTMzAgAAABA4ODcyLjk3MzQ5Mjg3MjIyAgAAABA4NjU0Ljk3MjQ2NDkxMTQxAgAAAA04NjM1LjExNzc2OTk5AgAAABA4NTY1LjMxMDMzNTkzMDM4AgAAABA4NDc4Ljk4NDYxNTQ5Nzk1AgAAABA4Mjg5LjMwNzMxODQ3MDY3AgAAABA4MTc5LjkyNzg3OTA3ODczAgAAABA3NzI2LjE5NDM4NTIyMDI0AgAAABA3OTI2LjIzNTg2NzI2OTQ1AgAAABA4MTE5LjgzODg5OTA2NDQ5AgAAABA4MDgyLjY1MDkzMjc4NDg2AgAAABA4MDQxLjg3MzY0MjQ2ODk4AgAAABA4MTAwLjQwMDc4MjMzMzM0AgAAAA84MzQzLjg4MTQ4NTA1MzUCAAAAEDgzNTUuMTY4MjU2NTUxNzQCAAAAEDg0NjIuNzU5MDMyMDA3MzkCAAAADzgyNTMuNjU4NDM3MDQxNwIAAAAQODE4NS4wNzE3NzE2ODU0OAIAAAAQODM1OC4wNTA0OTUxNTA1MwIAAAAQODM4MS45Mzg1NDI5Njg0MQIAAAAQODU3NS44NjE1NDcyNDM1MwIAAAAQODQ4OC43MDM2ODQ1NzU4MQIAAAAQODQzMC4xNjczNDY4NzAxNwIAAAAQODIyOS44ODgzMDMyMzcwNAIAAAAOODMyMy42OTU5MDQ4OTkCAAAAEDgxMzEuODM5NDU3MDk1MTECAAAAEDgyNDUuNDMyNTY3Mzg1NzUCAAAAEDgwMzUuNzMzMTM3NTI1NTQCAAAAEDgwMDMuNzA5NTcxODQ4MzcCAAAAEDc4NTcuMTIwMzg5Mjk1MzICAAAADTc4MzAu</t>
  </si>
  <si>
    <t>NTU0NTg0OTQCAAAAEDc3MDAuNTU3OTA3NDgzMjkCAAAAEDc3MjAuMjkxNDY3NTA4OTQCAAAAEDc3ODEuMjg5NTA1NDk5MzgCAAAAEDc3MTMuMjEwNzI0MTMyNjICAAAAEDc3MjAuMTIzNTYxNzc1MTQCAAAAEDc2NTguMTczMDMyOTYxMDICAAAAEDc2NjMuODkwNDg3MDc1NzQCAAAAEDc0MDQuODk1NzM3OTIyMDgCAAAADzczMDIuMjc1MzE1NDU2MgIAAAAQNzE5Ny4yOTUyMTQ3NDI0MQIAAAAPNzUzOC4yNDAwNzk4NTQyAgAAABA3Mzk0LjY2Njk5Mzg1NTE1AgAAAA83NTk2Ljk4NzE2NTM1MjICAAAAEDc2MTMuODc1NDMzNzYyNTYCAAAAEDc2OTYuOTgyMDk0OTg3NzMCAAAAEDc1NzMuMTY1MDY5Mzc5ODgCAAAAEDczOTAuMjk3Njk2ODA4NDMCAAAAEDc0MzguNzc4NTEwNzQ3MDYCAAAAEDcyNDMuNDU0MTU0Mzg5MjYCAAAAEDcxMzguNzY1MTY5MzYwNDUCAAAAEDcxNDcuMjU3NjcwMDE5NDUCAAAAEDcxNTkuOTIxNTc0NzI1MjICAAAAEDczMTAuMzc1OTI5NDE4MzgCAAAAEDc1NjQuMTU3NTk1MjQ5NjECAAAAEDc0NzYuMzE4MjEwNDczMzICAAAAEDczNjIuMzIxMjI0MDMzOTQCAAAAEDc0MDkuNTU1MDk4OTkxMTQCAAAAEDY5OTUuMzM1MjY4NDUzODYCAAAAEDcyMzUuNDc1OTM0NjY3MzMCAAAAEDY5NTkuNzQyOTczMjI2MzICAAAAEDY2NDQuMzUxOTE5ODYxNDICAAAADzY3NDguMjk1NzE5MzM0OQIAAAAQ</t>
  </si>
  <si>
    <t>NjY0NS44NjgwNzU0MDg2MQIAAAAQNjg0My44MTUzMDY5OTIzMQIAAAAQNzE3Ni43NjE0NjE2OTU4OAIAAAAQNzUzNC4wNjUxMDUwMzE0NQIAAAAQNzI2Ny41MzQxODU1NjI4NAIAAAAQNzUxMS41MTg0MTQ5ODcwMQIAAAAPNzgyNi42OTE2ODIyNjQ0AgAAABA3OTE5Ljg2MzY3MzE1NTM4AgAAABA3NjY3LjM0MTc2MzM4Nzc2AgAAABA3NjM4LjQ4MjE0MDUyNjI0AgAAABA3MzI1LjI5Njc3NjQxNzI5AgAAABA3MTQyLjQzNDEzNjI0Mjk1AgAAABA3MjA4LjQ1OTY1NjI5Nzk4AgAAABA3MDY5LjYyMTgyNTIzNDI0AgAAABA3MjI3LjcwMzkyMDQ2OTczAgAAABA2Nzg5LjM1Mjc3OTAyMTM4AgAAABA3MjA0LjMzNTgyMjY5NDkyAgAAAA83NTg2LjgxMDI5NzQwNzQCAAAAEDc2NzYuMjYwMzA5NzczMDICAAAAEDcyMDAuMjUwMTcxMDI2MTgCAAAAEDc0MjMuOTQ4MTc2MTEyMjQCAAAAEDc2MDQuMzAwMzE0NTI1MzICAAAAEDc2MTguNjY3OTUyMzc0ODYCAAAADzc4NzUuNjIyMzQ5NjQ2MQIAAAAQODA5Ny42Mzg3OTM2MDk0NwIAAAAQODI3Mi43NjI1MDc5MzU2NgIAAAAQODM3Ny4wNDI4MTgzNzY5MwIAAAAQODM3MC44NjAyNzAwNjA1MwIAAAAQODIyMi40MTI0MjQ4NTcwNQIAAAAQNzc0My43OTMyNzk3OTkwNQIAAAAQNzk3MS4zMDQwNTA1OTQyMQIAAAALODA3MS45NTAxMDICAAAAEDgwMDQuOTA5ODA2MzQ0NTIC</t>
  </si>
  <si>
    <t>AAAACjgxMjkuOTU5MjgCAAAAEDgyNzguNzU5ODQwMTQ3NDMCAAAAEDgxNTEuMDA4MDg0NTAwNjcCAAAAEDgwODcuNTI1MTEwODU5ODMCAAAADzg1NzMuOTQ1ODcxNDcyMwIAAAAQODU5OS4xNDg3NDkzMDg3MgIAAAAQODc2MC41OTMzOTU4NzMxOQIAAAAQODY4NS4yNjUxNDkzODM4MQIAAAAQODQ5MC43OTk5NTk1MDYwOAIAAAAPODY1Ni45OTQ4OTA4MDMzAgAAABA4MzM2LjkzMDQ0Nzg2OTAyAgAAABA4NDM3LjI4MTg5MDE1NDEyAgAAABA4NjI2LjAwOTc2ODcwNTU3AgAAABA4NTk1LjgyNzYxOTgyNzQ5AgAAABA4NjIwLjM1Njg5MzEzNjg5AgAAAA84NDQ5LjgyNDk0NDc4NDkCAAAAEDgzMzcuNzc1MjAxNTkyNDMCAAAAEDgyMDIuMjI4NjIyMTM0ODECAAAAEDgwNTQuNjgzNzUyNzAxMjMCAAAAEDc5ODkuNDE0MjQ2MzM1NjgCAAAAEDgxNjguNDk1NDYyODc4OTcCAAAAEDgxMjYuNjYzNTI3MjU3OTECAAAAEDgxNzEuNzYzNjg3MDQ4MDkCAAAADzgzMTEuNDcxNzAxMTU2OAIAAAAQODI2MS4yNDA0MzYwNjkzNQIAAAAPODEzNi4xOTM0MDM2MzE5AgAAABA4MTgyLjE1NjE0ODkyNTE2AgAAABA4MTIyLjEyMzE1NzM1MTUyAgAAABA4MDQ1LjQ0OTMxMDc3MjkzAgAAABA4MDc0LjQ3MTEyNjEwMzMxAgAAABA3OTE4LjY1NDY1NTY2ODM0AgAAABA3OTk1LjQyMTM4MzUxOTQ0AgAAABA3OTYyLjQ4MjQ3OTAyNzE4</t>
  </si>
  <si>
    <t>AgAAABA3ODI5LjcyMTc5NzMwMDQ2AgAAAA83NjE5Ljk0NDQ0MzA0NzQCAAAAEDc3NjYuMDI3NDI4NTM1NDkCAAAAEDc3MzMuMDk2MDA4MDExNzUCAAAAEDc2ODQuMzAyNTQzOTg5OTQCAAAAEDc1OTQuMzA0NDI5NTgzNzkCAAAAEDc2MjUuMDY1NzY1Mjc1NjMCAAAAEDc3MzAuMTExNzIwNDI5NTECAAAAEDc2MzQuNDE1NTc4MDU4NzYCAAAAEDc2MzEuNzkxOTg3MTYxNzMCAAAAEDc2NDAuNjc1MzE4NjMyNDgCAAAAEDc1MzYuMzk0NjAxNTYxOTQCAAAAEDczMzUuMjkyNzQ5MDc4MTgCAAAAEDcyNTEuNjM2MDA3MDQ1NjcCAAAAEDcxMzkuMDA2MzM1Mjg0MDYCAAAAEDcxOTIuOTkwNjg5ODUwNTUCAAAAEDcwMDUuNzEyMjYyOTY3NDYCAAAAEDY5NDguMDk4MDkzNTgxNTcCAAAAEDcxMjAuNDQzNTU1MjU0MzUCAAAAEDcxNjkuNzgzMDI3NjUzNjYCAAAAEDcwNzkuOTg2MjExMjc1MDMCAAAAEDY3NjQuNTc4ODgxMzAyMzcCAAAAEDY5OTUuMTEyNDQzODE5NzMCAAAAEDY4NjEuMTQ3Mzc2ODU5MDcCAAAAEDY5NjMuMTc2NDE2MDI3NzcCAAAAEDY4MzUuNzI1NDM4Njc1MDUCAAAAEDY3MzguMzU5MzUxMDkyMTYCAAAAEDY3NDguODMyNjE0NDI2MjYCAAAAEDY2NjMuNzQ3MzU5Mjk5MDYCAAAAEDY3MjcuODA2ODg5MzMyNjYCAAAAEDY2MTQuODM3ODg3NDkzMjcCAAAAEDY0NjYuNzM0NDU3OTM1NDcCAAAAEDY1MTUu</t>
  </si>
  <si>
    <t>MDE0NjE0MDE4MDnnN2UqPSXeCNmSyxk+Jd4ITkNJUVJBTkdFVi5eU1A1MDAtMTAuSVFfQ0xPU0VQUklDRS4xMS8xMi8yMDIwLjExLzEyLzIwMjUuLi5ERVNDLlcuSVFfQ0xPU0VQUklDRQQAAABOwygABQEAAAIAAAAQNjg0LjcxODQ2NjIxNDI1NAIAAAAQNjc0LjczNjg2MTQ4OTc1NAIAAAAQNjc0Ljc2MzI3MDgxMjIyNgIAAAAQNjU5LjE0NDIwNDE1NzEyNAIAAAAQNjUzLjAxNjg0MzYxNTA0NgIAAAAQNjgwLjA5NTI0Nzc0NzI5OQIAAAAQNzAzLjYzODc1MDUwNjAwNwIAAAAQNjcyLjIyMjQzMjM3NzYzNwIAAAAQNjcyLjM5NTI3Mjg3NDIyNAIAAAAQNjYyLjI1MDk2OTA5MjY1NAIAAAAQNjg2LjM5MzY1ODI0OTY4OQIAAAAPNjY5Ljk0NDYxMDM0ODMxAgAAABA2NTEuNjQ0MDg0OTY1MTExAgAAABA2NDguNjU4NjkwMTM1OTM0AgAAABA2NTUuMDg0ODI5NDg0MTA2AgAAABA2NjUuOTg4MDEzMzMzNzU2AgAAABA2NTYuNzk4NzIwODQ2NjE4AgAAABA2ODMuMTg4MzE4MzU5NjM1AgAAABA2NjYuNjM1NDQ3MDYwNzY1AgAAABA2NTMuMDAzNzA0NzYxMDIzAgAAABA2NzYuMzQ3ODcwOTI0NDE2AgAAABA2NjguOTk3NDE4Njc3MzA5AgAAAA82MzIuNzcwMTM3Mjk1NzUCAAAAEDYxOS4zNDAzMDU3NDY5NzgCAAAAEDYyMS45OTczNDA0Mzg4NDcCAAAAEDY1MC44MTQ2NzE4ODgxNDkCAAAAEDYzMC45NDQyODQ3ODI1</t>
  </si>
  <si>
    <t>ODcCAAAAEDYyOC4yODM1MjE5NTg3NjUCAAAADjYzMi40MTQzODg4MDYyAgAAABA2MjUuNDE5MTAxNjg2MTYzAgAAABA2MDUuOTMyMTA3MzcxMDYxAgAAABA2MDguMzIzNTQyNjY5NTk0AgAAABA3MDguMTUwMDcyOTEwMDU1AgAAABA3MDIuNzMzNzM2NTQ4MzE0AgAAABA2ODEuMDAwNTIyNDg0Nzg1AgAAAA82NjMuOTQ2Nzg0MTg3NDgCAAAAEDY4OS44ODEwNzYwMDg5MDYCAAAADzY4OC45Njg1ODk5NzcwMQIAAAAQNjgxLjc1NzIxMzAwNDUyNgIAAAAQNjc0LjU5MzY0MjA2MDM1OQIAAAAQNjY3Ljk1MzgwNDI1MzAxMQIAAAAQNjk0LjIyNzc0NTU1NzYwOAIAAAAQNzE0Ljk0NzYzMTUxNTEyMgIAAAAQNjczLjYwMDc1MzQ5OTIwNAIAAAAQNjY3LjYwMjQ4NTQ5NDA3MwIAAAAQNjQ2LjY2NzQyOTM1NzUxMgIAAAAQNjM4LjkyMzE2NzU1OTU1MwIAAAAQNjc2LjY3NzY0ODc1NDI1OQIAAAAQNjkxLjEzMTg3ODQxMDcxMQIAAAAQNzI0LjA1NTk2MjY4NTY5MwIAAAAQNzM4LjgyOTI3NTc0MzkyMwIAAAAQNzIyLjA0NDU4NjgyMDE3MQIAAAAQNzE3Ljg2NjY0MDkxNDU5NAIAAAAQNjc2LjE5ODk5NzA5NTA2NAIAAAAQNjkwLjkxMTQyODEzMTMyOAIAAAAQNjk1LjI2MjU5NTE0MTg5OAIAAAAQNzE0LjA4MDIwOTA5OTQzNwIAAAAQNzE3Ljk3NzcyMjQ5OTA2MwIAAAAQNjcwLjkxNjI4ODYyMTgzNgIAAAAQNjc2LjQ5</t>
  </si>
  <si>
    <t>ODExNTU5NjcwMwIAAAAQNjUxLjc5MTIxODY2MTkzNQIAAAAQNjU2LjY2ODIxNTgwMDYxNAIAAAAQNjk1Ljg2MTMwMTcxMzE2MgIAAAAQNjg4LjgxMzc2NzQxNjA5MwIAAAAQNjkyLjI1MDkzNjI4MDQ1NwIAAAAQNjg2LjM5ODUwNzEzNjUyMQIAAAAQNjc4LjQ2OTYwMjM4OTE1MgIAAAAQNzA0Ljc5ODQyNTUxNzIyNgIAAAAQNzA2LjUxMTEwNDQ5ODc3MwIAAAAQNjkyLjQ4OTcwNzUxMjEzNgIAAAAQNjg5LjM3ODk1NjY4MjI3NAIAAAAQNjk4LjIzMjA3MjI2MzcxMQIAAAAQNjgwLjAxODc4OTEyMTU1NgIAAAAQNjY3LjU4MDMzMzAxMjQwNwIAAAAQNjgzLjQzMzEyMTM1NTg0MwIAAAAQNzA4LjA0NDcwMjQ3NTgyMgIAAAAQNjk0LjA2OTAxMzQzNDI2OQIAAAAQNzIxLjY2MDQ0MDE1ODk0OAIAAAAQNzE2LjQ0MzcxMzI1NzQxMQIAAAAQNzA2LjgwNDc3NzU5MDA4MgIAAAAQNzMxLjMzODY0MTg5MTA5OAIAAAAQNzI1Ljk4Njk1MjIxNjk3NwIAAAAPNzM0Ljk2MzY0NTQzNTk1AgAAABA3NDkuMzg2MDc5NzM4ODI0AgAAABA3MjEuMjQyMjY3Nzg1MDgyAgAAABA3MDUuNjY2ODM1OTMxOTQ1AgAAABA2OTMuNDgyMTE3MjE1MDA1AgAAABA2NjguNDk3ODEyMDc0Nzc3AgAAABA2NjAuODA5NjkzOTgxOTE1AgAAABA2NTIuMzUwNzgxNjI3NjU1AgAAABA2NDkuNTkyNDk5NDEwODM0AgAAABA2MzUuODA4NTU3OTkxMjI3</t>
  </si>
  <si>
    <t>AgAAABA2MzcuMzQ5NzE5Mzg3NDM3AgAAABA2NDMuODQ3NjQ1NTg5NjYzAgAAABA2MTIuMzI2MDUxOTYxOTg3AgAAABA2MzEuNzcyNzUyNzE0Nzk1AgAAABA2NDcuMjI1MjU2NDU1NzQxAgAAABA2NDAuMDQ4MDUzNjk5NTA2AgAAABA2NDguOTEyMzYzNDIxNjI5AgAAABA2MzguMjg3MzAzMTYzOTQ4AgAAABA2MjMuMjIyNzE4NTkyNDk1AgAAABA2NDQuMzU2Njc0NTk0ODQ1AgAAABA2NDUuMDgyNDU5NDkwNjU5AgAAABA2NDMuNDk3NjI3MDI3NzM1AgAAABA2MzcuODgwMTY2Mjk3NDU0AgAAABA2NjMuMjM1ODI5NDk0OTgyAgAAABA2NDguNTc3NTE2MzM5ODM2AgAAABA2OTEuMDk5OTYxODIwODU1AgAAABA2ODYuNDM5NDYwMjc4MjQ2AgAAABA2NTYuNzg1MTQ1Nzg5NjYzAgAAABA2OTQuMTkxMzYyMTc2NzgyAgAAABA2ODUuNDc2MTgwNjg3MzI2AgAAABA3MDEuODQwMDIyOTg5MzQ4AgAAABA3MDAuOTY2NzAwMzQ1MzI3AgAAABA2OTEuMzg2MjI2OTMwNDgyAgAAABA2NjYuMTgwNDA2MTE5MzQ4AgAAABA2NzUuNDMxMTIxNDg5NjkzAgAAABA2ODYuODQ0NTU1OTYzMjI3AgAAABA2NjMuMzgxMDU1NjQ0NTA2AgAAABA2NTUuODU1MjU0OTIxOTQ3AgAAABA2NDUuMDAyODUyOTk5MjgzAgAAABA2MjMuMDE1NTIzNzgxOTM1AgAAABA2MTkuMzk2ODcwODk4NzExAgAAABA2MjMuNTU3MDUzMjUxMjYzAgAAABA1OTUu</t>
  </si>
  <si>
    <t>MTcyMDgyNjA5MDMyAgAAABA2MTYuNDI1Mjk3Mzg0OTQzAgAAAA82MjAuODE4NDY1NDIyMTYCAAAADzYxMC40MTI0ODUwMjM5MgIAAAAQNjAyLjUxMTM1Mjk0NTE2MwIAAAAQNjA5LjI5NTI3ODgzNDk2OAIAAAAQNjAzLjgzODg0NjIwMTMxNwIAAAAQNjE3LjE0ODk5MTE3NDA1MgIAAAAQNjU1LjE5NjE0MDE0NTExMgIAAAAQNjUzLjI5NTI4MzIzNjYwNQIAAAAQNjcwLjMxNjg5Mzg1NjQxNwIAAAAQNjU0LjEzNzc4OTY4MzA3NQIAAAAQNjM0LjkwMTAwNzc2MDc1MgIAAAAQNTk4LjAyOTc0MjU4MzE4NQIAAAAQNTg0LjY0MTE1ODk2NDczMwIAAAAQNjI4Ljc4NDIzMjE0OTQyNwIAAAAQNjY0LjMwMjczNTE2ODg1MwIAAAAPNjQ1LjMxOTMxNzEzNzkyAgAAABA2NDQuMjAxNDczNTU5OTM5AgAAABA2OTIuMDk2NDE0NjAyMzI1AgAAABA2NTguOTUxOTcyMzU2NTUxAgAAABA3MDAuNTgxOTA0MjE2MDA1AgAAABA2OTUuMzI0MDUyMjkzODYxAgAAABA2OTAuMjA3ODA4NjQwNjIyAgAAABA2NzIuMzQ2NzA0MzY5NzA2AgAAABA2NzIuMzQzNTg3NTEyODk4AgAAABA2NjguMzI3MzU0NTkxMTU4AgAAABA2NDAuMjc3MzI2MzE4NTA4AgAAAA82MjkuNDcxMjEzODIxOTYCAAAAEDY4Ny4yMDAzMTEyMzI0ODECAAAAEDcwMS4wMDQ3NjAxMjQ2OTECAAAAEDY5OS4xODkyNjg3MjQ2MjQCAAAADzcxNi4wMTkwNTMzMzIxNgIA</t>
  </si>
  <si>
    <t>AAAQNzAxLjk4NzM3NDcwMzUzMgIAAAAQNjg1LjcxNDU5OTkzNDc4OQIAAAAQNjY3LjM1MDAwNDUxMzQ2NQIAAAAQNjE3LjQ4MjA3NTUyMjc1NwIAAAAQNjI5LjEzNjgwMDg0OTg0OAIAAAAQNTUyLjU2MTEyNzE2Mzk4OAIAAAAQNTQyLjYwNzIyMjY1ODMxOQIAAAAQNTk2LjI3NDE5MjM4MTU1MwIAAAAQNjEyLjE5MDA2MTMyNTk1NQIAAAAQNjA4LjU0MzUxMjc1NjY0OQIAAAAQNjI5LjM4MDM5OTgwMzI3OAIAAAAQNjAzLjYwNDUwMzI1Nzk4MQIAAAAQNTk3LjcwMjQ3MTc2NDIxMwIAAAAQNTU3Ljg4MTA2NDcyNDEzNAIAAAAQNTk4LjczNTI3MzQxOTA3MwIAAAAQNTQyLjgwMjYyNjg2MTUzNAIAAAAQNTI0LjI2NjM3Nzk1NjExMQIAAAAQNTQwLjg3MTY5ODMyNzQ3MgIAAAAQNTU0LjEwMDk4MDAzNTEyNgIAAAAQNTQ3LjAxOTIxNzA3MjE2NwIAAAAQNTU1LjY1NDU2MjQ4NDU4MQIAAAAQNjcwLjcxODc5NTUyOTgxOAIAAAAQNjc2LjkzMDY4OTI2MjE4OQIAAAAQNjY5LjAzMjExMjI1MjQ2OAIAAAAPNjE4LjkzMzgyMTAyMDg0AgAAABA2MTIuMjQ1NjYyNTg1NzEyAgAAABA2MzAuNjIzMzU4NjAzMjcxAgAAABA1NzIuNDEwNjg4ODk3NTE0AgAAABA1NzkuODk1NTg2NDgxODAzAgAAABA2MDcuNjMxNzE4OTU2NjQxAgAAABA2MDUuNzA3NzU1MjkwNTkxAgAAABA1ODYuODkzMTAzNTQ3MjQzAgAAAA82MDEuMzM2</t>
  </si>
  <si>
    <t>NDA5NzIxNjQCAAAAEDU1OS43ODI2MTUzNzAzNDYCAAAAEDU4MC41NTAxNTA5Nzc3MjYCAAAAEDU2OS44MDYwNTc5OTE0MDMCAAAACjUyMS41MzgyMjQCAAAADzUxNC44MTg3Njc3MDg4NQIAAAAKNTM0LjY0ODkxNAIAAAAQNTI1LjQ1MzUxOTEyNDMxNQIAAAAQNTAwLjcyMDE2NzgzMTg3NwIAAAAQNDc2LjgxMzA3ODE2MjYyMQIAAAAQNDkxLjk4MjU2NjU1NjUxMgIAAAAQNDY3LjU3NTg4NTY5ODQ0MwIAAAAQNDIyLjczNjQ3ODk4OTU0MwIAAAAQNDE4LjM3MzcyNTI4ODg0NQIAAAAQNDA4LjY4MDUzNjc4NTA4MwIAAAAQNDMwLjYxMjQ4MzA5ODQ0NQIAAAAQNDE1LjI3OTU1NzMyNDgxNQIAAAAQNDE4Ljc0Mjc1NDM4MDQ3MgIAAAAQNDExLjkwNzg5MjUzMTI4OAIAAAAQNDM0LjYwNDE4MDc3NzY2OQIAAAAQNDQyLjAwMjg3MTc4Mjk3OQIAAAAQNDM2LjE5NDQzMDA3ODc1NwIAAAAPNDM5LjU2MDM1MTU5NjA5AgAAABA0MzQuNDM2MzU5OTE2ODg0AgAAABA0MjkuNDY0NzA4MzY2ODc1AgAAABA0MDguOTQ0MDM5MTQzNDg4AgAAABAzODYuNTcyNTY4ODA1NDQ1AgAAABAzNjkuMjI5MDYyMzQ1NTc4AgAAABAzNTcuMzkxMzk4Mjk0MzY4AgAAABAzNjMuODgyMDQ0NjMzNjMyAgAAABAzNjkuMjA3OTU5ODQ0ODY0AgAAABAzNDMuOTUzNTcxNDAwODEzAgAAABAzNzEuMTQzMDg1OTA2NzQ3AgAAABAzNzQuMTg3MzM3</t>
  </si>
  <si>
    <t>MTk4NDQ3AgAAABAzNzIuOTg2Nzg0MzY2NTMzAgAAAA8zNjcuMTcxMzQxMzU4NTICAAAAEDM2OC42MDIwNjEyODk5NDECAAAAEDM5OS40MjQwNjc2MjA5NTYCAAAAEDQxMy41MTc1NTExMjY1NTYCAAAAEDQxOC4wMzQzMzY4NDkzNjICAAAADzM5MS45MTk2OTE4OTA4NwIAAAAQNDEzLjQ3MTc0MTc4NzA2NwIAAAAQNDE1Ljg0Nzk2NjQ3NDQ3MwIAAAAQMzg5LjgxNjU4NzkzOTgxMQIAAAAQMzg5LjkwNzk4MzIxNjcxMwIAAAAQNDAxLjI4OTI3NTM3Njg3MgIAAAAQNDA0LjY1MTM3MzgzMjIxOAIAAAAQMzcxLjYwMDY4MjQ5MzY4OQIAAAAQMzU4LjczNzUyMTIxOTA3OQIAAAAQMzY1LjE4ODYyOTk5MjUyOQIAAAAQMzY0LjM1MDQwMTIwNzYzNAIAAAAQMzc5LjcxMTQwOTcxMTgzMgIAAAAQMzgxLjE4MTU5MzM4MTA1OQIAAAAQMzcwLjExMTU0MDY2MTA0OAIAAAAQNDAwLjgxODA3ODkxNTU2NAIAAAAQMzk2LjUzNzI3MDAyOTUyOAIAAAAQMzYwLjE5MDA2NjEzMzM1MgIAAAAQMzQ1LjIyNTc1MTEyMDc4OQIAAAAQMzM0Ljk5NDgxNTg5MjUwMQIAAAAQMzIxLjA5ODM4MTAxMDM4OAIAAAAQMjk2LjUxNTMzMjIxNTcxNAIAAAAPMzE3LjU0MDYyMTA0Mzc5AgAAABAzMjIuNTg0NzUwNzA2NTU5AgAAABAzMTIuNzc5NTc2NzI4Nzc2AgAAABAyODYuMTQxNDA0NTQ5NDk3AgAAABAyODcuMzgxNTgxODAzNDM3AgAAABAy</t>
  </si>
  <si>
    <t>OTMuMzMzNTMwMzMwNzQ5AgAAABAzMDYuMzgwMjEwNjMzMDI2AgAAABAzMDIuOTM2MTIzMjM5NTA4AgAAABAyODkuOTg2NDc0NTc5NDM0AgAAABAyNjcuMjQyNjE3NDU1Njk0AgAAABAyNTQuNTUxNDg4ODg2ODky5zdlKj0l3gjZkssZPiXeCCJDSVEuWE9NLklRX0NMT1NFUFJJQ0VfQURKLjcvMi8yMDIxAQAAAEIzBgACAAAACTUzLjI3MTE3NwB/f7JhPSXeCH9/smE9Jd4II0NJUS5DVlguSVFfQ0xPU0VQUklDRV9BREouMTEvNy8yMDI1AQAAAMqAAQACAAAABjE1NS4wMgBTvLFhPSXeCFO8sWE9Jd4IJENJUS5DVlguSVFfQ0xPU0VQUklDRV9BREouMTAvMzEvMjAyNQEAAADKgAEAAgAAAAYxNTcuNzIAU7yxYT0l3ghTvLFhPSXeCCRDSVEuQ1ZYLklRX0NMT1NFUFJJQ0VfQURKLjEwLzI0LzIwMjUBAAAAyoABAAIAAAAGMTU1LjU2AFO8sWE9Jd4IU7yxYT0l3ggkQ0lRLkNWWC5JUV9DTE9TRVBSSUNFX0FESi4xMC8xNy8yMDI1AQAAAMqAAQACAAAABjE1My4wOABTvLFhPSXeCFO8sWE9Jd4IJENJUS5DVlguSVFfQ0xPU0VQUklDRV9BREouMTAvMTAvMjAyNQEAAADKgAEAAgAAAAUxNDguOQBTvLFhPSXeCFO8sWE9Jd4II0NJUS5DVlguSVFfQ0xPU0VQUklDRV9BREouMTAvMy8yMDI1AQAAAMqAAQACAAAABjE1My41NQBTvLFhPSXeCFO8sWE9Jd4II0NJUS5DVlguSVFfQ0xPU0VQUklDRV9BREouOS8yNi8yMDI1</t>
  </si>
  <si>
    <t>AQAAAMqAAQACAAAABjE2MC4xNgBTvLFhPSXeCFO8sWE9Jd4II0NJUS5DVlguSVFfQ0xPU0VQUklDRV9BREouOS8xOS8yMDI1AQAAAMqAAQACAAAABjE1Ni4yMQBTvLFhPSXeCFO8sWE9Jd4II0NJUS5DVlguSVFfQ0xPU0VQUklDRV9BREouOS8xMi8yMDI1AQAAAMqAAQACAAAABjE1Ny4xMQBTvLFhPSXeCFO8sWE9Jd4IIkNJUS5DVlguSVFfQ0xPU0VQUklDRV9BREouOS81LzIwMjUBAAAAyoABAAIAAAAGMTUzLjY2AFO8sWE9Jd4IU7yxYT0l3ggjQ0lRLkNWWC5JUV9DTE9TRVBSSUNFX0FESi44LzI5LzIwMjUBAAAAyoABAAIAAAAFMTYwLjYAU7yxYT0l3ghTvLFhPSXeCCNDSVEuQ1ZYLklRX0NMT1NFUFJJQ0VfQURKLjgvMjIvMjAyNQEAAADKgAEAAgAAAAYxNTguMTgAU7yxYT0l3ghTvLFhPSXeCCNDSVEuQ1ZYLklRX0NMT1NFUFJJQ0VfQURKLjgvMTUvMjAyNQEAAADKgAEAAgAAAAoxNTQuODI2NDU4AFO8sWE9Jd4IU7yxYT0l3ggiQ0lRLkNWWC5JUV9DTE9TRVBSSUNFX0FESi44LzgvMjAyNQEAAADKgAEAAgAAAAoxNTMuMzAzNDEzAFO8sWE9Jd4IU7yxYT0l3ggiQ0lRLkNWWC5JUV9DTE9TRVBSSUNFX0FESi44LzEvMjAyNQEAAADKgAEAAgAAAAoxNDkuNzMzMTU3AFO8sWE9Jd4IU7yxYT0l3ggjQ0lRLkNWWC5JUV9DTE9TRVBSSUNFX0FESi43LzI1LzIwMjUBAAAAyoABAAIAAAAKMTUzLjEzNTI4NQBT</t>
  </si>
  <si>
    <t>vLFhPSXeCFO8sWE9Jd4II0NJUS5DVlguSVFfQ0xPU0VQUklDRV9BREouNy8xOC8yMDI1AQAAAMqAAQACAAAACTE0OC4zODgxMwBTvLFhPSXeCFO8sWE9Jd4II0NJUS5DVlguSVFfQ0xPU0VQUklDRV9BREouNy8xMS8yMDI1AQAAAMqAAQACAAAACTE1My42MDAxMQBTvLFhPSXeCFO8sWE9Jd4IIkNJUS5DVlguSVFfQ0xPU0VQUklDRV9BREouNy8zLzIwMjUBAAAAyoABAAIAAAAKMTQ2LjczNjUxNgBTvLFhPSXeCFO8sWE9Jd4II0NJUS5DVlguSVFfQ0xPU0VQUklDRV9BREouNi8yNy8yMDI1AQAAAMqAAQACAAAACTE0Mi4yMDY5NABTvLFhPSXeCFO8sWE9Jd4II0NJUS5DVlguSVFfQ0xPU0VQUklDRV9BREouNi8yMC8yMDI1AQAAAMqAAQACAAAACjE0Ny45MDM1MjUAU7yxYT0l3ghTvLFhPSXeCCNDSVEuQ1ZYLklRX0NMT1NFUFJJQ0VfQURKLjYvMTMvMjAyNQEAAADKgAEAAgAAAAgxNDQuMzAzNgBTvLFhPSXeCFO8sWE9Jd4IIkNJUS5DVlguSVFfQ0xPU0VQUklDRV9BREouNi82LzIwMjUBAAAAyoABAAIAAAAKMTM4LjY2NjM1NABTvLFhPSXeCFO8sWE9Jd4II0NJUS5DVlguSVFfQ0xPU0VQUklDRV9BREouNS8zMC8yMDI1AQAAAMqAAQACAAAACjEzNS4xOTQ5OTcAU7yxYT0l3ghTvLFhPSXeCCNDSVEuQ1ZYLklRX0NMT1NFUFJJQ0VfQURKLjUvMjMvMjAyNQEAAADKgAEAAgAAAAoxMzUuMDM2NzU5AFO8sWE9</t>
  </si>
  <si>
    <t>Jd4IU7yxYT0l3ggjQ0lRLkNWWC5JUV9DTE9TRVBSSUNFX0FESi41LzE2LzIwMjUBAAAAyoABAAIAAAAKMTM4Ljg0NDM3MgBTvLFhPSXeCFO8sWE9Jd4IIkNJUS5DVlguSVFfQ0xPU0VQUklDRV9BREouNS85LzIwMjUBAAAAyoABAAIAAAAJMTM1LjMxNzA4AFO8sWE9Jd4IU7yxYT0l3ggiQ0lRLkNWWC5JUV9DTE9TRVBSSUNFX0FESi41LzIvMjAyNQEAAADKgAEAAgAAAAoxMzUuMzI2ODUxAFO8sWE9Jd4IU7yxYT0l3ggjQ0lRLkNWWC5JUV9DTE9TRVBSSUNFX0FESi40LzI1LzIwMjUBAAAAyoABAAIAAAAKMTM1LjU1MTU4MgBTvLFhPSXeCFO8sWE9Jd4II0NJUS5DVlguSVFfQ0xPU0VQUklDRV9BREouNC8xNy8yMDI1AQAAAMqAAQACAAAACjEzNC43MTEyODUAU7yxYT0l3ghTvLFhPSXeCCNDSVEuQ1ZYLklRX0NMT1NFUFJJQ0VfQURKLjQvMTEvMjAyNQEAAADKgAEAAgAAAAoxMzIuNTIyNjA1AFO8sWE9Jd4IU7yxYT0l3ggiQ0lRLkNWWC5JUV9DTE9TRVBSSUNFX0FESi40LzQvMjAyNQEAAADKgAEAAgAAAAoxMzkuOTk3MzM3AFO8sWE9Jd4IU7yxYT0l3ggjQ0lRLkNWWC5JUV9DTE9TRVBSSUNFX0FESi4zLzI4LzIwMjUBAAAAyoABAAIAAAAKMTYyLjI4NDc0MgBTvLFhPSXeCFO8sWE9Jd4II0NJUS5DVlguSVFfQ0xPU0VQUklDRV9BREouMy8yMS8yMDI1AQAAAMqAAQACAAAACjE2MC45NzU0NDIAU7yxYT0l</t>
  </si>
  <si>
    <t>3ghTvLFhPSXeCCNDSVEuQ1ZYLklRX0NMT1NFUFJJQ0VfQURKLjMvMTQvMjAyNQEAAADKgAEAAgAAAAoxNTMuNDIyNTQzAFO8sWE9Jd4IU7yxYT0l3ggiQ0lRLkNWWC5JUV9DTE9TRVBSSUNFX0FESi4zLzcvMjAyNQEAAADKgAEAAgAAAAoxNTIuNzU4MTIyAFO8sWE9Jd4IU7yxYT0l3ggjQ0lRLkNWWC5JUV9DTE9TRVBSSUNFX0FESi4yLzI4LzIwMjUBAAAAyoABAAIAAAAKMTU0Ljk4NTg4NQBTvLFhPSXeCFO8sWE9Jd4II0NJUS5DVlguSVFfQ0xPU0VQUklDRV9BREouMi8yMS8yMDI1AQAAAMqAAQACAAAACjE1My4zMjQ4MzQAU7yxYT0l3ghTvLFhPSXeCCNDSVEuQ1ZYLklRX0NMT1NFUFJJQ0VfQURKLjIvMTQvMjAyNQEAAADKgAEAAgAAAAoxNTEuNzgxMDMzAFO8sWE9Jd4IU7yxYT0l3ggiQ0lRLkNWWC5JUV9DTE9TRVBSSUNFX0FESi4yLzcvMjAyNQEAAADKgAEAAgAAAAoxNDcuNDg3NDcxAFO8sWE9Jd4IU7yxYT0l3ggjQ0lRLkNWWC5JUV9DTE9TRVBSSUNFX0FESi4xLzMxLzIwMjUBAAAAyoABAAIAAAAJMTQ0LjE3MjgyAFO8sWE9Jd4IU7yxYT0l3ggjQ0lRLkNWWC5JUV9DTE9TRVBSSUNFX0FESi4xLzI0LzIwMjUBAAAAyoABAAIAAAAKMTUwLjQxNTU3MwBTvLFhPSXeCFO8sWE9Jd4II0NJUS5DVlguSVFfQ0xPU0VQUklDRV9BREouMS8xNy8yMDI1AQAAAMqAAQACAAAACTE1Ni4wMzk4NQBTvLFhPSXe</t>
  </si>
  <si>
    <t>CFO8sWE9Jd4II0NJUS5DVlguSVFfQ0xPU0VQUklDRV9BREouMS8xMC8yMDI1AQAAAMqAAQACAAAACjE0Ny45ODk5ODMAU7yxYT0l3ghTvLFhPSXeCCJDSVEuQ1ZYLklRX0NMT1NFUFJJQ0VfQURKLjEvMy8yMDI1AQAAAMqAAQACAAAACjE0Mi44Nzc4ODMAU7yxYT0l3ghTvLFhPSXeCCRDSVEuQ1ZYLklRX0NMT1NFUFJJQ0VfQURKLjEyLzI3LzIwMjQBAAAAyoABAAIAAAAKMTM5LjE1NzM1NwBTvLFhPSXeCFO8sWE9Jd4IJENJUS5DVlguSVFfQ0xPU0VQUklDRV9BREouMTIvMjAvMjAyNAEAAADKgAEAAgAAAAoxMzguMDQ2MDMxAFO8sWE9Jd4IU7yxYT0l3ggkQ0lRLkNWWC5JUV9DTE9TRVBSSUNFX0FESi4xMi8xMy8yMDI0AQAAAMqAAQACAAAACjE0OC42OTU0MzQAU7yxYT0l3ghTvLFhPSXeCCNDSVEuQ1ZYLklRX0NMT1NFUFJJQ0VfQURKLjEyLzYvMjAyNAEAAADKgAEAAgAAAAoxNTAuMDE5MzYyAFO8sWE9Jd4IU7yxYT0l3ggkQ0lRLkNWWC5JUV9DTE9TRVBSSUNFX0FESi4xMS8yOS8yMDI0AQAAAMqAAQACAAAACTE1Ni40ODQzOABTvLFhPSXeCFO8sWE9Jd4IJENJUS5DVlguSVFfQ0xPU0VQUklDRV9BREouMTEvMjIvMjAyNAEAAADKgAEAAgAAAAkxNTYuODk5OTIAU7yxYT0l3ghTvLFhPSXeCCRDSVEuQ1ZYLklRX0NMT1NFUFJJQ0VfQURKLjExLzE1LzIwMjQBAAAAyoABAAIAAAAKMTU0LjQxNjM0NwBT</t>
  </si>
  <si>
    <t>vLFhPSXeCFO8sWE9Jd4II0NJUS5DVlguSVFfQ0xPU0VQUklDRV9BREouMTEvOC8yMDI0AQAAAMqAAQACAAAACjE1MC4xMjExNTgAU7yxYT0l3ghTvLFhPSXeCCNDSVEuQ1ZYLklRX0NMT1NFUFJJQ0VfQURKLjExLzEvMjAyNAEAAADKgAEAAgAAAAoxNDYuNDI4NjM1AFO8sWE9Jd4IU7yxYT0l3ggkQ0lRLkNWWC5JUV9DTE9TRVBSSUNFX0FESi4xMC8yNS8yMDI0AQAAAMqAAQACAAAACjE0NC4yNjY2OTIAU7yxYT0l3ghTvLFhPSXeCCRDSVEuQ1ZYLklRX0NMT1NFUFJJQ0VfQURKLjEwLzE4LzIwMjQBAAAAyoABAAIAAAAKMTQ0LjIwOTI5NQBTvLFhPSXeCFO8sWE9Jd4IJENJUS5DVlguSVFfQ0xPU0VQUklDRV9BREouMTAvMTEvMjAyNAEAAADKgAEAAgAAAAoxNDQuODUwMjI1AFO8sWE9Jd4IU7yxYT0l3ggjQ0lRLkNWWC5JUV9DTE9TRVBSSUNFX0FESi4xMC80LzIwMjQBAAAAyoABAAIAAAAKMTQ0LjE5OTcyOQBTvLFhPSXeCFO8sWE9Jd4II0NJUS5DVlguSVFfQ0xPU0VQUklDRV9BREouOS8yNy8yMDI0AQAAAMqAAQACAAAACjEzOS4xNzc1MTQAU7yxYT0l3ghTvLFhPSXeCCNDSVEuQ1ZYLklRX0NMT1NFUFJJQ0VfQURKLjkvMjAvMjAyNAEAAADKgAEAAgAAAAoxMzkuMzU5MjcxAFO8sWE9Jd4IU7yxYT0l3ggjQ0lRLkNWWC5JUV9DTE9TRVBSSUNFX0FESi45LzEzLzIwMjQBAAAAyoABAAIAAAAKMTM0LjUw</t>
  </si>
  <si>
    <t>OTI0NwBTvLFhPSXeCFO8sWE9Jd4IIkNJUS5DVlguSVFfQ0xPU0VQUklDRV9BREouOS82LzIwMjQBAAAAyoABAAIAAAAKMTMyLjU0ODE5MgBTvLFhPSXeCFO8sWE9Jd4II0NJUS5DVlguSVFfQ0xPU0VQUklDRV9BREouOC8zMC8yMDI0AQAAAMqAAQACAAAACjE0MS41MzA3ODEAU7yxYT0l3ghTvLFhPSXeCCNDSVEuQ1ZYLklRX0NMT1NFUFJJQ0VfQURKLjgvMjMvMjAyNAEAAADKgAEAAgAAAAoxNDEuMjE1MDk5AFO8sWE9Jd4IU7yxYT0l3ggjQ0lRLkNWWC5JUV9DTE9TRVBSSUNFX0FESi44LzE2LzIwMjQBAAAAyoABAAIAAAAKMTM5LjMyMTAwNgBTvLFhPSXeCFO8sWE9Jd4IIkNJUS5DVlguSVFfQ0xPU0VQUklDRV9BREouOC85LzIwMjQBAAAAyoABAAIAAAAKMTM3LjE2NDA3MQBTvLFhPSXeCFO8sWE9Jd4IIkNJUS5DVlguSVFfQ0xPU0VQUklDRV9BREouOC8yLzIwMjQBAAAAyoABAAIAAAAKMTQwLjUzMTkxNwBTvLFhPSXeCFO8sWE9Jd4II0NJUS5DVlguSVFfQ0xPU0VQUklDRV9BREouNy8yNi8yMDI0AQAAAMqAAQACAAAACjE0OS4zMjA0ODQAU7yxYT0l3ghTvLFhPSXeCCNDSVEuQ1ZYLklRX0NMT1NFUFJJQ0VfQURKLjcvMTkvMjAyNAEAAADKgAEAAgAAAAoxNTAuNTU5Nzc2AFO8sWE9Jd4IU7yxYT0l3ggjQ0lRLkNWWC5JUV9DTE9TRVBSSUNFX0FESi43LzEyLzIwMjQBAAAAyoABAAIAAAAKMTQ3LjE5</t>
  </si>
  <si>
    <t>MTkyOQBTvLFhPSXeCFO8sWE9Jd4IIkNJUS5DVlguSVFfQ0xPU0VQUklDRV9BREouNy81LzIwMjQBAAAAyoABAAIAAAAKMTQ1Ljk4MTAxOABTvLFhPSXeCFO8sWE9Jd4II0NJUS5DVlguSVFfQ0xPU0VQUklDRV9BREouNi8yOC8yMDI0AQAAAMqAAQACAAAACjE0Ny45NzcxMjkAU7yxYT0l3ghTvLFhPSXeCCNDSVEuQ1ZYLklRX0NMT1NFUFJJQ0VfQURKLjYvMjEvMjAyNAEAAADKgAEAAgAAAAoxNDYuODk4NjYxAFO8sWE9Jd4IU7yxYT0l3ggjQ0lRLkNWWC5JUV9DTE9TRVBSSUNFX0FESi42LzE0LzIwMjQBAAAAyoABAAIAAAAKMTQ0LjMzNDkzNQBTvLFhPSXeCFO8sWE9Jd4IIkNJUS5DVlguSVFfQ0xPU0VQUklDRV9BREouNi83LzIwMjQBAAAAyoABAAIAAAAKMTQ3LjY1NTQ4MQBTvLFhPSXeCFO8sWE9Jd4II0NJUS5DVlguSVFfQ0xPU0VQUklDRV9BREouNS8zMS8yMDI0AQAAAMqAAQACAAAACjE1My41Mzk3NTIAU7yxYT0l3ghTvLFhPSXeCCNDSVEuQ1ZYLklRX0NMT1NFUFJJQ0VfQURKLjUvMjQvMjAyNAEAAADKgAEAAgAAAAoxNDkuMjM1MzQyAFO8sWE9Jd4IU7yxYT0l3ggjQ0lRLkNWWC5JUV9DTE9TRVBSSUNFX0FESi41LzE3LzIwMjQBAAAAyoABAAIAAAAKMTUzLjg4OTc4MQBTvLFhPSXeCFO8sWE9Jd4II0NJUS5DVlguSVFfQ0xPU0VQUklDRV9BREouNS8xMC8yMDI0AQAAAMqAAQACAAAACjE1NS4z</t>
  </si>
  <si>
    <t>MDE1NDIAU7yxYT0l3ghTvLFhPSXeCCJDSVEuQ1ZYLklRX0NMT1NFUFJJQ0VfQURKLjUvMy8yMDI0AQAAAMqAAQACAAAACjE1MC4wODQ4NjMAU7yxYT0l3ghTvLFhPSXeCCNDSVEuQ1ZYLklRX0NMT1NFUFJJQ0VfQURKLjQvMjYvMjAyNAEAAADKgAEAAgAAAAoxNTUuMzY3MTAxAFO8sWE9Jd4IU7yxYT0l3ggjQ0lRLkNWWC5JUV9DTE9TRVBSSUNFX0FESi40LzE5LzIwMjQBAAAAyoABAAIAAAAKMTQ5Ljg1MDcyMgBTvLFhPSXeCFO8sWE9Jd4II0NJUS5DVlguSVFfQ0xPU0VQUklDRV9BREouNC8xMi8yMDI0AQAAAMqAAQACAAAACjE0OC44NzY2OTIAU7yxYT0l3ghTvLFhPSXeCCJDSVEuQ1ZYLklRX0NMT1NFUFJJQ0VfQURKLjQvNS8yMDI0AQAAAMqAAQACAAAACjE1MS4zNDkyMjkAU7yxYT0l3ghTvLFhPSXeCCNDSVEuQ1ZYLklRX0NMT1NFUFJJQ0VfQURKLjMvMjgvMjAyNAEAAADKgAEAAgAAAAkxNDcuNzM0MDgAU7yxYT0l3ghTvLFhPSXeCCNDSVEuQ1ZYLklRX0NMT1NFUFJJQ0VfQURKLjMvMjIvMjAyNAEAAADKgAEAAgAAAAoxNDQuODQ5NDU0AFO8sWE9Jd4IU7yxYT0l3ggjQ0lRLkNWWC5JUV9DTE9TRVBSSUNFX0FESi4zLzE1LzIwMjQBAAAAyoABAAIAAAAKMTQ1LjY4Mjk5OABTvLFhPSXeCFO8sWE9Jd4IIkNJUS5DVlguSVFfQ0xPU0VQUklDRV9BREouMy84LzIwMjQBAAAAyoABAAIAAAAKMTQwLjM3</t>
  </si>
  <si>
    <t>MjY2MwBTvLFhPSXeCFO8sWE9Jd4IIkNJUS5DVlguSVFfQ0xPU0VQUklDRV9BREouMy8xLzIwMjQBAAAAyoABAAIAAAAKMTQzLjExNjgwNQBTvLFhPSXeCFO8sWE9Jd4II0NJUS5DVlguSVFfQ0xPU0VQUklDRV9BREouMi8yMy8yMDI0AQAAAMqAAQACAAAACjE0NC44NDk0NTQAU7yxYT0l3ghTvLFhPSXeCCNDSVEuQ1ZYLklRX0NMT1NFUFJJQ0VfQURKLjIvMTYvMjAyNAEAAADKgAEAAgAAAAoxNDQuODIxMzU3AFO8sWE9Jd4IU7yxYT0l3ggiQ0lRLkNWWC5JUV9DTE9TRVBSSUNFX0FESi4yLzkvMjAyNAEAAADKgAEAAgAAAAoxMzkuOTMyMTc0AFO8sWE9Jd4IU7yxYT0l3ggiQ0lRLkNWWC5JUV9DTE9TRVBSSUNFX0FESi4yLzIvMjAyNAEAAADKgAEAAgAAAAoxNDEuMDQzOTIzAFO8sWE9Jd4IU7yxYT0l3ggjQ0lRLkNWWC5JUV9DTE9TRVBSSUNFX0FESi4xLzI2LzIwMjQBAAAAyoABAAIAAAAKMTM4LjE3MTkwNABTvLFhPSXeCFO8sWE9Jd4II0NJUS5DVlguSVFfQ0xPU0VQUklDRV9BREouMS8xOS8yMDI0AQAAAMqAAQACAAAACjEzMS43NzkzNDYAU7yxYT0l3ghTvLFhPSXeCCNDSVEuQ1ZYLklRX0NMT1NFUFJJQ0VfQURKLjEvMTIvMjAyNAEAAADKgAEAAgAAAAoxMzYuNDM5NDI4AFO8sWE9Jd4IU7yxYT0l3ggiQ0lRLkNWWC5JUV9DTE9TRVBSSUNFX0FESi4xLzUvMjAyNAEAAADKgAEAAgAAAAoxMzkuMzM5</t>
  </si>
  <si>
    <t>MjQxAFO8sWE9Jd4IU7yxYT0l3ggkQ0lRLkNWWC5JUV9DTE9TRVBSSUNFX0FESi4xMi8yOS8yMDIzAQAAAMqAAQACAAAACjEzOC4xOTA0MzMAU7yxYT0l3ghTvLFhPSXeCCRDSVEuQ1ZYLklRX0NMT1NFUFJJQ0VfQURKLjEyLzIyLzIwMjMBAAAAyoABAAIAAAAKMTM5Ljk0MTQzOABTvLFhPSXeCFO8sWE9Jd4IJENJUS5DVlguSVFfQ0xPU0VQUklDRV9BREouMTIvMTUvMjAyMwEAAADKgAEAAgAAAAkxMzguMzY2NDYAU7yxYT0l3ghTvLFhPSXeCCNDSVEuQ1ZYLklRX0NMT1NFUFJJQ0VfQURKLjEyLzgvMjAyMwEAAADKgAEAAgAAAAoxMzMuNjk3MTEzAFO8sWE9Jd4IU7yxYT0l3ggjQ0lRLkNWWC5JUV9DTE9TRVBSSUNFX0FESi4xMi8xLzIwMjMBAAAAyoABAAIAAAAKMTM0LjE2MDM0MgBTvLFhPSXeCFO8sWE9Jd4IJENJUS5DVlguSVFfQ0xPU0VQUklDRV9BREouMTEvMjQvMjAyMwEAAADKgAEAAgAAAAoxMzQuMjQzNzIzAFO8sWE9Jd4IU7yxYT0l3ggkQ0lRLkNWWC5JUV9DTE9TRVBSSUNFX0FESi4xMS8xNy8yMDIzAQAAAMqAAQACAAAACjEzMy44MzYwODIAU7yxYT0l3ghTvLFhPSXeCCRDSVEuQ1ZYLklRX0NMT1NFUFJJQ0VfQURKLjExLzEwLzIwMjMBAAAAyoABAAIAAAAKMTMxLjA2MzI2NABTvLFhPSXeCFO8sWE9Jd4II0NJUS5DVlguSVFfQ0xPU0VQUklDRV9BREouMTEvMy8yMDIzAQAAAMqAAQACAAAA</t>
  </si>
  <si>
    <t>CTEzNS4zMzU3NwBTvLFhPSXeCFO8sWE9Jd4IJENJUS5DVlguSVFfQ0xPU0VQUklDRV9BREouMTAvMjcvMjAyMwEAAADKgAEAAgAAAAoxMzIuMzQ2ODQ5AFO8sWE9Jd4IU7yxYT0l3ggkQ0lRLkNWWC5JUV9DTE9TRVBSSUNFX0FESi4xMC8yMC8yMDIzAQAAAMqAAQACAAAACjE1Mi45NTc1NjgAU7yxYT0l3ghTvLFhPSXeCCRDSVEuQ1ZYLklRX0NMT1NFUFJJQ0VfQURKLjEwLzEzLzIwMjMBAAAAyoABAAIAAAAKMTUwLjQxNzkwMgBTvLFhPSXeCFO8sWE9Jd4II0NJUS5DVlguSVFfQ0xPU0VQUklDRV9BREouMTAvNi8yMDIzAQAAAMqAAQACAAAACjE0OC43NDAwNzIAU7yxYT0l3ghTvLFhPSXeCCNDSVEuQ1ZYLklRX0NMT1NFUFJJQ0VfQURKLjkvMjkvMjAyMwEAAADKgAEAAgAAAAoxNTQuNTk4NzI0AFO8sWE9Jd4IU7yxYT0l3ggjQ0lRLkNWWC5JUV9DTE9TRVBSSUNFX0FESi45LzIyLzIwMjMBAAAAyoABAAIAAAAKMTUyLjQ1MzMwMgBTvLFhPSXeCFO8sWE9Jd4II0NJUS5DVlguSVFfQ0xPU0VQUklDRV9BREouOS8xNS8yMDIzAQAAAMqAAQACAAAACjE1Mi42NTUwMDgAU7yxYT0l3ghTvLFhPSXeCCJDSVEuQ1ZYLklRX0NMT1NFUFJJQ0VfQURKLjkvOC8yMDIzAQAAAMqAAQACAAAACjE1My4zMDU5NjkAU7yxYT0l3ghTvLFhPSXeCCJDSVEuQ1ZYLklRX0NMT1NFUFJJQ0VfQURKLjkvMS8yMDIzAQAAAMqAAQAC</t>
  </si>
  <si>
    <t>AAAACjE1MC42Mzc5NDUAU7yxYT0l3ghTvLFhPSXeCCNDSVEuQ1ZYLklRX0NMT1NFUFJJQ0VfQURKLjgvMjUvMjAyMwEAAADKgAEAAgAAAAoxNDUuODg4Njc4AFO8sWE9Jd4IU7yxYT0l3ggjQ0lRLkNWWC5JUV9DTE9TRVBSSUNFX0FESi44LzE4LzIwMjMBAAAAyoABAAIAAAAKMTQ3LjUyMDY2NgBTvLFhPSXeCFO8sWE9Jd4II0NJUS5DVlguSVFfQ0xPU0VQUklDRV9BREouOC8xMS8yMDIzAQAAAMqAAQACAAAACjE0OS4wNjc4MDMAU7yxYT0l3ghTvLFhPSXeCCJDSVEuQ1ZYLklRX0NMT1NFUFJJQ0VfQURKLjgvNC8yMDIzAQAAAMqAAQACAAAACjE0NC42NzI1MDUAU7yxYT0l3ghTvLFhPSXeCCNDSVEuQ1ZYLklRX0NMT1NFUFJJQ0VfQURKLjcvMjgvMjAyMwEAAADKgAEAAgAAAAoxNDQuMjcyOTMzAFO8sWE9Jd4IU7yxYT0l3ggjQ0lRLkNWWC5JUV9DTE9TRVBSSUNFX0FESi43LzIxLzIwMjMBAAAAyoABAAIAAAAKMTQ0LjEwOTQ3MQBTvLFhPSXeCFO8sWE9Jd4II0NJUS5DVlguSVFfQ0xPU0VQUklDRV9BREouNy8xNC8yMDIzAQAAAMqAAQACAAAACjEzOS40Njg5ODEAU7yxYT0l3ghTvLFhPSXeCCJDSVEuQ1ZYLklRX0NMT1NFUFJJQ0VfQURKLjcvNy8yMDIzAQAAAMqAAQACAAAACjE0MC4wNTAxNzgAU7yxYT0l3ghTvLFhPSXeCCNDSVEuQ1ZYLklRX0NMT1NFUFJJQ0VfQURKLjYvMzAvMjAyMwEAAADKgAEA</t>
  </si>
  <si>
    <t>AgAAAAoxNDIuODkyNTkxAFO8sWE9Jd4IU7yxYT0l3ggjQ0lRLkNWWC5JUV9DTE9TRVBSSUNFX0FESi42LzIzLzIwMjMBAAAAyoABAAIAAAAKMTM3LjQ0Mzg3NQBTvLFhPSXeCFO8sWE9Jd4II0NJUS5DVlguSVFfQ0xPU0VQUklDRV9BREouNi8xNi8yMDIzAQAAAMqAAQACAAAACjE0Mi44MTA4NjEAU7yxYT0l3ghTvLFhPSXeCCJDSVEuQ1ZYLklRX0NMT1NFUFJJQ0VfQURKLjYvOS8yMDIzAQAAAMqAAQACAAAACjE0NC4yNjM4NTIAU7yxYT0l3ghTvLFhPSXeCCJDSVEuQ1ZYLklRX0NMT1NFUFJJQ0VfQURKLjYvMi8yMDIzAQAAAMqAAQACAAAACjE0MS45MDI3NDEAU7yxYT0l3ghTvLFhPSXeCCNDSVEuQ1ZYLklRX0NMT1NFUFJJQ0VfQURKLjUvMjYvMjAyMwEAAADKgAEAAgAAAAoxMzkuOTIzMDQxAFO8sWE9Jd4IU7yxYT0l3ggjQ0lRLkNWWC5JUV9DTE9TRVBSSUNFX0FESi41LzE5LzIwMjMBAAAAyoABAAIAAAAKMTQwLjk2NzM3OABTvLFhPSXeCFO8sWE9Jd4II0NJUS5DVlguSVFfQ0xPU0VQUklDRV9BREouNS8xMi8yMDIzAQAAAMqAAQACAAAACTE0MC44NTAzOQBTvLFhPSXeCFO8sWE9Jd4IIkNJUS5DVlguSVFfQ0xPU0VQUklDRV9BREouNS81LzIwMjMBAAAAyoABAAIAAAAKMTQ0LjA3ODkyMwBTvLFhPSXeCFO8sWE9Jd4II0NJUS5DVlguSVFfQ0xPU0VQUklDRV9BREouNC8yOC8yMDIzAQAAAMqAAQAC</t>
  </si>
  <si>
    <t>AAAACjE1MS42MDYxNzMAU7yxYT0l3ghTvLFhPSXeCCNDSVEuQ1ZYLklRX0NMT1NFUFJJQ0VfQURKLjQvMjEvMjAyMwEAAADKgAEAAgAAAAoxNTIuMDkxODAyAFO8sWE9Jd4IU7yxYT0l3ggjQ0lRLkNWWC5JUV9DTE9TRVBSSUNFX0FESi40LzE0LzIwMjMBAAAAyoABAAIAAAAJMTU1LjA3NzUyAFO8sWE9Jd4IU7yxYT0l3ggiQ0lRLkNWWC5JUV9DTE9TRVBSSUNFX0FESi40LzYvMjAyMwEAAADKgAEAAgAAAAoxNTAuNzY5ODEyAFO8sWE9Jd4IU7yxYT0l3ggjQ0lRLkNWWC5JUV9DTE9TRVBSSUNFX0FESi4zLzMxLzIwMjMBAAAAyoABAAIAAAAKMTQ2LjczMTg5NwBTvLFhPSXeCFO8sWE9Jd4II0NJUS5DVlguSVFfQ0xPU0VQUklDRV9BREouMy8yNC8yMDIzAQAAAMqAAQACAAAACjE0MC4zNDY3NzUAU7yxYT0l3ghTvLFhPSXeCCNDSVEuQ1ZYLklRX0NMT1NFUFJJQ0VfQURKLjMvMTcvMjAyMwEAAADKgAEAAgAAAAoxMzcuMDAxMzMxAFO8sWE9Jd4IU7yxYT0l3ggjQ0lRLkNWWC5JUV9DTE9TRVBSSUNFX0FESi4zLzEwLzIwMjMBAAAAyoABAAIAAAAKMTQzLjU5MzI5NABTvLFhPSXeCFO8sWE9Jd4IIkNJUS5DVlguSVFfQ0xPU0VQUklDRV9BREouMy8zLzIwMjMBAAAAyoABAAIAAAAJMTQ4LjM1MDY2AFO8sWE9Jd4IU7yxYT0l3ggjQ0lRLkNWWC5JUV9DTE9TRVBSSUNFX0FESi4yLzI0LzIwMjMBAAAAyoABAAIA</t>
  </si>
  <si>
    <t>AAAKMTQ2LjA1NzQxMgBTvLFhPSXeCFO8sWE9Jd4II0NJUS5DVlguSVFfQ0xPU0VQUklDRV9BREouMi8xNy8yMDIzAQAAAMqAAQACAAAACTE0Ni40NTMxMQBTvLFhPSXeCFO8sWE9Jd4II0NJUS5DVlguSVFfQ0xPU0VQUklDRV9BREouMi8xMC8yMDIzAQAAAMqAAQACAAAACjE1My4yOTk2MzkAU7yxYT0l3ghTvLFhPSXeCCJDSVEuQ1ZYLklRX0NMT1NFUFJJQ0VfQURKLjIvMy8yMDIzAQAAAMqAAQACAAAACjE1MS4wNTMyMjkAU7yxYT0l3ghTvLFhPSXeCCNDSVEuQ1ZYLklRX0NMT1NFUFJJQ0VfQURKLjEvMjcvMjAyMwEAAADKgAEAAgAAAAoxNTkuOTY3NTU0AFO8sWE9Jd4IU7yxYT0l3ggjQ0lRLkNWWC5JUV9DTE9TRVBSSUNFX0FESi4xLzIwLzIwMjMBAAAAyoABAAIAAAAKMTYxLjI2MDEzMQBTvLFhPSXeCFO8sWE9Jd4II0NJUS5DVlguSVFfQ0xPU0VQUklDRV9BREouMS8xMy8yMDIzAQAAAMqAAQACAAAACjE1OC4yODI3NDYAU7yxYT0l3ghTvLFhPSXeCCJDSVEuQ1ZYLklRX0NMT1NFUFJJQ0VfQURKLjEvNi8yMDIzAQAAAMqAAQACAAAACjE1Ny4zOTEzMTQAU7yxYT0l3ghTvLFhPSXeCCRDSVEuQ1ZYLklRX0NMT1NFUFJJQ0VfQURKLjEyLzMwLzIwMjIBAAAAyoABAAIAAAAKMTYwLjAwMzIxMQBTvLFhPSXeCFO8sWE9Jd4IJENJUS5DVlguSVFfQ0xPU0VQUklDRV9BREouMTIvMjMvMjAyMgEAAADKgAEA</t>
  </si>
  <si>
    <t>AgAAAAoxNTguMTQwMTE3AFO8sWE9Jd4IU7yxYT0l3ggkQ0lRLkNWWC5JUV9DTE9TRVBSSUNFX0FESi4xMi8xNi8yMDIyAQAAAMqAAQACAAAACjE1MC40MDI0ODQAU7yxYT0l3ghTvLFhPSXeCCNDSVEuQ1ZYLklRX0NMT1NFUFJJQ0VfQURKLjEyLzkvMjAyMgEAAADKgAEAAgAAAAoxNDkuNzYwNjUyAFO8sWE9Jd4IU7yxYT0l3ggjQ0lRLkNWWC5JUV9DTE9TRVBSSUNFX0FESi4xMi8yLzIwMjIBAAAAyoABAAIAAAAKMTYxLjM3NjAxNwBTvLFhPSXeCFO8sWE9Jd4IJENJUS5DVlguSVFfQ0xPU0VQUklDRV9BREouMTEvMjUvMjAyMgEAAADKgAEAAgAAAAoxNjMuNzU2MTQyAFO8sWE9Jd4IU7yxYT0l3ggkQ0lRLkNWWC5JUV9DTE9TRVBSSUNFX0FESi4xMS8xOC8yMDIyAQAAAMqAAQACAAAACjE2My4xMjMyMjUAU7yxYT0l3ghTvLFhPSXeCCRDSVEuQ1ZYLklRX0NMT1NFUFJJQ0VfQURKLjExLzExLzIwMjIBAAAAyoABAAIAAAAKMTY0Ljk0MDYwMgBTvLFhPSXeCFO8sWE9Jd4II0NJUS5DVlguSVFfQ0xPU0VQUklDRV9BREouMTEvNC8yMDIyAQAAAMqAAQACAAAACTE2Mi4yNTE0NQBTvLFhPSXeCFO8sWE9Jd4IJENJUS5DVlguSVFfQ0xPU0VQUklDRV9BREouMTAvMjgvMjAyMgEAAADKgAEAAgAAAAoxNTkuMjA4NDYxAFO8sWE9Jd4IU7yxYT0l3ggkQ0lRLkNWWC5JUV9DTE9TRVBSSUNFX0FESi4xMC8yMS8yMDIy</t>
  </si>
  <si>
    <t>AQAAAMqAAQACAAAACjE1My4yMDIwOTcAU7yxYT0l3ghTvLFhPSXeCCRDSVEuQ1ZYLklRX0NMT1NFUFJJQ0VfQURKLjEwLzE0LzIwMjIBAAAAyoABAAIAAAAIMTQxLjY1ODIAU7yxYT0l3ghTvLFhPSXeCCNDSVEuQ1ZYLklRX0NMT1NFUFJJQ0VfQURKLjEwLzcvMjAyMgEAAADKgAEAAgAAAAoxNDEuNTYwODk2AFO8sWE9Jd4IU7yxYT0l3ggjQ0lRLkNWWC5JUV9DTE9TRVBSSUNFX0FESi45LzMwLzIwMjIBAAAAyoABAAIAAAAKMTI3LjA4OTAwOABTvLFhPSXeCFO8sWE9Jd4II0NJUS5DVlguSVFfQ0xPU0VQUklDRV9BREouOS8yMy8yMDIyAQAAAMqAAQACAAAACjEyOC4wNjIwNTYAU7yxYT0l3ghTvLFhPSXeCCNDSVEuQ1ZYLklRX0NMT1NFUFJJQ0VfQURKLjkvMTYvMjAyMgEAAADKgAEAAgAAAAoxMzguMzk0MDY0AFO8sWE9Jd4IU7yxYT0l3ggiQ0lRLkNWWC5JUV9DTE9TRVBSSUNFX0FESi45LzkvMjAyMgEAAADKgAEAAgAAAAkxNDEuNTA3ODIAU7yxYT0l3ghTvLFhPSXeCCJDSVEuQ1ZYLklRX0NMT1NFUFJJQ0VfQURKLjkvMi8yMDIyAQAAAMqAAQACAAAACTEzOS42MzI0OQBTvLFhPSXeCFO8sWE9Jd4II0NJUS5DVlguSVFfQ0xPU0VQUklDRV9BREouOC8yNi8yMDIyAQAAAMqAAQACAAAACjE0NC41NTA4MDkAU7yxYT0l3ghTvLFhPSXeCCNDSVEuQ1ZYLklRX0NMT1NFUFJJQ0VfQURKLjgvMTkvMjAyMgEA</t>
  </si>
  <si>
    <t>AADKgAEAAgAAAAoxMzkuNDkwOTU2AFO8sWE9Jd4IU7yxYT0l3ggjQ0lRLkNWWC5JUV9DTE9TRVBSSUNFX0FESi44LzEyLzIwMjIBAAAAyoABAAIAAAAKMTQwLjEyODQyNwBTvLFhPSXeCFO8sWE9Jd4IIkNJUS5DVlguSVFfQ0xPU0VQUklDRV9BREouOC81LzIwMjIBAAAAyoABAAIAAAAKMTM0LjY4NDU4OQBTvLFhPSXeCFO8sWE9Jd4II0NJUS5DVlguSVFfQ0xPU0VQUklDRV9BREouNy8yOS8yMDIyAQAAAMqAAQACAAAACjE0My41NzM1NjEAU7yxYT0l3ghTvLFhPSXeCCNDSVEuQ1ZYLklRX0NMT1NFUFJJQ0VfQURKLjcvMjIvMjAyMgEAAADKgAEAAgAAAAoxMjYuNDAwNDg3AFO8sWE9Jd4IU7yxYT0l3ggjQ0lRLkNWWC5JUV9DTE9TRVBSSUNFX0FESi43LzE1LzIwMjIBAAAAyoABAAIAAAAKMTIwLjY2NzM2MwBTvLFhPSXeCFO8sWE9Jd4IIkNJUS5DVlguSVFfQ0xPU0VQUklDRV9BREouNy84LzIwMjIBAAAAyoABAAIAAAAJMTI1LjE1NTY4AFO8sWE9Jd4IU7yxYT0l3ggiQ0lRLkNWWC5JUV9DTE9TRVBSSUNFX0FESi43LzEvMjAyMgEAAADKgAEAAgAAAAoxMjguNDM0MjU2AFO8sWE9Jd4IU7yxYT0l3ggjQ0lRLkNWWC5JUV9DTE9TRVBSSUNFX0FESi42LzI0LzIwMjIBAAAAyoABAAIAAAAKMTI2LjkwODkyOQBTvLFhPSXeCFO8sWE9Jd4II0NJUS5DVlguSVFfQ0xPU0VQUklDRV9BREouNi8xNy8yMDIyAQAA</t>
  </si>
  <si>
    <t>AMqAAQACAAAACjEzMC4wNzM1NDQAU7yxYT0l3ghTvLFhPSXeCCNDSVEuQ1ZYLklRX0NMT1NFUFJJQ0VfQURKLjYvMTAvMjAyMgEAAADKgAEAAgAAAAoxNTMuNzU5OTM4AFO8sWE9Jd4IU7yxYT0l3ggiQ0lRLkNWWC5JUV9DTE9TRVBSSUNFX0FESi42LzMvMjAyMgEAAADKgAEAAgAAAAoxNTUuNjg4NTEyAFO8sWE9Jd4IU7yxYT0l3ggjQ0lRLkNWWC5JUV9DTE9TRVBSSUNFX0FESi41LzI3LzIwMjIBAAAAyoABAAIAAAAKMTU2LjI4NDYxNgBTvLFhPSXeCFO8sWE9Jd4II0NJUS5DVlguSVFfQ0xPU0VQUklDRV9BREouNS8yMC8yMDIyAQAAAMqAAQACAAAACjE0Ny4xMTUxMjQAU7yxYT0l3ghTvLFhPSXeCCNDSVEuQ1ZYLklRX0NMT1NFUFJJQ0VfQURKLjUvMTMvMjAyMgEAAADKgAEAAgAAAAkxNDUuOTU4MjEAU7yxYT0l3ghTvLFhPSXeCCJDSVEuQ1ZYLklRX0NMT1NFUFJJQ0VfQURKLjUvNi8yMDIyAQAAAMqAAQACAAAACTE0OC40MTAxMgBTvLFhPSXeCFO8sWE9Jd4II0NJUS5DVlguSVFfQ0xPU0VQUklDRV9BREouNC8yOS8yMDIyAQAAAMqAAQACAAAACjEzNi4yMjAxMjcAU7yxYT0l3ghTvLFhPSXeCCNDSVEuQ1ZYLklRX0NMT1NFUFJJQ0VfQURKLjQvMjIvMjAyMgEAAADKgAEAAgAAAAoxMzkuOTQxNDY2AFO8sWE9Jd4IU7yxYT0l3ggjQ0lRLkNWWC5JUV9DTE9TRVBSSUNFX0FESi40LzE0LzIwMjIBAAAA</t>
  </si>
  <si>
    <t>yoABAAIAAAAKMTQ5LjE5MjY0NQBTvLFhPSXeCFO8sWE9Jd4IIkNJUS5DVlguSVFfQ0xPU0VQUklDRV9BREouNC84LzIwMjIBAAAAyoABAAIAAAAKMTQ3Ljc0OTMyMgBTvLFhPSXeCFO8sWE9Jd4IIkNJUS5DVlguSVFfQ0xPU0VQUklDRV9BREouNC8xLzIwMjIBAAAAyoABAAIAAAAKMTQyLjc4NDYzOABTvLFhPSXeCFO8sWE9Jd4II0NJUS5DVlguSVFfQ0xPU0VQUklDRV9BREouMy8yNS8yMDIyAQAAAMqAAQACAAAACjE0Ny4yMTAyNDkAU7yxYT0l3ghTvLFhPSXeCCNDSVEuQ1ZYLklRX0NMT1NFUFJJQ0VfQURKLjMvMTgvMjAyMgEAAADKgAEAAgAAAAoxNDAuNjE5NjU0AFO8sWE9Jd4IU7yxYT0l3ggjQ0lRLkNWWC5JUV9DTE9TRVBSSUNFX0FESi4zLzExLzIwMjIBAAAAyoABAAIAAAAKMTQ4LjU5MjcwOQBTvLFhPSXeCFO8sWE9Jd4IIkNJUS5DVlguSVFfQ0xPU0VQUklDRV9BREouMy80LzIwMjIBAAAAyoABAAIAAAAKMTM3Ljk0MTY4MQBTvLFhPSXeCFO8sWE9Jd4II0NJUS5DVlguSVFfQ0xPU0VQUklDRV9BREouMi8yNS8yMDIyAQAAAMqAAQACAAAACjEyMi4wNTY0MzQAU7yxYT0l3ghTvLFhPSXeCCNDSVEuQ1ZYLklRX0NMT1NFUFJJQ0VfQURKLjIvMTgvMjAyMgEAAADKgAEAAgAAAAoxMTYuMDA0OTExAFO8sWE9Jd4IU7yxYT0l3ggjQ0lRLkNWWC5JUV9DTE9TRVBSSUNFX0FESi4yLzExLzIwMjIBAAAA</t>
  </si>
  <si>
    <t>yoABAAIAAAAKMTE5LjQzNzM4MQBTvLFhPSXeCFO8sWE9Jd4IIkNJUS5DVlguSVFfQ0xPU0VQUklDRV9BREouMi80LzIwMjIBAAAAyoABAAIAAAAKMTE2LjkxNjI5OABTvLFhPSXeCFO8sWE9Jd4II0NJUS5DVlguSVFfQ0xPU0VQUklDRV9BREouMS8yOC8yMDIyAQAAAMqAAQACAAAACTExMi4zODE3OQBTvLFhPSXeCFO8sWE9Jd4II0NJUS5DVlguSVFfQ0xPU0VQUklDRV9BREouMS8yMS8yMDIyAQAAAMqAAQACAAAACTEwOS4xOTgxNwBTvLFhPSXeCFO8sWE9Jd4II0NJUS5DVlguSVFfQ0xPU0VQUklDRV9BREouMS8xNC8yMDIyAQAAAMqAAQACAAAACjExMC45NjIwNjgAU7yxYT0l3ghTvLFhPSXeCCJDSVEuQ1ZYLklRX0NMT1NFUFJJQ0VfQURKLjEvNy8yMDIyAQAAAMqAAQACAAAACjEwNy41ODA1NDcAU7yxYT0l3ghTvLFhPSXeCCRDSVEuQ1ZYLklRX0NMT1NFUFJJQ0VfQURKLjEyLzMxLzIwMjEBAAAAyoABAAIAAAAKMTAwLjk3MjM4NABTvLFhPSXeCFO8sWE9Jd4IJENJUS5DVlguSVFfQ0xPU0VQUklDRV9BREouMTIvMjMvMjAyMQEAAADKgAEAAgAAAAoxMDAuMTYzNTczAFO8sWE9Jd4IU7yxYT0l3ggkQ0lRLkNWWC5JUV9DTE9TRVBSSUNFX0FESi4xMi8xNy8yMDIxAQAAAMqAAQACAAAACTk3Ljc0NTc0MgBTvLFhPSXeCFO8sWE9Jd4IJENJUS5DVlguSVFfQ0xPU0VQUklDRV9BREouMTIvMTAvMjAyMQEA</t>
  </si>
  <si>
    <t>AADKgAEAAgAAAAoxMDEuODI0MjE4AFO8sWE9Jd4IU7yxYT0l3ggjQ0lRLkNWWC5JUV9DTE9TRVBSSUNFX0FESi4xMi8zLzIwMjEBAAAAyoABAAIAAAAJOTguNDQyNjk3AFO8sWE9Jd4IU7yxYT0l3ggkQ0lRLkNWWC5JUV9DTE9TRVBSSUNFX0FESi4xMS8yNi8yMDIxAQAAAMqAAQACAAAACTk4LjUyODc0MQBTvLFhPSXeCFO8sWE9Jd4IJENJUS5DVlguSVFfQ0xPU0VQUklDRV9BREouMTEvMTkvMjAyMQEAAADKgAEAAgAAAAk5Ni4yOTE2MDIAU7yxYT0l3ghTvLFhPSXeCCRDSVEuQ1ZYLklRX0NMT1NFUFJJQ0VfQURKLjExLzEyLzIwMjEBAAAAyoABAAIAAAAJOTcuMTY0ODE2AFO8sWE9Jd4IU7yxYT0l3ggjQ0lRLkNWWC5JUV9DTE9TRVBSSUNFX0FESi4xMS81LzIwMjEBAAAAyoABAAIAAAAJOTcuNTk4NjI2AFO8sWE9Jd4IU7yxYT0l3ggkQ0lRLkNWWC5JUV9DTE9TRVBSSUNFX0FESi4xMC8yOS8yMDIxAQAAAMqAAQACAAAACTk3LjM4NTk3NABTvLFhPSXeCFO8sWE9Jd4IJENJUS5DVlguSVFfQ0xPU0VQUklDRV9BREouMTAvMjIvMjAyMQEAAADKgAEAAgAAAAk5NS45NDg0NDgAU7yxYT0l3ghTvLFhPSXeCCRDSVEuQ1ZYLklRX0NMT1NFUFJJQ0VfQURKLjEwLzE1LzIwMjEBAAAAyoABAAIAAAAJOTMuMjM1MDEzAFO8sWE9Jd4IU7yxYT0l3ggjQ0lRLkNWWC5JUV9DTE9TRVBSSUNFX0FESi4xMC84LzIwMjEB</t>
  </si>
  <si>
    <t>AAAAyoABAAIAAAAJOTEuOTA4MDY2AFO8sWE9Jd4IU7yxYT0l3ggjQ0lRLkNWWC5JUV9DTE9TRVBSSUNFX0FESi4xMC8xLzIwMjEBAAAAyoABAAIAAAAJODguNzQzODA5AFO8sWE9Jd4IU7yxYT0l3ggjQ0lRLkNWWC5JUV9DTE9TRVBSSUNFX0FESi45LzI0LzIwMjEBAAAAyoABAAIAAAAJODUuNTcxMDQ1AFO8sWE9Jd4IU7yxYT0l3ggjQ0lRLkNWWC5JUV9DTE9TRVBSSUNFX0FESi45LzE3LzIwMjEBAAAAyoABAAIAAAAJODIuMzA0NzE1AFO8sWE9Jd4IU7yxYT0l3ggjQ0lRLkNWWC5JUV9DTE9TRVBSSUNFX0FESi45LzEwLzIwMjEBAAAAyoABAAIAAAAJODEuNzE3Nzk2AFO8sWE9Jd4IU7yxYT0l3ggiQ0lRLkNWWC5JUV9DTE9TRVBSSUNFX0FESi45LzMvMjAyMQEAAADKgAEAAgAAAAk4Mi45MjU2NTgAU7yxYT0l3ghTvLFhPSXeCCNDSVEuQ1ZYLklRX0NMT1NFUFJJQ0VfQURKLjgvMjcvMjAyMQEAAADKgAEAAgAAAAk4My45MDM4NTYAU7yxYT0l3ghTvLFhPSXeCCNDSVEuQ1ZYLklRX0NMT1NFUFJJQ0VfQURKLjgvMjAvMjAyMQEAAADKgAEAAgAAAAk4MC4yMTIyMjIAU7yxYT0l3ghTvLFhPSXeCCNDSVEuQ1ZYLklRX0NMT1NFUFJJQ0VfQURKLjgvMTMvMjAyMQEAAADKgAEAAgAAAAk4NS41NzQxMzkAU7yxYT0l3ghTvLFhPSXeCCJDSVEuQ1ZYLklRX0NMT1NFUFJJQ0VfQURKLjgvNi8yMDIxAQAAAMqAAQAC</t>
  </si>
  <si>
    <t>AAAACTg1LjU2NTc0NgBTvLFhPSXeCFO8sWE9Jd4II0NJUS5DVlguSVFfQ0xPU0VQUklDRV9BREouNy8zMC8yMDIxAQAAAMqAAQACAAAACTg1LjQ0ODI0NgBTvLFhPSXeCFO8sWE9Jd4II0NJUS5DVlguSVFfQ0xPU0VQUklDRV9BREouNy8yMy8yMDIxAQAAAMqAAQACAAAACTgyLjk3MjMzNgBTvLFhPSXeCFO8sWE9Jd4II0NJUS5DVlguSVFfQ0xPU0VQUklDRV9BREouNy8xNi8yMDIxAQAAAMqAAQACAAAACTgyLjc3MDkwNgBTvLFhPSXeCFO8sWE9Jd4IIkNJUS5DVlguSVFfQ0xPU0VQUklDRV9BREouNy85LzIwMjEBAAAAyoABAAIAAAAJODcuMzQ1MDQ0AFO8sWE9Jd4IU7yxYT0l3ggiQ0lRLkNWWC5JUV9DTE9TRVBSSUNFX0FESi43LzIvMjAyMQEAAADKgAEAAgAAAAk4OS4wMjM2MjYAU7yxYT0l3ghTvLFhPSXeCCNDSVEuQ1ZYLklRX0NMT1NFUFJJQ0VfQURKLjYvMjUvMjAyMQEAAADKgAEAAgAAAAk5MC4wNTU5NTUAU7yxYT0l3ghTvLFhPSXeCCNDSVEuQ1ZYLklRX0NMT1NFUFJJQ0VfQURKLjYvMTgvMjAyMQEAAADKgAEAAgAAAAk4Ni40NzIxODEAU7yxYT0l3ghTvLFhPSXeCCNDSVEuQ1ZYLklRX0NMT1NFUFJJQ0VfQURKLjYvMTEvMjAyMQEAAADKgAEAAgAAAAk5MC41Njc5MjIAU7yxYT0l3ghTvLFhPSXeCCJDSVEuQ1ZYLklRX0NMT1NFUFJJQ0VfQURKLjYvNC8yMDIxAQAAAMqAAQACAAAACDkxLjAy</t>
  </si>
  <si>
    <t>MTE0AFO8sWE9Jd4IU7yxYT0l3ggjQ0lRLkNWWC5JUV9DTE9TRVBSSUNFX0FESi41LzI4LzIwMjEBAAAAyoABAAIAAAAJODcuMTEwMDQyAFO8sWE9Jd4IU7yxYT0l3ggjQ0lRLkNWWC5JUV9DTE9TRVBSSUNFX0FESi41LzIxLzIwMjEBAAAAyoABAAIAAAAJODcuMzg3MDA4AFO8sWE9Jd4IU7yxYT0l3ggjQ0lRLkNWWC5JUV9DTE9TRVBSSUNFX0FESi41LzE0LzIwMjEBAAAAyoABAAIAAAAJOTAuNzY2MTY3AFO8sWE9Jd4IU7yxYT0l3ggiQ0lRLkNWWC5JUV9DTE9TRVBSSUNFX0FESi41LzcvMjAyMQEAAADKgAEAAgAAAAk5MS4yMjIxOTUAU7yxYT0l3ghTvLFhPSXeCCNDSVEuQ1ZYLklRX0NMT1NFUFJJQ0VfQURKLjQvMzAvMjAyMQEAAADKgAEAAgAAAAk4NS40NTk2NTgAU7yxYT0l3ghTvLFhPSXeCCNDSVEuQ1ZYLklRX0NMT1NFUFJJQ0VfQURKLjQvMjMvMjAyMQEAAADKgAEAAgAAAAk4NC4xOTkzNjMAU7yxYT0l3ghTvLFhPSXeCCNDSVEuQ1ZYLklRX0NMT1NFUFJJQ0VfQURKLjQvMTYvMjAyMQEAAADKgAEAAgAAAAk4NS4zNjg0NTMAU7yxYT0l3ghTvLFhPSXeCCJDSVEuQ1ZYLklRX0NMT1NFUFJJQ0VfQURKLjQvOS8yMDIxAQAAAMqAAQACAAAACTg1LjMzNTI4NwBTvLFhPSXeCFO8sWE9Jd4IIkNJUS5DVlguSVFfQ0xPU0VQUklDRV9BREouNC8xLzIwMjEBAAAAyoABAAIAAAAJODcuNjgxNzU5AFO8sWE9</t>
  </si>
  <si>
    <t>Jd4IU7yxYT0l3ggjQ0lRLkNWWC5JUV9DTE9TRVBSSUNFX0FESi4zLzI2LzIwMjEBAAAAyoABAAIAAAAJODkuMTE2MTc0AFO8sWE9Jd4IU7yxYT0l3ggjQ0lRLkNWWC5JUV9DTE9TRVBSSUNFX0FESi4zLzE5LzIwMjEBAAAAyoABAAIAAAAJODUuNzE2NjkyAFO8sWE9Jd4IU7yxYT0l3ggjQ0lRLkNWWC5JUV9DTE9TRVBSSUNFX0FESi4zLzEyLzIwMjEBAAAAyoABAAIAAAAJOTIuNDk5MDczAFO8sWE9Jd4IU7yxYT0l3ggiQ0lRLkNWWC5JUV9DTE9TRVBSSUNFX0FESi4zLzUvMjAyMQEAAADKgAEAAgAAAAg5MC4zNzY0NwBTvLFhPSXeCFO8sWE9Jd4II0NJUS5DVlguSVFfQ0xPU0VQUklDRV9BREouMi8yNi8yMDIxAQAAAMqAAQACAAAACTgyLjkxNDE5MwBTvLFhPSXeCFO8sWE9Jd4II0NJUS5DVlguSVFfQ0xPU0VQUklDRV9BREouMi8xOS8yMDIxAQAAAMqAAQACAAAACTc5LjQzMTc5NwBTvLFhPSXeCFO8sWE9Jd4II0NJUS5DVlguSVFfQ0xPU0VQUklDRV9BREouMi8xMi8yMDIxAQAAAMqAAQACAAAACTc1LjY2NzQ5MgBTvLFhPSXeCFO8sWE9Jd4IIkNJUS5DVlguSVFfQ0xPU0VQUklDRV9BREouMi81LzIwMjEBAAAAyoABAAIAAAAJNzIuOTc3NjM3AFO8sWE9Jd4IU7yxYT0l3ggjQ0lRLkNWWC5JUV9DTE9TRVBSSUNFX0FESi4xLzI5LzIwMjEBAAAAyoABAAIAAAAJNjkuNjU4MjQyAFO8sWE9Jd4IU7yxYT0l</t>
  </si>
  <si>
    <t>3ggjQ0lRLkNWWC5JUV9DTE9TRVBSSUNFX0FESi4xLzIyLzIwMjEBAAAAyoABAAIAAAAJNzQuOTk3MDcyAFO8sWE9Jd4IU7yxYT0l3ggjQ0lRLkNWWC5JUV9DTE9TRVBSSUNFX0FESi4xLzE1LzIwMjEBAAAAyoABAAIAAAAJNzUuMjkxNDAzAFO8sWE9Jd4IU7yxYT0l3ggiQ0lRLkNWWC5JUV9DTE9TRVBSSUNFX0FESi4xLzgvMjAyMQEAAADKgAEAAgAAAAk3NC40NjU2NDIAU7yxYT0l3ghTvLFhPSXeCCRDSVEuQ1ZYLklRX0NMT1NFUFJJQ0VfQURKLjEyLzMxLzIwMjABAAAAyoABAAIAAAAJNjkuMDQ1MDU0AFO8sWE9Jd4IU7yxYT0l3ggkQ0lRLkNWWC5JUV9DTE9TRVBSSUNFX0FESi4xMi8yNC8yMDIwAQAAAMqAAQACAAAACTY5Ljc2NDUyOABTvLFhPSXeCFO8sWE9Jd4IJENJUS5DVlguSVFfQ0xPU0VQUklDRV9BREouMTIvMTgvMjAyMAEAAADKgAEAAgAAAAk3MS4yODUyMzcAU7yxYT0l3ghTvLFhPSXeCCRDSVEuQ1ZYLklRX0NMT1NFUFJJQ0VfQURKLjEyLzExLzIwMjABAAAAyoABAAIAAAAJNzUuNTg1NzM0AFO8sWE9Jd4IU7yxYT0l3ggjQ0lRLkNWWC5JUV9DTE9TRVBSSUNFX0FESi4xMi80LzIwMjABAAAAyoABAAIAAAAJNzYuMjY0MzI5AEvjsWE9Jd4IS+OxYT0l3ggkQ0lRLkNWWC5JUV9DTE9TRVBSSUNFX0FESi4xMS8yNy8yMDIwAQAAAMqAAQACAAAACTc0LjY1MzY4NwBL47FhPSXeCEvjsWE9Jd4I</t>
  </si>
  <si>
    <t>JENJUS5DVlguSVFfQ0xPU0VQUklDRV9BREouMTEvMjAvMjAyMAEAAADKgAEAAgAAAAk3MC4xNDA2MTgAS+OxYT0l3ghL47FhPSXeCCRDSVEuQ1ZYLklRX0NMT1NFUFJJQ0VfQURKLjExLzEzLzIwMjABAAAAyoABAAIAAAAJNjYuODk5NzAzAEvjsWE9Jd4IS+OxYT0l3ggkQ0lRLlhPTS5JUV9DTE9TRVBSSUNFX0FESi4xMi8xMS8yMDIwAQAAAEIzBgACAAAACTM1Ljc5ODE4NQB/f7JhPSXeCH9/smE9Jd4II0NJUS5YT00uSVFfQ0xPU0VQUklDRV9BREouMi8xMS8yMDIyAQAAAEIzBgACAAAACTcwLjM1OTAyMwB/f7JhPSXeCH9/smE9Jd4II0NJUS5YT00uSVFfQ0xPU0VQUklDRV9BREouOS8yMy8yMDIyAQAAAEIzBgACAAAACTc2LjcyNzQ0MwB/f7JhPSXeCH9/smE9Jd4IIkNJUS5YT00uSVFfQ0xPU0VQUklDRV9BREouNS81LzIwMjMBAAAAQjMGAAIAAAAJOTguNzgxOTIxAH9/smE9Jd4If3+yYT0l3ggkQ0lRLlhPTS5JUV9DTE9TRVBSSUNFX0FESi4xMi8xNS8yMDIzAQAAAEIzBgACAAAACTk0LjExNzQ1MwB/f7JhPSXeCH9/smE9Jd4II0NJUS5YT00uSVFfQ0xPU0VQUklDRV9BREouNy8yNi8yMDI0AQAAAEIzBgACAAAACjExMS4zNTczNTQAf3+yYT0l3gh/f7JhPSXeCCJDSVEuWE9NLklRX0NMT1NFUFJJQ0VfQURKLjMvNy8yMDI1AQAAAEIzBgACAAAACDEwNi4xMDExAH9/smE9Jd4If3+yYT0l3ggkQ0lR</t>
  </si>
  <si>
    <t>LlhPTS5JUV9DTE9TRVBSSUNFX0FESi4xMC8xNy8yMDI1AQAAAEIzBgACAAAACjExMS4yNjY3OTQAeViyYT0l3gh5WLJhPSXeCCNDSVEuWE9NLklRX0NMT1NFUFJJQ0VfQURKLjEyLzgvMjAyMwEAAABCMwYAAgAAAAk5Mi44NTgyMDEAf3+yYT0l3gh/f7JhPSXeCCNDSVEuWE9NLklRX0NMT1NFUFJJQ0VfQURKLjIvMjgvMjAyNQEAAABCMwYAAgAAAAoxMDguMzQ5MjUyAH9/smE9Jd4If3+yYT0l3ggkQ0lRLlhPTS5JUV9DTE9TRVBSSUNFX0FESi4xMC8xMC8yMDI1AQAAAEIzBgACAAAACjEwOS43Njk4ODYAeViyYT0l3gh5WLJhPSXeCCNDSVEuWE9NLklRX0NMT1NFUFJJQ0VfQURKLjcvMTIvMjAyNAEAAABCMwYAAgAAAAoxMDcuNTA0MDI3AH9/smE9Jd4If3+yYT0l3ggjQ0lRLlhPTS5JUV9DTE9TRVBSSUNFX0FESi4xMi80LzIwMjABAAAAQjMGAAIAAAAJMzQuMDY1NDg3AH9/smE9Jd4If3+yYT0l3ggjQ0lRLlhPTS5JUV9DTE9TRVBSSUNFX0FESi42LzI1LzIwMjEBAAAAQjMGAAIAAAAJNTQuNTI3NjkyAH9/smE9Jd4If3+yYT0l3ggiQ0lRLlhPTS5JUV9DTE9TRVBSSUNFX0FESi4yLzQvMjAyMgEAAABCMwYAAgAAAAk3MC42Mjg2NjIAf3+yYT0l3gh/f7JhPSXeCCNDSVEuWE9NLklRX0NMT1NFUFJJQ0VfQURKLjkvMTYvMjAyMgEAAABCMwYAAgAAAAk4My40MDI1MDYAf3+yYT0l3gh/f7JhPSXeCCNDSVEu</t>
  </si>
  <si>
    <t>WE9NLklRX0NMT1NFUFJJQ0VfQURKLjQvMjgvMjAyMwEAAABCMwYAAgAAAAoxMDcuNTYyMTMzAH9/smE9Jd4If3+yYT0l3ggjQ0lRLlhPTS5JUV9DTE9TRVBSSUNFX0FESi43LzE5LzIwMjQBAAAAQjMGAAIAAAAKMTEwLjE2MTQ5NAB/f7JhPSXeCH9/smE9Jd4II0NJUS5YT00uSVFfQ0xPU0VQUklDRV9BREouMi8yMS8yMDI1AQAAAEIzBgACAAAACjEwNy43MjYzODgAf3+yYT0l3gh/f7JhPSXeCCNDSVEuWE9NLklRX0NMT1NFUFJJQ0VfQURKLjEwLzMvMjAyNQEAAABCMwYAAgAAAAoxMTIuMjc3OTQ5AHlYsmE9Jd4IeViyYT0l3ggiQ0lRLlhPTS5JUV9DTE9TRVBSSUNFX0FESi43LzUvMjAyNAEAAABCMwYAAgAAAAoxMDcuNTk4OTM3AH9/smE9Jd4If3+yYT0l3ggjQ0lRLlhPTS5JUV9DTE9TRVBSSUNFX0FESi4yLzE0LzIwMjUBAAAAQjMGAAIAAAAKMTA1LjM0MTk4NAB/f7JhPSXeCH9/smE9Jd4II0NJUS5YT00uSVFfQ0xPU0VQUklDRV9BREouOS8yNi8yMDI1AQAAAEIzBgACAAAACjExNi4yMDM2MTMAeViyYT0l3gh5WLJhPSXeCCJDSVEuWE9NLklRX0NMT1NFUFJJQ0VfQURKLjYvNC8yMDIxAQAAAEIzBgACAAAACTUxLjgyMDcwMwB/f7JhPSXeCH9/smE9Jd4II0NJUS5YT00uSVFfQ0xPU0VQUklDRV9BREouMS8xNC8yMDIyAQAAAEIzBgACAAAACTYyLjM1MjA2OQB/f7JhPSXeCH9/smE9Jd4II0NJUS5Y</t>
  </si>
  <si>
    <t>T00uSVFfQ0xPU0VQUklDRV9BREouOC8yNi8yMDIyAQAAAEIzBgACAAAACTg3LjU3MjE4NAB/f7JhPSXeCH9/smE9Jd4IIkNJUS5YT00uSVFfQ0xPU0VQUklDRV9BREouNC82LzIwMjMBAAAAQjMGAAIAAAAKMTA0LjU3MTc3MQB/f7JhPSXeCH9/smE9Jd4IJENJUS5YT00uSVFfQ0xPU0VQUklDRV9BREouMTEvMTcvMjAyMwEAAABCMwYAAgAAAAk5Ny45MDQ1MzgAf3+yYT0l3gh/f7JhPSXeCCNDSVEuWE9NLklRX0NMT1NFUFJJQ0VfQURKLjEyLzkvMjAyMgEAAABCMwYAAgAAAAk5My4zOTE0MTEAf3+yYT0l3gh/f7JhPSXeCCJDSVEuWE9NLklRX0NMT1NFUFJJQ0VfQURKLjMvMS8yMDI0AQAAAEIzBgACAAAACTk5LjY0MjkwNgB/f7JhPSXeCH9/smE9Jd4IJENJUS5YT00uSVFfQ0xPU0VQUklDRV9BREouMTEvMjcvMjAyMAEAAABCMwYAAgAAAAkzMi44NDc2OTUAf3+yYT0l3gh/f7JhPSXeCCNDSVEuWE9NLklRX0NMT1NFUFJJQ0VfQURKLjYvMTgvMjAyMQEAAABCMwYAAgAAAAg1MC45MzUyNAB/f7JhPSXeCH9/smE9Jd4II0NJUS5YT00uSVFfQ0xPU0VQUklDRV9BREouMS8yOC8yMDIyAQAAAEIzBgACAAAACTY1LjMxMDQ3NAB/f7JhPSXeCH9/smE9Jd4IIkNJUS5YT00uSVFfQ0xPU0VQUklDRV9BREouOS85LzIwMjIBAAAAQjMGAAIAAAAJODYuMzQ2MzM1AH9/smE9Jd4If3+yYT0l3ggjQ0lRLlhPTS5JUV9D</t>
  </si>
  <si>
    <t>TE9TRVBSSUNFX0FESi40LzIxLzIwMjMBAAAAQjMGAAIAAAAKMTA1LjQ0NDMzOAB/f7JhPSXeCH9/smE9Jd4II0NJUS5YT00uSVFfQ0xPU0VQUklDRV9BREouMTIvMS8yMDIzAQAAAEIzBgACAAAACTk2LjA2Njk2MgB/f7JhPSXeCH9/smE9Jd4IJENJUS5YT00uSVFfQ0xPU0VQUklDRV9BREouMTEvMjAvMjAyMAEAAABCMwYAAgAAAAkzMC4xOTE0MzcAf3+yYT0l3gh/f7JhPSXeCCNDSVEuWE9NLklRX0NMT1NFUFJJQ0VfQURKLjYvMTEvMjAyMQEAAABCMwYAAgAAAAk1Mi40Mjc4NzgAf3+yYT0l3gh/f7JhPSXeCCNDSVEuWE9NLklRX0NMT1NFUFJJQ0VfQURKLjEvMjEvMjAyMgEAAABCMwYAAgAAAAk2Mi42MTIzMzkAf3+yYT0l3gh/f7JhPSXeCCJDSVEuWE9NLklRX0NMT1NFUFJJQ0VfQURKLjkvMi8yMDIyAQAAAEIzBgACAAAACTg1LjUzMjA4NAB/f7JhPSXeCH9/smE9Jd4II0NJUS5YT00uSVFfQ0xPU0VQUklDRV9BREouNC8xNC8yMDIzAQAAAEIzBgACAAAACjEwNS40ODA2OTUAf3+yYT0l3gh/f7JhPSXeCCRDSVEuWE9NLklRX0NMT1NFUFJJQ0VfQURKLjExLzI0LzIwMjMBAAAAQjMGAAIAAAAJOTcuNTQwNzU0AH9/smE9Jd4If3+yYT0l3ggkQ0lRLlhPTS5JUV9DTE9TRVBSSUNFX0FESi4xMS8xMy8yMDIwAQAAAEIzBgACAAAACDI5LjQ4ODU1AH9/smE9Jd4If3+yYT0l3ggiQ0lRLlhPTS5JUV9DTE9T</t>
  </si>
  <si>
    <t>RVBSSUNFX0FESi4yLzUvMjAyMQEAAABCMwYAAgAAAAk0MC44MjQ2NDIAf3+yYT0l3gh/f7JhPSXeCCNDSVEuWE9NLklRX0NMT1NFUFJJQ0VfQURKLjEvMjkvMjAyMQEAAABCMwYAAgAAAAkzNi42NDgxODcAf3+yYT0l3gh/f7JhPSXeCCNDSVEuWE9NLklRX0NMT1NFUFJJQ0VfQURKLjEvMjIvMjAyMQEAAABCMwYAAgAAAAkzOC43NjUwMjEAf3+yYT0l3gh/f7JhPSXeCCNDSVEuWE9NLklRX0NMT1NFUFJJQ0VfQURKLjEvMTUvMjAyMQEAAABCMwYAAgAAAAkzOS4xNDA5ODMAf3+yYT0l3gh/f7JhPSXeCCNDSVEuWE9NLklRX0NMT1NFUFJJQ0VfQURKLjgvMjcvMjAyMQEAAABCMwYAAgAAAAg0Ny43NDI2MQB/f7JhPSXeCH9/smE9Jd4IIkNJUS5YT00uSVFfQ0xPU0VQUklDRV9BREouNC84LzIwMjIBAAAAQjMGAAIAAAAJNzYuMTc0NzYxAH9/smE9Jd4If3+yYT0l3ggkQ0lRLlhPTS5JUV9DTE9TRVBSSUNFX0FESi4xMS8xOC8yMDIyAQAAAEIzBgACAAAACjEwMS4wOTQzNTMAf3+yYT0l3gh/f7JhPSXeCCNDSVEuWE9NLklRX0NMT1NFUFJJQ0VfQURKLjYvMzAvMjAyMwEAAABCMwYAAgAAAAk5OC4zMjgwNTIAf3+yYT0l3gh/f7JhPSXeCCJDSVEuWE9NLklRX0NMT1NFUFJJQ0VfQURKLjIvOS8yMDI0AQAAAEIzBgACAAAACTk0LjkyODk3MQB/f7JhPSXeCH9/smE9Jd4II0NJUS5YT00uSVFfQ0xPU0VQUklDRV9B</t>
  </si>
  <si>
    <t>REouOS8yMC8yMDI0AQAAAEIzBgACAAAACjExMC4yODI5OTgAf3+yYT0l3gh/f7JhPSXeCCJDSVEuWE9NLklRX0NMT1NFUFJJQ0VfQURKLjUvMi8yMDI1AQAAAEIzBgACAAAACjEwMy4zNjYzMzUAf3+yYT0l3gh/f7JhPSXeCCNDSVEuWE9NLklRX0NMT1NFUFJJQ0VfQURKLjgvMjAvMjAyMQEAAABCMwYAAgAAAAk0NS4xNDg3NDEAf3+yYT0l3gh/f7JhPSXeCCJDSVEuWE9NLklRX0NMT1NFUFJJQ0VfQURKLjQvMS8yMDIyAQAAAEIzBgACAAAACTcyLjkxMTYzMgB/f7JhPSXeCH9/smE9Jd4IJENJUS5YT00uSVFfQ0xPU0VQUklDRV9BREouMTEvMTEvMjAyMgEAAABCMwYAAgAAAAoxMDEuOTYwMjU4AH9/smE9Jd4If3+yYT0l3ggjQ0lRLlhPTS5JUV9DTE9TRVBSSUNFX0FESi42LzIzLzIwMjMBAAAAQjMGAAIAAAAJOTMuODgxNTE1AH9/smE9Jd4If3+yYT0l3ggiQ0lRLlhPTS5JUV9DTE9TRVBSSUNFX0FESi4yLzIvMjAyNAEAAABCMwYAAgAAAAk5NS4xMTU1MjcAf3+yYT0l3gh/f7JhPSXeCCNDSVEuWE9NLklRX0NMT1NFUFJJQ0VfQURKLjkvMTMvMjAyNAEAAABCMwYAAgAAAAoxMDYuMzQxMjQ1AH9/smE9Jd4If3+yYT0l3ggjQ0lRLlhPTS5JUV9DTE9TRVBSSUNFX0FESi40LzI1LzIwMjUBAAAAQjMGAAIAAAAKMTA1LjY2MzE0OQB/f7JhPSXeCH9/smE9Jd4II0NJUS5YT00uSVFfQ0xPU0VQUklDRV9BREou</t>
  </si>
  <si>
    <t>MTEvNC8yMDIyAQAAAEIzBgACAAAACjEwMC40OTI4MTcAf3+yYT0l3gh/f7JhPSXeCCNDSVEuWE9NLklRX0NMT1NFUFJJQ0VfQURKLjYvMTYvMjAyMwEAAABCMwYAAgAAAAk5Ni4zODQ0MTEAf3+yYT0l3gh/f7JhPSXeCCNDSVEuWE9NLklRX0NMT1NFUFJJQ0VfQURKLjEvMjYvMjAyNAEAAABCMwYAAgAAAAg5Ni4wNzYyOQB/f7JhPSXeCH9/smE9Jd4IIkNJUS5YT00uSVFfQ0xPU0VQUklDRV9BREouOS82LzIwMjQBAAAAQjMGAAIAAAAKMTA3Ljc2Njc4MgB/f7JhPSXeCH9/smE9Jd4II0NJUS5YT00uSVFfQ0xPU0VQUklDRV9BREouNC8xNy8yMDI1AQAAAEIzBgACAAAACjEwNC4wNTczMjYAf3+yYT0l3gh/f7JhPSXeCCJDSVEuWE9NLklRX0NMT1NFUFJJQ0VfQURKLjEvOC8yMDIxAQAAAEIzBgACAAAACDM3LjE1NDkyAH9/smE9Jd4If3+yYT0l3ggjQ0lRLlhPTS5JUV9DTE9TRVBSSUNFX0FESi4zLzE4LzIwMjIBAAAAQjMGAAIAAAAJNjkuMDA4MTU4AH9/smE9Jd4If3+yYT0l3ggkQ0lRLlhPTS5JUV9DTE9TRVBSSUNFX0FESi4xMC8yOC8yMDIyAQAAAEIzBgACAAAACDk5LjA1MjIyAH9/smE9Jd4If3+yYT0l3ggiQ0lRLlhPTS5JUV9DTE9TRVBSSUNFX0FESi42LzkvMjAyMwEAAABCMwYAAgAAAAk5OC40NTY0MDYAf3+yYT0l3gh/f7JhPSXeCCNDSVEuWE9NLklRX0NMT1NFUFJJQ0VfQURKLjEvMTkvMjAy</t>
  </si>
  <si>
    <t>NAEAAABCMwYAAgAAAAk5MC40MzI5NzQAf3+yYT0l3gh/f7JhPSXeCCNDSVEuWE9NLklRX0NMT1NFUFJJQ0VfQURKLjgvMzAvMjAyNAEAAABCMwYAAgAAAAoxMTIuODM3NDg0AH9/smE9Jd4If3+yYT0l3ggjQ0lRLlhPTS5JUV9DTE9TRVBSSUNFX0FESi40LzExLzIwMjUBAAAAQjMGAAIAAAAKMTAwLjM3ODUzMQB/f7JhPSXeCH9/smE9Jd4II0NJUS5YT00uSVFfQ0xPU0VQUklDRV9BREouNy8zMC8yMDIxAQAAAEIzBgACAAAACTQ4LjU0ODcwNAB/f7JhPSXeCH9/smE9Jd4II0NJUS5YT00uSVFfQ0xPU0VQUklDRV9BREouMy8xMS8yMDIyAQAAAEIzBgACAAAACTc0LjQ5MDU2NQB/f7JhPSXeCH9/smE9Jd4IJENJUS5YT00uSVFfQ0xPU0VQUklDRV9BREouMTAvMjEvMjAyMgEAAABCMwYAAgAAAAk5NC43MjE0ODIAf3+yYT0l3gh/f7JhPSXeCCJDSVEuWE9NLklRX0NMT1NFUFJJQ0VfQURKLjYvMi8yMDIzAQAAAEIzBgACAAAACTk2Ljk2MjAwMwB/f7JhPSXeCH9/smE9Jd4II0NJUS5YT00uSVFfQ0xPU0VQUklDRV9BREouMS8xMi8yMDI0AQAAAEIzBgACAAAACTkzLjIzMTMxMgB/f7JhPSXeCH9/smE9Jd4II0NJUS5YT00uSVFfQ0xPU0VQUklDRV9BREouOC8yMy8yMDI0AQAAAEIzBgACAAAACjExMS4yODc1NzIAf3+yYT0l3gh/f7JhPSXeCCJDSVEuWE9NLklRX0NMT1NFUFJJQ0VfQURKLjQvNC8yMDI1AQAA</t>
  </si>
  <si>
    <t>AEIzBgACAAAACjEwMS41NDY0MDMAf3+yYT0l3gh/f7JhPSXeCCNDSVEuWE9NLklRX0NMT1NFUFJJQ0VfQURKLjkvMTUvMjAyMwEAAABCMwYAAgAAAAoxMDcuODY4OTg0AH9/smE9Jd4If3+yYT0l3ggjQ0lRLlhPTS5JUV9DTE9TRVBSSUNFX0FESi4xMi82LzIwMjQBAAAAQjMGAAIAAAAKMTA5LjU0OTM5MgB/f7JhPSXeCH9/smE9Jd4II0NJUS5YT00uSVFfQ0xPU0VQUklDRV9BREouMTEvNS8yMDIxAQAAAEIzBgACAAAACTU1LjY2MTE4OQB/f7JhPSXeCH9/smE9Jd4II0NJUS5YT00uSVFfQ0xPU0VQUklDRV9BREouMS8yNy8yMDIzAQAAAEIzBgACAAAACjEwNC4yNzgzNTYAf3+yYT0l3gh/f7JhPSXeCCNDSVEuWE9NLklRX0NMT1NFUFJJQ0VfQURKLjcvMTEvMjAyNQEAAABCMwYAAgAAAAoxMTMuMzc0MTQ0AH9/smE9Jd4If3+yYT0l3ggjQ0lRLlhPTS5JUV9DTE9TRVBSSUNFX0FESi44LzE5LzIwMjIBAAAAQjMGAAIAAAAJODQuMTgwOTY2AH9/smE9Jd4If3+yYT0l3ggkQ0lRLlhPTS5JUV9DTE9TRVBSSUNFX0FESi4xMi8zMS8yMDIwAQAAAEIzBgACAAAACTMzLjY4OTUyNAB/f7JhPSXeCH9/smE9Jd4II0NJUS5YT00uSVFfQ0xPU0VQUklDRV9BREouOC8xMy8yMDIxAQAAAEIzBgACAAAACTQ4LjU5ODY3MwB/f7JhPSXeCH9/smE9Jd4II0NJUS5YT00uSVFfQ0xPU0VQUklDRV9BREouMy8yNS8yMDIyAQAA</t>
  </si>
  <si>
    <t>AEIzBgACAAAACTc0LjczNjE3NwB/f7JhPSXeCH9/smE9Jd4IJENJUS5YT00uSVFfQ0xPU0VQUklDRV9BREouMTIvMjQvMjAyMAEAAABCMwYAAgAAAAkzNC4wMDAxMDIAf3+yYT0l3gh/f7JhPSXeCCJDSVEuWE9NLklRX0NMT1NFUFJJQ0VfQURKLjgvNi8yMDIxAQAAAEIzBgACAAAACTQ4Ljc5MzI2MQB/f7JhPSXeCH9/smE9Jd4IJENJUS5YT00uSVFfQ0xPU0VQUklDRV9BREouMTIvMTgvMjAyMAEAAABCMwYAAgAAAAkzNC45MjM2NjMAf3+yYT0l3gh/f7JhPSXeCCJDSVEuWE9NLklRX0NMT1NFUFJJQ0VfQURKLjQvMS8yMDIxAQAAAEIzBgACAAAACTQ3LjcwMTk4OQB/f7JhPSXeCH9/smE9Jd4IJENJUS5YT00uSVFfQ0xPU0VQUklDRV9BREouMTEvMTIvMjAyMQEAAABCMwYAAgAAAAk1NS4zNjgxNTEAf3+yYT0l3gh/f7JhPSXeCCNDSVEuWE9NLklRX0NMT1NFUFJJQ0VfQURKLjYvMjQvMjAyMgEAAABCMwYAAgAAAAg3Ny4wMDgyMQB/f7JhPSXeCH9/smE9Jd4IIkNJUS5YT00uSVFfQ0xPU0VQUklDRV9BREouMi8zLzIwMjMBAAAAQjMGAAIAAAAKMTAwLjk1MDAzNgB/f7JhPSXeCH9/smE9Jd4II0NJUS5YT00uSVFfQ0xPU0VQUklDRV9BREouNC8yNi8yMDI0AQAAAEIzBgACAAAACjExMS4wNTMyNjEAf3+yYT0l3gh/f7JhPSXeCCNDSVEuWE9NLklRX0NMT1NFUFJJQ0VfQURKLjcvMTgvMjAyNQEAAABCMwYA</t>
  </si>
  <si>
    <t>AgAAAAoxMDUuODUwNTcxAH9/smE9Jd4If3+yYT0l3ggjQ0lRLlhPTS5JUV9DTE9TRVBSSUNFX0FESi42LzE3LzIwMjIBAAAAQjMGAAIAAAAJNzYuMzE2OTk3AH9/smE9Jd4If3+yYT0l3ggiQ0lRLlhPTS5JUV9DTE9TRVBSSUNFX0FESi45LzgvMjAyMwEAAABCMwYAAgAAAAoxMDYuODYxNDY4AH9/smE9Jd4If3+yYT0l3ggkQ0lRLlhPTS5JUV9DTE9TRVBSSUNFX0FESi4xMi8xNi8yMDIyAQAAAEIzBgACAAAACTk0LjQzNzcxMgB/f7JhPSXeCH9/smE9Jd4IIkNJUS5YT00uSVFfQ0xPU0VQUklDRV9BREouOS81LzIwMjUBAAAAQjMGAAIAAAAKMTA4LjI4Mjg5MwB5WLJhPSXeCHlYsmE9Jd4II0NJUS5YT00uSVFfQ0xPU0VQUklDRV9BREouMy8yNi8yMDIxAQAAAEIzBgACAAAACDQ3Ljk2Nzk3AH9/smE9Jd4If3+yYT0l3ggjQ0lRLlhPTS5JUV9DTE9TRVBSSUNFX0FESi4zLzE5LzIwMjEBAAAAQjMGAAIAAAAJNDYuOTUzOTE4AH9/smE9Jd4If3+yYT0l3ggkQ0lRLlhPTS5JUV9DTE9TRVBSSUNFX0FESi4xMC8yOS8yMDIxAQAAAEIzBgACAAAACTU1LjE5MDM1NQB/f7JhPSXeCH9/smE9Jd4II0NJUS5YT00uSVFfQ0xPU0VQUklDRV9BREouNi8xMC8yMDIyAQAAAEIzBgACAAAACTg5LjAyNDY4MQB/f7JhPSXeCH9/smE9Jd4II0NJUS5YT00uSVFfQ0xPU0VQUklDRV9BREouMS8yMC8yMDIzAQAAAEIzBgACAAAA</t>
  </si>
  <si>
    <t>CjEwMi4yMzk4NzMAf3+yYT0l3gh/f7JhPSXeCCJDSVEuWE9NLklRX0NMT1NFUFJJQ0VfQURKLjkvMS8yMDIzAQAAAEIzBgACAAAACjEwNC45Mjk2MjQAf3+yYT0l3gh/f7JhPSXeCCNDSVEuWE9NLklRX0NMT1NFUFJJQ0VfQURKLjQvMTIvMjAyNAEAAABCMwYAAgAAAAoxMTMuMzIyMTUyAH9/smE9Jd4If3+yYT0l3ggkQ0lRLlhPTS5JUV9DTE9TRVBSSUNFX0FESi4xMS8yMi8yMDI0AQAAAEIzBgACAAAACjExNy40NzgzODcAf3+yYT0l3gh/f7JhPSXeCCJDSVEuWE9NLklRX0NMT1NFUFJJQ0VfQURKLjcvMy8yMDI1AQAAAEIzBgACAAAACjExMC4yMDE2NzEAf3+yYT0l3gh/f7JhPSXeCCNDSVEuWE9NLklRX0NMT1NFUFJJQ0VfQURKLjgvMTgvMjAyMwEAAABCMwYAAgAAAAoxMDEuNzEyOTY1AH9/smE9Jd4If3+yYT0l3ggjQ0lRLlhPTS5JUV9DTE9TRVBSSUNFX0FESi4zLzI4LzIwMjQBAAAAQjMGAAIAAAAJMTA5LjQzMzk3AH9/smE9Jd4If3+yYT0l3ggjQ0lRLlhPTS5JUV9DTE9TRVBSSUNFX0FESi42LzEzLzIwMjUBAAAAQjMGAAIAAAAKMTEwLjEyMzA5NgB/f7JhPSXeCH9/smE9Jd4II0NJUS5YT00uSVFfQ0xPU0VQUklDRV9BREouMTAvMS8yMDIxAQAAAEIzBgACAAAACTUyLjE1OTg5MwB/f7JhPSXeCH9/smE9Jd4II0NJUS5YT00uSVFfQ0xPU0VQUklDRV9BREouNS8xMy8yMDIyAQAAAEIzBgACAAAA</t>
  </si>
  <si>
    <t>CTc4Ljc0NTEwNAB/f7JhPSXeCH9/smE9Jd4IJENJUS5YT00uSVFfQ0xPU0VQUklDRV9BREouMTIvMjMvMjAyMgEAAABCMwYAAgAAAAk5OC4wMjc2MDgAf3+yYT0l3gh/f7JhPSXeCCRDSVEuWE9NLklRX0NMT1NFUFJJQ0VfQURKLjEwLzE4LzIwMjQBAAAAQjMGAAIAAAAKMTE0LjgxNzkyOQB/f7JhPSXeCH9/smE9Jd4II0NJUS5YT00uSVFfQ0xPU0VQUklDRV9BREouNi8yMS8yMDI0AQAAAEIzBgACAAAACjEwNS4xMjE3OTgAf3+yYT0l3gh/f7JhPSXeCCNDSVEuWE9NLklRX0NMT1NFUFJJQ0VfQURKLjMvMTIvMjAyMQEAAABCMwYAAgAAAAk1MS41MDg4MzkAf3+yYT0l3gh/f7JhPSXeCCRDSVEuWE9NLklRX0NMT1NFUFJJQ0VfQURKLjEwLzIyLzIwMjEBAAAAQjMGAAIAAAAINTQuMDM0NjcAf3+yYT0l3gh/f7JhPSXeCCJDSVEuWE9NLklRX0NMT1NFUFJJQ0VfQURKLjYvMy8yMDIyAQAAAEIzBgACAAAACTg3LjgxMDYyOAB/f7JhPSXeCH9/smE9Jd4II0NJUS5YT00uSVFfQ0xPU0VQUklDRV9BREouMS8xMy8yMDIzAQAAAEIzBgACAAAACjEwMi4wNTk0NzYAf3+yYT0l3gh/f7JhPSXeCCNDSVEuWE9NLklRX0NMT1NFUFJJQ0VfQURKLjgvMjUvMjAyMwEAAABCMwYAAgAAAAoxMDAuMDU4NDE5AH9/smE9Jd4If3+yYT0l3ggiQ0lRLlhPTS5JUV9DTE9TRVBSSUNFX0FESi40LzUvMjAyNAEAAABCMwYAAgAAAAox</t>
  </si>
  <si>
    <t>MTQuMjYzNjAxAH9/smE9Jd4If3+yYT0l3ggkQ0lRLlhPTS5JUV9DTE9TRVBSSUNFX0FESi4xMS8xNS8yMDI0AQAAAEIzBgACAAAACjExNS4wODYxODQAf3+yYT0l3gh/f7JhPSXeCCNDSVEuWE9NLklRX0NMT1NFUFJJQ0VfQURKLjYvMjcvMjAyNQEAAABCMwYAAgAAAAoxMDcuNDMxODk3AH9/smE9Jd4If3+yYT0l3ggjQ0lRLlhPTS5JUV9DTE9TRVBSSUNFX0FESi41LzI3LzIwMjIBAAAAQjMGAAIAAAAJODYuNDgxMzcyAH9/smE9Jd4If3+yYT0l3ggiQ0lRLlhPTS5JUV9DTE9TRVBSSUNFX0FESi4xLzYvMjAyMwEAAABCMwYAAgAAAAk5OS42OTYyNzgAf3+yYT0l3gh/f7JhPSXeCCNDSVEuWE9NLklRX0NMT1NFUFJJQ0VfQURKLjExLzgvMjAyNAEAAABCMwYAAgAAAAoxMTUuODcwMzM5AH9/smE9Jd4If3+yYT0l3ggjQ0lRLlhPTS5JUV9DTE9TRVBSSUNFX0FESi42LzIwLzIwMjUBAAAAQjMGAAIAAAAKMTEyLjY1NzE0NQB/f7JhPSXeCH9/smE9Jd4II0NJUS5YT00uSVFfQ0xPU0VQUklDRV9BREouMTEvMS8yMDI0AQAAAEIzBgACAAAACjEwOS45NzY4NDMAf3+yYT0l3gh/f7JhPSXeCCJDSVEuWE9NLklRX0NMT1NFUFJJQ0VfQURKLjgvNC8yMDIzAQAAAEIzBgACAAAACDk4LjQ4MzkxAH9/smE9Jd4If3+yYT0l3ggiQ0lRLlhPTS5JUV9DTE9TRVBSSUNFX0FESi42LzYvMjAyNQEAAABCMwYAAgAAAAoxMDIu</t>
  </si>
  <si>
    <t>NDEyOTA4AH9/smE9Jd4If3+yYT0l3ggjQ0lRLlhPTS5JUV9DTE9TRVBSSUNFX0FESi43LzI4LzIwMjMBAAAAQjMGAAIAAAAJOTUuNDk1MTA0AH9/smE9Jd4If3+yYT0l3ggjQ0lRLlhPTS5JUV9DTE9TRVBSSUNFX0FESi41LzMwLzIwMjUBAAAAQjMGAAIAAAAKMTAwLjQ3Nzk5NAB/f7JhPSXeCH9/smE9Jd4II0NJUS5YT00uSVFfQ0xPU0VQUklDRV9BREouMS8yNC8yMDI1AQAAAEIzBgACAAAACjEwNC44MTMyMTYAf3+yYT0l3gh/f7JhPSXeCCJDSVEuWE9NLklRX0NMT1NFUFJJQ0VfQURKLjMvNS8yMDIxAQAAAEIzBgACAAAACTUwLjY0NDQwMQB/f7JhPSXeCH9/smE9Jd4IJENJUS5YT00uSVFfQ0xPU0VQUklDRV9BREouMTAvMTUvMjAyMQEAAABCMwYAAgAAAAk1My41ODA5NTcAf3+yYT0l3gh/f7JhPSXeCCNDSVEuWE9NLklRX0NMT1NFUFJJQ0VfQURKLjIvMjYvMjAyMQEAAABCMwYAAgAAAAk0NS4xOTE3OTUAf3+yYT0l3gh/f7JhPSXeCCNDSVEuWE9NLklRX0NMT1NFUFJJQ0VfQURKLjEwLzgvMjAyMQEAAABCMwYAAgAAAAk1My4yMjk5NzEAf3+yYT0l3gh/f7JhPSXeCCNDSVEuWE9NLklRX0NMT1NFUFJJQ0VfQURKLjUvMjAvMjAyMgEAAABCMwYAAgAAAAk4MS40MDM2MTUAf3+yYT0l3gh/f7JhPSXeCCRDSVEuWE9NLklRX0NMT1NFUFJJQ0VfQURKLjEyLzMwLzIwMjIBAAAAQjMGAAIAAAAJOTkuNDg4</t>
  </si>
  <si>
    <t>ODIyAH9/smE9Jd4If3+yYT0l3ggjQ0lRLlhPTS5JUV9DTE9TRVBSSUNFX0FESi44LzExLzIwMjMBAAAAQjMGAAIAAAAKMTAyLjUyNzA0OQB/f7JhPSXeCH9/smE9Jd4II0NJUS5YT00uSVFfQ0xPU0VQUklDRV9BREouMy8yMi8yMDI0AQAAAEIzBgACAAAACjEwNi44NDQ5ODcAf3+yYT0l3gh/f7JhPSXeCCNDSVEuWE9NLklRX0NMT1NFUFJJQ0VfQURKLjIvMTkvMjAyMQEAAABCMwYAAgAAAAk0My41Mjk0MTUAf3+yYT0l3gh/f7JhPSXeCCNDSVEuWE9NLklRX0NMT1NFUFJJQ0VfQURKLjIvMTIvMjAyMQEAAABCMwYAAgAAAAk0MS45OTE3MTQAf3+yYT0l3gh/f7JhPSXeCCNDSVEuWE9NLklRX0NMT1NFUFJJQ0VfQURKLjUvMjgvMjAyMQEAAABCMwYAAgAAAAk0OS4yMjMzNDMAf3+yYT0l3gh/f7JhPSXeCCNDSVEuWE9NLklRX0NMT1NFUFJJQ0VfQURKLjUvMjEvMjAyMQEAAABCMwYAAgAAAAk0OS42ODcxNTgAf3+yYT0l3gh/f7JhPSXeCCRDSVEuWE9NLklRX0NMT1NFUFJJQ0VfQURKLjEyLzMxLzIwMjEBAAAAQjMGAAIAAAAJNTMuMDg2NDQ5AH9/smE9Jd4If3+yYT0l3ggjQ0lRLlhPTS5JUV9DTE9TRVBSSUNFX0FESi44LzEyLzIwMjIBAAAAQjMGAAIAAAAJODQuMTA5MzgzAH9/smE9Jd4If3+yYT0l3ggjQ0lRLlhPTS5JUV9DTE9TRVBSSUNFX0FESi41LzE0LzIwMjEBAAAAQjMGAAIAAAAINTEuMjQ3MjYA</t>
  </si>
  <si>
    <t>f3+yYT0l3gh/f7JhPSXeCCRDSVEuWE9NLklRX0NMT1NFUFJJQ0VfQURKLjEyLzIzLzIwMjEBAAAAQjMGAAIAAAAJNTIuOTM4OTYyAH9/smE9Jd4If3+yYT0l3ggiQ0lRLlhPTS5JUV9DTE9TRVBSSUNFX0FESi44LzUvMjAyMgEAAABCMwYAAgAAAAk3OC4zODE3NzQAf3+yYT0l3gh/f7JhPSXeCCNDSVEuWE9NLklRX0NMT1NFUFJJQ0VfQURKLjMvMTcvMjAyMwEAAABCMwYAAgAAAAk5MC43NDcwMjgAf3+yYT0l3gh/f7JhPSXeCCRDSVEuWE9NLklRX0NMT1NFUFJJQ0VfQURKLjEwLzI3LzIwMjMBAAAAQjMGAAIAAAAJOTcuNTYyNzM2AH9/smE9Jd4If3+yYT0l3ggiQ0lRLlhPTS5JUV9DTE9TRVBSSUNFX0FESi42LzcvMjAyNAEAAABCMwYAAgAAAAoxMDcuMDEwNDk4AH9/smE9Jd4If3+yYT0l3ggjQ0lRLlhPTS5JUV9DTE9TRVBSSUNFX0FESi4xLzE3LzIwMjUBAAAAQjMGAAIAAAAKMTA4LjM0MzY0NAB/f7JhPSXeCH9/smE9Jd4II0NJUS5YT00uSVFfQ0xPU0VQUklDRV9BREouOC8yOS8yMDI1AQAAAEIzBgACAAAACjExMy4yOTkwMTgAeViyYT0l3gh5WLJhPSXeCCRDSVEuWE9NLklRX0NMT1NFUFJJQ0VfQURKLjEwLzEzLzIwMjMBAAAAQjMGAAIAAAAKMTAxLjU1NTgyOQB/f7JhPSXeCH9/smE9Jd4II0NJUS5YT00uSVFfQ0xPU0VQUklDRV9BREouNS8yNC8yMDI0AQAAAEIzBgACAAAACjEwNy42NDYzOTEA</t>
  </si>
  <si>
    <t>f3+yYT0l3gh/f7JhPSXeCCNDSVEuWE9NLklRX0NMT1NFUFJJQ0VfQURKLjgvMTUvMjAyNQEAAABCMwYAAgAAAAkxMDUuNTY2NjUAeViyYT0l3gh5WLJhPSXeCCNDSVEuWE9NLklRX0NMT1NFUFJJQ0VfQURKLjEyLzMvMjAyMQEAAABCMwYAAgAAAAk1Mi44MjYxNzkAf3+yYT0l3gh/f7JhPSXeCCNDSVEuWE9NLklRX0NMT1NFUFJJQ0VfQURKLjcvMTUvMjAyMgEAAABCMwYAAgAAAAk3NC45MTY4NDgAf3+yYT0l3gh/f7JhPSXeCCNDSVEuWE9NLklRX0NMT1NFUFJJQ0VfQURKLjUvMTcvMjAyNAEAAABCMwYAAgAAAAoxMTMuNTQ5NzY0AH9/smE9Jd4If3+yYT0l3ggiQ0lRLlhPTS5JUV9DTE9TRVBSSUNFX0FESi44LzgvMjAyNQEAAABCMwYAAgAAAAoxMDQuODk3ODQ4AHlYsmE9Jd4IeViyYT0l3ggkQ0lRLlhPTS5JUV9DTE9TRVBSSUNFX0FESi4xMS8yNi8yMDIxAQAAAEIzBgACAAAACTUzLjEzODUwMwB/f7JhPSXeCH9/smE9Jd4II0NJUS5YT00uSVFfQ0xPU0VQUklDRV9BREouNi8yOC8yMDI0AQAAAEIzBgACAAAACjEwOS4yNTk4NTMAf3+yYT0l3gh/f7JhPSXeCCJDSVEuWE9NLklRX0NMT1NFUFJJQ0VfQURKLjIvNy8yMDI1AQAAAEIzBgACAAAACjEwNS4wMzUwNzMAf3+yYT0l3gh/f7JhPSXeCCNDSVEuWE9NLklRX0NMT1NFUFJJQ0VfQURKLjcvMjEvMjAyMwEAAABCMwYAAgAAAAk5NS4yNDc1NjUAf3+y</t>
  </si>
  <si>
    <t>YT0l3gh/f7JhPSXeCCNDSVEuWE9NLklRX0NMT1NFUFJJQ0VfQURKLjkvMTAvMjAyMQEAAABCMwYAAgAAAAk0Ni4yMTAyNTgAf3+yYT0l3gh/f7JhPSXeCCNDSVEuWE9NLklRX0NMT1NFUFJJQ0VfQURKLjQvMjIvMjAyMgEAAABCMwYAAgAAAAk3NC42NzQ3NzQAf3+yYT0l3gh/f7JhPSXeCCNDSVEuWE9NLklRX0NMT1NFUFJJQ0VfQURKLjQvMTkvMjAyNAEAAABCMwYAAgAAAAoxMTIuODYwODQyAH9/smE9Jd4If3+yYT0l3ggjQ0lRLlhPTS5JUV9DTE9TRVBSSUNFX0FESi4zLzE1LzIwMjQBAAAAQjMGAAIAAAAKMTA0Ljc1NDk3MQB/f7JhPSXeCH9/smE9Jd4IJENJUS5YT00uSVFfQ0xPU0VQUklDRV9BREouMTEvMTAvMjAyMwEAAABCMwYAAgAAAAk5NS44OTg5NDcAf3+yYT0l3gh/f7JhPSXeCCNDSVEuWE9NLklRX0NMT1NFUFJJQ0VfQURKLjMvMjQvMjAyMwEAAABCMwYAAgAAAAg5NC4xMDA5NgB/f7JhPSXeCH9/smE9Jd4IIkNJUS5YT00uSVFfQ0xPU0VQUklDRV9BREouNS83LzIwMjEBAAAAQjMGAAIAAAAJNTEuODkxMTg2AH9/smE9Jd4If3+yYT0l3ggkQ0lRLlhPTS5JUV9DTE9TRVBSSUNFX0FESi4xMi8xNy8yMDIxAQAAAEIzBgACAAAACTUyLjA4MDA3MQB/f7JhPSXeCH9/smE9Jd4II0NJUS5YT00uSVFfQ0xPU0VQUklDRV9BREouNy8yOS8yMDIyAQAAAEIzBgACAAAACTg1Ljg5NjQ5OQB/f7JhPSXe</t>
  </si>
  <si>
    <t>CH9/smE9Jd4II0NJUS5YT00uSVFfQ0xPU0VQUklDRV9BREouMy8xMC8yMDIzAQAAAEIzBgACAAAACTk3Ljk2Mzg4OQB/f7JhPSXeCH9/smE9Jd4IJENJUS5YT00uSVFfQ0xPU0VQUklDRV9BREouMTAvMjAvMjAyMwEAAABCMwYAAgAAAAoxMDIuNjc0MjY1AH9/smE9Jd4If3+yYT0l3ggjQ0lRLlhPTS5JUV9DTE9TRVBSSUNFX0FESi41LzMxLzIwMjQBAAAAQjMGAAIAAAAKMTExLjI5MDkxNwB/f7JhPSXeCH9/smE9Jd4II0NJUS5YT00uSVFfQ0xPU0VQUklDRV9BREouMS8xMC8yMDI1AQAAAEIzBgACAAAACjEwMi43NjgyNjgAf3+yYT0l3gh/f7JhPSXeCCNDSVEuWE9NLklRX0NMT1NFUFJJQ0VfQURKLjgvMjIvMjAyNQEAAABCMwYAAgAAAAoxMTAuMzE1MTE3AHlYsmE9Jd4IeViyYT0l3ggkQ0lRLlhPTS5JUV9DTE9TRVBSSUNFX0FESi4xMi8xMC8yMDIxAQAAAEIzBgACAAAACTU0LjY2NTQyMgB/f7JhPSXeCH9/smE9Jd4II0NJUS5YT00uSVFfQ0xPU0VQUklDRV9BREouNy8yMi8yMDIyAQAAAEIzBgACAAAACTc3LjE2NzcyMQB/f7JhPSXeCH9/smE9Jd4IIkNJUS5YT00uSVFfQ0xPU0VQUklDRV9BREouMy8zLzIwMjMBAAAAQjMGAAIAAAAJMTAyLjUzNTc4AH9/smE9Jd4If3+yYT0l3ggiQ0lRLlhPTS5JUV9DTE9TRVBSSUNFX0FESi4xLzMvMjAyNQEAAABCMwYAAgAAAAoxMDQuMDQxNTM3AH9/smE9Jd4I</t>
  </si>
  <si>
    <t>f3+yYT0l3ggjQ0lRLlhPTS5JUV9DTE9TRVBSSUNFX0FESi4yLzI0LzIwMjMBAAAAQjMGAAIAAAAKMTAwLjY2MzM5NQB/f7JhPSXeCH9/smE9Jd4II0NJUS5YT00uSVFfQ0xPU0VQUklDRV9BREouMTAvNi8yMDIzAQAAAEIzBgACAAAACTk5LjA2MDE0NgB/f7JhPSXeCH9/smE9Jd4IJENJUS5YT00uSVFfQ0xPU0VQUklDRV9BREouMTIvMjcvMjAyNAEAAABCMwYAAgAAAAoxMDIuNzEwMzkyAH9/smE9Jd4If3+yYT0l3ggiQ0lRLlhPTS5JUV9DTE9TRVBSSUNFX0FESi43LzgvMjAyMgEAAABCMwYAAgAAAAg3Ni4yODE1NQB/f7JhPSXeCH9/smE9Jd4II0NJUS5YT00uSVFfQ0xPU0VQUklDRV9BREouMi8xNy8yMDIzAQAAAEIzBgACAAAACjEwMS4xNDUxMjUAf3+yYT0l3gh/f7JhPSXeCCNDSVEuWE9NLklRX0NMT1NFUFJJQ0VfQURKLjkvMjkvMjAyMwEAAABCMwYAAgAAAAoxMDguNjgyMzkyAH9/smE9Jd4If3+yYT0l3ggjQ0lRLlhPTS5JUV9DTE9TRVBSSUNFX0FESi41LzEwLzIwMjQBAAAAQjMGAAIAAAAKMTExLjA1MzI2MQB/f7JhPSXeCH9/smE9Jd4IJENJUS5YT00uSVFfQ0xPU0VQUklDRV9BREouMTIvMjAvMjAyNAEAAABCMwYAAgAAAAoxMDIuMTIxOTg3AH9/smE9Jd4If3+yYT0l3ggiQ0lRLlhPTS5JUV9DTE9TRVBSSUNFX0FESi44LzEvMjAyNQEAAABCMwYAAgAAAAoxMDcuNjg3MjY2AH9/smE9Jd4I</t>
  </si>
  <si>
    <t>f3+yYT0l3ggkQ0lRLlhPTS5JUV9DTE9TRVBSSUNFX0FESi4xMC8yNC8yMDI1AQAAAEIzBgACAAAACjExNC4zODk0ODEAeViyYT0l3gh5WLJhPSXeCCNDSVEuWE9NLklRX0NMT1NFUFJJQ0VfQURKLjkvMTcvMjAyMQEAAABCMwYAAgAAAAk0Ny4yMjA0MTIAf3+yYT0l3gh/f7JhPSXeCCRDSVEuWE9NLklRX0NMT1NFUFJJQ0VfQURKLjEwLzExLzIwMjQBAAAAQjMGAAIAAAAKMTE4LjI2MjE3OQB/f7JhPSXeCH9/smE9Jd4II0NJUS5YT00uSVFfQ0xPU0VQUklDRV9BREouNy8xNC8yMDIzAQAAAEIzBgACAAAACDkyLjU0Mjk3AH9/smE9Jd4If3+yYT0l3ggjQ0lRLlhPTS5JUV9DTE9TRVBSSUNFX0FESi40LzE0LzIwMjIBAAAAQjMGAAIAAAAJNzcuMDQzMTc0AH9/smE9Jd4If3+yYT0l3ggiQ0lRLlhPTS5JUV9DTE9TRVBSSUNFX0FESi43LzcvMjAyMwEAAABCMwYAAgAAAAk5NC41NzgyOTIAf3+yYT0l3gh/f7JhPSXeCCNDSVEuWE9NLklRX0NMT1NFUFJJQ0VfQURKLjIvMTYvMjAyNAEAAABCMwYAAgAAAAg5Ny42NTY0NQB/f7JhPSXeCH9/smE9Jd4IIkNJUS5YT00uSVFfQ0xPU0VQUklDRV9BREouNS85LzIwMjUBAAAAQjMGAAIAAAAKMTA0LjQzNjg4NAB/f7JhPSXeCH9/smE9Jd4IJENJUS5YT00uSVFfQ0xPU0VQUklDRV9BREouMTAvMjUvMjAyNAEAAABCMwYAAgAAAAoxMTQuMzIwNDI2AH9/smE9Jd4If3+y</t>
  </si>
  <si>
    <t>YT0l3ggiQ0lRLlhPTS5JUV9DTE9TRVBSSUNFX0FESi41LzYvMjAyMgEAAABCMwYAAgAAAAk4MC40MjkxMDkAf3+yYT0l3gh/f7JhPSXeCCJDSVEuWE9NLklRX0NMT1NFUFJJQ0VfQURKLjEvNy8yMDIyAQAAAEIzBgACAAAACTU5Ljc1ODA0MgB/f7JhPSXeCH9/smE9Jd4II0NJUS5YT00uSVFfQ0xPU0VQUklDRV9BREouMTEvMy8yMDIzAQAAAEIzBgACAAAACTk5LjYyMzk4NgB/f7JhPSXeCH9/smE9Jd4II0NJUS5YT00uSVFfQ0xPU0VQUklDRV9BREouNC8zMC8yMDIxAQAAAEIzBgACAAAACDQ3LjU3NzMxAH9/smE9Jd4If3+yYT0l3ggjQ0lRLlhPTS5JUV9DTE9TRVBSSUNFX0FESi41LzIzLzIwMjUBAAAAQjMGAAIAAAAKMTAxLjE5NDk5MwB/f7JhPSXeCH9/smE9Jd4II0NJUS5YT00uSVFfQ0xPU0VQUklDRV9BREouMTAvNC8yMDI0AQAAAEIzBgACAAAACjExOS40MjkzOTgAf3+yYT0l3gh/f7JhPSXeCCNDSVEuWE9NLklRX0NMT1NFUFJJQ0VfQURKLjUvMTYvMjAyNQEAAABCMwYAAgAAAAoxMDYuMjYzMDkxAH9/smE9Jd4If3+yYT0l3ggkQ0lRLlhPTS5JUV9DTE9TRVBSSUNFX0FESi4xMS8yNS8yMDIyAQAAAEIzBgACAAAACjEwMi4xMTM1OTUAf3+yYT0l3gh/f7JhPSXeCCRDSVEuWE9NLklRX0NMT1NFUFJJQ0VfQURKLjExLzI5LzIwMjQBAAAAQjMGAAIAAAAKMTEzLjc4Mzk3NwB/f7JhPSXeCH9/smE9</t>
  </si>
  <si>
    <t>Jd4II0NJUS5YT00uSVFfQ0xPU0VQUklDRV9BREouOS8yNC8yMDIxAQAAAEIzBgACAAAACTQ5LjMwMDY0NAB/f7JhPSXeCH9/smE9Jd4IIkNJUS5YT00uSVFfQ0xPU0VQUklDRV9BREouMy84LzIwMjQBAAAAQjMGAAIAAAAKMTAyLjAzNDE4NQB/f7JhPSXeCH9/smE9Jd4II0NJUS5YT00uSVFfQ0xPU0VQUklDRV9BREouNi8xNC8yMDI0AQAAAEIzBgACAAAACjEwMy41NTU3OTEAf3+yYT0l3gh/f7JhPSXeCCNDSVEuWE9NLklRX0NMT1NFUFJJQ0VfQURKLjQvMjMvMjAyMQEAAABCMwYAAgAAAAk0Ni4xODkyMjMAf3+yYT0l3gh/f7JhPSXeCCNDSVEuWE9NLklRX0NMT1NFUFJJQ0VfQURKLjQvMTYvMjAyMQEAAABCMwYAAgAAAAg0Ny4wOTUyMgB/f7JhPSXeCH9/smE9Jd4IIkNJUS5YT00uSVFfQ0xPU0VQUklDRV9BREouNC85LzIwMjEBAAAAQjMGAAIAAAAINDYuNDM4NTgAf3+yYT0l3gh/f7JhPSXeCCRDSVEuWE9NLklRX0NMT1NFUFJJQ0VfQURKLjExLzE5LzIwMjEBAAAAQjMGAAIAAAAJNTIuNjM1MzE0AH9/smE9Jd4If3+yYT0l3ggiQ0lRLlhPTS5JUV9DTE9TRVBSSUNFX0FESi43LzEvMjAyMgEAAABCMwYAAgAAAAk3Ny41ODQyMjEAf3+yYT0l3gh/f7JhPSXeCCNDSVEuWE9NLklRX0NMT1NFUFJJQ0VfQURKLjIvMTAvMjAyMwEAAABCMwYAAgAAAAoxMDcuNDg5NDE5AH9/smE9Jd4If3+yYT0l3ggjQ0lR</t>
  </si>
  <si>
    <t>LlhPTS5JUV9DTE9TRVBSSUNFX0FESi45LzIyLzIwMjMBAAAAQjMGAAIAAAAKMTA2LjI0MjE2OAB/f7JhPSXeCH9/smE9Jd4IIkNJUS5YT00uSVFfQ0xPU0VQUklDRV9BREouNS8zLzIwMjQBAAAAQjMGAAIAAAAKMTA5LjIwODAyMgB/f7JhPSXeCH9/smE9Jd4IJENJUS5YT00uSVFfQ0xPU0VQUklDRV9BREouMTIvMTMvMjAyNAEAAABCMwYAAgAAAAoxMDYuOTE2MDM5AH9/smE9Jd4If3+yYT0l3ggjQ0lRLlhPTS5JUV9DTE9TRVBSSUNFX0FESi43LzI1LzIwMjUBAAAAQjMGAAIAAAAJMTA4LjQzMzczAH9/smE9Jd4If3+yYT0l3ggjQ0lRLlhPTS5JUV9DTE9TRVBSSUNFX0FESi41LzEyLzIwMjMBAAAAQjMGAAIAAAAIOTYuMTQ2MDQAf3+yYT0l3gh/f7JhPSXeCCNDSVEuWE9NLklRX0NMT1NFUFJJQ0VfQURKLjIvMjMvMjAyNAEAAABCMwYAAgAAAAk5Ny43NjAwMDkAf3+yYT0l3gh/f7JhPSXeCCJDSVEuWE9NLklRX0NMT1NFUFJJQ0VfQURKLjkvMy8yMDIxAQAAAEIzBgACAAAACTQ2Ljk3MjE1NAB/f7JhPSXeCH9/smE9Jd4II0NJUS5YT00uSVFfQ0xPU0VQUklDRV9BREouMy8zMS8yMDIzAQAAAEIzBgACAAAACTk5LjY3MjY2OAB/f7JhPSXeCH9/smE9Jd4II0NJUS5YT00uSVFfQ0xPU0VQUklDRV9BREouMS8zMS8yMDI1AQAAAEIzBgACAAAACjEwMy4wNDgwMDEAf3+yYT0l3gh/f7JhPSXeCCNDSVEuWE9N</t>
  </si>
  <si>
    <t>LklRX0NMT1NFUFJJQ0VfQURKLjcvMjMvMjAyMQEAAABCMwYAAgAAAAk0OC4xMDE3NTYAf3+yYT0l3gh/f7JhPSXeCCJDSVEuWE9NLklRX0NMT1NFUFJJQ0VfQURKLjMvNC8yMDIyAQAAAEIzBgACAAAACTczLjc2MjUwMQB/f7JhPSXeCH9/smE9Jd4IJENJUS5YT00uSVFfQ0xPU0VQUklDRV9BREouMTAvMTQvMjAyMgEAAABCMwYAAgAAAAk4OC43NTMyOTUAf3+yYT0l3gh/f7JhPSXeCCNDSVEuWE9NLklRX0NMT1NFUFJJQ0VfQURKLjUvMjYvMjAyMwEAAABCMwYAAgAAAAk5Ni4yMzc3MjEAf3+yYT0l3gh/f7JhPSXeCCJDSVEuWE9NLklRX0NMT1NFUFJJQ0VfQURKLjEvNS8yMDI0AQAAAEIzBgACAAAACTk1LjczMTE2MQB/f7JhPSXeCH9/smE9Jd4II0NJUS5YT00uSVFfQ0xPU0VQUklDRV9BREouOC8xNi8yMDI0AQAAAEIzBgACAAAACjExMy4wNTc1MzQAf3+yYT0l3gh/f7JhPSXeCCNDSVEuWE9NLklRX0NMT1NFUFJJQ0VfQURKLjMvMjgvMjAyNQEAAABCMwYAAgAAAAoxMTQuNTc3ODk5AH9/smE9Jd4If3+yYT0l3ggjQ0lRLlhPTS5JUV9DTE9TRVBSSUNFX0FESi4xMS83LzIwMjUBAAAAQjMGAAIAAAAKMTE2LjIwMzYxMwB5WLJhPSXeCHlYsmE9Jd4IJENJUS5YT00uSVFfQ0xPU0VQUklDRV9BREouMTIvMjIvMjAyMwEAAABCMwYAAgAAAAg5NS4wNTk1NgB/f7JhPSXeCH9/smE9Jd4II0NJUS5YT00uSVFf</t>
  </si>
  <si>
    <t>Q0xPU0VQUklDRV9BREouOS8xMi8yMDI1AQAAAEIzBgACAAAACjExMS4xODc0ODcAeViyYT0l3gh5WLJhPSXeCCNDSVEuWE9NLklRX0NMT1NFUFJJQ0VfQURKLjcvMTYvMjAyMQEAAABCMwYAAgAAAAg0OC4zMzc4OAB/f7JhPSXeCH9/smE9Jd4II0NJUS5YT00uSVFfQ0xPU0VQUklDRV9BREouMi8yNS8yMDIyAQAAAEIzBgACAAAACTY4LjI4MDA5NAB/f7JhPSXeCH9/smE9Jd4II0NJUS5YT00uSVFfQ0xPU0VQUklDRV9BREouMTAvNy8yMDIyAQAAAEIzBgACAAAACTkwLjM5OTY5MQB/f7JhPSXeCH9/smE9Jd4II0NJUS5YT00uSVFfQ0xPU0VQUklDRV9BREouNS8xOS8yMDIzAQAAAEIzBgACAAAACTk3LjQyMDQwOAB/f7JhPSXeCH9/smE9Jd4IJENJUS5YT00uSVFfQ0xPU0VQUklDRV9BREouMTIvMjkvMjAyMwEAAABCMwYAAgAAAAk5My4yNTkyOTYAf3+yYT0l3gh/f7JhPSXeCCJDSVEuWE9NLklRX0NMT1NFUFJJQ0VfQURKLjgvOS8yMDI0AQAAAEIzBgACAAAACjExMi43OTk5NzkAf3+yYT0l3gh/f7JhPSXeCCNDSVEuWE9NLklRX0NMT1NFUFJJQ0VfQURKLjMvMjEvMjAyNQEAAABCMwYAAgAAAAoxMTIuNDA3NjA1AH9/smE9Jd4If3+yYT0l3ggkQ0lRLlhPTS5JUV9DTE9TRVBSSUNFX0FESi4xMC8zMS8yMDI1AQAAAEIzBgACAAAACjExMy4zNjg0MTEAeViyYT0l3gh5WLJhPSXeCCNDSVEuWE9NLklRX0NM</t>
  </si>
  <si>
    <t>T1NFUFJJQ0VfQURKLjkvMzAvMjAyMgEAAABCMwYAAgAAAAc3OC4xMjMzAH9/smE9Jd4If3+yYT0l3ggjQ0lRLlhPTS5JUV9DTE9TRVBSSUNFX0FESi45LzE5LzIwMjUBAAAAQjMGAAIAAAAKMTExLjg0MTc2NAB5WLJhPSXeCHlYsmE9Jd4II0NJUS5YT00uSVFfQ0xPU0VQUklDRV9BREouNC8yOS8yMDIyAQAAAEIzBgACAAAACTc0Ljc4MDAzNgB/f7JhPSXeCH9/smE9Jd4II0NJUS5YT00uSVFfQ0xPU0VQUklDRV9BREouMTIvMi8yMDIyAQAAAEIzBgACAAAACTk5LjA5MTk0OQB/f7JhPSXeCH9/smE9Jd4IIkNJUS5YT00uSVFfQ0xPU0VQUklDRV9BREouNy85LzIwMjEBAAAAQjMGAAIAAAAJNTEuNjM1MTc3AH9/smE9Jd4If3+yYT0l3ggjQ0lRLlhPTS5JUV9DTE9TRVBSSUNFX0FESi4yLzE4LzIwMjIBAAAAQjMGAAIAAAAJNjcuODU5MDQ1AH9/smE9Jd4If3+yYT0l3ggiQ0lRLlhPTS5JUV9DTE9TRVBSSUNFX0FESi44LzIvMjAyNAEAAABCMwYAAgAAAAoxMTAuOTMwMjYxAH9/smE9Jd4If3+yYT0l3ggjQ0lRLlhPTS5JUV9DTE9TRVBSSUNFX0FESi4zLzE0LzIwMjUBAAAAQjMGAAIAAAAKMTA4LjkwMzk5MQB/f7JhPSXeCH9/smE9Jd4II0NJUS5YT00uSVFfQ0xPU0VQUklDRV9BREouOS8yNy8yMDI0AQAAAEIzBgACAAAACjExMC44MDkyMDMAf3+yYT0l3gh/f7JhPSXeCCFDSVEuQlAuSVFfQ0xPU0VQUklD</t>
  </si>
  <si>
    <t>RV9BREouNS81LzIwMjMBAAAA4gQGAAIAAAAJMzIuMDgxNDA1AG4xsmE9Jd4IbjGyYT0l3ggjQ0lRLkRWTi5JUV9DTE9TRVBSSUNFX0FESi4xMS83LzIwMjUBAAAADhEEAAIAAAAEMzMuNwBVCrJhPSXeCFUKsmE9Jd4IJENJUS5EVk4uSVFfQ0xPU0VQUklDRV9BREouMTAvMzEvMjAyNQEAAAAOEQQAAgAAAAUzMi40OQBVCrJhPSXeCFUKsmE9Jd4IJENJUS5EVk4uSVFfQ0xPU0VQUklDRV9BREouMTAvMjQvMjAyNQEAAAAOEQQAAgAAAAUzMi45NwBVCrJhPSXeCFUKsmE9Jd4IJENJUS5EVk4uSVFfQ0xPU0VQUklDRV9BREouMTAvMTcvMjAyNQEAAAAOEQQAAgAAAAUzMS43NABVCrJhPSXeCFUKsmE9Jd4IJENJUS5EVk4uSVFfQ0xPU0VQUklDRV9BREouMTAvMTAvMjAyNQEAAAAOEQQAAgAAAAQzMi41AFUKsmE9Jd4IVQqyYT0l3ggjQ0lRLkRWTi5JUV9DTE9TRVBSSUNFX0FESi4xMC8zLzIwMjUBAAAADhEEAAIAAAAFMzQuNTYAVQqyYT0l3ghVCrJhPSXeCCNDSVEuRFZOLklRX0NMT1NFUFJJQ0VfQURKLjkvMjYvMjAyNQEAAAAOEQQAAgAAAAUzNi45OQBVCrJhPSXeCFUKsmE9Jd4II0NJUS5EVk4uSVFfQ0xPU0VQUklDRV9BREouOS8xOS8yMDI1AQAAAA4RBAACAAAABTMzLjk2AFUKsmE9Jd4IVQqyYT0l3ggjQ0lRLkRWTi5JUV9DTE9TRVBSSUNFX0FESi45LzEyLzIwMjUBAAAADhEEAAIAAAAFMzQuNTMAVQqy</t>
  </si>
  <si>
    <t>YT0l3ghVCrJhPSXeCCJDSVEuRFZOLklRX0NMT1NFUFJJQ0VfQURKLjkvNS8yMDI1AQAAAA4RBAACAAAACTM0LjUyMDA2OQBVCrJhPSXeCFUKsmE9Jd4II0NJUS5EVk4uSVFfQ0xPU0VQUklDRV9BREouOC8yOS8yMDI1AQAAAA4RBAACAAAACDM1Ljg1MDgyAFUKsmE9Jd4IVQqyYT0l3ggjQ0lRLkRWTi5JUV9DTE9TRVBSSUNFX0FESi44LzIyLzIwMjUBAAAADhEEAAIAAAAJMzQuOTE3MzA4AFUKsmE9Jd4IVQqyYT0l3ggjQ0lRLkRWTi5JUV9DTE9TRVBSSUNFX0FESi44LzE1LzIwMjUBAAAADhEEAAIAAAAJMzMuNDU3NDU1AFUKsmE9Jd4IVQqyYT0l3ggiQ0lRLkRWTi5JUV9DTE9TRVBSSUNFX0FESi44LzgvMjAyNQEAAAAOEQQAAgAAAAkzMy4wNTAyODUAVQqyYT0l3ghVCrJhPSXeCCJDSVEuRFZOLklRX0NMT1NFUFJJQ0VfQURKLjgvMS8yMDI1AQAAAA4RBAACAAAACTMxLjkxODE1NABVCrJhPSXeCFUKsmE9Jd4II0NJUS5EVk4uSVFfQ0xPU0VQUklDRV9BREouNy8yNS8yMDI1AQAAAA4RBAACAAAACTMyLjcxMjYzMgBVCrJhPSXeCFUKsmE9Jd4II0NJUS5EVk4uSVFfQ0xPU0VQUklDRV9BREouNy8xOC8yMDI1AQAAAA4RBAACAAAACTMyLjYyMzI1MwBVCrJhPSXeCFUKsmE9Jd4II0NJUS5EVk4uSVFfQ0xPU0VQUklDRV9BREouNy8xMS8yMDI1AQAAAA4RBAACAAAACTMzLjczNTUyMgBVCrJhPSXeCFUKsmE9</t>
  </si>
  <si>
    <t>Jd4IIkNJUS5EVk4uSVFfQ0xPU0VQUklDRV9BREouNy8zLzIwMjUBAAAADhEEAAIAAAAIMzMuMDAwNjMAVQqyYT0l3ghVCrJhPSXeCCNDSVEuRFZOLklRX0NMT1NFUFJJQ0VfQURKLjYvMjcvMjAyNQEAAAAOEQQAAgAAAAkzMi4wMjczOTQAVQqyYT0l3ghVCrJhPSXeCCNDSVEuRFZOLklRX0NMT1NFUFJJQ0VfQURKLjYvMjAvMjAyNQEAAAAOEQQAAgAAAAkzNC4wNTMzMTMAVQqyYT0l3ghVCrJhPSXeCCNDSVEuRFZOLklRX0NMT1NFUFJJQ0VfQURKLjYvMTMvMjAyNQEAAAAOEQQAAgAAAAkzNC44Njc2NTMAVQqyYT0l3ghVCrJhPSXeCCJDSVEuRFZOLklRX0NMT1NFUFJJQ0VfQURKLjYvNi8yMDI1AQAAAA4RBAACAAAACTMxLjg0MjkzOABVCrJhPSXeCFUKsmE9Jd4II0NJUS5EVk4uSVFfQ0xPU0VQUklDRV9BREouNS8zMC8yMDI1AQAAAA4RBAACAAAACTI5Ljg0MTA0NABVCrJhPSXeCFUKsmE9Jd4II0NJUS5EVk4uSVFfQ0xPU0VQUklDRV9BREouNS8yMy8yMDI1AQAAAA4RBAACAAAACTMwLjcyODU4MwBVCrJhPSXeCFUKsmE9Jd4II0NJUS5EVk4uSVFfQ0xPU0VQUklDRV9BREouNS8xNi8yMDI1AQAAAA4RBAACAAAACTMyLjc5OTUwOABVCrJhPSXeCFUKsmE9Jd4IIkNJUS5EVk4uSVFfQ0xPU0VQUklDRV9BREouNS85LzIwMjUBAAAADhEEAAIAAAAJMzIuMDc5NjE1AFUKsmE9Jd4IVQqyYT0l3ggiQ0lRLkRW</t>
  </si>
  <si>
    <t>Ti5JUV9DTE9TRVBSSUNFX0FESi41LzIvMjAyNQEAAAAOEQQAAgAAAAkzMS4wMDQ3MDYAVQqyYT0l3ghVCrJhPSXeCCNDSVEuRFZOLklRX0NMT1NFUFJJQ0VfQURKLjQvMjUvMjAyNQEAAAAOEQQAAgAAAAkzMC45MTU5NTIAVQqyYT0l3ghVCrJhPSXeCCNDSVEuRFZOLklRX0NMT1NFUFJJQ0VfQURKLjQvMTcvMjAyNQEAAAAOEQQAAgAAAAkyOS44OTAzNTEAVQqyYT0l3ghVCrJhPSXeCCNDSVEuRFZOLklRX0NMT1NFUFJJQ0VfQURKLjQvMTEvMjAyNQEAAAAOEQQAAgAAAAgyNy44MzkxNQBVCrJhPSXeCFUKsmE9Jd4IIkNJUS5EVk4uSVFfQ0xPU0VQUklDRV9BREouNC80LzIwMjUBAAAADhEEAAIAAAAJMjguOTA0MTk3AFUKsmE9Jd4IVQqyYT0l3ggjQ0lRLkRWTi5JUV9DTE9TRVBSSUNFX0FESi4zLzI4LzIwMjUBAAAADhEEAAIAAAAIMzYuMjUxMDUAVQqyYT0l3ghVCrJhPSXeCCNDSVEuRFZOLklRX0NMT1NFUFJJQ0VfQURKLjMvMjEvMjAyNQEAAAAOEQQAAgAAAAkzNS42NDk0OTUAVQqyYT0l3ghVCrJhPSXeCCNDSVEuRFZOLklRX0NMT1NFUFJJQ0VfQURKLjMvMTQvMjAyNQEAAAAOEQQAAgAAAAkzNC4wNzE2NDgAVQqyYT0l3ghVCrJhPSXeCCJDSVEuRFZOLklRX0NMT1NFUFJJQ0VfQURKLjMvNy8yMDI1AQAAAA4RBAACAAAACTMzLjk4NjMxMQBVCrJhPSXeCFUKsmE9Jd4II0NJUS5EVk4uSVFfQ0xPU0VQ</t>
  </si>
  <si>
    <t>UklDRV9BREouMi8yOC8yMDI1AQAAAA4RBAACAAAACTM1LjQ2NDgyOQBVCrJhPSXeCFUKsmE9Jd4II0NJUS5EVk4uSVFfQ0xPU0VQUklDRV9BREouMi8yMS8yMDI1AQAAAA4RBAACAAAACDM2LjcwODM1AFUKsmE9Jd4IVQqyYT0l3ggjQ0lRLkRWTi5JUV9DTE9TRVBSSUNFX0FESi4yLzE0LzIwMjUBAAAADhEEAAIAAAAJMzMuOTE3NzcxAFUKsmE9Jd4IVQqyYT0l3ggiQ0lRLkRWTi5JUV9DTE9TRVBSSUNFX0FESi4yLzcvMjAyNQEAAAAOEQQAAgAAAAkzMi40NTg4MzcAVQqyYT0l3ghVCrJhPSXeCCNDSVEuRFZOLklRX0NMT1NFUFJJQ0VfQURKLjEvMzEvMjAyNQEAAAAOEQQAAgAAAAgzMy4zODkwMwBVCrJhPSXeCFUKsmE9Jd4II0NJUS5EVk4uSVFfQ0xPU0VQUklDRV9BREouMS8yNC8yMDI1AQAAAA4RBAACAAAACTM1LjIxMDI0OQBVCrJhPSXeCFUKsmE9Jd4II0NJUS5EVk4uSVFfQ0xPU0VQUklDRV9BREouMS8xNy8yMDI1AQAAAA4RBAACAAAACTM3LjE1ODc1OQBVCrJhPSXeCFUKsmE9Jd4II0NJUS5EVk4uSVFfQ0xPU0VQUklDRV9BREouMS8xMC8yMDI1AQAAAA4RBAACAAAACTM1LjIzOTYyNABVCrJhPSXeCFUKsmE9Jd4IIkNJUS5EVk4uSVFfQ0xPU0VQUklDRV9BREouMS8zLzIwMjUBAAAADhEEAAIAAAAJMzMuMjIyNTc0AFUKsmE9Jd4IVQqyYT0l3ggkQ0lRLkRWTi5JUV9DTE9TRVBSSUNFX0FESi4x</t>
  </si>
  <si>
    <t>Mi8yNy8yMDI0AQAAAA4RBAACAAAACTMwLjU0OTQ5MwBVCrJhPSXeCFUKsmE9Jd4IJENJUS5EVk4uSVFfQ0xPU0VQUklDRV9BREouMTIvMjAvMjAyNAEAAAAOEQQAAgAAAAkzMC4xMjg0NTkAVQqyYT0l3ghVCrJhPSXeCCRDSVEuRFZOLklRX0NMT1NFUFJJQ0VfQURKLjEyLzEzLzIwMjQBAAAADhEEAAIAAAAJMzMuMTczNjE3AFUKsmE9Jd4IVQqyYT0l3ggjQ0lRLkRWTi5JUV9DTE9TRVBSSUNFX0FESi4xMi82LzIwMjQBAAAADhEEAAIAAAAJMzQuMDM5NjMyAFUKsmE9Jd4IVQqyYT0l3ggkQ0lRLkRWTi5JUV9DTE9TRVBSSUNFX0FESi4xMS8yOS8yMDI0AQAAAA4RBAACAAAACTM2LjkxOTIzNgBVCrJhPSXeCFUKsmE9Jd4IJENJUS5EVk4uSVFfQ0xPU0VQUklDRV9BREouMTEvMjIvMjAyNAEAAAAOEQQAAgAAAAkzOC4zNzg0OTQAVQqyYT0l3ghVCrJhPSXeCCRDSVEuRFZOLklRX0NMT1NFUFJJQ0VfQURKLjExLzE1LzIwMjQBAAAADhEEAAIAAAAJMzcuNDI1MTEyAFUKsmE9Jd4IVQqyYT0l3ggjQ0lRLkRWTi5JUV9DTE9TRVBSSUNFX0FESi4xMS84LzIwMjQBAAAADhEEAAIAAAAJMzcuODE0MjQ3AFUKsmE9Jd4IVQqyYT0l3ggjQ0lRLkRWTi5JUV9DTE9TRVBSSUNFX0FESi4xMS8xLzIwMjQBAAAADhEEAAIAAAAJMzcuMjc5MTg2AFUKsmE9Jd4IVQqyYT0l3ggkQ0lRLkRWTi5JUV9DTE9TRVBSSUNFX0FESi4x</t>
  </si>
  <si>
    <t>MC8yNS8yMDI0AQAAAA4RBAACAAAACTM4LjEyNTU1NgBVCrJhPSXeCFUKsmE9Jd4IJENJUS5EVk4uSVFfQ0xPU0VQUklDRV9BREouMTAvMTgvMjAyNAEAAAAOEQQAAgAAAAkzOS41NTU2MjkAVQqyYT0l3ghVCrJhPSXeCCRDSVEuRFZOLklRX0NMT1NFUFJJQ0VfQURKLjEwLzExLzIwMjQBAAAADhEEAAIAAAAJNDEuNzkzMTU4AFUKsmE9Jd4IVQqyYT0l3ggjQ0lRLkRWTi5JUV9DTE9TRVBSSUNFX0FESi4xMC80LzIwMjQBAAAADhEEAAIAAAAJNDEuMjY3ODI1AFUKsmE9Jd4IVQqyYT0l3ggjQ0lRLkRWTi5JUV9DTE9TRVBSSUNFX0FESi45LzI3LzIwMjQBAAAADhEEAAIAAAAJMzcuOTAxODAzAFUKsmE9Jd4IVQqyYT0l3ggjQ0lRLkRWTi5JUV9DTE9TRVBSSUNFX0FESi45LzIwLzIwMjQBAAAADhEEAAIAAAAJMzkuNjgyMDk4AFUKsmE9Jd4IVQqyYT0l3ggjQ0lRLkRWTi5JUV9DTE9TRVBSSUNFX0FESi45LzEzLzIwMjQBAAAADhEEAAIAAAAJMzguMzc4NDk0AFUKsmE9Jd4IVQqyYT0l3ggiQ0lRLkRWTi5JUV9DTE9TRVBSSUNFX0FESi45LzYvMjAyNAEAAAAOEQQAAgAAAAkzOS43NzQ4ODEAVQqyYT0l3ghVCrJhPSXeCCNDSVEuRFZOLklRX0NMT1NFUFJJQ0VfQURKLjgvMzAvMjAyNAEAAAAOEQQAAgAAAAk0My4wODQ2NDQAVQqyYT0l3ghVCrJhPSXeCCNDSVEuRFZOLklRX0NMT1NFUFJJQ0VfQURKLjgvMjMv</t>
  </si>
  <si>
    <t>MjAyNAEAAAAOEQQAAgAAAAk0My4wMDc2NzMAVQqyYT0l3ghVCrJhPSXeCCNDSVEuRFZOLklRX0NMT1NFUFJJQ0VfQURKLjgvMTYvMjAyNAEAAAAOEQQAAgAAAAk0My4zODI5MDcAVQqyYT0l3ghVCrJhPSXeCCJDSVEuRFZOLklRX0NMT1NFUFJJQ0VfQURKLjgvOS8yMDI0AQAAAA4RBAACAAAACTQzLjIxOTM0NABVCrJhPSXeCFUKsmE9Jd4IIkNJUS5EVk4uSVFfQ0xPU0VQUklDRV9BREouOC8yLzIwMjQBAAAADhEEAAIAAAAJNDEuMTY5OTg1AFUKsmE9Jd4IVQqyYT0l3ggjQ0lRLkRWTi5JUV9DTE9TRVBSSUNFX0FESi43LzI2LzIwMjQBAAAADhEEAAIAAAAJNDQuNTg1NTgzAFUKsmE9Jd4IVQqyYT0l3ggjQ0lRLkRWTi5JUV9DTE9TRVBSSUNFX0FESi43LzE5LzIwMjQBAAAADhEEAAIAAAAJNDUuOTMyNTc5AFUKsmE9Jd4IVQqyYT0l3ggjQ0lRLkRWTi5JUV9DTE9TRVBSSUNFX0FESi43LzEyLzIwMjQBAAAADhEEAAIAAAAJNDQuNzIwMjgyAFUKsmE9Jd4IVQqyYT0l3ggiQ0lRLkRWTi5JUV9DTE9TRVBSSUNFX0FESi43LzUvMjAyNAEAAAAOEQQAAgAAAAg0NS4yNDk0NgBVCrJhPSXeCFUKsmE9Jd4II0NJUS5EVk4uSVFfQ0xPU0VQUklDRV9BREouNi8yOC8yMDI0AQAAAA4RBAACAAAACTQ1LjYwNTQ1MgBVCrJhPSXeCFUKsmE9Jd4II0NJUS5EVk4uSVFfQ0xPU0VQUklDRV9BREouNi8yMS8yMDI0AQAAAA4R</t>
  </si>
  <si>
    <t>BAACAAAACDQ0LjA4NTI3AFUKsmE9Jd4IVQqyYT0l3ggjQ0lRLkRWTi5JUV9DTE9TRVBSSUNFX0FESi42LzE0LzIwMjQBAAAADhEEAAIAAAAJNDMuODM1MTEzAFUKsmE9Jd4IVQqyYT0l3ggiQ0lRLkRWTi5JUV9DTE9TRVBSSUNFX0FESi42LzcvMjAyNAEAAAAOEQQAAgAAAAk0NC42NzQyMTcAVQqyYT0l3ghVCrJhPSXeCCNDSVEuRFZOLklRX0NMT1NFUFJJQ0VfQURKLjUvMzEvMjAyNAEAAAAOEQQAAgAAAAk0Ni44NjA2NjYAVQqyYT0l3ghVCrJhPSXeCCNDSVEuRFZOLklRX0NMT1NFUFJJQ0VfQURKLjUvMjQvMjAyNAEAAAAOEQQAAgAAAAg0NS45NzI3MgBVCrJhPSXeCFUKsmE9Jd4II0NJUS5EVk4uSVFfQ0xPU0VQUklDRV9BREouNS8xNy8yMDI0AQAAAA4RBAACAAAACTQ3LjM3NjI0OABVCrJhPSXeCFUKsmE9Jd4II0NJUS5EVk4uSVFfQ0xPU0VQUklDRV9BREouNS8xMC8yMDI0AQAAAA4RBAACAAAACTQ3Ljg1MzYzOQBVCrJhPSXeCFUKsmE9Jd4IIkNJUS5EVk4uSVFfQ0xPU0VQUklDRV9BREouNS8zLzIwMjQBAAAADhEEAAIAAAAJNDguMjU0NjQ3AFUKsmE9Jd4IVQqyYT0l3ggjQ0lRLkRWTi5JUV9DTE9TRVBSSUNFX0FESi40LzI2LzIwMjQBAAAADhEEAAIAAAAJNTAuMzI2NTIyAFUKsmE9Jd4IVQqyYT0l3ggjQ0lRLkRWTi5JUV9DTE9TRVBSSUNFX0FESi40LzE5LzIwMjQBAAAADhEEAAIAAAAJNDku</t>
  </si>
  <si>
    <t>NDg2MzE1AFUKsmE9Jd4IVQqyYT0l3ggjQ0lRLkRWTi5JUV9DTE9TRVBSSUNFX0FESi40LzEyLzIwMjQBAAAADhEEAAIAAAAJNTEuMDA0NDE3AFUKsmE9Jd4IVQqyYT0l3ggiQ0lRLkRWTi5JUV9DTE9TRVBSSUNFX0FESi40LzUvMjAyNAEAAAAOEQQAAgAAAAc1MC44NjEyAFUKsmE9Jd4IVQqyYT0l3ggjQ0lRLkRWTi5JUV9DTE9TRVBSSUNFX0FESi4zLzI4LzIwMjQBAAAADhEEAAIAAAAJNDcuOTEwOTI2AFUKsmE9Jd4IVQqyYT0l3ggjQ0lRLkRWTi5JUV9DTE9TRVBSSUNFX0FESi4zLzIyLzIwMjQBAAAADhEEAAIAAAAJNDYuMTgyNzcyAFUKsmE9Jd4IVQqyYT0l3ggjQ0lRLkRWTi5JUV9DTE9TRVBSSUNFX0FESi4zLzE1LzIwMjQBAAAADhEEAAIAAAAJNDUuNDY2Njg2AFUKsmE9Jd4IVQqyYT0l3ggiQ0lRLkRWTi5JUV9DTE9TRVBSSUNFX0FESi4zLzgvMjAyNAEAAAAOEQQAAgAAAAk0My42NjM2NzcAVQqyYT0l3ghVCrJhPSXeCCJDSVEuRFZOLklRX0NMT1NFUFJJQ0VfQURKLjMvMS8yMDI0AQAAAA4RBAACAAAACTQxLjk4OTM5OQBVCrJhPSXeCFUKsmE9Jd4II0NJUS5EVk4uSVFfQ0xPU0VQUklDRV9BREouMi8yMy8yMDI0AQAAAA4RBAACAAAACTQxLjUwNjk3OQBVCrJhPSXeCFUKsmE9Jd4II0NJUS5EVk4uSVFfQ0xPU0VQUklDRV9BREouMi8xNi8yMDI0AQAAAA4RBAACAAAACTQxLjEwOTY5MwBVCrJh</t>
  </si>
  <si>
    <t>PSXeCFUKsmE9Jd4IIkNJUS5EVk4uSVFfQ0xPU0VQUklDRV9BREouMi85LzIwMjQBAAAADhEEAAIAAAAJMzkuMzQwODIyAFUKsmE9Jd4IVQqyYT0l3ggiQ0lRLkRWTi5JUV9DTE9TRVBSSUNFX0FESi4yLzIvMjAyNAEAAAAOEQQAAgAAAAkzOS4wNjY1MDUAVQqyYT0l3ghVCrJhPSXeCCNDSVEuRFZOLklRX0NMT1NFUFJJQ0VfQURKLjEvMjYvMjAyNAEAAAAOEQQAAgAAAAg0MC4zMTUxMgBVCrJhPSXeCFUKsmE9Jd4II0NJUS5EVk4uSVFfQ0xPU0VQUklDRV9BREouMS8xOS8yMDI0AQAAAA4RBAACAAAACTM4Ljc1NDM1MQBVCrJhPSXeCFUKsmE9Jd4II0NJUS5EVk4uSVFfQ0xPU0VQUklDRV9BREouMS8xMi8yMDI0AQAAAA4RBAACAAAACTQwLjQ1NzAwOABVCrJhPSXeCFUKsmE9Jd4IIkNJUS5EVk4uSVFfQ0xPU0VQUklDRV9BREouMS81LzIwMjQBAAAADhEEAAIAAAAJNDMuNDU1NTc1AFUKsmE9Jd4IVQqyYT0l3ggkQ0lRLkRWTi5JUV9DTE9TRVBSSUNFX0FESi4xMi8yOS8yMDIzAQAAAA4RBAACAAAACTQyLjg1MDE4NgBVCrJhPSXeCFUKsmE9Jd4IJENJUS5EVk4uSVFfQ0xPU0VQUklDRV9BREouMTIvMjIvMjAyMwEAAAAOEQQAAgAAAAk0My4zMzI2MDUAVQqyYT0l3ghVCrJhPSXeCCRDSVEuRFZOLklRX0NMT1NFUFJJQ0VfQURKLjEyLzE1LzIwMjMBAAAADhEEAAIAAAAINDIuNDQzNDQAVQqyYT0l3ghVCrJh</t>
  </si>
  <si>
    <t>PSXeCCNDSVEuRFZOLklRX0NMT1NFUFJJQ0VfQURKLjEyLzgvMjAyMwEAAAAOEQQAAgAAAAk0MC45Nzk0MDUAVQqyYT0l3ghVCrJhPSXeCCNDSVEuRFZOLklRX0NMT1NFUFJJQ0VfQURKLjEyLzEvMjAyMwEAAAAOEQQAAgAAAAg0MS45ODMyMQBVCrJhPSXeCFUKsmE9Jd4IJENJUS5EVk4uSVFfQ0xPU0VQUklDRV9BREouMTEvMjQvMjAyMwEAAAAOEQQAAgAAAAk0Mi4xNTA1MTEAVQqyYT0l3ghVCrJhPSXeCCRDSVEuRFZOLklRX0NMT1NFUFJJQ0VfQURKLjExLzE3LzIwMjMBAAAADhEEAAIAAAAJNDIuMTU5ODA1AFUKsmE9Jd4IVQqyYT0l3ggkQ0lRLkRWTi5JUV9DTE9TRVBSSUNFX0FESi4xMS8xMC8yMDIzAQAAAA4RBAACAAAACTQyLjQwMTQ2MgBVCrJhPSXeCFUKsmE9Jd4II0NJUS5EVk4uSVFfQ0xPU0VQUklDRV9BREouMTEvMy8yMDIzAQAAAA4RBAACAAAACTQ0LjAwMDExNABVCrJhPSXeCFUKsmE9Jd4IJENJUS5EVk4uSVFfQ0xPU0VQUklDRV9BREouMTAvMjcvMjAyMwEAAAAOEQQAAgAAAAk0My40NzAzMjgAVQqyYT0l3ghVCrJhPSXeCCRDSVEuRFZOLklRX0NMT1NFUFJJQ0VfQURKLjEwLzIwLzIwMjMBAAAADhEEAAIAAAAJNDQuOTEwOTc0AFUKsmE9Jd4IVQqyYT0l3ggkQ0lRLkRWTi5JUV9DTE9TRVBSSUNFX0FESi4xMC8xMy8yMDIzAQAAAA4RBAACAAAACTQ0Ljk3NjAzNgBVCrJhPSXeCFUKsmE9</t>
  </si>
  <si>
    <t>Jd4II0NJUS5EVk4uSVFfQ0xPU0VQUklDRV9BREouMTAvNi8yMDIzAQAAAA4RBAACAAAACDQwLjYxNjkyAFUKsmE9Jd4IVQqyYT0l3ggjQ0lRLkRWTi5JUV9DTE9TRVBSSUNFX0FESi45LzI5LzIwMjMBAAAADhEEAAIAAAAJNDQuMzM0NzE2AFUKsmE9Jd4IVQqyYT0l3ggjQ0lRLkRWTi5JUV9DTE9TRVBSSUNFX0FESi45LzIyLzIwMjMBAAAADhEEAAIAAAAJNDMuMzAzMDI4AFUKsmE9Jd4IVQqyYT0l3ggjQ0lRLkRWTi5JUV9DTE9TRVBSSUNFX0FESi45LzE1LzIwMjMBAAAADhEEAAIAAAAJNDYuMTc1MDI1AFUKsmE9Jd4IVQqyYT0l3ggiQ0lRLkRWTi5JUV9DTE9TRVBSSUNFX0FESi45LzgvMjAyMwEAAAAOEQQAAgAAAAg0OC40NzEyOABVCrJhPSXeCFUKsmE9Jd4IIkNJUS5EVk4uSVFfQ0xPU0VQUklDRV9BREouOS8xLzIwMjMBAAAADhEEAAIAAAAJNDguNzEwNTk5AFUKsmE9Jd4IVQqyYT0l3ggjQ0lRLkRWTi5JUV9DTE9TRVBSSUNFX0FESi44LzI1LzIwMjMBAAAADhEEAAIAAAAINDYuNDE4NjYAVQqyYT0l3ghVCrJhPSXeCCNDSVEuRFZOLklRX0NMT1NFUFJJQ0VfQURKLjgvMTgvMjAyMwEAAAAOEQQAAgAAAAk0Ni4wMTM2NTkAVQqyYT0l3ghVCrJhPSXeCCNDSVEuRFZOLklRX0NMT1NFUFJJQ0VfQURKLjgvMTEvMjAyMwEAAAAOEQQAAgAAAAk0Ni40MDAyNTEAVQqyYT0l3ghVCrJhPSXeCCJDSVEuRFZO</t>
  </si>
  <si>
    <t>LklRX0NMT1NFUFJJQ0VfQURKLjgvNC8yMDIzAQAAAA4RBAACAAAACTQ2Ljc1OTIyOQBVCrJhPSXeCFUKsmE9Jd4II0NJUS5EVk4uSVFfQ0xPU0VQUklDRV9BREouNy8yOC8yMDIzAQAAAA4RBAACAAAACTQ4Ljc4NDIzNQBVCrJhPSXeCFUKsmE9Jd4II0NJUS5EVk4uSVFfQ0xPU0VQUklDRV9BREouNy8yMS8yMDIzAQAAAA4RBAACAAAACTQ4LjEwMzA5NwBVCrJhPSXeCFUKsmE9Jd4II0NJUS5EVk4uSVFfQ0xPU0VQUklDRV9BREouNy8xNC8yMDIzAQAAAA4RBAACAAAACDQ1LjAxMDM2AFUKsmE9Jd4IVQqyYT0l3ggiQ0lRLkRWTi5JUV9DTE9TRVBSSUNFX0FESi43LzcvMjAyMwEAAAAOEQQAAgAAAAk0NC45NjQzMzcAVQqyYT0l3ghVCrJhPSXeCCNDSVEuRFZOLklRX0NMT1NFUFJJQ0VfQURKLjYvMzAvMjAyMwEAAAAOEQQAAgAAAAk0NC40OTQ5MDQAVQqyYT0l3ghVCrJhPSXeCCNDSVEuRFZOLklRX0NMT1NFUFJJQ0VfQURKLjYvMjMvMjAyMwEAAAAOEQQAAgAAAAg0My4zOTk1NgBVCrJhPSXeCFUKsmE9Jd4II0NJUS5EVk4uSVFfQ0xPU0VQUklDRV9BREouNi8xNi8yMDIzAQAAAA4RBAACAAAACTQ1LjgzODc3MgBVCrJhPSXeCFUKsmE9Jd4IIkNJUS5EVk4uSVFfQ0xPU0VQUklDRV9BREouNi85LzIwMjMBAAAADhEEAAIAAAAJNDUuMjQ3MzE0AFUKsmE9Jd4IVQqyYT0l3ggiQ0lRLkRWTi5JUV9DTE9TRVBS</t>
  </si>
  <si>
    <t>SUNFX0FESi42LzIvMjAyMwEAAAAOEQQAAgAAAAk0NC4wMzE1MjUAVQqyYT0l3ghVCrJhPSXeCCNDSVEuRFZOLklRX0NMT1NFUFJJQ0VfQURKLjUvMjYvMjAyMwEAAAAOEQQAAgAAAAk0My42MTQxNjQAVQqyYT0l3ghVCrJhPSXeCCNDSVEuRFZOLklRX0NMT1NFUFJJQ0VfQURKLjUvMTkvMjAyMwEAAAAOEQQAAgAAAAk0NC42Mzk0MTkAVQqyYT0l3ghVCrJhPSXeCCNDSVEuRFZOLklRX0NMT1NFUFJJQ0VfQURKLjUvMTIvMjAyMwEAAAAOEQQAAgAAAAk0My4xMTUxNDYAVQqyYT0l3ghVCrJhPSXeCCJDSVEuRFZOLklRX0NMT1NFUFJJQ0VfQURKLjUvNS8yMDIzAQAAAA4RBAACAAAACTQ1LjY5MTg5MwBVCrJhPSXeCFUKsmE9Jd4II0NJUS5EVk4uSVFfQ0xPU0VQUklDRV9BREouNC8yOC8yMDIzAQAAAA4RBAACAAAACDQ4LjQ3NzMyAFUKsmE9Jd4IVQqyYT0l3ggjQ0lRLkRWTi5JUV9DTE9TRVBSSUNFX0FESi40LzIxLzIwMjMBAAAADhEEAAIAAAAJNDguNjU4NzgxAFUKsmE9Jd4IVQqyYT0l3ggjQ0lRLkRWTi5JUV9DTE9TRVBSSUNFX0FESi40LzE0LzIwMjMBAAAADhEEAAIAAAAJNTAuNTM2OTAzAFUKsmE9Jd4IVQqyYT0l3ggiQ0lRLkRWTi5JUV9DTE9TRVBSSUNFX0FESi40LzYvMjAyMwEAAAAOEQQAAgAAAAk0OC4wMDU1MjIAVQqyYT0l3ghVCrJhPSXeCCNDSVEuRFZOLklRX0NMT1NFUFJJQ0VfQURKLjMv</t>
  </si>
  <si>
    <t>MzEvMjAyMwEAAAAOEQQAAgAAAAg0NS45MTg3MgBVCrJhPSXeCFUKsmE9Jd4II0NJUS5EVk4uSVFfQ0xPU0VQUklDRV9BREouMy8yNC8yMDIzAQAAAA4RBAACAAAACTQyLjI1MzIwNgBVCrJhPSXeCFUKsmE9Jd4II0NJUS5EVk4uSVFfQ0xPU0VQUklDRV9BREouMy8xNy8yMDIzAQAAAA4RBAACAAAACTQxLjg3MjEzOABVCrJhPSXeCFUKsmE9Jd4II0NJUS5EVk4uSVFfQ0xPU0VQUklDRV9BREouMy8xMC8yMDIzAQAAAA4RBAACAAAACDQ2LjEyNTg2AFUKsmE9Jd4IVQqyYT0l3ggiQ0lRLkRWTi5JUV9DTE9TRVBSSUNFX0FESi4zLzMvMjAyMwEAAAAOEQQAAgAAAAk1MC41MDE0MDEAVQqyYT0l3ghVCrJhPSXeCCNDSVEuRFZOLklRX0NMT1NFUFJJQ0VfQURKLjIvMjQvMjAyMwEAAAAOEQQAAgAAAAk0OS4wMTMxODIAVQqyYT0l3ghVCrJhPSXeCCNDSVEuRFZOLklRX0NMT1NFUFJJQ0VfQURKLjIvMTcvMjAyMwEAAAAOEQQAAgAAAAk0Ny41MjQ5NjQAVQqyYT0l3ghVCrJhPSXeCCNDSVEuRFZOLklRX0NMT1NFUFJJQ0VfQURKLjIvMTAvMjAyMwEAAAAOEQQAAgAAAAk1Ni42MjM1OTMAVQqyYT0l3ghVCrJhPSXeCCJDSVEuRFZOLklRX0NMT1NFUFJJQ0VfQURKLjIvMy8yMDIzAQAAAA4RBAACAAAACTU0LjIyNjQwMwBVCrJhPSXeCFUKsmE9Jd4II0NJUS5EVk4uSVFfQ0xPU0VQUklDRV9BREouMS8yNy8yMDIzAQAA</t>
  </si>
  <si>
    <t>AA4RBAACAAAACDU4LjE2NTI4AFUKsmE9Jd4IVQqyYT0l3ggjQ0lRLkRWTi5JUV9DTE9TRVBSSUNFX0FESi4xLzIwLzIwMjMBAAAADhEEAAIAAAAJNTcuNzAxODgzAFUKsmE9Jd4IVQqyYT0l3ggjQ0lRLkRWTi5JUV9DTE9TRVBSSUNFX0FESi4xLzEzLzIwMjMBAAAADhEEAAIAAAAINTYuNjY4MTUAVQqyYT0l3ghVCrJhPSXeCCJDSVEuRFZOLklRX0NMT1NFUFJJQ0VfQURKLjEvNi8yMDIzAQAAAA4RBAACAAAACTU0LjU2NTAzOQBVCrJhPSXeCFUKsmE9Jd4IJENJUS5EVk4uSVFfQ0xPU0VQUklDRV9BREouMTIvMzAvMjAyMgEAAAAOEQQAAgAAAAk1NC44MTQ1NjEAVQqyYT0l3ghVCrJhPSXeCCRDSVEuRFZOLklRX0NMT1NFUFJJQ0VfQURKLjEyLzIzLzIwMjIBAAAADhEEAAIAAAAINTUuNzA1NzEAVQqyYT0l3ghVCrJhPSXeCCRDSVEuRFZOLklRX0NMT1NFUFJJQ0VfQURKLjEyLzE2LzIwMjIBAAAADhEEAAIAAAAJNTMuNTQwMjE4AFUKsmE9Jd4IVQqyYT0l3ggjQ0lRLkRWTi5JUV9DTE9TRVBSSUNFX0FESi4xMi85LzIwMjIBAAAADhEEAAIAAAAINTMuMTMwMjkAVQqyYT0l3ghVCrJhPSXeCCNDSVEuRFZOLklRX0NMT1NFUFJJQ0VfQURKLjEyLzIvMjAyMgEAAAAOEQQAAgAAAAk1OS43MTEwMjMAVQqyYT0l3ghVCrJhPSXeCCRDSVEuRFZOLklRX0NMT1NFUFJJQ0VfQURKLjExLzI1LzIwMjIBAAAADhEEAAIA</t>
  </si>
  <si>
    <t>AAAJNTkuNjE1MDgxAG4xsmE9Jd4IbjGyYT0l3ggkQ0lRLkRWTi5JUV9DTE9TRVBSSUNFX0FESi4xMS8xOC8yMDIyAQAAAA4RBAACAAAACTYwLjcyMjc3OQBuMbJhPSXeCG4xsmE9Jd4IJENJUS5EVk4uSVFfQ0xPU0VQUklDRV9BREouMTEvMTEvMjAyMgEAAAAOEQQAAgAAAAk2Mi42MjQxODIAbjGyYT0l3ghuMbJhPSXeCCNDSVEuRFZOLklRX0NMT1NFUFJJQ0VfQURKLjExLzQvMjAyMgEAAAAOEQQAAgAAAAk2Mi4zNDUwNzcAbjGyYT0l3ghuMbJhPSXeCCRDSVEuRFZOLklRX0NMT1NFUFJJQ0VfQURKLjEwLzI4LzIwMjIBAAAADhEEAAIAAAAJNjYuMjk2MTU3AG4xsmE9Jd4IbjGyYT0l3ggkQ0lRLkRWTi5JUV9DTE9TRVBSSUNFX0FESi4xMC8yMS8yMDIyAQAAAA4RBAACAAAACTY0Ljc5NTk2NwBuMbJhPSXeCG4xsmE9Jd4IJENJUS5EVk4uSVFfQ0xPU0VQUklDRV9BREouMTAvMTQvMjAyMgEAAAAOEQQAAgAAAAk1OS4zMjcyNTQAbjGyYT0l3ghuMbJhPSXeCCNDSVEuRFZOLklRX0NMT1NFUFJJQ0VfQURKLjEwLzcvMjAyMgEAAAAOEQQAAgAAAAg2Mi44MzM1MQBuMbJhPSXeCG4xsmE9Jd4II0NJUS5EVk4uSVFfQ0xPU0VQUklDRV9BREouOS8zMC8yMDIyAQAAAA4RBAACAAAACTUyLjQ0NTU3MgBuMbJhPSXeCG4xsmE9Jd4II0NJUS5EVk4uSVFfQ0xPU0VQUklDRV9BREouOS8yMy8yMDIyAQAAAA4RBAACAAAA</t>
  </si>
  <si>
    <t>CTUwLjMxNzM5NgBuMbJhPSXeCG4xsmE9Jd4II0NJUS5EVk4uSVFfQ0xPU0VQUklDRV9BREouOS8xNi8yMDIyAQAAAA4RBAACAAAACDU4LjI4MDYxAG4xsmE9Jd4IbjGyYT0l3ggiQ0lRLkRWTi5JUV9DTE9TRVBSSUNFX0FESi45LzkvMjAyMgEAAAAOEQQAAgAAAAk1OS43NTQ2MzQAbjGyYT0l3ghuMbJhPSXeCCJDSVEuRFZOLklRX0NMT1NFUFJJQ0VfQURKLjkvMi8yMDIyAQAAAA4RBAACAAAACTU5Ljk3MDc5NgBuMbJhPSXeCG4xsmE9Jd4II0NJUS5EVk4uSVFfQ0xPU0VQUklDRV9BREouOC8yNi8yMDIyAQAAAA4RBAACAAAACTYyLjA0MjU3NgBuMbJhPSXeCG4xsmE9Jd4II0NJUS5EVk4uSVFfQ0xPU0VQUklDRV9BREouOC8xOS8yMDIyAQAAAA4RBAACAAAACTU4LjQxMDU2NgBuMbJhPSXeCG4xsmE9Jd4II0NJUS5EVk4uSVFfQ0xPU0VQUklDRV9BREouOC8xMi8yMDIyAQAAAA4RBAACAAAACTU1Ljg4NjkxNgBuMbJhPSXeCG4xsmE9Jd4IIkNJUS5EVk4uSVFfQ0xPU0VQUklDRV9BREouOC81LzIwMjIBAAAADhEEAAIAAAAJNDguMjk4OTE0AG4xsmE9Jd4IbjGyYT0l3ggjQ0lRLkRWTi5JUV9DTE9TRVBSSUNFX0FESi43LzI5LzIwMjIBAAAADhEEAAIAAAAJNTMuNTg0OTM4AG4xsmE9Jd4IbjGyYT0l3ggjQ0lRLkRWTi5JUV9DTE9TRVBSSUNFX0FESi43LzIyLzIwMjIBAAAADhEEAAIAAAAINDcuMDU0MTQA</t>
  </si>
  <si>
    <t>bjGyYT0l3ghuMbJhPSXeCCNDSVEuRFZOLklRX0NMT1NFUFJJQ0VfQURKLjcvMTUvMjAyMgEAAAAOEQQAAgAAAAk0NC45Mzk3MzEAbjGyYT0l3ghuMbJhPSXeCCJDSVEuRFZOLklRX0NMT1NFUFJJQ0VfQURKLjcvOC8yMDIyAQAAAA4RBAACAAAACTQ2LjQ0ODgwNQBuMbJhPSXeCG4xsmE9Jd4IIkNJUS5EVk4uSVFfQ0xPU0VQUklDRV9BREouNy8xLzIwMjIBAAAADhEEAAIAAAAJNDYuOTg1OTMzAG4xsmE9Jd4IbjGyYT0l3ggjQ0lRLkRWTi5JUV9DTE9TRVBSSUNFX0FESi42LzI0LzIwMjIBAAAADhEEAAIAAAAINDUuODQzNDcAbjGyYT0l3ghuMbJhPSXeCCNDSVEuRFZOLklRX0NMT1NFUFJJQ0VfQURKLjYvMTcvMjAyMgEAAAAOEQQAAgAAAAk0OS40NjY5NTQAbjGyYT0l3ghuMbJhPSXeCCNDSVEuRFZOLklRX0NMT1NFUFJJQ0VfQURKLjYvMTAvMjAyMgEAAAAOEQQAAgAAAAg2My4xNDI0MQBuMbJhPSXeCG4xsmE9Jd4IIkNJUS5EVk4uSVFfQ0xPU0VQUklDRV9BREouNi8zLzIwMjIBAAAADhEEAAIAAAAJNjQuNTk0ODIyAG4xsmE9Jd4IbjGyYT0l3ggjQ0lRLkRWTi5JUV9DTE9TRVBSSUNFX0FESi41LzI3LzIwMjIBAAAADhEEAAIAAAAJNjMuNTcxNjM4AG4xsmE9Jd4IbjGyYT0l3ggjQ0lRLkRWTi5JUV9DTE9TRVBSSUNFX0FESi41LzIwLzIwMjIBAAAADhEEAAIAAAAJNTguNjQwMjIzAG4xsmE9Jd4IbjGy</t>
  </si>
  <si>
    <t>YT0l3ggjQ0lRLkRWTi5JUV9DTE9TRVBSSUNFX0FESi41LzEzLzIwMjIBAAAADhEEAAIAAAAJNTcuNjE3MDM4AG4xsmE9Jd4IbjGyYT0l3ggiQ0lRLkRWTi5JUV9DTE9TRVBSSUNFX0FESi41LzYvMjAyMgEAAAAOEQQAAgAAAAk1OC40NDczMjgAbjGyYT0l3ghuMbJhPSXeCCNDSVEuRFZOLklRX0NMT1NFUFJJQ0VfQURKLjQvMjkvMjAyMgEAAAAOEQQAAgAAAAg0OC43ODU3OABuMbJhPSXeCG4xsmE9Jd4II0NJUS5EVk4uSVFfQ0xPU0VQUklDRV9BREouNC8yMi8yMDIyAQAAAA4RBAACAAAACTQ4LjcwMTkxMwBuMbJhPSXeCG4xsmE9Jd4II0NJUS5EVk4uSVFfQ0xPU0VQUklDRV9BREouNC8xNC8yMDIyAQAAAA4RBAACAAAACTUyLjQ2NzU2OABuMbJhPSXeCG4xsmE9Jd4IIkNJUS5EVk4uSVFfQ0xPU0VQUklDRV9BREouNC84LzIwMjIBAAAADhEEAAIAAAAINTIuMzA4MjIAbjGyYT0l3ghuMbJhPSXeCCJDSVEuRFZOLklRX0NMT1NFUFJJQ0VfQURKLjQvMS8yMDIyAQAAAA4RBAACAAAACTUwLjYxNDA5NABuMbJhPSXeCG4xsmE9Jd4II0NJUS5EVk4uSVFfQ0xPU0VQUklDRV9BREouMy8yNS8yMDIyAQAAAA4RBAACAAAACTUyLjQxNzI0NwBuMbJhPSXeCG4xsmE9Jd4II0NJUS5EVk4uSVFfQ0xPU0VQUklDRV9BREouMy8xOC8yMDIyAQAAAA4RBAACAAAACTQ4Ljg2OTY0OABuMbJhPSXeCG4xsmE9Jd4II0NJUS5E</t>
  </si>
  <si>
    <t>Vk4uSVFfQ0xPU0VQUklDRV9BREouMy8xMS8yMDIyAQAAAA4RBAACAAAACTQ5LjE3OTk1OABuMbJhPSXeCG4xsmE9Jd4IIkNJUS5EVk4uSVFfQ0xPU0VQUklDRV9BREouMy80LzIwMjIBAAAADhEEAAIAAAAJNDkuMTM1MDk3AG4xsmE9Jd4IbjGyYT0l3ggjQ0lRLkRWTi5JUV9DTE9TRVBSSUNFX0FESi4yLzI1LzIwMjIBAAAADhEEAAIAAAAJNDUuNTMwNTkyAG4xsmE9Jd4IbjGyYT0l3ggjQ0lRLkRWTi5JUV9DTE9TRVBSSUNFX0FESi4yLzE4LzIwMjIBAAAADhEEAAIAAAAJNDUuMTg0MTY0AG4xsmE9Jd4IbjGyYT0l3ggjQ0lRLkRWTi5JUV9DTE9TRVBSSUNFX0FESi4yLzExLzIwMjIBAAAADhEEAAIAAAAJNDQuNjMxNTI4AG4xsmE9Jd4IbjGyYT0l3ggiQ0lRLkRWTi5JUV9DTE9TRVBSSUNFX0FESi4yLzQvMjAyMgEAAAAOEQQAAgAAAAk0My42MDg3MzkAbjGyYT0l3ghuMbJhPSXeCCNDSVEuRFZOLklRX0NMT1NFUFJJQ0VfQURKLjEvMjgvMjAyMgEAAAAOEQQAAgAAAAk0Mi41MTk5NjQAbjGyYT0l3ghuMbJhPSXeCCNDSVEuRFZOLklRX0NMT1NFUFJJQ0VfQURKLjEvMjEvMjAyMgEAAAAOEQQAAgAAAAgzOC4wNDExNABuMbJhPSXeCG4xsmE9Jd4II0NJUS5EVk4uSVFfQ0xPU0VQUklDRV9BREouMS8xNC8yMDIyAQAAAA4RBAACAAAACTQxLjU2MzE2MgBuMbJhPSXeCG4xsmE9Jd4IIkNJUS5EVk4uSVFfQ0xP</t>
  </si>
  <si>
    <t>U0VQUklDRV9BREouMS83LzIwMjIBAAAADhEEAAIAAAAJNDAuMzI1OTE3AG4xsmE9Jd4IbjGyYT0l3ggkQ0lRLkRWTi5JUV9DTE9TRVBSSUNFX0FESi4xMi8zMS8yMDIxAQAAAA4RBAACAAAACTM2LjMzMzc0MgBuMbJhPSXeCG4xsmE9Jd4IJENJUS5EVk4uSVFfQ0xPU0VQUklDRV9BREouMTIvMjMvMjAyMQEAAAAOEQQAAgAAAAkzNC42ODQwODMAbjGyYT0l3ghuMbJhPSXeCCRDSVEuRFZOLklRX0NMT1NFUFJJQ0VfQURKLjEyLzE3LzIwMjEBAAAADhEEAAIAAAAJMzIuMzMzMzE5AG4xsmE9Jd4IbjGyYT0l3ggkQ0lRLkRWTi5JUV9DTE9TRVBSSUNFX0FESi4xMi8xMC8yMDIxAQAAAA4RBAACAAAABzM1LjgxNDEAbjGyYT0l3ghuMbJhPSXeCCNDSVEuRFZOLklRX0NMT1NFUFJJQ0VfQURKLjEyLzMvMjAyMQEAAAAOEQQAAgAAAAkzMy44MDg3MTcAbjGyYT0l3ghuMbJhPSXeCCRDSVEuRFZOLklRX0NMT1NFUFJJQ0VfQURKLjExLzI2LzIwMjEBAAAADhEEAAIAAAAJMzQuNTYxNDYxAG4xsmE9Jd4IbjGyYT0l3ggkQ0lRLkRWTi5JUV9DTE9TRVBSSUNFX0FESi4xMS8xOS8yMDIxAQAAAA4RBAACAAAACTMyLjg2MTcxNwBuMbJhPSXeCG4xsmE9Jd4IJENJUS5EVk4uSVFfQ0xPU0VQUklDRV9BREouMTEvMTIvMjAyMQEAAAAOEQQAAgAAAAkzNC40NjQzMzMAbjGyYT0l3ghuMbJhPSXeCCNDSVEuRFZOLklRX0NMT1NF</t>
  </si>
  <si>
    <t>UFJJQ0VfQURKLjExLzUvMjAyMQEAAAAOEQQAAgAAAAkzNS4yNzM3MzQAbjGyYT0l3ghuMbJhPSXeCCRDSVEuRFZOLklRX0NMT1NFUFJJQ0VfQURKLjEwLzI5LzIwMjEBAAAADhEEAAIAAAAJMzIuNDQwODI4AG4xsmE9Jd4IbjGyYT0l3ggkQ0lRLkRWTi5JUV9DTE9TRVBSSUNFX0FESi4xMC8yMi8yMDIxAQAAAA4RBAACAAAACTMyLjczMjIxMwBuMbJhPSXeCG4xsmE9Jd4IJENJUS5EVk4uSVFfQ0xPU0VQUklDRV9BREouMTAvMTUvMjAyMQEAAAAOEQQAAgAAAAkzMi40NTcwMTYAbjGyYT0l3ghuMbJhPSXeCCNDSVEuRFZOLklRX0NMT1NFUFJJQ0VfQURKLjEwLzgvMjAyMQEAAAAOEQQAAgAAAAkzMi4yNjI3NTkAbjGyYT0l3ghuMbJhPSXeCCNDSVEuRFZOLklRX0NMT1NFUFJJQ0VfQURKLjEwLzEvMjAyMQEAAAAOEQQAAgAAAAkyOS43OTQwODQAbjGyYT0l3ghuMbJhPSXeCCNDSVEuRFZOLklRX0NMT1NFUFJJQ0VfQURKLjkvMjQvMjAyMQEAAAAOEQQAAgAAAAkyNi43ODMxMDkAbjGyYT0l3ghuMbJhPSXeCCNDSVEuRFZOLklRX0NMT1NFUFJJQ0VfQURKLjkvMTcvMjAyMQEAAAAOEQQAAgAAAAkyNC4xMTIwODIAbjGyYT0l3ghuMbJhPSXeCCNDSVEuRFZOLklRX0NMT1NFUFJJQ0VfQURKLjkvMTAvMjAyMQEAAAAOEQQAAgAAAAkyMi43MTk5MTEAbjGyYT0l3ghuMbJhPSXeCCJDSVEuRFZOLklRX0NMT1NFUFJJ</t>
  </si>
  <si>
    <t>Q0VfQURKLjkvMy8yMDIxAQAAAA4RBAACAAAACTIzLjIwMzYwOQBuMbJhPSXeCG4xsmE9Jd4II0NJUS5EVk4uSVFfQ0xPU0VQUklDRV9BREouOC8yNy8yMDIxAQAAAA4RBAACAAAACTI0LjE1MDIwOABuMbJhPSXeCG4xsmE9Jd4II0NJUS5EVk4uSVFfQ0xPU0VQUklDRV9BREouOC8yMC8yMDIxAQAAAA4RBAACAAAACTIwLjQ0MzM1OABuMbJhPSXeCG4xsmE9Jd4II0NJUS5EVk4uSVFfQ0xPU0VQUklDRV9BREouOC8xMy8yMDIxAQAAAA4RBAACAAAACTIyLjI4MDg3NABuMbJhPSXeCG4xsmE9Jd4IIkNJUS5EVk4uSVFfQ0xPU0VQUklDRV9BREouOC82LzIwMjEBAAAADhEEAAIAAAAJMjEuNDg1NDEyAG4xsmE9Jd4IbjGyYT0l3ggjQ0lRLkRWTi5JUV9DTE9TRVBSSUNFX0FESi43LzMwLzIwMjEBAAAADhEEAAIAAAAJMjAuNTU0NzIzAG4xsmE9Jd4IbjGyYT0l3ggjQ0lRLkRWTi5JUV9DTE9TRVBSSUNFX0FESi43LzIzLzIwMjEBAAAADhEEAAIAAAAJMjAuMzc5NzIxAG4xsmE9Jd4IbjGyYT0l3ggjQ0lRLkRWTi5JUV9DTE9TRVBSSUNFX0FESi43LzE2LzIwMjEBAAAADhEEAAIAAAAJMjAuNTA2OTk1AG4xsmE9Jd4IbjGyYT0l3ggiQ0lRLkRWTi5JUV9DTE9TRVBSSUNFX0FESi43LzkvMjAyMQEAAAAOEQQAAgAAAAkyMi43ODk5NjkAbjGyYT0l3ghuMbJhPSXeCCJDSVEuRFZOLklRX0NMT1NFUFJJQ0VfQURKLjcv</t>
  </si>
  <si>
    <t>Mi8yMDIxAQAAAA4RBAACAAAACTIzLjI1MTMzNwBuMbJhPSXeCG4xsmE9Jd4II0NJUS5EVk4uSVFfQ0xPU0VQUklDRV9BREouNi8yNS8yMDIxAQAAAA4RBAACAAAACTIzLjY3MjkzMQBuMbJhPSXeCG4xsmE9Jd4II0NJUS5EVk4uSVFfQ0xPU0VQUklDRV9BREouNi8xOC8yMDIxAQAAAA4RBAACAAAACTIxLjI3ODU5MwBuMbJhPSXeCG4xsmE9Jd4II0NJUS5EVk4uSVFfQ0xPU0VQUklDRV9BREouNi8xMS8yMDIxAQAAAA4RBAACAAAACTIzLjI5OTA2NABuMbJhPSXeCG4xsmE9Jd4IIkNJUS5EVk4uSVFfQ0xPU0VQUklDRV9BREouNi80LzIwMjEBAAAADhEEAAIAAAAJMjQuODkyOTYyAG4xsmE9Jd4IbjGyYT0l3ggjQ0lRLkRWTi5JUV9DTE9TRVBSSUNFX0FESi41LzI4LzIwMjEBAAAADhEEAAIAAAAJMjAuODgzMDQxAG4xsmE9Jd4IbjGyYT0l3ggjQ0lRLkRWTi5JUV9DTE9TRVBSSUNFX0FESi41LzIxLzIwMjEBAAAADhEEAAIAAAAJMTkuOTMxNjY3AG4xsmE9Jd4IbjGyYT0l3ggjQ0lRLkRWTi5JUV9DTE9TRVBSSUNFX0FESi41LzE0LzIwMjEBAAAADhEEAAIAAAAJMjAuNzQxNTE0AG4xsmE9Jd4IbjGyYT0l3ggiQ0lRLkRWTi5JUV9DTE9TRVBSSUNFX0FESi41LzcvMjAyMQEAAAAOEQQAAgAAAAkyMC42MTU3MTMAbjGyYT0l3ghuMbJhPSXeCCNDSVEuRFZOLklRX0NMT1NFUFJJQ0VfQURKLjQvMzAvMjAyMQEA</t>
  </si>
  <si>
    <t>AAAOEQQAAgAAAAkxOC4zODI3MzcAbjGyYT0l3ghuMbJhPSXeCCNDSVEuRFZOLklRX0NMT1NFUFJJQ0VfQURKLjQvMjMvMjAyMQEAAAAOEQQAAgAAAAkxNi44NTczOTQAbjGyYT0l3ghuMbJhPSXeCCNDSVEuRFZOLklRX0NMT1NFUFJJQ0VfQURKLjQvMTYvMjAyMQEAAAAOEQQAAgAAAAkxNy4yMDMzNDgAbjGyYT0l3ghuMbJhPSXeCCJDSVEuRFZOLklRX0NMT1NFUFJJQ0VfQURKLjQvOS8yMDIxAQAAAA4RBAACAAAACDE3LjMyOTE1AG4xsmE9Jd4IbjGyYT0l3ggiQ0lRLkRWTi5JUV9DTE9TRVBSSUNFX0FESi40LzEvMjAyMQEAAAAOEQQAAgAAAAkxOC40NzcwODgAbjGyYT0l3ghuMbJhPSXeCCNDSVEuRFZOLklRX0NMT1NFUFJJQ0VfQURKLjMvMjYvMjAyMQEAAAAOEQQAAgAAAAkxNy44Nzk1MzEAbjGyYT0l3ghuMbJhPSXeCCNDSVEuRFZOLklRX0NMT1NFUFJJQ0VfQURKLjMvMTkvMjAyMQEAAAAOEQQAAgAAAAkxNy44NDgwODEAbjGyYT0l3ghuMbJhPSXeCCNDSVEuRFZOLklRX0NMT1NFUFJJQ0VfQURKLjMvMTIvMjAyMQEAAAAOEQQAAgAAAAkxOS4wNjY3ODIAbjGyYT0l3ghuMbJhPSXeCCJDSVEuRFZOLklRX0NMT1NFUFJJQ0VfQURKLjMvNS8yMDIxAQAAAA4RBAACAAAACTE5Ljg5MDkzMQBuMbJhPSXeCG4xsmE9Jd4II0NJUS5EVk4uSVFfQ0xPU0VQUklDRV9BREouMi8yNi8yMDIxAQAAAA4RBAACAAAA</t>
  </si>
  <si>
    <t>CTE2LjcyOTgxOQBuMbJhPSXeCG4xsmE9Jd4II0NJUS5EVk4uSVFfQ0xPU0VQUklDRV9BREouMi8xOS8yMDIxAQAAAA4RBAACAAAACTE2LjE3ODM3MQBuMbJhPSXeCG4xsmE9Jd4II0NJUS5EVk4uSVFfQ0xPU0VQUklDRV9BREouMi8xMi8yMDIxAQAAAA4RBAACAAAACTE1LjUxODE4OABuMbJhPSXeCG4xsmE9Jd4IIkNJUS5EVk4uSVFfQ0xPU0VQUklDRV9BREouMi81LzIwMjEBAAAADhEEAAIAAAAJMTMuOTAyNjgxAG4xsmE9Jd4IbjGyYT0l3ggjQ0lRLkRWTi5JUV9DTE9TRVBSSUNFX0FESi4xLzI5LzIwMjEBAAAADhEEAAIAAAAJMTIuNzg0MjUzAG4xsmE9Jd4IbjGyYT0l3ggjQ0lRLkRWTi5JUV9DTE9TRVBSSUNFX0FESi4xLzIyLzIwMjEBAAAADhEEAAIAAAAJMTMuODI1MDEzAG4xsmE9Jd4IbjGyYT0l3ggjQ0lRLkRWTi5JUV9DTE9TRVBSSUNFX0FESi4xLzE1LzIwMjEBAAAADhEEAAIAAAAJMTUuMTk5NzQ3AG4xsmE9Jd4IbjGyYT0l3ggiQ0lRLkRWTi5JUV9DTE9TRVBSSUNFX0FESi4xLzgvMjAyMQEAAAAOEQQAAgAAAAkxNC4wNjU3ODUAbjGyYT0l3ghuMbJhPSXeCCRDSVEuRFZOLklRX0NMT1NFUFJJQ0VfQURKLjEyLzMxLzIwMjABAAAADhEEAAIAAAAJMTIuMjc5NDA3AG4xsmE9Jd4IbjGyYT0l3ggkQ0lRLkRWTi5JUV9DTE9TRVBSSUNFX0FESi4xMi8yNC8yMDIwAQAAAA4RBAACAAAACTExLjkw</t>
  </si>
  <si>
    <t>NjU5OABuMbJhPSXeCG4xsmE9Jd4IJENJUS5EVk4uSVFfQ0xPU0VQUklDRV9BREouMTIvMTgvMjAyMAEAAAAOEQQAAgAAAAkxMi4xMzk2MDQAbjGyYT0l3ghuMbJhPSXeCCRDSVEuRFZOLklRX0NMT1NFUFJJQ0VfQURKLjEyLzExLzIwMjABAAAADhEEAAIAAAAJMTIuNTUxMjQ3AG4xsmE9Jd4IbjGyYT0l3ggjQ0lRLkRWTi5JUV9DTE9TRVBSSUNFX0FESi4xMi80LzIwMjABAAAADhEEAAIAAAAJMTIuODk1MjYzAG4xsmE9Jd4IbjGyYT0l3ggkQ0lRLkRWTi5JUV9DTE9TRVBSSUNFX0FESi4xMS8yNy8yMDIwAQAAAA4RBAACAAAACTExLjM5OTA0MwBuMbJhPSXeCG4xsmE9Jd4IJENJUS5EVk4uSVFfQ0xPU0VQUklDRV9BREouMTEvMjAvMjAyMAEAAAAOEQQAAgAAAAkxMC4xNDk2MjEAbjGyYT0l3ghuMbJhPSXeCCRDSVEuRFZOLklRX0NMT1NFUFJJQ0VfQURKLjExLzEzLzIwMjABAAAADhEEAAIAAAAIOS4wODUyOTkAbjGyYT0l3ghuMbJhPSXeCCJDSVEuQlAuSVFfQ0xPU0VQUklDRV9BREouOS8yMy8yMDIyAQAAAOIEBgACAAAACTIzLjc3NjM2OABuMbJhPSXeCG4xsmE9Jd4II0NJUS5CUC5JUV9DTE9TRVBSSUNFX0FESi4xMi8xNS8yMDIzAQAAAOIEBgACAAAACTMxLjEzOTk0NQBuMbJhPSXeCG4xsmE9Jd4IIkNJUS5CUC5JUV9DTE9TRVBSSUNFX0FESi43LzI2LzIwMjQBAAAA4gQGAAIAAAAJMzIuMjg3MTM2</t>
  </si>
  <si>
    <t>AG4xsmE9Jd4IbjGyYT0l3gghQ0lRLkJQLklRX0NMT1NFUFJJQ0VfQURKLjMvNy8yMDI1AQAAAOIEBgACAAAACTMwLjY5MjM3NgBuMbJhPSXeCG4xsmE9Jd4IIkNJUS5CUC5JUV9DTE9TRVBSSUNFX0FESi4yLzIxLzIwMjUBAAAA4gQGAAIAAAAJMzIuNDM0MTk1AG4xsmE9Jd4IbjGyYT0l3ggiQ0lRLkJQLklRX0NMT1NFUFJJQ0VfQURKLjEwLzMvMjAyNQEAAADiBAYAAgAAAAkzMy42OTczNTYAbjGyYT0l3ghuMbJhPSXeCCJDSVEuQlAuSVFfQ0xPU0VQUklDRV9BREouNC8yNS8yMDI1AQAAAOIEBgACAAAACTI3LjkzNjA5MgBuMbJhPSXeCG4xsmE9Jd4II0NJUS5CUC5JUV9DTE9TRVBSSUNFX0FESi4xMS8xMi8yMDIxAQAAAOIEBgACAAAACTIyLjQ0NjM1NgB5WLJhPSXeCHlYsmE9Jd4IIkNJUS5CUC5JUV9DTE9TRVBSSUNFX0FESi43LzE4LzIwMjUBAAAA4gQGAAIAAAAJMzEuMTA2NTMzAG4xsmE9Jd4IbjGyYT0l3ggjQ0lRLkJQLklRX0NMT1NFUFJJQ0VfQURKLjEyLzExLzIwMjABAAAA4gQGAAIAAAAHMTcuMTk5NgB5WLJhPSXeCHlYsmE9Jd4IIUNJUS5CUC5JUV9DTE9TRVBSSUNFX0FESi43LzIvMjAyMQEAAADiBAYAAgAAAAkyMS41OTQ4MzMAeViyYT0l3gh5WLJhPSXeCCJDSVEuQlAuSVFfQ0xPU0VQUklDRV9BREouMi8xMS8yMDIyAQAAAOIEBgACAAAACTI3LjI0MjIzNgB5WLJhPSXeCHlYsmE9Jd4I</t>
  </si>
  <si>
    <t>IkNJUS5CUC5JUV9DTE9TRVBSSUNFX0FESi43LzIzLzIwMjEBAAAA4gQGAAIAAAAJMTguODQxNDUyAHlYsmE9Jd4IeViyYT0l3ggiQ0lRLkJQLklRX0NMT1NFUFJJQ0VfQURKLjgvMTYvMjAyNAEAAADiBAYAAgAAAAkzMS42OTIzMjUAbjGyYT0l3ghuMbJhPSXeCCJDSVEuQlAuSVFfQ0xPU0VQUklDRV9BREouMTEvNy8yMDI1AQAAAOIEBgACAAAACTM2LjA4NDU4MQBuMbJhPSXeCG4xsmE9Jd4II0NJUS5CUC5JUV9DTE9TRVBSSUNFX0FESi4xMi8yMi8yMDIzAQAAAOIEBgACAAAACTMxLjYwNTEyMQBuMbJhPSXeCG4xsmE9Jd4IIkNJUS5CUC5JUV9DTE9TRVBSSUNFX0FESi4xMi80LzIwMjABAAAA4gQGAAIAAAAJMTcuMzg2OTc3AHlYsmE9Jd4IeViyYT0l3ggjQ0lRLkJQLklRX0NMT1NFUFJJQ0VfQURKLjEwLzE3LzIwMjUBAAAA4gQGAAIAAAAJMzIuNjgxMzA2AG4xsmE9Jd4IbjGyYT0l3ggiQ0lRLkJQLklRX0NMT1NFUFJJQ0VfQURKLjIvMjgvMjAyNQEAAADiBAYAAgAAAAkzMS42OTcyNzIAbjGyYT0l3ghuMbJhPSXeCCNDSVEuQlAuSVFfQ0xPU0VQUklDRV9BREouMTAvMTAvMjAyNQEAAADiBAYAAgAAAAgzMy4wMzY0MwBuMbJhPSXeCG4xsmE9Jd4IIkNJUS5CUC5JUV9DTE9TRVBSSUNFX0FESi40LzI4LzIwMjMBAAAA4gQGAAIAAAAJMzQuODAzMDk3AG4xsmE9Jd4IbjGyYT0l3ggiQ0lRLkJQLklRX0NM</t>
  </si>
  <si>
    <t>T1NFUFJJQ0VfQURKLjEyLzgvMjAyMwEAAADiBAYAAgAAAAkzMS41NzgyODQAbjGyYT0l3ghuMbJhPSXeCCJDSVEuQlAuSVFfQ0xPU0VQUklDRV9BREouNy8xOS8yMDI0AQAAAOIEBgACAAAACTMyLjQwNjIwOQBuMbJhPSXeCG4xsmE9Jd4IIkNJUS5CUC5JUV9DTE9TRVBSSUNFX0FESi45LzE1LzIwMjMBAAAA4gQGAAIAAAAJMzQuMjM2MjU2AG4xsmE9Jd4IbjGyYT0l3ggjQ0lRLkJQLklRX0NMT1NFUFJJQ0VfQURKLjExLzIyLzIwMjQBAAAA4gQGAAIAAAAJMjguMDUzNDA5AG4xsmE9Jd4IbjGyYT0l3ggjQ0lRLkJQLklRX0NMT1NFUFJJQ0VfQURKLjExLzI5LzIwMjQBAAAA4gQGAAIAAAAHMjcuNjY2NABuMbJhPSXeCG4xsmE9Jd4II0NJUS5CUC5JUV9DTE9TRVBSSUNFX0FESi4xMi8xNy8yMDIxAQAAAOIEBgACAAAACTIxLjU2MDk2MwB5WLJhPSXeCHlYsmE9Jd4II0NJUS5CUC5JUV9DTE9TRVBSSUNFX0FESi4xMS8xOS8yMDIxAQAAAOIEBgACAAAACTIxLjUwMzU3NgB5WLJhPSXeCHlYsmE9Jd4IIUNJUS5CUC5JUV9DTE9TRVBSSUNFX0FESi44LzQvMjAyMwEAAADiBAYAAgAAAAkzMi4xMzg3MzkAbjGyYT0l3ghuMbJhPSXeCCJDSVEuQlAuSVFfQ0xPU0VQUklDRV9BREouOC8xMi8yMDIyAQAAAOIEBgACAAAACTI2LjgxNjE1MwB5WLJhPSXeCHlYsmE9Jd4II0NJUS5CUC5JUV9DTE9TRVBSSUNFX0FESi4x</t>
  </si>
  <si>
    <t>MC8zMS8yMDI1AQAAAOIEBgACAAAACTM0LjY1NDIxOQBuMbJhPSXeCG4xsmE9Jd4II0NJUS5CUC5JUV9DTE9TRVBSSUNFX0FESi4xMS8yNy8yMDIwAQAAAOIEBgACAAAACTE2LjQ3MzUxNwB5WLJhPSXeCHlYsmE9Jd4IIkNJUS5CUC5JUV9DTE9TRVBSSUNFX0FESi42LzE4LzIwMjEBAAAA4gQGAAIAAAAIMjAuODkwNDgAeViyYT0l3gh5WLJhPSXeCCJDSVEuQlAuSVFfQ0xPU0VQUklDRV9BREouNi8yNS8yMDIxAQAAAOIEBgACAAAACDIxLjg2Njk3AHlYsmE9Jd4IeViyYT0l3gghQ0lRLkJQLklRX0NMT1NFUFJJQ0VfQURKLjIvNC8yMDIyAQAAAOIEBgACAAAACTI2Ljk1NTMwMwB5WLJhPSXeCHlYsmE9Jd4IIkNJUS5CUC5JUV9DTE9TRVBSSUNFX0FESi45LzE2LzIwMjIBAAAA4gQGAAIAAAAJMjYuMjU3MzA2AG4xsmE9Jd4IbjGyYT0l3ggiQ0lRLkJQLklRX0NMT1NFUFJJQ0VfQURKLjEyLzEvMjAyMwEAAADiBAYAAgAAAAgzMi4xODY1OQBuMbJhPSXeCG4xsmE9Jd4IIkNJUS5CUC5JUV9DTE9TRVBSSUNFX0FESi43LzEyLzIwMjQBAAAA4gQGAAIAAAAJMzIuMjMyMTc5AG4xsmE9Jd4IbjGyYT0l3ggjQ0lRLkJQLklRX0NMT1NFUFJJQ0VfQURKLjExLzIwLzIwMjABAAAA4gQGAAIAAAAJMTUuMjE2NTMzAHlYsmE9Jd4IeViyYT0l3ggiQ0lRLkJQLklRX0NMT1NFUFJJQ0VfQURKLjYvMTEvMjAyMQEAAADiBAYA</t>
  </si>
  <si>
    <t>AgAAAAkyMi4wNDMwNTgAeViyYT0l3gh5WLJhPSXeCCJDSVEuQlAuSVFfQ0xPU0VQUklDRV9BREouMS8yMS8yMDIyAQAAAOIEBgACAAAACTI1LjE3NjMxOAB5WLJhPSXeCHlYsmE9Jd4IIkNJUS5CUC5JUV9DTE9TRVBSSUNFX0FESi4xLzEzLzIwMjMBAAAA4gQGAAIAAAAJMzAuNDMwNTU4AG4xsmE9Jd4IbjGyYT0l3gghQ0lRLkJQLklRX0NMT1NFUFJJQ0VfQURKLjMvNS8yMDIxAQAAAOIEBgACAAAACTIxLjE3ODcxNwB5WLJhPSXeCHlYsmE9Jd4IIkNJUS5CUC5JUV9DTE9TRVBSSUNFX0FESi4zLzI4LzIwMjQBAAAA4gQGAAIAAAAJMzQuMTE4NzY3AG4xsmE9Jd4IbjGyYT0l3gghQ0lRLkJQLklRX0NMT1NFUFJJQ0VfQURKLjcvNS8yMDI0AQAAAOIEBgACAAAACDMzLjkzNTg0AG4xsmE9Jd4IbjGyYT0l3ggiQ0lRLkJQLklRX0NMT1NFUFJJQ0VfQURKLjIvMTQvMjAyNQEAAADiBAYAAgAAAAkzMy4wMzczMjUAbjGyYT0l3ghuMbJhPSXeCCJDSVEuQlAuSVFfQ0xPU0VQUklDRV9BREouOS8yNi8yMDI1AQAAAOIEBgACAAAACTM1LjIwNjYzNQBuMbJhPSXeCG4xsmE9Jd4II0NJUS5CUC5JUV9DTE9TRVBSSUNFX0FESi4xMS8xNy8yMDIzAQAAAOIEBgACAAAABzMxLjg1NTYAbjGyYT0l3ghuMbJhPSXeCCJDSVEuQlAuSVFfQ0xPU0VQUklDRV9BREouNi8yOC8yMDI0AQAAAOIEBgACAAAACTMzLjA2NTY5MQBuMbJh</t>
  </si>
  <si>
    <t>PSXeCG4xsmE9Jd4IIkNJUS5CUC5JUV9DTE9TRVBSSUNFX0FESi4xLzI4LzIwMjIBAAAA4gQGAAIAAAAJMjUuNDcxNDQ5AHlYsmE9Jd4IeViyYT0l3gghQ0lRLkJQLklRX0NMT1NFUFJJQ0VfQURKLjkvOS8yMDIyAQAAAOIEBgACAAAACTI2LjgzMzA4NwBuMbJhPSXeCG4xsmE9Jd4IIkNJUS5CUC5JUV9DTE9TRVBSSUNFX0FESi40LzIxLzIwMjMBAAAA4gQGAAIAAAAJMzQuMjUwMTE4AG4xsmE9Jd4IbjGyYT0l3ggjQ0lRLkJQLklRX0NMT1NFUFJJQ0VfQURKLjEwLzIyLzIwMjEBAAAA4gQGAAIAAAAJMjMuOTE1NzkyAHlYsmE9Jd4IeViyYT0l3gghQ0lRLkJQLklRX0NMT1NFUFJJQ0VfQURKLjQvNS8yMDI0AQAAAOIEBgACAAAACTM1LjAwNjE0NQBuMbJhPSXeCG4xsmE9Jd4IIkNJUS5CUC5JUV9DTE9TRVBSSUNFX0FESi4xMS84LzIwMjQBAAAA4gQGAAIAAAAJMjcuMzA3NzA5AG4xsmE9Jd4IbjGyYT0l3ggjQ0lRLkJQLklRX0NMT1NFUFJJQ0VfQURKLjExLzEzLzIwMjABAAAA4gQGAAIAAAAJMTQuNjc3ODI1AHlYsmE9Jd4IeViyYT0l3gghQ0lRLkJQLklRX0NMT1NFUFJJQ0VfQURKLjYvNC8yMDIxAQAAAOIEBgACAAAACTIxLjk2MzAxOAB5WLJhPSXeCHlYsmE9Jd4IIUNJUS5CUC5JUV9DTE9TRVBSSUNFX0FESi45LzIvMjAyMgEAAADiBAYAAgAAAAkyNi4zNTg5MTUAeViyYT0l3gh5WLJhPSXeCCJDSVEu</t>
  </si>
  <si>
    <t>QlAuSVFfQ0xPU0VQUklDRV9BREouNC8xNC8yMDIzAQAAAOIEBgACAAAACTM1LjA2MjMwNgBuMbJhPSXeCG4xsmE9Jd4II0NJUS5CUC5JUV9DTE9TRVBSSUNFX0FESi4xMS8yNC8yMDIzAQAAAOIEBgACAAAACTMyLjA0MzQ1OQBuMbJhPSXeCG4xsmE9Jd4IIkNJUS5CUC5JUV9DTE9TRVBSSUNFX0FESi44LzExLzIwMjMBAAAA4gQGAAIAAAAJMzIuNzc4NDU0AG4xsmE9Jd4IbjGyYT0l3gghQ0lRLkJQLklRX0NMT1NFUFJJQ0VfQURKLjYvNi8yMDI1AQAAAOIEBgACAAAACTI4LjQ4MTA5OQBuMbJhPSXeCG4xsmE9Jd4IIkNJUS5CUC5JUV9DTE9TRVBSSUNFX0FESi43LzI4LzIwMjMBAAAA4gQGAAIAAAAJMzIuMDYwMTM5AG4xsmE9Jd4IbjGyYT0l3ggiQ0lRLkJQLklRX0NMT1NFUFJJQ0VfQURKLjUvMzAvMjAyNQEAAADiBAYAAgAAAAkyOC4yOTYzNDYAbjGyYT0l3ghuMbJhPSXeCCNDSVEuQlAuSVFfQ0xPU0VQUklDRV9BREouMTEvMTAvMjAyMwEAAADiBAYAAgAAAAkzMS4zODE0NzgAbjGyYT0l3ghuMbJhPSXeCCFDSVEuQlAuSVFfQ0xPU0VQUklDRV9BREouMi83LzIwMjUBAAAA4gQGAAIAAAAJMzAuNDYwNDE0AG4xsmE9Jd4IbjGyYT0l3ggiQ0lRLkJQLklRX0NMT1NFUFJJQ0VfQURKLjkvMTkvMjAyNQEAAADiBAYAAgAAAAkzMy42NTc4OTgAbjGyYT0l3ghuMbJhPSXeCCJDSVEuQlAuSVFfQ0xPU0VQUklD</t>
  </si>
  <si>
    <t>RV9BREouNC8xOS8yMDI0AQAAAOIEBgACAAAACTM0Ljg3OTM3NwBuMbJhPSXeCG4xsmE9Jd4IIkNJUS5CUC5JUV9DTE9TRVBSSUNFX0FESi4xMi85LzIwMjIBAAAA4gQGAAIAAAAJMjguODQ3NDE2AG4xsmE9Jd4IbjGyYT0l3ggiQ0lRLkJQLklRX0NMT1NFUFJJQ0VfQURKLjcvMjEvMjAyMwEAAADiBAYAAgAAAAkzMi4wNTE0MDUAbjGyYT0l3ghuMbJhPSXeCCFDSVEuQlAuSVFfQ0xPU0VQUklDRV9BREouMy8xLzIwMjQBAAAA4gQGAAIAAAAJMzIuMjcxNTczAG4xsmE9Jd4IbjGyYT0l3ggjQ0lRLkJQLklRX0NMT1NFUFJJQ0VfQURKLjEwLzExLzIwMjQBAAAA4gQGAAIAAAAJMjkuODM0MDgyAG4xsmE9Jd4IbjGyYT0l3ggiQ0lRLkJQLklRX0NMT1NFUFJJQ0VfQURKLjUvMjMvMjAyNQEAAADiBAYAAgAAAAkyOC4yODY2MjMAbjGyYT0l3ghuMbJhPSXeCCJDSVEuQlAuSVFfQ0xPU0VQUklDRV9BREouMS8xNC8yMDIyAQAAAOIEBgACAAAACTI2LjI2NjY2MwB5WLJhPSXeCHlYsmE9Jd4IIkNJUS5CUC5JUV9DTE9TRVBSSUNFX0FESi44LzI2LzIwMjIBAAAA4gQGAAIAAAAJMjcuMzc0OTk5AHlYsmE9Jd4IeViyYT0l3gghQ0lRLkJQLklRX0NMT1NFUFJJQ0VfQURKLjQvNi8yMDIzAQAAAOIEBgACAAAACTM0LjEzNzc5NQBuMbJhPSXeCG4xsmE9Jd4IIkNJUS5CUC5JUV9DTE9TRVBSSUNFX0FESi4xLzI3LzIwMjMB</t>
  </si>
  <si>
    <t>AAAA4gQGAAIAAAAIMzEuMDgwOTMAbjGyYT0l3ghuMbJhPSXeCCJDSVEuQlAuSVFfQ0xPU0VQUklDRV9BREouMi8xOS8yMDIxAQAAAOIEBgACAAAACTE4LjA5MzI4NgB5WLJhPSXeCHlYsmE9Jd4IIkNJUS5CUC5JUV9DTE9TRVBSSUNFX0FESi42LzIxLzIwMjQBAAAA4gQGAAIAAAAJMzIuNTI1MjgyAG4xsmE9Jd4IbjGyYT0l3ggiQ0lRLkJQLklRX0NMT1NFUFJJQ0VfQURKLjMvMjQvMjAyMwEAAADiBAYAAgAAAAkzMS4wMDEzNjgAbjGyYT0l3ghuMbJhPSXeCCJDSVEuQlAuSVFfQ0xPU0VQUklDRV9BREouNi8xNC8yMDI0AQAAAOIEBgACAAAACTMxLjk1NzM5NQBuMbJhPSXeCG4xsmE9Jd4IIUNJUS5CUC5JUV9DTE9TRVBSSUNFX0FESi4yLzUvMjAyMQEAAADiBAYAAgAAAAkxNi4yNDcxMDMAeViyYT0l3gh5WLJhPSXeCCJDSVEuQlAuSVFfQ0xPU0VQUklDRV9BREouOS8xNy8yMDIxAQAAAOIEBgACAAAACTIwLjQ1NTI1NgB5WLJhPSXeCHlYsmE9Jd4IIkNJUS5CUC5JUV9DTE9TRVBSSUNFX0FESi40LzI5LzIwMjIBAAAA4gQGAAIAAAAHMjMuNzgxMQB5WLJhPSXeCHlYsmE9Jd4IIkNJUS5CUC5JUV9DTE9TRVBSSUNFX0FESi43LzE1LzIwMjIBAAAA4gQGAAIAAAAIMjIuMzEzNTUAeViyYT0l3gh5WLJhPSXeCCJDSVEuQlAuSVFfQ0xPU0VQUklDRV9BREouMS8yOS8yMDIxAQAAAOIEBgACAAAACDE3LjM0Nzk0</t>
  </si>
  <si>
    <t>AHlYsmE9Jd4IeViyYT0l3ggiQ0lRLkJQLklRX0NMT1NFUFJJQ0VfQURKLjkvMTAvMjAyMQEAAADiBAYAAgAAAAkxOS44NTU1MzcAeViyYT0l3gh5WLJhPSXeCCJDSVEuQlAuSVFfQ0xPU0VQUklDRV9BREouNC8yMi8yMDIyAQAAAOIEBgACAAAACTI0Ljc0MTYxOAB5WLJhPSXeCHlYsmE9Jd4IIkNJUS5CUC5JUV9DTE9TRVBSSUNFX0FESi4xMi8yLzIwMjIBAAAA4gQGAAIAAAAJMzAuMjU5NDA3AG4xsmE9Jd4IbjGyYT0l3ggjQ0lRLkJQLklRX0NMT1NFUFJJQ0VfQURKLjExLzExLzIwMjIBAAAA4gQGAAIAAAAJMjguOTU4NjYzAG4xsmE9Jd4IbjGyYT0l3ggjQ0lRLkJQLklRX0NMT1NFUFJJQ0VfQURKLjEwLzIxLzIwMjIBAAAA4gQGAAIAAAAJMjYuNTUzNjY0AG4xsmE9Jd4IbjGyYT0l3ggiQ0lRLkJQLklRX0NMT1NFUFJJQ0VfQURKLjYvMjQvMjAyMgEAAADiBAYAAgAAAAkyMy42Mjc1ODkAeViyYT0l3gh5WLJhPSXeCCJDSVEuQlAuSVFfQ0xPU0VQUklDRV9BREouNS8xNi8yMDI1AQAAAOIEBgACAAAACTI4LjkzODExOQBuMbJhPSXeCG4xsmE9Jd4IIkNJUS5CUC5JUV9DTE9TRVBSSUNFX0FESi40LzE0LzIwMjIBAAAA4gQGAAIAAAAJMjUuOTA5MTQ0AHlYsmE9Jd4IeViyYT0l3ggjQ0lRLkJQLklRX0NMT1NFUFJJQ0VfQURKLjExLzI1LzIwMjIBAAAA4gQGAAIAAAAJMzAuMTgyMzg5AG4xsmE9Jd4IbjGy</t>
  </si>
  <si>
    <t>YT0l3gghQ0lRLkJQLklRX0NMT1NFUFJJQ0VfQURKLjcvNy8yMDIzAQAAAOIEBgACAAAACTMwLjc4NTA2OQBuMbJhPSXeCG4xsmE9Jd4IIkNJUS5CUC5JUV9DTE9TRVBSSUNFX0FESi4yLzE2LzIwMjQBAAAA4gQGAAIAAAAIMzIuMDk5NTMAbjGyYT0l3ghuMbJhPSXeCCFDSVEuQlAuSVFfQ0xPU0VQUklDRV9BREouNi83LzIwMjQBAAAA4gQGAAIAAAAJMzIuMjk2Mjk1AG4xsmE9Jd4IbjGyYT0l3ggiQ0lRLkJQLklRX0NMT1NFUFJJQ0VfQURKLjEvMTAvMjAyNQEAAADiBAYAAgAAAAkyOS41MzUzNjkAbjGyYT0l3ghuMbJhPSXeCCJDSVEuQlAuSVFfQ0xPU0VQUklDRV9BREouOC8xNS8yMDI1AQAAAOIEBgACAAAACTMzLjg2NTA1NABuMbJhPSXeCG4xsmE9Jd4IIkNJUS5CUC5JUV9DTE9TRVBSSUNFX0FESi45LzEzLzIwMjQBAAAA4gQGAAIAAAAJMjkuNTgzMjE5AG4xsmE9Jd4IbjGyYT0l3ggiQ0lRLkJQLklRX0NMT1NFUFJJQ0VfQURKLjgvMjMvMjAyNAEAAADiBAYAAgAAAAkzMS42OTIzMjUAbjGyYT0l3ghuMbJhPSXeCCJDSVEuQlAuSVFfQ0xPU0VQUklDRV9BREouMTIvNi8yMDI0AQAAAOIEBgACAAAACTI3LjA5MDYwNwBuMbJhPSXeCG4xsmE9Jd4IIUNJUS5CUC5JUV9DTE9TRVBSSUNFX0FESi45LzgvMjAyMwEAAADiBAYAAgAAAAkzNC4xNjU1NzQAbjGyYT0l3ghuMbJhPSXeCCJDSVEuQlAuSVFfQ0xP</t>
  </si>
  <si>
    <t>U0VQUklDRV9BREouNi8xMC8yMDIyAQAAAOIEBgACAAAACTI3LjE2Nzk2MQB5WLJhPSXeCHlYsmE9Jd4IIkNJUS5CUC5JUV9DTE9TRVBSSUNFX0FESi43LzE0LzIwMjMBAAAA4gQGAAIAAAAIMzEuMDIwODcAbjGyYT0l3ghuMbJhPSXeCCJDSVEuQlAuSVFfQ0xPU0VQUklDRV9BREouMi8yMy8yMDI0AQAAAOIEBgACAAAACTMyLjAzNjE0NgBuMbJhPSXeCG4xsmE9Jd4IIkNJUS5CUC5JUV9DTE9TRVBSSUNFX0FESi4xMC80LzIwMjQBAAAA4gQGAAIAAAAJMzAuNTQ5NTA2AG4xsmE9Jd4IbjGyYT0l3gghQ0lRLkJQLklRX0NMT1NFUFJJQ0VfQURKLjUvNi8yMDIyAQAAAOIEBgACAAAACTI2LjM4MTEyMgB5WLJhPSXeCHlYsmE9Jd4IIkNJUS5CUC5JUV9DTE9TRVBSSUNFX0FESi4zLzE3LzIwMjMBAAAA4gQGAAIAAAAJMzAuMzg3OTA4AG4xsmE9Jd4IbjGyYT0l3ggiQ0lRLkJQLklRX0NMT1NFUFJJQ0VfQURKLjcvMjIvMjAyMgEAAADiBAYAAgAAAAkyMy4wNTg0NTEAeViyYT0l3gh5WLJhPSXeCCNDSVEuQlAuSVFfQ0xPU0VQUklDRV9BREouMTAvMTMvMjAyMwEAAADiBAYAAgAAAAkzNS4zNDk0ODYAbjGyYT0l3ghuMbJhPSXeCCJDSVEuQlAuSVFfQ0xPU0VQUklDRV9BREouNS8yNC8yMDI0AQAAAOIEBgACAAAACTMzLjYzMzU3OABuMbJhPSXeCG4xsmE9Jd4IIkNJUS5CUC5JUV9DTE9TRVBSSUNFX0FESi45LzI3</t>
  </si>
  <si>
    <t>LzIwMjQBAAAA4gQGAAIAAAAJMjkuMTkyOTg5AG4xsmE9Jd4IbjGyYT0l3gghQ0lRLkJQLklRX0NMT1NFUFJJQ0VfQURKLjUvOS8yMDI1AQAAAOIEBgACAAAACTI4LjQ5MTE3NwBuMbJhPSXeCG4xsmE9Jd4IIUNJUS5CUC5JUV9DTE9TRVBSSUNFX0FESi4yLzIvMjAyNAEAAADiBAYAAgAAAAkzMC45ODc4NjgAbjGyYT0l3ghuMbJhPSXeCCJDSVEuQlAuSVFfQ0xPU0VQUklDRV9BREouNS8yNi8yMDIzAQAAAOIEBgACAAAACDMxLjA0NzA3AG4xsmE9Jd4IbjGyYT0l3ggiQ0lRLkJQLklRX0NMT1NFUFJJQ0VfQURKLjEwLzcvMjAyMgEAAADiBAYAAgAAAAkyNi4zMTY1NzgAbjGyYT0l3ghuMbJhPSXeCCJDSVEuQlAuSVFfQ0xPU0VQUklDRV9BREouOS8zMC8yMDIyAQAAAOIEBgACAAAACTI0LjE3NDMzNABuMbJhPSXeCG4xsmE9Jd4IIkNJUS5CUC5JUV9DTE9TRVBSSUNFX0FESi4zLzE0LzIwMjUBAAAA4gQGAAIAAAAJMzEuOTU1NjczAG4xsmE9Jd4IbjGyYT0l3ggiQ0lRLkJQLklRX0NMT1NFUFJJQ0VfQURKLjEvMjIvMjAyMQEAAADiBAYAAgAAAAkxOC42MzYxNTQAeViyYT0l3gh5WLJhPSXeCCFDSVEuQlAuSVFfQ0xPU0VQUklDRV9BREouNy8zLzIwMjUBAAAA4gQGAAIAAAAJMzAuMDc1ODA3AG4xsmE9Jd4IbjGyYT0l3ggiQ0lRLkJQLklRX0NMT1NFUFJJQ0VfQURKLjEwLzgvMjAyMQEAAADiBAYAAgAAAAky</t>
  </si>
  <si>
    <t>My4zOTcxMTcAeViyYT0l3gh5WLJhPSXeCCJDSVEuQlAuSVFfQ0xPU0VQUklDRV9BREouMTEvMS8yMDI0AQAAAOIEBgACAAAACTI3LjE1ODIxMwBuMbJhPSXeCG4xsmE9Jd4II0NJUS5CUC5JUV9DTE9TRVBSSUNFX0FESi4xMC8yOS8yMDIxAQAAAOIEBgACAAAACTIzLjMzMjI4MwB5WLJhPSXeCHlYsmE9Jd4IIUNJUS5CUC5JUV9DTE9TRVBSSUNFX0FESi42LzMvMjAyMgEAAADiBAYAAgAAAAkyNy42MDMxODQAeViyYT0l3gh5WLJhPSXeCCFDSVEuQlAuSVFfQ0xPU0VQUklDRV9BREouMS82LzIwMjMBAAAA4gQGAAIAAAAIMjkuNDg5MjMAbjGyYT0l3ghuMbJhPSXeCCJDSVEuQlAuSVFfQ0xPU0VQUklDRV9BREouMTAvMS8yMDIxAQAAAOIEBgACAAAACTIyLjM2Nzg3MQB5WLJhPSXeCHlYsmE9Jd4IIkNJUS5CUC5JUV9DTE9TRVBSSUNFX0FESi45LzI0LzIwMjEBAAAA4gQGAAIAAAAJMjEuMjY1Njg2AHlYsmE9Jd4IeViyYT0l3ggiQ0lRLkJQLklRX0NMT1NFUFJJQ0VfQURKLjUvMTcvMjAyNAEAAADiBAYAAgAAAAkzNC4zMzg4NTcAbjGyYT0l3ghuMbJhPSXeCCFDSVEuQlAuSVFfQ0xPU0VQUklDRV9BREouNy84LzIwMjIBAAAA4gQGAAIAAAAJMjMuMzAxMTcyAHlYsmE9Jd4IeViyYT0l3ggiQ0lRLkJQLklRX0NMT1NFUFJJQ0VfQURKLjkvMjIvMjAyMwEAAADiBAYAAgAAAAkzMy45NjIzNjUAbjGyYT0l3ghu</t>
  </si>
  <si>
    <t>MbJhPSXeCCNDSVEuQlAuSVFfQ0xPU0VQUklDRV9BREouMTIvMTAvMjAyMQEAAADiBAYAAgAAAAgyMi40NzA5NQB5WLJhPSXeCHlYsmE9Jd4II0NJUS5CUC5JUV9DTE9TRVBSSUNFX0FESi4xMi8yNy8yMDI0AQAAAOIEBgACAAAACTI3LjMzNjAyNwBuMbJhPSXeCG4xsmE9Jd4IIkNJUS5CUC5JUV9DTE9TRVBSSUNFX0FESi4yLzE3LzIwMjMBAAAA4gQGAAIAAAAJMzQuNTc4NDQ5AG4xsmE9Jd4IbjGyYT0l3ggjQ0lRLkJQLklRX0NMT1NFUFJJQ0VfQURKLjEyLzEzLzIwMjQBAAAA4gQGAAIAAAAJMjguMjk4ODI5AG4xsmE9Jd4IbjGyYT0l3ggjQ0lRLkJQLklRX0NMT1NFUFJJQ0VfQURKLjEwLzE0LzIwMjIBAAAA4gQGAAIAAAAJMjUuNjgxNTI2AG4xsmE9Jd4IbjGyYT0l3gghQ0lRLkJQLklRX0NMT1NFUFJJQ0VfQURKLjkvMy8yMDIxAQAAAOIEBgACAAAACTIwLjA4MjQ1OAB5WLJhPSXeCHlYsmE9Jd4IIkNJUS5CUC5JUV9DTE9TRVBSSUNFX0FESi4xLzEyLzIwMjQBAAAA4gQGAAIAAAAJMzEuMTg0NjczAG4xsmE9Jd4IbjGyYT0l3ggiQ0lRLkJQLklRX0NMT1NFUFJJQ0VfQURKLjcvMTEvMjAyNQEAAADiBAYAAgAAAAkzMS43Mzg1ODIAbjGyYT0l3ghuMbJhPSXeCCJDSVEuQlAuSVFfQ0xPU0VQUklDRV9BREouOC8yNy8yMDIxAQAAAOIEBgACAAAACTIwLjIxMjEyNwB5WLJhPSXeCHlYsmE9Jd4IIUNJUS5C</t>
  </si>
  <si>
    <t>UC5JUV9DTE9TRVBSSUNFX0FESi40LzgvMjAyMgEAAADiBAYAAgAAAAkyNS4yMzAxNTcAeViyYT0l3gh5WLJhPSXeCCNDSVEuQlAuSVFfQ0xPU0VQUklDRV9BREouMTEvMTgvMjAyMgEAAADiBAYAAgAAAAkyOS4xMjk4MTQAbjGyYT0l3ghuMbJhPSXeCCJDSVEuQlAuSVFfQ0xPU0VQUklDRV9BREouNi8zMC8yMDIzAQAAAOIEBgACAAAACTMwLjgyMDAwMgBuMbJhPSXeCG4xsmE9Jd4IIUNJUS5CUC5JUV9DTE9TRVBSSUNFX0FESi4yLzkvMjAyNAEAAADiBAYAAgAAAAkzMi41MjY1MjcAbjGyYT0l3ghuMbJhPSXeCCJDSVEuQlAuSVFfQ0xPU0VQUklDRV9BREouMS8zMS8yMDI1AQAAAOIEBgACAAAACTI5LjMxODI2NgBuMbJhPSXeCG4xsmE9Jd4IIUNJUS5CUC5JUV9DTE9TRVBSSUNFX0FESi44LzUvMjAyMgEAAADiBAYAAgAAAAkyNC44MjQ0NTMAeViyYT0l3gh5WLJhPSXeCCJDSVEuQlAuSVFfQ0xPU0VQUklDRV9BREouNy8yOS8yMDIyAQAAAOIEBgACAAAACTI0LjU5MDEwMgB5WLJhPSXeCHlYsmE9Jd4IIkNJUS5CUC5JUV9DTE9TRVBSSUNFX0FESi42LzE3LzIwMjIBAAAA4gQGAAIAAAAJMjMuMjM0MjE1AHlYsmE9Jd4IeViyYT0l3ggiQ0lRLkJQLklRX0NMT1NFUFJJQ0VfQURKLjMvMjIvMjAyNAEAAADiBAYAAgAAAAkzNC4yMjc0MjYAbjGyYT0l3ghuMbJhPSXeCCJDSVEuQlAuSVFfQ0xPU0VQUklDRV9B</t>
  </si>
  <si>
    <t>REouNi8xMy8yMDI1AQAAAOIEBgACAAAACDMwLjg0Mzk5AG4xsmE9Jd4IbjGyYT0l3gghQ0lRLkJQLklRX0NMT1NFUFJJQ0VfQURKLjMvOC8yMDI0AQAAAOIEBgACAAAACTMyLjk2ODc5OABuMbJhPSXeCG4xsmE9Jd4IIkNJUS5CUC5JUV9DTE9TRVBSSUNFX0FESi44LzE5LzIwMjIBAAAA4gQGAAIAAAAJMjYuNjgwNjc1AHlYsmE9Jd4IeViyYT0l3ggiQ0lRLkJQLklRX0NMT1NFUFJJQ0VfQURKLjIvMjUvMjAyMgEAAADiBAYAAgAAAAkyNS40NDU0NDUAeViyYT0l3gh5WLJhPSXeCCJDSVEuQlAuSVFfQ0xPU0VQUklDRV9BREouMi8xOC8yMDIyAQAAAOIEBgACAAAACTI2LjMwNjU5OQB5WLJhPSXeCHlYsmE9Jd4IIkNJUS5CUC5JUV9DTE9TRVBSSUNFX0FESi4xLzE1LzIwMjEBAAAA4gQGAAIAAAAIMTguOTQwNjQAeViyYT0l3gh5WLJhPSXeCCJDSVEuQlAuSVFfQ0xPU0VQUklDRV9BREouNC8yMy8yMDIxAQAAAOIEBgACAAAACTE5LjM5ODY2MQB5WLJhPSXeCHlYsmE9Jd4IIkNJUS5CUC5JUV9DTE9TRVBSSUNFX0FESi4yLzI0LzIwMjMBAAAA4gQGAAIAAAAIMzQuMzAxOTYAbjGyYT0l3ghuMbJhPSXeCCFDSVEuQlAuSVFfQ0xPU0VQUklDRV9BREouMS84LzIwMjEBAAAA4gQGAAIAAAAJMTkuMDQ5OTQzAHlYsmE9Jd4IeViyYT0l3ggiQ0lRLkJQLklRX0NMT1NFUFJJQ0VfQURKLjgvMjAvMjAyMQEAAADiBAYA</t>
  </si>
  <si>
    <t>AgAAAAkxOS4xNTg1NjgAeViyYT0l3gh5WLJhPSXeCCFDSVEuQlAuSVFfQ0xPU0VQUklDRV9BREouNC8xLzIwMjIBAAAA4gQGAAIAAAAJMjQuNzA4NDk2AHlYsmE9Jd4IeViyYT0l3ggiQ0lRLkJQLklRX0NMT1NFUFJJQ0VfQURKLjkvMjAvMjAyNAEAAADiBAYAAgAAAAkzMC4zMjY1MTYAbjGyYT0l3ghuMbJhPSXeCCFDSVEuQlAuSVFfQ0xPU0VQUklDRV9BREouNS8yLzIwMjUBAAAA4gQGAAIAAAAJMjYuOTEyMDU1AG4xsmE9Jd4IbjGyYT0l3ggiQ0lRLkJQLklRX0NMT1NFUFJJQ0VfQURKLjQvMjYvMjAyNAEAAADiBAYAAgAAAAgzNS43Mzk1OQBuMbJhPSXeCG4xsmE9Jd4IIkNJUS5CUC5JUV9DTE9TRVBSSUNFX0FESi41LzEzLzIwMjIBAAAA4gQGAAIAAAAJMjUuNTE5MTM2AHlYsmE9Jd4IeViyYT0l3ggjQ0lRLkJQLklRX0NMT1NFUFJJQ0VfQURKLjEyLzIzLzIwMjIBAAAA4gQGAAIAAAAJMjkuOTU5ODk0AG4xsmE9Jd4IbjGyYT0l3ggiQ0lRLkJQLklRX0NMT1NFUFJJQ0VfQURKLjIvMTIvMjAyMQEAAADiBAYAAgAAAAkxNy4xMDU5MTIAeViyYT0l3gh5WLJhPSXeCCJDSVEuQlAuSVFfQ0xPU0VQUklDRV9BREouNS8yMS8yMDIxAQAAAOIEBgACAAAACTIxLjIyNjY0OQB5WLJhPSXeCHlYsmE9Jd4IIkNJUS5CUC5JUV9DTE9TRVBSSUNFX0FESi4xMS8zLzIwMjMBAAAA4gQGAAIAAAAJMzEuOTgzMjg5AG4x</t>
  </si>
  <si>
    <t>smE9Jd4IbjGyYT0l3ggiQ0lRLkJQLklRX0NMT1NFUFJJQ0VfQURKLjUvMTQvMjAyMQEAAADiBAYAAgAAAAkyMS4zMzA3MDEAeViyYT0l3gh5WLJhPSXeCCJDSVEuQlAuSVFfQ0xPU0VQUklDRV9BREouOC8yOS8yMDI1AQAAAOIEBgACAAAACTM0Ljc1Mjg2NQBuMbJhPSXeCG4xsmE9Jd4IIkNJUS5CUC5JUV9DTE9TRVBSSUNFX0FESi4zLzEwLzIwMjMBAAAA4gQGAAIAAAAIMzMuNzA1NzgAbjGyYT0l3ghuMbJhPSXeCCFDSVEuQlAuSVFfQ0xPU0VQUklDRV9BREouNy8xLzIwMjIBAAAA4gQGAAIAAAAJMjMuNjY5NDM4AHlYsmE9Jd4IeViyYT0l3ggiQ0lRLkJQLklRX0NMT1NFUFJJQ0VfQURKLjcvMjUvMjAyNQEAAADiBAYAAgAAAAkzMS4zMTA3MzQAbjGyYT0l3ghuMbJhPSXeCCNDSVEuQlAuSVFfQ0xPU0VQUklDRV9BREouMTIvMjkvMjAyMwEAAADiBAYAAgAAAAgzMS42Njc3NABuMbJhPSXeCG4xsmE9Jd4IIkNJUS5CUC5JUV9DTE9TRVBSSUNFX0FESi41LzEyLzIwMjMBAAAA4gQGAAIAAAAJMzEuMjc0MTM3AG4xsmE9Jd4IbjGyYT0l3ggjQ0lRLkJQLklRX0NMT1NFUFJJQ0VfQURKLjEyLzMxLzIwMjABAAAA4gQGAAIAAAAIMTYuMDIwNjkAeViyYT0l3gh5WLJhPSXeCCJDSVEuQlAuSVFfQ0xPU0VQUklDRV9BREouNi8yMy8yMDIzAQAAAOIEBgACAAAACTMwLjQwMDgwMgBuMbJhPSXeCG4xsmE9Jd4IIkNJ</t>
  </si>
  <si>
    <t>US5CUC5JUV9DTE9TRVBSSUNFX0FESi4zLzE5LzIwMjEBAAAA4gQGAAIAAAAJMjAuMTI2NTA2AHlYsmE9Jd4IeViyYT0l3ggiQ0lRLkJQLklRX0NMT1NFUFJJQ0VfQURKLjEvMjAvMjAyMwEAAADiBAYAAgAAAAkzMC4zNzkyMTIAbjGyYT0l3ghuMbJhPSXeCCJDSVEuQlAuSVFfQ0xPU0VQUklDRV9BREouNi8xNi8yMDIzAQAAAOIEBgACAAAACTMwLjg3MjQwMwBuMbJhPSXeCG4xsmE9Jd4IIkNJUS5CUC5JUV9DTE9TRVBSSUNFX0FESi4xLzI2LzIwMjQBAAAA4gQGAAIAAAAJMzEuODczNDkxAG4xsmE9Jd4IbjGyYT0l3gghQ0lRLkJQLklRX0NMT1NFUFJJQ0VfQURKLjkvNi8yMDI0AQAAAOIEBgACAAAACTI5LjYzODk2NwBuMbJhPSXeCG4xsmE9Jd4IIkNJUS5CUC5JUV9DTE9TRVBSSUNFX0FESi40LzE3LzIwMjUBAAAA4gQGAAIAAAAJMjcuMTAzNDY0AG4xsmE9Jd4IbjGyYT0l3ggiQ0lRLkJQLklRX0NMT1NFUFJJQ0VfQURKLjEvMTkvMjAyNAEAAADiBAYAAgAAAAkzMC4yODExNTkAbjGyYT0l3ghuMbJhPSXeCCFDSVEuQlAuSVFfQ0xPU0VQUklDRV9BREouNS83LzIwMjEBAAAA4gQGAAIAAAAJMjEuMzk0NzMzAHlYsmE9Jd4IeViyYT0l3gghQ0lRLkJQLklRX0NMT1NFUFJJQ0VfQURKLjEvMy8yMDI1AQAAAOIEBgACAAAACTI4Ljc2MTM1MgBuMbJhPSXeCG4xsmE9Jd4IIkNJUS5CUC5JUV9DTE9TRVBSSUNF</t>
  </si>
  <si>
    <t>X0FESi40LzE2LzIwMjEBAAAA4gQGAAIAAAAJMTkuOTIwODExAHlYsmE9Jd4IeViyYT0l3ggiQ0lRLkJQLklRX0NMT1NFUFJJQ0VfQURKLjYvMjcvMjAyNQEAAADiBAYAAgAAAAkyOS41MDIxMDEAbjGyYT0l3ghuMbJhPSXeCCJDSVEuQlAuSVFfQ0xPU0VQUklDRV9BREouNS8yNy8yMDIyAQAAAOIEBgACAAAACTI3LjI1MTY1OAB5WLJhPSXeCHlYsmE9Jd4IIkNJUS5CUC5JUV9DTE9TRVBSSUNFX0FESi42LzIwLzIwMjUBAAAA4gQGAAIAAAAIMzAuMzg2OTcAbjGyYT0l3ghuMbJhPSXeCCJDSVEuQlAuSVFfQ0xPU0VQUklDRV9BREouMi8yNi8yMDIxAQAAAOIEBgACAAAACTE5LjMxMTYzNgB5WLJhPSXeCHlYsmE9Jd4II0NJUS5CUC5JUV9DTE9TRVBSSUNFX0FESi4xMi8xNi8yMDIyAQAAAOIEBgACAAAACTI4LjgyMTc0MwBuMbJhPSXeCG4xsmE9Jd4IIkNJUS5CUC5JUV9DTE9TRVBSSUNFX0FESi44LzEzLzIwMjEBAAAA4gQGAAIAAAAJMjAuNDM5MDQ3AHlYsmE9Jd4IeViyYT0l3ggiQ0lRLkJQLklRX0NMT1NFUFJJQ0VfQURKLjMvMjUvMjAyMgEAAADiBAYAAgAAAAkyNS43MTA0MTYAeViyYT0l3gh5WLJhPSXeCCJDSVEuQlAuSVFfQ0xPU0VQUklDRV9BREouMTEvNC8yMDIyAQAAAOIEBgACAAAACDI4LjcyMTMxAG4xsmE9Jd4IbjGyYT0l3ggjQ0lRLkJQLklRX0NMT1NFUFJJQ0VfQURKLjEyLzIzLzIwMjEB</t>
  </si>
  <si>
    <t>AAAA4gQGAAIAAAAJMjIuMTEwMjM1AHlYsmE9Jd4IeViyYT0l3ggiQ0lRLkJQLklRX0NMT1NFUFJJQ0VfQURKLjEvMTcvMjAyNQEAAADiBAYAAgAAAAkyOS45MTI5MzgAbjGyYT0l3ghuMbJhPSXeCCJDSVEuQlAuSVFfQ0xPU0VQUklDRV9BREouNS8zMS8yMDI0AQAAAOIEBgACAAAACTM0LjQxMjEzMwBuMbJhPSXeCG4xsmE9Jd4IIkNJUS5CUC5JUV9DTE9TRVBSSUNFX0FESi41LzEwLzIwMjQBAAAA4gQGAAIAAAAJMzQuMjYzNjQ1AG4xsmE9Jd4IbjGyYT0l3gghQ0lRLkJQLklRX0NMT1NFUFJJQ0VfQURKLjQvOS8yMDIxAQAAAOIEBgACAAAACTE5LjI5NTgxMwB5WLJhPSXeCHlYsmE9Jd4IIkNJUS5CUC5JUV9DTE9TRVBSSUNFX0FESi4zLzExLzIwMjIBAAAA4gQGAAIAAAAJMjMuNDA4NDg1AHlYsmE9Jd4IeViyYT0l3gghQ0lRLkJQLklRX0NMT1NFUFJJQ0VfQURKLjQvNC8yMDI1AQAAAOIEBgACAAAACTI3LjE2MDg4NwBuMbJhPSXeCG4xsmE9Jd4IIUNJUS5CUC5JUV9DTE9TRVBSSUNFX0FESi45LzEvMjAyMwEAAADiBAYAAgAAAAkzMy42ODg0NzUAbjGyYT0l3ghuMbJhPSXeCCJDSVEuQlAuSVFfQ0xPU0VQUklDRV9BREouMy8xOC8yMDIyAQAAAOIEBgACAAAACDIzLjc5NzY2AHlYsmE9Jd4IeViyYT0l3ggjQ0lRLkJQLklRX0NMT1NFUFJJQ0VfQURKLjEwLzI4LzIwMjIBAAAA4gQGAAIAAAAJMjguMDY5</t>
  </si>
  <si>
    <t>MzIzAG4xsmE9Jd4IbjGyYT0l3gghQ0lRLkJQLklRX0NMT1NFUFJJQ0VfQURKLjYvOS8yMDIzAQAAAOIEBgACAAAACTMwLjk3NzIwMwBuMbJhPSXeCG4xsmE9Jd4IIkNJUS5CUC5JUV9DTE9TRVBSSUNFX0FESi44LzMwLzIwMjQBAAAA4gQGAAIAAAAJMzEuNTUyOTU2AG4xsmE9Jd4IbjGyYT0l3ggiQ0lRLkJQLklRX0NMT1NFUFJJQ0VfQURKLjQvMTEvMjAyNQEAAADiBAYAAgAAAAkyNS40NDc3NzkAbjGyYT0l3ghuMbJhPSXeCCJDSVEuQlAuSVFfQ0xPU0VQUklDRV9BREouNS8yOC8yMDIxAQAAAOIEBgACAAAACTIwLjk5NDUzMgB5WLJhPSXeCHlYsmE9Jd4IIkNJUS5CUC5JUV9DTE9TRVBSSUNFX0FESi4zLzMxLzIwMjMBAAAA4gQGAAIAAAAJMzIuNzgxMjY5AG4xsmE9Jd4IbjGyYT0l3ggiQ0lRLkJQLklRX0NMT1NFUFJJQ0VfQURKLjEvMjQvMjAyNQEAAADiBAYAAgAAAAkyOS42ODYzOTcAbjGyYT0l3ghuMbJhPSXeCCJDSVEuQlAuSVFfQ0xPU0VQUklDRV9BREouNC8xMi8yMDI0AQAAAOIEBgACAAAACTM1LjcxMjQyNQBuMbJhPSXeCG4xsmE9Jd4IIkNJUS5CUC5JUV9DTE9TRVBSSUNFX0FESi4zLzEyLzIwMjEBAAAA4gQGAAIAAAAJMjEuMzI5MDMzAHlYsmE9Jd4IeViyYT0l3ggiQ0lRLkJQLklRX0NMT1NFUFJJQ0VfQURKLjgvMjUvMjAyMwEAAADiBAYAAgAAAAkzMS45MzkxMTMAbjGyYT0l3ghuMbJh</t>
  </si>
  <si>
    <t>PSXeCCNDSVEuQlAuSVFfQ0xPU0VQUklDRV9BREouMTIvMzAvMjAyMgEAAADiBAYAAgAAAAkyOS44OTE0MzQAbjGyYT0l3ghuMbJhPSXeCCFDSVEuQlAuSVFfQ0xPU0VQUklDRV9BREouOS81LzIwMjUBAAAA4gQGAAIAAAAJMzMuNDcwNDcxAG4xsmE9Jd4IbjGyYT0l3ggiQ0lRLkJQLklRX0NMT1NFUFJJQ0VfQURKLjMvMjEvMjAyNQEAAADiBAYAAgAAAAkzMy4wNjU4NDMAbjGyYT0l3ghuMbJhPSXeCCNDSVEuQlAuSVFfQ0xPU0VQUklDRV9BREouMTIvMjQvMjAyMAEAAADiBAYAAgAAAAkxNi40NDIyODcAeViyYT0l3gh5WLJhPSXeCCFDSVEuQlAuSVFfQ0xPU0VQUklDRV9BREouOC82LzIwMjEBAAAA4gQGAAIAAAAJMjAuNDU4MjYzAHlYsmE9Jd4IeViyYT0l3ggiQ0lRLkJQLklRX0NMT1NFUFJJQ0VfQURKLjUvMTkvMjAyMwEAAADiBAYAAgAAAAkzMS40NjYyNzEAbjGyYT0l3ghuMbJhPSXeCCNDSVEuQlAuSVFfQ0xPU0VQUklDRV9BREouMTIvMTgvMjAyMAEAAADiBAYAAgAAAAkxNi45NzMxODcAeViyYT0l3gh5WLJhPSXeCCNDSVEuQlAuSVFfQ0xPU0VQUklDRV9BREouMTEvMTUvMjAyNAEAAADiBAYAAgAAAAkyNy4zNTQ5MDUAbjGyYT0l3ghuMbJhPSXeCCNDSVEuQlAuSVFfQ0xPU0VQUklDRV9BREouMTAvMTUvMjAyMQEAAADiBAYAAgAAAAkyNC4yNTYxNzMAeViyYT0l3gh5WLJhPSXeCCJDSVEuQlAu</t>
  </si>
  <si>
    <t>SVFfQ0xPU0VQUklDRV9BREouNS8yMC8yMDIyAQAAAOIEBgACAAAACDI2LjE4MDM0AHlYsmE9Jd4IeViyYT0l3ggiQ0lRLkJQLklRX0NMT1NFUFJJQ0VfQURKLjcvMzAvMjAyMQEAAADiBAYAAgAAAAkxOS4zNTM3MDkAeViyYT0l3gh5WLJhPSXeCCFDSVEuQlAuSVFfQ0xPU0VQUklDRV9BREouNi8yLzIwMjMBAAAA4gQGAAIAAAAJMzEuMTM0NDAzAG4xsmE9Jd4IbjGyYT0l3gghQ0lRLkJQLklRX0NMT1NFUFJJQ0VfQURKLjIvMy8yMDIzAQAAAOIEBgACAAAACTMwLjA3OTY5OQBuMbJhPSXeCG4xsmE9Jd4IIkNJUS5CUC5JUV9DTE9TRVBSSUNFX0FESi4zLzI4LzIwMjUBAAAA4gQGAAIAAAAJMzIuNDA1NDgzAG4xsmE9Jd4IbjGyYT0l3gghQ0lRLkJQLklRX0NMT1NFUFJJQ0VfQURKLjgvOS8yMDI0AQAAAOIEBgACAAAACTMwLjkwMjU3MgBuMbJhPSXeCG4xsmE9Jd4IIUNJUS5CUC5JUV9DTE9TRVBSSUNFX0FESi43LzkvMjAyMQEAAADiBAYAAgAAAAkyMC44MTg0NDQAeViyYT0l3gh5WLJhPSXeCCFDSVEuQlAuSVFfQ0xPU0VQUklDRV9BREouOC8yLzIwMjQBAAAA4gQGAAIAAAAJMzEuMjE1NDc3AG4xsmE9Jd4IbjGyYT0l3ggiQ0lRLkJQLklRX0NMT1NFUFJJQ0VfQURKLjMvMjYvMjAyMQEAAADiBAYAAgAAAAkxOS45NjAzNjcAeViyYT0l3gh5WLJhPSXeCCNDSVEuQlAuSVFfQ0xPU0VQUklDRV9BREouMTAv</t>
  </si>
  <si>
    <t>MjcvMjAyMwEAAADiBAYAAgAAAAkzNC4xMzkwNjkAbjGyYT0l3ghuMbJhPSXeCCNDSVEuQlAuSVFfQ0xPU0VQUklDRV9BREouMTAvMjAvMjAyMwEAAADiBAYAAgAAAAgzNC45OTYwOABuMbJhPSXeCG4xsmE9Jd4IIUNJUS5CUC5JUV9DTE9TRVBSSUNFX0FESi44LzgvMjAyNQEAAADiBAYAAgAAAAkzMy4xOTcxNTcAbjGyYT0l3ghuMbJhPSXeCCJDSVEuQlAuSVFfQ0xPU0VQUklDRV9BREouOS8yOS8yMDIzAQAAAOIEBgACAAAACDM0LjIwOTc1AG4xsmE9Jd4IbjGyYT0l3gghQ0lRLkJQLklRX0NMT1NFUFJJQ0VfQURKLjgvMS8yMDI1AQAAAOIEBgACAAAACTMwLjg3MzE2MgBuMbJhPSXeCG4xsmE9Jd4IIkNJUS5CUC5JUV9DTE9TRVBSSUNFX0FESi4yLzEwLzIwMjMBAAAA4gQGAAIAAAAJMzQuNzg2MzM4AG4xsmE9Jd4IbjGyYT0l3gghQ0lRLkJQLklRX0NMT1NFUFJJQ0VfQURKLjMvNC8yMDIyAQAAAOIEBgACAAAACTIzLjE5MzE5NgB5WLJhPSXeCHlYsmE9Jd4IIUNJUS5CUC5JUV9DTE9TRVBSSUNFX0FESi4xLzUvMjAyNAEAAADiBAYAAgAAAAkzMi4yMzEzMTkAbjGyYT0l3ghuMbJhPSXeCCNDSVEuQlAuSVFfQ0xPU0VQUklDRV9BREouMTAvMjUvMjAyNAEAAADiBAYAAgAAAAkyOS4yODU5MDEAbjGyYT0l3ghuMbJhPSXeCCJDSVEuQlAuSVFfQ0xPU0VQUklDRV9BREouOS8xMi8yMDI1AQAAAOIEBgACAAAA</t>
  </si>
  <si>
    <t>CTMzLjQzMTAxMwBuMbJhPSXeCG4xsmE9Jd4IIUNJUS5CUC5JUV9DTE9TRVBSSUNFX0FESi40LzEvMjAyMQEAAADiBAYAAgAAAAkxOS40NDYxMjkAeViyYT0l3gh5WLJhPSXeCCJDSVEuQlAuSVFfQ0xPU0VQUklDRV9BREouMy8xNS8yMDI0AQAAAOIEBgACAAAACTMzLjk0NjcyNQBuMbJhPSXeCG4xsmE9Jd4II0NJUS5CUC5JUV9DTE9TRVBSSUNFX0FESi4xMC8xOC8yMDI0AQAAAOIEBgACAAAACTI5LjEwOTM2OABuMbJhPSXeCG4xsmE9Jd4IIUNJUS5CUC5JUV9DTE9TRVBSSUNFX0FESi4xLzcvMjAyMgEAAADiBAYAAgAAAAkyNC4zMjM3MTcAeViyYT0l3gh5WLJhPSXeCCNDSVEuQlAuSVFfQ0xPU0VQUklDRV9BREouMTIvMzEvMjAyMQEAAADiBAYAAgAAAAcyMS44MzE1AHlYsmE9Jd4IeViyYT0l3ggiQ0lRLkJQLklRX0NMT1NFUFJJQ0VfQURKLjgvMjIvMjAyNQEAAADiBAYAAgAAAAkzNC4yNjk1MDEAbjGyYT0l3ghuMbJhPSXeCCJDSVEuQlAuSVFfQ0xPU0VQUklDRV9BREouMTEvNS8yMDIxAQAAAOIEBgACAAAACTIyLjU3MDQ3OAB5WLJhPSXeCHlYsmE9Jd4IIkNJUS5CUC5JUV9DTE9TRVBSSUNFX0FESi40LzMwLzIwMjEBAAAA4gQGAAIAAAAJMTkuOTA0OTg4AHlYsmE9Jd4IeViyYT0l3ggiQ0lRLkJQLklRX0NMT1NFUFJJQ0VfQURKLjEyLzMvMjAyMQEAAADiBAYAAgAAAAkyMi4wNjEwNDYAeViyYT0l</t>
  </si>
  <si>
    <t>3gh5WLJhPSXeCCFDSVEuQlAuSVFfQ0xPU0VQUklDRV9BREouMy8zLzIwMjMBAAAA4gQGAAIAAAAJMzQuNzUxMjU1AG4xsmE9Jd4IbjGyYT0l3ggiQ0lRLkJQLklRX0NMT1NFUFJJQ0VfQURKLjEwLzYvMjAyMwEAAADiBAYAAgAAAAkzMi45Mjg2NTEAbjGyYT0l3ghuMbJhPSXeCCNDSVEuQlAuSVFfQ0xPU0VQUklDRV9BREouMTEvMjYvMjAyMQEAAADiBAYAAgAAAAkyMS4yODIyMjgAeViyYT0l3gh5WLJhPSXeCCNDSVEuQlAuSVFfQ0xPU0VQUklDRV9BREouMTIvMjAvMjAyNAEAAADiBAYAAgAAAAkyNi45OTYyMTQAbjGyYT0l3ghuMbJhPSXeCCFDSVEuQlAuSVFfQ0xPU0VQUklDRV9BREouNS8zLzIwMjQBAAAA4gQGAAIAAAAJMzUuMDQyMzY1AG4xsmE9Jd4IbjGyYT0l3ggiQ0lRLkJQLklRX0NMT1NFUFJJQ0VfQURKLjcvMTYvMjAyMQEAAADiBAYAAgAAAAkxOS4xMDU1ODUAeViyYT0l3gh5WLJhPSXeCCNDSVEuQlAuSVFfQ0xPU0VQUklDRV9BREouMTAvMjQvMjAyNQEAAADiBAYAAgAAAAgzNC4wNzIyMQBuMbJhPSXeCG4xsmE9Jd4IIkNJUS5CUC5JUV9DTE9TRVBSSUNFX0FESi44LzE4LzIwMjMBAAAA4gQGAAIAAAAIMzIuMDE4NjMAbjGyYT0l3ghuMbJhPSXeCE9DSVFSQU5HRS5DVlguSVFfQ0xPU0VQUklDRV9BREouMTEvMTIvMjAyMC4xMS8xMi8yMDI1Li4uREVTQy5XLklRX0NMT1NFUFJJQ0VfQURK</t>
  </si>
  <si>
    <t>AwAAAMqAAQAFAQAAAAAAAAMAAAAAAAAABSJDVlgiA0NWWAEAAAATIklRX0NMT1NFUFJJQ0VfQURKIhFJUV9DTE9TRVBSSUNFX0FESgIAAAALIjExLzcvMjAyNSIJMTEvNy8yMDI1AAAAAAMAAAAAAAAABSJDVlgiA0NWWAEAAAATIklRX0NMT1NFUFJJQ0VfQURKIhFJUV9DTE9TRVBSSUNFX0FESgIAAAAMIjEwLzMxLzIwMjUiCjEwLzMxLzIwMjUAAAAAAwAAAAAAAAAFIkNWWCIDQ1ZYAQAAABMiSVFfQ0xPU0VQUklDRV9BREoiEUlRX0NMT1NFUFJJQ0VfQURKAgAAAAwiMTAvMjQvMjAyNSIKMTAvMjQvMjAyNQAAAAADAAAAAAAAAAUiQ1ZYIgNDVlgBAAAAEyJJUV9DTE9TRVBSSUNFX0FESiIRSVFfQ0xPU0VQUklDRV9BREoCAAAADCIxMC8xNy8yMDI1IgoxMC8xNy8yMDI1AAAAAAMAAAAAAAAABSJDVlgiA0NWWAEAAAATIklRX0NMT1NFUFJJQ0VfQURKIhFJUV9DTE9TRVBSSUNFX0FESgIAAAAMIjEwLzEwLzIwMjUiCjEwLzEwLzIwMjUAAAAAAwAAAAAAAAAFIkNWWCIDQ1ZYAQAAABMiSVFfQ0xPU0VQUklDRV9BREoiEUlRX0NMT1NFUFJJQ0VfQURKAgAAAAsiMTAvMy8yMDI1IgkxMC8zLzIwMjUAAAAAAwAAAAAAAAAFIkNWWCIDQ1ZYAQAAABMiSVFfQ0xPU0VQUklDRV9BREoiEUlRX0NMT1NFUFJJQ0VfQURKAgAAAAsiOS8yNi8yMDI1Igk5LzI2LzIwMjUAAAAAAwAAAAAAAAAFIkNWWCIDQ1ZYAQAAABMiSVFf</t>
  </si>
  <si>
    <t>Q0xPU0VQUklDRV9BREoiEUlRX0NMT1NFUFJJQ0VfQURKAgAAAAsiOS8xOS8yMDI1Igk5LzE5LzIwMjUAAAAAAwAAAAAAAAAFIkNWWCIDQ1ZYAQAAABMiSVFfQ0xPU0VQUklDRV9BREoiEUlRX0NMT1NFUFJJQ0VfQURKAgAAAAsiOS8xMi8yMDI1Igk5LzEyLzIwMjUAAAAAAwAAAAAAAAAFIkNWWCIDQ1ZYAQAAABMiSVFfQ0xPU0VQUklDRV9BREoiEUlRX0NMT1NFUFJJQ0VfQURKAgAAAAoiOS81LzIwMjUiCDkvNS8yMDI1AAAAAAMAAAAAAAAABSJDVlgiA0NWWAEAAAATIklRX0NMT1NFUFJJQ0VfQURKIhFJUV9DTE9TRVBSSUNFX0FESgIAAAALIjgvMjkvMjAyNSIJOC8yOS8yMDI1AAAAAAMAAAAAAAAABSJDVlgiA0NWWAEAAAATIklRX0NMT1NFUFJJQ0VfQURKIhFJUV9DTE9TRVBSSUNFX0FESgIAAAALIjgvMjIvMjAyNSIJOC8yMi8yMDI1AAAAAAMAAAAAAAAABSJDVlgiA0NWWAEAAAATIklRX0NMT1NFUFJJQ0VfQURKIhFJUV9DTE9TRVBSSUNFX0FESgIAAAALIjgvMTUvMjAyNSIJOC8xNS8yMDI1AAAAAAMAAAAAAAAABSJDVlgiA0NWWAEAAAATIklRX0NMT1NFUFJJQ0VfQURKIhFJUV9DTE9TRVBSSUNFX0FESgIAAAAKIjgvOC8yMDI1Igg4LzgvMjAyNQAAAAADAAAAAAAAAAUiQ1ZYIgNDVlgBAAAAEyJJUV9DTE9TRVBSSUNFX0FESiIRSVFfQ0xPU0VQUklDRV9BREoCAAAACiI4LzEvMjAyNSIIOC8xLzIw</t>
  </si>
  <si>
    <t>MjUAAAAAAwAAAAAAAAAFIkNWWCIDQ1ZYAQAAABMiSVFfQ0xPU0VQUklDRV9BREoiEUlRX0NMT1NFUFJJQ0VfQURKAgAAAAsiNy8yNS8yMDI1Igk3LzI1LzIwMjUAAAAAAwAAAAAAAAAFIkNWWCIDQ1ZYAQAAABMiSVFfQ0xPU0VQUklDRV9BREoiEUlRX0NMT1NFUFJJQ0VfQURKAgAAAAsiNy8xOC8yMDI1Igk3LzE4LzIwMjUAAAAAAwAAAAAAAAAFIkNWWCIDQ1ZYAQAAABMiSVFfQ0xPU0VQUklDRV9BREoiEUlRX0NMT1NFUFJJQ0VfQURKAgAAAAsiNy8xMS8yMDI1Igk3LzExLzIwMjUAAAAAAwAAAAAAAAAFIkNWWCIDQ1ZYAQAAABMiSVFfQ0xPU0VQUklDRV9BREoiEUlRX0NMT1NFUFJJQ0VfQURKAgAAAAoiNy8zLzIwMjUiCDcvMy8yMDI1AAAAAAMAAAAAAAAABSJDVlgiA0NWWAEAAAATIklRX0NMT1NFUFJJQ0VfQURKIhFJUV9DTE9TRVBSSUNFX0FESgIAAAALIjYvMjcvMjAyNSIJNi8yNy8yMDI1AAAAAAMAAAAAAAAABSJDVlgiA0NWWAEAAAATIklRX0NMT1NFUFJJQ0VfQURKIhFJUV9DTE9TRVBSSUNFX0FESgIAAAALIjYvMjAvMjAyNSIJNi8yMC8yMDI1AAAAAAMAAAAAAAAABSJDVlgiA0NWWAEAAAATIklRX0NMT1NFUFJJQ0VfQURKIhFJUV9DTE9TRVBSSUNFX0FESgIAAAALIjYvMTMvMjAyNSIJNi8xMy8yMDI1AAAAAAMAAAAAAAAABSJDVlgiA0NWWAEAAAATIklRX0NMT1NFUFJJQ0VfQURKIhFJUV9D</t>
  </si>
  <si>
    <t>TE9TRVBSSUNFX0FESgIAAAAKIjYvNi8yMDI1Igg2LzYvMjAyNQAAAAADAAAAAAAAAAUiQ1ZYIgNDVlgBAAAAEyJJUV9DTE9TRVBSSUNFX0FESiIRSVFfQ0xPU0VQUklDRV9BREoCAAAACyI1LzMwLzIwMjUiCTUvMzAvMjAyNQAAAAADAAAAAAAAAAUiQ1ZYIgNDVlgBAAAAEyJJUV9DTE9TRVBSSUNFX0FESiIRSVFfQ0xPU0VQUklDRV9BREoCAAAACyI1LzIzLzIwMjUiCTUvMjMvMjAyNQAAAAADAAAAAAAAAAUiQ1ZYIgNDVlgBAAAAEyJJUV9DTE9TRVBSSUNFX0FESiIRSVFfQ0xPU0VQUklDRV9BREoCAAAACyI1LzE2LzIwMjUiCTUvMTYvMjAyNQAAAAADAAAAAAAAAAUiQ1ZYIgNDVlgBAAAAEyJJUV9DTE9TRVBSSUNFX0FESiIRSVFfQ0xPU0VQUklDRV9BREoCAAAACiI1LzkvMjAyNSIINS85LzIwMjUAAAAAAwAAAAAAAAAFIkNWWCIDQ1ZYAQAAABMiSVFfQ0xPU0VQUklDRV9BREoiEUlRX0NMT1NFUFJJQ0VfQURKAgAAAAoiNS8yLzIwMjUiCDUvMi8yMDI1AAAAAAMAAAAAAAAABSJDVlgiA0NWWAEAAAATIklRX0NMT1NFUFJJQ0VfQURKIhFJUV9DTE9TRVBSSUNFX0FESgIAAAALIjQvMjUvMjAyNSIJNC8yNS8yMDI1AAAAAAMAAAAAAAAABSJDVlgiA0NWWAEAAAATIklRX0NMT1NFUFJJQ0VfQURKIhFJUV9DTE9TRVBSSUNFX0FESgIAAAALIjQvMTcvMjAyNSIJNC8xNy8yMDI1AAAAAAMAAAAAAAAABSJDVlgi</t>
  </si>
  <si>
    <t>A0NWWAEAAAATIklRX0NMT1NFUFJJQ0VfQURKIhFJUV9DTE9TRVBSSUNFX0FESgIAAAALIjQvMTEvMjAyNSIJNC8xMS8yMDI1AAAAAAMAAAAAAAAABSJDVlgiA0NWWAEAAAATIklRX0NMT1NFUFJJQ0VfQURKIhFJUV9DTE9TRVBSSUNFX0FESgIAAAAKIjQvNC8yMDI1Igg0LzQvMjAyNQAAAAADAAAAAAAAAAUiQ1ZYIgNDVlgBAAAAEyJJUV9DTE9TRVBSSUNFX0FESiIRSVFfQ0xPU0VQUklDRV9BREoCAAAACyIzLzI4LzIwMjUiCTMvMjgvMjAyNQAAAAADAAAAAAAAAAUiQ1ZYIgNDVlgBAAAAEyJJUV9DTE9TRVBSSUNFX0FESiIRSVFfQ0xPU0VQUklDRV9BREoCAAAACyIzLzIxLzIwMjUiCTMvMjEvMjAyNQAAAAADAAAAAAAAAAUiQ1ZYIgNDVlgBAAAAEyJJUV9DTE9TRVBSSUNFX0FESiIRSVFfQ0xPU0VQUklDRV9BREoCAAAACyIzLzE0LzIwMjUiCTMvMTQvMjAyNQAAAAADAAAAAAAAAAUiQ1ZYIgNDVlgBAAAAEyJJUV9DTE9TRVBSSUNFX0FESiIRSVFfQ0xPU0VQUklDRV9BREoCAAAACiIzLzcvMjAyNSIIMy83LzIwMjUAAAAAAwAAAAAAAAAFIkNWWCIDQ1ZYAQAAABMiSVFfQ0xPU0VQUklDRV9BREoiEUlRX0NMT1NFUFJJQ0VfQURKAgAAAAsiMi8yOC8yMDI1IgkyLzI4LzIwMjUAAAAAAwAAAAAAAAAFIkNWWCIDQ1ZYAQAAABMiSVFfQ0xPU0VQUklDRV9BREoiEUlRX0NMT1NFUFJJQ0VfQURKAgAAAAsiMi8y</t>
  </si>
  <si>
    <t>MS8yMDI1IgkyLzIxLzIwMjUAAAAAAwAAAAAAAAAFIkNWWCIDQ1ZYAQAAABMiSVFfQ0xPU0VQUklDRV9BREoiEUlRX0NMT1NFUFJJQ0VfQURKAgAAAAsiMi8xNC8yMDI1IgkyLzE0LzIwMjUAAAAAAwAAAAAAAAAFIkNWWCIDQ1ZYAQAAABMiSVFfQ0xPU0VQUklDRV9BREoiEUlRX0NMT1NFUFJJQ0VfQURKAgAAAAoiMi83LzIwMjUiCDIvNy8yMDI1AAAAAAMAAAAAAAAABSJDVlgiA0NWWAEAAAATIklRX0NMT1NFUFJJQ0VfQURKIhFJUV9DTE9TRVBSSUNFX0FESgIAAAALIjEvMzEvMjAyNSIJMS8zMS8yMDI1AAAAAAMAAAAAAAAABSJDVlgiA0NWWAEAAAATIklRX0NMT1NFUFJJQ0VfQURKIhFJUV9DTE9TRVBSSUNFX0FESgIAAAALIjEvMjQvMjAyNSIJMS8yNC8yMDI1AAAAAAMAAAAAAAAABSJDVlgiA0NWWAEAAAATIklRX0NMT1NFUFJJQ0VfQURKIhFJUV9DTE9TRVBSSUNFX0FESgIAAAALIjEvMTcvMjAyNSIJMS8xNy8yMDI1AAAAAAMAAAAAAAAABSJDVlgiA0NWWAEAAAATIklRX0NMT1NFUFJJQ0VfQURKIhFJUV9DTE9TRVBSSUNFX0FESgIAAAALIjEvMTAvMjAyNSIJMS8xMC8yMDI1AAAAAAMAAAAAAAAABSJDVlgiA0NWWAEAAAATIklRX0NMT1NFUFJJQ0VfQURKIhFJUV9DTE9TRVBSSUNFX0FESgIAAAAKIjEvMy8yMDI1IggxLzMvMjAyNQAAAAADAAAAAAAAAAUiQ1ZYIgNDVlgBAAAAEyJJUV9DTE9TRVBS</t>
  </si>
  <si>
    <t>SUNFX0FESiIRSVFfQ0xPU0VQUklDRV9BREoCAAAADCIxMi8yNy8yMDI0IgoxMi8yNy8yMDI0AAAAAAMAAAAAAAAABSJDVlgiA0NWWAEAAAATIklRX0NMT1NFUFJJQ0VfQURKIhFJUV9DTE9TRVBSSUNFX0FESgIAAAAMIjEyLzIwLzIwMjQiCjEyLzIwLzIwMjQAAAAAAwAAAAAAAAAFIkNWWCIDQ1ZYAQAAABMiSVFfQ0xPU0VQUklDRV9BREoiEUlRX0NMT1NFUFJJQ0VfQURKAgAAAAwiMTIvMTMvMjAyNCIKMTIvMTMvMjAyNAAAAAADAAAAAAAAAAUiQ1ZYIgNDVlgBAAAAEyJJUV9DTE9TRVBSSUNFX0FESiIRSVFfQ0xPU0VQUklDRV9BREoCAAAACyIxMi82LzIwMjQiCTEyLzYvMjAyNAAAAAADAAAAAAAAAAUiQ1ZYIgNDVlgBAAAAEyJJUV9DTE9TRVBSSUNFX0FESiIRSVFfQ0xPU0VQUklDRV9BREoCAAAADCIxMS8yOS8yMDI0IgoxMS8yOS8yMDI0AAAAAAMAAAAAAAAABSJDVlgiA0NWWAEAAAATIklRX0NMT1NFUFJJQ0VfQURKIhFJUV9DTE9TRVBSSUNFX0FESgIAAAAMIjExLzIyLzIwMjQiCjExLzIyLzIwMjQAAAAAAwAAAAAAAAAFIkNWWCIDQ1ZYAQAAABMiSVFfQ0xPU0VQUklDRV9BREoiEUlRX0NMT1NFUFJJQ0VfQURKAgAAAAwiMTEvMTUvMjAyNCIKMTEvMTUvMjAyNAAAAAADAAAAAAAAAAUiQ1ZYIgNDVlgBAAAAEyJJUV9DTE9TRVBSSUNFX0FESiIRSVFfQ0xPU0VQUklDRV9BREoCAAAACyIxMS84LzIw</t>
  </si>
  <si>
    <t>MjQiCTExLzgvMjAyNAAAAAADAAAAAAAAAAUiQ1ZYIgNDVlgBAAAAEyJJUV9DTE9TRVBSSUNFX0FESiIRSVFfQ0xPU0VQUklDRV9BREoCAAAACyIxMS8xLzIwMjQiCTExLzEvMjAyNAAAAAADAAAAAAAAAAUiQ1ZYIgNDVlgBAAAAEyJJUV9DTE9TRVBSSUNFX0FESiIRSVFfQ0xPU0VQUklDRV9BREoCAAAADCIxMC8yNS8yMDI0IgoxMC8yNS8yMDI0AAAAAAMAAAAAAAAABSJDVlgiA0NWWAEAAAATIklRX0NMT1NFUFJJQ0VfQURKIhFJUV9DTE9TRVBSSUNFX0FESgIAAAAMIjEwLzE4LzIwMjQiCjEwLzE4LzIwMjQAAAAAAwAAAAAAAAAFIkNWWCIDQ1ZYAQAAABMiSVFfQ0xPU0VQUklDRV9BREoiEUlRX0NMT1NFUFJJQ0VfQURKAgAAAAwiMTAvMTEvMjAyNCIKMTAvMTEvMjAyNAAAAAADAAAAAAAAAAUiQ1ZYIgNDVlgBAAAAEyJJUV9DTE9TRVBSSUNFX0FESiIRSVFfQ0xPU0VQUklDRV9BREoCAAAACyIxMC80LzIwMjQiCTEwLzQvMjAyNAAAAAADAAAAAAAAAAUiQ1ZYIgNDVlgBAAAAEyJJUV9DTE9TRVBSSUNFX0FESiIRSVFfQ0xPU0VQUklDRV9BREoCAAAACyI5LzI3LzIwMjQiCTkvMjcvMjAyNAAAAAADAAAAAAAAAAUiQ1ZYIgNDVlgBAAAAEyJJUV9DTE9TRVBSSUNFX0FESiIRSVFfQ0xPU0VQUklDRV9BREoCAAAACyI5LzIwLzIwMjQiCTkvMjAvMjAyNAAAAAADAAAAAAAAAAUiQ1ZYIgNDVlgBAAAAEyJJUV9D</t>
  </si>
  <si>
    <t>TE9TRVBSSUNFX0FESiIRSVFfQ0xPU0VQUklDRV9BREoCAAAACyI5LzEzLzIwMjQiCTkvMTMvMjAyNAAAAAADAAAAAAAAAAUiQ1ZYIgNDVlgBAAAAEyJJUV9DTE9TRVBSSUNFX0FESiIRSVFfQ0xPU0VQUklDRV9BREoCAAAACiI5LzYvMjAyNCIIOS82LzIwMjQAAAAAAwAAAAAAAAAFIkNWWCIDQ1ZYAQAAABMiSVFfQ0xPU0VQUklDRV9BREoiEUlRX0NMT1NFUFJJQ0VfQURKAgAAAAsiOC8zMC8yMDI0Igk4LzMwLzIwMjQAAAAAAwAAAAAAAAAFIkNWWCIDQ1ZYAQAAABMiSVFfQ0xPU0VQUklDRV9BREoiEUlRX0NMT1NFUFJJQ0VfQURKAgAAAAsiOC8yMy8yMDI0Igk4LzIzLzIwMjQAAAAAAwAAAAAAAAAFIkNWWCIDQ1ZYAQAAABMiSVFfQ0xPU0VQUklDRV9BREoiEUlRX0NMT1NFUFJJQ0VfQURKAgAAAAsiOC8xNi8yMDI0Igk4LzE2LzIwMjQAAAAAAwAAAAAAAAAFIkNWWCIDQ1ZYAQAAABMiSVFfQ0xPU0VQUklDRV9BREoiEUlRX0NMT1NFUFJJQ0VfQURKAgAAAAoiOC85LzIwMjQiCDgvOS8yMDI0AAAAAAMAAAAAAAAABSJDVlgiA0NWWAEAAAATIklRX0NMT1NFUFJJQ0VfQURKIhFJUV9DTE9TRVBSSUNFX0FESgIAAAAKIjgvMi8yMDI0Igg4LzIvMjAyNAAAAAADAAAAAAAAAAUiQ1ZYIgNDVlgBAAAAEyJJUV9DTE9TRVBSSUNFX0FESiIRSVFfQ0xPU0VQUklDRV9BREoCAAAACyI3LzI2LzIwMjQiCTcvMjYvMjAy</t>
  </si>
  <si>
    <t>NAAAAAADAAAAAAAAAAUiQ1ZYIgNDVlgBAAAAEyJJUV9DTE9TRVBSSUNFX0FESiIRSVFfQ0xPU0VQUklDRV9BREoCAAAACyI3LzE5LzIwMjQiCTcvMTkvMjAyNAAAAAADAAAAAAAAAAUiQ1ZYIgNDVlgBAAAAEyJJUV9DTE9TRVBSSUNFX0FESiIRSVFfQ0xPU0VQUklDRV9BREoCAAAACyI3LzEyLzIwMjQiCTcvMTIvMjAyNAAAAAADAAAAAAAAAAUiQ1ZYIgNDVlgBAAAAEyJJUV9DTE9TRVBSSUNFX0FESiIRSVFfQ0xPU0VQUklDRV9BREoCAAAACiI3LzUvMjAyNCIINy81LzIwMjQAAAAAAwAAAAAAAAAFIkNWWCIDQ1ZYAQAAABMiSVFfQ0xPU0VQUklDRV9BREoiEUlRX0NMT1NFUFJJQ0VfQURKAgAAAAsiNi8yOC8yMDI0Igk2LzI4LzIwMjQAAAAAAwAAAAAAAAAFIkNWWCIDQ1ZYAQAAABMiSVFfQ0xPU0VQUklDRV9BREoiEUlRX0NMT1NFUFJJQ0VfQURKAgAAAAsiNi8yMS8yMDI0Igk2LzIxLzIwMjQAAAAAAwAAAAAAAAAFIkNWWCIDQ1ZYAQAAABMiSVFfQ0xPU0VQUklDRV9BREoiEUlRX0NMT1NFUFJJQ0VfQURKAgAAAAsiNi8xNC8yMDI0Igk2LzE0LzIwMjQAAAAAAwAAAAAAAAAFIkNWWCIDQ1ZYAQAAABMiSVFfQ0xPU0VQUklDRV9BREoiEUlRX0NMT1NFUFJJQ0VfQURKAgAAAAoiNi83LzIwMjQiCDYvNy8yMDI0AAAAAAMAAAAAAAAABSJDVlgiA0NWWAEAAAATIklRX0NMT1NFUFJJQ0VfQURKIhFJUV9DTE9T</t>
  </si>
  <si>
    <t>RVBSSUNFX0FESgIAAAALIjUvMzEvMjAyNCIJNS8zMS8yMDI0AAAAAAMAAAAAAAAABSJDVlgiA0NWWAEAAAATIklRX0NMT1NFUFJJQ0VfQURKIhFJUV9DTE9TRVBSSUNFX0FESgIAAAALIjUvMjQvMjAyNCIJNS8yNC8yMDI0AAAAAAMAAAAAAAAABSJDVlgiA0NWWAEAAAATIklRX0NMT1NFUFJJQ0VfQURKIhFJUV9DTE9TRVBSSUNFX0FESgIAAAALIjUvMTcvMjAyNCIJNS8xNy8yMDI0AAAAAAMAAAAAAAAABSJDVlgiA0NWWAEAAAATIklRX0NMT1NFUFJJQ0VfQURKIhFJUV9DTE9TRVBSSUNFX0FESgIAAAALIjUvMTAvMjAyNCIJNS8xMC8yMDI0AAAAAAMAAAAAAAAABSJDVlgiA0NWWAEAAAATIklRX0NMT1NFUFJJQ0VfQURKIhFJUV9DTE9TRVBSSUNFX0FESgIAAAAKIjUvMy8yMDI0Igg1LzMvMjAyNAAAAAADAAAAAAAAAAUiQ1ZYIgNDVlgBAAAAEyJJUV9DTE9TRVBSSUNFX0FESiIRSVFfQ0xPU0VQUklDRV9BREoCAAAACyI0LzI2LzIwMjQiCTQvMjYvMjAyNAAAAAADAAAAAAAAAAUiQ1ZYIgNDVlgBAAAAEyJJUV9DTE9TRVBSSUNFX0FESiIRSVFfQ0xPU0VQUklDRV9BREoCAAAACyI0LzE5LzIwMjQiCTQvMTkvMjAyNAAAAAADAAAAAAAAAAUiQ1ZYIgNDVlgBAAAAEyJJUV9DTE9TRVBSSUNFX0FESiIRSVFfQ0xPU0VQUklDRV9BREoCAAAACyI0LzEyLzIwMjQiCTQvMTIvMjAyNAAAAAADAAAAAAAAAAUiQ1ZY</t>
  </si>
  <si>
    <t>IgNDVlgBAAAAEyJJUV9DTE9TRVBSSUNFX0FESiIRSVFfQ0xPU0VQUklDRV9BREoCAAAACiI0LzUvMjAyNCIINC81LzIwMjQAAAAAAwAAAAAAAAAFIkNWWCIDQ1ZYAQAAABMiSVFfQ0xPU0VQUklDRV9BREoiEUlRX0NMT1NFUFJJQ0VfQURKAgAAAAsiMy8yOC8yMDI0IgkzLzI4LzIwMjQAAAAAAwAAAAAAAAAFIkNWWCIDQ1ZYAQAAABMiSVFfQ0xPU0VQUklDRV9BREoiEUlRX0NMT1NFUFJJQ0VfQURKAgAAAAsiMy8yMi8yMDI0IgkzLzIyLzIwMjQAAAAAAwAAAAAAAAAFIkNWWCIDQ1ZYAQAAABMiSVFfQ0xPU0VQUklDRV9BREoiEUlRX0NMT1NFUFJJQ0VfQURKAgAAAAsiMy8xNS8yMDI0IgkzLzE1LzIwMjQAAAAAAwAAAAAAAAAFIkNWWCIDQ1ZYAQAAABMiSVFfQ0xPU0VQUklDRV9BREoiEUlRX0NMT1NFUFJJQ0VfQURKAgAAAAoiMy84LzIwMjQiCDMvOC8yMDI0AAAAAAMAAAAAAAAABSJDVlgiA0NWWAEAAAATIklRX0NMT1NFUFJJQ0VfQURKIhFJUV9DTE9TRVBSSUNFX0FESgIAAAAKIjMvMS8yMDI0IggzLzEvMjAyNAAAAAADAAAAAAAAAAUiQ1ZYIgNDVlgBAAAAEyJJUV9DTE9TRVBSSUNFX0FESiIRSVFfQ0xPU0VQUklDRV9BREoCAAAACyIyLzIzLzIwMjQiCTIvMjMvMjAyNAAAAAADAAAAAAAAAAUiQ1ZYIgNDVlgBAAAAEyJJUV9DTE9TRVBSSUNFX0FESiIRSVFfQ0xPU0VQUklDRV9BREoCAAAACyIyLzE2</t>
  </si>
  <si>
    <t>LzIwMjQiCTIvMTYvMjAyNAAAAAADAAAAAAAAAAUiQ1ZYIgNDVlgBAAAAEyJJUV9DTE9TRVBSSUNFX0FESiIRSVFfQ0xPU0VQUklDRV9BREoCAAAACiIyLzkvMjAyNCIIMi85LzIwMjQAAAAAAwAAAAAAAAAFIkNWWCIDQ1ZYAQAAABMiSVFfQ0xPU0VQUklDRV9BREoiEUlRX0NMT1NFUFJJQ0VfQURKAgAAAAoiMi8yLzIwMjQiCDIvMi8yMDI0AAAAAAMAAAAAAAAABSJDVlgiA0NWWAEAAAATIklRX0NMT1NFUFJJQ0VfQURKIhFJUV9DTE9TRVBSSUNFX0FESgIAAAALIjEvMjYvMjAyNCIJMS8yNi8yMDI0AAAAAAMAAAAAAAAABSJDVlgiA0NWWAEAAAATIklRX0NMT1NFUFJJQ0VfQURKIhFJUV9DTE9TRVBSSUNFX0FESgIAAAALIjEvMTkvMjAyNCIJMS8xOS8yMDI0AAAAAAMAAAAAAAAABSJDVlgiA0NWWAEAAAATIklRX0NMT1NFUFJJQ0VfQURKIhFJUV9DTE9TRVBSSUNFX0FESgIAAAALIjEvMTIvMjAyNCIJMS8xMi8yMDI0AAAAAAMAAAAAAAAABSJDVlgiA0NWWAEAAAATIklRX0NMT1NFUFJJQ0VfQURKIhFJUV9DTE9TRVBSSUNFX0FESgIAAAAKIjEvNS8yMDI0IggxLzUvMjAyNAAAAAADAAAAAAAAAAUiQ1ZYIgNDVlgBAAAAEyJJUV9DTE9TRVBSSUNFX0FESiIRSVFfQ0xPU0VQUklDRV9BREoCAAAADCIxMi8yOS8yMDIzIgoxMi8yOS8yMDIzAAAAAAMAAAAAAAAABSJDVlgiA0NWWAEAAAATIklRX0NMT1NFUFJJ</t>
  </si>
  <si>
    <t>Q0VfQURKIhFJUV9DTE9TRVBSSUNFX0FESgIAAAAMIjEyLzIyLzIwMjMiCjEyLzIyLzIwMjMAAAAAAwAAAAAAAAAFIkNWWCIDQ1ZYAQAAABMiSVFfQ0xPU0VQUklDRV9BREoiEUlRX0NMT1NFUFJJQ0VfQURKAgAAAAwiMTIvMTUvMjAyMyIKMTIvMTUvMjAyMwAAAAADAAAAAAAAAAUiQ1ZYIgNDVlgBAAAAEyJJUV9DTE9TRVBSSUNFX0FESiIRSVFfQ0xPU0VQUklDRV9BREoCAAAACyIxMi84LzIwMjMiCTEyLzgvMjAyMwAAAAADAAAAAAAAAAUiQ1ZYIgNDVlgBAAAAEyJJUV9DTE9TRVBSSUNFX0FESiIRSVFfQ0xPU0VQUklDRV9BREoCAAAACyIxMi8xLzIwMjMiCTEyLzEvMjAyMwAAAAADAAAAAAAAAAUiQ1ZYIgNDVlgBAAAAEyJJUV9DTE9TRVBSSUNFX0FESiIRSVFfQ0xPU0VQUklDRV9BREoCAAAADCIxMS8yNC8yMDIzIgoxMS8yNC8yMDIzAAAAAAMAAAAAAAAABSJDVlgiA0NWWAEAAAATIklRX0NMT1NFUFJJQ0VfQURKIhFJUV9DTE9TRVBSSUNFX0FESgIAAAAMIjExLzE3LzIwMjMiCjExLzE3LzIwMjMAAAAAAwAAAAAAAAAFIkNWWCIDQ1ZYAQAAABMiSVFfQ0xPU0VQUklDRV9BREoiEUlRX0NMT1NFUFJJQ0VfQURKAgAAAAwiMTEvMTAvMjAyMyIKMTEvMTAvMjAyMwAAAAADAAAAAAAAAAUiQ1ZYIgNDVlgBAAAAEyJJUV9DTE9TRVBSSUNFX0FESiIRSVFfQ0xPU0VQUklDRV9BREoCAAAACyIxMS8zLzIwMjMi</t>
  </si>
  <si>
    <t>CTExLzMvMjAyMwAAAAADAAAAAAAAAAUiQ1ZYIgNDVlgBAAAAEyJJUV9DTE9TRVBSSUNFX0FESiIRSVFfQ0xPU0VQUklDRV9BREoCAAAADCIxMC8yNy8yMDIzIgoxMC8yNy8yMDIzAAAAAAMAAAAAAAAABSJDVlgiA0NWWAEAAAATIklRX0NMT1NFUFJJQ0VfQURKIhFJUV9DTE9TRVBSSUNFX0FESgIAAAAMIjEwLzIwLzIwMjMiCjEwLzIwLzIwMjMAAAAAAwAAAAAAAAAFIkNWWCIDQ1ZYAQAAABMiSVFfQ0xPU0VQUklDRV9BREoiEUlRX0NMT1NFUFJJQ0VfQURKAgAAAAwiMTAvMTMvMjAyMyIKMTAvMTMvMjAyMwAAAAADAAAAAAAAAAUiQ1ZYIgNDVlgBAAAAEyJJUV9DTE9TRVBSSUNFX0FESiIRSVFfQ0xPU0VQUklDRV9BREoCAAAACyIxMC82LzIwMjMiCTEwLzYvMjAyMwAAAAADAAAAAAAAAAUiQ1ZYIgNDVlgBAAAAEyJJUV9DTE9TRVBSSUNFX0FESiIRSVFfQ0xPU0VQUklDRV9BREoCAAAACyI5LzI5LzIwMjMiCTkvMjkvMjAyMwAAAAADAAAAAAAAAAUiQ1ZYIgNDVlgBAAAAEyJJUV9DTE9TRVBSSUNFX0FESiIRSVFfQ0xPU0VQUklDRV9BREoCAAAACyI5LzIyLzIwMjMiCTkvMjIvMjAyMwAAAAADAAAAAAAAAAUiQ1ZYIgNDVlgBAAAAEyJJUV9DTE9TRVBSSUNFX0FESiIRSVFfQ0xPU0VQUklDRV9BREoCAAAACyI5LzE1LzIwMjMiCTkvMTUvMjAyMwAAAAADAAAAAAAAAAUiQ1ZYIgNDVlgBAAAAEyJJUV9DTE9T</t>
  </si>
  <si>
    <t>RVBSSUNFX0FESiIRSVFfQ0xPU0VQUklDRV9BREoCAAAACiI5LzgvMjAyMyIIOS84LzIwMjMAAAAAAwAAAAAAAAAFIkNWWCIDQ1ZYAQAAABMiSVFfQ0xPU0VQUklDRV9BREoiEUlRX0NMT1NFUFJJQ0VfQURKAgAAAAoiOS8xLzIwMjMiCDkvMS8yMDIzAAAAAAMAAAAAAAAABSJDVlgiA0NWWAEAAAATIklRX0NMT1NFUFJJQ0VfQURKIhFJUV9DTE9TRVBSSUNFX0FESgIAAAALIjgvMjUvMjAyMyIJOC8yNS8yMDIzAAAAAAMAAAAAAAAABSJDVlgiA0NWWAEAAAATIklRX0NMT1NFUFJJQ0VfQURKIhFJUV9DTE9TRVBSSUNFX0FESgIAAAALIjgvMTgvMjAyMyIJOC8xOC8yMDIzAAAAAAMAAAAAAAAABSJDVlgiA0NWWAEAAAATIklRX0NMT1NFUFJJQ0VfQURKIhFJUV9DTE9TRVBSSUNFX0FESgIAAAALIjgvMTEvMjAyMyIJOC8xMS8yMDIzAAAAAAMAAAAAAAAABSJDVlgiA0NWWAEAAAATIklRX0NMT1NFUFJJQ0VfQURKIhFJUV9DTE9TRVBSSUNFX0FESgIAAAAKIjgvNC8yMDIzIgg4LzQvMjAyMwAAAAADAAAAAAAAAAUiQ1ZYIgNDVlgBAAAAEyJJUV9DTE9TRVBSSUNFX0FESiIRSVFfQ0xPU0VQUklDRV9BREoCAAAACyI3LzI4LzIwMjMiCTcvMjgvMjAyMwAAAAADAAAAAAAAAAUiQ1ZYIgNDVlgBAAAAEyJJUV9DTE9TRVBSSUNFX0FESiIRSVFfQ0xPU0VQUklDRV9BREoCAAAACyI3LzIxLzIwMjMiCTcvMjEvMjAyMwAA</t>
  </si>
  <si>
    <t>AAADAAAAAAAAAAUiQ1ZYIgNDVlgBAAAAEyJJUV9DTE9TRVBSSUNFX0FESiIRSVFfQ0xPU0VQUklDRV9BREoCAAAACyI3LzE0LzIwMjMiCTcvMTQvMjAyMwAAAAADAAAAAAAAAAUiQ1ZYIgNDVlgBAAAAEyJJUV9DTE9TRVBSSUNFX0FESiIRSVFfQ0xPU0VQUklDRV9BREoCAAAACiI3LzcvMjAyMyIINy83LzIwMjMAAAAAAwAAAAAAAAAFIkNWWCIDQ1ZYAQAAABMiSVFfQ0xPU0VQUklDRV9BREoiEUlRX0NMT1NFUFJJQ0VfQURKAgAAAAsiNi8zMC8yMDIzIgk2LzMwLzIwMjMAAAAAAwAAAAAAAAAFIkNWWCIDQ1ZYAQAAABMiSVFfQ0xPU0VQUklDRV9BREoiEUlRX0NMT1NFUFJJQ0VfQURKAgAAAAsiNi8yMy8yMDIzIgk2LzIzLzIwMjMAAAAAAwAAAAAAAAAFIkNWWCIDQ1ZYAQAAABMiSVFfQ0xPU0VQUklDRV9BREoiEUlRX0NMT1NFUFJJQ0VfQURKAgAAAAsiNi8xNi8yMDIzIgk2LzE2LzIwMjMAAAAAAwAAAAAAAAAFIkNWWCIDQ1ZYAQAAABMiSVFfQ0xPU0VQUklDRV9BREoiEUlRX0NMT1NFUFJJQ0VfQURKAgAAAAoiNi85LzIwMjMiCDYvOS8yMDIzAAAAAAMAAAAAAAAABSJDVlgiA0NWWAEAAAATIklRX0NMT1NFUFJJQ0VfQURKIhFJUV9DTE9TRVBSSUNFX0FESgIAAAAKIjYvMi8yMDIzIgg2LzIvMjAyMwAAAAADAAAAAAAAAAUiQ1ZYIgNDVlgBAAAAEyJJUV9DTE9TRVBSSUNFX0FESiIRSVFfQ0xPU0VQUklD</t>
  </si>
  <si>
    <t>RV9BREoCAAAACyI1LzI2LzIwMjMiCTUvMjYvMjAyMwAAAAADAAAAAAAAAAUiQ1ZYIgNDVlgBAAAAEyJJUV9DTE9TRVBSSUNFX0FESiIRSVFfQ0xPU0VQUklDRV9BREoCAAAACyI1LzE5LzIwMjMiCTUvMTkvMjAyMwAAAAADAAAAAAAAAAUiQ1ZYIgNDVlgBAAAAEyJJUV9DTE9TRVBSSUNFX0FESiIRSVFfQ0xPU0VQUklDRV9BREoCAAAACyI1LzEyLzIwMjMiCTUvMTIvMjAyMwAAAAADAAAAAAAAAAUiQ1ZYIgNDVlgBAAAAEyJJUV9DTE9TRVBSSUNFX0FESiIRSVFfQ0xPU0VQUklDRV9BREoCAAAACiI1LzUvMjAyMyIINS81LzIwMjMAAAAAAwAAAAAAAAAFIkNWWCIDQ1ZYAQAAABMiSVFfQ0xPU0VQUklDRV9BREoiEUlRX0NMT1NFUFJJQ0VfQURKAgAAAAsiNC8yOC8yMDIzIgk0LzI4LzIwMjMAAAAAAwAAAAAAAAAFIkNWWCIDQ1ZYAQAAABMiSVFfQ0xPU0VQUklDRV9BREoiEUlRX0NMT1NFUFJJQ0VfQURKAgAAAAsiNC8yMS8yMDIzIgk0LzIxLzIwMjMAAAAAAwAAAAAAAAAFIkNWWCIDQ1ZYAQAAABMiSVFfQ0xPU0VQUklDRV9BREoiEUlRX0NMT1NFUFJJQ0VfQURKAgAAAAsiNC8xNC8yMDIzIgk0LzE0LzIwMjMAAAAAAwAAAAAAAAAFIkNWWCIDQ1ZYAQAAABMiSVFfQ0xPU0VQUklDRV9BREoiEUlRX0NMT1NFUFJJQ0VfQURKAgAAAAoiNC82LzIwMjMiCDQvNi8yMDIzAAAAAAMAAAAAAAAABSJDVlgiA0NWWAEA</t>
  </si>
  <si>
    <t>AAATIklRX0NMT1NFUFJJQ0VfQURKIhFJUV9DTE9TRVBSSUNFX0FESgIAAAALIjMvMzEvMjAyMyIJMy8zMS8yMDIzAAAAAAMAAAAAAAAABSJDVlgiA0NWWAEAAAATIklRX0NMT1NFUFJJQ0VfQURKIhFJUV9DTE9TRVBSSUNFX0FESgIAAAALIjMvMjQvMjAyMyIJMy8yNC8yMDIzAAAAAAMAAAAAAAAABSJDVlgiA0NWWAEAAAATIklRX0NMT1NFUFJJQ0VfQURKIhFJUV9DTE9TRVBSSUNFX0FESgIAAAALIjMvMTcvMjAyMyIJMy8xNy8yMDIzAAAAAAMAAAAAAAAABSJDVlgiA0NWWAEAAAATIklRX0NMT1NFUFJJQ0VfQURKIhFJUV9DTE9TRVBSSUNFX0FESgIAAAALIjMvMTAvMjAyMyIJMy8xMC8yMDIzAAAAAAMAAAAAAAAABSJDVlgiA0NWWAEAAAATIklRX0NMT1NFUFJJQ0VfQURKIhFJUV9DTE9TRVBSSUNFX0FESgIAAAAKIjMvMy8yMDIzIggzLzMvMjAyMwAAAAADAAAAAAAAAAUiQ1ZYIgNDVlgBAAAAEyJJUV9DTE9TRVBSSUNFX0FESiIRSVFfQ0xPU0VQUklDRV9BREoCAAAACyIyLzI0LzIwMjMiCTIvMjQvMjAyMwAAAAADAAAAAAAAAAUiQ1ZYIgNDVlgBAAAAEyJJUV9DTE9TRVBSSUNFX0FESiIRSVFfQ0xPU0VQUklDRV9BREoCAAAACyIyLzE3LzIwMjMiCTIvMTcvMjAyMwAAAAADAAAAAAAAAAUiQ1ZYIgNDVlgBAAAAEyJJUV9DTE9TRVBSSUNFX0FESiIRSVFfQ0xPU0VQUklDRV9BREoCAAAACyIyLzEwLzIw</t>
  </si>
  <si>
    <t>MjMiCTIvMTAvMjAyMwAAAAADAAAAAAAAAAUiQ1ZYIgNDVlgBAAAAEyJJUV9DTE9TRVBSSUNFX0FESiIRSVFfQ0xPU0VQUklDRV9BREoCAAAACiIyLzMvMjAyMyIIMi8zLzIwMjMAAAAAAwAAAAAAAAAFIkNWWCIDQ1ZYAQAAABMiSVFfQ0xPU0VQUklDRV9BREoiEUlRX0NMT1NFUFJJQ0VfQURKAgAAAAsiMS8yNy8yMDIzIgkxLzI3LzIwMjMAAAAAAwAAAAAAAAAFIkNWWCIDQ1ZYAQAAABMiSVFfQ0xPU0VQUklDRV9BREoiEUlRX0NMT1NFUFJJQ0VfQURKAgAAAAsiMS8yMC8yMDIzIgkxLzIwLzIwMjMAAAAAAwAAAAAAAAAFIkNWWCIDQ1ZYAQAAABMiSVFfQ0xPU0VQUklDRV9BREoiEUlRX0NMT1NFUFJJQ0VfQURKAgAAAAsiMS8xMy8yMDIzIgkxLzEzLzIwMjMAAAAAAwAAAAAAAAAFIkNWWCIDQ1ZYAQAAABMiSVFfQ0xPU0VQUklDRV9BREoiEUlRX0NMT1NFUFJJQ0VfQURKAgAAAAoiMS82LzIwMjMiCDEvNi8yMDIzAAAAAAMAAAAAAAAABSJDVlgiA0NWWAEAAAATIklRX0NMT1NFUFJJQ0VfQURKIhFJUV9DTE9TRVBSSUNFX0FESgIAAAAMIjEyLzMwLzIwMjIiCjEyLzMwLzIwMjIAAAAAAwAAAAAAAAAFIkNWWCIDQ1ZYAQAAABMiSVFfQ0xPU0VQUklDRV9BREoiEUlRX0NMT1NFUFJJQ0VfQURKAgAAAAwiMTIvMjMvMjAyMiIKMTIvMjMvMjAyMgAAAAADAAAAAAAAAAUiQ1ZYIgNDVlgBAAAAEyJJUV9DTE9TRVBS</t>
  </si>
  <si>
    <t>SUNFX0FESiIRSVFfQ0xPU0VQUklDRV9BREoCAAAADCIxMi8xNi8yMDIyIgoxMi8xNi8yMDIyAAAAAAMAAAAAAAAABSJDVlgiA0NWWAEAAAATIklRX0NMT1NFUFJJQ0VfQURKIhFJUV9DTE9TRVBSSUNFX0FESgIAAAALIjEyLzkvMjAyMiIJMTIvOS8yMDIyAAAAAAMAAAAAAAAABSJDVlgiA0NWWAEAAAATIklRX0NMT1NFUFJJQ0VfQURKIhFJUV9DTE9TRVBSSUNFX0FESgIAAAALIjEyLzIvMjAyMiIJMTIvMi8yMDIyAAAAAAMAAAAAAAAABSJDVlgiA0NWWAEAAAATIklRX0NMT1NFUFJJQ0VfQURKIhFJUV9DTE9TRVBSSUNFX0FESgIAAAAMIjExLzI1LzIwMjIiCjExLzI1LzIwMjIAAAAAAwAAAAAAAAAFIkNWWCIDQ1ZYAQAAABMiSVFfQ0xPU0VQUklDRV9BREoiEUlRX0NMT1NFUFJJQ0VfQURKAgAAAAwiMTEvMTgvMjAyMiIKMTEvMTgvMjAyMgAAAAADAAAAAAAAAAUiQ1ZYIgNDVlgBAAAAEyJJUV9DTE9TRVBSSUNFX0FESiIRSVFfQ0xPU0VQUklDRV9BREoCAAAADCIxMS8xMS8yMDIyIgoxMS8xMS8yMDIyAAAAAAMAAAAAAAAABSJDVlgiA0NWWAEAAAATIklRX0NMT1NFUFJJQ0VfQURKIhFJUV9DTE9TRVBSSUNFX0FESgIAAAALIjExLzQvMjAyMiIJMTEvNC8yMDIyAAAAAAMAAAAAAAAABSJDVlgiA0NWWAEAAAATIklRX0NMT1NFUFJJQ0VfQURKIhFJUV9DTE9TRVBSSUNFX0FESgIAAAAMIjEwLzI4LzIwMjIi</t>
  </si>
  <si>
    <t>CjEwLzI4LzIwMjIAAAAAAwAAAAAAAAAFIkNWWCIDQ1ZYAQAAABMiSVFfQ0xPU0VQUklDRV9BREoiEUlRX0NMT1NFUFJJQ0VfQURKAgAAAAwiMTAvMjEvMjAyMiIKMTAvMjEvMjAyMgAAAAADAAAAAAAAAAUiQ1ZYIgNDVlgBAAAAEyJJUV9DTE9TRVBSSUNFX0FESiIRSVFfQ0xPU0VQUklDRV9BREoCAAAADCIxMC8xNC8yMDIyIgoxMC8xNC8yMDIyAAAAAAMAAAAAAAAABSJDVlgiA0NWWAEAAAATIklRX0NMT1NFUFJJQ0VfQURKIhFJUV9DTE9TRVBSSUNFX0FESgIAAAALIjEwLzcvMjAyMiIJMTAvNy8yMDIyAAAAAAMAAAAAAAAABSJDVlgiA0NWWAEAAAATIklRX0NMT1NFUFJJQ0VfQURKIhFJUV9DTE9TRVBSSUNFX0FESgIAAAALIjkvMzAvMjAyMiIJOS8zMC8yMDIyAAAAAAMAAAAAAAAABSJDVlgiA0NWWAEAAAATIklRX0NMT1NFUFJJQ0VfQURKIhFJUV9DTE9TRVBSSUNFX0FESgIAAAALIjkvMjMvMjAyMiIJOS8yMy8yMDIyAAAAAAMAAAAAAAAABSJDVlgiA0NWWAEAAAATIklRX0NMT1NFUFJJQ0VfQURKIhFJUV9DTE9TRVBSSUNFX0FESgIAAAALIjkvMTYvMjAyMiIJOS8xNi8yMDIyAAAAAAMAAAAAAAAABSJDVlgiA0NWWAEAAAATIklRX0NMT1NFUFJJQ0VfQURKIhFJUV9DTE9TRVBSSUNFX0FESgIAAAAKIjkvOS8yMDIyIgg5LzkvMjAyMgAAAAADAAAAAAAAAAUiQ1ZYIgNDVlgBAAAAEyJJUV9DTE9TRVBS</t>
  </si>
  <si>
    <t>SUNFX0FESiIRSVFfQ0xPU0VQUklDRV9BREoCAAAACiI5LzIvMjAyMiIIOS8yLzIwMjIAAAAAAwAAAAAAAAAFIkNWWCIDQ1ZYAQAAABMiSVFfQ0xPU0VQUklDRV9BREoiEUlRX0NMT1NFUFJJQ0VfQURKAgAAAAsiOC8yNi8yMDIyIgk4LzI2LzIwMjIAAAAAAwAAAAAAAAAFIkNWWCIDQ1ZYAQAAABMiSVFfQ0xPU0VQUklDRV9BREoiEUlRX0NMT1NFUFJJQ0VfQURKAgAAAAsiOC8xOS8yMDIyIgk4LzE5LzIwMjIAAAAAAwAAAAAAAAAFIkNWWCIDQ1ZYAQAAABMiSVFfQ0xPU0VQUklDRV9BREoiEUlRX0NMT1NFUFJJQ0VfQURKAgAAAAsiOC8xMi8yMDIyIgk4LzEyLzIwMjIAAAAAAwAAAAAAAAAFIkNWWCIDQ1ZYAQAAABMiSVFfQ0xPU0VQUklDRV9BREoiEUlRX0NMT1NFUFJJQ0VfQURKAgAAAAoiOC81LzIwMjIiCDgvNS8yMDIyAAAAAAMAAAAAAAAABSJDVlgiA0NWWAEAAAATIklRX0NMT1NFUFJJQ0VfQURKIhFJUV9DTE9TRVBSSUNFX0FESgIAAAALIjcvMjkvMjAyMiIJNy8yOS8yMDIyAAAAAAMAAAAAAAAABSJDVlgiA0NWWAEAAAATIklRX0NMT1NFUFJJQ0VfQURKIhFJUV9DTE9TRVBSSUNFX0FESgIAAAALIjcvMjIvMjAyMiIJNy8yMi8yMDIyAAAAAAMAAAAAAAAABSJDVlgiA0NWWAEAAAATIklRX0NMT1NFUFJJQ0VfQURKIhFJUV9DTE9TRVBSSUNFX0FESgIAAAALIjcvMTUvMjAyMiIJNy8xNS8yMDIyAAAA</t>
  </si>
  <si>
    <t>AAMAAAAAAAAABSJDVlgiA0NWWAEAAAATIklRX0NMT1NFUFJJQ0VfQURKIhFJUV9DTE9TRVBSSUNFX0FESgIAAAAKIjcvOC8yMDIyIgg3LzgvMjAyMgAAAAADAAAAAAAAAAUiQ1ZYIgNDVlgBAAAAEyJJUV9DTE9TRVBSSUNFX0FESiIRSVFfQ0xPU0VQUklDRV9BREoCAAAACiI3LzEvMjAyMiIINy8xLzIwMjIAAAAAAwAAAAAAAAAFIkNWWCIDQ1ZYAQAAABMiSVFfQ0xPU0VQUklDRV9BREoiEUlRX0NMT1NFUFJJQ0VfQURKAgAAAAsiNi8yNC8yMDIyIgk2LzI0LzIwMjIAAAAAAwAAAAAAAAAFIkNWWCIDQ1ZYAQAAABMiSVFfQ0xPU0VQUklDRV9BREoiEUlRX0NMT1NFUFJJQ0VfQURKAgAAAAsiNi8xNy8yMDIyIgk2LzE3LzIwMjIAAAAAAwAAAAAAAAAFIkNWWCIDQ1ZYAQAAABMiSVFfQ0xPU0VQUklDRV9BREoiEUlRX0NMT1NFUFJJQ0VfQURKAgAAAAsiNi8xMC8yMDIyIgk2LzEwLzIwMjIAAAAAAwAAAAAAAAAFIkNWWCIDQ1ZYAQAAABMiSVFfQ0xPU0VQUklDRV9BREoiEUlRX0NMT1NFUFJJQ0VfQURKAgAAAAoiNi8zLzIwMjIiCDYvMy8yMDIyAAAAAAMAAAAAAAAABSJDVlgiA0NWWAEAAAATIklRX0NMT1NFUFJJQ0VfQURKIhFJUV9DTE9TRVBSSUNFX0FESgIAAAALIjUvMjcvMjAyMiIJNS8yNy8yMDIyAAAAAAMAAAAAAAAABSJDVlgiA0NWWAEAAAATIklRX0NMT1NFUFJJQ0VfQURKIhFJUV9DTE9TRVBSSUNF</t>
  </si>
  <si>
    <t>X0FESgIAAAALIjUvMjAvMjAyMiIJNS8yMC8yMDIyAAAAAAMAAAAAAAAABSJDVlgiA0NWWAEAAAATIklRX0NMT1NFUFJJQ0VfQURKIhFJUV9DTE9TRVBSSUNFX0FESgIAAAALIjUvMTMvMjAyMiIJNS8xMy8yMDIyAAAAAAMAAAAAAAAABSJDVlgiA0NWWAEAAAATIklRX0NMT1NFUFJJQ0VfQURKIhFJUV9DTE9TRVBSSUNFX0FESgIAAAAKIjUvNi8yMDIyIgg1LzYvMjAyMgAAAAADAAAAAAAAAAUiQ1ZYIgNDVlgBAAAAEyJJUV9DTE9TRVBSSUNFX0FESiIRSVFfQ0xPU0VQUklDRV9BREoCAAAACyI0LzI5LzIwMjIiCTQvMjkvMjAyMgAAAAADAAAAAAAAAAUiQ1ZYIgNDVlgBAAAAEyJJUV9DTE9TRVBSSUNFX0FESiIRSVFfQ0xPU0VQUklDRV9BREoCAAAACyI0LzIyLzIwMjIiCTQvMjIvMjAyMgAAAAADAAAAAAAAAAUiQ1ZYIgNDVlgBAAAAEyJJUV9DTE9TRVBSSUNFX0FESiIRSVFfQ0xPU0VQUklDRV9BREoCAAAACyI0LzE0LzIwMjIiCTQvMTQvMjAyMgAAAAADAAAAAAAAAAUiQ1ZYIgNDVlgBAAAAEyJJUV9DTE9TRVBSSUNFX0FESiIRSVFfQ0xPU0VQUklDRV9BREoCAAAACiI0LzgvMjAyMiIINC84LzIwMjIAAAAAAwAAAAAAAAAFIkNWWCIDQ1ZYAQAAABMiSVFfQ0xPU0VQUklDRV9BREoiEUlRX0NMT1NFUFJJQ0VfQURKAgAAAAoiNC8xLzIwMjIiCDQvMS8yMDIyAAAAAAMAAAAAAAAABSJDVlgiA0NWWAEAAAAT</t>
  </si>
  <si>
    <t>IklRX0NMT1NFUFJJQ0VfQURKIhFJUV9DTE9TRVBSSUNFX0FESgIAAAALIjMvMjUvMjAyMiIJMy8yNS8yMDIyAAAAAAMAAAAAAAAABSJDVlgiA0NWWAEAAAATIklRX0NMT1NFUFJJQ0VfQURKIhFJUV9DTE9TRVBSSUNFX0FESgIAAAALIjMvMTgvMjAyMiIJMy8xOC8yMDIyAAAAAAMAAAAAAAAABSJDVlgiA0NWWAEAAAATIklRX0NMT1NFUFJJQ0VfQURKIhFJUV9DTE9TRVBSSUNFX0FESgIAAAALIjMvMTEvMjAyMiIJMy8xMS8yMDIyAAAAAAMAAAAAAAAABSJDVlgiA0NWWAEAAAATIklRX0NMT1NFUFJJQ0VfQURKIhFJUV9DTE9TRVBSSUNFX0FESgIAAAAKIjMvNC8yMDIyIggzLzQvMjAyMgAAAAADAAAAAAAAAAUiQ1ZYIgNDVlgBAAAAEyJJUV9DTE9TRVBSSUNFX0FESiIRSVFfQ0xPU0VQUklDRV9BREoCAAAACyIyLzI1LzIwMjIiCTIvMjUvMjAyMgAAAAADAAAAAAAAAAUiQ1ZYIgNDVlgBAAAAEyJJUV9DTE9TRVBSSUNFX0FESiIRSVFfQ0xPU0VQUklDRV9BREoCAAAACyIyLzE4LzIwMjIiCTIvMTgvMjAyMgAAAAADAAAAAAAAAAUiQ1ZYIgNDVlgBAAAAEyJJUV9DTE9TRVBSSUNFX0FESiIRSVFfQ0xPU0VQUklDRV9BREoCAAAACyIyLzExLzIwMjIiCTIvMTEvMjAyMgAAAAADAAAAAAAAAAUiQ1ZYIgNDVlgBAAAAEyJJUV9DTE9TRVBSSUNFX0FESiIRSVFfQ0xPU0VQUklDRV9BREoCAAAACiIyLzQvMjAyMiII</t>
  </si>
  <si>
    <t>Mi80LzIwMjIAAAAAAwAAAAAAAAAFIkNWWCIDQ1ZYAQAAABMiSVFfQ0xPU0VQUklDRV9BREoiEUlRX0NMT1NFUFJJQ0VfQURKAgAAAAsiMS8yOC8yMDIyIgkxLzI4LzIwMjIAAAAAAwAAAAAAAAAFIkNWWCIDQ1ZYAQAAABMiSVFfQ0xPU0VQUklDRV9BREoiEUlRX0NMT1NFUFJJQ0VfQURKAgAAAAsiMS8yMS8yMDIyIgkxLzIxLzIwMjIAAAAAAwAAAAAAAAAFIkNWWCIDQ1ZYAQAAABMiSVFfQ0xPU0VQUklDRV9BREoiEUlRX0NMT1NFUFJJQ0VfQURKAgAAAAsiMS8xNC8yMDIyIgkxLzE0LzIwMjIAAAAAAwAAAAAAAAAFIkNWWCIDQ1ZYAQAAABMiSVFfQ0xPU0VQUklDRV9BREoiEUlRX0NMT1NFUFJJQ0VfQURKAgAAAAoiMS83LzIwMjIiCDEvNy8yMDIyAAAAAAMAAAAAAAAABSJDVlgiA0NWWAEAAAATIklRX0NMT1NFUFJJQ0VfQURKIhFJUV9DTE9TRVBSSUNFX0FESgIAAAAMIjEyLzMxLzIwMjEiCjEyLzMxLzIwMjEAAAAAAwAAAAAAAAAFIkNWWCIDQ1ZYAQAAABMiSVFfQ0xPU0VQUklDRV9BREoiEUlRX0NMT1NFUFJJQ0VfQURKAgAAAAwiMTIvMjMvMjAyMSIKMTIvMjMvMjAyMQAAAAADAAAAAAAAAAUiQ1ZYIgNDVlgBAAAAEyJJUV9DTE9TRVBSSUNFX0FESiIRSVFfQ0xPU0VQUklDRV9BREoCAAAADCIxMi8xNy8yMDIxIgoxMi8xNy8yMDIxAAAAAAMAAAAAAAAABSJDVlgiA0NWWAEAAAATIklRX0NMT1NFUFJJ</t>
  </si>
  <si>
    <t>Q0VfQURKIhFJUV9DTE9TRVBSSUNFX0FESgIAAAAMIjEyLzEwLzIwMjEiCjEyLzEwLzIwMjEAAAAAAwAAAAAAAAAFIkNWWCIDQ1ZYAQAAABMiSVFfQ0xPU0VQUklDRV9BREoiEUlRX0NMT1NFUFJJQ0VfQURKAgAAAAsiMTIvMy8yMDIxIgkxMi8zLzIwMjEAAAAAAwAAAAAAAAAFIkNWWCIDQ1ZYAQAAABMiSVFfQ0xPU0VQUklDRV9BREoiEUlRX0NMT1NFUFJJQ0VfQURKAgAAAAwiMTEvMjYvMjAyMSIKMTEvMjYvMjAyMQAAAAADAAAAAAAAAAUiQ1ZYIgNDVlgBAAAAEyJJUV9DTE9TRVBSSUNFX0FESiIRSVFfQ0xPU0VQUklDRV9BREoCAAAADCIxMS8xOS8yMDIxIgoxMS8xOS8yMDIxAAAAAAMAAAAAAAAABSJDVlgiA0NWWAEAAAATIklRX0NMT1NFUFJJQ0VfQURKIhFJUV9DTE9TRVBSSUNFX0FESgIAAAAMIjExLzEyLzIwMjEiCjExLzEyLzIwMjEAAAAAAwAAAAAAAAAFIkNWWCIDQ1ZYAQAAABMiSVFfQ0xPU0VQUklDRV9BREoiEUlRX0NMT1NFUFJJQ0VfQURKAgAAAAsiMTEvNS8yMDIxIgkxMS81LzIwMjEAAAAAAwAAAAAAAAAFIkNWWCIDQ1ZYAQAAABMiSVFfQ0xPU0VQUklDRV9BREoiEUlRX0NMT1NFUFJJQ0VfQURKAgAAAAwiMTAvMjkvMjAyMSIKMTAvMjkvMjAyMQAAAAADAAAAAAAAAAUiQ1ZYIgNDVlgBAAAAEyJJUV9DTE9TRVBSSUNFX0FESiIRSVFfQ0xPU0VQUklDRV9BREoCAAAADCIxMC8yMi8yMDIx</t>
  </si>
  <si>
    <t>IgoxMC8yMi8yMDIxAAAAAAMAAAAAAAAABSJDVlgiA0NWWAEAAAATIklRX0NMT1NFUFJJQ0VfQURKIhFJUV9DTE9TRVBSSUNFX0FESgIAAAAMIjEwLzE1LzIwMjEiCjEwLzE1LzIwMjEAAAAAAwAAAAAAAAAFIkNWWCIDQ1ZYAQAAABMiSVFfQ0xPU0VQUklDRV9BREoiEUlRX0NMT1NFUFJJQ0VfQURKAgAAAAsiMTAvOC8yMDIxIgkxMC84LzIwMjEAAAAAAwAAAAAAAAAFIkNWWCIDQ1ZYAQAAABMiSVFfQ0xPU0VQUklDRV9BREoiEUlRX0NMT1NFUFJJQ0VfQURKAgAAAAsiMTAvMS8yMDIxIgkxMC8xLzIwMjEAAAAAAwAAAAAAAAAFIkNWWCIDQ1ZYAQAAABMiSVFfQ0xPU0VQUklDRV9BREoiEUlRX0NMT1NFUFJJQ0VfQURKAgAAAAsiOS8yNC8yMDIxIgk5LzI0LzIwMjEAAAAAAwAAAAAAAAAFIkNWWCIDQ1ZYAQAAABMiSVFfQ0xPU0VQUklDRV9BREoiEUlRX0NMT1NFUFJJQ0VfQURKAgAAAAsiOS8xNy8yMDIxIgk5LzE3LzIwMjEAAAAAAwAAAAAAAAAFIkNWWCIDQ1ZYAQAAABMiSVFfQ0xPU0VQUklDRV9BREoiEUlRX0NMT1NFUFJJQ0VfQURKAgAAAAsiOS8xMC8yMDIxIgk5LzEwLzIwMjEAAAAAAwAAAAAAAAAFIkNWWCIDQ1ZYAQAAABMiSVFfQ0xPU0VQUklDRV9BREoiEUlRX0NMT1NFUFJJQ0VfQURKAgAAAAoiOS8zLzIwMjEiCDkvMy8yMDIxAAAAAAMAAAAAAAAABSJDVlgiA0NWWAEAAAATIklRX0NMT1NFUFJJ</t>
  </si>
  <si>
    <t>Q0VfQURKIhFJUV9DTE9TRVBSSUNFX0FESgIAAAALIjgvMjcvMjAyMSIJOC8yNy8yMDIxAAAAAAMAAAAAAAAABSJDVlgiA0NWWAEAAAATIklRX0NMT1NFUFJJQ0VfQURKIhFJUV9DTE9TRVBSSUNFX0FESgIAAAALIjgvMjAvMjAyMSIJOC8yMC8yMDIxAAAAAAMAAAAAAAAABSJDVlgiA0NWWAEAAAATIklRX0NMT1NFUFJJQ0VfQURKIhFJUV9DTE9TRVBSSUNFX0FESgIAAAALIjgvMTMvMjAyMSIJOC8xMy8yMDIxAAAAAAMAAAAAAAAABSJDVlgiA0NWWAEAAAATIklRX0NMT1NFUFJJQ0VfQURKIhFJUV9DTE9TRVBSSUNFX0FESgIAAAAKIjgvNi8yMDIxIgg4LzYvMjAyMQAAAAADAAAAAAAAAAUiQ1ZYIgNDVlgBAAAAEyJJUV9DTE9TRVBSSUNFX0FESiIRSVFfQ0xPU0VQUklDRV9BREoCAAAACyI3LzMwLzIwMjEiCTcvMzAvMjAyMQAAAAADAAAAAAAAAAUiQ1ZYIgNDVlgBAAAAEyJJUV9DTE9TRVBSSUNFX0FESiIRSVFfQ0xPU0VQUklDRV9BREoCAAAACyI3LzIzLzIwMjEiCTcvMjMvMjAyMQAAAAADAAAAAAAAAAUiQ1ZYIgNDVlgBAAAAEyJJUV9DTE9TRVBSSUNFX0FESiIRSVFfQ0xPU0VQUklDRV9BREoCAAAACyI3LzE2LzIwMjEiCTcvMTYvMjAyMQAAAAADAAAAAAAAAAUiQ1ZYIgNDVlgBAAAAEyJJUV9DTE9TRVBSSUNFX0FESiIRSVFfQ0xPU0VQUklDRV9BREoCAAAACiI3LzkvMjAyMSIINy85LzIwMjEAAAAA</t>
  </si>
  <si>
    <t>AwAAAAAAAAAFIkNWWCIDQ1ZYAQAAABMiSVFfQ0xPU0VQUklDRV9BREoiEUlRX0NMT1NFUFJJQ0VfQURKAgAAAAoiNy8yLzIwMjEiCDcvMi8yMDIxAAAAAAMAAAAAAAAABSJDVlgiA0NWWAEAAAATIklRX0NMT1NFUFJJQ0VfQURKIhFJUV9DTE9TRVBSSUNFX0FESgIAAAALIjYvMjUvMjAyMSIJNi8yNS8yMDIxAAAAAAMAAAAAAAAABSJDVlgiA0NWWAEAAAATIklRX0NMT1NFUFJJQ0VfQURKIhFJUV9DTE9TRVBSSUNFX0FESgIAAAALIjYvMTgvMjAyMSIJNi8xOC8yMDIxAAAAAAMAAAAAAAAABSJDVlgiA0NWWAEAAAATIklRX0NMT1NFUFJJQ0VfQURKIhFJUV9DTE9TRVBSSUNFX0FESgIAAAALIjYvMTEvMjAyMSIJNi8xMS8yMDIxAAAAAAMAAAAAAAAABSJDVlgiA0NWWAEAAAATIklRX0NMT1NFUFJJQ0VfQURKIhFJUV9DTE9TRVBSSUNFX0FESgIAAAAKIjYvNC8yMDIxIgg2LzQvMjAyMQAAAAADAAAAAAAAAAUiQ1ZYIgNDVlgBAAAAEyJJUV9DTE9TRVBSSUNFX0FESiIRSVFfQ0xPU0VQUklDRV9BREoCAAAACyI1LzI4LzIwMjEiCTUvMjgvMjAyMQAAAAADAAAAAAAAAAUiQ1ZYIgNDVlgBAAAAEyJJUV9DTE9TRVBSSUNFX0FESiIRSVFfQ0xPU0VQUklDRV9BREoCAAAACyI1LzIxLzIwMjEiCTUvMjEvMjAyMQAAAAADAAAAAAAAAAUiQ1ZYIgNDVlgBAAAAEyJJUV9DTE9TRVBSSUNFX0FESiIRSVFfQ0xPU0VQUklD</t>
  </si>
  <si>
    <t>RV9BREoCAAAACyI1LzE0LzIwMjEiCTUvMTQvMjAyMQAAAAADAAAAAAAAAAUiQ1ZYIgNDVlgBAAAAEyJJUV9DTE9TRVBSSUNFX0FESiIRSVFfQ0xPU0VQUklDRV9BREoCAAAACiI1LzcvMjAyMSIINS83LzIwMjEAAAAAAwAAAAAAAAAFIkNWWCIDQ1ZYAQAAABMiSVFfQ0xPU0VQUklDRV9BREoiEUlRX0NMT1NFUFJJQ0VfQURKAgAAAAsiNC8zMC8yMDIxIgk0LzMwLzIwMjEAAAAAAwAAAAAAAAAFIkNWWCIDQ1ZYAQAAABMiSVFfQ0xPU0VQUklDRV9BREoiEUlRX0NMT1NFUFJJQ0VfQURKAgAAAAsiNC8yMy8yMDIxIgk0LzIzLzIwMjEAAAAAAwAAAAAAAAAFIkNWWCIDQ1ZYAQAAABMiSVFfQ0xPU0VQUklDRV9BREoiEUlRX0NMT1NFUFJJQ0VfQURKAgAAAAsiNC8xNi8yMDIxIgk0LzE2LzIwMjEAAAAAAwAAAAAAAAAFIkNWWCIDQ1ZYAQAAABMiSVFfQ0xPU0VQUklDRV9BREoiEUlRX0NMT1NFUFJJQ0VfQURKAgAAAAoiNC85LzIwMjEiCDQvOS8yMDIxAAAAAAMAAAAAAAAABSJDVlgiA0NWWAEAAAATIklRX0NMT1NFUFJJQ0VfQURKIhFJUV9DTE9TRVBSSUNFX0FESgIAAAAKIjQvMS8yMDIxIgg0LzEvMjAyMQAAAAADAAAAAAAAAAUiQ1ZYIgNDVlgBAAAAEyJJUV9DTE9TRVBSSUNFX0FESiIRSVFfQ0xPU0VQUklDRV9BREoCAAAACyIzLzI2LzIwMjEiCTMvMjYvMjAyMQAAAAADAAAAAAAAAAUiQ1ZYIgNDVlgBAAAA</t>
  </si>
  <si>
    <t>EyJJUV9DTE9TRVBSSUNFX0FESiIRSVFfQ0xPU0VQUklDRV9BREoCAAAACyIzLzE5LzIwMjEiCTMvMTkvMjAyMQAAAAADAAAAAAAAAAUiQ1ZYIgNDVlgBAAAAEyJJUV9DTE9TRVBSSUNFX0FESiIRSVFfQ0xPU0VQUklDRV9BREoCAAAACyIzLzEyLzIwMjEiCTMvMTIvMjAyMQAAAAADAAAAAAAAAAUiQ1ZYIgNDVlgBAAAAEyJJUV9DTE9TRVBSSUNFX0FESiIRSVFfQ0xPU0VQUklDRV9BREoCAAAACiIzLzUvMjAyMSIIMy81LzIwMjEAAAAAAwAAAAAAAAAFIkNWWCIDQ1ZYAQAAABMiSVFfQ0xPU0VQUklDRV9BREoiEUlRX0NMT1NFUFJJQ0VfQURKAgAAAAsiMi8yNi8yMDIxIgkyLzI2LzIwMjEAAAAAAwAAAAAAAAAFIkNWWCIDQ1ZYAQAAABMiSVFfQ0xPU0VQUklDRV9BREoiEUlRX0NMT1NFUFJJQ0VfQURKAgAAAAsiMi8xOS8yMDIxIgkyLzE5LzIwMjEAAAAAAwAAAAAAAAAFIkNWWCIDQ1ZYAQAAABMiSVFfQ0xPU0VQUklDRV9BREoiEUlRX0NMT1NFUFJJQ0VfQURKAgAAAAsiMi8xMi8yMDIxIgkyLzEyLzIwMjEAAAAAAwAAAAAAAAAFIkNWWCIDQ1ZYAQAAABMiSVFfQ0xPU0VQUklDRV9BREoiEUlRX0NMT1NFUFJJQ0VfQURKAgAAAAoiMi81LzIwMjEiCDIvNS8yMDIxAAAAAAMAAAAAAAAABSJDVlgiA0NWWAEAAAATIklRX0NMT1NFUFJJQ0VfQURKIhFJUV9DTE9TRVBSSUNFX0FESgIAAAALIjEvMjkvMjAyMSIJ</t>
  </si>
  <si>
    <t>MS8yOS8yMDIxAAAAAAMAAAAAAAAABSJDVlgiA0NWWAEAAAATIklRX0NMT1NFUFJJQ0VfQURKIhFJUV9DTE9TRVBSSUNFX0FESgIAAAALIjEvMjIvMjAyMSIJMS8yMi8yMDIxAAAAAAMAAAAAAAAABSJDVlgiA0NWWAEAAAATIklRX0NMT1NFUFJJQ0VfQURKIhFJUV9DTE9TRVBSSUNFX0FESgIAAAALIjEvMTUvMjAyMSIJMS8xNS8yMDIxAAAAAAMAAAAAAAAABSJDVlgiA0NWWAEAAAATIklRX0NMT1NFUFJJQ0VfQURKIhFJUV9DTE9TRVBSSUNFX0FESgIAAAAKIjEvOC8yMDIxIggxLzgvMjAyMQAAAAADAAAAAAAAAAUiQ1ZYIgNDVlgBAAAAEyJJUV9DTE9TRVBSSUNFX0FESiIRSVFfQ0xPU0VQUklDRV9BREoCAAAADCIxMi8zMS8yMDIwIgoxMi8zMS8yMDIwAAAAAAMAAAAAAAAABSJDVlgiA0NWWAEAAAATIklRX0NMT1NFUFJJQ0VfQURKIhFJUV9DTE9TRVBSSUNFX0FESgIAAAAMIjEyLzI0LzIwMjAiCjEyLzI0LzIwMjAAAAAAAwAAAAAAAAAFIkNWWCIDQ1ZYAQAAABMiSVFfQ0xPU0VQUklDRV9BREoiEUlRX0NMT1NFUFJJQ0VfQURKAgAAAAwiMTIvMTgvMjAyMCIKMTIvMTgvMjAyMAAAAAADAAAAAAAAAAUiQ1ZYIgNDVlgBAAAAEyJJUV9DTE9TRVBSSUNFX0FESiIRSVFfQ0xPU0VQUklDRV9BREoCAAAADCIxMi8xMS8yMDIwIgoxMi8xMS8yMDIwAAAAAAMAAAAAAAAABSJDVlgiA0NWWAEAAAATIklRX0NMT1NF</t>
  </si>
  <si>
    <t>UFJJQ0VfQURKIhFJUV9DTE9TRVBSSUNFX0FESgIAAAALIjEyLzQvMjAyMCIJMTIvNC8yMDIwAAAAAAMAAAAAAAAABSJDVlgiA0NWWAEAAAATIklRX0NMT1NFUFJJQ0VfQURKIhFJUV9DTE9TRVBSSUNFX0FESgIAAAAMIjExLzI3LzIwMjAiCjExLzI3LzIwMjAAAAAAAwAAAAAAAAAFIkNWWCIDQ1ZYAQAAABMiSVFfQ0xPU0VQUklDRV9BREoiEUlRX0NMT1NFUFJJQ0VfQURKAgAAAAwiMTEvMjAvMjAyMCIKMTEvMjAvMjAyMAAAAAADAAAAAAAAAAUiQ1ZYIgNDVlgBAAAAEyJJUV9DTE9TRVBSSUNFX0FESiIRSVFfQ0xPU0VQUklDRV9BREoCAAAADCIxMS8xMy8yMDIwIgoxMS8xMy8yMDIwU7yxYT0l3ghTvLFhPSXeCE9DSVFSQU5HRS5FT0cuSVFfQ0xPU0VQUklDRV9BREouMTEvMTIvMjAyMC4xMS8xMi8yMDI1Li4uREVTQy5XLklRX0NMT1NFUFJJQ0VfQURKAwAAAFwdBAAFAQAAAAAAAAMAAAAAAAAABSJFT0ciA0VPRwEAAAATIklRX0NMT1NFUFJJQ0VfQURKIhFJUV9DTE9TRVBSSUNFX0FESgIAAAALIjExLzcvMjAyNSIJMTEvNy8yMDI1AAAAAAMAAAAAAAAABSJFT0ciA0VPRwEAAAATIklRX0NMT1NFUFJJQ0VfQURKIhFJUV9DTE9TRVBSSUNFX0FESgIAAAAMIjEwLzMxLzIwMjUiCjEwLzMxLzIwMjUAAAAAAwAAAAAAAAAFIkVPRyIDRU9HAQAAABMiSVFfQ0xPU0VQUklDRV9BREoiEUlRX0NMT1NFUFJJQ0Vf</t>
  </si>
  <si>
    <t>QURKAgAAAAwiMTAvMjQvMjAyNSIKMTAvMjQvMjAyNQAAAAADAAAAAAAAAAUiRU9HIgNFT0cBAAAAEyJJUV9DTE9TRVBSSUNFX0FESiIRSVFfQ0xPU0VQUklDRV9BREoCAAAADCIxMC8xNy8yMDI1IgoxMC8xNy8yMDI1AAAAAAMAAAAAAAAABSJFT0ciA0VPRwEAAAATIklRX0NMT1NFUFJJQ0VfQURKIhFJUV9DTE9TRVBSSUNFX0FESgIAAAAMIjEwLzEwLzIwMjUiCjEwLzEwLzIwMjUAAAAAAwAAAAAAAAAFIkVPRyIDRU9HAQAAABMiSVFfQ0xPU0VQUklDRV9BREoiEUlRX0NMT1NFUFJJQ0VfQURKAgAAAAsiMTAvMy8yMDI1IgkxMC8zLzIwMjUAAAAAAwAAAAAAAAAFIkVPRyIDRU9HAQAAABMiSVFfQ0xPU0VQUklDRV9BREoiEUlRX0NMT1NFUFJJQ0VfQURKAgAAAAsiOS8yNi8yMDI1Igk5LzI2LzIwMjUAAAAAAwAAAAAAAAAFIkVPRyIDRU9HAQAAABMiSVFfQ0xPU0VQUklDRV9BREoiEUlRX0NMT1NFUFJJQ0VfQURKAgAAAAsiOS8xOS8yMDI1Igk5LzE5LzIwMjUAAAAAAwAAAAAAAAAFIkVPRyIDRU9HAQAAABMiSVFfQ0xPU0VQUklDRV9BREoiEUlRX0NMT1NFUFJJQ0VfQURKAgAAAAsiOS8xMi8yMDI1Igk5LzEyLzIwMjUAAAAAAwAAAAAAAAAFIkVPRyIDRU9HAQAAABMiSVFfQ0xPU0VQUklDRV9BREoiEUlRX0NMT1NFUFJJQ0VfQURKAgAAAAoiOS81LzIwMjUiCDkvNS8yMDI1AAAAAAMAAAAAAAAABSJFT0ci</t>
  </si>
  <si>
    <t>A0VPRwEAAAATIklRX0NMT1NFUFJJQ0VfQURKIhFJUV9DTE9TRVBSSUNFX0FESgIAAAALIjgvMjkvMjAyNSIJOC8yOS8yMDI1AAAAAAMAAAAAAAAABSJFT0ciA0VPRwEAAAATIklRX0NMT1NFUFJJQ0VfQURKIhFJUV9DTE9TRVBSSUNFX0FESgIAAAALIjgvMjIvMjAyNSIJOC8yMi8yMDI1AAAAAAMAAAAAAAAABSJFT0ciA0VPRwEAAAATIklRX0NMT1NFUFJJQ0VfQURKIhFJUV9DTE9TRVBSSUNFX0FESgIAAAALIjgvMTUvMjAyNSIJOC8xNS8yMDI1AAAAAAMAAAAAAAAABSJFT0ciA0VPRwEAAAATIklRX0NMT1NFUFJJQ0VfQURKIhFJUV9DTE9TRVBSSUNFX0FESgIAAAAKIjgvOC8yMDI1Igg4LzgvMjAyNQAAAAADAAAAAAAAAAUiRU9HIgNFT0cBAAAAEyJJUV9DTE9TRVBSSUNFX0FESiIRSVFfQ0xPU0VQUklDRV9BREoCAAAACiI4LzEvMjAyNSIIOC8xLzIwMjUAAAAAAwAAAAAAAAAFIkVPRyIDRU9HAQAAABMiSVFfQ0xPU0VQUklDRV9BREoiEUlRX0NMT1NFUFJJQ0VfQURKAgAAAAsiNy8yNS8yMDI1Igk3LzI1LzIwMjUAAAAAAwAAAAAAAAAFIkVPRyIDRU9HAQAAABMiSVFfQ0xPU0VQUklDRV9BREoiEUlRX0NMT1NFUFJJQ0VfQURKAgAAAAsiNy8xOC8yMDI1Igk3LzE4LzIwMjUAAAAAAwAAAAAAAAAFIkVPRyIDRU9HAQAAABMiSVFfQ0xPU0VQUklDRV9BREoiEUlRX0NMT1NFUFJJQ0VfQURKAgAAAAsiNy8x</t>
  </si>
  <si>
    <t>MS8yMDI1Igk3LzExLzIwMjUAAAAAAwAAAAAAAAAFIkVPRyIDRU9HAQAAABMiSVFfQ0xPU0VQUklDRV9BREoiEUlRX0NMT1NFUFJJQ0VfQURKAgAAAAoiNy8zLzIwMjUiCDcvMy8yMDI1AAAAAAMAAAAAAAAABSJFT0ciA0VPRwEAAAATIklRX0NMT1NFUFJJQ0VfQURKIhFJUV9DTE9TRVBSSUNFX0FESgIAAAALIjYvMjcvMjAyNSIJNi8yNy8yMDI1AAAAAAMAAAAAAAAABSJFT0ciA0VPRwEAAAATIklRX0NMT1NFUFJJQ0VfQURKIhFJUV9DTE9TRVBSSUNFX0FESgIAAAALIjYvMjAvMjAyNSIJNi8yMC8yMDI1AAAAAAMAAAAAAAAABSJFT0ciA0VPRwEAAAATIklRX0NMT1NFUFJJQ0VfQURKIhFJUV9DTE9TRVBSSUNFX0FESgIAAAALIjYvMTMvMjAyNSIJNi8xMy8yMDI1AAAAAAMAAAAAAAAABSJFT0ciA0VPRwEAAAATIklRX0NMT1NFUFJJQ0VfQURKIhFJUV9DTE9TRVBSSUNFX0FESgIAAAAKIjYvNi8yMDI1Igg2LzYvMjAyNQAAAAADAAAAAAAAAAUiRU9HIgNFT0cBAAAAEyJJUV9DTE9TRVBSSUNFX0FESiIRSVFfQ0xPU0VQUklDRV9BREoCAAAACyI1LzMwLzIwMjUiCTUvMzAvMjAyNQAAAAADAAAAAAAAAAUiRU9HIgNFT0cBAAAAEyJJUV9DTE9TRVBSSUNFX0FESiIRSVFfQ0xPU0VQUklDRV9BREoCAAAACyI1LzIzLzIwMjUiCTUvMjMvMjAyNQAAAAADAAAAAAAAAAUiRU9HIgNFT0cBAAAAEyJJUV9DTE9TRVBS</t>
  </si>
  <si>
    <t>SUNFX0FESiIRSVFfQ0xPU0VQUklDRV9BREoCAAAACyI1LzE2LzIwMjUiCTUvMTYvMjAyNQAAAAADAAAAAAAAAAUiRU9HIgNFT0cBAAAAEyJJUV9DTE9TRVBSSUNFX0FESiIRSVFfQ0xPU0VQUklDRV9BREoCAAAACiI1LzkvMjAyNSIINS85LzIwMjUAAAAAAwAAAAAAAAAFIkVPRyIDRU9HAQAAABMiSVFfQ0xPU0VQUklDRV9BREoiEUlRX0NMT1NFUFJJQ0VfQURKAgAAAAoiNS8yLzIwMjUiCDUvMi8yMDI1AAAAAAMAAAAAAAAABSJFT0ciA0VPRwEAAAATIklRX0NMT1NFUFJJQ0VfQURKIhFJUV9DTE9TRVBSSUNFX0FESgIAAAALIjQvMjUvMjAyNSIJNC8yNS8yMDI1AAAAAAMAAAAAAAAABSJFT0ciA0VPRwEAAAATIklRX0NMT1NFUFJJQ0VfQURKIhFJUV9DTE9TRVBSSUNFX0FESgIAAAALIjQvMTcvMjAyNSIJNC8xNy8yMDI1AAAAAAMAAAAAAAAABSJFT0ciA0VPRwEAAAATIklRX0NMT1NFUFJJQ0VfQURKIhFJUV9DTE9TRVBSSUNFX0FESgIAAAALIjQvMTEvMjAyNSIJNC8xMS8yMDI1AAAAAAMAAAAAAAAABSJFT0ciA0VPRwEAAAATIklRX0NMT1NFUFJJQ0VfQURKIhFJUV9DTE9TRVBSSUNFX0FESgIAAAAKIjQvNC8yMDI1Igg0LzQvMjAyNQAAAAADAAAAAAAAAAUiRU9HIgNFT0cBAAAAEyJJUV9DTE9TRVBSSUNFX0FESiIRSVFfQ0xPU0VQUklDRV9BREoCAAAACyIzLzI4LzIwMjUiCTMvMjgvMjAyNQAAAAAD</t>
  </si>
  <si>
    <t>AAAAAAAAAAUiRU9HIgNFT0cBAAAAEyJJUV9DTE9TRVBSSUNFX0FESiIRSVFfQ0xPU0VQUklDRV9BREoCAAAACyIzLzIxLzIwMjUiCTMvMjEvMjAyNQAAAAADAAAAAAAAAAUiRU9HIgNFT0cBAAAAEyJJUV9DTE9TRVBSSUNFX0FESiIRSVFfQ0xPU0VQUklDRV9BREoCAAAACyIzLzE0LzIwMjUiCTMvMTQvMjAyNQAAAAADAAAAAAAAAAUiRU9HIgNFT0cBAAAAEyJJUV9DTE9TRVBSSUNFX0FESiIRSVFfQ0xPU0VQUklDRV9BREoCAAAACiIzLzcvMjAyNSIIMy83LzIwMjUAAAAAAwAAAAAAAAAFIkVPRyIDRU9HAQAAABMiSVFfQ0xPU0VQUklDRV9BREoiEUlRX0NMT1NFUFJJQ0VfQURKAgAAAAsiMi8yOC8yMDI1IgkyLzI4LzIwMjUAAAAAAwAAAAAAAAAFIkVPRyIDRU9HAQAAABMiSVFfQ0xPU0VQUklDRV9BREoiEUlRX0NMT1NFUFJJQ0VfQURKAgAAAAsiMi8yMS8yMDI1IgkyLzIxLzIwMjUAAAAAAwAAAAAAAAAFIkVPRyIDRU9HAQAAABMiSVFfQ0xPU0VQUklDRV9BREoiEUlRX0NMT1NFUFJJQ0VfQURKAgAAAAsiMi8xNC8yMDI1IgkyLzE0LzIwMjUAAAAAAwAAAAAAAAAFIkVPRyIDRU9HAQAAABMiSVFfQ0xPU0VQUklDRV9BREoiEUlRX0NMT1NFUFJJQ0VfQURKAgAAAAoiMi83LzIwMjUiCDIvNy8yMDI1AAAAAAMAAAAAAAAABSJFT0ciA0VPRwEAAAATIklRX0NMT1NFUFJJQ0VfQURKIhFJUV9DTE9TRVBSSUNF</t>
  </si>
  <si>
    <t>X0FESgIAAAALIjEvMzEvMjAyNSIJMS8zMS8yMDI1AAAAAAMAAAAAAAAABSJFT0ciA0VPRwEAAAATIklRX0NMT1NFUFJJQ0VfQURKIhFJUV9DTE9TRVBSSUNFX0FESgIAAAALIjEvMjQvMjAyNSIJMS8yNC8yMDI1AAAAAAMAAAAAAAAABSJFT0ciA0VPRwEAAAATIklRX0NMT1NFUFJJQ0VfQURKIhFJUV9DTE9TRVBSSUNFX0FESgIAAAALIjEvMTcvMjAyNSIJMS8xNy8yMDI1AAAAAAMAAAAAAAAABSJFT0ciA0VPRwEAAAATIklRX0NMT1NFUFJJQ0VfQURKIhFJUV9DTE9TRVBSSUNFX0FESgIAAAALIjEvMTAvMjAyNSIJMS8xMC8yMDI1AAAAAAMAAAAAAAAABSJFT0ciA0VPRwEAAAATIklRX0NMT1NFUFJJQ0VfQURKIhFJUV9DTE9TRVBSSUNFX0FESgIAAAAKIjEvMy8yMDI1IggxLzMvMjAyNQAAAAADAAAAAAAAAAUiRU9HIgNFT0cBAAAAEyJJUV9DTE9TRVBSSUNFX0FESiIRSVFfQ0xPU0VQUklDRV9BREoCAAAADCIxMi8yNy8yMDI0IgoxMi8yNy8yMDI0AAAAAAMAAAAAAAAABSJFT0ciA0VPRwEAAAATIklRX0NMT1NFUFJJQ0VfQURKIhFJUV9DTE9TRVBSSUNFX0FESgIAAAAMIjEyLzIwLzIwMjQiCjEyLzIwLzIwMjQAAAAAAwAAAAAAAAAFIkVPRyIDRU9HAQAAABMiSVFfQ0xPU0VQUklDRV9BREoiEUlRX0NMT1NFUFJJQ0VfQURKAgAAAAwiMTIvMTMvMjAyNCIKMTIvMTMvMjAyNAAAAAADAAAAAAAAAAUiRU9H</t>
  </si>
  <si>
    <t>IgNFT0cBAAAAEyJJUV9DTE9TRVBSSUNFX0FESiIRSVFfQ0xPU0VQUklDRV9BREoCAAAACyIxMi82LzIwMjQiCTEyLzYvMjAyNAAAAAADAAAAAAAAAAUiRU9HIgNFT0cBAAAAEyJJUV9DTE9TRVBSSUNFX0FESiIRSVFfQ0xPU0VQUklDRV9BREoCAAAADCIxMS8yOS8yMDI0IgoxMS8yOS8yMDI0AAAAAAMAAAAAAAAABSJFT0ciA0VPRwEAAAATIklRX0NMT1NFUFJJQ0VfQURKIhFJUV9DTE9TRVBSSUNFX0FESgIAAAAMIjExLzIyLzIwMjQiCjExLzIyLzIwMjQAAAAAAwAAAAAAAAAFIkVPRyIDRU9HAQAAABMiSVFfQ0xPU0VQUklDRV9BREoiEUlRX0NMT1NFUFJJQ0VfQURKAgAAAAwiMTEvMTUvMjAyNCIKMTEvMTUvMjAyNAAAAAADAAAAAAAAAAUiRU9HIgNFT0cBAAAAEyJJUV9DTE9TRVBSSUNFX0FESiIRSVFfQ0xPU0VQUklDRV9BREoCAAAACyIxMS84LzIwMjQiCTExLzgvMjAyNAAAAAADAAAAAAAAAAUiRU9HIgNFT0cBAAAAEyJJUV9DTE9TRVBSSUNFX0FESiIRSVFfQ0xPU0VQUklDRV9BREoCAAAACyIxMS8xLzIwMjQiCTExLzEvMjAyNAAAAAADAAAAAAAAAAUiRU9HIgNFT0cBAAAAEyJJUV9DTE9TRVBSSUNFX0FESiIRSVFfQ0xPU0VQUklDRV9BREoCAAAADCIxMC8yNS8yMDI0IgoxMC8yNS8yMDI0AAAAAAMAAAAAAAAABSJFT0ciA0VPRwEAAAATIklRX0NMT1NFUFJJQ0VfQURKIhFJUV9DTE9TRVBSSUNF</t>
  </si>
  <si>
    <t>X0FESgIAAAAMIjEwLzE4LzIwMjQiCjEwLzE4LzIwMjQAAAAAAwAAAAAAAAAFIkVPRyIDRU9HAQAAABMiSVFfQ0xPU0VQUklDRV9BREoiEUlRX0NMT1NFUFJJQ0VfQURKAgAAAAwiMTAvMTEvMjAyNCIKMTAvMTEvMjAyNAAAAAADAAAAAAAAAAUiRU9HIgNFT0cBAAAAEyJJUV9DTE9TRVBSSUNFX0FESiIRSVFfQ0xPU0VQUklDRV9BREoCAAAACyIxMC80LzIwMjQiCTEwLzQvMjAyNAAAAAADAAAAAAAAAAUiRU9HIgNFT0cBAAAAEyJJUV9DTE9TRVBSSUNFX0FESiIRSVFfQ0xPU0VQUklDRV9BREoCAAAACyI5LzI3LzIwMjQiCTkvMjcvMjAyNAAAAAADAAAAAAAAAAUiRU9HIgNFT0cBAAAAEyJJUV9DTE9TRVBSSUNFX0FESiIRSVFfQ0xPU0VQUklDRV9BREoCAAAACyI5LzIwLzIwMjQiCTkvMjAvMjAyNAAAAAADAAAAAAAAAAUiRU9HIgNFT0cBAAAAEyJJUV9DTE9TRVBSSUNFX0FESiIRSVFfQ0xPU0VQUklDRV9BREoCAAAACyI5LzEzLzIwMjQiCTkvMTMvMjAyNAAAAAADAAAAAAAAAAUiRU9HIgNFT0cBAAAAEyJJUV9DTE9TRVBSSUNFX0FESiIRSVFfQ0xPU0VQUklDRV9BREoCAAAACiI5LzYvMjAyNCIIOS82LzIwMjQAAAAAAwAAAAAAAAAFIkVPRyIDRU9HAQAAABMiSVFfQ0xPU0VQUklDRV9BREoiEUlRX0NMT1NFUFJJQ0VfQURKAgAAAAsiOC8zMC8yMDI0Igk4LzMwLzIwMjQAAAAAAwAAAAAAAAAFIkVPRyID</t>
  </si>
  <si>
    <t>RU9HAQAAABMiSVFfQ0xPU0VQUklDRV9BREoiEUlRX0NMT1NFUFJJQ0VfQURKAgAAAAsiOC8yMy8yMDI0Igk4LzIzLzIwMjQAAAAAAwAAAAAAAAAFIkVPRyIDRU9HAQAAABMiSVFfQ0xPU0VQUklDRV9BREoiEUlRX0NMT1NFUFJJQ0VfQURKAgAAAAsiOC8xNi8yMDI0Igk4LzE2LzIwMjQAAAAAAwAAAAAAAAAFIkVPRyIDRU9HAQAAABMiSVFfQ0xPU0VQUklDRV9BREoiEUlRX0NMT1NFUFJJQ0VfQURKAgAAAAoiOC85LzIwMjQiCDgvOS8yMDI0AAAAAAMAAAAAAAAABSJFT0ciA0VPRwEAAAATIklRX0NMT1NFUFJJQ0VfQURKIhFJUV9DTE9TRVBSSUNFX0FESgIAAAAKIjgvMi8yMDI0Igg4LzIvMjAyNAAAAAADAAAAAAAAAAUiRU9HIgNFT0cBAAAAEyJJUV9DTE9TRVBSSUNFX0FESiIRSVFfQ0xPU0VQUklDRV9BREoCAAAACyI3LzI2LzIwMjQiCTcvMjYvMjAyNAAAAAADAAAAAAAAAAUiRU9HIgNFT0cBAAAAEyJJUV9DTE9TRVBSSUNFX0FESiIRSVFfQ0xPU0VQUklDRV9BREoCAAAACyI3LzE5LzIwMjQiCTcvMTkvMjAyNAAAAAADAAAAAAAAAAUiRU9HIgNFT0cBAAAAEyJJUV9DTE9TRVBSSUNFX0FESiIRSVFfQ0xPU0VQUklDRV9BREoCAAAACyI3LzEyLzIwMjQiCTcvMTIvMjAyNAAAAAADAAAAAAAAAAUiRU9HIgNFT0cBAAAAEyJJUV9DTE9TRVBSSUNFX0FESiIRSVFfQ0xPU0VQUklDRV9BREoCAAAACiI3LzUv</t>
  </si>
  <si>
    <t>MjAyNCIINy81LzIwMjQAAAAAAwAAAAAAAAAFIkVPRyIDRU9HAQAAABMiSVFfQ0xPU0VQUklDRV9BREoiEUlRX0NMT1NFUFJJQ0VfQURKAgAAAAsiNi8yOC8yMDI0Igk2LzI4LzIwMjQAAAAAAwAAAAAAAAAFIkVPRyIDRU9HAQAAABMiSVFfQ0xPU0VQUklDRV9BREoiEUlRX0NMT1NFUFJJQ0VfQURKAgAAAAsiNi8yMS8yMDI0Igk2LzIxLzIwMjQAAAAAAwAAAAAAAAAFIkVPRyIDRU9HAQAAABMiSVFfQ0xPU0VQUklDRV9BREoiEUlRX0NMT1NFUFJJQ0VfQURKAgAAAAsiNi8xNC8yMDI0Igk2LzE0LzIwMjQAAAAAAwAAAAAAAAAFIkVPRyIDRU9HAQAAABMiSVFfQ0xPU0VQUklDRV9BREoiEUlRX0NMT1NFUFJJQ0VfQURKAgAAAAoiNi83LzIwMjQiCDYvNy8yMDI0AAAAAAMAAAAAAAAABSJFT0ciA0VPRwEAAAATIklRX0NMT1NFUFJJQ0VfQURKIhFJUV9DTE9TRVBSSUNFX0FESgIAAAALIjUvMzEvMjAyNCIJNS8zMS8yMDI0AAAAAAMAAAAAAAAABSJFT0ciA0VPRwEAAAATIklRX0NMT1NFUFJJQ0VfQURKIhFJUV9DTE9TRVBSSUNFX0FESgIAAAALIjUvMjQvMjAyNCIJNS8yNC8yMDI0AAAAAAMAAAAAAAAABSJFT0ciA0VPRwEAAAATIklRX0NMT1NFUFJJQ0VfQURKIhFJUV9DTE9TRVBSSUNFX0FESgIAAAALIjUvMTcvMjAyNCIJNS8xNy8yMDI0AAAAAAMAAAAAAAAABSJFT0ciA0VPRwEAAAATIklRX0NMT1NFUFJJ</t>
  </si>
  <si>
    <t>Q0VfQURKIhFJUV9DTE9TRVBSSUNFX0FESgIAAAALIjUvMTAvMjAyNCIJNS8xMC8yMDI0AAAAAAMAAAAAAAAABSJFT0ciA0VPRwEAAAATIklRX0NMT1NFUFJJQ0VfQURKIhFJUV9DTE9TRVBSSUNFX0FESgIAAAAKIjUvMy8yMDI0Igg1LzMvMjAyNAAAAAADAAAAAAAAAAUiRU9HIgNFT0cBAAAAEyJJUV9DTE9TRVBSSUNFX0FESiIRSVFfQ0xPU0VQUklDRV9BREoCAAAACyI0LzI2LzIwMjQiCTQvMjYvMjAyNAAAAAADAAAAAAAAAAUiRU9HIgNFT0cBAAAAEyJJUV9DTE9TRVBSSUNFX0FESiIRSVFfQ0xPU0VQUklDRV9BREoCAAAACyI0LzE5LzIwMjQiCTQvMTkvMjAyNAAAAAADAAAAAAAAAAUiRU9HIgNFT0cBAAAAEyJJUV9DTE9TRVBSSUNFX0FESiIRSVFfQ0xPU0VQUklDRV9BREoCAAAACyI0LzEyLzIwMjQiCTQvMTIvMjAyNAAAAAADAAAAAAAAAAUiRU9HIgNFT0cBAAAAEyJJUV9DTE9TRVBSSUNFX0FESiIRSVFfQ0xPU0VQUklDRV9BREoCAAAACiI0LzUvMjAyNCIINC81LzIwMjQAAAAAAwAAAAAAAAAFIkVPRyIDRU9HAQAAABMiSVFfQ0xPU0VQUklDRV9BREoiEUlRX0NMT1NFUFJJQ0VfQURKAgAAAAsiMy8yOC8yMDI0IgkzLzI4LzIwMjQAAAAAAwAAAAAAAAAFIkVPRyIDRU9HAQAAABMiSVFfQ0xPU0VQUklDRV9BREoiEUlRX0NMT1NFUFJJQ0VfQURKAgAAAAsiMy8yMi8yMDI0IgkzLzIyLzIwMjQAAAAA</t>
  </si>
  <si>
    <t>AwAAAAAAAAAFIkVPRyIDRU9HAQAAABMiSVFfQ0xPU0VQUklDRV9BREoiEUlRX0NMT1NFUFJJQ0VfQURKAgAAAAsiMy8xNS8yMDI0IgkzLzE1LzIwMjQAAAAAAwAAAAAAAAAFIkVPRyIDRU9HAQAAABMiSVFfQ0xPU0VQUklDRV9BREoiEUlRX0NMT1NFUFJJQ0VfQURKAgAAAAoiMy84LzIwMjQiCDMvOC8yMDI0AAAAAAMAAAAAAAAABSJFT0ciA0VPRwEAAAATIklRX0NMT1NFUFJJQ0VfQURKIhFJUV9DTE9TRVBSSUNFX0FESgIAAAAKIjMvMS8yMDI0IggzLzEvMjAyNAAAAAADAAAAAAAAAAUiRU9HIgNFT0cBAAAAEyJJUV9DTE9TRVBSSUNFX0FESiIRSVFfQ0xPU0VQUklDRV9BREoCAAAACyIyLzIzLzIwMjQiCTIvMjMvMjAyNAAAAAADAAAAAAAAAAUiRU9HIgNFT0cBAAAAEyJJUV9DTE9TRVBSSUNFX0FESiIRSVFfQ0xPU0VQUklDRV9BREoCAAAACyIyLzE2LzIwMjQiCTIvMTYvMjAyNAAAAAADAAAAAAAAAAUiRU9HIgNFT0cBAAAAEyJJUV9DTE9TRVBSSUNFX0FESiIRSVFfQ0xPU0VQUklDRV9BREoCAAAACiIyLzkvMjAyNCIIMi85LzIwMjQAAAAAAwAAAAAAAAAFIkVPRyIDRU9HAQAAABMiSVFfQ0xPU0VQUklDRV9BREoiEUlRX0NMT1NFUFJJQ0VfQURKAgAAAAoiMi8yLzIwMjQiCDIvMi8yMDI0AAAAAAMAAAAAAAAABSJFT0ciA0VPRwEAAAATIklRX0NMT1NFUFJJQ0VfQURKIhFJUV9DTE9TRVBSSUNFX0FE</t>
  </si>
  <si>
    <t>SgIAAAALIjEvMjYvMjAyNCIJMS8yNi8yMDI0AAAAAAMAAAAAAAAABSJFT0ciA0VPRwEAAAATIklRX0NMT1NFUFJJQ0VfQURKIhFJUV9DTE9TRVBSSUNFX0FESgIAAAALIjEvMTkvMjAyNCIJMS8xOS8yMDI0AAAAAAMAAAAAAAAABSJFT0ciA0VPRwEAAAATIklRX0NMT1NFUFJJQ0VfQURKIhFJUV9DTE9TRVBSSUNFX0FESgIAAAALIjEvMTIvMjAyNCIJMS8xMi8yMDI0AAAAAAMAAAAAAAAABSJFT0ciA0VPRwEAAAATIklRX0NMT1NFUFJJQ0VfQURKIhFJUV9DTE9TRVBSSUNFX0FESgIAAAAKIjEvNS8yMDI0IggxLzUvMjAyNAAAAAADAAAAAAAAAAUiRU9HIgNFT0cBAAAAEyJJUV9DTE9TRVBSSUNFX0FESiIRSVFfQ0xPU0VQUklDRV9BREoCAAAADCIxMi8yOS8yMDIzIgoxMi8yOS8yMDIzAAAAAAMAAAAAAAAABSJFT0ciA0VPRwEAAAATIklRX0NMT1NFUFJJQ0VfQURKIhFJUV9DTE9TRVBSSUNFX0FESgIAAAAMIjEyLzIyLzIwMjMiCjEyLzIyLzIwMjMAAAAAAwAAAAAAAAAFIkVPRyIDRU9HAQAAABMiSVFfQ0xPU0VQUklDRV9BREoiEUlRX0NMT1NFUFJJQ0VfQURKAgAAAAwiMTIvMTUvMjAyMyIKMTIvMTUvMjAyMwAAAAADAAAAAAAAAAUiRU9HIgNFT0cBAAAAEyJJUV9DTE9TRVBSSUNFX0FESiIRSVFfQ0xPU0VQUklDRV9BREoCAAAACyIxMi84LzIwMjMiCTEyLzgvMjAyMwAAAAADAAAAAAAAAAUiRU9HIgNF</t>
  </si>
  <si>
    <t>T0cBAAAAEyJJUV9DTE9TRVBSSUNFX0FESiIRSVFfQ0xPU0VQUklDRV9BREoCAAAACyIxMi8xLzIwMjMiCTEyLzEvMjAyMwAAAAADAAAAAAAAAAUiRU9HIgNFT0cBAAAAEyJJUV9DTE9TRVBSSUNFX0FESiIRSVFfQ0xPU0VQUklDRV9BREoCAAAADCIxMS8yNC8yMDIzIgoxMS8yNC8yMDIzAAAAAAMAAAAAAAAABSJFT0ciA0VPRwEAAAATIklRX0NMT1NFUFJJQ0VfQURKIhFJUV9DTE9TRVBSSUNFX0FESgIAAAAMIjExLzE3LzIwMjMiCjExLzE3LzIwMjMAAAAAAwAAAAAAAAAFIkVPRyIDRU9HAQAAABMiSVFfQ0xPU0VQUklDRV9BREoiEUlRX0NMT1NFUFJJQ0VfQURKAgAAAAwiMTEvMTAvMjAyMyIKMTEvMTAvMjAyMwAAAAADAAAAAAAAAAUiRU9HIgNFT0cBAAAAEyJJUV9DTE9TRVBSSUNFX0FESiIRSVFfQ0xPU0VQUklDRV9BREoCAAAACyIxMS8zLzIwMjMiCTExLzMvMjAyMwAAAAADAAAAAAAAAAUiRU9HIgNFT0cBAAAAEyJJUV9DTE9TRVBSSUNFX0FESiIRSVFfQ0xPU0VQUklDRV9BREoCAAAADCIxMC8yNy8yMDIzIgoxMC8yNy8yMDIzAAAAAAMAAAAAAAAABSJFT0ciA0VPRwEAAAATIklRX0NMT1NFUFJJQ0VfQURKIhFJUV9DTE9TRVBSSUNFX0FESgIAAAAMIjEwLzIwLzIwMjMiCjEwLzIwLzIwMjMAAAAAAwAAAAAAAAAFIkVPRyIDRU9HAQAAABMiSVFfQ0xPU0VQUklDRV9BREoiEUlRX0NMT1NFUFJJQ0Vf</t>
  </si>
  <si>
    <t>QURKAgAAAAwiMTAvMTMvMjAyMyIKMTAvMTMvMjAyMwAAAAADAAAAAAAAAAUiRU9HIgNFT0cBAAAAEyJJUV9DTE9TRVBSSUNFX0FESiIRSVFfQ0xPU0VQUklDRV9BREoCAAAACyIxMC82LzIwMjMiCTEwLzYvMjAyMwAAAAADAAAAAAAAAAUiRU9HIgNFT0cBAAAAEyJJUV9DTE9TRVBSSUNFX0FESiIRSVFfQ0xPU0VQUklDRV9BREoCAAAACyI5LzI5LzIwMjMiCTkvMjkvMjAyMwAAAAADAAAAAAAAAAUiRU9HIgNFT0cBAAAAEyJJUV9DTE9TRVBSSUNFX0FESiIRSVFfQ0xPU0VQUklDRV9BREoCAAAACyI5LzIyLzIwMjMiCTkvMjIvMjAyMwAAAAADAAAAAAAAAAUiRU9HIgNFT0cBAAAAEyJJUV9DTE9TRVBSSUNFX0FESiIRSVFfQ0xPU0VQUklDRV9BREoCAAAACyI5LzE1LzIwMjMiCTkvMTUvMjAyMwAAAAADAAAAAAAAAAUiRU9HIgNFT0cBAAAAEyJJUV9DTE9TRVBSSUNFX0FESiIRSVFfQ0xPU0VQUklDRV9BREoCAAAACiI5LzgvMjAyMyIIOS84LzIwMjMAAAAAAwAAAAAAAAAFIkVPRyIDRU9HAQAAABMiSVFfQ0xPU0VQUklDRV9BREoiEUlRX0NMT1NFUFJJQ0VfQURKAgAAAAoiOS8xLzIwMjMiCDkvMS8yMDIzAAAAAAMAAAAAAAAABSJFT0ciA0VPRwEAAAATIklRX0NMT1NFUFJJQ0VfQURKIhFJUV9DTE9TRVBSSUNFX0FESgIAAAALIjgvMjUvMjAyMyIJOC8yNS8yMDIzAAAAAAMAAAAAAAAABSJFT0ciA0VPRwEA</t>
  </si>
  <si>
    <t>AAATIklRX0NMT1NFUFJJQ0VfQURKIhFJUV9DTE9TRVBSSUNFX0FESgIAAAALIjgvMTgvMjAyMyIJOC8xOC8yMDIzAAAAAAMAAAAAAAAABSJFT0ciA0VPRwEAAAATIklRX0NMT1NFUFJJQ0VfQURKIhFJUV9DTE9TRVBSSUNFX0FESgIAAAALIjgvMTEvMjAyMyIJOC8xMS8yMDIzAAAAAAMAAAAAAAAABSJFT0ciA0VPRwEAAAATIklRX0NMT1NFUFJJQ0VfQURKIhFJUV9DTE9TRVBSSUNFX0FESgIAAAAKIjgvNC8yMDIzIgg4LzQvMjAyMwAAAAADAAAAAAAAAAUiRU9HIgNFT0cBAAAAEyJJUV9DTE9TRVBSSUNFX0FESiIRSVFfQ0xPU0VQUklDRV9BREoCAAAACyI3LzI4LzIwMjMiCTcvMjgvMjAyMwAAAAADAAAAAAAAAAUiRU9HIgNFT0cBAAAAEyJJUV9DTE9TRVBSSUNFX0FESiIRSVFfQ0xPU0VQUklDRV9BREoCAAAACyI3LzIxLzIwMjMiCTcvMjEvMjAyMwAAAAADAAAAAAAAAAUiRU9HIgNFT0cBAAAAEyJJUV9DTE9TRVBSSUNFX0FESiIRSVFfQ0xPU0VQUklDRV9BREoCAAAACyI3LzE0LzIwMjMiCTcvMTQvMjAyMwAAAAADAAAAAAAAAAUiRU9HIgNFT0cBAAAAEyJJUV9DTE9TRVBSSUNFX0FESiIRSVFfQ0xPU0VQUklDRV9BREoCAAAACiI3LzcvMjAyMyIINy83LzIwMjMAAAAAAwAAAAAAAAAFIkVPRyIDRU9HAQAAABMiSVFfQ0xPU0VQUklDRV9BREoiEUlRX0NMT1NFUFJJQ0VfQURKAgAAAAsiNi8zMC8yMDIz</t>
  </si>
  <si>
    <t>Igk2LzMwLzIwMjMAAAAAAwAAAAAAAAAFIkVPRyIDRU9HAQAAABMiSVFfQ0xPU0VQUklDRV9BREoiEUlRX0NMT1NFUFJJQ0VfQURKAgAAAAsiNi8yMy8yMDIzIgk2LzIzLzIwMjMAAAAAAwAAAAAAAAAFIkVPRyIDRU9HAQAAABMiSVFfQ0xPU0VQUklDRV9BREoiEUlRX0NMT1NFUFJJQ0VfQURKAgAAAAsiNi8xNi8yMDIzIgk2LzE2LzIwMjMAAAAAAwAAAAAAAAAFIkVPRyIDRU9HAQAAABMiSVFfQ0xPU0VQUklDRV9BREoiEUlRX0NMT1NFUFJJQ0VfQURKAgAAAAoiNi85LzIwMjMiCDYvOS8yMDIzAAAAAAMAAAAAAAAABSJFT0ciA0VPRwEAAAATIklRX0NMT1NFUFJJQ0VfQURKIhFJUV9DTE9TRVBSSUNFX0FESgIAAAAKIjYvMi8yMDIzIgg2LzIvMjAyMwAAAAADAAAAAAAAAAUiRU9HIgNFT0cBAAAAEyJJUV9DTE9TRVBSSUNFX0FESiIRSVFfQ0xPU0VQUklDRV9BREoCAAAACyI1LzI2LzIwMjMiCTUvMjYvMjAyMwAAAAADAAAAAAAAAAUiRU9HIgNFT0cBAAAAEyJJUV9DTE9TRVBSSUNFX0FESiIRSVFfQ0xPU0VQUklDRV9BREoCAAAACyI1LzE5LzIwMjMiCTUvMTkvMjAyMwAAAAADAAAAAAAAAAUiRU9HIgNFT0cBAAAAEyJJUV9DTE9TRVBSSUNFX0FESiIRSVFfQ0xPU0VQUklDRV9BREoCAAAACyI1LzEyLzIwMjMiCTUvMTIvMjAyMwAAAAADAAAAAAAAAAUiRU9HIgNFT0cBAAAAEyJJUV9DTE9TRVBSSUNFX0FE</t>
  </si>
  <si>
    <t>SiIRSVFfQ0xPU0VQUklDRV9BREoCAAAACiI1LzUvMjAyMyIINS81LzIwMjMAAAAAAwAAAAAAAAAFIkVPRyIDRU9HAQAAABMiSVFfQ0xPU0VQUklDRV9BREoiEUlRX0NMT1NFUFJJQ0VfQURKAgAAAAsiNC8yOC8yMDIzIgk0LzI4LzIwMjMAAAAAAwAAAAAAAAAFIkVPRyIDRU9HAQAAABMiSVFfQ0xPU0VQUklDRV9BREoiEUlRX0NMT1NFUFJJQ0VfQURKAgAAAAsiNC8yMS8yMDIzIgk0LzIxLzIwMjMAAAAAAwAAAAAAAAAFIkVPRyIDRU9HAQAAABMiSVFfQ0xPU0VQUklDRV9BREoiEUlRX0NMT1NFUFJJQ0VfQURKAgAAAAsiNC8xNC8yMDIzIgk0LzE0LzIwMjMAAAAAAwAAAAAAAAAFIkVPRyIDRU9HAQAAABMiSVFfQ0xPU0VQUklDRV9BREoiEUlRX0NMT1NFUFJJQ0VfQURKAgAAAAoiNC82LzIwMjMiCDQvNi8yMDIzAAAAAAMAAAAAAAAABSJFT0ciA0VPRwEAAAATIklRX0NMT1NFUFJJQ0VfQURKIhFJUV9DTE9TRVBSSUNFX0FESgIAAAALIjMvMzEvMjAyMyIJMy8zMS8yMDIzAAAAAAMAAAAAAAAABSJFT0ciA0VPRwEAAAATIklRX0NMT1NFUFJJQ0VfQURKIhFJUV9DTE9TRVBSSUNFX0FESgIAAAALIjMvMjQvMjAyMyIJMy8yNC8yMDIzAAAAAAMAAAAAAAAABSJFT0ciA0VPRwEAAAATIklRX0NMT1NFUFJJQ0VfQURKIhFJUV9DTE9TRVBSSUNFX0FESgIAAAALIjMvMTcvMjAyMyIJMy8xNy8yMDIzAAAAAAMAAAAA</t>
  </si>
  <si>
    <t>AAAABSJFT0ciA0VPRwEAAAATIklRX0NMT1NFUFJJQ0VfQURKIhFJUV9DTE9TRVBSSUNFX0FESgIAAAALIjMvMTAvMjAyMyIJMy8xMC8yMDIzAAAAAAMAAAAAAAAABSJFT0ciA0VPRwEAAAATIklRX0NMT1NFUFJJQ0VfQURKIhFJUV9DTE9TRVBSSUNFX0FESgIAAAAKIjMvMy8yMDIzIggzLzMvMjAyMwAAAAADAAAAAAAAAAUiRU9HIgNFT0cBAAAAEyJJUV9DTE9TRVBSSUNFX0FESiIRSVFfQ0xPU0VQUklDRV9BREoCAAAACyIyLzI0LzIwMjMiCTIvMjQvMjAyMwAAAAADAAAAAAAAAAUiRU9HIgNFT0cBAAAAEyJJUV9DTE9TRVBSSUNFX0FESiIRSVFfQ0xPU0VQUklDRV9BREoCAAAACyIyLzE3LzIwMjMiCTIvMTcvMjAyMwAAAAADAAAAAAAAAAUiRU9HIgNFT0cBAAAAEyJJUV9DTE9TRVBSSUNFX0FESiIRSVFfQ0xPU0VQUklDRV9BREoCAAAACyIyLzEwLzIwMjMiCTIvMTAvMjAyMwAAAAADAAAAAAAAAAUiRU9HIgNFT0cBAAAAEyJJUV9DTE9TRVBSSUNFX0FESiIRSVFfQ0xPU0VQUklDRV9BREoCAAAACiIyLzMvMjAyMyIIMi8zLzIwMjMAAAAAAwAAAAAAAAAFIkVPRyIDRU9HAQAAABMiSVFfQ0xPU0VQUklDRV9BREoiEUlRX0NMT1NFUFJJQ0VfQURKAgAAAAsiMS8yNy8yMDIzIgkxLzI3LzIwMjMAAAAAAwAAAAAAAAAFIkVPRyIDRU9HAQAAABMiSVFfQ0xPU0VQUklDRV9BREoiEUlRX0NMT1NFUFJJQ0VfQURK</t>
  </si>
  <si>
    <t>AgAAAAsiMS8yMC8yMDIzIgkxLzIwLzIwMjMAAAAAAwAAAAAAAAAFIkVPRyIDRU9HAQAAABMiSVFfQ0xPU0VQUklDRV9BREoiEUlRX0NMT1NFUFJJQ0VfQURKAgAAAAsiMS8xMy8yMDIzIgkxLzEzLzIwMjMAAAAAAwAAAAAAAAAFIkVPRyIDRU9HAQAAABMiSVFfQ0xPU0VQUklDRV9BREoiEUlRX0NMT1NFUFJJQ0VfQURKAgAAAAoiMS82LzIwMjMiCDEvNi8yMDIzAAAAAAMAAAAAAAAABSJFT0ciA0VPRwEAAAATIklRX0NMT1NFUFJJQ0VfQURKIhFJUV9DTE9TRVBSSUNFX0FESgIAAAAMIjEyLzMwLzIwMjIiCjEyLzMwLzIwMjIAAAAAAwAAAAAAAAAFIkVPRyIDRU9HAQAAABMiSVFfQ0xPU0VQUklDRV9BREoiEUlRX0NMT1NFUFJJQ0VfQURKAgAAAAwiMTIvMjMvMjAyMiIKMTIvMjMvMjAyMgAAAAADAAAAAAAAAAUiRU9HIgNFT0cBAAAAEyJJUV9DTE9TRVBSSUNFX0FESiIRSVFfQ0xPU0VQUklDRV9BREoCAAAADCIxMi8xNi8yMDIyIgoxMi8xNi8yMDIyAAAAAAMAAAAAAAAABSJFT0ciA0VPRwEAAAATIklRX0NMT1NFUFJJQ0VfQURKIhFJUV9DTE9TRVBSSUNFX0FESgIAAAALIjEyLzkvMjAyMiIJMTIvOS8yMDIyAAAAAAMAAAAAAAAABSJFT0ciA0VPRwEAAAATIklRX0NMT1NFUFJJQ0VfQURKIhFJUV9DTE9TRVBSSUNFX0FESgIAAAALIjEyLzIvMjAyMiIJMTIvMi8yMDIyAAAAAAMAAAAAAAAABSJFT0ciA0VP</t>
  </si>
  <si>
    <t>RwEAAAATIklRX0NMT1NFUFJJQ0VfQURKIhFJUV9DTE9TRVBSSUNFX0FESgIAAAAMIjExLzI1LzIwMjIiCjExLzI1LzIwMjIAAAAAAwAAAAAAAAAFIkVPRyIDRU9HAQAAABMiSVFfQ0xPU0VQUklDRV9BREoiEUlRX0NMT1NFUFJJQ0VfQURKAgAAAAwiMTEvMTgvMjAyMiIKMTEvMTgvMjAyMgAAAAADAAAAAAAAAAUiRU9HIgNFT0cBAAAAEyJJUV9DTE9TRVBSSUNFX0FESiIRSVFfQ0xPU0VQUklDRV9BREoCAAAADCIxMS8xMS8yMDIyIgoxMS8xMS8yMDIyAAAAAAMAAAAAAAAABSJFT0ciA0VPRwEAAAATIklRX0NMT1NFUFJJQ0VfQURKIhFJUV9DTE9TRVBSSUNFX0FESgIAAAALIjExLzQvMjAyMiIJMTEvNC8yMDIyAAAAAAMAAAAAAAAABSJFT0ciA0VPRwEAAAATIklRX0NMT1NFUFJJQ0VfQURKIhFJUV9DTE9TRVBSSUNFX0FESgIAAAAMIjEwLzI4LzIwMjIiCjEwLzI4LzIwMjIAAAAAAwAAAAAAAAAFIkVPRyIDRU9HAQAAABMiSVFfQ0xPU0VQUklDRV9BREoiEUlRX0NMT1NFUFJJQ0VfQURKAgAAAAwiMTAvMjEvMjAyMiIKMTAvMjEvMjAyMgAAAAADAAAAAAAAAAUiRU9HIgNFT0cBAAAAEyJJUV9DTE9TRVBSSUNFX0FESiIRSVFfQ0xPU0VQUklDRV9BREoCAAAADCIxMC8xNC8yMDIyIgoxMC8xNC8yMDIyAAAAAAMAAAAAAAAABSJFT0ciA0VPRwEAAAATIklRX0NMT1NFUFJJQ0VfQURKIhFJUV9DTE9TRVBSSUNF</t>
  </si>
  <si>
    <t>X0FESgIAAAALIjEwLzcvMjAyMiIJMTAvNy8yMDIyAAAAAAMAAAAAAAAABSJFT0ciA0VPRwEAAAATIklRX0NMT1NFUFJJQ0VfQURKIhFJUV9DTE9TRVBSSUNFX0FESgIAAAALIjkvMzAvMjAyMiIJOS8zMC8yMDIyAAAAAAMAAAAAAAAABSJFT0ciA0VPRwEAAAATIklRX0NMT1NFUFJJQ0VfQURKIhFJUV9DTE9TRVBSSUNFX0FESgIAAAALIjkvMjMvMjAyMiIJOS8yMy8yMDIyAAAAAAMAAAAAAAAABSJFT0ciA0VPRwEAAAATIklRX0NMT1NFUFJJQ0VfQURKIhFJUV9DTE9TRVBSSUNFX0FESgIAAAALIjkvMTYvMjAyMiIJOS8xNi8yMDIyAAAAAAMAAAAAAAAABSJFT0ciA0VPRwEAAAATIklRX0NMT1NFUFJJQ0VfQURKIhFJUV9DTE9TRVBSSUNFX0FESgIAAAAKIjkvOS8yMDIyIgg5LzkvMjAyMgAAAAADAAAAAAAAAAUiRU9HIgNFT0cBAAAAEyJJUV9DTE9TRVBSSUNFX0FESiIRSVFfQ0xPU0VQUklDRV9BREoCAAAACiI5LzIvMjAyMiIIOS8yLzIwMjIAAAAAAwAAAAAAAAAFIkVPRyIDRU9HAQAAABMiSVFfQ0xPU0VQUklDRV9BREoiEUlRX0NMT1NFUFJJQ0VfQURKAgAAAAsiOC8yNi8yMDIyIgk4LzI2LzIwMjIAAAAAAwAAAAAAAAAFIkVPRyIDRU9HAQAAABMiSVFfQ0xPU0VQUklDRV9BREoiEUlRX0NMT1NFUFJJQ0VfQURKAgAAAAsiOC8xOS8yMDIyIgk4LzE5LzIwMjIAAAAAAwAAAAAAAAAFIkVPRyIDRU9HAQAA</t>
  </si>
  <si>
    <t>ABMiSVFfQ0xPU0VQUklDRV9BREoiEUlRX0NMT1NFUFJJQ0VfQURKAgAAAAsiOC8xMi8yMDIyIgk4LzEyLzIwMjIAAAAAAwAAAAAAAAAFIkVPRyIDRU9HAQAAABMiSVFfQ0xPU0VQUklDRV9BREoiEUlRX0NMT1NFUFJJQ0VfQURKAgAAAAoiOC81LzIwMjIiCDgvNS8yMDIyAAAAAAMAAAAAAAAABSJFT0ciA0VPRwEAAAATIklRX0NMT1NFUFJJQ0VfQURKIhFJUV9DTE9TRVBSSUNFX0FESgIAAAALIjcvMjkvMjAyMiIJNy8yOS8yMDIyAAAAAAMAAAAAAAAABSJFT0ciA0VPRwEAAAATIklRX0NMT1NFUFJJQ0VfQURKIhFJUV9DTE9TRVBSSUNFX0FESgIAAAALIjcvMjIvMjAyMiIJNy8yMi8yMDIyAAAAAAMAAAAAAAAABSJFT0ciA0VPRwEAAAATIklRX0NMT1NFUFJJQ0VfQURKIhFJUV9DTE9TRVBSSUNFX0FESgIAAAALIjcvMTUvMjAyMiIJNy8xNS8yMDIyAAAAAAMAAAAAAAAABSJFT0ciA0VPRwEAAAATIklRX0NMT1NFUFJJQ0VfQURKIhFJUV9DTE9TRVBSSUNFX0FESgIAAAAKIjcvOC8yMDIyIgg3LzgvMjAyMgAAAAADAAAAAAAAAAUiRU9HIgNFT0cBAAAAEyJJUV9DTE9TRVBSSUNFX0FESiIRSVFfQ0xPU0VQUklDRV9BREoCAAAACiI3LzEvMjAyMiIINy8xLzIwMjIAAAAAAwAAAAAAAAAFIkVPRyIDRU9HAQAAABMiSVFfQ0xPU0VQUklDRV9BREoiEUlRX0NMT1NFUFJJQ0VfQURKAgAAAAsiNi8yNC8yMDIyIgk2</t>
  </si>
  <si>
    <t>LzI0LzIwMjIAAAAAAwAAAAAAAAAFIkVPRyIDRU9HAQAAABMiSVFfQ0xPU0VQUklDRV9BREoiEUlRX0NMT1NFUFJJQ0VfQURKAgAAAAsiNi8xNy8yMDIyIgk2LzE3LzIwMjIAAAAAAwAAAAAAAAAFIkVPRyIDRU9HAQAAABMiSVFfQ0xPU0VQUklDRV9BREoiEUlRX0NMT1NFUFJJQ0VfQURKAgAAAAsiNi8xMC8yMDIyIgk2LzEwLzIwMjIAAAAAAwAAAAAAAAAFIkVPRyIDRU9HAQAAABMiSVFfQ0xPU0VQUklDRV9BREoiEUlRX0NMT1NFUFJJQ0VfQURKAgAAAAoiNi8zLzIwMjIiCDYvMy8yMDIyAAAAAAMAAAAAAAAABSJFT0ciA0VPRwEAAAATIklRX0NMT1NFUFJJQ0VfQURKIhFJUV9DTE9TRVBSSUNFX0FESgIAAAALIjUvMjcvMjAyMiIJNS8yNy8yMDIyAAAAAAMAAAAAAAAABSJFT0ciA0VPRwEAAAATIklRX0NMT1NFUFJJQ0VfQURKIhFJUV9DTE9TRVBSSUNFX0FESgIAAAALIjUvMjAvMjAyMiIJNS8yMC8yMDIyAAAAAAMAAAAAAAAABSJFT0ciA0VPRwEAAAATIklRX0NMT1NFUFJJQ0VfQURKIhFJUV9DTE9TRVBSSUNFX0FESgIAAAALIjUvMTMvMjAyMiIJNS8xMy8yMDIyAAAAAAMAAAAAAAAABSJFT0ciA0VPRwEAAAATIklRX0NMT1NFUFJJQ0VfQURKIhFJUV9DTE9TRVBSSUNFX0FESgIAAAAKIjUvNi8yMDIyIgg1LzYvMjAyMgAAAAADAAAAAAAAAAUiRU9HIgNFT0cBAAAAEyJJUV9DTE9TRVBSSUNFX0FESiIR</t>
  </si>
  <si>
    <t>SVFfQ0xPU0VQUklDRV9BREoCAAAACyI0LzI5LzIwMjIiCTQvMjkvMjAyMgAAAAADAAAAAAAAAAUiRU9HIgNFT0cBAAAAEyJJUV9DTE9TRVBSSUNFX0FESiIRSVFfQ0xPU0VQUklDRV9BREoCAAAACyI0LzIyLzIwMjIiCTQvMjIvMjAyMgAAAAADAAAAAAAAAAUiRU9HIgNFT0cBAAAAEyJJUV9DTE9TRVBSSUNFX0FESiIRSVFfQ0xPU0VQUklDRV9BREoCAAAACyI0LzE0LzIwMjIiCTQvMTQvMjAyMgAAAAADAAAAAAAAAAUiRU9HIgNFT0cBAAAAEyJJUV9DTE9TRVBSSUNFX0FESiIRSVFfQ0xPU0VQUklDRV9BREoCAAAACiI0LzgvMjAyMiIINC84LzIwMjIAAAAAAwAAAAAAAAAFIkVPRyIDRU9HAQAAABMiSVFfQ0xPU0VQUklDRV9BREoiEUlRX0NMT1NFUFJJQ0VfQURKAgAAAAoiNC8xLzIwMjIiCDQvMS8yMDIyAAAAAAMAAAAAAAAABSJFT0ciA0VPRwEAAAATIklRX0NMT1NFUFJJQ0VfQURKIhFJUV9DTE9TRVBSSUNFX0FESgIAAAALIjMvMjUvMjAyMiIJMy8yNS8yMDIyAAAAAAMAAAAAAAAABSJFT0ciA0VPRwEAAAATIklRX0NMT1NFUFJJQ0VfQURKIhFJUV9DTE9TRVBSSUNFX0FESgIAAAALIjMvMTgvMjAyMiIJMy8xOC8yMDIyAAAAAAMAAAAAAAAABSJFT0ciA0VPRwEAAAATIklRX0NMT1NFUFJJQ0VfQURKIhFJUV9DTE9TRVBSSUNFX0FESgIAAAALIjMvMTEvMjAyMiIJMy8xMS8yMDIyAAAAAAMAAAAAAAAA</t>
  </si>
  <si>
    <t>BSJFT0ciA0VPRwEAAAATIklRX0NMT1NFUFJJQ0VfQURKIhFJUV9DTE9TRVBSSUNFX0FESgIAAAAKIjMvNC8yMDIyIggzLzQvMjAyMgAAAAADAAAAAAAAAAUiRU9HIgNFT0cBAAAAEyJJUV9DTE9TRVBSSUNFX0FESiIRSVFfQ0xPU0VQUklDRV9BREoCAAAACyIyLzI1LzIwMjIiCTIvMjUvMjAyMgAAAAADAAAAAAAAAAUiRU9HIgNFT0cBAAAAEyJJUV9DTE9TRVBSSUNFX0FESiIRSVFfQ0xPU0VQUklDRV9BREoCAAAACyIyLzE4LzIwMjIiCTIvMTgvMjAyMgAAAAADAAAAAAAAAAUiRU9HIgNFT0cBAAAAEyJJUV9DTE9TRVBSSUNFX0FESiIRSVFfQ0xPU0VQUklDRV9BREoCAAAACyIyLzExLzIwMjIiCTIvMTEvMjAyMgAAAAADAAAAAAAAAAUiRU9HIgNFT0cBAAAAEyJJUV9DTE9TRVBSSUNFX0FESiIRSVFfQ0xPU0VQUklDRV9BREoCAAAACiIyLzQvMjAyMiIIMi80LzIwMjIAAAAAAwAAAAAAAAAFIkVPRyIDRU9HAQAAABMiSVFfQ0xPU0VQUklDRV9BREoiEUlRX0NMT1NFUFJJQ0VfQURKAgAAAAsiMS8yOC8yMDIyIgkxLzI4LzIwMjIAAAAAAwAAAAAAAAAFIkVPRyIDRU9HAQAAABMiSVFfQ0xPU0VQUklDRV9BREoiEUlRX0NMT1NFUFJJQ0VfQURKAgAAAAsiMS8yMS8yMDIyIgkxLzIxLzIwMjIAAAAAAwAAAAAAAAAFIkVPRyIDRU9HAQAAABMiSVFfQ0xPU0VQUklDRV9BREoiEUlRX0NMT1NFUFJJQ0VfQURKAgAA</t>
  </si>
  <si>
    <t>AAsiMS8xNC8yMDIyIgkxLzE0LzIwMjIAAAAAAwAAAAAAAAAFIkVPRyIDRU9HAQAAABMiSVFfQ0xPU0VQUklDRV9BREoiEUlRX0NMT1NFUFJJQ0VfQURKAgAAAAoiMS83LzIwMjIiCDEvNy8yMDIyAAAAAAMAAAAAAAAABSJFT0ciA0VPRwEAAAATIklRX0NMT1NFUFJJQ0VfQURKIhFJUV9DTE9TRVBSSUNFX0FESgIAAAAMIjEyLzMxLzIwMjEiCjEyLzMxLzIwMjEAAAAAAwAAAAAAAAAFIkVPRyIDRU9HAQAAABMiSVFfQ0xPU0VQUklDRV9BREoiEUlRX0NMT1NFUFJJQ0VfQURKAgAAAAwiMTIvMjMvMjAyMSIKMTIvMjMvMjAyMQAAAAADAAAAAAAAAAUiRU9HIgNFT0cBAAAAEyJJUV9DTE9TRVBSSUNFX0FESiIRSVFfQ0xPU0VQUklDRV9BREoCAAAADCIxMi8xNy8yMDIxIgoxMi8xNy8yMDIxAAAAAAMAAAAAAAAABSJFT0ciA0VPRwEAAAATIklRX0NMT1NFUFJJQ0VfQURKIhFJUV9DTE9TRVBSSUNFX0FESgIAAAAMIjEyLzEwLzIwMjEiCjEyLzEwLzIwMjEAAAAAAwAAAAAAAAAFIkVPRyIDRU9HAQAAABMiSVFfQ0xPU0VQUklDRV9BREoiEUlRX0NMT1NFUFJJQ0VfQURKAgAAAAsiMTIvMy8yMDIxIgkxMi8zLzIwMjEAAAAAAwAAAAAAAAAFIkVPRyIDRU9HAQAAABMiSVFfQ0xPU0VQUklDRV9BREoiEUlRX0NMT1NFUFJJQ0VfQURKAgAAAAwiMTEvMjYvMjAyMSIKMTEvMjYvMjAyMQAAAAADAAAAAAAAAAUiRU9HIgNF</t>
  </si>
  <si>
    <t>T0cBAAAAEyJJUV9DTE9TRVBSSUNFX0FESiIRSVFfQ0xPU0VQUklDRV9BREoCAAAADCIxMS8xOS8yMDIxIgoxMS8xOS8yMDIxAAAAAAMAAAAAAAAABSJFT0ciA0VPRwEAAAATIklRX0NMT1NFUFJJQ0VfQURKIhFJUV9DTE9TRVBSSUNFX0FESgIAAAAMIjExLzEyLzIwMjEiCjExLzEyLzIwMjEAAAAAAwAAAAAAAAAFIkVPRyIDRU9HAQAAABMiSVFfQ0xPU0VQUklDRV9BREoiEUlRX0NMT1NFUFJJQ0VfQURKAgAAAAsiMTEvNS8yMDIxIgkxMS81LzIwMjEAAAAAAwAAAAAAAAAFIkVPRyIDRU9HAQAAABMiSVFfQ0xPU0VQUklDRV9BREoiEUlRX0NMT1NFUFJJQ0VfQURKAgAAAAwiMTAvMjkvMjAyMSIKMTAvMjkvMjAyMQAAAAADAAAAAAAAAAUiRU9HIgNFT0cBAAAAEyJJUV9DTE9TRVBSSUNFX0FESiIRSVFfQ0xPU0VQUklDRV9BREoCAAAADCIxMC8yMi8yMDIxIgoxMC8yMi8yMDIxAAAAAAMAAAAAAAAABSJFT0ciA0VPRwEAAAATIklRX0NMT1NFUFJJQ0VfQURKIhFJUV9DTE9TRVBSSUNFX0FESgIAAAAMIjEwLzE1LzIwMjEiCjEwLzE1LzIwMjEAAAAAAwAAAAAAAAAFIkVPRyIDRU9HAQAAABMiSVFfQ0xPU0VQUklDRV9BREoiEUlRX0NMT1NFUFJJQ0VfQURKAgAAAAsiMTAvOC8yMDIxIgkxMC84LzIwMjEAAAAAAwAAAAAAAAAFIkVPRyIDRU9HAQAAABMiSVFfQ0xPU0VQUklDRV9BREoiEUlRX0NMT1NFUFJJQ0Vf</t>
  </si>
  <si>
    <t>QURKAgAAAAsiMTAvMS8yMDIxIgkxMC8xLzIwMjEAAAAAAwAAAAAAAAAFIkVPRyIDRU9HAQAAABMiSVFfQ0xPU0VQUklDRV9BREoiEUlRX0NMT1NFUFJJQ0VfQURKAgAAAAsiOS8yNC8yMDIxIgk5LzI0LzIwMjEAAAAAAwAAAAAAAAAFIkVPRyIDRU9HAQAAABMiSVFfQ0xPU0VQUklDRV9BREoiEUlRX0NMT1NFUFJJQ0VfQURKAgAAAAsiOS8xNy8yMDIxIgk5LzE3LzIwMjEAAAAAAwAAAAAAAAAFIkVPRyIDRU9HAQAAABMiSVFfQ0xPU0VQUklDRV9BREoiEUlRX0NMT1NFUFJJQ0VfQURKAgAAAAsiOS8xMC8yMDIxIgk5LzEwLzIwMjEAAAAAAwAAAAAAAAAFIkVPRyIDRU9HAQAAABMiSVFfQ0xPU0VQUklDRV9BREoiEUlRX0NMT1NFUFJJQ0VfQURKAgAAAAoiOS8zLzIwMjEiCDkvMy8yMDIxAAAAAAMAAAAAAAAABSJFT0ciA0VPRwEAAAATIklRX0NMT1NFUFJJQ0VfQURKIhFJUV9DTE9TRVBSSUNFX0FESgIAAAALIjgvMjcvMjAyMSIJOC8yNy8yMDIxAAAAAAMAAAAAAAAABSJFT0ciA0VPRwEAAAATIklRX0NMT1NFUFJJQ0VfQURKIhFJUV9DTE9TRVBSSUNFX0FESgIAAAALIjgvMjAvMjAyMSIJOC8yMC8yMDIxAAAAAAMAAAAAAAAABSJFT0ciA0VPRwEAAAATIklRX0NMT1NFUFJJQ0VfQURKIhFJUV9DTE9TRVBSSUNFX0FESgIAAAALIjgvMTMvMjAyMSIJOC8xMy8yMDIxAAAAAAMAAAAAAAAABSJFT0ciA0VPRwEA</t>
  </si>
  <si>
    <t>AAATIklRX0NMT1NFUFJJQ0VfQURKIhFJUV9DTE9TRVBSSUNFX0FESgIAAAAKIjgvNi8yMDIxIgg4LzYvMjAyMQAAAAADAAAAAAAAAAUiRU9HIgNFT0cBAAAAEyJJUV9DTE9TRVBSSUNFX0FESiIRSVFfQ0xPU0VQUklDRV9BREoCAAAACyI3LzMwLzIwMjEiCTcvMzAvMjAyMQAAAAADAAAAAAAAAAUiRU9HIgNFT0cBAAAAEyJJUV9DTE9TRVBSSUNFX0FESiIRSVFfQ0xPU0VQUklDRV9BREoCAAAACyI3LzIzLzIwMjEiCTcvMjMvMjAyMQAAAAADAAAAAAAAAAUiRU9HIgNFT0cBAAAAEyJJUV9DTE9TRVBSSUNFX0FESiIRSVFfQ0xPU0VQUklDRV9BREoCAAAACyI3LzE2LzIwMjEiCTcvMTYvMjAyMQAAAAADAAAAAAAAAAUiRU9HIgNFT0cBAAAAEyJJUV9DTE9TRVBSSUNFX0FESiIRSVFfQ0xPU0VQUklDRV9BREoCAAAACiI3LzkvMjAyMSIINy85LzIwMjEAAAAAAwAAAAAAAAAFIkVPRyIDRU9HAQAAABMiSVFfQ0xPU0VQUklDRV9BREoiEUlRX0NMT1NFUFJJQ0VfQURKAgAAAAoiNy8yLzIwMjEiCDcvMi8yMDIxAAAAAAMAAAAAAAAABSJFT0ciA0VPRwEAAAATIklRX0NMT1NFUFJJQ0VfQURKIhFJUV9DTE9TRVBSSUNFX0FESgIAAAALIjYvMjUvMjAyMSIJNi8yNS8yMDIxAAAAAAMAAAAAAAAABSJFT0ciA0VPRwEAAAATIklRX0NMT1NFUFJJQ0VfQURKIhFJUV9DTE9TRVBSSUNFX0FESgIAAAALIjYvMTgvMjAyMSIJ</t>
  </si>
  <si>
    <t>Ni8xOC8yMDIxAAAAAAMAAAAAAAAABSJFT0ciA0VPRwEAAAATIklRX0NMT1NFUFJJQ0VfQURKIhFJUV9DTE9TRVBSSUNFX0FESgIAAAALIjYvMTEvMjAyMSIJNi8xMS8yMDIxAAAAAAMAAAAAAAAABSJFT0ciA0VPRwEAAAATIklRX0NMT1NFUFJJQ0VfQURKIhFJUV9DTE9TRVBSSUNFX0FESgIAAAAKIjYvNC8yMDIxIgg2LzQvMjAyMQAAAAADAAAAAAAAAAUiRU9HIgNFT0cBAAAAEyJJUV9DTE9TRVBSSUNFX0FESiIRSVFfQ0xPU0VQUklDRV9BREoCAAAACyI1LzI4LzIwMjEiCTUvMjgvMjAyMQAAAAADAAAAAAAAAAUiRU9HIgNFT0cBAAAAEyJJUV9DTE9TRVBSSUNFX0FESiIRSVFfQ0xPU0VQUklDRV9BREoCAAAACyI1LzIxLzIwMjEiCTUvMjEvMjAyMQAAAAADAAAAAAAAAAUiRU9HIgNFT0cBAAAAEyJJUV9DTE9TRVBSSUNFX0FESiIRSVFfQ0xPU0VQUklDRV9BREoCAAAACyI1LzE0LzIwMjEiCTUvMTQvMjAyMQAAAAADAAAAAAAAAAUiRU9HIgNFT0cBAAAAEyJJUV9DTE9TRVBSSUNFX0FESiIRSVFfQ0xPU0VQUklDRV9BREoCAAAACiI1LzcvMjAyMSIINS83LzIwMjEAAAAAAwAAAAAAAAAFIkVPRyIDRU9HAQAAABMiSVFfQ0xPU0VQUklDRV9BREoiEUlRX0NMT1NFUFJJQ0VfQURKAgAAAAsiNC8zMC8yMDIxIgk0LzMwLzIwMjEAAAAAAwAAAAAAAAAFIkVPRyIDRU9HAQAAABMiSVFfQ0xPU0VQUklDRV9BREoi</t>
  </si>
  <si>
    <t>EUlRX0NMT1NFUFJJQ0VfQURKAgAAAAsiNC8yMy8yMDIxIgk0LzIzLzIwMjEAAAAAAwAAAAAAAAAFIkVPRyIDRU9HAQAAABMiSVFfQ0xPU0VQUklDRV9BREoiEUlRX0NMT1NFUFJJQ0VfQURKAgAAAAsiNC8xNi8yMDIxIgk0LzE2LzIwMjEAAAAAAwAAAAAAAAAFIkVPRyIDRU9HAQAAABMiSVFfQ0xPU0VQUklDRV9BREoiEUlRX0NMT1NFUFJJQ0VfQURKAgAAAAoiNC85LzIwMjEiCDQvOS8yMDIxAAAAAAMAAAAAAAAABSJFT0ciA0VPRwEAAAATIklRX0NMT1NFUFJJQ0VfQURKIhFJUV9DTE9TRVBSSUNFX0FESgIAAAAKIjQvMS8yMDIxIgg0LzEvMjAyMQAAAAADAAAAAAAAAAUiRU9HIgNFT0cBAAAAEyJJUV9DTE9TRVBSSUNFX0FESiIRSVFfQ0xPU0VQUklDRV9BREoCAAAACyIzLzI2LzIwMjEiCTMvMjYvMjAyMQAAAAADAAAAAAAAAAUiRU9HIgNFT0cBAAAAEyJJUV9DTE9TRVBSSUNFX0FESiIRSVFfQ0xPU0VQUklDRV9BREoCAAAACyIzLzE5LzIwMjEiCTMvMTkvMjAyMQAAAAADAAAAAAAAAAUiRU9HIgNFT0cBAAAAEyJJUV9DTE9TRVBSSUNFX0FESiIRSVFfQ0xPU0VQUklDRV9BREoCAAAACyIzLzEyLzIwMjEiCTMvMTIvMjAyMQAAAAADAAAAAAAAAAUiRU9HIgNFT0cBAAAAEyJJUV9DTE9TRVBSSUNFX0FESiIRSVFfQ0xPU0VQUklDRV9BREoCAAAACiIzLzUvMjAyMSIIMy81LzIwMjEAAAAAAwAAAAAAAAAF</t>
  </si>
  <si>
    <t>IkVPRyIDRU9HAQAAABMiSVFfQ0xPU0VQUklDRV9BREoiEUlRX0NMT1NFUFJJQ0VfQURKAgAAAAsiMi8yNi8yMDIxIgkyLzI2LzIwMjEAAAAAAwAAAAAAAAAFIkVPRyIDRU9HAQAAABMiSVFfQ0xPU0VQUklDRV9BREoiEUlRX0NMT1NFUFJJQ0VfQURKAgAAAAsiMi8xOS8yMDIxIgkyLzE5LzIwMjEAAAAAAwAAAAAAAAAFIkVPRyIDRU9HAQAAABMiSVFfQ0xPU0VQUklDRV9BREoiEUlRX0NMT1NFUFJJQ0VfQURKAgAAAAsiMi8xMi8yMDIxIgkyLzEyLzIwMjEAAAAAAwAAAAAAAAAFIkVPRyIDRU9HAQAAABMiSVFfQ0xPU0VQUklDRV9BREoiEUlRX0NMT1NFUFJJQ0VfQURKAgAAAAoiMi81LzIwMjEiCDIvNS8yMDIxAAAAAAMAAAAAAAAABSJFT0ciA0VPRwEAAAATIklRX0NMT1NFUFJJQ0VfQURKIhFJUV9DTE9TRVBSSUNFX0FESgIAAAALIjEvMjkvMjAyMSIJMS8yOS8yMDIxAAAAAAMAAAAAAAAABSJFT0ciA0VPRwEAAAATIklRX0NMT1NFUFJJQ0VfQURKIhFJUV9DTE9TRVBSSUNFX0FESgIAAAALIjEvMjIvMjAyMSIJMS8yMi8yMDIxAAAAAAMAAAAAAAAABSJFT0ciA0VPRwEAAAATIklRX0NMT1NFUFJJQ0VfQURKIhFJUV9DTE9TRVBSSUNFX0FESgIAAAALIjEvMTUvMjAyMSIJMS8xNS8yMDIxAAAAAAMAAAAAAAAABSJFT0ciA0VPRwEAAAATIklRX0NMT1NFUFJJQ0VfQURKIhFJUV9DTE9TRVBSSUNFX0FESgIA</t>
  </si>
  <si>
    <t>AAAKIjEvOC8yMDIxIggxLzgvMjAyMQAAAAADAAAAAAAAAAUiRU9HIgNFT0cBAAAAEyJJUV9DTE9TRVBSSUNFX0FESiIRSVFfQ0xPU0VQUklDRV9BREoCAAAADCIxMi8zMS8yMDIwIgoxMi8zMS8yMDIwAAAAAAMAAAAAAAAABSJFT0ciA0VPRwEAAAATIklRX0NMT1NFUFJJQ0VfQURKIhFJUV9DTE9TRVBSSUNFX0FESgIAAAAMIjEyLzI0LzIwMjAiCjEyLzI0LzIwMjAAAAAAAwAAAAAAAAAFIkVPRyIDRU9HAQAAABMiSVFfQ0xPU0VQUklDRV9BREoiEUlRX0NMT1NFUFJJQ0VfQURKAgAAAAwiMTIvMTgvMjAyMCIKMTIvMTgvMjAyMAAAAAADAAAAAAAAAAUiRU9HIgNFT0cBAAAAEyJJUV9DTE9TRVBSSUNFX0FESiIRSVFfQ0xPU0VQUklDRV9BREoCAAAADCIxMi8xMS8yMDIwIgoxMi8xMS8yMDIwAAAAAAMAAAAAAAAABSJFT0ciA0VPRwEAAAATIklRX0NMT1NFUFJJQ0VfQURKIhFJUV9DTE9TRVBSSUNFX0FESgIAAAALIjEyLzQvMjAyMCIJMTIvNC8yMDIwAAAAAAMAAAAAAAAABSJFT0ciA0VPRwEAAAATIklRX0NMT1NFUFJJQ0VfQURKIhFJUV9DTE9TRVBSSUNFX0FESgIAAAAMIjExLzI3LzIwMjAiCjExLzI3LzIwMjAAAAAAAwAAAAAAAAAFIkVPRyIDRU9HAQAAABMiSVFfQ0xPU0VQUklDRV9BREoiEUlRX0NMT1NFUFJJQ0VfQURKAgAAAAwiMTEvMjAvMjAyMCIKMTEvMjAvMjAyMAAAAAADAAAAAAAAAAUiRU9H</t>
  </si>
  <si>
    <t>IgNFT0cBAAAAEyJJUV9DTE9TRVBSSUNFX0FESiIRSVFfQ0xPU0VQUklDRV9BREoCAAAADCIxMS8xMy8yMDIwIgoxMS8xMy8yMDIwS+OxYT0l3ghL47FhPSXeCCNDSVEuRU9HLklRX0NMT1NFUFJJQ0VfQURKLjExLzcvMjAyNQEAAABcHQQAAgAAAAYxMDUuNDEAS+OxYT0l3ghL47FhPSXeCCRDSVEuRU9HLklRX0NMT1NFUFJJQ0VfQURKLjEwLzMxLzIwMjUBAAAAXB0EAAIAAAAGMTA1Ljg0AEvjsWE9Jd4IS+OxYT0l3ggkQ0lRLkVPRy5JUV9DTE9TRVBSSUNFX0FESi4xMC8yNC8yMDI1AQAAAFwdBAACAAAABjEwNi4zOABL47FhPSXeCEvjsWE9Jd4IJENJUS5FT0cuSVFfQ0xPU0VQUklDRV9BREouMTAvMTcvMjAyNQEAAABcHQQAAgAAAAYxMDYuMjIAS+OxYT0l3ghL47FhPSXeCCRDSVEuRU9HLklRX0NMT1NFUFJJQ0VfQURKLjEwLzEwLzIwMjUBAAAAXB0EAAIAAAAKMTA3LjA0MjIwMQBL47FhPSXeCEvjsWE9Jd4II0NJUS5FT0cuSVFfQ0xPU0VQUklDRV9BREouMTAvMy8yMDI1AQAAAFwdBAACAAAACjEwOS43NzU5NTIAS+OxYT0l3ghL47FhPSXeCCNDSVEuRU9HLklRX0NMT1NFUFJJQ0VfQURKLjkvMjYvMjAyNQEAAABcHQQAAgAAAAoxMTYuMTk0MzI0AEvjsWE9Jd4IS+OxYT0l3ggjQ0lRLkVPRy5JUV9DTE9TRVBSSUNFX0FESi45LzE5LzIwMjUBAAAAXB0EAAIAAAAKMTE0Ljg5Njc4MwBL47FhPSXeCEvj</t>
  </si>
  <si>
    <t>sWE9Jd4II0NJUS5FT0cuSVFfQ0xPU0VQUklDRV9BREouOS8xMi8yMDI1AQAAAFwdBAACAAAACjExNy4wMzYyNDEAS+OxYT0l3ghL47FhPSXeCCJDSVEuRU9HLklRX0NMT1NFUFJJQ0VfQURKLjkvNS8yMDI1AQAAAFwdBAACAAAACjExNi44MDg0MjgAS+OxYT0l3ghL47FhPSXeCCNDSVEuRU9HLklRX0NMT1NFUFJJQ0VfQURKLjgvMjkvMjAyNQEAAABcHQQAAgAAAAoxMjMuNjMyOTAxAEvjsWE9Jd4IS+OxYT0l3ggjQ0lRLkVPRy5JUV9DTE9TRVBSSUNFX0FESi44LzIyLzIwMjUBAAAAXB0EAAIAAAAKMTE5Ljk1ODE4NQBL47FhPSXeCEvjsWE9Jd4II0NJUS5FT0cuSVFfQ0xPU0VQUklDRV9BREouOC8xNS8yMDI1AQAAAFwdBAACAAAACjExNy44NTgzNDcAS+OxYT0l3ghL47FhPSXeCCJDSVEuRU9HLklRX0NMT1NFUFJJQ0VfQURKLjgvOC8yMDI1AQAAAFwdBAACAAAACTExNS4xNzQxMgBL47FhPSXeCEvjsWE9Jd4IIkNJUS5FT0cuSVFfQ0xPU0VQUklDRV9BREouOC8xLzIwMjUBAAAAXB0EAAIAAAAKMTE1LjQ5MTA3NwBL47FhPSXeCEvjsWE9Jd4II0NJUS5FT0cuSVFfQ0xPU0VQUklDRV9BREouNy8yNS8yMDI1AQAAAFwdBAACAAAACjExNy4yNjQwNTMAS+OxYT0l3ghL47FhPSXeCCNDSVEuRU9HLklRX0NMT1NFUFJJQ0VfQURKLjcvMTgvMjAyNQEAAABcHQQAAgAAAAoxMTYuNTYwODA2AEvjsWE9Jd4IS+Ox</t>
  </si>
  <si>
    <t>YT0l3ggjQ0lRLkVPRy5JUV9DTE9TRVBSSUNFX0FESi43LzExLzIwMjUBAAAAXB0EAAIAAAAKMTIwLjg2OTYzNQBL47FhPSXeCEvjsWE9Jd4IIkNJUS5FT0cuSVFfQ0xPU0VQUklDRV9BREouNy8zLzIwMjUBAAAAXB0EAAIAAAAKMTIwLjk3NzY5NQBL47FhPSXeCEvjsWE9Jd4II0NJUS5FT0cuSVFfQ0xPU0VQUklDRV9BREouNi8yNy8yMDI1AQAAAFwdBAACAAAACjExOC42NjkxNDgAS+OxYT0l3ghL47FhPSXeCCNDSVEuRU9HLklRX0NMT1NFUFJJQ0VfQURKLjYvMjAvMjAyNQEAAABcHQQAAgAAAAoxMjMuMTA5NDE3AEvjsWE9Jd4IS+OxYT0l3ggjQ0lRLkVPRy5JUV9DTE9TRVBSSUNFX0FESi42LzEzLzIwMjUBAAAAXB0EAAIAAAAKMTIzLjA3MDEyMwBL47FhPSXeCEvjsWE9Jd4IIkNJUS5FT0cuSVFfQ0xPU0VQUklDRV9BREouNi82LzIwMjUBAAAAXB0EAAIAAAAKMTEyLjAzODIxNABL47FhPSXeCEvjsWE9Jd4II0NJUS5FT0cuSVFfQ0xPU0VQUklDRV9BREouNS8zMC8yMDI1AQAAAFwdBAACAAAACjEwNi42NTQ4NzkAS+OxYT0l3ghL47FhPSXeCCNDSVEuRU9HLklRX0NMT1NFUFJJQ0VfQURKLjUvMjMvMjAyNQEAAABcHQQAAgAAAAoxMDguMjM2NDc5AEvjsWE9Jd4IS+OxYT0l3ggjQ0lRLkVPRy5JUV9DTE9TRVBSSUNFX0FESi41LzE2LzIwMjUBAAAAXB0EAAIAAAAKMTEzLjQ2MjYzNwBL47FhPSXeCEvj</t>
  </si>
  <si>
    <t>sWE9Jd4IIkNJUS5FT0cuSVFfQ0xPU0VQUklDRV9BREouNS85LzIwMjUBAAAAXB0EAAIAAAAKMTA5LjE1OTg5OABL47FhPSXeCEvjsWE9Jd4IIkNJUS5FT0cuSVFfQ0xPU0VQUklDRV9BREouNS8yLzIwMjUBAAAAXB0EAAIAAAAKMTA4LjkwNDQ4NABL47FhPSXeCEvjsWE9Jd4II0NJUS5FT0cuSVFfQ0xPU0VQUklDRV9BREouNC8yNS8yMDI1AQAAAFwdBAACAAAACjExMS4wNzU1MDEAS+OxYT0l3ghL47FhPSXeCCNDSVEuRU9HLklRX0NMT1NFUFJJQ0VfQURKLjQvMTcvMjAyNQEAAABcHQQAAgAAAAoxMDguNTUwODM0AEvjsWE9Jd4IS+OxYT0l3ggjQ0lRLkVPRy5JUV9DTE9TRVBSSUNFX0FESi40LzExLzIwMjUBAAAAXB0EAAIAAAAJMTA1LjY1ODE2AEvjsWE9Jd4IS+OxYT0l3ggiQ0lRLkVPRy5JUV9DTE9TRVBSSUNFX0FESi40LzQvMjAyNQEAAABcHQQAAgAAAAoxMDcuNjE0NzkzAEvjsWE9Jd4IS+OxYT0l3ggjQ0lRLkVPRy5JUV9DTE9TRVBSSUNFX0FESi4zLzI4LzIwMjUBAAAAXB0EAAIAAAAKMTIzLjIyODkxNgBL47FhPSXeCEvjsWE9Jd4II0NJUS5FT0cuSVFfQ0xPU0VQUklDRV9BREouMy8yMS8yMDI1AQAAAFwdBAACAAAACjEyMS44NDY2MTgAS+OxYT0l3ghL47FhPSXeCCNDSVEuRU9HLklRX0NMT1NFUFJJQ0VfQURKLjMvMTQvMjAyNQEAAABcHQQAAgAAAAoxMjAuNjI5ODA3AEvjsWE9Jd4IS+Ox</t>
  </si>
  <si>
    <t>YT0l3ggiQ0lRLkVPRy5JUV9DTE9TRVBSSUNFX0FESi4zLzcvMjAyNQEAAABcHQQAAgAAAAoxMjEuOTM0MjI4AEvjsWE9Jd4IS+OxYT0l3ggjQ0lRLkVPRy5JUV9DTE9TRVBSSUNFX0FESi4yLzI4LzIwMjUBAAAAXB0EAAIAAAAKMTIzLjU2OTYyMwBL47FhPSXeCEvjsWE9Jd4II0NJUS5FT0cuSVFfQ0xPU0VQUklDRV9BREouMi8yMS8yMDI1AQAAAFwdBAACAAAACDEyOS41NDY2AEvjsWE9Jd4IS+OxYT0l3ggjQ0lRLkVPRy5JUV9DTE9TRVBSSUNFX0FESi4yLzE0LzIwMjUBAAAAXB0EAAIAAAAKMTI1Ljg3NjY5NwBL47FhPSXeCEvjsWE9Jd4IIkNJUS5FT0cuSVFfQ0xPU0VQUklDRV9BREouMi83LzIwMjUBAAAAXB0EAAIAAAAKMTIzLjE0MTMwNQBL47FhPSXeCEvjsWE9Jd4II0NJUS5FT0cuSVFfQ0xPU0VQUklDRV9BREouMS8zMS8yMDI1AQAAAFwdBAACAAAACjEyMi40NTAxNTYAS+OxYT0l3ghL47FhPSXeCCNDSVEuRU9HLklRX0NMT1NFUFJJQ0VfQURKLjEvMjQvMjAyNQEAAABcHQQAAgAAAAoxMjguMzIwMDU0AEvjsWE9Jd4IS+OxYT0l3ggjQ0lRLkVPRy5JUV9DTE9TRVBSSUNFX0FESi4xLzE3LzIwMjUBAAAAXB0EAAIAAAAKMTMyLjk1MzY3MgBL47FhPSXeCEvjsWE9Jd4II0NJUS5FT0cuSVFfQ0xPU0VQUklDRV9BREouMS8xMC8yMDI1AQAAAFwdBAACAAAACjEyNy4wMTc0NzgAS+OxYT0l3ghL47Fh</t>
  </si>
  <si>
    <t>PSXeCCJDSVEuRU9HLklRX0NMT1NFUFJJQ0VfQURKLjEvMy8yMDI1AQAAAFwdBAACAAAACjEyMi4zMzkyNjEAS+OxYT0l3ghL47FhPSXeCCRDSVEuRU9HLklRX0NMT1NFUFJJQ0VfQURKLjEyLzI3LzIwMjQBAAAAXB0EAAIAAAAKMTE2LjM3NTQ5OQBL47FhPSXeCEvjsWE9Jd4IJENJUS5FT0cuSVFfQ0xPU0VQUklDRV9BREouMTIvMjAvMjAyNAEAAABcHQQAAgAAAAoxMTUuMDYwOTU5AEvjsWE9Jd4IS+OxYT0l3ggkQ0lRLkVPRy5JUV9DTE9TRVBSSUNFX0FESi4xMi8xMy8yMDI0AQAAAFwdBAACAAAACjEyMi41MzI1NzUAS+OxYT0l3ghL47FhPSXeCCNDSVEuRU9HLklRX0NMT1NFUFJJQ0VfQURKLjEyLzYvMjAyNAEAAABcHQQAAgAAAAoxMjMuNTM3ODEyAEvjsWE9Jd4IS+OxYT0l3ggkQ0lRLkVPRy5JUV9DTE9TRVBSSUNFX0FESi4xMS8yOS8yMDI0AQAAAFwdBAACAAAACTEyOC44MDU2NABL47FhPSXeCEvjsWE9Jd4IJENJUS5FT0cuSVFfQ0xPU0VQUklDRV9BREouMTEvMjIvMjAyNAEAAABcHQQAAgAAAAoxMzEuNzkyMzUzAEvjsWE9Jd4IS+OxYT0l3ggkQ0lRLkVPRy5JUV9DTE9TRVBSSUNFX0FESi4xMS8xNS8yMDI0AQAAAFwdBAACAAAACjEzMC4wNjIxODYAS+OxYT0l3ghL47FhPSXeCCNDSVEuRU9HLklRX0NMT1NFUFJJQ0VfQURKLjExLzgvMjAyNAEAAABcHQQAAgAAAAoxMjkuNjM2ODk0AEvjsWE9</t>
  </si>
  <si>
    <t>Jd4IS+OxYT0l3ggjQ0lRLkVPRy5JUV9DTE9TRVBSSUNFX0FESi4xMS8xLzIwMjQBAAAAXB0EAAIAAAAKMTE2LjgwMDc5MgBL47FhPSXeCEvjsWE9Jd4IJENJUS5FT0cuSVFfQ0xPU0VQUklDRV9BREouMTAvMjUvMjAyNAEAAABcHQQAAgAAAAoxMTkuMDUyOTA5AEvjsWE9Jd4IS+OxYT0l3ggkQ0lRLkVPRy5JUV9DTE9TRVBSSUNFX0FESi4xMC8xOC8yMDI0AQAAAFwdBAACAAAACjEyMi4zODc1ODkAS+OxYT0l3ghL47FhPSXeCCRDSVEuRU9HLklRX0NMT1NFUFJJQ0VfQURKLjEwLzExLzIwMjQBAAAAXB0EAAIAAAAJMTI3LjEwNzk4AEvjsWE9Jd4IS+OxYT0l3ggjQ0lRLkVPRy5JUV9DTE9TRVBSSUNFX0FESi4xMC80LzIwMjQBAAAAXB0EAAIAAAAKMTI3Ljc1MDk1NwBL47FhPSXeCEvjsWE9Jd4II0NJUS5FT0cuSVFfQ0xPU0VQUklDRV9BREouOS8yNy8yMDI0AQAAAFwdBAACAAAACjExNy41MDE3MDcAS+OxYT0l3ghL47FhPSXeCCNDSVEuRU9HLklRX0NMT1NFUFJJQ0VfQURKLjkvMjAvMjAyNAEAAABcHQQAAgAAAAoxMjAuOTQ2OTE0AEvjsWE9Jd4IS+OxYT0l3ggjQ0lRLkVPRy5JUV9DTE9TRVBSSUNFX0FESi45LzEzLzIwMjQBAAAAXB0EAAIAAAAKMTE0LjU1NTUyNwBL47FhPSXeCEvjsWE9Jd4IIkNJUS5FT0cuSVFfQ0xPU0VQUklDRV9BREouOS82LzIwMjQBAAAAXB0EAAIAAAAKMTE1LjQ5NjAwMQBL</t>
  </si>
  <si>
    <t>47FhPSXeCEvjsWE9Jd4II0NJUS5FT0cuSVFfQ0xPU0VQUklDRV9BREouOC8zMC8yMDI0AQAAAFwdBAACAAAACjEyMy42MjQzODYAS+OxYT0l3ghL47FhPSXeCCNDSVEuRU9HLklRX0NMT1NFUFJJQ0VfQURKLjgvMjMvMjAyNAEAAABcHQQAAgAAAAoxMjEuNzgxODI1AEvjsWE9Jd4IS+OxYT0l3ggjQ0lRLkVPRy5JUV9DTE9TRVBSSUNFX0FESi44LzE2LzIwMjQBAAAAXB0EAAIAAAAKMTIyLjg5NTAzOQBL47FhPSXeCEvjsWE9Jd4IIkNJUS5FT0cuSVFfQ0xPU0VQUklDRV9BREouOC85LzIwMjQBAAAAXB0EAAIAAAAKMTIxLjQyNjc0NwBL47FhPSXeCEvjsWE9Jd4IIkNJUS5FT0cuSVFfQ0xPU0VQUklDRV9BREouOC8yLzIwMjQBAAAAXB0EAAIAAAAKMTE3Ljk2MjM0NwBL47FhPSXeCEvjsWE9Jd4II0NJUS5FT0cuSVFfQ0xPU0VQUklDRV9BREouNy8yNi8yMDI0AQAAAFwdBAACAAAACjEyMi4wMjE3NDEAS+OxYT0l3ghL47FhPSXeCCNDSVEuRU9HLklRX0NMT1NFUFJJQ0VfQURKLjcvMTkvMjAyNAEAAABcHQQAAgAAAAoxMjQuMDM3MDQzAEvjsWE9Jd4IS+OxYT0l3ggjQ0lRLkVPRy5JUV9DTE9TRVBSSUNFX0FESi43LzEyLzIwMjQBAAAAXB0EAAIAAAAKMTIyLjg5MjkxMQBL47FhPSXeCEvjsWE9Jd4IIkNJUS5FT0cuSVFfQ0xPU0VQUklDRV9BREouNy81LzIwMjQBAAAAXB0EAAIAAAAJMTE5LjA3MTI3AEvj</t>
  </si>
  <si>
    <t>sWE9Jd4IS+OxYT0l3ggjQ0lRLkVPRy5JUV9DTE9TRVBSSUNFX0FESi42LzI4LzIwMjQBAAAAXB0EAAIAAAAKMTE5Ljk1NzU4NQBL47FhPSXeCEvjsWE9Jd4II0NJUS5FT0cuSVFfQ0xPU0VQUklDRV9BREouNi8yMS8yMDI0AQAAAFwdBAACAAAACTExNi4zMTcwMgBL47FhPSXeCEvjsWE9Jd4II0NJUS5FT0cuSVFfQ0xPU0VQUklDRV9BREouNi8xNC8yMDI0AQAAAFwdBAACAAAACjExMi42ODU5ODUAS+OxYT0l3ghL47FhPSXeCCJDSVEuRU9HLklRX0NMT1NFUFJJQ0VfQURKLjYvNy8yMDI0AQAAAFwdBAACAAAACjExNC41NDQzODkAS+OxYT0l3ghL47FhPSXeCCNDSVEuRU9HLklRX0NMT1NFUFJJQ0VfQURKLjUvMzEvMjAyNAEAAABcHQQAAgAAAAoxMTguNjk5NTg5AEvjsWE9Jd4IS+OxYT0l3ggjQ0lRLkVPRy5JUV9DTE9TRVBSSUNFX0FESi41LzI0LzIwMjQBAAAAXB0EAAIAAAAKMTE3LjQ3OTcxNABL47FhPSXeCEvjsWE9Jd4II0NJUS5FT0cuSVFfQ0xPU0VQUklDRV9BREouNS8xNy8yMDI0AQAAAFwdBAACAAAACjEyMy44MzY0MDgAS+OxYT0l3ghL47FhPSXeCCNDSVEuRU9HLklRX0NMT1NFUFJJQ0VfQURKLjUvMTAvMjAyNAEAAABcHQQAAgAAAAoxMjMuOTg4ODkyAEvjsWE9Jd4IS+OxYT0l3ggiQ0lRLkVPRy5JUV9DTE9TRVBSSUNFX0FESi41LzMvMjAyNAEAAABcHQQAAgAAAAkxMjMuOTEyNjUAS+Ox</t>
  </si>
  <si>
    <t>YT0l3ghL47FhPSXeCCNDSVEuRU9HLklRX0NMT1NFUFJJQ0VfQURKLjQvMjYvMjAyNAEAAABcHQQAAgAAAAoxMjkuMzI1ODQ3AEvjsWE9Jd4IS+OxYT0l3ggjQ0lRLkVPRy5JUV9DTE9TRVBSSUNFX0FESi40LzE5LzIwMjQBAAAAXB0EAAIAAAAKMTI2LjkxNDY4NwBL47FhPSXeCEvjsWE9Jd4II0NJUS5FT0cuSVFfQ0xPU0VQUklDRV9BREouNC8xMi8yMDI0AQAAAFwdBAACAAAACTEyOC4wNjc4NQBL47FhPSXeCEvjsWE9Jd4IIkNJUS5FT0cuSVFfQ0xPU0VQUklDRV9BREouNC81LzIwMjQBAAAAXB0EAAIAAAAKMTI4LjY4MzE1MgBL47FhPSXeCEvjsWE9Jd4II0NJUS5FT0cuSVFfQ0xPU0VQUklDRV9BREouMy8yOC8yMDI0AQAAAFwdBAACAAAACjEyMS4wMTU1NTIAS+OxYT0l3ghL47FhPSXeCCNDSVEuRU9HLklRX0NMT1NFUFJJQ0VfQURKLjMvMjIvMjAyNAEAAABcHQQAAgAAAAgxMTguMTc1NwBL47FhPSXeCEvjsWE9Jd4II0NJUS5FT0cuSVFfQ0xPU0VQUklDRV9BREouMy8xNS8yMDI0AQAAAFwdBAACAAAACjExNi4yMzUxMzUAS+OxYT0l3ghL47FhPSXeCCJDSVEuRU9HLklRX0NMT1NFUFJJQ0VfQURKLjMvOC8yMDI0AQAAAFwdBAACAAAACjExMi4zODI0MDIAS+OxYT0l3ghL47FhPSXeCCJDSVEuRU9HLklRX0NMT1NFUFJJQ0VfQURKLjMvMS8yMDI0AQAAAFwdBAACAAAACjEwOS45MDIyNjUAS+OxYT0l</t>
  </si>
  <si>
    <t>3ghL47FhPSXeCCNDSVEuRU9HLklRX0NMT1NFUFJJQ0VfQURKLjIvMjMvMjAyNAEAAABcHQQAAgAAAAoxMDUuODg4NjA4AEvjsWE9Jd4IS+OxYT0l3ggjQ0lRLkVPRy5JUV9DTE9TRVBSSUNFX0FESi4yLzE2LzIwMjQBAAAAXB0EAAIAAAAKMTA3LjQ5Nzg1NwBL47FhPSXeCEvjsWE9Jd4IIkNJUS5FT0cuSVFfQ0xPU0VQUklDRV9BREouMi85LzIwMjQBAAAAXB0EAAIAAAAKMTA1LjEyMTg0OABL47FhPSXeCEvjsWE9Jd4IIkNJUS5FT0cuSVFfQ0xPU0VQUklDRV9BREouMi8yLzIwMjQBAAAAXB0EAAIAAAAKMTA0LjkzMjUyNABL47FhPSXeCEvjsWE9Jd4II0NJUS5FT0cuSVFfQ0xPU0VQUklDRV9BREouMS8yNi8yMDI0AQAAAFwdBAACAAAACjEwOS4zNzIxNTkAS+OxYT0l3ghL47FhPSXeCCNDSVEuRU9HLklRX0NMT1NFUFJJQ0VfQURKLjEvMTkvMjAyNAEAAABcHQQAAgAAAAoxMDQuMjg4ODI1AEvjsWE9Jd4IS+OxYT0l3ggjQ0lRLkVPRy5JUV9DTE9TRVBSSUNFX0FESi4xLzEyLzIwMjQBAAAAXB0EAAIAAAAKMTA4Ljk5MzUxMgBL47FhPSXeCEvjsWE9Jd4IIkNJUS5FT0cuSVFfQ0xPU0VQUklDRV9BREouMS81LzIwMjQBAAAAXB0EAAIAAAAKMTEzLjA2MDIyNABL47FhPSXeCEvjsWE9Jd4IJENJUS5FT0cuSVFfQ0xPU0VQUklDRV9BREouMTIvMjkvMjAyMwEAAABcHQQAAgAAAAoxMTMuNTk1NTY1AEvjsWE9</t>
  </si>
  <si>
    <t>Jd4IS+OxYT0l3ggkQ0lRLkVPRy5JUV9DTE9TRVBSSUNFX0FESi4xMi8yMi8yMDIzAQAAAFwdBAACAAAACjExNC44MzUzMDIAS+OxYT0l3ghL47FhPSXeCCRDSVEuRU9HLklRX0NMT1NFUFJJQ0VfQURKLjEyLzE1LzIwMjMBAAAAXB0EAAIAAAAKMTEyLjgwNjY0MgBL47FhPSXeCEvjsWE9Jd4II0NJUS5FT0cuSVFfQ0xPU0VQUklDRV9BREouMTIvOC8yMDIzAQAAAFwdBAACAAAACjExMC4zMTIwNjkAS+OxYT0l3ghL47FhPSXeCCNDSVEuRU9HLklRX0NMT1NFUFJJQ0VfQURKLjEyLzEvMjAyMwEAAABcHQQAAgAAAAoxMTQuNjE0NzU5AEvjsWE9Jd4IS+OxYT0l3ggkQ0lRLkVPRy5JUV9DTE9TRVBSSUNFX0FESi4xMS8yNC8yMDIzAQAAAFwdBAACAAAACjExNC41MjIwMjkAS+OxYT0l3ghL47FhPSXeCCRDSVEuRU9HLklRX0NMT1NFUFJJQ0VfQURKLjExLzE3LzIwMjMBAAAAXB0EAAIAAAAKMTE0Ljk4NTY4MQBL47FhPSXeCEvjsWE9Jd4IJENJUS5FT0cuSVFfQ0xPU0VQUklDRV9BREouMTEvMTAvMjAyMwEAAABcHQQAAgAAAAoxMTMuNzgwMTg2AEvjsWE9Jd4IS+OxYT0l3ggjQ0lRLkVPRy5JUV9DTE9TRVBSSUNFX0FESi4xMS8zLzIwMjMBAAAAXB0EAAIAAAAKMTE4Ljg0MzI2NQBL47FhPSXeCEvjsWE9Jd4IJENJUS5FT0cuSVFfQ0xPU0VQUklDRV9BREouMTAvMjcvMjAyMwEAAABcHQQAAgAAAAoxMTYuODMx</t>
  </si>
  <si>
    <t>MDE1AEvjsWE9Jd4IS+OxYT0l3ggkQ0lRLkVPRy5JUV9DTE9TRVBSSUNFX0FESi4xMC8yMC8yMDIzAQAAAFwdBAACAAAACjEyMy41NDQ2OTUAS+OxYT0l3ghL47FhPSXeCCRDSVEuRU9HLklRX0NMT1NFUFJJQ0VfQURKLjEwLzEzLzIwMjMBAAAAXB0EAAIAAAAKMTIzLjM0NTMyNQBL47FhPSXeCEvjsWE9Jd4II0NJUS5FT0cuSVFfQ0xPU0VQUklDRV9BREouMTAvNi8yMDIzAQAAAFwdBAACAAAACjExMS4yMTcyMjgAS+OxYT0l3ghL47FhPSXeCCNDSVEuRU9HLklRX0NMT1NFUFJJQ0VfQURKLjkvMjkvMjAyMwEAAABcHQQAAgAAAAoxMTYuODIwNDgzAEvjsWE9Jd4IS+OxYT0l3ggjQ0lRLkVPRy5JUV9DTE9TRVBSSUNFX0FESi45LzIyLzIwMjMBAAAAXB0EAAIAAAAKMTEzLjAwNTEwOQBL47FhPSXeCEvjsWE9Jd4II0NJUS5FT0cuSVFfQ0xPU0VQUklDRV9BREouOS8xNS8yMDIzAQAAAFwdBAACAAAACjEyMS44MTU0ODkAS+OxYT0l3ghL47FhPSXeCCJDSVEuRU9HLklRX0NMT1NFUFJJQ0VfQURKLjkvOC8yMDIzAQAAAFwdBAACAAAACjEyMi4zMjIzNjMAS+OxYT0l3ghL47FhPSXeCCJDSVEuRU9HLklRX0NMT1NFUFJJQ0VfQURKLjkvMS8yMDIzAQAAAFwdBAACAAAACjEyMC43MDk1ODQAS+OxYT0l3ghL47FhPSXeCCNDSVEuRU9HLklRX0NMT1NFUFJJQ0VfQURKLjgvMjUvMjAyMwEAAABcHQQAAgAAAAoxMTcu</t>
  </si>
  <si>
    <t>MTE1MzkxAEvjsWE9Jd4IS+OxYT0l3ggjQ0lRLkVPRy5JUV9DTE9TRVBSSUNFX0FESi44LzE4LzIwMjMBAAAAXB0EAAIAAAAKMTIwLjM4NzAyOABL47FhPSXeCEvjsWE9Jd4II0NJUS5FT0cuSVFfQ0xPU0VQUklDRV9BREouOC8xMS8yMDIzAQAAAFwdBAACAAAACjEyMS45NTM3MjcAS+OxYT0l3ghL47FhPSXeCCJDSVEuRU9HLklRX0NMT1NFUFJJQ0VfQURKLjgvNC8yMDIzAQAAAFwdBAACAAAACTExOS42MjIxMQBL47FhPSXeCEvjsWE9Jd4II0NJUS5FT0cuSVFfQ0xPU0VQUklDRV9BREouNy8yOC8yMDIzAQAAAFwdBAACAAAACjEyMC40NTE1MzkAS+OxYT0l3ghL47FhPSXeCCNDSVEuRU9HLklRX0NMT1NFUFJJQ0VfQURKLjcvMjEvMjAyMwEAAABcHQQAAgAAAAoxMTQuODM5MDY5AEvjsWE9Jd4IS+OxYT0l3ggjQ0lRLkVPRy5JUV9DTE9TRVBSSUNFX0FESi43LzE0LzIwMjMBAAAAXB0EAAIAAAAKMTA5LjYwNDQ0OQBL47FhPSXeCEvjsWE9Jd4IIkNJUS5FT0cuSVFfQ0xPU0VQUklDRV9BREouNy83LzIwMjMBAAAAXB0EAAIAAAAKMTA2LjM2NzcxOABL47FhPSXeCEvjsWE9Jd4II0NJUS5FT0cuSVFfQ0xPU0VQUklDRV9BREouNi8zMC8yMDIzAQAAAFwdBAACAAAACjEwNC43NTY2NDEAS+OxYT0l3ghL47FhPSXeCCNDSVEuRU9HLklRX0NMT1NFUFJJQ0VfQURKLjYvMjMvMjAyMwEAAABcHQQAAgAAAAk5Ny43</t>
  </si>
  <si>
    <t>ODE0MDgAS+OxYT0l3ghL47FhPSXeCCNDSVEuRU9HLklRX0NMT1NFUFJJQ0VfQURKLjYvMTYvMjAyMwEAAABcHQQAAgAAAAoxMDMuODEzNzk0AEvjsWE9Jd4IS+OxYT0l3ggiQ0lRLkVPRy5JUV9DTE9TRVBSSUNFX0FESi42LzkvMjAyMwEAAABcHQQAAgAAAAoxMDYuNDEzNDg3AEvjsWE9Jd4IS+OxYT0l3ggiQ0lRLkVPRy5JUV9DTE9TRVBSSUNFX0FESi42LzIvMjAyMwEAAABcHQQAAgAAAAoxMDIuNDQ5ODcxAEvjsWE9Jd4IS+OxYT0l3ggjQ0lRLkVPRy5JUV9DTE9TRVBSSUNFX0FESi41LzI2LzIwMjMBAAAAXB0EAAIAAAAKMTAwLjgwMjE3OABL47FhPSXeCEvjsWE9Jd4II0NJUS5FT0cuSVFfQ0xPU0VQUklDRV9BREouNS8xOS8yMDIzAQAAAFwdBAACAAAACjEwNC44OTM5NDgAS+OxYT0l3ghL47FhPSXeCCNDSVEuRU9HLklRX0NMT1NFUFJJQ0VfQURKLjUvMTIvMjAyMwEAAABcHQQAAgAAAAoxMDEuMDc2Nzk0AEvjsWE9Jd4IS+OxYT0l3ggiQ0lRLkVPRy5JUV9DTE9TRVBSSUNFX0FESi41LzUvMjAyMwEAAABcHQQAAgAAAAoxMDQuNTA5NDg3AEvjsWE9Jd4IS+OxYT0l3ggjQ0lRLkVPRy5JUV9DTE9TRVBSSUNFX0FESi40LzI4LzIwMjMBAAAAXB0EAAIAAAAKMTA5LjM2MTAyNgBL47FhPSXeCEvjsWE9Jd4II0NJUS5FT0cuSVFfQ0xPU0VQUklDRV9BREouNC8yMS8yMDIzAQAAAFwdBAACAAAACjEwNy4z</t>
  </si>
  <si>
    <t>ODM3OTUAS+OxYT0l3ghL47FhPSXeCCNDSVEuRU9HLklRX0NMT1NFUFJJQ0VfQURKLjQvMTQvMjAyMwEAAABcHQQAAgAAAAkxMTEuMzE5OTUAS+OxYT0l3ghL47FhPSXeCCJDSVEuRU9HLklRX0NMT1NFUFJJQ0VfQURKLjQvNi8yMDIzAQAAAFwdBAACAAAACjEwOC41MzI0NDgAS+OxYT0l3ghL47FhPSXeCCNDSVEuRU9HLklRX0NMT1NFUFJJQ0VfQURKLjMvMzEvMjAyMwEAAABcHQQAAgAAAAoxMDQuMjIyNzkxAEvjsWE9Jd4IS+OxYT0l3ggjQ0lRLkVPRy5JUV9DTE9TRVBSSUNFX0FESi4zLzI0LzIwMjMBAAAAXB0EAAIAAAAJOTUuOTEyNjA4AEvjsWE9Jd4IS+OxYT0l3ggjQ0lRLkVPRy5JUV9DTE9TRVBSSUNFX0FESi4zLzE3LzIwMjMBAAAAXB0EAAIAAAAJOTMuNDIxMzcxAEvjsWE9Jd4IS+OxYT0l3ggjQ0lRLkVPRy5JUV9DTE9TRVBSSUNFX0FESi4zLzEwLzIwMjMBAAAAXB0EAAIAAAAKMTAxLjA2MTIwMwBL47FhPSXeCEvjsWE9Jd4IIkNJUS5FT0cuSVFfQ0xPU0VQUklDRV9BREouMy8zLzIwMjMBAAAAXB0EAAIAAAAKMTA5LjcwMDY4NABL47FhPSXeCEvjsWE9Jd4II0NJUS5FT0cuSVFfQ0xPU0VQUklDRV9BREouMi8yNC8yMDIzAQAAAFwdBAACAAAACjEwMi45MzUwNDIAS+OxYT0l3ghL47FhPSXeCCNDSVEuRU9HLklRX0NMT1NFUFJJQ0VfQURKLjIvMTcvMjAyMwEAAABcHQQAAgAAAAoxMDYuNjgy</t>
  </si>
  <si>
    <t>NzIxAEvjsWE9Jd4IS+OxYT0l3ggjQ0lRLkVPRy5JUV9DTE9TRVBSSUNFX0FESi4yLzEwLzIwMjMBAAAAXB0EAAIAAAAKMTIwLjg0NDYyMwBL47FhPSXeCEvjsWE9Jd4IIkNJUS5FT0cuSVFfQ0xPU0VQUklDRV9BREouMi8zLzIwMjMBAAAAXB0EAAIAAAAKMTEyLjI2ODIwNABL47FhPSXeCEvjsWE9Jd4II0NJUS5FT0cuSVFfQ0xPU0VQUklDRV9BREouMS8yNy8yMDIzAQAAAFwdBAACAAAACjEyMS4zMTMwODMAS+OxYT0l3ghL47FhPSXeCCNDSVEuRU9HLklRX0NMT1NFUFJJQ0VfQURKLjEvMjAvMjAyMwEAAABcHQQAAgAAAAoxMTkuNTkyMzk0AEvjsWE9Jd4IS+OxYT0l3ggjQ0lRLkVPRy5JUV9DTE9TRVBSSUNFX0FESi4xLzEzLzIwMjMBAAAAXB0EAAIAAAAKMTE2LjYyODQ4NABL47FhPSXeCEvjsWE9Jd4IIkNJUS5FT0cuSVFfQ0xPU0VQUklDRV9BREouMS82LzIwMjMBAAAAXB0EAAIAAAAKMTE0LjEwOTQ3MwBL47FhPSXeCEvjsWE9Jd4IJENJUS5FT0cuSVFfQ0xPU0VQUklDRV9BREouMTIvMzAvMjAyMgEAAABcHQQAAgAAAAoxMTUuOTQ0NjA2AEvjsWE9Jd4IS+OxYT0l3ggkQ0lRLkVPRy5JUV9DTE9TRVBSSUNFX0FESi4xMi8yMy8yMDIyAQAAAFwdBAACAAAACTExNi45MjAzNgBL47FhPSXeCEvjsWE9Jd4IJENJUS5FT0cuSVFfQ0xPU0VQUklDRV9BREouMTIvMTYvMjAyMgEAAABcHQQAAgAAAAoxMTIu</t>
  </si>
  <si>
    <t>NTg3NjU1AEvjsWE9Jd4IS+OxYT0l3ggjQ0lRLkVPRy5JUV9DTE9TRVBSSUNFX0FESi4xMi85LzIwMjIBAAAAXB0EAAIAAAAKMTA3LjYzNTYwNgBL47FhPSXeCEvjsWE9Jd4II0NJUS5FT0cuSVFfQ0xPU0VQUklDRV9BREouMTIvMi8yMDIyAQAAAFwdBAACAAAACjEyMi45NDAwODUAS+OxYT0l3ghL47FhPSXeCCRDSVEuRU9HLklRX0NMT1NFUFJJQ0VfQURKLjExLzI1LzIwMjIBAAAAXB0EAAIAAAAKMTI2LjE4Njc1OABL47FhPSXeCEvjsWE9Jd4IJENJUS5FT0cuSVFfQ0xPU0VQUklDRV9BREouMTEvMTgvMjAyMgEAAABcHQQAAgAAAAoxMjQuNzUzNjIyAEvjsWE9Jd4IS+OxYT0l3ggkQ0lRLkVPRy5JUV9DTE9TRVBSSUNFX0FESi4xMS8xMS8yMDIyAQAAAFwdBAACAAAACjEzMC4xNDExNTIAS+OxYT0l3ghL47FhPSXeCCNDSVEuRU9HLklRX0NMT1NFUFJJQ0VfQURKLjExLzQvMjAyMgEAAABcHQQAAgAAAAoxMjUuODI0MDUxAEvjsWE9Jd4IS+OxYT0l3ggkQ0lRLkVPRy5JUV9DTE9TRVBSSUNFX0FESi4xMC8yOC8yMDIyAQAAAFwdBAACAAAACjExOC4yNjkxMjMAS+OxYT0l3ghL47FhPSXeCCRDSVEuRU9HLklRX0NMT1NFUFJJQ0VfQURKLjEwLzIxLzIwMjIBAAAAXB0EAAIAAAAKMTE5LjQyODAxNwBL47FhPSXeCEvjsWE9Jd4IJENJUS5FT0cuSVFfQ0xPU0VQUklDRV9BREouMTAvMTQvMjAyMgEAAABcHQQA</t>
  </si>
  <si>
    <t>AgAAAAoxMDYuNjYyNDg5AEvjsWE9Jd4IS+OxYT0l3ggjQ0lRLkVPRy5JUV9DTE9TRVBSSUNFX0FESi4xMC83LzIwMjIBAAAAXB0EAAIAAAAKMTEyLjA4NDgzMgBL47FhPSXeCEvjsWE9Jd4II0NJUS5FT0cuSVFfQ0xPU0VQUklDRV9BREouOS8zMC8yMDIyAQAAAFwdBAACAAAACDk4LjI2MDAxAEvjsWE9Jd4IS+OxYT0l3ggjQ0lRLkVPRy5JUV9DTE9TRVBSSUNFX0FESi45LzIzLzIwMjIBAAAAXB0EAAIAAAAJOTUuOTY0NjY4AEvjsWE9Jd4IS+OxYT0l3ggjQ0lRLkVPRy5JUV9DTE9TRVBSSUNFX0FESi45LzE2LzIwMjIBAAAAXB0EAAIAAAAKMTA2LjgwODE4MwBL47FhPSXeCEvjsWE9Jd4IIkNJUS5FT0cuSVFfQ0xPU0VQUklDRV9BREouOS85LzIwMjIBAAAAXB0EAAIAAAAKMTA3LjE2MzkyNABL47FhPSXeCEvjsWE9Jd4IIkNJUS5FT0cuSVFfQ0xPU0VQUklDRV9BREouOS8yLzIwMjIBAAAAXB0EAAIAAAAIMTA1LjU2NTUAS+OxYT0l3ghL47FhPSXeCCNDSVEuRU9HLklRX0NMT1NFUFJJQ0VfQURKLjgvMjYvMjAyMgEAAABcHQQAAgAAAAoxMDguMjE1MDYyAEvjsWE9Jd4IS+OxYT0l3ggjQ0lRLkVPRy5JUV9DTE9TRVBSSUNFX0FESi44LzE5LzIwMjIBAAAAXB0EAAIAAAAKMTAzLjE1OTE3NgBL47FhPSXeCEvjsWE9Jd4II0NJUS5FT0cuSVFfQ0xPU0VQUklDRV9BREouOC8xMi8yMDIyAQAAAFwdBAACAAAA</t>
  </si>
  <si>
    <t>CTk5LjQ1ODQ3NgBL47FhPSXeCEvjsWE9Jd4IIkNJUS5FT0cuSVFfQ0xPU0VQUklDRV9BREouOC81LzIwMjIBAAAAXB0EAAIAAAAJOTIuOTYwNTM0AEvjsWE9Jd4IS+OxYT0l3ggjQ0lRLkVPRy5JUV9DTE9TRVBSSUNFX0FESi43LzI5LzIwMjIBAAAAXB0EAAIAAAAJOTYuNjE3Nzk5AEvjsWE9Jd4IS+OxYT0l3ggjQ0lRLkVPRy5JUV9DTE9TRVBSSUNFX0FESi43LzIyLzIwMjIBAAAAXB0EAAIAAAAJODcuNzM5NTk0AEvjsWE9Jd4IS+OxYT0l3ggjQ0lRLkVPRy5JUV9DTE9TRVBSSUNFX0FESi43LzE1LzIwMjIBAAAAXB0EAAIAAAAJODQuNTA3OTk3AEvjsWE9Jd4IS+OxYT0l3ggiQ0lRLkVPRy5JUV9DTE9TRVBSSUNFX0FESi43LzgvMjAyMgEAAABcHQQAAgAAAAk5MC45NzQ0NDIAS+OxYT0l3ghL47FhPSXeCCJDSVEuRU9HLklRX0NMT1NFUFJJQ0VfQURKLjcvMS8yMDIyAQAAAFwdBAACAAAACTk2LjIzMzU3OQBL47FhPSXeCEvjsWE9Jd4II0NJUS5FT0cuSVFfQ0xPU0VQUklDRV9BREouNi8yNC8yMDIyAQAAAFwdBAACAAAACTk1LjM0NTU2MQBL47FhPSXeCEvjsWE9Jd4II0NJUS5FT0cuSVFfQ0xPU0VQUklDRV9BREouNi8xNy8yMDIyAQAAAFwdBAACAAAACTk2LjI3NjY4NwBL47FhPSXeCEvjsWE9Jd4II0NJUS5FT0cuSVFfQ0xPU0VQUklDRV9BREouNi8xMC8yMDIyAQAAAFwdBAACAAAACjEyMi40NjY0</t>
  </si>
  <si>
    <t>NjYAS+OxYT0l3ghL47FhPSXeCCJDSVEuRU9HLklRX0NMT1NFUFJJQ0VfQURKLjYvMy8yMDIyAQAAAFwdBAACAAAACjEyMS4xNzM3NjQAS+OxYT0l3ghL47FhPSXeCCNDSVEuRU9HLklRX0NMT1NFUFJJQ0VfQURKLjUvMjcvMjAyMgEAAABcHQQAAgAAAAoxMTYuMzg1NjY2AEvjsWE9Jd4IS+OxYT0l3ggjQ0lRLkVPRy5JUV9DTE9TRVBSSUNFX0FESi41LzIwLzIwMjIBAAAAXB0EAAIAAAAKMTAzLjc5ODgzNABL47FhPSXeCEvjsWE9Jd4II0NJUS5FT0cuSVFfQ0xPU0VQUklDRV9BREouNS8xMy8yMDIyAQAAAFwdBAACAAAACjEwNS42OTUzNjQAS+OxYT0l3ghL47FhPSXeCCJDSVEuRU9HLklRX0NMT1NFUFJJQ0VfQURKLjUvNi8yMDIyAQAAAFwdBAACAAAACjExMi40NDgwMjkAS+OxYT0l3ghL47FhPSXeCCNDSVEuRU9HLklRX0NMT1NFUFJJQ0VfQURKLjQvMjkvMjAyMgEAAABcHQQAAgAAAAk5OS4yOTk4OTMAS+OxYT0l3ghL47FhPSXeCCNDSVEuRU9HLklRX0NMT1NFUFJJQ0VfQURKLjQvMjIvMjAyMgEAAABcHQQAAgAAAAk5OC43NTU1OTcAS+OxYT0l3ghL47FhPSXeCCNDSVEuRU9HLklRX0NMT1NFUFJJQ0VfQURKLjQvMTQvMjAyMgEAAABcHQQAAgAAAAoxMDQuNTU1NzQ1AEvjsWE9Jd4IS+OxYT0l3ggiQ0lRLkVPRy5JUV9DTE9TRVBSSUNFX0FESi40LzgvMjAyMgEAAABcHQQAAgAAAAkxMDcuMjU2ODkA</t>
  </si>
  <si>
    <t>S+OxYT0l3ghL47FhPSXeCCJDSVEuRU9HLklRX0NMT1NFUFJJQ0VfQURKLjQvMS8yMDIyAQAAAFwdBAACAAAACjEwMS43MTk5MDUAS+OxYT0l3ghL47FhPSXeCCNDSVEuRU9HLklRX0NMT1NFUFJJQ0VfQURKLjMvMjUvMjAyMgEAAABcHQQAAgAAAAoxMDUuMjUzNDMxAEvjsWE9Jd4IS+OxYT0l3ggjQ0lRLkVPRy5JUV9DTE9TRVBSSUNFX0FESi4zLzE4LzIwMjIBAAAAXB0EAAIAAAAJOTcuODkwNTA5AEvjsWE9Jd4IS+OxYT0l3ggjQ0lRLkVPRy5JUV9DTE9TRVBSSUNFX0FESi4zLzExLzIwMjIBAAAAXB0EAAIAAAAJOTcuNzg5MDY4AEvjsWE9Jd4IS+OxYT0l3ggiQ0lRLkVPRy5JUV9DTE9TRVBSSUNFX0FESi4zLzQvMjAyMgEAAABcHQQAAgAAAAk5OS41MjM5MjgAS+OxYT0l3ghL47FhPSXeCCNDSVEuRU9HLklRX0NMT1NFUFJJQ0VfQURKLjIvMjUvMjAyMgEAAABcHQQAAgAAAAk4OS45MTA5NjQAS+OxYT0l3ghL47FhPSXeCCNDSVEuRU9HLklRX0NMT1NFUFJJQ0VfQURKLjIvMTgvMjAyMgEAAABcHQQAAgAAAAk5My41NDgzMDEAS+OxYT0l3ghL47FhPSXeCCNDSVEuRU9HLklRX0NMT1NFUFJJQ0VfQURKLjIvMTEvMjAyMgEAAABcHQQAAgAAAAk5Ny44NDc3MzUAS+OxYT0l3ghL47FhPSXeCCJDSVEuRU9HLklRX0NMT1NFUFJJQ0VfQURKLjIvNC8yMDIyAQAAAFwdBAACAAAACTk1LjI5MTU0MgBL47FhPSXe</t>
  </si>
  <si>
    <t>CEvjsWE9Jd4II0NJUS5FT0cuSVFfQ0xPU0VQUklDRV9BREouMS8yOC8yMDIyAQAAAFwdBAACAAAACTkxLjkzOTE1NwBL47FhPSXeCEvjsWE9Jd4II0NJUS5FT0cuSVFfQ0xPU0VQUklDRV9BREouMS8yMS8yMDIyAQAAAFwdBAACAAAACTg0LjMzNzYyNABL47FhPSXeCEvjsWE9Jd4II0NJUS5FT0cuSVFfQ0xPU0VQUklDRV9BREouMS8xNC8yMDIyAQAAAFwdBAACAAAACTg4LjUyODEwNQBL47FhPSXeCEvjsWE9Jd4IIkNJUS5FT0cuSVFfQ0xPU0VQUklDRV9BREouMS83LzIwMjIBAAAAXB0EAAIAAAAIODEuNjY3MTUAS+OxYT0l3ghL47FhPSXeCCRDSVEuRU9HLklRX0NMT1NFUFJJQ0VfQURKLjEyLzMxLzIwMjEBAAAAXB0EAAIAAAAJNzMuOTA0Nzc3AEvjsWE9Jd4IS+OxYT0l3ggkQ0lRLkVPRy5JUV9DTE9TRVBSSUNFX0FESi4xMi8yMy8yMDIxAQAAAFwdBAACAAAACDcyLjUzMjAxAEvjsWE9Jd4IS+OxYT0l3ggkQ0lRLkVPRy5JUV9DTE9TRVBSSUNFX0FESi4xMi8xNy8yMDIxAQAAAFwdBAACAAAACTY5Ljg4NjMxNABL47FhPSXeCEvjsWE9Jd4IJENJUS5FT0cuSVFfQ0xPU0VQUklDRV9BREouMTIvMTAvMjAyMQEAAABcHQQAAgAAAAk3Mi45MTY4MTIAS+OxYT0l3ghL47FhPSXeCCNDSVEuRU9HLklRX0NMT1NFUFJJQ0VfQURKLjEyLzMvMjAyMQEAAABcHQQAAgAAAAk2OS45MTY1NTUAS+OxYT0l3ghL47Fh</t>
  </si>
  <si>
    <t>PSXeCCRDSVEuRU9HLklRX0NMT1NFUFJJQ0VfQURKLjExLzI2LzIwMjEBAAAAXB0EAAIAAAAJNzEuMDc5MjU2AEvjsWE9Jd4IS+OxYT0l3ggkQ0lRLkVPRy5JUV9DTE9TRVBSSUNFX0FESi4xMS8xOS8yMDIxAQAAAFwdBAACAAAACTY5LjY2NDUwMQBL47FhPSXeCEvjsWE9Jd4IJENJUS5FT0cuSVFfQ0xPU0VQUklDRV9BREouMTEvMTIvMjAyMQEAAABcHQQAAgAAAAk3Ny4xMTIyOTMAS+OxYT0l3ghL47FhPSXeCCNDSVEuRU9HLklRX0NMT1NFUFJJQ0VfQURKLjExLzUvMjAyMQEAAABcHQQAAgAAAAk3Ny4zMzk5NTUAS+OxYT0l3ghL47FhPSXeCCRDSVEuRU9HLklRX0NMT1NFUFJJQ0VfQURKLjEwLzI5LzIwMjEBAAAAXB0EAAIAAAAJNzUuMTc3MTY4AEvjsWE9Jd4IS+OxYT0l3ggkQ0lRLkVPRy5JUV9DTE9TRVBSSUNFX0FESi4xMC8yMi8yMDIxAQAAAFwdBAACAAAACTc0LjgwMzE1MgBL47FhPSXeCEvjsWE9Jd4IJENJUS5FT0cuSVFfQ0xPU0VQUklDRV9BREouMTAvMTUvMjAyMQEAAABcHQQAAgAAAAk3Mi44NjgwMjcAS+OxYT0l3ghL47FhPSXeCCNDSVEuRU9HLklRX0NMT1NFUFJJQ0VfQURKLjEwLzgvMjAyMQEAAABcHQQAAgAAAAk3My4yNzIwODgAVQqyYT0l3ghVCrJhPSXeCCNDSVEuRU9HLklRX0NMT1NFUFJJQ0VfQURKLjEwLzEvMjAyMQEAAABcHQQAAgAAAAk2Ny45MTQwNzIAVQqyYT0l3ghVCrJh</t>
  </si>
  <si>
    <t>PSXeCCNDSVEuRU9HLklRX0NMT1NFUFJJQ0VfQURKLjkvMjQvMjAyMQEAAABcHQQAAgAAAAk2My4yMTE2NDMAVQqyYT0l3ghVCrJhPSXeCCNDSVEuRU9HLklRX0NMT1NFUFJJQ0VfQURKLjkvMTcvMjAyMQEAAABcHQQAAgAAAAk2MC4wOTU1NzcAVQqyYT0l3ghVCrJhPSXeCCNDSVEuRU9HLklRX0NMT1NFUFJJQ0VfQURKLjkvMTAvMjAyMQEAAABcHQQAAgAAAAg1NC4zNDA5NwBVCrJhPSXeCFUKsmE9Jd4IIkNJUS5FT0cuSVFfQ0xPU0VQUklDRV9BREouOS8zLzIwMjEBAAAAXB0EAAIAAAAJNTUuMDI4OTMzAFUKsmE9Jd4IVQqyYT0l3ggjQ0lRLkVPRy5JUV9DTE9TRVBSSUNFX0FESi44LzI3LzIwMjEBAAAAXB0EAAIAAAAJNTYuMzU2Mjk2AFUKsmE9Jd4IVQqyYT0l3ggjQ0lRLkVPRy5JUV9DTE9TRVBSSUNFX0FESi44LzIwLzIwMjEBAAAAXB0EAAIAAAAJNTIuMTc5OTU3AFUKsmE9Jd4IVQqyYT0l3ggjQ0lRLkVPRy5JUV9DTE9TRVBSSUNFX0FESi44LzEzLzIwMjEBAAAAXB0EAAIAAAAJNTUuMDM3MDI2AFUKsmE9Jd4IVQqyYT0l3ggiQ0lRLkVPRy5JUV9DTE9TRVBSSUNFX0FESi44LzYvMjAyMQEAAABcHQQAAgAAAAk1Ny40MDg0NzUAVQqyYT0l3ghVCrJhPSXeCCNDSVEuRU9HLklRX0NMT1NFUFJJQ0VfQURKLjcvMzAvMjAyMQEAAABcHQQAAgAAAAk1OC45NzA1NTUAVQqyYT0l3ghVCrJhPSXeCCNDSVEu</t>
  </si>
  <si>
    <t>RU9HLklRX0NMT1NFUFJJQ0VfQURKLjcvMjMvMjAyMQEAAABcHQQAAgAAAAk1OC42ODcyNzYAVQqyYT0l3ghVCrJhPSXeCCNDSVEuRU9HLklRX0NMT1NFUFJJQ0VfQURKLjcvMTYvMjAyMQEAAABcHQQAAgAAAAk1OS44MjAzOTEAVQqyYT0l3ghVCrJhPSXeCCJDSVEuRU9HLklRX0NMT1NFUFJJQ0VfQURKLjcvOS8yMDIxAQAAAFwdBAACAAAACTY1LjY2MDQyNABVCrJhPSXeCFUKsmE9Jd4IIkNJUS5FT0cuSVFfQ0xPU0VQUklDRV9BREouNy8yLzIwMjEBAAAAXB0EAAIAAAAJNjguMTg4NTc3AFUKsmE9Jd4IVQqyYT0l3ggjQ0lRLkVPRy5JUV9DTE9TRVBSSUNFX0FESi42LzI1LzIwMjEBAAAAXB0EAAIAAAAJNjkuNjgzMjA4AFUKsmE9Jd4IVQqyYT0l3ggjQ0lRLkVPRy5JUV9DTE9TRVBSSUNFX0FESi42LzE4LzIwMjEBAAAAXB0EAAIAAAAJNjMuMDUyNzY5AFUKsmE9Jd4IVQqyYT0l3ggjQ0lRLkVPRy5JUV9DTE9TRVBSSUNFX0FESi42LzExLzIwMjEBAAAAXB0EAAIAAAAJNjcuOTI2MjIxAFUKsmE9Jd4IVQqyYT0l3ggiQ0lRLkVPRy5JUV9DTE9TRVBSSUNFX0FESi42LzQvMjAyMQEAAABcHQQAAgAAAAk2OS41MzIxNTUAVQqyYT0l3ghVCrJhPSXeCCNDSVEuRU9HLklRX0NMT1NFUFJJQ0VfQURKLjUvMjgvMjAyMQEAAABcHQQAAgAAAAk2My44NzE2MzcAVQqyYT0l3ghVCrJhPSXeCCNDSVEuRU9HLklRX0NM</t>
  </si>
  <si>
    <t>T1NFUFJJQ0VfQURKLjUvMjEvMjAyMQEAAABcHQQAAgAAAAk2My42NTY5ODIAVQqyYT0l3ghVCrJhPSXeCCNDSVEuRU9HLklRX0NMT1NFUFJJQ0VfQURKLjUvMTQvMjAyMQEAAABcHQQAAgAAAAk2NS42NjgzNzQAVQqyYT0l3ghVCrJhPSXeCCJDSVEuRU9HLklRX0NMT1NFUFJJQ0VfQURKLjUvNy8yMDIxAQAAAFwdBAACAAAACTY2LjA2NTg4MgBVCrJhPSXeCFUKsmE9Jd4II0NJUS5FT0cuSVFfQ0xPU0VQUklDRV9BREouNC8zMC8yMDIxAQAAAFwdBAACAAAACTU4LjU0NTAyNQBVCrJhPSXeCFUKsmE9Jd4II0NJUS5FT0cuSVFfQ0xPU0VQUklDRV9BREouNC8yMy8yMDIxAQAAAFwdBAACAAAACTU0LjkwMzg0OQBVCrJhPSXeCFUKsmE9Jd4II0NJUS5FT0cuSVFfQ0xPU0VQUklDRV9BREouNC8xNi8yMDIxAQAAAFwdBAACAAAACTU2LjA1NjYyMwBVCrJhPSXeCFUKsmE9Jd4IIkNJUS5FT0cuSVFfQ0xPU0VQUklDRV9BREouNC85LzIwMjEBAAAAXB0EAAIAAAAJNTYuNzQwNzk3AFUKsmE9Jd4IVQqyYT0l3ggiQ0lRLkVPRy5JUV9DTE9TRVBSSUNFX0FESi40LzEvMjAyMQEAAABcHQQAAgAAAAk1OS41NjMyMTEAVQqyYT0l3ghVCrJhPSXeCCNDSVEuRU9HLklRX0NMT1NFUFJJQ0VfQURKLjMvMjYvMjAyMQEAAABcHQQAAgAAAAk1OS4xOTk1MzkAVQqyYT0l3ghVCrJhPSXeCCNDSVEuRU9HLklRX0NMT1NFUFJJQ0Vf</t>
  </si>
  <si>
    <t>QURKLjMvMTkvMjAyMQEAAABcHQQAAgAAAAk1NS40MDQ2OTcAVQqyYT0l3ghVCrJhPSXeCCNDSVEuRU9HLklRX0NMT1NFUFJJQ0VfQURKLjMvMTIvMjAyMQEAAABcHQQAAgAAAAg1OS4yOTQ0MQBVCrJhPSXeCFUKsmE9Jd4IIkNJUS5FT0cuSVFfQ0xPU0VQUklDRV9BREouMy81LzIwMjEBAAAAXB0EAAIAAAAJNTguOTYyMzYxAFUKsmE9Jd4IVQqyYT0l3ggjQ0lRLkVPRy5JUV9DTE9TRVBSSUNFX0FESi4yLzI2LzIwMjEBAAAAXB0EAAIAAAAJNTEuMDQwNjI4AFUKsmE9Jd4IVQqyYT0l3ggjQ0lRLkVPRy5JUV9DTE9TRVBSSUNFX0FESi4yLzE5LzIwMjEBAAAAXB0EAAIAAAAJNDkuNDE5OTE0AFUKsmE9Jd4IVQqyYT0l3ggjQ0lRLkVPRy5JUV9DTE9TRVBSSUNFX0FESi4yLzEyLzIwMjEBAAAAXB0EAAIAAAAJNDguMjQxOTMyAFUKsmE9Jd4IVQqyYT0l3ggiQ0lRLkVPRy5JUV9DTE9TRVBSSUNFX0FESi4yLzUvMjAyMQEAAABcHQQAAgAAAAk0NC43NTU0MjEAVQqyYT0l3ghVCrJhPSXeCCNDSVEuRU9HLklRX0NMT1NFUFJJQ0VfQURKLjEvMjkvMjAyMQEAAABcHQQAAgAAAAk0MC4yODg1NzUAVQqyYT0l3ghVCrJhPSXeCCNDSVEuRU9HLklRX0NMT1NFUFJJQ0VfQURKLjEvMjIvMjAyMQEAAABcHQQAAgAAAAk0My4zNzE4ODQAVQqyYT0l3ghVCrJhPSXeCCNDSVEuRU9HLklRX0NMT1NFUFJJQ0VfQURKLjEvMTUv</t>
  </si>
  <si>
    <t>MjAyMQEAAABcHQQAAgAAAAk0Ni43OTUxNDgAVQqyYT0l3ghVCrJhPSXeCCJDSVEuRU9HLklRX0NMT1NFUFJJQ0VfQURKLjEvOC8yMDIxAQAAAFwdBAACAAAACTQ2LjI1MzUzMQBVCrJhPSXeCFUKsmE9Jd4IJENJUS5FT0cuSVFfQ0xPU0VQUklDRV9BREouMTIvMzEvMjAyMAEAAABcHQQAAgAAAAkzOS4xODIzMjcAVQqyYT0l3ghVCrJhPSXeCCRDSVEuRU9HLklRX0NMT1NFUFJJQ0VfQURKLjEyLzI0LzIwMjABAAAAXB0EAAIAAAAJMzguOTcwMTkxAFUKsmE9Jd4IVQqyYT0l3ggkQ0lRLkVPRy5JUV9DTE9TRVBSSUNFX0FESi4xMi8xOC8yMDIwAQAAAFwdBAACAAAACTQwLjY3NTEzNwBVCrJhPSXeCFUKsmE9Jd4IJENJUS5FT0cuSVFfQ0xPU0VQUklDRV9BREouMTIvMTEvMjAyMAEAAABcHQQAAgAAAAk0Mi4xMTI5NDgAVQqyYT0l3ghVCrJhPSXeCCNDSVEuRU9HLklRX0NMT1NFUFJJQ0VfQURKLjEyLzQvMjAyMAEAAABcHQQAAgAAAAk0MS42NDE1MzUAVQqyYT0l3ghVCrJhPSXeCCRDSVEuRU9HLklRX0NMT1NFUFJJQ0VfQURKLjExLzI3LzIwMjABAAAAXB0EAAIAAAAJNDAuNDA4MDAzAFUKsmE9Jd4IVQqyYT0l3ggkQ0lRLkVPRy5JUV9DTE9TRVBSSUNFX0FESi4xMS8yMC8yMDIwAQAAAFwdBAACAAAACTM1LjY2MjQzOQBVCrJhPSXeCFUKsmE9Jd4IJENJUS5FT0cuSVFfQ0xPU0VQUklDRV9BREouMTEvMTMv</t>
  </si>
  <si>
    <t>MjAyMAEAAABcHQQAAgAAAAkzMy41MjUzNjQAVQqyYT0l3ghVCrJhPSXeCE9DSVFSQU5HRS5EVk4uSVFfQ0xPU0VQUklDRV9BREouMTEvMTIvMjAyMC4xMS8xMi8yMDI1Li4uREVTQy5XLklRX0NMT1NFUFJJQ0VfQURKAwAAAA4RBAAFAQAAAAAAAAMAAAAAAAAABSJEVk4iA0RWTgEAAAATIklRX0NMT1NFUFJJQ0VfQURKIhFJUV9DTE9TRVBSSUNFX0FESgIAAAALIjExLzcvMjAyNSIJMTEvNy8yMDI1AAAAAAMAAAAAAAAABSJEVk4iA0RWTgEAAAATIklRX0NMT1NFUFJJQ0VfQURKIhFJUV9DTE9TRVBSSUNFX0FESgIAAAAMIjEwLzMxLzIwMjUiCjEwLzMxLzIwMjUAAAAAAwAAAAAAAAAFIkRWTiIDRFZOAQAAABMiSVFfQ0xPU0VQUklDRV9BREoiEUlRX0NMT1NFUFJJQ0VfQURKAgAAAAwiMTAvMjQvMjAyNSIKMTAvMjQvMjAyNQAAAAADAAAAAAAAAAUiRFZOIgNEVk4BAAAAEyJJUV9DTE9TRVBSSUNFX0FESiIRSVFfQ0xPU0VQUklDRV9BREoCAAAADCIxMC8xNy8yMDI1IgoxMC8xNy8yMDI1AAAAAAMAAAAAAAAABSJEVk4iA0RWTgEAAAATIklRX0NMT1NFUFJJQ0VfQURKIhFJUV9DTE9TRVBSSUNFX0FESgIAAAAMIjEwLzEwLzIwMjUiCjEwLzEwLzIwMjUAAAAAAwAAAAAAAAAFIkRWTiIDRFZOAQAAABMiSVFfQ0xPU0VQUklDRV9BREoiEUlRX0NMT1NFUFJJQ0VfQURKAgAAAAsiMTAvMy8yMDI1IgkxMC8zLzIw</t>
  </si>
  <si>
    <t>MjUAAAAAAwAAAAAAAAAFIkRWTiIDRFZOAQAAABMiSVFfQ0xPU0VQUklDRV9BREoiEUlRX0NMT1NFUFJJQ0VfQURKAgAAAAsiOS8yNi8yMDI1Igk5LzI2LzIwMjUAAAAAAwAAAAAAAAAFIkRWTiIDRFZOAQAAABMiSVFfQ0xPU0VQUklDRV9BREoiEUlRX0NMT1NFUFJJQ0VfQURKAgAAAAsiOS8xOS8yMDI1Igk5LzE5LzIwMjUAAAAAAwAAAAAAAAAFIkRWTiIDRFZOAQAAABMiSVFfQ0xPU0VQUklDRV9BREoiEUlRX0NMT1NFUFJJQ0VfQURKAgAAAAsiOS8xMi8yMDI1Igk5LzEyLzIwMjUAAAAAAwAAAAAAAAAFIkRWTiIDRFZOAQAAABMiSVFfQ0xPU0VQUklDRV9BREoiEUlRX0NMT1NFUFJJQ0VfQURKAgAAAAoiOS81LzIwMjUiCDkvNS8yMDI1AAAAAAMAAAAAAAAABSJEVk4iA0RWTgEAAAATIklRX0NMT1NFUFJJQ0VfQURKIhFJUV9DTE9TRVBSSUNFX0FESgIAAAALIjgvMjkvMjAyNSIJOC8yOS8yMDI1AAAAAAMAAAAAAAAABSJEVk4iA0RWTgEAAAATIklRX0NMT1NFUFJJQ0VfQURKIhFJUV9DTE9TRVBSSUNFX0FESgIAAAALIjgvMjIvMjAyNSIJOC8yMi8yMDI1AAAAAAMAAAAAAAAABSJEVk4iA0RWTgEAAAATIklRX0NMT1NFUFJJQ0VfQURKIhFJUV9DTE9TRVBSSUNFX0FESgIAAAALIjgvMTUvMjAyNSIJOC8xNS8yMDI1AAAAAAMAAAAAAAAABSJEVk4iA0RWTgEAAAATIklRX0NMT1NFUFJJQ0VfQURKIhFJUV9D</t>
  </si>
  <si>
    <t>TE9TRVBSSUNFX0FESgIAAAAKIjgvOC8yMDI1Igg4LzgvMjAyNQAAAAADAAAAAAAAAAUiRFZOIgNEVk4BAAAAEyJJUV9DTE9TRVBSSUNFX0FESiIRSVFfQ0xPU0VQUklDRV9BREoCAAAACiI4LzEvMjAyNSIIOC8xLzIwMjUAAAAAAwAAAAAAAAAFIkRWTiIDRFZOAQAAABMiSVFfQ0xPU0VQUklDRV9BREoiEUlRX0NMT1NFUFJJQ0VfQURKAgAAAAsiNy8yNS8yMDI1Igk3LzI1LzIwMjUAAAAAAwAAAAAAAAAFIkRWTiIDRFZOAQAAABMiSVFfQ0xPU0VQUklDRV9BREoiEUlRX0NMT1NFUFJJQ0VfQURKAgAAAAsiNy8xOC8yMDI1Igk3LzE4LzIwMjUAAAAAAwAAAAAAAAAFIkRWTiIDRFZOAQAAABMiSVFfQ0xPU0VQUklDRV9BREoiEUlRX0NMT1NFUFJJQ0VfQURKAgAAAAsiNy8xMS8yMDI1Igk3LzExLzIwMjUAAAAAAwAAAAAAAAAFIkRWTiIDRFZOAQAAABMiSVFfQ0xPU0VQUklDRV9BREoiEUlRX0NMT1NFUFJJQ0VfQURKAgAAAAoiNy8zLzIwMjUiCDcvMy8yMDI1AAAAAAMAAAAAAAAABSJEVk4iA0RWTgEAAAATIklRX0NMT1NFUFJJQ0VfQURKIhFJUV9DTE9TRVBSSUNFX0FESgIAAAALIjYvMjcvMjAyNSIJNi8yNy8yMDI1AAAAAAMAAAAAAAAABSJEVk4iA0RWTgEAAAATIklRX0NMT1NFUFJJQ0VfQURKIhFJUV9DTE9TRVBSSUNFX0FESgIAAAALIjYvMjAvMjAyNSIJNi8yMC8yMDI1AAAAAAMAAAAAAAAABSJEVk4i</t>
  </si>
  <si>
    <t>A0RWTgEAAAATIklRX0NMT1NFUFJJQ0VfQURKIhFJUV9DTE9TRVBSSUNFX0FESgIAAAALIjYvMTMvMjAyNSIJNi8xMy8yMDI1AAAAAAMAAAAAAAAABSJEVk4iA0RWTgEAAAATIklRX0NMT1NFUFJJQ0VfQURKIhFJUV9DTE9TRVBSSUNFX0FESgIAAAAKIjYvNi8yMDI1Igg2LzYvMjAyNQAAAAADAAAAAAAAAAUiRFZOIgNEVk4BAAAAEyJJUV9DTE9TRVBSSUNFX0FESiIRSVFfQ0xPU0VQUklDRV9BREoCAAAACyI1LzMwLzIwMjUiCTUvMzAvMjAyNQAAAAADAAAAAAAAAAUiRFZOIgNEVk4BAAAAEyJJUV9DTE9TRVBSSUNFX0FESiIRSVFfQ0xPU0VQUklDRV9BREoCAAAACyI1LzIzLzIwMjUiCTUvMjMvMjAyNQAAAAADAAAAAAAAAAUiRFZOIgNEVk4BAAAAEyJJUV9DTE9TRVBSSUNFX0FESiIRSVFfQ0xPU0VQUklDRV9BREoCAAAACyI1LzE2LzIwMjUiCTUvMTYvMjAyNQAAAAADAAAAAAAAAAUiRFZOIgNEVk4BAAAAEyJJUV9DTE9TRVBSSUNFX0FESiIRSVFfQ0xPU0VQUklDRV9BREoCAAAACiI1LzkvMjAyNSIINS85LzIwMjUAAAAAAwAAAAAAAAAFIkRWTiIDRFZOAQAAABMiSVFfQ0xPU0VQUklDRV9BREoiEUlRX0NMT1NFUFJJQ0VfQURKAgAAAAoiNS8yLzIwMjUiCDUvMi8yMDI1AAAAAAMAAAAAAAAABSJEVk4iA0RWTgEAAAATIklRX0NMT1NFUFJJQ0VfQURKIhFJUV9DTE9TRVBSSUNFX0FESgIAAAALIjQvMjUv</t>
  </si>
  <si>
    <t>MjAyNSIJNC8yNS8yMDI1AAAAAAMAAAAAAAAABSJEVk4iA0RWTgEAAAATIklRX0NMT1NFUFJJQ0VfQURKIhFJUV9DTE9TRVBSSUNFX0FESgIAAAALIjQvMTcvMjAyNSIJNC8xNy8yMDI1AAAAAAMAAAAAAAAABSJEVk4iA0RWTgEAAAATIklRX0NMT1NFUFJJQ0VfQURKIhFJUV9DTE9TRVBSSUNFX0FESgIAAAALIjQvMTEvMjAyNSIJNC8xMS8yMDI1AAAAAAMAAAAAAAAABSJEVk4iA0RWTgEAAAATIklRX0NMT1NFUFJJQ0VfQURKIhFJUV9DTE9TRVBSSUNFX0FESgIAAAAKIjQvNC8yMDI1Igg0LzQvMjAyNQAAAAADAAAAAAAAAAUiRFZOIgNEVk4BAAAAEyJJUV9DTE9TRVBSSUNFX0FESiIRSVFfQ0xPU0VQUklDRV9BREoCAAAACyIzLzI4LzIwMjUiCTMvMjgvMjAyNQAAAAADAAAAAAAAAAUiRFZOIgNEVk4BAAAAEyJJUV9DTE9TRVBSSUNFX0FESiIRSVFfQ0xPU0VQUklDRV9BREoCAAAACyIzLzIxLzIwMjUiCTMvMjEvMjAyNQAAAAADAAAAAAAAAAUiRFZOIgNEVk4BAAAAEyJJUV9DTE9TRVBSSUNFX0FESiIRSVFfQ0xPU0VQUklDRV9BREoCAAAACyIzLzE0LzIwMjUiCTMvMTQvMjAyNQAAAAADAAAAAAAAAAUiRFZOIgNEVk4BAAAAEyJJUV9DTE9TRVBSSUNFX0FESiIRSVFfQ0xPU0VQUklDRV9BREoCAAAACiIzLzcvMjAyNSIIMy83LzIwMjUAAAAAAwAAAAAAAAAFIkRWTiIDRFZOAQAAABMiSVFfQ0xPU0VQUklD</t>
  </si>
  <si>
    <t>RV9BREoiEUlRX0NMT1NFUFJJQ0VfQURKAgAAAAsiMi8yOC8yMDI1IgkyLzI4LzIwMjUAAAAAAwAAAAAAAAAFIkRWTiIDRFZOAQAAABMiSVFfQ0xPU0VQUklDRV9BREoiEUlRX0NMT1NFUFJJQ0VfQURKAgAAAAsiMi8yMS8yMDI1IgkyLzIxLzIwMjUAAAAAAwAAAAAAAAAFIkRWTiIDRFZOAQAAABMiSVFfQ0xPU0VQUklDRV9BREoiEUlRX0NMT1NFUFJJQ0VfQURKAgAAAAsiMi8xNC8yMDI1IgkyLzE0LzIwMjUAAAAAAwAAAAAAAAAFIkRWTiIDRFZOAQAAABMiSVFfQ0xPU0VQUklDRV9BREoiEUlRX0NMT1NFUFJJQ0VfQURKAgAAAAoiMi83LzIwMjUiCDIvNy8yMDI1AAAAAAMAAAAAAAAABSJEVk4iA0RWTgEAAAATIklRX0NMT1NFUFJJQ0VfQURKIhFJUV9DTE9TRVBSSUNFX0FESgIAAAALIjEvMzEvMjAyNSIJMS8zMS8yMDI1AAAAAAMAAAAAAAAABSJEVk4iA0RWTgEAAAATIklRX0NMT1NFUFJJQ0VfQURKIhFJUV9DTE9TRVBSSUNFX0FESgIAAAALIjEvMjQvMjAyNSIJMS8yNC8yMDI1AAAAAAMAAAAAAAAABSJEVk4iA0RWTgEAAAATIklRX0NMT1NFUFJJQ0VfQURKIhFJUV9DTE9TRVBSSUNFX0FESgIAAAALIjEvMTcvMjAyNSIJMS8xNy8yMDI1AAAAAAMAAAAAAAAABSJEVk4iA0RWTgEAAAATIklRX0NMT1NFUFJJQ0VfQURKIhFJUV9DTE9TRVBSSUNFX0FESgIAAAALIjEvMTAvMjAyNSIJMS8xMC8yMDI1AAAA</t>
  </si>
  <si>
    <t>AAMAAAAAAAAABSJEVk4iA0RWTgEAAAATIklRX0NMT1NFUFJJQ0VfQURKIhFJUV9DTE9TRVBSSUNFX0FESgIAAAAKIjEvMy8yMDI1IggxLzMvMjAyNQAAAAADAAAAAAAAAAUiRFZOIgNEVk4BAAAAEyJJUV9DTE9TRVBSSUNFX0FESiIRSVFfQ0xPU0VQUklDRV9BREoCAAAADCIxMi8yNy8yMDI0IgoxMi8yNy8yMDI0AAAAAAMAAAAAAAAABSJEVk4iA0RWTgEAAAATIklRX0NMT1NFUFJJQ0VfQURKIhFJUV9DTE9TRVBSSUNFX0FESgIAAAAMIjEyLzIwLzIwMjQiCjEyLzIwLzIwMjQAAAAAAwAAAAAAAAAFIkRWTiIDRFZOAQAAABMiSVFfQ0xPU0VQUklDRV9BREoiEUlRX0NMT1NFUFJJQ0VfQURKAgAAAAwiMTIvMTMvMjAyNCIKMTIvMTMvMjAyNAAAAAADAAAAAAAAAAUiRFZOIgNEVk4BAAAAEyJJUV9DTE9TRVBSSUNFX0FESiIRSVFfQ0xPU0VQUklDRV9BREoCAAAACyIxMi82LzIwMjQiCTEyLzYvMjAyNAAAAAADAAAAAAAAAAUiRFZOIgNEVk4BAAAAEyJJUV9DTE9TRVBSSUNFX0FESiIRSVFfQ0xPU0VQUklDRV9BREoCAAAADCIxMS8yOS8yMDI0IgoxMS8yOS8yMDI0AAAAAAMAAAAAAAAABSJEVk4iA0RWTgEAAAATIklRX0NMT1NFUFJJQ0VfQURKIhFJUV9DTE9TRVBSSUNFX0FESgIAAAAMIjExLzIyLzIwMjQiCjExLzIyLzIwMjQAAAAAAwAAAAAAAAAFIkRWTiIDRFZOAQAAABMiSVFfQ0xPU0VQUklDRV9BREoi</t>
  </si>
  <si>
    <t>EUlRX0NMT1NFUFJJQ0VfQURKAgAAAAwiMTEvMTUvMjAyNCIKMTEvMTUvMjAyNAAAAAADAAAAAAAAAAUiRFZOIgNEVk4BAAAAEyJJUV9DTE9TRVBSSUNFX0FESiIRSVFfQ0xPU0VQUklDRV9BREoCAAAACyIxMS84LzIwMjQiCTExLzgvMjAyNAAAAAADAAAAAAAAAAUiRFZOIgNEVk4BAAAAEyJJUV9DTE9TRVBSSUNFX0FESiIRSVFfQ0xPU0VQUklDRV9BREoCAAAACyIxMS8xLzIwMjQiCTExLzEvMjAyNAAAAAADAAAAAAAAAAUiRFZOIgNEVk4BAAAAEyJJUV9DTE9TRVBSSUNFX0FESiIRSVFfQ0xPU0VQUklDRV9BREoCAAAADCIxMC8yNS8yMDI0IgoxMC8yNS8yMDI0AAAAAAMAAAAAAAAABSJEVk4iA0RWTgEAAAATIklRX0NMT1NFUFJJQ0VfQURKIhFJUV9DTE9TRVBSSUNFX0FESgIAAAAMIjEwLzE4LzIwMjQiCjEwLzE4LzIwMjQAAAAAAwAAAAAAAAAFIkRWTiIDRFZOAQAAABMiSVFfQ0xPU0VQUklDRV9BREoiEUlRX0NMT1NFUFJJQ0VfQURKAgAAAAwiMTAvMTEvMjAyNCIKMTAvMTEvMjAyNAAAAAADAAAAAAAAAAUiRFZOIgNEVk4BAAAAEyJJUV9DTE9TRVBSSUNFX0FESiIRSVFfQ0xPU0VQUklDRV9BREoCAAAACyIxMC80LzIwMjQiCTEwLzQvMjAyNAAAAAADAAAAAAAAAAUiRFZOIgNEVk4BAAAAEyJJUV9DTE9TRVBSSUNFX0FESiIRSVFfQ0xPU0VQUklDRV9BREoCAAAACyI5LzI3LzIwMjQiCTkvMjcvMjAy</t>
  </si>
  <si>
    <t>NAAAAAADAAAAAAAAAAUiRFZOIgNEVk4BAAAAEyJJUV9DTE9TRVBSSUNFX0FESiIRSVFfQ0xPU0VQUklDRV9BREoCAAAACyI5LzIwLzIwMjQiCTkvMjAvMjAyNAAAAAADAAAAAAAAAAUiRFZOIgNEVk4BAAAAEyJJUV9DTE9TRVBSSUNFX0FESiIRSVFfQ0xPU0VQUklDRV9BREoCAAAACyI5LzEzLzIwMjQiCTkvMTMvMjAyNAAAAAADAAAAAAAAAAUiRFZOIgNEVk4BAAAAEyJJUV9DTE9TRVBSSUNFX0FESiIRSVFfQ0xPU0VQUklDRV9BREoCAAAACiI5LzYvMjAyNCIIOS82LzIwMjQAAAAAAwAAAAAAAAAFIkRWTiIDRFZOAQAAABMiSVFfQ0xPU0VQUklDRV9BREoiEUlRX0NMT1NFUFJJQ0VfQURKAgAAAAsiOC8zMC8yMDI0Igk4LzMwLzIwMjQAAAAAAwAAAAAAAAAFIkRWTiIDRFZOAQAAABMiSVFfQ0xPU0VQUklDRV9BREoiEUlRX0NMT1NFUFJJQ0VfQURKAgAAAAsiOC8yMy8yMDI0Igk4LzIzLzIwMjQAAAAAAwAAAAAAAAAFIkRWTiIDRFZOAQAAABMiSVFfQ0xPU0VQUklDRV9BREoiEUlRX0NMT1NFUFJJQ0VfQURKAgAAAAsiOC8xNi8yMDI0Igk4LzE2LzIwMjQAAAAAAwAAAAAAAAAFIkRWTiIDRFZOAQAAABMiSVFfQ0xPU0VQUklDRV9BREoiEUlRX0NMT1NFUFJJQ0VfQURKAgAAAAoiOC85LzIwMjQiCDgvOS8yMDI0AAAAAAMAAAAAAAAABSJEVk4iA0RWTgEAAAATIklRX0NMT1NFUFJJQ0VfQURKIhFJUV9DTE9T</t>
  </si>
  <si>
    <t>RVBSSUNFX0FESgIAAAAKIjgvMi8yMDI0Igg4LzIvMjAyNAAAAAADAAAAAAAAAAUiRFZOIgNEVk4BAAAAEyJJUV9DTE9TRVBSSUNFX0FESiIRSVFfQ0xPU0VQUklDRV9BREoCAAAACyI3LzI2LzIwMjQiCTcvMjYvMjAyNAAAAAADAAAAAAAAAAUiRFZOIgNEVk4BAAAAEyJJUV9DTE9TRVBSSUNFX0FESiIRSVFfQ0xPU0VQUklDRV9BREoCAAAACyI3LzE5LzIwMjQiCTcvMTkvMjAyNAAAAAADAAAAAAAAAAUiRFZOIgNEVk4BAAAAEyJJUV9DTE9TRVBSSUNFX0FESiIRSVFfQ0xPU0VQUklDRV9BREoCAAAACyI3LzEyLzIwMjQiCTcvMTIvMjAyNAAAAAADAAAAAAAAAAUiRFZOIgNEVk4BAAAAEyJJUV9DTE9TRVBSSUNFX0FESiIRSVFfQ0xPU0VQUklDRV9BREoCAAAACiI3LzUvMjAyNCIINy81LzIwMjQAAAAAAwAAAAAAAAAFIkRWTiIDRFZOAQAAABMiSVFfQ0xPU0VQUklDRV9BREoiEUlRX0NMT1NFUFJJQ0VfQURKAgAAAAsiNi8yOC8yMDI0Igk2LzI4LzIwMjQAAAAAAwAAAAAAAAAFIkRWTiIDRFZOAQAAABMiSVFfQ0xPU0VQUklDRV9BREoiEUlRX0NMT1NFUFJJQ0VfQURKAgAAAAsiNi8yMS8yMDI0Igk2LzIxLzIwMjQAAAAAAwAAAAAAAAAFIkRWTiIDRFZOAQAAABMiSVFfQ0xPU0VQUklDRV9BREoiEUlRX0NMT1NFUFJJQ0VfQURKAgAAAAsiNi8xNC8yMDI0Igk2LzE0LzIwMjQAAAAAAwAAAAAAAAAFIkRWTiID</t>
  </si>
  <si>
    <t>RFZOAQAAABMiSVFfQ0xPU0VQUklDRV9BREoiEUlRX0NMT1NFUFJJQ0VfQURKAgAAAAoiNi83LzIwMjQiCDYvNy8yMDI0AAAAAAMAAAAAAAAABSJEVk4iA0RWTgEAAAATIklRX0NMT1NFUFJJQ0VfQURKIhFJUV9DTE9TRVBSSUNFX0FESgIAAAALIjUvMzEvMjAyNCIJNS8zMS8yMDI0AAAAAAMAAAAAAAAABSJEVk4iA0RWTgEAAAATIklRX0NMT1NFUFJJQ0VfQURKIhFJUV9DTE9TRVBSSUNFX0FESgIAAAALIjUvMjQvMjAyNCIJNS8yNC8yMDI0AAAAAAMAAAAAAAAABSJEVk4iA0RWTgEAAAATIklRX0NMT1NFUFJJQ0VfQURKIhFJUV9DTE9TRVBSSUNFX0FESgIAAAALIjUvMTcvMjAyNCIJNS8xNy8yMDI0AAAAAAMAAAAAAAAABSJEVk4iA0RWTgEAAAATIklRX0NMT1NFUFJJQ0VfQURKIhFJUV9DTE9TRVBSSUNFX0FESgIAAAALIjUvMTAvMjAyNCIJNS8xMC8yMDI0AAAAAAMAAAAAAAAABSJEVk4iA0RWTgEAAAATIklRX0NMT1NFUFJJQ0VfQURKIhFJUV9DTE9TRVBSSUNFX0FESgIAAAAKIjUvMy8yMDI0Igg1LzMvMjAyNAAAAAADAAAAAAAAAAUiRFZOIgNEVk4BAAAAEyJJUV9DTE9TRVBSSUNFX0FESiIRSVFfQ0xPU0VQUklDRV9BREoCAAAACyI0LzI2LzIwMjQiCTQvMjYvMjAyNAAAAAADAAAAAAAAAAUiRFZOIgNEVk4BAAAAEyJJUV9DTE9TRVBSSUNFX0FESiIRSVFfQ0xPU0VQUklDRV9BREoCAAAACyI0LzE5</t>
  </si>
  <si>
    <t>LzIwMjQiCTQvMTkvMjAyNAAAAAADAAAAAAAAAAUiRFZOIgNEVk4BAAAAEyJJUV9DTE9TRVBSSUNFX0FESiIRSVFfQ0xPU0VQUklDRV9BREoCAAAACyI0LzEyLzIwMjQiCTQvMTIvMjAyNAAAAAADAAAAAAAAAAUiRFZOIgNEVk4BAAAAEyJJUV9DTE9TRVBSSUNFX0FESiIRSVFfQ0xPU0VQUklDRV9BREoCAAAACiI0LzUvMjAyNCIINC81LzIwMjQAAAAAAwAAAAAAAAAFIkRWTiIDRFZOAQAAABMiSVFfQ0xPU0VQUklDRV9BREoiEUlRX0NMT1NFUFJJQ0VfQURKAgAAAAsiMy8yOC8yMDI0IgkzLzI4LzIwMjQAAAAAAwAAAAAAAAAFIkRWTiIDRFZOAQAAABMiSVFfQ0xPU0VQUklDRV9BREoiEUlRX0NMT1NFUFJJQ0VfQURKAgAAAAsiMy8yMi8yMDI0IgkzLzIyLzIwMjQAAAAAAwAAAAAAAAAFIkRWTiIDRFZOAQAAABMiSVFfQ0xPU0VQUklDRV9BREoiEUlRX0NMT1NFUFJJQ0VfQURKAgAAAAsiMy8xNS8yMDI0IgkzLzE1LzIwMjQAAAAAAwAAAAAAAAAFIkRWTiIDRFZOAQAAABMiSVFfQ0xPU0VQUklDRV9BREoiEUlRX0NMT1NFUFJJQ0VfQURKAgAAAAoiMy84LzIwMjQiCDMvOC8yMDI0AAAAAAMAAAAAAAAABSJEVk4iA0RWTgEAAAATIklRX0NMT1NFUFJJQ0VfQURKIhFJUV9DTE9TRVBSSUNFX0FESgIAAAAKIjMvMS8yMDI0IggzLzEvMjAyNAAAAAADAAAAAAAAAAUiRFZOIgNEVk4BAAAAEyJJUV9DTE9TRVBSSUNF</t>
  </si>
  <si>
    <t>X0FESiIRSVFfQ0xPU0VQUklDRV9BREoCAAAACyIyLzIzLzIwMjQiCTIvMjMvMjAyNAAAAAADAAAAAAAAAAUiRFZOIgNEVk4BAAAAEyJJUV9DTE9TRVBSSUNFX0FESiIRSVFfQ0xPU0VQUklDRV9BREoCAAAACyIyLzE2LzIwMjQiCTIvMTYvMjAyNAAAAAADAAAAAAAAAAUiRFZOIgNEVk4BAAAAEyJJUV9DTE9TRVBSSUNFX0FESiIRSVFfQ0xPU0VQUklDRV9BREoCAAAACiIyLzkvMjAyNCIIMi85LzIwMjQAAAAAAwAAAAAAAAAFIkRWTiIDRFZOAQAAABMiSVFfQ0xPU0VQUklDRV9BREoiEUlRX0NMT1NFUFJJQ0VfQURKAgAAAAoiMi8yLzIwMjQiCDIvMi8yMDI0AAAAAAMAAAAAAAAABSJEVk4iA0RWTgEAAAATIklRX0NMT1NFUFJJQ0VfQURKIhFJUV9DTE9TRVBSSUNFX0FESgIAAAALIjEvMjYvMjAyNCIJMS8yNi8yMDI0AAAAAAMAAAAAAAAABSJEVk4iA0RWTgEAAAATIklRX0NMT1NFUFJJQ0VfQURKIhFJUV9DTE9TRVBSSUNFX0FESgIAAAALIjEvMTkvMjAyNCIJMS8xOS8yMDI0AAAAAAMAAAAAAAAABSJEVk4iA0RWTgEAAAATIklRX0NMT1NFUFJJQ0VfQURKIhFJUV9DTE9TRVBSSUNFX0FESgIAAAALIjEvMTIvMjAyNCIJMS8xMi8yMDI0AAAAAAMAAAAAAAAABSJEVk4iA0RWTgEAAAATIklRX0NMT1NFUFJJQ0VfQURKIhFJUV9DTE9TRVBSSUNFX0FESgIAAAAKIjEvNS8yMDI0IggxLzUvMjAyNAAAAAADAAAA</t>
  </si>
  <si>
    <t>AAAAAAUiRFZOIgNEVk4BAAAAEyJJUV9DTE9TRVBSSUNFX0FESiIRSVFfQ0xPU0VQUklDRV9BREoCAAAADCIxMi8yOS8yMDIzIgoxMi8yOS8yMDIzAAAAAAMAAAAAAAAABSJEVk4iA0RWTgEAAAATIklRX0NMT1NFUFJJQ0VfQURKIhFJUV9DTE9TRVBSSUNFX0FESgIAAAAMIjEyLzIyLzIwMjMiCjEyLzIyLzIwMjMAAAAAAwAAAAAAAAAFIkRWTiIDRFZOAQAAABMiSVFfQ0xPU0VQUklDRV9BREoiEUlRX0NMT1NFUFJJQ0VfQURKAgAAAAwiMTIvMTUvMjAyMyIKMTIvMTUvMjAyMwAAAAADAAAAAAAAAAUiRFZOIgNEVk4BAAAAEyJJUV9DTE9TRVBSSUNFX0FESiIRSVFfQ0xPU0VQUklDRV9BREoCAAAACyIxMi84LzIwMjMiCTEyLzgvMjAyMwAAAAADAAAAAAAAAAUiRFZOIgNEVk4BAAAAEyJJUV9DTE9TRVBSSUNFX0FESiIRSVFfQ0xPU0VQUklDRV9BREoCAAAACyIxMi8xLzIwMjMiCTEyLzEvMjAyMwAAAAADAAAAAAAAAAUiRFZOIgNEVk4BAAAAEyJJUV9DTE9TRVBSSUNFX0FESiIRSVFfQ0xPU0VQUklDRV9BREoCAAAADCIxMS8yNC8yMDIzIgoxMS8yNC8yMDIzAAAAAAMAAAAAAAAABSJEVk4iA0RWTgEAAAATIklRX0NMT1NFUFJJQ0VfQURKIhFJUV9DTE9TRVBSSUNFX0FESgIAAAAMIjExLzE3LzIwMjMiCjExLzE3LzIwMjMAAAAAAwAAAAAAAAAFIkRWTiIDRFZOAQAAABMiSVFfQ0xPU0VQUklDRV9BREoiEUlR</t>
  </si>
  <si>
    <t>X0NMT1NFUFJJQ0VfQURKAgAAAAwiMTEvMTAvMjAyMyIKMTEvMTAvMjAyMwAAAAADAAAAAAAAAAUiRFZOIgNEVk4BAAAAEyJJUV9DTE9TRVBSSUNFX0FESiIRSVFfQ0xPU0VQUklDRV9BREoCAAAACyIxMS8zLzIwMjMiCTExLzMvMjAyMwAAAAADAAAAAAAAAAUiRFZOIgNEVk4BAAAAEyJJUV9DTE9TRVBSSUNFX0FESiIRSVFfQ0xPU0VQUklDRV9BREoCAAAADCIxMC8yNy8yMDIzIgoxMC8yNy8yMDIzAAAAAAMAAAAAAAAABSJEVk4iA0RWTgEAAAATIklRX0NMT1NFUFJJQ0VfQURKIhFJUV9DTE9TRVBSSUNFX0FESgIAAAAMIjEwLzIwLzIwMjMiCjEwLzIwLzIwMjMAAAAAAwAAAAAAAAAFIkRWTiIDRFZOAQAAABMiSVFfQ0xPU0VQUklDRV9BREoiEUlRX0NMT1NFUFJJQ0VfQURKAgAAAAwiMTAvMTMvMjAyMyIKMTAvMTMvMjAyMwAAAAADAAAAAAAAAAUiRFZOIgNEVk4BAAAAEyJJUV9DTE9TRVBSSUNFX0FESiIRSVFfQ0xPU0VQUklDRV9BREoCAAAACyIxMC82LzIwMjMiCTEwLzYvMjAyMwAAAAADAAAAAAAAAAUiRFZOIgNEVk4BAAAAEyJJUV9DTE9TRVBSSUNFX0FESiIRSVFfQ0xPU0VQUklDRV9BREoCAAAACyI5LzI5LzIwMjMiCTkvMjkvMjAyMwAAAAADAAAAAAAAAAUiRFZOIgNEVk4BAAAAEyJJUV9DTE9TRVBSSUNFX0FESiIRSVFfQ0xPU0VQUklDRV9BREoCAAAACyI5LzIyLzIwMjMiCTkvMjIvMjAyMwAA</t>
  </si>
  <si>
    <t>AAADAAAAAAAAAAUiRFZOIgNEVk4BAAAAEyJJUV9DTE9TRVBSSUNFX0FESiIRSVFfQ0xPU0VQUklDRV9BREoCAAAACyI5LzE1LzIwMjMiCTkvMTUvMjAyMwAAAAADAAAAAAAAAAUiRFZOIgNEVk4BAAAAEyJJUV9DTE9TRVBSSUNFX0FESiIRSVFfQ0xPU0VQUklDRV9BREoCAAAACiI5LzgvMjAyMyIIOS84LzIwMjMAAAAAAwAAAAAAAAAFIkRWTiIDRFZOAQAAABMiSVFfQ0xPU0VQUklDRV9BREoiEUlRX0NMT1NFUFJJQ0VfQURKAgAAAAoiOS8xLzIwMjMiCDkvMS8yMDIzAAAAAAMAAAAAAAAABSJEVk4iA0RWTgEAAAATIklRX0NMT1NFUFJJQ0VfQURKIhFJUV9DTE9TRVBSSUNFX0FESgIAAAALIjgvMjUvMjAyMyIJOC8yNS8yMDIzAAAAAAMAAAAAAAAABSJEVk4iA0RWTgEAAAATIklRX0NMT1NFUFJJQ0VfQURKIhFJUV9DTE9TRVBSSUNFX0FESgIAAAALIjgvMTgvMjAyMyIJOC8xOC8yMDIzAAAAAAMAAAAAAAAABSJEVk4iA0RWTgEAAAATIklRX0NMT1NFUFJJQ0VfQURKIhFJUV9DTE9TRVBSSUNFX0FESgIAAAALIjgvMTEvMjAyMyIJOC8xMS8yMDIzAAAAAAMAAAAAAAAABSJEVk4iA0RWTgEAAAATIklRX0NMT1NFUFJJQ0VfQURKIhFJUV9DTE9TRVBSSUNFX0FESgIAAAAKIjgvNC8yMDIzIgg4LzQvMjAyMwAAAAADAAAAAAAAAAUiRFZOIgNEVk4BAAAAEyJJUV9DTE9TRVBSSUNFX0FESiIRSVFfQ0xPU0VQUklD</t>
  </si>
  <si>
    <t>RV9BREoCAAAACyI3LzI4LzIwMjMiCTcvMjgvMjAyMwAAAAADAAAAAAAAAAUiRFZOIgNEVk4BAAAAEyJJUV9DTE9TRVBSSUNFX0FESiIRSVFfQ0xPU0VQUklDRV9BREoCAAAACyI3LzIxLzIwMjMiCTcvMjEvMjAyMwAAAAADAAAAAAAAAAUiRFZOIgNEVk4BAAAAEyJJUV9DTE9TRVBSSUNFX0FESiIRSVFfQ0xPU0VQUklDRV9BREoCAAAACyI3LzE0LzIwMjMiCTcvMTQvMjAyMwAAAAADAAAAAAAAAAUiRFZOIgNEVk4BAAAAEyJJUV9DTE9TRVBSSUNFX0FESiIRSVFfQ0xPU0VQUklDRV9BREoCAAAACiI3LzcvMjAyMyIINy83LzIwMjMAAAAAAwAAAAAAAAAFIkRWTiIDRFZOAQAAABMiSVFfQ0xPU0VQUklDRV9BREoiEUlRX0NMT1NFUFJJQ0VfQURKAgAAAAsiNi8zMC8yMDIzIgk2LzMwLzIwMjMAAAAAAwAAAAAAAAAFIkRWTiIDRFZOAQAAABMiSVFfQ0xPU0VQUklDRV9BREoiEUlRX0NMT1NFUFJJQ0VfQURKAgAAAAsiNi8yMy8yMDIzIgk2LzIzLzIwMjMAAAAAAwAAAAAAAAAFIkRWTiIDRFZOAQAAABMiSVFfQ0xPU0VQUklDRV9BREoiEUlRX0NMT1NFUFJJQ0VfQURKAgAAAAsiNi8xNi8yMDIzIgk2LzE2LzIwMjMAAAAAAwAAAAAAAAAFIkRWTiIDRFZOAQAAABMiSVFfQ0xPU0VQUklDRV9BREoiEUlRX0NMT1NFUFJJQ0VfQURKAgAAAAoiNi85LzIwMjMiCDYvOS8yMDIzAAAAAAMAAAAAAAAABSJEVk4iA0RWTgEA</t>
  </si>
  <si>
    <t>AAATIklRX0NMT1NFUFJJQ0VfQURKIhFJUV9DTE9TRVBSSUNFX0FESgIAAAAKIjYvMi8yMDIzIgg2LzIvMjAyMwAAAAADAAAAAAAAAAUiRFZOIgNEVk4BAAAAEyJJUV9DTE9TRVBSSUNFX0FESiIRSVFfQ0xPU0VQUklDRV9BREoCAAAACyI1LzI2LzIwMjMiCTUvMjYvMjAyMwAAAAADAAAAAAAAAAUiRFZOIgNEVk4BAAAAEyJJUV9DTE9TRVBSSUNFX0FESiIRSVFfQ0xPU0VQUklDRV9BREoCAAAACyI1LzE5LzIwMjMiCTUvMTkvMjAyMwAAAAADAAAAAAAAAAUiRFZOIgNEVk4BAAAAEyJJUV9DTE9TRVBSSUNFX0FESiIRSVFfQ0xPU0VQUklDRV9BREoCAAAACyI1LzEyLzIwMjMiCTUvMTIvMjAyMwAAAAADAAAAAAAAAAUiRFZOIgNEVk4BAAAAEyJJUV9DTE9TRVBSSUNFX0FESiIRSVFfQ0xPU0VQUklDRV9BREoCAAAACiI1LzUvMjAyMyIINS81LzIwMjMAAAAAAwAAAAAAAAAFIkRWTiIDRFZOAQAAABMiSVFfQ0xPU0VQUklDRV9BREoiEUlRX0NMT1NFUFJJQ0VfQURKAgAAAAsiNC8yOC8yMDIzIgk0LzI4LzIwMjMAAAAAAwAAAAAAAAAFIkRWTiIDRFZOAQAAABMiSVFfQ0xPU0VQUklDRV9BREoiEUlRX0NMT1NFUFJJQ0VfQURKAgAAAAsiNC8yMS8yMDIzIgk0LzIxLzIwMjMAAAAAAwAAAAAAAAAFIkRWTiIDRFZOAQAAABMiSVFfQ0xPU0VQUklDRV9BREoiEUlRX0NMT1NFUFJJQ0VfQURKAgAAAAsiNC8xNC8yMDIz</t>
  </si>
  <si>
    <t>Igk0LzE0LzIwMjMAAAAAAwAAAAAAAAAFIkRWTiIDRFZOAQAAABMiSVFfQ0xPU0VQUklDRV9BREoiEUlRX0NMT1NFUFJJQ0VfQURKAgAAAAoiNC82LzIwMjMiCDQvNi8yMDIzAAAAAAMAAAAAAAAABSJEVk4iA0RWTgEAAAATIklRX0NMT1NFUFJJQ0VfQURKIhFJUV9DTE9TRVBSSUNFX0FESgIAAAALIjMvMzEvMjAyMyIJMy8zMS8yMDIzAAAAAAMAAAAAAAAABSJEVk4iA0RWTgEAAAATIklRX0NMT1NFUFJJQ0VfQURKIhFJUV9DTE9TRVBSSUNFX0FESgIAAAALIjMvMjQvMjAyMyIJMy8yNC8yMDIzAAAAAAMAAAAAAAAABSJEVk4iA0RWTgEAAAATIklRX0NMT1NFUFJJQ0VfQURKIhFJUV9DTE9TRVBSSUNFX0FESgIAAAALIjMvMTcvMjAyMyIJMy8xNy8yMDIzAAAAAAMAAAAAAAAABSJEVk4iA0RWTgEAAAATIklRX0NMT1NFUFJJQ0VfQURKIhFJUV9DTE9TRVBSSUNFX0FESgIAAAALIjMvMTAvMjAyMyIJMy8xMC8yMDIzAAAAAAMAAAAAAAAABSJEVk4iA0RWTgEAAAATIklRX0NMT1NFUFJJQ0VfQURKIhFJUV9DTE9TRVBSSUNFX0FESgIAAAAKIjMvMy8yMDIzIggzLzMvMjAyMwAAAAADAAAAAAAAAAUiRFZOIgNEVk4BAAAAEyJJUV9DTE9TRVBSSUNFX0FESiIRSVFfQ0xPU0VQUklDRV9BREoCAAAACyIyLzI0LzIwMjMiCTIvMjQvMjAyMwAAAAADAAAAAAAAAAUiRFZOIgNEVk4BAAAAEyJJUV9DTE9TRVBSSUNFX0FE</t>
  </si>
  <si>
    <t>SiIRSVFfQ0xPU0VQUklDRV9BREoCAAAACyIyLzE3LzIwMjMiCTIvMTcvMjAyMwAAAAADAAAAAAAAAAUiRFZOIgNEVk4BAAAAEyJJUV9DTE9TRVBSSUNFX0FESiIRSVFfQ0xPU0VQUklDRV9BREoCAAAACyIyLzEwLzIwMjMiCTIvMTAvMjAyMwAAAAADAAAAAAAAAAUiRFZOIgNEVk4BAAAAEyJJUV9DTE9TRVBSSUNFX0FESiIRSVFfQ0xPU0VQUklDRV9BREoCAAAACiIyLzMvMjAyMyIIMi8zLzIwMjMAAAAAAwAAAAAAAAAFIkRWTiIDRFZOAQAAABMiSVFfQ0xPU0VQUklDRV9BREoiEUlRX0NMT1NFUFJJQ0VfQURKAgAAAAsiMS8yNy8yMDIzIgkxLzI3LzIwMjMAAAAAAwAAAAAAAAAFIkRWTiIDRFZOAQAAABMiSVFfQ0xPU0VQUklDRV9BREoiEUlRX0NMT1NFUFJJQ0VfQURKAgAAAAsiMS8yMC8yMDIzIgkxLzIwLzIwMjMAAAAAAwAAAAAAAAAFIkRWTiIDRFZOAQAAABMiSVFfQ0xPU0VQUklDRV9BREoiEUlRX0NMT1NFUFJJQ0VfQURKAgAAAAsiMS8xMy8yMDIzIgkxLzEzLzIwMjMAAAAAAwAAAAAAAAAFIkRWTiIDRFZOAQAAABMiSVFfQ0xPU0VQUklDRV9BREoiEUlRX0NMT1NFUFJJQ0VfQURKAgAAAAoiMS82LzIwMjMiCDEvNi8yMDIzAAAAAAMAAAAAAAAABSJEVk4iA0RWTgEAAAATIklRX0NMT1NFUFJJQ0VfQURKIhFJUV9DTE9TRVBSSUNFX0FESgIAAAAMIjEyLzMwLzIwMjIiCjEyLzMwLzIwMjIAAAAAAwAA</t>
  </si>
  <si>
    <t>AAAAAAAFIkRWTiIDRFZOAQAAABMiSVFfQ0xPU0VQUklDRV9BREoiEUlRX0NMT1NFUFJJQ0VfQURKAgAAAAwiMTIvMjMvMjAyMiIKMTIvMjMvMjAyMgAAAAADAAAAAAAAAAUiRFZOIgNEVk4BAAAAEyJJUV9DTE9TRVBSSUNFX0FESiIRSVFfQ0xPU0VQUklDRV9BREoCAAAADCIxMi8xNi8yMDIyIgoxMi8xNi8yMDIyAAAAAAMAAAAAAAAABSJEVk4iA0RWTgEAAAATIklRX0NMT1NFUFJJQ0VfQURKIhFJUV9DTE9TRVBSSUNFX0FESgIAAAALIjEyLzkvMjAyMiIJMTIvOS8yMDIyAAAAAAMAAAAAAAAABSJEVk4iA0RWTgEAAAATIklRX0NMT1NFUFJJQ0VfQURKIhFJUV9DTE9TRVBSSUNFX0FESgIAAAALIjEyLzIvMjAyMiIJMTIvMi8yMDIyAAAAAAMAAAAAAAAABSJEVk4iA0RWTgEAAAATIklRX0NMT1NFUFJJQ0VfQURKIhFJUV9DTE9TRVBSSUNFX0FESgIAAAAMIjExLzI1LzIwMjIiCjExLzI1LzIwMjIAAAAAAwAAAAAAAAAFIkRWTiIDRFZOAQAAABMiSVFfQ0xPU0VQUklDRV9BREoiEUlRX0NMT1NFUFJJQ0VfQURKAgAAAAwiMTEvMTgvMjAyMiIKMTEvMTgvMjAyMgAAAAADAAAAAAAAAAUiRFZOIgNEVk4BAAAAEyJJUV9DTE9TRVBSSUNFX0FESiIRSVFfQ0xPU0VQUklDRV9BREoCAAAADCIxMS8xMS8yMDIyIgoxMS8xMS8yMDIyAAAAAAMAAAAAAAAABSJEVk4iA0RWTgEAAAATIklRX0NMT1NFUFJJQ0VfQURKIhFJ</t>
  </si>
  <si>
    <t>UV9DTE9TRVBSSUNFX0FESgIAAAALIjExLzQvMjAyMiIJMTEvNC8yMDIyAAAAAAMAAAAAAAAABSJEVk4iA0RWTgEAAAATIklRX0NMT1NFUFJJQ0VfQURKIhFJUV9DTE9TRVBSSUNFX0FESgIAAAAMIjEwLzI4LzIwMjIiCjEwLzI4LzIwMjIAAAAAAwAAAAAAAAAFIkRWTiIDRFZOAQAAABMiSVFfQ0xPU0VQUklDRV9BREoiEUlRX0NMT1NFUFJJQ0VfQURKAgAAAAwiMTAvMjEvMjAyMiIKMTAvMjEvMjAyMgAAAAADAAAAAAAAAAUiRFZOIgNEVk4BAAAAEyJJUV9DTE9TRVBSSUNFX0FESiIRSVFfQ0xPU0VQUklDRV9BREoCAAAADCIxMC8xNC8yMDIyIgoxMC8xNC8yMDIyAAAAAAMAAAAAAAAABSJEVk4iA0RWTgEAAAATIklRX0NMT1NFUFJJQ0VfQURKIhFJUV9DTE9TRVBSSUNFX0FESgIAAAALIjEwLzcvMjAyMiIJMTAvNy8yMDIyAAAAAAMAAAAAAAAABSJEVk4iA0RWTgEAAAATIklRX0NMT1NFUFJJQ0VfQURKIhFJUV9DTE9TRVBSSUNFX0FESgIAAAALIjkvMzAvMjAyMiIJOS8zMC8yMDIyAAAAAAMAAAAAAAAABSJEVk4iA0RWTgEAAAATIklRX0NMT1NFUFJJQ0VfQURKIhFJUV9DTE9TRVBSSUNFX0FESgIAAAALIjkvMjMvMjAyMiIJOS8yMy8yMDIyAAAAAAMAAAAAAAAABSJEVk4iA0RWTgEAAAATIklRX0NMT1NFUFJJQ0VfQURKIhFJUV9DTE9TRVBSSUNFX0FESgIAAAALIjkvMTYvMjAyMiIJOS8xNi8yMDIyAAAA</t>
  </si>
  <si>
    <t>AAMAAAAAAAAABSJEVk4iA0RWTgEAAAATIklRX0NMT1NFUFJJQ0VfQURKIhFJUV9DTE9TRVBSSUNFX0FESgIAAAAKIjkvOS8yMDIyIgg5LzkvMjAyMgAAAAADAAAAAAAAAAUiRFZOIgNEVk4BAAAAEyJJUV9DTE9TRVBSSUNFX0FESiIRSVFfQ0xPU0VQUklDRV9BREoCAAAACiI5LzIvMjAyMiIIOS8yLzIwMjIAAAAAAwAAAAAAAAAFIkRWTiIDRFZOAQAAABMiSVFfQ0xPU0VQUklDRV9BREoiEUlRX0NMT1NFUFJJQ0VfQURKAgAAAAsiOC8yNi8yMDIyIgk4LzI2LzIwMjIAAAAAAwAAAAAAAAAFIkRWTiIDRFZOAQAAABMiSVFfQ0xPU0VQUklDRV9BREoiEUlRX0NMT1NFUFJJQ0VfQURKAgAAAAsiOC8xOS8yMDIyIgk4LzE5LzIwMjIAAAAAAwAAAAAAAAAFIkRWTiIDRFZOAQAAABMiSVFfQ0xPU0VQUklDRV9BREoiEUlRX0NMT1NFUFJJQ0VfQURKAgAAAAsiOC8xMi8yMDIyIgk4LzEyLzIwMjIAAAAAAwAAAAAAAAAFIkRWTiIDRFZOAQAAABMiSVFfQ0xPU0VQUklDRV9BREoiEUlRX0NMT1NFUFJJQ0VfQURKAgAAAAoiOC81LzIwMjIiCDgvNS8yMDIyAAAAAAMAAAAAAAAABSJEVk4iA0RWTgEAAAATIklRX0NMT1NFUFJJQ0VfQURKIhFJUV9DTE9TRVBSSUNFX0FESgIAAAALIjcvMjkvMjAyMiIJNy8yOS8yMDIyAAAAAAMAAAAAAAAABSJEVk4iA0RWTgEAAAATIklRX0NMT1NFUFJJQ0VfQURKIhFJUV9DTE9TRVBSSUNF</t>
  </si>
  <si>
    <t>X0FESgIAAAALIjcvMjIvMjAyMiIJNy8yMi8yMDIyAAAAAAMAAAAAAAAABSJEVk4iA0RWTgEAAAATIklRX0NMT1NFUFJJQ0VfQURKIhFJUV9DTE9TRVBSSUNFX0FESgIAAAALIjcvMTUvMjAyMiIJNy8xNS8yMDIyAAAAAAMAAAAAAAAABSJEVk4iA0RWTgEAAAATIklRX0NMT1NFUFJJQ0VfQURKIhFJUV9DTE9TRVBSSUNFX0FESgIAAAAKIjcvOC8yMDIyIgg3LzgvMjAyMgAAAAADAAAAAAAAAAUiRFZOIgNEVk4BAAAAEyJJUV9DTE9TRVBSSUNFX0FESiIRSVFfQ0xPU0VQUklDRV9BREoCAAAACiI3LzEvMjAyMiIINy8xLzIwMjIAAAAAAwAAAAAAAAAFIkRWTiIDRFZOAQAAABMiSVFfQ0xPU0VQUklDRV9BREoiEUlRX0NMT1NFUFJJQ0VfQURKAgAAAAsiNi8yNC8yMDIyIgk2LzI0LzIwMjIAAAAAAwAAAAAAAAAFIkRWTiIDRFZOAQAAABMiSVFfQ0xPU0VQUklDRV9BREoiEUlRX0NMT1NFUFJJQ0VfQURKAgAAAAsiNi8xNy8yMDIyIgk2LzE3LzIwMjIAAAAAAwAAAAAAAAAFIkRWTiIDRFZOAQAAABMiSVFfQ0xPU0VQUklDRV9BREoiEUlRX0NMT1NFUFJJQ0VfQURKAgAAAAsiNi8xMC8yMDIyIgk2LzEwLzIwMjIAAAAAAwAAAAAAAAAFIkRWTiIDRFZOAQAAABMiSVFfQ0xPU0VQUklDRV9BREoiEUlRX0NMT1NFUFJJQ0VfQURKAgAAAAoiNi8zLzIwMjIiCDYvMy8yMDIyAAAAAAMAAAAAAAAABSJEVk4iA0RWTgEAAAAT</t>
  </si>
  <si>
    <t>IklRX0NMT1NFUFJJQ0VfQURKIhFJUV9DTE9TRVBSSUNFX0FESgIAAAALIjUvMjcvMjAyMiIJNS8yNy8yMDIyAAAAAAMAAAAAAAAABSJEVk4iA0RWTgEAAAATIklRX0NMT1NFUFJJQ0VfQURKIhFJUV9DTE9TRVBSSUNFX0FESgIAAAALIjUvMjAvMjAyMiIJNS8yMC8yMDIyAAAAAAMAAAAAAAAABSJEVk4iA0RWTgEAAAATIklRX0NMT1NFUFJJQ0VfQURKIhFJUV9DTE9TRVBSSUNFX0FESgIAAAALIjUvMTMvMjAyMiIJNS8xMy8yMDIyAAAAAAMAAAAAAAAABSJEVk4iA0RWTgEAAAATIklRX0NMT1NFUFJJQ0VfQURKIhFJUV9DTE9TRVBSSUNFX0FESgIAAAAKIjUvNi8yMDIyIgg1LzYvMjAyMgAAAAADAAAAAAAAAAUiRFZOIgNEVk4BAAAAEyJJUV9DTE9TRVBSSUNFX0FESiIRSVFfQ0xPU0VQUklDRV9BREoCAAAACyI0LzI5LzIwMjIiCTQvMjkvMjAyMgAAAAADAAAAAAAAAAUiRFZOIgNEVk4BAAAAEyJJUV9DTE9TRVBSSUNFX0FESiIRSVFfQ0xPU0VQUklDRV9BREoCAAAACyI0LzIyLzIwMjIiCTQvMjIvMjAyMgAAAAADAAAAAAAAAAUiRFZOIgNEVk4BAAAAEyJJUV9DTE9TRVBSSUNFX0FESiIRSVFfQ0xPU0VQUklDRV9BREoCAAAACyI0LzE0LzIwMjIiCTQvMTQvMjAyMgAAAAADAAAAAAAAAAUiRFZOIgNEVk4BAAAAEyJJUV9DTE9TRVBSSUNFX0FESiIRSVFfQ0xPU0VQUklDRV9BREoCAAAACiI0LzgvMjAyMiII</t>
  </si>
  <si>
    <t>NC84LzIwMjIAAAAAAwAAAAAAAAAFIkRWTiIDRFZOAQAAABMiSVFfQ0xPU0VQUklDRV9BREoiEUlRX0NMT1NFUFJJQ0VfQURKAgAAAAoiNC8xLzIwMjIiCDQvMS8yMDIyAAAAAAMAAAAAAAAABSJEVk4iA0RWTgEAAAATIklRX0NMT1NFUFJJQ0VfQURKIhFJUV9DTE9TRVBSSUNFX0FESgIAAAALIjMvMjUvMjAyMiIJMy8yNS8yMDIyAAAAAAMAAAAAAAAABSJEVk4iA0RWTgEAAAATIklRX0NMT1NFUFJJQ0VfQURKIhFJUV9DTE9TRVBSSUNFX0FESgIAAAALIjMvMTgvMjAyMiIJMy8xOC8yMDIyAAAAAAMAAAAAAAAABSJEVk4iA0RWTgEAAAATIklRX0NMT1NFUFJJQ0VfQURKIhFJUV9DTE9TRVBSSUNFX0FESgIAAAALIjMvMTEvMjAyMiIJMy8xMS8yMDIyAAAAAAMAAAAAAAAABSJEVk4iA0RWTgEAAAATIklRX0NMT1NFUFJJQ0VfQURKIhFJUV9DTE9TRVBSSUNFX0FESgIAAAAKIjMvNC8yMDIyIggzLzQvMjAyMgAAAAADAAAAAAAAAAUiRFZOIgNEVk4BAAAAEyJJUV9DTE9TRVBSSUNFX0FESiIRSVFfQ0xPU0VQUklDRV9BREoCAAAACyIyLzI1LzIwMjIiCTIvMjUvMjAyMgAAAAADAAAAAAAAAAUiRFZOIgNEVk4BAAAAEyJJUV9DTE9TRVBSSUNFX0FESiIRSVFfQ0xPU0VQUklDRV9BREoCAAAACyIyLzE4LzIwMjIiCTIvMTgvMjAyMgAAAAADAAAAAAAAAAUiRFZOIgNEVk4BAAAAEyJJUV9DTE9TRVBSSUNFX0FESiIR</t>
  </si>
  <si>
    <t>SVFfQ0xPU0VQUklDRV9BREoCAAAACyIyLzExLzIwMjIiCTIvMTEvMjAyMgAAAAADAAAAAAAAAAUiRFZOIgNEVk4BAAAAEyJJUV9DTE9TRVBSSUNFX0FESiIRSVFfQ0xPU0VQUklDRV9BREoCAAAACiIyLzQvMjAyMiIIMi80LzIwMjIAAAAAAwAAAAAAAAAFIkRWTiIDRFZOAQAAABMiSVFfQ0xPU0VQUklDRV9BREoiEUlRX0NMT1NFUFJJQ0VfQURKAgAAAAsiMS8yOC8yMDIyIgkxLzI4LzIwMjIAAAAAAwAAAAAAAAAFIkRWTiIDRFZOAQAAABMiSVFfQ0xPU0VQUklDRV9BREoiEUlRX0NMT1NFUFJJQ0VfQURKAgAAAAsiMS8yMS8yMDIyIgkxLzIxLzIwMjIAAAAAAwAAAAAAAAAFIkRWTiIDRFZOAQAAABMiSVFfQ0xPU0VQUklDRV9BREoiEUlRX0NMT1NFUFJJQ0VfQURKAgAAAAsiMS8xNC8yMDIyIgkxLzE0LzIwMjIAAAAAAwAAAAAAAAAFIkRWTiIDRFZOAQAAABMiSVFfQ0xPU0VQUklDRV9BREoiEUlRX0NMT1NFUFJJQ0VfQURKAgAAAAoiMS83LzIwMjIiCDEvNy8yMDIyAAAAAAMAAAAAAAAABSJEVk4iA0RWTgEAAAATIklRX0NMT1NFUFJJQ0VfQURKIhFJUV9DTE9TRVBSSUNFX0FESgIAAAAMIjEyLzMxLzIwMjEiCjEyLzMxLzIwMjEAAAAAAwAAAAAAAAAFIkRWTiIDRFZOAQAAABMiSVFfQ0xPU0VQUklDRV9BREoiEUlRX0NMT1NFUFJJQ0VfQURKAgAAAAwiMTIvMjMvMjAyMSIKMTIvMjMvMjAyMQAAAAADAAAA</t>
  </si>
  <si>
    <t>AAAAAAUiRFZOIgNEVk4BAAAAEyJJUV9DTE9TRVBSSUNFX0FESiIRSVFfQ0xPU0VQUklDRV9BREoCAAAADCIxMi8xNy8yMDIxIgoxMi8xNy8yMDIxAAAAAAMAAAAAAAAABSJEVk4iA0RWTgEAAAATIklRX0NMT1NFUFJJQ0VfQURKIhFJUV9DTE9TRVBSSUNFX0FESgIAAAAMIjEyLzEwLzIwMjEiCjEyLzEwLzIwMjEAAAAAAwAAAAAAAAAFIkRWTiIDRFZOAQAAABMiSVFfQ0xPU0VQUklDRV9BREoiEUlRX0NMT1NFUFJJQ0VfQURKAgAAAAsiMTIvMy8yMDIxIgkxMi8zLzIwMjEAAAAAAwAAAAAAAAAFIkRWTiIDRFZOAQAAABMiSVFfQ0xPU0VQUklDRV9BREoiEUlRX0NMT1NFUFJJQ0VfQURKAgAAAAwiMTEvMjYvMjAyMSIKMTEvMjYvMjAyMQAAAAADAAAAAAAAAAUiRFZOIgNEVk4BAAAAEyJJUV9DTE9TRVBSSUNFX0FESiIRSVFfQ0xPU0VQUklDRV9BREoCAAAADCIxMS8xOS8yMDIxIgoxMS8xOS8yMDIxAAAAAAMAAAAAAAAABSJEVk4iA0RWTgEAAAATIklRX0NMT1NFUFJJQ0VfQURKIhFJUV9DTE9TRVBSSUNFX0FESgIAAAAMIjExLzEyLzIwMjEiCjExLzEyLzIwMjEAAAAAAwAAAAAAAAAFIkRWTiIDRFZOAQAAABMiSVFfQ0xPU0VQUklDRV9BREoiEUlRX0NMT1NFUFJJQ0VfQURKAgAAAAsiMTEvNS8yMDIxIgkxMS81LzIwMjEAAAAAAwAAAAAAAAAFIkRWTiIDRFZOAQAAABMiSVFfQ0xPU0VQUklDRV9BREoiEUlR</t>
  </si>
  <si>
    <t>X0NMT1NFUFJJQ0VfQURKAgAAAAwiMTAvMjkvMjAyMSIKMTAvMjkvMjAyMQAAAAADAAAAAAAAAAUiRFZOIgNEVk4BAAAAEyJJUV9DTE9TRVBSSUNFX0FESiIRSVFfQ0xPU0VQUklDRV9BREoCAAAADCIxMC8yMi8yMDIxIgoxMC8yMi8yMDIxAAAAAAMAAAAAAAAABSJEVk4iA0RWTgEAAAATIklRX0NMT1NFUFJJQ0VfQURKIhFJUV9DTE9TRVBSSUNFX0FESgIAAAAMIjEwLzE1LzIwMjEiCjEwLzE1LzIwMjEAAAAAAwAAAAAAAAAFIkRWTiIDRFZOAQAAABMiSVFfQ0xPU0VQUklDRV9BREoiEUlRX0NMT1NFUFJJQ0VfQURKAgAAAAsiMTAvOC8yMDIxIgkxMC84LzIwMjEAAAAAAwAAAAAAAAAFIkRWTiIDRFZOAQAAABMiSVFfQ0xPU0VQUklDRV9BREoiEUlRX0NMT1NFUFJJQ0VfQURKAgAAAAsiMTAvMS8yMDIxIgkxMC8xLzIwMjEAAAAAAwAAAAAAAAAFIkRWTiIDRFZOAQAAABMiSVFfQ0xPU0VQUklDRV9BREoiEUlRX0NMT1NFUFJJQ0VfQURKAgAAAAsiOS8yNC8yMDIxIgk5LzI0LzIwMjEAAAAAAwAAAAAAAAAFIkRWTiIDRFZOAQAAABMiSVFfQ0xPU0VQUklDRV9BREoiEUlRX0NMT1NFUFJJQ0VfQURKAgAAAAsiOS8xNy8yMDIxIgk5LzE3LzIwMjEAAAAAAwAAAAAAAAAFIkRWTiIDRFZOAQAAABMiSVFfQ0xPU0VQUklDRV9BREoiEUlRX0NMT1NFUFJJQ0VfQURKAgAAAAsiOS8xMC8yMDIxIgk5LzEwLzIwMjEAAAAA</t>
  </si>
  <si>
    <t>AwAAAAAAAAAFIkRWTiIDRFZOAQAAABMiSVFfQ0xPU0VQUklDRV9BREoiEUlRX0NMT1NFUFJJQ0VfQURKAgAAAAoiOS8zLzIwMjEiCDkvMy8yMDIxAAAAAAMAAAAAAAAABSJEVk4iA0RWTgEAAAATIklRX0NMT1NFUFJJQ0VfQURKIhFJUV9DTE9TRVBSSUNFX0FESgIAAAALIjgvMjcvMjAyMSIJOC8yNy8yMDIxAAAAAAMAAAAAAAAABSJEVk4iA0RWTgEAAAATIklRX0NMT1NFUFJJQ0VfQURKIhFJUV9DTE9TRVBSSUNFX0FESgIAAAALIjgvMjAvMjAyMSIJOC8yMC8yMDIxAAAAAAMAAAAAAAAABSJEVk4iA0RWTgEAAAATIklRX0NMT1NFUFJJQ0VfQURKIhFJUV9DTE9TRVBSSUNFX0FESgIAAAALIjgvMTMvMjAyMSIJOC8xMy8yMDIxAAAAAAMAAAAAAAAABSJEVk4iA0RWTgEAAAATIklRX0NMT1NFUFJJQ0VfQURKIhFJUV9DTE9TRVBSSUNFX0FESgIAAAAKIjgvNi8yMDIxIgg4LzYvMjAyMQAAAAADAAAAAAAAAAUiRFZOIgNEVk4BAAAAEyJJUV9DTE9TRVBSSUNFX0FESiIRSVFfQ0xPU0VQUklDRV9BREoCAAAACyI3LzMwLzIwMjEiCTcvMzAvMjAyMQAAAAADAAAAAAAAAAUiRFZOIgNEVk4BAAAAEyJJUV9DTE9TRVBSSUNFX0FESiIRSVFfQ0xPU0VQUklDRV9BREoCAAAACyI3LzIzLzIwMjEiCTcvMjMvMjAyMQAAAAADAAAAAAAAAAUiRFZOIgNEVk4BAAAAEyJJUV9DTE9TRVBSSUNFX0FESiIRSVFfQ0xPU0VQUklD</t>
  </si>
  <si>
    <t>RV9BREoCAAAACyI3LzE2LzIwMjEiCTcvMTYvMjAyMQAAAAADAAAAAAAAAAUiRFZOIgNEVk4BAAAAEyJJUV9DTE9TRVBSSUNFX0FESiIRSVFfQ0xPU0VQUklDRV9BREoCAAAACiI3LzkvMjAyMSIINy85LzIwMjEAAAAAAwAAAAAAAAAFIkRWTiIDRFZOAQAAABMiSVFfQ0xPU0VQUklDRV9BREoiEUlRX0NMT1NFUFJJQ0VfQURKAgAAAAoiNy8yLzIwMjEiCDcvMi8yMDIxAAAAAAMAAAAAAAAABSJEVk4iA0RWTgEAAAATIklRX0NMT1NFUFJJQ0VfQURKIhFJUV9DTE9TRVBSSUNFX0FESgIAAAALIjYvMjUvMjAyMSIJNi8yNS8yMDIxAAAAAAMAAAAAAAAABSJEVk4iA0RWTgEAAAATIklRX0NMT1NFUFJJQ0VfQURKIhFJUV9DTE9TRVBSSUNFX0FESgIAAAALIjYvMTgvMjAyMSIJNi8xOC8yMDIxAAAAAAMAAAAAAAAABSJEVk4iA0RWTgEAAAATIklRX0NMT1NFUFJJQ0VfQURKIhFJUV9DTE9TRVBSSUNFX0FESgIAAAALIjYvMTEvMjAyMSIJNi8xMS8yMDIxAAAAAAMAAAAAAAAABSJEVk4iA0RWTgEAAAATIklRX0NMT1NFUFJJQ0VfQURKIhFJUV9DTE9TRVBSSUNFX0FESgIAAAAKIjYvNC8yMDIxIgg2LzQvMjAyMQAAAAADAAAAAAAAAAUiRFZOIgNEVk4BAAAAEyJJUV9DTE9TRVBSSUNFX0FESiIRSVFfQ0xPU0VQUklDRV9BREoCAAAACyI1LzI4LzIwMjEiCTUvMjgvMjAyMQAAAAADAAAAAAAAAAUiRFZOIgNEVk4BAAAA</t>
  </si>
  <si>
    <t>EyJJUV9DTE9TRVBSSUNFX0FESiIRSVFfQ0xPU0VQUklDRV9BREoCAAAACyI1LzIxLzIwMjEiCTUvMjEvMjAyMQAAAAADAAAAAAAAAAUiRFZOIgNEVk4BAAAAEyJJUV9DTE9TRVBSSUNFX0FESiIRSVFfQ0xPU0VQUklDRV9BREoCAAAACyI1LzE0LzIwMjEiCTUvMTQvMjAyMQAAAAADAAAAAAAAAAUiRFZOIgNEVk4BAAAAEyJJUV9DTE9TRVBSSUNFX0FESiIRSVFfQ0xPU0VQUklDRV9BREoCAAAACiI1LzcvMjAyMSIINS83LzIwMjEAAAAAAwAAAAAAAAAFIkRWTiIDRFZOAQAAABMiSVFfQ0xPU0VQUklDRV9BREoiEUlRX0NMT1NFUFJJQ0VfQURKAgAAAAsiNC8zMC8yMDIxIgk0LzMwLzIwMjEAAAAAAwAAAAAAAAAFIkRWTiIDRFZOAQAAABMiSVFfQ0xPU0VQUklDRV9BREoiEUlRX0NMT1NFUFJJQ0VfQURKAgAAAAsiNC8yMy8yMDIxIgk0LzIzLzIwMjEAAAAAAwAAAAAAAAAFIkRWTiIDRFZOAQAAABMiSVFfQ0xPU0VQUklDRV9BREoiEUlRX0NMT1NFUFJJQ0VfQURKAgAAAAsiNC8xNi8yMDIxIgk0LzE2LzIwMjEAAAAAAwAAAAAAAAAFIkRWTiIDRFZOAQAAABMiSVFfQ0xPU0VQUklDRV9BREoiEUlRX0NMT1NFUFJJQ0VfQURKAgAAAAoiNC85LzIwMjEiCDQvOS8yMDIxAAAAAAMAAAAAAAAABSJEVk4iA0RWTgEAAAATIklRX0NMT1NFUFJJQ0VfQURKIhFJUV9DTE9TRVBSSUNFX0FESgIAAAAKIjQvMS8yMDIxIgg0</t>
  </si>
  <si>
    <t>LzEvMjAyMQAAAAADAAAAAAAAAAUiRFZOIgNEVk4BAAAAEyJJUV9DTE9TRVBSSUNFX0FESiIRSVFfQ0xPU0VQUklDRV9BREoCAAAACyIzLzI2LzIwMjEiCTMvMjYvMjAyMQAAAAADAAAAAAAAAAUiRFZOIgNEVk4BAAAAEyJJUV9DTE9TRVBSSUNFX0FESiIRSVFfQ0xPU0VQUklDRV9BREoCAAAACyIzLzE5LzIwMjEiCTMvMTkvMjAyMQAAAAADAAAAAAAAAAUiRFZOIgNEVk4BAAAAEyJJUV9DTE9TRVBSSUNFX0FESiIRSVFfQ0xPU0VQUklDRV9BREoCAAAACyIzLzEyLzIwMjEiCTMvMTIvMjAyMQAAAAADAAAAAAAAAAUiRFZOIgNEVk4BAAAAEyJJUV9DTE9TRVBSSUNFX0FESiIRSVFfQ0xPU0VQUklDRV9BREoCAAAACiIzLzUvMjAyMSIIMy81LzIwMjEAAAAAAwAAAAAAAAAFIkRWTiIDRFZOAQAAABMiSVFfQ0xPU0VQUklDRV9BREoiEUlRX0NMT1NFUFJJQ0VfQURKAgAAAAsiMi8yNi8yMDIxIgkyLzI2LzIwMjEAAAAAAwAAAAAAAAAFIkRWTiIDRFZOAQAAABMiSVFfQ0xPU0VQUklDRV9BREoiEUlRX0NMT1NFUFJJQ0VfQURKAgAAAAsiMi8xOS8yMDIxIgkyLzE5LzIwMjEAAAAAAwAAAAAAAAAFIkRWTiIDRFZOAQAAABMiSVFfQ0xPU0VQUklDRV9BREoiEUlRX0NMT1NFUFJJQ0VfQURKAgAAAAsiMi8xMi8yMDIxIgkyLzEyLzIwMjEAAAAAAwAAAAAAAAAFIkRWTiIDRFZOAQAAABMiSVFfQ0xPU0VQUklDRV9BREoi</t>
  </si>
  <si>
    <t>EUlRX0NMT1NFUFJJQ0VfQURKAgAAAAoiMi81LzIwMjEiCDIvNS8yMDIxAAAAAAMAAAAAAAAABSJEVk4iA0RWTgEAAAATIklRX0NMT1NFUFJJQ0VfQURKIhFJUV9DTE9TRVBSSUNFX0FESgIAAAALIjEvMjkvMjAyMSIJMS8yOS8yMDIxAAAAAAMAAAAAAAAABSJEVk4iA0RWTgEAAAATIklRX0NMT1NFUFJJQ0VfQURKIhFJUV9DTE9TRVBSSUNFX0FESgIAAAALIjEvMjIvMjAyMSIJMS8yMi8yMDIxAAAAAAMAAAAAAAAABSJEVk4iA0RWTgEAAAATIklRX0NMT1NFUFJJQ0VfQURKIhFJUV9DTE9TRVBSSUNFX0FESgIAAAALIjEvMTUvMjAyMSIJMS8xNS8yMDIxAAAAAAMAAAAAAAAABSJEVk4iA0RWTgEAAAATIklRX0NMT1NFUFJJQ0VfQURKIhFJUV9DTE9TRVBSSUNFX0FESgIAAAAKIjEvOC8yMDIxIggxLzgvMjAyMQAAAAADAAAAAAAAAAUiRFZOIgNEVk4BAAAAEyJJUV9DTE9TRVBSSUNFX0FESiIRSVFfQ0xPU0VQUklDRV9BREoCAAAADCIxMi8zMS8yMDIwIgoxMi8zMS8yMDIwAAAAAAMAAAAAAAAABSJEVk4iA0RWTgEAAAATIklRX0NMT1NFUFJJQ0VfQURKIhFJUV9DTE9TRVBSSUNFX0FESgIAAAAMIjEyLzI0LzIwMjAiCjEyLzI0LzIwMjAAAAAAAwAAAAAAAAAFIkRWTiIDRFZOAQAAABMiSVFfQ0xPU0VQUklDRV9BREoiEUlRX0NMT1NFUFJJQ0VfQURKAgAAAAwiMTIvMTgvMjAyMCIKMTIvMTgvMjAyMAAAAAAD</t>
  </si>
  <si>
    <t>AAAAAAAAAAUiRFZOIgNEVk4BAAAAEyJJUV9DTE9TRVBSSUNFX0FESiIRSVFfQ0xPU0VQUklDRV9BREoCAAAADCIxMi8xMS8yMDIwIgoxMi8xMS8yMDIwAAAAAAMAAAAAAAAABSJEVk4iA0RWTgEAAAATIklRX0NMT1NFUFJJQ0VfQURKIhFJUV9DTE9TRVBSSUNFX0FESgIAAAALIjEyLzQvMjAyMCIJMTIvNC8yMDIwAAAAAAMAAAAAAAAABSJEVk4iA0RWTgEAAAATIklRX0NMT1NFUFJJQ0VfQURKIhFJUV9DTE9TRVBSSUNFX0FESgIAAAAMIjExLzI3LzIwMjAiCjExLzI3LzIwMjAAAAAAAwAAAAAAAAAFIkRWTiIDRFZOAQAAABMiSVFfQ0xPU0VQUklDRV9BREoiEUlRX0NMT1NFUFJJQ0VfQURKAgAAAAwiMTEvMjAvMjAyMCIKMTEvMjAvMjAyMAAAAAADAAAAAAAAAAUiRFZOIgNEVk4BAAAAEyJJUV9DTE9TRVBSSUNFX0FESiIRSVFfQ0xPU0VQUklDRV9BREoCAAAADCIxMS8xMy8yMDIwIgoxMS8xMy8yMDIwVQqyYT0l3ghVCrJhPSXeCE5DSVFSQU5HRS5CUC5JUV9DTE9TRVBSSUNFX0FESi4xMS8xMi8yMDIwLjExLzEyLzIwMjUuLi5ERVNDLlcuSVFfQ0xPU0VQUklDRV9BREoDAAAA4gQGAAUBAAAAAAAAAwAAAAAAAAAEIkJQIgJCUAEAAAATIklRX0NMT1NFUFJJQ0VfQURKIhFJUV9DTE9TRVBSSUNFX0FESgIAAAALIjExLzcvMjAyNSIJMTEvNy8yMDI1AAAAAAMAAAAAAAAABCJCUCICQlABAAAAEyJJUV9DTE9T</t>
  </si>
  <si>
    <t>RVBSSUNFX0FESiIRSVFfQ0xPU0VQUklDRV9BREoCAAAADCIxMC8zMS8yMDI1IgoxMC8zMS8yMDI1AAAAAAMAAAAAAAAABCJCUCICQlABAAAAEyJJUV9DTE9TRVBSSUNFX0FESiIRSVFfQ0xPU0VQUklDRV9BREoCAAAADCIxMC8yNC8yMDI1IgoxMC8yNC8yMDI1AAAAAAMAAAAAAAAABCJCUCICQlABAAAAEyJJUV9DTE9TRVBSSUNFX0FESiIRSVFfQ0xPU0VQUklDRV9BREoCAAAADCIxMC8xNy8yMDI1IgoxMC8xNy8yMDI1AAAAAAMAAAAAAAAABCJCUCICQlABAAAAEyJJUV9DTE9TRVBSSUNFX0FESiIRSVFfQ0xPU0VQUklDRV9BREoCAAAADCIxMC8xMC8yMDI1IgoxMC8xMC8yMDI1AAAAAAMAAAAAAAAABCJCUCICQlABAAAAEyJJUV9DTE9TRVBSSUNFX0FESiIRSVFfQ0xPU0VQUklDRV9BREoCAAAACyIxMC8zLzIwMjUiCTEwLzMvMjAyNQAAAAADAAAAAAAAAAQiQlAiAkJQAQAAABMiSVFfQ0xPU0VQUklDRV9BREoiEUlRX0NMT1NFUFJJQ0VfQURKAgAAAAsiOS8yNi8yMDI1Igk5LzI2LzIwMjUAAAAAAwAAAAAAAAAEIkJQIgJCUAEAAAATIklRX0NMT1NFUFJJQ0VfQURKIhFJUV9DTE9TRVBSSUNFX0FESgIAAAALIjkvMTkvMjAyNSIJOS8xOS8yMDI1AAAAAAMAAAAAAAAABCJCUCICQlABAAAAEyJJUV9DTE9TRVBSSUNFX0FESiIRSVFfQ0xPU0VQUklDRV9BREoCAAAACyI5LzEyLzIwMjUiCTkvMTIvMjAyNQAA</t>
  </si>
  <si>
    <t>AAADAAAAAAAAAAQiQlAiAkJQAQAAABMiSVFfQ0xPU0VQUklDRV9BREoiEUlRX0NMT1NFUFJJQ0VfQURKAgAAAAoiOS81LzIwMjUiCDkvNS8yMDI1AAAAAAMAAAAAAAAABCJCUCICQlABAAAAEyJJUV9DTE9TRVBSSUNFX0FESiIRSVFfQ0xPU0VQUklDRV9BREoCAAAACyI4LzI5LzIwMjUiCTgvMjkvMjAyNQAAAAADAAAAAAAAAAQiQlAiAkJQAQAAABMiSVFfQ0xPU0VQUklDRV9BREoiEUlRX0NMT1NFUFJJQ0VfQURKAgAAAAsiOC8yMi8yMDI1Igk4LzIyLzIwMjUAAAAAAwAAAAAAAAAEIkJQIgJCUAEAAAATIklRX0NMT1NFUFJJQ0VfQURKIhFJUV9DTE9TRVBSSUNFX0FESgIAAAALIjgvMTUvMjAyNSIJOC8xNS8yMDI1AAAAAAMAAAAAAAAABCJCUCICQlABAAAAEyJJUV9DTE9TRVBSSUNFX0FESiIRSVFfQ0xPU0VQUklDRV9BREoCAAAACiI4LzgvMjAyNSIIOC84LzIwMjUAAAAAAwAAAAAAAAAEIkJQIgJCUAEAAAATIklRX0NMT1NFUFJJQ0VfQURKIhFJUV9DTE9TRVBSSUNFX0FESgIAAAAKIjgvMS8yMDI1Igg4LzEvMjAyNQAAAAADAAAAAAAAAAQiQlAiAkJQAQAAABMiSVFfQ0xPU0VQUklDRV9BREoiEUlRX0NMT1NFUFJJQ0VfQURKAgAAAAsiNy8yNS8yMDI1Igk3LzI1LzIwMjUAAAAAAwAAAAAAAAAEIkJQIgJCUAEAAAATIklRX0NMT1NFUFJJQ0VfQURKIhFJUV9DTE9TRVBSSUNFX0FESgIAAAALIjcvMTgv</t>
  </si>
  <si>
    <t>MjAyNSIJNy8xOC8yMDI1AAAAAAMAAAAAAAAABCJCUCICQlABAAAAEyJJUV9DTE9TRVBSSUNFX0FESiIRSVFfQ0xPU0VQUklDRV9BREoCAAAACyI3LzExLzIwMjUiCTcvMTEvMjAyNQAAAAADAAAAAAAAAAQiQlAiAkJQAQAAABMiSVFfQ0xPU0VQUklDRV9BREoiEUlRX0NMT1NFUFJJQ0VfQURKAgAAAAoiNy8zLzIwMjUiCDcvMy8yMDI1AAAAAAMAAAAAAAAABCJCUCICQlABAAAAEyJJUV9DTE9TRVBSSUNFX0FESiIRSVFfQ0xPU0VQUklDRV9BREoCAAAACyI2LzI3LzIwMjUiCTYvMjcvMjAyNQAAAAADAAAAAAAAAAQiQlAiAkJQAQAAABMiSVFfQ0xPU0VQUklDRV9BREoiEUlRX0NMT1NFUFJJQ0VfQURKAgAAAAsiNi8yMC8yMDI1Igk2LzIwLzIwMjUAAAAAAwAAAAAAAAAEIkJQIgJCUAEAAAATIklRX0NMT1NFUFJJQ0VfQURKIhFJUV9DTE9TRVBSSUNFX0FESgIAAAALIjYvMTMvMjAyNSIJNi8xMy8yMDI1AAAAAAMAAAAAAAAABCJCUCICQlABAAAAEyJJUV9DTE9TRVBSSUNFX0FESiIRSVFfQ0xPU0VQUklDRV9BREoCAAAACiI2LzYvMjAyNSIINi82LzIwMjUAAAAAAwAAAAAAAAAEIkJQIgJCUAEAAAATIklRX0NMT1NFUFJJQ0VfQURKIhFJUV9DTE9TRVBSSUNFX0FESgIAAAALIjUvMzAvMjAyNSIJNS8zMC8yMDI1AAAAAAMAAAAAAAAABCJCUCICQlABAAAAEyJJUV9DTE9TRVBSSUNFX0FESiIRSVFfQ0xPU0VQ</t>
  </si>
  <si>
    <t>UklDRV9BREoCAAAACyI1LzIzLzIwMjUiCTUvMjMvMjAyNQAAAAADAAAAAAAAAAQiQlAiAkJQAQAAABMiSVFfQ0xPU0VQUklDRV9BREoiEUlRX0NMT1NFUFJJQ0VfQURKAgAAAAsiNS8xNi8yMDI1Igk1LzE2LzIwMjUAAAAAAwAAAAAAAAAEIkJQIgJCUAEAAAATIklRX0NMT1NFUFJJQ0VfQURKIhFJUV9DTE9TRVBSSUNFX0FESgIAAAAKIjUvOS8yMDI1Igg1LzkvMjAyNQAAAAADAAAAAAAAAAQiQlAiAkJQAQAAABMiSVFfQ0xPU0VQUklDRV9BREoiEUlRX0NMT1NFUFJJQ0VfQURKAgAAAAoiNS8yLzIwMjUiCDUvMi8yMDI1AAAAAAMAAAAAAAAABCJCUCICQlABAAAAEyJJUV9DTE9TRVBSSUNFX0FESiIRSVFfQ0xPU0VQUklDRV9BREoCAAAACyI0LzI1LzIwMjUiCTQvMjUvMjAyNQAAAAADAAAAAAAAAAQiQlAiAkJQAQAAABMiSVFfQ0xPU0VQUklDRV9BREoiEUlRX0NMT1NFUFJJQ0VfQURKAgAAAAsiNC8xNy8yMDI1Igk0LzE3LzIwMjUAAAAAAwAAAAAAAAAEIkJQIgJCUAEAAAATIklRX0NMT1NFUFJJQ0VfQURKIhFJUV9DTE9TRVBSSUNFX0FESgIAAAALIjQvMTEvMjAyNSIJNC8xMS8yMDI1AAAAAAMAAAAAAAAABCJCUCICQlABAAAAEyJJUV9DTE9TRVBSSUNFX0FESiIRSVFfQ0xPU0VQUklDRV9BREoCAAAACiI0LzQvMjAyNSIINC80LzIwMjUAAAAAAwAAAAAAAAAEIkJQIgJCUAEAAAATIklRX0NMT1NFUFJJ</t>
  </si>
  <si>
    <t>Q0VfQURKIhFJUV9DTE9TRVBSSUNFX0FESgIAAAALIjMvMjgvMjAyNSIJMy8yOC8yMDI1AAAAAAMAAAAAAAAABCJCUCICQlABAAAAEyJJUV9DTE9TRVBSSUNFX0FESiIRSVFfQ0xPU0VQUklDRV9BREoCAAAACyIzLzIxLzIwMjUiCTMvMjEvMjAyNQAAAAADAAAAAAAAAAQiQlAiAkJQAQAAABMiSVFfQ0xPU0VQUklDRV9BREoiEUlRX0NMT1NFUFJJQ0VfQURKAgAAAAsiMy8xNC8yMDI1IgkzLzE0LzIwMjUAAAAAAwAAAAAAAAAEIkJQIgJCUAEAAAATIklRX0NMT1NFUFJJQ0VfQURKIhFJUV9DTE9TRVBSSUNFX0FESgIAAAAKIjMvNy8yMDI1IggzLzcvMjAyNQAAAAADAAAAAAAAAAQiQlAiAkJQAQAAABMiSVFfQ0xPU0VQUklDRV9BREoiEUlRX0NMT1NFUFJJQ0VfQURKAgAAAAsiMi8yOC8yMDI1IgkyLzI4LzIwMjUAAAAAAwAAAAAAAAAEIkJQIgJCUAEAAAATIklRX0NMT1NFUFJJQ0VfQURKIhFJUV9DTE9TRVBSSUNFX0FESgIAAAALIjIvMjEvMjAyNSIJMi8yMS8yMDI1AAAAAAMAAAAAAAAABCJCUCICQlABAAAAEyJJUV9DTE9TRVBSSUNFX0FESiIRSVFfQ0xPU0VQUklDRV9BREoCAAAACyIyLzE0LzIwMjUiCTIvMTQvMjAyNQAAAAADAAAAAAAAAAQiQlAiAkJQAQAAABMiSVFfQ0xPU0VQUklDRV9BREoiEUlRX0NMT1NFUFJJQ0VfQURKAgAAAAoiMi83LzIwMjUiCDIvNy8yMDI1AAAAAAMAAAAAAAAABCJCUCIC</t>
  </si>
  <si>
    <t>QlABAAAAEyJJUV9DTE9TRVBSSUNFX0FESiIRSVFfQ0xPU0VQUklDRV9BREoCAAAACyIxLzMxLzIwMjUiCTEvMzEvMjAyNQAAAAADAAAAAAAAAAQiQlAiAkJQAQAAABMiSVFfQ0xPU0VQUklDRV9BREoiEUlRX0NMT1NFUFJJQ0VfQURKAgAAAAsiMS8yNC8yMDI1IgkxLzI0LzIwMjUAAAAAAwAAAAAAAAAEIkJQIgJCUAEAAAATIklRX0NMT1NFUFJJQ0VfQURKIhFJUV9DTE9TRVBSSUNFX0FESgIAAAALIjEvMTcvMjAyNSIJMS8xNy8yMDI1AAAAAAMAAAAAAAAABCJCUCICQlABAAAAEyJJUV9DTE9TRVBSSUNFX0FESiIRSVFfQ0xPU0VQUklDRV9BREoCAAAACyIxLzEwLzIwMjUiCTEvMTAvMjAyNQAAAAADAAAAAAAAAAQiQlAiAkJQAQAAABMiSVFfQ0xPU0VQUklDRV9BREoiEUlRX0NMT1NFUFJJQ0VfQURKAgAAAAoiMS8zLzIwMjUiCDEvMy8yMDI1AAAAAAMAAAAAAAAABCJCUCICQlABAAAAEyJJUV9DTE9TRVBSSUNFX0FESiIRSVFfQ0xPU0VQUklDRV9BREoCAAAADCIxMi8yNy8yMDI0IgoxMi8yNy8yMDI0AAAAAAMAAAAAAAAABCJCUCICQlABAAAAEyJJUV9DTE9TRVBSSUNFX0FESiIRSVFfQ0xPU0VQUklDRV9BREoCAAAADCIxMi8yMC8yMDI0IgoxMi8yMC8yMDI0AAAAAAMAAAAAAAAABCJCUCICQlABAAAAEyJJUV9DTE9TRVBSSUNFX0FESiIRSVFfQ0xPU0VQUklDRV9BREoCAAAADCIxMi8xMy8yMDI0Igox</t>
  </si>
  <si>
    <t>Mi8xMy8yMDI0AAAAAAMAAAAAAAAABCJCUCICQlABAAAAEyJJUV9DTE9TRVBSSUNFX0FESiIRSVFfQ0xPU0VQUklDRV9BREoCAAAACyIxMi82LzIwMjQiCTEyLzYvMjAyNAAAAAADAAAAAAAAAAQiQlAiAkJQAQAAABMiSVFfQ0xPU0VQUklDRV9BREoiEUlRX0NMT1NFUFJJQ0VfQURKAgAAAAwiMTEvMjkvMjAyNCIKMTEvMjkvMjAyNAAAAAADAAAAAAAAAAQiQlAiAkJQAQAAABMiSVFfQ0xPU0VQUklDRV9BREoiEUlRX0NMT1NFUFJJQ0VfQURKAgAAAAwiMTEvMjIvMjAyNCIKMTEvMjIvMjAyNAAAAAADAAAAAAAAAAQiQlAiAkJQAQAAABMiSVFfQ0xPU0VQUklDRV9BREoiEUlRX0NMT1NFUFJJQ0VfQURKAgAAAAwiMTEvMTUvMjAyNCIKMTEvMTUvMjAyNAAAAAADAAAAAAAAAAQiQlAiAkJQAQAAABMiSVFfQ0xPU0VQUklDRV9BREoiEUlRX0NMT1NFUFJJQ0VfQURKAgAAAAsiMTEvOC8yMDI0IgkxMS84LzIwMjQAAAAAAwAAAAAAAAAEIkJQIgJCUAEAAAATIklRX0NMT1NFUFJJQ0VfQURKIhFJUV9DTE9TRVBSSUNFX0FESgIAAAALIjExLzEvMjAyNCIJMTEvMS8yMDI0AAAAAAMAAAAAAAAABCJCUCICQlABAAAAEyJJUV9DTE9TRVBSSUNFX0FESiIRSVFfQ0xPU0VQUklDRV9BREoCAAAADCIxMC8yNS8yMDI0IgoxMC8yNS8yMDI0AAAAAAMAAAAAAAAABCJCUCICQlABAAAAEyJJUV9DTE9TRVBSSUNFX0FESiIRSVFf</t>
  </si>
  <si>
    <t>Q0xPU0VQUklDRV9BREoCAAAADCIxMC8xOC8yMDI0IgoxMC8xOC8yMDI0AAAAAAMAAAAAAAAABCJCUCICQlABAAAAEyJJUV9DTE9TRVBSSUNFX0FESiIRSVFfQ0xPU0VQUklDRV9BREoCAAAADCIxMC8xMS8yMDI0IgoxMC8xMS8yMDI0AAAAAAMAAAAAAAAABCJCUCICQlABAAAAEyJJUV9DTE9TRVBSSUNFX0FESiIRSVFfQ0xPU0VQUklDRV9BREoCAAAACyIxMC80LzIwMjQiCTEwLzQvMjAyNAAAAAADAAAAAAAAAAQiQlAiAkJQAQAAABMiSVFfQ0xPU0VQUklDRV9BREoiEUlRX0NMT1NFUFJJQ0VfQURKAgAAAAsiOS8yNy8yMDI0Igk5LzI3LzIwMjQAAAAAAwAAAAAAAAAEIkJQIgJCUAEAAAATIklRX0NMT1NFUFJJQ0VfQURKIhFJUV9DTE9TRVBSSUNFX0FESgIAAAALIjkvMjAvMjAyNCIJOS8yMC8yMDI0AAAAAAMAAAAAAAAABCJCUCICQlABAAAAEyJJUV9DTE9TRVBSSUNFX0FESiIRSVFfQ0xPU0VQUklDRV9BREoCAAAACyI5LzEzLzIwMjQiCTkvMTMvMjAyNAAAAAADAAAAAAAAAAQiQlAiAkJQAQAAABMiSVFfQ0xPU0VQUklDRV9BREoiEUlRX0NMT1NFUFJJQ0VfQURKAgAAAAoiOS82LzIwMjQiCDkvNi8yMDI0AAAAAAMAAAAAAAAABCJCUCICQlABAAAAEyJJUV9DTE9TRVBSSUNFX0FESiIRSVFfQ0xPU0VQUklDRV9BREoCAAAACyI4LzMwLzIwMjQiCTgvMzAvMjAyNAAAAAADAAAAAAAAAAQiQlAiAkJQAQAA</t>
  </si>
  <si>
    <t>ABMiSVFfQ0xPU0VQUklDRV9BREoiEUlRX0NMT1NFUFJJQ0VfQURKAgAAAAsiOC8yMy8yMDI0Igk4LzIzLzIwMjQAAAAAAwAAAAAAAAAEIkJQIgJCUAEAAAATIklRX0NMT1NFUFJJQ0VfQURKIhFJUV9DTE9TRVBSSUNFX0FESgIAAAALIjgvMTYvMjAyNCIJOC8xNi8yMDI0AAAAAAMAAAAAAAAABCJCUCICQlABAAAAEyJJUV9DTE9TRVBSSUNFX0FESiIRSVFfQ0xPU0VQUklDRV9BREoCAAAACiI4LzkvMjAyNCIIOC85LzIwMjQAAAAAAwAAAAAAAAAEIkJQIgJCUAEAAAATIklRX0NMT1NFUFJJQ0VfQURKIhFJUV9DTE9TRVBSSUNFX0FESgIAAAAKIjgvMi8yMDI0Igg4LzIvMjAyNAAAAAADAAAAAAAAAAQiQlAiAkJQAQAAABMiSVFfQ0xPU0VQUklDRV9BREoiEUlRX0NMT1NFUFJJQ0VfQURKAgAAAAsiNy8yNi8yMDI0Igk3LzI2LzIwMjQAAAAAAwAAAAAAAAAEIkJQIgJCUAEAAAATIklRX0NMT1NFUFJJQ0VfQURKIhFJUV9DTE9TRVBSSUNFX0FESgIAAAALIjcvMTkvMjAyNCIJNy8xOS8yMDI0AAAAAAMAAAAAAAAABCJCUCICQlABAAAAEyJJUV9DTE9TRVBSSUNFX0FESiIRSVFfQ0xPU0VQUklDRV9BREoCAAAACyI3LzEyLzIwMjQiCTcvMTIvMjAyNAAAAAADAAAAAAAAAAQiQlAiAkJQAQAAABMiSVFfQ0xPU0VQUklDRV9BREoiEUlRX0NMT1NFUFJJQ0VfQURKAgAAAAoiNy81LzIwMjQiCDcvNS8yMDI0AAAAAAMA</t>
  </si>
  <si>
    <t>AAAAAAAABCJCUCICQlABAAAAEyJJUV9DTE9TRVBSSUNFX0FESiIRSVFfQ0xPU0VQUklDRV9BREoCAAAACyI2LzI4LzIwMjQiCTYvMjgvMjAyNAAAAAADAAAAAAAAAAQiQlAiAkJQAQAAABMiSVFfQ0xPU0VQUklDRV9BREoiEUlRX0NMT1NFUFJJQ0VfQURKAgAAAAsiNi8yMS8yMDI0Igk2LzIxLzIwMjQAAAAAAwAAAAAAAAAEIkJQIgJCUAEAAAATIklRX0NMT1NFUFJJQ0VfQURKIhFJUV9DTE9TRVBSSUNFX0FESgIAAAALIjYvMTQvMjAyNCIJNi8xNC8yMDI0AAAAAAMAAAAAAAAABCJCUCICQlABAAAAEyJJUV9DTE9TRVBSSUNFX0FESiIRSVFfQ0xPU0VQUklDRV9BREoCAAAACiI2LzcvMjAyNCIINi83LzIwMjQAAAAAAwAAAAAAAAAEIkJQIgJCUAEAAAATIklRX0NMT1NFUFJJQ0VfQURKIhFJUV9DTE9TRVBSSUNFX0FESgIAAAALIjUvMzEvMjAyNCIJNS8zMS8yMDI0AAAAAAMAAAAAAAAABCJCUCICQlABAAAAEyJJUV9DTE9TRVBSSUNFX0FESiIRSVFfQ0xPU0VQUklDRV9BREoCAAAACyI1LzI0LzIwMjQiCTUvMjQvMjAyNAAAAAADAAAAAAAAAAQiQlAiAkJQAQAAABMiSVFfQ0xPU0VQUklDRV9BREoiEUlRX0NMT1NFUFJJQ0VfQURKAgAAAAsiNS8xNy8yMDI0Igk1LzE3LzIwMjQAAAAAAwAAAAAAAAAEIkJQIgJCUAEAAAATIklRX0NMT1NFUFJJQ0VfQURKIhFJUV9DTE9TRVBSSUNFX0FESgIAAAALIjUvMTAv</t>
  </si>
  <si>
    <t>MjAyNCIJNS8xMC8yMDI0AAAAAAMAAAAAAAAABCJCUCICQlABAAAAEyJJUV9DTE9TRVBSSUNFX0FESiIRSVFfQ0xPU0VQUklDRV9BREoCAAAACiI1LzMvMjAyNCIINS8zLzIwMjQAAAAAAwAAAAAAAAAEIkJQIgJCUAEAAAATIklRX0NMT1NFUFJJQ0VfQURKIhFJUV9DTE9TRVBSSUNFX0FESgIAAAALIjQvMjYvMjAyNCIJNC8yNi8yMDI0AAAAAAMAAAAAAAAABCJCUCICQlABAAAAEyJJUV9DTE9TRVBSSUNFX0FESiIRSVFfQ0xPU0VQUklDRV9BREoCAAAACyI0LzE5LzIwMjQiCTQvMTkvMjAyNAAAAAADAAAAAAAAAAQiQlAiAkJQAQAAABMiSVFfQ0xPU0VQUklDRV9BREoiEUlRX0NMT1NFUFJJQ0VfQURKAgAAAAsiNC8xMi8yMDI0Igk0LzEyLzIwMjQAAAAAAwAAAAAAAAAEIkJQIgJCUAEAAAATIklRX0NMT1NFUFJJQ0VfQURKIhFJUV9DTE9TRVBSSUNFX0FESgIAAAAKIjQvNS8yMDI0Igg0LzUvMjAyNAAAAAADAAAAAAAAAAQiQlAiAkJQAQAAABMiSVFfQ0xPU0VQUklDRV9BREoiEUlRX0NMT1NFUFJJQ0VfQURKAgAAAAsiMy8yOC8yMDI0IgkzLzI4LzIwMjQAAAAAAwAAAAAAAAAEIkJQIgJCUAEAAAATIklRX0NMT1NFUFJJQ0VfQURKIhFJUV9DTE9TRVBSSUNFX0FESgIAAAALIjMvMjIvMjAyNCIJMy8yMi8yMDI0AAAAAAMAAAAAAAAABCJCUCICQlABAAAAEyJJUV9DTE9TRVBSSUNFX0FESiIRSVFfQ0xPU0VQ</t>
  </si>
  <si>
    <t>UklDRV9BREoCAAAACyIzLzE1LzIwMjQiCTMvMTUvMjAyNAAAAAADAAAAAAAAAAQiQlAiAkJQAQAAABMiSVFfQ0xPU0VQUklDRV9BREoiEUlRX0NMT1NFUFJJQ0VfQURKAgAAAAoiMy84LzIwMjQiCDMvOC8yMDI0AAAAAAMAAAAAAAAABCJCUCICQlABAAAAEyJJUV9DTE9TRVBSSUNFX0FESiIRSVFfQ0xPU0VQUklDRV9BREoCAAAACiIzLzEvMjAyNCIIMy8xLzIwMjQAAAAAAwAAAAAAAAAEIkJQIgJCUAEAAAATIklRX0NMT1NFUFJJQ0VfQURKIhFJUV9DTE9TRVBSSUNFX0FESgIAAAALIjIvMjMvMjAyNCIJMi8yMy8yMDI0AAAAAAMAAAAAAAAABCJCUCICQlABAAAAEyJJUV9DTE9TRVBSSUNFX0FESiIRSVFfQ0xPU0VQUklDRV9BREoCAAAACyIyLzE2LzIwMjQiCTIvMTYvMjAyNAAAAAADAAAAAAAAAAQiQlAiAkJQAQAAABMiSVFfQ0xPU0VQUklDRV9BREoiEUlRX0NMT1NFUFJJQ0VfQURKAgAAAAoiMi85LzIwMjQiCDIvOS8yMDI0AAAAAAMAAAAAAAAABCJCUCICQlABAAAAEyJJUV9DTE9TRVBSSUNFX0FESiIRSVFfQ0xPU0VQUklDRV9BREoCAAAACiIyLzIvMjAyNCIIMi8yLzIwMjQAAAAAAwAAAAAAAAAEIkJQIgJCUAEAAAATIklRX0NMT1NFUFJJQ0VfQURKIhFJUV9DTE9TRVBSSUNFX0FESgIAAAALIjEvMjYvMjAyNCIJMS8yNi8yMDI0AAAAAAMAAAAAAAAABCJCUCICQlABAAAAEyJJUV9DTE9TRVBSSUNF</t>
  </si>
  <si>
    <t>X0FESiIRSVFfQ0xPU0VQUklDRV9BREoCAAAACyIxLzE5LzIwMjQiCTEvMTkvMjAyNAAAAAADAAAAAAAAAAQiQlAiAkJQAQAAABMiSVFfQ0xPU0VQUklDRV9BREoiEUlRX0NMT1NFUFJJQ0VfQURKAgAAAAsiMS8xMi8yMDI0IgkxLzEyLzIwMjQAAAAAAwAAAAAAAAAEIkJQIgJCUAEAAAATIklRX0NMT1NFUFJJQ0VfQURKIhFJUV9DTE9TRVBSSUNFX0FESgIAAAAKIjEvNS8yMDI0IggxLzUvMjAyNAAAAAADAAAAAAAAAAQiQlAiAkJQAQAAABMiSVFfQ0xPU0VQUklDRV9BREoiEUlRX0NMT1NFUFJJQ0VfQURKAgAAAAwiMTIvMjkvMjAyMyIKMTIvMjkvMjAyMwAAAAADAAAAAAAAAAQiQlAiAkJQAQAAABMiSVFfQ0xPU0VQUklDRV9BREoiEUlRX0NMT1NFUFJJQ0VfQURKAgAAAAwiMTIvMjIvMjAyMyIKMTIvMjIvMjAyMwAAAAADAAAAAAAAAAQiQlAiAkJQAQAAABMiSVFfQ0xPU0VQUklDRV9BREoiEUlRX0NMT1NFUFJJQ0VfQURKAgAAAAwiMTIvMTUvMjAyMyIKMTIvMTUvMjAyMwAAAAADAAAAAAAAAAQiQlAiAkJQAQAAABMiSVFfQ0xPU0VQUklDRV9BREoiEUlRX0NMT1NFUFJJQ0VfQURKAgAAAAsiMTIvOC8yMDIzIgkxMi84LzIwMjMAAAAAAwAAAAAAAAAEIkJQIgJCUAEAAAATIklRX0NMT1NFUFJJQ0VfQURKIhFJUV9DTE9TRVBSSUNFX0FESgIAAAALIjEyLzEvMjAyMyIJMTIvMS8yMDIzAAAAAAMAAAAAAAAA</t>
  </si>
  <si>
    <t>BCJCUCICQlABAAAAEyJJUV9DTE9TRVBSSUNFX0FESiIRSVFfQ0xPU0VQUklDRV9BREoCAAAADCIxMS8yNC8yMDIzIgoxMS8yNC8yMDIzAAAAAAMAAAAAAAAABCJCUCICQlABAAAAEyJJUV9DTE9TRVBSSUNFX0FESiIRSVFfQ0xPU0VQUklDRV9BREoCAAAADCIxMS8xNy8yMDIzIgoxMS8xNy8yMDIzAAAAAAMAAAAAAAAABCJCUCICQlABAAAAEyJJUV9DTE9TRVBSSUNFX0FESiIRSVFfQ0xPU0VQUklDRV9BREoCAAAADCIxMS8xMC8yMDIzIgoxMS8xMC8yMDIzAAAAAAMAAAAAAAAABCJCUCICQlABAAAAEyJJUV9DTE9TRVBSSUNFX0FESiIRSVFfQ0xPU0VQUklDRV9BREoCAAAACyIxMS8zLzIwMjMiCTExLzMvMjAyMwAAAAADAAAAAAAAAAQiQlAiAkJQAQAAABMiSVFfQ0xPU0VQUklDRV9BREoiEUlRX0NMT1NFUFJJQ0VfQURKAgAAAAwiMTAvMjcvMjAyMyIKMTAvMjcvMjAyMwAAAAADAAAAAAAAAAQiQlAiAkJQAQAAABMiSVFfQ0xPU0VQUklDRV9BREoiEUlRX0NMT1NFUFJJQ0VfQURKAgAAAAwiMTAvMjAvMjAyMyIKMTAvMjAvMjAyMwAAAAADAAAAAAAAAAQiQlAiAkJQAQAAABMiSVFfQ0xPU0VQUklDRV9BREoiEUlRX0NMT1NFUFJJQ0VfQURKAgAAAAwiMTAvMTMvMjAyMyIKMTAvMTMvMjAyMwAAAAADAAAAAAAAAAQiQlAiAkJQAQAAABMiSVFfQ0xPU0VQUklDRV9BREoiEUlRX0NMT1NFUFJJQ0VfQURKAgAA</t>
  </si>
  <si>
    <t>AAsiMTAvNi8yMDIzIgkxMC82LzIwMjMAAAAAAwAAAAAAAAAEIkJQIgJCUAEAAAATIklRX0NMT1NFUFJJQ0VfQURKIhFJUV9DTE9TRVBSSUNFX0FESgIAAAALIjkvMjkvMjAyMyIJOS8yOS8yMDIzAAAAAAMAAAAAAAAABCJCUCICQlABAAAAEyJJUV9DTE9TRVBSSUNFX0FESiIRSVFfQ0xPU0VQUklDRV9BREoCAAAACyI5LzIyLzIwMjMiCTkvMjIvMjAyMwAAAAADAAAAAAAAAAQiQlAiAkJQAQAAABMiSVFfQ0xPU0VQUklDRV9BREoiEUlRX0NMT1NFUFJJQ0VfQURKAgAAAAsiOS8xNS8yMDIzIgk5LzE1LzIwMjMAAAAAAwAAAAAAAAAEIkJQIgJCUAEAAAATIklRX0NMT1NFUFJJQ0VfQURKIhFJUV9DTE9TRVBSSUNFX0FESgIAAAAKIjkvOC8yMDIzIgg5LzgvMjAyMwAAAAADAAAAAAAAAAQiQlAiAkJQAQAAABMiSVFfQ0xPU0VQUklDRV9BREoiEUlRX0NMT1NFUFJJQ0VfQURKAgAAAAoiOS8xLzIwMjMiCDkvMS8yMDIzAAAAAAMAAAAAAAAABCJCUCICQlABAAAAEyJJUV9DTE9TRVBSSUNFX0FESiIRSVFfQ0xPU0VQUklDRV9BREoCAAAACyI4LzI1LzIwMjMiCTgvMjUvMjAyMwAAAAADAAAAAAAAAAQiQlAiAkJQAQAAABMiSVFfQ0xPU0VQUklDRV9BREoiEUlRX0NMT1NFUFJJQ0VfQURKAgAAAAsiOC8xOC8yMDIzIgk4LzE4LzIwMjMAAAAAAwAAAAAAAAAEIkJQIgJCUAEAAAATIklRX0NMT1NFUFJJQ0VfQURKIhFJ</t>
  </si>
  <si>
    <t>UV9DTE9TRVBSSUNFX0FESgIAAAALIjgvMTEvMjAyMyIJOC8xMS8yMDIzAAAAAAMAAAAAAAAABCJCUCICQlABAAAAEyJJUV9DTE9TRVBSSUNFX0FESiIRSVFfQ0xPU0VQUklDRV9BREoCAAAACiI4LzQvMjAyMyIIOC80LzIwMjMAAAAAAwAAAAAAAAAEIkJQIgJCUAEAAAATIklRX0NMT1NFUFJJQ0VfQURKIhFJUV9DTE9TRVBSSUNFX0FESgIAAAALIjcvMjgvMjAyMyIJNy8yOC8yMDIzAAAAAAMAAAAAAAAABCJCUCICQlABAAAAEyJJUV9DTE9TRVBSSUNFX0FESiIRSVFfQ0xPU0VQUklDRV9BREoCAAAACyI3LzIxLzIwMjMiCTcvMjEvMjAyMwAAAAADAAAAAAAAAAQiQlAiAkJQAQAAABMiSVFfQ0xPU0VQUklDRV9BREoiEUlRX0NMT1NFUFJJQ0VfQURKAgAAAAsiNy8xNC8yMDIzIgk3LzE0LzIwMjMAAAAAAwAAAAAAAAAEIkJQIgJCUAEAAAATIklRX0NMT1NFUFJJQ0VfQURKIhFJUV9DTE9TRVBSSUNFX0FESgIAAAAKIjcvNy8yMDIzIgg3LzcvMjAyMwAAAAADAAAAAAAAAAQiQlAiAkJQAQAAABMiSVFfQ0xPU0VQUklDRV9BREoiEUlRX0NMT1NFUFJJQ0VfQURKAgAAAAsiNi8zMC8yMDIzIgk2LzMwLzIwMjMAAAAAAwAAAAAAAAAEIkJQIgJCUAEAAAATIklRX0NMT1NFUFJJQ0VfQURKIhFJUV9DTE9TRVBSSUNFX0FESgIAAAALIjYvMjMvMjAyMyIJNi8yMy8yMDIzAAAAAAMAAAAAAAAABCJCUCICQlABAAAAEyJJ</t>
  </si>
  <si>
    <t>UV9DTE9TRVBSSUNFX0FESiIRSVFfQ0xPU0VQUklDRV9BREoCAAAACyI2LzE2LzIwMjMiCTYvMTYvMjAyMwAAAAADAAAAAAAAAAQiQlAiAkJQAQAAABMiSVFfQ0xPU0VQUklDRV9BREoiEUlRX0NMT1NFUFJJQ0VfQURKAgAAAAoiNi85LzIwMjMiCDYvOS8yMDIzAAAAAAMAAAAAAAAABCJCUCICQlABAAAAEyJJUV9DTE9TRVBSSUNFX0FESiIRSVFfQ0xPU0VQUklDRV9BREoCAAAACiI2LzIvMjAyMyIINi8yLzIwMjMAAAAAAwAAAAAAAAAEIkJQIgJCUAEAAAATIklRX0NMT1NFUFJJQ0VfQURKIhFJUV9DTE9TRVBSSUNFX0FESgIAAAALIjUvMjYvMjAyMyIJNS8yNi8yMDIzAAAAAAMAAAAAAAAABCJCUCICQlABAAAAEyJJUV9DTE9TRVBSSUNFX0FESiIRSVFfQ0xPU0VQUklDRV9BREoCAAAACyI1LzE5LzIwMjMiCTUvMTkvMjAyMwAAAAADAAAAAAAAAAQiQlAiAkJQAQAAABMiSVFfQ0xPU0VQUklDRV9BREoiEUlRX0NMT1NFUFJJQ0VfQURKAgAAAAsiNS8xMi8yMDIzIgk1LzEyLzIwMjMAAAAAAwAAAAAAAAAEIkJQIgJCUAEAAAATIklRX0NMT1NFUFJJQ0VfQURKIhFJUV9DTE9TRVBSSUNFX0FESgIAAAAKIjUvNS8yMDIzIgg1LzUvMjAyMwAAAAADAAAAAAAAAAQiQlAiAkJQAQAAABMiSVFfQ0xPU0VQUklDRV9BREoiEUlRX0NMT1NFUFJJQ0VfQURKAgAAAAsiNC8yOC8yMDIzIgk0LzI4LzIwMjMAAAAAAwAAAAAA</t>
  </si>
  <si>
    <t>AAAEIkJQIgJCUAEAAAATIklRX0NMT1NFUFJJQ0VfQURKIhFJUV9DTE9TRVBSSUNFX0FESgIAAAALIjQvMjEvMjAyMyIJNC8yMS8yMDIzAAAAAAMAAAAAAAAABCJCUCICQlABAAAAEyJJUV9DTE9TRVBSSUNFX0FESiIRSVFfQ0xPU0VQUklDRV9BREoCAAAACyI0LzE0LzIwMjMiCTQvMTQvMjAyMwAAAAADAAAAAAAAAAQiQlAiAkJQAQAAABMiSVFfQ0xPU0VQUklDRV9BREoiEUlRX0NMT1NFUFJJQ0VfQURKAgAAAAoiNC82LzIwMjMiCDQvNi8yMDIzAAAAAAMAAAAAAAAABCJCUCICQlABAAAAEyJJUV9DTE9TRVBSSUNFX0FESiIRSVFfQ0xPU0VQUklDRV9BREoCAAAACyIzLzMxLzIwMjMiCTMvMzEvMjAyMwAAAAADAAAAAAAAAAQiQlAiAkJQAQAAABMiSVFfQ0xPU0VQUklDRV9BREoiEUlRX0NMT1NFUFJJQ0VfQURKAgAAAAsiMy8yNC8yMDIzIgkzLzI0LzIwMjMAAAAAAwAAAAAAAAAEIkJQIgJCUAEAAAATIklRX0NMT1NFUFJJQ0VfQURKIhFJUV9DTE9TRVBSSUNFX0FESgIAAAALIjMvMTcvMjAyMyIJMy8xNy8yMDIzAAAAAAMAAAAAAAAABCJCUCICQlABAAAAEyJJUV9DTE9TRVBSSUNFX0FESiIRSVFfQ0xPU0VQUklDRV9BREoCAAAACyIzLzEwLzIwMjMiCTMvMTAvMjAyMwAAAAADAAAAAAAAAAQiQlAiAkJQAQAAABMiSVFfQ0xPU0VQUklDRV9BREoiEUlRX0NMT1NFUFJJQ0VfQURKAgAAAAoiMy8zLzIwMjMi</t>
  </si>
  <si>
    <t>CDMvMy8yMDIzAAAAAAMAAAAAAAAABCJCUCICQlABAAAAEyJJUV9DTE9TRVBSSUNFX0FESiIRSVFfQ0xPU0VQUklDRV9BREoCAAAACyIyLzI0LzIwMjMiCTIvMjQvMjAyMwAAAAADAAAAAAAAAAQiQlAiAkJQAQAAABMiSVFfQ0xPU0VQUklDRV9BREoiEUlRX0NMT1NFUFJJQ0VfQURKAgAAAAsiMi8xNy8yMDIzIgkyLzE3LzIwMjMAAAAAAwAAAAAAAAAEIkJQIgJCUAEAAAATIklRX0NMT1NFUFJJQ0VfQURKIhFJUV9DTE9TRVBSSUNFX0FESgIAAAALIjIvMTAvMjAyMyIJMi8xMC8yMDIzAAAAAAMAAAAAAAAABCJCUCICQlABAAAAEyJJUV9DTE9TRVBSSUNFX0FESiIRSVFfQ0xPU0VQUklDRV9BREoCAAAACiIyLzMvMjAyMyIIMi8zLzIwMjMAAAAAAwAAAAAAAAAEIkJQIgJCUAEAAAATIklRX0NMT1NFUFJJQ0VfQURKIhFJUV9DTE9TRVBSSUNFX0FESgIAAAALIjEvMjcvMjAyMyIJMS8yNy8yMDIzAAAAAAMAAAAAAAAABCJCUCICQlABAAAAEyJJUV9DTE9TRVBSSUNFX0FESiIRSVFfQ0xPU0VQUklDRV9BREoCAAAACyIxLzIwLzIwMjMiCTEvMjAvMjAyMwAAAAADAAAAAAAAAAQiQlAiAkJQAQAAABMiSVFfQ0xPU0VQUklDRV9BREoiEUlRX0NMT1NFUFJJQ0VfQURKAgAAAAsiMS8xMy8yMDIzIgkxLzEzLzIwMjMAAAAAAwAAAAAAAAAEIkJQIgJCUAEAAAATIklRX0NMT1NFUFJJQ0VfQURKIhFJUV9DTE9TRVBSSUNF</t>
  </si>
  <si>
    <t>X0FESgIAAAAKIjEvNi8yMDIzIggxLzYvMjAyMwAAAAADAAAAAAAAAAQiQlAiAkJQAQAAABMiSVFfQ0xPU0VQUklDRV9BREoiEUlRX0NMT1NFUFJJQ0VfQURKAgAAAAwiMTIvMzAvMjAyMiIKMTIvMzAvMjAyMgAAAAADAAAAAAAAAAQiQlAiAkJQAQAAABMiSVFfQ0xPU0VQUklDRV9BREoiEUlRX0NMT1NFUFJJQ0VfQURKAgAAAAwiMTIvMjMvMjAyMiIKMTIvMjMvMjAyMgAAAAADAAAAAAAAAAQiQlAiAkJQAQAAABMiSVFfQ0xPU0VQUklDRV9BREoiEUlRX0NMT1NFUFJJQ0VfQURKAgAAAAwiMTIvMTYvMjAyMiIKMTIvMTYvMjAyMgAAAAADAAAAAAAAAAQiQlAiAkJQAQAAABMiSVFfQ0xPU0VQUklDRV9BREoiEUlRX0NMT1NFUFJJQ0VfQURKAgAAAAsiMTIvOS8yMDIyIgkxMi85LzIwMjIAAAAAAwAAAAAAAAAEIkJQIgJCUAEAAAATIklRX0NMT1NFUFJJQ0VfQURKIhFJUV9DTE9TRVBSSUNFX0FESgIAAAALIjEyLzIvMjAyMiIJMTIvMi8yMDIyAAAAAAMAAAAAAAAABCJCUCICQlABAAAAEyJJUV9DTE9TRVBSSUNFX0FESiIRSVFfQ0xPU0VQUklDRV9BREoCAAAADCIxMS8yNS8yMDIyIgoxMS8yNS8yMDIyAAAAAAMAAAAAAAAABCJCUCICQlABAAAAEyJJUV9DTE9TRVBSSUNFX0FESiIRSVFfQ0xPU0VQUklDRV9BREoCAAAADCIxMS8xOC8yMDIyIgoxMS8xOC8yMDIyAAAAAAMAAAAAAAAABCJCUCICQlABAAAAEyJJ</t>
  </si>
  <si>
    <t>UV9DTE9TRVBSSUNFX0FESiIRSVFfQ0xPU0VQUklDRV9BREoCAAAADCIxMS8xMS8yMDIyIgoxMS8xMS8yMDIyAAAAAAMAAAAAAAAABCJCUCICQlABAAAAEyJJUV9DTE9TRVBSSUNFX0FESiIRSVFfQ0xPU0VQUklDRV9BREoCAAAACyIxMS80LzIwMjIiCTExLzQvMjAyMgAAAAADAAAAAAAAAAQiQlAiAkJQAQAAABMiSVFfQ0xPU0VQUklDRV9BREoiEUlRX0NMT1NFUFJJQ0VfQURKAgAAAAwiMTAvMjgvMjAyMiIKMTAvMjgvMjAyMgAAAAADAAAAAAAAAAQiQlAiAkJQAQAAABMiSVFfQ0xPU0VQUklDRV9BREoiEUlRX0NMT1NFUFJJQ0VfQURKAgAAAAwiMTAvMjEvMjAyMiIKMTAvMjEvMjAyMgAAAAADAAAAAAAAAAQiQlAiAkJQAQAAABMiSVFfQ0xPU0VQUklDRV9BREoiEUlRX0NMT1NFUFJJQ0VfQURKAgAAAAwiMTAvMTQvMjAyMiIKMTAvMTQvMjAyMgAAAAADAAAAAAAAAAQiQlAiAkJQAQAAABMiSVFfQ0xPU0VQUklDRV9BREoiEUlRX0NMT1NFUFJJQ0VfQURKAgAAAAsiMTAvNy8yMDIyIgkxMC83LzIwMjIAAAAAAwAAAAAAAAAEIkJQIgJCUAEAAAATIklRX0NMT1NFUFJJQ0VfQURKIhFJUV9DTE9TRVBSSUNFX0FESgIAAAALIjkvMzAvMjAyMiIJOS8zMC8yMDIyAAAAAAMAAAAAAAAABCJCUCICQlABAAAAEyJJUV9DTE9TRVBSSUNFX0FESiIRSVFfQ0xPU0VQUklDRV9BREoCAAAACyI5LzIzLzIwMjIiCTkvMjMv</t>
  </si>
  <si>
    <t>MjAyMgAAAAADAAAAAAAAAAQiQlAiAkJQAQAAABMiSVFfQ0xPU0VQUklDRV9BREoiEUlRX0NMT1NFUFJJQ0VfQURKAgAAAAsiOS8xNi8yMDIyIgk5LzE2LzIwMjIAAAAAAwAAAAAAAAAEIkJQIgJCUAEAAAATIklRX0NMT1NFUFJJQ0VfQURKIhFJUV9DTE9TRVBSSUNFX0FESgIAAAAKIjkvOS8yMDIyIgg5LzkvMjAyMgAAAAADAAAAAAAAAAQiQlAiAkJQAQAAABMiSVFfQ0xPU0VQUklDRV9BREoiEUlRX0NMT1NFUFJJQ0VfQURKAgAAAAoiOS8yLzIwMjIiCDkvMi8yMDIyAAAAAAMAAAAAAAAABCJCUCICQlABAAAAEyJJUV9DTE9TRVBSSUNFX0FESiIRSVFfQ0xPU0VQUklDRV9BREoCAAAACyI4LzI2LzIwMjIiCTgvMjYvMjAyMgAAAAADAAAAAAAAAAQiQlAiAkJQAQAAABMiSVFfQ0xPU0VQUklDRV9BREoiEUlRX0NMT1NFUFJJQ0VfQURKAgAAAAsiOC8xOS8yMDIyIgk4LzE5LzIwMjIAAAAAAwAAAAAAAAAEIkJQIgJCUAEAAAATIklRX0NMT1NFUFJJQ0VfQURKIhFJUV9DTE9TRVBSSUNFX0FESgIAAAALIjgvMTIvMjAyMiIJOC8xMi8yMDIyAAAAAAMAAAAAAAAABCJCUCICQlABAAAAEyJJUV9DTE9TRVBSSUNFX0FESiIRSVFfQ0xPU0VQUklDRV9BREoCAAAACiI4LzUvMjAyMiIIOC81LzIwMjIAAAAAAwAAAAAAAAAEIkJQIgJCUAEAAAATIklRX0NMT1NFUFJJQ0VfQURKIhFJUV9DTE9TRVBSSUNFX0FESgIAAAAL</t>
  </si>
  <si>
    <t>IjcvMjkvMjAyMiIJNy8yOS8yMDIyAAAAAAMAAAAAAAAABCJCUCICQlABAAAAEyJJUV9DTE9TRVBSSUNFX0FESiIRSVFfQ0xPU0VQUklDRV9BREoCAAAACyI3LzIyLzIwMjIiCTcvMjIvMjAyMgAAAAADAAAAAAAAAAQiQlAiAkJQAQAAABMiSVFfQ0xPU0VQUklDRV9BREoiEUlRX0NMT1NFUFJJQ0VfQURKAgAAAAsiNy8xNS8yMDIyIgk3LzE1LzIwMjIAAAAAAwAAAAAAAAAEIkJQIgJCUAEAAAATIklRX0NMT1NFUFJJQ0VfQURKIhFJUV9DTE9TRVBSSUNFX0FESgIAAAAKIjcvOC8yMDIyIgg3LzgvMjAyMgAAAAADAAAAAAAAAAQiQlAiAkJQAQAAABMiSVFfQ0xPU0VQUklDRV9BREoiEUlRX0NMT1NFUFJJQ0VfQURKAgAAAAoiNy8xLzIwMjIiCDcvMS8yMDIyAAAAAAMAAAAAAAAABCJCUCICQlABAAAAEyJJUV9DTE9TRVBSSUNFX0FESiIRSVFfQ0xPU0VQUklDRV9BREoCAAAACyI2LzI0LzIwMjIiCTYvMjQvMjAyMgAAAAADAAAAAAAAAAQiQlAiAkJQAQAAABMiSVFfQ0xPU0VQUklDRV9BREoiEUlRX0NMT1NFUFJJQ0VfQURKAgAAAAsiNi8xNy8yMDIyIgk2LzE3LzIwMjIAAAAAAwAAAAAAAAAEIkJQIgJCUAEAAAATIklRX0NMT1NFUFJJQ0VfQURKIhFJUV9DTE9TRVBSSUNFX0FESgIAAAALIjYvMTAvMjAyMiIJNi8xMC8yMDIyAAAAAAMAAAAAAAAABCJCUCICQlABAAAAEyJJUV9DTE9TRVBSSUNFX0FESiIRSVFf</t>
  </si>
  <si>
    <t>Q0xPU0VQUklDRV9BREoCAAAACiI2LzMvMjAyMiIINi8zLzIwMjIAAAAAAwAAAAAAAAAEIkJQIgJCUAEAAAATIklRX0NMT1NFUFJJQ0VfQURKIhFJUV9DTE9TRVBSSUNFX0FESgIAAAALIjUvMjcvMjAyMiIJNS8yNy8yMDIyAAAAAAMAAAAAAAAABCJCUCICQlABAAAAEyJJUV9DTE9TRVBSSUNFX0FESiIRSVFfQ0xPU0VQUklDRV9BREoCAAAACyI1LzIwLzIwMjIiCTUvMjAvMjAyMgAAAAADAAAAAAAAAAQiQlAiAkJQAQAAABMiSVFfQ0xPU0VQUklDRV9BREoiEUlRX0NMT1NFUFJJQ0VfQURKAgAAAAsiNS8xMy8yMDIyIgk1LzEzLzIwMjIAAAAAAwAAAAAAAAAEIkJQIgJCUAEAAAATIklRX0NMT1NFUFJJQ0VfQURKIhFJUV9DTE9TRVBSSUNFX0FESgIAAAAKIjUvNi8yMDIyIgg1LzYvMjAyMgAAAAADAAAAAAAAAAQiQlAiAkJQAQAAABMiSVFfQ0xPU0VQUklDRV9BREoiEUlRX0NMT1NFUFJJQ0VfQURKAgAAAAsiNC8yOS8yMDIyIgk0LzI5LzIwMjIAAAAAAwAAAAAAAAAEIkJQIgJCUAEAAAATIklRX0NMT1NFUFJJQ0VfQURKIhFJUV9DTE9TRVBSSUNFX0FESgIAAAALIjQvMjIvMjAyMiIJNC8yMi8yMDIyAAAAAAMAAAAAAAAABCJCUCICQlABAAAAEyJJUV9DTE9TRVBSSUNFX0FESiIRSVFfQ0xPU0VQUklDRV9BREoCAAAACyI0LzE0LzIwMjIiCTQvMTQvMjAyMgAAAAADAAAAAAAAAAQiQlAiAkJQAQAAABMiSVFf</t>
  </si>
  <si>
    <t>Q0xPU0VQUklDRV9BREoiEUlRX0NMT1NFUFJJQ0VfQURKAgAAAAoiNC84LzIwMjIiCDQvOC8yMDIyAAAAAAMAAAAAAAAABCJCUCICQlABAAAAEyJJUV9DTE9TRVBSSUNFX0FESiIRSVFfQ0xPU0VQUklDRV9BREoCAAAACiI0LzEvMjAyMiIINC8xLzIwMjIAAAAAAwAAAAAAAAAEIkJQIgJCUAEAAAATIklRX0NMT1NFUFJJQ0VfQURKIhFJUV9DTE9TRVBSSUNFX0FESgIAAAALIjMvMjUvMjAyMiIJMy8yNS8yMDIyAAAAAAMAAAAAAAAABCJCUCICQlABAAAAEyJJUV9DTE9TRVBSSUNFX0FESiIRSVFfQ0xPU0VQUklDRV9BREoCAAAACyIzLzE4LzIwMjIiCTMvMTgvMjAyMgAAAAADAAAAAAAAAAQiQlAiAkJQAQAAABMiSVFfQ0xPU0VQUklDRV9BREoiEUlRX0NMT1NFUFJJQ0VfQURKAgAAAAsiMy8xMS8yMDIyIgkzLzExLzIwMjIAAAAAAwAAAAAAAAAEIkJQIgJCUAEAAAATIklRX0NMT1NFUFJJQ0VfQURKIhFJUV9DTE9TRVBSSUNFX0FESgIAAAAKIjMvNC8yMDIyIggzLzQvMjAyMgAAAAADAAAAAAAAAAQiQlAiAkJQAQAAABMiSVFfQ0xPU0VQUklDRV9BREoiEUlRX0NMT1NFUFJJQ0VfQURKAgAAAAsiMi8yNS8yMDIyIgkyLzI1LzIwMjIAAAAAAwAAAAAAAAAEIkJQIgJCUAEAAAATIklRX0NMT1NFUFJJQ0VfQURKIhFJUV9DTE9TRVBSSUNFX0FESgIAAAALIjIvMTgvMjAyMiIJMi8xOC8yMDIyAAAAAAMAAAAAAAAA</t>
  </si>
  <si>
    <t>BCJCUCICQlABAAAAEyJJUV9DTE9TRVBSSUNFX0FESiIRSVFfQ0xPU0VQUklDRV9BREoCAAAACyIyLzExLzIwMjIiCTIvMTEvMjAyMgAAAAADAAAAAAAAAAQiQlAiAkJQAQAAABMiSVFfQ0xPU0VQUklDRV9BREoiEUlRX0NMT1NFUFJJQ0VfQURKAgAAAAoiMi80LzIwMjIiCDIvNC8yMDIyAAAAAAMAAAAAAAAABCJCUCICQlABAAAAEyJJUV9DTE9TRVBSSUNFX0FESiIRSVFfQ0xPU0VQUklDRV9BREoCAAAACyIxLzI4LzIwMjIiCTEvMjgvMjAyMgAAAAADAAAAAAAAAAQiQlAiAkJQAQAAABMiSVFfQ0xPU0VQUklDRV9BREoiEUlRX0NMT1NFUFJJQ0VfQURKAgAAAAsiMS8yMS8yMDIyIgkxLzIxLzIwMjIAAAAAAwAAAAAAAAAEIkJQIgJCUAEAAAATIklRX0NMT1NFUFJJQ0VfQURKIhFJUV9DTE9TRVBSSUNFX0FESgIAAAALIjEvMTQvMjAyMiIJMS8xNC8yMDIyAAAAAAMAAAAAAAAABCJCUCICQlABAAAAEyJJUV9DTE9TRVBSSUNFX0FESiIRSVFfQ0xPU0VQUklDRV9BREoCAAAACiIxLzcvMjAyMiIIMS83LzIwMjIAAAAAAwAAAAAAAAAEIkJQIgJCUAEAAAATIklRX0NMT1NFUFJJQ0VfQURKIhFJUV9DTE9TRVBSSUNFX0FESgIAAAAMIjEyLzMxLzIwMjEiCjEyLzMxLzIwMjEAAAAAAwAAAAAAAAAEIkJQIgJCUAEAAAATIklRX0NMT1NFUFJJQ0VfQURKIhFJUV9DTE9TRVBSSUNFX0FESgIAAAAMIjEyLzIzLzIwMjEi</t>
  </si>
  <si>
    <t>CjEyLzIzLzIwMjEAAAAAAwAAAAAAAAAEIkJQIgJCUAEAAAATIklRX0NMT1NFUFJJQ0VfQURKIhFJUV9DTE9TRVBSSUNFX0FESgIAAAAMIjEyLzE3LzIwMjEiCjEyLzE3LzIwMjEAAAAAAwAAAAAAAAAEIkJQIgJCUAEAAAATIklRX0NMT1NFUFJJQ0VfQURKIhFJUV9DTE9TRVBSSUNFX0FESgIAAAAMIjEyLzEwLzIwMjEiCjEyLzEwLzIwMjEAAAAAAwAAAAAAAAAEIkJQIgJCUAEAAAATIklRX0NMT1NFUFJJQ0VfQURKIhFJUV9DTE9TRVBSSUNFX0FESgIAAAALIjEyLzMvMjAyMSIJMTIvMy8yMDIxAAAAAAMAAAAAAAAABCJCUCICQlABAAAAEyJJUV9DTE9TRVBSSUNFX0FESiIRSVFfQ0xPU0VQUklDRV9BREoCAAAADCIxMS8yNi8yMDIxIgoxMS8yNi8yMDIxAAAAAAMAAAAAAAAABCJCUCICQlABAAAAEyJJUV9DTE9TRVBSSUNFX0FESiIRSVFfQ0xPU0VQUklDRV9BREoCAAAADCIxMS8xOS8yMDIxIgoxMS8xOS8yMDIxAAAAAAMAAAAAAAAABCJCUCICQlABAAAAEyJJUV9DTE9TRVBSSUNFX0FESiIRSVFfQ0xPU0VQUklDRV9BREoCAAAADCIxMS8xMi8yMDIxIgoxMS8xMi8yMDIxAAAAAAMAAAAAAAAABCJCUCICQlABAAAAEyJJUV9DTE9TRVBSSUNFX0FESiIRSVFfQ0xPU0VQUklDRV9BREoCAAAACyIxMS81LzIwMjEiCTExLzUvMjAyMQAAAAADAAAAAAAAAAQiQlAiAkJQAQAAABMiSVFfQ0xPU0VQUklDRV9BREoi</t>
  </si>
  <si>
    <t>EUlRX0NMT1NFUFJJQ0VfQURKAgAAAAwiMTAvMjkvMjAyMSIKMTAvMjkvMjAyMQAAAAADAAAAAAAAAAQiQlAiAkJQAQAAABMiSVFfQ0xPU0VQUklDRV9BREoiEUlRX0NMT1NFUFJJQ0VfQURKAgAAAAwiMTAvMjIvMjAyMSIKMTAvMjIvMjAyMQAAAAADAAAAAAAAAAQiQlAiAkJQAQAAABMiSVFfQ0xPU0VQUklDRV9BREoiEUlRX0NMT1NFUFJJQ0VfQURKAgAAAAwiMTAvMTUvMjAyMSIKMTAvMTUvMjAyMQAAAAADAAAAAAAAAAQiQlAiAkJQAQAAABMiSVFfQ0xPU0VQUklDRV9BREoiEUlRX0NMT1NFUFJJQ0VfQURKAgAAAAsiMTAvOC8yMDIxIgkxMC84LzIwMjEAAAAAAwAAAAAAAAAEIkJQIgJCUAEAAAATIklRX0NMT1NFUFJJQ0VfQURKIhFJUV9DTE9TRVBSSUNFX0FESgIAAAALIjEwLzEvMjAyMSIJMTAvMS8yMDIxAAAAAAMAAAAAAAAABCJCUCICQlABAAAAEyJJUV9DTE9TRVBSSUNFX0FESiIRSVFfQ0xPU0VQUklDRV9BREoCAAAACyI5LzI0LzIwMjEiCTkvMjQvMjAyMQAAAAADAAAAAAAAAAQiQlAiAkJQAQAAABMiSVFfQ0xPU0VQUklDRV9BREoiEUlRX0NMT1NFUFJJQ0VfQURKAgAAAAsiOS8xNy8yMDIxIgk5LzE3LzIwMjEAAAAAAwAAAAAAAAAEIkJQIgJCUAEAAAATIklRX0NMT1NFUFJJQ0VfQURKIhFJUV9DTE9TRVBSSUNFX0FESgIAAAALIjkvMTAvMjAyMSIJOS8xMC8yMDIxAAAAAAMAAAAAAAAABCJC</t>
  </si>
  <si>
    <t>UCICQlABAAAAEyJJUV9DTE9TRVBSSUNFX0FESiIRSVFfQ0xPU0VQUklDRV9BREoCAAAACiI5LzMvMjAyMSIIOS8zLzIwMjEAAAAAAwAAAAAAAAAEIkJQIgJCUAEAAAATIklRX0NMT1NFUFJJQ0VfQURKIhFJUV9DTE9TRVBSSUNFX0FESgIAAAALIjgvMjcvMjAyMSIJOC8yNy8yMDIxAAAAAAMAAAAAAAAABCJCUCICQlABAAAAEyJJUV9DTE9TRVBSSUNFX0FESiIRSVFfQ0xPU0VQUklDRV9BREoCAAAACyI4LzIwLzIwMjEiCTgvMjAvMjAyMQAAAAADAAAAAAAAAAQiQlAiAkJQAQAAABMiSVFfQ0xPU0VQUklDRV9BREoiEUlRX0NMT1NFUFJJQ0VfQURKAgAAAAsiOC8xMy8yMDIxIgk4LzEzLzIwMjEAAAAAAwAAAAAAAAAEIkJQIgJCUAEAAAATIklRX0NMT1NFUFJJQ0VfQURKIhFJUV9DTE9TRVBSSUNFX0FESgIAAAAKIjgvNi8yMDIxIgg4LzYvMjAyMQAAAAADAAAAAAAAAAQiQlAiAkJQAQAAABMiSVFfQ0xPU0VQUklDRV9BREoiEUlRX0NMT1NFUFJJQ0VfQURKAgAAAAsiNy8zMC8yMDIxIgk3LzMwLzIwMjEAAAAAAwAAAAAAAAAEIkJQIgJCUAEAAAATIklRX0NMT1NFUFJJQ0VfQURKIhFJUV9DTE9TRVBSSUNFX0FESgIAAAALIjcvMjMvMjAyMSIJNy8yMy8yMDIxAAAAAAMAAAAAAAAABCJCUCICQlABAAAAEyJJUV9DTE9TRVBSSUNFX0FESiIRSVFfQ0xPU0VQUklDRV9BREoCAAAACyI3LzE2LzIwMjEiCTcvMTYv</t>
  </si>
  <si>
    <t>MjAyMQAAAAADAAAAAAAAAAQiQlAiAkJQAQAAABMiSVFfQ0xPU0VQUklDRV9BREoiEUlRX0NMT1NFUFJJQ0VfQURKAgAAAAoiNy85LzIwMjEiCDcvOS8yMDIxAAAAAAMAAAAAAAAABCJCUCICQlABAAAAEyJJUV9DTE9TRVBSSUNFX0FESiIRSVFfQ0xPU0VQUklDRV9BREoCAAAACiI3LzIvMjAyMSIINy8yLzIwMjEAAAAAAwAAAAAAAAAEIkJQIgJCUAEAAAATIklRX0NMT1NFUFJJQ0VfQURKIhFJUV9DTE9TRVBSSUNFX0FESgIAAAALIjYvMjUvMjAyMSIJNi8yNS8yMDIxAAAAAAMAAAAAAAAABCJCUCICQlABAAAAEyJJUV9DTE9TRVBSSUNFX0FESiIRSVFfQ0xPU0VQUklDRV9BREoCAAAACyI2LzE4LzIwMjEiCTYvMTgvMjAyMQAAAAADAAAAAAAAAAQiQlAiAkJQAQAAABMiSVFfQ0xPU0VQUklDRV9BREoiEUlRX0NMT1NFUFJJQ0VfQURKAgAAAAsiNi8xMS8yMDIxIgk2LzExLzIwMjEAAAAAAwAAAAAAAAAEIkJQIgJCUAEAAAATIklRX0NMT1NFUFJJQ0VfQURKIhFJUV9DTE9TRVBSSUNFX0FESgIAAAAKIjYvNC8yMDIxIgg2LzQvMjAyMQAAAAADAAAAAAAAAAQiQlAiAkJQAQAAABMiSVFfQ0xPU0VQUklDRV9BREoiEUlRX0NMT1NFUFJJQ0VfQURKAgAAAAsiNS8yOC8yMDIxIgk1LzI4LzIwMjEAAAAAAwAAAAAAAAAEIkJQIgJCUAEAAAATIklRX0NMT1NFUFJJQ0VfQURKIhFJUV9DTE9TRVBSSUNFX0FESgIAAAAL</t>
  </si>
  <si>
    <t>IjUvMjEvMjAyMSIJNS8yMS8yMDIxAAAAAAMAAAAAAAAABCJCUCICQlABAAAAEyJJUV9DTE9TRVBSSUNFX0FESiIRSVFfQ0xPU0VQUklDRV9BREoCAAAACyI1LzE0LzIwMjEiCTUvMTQvMjAyMQAAAAADAAAAAAAAAAQiQlAiAkJQAQAAABMiSVFfQ0xPU0VQUklDRV9BREoiEUlRX0NMT1NFUFJJQ0VfQURKAgAAAAoiNS83LzIwMjEiCDUvNy8yMDIxAAAAAAMAAAAAAAAABCJCUCICQlABAAAAEyJJUV9DTE9TRVBSSUNFX0FESiIRSVFfQ0xPU0VQUklDRV9BREoCAAAACyI0LzMwLzIwMjEiCTQvMzAvMjAyMQAAAAADAAAAAAAAAAQiQlAiAkJQAQAAABMiSVFfQ0xPU0VQUklDRV9BREoiEUlRX0NMT1NFUFJJQ0VfQURKAgAAAAsiNC8yMy8yMDIxIgk0LzIzLzIwMjEAAAAAAwAAAAAAAAAEIkJQIgJCUAEAAAATIklRX0NMT1NFUFJJQ0VfQURKIhFJUV9DTE9TRVBSSUNFX0FESgIAAAALIjQvMTYvMjAyMSIJNC8xNi8yMDIxAAAAAAMAAAAAAAAABCJCUCICQlABAAAAEyJJUV9DTE9TRVBSSUNFX0FESiIRSVFfQ0xPU0VQUklDRV9BREoCAAAACiI0LzkvMjAyMSIINC85LzIwMjEAAAAAAwAAAAAAAAAEIkJQIgJCUAEAAAATIklRX0NMT1NFUFJJQ0VfQURKIhFJUV9DTE9TRVBSSUNFX0FESgIAAAAKIjQvMS8yMDIxIgg0LzEvMjAyMQAAAAADAAAAAAAAAAQiQlAiAkJQAQAAABMiSVFfQ0xPU0VQUklDRV9BREoiEUlRX0NM</t>
  </si>
  <si>
    <t>T1NFUFJJQ0VfQURKAgAAAAsiMy8yNi8yMDIxIgkzLzI2LzIwMjEAAAAAAwAAAAAAAAAEIkJQIgJCUAEAAAATIklRX0NMT1NFUFJJQ0VfQURKIhFJUV9DTE9TRVBSSUNFX0FESgIAAAALIjMvMTkvMjAyMSIJMy8xOS8yMDIxAAAAAAMAAAAAAAAABCJCUCICQlABAAAAEyJJUV9DTE9TRVBSSUNFX0FESiIRSVFfQ0xPU0VQUklDRV9BREoCAAAACyIzLzEyLzIwMjEiCTMvMTIvMjAyMQAAAAADAAAAAAAAAAQiQlAiAkJQAQAAABMiSVFfQ0xPU0VQUklDRV9BREoiEUlRX0NMT1NFUFJJQ0VfQURKAgAAAAoiMy81LzIwMjEiCDMvNS8yMDIxAAAAAAMAAAAAAAAABCJCUCICQlABAAAAEyJJUV9DTE9TRVBSSUNFX0FESiIRSVFfQ0xPU0VQUklDRV9BREoCAAAACyIyLzI2LzIwMjEiCTIvMjYvMjAyMQAAAAADAAAAAAAAAAQiQlAiAkJQAQAAABMiSVFfQ0xPU0VQUklDRV9BREoiEUlRX0NMT1NFUFJJQ0VfQURKAgAAAAsiMi8xOS8yMDIxIgkyLzE5LzIwMjEAAAAAAwAAAAAAAAAEIkJQIgJCUAEAAAATIklRX0NMT1NFUFJJQ0VfQURKIhFJUV9DTE9TRVBSSUNFX0FESgIAAAALIjIvMTIvMjAyMSIJMi8xMi8yMDIxAAAAAAMAAAAAAAAABCJCUCICQlABAAAAEyJJUV9DTE9TRVBSSUNFX0FESiIRSVFfQ0xPU0VQUklDRV9BREoCAAAACiIyLzUvMjAyMSIIMi81LzIwMjEAAAAAAwAAAAAAAAAEIkJQIgJCUAEAAAATIklRX0NM</t>
  </si>
  <si>
    <t>T1NFUFJJQ0VfQURKIhFJUV9DTE9TRVBSSUNFX0FESgIAAAALIjEvMjkvMjAyMSIJMS8yOS8yMDIxAAAAAAMAAAAAAAAABCJCUCICQlABAAAAEyJJUV9DTE9TRVBSSUNFX0FESiIRSVFfQ0xPU0VQUklDRV9BREoCAAAACyIxLzIyLzIwMjEiCTEvMjIvMjAyMQAAAAADAAAAAAAAAAQiQlAiAkJQAQAAABMiSVFfQ0xPU0VQUklDRV9BREoiEUlRX0NMT1NFUFJJQ0VfQURKAgAAAAsiMS8xNS8yMDIxIgkxLzE1LzIwMjEAAAAAAwAAAAAAAAAEIkJQIgJCUAEAAAATIklRX0NMT1NFUFJJQ0VfQURKIhFJUV9DTE9TRVBSSUNFX0FESgIAAAAKIjEvOC8yMDIxIggxLzgvMjAyMQAAAAADAAAAAAAAAAQiQlAiAkJQAQAAABMiSVFfQ0xPU0VQUklDRV9BREoiEUlRX0NMT1NFUFJJQ0VfQURKAgAAAAwiMTIvMzEvMjAyMCIKMTIvMzEvMjAyMAAAAAADAAAAAAAAAAQiQlAiAkJQAQAAABMiSVFfQ0xPU0VQUklDRV9BREoiEUlRX0NMT1NFUFJJQ0VfQURKAgAAAAwiMTIvMjQvMjAyMCIKMTIvMjQvMjAyMAAAAAADAAAAAAAAAAQiQlAiAkJQAQAAABMiSVFfQ0xPU0VQUklDRV9BREoiEUlRX0NMT1NFUFJJQ0VfQURKAgAAAAwiMTIvMTgvMjAyMCIKMTIvMTgvMjAyMAAAAAADAAAAAAAAAAQiQlAiAkJQAQAAABMiSVFfQ0xPU0VQUklDRV9BREoiEUlRX0NMT1NFUFJJQ0VfQURKAgAAAAwiMTIvMTEvMjAyMCIKMTIvMTEvMjAyMAAA</t>
  </si>
  <si>
    <t>AAADAAAAAAAAAAQiQlAiAkJQAQAAABMiSVFfQ0xPU0VQUklDRV9BREoiEUlRX0NMT1NFUFJJQ0VfQURKAgAAAAsiMTIvNC8yMDIwIgkxMi80LzIwMjAAAAAAAwAAAAAAAAAEIkJQIgJCUAEAAAATIklRX0NMT1NFUFJJQ0VfQURKIhFJUV9DTE9TRVBSSUNFX0FESgIAAAAMIjExLzI3LzIwMjAiCjExLzI3LzIwMjAAAAAAAwAAAAAAAAAEIkJQIgJCUAEAAAATIklRX0NMT1NFUFJJQ0VfQURKIhFJUV9DTE9TRVBSSUNFX0FESgIAAAAMIjExLzIwLzIwMjAiCjExLzIwLzIwMjAAAAAAAwAAAAAAAAAEIkJQIgJCUAEAAAATIklRX0NMT1NFUFJJQ0VfQURKIhFJUV9DTE9TRVBSSUNFX0FESgIAAAAMIjExLzEzLzIwMjAiCjExLzEzLzIwMjBuMbJhPSXeCG4xsmE9Jd4IT0NJUVJBTkdFLkNPUC5JUV9DTE9TRVBSSUNFX0FESi4xMS8xMi8yMDIwLjExLzEyLzIwMjUuLi5ERVNDLlcuSVFfQ0xPU0VQUklDRV9BREoDAAAAT4YEAAUBAAAAAAAAAwAAAAAAAAAFIkNPUCIDQ09QAQAAABMiSVFfQ0xPU0VQUklDRV9BREoiEUlRX0NMT1NFUFJJQ0VfQURKAgAAAAsiMTEvNy8yMDI1IgkxMS83LzIwMjUAAAAAAwAAAAAAAAAFIkNPUCIDQ09QAQAAABMiSVFfQ0xPU0VQUklDRV9BREoiEUlRX0NMT1NFUFJJQ0VfQURKAgAAAAwiMTAvMzEvMjAyNSIKMTAvMzEvMjAyNQAAAAADAAAAAAAAAAUiQ09QIgNDT1ABAAAAEyJJUV9DTE9T</t>
  </si>
  <si>
    <t>RVBSSUNFX0FESiIRSVFfQ0xPU0VQUklDRV9BREoCAAAADCIxMC8yNC8yMDI1IgoxMC8yNC8yMDI1AAAAAAMAAAAAAAAABSJDT1AiA0NPUAEAAAATIklRX0NMT1NFUFJJQ0VfQURKIhFJUV9DTE9TRVBSSUNFX0FESgIAAAAMIjEwLzE3LzIwMjUiCjEwLzE3LzIwMjUAAAAAAwAAAAAAAAAFIkNPUCIDQ09QAQAAABMiSVFfQ0xPU0VQUklDRV9BREoiEUlRX0NMT1NFUFJJQ0VfQURKAgAAAAwiMTAvMTAvMjAyNSIKMTAvMTAvMjAyNQAAAAADAAAAAAAAAAUiQ09QIgNDT1ABAAAAEyJJUV9DTE9TRVBSSUNFX0FESiIRSVFfQ0xPU0VQUklDRV9BREoCAAAACyIxMC8zLzIwMjUiCTEwLzMvMjAyNQAAAAADAAAAAAAAAAUiQ09QIgNDT1ABAAAAEyJJUV9DTE9TRVBSSUNFX0FESiIRSVFfQ0xPU0VQUklDRV9BREoCAAAACyI5LzI2LzIwMjUiCTkvMjYvMjAyNQAAAAADAAAAAAAAAAUiQ09QIgNDT1ABAAAAEyJJUV9DTE9TRVBSSUNFX0FESiIRSVFfQ0xPU0VQUklDRV9BREoCAAAACyI5LzE5LzIwMjUiCTkvMTkvMjAyNQAAAAADAAAAAAAAAAUiQ09QIgNDT1ABAAAAEyJJUV9DTE9TRVBSSUNFX0FESiIRSVFfQ0xPU0VQUklDRV9BREoCAAAACyI5LzEyLzIwMjUiCTkvMTIvMjAyNQAAAAADAAAAAAAAAAUiQ09QIgNDT1ABAAAAEyJJUV9DTE9TRVBSSUNFX0FESiIRSVFfQ0xPU0VQUklDRV9BREoCAAAACiI5LzUvMjAyNSII</t>
  </si>
  <si>
    <t>OS81LzIwMjUAAAAAAwAAAAAAAAAFIkNPUCIDQ09QAQAAABMiSVFfQ0xPU0VQUklDRV9BREoiEUlRX0NMT1NFUFJJQ0VfQURKAgAAAAsiOC8yOS8yMDI1Igk4LzI5LzIwMjUAAAAAAwAAAAAAAAAFIkNPUCIDQ09QAQAAABMiSVFfQ0xPU0VQUklDRV9BREoiEUlRX0NMT1NFUFJJQ0VfQURKAgAAAAsiOC8yMi8yMDI1Igk4LzIyLzIwMjUAAAAAAwAAAAAAAAAFIkNPUCIDQ09QAQAAABMiSVFfQ0xPU0VQUklDRV9BREoiEUlRX0NMT1NFUFJJQ0VfQURKAgAAAAsiOC8xNS8yMDI1Igk4LzE1LzIwMjUAAAAAAwAAAAAAAAAFIkNPUCIDQ09QAQAAABMiSVFfQ0xPU0VQUklDRV9BREoiEUlRX0NMT1NFUFJJQ0VfQURKAgAAAAoiOC84LzIwMjUiCDgvOC8yMDI1AAAAAAMAAAAAAAAABSJDT1AiA0NPUAEAAAATIklRX0NMT1NFUFJJQ0VfQURKIhFJUV9DTE9TRVBSSUNFX0FESgIAAAAKIjgvMS8yMDI1Igg4LzEvMjAyNQAAAAADAAAAAAAAAAUiQ09QIgNDT1ABAAAAEyJJUV9DTE9TRVBSSUNFX0FESiIRSVFfQ0xPU0VQUklDRV9BREoCAAAACyI3LzI1LzIwMjUiCTcvMjUvMjAyNQAAAAADAAAAAAAAAAUiQ09QIgNDT1ABAAAAEyJJUV9DTE9TRVBSSUNFX0FESiIRSVFfQ0xPU0VQUklDRV9BREoCAAAACyI3LzE4LzIwMjUiCTcvMTgvMjAyNQAAAAADAAAAAAAAAAUiQ09QIgNDT1ABAAAAEyJJUV9DTE9TRVBSSUNFX0FESiIR</t>
  </si>
  <si>
    <t>SVFfQ0xPU0VQUklDRV9BREoCAAAACyI3LzExLzIwMjUiCTcvMTEvMjAyNQAAAAADAAAAAAAAAAUiQ09QIgNDT1ABAAAAEyJJUV9DTE9TRVBSSUNFX0FESiIRSVFfQ0xPU0VQUklDRV9BREoCAAAACiI3LzMvMjAyNSIINy8zLzIwMjUAAAAAAwAAAAAAAAAFIkNPUCIDQ09QAQAAABMiSVFfQ0xPU0VQUklDRV9BREoiEUlRX0NMT1NFUFJJQ0VfQURKAgAAAAsiNi8yNy8yMDI1Igk2LzI3LzIwMjUAAAAAAwAAAAAAAAAFIkNPUCIDQ09QAQAAABMiSVFfQ0xPU0VQUklDRV9BREoiEUlRX0NMT1NFUFJJQ0VfQURKAgAAAAsiNi8yMC8yMDI1Igk2LzIwLzIwMjUAAAAAAwAAAAAAAAAFIkNPUCIDQ09QAQAAABMiSVFfQ0xPU0VQUklDRV9BREoiEUlRX0NMT1NFUFJJQ0VfQURKAgAAAAsiNi8xMy8yMDI1Igk2LzEzLzIwMjUAAAAAAwAAAAAAAAAFIkNPUCIDQ09QAQAAABMiSVFfQ0xPU0VQUklDRV9BREoiEUlRX0NMT1NFUFJJQ0VfQURKAgAAAAoiNi82LzIwMjUiCDYvNi8yMDI1AAAAAAMAAAAAAAAABSJDT1AiA0NPUAEAAAATIklRX0NMT1NFUFJJQ0VfQURKIhFJUV9DTE9TRVBSSUNFX0FESgIAAAALIjUvMzAvMjAyNSIJNS8zMC8yMDI1AAAAAAMAAAAAAAAABSJDT1AiA0NPUAEAAAATIklRX0NMT1NFUFJJQ0VfQURKIhFJUV9DTE9TRVBSSUNFX0FESgIAAAALIjUvMjMvMjAyNSIJNS8yMy8yMDI1AAAAAAMAAAAAAAAA</t>
  </si>
  <si>
    <t>BSJDT1AiA0NPUAEAAAATIklRX0NMT1NFUFJJQ0VfQURKIhFJUV9DTE9TRVBSSUNFX0FESgIAAAALIjUvMTYvMjAyNSIJNS8xNi8yMDI1AAAAAAMAAAAAAAAABSJDT1AiA0NPUAEAAAATIklRX0NMT1NFUFJJQ0VfQURKIhFJUV9DTE9TRVBSSUNFX0FESgIAAAAKIjUvOS8yMDI1Igg1LzkvMjAyNQAAAAADAAAAAAAAAAUiQ09QIgNDT1ABAAAAEyJJUV9DTE9TRVBSSUNFX0FESiIRSVFfQ0xPU0VQUklDRV9BREoCAAAACiI1LzIvMjAyNSIINS8yLzIwMjUAAAAAAwAAAAAAAAAFIkNPUCIDQ09QAQAAABMiSVFfQ0xPU0VQUklDRV9BREoiEUlRX0NMT1NFUFJJQ0VfQURKAgAAAAsiNC8yNS8yMDI1Igk0LzI1LzIwMjUAAAAAAwAAAAAAAAAFIkNPUCIDQ09QAQAAABMiSVFfQ0xPU0VQUklDRV9BREoiEUlRX0NMT1NFUFJJQ0VfQURKAgAAAAsiNC8xNy8yMDI1Igk0LzE3LzIwMjUAAAAAAwAAAAAAAAAFIkNPUCIDQ09QAQAAABMiSVFfQ0xPU0VQUklDRV9BREoiEUlRX0NMT1NFUFJJQ0VfQURKAgAAAAsiNC8xMS8yMDI1Igk0LzExLzIwMjUAAAAAAwAAAAAAAAAFIkNPUCIDQ09QAQAAABMiSVFfQ0xPU0VQUklDRV9BREoiEUlRX0NMT1NFUFJJQ0VfQURKAgAAAAoiNC80LzIwMjUiCDQvNC8yMDI1AAAAAAMAAAAAAAAABSJDT1AiA0NPUAEAAAATIklRX0NMT1NFUFJJQ0VfQURKIhFJUV9DTE9TRVBSSUNFX0FESgIAAAAL</t>
  </si>
  <si>
    <t>IjMvMjgvMjAyNSIJMy8yOC8yMDI1AAAAAAMAAAAAAAAABSJDT1AiA0NPUAEAAAATIklRX0NMT1NFUFJJQ0VfQURKIhFJUV9DTE9TRVBSSUNFX0FESgIAAAALIjMvMjEvMjAyNSIJMy8yMS8yMDI1AAAAAAMAAAAAAAAABSJDT1AiA0NPUAEAAAATIklRX0NMT1NFUFJJQ0VfQURKIhFJUV9DTE9TRVBSSUNFX0FESgIAAAALIjMvMTQvMjAyNSIJMy8xNC8yMDI1AAAAAAMAAAAAAAAABSJDT1AiA0NPUAEAAAATIklRX0NMT1NFUFJJQ0VfQURKIhFJUV9DTE9TRVBSSUNFX0FESgIAAAAKIjMvNy8yMDI1IggzLzcvMjAyNQAAAAADAAAAAAAAAAUiQ09QIgNDT1ABAAAAEyJJUV9DTE9TRVBSSUNFX0FESiIRSVFfQ0xPU0VQUklDRV9BREoCAAAACyIyLzI4LzIwMjUiCTIvMjgvMjAyNQAAAAADAAAAAAAAAAUiQ09QIgNDT1ABAAAAEyJJUV9DTE9TRVBSSUNFX0FESiIRSVFfQ0xPU0VQUklDRV9BREoCAAAACyIyLzIxLzIwMjUiCTIvMjEvMjAyNQAAAAADAAAAAAAAAAUiQ09QIgNDT1ABAAAAEyJJUV9DTE9TRVBSSUNFX0FESiIRSVFfQ0xPU0VQUklDRV9BREoCAAAACyIyLzE0LzIwMjUiCTIvMTQvMjAyNQAAAAADAAAAAAAAAAUiQ09QIgNDT1ABAAAAEyJJUV9DTE9TRVBSSUNFX0FESiIRSVFfQ0xPU0VQUklDRV9BREoCAAAACiIyLzcvMjAyNSIIMi83LzIwMjUAAAAAAwAAAAAAAAAFIkNPUCIDQ09QAQAAABMiSVFfQ0xP</t>
  </si>
  <si>
    <t>U0VQUklDRV9BREoiEUlRX0NMT1NFUFJJQ0VfQURKAgAAAAsiMS8zMS8yMDI1IgkxLzMxLzIwMjUAAAAAAwAAAAAAAAAFIkNPUCIDQ09QAQAAABMiSVFfQ0xPU0VQUklDRV9BREoiEUlRX0NMT1NFUFJJQ0VfQURKAgAAAAsiMS8yNC8yMDI1IgkxLzI0LzIwMjUAAAAAAwAAAAAAAAAFIkNPUCIDQ09QAQAAABMiSVFfQ0xPU0VQUklDRV9BREoiEUlRX0NMT1NFUFJJQ0VfQURKAgAAAAsiMS8xNy8yMDI1IgkxLzE3LzIwMjUAAAAAAwAAAAAAAAAFIkNPUCIDQ09QAQAAABMiSVFfQ0xPU0VQUklDRV9BREoiEUlRX0NMT1NFUFJJQ0VfQURKAgAAAAsiMS8xMC8yMDI1IgkxLzEwLzIwMjUAAAAAAwAAAAAAAAAFIkNPUCIDQ09QAQAAABMiSVFfQ0xPU0VQUklDRV9BREoiEUlRX0NMT1NFUFJJQ0VfQURKAgAAAAoiMS8zLzIwMjUiCDEvMy8yMDI1AAAAAAMAAAAAAAAABSJDT1AiA0NPUAEAAAATIklRX0NMT1NFUFJJQ0VfQURKIhFJUV9DTE9TRVBSSUNFX0FESgIAAAAMIjEyLzI3LzIwMjQiCjEyLzI3LzIwMjQAAAAAAwAAAAAAAAAFIkNPUCIDQ09QAQAAABMiSVFfQ0xPU0VQUklDRV9BREoiEUlRX0NMT1NFUFJJQ0VfQURKAgAAAAwiMTIvMjAvMjAyNCIKMTIvMjAvMjAyNAAAAAADAAAAAAAAAAUiQ09QIgNDT1ABAAAAEyJJUV9DTE9TRVBSSUNFX0FESiIRSVFfQ0xPU0VQUklDRV9BREoCAAAADCIxMi8xMy8yMDI0Igox</t>
  </si>
  <si>
    <t>Mi8xMy8yMDI0AAAAAAMAAAAAAAAABSJDT1AiA0NPUAEAAAATIklRX0NMT1NFUFJJQ0VfQURKIhFJUV9DTE9TRVBSSUNFX0FESgIAAAALIjEyLzYvMjAyNCIJMTIvNi8yMDI0AAAAAAMAAAAAAAAABSJDT1AiA0NPUAEAAAATIklRX0NMT1NFUFJJQ0VfQURKIhFJUV9DTE9TRVBSSUNFX0FESgIAAAAMIjExLzI5LzIwMjQiCjExLzI5LzIwMjQAAAAAAwAAAAAAAAAFIkNPUCIDQ09QAQAAABMiSVFfQ0xPU0VQUklDRV9BREoiEUlRX0NMT1NFUFJJQ0VfQURKAgAAAAwiMTEvMjIvMjAyNCIKMTEvMjIvMjAyNAAAAAADAAAAAAAAAAUiQ09QIgNDT1ABAAAAEyJJUV9DTE9TRVBSSUNFX0FESiIRSVFfQ0xPU0VQUklDRV9BREoCAAAADCIxMS8xNS8yMDI0IgoxMS8xNS8yMDI0AAAAAAMAAAAAAAAABSJDT1AiA0NPUAEAAAATIklRX0NMT1NFUFJJQ0VfQURKIhFJUV9DTE9TRVBSSUNFX0FESgIAAAALIjExLzgvMjAyNCIJMTEvOC8yMDI0AAAAAAMAAAAAAAAABSJDT1AiA0NPUAEAAAATIklRX0NMT1NFUFJJQ0VfQURKIhFJUV9DTE9TRVBSSUNFX0FESgIAAAALIjExLzEvMjAyNCIJMTEvMS8yMDI0AAAAAAMAAAAAAAAABSJDT1AiA0NPUAEAAAATIklRX0NMT1NFUFJJQ0VfQURKIhFJUV9DTE9TRVBSSUNFX0FESgIAAAAMIjEwLzI1LzIwMjQiCjEwLzI1LzIwMjQAAAAAAwAAAAAAAAAFIkNPUCIDQ09QAQAAABMiSVFfQ0xP</t>
  </si>
  <si>
    <t>U0VQUklDRV9BREoiEUlRX0NMT1NFUFJJQ0VfQURKAgAAAAwiMTAvMTgvMjAyNCIKMTAvMTgvMjAyNAAAAAADAAAAAAAAAAUiQ09QIgNDT1ABAAAAEyJJUV9DTE9TRVBSSUNFX0FESiIRSVFfQ0xPU0VQUklDRV9BREoCAAAADCIxMC8xMS8yMDI0IgoxMC8xMS8yMDI0AAAAAAMAAAAAAAAABSJDT1AiA0NPUAEAAAATIklRX0NMT1NFUFJJQ0VfQURKIhFJUV9DTE9TRVBSSUNFX0FESgIAAAALIjEwLzQvMjAyNCIJMTAvNC8yMDI0AAAAAAMAAAAAAAAABSJDT1AiA0NPUAEAAAATIklRX0NMT1NFUFJJQ0VfQURKIhFJUV9DTE9TRVBSSUNFX0FESgIAAAALIjkvMjcvMjAyNCIJOS8yNy8yMDI0AAAAAAMAAAAAAAAABSJDT1AiA0NPUAEAAAATIklRX0NMT1NFUFJJQ0VfQURKIhFJUV9DTE9TRVBSSUNFX0FESgIAAAALIjkvMjAvMjAyNCIJOS8yMC8yMDI0AAAAAAMAAAAAAAAABSJDT1AiA0NPUAEAAAATIklRX0NMT1NFUFJJQ0VfQURKIhFJUV9DTE9TRVBSSUNFX0FESgIAAAALIjkvMTMvMjAyNCIJOS8xMy8yMDI0AAAAAAMAAAAAAAAABSJDT1AiA0NPUAEAAAATIklRX0NMT1NFUFJJQ0VfQURKIhFJUV9DTE9TRVBSSUNFX0FESgIAAAAKIjkvNi8yMDI0Igg5LzYvMjAyNAAAAAADAAAAAAAAAAUiQ09QIgNDT1ABAAAAEyJJUV9DTE9TRVBSSUNFX0FESiIRSVFfQ0xPU0VQUklDRV9BREoCAAAACyI4LzMwLzIwMjQiCTgv</t>
  </si>
  <si>
    <t>MzAvMjAyNAAAAAADAAAAAAAAAAUiQ09QIgNDT1ABAAAAEyJJUV9DTE9TRVBSSUNFX0FESiIRSVFfQ0xPU0VQUklDRV9BREoCAAAACyI4LzIzLzIwMjQiCTgvMjMvMjAyNAAAAAADAAAAAAAAAAUiQ09QIgNDT1ABAAAAEyJJUV9DTE9TRVBSSUNFX0FESiIRSVFfQ0xPU0VQUklDRV9BREoCAAAACyI4LzE2LzIwMjQiCTgvMTYvMjAyNAAAAAADAAAAAAAAAAUiQ09QIgNDT1ABAAAAEyJJUV9DTE9TRVBSSUNFX0FESiIRSVFfQ0xPU0VQUklDRV9BREoCAAAACiI4LzkvMjAyNCIIOC85LzIwMjQAAAAAAwAAAAAAAAAFIkNPUCIDQ09QAQAAABMiSVFfQ0xPU0VQUklDRV9BREoiEUlRX0NMT1NFUFJJQ0VfQURKAgAAAAoiOC8yLzIwMjQiCDgvMi8yMDI0AAAAAAMAAAAAAAAABSJDT1AiA0NPUAEAAAATIklRX0NMT1NFUFJJQ0VfQURKIhFJUV9DTE9TRVBSSUNFX0FESgIAAAALIjcvMjYvMjAyNCIJNy8yNi8yMDI0AAAAAAMAAAAAAAAABSJDT1AiA0NPUAEAAAATIklRX0NMT1NFUFJJQ0VfQURKIhFJUV9DTE9TRVBSSUNFX0FESgIAAAALIjcvMTkvMjAyNCIJNy8xOS8yMDI0AAAAAAMAAAAAAAAABSJDT1AiA0NPUAEAAAATIklRX0NMT1NFUFJJQ0VfQURKIhFJUV9DTE9TRVBSSUNFX0FESgIAAAALIjcvMTIvMjAyNCIJNy8xMi8yMDI0AAAAAAMAAAAAAAAABSJDT1AiA0NPUAEAAAATIklRX0NMT1NFUFJJQ0VfQURKIhFJ</t>
  </si>
  <si>
    <t>UV9DTE9TRVBSSUNFX0FESgIAAAAKIjcvNS8yMDI0Igg3LzUvMjAyNAAAAAADAAAAAAAAAAUiQ09QIgNDT1ABAAAAEyJJUV9DTE9TRVBSSUNFX0FESiIRSVFfQ0xPU0VQUklDRV9BREoCAAAACyI2LzI4LzIwMjQiCTYvMjgvMjAyNAAAAAADAAAAAAAAAAUiQ09QIgNDT1ABAAAAEyJJUV9DTE9TRVBSSUNFX0FESiIRSVFfQ0xPU0VQUklDRV9BREoCAAAACyI2LzIxLzIwMjQiCTYvMjEvMjAyNAAAAAADAAAAAAAAAAUiQ09QIgNDT1ABAAAAEyJJUV9DTE9TRVBSSUNFX0FESiIRSVFfQ0xPU0VQUklDRV9BREoCAAAACyI2LzE0LzIwMjQiCTYvMTQvMjAyNAAAAAADAAAAAAAAAAUiQ09QIgNDT1ABAAAAEyJJUV9DTE9TRVBSSUNFX0FESiIRSVFfQ0xPU0VQUklDRV9BREoCAAAACiI2LzcvMjAyNCIINi83LzIwMjQAAAAAAwAAAAAAAAAFIkNPUCIDQ09QAQAAABMiSVFfQ0xPU0VQUklDRV9BREoiEUlRX0NMT1NFUFJJQ0VfQURKAgAAAAsiNS8zMS8yMDI0Igk1LzMxLzIwMjQAAAAAAwAAAAAAAAAFIkNPUCIDQ09QAQAAABMiSVFfQ0xPU0VQUklDRV9BREoiEUlRX0NMT1NFUFJJQ0VfQURKAgAAAAsiNS8yNC8yMDI0Igk1LzI0LzIwMjQAAAAAAwAAAAAAAAAFIkNPUCIDQ09QAQAAABMiSVFfQ0xPU0VQUklDRV9BREoiEUlRX0NMT1NFUFJJQ0VfQURKAgAAAAsiNS8xNy8yMDI0Igk1LzE3LzIwMjQAAAAAAwAAAAAAAAAF</t>
  </si>
  <si>
    <t>IkNPUCIDQ09QAQAAABMiSVFfQ0xPU0VQUklDRV9BREoiEUlRX0NMT1NFUFJJQ0VfQURKAgAAAAsiNS8xMC8yMDI0Igk1LzEwLzIwMjQAAAAAAwAAAAAAAAAFIkNPUCIDQ09QAQAAABMiSVFfQ0xPU0VQUklDRV9BREoiEUlRX0NMT1NFUFJJQ0VfQURKAgAAAAoiNS8zLzIwMjQiCDUvMy8yMDI0AAAAAAMAAAAAAAAABSJDT1AiA0NPUAEAAAATIklRX0NMT1NFUFJJQ0VfQURKIhFJUV9DTE9TRVBSSUNFX0FESgIAAAALIjQvMjYvMjAyNCIJNC8yNi8yMDI0AAAAAAMAAAAAAAAABSJDT1AiA0NPUAEAAAATIklRX0NMT1NFUFJJQ0VfQURKIhFJUV9DTE9TRVBSSUNFX0FESgIAAAALIjQvMTkvMjAyNCIJNC8xOS8yMDI0AAAAAAMAAAAAAAAABSJDT1AiA0NPUAEAAAATIklRX0NMT1NFUFJJQ0VfQURKIhFJUV9DTE9TRVBSSUNFX0FESgIAAAALIjQvMTIvMjAyNCIJNC8xMi8yMDI0AAAAAAMAAAAAAAAABSJDT1AiA0NPUAEAAAATIklRX0NMT1NFUFJJQ0VfQURKIhFJUV9DTE9TRVBSSUNFX0FESgIAAAAKIjQvNS8yMDI0Igg0LzUvMjAyNAAAAAADAAAAAAAAAAUiQ09QIgNDT1ABAAAAEyJJUV9DTE9TRVBSSUNFX0FESiIRSVFfQ0xPU0VQUklDRV9BREoCAAAACyIzLzI4LzIwMjQiCTMvMjgvMjAyNAAAAAADAAAAAAAAAAUiQ09QIgNDT1ABAAAAEyJJUV9DTE9TRVBSSUNFX0FESiIRSVFfQ0xPU0VQUklDRV9BREoCAAAA</t>
  </si>
  <si>
    <t>CyIzLzIyLzIwMjQiCTMvMjIvMjAyNAAAAAADAAAAAAAAAAUiQ09QIgNDT1ABAAAAEyJJUV9DTE9TRVBSSUNFX0FESiIRSVFfQ0xPU0VQUklDRV9BREoCAAAACyIzLzE1LzIwMjQiCTMvMTUvMjAyNAAAAAADAAAAAAAAAAUiQ09QIgNDT1ABAAAAEyJJUV9DTE9TRVBSSUNFX0FESiIRSVFfQ0xPU0VQUklDRV9BREoCAAAACiIzLzgvMjAyNCIIMy84LzIwMjQAAAAAAwAAAAAAAAAFIkNPUCIDQ09QAQAAABMiSVFfQ0xPU0VQUklDRV9BREoiEUlRX0NMT1NFUFJJQ0VfQURKAgAAAAoiMy8xLzIwMjQiCDMvMS8yMDI0AAAAAAMAAAAAAAAABSJDT1AiA0NPUAEAAAATIklRX0NMT1NFUFJJQ0VfQURKIhFJUV9DTE9TRVBSSUNFX0FESgIAAAALIjIvMjMvMjAyNCIJMi8yMy8yMDI0AAAAAAMAAAAAAAAABSJDT1AiA0NPUAEAAAATIklRX0NMT1NFUFJJQ0VfQURKIhFJUV9DTE9TRVBSSUNFX0FESgIAAAALIjIvMTYvMjAyNCIJMi8xNi8yMDI0AAAAAAMAAAAAAAAABSJDT1AiA0NPUAEAAAATIklRX0NMT1NFUFJJQ0VfQURKIhFJUV9DTE9TRVBSSUNFX0FESgIAAAAKIjIvOS8yMDI0IggyLzkvMjAyNAAAAAADAAAAAAAAAAUiQ09QIgNDT1ABAAAAEyJJUV9DTE9TRVBSSUNFX0FESiIRSVFfQ0xPU0VQUklDRV9BREoCAAAACiIyLzIvMjAyNCIIMi8yLzIwMjQAAAAAAwAAAAAAAAAFIkNPUCIDQ09QAQAAABMiSVFfQ0xPU0VQ</t>
  </si>
  <si>
    <t>UklDRV9BREoiEUlRX0NMT1NFUFJJQ0VfQURKAgAAAAsiMS8yNi8yMDI0IgkxLzI2LzIwMjQAAAAAAwAAAAAAAAAFIkNPUCIDQ09QAQAAABMiSVFfQ0xPU0VQUklDRV9BREoiEUlRX0NMT1NFUFJJQ0VfQURKAgAAAAsiMS8xOS8yMDI0IgkxLzE5LzIwMjQAAAAAAwAAAAAAAAAFIkNPUCIDQ09QAQAAABMiSVFfQ0xPU0VQUklDRV9BREoiEUlRX0NMT1NFUFJJQ0VfQURKAgAAAAsiMS8xMi8yMDI0IgkxLzEyLzIwMjQAAAAAAwAAAAAAAAAFIkNPUCIDQ09QAQAAABMiSVFfQ0xPU0VQUklDRV9BREoiEUlRX0NMT1NFUFJJQ0VfQURKAgAAAAoiMS81LzIwMjQiCDEvNS8yMDI0AAAAAAMAAAAAAAAABSJDT1AiA0NPUAEAAAATIklRX0NMT1NFUFJJQ0VfQURKIhFJUV9DTE9TRVBSSUNFX0FESgIAAAAMIjEyLzI5LzIwMjMiCjEyLzI5LzIwMjMAAAAAAwAAAAAAAAAFIkNPUCIDQ09QAQAAABMiSVFfQ0xPU0VQUklDRV9BREoiEUlRX0NMT1NFUFJJQ0VfQURKAgAAAAwiMTIvMjIvMjAyMyIKMTIvMjIvMjAyMwAAAAADAAAAAAAAAAUiQ09QIgNDT1ABAAAAEyJJUV9DTE9TRVBSSUNFX0FESiIRSVFfQ0xPU0VQUklDRV9BREoCAAAADCIxMi8xNS8yMDIzIgoxMi8xNS8yMDIzAAAAAAMAAAAAAAAABSJDT1AiA0NPUAEAAAATIklRX0NMT1NFUFJJQ0VfQURKIhFJUV9DTE9TRVBSSUNFX0FESgIAAAALIjEyLzgvMjAyMyIJMTIv</t>
  </si>
  <si>
    <t>OC8yMDIzAAAAAAMAAAAAAAAABSJDT1AiA0NPUAEAAAATIklRX0NMT1NFUFJJQ0VfQURKIhFJUV9DTE9TRVBSSUNFX0FESgIAAAALIjEyLzEvMjAyMyIJMTIvMS8yMDIzAAAAAAMAAAAAAAAABSJDT1AiA0NPUAEAAAATIklRX0NMT1NFUFJJQ0VfQURKIhFJUV9DTE9TRVBSSUNFX0FESgIAAAAMIjExLzI0LzIwMjMiCjExLzI0LzIwMjMAAAAAAwAAAAAAAAAFIkNPUCIDQ09QAQAAABMiSVFfQ0xPU0VQUklDRV9BREoiEUlRX0NMT1NFUFJJQ0VfQURKAgAAAAwiMTEvMTcvMjAyMyIKMTEvMTcvMjAyMwAAAAADAAAAAAAAAAUiQ09QIgNDT1ABAAAAEyJJUV9DTE9TRVBSSUNFX0FESiIRSVFfQ0xPU0VQUklDRV9BREoCAAAADCIxMS8xMC8yMDIzIgoxMS8xMC8yMDIzAAAAAAMAAAAAAAAABSJDT1AiA0NPUAEAAAATIklRX0NMT1NFUFJJQ0VfQURKIhFJUV9DTE9TRVBSSUNFX0FESgIAAAALIjExLzMvMjAyMyIJMTEvMy8yMDIzAAAAAAMAAAAAAAAABSJDT1AiA0NPUAEAAAATIklRX0NMT1NFUFJJQ0VfQURKIhFJUV9DTE9TRVBSSUNFX0FESgIAAAAMIjEwLzI3LzIwMjMiCjEwLzI3LzIwMjMAAAAAAwAAAAAAAAAFIkNPUCIDQ09QAQAAABMiSVFfQ0xPU0VQUklDRV9BREoiEUlRX0NMT1NFUFJJQ0VfQURKAgAAAAwiMTAvMjAvMjAyMyIKMTAvMjAvMjAyMwAAAAADAAAAAAAAAAUiQ09QIgNDT1ABAAAAEyJJUV9DTE9T</t>
  </si>
  <si>
    <t>RVBSSUNFX0FESiIRSVFfQ0xPU0VQUklDRV9BREoCAAAADCIxMC8xMy8yMDIzIgoxMC8xMy8yMDIzAAAAAAMAAAAAAAAABSJDT1AiA0NPUAEAAAATIklRX0NMT1NFUFJJQ0VfQURKIhFJUV9DTE9TRVBSSUNFX0FESgIAAAALIjEwLzYvMjAyMyIJMTAvNi8yMDIzAAAAAAMAAAAAAAAABSJDT1AiA0NPUAEAAAATIklRX0NMT1NFUFJJQ0VfQURKIhFJUV9DTE9TRVBSSUNFX0FESgIAAAALIjkvMjkvMjAyMyIJOS8yOS8yMDIzAAAAAAMAAAAAAAAABSJDT1AiA0NPUAEAAAATIklRX0NMT1NFUFJJQ0VfQURKIhFJUV9DTE9TRVBSSUNFX0FESgIAAAALIjkvMjIvMjAyMyIJOS8yMi8yMDIzAAAAAAMAAAAAAAAABSJDT1AiA0NPUAEAAAATIklRX0NMT1NFUFJJQ0VfQURKIhFJUV9DTE9TRVBSSUNFX0FESgIAAAALIjkvMTUvMjAyMyIJOS8xNS8yMDIzAAAAAAMAAAAAAAAABSJDT1AiA0NPUAEAAAATIklRX0NMT1NFUFJJQ0VfQURKIhFJUV9DTE9TRVBSSUNFX0FESgIAAAAKIjkvOC8yMDIzIgg5LzgvMjAyMwAAAAADAAAAAAAAAAUiQ09QIgNDT1ABAAAAEyJJUV9DTE9TRVBSSUNFX0FESiIRSVFfQ0xPU0VQUklDRV9BREoCAAAACiI5LzEvMjAyMyIIOS8xLzIwMjMAAAAAAwAAAAAAAAAFIkNPUCIDQ09QAQAAABMiSVFfQ0xPU0VQUklDRV9BREoiEUlRX0NMT1NFUFJJQ0VfQURKAgAAAAsiOC8yNS8yMDIzIgk4LzI1LzIw</t>
  </si>
  <si>
    <t>MjMAAAAAAwAAAAAAAAAFIkNPUCIDQ09QAQAAABMiSVFfQ0xPU0VQUklDRV9BREoiEUlRX0NMT1NFUFJJQ0VfQURKAgAAAAsiOC8xOC8yMDIzIgk4LzE4LzIwMjMAAAAAAwAAAAAAAAAFIkNPUCIDQ09QAQAAABMiSVFfQ0xPU0VQUklDRV9BREoiEUlRX0NMT1NFUFJJQ0VfQURKAgAAAAsiOC8xMS8yMDIzIgk4LzExLzIwMjMAAAAAAwAAAAAAAAAFIkNPUCIDQ09QAQAAABMiSVFfQ0xPU0VQUklDRV9BREoiEUlRX0NMT1NFUFJJQ0VfQURKAgAAAAoiOC80LzIwMjMiCDgvNC8yMDIzAAAAAAMAAAAAAAAABSJDT1AiA0NPUAEAAAATIklRX0NMT1NFUFJJQ0VfQURKIhFJUV9DTE9TRVBSSUNFX0FESgIAAAALIjcvMjgvMjAyMyIJNy8yOC8yMDIzAAAAAAMAAAAAAAAABSJDT1AiA0NPUAEAAAATIklRX0NMT1NFUFJJQ0VfQURKIhFJUV9DTE9TRVBSSUNFX0FESgIAAAALIjcvMjEvMjAyMyIJNy8yMS8yMDIzAAAAAAMAAAAAAAAABSJDT1AiA0NPUAEAAAATIklRX0NMT1NFUFJJQ0VfQURKIhFJUV9DTE9TRVBSSUNFX0FESgIAAAALIjcvMTQvMjAyMyIJNy8xNC8yMDIzAAAAAAMAAAAAAAAABSJDT1AiA0NPUAEAAAATIklRX0NMT1NFUFJJQ0VfQURKIhFJUV9DTE9TRVBSSUNFX0FESgIAAAAKIjcvNy8yMDIzIgg3LzcvMjAyMwAAAAADAAAAAAAAAAUiQ09QIgNDT1ABAAAAEyJJUV9DTE9TRVBSSUNFX0FESiIRSVFfQ0xP</t>
  </si>
  <si>
    <t>U0VQUklDRV9BREoCAAAACyI2LzMwLzIwMjMiCTYvMzAvMjAyMwAAAAADAAAAAAAAAAUiQ09QIgNDT1ABAAAAEyJJUV9DTE9TRVBSSUNFX0FESiIRSVFfQ0xPU0VQUklDRV9BREoCAAAACyI2LzIzLzIwMjMiCTYvMjMvMjAyMwAAAAADAAAAAAAAAAUiQ09QIgNDT1ABAAAAEyJJUV9DTE9TRVBSSUNFX0FESiIRSVFfQ0xPU0VQUklDRV9BREoCAAAACyI2LzE2LzIwMjMiCTYvMTYvMjAyMwAAAAADAAAAAAAAAAUiQ09QIgNDT1ABAAAAEyJJUV9DTE9TRVBSSUNFX0FESiIRSVFfQ0xPU0VQUklDRV9BREoCAAAACiI2LzkvMjAyMyIINi85LzIwMjMAAAAAAwAAAAAAAAAFIkNPUCIDQ09QAQAAABMiSVFfQ0xPU0VQUklDRV9BREoiEUlRX0NMT1NFUFJJQ0VfQURKAgAAAAoiNi8yLzIwMjMiCDYvMi8yMDIzAAAAAAMAAAAAAAAABSJDT1AiA0NPUAEAAAATIklRX0NMT1NFUFJJQ0VfQURKIhFJUV9DTE9TRVBSSUNFX0FESgIAAAALIjUvMjYvMjAyMyIJNS8yNi8yMDIzAAAAAAMAAAAAAAAABSJDT1AiA0NPUAEAAAATIklRX0NMT1NFUFJJQ0VfQURKIhFJUV9DTE9TRVBSSUNFX0FESgIAAAALIjUvMTkvMjAyMyIJNS8xOS8yMDIzAAAAAAMAAAAAAAAABSJDT1AiA0NPUAEAAAATIklRX0NMT1NFUFJJQ0VfQURKIhFJUV9DTE9TRVBSSUNFX0FESgIAAAALIjUvMTIvMjAyMyIJNS8xMi8yMDIzAAAAAAMAAAAAAAAABSJDT1Ai</t>
  </si>
  <si>
    <t>A0NPUAEAAAATIklRX0NMT1NFUFJJQ0VfQURKIhFJUV9DTE9TRVBSSUNFX0FESgIAAAAKIjUvNS8yMDIzIgg1LzUvMjAyMwAAAAADAAAAAAAAAAUiQ09QIgNDT1ABAAAAEyJJUV9DTE9TRVBSSUNFX0FESiIRSVFfQ0xPU0VQUklDRV9BREoCAAAACyI0LzI4LzIwMjMiCTQvMjgvMjAyMwAAAAADAAAAAAAAAAUiQ09QIgNDT1ABAAAAEyJJUV9DTE9TRVBSSUNFX0FESiIRSVFfQ0xPU0VQUklDRV9BREoCAAAACyI0LzIxLzIwMjMiCTQvMjEvMjAyMwAAAAADAAAAAAAAAAUiQ09QIgNDT1ABAAAAEyJJUV9DTE9TRVBSSUNFX0FESiIRSVFfQ0xPU0VQUklDRV9BREoCAAAACyI0LzE0LzIwMjMiCTQvMTQvMjAyMwAAAAADAAAAAAAAAAUiQ09QIgNDT1ABAAAAEyJJUV9DTE9TRVBSSUNFX0FESiIRSVFfQ0xPU0VQUklDRV9BREoCAAAACiI0LzYvMjAyMyIINC82LzIwMjMAAAAAAwAAAAAAAAAFIkNPUCIDQ09QAQAAABMiSVFfQ0xPU0VQUklDRV9BREoiEUlRX0NMT1NFUFJJQ0VfQURKAgAAAAsiMy8zMS8yMDIzIgkzLzMxLzIwMjMAAAAAAwAAAAAAAAAFIkNPUCIDQ09QAQAAABMiSVFfQ0xPU0VQUklDRV9BREoiEUlRX0NMT1NFUFJJQ0VfQURKAgAAAAsiMy8yNC8yMDIzIgkzLzI0LzIwMjMAAAAAAwAAAAAAAAAFIkNPUCIDQ09QAQAAABMiSVFfQ0xPU0VQUklDRV9BREoiEUlRX0NMT1NFUFJJQ0VfQURKAgAAAAsiMy8x</t>
  </si>
  <si>
    <t>Ny8yMDIzIgkzLzE3LzIwMjMAAAAAAwAAAAAAAAAFIkNPUCIDQ09QAQAAABMiSVFfQ0xPU0VQUklDRV9BREoiEUlRX0NMT1NFUFJJQ0VfQURKAgAAAAsiMy8xMC8yMDIzIgkzLzEwLzIwMjMAAAAAAwAAAAAAAAAFIkNPUCIDQ09QAQAAABMiSVFfQ0xPU0VQUklDRV9BREoiEUlRX0NMT1NFUFJJQ0VfQURKAgAAAAoiMy8zLzIwMjMiCDMvMy8yMDIzAAAAAAMAAAAAAAAABSJDT1AiA0NPUAEAAAATIklRX0NMT1NFUFJJQ0VfQURKIhFJUV9DTE9TRVBSSUNFX0FESgIAAAALIjIvMjQvMjAyMyIJMi8yNC8yMDIzAAAAAAMAAAAAAAAABSJDT1AiA0NPUAEAAAATIklRX0NMT1NFUFJJQ0VfQURKIhFJUV9DTE9TRVBSSUNFX0FESgIAAAALIjIvMTcvMjAyMyIJMi8xNy8yMDIzAAAAAAMAAAAAAAAABSJDT1AiA0NPUAEAAAATIklRX0NMT1NFUFJJQ0VfQURKIhFJUV9DTE9TRVBSSUNFX0FESgIAAAALIjIvMTAvMjAyMyIJMi8xMC8yMDIzAAAAAAMAAAAAAAAABSJDT1AiA0NPUAEAAAATIklRX0NMT1NFUFJJQ0VfQURKIhFJUV9DTE9TRVBSSUNFX0FESgIAAAAKIjIvMy8yMDIzIggyLzMvMjAyMwAAAAADAAAAAAAAAAUiQ09QIgNDT1ABAAAAEyJJUV9DTE9TRVBSSUNFX0FESiIRSVFfQ0xPU0VQUklDRV9BREoCAAAACyIxLzI3LzIwMjMiCTEvMjcvMjAyMwAAAAADAAAAAAAAAAUiQ09QIgNDT1ABAAAAEyJJUV9DTE9TRVBS</t>
  </si>
  <si>
    <t>SUNFX0FESiIRSVFfQ0xPU0VQUklDRV9BREoCAAAACyIxLzIwLzIwMjMiCTEvMjAvMjAyMwAAAAADAAAAAAAAAAUiQ09QIgNDT1ABAAAAEyJJUV9DTE9TRVBSSUNFX0FESiIRSVFfQ0xPU0VQUklDRV9BREoCAAAACyIxLzEzLzIwMjMiCTEvMTMvMjAyMwAAAAADAAAAAAAAAAUiQ09QIgNDT1ABAAAAEyJJUV9DTE9TRVBSSUNFX0FESiIRSVFfQ0xPU0VQUklDRV9BREoCAAAACiIxLzYvMjAyMyIIMS82LzIwMjMAAAAAAwAAAAAAAAAFIkNPUCIDQ09QAQAAABMiSVFfQ0xPU0VQUklDRV9BREoiEUlRX0NMT1NFUFJJQ0VfQURKAgAAAAwiMTIvMzAvMjAyMiIKMTIvMzAvMjAyMgAAAAADAAAAAAAAAAUiQ09QIgNDT1ABAAAAEyJJUV9DTE9TRVBSSUNFX0FESiIRSVFfQ0xPU0VQUklDRV9BREoCAAAADCIxMi8yMy8yMDIyIgoxMi8yMy8yMDIyAAAAAAMAAAAAAAAABSJDT1AiA0NPUAEAAAATIklRX0NMT1NFUFJJQ0VfQURKIhFJUV9DTE9TRVBSSUNFX0FESgIAAAAMIjEyLzE2LzIwMjIiCjEyLzE2LzIwMjIAAAAAAwAAAAAAAAAFIkNPUCIDQ09QAQAAABMiSVFfQ0xPU0VQUklDRV9BREoiEUlRX0NMT1NFUFJJQ0VfQURKAgAAAAsiMTIvOS8yMDIyIgkxMi85LzIwMjIAAAAAAwAAAAAAAAAFIkNPUCIDQ09QAQAAABMiSVFfQ0xPU0VQUklDRV9BREoiEUlRX0NMT1NFUFJJQ0VfQURKAgAAAAsiMTIvMi8yMDIyIgkxMi8y</t>
  </si>
  <si>
    <t>LzIwMjIAAAAAAwAAAAAAAAAFIkNPUCIDQ09QAQAAABMiSVFfQ0xPU0VQUklDRV9BREoiEUlRX0NMT1NFUFJJQ0VfQURKAgAAAAwiMTEvMjUvMjAyMiIKMTEvMjUvMjAyMgAAAAADAAAAAAAAAAUiQ09QIgNDT1ABAAAAEyJJUV9DTE9TRVBSSUNFX0FESiIRSVFfQ0xPU0VQUklDRV9BREoCAAAADCIxMS8xOC8yMDIyIgoxMS8xOC8yMDIyAAAAAAMAAAAAAAAABSJDT1AiA0NPUAEAAAATIklRX0NMT1NFUFJJQ0VfQURKIhFJUV9DTE9TRVBSSUNFX0FESgIAAAAMIjExLzExLzIwMjIiCjExLzExLzIwMjIAAAAAAwAAAAAAAAAFIkNPUCIDQ09QAQAAABMiSVFfQ0xPU0VQUklDRV9BREoiEUlRX0NMT1NFUFJJQ0VfQURKAgAAAAsiMTEvNC8yMDIyIgkxMS80LzIwMjIAAAAAAwAAAAAAAAAFIkNPUCIDQ09QAQAAABMiSVFfQ0xPU0VQUklDRV9BREoiEUlRX0NMT1NFUFJJQ0VfQURKAgAAAAwiMTAvMjgvMjAyMiIKMTAvMjgvMjAyMgAAAAADAAAAAAAAAAUiQ09QIgNDT1ABAAAAEyJJUV9DTE9TRVBSSUNFX0FESiIRSVFfQ0xPU0VQUklDRV9BREoCAAAADCIxMC8yMS8yMDIyIgoxMC8yMS8yMDIyAAAAAAMAAAAAAAAABSJDT1AiA0NPUAEAAAATIklRX0NMT1NFUFJJQ0VfQURKIhFJUV9DTE9TRVBSSUNFX0FESgIAAAAMIjEwLzE0LzIwMjIiCjEwLzE0LzIwMjIAAAAAAwAAAAAAAAAFIkNPUCIDQ09QAQAAABMiSVFfQ0xP</t>
  </si>
  <si>
    <t>U0VQUklDRV9BREoiEUlRX0NMT1NFUFJJQ0VfQURKAgAAAAsiMTAvNy8yMDIyIgkxMC83LzIwMjIAAAAAAwAAAAAAAAAFIkNPUCIDQ09QAQAAABMiSVFfQ0xPU0VQUklDRV9BREoiEUlRX0NMT1NFUFJJQ0VfQURKAgAAAAsiOS8zMC8yMDIyIgk5LzMwLzIwMjIAAAAAAwAAAAAAAAAFIkNPUCIDQ09QAQAAABMiSVFfQ0xPU0VQUklDRV9BREoiEUlRX0NMT1NFUFJJQ0VfQURKAgAAAAsiOS8yMy8yMDIyIgk5LzIzLzIwMjIAAAAAAwAAAAAAAAAFIkNPUCIDQ09QAQAAABMiSVFfQ0xPU0VQUklDRV9BREoiEUlRX0NMT1NFUFJJQ0VfQURKAgAAAAsiOS8xNi8yMDIyIgk5LzE2LzIwMjIAAAAAAwAAAAAAAAAFIkNPUCIDQ09QAQAAABMiSVFfQ0xPU0VQUklDRV9BREoiEUlRX0NMT1NFUFJJQ0VfQURKAgAAAAoiOS85LzIwMjIiCDkvOS8yMDIyAAAAAAMAAAAAAAAABSJDT1AiA0NPUAEAAAATIklRX0NMT1NFUFJJQ0VfQURKIhFJUV9DTE9TRVBSSUNFX0FESgIAAAAKIjkvMi8yMDIyIgg5LzIvMjAyMgAAAAADAAAAAAAAAAUiQ09QIgNDT1ABAAAAEyJJUV9DTE9TRVBSSUNFX0FESiIRSVFfQ0xPU0VQUklDRV9BREoCAAAACyI4LzI2LzIwMjIiCTgvMjYvMjAyMgAAAAADAAAAAAAAAAUiQ09QIgNDT1ABAAAAEyJJUV9DTE9TRVBSSUNFX0FESiIRSVFfQ0xPU0VQUklDRV9BREoCAAAACyI4LzE5LzIwMjIiCTgvMTkvMjAy</t>
  </si>
  <si>
    <t>MgAAAAADAAAAAAAAAAUiQ09QIgNDT1ABAAAAEyJJUV9DTE9TRVBSSUNFX0FESiIRSVFfQ0xPU0VQUklDRV9BREoCAAAACyI4LzEyLzIwMjIiCTgvMTIvMjAyMgAAAAADAAAAAAAAAAUiQ09QIgNDT1ABAAAAEyJJUV9DTE9TRVBSSUNFX0FESiIRSVFfQ0xPU0VQUklDRV9BREoCAAAACiI4LzUvMjAyMiIIOC81LzIwMjIAAAAAAwAAAAAAAAAFIkNPUCIDQ09QAQAAABMiSVFfQ0xPU0VQUklDRV9BREoiEUlRX0NMT1NFUFJJQ0VfQURKAgAAAAsiNy8yOS8yMDIyIgk3LzI5LzIwMjIAAAAAAwAAAAAAAAAFIkNPUCIDQ09QAQAAABMiSVFfQ0xPU0VQUklDRV9BREoiEUlRX0NMT1NFUFJJQ0VfQURKAgAAAAsiNy8yMi8yMDIyIgk3LzIyLzIwMjIAAAAAAwAAAAAAAAAFIkNPUCIDQ09QAQAAABMiSVFfQ0xPU0VQUklDRV9BREoiEUlRX0NMT1NFUFJJQ0VfQURKAgAAAAsiNy8xNS8yMDIyIgk3LzE1LzIwMjIAAAAAAwAAAAAAAAAFIkNPUCIDQ09QAQAAABMiSVFfQ0xPU0VQUklDRV9BREoiEUlRX0NMT1NFUFJJQ0VfQURKAgAAAAoiNy84LzIwMjIiCDcvOC8yMDIyAAAAAAMAAAAAAAAABSJDT1AiA0NPUAEAAAATIklRX0NMT1NFUFJJQ0VfQURKIhFJUV9DTE9TRVBSSUNFX0FESgIAAAAKIjcvMS8yMDIyIgg3LzEvMjAyMgAAAAADAAAAAAAAAAUiQ09QIgNDT1ABAAAAEyJJUV9DTE9TRVBSSUNFX0FESiIRSVFfQ0xPU0VQ</t>
  </si>
  <si>
    <t>UklDRV9BREoCAAAACyI2LzI0LzIwMjIiCTYvMjQvMjAyMgAAAAADAAAAAAAAAAUiQ09QIgNDT1ABAAAAEyJJUV9DTE9TRVBSSUNFX0FESiIRSVFfQ0xPU0VQUklDRV9BREoCAAAACyI2LzE3LzIwMjIiCTYvMTcvMjAyMgAAAAADAAAAAAAAAAUiQ09QIgNDT1ABAAAAEyJJUV9DTE9TRVBSSUNFX0FESiIRSVFfQ0xPU0VQUklDRV9BREoCAAAACyI2LzEwLzIwMjIiCTYvMTAvMjAyMgAAAAADAAAAAAAAAAUiQ09QIgNDT1ABAAAAEyJJUV9DTE9TRVBSSUNFX0FESiIRSVFfQ0xPU0VQUklDRV9BREoCAAAACiI2LzMvMjAyMiIINi8zLzIwMjIAAAAAAwAAAAAAAAAFIkNPUCIDQ09QAQAAABMiSVFfQ0xPU0VQUklDRV9BREoiEUlRX0NMT1NFUFJJQ0VfQURKAgAAAAsiNS8yNy8yMDIyIgk1LzI3LzIwMjIAAAAAAwAAAAAAAAAFIkNPUCIDQ09QAQAAABMiSVFfQ0xPU0VQUklDRV9BREoiEUlRX0NMT1NFUFJJQ0VfQURKAgAAAAsiNS8yMC8yMDIyIgk1LzIwLzIwMjIAAAAAAwAAAAAAAAAFIkNPUCIDQ09QAQAAABMiSVFfQ0xPU0VQUklDRV9BREoiEUlRX0NMT1NFUFJJQ0VfQURKAgAAAAsiNS8xMy8yMDIyIgk1LzEzLzIwMjIAAAAAAwAAAAAAAAAFIkNPUCIDQ09QAQAAABMiSVFfQ0xPU0VQUklDRV9BREoiEUlRX0NMT1NFUFJJQ0VfQURKAgAAAAoiNS82LzIwMjIiCDUvNi8yMDIyAAAAAAMAAAAAAAAABSJDT1AiA0NP</t>
  </si>
  <si>
    <t>UAEAAAATIklRX0NMT1NFUFJJQ0VfQURKIhFJUV9DTE9TRVBSSUNFX0FESgIAAAALIjQvMjkvMjAyMiIJNC8yOS8yMDIyAAAAAAMAAAAAAAAABSJDT1AiA0NPUAEAAAATIklRX0NMT1NFUFJJQ0VfQURKIhFJUV9DTE9TRVBSSUNFX0FESgIAAAALIjQvMjIvMjAyMiIJNC8yMi8yMDIyAAAAAAMAAAAAAAAABSJDT1AiA0NPUAEAAAATIklRX0NMT1NFUFJJQ0VfQURKIhFJUV9DTE9TRVBSSUNFX0FESgIAAAALIjQvMTQvMjAyMiIJNC8xNC8yMDIyAAAAAAMAAAAAAAAABSJDT1AiA0NPUAEAAAATIklRX0NMT1NFUFJJQ0VfQURKIhFJUV9DTE9TRVBSSUNFX0FESgIAAAAKIjQvOC8yMDIyIgg0LzgvMjAyMgAAAAADAAAAAAAAAAUiQ09QIgNDT1ABAAAAEyJJUV9DTE9TRVBSSUNFX0FESiIRSVFfQ0xPU0VQUklDRV9BREoCAAAACiI0LzEvMjAyMiIINC8xLzIwMjIAAAAAAwAAAAAAAAAFIkNPUCIDQ09QAQAAABMiSVFfQ0xPU0VQUklDRV9BREoiEUlRX0NMT1NFUFJJQ0VfQURKAgAAAAsiMy8yNS8yMDIyIgkzLzI1LzIwMjIAAAAAAwAAAAAAAAAFIkNPUCIDQ09QAQAAABMiSVFfQ0xPU0VQUklDRV9BREoiEUlRX0NMT1NFUFJJQ0VfQURKAgAAAAsiMy8xOC8yMDIyIgkzLzE4LzIwMjIAAAAAAwAAAAAAAAAFIkNPUCIDQ09QAQAAABMiSVFfQ0xPU0VQUklDRV9BREoiEUlRX0NMT1NFUFJJQ0VfQURKAgAAAAsiMy8xMS8y</t>
  </si>
  <si>
    <t>MDIyIgkzLzExLzIwMjIAAAAAAwAAAAAAAAAFIkNPUCIDQ09QAQAAABMiSVFfQ0xPU0VQUklDRV9BREoiEUlRX0NMT1NFUFJJQ0VfQURKAgAAAAoiMy80LzIwMjIiCDMvNC8yMDIyAAAAAAMAAAAAAAAABSJDT1AiA0NPUAEAAAATIklRX0NMT1NFUFJJQ0VfQURKIhFJUV9DTE9TRVBSSUNFX0FESgIAAAALIjIvMjUvMjAyMiIJMi8yNS8yMDIyAAAAAAMAAAAAAAAABSJDT1AiA0NPUAEAAAATIklRX0NMT1NFUFJJQ0VfQURKIhFJUV9DTE9TRVBSSUNFX0FESgIAAAALIjIvMTgvMjAyMiIJMi8xOC8yMDIyAAAAAAMAAAAAAAAABSJDT1AiA0NPUAEAAAATIklRX0NMT1NFUFJJQ0VfQURKIhFJUV9DTE9TRVBSSUNFX0FESgIAAAALIjIvMTEvMjAyMiIJMi8xMS8yMDIyAAAAAAMAAAAAAAAABSJDT1AiA0NPUAEAAAATIklRX0NMT1NFUFJJQ0VfQURKIhFJUV9DTE9TRVBSSUNFX0FESgIAAAAKIjIvNC8yMDIyIggyLzQvMjAyMgAAAAADAAAAAAAAAAUiQ09QIgNDT1ABAAAAEyJJUV9DTE9TRVBSSUNFX0FESiIRSVFfQ0xPU0VQUklDRV9BREoCAAAACyIxLzI4LzIwMjIiCTEvMjgvMjAyMgAAAAADAAAAAAAAAAUiQ09QIgNDT1ABAAAAEyJJUV9DTE9TRVBSSUNFX0FESiIRSVFfQ0xPU0VQUklDRV9BREoCAAAACyIxLzIxLzIwMjIiCTEvMjEvMjAyMgAAAAADAAAAAAAAAAUiQ09QIgNDT1ABAAAAEyJJUV9DTE9TRVBSSUNF</t>
  </si>
  <si>
    <t>X0FESiIRSVFfQ0xPU0VQUklDRV9BREoCAAAACyIxLzE0LzIwMjIiCTEvMTQvMjAyMgAAAAADAAAAAAAAAAUiQ09QIgNDT1ABAAAAEyJJUV9DTE9TRVBSSUNFX0FESiIRSVFfQ0xPU0VQUklDRV9BREoCAAAACiIxLzcvMjAyMiIIMS83LzIwMjIAAAAAAwAAAAAAAAAFIkNPUCIDQ09QAQAAABMiSVFfQ0xPU0VQUklDRV9BREoiEUlRX0NMT1NFUFJJQ0VfQURKAgAAAAwiMTIvMzEvMjAyMSIKMTIvMzEvMjAyMQAAAAADAAAAAAAAAAUiQ09QIgNDT1ABAAAAEyJJUV9DTE9TRVBSSUNFX0FESiIRSVFfQ0xPU0VQUklDRV9BREoCAAAADCIxMi8yMy8yMDIxIgoxMi8yMy8yMDIxAAAAAAMAAAAAAAAABSJDT1AiA0NPUAEAAAATIklRX0NMT1NFUFJJQ0VfQURKIhFJUV9DTE9TRVBSSUNFX0FESgIAAAAMIjEyLzE3LzIwMjEiCjEyLzE3LzIwMjEAAAAAAwAAAAAAAAAFIkNPUCIDQ09QAQAAABMiSVFfQ0xPU0VQUklDRV9BREoiEUlRX0NMT1NFUFJJQ0VfQURKAgAAAAwiMTIvMTAvMjAyMSIKMTIvMTAvMjAyMQAAAAADAAAAAAAAAAUiQ09QIgNDT1ABAAAAEyJJUV9DTE9TRVBSSUNFX0FESiIRSVFfQ0xPU0VQUklDRV9BREoCAAAACyIxMi8zLzIwMjEiCTEyLzMvMjAyMQAAAAADAAAAAAAAAAUiQ09QIgNDT1ABAAAAEyJJUV9DTE9TRVBSSUNFX0FESiIRSVFfQ0xPU0VQUklDRV9BREoCAAAADCIxMS8yNi8yMDIxIgoxMS8y</t>
  </si>
  <si>
    <t>Ni8yMDIxAAAAAAMAAAAAAAAABSJDT1AiA0NPUAEAAAATIklRX0NMT1NFUFJJQ0VfQURKIhFJUV9DTE9TRVBSSUNFX0FESgIAAAAMIjExLzE5LzIwMjEiCjExLzE5LzIwMjEAAAAAAwAAAAAAAAAFIkNPUCIDQ09QAQAAABMiSVFfQ0xPU0VQUklDRV9BREoiEUlRX0NMT1NFUFJJQ0VfQURKAgAAAAwiMTEvMTIvMjAyMSIKMTEvMTIvMjAyMQAAAAADAAAAAAAAAAUiQ09QIgNDT1ABAAAAEyJJUV9DTE9TRVBSSUNFX0FESiIRSVFfQ0xPU0VQUklDRV9BREoCAAAACyIxMS81LzIwMjEiCTExLzUvMjAyMQAAAAADAAAAAAAAAAUiQ09QIgNDT1ABAAAAEyJJUV9DTE9TRVBSSUNFX0FESiIRSVFfQ0xPU0VQUklDRV9BREoCAAAADCIxMC8yOS8yMDIxIgoxMC8yOS8yMDIxAAAAAAMAAAAAAAAABSJDT1AiA0NPUAEAAAATIklRX0NMT1NFUFJJQ0VfQURKIhFJUV9DTE9TRVBSSUNFX0FESgIAAAAMIjEwLzIyLzIwMjEiCjEwLzIyLzIwMjEAAAAAAwAAAAAAAAAFIkNPUCIDQ09QAQAAABMiSVFfQ0xPU0VQUklDRV9BREoiEUlRX0NMT1NFUFJJQ0VfQURKAgAAAAwiMTAvMTUvMjAyMSIKMTAvMTUvMjAyMQAAAAADAAAAAAAAAAUiQ09QIgNDT1ABAAAAEyJJUV9DTE9TRVBSSUNFX0FESiIRSVFfQ0xPU0VQUklDRV9BREoCAAAACyIxMC84LzIwMjEiCTEwLzgvMjAyMQAAAAADAAAAAAAAAAUiQ09QIgNDT1ABAAAAEyJJUV9DTE9T</t>
  </si>
  <si>
    <t>RVBSSUNFX0FESiIRSVFfQ0xPU0VQUklDRV9BREoCAAAACyIxMC8xLzIwMjEiCTEwLzEvMjAyMQAAAAADAAAAAAAAAAUiQ09QIgNDT1ABAAAAEyJJUV9DTE9TRVBSSUNFX0FESiIRSVFfQ0xPU0VQUklDRV9BREoCAAAACyI5LzI0LzIwMjEiCTkvMjQvMjAyMQAAAAADAAAAAAAAAAUiQ09QIgNDT1ABAAAAEyJJUV9DTE9TRVBSSUNFX0FESiIRSVFfQ0xPU0VQUklDRV9BREoCAAAACyI5LzE3LzIwMjEiCTkvMTcvMjAyMQAAAAADAAAAAAAAAAUiQ09QIgNDT1ABAAAAEyJJUV9DTE9TRVBSSUNFX0FESiIRSVFfQ0xPU0VQUklDRV9BREoCAAAACyI5LzEwLzIwMjEiCTkvMTAvMjAyMQAAAAADAAAAAAAAAAUiQ09QIgNDT1ABAAAAEyJJUV9DTE9TRVBSSUNFX0FESiIRSVFfQ0xPU0VQUklDRV9BREoCAAAACiI5LzMvMjAyMSIIOS8zLzIwMjEAAAAAAwAAAAAAAAAFIkNPUCIDQ09QAQAAABMiSVFfQ0xPU0VQUklDRV9BREoiEUlRX0NMT1NFUFJJQ0VfQURKAgAAAAsiOC8yNy8yMDIxIgk4LzI3LzIwMjEAAAAAAwAAAAAAAAAFIkNPUCIDQ09QAQAAABMiSVFfQ0xPU0VQUklDRV9BREoiEUlRX0NMT1NFUFJJQ0VfQURKAgAAAAsiOC8yMC8yMDIxIgk4LzIwLzIwMjEAAAAAAwAAAAAAAAAFIkNPUCIDQ09QAQAAABMiSVFfQ0xPU0VQUklDRV9BREoiEUlRX0NMT1NFUFJJQ0VfQURKAgAAAAsiOC8xMy8yMDIxIgk4LzEzLzIw</t>
  </si>
  <si>
    <t>MjEAAAAAAwAAAAAAAAAFIkNPUCIDQ09QAQAAABMiSVFfQ0xPU0VQUklDRV9BREoiEUlRX0NMT1NFUFJJQ0VfQURKAgAAAAoiOC82LzIwMjEiCDgvNi8yMDIxAAAAAAMAAAAAAAAABSJDT1AiA0NPUAEAAAATIklRX0NMT1NFUFJJQ0VfQURKIhFJUV9DTE9TRVBSSUNFX0FESgIAAAALIjcvMzAvMjAyMSIJNy8zMC8yMDIxAAAAAAMAAAAAAAAABSJDT1AiA0NPUAEAAAATIklRX0NMT1NFUFJJQ0VfQURKIhFJUV9DTE9TRVBSSUNFX0FESgIAAAALIjcvMjMvMjAyMSIJNy8yMy8yMDIxAAAAAAMAAAAAAAAABSJDT1AiA0NPUAEAAAATIklRX0NMT1NFUFJJQ0VfQURKIhFJUV9DTE9TRVBSSUNFX0FESgIAAAALIjcvMTYvMjAyMSIJNy8xNi8yMDIxAAAAAAMAAAAAAAAABSJDT1AiA0NPUAEAAAATIklRX0NMT1NFUFJJQ0VfQURKIhFJUV9DTE9TRVBSSUNFX0FESgIAAAAKIjcvOS8yMDIxIgg3LzkvMjAyMQAAAAADAAAAAAAAAAUiQ09QIgNDT1ABAAAAEyJJUV9DTE9TRVBSSUNFX0FESiIRSVFfQ0xPU0VQUklDRV9BREoCAAAACiI3LzIvMjAyMSIINy8yLzIwMjEAAAAAAwAAAAAAAAAFIkNPUCIDQ09QAQAAABMiSVFfQ0xPU0VQUklDRV9BREoiEUlRX0NMT1NFUFJJQ0VfQURKAgAAAAsiNi8yNS8yMDIxIgk2LzI1LzIwMjEAAAAAAwAAAAAAAAAFIkNPUCIDQ09QAQAAABMiSVFfQ0xPU0VQUklDRV9BREoiEUlRX0NMT1NF</t>
  </si>
  <si>
    <t>UFJJQ0VfQURKAgAAAAsiNi8xOC8yMDIxIgk2LzE4LzIwMjEAAAAAAwAAAAAAAAAFIkNPUCIDQ09QAQAAABMiSVFfQ0xPU0VQUklDRV9BREoiEUlRX0NMT1NFUFJJQ0VfQURKAgAAAAsiNi8xMS8yMDIxIgk2LzExLzIwMjEAAAAAAwAAAAAAAAAFIkNPUCIDQ09QAQAAABMiSVFfQ0xPU0VQUklDRV9BREoiEUlRX0NMT1NFUFJJQ0VfQURKAgAAAAoiNi80LzIwMjEiCDYvNC8yMDIxAAAAAAMAAAAAAAAABSJDT1AiA0NPUAEAAAATIklRX0NMT1NFUFJJQ0VfQURKIhFJUV9DTE9TRVBSSUNFX0FESgIAAAALIjUvMjgvMjAyMSIJNS8yOC8yMDIxAAAAAAMAAAAAAAAABSJDT1AiA0NPUAEAAAATIklRX0NMT1NFUFJJQ0VfQURKIhFJUV9DTE9TRVBSSUNFX0FESgIAAAALIjUvMjEvMjAyMSIJNS8yMS8yMDIxAAAAAAMAAAAAAAAABSJDT1AiA0NPUAEAAAATIklRX0NMT1NFUFJJQ0VfQURKIhFJUV9DTE9TRVBSSUNFX0FESgIAAAALIjUvMTQvMjAyMSIJNS8xNC8yMDIxAAAAAAMAAAAAAAAABSJDT1AiA0NPUAEAAAATIklRX0NMT1NFUFJJQ0VfQURKIhFJUV9DTE9TRVBSSUNFX0FESgIAAAAKIjUvNy8yMDIxIgg1LzcvMjAyMQAAAAADAAAAAAAAAAUiQ09QIgNDT1ABAAAAEyJJUV9DTE9TRVBSSUNFX0FESiIRSVFfQ0xPU0VQUklDRV9BREoCAAAACyI0LzMwLzIwMjEiCTQvMzAvMjAyMQAAAAADAAAAAAAAAAUiQ09QIgND</t>
  </si>
  <si>
    <t>T1ABAAAAEyJJUV9DTE9TRVBSSUNFX0FESiIRSVFfQ0xPU0VQUklDRV9BREoCAAAACyI0LzIzLzIwMjEiCTQvMjMvMjAyMQAAAAADAAAAAAAAAAUiQ09QIgNDT1ABAAAAEyJJUV9DTE9TRVBSSUNFX0FESiIRSVFfQ0xPU0VQUklDRV9BREoCAAAACyI0LzE2LzIwMjEiCTQvMTYvMjAyMQAAAAADAAAAAAAAAAUiQ09QIgNDT1ABAAAAEyJJUV9DTE9TRVBSSUNFX0FESiIRSVFfQ0xPU0VQUklDRV9BREoCAAAACiI0LzkvMjAyMSIINC85LzIwMjEAAAAAAwAAAAAAAAAFIkNPUCIDQ09QAQAAABMiSVFfQ0xPU0VQUklDRV9BREoiEUlRX0NMT1NFUFJJQ0VfQURKAgAAAAoiNC8xLzIwMjEiCDQvMS8yMDIxAAAAAAMAAAAAAAAABSJDT1AiA0NPUAEAAAATIklRX0NMT1NFUFJJQ0VfQURKIhFJUV9DTE9TRVBSSUNFX0FESgIAAAALIjMvMjYvMjAyMSIJMy8yNi8yMDIxAAAAAAMAAAAAAAAABSJDT1AiA0NPUAEAAAATIklRX0NMT1NFUFJJQ0VfQURKIhFJUV9DTE9TRVBSSUNFX0FESgIAAAALIjMvMTkvMjAyMSIJMy8xOS8yMDIxAAAAAAMAAAAAAAAABSJDT1AiA0NPUAEAAAATIklRX0NMT1NFUFJJQ0VfQURKIhFJUV9DTE9TRVBSSUNFX0FESgIAAAALIjMvMTIvMjAyMSIJMy8xMi8yMDIxAAAAAAMAAAAAAAAABSJDT1AiA0NPUAEAAAATIklRX0NMT1NFUFJJQ0VfQURKIhFJUV9DTE9TRVBSSUNFX0FESgIAAAAKIjMvNS8y</t>
  </si>
  <si>
    <t>MDIxIggzLzUvMjAyMQAAAAADAAAAAAAAAAUiQ09QIgNDT1ABAAAAEyJJUV9DTE9TRVBSSUNFX0FESiIRSVFfQ0xPU0VQUklDRV9BREoCAAAACyIyLzI2LzIwMjEiCTIvMjYvMjAyMQAAAAADAAAAAAAAAAUiQ09QIgNDT1ABAAAAEyJJUV9DTE9TRVBSSUNFX0FESiIRSVFfQ0xPU0VQUklDRV9BREoCAAAACyIyLzE5LzIwMjEiCTIvMTkvMjAyMQAAAAADAAAAAAAAAAUiQ09QIgNDT1ABAAAAEyJJUV9DTE9TRVBSSUNFX0FESiIRSVFfQ0xPU0VQUklDRV9BREoCAAAACyIyLzEyLzIwMjEiCTIvMTIvMjAyMQAAAAADAAAAAAAAAAUiQ09QIgNDT1ABAAAAEyJJUV9DTE9TRVBSSUNFX0FESiIRSVFfQ0xPU0VQUklDRV9BREoCAAAACiIyLzUvMjAyMSIIMi81LzIwMjEAAAAAAwAAAAAAAAAFIkNPUCIDQ09QAQAAABMiSVFfQ0xPU0VQUklDRV9BREoiEUlRX0NMT1NFUFJJQ0VfQURKAgAAAAsiMS8yOS8yMDIxIgkxLzI5LzIwMjEAAAAAAwAAAAAAAAAFIkNPUCIDQ09QAQAAABMiSVFfQ0xPU0VQUklDRV9BREoiEUlRX0NMT1NFUFJJQ0VfQURKAgAAAAsiMS8yMi8yMDIxIgkxLzIyLzIwMjEAAAAAAwAAAAAAAAAFIkNPUCIDQ09QAQAAABMiSVFfQ0xPU0VQUklDRV9BREoiEUlRX0NMT1NFUFJJQ0VfQURKAgAAAAsiMS8xNS8yMDIxIgkxLzE1LzIwMjEAAAAAAwAAAAAAAAAFIkNPUCIDQ09QAQAAABMiSVFfQ0xPU0VQUklD</t>
  </si>
  <si>
    <t>RV9BREoiEUlRX0NMT1NFUFJJQ0VfQURKAgAAAAoiMS84LzIwMjEiCDEvOC8yMDIxAAAAAAMAAAAAAAAABSJDT1AiA0NPUAEAAAATIklRX0NMT1NFUFJJQ0VfQURKIhFJUV9DTE9TRVBSSUNFX0FESgIAAAAMIjEyLzMxLzIwMjAiCjEyLzMxLzIwMjAAAAAAAwAAAAAAAAAFIkNPUCIDQ09QAQAAABMiSVFfQ0xPU0VQUklDRV9BREoiEUlRX0NMT1NFUFJJQ0VfQURKAgAAAAwiMTIvMjQvMjAyMCIKMTIvMjQvMjAyMAAAAAADAAAAAAAAAAUiQ09QIgNDT1ABAAAAEyJJUV9DTE9TRVBSSUNFX0FESiIRSVFfQ0xPU0VQUklDRV9BREoCAAAADCIxMi8xOC8yMDIwIgoxMi8xOC8yMDIwAAAAAAMAAAAAAAAABSJDT1AiA0NPUAEAAAATIklRX0NMT1NFUFJJQ0VfQURKIhFJUV9DTE9TRVBSSUNFX0FESgIAAAAMIjEyLzExLzIwMjAiCjEyLzExLzIwMjAAAAAAAwAAAAAAAAAFIkNPUCIDQ09QAQAAABMiSVFfQ0xPU0VQUklDRV9BREoiEUlRX0NMT1NFUFJJQ0VfQURKAgAAAAsiMTIvNC8yMDIwIgkxMi80LzIwMjAAAAAAAwAAAAAAAAAFIkNPUCIDQ09QAQAAABMiSVFfQ0xPU0VQUklDRV9BREoiEUlRX0NMT1NFUFJJQ0VfQURKAgAAAAwiMTEvMjcvMjAyMCIKMTEvMjcvMjAyMAAAAAADAAAAAAAAAAUiQ09QIgNDT1ABAAAAEyJJUV9DTE9TRVBSSUNFX0FESiIRSVFfQ0xPU0VQUklDRV9BREoCAAAADCIxMS8yMC8yMDIwIgox</t>
  </si>
  <si>
    <t>MS8yMC8yMDIwAAAAAAMAAAAAAAAABSJDT1AiA0NPUAEAAAATIklRX0NMT1NFUFJJQ0VfQURKIhFJUV9DTE9TRVBSSUNFX0FESgIAAAAMIjExLzEzLzIwMjAiCjExLzEzLzIwMjB5WLJhPSXeCHlYsmE9Jd4II0NJUS5DT1AuSVFfQ0xPU0VQUklDRV9BREouMTEvNy8yMDI1AQAAAE+GBAACAAAABTg2LjgzAHlYsmE9Jd4IeViyYT0l3ggkQ0lRLkNPUC5JUV9DTE9TRVBSSUNFX0FESi4xMC8zMS8yMDI1AQAAAE+GBAACAAAABTg4Ljg2AHlYsmE9Jd4IeViyYT0l3ggkQ0lRLkNPUC5JUV9DTE9TRVBSSUNFX0FESi4xMC8yNC8yMDI1AQAAAE+GBAACAAAABTg4LjAzAHlYsmE9Jd4IeViyYT0l3ggkQ0lRLkNPUC5JUV9DTE9TRVBSSUNFX0FESi4xMC8xNy8yMDI1AQAAAE+GBAACAAAABTg2LjQ4AHlYsmE9Jd4IeViyYT0l3ggkQ0lRLkNPUC5JUV9DTE9TRVBSSUNFX0FESi4xMC8xMC8yMDI1AQAAAE+GBAACAAAABTg3LjY0AHlYsmE9Jd4IeViyYT0l3ggjQ0lRLkNPUC5JUV9DTE9TRVBSSUNFX0FESi4xMC8zLzIwMjUBAAAAT4YEAAIAAAAFOTQuMTYAeViyYT0l3gh5WLJhPSXeCCNDSVEuQ09QLklRX0NMT1NFUFJJQ0VfQURKLjkvMjYvMjAyNQEAAABPhgQAAgAAAAU5OC40OAB5WLJhPSXeCHlYsmE9Jd4II0NJUS5DT1AuSVFfQ0xPU0VQUklDRV9BREouOS8xOS8yMDI1AQAAAE+GBAACAAAABTkxLjkyAHlYsmE9Jd4I</t>
  </si>
  <si>
    <t>eViyYT0l3ggjQ0lRLkNPUC5JUV9DTE9TRVBSSUNFX0FESi45LzEyLzIwMjUBAAAAT4YEAAIAAAAFOTIuNDMAeViyYT0l3gh5WLJhPSXeCCJDSVEuQ09QLklRX0NMT1NFUFJJQ0VfQURKLjkvNS8yMDI1AQAAAE+GBAACAAAABTkyLjk1AHlYsmE9Jd4IeViyYT0l3ggjQ0lRLkNPUC5JUV9DTE9TRVBSSUNFX0FESi44LzI5LzIwMjUBAAAAT4YEAAIAAAAFOTguOTcAeViyYT0l3gh5WLJhPSXeCCNDSVEuQ09QLklRX0NMT1NFUFJJQ0VfQURKLjgvMjIvMjAyNQEAAABPhgQAAgAAAAU5Ni43OAB5WLJhPSXeCHlYsmE9Jd4II0NJUS5DT1AuSVFfQ0xPU0VQUklDRV9BREouOC8xNS8yMDI1AQAAAE+GBAACAAAABTk0LjU1AHlYsmE9Jd4IeViyYT0l3ggiQ0lRLkNPUC5JUV9DTE9TRVBSSUNFX0FESi44LzgvMjAyNQEAAABPhgQAAgAAAAk5My4xNDE2MTkAeViyYT0l3gh5WLJhPSXeCCJDSVEuQ09QLklRX0NMT1NFUFJJQ0VfQURKLjgvMS8yMDI1AQAAAE+GBAACAAAACTkyLjAwMTAyOAB5WLJhPSXeCHlYsmE9Jd4II0NJUS5DT1AuSVFfQ0xPU0VQUklDRV9BREouNy8yNS8yMDI1AQAAAE+GBAACAAAACTk0LjE3MzEwOQB5WLJhPSXeCHlYsmE9Jd4II0NJUS5DT1AuSVFfQ0xPU0VQUklDRV9BREouNy8xOC8yMDI1AQAAAE+GBAACAAAACTkwLjg5MDE5MgB5WLJhPSXeCHlYsmE9Jd4II0NJUS5DT1AuSVFfQ0xPU0VQUklD</t>
  </si>
  <si>
    <t>RV9BREouNy8xMS8yMDI1AQAAAE+GBAACAAAACTk0LjgyNzcwOQB5WLJhPSXeCHlYsmE9Jd4IIkNJUS5DT1AuSVFfQ0xPU0VQUklDRV9BREouNy8zLzIwMjUBAAAAT4YEAAIAAAAHOTIuOTEzNQB5WLJhPSXeCHlYsmE9Jd4II0NJUS5DT1AuSVFfQ0xPU0VQUklDRV9BREouNi8yNy8yMDI1AQAAAE+GBAACAAAACDg5LjQzMjIyAHlYsmE9Jd4IeViyYT0l3ggjQ0lRLkNPUC5JUV9DTE9TRVBSSUNFX0FESi42LzIwLzIwMjUBAAAAT4YEAAIAAAAJOTMuOTE1MjM3AHlYsmE9Jd4IeViyYT0l3ggjQ0lRLkNPUC5JUV9DTE9TRVBSSUNFX0FESi42LzEzLzIwMjUBAAAAT4YEAAIAAAAJOTYuMTY2NjYzAHlYsmE9Jd4IeViyYT0l3ggiQ0lRLkNPUC5JUV9DTE9TRVBSSUNFX0FESi42LzYvMjAyNQEAAABPhgQAAgAAAAk4Ni41MDYzNTcAeViyYT0l3gh5WLJhPSXeCCNDSVEuQ09QLklRX0NMT1NFUFJJQ0VfQURKLjUvMzAvMjAyNQEAAABPhgQAAgAAAAk4NC42NTE2NTcAeViyYT0l3gh5WLJhPSXeCCNDSVEuQ09QLklRX0NMT1NFUFJJQ0VfQURKLjUvMjMvMjAyNQEAAABPhgQAAgAAAAk4NC40OTI5NjcAeViyYT0l3gh5WLJhPSXeCCNDSVEuQ09QLklRX0NMT1NFUFJJQ0VfQURKLjUvMTYvMjAyNQEAAABPhgQAAgAAAAg5MC45MDAxMQB5WLJhPSXeCHlYsmE9Jd4IIkNJUS5DT1AuSVFfQ0xPU0VQUklDRV9BREouNS85LzIw</t>
  </si>
  <si>
    <t>MjUBAAAAT4YEAAIAAAAJODcuMTIzNjY5AHlYsmE9Jd4IeViyYT0l3ggiQ0lRLkNPUC5JUV9DTE9TRVBSSUNFX0FESi41LzIvMjAyNQEAAABPhgQAAgAAAAk4OS44OTY5OTMAeViyYT0l3gh5WLJhPSXeCCNDSVEuQ09QLklRX0NMT1NFUFJJQ0VfQURKLjQvMjUvMjAyNQEAAABPhgQAAgAAAAk5MC4yMDE4NjIAeViyYT0l3gh5WLJhPSXeCCNDSVEuQ09QLklRX0NMT1NFUFJJQ0VfQURKLjQvMTcvMjAyNQEAAABPhgQAAgAAAAk4Ny41MDcyMTQAeViyYT0l3gh5WLJhPSXeCCNDSVEuQ09QLklRX0NMT1NFUFJJQ0VfQURKLjQvMTEvMjAyNQEAAABPhgQAAgAAAAk4NC45NjAwODMAeViyYT0l3gh5WLJhPSXeCCJDSVEuQ09QLklRX0NMT1NFUFJJQ0VfQURKLjQvNC8yMDI1AQAAAE+GBAACAAAACTg0Ljg2MTczOQB5WLJhPSXeCHlYsmE9Jd4II0NJUS5DT1AuSVFfQ0xPU0VQUklDRV9BREouMy8yOC8yMDI1AQAAAE+GBAACAAAACjEwMC42NzU1ODUAeViyYT0l3gh5WLJhPSXeCCNDSVEuQ09QLklRX0NMT1NFUFJJQ0VfQURKLjMvMjEvMjAyNQEAAABPhgQAAgAAAAoxMDAuMjMzMDMzAHlYsmE9Jd4IeViyYT0l3ggjQ0lRLkNPUC5JUV9DTE9TRVBSSUNFX0FESi4zLzE0LzIwMjUBAAAAT4YEAAIAAAAJOTcuMzEyMTkyAHlYsmE9Jd4IeViyYT0l3ggiQ0lRLkNPUC5JUV9DTE9TRVBSSUNFX0FESi4zLzcvMjAyNQEAAABP</t>
  </si>
  <si>
    <t>hgQAAgAAAAk4OS4xMjk5MDQAeViyYT0l3gh5WLJhPSXeCCNDSVEuQ09QLklRX0NMT1NFUFJJQ0VfQURKLjIvMjgvMjAyNQEAAABPhgQAAgAAAAk5Ny41MDg4ODIAeViyYT0l3gh5WLJhPSXeCCNDSVEuQ09QLklRX0NMT1NFUFJJQ0VfQURKLjIvMjEvMjAyNQEAAABPhgQAAgAAAAk5Ni4zMTg5MDkAeViyYT0l3gh5WLJhPSXeCCNDSVEuQ09QLklRX0NMT1NFUFJJQ0VfQURKLjIvMTQvMjAyNQEAAABPhgQAAgAAAAk5NC42NjY3MTYAeViyYT0l3gh5WLJhPSXeCCJDSVEuQ09QLklRX0NMT1NFUFJJQ0VfQURKLjIvNy8yMDI1AQAAAE+GBAACAAAACDk1Ljk1MzMxAHlYsmE9Jd4IeViyYT0l3ggjQ0lRLkNPUC5JUV9DTE9TRVBSSUNFX0FESi4xLzMxLzIwMjUBAAAAT4YEAAIAAAAIOTYuNDExODEAeViyYT0l3gh5WLJhPSXeCCNDSVEuQ09QLklRX0NMT1NFUFJJQ0VfQURKLjEvMjQvMjAyNQEAAABPhgQAAgAAAAk5OS4zMzg0MDYAeViyYT0l3gh5WLJhPSXeCCNDSVEuQ09QLklRX0NMT1NFUFJJQ0VfQURKLjEvMTcvMjAyNQEAAABPhgQAAgAAAAoxMDMuMjYwMDQ0AHlYsmE9Jd4IeViyYT0l3ggjQ0lRLkNPUC5JUV9DTE9TRVBSSUNFX0FESi4xLzEwLzIwMjUBAAAAT4YEAAIAAAAJOTkuNDI2MjAzAHlYsmE9Jd4IeViyYT0l3ggiQ0lRLkNPUC5JUV9DTE9TRVBSSUNFX0FESi4xLzMvMjAyNQEAAABPhgQAAgAAAAk5</t>
  </si>
  <si>
    <t>OC42MTY1MTIAeViyYT0l3gh5WLJhPSXeCCRDSVEuQ09QLklRX0NMT1NFUFJJQ0VfQURKLjEyLzI3LzIwMjQBAAAAT4YEAAIAAAAJOTQuNTQ4NTQ0AHlYsmE9Jd4IeViyYT0l3ggkQ0lRLkNPUC5JUV9DTE9TRVBSSUNFX0FESi4xMi8yMC8yMDI0AQAAAE+GBAACAAAACTkyLjc5MjU4NwB5WLJhPSXeCHlYsmE9Jd4IJENJUS5DT1AuSVFfQ0xPU0VQUklDRV9BREouMTIvMTMvMjAyNAEAAABPhgQAAgAAAAk5OC41NDgyMjUAeViyYT0l3gh5WLJhPSXeCCNDSVEuQ09QLklRX0NMT1NFUFJJQ0VfQURKLjEyLzYvMjAyNAEAAABPhgQAAgAAAAoxMDAuNjk0Mzk1AHlYsmE9Jd4IeViyYT0l3ggkQ0lRLkNPUC5JUV9DTE9TRVBSSUNFX0FESi4xMS8yOS8yMDI0AQAAAE+GBAACAAAACjEwNS42ODkxMTgAeViyYT0l3gh5WLJhPSXeCCRDSVEuQ09QLklRX0NMT1NFUFJJQ0VfQURKLjExLzIyLzIwMjQBAAAAT4YEAAIAAAAKMTA5LjAxNTY4MQB5WLJhPSXeCHlYsmE9Jd4IJENJUS5DT1AuSVFfQ0xPU0VQUklDRV9BREouMTEvMTUvMjAyNAEAAABPhgQAAgAAAAoxMDkuNTcxNzM0AHlYsmE9Jd4IeViyYT0l3ggjQ0lRLkNPUC5JUV9DTE9TRVBSSUNFX0FESi4xMS84LzIwMjQBAAAAT4YEAAIAAAAKMTA4Ljg1OTU5NgB5WLJhPSXeCHlYsmE9Jd4II0NJUS5DT1AuSVFfQ0xPU0VQUklDRV9BREouMTEvMS8yMDI0AQAAAE+GBAAC</t>
  </si>
  <si>
    <t>AAAACjEwNC40NzEzMDcAeViyYT0l3gh5WLJhPSXeCCRDSVEuQ09QLklRX0NMT1NFUFJJQ0VfQURKLjEwLzI1LzIwMjQBAAAAT4YEAAIAAAAKMTAxLjI5Mzc2NwB5WLJhPSXeCHlYsmE9Jd4IJENJUS5DT1AuSVFfQ0xPU0VQUklDRV9BREouMTAvMTgvMjAyNAEAAABPhgQAAgAAAAoxMDIuMzY5MDkzAHlYsmE9Jd4IeViyYT0l3ggkQ0lRLkNPUC5JUV9DTE9TRVBSSUNFX0FESi4xMC8xMS8yMDI0AQAAAE+GBAACAAAACjEwNy4wMzg1MjcAeViyYT0l3gh5WLJhPSXeCCNDSVEuQ09QLklRX0NMT1NFUFJJQ0VfQURKLjEwLzQvMjAyNAEAAABPhgQAAgAAAAoxMTAuOTYyMDEzAHlYsmE9Jd4IeViyYT0l3ggjQ0lRLkNPUC5JUV9DTE9TRVBSSUNFX0FESi45LzI3LzIwMjQBAAAAT4YEAAIAAAAKMTAxLjQ0ODc2OQB5WLJhPSXeCHlYsmE9Jd4II0NJUS5DT1AuSVFfQ0xPU0VQUklDRV9BREouOS8yMC8yMDI0AQAAAE+GBAACAAAACjEwNi40Mzc4OTQAeViyYT0l3gh5WLJhPSXeCCNDSVEuQ09QLklRX0NMT1NFUFJJQ0VfQURKLjkvMTMvMjAyNAEAAABPhgQAAgAAAAoxMDAuMjY2ODc5AHlYsmE9Jd4IeViyYT0l3ggiQ0lRLkNPUC5JUV9DTE9TRVBSSUNFX0FESi45LzYvMjAyNAEAAABPhgQAAgAAAAkxMDIuNzA4MTYAeViyYT0l3gh5WLJhPSXeCCNDSVEuQ09QLklRX0NMT1NFUFJJQ0VfQURKLjgvMzAvMjAyNAEAAABP</t>
  </si>
  <si>
    <t>hgQAAgAAAAoxMTAuMjM1NDQyAHlYsmE9Jd4IeViyYT0l3ggjQ0lRLkNPUC5JUV9DTE9TRVBSSUNFX0FESi44LzIzLzIwMjQBAAAAT4YEAAIAAAAIMTA3LjkyMDEAeViyYT0l3gh5WLJhPSXeCCNDSVEuQ09QLklRX0NMT1NFUFJJQ0VfQURKLjgvMTYvMjAyNAEAAABPhgQAAgAAAAoxMDcuNzA2OTcyAHlYsmE9Jd4IeViyYT0l3ggiQ0lRLkNPUC5JUV9DTE9TRVBSSUNFX0FESi44LzkvMjAyNAEAAABPhgQAAgAAAAoxMDQuNDYxNjE5AHlYsmE9Jd4IeViyYT0l3ggiQ0lRLkNPUC5JUV9DTE9TRVBSSUNFX0FESi44LzIvMjAyNAEAAABPhgQAAgAAAAoxMDEuNzMwMDk0AHlYsmE9Jd4IeViyYT0l3ggjQ0lRLkNPUC5JUV9DTE9TRVBSSUNFX0FESi43LzI2LzIwMjQBAAAAT4YEAAIAAAAJMTA2LjYyNTY4AHlYsmE9Jd4IeViyYT0l3ggjQ0lRLkNPUC5JUV9DTE9TRVBSSUNFX0FESi43LzE5LzIwMjQBAAAAT4YEAAIAAAAKMTA5Ljk4MjM3OQB5WLJhPSXeCHlYsmE9Jd4II0NJUS5DT1AuSVFfQ0xPU0VQUklDRV9BREouNy8xMi8yMDI0AQAAAE+GBAACAAAACjEwOC44MTg1OTUAeViyYT0l3gh5WLJhPSXeCCJDSVEuQ09QLklRX0NMT1NFUFJJQ0VfQURKLjcvNS8yMDI0AQAAAE+GBAACAAAACTEwOC4yNTExMwB5WLJhPSXeCHlYsmE9Jd4II0NJUS5DT1AuSVFfQ0xPU0VQUklDRV9BREouNi8yOC8yMDI0AQAAAE+GBAAC</t>
  </si>
  <si>
    <t>AAAACjExMC4wMTEyMzMAeViyYT0l3gh5WLJhPSXeCCNDSVEuQ09QLklRX0NMT1NFUFJJQ0VfQURKLjYvMjEvMjAyNAEAAABPhgQAAgAAAAoxMDcuMDg3MzQ2AHlYsmE9Jd4IeViyYT0l3ggjQ0lRLkNPUC5JUV9DTE9TRVBSSUNFX0FESi42LzE0LzIwMjQBAAAAT4YEAAIAAAAKMTA1LjIxMTgyNwB5WLJhPSXeCHlYsmE9Jd4IIkNJUS5DT1AuSVFfQ0xPU0VQUklDRV9BREouNi83LzIwMjQBAAAAT4YEAAIAAAAKMTA3LjcyMjEzOAB5WLJhPSXeCHlYsmE9Jd4II0NJUS5DT1AuSVFfQ0xPU0VQUklDRV9BREouNS8zMS8yMDI0AQAAAE+GBAACAAAACjExMi4wMzEwMjMAeViyYT0l3gh5WLJhPSXeCCNDSVEuQ09QLklRX0NMT1NFUFJJQ0VfQURKLjUvMjQvMjAyNAEAAABPhgQAAgAAAAoxMTIuNzcxNjEzAHlYsmE9Jd4IeViyYT0l3ggjQ0lRLkNPUC5JUV9DTE9TRVBSSUNFX0FESi41LzE3LzIwMjQBAAAAT4YEAAIAAAAKMTE3LjA2MTI2MgB5WLJhPSXeCHlYsmE9Jd4II0NJUS5DT1AuSVFfQ0xPU0VQUklDRV9BREouNS8xMC8yMDI0AQAAAE+GBAACAAAACjExNy4yNTM2MjMAeViyYT0l3gh5WLJhPSXeCCJDSVEuQ09QLklRX0NMT1NFUFJJQ0VfQURKLjUvMy8yMDI0AQAAAE+GBAACAAAACjExNi44MTgyNDYAeViyYT0l3gh5WLJhPSXeCCNDSVEuQ09QLklRX0NMT1NFUFJJQ0VfQURKLjQvMjYvMjAyNAEAAABPhgQA</t>
  </si>
  <si>
    <t>AgAAAAoxMjQuNDczNjAyAHlYsmE9Jd4IeViyYT0l3ggjQ0lRLkNPUC5JUV9DTE9TRVBSSUNFX0FESi40LzE5LzIwMjQBAAAAT4YEAAIAAAAKMTIzLjY1MTY3OAB5WLJhPSXeCHlYsmE9Jd4II0NJUS5DT1AuSVFfQ0xPU0VQUklDRV9BREouNC8xMi8yMDI0AQAAAE+GBAACAAAACjEyNS4zOTEwOTcAeViyYT0l3gh5WLJhPSXeCCJDSVEuQ09QLklRX0NMT1NFUFJJQ0VfQURKLjQvNS8yMDI0AQAAAE+GBAACAAAACjEyNy42MDgzNzkAeViyYT0l3gh5WLJhPSXeCCNDSVEuQ09QLklRX0NMT1NFUFJJQ0VfQURKLjMvMjgvMjAyNAEAAABPhgQAAgAAAAoxMjEuNjQ0NjU2AHlYsmE9Jd4IeViyYT0l3ggjQ0lRLkNPUC5JUV9DTE9TRVBSSUNFX0FESi4zLzIyLzIwMjQBAAAAT4YEAAIAAAAKMTE3LjU4MjgyNgB5WLJhPSXeCHlYsmE9Jd4II0NJUS5DT1AuSVFfQ0xPU0VQUklDRV9BREouMy8xNS8yMDI0AQAAAE+GBAACAAAACjExNC43MjUyMDgAeViyYT0l3gh5WLJhPSXeCCJDSVEuQ09QLklRX0NMT1NFUFJJQ0VfQURKLjMvOC8yMDI0AQAAAE+GBAACAAAACjEwNy45OTY5MDYAeViyYT0l3gh5WLJhPSXeCCJDSVEuQ09QLklRX0NMT1NFUFJJQ0VfQURKLjMvMS8yMDI0AQAAAE+GBAACAAAACjEwOS4xODIwMDQAeViyYT0l3gh5WLJhPSXeCCNDSVEuQ09QLklRX0NMT1NFUFJJQ0VfQURKLjIvMjMvMjAyNAEAAABPhgQA</t>
  </si>
  <si>
    <t>AgAAAAoxMDYuNTcyODc2AHlYsmE9Jd4IeViyYT0l3ggjQ0lRLkNPUC5JUV9DTE9TRVBSSUNFX0FESi4yLzE2LzIwMjQBAAAAT4YEAAIAAAAKMTA1LjY3NDQ5NAB5WLJhPSXeCHlYsmE9Jd4IIkNJUS5DT1AuSVFfQ0xPU0VQUklDRV9BREouMi85LzIwMjQBAAAAT4YEAAIAAAAKMTA1LjQ4NTg2NgB5WLJhPSXeCHlYsmE9Jd4IIkNJUS5DT1AuSVFfQ0xPU0VQUklDRV9BREouMi8yLzIwMjQBAAAAT4YEAAIAAAAJMTA0Ljk4MjkyAHlYsmE9Jd4IeViyYT0l3ggjQ0lRLkNPUC5JUV9DTE9TRVBSSUNFX0FESi4xLzI2LzIwMjQBAAAAT4YEAAIAAAAKMTA2LjUwMTI0OAB5WLJhPSXeCHlYsmE9Jd4II0NJUS5DT1AuSVFfQ0xPU0VQUklDRV9BREouMS8xOS8yMDI0AQAAAE+GBAACAAAACjEwMi4zNjM4MDMAeViyYT0l3gh5WLJhPSXeCCNDSVEuQ09QLklRX0NMT1NFUFJJQ0VfQURKLjEvMTIvMjAyNAEAAABPhgQAAgAAAAoxMDUuOTk4MzAyAHlYsmE9Jd4IeViyYT0l3ggiQ0lRLkNPUC5JUV9DTE9TRVBSSUNFX0FESi4xLzUvMjAyNAEAAABPhgQAAgAAAAoxMTAuNTgxNzU2AHlYsmE9Jd4IeViyYT0l3ggkQ0lRLkNPUC5JUV9DTE9TRVBSSUNFX0FESi4xMi8yOS8yMDIzAQAAAE+GBAACAAAACjExMC4xNDUyMzYAeViyYT0l3gh5WLJhPSXeCCRDSVEuQ09QLklRX0NMT1NFUFJJQ0VfQURKLjEyLzIyLzIwMjMBAAAAT4YE</t>
  </si>
  <si>
    <t>AAIAAAAKMTExLjY1NDA3NQB5WLJhPSXeCHlYsmE9Jd4IJENJUS5DT1AuSVFfQ0xPU0VQUklDRV9BREouMTIvMTUvMjAyMwEAAABPhgQAAgAAAAoxMDguNjkzMzM1AHlYsmE9Jd4IeViyYT0l3ggjQ0lRLkNPUC5JUV9DTE9TRVBSSUNFX0FESi4xMi84LzIwMjMBAAAAT4YEAAIAAAAKMTA2LjM0OTQxNQB5WLJhPSXeCHlYsmE9Jd4II0NJUS5DT1AuSVFfQ0xPU0VQUklDRV9BREouMTIvMS8yMDIzAQAAAE+GBAACAAAACjEwOS4zNDgxMTQAeViyYT0l3gh5WLJhPSXeCCRDSVEuQ09QLklRX0NMT1NFUFJJQ0VfQURKLjExLzI0LzIwMjMBAAAAT4YEAAIAAAAKMTA5LjU5NDg0MgB5WLJhPSXeCHlYsmE9Jd4IJENJUS5DT1AuSVFfQ0xPU0VQUklDRV9BREouMTEvMTcvMjAyMwEAAABPhgQAAgAAAAoxMDguNzQwNzgzAHlYsmE9Jd4IeViyYT0l3ggkQ0lRLkNPUC5JUV9DTE9TRVBSSUNFX0FESi4xMS8xMC8yMDIzAQAAAE+GBAACAAAACjEwOS4xNTgzMjMAeViyYT0l3gh5WLJhPSXeCCNDSVEuQ09QLklRX0NMT1NFUFJJQ0VfQURKLjExLzMvMjAyMwEAAABPhgQAAgAAAAoxMTMuMDY3Mjg4AHlYsmE9Jd4IeViyYT0l3ggkQ0lRLkNPUC5JUV9DTE9TRVBSSUNFX0FESi4xMC8yNy8yMDIzAQAAAE+GBAACAAAACjExMS4yMjYxMDkAeViyYT0l3gh5WLJhPSXeCCRDSVEuQ09QLklRX0NMT1NFUFJJQ0VfQURKLjEwLzIwLzIw</t>
  </si>
  <si>
    <t>MjMBAAAAT4YEAAIAAAAKMTE3LjEzNjc2NgB5WLJhPSXeCHlYsmE9Jd4IJENJUS5DT1AuSVFfQ0xPU0VQUklDRV9BREouMTAvMTMvMjAyMwEAAABPhgQAAgAAAAoxMTcuODkyMTIyAHlYsmE9Jd4IeViyYT0l3ggjQ0lRLkNPUC5JUV9DTE9TRVBSSUNFX0FESi4xMC82LzIwMjMBAAAAT4YEAAIAAAAKMTA4Ljg5Mzk0OQB5WLJhPSXeCHlYsmE9Jd4II0NJUS5DT1AuSVFfQ0xPU0VQUklDRV9BREouOS8yOS8yMDIzAQAAAE+GBAACAAAACjExMy4xMTQ0OTgAeViyYT0l3gh5WLJhPSXeCCNDSVEuQ09QLklRX0NMT1NFUFJJQ0VfQURKLjkvMjIvMjAyMwEAAABPhgQAAgAAAAoxMTEuOTQ4MzE4AHlYsmE9Jd4IeViyYT0l3ggjQ0lRLkNPUC5JUV9DTE9TRVBSSUNFX0FESi45LzE1LzIwMjMBAAAAT4YEAAIAAAAJMTE2LjA5MTQyAHlYsmE9Jd4IeViyYT0l3ggiQ0lRLkNPUC5JUV9DTE9TRVBSSUNFX0FESi45LzgvMjAyMwEAAABPhgQAAgAAAAoxMTUuMjkyODYzAHlYsmE9Jd4IeViyYT0l3ggiQ0lRLkNPUC5JUV9DTE9TRVBSSUNFX0FESi45LzEvMjAyMwEAAABPhgQAAgAAAAoxMTQuNzQ3OTY1AHlYsmE9Jd4IeViyYT0l3ggjQ0lRLkNPUC5JUV9DTE9TRVBSSUNFX0FESi44LzI1LzIwMjMBAAAAT4YEAAIAAAAKMTA5LjQ2ODA5MwB5WLJhPSXeCHlYsmE9Jd4II0NJUS5DT1AuSVFfQ0xPU0VQUklDRV9BREouOC8xOC8y</t>
  </si>
  <si>
    <t>MDIzAQAAAE+GBAACAAAACjExMC4xOTE0OTIAeViyYT0l3gh5WLJhPSXeCCNDSVEuQ09QLklRX0NMT1NFUFJJQ0VfQURKLjgvMTEvMjAyMwEAAABPhgQAAgAAAAoxMTAuMjAwMzk4AHlYsmE9Jd4IeViyYT0l3ggiQ0lRLkNPUC5JUV9DTE9TRVBSSUNFX0FESi44LzQvMjAyMwEAAABPhgQAAgAAAAoxMDYuMzY1MjI2AHlYsmE9Jd4IeViyYT0l3ggjQ0lRLkNPUC5JUV9DTE9TRVBSSUNFX0FESi43LzI4LzIwMjMBAAAAT4YEAAIAAAAKMTA4LjQ0MTgzMgB5WLJhPSXeCHlYsmE9Jd4II0NJUS5DT1AuSVFfQ0xPU0VQUklDRV9BREouNy8yMS8yMDIzAQAAAE+GBAACAAAACjEwNS41OTgxOTIAeViyYT0l3gh5WLJhPSXeCCNDSVEuQ09QLklRX0NMT1NFUFJJQ0VfQURKLjcvMTQvMjAyMwEAAABPhgQAAgAAAAoxMDAuMTcyODI2AHlYsmE9Jd4IeViyYT0l3ggiQ0lRLkNPUC5JUV9DTE9TRVBSSUNFX0FESi43LzcvMjAyMwEAAABPhgQAAgAAAAk5Ni41NjIxNTIAeViyYT0l3gh5WLJhPSXeCCNDSVEuQ09QLklRX0NMT1NFUFJJQ0VfQURKLjYvMzAvMjAyMwEAAABPhgQAAgAAAAk5Ni45MTc2MDcAeViyYT0l3gh5WLJhPSXeCCNDSVEuQ09QLklRX0NMT1NFUFJJQ0VfQURKLjYvMjMvMjAyMwEAAABPhgQAAgAAAAk5My40MDk4MjcAeViyYT0l3gh5WLJhPSXeCCNDSVEuQ09QLklRX0NMT1NFUFJJQ0VfQURKLjYvMTYvMjAy</t>
  </si>
  <si>
    <t>MwEAAABPhgQAAgAAAAg5Ny41NTY4MwB5WLJhPSXeCHlYsmE9Jd4IIkNJUS5DT1AuSVFfQ0xPU0VQUklDRV9BREouNi85LzIwMjMBAAAAT4YEAAIAAAAJOTYuNTk5MTE0AHlYsmE9Jd4IeViyYT0l3ggiQ0lRLkNPUC5JUV9DTE9TRVBSSUNFX0FESi42LzIvMjAyMwEAAABPhgQAAgAAAAk5NS4xNjcxODkAeViyYT0l3gh5WLJhPSXeCCNDSVEuQ09QLklRX0NMT1NFUFJJQ0VfQURKLjUvMjYvMjAyMwEAAABPhgQAAgAAAAk5NC43MDIyNzkAeViyYT0l3gh5WLJhPSXeCCNDSVEuQ09QLklRX0NMT1NFUFJJQ0VfQURKLjUvMTkvMjAyMwEAAABPhgQAAgAAAAk5NS4zOTk2NDUAeViyYT0l3gh5WLJhPSXeCCNDSVEuQ09QLklRX0NMT1NFUFJJQ0VfQURKLjUvMTIvMjAyMwEAAABPhgQAAgAAAAk5MS45Nzc5MDMAeViyYT0l3gh5WLJhPSXeCCJDSVEuQ09QLklRX0NMT1NFUFJJQ0VfQURKLjUvNS8yMDIzAQAAAE+GBAACAAAACTkyLjg0NzQ1MgB5WLJhPSXeCHlYsmE9Jd4II0NJUS5DT1AuSVFfQ0xPU0VQUklDRV9BREouNC8yOC8yMDIzAQAAAE+GBAACAAAACTk1LjE3ODU4MgB5WLJhPSXeCHlYsmE9Jd4II0NJUS5DT1AuSVFfQ0xPU0VQUklDRV9BREouNC8yMS8yMDIzAQAAAE+GBAACAAAABzk0LjU5NTgAeViyYT0l3gh5WLJhPSXeCCNDSVEuQ09QLklRX0NMT1NFUFJJQ0VfQURKLjQvMTQvMjAyMwEAAABPhgQAAgAA</t>
  </si>
  <si>
    <t>AAoxMDAuMzY4MTIzAHlYsmE9Jd4IeViyYT0l3ggiQ0lRLkNPUC5JUV9DTE9TRVBSSUNFX0FESi40LzYvMjAyMwEAAABPhgQAAgAAAAk5OC4yOTYwMDcAeViyYT0l3gh5WLJhPSXeCCNDSVEuQ09QLklRX0NMT1NFUFJJQ0VfQURKLjMvMzEvMjAyMwEAAABPhgQAAgAAAAk5MS43NzQzOTIAeViyYT0l3gh5WLJhPSXeCCNDSVEuQ09QLklRX0NMT1NFUFJJQ0VfQURKLjMvMjQvMjAyMwEAAABPhgQAAgAAAAk4Ny43MzQzMzcAeViyYT0l3gh5WLJhPSXeCCNDSVEuQ09QLklRX0NMT1NFUFJJQ0VfQURKLjMvMTcvMjAyMwEAAABPhgQAAgAAAAk4Ni43NzgyMDUAeViyYT0l3gh5WLJhPSXeCCNDSVEuQ09QLklRX0NMT1NFUFJJQ0VfQURKLjMvMTAvMjAyMwEAAABPhgQAAgAAAAk5NS44MTU0OTQAeViyYT0l3gh5WLJhPSXeCCJDSVEuQ09QLklRX0NMT1NFUFJJQ0VfQURKLjMvMy8yMDIzAQAAAE+GBAACAAAACTk5Ljg3OTA1NgB5WLJhPSXeCHlYsmE9Jd4II0NJUS5DT1AuSVFfQ0xPU0VQUklDRV9BREouMi8yNC8yMDIzAQAAAE+GBAACAAAACTk2Ljc2MjQzMwB5WLJhPSXeCHlYsmE9Jd4II0NJUS5DT1AuSVFfQ0xPU0VQUklDRV9BREouMi8xNy8yMDIzAQAAAE+GBAACAAAACTk1LjcyMzU1OAB5WLJhPSXeCHlYsmE9Jd4II0NJUS5DT1AuSVFfQ0xPU0VQUklDRV9BREouMi8xMC8yMDIzAQAAAE+GBAACAAAACjEwNS4z</t>
  </si>
  <si>
    <t>MTI0NjIAeViyYT0l3gh5WLJhPSXeCCJDSVEuQ09QLklRX0NMT1NFUFJJQ0VfQURKLjIvMy8yMDIzAQAAAE+GBAACAAAACTk4Ljk1MTI0NgB5WLJhPSXeCHlYsmE9Jd4II0NJUS5DT1AuSVFfQ0xPU0VQUklDRV9BREouMS8yNy8yMDIzAQAAAE+GBAACAAAACjExMy4xMzgxMzIAeViyYT0l3gh5WLJhPSXeCCNDSVEuQ09QLklRX0NMT1NFUFJJQ0VfQURKLjEvMjAvMjAyMwEAAABPhgQAAgAAAAkxMTEuNDgxNDcAeViyYT0l3gh5WLJhPSXeCCNDSVEuQ09QLklRX0NMT1NFUFJJQ0VfQURKLjEvMTMvMjAyMwEAAABPhgQAAgAAAAoxMTEuMTc5NDI2AHlYsmE9Jd4IeViyYT0l3ggiQ0lRLkNPUC5JUV9DTE9TRVBSSUNFX0FESi4xLzYvMjAyMwEAAABPhgQAAgAAAAkxMDguMjEzOTEAeViyYT0l3gh5WLJhPSXeCCRDSVEuQ09QLklRX0NMT1NFUFJJQ0VfQURKLjEyLzMwLzIwMjIBAAAAT4YEAAIAAAAKMTA4LjAwMzM5NAB5WLJhPSXeCHlYsmE9Jd4IJENJUS5DT1AuSVFfQ0xPU0VQUklDRV9BREouMTIvMjMvMjAyMgEAAABPhgQAAgAAAAoxMDcuMTMzODc2AHlYsmE9Jd4IeViyYT0l3ggkQ0lRLkNPUC5JUV9DTE9TRVBSSUNFX0FESi4xMi8xNi8yMDIyAQAAAE+GBAACAAAACjEwMC40NTcxMTcAeViyYT0l3gh5WLJhPSXeCCNDSVEuQ09QLklRX0NMT1NFUFJJQ0VfQURKLjEyLzkvMjAyMgEAAABPhgQAAgAAAAoxMDAu</t>
  </si>
  <si>
    <t>MDc1MDgyAHlYsmE9Jd4IeViyYT0l3ggjQ0lRLkNPUC5JUV9DTE9TRVBSSUNFX0FESi4xMi8yLzIwMjIBAAAAT4YEAAIAAAAKMTExLjEzNTkxNgB5WLJhPSXeCHlYsmE9Jd4IJENJUS5DT1AuSVFfQ0xPU0VQUklDRV9BREouMTEvMjUvMjAyMgEAAABPhgQAAgAAAAoxMTUuMzQ3NDAyAHlYsmE9Jd4IeViyYT0l3ggkQ0lRLkNPUC5JUV9DTE9TRVBSSUNFX0FESi4xMS8xOC8yMDIyAQAAAE+GBAACAAAACjExNi45NjY1MDQAeViyYT0l3gh5WLJhPSXeCCRDSVEuQ09QLklRX0NMT1NFUFJJQ0VfQURKLjExLzExLzIwMjIBAAAAT4YEAAIAAAAKMTIxLjM4NzE5OQB5WLJhPSXeCHlYsmE9Jd4II0NJUS5DT1AuSVFfQ0xPU0VQUklDRV9BREouMTEvNC8yMDIyAQAAAE+GBAACAAAACjExOS45MDExMjEAeViyYT0l3gh5WLJhPSXeCCRDSVEuQ09QLklRX0NMT1NFUFJJQ0VfQURKLjEwLzI4LzIwMjIBAAAAT4YEAAIAAAAKMTE1LjIzNDQ3NAB5WLJhPSXeCHlYsmE9Jd4IJENJUS5DT1AuSVFfQ0xPU0VQUklDRV9BREouMTAvMjEvMjAyMgEAAABPhgQAAgAAAAoxMTIuODA2MDA1AHlYsmE9Jd4IeViyYT0l3ggkQ0lRLkNPUC5JUV9DTE9TRVBSSUNFX0FESi4xMC8xNC8yMDIyAQAAAE+GBAACAAAACjEwNi44ODg4NzcAeViyYT0l3gh5WLJhPSXeCCNDSVEuQ09QLklRX0NMT1NFUFJJQ0VfQURKLjEwLzcvMjAyMgEAAABPhgQA</t>
  </si>
  <si>
    <t>AgAAAAoxMDcuMzg3MjU3AHlYsmE9Jd4IeViyYT0l3ggjQ0lRLkNPUC5JUV9DTE9TRVBSSUNFX0FESi45LzMwLzIwMjIBAAAAT4YEAAIAAAAJOTIuNzM0ODkxAHlYsmE9Jd4IeViyYT0l3ggjQ0lRLkNPUC5JUV9DTE9TRVBSSUNFX0FESi45LzIzLzIwMjIBAAAAT4YEAAIAAAAJODkuODU3MDI3AHlYsmE9Jd4IeViyYT0l3ggjQ0lRLkNPUC5JUV9DTE9TRVBSSUNFX0FESi45LzE2LzIwMjIBAAAAT4YEAAIAAAAKMTAxLjA1OTAwNgB5WLJhPSXeCHlYsmE9Jd4IIkNJUS5DT1AuSVFfQ0xPU0VQUklDRV9BREouOS85LzIwMjIBAAAAT4YEAAIAAAAKMTAwLjAyMjc3OAB5WLJhPSXeCHlYsmE9Jd4IIkNJUS5DT1AuSVFfQ0xPU0VQUklDRV9BREouOS8yLzIwMjIBAAAAT4YEAAIAAAAJOTguNDk1MjM2AHlYsmE9Jd4IeViyYT0l3ggjQ0lRLkNPUC5JUV9DTE9TRVBSSUNFX0FESi44LzI2LzIwMjIBAAAAT4YEAAIAAAAKMTAwLjE1Njc3MwB5WLJhPSXeCHlYsmE9Jd4II0NJUS5DT1AuSVFfQ0xPU0VQUklDRV9BREouOC8xOS8yMDIyAQAAAE+GBAACAAAACTkzLjkyMTU0MQB5WLJhPSXeCHlYsmE9Jd4II0NJUS5DT1AuSVFfQ0xPU0VQUklDRV9BREouOC8xMi8yMDIyAQAAAE+GBAACAAAACTkxLjM3NTYzNgB5WLJhPSXeCHlYsmE9Jd4IIkNJUS5DT1AuSVFfQ0xPU0VQUklDRV9BREouOC81LzIwMjIBAAAAT4YEAAIAAAAI</t>
  </si>
  <si>
    <t>ODIuNTcxNTYAeViyYT0l3gh5WLJhPSXeCCNDSVEuQ09QLklRX0NMT1NFUFJJQ0VfQURKLjcvMjkvMjAyMgEAAABPhgQAAgAAAAk4Ni42NDQ1NTcAeViyYT0l3gh5WLJhPSXeCCNDSVEuQ09QLklRX0NMT1NFUFJJQ0VfQURKLjcvMjIvMjAyMgEAAABPhgQAAgAAAAk3OC4zNzQwNjIAeViyYT0l3gh5WLJhPSXeCCNDSVEuQ09QLklRX0NMT1NFUFJJQ0VfQURKLjcvMTUvMjAyMgEAAABPhgQAAgAAAAk3My43MTQxMjcAeViyYT0l3gh5WLJhPSXeCCJDSVEuQ09QLklRX0NMT1NFUFJJQ0VfQURKLjcvOC8yMDIyAQAAAE+GBAACAAAACDc2Ljg4ODkzAHlYsmE9Jd4IeViyYT0l3ggiQ0lRLkNPUC5JUV9DTE9TRVBSSUNFX0FESi43LzEvMjAyMgEAAABPhgQAAgAAAAk4MC45MDg1NjgAeViyYT0l3gh5WLJhPSXeCCNDSVEuQ09QLklRX0NMT1NFUFJJQ0VfQURKLjYvMjQvMjAyMgEAAABPhgQAAgAAAAk4MC4yMjM4MDcAeViyYT0l3gh5WLJhPSXeCCNDSVEuQ09QLklRX0NMT1NFUFJJQ0VfQURKLjYvMTcvMjAyMgEAAABPhgQAAgAAAAk4Mi43MjExNDkAeViyYT0l3gh5WLJhPSXeCCNDSVEuQ09QLklRX0NMT1NFUFJJQ0VfQURKLjYvMTAvMjAyMgEAAABPhgQAAgAAAAkxMDMuMDk2OTkAeViyYT0l3gh5WLJhPSXeCCJDSVEuQ09QLklRX0NMT1NFUFJJQ0VfQURKLjYvMy8yMDIyAQAAAE+GBAACAAAACjEwNC4yMzUzNTQA</t>
  </si>
  <si>
    <t>eViyYT0l3gh5WLJhPSXeCCNDSVEuQ09QLklRX0NMT1NFUFJJQ0VfQURKLjUvMjcvMjAyMgEAAABPhgQAAgAAAAkxMDEuMTI5MTIAeViyYT0l3gh5WLJhPSXeCCNDSVEuQ09QLklRX0NMT1NFUFJJQ0VfQURKLjUvMjAvMjAyMgEAAABPhgQAAgAAAAk5Mi42NzUyMTkAeViyYT0l3gh5WLJhPSXeCCNDSVEuQ09QLklRX0NMT1NFUFJJQ0VfQURKLjUvMTMvMjAyMgEAAABPhgQAAgAAAAk5MC40MDczMTUAeViyYT0l3gh5WLJhPSXeCCJDSVEuQ09QLklRX0NMT1NFUFJJQ0VfQURKLjUvNi8yMDIyAQAAAE+GBAACAAAACTk0LjYwNjU4NgB5WLJhPSXeCHlYsmE9Jd4II0NJUS5DT1AuSVFfQ0xPU0VQUklDRV9BREouNC8yOS8yMDIyAQAAAE+GBAACAAAACTgzLjkxNTEzNwB5WLJhPSXeCHlYsmE9Jd4II0NJUS5DT1AuSVFfQ0xPU0VQUklDRV9BREouNC8yMi8yMDIyAQAAAE+GBAACAAAACTg0LjM0NTYwNgB5WLJhPSXeCHlYsmE9Jd4II0NJUS5DT1AuSVFfQ0xPU0VQUklDRV9BREouNC8xNC8yMDIyAQAAAE+GBAACAAAACTg5LjA1NDQxMgB5WLJhPSXeCHlYsmE9Jd4IIkNJUS5DT1AuSVFfQ0xPU0VQUklDRV9BREouNC84LzIwMjIBAAAAT4YEAAIAAAAJOTAuNTMwMzA2AHlYsmE9Jd4IeViyYT0l3ggiQ0lRLkNPUC5JUV9DTE9TRVBSSUNFX0FESi40LzEvMjAyMgEAAABPhgQAAgAAAAg4OC4zNjAzOQB5WLJhPSXeCHlY</t>
  </si>
  <si>
    <t>smE9Jd4II0NJUS5DT1AuSVFfQ0xPU0VQUklDRV9BREouMy8yNS8yMDIyAQAAAE+GBAACAAAACTk0LjE1ODI5MgB5WLJhPSXeCHlYsmE9Jd4II0NJUS5DT1AuSVFfQ0xPU0VQUklDRV9BREouMy8xOC8yMDIyAQAAAE+GBAACAAAACTg3LjIzODc1MgB5WLJhPSXeCHlYsmE9Jd4II0NJUS5DT1AuSVFfQ0xPU0VQUklDRV9BREouMy8xMS8yMDIyAQAAAE+GBAACAAAACTg2LjE5NjQ0MgB5WLJhPSXeCHlYsmE9Jd4IIkNJUS5DT1AuSVFfQ0xPU0VQUklDRV9BREouMy80LzIwMjIBAAAAT4YEAAIAAAAJODcuODI1NTk5AHlYsmE9Jd4IeViyYT0l3ggjQ0lRLkNPUC5JUV9DTE9TRVBSSUNFX0FESi4yLzI1LzIwMjIBAAAAT4YEAAIAAAAINzkuOTQyNTgAeViyYT0l3gh5WLJhPSXeCCNDSVEuQ09QLklRX0NMT1NFUFJJQ0VfQURKLjIvMTgvMjAyMgEAAABPhgQAAgAAAAk3OC41MDYxMTgAeViyYT0l3gh5WLJhPSXeCCNDSVEuQ09QLklRX0NMT1NFUFJJQ0VfQURKLjIvMTEvMjAyMgEAAABPhgQAAgAAAAk4MS45MTMzMzQAeViyYT0l3gh5WLJhPSXeCCJDSVEuQ09QLklRX0NMT1NFUFJJQ0VfQURKLjIvNC8yMDIyAQAAAE+GBAACAAAACDgwLjA2NTM4AHlYsmE9Jd4IeViyYT0l3ggjQ0lRLkNPUC5JUV9DTE9TRVBSSUNFX0FESi4xLzI4LzIwMjIBAAAAT4YEAAIAAAAJNzcuNzU1ODg1AHlYsmE9Jd4IeViyYT0l3ggjQ0lR</t>
  </si>
  <si>
    <t>LkNPUC5JUV9DTE9TRVBSSUNFX0FESi4xLzIxLzIwMjIBAAAAT4YEAAIAAAAJNzIuMDkxMDg3AHlYsmE9Jd4IeViyYT0l3ggjQ0lRLkNPUC5JUV9DTE9TRVBSSUNFX0FESi4xLzE0LzIwMjIBAAAAT4YEAAIAAAAJNzUuNTk0NTQ3AHlYsmE9Jd4IeViyYT0l3ggiQ0lRLkNPUC5JUV9DTE9TRVBSSUNFX0FESi4xLzcvMjAyMgEAAABPhgQAAgAAAAk3MC4yNzgzNTIAeViyYT0l3gh5WLJhPSXeCCRDSVEuQ09QLklRX0NMT1NFUFJJQ0VfQURKLjEyLzMxLzIwMjEBAAAAT4YEAAIAAAAHNjIuOTA1NAB5WLJhPSXeCHlYsmE9Jd4IJENJUS5DT1AuSVFfQ0xPU0VQUklDRV9BREouMTIvMjMvMjAyMQEAAABPhgQAAgAAAAk2MS44NzA5MzUAeViyYT0l3gh5WLJhPSXeCCRDSVEuQ09QLklRX0NMT1NFUFJJQ0VfQURKLjEyLzE3LzIwMjEBAAAAT4YEAAIAAAAJNTkuNjI4NjY3AHlYsmE9Jd4IeViyYT0l3ggkQ0lRLkNPUC5JUV9DTE9TRVBSSUNFX0FESi4xMi8xMC8yMDIxAQAAAE+GBAACAAAACTYzLjg2OTg1NQB5WLJhPSXeCHlYsmE9Jd4II0NJUS5DT1AuSVFfQ0xPU0VQUklDRV9BREouMTIvMy8yMDIxAQAAAE+GBAACAAAACTYxLjgwMTQwNwB5WLJhPSXeCHlYsmE9Jd4IJENJUS5DT1AuSVFfQ0xPU0VQUklDRV9BREouMTEvMjYvMjAyMQEAAABPhgQAAgAAAAk2Mi4xMjI5NzMAeViyYT0l3gh5WLJhPSXeCCRDSVEuQ09Q</t>
  </si>
  <si>
    <t>LklRX0NMT1NFUFJJQ0VfQURKLjExLzE5LzIwMjEBAAAAT4YEAAIAAAAJNjAuNDk3NzYzAHlYsmE9Jd4IeViyYT0l3ggkQ0lRLkNPUC5JUV9DTE9TRVBSSUNFX0FESi4xMS8xMi8yMDIxAQAAAE+GBAACAAAACTYyLjg4Nzc3NwB5WLJhPSXeCHlYsmE9Jd4II0NJUS5DT1AuSVFfQ0xPU0VQUklDRV9BREouMTEvNS8yMDIxAQAAAE+GBAACAAAACTY1LjU3MzI4MwB5WLJhPSXeCHlYsmE9Jd4IJENJUS5DT1AuSVFfQ0xPU0VQUklDRV9BREouMTAvMjkvMjAyMQEAAABPhgQAAgAAAAk2NC43Mzg5NTEAeViyYT0l3gh5WLJhPSXeCCRDSVEuQ09QLklRX0NMT1NFUFJJQ0VfQURKLjEwLzIyLzIwMjEBAAAAT4YEAAIAAAAJNjUuNDE0OTU0AHlYsmE9Jd4IeViyYT0l3ggkQ0lRLkNPUC5JUV9DTE9TRVBSSUNFX0FESi4xMC8xNS8yMDIxAQAAAE+GBAACAAAACTY0LjA0OTk4MwB5WLJhPSXeCHlYsmE9Jd4II0NJUS5DT1AuSVFfQ0xPU0VQUklDRV9BREouMTAvOC8yMDIxAQAAAE+GBAACAAAACTY0LjcyMzgyOQB5WLJhPSXeCHlYsmE9Jd4II0NJUS5DT1AuSVFfQ0xPU0VQUklDRV9BREouMTAvMS8yMDIxAQAAAE+GBAACAAAACTYwLjU1OTgwMwB5WLJhPSXeCHlYsmE9Jd4II0NJUS5DT1AuSVFfQ0xPU0VQUklDRV9BREouOS8yNC8yMDIxAQAAAE+GBAACAAAACTU2LjE3MTE2MQB5WLJhPSXeCHlYsmE9Jd4II0NJUS5DT1Au</t>
  </si>
  <si>
    <t>SVFfQ0xPU0VQUklDRV9BREouOS8xNy8yMDIxAQAAAE+GBAACAAAACTUwLjkwMTMzNQB5WLJhPSXeCHlYsmE9Jd4II0NJUS5DT1AuSVFfQ0xPU0VQUklDRV9BREouOS8xMC8yMDIxAQAAAE+GBAACAAAACTQ4LjE0NTQ3NQB5WLJhPSXeCHlYsmE9Jd4IIkNJUS5DT1AuSVFfQ0xPU0VQUklDRV9BREouOS8zLzIwMjEBAAAAT4YEAAIAAAAJNDguNTg2MDY3AHlYsmE9Jd4IeViyYT0l3ggjQ0lRLkNPUC5JUV9DTE9TRVBSSUNFX0FESi44LzI3LzIwMjEBAAAAT4YEAAIAAAAINDkuMDE4MDIAeViyYT0l3gh5WLJhPSXeCCNDSVEuQ09QLklRX0NMT1NFUFJJQ0VfQURKLjgvMjAvMjAyMQEAAABPhgQAAgAAAAk0NS41ODgzMTQAeViyYT0l3gh5WLJhPSXeCCNDSVEuQ09QLklRX0NMT1NFUFJJQ0VfQURKLjgvMTMvMjAyMQEAAABPhgQAAgAAAAk0OC4zNTI4MTMAeViyYT0l3gh5WLJhPSXeCCJDSVEuQ09QLklRX0NMT1NFUFJJQ0VfQURKLjgvNi8yMDIxAQAAAE+GBAACAAAACTQ4LjgxMDY4MwB5WLJhPSXeCHlYsmE9Jd4II0NJUS5DT1AuSVFfQ0xPU0VQUklDRV9BREouNy8zMC8yMDIxAQAAAE+GBAACAAAACTQ4LjQzMDU2NAB5WLJhPSXeCHlYsmE9Jd4II0NJUS5DT1AuSVFfQ0xPU0VQUklDRV9BREouNy8yMy8yMDIxAQAAAE+GBAACAAAACTQ3LjgwODU1MgB5WLJhPSXeCHlYsmE9Jd4II0NJUS5DT1AuSVFfQ0xPU0VQ</t>
  </si>
  <si>
    <t>UklDRV9BREouNy8xNi8yMDIxAQAAAE+GBAACAAAACTQ3LjU4Mjk2NwB5WLJhPSXeCHlYsmE9Jd4IIkNJUS5DT1AuSVFfQ0xPU0VQUklDRV9BREouNy85LzIwMjEBAAAAT4YEAAIAAAAJNTEuNTUyNTAxAHlYsmE9Jd4IeViyYT0l3ggiQ0lRLkNPUC5JUV9DTE9TRVBSSUNFX0FESi43LzIvMjAyMQEAAABPhgQAAgAAAAg1My43OTg3NgB5WLJhPSXeCHlYsmE9Jd4II0NJUS5DT1AuSVFfQ0xPU0VQUklDRV9BREouNi8yNS8yMDIxAQAAAE+GBAACAAAACTUyLjU2NDE3NQB5WLJhPSXeCHlYsmE9Jd4II0NJUS5DT1AuSVFfQ0xPU0VQUklDRV9BREouNi8xOC8yMDIxAQAAAE+GBAACAAAACTQ5LjMyMzM4OQB5WLJhPSXeCHlYsmE9Jd4II0NJUS5DT1AuSVFfQ0xPU0VQUklDRV9BREouNi8xMS8yMDIxAQAAAE+GBAACAAAACTUxLjQxNTMyNQB5WLJhPSXeCHlYsmE9Jd4IIkNJUS5DT1AuSVFfQ0xPU0VQUklDRV9BREouNi80LzIwMjEBAAAAT4YEAAIAAAAJNTEuMzEyNDQzAHlYsmE9Jd4IeViyYT0l3ggjQ0lRLkNPUC5JUV9DTE9TRVBSSUNFX0FESi41LzI4LzIwMjEBAAAAT4YEAAIAAAAJNDcuNzg4NzMxAHlYsmE9Jd4IeViyYT0l3ggjQ0lRLkNPUC5JUV9DTE9TRVBSSUNFX0FESi41LzIxLzIwMjEBAAAAT4YEAAIAAAAJNDcuNzExNTY5AHlYsmE9Jd4IeViyYT0l3ggjQ0lRLkNPUC5JUV9DTE9TRVBSSUNFX0FESi41</t>
  </si>
  <si>
    <t>LzE0LzIwMjEBAAAAT4YEAAIAAAAJNDguNDU3NDY1AHlYsmE9Jd4IeViyYT0l3ggiQ0lRLkNPUC5JUV9DTE9TRVBSSUNFX0FESi41LzcvMjAyMQEAAABPhgQAAgAAAAk0OC41NzY3MzMAeViyYT0l3gh5WLJhPSXeCCNDSVEuQ09QLklRX0NMT1NFUFJJQ0VfQURKLjQvMzAvMjAyMQEAAABPhgQAAgAAAAk0My41MDYzNzcAeViyYT0l3gh5WLJhPSXeCCNDSVEuQ09QLklRX0NMT1NFUFJJQ0VfQURKLjQvMjMvMjAyMQEAAABPhgQAAgAAAAk0Mi4yOTgzMzkAeViyYT0l3gh5WLJhPSXeCCNDSVEuQ09QLklRX0NMT1NFUFJJQ0VfQURKLjQvMTYvMjAyMQEAAABPhgQAAgAAAAk0My40NjM4NDEAeViyYT0l3gh5WLJhPSXeCCJDSVEuQ09QLklRX0NMT1NFUFJJQ0VfQURKLjQvOS8yMDIxAQAAAE+GBAACAAAACTQzLjU4Mjk0MwB5WLJhPSXeCHlYsmE9Jd4IIkNJUS5DT1AuSVFfQ0xPU0VQUklDRV9BREouNC8xLzIwMjEBAAAAT4YEAAIAAAAJNDUuOTU2NDgyAHlYsmE9Jd4IeViyYT0l3ggjQ0lRLkNPUC5JUV9DTE9TRVBSSUNFX0FESi4zLzI2LzIwMjEBAAAAT4YEAAIAAAAJNDYuODI0MjI4AHlYsmE9Jd4IeViyYT0l3ggjQ0lRLkNPUC5JUV9DTE9TRVBSSUNFX0FESi4zLzE5LzIwMjEBAAAAT4YEAAIAAAAJNDQuNzQ4NDQ0AHlYsmE9Jd4IeViyYT0l3ggjQ0lRLkNPUC5JUV9DTE9TRVBSSUNFX0FESi4zLzEyLzIwMjEB</t>
  </si>
  <si>
    <t>AAAAT4YEAAIAAAAJNTAuMzU0NzYxAHlYsmE9Jd4IeViyYT0l3ggiQ0lRLkNPUC5JUV9DTE9TRVBSSUNFX0FESi4zLzUvMjAyMQEAAABPhgQAAgAAAAk0OS42MzE2MzkAeViyYT0l3gh5WLJhPSXeCCNDSVEuQ09QLklRX0NMT1NFUFJJQ0VfQURKLjIvMjYvMjAyMQEAAABPhgQAAgAAAAk0NC4yNDY1MTMAeViyYT0l3gh5WLJhPSXeCCNDSVEuQ09QLklRX0NMT1NFUFJJQ0VfQURKLjIvMTkvMjAyMQEAAABPhgQAAgAAAAk0MS4xOTIzODkAeViyYT0l3gh5WLJhPSXeCCNDSVEuQ09QLklRX0NMT1NFUFJJQ0VfQURKLjIvMTIvMjAyMQEAAABPhgQAAgAAAAk0MC4xMjA0NjgAeViyYT0l3gh5WLJhPSXeCCJDSVEuQ09QLklRX0NMT1NFUFJJQ0VfQURKLjIvNS8yMDIxAQAAAE+GBAACAAAACTM3LjQ0NTU2MQB5WLJhPSXeCHlYsmE9Jd4II0NJUS5DT1AuSVFfQ0xPU0VQUklDRV9BREouMS8yOS8yMDIxAQAAAE+GBAACAAAACTMzLjc0NDg0MQB5WLJhPSXeCHlYsmE9Jd4II0NJUS5DT1AuSVFfQ0xPU0VQUklDRV9BREouMS8yMi8yMDIxAQAAAE+GBAACAAAACTM1Ljk4NzE5MQB5WLJhPSXeCHlYsmE9Jd4II0NJUS5DT1AuSVFfQ0xPU0VQUklDRV9BREouMS8xNS8yMDIxAQAAAE+GBAACAAAACTM4LjAzNTY1NAB5WLJhPSXeCHlYsmE9Jd4IIkNJUS5DT1AuSVFfQ0xPU0VQUklDRV9BREouMS84LzIwMjEBAAAAT4YEAAIA</t>
  </si>
  <si>
    <t>AAAJMzcuNjgxNTk4AHlYsmE9Jd4IeViyYT0l3ggkQ0lRLkNPUC5JUV9DTE9TRVBSSUNFX0FESi4xMi8zMS8yMDIwAQAAAE+GBAACAAAACTMzLjcxMTEyMQB5WLJhPSXeCHlYsmE9Jd4IJENJUS5DT1AuSVFfQ0xPU0VQUklDRV9BREouMTIvMjQvMjAyMAEAAABPhgQAAgAAAAkzMy4yODk2MjcAeViyYT0l3gh5WLJhPSXeCCRDSVEuQ09QLklRX0NMT1NFUFJJQ0VfQURKLjEyLzE4LzIwMjABAAAAT4YEAAIAAAAIMzQuNTQ1NjgAeViyYT0l3gh5WLJhPSXeCCRDSVEuQ09QLklRX0NMT1NFUFJJQ0VfQURKLjEyLzExLzIwMjABAAAAT4YEAAIAAAAJMzYuNjUzMTUyAHlYsmE9Jd4IeViyYT0l3ggjQ0lRLkNPUC5JUV9DTE9TRVBSSUNFX0FESi4xMi80LzIwMjABAAAAT4YEAAIAAAAJMzcuMzE5MTEzAHlYsmE9Jd4IeViyYT0l3ggkQ0lRLkNPUC5JUV9DTE9TRVBSSUNFX0FESi4xMS8yNy8yMDIwAQAAAE+GBAACAAAACDM2LjA2MzA2AHlYsmE9Jd4IeViyYT0l3ggkQ0lRLkNPUC5JUV9DTE9TRVBSSUNFX0FESi4xMS8yMC8yMDIwAQAAAE+GBAACAAAACTMzLjQyNDUwNQB5WLJhPSXeCHlYsmE9Jd4IJENJUS5DT1AuSVFfQ0xPU0VQUklDRV9BREouMTEvMTMvMjAyMAEAAABPhgQAAgAAAAkyOS44MDgwODMAeViyYT0l3gh5WLJhPSXeCE9DSVFSQU5HRS5YT00uSVFfQ0xPU0VQUklDRV9BREouMTEvMTIvMjAyMC4xMS8x</t>
  </si>
  <si>
    <t>Mi8yMDI1Li4uREVTQy5XLklRX0NMT1NFUFJJQ0VfQURKAwAAAEIzBgAFAQAAAAAAAAMAAAAAAAAABSJYT00iA1hPTQEAAAATIklRX0NMT1NFUFJJQ0VfQURKIhFJUV9DTE9TRVBSSUNFX0FESgIAAAALIjExLzcvMjAyNSIJMTEvNy8yMDI1AAAAAAMAAAAAAAAABSJYT00iA1hPTQEAAAATIklRX0NMT1NFUFJJQ0VfQURKIhFJUV9DTE9TRVBSSUNFX0FESgIAAAAMIjEwLzMxLzIwMjUiCjEwLzMxLzIwMjUAAAAAAwAAAAAAAAAFIlhPTSIDWE9NAQAAABMiSVFfQ0xPU0VQUklDRV9BREoiEUlRX0NMT1NFUFJJQ0VfQURKAgAAAAwiMTAvMjQvMjAyNSIKMTAvMjQvMjAyNQAAAAADAAAAAAAAAAUiWE9NIgNYT00BAAAAEyJJUV9DTE9TRVBSSUNFX0FESiIRSVFfQ0xPU0VQUklDRV9BREoCAAAADCIxMC8xNy8yMDI1IgoxMC8xNy8yMDI1AAAAAAMAAAAAAAAABSJYT00iA1hPTQEAAAATIklRX0NMT1NFUFJJQ0VfQURKIhFJUV9DTE9TRVBSSUNFX0FESgIAAAAMIjEwLzEwLzIwMjUiCjEwLzEwLzIwMjUAAAAAAwAAAAAAAAAFIlhPTSIDWE9NAQAAABMiSVFfQ0xPU0VQUklDRV9BREoiEUlRX0NMT1NFUFJJQ0VfQURKAgAAAAsiMTAvMy8yMDI1IgkxMC8zLzIwMjUAAAAAAwAAAAAAAAAFIlhPTSIDWE9NAQAAABMiSVFfQ0xPU0VQUklDRV9BREoiEUlRX0NMT1NFUFJJQ0VfQURKAgAAAAsiOS8yNi8yMDI1Igk5LzI2LzIw</t>
  </si>
  <si>
    <t>MjUAAAAAAwAAAAAAAAAFIlhPTSIDWE9NAQAAABMiSVFfQ0xPU0VQUklDRV9BREoiEUlRX0NMT1NFUFJJQ0VfQURKAgAAAAsiOS8xOS8yMDI1Igk5LzE5LzIwMjUAAAAAAwAAAAAAAAAFIlhPTSIDWE9NAQAAABMiSVFfQ0xPU0VQUklDRV9BREoiEUlRX0NMT1NFUFJJQ0VfQURKAgAAAAsiOS8xMi8yMDI1Igk5LzEyLzIwMjUAAAAAAwAAAAAAAAAFIlhPTSIDWE9NAQAAABMiSVFfQ0xPU0VQUklDRV9BREoiEUlRX0NMT1NFUFJJQ0VfQURKAgAAAAoiOS81LzIwMjUiCDkvNS8yMDI1AAAAAAMAAAAAAAAABSJYT00iA1hPTQEAAAATIklRX0NMT1NFUFJJQ0VfQURKIhFJUV9DTE9TRVBSSUNFX0FESgIAAAALIjgvMjkvMjAyNSIJOC8yOS8yMDI1AAAAAAMAAAAAAAAABSJYT00iA1hPTQEAAAATIklRX0NMT1NFUFJJQ0VfQURKIhFJUV9DTE9TRVBSSUNFX0FESgIAAAALIjgvMjIvMjAyNSIJOC8yMi8yMDI1AAAAAAMAAAAAAAAABSJYT00iA1hPTQEAAAATIklRX0NMT1NFUFJJQ0VfQURKIhFJUV9DTE9TRVBSSUNFX0FESgIAAAALIjgvMTUvMjAyNSIJOC8xNS8yMDI1AAAAAAMAAAAAAAAABSJYT00iA1hPTQEAAAATIklRX0NMT1NFUFJJQ0VfQURKIhFJUV9DTE9TRVBSSUNFX0FESgIAAAAKIjgvOC8yMDI1Igg4LzgvMjAyNQAAAAADAAAAAAAAAAUiWE9NIgNYT00BAAAAEyJJUV9DTE9TRVBSSUNFX0FESiIRSVFfQ0xP</t>
  </si>
  <si>
    <t>U0VQUklDRV9BREoCAAAACiI4LzEvMjAyNSIIOC8xLzIwMjUAAAAAAwAAAAAAAAAFIlhPTSIDWE9NAQAAABMiSVFfQ0xPU0VQUklDRV9BREoiEUlRX0NMT1NFUFJJQ0VfQURKAgAAAAsiNy8yNS8yMDI1Igk3LzI1LzIwMjUAAAAAAwAAAAAAAAAFIlhPTSIDWE9NAQAAABMiSVFfQ0xPU0VQUklDRV9BREoiEUlRX0NMT1NFUFJJQ0VfQURKAgAAAAsiNy8xOC8yMDI1Igk3LzE4LzIwMjUAAAAAAwAAAAAAAAAFIlhPTSIDWE9NAQAAABMiSVFfQ0xPU0VQUklDRV9BREoiEUlRX0NMT1NFUFJJQ0VfQURKAgAAAAsiNy8xMS8yMDI1Igk3LzExLzIwMjUAAAAAAwAAAAAAAAAFIlhPTSIDWE9NAQAAABMiSVFfQ0xPU0VQUklDRV9BREoiEUlRX0NMT1NFUFJJQ0VfQURKAgAAAAoiNy8zLzIwMjUiCDcvMy8yMDI1AAAAAAMAAAAAAAAABSJYT00iA1hPTQEAAAATIklRX0NMT1NFUFJJQ0VfQURKIhFJUV9DTE9TRVBSSUNFX0FESgIAAAALIjYvMjcvMjAyNSIJNi8yNy8yMDI1AAAAAAMAAAAAAAAABSJYT00iA1hPTQEAAAATIklRX0NMT1NFUFJJQ0VfQURKIhFJUV9DTE9TRVBSSUNFX0FESgIAAAALIjYvMjAvMjAyNSIJNi8yMC8yMDI1AAAAAAMAAAAAAAAABSJYT00iA1hPTQEAAAATIklRX0NMT1NFUFJJQ0VfQURKIhFJUV9DTE9TRVBSSUNFX0FESgIAAAALIjYvMTMvMjAyNSIJNi8xMy8yMDI1AAAAAAMAAAAAAAAABSJYT00i</t>
  </si>
  <si>
    <t>A1hPTQEAAAATIklRX0NMT1NFUFJJQ0VfQURKIhFJUV9DTE9TRVBSSUNFX0FESgIAAAAKIjYvNi8yMDI1Igg2LzYvMjAyNQAAAAADAAAAAAAAAAUiWE9NIgNYT00BAAAAEyJJUV9DTE9TRVBSSUNFX0FESiIRSVFfQ0xPU0VQUklDRV9BREoCAAAACyI1LzMwLzIwMjUiCTUvMzAvMjAyNQAAAAADAAAAAAAAAAUiWE9NIgNYT00BAAAAEyJJUV9DTE9TRVBSSUNFX0FESiIRSVFfQ0xPU0VQUklDRV9BREoCAAAACyI1LzIzLzIwMjUiCTUvMjMvMjAyNQAAAAADAAAAAAAAAAUiWE9NIgNYT00BAAAAEyJJUV9DTE9TRVBSSUNFX0FESiIRSVFfQ0xPU0VQUklDRV9BREoCAAAACyI1LzE2LzIwMjUiCTUvMTYvMjAyNQAAAAADAAAAAAAAAAUiWE9NIgNYT00BAAAAEyJJUV9DTE9TRVBSSUNFX0FESiIRSVFfQ0xPU0VQUklDRV9BREoCAAAACiI1LzkvMjAyNSIINS85LzIwMjUAAAAAAwAAAAAAAAAFIlhPTSIDWE9NAQAAABMiSVFfQ0xPU0VQUklDRV9BREoiEUlRX0NMT1NFUFJJQ0VfQURKAgAAAAoiNS8yLzIwMjUiCDUvMi8yMDI1AAAAAAMAAAAAAAAABSJYT00iA1hPTQEAAAATIklRX0NMT1NFUFJJQ0VfQURKIhFJUV9DTE9TRVBSSUNFX0FESgIAAAALIjQvMjUvMjAyNSIJNC8yNS8yMDI1AAAAAAMAAAAAAAAABSJYT00iA1hPTQEAAAATIklRX0NMT1NFUFJJQ0VfQURKIhFJUV9DTE9TRVBSSUNFX0FESgIAAAALIjQvMTcv</t>
  </si>
  <si>
    <t>MjAyNSIJNC8xNy8yMDI1AAAAAAMAAAAAAAAABSJYT00iA1hPTQEAAAATIklRX0NMT1NFUFJJQ0VfQURKIhFJUV9DTE9TRVBSSUNFX0FESgIAAAALIjQvMTEvMjAyNSIJNC8xMS8yMDI1AAAAAAMAAAAAAAAABSJYT00iA1hPTQEAAAATIklRX0NMT1NFUFJJQ0VfQURKIhFJUV9DTE9TRVBSSUNFX0FESgIAAAAKIjQvNC8yMDI1Igg0LzQvMjAyNQAAAAADAAAAAAAAAAUiWE9NIgNYT00BAAAAEyJJUV9DTE9TRVBSSUNFX0FESiIRSVFfQ0xPU0VQUklDRV9BREoCAAAACyIzLzI4LzIwMjUiCTMvMjgvMjAyNQAAAAADAAAAAAAAAAUiWE9NIgNYT00BAAAAEyJJUV9DTE9TRVBSSUNFX0FESiIRSVFfQ0xPU0VQUklDRV9BREoCAAAACyIzLzIxLzIwMjUiCTMvMjEvMjAyNQAAAAADAAAAAAAAAAUiWE9NIgNYT00BAAAAEyJJUV9DTE9TRVBSSUNFX0FESiIRSVFfQ0xPU0VQUklDRV9BREoCAAAACyIzLzE0LzIwMjUiCTMvMTQvMjAyNQAAAAADAAAAAAAAAAUiWE9NIgNYT00BAAAAEyJJUV9DTE9TRVBSSUNFX0FESiIRSVFfQ0xPU0VQUklDRV9BREoCAAAACiIzLzcvMjAyNSIIMy83LzIwMjUAAAAAAwAAAAAAAAAFIlhPTSIDWE9NAQAAABMiSVFfQ0xPU0VQUklDRV9BREoiEUlRX0NMT1NFUFJJQ0VfQURKAgAAAAsiMi8yOC8yMDI1IgkyLzI4LzIwMjUAAAAAAwAAAAAAAAAFIlhPTSIDWE9NAQAAABMiSVFfQ0xPU0VQUklD</t>
  </si>
  <si>
    <t>RV9BREoiEUlRX0NMT1NFUFJJQ0VfQURKAgAAAAsiMi8yMS8yMDI1IgkyLzIxLzIwMjUAAAAAAwAAAAAAAAAFIlhPTSIDWE9NAQAAABMiSVFfQ0xPU0VQUklDRV9BREoiEUlRX0NMT1NFUFJJQ0VfQURKAgAAAAsiMi8xNC8yMDI1IgkyLzE0LzIwMjUAAAAAAwAAAAAAAAAFIlhPTSIDWE9NAQAAABMiSVFfQ0xPU0VQUklDRV9BREoiEUlRX0NMT1NFUFJJQ0VfQURKAgAAAAoiMi83LzIwMjUiCDIvNy8yMDI1AAAAAAMAAAAAAAAABSJYT00iA1hPTQEAAAATIklRX0NMT1NFUFJJQ0VfQURKIhFJUV9DTE9TRVBSSUNFX0FESgIAAAALIjEvMzEvMjAyNSIJMS8zMS8yMDI1AAAAAAMAAAAAAAAABSJYT00iA1hPTQEAAAATIklRX0NMT1NFUFJJQ0VfQURKIhFJUV9DTE9TRVBSSUNFX0FESgIAAAALIjEvMjQvMjAyNSIJMS8yNC8yMDI1AAAAAAMAAAAAAAAABSJYT00iA1hPTQEAAAATIklRX0NMT1NFUFJJQ0VfQURKIhFJUV9DTE9TRVBSSUNFX0FESgIAAAALIjEvMTcvMjAyNSIJMS8xNy8yMDI1AAAAAAMAAAAAAAAABSJYT00iA1hPTQEAAAATIklRX0NMT1NFUFJJQ0VfQURKIhFJUV9DTE9TRVBSSUNFX0FESgIAAAALIjEvMTAvMjAyNSIJMS8xMC8yMDI1AAAAAAMAAAAAAAAABSJYT00iA1hPTQEAAAATIklRX0NMT1NFUFJJQ0VfQURKIhFJUV9DTE9TRVBSSUNFX0FESgIAAAAKIjEvMy8yMDI1IggxLzMvMjAyNQAAAAAD</t>
  </si>
  <si>
    <t>AAAAAAAAAAUiWE9NIgNYT00BAAAAEyJJUV9DTE9TRVBSSUNFX0FESiIRSVFfQ0xPU0VQUklDRV9BREoCAAAADCIxMi8yNy8yMDI0IgoxMi8yNy8yMDI0AAAAAAMAAAAAAAAABSJYT00iA1hPTQEAAAATIklRX0NMT1NFUFJJQ0VfQURKIhFJUV9DTE9TRVBSSUNFX0FESgIAAAAMIjEyLzIwLzIwMjQiCjEyLzIwLzIwMjQAAAAAAwAAAAAAAAAFIlhPTSIDWE9NAQAAABMiSVFfQ0xPU0VQUklDRV9BREoiEUlRX0NMT1NFUFJJQ0VfQURKAgAAAAwiMTIvMTMvMjAyNCIKMTIvMTMvMjAyNAAAAAADAAAAAAAAAAUiWE9NIgNYT00BAAAAEyJJUV9DTE9TRVBSSUNFX0FESiIRSVFfQ0xPU0VQUklDRV9BREoCAAAACyIxMi82LzIwMjQiCTEyLzYvMjAyNAAAAAADAAAAAAAAAAUiWE9NIgNYT00BAAAAEyJJUV9DTE9TRVBSSUNFX0FESiIRSVFfQ0xPU0VQUklDRV9BREoCAAAADCIxMS8yOS8yMDI0IgoxMS8yOS8yMDI0AAAAAAMAAAAAAAAABSJYT00iA1hPTQEAAAATIklRX0NMT1NFUFJJQ0VfQURKIhFJUV9DTE9TRVBSSUNFX0FESgIAAAAMIjExLzIyLzIwMjQiCjExLzIyLzIwMjQAAAAAAwAAAAAAAAAFIlhPTSIDWE9NAQAAABMiSVFfQ0xPU0VQUklDRV9BREoiEUlRX0NMT1NFUFJJQ0VfQURKAgAAAAwiMTEvMTUvMjAyNCIKMTEvMTUvMjAyNAAAAAADAAAAAAAAAAUiWE9NIgNYT00BAAAAEyJJUV9DTE9TRVBSSUNFX0FE</t>
  </si>
  <si>
    <t>SiIRSVFfQ0xPU0VQUklDRV9BREoCAAAACyIxMS84LzIwMjQiCTExLzgvMjAyNAAAAAADAAAAAAAAAAUiWE9NIgNYT00BAAAAEyJJUV9DTE9TRVBSSUNFX0FESiIRSVFfQ0xPU0VQUklDRV9BREoCAAAACyIxMS8xLzIwMjQiCTExLzEvMjAyNAAAAAADAAAAAAAAAAUiWE9NIgNYT00BAAAAEyJJUV9DTE9TRVBSSUNFX0FESiIRSVFfQ0xPU0VQUklDRV9BREoCAAAADCIxMC8yNS8yMDI0IgoxMC8yNS8yMDI0AAAAAAMAAAAAAAAABSJYT00iA1hPTQEAAAATIklRX0NMT1NFUFJJQ0VfQURKIhFJUV9DTE9TRVBSSUNFX0FESgIAAAAMIjEwLzE4LzIwMjQiCjEwLzE4LzIwMjQAAAAAAwAAAAAAAAAFIlhPTSIDWE9NAQAAABMiSVFfQ0xPU0VQUklDRV9BREoiEUlRX0NMT1NFUFJJQ0VfQURKAgAAAAwiMTAvMTEvMjAyNCIKMTAvMTEvMjAyNAAAAAADAAAAAAAAAAUiWE9NIgNYT00BAAAAEyJJUV9DTE9TRVBSSUNFX0FESiIRSVFfQ0xPU0VQUklDRV9BREoCAAAACyIxMC80LzIwMjQiCTEwLzQvMjAyNAAAAAADAAAAAAAAAAUiWE9NIgNYT00BAAAAEyJJUV9DTE9TRVBSSUNFX0FESiIRSVFfQ0xPU0VQUklDRV9BREoCAAAACyI5LzI3LzIwMjQiCTkvMjcvMjAyNAAAAAADAAAAAAAAAAUiWE9NIgNYT00BAAAAEyJJUV9DTE9TRVBSSUNFX0FESiIRSVFfQ0xPU0VQUklDRV9BREoCAAAACyI5LzIwLzIwMjQiCTkvMjAvMjAy</t>
  </si>
  <si>
    <t>NAAAAAADAAAAAAAAAAUiWE9NIgNYT00BAAAAEyJJUV9DTE9TRVBSSUNFX0FESiIRSVFfQ0xPU0VQUklDRV9BREoCAAAACyI5LzEzLzIwMjQiCTkvMTMvMjAyNAAAAAADAAAAAAAAAAUiWE9NIgNYT00BAAAAEyJJUV9DTE9TRVBSSUNFX0FESiIRSVFfQ0xPU0VQUklDRV9BREoCAAAACiI5LzYvMjAyNCIIOS82LzIwMjQAAAAAAwAAAAAAAAAFIlhPTSIDWE9NAQAAABMiSVFfQ0xPU0VQUklDRV9BREoiEUlRX0NMT1NFUFJJQ0VfQURKAgAAAAsiOC8zMC8yMDI0Igk4LzMwLzIwMjQAAAAAAwAAAAAAAAAFIlhPTSIDWE9NAQAAABMiSVFfQ0xPU0VQUklDRV9BREoiEUlRX0NMT1NFUFJJQ0VfQURKAgAAAAsiOC8yMy8yMDI0Igk4LzIzLzIwMjQAAAAAAwAAAAAAAAAFIlhPTSIDWE9NAQAAABMiSVFfQ0xPU0VQUklDRV9BREoiEUlRX0NMT1NFUFJJQ0VfQURKAgAAAAsiOC8xNi8yMDI0Igk4LzE2LzIwMjQAAAAAAwAAAAAAAAAFIlhPTSIDWE9NAQAAABMiSVFfQ0xPU0VQUklDRV9BREoiEUlRX0NMT1NFUFJJQ0VfQURKAgAAAAoiOC85LzIwMjQiCDgvOS8yMDI0AAAAAAMAAAAAAAAABSJYT00iA1hPTQEAAAATIklRX0NMT1NFUFJJQ0VfQURKIhFJUV9DTE9TRVBSSUNFX0FESgIAAAAKIjgvMi8yMDI0Igg4LzIvMjAyNAAAAAADAAAAAAAAAAUiWE9NIgNYT00BAAAAEyJJUV9DTE9TRVBSSUNFX0FESiIRSVFfQ0xPU0VQ</t>
  </si>
  <si>
    <t>UklDRV9BREoCAAAACyI3LzI2LzIwMjQiCTcvMjYvMjAyNAAAAAADAAAAAAAAAAUiWE9NIgNYT00BAAAAEyJJUV9DTE9TRVBSSUNFX0FESiIRSVFfQ0xPU0VQUklDRV9BREoCAAAACyI3LzE5LzIwMjQiCTcvMTkvMjAyNAAAAAADAAAAAAAAAAUiWE9NIgNYT00BAAAAEyJJUV9DTE9TRVBSSUNFX0FESiIRSVFfQ0xPU0VQUklDRV9BREoCAAAACyI3LzEyLzIwMjQiCTcvMTIvMjAyNAAAAAADAAAAAAAAAAUiWE9NIgNYT00BAAAAEyJJUV9DTE9TRVBSSUNFX0FESiIRSVFfQ0xPU0VQUklDRV9BREoCAAAACiI3LzUvMjAyNCIINy81LzIwMjQAAAAAAwAAAAAAAAAFIlhPTSIDWE9NAQAAABMiSVFfQ0xPU0VQUklDRV9BREoiEUlRX0NMT1NFUFJJQ0VfQURKAgAAAAsiNi8yOC8yMDI0Igk2LzI4LzIwMjQAAAAAAwAAAAAAAAAFIlhPTSIDWE9NAQAAABMiSVFfQ0xPU0VQUklDRV9BREoiEUlRX0NMT1NFUFJJQ0VfQURKAgAAAAsiNi8yMS8yMDI0Igk2LzIxLzIwMjQAAAAAAwAAAAAAAAAFIlhPTSIDWE9NAQAAABMiSVFfQ0xPU0VQUklDRV9BREoiEUlRX0NMT1NFUFJJQ0VfQURKAgAAAAsiNi8xNC8yMDI0Igk2LzE0LzIwMjQAAAAAAwAAAAAAAAAFIlhPTSIDWE9NAQAAABMiSVFfQ0xPU0VQUklDRV9BREoiEUlRX0NMT1NFUFJJQ0VfQURKAgAAAAoiNi83LzIwMjQiCDYvNy8yMDI0AAAAAAMAAAAAAAAABSJYT00iA1hP</t>
  </si>
  <si>
    <t>TQEAAAATIklRX0NMT1NFUFJJQ0VfQURKIhFJUV9DTE9TRVBSSUNFX0FESgIAAAALIjUvMzEvMjAyNCIJNS8zMS8yMDI0AAAAAAMAAAAAAAAABSJYT00iA1hPTQEAAAATIklRX0NMT1NFUFJJQ0VfQURKIhFJUV9DTE9TRVBSSUNFX0FESgIAAAALIjUvMjQvMjAyNCIJNS8yNC8yMDI0AAAAAAMAAAAAAAAABSJYT00iA1hPTQEAAAATIklRX0NMT1NFUFJJQ0VfQURKIhFJUV9DTE9TRVBSSUNFX0FESgIAAAALIjUvMTcvMjAyNCIJNS8xNy8yMDI0AAAAAAMAAAAAAAAABSJYT00iA1hPTQEAAAATIklRX0NMT1NFUFJJQ0VfQURKIhFJUV9DTE9TRVBSSUNFX0FESgIAAAALIjUvMTAvMjAyNCIJNS8xMC8yMDI0AAAAAAMAAAAAAAAABSJYT00iA1hPTQEAAAATIklRX0NMT1NFUFJJQ0VfQURKIhFJUV9DTE9TRVBSSUNFX0FESgIAAAAKIjUvMy8yMDI0Igg1LzMvMjAyNAAAAAADAAAAAAAAAAUiWE9NIgNYT00BAAAAEyJJUV9DTE9TRVBSSUNFX0FESiIRSVFfQ0xPU0VQUklDRV9BREoCAAAACyI0LzI2LzIwMjQiCTQvMjYvMjAyNAAAAAADAAAAAAAAAAUiWE9NIgNYT00BAAAAEyJJUV9DTE9TRVBSSUNFX0FESiIRSVFfQ0xPU0VQUklDRV9BREoCAAAACyI0LzE5LzIwMjQiCTQvMTkvMjAyNAAAAAADAAAAAAAAAAUiWE9NIgNYT00BAAAAEyJJUV9DTE9TRVBSSUNFX0FESiIRSVFfQ0xPU0VQUklDRV9BREoCAAAACyI0LzEy</t>
  </si>
  <si>
    <t>LzIwMjQiCTQvMTIvMjAyNAAAAAADAAAAAAAAAAUiWE9NIgNYT00BAAAAEyJJUV9DTE9TRVBSSUNFX0FESiIRSVFfQ0xPU0VQUklDRV9BREoCAAAACiI0LzUvMjAyNCIINC81LzIwMjQAAAAAAwAAAAAAAAAFIlhPTSIDWE9NAQAAABMiSVFfQ0xPU0VQUklDRV9BREoiEUlRX0NMT1NFUFJJQ0VfQURKAgAAAAsiMy8yOC8yMDI0IgkzLzI4LzIwMjQAAAAAAwAAAAAAAAAFIlhPTSIDWE9NAQAAABMiSVFfQ0xPU0VQUklDRV9BREoiEUlRX0NMT1NFUFJJQ0VfQURKAgAAAAsiMy8yMi8yMDI0IgkzLzIyLzIwMjQAAAAAAwAAAAAAAAAFIlhPTSIDWE9NAQAAABMiSVFfQ0xPU0VQUklDRV9BREoiEUlRX0NMT1NFUFJJQ0VfQURKAgAAAAsiMy8xNS8yMDI0IgkzLzE1LzIwMjQAAAAAAwAAAAAAAAAFIlhPTSIDWE9NAQAAABMiSVFfQ0xPU0VQUklDRV9BREoiEUlRX0NMT1NFUFJJQ0VfQURKAgAAAAoiMy84LzIwMjQiCDMvOC8yMDI0AAAAAAMAAAAAAAAABSJYT00iA1hPTQEAAAATIklRX0NMT1NFUFJJQ0VfQURKIhFJUV9DTE9TRVBSSUNFX0FESgIAAAAKIjMvMS8yMDI0IggzLzEvMjAyNAAAAAADAAAAAAAAAAUiWE9NIgNYT00BAAAAEyJJUV9DTE9TRVBSSUNFX0FESiIRSVFfQ0xPU0VQUklDRV9BREoCAAAACyIyLzIzLzIwMjQiCTIvMjMvMjAyNAAAAAADAAAAAAAAAAUiWE9NIgNYT00BAAAAEyJJUV9DTE9TRVBSSUNF</t>
  </si>
  <si>
    <t>X0FESiIRSVFfQ0xPU0VQUklDRV9BREoCAAAACyIyLzE2LzIwMjQiCTIvMTYvMjAyNAAAAAADAAAAAAAAAAUiWE9NIgNYT00BAAAAEyJJUV9DTE9TRVBSSUNFX0FESiIRSVFfQ0xPU0VQUklDRV9BREoCAAAACiIyLzkvMjAyNCIIMi85LzIwMjQAAAAAAwAAAAAAAAAFIlhPTSIDWE9NAQAAABMiSVFfQ0xPU0VQUklDRV9BREoiEUlRX0NMT1NFUFJJQ0VfQURKAgAAAAoiMi8yLzIwMjQiCDIvMi8yMDI0AAAAAAMAAAAAAAAABSJYT00iA1hPTQEAAAATIklRX0NMT1NFUFJJQ0VfQURKIhFJUV9DTE9TRVBSSUNFX0FESgIAAAALIjEvMjYvMjAyNCIJMS8yNi8yMDI0AAAAAAMAAAAAAAAABSJYT00iA1hPTQEAAAATIklRX0NMT1NFUFJJQ0VfQURKIhFJUV9DTE9TRVBSSUNFX0FESgIAAAALIjEvMTkvMjAyNCIJMS8xOS8yMDI0AAAAAAMAAAAAAAAABSJYT00iA1hPTQEAAAATIklRX0NMT1NFUFJJQ0VfQURKIhFJUV9DTE9TRVBSSUNFX0FESgIAAAALIjEvMTIvMjAyNCIJMS8xMi8yMDI0AAAAAAMAAAAAAAAABSJYT00iA1hPTQEAAAATIklRX0NMT1NFUFJJQ0VfQURKIhFJUV9DTE9TRVBSSUNFX0FESgIAAAAKIjEvNS8yMDI0IggxLzUvMjAyNAAAAAADAAAAAAAAAAUiWE9NIgNYT00BAAAAEyJJUV9DTE9TRVBSSUNFX0FESiIRSVFfQ0xPU0VQUklDRV9BREoCAAAADCIxMi8yOS8yMDIzIgoxMi8yOS8yMDIzAAAAAAMA</t>
  </si>
  <si>
    <t>AAAAAAAABSJYT00iA1hPTQEAAAATIklRX0NMT1NFUFJJQ0VfQURKIhFJUV9DTE9TRVBSSUNFX0FESgIAAAAMIjEyLzIyLzIwMjMiCjEyLzIyLzIwMjMAAAAAAwAAAAAAAAAFIlhPTSIDWE9NAQAAABMiSVFfQ0xPU0VQUklDRV9BREoiEUlRX0NMT1NFUFJJQ0VfQURKAgAAAAwiMTIvMTUvMjAyMyIKMTIvMTUvMjAyMwAAAAADAAAAAAAAAAUiWE9NIgNYT00BAAAAEyJJUV9DTE9TRVBSSUNFX0FESiIRSVFfQ0xPU0VQUklDRV9BREoCAAAACyIxMi84LzIwMjMiCTEyLzgvMjAyMwAAAAADAAAAAAAAAAUiWE9NIgNYT00BAAAAEyJJUV9DTE9TRVBSSUNFX0FESiIRSVFfQ0xPU0VQUklDRV9BREoCAAAACyIxMi8xLzIwMjMiCTEyLzEvMjAyMwAAAAADAAAAAAAAAAUiWE9NIgNYT00BAAAAEyJJUV9DTE9TRVBSSUNFX0FESiIRSVFfQ0xPU0VQUklDRV9BREoCAAAADCIxMS8yNC8yMDIzIgoxMS8yNC8yMDIzAAAAAAMAAAAAAAAABSJYT00iA1hPTQEAAAATIklRX0NMT1NFUFJJQ0VfQURKIhFJUV9DTE9TRVBSSUNFX0FESgIAAAAMIjExLzE3LzIwMjMiCjExLzE3LzIwMjMAAAAAAwAAAAAAAAAFIlhPTSIDWE9NAQAAABMiSVFfQ0xPU0VQUklDRV9BREoiEUlRX0NMT1NFUFJJQ0VfQURKAgAAAAwiMTEvMTAvMjAyMyIKMTEvMTAvMjAyMwAAAAADAAAAAAAAAAUiWE9NIgNYT00BAAAAEyJJUV9DTE9TRVBSSUNFX0FESiIR</t>
  </si>
  <si>
    <t>SVFfQ0xPU0VQUklDRV9BREoCAAAACyIxMS8zLzIwMjMiCTExLzMvMjAyMwAAAAADAAAAAAAAAAUiWE9NIgNYT00BAAAAEyJJUV9DTE9TRVBSSUNFX0FESiIRSVFfQ0xPU0VQUklDRV9BREoCAAAADCIxMC8yNy8yMDIzIgoxMC8yNy8yMDIzAAAAAAMAAAAAAAAABSJYT00iA1hPTQEAAAATIklRX0NMT1NFUFJJQ0VfQURKIhFJUV9DTE9TRVBSSUNFX0FESgIAAAAMIjEwLzIwLzIwMjMiCjEwLzIwLzIwMjMAAAAAAwAAAAAAAAAFIlhPTSIDWE9NAQAAABMiSVFfQ0xPU0VQUklDRV9BREoiEUlRX0NMT1NFUFJJQ0VfQURKAgAAAAwiMTAvMTMvMjAyMyIKMTAvMTMvMjAyMwAAAAADAAAAAAAAAAUiWE9NIgNYT00BAAAAEyJJUV9DTE9TRVBSSUNFX0FESiIRSVFfQ0xPU0VQUklDRV9BREoCAAAACyIxMC82LzIwMjMiCTEwLzYvMjAyMwAAAAADAAAAAAAAAAUiWE9NIgNYT00BAAAAEyJJUV9DTE9TRVBSSUNFX0FESiIRSVFfQ0xPU0VQUklDRV9BREoCAAAACyI5LzI5LzIwMjMiCTkvMjkvMjAyMwAAAAADAAAAAAAAAAUiWE9NIgNYT00BAAAAEyJJUV9DTE9TRVBSSUNFX0FESiIRSVFfQ0xPU0VQUklDRV9BREoCAAAACyI5LzIyLzIwMjMiCTkvMjIvMjAyMwAAAAADAAAAAAAAAAUiWE9NIgNYT00BAAAAEyJJUV9DTE9TRVBSSUNFX0FESiIRSVFfQ0xPU0VQUklDRV9BREoCAAAACyI5LzE1LzIwMjMiCTkvMTUvMjAyMwAA</t>
  </si>
  <si>
    <t>AAADAAAAAAAAAAUiWE9NIgNYT00BAAAAEyJJUV9DTE9TRVBSSUNFX0FESiIRSVFfQ0xPU0VQUklDRV9BREoCAAAACiI5LzgvMjAyMyIIOS84LzIwMjMAAAAAAwAAAAAAAAAFIlhPTSIDWE9NAQAAABMiSVFfQ0xPU0VQUklDRV9BREoiEUlRX0NMT1NFUFJJQ0VfQURKAgAAAAoiOS8xLzIwMjMiCDkvMS8yMDIzAAAAAAMAAAAAAAAABSJYT00iA1hPTQEAAAATIklRX0NMT1NFUFJJQ0VfQURKIhFJUV9DTE9TRVBSSUNFX0FESgIAAAALIjgvMjUvMjAyMyIJOC8yNS8yMDIzAAAAAAMAAAAAAAAABSJYT00iA1hPTQEAAAATIklRX0NMT1NFUFJJQ0VfQURKIhFJUV9DTE9TRVBSSUNFX0FESgIAAAALIjgvMTgvMjAyMyIJOC8xOC8yMDIzAAAAAAMAAAAAAAAABSJYT00iA1hPTQEAAAATIklRX0NMT1NFUFJJQ0VfQURKIhFJUV9DTE9TRVBSSUNFX0FESgIAAAALIjgvMTEvMjAyMyIJOC8xMS8yMDIzAAAAAAMAAAAAAAAABSJYT00iA1hPTQEAAAATIklRX0NMT1NFUFJJQ0VfQURKIhFJUV9DTE9TRVBSSUNFX0FESgIAAAAKIjgvNC8yMDIzIgg4LzQvMjAyMwAAAAADAAAAAAAAAAUiWE9NIgNYT00BAAAAEyJJUV9DTE9TRVBSSUNFX0FESiIRSVFfQ0xPU0VQUklDRV9BREoCAAAACyI3LzI4LzIwMjMiCTcvMjgvMjAyMwAAAAADAAAAAAAAAAUiWE9NIgNYT00BAAAAEyJJUV9DTE9TRVBSSUNFX0FESiIRSVFfQ0xPU0VQUklD</t>
  </si>
  <si>
    <t>RV9BREoCAAAACyI3LzIxLzIwMjMiCTcvMjEvMjAyMwAAAAADAAAAAAAAAAUiWE9NIgNYT00BAAAAEyJJUV9DTE9TRVBSSUNFX0FESiIRSVFfQ0xPU0VQUklDRV9BREoCAAAACyI3LzE0LzIwMjMiCTcvMTQvMjAyMwAAAAADAAAAAAAAAAUiWE9NIgNYT00BAAAAEyJJUV9DTE9TRVBSSUNFX0FESiIRSVFfQ0xPU0VQUklDRV9BREoCAAAACiI3LzcvMjAyMyIINy83LzIwMjMAAAAAAwAAAAAAAAAFIlhPTSIDWE9NAQAAABMiSVFfQ0xPU0VQUklDRV9BREoiEUlRX0NMT1NFUFJJQ0VfQURKAgAAAAsiNi8zMC8yMDIzIgk2LzMwLzIwMjMAAAAAAwAAAAAAAAAFIlhPTSIDWE9NAQAAABMiSVFfQ0xPU0VQUklDRV9BREoiEUlRX0NMT1NFUFJJQ0VfQURKAgAAAAsiNi8yMy8yMDIzIgk2LzIzLzIwMjMAAAAAAwAAAAAAAAAFIlhPTSIDWE9NAQAAABMiSVFfQ0xPU0VQUklDRV9BREoiEUlRX0NMT1NFUFJJQ0VfQURKAgAAAAsiNi8xNi8yMDIzIgk2LzE2LzIwMjMAAAAAAwAAAAAAAAAFIlhPTSIDWE9NAQAAABMiSVFfQ0xPU0VQUklDRV9BREoiEUlRX0NMT1NFUFJJQ0VfQURKAgAAAAoiNi85LzIwMjMiCDYvOS8yMDIzAAAAAAMAAAAAAAAABSJYT00iA1hPTQEAAAATIklRX0NMT1NFUFJJQ0VfQURKIhFJUV9DTE9TRVBSSUNFX0FESgIAAAAKIjYvMi8yMDIzIgg2LzIvMjAyMwAAAAADAAAAAAAAAAUiWE9NIgNYT00BAAAA</t>
  </si>
  <si>
    <t>EyJJUV9DTE9TRVBSSUNFX0FESiIRSVFfQ0xPU0VQUklDRV9BREoCAAAACyI1LzI2LzIwMjMiCTUvMjYvMjAyMwAAAAADAAAAAAAAAAUiWE9NIgNYT00BAAAAEyJJUV9DTE9TRVBSSUNFX0FESiIRSVFfQ0xPU0VQUklDRV9BREoCAAAACyI1LzE5LzIwMjMiCTUvMTkvMjAyMwAAAAADAAAAAAAAAAUiWE9NIgNYT00BAAAAEyJJUV9DTE9TRVBSSUNFX0FESiIRSVFfQ0xPU0VQUklDRV9BREoCAAAACyI1LzEyLzIwMjMiCTUvMTIvMjAyMwAAAAADAAAAAAAAAAUiWE9NIgNYT00BAAAAEyJJUV9DTE9TRVBSSUNFX0FESiIRSVFfQ0xPU0VQUklDRV9BREoCAAAACiI1LzUvMjAyMyIINS81LzIwMjMAAAAAAwAAAAAAAAAFIlhPTSIDWE9NAQAAABMiSVFfQ0xPU0VQUklDRV9BREoiEUlRX0NMT1NFUFJJQ0VfQURKAgAAAAsiNC8yOC8yMDIzIgk0LzI4LzIwMjMAAAAAAwAAAAAAAAAFIlhPTSIDWE9NAQAAABMiSVFfQ0xPU0VQUklDRV9BREoiEUlRX0NMT1NFUFJJQ0VfQURKAgAAAAsiNC8yMS8yMDIzIgk0LzIxLzIwMjMAAAAAAwAAAAAAAAAFIlhPTSIDWE9NAQAAABMiSVFfQ0xPU0VQUklDRV9BREoiEUlRX0NMT1NFUFJJQ0VfQURKAgAAAAsiNC8xNC8yMDIzIgk0LzE0LzIwMjMAAAAAAwAAAAAAAAAFIlhPTSIDWE9NAQAAABMiSVFfQ0xPU0VQUklDRV9BREoiEUlRX0NMT1NFUFJJQ0VfQURKAgAAAAoiNC82LzIwMjMi</t>
  </si>
  <si>
    <t>CDQvNi8yMDIzAAAAAAMAAAAAAAAABSJYT00iA1hPTQEAAAATIklRX0NMT1NFUFJJQ0VfQURKIhFJUV9DTE9TRVBSSUNFX0FESgIAAAALIjMvMzEvMjAyMyIJMy8zMS8yMDIzAAAAAAMAAAAAAAAABSJYT00iA1hPTQEAAAATIklRX0NMT1NFUFJJQ0VfQURKIhFJUV9DTE9TRVBSSUNFX0FESgIAAAALIjMvMjQvMjAyMyIJMy8yNC8yMDIzAAAAAAMAAAAAAAAABSJYT00iA1hPTQEAAAATIklRX0NMT1NFUFJJQ0VfQURKIhFJUV9DTE9TRVBSSUNFX0FESgIAAAALIjMvMTcvMjAyMyIJMy8xNy8yMDIzAAAAAAMAAAAAAAAABSJYT00iA1hPTQEAAAATIklRX0NMT1NFUFJJQ0VfQURKIhFJUV9DTE9TRVBSSUNFX0FESgIAAAALIjMvMTAvMjAyMyIJMy8xMC8yMDIzAAAAAAMAAAAAAAAABSJYT00iA1hPTQEAAAATIklRX0NMT1NFUFJJQ0VfQURKIhFJUV9DTE9TRVBSSUNFX0FESgIAAAAKIjMvMy8yMDIzIggzLzMvMjAyMwAAAAADAAAAAAAAAAUiWE9NIgNYT00BAAAAEyJJUV9DTE9TRVBSSUNFX0FESiIRSVFfQ0xPU0VQUklDRV9BREoCAAAACyIyLzI0LzIwMjMiCTIvMjQvMjAyMwAAAAADAAAAAAAAAAUiWE9NIgNYT00BAAAAEyJJUV9DTE9TRVBSSUNFX0FESiIRSVFfQ0xPU0VQUklDRV9BREoCAAAACyIyLzE3LzIwMjMiCTIvMTcvMjAyMwAAAAADAAAAAAAAAAUiWE9NIgNYT00BAAAAEyJJUV9DTE9TRVBSSUNFX0FE</t>
  </si>
  <si>
    <t>SiIRSVFfQ0xPU0VQUklDRV9BREoCAAAACyIyLzEwLzIwMjMiCTIvMTAvMjAyMwAAAAADAAAAAAAAAAUiWE9NIgNYT00BAAAAEyJJUV9DTE9TRVBSSUNFX0FESiIRSVFfQ0xPU0VQUklDRV9BREoCAAAACiIyLzMvMjAyMyIIMi8zLzIwMjMAAAAAAwAAAAAAAAAFIlhPTSIDWE9NAQAAABMiSVFfQ0xPU0VQUklDRV9BREoiEUlRX0NMT1NFUFJJQ0VfQURKAgAAAAsiMS8yNy8yMDIzIgkxLzI3LzIwMjMAAAAAAwAAAAAAAAAFIlhPTSIDWE9NAQAAABMiSVFfQ0xPU0VQUklDRV9BREoiEUlRX0NMT1NFUFJJQ0VfQURKAgAAAAsiMS8yMC8yMDIzIgkxLzIwLzIwMjMAAAAAAwAAAAAAAAAFIlhPTSIDWE9NAQAAABMiSVFfQ0xPU0VQUklDRV9BREoiEUlRX0NMT1NFUFJJQ0VfQURKAgAAAAsiMS8xMy8yMDIzIgkxLzEzLzIwMjMAAAAAAwAAAAAAAAAFIlhPTSIDWE9NAQAAABMiSVFfQ0xPU0VQUklDRV9BREoiEUlRX0NMT1NFUFJJQ0VfQURKAgAAAAoiMS82LzIwMjMiCDEvNi8yMDIzAAAAAAMAAAAAAAAABSJYT00iA1hPTQEAAAATIklRX0NMT1NFUFJJQ0VfQURKIhFJUV9DTE9TRVBSSUNFX0FESgIAAAAMIjEyLzMwLzIwMjIiCjEyLzMwLzIwMjIAAAAAAwAAAAAAAAAFIlhPTSIDWE9NAQAAABMiSVFfQ0xPU0VQUklDRV9BREoiEUlRX0NMT1NFUFJJQ0VfQURKAgAAAAwiMTIvMjMvMjAyMiIKMTIvMjMvMjAyMgAAAAAD</t>
  </si>
  <si>
    <t>AAAAAAAAAAUiWE9NIgNYT00BAAAAEyJJUV9DTE9TRVBSSUNFX0FESiIRSVFfQ0xPU0VQUklDRV9BREoCAAAADCIxMi8xNi8yMDIyIgoxMi8xNi8yMDIyAAAAAAMAAAAAAAAABSJYT00iA1hPTQEAAAATIklRX0NMT1NFUFJJQ0VfQURKIhFJUV9DTE9TRVBSSUNFX0FESgIAAAALIjEyLzkvMjAyMiIJMTIvOS8yMDIyAAAAAAMAAAAAAAAABSJYT00iA1hPTQEAAAATIklRX0NMT1NFUFJJQ0VfQURKIhFJUV9DTE9TRVBSSUNFX0FESgIAAAALIjEyLzIvMjAyMiIJMTIvMi8yMDIyAAAAAAMAAAAAAAAABSJYT00iA1hPTQEAAAATIklRX0NMT1NFUFJJQ0VfQURKIhFJUV9DTE9TRVBSSUNFX0FESgIAAAAMIjExLzI1LzIwMjIiCjExLzI1LzIwMjIAAAAAAwAAAAAAAAAFIlhPTSIDWE9NAQAAABMiSVFfQ0xPU0VQUklDRV9BREoiEUlRX0NMT1NFUFJJQ0VfQURKAgAAAAwiMTEvMTgvMjAyMiIKMTEvMTgvMjAyMgAAAAADAAAAAAAAAAUiWE9NIgNYT00BAAAAEyJJUV9DTE9TRVBSSUNFX0FESiIRSVFfQ0xPU0VQUklDRV9BREoCAAAADCIxMS8xMS8yMDIyIgoxMS8xMS8yMDIyAAAAAAMAAAAAAAAABSJYT00iA1hPTQEAAAATIklRX0NMT1NFUFJJQ0VfQURKIhFJUV9DTE9TRVBSSUNFX0FESgIAAAALIjExLzQvMjAyMiIJMTEvNC8yMDIyAAAAAAMAAAAAAAAABSJYT00iA1hPTQEAAAATIklRX0NMT1NFUFJJQ0VfQURKIhFJ</t>
  </si>
  <si>
    <t>UV9DTE9TRVBSSUNFX0FESgIAAAAMIjEwLzI4LzIwMjIiCjEwLzI4LzIwMjIAAAAAAwAAAAAAAAAFIlhPTSIDWE9NAQAAABMiSVFfQ0xPU0VQUklDRV9BREoiEUlRX0NMT1NFUFJJQ0VfQURKAgAAAAwiMTAvMjEvMjAyMiIKMTAvMjEvMjAyMgAAAAADAAAAAAAAAAUiWE9NIgNYT00BAAAAEyJJUV9DTE9TRVBSSUNFX0FESiIRSVFfQ0xPU0VQUklDRV9BREoCAAAADCIxMC8xNC8yMDIyIgoxMC8xNC8yMDIyAAAAAAMAAAAAAAAABSJYT00iA1hPTQEAAAATIklRX0NMT1NFUFJJQ0VfQURKIhFJUV9DTE9TRVBSSUNFX0FESgIAAAALIjEwLzcvMjAyMiIJMTAvNy8yMDIyAAAAAAMAAAAAAAAABSJYT00iA1hPTQEAAAATIklRX0NMT1NFUFJJQ0VfQURKIhFJUV9DTE9TRVBSSUNFX0FESgIAAAALIjkvMzAvMjAyMiIJOS8zMC8yMDIyAAAAAAMAAAAAAAAABSJYT00iA1hPTQEAAAATIklRX0NMT1NFUFJJQ0VfQURKIhFJUV9DTE9TRVBSSUNFX0FESgIAAAALIjkvMjMvMjAyMiIJOS8yMy8yMDIyAAAAAAMAAAAAAAAABSJYT00iA1hPTQEAAAATIklRX0NMT1NFUFJJQ0VfQURKIhFJUV9DTE9TRVBSSUNFX0FESgIAAAALIjkvMTYvMjAyMiIJOS8xNi8yMDIyAAAAAAMAAAAAAAAABSJYT00iA1hPTQEAAAATIklRX0NMT1NFUFJJQ0VfQURKIhFJUV9DTE9TRVBSSUNFX0FESgIAAAAKIjkvOS8yMDIyIgg5LzkvMjAyMgAAAAAD</t>
  </si>
  <si>
    <t>AAAAAAAAAAUiWE9NIgNYT00BAAAAEyJJUV9DTE9TRVBSSUNFX0FESiIRSVFfQ0xPU0VQUklDRV9BREoCAAAACiI5LzIvMjAyMiIIOS8yLzIwMjIAAAAAAwAAAAAAAAAFIlhPTSIDWE9NAQAAABMiSVFfQ0xPU0VQUklDRV9BREoiEUlRX0NMT1NFUFJJQ0VfQURKAgAAAAsiOC8yNi8yMDIyIgk4LzI2LzIwMjIAAAAAAwAAAAAAAAAFIlhPTSIDWE9NAQAAABMiSVFfQ0xPU0VQUklDRV9BREoiEUlRX0NMT1NFUFJJQ0VfQURKAgAAAAsiOC8xOS8yMDIyIgk4LzE5LzIwMjIAAAAAAwAAAAAAAAAFIlhPTSIDWE9NAQAAABMiSVFfQ0xPU0VQUklDRV9BREoiEUlRX0NMT1NFUFJJQ0VfQURKAgAAAAsiOC8xMi8yMDIyIgk4LzEyLzIwMjIAAAAAAwAAAAAAAAAFIlhPTSIDWE9NAQAAABMiSVFfQ0xPU0VQUklDRV9BREoiEUlRX0NMT1NFUFJJQ0VfQURKAgAAAAoiOC81LzIwMjIiCDgvNS8yMDIyAAAAAAMAAAAAAAAABSJYT00iA1hPTQEAAAATIklRX0NMT1NFUFJJQ0VfQURKIhFJUV9DTE9TRVBSSUNFX0FESgIAAAALIjcvMjkvMjAyMiIJNy8yOS8yMDIyAAAAAAMAAAAAAAAABSJYT00iA1hPTQEAAAATIklRX0NMT1NFUFJJQ0VfQURKIhFJUV9DTE9TRVBSSUNFX0FESgIAAAALIjcvMjIvMjAyMiIJNy8yMi8yMDIyAAAAAAMAAAAAAAAABSJYT00iA1hPTQEAAAATIklRX0NMT1NFUFJJQ0VfQURKIhFJUV9DTE9TRVBSSUNF</t>
  </si>
  <si>
    <t>X0FESgIAAAALIjcvMTUvMjAyMiIJNy8xNS8yMDIyAAAAAAMAAAAAAAAABSJYT00iA1hPTQEAAAATIklRX0NMT1NFUFJJQ0VfQURKIhFJUV9DTE9TRVBSSUNFX0FESgIAAAAKIjcvOC8yMDIyIgg3LzgvMjAyMgAAAAADAAAAAAAAAAUiWE9NIgNYT00BAAAAEyJJUV9DTE9TRVBSSUNFX0FESiIRSVFfQ0xPU0VQUklDRV9BREoCAAAACiI3LzEvMjAyMiIINy8xLzIwMjIAAAAAAwAAAAAAAAAFIlhPTSIDWE9NAQAAABMiSVFfQ0xPU0VQUklDRV9BREoiEUlRX0NMT1NFUFJJQ0VfQURKAgAAAAsiNi8yNC8yMDIyIgk2LzI0LzIwMjIAAAAAAwAAAAAAAAAFIlhPTSIDWE9NAQAAABMiSVFfQ0xPU0VQUklDRV9BREoiEUlRX0NMT1NFUFJJQ0VfQURKAgAAAAsiNi8xNy8yMDIyIgk2LzE3LzIwMjIAAAAAAwAAAAAAAAAFIlhPTSIDWE9NAQAAABMiSVFfQ0xPU0VQUklDRV9BREoiEUlRX0NMT1NFUFJJQ0VfQURKAgAAAAsiNi8xMC8yMDIyIgk2LzEwLzIwMjIAAAAAAwAAAAAAAAAFIlhPTSIDWE9NAQAAABMiSVFfQ0xPU0VQUklDRV9BREoiEUlRX0NMT1NFUFJJQ0VfQURKAgAAAAoiNi8zLzIwMjIiCDYvMy8yMDIyAAAAAAMAAAAAAAAABSJYT00iA1hPTQEAAAATIklRX0NMT1NFUFJJQ0VfQURKIhFJUV9DTE9TRVBSSUNFX0FESgIAAAALIjUvMjcvMjAyMiIJNS8yNy8yMDIyAAAAAAMAAAAAAAAABSJYT00iA1hPTQEAAAAT</t>
  </si>
  <si>
    <t>IklRX0NMT1NFUFJJQ0VfQURKIhFJUV9DTE9TRVBSSUNFX0FESgIAAAALIjUvMjAvMjAyMiIJNS8yMC8yMDIyAAAAAAMAAAAAAAAABSJYT00iA1hPTQEAAAATIklRX0NMT1NFUFJJQ0VfQURKIhFJUV9DTE9TRVBSSUNFX0FESgIAAAALIjUvMTMvMjAyMiIJNS8xMy8yMDIyAAAAAAMAAAAAAAAABSJYT00iA1hPTQEAAAATIklRX0NMT1NFUFJJQ0VfQURKIhFJUV9DTE9TRVBSSUNFX0FESgIAAAAKIjUvNi8yMDIyIgg1LzYvMjAyMgAAAAADAAAAAAAAAAUiWE9NIgNYT00BAAAAEyJJUV9DTE9TRVBSSUNFX0FESiIRSVFfQ0xPU0VQUklDRV9BREoCAAAACyI0LzI5LzIwMjIiCTQvMjkvMjAyMgAAAAADAAAAAAAAAAUiWE9NIgNYT00BAAAAEyJJUV9DTE9TRVBSSUNFX0FESiIRSVFfQ0xPU0VQUklDRV9BREoCAAAACyI0LzIyLzIwMjIiCTQvMjIvMjAyMgAAAAADAAAAAAAAAAUiWE9NIgNYT00BAAAAEyJJUV9DTE9TRVBSSUNFX0FESiIRSVFfQ0xPU0VQUklDRV9BREoCAAAACyI0LzE0LzIwMjIiCTQvMTQvMjAyMgAAAAADAAAAAAAAAAUiWE9NIgNYT00BAAAAEyJJUV9DTE9TRVBSSUNFX0FESiIRSVFfQ0xPU0VQUklDRV9BREoCAAAACiI0LzgvMjAyMiIINC84LzIwMjIAAAAAAwAAAAAAAAAFIlhPTSIDWE9NAQAAABMiSVFfQ0xPU0VQUklDRV9BREoiEUlRX0NMT1NFUFJJQ0VfQURKAgAAAAoiNC8xLzIwMjIiCDQv</t>
  </si>
  <si>
    <t>MS8yMDIyAAAAAAMAAAAAAAAABSJYT00iA1hPTQEAAAATIklRX0NMT1NFUFJJQ0VfQURKIhFJUV9DTE9TRVBSSUNFX0FESgIAAAALIjMvMjUvMjAyMiIJMy8yNS8yMDIyAAAAAAMAAAAAAAAABSJYT00iA1hPTQEAAAATIklRX0NMT1NFUFJJQ0VfQURKIhFJUV9DTE9TRVBSSUNFX0FESgIAAAALIjMvMTgvMjAyMiIJMy8xOC8yMDIyAAAAAAMAAAAAAAAABSJYT00iA1hPTQEAAAATIklRX0NMT1NFUFJJQ0VfQURKIhFJUV9DTE9TRVBSSUNFX0FESgIAAAALIjMvMTEvMjAyMiIJMy8xMS8yMDIyAAAAAAMAAAAAAAAABSJYT00iA1hPTQEAAAATIklRX0NMT1NFUFJJQ0VfQURKIhFJUV9DTE9TRVBSSUNFX0FESgIAAAAKIjMvNC8yMDIyIggzLzQvMjAyMgAAAAADAAAAAAAAAAUiWE9NIgNYT00BAAAAEyJJUV9DTE9TRVBSSUNFX0FESiIRSVFfQ0xPU0VQUklDRV9BREoCAAAACyIyLzI1LzIwMjIiCTIvMjUvMjAyMgAAAAADAAAAAAAAAAUiWE9NIgNYT00BAAAAEyJJUV9DTE9TRVBSSUNFX0FESiIRSVFfQ0xPU0VQUklDRV9BREoCAAAACyIyLzE4LzIwMjIiCTIvMTgvMjAyMgAAAAADAAAAAAAAAAUiWE9NIgNYT00BAAAAEyJJUV9DTE9TRVBSSUNFX0FESiIRSVFfQ0xPU0VQUklDRV9BREoCAAAACyIyLzExLzIwMjIiCTIvMTEvMjAyMgAAAAADAAAAAAAAAAUiWE9NIgNYT00BAAAAEyJJUV9DTE9TRVBSSUNFX0FESiIR</t>
  </si>
  <si>
    <t>SVFfQ0xPU0VQUklDRV9BREoCAAAACiIyLzQvMjAyMiIIMi80LzIwMjIAAAAAAwAAAAAAAAAFIlhPTSIDWE9NAQAAABMiSVFfQ0xPU0VQUklDRV9BREoiEUlRX0NMT1NFUFJJQ0VfQURKAgAAAAsiMS8yOC8yMDIyIgkxLzI4LzIwMjIAAAAAAwAAAAAAAAAFIlhPTSIDWE9NAQAAABMiSVFfQ0xPU0VQUklDRV9BREoiEUlRX0NMT1NFUFJJQ0VfQURKAgAAAAsiMS8yMS8yMDIyIgkxLzIxLzIwMjIAAAAAAwAAAAAAAAAFIlhPTSIDWE9NAQAAABMiSVFfQ0xPU0VQUklDRV9BREoiEUlRX0NMT1NFUFJJQ0VfQURKAgAAAAsiMS8xNC8yMDIyIgkxLzE0LzIwMjIAAAAAAwAAAAAAAAAFIlhPTSIDWE9NAQAAABMiSVFfQ0xPU0VQUklDRV9BREoiEUlRX0NMT1NFUFJJQ0VfQURKAgAAAAoiMS83LzIwMjIiCDEvNy8yMDIyAAAAAAMAAAAAAAAABSJYT00iA1hPTQEAAAATIklRX0NMT1NFUFJJQ0VfQURKIhFJUV9DTE9TRVBSSUNFX0FESgIAAAAMIjEyLzMxLzIwMjEiCjEyLzMxLzIwMjEAAAAAAwAAAAAAAAAFIlhPTSIDWE9NAQAAABMiSVFfQ0xPU0VQUklDRV9BREoiEUlRX0NMT1NFUFJJQ0VfQURKAgAAAAwiMTIvMjMvMjAyMSIKMTIvMjMvMjAyMQAAAAADAAAAAAAAAAUiWE9NIgNYT00BAAAAEyJJUV9DTE9TRVBSSUNFX0FESiIRSVFfQ0xPU0VQUklDRV9BREoCAAAADCIxMi8xNy8yMDIxIgoxMi8xNy8yMDIxAAAAAAMA</t>
  </si>
  <si>
    <t>AAAAAAAABSJYT00iA1hPTQEAAAATIklRX0NMT1NFUFJJQ0VfQURKIhFJUV9DTE9TRVBSSUNFX0FESgIAAAAMIjEyLzEwLzIwMjEiCjEyLzEwLzIwMjEAAAAAAwAAAAAAAAAFIlhPTSIDWE9NAQAAABMiSVFfQ0xPU0VQUklDRV9BREoiEUlRX0NMT1NFUFJJQ0VfQURKAgAAAAsiMTIvMy8yMDIxIgkxMi8zLzIwMjEAAAAAAwAAAAAAAAAFIlhPTSIDWE9NAQAAABMiSVFfQ0xPU0VQUklDRV9BREoiEUlRX0NMT1NFUFJJQ0VfQURKAgAAAAwiMTEvMjYvMjAyMSIKMTEvMjYvMjAyMQAAAAADAAAAAAAAAAUiWE9NIgNYT00BAAAAEyJJUV9DTE9TRVBSSUNFX0FESiIRSVFfQ0xPU0VQUklDRV9BREoCAAAADCIxMS8xOS8yMDIxIgoxMS8xOS8yMDIxAAAAAAMAAAAAAAAABSJYT00iA1hPTQEAAAATIklRX0NMT1NFUFJJQ0VfQURKIhFJUV9DTE9TRVBSSUNFX0FESgIAAAAMIjExLzEyLzIwMjEiCjExLzEyLzIwMjEAAAAAAwAAAAAAAAAFIlhPTSIDWE9NAQAAABMiSVFfQ0xPU0VQUklDRV9BREoiEUlRX0NMT1NFUFJJQ0VfQURKAgAAAAsiMTEvNS8yMDIxIgkxMS81LzIwMjEAAAAAAwAAAAAAAAAFIlhPTSIDWE9NAQAAABMiSVFfQ0xPU0VQUklDRV9BREoiEUlRX0NMT1NFUFJJQ0VfQURKAgAAAAwiMTAvMjkvMjAyMSIKMTAvMjkvMjAyMQAAAAADAAAAAAAAAAUiWE9NIgNYT00BAAAAEyJJUV9DTE9TRVBSSUNFX0FESiIR</t>
  </si>
  <si>
    <t>SVFfQ0xPU0VQUklDRV9BREoCAAAADCIxMC8yMi8yMDIxIgoxMC8yMi8yMDIxAAAAAAMAAAAAAAAABSJYT00iA1hPTQEAAAATIklRX0NMT1NFUFJJQ0VfQURKIhFJUV9DTE9TRVBSSUNFX0FESgIAAAAMIjEwLzE1LzIwMjEiCjEwLzE1LzIwMjEAAAAAAwAAAAAAAAAFIlhPTSIDWE9NAQAAABMiSVFfQ0xPU0VQUklDRV9BREoiEUlRX0NMT1NFUFJJQ0VfQURKAgAAAAsiMTAvOC8yMDIxIgkxMC84LzIwMjEAAAAAAwAAAAAAAAAFIlhPTSIDWE9NAQAAABMiSVFfQ0xPU0VQUklDRV9BREoiEUlRX0NMT1NFUFJJQ0VfQURKAgAAAAsiMTAvMS8yMDIxIgkxMC8xLzIwMjEAAAAAAwAAAAAAAAAFIlhPTSIDWE9NAQAAABMiSVFfQ0xPU0VQUklDRV9BREoiEUlRX0NMT1NFUFJJQ0VfQURKAgAAAAsiOS8yNC8yMDIxIgk5LzI0LzIwMjEAAAAAAwAAAAAAAAAFIlhPTSIDWE9NAQAAABMiSVFfQ0xPU0VQUklDRV9BREoiEUlRX0NMT1NFUFJJQ0VfQURKAgAAAAsiOS8xNy8yMDIxIgk5LzE3LzIwMjEAAAAAAwAAAAAAAAAFIlhPTSIDWE9NAQAAABMiSVFfQ0xPU0VQUklDRV9BREoiEUlRX0NMT1NFUFJJQ0VfQURKAgAAAAsiOS8xMC8yMDIxIgk5LzEwLzIwMjEAAAAAAwAAAAAAAAAFIlhPTSIDWE9NAQAAABMiSVFfQ0xPU0VQUklDRV9BREoiEUlRX0NMT1NFUFJJQ0VfQURKAgAAAAoiOS8zLzIwMjEiCDkvMy8yMDIxAAAAAAMA</t>
  </si>
  <si>
    <t>AAAAAAAABSJYT00iA1hPTQEAAAATIklRX0NMT1NFUFJJQ0VfQURKIhFJUV9DTE9TRVBSSUNFX0FESgIAAAALIjgvMjcvMjAyMSIJOC8yNy8yMDIxAAAAAAMAAAAAAAAABSJYT00iA1hPTQEAAAATIklRX0NMT1NFUFJJQ0VfQURKIhFJUV9DTE9TRVBSSUNFX0FESgIAAAALIjgvMjAvMjAyMSIJOC8yMC8yMDIxAAAAAAMAAAAAAAAABSJYT00iA1hPTQEAAAATIklRX0NMT1NFUFJJQ0VfQURKIhFJUV9DTE9TRVBSSUNFX0FESgIAAAALIjgvMTMvMjAyMSIJOC8xMy8yMDIxAAAAAAMAAAAAAAAABSJYT00iA1hPTQEAAAATIklRX0NMT1NFUFJJQ0VfQURKIhFJUV9DTE9TRVBSSUNFX0FESgIAAAAKIjgvNi8yMDIxIgg4LzYvMjAyMQAAAAADAAAAAAAAAAUiWE9NIgNYT00BAAAAEyJJUV9DTE9TRVBSSUNFX0FESiIRSVFfQ0xPU0VQUklDRV9BREoCAAAACyI3LzMwLzIwMjEiCTcvMzAvMjAyMQAAAAADAAAAAAAAAAUiWE9NIgNYT00BAAAAEyJJUV9DTE9TRVBSSUNFX0FESiIRSVFfQ0xPU0VQUklDRV9BREoCAAAACyI3LzIzLzIwMjEiCTcvMjMvMjAyMQAAAAADAAAAAAAAAAUiWE9NIgNYT00BAAAAEyJJUV9DTE9TRVBSSUNFX0FESiIRSVFfQ0xPU0VQUklDRV9BREoCAAAACyI3LzE2LzIwMjEiCTcvMTYvMjAyMQAAAAADAAAAAAAAAAUiWE9NIgNYT00BAAAAEyJJUV9DTE9TRVBSSUNFX0FESiIRSVFfQ0xPU0VQUklD</t>
  </si>
  <si>
    <t>RV9BREoCAAAACiI3LzkvMjAyMSIINy85LzIwMjEAAAAAAwAAAAAAAAAFIlhPTSIDWE9NAQAAABMiSVFfQ0xPU0VQUklDRV9BREoiEUlRX0NMT1NFUFJJQ0VfQURKAgAAAAoiNy8yLzIwMjEiCDcvMi8yMDIxAAAAAAMAAAAAAAAABSJYT00iA1hPTQEAAAATIklRX0NMT1NFUFJJQ0VfQURKIhFJUV9DTE9TRVBSSUNFX0FESgIAAAALIjYvMjUvMjAyMSIJNi8yNS8yMDIxAAAAAAMAAAAAAAAABSJYT00iA1hPTQEAAAATIklRX0NMT1NFUFJJQ0VfQURKIhFJUV9DTE9TRVBSSUNFX0FESgIAAAALIjYvMTgvMjAyMSIJNi8xOC8yMDIxAAAAAAMAAAAAAAAABSJYT00iA1hPTQEAAAATIklRX0NMT1NFUFJJQ0VfQURKIhFJUV9DTE9TRVBSSUNFX0FESgIAAAALIjYvMTEvMjAyMSIJNi8xMS8yMDIxAAAAAAMAAAAAAAAABSJYT00iA1hPTQEAAAATIklRX0NMT1NFUFJJQ0VfQURKIhFJUV9DTE9TRVBSSUNFX0FESgIAAAAKIjYvNC8yMDIxIgg2LzQvMjAyMQAAAAADAAAAAAAAAAUiWE9NIgNYT00BAAAAEyJJUV9DTE9TRVBSSUNFX0FESiIRSVFfQ0xPU0VQUklDRV9BREoCAAAACyI1LzI4LzIwMjEiCTUvMjgvMjAyMQAAAAADAAAAAAAAAAUiWE9NIgNYT00BAAAAEyJJUV9DTE9TRVBSSUNFX0FESiIRSVFfQ0xPU0VQUklDRV9BREoCAAAACyI1LzIxLzIwMjEiCTUvMjEvMjAyMQAAAAADAAAAAAAAAAUiWE9NIgNYT00BAAAA</t>
  </si>
  <si>
    <t>EyJJUV9DTE9TRVBSSUNFX0FESiIRSVFfQ0xPU0VQUklDRV9BREoCAAAACyI1LzE0LzIwMjEiCTUvMTQvMjAyMQAAAAADAAAAAAAAAAUiWE9NIgNYT00BAAAAEyJJUV9DTE9TRVBSSUNFX0FESiIRSVFfQ0xPU0VQUklDRV9BREoCAAAACiI1LzcvMjAyMSIINS83LzIwMjEAAAAAAwAAAAAAAAAFIlhPTSIDWE9NAQAAABMiSVFfQ0xPU0VQUklDRV9BREoiEUlRX0NMT1NFUFJJQ0VfQURKAgAAAAsiNC8zMC8yMDIxIgk0LzMwLzIwMjEAAAAAAwAAAAAAAAAFIlhPTSIDWE9NAQAAABMiSVFfQ0xPU0VQUklDRV9BREoiEUlRX0NMT1NFUFJJQ0VfQURKAgAAAAsiNC8yMy8yMDIxIgk0LzIzLzIwMjEAAAAAAwAAAAAAAAAFIlhPTSIDWE9NAQAAABMiSVFfQ0xPU0VQUklDRV9BREoiEUlRX0NMT1NFUFJJQ0VfQURKAgAAAAsiNC8xNi8yMDIxIgk0LzE2LzIwMjEAAAAAAwAAAAAAAAAFIlhPTSIDWE9NAQAAABMiSVFfQ0xPU0VQUklDRV9BREoiEUlRX0NMT1NFUFJJQ0VfQURKAgAAAAoiNC85LzIwMjEiCDQvOS8yMDIxAAAAAAMAAAAAAAAABSJYT00iA1hPTQEAAAATIklRX0NMT1NFUFJJQ0VfQURKIhFJUV9DTE9TRVBSSUNFX0FESgIAAAAKIjQvMS8yMDIxIgg0LzEvMjAyMQAAAAADAAAAAAAAAAUiWE9NIgNYT00BAAAAEyJJUV9DTE9TRVBSSUNFX0FESiIRSVFfQ0xPU0VQUklDRV9BREoCAAAACyIzLzI2LzIwMjEiCTMv</t>
  </si>
  <si>
    <t>MjYvMjAyMQAAAAADAAAAAAAAAAUiWE9NIgNYT00BAAAAEyJJUV9DTE9TRVBSSUNFX0FESiIRSVFfQ0xPU0VQUklDRV9BREoCAAAACyIzLzE5LzIwMjEiCTMvMTkvMjAyMQAAAAADAAAAAAAAAAUiWE9NIgNYT00BAAAAEyJJUV9DTE9TRVBSSUNFX0FESiIRSVFfQ0xPU0VQUklDRV9BREoCAAAACyIzLzEyLzIwMjEiCTMvMTIvMjAyMQAAAAADAAAAAAAAAAUiWE9NIgNYT00BAAAAEyJJUV9DTE9TRVBSSUNFX0FESiIRSVFfQ0xPU0VQUklDRV9BREoCAAAACiIzLzUvMjAyMSIIMy81LzIwMjEAAAAAAwAAAAAAAAAFIlhPTSIDWE9NAQAAABMiSVFfQ0xPU0VQUklDRV9BREoiEUlRX0NMT1NFUFJJQ0VfQURKAgAAAAsiMi8yNi8yMDIxIgkyLzI2LzIwMjEAAAAAAwAAAAAAAAAFIlhPTSIDWE9NAQAAABMiSVFfQ0xPU0VQUklDRV9BREoiEUlRX0NMT1NFUFJJQ0VfQURKAgAAAAsiMi8xOS8yMDIxIgkyLzE5LzIwMjEAAAAAAwAAAAAAAAAFIlhPTSIDWE9NAQAAABMiSVFfQ0xPU0VQUklDRV9BREoiEUlRX0NMT1NFUFJJQ0VfQURKAgAAAAsiMi8xMi8yMDIxIgkyLzEyLzIwMjEAAAAAAwAAAAAAAAAFIlhPTSIDWE9NAQAAABMiSVFfQ0xPU0VQUklDRV9BREoiEUlRX0NMT1NFUFJJQ0VfQURKAgAAAAoiMi81LzIwMjEiCDIvNS8yMDIxAAAAAAMAAAAAAAAABSJYT00iA1hPTQEAAAATIklRX0NMT1NFUFJJQ0VfQURKIhFJ</t>
  </si>
  <si>
    <t>UV9DTE9TRVBSSUNFX0FESgIAAAALIjEvMjkvMjAyMSIJMS8yOS8yMDIxAAAAAAMAAAAAAAAABSJYT00iA1hPTQEAAAATIklRX0NMT1NFUFJJQ0VfQURKIhFJUV9DTE9TRVBSSUNFX0FESgIAAAALIjEvMjIvMjAyMSIJMS8yMi8yMDIxAAAAAAMAAAAAAAAABSJYT00iA1hPTQEAAAATIklRX0NMT1NFUFJJQ0VfQURKIhFJUV9DTE9TRVBSSUNFX0FESgIAAAALIjEvMTUvMjAyMSIJMS8xNS8yMDIxAAAAAAMAAAAAAAAABSJYT00iA1hPTQEAAAATIklRX0NMT1NFUFJJQ0VfQURKIhFJUV9DTE9TRVBSSUNFX0FESgIAAAAKIjEvOC8yMDIxIggxLzgvMjAyMQAAAAADAAAAAAAAAAUiWE9NIgNYT00BAAAAEyJJUV9DTE9TRVBSSUNFX0FESiIRSVFfQ0xPU0VQUklDRV9BREoCAAAADCIxMi8zMS8yMDIwIgoxMi8zMS8yMDIwAAAAAAMAAAAAAAAABSJYT00iA1hPTQEAAAATIklRX0NMT1NFUFJJQ0VfQURKIhFJUV9DTE9TRVBSSUNFX0FESgIAAAAMIjEyLzI0LzIwMjAiCjEyLzI0LzIwMjAAAAAAAwAAAAAAAAAFIlhPTSIDWE9NAQAAABMiSVFfQ0xPU0VQUklDRV9BREoiEUlRX0NMT1NFUFJJQ0VfQURKAgAAAAwiMTIvMTgvMjAyMCIKMTIvMTgvMjAyMAAAAAADAAAAAAAAAAUiWE9NIgNYT00BAAAAEyJJUV9DTE9TRVBSSUNFX0FESiIRSVFfQ0xPU0VQUklDRV9BREoCAAAADCIxMi8xMS8yMDIwIgoxMi8xMS8yMDIwAAAA</t>
  </si>
  <si>
    <t>AAMAAAAAAAAABSJYT00iA1hPTQEAAAATIklRX0NMT1NFUFJJQ0VfQURKIhFJUV9DTE9TRVBSSUNFX0FESgIAAAALIjEyLzQvMjAyMCIJMTIvNC8yMDIwAAAAAAMAAAAAAAAABSJYT00iA1hPTQEAAAATIklRX0NMT1NFUFJJQ0VfQURKIhFJUV9DTE9TRVBSSUNFX0FESgIAAAAMIjExLzI3LzIwMjAiCjExLzI3LzIwMjAAAAAAAwAAAAAAAAAFIlhPTSIDWE9NAQAAABMiSVFfQ0xPU0VQUklDRV9BREoiEUlRX0NMT1NFUFJJQ0VfQURKAgAAAAwiMTEvMjAvMjAyMCIKMTEvMjAvMjAyMAAAAAADAAAAAAAAAAUiWE9NIgNYT00BAAAAEyJJUV9DTE9TRVBSSUNFX0FESiIRSVFfQ0xPU0VQUklDRV9BREoCAAAADCIxMS8xMy8yMDIwIgoxMS8xMy8yMDIweViyYT0l3gh5WLJhPSXeCDpDSVEuLklRX1JFVFVSTl9JTlZFU1RFRF9DQVBJVEFMLklRX0xUTS4xMi8zMS8yMDA5LkwuLlVTRC5IAwAAAE+GBAA8AAAAAAAAAAMAAAAAAAAABSJDT1AiA0NPUAEAAAAOIklRX1BSSUNFREFURSIMSVFfUFJJQ0VEQVRFAgAAAAwiMTAvMzEvMjAyNSIKMTAvMzEvMjAyNQAAAAADAAAAAAAAAAUiQ09QIgNDT1ABAAAADiJJUV9QUklDRURBVEUiDElRX1BSSUNFREFURQIAAAALIjkvMzAvMjAyNSIJOS8zMC8yMDI1AAAAAAMAAAAAAAAABSJDT1AiA0NPUAEAAAAOIklRX1BSSUNFREFURSIMSVFfUFJJQ0VEQVRFAgAAAAsiOC8yOS8yMDI1</t>
  </si>
  <si>
    <t>Igk4LzI5LzIwMjUAAAAAAwAAAAAAAAAFIkNPUCIDQ09QAQAAAA4iSVFfUFJJQ0VEQVRFIgxJUV9QUklDRURBVEUCAAAACyI3LzMxLzIwMjUiCTcvMzEvMjAyNQAAAAADAAAAAAAAAAUiQ09QIgNDT1ABAAAADiJJUV9QUklDRURBVEUiDElRX1BSSUNFREFURQIAAAALIjYvMzAvMjAyNSIJNi8zMC8yMDI1AAAAAAMAAAAAAAAABSJDT1AiA0NPUAEAAAAOIklRX1BSSUNFREFURSIMSVFfUFJJQ0VEQVRFAgAAAAsiNS8zMC8yMDI1Igk1LzMwLzIwMjUAAAAAAwAAAAAAAAAFIkNPUCIDQ09QAQAAAA4iSVFfUFJJQ0VEQVRFIgxJUV9QUklDRURBVEUCAAAACyI0LzMwLzIwMjUiCTQvMzAvMjAyNQAAAAADAAAAAAAAAAUiQ09QIgNDT1ABAAAADiJJUV9QUklDRURBVEUiDElRX1BSSUNFREFURQIAAAALIjMvMzEvMjAyNSIJMy8zMS8yMDI1AAAAAAMAAAAAAAAABSJDT1AiA0NPUAEAAAAOIklRX1BSSUNFREFURSIMSVFfUFJJQ0VEQVRFAgAAAAsiMi8yOC8yMDI1IgkyLzI4LzIwMjUAAAAAAwAAAAAAAAAFIkNPUCIDQ09QAQAAAA4iSVFfUFJJQ0VEQVRFIgxJUV9QUklDRURBVEUCAAAACyIxLzMxLzIwMjUiCTEvMzEvMjAyNQAAAAADAAAAAAAAAAUiQ09QIgNDT1ABAAAADiJJUV9QUklDRURBVEUiDElRX1BSSUNFREFURQIAAAAMIjEyLzMxLzIwMjQiCjEyLzMxLzIwMjQAAAAAAwAAAAAAAAAFIkNPUCIDQ09QAQAAAA4i</t>
  </si>
  <si>
    <t>SVFfUFJJQ0VEQVRFIgxJUV9QUklDRURBVEUCAAAADCIxMS8yOS8yMDI0IgoxMS8yOS8yMDI0AAAAAAMAAAAAAAAABSJDT1AiA0NPUAEAAAAOIklRX1BSSUNFREFURSIMSVFfUFJJQ0VEQVRFAgAAAAwiMTAvMzEvMjAyNCIKMTAvMzEvMjAyNAAAAAADAAAAAAAAAAUiQ09QIgNDT1ABAAAADiJJUV9QUklDRURBVEUiDElRX1BSSUNFREFURQIAAAALIjkvMzAvMjAyNCIJOS8zMC8yMDI0AAAAAAMAAAAAAAAABSJDT1AiA0NPUAEAAAAOIklRX1BSSUNFREFURSIMSVFfUFJJQ0VEQVRFAgAAAAsiOC8zMC8yMDI0Igk4LzMwLzIwMjQAAAAAAwAAAAAAAAAFIkNPUCIDQ09QAQAAAA4iSVFfUFJJQ0VEQVRFIgxJUV9QUklDRURBVEUCAAAACyI3LzMxLzIwMjQiCTcvMzEvMjAyNAAAAAADAAAAAAAAAAUiQ09QIgNDT1ABAAAADiJJUV9QUklDRURBVEUiDElRX1BSSUNFREFURQIAAAALIjYvMjgvMjAyNCIJNi8yOC8yMDI0AAAAAAMAAAAAAAAABSJDT1AiA0NPUAEAAAAOIklRX1BSSUNFREFURSIMSVFfUFJJQ0VEQVRFAgAAAAsiNS8zMS8yMDI0Igk1LzMxLzIwMjQAAAAAAwAAAAAAAAAFIkNPUCIDQ09QAQAAAA4iSVFfUFJJQ0VEQVRFIgxJUV9QUklDRURBVEUCAAAACyI0LzMwLzIwMjQiCTQvMzAvMjAyNAAAAAADAAAAAAAAAAUiQ09QIgNDT1ABAAAADiJJUV9QUklDRURBVEUiDElRX1BSSUNFREFURQIAAAALIjMvMjgv</t>
  </si>
  <si>
    <t>MjAyNCIJMy8yOC8yMDI0AAAAAAMAAAAAAAAABSJDT1AiA0NPUAEAAAAOIklRX1BSSUNFREFURSIMSVFfUFJJQ0VEQVRFAgAAAAsiMi8yOS8yMDI0IgkyLzI5LzIwMjQAAAAAAwAAAAAAAAAFIkNPUCIDQ09QAQAAAA4iSVFfUFJJQ0VEQVRFIgxJUV9QUklDRURBVEUCAAAACyIxLzMxLzIwMjQiCTEvMzEvMjAyNAAAAAADAAAAAAAAAAUiQ09QIgNDT1ABAAAADiJJUV9QUklDRURBVEUiDElRX1BSSUNFREFURQIAAAAMIjEyLzI5LzIwMjMiCjEyLzI5LzIwMjMAAAAAAwAAAAAAAAAFIkNPUCIDQ09QAQAAAA4iSVFfUFJJQ0VEQVRFIgxJUV9QUklDRURBVEUCAAAADCIxMS8zMC8yMDIzIgoxMS8zMC8yMDIzAAAAAAMAAAAAAAAABSJDT1AiA0NPUAEAAAAOIklRX1BSSUNFREFURSIMSVFfUFJJQ0VEQVRFAgAAAAwiMTAvMzEvMjAyMyIKMTAvMzEvMjAyMwAAAAADAAAAAAAAAAUiQ09QIgNDT1ABAAAADiJJUV9QUklDRURBVEUiDElRX1BSSUNFREFURQIAAAALIjkvMjkvMjAyMyIJOS8yOS8yMDIzAAAAAAMAAAAAAAAABSJDT1AiA0NPUAEAAAAOIklRX1BSSUNFREFURSIMSVFfUFJJQ0VEQVRFAgAAAAsiOC8zMS8yMDIzIgk4LzMxLzIwMjMAAAAAAwAAAAAAAAAFIkNPUCIDQ09QAQAAAA4iSVFfUFJJQ0VEQVRFIgxJUV9QUklDRURBVEUCAAAACyI3LzMxLzIwMjMiCTcvMzEvMjAyMwAAAAADAAAAAAAAAAUiQ09QIgND</t>
  </si>
  <si>
    <t>T1ABAAAADiJJUV9QUklDRURBVEUiDElRX1BSSUNFREFURQIAAAALIjYvMzAvMjAyMyIJNi8zMC8yMDIzAAAAAAMAAAAAAAAABSJDT1AiA0NPUAEAAAAOIklRX1BSSUNFREFURSIMSVFfUFJJQ0VEQVRFAgAAAAsiNS8zMS8yMDIzIgk1LzMxLzIwMjMAAAAAAwAAAAAAAAAFIkNPUCIDQ09QAQAAAA4iSVFfUFJJQ0VEQVRFIgxJUV9QUklDRURBVEUCAAAACyI0LzI4LzIwMjMiCTQvMjgvMjAyMwAAAAADAAAAAAAAAAUiQ09QIgNDT1ABAAAADiJJUV9QUklDRURBVEUiDElRX1BSSUNFREFURQIAAAALIjMvMzEvMjAyMyIJMy8zMS8yMDIzAAAAAAMAAAAAAAAABSJDT1AiA0NPUAEAAAAOIklRX1BSSUNFREFURSIMSVFfUFJJQ0VEQVRFAgAAAAsiMi8yOC8yMDIzIgkyLzI4LzIwMjMAAAAAAwAAAAAAAAAFIkNPUCIDQ09QAQAAAA4iSVFfUFJJQ0VEQVRFIgxJUV9QUklDRURBVEUCAAAACyIxLzMxLzIwMjMiCTEvMzEvMjAyMwAAAAADAAAAAAAAAAUiQ09QIgNDT1ABAAAADiJJUV9QUklDRURBVEUiDElRX1BSSUNFREFURQIAAAAMIjEyLzMwLzIwMjIiCjEyLzMwLzIwMjIAAAAAAwAAAAAAAAAFIkNPUCIDQ09QAQAAAA4iSVFfUFJJQ0VEQVRFIgxJUV9QUklDRURBVEUCAAAADCIxMS8zMC8yMDIyIgoxMS8zMC8yMDIyAAAAAAMAAAAAAAAABSJDT1AiA0NPUAEAAAAOIklRX1BSSUNFREFURSIMSVFfUFJJQ0VEQVRFAgAA</t>
  </si>
  <si>
    <t>AAwiMTAvMzEvMjAyMiIKMTAvMzEvMjAyMgAAAAADAAAAAAAAAAUiQ09QIgNDT1ABAAAADiJJUV9QUklDRURBVEUiDElRX1BSSUNFREFURQIAAAALIjkvMzAvMjAyMiIJOS8zMC8yMDIyAAAAAAMAAAAAAAAABSJDT1AiA0NPUAEAAAAOIklRX1BSSUNFREFURSIMSVFfUFJJQ0VEQVRFAgAAAAsiOC8zMS8yMDIyIgk4LzMxLzIwMjIAAAAAAwAAAAAAAAAFIkNPUCIDQ09QAQAAAA4iSVFfUFJJQ0VEQVRFIgxJUV9QUklDRURBVEUCAAAACyI3LzI5LzIwMjIiCTcvMjkvMjAyMgAAAAADAAAAAAAAAAUiQ09QIgNDT1ABAAAADiJJUV9QUklDRURBVEUiDElRX1BSSUNFREFURQIAAAALIjYvMzAvMjAyMiIJNi8zMC8yMDIyAAAAAAMAAAAAAAAABSJDT1AiA0NPUAEAAAAOIklRX1BSSUNFREFURSIMSVFfUFJJQ0VEQVRFAgAAAAsiNS8zMS8yMDIyIgk1LzMxLzIwMjIAAAAAAwAAAAAAAAAFIkNPUCIDQ09QAQAAAA4iSVFfUFJJQ0VEQVRFIgxJUV9QUklDRURBVEUCAAAACyI0LzI5LzIwMjIiCTQvMjkvMjAyMgAAAAADAAAAAAAAAAUiQ09QIgNDT1ABAAAADiJJUV9QUklDRURBVEUiDElRX1BSSUNFREFURQIAAAALIjMvMzEvMjAyMiIJMy8zMS8yMDIyAAAAAAMAAAAAAAAABSJDT1AiA0NPUAEAAAAOIklRX1BSSUNFREFURSIMSVFfUFJJQ0VEQVRFAgAAAAsiMi8yOC8yMDIyIgkyLzI4LzIwMjIAAAAAAwAAAAAAAAAFIkNP</t>
  </si>
  <si>
    <t>UCIDQ09QAQAAAA4iSVFfUFJJQ0VEQVRFIgxJUV9QUklDRURBVEUCAAAACyIxLzMxLzIwMjIiCTEvMzEvMjAyMgAAAAADAAAAAAAAAAUiQ09QIgNDT1ABAAAADiJJUV9QUklDRURBVEUiDElRX1BSSUNFREFURQIAAAAMIjEyLzMxLzIwMjEiCjEyLzMxLzIwMjEAAAAAAwAAAAAAAAAFIkNPUCIDQ09QAQAAAA4iSVFfUFJJQ0VEQVRFIgxJUV9QUklDRURBVEUCAAAADCIxMS8zMC8yMDIxIgoxMS8zMC8yMDIxAAAAAAMAAAAAAAAABSJDT1AiA0NPUAEAAAAOIklRX1BSSUNFREFURSIMSVFfUFJJQ0VEQVRFAgAAAAwiMTAvMjkvMjAyMSIKMTAvMjkvMjAyMQAAAAADAAAAAAAAAAUiQ09QIgNDT1ABAAAADiJJUV9QUklDRURBVEUiDElRX1BSSUNFREFURQIAAAALIjkvMzAvMjAyMSIJOS8zMC8yMDIxAAAAAAMAAAAAAAAABSJDT1AiA0NPUAEAAAAOIklRX1BSSUNFREFURSIMSVFfUFJJQ0VEQVRFAgAAAAsiOC8zMS8yMDIxIgk4LzMxLzIwMjEAAAAAAwAAAAAAAAAFIkNPUCIDQ09QAQAAAA4iSVFfUFJJQ0VEQVRFIgxJUV9QUklDRURBVEUCAAAACyI3LzMwLzIwMjEiCTcvMzAvMjAyMQAAAAADAAAAAAAAAAUiQ09QIgNDT1ABAAAADiJJUV9QUklDRURBVEUiDElRX1BSSUNFREFURQIAAAALIjYvMzAvMjAyMSIJNi8zMC8yMDIxAAAAAAMAAAAAAAAABSJDT1AiA0NPUAEAAAAOIklRX1BSSUNFREFURSIMSVFfUFJJQ0VE</t>
  </si>
  <si>
    <t>CTEwNC42MzkxNQIAAAAJOTkuNDg4ODIyAgAAAAoxMDAuNDI2ODg1AgAAAAk5OS4xNTA2NDYCAAAABzc4LjEyMzMCAAAACTg1LjUzMjA4NAIAAAAJODUuODk2NDk5AgAAAAk3NS44OTE2MzUCAAAACTg1LjA3MjM2MQIAAAAJNzQuNzgwMDM2AgAAAAk3Mi40NDY3MjQCAAAACTY4Ljc4ODg2MQIAAAAJNjUuOTAwNDE5AgAAAAk1My4wODY0NDkCAAAACTUxLjkxNTIzMwIAAAAJNTUuMTkwMzU1AgAAAAk1MC4zNTM2MDECAAAACTQ2LjY3MjUzMgIAAAAJNDguNTQ4NzA0AgAAAAg1My4xOTUyOAIAAAAJNDkuMjIzMzQzAgAAAAg0Ny41NzczMQIAAAAJNDYuNDA1MzMzAgAAAAk0NS4xOTE3OTUCAAAACTM2LjY0ODE4NwIAAAAJMzMuNjg5NTI0AgAAAAkzMS4xNjQwMzZN1VEQPiXeCEhKbCpFJd4IOUNJUS4uSVFfUkVUVVJOX0lOVkVTVEVEX0NBUElUQUwuSVFfQ1EuMTIvMzEvMjAwOS5MLi5VU0QuSAQAAABTgDUDPAAAAAIAAAAFNjAuOTgCAAAABTYxLjk2AgAAAAU2NC4wMQIAAAAFNjkuMjYCAAAABTY1LjExAgAAAAU2MC43OQIAAAAFNTguMjECAAAABTcxLjQ4AgAAAAU2OS43NgIAAAAFNzIuNTMCAAAABTcxLjcyAgAAAAI2OAIAAAAFNjkuMjYCAAAABTY4LjE3AgAAAAU3My41NQIAAAAFNzcuOTECAAAABTgxLjU0AgAAAAU3Ni45OQIAAAAFODEuOTMCAAAABTgzLjE3AgAAAAU3OC4yNgIAAAAFNzUuODUCAAAABTcx</t>
  </si>
  <si>
    <t>LjY1AgAAAAU3NS45NgIAAAAFODEuMDICAAAABTkwLjc5AgAAAAU4My42MwIAAAAEODEuOAIAAAAFNzAuNjQCAAAABTY4LjA5AgAAAAU3Ni43OAIAAAAFNzUuNjcCAAAABTc3LjA1AgAAAAU3OC44NwIAAAAFODAuMjYCAAAABTgwLjU1AgAAAAU4Ni41MwIAAAAFNzguNzICAAAABTg5LjU1AgAAAAU5OC42MgIAAAAGMTA1Ljc2AgAAAAYxMTQuNjcCAAAABjEwNC42OQIAAAAGMTAwLjI4AgAAAAU5NS43MgIAAAAFODguMTUCAAAABTc1LjIxAgAAAAU2Ni4xOAIAAAAFODMuNTcCAAAABTc1LjAzAgAAAAQ2OC41AgAAAAU3My45NQIAAAAFNzMuNDcCAAAABTY2LjMyAgAAAAU2My41OAIAAAAFNTkuMTYCAAAABDYxLjUCAAAABDUyLjICAAAABTQ4LjUyAgAAAAU0NS4zNE3VURA+Jd4ISEpsKkUl3ggzQ0lRLi5JUV9OSV8xWVJfQU5OX0dST1dUSC5JUV9DUS4xMi8zMS8yMDA5LkwuLlVTRC5IBAAAAJu4KAA8AAAAAgAAABAxMzA4NS4wOTc4NTU2MTQxAgAAABAxMjc4OC40NjI5MDc5MzM2AgAAABAxMjM0Mi4zMjY0NjI1MDE4AgAAABAxMjEwMS4zOTA0ODUzOTU1AgAAABAxMTgzOC40NTc5NDYwOTI2AgAAABAxMTI2OS41Nzk0NTE5OTIzAgAAABAxMDYwNi40ODUwODI3MTY1AgAAABAxMDY4MS42MjA1NTc3MjYyAgAAABAxMTMyMy43Mjg2Mjg4MDc4AgAAABAxMTQ3Ny41OTc1MDIyNDAzAgAAABAxMTE2OS4zNDY2NTc3</t>
  </si>
  <si>
    <t>MzcyAgAAAA8xMTQ0Ni4xNjM1MTQzNDcCAAAADzEwODE1LjgwMzYwNDA5NgIAAAAQMTA5MTcuNTI3MjkxMTM0NgIAAAAQMTA2OTIuODc3MjMxMjAyNgIAAAAQMTA0NDQuMDAwMjkyNzIxMQIAAAAQMTAzMjEuMDA1MzE4MDE4NwIAAAAQOTk2Ni45OTIwMjc5NDMxNgIAAAAQOTUwMC4zNzk0NTcwODkwNgIAAAAQOTkwNy4zMzIwODYxNzQ1NgIAAAAQOTYwMS43MjgxNTMyNzQ0MwIAAAAQOTExOS4zNzY4NzQyNzAzNQIAAAAPODk3MS4wNzE2ODg3NTQ2AgAAABA4NTg0LjE4MTcxOTY2MzA2AgAAABA3ODcwLjQ3ODkxNjczNjQ3AgAAABA4MDQxLjg3MzY0MjQ2ODk4AgAAABA4NDQ3LjI1OTkyMjA0Mjc1AgAAABA4NTg4LjYzMTE1MDgxMDczAgAAAA44MzIzLjY5NTkwNDg5OQIAAAAQNzgxMC43NTQxMTcxNjUwMwIAAAAQNzc4MS4yODk1MDU0OTkzOAIAAAAQNzY2My44OTA0ODcwNzU3NAIAAAAQNzM5Ni4wNDIxNjI3NzY4NQIAAAAQNzU4NS4wMDk4OTA2MTQyMQIAAAAQNzEzOC43NjUxNjkzNjA0NQIAAAAQNzU3OC40ODIxNzY0MTQ2OAIAAAAQNzE4MS43MzI5MzAwMDA2NQIAAAAQNjY0NS44NjgwNzU0MDg2MQIAAAAQNzMyMy4xNzAxMzI4Njk0MwIAAAAQNzYzOC40ODIxNDA1MjYyNAIAAAAQNjk5NS43MzM5MjQ4NDA4MQIAAAAQNzYyOC41NzIyNTQyNDY0NgIAAAAQNzYxOC42Njc5NTIzNzQ4NgIAAAAQODM0OC41</t>
  </si>
  <si>
    <t>NzM3NTAzMTQ3NwIAAAAPODA1Mi44NTA3NzQyMzI5AgAAABA4MzA1LjA1MjU3MTI0Mzg0AgAAABA4NzYwLjU5MzM5NTg3MzE5AgAAABA4Mzg3LjcxNjUwNjUxNjA2AgAAAA84NDQ5LjgyNDk0NDc4NDkCAAAAEDc4OTguNjEwODkxNjk2NDICAAAAEDgyODYuNjU2NzAzOTk2ODQCAAAAEDgwNDUuNDQ5MzEwNzcyOTMCAAAADzc4NjEuMDgxMDc4NzQ3NwIAAAAQNzY4NC4zMDI1NDM5ODk5NAIAAAAQNzYzNC40MTU1NzgwNTg3NgIAAAAQNzI0OS41NjYyMjQzMzEzNgIAAAAQNjk0OC4wOTgwOTM1ODE1NwIAAAAQNjc2NC41Nzg4ODEzMDIzNwIAAAAQNjgzNS43MjU0Mzg2NzUwNQIAAAAPNjU4NS4xNjEzMzQ5NzM0TdVRED4l3ghsmGwqRSXeCCRDSVEuLklRX05JLklRX0xUTS45LzMwLzIwMjEuTC4uVVNELkgFAAAAAAAAAAgAAAAUKEludmFsaWQgSWRlbnRpZmllcinf61oRPiXeCKukuypFJd4IMkNJUS4uSVFfTklfMVlSX0FOTl9HUk9XVEguSVFfQ1EuOS8zMC8yMDIxLkwuLlVTRC5IBQAAAAAAAAAIAAAAFChJbnZhbGlkIElkZW50aWZpZXIp3+taET4l3girpLsqRSXeCCNDSVEuLklRX05JLklRX0NRLjkvMzAvMjAyMS5MLi5VU0QuSAUAAAAAAAAACAAAABQoSW52YWxpZCBJZGVudGlmaWVyKd/rWhE+Jd4Iq6S7KkUl3gg5Q0lRLi5JUV9UT1RBTF9SRVZfMVlSX0FOTl9HUk9XVEguSVFfQ1EuOS8zMC8yMDIxLkwu</t>
  </si>
  <si>
    <t>LlVTRC5IBQAAAAAAAAAIAAAAFChJbnZhbGlkIElkZW50aWZpZXIp3+taET4l3gjK8rsqRSXeCC9DSVEuLklRX1RPVEFMX1JFVkVOVUUuSVFfTFRNLjkvMzAvMjAyMS5MLi5VU0QuSAUAAAAAAAAACAAAABQoSW52YWxpZCBJZGVudGlmaWVyKd/rWhE+Jd4I6UC8KkUl3gguQ0lRLi5JUV9UT1RBTF9SRVZFTlVFLklRX0NRLjkvMzAvMjAyMS5MLi5VU0QuSAUAAAAAAAAACAAAABQoSW52YWxpZCBJZGVudGlmaWVyKfg5WxE+Jd4IqWHbKkUl3gg6Q0lRLi5JUV9SRVRVUk5fSU5WRVNURURfQ0FQSVRBTC5JUV9MVE0uMTIvMzEvMjAyMS5MLi5VU0QuSAUAAAAAAAAACAAAABQoSW52YWxpZCBJZGVudGlmaWVyKd/rWhE+Jd4IBGi8KkUl3ggpQ0lRLi5JUV9FQklUREEuSVFfTFRNLjEyLzMxLzIwMjAuTC4uVVNELkgFAAAAAAAAAAgAAAAUKEludmFsaWQgSWRlbnRpZmllcinf61oRPiXeCCm2vCpFJd4IOUNJUS4uSVFfUkVUVVJOX0lOVkVTVEVEX0NBUElUQUwuSVFfQ1EuMTIvMzEvMjAyMS5MLi5VU0QuSAUAAAAAAAAACAAAABQoSW52YWxpZCBJZGVudGlmaWVyKd/rWhE+Jd4IEI+8KkUl3ggoQ0lRLi5JUV9FQklUREEuSVFfQ1EuMTIvMzEvMjAyMC5MLi5VU0QuSAUAAAAAAAAACAAAABQoSW52YWxpZCBJZGVudGlmaWVyKd/rWhE+Jd4IKd28KkUl3gg0Q0lRLi5JUV9OSV8xWVJfQU5OX0dST1dUSC5JUV9MVE0uMTIv</t>
  </si>
  <si>
    <t>MzEvMjAyMS5MLi5VU0QuSAUAAAAAAAAACAAAABQoSW52YWxpZCBJZGVudGlmaWVyKd/rWhE+Jd4IQgS9KkUl3ggzQ0lRLi5JUV9OSV8xWVJfQU5OX0dST1dUSC5JUV9DUS4xMi8zMS8yMDIxLkwuLlVTRC5IBQAAAAAAAAAIAAAAFChJbnZhbGlkIElkZW50aWZpZXIp/RJbET4l3ghMK70qRSXeCCVDSVEuLklRX05JLklRX0xUTS4xMi8zMS8yMDIxLkwuLlVTRC5IBQAAAAAAAAAIAAAAFChJbnZhbGlkIElkZW50aWZpZXIp/RJbET4l3gh6Ur0qRSXeCCRDSVEuLklRX05JLklRX0NRLjEyLzMxLzIwMjEuTC4uVVNELkgFAAAAAAAAAAgAAAAUKEludmFsaWQgSWRlbnRpZmllcin9ElsRPiXeCHpSvSpFJd4IOkNJUS4uSVFfVE9UQUxfUkVWXzFZUl9BTk5fR1JPV1RILklRX0NRLjEyLzMxLzIwMjEuTC4uVVNELkgFAAAAAAAAAAgAAAAUKEludmFsaWQgSWRlbnRpZmllcin9ElsRPiXeCIOgvSpFJd4IMENJUS4uSVFfVE9UQUxfUkVWRU5VRS5JUV9MVE0uMTIvMzEvMjAyMS5MLi5VU0QuSAUAAAAAAAAACAAAABQoSW52YWxpZCBJZGVudGlmaWVyKf0SWxE+Jd4Imce9KkUl3ggvQ0lRLi5JUV9UT1RBTF9SRVZFTlVFLklRX0NRLjEyLzMxLzIwMjEuTC4uVVNELkgFAAAAAAAAAAgAAAAUKEludmFsaWQgSWRlbnRpZmllcin4OVsRPiXeCKlh2ypFJd4IOUNJUS4uSVFfUkVUVVJOX0lOVkVTVEVEX0NBUElUQUwuSVFfTFRN</t>
  </si>
  <si>
    <t>LjMvMzEvMjAyMi5MLi5VU0QuSAUAAAAAAAAACAAAABQoSW52YWxpZCBJZGVudGlmaWVyKf0SWxE+Jd4Im+69KkUl3ggoQ0lRLi5JUV9FQklUREEuSVFfTFRNLjMvMzEvMjAyMS5MLi5VU0QuSAUAAAAAAAAACAAAABQoSW52YWxpZCBJZGVudGlmaWVyKf0SWxE+Jd4Ixjy+KkUl3gg4Q0lRLi5JUV9SRVRVUk5fSU5WRVNURURfQ0FQSVRBTC5JUV9DUS4zLzMxLzIwMjIuTC4uVVNELkgFAAAAAAAAAAgAAAAUKEludmFsaWQgSWRlbnRpZmllcin9ElsRPiXeCK4VvipFJd4IJ0NJUS4uSVFfRUJJVERBLklRX0NRLjMvMzEvMjAyMS5MLi5VU0QuSAUAAAAAAAAACAAAABQoSW52YWxpZCBJZGVudGlmaWVyKf0SWxE+Jd4IymO+KkUl3ggzQ0lRLi5JUV9OSV8xWVJfQU5OX0dST1dUSC5JUV9MVE0uMy8zMS8yMDIyLkwuLlVTRC5IBQAAAAAAAAAIAAAAFChJbnZhbGlkIElkZW50aWZpZXIp/RJbET4l3gjhir4qRSXeCDJDSVEuLklRX05JXzFZUl9BTk5fR1JPV1RILklRX0NRLjMvMzEvMjAyMi5MLi5VU0QuSAUAAAAAAAAACAAAABQoSW52YWxpZCBJZGVudGlmaWVyKf0SWxE+Jd4I67G+KkUl3ggkQ0lRLi5JUV9OSS5JUV9MVE0uMy8zMS8yMDIyLkwuLlVTRC5IBQAAAAAAAAAIAAAAFChJbnZhbGlkIElkZW50aWZpZXIp/RJbET4l3ggVAL8qRSXeCCNDSVEuLklRX05JLklRX0NRLjMvMzEvMjAyMi5MLi5VU0QuSAUAAAAA</t>
  </si>
  <si>
    <t>AAAACAAAABQoSW52YWxpZCBJZGVudGlmaWVyKf0SWxE+Jd4I/ti+KkUl3gg5Q0lRLi5JUV9UT1RBTF9SRVZfMVlSX0FOTl9HUk9XVEguSVFfQ1EuMy8zMS8yMDIyLkwuLlVTRC5IBQAAAAAAAAAIAAAAFChJbnZhbGlkIElkZW50aWZpZXIp/RJbET4l3ggqTr8qRSXeCC9DSVEuLklRX1RPVEFMX1JFVkVOVUUuSVFfTFRNLjMvMzEvMjAyMi5MLi5VU0QuSAUAAAAAAAAACAAAABQoSW52YWxpZCBJZGVudGlmaWVyKf0SWxE+Jd4ITXW/KkUl3gguQ0lRLi5JUV9UT1RBTF9SRVZFTlVFLklRX0NRLjMvMzEvMjAyMi5MLi5VU0QuSAUAAAAAAAAACAAAABQoSW52YWxpZCBJZGVudGlmaWVyKfg5WxE+Jd4IqWHbKkUl3ggoQ0lRLi5JUV9FQklUREEuSVFfTFRNLjYvMzAvMjAyMS5MLi5VU0QuSAUAAAAAAAAACAAAABQoSW52YWxpZCBJZGVudGlmaWVyKf0SWxE+Jd4IcOq/KkUl3ggnQ0lRLi5JUV9FQklUREEuSVFfQ1EuNi8zMC8yMDIxLkwuLlVTRC5IBQAAAAAAAAAIAAAAFChJbnZhbGlkIElkZW50aWZpZXIp/RJbET4l3gh7EcAqRSXeCDNDSVEuLklRX05JXzFZUl9BTk5fR1JPV1RILklRX0xUTS42LzMwLzIwMjIuTC4uVVNELkgFAAAAAAAAAAgAAAAUKEludmFsaWQgSWRlbnRpZmllcin9ElsRPiXeCJo4wCpFJd4IOUNJUS4uSVFfUkVUVVJOX0lOVkVTVEVEX0NBUElUQUwuSVFfTFRNLjkvMzAvMjAyMi5MLi5VU0Qu</t>
  </si>
  <si>
    <t>SAUAAAAAAAAACAAAABQoSW52YWxpZCBJZGVudGlmaWVyKf0SWxE+Jd4I6SLBKkUl3ggoQ0lRLi5JUV9FQklUREEuSVFfTFRNLjkvMzAvMjAyMS5MLi5VU0QuSAUAAAAAAAAACAAAABQoSW52YWxpZCBJZGVudGlmaWVyKf0SWxE+Jd4IGnHBKkUl3gg4Q0lRLi5JUV9SRVRVUk5fSU5WRVNURURfQ0FQSVRBTC5JUV9DUS45LzMwLzIwMjIuTC4uVVNELkgFAAAAAAAAAAgAAAAUKEludmFsaWQgSWRlbnRpZmllcin9ElsRPiXeCAZKwSpFJd4IJ0NJUS4uSVFfRUJJVERBLklRX0NRLjkvMzAvMjAyMS5MLi5VU0QuSAUAAAAAAAAACAAAABQoSW52YWxpZCBJZGVudGlmaWVyKf0SWxE+Jd4IIJjBKkUl3ggzQ0lRLi5JUV9OSV8xWVJfQU5OX0dST1dUSC5JUV9MVE0uOS8zMC8yMDIyLkwuLlVTRC5IBQAAAAAAAAAIAAAAFChJbnZhbGlkIElkZW50aWZpZXIp/RJbET4l3ggvv8EqRSXeCDJDSVEuLklRX05JXzFZUl9BTk5fR1JPV1RILklRX0NRLjkvMzAvMjAyMi5MLi5VU0QuSAUAAAAAAAAACAAAABQoSW52YWxpZCBJZGVudGlmaWVyKf0SWxE+Jd4IO+bBKkUl3ggkQ0lRLi5JUV9OSS5JUV9MVE0uOS8zMC8yMDIyLkwuLlVTRC5IBQAAAAAAAAAIAAAAFChJbnZhbGlkIElkZW50aWZpZXIp/RJbET4l3ghLDcIqRSXeCCNDSVEuLklRX05JLklRX0NRLjkvMzAvMjAyMi5MLi5VU0QuSAUAAAAAAAAACAAAABQoSW52YWxpZCBJ</t>
  </si>
  <si>
    <t>ZGVudGlmaWVyKf0SWxE+Jd4ISw3CKkUl3gg5Q0lRLi5JUV9UT1RBTF9SRVZfMVlSX0FOTl9HUk9XVEguSVFfQ1EuOS8zMC8yMDIyLkwuLlVTRC5IBQAAAAAAAAAIAAAAFChJbnZhbGlkIElkZW50aWZpZXIp/RJbET4l3ghxW8IqRSXeCC9DSVEuLklRX1RPVEFMX1JFVkVOVUUuSVFfTFRNLjkvMzAvMjAyMi5MLi5VU0QuSAUAAAAAAAAACAAAABQoSW52YWxpZCBJZGVudGlmaWVyKf0SWxE+Jd4IgILCKkUl3gguQ0lRLi5JUV9UT1RBTF9SRVZFTlVFLklRX0NRLjkvMzAvMjAyMi5MLi5VU0QuSAUAAAAAAAAACAAAABQoSW52YWxpZCBJZGVudGlmaWVyKfg5WxE+Jd4IqWHbKkUl3gg6Q0lRLi5JUV9SRVRVUk5fSU5WRVNURURfQ0FQSVRBTC5JUV9MVE0uMTIvMzEvMjAyMi5MLi5VU0QuSAUAAAAAAAAACAAAABQoSW52YWxpZCBJZGVudGlmaWVyKf0SWxE+Jd4IlKnCKkUl3ggpQ0lRLi5JUV9FQklUREEuSVFfTFRNLjEyLzMxLzIwMjEuTC4uVVNELkgFAAAAAAAAAAgAAAAUKEludmFsaWQgSWRlbnRpZmllcin9ElsRPiXeCLn3wipFJd4IOUNJUS4uSVFfUkVUVVJOX0lOVkVTVEVEX0NBUElUQUwuSVFfQ1EuMTIvMzEvMjAyMi5MLi5VU0QuSAUAAAAAAAAACAAAABQoSW52YWxpZCBJZGVudGlmaWVyKf0SWxE+Jd4InNDCKkUl3ggoQ0lRLi5JUV9FQklUREEuSVFfQ1EuMTIvMzEvMjAyMS5MLi5VU0QuSAUAAAAAAAAA</t>
  </si>
  <si>
    <t>CAAAABQoSW52YWxpZCBJZGVudGlmaWVyKf0SWxE+Jd4Iux7DKkUl3gg0Q0lRLi5JUV9OSV8xWVJfQU5OX0dST1dUSC5JUV9MVE0uMTIvMzEvMjAyMi5MLi5VU0QuSAUAAAAAAAAACAAAABQoSW52YWxpZCBJZGVudGlmaWVyKf0SWxE+Jd4I1EXDKkUl3ggzQ0lRLi5JUV9OSV8xWVJfQU5OX0dST1dUSC5JUV9DUS4xMi8zMS8yMDIyLkwuLlVTRC5IBQAAAAAAAAAIAAAAFChJbnZhbGlkIElkZW50aWZpZXIp/RJbET4l3gjabMMqRSXeCCVDSVEuLklRX05JLklRX0xUTS4xMi8zMS8yMDIyLkwuLlVTRC5IBQAAAAAAAAAIAAAAFChJbnZhbGlkIElkZW50aWZpZXIp/RJbET4l3gjvk8MqRSXeCCRDSVEuLklRX05JLklRX0NRLjEyLzMxLzIwMjIuTC4uVVNELkgFAAAAAAAAAAgAAAAUKEludmFsaWQgSWRlbnRpZmllcin9ElsRPiXeCO+TwypFJd4IOkNJUS4uSVFfVE9UQUxfUkVWXzFZUl9BTk5fR1JPV1RILklRX0NRLjEyLzMxLzIwMjIuTC4uVVNELkgFAAAAAAAAAAgAAAAUKEludmFsaWQgSWRlbnRpZmllcin9ElsRPiXeCCAJxCpFJd4IMENJUS4uSVFfVE9UQUxfUkVWRU5VRS5JUV9MVE0uMTIvMzEvMjAyMi5MLi5VU0QuSAUAAAAAAAAACAAAABQoSW52YWxpZCBJZGVudGlmaWVyKf0SWxE+Jd4IMDDEKkUl3ggvQ0lRLi5JUV9UT1RBTF9SRVZFTlVFLklRX0NRLjEyLzMxLzIwMjIuTC4uVVNELkgFAAAAAAAAAAgA</t>
  </si>
  <si>
    <t>AAAUKEludmFsaWQgSWRlbnRpZmllcin4OVsRPiXeCLmI2ypFJd4IOUNJUS4uSVFfUkVUVVJOX0lOVkVTVEVEX0NBUElUQUwuSVFfTFRNLjMvMzEvMjAyMy5MLi5VU0QuSAUAAAAAAAAACAAAABQoSW52YWxpZCBJZGVudGlmaWVyKf0SWxE+Jd4IOFfEKkUl3ggoQ0lRLi5JUV9FQklUREEuSVFfTFRNLjMvMzEvMjAyMi5MLi5VU0QuSAUAAAAAAAAACAAAABQoSW52YWxpZCBJZGVudGlmaWVyKf0SWxE+Jd4IVqXEKkUl3gg4Q0lRLi5JUV9SRVRVUk5fSU5WRVNURURfQ0FQSVRBTC5JUV9DUS4zLzMxLzIwMjMuTC4uVVNELkgFAAAAAAAAAAgAAAAUKEludmFsaWQgSWRlbnRpZmllcin9ElsRPiXeCEh+xCpFJd4IJ0NJUS4uSVFfRUJJVERBLklRX0NRLjMvMzEvMjAyMi5MLi5VU0QuSAUAAAAAAAAACAAAABQoSW52YWxpZCBJZGVudGlmaWVyKf0SWxE+Jd4IcMzEKkUl3ggzQ0lRLi5JUV9OSV8xWVJfQU5OX0dST1dUSC5JUV9MVE0uMy8zMS8yMDIzLkwuLlVTRC5IBQAAAAAAAAAIAAAAFChJbnZhbGlkIElkZW50aWZpZXIp/RJbET4l3ghwzMQqRSXeCDJDSVEuLklRX05JXzFZUl9BTk5fR1JPV1RILklRX0NRLjMvMzEvMjAyMy5MLi5VU0QuSAUAAAAAAAAACAAAABQoSW52YWxpZCBJZGVudGlmaWVyKf0SWxE+Jd4IefPEKkUl3ggkQ0lRLi5JUV9OSS5JUV9MVE0uMy8zMS8yMDIzLkwuLlVTRC5IBQAAAAAAAAAIAAAA</t>
  </si>
  <si>
    <t>FChJbnZhbGlkIElkZW50aWZpZXIp/RJbET4l3giIGsUqRSXeCCNDSVEuLklRX05JLklRX0NRLjMvMzEvMjAyMy5MLi5VU0QuSAUAAAAAAAAACAAAABQoSW52YWxpZCBJZGVudGlmaWVyKf0SWxE+Jd4IiBrFKkUl3gg5Q0lRLi5JUV9UT1RBTF9SRVZfMVlSX0FOTl9HUk9XVEguSVFfQ1EuMy8zMS8yMDIzLkwuLlVTRC5IBQAAAAAAAAAIAAAAFChJbnZhbGlkIElkZW50aWZpZXIp/RJbET4l3gioaMUqRSXeCC9DSVEuLklRX1RPVEFMX1JFVkVOVUUuSVFfTFRNLjMvMzEvMjAyMy5MLi5VU0QuSAUAAAAAAAAACAAAABQoSW52YWxpZCBJZGVudGlmaWVyKf0SWxE+Jd4It4/FKkUl3gguQ0lRLi5JUV9UT1RBTF9SRVZFTlVFLklRX0NRLjMvMzEvMjAyMy5MLi5VU0QuSAUAAAAAAAAACAAAABQoSW52YWxpZCBJZGVudGlmaWVyKfg5WxE+Jd4IuYjbKkUl3ggoQ0lRLi5JUV9FQklUREEuSVFfTFRNLjYvMzAvMjAyMi5MLi5VU0QuSAUAAAAAAAAACAAAABQoSW52YWxpZCBJZGVudGlmaWVyKf0SWxE+Jd4I6ATGKkUl3ggnQ0lRLi5JUV9FQklUREEuSVFfQ1EuNi8zMC8yMDIyLkwuLlVTRC5IBQAAAAAAAAAIAAAAFChJbnZhbGlkIElkZW50aWZpZXIp/RJbET4l3ggRU8YqRSXeCDNDSVEuLklRX05JXzFZUl9BTk5fR1JPV1RILklRX0xUTS42LzMwLzIwMjMuTC4uVVNELkgFAAAAAAAAAAgAAAAUKEludmFsaWQgSWRlbnRp</t>
  </si>
  <si>
    <t>Zmllcin9ElsRPiXeCCR6xipFJd4IKENJUS4uSVFfRUJJVERBLklRX0xUTS45LzMwLzIwMjIuTC4uVVNELkgFAAAAAAAAAAgAAAAUKEludmFsaWQgSWRlbnRpZmllcin9ElsRPiXeCKCyxypFJd4IJ0NJUS4uSVFfRUJJVERBLklRX0NRLjkvMzAvMjAyMi5MLi5VU0QuSAUAAAAAAAAACAAAABQoSW52YWxpZCBJZGVudGlmaWVyKf0SWxE+Jd4IqNnHKkUl3ggzQ0lRLi5JUV9OSV8xWVJfQU5OX0dST1dUSC5JUV9MVE0uOS8zMC8yMDIzLkwuLlVTRC5IBQAAAAAAAAAIAAAAFChJbnZhbGlkIElkZW50aWZpZXIp/RJbET4l3gjCAMgqRSXeCClDSVEuLklRX0VCSVREQS5JUV9MVE0uMTIvMzEvMjAyMi5MLi5VU0QuSAUAAAAAAAAACAAAABQoSW52YWxpZCBJZGVudGlmaWVyKf0SWxE+Jd4IX2DJKkUl3ggoQ0lRLi5JUV9FQklUREEuSVFfQ1EuMTIvMzEvMjAyMi5MLi5VU0QuSAUAAAAAAAAACAAAABQoSW52YWxpZCBJZGVudGlmaWVyKf0SWxE+Jd4IYofJKkUl3gg0Q0lRLi5JUV9OSV8xWVJfQU5OX0dST1dUSC5JUV9MVE0uMTIvMzEvMjAyMy5MLi5VU0QuSAUAAAAAAAAACAAAABQoSW52YWxpZCBJZGVudGlmaWVyKf0SWxE+Jd4Ia67JKkUl3ggnQ0lRLi5JUV9FQklUREEuSVFfQ1EuMy8zMS8yMDIzLkwuLlVTRC5IBQAAAAAAAAAIAAAAFChJbnZhbGlkIElkZW50aWZpZXIp/RJbET4l3ggSNcsqRSXeCChDSVEuLklR</t>
  </si>
  <si>
    <t>X0VCSVREQS5JUV9MVE0uMy8zMS8yMDIzLkwuLlVTRC5IBQAAAAAAAAAIAAAAFChJbnZhbGlkIElkZW50aWZpZXIp/RJbET4l3gjs5soqRSXeCDNDSVEuLklRX05JXzFZUl9BTk5fR1JPV1RILklRX0xUTS4zLzMxLzIwMjQuTC4uVVNELkgFAAAAAAAAAAgAAAAUKEludmFsaWQgSWRlbnRpZmllcin4OVsRPiXeCB5cyypFJd4IKENJUS4uSVFfRUJJVERBLklRX0xUTS42LzMwLzIwMjMuTC4uVVNELkgFAAAAAAAAAAgAAAAUKEludmFsaWQgSWRlbnRpZmllcin4OVsRPiXeCLS7zCpFJd4IM0NJUS4uSVFfTklfMVlSX0FOTl9HUk9XVEguSVFfTFRNLjYvMzAvMjAyNC5MLi5VU0QuSAUAAAAAAAAACAAAABQoSW52YWxpZCBJZGVudGlmaWVyKfg5WxE+Jd4I5gnNKkUl3ggnQ0lRLi5JUV9FQklUREEuSVFfQ1EuNi8zMC8yMDIzLkwuLlVTRC5IBQAAAAAAAAAIAAAAFChJbnZhbGlkIElkZW50aWZpZXIp+DlbET4l3gjI4swqRSXeCChDSVEuLklRX0VCSVREQS5JUV9MVE0uOS8zMC8yMDIzLkwuLlVTRC5IBQAAAAAAAAAIAAAAFChJbnZhbGlkIElkZW50aWZpZXIp+DlbET4l3gh1kM4qRSXeCCdDSVEuLklRX0VCSVREQS5JUV9DUS45LzMwLzIwMjMuTC4uVVNELkgFAAAAAAAAAAgAAAAUKEludmFsaWQgSWRlbnRpZmllcin4OVsRPiXeCHWQzipFJd4IM0NJUS4uSVFfTklfMVlSX0FOTl9HUk9XVEguSVFfTFRNLjkvMzAv</t>
  </si>
  <si>
    <t>MjAyNC5MLi5VU0QuSAUAAAAAAAAACAAAABQoSW52YWxpZCBJZGVudGlmaWVyKfg5WxE+Jd4IiN7OKkUl3ggpQ0lRLi5JUV9FQklUREEuSVFfTFRNLjEyLzMxLzIwMjMuTC4uVVNELkgFAAAAAAAAAAgAAAAUKEludmFsaWQgSWRlbnRpZmllcin4OVsRPiXeCBc+0CpFJd4IKENJUS4uSVFfRUJJVERBLklRX0NRLjEyLzMxLzIwMjMuTC4uVVNELkgFAAAAAAAAAAgAAAAUKEludmFsaWQgSWRlbnRpZmllcin4OVsRPiXeCDBl0CpFJd4IKUNJUS4uSVFfRUJJVERBLklRX0xUTS4xMi8zMS8yMDI0LkwuLlVTRC5IBQAAAAAAAAAIAAAAFChJbnZhbGlkIElkZW50aWZpZXIp+DlbET4l3ggwZdAqRSXeCDRDSVEuLklRX05JXzFZUl9BTk5fR1JPV1RILklRX0xUTS4xMi8zMS8yMDI0LkwuLlVTRC5IBQAAAAAAAAAIAAAAFChJbnZhbGlkIElkZW50aWZpZXIp+DlbET4l3ghoctMqRSXeCChDSVEuLklRX0VCSVREQS5JUV9DUS4xMi8zMS8yMDI0LkwuLlVTRC5IBQAAAAAAAAAIAAAAFChJbnZhbGlkIElkZW50aWZpZXIp+DlbET4l3ghQs9AqRSXeCChDSVEuLklRX0VCSVREQS5JUV9MVE0uMy8zMS8yMDI0LkwuLlVTRC5IBQAAAAAAAAAIAAAAFChJbnZhbGlkIElkZW50aWZpZXIp+DlbET4l3ggS+dQqRSXeCCdDSVEuLklRX0VCSVREQS5JUV9DUS4zLzMxLzIwMjQuTC4uVVNELkgFAAAAAAAAAAgAAAAUKEludmFsaWQgSWRl</t>
  </si>
  <si>
    <t>bnRpZmllcin4OVsRPiXeCBL51CpFJd4IJ0NJUS4uSVFfRUJJVERBLklRX0NRLjMvMzEvMjAyNS5MLi5VU0QuSAUAAAAAAAAACAAAABQoSW52YWxpZCBJZGVudGlmaWVyKfg5WxE+Jd4IJUfVKkUl3ggoQ0lRLi5JUV9FQklUREEuSVFfTFRNLjMvMzEvMjAyNS5MLi5VU0QuSAUAAAAAAAAACAAAABQoSW52YWxpZCBJZGVudGlmaWVyKfg5WxE+Jd4IHCDVKkUl3ggzQ0lRLi5JUV9OSV8xWVJfQU5OX0dST1dUSC5JUV9MVE0uMy8zMS8yMDI1LkwuLlVTRC5IBQAAAAAAAAAIAAAAFChJbnZhbGlkIElkZW50aWZpZXIp+DlbET4l3ghVbtUqRSXeCChDSVEuLklRX0VCSVREQS5JUV9MVE0uNi8zMC8yMDI0LkwuLlVTRC5IBQAAAAAAAAAIAAAAFChJbnZhbGlkIElkZW50aWZpZXIp+DlbET4l3gjVzdYqRSXeCChDSVEuLklRX0VCSVREQS5JUV9MVE0uNi8zMC8yMDI1LkwuLlVTRC5IBQAAAAAAAAAIAAAAFChJbnZhbGlkIElkZW50aWZpZXIp+DlbET4l3gj8QtcqRSXeCCdDSVEuLklRX0VCSVREQS5JUV9DUS42LzMwLzIwMjQuTC4uVVNELkgFAAAAAAAAAAgAAAAUKEludmFsaWQgSWRlbnRpZmllcin4OVsRPiXeCPYb1ypFJd4IJ0NJUS4uSVFfRUJJVERBLklRX0NRLjYvMzAvMjAyNS5MLi5VU0QuSAUAAAAAAAAACAAAABQoSW52YWxpZCBJZGVudGlmaWVyKfg5WxE+Jd4IC2rXKkUl3ggzQ0lRLi5JUV9OSV8xWVJfQU5O</t>
  </si>
  <si>
    <t>X0dST1dUSC5JUV9MVE0uNi8zMC8yMDI1LkwuLlVTRC5IBQAAAAAAAAAIAAAAFChJbnZhbGlkIElkZW50aWZpZXIp+DlbET4l3ggwkdcqRSXeCCdDSVEuLklRX0VCSVREQS5JUV9DUS45LzMwLzIwMjQuTC4uVVNELkgFAAAAAAAAAAgAAAAUKEludmFsaWQgSWRlbnRpZmllcin4OVsRPiXeCLPw2CpFJd4IKENJUS4uSVFfRUJJVERBLklRX0xUTS45LzMwLzIwMjQuTC4uVVNELkgFAAAAAAAAAAgAAAAUKEludmFsaWQgSWRlbnRpZmllcin4OVsRPiXeCJnJ2CpFJd4IKENJUS4uSVFfRUJJVERBLklRX0xUTS45LzMwLzIwMjUuTC4uVVNELkgFAAAAAAAAAAgAAAAUKEludmFsaWQgSWRlbnRpZmllcin4OVsRPiXeCMUX2SpFJd4IJ0NJUS4uSVFfRUJJVERBLklRX0NRLjkvMzAvMjAyNS5MLi5VU0QuSAUAAAAAAAAACAAAABQoSW52YWxpZCBJZGVudGlmaWVyKfg5WxE+Jd4I1z7ZKkUl3ggzQ0lRLi5JUV9OSV8xWVJfQU5OX0dST1dUSC5JUV9MVE0uOS8zMC8yMDI1LkwuLlVTRC5IBQAAAAAAAAAIAAAAFChJbnZhbGlkIElkZW50aWZpZXIp+DlbET4l3gj1jNkqRSXeCC9DSVEuLklRX1RPVEFMX1JFVkVOVUUuSVFfQ1EuMTIvMzEvMjAxMC5MLi5VU0QuSAUAAAAAAAAACAAAABQoSW52YWxpZCBJZGVudGlmaWVyKfg5WxE+Jd4IN1DaKkUl3gguQ0lRLi5JUV9UT1RBTF9SRVZFTlVFLklRX0NRLjYvMzAvMjAxMC5MLi5V</t>
  </si>
  <si>
    <t>U0QuSAUAAAAAAAAACAAAABQoSW52YWxpZCBJZGVudGlmaWVyKfg5WxE+Jd4IN1DaKkUl3ggvQ0lRLi5JUV9UT1RBTF9SRVZFTlVFLklRX0NRLjEyLzMxLzIwMDkuTC4uVVNELkgFAAAAAAAAAAgAAAAUKEludmFsaWQgSWRlbnRpZmllcin4OVsRPiXeCDdQ2ipFJd4ILkNJUS4uSVFfVE9UQUxfUkVWRU5VRS5JUV9DUS4zLzMxLzIwMTIuTC4uVVNELkgFAAAAAAAAAAgAAAAUKEludmFsaWQgSWRlbnRpZmllcin4OVsRPiXeCDdQ2ipFJd4IL0NJUS4uSVFfVE9UQUxfUkVWRU5VRS5JUV9DUS4xMi8zMS8yMDExLkwuLlVTRC5IBQAAAAAAAAAIAAAAFChJbnZhbGlkIElkZW50aWZpZXIp+DlbET4l3ghFd9oqRSXeCC5DSVEuLklRX1RPVEFMX1JFVkVOVUUuSVFfQ1EuOS8zMC8yMDExLkwuLlVTRC5IBQAAAAAAAAAIAAAAFChJbnZhbGlkIElkZW50aWZpZXIp+DlbET4l3ghFd9oqRSXeCC5DSVEuLklRX1RPVEFMX1JFVkVOVUUuSVFfQ1EuNi8zMC8yMDExLkwuLlVTRC5IBQAAAAAAAAAIAAAAFChJbnZhbGlkIElkZW50aWZpZXIp+DlbET4l3ghFd9oqRSXeCC5DSVEuLklRX1RPVEFMX1JFVkVOVUUuSVFfQ1EuMy8zMS8yMDExLkwuLlVTRC5IBQAAAAAAAAAIAAAAFChJbnZhbGlkIElkZW50aWZpZXIp+DlbET4l3ghFd9oqRSXeCC5DSVEuLklRX1RPVEFMX1JFVkVOVUUuSVFfQ1EuNi8zMC8yMDEzLkwuLlVTRC5IBQAA</t>
  </si>
  <si>
    <t>AAAAAAAIAAAAFChJbnZhbGlkIElkZW50aWZpZXIp+DlbET4l3ghFd9oqRSXeCC5DSVEuLklRX1RPVEFMX1JFVkVOVUUuSVFfQ1EuMy8zMS8yMDEzLkwuLlVTRC5IBQAAAAAAAAAIAAAAFChJbnZhbGlkIElkZW50aWZpZXIp+DlbET4l3ghFd9oqRSXeCC9DSVEuLklRX1RPVEFMX1JFVkVOVUUuSVFfQ1EuMTIvMzEvMjAxMi5MLi5VU0QuSAUAAAAAAAAACAAAABQoSW52YWxpZCBJZGVudGlmaWVyKfg5WxE+Jd4IRXfaKkUl3gguQ0lRLi5JUV9UT1RBTF9SRVZFTlVFLklRX0NRLjkvMzAvMjAxMi5MLi5VU0QuSAUAAAAAAAAACAAAABQoSW52YWxpZCBJZGVudGlmaWVyKfg5WxE+Jd4IRXfaKkUl3gguQ0lRLi5JUV9UT1RBTF9SRVZFTlVFLklRX0NRLjYvMzAvMjAxMi5MLi5VU0QuSAUAAAAAAAAACAAAABQoSW52YWxpZCBJZGVudGlmaWVyKfg5WxE+Jd4IV57aKkUl3gguQ0lRLi5JUV9UT1RBTF9SRVZFTlVFLklRX0NRLjYvMzAvMjAxNC5MLi5VU0QuSAUAAAAAAAAACAAAABQoSW52YWxpZCBJZGVudGlmaWVyKfg5WxE+Jd4IV57aKkUl3gguQ0lRLi5JUV9UT1RBTF9SRVZFTlVFLklRX0NRLjMvMzEvMjAxNC5MLi5VU0QuSAUAAAAAAAAACAAAABQoSW52YWxpZCBJZGVudGlmaWVyKfg5WxE+Jd4IV57aKkUl3ggvQ0lRLi5JUV9UT1RBTF9SRVZFTlVFLklRX0NRLjEyLzMxLzIwMTMuTC4uVVNELkgFAAAAAAAAAAgA</t>
  </si>
  <si>
    <t>AAAUKEludmFsaWQgSWRlbnRpZmllcin4OVsRPiXeCFee2ipFJd4ILkNJUS4uSVFfVE9UQUxfUkVWRU5VRS5JUV9DUS45LzMwLzIwMTMuTC4uVVNELkgFAAAAAAAAAAgAAAAUKEludmFsaWQgSWRlbnRpZmllcin4OVsRPiXeCFee2ipFJd4ILkNJUS4uSVFfVE9UQUxfUkVWRU5VRS5JUV9DUS45LzMwLzIwMTUuTC4uVVNELkgFAAAAAAAAAAgAAAAUKEludmFsaWQgSWRlbnRpZmllcin4OVsRPiXeCFee2ipFJd4ILkNJUS4uSVFfVE9UQUxfUkVWRU5VRS5JUV9DUS42LzMwLzIwMTUuTC4uVVNELkgFAAAAAAAAAAgAAAAUKEludmFsaWQgSWRlbnRpZmllcin4OVsRPiXeCFee2ipFJd4ILkNJUS4uSVFfVE9UQUxfUkVWRU5VRS5JUV9DUS4zLzMxLzIwMTUuTC4uVVNELkgFAAAAAAAAAAgAAAAUKEludmFsaWQgSWRlbnRpZmllcin4OVsRPiXeCGbF2ipFJd4IL0NJUS4uSVFfVE9UQUxfUkVWRU5VRS5JUV9DUS4xMi8zMS8yMDE0LkwuLlVTRC5IBQAAAAAAAAAIAAAAFChJbnZhbGlkIElkZW50aWZpZXIp+DlbET4l3ghmxdoqRSXeCC5DSVEuLklRX1RPVEFMX1JFVkVOVUUuSVFfQ1EuOS8zMC8yMDE0LkwuLlVTRC5IBQAAAAAAAAAIAAAAFChJbnZhbGlkIElkZW50aWZpZXIp+DlbET4l3ghmxdoqRSXeCC9DSVEuLklRX1RPVEFMX1JFVkVOVUUuSVFfQ1EuMTIvMzEvMjAxNi5MLi5VU0QuSAUAAAAAAAAACAAAABQoSW52</t>
  </si>
  <si>
    <t>YWxpZCBJZGVudGlmaWVyKfg5WxE+Jd4IZsXaKkUl3gguQ0lRLi5JUV9UT1RBTF9SRVZFTlVFLklRX0NRLjkvMzAvMjAxNi5MLi5VU0QuSAUAAAAAAAAACAAAABQoSW52YWxpZCBJZGVudGlmaWVyKfg5WxE+Jd4IZsXaKkUl3gguQ0lRLi5JUV9UT1RBTF9SRVZFTlVFLklRX0NRLjYvMzAvMjAxNi5MLi5VU0QuSAUAAAAAAAAACAAAABQoSW52YWxpZCBJZGVudGlmaWVyKfg5WxE+Jd4IgezaKkUl3gguQ0lRLi5JUV9UT1RBTF9SRVZFTlVFLklRX0NRLjMvMzEvMjAxNi5MLi5VU0QuSAUAAAAAAAAACAAAABQoSW52YWxpZCBJZGVudGlmaWVyKfg5WxE+Jd4IgezaKkUl3ggvQ0lRLi5JUV9UT1RBTF9SRVZFTlVFLklRX0NRLjEyLzMxLzIwMTUuTC4uVVNELkgFAAAAAAAAAAgAAAAUKEludmFsaWQgSWRlbnRpZmllcin4OVsRPiXeCIHs2ipFJd4IL0NJUS4uSVFfVE9UQUxfUkVWRU5VRS5JUV9DUS4xMi8zMS8yMDE3LkwuLlVTRC5IBQAAAAAAAAAIAAAAFChJbnZhbGlkIElkZW50aWZpZXIp+DlbET4l3giB7NoqRSXeCC5DSVEuLklRX1RPVEFMX1JFVkVOVUUuSVFfQ1EuOS8zMC8yMDE3LkwuLlVTRC5IBQAAAAAAAAAIAAAAFChJbnZhbGlkIElkZW50aWZpZXIp+DlbET4l3giB7NoqRSXeCC5DSVEuLklRX1RPVEFMX1JFVkVOVUUuSVFfQ1EuNi8zMC8yMDE3LkwuLlVTRC5IBQAAAAAAAAAIAAAAFChJbnZhbGlkIElk</t>
  </si>
  <si>
    <t>ZW50aWZpZXIp+DlbET4l3giB7NoqRSXeCC5DSVEuLklRX1RPVEFMX1JFVkVOVUUuSVFfQ1EuMy8zMS8yMDE3LkwuLlVTRC5IBQAAAAAAAAAIAAAAFChJbnZhbGlkIElkZW50aWZpZXIp+DlbET4l3giB7NoqRSXeCC5DSVEuLklRX1RPVEFMX1JFVkVOVUUuSVFfQ1EuMy8zMS8yMDE5LkwuLlVTRC5IBQAAAAAAAAAIAAAAFChJbnZhbGlkIElkZW50aWZpZXIp+DlbET4l3giXE9sqRSXeCC9DSVEuLklRX1RPVEFMX1JFVkVOVUUuSVFfQ1EuMTIvMzEvMjAxOC5MLi5VU0QuSAUAAAAAAAAACAAAABQoSW52YWxpZCBJZGVudGlmaWVyKfg5WxE+Jd4IlxPbKkUl3gguQ0lRLi5JUV9UT1RBTF9SRVZFTlVFLklRX0NRLjkvMzAvMjAxOC5MLi5VU0QuSAUAAAAAAAAACAAAABQoSW52YWxpZCBJZGVudGlmaWVyKfg5WxE+Jd4IlxPbKkUl3gguQ0lRLi5JUV9UT1RBTF9SRVZFTlVFLklRX0NRLjYvMzAvMjAxOC5MLi5VU0QuSAUAAAAAAAAACAAAABQoSW52YWxpZCBJZGVudGlmaWVyKfg5WxE+Jd4IlxPbKkUl3gguQ0lRLi5JUV9UT1RBTF9SRVZFTlVFLklRX0NRLjMvMzEvMjAxOC5MLi5VU0QuSAUAAAAAAAAACAAAABQoSW52YWxpZCBJZGVudGlmaWVyKfg5WxE+Jd4IlxPbKkUl3gguQ0lRLi5JUV9UT1RBTF9SRVZFTlVFLklRX0NRLjYvMzAvMjAyMC5MLi5VU0QuSAUAAAAAAAAACAAAABQoSW52YWxpZCBJZGVudGlmaWVy</t>
  </si>
  <si>
    <t>Kfg5WxE+Jd4IlxPbKkUl3gguQ0lRLi5JUV9UT1RBTF9SRVZFTlVFLklRX0NRLjMvMzEvMjAyMC5MLi5VU0QuSAUAAAAAAAAACAAAABQoSW52YWxpZCBJZGVudGlmaWVyKfg5WxE+Jd4IlxPbKkUl3ggvQ0lRLi5JUV9UT1RBTF9SRVZFTlVFLklRX0NRLjEyLzMxLzIwMTkuTC4uVVNELkgFAAAAAAAAAAgAAAAUKEludmFsaWQgSWRlbnRpZmllcin4OVsRPiXeCJ062ypFJd4ILkNJUS4uSVFfVE9UQUxfUkVWRU5VRS5JUV9DUS45LzMwLzIwMTkuTC4uVVNELkgFAAAAAAAAAAgAAAAUKEludmFsaWQgSWRlbnRpZmllcin4OVsRPiXeCJ062ypFJd4ILkNJUS4uSVFfVE9UQUxfUkVWRU5VRS5JUV9DUS42LzMwLzIwMTkuTC4uVVNELkgFAAAAAAAAAAgAAAAUKEludmFsaWQgSWRlbnRpZmllcin4OVsRPiXeCJ062ypFJd4ILkNJUS4uSVFfVE9UQUxfUkVWRU5VRS5JUV9DUS42LzMwLzIwMjEuTC4uVVNELkgFAAAAAAAAAAgAAAAUKEludmFsaWQgSWRlbnRpZmllcin4OVsRPiXeCJ062ypFJd4ILkNJUS4uSVFfVE9UQUxfUkVWRU5VRS5JUV9DUS4zLzMxLzIwMjEuTC4uVVNELkgFAAAAAAAAAAgAAAAUKEludmFsaWQgSWRlbnRpZmllcin4OVsRPiXeCJ062ypFJd4IL0NJUS4uSVFfVE9UQUxfUkVWRU5VRS5JUV9DUS4xMi8zMS8yMDIwLkwuLlVTRC5IBQAAAAAAAAAIAAAAFChJbnZhbGlkIElkZW50aWZpZXIp+DlbET4l</t>
  </si>
  <si>
    <t>3gidOtsqRSXeCC5DSVEuLklRX1RPVEFMX1JFVkVOVUUuSVFfQ1EuOS8zMC8yMDIwLkwuLlVTRC5IBQAAAAAAAAAIAAAAFChJbnZhbGlkIElkZW50aWZpZXIp+DlbET4l3gidOtsqRSXeCC5DSVEuLklRX1RPVEFMX1JFVkVOVUUuSVFfQ1EuMy8zMS8yMDEwLkwuLlVTRC5IBQAAAAAAAAAIAAAAFChJbnZhbGlkIElkZW50aWZpZXIp+DlbET4l3gjQr9sqRSXeCEVDSVFSQU5HRS5DT1AuSVFfUFJJQ0VEQVRFLjExLzEyLzIwMjAuMTEvMTIvMjAyNS4uLkRFU0MuTS5JUV9QUklDRURBVEUDAAAAT4YEADwAAAAAAAAAAwAAAAAAAAAFIkNPUCIDQ09QAQAAAA4iSVFfUFJJQ0VEQVRFIgxJUV9QUklDRURBVEUCAAAADCIxMC8zMS8yMDI1IgoxMC8zMS8yMDI1AAAAAAMAAAAAAAAABSJDT1AiA0NPUAEAAAAOIklRX1BSSUNFREFURSIMSVFfUFJJQ0VEQVRFAgAAAAsiOS8zMC8yMDI1Igk5LzMwLzIwMjUAAAAAAwAAAAAAAAAFIkNPUCIDQ09QAQAAAA4iSVFfUFJJQ0VEQVRFIgxJUV9QUklDRURBVEUCAAAACyI4LzI5LzIwMjUiCTgvMjkvMjAyNQAAAAADAAAAAAAAAAUiQ09QIgNDT1ABAAAADiJJUV9QUklDRURBVEUiDElRX1BSSUNFREFURQIAAAALIjcvMzEvMjAyNSIJNy8zMS8yMDI1AAAAAAMAAAAAAAAABSJDT1AiA0NPUAEAAAAOIklRX1BSSUNFREFURSIMSVFfUFJJQ0VEQVRFAgAAAAsiNi8zMC8yMDI1Igk2LzMw</t>
  </si>
  <si>
    <t>LzIwMjUAAAAAAwAAAAAAAAAFIkNPUCIDQ09QAQAAAA4iSVFfUFJJQ0VEQVRFIgxJUV9QUklDRURBVEUCAAAACyI1LzMwLzIwMjUiCTUvMzAvMjAyNQAAAAADAAAAAAAAAAUiQ09QIgNDT1ABAAAADiJJUV9QUklDRURBVEUiDElRX1BSSUNFREFURQIAAAALIjQvMzAvMjAyNSIJNC8zMC8yMDI1AAAAAAMAAAAAAAAABSJDT1AiA0NPUAEAAAAOIklRX1BSSUNFREFURSIMSVFfUFJJQ0VEQVRFAgAAAAsiMy8zMS8yMDI1IgkzLzMxLzIwMjUAAAAAAwAAAAAAAAAFIkNPUCIDQ09QAQAAAA4iSVFfUFJJQ0VEQVRFIgxJUV9QUklDRURBVEUCAAAACyIyLzI4LzIwMjUiCTIvMjgvMjAyNQAAAAADAAAAAAAAAAUiQ09QIgNDT1ABAAAADiJJUV9QUklDRURBVEUiDElRX1BSSUNFREFURQIAAAALIjEvMzEvMjAyNSIJMS8zMS8yMDI1AAAAAAMAAAAAAAAABSJDT1AiA0NPUAEAAAAOIklRX1BSSUNFREFURSIMSVFfUFJJQ0VEQVRFAgAAAAwiMTIvMzEvMjAyNCIKMTIvMzEvMjAyNAAAAAADAAAAAAAAAAUiQ09QIgNDT1ABAAAADiJJUV9QUklDRURBVEUiDElRX1BSSUNFREFURQIAAAAMIjExLzI5LzIwMjQiCjExLzI5LzIwMjQAAAAAAwAAAAAAAAAFIkNPUCIDQ09QAQAAAA4iSVFfUFJJQ0VEQVRFIgxJUV9QUklDRURBVEUCAAAADCIxMC8zMS8yMDI0IgoxMC8zMS8yMDI0AAAAAAMAAAAAAAAABSJDT1AiA0NPUAEAAAAOIklR</t>
  </si>
  <si>
    <t>X1BSSUNFREFURSIMSVFfUFJJQ0VEQVRFAgAAAAsiOS8zMC8yMDI0Igk5LzMwLzIwMjQAAAAAAwAAAAAAAAAFIkNPUCIDQ09QAQAAAA4iSVFfUFJJQ0VEQVRFIgxJUV9QUklDRURBVEUCAAAACyI4LzMwLzIwMjQiCTgvMzAvMjAyNAAAAAADAAAAAAAAAAUiQ09QIgNDT1ABAAAADiJJUV9QUklDRURBVEUiDElRX1BSSUNFREFURQIAAAALIjcvMzEvMjAyNCIJNy8zMS8yMDI0AAAAAAMAAAAAAAAABSJDT1AiA0NPUAEAAAAOIklRX1BSSUNFREFURSIMSVFfUFJJQ0VEQVRFAgAAAAsiNi8yOC8yMDI0Igk2LzI4LzIwMjQAAAAAAwAAAAAAAAAFIkNPUCIDQ09QAQAAAA4iSVFfUFJJQ0VEQVRFIgxJUV9QUklDRURBVEUCAAAACyI1LzMxLzIwMjQiCTUvMzEvMjAyNAAAAAADAAAAAAAAAAUiQ09QIgNDT1ABAAAADiJJUV9QUklDRURBVEUiDElRX1BSSUNFREFURQIAAAALIjQvMzAvMjAyNCIJNC8zMC8yMDI0AAAAAAMAAAAAAAAABSJDT1AiA0NPUAEAAAAOIklRX1BSSUNFREFURSIMSVFfUFJJQ0VEQVRFAgAAAAsiMy8yOC8yMDI0IgkzLzI4LzIwMjQAAAAAAwAAAAAAAAAFIkNPUCIDQ09QAQAAAA4iSVFfUFJJQ0VEQVRFIgxJUV9QUklDRURBVEUCAAAACyIyLzI5LzIwMjQiCTIvMjkvMjAyNAAAAAADAAAAAAAAAAUiQ09QIgNDT1ABAAAADiJJUV9QUklDRURBVEUiDElRX1BSSUNFREFURQIAAAALIjEvMzEvMjAyNCIJ</t>
  </si>
  <si>
    <t>MS8zMS8yMDI0AAAAAAMAAAAAAAAABSJDT1AiA0NPUAEAAAAOIklRX1BSSUNFREFURSIMSVFfUFJJQ0VEQVRFAgAAAAwiMTIvMjkvMjAyMyIKMTIvMjkvMjAyMwAAAAADAAAAAAAAAAUiQ09QIgNDT1ABAAAADiJJUV9QUklDRURBVEUiDElRX1BSSUNFREFURQIAAAAMIjExLzMwLzIwMjMiCjExLzMwLzIwMjMAAAAAAwAAAAAAAAAFIkNPUCIDQ09QAQAAAA4iSVFfUFJJQ0VEQVRFIgxJUV9QUklDRURBVEUCAAAADCIxMC8zMS8yMDIzIgoxMC8zMS8yMDIzAAAAAAMAAAAAAAAABSJDT1AiA0NPUAEAAAAOIklRX1BSSUNFREFURSIMSVFfUFJJQ0VEQVRFAgAAAAsiOS8yOS8yMDIzIgk5LzI5LzIwMjMAAAAAAwAAAAAAAAAFIkNPUCIDQ09QAQAAAA4iSVFfUFJJQ0VEQVRFIgxJUV9QUklDRURBVEUCAAAACyI4LzMxLzIwMjMiCTgvMzEvMjAyMwAAAAADAAAAAAAAAAUiQ09QIgNDT1ABAAAADiJJUV9QUklDRURBVEUiDElRX1BSSUNFREFURQIAAAALIjcvMzEvMjAyMyIJNy8zMS8yMDIzAAAAAAMAAAAAAAAABSJDT1AiA0NPUAEAAAAOIklRX1BSSUNFREFURSIMSVFfUFJJQ0VEQVRFAgAAAAsiNi8zMC8yMDIzIgk2LzMwLzIwMjMAAAAAAwAAAAAAAAAFIkNPUCIDQ09QAQAAAA4iSVFfUFJJQ0VEQVRFIgxJUV9QUklDRURBVEUCAAAACyI1LzMxLzIwMjMiCTUvMzEvMjAyMwAAAAADAAAAAAAAAAUiQ09QIgNDT1ABAAAA</t>
  </si>
  <si>
    <t>DiJJUV9QUklDRURBVEUiDElRX1BSSUNFREFURQIAAAALIjQvMjgvMjAyMyIJNC8yOC8yMDIzAAAAAAMAAAAAAAAABSJDT1AiA0NPUAEAAAAOIklRX1BSSUNFREFURSIMSVFfUFJJQ0VEQVRFAgAAAAsiMy8zMS8yMDIzIgkzLzMxLzIwMjMAAAAAAwAAAAAAAAAFIkNPUCIDQ09QAQAAAA4iSVFfUFJJQ0VEQVRFIgxJUV9QUklDRURBVEUCAAAACyIyLzI4LzIwMjMiCTIvMjgvMjAyMwAAAAADAAAAAAAAAAUiQ09QIgNDT1ABAAAADiJJUV9QUklDRURBVEUiDElRX1BSSUNFREFURQIAAAALIjEvMzEvMjAyMyIJMS8zMS8yMDIzAAAAAAMAAAAAAAAABSJDT1AiA0NPUAEAAAAOIklRX1BSSUNFREFURSIMSVFfUFJJQ0VEQVRFAgAAAAwiMTIvMzAvMjAyMiIKMTIvMzAvMjAyMgAAAAADAAAAAAAAAAUiQ09QIgNDT1ABAAAADiJJUV9QUklDRURBVEUiDElRX1BSSUNFREFURQIAAAAMIjExLzMwLzIwMjIiCjExLzMwLzIwMjIAAAAAAwAAAAAAAAAFIkNPUCIDQ09QAQAAAA4iSVFfUFJJQ0VEQVRFIgxJUV9QUklDRURBVEUCAAAADCIxMC8zMS8yMDIyIgoxMC8zMS8yMDIyAAAAAAMAAAAAAAAABSJDT1AiA0NPUAEAAAAOIklRX1BSSUNFREFURSIMSVFfUFJJQ0VEQVRFAgAAAAsiOS8zMC8yMDIyIgk5LzMwLzIwMjIAAAAAAwAAAAAAAAAFIkNPUCIDQ09QAQAAAA4iSVFfUFJJQ0VEQVRFIgxJUV9QUklDRURBVEUCAAAACyI4</t>
  </si>
  <si>
    <t>LzMxLzIwMjIiCTgvMzEvMjAyMgAAAAADAAAAAAAAAAUiQ09QIgNDT1ABAAAADiJJUV9QUklDRURBVEUiDElRX1BSSUNFREFURQIAAAALIjcvMjkvMjAyMiIJNy8yOS8yMDIyAAAAAAMAAAAAAAAABSJDT1AiA0NPUAEAAAAOIklRX1BSSUNFREFURSIMSVFfUFJJQ0VEQVRFAgAAAAsiNi8zMC8yMDIyIgk2LzMwLzIwMjIAAAAAAwAAAAAAAAAFIkNPUCIDQ09QAQAAAA4iSVFfUFJJQ0VEQVRFIgxJUV9QUklDRURBVEUCAAAACyI1LzMxLzIwMjIiCTUvMzEvMjAyMgAAAAADAAAAAAAAAAUiQ09QIgNDT1ABAAAADiJJUV9QUklDRURBVEUiDElRX1BSSUNFREFURQIAAAALIjQvMjkvMjAyMiIJNC8yOS8yMDIyAAAAAAMAAAAAAAAABSJDT1AiA0NPUAEAAAAOIklRX1BSSUNFREFURSIMSVFfUFJJQ0VEQVRFAgAAAAsiMy8zMS8yMDIyIgkzLzMxLzIwMjIAAAAAAwAAAAAAAAAFIkNPUCIDQ09QAQAAAA4iSVFfUFJJQ0VEQVRFIgxJUV9QUklDRURBVEUCAAAACyIyLzI4LzIwMjIiCTIvMjgvMjAyMgAAAAADAAAAAAAAAAUiQ09QIgNDT1ABAAAADiJJUV9QUklDRURBVEUiDElRX1BSSUNFREFURQIAAAALIjEvMzEvMjAyMiIJMS8zMS8yMDIyAAAAAAMAAAAAAAAABSJDT1AiA0NPUAEAAAAOIklRX1BSSUNFREFURSIMSVFfUFJJQ0VEQVRFAgAAAAwiMTIvMzEvMjAyMSIKMTIvMzEvMjAyMQAAAAADAAAAAAAAAAUiQ09QIgND</t>
  </si>
  <si>
    <t>T1ABAAAADiJJUV9QUklDRURBVEUiDElRX1BSSUNFREFURQIAAAAMIjExLzMwLzIwMjEiCjExLzMwLzIwMjEAAAAAAwAAAAAAAAAFIkNPUCIDQ09QAQAAAA4iSVFfUFJJQ0VEQVRFIgxJUV9QUklDRURBVEUCAAAADCIxMC8yOS8yMDIxIgoxMC8yOS8yMDIxAAAAAAMAAAAAAAAABSJDT1AiA0NPUAEAAAAOIklRX1BSSUNFREFURSIMSVFfUFJJQ0VEQVRFAgAAAAsiOS8zMC8yMDIxIgk5LzMwLzIwMjEAAAAAAwAAAAAAAAAFIkNPUCIDQ09QAQAAAA4iSVFfUFJJQ0VEQVRFIgxJUV9QUklDRURBVEUCAAAACyI4LzMxLzIwMjEiCTgvMzEvMjAyMQAAAAADAAAAAAAAAAUiQ09QIgNDT1ABAAAADiJJUV9QUklDRURBVEUiDElRX1BSSUNFREFURQIAAAALIjcvMzAvMjAyMSIJNy8zMC8yMDIxAAAAAAMAAAAAAAAABSJDT1AiA0NPUAEAAAAOIklRX1BSSUNFREFURSIMSVFfUFJJQ0VEQVRFAgAAAAsiNi8zMC8yMDIxIgk2LzMwLzIwMjEAAAAAAwAAAAAAAAAFIkNPUCIDQ09QAQAAAA4iSVFfUFJJQ0VEQVRFIgxJUV9QUklDRURBVEUCAAAACyI1LzI4LzIwMjEiCTUvMjgvMjAyMQAAAAADAAAAAAAAAAUiQ09QIgNDT1ABAAAADiJJUV9QUklDRURBVEUiDElRX1BSSUNFREFURQIAAAALIjQvMzAvMjAyMSIJNC8zMC8yMDIxAAAAAAMAAAAAAAAABSJDT1AiA0NPUAEAAAAOIklRX1BSSUNFREFURSIMSVFfUFJJQ0VEQVRFAgAA</t>
  </si>
  <si>
    <t>AAsiMy8zMS8yMDIxIgkzLzMxLzIwMjEAAAAAAwAAAAAAAAAFIkNPUCIDQ09QAQAAAA4iSVFfUFJJQ0VEQVRFIgxJUV9QUklDRURBVEUCAAAACyIyLzI2LzIwMjEiCTIvMjYvMjAyMQAAAAADAAAAAAAAAAUiQ09QIgNDT1ABAAAADiJJUV9QUklDRURBVEUiDElRX1BSSUNFREFURQIAAAALIjEvMjkvMjAyMSIJMS8yOS8yMDIxAAAAAAMAAAAAAAAABSJDT1AiA0NPUAEAAAAOIklRX1BSSUNFREFURSIMSVFfUFJJQ0VEQVRFAgAAAAwiMTIvMzEvMjAyMCIKMTIvMzEvMjAyMAAAAAADAAAAAAAAAAUiQ09QIgNDT1ABAAAADiJJUV9QUklDRURBVEUiDElRX1BSSUNFREFURQIAAAAMIjExLzMwLzIwMjAiCjExLzMwLzIwMjCTh9mKRCXeCCE+lYtEJd4IUENJUVJBTkdFVi5DT1AuSVFfQ0xPU0VQUklDRV9BREouMTEvMTIvMjAyMC4xMS8xMi8yMDI1Li4uREVTQy5NLklRX0NMT1NFUFJJQ0VfQURKBAAAAE+GBAA8AAAAAgAAAAU4OC44NgIAAAAFOTQuNTkCAAAABTk4Ljk3AgAAAAk5NC41NTk5MTgCAAAACTg5LjAwNTczOAIAAAAJODQuNjUxNjU3AgAAAAk4Ny42NDQ4OTcCAAAACjEwMy4yODE3MjICAAAACTk3LjUwODg4MgIAAAAIOTYuNDExODECAAAACTk2Ljc0MzQ5MQIAAAAKMTA1LjY4OTExOAIAAAAKMTA2LjExODIwMwIAAAAKMTAxLjk5MTI3NgIAAAAKMTEwLjIzNTQ0MgIAAAAKMTA2Ljk1MjY5NAIAAAAKMTEw</t>
  </si>
  <si>
    <t>LjAxMTIzMwIAAAAKMTEyLjAzMTAyMwIAAAAKMTIwLjA1ODE1MwIAAAAKMTIxLjY0NDY1NgIAAAAKMTA3LjU1NzI3MgIAAAAKMTA2LjE1OTYyNAIAAAAKMTEwLjE0NTIzNgIAAAAKMTA5LjY3MDc1OQIAAAAKMTEyLjE3MDMwMwIAAAAKMTEzLjExNDQ5OAIAAAAKMTExLjgyNjE4NgIAAAAKMTEwLjExNjIxMgIAAAAJOTYuOTE3NjA3AgAAAAk5Mi4zMzEyMzUCAAAACTk1LjE3ODU4MgIAAAAJOTEuNzc0MzkyAgAAAAk5NS4wMTU2NTICAAAACTExMS41NDU1NAIAAAAKMTA4LjAwMzM5NAIAAAAKMTEyLjM0NTY5NQIAAAAKMTE0LjI1NTgzNwIAAAAJOTIuNzM0ODkxAgAAAAk5Ny43NzE2NjMCAAAACTg2LjY0NDU1NwIAAAAJNzkuODY4MDg3AgAAAAk5OS4xNTI0MjUCAAAACTgzLjkxNTEzNwIAAAAJODcuODUwODU1AgAAAAk4My4wODcwMjkCAAAACTc3LjIzMjk4MQIAAAAHNjIuOTA1NAIAAAAJNjAuOTQ5NjkzAgAAAAk2NC43Mzg5NTECAAAACTU4LjU0NjkwMgIAAAAJNDcuOTcyNjk0AgAAAAk0OC40MzA1NjQCAAAACTUyLjIxMjY2MQIAAAAJNDcuNzg4NzMxAgAAAAk0My41MDYzNzcCAAAACTQ1LjA2MzIxNQIAAAAJNDQuMjQ2NTEzAgAAAAkzMy43NDQ4NDECAAAACTMzLjcxMTEyMQIAAAAJMzMuMzQ4NjM22vzZikQl3gghPpWLRCXeCFBDSVFSQU5HRVYuWE9NLklRX0NMT1NFUFJJQ0VfQURKLjExLzEyLzIwMjAu</t>
  </si>
  <si>
    <t>MTEvMTIvMjAyNS4uLkRFU0MuTS5JUV9DTE9TRVBSSUNFX0FESgQAAABCMwYAPAAAAAIAAAAKMTEzLjM2ODQxMQIAAAAKMTExLjc3MjM3MQIAAAAKMTEzLjI5OTAxOAIAAAAKMTA5LjY1MTY0NQIAAAAKMTA1Ljg4MDAzNwIAAAAKMTAwLjQ3Nzk5NAIAAAAKMTAyLjgwMTg2NAIAAAAJMTE1Ljc0NTc3AgAAAAoxMDguMzQ5MjUyAgAAAAoxMDMuMDQ4MDAxAgAAAAoxMDMuNzYxODA0AgAAAAoxMTMuNzgzOTc3AgAAAAkxMTEuNzI3NjcCAAAACjExMi4xNDg2MzQCAAAACjExMi44Mzc0ODQCAAAACjExMi41NTMyMTQCAAAACjEwOS4yNTk4NTMCAAAACjExMS4yOTA5MTcCAAAACTExMS4zNDUxMQIAAAAJMTA5LjQzMzk3AgAAAAk5OC40MDAxOTQCAAAACTk1Ljg5OTA2MgIAAAAJOTMuMjU5Mjk2AgAAAAk5NS44MzM3NjcCAAAACTk3Ljg0MDAzNAIAAAAKMTA4LjY4MjM5MgIAAAAKMTAyLjc3NTk0MQIAAAAJOTguMzE4ODg0AgAAAAk5OC4zMjgwNTICAAAACTkzLjY3OTgxNwIAAAAKMTA3LjU2MjEzMwIAAAAJOTkuNjcyNjY4AgAAAAk5OS44OTk4OTkCAAAACTEwNC42MzkxNQIAAAAJOTkuNDg4ODIyAgAAAAoxMDAuNDI2ODg1AgAAAAk5OS4xNTA2NDYCAAAABzc4LjEyMzMCAAAACTg1LjUzMjA4NAIAAAAJODUuODk2NDk5AgAAAAk3NS44OTE2MzUCAAAACTg1LjA3MjM2MQIAAAAJNzQuNzgwMDM2AgAAAAk3Mi40NDY3</t>
  </si>
  <si>
    <t>MjQCAAAACTY4Ljc4ODg2MQIAAAAJNjUuOTAwNDE5AgAAAAk1My4wODY0NDkCAAAACTUxLjkxNTIzMwIAAAAJNTUuMTkwMzU1AgAAAAk1MC4zNTM2MDECAAAACTQ2LjY3MjUzMgIAAAAJNDguNTQ4NzA0AgAAAAg1My4xOTUyOAIAAAAJNDkuMjIzMzQzAgAAAAg0Ny41NzczMQIAAAAJNDYuNDA1MzMzAgAAAAk0NS4xOTE3OTUCAAAACTM2LjY0ODE4NwIAAAAJMzMuNjg5NTI0AgAAAAkzMS4xNjQwMzba/NmKRCXeCCE+lYtEJd4IUENJUVJBTkdFVi5DVlguSVFfQ0xPU0VQUklDRV9BREouMTEvMTIvMjAyMC4xMS8xMi8yMDI1Li4uREVTQy5NLklRX0NMT1NFUFJJQ0VfQURKBAAAAMqAAQA8AAAAAgAAAAYxNTcuNzICAAAABjE1NS4yOQIAAAAFMTYwLjYCAAAACjE0OS45NzA1MTUCAAAACjE0MS42MTM1NDYCAAAACjEzNS4xOTQ5OTcCAAAACjEzMi45NDI3NTQCAAAACjE2My40NTcyNDkCAAAACjE1NC45ODU4ODUCAAAACTE0NC4xNzI4MgIAAAAKMTM5Ljk2OTEwOAIAAAAJMTU2LjQ4NDM4AgAAAAoxNDIuMzYzMDMzAgAAAAoxNDAuODgwMjg0AgAAAAoxNDEuNTMwNzgxAgAAAAoxNTEuODA4NTI4AgAAAAoxNDcuOTc3MTI5AgAAAAoxNTMuNTM5NzUyAgAAAAoxNTEuMDQwMTYyAgAAAAkxNDcuNzM0MDgCAAAACjE0Mi4zNjc1NTECAAAACjEzNi41ODc2NjECAAAACjEzOC4xOTA0MzMCAAAACjEzMy4wMzkzMjgCAAAA</t>
  </si>
  <si>
    <t>CjEzMy42MTIwOTgCAAAACjE1NC41OTg3MjQCAAAACjE0Ny43MDQwMzUCAAAACjE0OC42MjI4MjUCAAAACjE0Mi44OTI1OTECAAAACjEzNi43ODA5NDgCAAAACjE1MS42MDYxNzMCAAAACjE0Ni43MzE4OTcCAAAACjE0NC41ODI1MzkCAAAACjE1NS4xMjcwNzYCAAAACjE2MC4wMDMyMTECAAAACjE2My40MDg0ODMCAAAACjE2MC4wMjIyODMCAAAACjEyNy4wODkwMDgCAAAACjEzOS44MTgyNTQCAAAACjE0My41NzM1NjECAAAACjEyNi45MTc2OTYCAAAACjE1My4xMTEyMzYCAAAACjEzNi4yMjAxMjcCAAAACjE0MS41NzYwNzMCAAAACjEyNS4yMDM5MjECAAAACjExMy4wMDEzMDYCAAAACjEwMC45NzIzODQCAAAACTk3LjExNzYyMwIAAAAJOTcuMzg1OTc0AgAAAAk4Ni4yOTQwNjECAAAACTgyLjMxMzIyMQIAAAAJODUuNDQ4MjQ2AgAAAAk4Ny45MDczNjkCAAAACTg3LjExMDA0MgIAAAAJODUuNDU5NjU4AgAAAAk4Ni44ODU3ODICAAAACTgyLjkxNDE5MwIAAAAJNjkuNjU4MjQyAgAAAAk2OS4wNDUwNTQCAAAACTcxLjI3NzA2Mdr82YpEJd4IIT6Vi0Ql3ghQQ0lRUkFOR0VWLkVPRy5JUV9DTE9TRVBSSUNFX0FESi4xMS8xMi8yMDIwLjExLzEyLzIwMjUuLi5ERVNDLk0uSVFfQ0xPU0VQUklDRV9BREoEAAAAXB0EADwAAAACAAAABjEwNS44NAIAAAAKMTExLjA1MzY4NAIAAAAKMTIzLjYzMjkwMQIAAAAKMTE4</t>
  </si>
  <si>
    <t>Ljg3ODU1MQIAAAAKMTE3LjUwMDEzOQIAAAAKMTA2LjY1NDg3OQIAAAAKMTA4LjM4MzgzMwIAAAAKMTI0LjgzNTEwNwIAAAAKMTIzLjU2OTYyMwIAAAAKMTIyLjQ1MDE1NgIAAAAKMTE4LjQ4MjYzMQIAAAAJMTI4LjgwNTY0AgAAAAoxMTcuODgzMzU1AgAAAAoxMTcuOTcxOTQ0AgAAAAoxMjMuNjI0Mzg2AgAAAAoxMjEuNjg1ODU4AgAAAAoxMTkuOTU3NTg1AgAAAAoxMTguNjk5NTg5AgAAAAoxMjUuOTIzNTM4AgAAAAoxMjEuMDE1NTUyAgAAAAoxMDguMzQ5ODEzAgAAAAoxMDcuNzE1NTc5AgAAAAoxMTMuNTk1NTY1AgAAAAoxMTQuMTIzMjg4AgAAAAoxMTcuMDcyMTE0AgAAAAoxMTYuODIwNDgzAgAAAAoxMTguNTM0NjM2AgAAAAoxMjIuMTM4MDQ1AgAAAAoxMDQuNzU2NjQxAgAAAAk5OC4yMTE2MzkCAAAACjEwOS4zNjEwMjYCAAAACjEwNC4yMjI3OTECAAAACjEwMS44MTc5NDYCAAAACjExOS4xNDE5NTECAAAACjExNS45NDQ2MDYCAAAACjEyNS41NTg2NTUCAAAACjEyMC43NzI2ODgCAAAACDk4LjI2MDAxAgAAAAoxMDUuMzc0Mzg0AgAAAAk5Ni42MTc3OTkCAAAACTk1LjIxNjIzOAIAAAAKMTE2LjQ3OTIxNgIAAAAJOTkuMjk5ODkzAgAAAAkxMDAuNzkwMDMCAAAACTk2LjMxNDAxOQIAAAAJOTMuNDMwOTY4AgAAAAk3My45MDQ3NzcCAAAACTcwLjczNzc2MwIAAAAJNzUuMTc3MTY4AgAAAAk2NC45Njc5</t>
  </si>
  <si>
    <t>NzICAAAACDU0LjY0ODUzAgAAAAk1OC45NzA1NTUCAAAACTY2LjMzNjE4OAIAAAAJNjMuODcxNjM3AgAAAAk1OC41NDUwMjUCAAAACTU3LjM0MTY0NwIAAAAJNTEuMDQwNjI4AgAAAAk0MC4yODg1NzUCAAAACTM5LjE4MjMyNwIAAAAJMzYuODMzMTE22vzZikQl3gghPpWLRCXeCE9DSVFSQU5HRVYuQlAuSVFfQ0xPU0VQUklDRV9BREouMTEvMTIvMjAyMC4xMS8xMi8yMDI1Li4uREVTQy5NLklRX0NMT1NFUFJJQ0VfQURKBAAAAOIEBgA8AAAAAgAAAAkzNC42NTQyMTkCAAAACTMzLjk5MzI5MwIAAAAJMzQuNzUyODY1AgAAAAkzMS4yNjIxMTUCAAAACTI5LjEwMzQyNAIAAAAJMjguMjk2MzQ2AgAAAAkyNi4yODA0MDcCAAAACDMyLjMzODQ5AgAAAAkzMS42OTcyNzICAAAACTI5LjMxODI2NgIAAAAJMjcuOTAyMzgxAgAAAAcyNy42NjY0AgAAAAkyNy4yNzg5OTkCAAAACTI5LjE2NTExNQIAAAAJMzEuNTUyOTU2AgAAAAkzMi40MTUzNjgCAAAACTMzLjA2NTY5MQIAAAAJMzQuNDEyMTMzAgAAAAkzNS4xMDU3NDkCAAAACTM0LjExODc2NwIAAAAJMzEuNjgzMDA2AgAAAAgzMS4zOTkzNwIAAAAIMzEuNjY3NzQCAAAACTMyLjQ2MzkwNwIAAAAJMzIuMzE5MDI1AgAAAAgzNC4yMDk3NQIAAAAJMzIuODQ5MTM1AgAAAAkzMi41NzU0MDYCAAAACTMwLjgyMDAwMgIAAAAJMjkuNDQwMTMzAgAAAAkzNC44MDMwOTcCAAAA</t>
  </si>
  <si>
    <t>CTMyLjc4MTI2OQIAAAAJMzQuMjE1NTU3AgAAAAkzMS4wMDM5MTICAAAACTI5Ljg5MTQzNAIAAAAJMzAuNzIxNTEzAgAAAAkyOC4xNzkzOTkCAAAACTI0LjE3NDMzNAIAAAAJMjYuMTEzMzYxAgAAAAkyNC41OTAxMDICAAAACTIzLjcyODAyNQIAAAAJMjcuMDkyNjM0AgAAAAcyMy43ODExAgAAAAkyNC4zNDQxNjICAAAACTI0LjE4NjgzNgIAAAAJMjUuMzQ4NDc4AgAAAAcyMS44MzE1AgAAAAkyMS4yODIyMjgCAAAACTIzLjMzMjI4MwIAAAAJMjIuMTQ5MDU1AgAAAAgxOS44MjMxMgIAAAAJMTkuMzUzNzA5AgAAAAkyMS4xNDY2MDgCAAAACTIwLjk5NDUzMgIAAAAJMTkuOTA0OTg4AgAAAAkxOS4yNjQxNjcCAAAACTE5LjMxMTYzNgIAAAAIMTcuMzQ3OTQCAAAACDE2LjAyMDY5AgAAAAkxNS4yNzExODTa/NmKRCXeCCE+lYtEJd4IUENJUVJBTkdFVi5EVk4uSVFfQ0xPU0VQUklDRV9BREouMTEvMTIvMjAyMC4xMS8xMi8yMDI1Li4uREVTQy5NLklRX0NMT1NFUFJJQ0VfQURKBAAAAA4RBAA8AAAAAgAAAAUzMi40OQIAAAAFMzUuMDYCAAAACDM1Ljg1MDgyAgAAAAkzMi45OTA2OTkCAAAACTMxLjU5MDQzMQIAAAAJMjkuODQxMDQ0AgAAAAkyOS45ODg5NjcCAAAACTM2Ljg4MjE4OQIAAAAJMzUuNDY0ODI5AgAAAAgzMy4zODkwMwIAAAAJMzIuMDQ3NTk0AgAAAAkzNi45MTkyMzYCAAAACTM3LjYyOTQwOAIAAAAJ</t>
  </si>
  <si>
    <t>MzguMDU3NDU3AgAAAAk0My4wODQ2NDQCAAAACDQ1LjI0OTQ2AgAAAAk0NS42MDU0NTICAAAACTQ2Ljg2MDY2NgIAAAAJNDguODY1NzA3AgAAAAk0Ny45MTA5MjYCAAAACTQxLjY3NzI0NQIAAAAJMzkuNzQ3NTY4AgAAAAk0Mi44NTAxODYCAAAACDQxLjc5NzMyAgAAAAk0My4yODQ0MzkCAAAACTQ0LjMzNDcxNgIAAAAJNDcuMDI2MTYyAgAAAAk0OS43MDQ2OTICAAAACTQ0LjQ5NDkwNAIAAAAJNDEuODI2NzczAgAAAAg0OC40NzczMgIAAAAINDUuOTE4NzICAAAACTQ4LjA1MDc0MgIAAAAJNTYuMzU2MjQ4AgAAAAk1NC44MTQ1NjECAAAACTU5Ljc2MzM1NgIAAAAJNjcuNDY0OTA5AgAAAAk1Mi40NDU1NzICAAAACDYwLjIwOTUyAgAAAAk1My41ODQ5MzgCAAAACTQ2Ljk4NTkzMwIAAAAJNjIuODE2ODI5AgAAAAg0OC43ODU3OAIAAAAJNDkuNTkwOTA5AgAAAAk0OS4xMTg2MDECAAAACTQxLjcxMTYzMQIAAAAJMzYuMzMzNzQyAgAAAAkzNC4wNDM0NDQCAAAACTMyLjQ0MDgyOAIAAAAJMjguNzQxODYxAgAAAAkyMy41MDU4ODQCAAAACTIwLjU1NDcyMwIAAAAJMjMuMjE5NTE4AgAAAAkyMC44ODMwNDECAAAACTE4LjM4MjczNwIAAAAIMTcuMTc5NzYCAAAACTE2LjcyOTgxOQIAAAAJMTIuNzg0MjUzAgAAAAkxMi4yNzk0MDcCAAAACTEwLjc4OTc1N9r82YpEJd4IIT6Vi0Ql3ghIQ0lRUkFOR0VWLl5DTC5JUV9D</t>
  </si>
  <si>
    <t>TE9TRVBSSUNFLjExLzEyLzIwMjAuMTEvMTIvMjAyNS4uLkRFU0MuTS5JUV9DTE9TRVBSSUNFBAAAAFOANQM8AAAAAgAAAAU2MC45OAIAAAAFNjEuOTYCAAAABTY0LjAxAgAAAAU2OS4yNgIAAAAFNjUuMTECAAAABTYwLjc5AgAAAAU1OC4yMQIAAAAFNzEuNDgCAAAABTY5Ljc2AgAAAAU3Mi41MwIAAAAFNzEuNzICAAAAAjY4AgAAAAU2OS4yNgIAAAAFNjguMTcCAAAABTczLjU1AgAAAAU3Ny45MQIAAAAFODEuNTQCAAAABTc2Ljk5AgAAAAU4MS45MwIAAAAFODMuMTcCAAAABTc4LjI2AgAAAAU3NS44NQIAAAAFNzEuNjUCAAAABTc1Ljk2AgAAAAU4MS4wMgIAAAAFOTAuNzkCAAAABTgzLjYzAgAAAAQ4MS44AgAAAAU3MC42NAIAAAAFNjguMDkCAAAABTc2Ljc4AgAAAAU3NS42NwIAAAAFNzcuMDUCAAAABTc4Ljg3AgAAAAU4MC4yNgIAAAAFODAuNTUCAAAABTg2LjUzAgAAAAU3OC43MgIAAAAFODkuNTUCAAAABTk4LjYyAgAAAAYxMDUuNzYCAAAABjExNC42NwIAAAAGMTA0LjY5AgAAAAYxMDAuMjgCAAAABTk1LjcyAgAAAAU4OC4xNQIAAAAFNzUuMjECAAAABTY2LjE4AgAAAAU4My41NwIAAAAFNzUuMDMCAAAABDY4LjUCAAAABTczLjk1AgAAAAU3My40NwIAAAAFNjYuMzICAAAABTYzLjU4AgAAAAU1OS4xNgIAAAAENjEuNQIAAAAENTIuMgIAAAAFNDguNTICAAAABTQ1LjM02vzZikQl3gghPpWLRCXeCEhD</t>
  </si>
  <si>
    <t>SVFSQU5HRVYuXkhHLklRX0NMT1NFUFJJQ0UuMTEvMTIvMjAyMC4xMS8xMi8yMDI1Li4uREVTQy5NLklRX0NMT1NFUFJJQ0UEAAAAZoE1AzwAAAACAAAABTUuMDg5AgAAAAY0Ljg1NjUCAAAABjQuNTE4NQIAAAAGNC4zNTQ1AgAAAAY1LjA4MjUCAAAABjQuNjc3NQIAAAAFNC42MDkCAAAABTUuMDM0AgAAAAU0LjU0OAIAAAAFNC4yNzkCAAAABjQuMDI2NQIAAAAGNC4wODA1AgAAAAQ0LjM0AgAAAAU0LjU1MwIAAAAFNC4xNjcCAAAABjQuMTc2NQIAAAAGNC4zOTE1AgAAAAU0LjYwMgIAAAAGNC41NjQ1AgAAAAU0LjAwNwIAAAAFMy44NDcCAAAABTMuOTA2AgAAAAYzLjg5MDUCAAAABTMuODI5AgAAAAUzLjY0OQIAAAAGMy43Mzc1AgAAAAYzLjc3MjUCAAAABTQuMDA4AgAAAAYzLjc1OTUCAAAABTMuNjM3AgAAAAYzLjg5MDUCAAAABjQuMDk0NQIAAAAGNC4wODk1AgAAAAU0LjIyNgIAAAAGMy44MTA1AgAAAAYzLjcyOTUCAAAABTMuMzc1AgAAAAYzLjQxMjUCAAAABjMuNTE4NQIAAAAGMy41NzM1AgAAAAQzLjcxAgAAAAU0LjI5NgIAAAAGNC40MDg1AgAAAAU0Ljc1MQIAAAAGNC40NTQ1AgAAAAY0LjMyNDUCAAAABjQuNDYzNQIAAAAFNC4yNzgCAAAABTQuMzY4AgAAAAU0LjA4OQIAAAAENC4zNgIAAAAGNC40ODI1AgAAAAU0LjI4OQIAAAAGNC42Nzc1AgAAAAU0LjQ2OAIAAAAGMy45OTU1AgAAAAY0LjA5MjUC</t>
  </si>
  <si>
    <t>AAAABTMuNTU2AgAAAAUzLjUxOQIAAAAGMy40MjA12vzZikQl3gghPpWLRCXeCE5DSVFSQU5HRVYuXlNQNTAwLTEwLklRX0NMT1NFUFJJQ0UuMTEvMTIvMjAyMC4xMS8xMi8yMDI1Li4uREVTQy5NLklRX0NMT1NFUFJJQ0UEAAAATsMoADwAAAACAAAAEDY3NC43MzY4NjE0ODk3NTQCAAAAEDY4Mi44MjIyNTAxNjc0MjMCAAAAEDY4Ni4zOTM2NTgyNDk2ODkCAAAAEDY2Ni45MDc0NTA3MTgyMjkCAAAAEDY0OC42ODEyMzU3MTE4MDUCAAAAEDYxOS4zNDAzMDU3NDY5NzgCAAAAEDYxNy40Njg3ODkxNTA3OTcCAAAADzcxNS43NTEyMTE3NzE2OAIAAAAQNjg5Ljg4MTA3NjAwODkwNgIAAAAQNjY3Ljk1MzgwNDI1MzAxMQIAAAAPNjU0Ljg0NjMxNzg0MzMyAgAAABA3MjQuMDU1OTYyNjg1NjkzAgAAABA2ODEuMjUyMDczODAzMjg4AgAAABA2NzYuNDczMTI3ODc1MTY2AgAAABA2OTUuODYxMzAxNzEzMTYyAgAAABA3MTIuNDE4MTA4MDU2NDA5AgAAABA2OTguMjMyMDcyMjYzNzExAgAAABA3MDguMDQ0NzAyNDc1ODIyAgAAABA3MTQuOTQ5NTM0NzQzNjE1AgAAABA3MjEuMjQyMjY3Nzg1MDgyAgAAABA2NTMuMTQ0NTEyNjAwNTU1AgAAABA2MzYuNzMwNjA2NjUwODc2AgAAABA2NDAuMDQ4MDUzNjk5NTA2AgAAABA2NDEuMjgzNTIzODc5MDgxAgAAABA2NTIuMDEzMDQ1MjQ0MDk1AgAAABA2OTQuMTkxMzYyMTc2Nzgy</t>
  </si>
  <si>
    <t>AgAAABA2NzcuNDkwNzYzMzUxNjM3AgAAABA2NjguOTgxODg5MzAxNTY5AgAAABA2MjMuNTU3MDUzMjUxMjYzAgAAABA1ODUuNjYyNDc3ODc0MjIyAgAAABA2NTUuMTk2MTQwMTQ1MTEyAgAAABA2MzQuOTAxMDA3NzYwNzUyAgAAABA2MzguMDEwOTE2NzQzMDg1AgAAABA2OTAuNTg5OTU0ODkwOTUxAgAAABA2NzIuMzQzNTg3NTEyODk4AgAAABA2OTQuMjk1MDAwMTAyOTQyAgAAABA2ODkuODMyNjY4NTIzMjU5AgAAABA1NTIuNTYxMTI3MTYzOTg4AgAAABA2MTEuNzk5MzA4MDQxODM1AgAAABA1OTguNzM1MjczNDE5MDczAgAAABA1NDYuMjQwMTgyNTE3NjI2AgAAABA2NTguMDA0NjM2NTE4MTE1AgAAABA1NzIuNDEwNjg4ODk3NTE0AgAAABA1ODEuOTI3Mjk3MjM2MTg3AgAAABA1MzQuOTQ1OTYzNzE4NzY4AgAAABA1MDIuOTI2ODI5MTgwMjc1AgAAABA0MjIuNzM2NDc4OTg5NTQzAgAAABA0MTAuNjk5MjYzOTIyNjI2AgAAABA0MzYuMTk0NDMwMDc4NzU3AgAAABAzOTUuODgwMDc3NjAzOTE4AgAAABAzNjIuMjU2NDE1OTQzNTczAgAAABAzNzIuOTg2Nzg0MzY2NTMzAgAAABA0MDcuMzY2NzE4MjgyMzg3AgAAABAzODkuODE2NTg3OTM5ODExAgAAABAzNzEuNjAwNjgyNDkzNjg5AgAAABAzNjkuODg2NjgzODc2MTY3AgAAABAzNjAuMTkwMDY2MTMzMzUyAgAAABAyOTYuNTE1MzMyMjE1NzE0AgAAABAyODYu</t>
  </si>
  <si>
    <t>MTQxNDA0NTQ5NDk3AgAAABAyNzQuNDE4MDk4Mzk2MTE32vzZikQl3gghPpWLRCXeCFBDSVFSQU5HRVYuSVFUNDYxNTY1MTYuSVFfQ0xPU0VQUklDRS4xMS8xMi8yMDIwLjExLzEyLzIwMjUuLi5ERVNDLk0uSVFfQ0xPU0VQUklDRQQAAACbuCgAPAAAAAIAAAAQMTMwODUuMDk3ODU1NjE0MQIAAAAQMTI3ODguNDYyOTA3OTMzNgIAAAAQMTIzNDIuMzI2NDYyNTAxOAIAAAAQMTIxMDEuMzkwNDg1Mzk1NQIAAAAQMTE4MzguNDU3OTQ2MDkyNgIAAAAQMTEyNjkuNTc5NDUxOTkyMwIAAAAQMTA2MDYuNDg1MDgyNzE2NQIAAAAQMTA2ODEuNjIwNTU3NzI2MgIAAAAQMTEzMjMuNzI4NjI4ODA3OAIAAAAQMTE0NzcuNTk3NTAyMjQwMwIAAAAQMTExNjkuMzQ2NjU3NzM3MgIAAAAPMTE0NDYuMTYzNTE0MzQ3AgAAAA8xMDgxNS44MDM2MDQwOTYCAAAAEDEwOTE3LjUyNzI5MTEzNDYCAAAAEDEwNjkyLjg3NzIzMTIwMjYCAAAAEDEwNDQ0LjAwMDI5MjcyMTECAAAAEDEwMzIxLjAwNTMxODAxODcCAAAAEDk5NjYuOTkyMDI3OTQzMTYCAAAAEDk1MDAuMzc5NDU3MDg5MDYCAAAAEDk5MDcuMzMyMDg2MTc0NTYCAAAAEDk2MDEuNzI4MTUzMjc0NDMCAAAAEDkxMTkuMzc2ODc0MjcwMzUCAAAADzg5NzEuMDcxNjg4NzU0NgIAAAAQODU4NC4xODE3MTk2NjMwNgIAAAAQNzg3MC40Nzg5MTY3MzY0NwIAAAAQODA0MS44NzM2NDI0</t>
  </si>
  <si>
    <t>Njg5OAIAAAAQODQ0Ny4yNTk5MjIwNDI3NQIAAAAQODU4OC42MzExNTA4MTA3MwIAAAAOODMyMy42OTU5MDQ4OTkCAAAAEDc4MTAuNzU0MTE3MTY1MDMCAAAAEDc3ODEuMjg5NTA1NDk5MzgCAAAAEDc2NjMuODkwNDg3MDc1NzQCAAAAEDczOTYuMDQyMTYyNzc2ODUCAAAAEDc1ODUuMDA5ODkwNjE0MjECAAAAEDcxMzguNzY1MTY5MzYwNDUCAAAAEDc1NzguNDgyMTc2NDE0NjgCAAAAEDcxODEuNzMyOTMwMDAwNjUCAAAAEDY2NDUuODY4MDc1NDA4NjECAAAAEDczMjMuMTcwMTMyODY5NDMCAAAAEDc2MzguNDgyMTQwNTI2MjQCAAAAEDY5OTUuNzMzOTI0ODQwODECAAAAEDc2MjguNTcyMjU0MjQ2NDYCAAAAEDc2MTguNjY3OTUyMzc0ODYCAAAAEDgzNDguNTczNzUwMzE0NzcCAAAADzgwNTIuODUwNzc0MjMyOQIAAAAQODMwNS4wNTI1NzEyNDM4NAIAAAAQODc2MC41OTMzOTU4NzMxOQIAAAAQODM4Ny43MTY1MDY1MTYwNgIAAAAPODQ0OS44MjQ5NDQ3ODQ5AgAAABA3ODk4LjYxMDg5MTY5NjQyAgAAABA4Mjg2LjY1NjcwMzk5Njg0AgAAABA4MDQ1LjQ0OTMxMDc3MjkzAgAAAA83ODYxLjA4MTA3ODc0NzcCAAAAEDc2ODQuMzAyNTQzOTg5OTQCAAAAEDc2MzQuNDE1NTc4MDU4NzYCAAAAEDcyNDkuNTY2MjI0MzMxMzYCAAAAEDY5NDguMDk4MDkzNTgxNTcCAAAAEDY3NjQuNTc4ODgxMzAyMzcCAAAAEDY4MzUu</t>
  </si>
  <si>
    <t>NzI1NDM4Njc1MDUCAAAADzY1ODUuMTYxMzM0OTczNNr82YpEJd4IIT6Vi0Ql3gg7Q0lRUkFOR0UuQ09QLklRX1BSSUNFREFURS4uMTEvMTIvMjAyNS4uLkRFU0MuTS5JUV9QUklDRURBVEUFAAAAAQAAAAgAAAASKEludmFsaWQgRW5kIERhdGUpuECRMj8l3gi4QJEyPyXeCEZDSVFSQU5HRVYuQ09QLklRX0NMT1NFUFJJQ0VfQURKLi4xMS8xMi8yMDI1Li4uREVTQy5NLklRX0NMT1NFUFJJQ0VfQURKBQAAAAEAAAAIAAAAEihJbnZhbGlkIEVuZCBEYXRlKbhAkTI/Jd4IuECRMj8l3ghGQ0lRUkFOR0VWLlhPTS5JUV9DTE9TRVBSSUNFX0FESi4uMTEvMTIvMjAyNS4uLkRFU0MuTS5JUV9DTE9TRVBSSUNFX0FESgUAAAABAAAACAAAABIoSW52YWxpZCBFbmQgRGF0ZSm4QJEyPyXeCLhAkTI/Jd4IRkNJUVJBTkdFVi5DVlguSVFfQ0xPU0VQUklDRV9BREouLjExLzEyLzIwMjUuLi5ERVNDLk0uSVFfQ0xPU0VQUklDRV9BREoFAAAAAQAAAAgAAAASKEludmFsaWQgRW5kIERhdGUpuECRMj8l3gi4QJEyPyXeCEZDSVFSQU5HRVYuRU9HLklRX0NMT1NFUFJJQ0VfQURKLi4xMS8xMi8yMDI1Li4uREVTQy5NLklRX0NMT1NFUFJJQ0VfQURKBQAAAAEAAAAIAAAAEihJbnZhbGlkIEVuZCBEYXRlKbhAkTI/Jd4IuECRMj8l3ghFQ0lRUkFOR0VWLkJQLklRX0NMT1NFUFJJQ0VfQURKLi4xMS8xMi8yMDI1Li4uREVTQy5NLklR</t>
  </si>
  <si>
    <t>X0NMT1NFUFJJQ0VfQURKBQAAAAEAAAAIAAAAEihJbnZhbGlkIEVuZCBEYXRlKbhAkTI/Jd4IuECRMj8l3ghGQ0lRUkFOR0VWLkRWTi5JUV9DTE9TRVBSSUNFX0FESi4uMTEvMTIvMjAyNS4uLkRFU0MuTS5JUV9DTE9TRVBSSUNFX0FESgUAAAABAAAACAAAABIoSW52YWxpZCBFbmQgRGF0ZSm4QJEyPyXeCLhAkTI/Jd4IPkNJUVJBTkdFVi5eQ0wuSVFfQ0xPU0VQUklDRS4uMTEvMTIvMjAyNS4uLkRFU0MuTS5JUV9DTE9TRVBSSUNFBQAAAAEAAAAIAAAAEihJbnZhbGlkIEVuZCBEYXRlKbhAkTI/Jd4IuECRMj8l3gg+Q0lRUkFOR0VWLl5IRy5JUV9DTE9TRVBSSUNFLi4xMS8xMi8yMDI1Li4uREVTQy5NLklRX0NMT1NFUFJJQ0UFAAAAAQAAAAgAAAASKEludmFsaWQgRW5kIERhdGUpuECRMj8l3gi4QJEyPyXeCERDSVFSQU5HRVYuXlNQNTAwLTEwLklRX0NMT1NFUFJJQ0UuLjExLzEyLzIwMjUuLi5ERVNDLk0uSVFfQ0xPU0VQUklDRQUAAAABAAAACAAAABIoSW52YWxpZCBFbmQgRGF0ZSm4QJEyPyXeCLhAkTI/Jd4IRkNJUVJBTkdFVi5JUVQ0NjE1NjUxNi5JUV9DTE9TRVBSSUNFLi4xMS8xMi8yMDI1Li4uREVTQy5NLklRX0NMT1NFUFJJQ0UFAAAAAQAAAAgAAAASKEludmFsaWQgRW5kIERhdGUpuECRMj8l3gi4QJEyPyXeCDRDSVEuLklRX1RPVEFMX1JFVl8xWVJfQU5OX0dST1dUSC4uNi8zMC8yMDI0Lkwu</t>
  </si>
  <si>
    <t>LlVTRC5IBQAAAAEAAAAIAAAAFChJbnZhbGlkIElkZW50aWZpZXIpuECRMj8l3gi4QJEyPyXeCDRDSVEuLklRX1RPVEFMX1JFVl8xWVJfQU5OX0dST1dUSC4uMy8zMS8yMDI0LkwuLlVTRC5IBQAAAAEAAAAIAAAAFChJbnZhbGlkIElkZW50aWZpZXIpuECRMj8l3gi4QJEyPyXeCDRDSVEuLklRX1RPVEFMX1JFVl8xWVJfQU5OX0dST1dUSC4uOS8zMC8yMDI0LkwuLlVTRC5IBQAAAAEAAAAIAAAAFChJbnZhbGlkIElkZW50aWZpZXIpuECRMj8l3gi4QJEyPyXeCDVDSVEuLklRX1RPVEFMX1JFVl8xWVJfQU5OX0dST1dUSC4uMTIvMzEvMjAyMy5MLi5VU0QuSAUAAAABAAAACAAAABQoSW52YWxpZCBJZGVudGlmaWVyKbhAkTI/Jd4IuECRMj8l3gg3Q0lRLkRWTi5JUV9UT1RBTF9SRVZfMVlSX0FOTl9HUk9XVEguLjYvMzAvMjAyNC5MLi5VU0QuSAEAAAAOEQQAAgAAAActOC4yMTk0AQgAAAAFAAAAATEBAAAACy0xOTE4MDI3MzEzAwAAAAMxNjACAAAABDQxOTQEAAAAATAHAAAACTYvMzAvMjAyNAgAAAAJNi8zMC8yMDI0CQAAAAEwuECRMj8l3gi4QJEyPyXeCDZDSVEuQlAuSVFfVE9UQUxfUkVWXzFZUl9BTk5fR1JPV1RILi42LzMwLzIwMjQuTC4uVVNELkgBAAAA4gQGAAIAAAAILTEyLjEzNDYBCAAAAAUAAAABMQEAAAALLTE5MTg2MTc2MzADAAAAAzE2MAIAAAAENDE5NAQAAAABMAcAAAAJNi8zMC8yMDI0CAAA</t>
  </si>
  <si>
    <t>AAk2LzMwLzIwMjQJAAAAATC4QJEyPyXeCLhAkTI/Jd4IN0NJUS5FT0cuSVFfVE9UQUxfUkVWXzFZUl9BTk5fR1JPV1RILi42LzMwLzIwMjQuTC4uVVNELkgBAAAAXB0EAAIAAAAHLTQuNDQwMQEIAAAABQAAAAExAQAAAAstMTkzMjcxMTYzNAMAAAADMTYwAgAAAAQ0MTk0BAAAAAEwBwAAAAk2LzMwLzIwMjQIAAAACTYvMzAvMjAyNAkAAAABMLhAkTI/Jd4IuECRMj8l3gg3Q0lRLkNWWC5JUV9UT1RBTF9SRVZfMVlSX0FOTl9HUk9XVEguLjYvMzAvMjAyNC5MLi5VU0QuSAEAAADKgAEAAgAAAAYtOS4wODMBCAAAAAUAAAABMQEAAAALLTE5MTgwOTQ2MzQDAAAAAzE2MAIAAAAENDE5NAQAAAABMAcAAAAJNi8zMC8yMDI0CAAAAAk2LzMwLzIwMjQJAAAAATC4QJEyPyXeCLhAkTI/Jd4IN0NJUS5YT00uSVFfVE9UQUxfUkVWXzFZUl9BTk5fR1JPV1RILi42LzMwLzIwMjQuTC4uVVNELkgBAAAAQjMGAAIAAAAGLTYuMzAyAQgAAAAFAAAAATEBAAAACy0xOTMzNDQzMzY0AwAAAAMxNjACAAAABDQxOTQEAAAAATAHAAAACTYvMzAvMjAyNAgAAAAJNi8zMC8yMDI0CQAAAAEwuECRMj8l3gi4QJEyPyXeCC9DSVEuQlAuSVFfTklfMVlSX0FOTl9HUk9XVEguLjYvMzAvMjAyNC5MLi5VU0QuSAEAAADiBAYAAgAAAAgtNjAuNTIwMgEIAAAABQAAAAExAQAAAAstMTkxODYxNzYzMAMAAAADMTYwAgAAAAQ0MTk5BAAAAAEwBwAA</t>
  </si>
  <si>
    <t>AAk2LzMwLzIwMjQIAAAACTYvMzAvMjAyNAkAAAABMLhAkTI/Jd4IuECRMj8l3ggwQ0lRLkVPRy5JUV9OSV8xWVJfQU5OX0dST1dUSC4uNi8zMC8yMDI0LkwuLlVTRC5IAQAAAFwdBAACAAAACC0xMy44OTY5AQgAAAAFAAAAATEBAAAACy0xOTMyNzExNjM0AwAAAAMxNjACAAAABDQxOTkEAAAAATAHAAAACTYvMzAvMjAyNAgAAAAJNi8zMC8yMDI0CQAAAAEwuECRMj8l3gi4QJEyPyXeCDBDSVEuQ1ZYLklRX05JXzFZUl9BTk5fR1JPV1RILi42LzMwLzIwMjQuTC4uVVNELkgBAAAAyoABAAIAAAAILTM3Ljk0NzUBCAAAAAUAAAABMQEAAAALLTE5MTgwOTQ2MzQDAAAAAzE2MAIAAAAENDE5OQQAAAABMAcAAAAJNi8zMC8yMDI0CAAAAAk2LzMwLzIwMjQJAAAAATC4QJEyPyXeCLhAkTI/Jd4IMENJUS5YT00uSVFfTklfMVlSX0FOTl9HUk9XVEguLjYvMzAvMjAyNC5MLi5VU0QuSAEAAABCMwYAAgAAAAgtMzMuOTUyMQEIAAAABQAAAAExAQAAAAstMTkzMzQ0MzM2NAMAAAADMTYwAgAAAAQ0MTk5BAAAAAEwBwAAAAk2LzMwLzIwMjQIAAAACTYvMzAvMjAyNAkAAAABMLhAkTI/Jd4IuECRMj8l3ggwQ0lRLkNPUC5JUV9OSV8xWVJfQU5OX0dST1dUSC4uNi8zMC8yMDI0LkwuLlVTRC5IAQAAAE+GBAACAAAABi0xNy4zNQEIAAAABQAAAAExAQAAAAstMTkzMjg1ODM0OQMAAAADMTYwAgAAAAQ0MTk5BAAAAAEwBwAAAAk2</t>
  </si>
  <si>
    <t>LzMwLzIwMjQIAAAACTYvMzAvMjAyNAkAAAABMLhAkTI/Jd4IuECRMj8l3ggwQ0lRLkRWTi5JUV9OSV8xWVJfQU5OX0dST1dUSC4uNi8zMC8yMDI0LkwuLlVTRC5IAQAAAA4RBAACAAAACC0yNi43MjExAQgAAAAFAAAAATEBAAAACy0xOTE4MDI3MzEzAwAAAAMxNjACAAAABDQxOTkEAAAAATAHAAAACTYvMzAvMjAyNAgAAAAJNi8zMC8yMDI0CQAAAAEwuECRMj8l3gi4QJEyPyXeCDdDSVEuRFZOLklRX1RPVEFMX1JFVl8xWVJfQU5OX0dST1dUSC4uMy8zMS8yMDI0LkwuLlVTRC5IAQAAAA4RBAACAAAACC0yMS4zNDA3AQgAAAAFAAAAATEBAAAACy0xOTMyODgyNTg5AwAAAAMxNjACAAAABDQxOTQEAAAAATAHAAAACTMvMzEvMjAyNAgAAAAJMy8zMS8yMDI0CQAAAAEwuECRMj8l3gi4QJEyPyXeCDZDSVEuQlAuSVFfVE9UQUxfUkVWXzFZUl9BTk5fR1JPV1RILi4zLzMxLzIwMjQuTC4uVVNELkgBAAAA4gQGAAIAAAAILTE4LjI2NzkBCAAAAAUAAAABMQEAAAALLTE5NDc5MDgwNjEDAAAAAzE2MAIAAAAENDE5NAQAAAABMAcAAAAJMy8zMS8yMDI0CAAAAAkzLzMxLzIwMjQJAAAAATC4QJEyPyXeCLhAkTI/Jd4IN0NJUS5FT0cuSVFfVE9UQUxfUkVWXzFZUl9BTk5fR1JPV1RILi4zLzMxLzIwMjQuTC4uVVNELkgBAAAAXB0EAAIAAAAILTE3LjIyNDIBCAAAAAUAAAABMQEAAAALLTE5NDY5ODY0NjADAAAAAzE2MAIA</t>
  </si>
  <si>
    <t>AAAENDE5NAQAAAABMAcAAAAJMy8zMS8yMDI0CAAAAAkzLzMxLzIwMjQJAAAAATC4QJEyPyXeCLhAkTI/Jd4IN0NJUS5DVlguSVFfVE9UQUxfUkVWXzFZUl9BTk5fR1JPV1RILi4zLzMxLzIwMjQuTC4uVVNELkgBAAAAyoABAAIAAAAILTE3LjM2MDUBCAAAAAUAAAABMQEAAAALLTE5MzI1OTA0NTcDAAAAAzE2MAIAAAAENDE5NAQAAAABMAcAAAAJMy8zMS8yMDI0CAAAAAkzLzMxLzIwMjQJAAAAATC4QJEyPyXeCLhAkTI/Jd4IN0NJUS5YT00uSVFfVE9UQUxfUkVWXzFZUl9BTk5fR1JPV1RILi4zLzMxLzIwMjQuTC4uVVNELkgBAAAAQjMGAAIAAAAILTE2LjIzMzIBCAAAAAUAAAABMQEAAAALLTE5NDYxNTc5MjIDAAAAAzE2MAIAAAAENDE5NAQAAAABMAcAAAAJMy8zMS8yMDI0CAAAAAkzLzMxLzIwMjQJAAAAATC4QJEyPyXeCLhAkTI/Jd4IMENJUS5FT0cuSVFfTklfMVlSX0FOTl9HUk9XVEguLjMvMzEvMjAyNC5MLi5VU0QuSAEAAABcHQQAAgAAAAgtMjEuNjM1NQEIAAAABQAAAAExAQAAAAstMTk0Njk4NjQ2MAMAAAADMTYwAgAAAAQ0MTk5BAAAAAEwBwAAAAkzLzMxLzIwMjQIAAAACTMvMzEvMjAyNAkAAAABMLhAkTI/Jd4IuECRMj8l3ggwQ0lRLkNWWC5JUV9OSV8xWVJfQU5OX0dST1dUSC4uMy8zMS8yMDI0LkwuLlVTRC5IAQAAAMqAAQACAAAACC00My4yNzU2AQgAAAAFAAAAATEBAAAACy0xOTMyNTkw</t>
  </si>
  <si>
    <t>NDU3AwAAAAMxNjACAAAABDQxOTkEAAAAATAHAAAACTMvMzEvMjAyNAgAAAAJMy8zMS8yMDI0CQAAAAEwuECRMj8l3gi4QJEyPyXeCDBDSVEuWE9NLklRX05JXzFZUl9BTk5fR1JPV1RILi4zLzMxLzIwMjQuTC4uVVNELkgBAAAAQjMGAAIAAAAHLTQ2LjgzMQEIAAAABQAAAAExAQAAAAstMTk0NjE1NzkyMgMAAAADMTYwAgAAAAQ0MTk5BAAAAAEwBwAAAAkzLzMxLzIwMjQIAAAACTMvMzEvMjAyNAkAAAABMLhAkTI/Jd4IuECRMj8l3ggwQ0lRLkNPUC5JUV9OSV8xWVJfQU5OX0dST1dUSC4uMy8zMS8yMDI0LkwuLlVTRC5IAQAAAE+GBAACAAAACC0zMy4xNjA4AQgAAAAFAAAAATEBAAAACy0xOTQ0OTQ2MjA2AwAAAAMxNjACAAAABDQxOTkEAAAAATAHAAAACTMvMzEvMjAyNAgAAAAJMy8zMS8yMDI0CQAAAAEwuECRMj8l3gi4QJEyPyXeCDBDSVEuRFZOLklRX05JXzFZUl9BTk5fR1JPV1RILi4zLzMxLzIwMjQuTC4uVVNELkgBAAAADhEEAAIAAAAILTQ0LjM5NDcBCAAAAAUAAAABMQEAAAALLTE5MzI4ODI1ODkDAAAAAzE2MAIAAAAENDE5OQQAAAABMAcAAAAJMy8zMS8yMDI0CAAAAAkzLzMxLzIwMjQJAAAAATC4QJEyPyXeCLhAkTI/Jd4IL0NJUS5CUC5JUV9OSV8xWVJfQU5OX0dST1dUSC4uMy8zMS8yMDI0LkwuLlVTRC5IAQAAAOIEBgACAAAACC02NC40NDk2AQgAAAAFAAAAATEBAAAACy0xOTQ3OTA4MDYx</t>
  </si>
  <si>
    <t>AwAAAAMxNjACAAAABDQxOTkEAAAAATAHAAAACTMvMzEvMjAyNAgAAAAJMy8zMS8yMDI0CQAAAAEwuECRMj8l3gi4QJEyPyXeCDdDSVEuRFZOLklRX1RPVEFMX1JFVl8xWVJfQU5OX0dST1dUSC4uMy8zMS8yMDIzLkwuLlVTRC5IAQAAAA4RBAACAAAABzIzLjU1NzYBCAAAAAUAAAABMQEAAAALLTE5ODQyMjE3NzUDAAAAAzE2MAIAAAAENDE5NAQAAAABMAcAAAAJMy8zMS8yMDIzCAAAAAkzLzMxLzIwMjMJAAAAATC4QJEyPyXeCLhAkTI/Jd4INkNJUS5CUC5JUV9UT1RBTF9SRVZfMVlSX0FOTl9HUk9XVEguLjMvMzEvMjAyMy5MLi5VU0QuSAEAAADiBAYAAgAAAAc0My42NjQxAQgAAAAFAAAAATEBAAAACy0xOTk2MzY3NjU3AwAAAAMxNjACAAAABDQxOTQEAAAAATAHAAAACTMvMzEvMjAyMwgAAAAJMy8zMS8yMDIzCQAAAAEwuECRMj8l3gi4QJEyPyXeCDdDSVEuRU9HLklRX1RPVEFMX1JFVl8xWVJfQU5OX0dST1dUSC4uMy8zMS8yMDIzLkwuLlVTRC5IAQAAAFwdBAACAAAABzI2LjQyNzQBCAAAAAUAAAABMQEAAAALLTE5OTcxNjczNzYDAAAAAzE2MAIAAAAENDE5NAQAAAABMAcAAAAJMy8zMS8yMDIzCAAAAAkzLzMxLzIwMjMJAAAAATC4QJEyPyXeCLhAkTI/Jd4IN0NJUS5DVlguSVFfVE9UQUxfUkVWXzFZUl9BTk5fR1JPV1RILi4zLzMxLzIwMjMuTC4uVVNELkgBAAAAyoABAAIAAAAHMzIuNzAxOQEIAAAA</t>
  </si>
  <si>
    <t>BQAAAAExAQAAAAstMTk4NDU3Mzc4MgMAAAADMTYwAgAAAAQ0MTk0BAAAAAEwBwAAAAkzLzMxLzIwMjMIAAAACTMvMzEvMjAyMwkAAAABMLhAkTI/Jd4IuECRMj8l3gg3Q0lRLlhPTS5JUV9UT1RBTF9SRVZfMVlSX0FOTl9HUk9XVEguLjMvMzEvMjAyMy5MLi5VU0QuSAEAAABCMwYAAgAAAAcyOC40OTc4AQgAAAAFAAAAATEBAAAACy0xOTk4MDU1OTgwAwAAAAMxNjACAAAABDQxOTQEAAAAATAHAAAACTMvMzEvMjAyMwgAAAAJMy8zMS8yMDIzCQAAAAEwuECRMj8l3gi4QJEyPyXeCDBDSVEuQ1ZYLklRX05JXzFZUl9BTk5fR1JPV1RILi4zLzMxLzIwMjMuTC4uVVNELkgBAAAAyoABAAIAAAAGNzQuNDc3AQgAAAAFAAAAATEBAAAACy0xOTg0NTczNzgyAwAAAAMxNjACAAAABDQxOTkEAAAAATAHAAAACTMvMzEvMjAyMwgAAAAJMy8zMS8yMDIzCQAAAAEwuECRMj8l3gi4QJEyPyXeCDBDSVEuWE9NLklRX05JXzFZUl9BTk5fR1JPV1RILi4zLzMxLzIwMjMuTC4uVVNELkgBAAAAQjMGAAIAAAAIMTM5LjIwMTIBCAAAAAUAAAABMQEAAAALLTE5OTgwNTU5ODADAAAAAzE2MAIAAAAENDE5OQQAAAABMAcAAAAJMy8zMS8yMDIzCAAAAAkzLzMxLzIwMjMJAAAAATC4QJEyPyXeCLhAkTI/Jd4IMENJUS5DT1AuSVFfTklfMVlSX0FOTl9HUk9XVEguLjMvMzEvMjAyMy5MLi5VU0QuSAEAAABPhgQAAgAAAAcyMy4yMTg3AQgA</t>
  </si>
  <si>
    <t>AAAFAAAAATEBAAAACy0xOTg1NDMyODUzAwAAAAMxNjACAAAABDQxOTkEAAAAATAHAAAACTMvMzEvMjAyMwgAAAAJMy8zMS8yMDIzCQAAAAEwuECRMj8l3gi4QJEyPyXeCDBDSVEuRFZOLklRX05JXzFZUl9BTk5fR1JPV1RILi4zLzMxLzIwMjMuTC4uVVNELkgBAAAADhEEAAIAAAAHNjcuNzYyNgEIAAAABQAAAAExAQAAAAstMTk4NDIyMTc3NQMAAAADMTYwAgAAAAQ0MTk5BAAAAAEwBwAAAAkzLzMxLzIwMjMIAAAACTMvMzEvMjAyMwkAAAABMLhAkTI/Jd4IuECRMj8l3ggvQ0lRLkJQLklRX05JXzFZUl9BTk5fR1JPV1RILi4zLzMxLzIwMjMuTC4uVVNELkgBAAAA4gQGAAMAAAACTk0BCAAAAAUAAAABMQEAAAALLTE5OTYzNjc2NTcDAAAAAzE2MAIAAAAENDE5OQQAAAABMAcAAAAJMy8zMS8yMDIzCAAAAAkzLzMxLzIwMjMJAAAAATC4QJEyPyXeCLhAkTI/Jd4IMENJUS5FT0cuSVFfTklfMVlSX0FOTl9HUk9XVEguLjMvMzEvMjAyMy5MLi5VU0QuSAEAAABcHQQAAgAAAAgxMTQuNTc2MQEIAAAABQAAAAExAQAAAAstMTk5NzE2NzM3NgMAAAADMTYwAgAAAAQ0MTk5BAAAAAEwBwAAAAkzLzMxLzIwMjMIAAAACTMvMzEvMjAyMwkAAAABMLhAkTI/Jd4IuECRMj8l3gg3Q0lRLkRWTi5JUV9UT1RBTF9SRVZfMVlSX0FOTl9HUk9XVEguLjkvMzAvMjAyMy5MLi5VU0QuSAEAAAAOEQQAAgAAAAgtMjAuNTIxNwEIAAAA</t>
  </si>
  <si>
    <t>BQAAAAExAQAAAAstMTk3MDM5ODcxOQMAAAADMTYwAgAAAAQ0MTk0BAAAAAEwBwAAAAk5LzMwLzIwMjMIAAAACTkvMzAvMjAyMwkAAAABMLhAkTI/Jd4IuECRMj8l3gg2Q0lRLkJQLklRX1RPVEFMX1JFVl8xWVJfQU5OX0dST1dUSC4uOS8zMC8yMDIzLkwuLlVTRC5IAQAAAOIEBgACAAAABjIuNDk5NgEIAAAABQAAAAExAQAAAAstMTk3MTkyNjE2NwMAAAADMTYwAgAAAAQ0MTk0BAAAAAEwBwAAAAk5LzMwLzIwMjMIAAAACTkvMzAvMjAyMwkAAAABMLhAkTI/Jd4IuECRMj8l3gg3Q0lRLkVPRy5JUV9UT1RBTF9SRVZfMVlSX0FOTl9HUk9XVEguLjkvMzAvMjAyMy5MLi5VU0QuSAEAAABcHQQAAgAAAAgtMTguMjc4NgEIAAAABQAAAAExAQAAAAstMTk3MDIzMzM4MQMAAAADMTYwAgAAAAQ0MTk0BAAAAAEwBwAAAAk5LzMwLzIwMjMIAAAACTkvMzAvMjAyMwkAAAABMLhAkTI/Jd4IuECRMj8l3gg3Q0lRLkNWWC5JUV9UT1RBTF9SRVZfMVlSX0FOTl9HUk9XVEguLjkvMzAvMjAyMy5MLi5VU0QuSAEAAADKgAEAAgAAAActMTAuODE2AQgAAAAFAAAAATEBAAAACy0xOTcwMTE2MjM2AwAAAAMxNjACAAAABDQxOTQEAAAAATAHAAAACTkvMzAvMjAyMwgAAAAJOS8zMC8yMDIzCQAAAAEwuECRMj8l3gi4QJEyPyXeCDdDSVEuWE9NLklRX1RPVEFMX1JFVl8xWVJfQU5OX0dST1dUSC4uOS8zMC8yMDIzLkwuLlVTRC5IAQAA</t>
  </si>
  <si>
    <t>AEIzBgACAAAACC0xMS4xNDA2AQgAAAAFAAAAATEBAAAACy0xOTcwNjQxNjQxAwAAAAMxNjACAAAABDQxOTQEAAAAATAHAAAACTkvMzAvMjAyMwgAAAAJOS8zMC8yMDIzCQAAAAEwuECRMj8l3gi4QJEyPyXeCDBDSVEuQ1ZYLklRX05JXzFZUl9BTk5fR1JPV1RILi45LzMwLzIwMjMuTC4uVVNELkgBAAAAyoABAAIAAAAILTI1LjQ3NDkBCAAAAAUAAAABMQEAAAALLTE5NzAxMTYyMzYDAAAAAzE2MAIAAAAENDE5OQQAAAABMAcAAAAJOS8zMC8yMDIzCAAAAAk5LzMwLzIwMjMJAAAAATC4QJEyPyXeCLhAkTI/Jd4IMENJUS5YT00uSVFfTklfMVlSX0FOTl9HUk9XVEguLjkvMzAvMjAyMy5MLi5VU0QuSAEAAABCMwYAAgAAAAgtMjAuNjkwNAEIAAAABQAAAAExAQAAAAstMTk3MDY0MTY0MQMAAAADMTYwAgAAAAQ0MTk5BAAAAAEwBwAAAAk5LzMwLzIwMjMIAAAACTkvMzAvMjAyMwkAAAABMLhAkTI/Jd4IuECRMj8l3ggwQ0lRLkNPUC5JUV9OSV8xWVJfQU5OX0dST1dUSC4uOS8zMC8yMDIzLkwuLlVTRC5IAQAAAE+GBAACAAAACC0zNy45ODMyAQgAAAAFAAAAATEBAAAACy0xOTcxMDQ2NzAzAwAAAAMxNjACAAAABDQxOTkEAAAAATAHAAAACTkvMzAvMjAyMwgAAAAJOS8zMC8yMDIzCQAAAAEwuECRMj8l3gi4QJEyPyXeCDBDSVEuRFZOLklRX05JXzFZUl9BTk5fR1JPV1RILi45LzMwLzIwMjMuTC4uVVNELkgBAAAA</t>
  </si>
  <si>
    <t>DhEEAAIAAAAILTM5LjkzNjgBCAAAAAUAAAABMQEAAAALLTE5NzAzOTg3MTkDAAAAAzE2MAIAAAAENDE5OQQAAAABMAcAAAAJOS8zMC8yMDIzCAAAAAk5LzMwLzIwMjMJAAAAATC4QJEyPyXeCLhAkTI/Jd4IL0NJUS5CUC5JUV9OSV8xWVJfQU5OX0dST1dUSC4uOS8zMC8yMDIzLkwuLlVTRC5IAQAAAOIEBgADAAAAAk5NAQgAAAAFAAAAATEBAAAACy0xOTcxOTI2MTY3AwAAAAMxNjACAAAABDQxOTkEAAAAATAHAAAACTkvMzAvMjAyMwgAAAAJOS8zMC8yMDIzCQAAAAEwuECRMj8l3gi4QJEyPyXeCDBDSVEuRU9HLklRX05JXzFZUl9BTk5fR1JPV1RILi45LzMwLzIwMjMuTC4uVVNELkgBAAAAXB0EAAIAAAAGNS41NzExAQgAAAAFAAAAATEBAAAACy0xOTcwMjMzMzgxAwAAAAMxNjACAAAABDQxOTkEAAAAATAHAAAACTkvMzAvMjAyMwgAAAAJOS8zMC8yMDIzCQAAAAEwuECRMj8l3gi4QJEyPyXeCDdDSVEuRFZOLklRX1RPVEFMX1JFVl8xWVJfQU5OX0dST1dUSC4uOS8zMC8yMDIyLkwuLlVTRC5IAQAAAA4RBAACAAAABzgwLjM5OTUBCAAAAAUAAAABMQEAAAALLTIwMjA0NTgxMjQDAAAAAzE2MAIAAAAENDE5NAQAAAABMAcAAAAJOS8zMC8yMDIyCAAAAAk5LzMwLzIwMjIJAAAAATC4QJEyPyXeCLhAkTI/Jd4INkNJUS5CUC5JUV9UT1RBTF9SRVZfMVlSX0FOTl9HUk9XVEguLjkvMzAvMjAyMi5MLi5VU0QuSAEA</t>
  </si>
  <si>
    <t>AADiBAYAAgAAAAc2NC45ODIyAQgAAAAFAAAAATEBAAAACy0yMDIyMzE3MzUxAwAAAAMxNjACAAAABDQxOTQEAAAAATAHAAAACTkvMzAvMjAyMggAAAAJOS8zMC8yMDIyCQAAAAEwuECRMj8l3gi4QJEyPyXeCDdDSVEuRU9HLklRX1RPVEFMX1JFVl8xWVJfQU5OX0dST1dUSC4uOS8zMC8yMDIyLkwuLlVTRC5IAQAAAFwdBAACAAAABzczLjQzMDQBCAAAAAUAAAABMQEAAAALLTIwMjEzNzUwMzEDAAAAAzE2MAIAAAAENDE5NAQAAAABMAcAAAAJOS8zMC8yMDIyCAAAAAk5LzMwLzIwMjIJAAAAATC4QJEyPyXeCLhAkTI/Jd4IN0NJUS5DVlguSVFfVE9UQUxfUkVWXzFZUl9BTk5fR1JPV1RILi45LzMwLzIwMjIuTC4uVVNELkgBAAAAyoABAAIAAAAHNjkuNjcxMgEIAAAABQAAAAExAQAAAAstMjAyMTQwOTAwOAMAAAADMTYwAgAAAAQ0MTk0BAAAAAEwBwAAAAk5LzMwLzIwMjIIAAAACTkvMzAvMjAyMgkAAAABMLhAkTI/Jd4IuECRMj8l3gg3Q0lRLlhPTS5JUV9UT1RBTF9SRVZfMVlSX0FOTl9HUk9XVEguLjkvMzAvMjAyMi5MLi5VU0QuSAEAAABCMwYAAgAAAAc2MS4wNzI4AQgAAAAFAAAAATEBAAAACy0yMDIxODY3OTA4AwAAAAMxNjACAAAABDQxOTQEAAAAATAHAAAACTkvMzAvMjAyMggAAAAJOS8zMC8yMDIyCQAAAAEwuECRMj8l3gi4QJEyPyXeCDdDSVEuRFZOLklRX1RPVEFMX1JFVl8xWVJfQU5OX0dST1dU</t>
  </si>
  <si>
    <t>SC4uMy8zMS8yMDIyLkwuLlVTRC5IAQAAAA4RBAACAAAACDE2Ny40MjU0AQgAAAAFAAAAATEBAAAACy0yMDM1ODcxMzU4AwAAAAMxNjACAAAABDQxOTQEAAAAATAHAAAACTMvMzEvMjAyMggAAAAJMy8zMS8yMDIyCQAAAAEwuECRMj8l3gi4QJEyPyXeCDZDSVEuQlAuSVFfVE9UQUxfUkVWXzFZUl9BTk5fR1JPV1RILi4zLzMxLzIwMjIuTC4uVVNELkgBAAAA4gQGAAIAAAAHNTYuODMwNQEIAAAABQAAAAExAQAAAAstMjA0ODE1MTIyMAMAAAADMTYwAgAAAAQ0MTk0BAAAAAEwBwAAAAkzLzMxLzIwMjIIAAAACTMvMzEvMjAyMgkAAAABMLhAkTI/Jd4IuECRMj8l3gg3Q0lRLkVPRy5JUV9UT1RBTF9SRVZfMVlSX0FOTl9HUk9XVEguLjMvMzEvMjAyMi5MLi5VU0QuSAEAAABcHQQAAgAAAAgxMTQuMDY5NAEIAAAABQAAAAExAQAAAAstMjA0NzQ3MzYwMAMAAAADMTYwAgAAAAQ0MTk0BAAAAAEwBwAAAAkzLzMxLzIwMjIIAAAACTMvMzEvMjAyMgkAAAABMLhAkTI/Jd4IuECRMj8l3gg3Q0lRLkNWWC5JUV9UT1RBTF9SRVZfMVlSX0FOTl9HUk9XVEguLjMvMzEvMjAyMi5MLi5VU0QuSAEAAADKgAEAAgAAAAc4NC4xOTI3AQgAAAAFAAAAATEBAAAACy0yMDM1NzA2NzY0AwAAAAMxNjACAAAABDQxOTQEAAAAATAHAAAACTMvMzEvMjAyMggAAAAJMy8zMS8yMDIyCQAAAAEwuECRMj8l3gi4QJEyPyXeCDdDSVEuWE9NLklR</t>
  </si>
  <si>
    <t>X1RPVEFMX1JFVl8xWVJfQU5OX0dST1dUSC4uMy8zMS8yMDIyLkwuLlVTRC5IAQAAAEIzBgACAAAABjY5Ljg1OAEIAAAABQAAAAExAQAAAAstMjA0Nzg5MDU1NwMAAAADMTYwAgAAAAQ0MTk0BAAAAAEwBwAAAAkzLzMxLzIwMjIIAAAACTMvMzEvMjAyMgkAAAABMLhAkTI/Jd4IuECRMj8l3ggwQ0lRLkNWWC5JUV9OSV8xWVJfQU5OX0dST1dUSC4uMy8zMS8yMDIyLkwuLlVTRC5IAQAAAMqAAQADAAAAAk5NAQgAAAAFAAAAATEBAAAACy0yMDM1NzA2NzY0AwAAAAMxNjACAAAABDQxOTkEAAAAATAHAAAACTMvMzEvMjAyMggAAAAJMy8zMS8yMDIyCQAAAAEwuECRMj8l3gi4QJEyPyXeCDBDSVEuWE9NLklRX05JXzFZUl9BTk5fR1JPV1RILi4zLzMxLzIwMjIuTC4uVVNELkgBAAAAQjMGAAMAAAACTk0BCAAAAAUAAAABMQEAAAALLTIwNDc4OTA1NTcDAAAAAzE2MAIAAAAENDE5OQQAAAABMAcAAAAJMy8zMS8yMDIyCAAAAAkzLzMxLzIwMjIJAAAAATC4QJEyPyXeCLhAkTI/Jd4IMENJUS5DT1AuSVFfTklfMVlSX0FOTl9HUk9XVEguLjMvMzEvMjAyMi5MLi5VU0QuSAEAAABPhgQAAgAAAAU2NDE4MAEIAAAABQAAAAExAQAAAAstMjA0NzI1MDY2MwMAAAADMTYwAgAAAAQ0MTk5BAAAAAEwBwAAAAkzLzMxLzIwMjIIAAAACTMvMzEvMjAyMgkAAAABMLhAkTI/Jd4IuECRMj8l3ggwQ0lRLkRWTi5JUV9OSV8xWVJfQU5O</t>
  </si>
  <si>
    <t>X0dST1dUSC4uMy8zMS8yMDIyLkwuLlVTRC5IAQAAAA4RBAADAAAAAk5NAQgAAAAFAAAAATEBAAAACy0yMDM1ODcxMzU4AwAAAAMxNjACAAAABDQxOTkEAAAAATAHAAAACTMvMzEvMjAyMggAAAAJMy8zMS8yMDIyCQAAAAEwuECRMj8l3gi4QJEyPyXeCC9DSVEuQlAuSVFfTklfMVlSX0FOTl9HUk9XVEguLjMvMzEvMjAyMi5MLi5VU0QuSAEAAADiBAYAAwAAAAJOTQEIAAAABQAAAAExAQAAAAstMjA0ODE1MTIyMAMAAAADMTYwAgAAAAQ0MTk5BAAAAAEwBwAAAAkzLzMxLzIwMjIIAAAACTMvMzEvMjAyMgkAAAABMLhAkTI/Jd4IuECRMj8l3ggwQ0lRLkVPRy5JUV9OSV8xWVJfQU5OX0dST1dUSC4uMy8zMS8yMDIyLkwuLlVTRC5IAQAAAFwdBAACAAAACTY5NTkuNjc3NAEIAAAABQAAAAExAQAAAAstMjA0NzQ3MzYwMAMAAAADMTYwAgAAAAQ0MTk5BAAAAAEwBwAAAAkzLzMxLzIwMjIIAAAACTMvMzEvMjAyMgkAAAABMLhAkTI/Jd4IuECRMj8l3gg3Q0lRLlhPTS5JUV9UT1RBTF9SRVZfMVlSX0FOTl9HUk9XVEguLjkvMzAvMjAyNC5MLi5VU0QuSAEAAABCMwYAAgAAAActMS40Mjg1AQgAAAAFAAAAATEBAAAACy0xOTE4NjU1MDA5AwAAAAMxNjACAAAABDQxOTQEAAAAATAHAAAACTkvMzAvMjAyNAgAAAAJOS8zMC8yMDI0CQAAAAEwuECRMj8l3gi4QJEyPyXeCDdDSVEuRFZOLklRX1RPVEFMX1JFVl8xWVJfQU5O</t>
  </si>
  <si>
    <t>X0dST1dUSC4uOS8zMC8yMDI0LkwuLlVTRC5IAQAAAA4RBAACAAAABy0yLjY4NTkBCAAAAAUAAAABMQEAAAALLTE5MTgwMjc0NTUDAAAAAzE2MAIAAAAENDE5NAQAAAABMAcAAAAJOS8zMC8yMDI0CAAAAAk5LzMwLzIwMjQJAAAAATC4QJEyPyXeCLhAkTI/Jd4INkNJUS5CUC5JUV9UT1RBTF9SRVZfMVlSX0FOTl9HUk9XVEguLjkvMzAvMjAyNC5MLi5VU0QuSAEAAADiBAYAAgAAAActMTQuMzM5AQgAAAAFAAAAATEBAAAACy0xOTE4NjQ2NzE0AwAAAAMxNjACAAAABDQxOTQEAAAAATAHAAAACTkvMzAvMjAyNAgAAAAJOS8zMC8yMDI0CQAAAAEwuECRMj8l3gi4QJEyPyXeCDdDSVEuRU9HLklRX1RPVEFMX1JFVl8xWVJfQU5OX0dST1dUSC4uOS8zMC8yMDI0LkwuLlVTRC5IAQAAAFwdBAACAAAABjAuNTc3NAEIAAAABQAAAAExAQAAAAstMTkxODE2OTMzMQMAAAADMTYwAgAAAAQ0MTk0BAAAAAEwBwAAAAk5LzMwLzIwMjQIAAAACTkvMzAvMjAyNAkAAAABMLhAkTI/Jd4IuECRMj8l3gg3Q0lRLkNWWC5JUV9UT1RBTF9SRVZfMVlSX0FOTl9HUk9XVEguLjkvMzAvMjAyNC5MLi5VU0QuSAEAAADKgAEAAgAAAActNS42MDIyAQgAAAAFAAAAATEBAAAACy0xOTE4MDk2MzYzAwAAAAMxNjACAAAABDQxOTQEAAAAATAHAAAACTkvMzAvMjAyNAgAAAAJOS8zMC8yMDI0CQAAAAEwuECRMj8l3gi4QJEyPyXeCDBDSVEuRFZO</t>
  </si>
  <si>
    <t>LklRX05JXzFZUl9BTk5fR1JPV1RILi45LzMwLzIwMjQuTC4uVVNELkgBAAAADhEEAAIAAAAILTEwLjMyNjcBCAAAAAUAAAABMQEAAAALLTE5MTgwMjc0NTUDAAAAAzE2MAIAAAAENDE5OQQAAAABMAcAAAAJOS8zMC8yMDI0CAAAAAk5LzMwLzIwMjQJAAAAATC4QJEyPyXeCLhAkTI/Jd4IL0NJUS5CUC5JUV9OSV8xWVJfQU5OX0dST1dUSC4uOS8zMC8yMDI0LkwuLlVTRC5IAQAAAOIEBgACAAAACC04OS40Mzk1AQgAAAAFAAAAATEBAAAACy0xOTE4NjQ2NzE0AwAAAAMxNjACAAAABDQxOTkEAAAAATAHAAAACTkvMzAvMjAyNAgAAAAJOS8zMC8yMDI0CQAAAAEwuECRMj8l3gi4QJEyPyXeCDBDSVEuRU9HLklRX05JXzFZUl9BTk5fR1JPV1RILi45LzMwLzIwMjQuTC4uVVNELkgBAAAAXB0EAAIAAAAHLTkuNDI1NAEIAAAABQAAAAExAQAAAAstMTkxODE2OTMzMQMAAAADMTYwAgAAAAQ0MTk5BAAAAAEwBwAAAAk5LzMwLzIwMjQIAAAACTkvMzAvMjAyNAkAAAABMLhAkTI/Jd4IuECRMj8l3ggwQ0lRLkNWWC5JUV9OSV8xWVJfQU5OX0dST1dUSC4uOS8zMC8yMDI0LkwuLlVTRC5IAQAAAMqAAQACAAAACC0zNC40ODkzAQgAAAAFAAAAATEBAAAACy0xOTE4MDk2MzYzAwAAAAMxNjACAAAABDQxOTkEAAAAATAHAAAACTkvMzAvMjAyNAgAAAAJOS8zMC8yMDI0CQAAAAEwuECRMj8l3gi4QJEyPyXeCDBDSVEuWE9NLklR</t>
  </si>
  <si>
    <t>X05JXzFZUl9BTk5fR1JPV1RILi45LzMwLzIwMjQuTC4uVVNELkgBAAAAQjMGAAIAAAAILTE4LjA2NDcBCAAAAAUAAAABMQEAAAALLTE5MTg2NTUwMDkDAAAAAzE2MAIAAAAENDE5OQQAAAABMAcAAAAJOS8zMC8yMDI0CAAAAAk5LzMwLzIwMjQJAAAAATC4QJEyPyXeCLhAkTI/Jd4IMENJUS5DT1AuSVFfTklfMVlSX0FOTl9HUk9XVEguLjkvMzAvMjAyNC5MLi5VU0QuSAEAAABPhgQAAgAAAAgtMTEuMTg4NQEIAAAABQAAAAExAQAAAAstMTkxODA0NTQ0MQMAAAADMTYwAgAAAAQ0MTk5BAAAAAEwBwAAAAk5LzMwLzIwMjQIAAAACTkvMzAvMjAyNAkAAAABMLhAkTI/Jd4IuECRMj8l3gg4Q0lRLkRWTi5JUV9UT1RBTF9SRVZfMVlSX0FOTl9HUk9XVEguLjEyLzMxLzIwMjMuTC4uVVNELkgBAAAADhEEAAIAAAAILTI3LjIzNTYBCAAAAAUAAAABMQEAAAALLTE5NTkwMjg4NjQDAAAAAzE2MAIAAAAENDE5NAQAAAABMAcAAAAKMTIvMzEvMjAyMwgAAAAKMTIvMzEvMjAyMwkAAAABMLhAkTI/Jd4IuECRMj8l3gg3Q0lRLkJQLklRX1RPVEFMX1JFVl8xWVJfQU5OX0dST1dUSC4uMTIvMzEvMjAyMy5MLi5VU0QuSAEAAADiBAYAAgAAAAgtMTIuODQ4MwEIAAAABQAAAAExAQAAAAstMTk1Njc5MDg5MQMAAAADMTYwAgAAAAQ0MTk0BAAAAAEwBwAAAAoxMi8zMS8yMDIzCAAAAAoxMi8zMS8yMDIzCQAAAAEwuECRMj8l3gi4</t>
  </si>
  <si>
    <t>QJEyPyXeCDhDSVEuRU9HLklRX1RPVEFMX1JFVl8xWVJfQU5OX0dST1dUSC4uMTIvMzEvMjAyMy5MLi5VU0QuSAEAAABcHQQAAgAAAAgtMjEuNDAxNgEIAAAABQAAAAExAQAAAAstMTk1Nzk2Njg1MwMAAAADMTYwAgAAAAQ0MTk0BAAAAAEwBwAAAAoxMi8zMS8yMDIzCAAAAAoxMi8zMS8yMDIzCQAAAAEwuECRMj8l3gi4QJEyPyXeCDhDSVEuQ1ZYLklRX1RPVEFMX1JFVl8xWVJfQU5OX0dST1dUSC4uMTIvMzEvMjAyMy5MLi5VU0QuSAEAAADKgAEAAgAAAAgtMTcuNDI4NwEIAAAABQAAAAExAQAAAAstMTk1ODc1Nzc5NQMAAAADMTYwAgAAAAQ0MTk0BAAAAAEwBwAAAAoxMi8zMS8yMDIzCAAAAAoxMi8zMS8yMDIzCQAAAAEwuECRMj8l3gi4QJEyPyXeCDhDSVEuWE9NLklRX1RPVEFMX1JFVl8xWVJfQU5OX0dST1dUSC4uMTIvMzEvMjAyMy5MLi5VU0QuSAEAAABCMwYAAgAAAAgtMTUuOTg4NgEIAAAABQAAAAExAQAAAAstMTk1ODk1MzYxMAMAAAADMTYwAgAAAAQ0MTk0BAAAAAEwBwAAAAoxMi8zMS8yMDIzCAAAAAoxMi8zMS8yMDIzCQAAAAEwuECRMj8l3gi4QJEyPyXeCDFDSVEuQ1ZYLklRX05JXzFZUl9BTk5fR1JPV1RILi4xMi8zMS8yMDIzLkwuLlVTRC5IAQAAAMqAAQACAAAACC0zOS43NDYzAQgAAAAFAAAAATEBAAAACy0xOTU4NzU3Nzk1AwAAAAMxNjACAAAABDQxOTkEAAAAATAHAAAACjEyLzMxLzIw</t>
  </si>
  <si>
    <t>MjMIAAAACjEyLzMxLzIwMjMJAAAAATC4QJEyPyXeCLhAkTI/Jd4IMUNJUS5YT00uSVFfTklfMVlSX0FOTl9HUk9XVEguLjEyLzMxLzIwMjMuTC4uVVNELkgBAAAAQjMGAAIAAAAILTM1LjM5NjUBCAAAAAUAAAABMQEAAAALLTE5NTg5NTM2MTADAAAAAzE2MAIAAAAENDE5OQQAAAABMAcAAAAKMTIvMzEvMjAyMwgAAAAKMTIvMzEvMjAyMwkAAAABMLhAkTI/Jd4IuECRMj8l3ggxQ0lRLkNPUC5JUV9OSV8xWVJfQU5OX0dST1dUSC4uMTIvMzEvMjAyMy5MLi5VU0QuSAEAAABPhgQAAgAAAAgtNDEuMzQzNwEIAAAABQAAAAExAQAAAAstMTk1OTIwMjE3NQMAAAADMTYwAgAAAAQ0MTk5BAAAAAEwBwAAAAoxMi8zMS8yMDIzCAAAAAoxMi8zMS8yMDIzCQAAAAEwuECRMj8l3gi4QJEyPyXeCDFDSVEuRFZOLklRX05JXzFZUl9BTk5fR1JPV1RILi4xMi8zMS8yMDIzLkwuLlVTRC5IAQAAAA4RBAACAAAACC0zNy43MDU4AQgAAAAFAAAAATEBAAAACy0xOTU5MDI4ODY0AwAAAAMxNjACAAAABDQxOTkEAAAAATAHAAAACjEyLzMxLzIwMjMIAAAACjEyLzMxLzIwMjMJAAAAATC4QJEyPyXeCLhAkTI/Jd4IMENJUS5CUC5JUV9OSV8xWVJfQU5OX0dST1dUSC4uMTIvMzEvMjAyMy5MLi5VU0QuSAEAAADiBAYAAwAAAAJOTQEIAAAABQAAAAExAQAAAAstMTk1Njc5MDg5MQMAAAADMTYwAgAAAAQ0MTk5BAAAAAEwBwAAAAoxMi8z</t>
  </si>
  <si>
    <t>MS8yMDIzCAAAAAoxMi8zMS8yMDIzCQAAAAEwuECRMj8l3gi4QJEyPyXeCDFDSVEuRU9HLklRX05JXzFZUl9BTk5fR1JPV1RILi4xMi8zMS8yMDIzLkwuLlVTRC5IAQAAAFwdBAACAAAABy0yLjEyNjYBCAAAAAUAAAABMQEAAAALLTE5NTc5NjY4NTMDAAAAAzE2MAIAAAAENDE5OQQAAAABMAcAAAAKMTIvMzEvMjAyMwgAAAAKMTIvMzEvMjAyMwkAAAABMLhAkTI/Jd4IuECRMj8l3gg4Q0lRLkRWTi5JUV9UT1RBTF9SRVZfMVlSX0FOTl9HUk9XVEguLjEyLzMxLzIwMjIuTC4uVVNELkgBAAAADhEEAAIAAAAHNDQuMTk2MwEIAAAABQAAAAExAQAAAAstMTk1OTAyODg2MAMAAAADMTYwAgAAAAQ0MTk0BAAAAAEwBwAAAAoxMi8zMS8yMDIyCAAAAAoxMi8zMS8yMDIyCQAAAAEwuECRMj8l3gi4QJEyPyXeCDdDSVEuQlAuSVFfVE9UQUxfUkVWXzFZUl9BTk5fR1JPV1RILi4xMi8zMS8yMDIyLkwuLlVTRC5IAQAAAOIEBgACAAAABzUyLjgyNTgBCAAAAAUAAAABMQEAAAALLTE5NTY3OTA5MDcDAAAAAzE2MAIAAAAENDE5NAQAAAABMAcAAAAKMTIvMzEvMjAyMggAAAAKMTIvMzEvMjAyMgkAAAABMLhAkTI/Jd4IuECRMj8l3gg4Q0lRLkVPRy5JUV9UT1RBTF9SRVZfMVlSX0FOTl9HUk9XVEguLjEyLzMxLzIwMjIuTC4uVVNELkgBAAAAXB0EAAIAAAAHNDkuNzE5MwEIAAAABQAAAAExAQAAAAstMTk1Nzk2Njg1NgMAAAAD</t>
  </si>
  <si>
    <t>MTYwAgAAAAQ0MTk0BAAAAAEwBwAAAAoxMi8zMS8yMDIyCAAAAAoxMi8zMS8yMDIyCQAAAAEwuECRMj8l3gi4QJEyPyXeCDhDSVEuQ1ZYLklRX1RPVEFMX1JFVl8xWVJfQU5OX0dST1dUSC4uMTIvMzEvMjAyMi5MLi5VU0QuSAEAAADKgAEAAgAAAAc1Mi4xMzgxAQgAAAAFAAAAATEBAAAACy0xOTU4NzU4MDMxAwAAAAMxNjACAAAABDQxOTQEAAAAATAHAAAACjEyLzMxLzIwMjIIAAAACjEyLzMxLzIwMjIJAAAAATC4QJEyPyXeCLhAkTI/Jd4IOENJUS5YT00uSVFfVE9UQUxfUkVWXzFZUl9BTk5fR1JPV1RILi4xMi8zMS8yMDIyLkwuLlVTRC5IAQAAAEIzBgACAAAABzQ0LjU5NzMBCAAAAAUAAAABMQEAAAALLTE5NTg5NTM1OTgDAAAAAzE2MAIAAAAENDE5NAQAAAABMAcAAAAKMTIvMzEvMjAyMggAAAAKMTIvMzEvMjAyMgkAAAABMLhAkTI/Jd4IuECRMj8l3ggxQ0lRLkNWWC5JUV9OSV8xWVJfQU5OX0dST1dUSC4uMTIvMzEvMjAyMi5MLi5VU0QuSAEAAADKgAEAAgAAAAcxMjYuOTc2AQgAAAAFAAAAATEBAAAACy0xOTU4NzU4MDMxAwAAAAMxNjACAAAABDQxOTkEAAAAATAHAAAACjEyLzMxLzIwMjIIAAAACjEyLzMxLzIwMjIJAAAAATC4QJEyPyXeCLhAkTI/Jd4IMUNJUS5YT00uSVFfTklfMVlSX0FOTl9HUk9XVEguLjEyLzMxLzIwMjIuTC4uVVNELkgBAAAAQjMGAAIAAAAHMTQxLjkyNwEIAAAABQAAAAEx</t>
  </si>
  <si>
    <t>AQAAAAstMTk1ODk1MzU5OAMAAAADMTYwAgAAAAQ0MTk5BAAAAAEwBwAAAAoxMi8zMS8yMDIyCAAAAAoxMi8zMS8yMDIyCQAAAAEwuECRMj8l3gi4QJEyPyXeCDFDSVEuQ09QLklRX05JXzFZUl9BTk5fR1JPV1RILi4xMi8zMS8yMDIyLkwuLlVTRC5IAQAAAE+GBAACAAAACDEzMS4yMTY3AQgAAAAFAAAAATEBAAAACy0xOTU5MjAyMTc4AwAAAAMxNjACAAAABDQxOTkEAAAAATAHAAAACjEyLzMxLzIwMjIIAAAACjEyLzMxLzIwMjIJAAAAATC4QJEyPyXeCLhAkTI/Jd4IMUNJUS5EVk4uSVFfTklfMVlSX0FOTl9HUk9XVEguLjEyLzMxLzIwMjIuTC4uVVNELkgBAAAADhEEAAIAAAAIMTEzLjgyODYBCAAAAAUAAAABMQEAAAALLTE5NTkwMjg4NjADAAAAAzE2MAIAAAAENDE5OQQAAAABMAcAAAAKMTIvMzEvMjAyMggAAAAKMTIvMzEvMjAyMgkAAAABMLhAkTI/Jd4IuECRMj8l3ggwQ0lRLkJQLklRX05JXzFZUl9BTk5fR1JPV1RILi4xMi8zMS8yMDIyLkwuLlVTRC5IAQAAAOIEBgADAAAAAk5NAQgAAAAFAAAAATEBAAAACy0xOTU2NzkwOTA3AwAAAAMxNjACAAAABDQxOTkEAAAAATAHAAAACjEyLzMxLzIwMjIIAAAACjEyLzMxLzIwMjIJAAAAATC4QJEyPyXeCLhAkTI/Jd4IMUNJUS5FT0cuSVFfTklfMVlSX0FOTl9HUk9XVEguLjEyLzMxLzIwMjIuTC4uVVNELkgBAAAAXB0EAAIAAAAHNjYuMzU5MwEIAAAABQAA</t>
  </si>
  <si>
    <t>AAExAQAAAAstMTk1Nzk2Njg1NgMAAAADMTYwAgAAAAQ0MTk5BAAAAAEwBwAAAAoxMi8zMS8yMDIyCAAAAAoxMi8zMS8yMDIyCQAAAAEwuECRMj8l3gi4QJEyPyXeCDdDSVEuRFZOLklRX1RPVEFMX1JFVl8xWVJfQU5OX0dST1dUSC4uOS8zMC8yMDIxLkwuLlVTRC5IAQAAAA4RBAACAAAACDExNy40MzU3AQgAAAAFAAAAATEBAAAACy0yMDcyMzYyMjY4AwAAAAMxNjACAAAABDQxOTQEAAAAATAHAAAACTkvMzAvMjAyMQgAAAAJOS8zMC8yMDIxCQAAAAEwuECRMj8l3gi4QJEyPyXeCDZDSVEuQlAuSVFfVE9UQUxfUkVWXzFZUl9BTk5fR1JPV1RILi45LzMwLzIwMjEuTC4uVVNELkgBAAAA4gQGAAIAAAAHLTEwLjIyNwEIAAAABQAAAAExAQAAAAstMjA3MjYzMjAwNQMAAAADMTYwAgAAAAQ0MTk0BAAAAAEwBwAAAAk5LzMwLzIwMjEIAAAACTkvMzAvMjAyMQkAAAABMLhAkTI/Jd4IuECRMj8l3gg3Q0lRLkVPRy5JUV9UT1RBTF9SRVZfMVlSX0FOTl9HUk9XVEguLjkvMzAvMjAyMS5MLi5VU0QuSAEAAABcHQQAAgAAAAc0OC4yMDc3AQgAAAAFAAAAATEBAAAACy0yMDcyMTcxNzM2AwAAAAMxNjACAAAABDQxOTQEAAAAATAHAAAACTkvMzAvMjAyMQgAAAAJOS8zMC8yMDIxCQAAAAEwuECRMj8l3gi4QJEyPyXeCDdDSVEuQ1ZYLklRX1RPVEFMX1JFVl8xWVJfQU5OX0dST1dUSC4uOS8zMC8yMDIxLkwuLlVTRC5IAQAA</t>
  </si>
  <si>
    <t>AMqAAQACAAAABzM5LjE5MTUBCAAAAAUAAAABMQEAAAALLTIwNzIxMjIwNDADAAAAAzE2MAIAAAAENDE5NAQAAAABMAcAAAAJOS8zMC8yMDIxCAAAAAk5LzMwLzIwMjEJAAAAATC4QJEyPyXeCLhAkTI/Jd4IN0NJUS5YT00uSVFfVE9UQUxfUkVWXzFZUl9BTk5fR1JPV1RILi45LzMwLzIwMjEuTC4uVVNELkgBAAAAQjMGAAIAAAAHMjMuNjk5NQEIAAAABQAAAAExAQAAAAstMjA3MjMzNzE4OAMAAAADMTYwAgAAAAQ0MTk0BAAAAAEwBwAAAAk5LzMwLzIwMjEIAAAACTkvMzAvMjAyMQkAAAABMLhAkTI/Jd4IuECRMj8l3gg3Q0lRLkRWTi5JUV9UT1RBTF9SRVZfMVlSX0FOTl9HUk9XVEguLjMvMzEvMjAyMS5MLi5VU0QuSAEAAAAOEQQAAgAAAActOS4wMzg3AQgAAAAFAAAAATEBAAAACy0yMDg2ODk4ODIwAwAAAAMxNjACAAAABDQxOTQEAAAAATAHAAAACTMvMzEvMjAyMQgAAAAJMy8zMS8yMDIxCQAAAAEwuECRMj8l3gi4QJEyPyXeCDZDSVEuQlAuSVFfVE9UQUxfUkVWXzFZUl9BTk5fR1JPV1RILi4zLzMxLzIwMjEuTC4uVVNELkgBAAAA4gQGAAIAAAAILTU0Ljg5MjQBCAAAAAUAAAABMQEAAAALLTIwOTkxOTY4MzkDAAAAAzE2MAIAAAAENDE5NAQAAAABMAcAAAAJMy8zMS8yMDIxCAAAAAkzLzMxLzIwMjEJAAAAATC4QJEyPyXeCLhAkTI/Jd4IN0NJUS5FT0cuSVFfVE9UQUxfUkVWXzFZUl9BTk5fR1JPV1RI</t>
  </si>
  <si>
    <t>Li4zLzMxLzIwMjEuTC4uVVNELkgBAAAAXB0EAAIAAAAHLTM2LjI5MQEIAAAABQAAAAExAQAAAAstMjA5ODQ5ODM2MQMAAAADMTYwAgAAAAQ0MTk0BAAAAAEwBwAAAAkzLzMxLzIwMjEIAAAACTMvMzEvMjAyMQkAAAABMLhAkTI/Jd4IuECRMj8l3gg3Q0lRLkNWWC5JUV9UT1RBTF9SRVZfMVlSX0FOTl9HUk9XVEguLjMvMzEvMjAyMS5MLi5VU0QuSAEAAADKgAEAAgAAAAgtMjUuMTkwMQEIAAAABQAAAAExAQAAAAstMjA5ODU2MzQ4MAMAAAADMTYwAgAAAAQ0MTk0BAAAAAEwBwAAAAkzLzMxLzIwMjEIAAAACTMvMzEvMjAyMQkAAAABMLhAkTI/Jd4IuECRMj8l3gg3Q0lRLlhPTS5JUV9UT1RBTF9SRVZfMVlSX0FOTl9HUk9XVEguLjMvMzEvMjAyMS5MLi5VU0QuSAEAAABCMwYAAgAAAActMjYuOTU1AQgAAAAFAAAAATEBAAAACy0yMDk4NjI4NTkwAwAAAAMxNjACAAAABDQxOTQEAAAAATAHAAAACTMvMzEvMjAyMQgAAAAJMy8zMS8yMDIxCQAAAAEwuECRMj8l3gi4QJEyPyXeCDBDSVEuQ1ZYLklRX05JXzFZUl9BTk5fR1JPV1RILi4zLzMxLzIwMjEuTC4uVVNELkgBAAAAyoABAAMAAAACTk0BCAAAAAUAAAABMQEAAAALLTIwOTg1NjM0ODADAAAAAzE2MAIAAAAENDE5OQQAAAABMAcAAAAJMy8zMS8yMDIxCAAAAAkzLzMxLzIwMjEJAAAAATC4QJEyPyXeCLhAkTI/Jd4IMENJUS5YT00uSVFfTklfMVlSX0FOTl9H</t>
  </si>
  <si>
    <t>Uk9XVEguLjMvMzEvMjAyMS5MLi5VU0QuSAEAAABCMwYAAwAAAAJOTQEIAAAABQAAAAExAQAAAAstMjA5ODYyODU5MAMAAAADMTYwAgAAAAQ0MTk5BAAAAAEwBwAAAAkzLzMxLzIwMjEIAAAACTMvMzEvMjAyMQkAAAABMLhAkTI/Jd4IuECRMj8l3ggwQ0lRLkNPUC5JUV9OSV8xWVJfQU5OX0dST1dUSC4uMy8zMS8yMDIxLkwuLlVTRC5IAQAAAE+GBAACAAAACC05OS40NDcxAQgAAAAFAAAAATEBAAAACy0yMDk4NDY2ODAwAwAAAAMxNjACAAAABDQxOTkEAAAAATAHAAAACTMvMzEvMjAyMQgAAAAJMy8zMS8yMDIxCQAAAAEwuECRMj8l3gi4QJEyPyXeCDBDSVEuRFZOLklRX05JXzFZUl9BTk5fR1JPV1RILi4zLzMxLzIwMjEuTC4uVVNELkgBAAAADhEEAAMAAAACTk0BCAAAAAUAAAABMQEAAAALLTIwODY4OTg4MjADAAAAAzE2MAIAAAAENDE5OQQAAAABMAcAAAAJMy8zMS8yMDIxCAAAAAkzLzMxLzIwMjEJAAAAATC4QJEyPyXeCLhAkTI/Jd4IL0NJUS5CUC5JUV9OSV8xWVJfQU5OX0dST1dUSC4uMy8zMS8yMDIxLkwuLlVTRC5IAQAAAOIEBgADAAAAAk5NAQgAAAAFAAAAATEBAAAACy0yMDk5MTk2ODM5AwAAAAMxNjACAAAABDQxOTkEAAAAATAHAAAACTMvMzEvMjAyMQgAAAAJMy8zMS8yMDIxCQAAAAEwuECRMj8l3gi4QJEyPyXeCDBDSVEuRU9HLklRX05JXzFZUl9BTk5fR1JPV1RILi4zLzMxLzIwMjEuTC4u</t>
  </si>
  <si>
    <t>VVNELkgBAAAAXB0EAAIAAAAILTk3LjA2MDkBCAAAAAUAAAABMQEAAAALLTIwOTg0OTgzNjEDAAAAAzE2MAIAAAAENDE5OQQAAAABMAcAAAAJMy8zMS8yMDIxCAAAAAkzLzMxLzIwMjEJAAAAATC4QJEyPyXeCLhAkTI/Jd4IN0NJUS5EVk4uSVFfVE9UQUxfUkVWXzFZUl9BTk5fR1JPV1RILi4zLzMxLzIwMjAuTC4uVVNELkgBAAAADhEEAAIAAAAILTI3Ljk4ODIBCAAAAAUAAAABMQEAAAALLTIxNDAwMjQwNTUDAAAAAzE2MAIAAAAENDE5NAQAAAABMAcAAAAJMy8zMS8yMDIwCAAAAAkzLzMxLzIwMjAJAAAAATC4QJEyPyXeCLhAkTI/Jd4INkNJUS5CUC5JUV9UT1RBTF9SRVZfMVlSX0FOTl9HUk9XVEguLjMvMzEvMjAyMC5MLi5VU0QuSAEAAADiBAYAAgAAAAgtMTguMDI4NwEIAAAABQAAAAExAQAAAAoyMDkyMTM4MDMyAwAAAAMxNjACAAAABDQxOTQEAAAAATAHAAAACTMvMzEvMjAyMAgAAAAJMy8zMS8yMDIwCQAAAAEwuECRMj8l3gi4QJEyPyXeCDdDSVEuRU9HLklRX1RPVEFMX1JFVl8xWVJfQU5OX0dST1dUSC4uMy8zMS8yMDIwLkwuLlVTRC5IAQAAAFwdBAACAAAABy02LjI3ODUBCAAAAAUAAAABMQEAAAAKMjA5NjA1MDU5MAMAAAADMTYwAgAAAAQ0MTk0BAAAAAEwBwAAAAkzLzMxLzIwMjAIAAAACTMvMzEvMjAyMAkAAAABMLhAkTI/Jd4IuECRMj8l3gg3Q0lRLkNWWC5JUV9UT1RBTF9SRVZfMVlSX0FO</t>
  </si>
  <si>
    <t>Tl9HUk9XVEguLjMvMzEvMjAyMC5MLi5VU0QuSAEAAADKgAEAAgAAAAgtMTQuNTE5NQEIAAAABQAAAAExAQAAAAoyMDk2MDg2MTc0AwAAAAMxNjACAAAABDQxOTQEAAAAATAHAAAACTMvMzEvMjAyMAgAAAAJMy8zMS8yMDIwCQAAAAEwuECRMj8l3gi4QJEyPyXeCDdDSVEuWE9NLklRX1RPVEFMX1JFVl8xWVJfQU5OX0dST1dUSC4uMy8zMS8yMDIwLkwuLlVTRC5IAQAAAEIzBgACAAAABy05LjYyNTQBCAAAAAUAAAABMQEAAAAKMjA5NTY5ODU2MgMAAAADMTYwAgAAAAQ0MTk0BAAAAAEwBwAAAAkzLzMxLzIwMjAIAAAACTMvMzEvMjAyMAkAAAABMLhAkTI/Jd4IuECRMj8l3ggwQ0lRLkNWWC5JUV9OSV8xWVJfQU5OX0dST1dUSC4uMy8zMS8yMDIwLkwuLlVTRC5IAQAAAMqAAQACAAAACC03MS45OTg2AQgAAAAFAAAAATEBAAAACjIwOTYwODYxNzQDAAAAAzE2MAIAAAAENDE5OQQAAAABMAcAAAAJMy8zMS8yMDIwCAAAAAkzLzMxLzIwMjAJAAAAATC4QJEyPyXeCLhAkTI/Jd4IMENJUS5YT00uSVFfTklfMVlSX0FOTl9HUk9XVEguLjMvMzEvMjAyMC5MLi5VU0QuSAEAAABCMwYAAgAAAAgtMzguNjE5MwEIAAAABQAAAAExAQAAAAoyMDk1Njk4NTYyAwAAAAMxNjACAAAABDQxOTkEAAAAATAHAAAACTMvMzEvMjAyMAgAAAAJMy8zMS8yMDIwCQAAAAEwuECRMj8l3gi4QJEyPyXeCDBDSVEuQ09QLklRX05JXzFZUl9B</t>
  </si>
  <si>
    <t>Tk5fR1JPV1RILi4zLzMxLzIwMjAuTC4uVVNELkgBAAAAT4YEAAIAAAAILTQ5Ljc3NzkBCAAAAAUAAAABMQEAAAAKMjA5NjM3ODQ2NgMAAAADMTYwAgAAAAQ0MTk5BAAAAAEwBwAAAAkzLzMxLzIwMjAIAAAACTMvMzEvMjAyMAkAAAABMLhAkTI/Jd4IuECRMj8l3ggwQ0lRLkRWTi5JUV9OSV8xWVJfQU5OX0dST1dUSC4uMy8zMS8yMDIwLkwuLlVTRC5IAQAAAA4RBAADAAAAAk5NAQgAAAAFAAAAATEBAAAACy0yMTQwMDI0MDU1AwAAAAMxNjACAAAABDQxOTkEAAAAATAHAAAACTMvMzEvMjAyMAgAAAAJMy8zMS8yMDIwCQAAAAEwuECRMj8l3gi4QJEyPyXeCC9DSVEuQlAuSVFfTklfMVlSX0FOTl9HUk9XVEguLjMvMzEvMjAyMC5MLi5VU0QuSAEAAADiBAYAAwAAAAJOTQEIAAAABQAAAAExAQAAAAoyMDkyMTM4MDMyAwAAAAMxNjACAAAABDQxOTkEAAAAATAHAAAACTMvMzEvMjAyMAgAAAAJMy8zMS8yMDIwCQAAAAEwuECRMj8l3gi4QJEyPyXeCDBDSVEuRU9HLklRX05JXzFZUl9BTk5fR1JPV1RILi4zLzMxLzIwMjAuTC4uVVNELkgBAAAAXB0EAAIAAAAILTM4LjI0NDgBCAAAAAUAAAABMQEAAAAKMjA5NjA1MDU5MAMAAAADMTYwAgAAAAQ0MTk5BAAAAAEwBwAAAAkzLzMxLzIwMjAIAAAACTMvMzEvMjAyMAkAAAABMLhAkTI/Jd4IuECRMj8l3gg4Q0lRLkRWTi5JUV9UT1RBTF9SRVZfMVlSX0FOTl9HUk9XVEgu</t>
  </si>
  <si>
    <t>LjEyLzMxLzIwMjEuTC4uVVNELkgBAAAADhEEAAIAAAAIMTk0LjI0MzUBCAAAAAUAAAABMQEAAAALLTIwMDgyMjIxOTcDAAAAAzE2MAIAAAAENDE5NAQAAAABMAcAAAAKMTIvMzEvMjAyMQgAAAAKMTIvMzEvMjAyMQkAAAABMLhAkTI/Jd4IuECRMj8l3gg3Q0lRLkJQLklRX1RPVEFMX1JFVl8xWVJfQU5OX0dST1dUSC4uMTIvMzEvMjAyMS5MLi5VU0QuSAEAAADiBAYAAgAAAAc0OC4wMzQ0AQgAAAAFAAAAATEBAAAACy0yMDA2NzgwODcwAwAAAAMxNjACAAAABDQxOTQEAAAAATAHAAAACjEyLzMxLzIwMjEIAAAACjEyLzMxLzIwMjEJAAAAATC4QJEyPyXeCLhAkTI/Jd4IOENJUS5FT0cuSVFfVE9UQUxfUkVWXzFZUl9BTk5fR1JPV1RILi4xMi8zMS8yMDIxLkwuLlVTRC5IAQAAAFwdBAACAAAABzk5LjA4MzkBCAAAAAUAAAABMQEAAAALLTIwMDkyMzcyMzgDAAAAAzE2MAIAAAAENDE5NAQAAAABMAcAAAAKMTIvMzEvMjAyMQgAAAAKMTIvMzEvMjAyMQkAAAABMLhAkTI/Jd4IuECRMj8l3gg4Q0lRLkNWWC5JUV9UT1RBTF9SRVZfMVlSX0FOTl9HUk9XVEguLjEyLzMxLzIwMjEuTC4uVVNELkgBAAAAyoABAAIAAAAHNjQuOTU2MQEIAAAABQAAAAExAQAAAAstMjAwODU1NzUxMwMAAAADMTYwAgAAAAQ0MTk0BAAAAAEwBwAAAAoxMi8zMS8yMDIxCAAAAAoxMi8zMS8yMDIxCQAAAAEwuECRMj8l3gi4QJEyPyXeCDhD</t>
  </si>
  <si>
    <t>SVEuWE9NLklRX1RPVEFMX1JFVl8xWVJfQU5OX0dST1dUSC4uMTIvMzEvMjAyMS5MLi5VU0QuSAEAAABCMwYAAgAAAAc1NC4xNTE2AQgAAAAFAAAAATEBAAAACy0yMDA3ODMyNzA5AwAAAAMxNjACAAAABDQxOTQEAAAAATAHAAAACjEyLzMxLzIwMjEIAAAACjEyLzMxLzIwMjEJAAAAATC4QJEyPyXeCLhAkTI/Jd4IMENJUS5DVlguSVFfTklfMVlSX0FOTl9HUk9XVEguLjMvMzEvMjAxOS5MLi5VU0QuSAEAAADKgAEAAgAAAAczNi4yOTE5AQgAAAAFAAAAATEBAAAACjIwMzM3MjgzNDMDAAAAAzE2MAIAAAAENDE5OQQAAAABMAcAAAAJMy8zMS8yMDE5CAAAAAkzLzMxLzIwMTkJAAAAATC4QJEyPyXeCLhAkTI/Jd4IMENJUS5YT00uSVFfTklfMVlSX0FOTl9HUk9XVEguLjMvMzEvMjAxOS5MLi5VU0QuSAEAAABCMwYAAgAAAActOC44OTQ0AQgAAAAFAAAAATEBAAAACjIwMzM3NDQyMjIDAAAAAzE2MAIAAAAENDE5OQQAAAABMAcAAAAJMy8zMS8yMDE5CAAAAAkzLzMxLzIwMTkJAAAAATC4QJEyPyXeCLhAkTI/Jd4IMENJUS5DT1AuSVFfTklfMVlSX0FOTl9HUk9XVEguLjMvMzEvMjAxOS5MLi5VU0QuSAEAAABPhgQAAwAAAAJOTQEIAAAABQAAAAExAQAAAAoyMDMzNDY2NzAzAwAAAAMxNjACAAAABDQxOTkEAAAAATAHAAAACTMvMzEvMjAxOQgAAAAJMy8zMS8yMDE5CQAAAAEwuECRMj8l3gi4QJEyPyXeCDBDSVEu</t>
  </si>
  <si>
    <t>RFZOLklRX05JXzFZUl9BTk5fR1JPV1RILi4zLzMxLzIwMTkuTC4uVVNELkgBAAAADhEEAAIAAAAINjM5LjY5ODQBCAAAAAUAAAABMQEAAAAKMjA0OTAwNDgwNwMAAAADMTYwAgAAAAQ0MTk5BAAAAAEwBwAAAAkzLzMxLzIwMTkIAAAACTMvMzEvMjAxOQkAAAABMLhAkTI/Jd4IuECRMj8l3ggvQ0lRLkJQLklRX05JXzFZUl9BTk5fR1JPV1RILi4zLzMxLzIwMTkuTC4uVVNELkgBAAAA4gQGAAIAAAAIMTIzLjM2MTMBCAAAAAUAAAABMQEAAAAKMjAzMTA3NTQ1MwMAAAADMTYwAgAAAAQ0MTk5BAAAAAEwBwAAAAkzLzMxLzIwMTkIAAAACTMvMzEvMjAxOQkAAAABMLhAkTI/Jd4IuECRMj8l3ggwQ0lRLkVPRy5JUV9OSV8xWVJfQU5OX0dST1dUSC4uMy8zMS8yMDE5LkwuLlVTRC5IAQAAAFwdBAACAAAABjYuOTkxOAEIAAAABQAAAAExAQAAAAoyMDM0MDIwMDk0AwAAAAMxNjACAAAABDQxOTkEAAAAATAHAAAACTMvMzEvMjAxOQgAAAAJMy8zMS8yMDE5CQAAAAEwuECRMj8l3gi4QJEyPyXeCDBDSVEuQ1ZYLklRX05JXzFZUl9BTk5fR1JPV1RILi45LzMwLzIwMjAuTC4uVVNELkgBAAAAyoABAAMAAAACTk0BCAAAAAUAAAABMQEAAAALLTIxMjM2MDQyNjkDAAAAAzE2MAIAAAAENDE5OQQAAAABMAcAAAAJOS8zMC8yMDIwCAAAAAk5LzMwLzIwMjAJAAAAATC4QJEyPyXeCLhAkTI/Jd4IMENJUS5YT00uSVFfTklfMVlS</t>
  </si>
  <si>
    <t>X0FOTl9HUk9XVEguLjkvMzAvMjAyMC5MLi5VU0QuSAEAAABCMwYAAgAAAAgtNzcuMzM3OQEIAAAABQAAAAExAQAAAAstMjEyMzkyNzIyMwMAAAADMTYwAgAAAAQ0MTk5BAAAAAEwBwAAAAk5LzMwLzIwMjAIAAAACTkvMzAvMjAyMAkAAAABMLhAkTI/Jd4IuECRMj8l3ggwQ0lRLkNPUC5JUV9OSV8xWVJfQU5OX0dST1dUSC4uOS8zMC8yMDIwLkwuLlVTRC5IAQAAAE+GBAADAAAAAk5NAQgAAAAFAAAAATEBAAAACy0yMTIzNTc1OTc4AwAAAAMxNjACAAAABDQxOTkEAAAAATAHAAAACTkvMzAvMjAyMAgAAAAJOS8zMC8yMDIwCQAAAAEwuECRMj8l3gi4QJEyPyXeCDBDSVEuRFZOLklRX05JXzFZUl9BTk5fR1JPV1RILi45LzMwLzIwMjAuTC4uVVNELkgBAAAADhEEAAMAAAACTk0BCAAAAAUAAAABMQEAAAALLTIxMjM4NTcyODIDAAAAAzE2MAIAAAAENDE5OQQAAAABMAcAAAAJOS8zMC8yMDIwCAAAAAk5LzMwLzIwMjAJAAAAATC4QJEyPyXeCLhAkTI/Jd4IL0NJUS5CUC5JUV9OSV8xWVJfQU5OX0dST1dUSC4uOS8zMC8yMDIwLkwuLlVTRC5IAQAAAOIEBgADAAAAAk5NAQgAAAAFAAAAATEBAAAACy0yMTI0MzE1ODUwAwAAAAMxNjACAAAABDQxOTkEAAAAATAHAAAACTkvMzAvMjAyMAgAAAAJOS8zMC8yMDIwCQAAAAEwuECRMj8l3gi4QJEyPyXeCDBDSVEuRU9HLklRX05JXzFZUl9BTk5fR1JPV1RILi45LzMwLzIw</t>
  </si>
  <si>
    <t>MjAuTC4uVVNELkgBAAAAXB0EAAMAAAACTk0BCAAAAAUAAAABMQEAAAALLTIxMjM4MzE3NjgDAAAAAzE2MAIAAAAENDE5OQQAAAABMAcAAAAJOS8zMC8yMDIwCAAAAAk5LzMwLzIwMjAJAAAAATC4QJEyPyXeCLhAkTI/Jd4IMENJUS5DVlguSVFfTklfMVlSX0FOTl9HUk9XVEguLjYvMzAvMjAyMy5MLi5VU0QuSAEAAADKgAEAAgAAAAYzLjg1OTIBCAAAAAUAAAABMQEAAAALLTE5NzAxMTQyNTcDAAAAAzE2MAIAAAAENDE5OQQAAAABMAcAAAAJNi8zMC8yMDIzCAAAAAk2LzMwLzIwMjMJAAAAATC4QJEyPyXeCLhAkTI/Jd4IMENJUS5YT00uSVFfTklfMVlSX0FOTl9HUk9XVEguLjYvMzAvMjAyMy5MLi5VU0QuSAEAAABCMwYAAgAAAAczMi43ODU2AQgAAAAFAAAAATEBAAAACy0xOTE5MjM0NjcxAwAAAAMxNjACAAAABDQxOTkEAAAAATAHAAAACTYvMzAvMjAyMwgAAAAJNi8zMC8yMDIzCQAAAAEwuECRMj8l3gi4QJEyPyXeCDBDSVEuQ09QLklRX05JXzFZUl9BTk5fR1JPV1RILi42LzMwLzIwMjMuTC4uVVNELkgBAAAAT4YEAAIAAAAHLTE4Ljc0MwEIAAAABQAAAAExAQAAAAstMTk4NTQzMjk0MAMAAAADMTYwAgAAAAQ0MTk5BAAAAAEwBwAAAAk2LzMwLzIwMjMIAAAACTYvMzAvMjAyMwkAAAABMLhAkTI/Jd4IuECRMj8l3ggwQ0lRLkRWTi5JUV9OSV8xWVJfQU5OX0dST1dUSC4uNi8zMC8yMDIzLkwuLlVTRC5I</t>
  </si>
  <si>
    <t>AQAAAA4RBAACAAAABy05LjIzMDgBCAAAAAUAAAABMQEAAAALLTE5NzAzOTgwODIDAAAAAzE2MAIAAAAENDE5OQQAAAABMAcAAAAJNi8zMC8yMDIzCAAAAAk2LzMwLzIwMjMJAAAAATC4QJEyPyXeCLhAkTI/Jd4IL0NJUS5CUC5JUV9OSV8xWVJfQU5OX0dST1dUSC4uNi8zMC8yMDIzLkwuLlVTRC5IAQAAAOIEBgADAAAAAk5NAQgAAAAFAAAAATEBAAAACy0xOTcwODgzNDA2AwAAAAMxNjACAAAABDQxOTkEAAAAATAHAAAACTYvMzAvMjAyMwgAAAAJNi8zMC8yMDIzCQAAAAEwuECRMj8l3gi4QJEyPyXeCDBDSVEuRU9HLklRX05JXzFZUl9BTk5fR1JPV1RILi42LzMwLzIwMjMuTC4uVVNELkgBAAAAXB0EAAIAAAAHNTIuNTQwMgEIAAAABQAAAAExAQAAAAstMTk4NTUwMDMyMwMAAAADMTYwAgAAAAQ0MTk5BAAAAAEwBwAAAAk2LzMwLzIwMjMIAAAACTYvMzAvMjAyMwkAAAABMLhAkTI/Jd4IuECRMj8l3ggxQ0lRLkNWWC5JUV9OSV8xWVJfQU5OX0dST1dUSC4uMTIvMzEvMjAyMC5MLi5VU0QuSAEAAADKgAEAAwAAAAJOTQEIAAAABQAAAAExAQAAAAstMjA1OTc2ODIyOAMAAAADMTYwAgAAAAQ0MTk5BAAAAAEwBwAAAAoxMi8zMS8yMDIwCAAAAAoxMi8zMS8yMDIwCQAAAAEwuECRMj8l3gi4QJEyPyXeCDFDSVEuWE9NLklRX05JXzFZUl9BTk5fR1JPV1RILi4xMi8zMS8yMDIwLkwuLlVTRC5IAQAAAEIzBgADAAAA</t>
  </si>
  <si>
    <t>Ak5NAQgAAAAFAAAAATEBAAAACy0yMDU5OTE1MjE1AwAAAAMxNjACAAAABDQxOTkEAAAAATAHAAAACjEyLzMxLzIwMjAIAAAACjEyLzMxLzIwMjAJAAAAATC4QJEyPyXeCLhAkTI/Jd4IMUNJUS5DT1AuSVFfTklfMVlSX0FOTl9HUk9XVEguLjEyLzMxLzIwMjAuTC4uVVNELkgBAAAAT4YEAAMAAAACTk0BCAAAAAUAAAABMQEAAAALLTIwNjA2MTE4NzIDAAAAAzE2MAIAAAAENDE5OQQAAAABMAcAAAAKMTIvMzEvMjAyMAgAAAAKMTIvMzEvMjAyMAkAAAABMLhAkTI/Jd4IuECRMj8l3ggxQ0lRLkRWTi5JUV9OSV8xWVJfQU5OX0dST1dUSC4uMTIvMzEvMjAyMC5MLi5VU0QuSAEAAAAOEQQAAwAAAAJOTQEIAAAABQAAAAExAQAAAAstMjA2MDk0MTM5NgMAAAADMTYwAgAAAAQ0MTk5BAAAAAEwBwAAAAoxMi8zMS8yMDIwCAAAAAoxMi8zMS8yMDIwCQAAAAEwuECRMj8l3gi4QJEyPyXeCDBDSVEuQlAuSVFfTklfMVlSX0FOTl9HUk9XVEguLjEyLzMxLzIwMjAuTC4uVVNELkgBAAAA4gQGAAMAAAACTk0BCAAAAAUAAAABMQEAAAALLTIwNTc1MTk2MjUDAAAAAzE2MAIAAAAENDE5OQQAAAABMAcAAAAKMTIvMzEvMjAyMAgAAAAKMTIvMzEvMjAyMAkAAAABMLhAkTI/Jd4IuECRMj8l3ggxQ0lRLkVPRy5JUV9OSV8xWVJfQU5OX0dST1dUSC4uMTIvMzEvMjAyMC5MLi5VU0QuSAEAAABcHQQAAwAAAAJOTQEIAAAABQAAAAEx</t>
  </si>
  <si>
    <t>AQAAAAstMjA1OTg0MTM0NwMAAAADMTYwAgAAAAQ0MTk5BAAAAAEwBwAAAAoxMi8zMS8yMDIwCAAAAAoxMi8zMS8yMDIwCQAAAAEwuECRMj8l3gi4QJEyPyXeCCRDSVEuXlNQNTAwLTEwLklRX0JFVEFfNVlSLjEwLzMxLzIwMjUBAAAATsMoAAMAAAAAAI7FbJ4/Jd4InwiFnj8l3ggeQ0lRLl5IRy5JUV9CRVRBXzVZUi4xMC8zMS8yMDI1AQAAAGaBNQMDAAAAAACOxWyePyXeCJ8IhZ4/Jd4IHkNJUS5eQ0wuSVFfQkVUQV81WVIuMTAvMzEvMjAyNQEAAABTgDUDAwAAAAAAjsVsnj8l3gifCIWePyXeCB5DSVEuRFZOLklRX0JFVEFfNVlSLjEwLzMxLzIwMjUBAAAADhEEAAIAAAARMC42ODQyODY2MTYyODIzNDMAjsVsnj8l3gifCIWePyXeCB1DSVEuQlAuSVFfQkVUQV81WVIuMTAvMzEvMjAyNQEAAADiBAYAAwAAAAAAjsVsnj8l3gifCIWePyXeCB5DSVEuRU9HLklRX0JFVEFfNVlSLjEwLzMxLzIwMjUBAAAAXB0EAAIAAAARMC41MDQ2NTg2NjY4MDk5MTcAjsVsnj8l3giXL4WePyXeCB5DSVEuQ1ZYLklRX0JFVEFfNVlSLjEwLzMxLzIwMjUBAAAAyoABAAIAAAARMC42Njg4Mzc2NTAxNjM5NjEAjsVsnj8l3giXL4WePyXeCB5DSVEuWE9NLklRX0JFVEFfNVlSLjEwLzMxLzIwMjUBAAAAQjMGAAIAAAARMC4zNzg3NzExODAyNTcwMjEAjsVsnj8l3giXL4WePyXeCB5DSVEuQ09QLklRX0JFVEFfNVlSLjEwLzMxLzIw</t>
  </si>
  <si>
    <t>MjUBAAAAT4YEAAIAAAARMC4zMjcwNjA2OTIxNDIzNjIAjsVsnj8l3giXL4WePyXeCB9DSVEuXlNQWC5JUV9CRVRBXzVZUi4xMC8zMS8yMDI1AQAAAJu4KAADAAAAAACOxWyePyXeCJcvhZ4/Jd4IOUNJUS4uSVFfUkVUVVJOX0lOVkVTVEVEX0NBUElUQUwuSVFfTFRNLjkvMzAvMjAxOC5MLi5VU0QuSAUAAAABAAAACAAAABQoSW52YWxpZCBJZGVudGlmaWVyKclwSi1FJd4IyXBKLUUl3ggoQ0lRLi5JUV9FQklUREEuSVFfTFRNLjkvMzAvMjAxNy5MLi5VU0QuSAUAAAABAAAACAAAABQoSW52YWxpZCBJZGVudGlmaWVyKUmydCxFJd4ISbJ0LEUl3gg4Q0lRLi5JUV9SRVRVUk5fSU5WRVNURURfQ0FQSVRBTC5JUV9DUS45LzMwLzIwMTguTC4uVVNELkgFAAAAAQAAAAgAAAAUKEludmFsaWQgSWRlbnRpZmllcik8i3QsRSXeCDyLdCxFJd4IJ0NJUS4uSVFfRUJJVERBLklRX0NRLjkvMzAvMjAxNy5MLi5VU0QuSAUAAAABAAAACAAAABQoSW52YWxpZCBJZGVudGlmaWVyKUmydCxFJd4ISbJ0LEUl3ggzQ0lRLi5JUV9OSV8xWVJfQU5OX0dST1dUSC5JUV9MVE0uOS8zMC8yMDE4LkwuLlVTRC5IBQAAAAEAAAAIAAAAFChJbnZhbGlkIElkZW50aWZpZXIpSbJ0LEUl3ghJsnQsRSXeCDJDSVEuLklRX05JXzFZUl9BTk5fR1JPV1RILklRX0NRLjkvMzAvMjAxOC5MLi5VU0QuSAUAAAABAAAACAAAABQoSW52YWxpZCBJZGVu</t>
  </si>
  <si>
    <t>dGlmaWVyKUmydCxFJd4ISbJ0LEUl3ggkQ0lRLi5JUV9OSS5JUV9MVE0uOS8zMC8yMDE4LkwuLlVTRC5IBQAAAAEAAAAIAAAAFChJbnZhbGlkIElkZW50aWZpZXIpSbJ0LEUl3ghJsnQsRSXeCCNDSVEuLklRX05JLklRX0NRLjkvMzAvMjAxOC5MLi5VU0QuSAUAAAABAAAACAAAABQoSW52YWxpZCBJZGVudGlmaWVyKUmydCxFJd4ISbJ0LEUl3gg5Q0lRLi5JUV9UT1RBTF9SRVZfMVlSX0FOTl9HUk9XVEguSVFfQ1EuOS8zMC8yMDE4LkwuLlVTRC5IBQAAAAEAAAAIAAAAFChJbnZhbGlkIElkZW50aWZpZXIpSbJ0LEUl3ghJsnQsRSXeCC9DSVEuLklRX1RPVEFMX1JFVkVOVUUuSVFfTFRNLjkvMzAvMjAxOC5MLi5VU0QuSAUAAAABAAAACAAAABQoSW52YWxpZCBJZGVudGlmaWVyKUmydCxFJd4ISbJ0LEUl3gg6Q0lRLi5JUV9SRVRVUk5fSU5WRVNURURfQ0FQSVRBTC5JUV9MVE0uMTIvMzEvMjAxOC5MLi5VU0QuSAUAAAABAAAACAAAABQoSW52YWxpZCBJZGVudGlmaWVyKUmydCxFJd4ISbJ0LEUl3ggpQ0lRLi5JUV9FQklUREEuSVFfTFRNLjEyLzMxLzIwMTcuTC4uVVNELkgFAAAAAQAAAAgAAAAUKEludmFsaWQgSWRlbnRpZmllcilJsnQsRSXeCEmydCxFJd4IOUNJUS4uSVFfUkVUVVJOX0lOVkVTVEVEX0NBUElUQUwuSVFfQ1EuMTIvMzEvMjAxOC5MLi5VU0QuSAUAAAABAAAACAAAABQoSW52YWxpZCBJZGVu</t>
  </si>
  <si>
    <t>dGlmaWVyKUmydCxFJd4ISbJ0LEUl3ggoQ0lRLi5JUV9FQklUREEuSVFfQ1EuMTIvMzEvMjAxNy5MLi5VU0QuSAUAAAABAAAACAAAABQoSW52YWxpZCBJZGVudGlmaWVyKUmydCxFJd4ISbJ0LEUl3gg0Q0lRLi5JUV9OSV8xWVJfQU5OX0dST1dUSC5JUV9MVE0uMTIvMzEvMjAxOC5MLi5VU0QuSAUAAAABAAAACAAAABQoSW52YWxpZCBJZGVudGlmaWVyKUmydCxFJd4ISbJ0LEUl3ggzQ0lRLi5JUV9OSV8xWVJfQU5OX0dST1dUSC5JUV9DUS4xMi8zMS8yMDE4LkwuLlVTRC5IBQAAAAEAAAAIAAAAFChJbnZhbGlkIElkZW50aWZpZXIpSbJ0LEUl3ghJsnQsRSXeCCVDSVEuLklRX05JLklRX0xUTS4xMi8zMS8yMDE4LkwuLlVTRC5IBQAAAAEAAAAIAAAAFChJbnZhbGlkIElkZW50aWZpZXIpSbJ0LEUl3ghJsnQsRSXeCCRDSVEuLklRX05JLklRX0NRLjEyLzMxLzIwMTguTC4uVVNELkgFAAAAAQAAAAgAAAAUKEludmFsaWQgSWRlbnRpZmllcilJsnQsRSXeCEmydCxFJd4IOkNJUS4uSVFfVE9UQUxfUkVWXzFZUl9BTk5fR1JPV1RILklRX0NRLjEyLzMxLzIwMTguTC4uVVNELkgFAAAAAQAAAAgAAAAUKEludmFsaWQgSWRlbnRpZmllcilJsnQsRSXeCEmydCxFJd4IMENJUS4uSVFfVE9UQUxfUkVWRU5VRS5JUV9MVE0uMTIvMzEvMjAxOC5MLi5VU0QuSAUAAAABAAAACAAAABQoSW52YWxpZCBJZGVudGlmaWVyKUmy</t>
  </si>
  <si>
    <t>dCxFJd4ISbJ0LEUl3gg5Q0lRLi5JUV9SRVRVUk5fSU5WRVNURURfQ0FQSVRBTC5JUV9MVE0uMy8zMS8yMDE5LkwuLlVTRC5IBQAAAAEAAAAIAAAAFChJbnZhbGlkIElkZW50aWZpZXIpSbJ0LEUl3ghJsnQsRSXeCChDSVEuLklRX0VCSVREQS5JUV9MVE0uMy8zMS8yMDE4LkwuLlVTRC5IBQAAAAEAAAAIAAAAFChJbnZhbGlkIElkZW50aWZpZXIpSbJ0LEUl3ghJsnQsRSXeCDhDSVEuLklRX1JFVFVSTl9JTlZFU1RFRF9DQVBJVEFMLklRX0NRLjMvMzEvMjAxOS5MLi5VU0QuSAUAAAABAAAACAAAABQoSW52YWxpZCBJZGVudGlmaWVyKUmydCxFJd4ISbJ0LEUl3ggnQ0lRLi5JUV9FQklUREEuSVFfQ1EuMy8zMS8yMDE4LkwuLlVTRC5IBQAAAAEAAAAIAAAAFChJbnZhbGlkIElkZW50aWZpZXIpSbJ0LEUl3ghJsnQsRSXeCDNDSVEuLklRX05JXzFZUl9BTk5fR1JPV1RILklRX0xUTS4zLzMxLzIwMTkuTC4uVVNELkgFAAAAAQAAAAgAAAAUKEludmFsaWQgSWRlbnRpZmllcilJsnQsRSXeCEmydCxFJd4IMkNJUS4uSVFfTklfMVlSX0FOTl9HUk9XVEguSVFfQ1EuMy8zMS8yMDE5LkwuLlVTRC5IBQAAAAEAAAAIAAAAFChJbnZhbGlkIElkZW50aWZpZXIpSbJ0LEUl3ghJsnQsRSXeCCRDSVEuLklRX05JLklRX0xUTS4zLzMxLzIwMTkuTC4uVVNELkgFAAAAAQAAAAgAAAAUKEludmFsaWQgSWRlbnRpZmllcilJsnQs</t>
  </si>
  <si>
    <t>RSXeCEmydCxFJd4II0NJUS4uSVFfTkkuSVFfQ1EuMy8zMS8yMDE5LkwuLlVTRC5IBQAAAAEAAAAIAAAAFChJbnZhbGlkIElkZW50aWZpZXIpSbJ0LEUl3ghJsnQsRSXeCDlDSVEuLklRX1RPVEFMX1JFVl8xWVJfQU5OX0dST1dUSC5JUV9DUS4zLzMxLzIwMTkuTC4uVVNELkgFAAAAAQAAAAgAAAAUKEludmFsaWQgSWRlbnRpZmllcilJsnQsRSXeCEmydCxFJd4IL0NJUS4uSVFfVE9UQUxfUkVWRU5VRS5JUV9MVE0uMy8zMS8yMDE5LkwuLlVTRC5IBQAAAAEAAAAIAAAAFChJbnZhbGlkIElkZW50aWZpZXIpSbJ0LEUl3ghJsnQsRSXeCDlDSVEuLklRX1JFVFVSTl9JTlZFU1RFRF9DQVBJVEFMLklRX0xUTS42LzMwLzIwMTkuTC4uVVNELkgFAAAAAQAAAAgAAAAUKEludmFsaWQgSWRlbnRpZmllcilJsnQsRSXeCEmydCxFJd4IKENJUS4uSVFfRUJJVERBLklRX0xUTS42LzMwLzIwMTguTC4uVVNELkgFAAAAAQAAAAgAAAAUKEludmFsaWQgSWRlbnRpZmllcilJsnQsRSXeCEmydCxFJd4IOENJUS4uSVFfUkVUVVJOX0lOVkVTVEVEX0NBUElUQUwuSVFfQ1EuNi8zMC8yMDE5LkwuLlVTRC5IBQAAAAEAAAAIAAAAFChJbnZhbGlkIElkZW50aWZpZXIpSbJ0LEUl3ghJsnQsRSXeCCdDSVEuLklRX0VCSVREQS5JUV9DUS42LzMwLzIwMTguTC4uVVNELkgFAAAAAQAAAAgAAAAUKEludmFsaWQgSWRlbnRpZmllcilJsnQs</t>
  </si>
  <si>
    <t>RSXeCEmydCxFJd4IM0NJUS4uSVFfTklfMVlSX0FOTl9HUk9XVEguSVFfTFRNLjYvMzAvMjAxOS5MLi5VU0QuSAUAAAABAAAACAAAABQoSW52YWxpZCBJZGVudGlmaWVyKUmydCxFJd4ISbJ0LEUl3ggyQ0lRLi5JUV9OSV8xWVJfQU5OX0dST1dUSC5JUV9DUS42LzMwLzIwMTkuTC4uVVNELkgFAAAAAQAAAAgAAAAUKEludmFsaWQgSWRlbnRpZmllcilJsnQsRSXeCEmydCxFJd4IJENJUS4uSVFfTkkuSVFfTFRNLjYvMzAvMjAxOS5MLi5VU0QuSAUAAAABAAAACAAAABQoSW52YWxpZCBJZGVudGlmaWVyKUmydCxFJd4ISbJ0LEUl3ggjQ0lRLi5JUV9OSS5JUV9DUS42LzMwLzIwMTkuTC4uVVNELkgFAAAAAQAAAAgAAAAUKEludmFsaWQgSWRlbnRpZmllcilJsnQsRSXeCEmydCxFJd4IOUNJUS4uSVFfVE9UQUxfUkVWXzFZUl9BTk5fR1JPV1RILklRX0NRLjYvMzAvMjAxOS5MLi5VU0QuSAUAAAABAAAACAAAABQoSW52YWxpZCBJZGVudGlmaWVyKUmydCxFJd4ISbJ0LEUl3ggvQ0lRLi5JUV9UT1RBTF9SRVZFTlVFLklRX0xUTS42LzMwLzIwMTkuTC4uVVNELkgFAAAAAQAAAAgAAAAUKEludmFsaWQgSWRlbnRpZmllcilJsnQsRSXeCEmydCxFJd4IOUNJUS4uSVFfUkVUVVJOX0lOVkVTVEVEX0NBUElUQUwuSVFfTFRNLjkvMzAvMjAxOS5MLi5VU0QuSAUAAAABAAAACAAAABQoSW52YWxpZCBJZGVudGlmaWVyKUmy</t>
  </si>
  <si>
    <t>dCxFJd4ISbJ0LEUl3ggoQ0lRLi5JUV9FQklUREEuSVFfTFRNLjkvMzAvMjAxOC5MLi5VU0QuSAUAAAABAAAACAAAABQoSW52YWxpZCBJZGVudGlmaWVyKUmydCxFJd4ISbJ0LEUl3gg4Q0lRLi5JUV9SRVRVUk5fSU5WRVNURURfQ0FQSVRBTC5JUV9DUS45LzMwLzIwMTkuTC4uVVNELkgFAAAAAQAAAAgAAAAUKEludmFsaWQgSWRlbnRpZmllcilJsnQsRSXeCEmydCxFJd4IJ0NJUS4uSVFfRUJJVERBLklRX0NRLjkvMzAvMjAxOC5MLi5VU0QuSAUAAAABAAAACAAAABQoSW52YWxpZCBJZGVudGlmaWVyKUmydCxFJd4ISbJ0LEUl3ggzQ0lRLi5JUV9OSV8xWVJfQU5OX0dST1dUSC5JUV9MVE0uOS8zMC8yMDE5LkwuLlVTRC5IBQAAAAEAAAAIAAAAFChJbnZhbGlkIElkZW50aWZpZXIpSbJ0LEUl3ghJsnQsRSXeCDJDSVEuLklRX05JXzFZUl9BTk5fR1JPV1RILklRX0NRLjkvMzAvMjAxOS5MLi5VU0QuSAUAAAABAAAACAAAABQoSW52YWxpZCBJZGVudGlmaWVyKUmydCxFJd4ISbJ0LEUl3ggkQ0lRLi5JUV9OSS5JUV9MVE0uOS8zMC8yMDE5LkwuLlVTRC5IBQAAAAEAAAAIAAAAFChJbnZhbGlkIElkZW50aWZpZXIpSbJ0LEUl3ghJsnQsRSXeCCNDSVEuLklRX05JLklRX0NRLjkvMzAvMjAxOS5MLi5VU0QuSAUAAAABAAAACAAAABQoSW52YWxpZCBJZGVudGlmaWVyKUmydCxFJd4ISbJ0LEUl3gg5Q0lRLi5JUV9U</t>
  </si>
  <si>
    <t>T1RBTF9SRVZfMVlSX0FOTl9HUk9XVEguSVFfQ1EuOS8zMC8yMDE5LkwuLlVTRC5IBQAAAAEAAAAIAAAAFChJbnZhbGlkIElkZW50aWZpZXIpSbJ0LEUl3ghJsnQsRSXeCC9DSVEuLklRX1RPVEFMX1JFVkVOVUUuSVFfTFRNLjkvMzAvMjAxOS5MLi5VU0QuSAUAAAABAAAACAAAABQoSW52YWxpZCBJZGVudGlmaWVyKUmydCxFJd4ISbJ0LEUl3gg6Q0lRLi5JUV9SRVRVUk5fSU5WRVNURURfQ0FQSVRBTC5JUV9MVE0uMTIvMzEvMjAxOS5MLi5VU0QuSAUAAAABAAAACAAAABQoSW52YWxpZCBJZGVudGlmaWVyKUmydCxFJd4ISbJ0LEUl3ggpQ0lRLi5JUV9FQklUREEuSVFfTFRNLjEyLzMxLzIwMTguTC4uVVNELkgFAAAAAQAAAAgAAAAUKEludmFsaWQgSWRlbnRpZmllcilk2XQsRSXeCGTZdCxFJd4IOUNJUS4uSVFfUkVUVVJOX0lOVkVTVEVEX0NBUElUQUwuSVFfQ1EuMTIvMzEvMjAxOS5MLi5VU0QuSAUAAAABAAAACAAAABQoSW52YWxpZCBJZGVudGlmaWVyKWTZdCxFJd4IZNl0LEUl3ggoQ0lRLi5JUV9FQklUREEuSVFfQ1EuMTIvMzEvMjAxOC5MLi5VU0QuSAUAAAABAAAACAAAABQoSW52YWxpZCBJZGVudGlmaWVyKWTZdCxFJd4IZNl0LEUl3gg0Q0lRLi5JUV9OSV8xWVJfQU5OX0dST1dUSC5JUV9MVE0uMTIvMzEvMjAxOS5MLi5VU0QuSAUAAAABAAAACAAAABQoSW52YWxpZCBJZGVudGlmaWVyKWTZdCxF</t>
  </si>
  <si>
    <t>Jd4IZNl0LEUl3ggzQ0lRLi5JUV9OSV8xWVJfQU5OX0dST1dUSC5JUV9DUS4xMi8zMS8yMDE5LkwuLlVTRC5IBQAAAAEAAAAIAAAAFChJbnZhbGlkIElkZW50aWZpZXIpZNl0LEUl3ghk2XQsRSXeCCVDSVEuLklRX05JLklRX0xUTS4xMi8zMS8yMDE5LkwuLlVTRC5IBQAAAAEAAAAIAAAAFChJbnZhbGlkIElkZW50aWZpZXIpZNl0LEUl3ghk2XQsRSXeCCRDSVEuLklRX05JLklRX0NRLjEyLzMxLzIwMTkuTC4uVVNELkgFAAAAAQAAAAgAAAAUKEludmFsaWQgSWRlbnRpZmllcilk2XQsRSXeCGTZdCxFJd4IOkNJUS4uSVFfVE9UQUxfUkVWXzFZUl9BTk5fR1JPV1RILklRX0NRLjEyLzMxLzIwMTkuTC4uVVNELkgFAAAAAQAAAAgAAAAUKEludmFsaWQgSWRlbnRpZmllcilk2XQsRSXeCGTZdCxFJd4IMENJUS4uSVFfVE9UQUxfUkVWRU5VRS5JUV9MVE0uMTIvMzEvMjAxOS5MLi5VU0QuSAUAAAABAAAACAAAABQoSW52YWxpZCBJZGVudGlmaWVyKWTZdCxFJd4IZNl0LEUl3gg5Q0lRLi5JUV9SRVRVUk5fSU5WRVNURURfQ0FQSVRBTC5JUV9MVE0uMy8zMS8yMDIwLkwuLlVTRC5IBQAAAAEAAAAIAAAAFChJbnZhbGlkIElkZW50aWZpZXIpZNl0LEUl3ghk2XQsRSXeCChDSVEuLklRX0VCSVREQS5JUV9MVE0uMy8zMS8yMDE5LkwuLlVTRC5IBQAAAAEAAAAIAAAAFChJbnZhbGlkIElkZW50aWZpZXIpZNl0LEUl3ghk</t>
  </si>
  <si>
    <t>2XQsRSXeCDhDSVEuLklRX1JFVFVSTl9JTlZFU1RFRF9DQVBJVEFMLklRX0NRLjMvMzEvMjAyMC5MLi5VU0QuSAUAAAABAAAACAAAABQoSW52YWxpZCBJZGVudGlmaWVyKWTZdCxFJd4IZNl0LEUl3ggnQ0lRLi5JUV9FQklUREEuSVFfQ1EuMy8zMS8yMDE5LkwuLlVTRC5IBQAAAAEAAAAIAAAAFChJbnZhbGlkIElkZW50aWZpZXIpZNl0LEUl3ghk2XQsRSXeCDNDSVEuLklRX05JXzFZUl9BTk5fR1JPV1RILklRX0xUTS4zLzMxLzIwMjAuTC4uVVNELkgFAAAAAQAAAAgAAAAUKEludmFsaWQgSWRlbnRpZmllcilk2XQsRSXeCGTZdCxFJd4IMkNJUS4uSVFfTklfMVlSX0FOTl9HUk9XVEguSVFfQ1EuMy8zMS8yMDIwLkwuLlVTRC5IBQAAAAEAAAAIAAAAFChJbnZhbGlkIElkZW50aWZpZXIpZNl0LEUl3ghk2XQsRSXeCCRDSVEuLklRX05JLklRX0xUTS4zLzMxLzIwMjAuTC4uVVNELkgFAAAAAQAAAAgAAAAUKEludmFsaWQgSWRlbnRpZmllcilk2XQsRSXeCGTZdCxFJd4II0NJUS4uSVFfTkkuSVFfQ1EuMy8zMS8yMDIwLkwuLlVTRC5IBQAAAAEAAAAIAAAAFChJbnZhbGlkIElkZW50aWZpZXIpZNl0LEUl3ghk2XQsRSXeCDlDSVEuLklRX1RPVEFMX1JFVl8xWVJfQU5OX0dST1dUSC5JUV9DUS4zLzMxLzIwMjAuTC4uVVNELkgFAAAAAQAAAAgAAAAUKEludmFsaWQgSWRlbnRpZmllcilk2XQsRSXeCGTZdCxFJd4I</t>
  </si>
  <si>
    <t>L0NJUS4uSVFfVE9UQUxfUkVWRU5VRS5JUV9MVE0uMy8zMS8yMDIwLkwuLlVTRC5IBQAAAAEAAAAIAAAAFChJbnZhbGlkIElkZW50aWZpZXIpZNl0LEUl3ghk2XQsRSXeCDlDSVEuLklRX1JFVFVSTl9JTlZFU1RFRF9DQVBJVEFMLklRX0xUTS42LzMwLzIwMjAuTC4uVVNELkgFAAAAAQAAAAgAAAAUKEludmFsaWQgSWRlbnRpZmllcilk2XQsRSXeCGTZdCxFJd4IKENJUS4uSVFfRUJJVERBLklRX0xUTS42LzMwLzIwMTkuTC4uVVNELkgFAAAAAQAAAAgAAAAUKEludmFsaWQgSWRlbnRpZmllcilk2XQsRSXeCGTZdCxFJd4IOENJUS4uSVFfUkVUVVJOX0lOVkVTVEVEX0NBUElUQUwuSVFfQ1EuNi8zMC8yMDIwLkwuLlVTRC5IBQAAAAEAAAAIAAAAFChJbnZhbGlkIElkZW50aWZpZXIpZNl0LEUl3ghk2XQsRSXeCCdDSVEuLklRX0VCSVREQS5JUV9DUS42LzMwLzIwMTkuTC4uVVNELkgFAAAAAQAAAAgAAAAUKEludmFsaWQgSWRlbnRpZmllcilk2XQsRSXeCGTZdCxFJd4IM0NJUS4uSVFfTklfMVlSX0FOTl9HUk9XVEguSVFfTFRNLjYvMzAvMjAyMC5MLi5VU0QuSAUAAAABAAAACAAAABQoSW52YWxpZCBJZGVudGlmaWVyKWTZdCxFJd4IZNl0LEUl3ggyQ0lRLi5JUV9OSV8xWVJfQU5OX0dST1dUSC5JUV9DUS42LzMwLzIwMjAuTC4uVVNELkgFAAAAAQAAAAgAAAAUKEludmFsaWQgSWRlbnRpZmllcilk2XQsRSXe</t>
  </si>
  <si>
    <t>CGTZdCxFJd4IJENJUS4uSVFfTkkuSVFfTFRNLjYvMzAvMjAyMC5MLi5VU0QuSAUAAAABAAAACAAAABQoSW52YWxpZCBJZGVudGlmaWVyKWTZdCxFJd4IZNl0LEUl3ggjQ0lRLi5JUV9OSS5JUV9DUS42LzMwLzIwMjAuTC4uVVNELkgFAAAAAQAAAAgAAAAUKEludmFsaWQgSWRlbnRpZmllcilk2XQsRSXeCGTZdCxFJd4IOUNJUS4uSVFfVE9UQUxfUkVWXzFZUl9BTk5fR1JPV1RILklRX0NRLjYvMzAvMjAyMC5MLi5VU0QuSAUAAAABAAAACAAAABQoSW52YWxpZCBJZGVudGlmaWVyKWTZdCxFJd4IZNl0LEUl3ggvQ0lRLi5JUV9UT1RBTF9SRVZFTlVFLklRX0xUTS42LzMwLzIwMjAuTC4uVVNELkgFAAAAAQAAAAgAAAAUKEludmFsaWQgSWRlbnRpZmllcilk2XQsRSXeCGTZdCxFJd4IOUNJUS4uSVFfUkVUVVJOX0lOVkVTVEVEX0NBUElUQUwuSVFfTFRNLjkvMzAvMjAyMC5MLi5VU0QuSAUAAAABAAAACAAAABQoSW52YWxpZCBJZGVudGlmaWVyKWTZdCxFJd4IZNl0LEUl3ggoQ0lRLi5JUV9FQklUREEuSVFfTFRNLjkvMzAvMjAxOS5MLi5VU0QuSAUAAAABAAAACAAAABQoSW52YWxpZCBJZGVudGlmaWVyKWTZdCxFJd4IZNl0LEUl3gg4Q0lRLi5JUV9SRVRVUk5fSU5WRVNURURfQ0FQSVRBTC5JUV9DUS45LzMwLzIwMjAuTC4uVVNELkgFAAAAAQAAAAgAAAAUKEludmFsaWQgSWRlbnRpZmllcilk2XQsRSXeCGTZ</t>
  </si>
  <si>
    <t>dCxFJd4IJ0NJUS4uSVFfRUJJVERBLklRX0NRLjkvMzAvMjAxOS5MLi5VU0QuSAUAAAABAAAACAAAABQoSW52YWxpZCBJZGVudGlmaWVyKWTZdCxFJd4IZNl0LEUl3ggzQ0lRLi5JUV9OSV8xWVJfQU5OX0dST1dUSC5JUV9MVE0uOS8zMC8yMDIwLkwuLlVTRC5IBQAAAAEAAAAIAAAAFChJbnZhbGlkIElkZW50aWZpZXIpZNl0LEUl3ghk2XQsRSXeCDJDSVEuLklRX05JXzFZUl9BTk5fR1JPV1RILklRX0NRLjkvMzAvMjAyMC5MLi5VU0QuSAUAAAABAAAACAAAABQoSW52YWxpZCBJZGVudGlmaWVyKWTZdCxFJd4IZNl0LEUl3ggkQ0lRLi5JUV9OSS5JUV9MVE0uOS8zMC8yMDIwLkwuLlVTRC5IBQAAAAEAAAAIAAAAFChJbnZhbGlkIElkZW50aWZpZXIpZNl0LEUl3ghk2XQsRSXeCCNDSVEuLklRX05JLklRX0NRLjkvMzAvMjAyMC5MLi5VU0QuSAUAAAABAAAACAAAABQoSW52YWxpZCBJZGVudGlmaWVyKWTZdCxFJd4IZNl0LEUl3gg5Q0lRLi5JUV9UT1RBTF9SRVZfMVlSX0FOTl9HUk9XVEguSVFfQ1EuOS8zMC8yMDIwLkwuLlVTRC5IBQAAAAEAAAAIAAAAFChJbnZhbGlkIElkZW50aWZpZXIpZNl0LEUl3ghk2XQsRSXeCC9DSVEuLklRX1RPVEFMX1JFVkVOVUUuSVFfTFRNLjkvMzAvMjAyMC5MLi5VU0QuSAUAAAABAAAACAAAABQoSW52YWxpZCBJZGVudGlmaWVyKXIAdSxFJd4IcgB1LEUl3gg6Q0lRLi5JUV9S</t>
  </si>
  <si>
    <t>RVRVUk5fSU5WRVNURURfQ0FQSVRBTC5JUV9MVE0uMTIvMzEvMjAyMC5MLi5VU0QuSAUAAAABAAAACAAAABQoSW52YWxpZCBJZGVudGlmaWVyKXIAdSxFJd4IcgB1LEUl3ggpQ0lRLi5JUV9FQklUREEuSVFfTFRNLjEyLzMxLzIwMTkuTC4uVVNELkgFAAAAAQAAAAgAAAAUKEludmFsaWQgSWRlbnRpZmllcilyAHUsRSXeCHIAdSxFJd4IOUNJUS4uSVFfUkVUVVJOX0lOVkVTVEVEX0NBUElUQUwuSVFfQ1EuMTIvMzEvMjAyMC5MLi5VU0QuSAUAAAABAAAACAAAABQoSW52YWxpZCBJZGVudGlmaWVyKXIAdSxFJd4IcgB1LEUl3ggoQ0lRLi5JUV9FQklUREEuSVFfQ1EuMTIvMzEvMjAxOS5MLi5VU0QuSAUAAAABAAAACAAAABQoSW52YWxpZCBJZGVudGlmaWVyKXIAdSxFJd4IcgB1LEUl3gg0Q0lRLi5JUV9OSV8xWVJfQU5OX0dST1dUSC5JUV9MVE0uMTIvMzEvMjAyMC5MLi5VU0QuSAUAAAABAAAACAAAABQoSW52YWxpZCBJZGVudGlmaWVyKXIAdSxFJd4IcgB1LEUl3ggzQ0lRLi5JUV9OSV8xWVJfQU5OX0dST1dUSC5JUV9DUS4xMi8zMS8yMDIwLkwuLlVTRC5IBQAAAAEAAAAIAAAAFChJbnZhbGlkIElkZW50aWZpZXIpcgB1LEUl3ghyAHUsRSXeCCVDSVEuLklRX05JLklRX0xUTS4xMi8zMS8yMDIwLkwuLlVTRC5IBQAAAAEAAAAIAAAAFChJbnZhbGlkIElkZW50aWZpZXIpcgB1LEUl3ghyAHUsRSXeCCRDSVEu</t>
  </si>
  <si>
    <t>LklRX05JLklRX0NRLjEyLzMxLzIwMjAuTC4uVVNELkgFAAAAAQAAAAgAAAAUKEludmFsaWQgSWRlbnRpZmllcilyAHUsRSXeCHIAdSxFJd4IOkNJUS4uSVFfVE9UQUxfUkVWXzFZUl9BTk5fR1JPV1RILklRX0NRLjEyLzMxLzIwMjAuTC4uVVNELkgFAAAAAQAAAAgAAAAUKEludmFsaWQgSWRlbnRpZmllcilyAHUsRSXeCHIAdSxFJd4IMENJUS4uSVFfVE9UQUxfUkVWRU5VRS5JUV9MVE0uMTIvMzEvMjAyMC5MLi5VU0QuSAUAAAABAAAACAAAABQoSW52YWxpZCBJZGVudGlmaWVyKXIAdSxFJd4IcgB1LEUl3gg5Q0lRLi5JUV9SRVRVUk5fSU5WRVNURURfQ0FQSVRBTC5JUV9MVE0uMy8zMS8yMDIxLkwuLlVTRC5IBQAAAAEAAAAIAAAAFChJbnZhbGlkIElkZW50aWZpZXIpcgB1LEUl3ghyAHUsRSXeCChDSVEuLklRX0VCSVREQS5JUV9MVE0uMy8zMS8yMDIwLkwuLlVTRC5IBQAAAAEAAAAIAAAAFChJbnZhbGlkIElkZW50aWZpZXIpcgB1LEUl3ghyAHUsRSXeCDhDSVEuLklRX1JFVFVSTl9JTlZFU1RFRF9DQVBJVEFMLklRX0NRLjMvMzEvMjAyMS5MLi5VU0QuSAUAAAABAAAACAAAABQoSW52YWxpZCBJZGVudGlmaWVyKXIAdSxFJd4IcgB1LEUl3ggnQ0lRLi5JUV9FQklUREEuSVFfQ1EuMy8zMS8yMDIwLkwuLlVTRC5IBQAAAAEAAAAIAAAAFChJbnZhbGlkIElkZW50aWZpZXIpcgB1LEUl3ghyAHUsRSXeCDND</t>
  </si>
  <si>
    <t>SVEuLklRX05JXzFZUl9BTk5fR1JPV1RILklRX0xUTS4zLzMxLzIwMjEuTC4uVVNELkgFAAAAAQAAAAgAAAAUKEludmFsaWQgSWRlbnRpZmllcilyAHUsRSXeCHIAdSxFJd4IMkNJUS4uSVFfTklfMVlSX0FOTl9HUk9XVEguSVFfQ1EuMy8zMS8yMDIxLkwuLlVTRC5IBQAAAAEAAAAIAAAAFChJbnZhbGlkIElkZW50aWZpZXIpcgB1LEUl3ghyAHUsRSXeCCRDSVEuLklRX05JLklRX0xUTS4zLzMxLzIwMjEuTC4uVVNELkgFAAAAAQAAAAgAAAAUKEludmFsaWQgSWRlbnRpZmllcilyAHUsRSXeCHIAdSxFJd4II0NJUS4uSVFfTkkuSVFfQ1EuMy8zMS8yMDIxLkwuLlVTRC5IBQAAAAEAAAAIAAAAFChJbnZhbGlkIElkZW50aWZpZXIpcgB1LEUl3ghyAHUsRSXeCDlDSVEuLklRX1RPVEFMX1JFVl8xWVJfQU5OX0dST1dUSC5JUV9DUS4zLzMxLzIwMjEuTC4uVVNELkgFAAAAAQAAAAgAAAAUKEludmFsaWQgSWRlbnRpZmllcilyAHUsRSXeCHIAdSxFJd4IL0NJUS4uSVFfVE9UQUxfUkVWRU5VRS5JUV9MVE0uMy8zMS8yMDIxLkwuLlVTRC5IBQAAAAEAAAAIAAAAFChJbnZhbGlkIElkZW50aWZpZXIpcgB1LEUl3ghyAHUsRSXeCDlDSVEuLklRX1JFVFVSTl9JTlZFU1RFRF9DQVBJVEFMLklRX0xUTS42LzMwLzIwMjEuTC4uVVNELkgFAAAAAQAAAAgAAAAUKEludmFsaWQgSWRlbnRpZmllcilyAHUsRSXeCHIAdSxFJd4I</t>
  </si>
  <si>
    <t>KENJUS4uSVFfRUJJVERBLklRX0xUTS42LzMwLzIwMjAuTC4uVVNELkgFAAAAAQAAAAgAAAAUKEludmFsaWQgSWRlbnRpZmllcilyAHUsRSXeCHIAdSxFJd4IOENJUS4uSVFfUkVUVVJOX0lOVkVTVEVEX0NBUElUQUwuSVFfQ1EuNi8zMC8yMDIxLkwuLlVTRC5IBQAAAAEAAAAIAAAAFChJbnZhbGlkIElkZW50aWZpZXIpcgB1LEUl3ghyAHUsRSXeCCdDSVEuLklRX0VCSVREQS5JUV9DUS42LzMwLzIwMjAuTC4uVVNELkgFAAAAAQAAAAgAAAAUKEludmFsaWQgSWRlbnRpZmllcilyAHUsRSXeCHIAdSxFJd4IM0NJUS4uSVFfTklfMVlSX0FOTl9HUk9XVEguSVFfTFRNLjYvMzAvMjAyMS5MLi5VU0QuSAUAAAABAAAACAAAABQoSW52YWxpZCBJZGVudGlmaWVyKXIAdSxFJd4IcgB1LEUl3ggyQ0lRLi5JUV9OSV8xWVJfQU5OX0dST1dUSC5JUV9DUS42LzMwLzIwMjEuTC4uVVNELkgFAAAAAQAAAAgAAAAUKEludmFsaWQgSWRlbnRpZmllcilyAHUsRSXeCHIAdSxFJd4IJENJUS4uSVFfTkkuSVFfTFRNLjYvMzAvMjAyMS5MLi5VU0QuSAUAAAABAAAACAAAABQoSW52YWxpZCBJZGVudGlmaWVyKXIAdSxFJd4IcgB1LEUl3ggjQ0lRLi5JUV9OSS5JUV9DUS42LzMwLzIwMjEuTC4uVVNELkgFAAAAAQAAAAgAAAAUKEludmFsaWQgSWRlbnRpZmllcilyAHUsRSXeCHIAdSxFJd4IOUNJUS4uSVFfVE9UQUxfUkVWXzFZUl9B</t>
  </si>
  <si>
    <t>Tk5fR1JPV1RILklRX0NRLjYvMzAvMjAyMS5MLi5VU0QuSAUAAAABAAAACAAAABQoSW52YWxpZCBJZGVudGlmaWVyKXIAdSxFJd4IcgB1LEUl3ggvQ0lRLi5JUV9UT1RBTF9SRVZFTlVFLklRX0xUTS42LzMwLzIwMjEuTC4uVVNELkgFAAAAAQAAAAgAAAAUKEludmFsaWQgSWRlbnRpZmllcilyAHUsRSXeCHIAdSxFJd4IOUNJUS4uSVFfUkVUVVJOX0lOVkVTVEVEX0NBUElUQUwuSVFfTFRNLjkvMzAvMjAyMS5MLi5VU0QuSAUAAAABAAAACAAAABQoSW52YWxpZCBJZGVudGlmaWVyKXIAdSxFJd4IcgB1LEUl3ggoQ0lRLi5JUV9FQklUREEuSVFfTFRNLjkvMzAvMjAyMC5MLi5VU0QuSAUAAAABAAAACAAAABQoSW52YWxpZCBJZGVudGlmaWVyKXIAdSxFJd4IcgB1LEUl3gg4Q0lRLi5JUV9SRVRVUk5fSU5WRVNURURfQ0FQSVRBTC5JUV9DUS45LzMwLzIwMjEuTC4uVVNELkgFAAAAAQAAAAgAAAAUKEludmFsaWQgSWRlbnRpZmllcilyAHUsRSXeCHIAdSxFJd4IJ0NJUS4uSVFfRUJJVERBLklRX0NRLjkvMzAvMjAyMC5MLi5VU0QuSAUAAAABAAAACAAAABQoSW52YWxpZCBJZGVudGlmaWVyKXIAdSxFJd4IcgB1LEUl3ggzQ0lRLi5JUV9OSV8xWVJfQU5OX0dST1dUSC5JUV9MVE0uOS8zMC8yMDIxLkwuLlVTRC5IBQAAAAEAAAAIAAAAFChJbnZhbGlkIElkZW50aWZpZXIpcgB1LEUl3ghyAHUsRSXeCCVDSVEuLklR</t>
  </si>
  <si>
    <t>X05JLklRX0xUTS4xMi8zMS8yMDA5LkwuLlVTRC5IBQAAAAEAAAAIAAAAFChJbnZhbGlkIElkZW50aWZpZXIpwdr5LEUl3gjB2vksRSXeCCRDSVEuLklRX05JLklRX0NRLjEyLzMxLzIwMDkuTC4uVVNELkgFAAAAAQAAAAgAAAAUKEludmFsaWQgSWRlbnRpZmllcinB2vksRSXeCMHa+SxFJd4IOkNJUS4uSVFfVE9UQUxfUkVWXzFZUl9BTk5fR1JPV1RILklRX0NRLjEyLzMxLzIwMDkuTC4uVVNELkgFAAAAAQAAAAgAAAAUKEludmFsaWQgSWRlbnRpZmllcinB2vksRSXeCMHa+SxFJd4IMENJUS4uSVFfVE9UQUxfUkVWRU5VRS5JUV9MVE0uMTIvMzEvMjAwOS5MLi5VU0QuSAUAAAABAAAACAAAABQoSW52YWxpZCBJZGVudGlmaWVyKcHa+SxFJd4Iwdr5LEUl3gg5Q0lRLi5JUV9SRVRVUk5fSU5WRVNURURfQ0FQSVRBTC5JUV9MVE0uMy8zMS8yMDEwLkwuLlVTRC5IBQAAAAEAAAAIAAAAFChJbnZhbGlkIElkZW50aWZpZXIpwdr5LEUl3gjB2vksRSXeCDhDSVEuLklRX1JFVFVSTl9JTlZFU1RFRF9DQVBJVEFMLklRX0NRLjMvMzEvMjAxMC5MLi5VU0QuSAUAAAABAAAACAAAABQoSW52YWxpZCBJZGVudGlmaWVyKcHa+SxFJd4Iwdr5LEUl3ggyQ0lRLi5JUV9OSV8xWVJfQU5OX0dST1dUSC5JUV9DUS4zLzMxLzIwMTAuTC4uVVNELkgFAAAAAQAAAAgAAAAUKEludmFsaWQgSWRlbnRpZmllcinB2vksRSXeCMHa+SxF</t>
  </si>
  <si>
    <t>Jd4IM0NJUS4uSVFfTklfMVlSX0FOTl9HUk9XVEguSVFfTFRNLjMvMzEvMjAxMC5MLi5VU0QuSAUAAAABAAAACAAAABQoSW52YWxpZCBJZGVudGlmaWVyKcHa+SxFJd4Iwdr5LEUl3ggkQ0lRLi5JUV9OSS5JUV9MVE0uMy8zMS8yMDEwLkwuLlVTRC5IBQAAAAEAAAAIAAAAFChJbnZhbGlkIElkZW50aWZpZXIpwdr5LEUl3gjB2vksRSXeCCNDSVEuLklRX05JLklRX0NRLjMvMzEvMjAxMC5MLi5VU0QuSAUAAAABAAAACAAAABQoSW52YWxpZCBJZGVudGlmaWVyKcHa+SxFJd4Iwdr5LEUl3gg5Q0lRLi5JUV9UT1RBTF9SRVZfMVlSX0FOTl9HUk9XVEguSVFfQ1EuMy8zMS8yMDEwLkwuLlVTRC5IBQAAAAEAAAAIAAAAFChJbnZhbGlkIElkZW50aWZpZXIpwdr5LEUl3gjB2vksRSXeCC9DSVEuLklRX1RPVEFMX1JFVkVOVUUuSVFfTFRNLjMvMzEvMjAxMC5MLi5VU0QuSAUAAAABAAAACAAAABQoSW52YWxpZCBJZGVudGlmaWVyKcHa+SxFJd4Iwdr5LEUl3gg5Q0lRLi5JUV9SRVRVUk5fSU5WRVNURURfQ0FQSVRBTC5JUV9MVE0uNi8zMC8yMDEwLkwuLlVTRC5IBQAAAAEAAAAIAAAAFChJbnZhbGlkIElkZW50aWZpZXIpwdr5LEUl3gjB2vksRSXeCDhDSVEuLklRX1JFVFVSTl9JTlZFU1RFRF9DQVBJVEFMLklRX0NRLjYvMzAvMjAxMC5MLi5VU0QuSAUAAAABAAAACAAAABQoSW52YWxpZCBJZGVudGlmaWVyKcHa+SxF</t>
  </si>
  <si>
    <t>Jd4Iwdr5LEUl3ggzQ0lRLi5JUV9OSV8xWVJfQU5OX0dST1dUSC5JUV9MVE0uNi8zMC8yMDEwLkwuLlVTRC5IBQAAAAEAAAAIAAAAFChJbnZhbGlkIElkZW50aWZpZXIpwdr5LEUl3gjB2vksRSXeCDJDSVEuLklRX05JXzFZUl9BTk5fR1JPV1RILklRX0NRLjYvMzAvMjAxMC5MLi5VU0QuSAUAAAABAAAACAAAABQoSW52YWxpZCBJZGVudGlmaWVyKcHa+SxFJd4Iwdr5LEUl3ggjQ0lRLi5JUV9OSS5JUV9DUS42LzMwLzIwMTAuTC4uVVNELkgFAAAAAQAAAAgAAAAUKEludmFsaWQgSWRlbnRpZmllcinB2vksRSXeCMHa+SxFJd4IJENJUS4uSVFfTkkuSVFfTFRNLjYvMzAvMjAxMC5MLi5VU0QuSAUAAAABAAAACAAAABQoSW52YWxpZCBJZGVudGlmaWVyKcHa+SxFJd4Iwdr5LEUl3gg5Q0lRLi5JUV9UT1RBTF9SRVZfMVlSX0FOTl9HUk9XVEguSVFfQ1EuNi8zMC8yMDEwLkwuLlVTRC5IBQAAAAEAAAAIAAAAFChJbnZhbGlkIElkZW50aWZpZXIpwdr5LEUl3gjB2vksRSXeCC9DSVEuLklRX1RPVEFMX1JFVkVOVUUuSVFfTFRNLjYvMzAvMjAxMC5MLi5VU0QuSAUAAAABAAAACAAAABQoSW52YWxpZCBJZGVudGlmaWVyKcHa+SxFJd4Iwdr5LEUl3gg5Q0lRLi5JUV9SRVRVUk5fSU5WRVNURURfQ0FQSVRBTC5JUV9MVE0uOS8zMC8yMDEwLkwuLlVTRC5IBQAAAAEAAAAIAAAAFChJbnZhbGlkIElkZW50aWZpZXIpwdr5</t>
  </si>
  <si>
    <t>LEUl3gjB2vksRSXeCDhDSVEuLklRX1JFVFVSTl9JTlZFU1RFRF9DQVBJVEFMLklRX0NRLjkvMzAvMjAxMC5MLi5VU0QuSAUAAAABAAAACAAAABQoSW52YWxpZCBJZGVudGlmaWVyKcHa+SxFJd4Iwdr5LEUl3ggzQ0lRLi5JUV9OSV8xWVJfQU5OX0dST1dUSC5JUV9MVE0uOS8zMC8yMDEwLkwuLlVTRC5IBQAAAAEAAAAIAAAAFChJbnZhbGlkIElkZW50aWZpZXIp0QH6LEUl3gjRAfosRSXeCDJDSVEuLklRX05JXzFZUl9BTk5fR1JPV1RILklRX0NRLjkvMzAvMjAxMC5MLi5VU0QuSAUAAAABAAAACAAAABQoSW52YWxpZCBJZGVudGlmaWVyKdEB+ixFJd4I0QH6LEUl3ggkQ0lRLi5JUV9OSS5JUV9MVE0uOS8zMC8yMDEwLkwuLlVTRC5IBQAAAAEAAAAIAAAAFChJbnZhbGlkIElkZW50aWZpZXIp0QH6LEUl3gjRAfosRSXeCCNDSVEuLklRX05JLklRX0NRLjkvMzAvMjAxMC5MLi5VU0QuSAUAAAABAAAACAAAABQoSW52YWxpZCBJZGVudGlmaWVyKdEB+ixFJd4I0QH6LEUl3gg5Q0lRLi5JUV9UT1RBTF9SRVZfMVlSX0FOTl9HUk9XVEguSVFfQ1EuOS8zMC8yMDEwLkwuLlVTRC5IBQAAAAEAAAAIAAAAFChJbnZhbGlkIElkZW50aWZpZXIp0QH6LEUl3gjRAfosRSXeCC9DSVEuLklRX1RPVEFMX1JFVkVOVUUuSVFfTFRNLjkvMzAvMjAxMC5MLi5VU0QuSAUAAAABAAAACAAAABQoSW52YWxpZCBJZGVudGlmaWVyKdEB</t>
  </si>
  <si>
    <t>+ixFJd4I0QH6LEUl3gg6Q0lRLi5JUV9SRVRVUk5fSU5WRVNURURfQ0FQSVRBTC5JUV9MVE0uMTIvMzEvMjAxMC5MLi5VU0QuSAUAAAABAAAACAAAABQoSW52YWxpZCBJZGVudGlmaWVyKdEB+ixFJd4I0QH6LEUl3ggpQ0lRLi5JUV9FQklUREEuSVFfTFRNLjEyLzMxLzIwMDkuTC4uVVNELkgFAAAAAQAAAAgAAAAUKEludmFsaWQgSWRlbnRpZmllcinRAfosRSXeCNEB+ixFJd4IOUNJUS4uSVFfUkVUVVJOX0lOVkVTVEVEX0NBUElUQUwuSVFfQ1EuMTIvMzEvMjAxMC5MLi5VU0QuSAUAAAABAAAACAAAABQoSW52YWxpZCBJZGVudGlmaWVyKdEB+ixFJd4I0QH6LEUl3ggoQ0lRLi5JUV9FQklUREEuSVFfQ1EuMTIvMzEvMjAwOS5MLi5VU0QuSAUAAAABAAAACAAAABQoSW52YWxpZCBJZGVudGlmaWVyKdEB+ixFJd4I0QH6LEUl3gg0Q0lRLi5JUV9OSV8xWVJfQU5OX0dST1dUSC5JUV9MVE0uMTIvMzEvMjAxMC5MLi5VU0QuSAUAAAABAAAACAAAABQoSW52YWxpZCBJZGVudGlmaWVyKdEB+ixFJd4I0QH6LEUl3ggzQ0lRLi5JUV9OSV8xWVJfQU5OX0dST1dUSC5JUV9DUS4xMi8zMS8yMDEwLkwuLlVTRC5IBQAAAAEAAAAIAAAAFChJbnZhbGlkIElkZW50aWZpZXIp0QH6LEUl3gjRAfosRSXeCCVDSVEuLklRX05JLklRX0xUTS4xMi8zMS8yMDEwLkwuLlVTRC5IBQAAAAEAAAAIAAAAFChJbnZhbGlkIElkZW50aWZp</t>
  </si>
  <si>
    <t>ZXIp0QH6LEUl3gjRAfosRSXeCCRDSVEuLklRX05JLklRX0NRLjEyLzMxLzIwMTAuTC4uVVNELkgFAAAAAQAAAAgAAAAUKEludmFsaWQgSWRlbnRpZmllcinRAfosRSXeCNEB+ixFJd4IOkNJUS4uSVFfVE9UQUxfUkVWXzFZUl9BTk5fR1JPV1RILklRX0NRLjEyLzMxLzIwMTAuTC4uVVNELkgFAAAAAQAAAAgAAAAUKEludmFsaWQgSWRlbnRpZmllcinRAfosRSXeCNEB+ixFJd4IMENJUS4uSVFfVE9UQUxfUkVWRU5VRS5JUV9MVE0uMTIvMzEvMjAxMC5MLi5VU0QuSAUAAAABAAAACAAAABQoSW52YWxpZCBJZGVudGlmaWVyKdEB+ixFJd4I0QH6LEUl3gg5Q0lRLi5JUV9SRVRVUk5fSU5WRVNURURfQ0FQSVRBTC5JUV9MVE0uMy8zMS8yMDExLkwuLlVTRC5IBQAAAAEAAAAIAAAAFChJbnZhbGlkIElkZW50aWZpZXIp0QH6LEUl3gjRAfosRSXeCChDSVEuLklRX0VCSVREQS5JUV9MVE0uMy8zMS8yMDEwLkwuLlVTRC5IBQAAAAEAAAAIAAAAFChJbnZhbGlkIElkZW50aWZpZXIp0QH6LEUl3gjRAfosRSXeCDhDSVEuLklRX1JFVFVSTl9JTlZFU1RFRF9DQVBJVEFMLklRX0NRLjMvMzEvMjAxMS5MLi5VU0QuSAUAAAABAAAACAAAABQoSW52YWxpZCBJZGVudGlmaWVyKdEB+ixFJd4I0QH6LEUl3ggnQ0lRLi5JUV9FQklUREEuSVFfQ1EuMy8zMS8yMDEwLkwuLlVTRC5IBQAAAAEAAAAIAAAAFChJbnZhbGlkIElkZW50</t>
  </si>
  <si>
    <t>aWZpZXIp0QH6LEUl3gjRAfosRSXeCDNDSVEuLklRX05JXzFZUl9BTk5fR1JPV1RILklRX0xUTS4zLzMxLzIwMTEuTC4uVVNELkgFAAAAAQAAAAgAAAAUKEludmFsaWQgSWRlbnRpZmllcinRAfosRSXeCNEB+ixFJd4IMkNJUS4uSVFfTklfMVlSX0FOTl9HUk9XVEguSVFfQ1EuMy8zMS8yMDExLkwuLlVTRC5IBQAAAAEAAAAIAAAAFChJbnZhbGlkIElkZW50aWZpZXIp0QH6LEUl3gjRAfosRSXeCCRDSVEuLklRX05JLklRX0xUTS4zLzMxLzIwMTEuTC4uVVNELkgFAAAAAQAAAAgAAAAUKEludmFsaWQgSWRlbnRpZmllcinRAfosRSXeCNEB+ixFJd4II0NJUS4uSVFfTkkuSVFfQ1EuMy8zMS8yMDExLkwuLlVTRC5IBQAAAAEAAAAIAAAAFChJbnZhbGlkIElkZW50aWZpZXIp0QH6LEUl3gjRAfosRSXeCDlDSVEuLklRX1RPVEFMX1JFVl8xWVJfQU5OX0dST1dUSC5JUV9DUS4zLzMxLzIwMTEuTC4uVVNELkgFAAAAAQAAAAgAAAAUKEludmFsaWQgSWRlbnRpZmllcinRAfosRSXeCNEB+ixFJd4IL0NJUS4uSVFfVE9UQUxfUkVWRU5VRS5JUV9MVE0uMy8zMS8yMDExLkwuLlVTRC5IBQAAAAEAAAAIAAAAFChJbnZhbGlkIElkZW50aWZpZXIp0QH6LEUl3gjRAfosRSXeCDlDSVEuLklRX1JFVFVSTl9JTlZFU1RFRF9DQVBJVEFMLklRX0xUTS42LzMwLzIwMTEuTC4uVVNELkgFAAAAAQAAAAgAAAAUKEludmFsaWQgSWRl</t>
  </si>
  <si>
    <t>bnRpZmllcinRAfosRSXeCNEB+ixFJd4IKENJUS4uSVFfRUJJVERBLklRX0xUTS42LzMwLzIwMTAuTC4uVVNELkgFAAAAAQAAAAgAAAAUKEludmFsaWQgSWRlbnRpZmllcinRAfosRSXeCNEB+ixFJd4IOENJUS4uSVFfUkVUVVJOX0lOVkVTVEVEX0NBUElUQUwuSVFfQ1EuNi8zMC8yMDExLkwuLlVTRC5IBQAAAAEAAAAIAAAAFChJbnZhbGlkIElkZW50aWZpZXIp0QH6LEUl3gjRAfosRSXeCCdDSVEuLklRX0VCSVREQS5JUV9DUS42LzMwLzIwMTAuTC4uVVNELkgFAAAAAQAAAAgAAAAUKEludmFsaWQgSWRlbnRpZmllcinRAfosRSXeCNEB+ixFJd4IM0NJUS4uSVFfTklfMVlSX0FOTl9HUk9XVEguSVFfTFRNLjYvMzAvMjAxMS5MLi5VU0QuSAUAAAABAAAACAAAABQoSW52YWxpZCBJZGVudGlmaWVyKdEB+ixFJd4I0QH6LEUl3ggyQ0lRLi5JUV9OSV8xWVJfQU5OX0dST1dUSC5JUV9DUS42LzMwLzIwMTEuTC4uVVNELkgFAAAAAQAAAAgAAAAUKEludmFsaWQgSWRlbnRpZmllcinRAfosRSXeCNEB+ixFJd4IJENJUS4uSVFfTkkuSVFfTFRNLjYvMzAvMjAxMS5MLi5VU0QuSAUAAAABAAAACAAAABQoSW52YWxpZCBJZGVudGlmaWVyKdEB+ixFJd4I0QH6LEUl3ggjQ0lRLi5JUV9OSS5JUV9DUS42LzMwLzIwMTEuTC4uVVNELkgFAAAAAQAAAAgAAAAUKEludmFsaWQgSWRlbnRpZmllcinRAfosRSXeCNEB+ixFJd4I</t>
  </si>
  <si>
    <t>OUNJUS4uSVFfVE9UQUxfUkVWXzFZUl9BTk5fR1JPV1RILklRX0NRLjYvMzAvMjAxMS5MLi5VU0QuSAUAAAABAAAACAAAABQoSW52YWxpZCBJZGVudGlmaWVyKdEB+ixFJd4I0QH6LEUl3ggvQ0lRLi5JUV9UT1RBTF9SRVZFTlVFLklRX0xUTS42LzMwLzIwMTEuTC4uVVNELkgFAAAAAQAAAAgAAAAUKEludmFsaWQgSWRlbnRpZmllcinRAfosRSXeCNEB+ixFJd4IOUNJUS4uSVFfUkVUVVJOX0lOVkVTVEVEX0NBUElUQUwuSVFfTFRNLjkvMzAvMjAxMS5MLi5VU0QuSAUAAAABAAAACAAAABQoSW52YWxpZCBJZGVudGlmaWVyKdEB+ixFJd4I0QH6LEUl3ggoQ0lRLi5JUV9FQklUREEuSVFfTFRNLjkvMzAvMjAxMC5MLi5VU0QuSAUAAAABAAAACAAAABQoSW52YWxpZCBJZGVudGlmaWVyKdEB+ixFJd4I0QH6LEUl3gg4Q0lRLi5JUV9SRVRVUk5fSU5WRVNURURfQ0FQSVRBTC5JUV9DUS45LzMwLzIwMTEuTC4uVVNELkgFAAAAAQAAAAgAAAAUKEludmFsaWQgSWRlbnRpZmllcinRAfosRSXeCNEB+ixFJd4IJ0NJUS4uSVFfRUJJVERBLklRX0NRLjkvMzAvMjAxMC5MLi5VU0QuSAUAAAABAAAACAAAABQoSW52YWxpZCBJZGVudGlmaWVyKdEB+ixFJd4I0QH6LEUl3ggzQ0lRLi5JUV9OSV8xWVJfQU5OX0dST1dUSC5JUV9MVE0uOS8zMC8yMDExLkwuLlVTRC5IBQAAAAEAAAAIAAAAFChJbnZhbGlkIElkZW50aWZpZXIp</t>
  </si>
  <si>
    <t>0QH6LEUl3gjRAfosRSXeCDJDSVEuLklRX05JXzFZUl9BTk5fR1JPV1RILklRX0NRLjkvMzAvMjAxMS5MLi5VU0QuSAUAAAABAAAACAAAABQoSW52YWxpZCBJZGVudGlmaWVyKdEB+ixFJd4I0QH6LEUl3ggkQ0lRLi5JUV9OSS5JUV9MVE0uOS8zMC8yMDExLkwuLlVTRC5IBQAAAAEAAAAIAAAAFChJbnZhbGlkIElkZW50aWZpZXIp0QH6LEUl3gjRAfosRSXeCCNDSVEuLklRX05JLklRX0NRLjkvMzAvMjAxMS5MLi5VU0QuSAUAAAABAAAACAAAABQoSW52YWxpZCBJZGVudGlmaWVyKdEB+ixFJd4I0QH6LEUl3gg5Q0lRLi5JUV9UT1RBTF9SRVZfMVlSX0FOTl9HUk9XVEguSVFfQ1EuOS8zMC8yMDExLkwuLlVTRC5IBQAAAAEAAAAIAAAAFChJbnZhbGlkIElkZW50aWZpZXIp0QH6LEUl3gjRAfosRSXeCC9DSVEuLklRX1RPVEFMX1JFVkVOVUUuSVFfTFRNLjkvMzAvMjAxMS5MLi5VU0QuSAUAAAABAAAACAAAABQoSW52YWxpZCBJZGVudGlmaWVyKdEB+ixFJd4I0QH6LEUl3gg6Q0lRLi5JUV9SRVRVUk5fSU5WRVNURURfQ0FQSVRBTC5JUV9MVE0uMTIvMzEvMjAxMS5MLi5VU0QuSAUAAAABAAAACAAAABQoSW52YWxpZCBJZGVudGlmaWVyKdEB+ixFJd4I0QH6LEUl3ggpQ0lRLi5JUV9FQklUREEuSVFfTFRNLjEyLzMxLzIwMTAuTC4uVVNELkgFAAAAAQAAAAgAAAAUKEludmFsaWQgSWRlbnRpZmllcinRAfosRSXe</t>
  </si>
  <si>
    <t>CNEB+ixFJd4IOUNJUS4uSVFfUkVUVVJOX0lOVkVTVEVEX0NBUElUQUwuSVFfQ1EuMTIvMzEvMjAxMS5MLi5VU0QuSAUAAAABAAAACAAAABQoSW52YWxpZCBJZGVudGlmaWVyKdEB+ixFJd4I0QH6LEUl3ggoQ0lRLi5JUV9FQklUREEuSVFfQ1EuMTIvMzEvMjAxMC5MLi5VU0QuSAUAAAABAAAACAAAABQoSW52YWxpZCBJZGVudGlmaWVyKdEB+ixFJd4I0QH6LEUl3gg0Q0lRLi5JUV9OSV8xWVJfQU5OX0dST1dUSC5JUV9MVE0uMTIvMzEvMjAxMS5MLi5VU0QuSAUAAAABAAAACAAAABQoSW52YWxpZCBJZGVudGlmaWVyKdEB+ixFJd4I0QH6LEUl3ggzQ0lRLi5JUV9OSV8xWVJfQU5OX0dST1dUSC5JUV9DUS4xMi8zMS8yMDExLkwuLlVTRC5IBQAAAAEAAAAIAAAAFChJbnZhbGlkIElkZW50aWZpZXIp0QH6LEUl3gjRAfosRSXeCCVDSVEuLklRX05JLklRX0xUTS4xMi8zMS8yMDExLkwuLlVTRC5IBQAAAAEAAAAIAAAAFChJbnZhbGlkIElkZW50aWZpZXIp0QH6LEUl3gjRAfosRSXeCCRDSVEuLklRX05JLklRX0NRLjEyLzMxLzIwMTEuTC4uVVNELkgFAAAAAQAAAAgAAAAUKEludmFsaWQgSWRlbnRpZmllcinRAfosRSXeCNEB+ixFJd4IOkNJUS4uSVFfVE9UQUxfUkVWXzFZUl9BTk5fR1JPV1RILklRX0NRLjEyLzMxLzIwMTEuTC4uVVNELkgFAAAAAQAAAAgAAAAUKEludmFsaWQgSWRlbnRpZmllcinRAfosRSXe</t>
  </si>
  <si>
    <t>CNEB+ixFJd4IMENJUS4uSVFfVE9UQUxfUkVWRU5VRS5JUV9MVE0uMTIvMzEvMjAxMS5MLi5VU0QuSAUAAAABAAAACAAAABQoSW52YWxpZCBJZGVudGlmaWVyKdEB+ixFJd4I0QH6LEUl3gg5Q0lRLi5JUV9SRVRVUk5fSU5WRVNURURfQ0FQSVRBTC5JUV9MVE0uMy8zMS8yMDEyLkwuLlVTRC5IBQAAAAEAAAAIAAAAFChJbnZhbGlkIElkZW50aWZpZXIp0QH6LEUl3gjRAfosRSXeCChDSVEuLklRX0VCSVREQS5JUV9MVE0uMy8zMS8yMDExLkwuLlVTRC5IBQAAAAEAAAAIAAAAFChJbnZhbGlkIElkZW50aWZpZXIp0QH6LEUl3gjRAfosRSXeCDhDSVEuLklRX1JFVFVSTl9JTlZFU1RFRF9DQVBJVEFMLklRX0NRLjMvMzEvMjAxMi5MLi5VU0QuSAUAAAABAAAACAAAABQoSW52YWxpZCBJZGVudGlmaWVyKdEB+ixFJd4I0QH6LEUl3ggnQ0lRLi5JUV9FQklUREEuSVFfQ1EuMy8zMS8yMDExLkwuLlVTRC5IBQAAAAEAAAAIAAAAFChJbnZhbGlkIElkZW50aWZpZXIp0QH6LEUl3gjRAfosRSXeCDNDSVEuLklRX05JXzFZUl9BTk5fR1JPV1RILklRX0xUTS4zLzMxLzIwMTIuTC4uVVNELkgFAAAAAQAAAAgAAAAUKEludmFsaWQgSWRlbnRpZmllcinRAfosRSXeCNEB+ixFJd4IMkNJUS4uSVFfTklfMVlSX0FOTl9HUk9XVEguSVFfQ1EuMy8zMS8yMDEyLkwuLlVTRC5IBQAAAAEAAAAIAAAAFChJbnZhbGlkIElkZW50aWZp</t>
  </si>
  <si>
    <t>ZXIp0QH6LEUl3gjRAfosRSXeCCRDSVEuLklRX05JLklRX0xUTS4zLzMxLzIwMTIuTC4uVVNELkgFAAAAAQAAAAgAAAAUKEludmFsaWQgSWRlbnRpZmllcinRAfosRSXeCNEB+ixFJd4II0NJUS4uSVFfTkkuSVFfQ1EuMy8zMS8yMDEyLkwuLlVTRC5IBQAAAAEAAAAIAAAAFChJbnZhbGlkIElkZW50aWZpZXIp0QH6LEUl3gjRAfosRSXeCDlDSVEuLklRX1RPVEFMX1JFVl8xWVJfQU5OX0dST1dUSC5JUV9DUS4zLzMxLzIwMTIuTC4uVVNELkgFAAAAAQAAAAgAAAAUKEludmFsaWQgSWRlbnRpZmllcinsKPosRSXeCOwo+ixFJd4IL0NJUS4uSVFfVE9UQUxfUkVWRU5VRS5JUV9MVE0uMy8zMS8yMDEyLkwuLlVTRC5IBQAAAAEAAAAIAAAAFChJbnZhbGlkIElkZW50aWZpZXIp7Cj6LEUl3gjsKPosRSXeCDlDSVEuLklRX1JFVFVSTl9JTlZFU1RFRF9DQVBJVEFMLklRX0xUTS42LzMwLzIwMTIuTC4uVVNELkgFAAAAAQAAAAgAAAAUKEludmFsaWQgSWRlbnRpZmllcinsKPosRSXeCOwo+ixFJd4IKENJUS4uSVFfRUJJVERBLklRX0xUTS42LzMwLzIwMTEuTC4uVVNELkgFAAAAAQAAAAgAAAAUKEludmFsaWQgSWRlbnRpZmllcinsKPosRSXeCOwo+ixFJd4IOENJUS4uSVFfUkVUVVJOX0lOVkVTVEVEX0NBUElUQUwuSVFfQ1EuNi8zMC8yMDEyLkwuLlVTRC5IBQAAAAEAAAAIAAAAFChJbnZhbGlkIElkZW50aWZpZXIp</t>
  </si>
  <si>
    <t>7Cj6LEUl3gjsKPosRSXeCCdDSVEuLklRX0VCSVREQS5JUV9DUS42LzMwLzIwMTEuTC4uVVNELkgFAAAAAQAAAAgAAAAUKEludmFsaWQgSWRlbnRpZmllcinsKPosRSXeCOwo+ixFJd4IM0NJUS4uSVFfTklfMVlSX0FOTl9HUk9XVEguSVFfTFRNLjYvMzAvMjAxMi5MLi5VU0QuSAUAAAABAAAACAAAABQoSW52YWxpZCBJZGVudGlmaWVyKewo+ixFJd4I7Cj6LEUl3ggyQ0lRLi5JUV9OSV8xWVJfQU5OX0dST1dUSC5JUV9DUS42LzMwLzIwMTIuTC4uVVNELkgFAAAAAQAAAAgAAAAUKEludmFsaWQgSWRlbnRpZmllcinsKPosRSXeCOwo+ixFJd4IJENJUS4uSVFfTkkuSVFfTFRNLjYvMzAvMjAxMi5MLi5VU0QuSAUAAAABAAAACAAAABQoSW52YWxpZCBJZGVudGlmaWVyKewo+ixFJd4I7Cj6LEUl3ggjQ0lRLi5JUV9OSS5JUV9DUS42LzMwLzIwMTIuTC4uVVNELkgFAAAAAQAAAAgAAAAUKEludmFsaWQgSWRlbnRpZmllcinsKPosRSXeCOwo+ixFJd4IOUNJUS4uSVFfVE9UQUxfUkVWXzFZUl9BTk5fR1JPV1RILklRX0NRLjYvMzAvMjAxMi5MLi5VU0QuSAUAAAABAAAACAAAABQoSW52YWxpZCBJZGVudGlmaWVyKewo+ixFJd4I7Cj6LEUl3ggvQ0lRLi5JUV9UT1RBTF9SRVZFTlVFLklRX0xUTS42LzMwLzIwMTIuTC4uVVNELkgFAAAAAQAAAAgAAAAUKEludmFsaWQgSWRlbnRpZmllcinsKPosRSXeCOwo+ixFJd4I</t>
  </si>
  <si>
    <t>OUNJUS4uSVFfUkVUVVJOX0lOVkVTVEVEX0NBUElUQUwuSVFfTFRNLjkvMzAvMjAxMi5MLi5VU0QuSAUAAAABAAAACAAAABQoSW52YWxpZCBJZGVudGlmaWVyKewo+ixFJd4I7Cj6LEUl3ggoQ0lRLi5JUV9FQklUREEuSVFfTFRNLjkvMzAvMjAxMS5MLi5VU0QuSAUAAAABAAAACAAAABQoSW52YWxpZCBJZGVudGlmaWVyKewo+ixFJd4I7Cj6LEUl3gg4Q0lRLi5JUV9SRVRVUk5fSU5WRVNURURfQ0FQSVRBTC5JUV9DUS45LzMwLzIwMTIuTC4uVVNELkgFAAAAAQAAAAgAAAAUKEludmFsaWQgSWRlbnRpZmllcinsKPosRSXeCOwo+ixFJd4IJ0NJUS4uSVFfRUJJVERBLklRX0NRLjkvMzAvMjAxMS5MLi5VU0QuSAUAAAABAAAACAAAABQoSW52YWxpZCBJZGVudGlmaWVyKewo+ixFJd4I7Cj6LEUl3ggzQ0lRLi5JUV9OSV8xWVJfQU5OX0dST1dUSC5JUV9MVE0uOS8zMC8yMDEyLkwuLlVTRC5IBQAAAAEAAAAIAAAAFChJbnZhbGlkIElkZW50aWZpZXIp7Cj6LEUl3gjsKPosRSXeCDJDSVEuLklRX05JXzFZUl9BTk5fR1JPV1RILklRX0NRLjkvMzAvMjAxMi5MLi5VU0QuSAUAAAABAAAACAAAABQoSW52YWxpZCBJZGVudGlmaWVyKewo+ixFJd4I7Cj6LEUl3ggkQ0lRLi5JUV9OSS5JUV9MVE0uOS8zMC8yMDEyLkwuLlVTRC5IBQAAAAEAAAAIAAAAFChJbnZhbGlkIElkZW50aWZpZXIp7Cj6LEUl3gjsKPosRSXeCCND</t>
  </si>
  <si>
    <t>SVEuLklRX05JLklRX0NRLjkvMzAvMjAxMi5MLi5VU0QuSAUAAAABAAAACAAAABQoSW52YWxpZCBJZGVudGlmaWVyKewo+ixFJd4I7Cj6LEUl3gg5Q0lRLi5JUV9UT1RBTF9SRVZfMVlSX0FOTl9HUk9XVEguSVFfQ1EuOS8zMC8yMDEyLkwuLlVTRC5IBQAAAAEAAAAIAAAAFChJbnZhbGlkIElkZW50aWZpZXIp7Cj6LEUl3gjsKPosRSXeCC9DSVEuLklRX1RPVEFMX1JFVkVOVUUuSVFfTFRNLjkvMzAvMjAxMi5MLi5VU0QuSAUAAAABAAAACAAAABQoSW52YWxpZCBJZGVudGlmaWVyKewo+ixFJd4I7Cj6LEUl3gg6Q0lRLi5JUV9SRVRVUk5fSU5WRVNURURfQ0FQSVRBTC5JUV9MVE0uMTIvMzEvMjAxMi5MLi5VU0QuSAUAAAABAAAACAAAABQoSW52YWxpZCBJZGVudGlmaWVyKewo+ixFJd4I7Cj6LEUl3ggpQ0lRLi5JUV9FQklUREEuSVFfTFRNLjEyLzMxLzIwMTEuTC4uVVNELkgFAAAAAQAAAAgAAAAUKEludmFsaWQgSWRlbnRpZmllcinsKPosRSXeCOwo+ixFJd4IOUNJUS4uSVFfUkVUVVJOX0lOVkVTVEVEX0NBUElUQUwuSVFfQ1EuMTIvMzEvMjAxMi5MLi5VU0QuSAUAAAABAAAACAAAABQoSW52YWxpZCBJZGVudGlmaWVyKewo+ixFJd4I7Cj6LEUl3ggoQ0lRLi5JUV9FQklUREEuSVFfQ1EuMTIvMzEvMjAxMS5MLi5VU0QuSAUAAAABAAAACAAAABQoSW52YWxpZCBJZGVudGlmaWVyKewo+ixFJd4I7Cj6LEUl</t>
  </si>
  <si>
    <t>3gg0Q0lRLi5JUV9OSV8xWVJfQU5OX0dST1dUSC5JUV9MVE0uMTIvMzEvMjAxMi5MLi5VU0QuSAUAAAABAAAACAAAABQoSW52YWxpZCBJZGVudGlmaWVyKewo+ixFJd4I7Cj6LEUl3ggzQ0lRLi5JUV9OSV8xWVJfQU5OX0dST1dUSC5JUV9DUS4xMi8zMS8yMDEyLkwuLlVTRC5IBQAAAAEAAAAIAAAAFChJbnZhbGlkIElkZW50aWZpZXIp7Cj6LEUl3gjsKPosRSXeCCVDSVEuLklRX05JLklRX0xUTS4xMi8zMS8yMDEyLkwuLlVTRC5IBQAAAAEAAAAIAAAAFChJbnZhbGlkIElkZW50aWZpZXIp7Cj6LEUl3gjsKPosRSXeCCRDSVEuLklRX05JLklRX0NRLjEyLzMxLzIwMTIuTC4uVVNELkgFAAAAAQAAAAgAAAAUKEludmFsaWQgSWRlbnRpZmllcinsKPosRSXeCOwo+ixFJd4IOkNJUS4uSVFfVE9UQUxfUkVWXzFZUl9BTk5fR1JPV1RILklRX0NRLjEyLzMxLzIwMTIuTC4uVVNELkgFAAAAAQAAAAgAAAAUKEludmFsaWQgSWRlbnRpZmllcinsKPosRSXeCOwo+ixFJd4IMENJUS4uSVFfVE9UQUxfUkVWRU5VRS5JUV9MVE0uMTIvMzEvMjAxMi5MLi5VU0QuSAUAAAABAAAACAAAABQoSW52YWxpZCBJZGVudGlmaWVyKewo+ixFJd4I7Cj6LEUl3gg5Q0lRLi5JUV9SRVRVUk5fSU5WRVNURURfQ0FQSVRBTC5JUV9MVE0uMy8zMS8yMDEzLkwuLlVTRC5IBQAAAAEAAAAIAAAAFChJbnZhbGlkIElkZW50aWZpZXIp7Cj6LEUl</t>
  </si>
  <si>
    <t>3gjsKPosRSXeCChDSVEuLklRX0VCSVREQS5JUV9MVE0uMy8zMS8yMDEyLkwuLlVTRC5IBQAAAAEAAAAIAAAAFChJbnZhbGlkIElkZW50aWZpZXIp7Cj6LEUl3gjsKPosRSXeCDhDSVEuLklRX1JFVFVSTl9JTlZFU1RFRF9DQVBJVEFMLklRX0NRLjMvMzEvMjAxMy5MLi5VU0QuSAUAAAABAAAACAAAABQoSW52YWxpZCBJZGVudGlmaWVyKewo+ixFJd4I7Cj6LEUl3ggnQ0lRLi5JUV9FQklUREEuSVFfQ1EuMy8zMS8yMDEyLkwuLlVTRC5IBQAAAAEAAAAIAAAAFChJbnZhbGlkIElkZW50aWZpZXIp7Cj6LEUl3gjsKPosRSXeCDNDSVEuLklRX05JXzFZUl9BTk5fR1JPV1RILklRX0xUTS4zLzMxLzIwMTMuTC4uVVNELkgFAAAAAQAAAAgAAAAUKEludmFsaWQgSWRlbnRpZmllcinsKPosRSXeCOwo+ixFJd4IMkNJUS4uSVFfTklfMVlSX0FOTl9HUk9XVEguSVFfQ1EuMy8zMS8yMDEzLkwuLlVTRC5IBQAAAAEAAAAIAAAAFChJbnZhbGlkIElkZW50aWZpZXIp7Cj6LEUl3gjsKPosRSXeCCRDSVEuLklRX05JLklRX0xUTS4zLzMxLzIwMTMuTC4uVVNELkgFAAAAAQAAAAgAAAAUKEludmFsaWQgSWRlbnRpZmllcinsKPosRSXeCOwo+ixFJd4II0NJUS4uSVFfTkkuSVFfQ1EuMy8zMS8yMDEzLkwuLlVTRC5IBQAAAAEAAAAIAAAAFChJbnZhbGlkIElkZW50aWZpZXIp7Cj6LEUl3gjsKPosRSXeCDlDSVEuLklRX1RPVEFM</t>
  </si>
  <si>
    <t>X1JFVl8xWVJfQU5OX0dST1dUSC5JUV9DUS4zLzMxLzIwMTMuTC4uVVNELkgFAAAAAQAAAAgAAAAUKEludmFsaWQgSWRlbnRpZmllcinsKPosRSXeCOwo+ixFJd4IL0NJUS4uSVFfVE9UQUxfUkVWRU5VRS5JUV9MVE0uMy8zMS8yMDEzLkwuLlVTRC5IBQAAAAEAAAAIAAAAFChJbnZhbGlkIElkZW50aWZpZXIp7Cj6LEUl3gjsKPosRSXeCDlDSVEuLklRX1JFVFVSTl9JTlZFU1RFRF9DQVBJVEFMLklRX0xUTS42LzMwLzIwMTMuTC4uVVNELkgFAAAAAQAAAAgAAAAUKEludmFsaWQgSWRlbnRpZmllcinsKPosRSXeCOwo+ixFJd4IKENJUS4uSVFfRUJJVERBLklRX0xUTS42LzMwLzIwMTIuTC4uVVNELkgFAAAAAQAAAAgAAAAUKEludmFsaWQgSWRlbnRpZmllcinsKPosRSXeCOwo+ixFJd4IOENJUS4uSVFfUkVUVVJOX0lOVkVTVEVEX0NBUElUQUwuSVFfQ1EuNi8zMC8yMDEzLkwuLlVTRC5IBQAAAAEAAAAIAAAAFChJbnZhbGlkIElkZW50aWZpZXIp7Cj6LEUl3gjsKPosRSXeCCdDSVEuLklRX0VCSVREQS5JUV9DUS42LzMwLzIwMTIuTC4uVVNELkgFAAAAAQAAAAgAAAAUKEludmFsaWQgSWRlbnRpZmllcinsKPosRSXeCOwo+ixFJd4IM0NJUS4uSVFfTklfMVlSX0FOTl9HUk9XVEguSVFfTFRNLjYvMzAvMjAxMy5MLi5VU0QuSAUAAAABAAAACAAAABQoSW52YWxpZCBJZGVudGlmaWVyKewo+ixFJd4I7Cj6LEUl</t>
  </si>
  <si>
    <t>3ggyQ0lRLi5JUV9OSV8xWVJfQU5OX0dST1dUSC5JUV9DUS42LzMwLzIwMTMuTC4uVVNELkgFAAAAAQAAAAgAAAAUKEludmFsaWQgSWRlbnRpZmllcinsKPosRSXeCOwo+ixFJd4IJENJUS4uSVFfTkkuSVFfTFRNLjYvMzAvMjAxMy5MLi5VU0QuSAUAAAABAAAACAAAABQoSW52YWxpZCBJZGVudGlmaWVyKewo+ixFJd4I7Cj6LEUl3ggjQ0lRLi5JUV9OSS5JUV9DUS42LzMwLzIwMTMuTC4uVVNELkgFAAAAAQAAAAgAAAAUKEludmFsaWQgSWRlbnRpZmllcinsKPosRSXeCOwo+ixFJd4IOUNJUS4uSVFfVE9UQUxfUkVWXzFZUl9BTk5fR1JPV1RILklRX0NRLjYvMzAvMjAxMy5MLi5VU0QuSAUAAAABAAAACAAAABQoSW52YWxpZCBJZGVudGlmaWVyKewo+ixFJd4I7Cj6LEUl3ggvQ0lRLi5JUV9UT1RBTF9SRVZFTlVFLklRX0xUTS42LzMwLzIwMTMuTC4uVVNELkgFAAAAAQAAAAgAAAAUKEludmFsaWQgSWRlbnRpZmllcinsKPosRSXeCOwo+ixFJd4IOUNJUS4uSVFfUkVUVVJOX0lOVkVTVEVEX0NBUElUQUwuSVFfTFRNLjkvMzAvMjAxMy5MLi5VU0QuSAUAAAABAAAACAAAABQoSW52YWxpZCBJZGVudGlmaWVyKewo+ixFJd4I7Cj6LEUl3ggoQ0lRLi5JUV9FQklUREEuSVFfTFRNLjkvMzAvMjAxMi5MLi5VU0QuSAUAAAABAAAACAAAABQoSW52YWxpZCBJZGVudGlmaWVyKewo+ixFJd4I7Cj6LEUl3gg4Q0lRLi5J</t>
  </si>
  <si>
    <t>UV9SRVRVUk5fSU5WRVNURURfQ0FQSVRBTC5JUV9DUS45LzMwLzIwMTMuTC4uVVNELkgFAAAAAQAAAAgAAAAUKEludmFsaWQgSWRlbnRpZmllcinsKPosRSXeCOwo+ixFJd4IJ0NJUS4uSVFfRUJJVERBLklRX0NRLjkvMzAvMjAxMi5MLi5VU0QuSAUAAAABAAAACAAAABQoSW52YWxpZCBJZGVudGlmaWVyKewo+ixFJd4I7Cj6LEUl3ggzQ0lRLi5JUV9OSV8xWVJfQU5OX0dST1dUSC5JUV9MVE0uOS8zMC8yMDEzLkwuLlVTRC5IBQAAAAEAAAAIAAAAFChJbnZhbGlkIElkZW50aWZpZXIp7Cj6LEUl3gjsKPosRSXeCDJDSVEuLklRX05JXzFZUl9BTk5fR1JPV1RILklRX0NRLjkvMzAvMjAxMy5MLi5VU0QuSAUAAAABAAAACAAAABQoSW52YWxpZCBJZGVudGlmaWVyKewo+ixFJd4I7Cj6LEUl3ggkQ0lRLi5JUV9OSS5JUV9MVE0uOS8zMC8yMDEzLkwuLlVTRC5IBQAAAAEAAAAIAAAAFChJbnZhbGlkIElkZW50aWZpZXIp7Cj6LEUl3gjsKPosRSXeCCNDSVEuLklRX05JLklRX0NRLjkvMzAvMjAxMy5MLi5VU0QuSAUAAAABAAAACAAAABQoSW52YWxpZCBJZGVudGlmaWVyKewo+ixFJd4I7Cj6LEUl3gg5Q0lRLi5JUV9UT1RBTF9SRVZfMVlSX0FOTl9HUk9XVEguSVFfQ1EuOS8zMC8yMDEzLkwuLlVTRC5IBQAAAAEAAAAIAAAAFChJbnZhbGlkIElkZW50aWZpZXIp7Cj6LEUl3gjsKPosRSXeCC9DSVEuLklRX1RPVEFM</t>
  </si>
  <si>
    <t>X1JFVkVOVUUuSVFfTFRNLjkvMzAvMjAxMy5MLi5VU0QuSAUAAAABAAAACAAAABQoSW52YWxpZCBJZGVudGlmaWVyKewo+ixFJd4I7Cj6LEUl3gg6Q0lRLi5JUV9SRVRVUk5fSU5WRVNURURfQ0FQSVRBTC5JUV9MVE0uMTIvMzEvMjAxMy5MLi5VU0QuSAUAAAABAAAACAAAABQoSW52YWxpZCBJZGVudGlmaWVyKewo+ixFJd4I7Cj6LEUl3ggpQ0lRLi5JUV9FQklUREEuSVFfTFRNLjEyLzMxLzIwMTIuTC4uVVNELkgFAAAAAQAAAAgAAAAUKEludmFsaWQgSWRlbnRpZmllcinsKPosRSXeCOwo+ixFJd4IOUNJUS4uSVFfUkVUVVJOX0lOVkVTVEVEX0NBUElUQUwuSVFfQ1EuMTIvMzEvMjAxMy5MLi5VU0QuSAUAAAABAAAACAAAABQoSW52YWxpZCBJZGVudGlmaWVyKewo+ixFJd4I7Cj6LEUl3ggoQ0lRLi5JUV9FQklUREEuSVFfQ1EuMTIvMzEvMjAxMi5MLi5VU0QuSAUAAAABAAAACAAAABQoSW52YWxpZCBJZGVudGlmaWVyKewo+ixFJd4I7Cj6LEUl3gg0Q0lRLi5JUV9OSV8xWVJfQU5OX0dST1dUSC5JUV9MVE0uMTIvMzEvMjAxMy5MLi5VU0QuSAUAAAABAAAACAAAABQoSW52YWxpZCBJZGVudGlmaWVyKewo+ixFJd4I7Cj6LEUl3ggzQ0lRLi5JUV9OSV8xWVJfQU5OX0dST1dUSC5JUV9DUS4xMi8zMS8yMDEzLkwuLlVTRC5IBQAAAAEAAAAIAAAAFChJbnZhbGlkIElkZW50aWZpZXIp+U/6LEUl3gj5T/osRSXe</t>
  </si>
  <si>
    <t>CCVDSVEuLklRX05JLklRX0xUTS4xMi8zMS8yMDEzLkwuLlVTRC5IBQAAAAEAAAAIAAAAFChJbnZhbGlkIElkZW50aWZpZXIp+U/6LEUl3gj5T/osRSXeCCRDSVEuLklRX05JLklRX0NRLjEyLzMxLzIwMTMuTC4uVVNELkgFAAAAAQAAAAgAAAAUKEludmFsaWQgSWRlbnRpZmllcin5T/osRSXeCPlP+ixFJd4IOkNJUS4uSVFfVE9UQUxfUkVWXzFZUl9BTk5fR1JPV1RILklRX0NRLjEyLzMxLzIwMTMuTC4uVVNELkgFAAAAAQAAAAgAAAAUKEludmFsaWQgSWRlbnRpZmllcin5T/osRSXeCPlP+ixFJd4IMENJUS4uSVFfVE9UQUxfUkVWRU5VRS5JUV9MVE0uMTIvMzEvMjAxMy5MLi5VU0QuSAUAAAABAAAACAAAABQoSW52YWxpZCBJZGVudGlmaWVyKflP+ixFJd4I+U/6LEUl3gg5Q0lRLi5JUV9SRVRVUk5fSU5WRVNURURfQ0FQSVRBTC5JUV9MVE0uMy8zMS8yMDE0LkwuLlVTRC5IBQAAAAEAAAAIAAAAFChJbnZhbGlkIElkZW50aWZpZXIp+U/6LEUl3gj5T/osRSXeCChDSVEuLklRX0VCSVREQS5JUV9MVE0uMy8zMS8yMDEzLkwuLlVTRC5IBQAAAAEAAAAIAAAAFChJbnZhbGlkIElkZW50aWZpZXIp+U/6LEUl3gj5T/osRSXeCDhDSVEuLklRX1JFVFVSTl9JTlZFU1RFRF9DQVBJVEFMLklRX0NRLjMvMzEvMjAxNC5MLi5VU0QuSAUAAAABAAAACAAAABQoSW52YWxpZCBJZGVudGlmaWVyKflP+ixFJd4I+U/6LEUl</t>
  </si>
  <si>
    <t>3ggnQ0lRLi5JUV9FQklUREEuSVFfQ1EuMy8zMS8yMDEzLkwuLlVTRC5IBQAAAAEAAAAIAAAAFChJbnZhbGlkIElkZW50aWZpZXIp+U/6LEUl3gj5T/osRSXeCDNDSVEuLklRX05JXzFZUl9BTk5fR1JPV1RILklRX0xUTS4zLzMxLzIwMTQuTC4uVVNELkgFAAAAAQAAAAgAAAAUKEludmFsaWQgSWRlbnRpZmllcin5T/osRSXeCPlP+ixFJd4IMkNJUS4uSVFfTklfMVlSX0FOTl9HUk9XVEguSVFfQ1EuMy8zMS8yMDE0LkwuLlVTRC5IBQAAAAEAAAAIAAAAFChJbnZhbGlkIElkZW50aWZpZXIp+U/6LEUl3gj5T/osRSXeCCRDSVEuLklRX05JLklRX0xUTS4zLzMxLzIwMTQuTC4uVVNELkgFAAAAAQAAAAgAAAAUKEludmFsaWQgSWRlbnRpZmllcin5T/osRSXeCPlP+ixFJd4II0NJUS4uSVFfTkkuSVFfQ1EuMy8zMS8yMDE0LkwuLlVTRC5IBQAAAAEAAAAIAAAAFChJbnZhbGlkIElkZW50aWZpZXIp+U/6LEUl3gj5T/osRSXeCDlDSVEuLklRX1RPVEFMX1JFVl8xWVJfQU5OX0dST1dUSC5JUV9DUS4zLzMxLzIwMTQuTC4uVVNELkgFAAAAAQAAAAgAAAAUKEludmFsaWQgSWRlbnRpZmllcin5T/osRSXeCPlP+ixFJd4IL0NJUS4uSVFfVE9UQUxfUkVWRU5VRS5JUV9MVE0uMy8zMS8yMDE0LkwuLlVTRC5IBQAAAAEAAAAIAAAAFChJbnZhbGlkIElkZW50aWZpZXIp+U/6LEUl3gj5T/osRSXeCDlDSVEuLklRX1JFVFVS</t>
  </si>
  <si>
    <t>Tl9JTlZFU1RFRF9DQVBJVEFMLklRX0xUTS42LzMwLzIwMTQuTC4uVVNELkgFAAAAAQAAAAgAAAAUKEludmFsaWQgSWRlbnRpZmllcin5T/osRSXeCPlP+ixFJd4IKENJUS4uSVFfRUJJVERBLklRX0xUTS42LzMwLzIwMTMuTC4uVVNELkgFAAAAAQAAAAgAAAAUKEludmFsaWQgSWRlbnRpZmllcinYIkotRSXeCNgiSi1FJd4IOENJUS4uSVFfUkVUVVJOX0lOVkVTVEVEX0NBUElUQUwuSVFfQ1EuNi8zMC8yMDE0LkwuLlVTRC5IBQAAAAEAAAAIAAAAFChJbnZhbGlkIElkZW50aWZpZXIp2CJKLUUl3gjYIkotRSXeCCdDSVEuLklRX0VCSVREQS5JUV9DUS42LzMwLzIwMTMuTC4uVVNELkgFAAAAAQAAAAgAAAAUKEludmFsaWQgSWRlbnRpZmllcinYIkotRSXeCNgiSi1FJd4IM0NJUS4uSVFfTklfMVlSX0FOTl9HUk9XVEguSVFfTFRNLjYvMzAvMjAxNC5MLi5VU0QuSAUAAAABAAAACAAAABQoSW52YWxpZCBJZGVudGlmaWVyKdgiSi1FJd4I2CJKLUUl3ggyQ0lRLi5JUV9OSV8xWVJfQU5OX0dST1dUSC5JUV9DUS42LzMwLzIwMTQuTC4uVVNELkgFAAAAAQAAAAgAAAAUKEludmFsaWQgSWRlbnRpZmllcinYIkotRSXeCNgiSi1FJd4IJENJUS4uSVFfTkkuSVFfTFRNLjYvMzAvMjAxNC5MLi5VU0QuSAUAAAABAAAACAAAABQoSW52YWxpZCBJZGVudGlmaWVyKdgiSi1FJd4I2CJKLUUl3ggjQ0lRLi5JUV9OSS5JUV9D</t>
  </si>
  <si>
    <t>US42LzMwLzIwMTQuTC4uVVNELkgFAAAAAQAAAAgAAAAUKEludmFsaWQgSWRlbnRpZmllcinYIkotRSXeCNgiSi1FJd4IOUNJUS4uSVFfVE9UQUxfUkVWXzFZUl9BTk5fR1JPV1RILklRX0NRLjYvMzAvMjAxNC5MLi5VU0QuSAUAAAABAAAACAAAABQoSW52YWxpZCBJZGVudGlmaWVyKdgiSi1FJd4I2CJKLUUl3ggvQ0lRLi5JUV9UT1RBTF9SRVZFTlVFLklRX0xUTS42LzMwLzIwMTQuTC4uVVNELkgFAAAAAQAAAAgAAAAUKEludmFsaWQgSWRlbnRpZmllcinYIkotRSXeCNgiSi1FJd4IOUNJUS4uSVFfUkVUVVJOX0lOVkVTVEVEX0NBUElUQUwuSVFfTFRNLjkvMzAvMjAxNC5MLi5VU0QuSAUAAAABAAAACAAAABQoSW52YWxpZCBJZGVudGlmaWVyKdgiSi1FJd4I2CJKLUUl3ggoQ0lRLi5JUV9FQklUREEuSVFfTFRNLjkvMzAvMjAxMy5MLi5VU0QuSAUAAAABAAAACAAAABQoSW52YWxpZCBJZGVudGlmaWVyKdgiSi1FJd4I2CJKLUUl3gg4Q0lRLi5JUV9SRVRVUk5fSU5WRVNURURfQ0FQSVRBTC5JUV9DUS45LzMwLzIwMTQuTC4uVVNELkgFAAAAAQAAAAgAAAAUKEludmFsaWQgSWRlbnRpZmllcinYIkotRSXeCNgiSi1FJd4IJ0NJUS4uSVFfRUJJVERBLklRX0NRLjkvMzAvMjAxMy5MLi5VU0QuSAUAAAABAAAACAAAABQoSW52YWxpZCBJZGVudGlmaWVyKdgiSi1FJd4I2CJKLUUl3ggzQ0lRLi5JUV9OSV8xWVJf</t>
  </si>
  <si>
    <t>QU5OX0dST1dUSC5JUV9MVE0uOS8zMC8yMDE0LkwuLlVTRC5IBQAAAAEAAAAIAAAAFChJbnZhbGlkIElkZW50aWZpZXIp2CJKLUUl3gjYIkotRSXeCDJDSVEuLklRX05JXzFZUl9BTk5fR1JPV1RILklRX0NRLjkvMzAvMjAxNC5MLi5VU0QuSAUAAAABAAAACAAAABQoSW52YWxpZCBJZGVudGlmaWVyKdgiSi1FJd4I2CJKLUUl3ggkQ0lRLi5JUV9OSS5JUV9MVE0uOS8zMC8yMDE0LkwuLlVTRC5IBQAAAAEAAAAIAAAAFChJbnZhbGlkIElkZW50aWZpZXIp2CJKLUUl3gjYIkotRSXeCCNDSVEuLklRX05JLklRX0NRLjkvMzAvMjAxNC5MLi5VU0QuSAUAAAABAAAACAAAABQoSW52YWxpZCBJZGVudGlmaWVyKdgiSi1FJd4I2CJKLUUl3gg5Q0lRLi5JUV9UT1RBTF9SRVZfMVlSX0FOTl9HUk9XVEguSVFfQ1EuOS8zMC8yMDE0LkwuLlVTRC5IBQAAAAEAAAAIAAAAFChJbnZhbGlkIElkZW50aWZpZXIp2CJKLUUl3gjYIkotRSXeCC9DSVEuLklRX1RPVEFMX1JFVkVOVUUuSVFfTFRNLjkvMzAvMjAxNC5MLi5VU0QuSAUAAAABAAAACAAAABQoSW52YWxpZCBJZGVudGlmaWVyKdgiSi1FJd4I2CJKLUUl3gg6Q0lRLi5JUV9SRVRVUk5fSU5WRVNURURfQ0FQSVRBTC5JUV9MVE0uMTIvMzEvMjAxNC5MLi5VU0QuSAUAAAABAAAACAAAABQoSW52YWxpZCBJZGVudGlmaWVyKdgiSi1FJd4I2CJKLUUl3ggpQ0lRLi5JUV9FQklU</t>
  </si>
  <si>
    <t>REEuSVFfTFRNLjEyLzMxLzIwMTMuTC4uVVNELkgFAAAAAQAAAAgAAAAUKEludmFsaWQgSWRlbnRpZmllcinYIkotRSXeCNgiSi1FJd4IOUNJUS4uSVFfUkVUVVJOX0lOVkVTVEVEX0NBUElUQUwuSVFfQ1EuMTIvMzEvMjAxNC5MLi5VU0QuSAUAAAABAAAACAAAABQoSW52YWxpZCBJZGVudGlmaWVyKdgiSi1FJd4I2CJKLUUl3ggoQ0lRLi5JUV9FQklUREEuSVFfQ1EuMTIvMzEvMjAxMy5MLi5VU0QuSAUAAAABAAAACAAAABQoSW52YWxpZCBJZGVudGlmaWVyKdgiSi1FJd4I2CJKLUUl3gg0Q0lRLi5JUV9OSV8xWVJfQU5OX0dST1dUSC5JUV9MVE0uMTIvMzEvMjAxNC5MLi5VU0QuSAUAAAABAAAACAAAABQoSW52YWxpZCBJZGVudGlmaWVyKdgiSi1FJd4I2CJKLUUl3ggzQ0lRLi5JUV9OSV8xWVJfQU5OX0dST1dUSC5JUV9DUS4xMi8zMS8yMDE0LkwuLlVTRC5IBQAAAAEAAAAIAAAAFChJbnZhbGlkIElkZW50aWZpZXIp2CJKLUUl3gjYIkotRSXeCCVDSVEuLklRX05JLklRX0xUTS4xMi8zMS8yMDE0LkwuLlVTRC5IBQAAAAEAAAAIAAAAFChJbnZhbGlkIElkZW50aWZpZXIp2CJKLUUl3gjYIkotRSXeCCRDSVEuLklRX05JLklRX0NRLjEyLzMxLzIwMTQuTC4uVVNELkgFAAAAAQAAAAgAAAAUKEludmFsaWQgSWRlbnRpZmllcinYIkotRSXeCNgiSi1FJd4IOkNJUS4uSVFfVE9UQUxfUkVWXzFZUl9BTk5fR1JP</t>
  </si>
  <si>
    <t>V1RILklRX0NRLjEyLzMxLzIwMTQuTC4uVVNELkgFAAAAAQAAAAgAAAAUKEludmFsaWQgSWRlbnRpZmllcinYIkotRSXeCNgiSi1FJd4IMENJUS4uSVFfVE9UQUxfUkVWRU5VRS5JUV9MVE0uMTIvMzEvMjAxNC5MLi5VU0QuSAUAAAABAAAACAAAABQoSW52YWxpZCBJZGVudGlmaWVyKdgiSi1FJd4I2CJKLUUl3gg5Q0lRLi5JUV9SRVRVUk5fSU5WRVNURURfQ0FQSVRBTC5JUV9MVE0uMy8zMS8yMDE1LkwuLlVTRC5IBQAAAAEAAAAIAAAAFChJbnZhbGlkIElkZW50aWZpZXIp2CJKLUUl3gjYIkotRSXeCChDSVEuLklRX0VCSVREQS5JUV9MVE0uMy8zMS8yMDE0LkwuLlVTRC5IBQAAAAEAAAAIAAAAFChJbnZhbGlkIElkZW50aWZpZXIp2CJKLUUl3gjYIkotRSXeCDhDSVEuLklRX1JFVFVSTl9JTlZFU1RFRF9DQVBJVEFMLklRX0NRLjMvMzEvMjAxNS5MLi5VU0QuSAUAAAABAAAACAAAABQoSW52YWxpZCBJZGVudGlmaWVyKdgiSi1FJd4I2CJKLUUl3ggnQ0lRLi5JUV9FQklUREEuSVFfQ1EuMy8zMS8yMDE0LkwuLlVTRC5IBQAAAAEAAAAIAAAAFChJbnZhbGlkIElkZW50aWZpZXIp2CJKLUUl3gjYIkotRSXeCDNDSVEuLklRX05JXzFZUl9BTk5fR1JPV1RILklRX0xUTS4zLzMxLzIwMTUuTC4uVVNELkgFAAAAAQAAAAgAAAAUKEludmFsaWQgSWRlbnRpZmllcinYIkotRSXeCNgiSi1FJd4IMkNJUS4uSVFfTklf</t>
  </si>
  <si>
    <t>MVlSX0FOTl9HUk9XVEguSVFfQ1EuMy8zMS8yMDE1LkwuLlVTRC5IBQAAAAEAAAAIAAAAFChJbnZhbGlkIElkZW50aWZpZXIp2CJKLUUl3gjYIkotRSXeCCRDSVEuLklRX05JLklRX0xUTS4zLzMxLzIwMTUuTC4uVVNELkgFAAAAAQAAAAgAAAAUKEludmFsaWQgSWRlbnRpZmllcinYIkotRSXeCNgiSi1FJd4II0NJUS4uSVFfTkkuSVFfQ1EuMy8zMS8yMDE1LkwuLlVTRC5IBQAAAAEAAAAIAAAAFChJbnZhbGlkIElkZW50aWZpZXIp2CJKLUUl3gjYIkotRSXeCDlDSVEuLklRX1RPVEFMX1JFVl8xWVJfQU5OX0dST1dUSC5JUV9DUS4zLzMxLzIwMTUuTC4uVVNELkgFAAAAAQAAAAgAAAAUKEludmFsaWQgSWRlbnRpZmllcinYIkotRSXeCNgiSi1FJd4IL0NJUS4uSVFfVE9UQUxfUkVWRU5VRS5JUV9MVE0uMy8zMS8yMDE1LkwuLlVTRC5IBQAAAAEAAAAIAAAAFChJbnZhbGlkIElkZW50aWZpZXIp2CJKLUUl3gjYIkotRSXeCDlDSVEuLklRX1JFVFVSTl9JTlZFU1RFRF9DQVBJVEFMLklRX0xUTS42LzMwLzIwMTUuTC4uVVNELkgFAAAAAQAAAAgAAAAUKEludmFsaWQgSWRlbnRpZmllcinYIkotRSXeCNgiSi1FJd4IKENJUS4uSVFfRUJJVERBLklRX0xUTS42LzMwLzIwMTQuTC4uVVNELkgFAAAAAQAAAAgAAAAUKEludmFsaWQgSWRlbnRpZmllcinYIkotRSXeCNgiSi1FJd4IOENJUS4uSVFfUkVUVVJOX0lOVkVT</t>
  </si>
  <si>
    <t>VEVEX0NBUElUQUwuSVFfQ1EuNi8zMC8yMDE1LkwuLlVTRC5IBQAAAAEAAAAIAAAAFChJbnZhbGlkIElkZW50aWZpZXIp2CJKLUUl3gjYIkotRSXeCCdDSVEuLklRX0VCSVREQS5JUV9DUS42LzMwLzIwMTQuTC4uVVNELkgFAAAAAQAAAAgAAAAUKEludmFsaWQgSWRlbnRpZmllcinYIkotRSXeCNgiSi1FJd4IM0NJUS4uSVFfTklfMVlSX0FOTl9HUk9XVEguSVFfTFRNLjYvMzAvMjAxNS5MLi5VU0QuSAUAAAABAAAACAAAABQoSW52YWxpZCBJZGVudGlmaWVyKdgiSi1FJd4I2CJKLUUl3ggyQ0lRLi5JUV9OSV8xWVJfQU5OX0dST1dUSC5JUV9DUS42LzMwLzIwMTUuTC4uVVNELkgFAAAAAQAAAAgAAAAUKEludmFsaWQgSWRlbnRpZmllcinYIkotRSXeCNgiSi1FJd4IJENJUS4uSVFfTkkuSVFfTFRNLjYvMzAvMjAxNS5MLi5VU0QuSAUAAAABAAAACAAAABQoSW52YWxpZCBJZGVudGlmaWVyKdgiSi1FJd4I2CJKLUUl3ggjQ0lRLi5JUV9OSS5JUV9DUS42LzMwLzIwMTUuTC4uVVNELkgFAAAAAQAAAAgAAAAUKEludmFsaWQgSWRlbnRpZmllcinYIkotRSXeCNgiSi1FJd4IOUNJUS4uSVFfVE9UQUxfUkVWXzFZUl9BTk5fR1JPV1RILklRX0NRLjYvMzAvMjAxNS5MLi5VU0QuSAUAAAABAAAACAAAABQoSW52YWxpZCBJZGVudGlmaWVyKdgiSi1FJd4I2CJKLUUl3ggvQ0lRLi5JUV9UT1RBTF9SRVZFTlVFLklRX0xU</t>
  </si>
  <si>
    <t>TS42LzMwLzIwMTUuTC4uVVNELkgFAAAAAQAAAAgAAAAUKEludmFsaWQgSWRlbnRpZmllcinYIkotRSXeCNgiSi1FJd4IOUNJUS4uSVFfUkVUVVJOX0lOVkVTVEVEX0NBUElUQUwuSVFfTFRNLjkvMzAvMjAxNS5MLi5VU0QuSAUAAAABAAAACAAAABQoSW52YWxpZCBJZGVudGlmaWVyKdgiSi1FJd4I2CJKLUUl3ggoQ0lRLi5JUV9FQklUREEuSVFfTFRNLjkvMzAvMjAxNC5MLi5VU0QuSAUAAAABAAAACAAAABQoSW52YWxpZCBJZGVudGlmaWVyKdgiSi1FJd4I2CJKLUUl3gg4Q0lRLi5JUV9SRVRVUk5fSU5WRVNURURfQ0FQSVRBTC5JUV9DUS45LzMwLzIwMTUuTC4uVVNELkgFAAAAAQAAAAgAAAAUKEludmFsaWQgSWRlbnRpZmllcinYIkotRSXeCNgiSi1FJd4IJ0NJUS4uSVFfRUJJVERBLklRX0NRLjkvMzAvMjAxNC5MLi5VU0QuSAUAAAABAAAACAAAABQoSW52YWxpZCBJZGVudGlmaWVyKdgiSi1FJd4I2CJKLUUl3ggzQ0lRLi5JUV9OSV8xWVJfQU5OX0dST1dUSC5JUV9MVE0uOS8zMC8yMDE1LkwuLlVTRC5IBQAAAAEAAAAIAAAAFChJbnZhbGlkIElkZW50aWZpZXIp2CJKLUUl3gjYIkotRSXeCDJDSVEuLklRX05JXzFZUl9BTk5fR1JPV1RILklRX0NRLjkvMzAvMjAxNS5MLi5VU0QuSAUAAAABAAAACAAAABQoSW52YWxpZCBJZGVudGlmaWVyKdgiSi1FJd4I2CJKLUUl3ggkQ0lRLi5JUV9OSS5JUV9MVE0u</t>
  </si>
  <si>
    <t>OS8zMC8yMDE1LkwuLlVTRC5IBQAAAAEAAAAIAAAAFChJbnZhbGlkIElkZW50aWZpZXIp2CJKLUUl3gjYIkotRSXeCCNDSVEuLklRX05JLklRX0NRLjkvMzAvMjAxNS5MLi5VU0QuSAUAAAABAAAACAAAABQoSW52YWxpZCBJZGVudGlmaWVyKdgiSi1FJd4I2CJKLUUl3gg5Q0lRLi5JUV9UT1RBTF9SRVZfMVlSX0FOTl9HUk9XVEguSVFfQ1EuOS8zMC8yMDE1LkwuLlVTRC5IBQAAAAEAAAAIAAAAFChJbnZhbGlkIElkZW50aWZpZXIp2CJKLUUl3gjYIkotRSXeCC9DSVEuLklRX1RPVEFMX1JFVkVOVUUuSVFfTFRNLjkvMzAvMjAxNS5MLi5VU0QuSAUAAAABAAAACAAAABQoSW52YWxpZCBJZGVudGlmaWVyKdgiSi1FJd4I2CJKLUUl3gg6Q0lRLi5JUV9SRVRVUk5fSU5WRVNURURfQ0FQSVRBTC5JUV9MVE0uMTIvMzEvMjAxNS5MLi5VU0QuSAUAAAABAAAACAAAABQoSW52YWxpZCBJZGVudGlmaWVyKdgiSi1FJd4I2CJKLUUl3ggpQ0lRLi5JUV9FQklUREEuSVFfTFRNLjEyLzMxLzIwMTQuTC4uVVNELkgFAAAAAQAAAAgAAAAUKEludmFsaWQgSWRlbnRpZmllcinYIkotRSXeCNgiSi1FJd4IOUNJUS4uSVFfUkVUVVJOX0lOVkVTVEVEX0NBUElUQUwuSVFfQ1EuMTIvMzEvMjAxNS5MLi5VU0QuSAUAAAABAAAACAAAABQoSW52YWxpZCBJZGVudGlmaWVyKdgiSi1FJd4I2CJKLUUl3ggoQ0lRLi5JUV9FQklUREEuSVFf</t>
  </si>
  <si>
    <t>Q1EuMTIvMzEvMjAxNC5MLi5VU0QuSAUAAAABAAAACAAAABQoSW52YWxpZCBJZGVudGlmaWVyKdgiSi1FJd4I2CJKLUUl3gg0Q0lRLi5JUV9OSV8xWVJfQU5OX0dST1dUSC5JUV9MVE0uMTIvMzEvMjAxNS5MLi5VU0QuSAUAAAABAAAACAAAABQoSW52YWxpZCBJZGVudGlmaWVyKdgiSi1FJd4I2CJKLUUl3ggzQ0lRLi5JUV9OSV8xWVJfQU5OX0dST1dUSC5JUV9DUS4xMi8zMS8yMDE1LkwuLlVTRC5IBQAAAAEAAAAIAAAAFChJbnZhbGlkIElkZW50aWZpZXIp2CJKLUUl3gjYIkotRSXeCCVDSVEuLklRX05JLklRX0xUTS4xMi8zMS8yMDE1LkwuLlVTRC5IBQAAAAEAAAAIAAAAFChJbnZhbGlkIElkZW50aWZpZXIp2CJKLUUl3gjYIkotRSXeCCRDSVEuLklRX05JLklRX0NRLjEyLzMxLzIwMTUuTC4uVVNELkgFAAAAAQAAAAgAAAAUKEludmFsaWQgSWRlbnRpZmllcinYIkotRSXeCNgiSi1FJd4IOkNJUS4uSVFfVE9UQUxfUkVWXzFZUl9BTk5fR1JPV1RILklRX0NRLjEyLzMxLzIwMTUuTC4uVVNELkgFAAAAAQAAAAgAAAAUKEludmFsaWQgSWRlbnRpZmllcinISUotRSXeCMhJSi1FJd4IMENJUS4uSVFfVE9UQUxfUkVWRU5VRS5JUV9MVE0uMTIvMzEvMjAxNS5MLi5VU0QuSAUAAAABAAAACAAAABQoSW52YWxpZCBJZGVudGlmaWVyKchJSi1FJd4IyElKLUUl3gg5Q0lRLi5JUV9SRVRVUk5fSU5WRVNURURfQ0FQ</t>
  </si>
  <si>
    <t>SVRBTC5JUV9MVE0uMy8zMS8yMDE2LkwuLlVTRC5IBQAAAAEAAAAIAAAAFChJbnZhbGlkIElkZW50aWZpZXIpyElKLUUl3gjISUotRSXeCChDSVEuLklRX0VCSVREQS5JUV9MVE0uMy8zMS8yMDE1LkwuLlVTRC5IBQAAAAEAAAAIAAAAFChJbnZhbGlkIElkZW50aWZpZXIpyElKLUUl3gjISUotRSXeCDhDSVEuLklRX1JFVFVSTl9JTlZFU1RFRF9DQVBJVEFMLklRX0NRLjMvMzEvMjAxNi5MLi5VU0QuSAUAAAABAAAACAAAABQoSW52YWxpZCBJZGVudGlmaWVyKchJSi1FJd4IyElKLUUl3ggnQ0lRLi5JUV9FQklUREEuSVFfQ1EuMy8zMS8yMDE1LkwuLlVTRC5IBQAAAAEAAAAIAAAAFChJbnZhbGlkIElkZW50aWZpZXIpyElKLUUl3gjISUotRSXeCDNDSVEuLklRX05JXzFZUl9BTk5fR1JPV1RILklRX0xUTS4zLzMxLzIwMTYuTC4uVVNELkgFAAAAAQAAAAgAAAAUKEludmFsaWQgSWRlbnRpZmllcinISUotRSXeCMhJSi1FJd4IMkNJUS4uSVFfTklfMVlSX0FOTl9HUk9XVEguSVFfQ1EuMy8zMS8yMDE2LkwuLlVTRC5IBQAAAAEAAAAIAAAAFChJbnZhbGlkIElkZW50aWZpZXIpyElKLUUl3gjISUotRSXeCCRDSVEuLklRX05JLklRX0xUTS4zLzMxLzIwMTYuTC4uVVNELkgFAAAAAQAAAAgAAAAUKEludmFsaWQgSWRlbnRpZmllcinISUotRSXeCMhJSi1FJd4II0NJUS4uSVFfTkkuSVFfQ1EuMy8zMS8yMDE2Lkwu</t>
  </si>
  <si>
    <t>LlVTRC5IBQAAAAEAAAAIAAAAFChJbnZhbGlkIElkZW50aWZpZXIpyElKLUUl3gjISUotRSXeCDlDSVEuLklRX1RPVEFMX1JFVl8xWVJfQU5OX0dST1dUSC5JUV9DUS4zLzMxLzIwMTYuTC4uVVNELkgFAAAAAQAAAAgAAAAUKEludmFsaWQgSWRlbnRpZmllcinISUotRSXeCMhJSi1FJd4IL0NJUS4uSVFfVE9UQUxfUkVWRU5VRS5JUV9MVE0uMy8zMS8yMDE2LkwuLlVTRC5IBQAAAAEAAAAIAAAAFChJbnZhbGlkIElkZW50aWZpZXIpyElKLUUl3gjISUotRSXeCDlDSVEuLklRX1JFVFVSTl9JTlZFU1RFRF9DQVBJVEFMLklRX0xUTS42LzMwLzIwMTYuTC4uVVNELkgFAAAAAQAAAAgAAAAUKEludmFsaWQgSWRlbnRpZmllcinISUotRSXeCMhJSi1FJd4IKENJUS4uSVFfRUJJVERBLklRX0xUTS42LzMwLzIwMTUuTC4uVVNELkgFAAAAAQAAAAgAAAAUKEludmFsaWQgSWRlbnRpZmllcinISUotRSXeCMhJSi1FJd4IOENJUS4uSVFfUkVUVVJOX0lOVkVTVEVEX0NBUElUQUwuSVFfQ1EuNi8zMC8yMDE2LkwuLlVTRC5IBQAAAAEAAAAIAAAAFChJbnZhbGlkIElkZW50aWZpZXIpyElKLUUl3gjISUotRSXeCCdDSVEuLklRX0VCSVREQS5JUV9DUS42LzMwLzIwMTUuTC4uVVNELkgFAAAAAQAAAAgAAAAUKEludmFsaWQgSWRlbnRpZmllcinISUotRSXeCMhJSi1FJd4IM0NJUS4uSVFfTklfMVlSX0FOTl9HUk9XVEguSVFf</t>
  </si>
  <si>
    <t>TFRNLjYvMzAvMjAxNi5MLi5VU0QuSAUAAAABAAAACAAAABQoSW52YWxpZCBJZGVudGlmaWVyKchJSi1FJd4IyElKLUUl3ggyQ0lRLi5JUV9OSV8xWVJfQU5OX0dST1dUSC5JUV9DUS42LzMwLzIwMTYuTC4uVVNELkgFAAAAAQAAAAgAAAAUKEludmFsaWQgSWRlbnRpZmllcinISUotRSXeCMhJSi1FJd4IJENJUS4uSVFfTkkuSVFfTFRNLjYvMzAvMjAxNi5MLi5VU0QuSAUAAAABAAAACAAAABQoSW52YWxpZCBJZGVudGlmaWVyKchJSi1FJd4IyElKLUUl3ggjQ0lRLi5JUV9OSS5JUV9DUS42LzMwLzIwMTYuTC4uVVNELkgFAAAAAQAAAAgAAAAUKEludmFsaWQgSWRlbnRpZmllcinISUotRSXeCMhJSi1FJd4IOUNJUS4uSVFfVE9UQUxfUkVWXzFZUl9BTk5fR1JPV1RILklRX0NRLjYvMzAvMjAxNi5MLi5VU0QuSAUAAAABAAAACAAAABQoSW52YWxpZCBJZGVudGlmaWVyKchJSi1FJd4IyElKLUUl3ggvQ0lRLi5JUV9UT1RBTF9SRVZFTlVFLklRX0xUTS42LzMwLzIwMTYuTC4uVVNELkgFAAAAAQAAAAgAAAAUKEludmFsaWQgSWRlbnRpZmllcinISUotRSXeCMhJSi1FJd4IOUNJUS4uSVFfUkVUVVJOX0lOVkVTVEVEX0NBUElUQUwuSVFfTFRNLjkvMzAvMjAxNi5MLi5VU0QuSAUAAAABAAAACAAAABQoSW52YWxpZCBJZGVudGlmaWVyKchJSi1FJd4IyElKLUUl3ggoQ0lRLi5JUV9FQklUREEuSVFfTFRNLjkvMzAv</t>
  </si>
  <si>
    <t>MjAxNS5MLi5VU0QuSAUAAAABAAAACAAAABQoSW52YWxpZCBJZGVudGlmaWVyKchJSi1FJd4IyElKLUUl3gg4Q0lRLi5JUV9SRVRVUk5fSU5WRVNURURfQ0FQSVRBTC5JUV9DUS45LzMwLzIwMTYuTC4uVVNELkgFAAAAAQAAAAgAAAAUKEludmFsaWQgSWRlbnRpZmllcinISUotRSXeCMhJSi1FJd4IJ0NJUS4uSVFfRUJJVERBLklRX0NRLjkvMzAvMjAxNS5MLi5VU0QuSAUAAAABAAAACAAAABQoSW52YWxpZCBJZGVudGlmaWVyKchJSi1FJd4IyElKLUUl3ggzQ0lRLi5JUV9OSV8xWVJfQU5OX0dST1dUSC5JUV9MVE0uOS8zMC8yMDE2LkwuLlVTRC5IBQAAAAEAAAAIAAAAFChJbnZhbGlkIElkZW50aWZpZXIpyElKLUUl3gjISUotRSXeCDJDSVEuLklRX05JXzFZUl9BTk5fR1JPV1RILklRX0NRLjkvMzAvMjAxNi5MLi5VU0QuSAUAAAABAAAACAAAABQoSW52YWxpZCBJZGVudGlmaWVyKchJSi1FJd4IyElKLUUl3ggkQ0lRLi5JUV9OSS5JUV9MVE0uOS8zMC8yMDE2LkwuLlVTRC5IBQAAAAEAAAAIAAAAFChJbnZhbGlkIElkZW50aWZpZXIpyElKLUUl3gjISUotRSXeCCNDSVEuLklRX05JLklRX0NRLjkvMzAvMjAxNi5MLi5VU0QuSAUAAAABAAAACAAAABQoSW52YWxpZCBJZGVudGlmaWVyKchJSi1FJd4IyElKLUUl3gg5Q0lRLi5JUV9UT1RBTF9SRVZfMVlSX0FOTl9HUk9XVEguSVFfQ1EuOS8zMC8yMDE2Lkwu</t>
  </si>
  <si>
    <t>LlVTRC5IBQAAAAEAAAAIAAAAFChJbnZhbGlkIElkZW50aWZpZXIpyElKLUUl3gjISUotRSXeCC9DSVEuLklRX1RPVEFMX1JFVkVOVUUuSVFfTFRNLjkvMzAvMjAxNi5MLi5VU0QuSAUAAAABAAAACAAAABQoSW52YWxpZCBJZGVudGlmaWVyKchJSi1FJd4IyElKLUUl3gg6Q0lRLi5JUV9SRVRVUk5fSU5WRVNURURfQ0FQSVRBTC5JUV9MVE0uMTIvMzEvMjAxNi5MLi5VU0QuSAUAAAABAAAACAAAABQoSW52YWxpZCBJZGVudGlmaWVyKchJSi1FJd4IyElKLUUl3ggpQ0lRLi5JUV9FQklUREEuSVFfTFRNLjEyLzMxLzIwMTUuTC4uVVNELkgFAAAAAQAAAAgAAAAUKEludmFsaWQgSWRlbnRpZmllcinISUotRSXeCMhJSi1FJd4IOUNJUS4uSVFfUkVUVVJOX0lOVkVTVEVEX0NBUElUQUwuSVFfQ1EuMTIvMzEvMjAxNi5MLi5VU0QuSAUAAAABAAAACAAAABQoSW52YWxpZCBJZGVudGlmaWVyKchJSi1FJd4IyElKLUUl3ggoQ0lRLi5JUV9FQklUREEuSVFfQ1EuMTIvMzEvMjAxNS5MLi5VU0QuSAUAAAABAAAACAAAABQoSW52YWxpZCBJZGVudGlmaWVyKchJSi1FJd4IyElKLUUl3gg0Q0lRLi5JUV9OSV8xWVJfQU5OX0dST1dUSC5JUV9MVE0uMTIvMzEvMjAxNi5MLi5VU0QuSAUAAAABAAAACAAAABQoSW52YWxpZCBJZGVudGlmaWVyKchJSi1FJd4IyElKLUUl3ggzQ0lRLi5JUV9OSV8xWVJfQU5OX0dST1dUSC5JUV9D</t>
  </si>
  <si>
    <t>US4xMi8zMS8yMDE2LkwuLlVTRC5IBQAAAAEAAAAIAAAAFChJbnZhbGlkIElkZW50aWZpZXIpyElKLUUl3gjISUotRSXeCCVDSVEuLklRX05JLklRX0xUTS4xMi8zMS8yMDE2LkwuLlVTRC5IBQAAAAEAAAAIAAAAFChJbnZhbGlkIElkZW50aWZpZXIpyElKLUUl3gjISUotRSXeCCRDSVEuLklRX05JLklRX0NRLjEyLzMxLzIwMTYuTC4uVVNELkgFAAAAAQAAAAgAAAAUKEludmFsaWQgSWRlbnRpZmllcinISUotRSXeCMhJSi1FJd4IOkNJUS4uSVFfVE9UQUxfUkVWXzFZUl9BTk5fR1JPV1RILklRX0NRLjEyLzMxLzIwMTYuTC4uVVNELkgFAAAAAQAAAAgAAAAUKEludmFsaWQgSWRlbnRpZmllcinISUotRSXeCMhJSi1FJd4IMENJUS4uSVFfVE9UQUxfUkVWRU5VRS5JUV9MVE0uMTIvMzEvMjAxNi5MLi5VU0QuSAUAAAABAAAACAAAABQoSW52YWxpZCBJZGVudGlmaWVyKchJSi1FJd4IyElKLUUl3gg5Q0lRLi5JUV9SRVRVUk5fSU5WRVNURURfQ0FQSVRBTC5JUV9MVE0uMy8zMS8yMDE3LkwuLlVTRC5IBQAAAAEAAAAIAAAAFChJbnZhbGlkIElkZW50aWZpZXIpyElKLUUl3gjISUotRSXeCChDSVEuLklRX0VCSVREQS5JUV9MVE0uMy8zMS8yMDE2LkwuLlVTRC5IBQAAAAEAAAAIAAAAFChJbnZhbGlkIElkZW50aWZpZXIpyElKLUUl3gjISUotRSXeCDhDSVEuLklRX1JFVFVSTl9JTlZFU1RFRF9DQVBJVEFMLklR</t>
  </si>
  <si>
    <t>X0NRLjMvMzEvMjAxNy5MLi5VU0QuSAUAAAABAAAACAAAABQoSW52YWxpZCBJZGVudGlmaWVyKchJSi1FJd4IyElKLUUl3ggnQ0lRLi5JUV9FQklUREEuSVFfQ1EuMy8zMS8yMDE2LkwuLlVTRC5IBQAAAAEAAAAIAAAAFChJbnZhbGlkIElkZW50aWZpZXIpyElKLUUl3gjISUotRSXeCDNDSVEuLklRX05JXzFZUl9BTk5fR1JPV1RILklRX0xUTS4zLzMxLzIwMTcuTC4uVVNELkgFAAAAAQAAAAgAAAAUKEludmFsaWQgSWRlbnRpZmllcinISUotRSXeCMhJSi1FJd4IMkNJUS4uSVFfTklfMVlSX0FOTl9HUk9XVEguSVFfQ1EuMy8zMS8yMDE3LkwuLlVTRC5IBQAAAAEAAAAIAAAAFChJbnZhbGlkIElkZW50aWZpZXIpyElKLUUl3gjISUotRSXeCCRDSVEuLklRX05JLklRX0xUTS4zLzMxLzIwMTcuTC4uVVNELkgFAAAAAQAAAAgAAAAUKEludmFsaWQgSWRlbnRpZmllcinISUotRSXeCMhJSi1FJd4II0NJUS4uSVFfTkkuSVFfQ1EuMy8zMS8yMDE3LkwuLlVTRC5IBQAAAAEAAAAIAAAAFChJbnZhbGlkIElkZW50aWZpZXIpyElKLUUl3gjISUotRSXeCDlDSVEuLklRX1RPVEFMX1JFVl8xWVJfQU5OX0dST1dUSC5JUV9DUS4zLzMxLzIwMTcuTC4uVVNELkgFAAAAAQAAAAgAAAAUKEludmFsaWQgSWRlbnRpZmllcinISUotRSXeCMhJSi1FJd4IL0NJUS4uSVFfVE9UQUxfUkVWRU5VRS5JUV9MVE0uMy8zMS8yMDE3Lkwu</t>
  </si>
  <si>
    <t>LlVTRC5IBQAAAAEAAAAIAAAAFChJbnZhbGlkIElkZW50aWZpZXIpyElKLUUl3gjISUotRSXeCDlDSVEuLklRX1JFVFVSTl9JTlZFU1RFRF9DQVBJVEFMLklRX0xUTS42LzMwLzIwMTcuTC4uVVNELkgFAAAAAQAAAAgAAAAUKEludmFsaWQgSWRlbnRpZmllcinISUotRSXeCMhJSi1FJd4IKENJUS4uSVFfRUJJVERBLklRX0xUTS42LzMwLzIwMTYuTC4uVVNELkgFAAAAAQAAAAgAAAAUKEludmFsaWQgSWRlbnRpZmllcinISUotRSXeCMhJSi1FJd4IOENJUS4uSVFfUkVUVVJOX0lOVkVTVEVEX0NBUElUQUwuSVFfQ1EuNi8zMC8yMDE3LkwuLlVTRC5IBQAAAAEAAAAIAAAAFChJbnZhbGlkIElkZW50aWZpZXIpyElKLUUl3gjISUotRSXeCCdDSVEuLklRX0VCSVREQS5JUV9DUS42LzMwLzIwMTYuTC4uVVNELkgFAAAAAQAAAAgAAAAUKEludmFsaWQgSWRlbnRpZmllcinISUotRSXeCMhJSi1FJd4IM0NJUS4uSVFfTklfMVlSX0FOTl9HUk9XVEguSVFfTFRNLjYvMzAvMjAxNy5MLi5VU0QuSAUAAAABAAAACAAAABQoSW52YWxpZCBJZGVudGlmaWVyKchJSi1FJd4IyElKLUUl3ggyQ0lRLi5JUV9OSV8xWVJfQU5OX0dST1dUSC5JUV9DUS42LzMwLzIwMTcuTC4uVVNELkgFAAAAAQAAAAgAAAAUKEludmFsaWQgSWRlbnRpZmllcinISUotRSXeCMhJSi1FJd4IJENJUS4uSVFfTkkuSVFfTFRNLjYvMzAvMjAxNy5MLi5V</t>
  </si>
  <si>
    <t>U0QuSAUAAAABAAAACAAAABQoSW52YWxpZCBJZGVudGlmaWVyKchJSi1FJd4IyElKLUUl3ggjQ0lRLi5JUV9OSS5JUV9DUS42LzMwLzIwMTcuTC4uVVNELkgFAAAAAQAAAAgAAAAUKEludmFsaWQgSWRlbnRpZmllcinISUotRSXeCMhJSi1FJd4IOUNJUS4uSVFfVE9UQUxfUkVWXzFZUl9BTk5fR1JPV1RILklRX0NRLjYvMzAvMjAxNy5MLi5VU0QuSAUAAAABAAAACAAAABQoSW52YWxpZCBJZGVudGlmaWVyKchJSi1FJd4IyElKLUUl3ggvQ0lRLi5JUV9UT1RBTF9SRVZFTlVFLklRX0xUTS42LzMwLzIwMTcuTC4uVVNELkgFAAAAAQAAAAgAAAAUKEludmFsaWQgSWRlbnRpZmllcinISUotRSXeCMhJSi1FJd4IOUNJUS4uSVFfUkVUVVJOX0lOVkVTVEVEX0NBUElUQUwuSVFfTFRNLjkvMzAvMjAxNy5MLi5VU0QuSAUAAAABAAAACAAAABQoSW52YWxpZCBJZGVudGlmaWVyKchJSi1FJd4IyElKLUUl3ggoQ0lRLi5JUV9FQklUREEuSVFfTFRNLjkvMzAvMjAxNi5MLi5VU0QuSAUAAAABAAAACAAAABQoSW52YWxpZCBJZGVudGlmaWVyKchJSi1FJd4IyElKLUUl3gg4Q0lRLi5JUV9SRVRVUk5fSU5WRVNURURfQ0FQSVRBTC5JUV9DUS45LzMwLzIwMTcuTC4uVVNELkgFAAAAAQAAAAgAAAAUKEludmFsaWQgSWRlbnRpZmllcinISUotRSXeCMhJSi1FJd4IJ0NJUS4uSVFfRUJJVERBLklRX0NRLjkvMzAvMjAxNi5MLi5V</t>
  </si>
  <si>
    <t>U0QuSAUAAAABAAAACAAAABQoSW52YWxpZCBJZGVudGlmaWVyKchJSi1FJd4IyElKLUUl3ggzQ0lRLi5JUV9OSV8xWVJfQU5OX0dST1dUSC5JUV9MVE0uOS8zMC8yMDE3LkwuLlVTRC5IBQAAAAEAAAAIAAAAFChJbnZhbGlkIElkZW50aWZpZXIpyElKLUUl3gjISUotRSXeCDJDSVEuLklRX05JXzFZUl9BTk5fR1JPV1RILklRX0NRLjkvMzAvMjAxNy5MLi5VU0QuSAUAAAABAAAACAAAABQoSW52YWxpZCBJZGVudGlmaWVyKchJSi1FJd4IyElKLUUl3ggkQ0lRLi5JUV9OSS5JUV9MVE0uOS8zMC8yMDE3LkwuLlVTRC5IBQAAAAEAAAAIAAAAFChJbnZhbGlkIElkZW50aWZpZXIpyElKLUUl3gjISUotRSXeCCNDSVEuLklRX05JLklRX0NRLjkvMzAvMjAxNy5MLi5VU0QuSAUAAAABAAAACAAAABQoSW52YWxpZCBJZGVudGlmaWVyKchJSi1FJd4IyElKLUUl3gg5Q0lRLi5JUV9UT1RBTF9SRVZfMVlSX0FOTl9HUk9XVEguSVFfQ1EuOS8zMC8yMDE3LkwuLlVTRC5IBQAAAAEAAAAIAAAAFChJbnZhbGlkIElkZW50aWZpZXIpyElKLUUl3gjISUotRSXeCC9DSVEuLklRX1RPVEFMX1JFVkVOVUUuSVFfTFRNLjkvMzAvMjAxNy5MLi5VU0QuSAUAAAABAAAACAAAABQoSW52YWxpZCBJZGVudGlmaWVyKchJSi1FJd4IyElKLUUl3gg6Q0lRLi5JUV9SRVRVUk5fSU5WRVNURURfQ0FQSVRBTC5JUV9MVE0uMTIvMzEvMjAxNy5M</t>
  </si>
  <si>
    <t>Li5VU0QuSAUAAAABAAAACAAAABQoSW52YWxpZCBJZGVudGlmaWVyKchJSi1FJd4IyElKLUUl3ggpQ0lRLi5JUV9FQklUREEuSVFfTFRNLjEyLzMxLzIwMTYuTC4uVVNELkgFAAAAAQAAAAgAAAAUKEludmFsaWQgSWRlbnRpZmllcinISUotRSXeCMhJSi1FJd4IOUNJUS4uSVFfUkVUVVJOX0lOVkVTVEVEX0NBUElUQUwuSVFfQ1EuMTIvMzEvMjAxNy5MLi5VU0QuSAUAAAABAAAACAAAABQoSW52YWxpZCBJZGVudGlmaWVyKchJSi1FJd4IyElKLUUl3ggoQ0lRLi5JUV9FQklUREEuSVFfQ1EuMTIvMzEvMjAxNi5MLi5VU0QuSAUAAAABAAAACAAAABQoSW52YWxpZCBJZGVudGlmaWVyKchJSi1FJd4IyElKLUUl3gg0Q0lRLi5JUV9OSV8xWVJfQU5OX0dST1dUSC5JUV9MVE0uMTIvMzEvMjAxNy5MLi5VU0QuSAUAAAABAAAACAAAABQoSW52YWxpZCBJZGVudGlmaWVyKchJSi1FJd4IyElKLUUl3ggzQ0lRLi5JUV9OSV8xWVJfQU5OX0dST1dUSC5JUV9DUS4xMi8zMS8yMDE3LkwuLlVTRC5IBQAAAAEAAAAIAAAAFChJbnZhbGlkIElkZW50aWZpZXIpyElKLUUl3gjISUotRSXeCCVDSVEuLklRX05JLklRX0xUTS4xMi8zMS8yMDE3LkwuLlVTRC5IBQAAAAEAAAAIAAAAFChJbnZhbGlkIElkZW50aWZpZXIpyElKLUUl3gjISUotRSXeCCRDSVEuLklRX05JLklRX0NRLjEyLzMxLzIwMTcuTC4uVVNELkgFAAAAAQAAAAgA</t>
  </si>
  <si>
    <t>AAAUKEludmFsaWQgSWRlbnRpZmllcinISUotRSXeCMhJSi1FJd4IOkNJUS4uSVFfVE9UQUxfUkVWXzFZUl9BTk5fR1JPV1RILklRX0NRLjEyLzMxLzIwMTcuTC4uVVNELkgFAAAAAQAAAAgAAAAUKEludmFsaWQgSWRlbnRpZmllcinISUotRSXeCMhJSi1FJd4IMENJUS4uSVFfVE9UQUxfUkVWRU5VRS5JUV9MVE0uMTIvMzEvMjAxNy5MLi5VU0QuSAUAAAABAAAACAAAABQoSW52YWxpZCBJZGVudGlmaWVyKchJSi1FJd4IyElKLUUl3gg5Q0lRLi5JUV9SRVRVUk5fSU5WRVNURURfQ0FQSVRBTC5JUV9MVE0uMy8zMS8yMDE4LkwuLlVTRC5IBQAAAAEAAAAIAAAAFChJbnZhbGlkIElkZW50aWZpZXIpyElKLUUl3gjISUotRSXeCChDSVEuLklRX0VCSVREQS5JUV9MVE0uMy8zMS8yMDE3LkwuLlVTRC5IBQAAAAEAAAAIAAAAFChJbnZhbGlkIElkZW50aWZpZXIpyXBKLUUl3gjJcEotRSXeCDhDSVEuLklRX1JFVFVSTl9JTlZFU1RFRF9DQVBJVEFMLklRX0NRLjMvMzEvMjAxOC5MLi5VU0QuSAUAAAABAAAACAAAABQoSW52YWxpZCBJZGVudGlmaWVyKchJSi1FJd4IyElKLUUl3ggnQ0lRLi5JUV9FQklUREEuSVFfQ1EuMy8zMS8yMDE3LkwuLlVTRC5IBQAAAAEAAAAIAAAAFChJbnZhbGlkIElkZW50aWZpZXIpyXBKLUUl3gjJcEotRSXeCDNDSVEuLklRX05JXzFZUl9BTk5fR1JPV1RILklRX0xUTS4zLzMxLzIwMTgu</t>
  </si>
  <si>
    <t>TC4uVVNELkgFAAAAAQAAAAgAAAAUKEludmFsaWQgSWRlbnRpZmllcinJcEotRSXeCMlwSi1FJd4IMkNJUS4uSVFfTklfMVlSX0FOTl9HUk9XVEguSVFfQ1EuMy8zMS8yMDE4LkwuLlVTRC5IBQAAAAEAAAAIAAAAFChJbnZhbGlkIElkZW50aWZpZXIpyXBKLUUl3gjJcEotRSXeCCRDSVEuLklRX05JLklRX0xUTS4zLzMxLzIwMTguTC4uVVNELkgFAAAAAQAAAAgAAAAUKEludmFsaWQgSWRlbnRpZmllcinJcEotRSXeCMlwSi1FJd4II0NJUS4uSVFfTkkuSVFfQ1EuMy8zMS8yMDE4LkwuLlVTRC5IBQAAAAEAAAAIAAAAFChJbnZhbGlkIElkZW50aWZpZXIpyXBKLUUl3gjJcEotRSXeCDlDSVEuLklRX1RPVEFMX1JFVl8xWVJfQU5OX0dST1dUSC5JUV9DUS4zLzMxLzIwMTguTC4uVVNELkgFAAAAAQAAAAgAAAAUKEludmFsaWQgSWRlbnRpZmllcinJcEotRSXeCMlwSi1FJd4IL0NJUS4uSVFfVE9UQUxfUkVWRU5VRS5JUV9MVE0uMy8zMS8yMDE4LkwuLlVTRC5IBQAAAAEAAAAIAAAAFChJbnZhbGlkIElkZW50aWZpZXIpyXBKLUUl3gjJcEotRSXeCDlDSVEuLklRX1JFVFVSTl9JTlZFU1RFRF9DQVBJVEFMLklRX0xUTS42LzMwLzIwMTguTC4uVVNELkgFAAAAAQAAAAgAAAAUKEludmFsaWQgSWRlbnRpZmllcinJcEotRSXeCMlwSi1FJd4IKENJUS4uSVFfRUJJVERBLklRX0xUTS42LzMwLzIwMTcuTC4uVVNELkgF</t>
  </si>
  <si>
    <t>AAAAAQAAAAgAAAAUKEludmFsaWQgSWRlbnRpZmllcinJcEotRSXeCMlwSi1FJd4IOENJUS4uSVFfUkVUVVJOX0lOVkVTVEVEX0NBUElUQUwuSVFfQ1EuNi8zMC8yMDE4LkwuLlVTRC5IBQAAAAEAAAAIAAAAFChJbnZhbGlkIElkZW50aWZpZXIpyXBKLUUl3gjJcEotRSXeCCdDSVEuLklRX0VCSVREQS5JUV9DUS42LzMwLzIwMTcuTC4uVVNELkgFAAAAAQAAAAgAAAAUKEludmFsaWQgSWRlbnRpZmllcinJcEotRSXeCMlwSi1FJd4IM0NJUS4uSVFfTklfMVlSX0FOTl9HUk9XVEguSVFfTFRNLjYvMzAvMjAxOC5MLi5VU0QuSAUAAAABAAAACAAAABQoSW52YWxpZCBJZGVudGlmaWVyKclwSi1FJd4IyXBKLUUl3ggyQ0lRLi5JUV9OSV8xWVJfQU5OX0dST1dUSC5JUV9DUS42LzMwLzIwMTguTC4uVVNELkgFAAAAAQAAAAgAAAAUKEludmFsaWQgSWRlbnRpZmllcinJcEotRSXeCMlwSi1FJd4IJENJUS4uSVFfTkkuSVFfTFRNLjYvMzAvMjAxOC5MLi5VU0QuSAUAAAABAAAACAAAABQoSW52YWxpZCBJZGVudGlmaWVyKclwSi1FJd4IyXBKLUUl3ggjQ0lRLi5JUV9OSS5JUV9DUS42LzMwLzIwMTguTC4uVVNELkgFAAAAAQAAAAgAAAAUKEludmFsaWQgSWRlbnRpZmllcinJcEotRSXeCMlwSi1FJd4IOUNJUS4uSVFfVE9UQUxfUkVWXzFZUl9BTk5fR1JPV1RILklRX0NRLjYvMzAvMjAxOC5MLi5VU0QuSAUAAAABAAAA</t>
  </si>
  <si>
    <t>Z1</t>
  </si>
  <si>
    <t>R-COP</t>
  </si>
  <si>
    <t>half volatility</t>
  </si>
  <si>
    <t>Double Volatility</t>
  </si>
  <si>
    <t>R-COP-HV</t>
  </si>
  <si>
    <t>R-COP-DV</t>
  </si>
  <si>
    <t>HV</t>
  </si>
  <si>
    <t>DV</t>
  </si>
  <si>
    <t>Neutral</t>
  </si>
  <si>
    <t>COP-Simplified</t>
  </si>
  <si>
    <t>Loss</t>
  </si>
  <si>
    <t>Lower than 50%</t>
  </si>
  <si>
    <t>Simulation_Number</t>
  </si>
  <si>
    <t>Annual_Return</t>
  </si>
  <si>
    <t>From Bootstrap</t>
  </si>
  <si>
    <t>Bootstrap</t>
  </si>
  <si>
    <t>Diff Paramatic Vs Non Paramatic</t>
  </si>
  <si>
    <t>&gt;100%</t>
  </si>
  <si>
    <t>BAABTAVMT0NBTAFI/////wFQBiEAABdDSVEuQ09QLklRX0NPTVBBTllfTkFNRQEAAABPhgQAAwAAAA5Db25vY29QaGlsbGlwcwCFYNmKRCXeCB8XlYtEJd4IF0NJUS5FT0cuSVFfQ09NUEFOWV9OQU1FAQAAAFwdBAADAAAAE0VPRyBSZXNvdXJjZXMsIEluYy4AhWDZikQl3ggfF5WLRCXeCBdDSVEuQ1ZYLklRX0NPTVBBTllfTkFNRQEAAADKgAEAAwAAABNDaGV2cm9uIENvcnBvcmF0aW9uAIVg2YpEJd4IHxeVi0Ql3ggXQ0lRLlhPTS5JUV9DT01QQU5ZX05BTUUBAAAAQjMGAAMAAAAXRXh4b24gTW9iaWwgQ29ycG9yYXRpb24AhWDZikQl3ggfF5WLRCXeCDFDSVEuQ09QLklRX1RPVEFMX1JFVkVOVUUuSVFfQ1EuOS8zMC8yMDI1LkwuLlVTRC5IAQAAAE+GBAACAAAABTE1Mzc2AQgAAAAFAAAAATEBAAAACy0xOTE4MDQ4MTQ1AwAAAAMxNjACAAAAAjI4BAAAAAEwBwAAAAk5LzMwLzIwMjUIAAAACTkvMzAvMjAyNQkAAAABMGg8+0a3Jd4Iz7W6R7cl3gguQ0lRLi5JUV9UT1RBTF9SRVZFTlVFLklRX0NRLjkvMzAvMjAxMC5MLi5VU0QuSAUAAAABAAAACAAAABQoSW52YWxpZCBJZGVudGlmaWVyKWg8+0a3Jd4IaDz7Rrcl3ggxQ0lRLkNPUC5JUV9UT1RBTF9SRVZFTlVFLklRX0NRLjYvMzAvMjAyNS5MLi5VU0QuSAEAAABPhgQAAgAAAAUxNDMxOQEIAAAABQAAAAExAQAAAAstMTkzMjg1ODg1OQMAAAADMTYwAgAA</t>
  </si>
  <si>
    <t>AAIyOAQAAAABMAcAAAAJNi8zMC8yMDI1CAAAAAk2LzMwLzIwMjUJAAAAATAGw/xGtyXeCM+1uke3Jd4IMUNJUS5DT1AuSVFfVE9UQUxfUkVWRU5VRS5JUV9DUS42LzMwLzIwMjEuTC4uVVNELkgBAAAAT4YEAAIAAAAEOTY5NQEIAAAABQAAAAExAQAAAAstMjA4NjQyMzMxNQMAAAADMTYwAgAAAAIyOAQAAAABMAcAAAAJNi8zMC8yMDIxCAAAAAk2LzMwLzIwMjEJAAAAATDpaC5HtyXeCOhhrke3Jd4IMUNJUS5DT1AuSVFfVE9UQUxfUkVWRU5VRS5JUV9DUS42LzMwLzIwMTcuTC4uVVNELkgBAAAAT4YEAAIAAAAENjk1OQEIAAAABQAAAAExAQAAAAoxODk4MDIyOTkwAwAAAAMxNjACAAAAAjI4BAAAAAEwBwAAAAk2LzMwLzIwMTcIAAAACTYvMzAvMjAxNwkAAAABMAB7TEa3Jd4IJG+xR7cl3ggxQ0lRLkNPUC5JUV9UT1RBTF9SRVZFTlVFLklRX0NRLjYvMzAvMjAxMy5MLi5VU0QuSAEAAABPhgQAAgAAAAUxNDA0NwEIAAAABQAAAAExAQAAAAoxNjg5NTk3OTk1AwAAAAMxNjACAAAAAjI4BAAAAAEwBwAAAAk2LzMwLzIwMTMIAAAACTYvMzAvMjAxMwkAAAABMBYuMka3Jd4IzgjCR7cl3ggyQ0lRLkNPUC5JUV9UT1RBTF9SRVZFTlVFLklRX0NRLjEyLzMxLzIwMjQuTC4uVVNELkgBAAAAT4YEAAIAAAAFMTQ2NzYBCAAAAAUAAAABMQEAAAALLTE5NTkyMDIxNzMDAAAAAzE2MAIAAAACMjgEAAAAATAHAAAACjEyLzMx</t>
  </si>
  <si>
    <t>LzIwMjQIAAAACjEyLzMxLzIwMjQJAAAAATAGw/xGtyXeCM+1uke3Jd4IMUNJUS5DT1AuSVFfVE9UQUxfUkVWRU5VRS5JUV9DUS45LzMwLzIwMTYuTC4uVVNELkgBAAAAT4YEAAIAAAAENjM1NQEIAAAABQAAAAExAQAAAAoxODYzNDYwMTM4AwAAAAMxNjACAAAAAjI4BAAAAAEwBwAAAAk5LzMwLzIwMTYIAAAACTkvMzAvMjAxNgkAAAABMAB7TEa3Jd4IFi+5R7cl3ggxQ0lRLkNPUC5JUV9UT1RBTF9SRVZFTlVFLklRX0NRLjYvMzAvMjAyNC5MLi5VU0QuSAEAAABPhgQAAgAAAAUxNDAyMwEIAAAABQAAAAExAQAAAAstMTkzMjg1ODg4MwMAAAADMTYwAgAAAAIyOAQAAAABMAcAAAAJNi8zMC8yMDI0CAAAAAk2LzMwLzIwMjQJAAAAATAH6vxGtyXeCE7uu0e3Jd4IMUNJUS5DT1AuSVFfVE9UQUxfUkVWRU5VRS5JUV9DUS42LzMwLzIwMTYuTC4uVVNELkgBAAAAT4YEAAIAAAAENTQyOAEIAAAABQAAAAExAQAAAAoxODUxMjY2NTE4AwAAAAMxNjACAAAAAjI4BAAAAAEwBwAAAAk2LzMwLzIwMTYIAAAACTYvMzAvMjAxNgkAAAABMAB7TEa3Jd4I2cq3R7cl3ggxQ0lRLkNPUC5JUV9UT1RBTF9SRVZFTlVFLklRX0NRLjMvMzEvMjAyMC5MLi5VU0QuSAEAAABPhgQAAgAAAAQ2MzkyAQgAAAAFAAAAATEBAAAACjIwOTYzNzc5NTYDAAAAAzE2MAIAAAACMjgEAAAAATAHAAAACTMvMzEvMjAyMAgAAAAJMy8zMS8yMDIwCQAA</t>
  </si>
  <si>
    <t>AAEw/48uR7cl3gjAK8RHtyXeCDJDSVEuQ09QLklRX1RPVEFMX1JFVkVOVUUuSVFfQ1EuMTIvMzEvMjAyMy5MLi5VU0QuSAEAAABPhgQAAgAAAAUxNTE1MAEIAAAABQAAAAExAQAAAAstMTk1OTIwMjE3NwMAAAADMTYwAgAAAAIyOAQAAAABMAcAAAAKMTIvMzEvMjAyMwgAAAAKMTIvMzEvMjAyMwkAAAABMAfq/Ea3Jd4ITz61R7cl3ggyQ0lRLkNPUC5JUV9UT1RBTF9SRVZFTlVFLklRX0NRLjEyLzMxLzIwMTEuTC4uVVNELkgBAAAAT4YEAAIAAAAFMTQ5MjEBCAAAAAUAAAABMQEAAAAKMTU4ODQ1NDczMQMAAAADMTYwAgAAAAIyOAQAAAABMAcAAAAKMTIvMzEvMjAxMQgAAAAKMTIvMzEvMjAxMQkAAAABMClVMka3Jd4Ii7/IR7cl3ggxQ0lRLkNPUC5JUV9UT1RBTF9SRVZFTlVFLklRX0NRLjkvMzAvMjAxOS5MLi5VU0QuSAEAAABPhgQAAgAAAAQ4MDQ2AQgAAAAFAAAAATEBAAAACjIwNjgxNDQ4NjcDAAAAAzE2MAIAAAACMjgEAAAAATAHAAAACTkvMzAvMjAxOQgAAAAJOS8zMC8yMDE5CQAAAAEw/48uR7cl3giesbxHtyXeCDFDSVEuQ09QLklRX1RPVEFMX1JFVkVOVUUuSVFfQ1EuNi8zMC8yMDE5LkwuLlVTRC5IAQAAAE+GBAACAAAABDgxMjYBCAAAAAUAAAABMQEAAAAKMjA0ODA5NzI1OQMAAAADMTYwAgAAAAIyOAQAAAABMAcAAAAJNi8zMC8yMDE5CAAAAAk2LzMwLzIwMTkJAAAAATAJty5HtyXeCJIZuke3</t>
  </si>
  <si>
    <t>Jd4IMUNJUS5DT1AuSVFfVE9UQUxfUkVWRU5VRS5JUV9DUS4zLzMxLzIwMTEuTC4uVVNELkgBAAAAT4YEAAIAAAAFMTYxOTABCAAAAAUAAAABMQEAAAAKMTU1NzA1MDY5NQMAAAADMTYwAgAAAAIyOAQAAAABMAcAAAAJMy8zMS8yMDExCAAAAAkzLzMxLzIwMTEJAAAAATA7fDJGtyXeCFRnzUe3Jd4IMUNJUS5DT1AuSVFfVE9UQUxfUkVWRU5VRS5JUV9DUS45LzMwLzIwMTguTC4uVVNELkgBAAAAT4YEAAIAAAAEOTc0MwEIAAAABQAAAAExAQAAAAoxOTg5OTAxMjY4AwAAAAMxNjACAAAAAjI4BAAAAAEwBwAAAAk5LzMwLzIwMTgIAAAACTkvMzAvMjAxOAkAAAABMPBTTEa3Jd4IDrCuR7cl3ggxQ0lRLkNPUC5JUV9UT1RBTF9SRVZFTlVFLklRX0NRLjYvMzAvMjAyMi5MLi5VU0QuSAEAAABPhgQAAgAAAAUyMTY4NQEIAAAABQAAAAExAQAAAAstMjAyMTQ3NDg2MAMAAAADMTYwAgAAAAIyOAQAAAABMAcAAAAJNi8zMC8yMDIyCAAAAAk2LzMwLzIwMjIJAAAAATDXQS5HtyXeCH53rUe3Jd4IMUNJUS5DT1AuSVFfVE9UQUxfUkVWRU5VRS5JUV9DUS4zLzMxLzIwMjUuTC4uVVNELkgBAAAAT4YEAAIAAAAFMTY5MDkBCAAAAAUAAAABMQEAAAALLTE5NDQ5NDY3NjYDAAAAAzE2MAIAAAACMjgEAAAAATAHAAAACTMvMzEvMjAyNQgAAAAJMy8zMS8yMDI1CQAAAAEwBsP8Rrcl3gjPtbpHtyXeCDFDSVEuQ09QLklRX1RPVEFM</t>
  </si>
  <si>
    <t>X1JFVkVOVUUuSVFfQ1EuMy8zMS8yMDIxLkwuLlVTRC5IAQAAAE+GBAACAAAABDk5NDgBCAAAAAUAAAABMQEAAAALLTIwOTg0NzAzMzIDAAAAAzE2MAIAAAACMjgEAAAAATAHAAAACTMvMzEvMjAyMQgAAAAJMy8zMS8yMDIxCQAAAAEw6WguR7cl3gjB4cFHtyXeCDFDSVEuQ09QLklRX1RPVEFMX1JFVkVOVUUuSVFfQ1EuMy8zMS8yMDE3LkwuLlVTRC5IAQAAAE+GBAACAAAABDc3MTgBCAAAAAUAAAABMQEAAAAKMTg4NjcxNzk3NwMAAAADMTYwAgAAAAIyOAQAAAABMAcAAAAJMy8zMS8yMDE3CAAAAAkzLzMxLzIwMTcJAAAAATAAe0xGtyXeCBmoyke3Jd4IMUNJUS5DT1AuSVFfVE9UQUxfUkVWRU5VRS5JUV9DUS4zLzMxLzIwMTMuTC4uVVNELkgBAAAAT4YEAAIAAAAFMTQ1OTMBCAAAAAUAAAABMQEAAAAKMTY3NTc0MDc4OQMAAAADMTYwAgAAAAIyOAQAAAABMAcAAAAJMy8zMS8yMDEzCAAAAAkzLzMxLzIwMTMJAAAAATAWLjJGtyXeCOejzEe3Jd4IMkNJUS5DT1AuSVFfVE9UQUxfUkVWRU5VRS5JUV9DUS4xMi8zMS8yMDIwLkwuLlVTRC5IAQAAAE+GBAACAAAABDU1NzcBCAAAAAUAAAABMQEAAAALLTIxMTE2NDMzMjIDAAAAAzE2MAIAAAACMjgEAAAAATAHAAAACjEyLzMxLzIwMjAIAAAACjEyLzMxLzIwMjAJAAAAATD/jy5HtyXeCDCgu0e3Jd4IMkNJUS5DT1AuSVFfVE9UQUxfUkVWRU5VRS5JUV9DUS4xMi8z</t>
  </si>
  <si>
    <t>MS8yMDE2LkwuLlVTRC5IAQAAAE+GBAACAAAABDY5OTABCAAAAAUAAAABMQEAAAAKMTg3NTI4MDI5NwMAAAADMTYwAgAAAAIyOAQAAAABMAcAAAAKMTIvMzEvMjAxNggAAAAKMTIvMzEvMjAxNgkAAAABMAB7TEa3Jd4IXuSxR7cl3ggyQ0lRLkNPUC5JUV9UT1RBTF9SRVZFTlVFLklRX0NRLjEyLzMxLzIwMTIuTC4uVVNELkgBAAAAT4YEAAIAAAAFMTU4ODEBCAAAAAUAAAABMQEAAAAKMTY2MDI0Nzg4OQMAAAADMTYwAgAAAAIyOAQAAAABMAcAAAAKMTIvMzEvMjAxMggAAAAKMTIvMzEvMjAxMgkAAAABMBYuMka3Jd4IBO/ER7cl3ggxQ0lRLkNPUC5JUV9UT1RBTF9SRVZFTlVFLklRX0NRLjkvMzAvMjAyMC5MLi5VU0QuSAEAAABPhgQAAgAAAAQ0NDIxAQgAAAAFAAAAATEBAAAACy0yMTIzNTc4Mzg1AwAAAAMxNjACAAAAAjI4BAAAAAEwBwAAAAk5LzMwLzIwMjAIAAAACTkvMzAvMjAyMAkAAAABMP+PLke3Jd4IruytR7cl3ggxQ0lRLkNPUC5JUV9UT1RBTF9SRVZFTlVFLklRX0NRLjkvMzAvMjAxMi5MLi5VU0QuSAEAAABPhgQAAgAAAAUxNDU5NQEIAAAABQAAAAExAQAAAAoxNjQzNDcyODk2AwAAAAMxNjACAAAAAjI4BAAAAAEwBwAAAAk5LzMwLzIwMTIIAAAACTkvMzAvMjAxMgkAAAABMBYuMka3Jd4I8vmwR7cl3ggxQ0lRLkNPUC5JUV9UT1RBTF9SRVZFTlVFLklRX0NRLjYvMzAvMjAyMC5MLi5VU0QuSAEA</t>
  </si>
  <si>
    <t>AABPhgQAAgAAAAQyODI2AQgAAAAFAAAAATEBAAAACy0yMTM5NzQ0MjE1AwAAAAMxNjACAAAAAjI4BAAAAAEwBwAAAAk2LzMwLzIwMjAIAAAACTYvMzAvMjAyMAkAAAABMP+PLke3Jd4Irma2R7cl3ggxQ0lRLkNPUC5JUV9UT1RBTF9SRVZFTlVFLklRX0NRLjYvMzAvMjAxMi5MLi5VU0QuSAEAAABPhgQAAgAAAAUxNDI1OQEIAAAABQAAAAExAQAAAAoxNjI5MTk1MjQyAwAAAAMxNjACAAAAAjI4BAAAAAEwBwAAAAk2LzMwLzIwMTIIAAAACTYvMzAvMjAxMgkAAAABMClVMka3Jd4IzHnER7cl3ggxQ0lRLkNPUC5JUV9UT1RBTF9SRVZFTlVFLklRX0NRLjMvMzEvMjAyNC5MLi5VU0QuSAEAAABPhgQAAgAAAAUxNDI2OQEIAAAABQAAAAExAQAAAAstMTk0NDk0NjgwNAMAAAADMTYwAgAAAAIyOAQAAAABMAcAAAAJMy8zMS8yMDI0CAAAAAkzLzMxLzIwMjQJAAAAATAH6vxGtyXeCKGAske3Jd4IMkNJUS5DT1AuSVFfVE9UQUxfUkVWRU5VRS5JUV9DUS4xMi8zMS8yMDE5LkwuLlVTRC5IAQAAAE+GBAACAAAABDc4MzYBCAAAAAUAAAABMQEAAAAKMjA4MDU3NDQ5MAMAAAADMTYwAgAAAAIyOAQAAAABMAcAAAAKMTIvMzEvMjAxOQgAAAAKMTIvMzEvMjAxOQkAAAABMP+PLke3Jd4ITX25R7cl3ggyQ0lRLkNPUC5JUV9UT1RBTF9SRVZFTlVFLklRX0NRLjEyLzMxLzIwMTUuTC4uVVNELkgBAAAAT4YEAAIAAAAENjI2MgEI</t>
  </si>
  <si>
    <t>AAAABQAAAAExAQAAAAoxODI4Njg4MDYxAwAAAAMxNjACAAAAAjI4BAAAAAEwBwAAAAoxMi8zMS8yMDE1CAAAAAoxMi8zMS8yMDE1CQAAAAEwDqJMRrcl3gjfTb1HtyXeCDFDSVEuQ09QLklRX1RPVEFMX1JFVkVOVUUuSVFfQ1EuOS8zMC8yMDIzLkwuLlVTRC5IAQAAAE+GBAACAAAABTE0NjM4AQgAAAAFAAAAATEBAAAACy0xOTcxMDQ5NjQzAwAAAAMxNjACAAAAAjI4BAAAAAEwBwAAAAk5LzMwLzIwMjMIAAAACTkvMzAvMjAyMwkAAAABMAfq/Ea3Jd4IblCtR7cl3ggxQ0lRLkNPUC5JUV9UT1RBTF9SRVZFTlVFLklRX0NRLjYvMzAvMjAyMy5MLi5VU0QuSAEAAABPhgQAAgAAAAUxMjc2MwEIAAAABQAAAAExAQAAAAstMTk4NTQzNTU3MwMAAAADMTYwAgAAAAIyOAQAAAABMAcAAAAJNi8zMC8yMDIzCAAAAAk2LzMwLzIwMjMJAAAAATAH6vxGtyXeCGx5tUe3Jd4IMUNJUS5DT1AuSVFfVE9UQUxfUkVWRU5VRS5JUV9DUS4zLzMxLzIwMTkuTC4uVVNELkgBAAAAT4YEAAIAAAAEOTMzOAEIAAAABQAAAAExAQAAAAoyMDMzNDY2MTcxAwAAAAMxNjACAAAAAjI4BAAAAAEwBwAAAAkzLzMxLzIwMTkIAAAACTMvMzEvMjAxOQkAAAABMAm3Lke3Jd4Iqw3JR7cl3ggyQ0lRLkNPUC5JUV9UT1RBTF9SRVZFTlVFLklRX0NRLjEyLzMxLzIwMjIuTC4uVVNELkgBAAAAT4YEAAIAAAAFMTkxMjgBCAAAAAUAAAABMQEAAAALLTIw</t>
  </si>
  <si>
    <t>MTAxMjUwMTIDAAAAAzE2MAIAAAACMjgEAAAAATAHAAAACjEyLzMxLzIwMjIIAAAACjEyLzMxLzIwMjIJAAAAATAWEf1GtyXeCM/vtUe3Jd4IMUNJUS5DT1AuSVFfVE9UQUxfUkVWRU5VRS5JUV9DUS45LzMwLzIwMTAuTC4uVVNELkgBAAAAT4YEAAIAAAAFNDQ2MDcBCAAAAAUAAAABMQEAAAAKMTQ3OTc0ODY3NwMAAAADMTYwAgAAAAIyOAQAAAABMAcAAAAJOS8zMC8yMDEwCAAAAAk5LzMwLzIwMTAJAAAAATA7fDJGtyXeCK9nuke3Jd4IMUNJUS5DT1AuSVFfVE9UQUxfUkVWRU5VRS5JUV9DUS42LzMwLzIwMTEuTC4uVVNELkgBAAAAT4YEAAIAAAAFMTc2MzMBCAAAAAUAAAABMQEAAAAKMTU1NzAyNjI5MgMAAAADMTYwAgAAAAIyOAQAAAABMAcAAAAJNi8zMC8yMDExCAAAAAk2LzMwLzIwMTEJAAAAATD0uDFGtyXeCGNKyEe3Jd4IMUNJUS5DT1AuSVFfVE9UQUxfUkVWRU5VRS5JUV9DUS4zLzMxLzIwMTYuTC4uVVNELkgBAAAAT4YEAAIAAAAENDk3MgEIAAAABQAAAAExAQAAAAoxODQwNDI1MDc5AwAAAAMxNjACAAAAAjI4BAAAAAEwBwAAAAkzLzMxLzIwMTYIAAAACTMvMzEvMjAxNgkAAAABMA6iTEa3Jd4ITkTLR7cl3ggxQ0lRLkNPUC5JUV9UT1RBTF9SRVZFTlVFLklRX0NRLjMvMzEvMjAyMy5MLi5VU0QuSAEAAABPhgQAAgAAAAUxNTMxMAEIAAAABQAAAAExAQAAAAstMTk4NTQzMjg1NAMAAAADMTYwAgAA</t>
  </si>
  <si>
    <t>AAIyOAQAAAABMAcAAAAJMy8zMS8yMDIzCAAAAAkzLzMxLzIwMjMJAAAAATAWEf1GtyXeCPgFuEe3Jd4IMUNJUS5DT1AuSVFfVE9UQUxfUkVWRU5VRS5JUV9DUS45LzMwLzIwMTQuTC4uVVNELkgBAAAAT4YEAAIAAAAFMTI5MTMBCAAAAAUAAAABMQEAAAAKMTc2MjYwMjM2NAMAAAADMTYwAgAAAAIyOAQAAAABMAcAAAAJOS8zMC8yMDE0CAAAAAk5LzMwLzIwMTQJAAAAATD63zFGtyXeCLZdsEe3Jd4IMUNJUS5DT1AuSVFfVE9UQUxfUkVWRU5VRS5JUV9DUS42LzMwLzIwMTQuTC4uVVNELkgBAAAAT4YEAAIAAAAFMTQ2OTQBCAAAAAUAAAABMQEAAAAKMTc0ODY3ODM2NwMAAAADMTYwAgAAAAIyOAQAAAABMAcAAAAJNi8zMC8yMDE0CAAAAAk2LzMwLzIwMTQJAAAAATASBzJGtyXeCN++v0e3Jd4IMUNJUS5DT1AuSVFfVE9UQUxfUkVWRU5VRS5JUV9DUS4zLzMxLzIwMTQuTC4uVVNELkgBAAAAT4YEAAIAAAAFMTYwMzkBCAAAAAUAAAABMQEAAAAKMTczMjU3OTQyOQMAAAADMTYwAgAAAAIyOAQAAAABMAcAAAAJMy8zMS8yMDE0CAAAAAkzLzMxLzIwMTQJAAAAATASBzJGtyXeCMBVzEe3Jd4IMUNJUS5DT1AuSVFfVE9UQUxfUkVWRU5VRS5JUV9DUS4zLzMxLzIwMTAuTC4uVVNELkgBAAAAT4YEAAIAAAAFNDI1MTgBCAAAAAUAAAABMQEAAAAKMTQ1MTA3MjU1NAMAAAADMTYwAgAAAAIyOAQAAAABMAcAAAAJMy8zMS8y</t>
  </si>
  <si>
    <t>MDEwCAAAAAkzLzMxLzIwMTAJAAAAATBMozJGtyXeCGnczUe3Jd4IMkNJUS5DT1AuSVFfVE9UQUxfUkVWRU5VRS5JUV9DUS4xMi8zMS8yMDIxLkwuLlVTRC5IAQAAAE+GBAACAAAABTE1NDUyAQgAAAAFAAAAATEBAAAACy0yMDYwNjExOTI4AwAAAAMxNjACAAAAAjI4BAAAAAEwBwAAAAoxMi8zMS8yMDIxCAAAAAoxMi8zMS8yMDIxCQAAAAEw6WguR7cl3ghvPLxHtyXeCDFDSVEuQ09QLklRX1RPVEFMX1JFVkVOVUUuSVFfQ1EuOS8zMC8yMDI0LkwuLlVTRC5IAQAAAE+GBAACAAAABTEzNDgyAQgAAAAFAAAAATEBAAAACy0xOTE4MDQ4MTIyAwAAAAMxNjACAAAAAjI4BAAAAAEwBwAAAAk5LzMwLzIwMjQIAAAACTkvMzAvMjAyNAkAAAABMAfq/Ea3Jd4I3vO4R7cl3ggyQ0lRLkNPUC5JUV9UT1RBTF9SRVZFTlVFLklRX0NRLjEyLzMxLzIwMTAuTC4uVVNELkgBAAAAT4YEAAIAAAAFNDg1NzcBCAAAAAUAAAABMQEAAAAKMTUxNzYxNzA5NAMAAAADMTYwAgAAAAIyOAQAAAABMAcAAAAKMTIvMzEvMjAxMAgAAAAKMTIvMzEvMjAxMAkAAAABMDt8Mka3Jd4I7TLKR7cl3ggxQ0lRLkNPUC5JUV9UT1RBTF9SRVZFTlVFLklRX0NRLjYvMzAvMjAxMC5MLi5VU0QuSAEAAABPhgQAAgAAAAU0MzQ2MQEIAAAABQAAAAExAQAAAAoxNDY0NTU3MjY1AwAAAAMxNjACAAAAAjI4BAAAAAEwBwAAAAk2LzMwLzIwMTAIAAAACTYvMzAv</t>
  </si>
  <si>
    <t>MjAxMAkAAAABMEyjMka3Jd4I54LJR7cl3ggyQ0lRLkNPUC5JUV9UT1RBTF9SRVZFTlVFLklRX0NRLjEyLzMxLzIwMTMuTC4uVVNELkgBAAAAT4YEAAIAAAAFMTM3MDIBCAAAAAUAAAABMQEAAAAKMTcyMDU4NDI3MQMAAAADMTYwAgAAAAIyOAQAAAABMAcAAAAKMTIvMzEvMjAxMwgAAAAKMTIvMzEvMjAxMwkAAAABMBIHMka3Jd4II6XCR7cl3ggxQ0lRLkNPUC5JUV9UT1RBTF9SRVZFTlVFLklRX0NRLjkvMzAvMjAxMy5MLi5VU0QuSAEAAABPhgQAAgAAAAUxNDQwMQEIAAAABQAAAAExAQAAAAoxNzA0Nzg2MjQ0AwAAAAMxNjACAAAAAjI4BAAAAAEwBwAAAAk5LzMwLzIwMTMIAAAACTkvMzAvMjAxMwkAAAABMBIHMka3Jd4IzYSwR7cl3ggxQ0lRLkNPUC5JUV9UT1RBTF9SRVZFTlVFLklRX0NRLjkvMzAvMjAyMi5MLi5VU0QuSAEAAABPhgQAAgAAAAUyMTU3NAEIAAAABQAAAAExAQAAAAstMjAyMTQ4Nzk1MAMAAAADMTYwAgAAAAIyOAQAAAABMAcAAAAJOS8zMC8yMDIyCAAAAAk5LzMwLzIwMjIJAAAAATAWEf1GtyXeCAM/rEe3Jd4IMUNJUS5DT1AuSVFfVE9UQUxfUkVWRU5VRS5JUV9DUS4zLzMxLzIwMTIuTC4uVVNELkgBAAAAT4YEAAIAAAAFMTUxNDMBCAAAAAUAAAABMQEAAAAKMTYxNDk3ODQ1MQMAAAADMTYwAgAAAAIyOAQAAAABMAcAAAAJMy8zMS8yMDEyCAAAAAkzLzMxLzIwMTIJAAAAATApVTJGtyXe</t>
  </si>
  <si>
    <t>CDJAzUe3Jd4IMUNJUS5DT1AuSVFfVE9UQUxfUkVWRU5VRS5JUV9DUS45LzMwLzIwMTEuTC4uVVNELkgBAAAAT4YEAAIAAAAFMTY5NTUBCAAAAAUAAAABMQEAAAAKMTU3Mzc0NjExMgMAAAADMTYwAgAAAAIyOAQAAAABMAcAAAAJOS8zMC8yMDExCAAAAAk5LzMwLzIwMTEJAAAAATD0uDFGtyXeCMaPt0e3Jd4IMUNJUS5DT1AuSVFfVE9UQUxfUkVWRU5VRS5JUV9DUS42LzMwLzIwMTUuTC4uVVNELkgBAAAAT4YEAAIAAAAEODU1MQEIAAAABQAAAAExAQAAAAoxODAxNDQ3ODMyAwAAAAMxNjACAAAAAjI4BAAAAAEwBwAAAAk2LzMwLzIwMTUIAAAACTYvMzAvMjAxNQkAAAABMPrfMUa3Jd4IbYy0R7cl3ggxQ0lRLkNPUC5JUV9UT1RBTF9SRVZFTlVFLklRX0NRLjMvMzEvMjAxNS5MLi5VU0QuSAEAAABPhgQAAgAAAAQ3OTIxAQgAAAAFAAAAATEBAAAACjE3ODkzNDQ1MTQDAAAAAzE2MAIAAAACMjgEAAAAATAHAAAACTMvMzEvMjAxNQgAAAAJMy8zMS8yMDE1CQAAAAEw+t8xRrcl3giN4MtHtyXeCDJDSVEuQ09QLklRX1RPVEFMX1JFVkVOVUUuSVFfQ1EuMTIvMzEvMjAxNC5MLi5VU0QuSAEAAABPhgQAAgAAAAUxMTY4OQEIAAAABQAAAAExAQAAAAoxNzc3NDQyNjc0AwAAAAMxNjACAAAAAjI4BAAAAAEwBwAAAAoxMi8zMS8yMDE0CAAAAAoxMi8zMS8yMDE0CQAAAAEw+t8xRrcl3ghQX75HtyXeCDFDSVEuQ09QLklR</t>
  </si>
  <si>
    <t>X1RPVEFMX1JFVkVOVUUuSVFfQ1EuMy8zMS8yMDIyLkwuLlVTRC5IAQAAAE+GBAACAAAABTE4MTg4AQgAAAAFAAAAATEBAAAACy0yMDQ3MjUxNzQ4AwAAAAMxNjACAAAAAjI4BAAAAAEwBwAAAAkzLzMxLzIwMjIIAAAACTMvMzEvMjAyMgkAAAABMOloLke3Jd4IsWzBR7cl3ggyQ0lRLkNPUC5JUV9UT1RBTF9SRVZFTlVFLklRX0NRLjEyLzMxLzIwMTcuTC4uVVNELkgBAAAAT4YEAAIAAAAEODMxNwEIAAAABQAAAAExAQAAAAoxOTQ2MDA1NzQ4AwAAAAMxNjACAAAAAjI4BAAAAAEwBwAAAAoxMi8zMS8yMDE3CAAAAAoxMi8zMS8yMDE3CQAAAAEw8FNMRrcl3gi//7xHtyXeCDFDSVEuQ09QLklRX1RPVEFMX1JFVkVOVUUuSVFfQ1EuOS8zMC8yMDIxLkwuLlVTRC5IAQAAAE+GBAACAAAABTExNTY1AQgAAAAFAAAAATEBAAAACy0yMDcxOTMzNjM1AwAAAAMxNjACAAAAAjI4BAAAAAEwBwAAAAk5LzMwLzIwMjEIAAAACTkvMzAvMjAyMQkAAAABMOloLke3Jd4IQdusR7cl3ggxQ0lRLkNPUC5JUV9UT1RBTF9SRVZFTlVFLklRX0NRLjkvMzAvMjAxNS5MLi5VU0QuSAEAAABPhgQAAgAAAAQ3NDg1AQgAAAAFAAAAATEBAAAACjE4MTU3NzI2ODgDAAAAAzE2MAIAAAACMjgEAAAAATAHAAAACTkvMzAvMjAxNQgAAAAJOS8zMC8yMDE1CQAAAAEwDqJMRrcl3ghywa9HtyXeCDJDSVEuQ09QLklRX1RPVEFMX1JFVkVOVUUuSVFf</t>
  </si>
  <si>
    <t>Q1EuMTIvMzEvMjAxOC5MLi5VU0QuSAEAAABPhgQAAgAAAAQ5OTczAQgAAAAFAAAAATEBAAAACjIwMTU2MzU4NjADAAAAAzE2MAIAAAACMjgEAAAAATAHAAAACjEyLzMxLzIwMTgIAAAACjEyLzMxLzIwMTgJAAAAATDwU0xGtyXeCC2jtke3Jd4IMUNJUS5DT1AuSVFfVE9UQUxfUkVWRU5VRS5JUV9DUS42LzMwLzIwMTguTC4uVVNELkgBAAAAT4YEAAIAAAAEODc2OQEIAAAABQAAAAExAQAAAAoxOTc1MTE1ODg0AwAAAAMxNjACAAAAAjI4BAAAAAEwBwAAAAk2LzMwLzIwMTgIAAAACTYvMzAvMjAxOAkAAAABMPBTTEa3Jd4Ikhm3R7cl3ggyQ0lRLkNPUC5JUV9UT1RBTF9SRVZFTlVFLklRX0NRLjEyLzMxLzIwMDkuTC4uVVNELkgBAAAAT4YEAAIAAAAFNDAxMjQBCAAAAAUAAAABMQEAAAAKMTQzOTI5Mjc1NwMAAAADMTYwAgAAAAIyOAQAAAABMAcAAAAKMTIvMzEvMjAwOQgAAAAKMTIvMzEvMjAwOQkAAAABMEyjMka3Jd4ILvbKR7cl3ggxQ0lRLkNPUC5JUV9UT1RBTF9SRVZFTlVFLklRX0NRLjkvMzAvMjAxNy5MLi5VU0QuSAEAAABPhgQAAgAAAAQ2ODg0AQgAAAAFAAAAATEBAAAACjE5MTczMTk0MTUDAAAAAzE2MAIAAAACMjgEAAAAATAHAAAACTkvMzAvMjAxNwgAAAAJOS8zMC8yMDE3CQAAAAEw8FNMRrcl3gg1Ja9HtyXeCDFDSVEuQ09QLklRX1RPVEFMX1JFVkVOVUUuSVFfQ1EuMy8zMS8yMDE4LkwuLlVT</t>
  </si>
  <si>
    <t>RC5IAQAAAE+GBAACAAAABDkwMDYBCAAAAAUAAAABMQEAAAAKMTk1OTQ3NzI0MAMAAAADMTYwAgAAAAIyOAQAAAABMAcAAAAJMy8zMS8yMDE4CAAAAAkzLzMxLzIwMTgJAAAAATDwU0xGtyXeCM4Lyke3Jd4IMUNJUS5FT0cuSVFfVE9UQUxfUkVWRU5VRS5JUV9DUS42LzMwLzIwMTEuTC4uVVNELkgBAAAAXB0EAAIAAAAIMjIxNi44NTgBCAAAAAUAAAABMQEAAAAKMTU1NzI2NDk2OQMAAAADMTYwAgAAAAIyOAQAAAABMAcAAAAJNi8zMC8yMDExCAAAAAk2LzMwLzIwMTEJAAAAATD0uDFGtyXeCG1xyEe3Jd4IMUNJUS5DVlguSVFfVE9UQUxfUkVWRU5VRS5JUV9DUS4zLzMxLzIwMTIuTC4uVVNELkgBAAAAyoABAAIAAAAFNTcxMDkBCAAAAAUAAAABMQEAAAAKMTYxNTMwMjM5MAMAAAADMTYwAgAAAAIyOAQAAAABMAcAAAAJMy8zMS8yMDEyCAAAAAkzLzMxLzIwMTIJAAAAATBoPPtGtyXeCCUZzUe3Jd4IMkNJUS5YT00uSVFfVE9UQUxfUkVWRU5VRS5JUV9DUS4xMi8zMS8yMDEyLkwuLlVTRC5IAQAAAEIzBgACAAAABjEwMTQwOQEIAAAABQAAAAExAQAAAAoxNjYwNDczOTE3AwAAAAMxNjACAAAAAjI4BAAAAAEwBwAAAAoxMi8zMS8yMDEyCAAAAAoxMi8zMS8yMDEyCQAAAAEwFi4yRrcl3ggTFsVHtyXeCDFDSVEuRU9HLklRX1RPVEFMX1JFVkVOVUUuSVFfQ1EuNi8zMC8yMDE1LkwuLlVTRC5IAQAAAFwdBAACAAAA</t>
  </si>
  <si>
    <t>CDI1MjMuNzU4AQgAAAAFAAAAATEBAAAACjE4MDE3ODI0ODUDAAAAAzE2MAIAAAACMjgEAAAAATAHAAAACTYvMzAvMjAxNQgAAAAJNi8zMC8yMDE1CQAAAAEw+t8xRrcl3gihgLJHtyXeCDFDSVEuQ1ZYLklRX1RPVEFMX1JFVkVOVUUuSVFfQ1EuMy8zMS8yMDE2LkwuLlVTRC5IAQAAAMqAAQACAAAABTIxNDE4AQgAAAAFAAAAATEBAAAACjE4NDAzOTA1MTQDAAAAAzE2MAIAAAACMjgEAAAAATAHAAAACTMvMzEvMjAxNggAAAAJMy8zMS8yMDE2CQAAAAEwaDz7Rrcl3ghORMtHtyXeCDJDSVEuWE9NLklRX1RPVEFMX1JFVkVOVUUuSVFfQ1EuMTIvMzEvMjAxNi5MLi5VU0QuSAEAAABCMwYAAgAAAAU1NTcxMwEIAAAABQAAAAExAQAAAAoxODc3MjMzNjE2AwAAAAMxNjACAAAAAjI4BAAAAAEwBwAAAAoxMi8zMS8yMDE2CAAAAAoxMi8zMS8yMDE2CQAAAAEwAHtMRrcl3ghe5LFHtyXeCDFDSVEuRU9HLklRX1RPVEFMX1JFVkVOVUUuSVFfQ1EuNi8zMC8yMDE5LkwuLlVTRC5IAQAAAFwdBAACAAAACDQ1MTIuMzIxAQgAAAAFAAAAATEBAAAACjIwNDg2Mjc0ODcDAAAAAzE2MAIAAAACMjgEAAAAATAHAAAACTYvMzAvMjAxOQgAAAAJNi8zMC8yMDE5CQAAAAEwCbcuR7cl3gifQLpHtyXeCDFDSVEuQ1ZYLklRX1RPVEFMX1JFVkVOVUUuSVFfQ1EuMy8zMS8yMDIwLkwuLlVTRC5IAQAAAMqAAQACAAAABTI5NzA1AQgAAAAF</t>
  </si>
  <si>
    <t>AAAAATEBAAAACjIwOTYwODU5MjIDAAAAAzE2MAIAAAACMjgEAAAAATAHAAAACTMvMzEvMjAyMAgAAAAJMy8zMS8yMDIwCQAAAAEwaDz7Rrcl3ginBMRHtyXeCDJDSVEuWE9NLklRX1RPVEFMX1JFVkVOVUUuSVFfQ1EuMTIvMzEvMjAyMC5MLi5VU0QuSAEAAABCMwYAAgAAAAU0NjIwMwEIAAAABQAAAAExAQAAAAstMjExMTA3MzgxNgMAAAADMTYwAgAAAAIyOAQAAAABMAcAAAAKMTIvMzEvMjAyMAgAAAAKMTIvMzEvMjAyMAkAAAABMP+PLke3Jd4IMKC7R7cl3ggxQ0lRLkVPRy5JUV9UT1RBTF9SRVZFTlVFLklRX0NRLjYvMzAvMjAyMy5MLi5VU0QuSAEAAABcHQQAAgAAAAQ1NDgxAQgAAAAFAAAAATEBAAAACy0xOTg1NTAzMTEwAwAAAAMxNjACAAAAAjI4BAAAAAEwBwAAAAk2LzMwLzIwMjMIAAAACTYvMzAvMjAyMwkAAAABMAfq/Ea3Jd4IbHm1R7cl3ggxQ0lRLkNWWC5JUV9UT1RBTF9SRVZFTlVFLklRX0NRLjMvMzEvMjAyNC5MLi5VU0QuSAEAAADKgAEAAgAAAAU0NzIxNQEIAAAABQAAAAExAQAAAAstMTkzMjU5MDQ1OQMAAAADMTYwAgAAAAIyOAQAAAABMAcAAAAJMy8zMS8yMDI0CAAAAAkzLzMxLzIwMjQJAAAAATBoPPtGtyXeCJFZske3Jd4IMkNJUS5YT00uSVFfVE9UQUxfUkVWRU5VRS5JUV9DUS4xMi8zMS8yMDI0LkwuLlVTRC5IAQAAAEIzBgACAAAABTgyMzc5AQgAAAAFAAAAATEBAAAACy0xOTU4</t>
  </si>
  <si>
    <t>OTUzNjMxAwAAAAMxNjACAAAAAjI4BAAAAAEwBwAAAAoxMi8zMS8yMDI0CAAAAAoxMi8zMS8yMDI0CQAAAAEwBsP8Rrcl3gjPtbpHtyXeCDFDSVEuRU9HLklRX1RPVEFMX1JFVkVOVUUuSVFfQ1EuOS8zMC8yMDEwLkwuLlVTRC5IAQAAAFwdBAACAAAACDE0NTYuMjY4AQgAAAAFAAAAATEBAAAACjE0Nzk3NDgwMjkDAAAAAzE2MAIAAAACMjgEAAAAATAHAAAACTkvMzAvMjAxMAgAAAAJOS8zMC8yMDEwCQAAAAEwO3wyRrcl3gi+jrpHtyXeCDFDSVEuQ1ZYLklRX1RPVEFMX1JFVkVOVUUuSVFfQ1EuNi8zMC8yMDExLkwuLlVTRC5IAQAAAMqAAQACAAAABTY0NDA3AQgAAAAFAAAAATEBAAAACjE1NTczOTY3NTMDAAAAAzE2MAIAAAACMjgEAAAAATAHAAAACTYvMzAvMjAxMQgAAAAJNi8zMC8yMDExCQAAAAEwaDz7Rrcl3ghiI8hHtyXeCDFDSVEuWE9NLklRX1RPVEFMX1JFVkVOVUUuSVFfQ1EuMy8zMS8yMDEyLkwuLlVTRC5IAQAAAEIzBgACAAAABjExMDY5NgEIAAAABQAAAAExAQAAAAoxNjE1MDQ3ODQzAwAAAAMxNjACAAAAAjI4BAAAAAEwBwAAAAkzLzMxLzIwMTIIAAAACTMvMzEvMjAxMgkAAAABMClVMka3Jd4IVGfNR7cl3ggxQ0lRLkVPRy5JUV9UT1RBTF9SRVZFTlVFLklRX0NRLjkvMzAvMjAxNC5MLi5VU0QuSAEAAABcHQQAAgAAAAg0NTg5LjE0NQEIAAAABQAAAAExAQAAAAoxNzYzMjYzNzM1AwAAAAMx</t>
  </si>
  <si>
    <t>NjACAAAAAjI4BAAAAAEwBwAAAAk5LzMwLzIwMTQIAAAACTkvMzAvMjAxNAkAAAABMPrfMUa3Jd4Ijg+wR7cl3ggxQ0lRLkNWWC5JUV9UT1RBTF9SRVZFTlVFLklRX0NRLjYvMzAvMjAxNS5MLi5VU0QuSAEAAADKgAEAAgAAAAUzNDg2NAEIAAAABQAAAAExAQAAAAoxODAxODk1MTkyAwAAAAMxNjACAAAAAjI4BAAAAAEwBwAAAAk2LzMwLzIwMTUIAAAACTYvMzAvMjAxNQkAAAABMGg8+0a3Jd4IoYCyR7cl3ggxQ0lRLlhPTS5JUV9UT1RBTF9SRVZFTlVFLklRX0NRLjMvMzEvMjAxNi5MLi5VU0QuSAEAAABCMwYAAgAAAAU0MjI5MAEIAAAABQAAAAExAQAAAAoxODg2NDc2ODAyAwAAAAMxNjACAAAAAjI4BAAAAAEwBwAAAAkzLzMxLzIwMTYIAAAACTMvMzEvMjAxNgkAAAABMA6iTEa3Jd4IYGvLR7cl3ggxQ0lRLkVPRy5JUV9UT1RBTF9SRVZFTlVFLklRX0NRLjkvMzAvMjAxOC5MLi5VU0QuSAEAAABcHQQAAgAAAAg0NzE3Ljc2MQEIAAAABQAAAAExAQAAAAoxOTkwNzMzNzA3AwAAAAMxNjACAAAAAjI4BAAAAAEwBwAAAAk5LzMwLzIwMTgIAAAACTkvMzAvMjAxOAkAAAABMPBTTEa3Jd4IDrCuR7cl3ggxQ0lRLkNWWC5JUV9UT1RBTF9SRVZFTlVFLklRX0NRLjYvMzAvMjAxOS5MLi5VU0QuSAEAAADKgAEAAgAAAAUzNjMyMwEIAAAABQAAAAExAQAAAAoyMDQ4Mjk5OTAyAwAAAAMxNjACAAAAAjI4BAAAAAEwBwAA</t>
  </si>
  <si>
    <t>AAk2LzMwLzIwMTkIAAAACTYvMzAvMjAxOQkAAAABMGg8+0a3Jd4Ikhm6R7cl3ggxQ0lRLlhPTS5JUV9UT1RBTF9SRVZFTlVFLklRX0NRLjMvMzEvMjAyMC5MLi5VU0QuSAEAAABCMwYAAgAAAAU1NTM4MwEIAAAABQAAAAExAQAAAAoyMDk1Njk3NDk1AwAAAAMxNjACAAAAAjI4BAAAAAEwBwAAAAkzLzMxLzIwMjAIAAAACTMvMzEvMjAyMAkAAAABMP+PLke3Jd4IxlLER7cl3ggxQ0lRLkVPRy5JUV9UT1RBTF9SRVZFTlVFLklRX0NRLjkvMzAvMjAyMi5MLi5VU0QuSAEAAABcHQQAAgAAAAQ3NjMyAQgAAAAFAAAAATEBAAAACy0yMDIxMzgxMDY5AwAAAAMxNjACAAAAAjI4BAAAAAEwBwAAAAk5LzMwLzIwMjIIAAAACTkvMzAvMjAyMgkAAAABMBYR/Ua3Jd4IJWasR7cl3ggxQ0lRLkNWWC5JUV9UT1RBTF9SRVZFTlVFLklRX0NRLjYvMzAvMjAyMy5MLi5VU0QuSAEAAADKgAEAAgAAAAU0NzUzMwEIAAAABQAAAAExAQAAAAstMTk3MDExNDI1OAMAAAADMTYwAgAAAAIyOAQAAAABMAcAAAAJNi8zMC8yMDIzCAAAAAk2LzMwLzIwMjMJAAAAATBoPPtGtyXeCGx5tUe3Jd4IMUNJUS5YT00uSVFfVE9UQUxfUkVWRU5VRS5JUV9DUS4zLzMxLzIwMjQuTC4uVVNELkgBAAAAQjMGAAIAAAAFODA0MTEBCAAAAAUAAAABMQEAAAALLTE5NDYxNTg4MDYDAAAAAzE2MAIAAAACMjgEAAAAATAHAAAACTMvMzEvMjAyNAgAAAAJMy8z</t>
  </si>
  <si>
    <t>MS8yMDI0CQAAAAEwB+r8Rrcl3gh5MrJHtyXeCDFDSVEuRU9HLklRX1RPVEFMX1JFVkVOVUUuSVFfQ1EuOS8zMC8yMDExLkwuLlVTRC5IAQAAAFwdBAACAAAACDIzMjAuNjEyAQgAAAAFAAAAATEBAAAACjE1NzQzOTA2MDADAAAAAzE2MAIAAAACMjgEAAAAATAHAAAACTkvMzAvMjAxMQgAAAAJOS8zMC8yMDExCQAAAAEw9LgxRrcl3gijVLdHtyXeCDFDSVEuQ1ZYLklRX1RPVEFMX1JFVkVOVUUuSVFfQ1EuNi8zMC8yMDEyLkwuLlVTRC5IAQAAAMqAAQACAAAABTU3ODUxAQgAAAAFAAAAATEBAAAACjE2MzAwMDc1NzUDAAAAAzE2MAIAAAACMjgEAAAAATAHAAAACTYvMzAvMjAxMggAAAAJNi8zMC8yMDEyCQAAAAEwaDz7Rrcl3gjGUsRHtyXeCDFDSVEuWE9NLklRX1RPVEFMX1JFVkVOVUUuSVFfQ1EuMy8zMS8yMDEzLkwuLlVTRC5IAQAAAEIzBgACAAAABTk1ODg2AQgAAAAFAAAAATEBAAAACjE2NzU5NzY5NDUDAAAAAzE2MAIAAAACMjgEAAAAATAHAAAACTMvMzEvMjAxMwgAAAAJMy8zMS8yMDEzCQAAAAEwFi4yRrcl3gjno8xHtyXeCDFDSVEuRU9HLklRX1RPVEFMX1JFVkVOVUUuSVFfQ1EuOS8zMC8yMDE1LkwuLlVTRC5IAQAAAFwdBAACAAAACDIxNDQuMzc0AQgAAAAFAAAAATEBAAAACjE4MTYwMTYxNzYDAAAAAzE2MAIAAAACMjgEAAAAATAHAAAACTkvMzAvMjAxNQgAAAAJOS8zMC8yMDE1CQAAAAEwDqJM</t>
  </si>
  <si>
    <t>Rrcl3ghywa9HtyXeCDFDSVEuQ1ZYLklRX1RPVEFMX1JFVkVOVUUuSVFfQ1EuNi8zMC8yMDE2LkwuLlVTRC5IAQAAAMqAAQACAAAABTI2MDYwAQgAAAAFAAAAATEBAAAACjE4NTE2OTE0MDkDAAAAAzE2MAIAAAACMjgEAAAAATAHAAAACTYvMzAvMjAxNggAAAAJNi8zMC8yMDE2CQAAAAEwaDz7Rrcl3gjZyrdHtyXeCDFDSVEuWE9NLklRX1RPVEFMX1JFVkVOVUUuSVFfQ1EuMy8zMS8yMDE3LkwuLlVTRC5IAQAAAEIzBgACAAAABTU2NDc0AQgAAAAFAAAAATEBAAAACjE4ODY0NzQ2NTkDAAAAAzE2MAIAAAACMjgEAAAAATAHAAAACTMvMzEvMjAxNwgAAAAJMy8zMS8yMDE3CQAAAAEwAHtMRrcl3gggz8pHtyXeCDFDSVEuRU9HLklRX1RPVEFMX1JFVkVOVUUuSVFfQ1EuOS8zMC8yMDE5LkwuLlVTRC5IAQAAAFwdBAACAAAACDQyMTguMDc2AQgAAAAFAAAAATEBAAAACjIwNjg0MzEwMTkDAAAAAzE2MAIAAAACMjgEAAAAATAHAAAACTkvMzAvMjAxOQgAAAAJOS8zMC8yMDE5CQAAAAEw/48uR7cl3gh/Y7xHtyXeCDFDSVEuQ1ZYLklRX1RPVEFMX1JFVkVOVUUuSVFfQ1EuNi8zMC8yMDIwLkwuLlVTRC5IAQAAAMqAAQACAAAABTE1OTI2AQgAAAAFAAAAATEBAAAACy0yMTM5Nzk5OTQxAwAAAAMxNjACAAAAAjI4BAAAAAEwBwAAAAk2LzMwLzIwMjAIAAAACTYvMzAvMjAyMAkAAAABMGg8+0a3Jd4IaCu2R7cl3ggxQ0lR</t>
  </si>
  <si>
    <t>LlhPTS5JUV9UT1RBTF9SRVZFTlVFLklRX0NRLjMvMzEvMjAyMS5MLi5VU0QuSAEAAABCMwYAAgAAAAU1NzY3NAEIAAAABQAAAAExAQAAAAstMjA5ODYzMTIzOAMAAAADMTYwAgAAAAIyOAQAAAABMAcAAAAJMy8zMS8yMDIxCAAAAAkzLzMxLzIwMjEJAAAAATDpaC5HtyXeCKuTwUe3Jd4IMUNJUS5FT0cuSVFfVE9UQUxfUkVWRU5VRS5JUV9DUS45LzMwLzIwMjMuTC4uVVNELkgBAAAAXB0EAAIAAAAENjEzNAEIAAAABQAAAAExAQAAAAstMTk3MDIzNTA3NwMAAAADMTYwAgAAAAIyOAQAAAABMAcAAAAJOS8zMC8yMDIzCAAAAAk5LzMwLzIwMjMJAAAAATAH6vxGtyXeCFECrUe3Jd4IMUNJUS5DVlguSVFfVE9UQUxfUkVWRU5VRS5JUV9DUS42LzMwLzIwMjQuTC4uVVNELkgBAAAAyoABAAIAAAAFNDk3NzgBCAAAAAUAAAABMQEAAAALLTE5MTgwOTQ2MzUDAAAAAzE2MAIAAAACMjgEAAAAATAHAAAACTYvMzAvMjAyNAgAAAAJNi8zMC8yMDI0CQAAAAEwaDz7Rrcl3ghO7rtHtyXeCDFDSVEuWE9NLklRX1RPVEFMX1JFVkVOVUUuSVFfQ1EuMy8zMS8yMDI1LkwuLlVTRC5IAQAAAEIzBgACAAAABTgxMDU4AQgAAAAFAAAAATEBAAAACy0xOTQ2MTU4ODA5AwAAAAMxNjACAAAAAjI4BAAAAAEwBwAAAAkzLzMxLzIwMjUIAAAACTMvMzEvMjAyNQkAAAABMAbD/Ea3Jd4I3ty6R7cl3ggyQ0lRLkVPRy5JUV9UT1RBTF9SRVZF</t>
  </si>
  <si>
    <t>TlVFLklRX0NRLjEyLzMxLzIwMTAuTC4uVVNELkgBAAAAXB0EAAIAAAAIMTY4MS45NjcBCAAAAAUAAAABMQEAAAAKMTU2MjE3NjY1MQMAAAADMTYwAgAAAAIyOAQAAAABMAcAAAAKMTIvMzEvMjAxMAgAAAAKMTIvMzEvMjAxMAkAAAABMDt8Mka3Jd4I7TLKR7cl3ggxQ0lRLkNWWC5JUV9UT1RBTF9SRVZFTlVFLklRX0NRLjkvMzAvMjAxMS5MLi5VU0QuSAEAAADKgAEAAgAAAAU1OTI4NwEIAAAABQAAAAExAQAAAAoxNTc0NzM0NjA2AwAAAAMxNjACAAAAAjI4BAAAAAEwBwAAAAk5LzMwLzIwMTEIAAAACTkvMzAvMjAxMQkAAAABMGg8+0a3Jd4Io1S3R7cl3ggxQ0lRLlhPTS5JUV9UT1RBTF9SRVZFTlVFLklRX0NRLjYvMzAvMjAxMi5MLi5VU0QuSAEAAABCMwYAAgAAAAYxMDQxNDMBCAAAAAUAAAABMQEAAAAKMTY0MzQ4Mzk3MgMAAAADMTYwAgAAAAIyOAQAAAABMAcAAAAJNi8zMC8yMDEyCAAAAAk2LzMwLzIwMTIJAAAAATApVTJGtyXeCN2gxEe3Jd4IMkNJUS5FT0cuSVFfVE9UQUxfUkVWRU5VRS5JUV9DUS4xMi8zMS8yMDE0LkwuLlVTRC5IAQAAAFwdBAACAAAACDM0NjMuNDUzAQgAAAAFAAAAATEBAAAACjE3Nzc3NTYzNTcDAAAAAzE2MAIAAAACMjgEAAAAATAHAAAACjEyLzMxLzIwMTQIAAAACjEyLzMxLzIwMTQJAAAAATD63zFGtyXeCC8Rvke3Jd4IMUNJUS5DVlguSVFfVE9UQUxfUkVWRU5VRS5JUV9D</t>
  </si>
  <si>
    <t>US45LzMwLzIwMTUuTC4uVVNELkgBAAAAyoABAAIAAAAFMzA5NjcBCAAAAAUAAAABMQEAAAAKMTgxNjIzMDEwMwMAAAADMTYwAgAAAAIyOAQAAAABMAcAAAAJOS8zMC8yMDE1CAAAAAk5LzMwLzIwMTUJAAAAATBoPPtGtyXeCD1Mr0e3Jd4IMUNJUS5YT00uSVFfVE9UQUxfUkVWRU5VRS5JUV9DUS42LzMwLzIwMTYuTC4uVVNELkgBAAAAQjMGAAIAAAAFNTE0ODYBCAAAAAUAAAABMQEAAAAKMTg3NjM5OTA5NAMAAAADMTYwAgAAAAIyOAQAAAABMAcAAAAJNi8zMC8yMDE2CAAAAAk2LzMwLzIwMTYJAAAAATAAe0xGtyXeCNnKt0e3Jd4IMkNJUS5FT0cuSVFfVE9UQUxfUkVWRU5VRS5JUV9DUS4xMi8zMS8yMDE4LkwuLlVTRC5IAQAAAFwdBAACAAAACDQzNjIuNTM3AQgAAAAFAAAAATEBAAAACjIwMTgxNjkwMTYDAAAAAzE2MAIAAAACMjgEAAAAATAHAAAACjEyLzMxLzIwMTgIAAAACjEyLzMxLzIwMTgJAAAAATDwU0xGtyXeCC2jtke3Jd4IMUNJUS5DVlguSVFfVE9UQUxfUkVWRU5VRS5JUV9DUS45LzMwLzIwMTkuTC4uVVNELkgBAAAAyoABAAIAAAAFMzQ3NzkBCAAAAAUAAAABMQEAAAAKMjA2ODUzODQwNAMAAAADMTYwAgAAAAIyOAQAAAABMAcAAAAJOS8zMC8yMDE5CAAAAAk5LzMwLzIwMTkJAAAAATBoPPtGtyXeCI6KvEe3Jd4IMUNJUS5YT00uSVFfVE9UQUxfUkVWRU5VRS5JUV9DUS42LzMwLzIwMjAuTC4u</t>
  </si>
  <si>
    <t>VVNELkgBAAAAQjMGAAIAAAAFMzI1MDIBCAAAAAUAAAABMQEAAAALLTIxNDAwNzIwMzkDAAAAAzE2MAIAAAACMjgEAAAAATAHAAAACTYvMzAvMjAyMAgAAAAJNi8zMC8yMDIwCQAAAAEw/48uR7cl3giuZrZHtyXeCDJDSVEuRU9HLklRX1RPVEFMX1JFVkVOVUUuSVFfQ1EuMTIvMzEvMjAyMi5MLi5VU0QuSAEAAABcHQQAAgAAAAQ2NTEzAQgAAAAFAAAAATEBAAAACy0yMDA5MjM3MjE5AwAAAAMxNjACAAAAAjI4BAAAAAEwBwAAAAoxMi8zMS8yMDIyCAAAAAoxMi8zMS8yMDIyCQAAAAEwFhH9Rrcl3gi8tLVHtyXeCDFDSVEuQ1ZYLklRX1RPVEFMX1JFVkVOVUUuSVFfQ1EuOS8zMC8yMDIzLkwuLlVTRC5IAQAAAMqAAQACAAAABTUyNzc1AQgAAAAFAAAAATEBAAAACy0xOTcwMTIxOTM2AwAAAAMxNjACAAAAAjI4BAAAAAEwBwAAAAk5LzMwLzIwMjMIAAAACTkvMzAvMjAyMwkAAAABMGg8+0a3Jd4IXimtR7cl3ggxQ0lRLlhPTS5JUV9UT1RBTF9SRVZFTlVFLklRX0NRLjYvMzAvMjAyNC5MLi5VU0QuSAEAAABCMwYAAgAAAAU4OTk4NgEIAAAABQAAAAExAQAAAAstMTkzMzQ0NDExMwMAAAADMTYwAgAAAAIyOAQAAAABMAcAAAAJNi8zMC8yMDI0CAAAAAk2LzMwLzIwMjQJAAAAATAH6vxGtyXeCD/Hu0e3Jd4IMUNJUS5FT0cuSVFfVE9UQUxfUkVWRU5VRS5JUV9DUS4zLzMxLzIwMTkuTC4uVVNELkgBAAAAXB0EAAIA</t>
  </si>
  <si>
    <t>AAAINDA4My4wNTgBCAAAAAUAAAABMQEAAAAKMjAzNDAxOTUxNwMAAAADMTYwAgAAAAIyOAQAAAABMAcAAAAJMy8zMS8yMDE5CAAAAAkzLzMxLzIwMTkJAAAAATAJty5HtyXeCJzmyEe3Jd4IMUNJUS5DVlguSVFfVE9UQUxfUkVWRU5VRS5JUV9DUS42LzMwLzIwMjIuTC4uVVNELkgBAAAAyoABAAIAAAAFNjYzMDUBCAAAAAUAAAABMQEAAAALLTIwMjE0MDg0MzIDAAAAAzE2MAIAAAACMjgEAAAAATAHAAAACTYvMzAvMjAyMggAAAAJNi8zMC8yMDIyCQAAAAEwaDz7Rrcl3giPnq1HtyXeCDFDSVEuQ1ZYLklRX1RPVEFMX1JFVkVOVUUuSVFfQ1EuOS8zMC8yMDI0LkwuLlVTRC5IAQAAAMqAAQACAAAABTQ5NDE2AQgAAAAFAAAAATEBAAAACy0xOTE4MDk4MTM0AwAAAAMxNjACAAAAAjI4BAAAAAEwBwAAAAk5LzMwLzIwMjQIAAAACTkvMzAvMjAyNAkAAAABMGg8+0a3Jd4I3vO4R7cl3ggxQ0lRLkNWWC5JUV9UT1RBTF9SRVZFTlVFLklRX0NRLjkvMzAvMjAyNS5MLi5VU0QuSAEAAADKgAEAAgAAAAU0ODc0NwEIAAAABQAAAAExAQAAAAstMTkxODA5ODA1OQMAAAADMTYwAgAAAAIyOAQAAAABMAcAAAAJOS8zMC8yMDI1CAAAAAk5LzMwLzIwMjUJAAAAATBoPPtGtyXeCM+1uke3Jd4IMUNJUS5YT00uSVFfVE9UQUxfUkVWRU5VRS5JUV9DUS45LzMwLzIwMTQuTC4uVVNELkgBAAAAQjMGAAIAAAAFOTU2ODcBCAAAAAUA</t>
  </si>
  <si>
    <t>AAABMQEAAAAKMTc2MjgzNzIzMgMAAAADMTYwAgAAAAIyOAQAAAABMAcAAAAJOS8zMC8yMDE0CAAAAAk5LzMwLzIwMTQJAAAAATD63zFGtyXeCI4PsEe3Jd4IMkNJUS5FT0cuSVFfVE9UQUxfUkVWRU5VRS5JUV9DUS4xMi8zMS8yMDE2LkwuLlVTRC5IAQAAAFwdBAACAAAACDIzNjMuNzkyAQgAAAAFAAAAATEBAAAACjE4NzY3NTQ0OTkDAAAAAzE2MAIAAAACMjgEAAAAATAHAAAACjEyLzMxLzIwMTYIAAAACjEyLzMxLzIwMTYJAAAAATAAe0xGtyXeCGcLske3Jd4IMUNJUS5FT0cuSVFfVE9UQUxfUkVWRU5VRS5JUV9DUS4zLzMxLzIwMTguTC4uVVNELkgBAAAAXB0EAAIAAAAIMzc1NS45MDIBCAAAAAUAAAABMQEAAAAKMTk1OTE1NjkxNwMAAAADMTYwAgAAAAIyOAQAAAABMAcAAAAJMy8zMS8yMDE4CAAAAAkzLzMxLzIwMTgJAAAAATDwU0xGtyXeCKbkyUe3Jd4IMUNJUS5DVlguSVFfVE9UQUxfUkVWRU5VRS5JUV9DUS42LzMwLzIwMjEuTC4uVVNELkgBAAAAyoABAAIAAAAFMzYxMTcBCAAAAAUAAAABMQEAAAALLTIwODY0OTEzMDYDAAAAAzE2MAIAAAACMjgEAAAAATAHAAAACTYvMzAvMjAyMQgAAAAJNi8zMC8yMDIxCQAAAAEwaDz7Rrcl3gjCE65HtyXeCDJDSVEuRU9HLklRX1RPVEFMX1JFVkVOVUUuSVFfQ1EuMTIvMzEvMjAxNS5MLi5VU0QuSAEAAABcHQQAAgAAAAgxNzk1LjQ0NwEIAAAABQAAAAExAQAA</t>
  </si>
  <si>
    <t>AAoxODI5NDUwNzM3AwAAAAMxNjACAAAAAjI4BAAAAAEwBwAAAAoxMi8zMS8yMDE1CAAAAAoxMi8zMS8yMDE1CQAAAAEwDqJMRrcl3gjfTb1HtyXeCDFDSVEuQ1ZYLklRX1RPVEFMX1JFVkVOVUUuSVFfQ1EuMy8zMS8yMDE5LkwuLlVTRC5IAQAAAMqAAQACAAAABTM0MTg5AQgAAAAFAAAAATEBAAAACjIwMzM3MjgyMDkDAAAAAzE2MAIAAAACMjgEAAAAATAHAAAACTMvMzEvMjAxOQgAAAAJMy8zMS8yMDE5CQAAAAEwaDz7Rrcl3girDclHtyXeCDFDSVEuWE9NLklRX1RPVEFMX1JFVkVOVUUuSVFfQ1EuNi8zMC8yMDIyLkwuLlVTRC5IAQAAAEIzBgACAAAABjExMTk5MwEIAAAABQAAAAExAQAAAAstMjAzNjE2NjI3NAMAAAADMTYwAgAAAAIyOAQAAAABMAcAAAAJNi8zMC8yMDIyCAAAAAk2LzMwLzIwMjIJAAAAATDXQS5HtyXeCH53rUe3Jd4IMUNJUS5YT00uSVFfVE9UQUxfUkVWRU5VRS5JUV9DUS45LzMwLzIwMjMuTC4uVVNELkgBAAAAQjMGAAIAAAAFODg1NzABCAAAAAUAAAABMQEAAAALLTE5NzA3NTUzNDQDAAAAAzE2MAIAAAACMjgEAAAAATAHAAAACTkvMzAvMjAyMwgAAAAJOS8zMC8yMDIzCQAAAAEwB+r8Rrcl3gheKa1HtyXeCDFDSVEuWE9NLklRX1RPVEFMX1JFVkVOVUUuSVFfQ1EuOS8zMC8yMDI0LkwuLlVTRC5IAQAAAEIzBgACAAAABTg3NzkyAQgAAAAFAAAAATEBAAAACy0xOTE4Njc1MzQ2AwAA</t>
  </si>
  <si>
    <t>AAMxNjACAAAAAjI4BAAAAAEwBwAAAAk5LzMwLzIwMjQIAAAACTkvMzAvMjAyNAkAAAABMAfq/Ea3Jd4Iqbe4R7cl3ggxQ0lRLlhPTS5JUV9UT1RBTF9SRVZFTlVFLklRX0NRLjkvMzAvMjAyNS5MLi5VU0QuSAEAAABCMwYAAgAAAAU4MzMzMQEIAAAABQAAAAExAQAAAAstMTkxODY3NTMzMgMAAAADMTYwAgAAAAIyOAQAAAABMAcAAAAJOS8zMC8yMDI1CAAAAAk5LzMwLzIwMjUJAAAAATBoPPtGtyXeCM+1uke3Jd4IMUNJUS5YT00uSVFfVE9UQUxfUkVWRU5VRS5JUV9DUS42LzMwLzIwMTEuTC4uVVNELkgBAAAAQjMGAAIAAAAGMTEyNzgxAQgAAAAFAAAAATEBAAAACjE1NTcwNzIyMzcDAAAAAzE2MAIAAAACMjgEAAAAATAHAAAACTYvMzAvMjAxMQgAAAAJNi8zMC8yMDExCQAAAAEw9LgxRrcl3ghtcchHtyXeCDFDSVEuRU9HLklRX1RPVEFMX1JFVkVOVUUuSVFfQ1EuOS8zMC8yMDEzLkwuLlVTRC5IAQAAAFwdBAACAAAABjM4MjYuNgEIAAAABQAAAAExAQAAAAoxNzA0NjI5MTAyAwAAAAMxNjACAAAAAjI4BAAAAAEwBwAAAAk5LzMwLzIwMTMIAAAACTkvMzAvMjAxMwkAAAABMBIHMka3Jd4IzYSwR7cl3ggyQ0lRLkNWWC5JUV9UT1RBTF9SRVZFTlVFLklRX0NRLjEyLzMxLzIwMTYuTC4uVVNELkgBAAAAyoABAAIAAAAFMjg0NDUBCAAAAAUAAAABMQEAAAAKMTg3NTY3NjI0MQMAAAADMTYwAgAAAAIyOAQAAAAB</t>
  </si>
  <si>
    <t>MAcAAAAKMTIvMzEvMjAxNggAAAAKMTIvMzEvMjAxNgkAAAABMGg8+0a3Jd4IXuSxR7cl3ggxQ0lRLkNWWC5JUV9UT1RBTF9SRVZFTlVFLklRX0NRLjMvMzEvMjAxOC5MLi5VU0QuSAEAAADKgAEAAgAAAAUzNTk2OAEIAAAABQAAAAExAQAAAAoxOTU5NDg5NjAxAwAAAAMxNjACAAAAAjI4BAAAAAEwBwAAAAkzLzMxLzIwMTgIAAAACTMvMzEvMjAxOAkAAAABMGg8+0a3Jd4I76nJR7cl3ggxQ0lRLlhPTS5JUV9UT1RBTF9SRVZFTlVFLklRX0NRLjYvMzAvMjAyMS5MLi5VU0QuSAEAAABCMwYAAgAAAAU2NjMwNgEIAAAABQAAAAExAQAAAAstMjA4NjYxNTAyOQMAAAADMTYwAgAAAAIyOAQAAAABMAcAAAAJNi8zMC8yMDIxCAAAAAk2LzMwLzIwMjEJAAAAATDpaC5HtyXeCOhhrke3Jd4IMUNJUS5FT0cuSVFfVE9UQUxfUkVWRU5VRS5JUV9DUS45LzMwLzIwMTIuTC4uVVNELkgBAAAAXB0EAAIAAAAIMjg4Mi44MDgBCAAAAAUAAAABMQEAAAAKMTY0MzgzODY2MgMAAAADMTYwAgAAAAIyOAQAAAABMAcAAAAJOS8zMC8yMDEyCAAAAAk5LzMwLzIwMTIJAAAAATAWLjJGtyXeCPTSsEe3Jd4IMkNJUS5DVlguSVFfVE9UQUxfUkVWRU5VRS5JUV9DUS4xMi8zMS8yMDE1LkwuLlVTRC5IAQAAAMqAAQACAAAABTI2Mjk3AQgAAAAFAAAAATEBAAAACjE4MjkwODg5NTIDAAAAAzE2MAIAAAACMjgEAAAAATAHAAAACjEyLzMxLzIw</t>
  </si>
  <si>
    <t>MTUIAAAACjEyLzMxLzIwMTUJAAAAATBoPPtGtyXeCM8mvUe3Jd4IMUNJUS5YT00uSVFfVE9UQUxfUkVWRU5VRS5JUV9DUS4zLzMxLzIwMTkuTC4uVVNELkgBAAAAQjMGAAIAAAAFNjE5MTYBCAAAAAUAAAABMQEAAAAKMjAzMzc0Mzg4MAMAAAADMTYwAgAAAAIyOAQAAAABMAcAAAAJMy8zMS8yMDE5CAAAAAkzLzMxLzIwMTkJAAAAATAJty5HtyXeCJzmyEe3Jd4IMUNJUS5FT0cuSVFfVE9UQUxfUkVWRU5VRS5JUV9DUS42LzMwLzIwMjAuTC4uVVNELkgBAAAAXB0EAAIAAAAEMTIxNgEIAAAABQAAAAExAQAAAAstMjE0MDExNTMzMQMAAAADMTYwAgAAAAIyOAQAAAABMAcAAAAJNi8zMC8yMDIwCAAAAAk2LzMwLzIwMjAJAAAAATD/jy5HtyXeCGgrtke3Jd4IMUNJUS5FT0cuSVFfVE9UQUxfUkVWRU5VRS5JUV9DUS42LzMwLzIwMTAuTC4uVVNELkgBAAAAXB0EAAIAAAAIMTMxMi42NDYBCAAAAAUAAAABMQEAAAAKMTQ2NTAwNDU0MwMAAAADMTYwAgAAAAIyOAQAAAABMAcAAAAJNi8zMC8yMDEwCAAAAAk2LzMwLzIwMTAJAAAAATBMozJGtyXeCO+pyUe3Jd4IMUNJUS5DVlguSVFfVE9UQUxfUkVWRU5VRS5JUV9DUS45LzMwLzIwMTMuTC4uVVNELkgBAAAAyoABAAIAAAAFNTQzODABCAAAAAUAAAABMQEAAAAKMTcwNTI1MDg4OAMAAAADMTYwAgAAAAIyOAQAAAABMAcAAAAJOS8zMC8yMDEzCAAAAAk5LzMwLzIwMTMJ</t>
  </si>
  <si>
    <t>AAAAATBoPPtGtyXeCM2EsEe3Jd4IMkNJUS5DVlguSVFfVE9UQUxfUkVWRU5VRS5JUV9DUS4xMi8zMS8yMDE0LkwuLlVTRC5IAQAAAMqAAQACAAAABTQwMTA3AQgAAAAFAAAAATEBAAAACjE3Nzc5NzM1MDcDAAAAAzE2MAIAAAACMjgEAAAAATAHAAAACjEyLzMxLzIwMTQIAAAACjEyLzMxLzIwMTQJAAAAATBoPPtGtyXeCC8Rvke3Jd4IMUNJUS5YT00uSVFfVE9UQUxfUkVWRU5VRS5JUV9DUS4zLzMxLzIwMTguTC4uVVNELkgBAAAAQjMGAAIAAAAFNjU0MzYBCAAAAAUAAAABMQEAAAAKMTk1OTQ5NjM5NwMAAAADMTYwAgAAAAIyOAQAAAABMAcAAAAJMy8zMS8yMDE4CAAAAAkzLzMxLzIwMTgJAAAAATDwU0xGtyXeCKbkyUe3Jd4IMUNJUS5DVlguSVFfVE9UQUxfUkVWRU5VRS5JUV9DUS45LzMwLzIwMjIuTC4uVVNELkgBAAAAyoABAAIAAAAFNjQyNDQBCAAAAAUAAAABMQEAAAALLTIwMjE0MTExMDADAAAAAzE2MAIAAAACMjgEAAAAATAHAAAACTkvMzAvMjAyMggAAAAJOS8zMC8yMDIyCQAAAAEwaDz7Rrcl3ggfjaxHtyXeCDFDSVEuQ1ZYLklRX1RPVEFMX1JFVkVOVUUuSVFfQ1EuOS8zMC8yMDEyLkwuLlVTRC5IAQAAAMqAAQACAAAABTUzNDk3AQgAAAAFAAAAATEBAAAACjE2NDM4NzgyNDgDAAAAAzE2MAIAAAACMjgEAAAAATAHAAAACTkvMzAvMjAxMggAAAAJOS8zMC8yMDEyCQAAAAEwaDz7Rrcl3gjy+bBH</t>
  </si>
  <si>
    <t>tyXeCDJDSVEuWE9NLklRX1RPVEFMX1JFVkVOVUUuSVFfQ1EuMTIvMzEvMjAxNS5MLi5VU0QuSAEAAABCMwYAAgAAAAU1MjMyMQEIAAAABQAAAAExAQAAAAoxODI4OTA0ODg2AwAAAAMxNjACAAAAAjI4BAAAAAEwBwAAAAoxMi8zMS8yMDE1CAAAAAoxMi8zMS8yMDE1CQAAAAEwDqJMRrcl3gjfTb1HtyXeCDFDSVEuRU9HLklRX1RPVEFMX1JFVkVOVUUuSVFfQ1EuMy8zMS8yMDE3LkwuLlVTRC5IAQAAAFwdBAACAAAACDI1NjUuMzAzAQgAAAAFAAAAATEBAAAACjE4ODYzMjM2MzADAAAAAzE2MAIAAAACMjgEAAAAATAHAAAACTMvMzEvMjAxNwgAAAAJMy8zMS8yMDE3CQAAAAEwAHtMRrcl3ggZqMpHtyXeCDFDSVEuQ1ZYLklRX1RPVEFMX1JFVkVOVUUuSVFfQ1EuNi8zMC8yMDEwLkwuLlVTRC5IAQAAAMqAAQACAAAABTQ4ODUwAQgAAAAFAAAAATEBAAAACjE0NjQ4NDQyMTYDAAAAAzE2MAIAAAACMjgEAAAAATAHAAAACTYvMzAvMjAxMAgAAAAJNi8zMC8yMDEwCQAAAAEwaDz7Rrcl3gj2W8lHtyXeCDFDSVEuWE9NLklRX1RPVEFMX1JFVkVOVUUuSVFfQ1EuOS8zMC8yMDEzLkwuLlVTRC5IAQAAAEIzBgACAAAABjEwMDUwOAEIAAAABQAAAAExAQAAAAoxNzA0OTEwODU5AwAAAAMxNjACAAAAAjI4BAAAAAEwBwAAAAk5LzMwLzIwMTMIAAAACTkvMzAvMjAxMwkAAAABMBIHMka3Jd4I0auwR7cl3ggyQ0lRLkVPRy5J</t>
  </si>
  <si>
    <t>UV9UT1RBTF9SRVZFTlVFLklRX0NRLjEyLzMxLzIwMDkuTC4uVVNELkgBAAAAXB0EAAIAAAAIMTIwMC4wMDkBCAAAAAUAAAABMQEAAAAKMTQzMjk4MTc5NwMAAAADMTYwAgAAAAIyOAQAAAABMAcAAAAKMTIvMzEvMjAwOQgAAAAKMTIvMzEvMjAwOQkAAAABMEyjMka3Jd4ILvbKR7cl3ggxQ0lRLlhPTS5JUV9UT1RBTF9SRVZFTlVFLklRX0NRLjkvMzAvMjAxNS5MLi5VU0QuSAEAAABCMwYAAgAAAAU1OTg2NgEIAAAABQAAAAExAQAAAAoxODE2MjIxMTA0AwAAAAMxNjACAAAAAjI4BAAAAAEwBwAAAAk5LzMwLzIwMTUIAAAACTkvMzAvMjAxNQkAAAABMA6iTEa3Jd4IZpqvR7cl3ggxQ0lRLkVPRy5JUV9UT1RBTF9SRVZFTlVFLklRX0NRLjYvMzAvMjAyMS5MLi5VU0QuSAEAAABcHQQAAgAAAAQ0NTE1AQgAAAAFAAAAATEBAAAACy0yMDg2NTg0ODk5AwAAAAMxNjACAAAAAjI4BAAAAAEwBwAAAAk2LzMwLzIwMjEIAAAACTYvMzAvMjAyMQkAAAABMOloLke3Jd4I6GGuR7cl3ggyQ0lRLlhPTS5JUV9UT1RBTF9SRVZFTlVFLklRX0NRLjEyLzMxLzIwMjIuTC4uVVNELkgBAAAAQjMGAAIAAAAFOTM3OTABCAAAAAUAAAABMQEAAAALLTIwMDc4MzI2MjQDAAAAAzE2MAIAAAACMjgEAAAAATAHAAAACjEyLzMxLzIwMjIIAAAACjEyLzMxLzIwMjIJAAAAATAWEf1GtyXeCGgrtke3Jd4IMUNJUS5YT00uSVFfVE9UQUxfUkVW</t>
  </si>
  <si>
    <t>RU5VRS5JUV9DUS4zLzMxLzIwMTEuTC4uVVNELkgBAAAAQjMGAAIAAAAGMTAxMzM1AQgAAAAFAAAAATEBAAAACjE1NDUwMzAwMjIDAAAAAzE2MAIAAAACMjgEAAAAATAHAAAACTMvMzEvMjAxMQgAAAAJMy8zMS8yMDExCQAAAAEwO3wyRrcl3ghptc1HtyXeCDJDSVEuRU9HLklRX1RPVEFMX1JFVkVOVUUuSVFfQ1EuMTIvMzEvMjAxMi5MLi5VU0QuSAEAAABcHQQAAgAAAAgzMDAwLjg2OQEIAAAABQAAAAExAQAAAAoxNjYwMDQ0MzAwAwAAAAMxNjACAAAAAjI4BAAAAAEwBwAAAAoxMi8zMS8yMDEyCAAAAAoxMi8zMS8yMDEyCQAAAAEwFi4yRrcl3gjrx8RHtyXeCDFDSVEuQ1ZYLklRX1RPVEFMX1JFVkVOVUUuSVFfQ1EuOS8zMC8yMDE4LkwuLlVTRC5IAQAAAMqAAQACAAAABTQyMTA1AQgAAAAFAAAAATEBAAAACjE5OTA5ODY4OTYDAAAAAzE2MAIAAAACMjgEAAAAATAHAAAACTkvMzAvMjAxOAgAAAAJOS8zMC8yMDE4CQAAAAEwaDz7Rrcl3ggOsK5HtyXeCDJDSVEuWE9NLklRX1RPVEFMX1JFVkVOVUUuSVFfQ1EuMTIvMzEvMjAxOS5MLi5VU0QuSAEAAABCMwYAAgAAAAU2MjI5NgEIAAAABQAAAAExAQAAAAoyMDgxNzQ2NTUxAwAAAAMxNjACAAAAAjI4BAAAAAEwBwAAAAoxMi8zMS8yMDE5CAAAAAoxMi8zMS8yMDE5CQAAAAEw/48uR7cl3ghfpLlHtyXeCDJDSVEuQ1ZYLklRX1RPVEFMX1JFVkVOVUUuSVFfQ1Eu</t>
  </si>
  <si>
    <t>MTIvMzEvMjAwOS5MLi5VU0QuSAEAAADKgAEAAgAAAAU0NTUwMgEIAAAABQAAAAExAQAAAAoxNDMyOTU5MjY0AwAAAAMxNjACAAAAAjI4BAAAAAEwBwAAAAoxMi8zMS8yMDA5CAAAAAoxMi8zMS8yMDA5CQAAAAEwaDz7Rrcl3ggu9spHtyXeCDFDSVEuRU9HLklRX1RPVEFMX1JFVkVOVUUuSVFfQ1EuNi8zMC8yMDE3LkwuLlVTRC5IAQAAAFwdBAACAAAACDI2MTEuOTQyAQgAAAAFAAAAATEBAAAACjE4OTg0MTQ0MTYDAAAAAzE2MAIAAAACMjgEAAAAATAHAAAACTYvMzAvMjAxNwgAAAAJNi8zMC8yMDE3CQAAAAEwAHtMRrcl3ggkb7FHtyXeCDJDSVEuQ1ZYLklRX1RPVEFMX1JFVkVOVUUuSVFfQ1EuMTIvMzEvMjAxMi5MLi5VU0QuSAEAAADKgAEAAgAAAAU1NDEyMgEIAAAABQAAAAExAQAAAAoxNjU5NDIwODAzAwAAAAMxNjACAAAAAjI4BAAAAAEwBwAAAAoxMi8zMS8yMDEyCAAAAAoxMi8zMS8yMDEyCQAAAAEwaDz7Rrcl3gjrx8RHtyXeCDFDSVEuRU9HLklRX1RPVEFMX1JFVkVOVUUuSVFfQ1EuNi8zMC8yMDE0LkwuLlVTRC5IAQAAAFwdBAACAAAABzQ0MTIuOTcBCAAAAAUAAAABMQEAAAAKMTc0OTcyNzk5MAMAAAADMTYwAgAAAAIyOAQAAAABMAcAAAAJNi8zMC8yMDE0CAAAAAk2LzMwLzIwMTQJAAAAATASBzJGtyXeCO/lv0e3Jd4IMUNJUS5YT00uSVFfVE9UQUxfUkVWRU5VRS5JUV9DUS45LzMwLzIwMTgu</t>
  </si>
  <si>
    <t>TC4uVVNELkgBAAAAQjMGAAIAAAAFNzQxODcBCAAAAAUAAAABMQEAAAAKMTk5MDc4NzExMQMAAAADMTYwAgAAAAIyOAQAAAABMAcAAAAJOS8zMC8yMDE4CAAAAAk5LzMwLzIwMTgJAAAAATDwU0xGtyXeCBnXrke3Jd4IMUNJUS5FT0cuSVFfVE9UQUxfUkVWRU5VRS5JUV9DUS45LzMwLzIwMjEuTC4uVVNELkgBAAAAXB0EAAIAAAAENTI1OAEIAAAABQAAAAExAQAAAAstMjA3MjE3MzYxMwMAAAADMTYwAgAAAAIyOAQAAAABMAcAAAAJOS8zMC8yMDIxCAAAAAk5LzMwLzIwMjEJAAAAATDpaC5HtyXeCEy0rEe3Jd4IMUNJUS5FT0cuSVFfVE9UQUxfUkVWRU5VRS5JUV9DUS45LzMwLzIwMjUuTC4uVVNELkgBAAAAXB0EAAIAAAAENTc0OQEIAAAABQAAAAExAQAAAAstMTkxODE3MTAzNQMAAAADMTYwAgAAAAIyOAQAAAABMAcAAAAJOS8zMC8yMDI1CAAAAAk5LzMwLzIwMjUJAAAAATBoPPtGtyXeCL6Ouke3Jd4IMkNJUS5YT00uSVFfVE9UQUxfUkVWRU5VRS5JUV9DUS4xMi8zMS8yMDA5LkwuLlVTRC5IAQAAAEIzBgACAAAABTgwMTA2AQgAAAAFAAAAATEBAAAACjE0MzQwOTMwNDMDAAAAAzE2MAIAAAACMjgEAAAAATAHAAAACjEyLzMxLzIwMDkIAAAACjEyLzMxLzIwMDkJAAAAATBMozJGtyXeCD4dy0e3Jd4IMUNJUS5YT00uSVFfVE9UQUxfUkVWRU5VRS5JUV9DUS45LzMwLzIwMTEuTC4uVVNELkgBAAAAQjMGAAIA</t>
  </si>
  <si>
    <t>AAAGMTExOTkxAQgAAAAFAAAAATEBAAAACjE1NzQ3MzQ4MjIDAAAAAzE2MAIAAAACMjgEAAAAATAHAAAACTkvMzAvMjAxMQgAAAAJOS8zMC8yMDExCQAAAAEw9LgxRrcl3gijVLdHtyXeCDFDSVEuQ1ZYLklRX1RPVEFMX1JFVkVOVUUuSVFfQ1EuNi8zMC8yMDE3LkwuLlVTRC5IAQAAAMqAAQACAAAABTMxMTA2AQgAAAAFAAAAATEBAAAACjE4OTgzNTM4NDUDAAAAAzE2MAIAAAACMjgEAAAAATAHAAAACTYvMzAvMjAxNwgAAAAJNi8zMC8yMDE3CQAAAAEwaDz7Rrcl3ggUSLFHtyXeCDFDSVEuRU9HLklRX1RPVEFMX1JFVkVOVUUuSVFfQ1EuNi8zMC8yMDI0LkwuLlVTRC5IAQAAAFwdBAACAAAABDYwNTIBCAAAAAUAAAABMQEAAAALLTE5MzI3MTI0NTgDAAAAAzE2MAIAAAACMjgEAAAAATAHAAAACTYvMzAvMjAyNAgAAAAJNi8zMC8yMDI0CQAAAAEwB+r8Rrcl3gg/x7tHtyXeCDFDSVEuQ1ZYLklRX1RPVEFMX1JFVkVOVUUuSVFfQ1EuNi8zMC8yMDE0LkwuLlVTRC5IAQAAAMqAAQACAAAABTUzNDYzAQgAAAAFAAAAATEBAAAACjE3NDg4NTUzNDYDAAAAAzE2MAIAAAACMjgEAAAAATAHAAAACTYvMzAvMjAxNAgAAAAJNi8zMC8yMDE0CQAAAAEwaDz7Rrcl3gjfvr9HtyXeCDFDSVEuQ1ZYLklRX1RPVEFMX1JFVkVOVUUuSVFfQ1EuOS8zMC8yMDIxLkwuLlVTRC5IAQAAAMqAAQACAAAABTQyNTUyAQgAAAAFAAAAATEB</t>
  </si>
  <si>
    <t>AAAACy0yMDcyMTI0MDMxAwAAAAMxNjACAAAAAjI4BAAAAAEwBwAAAAk5LzMwLzIwMjEIAAAACTkvMzAvMjAyMQkAAAABMGg8+0a3Jd4ITLSsR7cl3ggxQ0lRLkVPRy5JUV9UT1RBTF9SRVZFTlVFLklRX0NRLjMvMzEvMjAxMC5MLi5VU0QuSAEAAABcHQQAAgAAAAgxMzYzLjU2NgEIAAAABQAAAAExAQAAAAoxNDUyMDk4OTg2AwAAAAMxNjACAAAAAjI4BAAAAAEwBwAAAAkzLzMxLzIwMTAIAAAACTMvMzEvMjAxMAkAAAABMEyjMka3Jd4IhirOR7cl3ggxQ0lRLkVPRy5JUV9UT1RBTF9SRVZFTlVFLklRX0NRLjMvMzEvMjAxMy5MLi5VU0QuSAEAAABcHQQAAgAAAAgzMjk3LjIzNwEIAAAABQAAAAExAQAAAAoxNjc1NzQwNTA3AwAAAAMxNjACAAAAAjI4BAAAAAEwBwAAAAkzLzMxLzIwMTMIAAAACTMvMzEvMjAxMwkAAAABMBYuMka3Jd4I/MrMR7cl3ggxQ0lRLlhPTS5JUV9UT1RBTF9SRVZFTlVFLklRX0NRLjYvMzAvMjAxNy5MLi5VU0QuSAEAAABCMwYAAgAAAAU1NjAyNgEIAAAABQAAAAExAQAAAAoxODk4MjU1ODU3AwAAAAMxNjACAAAAAjI4BAAAAAEwBwAAAAk2LzMwLzIwMTcIAAAACTYvMzAvMjAxNwkAAAABMAB7TEa3Jd4IJG+xR7cl3ggxQ0lRLkVPRy5JUV9UT1RBTF9SRVZFTlVFLklRX0NRLjMvMzEvMjAyMy5MLi5VU0QuSAEAAABcHQQAAgAAAAQ1NTk5AQgAAAAFAAAAATEBAAAACy0xOTk3MTY3NDk5</t>
  </si>
  <si>
    <t>AwAAAAMxNjACAAAAAjI4BAAAAAEwBwAAAAkzLzMxLzIwMjMIAAAACTMvMzEvMjAyMwkAAAABMBYR/Ua3Jd4IU3y4R7cl3ggxQ0lRLlhPTS5JUV9UT1RBTF9SRVZFTlVFLklRX0NRLjYvMzAvMjAxNC5MLi5VU0QuSAEAAABCMwYAAgAAAAU5Nzg0OAEIAAAABQAAAAExAQAAAAoxNzQ4ODQ0NzgyAwAAAAMxNjACAAAAAjI4BAAAAAEwBwAAAAk2LzMwLzIwMTQIAAAACTYvMzAvMjAxNAkAAAABMBIHMka3Jd4I7+W/R7cl3ggyQ0lRLkNWWC5JUV9UT1RBTF9SRVZFTlVFLklRX0NRLjEyLzMxLzIwMTguTC4uVVNELkgBAAAAyoABAAIAAAAFMzI0NzcBCAAAAAUAAAABMQEAAAAKMjAxNjM0OTkxOQMAAAADMTYwAgAAAAIyOAQAAAABMAcAAAAKMTIvMzEvMjAxOAgAAAAKMTIvMzEvMjAxOAkAAAABMGg8+0a3Jd4ILaO2R7cl3ggxQ0lRLkVPRy5JUV9UT1RBTF9SRVZFTlVFLklRX0NRLjMvMzEvMjAyMC5MLi5VU0QuSAEAAABcHQQAAgAAAAQzNDk2AQgAAAAFAAAAATEBAAAACjIwOTYwNTAwNDgDAAAAAzE2MAIAAAACMjgEAAAAATAHAAAACTMvMzEvMjAyMAgAAAAJMy8zMS8yMDIwCQAAAAEw/48uR7cl3ginBMRHtyXeCDFDSVEuWE9NLklRX1RPVEFMX1JFVkVOVUUuSVFfQ1EuOS8zMC8yMDIxLkwuLlVTRC5IAQAAAEIzBgACAAAABTcyMTE2AQgAAAAFAAAAATEBAAAACy0yMDcyMzM3NTY4AwAAAAMxNjACAAAAAjI4BAAA</t>
  </si>
  <si>
    <t>AAEwBwAAAAk5LzMwLzIwMjEIAAAACTkvMzAvMjAyMQkAAAABMOloLke3Jd4IH42sR7cl3ggxQ0lRLkNWWC5JUV9UT1RBTF9SRVZFTlVFLklRX0NRLjMvMzEvMjAxMC5MLi5VU0QuSAEAAADKgAEAAgAAAAU0NDY2OQEIAAAABQAAAAExAQAAAAoxNDUxMjYyNTcwAwAAAAMxNjACAAAAAjI4BAAAAAEwBwAAAAkzLzMxLzIwMTAIAAAACTMvMzEvMjAxMAkAAAABMGg8+0a3Jd4IadzNR7cl3ggxQ0lRLkNWWC5JUV9UT1RBTF9SRVZFTlVFLklRX0NRLjMvMzEvMjAxMy5MLi5VU0QuSAEAAADKgAEAAgAAAAU1MjI2MwEIAAAABQAAAAExAQAAAAoxNjc1MDE4MjU3AwAAAAMxNjACAAAAAjI4BAAAAAEwBwAAAAkzLzMxLzIwMTMIAAAACTMvMzEvMjAxMwkAAAABMGg8+0a3Jd4Iz3zMR7cl3ggyQ0lRLkVPRy5JUV9UT1RBTF9SRVZFTlVFLklRX0NRLjEyLzMxLzIwMjEuTC4uVVNELkgBAAAAXB0EAAIAAAAENTkzNwEIAAAABQAAAAExAQAAAAstMjA1OTg0MTM2MQMAAAADMTYwAgAAAAIyOAQAAAABMAcAAAAKMTIvMzEvMjAyMQgAAAAKMTIvMzEvMjAyMQkAAAABMOloLke3Jd4If2O8R7cl3ggxQ0lRLkNWWC5JUV9UT1RBTF9SRVZFTlVFLklRX0NRLjMvMzEvMjAyMy5MLi5VU0QuSAEAAADKgAEAAgAAAAU0OTIxMQEIAAAABQAAAAExAQAAAAstMTk4NDU3MzgwNAMAAAADMTYwAgAAAAIyOAQAAAABMAcAAAAJMy8zMS8yMDIz</t>
  </si>
  <si>
    <t>CAAAAAkzLzMxLzIwMjMJAAAAATBoPPtGtyXeCBFBuEe3Jd4IMUNJUS5FT0cuSVFfVE9UQUxfUkVWRU5VRS5JUV9DUS4zLzMxLzIwMTYuTC4uVVNELkgBAAAAXB0EAAIAAAAIMTMzOS43NjcBCAAAAAUAAAABMQEAAAAKMTg0MDk2MzE3OQMAAAADMTYwAgAAAAIyOAQAAAABMAcAAAAJMy8zMS8yMDE2CAAAAAkzLzMxLzIwMTYJAAAAATAOokxGtyXeCGBry0e3Jd4IMkNJUS5YT00uSVFfVE9UQUxfUkVWRU5VRS5JUV9DUS4xMi8zMS8yMDE4LkwuLlVTRC5IAQAAAEIzBgACAAAABTY4MjUzAQgAAAAFAAAAATEBAAAACjIwMTczODExNTYDAAAAAzE2MAIAAAACMjgEAAAAATAHAAAACjEyLzMxLzIwMTgIAAAACjEyLzMxLzIwMTgJAAAAATDwU0xGtyXeCC2jtke3Jd4IMUNJUS5YT00uSVFfVE9UQUxfUkVWRU5VRS5JUV9DUS4zLzMxLzIwMTAuTC4uVVNELkgBAAAAQjMGAAIAAAAFODAyMjIBCAAAAAUAAAABMQEAAAAKMTQ1MTE5NTc4MwMAAAADMTYwAgAAAAIyOAQAAAABMAcAAAAJMy8zMS8yMDEwCAAAAAkzLzMxLzIwMTAJAAAAATBMozJGtyXeCHoDzke3Jd4IMkNJUS5FT0cuSVFfVE9UQUxfUkVWRU5VRS5JUV9DUS4xMi8zMS8yMDExLkwuLlVTRC5IAQAAAFwdBAACAAAACDI1NzcuNTczAQgAAAAFAAAAATEBAAAACjE1ODg4NDY0MTIDAAAAAzE2MAIAAAACMjgEAAAAATAHAAAACjEyLzMxLzIwMTEIAAAACjEyLzMx</t>
  </si>
  <si>
    <t>LzIwMTEJAAAAATD0uDFGtyXeCHyYyEe3Jd4IMUNJUS5DVlguSVFfVE9UQUxfUkVWRU5VRS5JUV9DUS45LzMwLzIwMTQuTC4uVVNELkgBAAAAyoABAAIAAAAFNDk3MDYBCAAAAAUAAAABMQEAAAAKMTc2MzMyOTI2NAMAAAADMTYwAgAAAAIyOAQAAAABMAcAAAAJOS8zMC8yMDE0CAAAAAk5LzMwLzIwMTQJAAAAATBoPPtGtyXeCI4PsEe3Jd4IMkNJUS5DVlguSVFfVE9UQUxfUkVWRU5VRS5JUV9DUS4xMi8zMS8yMDIxLkwuLlVTRC5IAQAAAMqAAQACAAAABTQ1MzIyAQgAAAAFAAAAATEBAAAACy0yMDU5NzY4MTQyAwAAAAMxNjACAAAAAjI4BAAAAAEwBwAAAAoxMi8zMS8yMDIxCAAAAAoxMi8zMS8yMDIxCQAAAAEwaDz7Rrcl3ghvPLxHtyXeCDFDSVEuWE9NLklRX1RPVEFMX1JFVkVOVUUuSVFfQ1EuMy8zMS8yMDIzLkwuLlVTRC5IAQAAAEIzBgACAAAABTg0MTgzAQgAAAAFAAAAATEBAAAACy0xOTk4MDU2NTU3AwAAAAMxNjACAAAAAjI4BAAAAAEwBwAAAAkzLzMxLzIwMjMIAAAACTMvMzEvMjAyMwkAAAABMBYR/Ua3Jd4IEUG4R7cl3ggxQ0lRLkVPRy5JUV9UT1RBTF9SRVZFTlVFLklRX0NRLjkvMzAvMjAyNC5MLi5VU0QuSAEAAABcHQQAAgAAAAQ1ODkzAQgAAAAFAAAAATEBAAAACy0xOTE4MTcxMDE3AwAAAAMxNjACAAAAAjI4BAAAAAEwBwAAAAk5LzMwLzIwMjQIAAAACTkvMzAvMjAyNAkAAAABMAfq/Ea3</t>
  </si>
  <si>
    <t>Jd4I3vO4R7cl3ggxQ0lRLkVPRy5JUV9UT1RBTF9SRVZFTlVFLklRX0NRLjkvMzAvMjAxNi5MLi5VU0QuSAEAAABcHQQAAgAAAAgyMDA1LjE4MwEIAAAABQAAAAExAQAAAAoxODYzNzY5NjYxAwAAAAMxNjACAAAAAjI4BAAAAAEwBwAAAAk5LzMwLzIwMTYIAAAACTkvMzAvMjAxNgkAAAABMAB7TEa3Jd4IQVa5R7cl3ggyQ0lRLkNWWC5JUV9UT1RBTF9SRVZFTlVFLklRX0NRLjEyLzMxLzIwMTMuTC4uVVNELkgBAAAAyoABAAIAAAAFNTE4MjIBCAAAAAUAAAABMQEAAAAKMTcyMDAzOTI2MwMAAAADMTYwAgAAAAIyOAQAAAABMAcAAAAKMTIvMzEvMjAxMwgAAAAKMTIvMzEvMjAxMwkAAAABMGg8+0a3Jd4I7lbCR7cl3ggxQ0lRLkNWWC5JUV9UT1RBTF9SRVZFTlVFLklRX0NRLjMvMzEvMjAyNS5MLi5VU0QuSAEAAADKgAEAAgAAAAU0NjI2NQEIAAAABQAAAAExAQAAAAstMTkzMjU5MDQ1OAMAAAADMTYwAgAAAAIyOAQAAAABMAcAAAAJMy8zMS8yMDI1CAAAAAkzLzMxLzIwMjUJAAAAATBoPPtGtyXeCN7cuke3Jd4IMkNJUS5DVlguSVFfVE9UQUxfUkVWRU5VRS5JUV9DUS4xMi8zMS8yMDIzLkwuLlVTRC5IAQAAAMqAAQACAAAABTQ1MjgwAQgAAAAFAAAAATEBAAAACy0xOTU4NzU4NDE0AwAAAAMxNjACAAAAAjI4BAAAAAEwBwAAAAoxMi8zMS8yMDIzCAAAAAoxMi8zMS8yMDIzCQAAAAEwaDz7Rrcl3gjWx7RHtyXe</t>
  </si>
  <si>
    <t>CDJDSVEuWE9NLklRX1RPVEFMX1JFVkVOVUUuSVFfQ1EuMTIvMzEvMjAxMC5MLi5VU0QuSAEAAABCMwYAAgAAAAU5MzQyOAEIAAAABQAAAAExAQAAAAoxNTIzODA3NDA1AwAAAAMxNjACAAAAAjI4BAAAAAEwBwAAAAoxMi8zMS8yMDEwCAAAAAoxMi8zMS8yMDEwCQAAAAEwO3wyRrcl3gj/WcpHtyXeCDJDSVEuQ1ZYLklRX1RPVEFMX1JFVkVOVUUuSVFfQ1EuMTIvMzEvMjAyMC5MLi5VU0QuSAEAAADKgAEAAgAAAAUyNDQ1MQEIAAAABQAAAAExAQAAAAstMjExMDg4MjgyMAMAAAADMTYwAgAAAAIyOAQAAAABMAcAAAAKMTIvMzEvMjAyMAgAAAAKMTIvMzEvMjAyMAkAAAABMGg8+0a3Jd4IJnm7R7cl3ggxQ0lRLlhPTS5JUV9UT1RBTF9SRVZFTlVFLklRX0NRLjkvMzAvMjAxNi5MLi5VU0QuSAEAAABCMwYAAgAAAAU1MjEzNwEIAAAABQAAAAExAQAAAAoxODYzNjc3OTk5AwAAAAMxNjACAAAAAjI4BAAAAAEwBwAAAAk5LzMwLzIwMTYIAAAACTkvMzAvMjAxNgkAAAABMAB7TEa3Jd4IQVa5R7cl3ggxQ0lRLkVPRy5JUV9UT1RBTF9SRVZFTlVFLklRX0NRLjYvMzAvMjAyMi5MLi5VU0QuSAEAAABcHQQAAgAAAAQ4Njg3AQgAAAAFAAAAATEBAAAACy0yMDM1NzU0OTU5AwAAAAMxNjACAAAAAjI4BAAAAAEwBwAAAAk2LzMwLzIwMjIIAAAACTYvMzAvMjAyMgkAAAABMNdBLke3Jd4Ij56tR7cl3ggxQ0lRLkVPRy5JUV9U</t>
  </si>
  <si>
    <t>T1RBTF9SRVZFTlVFLklRX0NRLjMvMzEvMjAxNC5MLi5VU0QuSAEAAABcHQQAAgAAAAg0MjI3LjkwOQEIAAAABQAAAAExAQAAAAoxNzMzMzEyODY0AwAAAAMxNjACAAAAAjI4BAAAAAEwBwAAAAkzLzMxLzIwMTQIAAAACTMvMzEvMjAxNAkAAAABMBIHMka3Jd4IwFXMR7cl3ggxQ0lRLkVPRy5JUV9UT1RBTF9SRVZFTlVFLklRX0NRLjYvMzAvMjAyNS5MLi5VU0QuSAEAAABcHQQAAgAAAAQ1MzcxAQgAAAAFAAAAATEBAAAACy0xOTMyNzEyNDcxAwAAAAMxNjACAAAAAjI4BAAAAAEwBwAAAAk2LzMwLzIwMjUIAAAACTYvMzAvMjAyNQkAAAABMAbD/Ea3Jd4I3ty6R7cl3ggxQ0lRLkVPRy5JUV9UT1RBTF9SRVZFTlVFLklRX0NRLjMvMzEvMjAyMS5MLi5VU0QuSAEAAABcHQQAAgAAAAQ0MDY3AQgAAAAFAAAAATEBAAAACy0yMDk4NDk5MTg1AwAAAAMxNjACAAAAAjI4BAAAAAEwBwAAAAkzLzMxLzIwMjEIAAAACTMvMzEvMjAyMQkAAAABMOloLke3Jd4IweHBR7cl3ggxQ0lRLkNWWC5JUV9UT1RBTF9SRVZFTlVFLklRX0NRLjMvMzEvMjAxNC5MLi5VU0QuSAEAAADKgAEAAgAAAAU0OTAzMgEIAAAABQAAAAExAQAAAAoxNzMyOTQ1NzkzAwAAAAMxNjACAAAAAjI4BAAAAAEwBwAAAAkzLzMxLzIwMTQIAAAACTMvMzEvMjAxNAkAAAABMGg8+0a3Jd4IngfMR7cl3ggxQ0lRLkNWWC5JUV9UT1RBTF9SRVZFTlVFLklRX0NR</t>
  </si>
  <si>
    <t>LjYvMzAvMjAxOC5MLi5VU0QuSAEAAADKgAEAAgAAAAU0MDQ5MQEIAAAABQAAAAExAQAAAAoxOTc0NTI2MzY5AwAAAAMxNjACAAAAAjI4BAAAAAEwBwAAAAk2LzMwLzIwMTgIAAAACTYvMzAvMjAxOAkAAAABMGg8+0a3Jd4Ikhm3R7cl3ggxQ0lRLkNWWC5JUV9UT1RBTF9SRVZFTlVFLklRX0NRLjMvMzEvMjAyMS5MLi5VU0QuSAEAAADKgAEAAgAAAAUzMTA3NgEIAAAABQAAAAExAQAAAAstMjA5ODU2MzczOAMAAAADMTYwAgAAAAIyOAQAAAABMAcAAAAJMy8zMS8yMDIxCAAAAAkzLzMxLzIwMjEJAAAAATBoPPtGtyXeCLa6wUe3Jd4IMkNJUS5FT0cuSVFfVE9UQUxfUkVWRU5VRS5JUV9DUS4xMi8zMS8yMDE5LkwuLlVTRC5IAQAAAFwdBAACAAAABzQyNjIuNjMBCAAAAAUAAAABMQEAAAAKMjA4MTc4NTQzMAMAAAADMTYwAgAAAAIyOAQAAAABMAcAAAAKMTIvMzEvMjAxOQgAAAAKMTIvMzEvMjAxOQkAAAABMP+PLke3Jd4ITX25R7cl3ggxQ0lRLlhPTS5JUV9UT1RBTF9SRVZFTlVFLklRX0NRLjYvMzAvMjAxOC5MLi5VU0QuSAEAAABCMwYAAgAAAAU3MTQ1NgEIAAAABQAAAAExAQAAAAoxOTc0NTI2MzMwAwAAAAMxNjACAAAAAjI4BAAAAAEwBwAAAAk2LzMwLzIwMTgIAAAACTYvMzAvMjAxOAkAAAABMPBTTEa3Jd4Ikhm3R7cl3ggyQ0lRLkNWWC5JUV9UT1RBTF9SRVZFTlVFLklRX0NRLjEyLzMxLzIwMjIuTC4u</t>
  </si>
  <si>
    <t>VVNELkgBAAAAyoABAAIAAAAFNTM1NDYBCAAAAAUAAAABMQEAAAALLTIwMDg1NTc0ODgDAAAAAzE2MAIAAAACMjgEAAAAATAHAAAACjEyLzMxLzIwMjIIAAAACjEyLzMxLzIwMjIJAAAAATBoPPtGtyXeCM/vtUe3Jd4IMUNJUS5DVlguSVFfVE9UQUxfUkVWRU5VRS5JUV9DUS4zLzMxLzIwMTEuTC4uVVNELkgBAAAAyoABAAIAAAAFNTYyNzgBCAAAAAUAAAABMQEAAAAKMTU0NTAyOTk3OQMAAAADMTYwAgAAAAIyOAQAAAABMAcAAAAJMy8zMS8yMDExCAAAAAkzLzMxLzIwMTEJAAAAATBoPPtGtyXeCEiOzUe3Jd4IMkNJUS5YT00uSVFfVE9UQUxfUkVWRU5VRS5JUV9DUS4xMi8zMS8yMDE0LkwuLlVTRC5IAQAAAEIzBgACAAAABTc3MzMyAQgAAAAFAAAAATEBAAAACjE3Nzc2MzQ4ODUDAAAAAzE2MAIAAAACMjgEAAAAATAHAAAACjEyLzMxLzIwMTQIAAAACjEyLzMxLzIwMTQJAAAAATD63zFGtyXeCFBfvke3Jd4IMUNJUS5FT0cuSVFfVE9UQUxfUkVWRU5VRS5JUV9DUS45LzMwLzIwMjAuTC4uVVNELkgBAAAAXB0EAAIAAAAEMjMyMQEIAAAABQAAAAExAQAAAAstMjEyMzgzMTg0MAMAAAADMTYwAgAAAAIyOAQAAAABMAcAAAAJOS8zMC8yMDIwCAAAAAk5LzMwLzIwMjAJAAAAATD/jy5HtyXeCK7srUe3Jd4IMUNJUS5YT00uSVFfVE9UQUxfUkVWRU5VRS5JUV9DUS42LzMwLzIwMTAuTC4uVVNELkgBAAAAQjMGAAIA</t>
  </si>
  <si>
    <t>AAAFODI3NDcBCAAAAAUAAAABMQEAAAAKMTQ2NTAwNDE4NgMAAAADMTYwAgAAAAIyOAQAAAABMAcAAAAJNi8zMC8yMDEwCAAAAAk2LzMwLzIwMTAJAAAAATBMozJGtyXeCPZbyUe3Jd4IMkNJUS5DVlguSVFfVE9UQUxfUkVWRU5VRS5JUV9DUS4xMi8zMS8yMDExLkwuLlVTRC5IAQAAAMqAAQACAAAABTU2MzE0AQgAAAAFAAAAATEBAAAACjE1ODg4NDY2MjIDAAAAAzE2MAIAAAACMjgEAAAAATAHAAAACjEyLzMxLzIwMTEIAAAACjEyLzMxLzIwMTEJAAAAATBoPPtGtyXeCG1xyEe3Jd4IMUNJUS5FT0cuSVFfVE9UQUxfUkVWRU5VRS5JUV9DUS42LzMwLzIwMTMuTC4uVVNELkgBAAAAXB0EAAIAAAAIMzYzNS41NDIBCAAAAAUAAAABMQEAAAAKMTY4OTY1NTM3OAMAAAADMTYwAgAAAAIyOAQAAAABMAcAAAAJNi8zMC8yMDEzCAAAAAk2LzMwLzIwMTMJAAAAATAWLjJGtyXeCO5Wwke3Jd4IMUNJUS5FT0cuSVFfVE9UQUxfUkVWRU5VRS5JUV9DUS45LzMwLzIwMTcuTC4uVVNELkgBAAAAXB0EAAIAAAAIMjY1OS42NTIBCAAAAAUAAAABMQEAAAAKMTkxNzcyNDU5MAMAAAADMTYwAgAAAAIyOAQAAAABMAcAAAAJOS8zMC8yMDE3CAAAAAk5LzMwLzIwMTcJAAAAATDwU0xGtyXeCDUlr0e3Jd4IMkNJUS5YT00uSVFfVE9UQUxfUkVWRU5VRS5JUV9DUS4xMi8zMS8yMDIxLkwuLlVTRC5IAQAAAEIzBgACAAAABTgyODg1AQgA</t>
  </si>
  <si>
    <t>AAAFAAAAATEBAAAACy0yMDU5OTE1MjgzAwAAAAMxNjACAAAAAjI4BAAAAAEwBwAAAAoxMi8zMS8yMDIxCAAAAAoxMi8zMS8yMDIxCQAAAAEw6WguR7cl3ghvPLxHtyXeCDFDSVEuQ1ZYLklRX1RPVEFMX1JFVkVOVUUuSVFfQ1EuOS8zMC8yMDIwLkwuLlVTRC5IAQAAAMqAAQACAAAABTIzOTk3AQgAAAAFAAAAATEBAAAACy0yMTIzNjA0ODMwAwAAAAMxNjACAAAAAjI4BAAAAAEwBwAAAAk5LzMwLzIwMjAIAAAACTkvMzAvMjAyMAkAAAABMGg8+0a3Jd4IwsWtR7cl3ggyQ0lRLkVPRy5JUV9UT1RBTF9SRVZFTlVFLklRX0NRLjEyLzMxLzIwMjQuTC4uVVNELkgBAAAAXB0EAAIAAAAENTY3MwEIAAAABQAAAAExAQAAAAstMTk1Nzk2Njg1MgMAAAADMTYwAgAAAAIyOAQAAAABMAcAAAAKMTIvMzEvMjAyNAgAAAAKMTIvMzEvMjAyNAkAAAABMAbD/Ea3Jd4I3ty6R7cl3ggyQ0lRLlhPTS5JUV9UT1RBTF9SRVZFTlVFLklRX0NRLjEyLzMxLzIwMTEuTC4uVVNELkgBAAAAQjMGAAIAAAAGMTA3NDE5AQgAAAAFAAAAATEBAAAACjE1ODk1NDg1MDYDAAAAAzE2MAIAAAACMjgEAAAAATAHAAAACjEyLzMxLzIwMTEIAAAACjEyLzMxLzIwMTEJAAAAATD0uDFGtyXeCHyYyEe3Jd4IMUNJUS5DVlguSVFfVE9UQUxfUkVWRU5VRS5JUV9DUS42LzMwLzIwMTMuTC4uVVNELkgBAAAAyoABAAIAAAAFNTMxOTkBCAAAAAUAAAABMQEA</t>
  </si>
  <si>
    <t>AAAKMTY4OTc2MzQ5NgMAAAADMTYwAgAAAAIyOAQAAAABMAcAAAAJNi8zMC8yMDEzCAAAAAk2LzMwLzIwMTMJAAAAATBoPPtGtyXeCM4Iwke3Jd4IMUNJUS5FT0cuSVFfVE9UQUxfUkVWRU5VRS5JUV9DUS42LzMwLzIwMTYuTC4uVVNELkgBAAAAXB0EAAIAAAAIMTgzNS42NjMBCAAAAAUAAAABMQEAAAAKMTg1MTI5NzYxOAMAAAADMTYwAgAAAAIyOAQAAAABMAcAAAAJNi8zMC8yMDE2CAAAAAk2LzMwLzIwMTYJAAAAATAAe0xGtyXeCPgFuEe3Jd4IMUNJUS5DVlguSVFfVE9UQUxfUkVWRU5VRS5JUV9DUS45LzMwLzIwMTcuTC4uVVNELkgBAAAAyoABAAIAAAAFMzIwMjUBCAAAAAUAAAABMQEAAAAKMTkyMDUzNTQ3MwMAAAADMTYwAgAAAAIyOAQAAAABMAcAAAAJOS8zMC8yMDE3CAAAAAk5LzMwLzIwMTcJAAAAATBoPPtGtyXeCB/+rke3Jd4IMUNJUS5FT0cuSVFfVE9UQUxfUkVWRU5VRS5JUV9DUS4zLzMxLzIwMjIuTC4uVVNELkgBAAAAXB0EAAIAAAAENjc3OAEIAAAABQAAAAExAQAAAAstMjA0NzQ3MzY3MQMAAAADMTYwAgAAAAIyOAQAAAABMAcAAAAJMy8zMS8yMDIyCAAAAAkzLzMxLzIwMjIJAAAAATDpaC5HtyXeCJNFwUe3Jd4IMUNJUS5DVlguSVFfVE9UQUxfUkVWRU5VRS5JUV9DUS45LzMwLzIwMTAuTC4uVVNELkgBAAAAyoABAAIAAAAFNDYzNzIBCAAAAAUAAAABMQEAAAAKMTQ4MDA2NzE4MgMAAAAD</t>
  </si>
  <si>
    <t>MTYwAgAAAAIyOAQAAAABMAcAAAAJOS8zMC8yMDEwCAAAAAk5LzMwLzIwMTAJAAAAATBoPPtGtyXeCJ9Auke3Jd4IMUNJUS5YT00uSVFfVE9UQUxfUkVWRU5VRS5JUV9DUS45LzMwLzIwMjAuTC4uVVNELkgBAAAAQjMGAAIAAAAFNDU2OTYBCAAAAAUAAAABMQEAAAALLTIxMjM5MjkyMjEDAAAAAzE2MAIAAAACMjgEAAAAATAHAAAACTkvMzAvMjAyMAgAAAAJOS8zMC8yMDIwCQAAAAEw/48uR7cl3giPnq1HtyXeCDFDSVEuWE9NLklRX1RPVEFMX1JFVkVOVUUuSVFfQ1EuNi8zMC8yMDIzLkwuLlVTRC5IAQAAAEIzBgACAAAABTgwMjU2AQgAAAAFAAAAATEBAAAACy0xOTE5MjM0NjcyAwAAAAMxNjACAAAAAjI4BAAAAAEwBwAAAAk2LzMwLzIwMjMIAAAACTYvMzAvMjAyMwkAAAABMAfq/Ea3Jd4IbHm1R7cl3ggyQ0lRLkNWWC5JUV9UT1RBTF9SRVZFTlVFLklRX0NRLjEyLzMxLzIwMjQuTC4uVVNELkgBAAAAyoABAAIAAAAFNDkxNTkBCAAAAAUAAAABMQEAAAALLTE5NTg3NTc2MDADAAAAAzE2MAIAAAACMjgEAAAAATAHAAAACjEyLzMxLzIwMjQIAAAACjEyLzMxLzIwMjQJAAAAATBoPPtGtyXeCN7cuke3Jd4IMUNJUS5YT00uSVFfVE9UQUxfUkVWRU5VRS5JUV9DUS42LzMwLzIwMTMuTC4uVVNELkgBAAAAQjMGAAIAAAAFOTU0OTgBCAAAAAUAAAABMQEAAAAKMTY4OTc2Mzk2OAMAAAADMTYwAgAAAAIyOAQAAAAB</t>
  </si>
  <si>
    <t>MAcAAAAJNi8zMC8yMDEzCAAAAAk2LzMwLzIwMTMJAAAAATAWLjJGtyXeCN8vwke3Jd4IMUNJUS5YT00uSVFfVE9UQUxfUkVWRU5VRS5JUV9DUS45LzMwLzIwMTcuTC4uVVNELkgBAAAAQjMGAAIAAAAFNTkzNTABCAAAAAUAAAABMQEAAAAKMTkyMDAxNzgwNQMAAAADMTYwAgAAAAIyOAQAAAABMAcAAAAJOS8zMC8yMDE3CAAAAAk5LzMwLzIwMTcJAAAAATDwU0xGtyXeCD1Mr0e3Jd4IMUNJUS5DVlguSVFfVE9UQUxfUkVWRU5VRS5JUV9DUS4zLzMxLzIwMjIuTC4uVVNELkgBAAAAyoABAAIAAAAFNTE4MjEBCAAAAAUAAAABMQEAAAALLTIwMzU3MDY3NjkDAAAAAzE2MAIAAAACMjgEAAAAATAHAAAACTMvMzEvMjAyMggAAAAJMy8zMS8yMDIyCQAAAAEwaDz7Rrcl3giTRcFHtyXeCDFDSVEuWE9NLklRX1RPVEFMX1JFVkVOVUUuSVFfQ1EuOS8zMC8yMDEwLkwuLlVTRC5IAQAAAEIzBgACAAAABTg1MTgxAQgAAAAFAAAAATEBAAAACjE0ODA1OTQ1NzADAAAAAzE2MAIAAAACMjgEAAAAATAHAAAACTkvMzAvMjAxMAgAAAAJOS8zMC8yMDEwCQAAAAEwO3wyRrcl3givZ7pHtyXeCDFDSVEuRU9HLklRX1RPVEFMX1JFVkVOVUUuSVFfQ1EuMy8zMS8yMDE1LkwuLlVTRC5IAQAAAFwdBAACAAAACDIyNDAuNzIzAQgAAAAFAAAAATEBAAAACjE3ODk3MTEzOTYDAAAAAzE2MAIAAAACMjgEAAAAATAHAAAACTMvMzEvMjAxNQgA</t>
  </si>
  <si>
    <t>AAAJMy8zMS8yMDE1CQAAAAEw+t8xRrcl3gh/uctHtyXeCDJDSVEuRU9HLklRX1RPVEFMX1JFVkVOVUUuSVFfQ1EuMTIvMzEvMjAxNy5MLi5VU0QuSAEAAABcHQQAAgAAAAgzNDUwLjY5MQEIAAAABQAAAAExAQAAAAoxOTQ3MTA2NjQ4AwAAAAMxNjACAAAAAjI4BAAAAAEwBwAAAAoxMi8zMS8yMDE3CAAAAAoxMi8zMS8yMDE3CQAAAAEw8FNMRrcl3giu2LxHtyXeCDFDSVEuWE9NLklRX1RPVEFMX1JFVkVOVUUuSVFfQ1EuNi8zMC8yMDE5LkwuLlVTRC5IAQAAAEIzBgACAAAABTY3NzMyAQgAAAAFAAAAATEBAAAACjIwNDgzMDM1NzQDAAAAAzE2MAIAAAACMjgEAAAAATAHAAAACTYvMzAvMjAxOQgAAAAJNi8zMC8yMDE5CQAAAAEwCbcuR7cl3gh/8rlHtyXeCDFDSVEuWE9NLklRX1RPVEFMX1JFVkVOVUUuSVFfQ1EuMy8zMS8yMDIyLkwuLlVTRC5IAQAAAEIzBgACAAAABTg3OTYyAQgAAAAFAAAAATEBAAAACy0yMDQ3ODk4MTk5AwAAAAMxNjACAAAAAjI4BAAAAAEwBwAAAAkzLzMxLzIwMjIIAAAACTMvMzEvMjAyMgkAAAABMOloLke3Jd4Iq5PBR7cl3ggyQ0lRLkVPRy5JUV9UT1RBTF9SRVZFTlVFLklRX0NRLjEyLzMxLzIwMTMuTC4uVVNELkgBAAAAXB0EAAIAAAAIMzY5Ni41MjMBCAAAAAUAAAABMQEAAAAKMTcyMDM0NTkwMgMAAAADMTYwAgAAAAIyOAQAAAABMAcAAAAKMTIvMzEvMjAxMwgAAAAKMTIvMzEv</t>
  </si>
  <si>
    <t>MjAxMwkAAAABMBIHMka3Jd4IKMzCR7cl3ggxQ0lRLkNWWC5JUV9UT1RBTF9SRVZFTlVFLklRX0NRLjMvMzEvMjAxNS5MLi5VU0QuSAEAAADKgAEAAgAAAAUzMDQzOAEIAAAABQAAAAExAQAAAAoxNzg5ODUxMTUyAwAAAAMxNjACAAAAAjI4BAAAAAEwBwAAAAkzLzMxLzIwMTUIAAAACTMvMzEvMjAxNQkAAAABMGg8+0a3Jd4If7nLR7cl3ggyQ0lRLkNWWC5JUV9UT1RBTF9SRVZFTlVFLklRX0NRLjEyLzMxLzIwMTcuTC4uVVNELkgBAAAAyoABAAIAAAAFMzQ1MDcBCAAAAAUAAAABMQEAAAAKMTk0NjY4Mzk0NgMAAAADMTYwAgAAAAIyOAQAAAABMAcAAAAKMTIvMzEvMjAxNwgAAAAKMTIvMzEvMjAxNwkAAAABMGg8+0a3Jd4Irti8R7cl3ggxQ0lRLkVPRy5JUV9UT1RBTF9SRVZFTlVFLklRX0NRLjMvMzEvMjAyNS5MLi5VU0QuSAEAAABcHQQAAgAAAAQ1ODYxAQgAAAAFAAAAATEBAAAACy0xOTQ2OTg3MjI3AwAAAAMxNjACAAAAAjI4BAAAAAEwBwAAAAkzLzMxLzIwMjUIAAAACTMvMzEvMjAyNQkAAAABMAbD/Ea3Jd4Ivo66R7cl3ggxQ0lRLkVPRy5JUV9UT1RBTF9SRVZFTlVFLklRX0NRLjMvMzEvMjAxMi5MLi5VU0QuSAEAAABcHQQAAgAAAAgyNjA0Ljk3NQEIAAAABQAAAAExAQAAAAoxNjE2MTkwNDk3AwAAAAMxNjACAAAAAjI4BAAAAAEwBwAAAAkzLzMxLzIwMTIIAAAACTMvMzEvMjAxMgkAAAABMClVMka3</t>
  </si>
  <si>
    <t>Jd4IVGfNR7cl3ggyQ0lRLkVPRy5JUV9UT1RBTF9SRVZFTlVFLklRX0NRLjEyLzMxLzIwMjMuTC4uVVNELkgBAAAAXB0EAAIAAAAENjA1OQEIAAAABQAAAAExAQAAAAstMTk1Nzk2Njg1NQMAAAADMTYwAgAAAAIyOAQAAAABMAcAAAAKMTIvMzEvMjAyMwgAAAAKMTIvMzEvMjAyMwkAAAABMAfq/Ea3Jd4ITz61R7cl3ggyQ0lRLkNWWC5JUV9UT1RBTF9SRVZFTlVFLklRX0NRLjEyLzMxLzIwMTAuTC4uVVNELkgBAAAAyoABAAIAAAAFNDk3MTYBCAAAAAUAAAABMQEAAAAKMTUxOTU2NzI3NwMAAAADMTYwAgAAAAIyOAQAAAABMAcAAAAKMTIvMzEvMjAxMAgAAAAKMTIvMzEvMjAxMAkAAAABMGg8+0a3Jd4I7TLKR7cl3ggxQ0lRLlhPTS5JUV9UT1RBTF9SRVZFTlVFLklRX0NRLjMvMzEvMjAxNS5MLi5VU0QuSAEAAABCMwYAAgAAAAU1OTIyOAEIAAAABQAAAAExAQAAAAoxNzg5NjEwMzQzAwAAAAMxNjACAAAAAjI4BAAAAAEwBwAAAAkzLzMxLzIwMTUIAAAACTMvMzEvMjAxNQkAAAABMPrfMUa3Jd4IjeDLR7cl3ggyQ0lRLlhPTS5JUV9UT1RBTF9SRVZFTlVFLklRX0NRLjEyLzMxLzIwMTcuTC4uVVNELkgBAAAAQjMGAAIAAAAFNjUzMTIBCAAAAAUAAAABMQEAAAAKMTk0NzQwNDY3NgMAAAADMTYwAgAAAAIyOAQAAAABMAcAAAAKMTIvMzEvMjAxNwgAAAAKMTIvMzEvMjAxNwkAAAABMPBTTEa3Jd4Izya9R7cl3ggy</t>
  </si>
  <si>
    <t>Q0lRLkVPRy5JUV9UT1RBTF9SRVZFTlVFLklRX0NRLjEyLzMxLzIwMjAuTC4uVVNELkgBAAAAXB0EAAIAAAAEMjkwMQEIAAAABQAAAAExAQAAAAstMjExMDU5MTE4NAMAAAADMTYwAgAAAAIyOAQAAAABMAcAAAAKMTIvMzEvMjAyMAgAAAAKMTIvMzEvMjAyMAkAAAABMP+PLke3Jd4IJnm7R7cl3ggxQ0lRLkNWWC5JUV9UT1RBTF9SRVZFTlVFLklRX0NRLjkvMzAvMjAxNi5MLi5VU0QuSAEAAADKgAEAAgAAAAUyNzM4NwEIAAAABQAAAAExAQAAAAoxODYzODY0NjI2AwAAAAMxNjACAAAAAjI4BAAAAAEwBwAAAAk5LzMwLzIwMTYIAAAACTkvMzAvMjAxNgkAAAABMGg8+0a3Jd4IQVa5R7cl3ggyQ0lRLlhPTS5JUV9UT1RBTF9SRVZFTlVFLklRX0NRLjEyLzMxLzIwMTMuTC4uVVNELkgBAAAAQjMGAAIAAAAFOTgzNTUBCAAAAAUAAAABMQEAAAAKMTcyMDc2MzE2OAMAAAADMTYwAgAAAAIyOAQAAAABMAcAAAAKMTIvMzEvMjAxMwgAAAAKMTIvMzEvMjAxMwkAAAABMBIHMka3Jd4I7lbCR7cl3ggxQ0lRLlhPTS5JUV9UT1RBTF9SRVZFTlVFLklRX0NRLjkvMzAvMjAxOS5MLi5VU0QuSAEAAABCMwYAAgAAAAU2Mzg1MwEIAAAABQAAAAExAQAAAAoyMDY4MjcyODE1AwAAAAMxNjACAAAAAjI4BAAAAAEwBwAAAAk5LzMwLzIwMTkIAAAACTkvMzAvMjAxOQkAAAABMP+PLke3Jd4If2O8R7cl3ggyQ0lRLlhPTS5JUV9UT1RB</t>
  </si>
  <si>
    <t>TF9SRVZFTlVFLklRX0NRLjEyLzMxLzIwMjMuTC4uVVNELkgBAAAAQjMGAAIAAAAFODM2NTYBCAAAAAUAAAABMQEAAAALLTE5NTg5NTM2MTcDAAAAAzE2MAIAAAACMjgEAAAAATAHAAAACjEyLzMxLzIwMjMIAAAACjEyLzMxLzIwMjMJAAAAATAH6vxGtyXeCAMDtUe3Jd4IMUNJUS5FT0cuSVFfVE9UQUxfUkVWRU5VRS5JUV9DUS42LzMwLzIwMTIuTC4uVVNELkgBAAAAXB0EAAIAAAAHMjYwNy41OAEIAAAABQAAAAExAQAAAAoxNjI5NTIwNTI1AwAAAAMxNjACAAAAAjI4BAAAAAEwBwAAAAk2LzMwLzIwMTIIAAAACTYvMzAvMjAxMgkAAAABMClVMka3Jd4IzHnER7cl3ggxQ0lRLlhPTS5JUV9UT1RBTF9SRVZFTlVFLklRX0NRLjYvMzAvMjAxNS5MLi5VU0QuSAEAAABCMwYAAgAAAAU2NTM5NQEIAAAABQAAAAExAQAAAAoxODAxNjE2ODgwAwAAAAMxNjACAAAAAjI4BAAAAAEwBwAAAAk2LzMwLzIwMTUIAAAACTYvMzAvMjAxNQkAAAABMPrfMUa3Jd4IPWW0R7cl3ggxQ0lRLkVPRy5JUV9UT1RBTF9SRVZFTlVFLklRX0NRLjYvMzAvMjAxOC5MLi5VU0QuSAEAAABcHQQAAgAAAAg0NDMwLjI3NwEIAAAABQAAAAExAQAAAAoxOTczMzQxMzU2AwAAAAMxNjACAAAAAjI4BAAAAAEwBwAAAAk2LzMwLzIwMTgIAAAACTYvMzAvMjAxOAkAAAABMPBTTEa3Jd4IaN62R7cl3ggxQ0lRLlhPTS5JUV9UT1RBTF9SRVZFTlVFLklR</t>
  </si>
  <si>
    <t>X0NRLjkvMzAvMjAyMi5MLi5VU0QuSAEAAABCMwYAAgAAAAYxMDc0MzgBCAAAAAUAAAABMQEAAAALLTIwMjE4Njk3MDgDAAAAAzE2MAIAAAACMjgEAAAAATAHAAAACTkvMzAvMjAyMggAAAAJOS8zMC8yMDIyCQAAAAEwFhH9Rrcl3ggDP6xHtyXeCDFDSVEuWE9NLklRX1RPVEFMX1JFVkVOVUUuSVFfQ1EuOS8zMC8yMDEyLkwuLlVTRC5IAQAAAEIzBgACAAAABjEwMjg1MgEIAAAABQAAAAExAQAAAAoxNjQzNDcyODIyAwAAAAMxNjACAAAAAjI4BAAAAAEwBwAAAAk5LzMwLzIwMTIIAAAACTkvMzAvMjAxMgkAAAABMBYuMka3Jd4IFEixR7cl3ggxQ0lRLkNWWC5JUV9UT1RBTF9SRVZFTlVFLklRX0NRLjYvMzAvMjAyNS5MLi5VU0QuSAEAAADKgAEAAgAAAAU0NDUxNgEIAAAABQAAAAExAQAAAAstMTkxODA5NDYyMwMAAAADMTYwAgAAAAIyOAQAAAABMAcAAAAJNi8zMC8yMDI1CAAAAAk2LzMwLzIwMjUJAAAAATBoPPtGtyXeCM+1uke3Jd4IMUNJUS5FT0cuSVFfVE9UQUxfUkVWRU5VRS5JUV9DUS4zLzMxLzIwMTEuTC4uVVNELkgBAAAAXB0EAAIAAAAHMTg5Mi4xMQEIAAAABQAAAAExAQAAAAoxNTQ1NjcwODY5AwAAAAMxNjACAAAAAjI4BAAAAAEwBwAAAAkzLzMxLzIwMTEIAAAACTMvMzEvMjAxMQkAAAABMDt8Mka3Jd4IVGfNR7cl3ggxQ0lRLlhPTS5JUV9UT1RBTF9SRVZFTlVFLklRX0NRLjMvMzEvMjAxNC5M</t>
  </si>
  <si>
    <t>Li5VU0QuSAEAAABCMwYAAgAAAAU5Mzg5NgEIAAAABQAAAAExAQAAAAoxNzMyOTgyNDA5AwAAAAMxNjACAAAAAjI4BAAAAAEwBwAAAAkzLzMxLzIwMTQIAAAACTMvMzEvMjAxNAkAAAABMBIHMka3Jd4IwFXMR7cl3ggxQ0lRLlhPTS5JUV9UT1RBTF9SRVZFTlVFLklRX0NRLjYvMzAvMjAyNS5MLi5VU0QuSAEAAABCMwYAAgAAAAU3OTQ3NwEIAAAABQAAAAExAQAAAAstMTkzMzQ0NDExMAMAAAADMTYwAgAAAAIyOAQAAAABMAcAAAAJNi8zMC8yMDI1CAAAAAk2LzMwLzIwMjUJAAAAATAGw/xGtyXeCN7cuke3Jd4IMUNJUS5DVlguSVFfVE9UQUxfUkVWRU5VRS5JUV9DUS4zLzMxLzIwMTcuTC4uVVNELkgBAAAAyoABAAIAAAAFMjk4NDcBCAAAAAUAAAABMQEAAAAKMTg4NjYxMzgyOQMAAAADMTYwAgAAAAIyOAQAAAABMAcAAAAJMy8zMS8yMDE3CAAAAAkzLzMxLzIwMTcJAAAAATBoPPtGtyXeCBmoyke3Jd4IMUNJUS5FT0cuSVFfVE9UQUxfUkVWRU5VRS5JUV9DUS4zLzMxLzIwMjQuTC4uVVNELkgBAAAAXB0EAAIAAAAENTg2MAEIAAAABQAAAAExAQAAAAstMTk0Njk4NzIwOQMAAAADMTYwAgAAAAIyOAQAAAABMAcAAAAJMy8zMS8yMDI0CAAAAAkzLzMxLzIwMjQJAAAAATAH6vxGtyXeCJFZske3Jd4IMkNJUS5DVlguSVFfVE9UQUxfUkVWRU5VRS5JUV9DUS4xMi8zMS8yMDE5LkwuLlVTRC5IAQAAAMqAAQACAAAA</t>
  </si>
  <si>
    <t>BTI2NzgzAQgAAAAFAAAAATEBAAAACjIwODE5ODAyNDgDAAAAAzE2MAIAAAACMjgEAAAAATAHAAAACjEyLzMxLzIwMTkIAAAACjEyLzMxLzIwMTkJAAAAATBoPPtGtyXeCF+kuUe3Jd4IMkNJUS5DT1AuSVFfVE9UQUxfUkVWRU5VRS5JUV9MVE0uOS8zMC8yMDI1LkwuLlVTRC5IAQAAAE+GBAACAAAABTYxMjgwAQgAAAAFAAAAATEBAAAACy0xOTE4MDQ1NDIxAwAAAAMxNjACAAAAAjI4BAAAAAEwBwAAAAk5LzMwLzIwMjUIAAAACTkvMzAvMjAyNQkAAAABMGg8+0a3Jd4IDSu7R7cl3ggyQ0lRLlhPTS5JUV9UT1RBTF9SRVZFTlVFLklRX0xUTS42LzMwLzIwMTAuTC4uVVNELkgBAAAAQjMGAAIAAAAGMzE2MzYwAQgAAAAFAAAAATEBAAAACjE0NjUwMTQ0MTEDAAAAAzE2MAIAAAACMjgEAAAAATAHAAAACTYvMzAvMjAxMAgAAAAJNi8zMC8yMDEwCQAAAAEwTKMyRrcl3gjngslHtyXeCDJDSVEuWE9NLklRX1RPVEFMX1JFVkVOVUUuSVFfTFRNLjYvMzAvMjAxOC5MLi5VU0QuSAEAAABCMwYAAgAAAAYyNjE1NTQBCAAAAAUAAAABMQEAAAAKMTk3NDUyODM3NwMAAAADMTYwAgAAAAIyOAQAAAABMAcAAAAJNi8zMC8yMDE4CAAAAAk2LzMwLzIwMTgJAAAAATDwU0xGtyXeCJIZt0e3Jd4IMkNJUS5YT00uSVFfVE9UQUxfUkVWRU5VRS5JUV9MVE0uNi8zMC8yMDIwLkwuLlVTRC5IAQAAAEIzBgACAAAABjIxNDAzNAEIAAAA</t>
  </si>
  <si>
    <t>BQAAAAExAQAAAAstMjE0MDA3MDk1MAMAAAADMTYwAgAAAAIyOAQAAAABMAcAAAAJNi8zMC8yMDIwCAAAAAk2LzMwLzIwMjAJAAAAATD/jy5HtyXeCGgrtke3Jd4IMkNJUS5FT0cuSVFfVE9UQUxfUkVWRU5VRS5JUV9MVE0uMy8zMS8yMDIzLkwuLlVTRC5IAQAAAFwdBAACAAAABTI4NDMxAQgAAAAFAAAAATEBAAAACy0xOTk3MTY3Mzc2AwAAAAMxNjACAAAAAjI4BAAAAAEwBwAAAAkzLzMxLzIwMjMIAAAACTMvMzEvMjAyMwkAAAABMBYR/Ua3Jd4IEUG4R7cl3ggyQ0lRLkVPRy5JUV9UT1RBTF9SRVZFTlVFLklRX0xUTS4zLzMxLzIwMjUuTC4uVVNELkgBAAAAXB0EAAIAAAAFMjM0NzkBCAAAAAUAAAABMQEAAAALLTE5NDY5ODY0NDUDAAAAAzE2MAIAAAACMjgEAAAAATAHAAAACTMvMzEvMjAyNQgAAAAJMy8zMS8yMDI1CQAAAAEwBsP8Rrcl3ggNK7tHtyXeCDJDSVEuQ1ZYLklRX1RPVEFMX1JFVkVOVUUuSVFfTFRNLjMvMzEvMjAxMS5MLi5VU0QuSAEAAADKgAEAAgAAAAYyMDEyMTYBCAAAAAUAAAABMQEAAAAKMTU0NTA0MzMyMAMAAAADMTYwAgAAAAIyOAQAAAABMAcAAAAJMy8zMS8yMDExCAAAAAkzLzMxLzIwMTEJAAAAATA7fDJGtyXeCEiOzUe3Jd4IMkNJUS5DT1AuSVFfVE9UQUxfUkVWRU5VRS5JUV9MVE0uNi8zMC8yMDEyLkwuLlVTRC5IAQAAAE+GBAACAAAABTYxMjc4AQgAAAAFAAAAATEBAAAACjE2</t>
  </si>
  <si>
    <t>MjkyMTAzMDcDAAAAAzE2MAIAAAACMjgEAAAAATAHAAAACTYvMzAvMjAxMggAAAAJNi8zMC8yMDEyCQAAAAEwKVUyRrcl3gjdoMRHtyXeCDJDSVEuQ1ZYLklRX1RPVEFMX1JFVkVOVUUuSVFfTFRNLjMvMzEvMjAxMy5MLi5VU0QuSAEAAADKgAEAAgAAAAYyMTc3MzMBCAAAAAUAAAABMQEAAAAKMTY3NTA0MTcwOQMAAAADMTYwAgAAAAIyOAQAAAABMAcAAAAJMy8zMS8yMDEzCAAAAAkzLzMxLzIwMTMJAAAAATAWLjJGtyXeCM98zEe3Jd4IMkNJUS5DT1AuSVFfVE9UQUxfUkVWRU5VRS5JUV9MVE0uNi8zMC8yMDE0LkwuLlVTRC5IAQAAAE+GBAACAAAABTU4ODM2AQgAAAAFAAAAATEBAAAACjE3NDg2OTEyODUDAAAAAzE2MAIAAAACMjgEAAAAATAHAAAACTYvMzAvMjAxNAgAAAAJNi8zMC8yMDE0CQAAAAEwEgcyRrcl3gjfvr9HtyXeCDJDSVEuQ1ZYLklRX1RPVEFMX1JFVkVOVUUuSVFfTFRNLjMvMzEvMjAxNS5MLi5VU0QuSAEAAADKgAEAAgAAAAYxNzM3MTQBCAAAAAUAAAABMQEAAAAKMTc4OTg1NDg5NAMAAAADMTYwAgAAAAIyOAQAAAABMAcAAAAJMy8zMS8yMDE1CAAAAAkzLzMxLzIwMTUJAAAAATD63zFGtyXeCH+5y0e3Jd4IMkNJUS5DT1AuSVFfVE9UQUxfUkVWRU5VRS5JUV9MVE0uNi8zMC8yMDE2LkwuLlVTRC5IAQAAAE+GBAACAAAABTI0MTQ3AQgAAAAFAAAAATEBAAAACjE4NTEyNjc0NzUDAAAAAzE2</t>
  </si>
  <si>
    <t>MAIAAAACMjgEAAAAATAHAAAACTYvMzAvMjAxNggAAAAJNi8zMC8yMDE2CQAAAAEwAHtMRrcl3gj4BbhHtyXeCDJDSVEuQ1ZYLklRX1RPVEFMX1JFVkVOVUUuSVFfTFRNLjMvMzEvMjAxOS5MLi5VU0QuSAEAAADKgAEAAgAAAAYxNDkyNjIBCAAAAAUAAAABMQEAAAAKMjAzMzcyODM0MwMAAAADMTYwAgAAAAIyOAQAAAABMAcAAAAJMy8zMS8yMDE5CAAAAAkzLzMxLzIwMTkJAAAAATAJty5HtyXeCLo0yUe3Jd4IMkNJUS5DT1AuSVFfVE9UQUxfUkVWRU5VRS5JUV9MVE0uNi8zMC8yMDIwLkwuLlVTRC5IAQAAAE+GBAACAAAABTI1MTAwAQgAAAAFAAAAATEBAAAACy0yMTM5NzQyMDY5AwAAAAMxNjACAAAAAjI4BAAAAAEwBwAAAAk2LzMwLzIwMjAIAAAACTYvMzAvMjAyMAkAAAABMP+PLke3Jd4IaCu2R7cl3ggyQ0lRLkNPUC5JUV9UT1RBTF9SRVZFTlVFLklRX0xUTS42LzMwLzIwMjIuTC4uVVNELkgBAAAAT4YEAAIAAAAFNjY4OTABCAAAAAUAAAABMQEAAAALLTIwMjE0NzQ4NTkDAAAAAzE2MAIAAAACMjgEAAAAATAHAAAACTYvMzAvMjAyMggAAAAJNi8zMC8yMDIyCQAAAAEw10EuR7cl3gh+d61HtyXeCDJDSVEuQ1ZYLklRX1RPVEFMX1JFVkVOVUUuSVFfTFRNLjMvMzEvMjAyNS5MLi5VU0QuSAEAAADKgAEAAgAAAAYxOTQ2MTgBCAAAAAUAAAABMQEAAAALLTE5MzI1OTA0NTYDAAAAAzE2MAIAAAACMjgEAAAA</t>
  </si>
  <si>
    <t>ATAHAAAACTMvMzEvMjAyNQgAAAAJMy8zMS8yMDI1CQAAAAEwBsP8Rrcl3ggNK7tHtyXeCDJDSVEuWE9NLklRX1RPVEFMX1JFVkVOVUUuSVFfTFRNLjMvMzEvMjAxMS5MLi5VU0QuSAEAAABCMwYAAgAAAAYzNjI2OTEBCAAAAAUAAAABMQEAAAAKMTU0NTA0MzUzMgMAAAADMTYwAgAAAAIyOAQAAAABMAcAAAAJMy8zMS8yMDExCAAAAAkzLzMxLzIwMTEJAAAAATA7fDJGtyXeCEiOzUe3Jd4IM0NJUS5FT0cuSVFfVE9UQUxfUkVWRU5VRS5JUV9MVE0uMTIvMzEvMjAxMy5MLi5VU0QuSAEAAABcHQQAAgAAAAkxNDQ1NS45MDIBCAAAAAUAAAABMQEAAAAKMTc3Nzc1NjM0OAMAAAADMTYwAgAAAAIyOAQAAAABMAcAAAAKMTIvMzEvMjAxMwgAAAAKMTIvMzEvMjAxMwkAAAABMBIHMka3Jd4IKMzCR7cl3ggyQ0lRLlhPTS5JUV9UT1RBTF9SRVZFTlVFLklRX0xUTS4zLzMxLzIwMTUuTC4uVVNELkgBAAAAQjMGAAIAAAAGMzMwMDk1AQgAAAAFAAAAATEBAAAACjE3ODk2MTEzMzkDAAAAAzE2MAIAAAACMjgEAAAAATAHAAAACTMvMzEvMjAxNQgAAAAJMy8zMS8yMDE1CQAAAAEw+t8xRrcl3gh/uctHtyXeCDNDSVEuRU9HLklRX1RPVEFMX1JFVkVOVUUuSVFfTFRNLjEyLzMxLzIwMTcuTC4uVVNELkgBAAAAXB0EAAIAAAAJMTEyODcuNTg4AQgAAAAFAAAAATEBAAAACjIwMTgxNjkwMTcDAAAAAzE2MAIAAAACMjgEAAAAATAH</t>
  </si>
  <si>
    <t>AAAACjEyLzMxLzIwMTcIAAAACjEyLzMxLzIwMTcJAAAAATDwU0xGtyXeCK7YvEe3Jd4IMkNJUS5YT00uSVFfVE9UQUxfUkVWRU5VRS5JUV9MVE0uMy8zMS8yMDE5LkwuLlVTRC5IAQAAAEIzBgACAAAABjI3NTgxMgEIAAAABQAAAAExAQAAAAoyMDMzNzQ0MjIyAwAAAAMxNjACAAAAAjI4BAAAAAEwBwAAAAkzLzMxLzIwMTkIAAAACTMvMzEvMjAxOQkAAAABMAm3Lke3Jd4IujTJR7cl3ggzQ0lRLkVPRy5JUV9UT1RBTF9SRVZFTlVFLklRX0xUTS4xMi8zMS8yMDIxLkwuLlVTRC5IAQAAAFwdBAACAAAABTE5Nzc3AQgAAAAFAAAAATEBAAAACy0yMDA5MjM3MjM4AwAAAAMxNjACAAAAAjI4BAAAAAEwBwAAAAoxMi8zMS8yMDIxCAAAAAoxMi8zMS8yMDIxCQAAAAEw6WguR7cl3gheFbxHtyXeCDJDSVEuWE9NLklRX1RPVEFMX1JFVkVOVUUuSVFfTFRNLjMvMzEvMjAyMy5MLi5VU0QuSAEAAABCMwYAAgAAAAYzOTc0MDQBCAAAAAUAAAABMQEAAAALLTE5OTgwNTU5ODADAAAAAzE2MAIAAAACMjgEAAAAATAHAAAACTMvMzEvMjAyMwgAAAAJMy8zMS8yMDIzCQAAAAEwFhH9Rrcl3ggRQbhHtyXeCDJDSVEuRU9HLklRX1RPVEFMX1JFVkVOVUUuSVFfTFRNLjMvMzEvMjAxMS5MLi5VU0QuSAEAAABcHQQAAgAAAAc2MzQyLjk5AQgAAAAFAAAAATEBAAAACjE1NDU2ODczNDEDAAAAAzE2MAIAAAACMjgEAAAAATAHAAAACTMv</t>
  </si>
  <si>
    <t>MzEvMjAxMQgAAAAJMy8zMS8yMDExCQAAAAEwO3wyRrcl3ghptc1HtyXeCDJDSVEuWE9NLklRX1RPVEFMX1JFVkVOVUUuSVFfTFRNLjYvMzAvMjAxMi5MLi5VU0QuSAEAAABCMwYAAgAAAAY0MzQyNDkBCAAAAAUAAAABMQEAAAAKMTY0MzQ4Mzk3MwMAAAADMTYwAgAAAAIyOAQAAAABMAcAAAAJNi8zMC8yMDEyCAAAAAk2LzMwLzIwMTIJAAAAATApVTJGtyXeCMx5xEe3Jd4IMkNJUS5FT0cuSVFfVE9UQUxfUkVWRU5VRS5JUV9MVE0uMy8zMS8yMDEzLkwuLlVTRC5IAQAAAFwdBAACAAAACTExNzg4LjQ5NAEIAAAABQAAAAExAQAAAAoxNjc1NzUwNjA0AwAAAAMxNjACAAAAAjI4BAAAAAEwBwAAAAkzLzMxLzIwMTMIAAAACTMvMzEvMjAxMwkAAAABMBYuMka3Jd4I56PMR7cl3ggyQ0lRLlhPTS5JUV9UT1RBTF9SRVZFTlVFLklRX0xUTS42LzMwLzIwMTQuTC4uVVNELkgBAAAAQjMGAAIAAAAGMzkwNjA3AQgAAAAFAAAAATEBAAAACjE3NDg4NDY4NjcDAAAAAzE2MAIAAAACMjgEAAAAATAHAAAACTYvMzAvMjAxNAgAAAAJNi8zMC8yMDE0CQAAAAEwEgcyRrcl3gjRl79HtyXeCDJDSVEuRU9HLklRX1RPVEFMX1JFVkVOVUUuSVFfTFRNLjMvMzEvMjAxNS5MLi5VU0QuSAEAAABcHQQAAgAAAAkxNDcwNi4yOTEBCAAAAAUAAAABMQEAAAAKMTc4OTcxMTcyMgMAAAADMTYwAgAAAAIyOAQAAAABMAcAAAAJMy8zMS8yMDE1</t>
  </si>
  <si>
    <t>CAAAAAkzLzMxLzIwMTUJAAAAATD63zFGtyXeCI3gy0e3Jd4IMkNJUS5YT00uSVFfVE9UQUxfUkVWRU5VRS5JUV9MVE0uNi8zMC8yMDE2LkwuLlVTRC5IAQAAAEIzBgACAAAABjIwNTk2MwEIAAAABQAAAAExAQAAAAoxODc2Mzk5MDk1AwAAAAMxNjACAAAAAjI4BAAAAAEwBwAAAAk2LzMwLzIwMTYIAAAACTYvMzAvMjAxNgkAAAABMAB7TEa3Jd4I+AW4R7cl3ggyQ0lRLkVPRy5JUV9UT1RBTF9SRVZFTlVFLklRX0xUTS4zLzMxLzIwMTcuTC4uVVNELkgBAAAAXB0EAAIAAAAIODc2OS45NDEBCAAAAAUAAAABMQEAAAAKMTg4NjMyNDA4NwMAAAADMTYwAgAAAAIyOAQAAAABMAcAAAAJMy8zMS8yMDE3CAAAAAkzLzMxLzIwMTcJAAAAATAAe0xGtyXeCCDPyke3Jd4IMkNJUS5FT0cuSVFfVE9UQUxfUkVWRU5VRS5JUV9MVE0uMy8zMS8yMDE5LkwuLlVTRC5IAQAAAFwdBAACAAAACTE3NTkzLjYzMwEIAAAABQAAAAExAQAAAAoyMDM0MDIwMDk0AwAAAAMxNjACAAAAAjI4BAAAAAEwBwAAAAkzLzMxLzIwMTkIAAAACTMvMzEvMjAxOQkAAAABMAm3Lke3Jd4InObIR7cl3ggyQ0lRLkVPRy5JUV9UT1RBTF9SRVZFTlVFLklRX0xUTS4zLzMxLzIwMjEuTC4uVVNELkgBAAAAXB0EAAIAAAAFMTA1MDUBCAAAAAUAAAABMQEAAAALLTIwOTg0OTgzNjEDAAAAAzE2MAIAAAACMjgEAAAAATAHAAAACTMvMzEvMjAyMQgAAAAJMy8z</t>
  </si>
  <si>
    <t>MS8yMDIxCQAAAAEw6WguR7cl3gi2usFHtyXeCDJDSVEuWE9NLklRX1RPVEFMX1JFVkVOVUUuSVFfTFRNLjYvMzAvMjAyMi5MLi5VU0QuSAEAAABCMwYAAgAAAAYzNTQ5NTYBCAAAAAUAAAABMQEAAAALLTIwMzYxNjU2ODkDAAAAAzE2MAIAAAACMjgEAAAAATAHAAAACTYvMzAvMjAyMggAAAAJNi8zMC8yMDIyCQAAAAEw10EuR7cl3gh+d61HtyXeCDJDSVEuWE9NLklRX1RPVEFMX1JFVkVOVUUuSVFfTFRNLjYvMzAvMjAyNC5MLi5VU0QuSAEAAABCMwYAAgAAAAYzNDI2MjMBCAAAAAUAAAABMQEAAAALLTE5MzM0NDMzNjQDAAAAAzE2MAIAAAACMjgEAAAAATAHAAAACTYvMzAvMjAyNAgAAAAJNi8zMC8yMDI0CQAAAAEwB+r8Rrcl3gg/x7tHtyXeCDJDSVEuQ09QLklRX1RPVEFMX1JFVkVOVUUuSVFfTFRNLjYvMzAvMjAxMC5MLi5VU0QuSAEAAABPhgQAAgAAAAYxNjM4MzYBCAAAAAUAAAABMQEAAAAKMTQ2NDU3MjkzNAMAAAADMTYwAgAAAAIyOAQAAAABMAcAAAAJNi8zMC8yMDEwCAAAAAk2LzMwLzIwMTAJAAAAATBMozJGtyXeCPZbyUe3Jd4IMkNJUS5DVlguSVFfVE9UQUxfUkVWRU5VRS5JUV9MVE0uMy8zMS8yMDE3LkwuLlVTRC5IAQAAAMqAAQACAAAABjExMTczOQEIAAAABQAAAAExAQAAAAoxODg2NjE3MjEyAwAAAAMxNjACAAAAAjI4BAAAAAEwBwAAAAkzLzMxLzIwMTcIAAAACTMvMzEvMjAxNwkAAAAB</t>
  </si>
  <si>
    <t>MAB7TEa3Jd4IIM/KR7cl3ggyQ0lRLkNPUC5JUV9UT1RBTF9SRVZFTlVFLklRX0xUTS42LzMwLzIwMTguTC4uVVNELkgBAAAAT4YEAAIAAAAFMzI5NzYBCAAAAAUAAAABMQEAAAAKMTk3NTExNjU4MQMAAAADMTYwAgAAAAIyOAQAAAABMAcAAAAJNi8zMC8yMDE4CAAAAAk2LzMwLzIwMTgJAAAAATDwU0xGtyXeCJIZt0e3Jd4IMkNJUS5DVlguSVFfVE9UQUxfUkVWRU5VRS5JUV9MVE0uMy8zMS8yMDIxLkwuLlVTRC5IAQAAAMqAAQACAAAABTk1NDUwAQgAAAAFAAAAATEBAAAACy0yMDk4NTYzNDgwAwAAAAMxNjACAAAAAjI4BAAAAAEwBwAAAAkzLzMxLzIwMjEIAAAACTMvMzEvMjAyMQkAAAABMOloLke3Jd4IweHBR7cl3ggyQ0lRLkNWWC5JUV9UT1RBTF9SRVZFTlVFLklRX0xUTS4zLzMxLzIwMjMuTC4uVVNELkgBAAAAyoABAAIAAAAGMjMzMzA2AQgAAAAFAAAAATEBAAAACy0xOTg0NTczNzgyAwAAAAMxNjACAAAAAjI4BAAAAAEwBwAAAAkzLzMxLzIwMjMIAAAACTMvMzEvMjAyMwkAAAABMBYR/Ua3Jd4I+AW4R7cl3ggyQ0lRLkNPUC5JUV9UT1RBTF9SRVZFTlVFLklRX0xUTS42LzMwLzIwMjQuTC4uVVNELkgBAAAAT4YEAAIAAAAFNTgwODABCAAAAAUAAAABMQEAAAALLTE5MzI4NTgzNDkDAAAAAzE2MAIAAAACMjgEAAAAATAHAAAACTYvMzAvMjAyNAgAAAAJNi8zMC8yMDI0CQAAAAEwB+r8Rrcl3gheFbxH</t>
  </si>
  <si>
    <t>tyXeCDNDSVEuRU9HLklRX1RPVEFMX1JFVkVOVUUuSVFfTFRNLjEyLzMxLzIwMDkuTC4uVVNELkgBAAAAXB0EAAIAAAAIMzgxOS43NjYBCAAAAAUAAAABMQEAAAAKMTU2MjE3NjYwOQMAAAADMTYwAgAAAAIyOAQAAAABMAcAAAAKMTIvMzEvMjAwOQgAAAAKMTIvMzEvMjAwOQkAAAABMEyjMka3Jd4IPh3LR7cl3ggzQ0lRLkVPRy5JUV9UT1RBTF9SRVZFTlVFLklRX0xUTS4xMi8zMS8yMDExLkwuLlVTRC5IAQAAAFwdBAACAAAACDkwMDcuMTUzAQgAAAAFAAAAATEBAAAACjE2NjAwNDQxODQDAAAAAzE2MAIAAAACMjgEAAAAATAHAAAACjEyLzMxLzIwMTEIAAAACjEyLzMxLzIwMTEJAAAAATD0uDFGtyXeCG1xyEe3Jd4IMkNJUS5YT00uSVFfVE9UQUxfUkVWRU5VRS5JUV9MVE0uMy8zMS8yMDEzLkwuLlVTRC5IAQAAAEIzBgACAAAABjQwNDI5MAEIAAAABQAAAAExAQAAAAoxNjc1OTkwNzA2AwAAAAMxNjACAAAAAjI4BAAAAAEwBwAAAAkzLzMxLzIwMTMIAAAACTMvMzEvMjAxMwkAAAABMBYuMka3Jd4I/MrMR7cl3ggzQ0lRLkVPRy5JUV9UT1RBTF9SRVZFTlVFLklRX0xUTS4xMi8zMS8yMDE1LkwuLlVTRC5IAQAAAFwdBAACAAAACDg3MDQuMzAyAQgAAAAFAAAAATEBAAAACjE4NzY3NTQ0MjADAAAAAzE2MAIAAAACMjgEAAAAATAHAAAACjEyLzMxLzIwMTUIAAAACjEyLzMxLzIwMTUJAAAAATAOokxGtyXeCN9N</t>
  </si>
  <si>
    <t>vUe3Jd4IMkNJUS5YT00uSVFfVE9UQUxfUkVWRU5VRS5JUV9MVE0uMy8zMS8yMDE3LkwuLlVTRC5IAQAAAEIzBgACAAAABjIxNTgxMAEIAAAABQAAAAExAQAAAAoxODg2NDc2NjA2AwAAAAMxNjACAAAAAjI4BAAAAAEwBwAAAAkzLzMxLzIwMTcIAAAACTMvMzEvMjAxNwkAAAABMAB7TEa3Jd4IIM/KR7cl3ggzQ0lRLkVPRy5JUV9UT1RBTF9SRVZFTlVFLklRX0xUTS4xMi8zMS8yMDE5LkwuLlVTRC5IAQAAAFwdBAACAAAABTE3MDc2AQgAAAAFAAAAATEBAAAACy0yMTEwNTkxMjAzAwAAAAMxNjACAAAAAjI4BAAAAAEwBwAAAAoxMi8zMS8yMDE5CAAAAAoxMi8zMS8yMDE5CQAAAAEw/48uR7cl3ghfpLlHtyXeCDJDSVEuWE9NLklRX1RPVEFMX1JFVkVOVUUuSVFfTFRNLjMvMzEvMjAyMS5MLi5VU0QuSAEAAABCMwYAAgAAAAYxODIwNzUBCAAAAAUAAAABMQEAAAALLTIwOTg2Mjg1OTADAAAAAzE2MAIAAAACMjgEAAAAATAHAAAACTMvMzEvMjAyMQgAAAAJMy8zMS8yMDIxCQAAAAEw6WguR7cl3gjOCMJHtyXeCDNDSVEuRU9HLklRX1RPVEFMX1JFVkVOVUUuSVFfTFRNLjEyLzMxLzIwMjMuTC4uVVNELkgBAAAAXB0EAAIAAAAFMjMyNzMBCAAAAAUAAAABMQEAAAALLTE5NTc5NjY4NTMDAAAAAzE2MAIAAAACMjgEAAAAATAHAAAACjEyLzMxLzIwMjMIAAAACjEyLzMxLzIwMjMJAAAAATAH6vxGtyXeCNbHtEe3Jd4I</t>
  </si>
  <si>
    <t>MkNJUS5YT00uSVFfVE9UQUxfUkVWRU5VRS5JUV9MVE0uMy8zMS8yMDI1LkwuLlVTRC5IAQAAAEIzBgACAAAABjM0MTIxNQEIAAAABQAAAAExAQAAAAstMTk0NjE1NzkwOAMAAAADMTYwAgAAAAIyOAQAAAABMAcAAAAJMy8zMS8yMDI1CAAAAAkzLzMxLzIwMjUJAAAAATAGw/xGtyXeCB5Su0e3Jd4IM0NJUS5DT1AuSVFfVE9UQUxfUkVWRU5VRS5JUV9MVE0uMTIvMzEvMjAwOS5MLi5VU0QuSAEAAABPhgQAAgAAAAYxMzg5MDUBCAAAAAUAAAABMQEAAAAKMTUxNzYxNzA3NwMAAAADMTYwAgAAAAIyOAQAAAABMAcAAAAKMTIvMzEvMjAwOQgAAAAKMTIvMzEvMjAwOQkAAAABMEyjMka3Jd4IPh3LR7cl3ggyQ0lRLkNWWC5JUV9UT1RBTF9SRVZFTlVFLklRX0xUTS45LzMwLzIwMTAuTC4uVVNELkgBAAAAyoABAAIAAAAGMTg1MzkzAQgAAAAFAAAAATEBAAAACjE0ODAwNzQwNDkDAAAAAzE2MAIAAAACMjgEAAAAATAHAAAACTkvMzAvMjAxMAgAAAAJOS8zMC8yMDEwCQAAAAEwO3wyRrcl3givZ7pHtyXeCDNDSVEuQ09QLklRX1RPVEFMX1JFVkVOVUUuSVFfTFRNLjEyLzMxLzIwMTEuTC4uVVNELkgBAAAAT4YEAAIAAAAFNjU0MzUBCAAAAAUAAAABMQEAAAAKMTY2MDI0ODg4NgMAAAADMTYwAgAAAAIyOAQAAAABMAcAAAAKMTIvMzEvMjAxMQgAAAAKMTIvMzEvMjAxMQkAAAABMPS4MUa3Jd4IfJjIR7cl3ggyQ0lRLkNW</t>
  </si>
  <si>
    <t>WC5JUV9UT1RBTF9SRVZFTlVFLklRX0xUTS45LzMwLzIwMTIuTC4uVVNELkgBAAAAyoABAAIAAAAGMjI0NzcxAQgAAAAFAAAAATEBAAAACjE2NDM5MDI2NzkDAAAAAzE2MAIAAAACMjgEAAAAATAHAAAACTkvMzAvMjAxMggAAAAJOS8zMC8yMDEyCQAAAAEwFi4yRrcl3ggGIbFHtyXeCDNDSVEuQ09QLklRX1RPVEFMX1JFVkVOVUUuSVFfTFRNLjEyLzMxLzIwMTMuTC4uVVNELkgBAAAAT4YEAAIAAAAFNTY4ODkBCAAAAAUAAAABMQEAAAAKMTc3NzQ0MjY2MAMAAAADMTYwAgAAAAIyOAQAAAABMAcAAAAKMTIvMzEvMjAxMwgAAAAKMTIvMzEvMjAxMwkAAAABMBIHMka3Jd4IDn7CR7cl3ggyQ0lRLkNWWC5JUV9UT1RBTF9SRVZFTlVFLklRX0xUTS45LzMwLzIwMTQuTC4uVVNELkgBAAAAyoABAAIAAAAGMjA0MDIzAQgAAAAFAAAAATEBAAAACjE3NjMzMzAzODkDAAAAAzE2MAIAAAACMjgEAAAAATAHAAAACTkvMzAvMjAxNAgAAAAJOS8zMC8yMDE0CQAAAAEw+t8xRrcl3giOD7BHtyXeCDNDSVEuQ09QLklRX1RPVEFMX1JFVkVOVUUuSVFfTFRNLjEyLzMxLzIwMTUuTC4uVVNELkgBAAAAT4YEAAIAAAAFMzAyMTkBCAAAAAUAAAABMQEAAAAKMTg3NTI4MDI4OAMAAAADMTYwAgAAAAIyOAQAAAABMAcAAAAKMTIvMzEvMjAxNQgAAAAKMTIvMzEvMjAxNQkAAAABMA6iTEa3Jd4IAHW9R7cl3ggyQ0lRLkNWWC5JUV9UT1RB</t>
  </si>
  <si>
    <t>TF9SRVZFTlVFLklRX0xUTS45LzMwLzIwMTYuTC4uVVNELkgBAAAAyoABAAIAAAAGMTAxMTYyAQgAAAAFAAAAATEBAAAACjE4NjM4Njc3MDYDAAAAAzE2MAIAAAACMjgEAAAAATAHAAAACTkvMzAvMjAxNggAAAAJOS8zMC8yMDE2CQAAAAEwAHtMRrcl3ggWL7lHtyXeCDNDSVEuQ1ZYLklRX1RPVEFMX1JFVkVOVUUuSVFfTFRNLjEyLzMxLzIwMDkuTC4uVVNELkgBAAAAyoABAAIAAAAGMTU5MjkzAQgAAAAFAAAAATEBAAAACjE1MTk1Njc5NDEDAAAAAzE2MAIAAAACMjgEAAAAATAHAAAACjEyLzMxLzIwMDkIAAAACjEyLzMxLzIwMDkJAAAAATBMozJGtyXeCC72yke3Jd4IMkNJUS5DT1AuSVFfVE9UQUxfUkVWRU5VRS5JUV9MVE0uMy8zMS8yMDE1LkwuLlVTRC5IAQAAAE+GBAACAAAABTQ3MjE3AQgAAAAFAAAAATEBAAAACjE3ODkzNDYzOTMDAAAAAzE2MAIAAAACMjgEAAAAATAHAAAACTMvMzEvMjAxNQgAAAAJMy8zMS8yMDE1CQAAAAEw+t8xRrcl3giN4MtHtyXeCDNDSVEuQ1ZYLklRX1RPVEFMX1JFVkVOVUUuSVFfTFRNLjEyLzMxLzIwMTYuTC4uVVNELkgBAAAAyoABAAIAAAAGMTAzMzEwAQgAAAAFAAAAATEBAAAACjE5NDY2ODM4ODIDAAAAAzE2MAIAAAACMjgEAAAAATAHAAAACjEyLzMxLzIwMTYIAAAACjEyLzMxLzIwMTYJAAAAATAAe0xGtyXeCF7ksUe3Jd4IMkNJUS5DVlguSVFfVE9UQUxfUkVWRU5V</t>
  </si>
  <si>
    <t>RS5JUV9MVE0uOS8zMC8yMDE4LkwuLlVTRC5IAQAAAMqAAQACAAAABjE1MzA3MQEIAAAABQAAAAExAQAAAAoxOTkwOTg4MTM2AwAAAAMxNjACAAAAAjI4BAAAAAEwBwAAAAk5LzMwLzIwMTgIAAAACTkvMzAvMjAxOAkAAAABMPBTTEa3Jd4IDrCuR7cl3ggyQ0lRLlhPTS5JUV9UT1RBTF9SRVZFTlVFLklRX0xUTS42LzMwLzIwMTkuTC4uVVNELkgBAAAAQjMGAAIAAAAGMjcyMDg4AQgAAAAFAAAAATEBAAAACjIwNDgzMDQyNTYDAAAAAzE2MAIAAAACMjgEAAAAATAHAAAACTYvMzAvMjAxOQgAAAAJNi8zMC8yMDE5CQAAAAEwCbcuR7cl3gifQLpHtyXeCDJDSVEuQ09QLklRX1RPVEFMX1JFVkVOVUUuSVFfTFRNLjMvMzEvMjAyMC5MLi5VU0QuSAEAAABPhgQAAgAAAAUzMDQwMAEIAAAABQAAAAExAQAAAAoyMDk2Mzc4NDY2AwAAAAMxNjACAAAAAjI4BAAAAAEwBwAAAAkzLzMxLzIwMjAIAAAACTMvMzEvMjAyMAkAAAABMP+PLke3Jd4IwCvER7cl3ggzQ0lRLlhPTS5JUV9UT1RBTF9SRVZFTlVFLklRX0xUTS4xMi8zMS8yMDIxLkwuLlVTRC5IAQAAAEIzBgACAAAABjI3NzE0MAEIAAAABQAAAAExAQAAAAstMjAwNzgzMjcwOQMAAAADMTYwAgAAAAIyOAQAAAABMAcAAAAKMTIvMzEvMjAyMQgAAAAKMTIvMzEvMjAyMQkAAAABMOloLke3Jd4If2O8R7cl3ggyQ0lRLkNPUC5JUV9UT1RBTF9SRVZFTlVFLklRX0xUTS45</t>
  </si>
  <si>
    <t>LzMwLzIwMjIuTC4uVVNELkgBAAAAT4YEAAIAAAAFNzY4OTkBCAAAAAUAAAABMQEAAAALLTIwMjE0NzczMjYDAAAAAzE2MAIAAAACMjgEAAAAATAHAAAACTkvMzAvMjAyMggAAAAJOS8zMC8yMDIyCQAAAAEwFhH9Rrcl3gglZqxHtyXeCDJDSVEuQ09QLklRX1RPVEFMX1JFVkVOVUUuSVFfTFRNLjMvMzEvMjAyNS5MLi5VU0QuSAEAAABPhgQAAgAAAAU1OTA5MAEIAAAABQAAAAExAQAAAAstMTk0NDk0NjE3NgMAAAADMTYwAgAAAAIyOAQAAAABMAcAAAAJMy8zMS8yMDI1CAAAAAkzLzMxLzIwMjUJAAAAATAGw/xGtyXeCB5Su0e3Jd4IMkNJUS5FT0cuSVFfVE9UQUxfUkVWRU5VRS5JUV9MVE0uOS8zMC8yMDExLkwuLlVTRC5IAQAAAFwdBAACAAAACDgxMTEuNTQ3AQgAAAAFAAAAATEBAAAACjE1NzQzOTE0MDcDAAAAAzE2MAIAAAACMjgEAAAAATAHAAAACTkvMzAvMjAxMQgAAAAJOS8zMC8yMDExCQAAAAEw9LgxRrcl3gijVLdHtyXeCDJDSVEuWE9NLklRX1RPVEFMX1JFVkVOVUUuSVFfTFRNLjYvMzAvMjAxMy5MLi5VU0QuSAEAAABCMwYAAgAAAAYzOTU2NDUBCAAAAAUAAAABMQEAAAAKMTY4OTc3NDg2NwMAAAADMTYwAgAAAAIyOAQAAAABMAcAAAAJNi8zMC8yMDEzCAAAAAk2LzMwLzIwMTMJAAAAATAWLjJGtyXeCM4Iwke3Jd4IMkNJUS5DT1AuSVFfVE9UQUxfUkVWRU5VRS5JUV9MVE0uOS8zMC8yMDE3Lkwu</t>
  </si>
  <si>
    <t>LlVTRC5IAQAAAE+GBAACAAAABTI4NTUxAQgAAAAFAAAAATEBAAAACjE5MTczMTk3NDADAAAAAzE2MAIAAAACMjgEAAAAATAHAAAACTkvMzAvMjAxNwgAAAAJOS8zMC8yMDE3CQAAAAEwAHtMRrcl3ggf/q5HtyXeCDNDSVEuWE9NLklRX1RPVEFMX1JFVkVOVUUuSVFfTFRNLjEyLzMxLzIwMDkuTC4uVVNELkgBAAAAQjMGAAIAAAAGMjc1NTY0AQgAAAAFAAAAATEBAAAACjE1MjM4MDY0NjEDAAAAAzE2MAIAAAACMjgEAAAAATAHAAAACjEyLzMxLzIwMDkIAAAACjEyLzMxLzIwMDkJAAAAATBMozJGtyXeCD4dy0e3Jd4IMkNJUS5FT0cuSVFfVE9UQUxfUkVWRU5VRS5JUV9MVE0uOS8zMC8yMDEyLkwuLlVTRC5IAQAAAFwdBAACAAAACTEwNjcyLjkzNgEIAAAABQAAAAExAQAAAAoxNjQzODQ2MTEyAwAAAAMxNjACAAAAAjI4BAAAAAEwBwAAAAk5LzMwLzIwMTIIAAAACTkvMzAvMjAxMgkAAAABMBYuMka3Jd4IFEixR7cl3ggyQ0lRLkVPRy5JUV9UT1RBTF9SRVZFTlVFLklRX0xUTS4zLzMxLzIwMTYuTC4uVVNELkgBAAAAXB0EAAIAAAAINzgwMy4zNDYBCAAAAAUAAAABMQEAAAAKMTg0MDk2NDQ4NwMAAAADMTYwAgAAAAIyOAQAAAABMAcAAAAJMy8zMS8yMDE2CAAAAAkzLzMxLzIwMTYJAAAAATAOokxGtyXeCHCSy0e3Jd4IM0NJUS5YT00uSVFfVE9UQUxfUkVWRU5VRS5JUV9MVE0uMTIvMzEvMjAxNi5MLi5VU0Qu</t>
  </si>
  <si>
    <t>SAEAAABCMwYAAgAAAAYyMDA2MjgBCAAAAAUAAAABMQEAAAAKMTk0NzQwNDY1NAMAAAADMTYwAgAAAAIyOAQAAAABMAcAAAAKMTIvMzEvMjAxNggAAAAKMTIvMzEvMjAxNgkAAAABMAB7TEa3Jd4IZwuyR7cl3ggzQ0lRLkNWWC5JUV9UT1RBTF9SRVZFTlVFLklRX0xUTS4xMi8zMS8yMDE3LkwuLlVTRC5IAQAAAMqAAQACAAAABjEyNzQ4NQEIAAAABQAAAAExAQAAAAoyMDE2MzQ5ODkwAwAAAAMxNjACAAAAAjI4BAAAAAEwBwAAAAoxMi8zMS8yMDE3CAAAAAoxMi8zMS8yMDE3CQAAAAEw8FNMRrcl3giu2LxHtyXeCDJDSVEuWE9NLklRX1RPVEFMX1JFVkVOVUUuSVFfTFRNLjkvMzAvMjAxOC5MLi5VU0QuSAEAAABCMwYAAgAAAAYyNzYzOTEBCAAAAAUAAAABMQEAAAAKMTk5MDc4ODYxMwMAAAADMTYwAgAAAAIyOAQAAAABMAcAAAAJOS8zMC8yMDE4CAAAAAk5LzMwLzIwMTgJAAAAATDwU0xGtyXeCPyIrke3Jd4IMkNJUS5DT1AuSVFfVE9UQUxfUkVWRU5VRS5JUV9MVE0uNi8zMC8yMDE5LkwuLlVTRC5IAQAAAE+GBAACAAAABTM3MTgwAQgAAAAFAAAAATEBAAAACjIwNDgwOTc2OTUDAAAAAzE2MAIAAAACMjgEAAAAATAHAAAACTYvMzAvMjAxOQgAAAAJNi8zMC8yMDE5CQAAAAEwCbcuR7cl3giSGbpHtyXeCDNDSVEuQ09QLklRX1RPVEFMX1JFVkVOVUUuSVFfTFRNLjEyLzMxLzIwMjEuTC4uVVNELkgBAAAAT4YE</t>
  </si>
  <si>
    <t>AAIAAAAFNDY2NjABCAAAAAUAAAABMQEAAAALLTIwMTAxMjUwNzgDAAAAAzE2MAIAAAACMjgEAAAAATAHAAAACjEyLzMxLzIwMjEIAAAACjEyLzMxLzIwMjEJAAAAATDpaC5HtyXeCH9jvEe3Jd4IMkNJUS5FT0cuSVFfVE9UQUxfUkVWRU5VRS5JUV9MVE0uNi8zMC8yMDI0LkwuLlVTRC5IAQAAAFwdBAACAAAABTI0MTA1AQgAAAAFAAAAATEBAAAACy0xOTMyNzExNjM0AwAAAAMxNjACAAAAAjI4BAAAAAEwBwAAAAk2LzMwLzIwMjQIAAAACTYvMzAvMjAyNAkAAAABMAfq/Ea3Jd4ITu67R7cl3ggyQ0lRLkNWWC5JUV9UT1RBTF9SRVZFTlVFLklRX0xUTS45LzMwLzIwMTEuTC4uVVNELkgBAAAAyoABAAIAAAAGMjI5Njg4AQgAAAAFAAAAATEBAAAACjE1NzQ3NTY0MzcDAAAAAzE2MAIAAAACMjgEAAAAATAHAAAACTkvMzAvMjAxMQgAAAAJOS8zMC8yMDExCQAAAAEw9LgxRrcl3gijVLdHtyXeCDJDSVEuQ09QLklRX1RPVEFMX1JFVkVOVUUuSVFfTFRNLjYvMzAvMjAxMy5MLi5VU0QuSAEAAABPhgQAAgAAAAU1OTExNgEIAAAABQAAAAExAQAAAAoxNjg5NjA1OTk3AwAAAAMxNjACAAAAAjI4BAAAAAEwBwAAAAk2LzMwLzIwMTMIAAAACTYvMzAvMjAxMwkAAAABMBYuMka3Jd4I7lbCR7cl3ggyQ0lRLkNWWC5JUV9UT1RBTF9SRVZFTlVFLklRX0xUTS4zLzMxLzIwMTYuTC4uVVNELkgBAAAAyoABAAIAAAAGMTEzNTQ2</t>
  </si>
  <si>
    <t>AQgAAAAFAAAAATEBAAAACjE4NDAzOTM4MjEDAAAAAzE2MAIAAAACMjgEAAAAATAHAAAACTMvMzEvMjAxNggAAAAJMy8zMS8yMDE2CQAAAAEwDqJMRrcl3ghwkstHtyXeCDNDSVEuQ09QLklRX1RPVEFMX1JFVkVOVUUuSVFfTFRNLjEyLzMxLzIwMTYuTC4uVVNELkgBAAAAT4YEAAIAAAAFMjM3NDUBCAAAAAUAAAABMQEAAAAKMTk0NjAwNTc0NAMAAAADMTYwAgAAAAIyOAQAAAABMAcAAAAKMTIvMzEvMjAxNggAAAAKMTIvMzEvMjAxNgkAAAABMAB7TEa3Jd4IZwuyR7cl3ggzQ0lRLlhPTS5JUV9UT1RBTF9SRVZFTlVFLklRX0xUTS4xMi8zMS8yMDE3LkwuLlVTRC5IAQAAAEIzBgACAAAABjIzNzE2MgEIAAAABQAAAAExAQAAAAoyMDE3MzgxMTQxAwAAAAMxNjACAAAAAjI4BAAAAAEwBwAAAAoxMi8zMS8yMDE3CAAAAAoxMi8zMS8yMDE3CQAAAAEw8FNMRrcl3giu2LxHtyXeCDJDSVEuQ09QLklRX1RPVEFMX1JFVkVOVUUuSVFfTFRNLjkvMzAvMjAxOC5MLi5VU0QuSAEAAABPhgQAAgAAAAUzNTgzNQEIAAAABQAAAAExAQAAAAoxOTg5OTAxODM0AwAAAAMxNjACAAAAAjI4BAAAAAEwBwAAAAk5LzMwLzIwMTgIAAAACTkvMzAvMjAxOAkAAAABMPBTTEa3Jd4IGdeuR7cl3ggyQ0lRLkNPUC5JUV9UT1RBTF9SRVZFTlVFLklRX0xUTS4zLzMxLzIwMjEuTC4uVVNELkgBAAAAT4YEAAIAAAAFMjI3NzIBCAAAAAUAAAAB</t>
  </si>
  <si>
    <t>MQEAAAALLTIwOTg0NjY4MDADAAAAAzE2MAIAAAACMjgEAAAAATAHAAAACTMvMzEvMjAyMQgAAAAJMy8zMS8yMDIxCQAAAAEw6WguR7cl3gjB4cFHtyXeCDJDSVEuRU9HLklRX1RPVEFMX1JFVkVOVUUuSVFfTFRNLjkvMzAvMjAyMy5MLi5VU0QuSAEAAABcHQQAAgAAAAUyMzcyNwEIAAAABQAAAAExAQAAAAstMTk3MDIzMzM4MQMAAAADMTYwAgAAAAIyOAQAAAABMAcAAAAJOS8zMC8yMDIzCAAAAAk5LzMwLzIwMjMJAAAAATAH6vxGtyXeCFECrUe3Jd4IMkNJUS5DVlguSVFfVE9UQUxfUkVWRU5VRS5JUV9MVE0uNi8zMC8yMDI0LkwuLlVTRC5IAQAAAMqAAQACAAAABjE5NTA0OAEIAAAABQAAAAExAQAAAAstMTkxODA5NDYzNAMAAAADMTYwAgAAAAIyOAQAAAABMAcAAAAJNi8zMC8yMDI0CAAAAAk2LzMwLzIwMjQJAAAAATAH6vxGtyXeCDCgu0e3Jd4IM0NJUS5FT0cuSVFfVE9UQUxfUkVWRU5VRS5JUV9MVE0uMTIvMzEvMjAxMC5MLi5VU0QuSAEAAABcHQQAAgAAAAg1ODE0LjQ0NgEIAAAABQAAAAExAQAAAAoxNTg4ODQ2MzQyAwAAAAMxNjACAAAAAjI4BAAAAAEwBwAAAAoxMi8zMS8yMDEwCAAAAAoxMi8zMS8yMDEwCQAAAAEwO3wyRrcl3gjtMspHtyXeCDJDSVEuWE9NLklRX1RPVEFMX1JFVkVOVUUuSVFfTFRNLjkvMzAvMjAxMS5MLi5VU0QuSAEAAABCMwYAAgAAAAY0MTk1MzUBCAAAAAUAAAABMQEAAAAK</t>
  </si>
  <si>
    <t>MTU3NDc1NzA1NgMAAAADMTYwAgAAAAIyOAQAAAABMAcAAAAJOS8zMC8yMDExCAAAAAk5LzMwLzIwMTEJAAAAATD0uDFGtyXeCMaPt0e3Jd4IMkNJUS5YT00uSVFfVE9UQUxfUkVWRU5VRS5JUV9MVE0uOS8zMC8yMDEyLkwuLlVTRC5IAQAAAEIzBgACAAAABjQyNTExMAEIAAAABQAAAAExAQAAAAoxNjQzNDgwNDQzAwAAAAMxNjACAAAAAjI4BAAAAAEwBwAAAAk5LzMwLzIwMTIIAAAACTkvMzAvMjAxMgkAAAABMBYuMka3Jd4I9NKwR7cl3ggyQ0lRLkVPRy5JUV9UT1RBTF9SRVZFTlVFLklRX0xUTS42LzMwLzIwMTQuTC4uVVNELkgBAAAAXB0EAAIAAAAJMTYxNjQuMDAyAQgAAAAFAAAAATEBAAAACjE3NDk3MzQ0MTIDAAAAAzE2MAIAAAACMjgEAAAAATAHAAAACTYvMzAvMjAxNAgAAAAJNi8zMC8yMDE0CQAAAAEwEgcyRrcl3gjv5b9HtyXeCDJDSVEuRU9HLklRX1RPVEFMX1JFVkVOVUUuSVFfTFRNLjYvMzAvMjAxNS5MLi5VU0QuSAEAAABcHQQAAgAAAAkxMjgxNy4wNzkBCAAAAAUAAAABMQEAAAAKMTgwMTc4NTAzOQMAAAADMTYwAgAAAAIyOAQAAAABMAcAAAAJNi8zMC8yMDE1CAAAAAk2LzMwLzIwMTUJAAAAATD63zFGtyXeCD1ltEe3Jd4IMkNJUS5YT00uSVFfVE9UQUxfUkVWRU5VRS5JUV9MVE0uMy8zMS8yMDE2LkwuLlVTRC5IAQAAAEIzBgACAAAABjIxOTg3MgEIAAAABQAAAAExAQAAAAoxODg2NDc2</t>
  </si>
  <si>
    <t>ODAzAwAAAAMxNjACAAAAAjI4BAAAAAEwBwAAAAkzLzMxLzIwMTYIAAAACTMvMzEvMjAxNgkAAAABMA6iTEa3Jd4IYGvLR7cl3ggzQ0lRLkNPUC5JUV9UT1RBTF9SRVZFTlVFLklRX0xUTS4xMi8zMS8yMDE3LkwuLlVTRC5IAQAAAE+GBAACAAAABTI5ODc4AQgAAAAFAAAAATEBAAAACjIwMTU2MzU4NDcDAAAAAzE2MAIAAAACMjgEAAAAATAHAAAACjEyLzMxLzIwMTcIAAAACjEyLzMxLzIwMTcJAAAAATDwU0xGtyXeCM8mvUe3Jd4IMkNJUS5FT0cuSVFfVE9UQUxfUkVWRU5VRS5JUV9MVE0uNi8zMC8yMDIwLkwuLlVTRC5IAQAAAFwdBAACAAAACTEzMTkyLjcwNgEIAAAABQAAAAExAQAAAAstMjE0MDExNDE0NwMAAAADMTYwAgAAAAIyOAQAAAABMAcAAAAJNi8zMC8yMDIwCAAAAAk2LzMwLzIwMjAJAAAAATD/jy5HtyXeCK5mtke3Jd4IM0NJUS5FT0cuSVFfVE9UQUxfUkVWRU5VRS5JUV9MVE0uMTIvMzEvMjAyMi5MLi5VU0QuSAEAAABcHQQAAgAAAAUyOTYxMAEIAAAABQAAAAExAQAAAAstMTk1Nzk2Njg1NgMAAAADMTYwAgAAAAIyOAQAAAABMAcAAAAKMTIvMzEvMjAyMggAAAAKMTIvMzEvMjAyMgkAAAABMBYR/Ua3Jd4IaCu2R7cl3ggyQ0lRLkNWWC5JUV9UT1RBTF9SRVZFTlVFLklRX0xUTS45LzMwLzIwMjMuTC4uVVNELkgBAAAAyoABAAIAAAAGMjAzMDY1AQgAAAAFAAAAATEBAAAACy0xOTcwMTE2MjM2</t>
  </si>
  <si>
    <t>AwAAAAMxNjACAAAAAjI4BAAAAAEwBwAAAAk5LzMwLzIwMjMIAAAACTkvMzAvMjAyMwkAAAABMAfq/Ea3Jd4IblCtR7cl3ggyQ0lRLkNWWC5JUV9UT1RBTF9SRVZFTlVFLklRX0xUTS4zLzMxLzIwMTAuTC4uVVNELkgBAAAAyoABAAIAAAAGMTcwODg1AQgAAAAFAAAAATEBAAAACjE0NTEyNzY5NDMDAAAAAzE2MAIAAAACMjgEAAAAATAHAAAACTMvMzEvMjAxMAgAAAAJMy8zMS8yMDEwCQAAAAEwTKMyRrcl3giGKs5HtyXeCDNDSVEuQ09QLklRX1RPVEFMX1JFVkVOVUUuSVFfTFRNLjEyLzMxLzIwMTAuTC4uVVNELkgBAAAAT4YEAAIAAAAFNTc3NzIBCAAAAAUAAAABMQEAAAAKMTU4ODQ1MzI2OQMAAAADMTYwAgAAAAIyOAQAAAABMAcAAAAKMTIvMzEvMjAxMAgAAAAKMTIvMzEvMjAxMAkAAAABMDt8Mka3Jd4ICYHKR7cl3ggyQ0lRLkNWWC5JUV9UT1RBTF9SRVZFTlVFLklRX0xUTS45LzMwLzIwMTMuTC4uVVNELkgBAAAAyoABAAIAAAAGMjEzOTY0AQgAAAAFAAAAATEBAAAACjE3MDUyNjQwMDkDAAAAAzE2MAIAAAACMjgEAAAAATAHAAAACTkvMzAvMjAxMwgAAAAJOS8zMC8yMDEzCQAAAAEwEgcyRrcl3gjNhLBHtyXeCDJDSVEuQ09QLklRX1RPVEFMX1JFVkVOVUUuSVFfTFRNLjYvMzAvMjAxNS5MLi5VU0QuSAEAAABPhgQAAgAAAAU0MTA3NAEIAAAABQAAAAExAQAAAAoxODAxNDQ4MTE0AwAAAAMxNjACAAAA</t>
  </si>
  <si>
    <t>AjI4BAAAAAEwBwAAAAk2LzMwLzIwMTUIAAAACTYvMzAvMjAxNQkAAAABMPrfMUa3Jd4IPWW0R7cl3ggyQ0lRLkVPRy5JUV9UT1RBTF9SRVZFTlVFLklRX0xUTS4zLzMxLzIwMTguTC4uVVNELkgBAAAAXB0EAAIAAAAJMTI0NzguMTg3AQgAAAAFAAAAATEBAAAACjE5NTkxNTc2NzQDAAAAAzE2MAIAAAACMjgEAAAAATAHAAAACTMvMzEvMjAxOAgAAAAJMy8zMS8yMDE4CQAAAAEw8FNMRrcl3gjOC8pHtyXeCDNDSVEuQ1ZYLklRX1RPVEFMX1JFVkVOVUUuSVFfTFRNLjEyLzMxLzIwMTguTC4uVVNELkgBAAAAyoABAAIAAAAGMTUxMDQxAQgAAAAFAAAAATEBAAAACjIwODE5ODAyNDIDAAAAAzE2MAIAAAACMjgEAAAAATAHAAAACjEyLzMxLzIwMTgIAAAACjEyLzMxLzIwMTgJAAAAATDwU0xGtyXeCGjetke3Jd4IMkNJUS5YT00uSVFfVE9UQUxfUkVWRU5VRS5JUV9MVE0uOS8zMC8yMDE5LkwuLlVTRC5IAQAAAEIzBgACAAAABjI2MTc1NAEIAAAABQAAAAExAQAAAAoyMDY4MjczMTcwAwAAAAMxNjACAAAAAjI4BAAAAAEwBwAAAAk5LzMwLzIwMTkIAAAACTkvMzAvMjAxOQkAAAABMP+PLke3Jd4Ijoq8R7cl3ggyQ0lRLkVPRy5JUV9UT1RBTF9SRVZFTlVFLklRX0xUTS45LzMwLzIwMjAuTC4uVVNELkgBAAAAXB0EAAIAAAAIMTEyOTUuNjMBCAAAAAUAAAABMQEAAAALLTIxMjM4MzE3NjgDAAAAAzE2MAIAAAACMjgE</t>
  </si>
  <si>
    <t>AAAAATAHAAAACTkvMzAvMjAyMAgAAAAJOS8zMC8yMDIwCQAAAAEw/48uR7cl3giu7K1HtyXeCDJDSVEuQ1ZYLklRX1RPVEFMX1JFVkVOVUUuSVFfTFRNLjYvMzAvMjAyMS5MLi5VU0QuSAEAAADKgAEAAgAAAAYxMTU2NDEBCAAAAAUAAAABMQEAAAALLTIwODY0ODg5NTQDAAAAAzE2MAIAAAACMjgEAAAAATAHAAAACTYvMzAvMjAyMQgAAAAJNi8zMC8yMDIxCQAAAAEw6WguR7cl3gj+Oq5HtyXeCDJDSVEuWE9NLklRX1RPVEFMX1JFVkVOVUUuSVFfTFRNLjMvMzEvMjAyMi5MLi5VU0QuSAEAAABCMwYAAgAAAAYzMDkyNjkBCAAAAAUAAAABMQEAAAALLTIwNDc4OTA1NTcDAAAAAzE2MAIAAAACMjgEAAAAATAHAAAACTMvMzEvMjAyMggAAAAJMy8zMS8yMDIyCQAAAAEw6WguR7cl3giTRcFHtyXeCDNDSVEuQ09QLklRX1RPVEFMX1JFVkVOVUUuSVFfTFRNLjEyLzMxLzIwMjIuTC4uVVNELkgBAAAAT4YEAAIAAAAFODA1NzUBCAAAAAUAAAABMQEAAAALLTE5NTkyMDIxNzgDAAAAAzE2MAIAAAACMjgEAAAAATAHAAAACjEyLzMxLzIwMjIIAAAACjEyLzMxLzIwMjIJAAAAATAWEf1GtyXeCLy0tUe3Jd4IM0NJUS5DVlguSVFfVE9UQUxfUkVWRU5VRS5JUV9MVE0uMTIvMzEvMjAyMy5MLi5VU0QuSAEAAADKgAEAAgAAAAYxOTQ3OTkBCAAAAAUAAAABMQEAAAALLTE5NTg3NTc3OTUDAAAAAzE2MAIAAAACMjgEAAAAATAH</t>
  </si>
  <si>
    <t>AAAACjEyLzMxLzIwMjMIAAAACjEyLzMxLzIwMjMJAAAAATAH6vxGtyXeCNbHtEe3Jd4IMkNJUS5YT00uSVFfVE9UQUxfUkVWRU5VRS5JUV9MVE0uOS8zMC8yMDI0LkwuLlVTRC5IAQAAAEIzBgACAAAABjM0MTg0NQEIAAAABQAAAAExAQAAAAstMTkxODY1NTAwOQMAAAADMTYwAgAAAAIyOAQAAAABMAcAAAAJOS8zMC8yMDI0CAAAAAk5LzMwLzIwMjQJAAAAATAH6vxGtyXeCN7zuEe3Jd4IMkNJUS5DT1AuSVFfVE9UQUxfUkVWRU5VRS5JUV9MVE0uNi8zMC8yMDI1LkwuLlVTRC5IAQAAAE+GBAACAAAABTU5Mzg2AQgAAAAFAAAAATEBAAAACy0xOTMyODU4MzQwAwAAAAMxNjACAAAAAjI4BAAAAAEwBwAAAAk2LzMwLzIwMjUIAAAACTYvMzAvMjAyNQkAAAABMAbD/Ea3Jd4IHlK7R7cl3ggyQ0lRLlhPTS5JUV9UT1RBTF9SRVZFTlVFLklRX0xUTS4zLzMxLzIwMTAuTC4uVVNELkgBAAAAQjMGAAIAAAAGMjk5NTY0AQgAAAAFAAAAATEBAAAACjE0NTEyMDc3OTYDAAAAAzE2MAIAAAACMjgEAAAAATAHAAAACTMvMzEvMjAxMAgAAAAJMy8zMS8yMDEwCQAAAAEwTKMyRrcl3gh6A85HtyXeCDNDSVEuRU9HLklRX1RPVEFMX1JFVkVOVUUuSVFfTFRNLjEyLzMxLzIwMTIuTC4uVVNELkgBAAAAXB0EAAIAAAAJMTEwOTYuMjMyAQgAAAAFAAAAATEBAAAACjE3MjAzNDU4ODUDAAAAAzE2MAIAAAACMjgEAAAAATAHAAAACjEy</t>
  </si>
  <si>
    <t>LzMxLzIwMTIIAAAACjEyLzMxLzIwMTIJAAAAATAWLjJGtyXeCATvxEe3Jd4IMkNJUS5YT00uSVFfVE9UQUxfUkVWRU5VRS5JUV9MVE0uOS8zMC8yMDEzLkwuLlVTRC5IAQAAAEIzBgACAAAABjM5MzMwMQEIAAAABQAAAAExAQAAAAoxNzA0OTI3ODk2AwAAAAMxNjACAAAAAjI4BAAAAAEwBwAAAAk5LzMwLzIwMTMIAAAACTkvMzAvMjAxMwkAAAABMBIHMka3Jd4IzYSwR7cl3ggyQ0lRLlhPTS5JUV9UT1RBTF9SRVZFTlVFLklRX0xUTS45LzMwLzIwMTQuTC4uVVNELkgBAAAAQjMGAAIAAAAGMzg1Nzg2AQgAAAAFAAAAATEBAAAACjE3NjI4MzkxMjEDAAAAAzE2MAIAAAACMjgEAAAAATAHAAAACTkvMzAvMjAxNAgAAAAJOS8zMC8yMDE0CQAAAAEw+t8xRrcl3giC6K9HtyXeCDJDSVEuRU9HLklRX1RPVEFMX1JFVkVOVUUuSVFfTFRNLjYvMzAvMjAxNi5MLi5VU0QuSAEAAABcHQQAAgAAAAg3MTE1LjI1MQEIAAAABQAAAAExAQAAAAoxODUxMzA0NTgyAwAAAAMxNjACAAAAAjI4BAAAAAEwBwAAAAk2LzMwLzIwMTYIAAAACTYvMzAvMjAxNgkAAAABMAB7TEa3Jd4I2cq3R7cl3ggyQ0lRLkNWWC5JUV9UT1RBTF9SRVZFTlVFLklRX0xUTS4zLzMxLzIwMTguTC4uVVNELkgBAAAAyoABAAIAAAAGMTMzNjA2AQgAAAAFAAAAATEBAAAACjE5NTk0OTA4MTgDAAAAAzE2MAIAAAACMjgEAAAAATAHAAAACTMvMzEvMjAxOAgA</t>
  </si>
  <si>
    <t>AAAJMy8zMS8yMDE4CQAAAAEw8FNMRrcl3ggI0clHtyXeCDNDSVEuWE9NLklRX1RPVEFMX1JFVkVOVUUuSVFfTFRNLjEyLzMxLzIwMTguTC4uVVNELkgBAAAAQjMGAAIAAAAGMjgxMDYwAQgAAAAFAAAAATEBAAAACjIwODE3NDY1NTYDAAAAAzE2MAIAAAACMjgEAAAAATAHAAAACjEyLzMxLzIwMTgIAAAACjEyLzMxLzIwMTgJAAAAATDwU0xGtyXeCGjetke3Jd4IMkNJUS5DT1AuSVFfVE9UQUxfUkVWRU5VRS5JUV9MVE0uOS8zMC8yMDE5LkwuLlVTRC5IAQAAAE+GBAACAAAABTM1NDgzAQgAAAAFAAAAATEBAAAACjIwNjgxNDU5MzEDAAAAAzE2MAIAAAACMjgEAAAAATAHAAAACTkvMzAvMjAxOQgAAAAJOS8zMC8yMDE5CQAAAAEw/48uR7cl3giOirxHtyXeCDJDSVEuQ1ZYLklRX1RPVEFMX1JFVkVOVUUuSVFfTFRNLjkvMzAvMjAyMC5MLi5VU0QuSAEAAADKgAEAAgAAAAU5NjQxMQEIAAAABQAAAAExAQAAAAstMjEyMzYwNDI2OQMAAAADMTYwAgAAAAIyOAQAAAABMAcAAAAJOS8zMC8yMDIwCAAAAAk5LzMwLzIwMjAJAAAAATD/jy5HtyXeCK7srUe3Jd4IMkNJUS5YT00uSVFfVE9UQUxfUkVWRU5VRS5JUV9MVE0uNi8zMC8yMDIxLkwuLlVTRC5IAQAAAEIzBgACAAAABjIxNTg3OQEIAAAABQAAAAExAQAAAAstMjA4NjYwOTY1OAMAAAADMTYwAgAAAAIyOAQAAAABMAcAAAAJNi8zMC8yMDIxCAAAAAk2LzMwLzIw</t>
  </si>
  <si>
    <t>MjEJAAAAATDpaC5HtyXeCOhhrke3Jd4IMkNJUS5DT1AuSVFfVE9UQUxfUkVWRU5VRS5JUV9MVE0uMy8zMS8yMDIyLkwuLlVTRC5IAQAAAE+GBAACAAAABTU0OTAwAQgAAAAFAAAAATEBAAAACy0yMDQ3MjUwNjYzAwAAAAMxNjACAAAAAjI4BAAAAAEwBwAAAAkzLzMxLzIwMjIIAAAACTMvMzEvMjAyMgkAAAABMOloLke3Jd4Iq5PBR7cl3ggzQ0lRLlhPTS5JUV9UT1RBTF9SRVZFTlVFLklRX0xUTS4xMi8zMS8yMDIzLkwuLlVTRC5IAQAAAEIzBgACAAAABjMzNjY2NQEIAAAABQAAAAExAQAAAAstMTk1ODk1MzYxMAMAAAADMTYwAgAAAAIyOAQAAAABMAcAAAAKMTIvMzEvMjAyMwgAAAAKMTIvMzEvMjAyMwkAAAABMAfq/Ea3Jd4IAwO1R7cl3ggyQ0lRLkNPUC5JUV9UT1RBTF9SRVZFTlVFLklRX0xUTS45LzMwLzIwMjQuTC4uVVNELkgBAAAAT4YEAAIAAAAFNTY5MjQBCAAAAAUAAAABMQEAAAALLTE5MTgwNDU0NDEDAAAAAzE2MAIAAAACMjgEAAAAATAHAAAACTkvMzAvMjAyNAgAAAAJOS8zMC8yMDI0CQAAAAEwB+r8Rrcl3gje87hHtyXeCDJDSVEuQ09QLklRX1RPVEFMX1JFVkVOVUUuSVFfTFRNLjMvMzEvMjAxMC5MLi5VU0QuSAEAAABPhgQAAgAAAAYxNTMyNDUBCAAAAAUAAAABMQEAAAAKMTQ1MTA4Mjk5OAMAAAADMTYwAgAAAAIyOAQAAAABMAcAAAAJMy8zMS8yMDEwCAAAAAkzLzMxLzIwMTAJAAAAATBM</t>
  </si>
  <si>
    <t>ozJGtyXeCHoDzke3Jd4IM0NJUS5DVlguSVFfVE9UQUxfUkVWRU5VRS5JUV9MVE0uMTIvMzEvMjAxMi5MLi5VU0QuSAEAAADKgAEAAgAAAAYyMjI1NzkBCAAAAAUAAAABMQEAAAAKMTcyMDAzOTUyMgMAAAADMTYwAgAAAAIyOAQAAAABMAcAAAAKMTIvMzEvMjAxMggAAAAKMTIvMzEvMjAxMgkAAAABMBYuMka3Jd4I68fER7cl3ggyQ0lRLkNPUC5JUV9UT1RBTF9SRVZFTlVFLklRX0xUTS45LzMwLzIwMTMuTC4uVVNELkgBAAAAT4YEAAIAAAAFNTg5MjIBCAAAAAUAAAABMQEAAAAKMTcwNDc5MzIzNgMAAAADMTYwAgAAAAIyOAQAAAABMAcAAAAJOS8zMC8yMDEzCAAAAAk5LzMwLzIwMTMJAAAAATASBzJGtyXeCM2EsEe3Jd4IMkNJUS5DT1AuSVFfVE9UQUxfUkVWRU5VRS5JUV9MVE0uOS8zMC8yMDE0LkwuLlVTRC5IAQAAAE+GBAACAAAABTU3MzQ4AQgAAAAFAAAAATEBAAAACjE3NjI2MDg3NTgDAAAAAzE2MAIAAAACMjgEAAAAATAHAAAACTkvMzAvMjAxNAgAAAAJOS8zMC8yMDE0CQAAAAEw+t8xRrcl3giC6K9HtyXeCDJDSVEuRU9HLklRX1RPVEFMX1JFVkVOVUUuSVFfTFRNLjYvMzAvMjAxNy5MLi5VU0QuSAEAAABcHQQAAgAAAAc5NTQ2LjIyAQgAAAAFAAAAATEBAAAACjE4OTg0MTQ4NzYDAAAAAzE2MAIAAAACMjgEAAAAATAHAAAACTYvMzAvMjAxNwgAAAAJNi8zMC8yMDE3CQAAAAEwAHtMRrcl3ghSvbFH</t>
  </si>
  <si>
    <t>tyXeCDJDSVEuQ09QLklRX1RPVEFMX1JFVkVOVUUuSVFfTFRNLjMvMzEvMjAxMS5MLi5VU0QuSAEAAABPhgQAAgAAAAYxNTI4MzUBCAAAAAUAAAABMQEAAAAKMTU1NzA1MDcwMwMAAAADMTYwAgAAAAIyOAQAAAABMAcAAAAJMy8zMS8yMDExCAAAAAkzLzMxLzIwMTEJAAAAATA7fDJGtyXeCGm1zUe3Jd4IM0NJUS5DVlguSVFfVE9UQUxfUkVWRU5VRS5JUV9MVE0uMTIvMzEvMjAxMy5MLi5VU0QuSAEAAADKgAEAAgAAAAYyMTE2NjQBCAAAAAUAAAABMQEAAAAKMTc3Nzk3MzQ5NAMAAAADMTYwAgAAAAIyOAQAAAABMAcAAAAKMTIvMzEvMjAxMwgAAAAKMTIvMzEvMjAxMwkAAAABMBIHMka3Jd4IKMzCR7cl3ggzQ0lRLkNWWC5JUV9UT1RBTF9SRVZFTlVFLklRX0xUTS4xMi8zMS8yMDE1LkwuLlVTRC5IAQAAAMqAAQACAAAABjEyMjU2NgEIAAAABQAAAAExAQAAAAoxODc1Njc2MjM0AwAAAAMxNjACAAAAAjI4BAAAAAEwBwAAAAoxMi8zMS8yMDE1CAAAAAoxMi8zMS8yMDE1CQAAAAEwDqJMRrcl3ggAdb1HtyXeCDJDSVEuQ1ZYLklRX1RPVEFMX1JFVkVOVUUuSVFfTFRNLjYvMzAvMjAxNy5MLi5VU0QuSAEAAADKgAEAAgAAAAYxMTY3ODUBCAAAAAUAAAABMQEAAAAKMTg5ODM1NDU0MwMAAAADMTYwAgAAAAIyOAQAAAABMAcAAAAJNi8zMC8yMDE3CAAAAAk2LzMwLzIwMTcJAAAAATAAe0xGtyXeCDqWsUe3Jd4IMkNJ</t>
  </si>
  <si>
    <t>US5DT1AuSVFfVE9UQUxfUkVWRU5VRS5JUV9MVE0uNi8zMC8yMDExLkwuLlVTRC5IAQAAAE+GBAACAAAABjEyNzAwNwEIAAAABQAAAAExAQAAAAoxNTU3MDM3NDc0AwAAAAMxNjACAAAAAjI4BAAAAAEwBwAAAAk2LzMwLzIwMTEIAAAACTYvMzAvMjAxMQkAAAABMPrfMUa3Jd4IY0rIR7cl3ggyQ0lRLkVPRy5JUV9UT1RBTF9SRVZFTlVFLklRX0xUTS45LzMwLzIwMTguTC4uVVNELkgBAAAAXB0EAAIAAAAJMTYzNTQuNjMxAQgAAAAFAAAAATEBAAAACjE5OTA3MzQ4MDkDAAAAAzE2MAIAAAACMjgEAAAAATAHAAAACTkvMzAvMjAxOAgAAAAJOS8zMC8yMDE4CQAAAAEw8FNMRrcl3gj8iK5HtyXeCDJDSVEuRU9HLklRX1RPVEFMX1JFVkVOVUUuSVFfTFRNLjkvMzAvMjAyMi5MLi5VU0QuSAEAAABcHQQAAgAAAAUyOTAzNAEIAAAABQAAAAExAQAAAAstMjAyMTM3NTAzMQMAAAADMTYwAgAAAAIyOAQAAAABMAcAAAAJOS8zMC8yMDIyCAAAAAk5LzMwLzIwMjIJAAAAATDXQS5HtyXeCAM/rEe3Jd4IMkNJUS5FT0cuSVFfVE9UQUxfUkVWRU5VRS5JUV9MVE0uMy8zMS8yMDEwLkwuLlVTRC5IAQAAAFwdBAACAAAACDQzNzYuNTA2AQgAAAAFAAAAATEBAAAACjE0NTIxMDg2ODIDAAAAAzE2MAIAAAACMjgEAAAAATAHAAAACTMvMzEvMjAxMAgAAAAJMy8zMS8yMDEwCQAAAAEwTKMyRrcl3ghp3M1HtyXeCDJDSVEuRU9HLklR</t>
  </si>
  <si>
    <t>X1RPVEFMX1JFVkVOVUUuSVFfTFRNLjkvMzAvMjAxNC5MLi5VU0QuSAEAAABcHQQAAgAAAAkxNjkyNi41NDcBCAAAAAUAAAABMQEAAAAKMTc2MzI2NDcwNQMAAAADMTYwAgAAAAIyOAQAAAABMAcAAAAJOS8zMC8yMDE0CAAAAAk5LzMwLzIwMTQJAAAAATD63zFGtyXeCILor0e3Jd4IM0NJUS5YT00uSVFfVE9UQUxfUkVWRU5VRS5JUV9MVE0uMTIvMzEvMjAxNS5MLi5VU0QuSAEAAABCMwYAAgAAAAYyNDE0MDYBCAAAAAUAAAABMQEAAAAKMTg3NzIzMzYwMAMAAAADMTYwAgAAAAIyOAQAAAABMAcAAAAKMTIvMzEvMjAxNQgAAAAKMTIvMzEvMjAxNQkAAAABMA6iTEa3Jd4Izya9R7cl3ggyQ0lRLlhPTS5JUV9UT1RBTF9SRVZFTlVFLklRX0xUTS42LzMwLzIwMTcuTC4uVVNELkgBAAAAQjMGAAIAAAAGMjIwMzUwAQgAAAAFAAAAATEBAAAACjE4OTgyNTcyMTIDAAAAAzE2MAIAAAACMjgEAAAAATAHAAAACTYvMzAvMjAxNwgAAAAJNi8zMC8yMDE3CQAAAAEwAHtMRrcl3gg6lrFHtyXeCDJDSVEuRU9HLklRX1RPVEFMX1JFVkVOVUUuSVFfTFRNLjYvMzAvMjAyMS5MLi5VU0QuSAEAAABcHQQAAgAAAAUxMzgwNAEIAAAABQAAAAExAQAAAAstMjA4NjU4NDc3MgMAAAADMTYwAgAAAAIyOAQAAAABMAcAAAAJNi8zMC8yMDIxCAAAAAk2LzMwLzIwMjEJAAAAATDpaC5HtyXeCPyIrke3Jd4IMkNJUS5DT1AuSVFfVE9UQUxf</t>
  </si>
  <si>
    <t>UkVWRU5VRS5JUV9MVE0uNi8zMC8yMDIxLkwuLlVTRC5IAQAAAE+GBAACAAAABTI5NjQxAQgAAAAFAAAAATEBAAAACy0yMDg2NDIwNTgyAwAAAAMxNjACAAAAAjI4BAAAAAEwBwAAAAk2LzMwLzIwMjEIAAAACTYvMzAvMjAyMQkAAAABMOloLke3Jd4I6GGuR7cl3ggyQ0lRLkNWWC5JUV9UT1RBTF9SRVZFTlVFLklRX0xUTS45LzMwLzIwMjIuTC4uVVNELkgBAAAAyoABAAIAAAAGMjI3NjkyAQgAAAAFAAAAATEBAAAACy0yMDIxNDA5MDA4AwAAAAMxNjACAAAAAjI4BAAAAAEwBwAAAAk5LzMwLzIwMjIIAAAACTkvMzAvMjAyMgkAAAABMBYR/Ua3Jd4IAhisR7cl3ggyQ0lRLkNPUC5JUV9UT1RBTF9SRVZFTlVFLklRX0xUTS4zLzMxLzIwMTMuTC4uVVNELkgBAAAAT4YEAAIAAAAFNTkzMjgBCAAAAAUAAAABMQEAAAAKMTY3NTc0OTg2MwMAAAADMTYwAgAAAAIyOAQAAAABMAcAAAAJMy8zMS8yMDEzCAAAAAkzLzMxLzIwMTMJAAAAATAWLjJGtyXeCM98zEe3Jd4IMkNJUS5DT1AuSVFfVE9UQUxfUkVWRU5VRS5JUV9MVE0uNi8zMC8yMDE3LkwuLlVTRC5IAQAAAE+GBAACAAAABTI4MDIyAQgAAAAFAAAAATEBAAAACjE4OTgwMjMxNTQDAAAAAzE2MAIAAAACMjgEAAAAATAHAAAACTYvMzAvMjAxNwgAAAAJNi8zMC8yMDE3CQAAAAEwAHtMRrcl3ghSvbFHtyXeCDJDSVEuRU9HLklRX1RPVEFMX1JFVkVOVUUuSVFfTFRN</t>
  </si>
  <si>
    <t>LjYvMzAvMjAyNS5MLi5VU0QuSAEAAABcHQQAAgAAAAUyMjc5OAEIAAAABQAAAAExAQAAAAstMTkzMjcxMTYxOAMAAAADMTYwAgAAAAIyOAQAAAABMAcAAAAJNi8zMC8yMDI1CAAAAAk2LzMwLzIwMjUJAAAAATAGw/xGtyXeCA0ru0e3Jd4IMkNJUS5FT0cuSVFfVE9UQUxfUkVWRU5VRS5JUV9MVE0uMy8zMS8yMDIwLkwuLlVTRC5IAQAAAFwdBAACAAAACTE2NDg5LjAyNwEIAAAABQAAAAExAQAAAAoyMDk2MDUwNTkwAwAAAAMxNjACAAAAAjI4BAAAAAEwBwAAAAkzLzMxLzIwMjAIAAAACTMvMzEvMjAyMAkAAAABMP+PLke3Jd4IwCvER7cl3ggyQ0lRLlhPTS5JUV9UT1RBTF9SRVZFTlVFLklRX0xUTS45LzMwLzIwMjIuTC4uVVNELkgBAAAAQjMGAAIAAAAGMzkwMjc4AQgAAAAFAAAAATEBAAAACy0yMDIxODY3OTA4AwAAAAMxNjACAAAAAjI4BAAAAAEwBwAAAAk5LzMwLzIwMjIIAAAACTkvMzAvMjAyMgkAAAABMBYR/Ua3Jd4IJWasR7cl3ggyQ0lRLkVPRy5JUV9UT1RBTF9SRVZFTlVFLklRX0xUTS4zLzMxLzIwMjQuTC4uVVNELkgBAAAAXB0EAAIAAAAFMjM1MzQBCAAAAAUAAAABMQEAAAALLTE5NDY5ODY0NjADAAAAAzE2MAIAAAACMjgEAAAAATAHAAAACTMvMzEvMjAyNAgAAAAJMy8zMS8yMDI0CQAAAAEwB+r8Rrcl3giRWbJHtyXeCDJDSVEuQ09QLklRX1RPVEFMX1JFVkVOVUUuSVFfTFRNLjkvMzAvMjAx</t>
  </si>
  <si>
    <t>MS5MLi5VU0QuSAEAAABPhgQAAgAAAAU5OTM1NQEIAAAABQAAAAExAQAAAAoxNTczNzU5NDE5AwAAAAMxNjACAAAAAjI4BAAAAAEwBwAAAAk5LzMwLzIwMTEIAAAACTkvMzAvMjAxMQkAAAABMPS4MUa3Jd4Io1S3R7cl3ggzQ0lRLkVPRy5JUV9UT1RBTF9SRVZFTlVFLklRX0xUTS4xMi8zMS8yMDE4LkwuLlVTRC5IAQAAAFwdBAACAAAACTE3MjY2LjQ3NwEIAAAABQAAAAExAQAAAAoyMDgxNzg1NDE3AwAAAAMxNjACAAAAAjI4BAAAAAEwBwAAAAoxMi8zMS8yMDE4CAAAAAoxMi8zMS8yMDE4CQAAAAEw8FNMRrcl3gho3rZHtyXeCDJDSVEuQ1ZYLklRX1RPVEFMX1JFVkVOVUUuSVFfTFRNLjYvMzAvMjAyNS5MLi5VU0QuSAEAAADKgAEAAgAAAAYxODkzNTYBCAAAAAUAAAABMQEAAAALLTE5MTgwOTQ2MjIDAAAAAzE2MAIAAAACMjgEAAAAATAHAAAACTYvMzAvMjAyNQgAAAAJNi8zMC8yMDI1CQAAAAEwBsP8Rrcl3ggNK7tHtyXeCDNDSVEuQ1ZYLklRX1RPVEFMX1JFVkVOVUUuSVFfTFRNLjEyLzMxLzIwMTEuTC4uVVNELkgBAAAAyoABAAIAAAAGMjM2Mjg2AQgAAAAFAAAAATEBAAAACjE2NTk0MjUwNTADAAAAAzE2MAIAAAACMjgEAAAAATAHAAAACjEyLzMxLzIwMTEIAAAACjEyLzMxLzIwMTEJAAAAATD0uDFGtyXeCHyYyEe3Jd4IM0NJUS5DT1AuSVFfVE9UQUxfUkVWRU5VRS5JUV9MVE0uMTIvMzEvMjAxOC5M</t>
  </si>
  <si>
    <t>Li5VU0QuSAEAAABPhgQAAgAAAAUzNzQ5MQEIAAAABQAAAAExAQAAAAoyMDgwNTc0NDY4AwAAAAMxNjACAAAAAjI4BAAAAAEwBwAAAAoxMi8zMS8yMDE4CAAAAAoxMi8zMS8yMDE4CQAAAAEw8FNMRrcl3gho3rZHtyXeCDJDSVEuQ1ZYLklRX1RPVEFMX1JFVkVOVUUuSVFfTFRNLjMvMzEvMjAyMC5MLi5VU0QuSAEAAADKgAEAAgAAAAYxMjc1OTABCAAAAAUAAAABMQEAAAAKMjA5NjA4NjE3NAMAAAADMTYwAgAAAAIyOAQAAAABMAcAAAAJMy8zMS8yMDIwCAAAAAkzLzMxLzIwMjAJAAAAATD/jy5HtyXeCMArxEe3Jd4IMkNJUS5DVlguSVFfVE9UQUxfUkVWRU5VRS5JUV9MVE0uMy8zMS8yMDI0LkwuLlVTRC5IAQAAAMqAAQACAAAABjE5MjgwMwEIAAAABQAAAAExAQAAAAstMTkzMjU5MDQ1NwMAAAADMTYwAgAAAAIyOAQAAAABMAcAAAAJMy8zMS8yMDI0CAAAAAkzLzMxLzIwMjQJAAAAATAH6vxGtyXeCJFZske3Jd4IMkNJUS5FT0cuSVFfVE9UQUxfUkVWRU5VRS5JUV9MVE0uNi8zMC8yMDEwLkwuLlVTRC5IAQAAAFwdBAACAAAACDQ4NjEuNjgyAQgAAAAFAAAAATEBAAAACjE0NjUwMTQwNzEDAAAAAzE2MAIAAAACMjgEAAAAATAHAAAACTYvMzAvMjAxMAgAAAAJNi8zMC8yMDEwCQAAAAEwTKMyRrcl3gjvqclHtyXeCDNDSVEuRU9HLklRX1RPVEFMX1JFVkVOVUUuSVFfTFRNLjEyLzMxLzIwMTQuTC4uVVNELkgB</t>
  </si>
  <si>
    <t>AAAAXB0EAAIAAAAJMTY2OTMuNDc3AQgAAAAFAAAAATEBAAAACjE4Mjk0NTA3MjQDAAAAAzE2MAIAAAACMjgEAAAAATAHAAAACjEyLzMxLzIwMTQIAAAACjEyLzMxLzIwMTQJAAAAATD63zFGtyXeCFBfvke3Jd4IMkNJUS5DT1AuSVFfVE9UQUxfUkVWRU5VRS5JUV9MVE0uMy8zMS8yMDE2LkwuLlVTRC5IAQAAAE+GBAACAAAABTI3MjcwAQgAAAAFAAAAATEBAAAACjE4NDA0Mjc5NjkDAAAAAzE2MAIAAAACMjgEAAAAATAHAAAACTMvMzEvMjAxNggAAAAJMy8zMS8yMDE2CQAAAAEwDqJMRrcl3ghga8tHtyXeCDNDSVEuQ1ZYLklRX1RPVEFMX1JFVkVOVUUuSVFfTFRNLjEyLzMxLzIwMjIuTC4uVVNELkgBAAAAyoABAAIAAAAGMjM1OTE2AQgAAAAFAAAAATEBAAAACy0xOTU4NzU4MDMxAwAAAAMxNjACAAAAAjI4BAAAAAEwBwAAAAoxMi8zMS8yMDIyCAAAAAoxMi8zMS8yMDIyCQAAAAEwFhH9Rrcl3ghoK7ZHtyXeCDJDSVEuWE9NLklRX1RPVEFMX1JFVkVOVUUuSVFfTFRNLjYvMzAvMjAyNS5MLi5VU0QuSAEAAABCMwYAAgAAAAYzMzA3MDYBCAAAAAUAAAABMQEAAAALLTE5MzM0NDMzNjMDAAAAAzE2MAIAAAACMjgEAAAAATAHAAAACTYvMzAvMjAyNQgAAAAJNi8zMC8yMDI1CQAAAAEwBsP8Rrcl3ggNK7tHtyXeCDNDSVEuWE9NLklRX1RPVEFMX1JFVkVOVUUuSVFfTFRNLjEyLzMxLzIwMTEuTC4uVVNELkgBAAAA</t>
  </si>
  <si>
    <t>QjMGAAIAAAAGNDMzNTI2AQgAAAAFAAAAATEBAAAACjE2NjA0NzI4NTEDAAAAAzE2MAIAAAACMjgEAAAAATAHAAAACjEyLzMxLzIwMTEIAAAACjEyLzMxLzIwMTEJAAAAATD0uDFGtyXeCIu/yEe3Jd4IMkNJUS5FT0cuSVFfVE9UQUxfUkVWRU5VRS5JUV9MVE0uNi8zMC8yMDEzLkwuLlVTRC5IAQAAAFwdBAACAAAACTEyODE2LjQ1NgEIAAAABQAAAAExAQAAAAoxNjg5NjY0MzMxAwAAAAMxNjACAAAAAjI4BAAAAAEwBwAAAAk2LzMwLzIwMTMIAAAACTYvMzAvMjAxMwkAAAABMBYuMka3Jd4IzgjCR7cl3ggyQ0lRLlhPTS5JUV9UT1RBTF9SRVZFTlVFLklRX0xUTS4zLzMxLzIwMjAuTC4uVVNELkgBAAAAQjMGAAIAAAAGMjQ5MjY0AQgAAAAFAAAAATEBAAAACjIwOTU2OTg1NjIDAAAAAzE2MAIAAAACMjgEAAAAATAHAAAACTMvMzEvMjAyMAgAAAAJMy8zMS8yMDIwCQAAAAEw/48uR7cl3ginBMRHtyXeCDJDSVEuRU9HLklRX1RPVEFMX1JFVkVOVUUuSVFfTFRNLjkvMzAvMjAyMS5MLi5VU0QuSAEAAABcHQQAAgAAAAUxNjc0MQEIAAAABQAAAAExAQAAAAstMjA3MjE3MTczNgMAAAADMTYwAgAAAAIyOAQAAAABMAcAAAAJOS8zMC8yMDIxCAAAAAk5LzMwLzIwMjEJAAAAATDpaC5HtyXeCB+NrEe3Jd4IMkNJUS5YT00uSVFfVE9UQUxfUkVWRU5VRS5JUV9MVE0uMy8zMS8yMDI0LkwuLlVTRC5IAQAAAEIzBgACAAAA</t>
  </si>
  <si>
    <t>BjMzMjg5MwEIAAAABQAAAAExAQAAAAstMTk0NjE1NzkyMgMAAAADMTYwAgAAAAIyOAQAAAABMAcAAAAJMy8zMS8yMDI0CAAAAAkzLzMxLzIwMjQJAAAAATAH6vxGtyXeCKGAske3Jd4IMkNJUS5FT0cuSVFfVE9UQUxfUkVWRU5VRS5JUV9MVE0uMy8zMS8yMDEyLkwuLlVTRC5IAQAAAFwdBAACAAAACDk3MjAuMDE4AQgAAAAFAAAAATEBAAAACjE2MTYxOTk1NzEDAAAAAzE2MAIAAAACMjgEAAAAATAHAAAACTMvMzEvMjAxMggAAAAJMy8zMS8yMDEyCQAAAAEwKVUyRrcl3gglGc1HtyXeCDNDSVEuQ1ZYLklRX1RPVEFMX1JFVkVOVUUuSVFfTFRNLjEyLzMxLzIwMTQuTC4uVVNELkgBAAAAyoABAAIAAAAGMTkyMzA4AQgAAAAFAAAAATEBAAAACjE4MjkwODg5NDIDAAAAAzE2MAIAAAACMjgEAAAAATAHAAAACjEyLzMxLzIwMTQIAAAACjEyLzMxLzIwMTQJAAAAATD63zFGtyXeCC8Rvke3Jd4IMkNJUS5FT0cuSVFfVE9UQUxfUkVWRU5VRS5JUV9MVE0uOS8zMC8yMDE3LkwuLlVTRC5IAQAAAFwdBAACAAAACTEwMjAwLjY4OQEIAAAABQAAAAExAQAAAAoxOTE3NzI0ODY0AwAAAAMxNjACAAAAAjI4BAAAAAEwBwAAAAk5LzMwLzIwMTcIAAAACTkvMzAvMjAxNwkAAAABMAB7TEa3Jd4INSWvR7cl3ggzQ0lRLlhPTS5JUV9UT1RBTF9SRVZFTlVFLklRX0xUTS4xMi8zMS8yMDIyLkwuLlVTRC5IAQAAAEIzBgACAAAABjQw</t>
  </si>
  <si>
    <t>MDczNwEIAAAABQAAAAExAQAAAAstMTk1ODk1MzU5OAMAAAADMTYwAgAAAAIyOAQAAAABMAcAAAAKMTIvMzEvMjAyMggAAAAKMTIvMzEvMjAyMgkAAAABMBYR/Ua3Jd4IvLS1R7cl3ggyQ0lRLkVPRy5JUV9UT1RBTF9SRVZFTlVFLklRX0xUTS4zLzMxLzIwMjIuTC4uVVNELkgBAAAAXB0EAAIAAAAFMjI0ODgBCAAAAAUAAAABMQEAAAALLTIwNDc0NzM2MDADAAAAAzE2MAIAAAACMjgEAAAAATAHAAAACTMvMzEvMjAyMggAAAAJMy8zMS8yMDIyCQAAAAEw6WguR7cl3girk8FHtyXeCDJDSVEuWE9NLklRX1RPVEFMX1JFVkVOVUUuSVFfTFRNLjYvMzAvMjAxNS5MLi5VU0QuSAEAAABCMwYAAgAAAAYyOTc2NDIBCAAAAAUAAAABMQEAAAAKMTgwMTYxNzQ3OQMAAAADMTYwAgAAAAIyOAQAAAABMAcAAAAJNi8zMC8yMDE1CAAAAAk2LzMwLzIwMTUJAAAAATD63zFGtyXeCG2MtEe3Jd4IMkNJUS5DVlguSVFfVE9UQUxfUkVWRU5VRS5JUV9MVE0uNi8zMC8yMDE5LkwuLlVTRC5IAQAAAMqAAQACAAAABjE0NTA5NAEIAAAABQAAAAExAQAAAAoyMDQ4MzAzNTk1AwAAAAMxNjACAAAAAjI4BAAAAAEwBwAAAAk2LzMwLzIwMTkIAAAACTYvMzAvMjAxOQkAAAABMAm3Lke3Jd4Ikhm6R7cl3ggyQ0lRLkNWWC5JUV9UT1RBTF9SRVZFTlVFLklRX0xUTS42LzMwLzIwMjMuTC4uVVNELkgBAAAAyoABAAIAAAAGMjE0NTM0AQgAAAAF</t>
  </si>
  <si>
    <t>AAAAATEBAAAACy0xOTcwMTE0MjU3AwAAAAMxNjACAAAAAjI4BAAAAAEwBwAAAAk2LzMwLzIwMjMIAAAACTYvMzAvMjAyMwkAAAABMAfq/Ea3Jd4ITz61R7cl3ggyQ0lRLkVPRy5JUV9UT1RBTF9SRVZFTlVFLklRX0xUTS42LzMwLzIwMTIuTC4uVVNELkgBAAAAXB0EAAIAAAAIMTAxMTAuNzQBCAAAAAUAAAABMQEAAAAKMTYyOTUyMTM3MQMAAAADMTYwAgAAAAIyOAQAAAABMAcAAAAJNi8zMC8yMDEyCAAAAAk2LzMwLzIwMTIJAAAAATApVTJGtyXeCN2gxEe3Jd4IMkNJUS5FT0cuSVFfVE9UQUxfUkVWRU5VRS5JUV9MVE0uOS8zMC8yMDE5LkwuLlVTRC5IAQAAAFwdBAACAAAACTE3MTc1Ljk5MgEIAAAABQAAAAExAQAAAAoyMDY4NDMxMDU2AwAAAAMxNjACAAAAAjI4BAAAAAEwBwAAAAk5LzMwLzIwMTkIAAAACTkvMzAvMjAxOQkAAAABMP+PLke3Jd4InrG8R7cl3ggyQ0lRLkNPUC5JUV9UT1RBTF9SRVZFTlVFLklRX0xUTS45LzMwLzIwMTIuTC4uVVNELkgBAAAAT4YEAAIAAAAFNTg5MTgBCAAAAAUAAAABMQEAAAAKMTY0MzQ4MDkxNgMAAAADMTYwAgAAAAIyOAQAAAABMAcAAAAJOS8zMC8yMDEyCAAAAAk5LzMwLzIwMTIJAAAAATAWLjJGtyXeCPL5sEe3Jd4IMkNJUS5DVlguSVFfVE9UQUxfUkVWRU5VRS5JUV9MVE0uOS8zMC8yMDE5LkwuLlVTRC5IAQAAAMqAAQACAAAABjEzNzc2OAEIAAAABQAAAAExAQAA</t>
  </si>
  <si>
    <t>AAoyMDY4NTM4ODg0AwAAAAMxNjACAAAAAjI4BAAAAAEwBwAAAAk5LzMwLzIwMTkIAAAACTkvMzAvMjAxOQkAAAABMP+PLke3Jd4Ijoq8R7cl3ggzQ0lRLkNWWC5JUV9UT1RBTF9SRVZFTlVFLklRX0xUTS4xMi8zMS8yMDI0LkwuLlVTRC5IAQAAAMqAAQACAAAABjE5NTU2OAEIAAAABQAAAAExAQAAAAstMTk1ODc1ODMzNwMAAAADMTYwAgAAAAIyOAQAAAABMAcAAAAKMTIvMzEvMjAyNAgAAAAKMTIvMzEvMjAyNAkAAAABMAbD/Ea3Jd4I+QO7R7cl3ggyQ0lRLkVPRy5JUV9UT1RBTF9SRVZFTlVFLklRX0xUTS42LzMwLzIwMTguTC4uVVNELkgBAAAAXB0EAAIAAAAJMTQyOTYuNTIyAQgAAAAFAAAAATEBAAAACjE5NzMzNDIwNzADAAAAAzE2MAIAAAACMjgEAAAAATAHAAAACTYvMzAvMjAxOAgAAAAJNi8zMC8yMDE4CQAAAAEw8FNMRrcl3gho3rZHtyXeCDJDSVEuRU9HLklRX1RPVEFMX1JFVkVOVUUuSVFfTFRNLjYvMzAvMjAyMi5MLi5VU0QuSAEAAABcHQQAAgAAAAUyNjY2MAEIAAAABQAAAAExAQAAAAstMjAzNTc1NDM0OAMAAAADMTYwAgAAAAIyOAQAAAABMAcAAAAJNi8zMC8yMDIyCAAAAAk2LzMwLzIwMjIJAAAAATDXQS5HtyXeCG5QrUe3Jd4IMkNJUS5YT00uSVFfVE9UQUxfUkVWRU5VRS5JUV9MVE0uMy8zMS8yMDE0LkwuLlVTRC5IAQAAAEIzBgACAAAABjM4ODI1NwEIAAAABQAAAAExAQAAAAoxNzMy</t>
  </si>
  <si>
    <t>OTg0MzQwAwAAAAMxNjACAAAAAjI4BAAAAAEwBwAAAAkzLzMxLzIwMTQIAAAACTMvMzEvMjAxNAkAAAABMBIHMka3Jd4IvC7MR7cl3ggzQ0lRLlhPTS5JUV9UT1RBTF9SRVZFTlVFLklRX0xUTS4xMi8zMS8yMDI0LkwuLlVTRC5IAQAAAEIzBgACAAAABjM0MDU2OAEIAAAABQAAAAExAQAAAAstMTk1ODk1MzY0NAMAAAADMTYwAgAAAAIyOAQAAAABMAcAAAAKMTIvMzEvMjAyNAgAAAAKMTIvMzEvMjAyNAkAAAABMAbD/Ea3Jd4IDSu7R7cl3ggzQ0lRLlhPTS5JUV9UT1RBTF9SRVZFTlVFLklRX0xUTS4xMi8zMS8yMDEyLkwuLlVTRC5IAQAAAEIzBgACAAAABjQxOTEwMAEIAAAABQAAAAExAQAAAAoxNzIwNzYzMDg3AwAAAAMxNjACAAAAAjI4BAAAAAEwBwAAAAoxMi8zMS8yMDEyCAAAAAoxMi8zMS8yMDEyCQAAAAEwFi4yRrcl3gjrx8RHtyXeCDNDSVEuWE9NLklRX1RPVEFMX1JFVkVOVUUuSVFfTFRNLjEyLzMxLzIwMTkuTC4uVVNELkgBAAAAQjMGAAIAAAAGMjU5NDk3AQgAAAAFAAAAATEBAAAACy0yMTExMDczODIwAwAAAAMxNjACAAAAAjI4BAAAAAEwBwAAAAoxMi8zMS8yMDE5CAAAAAoxMi8zMS8yMDE5CQAAAAEw/48uR7cl3ghfpLlHtyXeCDJDSVEuQ09QLklRX1RPVEFMX1JFVkVOVUUuSVFfTFRNLjkvMzAvMjAxNS5MLi5VU0QuSAEAAABPhgQAAgAAAAUzNTY0NgEIAAAABQAAAAExAQAAAAoxODE1Nzc2</t>
  </si>
  <si>
    <t>OTQ0AwAAAAMxNjACAAAAAjI4BAAAAAEwBwAAAAk5LzMwLzIwMTUIAAAACTkvMzAvMjAxNQkAAAABMA6iTEa3Jd4IcsGvR7cl3ggzQ0lRLkNPUC5JUV9UT1RBTF9SRVZFTlVFLklRX0xUTS4xMi8zMS8yMDEyLkwuLlVTRC5IAQAAAE+GBAACAAAABTYwMTg0AQgAAAAFAAAAATEBAAAACjE3MjA1ODQ0OTIDAAAAAzE2MAIAAAACMjgEAAAAATAHAAAACjEyLzMxLzIwMTIIAAAACjEyLzMxLzIwMTIJAAAAATAWLjJGtyXeCBMWxUe3Jd4IMkNJUS5DVlguSVFfVE9UQUxfUkVWRU5VRS5JUV9MVE0uNi8zMC8yMDEwLkwuLlVTRC5IAQAAAMqAAQACAAAABjE4MjEyMgEIAAAABQAAAAExAQAAAAoxNDY0ODU3NTcxAwAAAAMxNjACAAAAAjI4BAAAAAEwBwAAAAk2LzMwLzIwMTAIAAAACTYvMzAvMjAxMAkAAAABMEyjMka3Jd4I54LJR7cl3ggyQ0lRLkNPUC5JUV9UT1RBTF9SRVZFTlVFLklRX0xUTS4zLzMxLzIwMTguTC4uVVNELkgBAAAAT4YEAAIAAAAFMzExNjYBCAAAAAUAAAABMQEAAAAKMTk1OTQ3ODkxOQMAAAADMTYwAgAAAAIyOAQAAAABMAcAAAAJMy8zMS8yMDE4CAAAAAkzLzMxLzIwMTgJAAAAATDwU0xGtyXeCKbkyUe3Jd4IMkNJUS5YT00uSVFfVE9UQUxfUkVWRU5VRS5JUV9MVE0uNi8zMC8yMDIzLkwuLlVTRC5IAQAAAEIzBgACAAAABjM2NTY2NwEIAAAABQAAAAExAQAAAAstMTkxOTIzNDY3MQMAAAADMTYw</t>
  </si>
  <si>
    <t>AgAAAAIyOAQAAAABMAcAAAAJNi8zMC8yMDIzCAAAAAk2LzMwLzIwMjMJAAAAATAH6vxGtyXeCGx5tUe3Jd4IMkNJUS5FT0cuSVFfVE9UQUxfUkVWRU5VRS5JUV9MVE0uMy8zMS8yMDE0LkwuLlVTRC5IAQAAAFwdBAACAAAACTE1Mzg2LjU3NAEIAAAABQAAAAExAQAAAAoxNzMzMzIxNzExAwAAAAMxNjACAAAAAjI4BAAAAAEwBwAAAAkzLzMxLzIwMTQIAAAACTMvMzEvMjAxNAkAAAABMBIHMka3Jd4IvC7MR7cl3ggyQ0lRLkVPRy5JUV9UT1RBTF9SRVZFTlVFLklRX0xUTS45LzMwLzIwMTUuTC4uVVNELkgBAAAAXB0EAAIAAAAJMTAzNzIuMzA4AQgAAAAFAAAAATEBAAAACjE4MTYwMTcyODkDAAAAAzE2MAIAAAACMjgEAAAAATAHAAAACTkvMzAvMjAxNQgAAAAJOS8zMC8yMDE1CQAAAAEwDqJMRrcl3giC6K9HtyXeCDNDSVEuRU9HLklRX1RPVEFMX1JFVkVOVUUuSVFfTFRNLjEyLzMxLzIwMjQuTC4uVVNELkgBAAAAXB0EAAIAAAAFMjM0NzgBCAAAAAUAAAABMQEAAAALLTE5NTc5NjY4NTADAAAAAzE2MAIAAAACMjgEAAAAATAHAAAACjEyLzMxLzIwMjQIAAAACjEyLzMxLzIwMjQJAAAAATAGw/xGtyXeCPkDu0e3Jd4IMkNJUS5DT1AuSVFfVE9UQUxfUkVWRU5VRS5JUV9MVE0uNi8zMC8yMDIzLkwuLlVTRC5IAQAAAE+GBAACAAAABTY4Nzc1AQgAAAAFAAAAATEBAAAACy0xOTg1NDMyOTQwAwAAAAMxNjACAAAA</t>
  </si>
  <si>
    <t>AjI4BAAAAAEwBwAAAAk2LzMwLzIwMjMIAAAACTYvMzAvMjAyMwkAAAABMAfq/Ea3Jd4IvLS1R7cl3ggyQ0lRLkNWWC5JUV9UT1RBTF9SRVZFTlVFLklRX0xUTS4zLzMxLzIwMTQuTC4uVVNELkgBAAAAyoABAAIAAAAGMjA4NDMzAQgAAAAFAAAAATEBAAAACjE3MzI5NDYyNjUDAAAAAzE2MAIAAAACMjgEAAAAATAHAAAACTMvMzEvMjAxNAgAAAAJMy8zMS8yMDE0CQAAAAEwEgcyRrcl3gjAVcxHtyXeCDJDSVEuRU9HLklRX1RPVEFMX1JFVkVOVUUuSVFfTFRNLjYvMzAvMjAxMS5MLi5VU0QuSAEAAABcHQQAAgAAAAg3MjQ3LjIwMwEIAAAABQAAAAExAQAAAAoxNTU3Mjc3NzYxAwAAAAMxNjACAAAAAjI4BAAAAAEwBwAAAAk2LzMwLzIwMTEIAAAACTYvMzAvMjAxMQkAAAABMPrfMUa3Jd4IY0rIR7cl3ggzQ0lRLkNWWC5JUV9UT1RBTF9SRVZFTlVFLklRX0xUTS4xMi8zMS8yMDE5LkwuLlVTRC5IAQAAAMqAAQACAAAABjEzOTM2NQEIAAAABQAAAAExAQAAAAstMjExMDg4MjgyNgMAAAADMTYwAgAAAAIyOAQAAAABMAcAAAAKMTIvMzEvMjAxOQgAAAAKMTIvMzEvMjAxOQkAAAABMP+PLke3Jd4IcMu5R7cl3ggyQ0lRLlhPTS5JUV9UT1RBTF9SRVZFTlVFLklRX0xUTS45LzMwLzIwMTUuTC4uVVNELkgBAAAAQjMGAAIAAAAGMjYxODIxAQgAAAAFAAAAATEBAAAACjE4MTYyMjE5NjYDAAAAAzE2MAIAAAACMjgEAAAA</t>
  </si>
  <si>
    <t>ATAHAAAACTkvMzAvMjAxNQgAAAAJOS8zMC8yMDE1CQAAAAEwDqJMRrcl3ghmmq9HtyXeCDJDSVEuWE9NLklRX1RPVEFMX1JFVkVOVUUuSVFfTFRNLjkvMzAvMjAyMy5MLi5VU0QuSAEAAABCMwYAAgAAAAYzNDY3OTkBCAAAAAUAAAABMQEAAAALLTE5NzA2NDE2NDEDAAAAAzE2MAIAAAACMjgEAAAAATAHAAAACTkvMzAvMjAyMwgAAAAJOS8zMC8yMDIzCQAAAAEwB+r8Rrcl3ghRAq1HtyXeCDJDSVEuQ09QLklRX1RPVEFMX1JFVkVOVUUuSVFfTFRNLjMvMzEvMjAxNy5MLi5VU0QuSAEAAABPhgQAAgAAAAUyNjQ5MQEIAAAABQAAAAExAQAAAAoxODg2NzMyMTI5AwAAAAMxNjACAAAAAjI4BAAAAAEwBwAAAAkzLzMxLzIwMTcIAAAACTMvMzEvMjAxNwkAAAABMAB7TEa3Jd4IGajKR7cl3ggzQ0lRLkNPUC5JUV9UT1RBTF9SRVZFTlVFLklRX0xUTS4xMi8zMS8yMDIwLkwuLlVTRC5IAQAAAE+GBAACAAAABTE5MjE2AQgAAAAFAAAAATEBAAAACy0yMDYwNjExODcyAwAAAAMxNjACAAAAAjI4BAAAAAEwBwAAAAoxMi8zMS8yMDIwCAAAAAoxMi8zMS8yMDIwCQAAAAEw/48uR7cl3ggmebtHtyXeCDNDSVEuQ09QLklRX1RPVEFMX1JFVkVOVUUuSVFfTFRNLjEyLzMxLzIwMjQuTC4uVVNELkgBAAAAT4YEAAIAAAAFNTY0NTABCAAAAAUAAAABMQEAAAALLTE5NTkyMDIxNzEDAAAAAzE2MAIAAAACMjgEAAAAATAHAAAACjEy</t>
  </si>
  <si>
    <t>LzMxLzIwMjQIAAAACjEyLzMxLzIwMjQJAAAAATAGw/xGtyXeCB5Su0e3Jd4IMkNJUS5YT00uSVFfVE9UQUxfUkVWRU5VRS5JUV9MVE0uNi8zMC8yMDExLkwuLlVTRC5IAQAAAEIzBgACAAAABjM5MjcyNQEIAAAABQAAAAExAQAAAAoxNTU3MDcyMzU0AwAAAAMxNjACAAAAAjI4BAAAAAEwBwAAAAk2LzMwLzIwMTEIAAAACTYvMzAvMjAxMQkAAAABMPrfMUa3Jd4IbXHIR7cl3ggzQ0lRLkNPUC5JUV9UT1RBTF9SRVZFTlVFLklRX0xUTS4xMi8zMS8yMDE5LkwuLlVTRC5IAQAAAE+GBAACAAAABTMzMzQ2AQgAAAAFAAAAATEBAAAACy0yMTExNjQzMzI5AwAAAAMxNjACAAAAAjI4BAAAAAEwBwAAAAoxMi8zMS8yMDE5CAAAAAoxMi8zMS8yMDE5CQAAAAEw/48uR7cl3ghfpLlHtyXeCDJDSVEuQ1ZYLklRX1RPVEFMX1JFVkVOVUUuSVFfTFRNLjYvMzAvMjAxMy5MLi5VU0QuSAEAAADKgAEAAgAAAAYyMTMwODEBCAAAAAUAAAABMQEAAAAKMTY4OTc3NDk3NAMAAAADMTYwAgAAAAIyOAQAAAABMAcAAAAJNi8zMC8yMDEzCAAAAAk2LzMwLzIwMTMJAAAAATAWLjJGtyXeCN8vwke3Jd4IMkNJUS5DVlguSVFfVE9UQUxfUkVWRU5VRS5JUV9MVE0uNi8zMC8yMDE2LkwuLlVTRC5IAQAAAMqAAQACAAAABjEwNDc0MgEIAAAABQAAAAExAQAAAAoxODUxNjk1NjcyAwAAAAMxNjACAAAAAjI4BAAAAAEwBwAAAAk2LzMwLzIwMTYI</t>
  </si>
  <si>
    <t>AAAACTYvMzAvMjAxNgkAAAABMAB7TEa3Jd4I2cq3R7cl3ggyQ0lRLkNWWC5JUV9UT1RBTF9SRVZFTlVFLklRX0xUTS45LzMwLzIwMjEuTC4uVVNELkgBAAAAyoABAAIAAAAGMTM0MTk2AQgAAAAFAAAAATEBAAAACy0yMDcyMTIyMDQwAwAAAAMxNjACAAAAAjI4BAAAAAEwBwAAAAk5LzMwLzIwMjEIAAAACTkvMzAvMjAyMQkAAAABMOloLke3Jd4ITLSsR7cl3ggyQ0lRLkNPUC5JUV9UT1RBTF9SRVZFTlVFLklRX0xUTS4zLzMxLzIwMjQuTC4uVVNELkgBAAAAT4YEAAIAAAAFNTY4MjABCAAAAAUAAAABMQEAAAALLTE5NDQ5NDYyMDYDAAAAAzE2MAIAAAACMjgEAAAAATAHAAAACTMvMzEvMjAyNAgAAAAJMy8zMS8yMDI0CQAAAAEwB+r8Rrcl3gh5MrJHtyXeCDJDSVEuRU9HLklRX1RPVEFMX1JFVkVOVUUuSVFfTFRNLjkvMzAvMjAyNS5MLi5VU0QuSAEAAABcHQQAAgAAAAUyMjY1NAEIAAAABQAAAAExAQAAAAstMTkxODE2OTMxNQMAAAADMTYwAgAAAAIyOAQAAAABMAcAAAAJOS8zMC8yMDI1CAAAAAk5LzMwLzIwMjUJAAAAATBoPPtGtyXeCA0ru0e3Jd4IMkNJUS5DVlguSVFfVE9UQUxfUkVWRU5VRS5JUV9MVE0uMy8zMS8yMDEyLkwuLlVTRC5IAQAAAMqAAQACAAAABjIzNzExNwEIAAAABQAAAAExAQAAAAoxNjE1MzE0OTk3AwAAAAMxNjACAAAAAjI4BAAAAAEwBwAAAAkzLzMxLzIwMTIIAAAACTMvMzEvMjAx</t>
  </si>
  <si>
    <t>MgkAAAABMClVMka3Jd4IMkDNR7cl3ggzQ0lRLlhPTS5JUV9UT1RBTF9SRVZFTlVFLklRX0xUTS4xMi8zMS8yMDE0LkwuLlVTRC5IAQAAAEIzBgACAAAABjM2NDc2MwEIAAAABQAAAAExAQAAAAoxODI4OTA0ODcwAwAAAAMxNjACAAAAAjI4BAAAAAEwBwAAAAoxMi8zMS8yMDE0CAAAAAoxMi8zMS8yMDE0CQAAAAEw+t8xRrcl3ggvEb5HtyXeCDJDSVEuQ1ZYLklRX1RPVEFMX1JFVkVOVUUuSVFfTFRNLjkvMzAvMjAxNy5MLi5VU0QuSAEAAADKgAEAAgAAAAYxMjE0MjMBCAAAAAUAAAABMQEAAAAKMTkyMDUzNTY5OAMAAAADMTYwAgAAAAIyOAQAAAABMAcAAAAJOS8zMC8yMDE3CAAAAAk5LzMwLzIwMTcJAAAAATAAe0xGtyXeCD1Mr0e3Jd4IMkNJUS5DVlguSVFfVE9UQUxfUkVWRU5VRS5JUV9MVE0uNi8zMC8yMDIwLkwuLlVTRC5IAQAAAMqAAQACAAAABjEwNzE5MwEIAAAABQAAAAExAQAAAAstMjEzOTc5NzMzNAMAAAADMTYwAgAAAAIyOAQAAAABMAcAAAAJNi8zMC8yMDIwCAAAAAk2LzMwLzIwMjAJAAAAATD/jy5HtyXeCK5mtke3Jd4IMkNJUS5FT0cuSVFfVE9UQUxfUkVWRU5VRS5JUV9MVE0uOS8zMC8yMDEwLkwuLlVTRC5IAQAAAFwdBAACAAAACDUzMzIuNDg4AQgAAAAFAAAAATEBAAAACjE0Nzk3NjE1NDcDAAAAAzE2MAIAAAACMjgEAAAAATAHAAAACTkvMzAvMjAxMAgAAAAJOS8zMC8yMDEwCQAAAAEw</t>
  </si>
  <si>
    <t>O3wyRrcl3gifQLpHtyXeCDJDSVEuQ09QLklRX1RPVEFMX1JFVkVOVUUuSVFfTFRNLjMvMzEvMjAxOS5MLi5VU0QuSAEAAABPhgQAAgAAAAUzNzgyMwEIAAAABQAAAAExAQAAAAoyMDMzNDY2NzAzAwAAAAMxNjACAAAAAjI4BAAAAAEwBwAAAAkzLzMxLzIwMTkIAAAACTMvMzEvMjAxOQkAAAABMAm3Lke3Jd4InObIR7cl3ggyQ0lRLlhPTS5JUV9UT1RBTF9SRVZFTlVFLklRX0xUTS45LzMwLzIwMjEuTC4uVVNELkgBAAAAQjMGAAIAAAAGMjQyMjk5AQgAAAAFAAAAATEBAAAACy0yMDcyMzM3MTg4AwAAAAMxNjACAAAAAjI4BAAAAAEwBwAAAAk5LzMwLzIwMjEIAAAACTkvMzAvMjAyMQkAAAABMOloLke3Jd4ITLSsR7cl3ggyQ0lRLkNPUC5JUV9UT1RBTF9SRVZFTlVFLklRX0xUTS4zLzMxLzIwMjMuTC4uVVNELkgBAAAAT4YEAAIAAAAFNzc2OTcBCAAAAAUAAAABMQEAAAALLTE5ODU0MzI4NTMDAAAAAzE2MAIAAAACMjgEAAAAATAHAAAACTMvMzEvMjAyMwgAAAAJMy8zMS8yMDIzCQAAAAEwFhH9Rrcl3gj4BbhHtyXeCDJDSVEuQ1ZYLklRX1RPVEFMX1JFVkVOVUUuSVFfTFRNLjkvMzAvMjAyNS5MLi5VU0QuSAEAAADKgAEAAgAAAAYxODg2ODcBCAAAAAUAAAABMQEAAAALLTE5MTgwOTYzMjADAAAAAzE2MAIAAAACMjgEAAAAATAHAAAACTkvMzAvMjAyNQgAAAAJOS8zMC8yMDI1CQAAAAEwaDz7Rrcl3ggNK7tH</t>
  </si>
  <si>
    <t>tyXeCDJDSVEuWE9NLklRX1RPVEFMX1JFVkVOVUUuSVFfTFRNLjMvMzEvMjAxMi5MLi5VU0QuSAEAAABCMwYAAgAAAAY0NDI4ODcBCAAAAAUAAAABMQEAAAAKMTYxNTA0ODI5MgMAAAADMTYwAgAAAAIyOAQAAAABMAcAAAAJMy8zMS8yMDEyCAAAAAkzLzMxLzIwMTIJAAAAATApVTJGtyXeCA3yzEe3Jd4IMkNJUS5FT0cuSVFfVE9UQUxfUkVWRU5VRS5JUV9MVE0uOS8zMC8yMDEzLkwuLlVTRC5IAQAAAFwdBAACAAAACTEzNzYwLjI0OAEIAAAABQAAAAExAQAAAAoxNzA0NjMwNTcxAwAAAAMxNjACAAAAAjI4BAAAAAEwBwAAAAk5LzMwLzIwMTMIAAAACTkvMzAvMjAxMwkAAAABMBIHMka3Jd4I0auwR7cl3ggzQ0lRLkNPUC5JUV9UT1RBTF9SRVZFTlVFLklRX0xUTS4xMi8zMS8yMDE0LkwuLlVTRC5IAQAAAE+GBAACAAAABTU1MDUzAQgAAAAFAAAAATEBAAAACjE4Mjg2ODgwNTcDAAAAAzE2MAIAAAACMjgEAAAAATAHAAAACjEyLzMxLzIwMTQIAAAACjEyLzMxLzIwMTQJAAAAATD63zFGtyXeCC8Rvke3Jd4IMkNJUS5FT0cuSVFfVE9UQUxfUkVWRU5VRS5JUV9MVE0uOS8zMC8yMDE2LkwuLlVTRC5IAQAAAFwdBAACAAAABzY5NzYuMDYBCAAAAAUAAAABMQEAAAAKMTg2Mzc3MDY0MQMAAAADMTYwAgAAAAIyOAQAAAABMAcAAAAJOS8zMC8yMDE2CAAAAAk5LzMwLzIwMTYJAAAAATAAe0xGtyXeCBYvuUe3Jd4IMkNJ</t>
  </si>
  <si>
    <t>US5YT00uSVFfVE9UQUxfUkVWRU5VRS5JUV9MVE0uOS8zMC8yMDE3LkwuLlVTRC5IAQAAAEIzBgACAAAABjIyNzU2MwEIAAAABQAAAAExAQAAAAoxOTIwMDE4NTMwAwAAAAMxNjACAAAAAjI4BAAAAAEwBwAAAAk5LzMwLzIwMTcIAAAACTkvMzAvMjAxNwkAAAABMAB7TEa3Jd4IH/6uR7cl3ggyQ0lRLlhPTS5JUV9UT1RBTF9SRVZFTlVFLklRX0xUTS45LzMwLzIwMjAuTC4uVVNELkgBAAAAQjMGAAIAAAAGMTk1ODc3AQgAAAAFAAAAATEBAAAACy0yMTIzOTI3MjIzAwAAAAMxNjACAAAAAjI4BAAAAAEwBwAAAAk5LzMwLzIwMjAIAAAACTkvMzAvMjAyMAkAAAABMP+PLke3Jd4IruytR7cl3ggyQ0lRLkNPUC5JUV9UT1RBTF9SRVZFTlVFLklRX0xUTS45LzMwLzIwMjEuTC4uVVNELkgBAAAAT4YEAAIAAAAFMzY3ODUBCAAAAAUAAAABMQEAAAALLTIwNzE5MzMzODEDAAAAAzE2MAIAAAACMjgEAAAAATAHAAAACTkvMzAvMjAyMQgAAAAJOS8zMC8yMDIxCQAAAAEw6WguR7cl3ggfjaxHtyXeCDJDSVEuWE9NLklRX1RPVEFMX1JFVkVOVUUuSVFfTFRNLjkvMzAvMjAyNS5MLi5VU0QuSAEAAABCMwYAAgAAAAYzMjYyNDUBCAAAAAUAAAABMQEAAAALLTE5MTg2NTUwNTcDAAAAAzE2MAIAAAACMjgEAAAAATAHAAAACTkvMzAvMjAyNQgAAAAJOS8zMC8yMDI1CQAAAAEwaDz7Rrcl3ggNK7tHtyXeCDJDSVEuWE9NLklRX1RP</t>
  </si>
  <si>
    <t>VEFMX1JFVkVOVUUuSVFfTFRNLjkvMzAvMjAxMC5MLi5VU0QuSAEAAABCMwYAAgAAAAYzMjgyNTYBCAAAAAUAAAABMQEAAAAKMTQ4MDYxNTcxOAMAAAADMTYwAgAAAAIyOAQAAAABMAcAAAAJOS8zMC8yMDEwCAAAAAk5LzMwLzIwMTAJAAAAATA7fDJGtyXeCK9nuke3Jd4IMkNJUS5DT1AuSVFfVE9UQUxfUkVWRU5VRS5JUV9MVE0uMy8zMS8yMDEyLkwuLlVTRC5IAQAAAE+GBAACAAAABTY0NjUyAQgAAAAFAAAAATEBAAAACjE2MTQ5ODg1OTMDAAAAAzE2MAIAAAACMjgEAAAAATAHAAAACTMvMzEvMjAxMggAAAAJMy8zMS8yMDEyCQAAAAEwKVUyRrcl3ggyQM1HtyXeCDNDSVEuWE9NLklRX1RPVEFMX1JFVkVOVUUuSVFfTFRNLjEyLzMxLzIwMTMuTC4uVVNELkgBAAAAQjMGAAIAAAAGMzkwMjQ3AQgAAAAFAAAAATEBAAAACjE3Nzc2MzQ4NjkDAAAAAzE2MAIAAAACMjgEAAAAATAHAAAACjEyLzMxLzIwMTMIAAAACjEyLzMxLzIwMTMJAAAAATASBzJGtyXeCCOlwke3Jd4IMkNJUS5YT00uSVFfVE9UQUxfUkVWRU5VRS5JUV9MVE0uOS8zMC8yMDE2LkwuLlVTRC5IAQAAAEIzBgACAAAABjE5ODIzNAEIAAAABQAAAAExAQAAAAoxODYzNjgzNDQyAwAAAAMxNjACAAAAAjI4BAAAAAEwBwAAAAk5LzMwLzIwMTYIAAAACTkvMzAvMjAxNgkAAAABMAB7TEa3Jd4ITX25R7cl3ggyQ0lRLkNPUC5JUV9UT1RBTF9SRVZFTlVF</t>
  </si>
  <si>
    <t>LklRX0xUTS45LzMwLzIwMjAuTC4uVVNELkgBAAAAT4YEAAIAAAAFMjE0NzUBCAAAAAUAAAABMQEAAAALLTIxMjM1NzU5NzgDAAAAAzE2MAIAAAACMjgEAAAAATAHAAAACTkvMzAvMjAyMAgAAAAJOS8zMC8yMDIwCQAAAAEw/48uR7cl3gjCxa1HtyXeCDNDSVEuQ1ZYLklRX1RPVEFMX1JFVkVOVUUuSVFfTFRNLjEyLzMxLzIwMjEuTC4uVVNELkgBAAAAyoABAAIAAAAGMTU1MDY3AQgAAAAFAAAAATEBAAAACy0yMDA4NTU3NTEzAwAAAAMxNjACAAAAAjI4BAAAAAEwBwAAAAoxMi8zMS8yMDIxCAAAAAoxMi8zMS8yMDIxCQAAAAEw6WguR7cl3gh/Y7xHtyXeCDJDSVEuRU9HLklRX1RPVEFMX1JFVkVOVUUuSVFfTFRNLjkvMzAvMjAyNC5MLi5VU0QuSAEAAABcHQQAAgAAAAUyMzg2NAEIAAAABQAAAAExAQAAAAstMTkxODE2OTMzMQMAAAADMTYwAgAAAAIyOAQAAAABMAcAAAAJOS8zMC8yMDI0CAAAAAk5LzMwLzIwMjQJAAAAATAH6vxGtyXeCN7zuEe3Jd4IMkNJUS5DT1AuSVFfVE9UQUxfUkVWRU5VRS5JUV9MVE0uOS8zMC8yMDEwLkwuLlVTRC5IAQAAAE+GBAACAAAABjE3MDcxMAEIAAAABQAAAAExAQAAAAoxNDc5NzYxODY5AwAAAAMxNjACAAAAAjI4BAAAAAEwBwAAAAk5LzMwLzIwMTAIAAAACTkvMzAvMjAxMAkAAAABMDt8Mka3Jd4Ir2e6R7cl3ggzQ0lRLkNWWC5JUV9UT1RBTF9SRVZFTlVFLklRX0xUTS4x</t>
  </si>
  <si>
    <t>Mi8zMS8yMDEwLkwuLlVTRC5IAQAAAMqAAQACAAAABjE4OTYwNwEIAAAABQAAAAExAQAAAAoxNTg4ODQ2NDQwAwAAAAMxNjACAAAAAjI4BAAAAAEwBwAAAAoxMi8zMS8yMDEwCAAAAAoxMi8zMS8yMDEwCQAAAAEwO3wyRrcl3gjtMspHtyXeCDJDSVEuQ1ZYLklRX1RPVEFMX1JFVkVOVUUuSVFfTFRNLjYvMzAvMjAxNS5MLi5VU0QuSAEAAADKgAEAAgAAAAYxNTUxMTUBCAAAAAUAAAABMQEAAAAKMTgwMTg5NzI3OAMAAAADMTYwAgAAAAIyOAQAAAABMAcAAAAJNi8zMC8yMDE1CAAAAAk2LzMwLzIwMTUJAAAAATD63zFGtyXeCD1ltEe3Jd4IMkNJUS5DT1AuSVFfVE9UQUxfUkVWRU5VRS5JUV9MVE0uOS8zMC8yMDE2LkwuLlVTRC5IAQAAAE+GBAACAAAABTIzMDE3AQgAAAAFAAAAATEBAAAACjE4NjM0NjEwNzUDAAAAAzE2MAIAAAACMjgEAAAAATAHAAAACTkvMzAvMjAxNggAAAAJOS8zMC8yMDE2CQAAAAEwAHtMRrcl3ghBVrlHtyXeCDJDSVEuWE9NLklRX1RPVEFMX1JFVkVOVUUuSVFfTFRNLjMvMzEvMjAxOC5MLi5VU0QuSAEAAABCMwYAAgAAAAYyNDYxMjQBCAAAAAUAAAABMQEAAAAKMTk1OTUwMTUwMgMAAAADMTYwAgAAAAIyOAQAAAABMAcAAAAJMy8zMS8yMDE4CAAAAAkzLzMxLzIwMTgJAAAAATDwU0xGtyXeCKbkyUe3Jd4IMkNJUS5FT0cuSVFfVE9UQUxfUkVWRU5VRS5JUV9MVE0uNi8zMC8yMDE5Lkwu</t>
  </si>
  <si>
    <t>LlVTRC5IAQAAAFwdBAACAAAACTE3Njc1LjY3NwEIAAAABQAAAAExAQAAAAoyMDQ4NjI5NDAzAwAAAAMxNjACAAAAAjI4BAAAAAEwBwAAAAk2LzMwLzIwMTkIAAAACTYvMzAvMjAxOQkAAAABMAm3Lke3Jd4In0C6R7cl3ggyQ0lRLkVPRy5JUV9UT1RBTF9SRVZFTlVFLklRX0xUTS42LzMwLzIwMjMuTC4uVVNELkgBAAAAXB0EAAIAAAAFMjUyMjUBCAAAAAUAAAABMQEAAAALLTE5ODU1MDAzMjMDAAAAAzE2MAIAAAACMjgEAAAAATAHAAAACTYvMzAvMjAyMwgAAAAJNi8zMC8yMDIzCQAAAAEwB+r8Rrcl3ghsebVHtyXeCDJDSVEuQ1ZYLklRX1RPVEFMX1JFVkVOVUUuSVFfTFRNLjkvMzAvMjAyNC5MLi5VU0QuSAEAAADKgAEAAgAAAAYxOTE2ODkBCAAAAAUAAAABMQEAAAALLTE5MTgwOTYzNjMDAAAAAzE2MAIAAAACMjgEAAAAATAHAAAACTkvMzAvMjAyNAgAAAAJOS8zMC8yMDI0CQAAAAEwB+r8Rrcl3ggWL7lHtyXeCDNDSVEuWE9NLklRX1RPVEFMX1JFVkVOVUUuSVFfTFRNLjEyLzMxLzIwMTAuTC4uVVNELkgBAAAAQjMGAAIAAAAGMzQxNTc4AQgAAAAFAAAAATEBAAAACjE1ODk1NDcxNjkDAAAAAzE2MAIAAAACMjgEAAAAATAHAAAACjEyLzMxLzIwMTAIAAAACjEyLzMxLzIwMTAJAAAAATA7fDJGtyXeCO0yyke3Jd4IMkNJUS5DVlguSVFfVE9UQUxfUkVWRU5VRS5JUV9MVE0uMy8zMS8yMDIyLkwuLlVTRC5I</t>
  </si>
  <si>
    <t>AQAAAMqAAQACAAAABjE3NTgxMgEIAAAABQAAAAExAQAAAAstMjAzNTcwNjc2NAMAAAADMTYwAgAAAAIyOAQAAAABMAcAAAAJMy8zMS8yMDIyCAAAAAkzLzMxLzIwMjIJAAAAATDpaC5HtyXeCJNFwUe3Jd4IM0NJUS5FT0cuSVFfVE9UQUxfUkVWRU5VRS5JUV9MVE0uMTIvMzEvMjAyMC5MLi5VU0QuSAEAAABcHQQAAgAAAAQ5OTM0AQgAAAAFAAAAATEBAAAACy0yMDU5ODQxMzQ3AwAAAAMxNjACAAAAAjI4BAAAAAEwBwAAAAoxMi8zMS8yMDIwCAAAAAoxMi8zMS8yMDIwCQAAAAEw/48uR7cl3ggwoLtHtyXeCDJDSVEuQ1ZYLklRX1RPVEFMX1JFVkVOVUUuSVFfTFRNLjYvMzAvMjAxMi5MLi5VU0QuSAEAAADKgAEAAgAAAAYyMzA1NjEBCAAAAAUAAAABMQEAAAAKMTYzMDAxOTEzNgMAAAADMTYwAgAAAAIyOAQAAAABMAcAAAAJNi8zMC8yMDEyCAAAAAk2LzMwLzIwMTIJAAAAATApVTJGtyXeCMx5xEe3Jd4IM0NJUS5FT0cuSVFfVE9UQUxfUkVWRU5VRS5JUV9MVE0uMTIvMzEvMjAxNi5MLi5VU0QuSAEAAABcHQQAAgAAAAg3NTQ0LjQwNQEIAAAABQAAAAExAQAAAAoxOTQ3MTA2NjQwAwAAAAMxNjACAAAAAjI4BAAAAAEwBwAAAAoxMi8zMS8yMDE2CAAAAAoxMi8zMS8yMDE2CQAAAAEwAHtMRrcl3ghe5LFHtyXeCDNDSVEuQ1ZYLklRX1RPVEFMX1JFVkVOVUUuSVFfTFRNLjEyLzMxLzIwMjAuTC4uVVNELkgBAAAA</t>
  </si>
  <si>
    <t>yoABAAIAAAAFOTQwMDUBCAAAAAUAAAABMQEAAAALLTIwNTk3NjgyMjgDAAAAAzE2MAIAAAACMjgEAAAAATAHAAAACjEyLzMxLzIwMjAIAAAACjEyLzMxLzIwMjAJAAAAATD/jy5HtyXeCB5Su0e3Jd4IMkNJUS5DVlguSVFfVE9UQUxfUkVWRU5VRS5JUV9MVE0uOS8zMC8yMDE1LkwuLlVTRC5IAQAAAMqAAQACAAAABjEzNjM3NgEIAAAABQAAAAExAQAAAAoxODE2MjMwNDE2AwAAAAMxNjACAAAAAjI4BAAAAAEwBwAAAAk5LzMwLzIwMTUIAAAACTkvMzAvMjAxNQkAAAABMA6iTEa3Jd4IPUyvR7cl3ggzQ0lRLlhPTS5JUV9UT1RBTF9SRVZFTlVFLklRX0xUTS4xMi8zMS8yMDIwLkwuLlVTRC5IAQAAAEIzBgACAAAABjE3OTc4NAEIAAAABQAAAAExAQAAAAstMjA1OTkxNTIxNQMAAAADMTYwAgAAAAIyOAQAAAABMAcAAAAKMTIvMzEvMjAyMAgAAAAKMTIvMzEvMjAyMAkAAAABMP+PLke3Jd4IJnm7R7cl3ggyQ0lRLkNWWC5JUV9UT1RBTF9SRVZFTlVFLklRX0xUTS42LzMwLzIwMTEuTC4uVVNELkgBAAAAyoABAAIAAAAGMjE2NzczAQgAAAAFAAAAATEBAAAACjE1NTc0MDUyNzIDAAAAAzE2MAIAAAACMjgEAAAAATAHAAAACTYvMzAvMjAxMQgAAAAJNi8zMC8yMDExCQAAAAEw+t8xRrcl3ghiI8hHtyXeCDJDSVEuQ1ZYLklRX1RPVEFMX1JFVkVOVUUuSVFfTFRNLjYvMzAvMjAxOC5MLi5VU0QuSAEAAADKgAEAAgAA</t>
  </si>
  <si>
    <t>AAYxNDI5OTEBCAAAAAUAAAABMQEAAAAKMTk3NDUyODM3NgMAAAADMTYwAgAAAAIyOAQAAAABMAcAAAAJNi8zMC8yMDE4CAAAAAk2LzMwLzIwMTgJAAAAATDwU0xGtyXeCJIZt0e3Jd4IMkNJUS5DVlguSVFfVE9UQUxfUkVWRU5VRS5JUV9MVE0uNi8zMC8yMDIyLkwuLlVTRC5IAQAAAMqAAQACAAAABjIwNjAwMAEIAAAABQAAAAExAQAAAAstMjAyMTQwODQzMQMAAAADMTYwAgAAAAIyOAQAAAABMAcAAAAJNi8zMC8yMDIyCAAAAAk2LzMwLzIwMjIJAAAAATDXQS5HtyXeCH53rUe3Jd4IMkNJUS5DT1AuSVFfVE9UQUxfUkVWRU5VRS5JUV9MVE0uMy8zMS8yMDE0LkwuLlVTRC5IAQAAAE+GBAACAAAABTU4MTg5AQgAAAAFAAAAATEBAAAACjE3MzI1ODA5OTMDAAAAAzE2MAIAAAACMjgEAAAAATAHAAAACTMvMzEvMjAxNAgAAAAJMy8zMS8yMDE0CQAAAAEwEgcyRrcl3gjAVcxHtyXeCDJDSVEuQ09QLklRX1RPVEFMX1JFVkVOVUUuSVFfTFRNLjkvMzAvMjAyMy5MLi5VU0QuSAEAAABPhgQAAgAAAAU2MTgzOQEIAAAABQAAAAExAQAAAAstMTk3MTA0NjcwMwMAAAADMTYwAgAAAAIyOAQAAAABMAcAAAAJOS8zMC8yMDIzCAAAAAk5LzMwLzIwMjMJAAAAATAH6vxGtyXeCFECrUe3Jd4IMkNJUS5DVlguSVFfVE9UQUxfUkVWRU5VRS5JUV9MVE0uNi8zMC8yMDE0LkwuLlVTRC5IAQAAAMqAAQACAAAABjIwODY5NwEIAAAA</t>
  </si>
  <si>
    <t>BQAAAAExAQAAAAoxNzQ4ODY1NDY2AwAAAAMxNjACAAAAAjI4BAAAAAEwBwAAAAk2LzMwLzIwMTQIAAAACTYvMzAvMjAxNAkAAAABMBIHMka3Jd4I376/R7cl3ggzQ0lRLkNPUC5JUV9UT1RBTF9SRVZFTlVFLklRX0xUTS4xMi8zMS8yMDIzLkwuLlVTRC5IAQAAAE+GBAACAAAABTU3ODYxAQgAAAAFAAAAATEBAAAACy0xOTU5MjAyMTc1AwAAAAMxNjACAAAAAjI4BAAAAAEwBwAAAAoxMi8zMS8yMDIzCAAAAAoxMi8zMS8yMDIzCQAAAAEwB+r8Rrcl3ghPPrVHtyXeCDxDSVEuQ09QLklRX1RPVEFMX1JFVl8xWVJfQU5OX0dST1dUSC5JUV9DUS45LzMwLzIwMjUuTC4uVVNELkgBAAAAT4YEAAIAAAAHMTQuMDQ4MwEIAAAABQAAAAExAQAAAAstMTkxODA0ODE0NQMAAAADMTYwAgAAAAQ0MTk0BAAAAAEwBwAAAAk5LzMwLzIwMjUIAAAACTkvMzAvMjAyNQkAAAABMGg8+0a3Jd4I+QO7R7cl3gg9Q0lRLkNPUC5JUV9UT1RBTF9SRVZfMVlSX0FOTl9HUk9XVEguSVFfQ1EuMTIvMzEvMjAwOS5MLi5VU0QuSAEAAABPhgQAAgAAAActMS45MTg5AQgAAAAFAAAAATEBAAAACjE0MzkyOTI3NTcDAAAAAzE2MAIAAAAENDE5NAQAAAABMAcAAAAKMTIvMzEvMjAwOQgAAAAKMTIvMzEvMjAwOQkAAAABMEyjMka3Jd4IPh3LR7cl3gg8Q0lRLkNWWC5JUV9UT1RBTF9SRVZfMVlSX0FOTl9HUk9XVEguSVFfQ1EuOS8zMC8yMDEwLkwu</t>
  </si>
  <si>
    <t>LlVTRC5IAQAAAMqAAQACAAAABjcuNTg5MQEIAAAABQAAAAExAQAAAAoxNDgwMDY3MTgyAwAAAAMxNjACAAAABDQxOTQEAAAAATAHAAAACTkvMzAvMjAxMAgAAAAJOS8zMC8yMDEwCQAAAAEwO3wyRrcl3gi+jrpHtyXeCD1DSVEuQ09QLklRX1RPVEFMX1JFVl8xWVJfQU5OX0dST1dUSC5JUV9DUS4xMi8zMS8yMDExLkwuLlVTRC5IAQAAAE+GBAACAAAACC02OS4yODM5AQgAAAAFAAAAATEBAAAACjE1ODg0NTQ3MzEDAAAAAzE2MAIAAAAENDE5NAQAAAABMAcAAAAKMTIvMzEvMjAxMQgAAAAKMTIvMzEvMjAxMQkAAAABMPS4MUa3Jd4Ii7/IR7cl3gg8Q0lRLkNWWC5JUV9UT1RBTF9SRVZfMVlSX0FOTl9HUk9XVEguSVFfQ1EuOS8zMC8yMDEyLkwuLlVTRC5IAQAAAMqAAQACAAAABy05Ljc2NjEBCAAAAAUAAAABMQEAAAAKMTY0Mzg3ODI0OAMAAAADMTYwAgAAAAQ0MTk0BAAAAAEwBwAAAAk5LzMwLzIwMTIIAAAACTkvMzAvMjAxMgkAAAABMBYuMka3Jd4I8vmwR7cl3gg9Q0lRLkNPUC5JUV9UT1RBTF9SRVZfMVlSX0FOTl9HUk9XVEguSVFfQ1EuMTIvMzEvMjAxMy5MLi5VU0QuSAEAAABPhgQAAgAAAAgtMTMuNzIwOAEIAAAABQAAAAExAQAAAAoxNzIwNTg0MjcxAwAAAAMxNjACAAAABDQxOTQEAAAAATAHAAAACjEyLzMxLzIwMTMIAAAACjEyLzMxLzIwMTMJAAAAATASBzJGtyXeCO5Wwke3Jd4IPENJUS5DVlgu</t>
  </si>
  <si>
    <t>SVFfVE9UQUxfUkVWXzFZUl9BTk5fR1JPV1RILklRX0NRLjkvMzAvMjAxNC5MLi5VU0QuSAEAAADKgAEAAgAAAActOC41OTUxAQgAAAAFAAAAATEBAAAACjE3NjMzMjkyNjQDAAAAAzE2MAIAAAAENDE5NAQAAAABMAcAAAAJOS8zMC8yMDE0CAAAAAk5LzMwLzIwMTQJAAAAATD63zFGtyXeCLZdsEe3Jd4IPUNJUS5DT1AuSVFfVE9UQUxfUkVWXzFZUl9BTk5fR1JPV1RILklRX0NRLjEyLzMxLzIwMTUuTC4uVVNELkgBAAAAT4YEAAIAAAAILTQ2LjQyODMBCAAAAAUAAAABMQEAAAAKMTgyODY4ODA2MQMAAAADMTYwAgAAAAQ0MTk0BAAAAAEwBwAAAAoxMi8zMS8yMDE1CAAAAAoxMi8zMS8yMDE1CQAAAAEwDqJMRrcl3gjPJr1HtyXeCDxDSVEuQ1ZYLklRX1RPVEFMX1JFVl8xWVJfQU5OX0dST1dUSC5JUV9DUS45LzMwLzIwMTYuTC4uVVNELkgBAAAAyoABAAIAAAAILTExLjU2MDcBCAAAAAUAAAABMQEAAAAKMTg2Mzg2NDYyNgMAAAADMTYwAgAAAAQ0MTk0BAAAAAEwBwAAAAk5LzMwLzIwMTYIAAAACTkvMzAvMjAxNgkAAAABMAB7TEa3Jd4ITX25R7cl3gg9Q0lRLkNPUC5JUV9UT1RBTF9SRVZfMVlSX0FOTl9HUk9XVEguSVFfQ1EuMTIvMzEvMjAxNy5MLi5VU0QuSAEAAABPhgQAAgAAAAcxOC45ODQyAQgAAAAFAAAAATEBAAAACjE5NDYwMDU3NDgDAAAAAzE2MAIAAAAENDE5NAQAAAABMAcAAAAKMTIvMzEvMjAx</t>
  </si>
  <si>
    <t>NwgAAAAKMTIvMzEvMjAxNwkAAAABMPBTTEa3Jd4Iv/+8R7cl3gg8Q0lRLkNWWC5JUV9UT1RBTF9SRVZfMVlSX0FOTl9HUk9XVEguSVFfQ1EuOS8zMC8yMDE4LkwuLlVTRC5IAQAAAMqAAQACAAAABzMxLjQ3NTQBCAAAAAUAAAABMQEAAAAKMTk5MDk4Njg5NgMAAAADMTYwAgAAAAQ0MTk0BAAAAAEwBwAAAAk5LzMwLzIwMTgIAAAACTkvMzAvMjAxOAkAAAABMPBTTEa3Jd4I/IiuR7cl3gg9Q0lRLkNPUC5JUV9UT1RBTF9SRVZfMVlSX0FOTl9HUk9XVEguSVFfQ1EuMTIvMzEvMjAxOS5MLi5VU0QuSAEAAABPhgQAAgAAAAgtMjEuNDI3OQEIAAAABQAAAAExAQAAAAoyMDgwNTc0NDkwAwAAAAMxNjACAAAABDQxOTQEAAAAATAHAAAACjEyLzMxLzIwMTkIAAAACjEyLzMxLzIwMTkJAAAAATD/jy5HtyXeCHDLuUe3Jd4IPENJUS5DVlguSVFfVE9UQUxfUkVWXzFZUl9BTk5fR1JPV1RILklRX0NRLjkvMzAvMjAyMC5MLi5VU0QuSAEAAADKgAEAAgAAAAgtMzEuMDAxNQEIAAAABQAAAAExAQAAAAstMjEyMzYwNDgzMAMAAAADMTYwAgAAAAQ0MTk0BAAAAAEwBwAAAAk5LzMwLzIwMjAIAAAACTkvMzAvMjAyMAkAAAABMP+PLke3Jd4IwsWtR7cl3gg9Q0lRLkNPUC5JUV9UT1RBTF9SRVZfMVlSX0FOTl9HUk9XVEguSVFfQ1EuMTIvMzEvMjAyMS5MLi5VU0QuSAEAAABPhgQAAgAAAAgxNzcuMDY2NQEIAAAABQAAAAExAQAA</t>
  </si>
  <si>
    <t>AAstMjA2MDYxMTkyOAMAAAADMTYwAgAAAAQ0MTk0BAAAAAEwBwAAAAoxMi8zMS8yMDIxCAAAAAoxMi8zMS8yMDIxCQAAAAEw6WguR7cl3ghvPLxHtyXeCDxDSVEuQ1ZYLklRX1RPVEFMX1JFVl8xWVJfQU5OX0dST1dUSC5JUV9DUS45LzMwLzIwMjIuTC4uVVNELkgBAAAAyoABAAIAAAAHNTAuOTc3NgEIAAAABQAAAAExAQAAAAstMjAyMTQxMTEwMAMAAAADMTYwAgAAAAQ0MTk0BAAAAAEwBwAAAAk5LzMwLzIwMjIIAAAACTkvMzAvMjAyMgkAAAABMNdBLke3Jd4IJWasR7cl3gg9Q0lRLkNPUC5JUV9UT1RBTF9SRVZfMVlSX0FOTl9HUk9XVEguSVFfQ1EuMTIvMzEvMjAyMy5MLi5VU0QuSAEAAABPhgQAAgAAAAgtMjAuNzk2OAEIAAAABQAAAAExAQAAAAstMTk1OTIwMjE3NwMAAAADMTYwAgAAAAQ0MTk0BAAAAAEwBwAAAAoxMi8zMS8yMDIzCAAAAAoxMi8zMS8yMDIzCQAAAAEwB+r8Rrcl3ghPPrVHtyXeCDxDSVEuQ1ZYLklRX1RPVEFMX1JFVl8xWVJfQU5OX0dST1dUSC5JUV9DUS45LzMwLzIwMjQuTC4uVVNELkgBAAAAyoABAAIAAAAHLTYuMzY0OAEIAAAABQAAAAExAQAAAAstMTkxODA5ODEzNAMAAAADMTYwAgAAAAQ0MTk0BAAAAAEwBwAAAAk5LzMwLzIwMjQIAAAACTkvMzAvMjAyNAkAAAABMAfq/Ea3Jd4I3vO4R7cl3gg8Q0lRLkVPRy5JUV9UT1RBTF9SRVZfMVlSX0FOTl9HUk9XVEguSVFfQ1EuNi8z</t>
  </si>
  <si>
    <t>MC8yMDExLkwuLlVTRC5IAQAAAFwdBAACAAAABzY4Ljg4NDYBCAAAAAUAAAABMQEAAAAKMTU1NzI2NDk2OQMAAAADMTYwAgAAAAQ0MTk0BAAAAAEwBwAAAAk2LzMwLzIwMTEIAAAACTYvMzAvMjAxMQkAAAABMBIHMka3Jd4IbXHIR7cl3gg8Q0lRLkVPRy5JUV9UT1RBTF9SRVZfMVlSX0FOTl9HUk9XVEguSVFfQ1EuNi8zMC8yMDEzLkwuLlVTRC5IAQAAAFwdBAACAAAABjM5LjQyMgEIAAAABQAAAAExAQAAAAoxNjg5NjU1Mzc4AwAAAAMxNjACAAAABDQxOTQEAAAAATAHAAAACTYvMzAvMjAxMwgAAAAJNi8zMC8yMDEzCQAAAAEwFi4yRrcl3gjfL8JHtyXeCDxDSVEuRU9HLklRX1RPVEFMX1JFVl8xWVJfQU5OX0dST1dUSC5JUV9DUS42LzMwLzIwMTUuTC4uVVNELkgBAAAAXB0EAAIAAAAILTQyLjgxMDUBCAAAAAUAAAABMQEAAAAKMTgwMTc4MjQ4NQMAAAADMTYwAgAAAAQ0MTk0BAAAAAEwBwAAAAk2LzMwLzIwMTUIAAAACTYvMzAvMjAxNQkAAAABMPrfMUa3Jd4IbYy0R7cl3gg8Q0lRLlhPTS5JUV9UT1RBTF9SRVZfMVlSX0FOTl9HUk9XVEguSVFfQ1EuOS8zMC8yMDE2LkwuLlVTRC5IAQAAAEIzBgACAAAACC0xMi45MTA2AQgAAAAFAAAAATEBAAAACjE4NjM2Nzc5OTkDAAAAAzE2MAIAAAAENDE5NAQAAAABMAcAAAAJOS8zMC8yMDE2CAAAAAk5LzMwLzIwMTYJAAAAATAAe0xGtyXeCEFWuUe3Jd4IPENJUS5F</t>
  </si>
  <si>
    <t>T0cuSVFfVE9UQUxfUkVWXzFZUl9BTk5fR1JPV1RILklRX0NRLjYvMzAvMjAxNy5MLi5VU0QuSAEAAABcHQQAAgAAAAc0Mi4yODg3AQgAAAAFAAAAATEBAAAACjE4OTg0MTQ0MTYDAAAAAzE2MAIAAAAENDE5NAQAAAABMAcAAAAJNi8zMC8yMDE3CAAAAAk2LzMwLzIwMTcJAAAAATAAe0xGtyXeCFK9sUe3Jd4IPENJUS5YT00uSVFfVE9UQUxfUkVWXzFZUl9BTk5fR1JPV1RILklRX0NRLjkvMzAvMjAxOC5MLi5VU0QuSAEAAABCMwYAAgAAAAcyNC45OTkxAQgAAAAFAAAAATEBAAAACjE5OTA3ODcxMTEDAAAAAzE2MAIAAAAENDE5NAQAAAABMAcAAAAJOS8zMC8yMDE4CAAAAAk5LzMwLzIwMTgJAAAAATDwU0xGtyXeCBnXrke3Jd4IPENJUS5FT0cuSVFfVE9UQUxfUkVWXzFZUl9BTk5fR1JPV1RILklRX0NRLjYvMzAvMjAyMS5MLi5VU0QuSAEAAABcHQQAAgAAAAgyNzEuMjk5MwEIAAAABQAAAAExAQAAAAstMjA4NjU4NDg5OQMAAAADMTYwAgAAAAQ0MTk0BAAAAAEwBwAAAAk2LzMwLzIwMjEIAAAACTYvMzAvMjAyMQkAAAABMOloLke3Jd4I/jquR7cl3gg8Q0lRLlhPTS5JUV9UT1RBTF9SRVZfMVlSX0FOTl9HUk9XVEguSVFfQ1EuOS8zMC8yMDIyLkwuLlVTRC5IAQAAAEIzBgACAAAABzQ4Ljk3OTQBCAAAAAUAAAABMQEAAAALLTIwMjE4Njk3MDgDAAAAAzE2MAIAAAAENDE5NAQAAAABMAcAAAAJOS8zMC8yMDIy</t>
  </si>
  <si>
    <t>CAAAAAk5LzMwLzIwMjIJAAAAATDXQS5HtyXeCAIYrEe3Jd4IPENJUS5FT0cuSVFfVE9UQUxfUkVWXzFZUl9BTk5fR1JPV1RILklRX0NRLjYvMzAvMjAyNS5MLi5VU0QuSAEAAABcHQQAAgAAAAgtMTEuMjUyNQEIAAAABQAAAAExAQAAAAstMTkzMjcxMjQ3MQMAAAADMTYwAgAAAAQ0MTk0BAAAAAEwBwAAAAk2LzMwLzIwMjUIAAAACTYvMzAvMjAyNQkAAAABMAbD/Ea3Jd4Ivo66R7cl3gg8Q0lRLkNPUC5JUV9UT1RBTF9SRVZfMVlSX0FOTl9HUk9XVEguSVFfQ1EuOS8zMC8yMDEwLkwuLlVTRC5IAQAAAE+GBAACAAAABzE4LjIxNzQBCAAAAAUAAAABMQEAAAAKMTQ3OTc0ODY3NwMAAAADMTYwAgAAAAQ0MTk0BAAAAAEwBwAAAAk5LzMwLzIwMTAIAAAACTkvMzAvMjAxMAkAAAABMDt8Mka3Jd4Ir2e6R7cl3gg8Q0lRLkNWWC5JUV9UT1RBTF9SRVZfMVlSX0FOTl9HUk9XVEguSVFfQ1EuNi8zMC8yMDEzLkwuLlVTRC5IAQAAAMqAAQACAAAABy04LjA0MTQBCAAAAAUAAAABMQEAAAAKMTY4OTc2MzQ5NgMAAAADMTYwAgAAAAQ0MTk0BAAAAAEwBwAAAAk2LzMwLzIwMTMIAAAACTYvMzAvMjAxMwkAAAABMBYuMka3Jd4I3y/CR7cl3gg8Q0lRLkNPUC5JUV9UT1RBTF9SRVZfMVlSX0FOTl9HUk9XVEguSVFfQ1EuOS8zMC8yMDE0LkwuLlVTRC5IAQAAAE+GBAACAAAACC0xMC4zMzI3AQgAAAAFAAAAATEBAAAACjE3NjI2</t>
  </si>
  <si>
    <t>MDIzNjQDAAAAAzE2MAIAAAAENDE5NAQAAAABMAcAAAAJOS8zMC8yMDE0CAAAAAk5LzMwLzIwMTQJAAAAATD63zFGtyXeCJ02sEe3Jd4IPENJUS5DVlguSVFfVE9UQUxfUkVWXzFZUl9BTk5fR1JPV1RILklRX0NRLjYvMzAvMjAxNy5MLi5VU0QuSAEAAADKgAEAAgAAAAYxOS4zNjMBCAAAAAUAAAABMQEAAAAKMTg5ODM1Mzg0NQMAAAADMTYwAgAAAAQ0MTk0BAAAAAEwBwAAAAk2LzMwLzIwMTcIAAAACTYvMzAvMjAxNwkAAAABMAB7TEa3Jd4IUr2xR7cl3gg8Q0lRLkNPUC5JUV9UT1RBTF9SRVZfMVlSX0FOTl9HUk9XVEguSVFfQ1EuOS8zMC8yMDE4LkwuLlVTRC5IAQAAAE+GBAACAAAABjQxLjUzMQEIAAAABQAAAAExAQAAAAoxOTg5OTAxMjY4AwAAAAMxNjACAAAABDQxOTQEAAAAATAHAAAACTkvMzAvMjAxOAgAAAAJOS8zMC8yMDE4CQAAAAEw8FNMRrcl3ggOsK5HtyXeCDxDSVEuQ1ZYLklRX1RPVEFMX1JFVl8xWVJfQU5OX0dST1dUSC5JUV9DUS42LzMwLzIwMjEuTC4uVVNELkgBAAAAyoABAAIAAAAIMTI2Ljc4MDEBCAAAAAUAAAABMQEAAAALLTIwODY0OTEzMDYDAAAAAzE2MAIAAAAENDE5NAQAAAABMAcAAAAJNi8zMC8yMDIxCAAAAAk2LzMwLzIwMjEJAAAAATDpaC5HtyXeCP46rke3Jd4IPENJUS5DT1AuSVFfVE9UQUxfUkVWXzFZUl9BTk5fR1JPV1RILklRX0NRLjkvMzAvMjAyMi5MLi5VU0QuSAEA</t>
  </si>
  <si>
    <t>AABPhgQAAgAAAAc4Ni41NDU2AQgAAAAFAAAAATEBAAAACy0yMDIxNDg3OTUwAwAAAAMxNjACAAAABDQxOTQEAAAAATAHAAAACTkvMzAvMjAyMggAAAAJOS8zMC8yMDIyCQAAAAEw10EuR7cl3ggDP6xHtyXeCDxDSVEuQ1ZYLklRX1RPVEFMX1JFVl8xWVJfQU5OX0dST1dUSC5JUV9DUS42LzMwLzIwMjUuTC4uVVNELkgBAAAAyoABAAIAAAAHLTEwLjU3MQEIAAAABQAAAAExAQAAAAstMTkxODA5NDYyMwMAAAADMTYwAgAAAAQ0MTk0BAAAAAEwBwAAAAk2LzMwLzIwMjUIAAAACTYvMzAvMjAyNQkAAAABMAbD/Ea3Jd4I3ty6R7cl3gg8Q0lRLkVPRy5JUV9UT1RBTF9SRVZfMVlSX0FOTl9HUk9XVEguSVFfQ1EuMy8zMS8yMDEyLkwuLlVTRC5IAQAAAFwdBAACAAAABzM3LjY3NTYBCAAAAAUAAAABMQEAAAAKMTYxNjE5MDQ5NwMAAAADMTYwAgAAAAQ0MTk0BAAAAAEwBwAAAAkzLzMxLzIwMTIIAAAACTMvMzEvMjAxMgkAAAABMClVMka3Jd4IMkDNR7cl3gg8Q0lRLkVPRy5JUV9UT1RBTF9SRVZfMVlSX0FOTl9HUk9XVEguSVFfQ1EuMy8zMS8yMDE0LkwuLlVTRC5IAQAAAFwdBAACAAAABzI4LjIyNTgBCAAAAAUAAAABMQEAAAAKMTczMzMxMjg2NAMAAAADMTYwAgAAAAQ0MTk0BAAAAAEwBwAAAAkzLzMxLzIwMTQIAAAACTMvMzEvMjAxNAkAAAABMBIHMka3Jd4IvC7MR7cl3gg8Q0lRLlhPTS5JUV9UT1RBTF9SRVZf</t>
  </si>
  <si>
    <t>MVlSX0FOTl9HUk9XVEguSVFfQ1EuNi8zMC8yMDE1LkwuLlVTRC5IAQAAAEIzBgACAAAACC0zMy4xNjY4AQgAAAAFAAAAATEBAAAACjE4MDE2MTY4ODADAAAAAzE2MAIAAAAENDE5NAQAAAABMAcAAAAJNi8zMC8yMDE1CAAAAAk2LzMwLzIwMTUJAAAAATD63zFGtyXeCG2MtEe3Jd4IPENJUS5FT0cuSVFfVE9UQUxfUkVWXzFZUl9BTk5fR1JPV1RILklRX0NRLjMvMzEvMjAxOC5MLi5VU0QuSAEAAABcHQQAAgAAAAc0Ni40MTE2AQgAAAAFAAAAATEBAAAACjE5NTkxNTY5MTcDAAAAAzE2MAIAAAAENDE5NAQAAAABMAcAAAAJMy8zMS8yMDE4CAAAAAkzLzMxLzIwMTgJAAAAATDwU0xGtyXeCO+pyUe3Jd4IPENJUS5YT00uSVFfVE9UQUxfUkVWXzFZUl9BTk5fR1JPV1RILklRX0NRLjYvMzAvMjAxOS5MLi5VU0QuSAEAAABCMwYAAgAAAActNS4yMTE2AQgAAAAFAAAAATEBAAAACjIwNDgzMDM1NzQDAAAAAzE2MAIAAAAENDE5NAQAAAABMAcAAAAJNi8zMC8yMDE5CAAAAAk2LzMwLzIwMTkJAAAAATAJty5HtyXeCH/yuUe3Jd4IPENJUS5FT0cuSVFfVE9UQUxfUkVWXzFZUl9BTk5fR1JPV1RILklRX0NRLjMvMzEvMjAyMi5MLi5VU0QuSAEAAABcHQQAAgAAAAc2Ni42NTg0AQgAAAAFAAAAATEBAAAACy0yMDQ3NDczNjcxAwAAAAMxNjACAAAABDQxOTQEAAAAATAHAAAACTMvMzEvMjAyMggAAAAJMy8zMS8yMDIyCQAA</t>
  </si>
  <si>
    <t>AAEw6WguR7cl3gixbMFHtyXeCDxDSVEuWE9NLklRX1RPVEFMX1JFVl8xWVJfQU5OX0dST1dUSC5JUV9DUS42LzMwLzIwMjMuTC4uVVNELkgBAAAAQjMGAAIAAAAILTI4LjMzODQBCAAAAAUAAAABMQEAAAALLTE5MTkyMzQ2NzIDAAAAAzE2MAIAAAAENDE5NAQAAAABMAcAAAAJNi8zMC8yMDIzCAAAAAk2LzMwLzIwMjMJAAAAATAH6vxGtyXeCGx5tUe3Jd4IPENJUS5YT00uSVFfVE9UQUxfUkVWXzFZUl9BTk5fR1JPV1RILklRX0NRLjkvMzAvMjAxMC5MLi5VU0QuSAEAAABCMwYAAgAAAAcxNi4yMzI1AQgAAAAFAAAAATEBAAAACjE0ODA1OTQ1NzADAAAAAzE2MAIAAAAENDE5NAQAAAABMAcAAAAJOS8zMC8yMDEwCAAAAAk5LzMwLzIwMTAJAAAAATA7fDJGtyXeCL6Ouke3Jd4IPENJUS5YT00uSVFfVE9UQUxfUkVWXzFZUl9BTk5fR1JPV1RILklRX0NRLjkvMzAvMjAxMi5MLi5VU0QuSAEAAABCMwYAAgAAAActOC4xNjA1AQgAAAAFAAAAATEBAAAACjE2NDM0NzI4MjIDAAAAAzE2MAIAAAAENDE5NAQAAAABMAcAAAAJOS8zMC8yMDEyCAAAAAk5LzMwLzIwMTIJAAAAATAWLjJGtyXeCBRIsUe3Jd4IPENJUS5YT00uSVFfVE9UQUxfUkVWXzFZUl9BTk5fR1JPV1RILklRX0NRLjkvMzAvMjAxNC5MLi5VU0QuSAEAAABCMwYAAgAAAActNC43OTY3AQgAAAAFAAAAATEBAAAACjE3NjI4MzcyMzIDAAAAAzE2MAIAAAAE</t>
  </si>
  <si>
    <t>NDE5NAQAAAABMAcAAAAJOS8zMC8yMDE0CAAAAAk5LzMwLzIwMTQJAAAAATD63zFGtyXeCLZdsEe3Jd4IPENJUS5FT0cuSVFfVE9UQUxfUkVWXzFZUl9BTk5fR1JPV1RILklRX0NRLjYvMzAvMjAxOS5MLi5VU0QuSAEAAABcHQQAAgAAAAYxLjg1MTgBCAAAAAUAAAABMQEAAAAKMjA0ODYyNzQ4NwMAAAADMTYwAgAAAAQ0MTk0BAAAAAEwBwAAAAk2LzMwLzIwMTkIAAAACTYvMzAvMjAxOQkAAAABMAm3Lke3Jd4If/K5R7cl3gg8Q0lRLlhPTS5JUV9UT1RBTF9SRVZfMVlSX0FOTl9HUk9XVEguSVFfQ1EuOS8zMC8yMDIwLkwuLlVTRC5IAQAAAEIzBgACAAAACC0yOC40MzU3AQgAAAAFAAAAATEBAAAACy0yMTIzOTI5MjIxAwAAAAMxNjACAAAABDQxOTQEAAAAATAHAAAACTkvMzAvMjAyMAgAAAAJOS8zMC8yMDIwCQAAAAEw/48uR7cl3giPnq1HtyXeCDxDSVEuRU9HLklRX1RPVEFMX1JFVl8xWVJfQU5OX0dST1dUSC5JUV9DUS42LzMwLzIwMjMuTC4uVVNELkgBAAAAXB0EAAIAAAAILTM2LjkwNTgBCAAAAAUAAAABMQEAAAALLTE5ODU1MDMxMTADAAAAAzE2MAIAAAAENDE5NAQAAAABMAcAAAAJNi8zMC8yMDIzCAAAAAk2LzMwLzIwMjMJAAAAATAH6vxGtyXeCGx5tUe3Jd4IPENJUS5YT00uSVFfVE9UQUxfUkVWXzFZUl9BTk5fR1JPV1RILklRX0NRLjkvMzAvMjAyNC5MLi5VU0QuSAEAAABCMwYAAgAAAActMC44</t>
  </si>
  <si>
    <t>Nzg1AQgAAAAFAAAAATEBAAAACy0xOTE4Njc1MzQ2AwAAAAMxNjACAAAABDQxOTQEAAAAATAHAAAACTkvMzAvMjAyNAgAAAAJOS8zMC8yMDI0CQAAAAEwB+r8Rrcl3gipt7hHtyXeCDxDSVEuQ1ZYLklRX1RPVEFMX1JFVl8xWVJfQU5OX0dST1dUSC5JUV9DUS42LzMwLzIwMTEuTC4uVVNELkgBAAAAyoABAAIAAAAHMzEuODQ2NAEIAAAABQAAAAExAQAAAAoxNTU3Mzk2NzUzAwAAAAMxNjACAAAABDQxOTQEAAAAATAHAAAACTYvMzAvMjAxMQgAAAAJNi8zMC8yMDExCQAAAAEwEgcyRrcl3ghiI8hHtyXeCDxDSVEuQ09QLklRX1RPVEFMX1JFVl8xWVJfQU5OX0dST1dUSC5JUV9DUS45LzMwLzIwMTIuTC4uVVNELkgBAAAAT4YEAAIAAAAILTEzLjkxOTIBCAAAAAUAAAABMQEAAAAKMTY0MzQ3Mjg5NgMAAAADMTYwAgAAAAQ0MTk0BAAAAAEwBwAAAAk5LzMwLzIwMTIIAAAACTkvMzAvMjAxMgkAAAABMBYuMka3Jd4I8vmwR7cl3gg8Q0lRLkNWWC5JUV9UT1RBTF9SRVZfMVlSX0FOTl9HUk9XVEguSVFfQ1EuNi8zMC8yMDE1LkwuLlVTRC5IAQAAAMqAAQACAAAACC0zNC43ODg2AQgAAAAFAAAAATEBAAAACjE4MDE4OTUxOTIDAAAAAzE2MAIAAAAENDE5NAQAAAABMAcAAAAJNi8zMC8yMDE1CAAAAAk2LzMwLzIwMTUJAAAAATD63zFGtyXeCG2MtEe3Jd4IPENJUS5DT1AuSVFfVE9UQUxfUkVWXzFZUl9BTk5fR1JPV1RI</t>
  </si>
  <si>
    <t>LklRX0NRLjkvMzAvMjAxNi5MLi5VU0QuSAEAAABPhgQAAgAAAAgtMTUuMDk2OQEIAAAABQAAAAExAQAAAAoxODYzNDYwMTM4AwAAAAMxNjACAAAABDQxOTQEAAAAATAHAAAACTkvMzAvMjAxNggAAAAJOS8zMC8yMDE2CQAAAAEwAHtMRrcl3ghNfblHtyXeCDxDSVEuQ1ZYLklRX1RPVEFMX1JFVl8xWVJfQU5OX0dST1dUSC5JUV9DUS42LzMwLzIwMTkuTC4uVVNELkgBAAAAyoABAAIAAAAILTEwLjI5MzcBCAAAAAUAAAABMQEAAAAKMjA0ODI5OTkwMgMAAAADMTYwAgAAAAQ0MTk0BAAAAAEwBwAAAAk2LzMwLzIwMTkIAAAACTYvMzAvMjAxOQkAAAABMAm3Lke3Jd4In0C6R7cl3gg8Q0lRLkNPUC5JUV9UT1RBTF9SRVZfMVlSX0FOTl9HUk9XVEguSVFfQ1EuOS8zMC8yMDIwLkwuLlVTRC5IAQAAAE+GBAACAAAACC00NS4wNTM1AQgAAAAFAAAAATEBAAAACy0yMTIzNTc4Mzg1AwAAAAMxNjACAAAABDQxOTQEAAAAATAHAAAACTkvMzAvMjAyMAgAAAAJOS8zMC8yMDIwCQAAAAEw/48uR7cl3giPnq1HtyXeCDxDSVEuQ1ZYLklRX1RPVEFMX1JFVl8xWVJfQU5OX0dST1dUSC5JUV9DUS42LzMwLzIwMjMuTC4uVVNELkgBAAAAyoABAAIAAAAILTI4LjMxMTYBCAAAAAUAAAABMQEAAAALLTE5NzAxMTQyNTgDAAAAAzE2MAIAAAAENDE5NAQAAAABMAcAAAAJNi8zMC8yMDIzCAAAAAk2LzMwLzIwMjMJAAAAATAH6vxGtyXe</t>
  </si>
  <si>
    <t>CLy0tUe3Jd4IPENJUS5DT1AuSVFfVE9UQUxfUkVWXzFZUl9BTk5fR1JPV1RILklRX0NRLjkvMzAvMjAyNC5MLi5VU0QuSAEAAABPhgQAAgAAAActNy44OTczAQgAAAAFAAAAATEBAAAACy0xOTE4MDQ4MTIyAwAAAAMxNjACAAAABDQxOTQEAAAAATAHAAAACTkvMzAvMjAyNAgAAAAJOS8zMC8yMDI0CQAAAAEwB+r8Rrcl3gje87hHtyXeCDxDSVEuRU9HLklRX1RPVEFMX1JFVl8xWVJfQU5OX0dST1dUSC5JUV9DUS4zLzMxLzIwMTAuTC4uVVNELkgBAAAAXB0EAAIAAAAHNjkuMDAzNwEIAAAABQAAAAExAQAAAAoxNDUyMDk4OTg2AwAAAAMxNjACAAAABDQxOTQEAAAAATAHAAAACTMvMzEvMjAxMAgAAAAJMy8zMS8yMDEwCQAAAAEwTKMyRrcl3gh6A85HtyXeCDxDSVEuWE9NLklRX1RPVEFMX1JFVl8xWVJfQU5OX0dST1dUSC5JUV9DUS42LzMwLzIwMTEuTC4uVVNELkgBAAAAQjMGAAIAAAAHMzYuMjk2MQEIAAAABQAAAAExAQAAAAoxNTU3MDcyMjM3AwAAAAMxNjACAAAABDQxOTQEAAAAATAHAAAACTYvMzAvMjAxMQgAAAAJNi8zMC8yMDExCQAAAAEwEgcyRrcl3ghjSshHtyXeCDxDSVEuWE9NLklRX1RPVEFMX1JFVl8xWVJfQU5OX0dST1dUSC5JUV9DUS42LzMwLzIwMTMuTC4uVVNELkgBAAAAQjMGAAIAAAAHLTguMzAxMQEIAAAABQAAAAExAQAAAAoxNjg5NzYzOTY4AwAAAAMxNjACAAAABDQxOTQEAAAAATAH</t>
  </si>
  <si>
    <t>AAAACTYvMzAvMjAxMwgAAAAJNi8zMC8yMDEzCQAAAAEwFi4yRrcl3gjOCMJHtyXeCDxDSVEuRU9HLklRX1RPVEFMX1JFVl8xWVJfQU5OX0dST1dUSC5JUV9DUS4zLzMxLzIwMTYuTC4uVVNELkgBAAAAXB0EAAIAAAAILTQwLjIwODMBCAAAAAUAAAABMQEAAAAKMTg0MDk2MzE3OQMAAAADMTYwAgAAAAQ0MTk0BAAAAAEwBwAAAAkzLzMxLzIwMTYIAAAACTMvMzEvMjAxNgkAAAABMA6iTEa3Jd4IcJLLR7cl3gg8Q0lRLlhPTS5JUV9UT1RBTF9SRVZfMVlSX0FOTl9HUk9XVEguSVFfQ1EuNi8zMC8yMDE3LkwuLlVTRC5IAQAAAEIzBgACAAAABjguODE3OQEIAAAABQAAAAExAQAAAAoxODk4MjU1ODU3AwAAAAMxNjACAAAABDQxOTQEAAAAATAHAAAACTYvMzAvMjAxNwgAAAAJNi8zMC8yMDE3CQAAAAEwAHtMRrcl3ggkb7FHtyXeCDxDSVEuRU9HLklRX1RPVEFMX1JFVl8xWVJfQU5OX0dST1dUSC5JUV9DUS4zLzMxLzIwMjAuTC4uVVNELkgBAAAAXB0EAAIAAAAHLTE0LjM3OAEIAAAABQAAAAExAQAAAAoyMDk2MDUwMDQ4AwAAAAMxNjACAAAABDQxOTQEAAAAATAHAAAACTMvMzEvMjAyMAgAAAAJMy8zMS8yMDIwCQAAAAEw/48uR7cl3ginBMRHtyXeCDxDSVEuWE9NLklRX1RPVEFMX1JFVl8xWVJfQU5OX0dST1dUSC5JUV9DUS42LzMwLzIwMjEuTC4uVVNELkgBAAAAQjMGAAIAAAAIMTA0LjAwNTkBCAAAAAUAAAAB</t>
  </si>
  <si>
    <t>MQEAAAALLTIwODY2MTUwMjkDAAAAAzE2MAIAAAAENDE5NAQAAAABMAcAAAAJNi8zMC8yMDIxCAAAAAk2LzMwLzIwMjEJAAAAATDpaC5HtyXeCMITrke3Jd4IPENJUS5FT0cuSVFfVE9UQUxfUkVWXzFZUl9BTk5fR1JPV1RILklRX0NRLjMvMzEvMjAyNC5MLi5VU0QuSAEAAABcHQQAAgAAAAY0LjY2MTUBCAAAAAUAAAABMQEAAAALLTE5NDY5ODcyMDkDAAAAAzE2MAIAAAAENDE5NAQAAAABMAcAAAAJMy8zMS8yMDI0CAAAAAkzLzMxLzIwMjQJAAAAATAH6vxGtyXeCJFZske3Jd4IPENJUS5YT00uSVFfVE9UQUxfUkVWXzFZUl9BTk5fR1JPV1RILklRX0NRLjYvMzAvMjAyNS5MLi5VU0QuSAEAAABCMwYAAgAAAAgtMTEuNjc4NQEIAAAABQAAAAExAQAAAAstMTkzMzQ0NDExMAMAAAADMTYwAgAAAAQ0MTk0BAAAAAEwBwAAAAk2LzMwLzIwMjUIAAAACTYvMzAvMjAyNQkAAAABMAbD/Ea3Jd4I+QO7R7cl3gg9Q0lRLkNWWC5JUV9UT1RBTF9SRVZfMVlSX0FOTl9HUk9XVEguSVFfQ1EuMTIvMzEvMjAxMS5MLi5VU0QuSAEAAADKgAEAAgAAAAcxMy4yNzEzAQgAAAAFAAAAATEBAAAACjE1ODg4NDY2MjIDAAAAAzE2MAIAAAAENDE5NAQAAAABMAcAAAAKMTIvMzEvMjAxMQgAAAAKMTIvMzEvMjAxMQkAAAABMPS4MUa3Jd4IfJjIR7cl3gg8Q0lRLlhPTS5JUV9UT1RBTF9SRVZfMVlSX0FOTl9HUk9XVEguSVFfQ1EuNi8z</t>
  </si>
  <si>
    <t>MC8yMDE4LkwuLlVTRC5IAQAAAEIzBgACAAAABzI3LjU0MDcBCAAAAAUAAAABMQEAAAAKMTk3NDUyNjMzMAMAAAADMTYwAgAAAAQ0MTk0BAAAAAEwBwAAAAk2LzMwLzIwMTgIAAAACTYvMzAvMjAxOAkAAAABMPBTTEa3Jd4IaN62R7cl3gg8Q0lRLkNWWC5JUV9UT1RBTF9SRVZfMVlSX0FOTl9HUk9XVEguSVFfQ1EuMy8zMS8yMDIxLkwuLlVTRC5IAQAAAMqAAQACAAAABjQuNjE1MwEIAAAABQAAAAExAQAAAAstMjA5ODU2MzczOAMAAAADMTYwAgAAAAQ0MTk0BAAAAAEwBwAAAAkzLzMxLzIwMjEIAAAACTMvMzEvMjAyMQkAAAABMOloLke3Jd4ItrrBR7cl3gg8Q0lRLlhPTS5JUV9UT1RBTF9SRVZfMVlSX0FOTl9HUk9XVEguSVFfQ1EuMy8zMS8yMDEwLkwuLlVTRC5IAQAAAEIzBgACAAAABzQyLjY4NzkBCAAAAAUAAAABMQEAAAAKMTQ1MTE5NTc4MwMAAAADMTYwAgAAAAQ0MTk0BAAAAAEwBwAAAAkzLzMxLzIwMTAIAAAACTMvMzEvMjAxMAkAAAABMEyjMka3Jd4IegPOR7cl3gg9Q0lRLlhPTS5JUV9UT1RBTF9SRVZfMVlSX0FOTl9HUk9XVEguSVFfQ1EuMTIvMzEvMjAxMi5MLi5VU0QuSAEAAABCMwYAAgAAAAYtNS41OTUBCAAAAAUAAAABMQEAAAAKMTY2MDQ3MzkxNwMAAAADMTYwAgAAAAQ0MTk0BAAAAAEwBwAAAAoxMi8zMS8yMDEyCAAAAAoxMi8zMS8yMDEyCQAAAAEwFi4yRrcl3ggTFsVHtyXeCDxDSVEu</t>
  </si>
  <si>
    <t>WE9NLklRX1RPVEFMX1JFVl8xWVJfQU5OX0dST1dUSC5JUV9DUS45LzMwLzIwMTUuTC4uVVNELkgBAAAAQjMGAAIAAAAILTM3LjQzNTYBCAAAAAUAAAABMQEAAAAKMTgxNjIyMTEwNAMAAAADMTYwAgAAAAQ0MTk0BAAAAAEwBwAAAAk5LzMwLzIwMTUIAAAACTkvMzAvMjAxNQkAAAABMA6iTEa3Jd4IguivR7cl3gg8Q0lRLkNPUC5JUV9UT1RBTF9SRVZfMVlSX0FOTl9HUk9XVEguSVFfQ1EuNi8zMC8yMDE5LkwuLlVTRC5IAQAAAE+GBAACAAAABy03LjMzMjcBCAAAAAUAAAABMQEAAAAKMjA0ODA5NzI1OQMAAAADMTYwAgAAAAQ0MTk0BAAAAAEwBwAAAAk2LzMwLzIwMTkIAAAACTYvMzAvMjAxOQkAAAABMAm3Lke3Jd4Ikhm6R7cl3gg8Q0lRLkNWWC5JUV9UT1RBTF9SRVZfMVlSX0FOTl9HUk9XVEguSVFfQ1EuMy8zMS8yMDIyLkwuLlVTRC5IAQAAAMqAAQACAAAABzY2Ljc1NTYBCAAAAAUAAAABMQEAAAALLTIwMzU3MDY3NjkDAAAAAzE2MAIAAAAENDE5NAQAAAABMAcAAAAJMy8zMS8yMDIyCAAAAAkzLzMxLzIwMjIJAAAAATDpaC5HtyXeCLFswUe3Jd4IPUNJUS5DT1AuSVFfVE9UQUxfUkVWXzFZUl9BTk5fR1JPV1RILklRX0NRLjEyLzMxLzIwMjIuTC4uVVNELkgBAAAAT4YEAAIAAAAHMjMuNzg5OAEIAAAABQAAAAExAQAAAAstMjAxMDEyNTAxMgMAAAADMTYwAgAAAAQ0MTk0BAAAAAEwBwAAAAoxMi8zMS8y</t>
  </si>
  <si>
    <t>MDIyCAAAAAoxMi8zMS8yMDIyCQAAAAEwFhH9Rrcl3gi8tLVHtyXeCDxDSVEuRU9HLklRX1RPVEFMX1JFVl8xWVJfQU5OX0dST1dUSC5JUV9DUS45LzMwLzIwMjUuTC4uVVNELkgBAAAAXB0EAAIAAAAHLTIuNDQzNgEIAAAABQAAAAExAQAAAAstMTkxODE3MTAzNQMAAAADMTYwAgAAAAQ0MTk0BAAAAAEwBwAAAAk5LzMwLzIwMjUIAAAACTkvMzAvMjAyNQkAAAABMGg8+0a3Jd4I3ty6R7cl3gg9Q0lRLlhPTS5JUV9UT1RBTF9SRVZfMVlSX0FOTl9HUk9XVEguSVFfQ1EuMTIvMzEvMjAxMS5MLi5VU0QuSAEAAABCMwYAAgAAAAcxNC45NzUxAQgAAAAFAAAAATEBAAAACjE1ODk1NDg1MDYDAAAAAzE2MAIAAAAENDE5NAQAAAABMAcAAAAKMTIvMzEvMjAxMQgAAAAKMTIvMzEvMjAxMQkAAAABMPS4MUa3Jd4Ii7/IR7cl3gg9Q0lRLkVPRy5JUV9UT1RBTF9SRVZfMVlSX0FOTl9HUk9XVEguSVFfQ1EuMTIvMzEvMjAxNC5MLi5VU0QuSAEAAABcHQQAAgAAAActNi4zMDUyAQgAAAAFAAAAATEBAAAACjE3Nzc3NTYzNTcDAAAAAzE2MAIAAAAENDE5NAQAAAABMAcAAAAKMTIvMzEvMjAxNAgAAAAKMTIvMzEvMjAxNAkAAAABMPrfMUa3Jd4IQzi+R7cl3gg8Q0lRLkVPRy5JUV9UT1RBTF9SRVZfMVlSX0FOTl9HUk9XVEguSVFfQ1EuOS8zMC8yMDE3LkwuLlVTRC5IAQAAAFwdBAACAAAABzMyLjYzODgBCAAAAAUAAAABMQEA</t>
  </si>
  <si>
    <t>AAAKMTkxNzcyNDU5MAMAAAADMTYwAgAAAAQ0MTk0BAAAAAEwBwAAAAk5LzMwLzIwMTcIAAAACTkvMzAvMjAxNwkAAAABMAB7TEa3Jd4IPUyvR7cl3gg8Q0lRLkNPUC5JUV9UT1RBTF9SRVZfMVlSX0FOTl9HUk9XVEguSVFfQ1EuNi8zMC8yMDE4LkwuLlVTRC5IAQAAAE+GBAACAAAABzI2LjAwOTQBCAAAAAUAAAABMQEAAAAKMTk3NTExNTg4NAMAAAADMTYwAgAAAAQ0MTk0BAAAAAEwBwAAAAk2LzMwLzIwMTgIAAAACTYvMzAvMjAxOAkAAAABMPBTTEa3Jd4Io1S3R7cl3gg8Q0lRLkVPRy5JUV9UT1RBTF9SRVZfMVlSX0FOTl9HUk9XVEguSVFfQ1EuNi8zMC8yMDIwLkwuLlVTRC5IAQAAAFwdBAACAAAACC03My4wNTE2AQgAAAAFAAAAATEBAAAACy0yMTQwMTE1MzMxAwAAAAMxNjACAAAABDQxOTQEAAAAATAHAAAACTYvMzAvMjAyMAgAAAAJNi8zMC8yMDIwCQAAAAEw/48uR7cl3giuZrZHtyXeCDxDSVEuWE9NLklRX1RPVEFMX1JFVl8xWVJfQU5OX0dST1dUSC5JUV9DUS4zLzMxLzIwMjEuTC4uVVNELkgBAAAAQjMGAAIAAAAGNC4xMzY2AQgAAAAFAAAAATEBAAAACy0yMDk4NjMxMjM4AwAAAAMxNjACAAAABDQxOTQEAAAAATAHAAAACTMvMzEvMjAyMQgAAAAJMy8zMS8yMDIxCQAAAAEw6WguR7cl3gi2usFHtyXeCDxDSVEuQ09QLklRX1RPVEFMX1JFVl8xWVJfQU5OX0dST1dUSC5JUV9DUS4zLzMxLzIwMTAu</t>
  </si>
  <si>
    <t>TC4uVVNELkgBAAAAT4YEAAIAAAAHNTAuODkwNwEIAAAABQAAAAExAQAAAAoxNDUxMDcyNTU0AwAAAAMxNjACAAAABDQxOTQEAAAAATAHAAAACTMvMzEvMjAxMAgAAAAJMy8zMS8yMDEwCQAAAAEwTKMyRrcl3gh6A85HtyXeCDxDSVEuRU9HLklRX1RPVEFMX1JFVl8xWVJfQU5OX0dST1dUSC5JUV9DUS4zLzMxLzIwMTEuTC4uVVNELkgBAAAAXB0EAAIAAAAHMzguNzYxOAEIAAAABQAAAAExAQAAAAoxNTQ1NjcwODY5AwAAAAMxNjACAAAABDQxOTQEAAAAATAHAAAACTMvMzEvMjAxMQgAAAAJMy8zMS8yMDExCQAAAAEwO3wyRrcl3ghptc1HtyXeCD1DSVEuQ09QLklRX1RPVEFMX1JFVl8xWVJfQU5OX0dST1dUSC5JUV9DUS4xMi8zMS8yMDEyLkwuLlVTRC5IAQAAAE+GBAACAAAABjYuNDMzOAEIAAAABQAAAAExAQAAAAoxNjYwMjQ3ODg5AwAAAAMxNjACAAAABDQxOTQEAAAAATAHAAAACjEyLzMxLzIwMTIIAAAACjEyLzMxLzIwMTIJAAAAATAWLjJGtyXeCATvxEe3Jd4IPUNJUS5FT0cuSVFfVE9UQUxfUkVWXzFZUl9BTk5fR1JPV1RILklRX0NRLjEyLzMxLzIwMTMuTC4uVVNELkgBAAAAXB0EAAIAAAAHMjMuMTgxNwEIAAAABQAAAAExAQAAAAoxNzIwMzQ1OTAyAwAAAAMxNjACAAAABDQxOTQEAAAAATAHAAAACjEyLzMxLzIwMTMIAAAACjEyLzMxLzIwMTMJAAAAATASBzJGtyXeCEbzwke3Jd4IPENJUS5DT1Au</t>
  </si>
  <si>
    <t>SVFfVE9UQUxfUkVWXzFZUl9BTk5fR1JPV1RILklRX0NRLjkvMzAvMjAxNS5MLi5VU0QuSAEAAABPhgQAAgAAAAgtNDIuMDM1MgEIAAAABQAAAAExAQAAAAoxODE1NzcyNjg4AwAAAAMxNjACAAAABDQxOTQEAAAAATAHAAAACTkvMzAvMjAxNQgAAAAJOS8zMC8yMDE1CQAAAAEwDqJMRrcl3ghSc69HtyXeCDxDSVEuRU9HLklRX1RPVEFMX1JFVl8xWVJfQU5OX0dST1dUSC5JUV9DUS45LzMwLzIwMTYuTC4uVVNELkgBAAAAXB0EAAIAAAAGLTYuNDkxAQgAAAAFAAAAATEBAAAACjE4NjM3Njk2NjEDAAAAAzE2MAIAAAAENDE5NAQAAAABMAcAAAAJOS8zMC8yMDE2CAAAAAk5LzMwLzIwMTYJAAAAATAAe0xGtyXeCEFWuUe3Jd4IPENJUS5YT00uSVFfVE9UQUxfUkVWXzFZUl9BTk5fR1JPV1RILklRX0NRLjMvMzEvMjAyMi5MLi5VU0QuSAEAAABCMwYAAgAAAAc1Mi41MTU4AQgAAAAFAAAAATEBAAAACy0yMDQ3ODk4MTk5AwAAAAMxNjACAAAABDQxOTQEAAAAATAHAAAACTMvMzEvMjAyMggAAAAJMy8zMS8yMDIyCQAAAAEw6WguR7cl3giTRcFHtyXeCD1DSVEuRU9HLklRX1RPVEFMX1JFVl8xWVJfQU5OX0dST1dUSC5JUV9DUS4xMi8zMS8yMDIzLkwuLlVTRC5IAQAAAFwdBAACAAAABy02Ljk3MDcBCAAAAAUAAAABMQEAAAALLTE5NTc5NjY4NTUDAAAAAzE2MAIAAAAENDE5NAQAAAABMAcAAAAKMTIvMzEvMjAyMwgA</t>
  </si>
  <si>
    <t>AAAKMTIvMzEvMjAyMwkAAAABMAfq/Ea3Jd4I1se0R7cl3gg8Q0lRLkNWWC5JUV9UT1RBTF9SRVZfMVlSX0FOTl9HUk9XVEguSVFfQ1EuOS8zMC8yMDI1LkwuLlVTRC5IAQAAAMqAAQACAAAABy0xLjM1MzkBCAAAAAUAAAABMQEAAAALLTE5MTgwOTgwNTkDAAAAAzE2MAIAAAAENDE5NAQAAAABMAcAAAAJOS8zMC8yMDI1CAAAAAk5LzMwLzIwMjUJAAAAATBoPPtGtyXeCM+1uke3Jd4IPENJUS5DVlguSVFfVE9UQUxfUkVWXzFZUl9BTk5fR1JPV1RILklRX0NRLjMvMzEvMjAxMi5MLi5VU0QuSAEAAADKgAEAAgAAAAYxLjQ3NjUBCAAAAAUAAAABMQEAAAAKMTYxNTMwMjM5MAMAAAADMTYwAgAAAAQ0MTk0BAAAAAEwBwAAAAkzLzMxLzIwMTIIAAAACTMvMzEvMjAxMgkAAAABMClVMka3Jd4IVGfNR7cl3gg9Q0lRLkNWWC5JUV9UT1RBTF9SRVZfMVlSX0FOTl9HUk9XVEguSVFfQ1EuMTIvMzEvMjAxNC5MLi5VU0QuSAEAAADKgAEAAgAAAAgtMjIuNjA2MwEIAAAABQAAAAExAQAAAAoxNzc3OTczNTA3AwAAAAMxNjACAAAABDQxOTQEAAAAATAHAAAACjEyLzMxLzIwMTQIAAAACjEyLzMxLzIwMTQJAAAAATD63zFGtyXeCEM4vke3Jd4IPENJUS5DVlguSVFfVE9UQUxfUkVWXzFZUl9BTk5fR1JPV1RILklRX0NRLjkvMzAvMjAxNy5MLi5VU0QuSAEAAADKgAEAAgAAAAYxNi45MzUBCAAAAAUAAAABMQEAAAAKMTkyMDUz</t>
  </si>
  <si>
    <t>NTQ3MwMAAAADMTYwAgAAAAQ0MTk0BAAAAAEwBwAAAAk5LzMwLzIwMTcIAAAACTkvMzAvMjAxNwkAAAABMAB7TEa3Jd4IPUyvR7cl3gg8Q0lRLkNWWC5JUV9UT1RBTF9SRVZfMVlSX0FOTl9HUk9XVEguSVFfQ1EuNi8zMC8yMDIwLkwuLlVTRC5IAQAAAMqAAQACAAAACC01Ni4xNTQ2AQgAAAAFAAAAATEBAAAACy0yMTM5Nzk5OTQxAwAAAAMxNjACAAAABDQxOTQEAAAAATAHAAAACTYvMzAvMjAyMAgAAAAJNi8zMC8yMDIwCQAAAAEw/48uR7cl3giuZrZHtyXeCDxDSVEuQ09QLklRX1RPVEFMX1JFVl8xWVJfQU5OX0dST1dUSC5JUV9DUS4zLzMxLzIwMjEuTC4uVVNELkgBAAAAT4YEAAIAAAAGNTUuNjMyAQgAAAAFAAAAATEBAAAACy0yMDk4NDcwMzMyAwAAAAMxNjACAAAABDQxOTQEAAAAATAHAAAACTMvMzEvMjAyMQgAAAAJMy8zMS8yMDIxCQAAAAEw6WguR7cl3gi2usFHtyXeCD1DSVEuRU9HLklRX1RPVEFMX1JFVl8xWVJfQU5OX0dST1dUSC5JUV9DUS4xMi8zMS8yMDI0LkwuLlVTRC5IAQAAAFwdBAACAAAABy02LjM3MDcBCAAAAAUAAAABMQEAAAALLTE5NTc5NjY4NTIDAAAAAzE2MAIAAAAENDE5NAQAAAABMAcAAAAKMTIvMzEvMjAyNAgAAAAKMTIvMzEvMjAyNAkAAAABMAbD/Ea3Jd4I+QO7R7cl3gg8Q0lRLkNWWC5JUV9UT1RBTF9SRVZfMVlSX0FOTl9HUk9XVEguSVFfQ1EuMy8zMS8yMDExLkwuLlVT</t>
  </si>
  <si>
    <t>RC5IAQAAAMqAAQACAAAABzI1Ljk4ODkBCAAAAAUAAAABMQEAAAAKMTU0NTAyOTk3OQMAAAADMTYwAgAAAAQ0MTk0BAAAAAEwBwAAAAkzLzMxLzIwMTEIAAAACTMvMzEvMjAxMQkAAAABMDt8Mka3Jd4IabXNR7cl3gg9Q0lRLkNWWC5JUV9UT1RBTF9SRVZfMVlSX0FOTl9HUk9XVEguSVFfQ1EuMTIvMzEvMjAxMy5MLi5VU0QuSAEAAADKgAEAAgAAAActNC4yNDk3AQgAAAAFAAAAATEBAAAACjE3MjAwMzkyNjMDAAAAAzE2MAIAAAAENDE5NAQAAAABMAcAAAAKMTIvMzEvMjAxMwgAAAAKMTIvMzEvMjAxMwkAAAABMBIHMka3Jd4II6XCR7cl3gg8Q0lRLkNPUC5JUV9UT1RBTF9SRVZfMVlSX0FOTl9HUk9XVEguSVFfQ1EuMy8zMS8yMDIyLkwuLlVTRC5IAQAAAE+GBAACAAAABzgyLjgzMDcBCAAAAAUAAAABMQEAAAALLTIwNDcyNTE3NDgDAAAAAzE2MAIAAAAENDE5NAQAAAABMAcAAAAJMy8zMS8yMDIyCAAAAAkzLzMxLzIwMjIJAAAAATDpaC5HtyXeCJNFwUe3Jd4IPUNJUS5DVlguSVFfVE9UQUxfUkVWXzFZUl9BTk5fR1JPV1RILklRX0NRLjEyLzMxLzIwMjMuTC4uVVNELkgBAAAAyoABAAIAAAAILTE1LjQzNzIBCAAAAAUAAAABMQEAAAALLTE5NTg3NTg0MTQDAAAAAzE2MAIAAAAENDE5NAQAAAABMAcAAAAKMTIvMzEvMjAyMwgAAAAKMTIvMzEvMjAyMwkAAAABMAfq/Ea3Jd4ITz61R7cl3gg8Q0lRLlhPTS5J</t>
  </si>
  <si>
    <t>UV9UT1RBTF9SRVZfMVlSX0FOTl9HUk9XVEguSVFfQ1EuOS8zMC8yMDI1LkwuLlVTRC5IAQAAAEIzBgACAAAABy01LjA4MTQBCAAAAAUAAAABMQEAAAALLTE5MTg2NzUzMzIDAAAAAzE2MAIAAAAENDE5NAQAAAABMAcAAAAJOS8zMC8yMDI1CAAAAAk5LzMwLzIwMjUJAAAAATBoPPtGtyXeCM+1uke3Jd4IPENJUS5YT00uSVFfVE9UQUxfUkVWXzFZUl9BTk5fR1JPV1RILklRX0NRLjMvMzEvMjAxMi5MLi5VU0QuSAEAAABCMwYAAgAAAAY5LjIzNzYBCAAAAAUAAAABMQEAAAAKMTYxNTA0Nzg0MwMAAAADMTYwAgAAAAQ0MTk0BAAAAAEwBwAAAAkzLzMxLzIwMTIIAAAACTMvMzEvMjAxMgkAAAABMClVMka3Jd4IMkDNR7cl3gg9Q0lRLlhPTS5JUV9UT1RBTF9SRVZfMVlSX0FOTl9HUk9XVEguSVFfQ1EuMTIvMzEvMjAxNC5MLi5VU0QuSAEAAABCMwYAAgAAAAgtMjEuMzc0NwEIAAAABQAAAAExAQAAAAoxNzc3NjM0ODg1AwAAAAMxNjACAAAABDQxOTQEAAAAATAHAAAACjEyLzMxLzIwMTQIAAAACjEyLzMxLzIwMTQJAAAAATD63zFGtyXeCFBfvke3Jd4IPENJUS5YT00uSVFfVE9UQUxfUkVWXzFZUl9BTk5fR1JPV1RILklRX0NRLjkvMzAvMjAxNy5MLi5VU0QuSAEAAABCMwYAAgAAAAcxMy44MzQ3AQgAAAAFAAAAATEBAAAACjE5MjAwMTc4MDUDAAAAAzE2MAIAAAAENDE5NAQAAAABMAcAAAAJOS8zMC8yMDE3CAAA</t>
  </si>
  <si>
    <t>AAk5LzMwLzIwMTcJAAAAATAAe0xGtyXeCDUlr0e3Jd4IPENJUS5YT00uSVFfVE9UQUxfUkVWXzFZUl9BTk5fR1JPV1RILklRX0NRLjYvMzAvMjAyMC5MLi5VU0QuSAEAAABCMwYAAgAAAAgtNTIuMDEzOQEIAAAABQAAAAExAQAAAAstMjE0MDA3MjAzOQMAAAADMTYwAgAAAAQ0MTk0BAAAAAEwBwAAAAk2LzMwLzIwMjAIAAAACTYvMzAvMjAyMAkAAAABMP+PLke3Jd4IaCu2R7cl3gg9Q0lRLkNWWC5JUV9UT1RBTF9SRVZfMVlSX0FOTl9HUk9XVEguSVFfQ1EuMTIvMzEvMjAyNC5MLi5VU0QuSAEAAADKgAEAAgAAAAY4LjU2NjYBCAAAAAUAAAABMQEAAAALLTE5NTg3NTc2MDADAAAAAzE2MAIAAAAENDE5NAQAAAABMAcAAAAKMTIvMzEvMjAyNAgAAAAKMTIvMzEvMjAyNAkAAAABMAbD/Ea3Jd4I3ty6R7cl3gg8Q0lRLlhPTS5JUV9UT1RBTF9SRVZfMVlSX0FOTl9HUk9XVEguSVFfQ1EuMy8zMS8yMDExLkwuLlVTRC5IAQAAAEIzBgACAAAABzI2LjMxODIBCAAAAAUAAAABMQEAAAAKMTU0NTAzMDAyMgMAAAADMTYwAgAAAAQ0MTk0BAAAAAEwBwAAAAkzLzMxLzIwMTEIAAAACTMvMzEvMjAxMQkAAAABMDt8Mka3Jd4ISI7NR7cl3gg9Q0lRLlhPTS5JUV9UT1RBTF9SRVZfMVlSX0FOTl9HUk9XVEguSVFfQ1EuMTIvMzEvMjAxMy5MLi5VU0QuSAEAAABCMwYAAgAAAActMy4wMTE2AQgAAAAFAAAAATEBAAAACjE3MjA3</t>
  </si>
  <si>
    <t>NjMxNjgDAAAAAzE2MAIAAAAENDE5NAQAAAABMAcAAAAKMTIvMzEvMjAxMwgAAAAKMTIvMzEvMjAxMwkAAAABMBIHMka3Jd4IKMzCR7cl3gg9Q0lRLkVPRy5JUV9UT1RBTF9SRVZfMVlSX0FOTl9HUk9XVEguSVFfQ1EuMTIvMzEvMjAxNi5MLi5VU0QuSAEAAABcHQQAAgAAAAczMS42NTQ3AQgAAAAFAAAAATEBAAAACjE4NzY3NTQ0OTkDAAAAAzE2MAIAAAAENDE5NAQAAAABMAcAAAAKMTIvMzEvMjAxNggAAAAKMTIvMzEvMjAxNgkAAAABMAB7TEa3Jd4IeTKyR7cl3gg8Q0lRLkVPRy5JUV9UT1RBTF9SRVZfMVlSX0FOTl9HUk9XVEguSVFfQ1EuOS8zMC8yMDE5LkwuLlVTRC5IAQAAAFwdBAACAAAACC0xMC41OTE2AQgAAAAFAAAAATEBAAAACjIwNjg0MzEwMTkDAAAAAzE2MAIAAAAENDE5NAQAAAABMAcAAAAJOS8zMC8yMDE5CAAAAAk5LzMwLzIwMTkJAAAAATD/jy5HtyXeCH9jvEe3Jd4IPENJUS5FT0cuSVFfVE9UQUxfUkVWXzFZUl9BTk5fR1JPV1RILklRX0NRLjMvMzEvMjAyMy5MLi5VU0QuSAEAAABcHQQAAgAAAAgtMTcuMzk0NgEIAAAABQAAAAExAQAAAAstMTk5NzE2NzQ5OQMAAAADMTYwAgAAAAQ0MTk0BAAAAAEwBwAAAAkzLzMxLzIwMjMIAAAACTMvMzEvMjAyMwkAAAABMBYR/Ua3Jd4IEUG4R7cl3gg9Q0lRLlhPTS5JUV9UT1RBTF9SRVZfMVlSX0FOTl9HUk9XVEguSVFfQ1EuMTIvMzEvMjAyMy5M</t>
  </si>
  <si>
    <t>Li5VU0QuSAEAAABCMwYAAgAAAActMTAuODA1AQgAAAAFAAAAATEBAAAACy0xOTU4OTUzNjE3AwAAAAMxNjACAAAABDQxOTQEAAAAATAHAAAACjEyLzMxLzIwMjMIAAAACjEyLzMxLzIwMjMJAAAAATAH6vxGtyXeCAMDtUe3Jd4IPENJUS5DT1AuSVFfVE9UQUxfUkVWXzFZUl9BTk5fR1JPV1RILklRX0NRLjMvMzEvMjAxMi5MLi5VU0QuSAEAAABPhgQAAgAAAAYtNi40NjcBCAAAAAUAAAABMQEAAAAKMTYxNDk3ODQ1MQMAAAADMTYwAgAAAAQ0MTk0BAAAAAEwBwAAAAkzLzMxLzIwMTIIAAAACTMvMzEvMjAxMgkAAAABMClVMka3Jd4IJRnNR7cl3gg8Q0lRLkVPRy5JUV9UT1RBTF9SRVZfMVlSX0FOTl9HUk9XVEguSVFfQ1EuMy8zMS8yMDEzLkwuLlVTRC5IAQAAAFwdBAACAAAABzI2LjU3NDYBCAAAAAUAAAABMQEAAAAKMTY3NTc0MDUwNwMAAAADMTYwAgAAAAQ0MTk0BAAAAAEwBwAAAAkzLzMxLzIwMTMIAAAACTMvMzEvMjAxMwkAAAABMBYuMka3Jd4I56PMR7cl3gg9Q0lRLkNPUC5JUV9UT1RBTF9SRVZfMVlSX0FOTl9HUk9XVEguSVFfQ1EuMTIvMzEvMjAxNC5MLi5VU0QuSAEAAABPhgQAAgAAAAgtMTQuNjkxMwEIAAAABQAAAAExAQAAAAoxNzc3NDQyNjc0AwAAAAMxNjACAAAABDQxOTQEAAAAATAHAAAACjEyLzMxLzIwMTQIAAAACjEyLzMxLzIwMTQJAAAAATD63zFGtyXeCEM4vke3Jd4IPUNJUS5FT0cu</t>
  </si>
  <si>
    <t>SVFfVE9UQUxfUkVWXzFZUl9BTk5fR1JPV1RILklRX0NRLjEyLzMxLzIwMTUuTC4uVVNELkgBAAAAXB0EAAIAAAAILTQ4LjE2MDMBCAAAAAUAAAABMQEAAAAKMTgyOTQ1MDczNwMAAAADMTYwAgAAAAQ0MTk0BAAAAAEwBwAAAAoxMi8zMS8yMDE1CAAAAAoxMi8zMS8yMDE1CQAAAAEwDqJMRrcl3gjfTb1HtyXeCDxDSVEuQ09QLklRX1RPVEFMX1JFVl8xWVJfQU5OX0dST1dUSC5JUV9DUS45LzMwLzIwMTcuTC4uVVNELkgBAAAAT4YEAAIAAAAGOC4zMjQxAQgAAAAFAAAAATEBAAAACjE5MTczMTk0MTUDAAAAAzE2MAIAAAAENDE5NAQAAAABMAcAAAAJOS8zMC8yMDE3CAAAAAk5LzMwLzIwMTcJAAAAATAAe0xGtyXeCD1Mr0e3Jd4IPENJUS5FT0cuSVFfVE9UQUxfUkVWXzFZUl9BTk5fR1JPV1RILklRX0NRLjkvMzAvMjAxOC5MLi5VU0QuSAEAAABcHQQAAgAAAAc3Ny4zODI2AQgAAAAFAAAAATEBAAAACjE5OTA3MzM3MDcDAAAAAzE2MAIAAAAENDE5NAQAAAABMAcAAAAJOS8zMC8yMDE4CAAAAAk5LzMwLzIwMTgJAAAAATDwU0xGtyXeCPyIrke3Jd4IPENJUS5DT1AuSVFfVE9UQUxfUkVWXzFZUl9BTk5fR1JPV1RILklRX0NRLjYvMzAvMjAyMC5MLi5VU0QuSAEAAABPhgQAAgAAAAgtNjUuMjIyOAEIAAAABQAAAAExAQAAAAstMjEzOTc0NDIxNQMAAAADMTYwAgAAAAQ0MTk0BAAAAAEwBwAAAAk2LzMwLzIwMjAI</t>
  </si>
  <si>
    <t>AAAACTYvMzAvMjAyMAkAAAABMP+PLke3Jd4IaCu2R7cl3gg8Q0lRLkNPUC5JUV9UT1RBTF9SRVZfMVlSX0FOTl9HUk9XVEguSVFfQ1EuNi8zMC8yMDIxLkwuLlVTRC5IAQAAAE+GBAACAAAACDI0My4wNjQ0AQgAAAAFAAAAATEBAAAACy0yMDg2NDIzMzE1AwAAAAMxNjACAAAABDQxOTQEAAAAATAHAAAACTYvMzAvMjAyMQgAAAAJNi8zMC8yMDIxCQAAAAEw6WguR7cl3gjCE65HtyXeCD1DSVEuWE9NLklRX1RPVEFMX1JFVl8xWVJfQU5OX0dST1dUSC5JUV9DUS4xMi8zMS8yMDI0LkwuLlVTRC5IAQAAAEIzBgACAAAABy0xLjUyNjUBCAAAAAUAAAABMQEAAAALLTE5NTg5NTM2MzEDAAAAAzE2MAIAAAAENDE5NAQAAAABMAcAAAAKMTIvMzEvMjAyNAgAAAAKMTIvMzEvMjAyNAkAAAABMAbD/Ea3Jd4I3ty6R7cl3gg8Q0lRLkVPRy5JUV9UT1RBTF9SRVZfMVlSX0FOTl9HUk9XVEguSVFfQ1EuNi8zMC8yMDEwLkwuLlVTRC5IAQAAAFwdBAACAAAABzU4LjYzMzgBCAAAAAUAAAABMQEAAAAKMTQ2NTAwNDU0MwMAAAADMTYwAgAAAAQ0MTk0BAAAAAEwBwAAAAk2LzMwLzIwMTAIAAAACTYvMzAvMjAxMAkAAAABMEyjMka3Jd4I54LJR7cl3gg8Q0lRLkNPUC5JUV9UT1RBTF9SRVZfMVlSX0FOTl9HUk9XVEguSVFfQ1EuMy8zMS8yMDExLkwuLlVTRC5IAQAAAE+GBAACAAAACC02MS45MjIxAQgAAAAFAAAAATEBAAAACjE1</t>
  </si>
  <si>
    <t>NTcwNTA2OTUDAAAAAzE2MAIAAAAENDE5NAQAAAABMAcAAAAJMy8zMS8yMDExCAAAAAkzLzMxLzIwMTEJAAAAATA7fDJGtyXeCGm1zUe3Jd4IPENJUS5DVlguSVFfVE9UQUxfUkVWXzFZUl9BTk5fR1JPV1RILklRX0NRLjMvMzEvMjAxNC5MLi5VU0QuSAEAAADKgAEAAgAAAActNi4xODIyAQgAAAAFAAAAATEBAAAACjE3MzI5NDU3OTMDAAAAAzE2MAIAAAAENDE5NAQAAAABMAcAAAAJMy8zMS8yMDE0CAAAAAkzLzMxLzIwMTQJAAAAATASBzJGtyXeCMBVzEe3Jd4IPUNJUS5DVlguSVFfVE9UQUxfUkVWXzFZUl9BTk5fR1JPV1RILklRX0NRLjEyLzMxLzIwMTYuTC4uVVNELkgBAAAAyoABAAIAAAAGOC4xNjgyAQgAAAAFAAAAATEBAAAACjE4NzU2NzYyNDEDAAAAAzE2MAIAAAAENDE5NAQAAAABMAcAAAAKMTIvMzEvMjAxNggAAAAKMTIvMzEvMjAxNgkAAAABMAB7TEa3Jd4IZwuyR7cl3gg8Q0lRLkNWWC5JUV9UT1RBTF9SRVZfMVlSX0FOTl9HUk9XVEguSVFfQ1EuOS8zMC8yMDE5LkwuLlVTRC5IAQAAAMqAAQACAAAACC0xNy4zOTk0AQgAAAAFAAAAATEBAAAACjIwNjg1Mzg0MDQDAAAAAzE2MAIAAAAENDE5NAQAAAABMAcAAAAJOS8zMC8yMDE5CAAAAAk5LzMwLzIwMTkJAAAAATD/jy5HtyXeCI6KvEe3Jd4IPENJUS5DVlguSVFfVE9UQUxfUkVWXzFZUl9BTk5fR1JPV1RILklRX0NRLjMvMzEvMjAyMy5MLi5V</t>
  </si>
  <si>
    <t>U0QuSAEAAADKgAEAAgAAAActNS4wMzY2AQgAAAAFAAAAATEBAAAACy0xOTg0NTczODA0AwAAAAMxNjACAAAABDQxOTQEAAAAATAHAAAACTMvMzEvMjAyMwgAAAAJMy8zMS8yMDIzCQAAAAEwFhH9Rrcl3gj4BbhHtyXeCDxDSVEuQ1ZYLklRX1RPVEFMX1JFVl8xWVJfQU5OX0dST1dUSC5JUV9DUS4zLzMxLzIwMjQuTC4uVVNELkgBAAAAyoABAAIAAAAHLTQuMDU2MQEIAAAABQAAAAExAQAAAAstMTkzMjU5MDQ1OQMAAAADMTYwAgAAAAQ0MTk0BAAAAAEwBwAAAAkzLzMxLzIwMjQIAAAACTMvMzEvMjAyNAkAAAABMAfq/Ea3Jd4IoYCyR7cl3gg8Q0lRLkNWWC5JUV9UT1RBTF9SRVZfMVlSX0FOTl9HUk9XVEguSVFfQ1EuMy8zMS8yMDEzLkwuLlVTRC5IAQAAAMqAAQACAAAABy04LjQ4NTYBCAAAAAUAAAABMQEAAAAKMTY3NTAxODI1NwMAAAADMTYwAgAAAAQ0MTk0BAAAAAEwBwAAAAkzLzMxLzIwMTMIAAAACTMvMzEvMjAxMwkAAAABMBYuMka3Jd4I56PMR7cl3gg9Q0lRLkNWWC5JUV9UT1RBTF9SRVZfMVlSX0FOTl9HUk9XVEguSVFfQ1EuMTIvMzEvMjAxNS5MLi5VU0QuSAEAAADKgAEAAgAAAAgtMzQuNDMyOQEIAAAABQAAAAExAQAAAAoxODI5MDg4OTUyAwAAAAMxNjACAAAABDQxOTQEAAAAATAHAAAACjEyLzMxLzIwMTUIAAAACjEyLzMxLzIwMTUJAAAAATAOokxGtyXeCAB1vUe3Jd4IPUNJUS5DT1AuSVFf</t>
  </si>
  <si>
    <t>VE9UQUxfUkVWXzFZUl9BTk5fR1JPV1RILklRX0NRLjEyLzMxLzIwMjQuTC4uVVNELkgBAAAAT4YEAAIAAAAHLTMuMTI4OAEIAAAABQAAAAExAQAAAAstMTk1OTIwMjE3MwMAAAADMTYwAgAAAAQ0MTk0BAAAAAEwBwAAAAoxMi8zMS8yMDI0CAAAAAoxMi8zMS8yMDI0CQAAAAEwBsP8Rrcl3gje3LpHtyXeCDxDSVEuQ1ZYLklRX1RPVEFMX1JFVl8xWVJfQU5OX0dST1dUSC5JUV9DUS42LzMwLzIwMTAuTC4uVVNELkgBAAAAyoABAAIAAAAHMjkuODc1MwEIAAAABQAAAAExAQAAAAoxNDY0ODQ0MjE2AwAAAAMxNjACAAAABDQxOTQEAAAAATAHAAAACTYvMzAvMjAxMAgAAAAJNi8zMC8yMDEwCQAAAAEwTKMyRrcl3gj2W8lHtyXeCDxDSVEuWE9NLklRX1RPVEFMX1JFVl8xWVJfQU5OX0dST1dUSC5JUV9DUS4zLzMxLzIwMTQuTC4uVVNELkgBAAAAQjMGAAIAAAAHLTIuMDc1NAEIAAAABQAAAAExAQAAAAoxNzMyOTgyNDA5AwAAAAMxNjACAAAABDQxOTQEAAAAATAHAAAACTMvMzEvMjAxNAgAAAAJMy8zMS8yMDE0CQAAAAEwEgcyRrcl3gieB8xHtyXeCD1DSVEuWE9NLklRX1RPVEFMX1JFVl8xWVJfQU5OX0dST1dUSC5JUV9DUS4xMi8zMS8yMDE2LkwuLlVTRC5IAQAAAEIzBgACAAAABTYuNDgzAQgAAAAFAAAAATEBAAAACjE4NzcyMzM2MTYDAAAAAzE2MAIAAAAENDE5NAQAAAABMAcAAAAKMTIvMzEvMjAxNggAAAAK</t>
  </si>
  <si>
    <t>MTIvMzEvMjAxNgkAAAABMAB7TEa3Jd4IZwuyR7cl3gg8Q0lRLlhPTS5JUV9UT1RBTF9SRVZfMVlSX0FOTl9HUk9XVEguSVFfQ1EuOS8zMC8yMDE5LkwuLlVTRC5IAQAAAEIzBgACAAAACC0xMy45Mjk3AQgAAAAFAAAAATEBAAAACjIwNjgyNzI4MTUDAAAAAzE2MAIAAAAENDE5NAQAAAABMAcAAAAJOS8zMC8yMDE5CAAAAAk5LzMwLzIwMTkJAAAAATD/jy5HtyXeCI6KvEe3Jd4IPENJUS5DT1AuSVFfVE9UQUxfUkVWXzFZUl9BTk5fR1JPV1RILklRX0NRLjYvMzAvMjAxMS5MLi5VU0QuSAEAAABPhgQAAgAAAActNTkuNDI4AQgAAAAFAAAAATEBAAAACjE1NTcwMjYyOTIDAAAAAzE2MAIAAAAENDE5NAQAAAABMAcAAAAJNi8zMC8yMDExCAAAAAk2LzMwLzIwMTEJAAAAATASBzJGtyXeCG1xyEe3Jd4IPENJUS5FT0cuSVFfVE9UQUxfUkVWXzFZUl9BTk5fR1JPV1RILklRX0NRLjkvMzAvMjAxMi5MLi5VU0QuSAEAAABcHQQAAgAAAAcyNC4yMjYxAQgAAAAFAAAAATEBAAAACjE2NDM4Mzg2NjIDAAAAAzE2MAIAAAAENDE5NAQAAAABMAcAAAAJOS8zMC8yMDEyCAAAAAk5LzMwLzIwMTIJAAAAATAWLjJGtyXeCAYhsUe3Jd4IPENJUS5FT0cuSVFfVE9UQUxfUkVWXzFZUl9BTk5fR1JPV1RILklRX0NRLjkvMzAvMjAxNS5MLi5VU0QuSAEAAABcHQQAAgAAAActNTMuMjczAQgAAAAFAAAAATEBAAAACjE4MTYwMTYxNzYD</t>
  </si>
  <si>
    <t>AAAAAzE2MAIAAAAENDE5NAQAAAABMAcAAAAJOS8zMC8yMDE1CAAAAAk5LzMwLzIwMTUJAAAAATAOokxGtyXeCHLBr0e3Jd4IPENJUS5DVlguSVFfVE9UQUxfUkVWXzFZUl9BTk5fR1JPV1RILklRX0NRLjkvMzAvMjAyMS5MLi5VU0QuSAEAAADKgAEAAgAAAAc3Ny4zMjIxAQgAAAAFAAAAATEBAAAACy0yMDcyMTI0MDMxAwAAAAMxNjACAAAABDQxOTQEAAAAATAHAAAACTkvMzAvMjAyMQgAAAAJOS8zMC8yMDIxCQAAAAEw6WguR7cl3ghMtKxHtyXeCD1DSVEuRU9HLklRX1RPVEFMX1JFVl8xWVJfQU5OX0dST1dUSC5JUV9DUS4xMi8zMS8yMDIyLkwuLlVTRC5IAQAAAFwdBAACAAAABjkuNzAxOAEIAAAABQAAAAExAQAAAAstMjAwOTIzNzIxOQMAAAADMTYwAgAAAAQ0MTk0BAAAAAEwBwAAAAoxMi8zMS8yMDIyCAAAAAoxMi8zMS8yMDIyCQAAAAEwFhH9Rrcl3gjP77VHtyXeCDxDSVEuWE9NLklRX1RPVEFMX1JFVl8xWVJfQU5OX0dST1dUSC5JUV9DUS4zLzMxLzIwMTcuTC4uVVNELkgBAAAAQjMGAAIAAAAHMzMuNTM5OAEIAAAABQAAAAExAQAAAAoxODg2NDc0NjU5AwAAAAMxNjACAAAABDQxOTQEAAAAATAHAAAACTMvMzEvMjAxNwgAAAAJMy8zMS8yMDE3CQAAAAEwAHtMRrcl3ggZqMpHtyXeCD1DSVEuQ1ZYLklRX1RPVEFMX1JFVl8xWVJfQU5OX0dST1dUSC5JUV9DUS4xMi8zMS8yMDE4LkwuLlVTRC5IAQAA</t>
  </si>
  <si>
    <t>AMqAAQACAAAABy01Ljg4MjkBCAAAAAUAAAABMQEAAAAKMjAxNjM0OTkxOQMAAAADMTYwAgAAAAQ0MTk0BAAAAAEwBwAAAAoxMi8zMS8yMDE4CAAAAAoxMi8zMS8yMDE4CQAAAAEw8FNMRrcl3ggto7ZHtyXeCDxDSVEuWE9NLklRX1RPVEFMX1JFVl8xWVJfQU5OX0dST1dUSC5JUV9DUS4zLzMxLzIwMjAuTC4uVVNELkgBAAAAQjMGAAIAAAAILTEwLjU1MTQBCAAAAAUAAAABMQEAAAAKMjA5NTY5NzQ5NQMAAAADMTYwAgAAAAQ0MTk0BAAAAAEwBwAAAAkzLzMxLzIwMjAIAAAACTMvMzEvMjAyMAkAAAABMP+PLke3Jd4IwCvER7cl3gg8Q0lRLkVPRy5JUV9UT1RBTF9SRVZfMVlSX0FOTl9HUk9XVEguSVFfQ1EuNi8zMC8yMDE0LkwuLlVTRC5IAQAAAFwdBAACAAAABzIxLjM4NDEBCAAAAAUAAAABMQEAAAAKMTc0OTcyNzk5MAMAAAADMTYwAgAAAAQ0MTk0BAAAAAEwBwAAAAk2LzMwLzIwMTQIAAAACTYvMzAvMjAxNAkAAAABMBIHMka3Jd4I376/R7cl3gg8Q0lRLkNWWC5JUV9UT1RBTF9SRVZfMVlSX0FOTl9HUk9XVEguSVFfQ1EuOS8zMC8yMDE1LkwuLlVTRC5IAQAAAMqAAQACAAAACC0zNy42OTk3AQgAAAAFAAAAATEBAAAACjE4MTYyMzAxMDMDAAAAAzE2MAIAAAAENDE5NAQAAAABMAcAAAAJOS8zMC8yMDE1CAAAAAk5LzMwLzIwMTUJAAAAATAOokxGtyXeCGaar0e3Jd4IPENJUS5YT00uSVFfVE9UQUxfUkVW</t>
  </si>
  <si>
    <t>XzFZUl9BTk5fR1JPV1RILklRX0NRLjkvMzAvMjAyMS5MLi5VU0QuSAEAAABCMwYAAgAAAAc1Ny44MTY4AQgAAAAFAAAAATEBAAAACy0yMDcyMzM3NTY4AwAAAAMxNjACAAAABDQxOTQEAAAAATAHAAAACTkvMzAvMjAyMQgAAAAJOS8zMC8yMDIxCQAAAAEw6WguR7cl3ghB26xHtyXeCD1DSVEuQ1ZYLklRX1RPVEFMX1JFVl8xWVJfQU5OX0dST1dUSC5JUV9DUS4xMi8zMS8yMDIyLkwuLlVTRC5IAQAAAMqAAQACAAAABzE4LjE0NTcBCAAAAAUAAAABMQEAAAALLTIwMDg1NTc0ODgDAAAAAzE2MAIAAAAENDE5NAQAAAABMAcAAAAKMTIvMzEvMjAyMggAAAAKMTIvMzEvMjAyMgkAAAABMBYR/Ua3Jd4Iz++1R7cl3gg8Q0lRLkVPRy5JUV9UT1RBTF9SRVZfMVlSX0FOTl9HUk9XVEguSVFfQ1EuNi8zMC8yMDI0LkwuLlVTRC5IAQAAAFwdBAACAAAABzEwLjQxNzgBCAAAAAUAAAABMQEAAAALLTE5MzI3MTI0NTgDAAAAAzE2MAIAAAAENDE5NAQAAAABMAcAAAAJNi8zMC8yMDI0CAAAAAk2LzMwLzIwMjQJAAAAATAH6vxGtyXeCE7uu0e3Jd4IPUNJUS5YT00uSVFfVE9UQUxfUkVWXzFZUl9BTk5fR1JPV1RILklRX0NRLjEyLzMxLzIwMTUuTC4uVVNELkgBAAAAQjMGAAIAAAAILTMyLjM0MjQBCAAAAAUAAAABMQEAAAAKMTgyODkwNDg4NgMAAAADMTYwAgAAAAQ0MTk0BAAAAAEwBwAAAAoxMi8zMS8yMDE1CAAAAAoxMi8z</t>
  </si>
  <si>
    <t>MS8yMDE1CQAAAAEwDqJMRrcl3gjfTb1HtyXeCDxDSVEuQ09QLklRX1RPVEFMX1JFVl8xWVJfQU5OX0dST1dUSC5JUV9DUS4zLzMxLzIwMTcuTC4uVVNELkgBAAAAT4YEAAIAAAAHNTUuMjI5MgEIAAAABQAAAAExAQAAAAoxODg2NzE3OTc3AwAAAAMxNjACAAAABDQxOTQEAAAAATAHAAAACTMvMzEvMjAxNwgAAAAJMy8zMS8yMDE3CQAAAAEwAHtMRrcl3gggz8pHtyXeCD1DSVEuWE9NLklRX1RPVEFMX1JFVl8xWVJfQU5OX0dST1dUSC5JUV9DUS4xMi8zMS8yMDE4LkwuLlVTRC5IAQAAAEIzBgACAAAABTQuNTAzAQgAAAAFAAAAATEBAAAACjIwMTczODExNTYDAAAAAzE2MAIAAAAENDE5NAQAAAABMAcAAAAKMTIvMzEvMjAxOAgAAAAKMTIvMzEvMjAxOAkAAAABMPBTTEa3Jd4ILaO2R7cl3gg8Q0lRLkNPUC5JUV9UT1RBTF9SRVZfMVlSX0FOTl9HUk9XVEguSVFfQ1EuMy8zMS8yMDIwLkwuLlVTRC5IAQAAAE+GBAACAAAACC0zMS41NDg2AQgAAAAFAAAAATEBAAAACjIwOTYzNzc5NTYDAAAAAzE2MAIAAAAENDE5NAQAAAABMAcAAAAJMy8zMS8yMDIwCAAAAAkzLzMxLzIwMjAJAAAAATD/jy5HtyXeCKcExEe3Jd4IPUNJUS5FT0cuSVFfVE9UQUxfUkVWXzFZUl9BTk5fR1JPV1RILklRX0NRLjEyLzMxLzIwMDkuTC4uVVNELkgBAAAAXB0EAAIAAAAGOC4xNjY0AQgAAAAFAAAAATEBAAAACjE0MzI5ODE3OTcDAAAA</t>
  </si>
  <si>
    <t>AzE2MAIAAAAENDE5NAQAAAABMAcAAAAKMTIvMzEvMjAwOQgAAAAKMTIvMzEvMjAwOQkAAAABMEyjMka3Jd4IIM/KR7cl3gg9Q0lRLkVPRy5JUV9UT1RBTF9SRVZfMVlSX0FOTl9HUk9XVEguSVFfQ1EuMTIvMzEvMjAxMi5MLi5VU0QuSAEAAABcHQQAAgAAAAcxNi40MjIyAQgAAAAFAAAAATEBAAAACjE2NjAwNDQzMDADAAAAAzE2MAIAAAAENDE5NAQAAAABMAcAAAAKMTIvMzEvMjAxMggAAAAKMTIvMzEvMjAxMgkAAAABMBYuMka3Jd4IBO/ER7cl3gg8Q0lRLkNWWC5JUV9UT1RBTF9SRVZfMVlSX0FOTl9HUk9XVEguSVFfQ1EuNi8zMC8yMDE0LkwuLlVTRC5IAQAAAMqAAQACAAAABjAuNDk2MgEIAAAABQAAAAExAQAAAAoxNzQ4ODU1MzQ2AwAAAAMxNjACAAAABDQxOTQEAAAAATAHAAAACTYvMzAvMjAxNAgAAAAJNi8zMC8yMDE0CQAAAAEwEgcyRrcl3gjv5b9HtyXeCDxDSVEuQ09QLklRX1RPVEFMX1JFVl8xWVJfQU5OX0dST1dUSC5JUV9DUS45LzMwLzIwMjEuTC4uVVNELkgBAAAAT4YEAAIAAAAIMTYxLjU5MjMBCAAAAAUAAAABMQEAAAALLTIwNzE5MzM2MzUDAAAAAzE2MAIAAAAENDE5NAQAAAABMAcAAAAJOS8zMC8yMDIxCAAAAAk5LzMwLzIwMjEJAAAAATDpaC5HtyXeCEHbrEe3Jd4IPUNJUS5YT00uSVFfVE9UQUxfUkVWXzFZUl9BTk5fR1JPV1RILklRX0NRLjEyLzMxLzIwMjIuTC4uVVNELkgBAAAA</t>
  </si>
  <si>
    <t>QjMGAAIAAAAHMTMuMTU2NwEIAAAABQAAAAExAQAAAAstMjAwNzgzMjYyNAMAAAADMTYwAgAAAAQ0MTk0BAAAAAEwBwAAAAoxMi8zMS8yMDIyCAAAAAoxMi8zMS8yMDIyCQAAAAEwFhH9Rrcl3gjP77VHtyXeCDxDSVEuQ1ZYLklRX1RPVEFMX1JFVl8xWVJfQU5OX0dST1dUSC5JUV9DUS42LzMwLzIwMjQuTC4uVVNELkgBAAAAyoABAAIAAAAFNC43MjMBCAAAAAUAAAABMQEAAAALLTE5MTgwOTQ2MzUDAAAAAzE2MAIAAAAENDE5NAQAAAABMAcAAAAJNi8zMC8yMDI0CAAAAAk2LzMwLzIwMjQJAAAAATAH6vxGtyXeCDCgu0e3Jd4IPENJUS5DT1AuSVFfVE9UQUxfUkVWXzFZUl9BTk5fR1JPV1RILklRX0NRLjMvMzEvMjAxNS5MLi5VU0QuSAEAAABPhgQAAgAAAAgtNTAuNjE0MgEIAAAABQAAAAExAQAAAAoxNzg5MzQ0NTE0AwAAAAMxNjACAAAABDQxOTQEAAAAATAHAAAACTMvMzEvMjAxNQgAAAAJMy8zMS8yMDE1CQAAAAEw+t8xRrcl3gieB8xHtyXeCDxDSVEuQ1ZYLklRX1RPVEFMX1JFVl8xWVJfQU5OX0dST1dUSC5JUV9DUS4zLzMxLzIwMjUuTC4uVVNELkgBAAAAyoABAAIAAAAHLTIuMDEyMQEIAAAABQAAAAExAQAAAAstMTkzMjU5MDQ1OAMAAAADMTYwAgAAAAQ0MTk0BAAAAAEwBwAAAAkzLzMxLzIwMjUIAAAACTMvMzEvMjAyNQkAAAABMAbD/Ea3Jd4I3ty6R7cl3gg8Q0lRLlhPTS5JUV9UT1RBTF9SRVZf</t>
  </si>
  <si>
    <t>MVlSX0FOTl9HUk9XVEguSVFfQ1EuOS8zMC8yMDEzLkwuLlVTRC5IAQAAAEIzBgACAAAABy0yLjI3OTEBCAAAAAUAAAABMQEAAAAKMTcwNDkxMDg1OQMAAAADMTYwAgAAAAQ0MTk0BAAAAAEwBwAAAAk5LzMwLzIwMTMIAAAACTkvMzAvMjAxMwkAAAABMBIHMka3Jd4I9NKwR7cl3gg8Q0lRLkNPUC5JUV9UT1RBTF9SRVZfMVlSX0FOTl9HUk9XVEguSVFfQ1EuOS8zMC8yMDIzLkwuLlVTRC5IAQAAAE+GBAACAAAACC0zMi4xNDk5AQgAAAAFAAAAATEBAAAACy0xOTcxMDQ5NjQzAwAAAAMxNjACAAAABDQxOTQEAAAAATAHAAAACTkvMzAvMjAyMwgAAAAJOS8zMC8yMDIzCQAAAAEwB+r8Rrcl3gheKa1HtyXeCDxDSVEuWE9NLklRX1RPVEFMX1JFVl8xWVJfQU5OX0dST1dUSC5JUV9DUS42LzMwLzIwMTIuTC4uVVNELkgBAAAAQjMGAAIAAAAHLTcuNjU5MQEIAAAABQAAAAExAQAAAAoxNjQzNDgzOTcyAwAAAAMxNjACAAAABDQxOTQEAAAAATAHAAAACTYvMzAvMjAxMggAAAAJNi8zMC8yMDEyCQAAAAEwKVUyRrcl3gjdoMRHtyXeCD1DSVEuRU9HLklRX1RPVEFMX1JFVl8xWVJfQU5OX0dST1dUSC5JUV9DUS4xMi8zMS8yMDE5LkwuLlVTRC5IAQAAAFwdBAACAAAABy0yLjI5MDIBCAAAAAUAAAABMQEAAAAKMjA4MTc4NTQzMAMAAAADMTYwAgAAAAQ0MTk0BAAAAAEwBwAAAAoxMi8zMS8yMDE5CAAAAAoxMi8zMS8yMDE5</t>
  </si>
  <si>
    <t>CQAAAAEw/48uR7cl3ghwy7lHtyXeCD1DSVEuWE9NLklRX1RPVEFMX1JFVl8xWVJfQU5OX0dST1dUSC5JUV9DUS4xMi8zMS8yMDEwLkwuLlVTRC5IAQAAAEIzBgACAAAABzE2LjYzMDQBCAAAAAUAAAABMQEAAAAKMTUyMzgwNzQwNQMAAAADMTYwAgAAAAQ0MTk0BAAAAAEwBwAAAAoxMi8zMS8yMDEwCAAAAAoxMi8zMS8yMDEwCQAAAAEwO3wyRrcl3gj/WcpHtyXeCDxDSVEuWE9NLklRX1RPVEFMX1JFVl8xWVJfQU5OX0dST1dUSC5JUV9DUS42LzMwLzIwMTQuTC4uVVNELkgBAAAAQjMGAAIAAAAGMi40NjA3AQgAAAAFAAAAATEBAAAACjE3NDg4NDQ3ODIDAAAAAzE2MAIAAAAENDE5NAQAAAABMAcAAAAJNi8zMC8yMDE0CAAAAAk2LzMwLzIwMTQJAAAAATASBzJGtyXeCA8NwEe3Jd4IPENJUS5DVlguSVFfVE9UQUxfUkVWXzFZUl9BTk5fR1JPV1RILklRX0NRLjMvMzEvMjAxNi5MLi5VU0QuSAEAAADKgAEAAgAAAAgtMjkuNjM0MQEIAAAABQAAAAExAQAAAAoxODQwMzkwNTE0AwAAAAMxNjACAAAABDQxOTQEAAAAATAHAAAACTMvMzEvMjAxNggAAAAJMy8zMS8yMDE2CQAAAAEwDqJMRrcl3ghga8tHtyXeCD1DSVEuQ09QLklRX1RPVEFMX1JFVl8xWVJfQU5OX0dST1dUSC5JUV9DUS4xMi8zMS8yMDE4LkwuLlVTRC5IAQAAAE+GBAACAAAABjE5LjkxMQEIAAAABQAAAAExAQAAAAoyMDE1NjM1ODYwAwAAAAMxNjAC</t>
  </si>
  <si>
    <t>AAAABDQxOTQEAAAAATAHAAAACjEyLzMxLzIwMTgIAAAACjEyLzMxLzIwMTgJAAAAATDwU0xGtyXeCGjetke3Jd4IPENJUS5YT00uSVFfVE9UQUxfUkVWXzFZUl9BTk5fR1JPV1RILklRX0NRLjMvMzEvMjAyMy5MLi5VU0QuSAEAAABCMwYAAgAAAActNC4yOTYyAQgAAAAFAAAAATEBAAAACy0xOTk4MDU2NTU3AwAAAAMxNjACAAAABDQxOTQEAAAAATAHAAAACTMvMzEvMjAyMwgAAAAJMy8zMS8yMDIzCQAAAAEwFhH9Rrcl3gj4BbhHtyXeCD1DSVEuQ1ZYLklRX1RPVEFMX1JFVl8xWVJfQU5OX0dST1dUSC5JUV9DUS4xMi8zMS8yMDA5LkwuLlVTRC5IAQAAAMqAAQACAAAABzEwLjgwNzUBCAAAAAUAAAABMQEAAAAKMTQzMjk1OTI2NAMAAAADMTYwAgAAAAQ0MTk0BAAAAAEwBwAAAAoxMi8zMS8yMDA5CAAAAAoxMi8zMS8yMDA5CQAAAAEwTKMyRrcl3ggu9spHtyXeCDxDSVEuRU9HLklRX1RPVEFMX1JFVl8xWVJfQU5OX0dST1dUSC5JUV9DUS45LzMwLzIwMTEuTC4uVVNELkgBAAAAXB0EAAIAAAAHNTkuMzUzMwEIAAAABQAAAAExAQAAAAoxNTc0MzkwNjAwAwAAAAMxNjACAAAABDQxOTQEAAAAATAHAAAACTkvMzAvMjAxMQgAAAAJOS8zMC8yMDExCQAAAAEw9LgxRrcl3gjGj7dHtyXeCD1DSVEuQ1ZYLklRX1RPVEFMX1JFVl8xWVJfQU5OX0dST1dUSC5JUV9DUS4xMi8zMS8yMDEyLkwuLlVTRC5IAQAAAMqAAQAC</t>
  </si>
  <si>
    <t>AAAABy0zLjg5MjUBCAAAAAUAAAABMQEAAAAKMTY1OTQyMDgwMwMAAAADMTYwAgAAAAQ0MTk0BAAAAAEwBwAAAAoxMi8zMS8yMDEyCAAAAAoxMi8zMS8yMDEyCQAAAAEwFi4yRrcl3ggTFsVHtyXeCDxDSVEuWE9NLklRX1RPVEFMX1JFVl8xWVJfQU5OX0dST1dUSC5JUV9DUS42LzMwLzIwMjQuTC4uVVNELkgBAAAAQjMGAAIAAAAHMTIuMTIzNwEIAAAABQAAAAExAQAAAAstMTkzMzQ0NDExMwMAAAADMTYwAgAAAAQ0MTk0BAAAAAEwBwAAAAk2LzMwLzIwMjQIAAAACTYvMzAvMjAyNAkAAAABMAfq/Ea3Jd4IP8e7R7cl3gg8Q0lRLlhPTS5JUV9UT1RBTF9SRVZfMVlSX0FOTl9HUk9XVEguSVFfQ1EuMy8zMS8yMDEzLkwuLlVTRC5IAQAAAEIzBgACAAAABy0xMy4zNzkBCAAAAAUAAAABMQEAAAAKMTY3NTk3Njk0NQMAAAADMTYwAgAAAAQ0MTk0BAAAAAEwBwAAAAkzLzMxLzIwMTMIAAAACTMvMzEvMjAxMwkAAAABMBYuMka3Jd4I/MrMR7cl3gg8Q0lRLkNPUC5JUV9UT1RBTF9SRVZfMVlSX0FOTl9HUk9XVEguSVFfQ1EuNi8zMC8yMDE0LkwuLlVTRC5IAQAAAE+GBAACAAAABjQuNjA1OQEIAAAABQAAAAExAQAAAAoxNzQ4Njc4MzY3AwAAAAMxNjACAAAABDQxOTQEAAAAATAHAAAACTYvMzAvMjAxNAgAAAAJNi8zMC8yMDE0CQAAAAEwEgcyRrcl3ggPDcBHtyXeCDxDSVEuWE9NLklRX1RPVEFMX1JFVl8xWVJfQU5O</t>
  </si>
  <si>
    <t>X0dST1dUSC5JUV9DUS4zLzMxLzIwMTYuTC4uVVNELkgBAAAAQjMGAAIAAAAHLTI4LjU5OAEIAAAABQAAAAExAQAAAAoxODg2NDc2ODAyAwAAAAMxNjACAAAABDQxOTQEAAAAATAHAAAACTMvMzEvMjAxNggAAAAJMy8zMS8yMDE2CQAAAAEwDqJMRrcl3ghwkstHtyXeCDxDSVEuQ09QLklRX1RPVEFMX1JFVl8xWVJfQU5OX0dST1dUSC5JUV9DUS42LzMwLzIwMTcuTC4uVVNELkgBAAAAT4YEAAIAAAAHMjguMjA1NgEIAAAABQAAAAExAQAAAAoxODk4MDIyOTkwAwAAAAMxNjACAAAABDQxOTQEAAAAATAHAAAACTYvMzAvMjAxNwgAAAAJNi8zMC8yMDE3CQAAAAEwAHtMRrcl3ghSvbFHtyXeCDxDSVEuQ09QLklRX1RPVEFMX1JFVl8xWVJfQU5OX0dST1dUSC5JUV9DUS4zLzMxLzIwMjMuTC4uVVNELkgBAAAAT4YEAAIAAAAILTE1LjgyMzcBCAAAAAUAAAABMQEAAAALLTE5ODU0MzI4NTQDAAAAAzE2MAIAAAAENDE5NAQAAAABMAcAAAAJMy8zMS8yMDIzCAAAAAkzLzMxLzIwMjMJAAAAATAWEf1GtyXeCBFBuEe3Jd4IPUNJUS5YT00uSVFfVE9UQUxfUkVWXzFZUl9BTk5fR1JPV1RILklRX0NRLjEyLzMxLzIwMDkuTC4uVVNELkgBAAAAQjMGAAIAAAAGOS4zMDg5AQgAAAAFAAAAATEBAAAACjE0MzQwOTMwNDMDAAAAAzE2MAIAAAAENDE5NAQAAAABMAcAAAAKMTIvMzEvMjAwOQgAAAAKMTIvMzEvMjAwOQkAAAABMEyj</t>
  </si>
  <si>
    <t>Mka3Jd4ITkTLR7cl3gg8Q0lRLkNWWC5JUV9UT1RBTF9SRVZfMVlSX0FOTl9HUk9XVEguSVFfQ1EuOS8zMC8yMDExLkwuLlVTRC5IAQAAAMqAAQACAAAABzI3Ljg1MDgBCAAAAAUAAAABMQEAAAAKMTU3NDczNDYwNgMAAAADMTYwAgAAAAQ0MTk0BAAAAAEwBwAAAAk5LzMwLzIwMTEIAAAACTkvMzAvMjAxMQkAAAABMPS4MUa3Jd4Ixo+3R7cl3gg8Q0lRLkNPUC5JUV9UT1RBTF9SRVZfMVlSX0FOTl9HUk9XVEguSVFfQ1EuNi8zMC8yMDI0LkwuLlVTRC5IAQAAAE+GBAACAAAABjkuODcyMgEIAAAABQAAAAExAQAAAAstMTkzMjg1ODg4MwMAAAADMTYwAgAAAAQ0MTk0BAAAAAEwBwAAAAk2LzMwLzIwMjQIAAAACTYvMzAvMjAyNAkAAAABMAfq/Ea3Jd4ITu67R7cl3gg8Q0lRLkNPUC5JUV9UT1RBTF9SRVZfMVlSX0FOTl9HUk9XVEguSVFfQ1EuMy8zMS8yMDEzLkwuLlVTRC5IAQAAAE+GBAACAAAABy0zLjYzMjEBCAAAAAUAAAABMQEAAAAKMTY3NTc0MDc4OQMAAAADMTYwAgAAAAQ0MTk0BAAAAAEwBwAAAAkzLzMxLzIwMTMIAAAACTMvMzEvMjAxMwkAAAABMBYuMka3Jd4Iz3zMR7cl3gg8Q0lRLkNPUC5JUV9UT1RBTF9SRVZfMVlSX0FOTl9HUk9XVEguSVFfQ1EuMy8zMS8yMDE2LkwuLlVTRC5IAQAAAE+GBAACAAAACC0zNy4yMzAyAQgAAAAFAAAAATEBAAAACjE4NDA0MjUwNzkDAAAAAzE2MAIAAAAENDE5NAQA</t>
  </si>
  <si>
    <t>AAABMAcAAAAJMy8zMS8yMDE2CAAAAAkzLzMxLzIwMTYJAAAAATAOokxGtyXeCHCSy0e3Jd4IPENJUS5FT0cuSVFfVE9UQUxfUkVWXzFZUl9BTk5fR1JPV1RILklRX0NRLjkvMzAvMjAyMC5MLi5VU0QuSAEAAABcHQQAAgAAAActNDQuOTc1AQgAAAAFAAAAATEBAAAACy0yMTIzODMxODQwAwAAAAMxNjACAAAABDQxOTQEAAAAATAHAAAACTkvMzAvMjAyMAgAAAAJOS8zMC8yMDIwCQAAAAEw/48uR7cl3gjCxa1HtyXeCDxDSVEuQ1ZYLklRX1RPVEFMX1JFVl8xWVJfQU5OX0dST1dUSC5JUV9DUS4zLzMxLzIwMTAuTC4uVVNELkgBAAAAyoABAAIAAAAHMzUuMDQ1NAEIAAAABQAAAAExAQAAAAoxNDUxMjYyNTcwAwAAAAMxNjACAAAABDQxOTQEAAAAATAHAAAACTMvMzEvMjAxMAgAAAAJMy8zMS8yMDEwCQAAAAEwTKMyRrcl3gh6A85HtyXeCDxDSVEuWE9NLklRX1RPVEFMX1JFVl8xWVJfQU5OX0dST1dUSC5JUV9DUS45LzMwLzIwMTEuTC4uVVNELkgBAAAAQjMGAAIAAAAHMzEuNDc0MQEIAAAABQAAAAExAQAAAAoxNTc0NzM0ODIyAwAAAAMxNjACAAAABDQxOTQEAAAAATAHAAAACTkvMzAvMjAxMQgAAAAJOS8zMC8yMDExCQAAAAEw9LgxRrcl3gijVLdHtyXeCDxDSVEuRU9HLklRX1RPVEFMX1JFVl8xWVJfQU5OX0dST1dUSC5JUV9DUS4zLzMxLzIwMTkuTC4uVVNELkgBAAAAXB0EAAIAAAAGOC43MTA0AQgAAAAF</t>
  </si>
  <si>
    <t>AAAAATEBAAAACjIwMzQwMTk1MTcDAAAAAzE2MAIAAAAENDE5NAQAAAABMAcAAAAJMy8zMS8yMDE5CAAAAAkzLzMxLzIwMTkJAAAAATAJty5HtyXeCJzmyEe3Jd4IPUNJUS5FT0cuSVFfVE9UQUxfUkVWXzFZUl9BTk5fR1JPV1RILklRX0NRLjEyLzMxLzIwMjEuTC4uVVNELkgBAAAAXB0EAAIAAAAIMTA0LjY1MzUBCAAAAAUAAAABMQEAAAALLTIwNTk4NDEzNjEDAAAAAzE2MAIAAAAENDE5NAQAAAABMAcAAAAKMTIvMzEvMjAyMQgAAAAKMTIvMzEvMjAyMQkAAAABMOloLke3Jd4If2O8R7cl3gg9Q0lRLkVPRy5JUV9UT1RBTF9SRVZfMVlSX0FOTl9HUk9XVEguSVFfQ1EuMTIvMzEvMjAxMS5MLi5VU0QuSAEAAABcHQQAAgAAAAc1My4yNDc1AQgAAAAFAAAAATEBAAAACjE1ODg4NDY0MTIDAAAAAzE2MAIAAAAENDE5NAQAAAABMAcAAAAKMTIvMzEvMjAxMQgAAAAKMTIvMzEvMjAxMQkAAAABMPS4MUa3Jd4Ii7/IR7cl3gg9Q0lRLlhPTS5JUV9UT1RBTF9SRVZfMVlSX0FOTl9HUk9XVEguSVFfQ1EuMTIvMzEvMjAyMC5MLi5VU0QuSAEAAABCMwYAAgAAAAgtMjUuODMzMgEIAAAABQAAAAExAQAAAAstMjExMTA3MzgxNgMAAAADMTYwAgAAAAQ0MTk0BAAAAAEwBwAAAAoxMi8zMS8yMDIwCAAAAAoxMi8zMS8yMDIwCQAAAAEw/48uR7cl3ggeUrtHtyXeCDxDSVEuQ1ZYLklRX1RPVEFMX1JFVl8xWVJfQU5OX0dST1dU</t>
  </si>
  <si>
    <t>SC5JUV9DUS4zLzMxLzIwMTUuTC4uVVNELkgBAAAAyoABAAIAAAAILTM3LjkyMjIBCAAAAAUAAAABMQEAAAAKMTc4OTg1MTE1MgMAAAADMTYwAgAAAAQ0MTk0BAAAAAEwBwAAAAkzLzMxLzIwMTUIAAAACTMvMzEvMjAxNQkAAAABMPrfMUa3Jd4If7nLR7cl3gg8Q0lRLkNWWC5JUV9UT1RBTF9SRVZfMVlSX0FOTl9HUk9XVEguSVFfQ1EuMy8zMS8yMDE4LkwuLlVTRC5IAQAAAMqAAQACAAAABzIwLjUwNzkBCAAAAAUAAAABMQEAAAAKMTk1OTQ4OTYwMQMAAAADMTYwAgAAAAQ0MTk0BAAAAAEwBwAAAAkzLzMxLzIwMTgIAAAACTMvMzEvMjAxOAkAAAABMPBTTEa3Jd4IzgvKR7cl3gg8Q0lRLkNWWC5JUV9UT1RBTF9SRVZfMVlSX0FOTl9HUk9XVEguSVFfQ1EuNi8zMC8yMDIyLkwuLlVTRC5IAQAAAMqAAQACAAAABzgzLjU4MzkBCAAAAAUAAAABMQEAAAALLTIwMjE0MDg0MzIDAAAAAzE2MAIAAAAENDE5NAQAAAABMAcAAAAJNi8zMC8yMDIyCAAAAAk2LzMwLzIwMjIJAAAAATDXQS5HtyXeCH53rUe3Jd4IPENJUS5FT0cuSVFfVE9UQUxfUkVWXzFZUl9BTk5fR1JPV1RILklRX0NRLjkvMzAvMjAxMC5MLi5VU0QuSAEAAABcHQQAAgAAAAc0Ny42NjM5AQgAAAAFAAAAATEBAAAACjE0Nzk3NDgwMjkDAAAAAzE2MAIAAAAENDE5NAQAAAABMAcAAAAJOS8zMC8yMDEwCAAAAAk5LzMwLzIwMTAJAAAAATA7fDJGtyXeCK9n</t>
  </si>
  <si>
    <t>uke3Jd4IPENJUS5FT0cuSVFfVE9UQUxfUkVWXzFZUl9BTk5fR1JPV1RILklRX0NRLjkvMzAvMjAxMy5MLi5VU0QuSAEAAABcHQQAAgAAAAczMi43Mzg2AQgAAAAFAAAAATEBAAAACjE3MDQ2MjkxMDIDAAAAAzE2MAIAAAAENDE5NAQAAAABMAcAAAAJOS8zMC8yMDEzCAAAAAk5LzMwLzIwMTMJAAAAATASBzJGtyXeCPTSsEe3Jd4IPUNJUS5DT1AuSVFfVE9UQUxfUkVWXzFZUl9BTk5fR1JPV1RILklRX0NRLjEyLzMxLzIwMjAuTC4uVVNELkgBAAAAT4YEAAIAAAAILTI4LjgyODUBCAAAAAUAAAABMQEAAAALLTIxMTE2NDMzMjIDAAAAAzE2MAIAAAAENDE5NAQAAAABMAcAAAAKMTIvMzEvMjAyMAgAAAAKMTIvMzEvMjAyMAkAAAABMP+PLke3Jd4IMKC7R7cl3gg8Q0lRLkNPUC5JUV9UT1RBTF9SRVZfMVlSX0FOTl9HUk9XVEguSVFfQ1EuNi8zMC8yMDE2LkwuLlVTRC5IAQAAAE+GBAACAAAACC0zNi41MjIxAQgAAAAFAAAAATEBAAAACjE4NTEyNjY1MTgDAAAAAzE2MAIAAAAENDE5NAQAAAABMAcAAAAJNi8zMC8yMDE2CAAAAAk2LzMwLzIwMTYJAAAAATAAe0xGtyXeCNnKt0e3Jd4IPENJUS5YT00uSVFfVE9UQUxfUkVWXzFZUl9BTk5fR1JPV1RILklRX0NRLjYvMzAvMjAyMi5MLi5VU0QuSAEAAABCMwYAAgAAAAc2OC45MDMyAQgAAAAFAAAAATEBAAAACy0yMDM2MTY2Mjc0AwAAAAMxNjACAAAABDQxOTQEAAAA</t>
  </si>
  <si>
    <t>ATAHAAAACTYvMzAvMjAyMggAAAAJNi8zMC8yMDIyCQAAAAEw10EuR7cl3ghuUK1HtyXeCDxDSVEuRU9HLklRX1RPVEFMX1JFVl8xWVJfQU5OX0dST1dUSC5JUV9DUS42LzMwLzIwMTIuTC4uVVNELkgBAAAAXB0EAAIAAAAGMTcuNjI1AQgAAAAFAAAAATEBAAAACjE2Mjk1MjA1MjUDAAAAAzE2MAIAAAAENDE5NAQAAAABMAcAAAAJNi8zMC8yMDEyCAAAAAk2LzMwLzIwMTIJAAAAATApVTJGtyXeCMx5xEe3Jd4IPENJUS5DVlguSVFfVE9UQUxfUkVWXzFZUl9BTk5fR1JPV1RILklRX0NRLjkvMzAvMjAxMy5MLi5VU0QuSAEAAADKgAEAAgAAAAYxLjY1MDUBCAAAAAUAAAABMQEAAAAKMTcwNTI1MDg4OAMAAAADMTYwAgAAAAQ0MTk0BAAAAAEwBwAAAAk5LzMwLzIwMTMIAAAACTkvMzAvMjAxMwkAAAABMBIHMka3Jd4IzYSwR7cl3gg9Q0lRLkVPRy5JUV9UT1RBTF9SRVZfMVlSX0FOTl9HUk9XVEguSVFfQ1EuMTIvMzEvMjAxMC5MLi5VU0QuSAEAAABcHQQAAgAAAAc0MC4xNjI4AQgAAAAFAAAAATEBAAAACjE1NjIxNzY2NTEDAAAAAzE2MAIAAAAENDE5NAQAAAABMAcAAAAKMTIvMzEvMjAxMAgAAAAKMTIvMzEvMjAxMAkAAAABMDt8Mka3Jd4I7TLKR7cl3gg8Q0lRLlhPTS5JUV9UT1RBTF9SRVZfMVlSX0FOTl9HUk9XVEguSVFfQ1EuMy8zMS8yMDI1LkwuLlVTRC5IAQAAAEIzBgACAAAABjAuODA0NgEIAAAABQAA</t>
  </si>
  <si>
    <t>AAExAQAAAAstMTk0NjE1ODgwOQMAAAADMTYwAgAAAAQ0MTk0BAAAAAEwBwAAAAkzLzMxLzIwMjUIAAAACTMvMzEvMjAyNQkAAAABMAbD/Ea3Jd4Iz7W6R7cl3gg8Q0lRLkNPUC5JUV9UT1RBTF9SRVZfMVlSX0FOTl9HUk9XVEguSVFfQ1EuOS8zMC8yMDEzLkwuLlVTRC5IAQAAAE+GBAACAAAABy0xLjMyOTMBCAAAAAUAAAABMQEAAAAKMTcwNDc4NjI0NAMAAAADMTYwAgAAAAQ0MTk0BAAAAAEwBwAAAAk5LzMwLzIwMTMIAAAACTkvMzAvMjAxMwkAAAABMBIHMka3Jd4I0auwR7cl3gg8Q0lRLkNPUC5JUV9UT1RBTF9SRVZfMVlSX0FOTl9HUk9XVEguSVFfQ1EuNi8zMC8yMDE1LkwuLlVTRC5IAQAAAE+GBAACAAAACC00MS44MDYyAQgAAAAFAAAAATEBAAAACjE4MDE0NDc4MzIDAAAAAzE2MAIAAAAENDE5NAQAAAABMAcAAAAJNi8zMC8yMDE1CAAAAAk2LzMwLzIwMTUJAAAAATD63zFGtyXeCKGAske3Jd4IPENJUS5YT00uSVFfVE9UQUxfUkVWXzFZUl9BTk5fR1JPV1RILklRX0NRLjMvMzEvMjAyNC5MLi5VU0QuSAEAAABCMwYAAgAAAActNC40ODA4AQgAAAAFAAAAATEBAAAACy0xOTQ2MTU4ODA2AwAAAAMxNjACAAAABDQxOTQEAAAAATAHAAAACTMvMzEvMjAyNAgAAAAJMy8zMS8yMDI0CQAAAAEwB+r8Rrcl3giRWbJHtyXeCDxDSVEuWE9NLklRX1RPVEFMX1JFVl8xWVJfQU5OX0dST1dUSC5JUV9DUS42LzMw</t>
  </si>
  <si>
    <t>LzIwMTAuTC4uVVNELkgBAAAAQjMGAAIAAAAHMjUuNDY3MwEIAAAABQAAAAExAQAAAAoxNDY1MDA0MTg2AwAAAAMxNjACAAAABDQxOTQEAAAAATAHAAAACTYvMzAvMjAxMAgAAAAJNi8zMC8yMDEwCQAAAAEwTKMyRrcl3gjvqclHtyXeCDxDSVEuQ09QLklRX1RPVEFMX1JFVl8xWVJfQU5OX0dST1dUSC5JUV9DUS42LzMwLzIwMjMuTC4uVVNELkgBAAAAT4YEAAIAAAAILTQxLjE0MzcBCAAAAAUAAAABMQEAAAALLTE5ODU0MzU1NzMDAAAAAzE2MAIAAAAENDE5NAQAAAABMAcAAAAJNi8zMC8yMDIzCAAAAAk2LzMwLzIwMjMJAAAAATAH6vxGtyXeCGx5tUe3Jd4IPENJUS5DT1AuSVFfVE9UQUxfUkVWXzFZUl9BTk5fR1JPV1RILklRX0NRLjkvMzAvMjAxMS5MLi5VU0QuSAEAAABPhgQAAgAAAAgtNjEuOTkwMwEIAAAABQAAAAExAQAAAAoxNTczNzQ2MTEyAwAAAAMxNjACAAAABDQxOTQEAAAAATAHAAAACTkvMzAvMjAxMQgAAAAJOS8zMC8yMDExCQAAAAEw9LgxRrcl3gjGj7dHtyXeCD1DSVEuRU9HLklRX1RPVEFMX1JFVl8xWVJfQU5OX0dST1dUSC5JUV9DUS4xMi8zMS8yMDE3LkwuLlVTRC5IAQAAAFwdBAACAAAABzQ1Ljk4MTEBCAAAAAUAAAABMQEAAAAKMTk0NzEwNjY0OAMAAAADMTYwAgAAAAQ0MTk0BAAAAAEwBwAAAAoxMi8zMS8yMDE3CAAAAAoxMi8zMS8yMDE3CQAAAAEw8FNMRrcl3gi//7xHtyXeCDxD</t>
  </si>
  <si>
    <t>SVEuQ1ZYLklRX1RPVEFMX1JFVl8xWVJfQU5OX0dST1dUSC5JUV9DUS4zLzMxLzIwMTkuTC4uVVNELkgBAAAAyoABAAIAAAAHLTQuOTQ2MQEIAAAABQAAAAExAQAAAAoyMDMzNzI4MjA5AwAAAAMxNjACAAAABDQxOTQEAAAAATAHAAAACTMvMzEvMjAxOQgAAAAJMy8zMS8yMDE5CQAAAAEwCbcuR7cl3girDclHtyXeCD1DSVEuQ1ZYLklRX1RPVEFMX1JFVl8xWVJfQU5OX0dST1dUSC5JUV9DUS4xMi8zMS8yMDIxLkwuLlVTRC5IAQAAAMqAAQACAAAABzg1LjM1ODQBCAAAAAUAAAABMQEAAAALLTIwNTk3NjgxNDIDAAAAAzE2MAIAAAAENDE5NAQAAAABMAcAAAAKMTIvMzEvMjAyMQgAAAAKMTIvMzEvMjAyMQkAAAABMOloLke3Jd4If2O8R7cl3gg8Q0lRLkNPUC5JUV9UT1RBTF9SRVZfMVlSX0FOTl9HUk9XVEguSVFfQ1EuNi8zMC8yMDEwLkwuLlVTRC5IAQAAAE+GBAACAAAABzMyLjIyMDgBCAAAAAUAAAABMQEAAAAKMTQ2NDU1NzI2NQMAAAADMTYwAgAAAAQ0MTk0BAAAAAEwBwAAAAk2LzMwLzIwMTAIAAAACTYvMzAvMjAxMAkAAAABMEyjMka3Jd4I9lvJR7cl3gg8Q0lRLkNPUC5JUV9UT1RBTF9SRVZfMVlSX0FOTl9HUk9XVEguSVFfQ1EuNi8zMC8yMDEzLkwuLlVTRC5IAQAAAE+GBAACAAAABy0xLjQ4NjgBCAAAAAUAAAABMQEAAAAKMTY4OTU5Nzk5NQMAAAADMTYwAgAAAAQ0MTk0BAAAAAEwBwAAAAk2LzMw</t>
  </si>
  <si>
    <t>LzIwMTMIAAAACTYvMzAvMjAxMwkAAAABMBYuMka3Jd4I3y/CR7cl3gg8Q0lRLkVPRy5JUV9UT1RBTF9SRVZfMVlSX0FOTl9HUk9XVEguSVFfQ1EuOS8zMC8yMDE0LkwuLlVTRC5IAQAAAFwdBAACAAAABzE5LjkyNzQBCAAAAAUAAAABMQEAAAAKMTc2MzI2MzczNQMAAAADMTYwAgAAAAQ0MTk0BAAAAAEwBwAAAAk5LzMwLzIwMTQIAAAACTkvMzAvMjAxNAkAAAABMPrfMUa3Jd4Itl2wR7cl3gg9Q0lRLkVPRy5JUV9UT1RBTF9SRVZfMVlSX0FOTl9HUk9XVEguSVFfQ1EuMTIvMzEvMjAyMC5MLi5VU0QuSAEAAABcHQQAAgAAAAgtMzEuOTQzNQEIAAAABQAAAAExAQAAAAstMjExMDU5MTE4NAMAAAADMTYwAgAAAAQ0MTk0BAAAAAEwBwAAAAoxMi8zMS8yMDIwCAAAAAoxMi8zMS8yMDIwCQAAAAEw/48uR7cl3ggwoLtHtyXeCD1DSVEuQ1ZYLklRX1RPVEFMX1JFVl8xWVJfQU5OX0dST1dUSC5JUV9DUS4xMi8zMS8yMDE3LkwuLlVTRC5IAQAAAMqAAQACAAAABzIxLjMxMTMBCAAAAAUAAAABMQEAAAAKMTk0NjY4Mzk0NgMAAAADMTYwAgAAAAQ0MTk0BAAAAAEwBwAAAAoxMi8zMS8yMDE3CAAAAAoxMi8zMS8yMDE3CQAAAAEw8FNMRrcl3giu2LxHtyXeCDxDSVEuWE9NLklRX1RPVEFMX1JFVl8xWVJfQU5OX0dST1dUSC5JUV9DUS4zLzMxLzIwMTkuTC4uVVNELkgBAAAAQjMGAAIAAAAHLTUuMzc5NAEIAAAABQAAAAEx</t>
  </si>
  <si>
    <t>AQAAAAoyMDMzNzQzODgwAwAAAAMxNjACAAAABDQxOTQEAAAAATAHAAAACTMvMzEvMjAxOQgAAAAJMy8zMS8yMDE5CQAAAAEwCbcuR7cl3gic5shHtyXeCD1DSVEuWE9NLklRX1RPVEFMX1JFVl8xWVJfQU5OX0dST1dUSC5JUV9DUS4xMi8zMS8yMDIxLkwuLlVTRC5IAQAAAEIzBgACAAAABzc5LjM5MzEBCAAAAAUAAAABMQEAAAALLTIwNTk5MTUyODMDAAAAAzE2MAIAAAAENDE5NAQAAAABMAcAAAAKMTIvMzEvMjAyMQgAAAAKMTIvMzEvMjAyMQkAAAABMOloLke3Jd4IXhW8R7cl3gg8Q0lRLkVPRy5JUV9UT1RBTF9SRVZfMVlSX0FOTl9HUk9XVEguSVFfQ1EuOS8zMC8yMDI0LkwuLlVTRC5IAQAAAFwdBAACAAAABi0zLjkyOQEIAAAABQAAAAExAQAAAAstMTkxODE3MTAxNwMAAAADMTYwAgAAAAQ0MTk0BAAAAAEwBwAAAAk5LzMwLzIwMjQIAAAACTkvMzAvMjAyNAkAAAABMAfq/Ea3Jd4I3vO4R7cl3gg8Q0lRLkVPRy5JUV9UT1RBTF9SRVZfMVlSX0FOTl9HUk9XVEguSVFfQ1EuNi8zMC8yMDE2LkwuLlVTRC5IAQAAAFwdBAACAAAACC0yNy4yNjQ3AQgAAAAFAAAAATEBAAAACjE4NTEyOTc2MTgDAAAAAzE2MAIAAAAENDE5NAQAAAABMAcAAAAJNi8zMC8yMDE2CAAAAAk2LzMwLzIwMTYJAAAAATAAe0xGtyXeCPgFuEe3Jd4IPUNJUS5DVlguSVFfVE9UQUxfUkVWXzFZUl9BTk5fR1JPV1RILklRX0NRLjEyLzMx</t>
  </si>
  <si>
    <t>LzIwMjAuTC4uVVNELkgBAAAAyoABAAIAAAAHLTguNzA3MQEIAAAABQAAAAExAQAAAAstMjExMDg4MjgyMAMAAAADMTYwAgAAAAQ0MTk0BAAAAAEwBwAAAAoxMi8zMS8yMDIwCAAAAAoxMi8zMS8yMDIwCQAAAAEw/48uR7cl3ggwoLtHtyXeCDxDSVEuRU9HLklRX1RPVEFMX1JFVl8xWVJfQU5OX0dST1dUSC5JUV9DUS4zLzMxLzIwMTUuTC4uVVNELkgBAAAAXB0EAAIAAAAILTQ3LjAwMTcBCAAAAAUAAAABMQEAAAAKMTc4OTcxMTM5NgMAAAADMTYwAgAAAAQ0MTk0BAAAAAEwBwAAAAkzLzMxLzIwMTUIAAAACTMvMzEvMjAxNQkAAAABMPrfMUa3Jd4IjeDLR7cl3gg9Q0lRLlhPTS5JUV9UT1RBTF9SRVZfMVlSX0FOTl9HUk9XVEguSVFfQ1EuMTIvMzEvMjAxNy5MLi5VU0QuSAEAAABCMwYAAgAAAAcxNy4yMjkzAQgAAAAFAAAAATEBAAAACjE5NDc0MDQ2NzYDAAAAAzE2MAIAAAAENDE5NAQAAAABMAcAAAAKMTIvMzEvMjAxNwgAAAAKMTIvMzEvMjAxNwkAAAABMPBTTEa3Jd4Irti8R7cl3gg8Q0lRLkNPUC5JUV9UT1RBTF9SRVZfMVlSX0FOTl9HUk9XVEguSVFfQ1EuMy8zMS8yMDE5LkwuLlVTRC5IAQAAAE+GBAACAAAABjMuNjg2NAEIAAAABQAAAAExAQAAAAoyMDMzNDY2MTcxAwAAAAMxNjACAAAABDQxOTQEAAAAATAHAAAACTMvMzEvMjAxOQgAAAAJMy8zMS8yMDE5CQAAAAEwCbcuR7cl3gi6NMlHtyXeCDxD</t>
  </si>
  <si>
    <t>SVEuRU9HLklRX1RPVEFMX1JFVl8xWVJfQU5OX0dST1dUSC5JUV9DUS42LzMwLzIwMjIuTC4uVVNELkgBAAAAXB0EAAIAAAAHOTIuNDAzMQEIAAAABQAAAAExAQAAAAstMjAzNTc1NDk1OQMAAAADMTYwAgAAAAQ0MTk0BAAAAAEwBwAAAAk2LzMwLzIwMjIIAAAACTYvMzAvMjAyMgkAAAABMNdBLke3Jd4IblCtR7cl3gg8Q0lRLkNWWC5JUV9UT1RBTF9SRVZfMVlSX0FOTl9HUk9XVEguSVFfQ1EuNi8zMC8yMDE2LkwuLlVTRC5IAQAAAMqAAQACAAAACC0yNS4yNTI1AQgAAAAFAAAAATEBAAAACjE4NTE2OTE0MDkDAAAAAzE2MAIAAAAENDE5NAQAAAABMAcAAAAJNi8zMC8yMDE2CAAAAAk2LzMwLzIwMTYJAAAAATAAe0xGtyXeCNnKt0e3Jd4IPENJUS5FT0cuSVFfVE9UQUxfUkVWXzFZUl9BTk5fR1JPV1RILklRX0NRLjkvMzAvMjAyMy5MLi5VU0QuSAEAAABcHQQAAgAAAAgtMTkuNjI3OQEIAAAABQAAAAExAQAAAAstMTk3MDIzNTA3NwMAAAADMTYwAgAAAAQ0MTk0BAAAAAEwBwAAAAk5LzMwLzIwMjMIAAAACTkvMzAvMjAyMwkAAAABMAfq/Ea3Jd4IXimtR7cl3gg8Q0lRLlhPTS5JUV9UT1RBTF9SRVZfMVlSX0FOTl9HUk9XVEguSVFfQ1EuNi8zMC8yMDE2LkwuLlVTRC5IAQAAAEIzBgACAAAACC0yMS4yNjkzAQgAAAAFAAAAATEBAAAACjE4NzYzOTkwOTQDAAAAAzE2MAIAAAAENDE5NAQAAAABMAcAAAAJNi8z</t>
  </si>
  <si>
    <t>MC8yMDE2CAAAAAk2LzMwLzIwMTYJAAAAATAAe0xGtyXeCNnKt0e3Jd4IPENJUS5DVlguSVFfVE9UQUxfUkVWXzFZUl9BTk5fR1JPV1RILklRX0NRLjkvMzAvMjAyMy5MLi5VU0QuSAEAAADKgAEAAgAAAAgtMTcuODUyMwEIAAAABQAAAAExAQAAAAstMTk3MDEyMTkzNgMAAAADMTYwAgAAAAQ0MTk0BAAAAAEwBwAAAAk5LzMwLzIwMjMIAAAACTkvMzAvMjAyMwkAAAABMAfq/Ea3Jd4IXimtR7cl3gg8Q0lRLlhPTS5JUV9UT1RBTF9SRVZfMVlSX0FOTl9HUk9XVEguSVFfQ1EuMy8zMS8yMDE1LkwuLlVTRC5IAQAAAEIzBgACAAAACC0zNi45MjE4AQgAAAAFAAAAATEBAAAACjE3ODk2MTAzNDMDAAAAAzE2MAIAAAAENDE5NAQAAAABMAcAAAAJMy8zMS8yMDE1CAAAAAkzLzMxLzIwMTUJAAAAATD63zFGtyXeCH+5y0e3Jd4IPENJUS5YT00uSVFfVE9UQUxfUkVWXzFZUl9BTk5fR1JPV1RILklRX0NRLjMvMzEvMjAxOC5MLi5VU0QuSAEAAABCMwYAAgAAAAcxNS44NjkyAQgAAAAFAAAAATEBAAAACjE5NTk0OTYzOTcDAAAAAzE2MAIAAAAENDE5NAQAAAABMAcAAAAJMy8zMS8yMDE4CAAAAAkzLzMxLzIwMTgJAAAAATDwU0xGtyXeCM4Lyke3Jd4IPENJUS5DT1AuSVFfVE9UQUxfUkVWXzFZUl9BTk5fR1JPV1RILklRX0NRLjkvMzAvMjAxOS5MLi5VU0QuSAEAAABPhgQAAgAAAAgtMTcuNDE3NwEIAAAABQAAAAExAQAA</t>
  </si>
  <si>
    <t>AAoyMDY4MTQ0ODY3AwAAAAMxNjACAAAABDQxOTQEAAAAATAHAAAACTkvMzAvMjAxOQgAAAAJOS8zMC8yMDE5CQAAAAEw/48uR7cl3gh/Y7xHtyXeCDxDSVEuRU9HLklRX1RPVEFMX1JFVl8xWVJfQU5OX0dST1dUSC5JUV9DUS4zLzMxLzIwMjUuTC4uVVNELkgBAAAAXB0EAAIAAAAFMC4wMTcBCAAAAAUAAAABMQEAAAALLTE5NDY5ODcyMjcDAAAAAzE2MAIAAAAENDE5NAQAAAABMAcAAAAJMy8zMS8yMDI1CAAAAAkzLzMxLzIwMjUJAAAAATAGw/xGtyXeCPkDu0e3Jd4IPENJUS5YT00uSVFfVE9UQUxfUkVWXzFZUl9BTk5fR1JPV1RILklRX0NRLjkvMzAvMjAyMy5MLi5VU0QuSAEAAABCMwYAAgAAAAgtMTcuNTYxOAEIAAAABQAAAAExAQAAAAstMTk3MDc1NTM0NAMAAAADMTYwAgAAAAQ0MTk0BAAAAAEwBwAAAAk5LzMwLzIwMjMIAAAACTkvMzAvMjAyMwkAAAABMAfq/Ea3Jd4IUQKtR7cl3gg8Q0lRLkNPUC5JUV9UT1RBTF9SRVZfMVlSX0FOTl9HUk9XVEguSVFfQ1EuMy8zMS8yMDE4LkwuLlVTRC5IAQAAAE+GBAACAAAABzE2LjY4ODIBCAAAAAUAAAABMQEAAAAKMTk1OTQ3NzI0MAMAAAADMTYwAgAAAAQ0MTk0BAAAAAEwBwAAAAkzLzMxLzIwMTgIAAAACTMvMzEvMjAxOAkAAAABMPBTTEa3Jd4IpuTJR7cl3gg8Q0lRLkNPUC5JUV9UT1RBTF9SRVZfMVlSX0FOTl9HUk9XVEguSVFfQ1EuNi8zMC8yMDIyLkwu</t>
  </si>
  <si>
    <t>LlVTRC5IAQAAAE+GBAACAAAACDEyMy42NzE5AQgAAAAFAAAAATEBAAAACy0yMDIxNDc0ODYwAwAAAAMxNjACAAAABDQxOTQEAAAAATAHAAAACTYvMzAvMjAyMggAAAAJNi8zMC8yMDIyCQAAAAEw10EuR7cl3giPnq1HtyXeCDxDSVEuQ1ZYLklRX1RPVEFMX1JFVl8xWVJfQU5OX0dST1dUSC5JUV9DUS42LzMwLzIwMTIuTC4uVVNELkgBAAAAyoABAAIAAAAILTEwLjE3OTEBCAAAAAUAAAABMQEAAAAKMTYzMDAwNzU3NQMAAAADMTYwAgAAAAQ0MTk0BAAAAAEwBwAAAAk2LzMwLzIwMTIIAAAACTYvMzAvMjAxMgkAAAABMClVMka3Jd4IzHnER7cl3gg9Q0lRLkNPUC5JUV9UT1RBTF9SRVZfMVlSX0FOTl9HUk9XVEguSVFfQ1EuMTIvMzEvMjAxNi5MLi5VU0QuSAEAAABPhgQAAgAAAAcxMS42MjU2AQgAAAAFAAAAATEBAAAACjE4NzUyODAyOTcDAAAAAzE2MAIAAAAENDE5NAQAAAABMAcAAAAKMTIvMzEvMjAxNggAAAAKMTIvMzEvMjAxNgkAAAABMAB7TEa3Jd4IZwuyR7cl3gg9Q0lRLkNWWC5JUV9UT1RBTF9SRVZfMVlSX0FOTl9HUk9XVEguSVFfQ1EuMTIvMzEvMjAxMC5MLi5VU0QuSAEAAADKgAEAAgAAAAY5LjI2MTEBCAAAAAUAAAABMQEAAAAKMTUxOTU2NzI3NwMAAAADMTYwAgAAAAQ0MTk0BAAAAAEwBwAAAAoxMi8zMS8yMDEwCAAAAAoxMi8zMS8yMDEwCQAAAAEwO3wyRrcl3gjtMspHtyXeCDxDSVEuRU9H</t>
  </si>
  <si>
    <t>LklRX1RPVEFMX1JFVl8xWVJfQU5OX0dST1dUSC5JUV9DUS4zLzMxLzIwMjEuTC4uVVNELkgBAAAAXB0EAAIAAAAHMTYuMzMyOQEIAAAABQAAAAExAQAAAAstMjA5ODQ5OTE4NQMAAAADMTYwAgAAAAQ0MTk0BAAAAAEwBwAAAAkzLzMxLzIwMjEIAAAACTMvMzEvMjAyMQkAAAABMOloLke3Jd4IzgjCR7cl3gg8Q0lRLkNPUC5JUV9UT1RBTF9SRVZfMVlSX0FOTl9HUk9XVEguSVFfQ1EuNi8zMC8yMDEyLkwuLlVTRC5IAQAAAE+GBAACAAAACC0xOS4xMzQ2AQgAAAAFAAAAATEBAAAACjE2MjkxOTUyNDIDAAAAAzE2MAIAAAAENDE5NAQAAAABMAcAAAAJNi8zMC8yMDEyCAAAAAk2LzMwLzIwMTIJAAAAATApVTJGtyXeCMx5xEe3Jd4IPENJUS5DT1AuSVFfVE9UQUxfUkVWXzFZUl9BTk5fR1JPV1RILklRX0NRLjMvMzEvMjAyNS5MLi5VU0QuSAEAAABPhgQAAgAAAAcxOC41MDE2AQgAAAAFAAAAATEBAAAACy0xOTQ0OTQ2NzY2AwAAAAMxNjACAAAABDQxOTQEAAAAATAHAAAACTMvMzEvMjAyNQgAAAAJMy8zMS8yMDI1CQAAAAEwBsP8Rrcl3gjPtbpHtyXeCD1DSVEuQ09QLklRX1RPVEFMX1JFVl8xWVJfQU5OX0dST1dUSC5JUV9DUS4xMi8zMS8yMDEwLkwuLlVTRC5IAQAAAE+GBAACAAAABzIxLjA2NzEBCAAAAAUAAAABMQEAAAAKMTUxNzYxNzA5NAMAAAADMTYwAgAAAAQ0MTk0BAAAAAEwBwAAAAoxMi8zMS8yMDEw</t>
  </si>
  <si>
    <t>CAAAAAoxMi8zMS8yMDEwCQAAAAEwO3wyRrcl3gj/WcpHtyXeCDxDSVEuRU9HLklRX1RPVEFMX1JFVl8xWVJfQU5OX0dST1dUSC5JUV9DUS45LzMwLzIwMjEuTC4uVVNELkgBAAAAXB0EAAIAAAAIMTI2LjU0MDIBCAAAAAUAAAABMQEAAAALLTIwNzIxNzM2MTMDAAAAAzE2MAIAAAAENDE5NAQAAAABMAcAAAAJOS8zMC8yMDIxCAAAAAk5LzMwLzIwMjEJAAAAATDpaC5HtyXeCEy0rEe3Jd4IPENJUS5FT0cuSVFfVE9UQUxfUkVWXzFZUl9BTk5fR1JPV1RILklRX0NRLjkvMzAvMjAyMi5MLi5VU0QuSAEAAABcHQQAAgAAAAc0NS4xNTAyAQgAAAAFAAAAATEBAAAACy0yMDIxMzgxMDY5AwAAAAMxNjACAAAABDQxOTQEAAAAATAHAAAACTkvMzAvMjAyMggAAAAJOS8zMC8yMDIyCQAAAAEw10EuR7cl3gglZqxHtyXeCDxDSVEuQ09QLklRX1RPVEFMX1JFVl8xWVJfQU5OX0dST1dUSC5JUV9DUS4zLzMxLzIwMTQuTC4uVVNELkgBAAAAT4YEAAIAAAAGOS45MDg4AQgAAAAFAAAAATEBAAAACjE3MzI1Nzk0MjkDAAAAAzE2MAIAAAAENDE5NAQAAAABMAcAAAAJMy8zMS8yMDE0CAAAAAkzLzMxLzIwMTQJAAAAATASBzJGtyXeCLwuzEe3Jd4IPENJUS5DT1AuSVFfVE9UQUxfUkVWXzFZUl9BTk5fR1JPV1RILklRX0NRLjMvMzEvMjAyNC5MLi5VU0QuSAEAAABPhgQAAgAAAActNi43OTk1AQgAAAAFAAAAATEBAAAACy0xOTQ0</t>
  </si>
  <si>
    <t>OTQ2ODA0AwAAAAMxNjACAAAABDQxOTQEAAAAATAHAAAACTMvMzEvMjAyNAgAAAAJMy8zMS8yMDI0CQAAAAEwB+r8Rrcl3gh5MrJHtyXeCDxDSVEuQ09QLklRX1RPVEFMX1JFVl8xWVJfQU5OX0dST1dUSC5JUV9DUS42LzMwLzIwMjUuTC4uVVNELkgBAAAAT4YEAAIAAAAGMi4xMTA4AQgAAAAFAAAAATEBAAAACy0xOTMyODU4ODU5AwAAAAMxNjACAAAABDQxOTQEAAAAATAHAAAACTYvMzAvMjAyNQgAAAAJNi8zMC8yMDI1CQAAAAEwBsP8Rrcl3gi+jrpHtyXeCDxDSVEuRU9HLklRX1RPVEFMX1JFVl8xWVJfQU5OX0dST1dUSC5JUV9DUS42LzMwLzIwMTguTC4uVVNELkgBAAAAXB0EAAIAAAAHNjkuNjE2MgEIAAAABQAAAAExAQAAAAoxOTczMzQxMzU2AwAAAAMxNjACAAAABDQxOTQEAAAAATAHAAAACTYvMzAvMjAxOAgAAAAJNi8zMC8yMDE4CQAAAAEw8FNMRrcl3giSGbdHtyXeCDxDSVEuQ1ZYLklRX1RPVEFMX1JFVl8xWVJfQU5OX0dST1dUSC5JUV9DUS42LzMwLzIwMTguTC4uVVNELkgBAAAAyoABAAIAAAAGMzAuMTcxAQgAAAAFAAAAATEBAAAACjE5NzQ1MjYzNjkDAAAAAzE2MAIAAAAENDE5NAQAAAABMAcAAAAJNi8zMC8yMDE4CAAAAAk2LzMwLzIwMTgJAAAAATDwU0xGtyXeCJIZt0e3Jd4IPUNJUS5DVlguSVFfVE9UQUxfUkVWXzFZUl9BTk5fR1JPV1RILklRX0NRLjEyLzMxLzIwMTkuTC4uVVNELkgB</t>
  </si>
  <si>
    <t>AAAAyoABAAIAAAAILTE3LjUzMjUBCAAAAAUAAAABMQEAAAAKMjA4MTk4MDI0OAMAAAADMTYwAgAAAAQ0MTk0BAAAAAEwBwAAAAoxMi8zMS8yMDE5CAAAAAoxMi8zMS8yMDE5CQAAAAEw/48uR7cl3gh/8rlHtyXeCD1DSVEuWE9NLklRX1RPVEFMX1JFVl8xWVJfQU5OX0dST1dUSC5JUV9DUS4xMi8zMS8yMDE5LkwuLlVTRC5IAQAAAEIzBgACAAAABy04LjcyNzkBCAAAAAUAAAABMQEAAAAKMjA4MTc0NjU1MQMAAAADMTYwAgAAAAQ0MTk0BAAAAAEwBwAAAAoxMi8zMS8yMDE5CAAAAAoxMi8zMS8yMDE5CQAAAAEw/48uR7cl3ghNfblHtyXeCDxDSVEuRU9HLklRX1RPVEFMX1JFVl8xWVJfQU5OX0dST1dUSC5JUV9DUS4zLzMxLzIwMTcuTC4uVVNELkgBAAAAXB0EAAIAAAAHOTEuNDczOAEIAAAABQAAAAExAQAAAAoxODg2MzIzNjMwAwAAAAMxNjACAAAABDQxOTQEAAAAATAHAAAACTMvMzEvMjAxNwgAAAAJMy8zMS8yMDE3CQAAAAEwAHtMRrcl3ggZqMpHtyXeCDxDSVEuQ1ZYLklRX1RPVEFMX1JFVl8xWVJfQU5OX0dST1dUSC5JUV9DUS4zLzMxLzIwMTcuTC4uVVNELkgBAAAAyoABAAIAAAAHMzkuMzU0NwEIAAAABQAAAAExAQAAAAoxODg2NjEzODI5AwAAAAMxNjACAAAABDQxOTQEAAAAATAHAAAACTMvMzEvMjAxNwgAAAAJMy8zMS8yMDE3CQAAAAEwAHtMRrcl3ggJgcpHtyXeCD1DSVEuRU9HLklRX1RPVEFM</t>
  </si>
  <si>
    <t>X1JFVl8xWVJfQU5OX0dST1dUSC5JUV9DUS4xMi8zMS8yMDE4LkwuLlVTRC5IAQAAAFwdBAACAAAABjI2LjQyNQEIAAAABQAAAAExAQAAAAoyMDE4MTY5MDE2AwAAAAMxNjACAAAABDQxOTQEAAAAATAHAAAACjEyLzMxLzIwMTgIAAAACjEyLzMxLzIwMTgJAAAAATDwU0xGtyXeCGjetke3Jd4IPENJUS5DVlguSVFfVE9UQUxfUkVWXzFZUl9BTk5fR1JPV1RILklRX0NRLjMvMzEvMjAyMC5MLi5VU0QuSAEAAADKgAEAAgAAAAgtMTMuMTE1NAEIAAAABQAAAAExAQAAAAoyMDk2MDg1OTIyAwAAAAMxNjACAAAABDQxOTQEAAAAATAHAAAACTMvMzEvMjAyMAgAAAAJMy8zMS8yMDIwCQAAAAEw/48uR7cl3gjAK8RHtyXeCD1DSVEuQ09QLklRX1RPVEFMX1JFVl8xWVJfQU5OX0dST1dUSC5JUV9MVE0uOS8zMC8yMDI1LkwuLlVTRC5IAQAAAE+GBAACAAAABjcuNjUyMwEIAAAABQAAAAExAQAAAAstMTkxODA0NTQyMQMAAAADMTYwAgAAAAQ0MTk0BAAAAAEwBwAAAAk5LzMwLzIwMjUIAAAACTkvMzAvMjAyNQkAAAABMGg8+0a3Jd4IUF++R7cl3gg9Q0lRLlhPTS5JUV9UT1RBTF9SRVZfMVlSX0FOTl9HUk9XVEguSVFfTFRNLjYvMzAvMjAxMC5MLi5VU0QuSAEAAABCMwYAAgAAAAYtMC41ODMBCAAAAAUAAAABMQEAAAAKMTQ2NTAxNDQxMQMAAAADMTYwAgAAAAQ0MTk0BAAAAAEwBwAAAAk2LzMwLzIwMTAIAAAACTYvMzAv</t>
  </si>
  <si>
    <t>MjAxMAkAAAABMEyjMka3Jd4I9lvJR7cl3gg9Q0lRLkVPRy5JUV9UT1RBTF9SRVZfMVlSX0FOTl9HUk9XVEguSVFfTFRNLjMvMzEvMjAxMS5MLi5VU0QuSAEAAABcHQQAAgAAAAc0NC45MzI3AQgAAAAFAAAAATEBAAAACjE1NDU2ODczNDEDAAAAAzE2MAIAAAAENDE5NAQAAAABMAcAAAAJMy8zMS8yMDExCAAAAAkzLzMxLzIwMTEJAAAAATA7fDJGtyXeCGnczUe3Jd4IPUNJUS5YT00uSVFfVE9UQUxfUkVWXzFZUl9BTk5fR1JPV1RILklRX0xUTS42LzMwLzIwMTIuTC4uVVNELkgBAAAAQjMGAAIAAAAHMTAuNTczMwEIAAAABQAAAAExAQAAAAoxNjQzNDgzOTczAwAAAAMxNjACAAAABDQxOTQEAAAAATAHAAAACTYvMzAvMjAxMggAAAAJNi8zMC8yMDEyCQAAAAEwKVUyRrcl3gjdoMRHtyXeCD1DSVEuRU9HLklRX1RPVEFMX1JFVl8xWVJfQU5OX0dST1dUSC5JUV9MVE0uMy8zMS8yMDEzLkwuLlVTRC5IAQAAAFwdBAACAAAABzIxLjI4MDUBCAAAAAUAAAABMQEAAAAKMTY3NTc1MDYwNAMAAAADMTYwAgAAAAQ0MTk0BAAAAAEwBwAAAAkzLzMxLzIwMTMIAAAACTMvMzEvMjAxMwkAAAABMBYuMka3Jd4Iz3zMR7cl3gg9Q0lRLlhPTS5JUV9UT1RBTF9SRVZfMVlSX0FOTl9HUk9XVEguSVFfTFRNLjYvMzAvMjAxNC5MLi5VU0QuSAEAAABCMwYAAgAAAActMS4yNzM0AQgAAAAFAAAAATEBAAAACjE3NDg4NDY4NjcDAAAA</t>
  </si>
  <si>
    <t>AzE2MAIAAAAENDE5NAQAAAABMAcAAAAJNi8zMC8yMDE0CAAAAAk2LzMwLzIwMTQJAAAAATASBzJGtyXeCO/lv0e3Jd4IPUNJUS5FT0cuSVFfVE9UQUxfUkVWXzFZUl9BTk5fR1JPV1RILklRX0xUTS4zLzMxLzIwMTUuTC4uVVNELkgBAAAAXB0EAAIAAAAHLTQuNDIxMwEIAAAABQAAAAExAQAAAAoxNzg5NzExNzIyAwAAAAMxNjACAAAABDQxOTQEAAAAATAHAAAACTMvMzEvMjAxNQgAAAAJMy8zMS8yMDE1CQAAAAEw+t8xRrcl3gieB8xHtyXeCD1DSVEuWE9NLklRX1RPVEFMX1JFVl8xWVJfQU5OX0dST1dUSC5JUV9MVE0uNi8zMC8yMDE2LkwuLlVTRC5IAQAAAEIzBgACAAAACC0zMC44MDE4AQgAAAAFAAAAATEBAAAACjE4NzYzOTkwOTUDAAAAAzE2MAIAAAAENDE5NAQAAAABMAcAAAAJNi8zMC8yMDE2CAAAAAk2LzMwLzIwMTYJAAAAATAAe0xGtyXeCNnKt0e3Jd4IPUNJUS5FT0cuSVFfVE9UQUxfUkVWXzFZUl9BTk5fR1JPV1RILklRX0xUTS4zLzMxLzIwMTcuTC4uVVNELkgBAAAAXB0EAAIAAAAHMTIuMzg2OQEIAAAABQAAAAExAQAAAAoxODg2MzI0MDg3AwAAAAMxNjACAAAABDQxOTQEAAAAATAHAAAACTMvMzEvMjAxNwgAAAAJMy8zMS8yMDE3CQAAAAEwAHtMRrcl3ggJgcpHtyXeCD1DSVEuWE9NLklRX1RPVEFMX1JFVl8xWVJfQU5OX0dST1dUSC5JUV9MVE0uNi8zMC8yMDE4LkwuLlVTRC5IAQAAAEIz</t>
  </si>
  <si>
    <t>BgACAAAABzE4LjY5OTMBCAAAAAUAAAABMQEAAAAKMTk3NDUyODM3NwMAAAADMTYwAgAAAAQ0MTk0BAAAAAEwBwAAAAk2LzMwLzIwMTgIAAAACTYvMzAvMjAxOAkAAAABMPBTTEa3Jd4Io1S3R7cl3gg9Q0lRLkVPRy5JUV9UT1RBTF9SRVZfMVlSX0FOTl9HUk9XVEguSVFfTFRNLjMvMzEvMjAxOS5MLi5VU0QuSAEAAABcHQQAAgAAAAc0MC45OTUxAQgAAAAFAAAAATEBAAAACjIwMzQwMjAwOTQDAAAAAzE2MAIAAAAENDE5NAQAAAABMAcAAAAJMy8zMS8yMDE5CAAAAAkzLzMxLzIwMTkJAAAAATAJty5HtyXeCJzmyEe3Jd4IPUNJUS5YT00uSVFfVE9UQUxfUkVWXzFZUl9BTk5fR1JPV1RILklRX0xUTS42LzMwLzIwMjAuTC4uVVNELkgBAAAAQjMGAAIAAAAILTIxLjMzNjUBCAAAAAUAAAABMQEAAAALLTIxNDAwNzA5NTADAAAAAzE2MAIAAAAENDE5NAQAAAABMAcAAAAJNi8zMC8yMDIwCAAAAAk2LzMwLzIwMjAJAAAAATD/jy5HtyXeCK5mtke3Jd4IPUNJUS5FT0cuSVFfVE9UQUxfUkVWXzFZUl9BTk5fR1JPV1RILklRX0xUTS4zLzMxLzIwMjEuTC4uVVNELkgBAAAAXB0EAAIAAAAHLTM2LjI5MQEIAAAABQAAAAExAQAAAAstMjA5ODQ5ODM2MQMAAAADMTYwAgAAAAQ0MTk0BAAAAAEwBwAAAAkzLzMxLzIwMjEIAAAACTMvMzEvMjAyMQkAAAABMOloLke3Jd4IweHBR7cl3gg9Q0lRLlhPTS5JUV9UT1RBTF9SRVZf</t>
  </si>
  <si>
    <t>MVlSX0FOTl9HUk9XVEguSVFfTFRNLjYvMzAvMjAyMi5MLi5VU0QuSAEAAABCMwYAAgAAAAc2NC40MjM1AQgAAAAFAAAAATEBAAAACy0yMDM2MTY1Njg5AwAAAAMxNjACAAAABDQxOTQEAAAAATAHAAAACTYvMzAvMjAyMggAAAAJNi8zMC8yMDIyCQAAAAEw10EuR7cl3ghuUK1HtyXeCD1DSVEuRU9HLklRX1RPVEFMX1JFVl8xWVJfQU5OX0dST1dUSC5JUV9MVE0uMy8zMS8yMDIzLkwuLlVTRC5IAQAAAFwdBAACAAAABzI2LjQyNzQBCAAAAAUAAAABMQEAAAALLTE5OTcxNjczNzYDAAAAAzE2MAIAAAAENDE5NAQAAAABMAcAAAAJMy8zMS8yMDIzCAAAAAkzLzMxLzIwMjMJAAAAATAWEf1GtyXeCBFBuEe3Jd4IPUNJUS5FT0cuSVFfVE9UQUxfUkVWXzFZUl9BTk5fR1JPV1RILklRX0xUTS4zLzMxLzIwMjUuTC4uVVNELkgBAAAAXB0EAAIAAAAHLTAuMjMzOAEIAAAABQAAAAExAQAAAAstMTk0Njk4NjQ0NQMAAAADMTYwAgAAAAQ0MTk0BAAAAAEwBwAAAAkzLzMxLzIwMjUIAAAACTMvMzEvMjAyNQkAAAABMAbD/Ea3Jd4I1se0R7cl3gg9Q0lRLkNPUC5JUV9UT1RBTF9SRVZfMVlSX0FOTl9HUk9XVEguSVFfTFRNLjYvMzAvMjAxMC5MLi5VU0QuSAEAAABPhgQAAgAAAActMy4xODE3AQgAAAAFAAAAATEBAAAACjE0NjQ1NzI5MzQDAAAAAzE2MAIAAAAENDE5NAQAAAABMAcAAAAJNi8zMC8yMDEwCAAAAAk2LzMwLzIw</t>
  </si>
  <si>
    <t>MTAJAAAAATBcrjJdOyXeCLG0O447Jd4IPUNJUS5DVlguSVFfVE9UQUxfUkVWXzFZUl9BTk5fR1JPV1RILklRX0xUTS4zLzMxLzIwMTEuTC4uVVNELkgBAAAAyoABAAIAAAAHMTcuNzQ5MwEIAAAABQAAAAExAQAAAAoxNTQ1MDQzMzIwAwAAAAMxNjACAAAABDQxOTQEAAAAATAHAAAACTMvMzEvMjAxMQgAAAAJMy8zMS8yMDExCQAAAAEwO3wyRrcl3ghIjs1HtyXeCD1DSVEuQ09QLklRX1RPVEFMX1JFVl8xWVJfQU5OX0dST1dUSC5JUV9MVE0uNi8zMC8yMDEyLkwuLlVTRC5IAQAAAE+GBAACAAAACC01MS43NTIzAQgAAAAFAAAAATEBAAAACjE2MjkyMTAzMDcDAAAAAzE2MAIAAAAENDE5NAQAAAABMAcAAAAJNi8zMC8yMDEyCAAAAAk2LzMwLzIwMTIJAAAAATBcrjJdOyXeCGSAOI47Jd4IPUNJUS5DVlguSVFfVE9UQUxfUkVWXzFZUl9BTk5fR1JPV1RILklRX0xUTS4zLzMxLzIwMTMuTC4uVVNELkgBAAAAyoABAAIAAAAHLTguMTc0OQEIAAAABQAAAAExAQAAAAoxNjc1MDQxNzA5AwAAAAMxNjACAAAABDQxOTQEAAAAATAHAAAACTMvMzEvMjAxMwgAAAAJMy8zMS8yMDEzCQAAAAEwFi4yRrcl3gjno8xHtyXeCD1DSVEuQ09QLklRX1RPVEFMX1JFVl8xWVJfQU5OX0dST1dUSC5JUV9MVE0uNi8zMC8yMDE0LkwuLlVTRC5IAQAAAE+GBAACAAAABy0wLjQ3MzcBCAAAAAUAAAABMQEAAAAKMTc0ODY5MTI4NQMAAAAD</t>
  </si>
  <si>
    <t>MTYwAgAAAAQ0MTk0BAAAAAEwBwAAAAk2LzMwLzIwMTQIAAAACTYvMzAvMjAxNAkAAAABMCASMl07Jd4ILUw1jjsl3gg9Q0lRLkNWWC5JUV9UT1RBTF9SRVZfMVlSX0FOTl9HUk9XVEguSVFfTFRNLjMvMzEvMjAxNS5MLi5VU0QuSAEAAADKgAEAAgAAAAgtMTYuNjU3MgEIAAAABQAAAAExAQAAAAoxNzg5ODU0ODk0AwAAAAMxNjACAAAABDQxOTQEAAAAATAHAAAACTMvMzEvMjAxNQgAAAAJMy8zMS8yMDE1CQAAAAEw+t8xRrcl3gh/uctHtyXeCD1DSVEuQ09QLklRX1RPVEFMX1JFVl8xWVJfQU5OX0dST1dUSC5JUV9MVE0uNi8zMC8yMDE2LkwuLlVTRC5IAQAAAE+GBAACAAAABy00MS4yMTEBCAAAAAUAAAABMQEAAAAKMTg1MTI2NzQ3NQMAAAADMTYwAgAAAAQ0MTk0BAAAAAEwBwAAAAk2LzMwLzIwMTYIAAAACTYvMzAvMjAxNgkAAAABMGWgJl07Jd4Iwhcyjjsl3gg9Q0lRLkNWWC5JUV9UT1RBTF9SRVZfMVlSX0FOTl9HUk9XVEguSVFfTFRNLjMvMzEvMjAxNy5MLi5VU0QuSAEAAADKgAEAAgAAAActMS41OTE1AQgAAAAFAAAAATEBAAAACjE4ODY2MTcyMTIDAAAAAzE2MAIAAAAENDE5NAQAAAABMAcAAAAJMy8zMS8yMDE3CAAAAAkzLzMxLzIwMTcJAAAAATAAe0xGtyXeCCDPyke3Jd4IPUNJUS5DT1AuSVFfVE9UQUxfUkVWXzFZUl9BTk5fR1JPV1RILklRX0xUTS42LzMwLzIwMTguTC4uVVNELkgBAAAAT4YE</t>
  </si>
  <si>
    <t>AAIAAAAHMTcuNjc4OQEIAAAABQAAAAExAQAAAAoxOTc1MTE2NTgxAwAAAAMxNjACAAAABDQxOTQEAAAAATAHAAAACTYvMzAvMjAxOAgAAAAJNi8zMC8yMDE4CQAAAAEwSVImXTsl3ghAbi6OOyXeCD1DSVEuQ1ZYLklRX1RPVEFMX1JFVl8xWVJfQU5OX0dST1dUSC5JUV9MVE0uMy8zMS8yMDE5LkwuLlVTRC5IAQAAAMqAAQACAAAABjExLjcxOAEIAAAABQAAAAExAQAAAAoyMDMzNzI4MzQzAwAAAAMxNjACAAAABDQxOTQEAAAAATAHAAAACTMvMzEvMjAxOQgAAAAJMy8zMS8yMDE5CQAAAAEwCbcuR7cl3girDclHtyXeCD1DSVEuQ1ZYLklRX1RPVEFMX1JFVl8xWVJfQU5OX0dST1dUSC5JUV9MVE0uMy8zMS8yMDIxLkwuLlVTRC5IAQAAAMqAAQACAAAACC0yNS4xOTAxAQgAAAAFAAAAATEBAAAACy0yMDk4NTYzNDgwAwAAAAMxNjACAAAABDQxOTQEAAAAATAHAAAACTMvMzEvMjAyMQgAAAAJMy8zMS8yMDIxCQAAAAEw6WguR7cl3gjB4cFHtyXeCD1DSVEuQ09QLklRX1RPVEFMX1JFVl8xWVJfQU5OX0dST1dUSC5JUV9MVE0uNi8zMC8yMDIyLkwuLlVTRC5IAQAAAE+GBAACAAAACDEyNS42NjcxAQgAAAAFAAAAATEBAAAACy0yMDIxNDc0ODU5AwAAAAMxNjACAAAABDQxOTQEAAAAATAHAAAACTYvMzAvMjAyMggAAAAJNi8zMC8yMDIyCQAAAAEwUPpaXjsl3ggCD3SROyXeCD1DSVEuQ1ZYLklRX1RPVEFMX1JFVl8x</t>
  </si>
  <si>
    <t>WVJfQU5OX0dST1dUSC5JUV9MVE0uMy8zMS8yMDIzLkwuLlVTRC5IAQAAAMqAAQACAAAABzMyLjcwMTkBCAAAAAUAAAABMQEAAAALLTE5ODQ1NzM3ODIDAAAAAzE2MAIAAAAENDE5NAQAAAABMAcAAAAJMy8zMS8yMDIzCAAAAAkzLzMxLzIwMjMJAAAAATAWEf1GtyXeCBFBuEe3Jd4IPUNJUS5DVlguSVFfVE9UQUxfUkVWXzFZUl9BTk5fR1JPV1RILklRX0xUTS4zLzMxLzIwMjUuTC4uVVNELkgBAAAAyoABAAIAAAAGMC45NDEzAQgAAAAFAAAAATEBAAAACy0xOTMyNTkwNDU2AwAAAAMxNjACAAAABDQxOTQEAAAAATAHAAAACTMvMzEvMjAyNQgAAAAJMy8zMS8yMDI1CQAAAAEwBsP8Rrcl3ghtjLRHtyXeCD1DSVEuWE9NLklRX1RPVEFMX1JFVl8xWVJfQU5OX0dST1dUSC5JUV9MVE0uNi8zMC8yMDI0LkwuLlVTRC5IAQAAAEIzBgACAAAABi02LjMwMgEIAAAABQAAAAExAQAAAAstMTkzMzQ0MzM2NAMAAAADMTYwAgAAAAQ0MTk0BAAAAAEwBwAAAAk2LzMwLzIwMjQIAAAACTYvMzAvMjAyNAkAAAABMAfq/Ea3Jd4IXhW8R7cl3gg9Q0lRLkNPUC5JUV9UT1RBTF9SRVZfMVlSX0FOTl9HUk9XVEguSVFfTFRNLjYvMzAvMjAyMC5MLi5VU0QuSAEAAABPhgQAAgAAAAgtMzIuNDkwNgEIAAAABQAAAAExAQAAAAstMjEzOTc0MjA2OQMAAAADMTYwAgAAAAQ0MTk0BAAAAAEwBwAAAAk2LzMwLzIwMjAIAAAACTYvMzAvMjAy</t>
  </si>
  <si>
    <t>MAkAAAABMGlIW147Jd4IuZ0qjjsl3gg9Q0lRLkNPUC5JUV9UT1RBTF9SRVZfMVlSX0FOTl9HUk9XVEguSVFfTFRNLjYvMzAvMjAyNC5MLi5VU0QuSAEAAABPhgQAAgAAAAgtMTUuNTUwOAEIAAAABQAAAAExAQAAAAstMTkzMjg1ODM0OQMAAAADMTYwAgAAAAQ0MTk0BAAAAAEwBwAAAAk2LzMwLzIwMjQIAAAACTYvMzAvMjAyNAkAAAABMAfq/Ea3Jd4IUF++R7cl3gg+Q0lRLkVPRy5JUV9UT1RBTF9SRVZfMVlSX0FOTl9HUk9XVEguSVFfTFRNLjEyLzMxLzIwMDkuTC4uVVNELkgBAAAAXB0EAAIAAAAILTQwLjM2OTkBCAAAAAUAAAABMQEAAAAKMTU2MjE3NjYwOQMAAAADMTYwAgAAAAQ0MTk0BAAAAAEwBwAAAAoxMi8zMS8yMDA5CAAAAAoxMi8zMS8yMDA5CQAAAAEwTKMyRrcl3gg+HctHtyXeCD1DSVEuRU9HLklRX1RPVEFMX1JFVl8xWVJfQU5OX0dST1dUSC5JUV9MVE0uOS8zMC8yMDEwLkwuLlVTRC5IAQAAAFwdBAACAAAABjQyLjk5NAEIAAAABQAAAAExAQAAAAoxNDc5NzYxNTQ3AwAAAAMxNjACAAAABDQxOTQEAAAAATAHAAAACTkvMzAvMjAxMAgAAAAJOS8zMC8yMDEwCQAAAAEwO3wyRrcl3givZ7pHtyXeCD1DSVEuQ1ZYLklRX1RPVEFMX1JFVl8xWVJfQU5OX0dST1dUSC5JUV9MVE0uMy8zMS8yMDEyLkwuLlVTRC5IAQAAAMqAAQACAAAABjE3Ljg0MgEIAAAABQAAAAExAQAAAAoxNjE1MzE0OTk3AwAA</t>
  </si>
  <si>
    <t>AAMxNjACAAAABDQxOTQEAAAAATAHAAAACTMvMzEvMjAxMggAAAAJMy8zMS8yMDEyCQAAAAEwKVUyRrcl3ggyQM1HtyXeCD1DSVEuWE9NLklRX1RPVEFMX1JFVl8xWVJfQU5OX0dST1dUSC5JUV9MVE0uOS8zMC8yMDEzLkwuLlVTRC5IAQAAAEIzBgACAAAABy03LjQ4MjYBCAAAAAUAAAABMQEAAAAKMTcwNDkyNzg5NgMAAAADMTYwAgAAAAQ0MTk0BAAAAAEwBwAAAAk5LzMwLzIwMTMIAAAACTkvMzAvMjAxMwkAAAABMBIHMka3Jd4IzYSwR7cl3gg+Q0lRLkNWWC5JUV9UT1RBTF9SRVZfMVlSX0FOTl9HUk9XVEguSVFfTFRNLjEyLzMxLzIwMTkuTC4uVVNELkgBAAAAyoABAAIAAAAHLTcuNzMwNAEIAAAABQAAAAExAQAAAAstMjExMDg4MjgyNgMAAAADMTYwAgAAAAQ0MTk0BAAAAAEwBwAAAAoxMi8zMS8yMDE5CAAAAAoxMi8zMS8yMDE5CQAAAAEw/48uR7cl3ghwy7lHtyXeCD1DSVEuQ1ZYLklRX1RPVEFMX1JFVl8xWVJfQU5OX0dST1dUSC5JUV9MVE0uOS8zMC8yMDIwLkwuLlVTRC5IAQAAAMqAAQACAAAACC0zMC4wMTk0AQgAAAAFAAAAATEBAAAACy0yMTIzNjA0MjY5AwAAAAMxNjACAAAABDQxOTQEAAAAATAHAAAACTkvMzAvMjAyMAgAAAAJOS8zMC8yMDIwCQAAAAEw/48uR7cl3giPnq1HtyXeCD1DSVEuQ1ZYLklRX1RPVEFMX1JFVl8xWVJfQU5OX0dST1dUSC5JUV9MVE0uNi8zMC8yMDIxLkwuLlVTRC5I</t>
  </si>
  <si>
    <t>AQAAAMqAAQACAAAABjcuODgxMQEIAAAABQAAAAExAQAAAAstMjA4NjQ4ODk1NAMAAAADMTYwAgAAAAQ0MTk0BAAAAAEwBwAAAAk2LzMwLzIwMjEIAAAACTYvMzAvMjAyMQkAAAABMOloLke3Jd4I6GGuR7cl3gg9Q0lRLkNWWC5JUV9UT1RBTF9SRVZfMVlSX0FOTl9HUk9XVEguSVFfTFRNLjMvMzEvMjAyMi5MLi5VU0QuSAEAAADKgAEAAgAAAAc4NC4xOTI3AQgAAAAFAAAAATEBAAAACy0yMDM1NzA2NzY0AwAAAAMxNjACAAAABDQxOTQEAAAAATAHAAAACTMvMzEvMjAyMggAAAAJMy8zMS8yMDIyCQAAAAEw6WguR7cl3gixbMFHtyXeCD5DSVEuQ1ZYLklRX1RPVEFMX1JFVl8xWVJfQU5OX0dST1dUSC5JUV9MVE0uMTIvMzEvMjAyMi5MLi5VU0QuSAEAAADKgAEAAgAAAAc1Mi4xMzgxAQgAAAAFAAAAATEBAAAACy0xOTU4NzU4MDMxAwAAAAMxNjACAAAABDQxOTQEAAAAATAHAAAACjEyLzMxLzIwMjIIAAAACjEyLzMxLzIwMjIJAAAAATAWEf1GtyXeCLy0tUe3Jd4IPUNJUS5DVlguSVFfVE9UQUxfUkVWXzFZUl9BTk5fR1JPV1RILklRX0xUTS45LzMwLzIwMjMuTC4uVVNELkgBAAAAyoABAAIAAAAHLTEwLjgxNgEIAAAABQAAAAExAQAAAAstMTk3MDExNjIzNgMAAAADMTYwAgAAAAQ0MTk0BAAAAAEwBwAAAAk5LzMwLzIwMjMIAAAACTkvMzAvMjAyMwkAAAABMAfq/Ea3Jd4IUQKtR7cl3gg9Q0lRLkNWWC5JUV9U</t>
  </si>
  <si>
    <t>T1RBTF9SRVZfMVlSX0FOTl9HUk9XVEguSVFfTFRNLjYvMzAvMjAyNC5MLi5VU0QuSAEAAADKgAEAAgAAAAYtOS4wODMBCAAAAAUAAAABMQEAAAALLTE5MTgwOTQ2MzQDAAAAAzE2MAIAAAAENDE5NAQAAAABMAcAAAAJNi8zMC8yMDI0CAAAAAk2LzMwLzIwMjQJAAAAATAH6vxGtyXeCD/Hu0e3Jd4IPUNJUS5DT1AuSVFfVE9UQUxfUkVWXzFZUl9BTk5fR1JPV1RILklRX0xUTS4zLzMxLzIwMjUuTC4uVVNELkgBAAAAT4YEAAIAAAAFMy45OTUBCAAAAAUAAAABMQEAAAALLTE5NDQ5NDYxNzYDAAAAAzE2MAIAAAAENDE5NAQAAAABMAcAAAAJMy8zMS8yMDI1CAAAAAkzLzMxLzIwMjUJAAAAATAGw/xGtyXeCFBfvke3Jd4IPUNJUS5FT0cuSVFfVE9UQUxfUkVWXzFZUl9BTk5fR1JPV1RILklRX0xUTS4zLzMxLzIwMTYuTC4uVVNELkgBAAAAXB0EAAIAAAAILTQ2LjkzODgBCAAAAAUAAAABMQEAAAAKMTg0MDk2NDQ4NwMAAAADMTYwAgAAAAQ0MTk0BAAAAAEwBwAAAAkzLzMxLzIwMTYIAAAACTMvMzEvMjAxNgkAAAABMA6iTEa3Jd4IYGvLR7cl3gg9Q0lRLkVPRy5JUV9UT1RBTF9SRVZfMVlSX0FOTl9HUk9XVEguSVFfTFRNLjYvMzAvMjAxOC5MLi5VU0QuSAEAAABcHQQAAgAAAAY0OS43NjEBCAAAAAUAAAABMQEAAAAKMTk3MzM0MjA3MAMAAAADMTYwAgAAAAQ0MTk0BAAAAAEwBwAAAAk2LzMwLzIwMTgIAAAACTYv</t>
  </si>
  <si>
    <t>MzAvMjAxOAkAAAABMPBTTEa3Jd4Ikhm3R7cl3gg9Q0lRLlhPTS5JUV9UT1RBTF9SRVZfMVlSX0FOTl9HUk9XVEguSVFfTFRNLjkvMzAvMjAyMC5MLi5VU0QuSAEAAABCMwYAAgAAAAgtMjUuMTY3NgEIAAAABQAAAAExAQAAAAstMjEyMzkyNzIyMwMAAAADMTYwAgAAAAQ0MTk0BAAAAAEwBwAAAAk5LzMwLzIwMjAIAAAACTkvMzAvMjAyMAkAAAABMP+PLke3Jd4IruytR7cl3gg+Q0lRLlhPTS5JUV9UT1RBTF9SRVZfMVlSX0FOTl9HUk9XVEguSVFfTFRNLjEyLzMxLzIwMjIuTC4uVVNELkgBAAAAQjMGAAIAAAAHNDQuNTk3MwEIAAAABQAAAAExAQAAAAstMTk1ODk1MzU5OAMAAAADMTYwAgAAAAQ0MTk0BAAAAAEwBwAAAAoxMi8zMS8yMDIyCAAAAAoxMi8zMS8yMDIyCQAAAAEwFhH9Rrcl3gi8tLVHtyXeCD5DSVEuQ09QLklRX1RPVEFMX1JFVl8xWVJfQU5OX0dST1dUSC5JUV9MVE0uMTIvMzEvMjAxMi5MLi5VU0QuSAEAAABPhgQAAgAAAActOC4wMjQ4AQgAAAAFAAAAATEBAAAACjE3MjA1ODQ0OTIDAAAAAzE2MAIAAAAENDE5NAQAAAABMAcAAAAKMTIvMzEvMjAxMggAAAAKMTIvMzEvMjAxMgkAAAABMDxgMl07Jd4IroQ2jjsl3gg9Q0lRLlhPTS5JUV9UT1RBTF9SRVZfMVlSX0FOTl9HUk9XVEguSVFfTFRNLjkvMzAvMjAxMC5MLi5VU0QuSAEAAABCMwYAAgAAAAcyMi4xNDU0AQgAAAAFAAAAATEBAAAACjE0</t>
  </si>
  <si>
    <t>ODA2MTU3MTgDAAAAAzE2MAIAAAAENDE5NAQAAAABMAcAAAAJOS8zMC8yMDEwCAAAAAk5LzMwLzIwMTAJAAAAATA7fDJGtyXeCK9nuke3Jd4IPUNJUS5DVlguSVFfVE9UQUxfUkVWXzFZUl9BTk5fR1JPV1RILklRX0xUTS45LzMwLzIwMTQuTC4uVVNELkgBAAAAyoABAAIAAAAHLTQuNjQ2MgEIAAAABQAAAAExAQAAAAoxNzYzMzMwMzg5AwAAAAMxNjACAAAABDQxOTQEAAAAATAHAAAACTkvMzAvMjAxNAgAAAAJOS8zMC8yMDE0CQAAAAEw+t8xRrcl3gi2XbBHtyXeCD5DSVEuQ1ZYLklRX1RPVEFMX1JFVl8xWVJfQU5OX0dST1dUSC5JUV9MVE0uMTIvMzEvMjAxNi5MLi5VU0QuSAEAAADKgAEAAgAAAAgtMTUuNzEwOAEIAAAABQAAAAExAQAAAAoxOTQ2NjgzODgyAwAAAAMxNjACAAAABDQxOTQEAAAAATAHAAAACjEyLzMxLzIwMTYIAAAACjEyLzMxLzIwMTYJAAAAATAAe0xGtyXeCF7ksUe3Jd4IPUNJUS5DT1AuSVFfVE9UQUxfUkVWXzFZUl9BTk5fR1JPV1RILklRX0xUTS4zLzMxLzIwMTkuTC4uVVNELkgBAAAAT4YEAAIAAAAHMjEuMzU5OAEIAAAABQAAAAExAQAAAAoyMDMzNDY2NzAzAwAAAAMxNjACAAAABDQxOTQEAAAAATAHAAAACTMvMzEvMjAxOQgAAAAJMy8zMS8yMDE5CQAAAAEwRCsmXTsl3ggjIC6OOyXeCD1DSVEuQ09QLklRX1RPVEFMX1JFVl8xWVJfQU5OX0dST1dUSC5JUV9MVE0uMy8zMS8yMDIy</t>
  </si>
  <si>
    <t>LkwuLlVTRC5IAQAAAE+GBAACAAAACDE0MS4wODU1AQgAAAAFAAAAATEBAAAACy0yMDQ3MjUwNjYzAwAAAAMxNjACAAAABDQxOTQEAAAAATAHAAAACTMvMzEvMjAyMggAAAAJMy8zMS8yMDIyCQAAAAEwUPpaXjsl3gj4mCOOOyXeCD5DSVEuQ1ZYLklRX1RPVEFMX1JFVl8xWVJfQU5OX0dST1dUSC5JUV9MVE0uMTIvMzEvMjAxMy5MLi5VU0QuSAEAAADKgAEAAgAAAActNC45MDM5AQgAAAAFAAAAATEBAAAACjE3Nzc5NzM0OTQDAAAAAzE2MAIAAAAENDE5NAQAAAABMAcAAAAKMTIvMzEvMjAxMwgAAAAKMTIvMzEvMjAxMwkAAAABMBIHMka3Jd4IKMzCR7cl3gg+Q0lRLkNPUC5JUV9UT1RBTF9SRVZfMVlSX0FOTl9HUk9XVEguSVFfTFRNLjEyLzMxLzIwMDkuTC4uVVNELkgBAAAAT4YEAAIAAAAILTM5Ljc2OTUBCAAAAAUAAAABMQEAAAAKMTUxNzYxNzA3NwMAAAADMTYwAgAAAAQ0MTk0BAAAAAEwBwAAAAoxMi8zMS8yMDA5CAAAAAoxMi8zMS8yMDA5CQAAAAEwMiQ8XTsl3giRZjuOOyXeCD1DSVEuWE9NLklRX1RPVEFMX1JFVl8xWVJfQU5OX0dST1dUSC5JUV9MVE0uMy8zMS8yMDE2LkwuLlVTRC5IAQAAAEIzBgACAAAACC0zMy4zOTEzAQgAAAAFAAAAATEBAAAACjE4ODY0NzY4MDMDAAAAAzE2MAIAAAAENDE5NAQAAAABMAcAAAAJMy8zMS8yMDE2CAAAAAkzLzMxLzIwMTYJAAAAATAOokxGtyXeCE5Ey0e3Jd4I</t>
  </si>
  <si>
    <t>PUNJUS5FT0cuSVFfVE9UQUxfUkVWXzFZUl9BTk5fR1JPV1RILklRX0xUTS45LzMwLzIwMjQuTC4uVVNELkgBAAAAXB0EAAIAAAAGMC41Nzc0AQgAAAAFAAAAATEBAAAACy0xOTE4MTY5MzMxAwAAAAMxNjACAAAABDQxOTQEAAAAATAHAAAACTkvMzAvMjAyNAgAAAAJOS8zMC8yMDI0CQAAAAEwB+r8Rrcl3gje87hHtyXeCD5DSVEuWE9NLklRX1RPVEFMX1JFVl8xWVJfQU5OX0dST1dUSC5JUV9MVE0uMTIvMzEvMjAxMy5MLi5VU0QuSAEAAABCMwYAAgAAAActNi44ODQ2AQgAAAAFAAAAATEBAAAACjE3Nzc2MzQ4NjkDAAAAAzE2MAIAAAAENDE5NAQAAAABMAcAAAAKMTIvMzEvMjAxMwgAAAAKMTIvMzEvMjAxMwkAAAABMBIHMka3Jd4II6XCR7cl3gg9Q0lRLlhPTS5JUV9UT1RBTF9SRVZfMVlSX0FOTl9HUk9XVEguSVFfTFRNLjMvMzEvMjAxMy5MLi5VU0QuSAEAAABCMwYAAgAAAActOC43MTQ5AQgAAAAFAAAAATEBAAAACjE2NzU5OTA3MDYDAAAAAzE2MAIAAAAENDE5NAQAAAABMAcAAAAJMy8zMS8yMDEzCAAAAAkzLzMxLzIwMTMJAAAAATAWLjJGtyXeCM98zEe3Jd4IPUNJUS5DT1AuSVFfVE9UQUxfUkVWXzFZUl9BTk5fR1JPV1RILklRX0xUTS4zLzMxLzIwMTYuTC4uVVNELkgBAAAAT4YEAAIAAAAILTQyLjI0NTQBCAAAAAUAAAABMQEAAAAKMTg0MDQyNzk2OQMAAAADMTYwAgAAAAQ0MTk0BAAAAAEwBwAA</t>
  </si>
  <si>
    <t>AAkzLzMxLzIwMTYIAAAACTMvMzEvMjAxNgkAAAABMGWgJl07Jd4IQ1Azjjsl3gg9Q0lRLkNWWC5JUV9UT1RBTF9SRVZfMVlSX0FOTl9HUk9XVEguSVFfTFRNLjYvMzAvMjAyNS5MLi5VU0QuSAEAAADKgAEAAgAAAActMi45MTgzAQgAAAAFAAAAATEBAAAACy0xOTE4MDk0NjIyAwAAAAMxNjACAAAABDQxOTQEAAAAATAHAAAACTYvMzAvMjAyNQgAAAAJNi8zMC8yMDI1CQAAAAEwBsP8Rrcl3gjWx7RHtyXeCD1DSVEuQ09QLklRX1RPVEFMX1JFVl8xWVJfQU5OX0dST1dUSC5JUV9MVE0uMy8zMS8yMDEzLkwuLlVTRC5IAQAAAE+GBAACAAAABy04LjIzNDkBCAAAAAUAAAABMQEAAAAKMTY3NTc0OTg2MwMAAAADMTYwAgAAAAQ0MTk0BAAAAAEwBwAAAAkzLzMxLzIwMTMIAAAACTMvMzEvMjAxMwkAAAABMDM5Ml07Jd4I4Uc3jjsl3gg9Q0lRLkVPRy5JUV9UT1RBTF9SRVZfMVlSX0FOTl9HUk9XVEguSVFfTFRNLjkvMzAvMjAxOC5MLi5VU0QuSAEAAABcHQQAAgAAAAc2MC4zMjg2AQgAAAAFAAAAATEBAAAACjE5OTA3MzQ4MDkDAAAAAzE2MAIAAAAENDE5NAQAAAABMAcAAAAJOS8zMC8yMDE4CAAAAAk5LzMwLzIwMTgJAAAAATDwU0xGtyXeCBnXrke3Jd4IPUNJUS5FT0cuSVFfVE9UQUxfUkVWXzFZUl9BTk5fR1JPV1RILklRX0xUTS4zLzMxLzIwMjAuTC4uVVNELkgBAAAAXB0EAAIAAAAHLTYuMjc4NQEIAAAABQAA</t>
  </si>
  <si>
    <t>AAExAQAAAAoyMDk2MDUwNTkwAwAAAAMxNjACAAAABDQxOTQEAAAAATAHAAAACTMvMzEvMjAyMAgAAAAJMy8zMS8yMDIwCQAAAAEw/48uR7cl3gjGUsRHtyXeCD1DSVEuRU9HLklRX1RPVEFMX1JFVl8xWVJfQU5OX0dST1dUSC5JUV9MVE0uNi8zMC8yMDIyLkwuLlVTRC5IAQAAAFwdBAACAAAABzkzLjEzMjQBCAAAAAUAAAABMQEAAAALLTIwMzU3NTQzNDgDAAAAAzE2MAIAAAAENDE5NAQAAAABMAcAAAAJNi8zMC8yMDIyCAAAAAk2LzMwLzIwMjIJAAAAATDXQS5HtyXeCH53rUe3Jd4IPUNJUS5YT00uSVFfVE9UQUxfUkVWXzFZUl9BTk5fR1JPV1RILklRX0xUTS45LzMwLzIwMjQuTC4uVVNELkgBAAAAQjMGAAIAAAAHLTEuNDI4NQEIAAAABQAAAAExAQAAAAstMTkxODY1NTAwOQMAAAADMTYwAgAAAAQ0MTk0BAAAAAEwBwAAAAk5LzMwLzIwMjQIAAAACTkvMzAvMjAyNAkAAAABMAfq/Ea3Jd4I3vO4R7cl3gg9Q0lRLkVPRy5JUV9UT1RBTF9SRVZfMVlSX0FOTl9HUk9XVEguSVFfTFRNLjMvMzEvMjAxMC5MLi5VU0QuSAEAAABcHQQAAgAAAAgtMjMuNzEwNwEIAAAABQAAAAExAQAAAAoxNDUyMTA4NjgyAwAAAAMxNjACAAAABDQxOTQEAAAAATAHAAAACTMvMzEvMjAxMAgAAAAJMy8zMS8yMDEwCQAAAAEwTKMyRrcl3ghp3M1HtyXeCD1DSVEuQ1ZYLklRX1RPVEFMX1JFVl8xWVJfQU5OX0dST1dUSC5JUV9MVE0u</t>
  </si>
  <si>
    <t>Ni8zMC8yMDE5LkwuLlVTRC5IAQAAAMqAAQACAAAABjEuNDcwNwEIAAAABQAAAAExAQAAAAoyMDQ4MzAzNTk1AwAAAAMxNjACAAAABDQxOTQEAAAAATAHAAAACTYvMzAvMjAxOQgAAAAJNi8zMC8yMDE5CQAAAAEwCbcuR7cl3giSGbpHtyXeCD1DSVEuQ1ZYLklRX1RPVEFMX1JFVl8xWVJfQU5OX0dST1dUSC5JUV9MVE0uOS8zMC8yMDIxLkwuLlVTRC5IAQAAAMqAAQACAAAABzM5LjE5MTUBCAAAAAUAAAABMQEAAAALLTIwNzIxMjIwNDADAAAAAzE2MAIAAAAENDE5NAQAAAABMAcAAAAJOS8zMC8yMDIxCAAAAAk5LzMwLzIwMjEJAAAAATDpaC5HtyXeCEy0rEe3Jd4IPkNJUS5DT1AuSVFfVE9UQUxfUkVWXzFZUl9BTk5fR1JPV1RILklRX0xUTS4xMi8zMS8yMDIzLkwuLlVTRC5IAQAAAE+GBAACAAAACC0yOC4xODk5AQgAAAAFAAAAATEBAAAACy0xOTU5MjAyMTc1AwAAAAMxNjACAAAABDQxOTQEAAAAATAHAAAACjEyLzMxLzIwMjMIAAAACjEyLzMxLzIwMjMJAAAAATAH6vxGtyXeCFBfvke3Jd4IPUNJUS5DVlguSVFfVE9UQUxfUkVWXzFZUl9BTk5fR1JPV1RILklRX0xUTS42LzMwLzIwMTEuTC4uVVNELkgBAAAAyoABAAIAAAAHMTkuMDI2MgEIAAAABQAAAAExAQAAAAoxNTU3NDA1MjcyAwAAAAMxNjACAAAABDQxOTQEAAAAATAHAAAACTYvMzAvMjAxMQgAAAAJNi8zMC8yMDExCQAAAAEwKVUyRrcl3ghiI8hH</t>
  </si>
  <si>
    <t>tyXeCD5DSVEuWE9NLklRX1RPVEFMX1JFVl8xWVJfQU5OX0dST1dUSC5JUV9MVE0uMTIvMzEvMjAxMi5MLi5VU0QuSAEAAABCMwYAAgAAAActMy4zMjc2AQgAAAAFAAAAATEBAAAACjE3MjA3NjMwODcDAAAAAzE2MAIAAAAENDE5NAQAAAABMAcAAAAKMTIvMzEvMjAxMggAAAAKMTIvMzEvMjAxMgkAAAABMBYuMka3Jd4I3aDER7cl3gg+Q0lRLkNWWC5JUV9UT1RBTF9SRVZfMVlSX0FOTl9HUk9XVEguSVFfTFRNLjEyLzMxLzIwMDkuTC4uVVNELkgBAAAAyoABAAIAAAAILTM3LjU1OTYBCAAAAAUAAAABMQEAAAAKMTUxOTU2Nzk0MQMAAAADMTYwAgAAAAQ0MTk0BAAAAAEwBwAAAAoxMi8zMS8yMDA5CAAAAAoxMi8zMS8yMDA5CQAAAAEwTKMyRrcl3gg+HctHtyXeCD1DSVEuQ1ZYLklRX1RPVEFMX1JFVl8xWVJfQU5OX0dST1dUSC5JUV9MVE0uOS8zMC8yMDEwLkwuLlVTRC5IAQAAAMqAAQACAAAABzE5LjcyMDMBCAAAAAUAAAABMQEAAAAKMTQ4MDA3NDA0OQMAAAADMTYwAgAAAAQ0MTk0BAAAAAEwBwAAAAk5LzMwLzIwMTAIAAAACTkvMzAvMjAxMAkAAAABMDt8Mka3Jd4Ir2e6R7cl3gg9Q0lRLlhPTS5JUV9UT1RBTF9SRVZfMVlSX0FOTl9HUk9XVEguSVFfTFRNLjMvMzEvMjAxMi5MLi5VU0QuSAEAAABCMwYAAgAAAAcyMi4xMTEzAQgAAAAFAAAAATEBAAAACjE2MTUwNDgyOTIDAAAAAzE2MAIAAAAENDE5NAQA</t>
  </si>
  <si>
    <t>AAABMAcAAAAJMy8zMS8yMDEyCAAAAAkzLzMxLzIwMTIJAAAAATApVTJGtyXeCFRnzUe3Jd4IPUNJUS5DT1AuSVFfVE9UQUxfUkVWXzFZUl9BTk5fR1JPV1RILklRX0xUTS45LzMwLzIwMTMuTC4uVVNELkgBAAAAT4YEAAIAAAAGMC4wMDY3AQgAAAAFAAAAATEBAAAACjE3MDQ3OTMyMzYDAAAAAzE2MAIAAAAENDE5NAQAAAABMAcAAAAJOS8zMC8yMDEzCAAAAAk5LzMwLzIwMTMJAAAAATAzOTJdOyXeCNi4OY47Jd4IPUNJUS5FT0cuSVFfVE9UQUxfUkVWXzFZUl9BTk5fR1JPV1RILklRX0xUTS42LzMwLzIwMTUuTC4uVVNELkgBAAAAXB0EAAIAAAAILTIwLjcwNjEBCAAAAAUAAAABMQEAAAAKMTgwMTc4NTAzOQMAAAADMTYwAgAAAAQ0MTk0BAAAAAEwBwAAAAk2LzMwLzIwMTUIAAAACTYvMzAvMjAxNQkAAAABMPrfMUa3Jd4IbYy0R7cl3gg+Q0lRLkVPRy5JUV9UT1RBTF9SRVZfMVlSX0FOTl9HUk9XVEguSVFfTFRNLjEyLzMxLzIwMTYuTC4uVVNELkgBAAAAXB0EAAIAAAAILTEzLjMyNTYBCAAAAAUAAAABMQEAAAAKMTk0NzEwNjY0MAMAAAADMTYwAgAAAAQ0MTk0BAAAAAEwBwAAAAoxMi8zMS8yMDE2CAAAAAoxMi8zMS8yMDE2CQAAAAEwAHtMRrcl3ghe5LFHtyXeCD1DSVEuWE9NLklRX1RPVEFMX1JFVl8xWVJfQU5OX0dST1dUSC5JUV9MVE0uMy8zMS8yMDE5LkwuLlVTRC5IAQAAAEIzBgACAAAABzEyLjA2</t>
  </si>
  <si>
    <t>MjIBCAAAAAUAAAABMQEAAAAKMjAzMzc0NDIyMgMAAAADMTYwAgAAAAQ0MTk0BAAAAAEwBwAAAAkzLzMxLzIwMTkIAAAACTMvMzEvMjAxOQkAAAABMAm3Lke3Jd4Iqw3JR7cl3gg9Q0lRLlhPTS5JUV9UT1RBTF9SRVZfMVlSX0FOTl9HUk9XVEguSVFfTFRNLjYvMzAvMjAyMS5MLi5VU0QuSAEAAABCMwYAAgAAAAUwLjg2MgEIAAAABQAAAAExAQAAAAstMjA4NjYwOTY1OAMAAAADMTYwAgAAAAQ0MTk0BAAAAAEwBwAAAAk2LzMwLzIwMjEIAAAACTYvMzAvMjAyMQkAAAABMOloLke3Jd4I6GGuR7cl3gg9Q0lRLlhPTS5JUV9UT1RBTF9SRVZfMVlSX0FOTl9HUk9XVEguSVFfTFRNLjkvMzAvMjAyMy5MLi5VU0QuSAEAAABCMwYAAgAAAAgtMTEuMTQwNgEIAAAABQAAAAExAQAAAAstMTk3MDY0MTY0MQMAAAADMTYwAgAAAAQ0MTk0BAAAAAEwBwAAAAk5LzMwLzIwMjMIAAAACTkvMzAvMjAyMwkAAAABMAfq/Ea3Jd4IQdusR7cl3gg+Q0lRLkVPRy5JUV9UT1RBTF9SRVZfMVlSX0FOTl9HUk9XVEguSVFfTFRNLjEyLzMxLzIwMTMuTC4uVVNELkgBAAAAXB0EAAIAAAAHMzAuMjc3NQEIAAAABQAAAAExAQAAAAoxNzc3NzU2MzQ4AwAAAAMxNjACAAAABDQxOTQEAAAAATAHAAAACjEyLzMxLzIwMTMIAAAACjEyLzMxLzIwMTMJAAAAATASBzJGtyXeCA5+wke3Jd4IPkNJUS5YT00uSVFfVE9UQUxfUkVWXzFZUl9BTk5fR1JP</t>
  </si>
  <si>
    <t>V1RILklRX0xUTS4xMi8zMS8yMDA5LkwuLlVTRC5IAQAAAEIzBgACAAAACC0zNS4xNzIzAQgAAAAFAAAAATEBAAAACjE1MjM4MDY0NjEDAAAAAzE2MAIAAAAENDE5NAQAAAABMAcAAAAKMTIvMzEvMjAwOQgAAAAKMTIvMzEvMjAwOQkAAAABMEyjMka3Jd4IPh3LR7cl3gg9Q0lRLkNWWC5JUV9UT1RBTF9SRVZfMVlSX0FOTl9HUk9XVEguSVFfTFRNLjYvMzAvMjAxNS5MLi5VU0QuSAEAAADKgAEAAgAAAAgtMjUuNjc0NgEIAAAABQAAAAExAQAAAAoxODAxODk3Mjc4AwAAAAMxNjACAAAABDQxOTQEAAAAATAHAAAACTYvMzAvMjAxNQgAAAAJNi8zMC8yMDE1CQAAAAEw+t8xRrcl3ghtjLRHtyXeCD1DSVEuQ1ZYLklRX1RPVEFMX1JFVl8xWVJfQU5OX0dST1dUSC5JUV9MVE0uNi8zMC8yMDE4LkwuLlVTRC5IAQAAAMqAAQACAAAABzIyLjQzOTUBCAAAAAUAAAABMQEAAAAKMTk3NDUyODM3NgMAAAADMTYwAgAAAAQ0MTk0BAAAAAEwBwAAAAk2LzMwLzIwMTgIAAAACTYvMzAvMjAxOAkAAAABMPBTTEa3Jd4Io1S3R7cl3gg9Q0lRLkNPUC5JUV9UT1RBTF9SRVZfMVlSX0FOTl9HUk9XVEguSVFfTFRNLjkvMzAvMjAyMC5MLi5VU0QuSAEAAABPhgQAAgAAAAgtMzkuNDc4MQEIAAAABQAAAAExAQAAAAstMjEyMzU3NTk3OAMAAAADMTYwAgAAAAQ0MTk0BAAAAAEwBwAAAAk5LzMwLzIwMjAIAAAACTkvMzAvMjAyMAkAAAAB</t>
  </si>
  <si>
    <t>MF8hW147Jd4IEqstjjsl3gg+Q0lRLkNPUC5JUV9UT1RBTF9SRVZfMVlSX0FOTl9HUk9XVEguSVFfTFRNLjEyLzMxLzIwMjIuTC4uVVNELkgBAAAAT4YEAAIAAAAHNzIuNjg1MwEIAAAABQAAAAExAQAAAAstMTk1OTIwMjE3OAMAAAADMTYwAgAAAAQ0MTk0BAAAAAEwBwAAAAoxMi8zMS8yMDIyCAAAAAoxMi8zMS8yMDIyCQAAAAEwbo1HXjsl3gg6gySOOyXeCD1DSVEuQ09QLklRX1RPVEFMX1JFVl8xWVJfQU5OX0dST1dUSC5JUV9MVE0uNi8zMC8yMDExLkwuLlVTRC5IAQAAAE+GBAACAAAACC0yMi40NzkyAQgAAAAFAAAAATEBAAAACjE1NTcwMzc0NzQDAAAAAzE2MAIAAAAENDE5NAQAAAABMAcAAAAJNi8zMC8yMDExCAAAAAk2LzMwLzIwMTEJAAAAATBNhzJdOyXeCBUuOo47Jd4IPUNJUS5YT00uSVFfVE9UQUxfUkVWXzFZUl9BTk5fR1JPV1RILklRX0xUTS45LzMwLzIwMTQuTC4uVVNELkgBAAAAQjMGAAIAAAAHLTEuOTEwOAEIAAAABQAAAAExAQAAAAoxNzYyODM5MTIxAwAAAAMxNjACAAAABDQxOTQEAAAAATAHAAAACTkvMzAvMjAxNAgAAAAJOS8zMC8yMDE0CQAAAAEw+t8xRrcl3giOD7BHtyXeCD5DSVEuWE9NLklRX1RPVEFMX1JFVl8xWVJfQU5OX0dST1dUSC5JUV9MVE0uMTIvMzEvMjAxNi5MLi5VU0QuSAEAAABCMwYAAgAAAAgtMTYuODkxOQEIAAAABQAAAAExAQAAAAoxOTQ3NDA0NjU0AwAAAAMx</t>
  </si>
  <si>
    <t>NjACAAAABDQxOTQEAAAAATAHAAAACjEyLzMxLzIwMTYIAAAACjEyLzMxLzIwMTYJAAAAATAAe0xGtyXeCFK9sUe3Jd4IPUNJUS5FT0cuSVFfVE9UQUxfUkVWXzFZUl9BTk5fR1JPV1RILklRX0xUTS42LzMwLzIwMjUuTC4uVVNELkgBAAAAXB0EAAIAAAAHLTUuNDIyMgEIAAAABQAAAAExAQAAAAstMTkzMjcxMTYxOAMAAAADMTYwAgAAAAQ0MTk0BAAAAAEwBwAAAAk2LzMwLzIwMjUIAAAACTYvMzAvMjAyNQkAAAABMAbD/Ea3Jd4IbYy0R7cl3gg9Q0lRLkNPUC5JUV9UT1RBTF9SRVZfMVlSX0FOTl9HUk9XVEguSVFfTFRNLjYvMzAvMjAxNS5MLi5VU0QuSAEAAABPhgQAAgAAAActMzAuMTg5AQgAAAAFAAAAATEBAAAACjE4MDE0NDgxMTQDAAAAAzE2MAIAAAAENDE5NAQAAAABMAcAAAAJNi8zMC8yMDE1CAAAAAk2LzMwLzIwMTUJAAAAATAO6zFdOyXeCCICM447Jd4IPUNJUS5DT1AuSVFfVE9UQUxfUkVWXzFZUl9BTk5fR1JPV1RILklRX0xUTS45LzMwLzIwMTcuTC4uVVNELkgBAAAAT4YEAAIAAAAGMjQuMDQzAQgAAAAFAAAAATEBAAAACjE5MTczMTk3NDADAAAAAzE2MAIAAAAENDE5NAQAAAABMAcAAAAJOS8zMC8yMDE3CAAAAAk5LzMwLzIwMTcJAAAAATBfeSZdOyXeCPSMMo47Jd4IPUNJUS5DVlguSVFfVE9UQUxfUkVWXzFZUl9BTk5fR1JPV1RILklRX0xUTS45LzMwLzIwMjQuTC4uVVNELkgBAAAAyoAB</t>
  </si>
  <si>
    <t>AAIAAAAHLTUuNjAyMgEIAAAABQAAAAExAQAAAAstMTkxODA5NjM2MwMAAAADMTYwAgAAAAQ0MTk0BAAAAAEwBwAAAAk5LzMwLzIwMjQIAAAACTkvMzAvMjAyNAkAAAABMAfq/Ea3Jd4I3vO4R7cl3gg+Q0lRLkNPUC5JUV9UT1RBTF9SRVZfMVlSX0FOTl9HUk9XVEguSVFfTFRNLjEyLzMxLzIwMTMuTC4uVVNELkgBAAAAT4YEAAIAAAAHLTUuNDc0OQEIAAAABQAAAAExAQAAAAoxNzc3NDQyNjYwAwAAAAMxNjACAAAABDQxOTQEAAAAATAHAAAACjEyLzMxLzIwMTMIAAAACjEyLzMxLzIwMTMJAAAAATAgEjJdOyXeCJwTNI47Jd4IPUNJUS5FT0cuSVFfVE9UQUxfUkVWXzFZUl9BTk5fR1JPV1RILklRX0xUTS42LzMwLzIwMTIuTC4uVVNELkgBAAAAXB0EAAIAAAAHMzkuNTEyMwEIAAAABQAAAAExAQAAAAoxNjI5NTIxMzcxAwAAAAMxNjACAAAABDQxOTQEAAAAATAHAAAACTYvMzAvMjAxMggAAAAJNi8zMC8yMDEyCQAAAAEwKVUyRrcl3gjdoMRHtyXeCD1DSVEuRU9HLklRX1RPVEFMX1JFVl8xWVJfQU5OX0dST1dUSC5JUV9MVE0uNi8zMC8yMDE5LkwuLlVTRC5IAQAAAFwdBAACAAAABzIzLjYzNjIBCAAAAAUAAAABMQEAAAAKMjA0ODYyOTQwMwMAAAADMTYwAgAAAAQ0MTk0BAAAAAEwBwAAAAk2LzMwLzIwMTkIAAAACTYvMzAvMjAxOQkAAAABMAm3Lke3Jd4If/K5R7cl3gg9Q0lRLkVPRy5JUV9UT1RBTF9SRVZf</t>
  </si>
  <si>
    <t>MVlSX0FOTl9HUk9XVEguSVFfTFRNLjkvMzAvMjAyMS5MLi5VU0QuSAEAAABcHQQAAgAAAAc0OC4yMDc3AQgAAAAFAAAAATEBAAAACy0yMDcyMTcxNzM2AwAAAAMxNjACAAAABDQxOTQEAAAAATAHAAAACTkvMzAvMjAyMQgAAAAJOS8zMC8yMDIxCQAAAAEw6WguR7cl3ghMtKxHtyXeCD5DSVEuWE9NLklRX1RPVEFMX1JFVl8xWVJfQU5OX0dST1dUSC5JUV9MVE0uMTIvMzEvMjAyMy5MLi5VU0QuSAEAAABCMwYAAgAAAAgtMTUuOTg4NgEIAAAABQAAAAExAQAAAAstMTk1ODk1MzYxMAMAAAADMTYwAgAAAAQ0MTk0BAAAAAEwBwAAAAoxMi8zMS8yMDIzCAAAAAoxMi8zMS8yMDIzCQAAAAEwB+r8Rrcl3ghPPrVHtyXeCD1DSVEuQ1ZYLklRX1RPVEFMX1JFVl8xWVJfQU5OX0dST1dUSC5JUV9MVE0uNi8zMC8yMDEyLkwuLlVTRC5IAQAAAMqAAQACAAAABjYuMzYwNQEIAAAABQAAAAExAQAAAAoxNjMwMDE5MTM2AwAAAAMxNjACAAAABDQxOTQEAAAAATAHAAAACTYvMzAvMjAxMggAAAAJNi8zMC8yMDEyCQAAAAEwKVUyRrcl3gjMecRHtyXeCD1DSVEuQ1ZYLklRX1RPVEFMX1JFVl8xWVJfQU5OX0dST1dUSC5JUV9MVE0uOS8zMC8yMDE4LkwuLlVTRC5IAQAAAMqAAQACAAAABzI2LjA2NDIBCAAAAAUAAAABMQEAAAAKMTk5MDk4ODEzNgMAAAADMTYwAgAAAAQ0MTk0BAAAAAEwBwAAAAk5LzMwLzIwMTgIAAAACTkvMzAv</t>
  </si>
  <si>
    <t>MjAxOAkAAAABMPBTTEa3Jd4IDrCuR7cl3gg+Q0lRLkNWWC5JUV9UT1RBTF9SRVZfMVlSX0FOTl9HUk9XVEguSVFfTFRNLjEyLzMxLzIwMjAuTC4uVVNELkgBAAAAyoABAAIAAAAILTMyLjU0NzcBCAAAAAUAAAABMQEAAAALLTIwNTk3NjgyMjgDAAAAAzE2MAIAAAAENDE5NAQAAAABMAcAAAAKMTIvMzEvMjAyMAgAAAAKMTIvMzEvMjAyMAkAAAABMP+PLke3Jd4IMKC7R7cl3gg9Q0lRLkNWWC5JUV9UT1RBTF9SRVZfMVlSX0FOTl9HUk9XVEguSVFfTFRNLjYvMzAvMjAyMi5MLi5VU0QuSAEAAADKgAEAAgAAAAc3OC4xMzc1AQgAAAAFAAAAATEBAAAACy0yMDIxNDA4NDMxAwAAAAMxNjACAAAABDQxOTQEAAAAATAHAAAACTYvMzAvMjAyMggAAAAJNi8zMC8yMDIyCQAAAAEw10EuR7cl3ghuUK1HtyXeCD1DSVEuQ09QLklRX1RPVEFMX1JFVl8xWVJfQU5OX0dST1dUSC5JUV9MVE0uOS8zMC8yMDI0LkwuLlVTRC5IAQAAAE+GBAACAAAABy03Ljk0ODEBCAAAAAUAAAABMQEAAAALLTE5MTgwNDU0NDEDAAAAAzE2MAIAAAAENDE5NAQAAAABMAcAAAAJOS8zMC8yMDI0CAAAAAk5LzMwLzIwMjQJAAAAATAH6vxGtyXeCFBfvke3Jd4IPUNJUS5DVlguSVFfVE9UQUxfUkVWXzFZUl9BTk5fR1JPV1RILklRX0xUTS45LzMwLzIwMTEuTC4uVVNELkgBAAAAyoABAAIAAAAHMjMuODkyNAEIAAAABQAAAAExAQAAAAoxNTc0NzU2</t>
  </si>
  <si>
    <t>NDM3AwAAAAMxNjACAAAABDQxOTQEAAAAATAHAAAACTkvMzAvMjAxMQgAAAAJOS8zMC8yMDExCQAAAAEw9LgxRrcl3gjGj7dHtyXeCD1DSVEuRU9HLklRX1RPVEFMX1JFVl8xWVJfQU5OX0dST1dUSC5JUV9MVE0uOS8zMC8yMDE0LkwuLlVTRC5IAQAAAFwdBAACAAAABzIzLjAxMDQBCAAAAAUAAAABMQEAAAAKMTc2MzI2NDcwNQMAAAADMTYwAgAAAAQ0MTk0BAAAAAEwBwAAAAk5LzMwLzIwMTQIAAAACTkvMzAvMjAxNAkAAAABMPrfMUa3Jd4InTawR7cl3gg9Q0lRLkVPRy5JUV9UT1RBTF9SRVZfMVlSX0FOTl9HUk9XVEguSVFfTFRNLjkvMzAvMjAxNy5MLi5VU0QuSAEAAABcHQQAAgAAAAc0Ni4yMjQyAQgAAAAFAAAAATEBAAAACjE5MTc3MjQ4NjQDAAAAAzE2MAIAAAAENDE5NAQAAAABMAcAAAAJOS8zMC8yMDE3CAAAAAk5LzMwLzIwMTcJAAAAATAAe0xGtyXeCB/+rke3Jd4IPkNJUS5YT00uSVFfVE9UQUxfUkVWXzFZUl9BTk5fR1JPV1RILklRX0xUTS4xMi8zMS8yMDE5LkwuLlVTRC5IAQAAAEIzBgACAAAABy03LjY3MjEBCAAAAAUAAAABMQEAAAALLTIxMTEwNzM4MjADAAAAAzE2MAIAAAAENDE5NAQAAAABMAcAAAAKMTIvMzEvMjAxOQgAAAAKMTIvMzEvMjAxOQkAAAABMP+PLke3Jd4IcMu5R7cl3gg9Q0lRLlhPTS5JUV9UT1RBTF9SRVZfMVlSX0FOTl9HUk9XVEguSVFfTFRNLjMvMzEvMjAyMi5MLi5V</t>
  </si>
  <si>
    <t>U0QuSAEAAABCMwYAAgAAAAY2OS44NTgBCAAAAAUAAAABMQEAAAALLTIwNDc4OTA1NTcDAAAAAzE2MAIAAAAENDE5NAQAAAABMAcAAAAJMy8zMS8yMDIyCAAAAAkzLzMxLzIwMjIJAAAAATDpaC5HtyXeCLFswUe3Jd4IPUNJUS5YT00uSVFfVE9UQUxfUkVWXzFZUl9BTk5fR1JPV1RILklRX0xUTS42LzMwLzIwMTEuTC4uVVNELkgBAAAAQjMGAAIAAAAHMjQuMTM4NgEIAAAABQAAAAExAQAAAAoxNTU3MDcyMzU0AwAAAAMxNjACAAAABDQxOTQEAAAAATAHAAAACTYvMzAvMjAxMQgAAAAJNi8zMC8yMDExCQAAAAEwKVUyRrcl3ghjSshHtyXeCD1DSVEuQ09QLklRX1RPVEFMX1JFVl8xWVJfQU5OX0dST1dUSC5JUV9MVE0uMy8zMS8yMDEyLkwuLlVTRC5IAQAAAE+GBAACAAAACC01Ny42OTgyAQgAAAAFAAAAATEBAAAACjE2MTQ5ODg1OTMDAAAAAzE2MAIAAAAENDE5NAQAAAABMAcAAAAJMy8zMS8yMDEyCAAAAAkzLzMxLzIwMTIJAAAAATBEKyZdOyXeCLdqOY47Jd4IPUNJUS5DVlguSVFfVE9UQUxfUkVWXzFZUl9BTk5fR1JPV1RILklRX0xUTS4zLzMxLzIwMTYuTC4uVVNELkgBAAAAyoABAAIAAAAILTM0LjYzNjMBCAAAAAUAAAABMQEAAAAKMTg0MDM5MzgyMQMAAAADMTYwAgAAAAQ0MTk0BAAAAAEwBwAAAAkzLzMxLzIwMTYIAAAACTMvMzEvMjAxNgkAAAABMA6iTEa3Jd4IYGvLR7cl3gg9Q0lRLkNWWC5JUV9U</t>
  </si>
  <si>
    <t>T1RBTF9SRVZfMVlSX0FOTl9HUk9XVEguSVFfTFRNLjkvMzAvMjAxNy5MLi5VU0QuSAEAAADKgAEAAgAAAAcyMC4wMjgyAQgAAAAFAAAAATEBAAAACjE5MjA1MzU2OTgDAAAAAzE2MAIAAAAENDE5NAQAAAABMAcAAAAJOS8zMC8yMDE3CAAAAAk5LzMwLzIwMTcJAAAAATAAe0xGtyXeCBnXrke3Jd4IPkNJUS5DT1AuSVFfVE9UQUxfUkVWXzFZUl9BTk5fR1JPV1RILklRX0xUTS4xMi8zMS8yMDE5LkwuLlVTRC5IAQAAAE+GBAACAAAABy0xMS4wNTYBCAAAAAUAAAABMQEAAAALLTIxMTE2NDMzMjkDAAAAAzE2MAIAAAAENDE5NAQAAAABMAcAAAAKMTIvMzEvMjAxOQgAAAAKMTIvMzEvMjAxOQkAAAABMGlIW147Jd4ISYwpjjsl3gg9Q0lRLkNPUC5JUV9UT1RBTF9SRVZfMVlSX0FOTl9HUk9XVEguSVFfTFRNLjYvMzAvMjAyMS5MLi5VU0QuSAEAAABPhgQAAgAAAAcxOC4wOTE2AQgAAAAFAAAAATEBAAAACy0yMDg2NDIwNTgyAwAAAAMxNjACAAAABDQxOTQEAAAAATAHAAAACTYvMzAvMjAyMQgAAAAJNi8zMC8yMDIxCQAAAAEwXyFbXjsl3ggoXCSOOyXeCD1DSVEuQ09QLklRX1RPVEFMX1JFVl8xWVJfQU5OX0dST1dUSC5JUV9MVE0uOS8zMC8yMDIzLkwuLlVTRC5IAQAAAE+GBAACAAAACC0xOS41ODQyAQgAAAAFAAAAATEBAAAACy0xOTcxMDQ2NzAzAwAAAAMxNjACAAAABDQxOTQEAAAAATAHAAAACTkvMzAvMjAy</t>
  </si>
  <si>
    <t>MwgAAAAJOS8zMC8yMDIzCQAAAAEwHFJHXjsl3ghn+CSOOyXeCD1DSVEuQ09QLklRX1RPVEFMX1JFVl8xWVJfQU5OX0dST1dUSC5JUV9MVE0uOS8zMC8yMDEwLkwuLlVTRC5IAQAAAE+GBAACAAAABzIyLjIwNjMBCAAAAAUAAAABMQEAAAAKMTQ3OTc2MTg2OQMAAAADMTYwAgAAAAQ0MTk0BAAAAAEwBwAAAAk5LzMwLzIwMTAIAAAACTkvMzAvMjAxMAkAAAABMFyuMl07Jd4ImxY9jjsl3gg9Q0lRLlhPTS5JUV9UT1RBTF9SRVZfMVlSX0FOTl9HUk9XVEguSVFfTFRNLjYvMzAvMjAxNS5MLi5VU0QuSAEAAABCMwYAAgAAAAgtMjMuODAwMgEIAAAABQAAAAExAQAAAAoxODAxNjE3NDc5AwAAAAMxNjACAAAABDQxOTQEAAAAATAHAAAACTYvMzAvMjAxNQgAAAAJNi8zMC8yMDE1CQAAAAEw+t8xRrcl3ghtjLRHtyXeCD1DSVEuWE9NLklRX1RPVEFMX1JFVl8xWVJfQU5OX0dST1dUSC5JUV9MVE0uOS8zMC8yMDE3LkwuLlVTRC5IAQAAAEIzBgACAAAABzE0Ljc5NTEBCAAAAAUAAAABMQEAAAAKMTkyMDAxODUzMAMAAAADMTYwAgAAAAQ0MTk0BAAAAAEwBwAAAAk5LzMwLzIwMTcIAAAACTkvMzAvMjAxNwkAAAABMAB7TEa3Jd4INSWvR7cl3gg+Q0lRLkVPRy5JUV9UT1RBTF9SRVZfMVlSX0FOTl9HUk9XVEguSVFfTFRNLjEyLzMxLzIwMjMuTC4uVVNELkgBAAAAXB0EAAIAAAAILTIxLjQwMTYBCAAAAAUAAAABMQEAAAAL</t>
  </si>
  <si>
    <t>LTE5NTc5NjY4NTMDAAAAAzE2MAIAAAAENDE5NAQAAAABMAcAAAAKMTIvMzEvMjAyMwgAAAAKMTIvMzEvMjAyMwkAAAABMAfq/Ea3Jd4IAwO1R7cl3gg9Q0lRLkNPUC5JUV9UT1RBTF9SRVZfMVlSX0FOTl9HUk9XVEguSVFfTFRNLjkvMzAvMjAxNC5MLi5VU0QuSAEAAABPhgQAAgAAAActMi42NzE0AQgAAAAFAAAAATEBAAAACjE3NjI2MDg3NTgDAAAAAzE2MAIAAAAENDE5NAQAAAABMAcAAAAJOS8zMC8yMDE0CAAAAAk5LzMwLzIwMTQJAAAAATAgEjJdOyXeCBW9N447Jd4IPkNJUS5DT1AuSVFfVE9UQUxfUkVWXzFZUl9BTk5fR1JPV1RILklRX0xUTS4xMi8zMS8yMDE2LkwuLlVTRC5IAQAAAE+GBAACAAAACC0yMS40MjM3AQgAAAAFAAAAATEBAAAACjE5NDYwMDU3NDQDAAAAAzE2MAIAAAAENDE5NAQAAAABMAcAAAAKMTIvMzEvMjAxNggAAAAKMTIvMzEvMjAxNgkAAAABMF95Jl07Jd4IJmowjjsl3gg+Q0lRLkNWWC5JUV9UT1RBTF9SRVZfMVlSX0FOTl9HUk9XVEguSVFfTFRNLjEyLzMxLzIwMjMuTC4uVVNELkgBAAAAyoABAAIAAAAILTE3LjQyODcBCAAAAAUAAAABMQEAAAALLTE5NTg3NTc3OTUDAAAAAzE2MAIAAAAENDE5NAQAAAABMAcAAAAKMTIvMzEvMjAyMwgAAAAKMTIvMzEvMjAyMwkAAAABMAfq/Ea3Jd4IAwO1R7cl3gg+Q0lRLkVPRy5JUV9UT1RBTF9SRVZfMVlSX0FOTl9HUk9XVEguSVFfTFRN</t>
  </si>
  <si>
    <t>LjEyLzMxLzIwMTcuTC4uVVNELkgBAAAAXB0EAAIAAAAHNDkuNjE1MwEIAAAABQAAAAExAQAAAAoyMDE4MTY5MDE3AwAAAAMxNjACAAAABDQxOTQEAAAAATAHAAAACjEyLzMxLzIwMTcIAAAACjEyLzMxLzIwMTcJAAAAATDwU0xGtyXeCL//vEe3Jd4IPkNJUS5FT0cuSVFfVE9UQUxfUkVWXzFZUl9BTk5fR1JPV1RILklRX0xUTS4xMi8zMS8yMDIwLkwuLlVTRC5IAQAAAFwdBAACAAAACC00MS44MjQ4AQgAAAAFAAAAATEBAAAACy0yMDU5ODQxMzQ3AwAAAAMxNjACAAAABDQxOTQEAAAAATAHAAAACjEyLzMxLzIwMjAIAAAACjEyLzMxLzIwMjAJAAAAATD/jy5HtyXeCCZ5u0e3Jd4IPUNJUS5YT00uSVFfVE9UQUxfUkVWXzFZUl9BTk5fR1JPV1RILklRX0xUTS4zLzMxLzIwMjMuTC4uVVNELkgBAAAAQjMGAAIAAAAHMjguNDk3OAEIAAAABQAAAAExAQAAAAstMTk5ODA1NTk4MAMAAAADMTYwAgAAAAQ0MTk0BAAAAAEwBwAAAAkzLzMxLzIwMjMIAAAACTMvMzEvMjAyMwkAAAABMBYR/Ua3Jd4IEUG4R7cl3gg9Q0lRLlhPTS5JUV9UT1RBTF9SRVZfMVlSX0FOTl9HUk9XVEguSVFfTFRNLjYvMzAvMjAyNS5MLi5VU0QuSAEAAABCMwYAAgAAAActMy40NzgyAQgAAAAFAAAAATEBAAAACy0xOTMzNDQzMzYzAwAAAAMxNjACAAAABDQxOTQEAAAAATAHAAAACTYvMzAvMjAyNQgAAAAJNi8zMC8yMDI1CQAAAAEwBsP8Rrcl</t>
  </si>
  <si>
    <t>3gjWx7RHtyXeCD1DSVEuRU9HLklRX1RPVEFMX1JFVl8xWVJfQU5OX0dST1dUSC5JUV9MVE0uOS8zMC8yMDExLkwuLlVTRC5IAQAAAFwdBAACAAAABzUyLjExNTYBCAAAAAUAAAABMQEAAAAKMTU3NDM5MTQwNwMAAAADMTYwAgAAAAQ0MTk0BAAAAAEwBwAAAAk5LzMwLzIwMTEIAAAACTkvMzAvMjAxMQkAAAABMPS4MUa3Jd4Ixo+3R7cl3gg+Q0lRLkVPRy5JUV9UT1RBTF9SRVZfMVlSX0FOTl9HUk9XVEguSVFfTFRNLjEyLzMxLzIwMTAuTC4uVVNELkgBAAAAXB0EAAIAAAAHNTIuMjE5OQEIAAAABQAAAAExAQAAAAoxNTg4ODQ2MzQyAwAAAAMxNjACAAAABDQxOTQEAAAAATAHAAAACjEyLzMxLzIwMTAIAAAACjEyLzMxLzIwMTAJAAAAATA7fDJGtyXeCP9Zyke3Jd4IPkNJUS5DVlguSVFfVE9UQUxfUkVWXzFZUl9BTk5fR1JPV1RILklRX0xUTS4xMi8zMS8yMDE3LkwuLlVTRC5IAQAAAMqAAQACAAAABzIzLjQwMDQBCAAAAAUAAAABMQEAAAAKMjAxNjM0OTg5MAMAAAADMTYwAgAAAAQ0MTk0BAAAAAEwBwAAAAoxMi8zMS8yMDE3CAAAAAoxMi8zMS8yMDE3CQAAAAEw8FNMRrcl3giu2LxHtyXeCD1DSVEuQ1ZYLklRX1RPVEFMX1JFVl8xWVJfQU5OX0dST1dUSC5JUV9MVE0uMy8zMS8yMDIwLkwuLlVTRC5IAQAAAMqAAQACAAAACC0xNC41MTk1AQgAAAAFAAAAATEBAAAACjIwOTYwODYxNzQDAAAAAzE2MAIAAAAE</t>
  </si>
  <si>
    <t>NDE5NAQAAAABMAcAAAAJMy8zMS8yMDIwCAAAAAkzLzMxLzIwMjAJAAAAATD/jy5HtyXeCMArxEe3Jd4IPUNJUS5DT1AuSVFfVE9UQUxfUkVWXzFZUl9BTk5fR1JPV1RILklRX0xUTS4zLzMxLzIwMjMuTC4uVVNELkgBAAAAT4YEAAIAAAAHNDEuNTI0NQEIAAAABQAAAAExAQAAAAstMTk4NTQzMjg1MwMAAAADMTYwAgAAAAQ0MTk0BAAAAAEwBwAAAAkzLzMxLzIwMjMIAAAACTMvMzEvMjAyMwkAAAABMBxSR147Jd4IOoMkjjsl3gg9Q0lRLkNPUC5JUV9UT1RBTF9SRVZfMVlSX0FOTl9HUk9XVEguSVFfTFRNLjYvMzAvMjAyNS5MLi5VU0QuSAEAAABPhgQAAgAAAAYyLjI0ODYBCAAAAAUAAAABMQEAAAALLTE5MzI4NTgzNDADAAAAAzE2MAIAAAAENDE5NAQAAAABMAcAAAAJNi8zMC8yMDI1CAAAAAk2LzMwLzIwMjUJAAAAATAGw/xGtyXeCFBfvke3Jd4IPUNJUS5DVlguSVFfVE9UQUxfUkVWXzFZUl9BTk5fR1JPV1RILklRX0xUTS4zLzMxLzIwMTAuTC4uVVNELkgBAAAAyoABAAIAAAAILTI0LjQwOTMBCAAAAAUAAAABMQEAAAAKMTQ1MTI3Njk0MwMAAAADMTYwAgAAAAQ0MTk0BAAAAAEwBwAAAAkzLzMxLzIwMTAIAAAACTMvMzEvMjAxMAkAAAABMEyjMka3Jd4IegPOR7cl3gg9Q0lRLkNWWC5JUV9UT1RBTF9SRVZfMVlSX0FOTl9HUk9XVEguSVFfTFRNLjkvMzAvMjAxNS5MLi5VU0QuSAEAAADKgAEAAgAAAAgt</t>
  </si>
  <si>
    <t>MzMuMTU2NgEIAAAABQAAAAExAQAAAAoxODE2MjMwNDE2AwAAAAMxNjACAAAABDQxOTQEAAAAATAHAAAACTkvMzAvMjAxNQgAAAAJOS8zMC8yMDE1CQAAAAEwDqJMRrcl3ghywa9HtyXeCD1DSVEuWE9NLklRX1RPVEFMX1JFVl8xWVJfQU5OX0dST1dUSC5JUV9MVE0uMy8zMS8yMDE4LkwuLlVTRC5IAQAAAEIzBgACAAAABzE0LjA0NjYBCAAAAAUAAAABMQEAAAAKMTk1OTUwMTUwMgMAAAADMTYwAgAAAAQ0MTk0BAAAAAEwBwAAAAkzLzMxLzIwMTgIAAAACTMvMzEvMjAxOAkAAAABMPBTTEa3Jd4IzgvKR7cl3gg9Q0lRLkVPRy5JUV9UT1RBTF9SRVZfMVlSX0FOTl9HUk9XVEguSVFfTFRNLjkvMzAvMjAxOS5MLi5VU0QuSAEAAABcHQQAAgAAAAY1LjAyMjEBCAAAAAUAAAABMQEAAAAKMjA2ODQzMTA1NgMAAAADMTYwAgAAAAQ0MTk0BAAAAAEwBwAAAAk5LzMwLzIwMTkIAAAACTkvMzAvMjAxOQkAAAABMP+PLke3Jd4InrG8R7cl3gg+Q0lRLkNPUC5JUV9UT1RBTF9SRVZfMVlSX0FOTl9HUk9XVEguSVFfTFRNLjEyLzMxLzIwMjQuTC4uVVNELkgBAAAAT4YEAAIAAAAHLTIuNDM4NwEIAAAABQAAAAExAQAAAAstMTk1OTIwMjE3MQMAAAADMTYwAgAAAAQ0MTk0BAAAAAEwBwAAAAoxMi8zMS8yMDI0CAAAAAoxMi8zMS8yMDI0CQAAAAEwBsP8Rrcl3ghQX75HtyXeCD1DSVEuQ09QLklRX1RPVEFMX1JFVl8xWVJfQU5O</t>
  </si>
  <si>
    <t>X0dST1dUSC5JUV9MVE0uMy8zMS8yMDE4LkwuLlVTRC5IAQAAAE+GBAACAAAABzE3LjY0NzUBCAAAAAUAAAABMQEAAAAKMTk1OTQ3ODkxOQMAAAADMTYwAgAAAAQ0MTk0BAAAAAEwBwAAAAkzLzMxLzIwMTgIAAAACTMvMzEvMjAxOAkAAAABMElSJl07Jd4Is38vjjsl3gg9Q0lRLkVPRy5JUV9UT1RBTF9SRVZfMVlSX0FOTl9HUk9XVEguSVFfTFRNLjkvMzAvMjAyMy5MLi5VU0QuSAEAAABcHQQAAgAAAAgtMTguMjc4NgEIAAAABQAAAAExAQAAAAstMTk3MDIzMzM4MQMAAAADMTYwAgAAAAQ0MTk0BAAAAAEwBwAAAAk5LzMwLzIwMjMIAAAACTkvMzAvMjAyMwkAAAABMAfq/Ea3Jd4IUQKtR7cl3gg9Q0lRLkNPUC5JUV9UT1RBTF9SRVZfMVlSX0FOTl9HUk9XVEguSVFfTFRNLjMvMzEvMjAxMC5MLi5VU0QuSAEAAABPhgQAAgAAAAgtMjUuNDUyNgEIAAAABQAAAAExAQAAAAoxNDUxMDgyOTk4AwAAAAMxNjACAAAABDQxOTQEAAAAATAHAAAACTMvMzEvMjAxMAgAAAAJMy8zMS8yMDEwCQAAAAEwJf07XTsl3ghWnzyOOyXeCD1DSVEuQ09QLklRX1RPVEFMX1JFVl8xWVJfQU5OX0dST1dUSC5JUV9MVE0uMy8zMS8yMDE3LkwuLlVTRC5IAQAAAE+GBAACAAAABy0yLjg1NjcBCAAAAAUAAAABMQEAAAAKMTg4NjczMjEyOQMAAAADMTYwAgAAAAQ0MTk0BAAAAAEwBwAAAAkzLzMxLzIwMTcIAAAACTMvMzEvMjAxNwkAAAAB</t>
  </si>
  <si>
    <t>MF95Jl07Jd4IUAYxjjsl3gg9Q0lRLlhPTS5JUV9UT1RBTF9SRVZfMVlSX0FOTl9HUk9XVEguSVFfTFRNLjkvMzAvMjAxOS5MLi5VU0QuSAEAAABCMwYAAgAAAActNS4yOTU4AQgAAAAFAAAAATEBAAAACjIwNjgyNzMxNzADAAAAAzE2MAIAAAAENDE5NAQAAAABMAcAAAAJOS8zMC8yMDE5CAAAAAk5LzMwLzIwMTkJAAAAATD/jy5HtyXeCJ6xvEe3Jd4IPUNJUS5FT0cuSVFfVE9UQUxfUkVWXzFZUl9BTk5fR1JPV1RILklRX0xUTS45LzMwLzIwMjIuTC4uVVNELkgBAAAAXB0EAAIAAAAHNzMuNDMwNAEIAAAABQAAAAExAQAAAAstMjAyMTM3NTAzMQMAAAADMTYwAgAAAAQ0MTk0BAAAAAEwBwAAAAk5LzMwLzIwMjIIAAAACTkvMzAvMjAyMgkAAAABMNdBLke3Jd4IJWasR7cl3gg9Q0lRLlhPTS5JUV9UT1RBTF9SRVZfMVlSX0FOTl9HUk9XVEguSVFfTFRNLjkvMzAvMjAxOC5MLi5VU0QuSAEAAABCMwYAAgAAAAcyMS40NTY5AQgAAAAFAAAAATEBAAAACjE5OTA3ODg2MTMDAAAAAzE2MAIAAAAENDE5NAQAAAABMAcAAAAJOS8zMC8yMDE4CAAAAAk5LzMwLzIwMTgJAAAAATDwU0xGtyXeCBnXrke3Jd4IPUNJUS5DVlguSVFfVE9UQUxfUkVWXzFZUl9BTk5fR1JPV1RILklRX0xUTS45LzMwLzIwMjIuTC4uVVNELkgBAAAAyoABAAIAAAAHNjkuNjcxMgEIAAAABQAAAAExAQAAAAstMjAyMTQwOTAwOAMAAAADMTYwAgAA</t>
  </si>
  <si>
    <t>AAQ0MTk0BAAAAAEwBwAAAAk5LzMwLzIwMjIIAAAACTkvMzAvMjAyMgkAAAABMNdBLke3Jd4IJWasR7cl3gg9Q0lRLkVPRy5JUV9UT1RBTF9SRVZfMVlSX0FOTl9HUk9XVEguSVFfTFRNLjYvMzAvMjAxNC5MLi5VU0QuSAEAAABcHQQAAgAAAAcyNi4xMTkxAQgAAAAFAAAAATEBAAAACjE3NDk3MzQ0MTIDAAAAAzE2MAIAAAAENDE5NAQAAAABMAcAAAAJNi8zMC8yMDE0CAAAAAk2LzMwLzIwMTQJAAAAATASBzJGtyXeCA8NwEe3Jd4IPkNJUS5DVlguSVFfVE9UQUxfUkVWXzFZUl9BTk5fR1JPV1RILklRX0xUTS4xMi8zMS8yMDE1LkwuLlVTRC5IAQAAAMqAAQACAAAACC0zNi4yNjU4AQgAAAAFAAAAATEBAAAACjE4NzU2NzYyMzQDAAAAAzE2MAIAAAAENDE5NAQAAAABMAcAAAAKMTIvMzEvMjAxNQgAAAAKMTIvMzEvMjAxNQkAAAABMA6iTEa3Jd4Izya9R7cl3gg9Q0lRLkNWWC5JUV9UT1RBTF9SRVZfMVlSX0FOTl9HUk9XVEguSVFfTFRNLjYvMzAvMjAxNC5MLi5VU0QuSAEAAADKgAEAAgAAAActMi4wNTc1AQgAAAAFAAAAATEBAAAACjE3NDg4NjU0NjYDAAAAAzE2MAIAAAAENDE5NAQAAAABMAcAAAAJNi8zMC8yMDE0CAAAAAk2LzMwLzIwMTQJAAAAATASBzJGtyXeCN++v0e3Jd4IPkNJUS5DVlguSVFfVE9UQUxfUkVWXzFZUl9BTk5fR1JPV1RILklRX0xUTS4xMi8zMS8yMDExLkwuLlVTRC5IAQAAAMqAAQAC</t>
  </si>
  <si>
    <t>AAAABzI0LjYxODgBCAAAAAUAAAABMQEAAAAKMTY1OTQyNTA1MAMAAAADMTYwAgAAAAQ0MTk0BAAAAAEwBwAAAAoxMi8zMS8yMDExCAAAAAoxMi8zMS8yMDExCQAAAAEw9LgxRrcl3giLv8hHtyXeCD1DSVEuQ09QLklRX1RPVEFMX1JFVl8xWVJfQU5OX0dST1dUSC5JUV9MVE0uOS8zMC8yMDIyLkwuLlVTRC5IAQAAAE+GBAACAAAACDEwOS4wNDk4AQgAAAAFAAAAATEBAAAACy0yMDIxNDc3MzI2AwAAAAMxNjACAAAABDQxOTQEAAAAATAHAAAACTkvMzAvMjAyMggAAAAJOS8zMC8yMDIyCQAAAAEwUPpaXjsl3giYTyqOOyXeCD1DSVEuQ1ZYLklRX1RPVEFMX1JFVl8xWVJfQU5OX0dST1dUSC5JUV9MVE0uNi8zMC8yMDEwLkwuLlVTRC5IAQAAAMqAAQACAAAABy0xLjc1MTcBCAAAAAUAAAABMQEAAAAKMTQ2NDg1NzU3MQMAAAADMTYwAgAAAAQ0MTk0BAAAAAEwBwAAAAk2LzMwLzIwMTAIAAAACTYvMzAvMjAxMAkAAAABMEyjMka3Jd4I9lvJR7cl3gg+Q0lRLkVPRy5JUV9UT1RBTF9SRVZfMVlSX0FOTl9HUk9XVEguSVFfTFRNLjEyLzMxLzIwMTQuTC4uVVNELkgBAAAAXB0EAAIAAAAHMTUuNDc4NgEIAAAABQAAAAExAQAAAAoxODI5NDUwNzI0AwAAAAMxNjACAAAABDQxOTQEAAAAATAHAAAACjEyLzMxLzIwMTQIAAAACjEyLzMxLzIwMTQJAAAAATD63zFGtyXeCEM4vke3Jd4IPkNJUS5DVlguSVFfVE9UQUxfUkVW</t>
  </si>
  <si>
    <t>XzFZUl9BTk5fR1JPV1RILklRX0xUTS4xMi8zMS8yMDE0LkwuLlVTRC5IAQAAAMqAAQACAAAABy05LjE0NDcBCAAAAAUAAAABMQEAAAAKMTgyOTA4ODk0MgMAAAADMTYwAgAAAAQ0MTk0BAAAAAEwBwAAAAoxMi8zMS8yMDE0CAAAAAoxMi8zMS8yMDE0CQAAAAEw+t8xRrcl3ghQX75HtyXeCD5DSVEuRU9HLklRX1RPVEFMX1JFVl8xWVJfQU5OX0dST1dUSC5JUV9MVE0uMTIvMzEvMjAxOC5MLi5VU0QuSAEAAABcHQQAAgAAAAc1Mi45Njg3AQgAAAAFAAAAATEBAAAACjIwODE3ODU0MTcDAAAAAzE2MAIAAAAENDE5NAQAAAABMAcAAAAKMTIvMzEvMjAxOAgAAAAKMTIvMzEvMjAxOAkAAAABMPBTTEa3Jd4ILaO2R7cl3gg9Q0lRLkNWWC5JUV9UT1RBTF9SRVZfMVlSX0FOTl9HUk9XVEguSVFfTFRNLjkvMzAvMjAyNS5MLi5VU0QuSAEAAADKgAEAAgAAAActMS41NjYxAQgAAAAFAAAAATEBAAAACy0xOTE4MDk2MzIwAwAAAAMxNjACAAAABDQxOTQEAAAAATAHAAAACTkvMzAvMjAyNQgAAAAJOS8zMC8yMDI1CQAAAAEwaDz7Rrcl3gjWx7RHtyXeCD1DSVEuQ09QLklRX1RPVEFMX1JFVl8xWVJfQU5OX0dST1dUSC5JUV9MVE0uNi8zMC8yMDEzLkwuLlVTRC5IAQAAAE+GBAACAAAABy0zLjUyODIBCAAAAAUAAAABMQEAAAAKMTY4OTYwNTk5NwMAAAADMTYwAgAAAAQ0MTk0BAAAAAEwBwAAAAk2LzMwLzIwMTMIAAAACTYv</t>
  </si>
  <si>
    <t>MzAvMjAxMwkAAAABMDM5Ml07Jd4IQME1jjsl3gg9Q0lRLkVPRy5JUV9UT1RBTF9SRVZfMVlSX0FOTl9HUk9XVEguSVFfTFRNLjYvMzAvMjAxNi5MLi5VU0QuSAEAAABcHQQAAgAAAAgtNDQuNDg2MgEIAAAABQAAAAExAQAAAAoxODUxMzA0NTgyAwAAAAMxNjACAAAABDQxOTQEAAAAATAHAAAACTYvMzAvMjAxNggAAAAJNi8zMC8yMDE2CQAAAAEwAHtMRrcl3gj4BbhHtyXeCD5DSVEuQ1ZYLklRX1RPVEFMX1JFVl8xWVJfQU5OX0dST1dUSC5JUV9MVE0uMTIvMzEvMjAxMC5MLi5VU0QuSAEAAADKgAEAAgAAAAcxOS4wMzAzAQgAAAAFAAAAATEBAAAACjE1ODg4NDY0NDADAAAAAzE2MAIAAAAENDE5NAQAAAABMAcAAAAKMTIvMzEvMjAxMAgAAAAKMTIvMzEvMjAxMAkAAAABMDt8Mka3Jd4I/1nKR7cl3gg+Q0lRLkNPUC5JUV9UT1RBTF9SRVZfMVlSX0FOTl9HUk9XVEguSVFfTFRNLjEyLzMxLzIwMTQuTC4uVVNELkgBAAAAT4YEAAIAAAAHLTMuMjI3NAEIAAAABQAAAAExAQAAAAoxODI4Njg4MDU3AwAAAAMxNjACAAAABDQxOTQEAAAAATAHAAAACjEyLzMxLzIwMTQIAAAACjEyLzMxLzIwMTQJAAAAATAO6zFdOyXeCI/FM447Jd4IPkNJUS5FT0cuSVFfVE9UQUxfUkVWXzFZUl9BTk5fR1JPV1RILklRX0xUTS4xMi8zMS8yMDIxLkwuLlVTRC5IAQAAAFwdBAACAAAABzk5LjA4MzkBCAAAAAUAAAABMQEAAAALLTIw</t>
  </si>
  <si>
    <t>MDkyMzcyMzgDAAAAAzE2MAIAAAAENDE5NAQAAAABMAcAAAAKMTIvMzEvMjAyMQgAAAAKMTIvMzEvMjAyMQkAAAABMOloLke3Jd4If2O8R7cl3gg+Q0lRLlhPTS5JUV9UT1RBTF9SRVZfMVlSX0FOTl9HUk9XVEguSVFfTFRNLjEyLzMxLzIwMTAuTC4uVVNELkgBAAAAQjMGAAIAAAAHMjMuOTU1OQEIAAAABQAAAAExAQAAAAoxNTg5NTQ3MTY5AwAAAAMxNjACAAAABDQxOTQEAAAAATAHAAAACjEyLzMxLzIwMTAIAAAACjEyLzMxLzIwMTAJAAAAATA7fDJGtyXeCP9Zyke3Jd4IPUNJUS5DVlguSVFfVE9UQUxfUkVWXzFZUl9BTk5fR1JPV1RILklRX0xUTS42LzMwLzIwMjAuTC4uVVNELkgBAAAAyoABAAIAAAAILTI2LjEyMTcBCAAAAAUAAAABMQEAAAALLTIxMzk3OTczMzQDAAAAAzE2MAIAAAAENDE5NAQAAAABMAcAAAAJNi8zMC8yMDIwCAAAAAk2LzMwLzIwMjAJAAAAATD/jy5HtyXeCGgrtke3Jd4IPUNJUS5FT0cuSVFfVE9UQUxfUkVWXzFZUl9BTk5fR1JPV1RILklRX0xUTS42LzMwLzIwMjQuTC4uVVNELkgBAAAAXB0EAAIAAAAHLTQuNDQwMQEIAAAABQAAAAExAQAAAAstMTkzMjcxMTYzNAMAAAADMTYwAgAAAAQ0MTk0BAAAAAEwBwAAAAk2LzMwLzIwMjQIAAAACTYvMzAvMjAyNAkAAAABMAfq/Ea3Jd4IP8e7R7cl3gg+Q0lRLkNPUC5JUV9UT1RBTF9SRVZfMVlSX0FOTl9HUk9XVEguSVFfTFRNLjEyLzMx</t>
  </si>
  <si>
    <t>LzIwMTAuTC4uVVNELkgBAAAAT4YEAAIAAAAHLTU4LjQwOQEIAAAABQAAAAExAQAAAAoxNTg4NDUzMjY5AwAAAAMxNjACAAAABDQxOTQEAAAAATAHAAAACjEyLzMxLzIwMTAIAAAACjEyLzMxLzIwMTAJAAAAATBNhzJdOyXeCOHAc5E7Jd4IPUNJUS5FT0cuSVFfVE9UQUxfUkVWXzFZUl9BTk5fR1JPV1RILklRX0xUTS45LzMwLzIwMTYuTC4uVVNELkgBAAAAXB0EAAIAAAAILTMyLjc0MzUBCAAAAAUAAAABMQEAAAAKMTg2Mzc3MDY0MQMAAAADMTYwAgAAAAQ0MTk0BAAAAAEwBwAAAAk5LzMwLzIwMTYIAAAACTkvMzAvMjAxNgkAAAABMAB7TEa3Jd4ITX25R7cl3gg9Q0lRLlhPTS5JUV9UT1RBTF9SRVZfMVlSX0FOTl9HUk9XVEguSVFfTFRNLjYvMzAvMjAxOS5MLi5VU0QuSAEAAABCMwYAAgAAAAY0LjAyNzQBCAAAAAUAAAABMQEAAAAKMjA0ODMwNDI1NgMAAAADMTYwAgAAAAQ0MTk0BAAAAAEwBwAAAAk2LzMwLzIwMTkIAAAACTYvMzAvMjAxOQkAAAABMAm3Lke3Jd4If/K5R7cl3gg9Q0lRLkNWWC5JUV9UT1RBTF9SRVZfMVlSX0FOTl9HUk9XVEguSVFfTFRNLjYvMzAvMjAyMy5MLi5VU0QuSAEAAADKgAEAAgAAAAY0LjE0MjcBCAAAAAUAAAABMQEAAAALLTE5NzAxMTQyNTcDAAAAAzE2MAIAAAAENDE5NAQAAAABMAcAAAAJNi8zMC8yMDIzCAAAAAk2LzMwLzIwMjMJAAAAATAH6vxGtyXeCLy0tUe3Jd4IPUNJ</t>
  </si>
  <si>
    <t>US5FT0cuSVFfVE9UQUxfUkVWXzFZUl9BTk5fR1JPV1RILklRX0xUTS45LzMwLzIwMjAuTC4uVVNELkgBAAAAXB0EAAIAAAAHLTM0LjIzNgEIAAAABQAAAAExAQAAAAstMjEyMzgzMTc2OAMAAAADMTYwAgAAAAQ0MTk0BAAAAAEwBwAAAAk5LzMwLzIwMjAIAAAACTkvMzAvMjAyMAkAAAABMP+PLke3Jd4IruytR7cl3gg+Q0lRLkVPRy5JUV9UT1RBTF9SRVZfMVlSX0FOTl9HUk9XVEguSVFfTFRNLjEyLzMxLzIwMjQuTC4uVVNELkgBAAAAXB0EAAIAAAAGMC44ODA4AQgAAAAFAAAAATEBAAAACy0xOTU3OTY2ODUwAwAAAAMxNjACAAAABDQxOTQEAAAAATAHAAAACjEyLzMxLzIwMjQIAAAACjEyLzMxLzIwMjQJAAAAATAGw/xGtyXeCNbHtEe3Jd4IPUNJUS5DVlguSVFfVE9UQUxfUkVWXzFZUl9BTk5fR1JPV1RILklRX0xUTS45LzMwLzIwMTIuTC4uVVNELkgBAAAAyoABAAIAAAAHLTIuMTQwOAEIAAAABQAAAAExAQAAAAoxNjQzOTAyNjc5AwAAAAMxNjACAAAABDQxOTQEAAAAATAHAAAACTkvMzAvMjAxMggAAAAJOS8zMC8yMDEyCQAAAAEwFi4yRrcl3ggUSLFHtyXeCD1DSVEuWE9NLklRX1RPVEFMX1JFVl8xWVJfQU5OX0dST1dUSC5JUV9MVE0uOS8zMC8yMDEyLkwuLlVTRC5IAQAAAEIzBgACAAAABjEuMzI4OAEIAAAABQAAAAExAQAAAAoxNjQzNDgwNDQzAwAAAAMxNjACAAAABDQxOTQEAAAAATAHAAAACTkv</t>
  </si>
  <si>
    <t>MzAvMjAxMggAAAAJOS8zMC8yMDEyCQAAAAEwFi4yRrcl3ggGIbFHtyXeCD1DSVEuRU9HLklRX1RPVEFMX1JFVl8xWVJfQU5OX0dST1dUSC5JUV9MVE0uOS8zMC8yMDE1LkwuLlVTRC5IAQAAAFwdBAACAAAACC0zOC43MjE3AQgAAAAFAAAAATEBAAAACjE4MTYwMTcyODkDAAAAAzE2MAIAAAAENDE5NAQAAAABMAcAAAAJOS8zMC8yMDE1CAAAAAk5LzMwLzIwMTUJAAAAATAOokxGtyXeCD1Mr0e3Jd4IPUNJUS5FT0cuSVFfVE9UQUxfUkVWXzFZUl9BTk5fR1JPV1RILklRX0xUTS4zLzMxLzIwMjIuTC4uVVNELkgBAAAAXB0EAAIAAAAIMTE0LjA2OTQBCAAAAAUAAAABMQEAAAALLTIwNDc0NzM2MDADAAAAAzE2MAIAAAAENDE5NAQAAAABMAcAAAAJMy8zMS8yMDIyCAAAAAkzLzMxLzIwMjIJAAAAATDpaC5HtyXeCKuTwUe3Jd4IPUNJUS5DT1AuSVFfVE9UQUxfUkVWXzFZUl9BTk5fR1JPV1RILklRX0xUTS4zLzMxLzIwMTQuTC4uVVNELkgBAAAAT4YEAAIAAAAHLTEuOTE5OQEIAAAABQAAAAExAQAAAAoxNzMyNTgwOTkzAwAAAAMxNjACAAAABDQxOTQEAAAAATAHAAAACTMvMzEvMjAxNAgAAAAJMy8zMS8yMDE0CQAAAAEwIBIyXTsl3gix0jaOOyXeCD1DSVEuWE9NLklRX1RPVEFMX1JFVl8xWVJfQU5OX0dST1dUSC5JUV9MVE0uMy8zMS8yMDEwLkwuLlVTRC5IAQAAAEIzBgACAAAABy0yMC40MzUBCAAAAAUAAAAB</t>
  </si>
  <si>
    <t>MQEAAAAKMTQ1MTIwNzc5NgMAAAADMTYwAgAAAAQ0MTk0BAAAAAEwBwAAAAkzLzMxLzIwMTAIAAAACTMvMzEvMjAxMAkAAAABMEyjMka3Jd4IegPOR7cl3gg9Q0lRLlhPTS5JUV9UT1RBTF9SRVZfMVlSX0FOTl9HUk9XVEguSVFfTFRNLjkvMzAvMjAxNS5MLi5VU0QuSAEAAABCMwYAAgAAAAgtMzIuMTMzMQEIAAAABQAAAAExAQAAAAoxODE2MjIxOTY2AwAAAAMxNjACAAAABDQxOTQEAAAAATAHAAAACTkvMzAvMjAxNQgAAAAJOS8zMC8yMDE1CQAAAAEwDqJMRrcl3ghmmq9HtyXeCD1DSVEuWE9NLklRX1RPVEFMX1JFVl8xWVJfQU5OX0dST1dUSC5JUV9MVE0uMy8zMS8yMDE3LkwuLlVTRC5IAQAAAEIzBgACAAAABy0xLjg0NzUBCAAAAAUAAAABMQEAAAAKMTg4NjQ3NjYwNgMAAAADMTYwAgAAAAQ0MTk0BAAAAAEwBwAAAAkzLzMxLzIwMTcIAAAACTMvMzEvMjAxNwkAAAABMAB7TEa3Jd4IGajKR7cl3gg9Q0lRLkNWWC5JUV9UT1RBTF9SRVZfMVlSX0FOTl9HUk9XVEguSVFfTFRNLjkvMzAvMjAxOS5MLi5VU0QuSAEAAADKgAEAAgAAAActOS45OTc0AQgAAAAFAAAAATEBAAAACjIwNjg1Mzg4ODQDAAAAAzE2MAIAAAAENDE5NAQAAAABMAcAAAAJOS8zMC8yMDE5CAAAAAk5LzMwLzIwMTkJAAAAATD/jy5HtyXeCH9jvEe3Jd4IPUNJUS5FT0cuSVFfVE9UQUxfUkVWXzFZUl9BTk5fR1JPV1RILklRX0xUTS42LzMw</t>
  </si>
  <si>
    <t>LzIwMTEuTC4uVVNELkgBAAAAXB0EAAIAAAAHNDkuMDY3OAEIAAAABQAAAAExAQAAAAoxNTU3Mjc3NzYxAwAAAAMxNjACAAAABDQxOTQEAAAAATAHAAAACTYvMzAvMjAxMQgAAAAJNi8zMC8yMDExCQAAAAEwKVUyRrcl3ghjSshHtyXeCD1DSVEuQ09QLklRX1RPVEFMX1JFVl8xWVJfQU5OX0dST1dUSC5JUV9MVE0uOS8zMC8yMDE1LkwuLlVTRC5IAQAAAE+GBAACAAAACC0zNy44NDI3AQgAAAAFAAAAATEBAAAACjE4MTU3NzY5NDQDAAAAAzE2MAIAAAAENDE5NAQAAAABMAcAAAAJOS8zMC8yMDE1CAAAAAk5LzMwLzIwMTUJAAAAATBJUiZdOyXeCHA2No47Jd4IPUNJUS5YT00uSVFfVE9UQUxfUkVWXzFZUl9BTk5fR1JPV1RILklRX0xUTS4zLzMxLzIwMjEuTC4uVVNELkgBAAAAQjMGAAIAAAAHLTI2Ljk1NQEIAAAABQAAAAExAQAAAAstMjA5ODYyODU5MAMAAAADMTYwAgAAAAQ0MTk0BAAAAAEwBwAAAAkzLzMxLzIwMjEIAAAACTMvMzEvMjAyMQkAAAABMOloLke3Jd4ItrrBR7cl3gg+Q0lRLkVPRy5JUV9UT1RBTF9SRVZfMVlSX0FOTl9HUk9XVEguSVFfTFRNLjEyLzMxLzIwMTIuTC4uVVNELkgBAAAAXB0EAAIAAAAHMjMuMTkzNQEIAAAABQAAAAExAQAAAAoxNzIwMzQ1ODg1AwAAAAMxNjACAAAABDQxOTQEAAAAATAHAAAACjEyLzMxLzIwMTIIAAAACjEyLzMxLzIwMTIJAAAAATAWLjJGtyXeCATvxEe3Jd4I</t>
  </si>
  <si>
    <t>PUNJUS5DT1AuSVFfVE9UQUxfUkVWXzFZUl9BTk5fR1JPV1RILklRX0xUTS4zLzMxLzIwMjEuTC4uVVNELkgBAAAAT4YEAAIAAAAILTI1LjA5MjIBCAAAAAUAAAABMQEAAAALLTIwOTg0NjY4MDADAAAAAzE2MAIAAAAENDE5NAQAAAABMAcAAAAJMy8zMS8yMDIxCAAAAAkzLzMxLzIwMjEJAAAAATBfIVteOyXeCG6zKY47Jd4IPUNJUS5YT00uSVFfVE9UQUxfUkVWXzFZUl9BTk5fR1JPV1RILklRX0xUTS4zLzMxLzIwMjUuTC4uVVNELkgBAAAAQjMGAAIAAAAGMi40OTk5AQgAAAAFAAAAATEBAAAACy0xOTQ2MTU3OTA4AwAAAAMxNjACAAAABDQxOTQEAAAAATAHAAAACTMvMzEvMjAyNQgAAAAJMy8zMS8yMDI1CQAAAAEwBsP8Rrcl3gjWx7RHtyXeCD5DSVEuQ1ZYLklRX1RPVEFMX1JFVl8xWVJfQU5OX0dST1dUSC5JUV9MVE0uMTIvMzEvMjAxMi5MLi5VU0QuSAEAAADKgAEAAgAAAActNS44MDExAQgAAAAFAAAAATEBAAAACjE3MjAwMzk1MjIDAAAAAzE2MAIAAAAENDE5NAQAAAABMAcAAAAKMTIvMzEvMjAxMggAAAAKMTIvMzEvMjAxMgkAAAABMBYuMka3Jd4IBO/ER7cl3gg+Q0lRLkVPRy5JUV9UT1RBTF9SRVZfMVlSX0FOTl9HUk9XVEguSVFfTFRNLjEyLzMxLzIwMTEuTC4uVVNELkgBAAAAXB0EAAIAAAAHNTQuOTA5OQEIAAAABQAAAAExAQAAAAoxNjYwMDQ0MTg0AwAAAAMxNjACAAAABDQxOTQEAAAAATAH</t>
  </si>
  <si>
    <t>AAAACjEyLzMxLzIwMTEIAAAACjEyLzMxLzIwMTEJAAAAATD0uDFGtyXeCIu/yEe3Jd4IPUNJUS5DT1AuSVFfVE9UQUxfUkVWXzFZUl9BTk5fR1JPV1RILklRX0xUTS45LzMwLzIwMTguTC4uVVNELkgBAAAAT4YEAAIAAAAHMjUuNTEyMgEIAAAABQAAAAExAQAAAAoxOTg5OTAxODM0AwAAAAMxNjACAAAABDQxOTQEAAAAATAHAAAACTkvMzAvMjAxOAgAAAAJOS8zMC8yMDE4CQAAAAEwRCsmXTsl3ghxVDGOOyXeCD1DSVEuWE9NLklRX1RPVEFMX1JFVl8xWVJfQU5OX0dST1dUSC5JUV9MVE0uOS8zMC8yMDIyLkwuLlVTRC5IAQAAAEIzBgACAAAABzYxLjA3MjgBCAAAAAUAAAABMQEAAAALLTIwMjE4Njc5MDgDAAAAAzE2MAIAAAAENDE5NAQAAAABMAcAAAAJOS8zMC8yMDIyCAAAAAk5LzMwLzIwMjIJAAAAATDXQS5HtyXeCCVmrEe3Jd4IPUNJUS5FT0cuSVFfVE9UQUxfUkVWXzFZUl9BTk5fR1JPV1RILklRX0xUTS42LzMwLzIwMTAuTC4uVVNELkgBAAAAXB0EAAIAAAAGNS4wOTc5AQgAAAAFAAAAATEBAAAACjE0NjUwMTQwNzEDAAAAAzE2MAIAAAAENDE5NAQAAAABMAcAAAAJNi8zMC8yMDEwCAAAAAk2LzMwLzIwMTAJAAAAATBMozJGtyXeCPZbyUe3Jd4IPUNJUS5FT0cuSVFfVE9UQUxfUkVWXzFZUl9BTk5fR1JPV1RILklRX0xUTS42LzMwLzIwMTcuTC4uVVNELkgBAAAAXB0EAAIAAAAHMzQuMTY1NgEIAAAA</t>
  </si>
  <si>
    <t>BQAAAAExAQAAAAoxODk4NDE0ODc2AwAAAAMxNjACAAAABDQxOTQEAAAAATAHAAAACTYvMzAvMjAxNwgAAAAJNi8zMC8yMDE3CQAAAAEwAHtMRrcl3ghSvbFHtyXeCD1DSVEuQ1ZYLklRX1RPVEFMX1JFVl8xWVJfQU5OX0dST1dUSC5JUV9MVE0uNi8zMC8yMDEzLkwuLlVTRC5IAQAAAMqAAQACAAAABy03LjU4MTYBCAAAAAUAAAABMQEAAAAKMTY4OTc3NDk3NAMAAAADMTYwAgAAAAQ0MTk0BAAAAAEwBwAAAAk2LzMwLzIwMTMIAAAACTYvMzAvMjAxMwkAAAABMBYuMka3Jd4I7lbCR7cl3gg9Q0lRLkNWWC5JUV9UT1RBTF9SRVZfMVlSX0FOTl9HUk9XVEguSVFfTFRNLjYvMzAvMjAxNy5MLi5VU0QuSAEAAADKgAEAAgAAAAcxMS40OTc3AQgAAAAFAAAAATEBAAAACjE4OTgzNTQ1NDMDAAAAAzE2MAIAAAAENDE5NAQAAAABMAcAAAAJNi8zMC8yMDE3CAAAAAk2LzMwLzIwMTcJAAAAATAAe0xGtyXeCFK9sUe3Jd4IPUNJUS5DT1AuSVFfVE9UQUxfUkVWXzFZUl9BTk5fR1JPV1RILklRX0xUTS4zLzMxLzIwMjAuTC4uVVNELkgBAAAAT4YEAAIAAAAILTE5LjYyNTcBCAAAAAUAAAABMQEAAAAKMjA5NjM3ODQ2NgMAAAADMTYwAgAAAAQ0MTk0BAAAAAEwBwAAAAkzLzMxLzIwMjAIAAAACTMvMzEvMjAyMAkAAAABMGlIW147Jd4Ic3Isjjsl3gg9Q0lRLlhPTS5JUV9UT1RBTF9SRVZfMVlSX0FOTl9HUk9XVEguSVFfTFRN</t>
  </si>
  <si>
    <t>LjMvMzEvMjAyNC5MLi5VU0QuSAEAAABCMwYAAgAAAAgtMTYuMjMzMgEIAAAABQAAAAExAQAAAAstMTk0NjE1NzkyMgMAAAADMTYwAgAAAAQ0MTk0BAAAAAEwBwAAAAkzLzMxLzIwMjQIAAAACTMvMzEvMjAyNAkAAAABMAfq/Ea3Jd4IeTKyR7cl3gg+Q0lRLkNPUC5JUV9UT1RBTF9SRVZfMVlSX0FOTl9HUk9XVEguSVFfTFRNLjEyLzMxLzIwMTEuTC4uVVNELkgBAAAAT4YEAAIAAAAHMTMuMjY0MgEIAAAABQAAAAExAQAAAAoxNjYwMjQ4ODg2AwAAAAMxNjACAAAABDQxOTQEAAAAATAHAAAACjEyLzMxLzIwMTEIAAAACjEyLzMxLzIwMTEJAAAAATA8YDJdOyXeCEIyOI47Jd4IPUNJUS5DT1AuSVFfVE9UQUxfUkVWXzFZUl9BTk5fR1JPV1RILklRX0xUTS4zLzMxLzIwMjQuTC4uVVNELkgBAAAAT4YEAAIAAAAILTI2Ljg2OTgBCAAAAAUAAAABMQEAAAALLTE5NDQ5NDYyMDYDAAAAAzE2MAIAAAAENDE5NAQAAAABMAcAAAAJMy8zMS8yMDI0CAAAAAkzLzMxLzIwMjQJAAAAATAH6vxGtyXeCFBfvke3Jd4IPUNJUS5DT1AuSVFfVE9UQUxfUkVWXzFZUl9BTk5fR1JPV1RILklRX0xUTS42LzMwLzIwMTcuTC4uVVNELkgBAAAAT4YEAAIAAAAHMTYuMDQ3NQEIAAAABQAAAAExAQAAAAoxODk4MDIzMTU0AwAAAAMxNjACAAAABDQxOTQEAAAAATAHAAAACTYvMzAvMjAxNwgAAAAJNi8zMC8yMDE3CQAAAAEwX3kmXTsl3gik</t>
  </si>
  <si>
    <t>MS+OOyXeCD1DSVEuQ09QLklRX1RPVEFMX1JFVl8xWVJfQU5OX0dST1dUSC5JUV9MVE0uOS8zMC8yMDIxLkwuLlVTRC5IAQAAAE+GBAACAAAABzcxLjI5MjIBCAAAAAUAAAABMQEAAAALLTIwNzE5MzMzODEDAAAAAzE2MAIAAAAENDE5NAQAAAABMAcAAAAJOS8zMC8yMDIxCAAAAAk5LzMwLzIwMjEJAAAAATBfIVteOyXeCE79K447Jd4IPUNJUS5YT00uSVFfVE9UQUxfUkVWXzFZUl9BTk5fR1JPV1RILklRX0xUTS45LzMwLzIwMjUuTC4uVVNELkgBAAAAQjMGAAIAAAAHLTQuNTYzNQEIAAAABQAAAAExAQAAAAstMTkxODY1NTA1NwMAAAADMTYwAgAAAAQ0MTk0BAAAAAEwBwAAAAk5LzMwLzIwMjUIAAAACTkvMzAvMjAyNQkAAAABMGg8+0a3Jd4IbYy0R7cl3gg+Q0lRLlhPTS5JUV9UT1RBTF9SRVZfMVlSX0FOTl9HUk9XVEguSVFfTFRNLjEyLzMxLzIwMTguTC4uVVNELkgBAAAAQjMGAAIAAAAHMTguNTA5NwEIAAAABQAAAAExAQAAAAoyMDgxNzQ2NTU2AwAAAAMxNjACAAAABDQxOTQEAAAAATAHAAAACjEyLzMxLzIwMTgIAAAACjEyLzMxLzIwMTgJAAAAATDwU0xGtyXeCC2jtke3Jd4IPUNJUS5FT0cuSVFfVE9UQUxfUkVWXzFZUl9BTk5fR1JPV1RILklRX0xUTS4zLzMxLzIwMTIuTC4uVVNELkgBAAAAXB0EAAIAAAAHNTMuMjQwMwEIAAAABQAAAAExAQAAAAoxNjE2MTk5NTcxAwAAAAMxNjACAAAABDQxOTQE</t>
  </si>
  <si>
    <t>AAAAATAHAAAACTMvMzEvMjAxMggAAAAJMy8zMS8yMDEyCQAAAAEwKVUyRrcl3ggyQM1HtyXeCD5DSVEuWE9NLklRX1RPVEFMX1JFVl8xWVJfQU5OX0dST1dUSC5JUV9MVE0uMTIvMzEvMjAxNy5MLi5VU0QuSAEAAABCMwYAAgAAAAcxOC4yMDk4AQgAAAAFAAAAATEBAAAACjIwMTczODExNDEDAAAAAzE2MAIAAAAENDE5NAQAAAABMAcAAAAKMTIvMzEvMjAxNwgAAAAKMTIvMzEvMjAxNwkAAAABMPBTTEa3Jd4Irti8R7cl3gg+Q0lRLlhPTS5JUV9UT1RBTF9SRVZfMVlSX0FOTl9HUk9XVEguSVFfTFRNLjEyLzMxLzIwMjEuTC4uVVNELkgBAAAAQjMGAAIAAAAHNTQuMTUxNgEIAAAABQAAAAExAQAAAAstMjAwNzgzMjcwOQMAAAADMTYwAgAAAAQ0MTk0BAAAAAEwBwAAAAoxMi8zMS8yMDIxCAAAAAoxMi8zMS8yMDIxCQAAAAEw6WguR7cl3ghvPLxHtyXeCD1DSVEuWE9NLklRX1RPVEFMX1JFVl8xWVJfQU5OX0dST1dUSC5JUV9MVE0uMy8zMS8yMDE1LkwuLlVTRC5IAQAAAEIzBgACAAAACC0xNC45ODAzAQgAAAAFAAAAATEBAAAACjE3ODk2MTEzMzkDAAAAAzE2MAIAAAAENDE5NAQAAAABMAcAAAAJMy8zMS8yMDE1CAAAAAkzLzMxLzIwMTUJAAAAATD63zFGtyXeCI3gy0e3Jd4IPkNJUS5DT1AuSVFfVE9UQUxfUkVWXzFZUl9BTk5fR1JPV1RILklRX0xUTS4xMi8zMS8yMDIxLkwuLlVTRC5IAQAAAE+GBAACAAAA</t>
  </si>
  <si>
    <t>CDE0Mi44MTg0AQgAAAAFAAAAATEBAAAACy0yMDEwMTI1MDc4AwAAAAMxNjACAAAABDQxOTQEAAAAATAHAAAACjEyLzMxLzIwMjEIAAAACjEyLzMxLzIwMjEJAAAAATBQ+lpeOyXeCDqDJI47Jd4IPUNJUS5DT1AuSVFfVE9UQUxfUkVWXzFZUl9BTk5fR1JPV1RILklRX0xUTS4zLzMxLzIwMTUuTC4uVVNELkgBAAAAT4YEAAIAAAAILTE4Ljg1NTgBCAAAAAUAAAABMQEAAAAKMTc4OTM0NjM5MwMAAAADMTYwAgAAAAQ0MTk0BAAAAAEwBwAAAAkzLzMxLzIwMTUIAAAACTMvMzEvMjAxNQkAAAABMA7rMV07Jd4IFf40jjsl3gg9Q0lRLkVPRy5JUV9UT1RBTF9SRVZfMVlSX0FOTl9HUk9XVEguSVFfTFRNLjMvMzEvMjAxNC5MLi5VU0QuSAEAAABcHQQAAgAAAAczMC41MjE5AQgAAAAFAAAAATEBAAAACjE3MzMzMjE3MTEDAAAAAzE2MAIAAAAENDE5NAQAAAABMAcAAAAJMy8zMS8yMDE0CAAAAAkzLzMxLzIwMTQJAAAAATASBzJGtyXeCJ4HzEe3Jd4IPUNJUS5YT00uSVFfVE9UQUxfUkVWXzFZUl9BTk5fR1JPV1RILklRX0xUTS45LzMwLzIwMTYuTC4uVVNELkgBAAAAQjMGAAIAAAAILTI0LjI4NjUBCAAAAAUAAAABMQEAAAAKMTg2MzY4MzQ0MgMAAAADMTYwAgAAAAQ0MTk0BAAAAAEwBwAAAAk5LzMwLzIwMTYIAAAACTkvMzAvMjAxNgkAAAABMAB7TEa3Jd4IQVa5R7cl3gg+Q0lRLlhPTS5JUV9UT1RBTF9SRVZfMVlS</t>
  </si>
  <si>
    <t>X0FOTl9HUk9XVEguSVFfTFRNLjEyLzMxLzIwMjAuTC4uVVNELkgBAAAAQjMGAAIAAAAILTMwLjcxODMBCAAAAAUAAAABMQEAAAALLTIwNTk5MTUyMTUDAAAAAzE2MAIAAAAENDE5NAQAAAABMAcAAAAKMTIvMzEvMjAyMAgAAAAKMTIvMzEvMjAyMAkAAAABMP+PLke3Jd4IHlK7R7cl3gg9Q0lRLkNPUC5JUV9UT1RBTF9SRVZfMVlSX0FOTl9HUk9XVEguSVFfTFRNLjYvMzAvMjAyMy5MLi5VU0QuSAEAAABPhgQAAgAAAAUyLjgxOAEIAAAABQAAAAExAQAAAAstMTk4NTQzMjk0MAMAAAADMTYwAgAAAAQ0MTk0BAAAAAEwBwAAAAk2LzMwLzIwMjMIAAAACTYvMzAvMjAyMwkAAAABMBxSR147Jd4IOoMkjjsl3gg9Q0lRLkNWWC5JUV9UT1RBTF9SRVZfMVlSX0FOTl9HUk9XVEguSVFfTFRNLjMvMzEvMjAxNC5MLi5VU0QuSAEAAADKgAEAAgAAAActNC4yNzEzAQgAAAAFAAAAATEBAAAACjE3MzI5NDYyNjUDAAAAAzE2MAIAAAAENDE5NAQAAAABMAcAAAAJMy8zMS8yMDE0CAAAAAkzLzMxLzIwMTQJAAAAATASBzJGtyXeCLwuzEe3Jd4IPUNJUS5DT1AuSVFfVE9UQUxfUkVWXzFZUl9BTk5fR1JPV1RILklRX0xUTS45LzMwLzIwMTYuTC4uVVNELkgBAAAAT4YEAAIAAAAHLTM1LjQyOQEIAAAABQAAAAExAQAAAAoxODYzNDYxMDc1AwAAAAMxNjACAAAABDQxOTQEAAAAATAHAAAACTkvMzAvMjAxNggAAAAJOS8zMC8yMDE2</t>
  </si>
  <si>
    <t>CQAAAAEwZaAmXTsl3gjBiDSOOyXeCD5DSVEuQ09QLklRX1RPVEFMX1JFVl8xWVJfQU5OX0dST1dUSC5JUV9MVE0uMTIvMzEvMjAyMC5MLi5VU0QuSAEAAABPhgQAAgAAAAgtNDIuMzczOQEIAAAABQAAAAExAQAAAAstMjA2MDYxMTg3MgMAAAADMTYwAgAAAAQ0MTk0BAAAAAEwBwAAAAoxMi8zMS8yMDIwCAAAAAoxMi8zMS8yMDIwCQAAAAEwXyFbXjsl3gj55iOOOyXeCD5DSVEuWE9NLklRX1RPVEFMX1JFVl8xWVJfQU5OX0dST1dUSC5JUV9MVE0uMTIvMzEvMjAyNC5MLi5VU0QuSAEAAABCMwYAAgAAAAYxLjE1OTMBCAAAAAUAAAABMQEAAAALLTE5NTg5NTM2NDQDAAAAAzE2MAIAAAAENDE5NAQAAAABMAcAAAAKMTIvMzEvMjAyNAgAAAAKMTIvMzEvMjAyNAkAAAABMAbD/Ea3Jd4IbYy0R7cl3gg9Q0lRLlhPTS5JUV9UT1RBTF9SRVZfMVlSX0FOTl9HUk9XVEguSVFfTFRNLjMvMzEvMjAxNC5MLi5VU0QuSAEAAABCMwYAAgAAAActMy45NjU4AQgAAAAFAAAAATEBAAAACjE3MzI5ODQzNDADAAAAAzE2MAIAAAAENDE5NAQAAAABMAcAAAAJMy8zMS8yMDE0CAAAAAkzLzMxLzIwMTQJAAAAATASBzJGtyXeCMBVzEe3Jd4IPUNJUS5YT00uSVFfVE9UQUxfUkVWXzFZUl9BTk5fR1JPV1RILklRX0xUTS45LzMwLzIwMTEuTC4uVVNELkgBAAAAQjMGAAIAAAAHMjcuODA3MgEIAAAABQAAAAExAQAAAAoxNTc0NzU3MDU2</t>
  </si>
  <si>
    <t>AwAAAAMxNjACAAAABDQxOTQEAAAAATAHAAAACTkvMzAvMjAxMQgAAAAJOS8zMC8yMDExCQAAAAEw9LgxRrcl3gjGj7dHtyXeCD5DSVEuRU9HLklRX1RPVEFMX1JFVl8xWVJfQU5OX0dST1dUSC5JUV9MVE0uMTIvMzEvMjAxNS5MLi5VU0QuSAEAAABcHQQAAgAAAAgtNDcuODU4MQEIAAAABQAAAAExAQAAAAoxODc2NzU0NDIwAwAAAAMxNjACAAAABDQxOTQEAAAAATAHAAAACjEyLzMxLzIwMTUIAAAACjEyLzMxLzIwMTUJAAAAATAOokxGtyXeCN9NvUe3Jd4IPUNJUS5DT1AuSVFfVE9UQUxfUkVWXzFZUl9BTk5fR1JPV1RILklRX0xUTS45LzMwLzIwMTkuTC4uVVNELkgBAAAAT4YEAAIAAAAHLTAuOTgyMwEIAAAABQAAAAExAQAAAAoyMDY4MTQ1OTMxAwAAAAMxNjACAAAABDQxOTQEAAAAATAHAAAACTkvMzAvMjAxOQgAAAAJOS8zMC8yMDE5CQAAAAEwaUhbXjsl3ggI9S+OOyXeCD1DSVEuQ09QLklRX1RPVEFMX1JFVl8xWVJfQU5OX0dST1dUSC5JUV9MVE0uOS8zMC8yMDExLkwuLlVTRC5IAQAAAE+GBAACAAAABy00MS43OTkBCAAAAAUAAAABMQEAAAAKMTU3Mzc1OTQxOQMAAAADMTYwAgAAAAQ0MTk0BAAAAAEwBwAAAAk5LzMwLzIwMTEIAAAACTkvMzAvMjAxMQkAAAABME2HMl07Jd4Ibjw8jjsl3gg+Q0lRLkVPRy5JUV9UT1RBTF9SRVZfMVlSX0FOTl9HUk9XVEguSVFfTFRNLjEyLzMxLzIwMTkuTC4uVVNE</t>
  </si>
  <si>
    <t>LkgBAAAAXB0EAAIAAAAHLTEuMTAzMgEIAAAABQAAAAExAQAAAAstMjExMDU5MTIwMwMAAAADMTYwAgAAAAQ0MTk0BAAAAAEwBwAAAAoxMi8zMS8yMDE5CAAAAAoxMi8zMS8yMDE5CQAAAAEw/48uR7cl3ghwy7lHtyXeCD1DSVEuRU9HLklRX1RPVEFMX1JFVl8xWVJfQU5OX0dST1dUSC5JUV9MVE0uMy8zMS8yMDI0LkwuLlVTRC5IAQAAAFwdBAACAAAACC0xNy4yMjQyAQgAAAAFAAAAATEBAAAACy0xOTQ2OTg2NDYwAwAAAAMxNjACAAAABDQxOTQEAAAAATAHAAAACTMvMzEvMjAyNAgAAAAJMy8zMS8yMDI0CQAAAAEwB+r8Rrcl3gh5MrJHtyXeCD1DSVEuRU9HLklRX1RPVEFMX1JFVl8xWVJfQU5OX0dST1dUSC5JUV9MVE0uNi8zMC8yMDEzLkwuLlVTRC5IAQAAAFwdBAACAAAABzI2Ljc2MDgBCAAAAAUAAAABMQEAAAAKMTY4OTY2NDMzMQMAAAADMTYwAgAAAAQ0MTk0BAAAAAEwBwAAAAk2LzMwLzIwMTMIAAAACTYvMzAvMjAxMwkAAAABMBYuMka3Jd4I3y/CR7cl3gg+Q0lRLlhPTS5JUV9UT1RBTF9SRVZfMVlSX0FOTl9HUk9XVEguSVFfTFRNLjEyLzMxLzIwMTUuTC4uVVNELkgBAAAAQjMGAAIAAAAILTMzLjgxODQBCAAAAAUAAAABMQEAAAAKMTg3NzIzMzYwMAMAAAADMTYwAgAAAAQ0MTk0BAAAAAEwBwAAAAoxMi8zMS8yMDE1CAAAAAoxMi8zMS8yMDE1CQAAAAEwDqJMRrcl3gjPJr1HtyXeCD1DSVEuWE9N</t>
  </si>
  <si>
    <t>LklRX1RPVEFMX1JFVl8xWVJfQU5OX0dST1dUSC5JUV9MVE0uMy8zMS8yMDIwLkwuLlVTRC5IAQAAAEIzBgACAAAABy05LjYyNTQBCAAAAAUAAAABMQEAAAAKMjA5NTY5ODU2MgMAAAADMTYwAgAAAAQ0MTk0BAAAAAEwBwAAAAkzLzMxLzIwMjAIAAAACTMvMzEvMjAyMAkAAAABMP+PLke3Jd4IpwTER7cl3gg9Q0lRLkNWWC5JUV9UT1RBTF9SRVZfMVlSX0FOTl9HUk9XVEguSVFfTFRNLjMvMzEvMjAyNC5MLi5VU0QuSAEAAADKgAEAAgAAAAgtMTcuMzYwNQEIAAAABQAAAAExAQAAAAstMTkzMjU5MDQ1NwMAAAADMTYwAgAAAAQ0MTk0BAAAAAEwBwAAAAkzLzMxLzIwMjQIAAAACTMvMzEvMjAyNAkAAAABMAfq/Ea3Jd4IoYCyR7cl3gg+Q0lRLlhPTS5JUV9UT1RBTF9SRVZfMVlSX0FOTl9HUk9XVEguSVFfTFRNLjEyLzMxLzIwMTEuTC4uVVNELkgBAAAAQjMGAAIAAAAHMjYuOTE4NQEIAAAABQAAAAExAQAAAAoxNjYwNDcyODUxAwAAAAMxNjACAAAABDQxOTQEAAAAATAHAAAACjEyLzMxLzIwMTEIAAAACjEyLzMxLzIwMTEJAAAAATD0uDFGtyXeCHyYyEe3Jd4IPkNJUS5DT1AuSVFfVE9UQUxfUkVWXzFZUl9BTk5fR1JPV1RILklRX0xUTS4xMi8zMS8yMDE1LkwuLlVTRC5IAQAAAE+GBAACAAAACC00NS4xMDkzAQgAAAAFAAAAATEBAAAACjE4NzUyODAyODgDAAAAAzE2MAIAAAAENDE5NAQAAAABMAcAAAAKMTIv</t>
  </si>
  <si>
    <t>MzEvMjAxNQgAAAAKMTIvMzEvMjAxNQkAAAABMGWgJl07Jd4Ir6Ixjjsl3gg9Q0lRLkVPRy5JUV9UT1RBTF9SRVZfMVlSX0FOTl9HUk9XVEguSVFfTFRNLjYvMzAvMjAyMS5MLi5VU0QuSAEAAABcHQQAAgAAAAY0LjYzMzUBCAAAAAUAAAABMQEAAAALLTIwODY1ODQ3NzIDAAAAAzE2MAIAAAAENDE5NAQAAAABMAcAAAAJNi8zMC8yMDIxCAAAAAk2LzMwLzIwMjEJAAAAATDpaC5HtyXeCMITrke3Jd4IPUNJUS5FT0cuSVFfVE9UQUxfUkVWXzFZUl9BTk5fR1JPV1RILklRX0xUTS45LzMwLzIwMjUuTC4uVVNELkgBAAAAXB0EAAIAAAAHLTUuMDcwNAEIAAAABQAAAAExAQAAAAstMTkxODE2OTMxNQMAAAADMTYwAgAAAAQ0MTk0BAAAAAEwBwAAAAk5LzMwLzIwMjUIAAAACTkvMzAvMjAyNQkAAAABMGg8+0a3Jd4I1se0R7cl3gg9Q0lRLlhPTS5JUV9UT1RBTF9SRVZfMVlSX0FOTl9HUk9XVEguSVFfTFRNLjYvMzAvMjAxMy5MLi5VU0QuSAEAAABCMwYAAgAAAActOC44ODk5AQgAAAAFAAAAATEBAAAACjE2ODk3NzQ4NjcDAAAAAzE2MAIAAAAENDE5NAQAAAABMAcAAAAJNi8zMC8yMDEzCAAAAAk2LzMwLzIwMTMJAAAAATAWLjJGtyXeCO5Wwke3Jd4IPUNJUS5YT00uSVFfVE9UQUxfUkVWXzFZUl9BTk5fR1JPV1RILklRX0xUTS42LzMwLzIwMTcuTC4uVVNELkgBAAAAQjMGAAIAAAAGNi45ODUyAQgAAAAFAAAAATEB</t>
  </si>
  <si>
    <t>AAAACjE4OTgyNTcyMTIDAAAAAzE2MAIAAAAENDE5NAQAAAABMAcAAAAJNi8zMC8yMDE3CAAAAAk2LzMwLzIwMTcJAAAAATAAe0xGtyXeCFK9sUe3Jd4IPUNJUS5YT00uSVFfVE9UQUxfUkVWXzFZUl9BTk5fR1JPV1RILklRX0xUTS45LzMwLzIwMjEuTC4uVVNELkgBAAAAQjMGAAIAAAAHMjMuNjk5NQEIAAAABQAAAAExAQAAAAstMjA3MjMzNzE4OAMAAAADMTYwAgAAAAQ0MTk0BAAAAAEwBwAAAAk5LzMwLzIwMjEIAAAACTkvMzAvMjAyMQkAAAABMOloLke3Jd4IH42sR7cl3gg+Q0lRLlhPTS5JUV9UT1RBTF9SRVZfMVlSX0FOTl9HUk9XVEguSVFfTFRNLjEyLzMxLzIwMTQuTC4uVVNELkgBAAAAQjMGAAIAAAAHLTYuNTMwMwEIAAAABQAAAAExAQAAAAoxODI4OTA0ODcwAwAAAAMxNjACAAAABDQxOTQEAAAAATAHAAAACjEyLzMxLzIwMTQIAAAACjEyLzMxLzIwMTQJAAAAATD63zFGtyXeCFBfvke3Jd4IPkNJUS5DVlguSVFfVE9UQUxfUkVWXzFZUl9BTk5fR1JPV1RILklRX0xUTS4xMi8zMS8yMDE4LkwuLlVTRC5IAQAAAMqAAQACAAAABzE4LjQ3NzQBCAAAAAUAAAABMQEAAAAKMjA4MTk4MDI0MgMAAAADMTYwAgAAAAQ0MTk0BAAAAAEwBwAAAAoxMi8zMS8yMDE4CAAAAAoxMi8zMS8yMDE4CQAAAAEw8FNMRrcl3ggto7ZHtyXeCD5DSVEuRU9HLklRX1RPVEFMX1JFVl8xWVJfQU5OX0dST1dUSC5JUV9MVE0u</t>
  </si>
  <si>
    <t>MTIvMzEvMjAyMi5MLi5VU0QuSAEAAABcHQQAAgAAAAc0OS43MTkzAQgAAAAFAAAAATEBAAAACy0xOTU3OTY2ODU2AwAAAAMxNjACAAAABDQxOTQEAAAAATAHAAAACjEyLzMxLzIwMjIIAAAACjEyLzMxLzIwMjIJAAAAATAWEf1GtyXeCLy0tUe3Jd4IPUNJUS5DVlguSVFfVE9UQUxfUkVWXzFZUl9BTk5fR1JPV1RILklRX0xUTS42LzMwLzIwMTYuTC4uVVNELkgBAAAAyoABAAIAAAAILTMyLjQ3NDcBCAAAAAUAAAABMQEAAAAKMTg1MTY5NTY3MgMAAAADMTYwAgAAAAQ0MTk0BAAAAAEwBwAAAAk2LzMwLzIwMTYIAAAACTYvMzAvMjAxNgkAAAABMAB7TEa3Jd4I2cq3R7cl3gg9Q0lRLkVPRy5JUV9UT1RBTF9SRVZfMVlSX0FOTl9HUk9XVEguSVFfTFRNLjYvMzAvMjAyMC5MLi5VU0QuSAEAAABcHQQAAgAAAAgtMjUuMzYyNAEIAAAABQAAAAExAQAAAAstMjE0MDExNDE0NwMAAAADMTYwAgAAAAQ0MTk0BAAAAAEwBwAAAAk2LzMwLzIwMjAIAAAACTYvMzAvMjAyMAkAAAABMP+PLke3Jd4Irma2R7cl3gg+Q0lRLkNPUC5JUV9UT1RBTF9SRVZfMVlSX0FOTl9HUk9XVEguSVFfTFRNLjEyLzMxLzIwMTguTC4uVVNELkgBAAAAT4YEAAIAAAAHMjUuNDgwMgEIAAAABQAAAAExAQAAAAoyMDgwNTc0NDY4AwAAAAMxNjACAAAABDQxOTQEAAAAATAHAAAACjEyLzMxLzIwMTgIAAAACjEyLzMxLzIwMTgJAAAAATBEKyZdOyXe</t>
  </si>
  <si>
    <t>CLIOLY47Jd4IPkNJUS5DVlguSVFfVE9UQUxfUkVWXzFZUl9BTk5fR1JPV1RILklRX0xUTS4xMi8zMS8yMDIxLkwuLlVTRC5IAQAAAMqAAQACAAAABzY0Ljk1NjEBCAAAAAUAAAABMQEAAAALLTIwMDg1NTc1MTMDAAAAAzE2MAIAAAAENDE5NAQAAAABMAcAAAAKMTIvMzEvMjAyMQgAAAAKMTIvMzEvMjAyMQkAAAABMOloLke3Jd4Ibzy8R7cl3gg9Q0lRLkVPRy5JUV9UT1RBTF9SRVZfMVlSX0FOTl9HUk9XVEguSVFfTFRNLjkvMzAvMjAxMy5MLi5VU0QuSAEAAABcHQQAAgAAAAcyOC45MjY1AQgAAAAFAAAAATEBAAAACjE3MDQ2MzA1NzEDAAAAAzE2MAIAAAAENDE5NAQAAAABMAcAAAAJOS8zMC8yMDEzCAAAAAk5LzMwLzIwMTMJAAAAATASBzJGtyXeCM2EsEe3Jd4IPkNJUS5DT1AuSVFfVE9UQUxfUkVWXzFZUl9BTk5fR1JPV1RILklRX0xUTS4xMi8zMS8yMDE3LkwuLlVTRC5IAQAAAE+GBAACAAAABzI1LjgyODUBCAAAAAUAAAABMQEAAAAKMjAxNTYzNTg0NwMAAAADMTYwAgAAAAQ0MTk0BAAAAAEwBwAAAAoxMi8zMS8yMDE3CAAAAAoxMi8zMS8yMDE3CQAAAAEwX3kmXTsl3ghhvC6OOyXeCD1DSVEuRU9HLklRX1RPVEFMX1JFVl8xWVJfQU5OX0dST1dUSC5JUV9MVE0uNi8zMC8yMDIzLkwuLlVTRC5IAQAAAFwdBAACAAAABy01LjM4MjYBCAAAAAUAAAABMQEAAAALLTE5ODU1MDAzMjMDAAAAAzE2MAIAAAAE</t>
  </si>
  <si>
    <t>NDE5NAQAAAABMAcAAAAJNi8zMC8yMDIzCAAAAAk2LzMwLzIwMjMJAAAAATAH6vxGtyXeCGx5tUe3Jd4IPUNJUS5DVlguSVFfVE9UQUxfUkVWXzFZUl9BTk5fR1JPV1RILklRX0xUTS45LzMwLzIwMTMuTC4uVVNELkgBAAAAyoABAAIAAAAHLTQuODA4MQEIAAAABQAAAAExAQAAAAoxNzA1MjY0MDA5AwAAAAMxNjACAAAABDQxOTQEAAAAATAHAAAACTkvMzAvMjAxMwgAAAAJOS8zMC8yMDEzCQAAAAEwEgcyRrcl3gjNhLBHtyXeCD1DSVEuRU9HLklRX1RPVEFMX1JFVl8xWVJfQU5OX0dST1dUSC5JUV9MVE0uOS8zMC8yMDEyLkwuLlVTRC5IAQAAAFwdBAACAAAABjMxLjU3NwEIAAAABQAAAAExAQAAAAoxNjQzODQ2MTEyAwAAAAMxNjACAAAABDQxOTQEAAAAATAHAAAACTkvMzAvMjAxMggAAAAJOS8zMC8yMDEyCQAAAAEwKVUyRrcl3ggUSLFHtyXeCD1DSVEuQ1ZYLklRX1RPVEFMX1JFVl8xWVJfQU5OX0dST1dUSC5JUV9MVE0uOS8zMC8yMDE2LkwuLlVTRC5IAQAAAMqAAQACAAAACC0yNS44MjEzAQgAAAAFAAAAATEBAAAACjE4NjM4Njc3MDYDAAAAAzE2MAIAAAAENDE5NAQAAAABMAcAAAAJOS8zMC8yMDE2CAAAAAk5LzMwLzIwMTYJAAAAATAAe0xGtyXeCE19uUe3Jd4IPUNJUS5DT1AuSVFfVE9UQUxfUkVWXzFZUl9BTk5fR1JPV1RILklRX0xUTS42LzMwLzIwMTkuTC4uVVNELkgBAAAAT4YEAAIAAAAHMTIu</t>
  </si>
  <si>
    <t>NzQ4NgEIAAAABQAAAAExAQAAAAoyMDQ4MDk3Njk1AwAAAAMxNjACAAAABDQxOTQEAAAAATAHAAAACTYvMzAvMjAxOQgAAAAJNi8zMC8yMDE5CQAAAAEwfG9bXjsl3giQwCyOOyXeCD1DSVEuWE9NLklRX1RPVEFMX1JFVl8xWVJfQU5OX0dST1dUSC5JUV9MVE0uNi8zMC8yMDIzLkwuLlVTRC5IAQAAAEIzBgACAAAABjMuMDE3NQEIAAAABQAAAAExAQAAAAstMTkxOTIzNDY3MQMAAAADMTYwAgAAAAQ0MTk0BAAAAAEwBwAAAAk2LzMwLzIwMjMIAAAACTYvMzAvMjAyMwkAAAABMAfq/Ea3Jd4ITz61R7cl3gg9Q0lRLlhPTS5JUV9UT1RBTF9SRVZfMVlSX0FOTl9HUk9XVEguSVFfTFRNLjMvMzEvMjAxMS5MLi5VU0QuSAEAAABCMwYAAgAAAAcyMS4wNzI5AQgAAAAFAAAAATEBAAAACjE1NDUwNDM1MzIDAAAAAzE2MAIAAAAENDE5NAQAAAABMAcAAAAJMy8zMS8yMDExCAAAAAkzLzMxLzIwMTEJAAAAATA7fDJGtyXeCGnczUe3Jd4IPUNJUS5FT0cuSVFfVE9UQUxfUkVWXzFZUl9BTk5fR1JPV1RILklRX0xUTS4zLzMxLzIwMTguTC4uVVNELkgBAAAAXB0EAAIAAAAHNDIuMjgzNQEIAAAABQAAAAExAQAAAAoxOTU5MTU3Njc0AwAAAAMxNjACAAAABDQxOTQEAAAAATAHAAAACTMvMzEvMjAxOAgAAAAJMy8zMS8yMDE4CQAAAAEw8FNMRrcl3gim5MlHtyXeCD5DSVEuQ1ZYLklRX1RPVEFMX1JFVl8xWVJfQU5OX0dST1dU</t>
  </si>
  <si>
    <t>SC5JUV9MVE0uMTIvMzEvMjAyNC5MLi5VU0QuSAEAAADKgAEAAgAAAAYwLjM5NDcBCAAAAAUAAAABMQEAAAALLTE5NTg3NTgzMzcDAAAAAzE2MAIAAAAENDE5NAQAAAABMAcAAAAKMTIvMzEvMjAyNAgAAAAKMTIvMzEvMjAyNAkAAAABMAbD/Ea3Jd4I1se0R7cl3gg9Q0lRLkNPUC5JUV9UT1RBTF9SRVZfMVlSX0FOTl9HUk9XVEguSVFfTFRNLjMvMzEvMjAxMS5MLi5VU0QuSAEAAABPhgQAAgAAAActMC4yNjc2AQgAAAAFAAAAATEBAAAACjE1NTcwNTA3MDMDAAAAAzE2MAIAAAAENDE5NAQAAAABMAcAAAAJMy8zMS8yMDExCAAAAAkzLzMxLzIwMTEJAAAAATBNhzJdOyXeCGPxOo47Jd4IPUNJUS5DVlguSVFfVE9UQUxfUkVWXzFZUl9BTk5fR1JPV1RILklRX0xUTS4zLzMxLzIwMTguTC4uVVNELkgBAAAAyoABAAIAAAAHMTkuNTY5NwEIAAAABQAAAAExAQAAAAoxOTU5NDkwODE4AwAAAAMxNjACAAAABDQxOTQEAAAAATAHAAAACTMvMzEvMjAxOAgAAAAJMy8zMS8yMDE4CQAAAAEw8FNMRrcl3ggI0clHtyXeCD1DSVEuQ09QLklRX1RPVEFMX1JFVl8xWVJfQU5OX0dST1dUSC5JUV9MVE0uOS8zMC8yMDEyLkwuLlVTRC5IAQAAAE+GBAACAAAACC00MC42OTk2AQgAAAAFAAAAATEBAAAACjE2NDM0ODA5MTYDAAAAAzE2MAIAAAAENDE5NAQAAAABMAcAAAAJOS8zMC8yMDEyCAAAAAk5LzMwLzIwMTIJAAAAATA8YDJd</t>
  </si>
  <si>
    <t>OyXeCGCjOo47Jd4IJkNJUS5DT1AuSVFfTkkuSVFfQ1EuOS8zMC8yMDI1LkwuLlVTRC5IAQAAAE+GBAACAAAABDE3MjYBCAAAAAUAAAABMQEAAAALLTE5MTgwNDgxNDUDAAAAAzE2MAIAAAACMTUEAAAAATAHAAAACTkvMzAvMjAyNQgAAAAJOS8zMC8yMDI1CQAAAAEwaDz7Rrcl3gje3LpHtyXeCCZDSVEuQ09QLklRX05JLklRX0NRLjYvMzAvMjAxMC5MLi5VU0QuSAEAAABPhgQAAgAAAAQ0MTY0AQgAAAAFAAAAATEBAAAACjE0NjQ1NTcyNjUDAAAAAzE2MAIAAAACMTUEAAAAATAHAAAACTYvMzAvMjAxMAgAAAAJNi8zMC8yMDEwCQAAAAEwTKMyRrcl3gj2W8lHtyXeCCZDSVEuQ1ZYLklRX05JLklRX0NRLjMvMzEvMjAxMy5MLi5VU0QuSAEAAADKgAEAAgAAAAQ2MTc4AQgAAAAFAAAAATEBAAAACjE2NzUwMTgyNTcDAAAAAzE2MAIAAAACMTUEAAAAATAHAAAACTMvMzEvMjAxMwgAAAAJMy8zMS8yMDEzCQAAAAEwFi4yRrcl3gj8ysxHtyXeCCZDSVEuQ1ZYLklRX05JLklRX0NRLjMvMzEvMjAxNS5MLi5VU0QuSAEAAADKgAEAAgAAAAQyNTY3AQgAAAAFAAAAATEBAAAACjE3ODk4NTExNTIDAAAAAzE2MAIAAAACMTUEAAAAATAHAAAACTMvMzEvMjAxNQgAAAAJMy8zMS8yMDE1CQAAAAEw+t8xRrcl3gh/uctHtyXeCCZDSVEuQ09QLklRX05JLklRX0NRLjYvMzAvMjAxNi5MLi5VU0QuSAEAAABPhgQAAgAAAAUtMTA3</t>
  </si>
  <si>
    <t>MQEIAAAABQAAAAExAQAAAAoxODUxMjY2NTE4AwAAAAMxNjACAAAAAjE1BAAAAAEwBwAAAAk2LzMwLzIwMTYIAAAACTYvMzAvMjAxNgkAAAABMAB7TEa3Jd4I2cq3R7cl3ggmQ0lRLkNPUC5JUV9OSS5JUV9DUS42LzMwLzIwMTguTC4uVVNELkgBAAAAT4YEAAIAAAAEMTY0MAEIAAAABQAAAAExAQAAAAoxOTc1MTE1ODg0AwAAAAMxNjACAAAAAjE1BAAAAAEwBwAAAAk2LzMwLzIwMTgIAAAACTYvMzAvMjAxOAkAAAABMPBTTEa3Jd4Ikhm3R7cl3ggmQ0lRLkNWWC5JUV9OSS5JUV9DUS4zLzMxLzIwMjEuTC4uVVNELkgBAAAAyoABAAIAAAAEMTM3NwEIAAAABQAAAAExAQAAAAstMjA5ODU2MzczOAMAAAADMTYwAgAAAAIxNQQAAAABMAcAAAAJMy8zMS8yMDIxCAAAAAkzLzMxLzIwMjEJAAAAATDpaC5HtyXeCLa6wUe3Jd4IJkNJUS5DVlguSVFfTkkuSVFfQ1EuMy8zMS8yMDIzLkwuLlVTRC5IAQAAAMqAAQACAAAABDY1NzQBCAAAAAUAAAABMQEAAAALLTE5ODQ1NzM4MDQDAAAAAzE2MAIAAAACMTUEAAAAATAHAAAACTMvMzEvMjAyMwgAAAAJMy8zMS8yMDIzCQAAAAEwFhH9Rrcl3ggRQbhHtyXeCCZDSVEuQ09QLklRX05JLklRX0NRLjYvMzAvMjAyNC5MLi5VU0QuSAEAAABPhgQAAgAAAAQyMzI5AQgAAAAFAAAAATEBAAAACy0xOTMyODU4ODgzAwAAAAMxNjACAAAAAjE1BAAAAAEwBwAAAAk2LzMwLzIwMjQIAAAA</t>
  </si>
  <si>
    <t>CTYvMzAvMjAyNAkAAAABMAfq/Ea3Jd4ITu67R7cl3ggmQ0lRLlhPTS5JUV9OSS5JUV9DUS4zLzMxLzIwMjMuTC4uVVNELkgBAAAAQjMGAAIAAAAFMTE0MzABCAAAAAUAAAABMQEAAAALLTE5OTgwNTY1NTcDAAAAAzE2MAIAAAACMTUEAAAAATAHAAAACTMvMzEvMjAyMwgAAAAJMy8zMS8yMDIzCQAAAAEwFhH9Rrcl3ghTfLhHtyXeCCZDSVEuQ09QLklRX05JLklRX0NRLjMvMzEvMjAxMS5MLi5VU0QuSAEAAABPhgQAAgAAAAQzMDI4AQgAAAAFAAAAATEBAAAACjE1NTcwNTA2OTUDAAAAAzE2MAIAAAACMTUEAAAAATAHAAAACTMvMzEvMjAxMQgAAAAJMy8zMS8yMDExCQAAAAEwO3wyRrcl3ghIjs1HtyXeCCZDSVEuQ09QLklRX05JLklRX0NRLjMvMzEvMjAxMy5MLi5VU0QuSAEAAABPhgQAAgAAAAQyMTM5AQgAAAAFAAAAATEBAAAACjE2NzU3NDA3ODkDAAAAAzE2MAIAAAACMTUEAAAAATAHAAAACTMvMzEvMjAxMwgAAAAJMy8zMS8yMDEzCQAAAAEwFi4yRrcl3gj8ysxHtyXeCCZDSVEuQ09QLklRX05JLklRX0NRLjMvMzEvMjAxNy5MLi5VU0QuSAEAAABPhgQAAgAAAAM1ODYBCAAAAAUAAAABMQEAAAAKMTg4NjcxNzk3NwMAAAADMTYwAgAAAAIxNQQAAAABMAcAAAAJMy8zMS8yMDE3CAAAAAkzLzMxLzIwMTcJAAAAATAAe0xGtyXeCBmoyke3Jd4IJkNJUS5FT0cuSVFfTkkuSVFfQ1EuOS8zMC8yMDEwLkwuLlVT</t>
  </si>
  <si>
    <t>RC5IAQAAAFwdBAACAAAABy03MC45MDYBCAAAAAUAAAABMQEAAAAKMTQ3OTc0ODAyOQMAAAADMTYwAgAAAAIxNQQAAAABMAcAAAAJOS8zMC8yMDEwCAAAAAk5LzMwLzIwMTAJAAAAATA7fDJGtyXeCL6Ouke3Jd4IJ0NJUS5YT00uSVFfTkkuSVFfQ1EuMTIvMzEvMjAxMy5MLi5VU0QuSAEAAABCMwYAAgAAAAQ4MzUwAQgAAAAFAAAAATEBAAAACjE3MjA3NjMxNjgDAAAAAzE2MAIAAAACMTUEAAAAATAHAAAACjEyLzMxLzIwMTMIAAAACjEyLzMxLzIwMTMJAAAAATASBzJGtyXeCEbzwke3Jd4IJ0NJUS5YT00uSVFfTkkuSVFfQ1EuMTIvMzEvMjAxNS5MLi5VU0QuSAEAAABCMwYAAgAAAAQyNzgwAQgAAAAFAAAAATEBAAAACjE4Mjg5MDQ4ODYDAAAAAzE2MAIAAAACMTUEAAAAATAHAAAACjEyLzMxLzIwMTUIAAAACjEyLzMxLzIwMTUJAAAAATAOokxGtyXeCN9NvUe3Jd4IJkNJUS5YT00uSVFfTkkuSVFfQ1EuNi8zMC8yMDEwLkwuLlVTRC5IAQAAAEIzBgACAAAABDc1NjABCAAAAAUAAAABMQEAAAAKMTQ2NTAwNDE4NgMAAAADMTYwAgAAAAIxNQQAAAABMAcAAAAJNi8zMC8yMDEwCAAAAAk2LzMwLzIwMTAJAAAAATBMozJGtyXeCOeCyUe3Jd4IJkNJUS5FT0cuSVFfTkkuSVFfQ1EuMy8zMS8yMDExLkwuLlVTRC5IAQAAAFwdBAACAAAABzEzMy45NzMBCAAAAAUAAAABMQEAAAAKMTU0NTY3MDg2OQMAAAADMTYwAgAA</t>
  </si>
  <si>
    <t>AAIxNQQAAAABMAcAAAAJMy8zMS8yMDExCAAAAAkzLzMxLzIwMTEJAAAAATA7fDJGtyXeCEiOzUe3Jd4IJkNJUS5YT00uSVFfTkkuSVFfQ1EuNi8zMC8yMDEyLkwuLlVTRC5IAQAAAEIzBgACAAAABTE1OTEwAQgAAAAFAAAAATEBAAAACjE2NDM0ODM5NzIDAAAAAzE2MAIAAAACMTUEAAAAATAHAAAACTYvMzAvMjAxMggAAAAJNi8zMC8yMDEyCQAAAAEwKVUyRrcl3gjdoMRHtyXeCCZDSVEuRU9HLklRX05JLklRX0NRLjMvMzEvMjAxMy5MLi5VU0QuSAEAAABcHQQAAgAAAAc0OTQuNzI1AQgAAAAFAAAAATEBAAAACjE2NzU3NDA1MDcDAAAAAzE2MAIAAAACMTUEAAAAATAHAAAACTMvMzEvMjAxMwgAAAAJMy8zMS8yMDEzCQAAAAEwFi4yRrcl3gjno8xHtyXeCCZDSVEuWE9NLklRX05JLklRX0NRLjYvMzAvMjAxNC5MLi5VU0QuSAEAAABCMwYAAgAAAAQ4NzgwAQgAAAAFAAAAATEBAAAACjE3NDg4NDQ3ODIDAAAAAzE2MAIAAAACMTUEAAAAATAHAAAACTYvMzAvMjAxNAgAAAAJNi8zMC8yMDE0CQAAAAEwEgcyRrcl3gjfvr9HtyXeCCZDSVEuRU9HLklRX05JLklRX0NRLjMvMzEvMjAxNS5MLi5VU0QuSAEAAABcHQQAAgAAAAgtMTY5Ljc0OAEIAAAABQAAAAExAQAAAAoxNzg5NzExMzk2AwAAAAMxNjACAAAAAjE1BAAAAAEwBwAAAAkzLzMxLzIwMTUIAAAACTMvMzEvMjAxNQkAAAABMPrfMUa3Jd4IjeDLR7cl3ggm</t>
  </si>
  <si>
    <t>Q0lRLlhPTS5JUV9OSS5JUV9DUS42LzMwLzIwMTYuTC4uVVNELkgBAAAAQjMGAAIAAAAEMTcwMAEIAAAABQAAAAExAQAAAAoxODc2Mzk5MDk0AwAAAAMxNjACAAAAAjE1BAAAAAEwBwAAAAk2LzMwLzIwMTYIAAAACTYvMzAvMjAxNgkAAAABMAB7TEa3Jd4I2cq3R7cl3ggmQ0lRLkVPRy5JUV9OSS5JUV9DUS4zLzMxLzIwMTcuTC4uVVNELkgBAAAAXB0EAAIAAAAGMjguNTE3AQgAAAAFAAAAATEBAAAACjE4ODYzMjM2MzADAAAAAzE2MAIAAAACMTUEAAAAATAHAAAACTMvMzEvMjAxNwgAAAAJMy8zMS8yMDE3CQAAAAEwAHtMRrcl3ggJgcpHtyXeCCZDSVEuWE9NLklRX05JLklRX0NRLjYvMzAvMjAxOC5MLi5VU0QuSAEAAABCMwYAAgAAAAQzOTUwAQgAAAAFAAAAATEBAAAACjE5NzQ1MjYzMzADAAAAAzE2MAIAAAACMTUEAAAAATAHAAAACTYvMzAvMjAxOAgAAAAJNi8zMC8yMDE4CQAAAAEw8FNMRrcl3giSGbdHtyXeCCZDSVEuRU9HLklRX05JLklRX0NRLjMvMzEvMjAxOS5MLi5VU0QuSAEAAABcHQQAAgAAAAc2MzUuNDI2AQgAAAAFAAAAATEBAAAACjIwMzQwMTk1MTcDAAAAAzE2MAIAAAACMTUEAAAAATAHAAAACTMvMzEvMjAxOQgAAAAJMy8zMS8yMDE5CQAAAAEwCbcuR7cl3girDclHtyXeCCZDSVEuWE9NLklRX05JLklRX0NRLjYvMzAvMjAyMC5MLi5VU0QuSAEAAABCMwYAAgAAAAUtMTA4MAEIAAAABQAA</t>
  </si>
  <si>
    <t>AAExAQAAAAstMjE0MDA3MjAzOQMAAAADMTYwAgAAAAIxNQQAAAABMAcAAAAJNi8zMC8yMDIwCAAAAAk2LzMwLzIwMjAJAAAAATD/jy5HtyXeCGgrtke3Jd4IJkNJUS5FT0cuSVFfTkkuSVFfQ1EuMy8zMS8yMDIxLkwuLlVTRC5IAQAAAFwdBAACAAAAAzY3NwEIAAAABQAAAAExAQAAAAstMjA5ODQ5OTE4NQMAAAADMTYwAgAAAAIxNQQAAAABMAcAAAAJMy8zMS8yMDIxCAAAAAkzLzMxLzIwMjEJAAAAATDpaC5HtyXeCMHhwUe3Jd4IJkNJUS5YT00uSVFfTkkuSVFfQ1EuNi8zMC8yMDIyLkwuLlVTRC5IAQAAAEIzBgACAAAABTE3ODUwAQgAAAAFAAAAATEBAAAACy0yMDM2MTY2Mjc0AwAAAAMxNjACAAAAAjE1BAAAAAEwBwAAAAk2LzMwLzIwMjIIAAAACTYvMzAvMjAyMgkAAAABMOloLke3Jd4IfnetR7cl3ggmQ0lRLkVPRy5JUV9OSS5JUV9DUS4zLzMxLzIwMjMuTC4uVVNELkgBAAAAXB0EAAIAAAAEMjAyMwEIAAAABQAAAAExAQAAAAstMTk5NzE2NzQ5OQMAAAADMTYwAgAAAAIxNQQAAAABMAcAAAAJMy8zMS8yMDIzCAAAAAkzLzMxLzIwMjMJAAAAATAWEf1GtyXeCBFBuEe3Jd4IJkNJUS5YT00uSVFfTkkuSVFfQ1EuNi8zMC8yMDI0LkwuLlVTRC5IAQAAAEIzBgACAAAABDkyNDABCAAAAAUAAAABMQEAAAALLTE5MzM0NDQxMTMDAAAAAzE2MAIAAAACMTUEAAAAATAHAAAACTYvMzAvMjAyNAgAAAAJNi8zMC8y</t>
  </si>
  <si>
    <t>MDI0CQAAAAEwB+r8Rrcl3ghO7rtHtyXeCCZDSVEuRU9HLklRX05JLklRX0NRLjMvMzEvMjAyNS5MLi5VU0QuSAEAAABcHQQAAgAAAAQxNDYzAQgAAAAFAAAAATEBAAAACy0xOTQ2OTg3MjI3AwAAAAMxNjACAAAAAjE1BAAAAAEwBwAAAAkzLzMxLzIwMjUIAAAACTMvMzEvMjAyNQkAAAABMAbD/Ea3Jd4Iz7W6R7cl3ggmQ0lRLkNWWC5JUV9OSS5JUV9DUS4zLzMxLzIwMTEuTC4uVVNELkgBAAAAyoABAAIAAAAENjIxMQEIAAAABQAAAAExAQAAAAoxNTQ1MDI5OTc5AwAAAAMxNjACAAAAAjE1BAAAAAEwBwAAAAkzLzMxLzIwMTEIAAAACTMvMzEvMjAxMQkAAAABMDt8Mka3Jd4IabXNR7cl3ggmQ0lRLkNPUC5JUV9OSS5JUV9DUS42LzMwLzIwMTIuTC4uVVNELkgBAAAAT4YEAAIAAAAEMjI2NwEIAAAABQAAAAExAQAAAAoxNjI5MTk1MjQyAwAAAAMxNjACAAAAAjE1BAAAAAEwBwAAAAk2LzMwLzIwMTIIAAAACTYvMzAvMjAxMgkAAAABMClVMka3Jd4IzHnER7cl3ggmQ0lRLkNPUC5JUV9OSS5JUV9DUS42LzMwLzIwMTQuTC4uVVNELkgBAAAAT4YEAAIAAAAEMjA4MQEIAAAABQAAAAExAQAAAAoxNzQ4Njc4MzY3AwAAAAMxNjACAAAAAjE1BAAAAAEwBwAAAAk2LzMwLzIwMTQIAAAACTYvMzAvMjAxNAkAAAABMBIHMka3Jd4I7+W/R7cl3ggmQ0lRLkNWWC5JUV9OSS5JUV9DUS4zLzMxLzIwMTkuTC4uVVNELkgBAAAA</t>
  </si>
  <si>
    <t>yoABAAIAAAAEMjY0OQEIAAAABQAAAAExAQAAAAoyMDMzNzI4MjA5AwAAAAMxNjACAAAAAjE1BAAAAAEwBwAAAAkzLzMxLzIwMTkIAAAACTMvMzEvMjAxOQkAAAABMAm3Lke3Jd4Iqw3JR7cl3ggmQ0lRLkNPUC5JUV9OSS5JUV9DUS42LzMwLzIwMjAuTC4uVVNELkgBAAAAT4YEAAIAAAADMjYwAQgAAAAFAAAAATEBAAAACy0yMTM5NzQ0MjE1AwAAAAMxNjACAAAAAjE1BAAAAAEwBwAAAAk2LzMwLzIwMjAIAAAACTYvMzAvMjAyMAkAAAABMP+PLke3Jd4Irma2R7cl3ggmQ0lRLkNPUC5JUV9OSS5JUV9DUS42LzMwLzIwMjIuTC4uVVNELkgBAAAAT4YEAAIAAAAENTE0NQEIAAAABQAAAAExAQAAAAstMjAyMTQ3NDg2MAMAAAADMTYwAgAAAAIxNQQAAAABMAcAAAAJNi8zMC8yMDIyCAAAAAk2LzMwLzIwMjIJAAAAATDpaC5HtyXeCH53rUe3Jd4IJkNJUS5YT00uSVFfTkkuSVFfQ1EuMy8zMS8yMDExLkwuLlVTRC5IAQAAAEIzBgACAAAABTEwNjUwAQgAAAAFAAAAATEBAAAACjE1NDUwMzAwMjIDAAAAAzE2MAIAAAACMTUEAAAAATAHAAAACTMvMzEvMjAxMQgAAAAJMy8zMS8yMDExCQAAAAEwO3wyRrcl3ghIjs1HtyXeCCdDSVEuRU9HLklRX05JLklRX0NRLjEyLzMxLzIwMTUuTC4uVVNELkgBAAAAXB0EAAIAAAAILTI4NC4yOTYBCAAAAAUAAAABMQEAAAAKMTgyOTQ1MDczNwMAAAADMTYwAgAAAAIxNQQAAAABMAcA</t>
  </si>
  <si>
    <t>AAAKMTIvMzEvMjAxNQgAAAAKMTIvMzEvMjAxNQkAAAABMA6iTEa3Jd4I3029R7cl3ggmQ0lRLlhPTS5JUV9OSS5JUV9DUS4zLzMxLzIwMTcuTC4uVVNELkgBAAAAQjMGAAIAAAAENDAxMAEIAAAABQAAAAExAQAAAAoxODg2NDc0NjU5AwAAAAMxNjACAAAAAjE1BAAAAAEwBwAAAAkzLzMxLzIwMTcIAAAACTMvMzEvMjAxNwkAAAABMAB7TEa3Jd4IIM/KR7cl3ggnQ0lRLkVPRy5JUV9OSS5JUV9DUS4xMi8zMS8yMDIxLkwuLlVTRC5IAQAAAFwdBAACAAAABDE5ODUBCAAAAAUAAAABMQEAAAALLTIwNTk4NDEzNjEDAAAAAzE2MAIAAAACMTUEAAAAATAHAAAACjEyLzMxLzIwMjEIAAAACjEyLzMxLzIwMjEJAAAAATDpaC5HtyXeCG88vEe3Jd4IJ0NJUS5FT0cuSVFfTkkuSVFfQ1EuMTIvMzEvMjAyMy5MLi5VU0QuSAEAAABcHQQAAgAAAAQxOTg4AQgAAAAFAAAAATEBAAAACy0xOTU3OTY2ODU1AwAAAAMxNjACAAAAAjE1BAAAAAEwBwAAAAoxMi8zMS8yMDIzCAAAAAoxMi8zMS8yMDIzCQAAAAEwB+r8Rrcl3gjWx7RHtyXeCCdDSVEuQ1ZYLklRX05JLklRX0NRLjEyLzMxLzIwMTEuTC4uVVNELkgBAAAAyoABAAIAAAAENTEyMwEIAAAABQAAAAExAQAAAAoxNTg4ODQ2NjIyAwAAAAMxNjACAAAAAjE1BAAAAAEwBwAAAAoxMi8zMS8yMDExCAAAAAoxMi8zMS8yMDExCQAAAAEw9LgxRrcl3ghtcchHtyXeCCdDSVEuQ1ZY</t>
  </si>
  <si>
    <t>LklRX05JLklRX0NRLjEyLzMxLzIwMTMuTC4uVVNELkgBAAAAyoABAAIAAAAENDkzMAEIAAAABQAAAAExAQAAAAoxNzIwMDM5MjYzAwAAAAMxNjACAAAAAjE1BAAAAAEwBwAAAAoxMi8zMS8yMDEzCAAAAAoxMi8zMS8yMDEzCQAAAAEwEgcyRrcl3ggOfsJHtyXeCCdDSVEuQ1ZYLklRX05JLklRX0NRLjEyLzMxLzIwMTUuTC4uVVNELkgBAAAAyoABAAIAAAAELTU4OAEIAAAABQAAAAExAQAAAAoxODI5MDg4OTUyAwAAAAMxNjACAAAAAjE1BAAAAAEwBwAAAAoxMi8zMS8yMDE1CAAAAAoxMi8zMS8yMDE1CQAAAAEwDqJMRrcl3ggAdb1HtyXeCCdDSVEuQ1ZYLklRX05JLklRX0NRLjEyLzMxLzIwMTcuTC4uVVNELkgBAAAAyoABAAIAAAAEMzExMQEIAAAABQAAAAExAQAAAAoxOTQ2NjgzOTQ2AwAAAAMxNjACAAAAAjE1BAAAAAEwBwAAAAoxMi8zMS8yMDE3CAAAAAoxMi8zMS8yMDE3CQAAAAEw8FNMRrcl3giu2LxHtyXeCCdDSVEuQ1ZYLklRX05JLklRX0NRLjEyLzMxLzIwMTkuTC4uVVNELkgBAAAAyoABAAIAAAAFLTY2MTABCAAAAAUAAAABMQEAAAAKMjA4MTk4MDI0OAMAAAADMTYwAgAAAAIxNQQAAAABMAcAAAAKMTIvMzEvMjAxOQgAAAAKMTIvMzEvMjAxOQkAAAABMP+PLke3Jd4IcMu5R7cl3ggnQ0lRLkNWWC5JUV9OSS5JUV9DUS4xMi8zMS8yMDIxLkwuLlVTRC5IAQAAAMqAAQACAAAABDUwNTUBCAAAAAUA</t>
  </si>
  <si>
    <t>AAABMQEAAAALLTIwNTk3NjgxNDIDAAAAAzE2MAIAAAACMTUEAAAAATAHAAAACjEyLzMxLzIwMjEIAAAACjEyLzMxLzIwMjEJAAAAATDpaC5HtyXeCF4VvEe3Jd4IJ0NJUS5DVlguSVFfTkkuSVFfQ1EuMTIvMzEvMjAyMy5MLi5VU0QuSAEAAADKgAEAAgAAAAQyMjU5AQgAAAAFAAAAATEBAAAACy0xOTU4NzU4NDE0AwAAAAMxNjACAAAAAjE1BAAAAAEwBwAAAAoxMi8zMS8yMDIzCAAAAAoxMi8zMS8yMDIzCQAAAAEwB+r8Rrcl3ghPPrVHtyXeCCdDSVEuWE9NLklRX05JLklRX0NRLjEyLzMxLzIwMTEuTC4uVVNELkgBAAAAQjMGAAIAAAAEOTQwMAEIAAAABQAAAAExAQAAAAoxNTg5NTQ4NTA2AwAAAAMxNjACAAAAAjE1BAAAAAEwBwAAAAoxMi8zMS8yMDExCAAAAAoxMi8zMS8yMDExCQAAAAEw9LgxRrcl3gh8mMhHtyXeCCdDSVEuWE9NLklRX05JLklRX0NRLjEyLzMxLzIwMTcuTC4uVVNELkgBAAAAQjMGAAIAAAAEODM4MAEIAAAABQAAAAExAQAAAAoxOTQ3NDA0Njc2AwAAAAMxNjACAAAAAjE1BAAAAAEwBwAAAAoxMi8zMS8yMDE3CAAAAAoxMi8zMS8yMDE3CQAAAAEw8FNMRrcl3giesbxHtyXeCCZDSVEuRU9HLklRX05JLklRX0NRLjkvMzAvMjAyMC5MLi5VU0QuSAEAAABcHQQAAgAAAAMtNDIBCAAAAAUAAAABMQEAAAALLTIxMjM4MzE4NDADAAAAAzE2MAIAAAACMTUEAAAAATAHAAAACTkvMzAvMjAyMAgA</t>
  </si>
  <si>
    <t>AAAJOS8zMC8yMDIwCQAAAAEw/48uR7cl3gjCxa1HtyXeCCZDSVEuRU9HLklRX05JLklRX0NRLjkvMzAvMjAyMi5MLi5VU0QuSAEAAABcHQQAAgAAAAQyODU0AQgAAAAFAAAAATEBAAAACy0yMDIxMzgxMDY5AwAAAAMxNjACAAAAAjE1BAAAAAEwBwAAAAk5LzMwLzIwMjIIAAAACTkvMzAvMjAyMgkAAAABMNdBLke3Jd4IAz+sR7cl3ggmQ0lRLkVPRy5JUV9OSS5JUV9DUS45LzMwLzIwMjQuTC4uVVNELkgBAAAAXB0EAAIAAAAEMTY3MwEIAAAABQAAAAExAQAAAAstMTkxODE3MTAxNwMAAAADMTYwAgAAAAIxNQQAAAABMAcAAAAJOS8zMC8yMDI0CAAAAAk5LzMwLzIwMjQJAAAAATAH6vxGtyXeCKm3uEe3Jd4IJkNJUS5DVlguSVFfTkkuSVFfQ1EuMy8zMS8yMDE3LkwuLlVTRC5IAQAAAMqAAQACAAAABDI2ODIBCAAAAAUAAAABMQEAAAAKMTg4NjYxMzgyOQMAAAADMTYwAgAAAAIxNQQAAAABMAcAAAAJMy8zMS8yMDE3CAAAAAkzLzMxLzIwMTcJAAAAATAAe0xGtyXeCCDPyke3Jd4IJkNJUS5DVlguSVFfTkkuSVFfQ1EuMy8zMS8yMDI1LkwuLlVTRC5IAQAAAMqAAQACAAAABDM1MDABCAAAAAUAAAABMQEAAAALLTE5MzI1OTA0NTgDAAAAAzE2MAIAAAACMTUEAAAAATAHAAAACTMvMzEvMjAyNQgAAAAJMy8zMS8yMDI1CQAAAAEwBsP8Rrcl3gjPtbpHtyXeCCdDSVEuRU9HLklRX05JLklRX0NRLjEyLzMxLzIwMDku</t>
  </si>
  <si>
    <t>TC4uVVNELkgBAAAAXB0EAAIAAAAHNDAwLjQyNwEIAAAABQAAAAExAQAAAAoxNDMyOTgxNzk3AwAAAAMxNjACAAAAAjE1BAAAAAEwBwAAAAoxMi8zMS8yMDA5CAAAAAoxMi8zMS8yMDA5CQAAAAEwTKMyRrcl3gg+HctHtyXeCCdDSVEuRU9HLklRX05JLklRX0NRLjEyLzMxLzIwMTEuTC4uVVNELkgBAAAAXB0EAAIAAAAHMTIwLjY5OAEIAAAABQAAAAExAQAAAAoxNTg4ODQ2NDEyAwAAAAMxNjACAAAAAjE1BAAAAAEwBwAAAAoxMi8zMS8yMDExCAAAAAoxMi8zMS8yMDExCQAAAAEw9LgxRrcl3giLv8hHtyXeCCZDSVEuWE9NLklRX05JLklRX0NRLjMvMzEvMjAxMy5MLi5VU0QuSAEAAABCMwYAAgAAAAQ5NTAwAQgAAAAFAAAAATEBAAAACjE2NzU5NzY5NDUDAAAAAzE2MAIAAAACMTUEAAAAATAHAAAACTMvMzEvMjAxMwgAAAAJMy8zMS8yMDEzCQAAAAEwFi4yRrcl3ggN8sxHtyXeCCdDSVEuRU9HLklRX05JLklRX0NRLjEyLzMxLzIwMTMuTC4uVVNELkgBAAAAXB0EAAIAAAAHNTgwLjE5NAEIAAAABQAAAAExAQAAAAoxNzIwMzQ1OTAyAwAAAAMxNjACAAAAAjE1BAAAAAEwBwAAAAoxMi8zMS8yMDEzCAAAAAoxMi8zMS8yMDEzCQAAAAEwEgcyRrcl3ggOfsJHtyXeCCZDSVEuWE9NLklRX05JLklRX0NRLjMvMzEvMjAxNS5MLi5VU0QuSAEAAABCMwYAAgAAAAQ0OTQwAQgAAAAFAAAAATEBAAAACjE3ODk2MTAzNDMD</t>
  </si>
  <si>
    <t>AAAAAzE2MAIAAAACMTUEAAAAATAHAAAACTMvMzEvMjAxNQgAAAAJMy8zMS8yMDE1CQAAAAEw+t8xRrcl3gh/uctHtyXeCCdDSVEuRU9HLklRX05JLklRX0NRLjEyLzMxLzIwMTcuTC4uVVNELkgBAAAAXB0EAAIAAAAIMjQzMC40NjgBCAAAAAUAAAABMQEAAAAKMTk0NzEwNjY0OAMAAAADMTYwAgAAAAIxNQQAAAABMAcAAAAKMTIvMzEvMjAxNwgAAAAKMTIvMzEvMjAxNwkAAAABMPBTTEa3Jd4Izya9R7cl3ggmQ0lRLlhPTS5JUV9OSS5JUV9DUS4zLzMxLzIwMTkuTC4uVVNELkgBAAAAQjMGAAIAAAAEMjM1MAEIAAAABQAAAAExAQAAAAoyMDMzNzQzODgwAwAAAAMxNjACAAAAAjE1BAAAAAEwBwAAAAkzLzMxLzIwMTkIAAAACTMvMzEvMjAxOQkAAAABMAm3Lke3Jd4InObIR7cl3ggnQ0lRLkVPRy5JUV9OSS5JUV9DUS4xMi8zMS8yMDE5LkwuLlVTRC5IAQAAAFwdBAACAAAABzYzNi41MjEBCAAAAAUAAAABMQEAAAAKMjA4MTc4NTQzMAMAAAADMTYwAgAAAAIxNQQAAAABMAcAAAAKMTIvMzEvMjAxOQgAAAAKMTIvMzEvMjAxOQkAAAABMP+PLke3Jd4IcMu5R7cl3ggmQ0lRLlhPTS5JUV9OSS5JUV9DUS4zLzMxLzIwMjEuTC4uVVNELkgBAAAAQjMGAAIAAAAEMjczMAEIAAAABQAAAAExAQAAAAstMjA5ODYzMTIzOAMAAAADMTYwAgAAAAIxNQQAAAABMAcAAAAJMy8zMS8yMDIxCAAAAAkzLzMxLzIwMjEJAAAAATDp</t>
  </si>
  <si>
    <t>aC5HtyXeCMHhwUe3Jd4IJkNJUS5YT00uSVFfTkkuSVFfQ1EuMy8zMS8yMDI1LkwuLlVTRC5IAQAAAEIzBgACAAAABDc3MTMBCAAAAAUAAAABMQEAAAALLTE5NDYxNTg4MDkDAAAAAzE2MAIAAAACMTUEAAAAATAHAAAACTMvMzEvMjAyNQgAAAAJMy8zMS8yMDI1CQAAAAEwBsP8Rrcl3gjPtbpHtyXeCCdDSVEuQ1ZYLklRX05JLklRX0NRLjEyLzMxLzIwMDkuTC4uVVNELkgBAAAAyoABAAIAAAAEMzA3MAEIAAAABQAAAAExAQAAAAoxNDMyOTU5MjY0AwAAAAMxNjACAAAAAjE1BAAAAAEwBwAAAAoxMi8zMS8yMDA5CAAAAAoxMi8zMS8yMDA5CQAAAAEwTKMyRrcl3ggu9spHtyXeCCZDSVEuQ09QLklRX05JLklRX0NRLjMvMzEvMjAxNS5MLi5VU0QuSAEAAABPhgQAAgAAAAMyNzIBCAAAAAUAAAABMQEAAAAKMTc4OTM0NDUxNAMAAAADMTYwAgAAAAIxNQQAAAABMAcAAAAJMy8zMS8yMDE1CAAAAAkzLzMxLzIwMTUJAAAAATD63zFGtyXeCH+5y0e3Jd4IJkNJUS5DT1AuSVFfTkkuSVFfQ1EuMy8zMS8yMDE5LkwuLlVTRC5IAQAAAE+GBAACAAAABDE4MzMBCAAAAAUAAAABMQEAAAAKMjAzMzQ2NjE3MQMAAAADMTYwAgAAAAIxNQQAAAABMAcAAAAJMy8zMS8yMDE5CAAAAAkzLzMxLzIwMTkJAAAAATAJty5HtyXeCJzmyEe3Jd4IJkNJUS5DT1AuSVFfTkkuSVFfQ1EuMy8zMS8yMDIxLkwuLlVTRC5IAQAAAE+GBAACAAAA</t>
  </si>
  <si>
    <t>Azk4MgEIAAAABQAAAAExAQAAAAstMjA5ODQ3MDMzMgMAAAADMTYwAgAAAAIxNQQAAAABMAcAAAAJMy8zMS8yMDIxCAAAAAkzLzMxLzIwMjEJAAAAATDpaC5HtyXeCMHhwUe3Jd4IJkNJUS5DT1AuSVFfTkkuSVFfQ1EuMy8zMS8yMDIzLkwuLlVTRC5IAQAAAE+GBAACAAAABDI5MjABCAAAAAUAAAABMQEAAAALLTE5ODU0MzI4NTQDAAAAAzE2MAIAAAACMTUEAAAAATAHAAAACTMvMzEvMjAyMwgAAAAJMy8zMS8yMDIzCQAAAAEwFhH9Rrcl3ggRQbhHtyXeCCZDSVEuQ09QLklRX05JLklRX0NRLjMvMzEvMjAyNS5MLi5VU0QuSAEAAABPhgQAAgAAAAQyODQ5AQgAAAAFAAAAATEBAAAACy0xOTQ0OTQ2NzY2AwAAAAMxNjACAAAAAjE1BAAAAAEwBwAAAAkzLzMxLzIwMjUIAAAACTMvMzEvMjAyNQkAAAABMAbD/Ea3Jd4I+QO7R7cl3ggnQ0lRLlhPTS5JUV9OSS5JUV9DUS4xMi8zMS8yMDA5LkwuLlVTRC5IAQAAAEIzBgACAAAABDYwNTABCAAAAAUAAAABMQEAAAAKMTQzNDA5MzA0MwMAAAADMTYwAgAAAAIxNQQAAAABMAcAAAAKMTIvMzEvMjAwOQgAAAAKMTIvMzEvMjAwOQkAAAABMEyjMka3Jd4IIM/KR7cl3ggmQ0lRLkVPRy5JUV9OSS5JUV9DUS45LzMwLzIwMTIuTC4uVVNELkgBAAAAXB0EAAIAAAAHMzU1LjQ5MQEIAAAABQAAAAExAQAAAAoxNjQzODM4NjYyAwAAAAMxNjACAAAAAjE1BAAAAAEwBwAAAAk5LzMw</t>
  </si>
  <si>
    <t>LzIwMTIIAAAACTkvMzAvMjAxMgkAAAABMClVMka3Jd4IFEixR7cl3ggmQ0lRLkVPRy5JUV9OSS5JUV9DUS45LzMwLzIwMTQuTC4uVVNELkgBAAAAXB0EAAIAAAAIMTEwMy42MTgBCAAAAAUAAAABMQEAAAAKMTc2MzI2MzczNQMAAAADMTYwAgAAAAIxNQQAAAABMAcAAAAJOS8zMC8yMDE0CAAAAAk5LzMwLzIwMTQJAAAAATD63zFGtyXeCJ02sEe3Jd4IJkNJUS5FT0cuSVFfTkkuSVFfQ1EuOS8zMC8yMDE2LkwuLlVTRC5IAQAAAFwdBAACAAAABC0xOTABCAAAAAUAAAABMQEAAAAKMTg2Mzc2OTY2MQMAAAADMTYwAgAAAAIxNQQAAAABMAcAAAAJOS8zMC8yMDE2CAAAAAk5LzMwLzIwMTYJAAAAATAAe0xGtyXeCEFWuUe3Jd4IJkNJUS5FT0cuSVFfTkkuSVFfQ1EuOS8zMC8yMDE4LkwuLlVTRC5IAQAAAFwdBAACAAAACDExOTAuOTUyAQgAAAAFAAAAATEBAAAACjE5OTA3MzM3MDcDAAAAAzE2MAIAAAACMTUEAAAAATAHAAAACTkvMzAvMjAxOAgAAAAJOS8zMC8yMDE4CQAAAAEw8FNMRrcl3ggZ165HtyXeCCdDSVEuWE9NLklRX05JLklRX0NRLjEyLzMxLzIwMTkuTC4uVVNELkgBAAAAQjMGAAIAAAAENTY5MAEIAAAABQAAAAExAQAAAAoyMDgxNzQ2NTUxAwAAAAMxNjACAAAAAjE1BAAAAAEwBwAAAAoxMi8zMS8yMDE5CAAAAAoxMi8zMS8yMDE5CQAAAAEw/48uR7cl3ghfpLlHtyXeCCdDSVEuWE9NLklRX05JLklR</t>
  </si>
  <si>
    <t>X0NRLjEyLzMxLzIwMjEuTC4uVVNELkgBAAAAQjMGAAIAAAAEODg3MAEIAAAABQAAAAExAQAAAAstMjA1OTkxNTI4MwMAAAADMTYwAgAAAAIxNQQAAAABMAcAAAAKMTIvMzEvMjAyMQgAAAAKMTIvMzEvMjAyMQkAAAABMOloLke3Jd4IXhW8R7cl3ggnQ0lRLlhPTS5JUV9OSS5JUV9DUS4xMi8zMS8yMDIzLkwuLlVTRC5IAQAAAEIzBgACAAAABDc2MzABCAAAAAUAAAABMQEAAAALLTE5NTg5NTM2MTcDAAAAAzE2MAIAAAACMTUEAAAAATAHAAAACjEyLzMxLzIwMjMIAAAACjEyLzMxLzIwMjMJAAAAATAH6vxGtyXeCE8+tUe3Jd4IJ0NJUS5DT1AuSVFfTkkuSVFfQ1EuMTIvMzEvMjAwOS5MLi5VU0QuSAEAAABPhgQAAgAAAAQxMjg1AQgAAAAFAAAAATEBAAAACjE0MzkyOTI3NTcDAAAAAzE2MAIAAAACMTUEAAAAATAHAAAACjEyLzMxLzIwMDkIAAAACjEyLzMxLzIwMDkJAAAAATBMozJGtyXeCC72yke3Jd4IJkNJUS5DVlguSVFfTkkuSVFfQ1EuOS8zMC8yMDEwLkwuLlVTRC5IAQAAAMqAAQACAAAABDM3NjgBCAAAAAUAAAABMQEAAAAKMTQ4MDA2NzE4MgMAAAADMTYwAgAAAAIxNQQAAAABMAcAAAAJOS8zMC8yMDEwCAAAAAk5LzMwLzIwMTAJAAAAATA7fDJGtyXeCL6Ouke3Jd4IJ0NJUS5DT1AuSVFfTkkuSVFfQ1EuMTIvMzEvMjAxMS5MLi5VU0QuSAEAAABPhgQAAgAAAAQzMzkwAQgAAAAFAAAAATEBAAAACjE1</t>
  </si>
  <si>
    <t>ODg0NTQ3MzEDAAAAAzE2MAIAAAACMTUEAAAAATAHAAAACjEyLzMxLzIwMTEIAAAACjEyLzMxLzIwMTEJAAAAATD0uDFGtyXeCHyYyEe3Jd4IJkNJUS5DVlguSVFfTkkuSVFfQ1EuOS8zMC8yMDEyLkwuLlVTRC5IAQAAAMqAAQACAAAABDUyNTMBCAAAAAUAAAABMQEAAAAKMTY0Mzg3ODI0OAMAAAADMTYwAgAAAAIxNQQAAAABMAcAAAAJOS8zMC8yMDEyCAAAAAk5LzMwLzIwMTIJAAAAATApVTJGtyXeCPTSsEe3Jd4IJ0NJUS5DT1AuSVFfTkkuSVFfQ1EuMTIvMzEvMjAxMy5MLi5VU0QuSAEAAABPhgQAAgAAAAQyNDg3AQgAAAAFAAAAATEBAAAACjE3MjA1ODQyNzEDAAAAAzE2MAIAAAACMTUEAAAAATAHAAAACjEyLzMxLzIwMTMIAAAACjEyLzMxLzIwMTMJAAAAATASBzJGtyXeCCjMwke3Jd4IJkNJUS5DVlguSVFfTkkuSVFfQ1EuOS8zMC8yMDE0LkwuLlVTRC5IAQAAAMqAAQACAAAABDU1OTMBCAAAAAUAAAABMQEAAAAKMTc2MzMyOTI2NAMAAAADMTYwAgAAAAIxNQQAAAABMAcAAAAJOS8zMC8yMDE0CAAAAAk5LzMwLzIwMTQJAAAAATD63zFGtyXeCI4PsEe3Jd4IJ0NJUS5DT1AuSVFfTkkuSVFfQ1EuMTIvMzEvMjAxNS5MLi5VU0QuSAEAAABPhgQAAgAAAAUtMzQ1MAEIAAAABQAAAAExAQAAAAoxODI4Njg4MDYxAwAAAAMxNjACAAAAAjE1BAAAAAEwBwAAAAoxMi8zMS8yMDE1CAAAAAoxMi8zMS8yMDE1CQAA</t>
  </si>
  <si>
    <t>AAEwDqJMRrcl3ggAdb1HtyXeCCZDSVEuQ1ZYLklRX05JLklRX0NRLjkvMzAvMjAxNi5MLi5VU0QuSAEAAADKgAEAAgAAAAQxMjgzAQgAAAAFAAAAATEBAAAACjE4NjM4NjQ2MjYDAAAAAzE2MAIAAAACMTUEAAAAATAHAAAACTkvMzAvMjAxNggAAAAJOS8zMC8yMDE2CQAAAAEwAHtMRrcl3ghNfblHtyXeCCdDSVEuQ09QLklRX05JLklRX0NRLjEyLzMxLzIwMTcuTC4uVVNELkgBAAAAT4YEAAIAAAAEMTU3OQEIAAAABQAAAAExAQAAAAoxOTQ2MDA1NzQ4AwAAAAMxNjACAAAAAjE1BAAAAAEwBwAAAAoxMi8zMS8yMDE3CAAAAAoxMi8zMS8yMDE3CQAAAAEw8FNMRrcl3gi//7xHtyXeCCZDSVEuQ1ZYLklRX05JLklRX0NRLjkvMzAvMjAxOC5MLi5VU0QuSAEAAADKgAEAAgAAAAQ0MDQ3AQgAAAAFAAAAATEBAAAACjE5OTA5ODY4OTYDAAAAAzE2MAIAAAACMTUEAAAAATAHAAAACTkvMzAvMjAxOAgAAAAJOS8zMC8yMDE4CQAAAAEw8FNMRrcl3gj8iK5HtyXeCCdDSVEuQ09QLklRX05JLklRX0NRLjEyLzMxLzIwMTkuTC4uVVNELkgBAAAAT4YEAAIAAAADNzIwAQgAAAAFAAAAATEBAAAACjIwODA1NzQ0OTADAAAAAzE2MAIAAAACMTUEAAAAATAHAAAACjEyLzMxLzIwMTkIAAAACjEyLzMxLzIwMTkJAAAAATD/jy5HtyXeCF+kuUe3Jd4IJkNJUS5DVlguSVFfTkkuSVFfQ1EuOS8zMC8yMDIwLkwuLlVTRC5IAQAAAMqA</t>
  </si>
  <si>
    <t>AQACAAAABC0yMDcBCAAAAAUAAAABMQEAAAALLTIxMjM2MDQ4MzADAAAAAzE2MAIAAAACMTUEAAAAATAHAAAACTkvMzAvMjAyMAgAAAAJOS8zMC8yMDIwCQAAAAEw/48uR7cl3giu7K1HtyXeCCdDSVEuQ09QLklRX05JLklRX0NRLjEyLzMxLzIwMjEuTC4uVVNELkgBAAAAT4YEAAIAAAAEMjYyNwEIAAAABQAAAAExAQAAAAstMjA2MDYxMTkyOAMAAAADMTYwAgAAAAIxNQQAAAABMAcAAAAKMTIvMzEvMjAyMQgAAAAKMTIvMzEvMjAyMQkAAAABMOloLke3Jd4Ibzy8R7cl3ggmQ0lRLkNWWC5JUV9OSS5JUV9DUS45LzMwLzIwMjIuTC4uVVNELkgBAAAAyoABAAIAAAAFMTEyMzEBCAAAAAUAAAABMQEAAAALLTIwMjE0MTExMDADAAAAAzE2MAIAAAACMTUEAAAAATAHAAAACTkvMzAvMjAyMggAAAAJOS8zMC8yMDIyCQAAAAEw10EuR7cl3ggCGKxHtyXeCCdDSVEuQ09QLklRX05JLklRX0NRLjEyLzMxLzIwMjMuTC4uVVNELkgBAAAAT4YEAAIAAAAEMzAwNwEIAAAABQAAAAExAQAAAAstMTk1OTIwMjE3NwMAAAADMTYwAgAAAAIxNQQAAAABMAcAAAAKMTIvMzEvMjAyMwgAAAAKMTIvMzEvMjAyMwkAAAABMAfq/Ea3Jd4ITz61R7cl3ggmQ0lRLkNWWC5JUV9OSS5JUV9DUS45LzMwLzIwMjQuTC4uVVNELkgBAAAAyoABAAIAAAAENDQ4NwEIAAAABQAAAAExAQAAAAstMTkxODA5ODEzNAMAAAADMTYwAgAAAAIxNQQAAAAB</t>
  </si>
  <si>
    <t>MAcAAAAJOS8zMC8yMDI0CAAAAAk5LzMwLzIwMjQJAAAAATAH6vxGtyXeCKm3uEe3Jd4IJkNJUS5YT00uSVFfTkkuSVFfQ1EuOS8zMC8yMDEwLkwuLlVTRC5IAQAAAEIzBgACAAAABDczNTABCAAAAAUAAAABMQEAAAAKMTQ4MDU5NDU3MAMAAAADMTYwAgAAAAIxNQQAAAABMAcAAAAJOS8zMC8yMDEwCAAAAAk5LzMwLzIwMTAJAAAAATA7fDJGtyXeCK9nuke3Jd4IJkNJUS5FT0cuSVFfTkkuSVFfQ1EuNi8zMC8yMDExLkwuLlVTRC5IAQAAAFwdBAACAAAABzI5NS41NzQBCAAAAAUAAAABMQEAAAAKMTU1NzI2NDk2OQMAAAADMTYwAgAAAAIxNQQAAAABMAcAAAAJNi8zMC8yMDExCAAAAAk2LzMwLzIwMTEJAAAAATApVTJGtyXeCGIjyEe3Jd4IJkNJUS5YT00uSVFfTkkuSVFfQ1EuOS8zMC8yMDEyLkwuLlVTRC5IAQAAAEIzBgACAAAABDk1NzABCAAAAAUAAAABMQEAAAAKMTY0MzQ3MjgyMgMAAAADMTYwAgAAAAIxNQQAAAABMAcAAAAJOS8zMC8yMDEyCAAAAAk5LzMwLzIwMTIJAAAAATApVTJGtyXeCAYhsUe3Jd4IJkNJUS5FT0cuSVFfTkkuSVFfQ1EuNi8zMC8yMDEzLkwuLlVTRC5IAQAAAFwdBAACAAAABzY1OS42OTIBCAAAAAUAAAABMQEAAAAKMTY4OTY1NTM3OAMAAAADMTYwAgAAAAIxNQQAAAABMAcAAAAJNi8zMC8yMDEzCAAAAAk2LzMwLzIwMTMJAAAAATAWLjJGtyXeCN8vwke3Jd4IJkNJUS5YT00uSVFf</t>
  </si>
  <si>
    <t>TkkuSVFfQ1EuOS8zMC8yMDE0LkwuLlVTRC5IAQAAAEIzBgACAAAABDgwNzABCAAAAAUAAAABMQEAAAAKMTc2MjgzNzIzMgMAAAADMTYwAgAAAAIxNQQAAAABMAcAAAAJOS8zMC8yMDE0CAAAAAk5LzMwLzIwMTQJAAAAATD63zFGtyXeCI4PsEe3Jd4IJkNJUS5FT0cuSVFfTkkuSVFfQ1EuNi8zMC8yMDE1LkwuLlVTRC5IAQAAAFwdBAACAAAABTUuMjY4AQgAAAAFAAAAATEBAAAACjE4MDE3ODI0ODUDAAAAAzE2MAIAAAACMTUEAAAAATAHAAAACTYvMzAvMjAxNQgAAAAJNi8zMC8yMDE1CQAAAAEw+t8xRrcl3gimp7JHtyXeCCZDSVEuWE9NLklRX05JLklRX0NRLjkvMzAvMjAxNi5MLi5VU0QuSAEAAABCMwYAAgAAAAQyNjUwAQgAAAAFAAAAATEBAAAACjE4NjM2Nzc5OTkDAAAAAzE2MAIAAAACMTUEAAAAATAHAAAACTkvMzAvMjAxNggAAAAJOS8zMC8yMDE2CQAAAAEwAHtMRrcl3ghBVrlHtyXeCCZDSVEuRU9HLklRX05JLklRX0NRLjYvMzAvMjAxNy5MLi5VU0QuSAEAAABcHQQAAgAAAAYyMy4wNTMBCAAAAAUAAAABMQEAAAAKMTg5ODQxNDQxNgMAAAADMTYwAgAAAAIxNQQAAAABMAcAAAAJNi8zMC8yMDE3CAAAAAk2LzMwLzIwMTcJAAAAATAAe0xGtyXeCFK9sUe3Jd4IJkNJUS5YT00uSVFfTkkuSVFfQ1EuOS8zMC8yMDE4LkwuLlVTRC5IAQAAAEIzBgACAAAABDYyNDABCAAAAAUAAAABMQEAAAAKMTk5MDc4</t>
  </si>
  <si>
    <t>NzExMQMAAAADMTYwAgAAAAIxNQQAAAABMAcAAAAJOS8zMC8yMDE4CAAAAAk5LzMwLzIwMTgJAAAAATDwU0xGtyXeCA6wrke3Jd4IJkNJUS5FT0cuSVFfTkkuSVFfQ1EuNi8zMC8yMDE5LkwuLlVTRC5IAQAAAFwdBAACAAAABzg0Ny44NDEBCAAAAAUAAAABMQEAAAAKMjA0ODYyNzQ4NwMAAAADMTYwAgAAAAIxNQQAAAABMAcAAAAJNi8zMC8yMDE5CAAAAAk2LzMwLzIwMTkJAAAAATAJty5HtyXeCH/yuUe3Jd4IJkNJUS5YT00uSVFfTkkuSVFfQ1EuOS8zMC8yMDIwLkwuLlVTRC5IAQAAAEIzBgACAAAABC02ODABCAAAAAUAAAABMQEAAAALLTIxMjM5MjkyMjEDAAAAAzE2MAIAAAACMTUEAAAAATAHAAAACTkvMzAvMjAyMAgAAAAJOS8zMC8yMDIwCQAAAAEw/48uR7cl3giu7K1HtyXeCCZDSVEuRU9HLklRX05JLklRX0NRLjYvMzAvMjAyMS5MLi5VU0QuSAEAAABcHQQAAgAAAAM5MDcBCAAAAAUAAAABMQEAAAALLTIwODY1ODQ4OTkDAAAAAzE2MAIAAAACMTUEAAAAATAHAAAACTYvMzAvMjAyMQgAAAAJNi8zMC8yMDIxCQAAAAEw6WguR7cl3giu7K1HtyXeCCZDSVEuWE9NLklRX05JLklRX0NRLjkvMzAvMjAyMi5MLi5VU0QuSAEAAABCMwYAAgAAAAUxOTY2MAEIAAAABQAAAAExAQAAAAstMjAyMTg2OTcwOAMAAAADMTYwAgAAAAIxNQQAAAABMAcAAAAJOS8zMC8yMDIyCAAAAAk5LzMwLzIwMjIJAAAAATDXQS5H</t>
  </si>
  <si>
    <t>tyXeCAM/rEe3Jd4IJkNJUS5FT0cuSVFfTkkuSVFfQ1EuNi8zMC8yMDIzLkwuLlVTRC5IAQAAAFwdBAACAAAABDE1NTMBCAAAAAUAAAABMQEAAAALLTE5ODU1MDMxMTADAAAAAzE2MAIAAAACMTUEAAAAATAHAAAACTYvMzAvMjAyMwgAAAAJNi8zMC8yMDIzCQAAAAEwB+r8Rrcl3ghsebVHtyXeCCZDSVEuRU9HLklRX05JLklRX0NRLjYvMzAvMjAyNS5MLi5VU0QuSAEAAABcHQQAAgAAAAQxMzQ1AQgAAAAFAAAAATEBAAAACy0xOTMyNzEyNDcxAwAAAAMxNjACAAAAAjE1BAAAAAEwBwAAAAk2LzMwLzIwMjUIAAAACTYvMzAvMjAyNQkAAAABMAbD/Ea3Jd4I3ty6R7cl3ggmQ0lRLkNWWC5JUV9OSS5JUV9DUS42LzMwLzIwMTEuTC4uVVNELkgBAAAAyoABAAIAAAAENzczMgEIAAAABQAAAAExAQAAAAoxNTU3Mzk2NzUzAwAAAAMxNjACAAAAAjE1BAAAAAEwBwAAAAk2LzMwLzIwMTEIAAAACTYvMzAvMjAxMQkAAAABMClVMka3Jd4IY0rIR7cl3ggmQ0lRLkNPUC5JUV9OSS5JUV9DUS45LzMwLzIwMTIuTC4uVVNELkgBAAAAT4YEAAIAAAAEMTc5OAEIAAAABQAAAAExAQAAAAoxNjQzNDcyODk2AwAAAAMxNjACAAAAAjE1BAAAAAEwBwAAAAk5LzMwLzIwMTIIAAAACTkvMzAvMjAxMgkAAAABMClVMka3Jd4IFEixR7cl3ggmQ0lRLkNWWC5JUV9OSS5JUV9DUS42LzMwLzIwMTUuTC4uVVNELkgBAAAAyoABAAIAAAADNTcx</t>
  </si>
  <si>
    <t>AQgAAAAFAAAAATEBAAAACjE4MDE4OTUxOTIDAAAAAzE2MAIAAAACMTUEAAAAATAHAAAACTYvMzAvMjAxNQgAAAAJNi8zMC8yMDE1CQAAAAEw+t8xRrcl3gg9ZbRHtyXeCCZDSVEuQ09QLklRX05JLklRX0NRLjkvMzAvMjAxNi5MLi5VU0QuSAEAAABPhgQAAgAAAAUtMTA0MAEIAAAABQAAAAExAQAAAAoxODYzNDYwMTM4AwAAAAMxNjACAAAAAjE1BAAAAAEwBwAAAAk5LzMwLzIwMTYIAAAACTkvMzAvMjAxNgkAAAABMAB7TEa3Jd4IFi+5R7cl3ggmQ0lRLkNWWC5JUV9OSS5JUV9DUS42LzMwLzIwMTkuTC4uVVNELkgBAAAAyoABAAIAAAAENDMwNQEIAAAABQAAAAExAQAAAAoyMDQ4Mjk5OTAyAwAAAAMxNjACAAAAAjE1BAAAAAEwBwAAAAk2LzMwLzIwMTkIAAAACTYvMzAvMjAxOQkAAAABMAm3Lke3Jd4In0C6R7cl3ggmQ0lRLkNPUC5JUV9OSS5JUV9DUS45LzMwLzIwMjAuTC4uVVNELkgBAAAAT4YEAAIAAAAELTQ1MAEIAAAABQAAAAExAQAAAAstMjEyMzU3ODM4NQMAAAADMTYwAgAAAAIxNQQAAAABMAcAAAAJOS8zMC8yMDIwCAAAAAk5LzMwLzIwMjAJAAAAATD/jy5HtyXeCMLFrUe3Jd4IJkNJUS5DVlguSVFfTkkuSVFfQ1EuNi8zMC8yMDIzLkwuLlVTRC5IAQAAAMqAAQACAAAABDYwMTABCAAAAAUAAAABMQEAAAALLTE5NzAxMTQyNTgDAAAAAzE2MAIAAAACMTUEAAAAATAHAAAACTYvMzAvMjAyMwgAAAAJ</t>
  </si>
  <si>
    <t>Ni8zMC8yMDIzCQAAAAEwB+r8Rrcl3gi8tLVHtyXeCCZDSVEuQ09QLklRX05JLklRX0NRLjkvMzAvMjAyNC5MLi5VU0QuSAEAAABPhgQAAgAAAAQyMDU5AQgAAAAFAAAAATEBAAAACy0xOTE4MDQ4MTIyAwAAAAMxNjACAAAAAjE1BAAAAAEwBwAAAAk5LzMwLzIwMjQIAAAACTkvMzAvMjAyNAkAAAABMAfq/Ea3Jd4I3vO4R7cl3ggmQ0lRLlhPTS5JUV9OSS5JUV9DUS45LzMwLzIwMjQuTC4uVVNELkgBAAAAQjMGAAIAAAAEODYxMAEIAAAABQAAAAExAQAAAAstMTkxODY3NTM0NgMAAAADMTYwAgAAAAIxNQQAAAABMAcAAAAJOS8zMC8yMDI0CAAAAAk5LzMwLzIwMjQJAAAAATAH6vxGtyXeCN7zuEe3Jd4IJkNJUS5DT1AuSVFfTkkuSVFfQ1EuOS8zMC8yMDEwLkwuLlVTRC5IAQAAAE+GBAACAAAABDMwNTUBCAAAAAUAAAABMQEAAAAKMTQ3OTc0ODY3NwMAAAADMTYwAgAAAAIxNQQAAAABMAcAAAAJOS8zMC8yMDEwCAAAAAk5LzMwLzIwMTAJAAAAATA7fDJGtyXeCL6Ouke3Jd4IJkNJUS5DVlguSVFfTkkuSVFfQ1EuNi8zMC8yMDEzLkwuLlVTRC5IAQAAAMqAAQACAAAABDUzNjUBCAAAAAUAAAABMQEAAAAKMTY4OTc2MzQ5NgMAAAADMTYwAgAAAAIxNQQAAAABMAcAAAAJNi8zMC8yMDEzCAAAAAk2LzMwLzIwMTMJAAAAATAWLjJGtyXeCM4Iwke3Jd4IJkNJUS5DT1AuSVFfTkkuSVFfQ1EuOS8zMC8yMDE0LkwuLlVT</t>
  </si>
  <si>
    <t>RC5IAQAAAE+GBAACAAAABDI3MDQBCAAAAAUAAAABMQEAAAAKMTc2MjYwMjM2NAMAAAADMTYwAgAAAAIxNQQAAAABMAcAAAAJOS8zMC8yMDE0CAAAAAk5LzMwLzIwMTQJAAAAATD63zFGtyXeCI4PsEe3Jd4IJkNJUS5DVlguSVFfTkkuSVFfQ1EuNi8zMC8yMDE3LkwuLlVTRC5IAQAAAMqAAQACAAAABDE0NTABCAAAAAUAAAABMQEAAAAKMTg5ODM1Mzg0NQMAAAADMTYwAgAAAAIxNQQAAAABMAcAAAAJNi8zMC8yMDE3CAAAAAk2LzMwLzIwMTcJAAAAATAAe0xGtyXeCCRvsUe3Jd4IJkNJUS5DT1AuSVFfTkkuSVFfQ1EuOS8zMC8yMDE4LkwuLlVTRC5IAQAAAE+GBAACAAAABDE4NjEBCAAAAAUAAAABMQEAAAAKMTk4OTkwMTI2OAMAAAADMTYwAgAAAAIxNQQAAAABMAcAAAAJOS8zMC8yMDE4CAAAAAk5LzMwLzIwMTgJAAAAATDwU0xGtyXeCA6wrke3Jd4IJkNJUS5DVlguSVFfTkkuSVFfQ1EuNi8zMC8yMDIxLkwuLlVTRC5IAQAAAMqAAQACAAAABDMwODIBCAAAAAUAAAABMQEAAAALLTIwODY0OTEzMDYDAAAAAzE2MAIAAAACMTUEAAAAATAHAAAACTYvMzAvMjAyMQgAAAAJNi8zMC8yMDIxCQAAAAEw6WguR7cl3gj+Oq5HtyXeCCZDSVEuQ09QLklRX05JLklRX0NRLjkvMzAvMjAyMi5MLi5VU0QuSAEAAABPhgQAAgAAAAQ0NTI3AQgAAAAFAAAAATEBAAAACy0yMDIxNDg3OTUwAwAAAAMxNjACAAAAAjE1BAAAAAEw</t>
  </si>
  <si>
    <t>BwAAAAk5LzMwLzIwMjIIAAAACTkvMzAvMjAyMgkAAAABMNdBLke3Jd4IJWasR7cl3ggmQ0lRLkNWWC5JUV9OSS5JUV9DUS42LzMwLzIwMjUuTC4uVVNELkgBAAAAyoABAAIAAAAEMjQ5MAEIAAAABQAAAAExAQAAAAstMTkxODA5NDYyMwMAAAADMTYwAgAAAAIxNQQAAAABMAcAAAAJNi8zMC8yMDI1CAAAAAk2LzMwLzIwMjUJAAAAATAGw/xGtyXeCM+1uke3Jd4IJkNJUS5DVlguSVFfTkkuSVFfQ1EuNi8zMC8yMDEyLkwuLlVTRC5IAQAAAMqAAQACAAAABDcyMTABCAAAAAUAAAABMQEAAAAKMTYzMDAwNzU3NQMAAAADMTYwAgAAAAIxNQQAAAABMAcAAAAJNi8zMC8yMDEyCAAAAAk2LzMwLzIwMTIJAAAAATApVTJGtyXeCN2gxEe3Jd4IJkNJUS5YT00uSVFfTkkuSVFfQ1EuOS8zMC8yMDEzLkwuLlVTRC5IAQAAAEIzBgACAAAABDc4NzABCAAAAAUAAAABMQEAAAAKMTcwNDkxMDg1OQMAAAADMTYwAgAAAAIxNQQAAAABMAcAAAAJOS8zMC8yMDEzCAAAAAk5LzMwLzIwMTMJAAAAATASBzJGtyXeCNGrsEe3Jd4IJ0NJUS5DT1AuSVFfTkkuSVFfQ1EuMTIvMzEvMjAxNC5MLi5VU0QuSAEAAABPhgQAAgAAAAMtMzkBCAAAAAUAAAABMQEAAAAKMTc3NzQ0MjY3NAMAAAADMTYwAgAAAAIxNQQAAAABMAcAAAAKMTIvMzEvMjAxNAgAAAAKMTIvMzEvMjAxNAkAAAABMPrfMUa3Jd4ILxG+R7cl3ggnQ0lRLkVPRy5JUV9OSS5J</t>
  </si>
  <si>
    <t>UV9DUS4xMi8zMS8yMDE4LkwuLlVTRC5IAQAAAFwdBAACAAAABzg5Mi43NjgBCAAAAAUAAAABMQEAAAAKMjAxODE2OTAxNgMAAAADMTYwAgAAAAIxNQQAAAABMAcAAAAKMTIvMzEvMjAxOAgAAAAKMTIvMzEvMjAxOAkAAAABMPBTTEa3Jd4ILaO2R7cl3ggmQ0lRLkNWWC5JUV9OSS5JUV9DUS4zLzMxLzIwMjAuTC4uVVNELkgBAAAAyoABAAIAAAAEMzU5OQEIAAAABQAAAAExAQAAAAoyMDk2MDg1OTIyAwAAAAMxNjACAAAAAjE1BAAAAAEwBwAAAAkzLzMxLzIwMjAIAAAACTMvMzEvMjAyMAkAAAABMP+PLke3Jd4IwCvER7cl3ggmQ0lRLlhPTS5JUV9OSS5JUV9DUS42LzMwLzIwMjEuTC4uVVNELkgBAAAAQjMGAAIAAAAENDY5MAEIAAAABQAAAAExAQAAAAstMjA4NjYxNTAyOQMAAAADMTYwAgAAAAIxNQQAAAABMAcAAAAJNi8zMC8yMDIxCAAAAAk2LzMwLzIwMjEJAAAAATDpaC5HtyXeCMITrke3Jd4IJkNJUS5DVlguSVFfTkkuSVFfQ1EuMy8zMS8yMDEwLkwuLlVTRC5IAQAAAMqAAQACAAAABDQ1NTIBCAAAAAUAAAABMQEAAAAKMTQ1MTI2MjU3MAMAAAADMTYwAgAAAAIxNQQAAAABMAcAAAAJMy8zMS8yMDEwCAAAAAkzLzMxLzIwMTAJAAAAATBMozJGtyXeCIYqzke3Jd4IJkNJUS5DVlguSVFfTkkuSVFfQ1EuOS8zMC8yMDE3LkwuLlVTRC5IAQAAAMqAAQACAAAABDE5NTIBCAAAAAUAAAABMQEAAAAKMTkyMDUz</t>
  </si>
  <si>
    <t>NTQ3MwMAAAADMTYwAgAAAAIxNQQAAAABMAcAAAAJOS8zMC8yMDE3CAAAAAk5LzMwLzIwMTcJAAAAATAAe0xGtyXeCB/+rke3Jd4IJkNJUS5DT1AuSVFfTkkuSVFfQ1EuMy8zMS8yMDIwLkwuLlVTRC5IAQAAAE+GBAACAAAABS0xNzM5AQgAAAAFAAAAATEBAAAACjIwOTYzNzc5NTYDAAAAAzE2MAIAAAACMTUEAAAAATAHAAAACTMvMzEvMjAyMAgAAAAJMy8zMS8yMDIwCQAAAAEw/48uR7cl3ginBMRHtyXeCCZDSVEuRU9HLklRX05JLklRX0NRLjMvMzEvMjAyNC5MLi5VU0QuSAEAAABcHQQAAgAAAAQxNzg5AQgAAAAFAAAAATEBAAAACy0xOTQ2OTg3MjA5AwAAAAMxNjACAAAAAjE1BAAAAAEwBwAAAAkzLzMxLzIwMjQIAAAACTMvMzEvMjAyNAkAAAABMAfq/Ea3Jd4IoYCyR7cl3ggnQ0lRLkNPUC5JUV9OSS5JUV9DUS4xMi8zMS8yMDE4LkwuLlVTRC5IAQAAAE+GBAACAAAABDE4NjgBCAAAAAUAAAABMQEAAAAKMjAxNTYzNTg2MAMAAAADMTYwAgAAAAIxNQQAAAABMAcAAAAKMTIvMzEvMjAxOAgAAAAKMTIvMzEvMjAxOAkAAAABMPBTTEa3Jd4IaN62R7cl3ggnQ0lRLkVPRy5JUV9OSS5JUV9DUS4xMi8zMS8yMDIyLkwuLlVTRC5IAQAAAFwdBAACAAAABDIyNzcBCAAAAAUAAAABMQEAAAALLTIwMDkyMzcyMTkDAAAAAzE2MAIAAAACMTUEAAAAATAHAAAACjEyLzMxLzIwMjIIAAAACjEyLzMxLzIwMjIJAAAAATAW</t>
  </si>
  <si>
    <t>Ef1GtyXeCLy0tUe3Jd4IJkNJUS5DT1AuSVFfTkkuSVFfQ1EuMy8zMS8yMDEwLkwuLlVTRC5IAQAAAE+GBAACAAAABDIwOTgBCAAAAAUAAAABMQEAAAAKMTQ1MTA3MjU1NAMAAAADMTYwAgAAAAIxNQQAAAABMAcAAAAJMy8zMS8yMDEwCAAAAAkzLzMxLzIwMTAJAAAAATBMozJGtyXeCIYqzke3Jd4IJkNJUS5YT00uSVFfTkkuSVFfQ1EuNi8zMC8yMDE1LkwuLlVTRC5IAQAAAEIzBgACAAAABDQxOTABCAAAAAUAAAABMQEAAAAKMTgwMTYxNjg4MAMAAAADMTYwAgAAAAIxNQQAAAABMAcAAAAJNi8zMC8yMDE1CAAAAAk2LzMwLzIwMTUJAAAAATD63zFGtyXeCD1ltEe3Jd4IJ0NJUS5DVlguSVFfTkkuSVFfQ1EuMTIvMzEvMjAyMi5MLi5VU0QuSAEAAADKgAEAAgAAAAQ2MzUzAQgAAAAFAAAAATEBAAAACy0yMDA4NTU3NDg4AwAAAAMxNjACAAAAAjE1BAAAAAEwBwAAAAoxMi8zMS8yMDIyCAAAAAoxMi8zMS8yMDIyCQAAAAEwFhH9Rrcl3gjP77VHtyXeCCZDSVEuQ09QLklRX05JLklRX0NRLjYvMzAvMjAyNS5MLi5VU0QuSAEAAABPhgQAAgAAAAQxOTcxAQgAAAAFAAAAATEBAAAACy0xOTMyODU4ODU5AwAAAAMxNjACAAAAAjE1BAAAAAEwBwAAAAk2LzMwLzIwMjUIAAAACTYvMzAvMjAyNQkAAAABMAbD/Ea3Jd4Iz7W6R7cl3ggnQ0lRLkNWWC5JUV9OSS5JUV9DUS4xMi8zMS8yMDEyLkwuLlVTRC5IAQAAAMqAAQAC</t>
  </si>
  <si>
    <t>AAAABDcyNDUBCAAAAAUAAAABMQEAAAAKMTY1OTQyMDgwMwMAAAADMTYwAgAAAAIxNQQAAAABMAcAAAAKMTIvMzEvMjAxMggAAAAKMTIvMzEvMjAxMgkAAAABMBYuMka3Jd4I68fER7cl3ggmQ0lRLkNPUC5JUV9OSS5JUV9DUS4zLzMxLzIwMjQuTC4uVVNELkgBAAAAT4YEAAIAAAAEMjU1MQEIAAAABQAAAAExAQAAAAstMTk0NDk0NjgwNAMAAAADMTYwAgAAAAIxNQQAAAABMAcAAAAJMy8zMS8yMDI0CAAAAAkzLzMxLzIwMjQJAAAAATAH6vxGtyXeCKGAske3Jd4IJkNJUS5FT0cuSVFfTkkuSVFfQ1EuNi8zMC8yMDE0LkwuLlVTRC5IAQAAAFwdBAACAAAABzcwNi4zNTMBCAAAAAUAAAABMQEAAAAKMTc0OTcyNzk5MAMAAAADMTYwAgAAAAIxNQQAAAABMAcAAAAJNi8zMC8yMDE0CAAAAAk2LzMwLzIwMTQJAAAAATASBzJGtyXeCN++v0e3Jd4IJkNJUS5FT0cuSVFfTkkuSVFfQ1EuMy8zMS8yMDEyLkwuLlVTRC5IAQAAAFwdBAACAAAABzMyNC4wMDkBCAAAAAUAAAABMQEAAAAKMTYxNjE5MDQ5NwMAAAADMTYwAgAAAAIxNQQAAAABMAcAAAAJMy8zMS8yMDEyCAAAAAkzLzMxLzIwMTIJAAAAATApVTJGtyXeCA3yzEe3Jd4IJkNJUS5YT00uSVFfTkkuSVFfQ1EuOS8zMC8yMDE1LkwuLlVTRC5IAQAAAEIzBgACAAAABDQyNDABCAAAAAUAAAABMQEAAAAKMTgxNjIyMTEwNAMAAAADMTYwAgAAAAIxNQQAAAABMAcAAAAJ</t>
  </si>
  <si>
    <t>OS8zMC8yMDE1CAAAAAk5LzMwLzIwMTUJAAAAATAOokxGtyXeCHLBr0e3Jd4IJkNJUS5DVlguSVFfTkkuSVFfQ1EuMy8zMS8yMDIyLkwuLlVTRC5IAQAAAMqAAQACAAAABDYyNTkBCAAAAAUAAAABMQEAAAALLTIwMzU3MDY3NjkDAAAAAzE2MAIAAAACMTUEAAAAATAHAAAACTMvMzEvMjAyMggAAAAJMy8zMS8yMDIyCQAAAAEw6WguR7cl3giTRcFHtyXeCCZDSVEuWE9NLklRX05JLklRX0NRLjYvMzAvMjAxMy5MLi5VU0QuSAEAAABCMwYAAgAAAAQ2ODYwAQgAAAAFAAAAATEBAAAACjE2ODk3NjM5NjgDAAAAAzE2MAIAAAACMTUEAAAAATAHAAAACTYvMzAvMjAxMwgAAAAJNi8zMC8yMDEzCQAAAAEwFi4yRrcl3gjuVsJHtyXeCCdDSVEuWE9NLklRX05JLklRX0NRLjEyLzMxLzIwMTAuTC4uVVNELkgBAAAAQjMGAAIAAAAEOTI1MAEIAAAABQAAAAExAQAAAAoxNTIzODA3NDA1AwAAAAMxNjACAAAAAjE1BAAAAAEwBwAAAAoxMi8zMS8yMDEwCAAAAAoxMi8zMS8yMDEwCQAAAAEwO3wyRrcl3gjtMspHtyXeCCdDSVEuRU9HLklRX05JLklRX0NRLjEyLzMxLzIwMTQuTC4uVVNELkgBAAAAXB0EAAIAAAAHNDQ0LjU4OAEIAAAABQAAAAExAQAAAAoxNzc3NzU2MzU3AwAAAAMxNjACAAAAAjE1BAAAAAEwBwAAAAoxMi8zMS8yMDE0CAAAAAoxMi8zMS8yMDE0CQAAAAEw+t8xRrcl3ghDOL5HtyXeCCZDSVEuQ09QLklRX05J</t>
  </si>
  <si>
    <t>LklRX0NRLjMvMzEvMjAxNi5MLi5VU0QuSAEAAABPhgQAAgAAAAUtMTQ2OQEIAAAABQAAAAExAQAAAAoxODQwNDI1MDc5AwAAAAMxNjACAAAAAjE1BAAAAAEwBwAAAAkzLzMxLzIwMTYIAAAACTMvMzEvMjAxNgkAAAABMA6iTEa3Jd4IYGvLR7cl3ggmQ0lRLkVPRy5JUV9OSS5JUV9DUS4zLzMxLzIwMjAuTC4uVVNELkgBAAAAXB0EAAIAAAACMTABCAAAAAUAAAABMQEAAAAKMjA5NjA1MDA0OAMAAAADMTYwAgAAAAIxNQQAAAABMAcAAAAJMy8zMS8yMDIwCAAAAAkzLzMxLzIwMjAJAAAAATD/jy5HtyXeCKcExEe3Jd4IJkNJUS5YT00uSVFfTkkuSVFfQ1EuOS8zMC8yMDIzLkwuLlVTRC5IAQAAAEIzBgACAAAABDkwNzABCAAAAAUAAAABMQEAAAALLTE5NzA3NTUzNDQDAAAAAzE2MAIAAAACMTUEAAAAATAHAAAACTkvMzAvMjAyMwgAAAAJOS8zMC8yMDIzCQAAAAEwB+r8Rrcl3gheKa1HtyXeCCZDSVEuRU9HLklRX05JLklRX0NRLjMvMzEvMjAxMC5MLi5VU0QuSAEAAABcHQQAAgAAAAcxMTguMDE1AQgAAAAFAAAAATEBAAAACjE0NTIwOTg5ODYDAAAAAzE2MAIAAAACMTUEAAAAATAHAAAACTMvMzEvMjAxMAgAAAAJMy8zMS8yMDEwCQAAAAEwTKMyRrcl3gh6A85HtyXeCCZDSVEuQ09QLklRX05JLklRX0NRLjkvMzAvMjAyMy5MLi5VU0QuSAEAAABPhgQAAgAAAAQyNzk4AQgAAAAFAAAAATEBAAAACy0xOTcxMDQ5</t>
  </si>
  <si>
    <t>NjQzAwAAAAMxNjACAAAAAjE1BAAAAAEwBwAAAAk5LzMwLzIwMjMIAAAACTkvMzAvMjAyMwkAAAABMAfq/Ea3Jd4IQdusR7cl3ggnQ0lRLkNWWC5JUV9OSS5JUV9DUS4xMi8zMS8yMDE4LkwuLlVTRC5IAQAAAMqAAQACAAAABDM3MzABCAAAAAUAAAABMQEAAAAKMjAxNjM0OTkxOQMAAAADMTYwAgAAAAIxNQQAAAABMAcAAAAKMTIvMzEvMjAxOAgAAAAKMTIvMzEvMjAxOAkAAAABMPBTTEa3Jd4IaN62R7cl3ggmQ0lRLkNPUC5JUV9OSS5JUV9DUS42LzMwLzIwMjEuTC4uVVNELkgBAAAAT4YEAAIAAAAEMjA5MQEIAAAABQAAAAExAQAAAAstMjA4NjQyMzMxNQMAAAADMTYwAgAAAAIxNQQAAAABMAcAAAAJNi8zMC8yMDIxCAAAAAk2LzMwLzIwMjEJAAAAATDpaC5HtyXeCOhhrke3Jd4IJkNJUS5FT0cuSVFfTkkuSVFfQ1EuNi8zMC8yMDE2LkwuLlVTRC5IAQAAAFwdBAACAAAACC0yOTIuNTU4AQgAAAAFAAAAATEBAAAACjE4NTEyOTc2MTgDAAAAAzE2MAIAAAACMTUEAAAAATAHAAAACTYvMzAvMjAxNggAAAAJNi8zMC8yMDE2CQAAAAEwAHtMRrcl3gjGj7dHtyXeCCZDSVEuRU9HLklRX05JLklRX0NRLjMvMzEvMjAxNC5MLi5VU0QuSAEAAABcHQQAAgAAAAc2NjAuOTI4AQgAAAAFAAAAATEBAAAACjE3MzMzMTI4NjQDAAAAAzE2MAIAAAACMTUEAAAAATAHAAAACTMvMzEvMjAxNAgAAAAJMy8zMS8yMDE0CQAAAAEw</t>
  </si>
  <si>
    <t>EgcyRrcl3gjAVcxHtyXeCCZDSVEuWE9NLklRX05JLklRX0NRLjkvMzAvMjAxNy5MLi5VU0QuSAEAAABCMwYAAgAAAAQzOTcwAQgAAAAFAAAAATEBAAAACjE5MjAwMTc4MDUDAAAAAzE2MAIAAAACMTUEAAAAATAHAAAACTkvMzAvMjAxNwgAAAAJOS8zMC8yMDE3CQAAAAEwAHtMRrcl3ggZ165HtyXeCCZDSVEuQ1ZYLklRX05JLklRX0NRLjMvMzEvMjAyNC5MLi5VU0QuSAEAAADKgAEAAgAAAAQ1NTAxAQgAAAAFAAAAATEBAAAACy0xOTMyNTkwNDU5AwAAAAMxNjACAAAAAjE1BAAAAAEwBwAAAAkzLzMxLzIwMjQIAAAACTMvMzEvMjAyNAkAAAABMAfq/Ea3Jd4IoYCyR7cl3ggmQ0lRLkNWWC5JUV9OSS5JUV9DUS4zLzMxLzIwMTQuTC4uVVNELkgBAAAAyoABAAIAAAAENDUxMgEIAAAABQAAAAExAQAAAAoxNzMyOTQ1NzkzAwAAAAMxNjACAAAAAjE1BAAAAAEwBwAAAAkzLzMxLzIwMTQIAAAACTMvMzEvMjAxNAkAAAABMBIHMka3Jd4IvC7MR7cl3ggmQ0lRLkNPUC5JUV9OSS5JUV9DUS45LzMwLzIwMTcuTC4uVVNELkgBAAAAT4YEAAIAAAADNDIwAQgAAAAFAAAAATEBAAAACjE5MTczMTk0MTUDAAAAAzE2MAIAAAACMTUEAAAAATAHAAAACTkvMzAvMjAxNwgAAAAJOS8zMC8yMDE3CQAAAAEwAHtMRrcl3ggf/q5HtyXeCCZDSVEuRU9HLklRX05JLklRX0NRLjkvMzAvMjAyMS5MLi5VU0QuSAEAAABcHQQAAgAAAAQx</t>
  </si>
  <si>
    <t>MDk1AQgAAAAFAAAAATEBAAAACy0yMDcyMTczNjEzAwAAAAMxNjACAAAAAjE1BAAAAAEwBwAAAAk5LzMwLzIwMjEIAAAACTkvMzAvMjAyMQkAAAABMOloLke3Jd4ITLSsR7cl3ggmQ0lRLkNPUC5JUV9OSS5JUV9DUS42LzMwLzIwMTUuTC4uVVNELkgBAAAAT4YEAAIAAAAELTE3OQEIAAAABQAAAAExAQAAAAoxODAxNDQ3ODMyAwAAAAMxNjACAAAAAjE1BAAAAAEwBwAAAAk2LzMwLzIwMTUIAAAACTYvMzAvMjAxNQkAAAABMPrfMUa3Jd4IpqeyR7cl3ggmQ0lRLkVPRy5JUV9OSS5JUV9DUS45LzMwLzIwMTEuTC4uVVNELkgBAAAAXB0EAAIAAAAHNTQwLjg3OAEIAAAABQAAAAExAQAAAAoxNTc0MzkwNjAwAwAAAAMxNjACAAAAAjE1BAAAAAEwBwAAAAk5LzMwLzIwMTEIAAAACTkvMzAvMjAxMQkAAAABMPS4MUa3Jd4Ixo+3R7cl3ggmQ0lRLkNWWC5JUV9OSS5JUV9DUS45LzMwLzIwMjEuTC4uVVNELkgBAAAAyoABAAIAAAAENjExMQEIAAAABQAAAAExAQAAAAstMjA3MjEyNDAzMQMAAAADMTYwAgAAAAIxNQQAAAABMAcAAAAJOS8zMC8yMDIxCAAAAAk5LzMwLzIwMjEJAAAAATDpaC5HtyXeCEHbrEe3Jd4IJkNJUS5FT0cuSVFfTkkuSVFfQ1EuNi8zMC8yMDI0LkwuLlVTRC5IAQAAAFwdBAACAAAABDE2OTABCAAAAAUAAAABMQEAAAALLTE5MzI3MTI0NTgDAAAAAzE2MAIAAAACMTUEAAAAATAHAAAACTYvMzAvMjAy</t>
  </si>
  <si>
    <t>NAgAAAAJNi8zMC8yMDI0CQAAAAEwB+r8Rrcl3ggwoLtHtyXeCCdDSVEuQ09QLklRX05JLklRX0NRLjEyLzMxLzIwMTYuTC4uVVNELkgBAAAAT4YEAAIAAAADLTM1AQgAAAAFAAAAATEBAAAACjE4NzUyODAyOTcDAAAAAzE2MAIAAAACMTUEAAAAATAHAAAACjEyLzMxLzIwMTYIAAAACjEyLzMxLzIwMTYJAAAAATAAe0xGtyXeCHkyske3Jd4IJ0NJUS5FT0cuSVFfTkkuSVFfQ1EuMTIvMzEvMjAyMC5MLi5VU0QuSAEAAABcHQQAAgAAAAMzMzcBCAAAAAUAAAABMQEAAAALLTIxMTA1OTExODQDAAAAAzE2MAIAAAACMTUEAAAAATAHAAAACjEyLzMxLzIwMjAIAAAACjEyLzMxLzIwMjAJAAAAATD/jy5HtyXeCDCgu0e3Jd4IJkNJUS5DVlguSVFfTkkuSVFfQ1EuMy8zMS8yMDEyLkwuLlVTRC5IAQAAAMqAAQACAAAABDY0NzEBCAAAAAUAAAABMQEAAAAKMTYxNTMwMjM5MAMAAAADMTYwAgAAAAIxNQQAAAABMAcAAAAJMy8zMS8yMDEyCAAAAAkzLzMxLzIwMTIJAAAAATApVTJGtyXeCA3yzEe3Jd4IJkNJUS5FT0cuSVFfTkkuSVFfQ1EuOS8zMC8yMDE5LkwuLlVTRC5IAQAAAFwdBAACAAAABzYxNS4xMjIBCAAAAAUAAAABMQEAAAAKMjA2ODQzMTAxOQMAAAADMTYwAgAAAAIxNQQAAAABMAcAAAAJOS8zMC8yMDE5CAAAAAk5LzMwLzIwMTkJAAAAATD/jy5HtyXeCH9jvEe3Jd4IJ0NJUS5YT00uSVFfTkkuSVFfQ1EuMTIv</t>
  </si>
  <si>
    <t>MzEvMjAyMC5MLi5VU0QuSAEAAABCMwYAAgAAAAYtMjAwNzABCAAAAAUAAAABMQEAAAALLTIxMTEwNzM4MTYDAAAAAzE2MAIAAAACMTUEAAAAATAHAAAACjEyLzMxLzIwMjAIAAAACjEyLzMxLzIwMjAJAAAAATD/jy5HtyXeCCZ5u0e3Jd4IJkNJUS5DT1AuSVFfTkkuSVFfQ1EuMy8zMS8yMDEyLkwuLlVTRC5IAQAAAE+GBAACAAAABDI5MzcBCAAAAAUAAAABMQEAAAAKMTYxNDk3ODQ1MQMAAAADMTYwAgAAAAIxNQQAAAABMAcAAAAJMy8zMS8yMDEyCAAAAAkzLzMxLzIwMTIJAAAAATApVTJGtyXeCDJAzUe3Jd4IJ0NJUS5DT1AuSVFfTkkuSVFfQ1EuMTIvMzEvMjAyMC5MLi5VU0QuSAEAAABPhgQAAgAAAAQtNzcyAQgAAAAFAAAAATEBAAAACy0yMTExNjQzMzIyAwAAAAMxNjACAAAAAjE1BAAAAAEwBwAAAAoxMi8zMS8yMDIwCAAAAAoxMi8zMS8yMDIwCQAAAAEw/48uR7cl3ggwoLtHtyXeCCZDSVEuWE9NLklRX05JLklRX0NRLjYvMzAvMjAxNy5MLi5VU0QuSAEAAABCMwYAAgAAAAQzMzUwAQgAAAAFAAAAATEBAAAACjE4OTgyNTU4NTcDAAAAAzE2MAIAAAACMTUEAAAAATAHAAAACTYvMzAvMjAxNwgAAAAJNi8zMC8yMDE3CQAAAAEwAHtMRrcl3ggkb7FHtyXeCCZDSVEuRU9HLklRX05JLklRX0NRLjkvMzAvMjAyMy5MLi5VU0QuSAEAAABcHQQAAgAAAAQyMDMwAQgAAAAFAAAAATEBAAAACy0xOTcwMjM1MDc3</t>
  </si>
  <si>
    <t>AwAAAAMxNjACAAAAAjE1BAAAAAEwBwAAAAk5LzMwLzIwMjMIAAAACTkvMzAvMjAyMwkAAAABMAfq/Ea3Jd4IUQKtR7cl3ggnQ0lRLkNWWC5JUV9OSS5JUV9DUS4xMi8zMS8yMDE0LkwuLlVTRC5IAQAAAMqAAQACAAAABDM0NzEBCAAAAAUAAAABMQEAAAAKMTc3Nzk3MzUwNwMAAAADMTYwAgAAAAIxNQQAAAABMAcAAAAKMTIvMzEvMjAxNAgAAAAKMTIvMzEvMjAxNAkAAAABMPrfMUa3Jd4IQzi+R7cl3ggmQ0lRLkVPRy5JUV9OSS5JUV9DUS42LzMwLzIwMjIuTC4uVVNELkgBAAAAXB0EAAIAAAAEMjIzOAEIAAAABQAAAAExAQAAAAstMjAzNTc1NDk1OQMAAAADMTYwAgAAAAIxNQQAAAABMAcAAAAJNi8zMC8yMDIyCAAAAAk2LzMwLzIwMjIJAAAAATDpaC5HtyXeCH53rUe3Jd4IJkNJUS5DVlguSVFfTkkuSVFfQ1EuNi8zMC8yMDIyLkwuLlVTRC5IAQAAAMqAAQACAAAABTExNjIyAQgAAAAFAAAAATEBAAAACy0yMDIxNDA4NDMyAwAAAAMxNjACAAAAAjE1BAAAAAEwBwAAAAk2LzMwLzIwMjIIAAAACTYvMzAvMjAyMgkAAAABMOloLke3Jd4Ij56tR7cl3ggmQ0lRLlhPTS5JUV9OSS5JUV9DUS42LzMwLzIwMTEuTC4uVVNELkgBAAAAQjMGAAIAAAAFMTA2ODABCAAAAAUAAAABMQEAAAAKMTU1NzA3MjIzNwMAAAADMTYwAgAAAAIxNQQAAAABMAcAAAAJNi8zMC8yMDExCAAAAAk2LzMwLzIwMTEJAAAAATApVTJGtyXe</t>
  </si>
  <si>
    <t>CGIjyEe3Jd4IJkNJUS5DT1AuSVFfTkkuSVFfQ1EuOS8zMC8yMDEzLkwuLlVTRC5IAQAAAE+GBAACAAAABDI0ODABCAAAAAUAAAABMQEAAAAKMTcwNDc4NjI0NAMAAAADMTYwAgAAAAIxNQQAAAABMAcAAAAJOS8zMC8yMDEzCAAAAAk5LzMwLzIwMTMJAAAAATASBzJGtyXeCNGrsEe3Jd4IJkNJUS5FT0cuSVFfTkkuSVFfQ1EuOS8zMC8yMDE3LkwuLlVTRC5IAQAAAFwdBAACAAAABzEwMC41NDEBCAAAAAUAAAABMQEAAAAKMTkxNzcyNDU5MAMAAAADMTYwAgAAAAIxNQQAAAABMAcAAAAJOS8zMC8yMDE3CAAAAAk5LzMwLzIwMTcJAAAAATAAe0xGtyXeCD1Mr0e3Jd4IJkNJUS5YT00uSVFfTkkuSVFfQ1EuMy8zMS8yMDIwLkwuLlVTRC5IAQAAAEIzBgACAAAABC02MTABCAAAAAUAAAABMQEAAAAKMjA5NTY5NzQ5NQMAAAADMTYwAgAAAAIxNQQAAAABMAcAAAAJMy8zMS8yMDIwCAAAAAkzLzMxLzIwMjAJAAAAATD/jy5HtyXeCMZSxEe3Jd4IJkNJUS5DT1AuSVFfTkkuSVFfQ1EuNi8zMC8yMDExLkwuLlVTRC5IAQAAAE+GBAACAAAABDM0MDIBCAAAAAUAAAABMQEAAAAKMTU1NzAyNjI5MgMAAAADMTYwAgAAAAIxNQQAAAABMAcAAAAJNi8zMC8yMDExCAAAAAk2LzMwLzIwMTEJAAAAATApVTJGtyXeCG1xyEe3Jd4IJ0NJUS5YT00uSVFfTkkuSVFfQ1EuMTIvMzEvMjAxOC5MLi5VU0QuSAEAAABCMwYAAgAAAAQ2MDAw</t>
  </si>
  <si>
    <t>AQgAAAAFAAAAATEBAAAACjIwMTczODExNTYDAAAAAzE2MAIAAAACMTUEAAAAATAHAAAACjEyLzMxLzIwMTgIAAAACjEyLzMxLzIwMTgJAAAAATDwU0xGtyXeCGjetke3Jd4IJkNJUS5YT00uSVFfTkkuSVFfQ1EuMy8zMS8yMDEwLkwuLlVTRC5IAQAAAEIzBgACAAAABDYzMDABCAAAAAUAAAABMQEAAAAKMTQ1MTE5NTc4MwMAAAADMTYwAgAAAAIxNQQAAAABMAcAAAAJMy8zMS8yMDEwCAAAAAkzLzMxLzIwMTAJAAAAATBMozJGtyXeCIYqzke3Jd4IJkNJUS5DVlguSVFfTkkuSVFfQ1EuNi8zMC8yMDE2LkwuLlVTRC5IAQAAAMqAAQACAAAABS0xNDcwAQgAAAAFAAAAATEBAAAACjE4NTE2OTE0MDkDAAAAAzE2MAIAAAACMTUEAAAAATAHAAAACTYvMzAvMjAxNggAAAAJNi8zMC8yMDE2CQAAAAEwAHtMRrcl3gj4BbhHtyXeCCZDSVEuWE9NLklRX05JLklRX0NRLjYvMzAvMjAyNS5MLi5VU0QuSAEAAABCMwYAAgAAAAQ3MDgyAQgAAAAFAAAAATEBAAAACy0xOTMzNDQ0MTEwAwAAAAMxNjACAAAAAjE1BAAAAAEwBwAAAAk2LzMwLzIwMjUIAAAACTYvMzAvMjAyNQkAAAABMAbD/Ea3Jd4Iz7W6R7cl3ggnQ0lRLkVPRy5JUV9OSS5JUV9DUS4xMi8zMS8yMDEyLkwuLlVTRC5IAQAAAFwdBAACAAAACC01MDQuOTk5AQgAAAAFAAAAATEBAAAACjE2NjAwNDQzMDADAAAAAzE2MAIAAAACMTUEAAAAATAHAAAACjEyLzMxLzIw</t>
  </si>
  <si>
    <t>MTIIAAAACjEyLzMxLzIwMTIJAAAAATAWLjJGtyXeCOvHxEe3Jd4IJkNJUS5YT00uSVFfTkkuSVFfQ1EuMy8zMS8yMDI0LkwuLlVTRC5IAQAAAEIzBgACAAAABDgyMjABCAAAAAUAAAABMQEAAAALLTE5NDYxNTg4MDYDAAAAAzE2MAIAAAACMTUEAAAAATAHAAAACTMvMzEvMjAyNAgAAAAJMy8zMS8yMDI0CQAAAAEwB+r8Rrcl3giRWbJHtyXeCCZDSVEuWE9NLklRX05JLklRX0NRLjMvMzEvMjAxNC5MLi5VU0QuSAEAAABCMwYAAgAAAAQ5MTAwAQgAAAAFAAAAATEBAAAACjE3MzI5ODI0MDkDAAAAAzE2MAIAAAACMTUEAAAAATAHAAAACTMvMzEvMjAxNAgAAAAJMy8zMS8yMDE0CQAAAAEwEgcyRrcl3gjAVcxHtyXeCCZDSVEuRU9HLklRX05JLklRX0NRLjYvMzAvMjAyMC5MLi5VU0QuSAEAAABcHQQAAgAAAAQtOTEwAQgAAAAFAAAAATEBAAAACy0yMTQwMTE1MzMxAwAAAAMxNjACAAAAAjE1BAAAAAEwBwAAAAk2LzMwLzIwMjAIAAAACTYvMzAvMjAyMAkAAAABMP+PLke3Jd4ILaO2R7cl3ggnQ0lRLlhPTS5JUV9OSS5JUV9DUS4xMi8zMS8yMDIyLkwuLlVTRC5IAQAAAEIzBgACAAAABTEyNzUwAQgAAAAFAAAAATEBAAAACy0yMDA3ODMyNjI0AwAAAAMxNjACAAAAAjE1BAAAAAEwBwAAAAoxMi8zMS8yMDIyCAAAAAoxMi8zMS8yMDIyCQAAAAEwFhH9Rrcl3gi8tLVHtyXeCCZDSVEuQ09QLklRX05JLklRX0NRLjMv</t>
  </si>
  <si>
    <t>MzEvMjAxOC5MLi5VU0QuSAEAAABPhgQAAgAAAAM4ODgBCAAAAAUAAAABMQEAAAAKMTk1OTQ3NzI0MAMAAAADMTYwAgAAAAIxNQQAAAABMAcAAAAJMy8zMS8yMDE4CAAAAAkzLzMxLzIwMTgJAAAAATDwU0xGtyXeCKbkyUe3Jd4IJkNJUS5DVlguSVFfTkkuSVFfQ1EuNi8zMC8yMDI0LkwuLlVTRC5IAQAAAMqAAQACAAAABDQ0MzQBCAAAAAUAAAABMQEAAAALLTE5MTgwOTQ2MzUDAAAAAzE2MAIAAAACMTUEAAAAATAHAAAACTYvMzAvMjAyNAgAAAAJNi8zMC8yMDI0CQAAAAEwB+r8Rrcl3ghO7rtHtyXeCCZDSVEuQ09QLklRX05JLklRX0NRLjYvMzAvMjAyMy5MLi5VU0QuSAEAAABPhgQAAgAAAAQyMjMyAQgAAAAFAAAAATEBAAAACy0xOTg1NDM1NTczAwAAAAMxNjACAAAAAjE1BAAAAAEwBwAAAAk2LzMwLzIwMjMIAAAACTYvMzAvMjAyMwkAAAABMAfq/Ea3Jd4ITz61R7cl3ggnQ0lRLkNWWC5JUV9OSS5JUV9DUS4xMi8zMS8yMDEwLkwuLlVTRC5IAQAAAMqAAQACAAAABDUyOTUBCAAAAAUAAAABMQEAAAAKMTUxOTU2NzI3NwMAAAADMTYwAgAAAAIxNQQAAAABMAcAAAAKMTIvMzEvMjAxMAgAAAAKMTIvMzEvMjAxMAkAAAABMDt8Mka3Jd4ICYHKR7cl3ggmQ0lRLkNWWC5JUV9OSS5JUV9DUS45LzMwLzIwMTkuTC4uVVNELkgBAAAAyoABAAIAAAAEMjU4MAEIAAAABQAAAAExAQAAAAoyMDY4NTM4NDA0AwAAAAMx</t>
  </si>
  <si>
    <t>NjACAAAAAjE1BAAAAAEwBwAAAAk5LzMwLzIwMTkIAAAACTkvMzAvMjAxOQkAAAABMP+PLke3Jd4InrG8R7cl3ggnQ0lRLkNPUC5JUV9OSS5JUV9DUS4xMi8zMS8yMDEwLkwuLlVTRC5IAQAAAE+GBAACAAAABDIwNDEBCAAAAAUAAAABMQEAAAAKMTUxNzYxNzA5NAMAAAADMTYwAgAAAAIxNQQAAAABMAcAAAAKMTIvMzEvMjAxMAgAAAAKMTIvMzEvMjAxMAkAAAABMDt8Mka3Jd4IzgvKR7cl3ggnQ0lRLkNWWC5JUV9OSS5JUV9DUS4xMi8zMS8yMDI0LkwuLlVTRC5IAQAAAMqAAQACAAAABDMyMzkBCAAAAAUAAAABMQEAAAALLTE5NTg3NTc2MDADAAAAAzE2MAIAAAACMTUEAAAAATAHAAAACjEyLzMxLzIwMjQIAAAACjEyLzMxLzIwMjQJAAAAATAGw/xGtyXeCM+1uke3Jd4IJkNJUS5DT1AuSVFfTkkuSVFfQ1EuNi8zMC8yMDE3LkwuLlVTRC5IAQAAAE+GBAACAAAABS0zNDQwAQgAAAAFAAAAATEBAAAACjE4OTgwMjI5OTADAAAAAzE2MAIAAAACMTUEAAAAATAHAAAACTYvMzAvMjAxNwgAAAAJNi8zMC8yMDE3CQAAAAEwAHtMRrcl3gg6lrFHtyXeCCdDSVEuWE9NLklRX05JLklRX0NRLjEyLzMxLzIwMjQuTC4uVVNELkgBAAAAQjMGAAIAAAAENzYxMAEIAAAABQAAAAExAQAAAAstMTk1ODk1MzYzMQMAAAADMTYwAgAAAAIxNQQAAAABMAcAAAAKMTIvMzEvMjAyNAgAAAAKMTIvMzEvMjAyNAkAAAABMAbD/Ea3Jd4I</t>
  </si>
  <si>
    <t>z7W6R7cl3ggnQ0lRLlhPTS5JUV9OSS5JUV9DUS4xMi8zMS8yMDE0LkwuLlVTRC5IAQAAAEIzBgACAAAABDY1NzABCAAAAAUAAAABMQEAAAAKMTc3NzYzNDg4NQMAAAADMTYwAgAAAAIxNQQAAAABMAcAAAAKMTIvMzEvMjAxNAgAAAAKMTIvMzEvMjAxNAkAAAABMPrfMUa3Jd4ILxG+R7cl3ggnQ0lRLkNPUC5JUV9OSS5JUV9DUS4xMi8zMS8yMDI0LkwuLlVTRC5IAQAAAE+GBAACAAAABDIzMDYBCAAAAAUAAAABMQEAAAALLTE5NTkyMDIxNzMDAAAAAzE2MAIAAAACMTUEAAAAATAHAAAACjEyLzMxLzIwMjQIAAAACjEyLzMxLzIwMjQJAAAAATAGw/xGtyXeCN7cuke3Jd4IJ0NJUS5YT00uSVFfTkkuSVFfQ1EuMTIvMzEvMjAxMi5MLi5VU0QuSAEAAABCMwYAAgAAAAQ5OTUwAQgAAAAFAAAAATEBAAAACjE2NjA0NzM5MTcDAAAAAzE2MAIAAAACMTUEAAAAATAHAAAACjEyLzMxLzIwMTIIAAAACjEyLzMxLzIwMTIJAAAAATAWLjJGtyXeCN2gxEe3Jd4IJkNJUS5DT1AuSVFfTkkuSVFfQ1EuMy8zMS8yMDE0LkwuLlVTRC5IAQAAAE+GBAACAAAABDIxMjMBCAAAAAUAAAABMQEAAAAKMTczMjU3OTQyOQMAAAADMTYwAgAAAAIxNQQAAAABMAcAAAAJMy8zMS8yMDE0CAAAAAkzLzMxLzIwMTQJAAAAATASBzJGtyXeCLwuzEe3Jd4IJkNJUS5FT0cuSVFfTkkuSVFfQ1EuMy8zMS8yMDE4LkwuLlVTRC5IAQAAAFwdBAACAAAA</t>
  </si>
  <si>
    <t>BzYzOC41ODkBCAAAAAUAAAABMQEAAAAKMTk1OTE1NjkxNwMAAAADMTYwAgAAAAIxNQQAAAABMAcAAAAJMy8zMS8yMDE4CAAAAAkzLzMxLzIwMTgJAAAAATDwU0xGtyXeCAjRyUe3Jd4IJkNJUS5DVlguSVFfTkkuSVFfQ1EuOS8zMC8yMDExLkwuLlVTRC5IAQAAAMqAAQACAAAABDc4MjkBCAAAAAUAAAABMQEAAAAKMTU3NDczNDYwNgMAAAADMTYwAgAAAAIxNQQAAAABMAcAAAAJOS8zMC8yMDExCAAAAAk5LzMwLzIwMTEJAAAAATD0uDFGtyXeCMaPt0e3Jd4IJkNJUS5DVlguSVFfTkkuSVFfQ1EuNi8zMC8yMDIwLkwuLlVTRC5IAQAAAMqAAQACAAAABS04MjcwAQgAAAAFAAAAATEBAAAACy0yMTM5Nzk5OTQxAwAAAAMxNjACAAAAAjE1BAAAAAEwBwAAAAk2LzMwLzIwMjAIAAAACTYvMzAvMjAyMAkAAAABMP+PLke3Jd4IaCu2R7cl3ggmQ0lRLlhPTS5JUV9OSS5JUV9DUS45LzMwLzIwMjEuTC4uVVNELkgBAAAAQjMGAAIAAAAENjc1MAEIAAAABQAAAAExAQAAAAstMjA3MjMzNzU2OAMAAAADMTYwAgAAAAIxNQQAAAABMAcAAAAJOS8zMC8yMDIxCAAAAAk5LzMwLzIwMjEJAAAAATDpaC5HtyXeCEy0rEe3Jd4IJ0NJUS5DT1AuSVFfTkkuSVFfQ1EuMTIvMzEvMjAyMi5MLi5VU0QuSAEAAABPhgQAAgAAAAQzMjQ5AQgAAAAFAAAAATEBAAAACy0yMDEwMTI1MDEyAwAAAAMxNjACAAAAAjE1BAAAAAEwBwAAAAoxMi8z</t>
  </si>
  <si>
    <t>MS8yMDIyCAAAAAoxMi8zMS8yMDIyCQAAAAEwFhH9Rrcl3gi8tLVHtyXeCCZDSVEuRU9HLklRX05JLklRX0NRLjYvMzAvMjAxMC5MLi5VU0QuSAEAAABcHQQAAgAAAAY1OS44NzIBCAAAAAUAAAABMQEAAAAKMTQ2NTAwNDU0MwMAAAADMTYwAgAAAAIxNQQAAAABMAcAAAAJNi8zMC8yMDEwCAAAAAk2LzMwLzIwMTAJAAAAATBMozJGtyXeCPZbyUe3Jd4IJ0NJUS5DT1AuSVFfTkkuSVFfQ1EuMTIvMzEvMjAxMi5MLi5VU0QuSAEAAABPhgQAAgAAAAQxNDI2AQgAAAAFAAAAATEBAAAACjE2NjAyNDc4ODkDAAAAAzE2MAIAAAACMTUEAAAAATAHAAAACjEyLzMxLzIwMTIIAAAACjEyLzMxLzIwMTIJAAAAATAWLjJGtyXeCBMWxUe3Jd4IJkNJUS5DVlguSVFfTkkuSVFfQ1EuMy8zMS8yMDE4LkwuLlVTRC5IAQAAAMqAAQACAAAABDM2MzgBCAAAAAUAAAABMQEAAAAKMTk1OTQ4OTYwMQMAAAADMTYwAgAAAAIxNQQAAAABMAcAAAAJMy8zMS8yMDE4CAAAAAkzLzMxLzIwMTgJAAAAATDwU0xGtyXeCM4Lyke3Jd4IJkNJUS5DT1AuSVFfTkkuSVFfQ1EuOS8zMC8yMDIxLkwuLlVTRC5IAQAAAE+GBAACAAAABDIzNzkBCAAAAAUAAAABMQEAAAALLTIwNzE5MzM2MzUDAAAAAzE2MAIAAAACMTUEAAAAATAHAAAACTkvMzAvMjAyMQgAAAAJOS8zMC8yMDIxCQAAAAEw6WguR7cl3ggfjaxHtyXeCCZDSVEuRU9HLklRX05JLklRX0NR</t>
  </si>
  <si>
    <t>LjkvMzAvMjAyNS5MLi5VU0QuSAEAAABcHQQAAgAAAAQxNDcxAQgAAAAFAAAAATEBAAAACy0xOTE4MTcxMDM1AwAAAAMxNjACAAAAAjE1BAAAAAEwBwAAAAk5LzMwLzIwMjUIAAAACTkvMzAvMjAyNQkAAAABMGg8+0a3Jd4I3ty6R7cl3ggmQ0lRLkVPRy5JUV9OSS5JUV9DUS45LzMwLzIwMTUuTC4uVVNELkgBAAAAXB0EAAIAAAAJLTQwNzUuNzM5AQgAAAAFAAAAATEBAAAACjE4MTYwMTYxNzYDAAAAAzE2MAIAAAACMTUEAAAAATAHAAAACTkvMzAvMjAxNQgAAAAJOS8zMC8yMDE1CQAAAAEwDqJMRrcl3gg9TK9HtyXeCCZDSVEuWE9NLklRX05JLklRX0NRLjMvMzEvMjAxOC5MLi5VU0QuSAEAAABCMwYAAgAAAAQ0NjUwAQgAAAAFAAAAATEBAAAACjE5NTk0OTYzOTcDAAAAAzE2MAIAAAACMTUEAAAAATAHAAAACTMvMzEvMjAxOAgAAAAJMy8zMS8yMDE4CQAAAAEw8FNMRrcl3gjvqclHtyXeCCdDSVEuWE9NLklRX05JLklRX0NRLjEyLzMxLzIwMTYuTC4uVVNELkgBAAAAQjMGAAIAAAAEMTY4MAEIAAAABQAAAAExAQAAAAoxODc3MjMzNjE2AwAAAAMxNjACAAAAAjE1BAAAAAEwBwAAAAoxMi8zMS8yMDE2CAAAAAoxMi8zMS8yMDE2CQAAAAEwAHtMRrcl3ghe5LFHtyXeCCZDSVEuRU9HLklRX05JLklRX0NRLjMvMzEvMjAyMi5MLi5VU0QuSAEAAABcHQQAAgAAAAMzOTABCAAAAAUAAAABMQEAAAALLTIwNDc0NzM2</t>
  </si>
  <si>
    <t>NzEDAAAAAzE2MAIAAAACMTUEAAAAATAHAAAACTMvMzEvMjAyMggAAAAJMy8zMS8yMDIyCQAAAAEw6WguR7cl3girk8FHtyXeCCZDSVEuWE9NLklRX05JLklRX0NRLjkvMzAvMjAyNS5MLi5VU0QuSAEAAABCMwYAAgAAAAQ3NTQ4AQgAAAAFAAAAATEBAAAACy0xOTE4Njc1MzMyAwAAAAMxNjACAAAAAjE1BAAAAAEwBwAAAAk5LzMwLzIwMjUIAAAACTkvMzAvMjAyNQkAAAABMGg8+0a3Jd4I3ty6R7cl3ggmQ0lRLkNWWC5JUV9OSS5JUV9DUS42LzMwLzIwMTQuTC4uVVNELkgBAAAAyoABAAIAAAAENTY2NQEIAAAABQAAAAExAQAAAAoxNzQ4ODU1MzQ2AwAAAAMxNjACAAAAAjE1BAAAAAEwBwAAAAk2LzMwLzIwMTQIAAAACTYvMzAvMjAxNAkAAAABMBIHMka3Jd4IDw3AR7cl3ggmQ0lRLlhPTS5JUV9OSS5JUV9DUS42LzMwLzIwMjMuTC4uVVNELkgBAAAAQjMGAAIAAAAENzg4MAEIAAAABQAAAAExAQAAAAstMTkxOTIzNDY3MgMAAAADMTYwAgAAAAIxNQQAAAABMAcAAAAJNi8zMC8yMDIzCAAAAAk2LzMwLzIwMjMJAAAAATAH6vxGtyXeCGx5tUe3Jd4IJ0NJUS5FT0cuSVFfTkkuSVFfQ1EuMTIvMzEvMjAxMC5MLi5VU0QuSAEAAABcHQQAAgAAAAY1My42NzMBCAAAAAUAAAABMQEAAAAKMTU2MjE3NjY1MQMAAAADMTYwAgAAAAIxNQQAAAABMAcAAAAKMTIvMzEvMjAxMAgAAAAKMTIvMzEvMjAxMAkAAAABMDt8Mka3</t>
  </si>
  <si>
    <t>Jd4ICYHKR7cl3ggnQ0lRLkNWWC5JUV9OSS5JUV9DUS4xMi8zMS8yMDIwLkwuLlVTRC5IAQAAAMqAAQACAAAABC02NjUBCAAAAAUAAAABMQEAAAALLTIxMTA4ODI4MjADAAAAAzE2MAIAAAACMTUEAAAAATAHAAAACjEyLzMxLzIwMjAIAAAACjEyLzMxLzIwMjAJAAAAATD/jy5HtyXeCB5Su0e3Jd4IJkNJUS5YT00uSVFfTkkuSVFfQ1EuMy8zMS8yMDEyLkwuLlVTRC5IAQAAAEIzBgACAAAABDk0NTABCAAAAAUAAAABMQEAAAAKMTYxNTA0Nzg0MwMAAAADMTYwAgAAAAIxNQQAAAABMAcAAAAJMy8zMS8yMDEyCAAAAAkzLzMxLzIwMTIJAAAAATApVTJGtyXeCA3yzEe3Jd4IJkNJUS5DT1AuSVFfTkkuSVFfQ1EuMy8zMS8yMDIyLkwuLlVTRC5IAQAAAE+GBAACAAAABDU3NTkBCAAAAAUAAAABMQEAAAALLTIwNDcyNTE3NDgDAAAAAzE2MAIAAAACMTUEAAAAATAHAAAACTMvMzEvMjAyMggAAAAJMy8zMS8yMDIyCQAAAAEw6WguR7cl3gixbMFHtyXeCCZDSVEuRU9HLklRX05JLklRX0NRLjMvMzEvMjAxNi5MLi5VU0QuSAEAAABcHQQAAgAAAAgtNDcxLjc3NgEIAAAABQAAAAExAQAAAAoxODQwOTYzMTc5AwAAAAMxNjACAAAAAjE1BAAAAAEwBwAAAAkzLzMxLzIwMTYIAAAACTMvMzEvMjAxNgkAAAABMA6iTEa3Jd4IYGvLR7cl3ggmQ0lRLkNWWC5JUV9OSS5JUV9DUS42LzMwLzIwMTguTC4uVVNELkgBAAAAyoABAAIA</t>
  </si>
  <si>
    <t>AAAEMzQwOQEIAAAABQAAAAExAQAAAAoxOTc0NTI2MzY5AwAAAAMxNjACAAAAAjE1BAAAAAEwBwAAAAk2LzMwLzIwMTgIAAAACTYvMzAvMjAxOAkAAAABMPBTTEa3Jd4Ikhm3R7cl3ggmQ0lRLkVPRy5JUV9OSS5JUV9DUS45LzMwLzIwMTMuTC4uVVNELkgBAAAAXB0EAAIAAAAHNDYyLjQ5OAEIAAAABQAAAAExAQAAAAoxNzA0NjI5MTAyAwAAAAMxNjACAAAAAjE1BAAAAAEwBwAAAAk5LzMwLzIwMTMIAAAACTkvMzAvMjAxMwkAAAABMBIHMka3Jd4IzYSwR7cl3ggmQ0lRLkNWWC5JUV9OSS5JUV9DUS45LzMwLzIwMjMuTC4uVVNELkgBAAAAyoABAAIAAAAENjUyNgEIAAAABQAAAAExAQAAAAstMTk3MDEyMTkzNgMAAAADMTYwAgAAAAIxNQQAAAABMAcAAAAJOS8zMC8yMDIzCAAAAAk5LzMwLzIwMjMJAAAAATAH6vxGtyXeCF4prUe3Jd4IJkNJUS5DVlguSVFfTkkuSVFfQ1EuOS8zMC8yMDEzLkwuLlVTRC5IAQAAAMqAAQACAAAABDQ5NTABCAAAAAUAAAABMQEAAAAKMTcwNTI1MDg4OAMAAAADMTYwAgAAAAIxNQQAAAABMAcAAAAJOS8zMC8yMDEzCAAAAAk5LzMwLzIwMTMJAAAAATASBzJGtyXeCM2EsEe3Jd4IJ0NJUS5FT0cuSVFfTkkuSVFfQ1EuMTIvMzEvMjAxNi5MLi5VU0QuSAEAAABcHQQAAgAAAAgtMTQyLjM1MgEIAAAABQAAAAExAQAAAAoxODc2NzU0NDk5AwAAAAMxNjACAAAAAjE1BAAAAAEwBwAAAAox</t>
  </si>
  <si>
    <t>Mi8zMS8yMDE2CAAAAAoxMi8zMS8yMDE2CQAAAAEwAHtMRrcl3ghe5LFHtyXeCCZDSVEuWE9NLklRX05JLklRX0NRLjYvMzAvMjAxOS5MLi5VU0QuSAEAAABCMwYAAgAAAAQzMTMwAQgAAAAFAAAAATEBAAAACjIwNDgzMDM1NzQDAAAAAzE2MAIAAAACMTUEAAAAATAHAAAACTYvMzAvMjAxOQgAAAAJNi8zMC8yMDE5CQAAAAEwCbcuR7cl3giSGbpHtyXeCCZDSVEuWE9NLklRX05JLklRX0NRLjkvMzAvMjAxMS5MLi5VU0QuSAEAAABCMwYAAgAAAAUxMDMzMAEIAAAABQAAAAExAQAAAAoxNTc0NzM0ODIyAwAAAAMxNjACAAAAAjE1BAAAAAEwBwAAAAk5LzMwLzIwMTEIAAAACTkvMzAvMjAxMQkAAAABMPS4MUa3Jd4Io1S3R7cl3ggmQ0lRLkNWWC5JUV9OSS5JUV9DUS42LzMwLzIwMTAuTC4uVVNELkgBAAAAyoABAAIAAAAENTQwOQEIAAAABQAAAAExAQAAAAoxNDY0ODQ0MjE2AwAAAAMxNjACAAAAAjE1BAAAAAEwBwAAAAk2LzMwLzIwMTAIAAAACTYvMzAvMjAxMAkAAAABMEyjMka3Jd4I9lvJR7cl3ggnQ0lRLkNWWC5JUV9OSS5JUV9DUS4xMi8zMS8yMDE2LkwuLlVTRC5IAQAAAMqAAQACAAAAAzQxNQEIAAAABQAAAAExAQAAAAoxODc1Njc2MjQxAwAAAAMxNjACAAAAAjE1BAAAAAEwBwAAAAoxMi8zMS8yMDE2CAAAAAoxMi8zMS8yMDE2CQAAAAEwAHtMRrcl3gh5MrJHtyXeCCZDSVEuQ09QLklRX05JLklRX0NR</t>
  </si>
  <si>
    <t>LjYvMzAvMjAxOS5MLi5VU0QuSAEAAABPhgQAAgAAAAQxNTgwAQgAAAAFAAAAATEBAAAACjIwNDgwOTcyNTkDAAAAAzE2MAIAAAACMTUEAAAAATAHAAAACTYvMzAvMjAxOQgAAAAJNi8zMC8yMDE5CQAAAAEwCbcuR7cl3gh/8rlHtyXeCCZDSVEuQ09QLklRX05JLklRX0NRLjkvMzAvMjAxMS5MLi5VU0QuSAEAAABPhgQAAgAAAAQyNjE2AQgAAAAFAAAAATEBAAAACjE1NzM3NDYxMTIDAAAAAzE2MAIAAAACMTUEAAAAATAHAAAACTkvMzAvMjAxMQgAAAAJOS8zMC8yMDExCQAAAAEw9LgxRrcl3gijVLdHtyXeCCZDSVEuQ1ZYLklRX05JLklRX0NRLjkvMzAvMjAyNS5MLi5VU0QuSAEAAADKgAEAAgAAAAQzNTM5AQgAAAAFAAAAATEBAAAACy0xOTE4MDk4MDU5AwAAAAMxNjACAAAAAjE1BAAAAAEwBwAAAAk5LzMwLzIwMjUIAAAACTkvMzAvMjAyNQkAAAABMGg8+0a3Jd4I+QO7R7cl3ggmQ0lRLkNWWC5JUV9OSS5JUV9DUS45LzMwLzIwMTUuTC4uVVNELkgBAAAAyoABAAIAAAAEMjAzNwEIAAAABQAAAAExAQAAAAoxODE2MjMwMTAzAwAAAAMxNjACAAAAAjE1BAAAAAEwBwAAAAk5LzMwLzIwMTUIAAAACTkvMzAvMjAxNQkAAAABMA6iTEa3Jd4IUnOvR7cl3ggmQ0lRLkNPUC5JUV9OSS5JUV9DUS45LzMwLzIwMTUuTC4uVVNELkgBAAAAT4YEAAIAAAAFLTEwNzEBCAAAAAUAAAABMQEAAAAKMTgxNTc3MjY4OAMAAAAD</t>
  </si>
  <si>
    <t>MTYwAgAAAAIxNQQAAAABMAcAAAAJOS8zMC8yMDE1CAAAAAk5LzMwLzIwMTUJAAAAATAOokxGtyXeCHLBr0e3Jd4IJkNJUS5YT00uSVFfTkkuSVFfQ1EuMy8zMS8yMDIyLkwuLlVTRC5IAQAAAEIzBgACAAAABDU0ODABCAAAAAUAAAABMQEAAAALLTIwNDc4OTgxOTkDAAAAAzE2MAIAAAACMTUEAAAAATAHAAAACTMvMzEvMjAyMggAAAAJMy8zMS8yMDIyCQAAAAEw6WguR7cl3giTRcFHtyXeCCZDSVEuQ09QLklRX05JLklRX0NRLjYvMzAvMjAxMy5MLi5VU0QuSAEAAABPhgQAAgAAAAQyMDUwAQgAAAAFAAAAATEBAAAACjE2ODk1OTc5OTUDAAAAAzE2MAIAAAACMTUEAAAAATAHAAAACTYvMzAvMjAxMwgAAAAJNi8zMC8yMDEzCQAAAAEwFi4yRrcl3gjOCMJHtyXeCCZDSVEuRU9HLklRX05JLklRX0NRLjYvMzAvMjAxOC5MLi5VU0QuSAEAAABcHQQAAgAAAAc2OTYuNzMxAQgAAAAFAAAAATEBAAAACjE5NzMzNDEzNTYDAAAAAzE2MAIAAAACMTUEAAAAATAHAAAACTYvMzAvMjAxOAgAAAAJNi8zMC8yMDE4CQAAAAEw8FNMRrcl3gho3rZHtyXeCCZDSVEuWE9NLklRX05JLklRX0NRLjkvMzAvMjAxOS5MLi5VU0QuSAEAAABCMwYAAgAAAAQzMTcwAQgAAAAFAAAAATEBAAAACjIwNjgyNzI4MTUDAAAAAzE2MAIAAAACMTUEAAAAATAHAAAACTkvMzAvMjAxOQgAAAAJOS8zMC8yMDE5CQAAAAEw/48uR7cl3giesbxHtyXe</t>
  </si>
  <si>
    <t>CCdDSVEuRU9HLklRX05JLklRX0NRLjEyLzMxLzIwMjQuTC4uVVNELkgBAAAAXB0EAAIAAAAEMTI1MQEIAAAABQAAAAExAQAAAAstMTk1Nzk2Njg1MgMAAAADMTYwAgAAAAIxNQQAAAABMAcAAAAKMTIvMzEvMjAyNAgAAAAKMTIvMzEvMjAyNAkAAAABMAbD/Ea3Jd4Iz7W6R7cl3ggmQ0lRLkNWWC5JUV9OSS5JUV9DUS4zLzMxLzIwMTYuTC4uVVNELkgBAAAAyoABAAIAAAAELTcyNQEIAAAABQAAAAExAQAAAAoxODQwMzkwNTE0AwAAAAMxNjACAAAAAjE1BAAAAAEwBwAAAAkzLzMxLzIwMTYIAAAACTMvMzEvMjAxNgkAAAABMA6iTEa3Jd4ITkTLR7cl3ggmQ0lRLkNPUC5JUV9OSS5JUV9DUS45LzMwLzIwMTkuTC4uVVNELkgBAAAAT4YEAAIAAAAEMzA1NgEIAAAABQAAAAExAQAAAAoyMDY4MTQ0ODY3AwAAAAMxNjACAAAAAjE1BAAAAAEwBwAAAAk5LzMwLzIwMTkIAAAACTkvMzAvMjAxOQkAAAABMP+PLke3Jd4InrG8R7cl3ggmQ0lRLlhPTS5JUV9OSS5JUV9DUS4zLzMxLzIwMTYuTC4uVVNELkgBAAAAQjMGAAIAAAAEMTgxMAEIAAAABQAAAAExAQAAAAoxODg2NDc2ODAyAwAAAAMxNjACAAAAAjE1BAAAAAEwBwAAAAkzLzMxLzIwMTYIAAAACTMvMzEvMjAxNgkAAAABMA6iTEa3Jd4IcJLLR7cl3ggmQ0lRLkVPRy5JUV9OSS5JUV9DUS42LzMwLzIwMTIuTC4uVVNELkgBAAAAXB0EAAIAAAAHMzk1Ljc3OAEIAAAA</t>
  </si>
  <si>
    <t>BQAAAAExAQAAAAoxNjI5NTIwNTI1AwAAAAMxNjACAAAAAjE1BAAAAAEwBwAAAAk2LzMwLzIwMTIIAAAACTYvMzAvMjAxMgkAAAABMClVMka3Jd4IxlLER7cl3ggnQ0lRLkNPUC5JUV9OSS5JUV9MVE0uOS8zMC8yMDI1LkwuLlVTRC5IAQAAAE+GBAACAAAABDg4NTIBCAAAAAUAAAABMQEAAAALLTE5MTgwNDU0MjEDAAAAAzE2MAIAAAACMTUEAAAAATAHAAAACTkvMzAvMjAyNQgAAAAJOS8zMC8yMDI1CQAAAAEwaDz7Rrcl3ggeUrtHtyXeCCdDSVEuWE9NLklRX05JLklRX0xUTS42LzMwLzIwMTYuTC4uVVNELkgBAAAAQjMGAAIAAAAFMTA1MzABCAAAAAUAAAABMQEAAAAKMTg3NjM5OTA5NQMAAAADMTYwAgAAAAIxNQQAAAABMAcAAAAJNi8zMC8yMDE2CAAAAAk2LzMwLzIwMTYJAAAAATAAe0xGtyXeCNnKt0e3Jd4IJ0NJUS5FT0cuSVFfTkkuSVFfTFRNLjMvMzEvMjAxOS5MLi5VU0QuSAEAAABcHQQAAgAAAAgzNDE1Ljg3NwEIAAAABQAAAAExAQAAAAoyMDM0MDIwMDk0AwAAAAMxNjACAAAAAjE1BAAAAAEwBwAAAAkzLzMxLzIwMTkIAAAACTMvMzEvMjAxOQkAAAABMN4sTEa3Jd4IujTJR7cl3ggnQ0lRLlhPTS5JUV9OSS5JUV9MVE0uNi8zMC8yMDIwLkwuLlVTRC5IAQAAAEIzBgACAAAABDcxNzABCAAAAAUAAAABMQEAAAALLTIxNDAwNzA5NTADAAAAAzE2MAIAAAACMTUEAAAAATAHAAAACTYvMzAvMjAyMAgA</t>
  </si>
  <si>
    <t>AAAJNi8zMC8yMDIwCQAAAAEw/48uR7cl3ghoK7ZHtyXeCCdDSVEuRU9HLklRX05JLklRX0xUTS4zLzMxLzIwMjEuTC4uVVNELkgBAAAAXB0EAAIAAAACNjIBCAAAAAUAAAABMQEAAAALLTIwOTg0OTgzNjEDAAAAAzE2MAIAAAACMTUEAAAAATAHAAAACTMvMzEvMjAyMQgAAAAJMy8zMS8yMDIxCQAAAAEw6WguR7cl3gjB4cFHtyXeCCdDSVEuWE9NLklRX05JLklRX0xUTS42LzMwLzIwMjIuTC4uVVNELkgBAAAAQjMGAAIAAAAFMzg5NTABCAAAAAUAAAABMQEAAAALLTIwMzYxNjU2ODkDAAAAAzE2MAIAAAACMTUEAAAAATAHAAAACTYvMzAvMjAyMggAAAAJNi8zMC8yMDIyCQAAAAEw6WguR7cl3ghuUK1HtyXeCCdDSVEuRU9HLklRX05JLklRX0xUTS4zLzMxLzIwMjMuTC4uVVNELkgBAAAAXB0EAAIAAAAEOTM5MgEIAAAABQAAAAExAQAAAAstMTk5NzE2NzM3NgMAAAADMTYwAgAAAAIxNQQAAAABMAcAAAAJMy8zMS8yMDIzCAAAAAkzLzMxLzIwMjMJAAAAATAWEf1GtyXeCBFBuEe3Jd4IJ0NJUS5FT0cuSVFfTkkuSVFfTFRNLjMvMzEvMjAyNS5MLi5VU0QuSAEAAABcHQQAAgAAAAQ2MDc3AQgAAAAFAAAAATEBAAAACy0xOTQ2OTg2NDQ1AwAAAAMxNjACAAAAAjE1BAAAAAEwBwAAAAkzLzMxLzIwMjUIAAAACTMvMzEvMjAyNQkAAAABMAbD/Ea3Jd4IHlK7R7cl3ggnQ0lRLkNWWC5JUV9OSS5JUV9MVE0uMy8zMS8y</t>
  </si>
  <si>
    <t>MDExLkwuLlVTRC5IAQAAAMqAAQACAAAABTIwNjgzAQgAAAAFAAAAATEBAAAACjE1NDUwNDMzMjADAAAAAzE2MAIAAAACMTUEAAAAATAHAAAACTMvMzEvMjAxMQgAAAAJMy8zMS8yMDExCQAAAAEwO3wyRrcl3ghp3M1HtyXeCCdDSVEuQ09QLklRX05JLklRX0xUTS42LzMwLzIwMTIuTC4uVVNELkgBAAAAT4YEAAIAAAAFMTEyMTABCAAAAAUAAAABMQEAAAAKMTYyOTIxMDMwNwMAAAADMTYwAgAAAAIxNQQAAAABMAcAAAAJNi8zMC8yMDEyCAAAAAk2LzMwLzIwMTIJAAAAATApVTJGtyXeCN2gxEe3Jd4IJ0NJUS5DVlguSVFfTkkuSVFfTFRNLjMvMzEvMjAxNS5MLi5VU0QuSAEAAADKgAEAAgAAAAUxNzI5NgEIAAAABQAAAAExAQAAAAoxNzg5ODU0ODk0AwAAAAMxNjACAAAAAjE1BAAAAAEwBwAAAAkzLzMxLzIwMTUIAAAACTMvMzEvMjAxNQkAAAABMPrfMUa3Jd4If7nLR7cl3ggnQ0lRLkNPUC5JUV9OSS5JUV9MVE0uNi8zMC8yMDE2LkwuLlVTRC5IAQAAAE+GBAACAAAABS03MDYxAQgAAAAFAAAAATEBAAAACjE4NTEyNjc0NzUDAAAAAzE2MAIAAAACMTUEAAAAATAHAAAACTYvMzAvMjAxNggAAAAJNi8zMC8yMDE2CQAAAAEwAHtMRrcl3gjZyrdHtyXeCCdDSVEuQ1ZYLklRX05JLklRX0xUTS4zLzMxLzIwMTkuTC4uVVNELkgBAAAAyoABAAIAAAAFMTM4MzUBCAAAAAUAAAABMQEAAAAKMjAzMzcyODM0MwMAAAAD</t>
  </si>
  <si>
    <t>MTYwAgAAAAIxNQQAAAABMAcAAAAJMy8zMS8yMDE5CAAAAAkzLzMxLzIwMTkJAAAAATDeLExGtyXeCKsNyUe3Jd4IJ0NJUS5DVlguSVFfTkkuSVFfTFRNLjMvMzEvMjAyMS5MLi5VU0QuSAEAAADKgAEAAgAAAAUtNzc2NQEIAAAABQAAAAExAQAAAAstMjA5ODU2MzQ4MAMAAAADMTYwAgAAAAIxNQQAAAABMAcAAAAJMy8zMS8yMDIxCAAAAAkzLzMxLzIwMjEJAAAAATDpaC5HtyXeCLa6wUe3Jd4IJ0NJUS5DT1AuSVFfTkkuSVFfTFRNLjYvMzAvMjAyMi5MLi5VU0QuSAEAAABPhgQAAgAAAAUxNTkxMAEIAAAABQAAAAExAQAAAAstMjAyMTQ3NDg1OQMAAAADMTYwAgAAAAIxNQQAAAABMAcAAAAJNi8zMC8yMDIyCAAAAAk2LzMwLzIwMjIJAAAAATDpaC5HtyXeCI+erUe3Jd4IJ0NJUS5DT1AuSVFfTkkuSVFfTFRNLjYvMzAvMjAyNC5MLi5VU0QuSAEAAABPhgQAAgAAAAUxMDY4NQEIAAAABQAAAAExAQAAAAstMTkzMjg1ODM0OQMAAAADMTYwAgAAAAIxNQQAAAABMAcAAAAJNi8zMC8yMDI0CAAAAAk2LzMwLzIwMjQJAAAAATAH6vxGtyXeCF4VvEe3Jd4IKENJUS5FT0cuSVFfTkkuSVFfTFRNLjEyLzMxLzIwMTEuTC4uVVNELkgBAAAAXB0EAAIAAAAIMTA5MS4xMjMBCAAAAAUAAAABMQEAAAAKMTY2MDA0NDE4NAMAAAADMTYwAgAAAAIxNQQAAAABMAcAAAAKMTIvMzEvMjAxMQgAAAAKMTIvMzEvMjAxMQkAAAABMPS4</t>
  </si>
  <si>
    <t>MUa3Jd4Ii7/IR7cl3ggnQ0lRLlhPTS5JUV9OSS5JUV9MVE0uMy8zMS8yMDEzLkwuLlVTRC5IAQAAAEIzBgACAAAABTQ0OTMwAQgAAAAFAAAAATEBAAAACjE2NzU5OTA3MDYDAAAAAzE2MAIAAAACMTUEAAAAATAHAAAACTMvMzEvMjAxMwgAAAAJMy8zMS8yMDEzCQAAAAEwFi4yRrcl3gjno8xHtyXeCChDSVEuRU9HLklRX05JLklRX0xUTS4xMi8zMS8yMDE3LkwuLlVTRC5IAQAAAFwdBAACAAAACDI1ODIuNTc5AQgAAAAFAAAAATEBAAAACjIwMTgxNjkwMTcDAAAAAzE2MAIAAAACMTUEAAAAATAHAAAACjEyLzMxLzIwMTcIAAAACjEyLzMxLzIwMTcJAAAAATDwU0xGtyXeCK7YvEe3Jd4IJ0NJUS5YT00uSVFfTkkuSVFfTFRNLjMvMzEvMjAxOS5MLi5VU0QuSAEAAABCMwYAAgAAAAUxODU0MAEIAAAABQAAAAExAQAAAAoyMDMzNzQ0MjIyAwAAAAMxNjACAAAAAjE1BAAAAAEwBwAAAAkzLzMxLzIwMTkIAAAACTMvMzEvMjAxOQkAAAABMN4sTEa3Jd4Iqw3JR7cl3ggoQ0lRLkVPRy5JUV9OSS5JUV9MVE0uMTIvMzEvMjAyMS5MLi5VU0QuSAEAAABcHQQAAgAAAAQ0NjY0AQgAAAAFAAAAATEBAAAACy0yMDA5MjM3MjM4AwAAAAMxNjACAAAAAjE1BAAAAAEwBwAAAAoxMi8zMS8yMDIxCAAAAAoxMi8zMS8yMDIxCQAAAAEw6WguR7cl3gheFbxHtyXeCCdDSVEuWE9NLklRX05JLklRX0xUTS4zLzMxLzIwMjMuTC4uVVNE</t>
  </si>
  <si>
    <t>LkgBAAAAQjMGAAIAAAAFNjE2OTABCAAAAAUAAAABMQEAAAALLTE5OTgwNTU5ODADAAAAAzE2MAIAAAACMTUEAAAAATAHAAAACTMvMzEvMjAyMwgAAAAJMy8zMS8yMDIzCQAAAAEwFhH9Rrcl3gj4BbhHtyXeCCdDSVEuWE9NLklRX05JLklRX0xUTS42LzMwLzIwMTAuTC4uVVNELkgBAAAAQjMGAAIAAAAFMjQ2NDABCAAAAAUAAAABMQEAAAAKMTQ2NTAxNDQxMQMAAAADMTYwAgAAAAIxNQQAAAABMAcAAAAJNi8zMC8yMDEwCAAAAAk2LzMwLzIwMTAJAAAAATBMozJGtyXeCOeCyUe3Jd4IJ0NJUS5FT0cuSVFfTkkuSVFfTFRNLjMvMzEvMjAxMS5MLi5VU0QuSAEAAABcHQQAAgAAAAcxNzYuNjEyAQgAAAAFAAAAATEBAAAACjE1NDU2ODczNDEDAAAAAzE2MAIAAAACMTUEAAAAATAHAAAACTMvMzEvMjAxMQgAAAAJMy8zMS8yMDExCQAAAAEwO3wyRrcl3ghptc1HtyXeCCdDSVEuWE9NLklRX05JLklRX0xUTS42LzMwLzIwMTIuTC4uVVNELkgBAAAAQjMGAAIAAAAFNDUwOTABCAAAAAUAAAABMQEAAAAKMTY0MzQ4Mzk3MwMAAAADMTYwAgAAAAIxNQQAAAABMAcAAAAJNi8zMC8yMDEyCAAAAAk2LzMwLzIwMTIJAAAAATApVTJGtyXeCMx5xEe3Jd4IJ0NJUS5FT0cuSVFfTkkuSVFfTFRNLjMvMzEvMjAxMy5MLi5VU0QuSAEAAABcHQQAAgAAAAc3NDAuOTk1AQgAAAAFAAAAATEBAAAACjE2NzU3NTA2MDQDAAAAAzE2MAIA</t>
  </si>
  <si>
    <t>AAACMTUEAAAAATAHAAAACTMvMzEvMjAxMwgAAAAJMy8zMS8yMDEzCQAAAAEwFi4yRrcl3gjPfMxHtyXeCCdDSVEuWE9NLklRX05JLklRX0xUTS42LzMwLzIwMTQuTC4uVVNELkgBAAAAQjMGAAIAAAAFMzQxMDABCAAAAAUAAAABMQEAAAAKMTc0ODg0Njg2NwMAAAADMTYwAgAAAAIxNQQAAAABMAcAAAAJNi8zMC8yMDE0CAAAAAk2LzMwLzIwMTQJAAAAATASBzJGtyXeCN++v0e3Jd4IJ0NJUS5FT0cuSVFfTkkuSVFfTFRNLjMvMzEvMjAxNS5MLi5VU0QuSAEAAABcHQQAAgAAAAgyMDg0LjgxMQEIAAAABQAAAAExAQAAAAoxNzg5NzExNzIyAwAAAAMxNjACAAAAAjE1BAAAAAEwBwAAAAkzLzMxLzIwMTUIAAAACTMvMzEvMjAxNQkAAAABMPrfMUa3Jd4If7nLR7cl3ggnQ0lRLkVPRy5JUV9OSS5JUV9MVE0uMy8zMS8yMDE3LkwuLlVTRC5IAQAAAFwdBAACAAAACC01OTYuMzkzAQgAAAAFAAAAATEBAAAACjE4ODYzMjQwODcDAAAAAzE2MAIAAAACMTUEAAAAATAHAAAACTMvMzEvMjAxNwgAAAAJMy8zMS8yMDE3CQAAAAEwAHtMRrcl3ggZqMpHtyXeCCdDSVEuWE9NLklRX05JLklRX0xUTS42LzMwLzIwMTguTC4uVVNELkgBAAAAQjMGAAIAAAAFMjA5NTABCAAAAAUAAAABMQEAAAAKMTk3NDUyODM3NwMAAAADMTYwAgAAAAIxNQQAAAABMAcAAAAJNi8zMC8yMDE4CAAAAAk2LzMwLzIwMTgJAAAAATDwU0xGtyXeCJIZ</t>
  </si>
  <si>
    <t>t0e3Jd4IJ0NJUS5YT00uSVFfTkkuSVFfTFRNLjYvMzAvMjAyNC5MLi5VU0QuSAEAAABCMwYAAgAAAAUzNDE2MAEIAAAABQAAAAExAQAAAAstMTkzMzQ0MzM2NAMAAAADMTYwAgAAAAIxNQQAAAABMAcAAAAJNi8zMC8yMDI0CAAAAAk2LzMwLzIwMjQJAAAAATAH6vxGtyXeCF4VvEe3Jd4IJ0NJUS5DT1AuSVFfTkkuSVFfTFRNLjYvMzAvMjAxMC5MLi5VU0QuSAEAAABPhgQAAgAAAAQ5MDE3AQgAAAAFAAAAATEBAAAACjE0NjQ1NzI5MzQDAAAAAzE2MAIAAAACMTUEAAAAATAHAAAACTYvMzAvMjAxMAgAAAAJNi8zMC8yMDEwCQAAAAEwTKMyRrcl3gjngslHtyXeCCdDSVEuQ1ZYLklRX05JLklRX0xUTS4zLzMxLzIwMTMuTC4uVVNELkgBAAAAyoABAAIAAAAFMjU4ODYBCAAAAAUAAAABMQEAAAAKMTY3NTA0MTcwOQMAAAADMTYwAgAAAAIxNQQAAAABMAcAAAAJMy8zMS8yMDEzCAAAAAkzLzMxLzIwMTMJAAAAATAWLjJGtyXeCOejzEe3Jd4IJ0NJUS5DT1AuSVFfTkkuSVFfTFRNLjYvMzAvMjAxNC5MLi5VU0QuSAEAAABPhgQAAgAAAAQ5MTcxAQgAAAAFAAAAATEBAAAACjE3NDg2OTEyODUDAAAAAzE2MAIAAAACMTUEAAAAATAHAAAACTYvMzAvMjAxNAgAAAAJNi8zMC8yMDE0CQAAAAEwEgcyRrcl3gjfvr9HtyXeCCdDSVEuQ1ZYLklRX05JLklRX0xUTS4zLzMxLzIwMTcuTC4uVVNELkgBAAAAyoABAAIAAAAEMjkx</t>
  </si>
  <si>
    <t>MAEIAAAABQAAAAExAQAAAAoxODg2NjE3MjEyAwAAAAMxNjACAAAAAjE1BAAAAAEwBwAAAAkzLzMxLzIwMTcIAAAACTMvMzEvMjAxNwkAAAABMAB7TEa3Jd4IIM/KR7cl3ggnQ0lRLkNPUC5JUV9OSS5JUV9MVE0uNi8zMC8yMDE4LkwuLlVTRC5IAQAAAE+GBAACAAAABDQ1MjcBCAAAAAUAAAABMQEAAAAKMTk3NTExNjU4MQMAAAADMTYwAgAAAAIxNQQAAAABMAcAAAAJNi8zMC8yMDE4CAAAAAk2LzMwLzIwMTgJAAAAATDwU0xGtyXeCJIZt0e3Jd4IJ0NJUS5DT1AuSVFfTkkuSVFfTFRNLjYvMzAvMjAyMC5MLi5VU0QuSAEAAABPhgQAAgAAAAQyMjk3AQgAAAAFAAAAATEBAAAACy0yMTM5NzQyMDY5AwAAAAMxNjACAAAAAjE1BAAAAAEwBwAAAAk2LzMwLzIwMjAIAAAACTYvMzAvMjAyMAkAAAABMP+PLke3Jd4IaCu2R7cl3ggnQ0lRLkNWWC5JUV9OSS5JUV9MVE0uMy8zMS8yMDIzLkwuLlVTRC5IAQAAAMqAAQACAAAABTM1NzgwAQgAAAAFAAAAATEBAAAACy0xOTg0NTczNzgyAwAAAAMxNjACAAAAAjE1BAAAAAEwBwAAAAkzLzMxLzIwMjMIAAAACTMvMzEvMjAyMwkAAAABMBYR/Ua3Jd4IU3y4R7cl3ggnQ0lRLkNWWC5JUV9OSS5JUV9MVE0uMy8zMS8yMDI1LkwuLlVTRC5IAQAAAMqAAQACAAAABTE1NjYwAQgAAAAFAAAAATEBAAAACy0xOTMyNTkwNDU2AwAAAAMxNjACAAAAAjE1BAAAAAEwBwAAAAkzLzMxLzIw</t>
  </si>
  <si>
    <t>MjUIAAAACTMvMzEvMjAyNQkAAAABMAbD/Ea3Jd4IDSu7R7cl3ggoQ0lRLkVPRy5JUV9OSS5JUV9MVE0uMTIvMzEvMjAwOS5MLi5VU0QuSAEAAABcHQQAAgAAAAc1NDYuNjI3AQgAAAAFAAAAATEBAAAACjE1NjIxNzY2MDkDAAAAAzE2MAIAAAACMTUEAAAAATAHAAAACjEyLzMxLzIwMDkIAAAACjEyLzMxLzIwMDkJAAAAATBMozJGtyXeCD4dy0e3Jd4IJ0NJUS5YT00uSVFfTkkuSVFfTFRNLjMvMzEvMjAxMS5MLi5VU0QuSAEAAABCMwYAAgAAAAUzNDgxMAEIAAAABQAAAAExAQAAAAoxNTQ1MDQzNTMyAwAAAAMxNjACAAAAAjE1BAAAAAEwBwAAAAkzLzMxLzIwMTEIAAAACTMvMzEvMjAxMQkAAAABMDt8Mka3Jd4IabXNR7cl3ggoQ0lRLkVPRy5JUV9OSS5JUV9MVE0uMTIvMzEvMjAxMy5MLi5VU0QuSAEAAABcHQQAAgAAAAgyMTk3LjEwOQEIAAAABQAAAAExAQAAAAoxNzc3NzU2MzQ4AwAAAAMxNjACAAAAAjE1BAAAAAEwBwAAAAoxMi8zMS8yMDEzCAAAAAoxMi8zMS8yMDEzCQAAAAEwEgcyRrcl3ggjpcJHtyXeCCdDSVEuWE9NLklRX05JLklRX0xUTS4zLzMxLzIwMTUuTC4uVVNELkgBAAAAQjMGAAIAAAAFMjgzNjABCAAAAAUAAAABMQEAAAAKMTc4OTYxMTMzOQMAAAADMTYwAgAAAAIxNQQAAAABMAcAAAAJMy8zMS8yMDE1CAAAAAkzLzMxLzIwMTUJAAAAATD63zFGtyXeCI3gy0e3Jd4IKENJUS5FT0cuSVFf</t>
  </si>
  <si>
    <t>TkkuSVFfTFRNLjEyLzMxLzIwMTUuTC4uVVNELkgBAAAAXB0EAAIAAAAJLTQ1MjQuNTE1AQgAAAAFAAAAATEBAAAACjE4NzY3NTQ0MjADAAAAAzE2MAIAAAACMTUEAAAAATAHAAAACjEyLzMxLzIwMTUIAAAACjEyLzMxLzIwMTUJAAAAATAOokxGtyXeCN9NvUe3Jd4IJ0NJUS5YT00uSVFfTkkuSVFfTFRNLjMvMzEvMjAxNy5MLi5VU0QuSAEAAABCMwYAAgAAAAUxMDA0MAEIAAAABQAAAAExAQAAAAoxODg2NDc2NjA2AwAAAAMxNjACAAAAAjE1BAAAAAEwBwAAAAkzLzMxLzIwMTcIAAAACTMvMzEvMjAxNwkAAAABMAB7TEa3Jd4IGajKR7cl3ggoQ0lRLkVPRy5JUV9OSS5JUV9MVE0uMTIvMzEvMjAxOS5MLi5VU0QuSAEAAABcHQQAAgAAAAQyNzM1AQgAAAAFAAAAATEBAAAACy0yMTEwNTkxMjAzAwAAAAMxNjACAAAAAjE1BAAAAAEwBwAAAAoxMi8zMS8yMDE5CAAAAAoxMi8zMS8yMDE5CQAAAAEw/48uR7cl3ghwy7lHtyXeCCdDSVEuWE9NLklRX05JLklRX0xUTS4zLzMxLzIwMjEuTC4uVVNELkgBAAAAQjMGAAIAAAAGLTE5MTAwAQgAAAAFAAAAATEBAAAACy0yMDk4NjI4NTkwAwAAAAMxNjACAAAAAjE1BAAAAAEwBwAAAAkzLzMxLzIwMjEIAAAACTMvMzEvMjAyMQkAAAABMOloLke3Jd4IweHBR7cl3ggoQ0lRLkVPRy5JUV9OSS5JUV9MVE0uMTIvMzEvMjAyMy5MLi5VU0QuSAEAAABcHQQAAgAAAAQ3NTk0AQgA</t>
  </si>
  <si>
    <t>AAAFAAAAATEBAAAACy0xOTU3OTY2ODUzAwAAAAMxNjACAAAAAjE1BAAAAAEwBwAAAAoxMi8zMS8yMDIzCAAAAAoxMi8zMS8yMDIzCQAAAAEwB+r8Rrcl3ghPPrVHtyXeCCdDSVEuWE9NLklRX05JLklRX0xUTS4zLzMxLzIwMjUuTC4uVVNELkgBAAAAQjMGAAIAAAAFMzMxNzMBCAAAAAUAAAABMQEAAAALLTE5NDYxNTc5MDgDAAAAAzE2MAIAAAACMTUEAAAAATAHAAAACTMvMzEvMjAyNQgAAAAJMy8zMS8yMDI1CQAAAAEwBsP8Rrcl3ggeUrtHtyXeCChDSVEuQ1ZYLklRX05JLklRX0xUTS4xMi8zMS8yMDA5LkwuLlVTRC5IAQAAAMqAAQACAAAABTEwNDgzAQgAAAAFAAAAATEBAAAACjE1MTk1Njc5NDEDAAAAAzE2MAIAAAACMTUEAAAAATAHAAAACjEyLzMxLzIwMDkIAAAACjEyLzMxLzIwMDkJAAAAATBMozJGtyXeCD4dy0e3Jd4IJ0NJUS5FT0cuSVFfTkkuSVFfTFRNLjMvMzEvMjAxNC5MLi5VU0QuSAEAAABcHQQAAgAAAAgyMzYzLjMxMgEIAAAABQAAAAExAQAAAAoxNzMzMzIxNzExAwAAAAMxNjACAAAAAjE1BAAAAAEwBwAAAAkzLzMxLzIwMTQIAAAACTMvMzEvMjAxNAkAAAABMBIHMka3Jd4IwFXMR7cl3ggnQ0lRLkNPUC5JUV9OSS5JUV9MVE0uOS8zMC8yMDE1LkwuLlVTRC5IAQAAAE+GBAACAAAABS0xMDE3AQgAAAAFAAAAATEBAAAACjE4MTU3NzY5NDQDAAAAAzE2MAIAAAACMTUEAAAAATAHAAAACTkv</t>
  </si>
  <si>
    <t>MzAvMjAxNQgAAAAJOS8zMC8yMDE1CQAAAAEwDqJMRrcl3ghSc69HtyXeCCdDSVEuWE9NLklRX05JLklRX0xUTS45LzMwLzIwMTYuTC4uVVNELkgBAAAAQjMGAAIAAAAEODk0MAEIAAAABQAAAAExAQAAAAoxODYzNjgzNDQyAwAAAAMxNjACAAAAAjE1BAAAAAEwBwAAAAk5LzMwLzIwMTYIAAAACTkvMzAvMjAxNgkAAAABMAB7TEa3Jd4IQVa5R7cl3ggoQ0lRLkNWWC5JUV9OSS5JUV9MVE0uMTIvMzEvMjAyMC5MLi5VU0QuSAEAAADKgAEAAgAAAAUtNTU0MwEIAAAABQAAAAExAQAAAAstMjA1OTc2ODIyOAMAAAADMTYwAgAAAAIxNQQAAAABMAcAAAAKMTIvMzEvMjAyMAgAAAAKMTIvMzEvMjAyMAkAAAABMP+PLke3Jd4IJnm7R7cl3ggnQ0lRLkNWWC5JUV9OSS5JUV9MVE0uOS8zMC8yMDIyLkwuLlVTRC5IAQAAAMqAAQACAAAABTM0MTY3AQgAAAAFAAAAATEBAAAACy0yMDIxNDA5MDA4AwAAAAMxNjACAAAAAjE1BAAAAAEwBwAAAAk5LzMwLzIwMjIIAAAACTkvMzAvMjAyMgkAAAABMNdBLke3Jd4IJWasR7cl3ggoQ0lRLkNWWC5JUV9OSS5JUV9MVE0uMTIvMzEvMjAxNS5MLi5VU0QuSAEAAADKgAEAAgAAAAQ0NTg3AQgAAAAFAAAAATEBAAAACjE4NzU2NzYyMzQDAAAAAzE2MAIAAAACMTUEAAAAATAHAAAACjEyLzMxLzIwMTUIAAAACjEyLzMxLzIwMTUJAAAAATAOokxGtyXeCM8mvUe3Jd4IJ0NJUS5DT1AuSVFf</t>
  </si>
  <si>
    <t>TkkuSVFfTFRNLjkvMzAvMjAyMS5MLi5VU0QuSAEAAABPhgQAAgAAAAQ0NjgwAQgAAAAFAAAAATEBAAAACy0yMDcxOTMzMzgxAwAAAAMxNjACAAAAAjE1BAAAAAEwBwAAAAk5LzMwLzIwMjEIAAAACTkvMzAvMjAyMQkAAAABMOloLke3Jd4IQdusR7cl3ggnQ0lRLkNPUC5JUV9OSS5JUV9MVE0uNi8zMC8yMDIzLkwuLlVTRC5IAQAAAE+GBAACAAAABTEyOTI4AQgAAAAFAAAAATEBAAAACy0xOTg1NDMyOTQwAwAAAAMxNjACAAAAAjE1BAAAAAEwBwAAAAk2LzMwLzIwMjMIAAAACTYvMzAvMjAyMwkAAAABMAfq/Ea3Jd4IbHm1R7cl3ggoQ0lRLlhPTS5JUV9OSS5JUV9MVE0uMTIvMzEvMjAwOS5MLi5VU0QuSAEAAABCMwYAAgAAAAUxOTI4MAEIAAAABQAAAAExAQAAAAoxNTIzODA2NDYxAwAAAAMxNjACAAAAAjE1BAAAAAEwBwAAAAoxMi8zMS8yMDA5CAAAAAoxMi8zMS8yMDA5CQAAAAEwTKMyRrcl3ggu9spHtyXeCCdDSVEuQ09QLklRX05JLklRX0xUTS45LzMwLzIwMTYuTC4uVVNELkgBAAAAT4YEAAIAAAAFLTcwMzABCAAAAAUAAAABMQEAAAAKMTg2MzQ2MTA3NQMAAAADMTYwAgAAAAIxNQQAAAABMAcAAAAJOS8zMC8yMDE2CAAAAAk5LzMwLzIwMTYJAAAAATAAe0xGtyXeCE19uUe3Jd4IKENJUS5DT1AuSVFfTkkuSVFfTFRNLjEyLzMxLzIwMTQuTC4uVVNELkgBAAAAT4YEAAIAAAAENjg2OQEIAAAABQAAAAEx</t>
  </si>
  <si>
    <t>AQAAAAoxODI4Njg4MDU3AwAAAAMxNjACAAAAAjE1BAAAAAEwBwAAAAoxMi8zMS8yMDE0CAAAAAoxMi8zMS8yMDE0CQAAAAEw+t8xRrcl3ghDOL5HtyXeCChDSVEuQ1ZYLklRX05JLklRX0xUTS4xMi8zMS8yMDIxLkwuLlVTRC5IAQAAAMqAAQACAAAABTE1NjI1AQgAAAAFAAAAATEBAAAACy0yMDA4NTU3NTEzAwAAAAMxNjACAAAAAjE1BAAAAAEwBwAAAAoxMi8zMS8yMDIxCAAAAAoxMi8zMS8yMDIxCQAAAAEw6WguR7cl3ghvPLxHtyXeCCdDSVEuRU9HLklRX05JLklRX0xUTS45LzMwLzIwMTEuTC4uVVNELkgBAAAAXB0EAAIAAAAIMTAyNC4wOTgBCAAAAAUAAAABMQEAAAAKMTU3NDM5MTQwNwMAAAADMTYwAgAAAAIxNQQAAAABMAcAAAAJOS8zMC8yMDExCAAAAAk5LzMwLzIwMTEJAAAAATD0uDFGtyXeCKNUt0e3Jd4IJ0NJUS5FT0cuSVFfTkkuSVFfTFRNLjYvMzAvMjAxOS5MLi5VU0QuSAEAAABcHQQAAgAAAAgzNTY2Ljk4NwEIAAAABQAAAAExAQAAAAoyMDQ4NjI5NDAzAwAAAAMxNjACAAAAAjE1BAAAAAEwBwAAAAk2LzMwLzIwMTkIAAAACTYvMzAvMjAxOQkAAAABMAm3Lke3Jd4If/K5R7cl3ggnQ0lRLkNPUC5JUV9OSS5JUV9MVE0uOS8zMC8yMDIyLkwuLlVTRC5IAQAAAE+GBAACAAAABTE4MDU4AQgAAAAFAAAAATEBAAAACy0yMDIxNDc3MzI2AwAAAAMxNjACAAAAAjE1BAAAAAEwBwAAAAk5LzMwLzIw</t>
  </si>
  <si>
    <t>MjIIAAAACTkvMzAvMjAyMgkAAAABMNdBLke3Jd4IAz+sR7cl3ggnQ0lRLkNWWC5JUV9OSS5JUV9MVE0uNi8zMC8yMDEzLkwuLlVTRC5IAQAAAMqAAQACAAAABTI0MDQxAQgAAAAFAAAAATEBAAAACjE2ODk3NzQ5NzQDAAAAAzE2MAIAAAACMTUEAAAAATAHAAAACTYvMzAvMjAxMwgAAAAJNi8zMC8yMDEzCQAAAAEwFi4yRrcl3gjuVsJHtyXeCCdDSVEuWE9NLklRX05JLklRX0xUTS4zLzMxLzIwMjAuTC4uVVNELkgBAAAAQjMGAAIAAAAFMTEzODABCAAAAAUAAAABMQEAAAAKMjA5NTY5ODU2MgMAAAADMTYwAgAAAAIxNQQAAAABMAcAAAAJMy8zMS8yMDIwCAAAAAkzLzMxLzIwMjAJAAAAATD/jy5HtyXeCMZSxEe3Jd4IKENJUS5YT00uSVFfTkkuSVFfTFRNLjEyLzMxLzIwMjEuTC4uVVNELkgBAAAAQjMGAAIAAAAFMjMwNDABCAAAAAUAAAABMQEAAAALLTIwMDc4MzI3MDkDAAAAAzE2MAIAAAACMTUEAAAAATAHAAAACjEyLzMxLzIwMjEIAAAACjEyLzMxLzIwMjEJAAAAATDpaC5HtyXeCG88vEe3Jd4IJ0NJUS5FT0cuSVFfTkkuSVFfTFRNLjkvMzAvMjAxMi5MLi5VU0QuSAEAAABcHQQAAgAAAAgxMTk1Ljk3NgEIAAAABQAAAAExAQAAAAoxNjQzODQ2MTEyAwAAAAMxNjACAAAAAjE1BAAAAAEwBwAAAAk5LzMwLzIwMTIIAAAACTkvMzAvMjAxMgkAAAABMClVMka3Jd4IBiGxR7cl3ggnQ0lRLkNWWC5JUV9OSS5J</t>
  </si>
  <si>
    <t>UV9MVE0uNi8zMC8yMDI0LkwuLlVTRC5IAQAAAMqAAQACAAAABTE4NzIwAQgAAAAFAAAAATEBAAAACy0xOTE4MDk0NjM0AwAAAAMxNjACAAAAAjE1BAAAAAEwBwAAAAk2LzMwLzIwMjQIAAAACTYvMzAvMjAyNAkAAAABMAfq/Ea3Jd4IP8e7R7cl3ggoQ0lRLkVPRy5JUV9OSS5JUV9MVE0uMTIvMzEvMjAxMC5MLi5VU0QuSAEAAABcHQQAAgAAAAcxNjAuNjU0AQgAAAAFAAAAATEBAAAACjE1ODg4NDYzNDIDAAAAAzE2MAIAAAACMTUEAAAAATAHAAAACjEyLzMxLzIwMTAIAAAACjEyLzMxLzIwMTAJAAAAATA7fDJGtyXeCO0yyke3Jd4IJ0NJUS5FT0cuSVFfTkkuSVFfTFRNLjkvMzAvMjAxOC5MLi5VU0QuSAEAAABcHQQAAgAAAAc0OTU2Ljc0AQgAAAAFAAAAATEBAAAACjE5OTA3MzQ4MDkDAAAAAzE2MAIAAAACMTUEAAAAATAHAAAACTkvMzAvMjAxOAgAAAAJOS8zMC8yMDE4CQAAAAEw8FNMRrcl3ggOsK5HtyXeCCdDSVEuQ09QLklRX05JLklRX0xUTS4zLzMxLzIwMjAuTC4uVVNELkgBAAAAT4YEAAIAAAAEMzYxNwEIAAAABQAAAAExAQAAAAoyMDk2Mzc4NDY2AwAAAAMxNjACAAAAAjE1BAAAAAEwBwAAAAkzLzMxLzIwMjAIAAAACTMvMzEvMjAyMAkAAAABMP+PLke3Jd4IwCvER7cl3ggnQ0lRLkVPRy5JUV9OSS5JUV9MVE0uOS8zMC8yMDIzLkwuLlVTRC5IAQAAAFwdBAACAAAABDc4ODMBCAAAAAUAAAABMQEA</t>
  </si>
  <si>
    <t>AAALLTE5NzAyMzMzODEDAAAAAzE2MAIAAAACMTUEAAAAATAHAAAACTkvMzAvMjAyMwgAAAAJOS8zMC8yMDIzCQAAAAEwB+r8Rrcl3ghRAq1HtyXeCCdDSVEuRU9HLklRX05JLklRX0xUTS42LzMwLzIwMjUuTC4uVVNELkgBAAAAXB0EAAIAAAAENTczMgEIAAAABQAAAAExAQAAAAstMTkzMjcxMTYxOAMAAAADMTYwAgAAAAIxNQQAAAABMAcAAAAJNi8zMC8yMDI1CAAAAAk2LzMwLzIwMjUJAAAAATAGw/xGtyXeCB5Su0e3Jd4IJ0NJUS5YT00uSVFfTkkuSVFfTFRNLjkvMzAvMjAxMS5MLi5VU0QuSAEAAABCMwYAAgAAAAU0MDkxMAEIAAAABQAAAAExAQAAAAoxNTc0NzU3MDU2AwAAAAMxNjACAAAAAjE1BAAAAAEwBwAAAAk5LzMwLzIwMTEIAAAACTkvMzAvMjAxMQkAAAABMPS4MUa3Jd4Ixo+3R7cl3ggoQ0lRLkVPRy5JUV9OSS5JUV9MVE0uMTIvMzEvMjAxNi5MLi5VU0QuSAEAAABcHQQAAgAAAAktMTA5Ni42ODYBCAAAAAUAAAABMQEAAAAKMTk0NzEwNjY0MAMAAAADMTYwAgAAAAIxNQQAAAABMAcAAAAKMTIvMzEvMjAxNggAAAAKMTIvMzEvMjAxNgkAAAABMAB7TEa3Jd4IXuSxR7cl3ggnQ0lRLkNPUC5JUV9OSS5JUV9MVE0uNi8zMC8yMDEzLkwuLlVTRC5IAQAAAE+GBAACAAAABDc0MTMBCAAAAAUAAAABMQEAAAAKMTY4OTYwNTk5NwMAAAADMTYwAgAAAAIxNQQAAAABMAcAAAAJNi8zMC8yMDEzCAAAAAk2</t>
  </si>
  <si>
    <t>LzMwLzIwMTMJAAAAATAWLjJGtyXeCN8vwke3Jd4IJ0NJUS5FT0cuSVFfTkkuSVFfTFRNLjkvMzAvMjAyNC5MLi5VU0QuSAEAAABcHQQAAgAAAAQ3MTQwAQgAAAAFAAAAATEBAAAACy0xOTE4MTY5MzMxAwAAAAMxNjACAAAAAjE1BAAAAAEwBwAAAAk5LzMwLzIwMjQIAAAACTkvMzAvMjAyNAkAAAABMAfq/Ea3Jd4I3vO4R7cl3ggnQ0lRLkVPRy5JUV9OSS5JUV9MVE0uMy8zMS8yMDEwLkwuLlVTRC5IAQAAAFwdBAACAAAABzUwNS45MzIBCAAAAAUAAAABMQEAAAAKMTQ1MjEwODY4MgMAAAADMTYwAgAAAAIxNQQAAAABMAcAAAAJMy8zMS8yMDEwCAAAAAkzLzMxLzIwMTAJAAAAATBMozJGtyXeCGnczUe3Jd4IJ0NJUS5YT00uSVFfTkkuSVFfTFRNLjkvMzAvMjAxMi5MLi5VU0QuSAEAAABCMwYAAgAAAAU0NDMzMAEIAAAABQAAAAExAQAAAAoxNjQzNDgwNDQzAwAAAAMxNjACAAAAAjE1BAAAAAEwBwAAAAk5LzMwLzIwMTIIAAAACTkvMzAvMjAxMgkAAAABMClVMka3Jd4IBiGxR7cl3ggnQ0lRLkNPUC5JUV9OSS5JUV9MVE0uNi8zMC8yMDE5LkwuLlVTRC5IAQAAAE+GBAACAAAABDcxNDIBCAAAAAUAAAABMQEAAAAKMjA0ODA5NzY5NQMAAAADMTYwAgAAAAIxNQQAAAABMAcAAAAJNi8zMC8yMDE5CAAAAAk2LzMwLzIwMTkJAAAAATAJty5HtyXeCH/yuUe3Jd4IKENJUS5FT0cuSVFfTkkuSVFfTFRNLjEyLzMxLzIw</t>
  </si>
  <si>
    <t>MjIuTC4uVVNELkgBAAAAXB0EAAIAAAAENzc1OQEIAAAABQAAAAExAQAAAAstMTk1Nzk2Njg1NgMAAAADMTYwAgAAAAIxNQQAAAABMAcAAAAKMTIvMzEvMjAyMggAAAAKMTIvMzEvMjAyMgkAAAABMBYR/Ua3Jd4Iz++1R7cl3ggnQ0lRLkNPUC5JUV9OSS5JUV9MVE0uOS8zMC8yMDEwLkwuLlVTRC5IAQAAAE+GBAACAAAABTEwNjAyAQgAAAAFAAAAATEBAAAACjE0Nzk3NjE4NjkDAAAAAzE2MAIAAAACMTUEAAAAATAHAAAACTkvMzAvMjAxMAgAAAAJOS8zMC8yMDEwCQAAAAEwO3wyRrcl3givZ7pHtyXeCCdDSVEuRU9HLklRX05JLklRX0xUTS42LzMwLzIwMTIuTC4uVVNELkgBAAAAXB0EAAIAAAAIMTM4MS4zNjMBCAAAAAUAAAABMQEAAAAKMTYyOTUyMTM3MQMAAAADMTYwAgAAAAIxNQQAAAABMAcAAAAJNi8zMC8yMDEyCAAAAAk2LzMwLzIwMTIJAAAAATApVTJGtyXeCMx5xEe3Jd4IKENJUS5YT00uSVFfTkkuSVFfTFRNLjEyLzMxLzIwMTQuTC4uVVNELkgBAAAAQjMGAAIAAAAFMzI1MjABCAAAAAUAAAABMQEAAAAKMTgyODkwNDg3MAMAAAADMTYwAgAAAAIxNQQAAAABMAcAAAAKMTIvMzEvMjAxNAgAAAAKMTIvMzEvMjAxNAkAAAABMPrfMUa3Jd4IUF++R7cl3ggnQ0lRLkVPRy5JUV9OSS5JUV9MVE0uMy8zMS8yMDIwLkwuLlVTRC5IAQAAAFwdBAACAAAACDIxMDkuNDg0AQgAAAAFAAAAATEBAAAACjIwOTYw</t>
  </si>
  <si>
    <t>NTA1OTADAAAAAzE2MAIAAAACMTUEAAAAATAHAAAACTMvMzEvMjAyMAgAAAAJMy8zMS8yMDIwCQAAAAEw/48uR7cl3gjAK8RHtyXeCCdDSVEuQ09QLklRX05JLklRX0xUTS4zLzMxLzIwMjUuTC4uVVNELkgBAAAAT4YEAAIAAAAEOTU0MwEIAAAABQAAAAExAQAAAAstMTk0NDk0NjE3NgMAAAADMTYwAgAAAAIxNQQAAAABMAcAAAAJMy8zMS8yMDI1CAAAAAkzLzMxLzIwMjUJAAAAATAGw/xGtyXeCA0ru0e3Jd4IJ0NJUS5DVlguSVFfTkkuSVFfTFRNLjMvMzEvMjAxNC5MLi5VU0QuSAEAAADKgAEAAgAAAAUxOTc1NwEIAAAABQAAAAExAQAAAAoxNzMyOTQ2MjY1AwAAAAMxNjACAAAAAjE1BAAAAAEwBwAAAAkzLzMxLzIwMTQIAAAACTMvMzEvMjAxNAkAAAABMBIHMka3Jd4IvC7MR7cl3ggnQ0lRLkVPRy5JUV9OSS5JUV9MVE0uNi8zMC8yMDE4LkwuLlVTRC5IAQAAAFwdBAACAAAACDM4NjYuMzI5AQgAAAAFAAAAATEBAAAACjE5NzMzNDIwNzADAAAAAzE2MAIAAAACMTUEAAAAATAHAAAACTYvMzAvMjAxOAgAAAAJNi8zMC8yMDE4CQAAAAEw8FNMRrcl3gijVLdHtyXeCChDSVEuWE9NLklRX05JLklRX0xUTS4xMi8zMS8yMDIwLkwuLlVTRC5IAQAAAEIzBgACAAAABi0yMjQ0MAEIAAAABQAAAAExAQAAAAstMjA1OTkxNTIxNQMAAAADMTYwAgAAAAIxNQQAAAABMAcAAAAKMTIvMzEvMjAyMAgAAAAKMTIvMzEvMjAy</t>
  </si>
  <si>
    <t>MAkAAAABMP+PLke3Jd4IMKC7R7cl3ggnQ0lRLlhPTS5JUV9OSS5JUV9MVE0uOS8zMC8yMDIyLkwuLlVTRC5IAQAAAEIzBgACAAAABTUxODYwAQgAAAAFAAAAATEBAAAACy0yMDIxODY3OTA4AwAAAAMxNjACAAAAAjE1BAAAAAEwBwAAAAk5LzMwLzIwMjIIAAAACTkvMzAvMjAyMgkAAAABMNdBLke3Jd4IAz+sR7cl3ggnQ0lRLkNWWC5JUV9OSS5JUV9MVE0uNi8zMC8yMDEyLkwuLlVTRC5IAQAAAMqAAQACAAAABTI2NjMzAQgAAAAFAAAAATEBAAAACjE2MzAwMTkxMzYDAAAAAzE2MAIAAAACMTUEAAAAATAHAAAACTYvMzAvMjAxMggAAAAJNi8zMC8yMDEyCQAAAAEwKVUyRrcl3gjMecRHtyXeCCdDSVEuRU9HLklRX05JLklRX0xUTS42LzMwLzIwMTMuTC4uVVNELkgBAAAAXB0EAAIAAAAIMTAwNC45MDkBCAAAAAUAAAABMQEAAAAKMTY4OTY2NDMzMQMAAAADMTYwAgAAAAIxNQQAAAABMAcAAAAJNi8zMC8yMDEzCAAAAAk2LzMwLzIwMTMJAAAAATAWLjJGtyXeCN8vwke3Jd4IKENJUS5YT00uSVFfTkkuSVFfTFRNLjEyLzMxLzIwMTUuTC4uVVNELkgBAAAAQjMGAAIAAAAFMTYxNTABCAAAAAUAAAABMQEAAAAKMTg3NzIzMzYwMAMAAAADMTYwAgAAAAIxNQQAAAABMAcAAAAKMTIvMzEvMjAxNQgAAAAKMTIvMzEvMjAxNQkAAAABMA6iTEa3Jd4IAHW9R7cl3ggnQ0lRLkNWWC5JUV9OSS5JUV9MVE0uMy8zMS8yMDIw</t>
  </si>
  <si>
    <t>LkwuLlVTRC5IAQAAAMqAAQACAAAABDM4NzQBCAAAAAUAAAABMQEAAAAKMjA5NjA4NjE3NAMAAAADMTYwAgAAAAIxNQQAAAABMAcAAAAJMy8zMS8yMDIwCAAAAAkzLzMxLzIwMjAJAAAAATD/jy5HtyXeCKcExEe3Jd4IKENJUS5DT1AuSVFfTkkuSVFfTFRNLjEyLzMxLzIwMDkuTC4uVVNELkgBAAAAT4YEAAIAAAAENDQxNAEIAAAABQAAAAExAQAAAAoxNTE3NjE3MDc3AwAAAAMxNjACAAAAAjE1BAAAAAEwBwAAAAoxMi8zMS8yMDA5CAAAAAoxMi8zMS8yMDA5CQAAAAEwTKMyRrcl3gg+HctHtyXeCCdDSVEuWE9NLklRX05JLklRX0xUTS4zLzMxLzIwMTQuTC4uVVNELkgBAAAAQjMGAAIAAAAFMzIxODABCAAAAAUAAAABMQEAAAAKMTczMjk4NDM0MAMAAAADMTYwAgAAAAIxNQQAAAABMAcAAAAJMy8zMS8yMDE0CAAAAAkzLzMxLzIwMTQJAAAAATASBzJGtyXeCLwuzEe3Jd4IJ0NJUS5DVlguSVFfTkkuSVFfTFRNLjYvMzAvMjAxOC5MLi5VU0QuSAEAAADKgAEAAgAAAAUxMjExMAEIAAAABQAAAAExAQAAAAoxOTc0NTI4Mzc2AwAAAAMxNjACAAAAAjE1BAAAAAEwBwAAAAk2LzMwLzIwMTgIAAAACTYvMzAvMjAxOAkAAAABMPBTTEa3Jd4Ikhm3R7cl3ggoQ0lRLkNPUC5JUV9OSS5JUV9MVE0uMTIvMzEvMjAyMC5MLi5VU0QuSAEAAABPhgQAAgAAAAUtMjcwMQEIAAAABQAAAAExAQAAAAstMjA2MDYxMTg3MgMAAAAD</t>
  </si>
  <si>
    <t>MTYwAgAAAAIxNQQAAAABMAcAAAAKMTIvMzEvMjAyMAgAAAAKMTIvMzEvMjAyMAkAAAABMP+PLke3Jd4IJnm7R7cl3ggnQ0lRLkVPRy5JUV9OSS5JUV9MVE0uNi8zMC8yMDI0LkwuLlVTRC5IAQAAAFwdBAACAAAABDc0OTcBCAAAAAUAAAABMQEAAAALLTE5MzI3MTE2MzQDAAAAAzE2MAIAAAACMTUEAAAAATAHAAAACTYvMzAvMjAyNAgAAAAJNi8zMC8yMDI0CQAAAAEwB+r8Rrcl3ghO7rtHtyXeCChDSVEuQ09QLklRX05JLklRX0xUTS4xMi8zMS8yMDE1LkwuLlVTRC5IAQAAAE+GBAACAAAABS00NDI4AQgAAAAFAAAAATEBAAAACjE4NzUyODAyODgDAAAAAzE2MAIAAAACMTUEAAAAATAHAAAACjEyLzMxLzIwMTUIAAAACjEyLzMxLzIwMTUJAAAAATAOokxGtyXeCM8mvUe3Jd4IJ0NJUS5FT0cuSVFfTkkuSVFfTFRNLjkvMzAvMjAxNy5MLi5VU0QuSAEAAABcHQQAAgAAAAU5Ljc1OQEIAAAABQAAAAExAQAAAAoxOTE3NzI0ODY0AwAAAAMxNjACAAAAAjE1BAAAAAEwBwAAAAk5LzMwLzIwMTcIAAAACTkvMzAvMjAxNwkAAAABMAB7TEa3Jd4IPUyvR7cl3ggnQ0lRLkNWWC5JUV9OSS5JUV9MVE0uOS8zMC8yMDExLkwuLlVTRC5IAQAAAMqAAQACAAAABTI3MDY3AQgAAAAFAAAAATEBAAAACjE1NzQ3NTY0MzcDAAAAAzE2MAIAAAACMTUEAAAAATAHAAAACTkvMzAvMjAxMQgAAAAJOS8zMC8yMDExCQAAAAEw9LgxRrcl</t>
  </si>
  <si>
    <t>3gijVLdHtyXeCCdDSVEuQ09QLklRX05JLklRX0xUTS4zLzMxLzIwMTQuTC4uVVNELkgBAAAAT4YEAAIAAAAEOTE0MAEIAAAABQAAAAExAQAAAAoxNzMyNTgwOTkzAwAAAAMxNjACAAAAAjE1BAAAAAEwBwAAAAkzLzMxLzIwMTQIAAAACTMvMzEvMjAxNAkAAAABMBIHMka3Jd4IwFXMR7cl3ggnQ0lRLkNWWC5JUV9OSS5JUV9MVE0uNi8zMC8yMDE5LkwuLlVTRC5IAQAAAMqAAQACAAAABTE0NzMxAQgAAAAFAAAAATEBAAAACjIwNDgzMDM1OTUDAAAAAzE2MAIAAAACMTUEAAAAATAHAAAACTYvMzAvMjAxOQgAAAAJNi8zMC8yMDE5CQAAAAEwCbcuR7cl3gifQLpHtyXeCCdDSVEuWE9NLklRX05JLklRX0xUTS42LzMwLzIwMTMuTC4uVVNELkgBAAAAQjMGAAIAAAAFMzU4ODABCAAAAAUAAAABMQEAAAAKMTY4OTc3NDg2NwMAAAADMTYwAgAAAAIxNQQAAAABMAcAAAAJNi8zMC8yMDEzCAAAAAk2LzMwLzIwMTMJAAAAATAWLjJGtyXeCN8vwke3Jd4IJ0NJUS5DVlguSVFfTkkuSVFfTFRNLjkvMzAvMjAxNy5MLi5VU0QuSAEAAADKgAEAAgAAAAQ2NDk5AQgAAAAFAAAAATEBAAAACjE5MjA1MzU2OTgDAAAAAzE2MAIAAAACMTUEAAAAATAHAAAACTkvMzAvMjAxNwgAAAAJOS8zMC8yMDE3CQAAAAEwAHtMRrcl3gg1Ja9HtyXeCChDSVEuQ09QLklRX05JLklRX0xUTS4xMi8zMS8yMDIxLkwuLlVTRC5IAQAAAE+GBAACAAAA</t>
  </si>
  <si>
    <t>BDgwNzkBCAAAAAUAAAABMQEAAAALLTIwMTAxMjUwNzgDAAAAAzE2MAIAAAACMTUEAAAAATAHAAAACjEyLzMxLzIwMjEIAAAACjEyLzMxLzIwMjEJAAAAATDpaC5HtyXeCF4VvEe3Jd4IJ0NJUS5DVlguSVFfTkkuSVFfTFRNLjkvMzAvMjAxMi5MLi5VU0QuSAEAAADKgAEAAgAAAAUyNDA1NwEIAAAABQAAAAExAQAAAAoxNjQzOTAyNjc5AwAAAAMxNjACAAAAAjE1BAAAAAEwBwAAAAk5LzMwLzIwMTIIAAAACTkvMzAvMjAxMgkAAAABMClVMka3Jd4IFEixR7cl3ggnQ0lRLkNPUC5JUV9OSS5JUV9MVE0uMy8zMS8yMDE1LkwuLlVTRC5IAQAAAE+GBAACAAAABDUwMTgBCAAAAAUAAAABMQEAAAAKMTc4OTM0NjM5MwMAAAADMTYwAgAAAAIxNQQAAAABMAcAAAAJMy8zMS8yMDE1CAAAAAkzLzMxLzIwMTUJAAAAATD63zFGtyXeCI3gy0e3Jd4IJ0NJUS5YT00uSVFfTkkuSVFfTFRNLjYvMzAvMjAxOS5MLi5VU0QuSAEAAABCMwYAAgAAAAUxNzcyMAEIAAAABQAAAAExAQAAAAoyMDQ4MzA0MjU2AwAAAAMxNjACAAAAAjE1BAAAAAEwBwAAAAk2LzMwLzIwMTkIAAAACTYvMzAvMjAxOQkAAAABMAm3Lke3Jd4In0C6R7cl3ggoQ0lRLkNWWC5JUV9OSS5JUV9MVE0uMTIvMzEvMjAxMC5MLi5VU0QuSAEAAADKgAEAAgAAAAUxOTAyNAEIAAAABQAAAAExAQAAAAoxNTg4ODQ2NDQwAwAAAAMxNjACAAAAAjE1BAAAAAEwBwAAAAox</t>
  </si>
  <si>
    <t>Mi8zMS8yMDEwCAAAAAoxMi8zMS8yMDEwCQAAAAEwO3wyRrcl3gj/WcpHtyXeCCdDSVEuWE9NLklRX05JLklRX0xUTS45LzMwLzIwMTcuTC4uVVNELkgBAAAAQjMGAAIAAAAFMTMwMTABCAAAAAUAAAABMQEAAAAKMTkyMDAxODUzMAMAAAADMTYwAgAAAAIxNQQAAAABMAcAAAAJOS8zMC8yMDE3CAAAAAk5LzMwLzIwMTcJAAAAATAAe0xGtyXeCB/+rke3Jd4IJ0NJUS5DVlguSVFfTkkuSVFfTFRNLjkvMzAvMjAxOC5MLi5VU0QuSAEAAADKgAEAAgAAAAUxNDIwNQEIAAAABQAAAAExAQAAAAoxOTkwOTg4MTM2AwAAAAMxNjACAAAAAjE1BAAAAAEwBwAAAAk5LzMwLzIwMTgIAAAACTkvMzAvMjAxOAkAAAABMPBTTEa3Jd4IGdeuR7cl3ggnQ0lRLkNPUC5JUV9OSS5JUV9MVE0uMy8zMS8yMDIxLkwuLlVTRC5IAQAAAE+GBAACAAAAAjIwAQgAAAAFAAAAATEBAAAACy0yMDk4NDY2ODAwAwAAAAMxNjACAAAAAjE1BAAAAAEwBwAAAAkzLzMxLzIwMjEIAAAACTMvMzEvMjAyMQkAAAABMOloLke3Jd4ItrrBR7cl3ggnQ0lRLkNWWC5JUV9OSS5JUV9MVE0uOS8zMC8yMDIzLkwuLlVTRC5IAQAAAMqAAQACAAAABTI1NDYzAQgAAAAFAAAAATEBAAAACy0xOTcwMTE2MjM2AwAAAAMxNjACAAAAAjE1BAAAAAEwBwAAAAk5LzMwLzIwMjMIAAAACTkvMzAvMjAyMwkAAAABMAfq/Ea3Jd4IXimtR7cl3ggnQ0lRLkNWWC5JUV9OSS5J</t>
  </si>
  <si>
    <t>UV9MVE0uNi8zMC8yMDI1LkwuLlVTRC5IAQAAAMqAAQACAAAABTEzNzE2AQgAAAAFAAAAATEBAAAACy0xOTE4MDk0NjIyAwAAAAMxNjACAAAAAjE1BAAAAAEwBwAAAAk2LzMwLzIwMjUIAAAACTYvMzAvMjAyNQkAAAABMAbD/Ea3Jd4IDSu7R7cl3ggnQ0lRLkNPUC5JUV9OSS5JUV9MVE0uOS8zMC8yMDExLkwuLlVTRC5IAQAAAE+GBAACAAAABTExMDg3AQgAAAAFAAAAATEBAAAACjE1NzM3NTk0MTkDAAAAAzE2MAIAAAACMTUEAAAAATAHAAAACTkvMzAvMjAxMQgAAAAJOS8zMC8yMDExCQAAAAEw9LgxRrcl3gjGj7dHtyXeCChDSVEuQ1ZYLklRX05JLklRX0xUTS4xMi8zMS8yMDE2LkwuLlVTRC5IAQAAAMqAAQACAAAABC00OTcBCAAAAAUAAAABMQEAAAAKMTk0NjY4Mzg4MgMAAAADMTYwAgAAAAIxNQQAAAABMAcAAAAKMTIvMzEvMjAxNggAAAAKMTIvMzEvMjAxNgkAAAABMAB7TEa3Jd4IXuSxR7cl3ggoQ0lRLlhPTS5JUV9OSS5JUV9MVE0uMTIvMzEvMjAxMC5MLi5VU0QuSAEAAABCMwYAAgAAAAUzMDQ2MAEIAAAABQAAAAExAQAAAAoxNTg5NTQ3MTY5AwAAAAMxNjACAAAAAjE1BAAAAAEwBwAAAAoxMi8zMS8yMDEwCAAAAAoxMi8zMS8yMDEwCQAAAAEwO3wyRrcl3gjOC8pHtyXeCChDSVEuQ1ZYLklRX05JLklRX0xUTS4xMi8zMS8yMDExLkwuLlVTRC5IAQAAAMqAAQACAAAABTI2ODk1AQgAAAAFAAAAATEB</t>
  </si>
  <si>
    <t>AAAACjE2NTk0MjUwNTADAAAAAzE2MAIAAAACMTUEAAAAATAHAAAACjEyLzMxLzIwMTEIAAAACjEyLzMxLzIwMTEJAAAAATD0uDFGtyXeCIu/yEe3Jd4IJ0NJUS5FT0cuSVFfTkkuSVFfTFRNLjMvMzEvMjAxNi5MLi5VU0QuSAEAAABcHQQAAgAAAAktNDgyNi41NDMBCAAAAAUAAAABMQEAAAAKMTg0MDk2NDQ4NwMAAAADMTYwAgAAAAIxNQQAAAABMAcAAAAJMy8zMS8yMDE2CAAAAAkzLzMxLzIwMTYJAAAAATAOokxGtyXeCE5Ey0e3Jd4IJ0NJUS5DT1AuSVFfTkkuSVFfTFRNLjkvMzAvMjAxNy5MLi5VU0QuSAEAAABPhgQAAgAAAAUtMjQ2OQEIAAAABQAAAAExAQAAAAoxOTE3MzE5NzQwAwAAAAMxNjACAAAAAjE1BAAAAAEwBwAAAAk5LzMwLzIwMTcIAAAACTkvMzAvMjAxNwkAAAABMAB7TEa3Jd4IGdeuR7cl3ggnQ0lRLlhPTS5JUV9OSS5JUV9MVE0uOS8zMC8yMDE4LkwuLlVTRC5IAQAAAEIzBgACAAAABTIzMjIwAQgAAAAFAAAAATEBAAAACjE5OTA3ODg2MTMDAAAAAzE2MAIAAAACMTUEAAAAATAHAAAACTkvMzAvMjAxOAgAAAAJOS8zMC8yMDE4CQAAAAEw8FNMRrcl3ggZ165HtyXeCCdDSVEuWE9NLklRX05JLklRX0xUTS45LzMwLzIwMjMuTC4uVVNELkgBAAAAQjMGAAIAAAAFNDExMzABCAAAAAUAAAABMQEAAAALLTE5NzA2NDE2NDEDAAAAAzE2MAIAAAACMTUEAAAAATAHAAAACTkvMzAvMjAyMwgAAAAJ</t>
  </si>
  <si>
    <t>OS8zMC8yMDIzCQAAAAEwB+r8Rrcl3gheKa1HtyXeCCdDSVEuQ1ZYLklRX05JLklRX0xUTS45LzMwLzIwMjQuTC4uVVNELkgBAAAAyoABAAIAAAAFMTY2ODEBCAAAAAUAAAABMQEAAAALLTE5MTgwOTYzNjMDAAAAAzE2MAIAAAACMTUEAAAAATAHAAAACTkvMzAvMjAyNAgAAAAJOS8zMC8yMDI0CQAAAAEwB+r8Rrcl3gipt7hHtyXeCCdDSVEuWE9NLklRX05JLklRX0xUTS42LzMwLzIwMjUuTC4uVVNELkgBAAAAQjMGAAIAAAAFMzEwMTUBCAAAAAUAAAABMQEAAAALLTE5MzM0NDMzNjMDAAAAAzE2MAIAAAACMTUEAAAAATAHAAAACTYvMzAvMjAyNQgAAAAJNi8zMC8yMDI1CQAAAAEwBsP8Rrcl3ggeUrtHtyXeCCdDSVEuQ1ZYLklRX05JLklRX0xUTS4zLzMxLzIwMTAuTC4uVVNELkgBAAAAyoABAAIAAAAFMTMxOTgBCAAAAAUAAAABMQEAAAAKMTQ1MTI3Njk0MwMAAAADMTYwAgAAAAIxNQQAAAABMAcAAAAJMy8zMS8yMDEwCAAAAAkzLzMxLzIwMTAJAAAAATBMozJGtyXeCJ5Rzke3Jd4IJ0NJUS5DT1AuSVFfTkkuSVFfTFRNLjkvMzAvMjAxMi5MLi5VU0QuSAEAAABPhgQAAgAAAAUxMDM5MgEIAAAABQAAAAExAQAAAAoxNjQzNDgwOTE2AwAAAAMxNjACAAAAAjE1BAAAAAEwBwAAAAk5LzMwLzIwMTIIAAAACTkvMzAvMjAxMgkAAAABMClVMka3Jd4IFEixR7cl3ggnQ0lRLkVPRy5JUV9OSS5JUV9MVE0uNi8zMC8y</t>
  </si>
  <si>
    <t>MDE0LkwuLlVTRC5IAQAAAFwdBAACAAAACDI0MDkuOTczAQgAAAAFAAAAATEBAAAACjE3NDk3MzQ0MTIDAAAAAzE2MAIAAAACMTUEAAAAATAHAAAACTYvMzAvMjAxNAgAAAAJNi8zMC8yMDE0CQAAAAEwEgcyRrcl3gjv5b9HtyXeCChDSVEuWE9NLklRX05JLklRX0xUTS4xMi8zMS8yMDE2LkwuLlVTRC5IAQAAAEIzBgACAAAABDc4NDABCAAAAAUAAAABMQEAAAAKMTk0NzQwNDY1NAMAAAADMTYwAgAAAAIxNQQAAAABMAcAAAAKMTIvMzEvMjAxNggAAAAKMTIvMzEvMjAxNgkAAAABMAB7TEa3Jd4IeTKyR7cl3ggoQ0lRLkNWWC5JUV9OSS5JUV9MVE0uMTIvMzEvMjAxNy5MLi5VU0QuSAEAAADKgAEAAgAAAAQ5MTk1AQgAAAAFAAAAATEBAAAACjIwMTYzNDk4OTADAAAAAzE2MAIAAAACMTUEAAAAATAHAAAACjEyLzMxLzIwMTcIAAAACjEyLzMxLzIwMTcJAAAAATDwU0xGtyXeCL//vEe3Jd4IKENJUS5DVlguSVFfTkkuSVFfTFRNLjEyLzMxLzIwMjIuTC4uVVNELkgBAAAAyoABAAIAAAAFMzU0NjUBCAAAAAUAAAABMQEAAAALLTE5NTg3NTgwMzEDAAAAAzE2MAIAAAACMTUEAAAAATAHAAAACjEyLzMxLzIwMjIIAAAACjEyLzMxLzIwMjIJAAAAATAWEf1GtyXeCM/vtUe3Jd4IKENJUS5DT1AuSVFfTkkuSVFfTFRNLjEyLzMxLzIwMTAuTC4uVVNELkgBAAAAT4YEAAIAAAAFMTEzNTgBCAAAAAUAAAABMQEAAAAKMTU4</t>
  </si>
  <si>
    <t>ODQ1MzI2OQMAAAADMTYwAgAAAAIxNQQAAAABMAcAAAAKMTIvMzEvMjAxMAgAAAAKMTIvMzEvMjAxMAkAAAABMDt8Mka3Jd4I/1nKR7cl3ggoQ0lRLlhPTS5JUV9OSS5JUV9MVE0uMTIvMzEvMjAxMS5MLi5VU0QuSAEAAABCMwYAAgAAAAU0MTA2MAEIAAAABQAAAAExAQAAAAoxNjYwNDcyODUxAwAAAAMxNjACAAAAAjE1BAAAAAEwBwAAAAoxMi8zMS8yMDExCAAAAAoxMi8zMS8yMDExCQAAAAEw9LgxRrcl3gh8mMhHtyXeCCdDSVEuQ1ZYLklRX05JLklRX0xUTS4zLzMxLzIwMTYuTC4uVVNELkgBAAAAyoABAAIAAAAEMTI5NQEIAAAABQAAAAExAQAAAAoxODQwMzkzODIxAwAAAAMxNjACAAAAAjE1BAAAAAEwBwAAAAkzLzMxLzIwMTYIAAAACTMvMzEvMjAxNgkAAAABMA6iTEa3Jd4IYGvLR7cl3ggnQ0lRLkNPUC5JUV9OSS5JUV9MVE0uOS8zMC8yMDE4LkwuLlVTRC5IAQAAAE+GBAACAAAABDU5NjgBCAAAAAUAAAABMQEAAAAKMTk4OTkwMTgzNAMAAAADMTYwAgAAAAIxNQQAAAABMAcAAAAJOS8zMC8yMDE4CAAAAAk5LzMwLzIwMTgJAAAAATDwU0xGtyXeCA6wrke3Jd4IJ0NJUS5FT0cuSVFfTkkuSVFfTFRNLjYvMzAvMjAyMC5MLi5VU0QuSAEAAABcHQQAAgAAAAczNTEuNjQzAQgAAAAFAAAAATEBAAAACy0yMTQwMTE0MTQ3AwAAAAMxNjACAAAAAjE1BAAAAAEwBwAAAAk2LzMwLzIwMjAIAAAACTYvMzAvMjAy</t>
  </si>
  <si>
    <t>MAkAAAABMP+PLke3Jd4IaCu2R7cl3ggnQ0lRLkVPRy5JUV9OSS5JUV9MVE0uMy8zMS8yMDIyLkwuLlVTRC5IAQAAAFwdBAACAAAABDQzNzcBCAAAAAUAAAABMQEAAAALLTIwNDc0NzM2MDADAAAAAzE2MAIAAAACMTUEAAAAATAHAAAACTMvMzEvMjAyMggAAAAJMy8zMS8yMDIyCQAAAAEw6WguR7cl3gixbMFHtyXeCCdDSVEuQ09QLklRX05JLklRX0xUTS45LzMwLzIwMjMuTC4uVVNELkgBAAAAT4YEAAIAAAAFMTExOTkBCAAAAAUAAAABMQEAAAALLTE5NzEwNDY3MDMDAAAAAzE2MAIAAAACMTUEAAAAATAHAAAACTkvMzAvMjAyMwgAAAAJOS8zMC8yMDIzCQAAAAEwB+r8Rrcl3gheKa1HtyXeCCdDSVEuWE9NLklRX05JLklRX0xUTS45LzMwLzIwMjQuTC4uVVNELkgBAAAAQjMGAAIAAAAFMzM3MDABCAAAAAUAAAABMQEAAAALLTE5MTg2NTUwMDkDAAAAAzE2MAIAAAACMTUEAAAAATAHAAAACTkvMzAvMjAyNAgAAAAJOS8zMC8yMDI0CQAAAAEwB+r8Rrcl3ggWL7lHtyXeCCdDSVEuQ09QLklRX05JLklRX0xUTS42LzMwLzIwMjUuTC4uVVNELkgBAAAAT4YEAAIAAAAEOTE4NQEIAAAABQAAAAExAQAAAAstMTkzMjg1ODM0MAMAAAADMTYwAgAAAAIxNQQAAAABMAcAAAAJNi8zMC8yMDI1CAAAAAk2LzMwLzIwMjUJAAAAATAGw/xGtyXeCB5Su0e3Jd4IJ0NJUS5YT00uSVFfTkkuSVFfTFRNLjMvMzEvMjAxMC5MLi5V</t>
  </si>
  <si>
    <t>U0QuSAEAAABCMwYAAgAAAAUyMTAzMAEIAAAABQAAAAExAQAAAAoxNDUxMjA3Nzk2AwAAAAMxNjACAAAAAjE1BAAAAAEwBwAAAAkzLzMxLzIwMTAIAAAACTMvMzEvMjAxMAkAAAABMEyjMka3Jd4IadzNR7cl3ggoQ0lRLkNPUC5JUV9OSS5JUV9MVE0uMTIvMzEvMjAxNy5MLi5VU0QuSAEAAABPhgQAAgAAAAQtODU1AQgAAAAFAAAAATEBAAAACjIwMTU2MzU4NDcDAAAAAzE2MAIAAAACMTUEAAAAATAHAAAACjEyLzMxLzIwMTcIAAAACjEyLzMxLzIwMTcJAAAAATDwU0xGtyXeCM8mvUe3Jd4IJ0NJUS5DT1AuSVFfTkkuSVFfTFRNLjMvMzEvMjAxOS5MLi5VU0QuSAEAAABPhgQAAgAAAAQ3MjAyAQgAAAAFAAAAATEBAAAACjIwMzM0NjY3MDMDAAAAAzE2MAIAAAACMTUEAAAAATAHAAAACTMvMzEvMjAxOQgAAAAJMy8zMS8yMDE5CQAAAAEwCbcuR7cl3girDclHtyXeCChDSVEuQ09QLklRX05JLklRX0xUTS4xMi8zMS8yMDIzLkwuLlVTRC5IAQAAAE+GBAACAAAABTEwOTU3AQgAAAAFAAAAATEBAAAACy0xOTU5MjAyMTc1AwAAAAMxNjACAAAAAjE1BAAAAAEwBwAAAAoxMi8zMS8yMDIzCAAAAAoxMi8zMS8yMDIzCQAAAAEwB+r8Rrcl3gjWx7RHtyXeCChDSVEuQ09QLklRX05JLklRX0xUTS4xMi8zMS8yMDExLkwuLlVTRC5IAQAAAE+GBAACAAAABTEyNDM2AQgAAAAFAAAAATEBAAAACjE2NjAyNDg4ODYDAAAAAzE2</t>
  </si>
  <si>
    <t>MAIAAAACMTUEAAAAATAHAAAACjEyLzMxLzIwMTEIAAAACjEyLzMxLzIwMTEJAAAAATD0uDFGtyXeCHyYyEe3Jd4IJ0NJUS5FT0cuSVFfTkkuSVFfTFRNLjYvMzAvMjAyMi5MLi5VU0QuSAEAAABcHQQAAgAAAAQ1NzA4AQgAAAAFAAAAATEBAAAACy0yMDM1NzU0MzQ4AwAAAAMxNjACAAAAAjE1BAAAAAEwBwAAAAk2LzMwLzIwMjIIAAAACTYvMzAvMjAyMgkAAAABMOloLke3Jd4Ij56tR7cl3ggnQ0lRLkVPRy5JUV9OSS5JUV9MVE0uOS8zMC8yMDE5LkwuLlVTRC5IAQAAAFwdBAACAAAACDI5OTEuMTU3AQgAAAAFAAAAATEBAAAACjIwNjg0MzEwNTYDAAAAAzE2MAIAAAACMTUEAAAAATAHAAAACTkvMzAvMjAxOQgAAAAJOS8zMC8yMDE5CQAAAAEw/48uR7cl3giesbxHtyXeCCdDSVEuRU9HLklRX05JLklRX0xUTS45LzMwLzIwMTMuTC4uVVNELkgBAAAAXB0EAAIAAAAIMTExMS45MTYBCAAAAAUAAAABMQEAAAAKMTcwNDYzMDU3MQMAAAADMTYwAgAAAAIxNQQAAAABMAcAAAAJOS8zMC8yMDEzCAAAAAk5LzMwLzIwMTMJAAAAATASBzJGtyXeCM2EsEe3Jd4IJ0NJUS5DVlguSVFfTkkuSVFfTFRNLjYvMzAvMjAxNi5MLi5VU0QuSAEAAADKgAEAAgAAAAQtNzQ2AQgAAAAFAAAAATEBAAAACjE4NTE2OTU2NzIDAAAAAzE2MAIAAAACMTUEAAAAATAHAAAACTYvMzAvMjAxNggAAAAJNi8zMC8yMDE2CQAAAAEwAHtMRrcl</t>
  </si>
  <si>
    <t>3gj4BbhHtyXeCCdDSVEuQ1ZYLklRX05JLklRX0xUTS42LzMwLzIwMjIuTC4uVVNELkgBAAAAyoABAAIAAAAFMjkwNDcBCAAAAAUAAAABMQEAAAALLTIwMjE0MDg0MzEDAAAAAzE2MAIAAAACMTUEAAAAATAHAAAACTYvMzAvMjAyMggAAAAJNi8zMC8yMDIyCQAAAAEw6WguR7cl3giPnq1HtyXeCChDSVEuQ1ZYLklRX05JLklRX0xUTS4xMi8zMS8yMDE0LkwuLlVTRC5IAQAAAMqAAQACAAAABTE5MjQxAQgAAAAFAAAAATEBAAAACjE4MjkwODg5NDIDAAAAAzE2MAIAAAACMTUEAAAAATAHAAAACjEyLzMxLzIwMTQIAAAACjEyLzMxLzIwMTQJAAAAATD63zFGtyXeCFBfvke3Jd4IJ0NJUS5FT0cuSVFfTkkuSVFfTFRNLjkvMzAvMjAxNi5MLi5VU0QuSAEAAABcHQQAAgAAAAgtMTIzOC42MwEIAAAABQAAAAExAQAAAAoxODYzNzcwNjQxAwAAAAMxNjACAAAAAjE1BAAAAAEwBwAAAAk5LzMwLzIwMTYIAAAACTkvMzAvMjAxNgkAAAABMAB7TEa3Jd4IQVa5R7cl3ggnQ0lRLlhPTS5JUV9OSS5JUV9MVE0uOS8zMC8yMDE5LkwuLlVTRC5IAQAAAEIzBgACAAAABTE0NjUwAQgAAAAFAAAAATEBAAAACjIwNjgyNzMxNzADAAAAAzE2MAIAAAACMTUEAAAAATAHAAAACTkvMzAvMjAxOQgAAAAJOS8zMC8yMDE5CQAAAAEw/48uR7cl3giOirxHtyXeCCdDSVEuQ1ZYLklRX05JLklRX0xUTS42LzMwLzIwMTAuTC4uVVNELkgBAAAA</t>
  </si>
  <si>
    <t>yoABAAIAAAAFMTY4NjIBCAAAAAUAAAABMQEAAAAKMTQ2NDg1NzU3MQMAAAADMTYwAgAAAAIxNQQAAAABMAcAAAAJNi8zMC8yMDEwCAAAAAk2LzMwLzIwMTAJAAAAATBMozJGtyXeCOeCyUe3Jd4IJ0NJUS5DVlguSVFfTkkuSVFfTFRNLjkvMzAvMjAxNi5MLi5VU0QuSAEAAADKgAEAAgAAAAUtMTUwMAEIAAAABQAAAAExAQAAAAoxODYzODY3NzA2AwAAAAMxNjACAAAAAjE1BAAAAAEwBwAAAAk5LzMwLzIwMTYIAAAACTkvMzAvMjAxNgkAAAABMAB7TEa3Jd4ITX25R7cl3ggoQ0lRLlhPTS5JUV9OSS5JUV9MVE0uMTIvMzEvMjAyMi5MLi5VU0QuSAEAAABCMwYAAgAAAAU1NTc0MAEIAAAABQAAAAExAQAAAAstMTk1ODk1MzU5OAMAAAADMTYwAgAAAAIxNQQAAAABMAcAAAAKMTIvMzEvMjAyMggAAAAKMTIvMzEvMjAyMgkAAAABMBYR/Ua3Jd4IaCu2R7cl3ggnQ0lRLkNPUC5JUV9OSS5JUV9MVE0uOS8zMC8yMDEzLkwuLlVTRC5IAQAAAE+GBAACAAAABDgwOTUBCAAAAAUAAAABMQEAAAAKMTcwNDc5MzIzNgMAAAADMTYwAgAAAAIxNQQAAAABMAcAAAAJOS8zMC8yMDEzCAAAAAk5LzMwLzIwMTMJAAAAATASBzJGtyXeCM2EsEe3Jd4IJ0NJUS5FT0cuSVFfTkkuSVFfTFRNLjkvMzAvMjAxMC5MLi5VU0QuSAEAAABcHQQAAgAAAAc1MDcuNDA4AQgAAAAFAAAAATEBAAAACjE0Nzk3NjE1NDcDAAAAAzE2MAIAAAACMTUE</t>
  </si>
  <si>
    <t>AAAAATAHAAAACTkvMzAvMjAxMAgAAAAJOS8zMC8yMDEwCQAAAAEwO3wyRrcl3gi+jrpHtyXeCChDSVEuQ09QLklRX05JLklRX0xUTS4xMi8zMS8yMDE2LkwuLlVTRC5IAQAAAE+GBAACAAAABS0zNjE1AQgAAAAFAAAAATEBAAAACjE5NDYwMDU3NDQDAAAAAzE2MAIAAAACMTUEAAAAATAHAAAACjEyLzMxLzIwMTYIAAAACjEyLzMxLzIwMTYJAAAAATAAe0xGtyXeCGcLske3Jd4IJ0NJUS5YT00uSVFfTkkuSVFfTFRNLjMvMzEvMjAxMi5MLi5VU0QuSAEAAABCMwYAAgAAAAUzOTg2MAEIAAAABQAAAAExAQAAAAoxNjE1MDQ4MjkyAwAAAAMxNjACAAAAAjE1BAAAAAEwBwAAAAkzLzMxLzIwMTIIAAAACTMvMzEvMjAxMgkAAAABMClVMka3Jd4IJRnNR7cl3ggnQ0lRLkNPUC5JUV9OSS5JUV9MVE0uNi8zMC8yMDIxLkwuLlVTRC5IAQAAAE+GBAACAAAABDE4NTEBCAAAAAUAAAABMQEAAAALLTIwODY0MjA1ODIDAAAAAzE2MAIAAAACMTUEAAAAATAHAAAACTYvMzAvMjAyMQgAAAAJNi8zMC8yMDIxCQAAAAEw6WguR7cl3gj8iK5HtyXeCChDSVEuWE9NLklRX05JLklRX0xUTS4xMi8zMS8yMDEzLkwuLlVTRC5IAQAAAEIzBgACAAAABTMyNTgwAQgAAAAFAAAAATEBAAAACjE3Nzc2MzQ4NjkDAAAAAzE2MAIAAAACMTUEAAAAATAHAAAACjEyLzMxLzIwMTMIAAAACjEyLzMxLzIwMTMJAAAAATASBzJGtyXeCA5+wke3Jd4I</t>
  </si>
  <si>
    <t>J0NJUS5DT1AuSVFfTkkuSVFfTFRNLjMvMzEvMjAxMi5MLi5VU0QuSAEAAABPhgQAAgAAAAUxMjM0NQEIAAAABQAAAAExAQAAAAoxNjE0OTg4NTkzAwAAAAMxNjACAAAAAjE1BAAAAAEwBwAAAAkzLzMxLzIwMTIIAAAACTMvMzEvMjAxMgkAAAABMClVMka3Jd4IMkDNR7cl3ggnQ0lRLkNPUC5JUV9OSS5JUV9MVE0uOS8zMC8yMDI0LkwuLlVTRC5IAQAAAE+GBAACAAAABDk5NDYBCAAAAAUAAAABMQEAAAALLTE5MTgwNDU0NDEDAAAAAzE2MAIAAAACMTUEAAAAATAHAAAACTkvMzAvMjAyNAgAAAAJOS8zMC8yMDI0CQAAAAEwB+r8Rrcl3gje87hHtyXeCCdDSVEuRU9HLklRX05JLklRX0xUTS45LzMwLzIwMjEuTC4uVVNELkgBAAAAXB0EAAIAAAAEMzAxNgEIAAAABQAAAAExAQAAAAstMjA3MjE3MTczNgMAAAADMTYwAgAAAAIxNQQAAAABMAcAAAAJOS8zMC8yMDIxCAAAAAk5LzMwLzIwMjEJAAAAATDpaC5HtyXeCEHbrEe3Jd4IKENJUS5FT0cuSVFfTkkuSVFfTFRNLjEyLzMxLzIwMTguTC4uVVNELkgBAAAAXB0EAAIAAAAHMzQxOS4wNAEIAAAABQAAAAExAQAAAAoyMDgxNzg1NDE3AwAAAAMxNjACAAAAAjE1BAAAAAEwBwAAAAoxMi8zMS8yMDE4CAAAAAoxMi8zMS8yMDE4CQAAAAEw8FNMRrcl3gho3rZHtyXeCChDSVEuRU9HLklRX05JLklRX0xUTS4xMi8zMS8yMDEyLkwuLlVTRC5IAQAAAFwdBAACAAAABzU3</t>
  </si>
  <si>
    <t>MC4yNzkBCAAAAAUAAAABMQEAAAAKMTcyMDM0NTg4NQMAAAADMTYwAgAAAAIxNQQAAAABMAcAAAAKMTIvMzEvMjAxMggAAAAKMTIvMzEvMjAxMgkAAAABMBYuMka3Jd4I3aDER7cl3ggoQ0lRLkNWWC5JUV9OSS5JUV9MVE0uMTIvMzEvMjAyNC5MLi5VU0QuSAEAAADKgAEAAgAAAAUxNzY2MQEIAAAABQAAAAExAQAAAAstMTk1ODc1ODMzNwMAAAADMTYwAgAAAAIxNQQAAAABMAcAAAAKMTIvMzEvMjAyNAgAAAAKMTIvMzEvMjAyNAkAAAABMAbD/Ea3Jd4IHlK7R7cl3ggoQ0lRLlhPTS5JUV9OSS5JUV9MVE0uMTIvMzEvMjAxOC5MLi5VU0QuSAEAAABCMwYAAgAAAAUyMDg0MAEIAAAABQAAAAExAQAAAAoyMDgxNzQ2NTU2AwAAAAMxNjACAAAAAjE1BAAAAAEwBwAAAAoxMi8zMS8yMDE4CAAAAAoxMi8zMS8yMDE4CQAAAAEw8FNMRrcl3ggto7ZHtyXeCCdDSVEuQ1ZYLklRX05JLklRX0xUTS42LzMwLzIwMjMuTC4uVVNELkgBAAAAyoABAAIAAAAFMzAxNjgBCAAAAAUAAAABMQEAAAALLTE5NzAxMTQyNTcDAAAAAzE2MAIAAAACMTUEAAAAATAHAAAACTYvMzAvMjAyMwgAAAAJNi8zMC8yMDIzCQAAAAEwB+r8Rrcl3ghsebVHtyXeCCdDSVEuRU9HLklRX05JLklRX0xUTS42LzMwLzIwMTEuTC4uVVNELkgBAAAAXB0EAAIAAAAHNDEyLjMxNAEIAAAABQAAAAExAQAAAAoxNTU3Mjc3NzYxAwAAAAMxNjACAAAAAjE1BAAA</t>
  </si>
  <si>
    <t>AAEwBwAAAAk2LzMwLzIwMTEIAAAACTYvMzAvMjAxMQkAAAABMClVMka3Jd4IY0rIR7cl3ggnQ0lRLlhPTS5JUV9OSS5JUV9MVE0uMy8zMS8yMDE2LkwuLlVTRC5IAQAAAEIzBgACAAAABTEzMDIwAQgAAAAFAAAAATEBAAAACjE4ODY0NzY4MDMDAAAAAzE2MAIAAAACMTUEAAAAATAHAAAACTMvMzEvMjAxNggAAAAJMy8zMS8yMDE2CQAAAAEwDqJMRrcl3ghwkstHtyXeCChDSVEuQ09QLklRX05JLklRX0xUTS4xMi8zMS8yMDI0LkwuLlVTRC5IAQAAAE+GBAACAAAABDkyNDUBCAAAAAUAAAABMQEAAAALLTE5NTkyMDIxNzEDAAAAAzE2MAIAAAACMTUEAAAAATAHAAAACjEyLzMxLzIwMjQIAAAACjEyLzMxLzIwMjQJAAAAATAGw/xGtyXeCA0ru0e3Jd4IJ0NJUS5YT00uSVFfTkkuSVFfTFRNLjkvMzAvMjAyMC5MLi5VU0QuSAEAAABCMwYAAgAAAAQzMzIwAQgAAAAFAAAAATEBAAAACy0yMTIzOTI3MjIzAwAAAAMxNjACAAAAAjE1BAAAAAEwBwAAAAk5LzMwLzIwMjAIAAAACTkvMzAvMjAyMAkAAAABMP+PLke3Jd4IruytR7cl3ggoQ0lRLkNPUC5JUV9OSS5JUV9MVE0uMTIvMzEvMjAxMi5MLi5VU0QuSAEAAABPhgQAAgAAAAQ4NDI4AQgAAAAFAAAAATEBAAAACjE3MjA1ODQ0OTIDAAAAAzE2MAIAAAACMTUEAAAAATAHAAAACjEyLzMxLzIwMTIIAAAACjEyLzMxLzIwMTIJAAAAATAWLjJGtyXeCATvxEe3Jd4IJ0NJ</t>
  </si>
  <si>
    <t>US5DT1AuSVFfTkkuSVFfTFRNLjYvMzAvMjAxNy5MLi5VU0QuSAEAAABPhgQAAgAAAAUtMzkyOQEIAAAABQAAAAExAQAAAAoxODk4MDIzMTU0AwAAAAMxNjACAAAAAjE1BAAAAAEwBwAAAAk2LzMwLzIwMTcIAAAACTYvMzAvMjAxNwkAAAABMAB7TEa3Jd4IJG+xR7cl3ggoQ0lRLlhPTS5JUV9OSS5JUV9MVE0uMTIvMzEvMjAxNy5MLi5VU0QuSAEAAABCMwYAAgAAAAUxOTcxMAEIAAAABQAAAAExAQAAAAoyMDE3MzgxMTQxAwAAAAMxNjACAAAAAjE1BAAAAAEwBwAAAAoxMi8zMS8yMDE3CAAAAAoxMi8zMS8yMDE3CQAAAAEw8FNMRrcl3gjPJr1HtyXeCCdDSVEuQ09QLklRX05JLklRX0xUTS4zLzMxLzIwMTAuTC4uVVNELkgBAAAAT4YEAAIAAAAENTcxMgEIAAAABQAAAAExAQAAAAoxNDUxMDgyOTk4AwAAAAMxNjACAAAAAjE1BAAAAAEwBwAAAAkzLzMxLzIwMTAIAAAACTMvMzEvMjAxMAkAAAABMEyjMka3Jd4IegPOR7cl3ggnQ0lRLkNPUC5JUV9OSS5JUV9MVE0uNi8zMC8yMDExLkwuLlVTRC5IAQAAAE+GBAACAAAABTExNTI2AQgAAAAFAAAAATEBAAAACjE1NTcwMzc0NzQDAAAAAzE2MAIAAAACMTUEAAAAATAHAAAACTYvMzAvMjAxMQgAAAAJNi8zMC8yMDExCQAAAAEwKVUyRrcl3ghjSshHtyXeCCdDSVEuQ09QLklRX05JLklRX0xUTS4zLzMxLzIwMTMuTC4uVVNELkgBAAAAT4YEAAIAAAAENzYzMAEIAAAA</t>
  </si>
  <si>
    <t>BQAAAAExAQAAAAoxNjc1NzQ5ODYzAwAAAAMxNjACAAAAAjE1BAAAAAEwBwAAAAkzLzMxLzIwMTMIAAAACTMvMzEvMjAxMwkAAAABMBYuMka3Jd4I56PMR7cl3ggnQ0lRLkVPRy5JUV9OSS5JUV9MVE0uNi8zMC8yMDE2LkwuLlVTRC5IAQAAAFwdBAACAAAACS01MTI0LjM2OQEIAAAABQAAAAExAQAAAAoxODUxMzA0NTgyAwAAAAMxNjACAAAAAjE1BAAAAAEwBwAAAAk2LzMwLzIwMTYIAAAACTYvMzAvMjAxNgkAAAABMAB7TEa3Jd4I2cq3R7cl3ggoQ0lRLkVPRy5JUV9OSS5JUV9MVE0uMTIvMzEvMjAyMC5MLi5VU0QuSAEAAABcHQQAAgAAAAQtNjA1AQgAAAAFAAAAATEBAAAACy0yMDU5ODQxMzQ3AwAAAAMxNjACAAAAAjE1BAAAAAEwBwAAAAoxMi8zMS8yMDIwCAAAAAoxMi8zMS8yMDIwCQAAAAEw/48uR7cl3ggmebtHtyXeCChDSVEuRU9HLklRX05JLklRX0xUTS4xMi8zMS8yMDE0LkwuLlVTRC5IAQAAAFwdBAACAAAACDI5MTUuNDg3AQgAAAAFAAAAATEBAAAACjE4Mjk0NTA3MjQDAAAAAzE2MAIAAAACMTUEAAAAATAHAAAACjEyLzMxLzIwMTQIAAAACjEyLzMxLzIwMTQJAAAAATD63zFGtyXeCC8Rvke3Jd4IJ0NJUS5FT0cuSVFfTkkuSVFfTFRNLjkvMzAvMjAyNS5MLi5VU0QuSAEAAABcHQQAAgAAAAQ1NTMwAQgAAAAFAAAAATEBAAAACy0xOTE4MTY5MzE1AwAAAAMxNjACAAAAAjE1BAAAAAEwBwAAAAk5</t>
  </si>
  <si>
    <t>LzMwLzIwMjUIAAAACTkvMzAvMjAyNQkAAAABMGg8+0a3Jd4I+QO7R7cl3ggnQ0lRLkNWWC5JUV9OSS5JUV9MVE0uOS8zMC8yMDE5LkwuLlVTRC5IAQAAAMqAAQACAAAABTEzMjY0AQgAAAAFAAAAATEBAAAACjIwNjg1Mzg4ODQDAAAAAzE2MAIAAAACMTUEAAAAATAHAAAACTkvMzAvMjAxOQgAAAAJOS8zMC8yMDE5CQAAAAEw/48uR7cl3giesbxHtyXeCCdDSVEuRU9HLklRX05JLklRX0xUTS4zLzMxLzIwMjQuTC4uVVNELkgBAAAAXB0EAAIAAAAENzM2MAEIAAAABQAAAAExAQAAAAstMTk0Njk4NjQ2MAMAAAADMTYwAgAAAAIxNQQAAAABMAcAAAAJMy8zMS8yMDI0CAAAAAkzLzMxLzIwMjQJAAAAATAH6vxGtyXeCKGAske3Jd4IJ0NJUS5FT0cuSVFfTkkuSVFfTFRNLjYvMzAvMjAxMC5MLi5VU0QuSAEAAABcHQQAAgAAAAY1ODIuNTEBCAAAAAUAAAABMQEAAAAKMTQ2NTAxNDA3MQMAAAADMTYwAgAAAAIxNQQAAAABMAcAAAAJNi8zMC8yMDEwCAAAAAk2LzMwLzIwMTAJAAAAATBMozJGtyXeCOeCyUe3Jd4IJ0NJUS5DVlguSVFfTkkuSVFfTFRNLjMvMzEvMjAxOC5MLi5VU0QuSAEAAADKgAEAAgAAAAUxMDE1MQEIAAAABQAAAAExAQAAAAoxOTU5NDkwODE4AwAAAAMxNjACAAAAAjE1BAAAAAEwBwAAAAkzLzMxLzIwMTgIAAAACTMvMzEvMjAxOAkAAAABMPBTTEa3Jd4IpuTJR7cl3ggnQ0lRLkNWWC5JUV9OSS5J</t>
  </si>
  <si>
    <t>UV9MVE0uMy8zMS8yMDI0LkwuLlVTRC5IAQAAAMqAAQACAAAABTIwMjk2AQgAAAAFAAAAATEBAAAACy0xOTMyNTkwNDU3AwAAAAMxNjACAAAAAjE1BAAAAAEwBwAAAAkzLzMxLzIwMjQIAAAACTMvMzEvMjAyNAkAAAABMAfq/Ea3Jd4IeTKyR7cl3ggnQ0lRLkVPRy5JUV9OSS5JUV9MVE0uMy8zMS8yMDEyLkwuLlVTRC5IAQAAAFwdBAACAAAACDEyODEuMTU5AQgAAAAFAAAAATEBAAAACjE2MTYxOTk1NzEDAAAAAzE2MAIAAAACMTUEAAAAATAHAAAACTMvMzEvMjAxMggAAAAJMy8zMS8yMDEyCQAAAAEwKVUyRrcl3ghUZ81HtyXeCCdDSVEuQ1ZYLklRX05JLklRX0xUTS42LzMwLzIwMjEuTC4uVVNELkgBAAAAyoABAAIAAAAEMzU4NwEIAAAABQAAAAExAQAAAAstMjA4NjQ4ODk1NAMAAAADMTYwAgAAAAIxNQQAAAABMAcAAAAJNi8zMC8yMDIxCAAAAAk2LzMwLzIwMjEJAAAAATDpaC5HtyXeCOhhrke3Jd4IJ0NJUS5DVlguSVFfTkkuSVFfTFRNLjYvMzAvMjAxNS5MLi5VU0QuSAEAAADKgAEAAgAAAAUxMjIwMgEIAAAABQAAAAExAQAAAAoxODAxODk3Mjc4AwAAAAMxNjACAAAAAjE1BAAAAAEwBwAAAAk2LzMwLzIwMTUIAAAACTYvMzAvMjAxNQkAAAABMPrfMUa3Jd4IbYy0R7cl3ggnQ0lRLkNPUC5JUV9OSS5JUV9MVE0uOS8zMC8yMDE5LkwuLlVTRC5IAQAAAE+GBAACAAAABDgzMzcBCAAAAAUAAAABMQEAAAAK</t>
  </si>
  <si>
    <t>MjA2ODE0NTkzMQMAAAADMTYwAgAAAAIxNQQAAAABMAcAAAAJOS8zMC8yMDE5CAAAAAk5LzMwLzIwMTkJAAAAATD/jy5HtyXeCJ6xvEe3Jd4IJ0NJUS5DVlguSVFfTkkuSVFfTFRNLjMvMzEvMjAxMi5MLi5VU0QuSAEAAADKgAEAAgAAAAUyNzE1NQEIAAAABQAAAAExAQAAAAoxNjE1MzE0OTk3AwAAAAMxNjACAAAAAjE1BAAAAAEwBwAAAAkzLzMxLzIwMTIIAAAACTMvMzEvMjAxMgkAAAABMClVMka3Jd4IJRnNR7cl3ggnQ0lRLlhPTS5JUV9OSS5JUV9MVE0uNi8zMC8yMDIxLkwuLlVTRC5IAQAAAEIzBgACAAAABi0xMzMzMAEIAAAABQAAAAExAQAAAAstMjA4NjYwOTY1OAMAAAADMTYwAgAAAAIxNQQAAAABMAcAAAAJNi8zMC8yMDIxCAAAAAk2LzMwLzIwMjEJAAAAATDpaC5HtyXeCOhhrke3Jd4IJ0NJUS5YT00uSVFfTkkuSVFfTFRNLjYvMzAvMjAxNS5MLi5VU0QuSAEAAABCMwYAAgAAAAUyMzc3MAEIAAAABQAAAAExAQAAAAoxODAxNjE3NDc5AwAAAAMxNjACAAAAAjE1BAAAAAEwBwAAAAk2LzMwLzIwMTUIAAAACTYvMzAvMjAxNQkAAAABMPrfMUa3Jd4IpqeyR7cl3ggnQ0lRLkNPUC5JUV9OSS5JUV9MVE0uMy8zMS8yMDE4LkwuLlVTRC5IAQAAAE+GBAACAAAABC01NTMBCAAAAAUAAAABMQEAAAAKMTk1OTQ3ODkxOQMAAAADMTYwAgAAAAIxNQQAAAABMAcAAAAJMy8zMS8yMDE4CAAAAAkzLzMxLzIwMTgJ</t>
  </si>
  <si>
    <t>AAAAATDwU0xGtyXeCM4Lyke3Jd4IJ0NJUS5DT1AuSVFfTkkuSVFfTFRNLjMvMzEvMjAyNC5MLi5VU0QuSAEAAABPhgQAAgAAAAUxMDU4OAEIAAAABQAAAAExAQAAAAstMTk0NDk0NjIwNgMAAAADMTYwAgAAAAIxNQQAAAABMAcAAAAJMy8zMS8yMDI0CAAAAAkzLzMxLzIwMjQJAAAAATAH6vxGtyXeCHkyske3Jd4IKENJUS5YT00uSVFfTkkuSVFfTFRNLjEyLzMxLzIwMTkuTC4uVVNELkgBAAAAQjMGAAIAAAAFMTQzNDABCAAAAAUAAAABMQEAAAALLTIxMTEwNzM4MjADAAAAAzE2MAIAAAACMTUEAAAAATAHAAAACjEyLzMxLzIwMTkIAAAACjEyLzMxLzIwMTkJAAAAATD/jy5HtyXeCHDLuUe3Jd4IJ0NJUS5DT1AuSVFfTkkuSVFfTFRNLjYvMzAvMjAxNS5MLi5VU0QuSAEAAABPhgQAAgAAAAQyNzU4AQgAAAAFAAAAATEBAAAACjE4MDE0NDgxMTQDAAAAAzE2MAIAAAACMTUEAAAAATAHAAAACTYvMzAvMjAxNQgAAAAJNi8zMC8yMDE1CQAAAAEw+t8xRrcl3gg9ZbRHtyXeCChDSVEuQ09QLklRX05JLklRX0xUTS4xMi8zMS8yMDE5LkwuLlVTRC5IAQAAAE+GBAACAAAABDcxODkBCAAAAAUAAAABMQEAAAALLTIxMTE2NDMzMjkDAAAAAzE2MAIAAAACMTUEAAAAATAHAAAACjEyLzMxLzIwMTkIAAAACjEyLzMxLzIwMTkJAAAAATD/jy5HtyXeCHDLuUe3Jd4IKENJUS5DT1AuSVFfTkkuSVFfTFRNLjEyLzMxLzIwMTMu</t>
  </si>
  <si>
    <t>TC4uVVNELkgBAAAAT4YEAAIAAAAEOTE1NgEIAAAABQAAAAExAQAAAAoxNzc3NDQyNjYwAwAAAAMxNjACAAAAAjE1BAAAAAEwBwAAAAoxMi8zMS8yMDEzCAAAAAoxMi8zMS8yMDEzCQAAAAEwEgcyRrcl3ggjpcJHtyXeCCdDSVEuQ09QLklRX05JLklRX0xUTS4zLzMxLzIwMTcuTC4uVVNELkgBAAAAT4YEAAIAAAAFLTE1NjABCAAAAAUAAAABMQEAAAAKMTg4NjczMjEyOQMAAAADMTYwAgAAAAIxNQQAAAABMAcAAAAJMy8zMS8yMDE3CAAAAAkzLzMxLzIwMTcJAAAAATAAe0xGtyXeCBmoyke3Jd4IJ0NJUS5DVlguSVFfTkkuSVFfTFRNLjkvMzAvMjAyMS5MLi5VU0QuSAEAAADKgAEAAgAAAAQ5OTA1AQgAAAAFAAAAATEBAAAACy0yMDcyMTIyMDQwAwAAAAMxNjACAAAAAjE1BAAAAAEwBwAAAAk5LzMwLzIwMjEIAAAACTkvMzAvMjAyMQkAAAABMOloLke3Jd4ITLSsR7cl3ggoQ0lRLkVPRy5JUV9OSS5JUV9MVE0uMTIvMzEvMjAyNC5MLi5VU0QuSAEAAABcHQQAAgAAAAQ2NDAzAQgAAAAFAAAAATEBAAAACy0xOTU3OTY2ODUwAwAAAAMxNjACAAAAAjE1BAAAAAEwBwAAAAoxMi8zMS8yMDI0CAAAAAoxMi8zMS8yMDI0CQAAAAEwBsP8Rrcl3ggNK7tHtyXeCCdDSVEuQ1ZYLklRX05JLklRX0xUTS42LzMwLzIwMTQuTC4uVVNELkgBAAAAyoABAAIAAAAFMjAwNTcBCAAAAAUAAAABMQEAAAAKMTc0ODg2NTQ2NgMAAAAD</t>
  </si>
  <si>
    <t>MTYwAgAAAAIxNQQAAAABMAcAAAAJNi8zMC8yMDE0CAAAAAk2LzMwLzIwMTQJAAAAATASBzJGtyXeCO/lv0e3Jd4IKENJUS5DVlguSVFfTkkuSVFfTFRNLjEyLzMxLzIwMTguTC4uVVNELkgBAAAAyoABAAIAAAAFMTQ4MjQBCAAAAAUAAAABMQEAAAAKMjA4MTk4MDI0MgMAAAADMTYwAgAAAAIxNQQAAAABMAcAAAAKMTIvMzEvMjAxOAgAAAAKMTIvMzEvMjAxOAkAAAABMPBTTEa3Jd4ILaO2R7cl3ggnQ0lRLlhPTS5JUV9OSS5JUV9MVE0uOS8zMC8yMDIxLkwuLlVTRC5IAQAAAEIzBgACAAAABS01OTAwAQgAAAAFAAAAATEBAAAACy0yMDcyMzM3MTg4AwAAAAMxNjACAAAAAjE1BAAAAAEwBwAAAAk5LzMwLzIwMjEIAAAACTkvMzAvMjAyMQkAAAABMOloLke3Jd4IQdusR7cl3ggnQ0lRLlhPTS5JUV9OSS5JUV9MVE0uOS8zMC8yMDE1LkwuLlVTRC5IAQAAAEIzBgACAAAABTE5OTQwAQgAAAAFAAAAATEBAAAACjE4MTYyMjE5NjYDAAAAAzE2MAIAAAACMTUEAAAAATAHAAAACTkvMzAvMjAxNQgAAAAJOS8zMC8yMDE1CQAAAAEwDqJMRrcl3ghywa9HtyXeCCdDSVEuRU9HLklRX05JLklRX0xUTS45LzMwLzIwMTQuTC4uVVNELkgBAAAAXB0EAAIAAAAIMzA1MS4wOTMBCAAAAAUAAAABMQEAAAAKMTc2MzI2NDcwNQMAAAADMTYwAgAAAAIxNQQAAAABMAcAAAAJOS8zMC8yMDE0CAAAAAk5LzMwLzIwMTQJAAAAATD63zFG</t>
  </si>
  <si>
    <t>tyXeCILor0e3Jd4IJ0NJUS5DVlguSVFfTkkuSVFfTFRNLjYvMzAvMjAxNy5MLi5VU0QuSAEAAADKgAEAAgAAAAQ1ODMwAQgAAAAFAAAAATEBAAAACjE4OTgzNTQ1NDMDAAAAAzE2MAIAAAACMTUEAAAAATAHAAAACTYvMzAvMjAxNwgAAAAJNi8zMC8yMDE3CQAAAAEwAHtMRrcl3gg6lrFHtyXeCCdDSVEuQ1ZYLklRX05JLklRX0xUTS4zLzMxLzIwMjIuTC4uVVNELkgBAAAAyoABAAIAAAAFMjA1MDcBCAAAAAUAAAABMQEAAAALLTIwMzU3MDY3NjQDAAAAAzE2MAIAAAACMTUEAAAAATAHAAAACTMvMzEvMjAyMggAAAAJMy8zMS8yMDIyCQAAAAEw6WguR7cl3gixbMFHtyXeCChDSVEuWE9NLklRX05JLklRX0xUTS4xMi8zMS8yMDEyLkwuLlVTRC5IAQAAAEIzBgACAAAABTQ0ODgwAQgAAAAFAAAAATEBAAAACjE3MjA3NjMwODcDAAAAAzE2MAIAAAACMTUEAAAAATAHAAAACjEyLzMxLzIwMTIIAAAACjEyLzMxLzIwMTIJAAAAATAWLjJGtyXeCATvxEe3Jd4IKENJUS5DT1AuSVFfTkkuSVFfTFRNLjEyLzMxLzIwMTguTC4uVVNELkgBAAAAT4YEAAIAAAAENjI1NwEIAAAABQAAAAExAQAAAAoyMDgwNTc0NDY4AwAAAAMxNjACAAAAAjE1BAAAAAEwBwAAAAoxMi8zMS8yMDE4CAAAAAoxMi8zMS8yMDE4CQAAAAEw8FNMRrcl3gho3rZHtyXeCCdDSVEuWE9NLklRX05JLklRX0xUTS42LzMwLzIwMjMuTC4uVVNELkgBAAAA</t>
  </si>
  <si>
    <t>QjMGAAIAAAAFNTE3MjABCAAAAAUAAAABMQEAAAALLTE5MTkyMzQ2NzEDAAAAAzE2MAIAAAACMTUEAAAAATAHAAAACTYvMzAvMjAyMwgAAAAJNi8zMC8yMDIzCQAAAAEwB+r8Rrcl3ghsebVHtyXeCChDSVEuQ1ZYLklRX05JLklRX0xUTS4xMi8zMS8yMDIzLkwuLlVTRC5IAQAAAMqAAQACAAAABTIxMzY5AQgAAAAFAAAAATEBAAAACy0xOTU4NzU3Nzk1AwAAAAMxNjACAAAAAjE1BAAAAAEwBwAAAAoxMi8zMS8yMDIzCAAAAAoxMi8zMS8yMDIzCQAAAAEwB+r8Rrcl3ghPPrVHtyXeCCdDSVEuWE9NLklRX05JLklRX0xUTS45LzMwLzIwMTQuTC4uVVNELkgBAAAAQjMGAAIAAAAFMzQzMDABCAAAAAUAAAABMQEAAAAKMTc2MjgzOTEyMQMAAAADMTYwAgAAAAIxNQQAAAABMAcAAAAJOS8zMC8yMDE0CAAAAAk5LzMwLzIwMTQJAAAAATD63zFGtyXeCJ02sEe3Jd4IJ0NJUS5DT1AuSVFfTkkuSVFfTFRNLjkvMzAvMjAyMC5MLi5VU0QuSAEAAABPhgQAAgAAAAUtMTIwOQEIAAAABQAAAAExAQAAAAstMjEyMzU3NTk3OAMAAAADMTYwAgAAAAIxNQQAAAABMAcAAAAJOS8zMC8yMDIwCAAAAAk5LzMwLzIwMjAJAAAAATD/jy5HtyXeCMLFrUe3Jd4IJ0NJUS5YT00uSVFfTkkuSVFfTFRNLjYvMzAvMjAxMS5MLi5VU0QuSAEAAABCMwYAAgAAAAUzNzkzMAEIAAAABQAAAAExAQAAAAoxNTU3MDcyMzU0AwAAAAMxNjACAAAAAjE1</t>
  </si>
  <si>
    <t>BAAAAAEwBwAAAAk2LzMwLzIwMTEIAAAACTYvMzAvMjAxMQkAAAABMClVMka3Jd4IbXHIR7cl3ggnQ0lRLkVPRy5JUV9OSS5JUV9MVE0uMy8zMS8yMDE4LkwuLlVTRC5IAQAAAFwdBAACAAAACDMxOTIuNjUxAQgAAAAFAAAAATEBAAAACjE5NTkxNTc2NzQDAAAAAzE2MAIAAAACMTUEAAAAATAHAAAACTMvMzEvMjAxOAgAAAAJMy8zMS8yMDE4CQAAAAEw8FNMRrcl3ggI0clHtyXeCCdDSVEuQ1ZYLklRX05JLklRX0xUTS45LzMwLzIwMTMuTC4uVVNELkgBAAAAyoABAAIAAAAFMjM3MzgBCAAAAAUAAAABMQEAAAAKMTcwNTI2NDAwOQMAAAADMTYwAgAAAAIxNQQAAAABMAcAAAAJOS8zMC8yMDEzCAAAAAk5LzMwLzIwMTMJAAAAATASBzJGtyXeCM2EsEe3Jd4IJ0NJUS5FT0cuSVFfTkkuSVFfTFRNLjYvMzAvMjAyMS5MLi5VU0QuSAEAAABcHQQAAgAAAAQxODc5AQgAAAAFAAAAATEBAAAACy0yMDg2NTg0NzcyAwAAAAMxNjACAAAAAjE1BAAAAAEwBwAAAAk2LzMwLzIwMjEIAAAACTYvMzAvMjAyMQkAAAABMOloLke3Jd4I/jquR7cl3ggnQ0lRLkNWWC5JUV9OSS5JUV9MVE0uOS8zMC8yMDI1LkwuLlVTRC5IAQAAAMqAAQACAAAABTEyNzY4AQgAAAAFAAAAATEBAAAACy0xOTE4MDk2MzIwAwAAAAMxNjACAAAAAjE1BAAAAAEwBwAAAAk5LzMwLzIwMjUIAAAACTkvMzAvMjAyNQkAAAABMGg8+0a3Jd4IDSu7R7cl3ggn</t>
  </si>
  <si>
    <t>Q0lRLkVPRy5JUV9OSS5JUV9MVE0uNi8zMC8yMDE1LkwuLlVTRC5IAQAAAFwdBAACAAAACDEzODMuNzI2AQgAAAAFAAAAATEBAAAACjE4MDE3ODUwMzkDAAAAAzE2MAIAAAACMTUEAAAAATAHAAAACTYvMzAvMjAxNQgAAAAJNi8zMC8yMDE1CQAAAAEw+t8xRrcl3ghtjLRHtyXeCCdDSVEuRU9HLklRX05JLklRX0xUTS45LzMwLzIwMjIuTC4uVVNELkgBAAAAXB0EAAIAAAAENzQ2NwEIAAAABQAAAAExAQAAAAstMjAyMTM3NTAzMQMAAAADMTYwAgAAAAIxNQQAAAABMAcAAAAJOS8zMC8yMDIyCAAAAAk5LzMwLzIwMjIJAAAAATDXQS5HtyXeCCVmrEe3Jd4IJ0NJUS5YT00uSVFfTkkuSVFfTFRNLjkvMzAvMjAxMy5MLi5VU0QuSAEAAABCMwYAAgAAAAUzNDE4MAEIAAAABQAAAAExAQAAAAoxNzA0OTI3ODk2AwAAAAMxNjACAAAAAjE1BAAAAAEwBwAAAAk5LzMwLzIwMTMIAAAACTkvMzAvMjAxMwkAAAABMBIHMka3Jd4IzYSwR7cl3ggnQ0lRLlhPTS5JUV9OSS5JUV9MVE0uOS8zMC8yMDI1LkwuLlVTRC5IAQAAAEIzBgACAAAABTI5OTUzAQgAAAAFAAAAATEBAAAACy0xOTE4NjU1MDU3AwAAAAMxNjACAAAAAjE1BAAAAAEwBwAAAAk5LzMwLzIwMjUIAAAACTkvMzAvMjAyNQkAAAABMGg8+0a3Jd4I+QO7R7cl3ggnQ0lRLlhPTS5JUV9OSS5JUV9MVE0uMy8zMS8yMDE4LkwuLlVTRC5IAQAAAEIzBgACAAAABTIwMzUw</t>
  </si>
  <si>
    <t>AQgAAAAFAAAAATEBAAAACjE5NTk1MDE1MDIDAAAAAzE2MAIAAAACMTUEAAAAATAHAAAACTMvMzEvMjAxOAgAAAAJMy8zMS8yMDE4CQAAAAEw8FNMRrcl3gjOC8pHtyXeCCdDSVEuWE9NLklRX05JLklRX0xUTS4zLzMxLzIwMjQuTC4uVVNELkgBAAAAQjMGAAIAAAAFMzI4MDABCAAAAAUAAAABMQEAAAALLTE5NDYxNTc5MjIDAAAAAzE2MAIAAAACMTUEAAAAATAHAAAACTMvMzEvMjAyNAgAAAAJMy8zMS8yMDI0CQAAAAEwB+r8Rrcl3gihgLJHtyXeCChDSVEuQ1ZYLklRX05JLklRX0xUTS4xMi8zMS8yMDE5LkwuLlVTRC5IAQAAAMqAAQACAAAABDI5MjQBCAAAAAUAAAABMQEAAAALLTIxMTA4ODI4MjYDAAAAAzE2MAIAAAACMTUEAAAAATAHAAAACjEyLzMxLzIwMTkIAAAACjEyLzMxLzIwMTkJAAAAATD/jy5HtyXeCF+kuUe3Jd4IKENJUS5DVlguSVFfTkkuSVFfTFRNLjEyLzMxLzIwMTMuTC4uVVNELkgBAAAAyoABAAIAAAAFMjE0MjMBCAAAAAUAAAABMQEAAAAKMTc3Nzk3MzQ5NAMAAAADMTYwAgAAAAIxNQQAAAABMAcAAAAKMTIvMzEvMjAxMwgAAAAKMTIvMzEvMjAxMwkAAAABMBIHMka3Jd4IDn7CR7cl3ggoQ0lRLkNPUC5JUV9OSS5JUV9MVE0uMTIvMzEvMjAyMi5MLi5VU0QuSAEAAABPhgQAAgAAAAUxODY4MAEIAAAABQAAAAExAQAAAAstMTk1OTIwMjE3OAMAAAADMTYwAgAAAAIxNQQAAAABMAcAAAAK</t>
  </si>
  <si>
    <t>MTIvMzEvMjAyMggAAAAKMTIvMzEvMjAyMgkAAAABMBYR/Ua3Jd4IaCu2R7cl3ggnQ0lRLkNWWC5JUV9OSS5JUV9MVE0uOS8zMC8yMDEwLkwuLlVTRC5IAQAAAMqAAQACAAAABTE2Nzk5AQgAAAAFAAAAATEBAAAACjE0ODAwNzQwNDkDAAAAAzE2MAIAAAACMTUEAAAAATAHAAAACTkvMzAvMjAxMAgAAAAJOS8zMC8yMDEwCQAAAAEwO3wyRrcl3gi+jrpHtyXeCCdDSVEuWE9NLklRX05JLklRX0xUTS45LzMwLzIwMTAuTC4uVVNELkgBAAAAQjMGAAIAAAAFMjcyNjABCAAAAAUAAAABMQEAAAAKMTQ4MDYxNTcxOAMAAAADMTYwAgAAAAIxNQQAAAABMAcAAAAJOS8zMC8yMDEwCAAAAAk5LzMwLzIwMTAJAAAAATA7fDJGtyXeCK9nuke3Jd4IJ0NJUS5DT1AuSVFfTkkuSVFfTFRNLjMvMzEvMjAyMy5MLi5VU0QuSAEAAABPhgQAAgAAAAUxNTg0MQEIAAAABQAAAAExAQAAAAstMTk4NTQzMjg1MwMAAAADMTYwAgAAAAIxNQQAAAABMAcAAAAJMy8zMS8yMDIzCAAAAAkzLzMxLzIwMjMJAAAAATAWEf1GtyXeCPgFuEe3Jd4IJ0NJUS5FT0cuSVFfTkkuSVFfTFRNLjkvMzAvMjAxNS5MLi5VU0QuSAEAAABcHQQAAgAAAAktMzc5NS42MzEBCAAAAAUAAAABMQEAAAAKMTgxNjAxNzI4OQMAAAADMTYwAgAAAAIxNQQAAAABMAcAAAAJOS8zMC8yMDE1CAAAAAk5LzMwLzIwMTUJAAAAATAOokxGtyXeCGaar0e3Jd4IJ0NJUS5DT1Au</t>
  </si>
  <si>
    <t>SVFfTkkuSVFfTFRNLjMvMzEvMjAxMS5MLi5VU0QuSAEAAABPhgQAAgAAAAUxMjI4OAEIAAAABQAAAAExAQAAAAoxNTU3MDUwNzAzAwAAAAMxNjACAAAAAjE1BAAAAAEwBwAAAAkzLzMxLzIwMTEIAAAACTMvMzEvMjAxMQkAAAABMDt8Mka3Jd4IabXNR7cl3ggnQ0lRLkNWWC5JUV9OSS5JUV9MVE0uNi8zMC8yMDIwLkwuLlVTRC5IAQAAAMqAAQACAAAABS04NzAxAQgAAAAFAAAAATEBAAAACy0yMTM5Nzk3MzM0AwAAAAMxNjACAAAAAjE1BAAAAAEwBwAAAAk2LzMwLzIwMjAIAAAACTYvMzAvMjAyMAkAAAABMP+PLke3Jd4IaCu2R7cl3ggnQ0lRLkNWWC5JUV9OSS5JUV9MVE0uOS8zMC8yMDE1LkwuLlVTRC5IAQAAAMqAAQACAAAABDg2NDYBCAAAAAUAAAABMQEAAAAKMTgxNjIzMDQxNgMAAAADMTYwAgAAAAIxNQQAAAABMAcAAAAJOS8zMC8yMDE1CAAAAAk5LzMwLzIwMTUJAAAAATAOokxGtyXeCGaar0e3Jd4IJ0NJUS5FT0cuSVFfTkkuSVFfTFRNLjYvMzAvMjAxNy5MLi5VU0QuSAEAAABcHQQAAgAAAAgtMjgwLjc4MgEIAAAABQAAAAExAQAAAAoxODk4NDE0ODc2AwAAAAMxNjACAAAAAjE1BAAAAAEwBwAAAAk2LzMwLzIwMTcIAAAACTYvMzAvMjAxNwkAAAABMAB7TEa3Jd4IUr2xR7cl3ggnQ0lRLkVPRy5JUV9OSS5JUV9MVE0uNi8zMC8yMDIzLkwuLlVTRC5IAQAAAFwdBAACAAAABDg3MDcBCAAAAAUAAAAB</t>
  </si>
  <si>
    <t>MQEAAAALLTE5ODU1MDAzMjMDAAAAAzE2MAIAAAACMTUEAAAAATAHAAAACTYvMzAvMjAyMwgAAAAJNi8zMC8yMDIzCQAAAAEwB+r8Rrcl3ghsebVHtyXeCCdDSVEuRU9HLklRX05JLklRX0xUTS45LzMwLzIwMjAuTC4uVVNELkgBAAAAXB0EAAIAAAAILTMwNS40NzkBCAAAAAUAAAABMQEAAAALLTIxMjM4MzE3NjgDAAAAAzE2MAIAAAACMTUEAAAAATAHAAAACTkvMzAvMjAyMAgAAAAJOS8zMC8yMDIwCQAAAAEw/48uR7cl3gjCxa1HtyXeCChDSVEuQ1ZYLklRX05JLklRX0xUTS4xMi8zMS8yMDEyLkwuLlVTRC5IAQAAAMqAAQACAAAABTI2MTc5AQgAAAAFAAAAATEBAAAACjE3MjAwMzk1MjIDAAAAAzE2MAIAAAACMTUEAAAAATAHAAAACjEyLzMxLzIwMTIIAAAACjEyLzMxLzIwMTIJAAAAATAWLjJGtyXeCOvHxEe3Jd4IKENJUS5YT00uSVFfTkkuSVFfTFRNLjEyLzMxLzIwMjQuTC4uVVNELkgBAAAAQjMGAAIAAAAFMzM2ODABCAAAAAUAAAABMQEAAAALLTE5NTg5NTM2NDQDAAAAAzE2MAIAAAACMTUEAAAAATAHAAAACjEyLzMxLzIwMjQIAAAACjEyLzMxLzIwMjQJAAAAATAGw/xGtyXeCPkDu0e3Jd4IJ0NJUS5DVlguSVFfTkkuSVFfTFRNLjkvMzAvMjAyMC5MLi5VU0QuSAEAAADKgAEAAgAAAAYtMTE0ODgBCAAAAAUAAAABMQEAAAALLTIxMjM2MDQyNjkDAAAAAzE2MAIAAAACMTUEAAAAATAHAAAACTkvMzAv</t>
  </si>
  <si>
    <t>MjAyMAgAAAAJOS8zMC8yMDIwCQAAAAEw/48uR7cl3giu7K1HtyXeCCdDSVEuQ1ZYLklRX05JLklRX0xUTS45LzMwLzIwMTQuTC4uVVNELkgBAAAAyoABAAIAAAAFMjA3MDABCAAAAAUAAAABMQEAAAAKMTc2MzMzMDM4OQMAAAADMTYwAgAAAAIxNQQAAAABMAcAAAAJOS8zMC8yMDE0CAAAAAk5LzMwLzIwMTQJAAAAATD63zFGtyXeCLZdsEe3Jd4IJ0NJUS5YT00uSVFfTkkuSVFfTFRNLjYvMzAvMjAxNy5MLi5VU0QuSAEAAABCMwYAAgAAAAUxMTY5MAEIAAAABQAAAAExAQAAAAoxODk4MjU3MjEyAwAAAAMxNjACAAAAAjE1BAAAAAEwBwAAAAk2LzMwLzIwMTcIAAAACTYvMzAvMjAxNwkAAAABMAB7TEa3Jd4IOpaxR7cl3ggnQ0lRLlhPTS5JUV9OSS5JUV9MVE0uMy8zMS8yMDIyLkwuLlVTRC5IAQAAAEIzBgACAAAABTI1NzkwAQgAAAAFAAAAATEBAAAACy0yMDQ3ODkwNTU3AwAAAAMxNjACAAAAAjE1BAAAAAEwBwAAAAkzLzMxLzIwMjIIAAAACTMvMzEvMjAyMgkAAAABMOloLke3Jd4Iq5PBR7cl3ggnQ0lRLkNWWC5JUV9OSS5JUV9MVE0uNi8zMC8yMDExLkwuLlVTRC5IAQAAAMqAAQACAAAABTIzMDA2AQgAAAAFAAAAATEBAAAACjE1NTc0MDUyNzIDAAAAAzE2MAIAAAACMTUEAAAAATAHAAAACTYvMzAvMjAxMQgAAAAJNi8zMC8yMDExCQAAAAEwKVUyRrcl3ghjSshHtyXeCCdDSVEuQ09QLklRX05JLklRX0xU</t>
  </si>
  <si>
    <t>TS4zLzMxLzIwMTYuTC4uVVNELkgBAAAAT4YEAAIAAAAFLTYxNjkBCAAAAAUAAAABMQEAAAAKMTg0MDQyNzk2OQMAAAADMTYwAgAAAAIxNQQAAAABMAcAAAAJMy8zMS8yMDE2CAAAAAkzLzMxLzIwMTYJAAAAATAOokxGtyXeCHCSy0e3Jd4IJ0NJUS5DT1AuSVFfTkkuSVFfTFRNLjMvMzEvMjAyMi5MLi5VU0QuSAEAAABPhgQAAgAAAAUxMjg1NgEIAAAABQAAAAExAQAAAAstMjA0NzI1MDY2MwMAAAADMTYwAgAAAAIxNQQAAAABMAcAAAAJMy8zMS8yMDIyCAAAAAkzLzMxLzIwMjIJAAAAATDpaC5HtyXeCKuTwUe3Jd4IKENJUS5YT00uSVFfTkkuSVFfTFRNLjEyLzMxLzIwMjMuTC4uVVNELkgBAAAAQjMGAAIAAAAFMzYwMTABCAAAAAUAAAABMQEAAAALLTE5NTg5NTM2MTADAAAAAzE2MAIAAAACMTUEAAAAATAHAAAACjEyLzMxLzIwMjMIAAAACjEyLzMxLzIwMjMJAAAAATAH6vxGtyXeCE8+tUe3Jd4IJ0NJUS5DT1AuSVFfTkkuSVFfTFRNLjkvMzAvMjAxNC5MLi5VU0QuSAEAAABPhgQAAgAAAAQ5Mzk1AQgAAAAFAAAAATEBAAAACjE3NjI2MDg3NTgDAAAAAzE2MAIAAAACMTUEAAAAATAHAAAACTkvMzAvMjAxNAgAAAAJOS8zMC8yMDE0CQAAAAEw+t8xRrcl3gidNrBHtyXeCDZDSVEuQ09QLklRX05JXzFZUl9BTk5fR1JPV1RILklRX0xUTS45LzMwLzIwMjUuTC4uVVNELkgBAAAAT4YEAAIAAAAILTEwLjk5OTQB</t>
  </si>
  <si>
    <t>CAAAAAUAAAABMQEAAAALLTE5MTgwNDU0MjEDAAAAAzE2MAIAAAAENDE5OQQAAAABMAcAAAAJOS8zMC8yMDI1CAAAAAk5LzMwLzIwMjUJAAAAATBoPPtGtyXeCAmcvUe3Jd4INUNJUS5DT1AuSVFfTklfMVlSX0FOTl9HUk9XVEguSVFfQ1EuOS8zMC8yMDI1LkwuLlVTRC5IAQAAAE+GBAACAAAACC0xNi4xNzI5AQgAAAAFAAAAATEBAAAACy0xOTE4MDQ4MTQ1AwAAAAMxNjACAAAABDQxOTkEAAAAATAHAAAACTkvMzAvMjAyNQgAAAAJOS8zMC8yMDI1CQAAAAEwaDz7Rrcl3ggew71HtyXeCDZDSVEuQ09QLklRX05JXzFZUl9BTk5fR1JPV1RILklRX0NRLjEyLzMxLzIwMDkuTC4uVVNELkgBAAAAT4YEAAMAAAACTk0BCAAAAAUAAAABMQEAAAAKMTQzOTI5Mjc1NwMAAAADMTYwAgAAAAQ0MTk5BAAAAAEwBwAAAAoxMi8zMS8yMDA5CAAAAAoxMi8zMS8yMDA5CQAAAAEwTKMyRrcl3ghORMtHtyXeCDVDSVEuQ1ZYLklRX05JXzFZUl9BTk5fR1JPV1RILklRX0NRLjkvMzAvMjAxMC5MLi5VU0QuSAEAAADKgAEAAgAAAActMS42NDQ1AQgAAAAFAAAAATEBAAAACjE0ODAwNjcxODIDAAAAAzE2MAIAAAAENDE5OQQAAAABMAcAAAAJOS8zMC8yMDEwCAAAAAk5LzMwLzIwMTAJAAAAATA7fDJGtyXeCK9nuke3Jd4INkNJUS5DT1AuSVFfTklfMVlSX0FOTl9HUk9XVEguSVFfQ1EuMTIvMzEvMjAxMS5MLi5VU0QuSAEAAABPhgQA</t>
  </si>
  <si>
    <t>AgAAAAY2Ni4wOTUBCAAAAAUAAAABMQEAAAAKMTU4ODQ1NDczMQMAAAADMTYwAgAAAAQ0MTk5BAAAAAEwBwAAAAoxMi8zMS8yMDExCAAAAAoxMi8zMS8yMDExCQAAAAEw9LgxRrcl3giLv8hHtyXeCDVDSVEuQ1ZYLklRX05JXzFZUl9BTk5fR1JPV1RILklRX0NRLjkvMzAvMjAxMi5MLi5VU0QuSAEAAADKgAEAAgAAAAgtMzIuOTAzNAEIAAAABQAAAAExAQAAAAoxNjQzODc4MjQ4AwAAAAMxNjACAAAABDQxOTkEAAAAATAHAAAACTkvMzAvMjAxMggAAAAJOS8zMC8yMDEyCQAAAAEwKVUyRrcl3gjy+bBHtyXeCDZDSVEuQ09QLklRX05JXzFZUl9BTk5fR1JPV1RILklRX0NRLjEyLzMxLzIwMTMuTC4uVVNELkgBAAAAT4YEAAIAAAAHNzQuNDAzOQEIAAAABQAAAAExAQAAAAoxNzIwNTg0MjcxAwAAAAMxNjACAAAABDQxOTkEAAAAATAHAAAACjEyLzMxLzIwMTMIAAAACjEyLzMxLzIwMTMJAAAAATASBzJGtyXeCEbzwke3Jd4INUNJUS5DVlguSVFfTklfMVlSX0FOTl9HUk9XVEguSVFfQ1EuOS8zMC8yMDE0LkwuLlVTRC5IAQAAAMqAAQACAAAABzEyLjk4OTgBCAAAAAUAAAABMQEAAAAKMTc2MzMyOTI2NAMAAAADMTYwAgAAAAQ0MTk5BAAAAAEwBwAAAAk5LzMwLzIwMTQIAAAACTkvMzAvMjAxNAkAAAABMPrfMUa3Jd4Itl2wR7cl3gg2Q0lRLkNPUC5JUV9OSV8xWVJfQU5OX0dST1dUSC5JUV9DUS4xMi8zMS8yMDE1</t>
  </si>
  <si>
    <t>LkwuLlVTRC5IAQAAAE+GBAADAAAAAk5NAQgAAAAFAAAAATEBAAAACjE4Mjg2ODgwNjEDAAAAAzE2MAIAAAAENDE5OQQAAAABMAcAAAAKMTIvMzEvMjAxNQgAAAAKMTIvMzEvMjAxNQkAAAABMA6iTEa3Jd4Izya9R7cl3gg1Q0lRLkNWWC5JUV9OSV8xWVJfQU5OX0dST1dUSC5JUV9DUS45LzMwLzIwMTYuTC4uVVNELkgBAAAAyoABAAIAAAAILTM3LjAxNTMBCAAAAAUAAAABMQEAAAAKMTg2Mzg2NDYyNgMAAAADMTYwAgAAAAQ0MTk5BAAAAAEwBwAAAAk5LzMwLzIwMTYIAAAACTkvMzAvMjAxNgkAAAABMAB7TEa3Jd4IQVa5R7cl3gg2Q0lRLkNPUC5JUV9OSV8xWVJfQU5OX0dST1dUSC5JUV9DUS4xMi8zMS8yMDE3LkwuLlVTRC5IAQAAAE+GBAADAAAAAk5NAQgAAAAFAAAAATEBAAAACjE5NDYwMDU3NDgDAAAAAzE2MAIAAAAENDE5OQQAAAABMAcAAAAKMTIvMzEvMjAxNwgAAAAKMTIvMzEvMjAxNwkAAAABMPBTTEa3Jd4Irti8R7cl3gg1Q0lRLkNWWC5JUV9OSV8xWVJfQU5OX0dST1dUSC5JUV9DUS45LzMwLzIwMTguTC4uVVNELkgBAAAAyoABAAIAAAAIMTA3LjMyNTgBCAAAAAUAAAABMQEAAAAKMTk5MDk4Njg5NgMAAAADMTYwAgAAAAQ0MTk5BAAAAAEwBwAAAAk5LzMwLzIwMTgIAAAACTkvMzAvMjAxOAkAAAABMPBTTEa3Jd4IGdeuR7cl3gg2Q0lRLkNPUC5JUV9OSV8xWVJfQU5OX0dST1dUSC5JUV9DUS4x</t>
  </si>
  <si>
    <t>Mi8zMS8yMDE5LkwuLlVTRC5IAQAAAE+GBAACAAAACC02MS40NTYyAQgAAAAFAAAAATEBAAAACjIwODA1NzQ0OTADAAAAAzE2MAIAAAAENDE5OQQAAAABMAcAAAAKMTIvMzEvMjAxOQgAAAAKMTIvMzEvMjAxOQkAAAABMP+PLke3Jd4IX6S5R7cl3gg1Q0lRLkNWWC5JUV9OSV8xWVJfQU5OX0dST1dUSC5JUV9DUS45LzMwLzIwMjAuTC4uVVNELkgBAAAAyoABAAMAAAACTk0BCAAAAAUAAAABMQEAAAALLTIxMjM2MDQ4MzADAAAAAzE2MAIAAAAENDE5OQQAAAABMAcAAAAJOS8zMC8yMDIwCAAAAAk5LzMwLzIwMjAJAAAAATD/jy5HtyXeCI+erUe3Jd4INkNJUS5DT1AuSVFfTklfMVlSX0FOTl9HUk9XVEguSVFfQ1EuMTIvMzEvMjAyMS5MLi5VU0QuSAEAAABPhgQAAwAAAAJOTQEIAAAABQAAAAExAQAAAAstMjA2MDYxMTkyOAMAAAADMTYwAgAAAAQ0MTk5BAAAAAEwBwAAAAoxMi8zMS8yMDIxCAAAAAoxMi8zMS8yMDIxCQAAAAEw6WguR7cl3gh/Y7xHtyXeCDVDSVEuQ1ZYLklRX05JXzFZUl9BTk5fR1JPV1RILklRX0NRLjkvMzAvMjAyMi5MLi5VU0QuSAEAAADKgAEAAgAAAAc4My43ODMzAQgAAAAFAAAAATEBAAAACy0yMDIxNDExMTAwAwAAAAMxNjACAAAABDQxOTkEAAAAATAHAAAACTkvMzAvMjAyMggAAAAJOS8zMC8yMDIyCQAAAAEw10EuR7cl3ggCGKxHtyXeCDZDSVEuQ09QLklRX05JXzFZUl9BTk5fR1JP</t>
  </si>
  <si>
    <t>V1RILklRX0NRLjEyLzMxLzIwMjMuTC4uVVNELkgBAAAAT4YEAAIAAAAHLTcuNDQ4NQEIAAAABQAAAAExAQAAAAstMTk1OTIwMjE3NwMAAAADMTYwAgAAAAQ0MTk5BAAAAAEwBwAAAAoxMi8zMS8yMDIzCAAAAAoxMi8zMS8yMDIzCQAAAAEwB+r8Rrcl3ghPPrVHtyXeCDVDSVEuQ1ZYLklRX05JXzFZUl9BTk5fR1JPV1RILklRX0NRLjkvMzAvMjAyNC5MLi5VU0QuSAEAAADKgAEAAgAAAAgtMzEuMjQ0MwEIAAAABQAAAAExAQAAAAstMTkxODA5ODEzNAMAAAADMTYwAgAAAAQ0MTk5BAAAAAEwBwAAAAk5LzMwLzIwMjQIAAAACTkvMzAvMjAyNAkAAAABMAfq/Ea3Jd4IFi+5R7cl3gg1Q0lRLlhPTS5JUV9OSV8xWVJfQU5OX0dST1dUSC5JUV9DUS45LzMwLzIwMTAuTC4uVVNELkgBAAAAQjMGAAIAAAAHNTUuMzkxMQEIAAAABQAAAAExAQAAAAoxNDgwNTk0NTcwAwAAAAMxNjACAAAABDQxOTkEAAAAATAHAAAACTkvMzAvMjAxMAgAAAAJOS8zMC8yMDEwCQAAAAEwO3wyRrcl3gifQLpHtyXeCDVDSVEuRU9HLklRX05JXzFZUl9BTk5fR1JPV1RILklRX0NRLjYvMzAvMjAxMS5MLi5VU0QuSAEAAABcHQQAAgAAAAgzOTMuNjc2NQEIAAAABQAAAAExAQAAAAoxNTU3MjY0OTY5AwAAAAMxNjACAAAABDQxOTkEAAAAATAHAAAACTYvMzAvMjAxMQgAAAAJNi8zMC8yMDExCQAAAAEwKVUyRrcl3ghiI8hHtyXeCDVDSVEuWE9N</t>
  </si>
  <si>
    <t>LklRX05JXzFZUl9BTk5fR1JPV1RILklRX0NRLjkvMzAvMjAxMi5MLi5VU0QuSAEAAABCMwYAAgAAAActNy4zNTczAQgAAAAFAAAAATEBAAAACjE2NDM0NzI4MjIDAAAAAzE2MAIAAAAENDE5OQQAAAABMAcAAAAJOS8zMC8yMDEyCAAAAAk5LzMwLzIwMTIJAAAAATApVTJGtyXeCPTSsEe3Jd4INUNJUS5FT0cuSVFfTklfMVlSX0FOTl9HUk9XVEguSVFfQ1EuNi8zMC8yMDEzLkwuLlVTRC5IAQAAAFwdBAACAAAABzY2LjY4MjMBCAAAAAUAAAABMQEAAAAKMTY4OTY1NTM3OAMAAAADMTYwAgAAAAQ0MTk5BAAAAAEwBwAAAAk2LzMwLzIwMTMIAAAACTYvMzAvMjAxMwkAAAABMBYuMka3Jd4I7lbCR7cl3gg1Q0lRLlhPTS5JUV9OSV8xWVJfQU5OX0dST1dUSC5JUV9DUS45LzMwLzIwMTQuTC4uVVNELkgBAAAAQjMGAAIAAAAGMi41NDEyAQgAAAAFAAAAATEBAAAACjE3NjI4MzcyMzIDAAAAAzE2MAIAAAAENDE5OQQAAAABMAcAAAAJOS8zMC8yMDE0CAAAAAk5LzMwLzIwMTQJAAAAATD63zFGtyXeCI4PsEe3Jd4INUNJUS5FT0cuSVFfTklfMVlSX0FOTl9HUk9XVEguSVFfQ1EuNi8zMC8yMDE1LkwuLlVTRC5IAQAAAFwdBAACAAAACC05OS4yNTQyAQgAAAAFAAAAATEBAAAACjE4MDE3ODI0ODUDAAAAAzE2MAIAAAAENDE5OQQAAAABMAcAAAAJNi8zMC8yMDE1CAAAAAk2LzMwLzIwMTUJAAAAATD63zFGtyXeCD1ltEe3</t>
  </si>
  <si>
    <t>Jd4INUNJUS5YT00uSVFfTklfMVlSX0FOTl9HUk9XVEguSVFfQ1EuOS8zMC8yMDE2LkwuLlVTRC5IAQAAAEIzBgACAAAABS0zNy41AQgAAAAFAAAAATEBAAAACjE4NjM2Nzc5OTkDAAAAAzE2MAIAAAAENDE5OQQAAAABMAcAAAAJOS8zMC8yMDE2CAAAAAk5LzMwLzIwMTYJAAAAATAAe0xGtyXeCE19uUe3Jd4INUNJUS5YT00uSVFfTklfMVlSX0FOTl9HUk9XVEguSVFfQ1EuOS8zMC8yMDE4LkwuLlVTRC5IAQAAAEIzBgACAAAABzU3LjE3ODgBCAAAAAUAAAABMQEAAAAKMTk5MDc4NzExMQMAAAADMTYwAgAAAAQ0MTk5BAAAAAEwBwAAAAk5LzMwLzIwMTgIAAAACTkvMzAvMjAxOAkAAAABMPBTTEa3Jd4IDrCuR7cl3gg1Q0lRLkVPRy5JUV9OSV8xWVJfQU5OX0dST1dUSC5JUV9DUS42LzMwLzIwMjEuTC4uVVNELkgBAAAAXB0EAAMAAAACTk0BCAAAAAUAAAABMQEAAAALLTIwODY1ODQ4OTkDAAAAAzE2MAIAAAAENDE5OQQAAAABMAcAAAAJNi8zMC8yMDIxCAAAAAk2LzMwLzIwMjEJAAAAATDpaC5HtyXeCOhhrke3Jd4INUNJUS5YT00uSVFfTklfMVlSX0FOTl9HUk9XVEguSVFfQ1EuOS8zMC8yMDIyLkwuLlVTRC5IAQAAAEIzBgACAAAACDE5MS4yNTkyAQgAAAAFAAAAATEBAAAACy0yMDIxODY5NzA4AwAAAAMxNjACAAAABDQxOTkEAAAAATAHAAAACTkvMzAvMjAyMggAAAAJOS8zMC8yMDIyCQAAAAEw10EuR7cl</t>
  </si>
  <si>
    <t>3ggDP6xHtyXeCDVDSVEuWE9NLklRX05JXzFZUl9BTk5fR1JPV1RILklRX0NRLjkvMzAvMjAyNC5MLi5VU0QuSAEAAABCMwYAAgAAAActNS4wNzE3AQgAAAAFAAAAATEBAAAACy0xOTE4Njc1MzQ2AwAAAAMxNjACAAAABDQxOTkEAAAAATAHAAAACTkvMzAvMjAyNAgAAAAJOS8zMC8yMDI0CQAAAAEwB+r8Rrcl3ggWL7lHtyXeCDVDSVEuQ1ZYLklRX05JXzFZUl9BTk5fR1JPV1RILklRX0NRLjYvMzAvMjAxMS5MLi5VU0QuSAEAAADKgAEAAgAAAAc0Mi45NDY5AQgAAAAFAAAAATEBAAAACjE1NTczOTY3NTMDAAAAAzE2MAIAAAAENDE5OQQAAAABMAcAAAAJNi8zMC8yMDExCAAAAAk2LzMwLzIwMTEJAAAAATApVTJGtyXeCGIjyEe3Jd4INUNJUS5DT1AuSVFfTklfMVlSX0FOTl9HUk9XVEguSVFfQ1EuOS8zMC8yMDEyLkwuLlVTRC5IAQAAAE+GBAACAAAACC0zMS4yNjkyAQgAAAAFAAAAATEBAAAACjE2NDM0NzI4OTYDAAAAAzE2MAIAAAAENDE5OQQAAAABMAcAAAAJOS8zMC8yMDEyCAAAAAk5LzMwLzIwMTIJAAAAATApVTJGtyXeCPL5sEe3Jd4INUNJUS5DT1AuSVFfTklfMVlSX0FOTl9HUk9XVEguSVFfQ1EuOS8zMC8yMDE0LkwuLlVTRC5IAQAAAE+GBAACAAAABjkuMDMyMgEIAAAABQAAAAExAQAAAAoxNzYyNjAyMzY0AwAAAAMxNjACAAAABDQxOTkEAAAAATAHAAAACTkvMzAvMjAxNAgAAAAJOS8zMC8yMDE0</t>
  </si>
  <si>
    <t>CQAAAAEw+t8xRrcl3gi2XbBHtyXeCDVDSVEuQ1ZYLklRX05JXzFZUl9BTk5fR1JPV1RILklRX0NRLjYvMzAvMjAxNy5MLi5VU0QuSAEAAADKgAEAAwAAAAJOTQEIAAAABQAAAAExAQAAAAoxODk4MzUzODQ1AwAAAAMxNjACAAAABDQxOTkEAAAAATAHAAAACTYvMzAvMjAxNwgAAAAJNi8zMC8yMDE3CQAAAAEwAHtMRrcl3ghSvbFHtyXeCDVDSVEuQ09QLklRX05JXzFZUl9BTk5fR1JPV1RILklRX0NRLjkvMzAvMjAxOC5MLi5VU0QuSAEAAABPhgQAAgAAAAgzNDMuMDk1MgEIAAAABQAAAAExAQAAAAoxOTg5OTAxMjY4AwAAAAMxNjACAAAABDQxOTkEAAAAATAHAAAACTkvMzAvMjAxOAgAAAAJOS8zMC8yMDE4CQAAAAEw8FNMRrcl3ggZ165HtyXeCDVDSVEuQ1ZYLklRX05JXzFZUl9BTk5fR1JPV1RILklRX0NRLjYvMzAvMjAyMS5MLi5VU0QuSAEAAADKgAEAAwAAAAJOTQEIAAAABQAAAAExAQAAAAstMjA4NjQ5MTMwNgMAAAADMTYwAgAAAAQ0MTk5BAAAAAEwBwAAAAk2LzMwLzIwMjEIAAAACTYvMzAvMjAyMQkAAAABMOloLke3Jd4I/IiuR7cl3gg1Q0lRLkNPUC5JUV9OSV8xWVJfQU5OX0dST1dUSC5JUV9DUS45LzMwLzIwMjIuTC4uVVNELkgBAAAAT4YEAAIAAAAFOTAuMjkBCAAAAAUAAAABMQEAAAALLTIwMjE0ODc5NTADAAAAAzE2MAIAAAAENDE5OQQAAAABMAcAAAAJOS8zMC8yMDIyCAAAAAk5LzMwLzIw</t>
  </si>
  <si>
    <t>MjIJAAAAATDXQS5HtyXeCCVmrEe3Jd4INUNJUS5DVlguSVFfTklfMVlSX0FOTl9HUk9XVEguSVFfQ1EuNi8zMC8yMDI1LkwuLlVTRC5IAQAAAMqAAQACAAAACC00My44NDMxAQgAAAAFAAAAATEBAAAACy0xOTE4MDk0NjIzAwAAAAMxNjACAAAABDQxOTkEAAAAATAHAAAACTYvMzAvMjAyNQgAAAAJNi8zMC8yMDI1CQAAAAEwBsP8Rrcl3ggew71HtyXeCDVDSVEuWE9NLklRX05JXzFZUl9BTk5fR1JPV1RILklRX0NRLjYvMzAvMjAxMS5MLi5VU0QuSAEAAABCMwYAAgAAAAc0MS4yNjk4AQgAAAAFAAAAATEBAAAACjE1NTcwNzIyMzcDAAAAAzE2MAIAAAAENDE5OQQAAAABMAcAAAAJNi8zMC8yMDExCAAAAAk2LzMwLzIwMTEJAAAAATApVTJGtyXeCGIjyEe3Jd4INUNJUS5FT0cuSVFfTklfMVlSX0FOTl9HUk9XVEguSVFfQ1EuMy8zMS8yMDE0LkwuLlVTRC5IAQAAAFwdBAACAAAABjMzLjU5NQEIAAAABQAAAAExAQAAAAoxNzMzMzEyODY0AwAAAAMxNjACAAAABDQxOTkEAAAAATAHAAAACTMvMzEvMjAxNAgAAAAJMy8zMS8yMDE0CQAAAAEwEgcyRrcl3gjAVcxHtyXeCDVDSVEuWE9NLklRX05JXzFZUl9BTk5fR1JPV1RILklRX0NRLjYvMzAvMjAxNS5MLi5VU0QuSAEAAABCMwYAAgAAAActNTIuMjc4AQgAAAAFAAAAATEBAAAACjE4MDE2MTY4ODADAAAAAzE2MAIAAAAENDE5OQQAAAABMAcAAAAJNi8zMC8yMDE1</t>
  </si>
  <si>
    <t>CAAAAAk2LzMwLzIwMTUJAAAAATD63zFGtyXeCG2MtEe3Jd4INUNJUS5FT0cuSVFfTklfMVlSX0FOTl9HUk9XVEguSVFfQ1EuMy8zMS8yMDE4LkwuLlVTRC5IAQAAAFwdBAACAAAACTIxMzkuMzI3NAEIAAAABQAAAAExAQAAAAoxOTU5MTU2OTE3AwAAAAMxNjACAAAABDQxOTkEAAAAATAHAAAACTMvMzEvMjAxOAgAAAAJMy8zMS8yMDE4CQAAAAEw8FNMRrcl3gim5MlHtyXeCDVDSVEuWE9NLklRX05JXzFZUl9BTk5fR1JPV1RILklRX0NRLjYvMzAvMjAxOS5MLi5VU0QuSAEAAABCMwYAAgAAAAgtMjAuNzU5NQEIAAAABQAAAAExAQAAAAoyMDQ4MzAzNTc0AwAAAAMxNjACAAAABDQxOTkEAAAAATAHAAAACTYvMzAvMjAxOQgAAAAJNi8zMC8yMDE5CQAAAAEwCbcuR7cl3giSGbpHtyXeCDVDSVEuRU9HLklRX05JXzFZUl9BTk5fR1JPV1RILklRX0NRLjMvMzEvMjAyMi5MLi5VU0QuSAEAAABcHQQAAgAAAActNDIuMzkzAQgAAAAFAAAAATEBAAAACy0yMDQ3NDczNjcxAwAAAAMxNjACAAAABDQxOTkEAAAAATAHAAAACTMvMzEvMjAyMggAAAAJMy8zMS8yMDIyCQAAAAEw6WguR7cl3gixbMFHtyXeCDVDSVEuWE9NLklRX05JXzFZUl9BTk5fR1JPV1RILklRX0NRLjYvMzAvMjAyMy5MLi5VU0QuSAEAAABCMwYAAgAAAAgtNTUuODU0NAEIAAAABQAAAAExAQAAAAstMTkxOTIzNDY3MgMAAAADMTYwAgAAAAQ0MTk5BAAA</t>
  </si>
  <si>
    <t>AAEwBwAAAAk2LzMwLzIwMjMIAAAACTYvMzAvMjAyMwkAAAABMAfq/Ea3Jd4IbHm1R7cl3gg1Q0lRLkVPRy5JUV9OSV8xWVJfQU5OX0dST1dUSC5JUV9DUS4zLzMxLzIwMjQuTC4uVVNELkgBAAAAXB0EAAIAAAAHLTExLjU2NwEIAAAABQAAAAExAQAAAAstMTk0Njk4NzIwOQMAAAADMTYwAgAAAAQ0MTk5BAAAAAEwBwAAAAkzLzMxLzIwMjQIAAAACTMvMzEvMjAyNAkAAAABMAfq/Ea3Jd4IkVmyR7cl3gg1Q0lRLlhPTS5JUV9OSV8xWVJfQU5OX0dST1dUSC5JUV9DUS42LzMwLzIwMjUuTC4uVVNELkgBAAAAQjMGAAIAAAAHLTIzLjM1NQEIAAAABQAAAAExAQAAAAstMTkzMzQ0NDExMAMAAAADMTYwAgAAAAQ0MTk5BAAAAAEwBwAAAAk2LzMwLzIwMjUIAAAACTYvMzAvMjAyNQkAAAABMAbD/Ea3Jd4IHsO9R7cl3gg1Q0lRLkNWWC5JUV9OSV8xWVJfQU5OX0dST1dUSC5JUV9DUS4zLzMxLzIwMTAuTC4uVVNELkgBAAAAyoABAAIAAAAIMTQ3Ljc5NTMBCAAAAAUAAAABMQEAAAAKMTQ1MTI2MjU3MAMAAAADMTYwAgAAAAQ0MTk5BAAAAAEwBwAAAAkzLzMxLzIwMTAIAAAACTMvMzEvMjAxMAkAAAABMEyjMka3Jd4IhirOR7cl3gg1Q0lRLkNPUC5JUV9OSV8xWVJfQU5OX0dST1dUSC5JUV9DUS42LzMwLzIwMTEuTC4uVVNELkgBAAAAT4YEAAIAAAAILTE4LjI5OTgBCAAAAAUAAAABMQEAAAAKMTU1NzAyNjI5MgMAAAAD</t>
  </si>
  <si>
    <t>MTYwAgAAAAQ0MTk5BAAAAAEwBwAAAAk2LzMwLzIwMTEIAAAACTYvMzAvMjAxMQkAAAABMClVMka3Jd4IbXHIR7cl3gg1Q0lRLkVPRy5JUV9OSV8xWVJfQU5OX0dST1dUSC5JUV9DUS42LzMwLzIwMTcuTC4uVVNELkgBAAAAXB0EAAMAAAACTk0BCAAAAAUAAAABMQEAAAAKMTg5ODQxNDQxNgMAAAADMTYwAgAAAAQ0MTk5BAAAAAEwBwAAAAk2LzMwLzIwMTcIAAAACTYvMzAvMjAxNwkAAAABMAB7TEa3Jd4IJG+xR7cl3gg1Q0lRLkVPRy5JUV9OSV8xWVJfQU5OX0dST1dUSC5JUV9DUS42LzMwLzIwMTkuTC4uVVNELkgBAAAAXB0EAAIAAAAHMjEuNjg4NAEIAAAABQAAAAExAQAAAAoyMDQ4NjI3NDg3AwAAAAMxNjACAAAABDQxOTkEAAAAATAHAAAACTYvMzAvMjAxOQgAAAAJNi8zMC8yMDE5CQAAAAEwCbcuR7cl3giSGbpHtyXeCDVDSVEuWE9NLklRX05JXzFZUl9BTk5fR1JPV1RILklRX0NRLjkvMzAvMjAyMC5MLi5VU0QuSAEAAABCMwYAAwAAAAJOTQEIAAAABQAAAAExAQAAAAstMjEyMzkyOTIyMQMAAAADMTYwAgAAAAQ0MTk5BAAAAAEwBwAAAAk5LzMwLzIwMjAIAAAACTkvMzAvMjAyMAkAAAABMP+PLke3Jd4IruytR7cl3gg1Q0lRLkVPRy5JUV9OSV8xWVJfQU5OX0dST1dUSC5JUV9DUS42LzMwLzIwMjMuTC4uVVNELkgBAAAAXB0EAAIAAAAILTMwLjYwNzcBCAAAAAUAAAABMQEAAAALLTE5ODU1MDMxMTAD</t>
  </si>
  <si>
    <t>AAAAAzE2MAIAAAAENDE5OQQAAAABMAcAAAAJNi8zMC8yMDIzCAAAAAk2LzMwLzIwMjMJAAAAATAH6vxGtyXeCGx5tUe3Jd4INUNJUS5FT0cuSVFfTklfMVlSX0FOTl9HUk9XVEguSVFfQ1EuNi8zMC8yMDI1LkwuLlVTRC5IAQAAAFwdBAACAAAACC0yMC40MTQzAQgAAAAFAAAAATEBAAAACy0xOTMyNzEyNDcxAwAAAAMxNjACAAAABDQxOTkEAAAAATAHAAAACTYvMzAvMjAyNQgAAAAJNi8zMC8yMDI1CQAAAAEwBsP8Rrcl3ggew71HtyXeCDVDSVEuQ09QLklRX05JXzFZUl9BTk5fR1JPV1RILklRX0NRLjkvMzAvMjAxMC5MLi5VU0QuSAEAAABPhgQAAgAAAAgxMDcuODIzMQEIAAAABQAAAAExAQAAAAoxNDc5NzQ4Njc3AwAAAAMxNjACAAAABDQxOTkEAAAAATAHAAAACTkvMzAvMjAxMAgAAAAJOS8zMC8yMDEwCQAAAAEwO3wyRrcl3gi+jrpHtyXeCDVDSVEuQ1ZYLklRX05JXzFZUl9BTk5fR1JPV1RILklRX0NRLjYvMzAvMjAxMy5MLi5VU0QuSAEAAADKgAEAAgAAAAgtMjUuNTg5NQEIAAAABQAAAAExAQAAAAoxNjg5NzYzNDk2AwAAAAMxNjACAAAABDQxOTkEAAAAATAHAAAACTYvMzAvMjAxMwgAAAAJNi8zMC8yMDEzCQAAAAEwFi4yRrcl3gjfL8JHtyXeCDVDSVEuQ1ZYLklRX05JXzFZUl9BTk5fR1JPV1RILklRX0NRLjYvMzAvMjAxNS5MLi5VU0QuSAEAAADKgAEAAgAAAAgtODkuOTIwNgEIAAAABQAAAAEx</t>
  </si>
  <si>
    <t>AQAAAAoxODAxODk1MTkyAwAAAAMxNjACAAAABDQxOTkEAAAAATAHAAAACTYvMzAvMjAxNQgAAAAJNi8zMC8yMDE1CQAAAAEw+t8xRrcl3ghtjLRHtyXeCDVDSVEuQ09QLklRX05JXzFZUl9BTk5fR1JPV1RILklRX0NRLjkvMzAvMjAxNi5MLi5VU0QuSAEAAABPhgQAAwAAAAJOTQEIAAAABQAAAAExAQAAAAoxODYzNDYwMTM4AwAAAAMxNjACAAAABDQxOTkEAAAAATAHAAAACTkvMzAvMjAxNggAAAAJOS8zMC8yMDE2CQAAAAEwAHtMRrcl3ghBVrlHtyXeCDVDSVEuQ1ZYLklRX05JXzFZUl9BTk5fR1JPV1RILklRX0NRLjYvMzAvMjAxOS5MLi5VU0QuSAEAAADKgAEAAgAAAAcyNi4yODMzAQgAAAAFAAAAATEBAAAACjIwNDgyOTk5MDIDAAAAAzE2MAIAAAAENDE5OQQAAAABMAcAAAAJNi8zMC8yMDE5CAAAAAk2LzMwLzIwMTkJAAAAATAJty5HtyXeCJ9Auke3Jd4INUNJUS5DT1AuSVFfTklfMVlSX0FOTl9HUk9XVEguSVFfQ1EuOS8zMC8yMDIwLkwuLlVTRC5IAQAAAE+GBAADAAAAAk5NAQgAAAAFAAAAATEBAAAACy0yMTIzNTc4Mzg1AwAAAAMxNjACAAAABDQxOTkEAAAAATAHAAAACTkvMzAvMjAyMAgAAAAJOS8zMC8yMDIwCQAAAAEw/48uR7cl3giu7K1HtyXeCDVDSVEuQ1ZYLklRX05JXzFZUl9BTk5fR1JPV1RILklRX0NRLjYvMzAvMjAyMy5MLi5VU0QuSAEAAADKgAEAAgAAAAgtNDguMjg3OAEIAAAABQAA</t>
  </si>
  <si>
    <t>AAExAQAAAAstMTk3MDExNDI1OAMAAAADMTYwAgAAAAQ0MTk5BAAAAAEwBwAAAAk2LzMwLzIwMjMIAAAACTYvMzAvMjAyMwkAAAABMAfq/Ea3Jd4ITz61R7cl3gg1Q0lRLkNPUC5JUV9OSV8xWVJfQU5OX0dST1dUSC5JUV9DUS45LzMwLzIwMjQuTC4uVVNELkgBAAAAT4YEAAIAAAAILTI2LjQxMTgBCAAAAAUAAAABMQEAAAALLTE5MTgwNDgxMjIDAAAAAzE2MAIAAAAENDE5OQQAAAABMAcAAAAJOS8zMC8yMDI0CAAAAAk5LzMwLzIwMjQJAAAAATAH6vxGtyXeCKm3uEe3Jd4INUNJUS5FT0cuSVFfTklfMVlSX0FOTl9HUk9XVEguSVFfQ1EuMy8zMS8yMDEwLkwuLlVTRC5IAQAAAFwdBAACAAAACC0yNS42NDEyAQgAAAAFAAAAATEBAAAACjE0NTIwOTg5ODYDAAAAAzE2MAIAAAAENDE5OQQAAAABMAcAAAAJMy8zMS8yMDEwCAAAAAkzLzMxLzIwMTAJAAAAATBMozJGtyXeCGnczUe3Jd4INUNJUS5FT0cuSVFfTklfMVlSX0FOTl9HUk9XVEguSVFfQ1EuMy8zMS8yMDEyLkwuLlVTRC5IAQAAAFwdBAACAAAACDE0MS44NDY0AQgAAAAFAAAAATEBAAAACjE2MTYxOTA0OTcDAAAAAzE2MAIAAAAENDE5OQQAAAABMAcAAAAJMy8zMS8yMDEyCAAAAAkzLzMxLzIwMTIJAAAAATApVTJGtyXeCDJAzUe3Jd4INUNJUS5YT00uSVFfTklfMVlSX0FOTl9HUk9XVEguSVFfQ1EuNi8zMC8yMDEzLkwuLlVTRC5IAQAAAEIzBgACAAAA</t>
  </si>
  <si>
    <t>CC01Ni44ODI1AQgAAAAFAAAAATEBAAAACjE2ODk3NjM5NjgDAAAAAzE2MAIAAAAENDE5OQQAAAABMAcAAAAJNi8zMC8yMDEzCAAAAAk2LzMwLzIwMTMJAAAAATAWLjJGtyXeCM4Iwke3Jd4INUNJUS5FT0cuSVFfTklfMVlSX0FOTl9HUk9XVEguSVFfQ1EuMy8zMS8yMDE2LkwuLlVTRC5IAQAAAFwdBAADAAAAAk5NAQgAAAAFAAAAATEBAAAACjE4NDA5NjMxNzkDAAAAAzE2MAIAAAAENDE5OQQAAAABMAcAAAAJMy8zMS8yMDE2CAAAAAkzLzMxLzIwMTYJAAAAATAOokxGtyXeCGBry0e3Jd4INUNJUS5YT00uSVFfTklfMVlSX0FOTl9HUk9XVEguSVFfQ1EuNi8zMC8yMDE3LkwuLlVTRC5IAQAAAEIzBgACAAAABzk3LjA1ODgBCAAAAAUAAAABMQEAAAAKMTg5ODI1NTg1NwMAAAADMTYwAgAAAAQ0MTk5BAAAAAEwBwAAAAk2LzMwLzIwMTcIAAAACTYvMzAvMjAxNwkAAAABMAB7TEa3Jd4IJG+xR7cl3gg1Q0lRLkVPRy5JUV9OSV8xWVJfQU5OX0dST1dUSC5JUV9DUS4zLzMxLzIwMjAuTC4uVVNELkgBAAAAXB0EAAIAAAAILTk4LjQyNjMBCAAAAAUAAAABMQEAAAAKMjA5NjA1MDA0OAMAAAADMTYwAgAAAAQ0MTk5BAAAAAEwBwAAAAkzLzMxLzIwMjAIAAAACTMvMzEvMjAyMAkAAAABMP+PLke3Jd4IwCvER7cl3gg1Q0lRLlhPTS5JUV9OSV8xWVJfQU5OX0dST1dUSC5JUV9DUS42LzMwLzIwMjEuTC4uVVNELkgBAAAA</t>
  </si>
  <si>
    <t>QjMGAAMAAAACTk0BCAAAAAUAAAABMQEAAAALLTIwODY2MTUwMjkDAAAAAzE2MAIAAAAENDE5OQQAAAABMAcAAAAJNi8zMC8yMDIxCAAAAAk2LzMwLzIwMjEJAAAAATDpaC5HtyXeCOhhrke3Jd4INUNJUS5DVlguSVFfTklfMVlSX0FOTl9HUk9XVEguSVFfQ1EuMy8zMS8yMDEyLkwuLlVTRC5IAQAAAMqAAQACAAAABjQuMTg2MQEIAAAABQAAAAExAQAAAAoxNjE1MzAyMzkwAwAAAAMxNjACAAAABDQxOTkEAAAAATAHAAAACTMvMzEvMjAxMggAAAAJMy8zMS8yMDEyCQAAAAEwKVUyRrcl3gglGc1HtyXeCDVDSVEuQ09QLklRX05JXzFZUl9BTk5fR1JPV1RILklRX0NRLjYvMzAvMjAxMy5MLi5VU0QuSAEAAABPhgQAAgAAAActOS41NzIyAQgAAAAFAAAAATEBAAAACjE2ODk1OTc5OTUDAAAAAzE2MAIAAAAENDE5OQQAAAABMAcAAAAJNi8zMC8yMDEzCAAAAAk2LzMwLzIwMTMJAAAAATAWLjJGtyXeCM4Iwke3Jd4INUNJUS5FT0cuSVFfTklfMVlSX0FOTl9HUk9XVEguSVFfQ1EuOS8zMC8yMDEwLkwuLlVTRC5IAQAAAFwdBAADAAAAAk5NAQgAAAAFAAAAATEBAAAACjE0Nzk3NDgwMjkDAAAAAzE2MAIAAAAENDE5OQQAAAABMAcAAAAJOS8zMC8yMDEwCAAAAAk5LzMwLzIwMTAJAAAAATA7fDJGtyXeCL6Ouke3Jd4INUNJUS5DVlguSVFfTklfMVlSX0FOTl9HUk9XVEguSVFfQ1EuOS8zMC8yMDExLkwuLlVTRC5IAQAA</t>
  </si>
  <si>
    <t>AMqAAQACAAAABzEwNy43NzYBCAAAAAUAAAABMQEAAAAKMTU3NDczNDYwNgMAAAADMTYwAgAAAAQ0MTk5BAAAAAEwBwAAAAk5LzMwLzIwMTEIAAAACTkvMzAvMjAxMQkAAAABMPS4MUa3Jd4Io1S3R7cl3gg1Q0lRLkNPUC5JUV9OSV8xWVJfQU5OX0dST1dUSC5JUV9DUS4zLzMxLzIwMTUuTC4uVVNELkgBAAAAT4YEAAIAAAAHLTg3LjE4OAEIAAAABQAAAAExAQAAAAoxNzg5MzQ0NTE0AwAAAAMxNjACAAAABDQxOTkEAAAAATAHAAAACTMvMzEvMjAxNQgAAAAJMy8zMS8yMDE1CQAAAAEw+t8xRrcl3gh/uctHtyXeCDVDSVEuQ09QLklRX05JXzFZUl9BTk5fR1JPV1RILklRX0NRLjMvMzEvMjAxNi5MLi5VU0QuSAEAAABPhgQAAwAAAAJOTQEIAAAABQAAAAExAQAAAAoxODQwNDI1MDc5AwAAAAMxNjACAAAABDQxOTkEAAAAATAHAAAACTMvMzEvMjAxNggAAAAJMy8zMS8yMDE2CQAAAAEwDqJMRrcl3ghwkstHtyXeCDZDSVEuQ1ZYLklRX05JXzFZUl9BTk5fR1JPV1RILklRX0NRLjEyLzMxLzIwMTcuTC4uVVNELkgBAAAAyoABAAIAAAAINjQ5LjYzODUBCAAAAAUAAAABMQEAAAAKMTk0NjY4Mzk0NgMAAAADMTYwAgAAAAQ0MTk5BAAAAAEwBwAAAAoxMi8zMS8yMDE3CAAAAAoxMi8zMS8yMDE3CQAAAAEw8FNMRrcl3giu2LxHtyXeCDZDSVEuQ1ZYLklRX05JXzFZUl9BTk5fR1JPV1RILklRX0NRLjEyLzMxLzIwMTgu</t>
  </si>
  <si>
    <t>TC4uVVNELkgBAAAAyoABAAIAAAAHMTkuODk3MQEIAAAABQAAAAExAQAAAAoyMDE2MzQ5OTE5AwAAAAMxNjACAAAABDQxOTkEAAAAATAHAAAACjEyLzMxLzIwMTgIAAAACjEyLzMxLzIwMTgJAAAAATDwU0xGtyXeCC2jtke3Jd4INUNJUS5DT1AuSVFfTklfMVlSX0FOTl9HUk9XVEguSVFfQ1EuOS8zMC8yMDE5LkwuLlVTRC5IAQAAAE+GBAACAAAABzY0LjIxMjcBCAAAAAUAAAABMQEAAAAKMjA2ODE0NDg2NwMAAAADMTYwAgAAAAQ0MTk5BAAAAAEwBwAAAAk5LzMwLzIwMTkIAAAACTkvMzAvMjAxOQkAAAABMP+PLke3Jd4InrG8R7cl3gg1Q0lRLkNWWC5JUV9OSV8xWVJfQU5OX0dST1dUSC5JUV9DUS42LzMwLzIwMjIuTC4uVVNELkgBAAAAyoABAAIAAAAIMjc3LjA5MjcBCAAAAAUAAAABMQEAAAALLTIwMjE0MDg0MzIDAAAAAzE2MAIAAAAENDE5OQQAAAABMAcAAAAJNi8zMC8yMDIyCAAAAAk2LzMwLzIwMjIJAAAAATDpaC5HtyXeCH53rUe3Jd4INUNJUS5DT1AuSVFfTklfMVlSX0FOTl9HUk9XVEguSVFfQ1EuMy8zMS8yMDIzLkwuLlVTRC5IAQAAAE+GBAACAAAACC00OS4yOTY4AQgAAAAFAAAAATEBAAAACy0xOTg1NDMyODU0AwAAAAMxNjACAAAABDQxOTkEAAAAATAHAAAACTMvMzEvMjAyMwgAAAAJMy8zMS8yMDIzCQAAAAEwFhH9Rrcl3gj4BbhHtyXeCDVDSVEuQ09QLklRX05JXzFZUl9BTk5fR1JPV1RI</t>
  </si>
  <si>
    <t>LklRX0NRLjMvMzEvMjAyNC5MLi5VU0QuSAEAAABPhgQAAgAAAActMTIuNjM3AQgAAAAFAAAAATEBAAAACy0xOTQ0OTQ2ODA0AwAAAAMxNjACAAAABDQxOTkEAAAAATAHAAAACTMvMzEvMjAyNAgAAAAJMy8zMS8yMDI0CQAAAAEwB+r8Rrcl3gh5MrJHtyXeCDVDSVEuQ1ZYLklRX05JXzFZUl9BTk5fR1JPV1RILklRX0NRLjYvMzAvMjAxNC5MLi5VU0QuSAEAAADKgAEAAgAAAAY1LjU5MTcBCAAAAAUAAAABMQEAAAAKMTc0ODg1NTM0NgMAAAADMTYwAgAAAAQ0MTk5BAAAAAEwBwAAAAk2LzMwLzIwMTQIAAAACTYvMzAvMjAxNAkAAAABMBIHMka3Jd4I7+W/R7cl3gg1Q0lRLlhPTS5JUV9OSV8xWVJfQU5OX0dST1dUSC5JUV9DUS45LzMwLzIwMTEuTC4uVVNELkgBAAAAQjMGAAIAAAAHNDAuNTQ0MgEIAAAABQAAAAExAQAAAAoxNTc0NzM0ODIyAwAAAAMxNjACAAAABDQxOTkEAAAAATAHAAAACTkvMzAvMjAxMQgAAAAJOS8zMC8yMDExCQAAAAEw9LgxRrcl3gjGj7dHtyXeCDVDSVEuRU9HLklRX05JXzFZUl9BTk5fR1JPV1RILklRX0NRLjMvMzEvMjAxNy5MLi5VU0QuSAEAAABcHQQAAwAAAAJOTQEIAAAABQAAAAExAQAAAAoxODg2MzIzNjMwAwAAAAMxNjACAAAABDQxOTkEAAAAATAHAAAACTMvMzEvMjAxNwgAAAAJMy8zMS8yMDE3CQAAAAEwAHtMRrcl3ggZqMpHtyXeCDZDSVEuWE9NLklRX05JXzFZUl9BTk5f</t>
  </si>
  <si>
    <t>R1JPV1RILklRX0NRLjEyLzMxLzIwMTguTC4uVVNELkgBAAAAQjMGAAIAAAAHLTI4LjQwMQEIAAAABQAAAAExAQAAAAoyMDE3MzgxMTU2AwAAAAMxNjACAAAABDQxOTkEAAAAATAHAAAACjEyLzMxLzIwMTgIAAAACjEyLzMxLzIwMTgJAAAAATDwU0xGtyXeCGjetke3Jd4INUNJUS5FT0cuSVFfTklfMVlSX0FOTl9HUk9XVEguSVFfQ1EuOS8zMC8yMDIwLkwuLlVTRC5IAQAAAFwdBAADAAAAAk5NAQgAAAAFAAAAATEBAAAACy0yMTIzODMxODQwAwAAAAMxNjACAAAABDQxOTkEAAAAATAHAAAACTkvMzAvMjAyMAgAAAAJOS8zMC8yMDIwCQAAAAEw/48uR7cl3gjCxa1HtyXeCDVDSVEuRU9HLklRX05JXzFZUl9BTk5fR1JPV1RILklRX0NRLjkvMzAvMjAyMS5MLi5VU0QuSAEAAABcHQQAAwAAAAJOTQEIAAAABQAAAAExAQAAAAstMjA3MjE3MzYxMwMAAAADMTYwAgAAAAQ0MTk5BAAAAAEwBwAAAAk5LzMwLzIwMjEIAAAACTkvMzAvMjAyMQkAAAABMOloLke3Jd4ITLSsR7cl3gg1Q0lRLlhPTS5JUV9OSV8xWVJfQU5OX0dST1dUSC5JUV9DUS42LzMwLzIwMjIuTC4uVVNELkgBAAAAQjMGAAIAAAAHMjgwLjU5NwEIAAAABQAAAAExAQAAAAstMjAzNjE2NjI3NAMAAAADMTYwAgAAAAQ0MTk5BAAAAAEwBwAAAAk2LzMwLzIwMjIIAAAACTYvMzAvMjAyMgkAAAABMOloLke3Jd4IblCtR7cl3gg1Q0lRLkVPRy5JUV9OSV8x</t>
  </si>
  <si>
    <t>WVJfQU5OX0dST1dUSC5JUV9DUS4zLzMxLzIwMjUuTC4uVVNELkgBAAAAXB0EAAIAAAAILTE4LjIyMjUBCAAAAAUAAAABMQEAAAALLTE5NDY5ODcyMjcDAAAAAzE2MAIAAAAENDE5OQQAAAABMAcAAAAJMy8zMS8yMDI1CAAAAAkzLzMxLzIwMjUJAAAAATAGw/xGtyXeCB7DvUe3Jd4INUNJUS5FT0cuSVFfTklfMVlSX0FOTl9HUk9XVEguSVFfQ1EuOS8zMC8yMDEzLkwuLlVTRC5IAQAAAFwdBAACAAAABzMwLjEwMTEBCAAAAAUAAAABMQEAAAAKMTcwNDYyOTEwMgMAAAADMTYwAgAAAAQ0MTk5BAAAAAEwBwAAAAk5LzMwLzIwMTMIAAAACTkvMzAvMjAxMwkAAAABMBYuMka3Jd4Itl2wR7cl3gg1Q0lRLlhPTS5JUV9OSV8xWVJfQU5OX0dST1dUSC5JUV9DUS42LzMwLzIwMTQuTC4uVVNELkgBAAAAQjMGAAIAAAAHMjcuOTg4MwEIAAAABQAAAAExAQAAAAoxNzQ4ODQ0NzgyAwAAAAMxNjACAAAABDQxOTkEAAAAATAHAAAACTYvMzAvMjAxNAgAAAAJNi8zMC8yMDE0CQAAAAEwEgcyRrcl3gjfvr9HtyXeCDVDSVEuQ09QLklRX05JXzFZUl9BTk5fR1JPV1RILklRX0NRLjkvMzAvMjAxMS5MLi5VU0QuSAEAAABPhgQAAgAAAAgtMTQuMzY5OQEIAAAABQAAAAExAQAAAAoxNTczNzQ2MTEyAwAAAAMxNjACAAAABDQxOTkEAAAAATAHAAAACTkvMzAvMjAxMQgAAAAJOS8zMC8yMDExCQAAAAEw9LgxRrcl3gjGj7dHtyXeCDVD</t>
  </si>
  <si>
    <t>SVEuQ09QLklRX05JXzFZUl9BTk5fR1JPV1RILklRX0NRLjYvMzAvMjAxNS5MLi5VU0QuSAEAAABPhgQAAwAAAAJOTQEIAAAABQAAAAExAQAAAAoxODAxNDQ3ODMyAwAAAAMxNjACAAAABDQxOTkEAAAAATAHAAAACTYvMzAvMjAxNQgAAAAJNi8zMC8yMDE1CQAAAAEw+t8xRrcl3ghtjLRHtyXeCDVDSVEuQ1ZYLklRX05JXzFZUl9BTk5fR1JPV1RILklRX0NRLjMvMzEvMjAxNy5MLi5VU0QuSAEAAADKgAEAAwAAAAJOTQEIAAAABQAAAAExAQAAAAoxODg2NjEzODI5AwAAAAMxNjACAAAABDQxOTkEAAAAATAHAAAACTMvMzEvMjAxNwgAAAAJMy8zMS8yMDE3CQAAAAEwAHtMRrcl3gggz8pHtyXeCDZDSVEuQ09QLklRX05JXzFZUl9BTk5fR1JPV1RILklRX0NRLjEyLzMxLzIwMTguTC4uVVNELkgBAAAAT4YEAAIAAAAHMTguMzAyNwEIAAAABQAAAAExAQAAAAoyMDE1NjM1ODYwAwAAAAMxNjACAAAABDQxOTkEAAAAATAHAAAACjEyLzMxLzIwMTgIAAAACjEyLzMxLzIwMTgJAAAAATDwU0xGtyXeCGjetke3Jd4INUNJUS5DT1AuSVFfTklfMVlSX0FOTl9HUk9XVEguSVFfQ1EuNi8zMC8yMDIyLkwuLlVTRC5IAQAAAE+GBAACAAAACDE0Ni4wNTQ1AQgAAAAFAAAAATEBAAAACy0yMDIxNDc0ODYwAwAAAAMxNjACAAAABDQxOTkEAAAAATAHAAAACTYvMzAvMjAyMggAAAAJNi8zMC8yMDIyCQAAAAEw6WguR7cl3gh+d61H</t>
  </si>
  <si>
    <t>tyXeCDZDSVEuRU9HLklRX05JXzFZUl9BTk5fR1JPV1RILklRX0NRLjEyLzMxLzIwMDkuTC4uVVNELkgBAAAAXB0EAAIAAAAILTEzLjIyODQBCAAAAAUAAAABMQEAAAAKMTQzMjk4MTc5NwMAAAADMTYwAgAAAAQ0MTk5BAAAAAEwBwAAAAoxMi8zMS8yMDA5CAAAAAoxMi8zMS8yMDA5CQAAAAEwTKMyRrcl3ggu9spHtyXeCDVDSVEuRU9HLklRX05JXzFZUl9BTk5fR1JPV1RILklRX0NRLjkvMzAvMjAxMi5MLi5VU0QuSAEAAABcHQQAAgAAAAgtMzQuMjc1MgEIAAAABQAAAAExAQAAAAoxNjQzODM4NjYyAwAAAAMxNjACAAAABDQxOTkEAAAAATAHAAAACTkvMzAvMjAxMggAAAAJOS8zMC8yMDEyCQAAAAEwKVUyRrcl3gjy+bBHtyXeCDVDSVEuQ09QLklRX05JXzFZUl9BTk5fR1JPV1RILklRX0NRLjYvMzAvMjAxNC5MLi5VU0QuSAEAAABPhgQAAgAAAAYxLjUxMjEBCAAAAAUAAAABMQEAAAAKMTc0ODY3ODM2NwMAAAADMTYwAgAAAAQ0MTk5BAAAAAEwBwAAAAk2LzMwLzIwMTQIAAAACTYvMzAvMjAxNAkAAAABMBIHMka3Jd4I376/R7cl3gg1Q0lRLlhPTS5JUV9OSV8xWVJfQU5OX0dST1dUSC5JUV9DUS4zLzMxLzIwMTcuTC4uVVNELkgBAAAAQjMGAAIAAAAIMTIxLjU0NjkBCAAAAAUAAAABMQEAAAAKMTg4NjQ3NDY1OQMAAAADMTYwAgAAAAQ0MTk5BAAAAAEwBwAAAAkzLzMxLzIwMTcIAAAACTMvMzEvMjAxNwkA</t>
  </si>
  <si>
    <t>AAABMAB7TEa3Jd4IIM/KR7cl3gg2Q0lRLkVPRy5JUV9OSV8xWVJfQU5OX0dST1dUSC5JUV9DUS4xMi8zMS8yMDIwLkwuLlVTRC5IAQAAAFwdBAACAAAABy00Ny4wNTYBCAAAAAUAAAABMQEAAAALLTIxMTA1OTExODQDAAAAAzE2MAIAAAAENDE5OQQAAAABMAcAAAAKMTIvMzEvMjAyMAgAAAAKMTIvMzEvMjAyMAkAAAABMP+PLke3Jd4IJnm7R7cl3gg1Q0lRLlhPTS5JUV9OSV8xWVJfQU5OX0dST1dUSC5JUV9DUS4zLzMxLzIwMjUuTC4uVVNELkgBAAAAQjMGAAIAAAAHLTYuMTY3OQEIAAAABQAAAAExAQAAAAstMTk0NjE1ODgwOQMAAAADMTYwAgAAAAQ0MTk5BAAAAAEwBwAAAAkzLzMxLzIwMjUIAAAACTMvMzEvMjAyNQkAAAABMAbD/Ea3Jd4IHsO9R7cl3gg2Q0lRLkNWWC5JUV9OSV8xWVJfQU5OX0dST1dUSC5JUV9DUS4xMi8zMS8yMDA5LkwuLlVTRC5IAQAAAMqAAQACAAAABy0zNy4yODMBCAAAAAUAAAABMQEAAAAKMTQzMjk1OTI2NAMAAAADMTYwAgAAAAQ0MTk5BAAAAAEwBwAAAAoxMi8zMS8yMDA5CAAAAAoxMi8zMS8yMDA5CQAAAAEwTKMyRrcl3ggu9spHtyXeCDVDSVEuWE9NLklRX05JXzFZUl9BTk5fR1JPV1RILklRX0NRLjkvMzAvMjAxMy5MLi5VU0QuSAEAAABCMwYAAgAAAAgtMTcuNzYzOQEIAAAABQAAAAExAQAAAAoxNzA0OTEwODU5AwAAAAMxNjACAAAABDQxOTkEAAAAATAHAAAACTkvMzAv</t>
  </si>
  <si>
    <t>MjAxMwgAAAAJOS8zMC8yMDEzCQAAAAEwEgcyRrcl3gjRq7BHtyXeCDZDSVEuWE9NLklRX05JXzFZUl9BTk5fR1JPV1RILklRX0NRLjEyLzMxLzIwMTcuTC4uVVNELkgBAAAAQjMGAAIAAAAIMzk4LjgwOTUBCAAAAAUAAAABMQEAAAAKMTk0NzQwNDY3NgMAAAADMTYwAgAAAAQ0MTk5BAAAAAEwBwAAAAoxMi8zMS8yMDE3CAAAAAoxMi8zMS8yMDE3CQAAAAEw8FNMRrcl3giu2LxHtyXeCDZDSVEuRU9HLklRX05JXzFZUl9BTk5fR1JPV1RILklRX0NRLjEyLzMxLzIwMTAuTC4uVVNELkgBAAAAXB0EAAIAAAAILTg2LjU5NjEBCAAAAAUAAAABMQEAAAAKMTU2MjE3NjY1MQMAAAADMTYwAgAAAAQ0MTk5BAAAAAEwBwAAAAoxMi8zMS8yMDEwCAAAAAoxMi8zMS8yMDEwCQAAAAEwO3wyRrcl3ggJgcpHtyXeCDVDSVEuQ1ZYLklRX05JXzFZUl9BTk5fR1JPV1RILklRX0NRLjMvMzEvMjAxOC5MLi5VU0QuSAEAAADKgAEAAgAAAAYzNS42NDUBCAAAAAUAAAABMQEAAAAKMTk1OTQ4OTYwMQMAAAADMTYwAgAAAAQ0MTk5BAAAAAEwBwAAAAkzLzMxLzIwMTgIAAAACTMvMzEvMjAxOAkAAAABMPBTTEa3Jd4ICNHJR7cl3gg1Q0lRLkNWWC5JUV9OSV8xWVJfQU5OX0dST1dUSC5JUV9DUS45LzMwLzIwMjEuTC4uVVNELkgBAAAAyoABAAMAAAACTk0BCAAAAAUAAAABMQEAAAALLTIwNzIxMjQwMzEDAAAAAzE2MAIAAAAENDE5OQQA</t>
  </si>
  <si>
    <t>AAABMAcAAAAJOS8zMC8yMDIxCAAAAAk5LzMwLzIwMjEJAAAAATDpaC5HtyXeCB+NrEe3Jd4INUNJUS5DT1AuSVFfTklfMVlSX0FOTl9HUk9XVEguSVFfQ1EuNi8zMC8yMDIzLkwuLlVTRC5IAQAAAE+GBAACAAAACC01Ni42MTgxAQgAAAAFAAAAATEBAAAACy0xOTg1NDM1NTczAwAAAAMxNjACAAAABDQxOTkEAAAAATAHAAAACTYvMzAvMjAyMwgAAAAJNi8zMC8yMDIzCQAAAAEwB+r8Rrcl3ghsebVHtyXeCDVDSVEuQ1ZYLklRX05JXzFZUl9BTk5fR1JPV1RILklRX0NRLjMvMzEvMjAyNS5MLi5VU0QuSAEAAADKgAEAAgAAAAgtMzYuMzc1MwEIAAAABQAAAAExAQAAAAstMTkzMjU5MDQ1OAMAAAADMTYwAgAAAAQ0MTk5BAAAAAEwBwAAAAkzLzMxLzIwMjUIAAAACTMvMzEvMjAyNQkAAAABMAbD/Ea3Jd4IHsO9R7cl3gg2Q0lRLkNWWC5JUV9OSV8xWVJfQU5OX0dST1dUSC5JUV9DUS4xMi8zMS8yMDEwLkwuLlVTRC5IAQAAAMqAAQACAAAABzcyLjQ3NTUBCAAAAAUAAAABMQEAAAAKMTUxOTU2NzI3NwMAAAADMTYwAgAAAAQ0MTk5BAAAAAEwBwAAAAoxMi8zMS8yMDEwCAAAAAoxMi8zMS8yMDEwCQAAAAEwO3wyRrcl3gj/WcpHtyXeCDVDSVEuQ1ZYLklRX05JXzFZUl9BTk5fR1JPV1RILklRX0NRLjkvMzAvMjAxMy5MLi5VU0QuSAEAAADKgAEAAgAAAActNS43NjgyAQgAAAAFAAAAATEBAAAACjE3MDUyNTA4ODgD</t>
  </si>
  <si>
    <t>AAAAAzE2MAIAAAAENDE5OQQAAAABMAcAAAAJOS8zMC8yMDEzCAAAAAk5LzMwLzIwMTMJAAAAATASBzJGtyXeCLZdsEe3Jd4INUNJUS5FT0cuSVFfTklfMVlSX0FOTl9HUk9XVEguSVFfQ1EuNi8zMC8yMDE2LkwuLlVTRC5IAQAAAFwdBAADAAAAAk5NAQgAAAAFAAAAATEBAAAACjE4NTEyOTc2MTgDAAAAAzE2MAIAAAAENDE5OQQAAAABMAcAAAAJNi8zMC8yMDE2CAAAAAk2LzMwLzIwMTYJAAAAATAAe0xGtyXeCNnKt0e3Jd4INUNJUS5YT00uSVFfTklfMVlSX0FOTl9HUk9XVEguSVFfQ1EuMy8zMS8yMDE4LkwuLlVTRC5IAQAAAEIzBgACAAAABTE1Ljk2AQgAAAAFAAAAATEBAAAACjE5NTk0OTYzOTcDAAAAAzE2MAIAAAAENDE5OQQAAAABMAcAAAAJMy8zMS8yMDE4CAAAAAkzLzMxLzIwMTgJAAAAATDwU0xGtyXeCM4Lyke3Jd4INkNJUS5FT0cuSVFfTklfMVlSX0FOTl9HUk9XVEguSVFfQ1EuMTIvMzEvMjAxOS5MLi5VU0QuSAEAAABcHQQAAgAAAAgtMjguNzAyNgEIAAAABQAAAAExAQAAAAoyMDgxNzg1NDMwAwAAAAMxNjACAAAABDQxOTkEAAAAATAHAAAACjEyLzMxLzIwMTkIAAAACjEyLzMxLzIwMTkJAAAAATD/jy5HtyXeCF+kuUe3Jd4INUNJUS5YT00uSVFfTklfMVlSX0FOTl9HUk9XVEguSVFfQ1EuOS8zMC8yMDIxLkwuLlVTRC5IAQAAAEIzBgADAAAAAk5NAQgAAAAFAAAAATEBAAAACy0yMDcyMzM3</t>
  </si>
  <si>
    <t>NTY4AwAAAAMxNjACAAAABDQxOTkEAAAAATAHAAAACTkvMzAvMjAyMQgAAAAJOS8zMC8yMDIxCQAAAAEw6WguR7cl3ggfjaxHtyXeCDVDSVEuRU9HLklRX05JXzFZUl9BTk5fR1JPV1RILklRX0NRLjYvMzAvMjAyNC5MLi5VU0QuSAEAAABcHQQAAgAAAAY4LjgyMTYBCAAAAAUAAAABMQEAAAALLTE5MzI3MTI0NTgDAAAAAzE2MAIAAAAENDE5OQQAAAABMAcAAAAJNi8zMC8yMDI0CAAAAAk2LzMwLzIwMjQJAAAAATAH6vxGtyXeCF4VvEe3Jd4INkNJUS5YT00uSVFfTklfMVlSX0FOTl9HUk9XVEguSVFfQ1EuMTIvMzEvMjAxMC5MLi5VU0QuSAEAAABCMwYAAgAAAAc1Mi44OTI1AQgAAAAFAAAAATEBAAAACjE1MjM4MDc0MDUDAAAAAzE2MAIAAAAENDE5OQQAAAABMAcAAAAKMTIvMzEvMjAxMAgAAAAKMTIvMzEvMjAxMAkAAAABMDt8Mka3Jd4IzgvKR7cl3gg1Q0lRLkVPRy5JUV9OSV8xWVJfQU5OX0dST1dUSC5JUV9DUS45LzMwLzIwMTQuTC4uVVNELkgBAAAAXB0EAAIAAAAIMTM4LjYyMTEBCAAAAAUAAAABMQEAAAAKMTc2MzI2MzczNQMAAAADMTYwAgAAAAQ0MTk5BAAAAAEwBwAAAAk5LzMwLzIwMTQIAAAACTkvMzAvMjAxNAkAAAABMPrfMUa3Jd4InTawR7cl3gg1Q0lRLlhPTS5JUV9OSV8xWVJfQU5OX0dST1dUSC5JUV9DUS4zLzMxLzIwMTAuTC4uVVNELkgBAAAAQjMGAAIAAAAHMzguNDYxNQEIAAAABQAA</t>
  </si>
  <si>
    <t>AAExAQAAAAoxNDUxMTk1NzgzAwAAAAMxNjACAAAABDQxOTkEAAAAATAHAAAACTMvMzEvMjAxMAgAAAAJMy8zMS8yMDEwCQAAAAEwTKMyRrcl3giGKs5HtyXeCDZDSVEuQ1ZYLklRX05JXzFZUl9BTk5fR1JPV1RILklRX0NRLjEyLzMxLzIwMTEuTC4uVVNELkgBAAAAyoABAAIAAAAHLTMuMjQ4NAEIAAAABQAAAAExAQAAAAoxNTg4ODQ2NjIyAwAAAAMxNjACAAAABDQxOTkEAAAAATAHAAAACjEyLzMxLzIwMTEIAAAACjEyLzMxLzIwMTEJAAAAATD0uDFGtyXeCG1xyEe3Jd4INkNJUS5YT00uSVFfTklfMVlSX0FOTl9HUk9XVEguSVFfQ1EuMTIvMzEvMjAxMi5MLi5VU0QuSAEAAABCMwYAAgAAAAU1Ljg1MQEIAAAABQAAAAExAQAAAAoxNjYwNDczOTE3AwAAAAMxNjACAAAABDQxOTkEAAAAATAHAAAACjEyLzMxLzIwMTIIAAAACjEyLzMxLzIwMTIJAAAAATAWLjJGtyXeCOvHxEe3Jd4INUNJUS5DVlguSVFfTklfMVlSX0FOTl9HUk9XVEguSVFfQ1EuOS8zMC8yMDE1LkwuLlVTRC5IAQAAAMqAAQACAAAACC02My41Nzk1AQgAAAAFAAAAATEBAAAACjE4MTYyMzAxMDMDAAAAAzE2MAIAAAAENDE5OQQAAAABMAcAAAAJOS8zMC8yMDE1CAAAAAk5LzMwLzIwMTUJAAAAATAOokxGtyXeCILor0e3Jd4INUNJUS5DT1AuSVFfTklfMVlSX0FOTl9HUk9XVEguSVFfQ1EuNi8zMC8yMDE2LkwuLlVTRC5IAQAAAE+GBAADAAAA</t>
  </si>
  <si>
    <t>Ak5NAQgAAAAFAAAAATEBAAAACjE4NTEyNjY1MTgDAAAAAzE2MAIAAAAENDE5OQQAAAABMAcAAAAJNi8zMC8yMDE2CAAAAAk2LzMwLzIwMTYJAAAAATAAe0xGtyXeCPgFuEe3Jd4INUNJUS5DT1AuSVFfTklfMVlSX0FOTl9HUk9XVEguSVFfQ1EuNi8zMC8yMDE3LkwuLlVTRC5IAQAAAE+GBAADAAAAAk5NAQgAAAAFAAAAATEBAAAACjE4OTgwMjI5OTADAAAAAzE2MAIAAAAENDE5OQQAAAABMAcAAAAJNi8zMC8yMDE3CAAAAAk2LzMwLzIwMTcJAAAAATAAe0xGtyXeCDqWsUe3Jd4INUNJUS5DVlguSVFfTklfMVlSX0FOTl9HUk9XVEguSVFfQ1EuMy8zMS8yMDE5LkwuLlVTRC5IAQAAAMqAAQACAAAACC0yNy4xODUzAQgAAAAFAAAAATEBAAAACjIwMzM3MjgyMDkDAAAAAzE2MAIAAAAENDE5OQQAAAABMAcAAAAJMy8zMS8yMDE5CAAAAAkzLzMxLzIwMTkJAAAAATDeLExGtyXeCJzmyEe3Jd4INUNJUS5DVlguSVFfTklfMVlSX0FOTl9HUk9XVEguSVFfQ1EuMy8zMS8yMDIwLkwuLlVTRC5IAQAAAMqAAQACAAAABzM1Ljg2MjUBCAAAAAUAAAABMQEAAAAKMjA5NjA4NTkyMgMAAAADMTYwAgAAAAQ0MTk5BAAAAAEwBwAAAAkzLzMxLzIwMjAIAAAACTMvMzEvMjAyMAkAAAABMP+PLke3Jd4IwCvER7cl3gg2Q0lRLkNPUC5JUV9OSV8xWVJfQU5OX0dST1dUSC5JUV9DUS4xMi8zMS8yMDIwLkwuLlVTRC5IAQAAAE+GBAAD</t>
  </si>
  <si>
    <t>AAAAAk5NAQgAAAAFAAAAATEBAAAACy0yMTExNjQzMzIyAwAAAAMxNjACAAAABDQxOTkEAAAAATAHAAAACjEyLzMxLzIwMjAIAAAACjEyLzMxLzIwMjAJAAAAATD/jy5HtyXeCDCgu0e3Jd4INUNJUS5DVlguSVFfTklfMVlSX0FOTl9HUk9XVEguSVFfQ1EuOS8zMC8yMDIzLkwuLlVTRC5IAQAAAMqAAQACAAAABy00MS44OTMBCAAAAAUAAAABMQEAAAALLTE5NzAxMjE5MzYDAAAAAzE2MAIAAAAENDE5OQQAAAABMAcAAAAJOS8zMC8yMDIzCAAAAAk5LzMwLzIwMjMJAAAAATAH6vxGtyXeCF4prUe3Jd4INUNJUS5DT1AuSVFfTklfMVlSX0FOTl9HUk9XVEguSVFfQ1EuNi8zMC8yMDI0LkwuLlVTRC5IAQAAAE+GBAACAAAABjQuMzQ1OAEIAAAABQAAAAExAQAAAAstMTkzMjg1ODg4MwMAAAADMTYwAgAAAAQ0MTk5BAAAAAEwBwAAAAk2LzMwLzIwMjQIAAAACTYvMzAvMjAyNAkAAAABMAfq/Ea3Jd4IP8e7R7cl3gg1Q0lRLkNPUC5JUV9OSV8xWVJfQU5OX0dST1dUSC5JUV9DUS42LzMwLzIwMjUuTC4uVVNELkgBAAAAT4YEAAIAAAAILTE1LjM3MTUBCAAAAAUAAAABMQEAAAALLTE5MzI4NTg4NTkDAAAAAzE2MAIAAAAENDE5OQQAAAABMAcAAAAJNi8zMC8yMDI1CAAAAAk2LzMwLzIwMjUJAAAAATAGw/xGtyXeCB7DvUe3Jd4INUNJUS5DT1AuSVFfTklfMVlSX0FOTl9HUk9XVEguSVFfQ1EuMy8zMS8yMDEwLkwuLlVT</t>
  </si>
  <si>
    <t>RC5IAQAAAE+GBAACAAAABjE2Mi4yNQEIAAAABQAAAAExAQAAAAoxNDUxMDcyNTU0AwAAAAMxNjACAAAABDQxOTkEAAAAATAHAAAACTMvMzEvMjAxMAgAAAAJMy8zMS8yMDEwCQAAAAEwTKMyRrcl3gh6A85HtyXeCDZDSVEuWE9NLklRX05JXzFZUl9BTk5fR1JPV1RILklRX0NRLjEyLzMxLzIwMTEuTC4uVVNELkgBAAAAQjMGAAIAAAAGMS42MjE2AQgAAAAFAAAAATEBAAAACjE1ODk1NDg1MDYDAAAAAzE2MAIAAAAENDE5OQQAAAABMAcAAAAKMTIvMzEvMjAxMQgAAAAKMTIvMzEvMjAxMQkAAAABMPS4MUa3Jd4Ii7/IR7cl3gg2Q0lRLkNPUC5JUV9OSV8xWVJfQU5OX0dST1dUSC5JUV9DUS4xMi8zMS8yMDEyLkwuLlVTRC5IAQAAAE+GBAACAAAACC01Ny45MzUyAQgAAAAFAAAAATEBAAAACjE2NjAyNDc4ODkDAAAAAzE2MAIAAAAENDE5OQQAAAABMAcAAAAKMTIvMzEvMjAxMggAAAAKMTIvMzEvMjAxMgkAAAABMBYuMka3Jd4I68fER7cl3gg2Q0lRLkVPRy5JUV9OSV8xWVJfQU5OX0dST1dUSC5JUV9DUS4xMi8zMS8yMDE0LkwuLlVTRC5IAQAAAFwdBAACAAAACC0yMy4zNzI2AQgAAAAFAAAAATEBAAAACjE3Nzc3NTYzNTcDAAAAAzE2MAIAAAAENDE5OQQAAAABMAcAAAAKMTIvMzEvMjAxNAgAAAAKMTIvMzEvMjAxNAkAAAABMPrfMUa3Jd4IUF++R7cl3gg1Q0lRLlhPTS5JUV9OSV8xWVJfQU5OX0dST1dUSC5J</t>
  </si>
  <si>
    <t>UV9DUS45LzMwLzIwMTUuTC4uVVNELkgBAAAAQjMGAAIAAAAILTQ3LjQ1OTgBCAAAAAUAAAABMQEAAAAKMTgxNjIyMTEwNAMAAAADMTYwAgAAAAQ0MTk5BAAAAAEwBwAAAAk5LzMwLzIwMTUIAAAACTkvMzAvMjAxNQkAAAABMA6iTEa3Jd4IcsGvR7cl3gg1Q0lRLkVPRy5JUV9OSV8xWVJfQU5OX0dST1dUSC5JUV9DUS42LzMwLzIwMTguTC4uVVNELkgBAAAAXB0EAAIAAAAJMjkyMi4zMDA3AQgAAAAFAAAAATEBAAAACjE5NzMzNDEzNTYDAAAAAzE2MAIAAAAENDE5OQQAAAABMAcAAAAJNi8zMC8yMDE4CAAAAAk2LzMwLzIwMTgJAAAAATDwU0xGtyXeCKNUt0e3Jd4INUNJUS5YT00uSVFfTklfMVlSX0FOTl9HUk9XVEguSVFfQ1EuMy8zMS8yMDE5LkwuLlVTRC5IAQAAAEIzBgACAAAACC00OS40NjI0AQgAAAAFAAAAATEBAAAACjIwMzM3NDM4ODADAAAAAzE2MAIAAAAENDE5OQQAAAABMAcAAAAJMy8zMS8yMDE5CAAAAAkzLzMxLzIwMTkJAAAAATDeLExGtyXeCLo0yUe3Jd4INUNJUS5YT00uSVFfTklfMVlSX0FOTl9HUk9XVEguSVFfQ1EuMy8zMS8yMDIwLkwuLlVTRC5IAQAAAEIzBgADAAAAAk5NAQgAAAAFAAAAATEBAAAACjIwOTU2OTc0OTUDAAAAAzE2MAIAAAAENDE5OQQAAAABMAcAAAAJMy8zMS8yMDIwCAAAAAkzLzMxLzIwMjAJAAAAATD/jy5HtyXeCMArxEe3Jd4INkNJUS5FT0cuSVFfTklfMVlSX0FO</t>
  </si>
  <si>
    <t>Tl9HUk9XVEguSVFfQ1EuMTIvMzEvMjAyMS5MLi5VU0QuSAEAAABcHQQAAgAAAAg0ODkuMDIwNwEIAAAABQAAAAExAQAAAAstMjA1OTg0MTM2MQMAAAADMTYwAgAAAAQ0MTk5BAAAAAEwBwAAAAoxMi8zMS8yMDIxCAAAAAoxMi8zMS8yMDIxCQAAAAEw6WguR7cl3gh/Y7xHtyXeCDZDSVEuRU9HLklRX05JXzFZUl9BTk5fR1JPV1RILklRX0NRLjEyLzMxLzIwMjIuTC4uVVNELkgBAAAAXB0EAAIAAAAHMTQuNzEwMwEIAAAABQAAAAExAQAAAAstMjAwOTIzNzIxOQMAAAADMTYwAgAAAAQ0MTk5BAAAAAEwBwAAAAoxMi8zMS8yMDIyCAAAAAoxMi8zMS8yMDIyCQAAAAEwFhH9Rrcl3gjP77VHtyXeCDVDSVEuWE9NLklRX05JXzFZUl9BTk5fR1JPV1RILklRX0NRLjkvMzAvMjAyMy5MLi5VU0QuSAEAAABCMwYAAgAAAAgtNTMuODY1OAEIAAAABQAAAAExAQAAAAstMTk3MDc1NTM0NAMAAAADMTYwAgAAAAQ0MTk5BAAAAAEwBwAAAAk5LzMwLzIwMjMIAAAACTkvMzAvMjAyMwkAAAABMAfq/Ea3Jd4IblCtR7cl3gg1Q0lRLkVPRy5JUV9OSV8xWVJfQU5OX0dST1dUSC5JUV9DUS4zLzMxLzIwMTEuTC4uVVNELkgBAAAAXB0EAAIAAAAGMTMuNTIyAQgAAAAFAAAAATEBAAAACjE1NDU2NzA4NjkDAAAAAzE2MAIAAAAENDE5OQQAAAABMAcAAAAJMy8zMS8yMDExCAAAAAkzLzMxLzIwMTEJAAAAATA7fDJGtyXeCGm1zUe3Jd4I</t>
  </si>
  <si>
    <t>NkNJUS5FT0cuSVFfTklfMVlSX0FOTl9HUk9XVEguSVFfQ1EuMTIvMzEvMjAxMy5MLi5VU0QuSAEAAABcHQQAAwAAAAJOTQEIAAAABQAAAAExAQAAAAoxNzIwMzQ1OTAyAwAAAAMxNjACAAAABDQxOTkEAAAAATAHAAAACjEyLzMxLzIwMTMIAAAACjEyLzMxLzIwMTMJAAAAATASBzJGtyXeCA5+wke3Jd4INkNJUS5DVlguSVFfTklfMVlSX0FOTl9HUk9XVEguSVFfQ1EuMTIvMzEvMjAxNC5MLi5VU0QuSAEAAADKgAEAAgAAAAgtMjkuNTk0NAEIAAAABQAAAAExAQAAAAoxNzc3OTczNTA3AwAAAAMxNjACAAAABDQxOTkEAAAAATAHAAAACjEyLzMxLzIwMTQIAAAACjEyLzMxLzIwMTQJAAAAATD63zFGtyXeCFBfvke3Jd4INUNJUS5DT1AuSVFfTklfMVlSX0FOTl9HUk9XVEguSVFfQ1EuOS8zMC8yMDE1LkwuLlVTRC5IAQAAAE+GBAADAAAAAk5NAQgAAAAFAAAAATEBAAAACjE4MTU3NzI2ODgDAAAAAzE2MAIAAAAENDE5OQQAAAABMAcAAAAJOS8zMC8yMDE1CAAAAAk5LzMwLzIwMTUJAAAAATAOokxGtyXeCGaar0e3Jd4INUNJUS5DVlguSVFfTklfMVlSX0FOTl9HUk9XVEguSVFfQ1EuNi8zMC8yMDE4LkwuLlVTRC5IAQAAAMqAAQACAAAACDEzNS4xMDM0AQgAAAAFAAAAATEBAAAACjE5NzQ1MjYzNjkDAAAAAzE2MAIAAAAENDE5OQQAAAABMAcAAAAJNi8zMC8yMDE4CAAAAAk2LzMwLzIwMTgJAAAAATDwU0xGtyXe</t>
  </si>
  <si>
    <t>CJIZt0e3Jd4INUNJUS5DT1AuSVFfTklfMVlSX0FOTl9HUk9XVEguSVFfQ1EuMy8zMS8yMDE5LkwuLlVTRC5IAQAAAE+GBAACAAAACDEwNi40MTg5AQgAAAAFAAAAATEBAAAACjIwMzM0NjYxNzEDAAAAAzE2MAIAAAAENDE5OQQAAAABMAcAAAAJMy8zMS8yMDE5CAAAAAkzLzMxLzIwMTkJAAAAATDeLExGtyXeCKsNyUe3Jd4INUNJUS5DT1AuSVFfTklfMVlSX0FOTl9HUk9XVEguSVFfQ1EuMy8zMS8yMDIwLkwuLlVTRC5IAQAAAE+GBAADAAAAAk5NAQgAAAAFAAAAATEBAAAACjIwOTYzNzc5NTYDAAAAAzE2MAIAAAAENDE5OQQAAAABMAcAAAAJMy8zMS8yMDIwCAAAAAkzLzMxLzIwMjAJAAAAATD/jy5HtyXeCKcExEe3Jd4INkNJUS5DVlguSVFfTklfMVlSX0FOTl9HUk9XVEguSVFfQ1EuMTIvMzEvMjAyMS5MLi5VU0QuSAEAAADKgAEAAwAAAAJOTQEIAAAABQAAAAExAQAAAAstMjA1OTc2ODE0MgMAAAADMTYwAgAAAAQ0MTk5BAAAAAEwBwAAAAoxMi8zMS8yMDIxCAAAAAoxMi8zMS8yMDIxCQAAAAEw6WguR7cl3ghvPLxHtyXeCDZDSVEuQ1ZYLklRX05JXzFZUl9BTk5fR1JPV1RILklRX0NRLjEyLzMxLzIwMjIuTC4uVVNELkgBAAAAyoABAAIAAAAHMjUuNjc3NQEIAAAABQAAAAExAQAAAAstMjAwODU1NzQ4OAMAAAADMTYwAgAAAAQ0MTk5BAAAAAEwBwAAAAoxMi8zMS8yMDIyCAAAAAoxMi8zMS8yMDIyCQAA</t>
  </si>
  <si>
    <t>AAEwFhH9Rrcl3ghoK7ZHtyXeCDVDSVEuQ09QLklRX05JXzFZUl9BTk5fR1JPV1RILklRX0NRLjkvMzAvMjAyMy5MLi5VU0QuSAEAAABPhgQAAgAAAAgtMzguMTkzMQEIAAAABQAAAAExAQAAAAstMTk3MTA0OTY0MwMAAAADMTYwAgAAAAQ0MTk5BAAAAAEwBwAAAAk5LzMwLzIwMjMIAAAACTkvMzAvMjAyMwkAAAABMAfq/Ea3Jd4IUQKtR7cl3gg1Q0lRLkNWWC5JUV9OSV8xWVJfQU5OX0dST1dUSC5JUV9DUS4zLzMxLzIwMTEuTC4uVVNELkgBAAAAyoABAAIAAAAHMzYuNDQ1NQEIAAAABQAAAAExAQAAAAoxNTQ1MDI5OTc5AwAAAAMxNjACAAAABDQxOTkEAAAAATAHAAAACTMvMzEvMjAxMQgAAAAJMy8zMS8yMDExCQAAAAEwO3wyRrcl3ghIjs1HtyXeCDVDSVEuWE9NLklRX05JXzFZUl9BTk5fR1JPV1RILklRX0NRLjMvMzEvMjAxMi5MLi5VU0QuSAEAAABCMwYAAgAAAAgtMTEuMjY3NwEIAAAABQAAAAExAQAAAAoxNjE1MDQ3ODQzAwAAAAMxNjACAAAABDQxOTkEAAAAATAHAAAACTMvMzEvMjAxMggAAAAJMy8zMS8yMDEyCQAAAAEwKVUyRrcl3ghUZ81HtyXeCDVDSVEuRU9HLklRX05JXzFZUl9BTk5fR1JPV1RILklRX0NRLjkvMzAvMjAxMS5MLi5VU0QuSAEAAABcHQQAAwAAAAJOTQEIAAAABQAAAAExAQAAAAoxNTc0MzkwNjAwAwAAAAMxNjACAAAABDQxOTkEAAAAATAHAAAACTkvMzAvMjAxMQgAAAAJOS8z</t>
  </si>
  <si>
    <t>MC8yMDExCQAAAAEw9LgxRrcl3gjGj7dHtyXeCDVDSVEuRU9HLklRX05JXzFZUl9BTk5fR1JPV1RILklRX0NRLjkvMzAvMjAxNi5MLi5VU0QuSAEAAABcHQQAAwAAAAJOTQEIAAAABQAAAAExAQAAAAoxODYzNzY5NjYxAwAAAAMxNjACAAAABDQxOTkEAAAAATAHAAAACTkvMzAvMjAxNggAAAAJOS8zMC8yMDE2CQAAAAEwAHtMRrcl3ghNfblHtyXeCDZDSVEuWE9NLklRX05JXzFZUl9BTk5fR1JPV1RILklRX0NRLjEyLzMxLzIwMjMuTC4uVVNELkgBAAAAQjMGAAIAAAAILTQwLjE1NjkBCAAAAAUAAAABMQEAAAALLTE5NTg5NTM2MTcDAAAAAzE2MAIAAAAENDE5OQQAAAABMAcAAAAKMTIvMzEvMjAyMwgAAAAKMTIvMzEvMjAyMwkAAAABMAfq/Ea3Jd4ITz61R7cl3gg1Q0lRLkNWWC5JUV9OSV8xWVJfQU5OX0dST1dUSC5JUV9DUS45LzMwLzIwMjUuTC4uVVNELkgBAAAAyoABAAIAAAAILTIxLjEyNzgBCAAAAAUAAAABMQEAAAALLTE5MTgwOTgwNTkDAAAAAzE2MAIAAAAENDE5OQQAAAABMAcAAAAJOS8zMC8yMDI1CAAAAAk5LzMwLzIwMjUJAAAAATBoPPtGtyXeCB7DvUe3Jd4INkNJUS5YT00uSVFfTklfMVlSX0FOTl9HUk9XVEguSVFfQ1EuMTIvMzEvMjAwOS5MLi5VU0QuSAEAAABCMwYAAgAAAAgtMjIuNjM0MwEIAAAABQAAAAExAQAAAAoxNDM0MDkzMDQzAwAAAAMxNjACAAAABDQxOTkEAAAAATAHAAAACjEy</t>
  </si>
  <si>
    <t>LzMxLzIwMDkIAAAACjEyLzMxLzIwMDkJAAAAATBMozJGtyXeCC72yke3Jd4INUNJUS5FT0cuSVFfTklfMVlSX0FOTl9HUk9XVEguSVFfQ1EuOS8zMC8yMDE5LkwuLlVTRC5IAQAAAFwdBAACAAAACC00OC4zNTA0AQgAAAAFAAAAATEBAAAACjIwNjg0MzEwMTkDAAAAAzE2MAIAAAAENDE5OQQAAAABMAcAAAAJOS8zMC8yMDE5CAAAAAk5LzMwLzIwMTkJAAAAATAJty5HtyXeCI6KvEe3Jd4INUNJUS5DVlguSVFfTklfMVlSX0FOTl9HUk9XVEguSVFfQ1EuMy8zMS8yMDIxLkwuLlVTRC5IAQAAAMqAAQACAAAACC02MS43Mzk0AQgAAAAFAAAAATEBAAAACy0yMDk4NTYzNzM4AwAAAAMxNjACAAAABDQxOTkEAAAAATAHAAAACTMvMzEvMjAyMQgAAAAJMy8zMS8yMDIxCQAAAAEw6WguR7cl3gi2usFHtyXeCDVDSVEuQ09QLklRX05JXzFZUl9BTk5fR1JPV1RILklRX0NRLjMvMzEvMjAxOC5MLi5VU0QuSAEAAABPhgQAAgAAAAc1MS41MzU4AQgAAAAFAAAAATEBAAAACjE5NTk0NzcyNDADAAAAAzE2MAIAAAAENDE5OQQAAAABMAcAAAAJMy8zMS8yMDE4CAAAAAkzLzMxLzIwMTgJAAAAATDwU0xGtyXeCKbkyUe3Jd4INUNJUS5DVlguSVFfTklfMVlSX0FOTl9HUk9XVEguSVFfQ1EuMy8zMS8yMDI0LkwuLlVTRC5IAQAAAMqAAQACAAAACC0xNi4zMjE5AQgAAAAFAAAAATEBAAAACy0xOTMyNTkwNDU5AwAAAAMxNjACAAAA</t>
  </si>
  <si>
    <t>BDQxOTkEAAAAATAHAAAACTMvMzEvMjAyNAgAAAAJMy8zMS8yMDI0CQAAAAEwB+r8Rrcl3giRWbJHtyXeCDVDSVEuWE9NLklRX05JXzFZUl9BTk5fR1JPV1RILklRX0NRLjkvMzAvMjAyNS5MLi5VU0QuSAEAAABCMwYAAgAAAAgtMTIuMzM0NQEIAAAABQAAAAExAQAAAAstMTkxODY3NTMzMgMAAAADMTYwAgAAAAQ0MTk5BAAAAAEwBwAAAAk5LzMwLzIwMjUIAAAACTkvMzAvMjAyNQkAAAABMGg8+0a3Jd4IHsO9R7cl3gg1Q0lRLkVPRy5JUV9OSV8xWVJfQU5OX0dST1dUSC5JUV9DUS4zLzMxLzIwMTUuTC4uVVNELkgBAAAAXB0EAAMAAAACTk0BCAAAAAUAAAABMQEAAAAKMTc4OTcxMTM5NgMAAAADMTYwAgAAAAQ0MTk5BAAAAAEwBwAAAAkzLzMxLzIwMTUIAAAACTMvMzEvMjAxNQkAAAABMPrfMUa3Jd4IjeDLR7cl3gg1Q0lRLkNWWC5JUV9OSV8xWVJfQU5OX0dST1dUSC5JUV9DUS45LzMwLzIwMTkuTC4uVVNELkgBAAAAyoABAAIAAAAILTM2LjI0OTEBCAAAAAUAAAABMQEAAAAKMjA2ODUzODQwNAMAAAADMTYwAgAAAAQ0MTk5BAAAAAEwBwAAAAk5LzMwLzIwMTkIAAAACTkvMzAvMjAxOQkAAAABMP+PLke3Jd4If2O8R7cl3gg1Q0lRLlhPTS5JUV9OSV8xWVJfQU5OX0dST1dUSC5JUV9DUS4zLzMxLzIwMjEuTC4uVVNELkgBAAAAQjMGAAMAAAACTk0BCAAAAAUAAAABMQEAAAALLTIwOTg2MzEyMzgDAAAAAzE2</t>
  </si>
  <si>
    <t>MAIAAAAENDE5OQQAAAABMAcAAAAJMy8zMS8yMDIxCAAAAAkzLzMxLzIwMjEJAAAAATDpaC5HtyXeCLa6wUe3Jd4INUNJUS5FT0cuSVFfTklfMVlSX0FOTl9HUk9XVEguSVFfQ1EuOS8zMC8yMDIyLkwuLlVTRC5IAQAAAFwdBAACAAAACDE2MC42MzkyAQgAAAAFAAAAATEBAAAACy0yMDIxMzgxMDY5AwAAAAMxNjACAAAABDQxOTkEAAAAATAHAAAACTkvMzAvMjAyMggAAAAJOS8zMC8yMDIyCQAAAAEw10EuR7cl3ggCGKxHtyXeCDZDSVEuRU9HLklRX05JXzFZUl9BTk5fR1JPV1RILklRX0NRLjEyLzMxLzIwMTEuTC4uVVNELkgBAAAAXB0EAAIAAAAIMTI0Ljg3NjUBCAAAAAUAAAABMQEAAAAKMTU4ODg0NjQxMgMAAAADMTYwAgAAAAQ0MTk5BAAAAAEwBwAAAAoxMi8zMS8yMDExCAAAAAoxMi8zMS8yMDExCQAAAAEw9LgxRrcl3gh8mMhHtyXeCDZDSVEuRU9HLklRX05JXzFZUl9BTk5fR1JPV1RILklRX0NRLjEyLzMxLzIwMTYuTC4uVVNELkgBAAAAXB0EAAMAAAACTk0BCAAAAAUAAAABMQEAAAAKMTg3Njc1NDQ5OQMAAAADMTYwAgAAAAQ0MTk5BAAAAAEwBwAAAAoxMi8zMS8yMDE2CAAAAAoxMi8zMS8yMDE2CQAAAAEwAHtMRrcl3ghnC7JHtyXeCDVDSVEuRU9HLklRX05JXzFZUl9BTk5fR1JPV1RILklRX0NRLjYvMzAvMjAxMC5MLi5VU0QuSAEAAABcHQQAAwAAAAJOTQEIAAAABQAAAAExAQAAAAoxNDY1MDA0</t>
  </si>
  <si>
    <t>NTQzAwAAAAMxNjACAAAABDQxOTkEAAAAATAHAAAACTYvMzAvMjAxMAgAAAAJNi8zMC8yMDEwCQAAAAEwTKMyRrcl3gj2W8lHtyXeCDVDSVEuQ1ZYLklRX05JXzFZUl9BTk5fR1JPV1RILklRX0NRLjMvMzEvMjAxNS5MLi5VU0QuSAEAAADKgAEAAgAAAAgtNDMuMTA3MwEIAAAABQAAAAExAQAAAAoxNzg5ODUxMTUyAwAAAAMxNjACAAAABDQxOTkEAAAAATAHAAAACTMvMzEvMjAxNQgAAAAJMy8zMS8yMDE1CQAAAAEw+t8xRrcl3gh/uctHtyXeCDVDSVEuQ09QLklRX05JXzFZUl9BTk5fR1JPV1RILklRX0NRLjMvMzEvMjAyMS5MLi5VU0QuSAEAAABPhgQAAwAAAAJOTQEIAAAABQAAAAExAQAAAAstMjA5ODQ3MDMzMgMAAAADMTYwAgAAAAQ0MTk5BAAAAAEwBwAAAAkzLzMxLzIwMjEIAAAACTMvMzEvMjAyMQkAAAABMOloLke3Jd4IzgjCR7cl3gg2Q0lRLlhPTS5JUV9OSV8xWVJfQU5OX0dST1dUSC5JUV9DUS4xMi8zMS8yMDIyLkwuLlVTRC5IAQAAAEIzBgACAAAABzQzLjc0MjkBCAAAAAUAAAABMQEAAAALLTIwMDc4MzI2MjQDAAAAAzE2MAIAAAAENDE5OQQAAAABMAcAAAAKMTIvMzEvMjAyMggAAAAKMTIvMzEvMjAyMgkAAAABMBYR/Ua3Jd4IaCu2R7cl3gg1Q0lRLkNPUC5JUV9OSV8xWVJfQU5OX0dST1dUSC5JUV9DUS45LzMwLzIwMTMuTC4uVVNELkgBAAAAT4YEAAIAAAAGMzcuOTMxAQgAAAAFAAAAATEB</t>
  </si>
  <si>
    <t>AAAACjE3MDQ3ODYyNDQDAAAAAzE2MAIAAAAENDE5OQQAAAABMAcAAAAJOS8zMC8yMDEzCAAAAAk5LzMwLzIwMTMJAAAAATASBzJGtyXeCM2EsEe3Jd4INkNJUS5DVlguSVFfTklfMVlSX0FOTl9HUk9XVEguSVFfQ1EuMTIvMzEvMjAxNi5MLi5VU0QuSAEAAADKgAEAAwAAAAJOTQEIAAAABQAAAAExAQAAAAoxODc1Njc2MjQxAwAAAAMxNjACAAAABDQxOTkEAAAAATAHAAAACjEyLzMxLzIwMTYIAAAACjEyLzMxLzIwMTYJAAAAATAAe0xGtyXeCGcLske3Jd4INUNJUS5YT00uSVFfTklfMVlSX0FOTl9HUk9XVEguSVFfQ1EuMy8zMS8yMDE1LkwuLlVTRC5IAQAAAEIzBgACAAAACC00NS43MTQzAQgAAAAFAAAAATEBAAAACjE3ODk2MTAzNDMDAAAAAzE2MAIAAAAENDE5OQQAAAABMAcAAAAJMy8zMS8yMDE1CAAAAAkzLzMxLzIwMTUJAAAAATD63zFGtyXeCI3gy0e3Jd4INUNJUS5DVlguSVFfTklfMVlSX0FOTl9HUk9XVEguSVFfQ1EuNi8zMC8yMDI0LkwuLlVTRC5IAQAAAMqAAQACAAAABy0yNi4yMjMBCAAAAAUAAAABMQEAAAALLTE5MTgwOTQ2MzUDAAAAAzE2MAIAAAAENDE5OQQAAAABMAcAAAAJNi8zMC8yMDI0CAAAAAk2LzMwLzIwMjQJAAAAATAH6vxGtyXeCE7uu0e3Jd4INkNJUS5YT00uSVFfTklfMVlSX0FOTl9HUk9XVEguSVFfQ1EuMTIvMzEvMjAxNi5MLi5VU0QuSAEAAABCMwYAAgAAAAgtMzkuNTY4</t>
  </si>
  <si>
    <t>NAEIAAAABQAAAAExAQAAAAoxODc3MjMzNjE2AwAAAAMxNjACAAAABDQxOTkEAAAAATAHAAAACjEyLzMxLzIwMTYIAAAACjEyLzMxLzIwMTYJAAAAATAAe0xGtyXeCFK9sUe3Jd4INkNJUS5DVlguSVFfTklfMVlSX0FOTl9HUk9XVEguSVFfQ1EuMTIvMzEvMjAxOS5MLi5VU0QuSAEAAADKgAEAAwAAAAJOTQEIAAAABQAAAAExAQAAAAoyMDgxOTgwMjQ4AwAAAAMxNjACAAAABDQxOTkEAAAAATAHAAAACjEyLzMxLzIwMTkIAAAACjEyLzMxLzIwMTkJAAAAATD/jy5HtyXeCF+kuUe3Jd4INUNJUS5YT00uSVFfTklfMVlSX0FOTl9HUk9XVEguSVFfQ1EuNi8zMC8yMDEwLkwuLlVTRC5IAQAAAEIzBgACAAAABzkxLjM5MjQBCAAAAAUAAAABMQEAAAAKMTQ2NTAwNDE4NgMAAAADMTYwAgAAAAQ0MTk5BAAAAAEwBwAAAAk2LzMwLzIwMTAIAAAACTYvMzAvMjAxMAkAAAABMEyjMka3Jd4I9lvJR7cl3gg2Q0lRLlhPTS5JUV9OSV8xWVJfQU5OX0dST1dUSC5JUV9DUS4xMi8zMS8yMDEzLkwuLlVTRC5IAQAAAEIzBgACAAAACC0xNi4wODA1AQgAAAAFAAAAATEBAAAACjE3MjA3NjMxNjgDAAAAAzE2MAIAAAAENDE5OQQAAAABMAcAAAAKMTIvMzEvMjAxMwgAAAAKMTIvMzEvMjAxMwkAAAABMBIHMka3Jd4IKMzCR7cl3gg2Q0lRLkNPUC5JUV9OSV8xWVJfQU5OX0dST1dUSC5JUV9DUS4xMi8zMS8yMDE2LkwuLlVTRC5IAQAA</t>
  </si>
  <si>
    <t>AE+GBAADAAAAAk5NAQgAAAAFAAAAATEBAAAACjE4NzUyODAyOTcDAAAAAzE2MAIAAAAENDE5OQQAAAABMAcAAAAKMTIvMzEvMjAxNggAAAAKMTIvMzEvMjAxNgkAAAABMAB7TEa3Jd4IeTKyR7cl3gg2Q0lRLlhPTS5JUV9OSV8xWVJfQU5OX0dST1dUSC5JUV9DUS4xMi8zMS8yMDE5LkwuLlVTRC5IAQAAAEIzBgACAAAABy01LjE2NjcBCAAAAAUAAAABMQEAAAAKMjA4MTc0NjU1MQMAAAADMTYwAgAAAAQ0MTk5BAAAAAEwBwAAAAoxMi8zMS8yMDE5CAAAAAoxMi8zMS8yMDE5CQAAAAEw/48uR7cl3ghwy7lHtyXeCDVDSVEuQ1ZYLklRX05JXzFZUl9BTk5fR1JPV1RILklRX0NRLjYvMzAvMjAyMC5MLi5VU0QuSAEAAADKgAEAAwAAAAJOTQEIAAAABQAAAAExAQAAAAstMjEzOTc5OTk0MQMAAAADMTYwAgAAAAQ0MTk5BAAAAAEwBwAAAAk2LzMwLzIwMjAIAAAACTYvMzAvMjAyMAkAAAABMP+PLke3Jd4ILaO2R7cl3gg1Q0lRLkVPRy5JUV9OSV8xWVJfQU5OX0dST1dUSC5JUV9DUS45LzMwLzIwMTcuTC4uVVNELkgBAAAAXB0EAAMAAAACTk0BCAAAAAUAAAABMQEAAAAKMTkxNzcyNDU5MAMAAAADMTYwAgAAAAQ0MTk5BAAAAAEwBwAAAAk5LzMwLzIwMTcIAAAACTkvMzAvMjAxNwkAAAABMAB7TEa3Jd4INSWvR7cl3gg1Q0lRLlhPTS5JUV9OSV8xWVJfQU5OX0dST1dUSC5JUV9DUS42LzMwLzIwMjAuTC4uVVNELkgB</t>
  </si>
  <si>
    <t>AAAAQjMGAAMAAAACTk0BCAAAAAUAAAABMQEAAAALLTIxNDAwNzIwMzkDAAAAAzE2MAIAAAAENDE5OQQAAAABMAcAAAAJNi8zMC8yMDIwCAAAAAk2LzMwLzIwMjAJAAAAATD/jy5HtyXeCK5mtke3Jd4INUNJUS5YT00uSVFfTklfMVlSX0FOTl9HUk9XVEguSVFfQ1EuMy8zMS8yMDExLkwuLlVTRC5IAQAAAEIzBgACAAAABzY5LjA0NzYBCAAAAAUAAAABMQEAAAAKMTU0NTAzMDAyMgMAAAADMTYwAgAAAAQ0MTk5BAAAAAEwBwAAAAkzLzMxLzIwMTEIAAAACTMvMzEvMjAxMQkAAAABMDt8Mka3Jd4IadzNR7cl3gg2Q0lRLlhPTS5JUV9OSV8xWVJfQU5OX0dST1dUSC5JUV9DUS4xMi8zMS8yMDE1LkwuLlVTRC5IAQAAAEIzBgACAAAACC01Ny42ODY1AQgAAAAFAAAAATEBAAAACjE4Mjg5MDQ4ODYDAAAAAzE2MAIAAAAENDE5OQQAAAABMAcAAAAKMTIvMzEvMjAxNQgAAAAKMTIvMzEvMjAxNQkAAAABMA6iTEa3Jd4Izya9R7cl3gg1Q0lRLkNPUC5JUV9OSV8xWVJfQU5OX0dST1dUSC5JUV9DUS42LzMwLzIwMjAuTC4uVVNELkgBAAAAT4YEAAIAAAAILTgzLjU0NDQBCAAAAAUAAAABMQEAAAALLTIxMzk3NDQyMTUDAAAAAzE2MAIAAAAENDE5OQQAAAABMAcAAAAJNi8zMC8yMDIwCAAAAAk2LzMwLzIwMjAJAAAAATD/jy5HtyXeCK5mtke3Jd4INUNJUS5DT1AuSVFfTklfMVlSX0FOTl9HUk9XVEguSVFfQ1EuMy8zMS8y</t>
  </si>
  <si>
    <t>MDExLkwuLlVTRC5IAQAAAE+GBAACAAAABzQ0LjMyNzkBCAAAAAUAAAABMQEAAAAKMTU1NzA1MDY5NQMAAAADMTYwAgAAAAQ0MTk5BAAAAAEwBwAAAAkzLzMxLzIwMTEIAAAACTMvMzEvMjAxMQkAAAABMDt8Mka3Jd4IabXNR7cl3gg1Q0lRLkNWWC5JUV9OSV8xWVJfQU5OX0dST1dUSC5JUV9DUS4zLzMxLzIwMTYuTC4uVVNELkgBAAAAyoABAAMAAAACTk0BCAAAAAUAAAABMQEAAAAKMTg0MDM5MDUxNAMAAAADMTYwAgAAAAQ0MTk5BAAAAAEwBwAAAAkzLzMxLzIwMTYIAAAACTMvMzEvMjAxNgkAAAABMA6iTEa3Jd4IcJLLR7cl3gg1Q0lRLkNPUC5JUV9OSV8xWVJfQU5OX0dST1dUSC5JUV9DUS4zLzMxLzIwMjIuTC4uVVNELkgBAAAAT4YEAAIAAAAINDg2LjQ1NjIBCAAAAAUAAAABMQEAAAALLTIwNDcyNTE3NDgDAAAAAzE2MAIAAAAENDE5OQQAAAABMAcAAAAJMy8zMS8yMDIyCAAAAAkzLzMxLzIwMjIJAAAAATDpaC5HtyXeCJNFwUe3Jd4INUNJUS5FT0cuSVFfTklfMVlSX0FOTl9HUk9XVEguSVFfQ1EuMy8zMS8yMDEzLkwuLlVTRC5IAQAAAFwdBAACAAAABzUyLjY4ODYBCAAAAAUAAAABMQEAAAAKMTY3NTc0MDUwNwMAAAADMTYwAgAAAAQ0MTk5BAAAAAEwBwAAAAkzLzMxLzIwMTMIAAAACTMvMzEvMjAxMwkAAAABMBYuMka3Jd4Iz3zMR7cl3gg1Q0lRLkNPUC5JUV9OSV8xWVJfQU5OX0dST1dUSC5JUV9D</t>
  </si>
  <si>
    <t>US45LzMwLzIwMTcuTC4uVVNELkgBAAAAT4YEAAMAAAACTk0BCAAAAAUAAAABMQEAAAAKMTkxNzMxOTQxNQMAAAADMTYwAgAAAAQ0MTk5BAAAAAEwBwAAAAk5LzMwLzIwMTcIAAAACTkvMzAvMjAxNwkAAAABMAB7TEa3Jd4INSWvR7cl3gg1Q0lRLkNWWC5JUV9OSV8xWVJfQU5OX0dST1dUSC5JUV9DUS4zLzMxLzIwMTMuTC4uVVNELkgBAAAAyoABAAIAAAAHLTQuNTI3OQEIAAAABQAAAAExAQAAAAoxNjc1MDE4MjU3AwAAAAMxNjACAAAABDQxOTkEAAAAATAHAAAACTMvMzEvMjAxMwgAAAAJMy8zMS8yMDEzCQAAAAEwFi4yRrcl3gjPfMxHtyXeCDVDSVEuQ09QLklRX05JXzFZUl9BTk5fR1JPV1RILklRX0NRLjYvMzAvMjAxOS5MLi5VU0QuSAEAAABPhgQAAgAAAActMy42NTg2AQgAAAAFAAAAATEBAAAACjIwNDgwOTcyNTkDAAAAAzE2MAIAAAAENDE5OQQAAAABMAcAAAAJNi8zMC8yMDE5CAAAAAk2LzMwLzIwMTkJAAAAATAJty5HtyXeCJ9Auke3Jd4INUNJUS5DVlguSVFfTklfMVlSX0FOTl9HUk9XVEguSVFfQ1EuNi8zMC8yMDE2LkwuLlVTRC5IAQAAAMqAAQADAAAAAk5NAQgAAAAFAAAAATEBAAAACjE4NTE2OTE0MDkDAAAAAzE2MAIAAAAENDE5OQQAAAABMAcAAAAJNi8zMC8yMDE2CAAAAAk2LzMwLzIwMTYJAAAAATAAe0xGtyXeCNnKt0e3Jd4INkNJUS5FT0cuSVFfTklfMVlSX0FOTl9HUk9XVEguSVFf</t>
  </si>
  <si>
    <t>Q1EuMTIvMzEvMjAyMy5MLi5VU0QuSAEAAABcHQQAAgAAAAgtMTIuNjkyMgEIAAAABQAAAAExAQAAAAstMTk1Nzk2Njg1NQMAAAADMTYwAgAAAAQ0MTk5BAAAAAEwBwAAAAoxMi8zMS8yMDIzCAAAAAoxMi8zMS8yMDIzCQAAAAEwB+r8Rrcl3ggDA7VHtyXeCDVDSVEuWE9NLklRX05JXzFZUl9BTk5fR1JPV1RILklRX0NRLjMvMzEvMjAxMy5MLi5VU0QuSAEAAABCMwYAAgAAAAYwLjUyOTEBCAAAAAUAAAABMQEAAAAKMTY3NTk3Njk0NQMAAAADMTYwAgAAAAQ0MTk5BAAAAAEwBwAAAAkzLzMxLzIwMTMIAAAACTMvMzEvMjAxMwkAAAABMBYuMka3Jd4Iz3zMR7cl3gg2Q0lRLkNWWC5JUV9OSV8xWVJfQU5OX0dST1dUSC5JUV9DUS4xMi8zMS8yMDIzLkwuLlVTRC5IAQAAAMqAAQACAAAABy02NC40NDIBCAAAAAUAAAABMQEAAAALLTE5NTg3NTg0MTQDAAAAAzE2MAIAAAAENDE5OQQAAAABMAcAAAAKMTIvMzEvMjAyMwgAAAAKMTIvMzEvMjAyMwkAAAABMAfq/Ea3Jd4I1se0R7cl3gg2Q0lRLkVPRy5JUV9OSV8xWVJfQU5OX0dST1dUSC5JUV9DUS4xMi8zMS8yMDE3LkwuLlVTRC5IAQAAAFwdBAADAAAAAk5NAQgAAAAFAAAAATEBAAAACjE5NDcxMDY2NDgDAAAAAzE2MAIAAAAENDE5OQQAAAABMAcAAAAKMTIvMzEvMjAxNwgAAAAKMTIvMzEvMjAxNwkAAAABMPBTTEa3Jd4Iv/+8R7cl3gg1Q0lRLkVPRy5JUV9OSV8x</t>
  </si>
  <si>
    <t>WVJfQU5OX0dST1dUSC5JUV9DUS4zLzMxLzIwMjEuTC4uVVNELkgBAAAAXB0EAAIAAAAENjY3MAEIAAAABQAAAAExAQAAAAstMjA5ODQ5OTE4NQMAAAADMTYwAgAAAAQ0MTk5BAAAAAEwBwAAAAkzLzMxLzIwMjEIAAAACTMvMzEvMjAyMQkAAAABMOloLke3Jd4ItrrBR7cl3gg1Q0lRLlhPTS5JUV9OSV8xWVJfQU5OX0dST1dUSC5JUV9DUS4zLzMxLzIwMjQuTC4uVVNELkgBAAAAQjMGAAIAAAAHLTI4LjA4NAEIAAAABQAAAAExAQAAAAstMTk0NjE1ODgwNgMAAAADMTYwAgAAAAQ0MTk5BAAAAAEwBwAAAAkzLzMxLzIwMjQIAAAACTMvMzEvMjAyNAkAAAABMAfq/Ea3Jd4IkVmyR7cl3gg1Q0lRLlhPTS5JUV9OSV8xWVJfQU5OX0dST1dUSC5JUV9DUS45LzMwLzIwMTkuTC4uVVNELkgBAAAAQjMGAAIAAAAILTQ5LjE5ODgBCAAAAAUAAAABMQEAAAAKMjA2ODI3MjgxNQMAAAADMTYwAgAAAAQ0MTk5BAAAAAEwBwAAAAk5LzMwLzIwMTkIAAAACTkvMzAvMjAxOQkAAAABMP+PLke3Jd4Ijoq8R7cl3gg1Q0lRLkNPUC5JUV9OSV8xWVJfQU5OX0dST1dUSC5JUV9DUS4zLzMxLzIwMTIuTC4uVVNELkgBAAAAT4YEAAIAAAAHLTMuMDA1MwEIAAAABQAAAAExAQAAAAoxNjE0OTc4NDUxAwAAAAMxNjACAAAABDQxOTkEAAAAATAHAAAACTMvMzEvMjAxMggAAAAJMy8zMS8yMDEyCQAAAAEwKVUyRrcl3gglGc1HtyXeCDVDSVEu</t>
  </si>
  <si>
    <t>WE9NLklRX05JXzFZUl9BTk5fR1JPV1RILklRX0NRLjYvMzAvMjAxOC5MLi5VU0QuSAEAAABCMwYAAgAAAAcxNy45MTA0AQgAAAAFAAAAATEBAAAACjE5NzQ1MjYzMzADAAAAAzE2MAIAAAAENDE5OQQAAAABMAcAAAAJNi8zMC8yMDE4CAAAAAk2LzMwLzIwMTgJAAAAATDwU0xGtyXeCJIZt0e3Jd4INUNJUS5DVlguSVFfTklfMVlSX0FOTl9HUk9XVEguSVFfQ1EuNi8zMC8yMDEwLkwuLlVTRC5IAQAAAMqAAQACAAAACDIwOS45NzEzAQgAAAAFAAAAATEBAAAACjE0NjQ4NDQyMTYDAAAAAzE2MAIAAAAENDE5OQQAAAABMAcAAAAJNi8zMC8yMDEwCAAAAAk2LzMwLzIwMTAJAAAAATBMozJGtyXeCOeCyUe3Jd4INkNJUS5DT1AuSVFfTklfMVlSX0FOTl9HUk9XVEguSVFfQ1EuMTIvMzEvMjAyMi5MLi5VU0QuSAEAAABPhgQAAgAAAAcyMy42NzcxAQgAAAAFAAAAATEBAAAACy0yMDEwMTI1MDEyAwAAAAMxNjACAAAABDQxOTkEAAAAATAHAAAACjEyLzMxLzIwMjIIAAAACjEyLzMxLzIwMjIJAAAAATAWEf1GtyXeCLy0tUe3Jd4INkNJUS5DVlguSVFfTklfMVlSX0FOTl9HUk9XVEguSVFfQ1EuMTIvMzEvMjAxMy5MLi5VU0QuSAEAAADKgAEAAgAAAAgtMzEuOTUzMQEIAAAABQAAAAExAQAAAAoxNzIwMDM5MjYzAwAAAAMxNjACAAAABDQxOTkEAAAAATAHAAAACjEyLzMxLzIwMTMIAAAACjEyLzMxLzIwMTMJAAAAATAS</t>
  </si>
  <si>
    <t>BzJGtyXeCA5+wke3Jd4INUNJUS5DT1AuSVFfTklfMVlSX0FOTl9HUk9XVEguSVFfQ1EuNi8zMC8yMDE4LkwuLlVTRC5IAQAAAE+GBAADAAAAAk5NAQgAAAAFAAAAATEBAAAACjE5NzUxMTU4ODQDAAAAAzE2MAIAAAAENDE5OQQAAAABMAcAAAAJNi8zMC8yMDE4CAAAAAk2LzMwLzIwMTgJAAAAATDwU0xGtyXeCJIZt0e3Jd4INUNJUS5DT1AuSVFfTklfMVlSX0FOTl9HUk9XVEguSVFfQ1EuNi8zMC8yMDIxLkwuLlVTRC5IAQAAAE+GBAACAAAACDcwNC4yMzA3AQgAAAAFAAAAATEBAAAACy0yMDg2NDIzMzE1AwAAAAMxNjACAAAABDQxOTkEAAAAATAHAAAACTYvMzAvMjAyMQgAAAAJNi8zMC8yMDIxCQAAAAEw6WguR7cl3gjCE65HtyXeCDVDSVEuWE9NLklRX05JXzFZUl9BTk5fR1JPV1RILklRX0NRLjYvMzAvMjAyNC5MLi5VU0QuSAEAAABCMwYAAgAAAAcxNy4yNTg4AQgAAAAFAAAAATEBAAAACy0xOTMzNDQ0MTEzAwAAAAMxNjACAAAABDQxOTkEAAAAATAHAAAACTYvMzAvMjAyNAgAAAAJNi8zMC8yMDI0CQAAAAEwB+r8Rrcl3ghO7rtHtyXeCDZDSVEuWE9NLklRX05JXzFZUl9BTk5fR1JPV1RILklRX0NRLjEyLzMxLzIwMjEuTC4uVVNELkgBAAAAQjMGAAMAAAACTk0BCAAAAAUAAAABMQEAAAALLTIwNTk5MTUyODMDAAAAAzE2MAIAAAAENDE5OQQAAAABMAcAAAAKMTIvMzEvMjAyMQgAAAAKMTIvMzEvMjAy</t>
  </si>
  <si>
    <t>MQkAAAABMOloLke3Jd4Ibzy8R7cl3gg2Q0lRLkNWWC5JUV9OSV8xWVJfQU5OX0dST1dUSC5JUV9DUS4xMi8zMS8yMDE1LkwuLlVTRC5IAQAAAMqAAQADAAAAAk5NAQgAAAAFAAAAATEBAAAACjE4MjkwODg5NTIDAAAAAzE2MAIAAAAENDE5OQQAAAABMAcAAAAKMTIvMzEvMjAxNQgAAAAKMTIvMzEvMjAxNQkAAAABMA6iTEa3Jd4IAHW9R7cl3gg2Q0lRLlhPTS5JUV9OSV8xWVJfQU5OX0dST1dUSC5JUV9DUS4xMi8zMS8yMDI0LkwuLlVTRC5IAQAAAEIzBgACAAAABy0wLjI2MjIBCAAAAAUAAAABMQEAAAALLTE5NTg5NTM2MzEDAAAAAzE2MAIAAAAENDE5OQQAAAABMAcAAAAKMTIvMzEvMjAyNAgAAAAKMTIvMzEvMjAyNAkAAAABMAbD/Ea3Jd4IHsO9R7cl3gg1Q0lRLkNWWC5JUV9OSV8xWVJfQU5OX0dST1dUSC5JUV9DUS45LzMwLzIwMTcuTC4uVVNELkgBAAAAyoABAAIAAAAHNTIuMTQzNAEIAAAABQAAAAExAQAAAAoxOTIwNTM1NDczAwAAAAMxNjACAAAABDQxOTkEAAAAATAHAAAACTkvMzAvMjAxNwgAAAAJOS8zMC8yMDE3CQAAAAEwAHtMRrcl3gg1Ja9HtyXeCDZDSVEuQ09QLklRX05JXzFZUl9BTk5fR1JPV1RILklRX0NRLjEyLzMxLzIwMjQuTC4uVVNELkgBAAAAT4YEAAIAAAAILTIzLjMxMjMBCAAAAAUAAAABMQEAAAALLTE5NTkyMDIxNzMDAAAAAzE2MAIAAAAENDE5OQQAAAABMAcAAAAKMTIvMzEv</t>
  </si>
  <si>
    <t>MjAyNAgAAAAKMTIvMzEvMjAyNAkAAAABMAbD/Ea3Jd4IHsO9R7cl3gg1Q0lRLkVPRy5JUV9OSV8xWVJfQU5OX0dST1dUSC5JUV9DUS42LzMwLzIwMTQuTC4uVVNELkgBAAAAXB0EAAIAAAAGNy4wNzMxAQgAAAAFAAAAATEBAAAACjE3NDk3Mjc5OTADAAAAAzE2MAIAAAAENDE5OQQAAAABMAcAAAAJNi8zMC8yMDE0CAAAAAk2LzMwLzIwMTQJAAAAATASBzJGtyXeCN++v0e3Jd4INUNJUS5FT0cuSVFfTklfMVlSX0FOTl9HUk9XVEguSVFfQ1EuOS8zMC8yMDIzLkwuLlVTRC5IAQAAAFwdBAACAAAACC0yOC44NzE4AQgAAAAFAAAAATEBAAAACy0xOTcwMjM1MDc3AwAAAAMxNjACAAAABDQxOTkEAAAAATAHAAAACTkvMzAvMjAyMwgAAAAJOS8zMC8yMDIzCQAAAAEwB+r8Rrcl3ghRAq1HtyXeCDVDSVEuRU9HLklRX05JXzFZUl9BTk5fR1JPV1RILklRX0NRLjMvMzEvMjAxOS5MLi5VU0QuSAEAAABcHQQAAgAAAActMC40OTU0AQgAAAAFAAAAATEBAAAACjIwMzQwMTk1MTcDAAAAAzE2MAIAAAAENDE5OQQAAAABMAcAAAAJMy8zMS8yMDE5CAAAAAkzLzMxLzIwMTkJAAAAATDeLExGtyXeCKsNyUe3Jd4INUNJUS5YT00uSVFfTklfMVlSX0FOTl9HUk9XVEguSVFfQ1EuMy8zMS8yMDE2LkwuLlVTRC5IAQAAAEIzBgACAAAACC02My4zNjA0AQgAAAAFAAAAATEBAAAACjE4ODY0NzY4MDIDAAAAAzE2MAIAAAAENDE5OQQA</t>
  </si>
  <si>
    <t>AAABMAcAAAAJMy8zMS8yMDE2CAAAAAkzLzMxLzIwMTYJAAAAATAOokxGtyXeCHCSy0e3Jd4INUNJUS5DT1AuSVFfTklfMVlSX0FOTl9HUk9XVEguSVFfQ1EuMy8zMS8yMDI1LkwuLlVTRC5IAQAAAE+GBAACAAAABzExLjY4MTYBCAAAAAUAAAABMQEAAAALLTE5NDQ5NDY3NjYDAAAAAzE2MAIAAAAENDE5OQQAAAABMAcAAAAJMy8zMS8yMDI1CAAAAAkzLzMxLzIwMjUJAAAAATAGw/xGtyXeCB7DvUe3Jd4INkNJUS5YT00uSVFfTklfMVlSX0FOTl9HUk9XVEguSVFfQ1EuMTIvMzEvMjAxNC5MLi5VU0QuSAEAAABCMwYAAgAAAAgtMjEuMzE3NAEIAAAABQAAAAExAQAAAAoxNzc3NjM0ODg1AwAAAAMxNjACAAAABDQxOTkEAAAAATAHAAAACjEyLzMxLzIwMTQIAAAACjEyLzMxLzIwMTQJAAAAATD63zFGtyXeCC8Rvke3Jd4INkNJUS5YT00uSVFfTklfMVlSX0FOTl9HUk9XVEguSVFfQ1EuMTIvMzEvMjAyMC5MLi5VU0QuSAEAAABCMwYAAwAAAAJOTQEIAAAABQAAAAExAQAAAAstMjExMTA3MzgxNgMAAAADMTYwAgAAAAQ0MTk5BAAAAAEwBwAAAAoxMi8zMS8yMDIwCAAAAAoxMi8zMS8yMDIwCQAAAAEw/48uR7cl3ggmebtHtyXeCDVDSVEuWE9NLklRX05JXzFZUl9BTk5fR1JPV1RILklRX0NRLjYvMzAvMjAxNi5MLi5VU0QuSAEAAABCMwYAAgAAAAgtNTkuNDI3MwEIAAAABQAAAAExAQAAAAoxODc2Mzk5MDk0AwAA</t>
  </si>
  <si>
    <t>AAMxNjACAAAABDQxOTkEAAAAATAHAAAACTYvMzAvMjAxNggAAAAJNi8zMC8yMDE2CQAAAAEwAHtMRrcl3gj4BbhHtyXeCDVDSVEuRU9HLklRX05JXzFZUl9BTk5fR1JPV1RILklRX0NRLjkvMzAvMjAyNS5MLi5VU0QuSAEAAABcHQQAAgAAAAgtMTIuMDc0MgEIAAAABQAAAAExAQAAAAstMTkxODE3MTAzNQMAAAADMTYwAgAAAAQ0MTk5BAAAAAEwBwAAAAk5LzMwLzIwMjUIAAAACTkvMzAvMjAyNQkAAAABMGg8+0a3Jd4IHsO9R7cl3gg1Q0lRLkNPUC5JUV9OSV8xWVJfQU5OX0dST1dUSC5JUV9DUS42LzMwLzIwMTAuTC4uVVNELkgBAAAAT4YEAAIAAAAIMzg0Ljc0OTcBCAAAAAUAAAABMQEAAAAKMTQ2NDU1NzI2NQMAAAADMTYwAgAAAAQ0MTk5BAAAAAEwBwAAAAk2LzMwLzIwMTAIAAAACTYvMzAvMjAxMAkAAAABMEyjMka3Jd4I9lvJR7cl3gg1Q0lRLkVPRy5JUV9OSV8xWVJfQU5OX0dST1dUSC5JUV9DUS45LzMwLzIwMTUuTC4uVVNELkgBAAAAXB0EAAMAAAACTk0BCAAAAAUAAAABMQEAAAAKMTgxNjAxNjE3NgMAAAADMTYwAgAAAAQ0MTk5BAAAAAEwBwAAAAk5LzMwLzIwMTUIAAAACTkvMzAvMjAxNQkAAAABMA6iTEa3Jd4IcsGvR7cl3gg1Q0lRLkVPRy5JUV9OSV8xWVJfQU5OX0dST1dUSC5JUV9DUS45LzMwLzIwMjQuTC4uVVNELkgBAAAAXB0EAAIAAAAILTE3LjU4NjMBCAAAAAUAAAABMQEAAAALLTE5</t>
  </si>
  <si>
    <t>MTgxNzEwMTcDAAAAAzE2MAIAAAAENDE5OQQAAAABMAcAAAAJOS8zMC8yMDI0CAAAAAk5LzMwLzIwMjQJAAAAATAH6vxGtyXeCN7zuEe3Jd4INUNJUS5FT0cuSVFfTklfMVlSX0FOTl9HUk9XVEguSVFfQ1EuNi8zMC8yMDEyLkwuLlVTRC5IAQAAAFwdBAACAAAABzMzLjkwMTQBCAAAAAUAAAABMQEAAAAKMTYyOTUyMDUyNQMAAAADMTYwAgAAAAQ0MTk5BAAAAAEwBwAAAAk2LzMwLzIwMTIIAAAACTYvMzAvMjAxMgkAAAABMClVMka3Jd4I3aDER7cl3gg1Q0lRLkNWWC5JUV9OSV8xWVJfQU5OX0dST1dUSC5JUV9DUS4zLzMxLzIwMTQuTC4uVVNELkgBAAAAyoABAAIAAAAILTI2Ljk2NjcBCAAAAAUAAAABMQEAAAAKMTczMjk0NTc5MwMAAAADMTYwAgAAAAQ0MTk5BAAAAAEwBwAAAAkzLzMxLzIwMTQIAAAACTMvMzEvMjAxNAkAAAABMBIHMka3Jd4IngfMR7cl3gg1Q0lRLkVPRy5JUV9OSV8xWVJfQU5OX0dST1dUSC5JUV9DUS4zLzMxLzIwMjMuTC4uVVNELkgBAAAAXB0EAAIAAAAINDE4LjcxNzkBCAAAAAUAAAABMQEAAAALLTE5OTcxNjc0OTkDAAAAAzE2MAIAAAAENDE5OQQAAAABMAcAAAAJMy8zMS8yMDIzCAAAAAkzLzMxLzIwMjMJAAAAATAWEf1GtyXeCPgFuEe3Jd4INUNJUS5DVlguSVFfTklfMVlSX0FOTl9HUk9XVEguSVFfQ1EuNi8zMC8yMDEyLkwuLlVTRC5IAQAAAMqAAQACAAAABy02Ljc1MTIBCAAA</t>
  </si>
  <si>
    <t>AAUAAAABMQEAAAAKMTYzMDAwNzU3NQMAAAADMTYwAgAAAAQ0MTk5BAAAAAEwBwAAAAk2LzMwLzIwMTIIAAAACTYvMzAvMjAxMgkAAAABMClVMka3Jd4I3aDER7cl3gg1Q0lRLlhPTS5JUV9OSV8xWVJfQU5OX0dST1dUSC5JUV9DUS4zLzMxLzIwMTQuTC4uVVNELkgBAAAAQjMGAAIAAAAHLTQuMjEwNgEIAAAABQAAAAExAQAAAAoxNzMyOTgyNDA5AwAAAAMxNjACAAAABDQxOTkEAAAAATAHAAAACTMvMzEvMjAxNAgAAAAJMy8zMS8yMDE0CQAAAAEwEgcyRrcl3gi8LsxHtyXeCDVDSVEuRU9HLklRX05JXzFZUl9BTk5fR1JPV1RILklRX0NRLjkvMzAvMjAxOC5MLi5VU0QuSAEAAABcHQQAAgAAAAkxMDg0LjU0MzYBCAAAAAUAAAABMQEAAAAKMTk5MDczMzcwNwMAAAADMTYwAgAAAAQ0MTk5BAAAAAEwBwAAAAk5LzMwLzIwMTgIAAAACTkvMzAvMjAxOAkAAAABMPBTTEa3Jd4I/IiuR7cl3gg1Q0lRLkNPUC5JUV9OSV8xWVJfQU5OX0dST1dUSC5JUV9DUS45LzMwLzIwMjEuTC4uVVNELkgBAAAAT4YEAAMAAAACTk0BCAAAAAUAAAABMQEAAAALLTIwNzE5MzM2MzUDAAAAAzE2MAIAAAAENDE5OQQAAAABMAcAAAAJOS8zMC8yMDIxCAAAAAk5LzMwLzIwMjEJAAAAATDpaC5HtyXeCB+NrEe3Jd4INUNJUS5DT1AuSVFfTklfMVlSX0FOTl9HUk9XVEguSVFfQ1EuMy8zMS8yMDE3LkwuLlVTRC5IAQAAAE+GBAADAAAAAk5N</t>
  </si>
  <si>
    <t>AQgAAAAFAAAAATEBAAAACjE4ODY3MTc5NzcDAAAAAzE2MAIAAAAENDE5OQQAAAABMAcAAAAJMy8zMS8yMDE3CAAAAAkzLzMxLzIwMTcJAAAAATAAe0xGtyXeCCDPyke3Jd4INUNJUS5DVlguSVFfTklfMVlSX0FOTl9HUk9XVEguSVFfQ1EuMy8zMS8yMDIzLkwuLlVTRC5IAQAAAMqAAQACAAAABjUuMDMyNwEIAAAABQAAAAExAQAAAAstMTk4NDU3MzgwNAMAAAADMTYwAgAAAAQ0MTk5BAAAAAEwBwAAAAkzLzMxLzIwMjMIAAAACTMvMzEvMjAyMwkAAAABMBYR/Ua3Jd4IEUG4R7cl3gg2Q0lRLkVPRy5JUV9OSV8xWVJfQU5OX0dST1dUSC5JUV9DUS4xMi8zMS8yMDI0LkwuLlVTRC5IAQAAAFwdBAACAAAACC0zNy4wNzI1AQgAAAAFAAAAATEBAAAACy0xOTU3OTY2ODUyAwAAAAMxNjACAAAABDQxOTkEAAAAATAHAAAACjEyLzMxLzIwMjQIAAAACjEyLzMxLzIwMjQJAAAAATAGw/xGtyXeCB7DvUe3Jd4INUNJUS5YT00uSVFfTklfMVlSX0FOTl9HUk9XVEguSVFfQ1EuNi8zMC8yMDEyLkwuLlVTRC5IAQAAAEIzBgACAAAABTQ4Ljk3AQgAAAAFAAAAATEBAAAACjE2NDM0ODM5NzIDAAAAAzE2MAIAAAAENDE5OQQAAAABMAcAAAAJNi8zMC8yMDEyCAAAAAk2LzMwLzIwMTIJAAAAATApVTJGtyXeCMx5xEe3Jd4INUNJUS5DT1AuSVFfTklfMVlSX0FOTl9HUk9XVEguSVFfQ1EuMy8zMS8yMDE0LkwuLlVTRC5IAQAAAE+G</t>
  </si>
  <si>
    <t>BAACAAAABy0wLjc0ODEBCAAAAAUAAAABMQEAAAAKMTczMjU3OTQyOQMAAAADMTYwAgAAAAQ0MTk5BAAAAAEwBwAAAAkzLzMxLzIwMTQIAAAACTMvMzEvMjAxNAkAAAABMBIHMka3Jd4IvC7MR7cl3gg1Q0lRLkVPRy5JUV9OSV8xWVJfQU5OX0dST1dUSC5JUV9DUS42LzMwLzIwMjAuTC4uVVNELkgBAAAAXB0EAAMAAAACTk0BCAAAAAUAAAABMQEAAAALLTIxNDAxMTUzMzEDAAAAAzE2MAIAAAAENDE5OQQAAAABMAcAAAAJNi8zMC8yMDIwCAAAAAk2LzMwLzIwMjAJAAAAATD/jy5HtyXeCK5mtke3Jd4INkNJUS5FT0cuSVFfTklfMVlSX0FOTl9HUk9XVEguSVFfQ1EuMTIvMzEvMjAxNS5MLi5VU0QuSAEAAABcHQQAAwAAAAJOTQEIAAAABQAAAAExAQAAAAoxODI5NDUwNzM3AwAAAAMxNjACAAAABDQxOTkEAAAAATAHAAAACjEyLzMxLzIwMTUIAAAACjEyLzMxLzIwMTUJAAAAATAOokxGtyXeCAB1vUe3Jd4INUNJUS5YT00uSVFfTklfMVlSX0FOTl9HUk9XVEguSVFfQ1EuMy8zMS8yMDIzLkwuLlVTRC5IAQAAAEIzBgACAAAACDEwOC41NzY2AQgAAAAFAAAAATEBAAAACy0xOTk4MDU2NTU3AwAAAAMxNjACAAAABDQxOTkEAAAAATAHAAAACTMvMzEvMjAyMwgAAAAJMy8zMS8yMDIzCQAAAAEwFhH9Rrcl3gj4BbhHtyXeCDZDSVEuQ1ZYLklRX05JXzFZUl9BTk5fR1JPV1RILklRX0NRLjEyLzMxLzIwMjQuTC4uVVNE</t>
  </si>
  <si>
    <t>LkgBAAAAyoABAAIAAAAGNDMuMzgyAQgAAAAFAAAAATEBAAAACy0xOTU4NzU3NjAwAwAAAAMxNjACAAAABDQxOTkEAAAAATAHAAAACjEyLzMxLzIwMjQIAAAACjEyLzMxLzIwMjQJAAAAATAGw/xGtyXeCB7DvUe3Jd4INkNJUS5DT1AuSVFfTklfMVlSX0FOTl9HUk9XVEguSVFfQ1EuMTIvMzEvMjAxMC5MLi5VU0QuSAEAAABPhgQAAgAAAAc1OC44MzI2AQgAAAAFAAAAATEBAAAACjE1MTc2MTcwOTQDAAAAAzE2MAIAAAAENDE5OQQAAAABMAcAAAAKMTIvMzEvMjAxMAgAAAAKMTIvMzEvMjAxMAkAAAABMDt8Mka3Jd4I7TLKR7cl3gg1Q0lRLkNPUC5JUV9OSV8xWVJfQU5OX0dST1dUSC5JUV9DUS42LzMwLzIwMTIuTC4uVVNELkgBAAAAT4YEAAIAAAAILTMzLjM2MjgBCAAAAAUAAAABMQEAAAAKMTYyOTE5NTI0MgMAAAADMTYwAgAAAAQ0MTk5BAAAAAEwBwAAAAk2LzMwLzIwMTIIAAAACTYvMzAvMjAxMgkAAAABMClVMka3Jd4IzHnER7cl3gg2Q0lRLkVPRy5JUV9OSV8xWVJfQU5OX0dST1dUSC5JUV9DUS4xMi8zMS8yMDE4LkwuLlVTRC5IAQAAAFwdBAACAAAACC02My4yNjc3AQgAAAAFAAAAATEBAAAACjIwMTgxNjkwMTYDAAAAAzE2MAIAAAAENDE5OQQAAAABMAcAAAAKMTIvMzEvMjAxOAgAAAAKMTIvMzEvMjAxOAkAAAABMPBTTEa3Jd4ILaO2R7cl3gg2Q0lRLkVPRy5JUV9OSV8xWVJfQU5OX0dST1dUSC5J</t>
  </si>
  <si>
    <t>UV9DUS4xMi8zMS8yMDEyLkwuLlVTRC5IAQAAAFwdBAADAAAAAk5NAQgAAAAFAAAAATEBAAAACjE2NjAwNDQzMDADAAAAAzE2MAIAAAAENDE5OQQAAAABMAcAAAAKMTIvMzEvMjAxMggAAAAKMTIvMzEvMjAxMgkAAAABMBYuMka3Jd4IBO/ER7cl3gg1Q0lRLkNWWC5JUV9OSV8xWVJfQU5OX0dST1dUSC5JUV9DUS4zLzMxLzIwMjIuTC4uVVNELkgBAAAAyoABAAIAAAAIMzU0LjUzODgBCAAAAAUAAAABMQEAAAALLTIwMzU3MDY3NjkDAAAAAzE2MAIAAAAENDE5OQQAAAABMAcAAAAJMy8zMS8yMDIyCAAAAAkzLzMxLzIwMjIJAAAAATDpaC5HtyXeCKuTwUe3Jd4INkNJUS5DVlguSVFfTklfMVlSX0FOTl9HUk9XVEguSVFfQ1EuMTIvMzEvMjAxMi5MLi5VU0QuSAEAAADKgAEAAgAAAAY0MS40MjEBCAAAAAUAAAABMQEAAAAKMTY1OTQyMDgwMwMAAAADMTYwAgAAAAQ0MTk5BAAAAAEwBwAAAAoxMi8zMS8yMDEyCAAAAAoxMi8zMS8yMDEyCQAAAAEwFi4yRrcl3ggE78RHtyXeCDVDSVEuWE9NLklRX05JXzFZUl9BTk5fR1JPV1RILklRX0NRLjMvMzEvMjAyMi5MLi5VU0QuSAEAAABCMwYAAgAAAAgxMDAuNzMyNgEIAAAABQAAAAExAQAAAAstMjA0Nzg5ODE5OQMAAAADMTYwAgAAAAQ0MTk5BAAAAAEwBwAAAAkzLzMxLzIwMjIIAAAACTMvMzEvMjAyMgkAAAABMOloLke3Jd4Ik0XBR7cl3gg1Q0lRLlhPTS5JUV9OSV8x</t>
  </si>
  <si>
    <t>WVJfQU5OX0dST1dUSC5JUV9DUS45LzMwLzIwMTcuTC4uVVNELkgBAAAAQjMGAAIAAAAHNDkuODExMwEIAAAABQAAAAExAQAAAAoxOTIwMDE3ODA1AwAAAAMxNjACAAAABDQxOTkEAAAAATAHAAAACTkvMzAvMjAxNwgAAAAJOS8zMC8yMDE3CQAAAAEwAHtMRrcl3ggZ165HtyXeCDZDSVEuQ1ZYLklRX05JXzFZUl9BTk5fR1JPV1RILklRX0NRLjEyLzMxLzIwMjAuTC4uVVNELkgBAAAAyoABAAMAAAACTk0BCAAAAAUAAAABMQEAAAALLTIxMTA4ODI4MjADAAAAAzE2MAIAAAAENDE5OQQAAAABMAcAAAAKMTIvMzEvMjAyMAgAAAAKMTIvMzEvMjAyMAkAAAABMP+PLke3Jd4IJnm7R7cl3gg2Q0lRLkNPUC5JUV9OSV8xWVJfQU5OX0dST1dUSC5JUV9DUS4xMi8zMS8yMDE0LkwuLlVTRC5IAQAAAE+GBAADAAAAAk5NAQgAAAAFAAAAATEBAAAACjE3Nzc0NDI2NzQDAAAAAzE2MAIAAAAENDE5OQQAAAABMAcAAAAKMTIvMzEvMjAxNAgAAAAKMTIvMzEvMjAxNAkAAAABMPrfMUa3Jd4IQzi+R7cl3gg1Q0lRLkVPRy5JUV9OSV8xWVJfQU5OX0dST1dUSC5JUV9DUS42LzMwLzIwMjIuTC4uVVNELkgBAAAAXB0EAAIAAAAIMTQ2Ljc0NzUBCAAAAAUAAAABMQEAAAALLTIwMzU3NTQ5NTkDAAAAAzE2MAIAAAAENDE5OQQAAAABMAcAAAAJNi8zMC8yMDIyCAAAAAk2LzMwLzIwMjIJAAAAATDpaC5HtyXeCH53rUe3Jd4INUNJUS5D</t>
  </si>
  <si>
    <t>T1AuSVFfTklfMVlSX0FOTl9HUk9XVEguSVFfQ1EuMy8zMS8yMDEzLkwuLlVTRC5IAQAAAE+GBAACAAAACC0yNy4xNzA2AQgAAAAFAAAAATEBAAAACjE2NzU3NDA3ODkDAAAAAzE2MAIAAAAENDE5OQQAAAABMAcAAAAJMy8zMS8yMDEzCAAAAAkzLzMxLzIwMTMJAAAAATAWLjJGtyXeCM98zEe3Jd4INkNJUS5DVlguSVFfTklfMVlSX0FOTl9HUk9XVEguSVFfTFRNLjMvMzEvMjAxNS5MLi5VU0QuSAEAAADKgAEAAgAAAAgtMTIuNDU2NAEIAAAABQAAAAExAQAAAAoxNzg5ODU0ODk0AwAAAAMxNjACAAAABDQxOTkEAAAAATAHAAAACTMvMzEvMjAxNQgAAAAJMy8zMS8yMDE1CQAAAAEw+t8xRrcl3giN4MtHtyXeCDZDSVEuQ09QLklRX05JXzFZUl9BTk5fR1JPV1RILklRX0xUTS42LzMwLzIwMTYuTC4uVVNELkgBAAAAT4YEAAMAAAACTk0BCAAAAAUAAAABMQEAAAAKMTg1MTI2NzQ3NQMAAAADMTYwAgAAAAQ0MTk5BAAAAAEwBwAAAAk2LzMwLzIwMTYIAAAACTYvMzAvMjAxNgkAAAABMAB7TEa3Jd4I2cq3R7cl3gg2Q0lRLkNWWC5JUV9OSV8xWVJfQU5OX0dST1dUSC5JUV9MVE0uMy8zMS8yMDE5LkwuLlVTRC5IAQAAAMqAAQACAAAABzM2LjI5MTkBCAAAAAUAAAABMQEAAAAKMjAzMzcyODM0MwMAAAADMTYwAgAAAAQ0MTk5BAAAAAEwBwAAAAkzLzMxLzIwMTkIAAAACTMvMzEvMjAxOQkAAAABMN4sTEa3Jd4Iqw3J</t>
  </si>
  <si>
    <t>R7cl3gg2Q0lRLkNWWC5JUV9OSV8xWVJfQU5OX0dST1dUSC5JUV9MVE0uMy8zMS8yMDIxLkwuLlVTRC5IAQAAAMqAAQADAAAAAk5NAQgAAAAFAAAAATEBAAAACy0yMDk4NTYzNDgwAwAAAAMxNjACAAAABDQxOTkEAAAAATAHAAAACTMvMzEvMjAyMQgAAAAJMy8zMS8yMDIxCQAAAAEw6WguR7cl3gjB4cFHtyXeCDZDSVEuQ09QLklRX05JXzFZUl9BTk5fR1JPV1RILklRX0xUTS42LzMwLzIwMjIuTC4uVVNELkgBAAAAT4YEAAIAAAAINzU5LjUzNTMBCAAAAAUAAAABMQEAAAALLTIwMjE0NzQ4NTkDAAAAAzE2MAIAAAAENDE5OQQAAAABMAcAAAAJNi8zMC8yMDIyCAAAAAk2LzMwLzIwMjIJAAAAATDpaC5HtyXeCH53rUe3Jd4INkNJUS5DT1AuSVFfTklfMVlSX0FOTl9HUk9XVEguSVFfTFRNLjYvMzAvMjAyNC5MLi5VU0QuSAEAAABPhgQAAgAAAAYtMTcuMzUBCAAAAAUAAAABMQEAAAALLTE5MzI4NTgzNDkDAAAAAzE2MAIAAAAENDE5OQQAAAABMAcAAAAJNi8zMC8yMDI0CAAAAAk2LzMwLzIwMjQJAAAAATAH6vxGtyXeCD/Hu0e3Jd4IN0NJUS5FT0cuSVFfTklfMVlSX0FOTl9HUk9XVEguSVFfTFRNLjEyLzMxLzIwMDkuTC4uVVNELkgBAAAAXB0EAAIAAAAHLTc3LjU2OQEIAAAABQAAAAExAQAAAAoxNTYyMTc2NjA5AwAAAAMxNjACAAAABDQxOTkEAAAAATAHAAAACjEyLzMxLzIwMDkIAAAACjEyLzMxLzIwMDkJ</t>
  </si>
  <si>
    <t>AAAAATBMozJGtyXeCC72yke3Jd4IN0NJUS5FT0cuSVFfTklfMVlSX0FOTl9HUk9XVEguSVFfTFRNLjEyLzMxLzIwMTMuTC4uVVNELkgBAAAAXB0EAAIAAAAIMjg1LjI2OTEBCAAAAAUAAAABMQEAAAAKMTc3Nzc1NjM0OAMAAAADMTYwAgAAAAQ0MTk5BAAAAAEwBwAAAAoxMi8zMS8yMDEzCAAAAAoxMi8zMS8yMDEzCQAAAAEwEgcyRrcl3ghG88JHtyXeCDZDSVEuWE9NLklRX05JXzFZUl9BTk5fR1JPV1RILklRX0xUTS4zLzMxLzIwMTUuTC4uVVNELkgBAAAAQjMGAAIAAAAILTExLjg3MDgBCAAAAAUAAAABMQEAAAAKMTc4OTYxMTMzOQMAAAADMTYwAgAAAAQ0MTk5BAAAAAEwBwAAAAkzLzMxLzIwMTUIAAAACTMvMzEvMjAxNQkAAAABMPrfMUa3Jd4IjeDLR7cl3gg3Q0lRLkVPRy5JUV9OSV8xWVJfQU5OX0dST1dUSC5JUV9MVE0uMTIvMzEvMjAxNy5MLi5VU0QuSAEAAABcHQQAAwAAAAJOTQEIAAAABQAAAAExAQAAAAoyMDE4MTY5MDE3AwAAAAMxNjACAAAABDQxOTkEAAAAATAHAAAACjEyLzMxLzIwMTcIAAAACjEyLzMxLzIwMTcJAAAAATDwU0xGtyXeCL//vEe3Jd4INkNJUS5YT00uSVFfTklfMVlSX0FOTl9HUk9XVEguSVFfTFRNLjMvMzEvMjAxOS5MLi5VU0QuSAEAAABCMwYAAgAAAActOC44OTQ0AQgAAAAFAAAAATEBAAAACjIwMzM3NDQyMjIDAAAAAzE2MAIAAAAENDE5OQQAAAABMAcAAAAJMy8zMS8y</t>
  </si>
  <si>
    <t>MDE5CAAAAAkzLzMxLzIwMTkJAAAAATDeLExGtyXeCJzmyEe3Jd4IN0NJUS5FT0cuSVFfTklfMVlSX0FOTl9HUk9XVEguSVFfTFRNLjEyLzMxLzIwMjEuTC4uVVNELkgBAAAAXB0EAAMAAAACTk0BCAAAAAUAAAABMQEAAAALLTIwMDkyMzcyMzgDAAAAAzE2MAIAAAAENDE5OQQAAAABMAcAAAAKMTIvMzEvMjAyMQgAAAAKMTIvMzEvMjAyMQkAAAABMOloLke3Jd4Ibzy8R7cl3gg2Q0lRLlhPTS5JUV9OSV8xWVJfQU5OX0dST1dUSC5JUV9MVE0uMy8zMS8yMDIzLkwuLlVTRC5IAQAAAEIzBgACAAAACDEzOS4yMDEyAQgAAAAFAAAAATEBAAAACy0xOTk4MDU1OTgwAwAAAAMxNjACAAAABDQxOTkEAAAAATAHAAAACTMvMzEvMjAyMwgAAAAJMy8zMS8yMDIzCQAAAAEwFhH9Rrcl3ggRQbhHtyXeCDdDSVEuQ1ZYLklRX05JXzFZUl9BTk5fR1JPV1RILklRX0xUTS4xMi8zMS8yMDA5LkwuLlVTRC5IAQAAAMqAAQACAAAACC01Ni4xOTQ5AQgAAAAFAAAAATEBAAAACjE1MTk1Njc5NDEDAAAAAzE2MAIAAAAENDE5OQQAAAABMAcAAAAKMTIvMzEvMjAwOQgAAAAKMTIvMzEvMjAwOQkAAAABMEyjMka3Jd4ILvbKR7cl3gg2Q0lRLkNPUC5JUV9OSV8xWVJfQU5OX0dST1dUSC5JUV9MVE0uMy8zMS8yMDExLkwuLlVTRC5IAQAAAE+GBAACAAAABzExNS4xMjYBCAAAAAUAAAABMQEAAAAKMTU1NzA1MDcwMwMAAAADMTYwAgAAAAQ0</t>
  </si>
  <si>
    <t>MTk5BAAAAAEwBwAAAAkzLzMxLzIwMTEIAAAACTMvMzEvMjAxMQkAAAABMDt8Mka3Jd4IabXNR7cl3gg2Q0lRLlhPTS5JUV9OSV8xWVJfQU5OX0dST1dUSC5JUV9MVE0uNi8zMC8yMDEwLkwuLlVTRC5IAQAAAEIzBgACAAAACC0yMC44OTg5AQgAAAAFAAAAATEBAAAACjE0NjUwMTQ0MTEDAAAAAzE2MAIAAAAENDE5OQQAAAABMAcAAAAJNi8zMC8yMDEwCAAAAAk2LzMwLzIwMTAJAAAAATBMozJGtyXeCOeCyUe3Jd4INkNJUS5FT0cuSVFfTklfMVlSX0FOTl9HUk9XVEguSVFfTFRNLjMvMzEvMjAxMS5MLi5VU0QuSAEAAABcHQQAAgAAAAgtNjUuMDkxOAEIAAAABQAAAAExAQAAAAoxNTQ1Njg3MzQxAwAAAAMxNjACAAAABDQxOTkEAAAAATAHAAAACTMvMzEvMjAxMQgAAAAJMy8zMS8yMDExCQAAAAEwO3wyRrcl3ghptc1HtyXeCDZDSVEuWE9NLklRX05JXzFZUl9BTk5fR1JPV1RILklRX0xUTS42LzMwLzIwMTIuTC4uVVNELkgBAAAAQjMGAAIAAAAHMTguODc2OAEIAAAABQAAAAExAQAAAAoxNjQzNDgzOTczAwAAAAMxNjACAAAABDQxOTkEAAAAATAHAAAACTYvMzAvMjAxMggAAAAJNi8zMC8yMDEyCQAAAAEwKVUyRrcl3gjdoMRHtyXeCDZDSVEuRU9HLklRX05JXzFZUl9BTk5fR1JPV1RILklRX0xUTS4zLzMxLzIwMTMuTC4uVVNELkgBAAAAXB0EAAIAAAAILTQyLjE2MjIBCAAAAAUAAAABMQEAAAAKMTY3NTc1</t>
  </si>
  <si>
    <t>MDYwNAMAAAADMTYwAgAAAAQ0MTk5BAAAAAEwBwAAAAkzLzMxLzIwMTMIAAAACTMvMzEvMjAxMwkAAAABMBYuMka3Jd4IDfLMR7cl3gg2Q0lRLlhPTS5JUV9OSV8xWVJfQU5OX0dST1dUSC5JUV9MVE0uNi8zMC8yMDE0LkwuLlVTRC5IAQAAAEIzBgACAAAABi00Ljk2MQEIAAAABQAAAAExAQAAAAoxNzQ4ODQ2ODY3AwAAAAMxNjACAAAABDQxOTkEAAAAATAHAAAACTYvMzAvMjAxNAgAAAAJNi8zMC8yMDE0CQAAAAEwEgcyRrcl3gjv5b9HtyXeCDZDSVEuRU9HLklRX05JXzFZUl9BTk5fR1JPV1RILklRX0xUTS4zLzMxLzIwMTUuTC4uVVNELkgBAAAAXB0EAAIAAAAILTExLjc4NDQBCAAAAAUAAAABMQEAAAAKMTc4OTcxMTcyMgMAAAADMTYwAgAAAAQ0MTk5BAAAAAEwBwAAAAkzLzMxLzIwMTUIAAAACTMvMzEvMjAxNQkAAAABMPrfMUa3Jd4IjeDLR7cl3gg2Q0lRLlhPTS5JUV9OSV8xWVJfQU5OX0dST1dUSC5JUV9MVE0uNi8zMC8yMDE2LkwuLlVTRC5IAQAAAEIzBgACAAAACC01NS43MDA1AQgAAAAFAAAAATEBAAAACjE4NzYzOTkwOTUDAAAAAzE2MAIAAAAENDE5OQQAAAABMAcAAAAJNi8zMC8yMDE2CAAAAAk2LzMwLzIwMTYJAAAAATAAe0xGtyXeCNnKt0e3Jd4INkNJUS5FT0cuSVFfTklfMVlSX0FOTl9HUk9XVEguSVFfTFRNLjMvMzEvMjAxNy5MLi5VU0QuSAEAAABcHQQAAwAAAAJOTQEIAAAABQAAAAEx</t>
  </si>
  <si>
    <t>AQAAAAoxODg2MzI0MDg3AwAAAAMxNjACAAAABDQxOTkEAAAAATAHAAAACTMvMzEvMjAxNwgAAAAJMy8zMS8yMDE3CQAAAAEwAHtMRrcl3ggJgcpHtyXeCDZDSVEuWE9NLklRX05JXzFZUl9BTk5fR1JPV1RILklRX0xUTS42LzMwLzIwMTguTC4uVVNELkgBAAAAQjMGAAIAAAAGNzkuMjEzAQgAAAAFAAAAATEBAAAACjE5NzQ1MjgzNzcDAAAAAzE2MAIAAAAENDE5OQQAAAABMAcAAAAJNi8zMC8yMDE4CAAAAAk2LzMwLzIwMTgJAAAAATDwU0xGtyXeCJIZt0e3Jd4INkNJUS5FT0cuSVFfTklfMVlSX0FOTl9HUk9XVEguSVFfTFRNLjMvMzEvMjAxOS5MLi5VU0QuSAEAAABcHQQAAgAAAAY2Ljk5MTgBCAAAAAUAAAABMQEAAAAKMjAzNDAyMDA5NAMAAAADMTYwAgAAAAQ0MTk5BAAAAAEwBwAAAAkzLzMxLzIwMTkIAAAACTMvMzEvMjAxOQkAAAABMN4sTEa3Jd4InObIR7cl3gg2Q0lRLlhPTS5JUV9OSV8xWVJfQU5OX0dST1dUSC5JUV9MVE0uNi8zMC8yMDIwLkwuLlVTRC5IAQAAAEIzBgACAAAACC01OS41MzczAQgAAAAFAAAAATEBAAAACy0yMTQwMDcwOTUwAwAAAAMxNjACAAAABDQxOTkEAAAAATAHAAAACTYvMzAvMjAyMAgAAAAJNi8zMC8yMDIwCQAAAAEw/48uR7cl3giuZrZHtyXeCDZDSVEuRU9HLklRX05JXzFZUl9BTk5fR1JPV1RILklRX0xUTS4zLzMxLzIwMjEuTC4uVVNELkgBAAAAXB0EAAIAAAAILTk3</t>
  </si>
  <si>
    <t>LjA2MDkBCAAAAAUAAAABMQEAAAALLTIwOTg0OTgzNjEDAAAAAzE2MAIAAAAENDE5OQQAAAABMAcAAAAJMy8zMS8yMDIxCAAAAAkzLzMxLzIwMjEJAAAAATDpaC5HtyXeCLa6wUe3Jd4INkNJUS5YT00uSVFfTklfMVlSX0FOTl9HUk9XVEguSVFfTFRNLjYvMzAvMjAyMi5MLi5VU0QuSAEAAABCMwYAAwAAAAJOTQEIAAAABQAAAAExAQAAAAstMjAzNjE2NTY4OQMAAAADMTYwAgAAAAQ0MTk5BAAAAAEwBwAAAAk2LzMwLzIwMjIIAAAACTYvMzAvMjAyMgkAAAABMOloLke3Jd4IfnetR7cl3gg2Q0lRLkVPRy5JUV9OSV8xWVJfQU5OX0dST1dUSC5JUV9MVE0uMy8zMS8yMDIzLkwuLlVTRC5IAQAAAFwdBAACAAAACDExNC41NzYxAQgAAAAFAAAAATEBAAAACy0xOTk3MTY3Mzc2AwAAAAMxNjACAAAABDQxOTkEAAAAATAHAAAACTMvMzEvMjAyMwgAAAAJMy8zMS8yMDIzCQAAAAEwFhH9Rrcl3ghTfLhHtyXeCDZDSVEuWE9NLklRX05JXzFZUl9BTk5fR1JPV1RILklRX0xUTS42LzMwLzIwMjQuTC4uVVNELkgBAAAAQjMGAAIAAAAILTMzLjk1MjEBCAAAAAUAAAABMQEAAAALLTE5MzM0NDMzNjQDAAAAAzE2MAIAAAAENDE5OQQAAAABMAcAAAAJNi8zMC8yMDI0CAAAAAk2LzMwLzIwMjQJAAAAATAH6vxGtyXeCD/Hu0e3Jd4INkNJUS5FT0cuSVFfTklfMVlSX0FOTl9HUk9XVEguSVFfTFRNLjMvMzEvMjAyNS5MLi5VU0Qu</t>
  </si>
  <si>
    <t>SAEAAABcHQQAAgAAAAgtMTcuNDMyMQEIAAAABQAAAAExAQAAAAstMTk0Njk4NjQ0NQMAAAADMTYwAgAAAAQ0MTk5BAAAAAEwBwAAAAkzLzMxLzIwMjUIAAAACTMvMzEvMjAyNQkAAAABMAbD/Ea3Jd4IAHW9R7cl3gg2Q0lRLkNPUC5JUV9OSV8xWVJfQU5OX0dST1dUSC5JUV9MVE0uNi8zMC8yMDEwLkwuLlVTRC5IAQAAAE+GBAADAAAAAk5NAQgAAAAFAAAAATEBAAAACjE0NjQ1NzI5MzQDAAAAAzE2MAIAAAAENDE5OQQAAAABMAcAAAAJNi8zMC8yMDEwCAAAAAk2LzMwLzIwMTAJAAAAATBMozJGtyXeCO+pyUe3Jd4INkNJUS5DVlguSVFfTklfMVlSX0FOTl9HUk9XVEguSVFfTFRNLjMvMzEvMjAxMS5MLi5VU0QuSAEAAADKgAEAAgAAAAc1Ni43MTMxAQgAAAAFAAAAATEBAAAACjE1NDUwNDMzMjADAAAAAzE2MAIAAAAENDE5OQQAAAABMAcAAAAJMy8zMS8yMDExCAAAAAkzLzMxLzIwMTEJAAAAATA7fDJGtyXeCEiOzUe3Jd4INkNJUS5DT1AuSVFfTklfMVlSX0FOTl9HUk9XVEguSVFfTFRNLjYvMzAvMjAxMi5MLi5VU0QuSAEAAABPhgQAAgAAAActMi43NDE3AQgAAAAFAAAAATEBAAAACjE2MjkyMTAzMDcDAAAAAzE2MAIAAAAENDE5OQQAAAABMAcAAAAJNi8zMC8yMDEyCAAAAAk2LzMwLzIwMTIJAAAAATApVTJGtyXeCN2gxEe3Jd4INkNJUS5DVlguSVFfTklfMVlSX0FOTl9HUk9XVEguSVFfTFRNLjMvMzEv</t>
  </si>
  <si>
    <t>MjAxMy5MLi5VU0QuSAEAAADKgAEAAgAAAActNC42NzMyAQgAAAAFAAAAATEBAAAACjE2NzUwNDE3MDkDAAAAAzE2MAIAAAAENDE5OQQAAAABMAcAAAAJMy8zMS8yMDEzCAAAAAkzLzMxLzIwMTMJAAAAATAWLjJGtyXeCM98zEe3Jd4INkNJUS5DT1AuSVFfTklfMVlSX0FOTl9HUk9XVEguSVFfTFRNLjYvMzAvMjAxNC5MLi5VU0QuSAEAAABPhgQAAgAAAAYyMy43MTUBCAAAAAUAAAABMQEAAAAKMTc0ODY5MTI4NQMAAAADMTYwAgAAAAQ0MTk5BAAAAAEwBwAAAAk2LzMwLzIwMTQIAAAACTYvMzAvMjAxNAkAAAABMBIHMka3Jd4IDw3AR7cl3gg2Q0lRLkNWWC5JUV9OSV8xWVJfQU5OX0dST1dUSC5JUV9MVE0uMy8zMS8yMDE3LkwuLlVTRC5IAQAAAMqAAQACAAAACDEyNC43MTA0AQgAAAAFAAAAATEBAAAACjE4ODY2MTcyMTIDAAAAAzE2MAIAAAAENDE5OQQAAAABMAcAAAAJMy8zMS8yMDE3CAAAAAkzLzMxLzIwMTcJAAAAATAAe0xGtyXeCBmoyke3Jd4INkNJUS5DT1AuSVFfTklfMVlSX0FOTl9HUk9XVEguSVFfTFRNLjYvMzAvMjAxOC5MLi5VU0QuSAEAAABPhgQAAwAAAAJOTQEIAAAABQAAAAExAQAAAAoxOTc1MTE2NTgxAwAAAAMxNjACAAAABDQxOTkEAAAAATAHAAAACTYvMzAvMjAxOAgAAAAJNi8zMC8yMDE4CQAAAAEw8FNMRrcl3giSGbdHtyXeCDZDSVEuQ09QLklRX05JXzFZUl9BTk5fR1JPV1RILklR</t>
  </si>
  <si>
    <t>X0xUTS42LzMwLzIwMjAuTC4uVVNELkgBAAAAT4YEAAIAAAAILTY3LjgzODIBCAAAAAUAAAABMQEAAAALLTIxMzk3NDIwNjkDAAAAAzE2MAIAAAAENDE5OQQAAAABMAcAAAAJNi8zMC8yMDIwCAAAAAk2LzMwLzIwMjAJAAAAATD/jy5HtyXeCK5mtke3Jd4INkNJUS5DVlguSVFfTklfMVlSX0FOTl9HUk9XVEguSVFfTFRNLjMvMzEvMjAyMy5MLi5VU0QuSAEAAADKgAEAAgAAAAY3NC40NzcBCAAAAAUAAAABMQEAAAALLTE5ODQ1NzM3ODIDAAAAAzE2MAIAAAAENDE5OQQAAAABMAcAAAAJMy8zMS8yMDIzCAAAAAkzLzMxLzIwMjMJAAAAATAWEf1GtyXeCBFBuEe3Jd4INkNJUS5DVlguSVFfTklfMVlSX0FOTl9HUk9XVEguSVFfTFRNLjMvMzEvMjAyNS5MLi5VU0QuSAEAAADKgAEAAgAAAActMjIuODQyAQgAAAAFAAAAATEBAAAACy0xOTMyNTkwNDU2AwAAAAMxNjACAAAABDQxOTkEAAAAATAHAAAACTMvMzEvMjAyNQgAAAAJMy8zMS8yMDI1CQAAAAEwBsP8Rrcl3ggJnL1HtyXeCDZDSVEuWE9NLklRX05JXzFZUl9BTk5fR1JPV1RILklRX0xUTS4zLzMxLzIwMTEuTC4uVVNELkgBAAAAQjMGAAIAAAAHNjUuNTI1NAEIAAAABQAAAAExAQAAAAoxNTQ1MDQzNTMyAwAAAAMxNjACAAAABDQxOTkEAAAAATAHAAAACTMvMzEvMjAxMQgAAAAJMy8zMS8yMDExCQAAAAEwO3wyRrcl3ghIjs1HtyXeCDdDSVEuRU9HLklRX05J</t>
  </si>
  <si>
    <t>XzFZUl9BTk5fR1JPV1RILklRX0xUTS4xMi8zMS8yMDExLkwuLlVTRC5IAQAAAFwdBAACAAAACDU3OS4xNzU3AQgAAAAFAAAAATEBAAAACjE2NjAwNDQxODQDAAAAAzE2MAIAAAAENDE5OQQAAAABMAcAAAAKMTIvMzEvMjAxMQgAAAAKMTIvMzEvMjAxMQkAAAABMPS4MUa3Jd4IfJjIR7cl3gg2Q0lRLlhPTS5JUV9OSV8xWVJfQU5OX0dST1dUSC5JUV9MVE0uMy8zMS8yMDEzLkwuLlVTRC5IAQAAAEIzBgACAAAABzEyLjcxOTUBCAAAAAUAAAABMQEAAAAKMTY3NTk5MDcwNgMAAAADMTYwAgAAAAQ0MTk5BAAAAAEwBwAAAAkzLzMxLzIwMTMIAAAACTMvMzEvMjAxMwkAAAABMBYuMka3Jd4I/MrMR7cl3gg3Q0lRLkVPRy5JUV9OSV8xWVJfQU5OX0dST1dUSC5JUV9MVE0uMTIvMzEvMjAxNS5MLi5VU0QuSAEAAABcHQQAAwAAAAJOTQEIAAAABQAAAAExAQAAAAoxODc2NzU0NDIwAwAAAAMxNjACAAAABDQxOTkEAAAAATAHAAAACjEyLzMxLzIwMTUIAAAACjEyLzMxLzIwMTUJAAAAATAOokxGtyXeCN9NvUe3Jd4INkNJUS5YT00uSVFfTklfMVlSX0FOTl9HUk9XVEguSVFfTFRNLjMvMzEvMjAxNy5MLi5VU0QuSAEAAABCMwYAAgAAAAgtMjIuODg3OQEIAAAABQAAAAExAQAAAAoxODg2NDc2NjA2AwAAAAMxNjACAAAABDQxOTkEAAAAATAHAAAACTMvMzEvMjAxNwgAAAAJMy8zMS8yMDE3CQAAAAEwAHtMRrcl3gggz8pH</t>
  </si>
  <si>
    <t>tyXeCDdDSVEuRU9HLklRX05JXzFZUl9BTk5fR1JPV1RILklRX0xUTS4xMi8zMS8yMDE5LkwuLlVTRC5IAQAAAFwdBAACAAAACC0yMC4wMDY4AQgAAAAFAAAAATEBAAAACy0yMTEwNTkxMjAzAwAAAAMxNjACAAAABDQxOTkEAAAAATAHAAAACjEyLzMxLzIwMTkIAAAACjEyLzMxLzIwMTkJAAAAATD/jy5HtyXeCHDLuUe3Jd4INkNJUS5YT00uSVFfTklfMVlSX0FOTl9HUk9XVEguSVFfTFRNLjMvMzEvMjAyMS5MLi5VU0QuSAEAAABCMwYAAwAAAAJOTQEIAAAABQAAAAExAQAAAAstMjA5ODYyODU5MAMAAAADMTYwAgAAAAQ0MTk5BAAAAAEwBwAAAAkzLzMxLzIwMjEIAAAACTMvMzEvMjAyMQkAAAABMOloLke3Jd4IweHBR7cl3gg3Q0lRLkVPRy5JUV9OSV8xWVJfQU5OX0dST1dUSC5JUV9MVE0uMTIvMzEvMjAyMy5MLi5VU0QuSAEAAABcHQQAAgAAAActMi4xMjY2AQgAAAAFAAAAATEBAAAACy0xOTU3OTY2ODUzAwAAAAMxNjACAAAABDQxOTkEAAAAATAHAAAACjEyLzMxLzIwMjMIAAAACjEyLzMxLzIwMjMJAAAAATAH6vxGtyXeCE8+tUe3Jd4INkNJUS5YT00uSVFfTklfMVlSX0FOTl9HUk9XVEguSVFfTFRNLjMvMzEvMjAyNS5MLi5VU0QuSAEAAABCMwYAAgAAAAYxLjEzNzEBCAAAAAUAAAABMQEAAAALLTE5NDYxNTc5MDgDAAAAAzE2MAIAAAAENDE5OQQAAAABMAcAAAAJMy8zMS8yMDI1CAAAAAkzLzMxLzIw</t>
  </si>
  <si>
    <t>MjUJAAAAATAGw/xGtyXeCAmcvUe3Jd4IN0NJUS5DVlguSVFfTklfMVlSX0FOTl9HUk9XVEguSVFfTFRNLjEyLzMxLzIwMTEuTC4uVVNELkgBAAAAyoABAAIAAAAGNDEuMzc0AQgAAAAFAAAAATEBAAAACjE2NTk0MjUwNTADAAAAAzE2MAIAAAAENDE5OQQAAAABMAcAAAAKMTIvMzEvMjAxMQgAAAAKMTIvMzEvMjAxMQkAAAABMPS4MUa3Jd4Ii7/IR7cl3gg2Q0lRLkNPUC5JUV9OSV8xWVJfQU5OX0dST1dUSC5JUV9MVE0uMy8zMS8yMDEzLkwuLlVTRC5IAQAAAE+GBAACAAAACC0zOC4xOTM3AQgAAAAFAAAAATEBAAAACjE2NzU3NDk4NjMDAAAAAzE2MAIAAAAENDE5OQQAAAABMAcAAAAJMy8zMS8yMDEzCAAAAAkzLzMxLzIwMTMJAAAAATAWLjJGtyXeCPzKzEe3Jd4IN0NJUS5DT1AuSVFfTklfMVlSX0FOTl9HUk9XVEguSVFfTFRNLjEyLzMxLzIwMDkuTC4uVVNELkgBAAAAT4YEAAMAAAACTk0BCAAAAAUAAAABMQEAAAAKMTUxNzYxNzA3NwMAAAADMTYwAgAAAAQ0MTk5BAAAAAEwBwAAAAoxMi8zMS8yMDA5CAAAAAoxMi8zMS8yMDA5CQAAAAEwTKMyRrcl3ghORMtHtyXeCDZDSVEuQ1ZYLklRX05JXzFZUl9BTk5fR1JPV1RILklRX0xUTS45LzMwLzIwMTAuTC4uVVNELkgBAAAAyoABAAIAAAAHMzYuNDg4NAEIAAAABQAAAAExAQAAAAoxNDgwMDc0MDQ5AwAAAAMxNjACAAAABDQxOTkEAAAAATAHAAAACTkvMzAv</t>
  </si>
  <si>
    <t>MjAxMAgAAAAJOS8zMC8yMDEwCQAAAAEwO3wyRrcl3gi+jrpHtyXeCDdDSVEuQ09QLklRX05JXzFZUl9BTk5fR1JPV1RILklRX0xUTS4xMi8zMS8yMDExLkwuLlVTRC5IAQAAAE+GBAACAAAABjkuNDkxMQEIAAAABQAAAAExAQAAAAoxNjYwMjQ4ODg2AwAAAAMxNjACAAAABDQxOTkEAAAAATAHAAAACjEyLzMxLzIwMTEIAAAACjEyLzMxLzIwMTEJAAAAATD0uDFGtyXeCIu/yEe3Jd4INkNJUS5DVlguSVFfTklfMVlSX0FOTl9HUk9XVEguSVFfTFRNLjkvMzAvMjAxMi5MLi5VU0QuSAEAAADKgAEAAgAAAAgtMTEuMTIwNgEIAAAABQAAAAExAQAAAAoxNjQzOTAyNjc5AwAAAAMxNjACAAAABDQxOTkEAAAAATAHAAAACTkvMzAvMjAxMggAAAAJOS8zMC8yMDEyCQAAAAEwKVUyRrcl3gj00rBHtyXeCDdDSVEuQ09QLklRX05JXzFZUl9BTk5fR1JPV1RILklRX0xUTS4xMi8zMS8yMDEzLkwuLlVTRC5IAQAAAE+GBAACAAAABjguNjM3OAEIAAAABQAAAAExAQAAAAoxNzc3NDQyNjYwAwAAAAMxNjACAAAABDQxOTkEAAAAATAHAAAACjEyLzMxLzIwMTMIAAAACjEyLzMxLzIwMTMJAAAAATASBzJGtyXeCCjMwke3Jd4INkNJUS5DVlguSVFfTklfMVlSX0FOTl9HUk9XVEguSVFfTFRNLjkvMzAvMjAxNC5MLi5VU0QuSAEAAADKgAEAAgAAAAgtMTIuNzk4MQEIAAAABQAAAAExAQAAAAoxNzYzMzMwMzg5AwAAAAMxNjACAAAA</t>
  </si>
  <si>
    <t>BDQxOTkEAAAAATAHAAAACTkvMzAvMjAxNAgAAAAJOS8zMC8yMDE0CQAAAAEw+t8xRrcl3gi2XbBHtyXeCDdDSVEuQ09QLklRX05JXzFZUl9BTk5fR1JPV1RILklRX0xUTS4xMi8zMS8yMDE1LkwuLlVTRC5IAQAAAE+GBAADAAAAAk5NAQgAAAAFAAAAATEBAAAACjE4NzUyODAyODgDAAAAAzE2MAIAAAAENDE5OQQAAAABMAcAAAAKMTIvMzEvMjAxNQgAAAAKMTIvMzEvMjAxNQkAAAABMA6iTEa3Jd4Izya9R7cl3gg2Q0lRLkNWWC5JUV9OSV8xWVJfQU5OX0dST1dUSC5JUV9MVE0uOS8zMC8yMDE2LkwuLlVTRC5IAQAAAMqAAQADAAAAAk5NAQgAAAAFAAAAATEBAAAACjE4NjM4Njc3MDYDAAAAAzE2MAIAAAAENDE5OQQAAAABMAcAAAAJOS8zMC8yMDE2CAAAAAk5LzMwLzIwMTYJAAAAATAAe0xGtyXeCBYvuUe3Jd4IN0NJUS5DT1AuSVFfTklfMVlSX0FOTl9HUk9XVEguSVFfTFRNLjEyLzMxLzIwMTcuTC4uVVNELkgBAAAAT4YEAAMAAAACTk0BCAAAAAUAAAABMQEAAAAKMjAxNTYzNTg0NwMAAAADMTYwAgAAAAQ0MTk5BAAAAAEwBwAAAAoxMi8zMS8yMDE3CAAAAAoxMi8zMS8yMDE3CQAAAAEw8FNMRrcl3gi//7xHtyXeCDZDSVEuQ1ZYLklRX05JXzFZUl9BTk5fR1JPV1RILklRX0xUTS45LzMwLzIwMTguTC4uVVNELkgBAAAAyoABAAIAAAAHMTE4LjU3MgEIAAAABQAAAAExAQAAAAoxOTkwOTg4MTM2AwAAAAMx</t>
  </si>
  <si>
    <t>NjACAAAABDQxOTkEAAAAATAHAAAACTkvMzAvMjAxOAgAAAAJOS8zMC8yMDE4CQAAAAEw8FNMRrcl3gj8iK5HtyXeCDdDSVEuQ09QLklRX05JXzFZUl9BTk5fR1JPV1RILklRX0xUTS4xMi8zMS8yMDE5LkwuLlVTRC5IAQAAAE+GBAACAAAABzE0Ljg5NTMBCAAAAAUAAAABMQEAAAALLTIxMTE2NDMzMjkDAAAAAzE2MAIAAAAENDE5OQQAAAABMAcAAAAKMTIvMzEvMjAxOQgAAAAKMTIvMzEvMjAxOQkAAAABMP+PLke3Jd4IX6S5R7cl3gg2Q0lRLkNWWC5JUV9OSV8xWVJfQU5OX0dST1dUSC5JUV9MVE0uOS8zMC8yMDIwLkwuLlVTRC5IAQAAAMqAAQADAAAAAk5NAQgAAAAFAAAAATEBAAAACy0yMTIzNjA0MjY5AwAAAAMxNjACAAAABDQxOTkEAAAAATAHAAAACTkvMzAvMjAyMAgAAAAJOS8zMC8yMDIwCQAAAAEw/48uR7cl3giu7K1HtyXeCDdDSVEuQ09QLklRX05JXzFZUl9BTk5fR1JPV1RILklRX0xUTS4xMi8zMS8yMDIxLkwuLlVTRC5IAQAAAE+GBAADAAAAAk5NAQgAAAAFAAAAATEBAAAACy0yMDEwMTI1MDc4AwAAAAMxNjACAAAABDQxOTkEAAAAATAHAAAACjEyLzMxLzIwMjEIAAAACjEyLzMxLzIwMjEJAAAAATDpaC5HtyXeCG88vEe3Jd4INkNJUS5DVlguSVFfTklfMVlSX0FOTl9HUk9XVEguSVFfTFRNLjkvMzAvMjAyMi5MLi5VU0QuSAEAAADKgAEAAgAAAAgyNDQuOTQ2OQEIAAAABQAAAAExAQAAAAst</t>
  </si>
  <si>
    <t>MjAyMTQwOTAwOAMAAAADMTYwAgAAAAQ0MTk5BAAAAAEwBwAAAAk5LzMwLzIwMjIIAAAACTkvMzAvMjAyMgkAAAABMNdBLke3Jd4IJWasR7cl3gg3Q0lRLkNPUC5JUV9OSV8xWVJfQU5OX0dST1dUSC5JUV9MVE0uMTIvMzEvMjAyMy5MLi5VU0QuSAEAAABPhgQAAgAAAAgtNDEuMzQzNwEIAAAABQAAAAExAQAAAAstMTk1OTIwMjE3NQMAAAADMTYwAgAAAAQ0MTk5BAAAAAEwBwAAAAoxMi8zMS8yMDIzCAAAAAoxMi8zMS8yMDIzCQAAAAEwB+r8Rrcl3ggDA7VHtyXeCDZDSVEuQ1ZYLklRX05JXzFZUl9BTk5fR1JPV1RILklRX0xUTS45LzMwLzIwMjQuTC4uVVNELkgBAAAAyoABAAIAAAAILTM0LjQ4OTMBCAAAAAUAAAABMQEAAAALLTE5MTgwOTYzNjMDAAAAAzE2MAIAAAAENDE5OQQAAAABMAcAAAAJOS8zMC8yMDI0CAAAAAk5LzMwLzIwMjQJAAAAATAH6vxGtyXeCKm3uEe3Jd4INkNJUS5YT00uSVFfTklfMVlSX0FOTl9HUk9XVEguSVFfTFRNLjkvMzAvMjAxMC5MLi5VU0QuSAEAAABCMwYAAgAAAAcyOS41MDExAQgAAAAFAAAAATEBAAAACjE0ODA2MTU3MTgDAAAAAzE2MAIAAAAENDE5OQQAAAABMAcAAAAJOS8zMC8yMDEwCAAAAAk5LzMwLzIwMTAJAAAAATA7fDJGtyXeCK9nuke3Jd4INkNJUS5FT0cuSVFfTklfMVlSX0FOTl9HUk9XVEguSVFfTFRNLjYvMzAvMjAxMS5MLi5VU0QuSAEAAABcHQQAAgAAAAgt</t>
  </si>
  <si>
    <t>MjkuMjE3NwEIAAAABQAAAAExAQAAAAoxNTU3Mjc3NzYxAwAAAAMxNjACAAAABDQxOTkEAAAAATAHAAAACTYvMzAvMjAxMQgAAAAJNi8zMC8yMDExCQAAAAEwO3wyRrcl3ghiI8hHtyXeCDZDSVEuWE9NLklRX05JXzFZUl9BTk5fR1JPV1RILklRX0xUTS45LzMwLzIwMTIuTC4uVVNELkgBAAAAQjMGAAIAAAAGOC4zNTk4AQgAAAAFAAAAATEBAAAACjE2NDM0ODA0NDMDAAAAAzE2MAIAAAAENDE5OQQAAAABMAcAAAAJOS8zMC8yMDEyCAAAAAk5LzMwLzIwMTIJAAAAATApVTJGtyXeCBRIsUe3Jd4INkNJUS5FT0cuSVFfTklfMVlSX0FOTl9HUk9XVEguSVFfTFRNLjYvMzAvMjAxMy5MLi5VU0QuSAEAAABcHQQAAgAAAAgtMjcuMjUyNAEIAAAABQAAAAExAQAAAAoxNjg5NjY0MzMxAwAAAAMxNjACAAAABDQxOTkEAAAAATAHAAAACTYvMzAvMjAxMwgAAAAJNi8zMC8yMDEzCQAAAAEwFi4yRrcl3gjfL8JHtyXeCDZDSVEuWE9NLklRX05JXzFZUl9BTk5fR1JPV1RILklRX0xUTS45LzMwLzIwMTQuTC4uVVNELkgBAAAAQjMGAAIAAAAFMC4zNTEBCAAAAAUAAAABMQEAAAAKMTc2MjgzOTEyMQMAAAADMTYwAgAAAAQ0MTk5BAAAAAEwBwAAAAk5LzMwLzIwMTQIAAAACTkvMzAvMjAxNAkAAAABMPrfMUa3Jd4Itl2wR7cl3gg2Q0lRLkVPRy5JUV9OSV8xWVJfQU5OX0dST1dUSC5JUV9MVE0uNi8zMC8yMDE1LkwuLlVTRC5I</t>
  </si>
  <si>
    <t>AQAAAFwdBAACAAAACC00Mi41ODM0AQgAAAAFAAAAATEBAAAACjE4MDE3ODUwMzkDAAAAAzE2MAIAAAAENDE5OQQAAAABMAcAAAAJNi8zMC8yMDE1CAAAAAk2LzMwLzIwMTUJAAAAATD63zFGtyXeCD1ltEe3Jd4INkNJUS5YT00uSVFfTklfMVlSX0FOTl9HUk9XVEguSVFfTFRNLjkvMzAvMjAxNi5MLi5VU0QuSAEAAABCMwYAAgAAAAgtNTUuMTY1NQEIAAAABQAAAAExAQAAAAoxODYzNjgzNDQyAwAAAAMxNjACAAAABDQxOTkEAAAAATAHAAAACTkvMzAvMjAxNggAAAAJOS8zMC8yMDE2CQAAAAEwAHtMRrcl3ghNfblHtyXeCDZDSVEuRU9HLklRX05JXzFZUl9BTk5fR1JPV1RILklRX0xUTS42LzMwLzIwMTcuTC4uVVNELkgBAAAAXB0EAAMAAAACTk0BCAAAAAUAAAABMQEAAAAKMTg5ODQxNDg3NgMAAAADMTYwAgAAAAQ0MTk5BAAAAAEwBwAAAAk2LzMwLzIwMTcIAAAACTYvMzAvMjAxNwkAAAABMAB7TEa3Jd4IOpaxR7cl3gg2Q0lRLlhPTS5JUV9OSV8xWVJfQU5OX0dST1dUSC5JUV9MVE0uOS8zMC8yMDE4LkwuLlVTRC5IAQAAAEIzBgACAAAABjc4LjQ3OAEIAAAABQAAAAExAQAAAAoxOTkwNzg4NjEzAwAAAAMxNjACAAAABDQxOTkEAAAAATAHAAAACTkvMzAvMjAxOAgAAAAJOS8zMC8yMDE4CQAAAAEw8FNMRrcl3gj8iK5HtyXeCDZDSVEuRU9HLklRX05JXzFZUl9BTk5fR1JPV1RILklRX0xUTS42LzMwLzIw</t>
  </si>
  <si>
    <t>MTkuTC4uVVNELkgBAAAAXB0EAAIAAAAHLTcuNzQyMwEIAAAABQAAAAExAQAAAAoyMDQ4NjI5NDAzAwAAAAMxNjACAAAABDQxOTkEAAAAATAHAAAACTYvMzAvMjAxOQgAAAAJNi8zMC8yMDE5CQAAAAEwCbcuR7cl3giSGbpHtyXeCDZDSVEuWE9NLklRX05JXzFZUl9BTk5fR1JPV1RILklRX0xUTS45LzMwLzIwMjAuTC4uVVNELkgBAAAAQjMGAAIAAAAILTc3LjMzNzkBCAAAAAUAAAABMQEAAAALLTIxMjM5MjcyMjMDAAAAAzE2MAIAAAAENDE5OQQAAAABMAcAAAAJOS8zMC8yMDIwCAAAAAk5LzMwLzIwMjAJAAAAATD/jy5HtyXeCMLFrUe3Jd4INkNJUS5FT0cuSVFfTklfMVlSX0FOTl9HUk9XVEguSVFfTFRNLjYvMzAvMjAyMS5MLi5VU0QuSAEAAABcHQQAAgAAAAg0MzQuMzQ4NwEIAAAABQAAAAExAQAAAAstMjA4NjU4NDc3MgMAAAADMTYwAgAAAAQ0MTk5BAAAAAEwBwAAAAk2LzMwLzIwMjEIAAAACTYvMzAvMjAyMQkAAAABMOloLke3Jd4I/jquR7cl3gg2Q0lRLlhPTS5JUV9OSV8xWVJfQU5OX0dST1dUSC5JUV9MVE0uOS8zMC8yMDIyLkwuLlVTRC5IAQAAAEIzBgADAAAAAk5NAQgAAAAFAAAAATEBAAAACy0yMDIxODY3OTA4AwAAAAMxNjACAAAABDQxOTkEAAAAATAHAAAACTkvMzAvMjAyMggAAAAJOS8zMC8yMDIyCQAAAAEw10EuR7cl3ggDP6xHtyXeCDZDSVEuRU9HLklRX05JXzFZUl9BTk5fR1JPV1RI</t>
  </si>
  <si>
    <t>LklRX0xUTS42LzMwLzIwMjMuTC4uVVNELkgBAAAAXB0EAAIAAAAHNTIuNTQwMgEIAAAABQAAAAExAQAAAAstMTk4NTUwMDMyMwMAAAADMTYwAgAAAAQ0MTk5BAAAAAEwBwAAAAk2LzMwLzIwMjMIAAAACTYvMzAvMjAyMwkAAAABMAfq/Ea3Jd4IbHm1R7cl3gg2Q0lRLlhPTS5JUV9OSV8xWVJfQU5OX0dST1dUSC5JUV9MVE0uOS8zMC8yMDI0LkwuLlVTRC5IAQAAAEIzBgACAAAACC0xOC4wNjQ3AQgAAAAFAAAAATEBAAAACy0xOTE4NjU1MDA5AwAAAAMxNjACAAAABDQxOTkEAAAAATAHAAAACTkvMzAvMjAyNAgAAAAJOS8zMC8yMDI0CQAAAAEwB+r8Rrcl3gje87hHtyXeCDZDSVEuRU9HLklRX05JXzFZUl9BTk5fR1JPV1RILklRX0xUTS42LzMwLzIwMjUuTC4uVVNELkgBAAAAXB0EAAIAAAAILTIzLjU0MjgBCAAAAAUAAAABMQEAAAALLTE5MzI3MTE2MTgDAAAAAzE2MAIAAAAENDE5OQQAAAABMAcAAAAJNi8zMC8yMDI1CAAAAAk2LzMwLzIwMjUJAAAAATAGw/xGtyXeCAB1vUe3Jd4IN0NJUS5YT00uSVFfTklfMVlSX0FOTl9HUk9XVEguSVFfTFRNLjEyLzMxLzIwMTAuTC4uVVNELkgBAAAAQjMGAAIAAAAHNTcuOTg3NQEIAAAABQAAAAExAQAAAAoxNTg5NTQ3MTY5AwAAAAMxNjACAAAABDQxOTkEAAAAATAHAAAACjEyLzMxLzIwMTAIAAAACjEyLzMxLzIwMTAJAAAAATA7fDJGtyXeCO0yyke3Jd4INkNJUS5F</t>
  </si>
  <si>
    <t>T0cuSVFfTklfMVlSX0FOTl9HUk9XVEguSVFfTFRNLjMvMzEvMjAxMi5MLi5VU0QuSAEAAABcHQQAAgAAAAg2MjUuNDA4OAEIAAAABQAAAAExAQAAAAoxNjE2MTk5NTcxAwAAAAMxNjACAAAABDQxOTkEAAAAATAHAAAACTMvMzEvMjAxMggAAAAJMy8zMS8yMDEyCQAAAAEwKVUyRrcl3ggyQM1HtyXeCDZDSVEuQ1ZYLklRX05JXzFZUl9BTk5fR1JPV1RILklRX0xUTS4zLzMxLzIwMTQuTC4uVVNELkgBAAAAyoABAAIAAAAILTIzLjY3NjkBCAAAAAUAAAABMQEAAAAKMTczMjk0NjI2NQMAAAADMTYwAgAAAAQ0MTk5BAAAAAEwBwAAAAkzLzMxLzIwMTQIAAAACTMvMzEvMjAxNAkAAAABMBIHMka3Jd4IvC7MR7cl3gg2Q0lRLlhPTS5JUV9OSV8xWVJfQU5OX0dST1dUSC5JUV9MVE0uMy8zMS8yMDE4LkwuLlVTRC5IAQAAAEIzBgACAAAACDEwMi42ODkyAQgAAAAFAAAAATEBAAAACjE5NTk1MDE1MDIDAAAAAzE2MAIAAAAENDE5OQQAAAABMAcAAAAJMy8zMS8yMDE4CAAAAAkzLzMxLzIwMTgJAAAAATDwU0xGtyXeCKbkyUe3Jd4INkNJUS5DT1AuSVFfTklfMVlSX0FOTl9HUk9XVEguSVFfTFRNLjMvMzEvMjAxOS5MLi5VU0QuSAEAAABPhgQAAwAAAAJOTQEIAAAABQAAAAExAQAAAAoyMDMzNDY2NzAzAwAAAAMxNjACAAAABDQxOTkEAAAAATAHAAAACTMvMzEvMjAxOQgAAAAJMy8zMS8yMDE5CQAAAAEw3ixMRrcl3gir</t>
  </si>
  <si>
    <t>DclHtyXeCDZDSVEuQ09QLklRX05JXzFZUl9BTk5fR1JPV1RILklRX0xUTS4zLzMxLzIwMjIuTC4uVVNELkgBAAAAT4YEAAIAAAAFNjQxODABCAAAAAUAAAABMQEAAAALLTIwNDcyNTA2NjMDAAAAAzE2MAIAAAAENDE5OQQAAAABMAcAAAAJMy8zMS8yMDIyCAAAAAkzLzMxLzIwMjIJAAAAATDpaC5HtyXeCLFswUe3Jd4INkNJUS5DVlguSVFfTklfMVlSX0FOTl9HUk9XVEguSVFfTFRNLjYvMzAvMjAyMy5MLi5VU0QuSAEAAADKgAEAAgAAAAYzLjg1OTIBCAAAAAUAAAABMQEAAAALLTE5NzAxMTQyNTcDAAAAAzE2MAIAAAAENDE5OQQAAAABMAcAAAAJNi8zMC8yMDIzCAAAAAk2LzMwLzIwMjMJAAAAATAH6vxGtyXeCE8+tUe3Jd4INkNJUS5DVlguSVFfTklfMVlSX0FOTl9HUk9XVEguSVFfTFRNLjYvMzAvMjAyMS5MLi5VU0QuSAEAAADKgAEAAwAAAAJOTQEIAAAABQAAAAExAQAAAAstMjA4NjQ4ODk1NAMAAAADMTYwAgAAAAQ0MTk5BAAAAAEwBwAAAAk2LzMwLzIwMjEIAAAACTYvMzAvMjAyMQkAAAABMOloLke3Jd4I/jquR7cl3gg2Q0lRLlhPTS5JUV9OSV8xWVJfQU5OX0dST1dUSC5JUV9MVE0uNi8zMC8yMDI1LkwuLlVTRC5IAQAAAEIzBgACAAAABy05LjIwNjcBCAAAAAUAAAABMQEAAAALLTE5MzM0NDMzNjMDAAAAAzE2MAIAAAAENDE5OQQAAAABMAcAAAAJNi8zMC8yMDI1CAAAAAk2LzMwLzIwMjUJAAAA</t>
  </si>
  <si>
    <t>ATAGw/xGtyXeCAmcvUe3Jd4INkNJUS5DT1AuSVFfTklfMVlSX0FOTl9HUk9XVEguSVFfTFRNLjMvMzEvMjAxNC5MLi5VU0QuSAEAAABPhgQAAgAAAAcxOS43OTAzAQgAAAAFAAAAATEBAAAACjE3MzI1ODA5OTMDAAAAAzE2MAIAAAAENDE5OQQAAAABMAcAAAAJMy8zMS8yMDE0CAAAAAkzLzMxLzIwMTQJAAAAATASBzJGtyXeCJ4HzEe3Jd4INkNJUS5YT00uSVFfTklfMVlSX0FOTl9HUk9XVEguSVFfTFRNLjYvMzAvMjAyMy5MLi5VU0QuSAEAAABCMwYAAgAAAAczMi43ODU2AQgAAAAFAAAAATEBAAAACy0xOTE5MjM0NjcxAwAAAAMxNjACAAAABDQxOTkEAAAAATAHAAAACTYvMzAvMjAyMwgAAAAJNi8zMC8yMDIzCQAAAAEwB+r8Rrcl3ghPPrVHtyXeCDZDSVEuQ09QLklRX05JXzFZUl9BTk5fR1JPV1RILklRX0xUTS42LzMwLzIwMjUuTC4uVVNELkgBAAAAT4YEAAIAAAAILTE0LjAzODQBCAAAAAUAAAABMQEAAAALLTE5MzI4NTgzNDADAAAAAzE2MAIAAAAENDE5OQQAAAABMAcAAAAJNi8zMC8yMDI1CAAAAAk2LzMwLzIwMjUJAAAAATAGw/xGtyXeCAB1vUe3Jd4INkNJUS5DT1AuSVFfTklfMVlSX0FOTl9HUk9XVEguSVFfTFRNLjMvMzEvMjAxMi5MLi5VU0QuSAEAAABPhgQAAgAAAAYwLjQ2MzgBCAAAAAUAAAABMQEAAAAKMTYxNDk4ODU5MwMAAAADMTYwAgAAAAQ0MTk5BAAAAAEwBwAAAAkzLzMxLzIwMTII</t>
  </si>
  <si>
    <t>AAAACTMvMzEvMjAxMgkAAAABMClVMka3Jd4IJRnNR7cl3gg2Q0lRLkNWWC5JUV9OSV8xWVJfQU5OX0dST1dUSC5JUV9MVE0uNi8zMC8yMDE1LkwuLlVTRC5IAQAAAMqAAQACAAAACC0zOS4xNjM0AQgAAAAFAAAAATEBAAAACjE4MDE4OTcyNzgDAAAAAzE2MAIAAAAENDE5OQQAAAABMAcAAAAJNi8zMC8yMDE1CAAAAAk2LzMwLzIwMTUJAAAAATD63zFGtyXeCG2MtEe3Jd4INkNJUS5YT00uSVFfTklfMVlSX0FOTl9HUk9XVEguSVFfTFRNLjYvMzAvMjAxOS5MLi5VU0QuSAEAAABCMwYAAgAAAAgtMTUuNDE3NwEIAAAABQAAAAExAQAAAAoyMDQ4MzA0MjU2AwAAAAMxNjACAAAABDQxOTkEAAAAATAHAAAACTYvMzAvMjAxOQgAAAAJNi8zMC8yMDE5CQAAAAEwCbcuR7cl3gifQLpHtyXeCDZDSVEuRU9HLklRX05JXzFZUl9BTk5fR1JPV1RILklRX0xUTS42LzMwLzIwMjIuTC4uVVNELkgBAAAAXB0EAAIAAAAIMjAzLjc3ODYBCAAAAAUAAAABMQEAAAALLTIwMzU3NTQzNDgDAAAAAzE2MAIAAAAENDE5OQQAAAABMAcAAAAJNi8zMC8yMDIyCAAAAAk2LzMwLzIwMjIJAAAAATDpaC5HtyXeCG5QrUe3Jd4INkNJUS5DVlguSVFfTklfMVlSX0FOTl9HUk9XVEguSVFfTFRNLjYvMzAvMjAxMy5MLi5VU0QuSAEAAADKgAEAAgAAAActOS43MzIzAQgAAAAFAAAAATEBAAAACjE2ODk3NzQ5NzQDAAAAAzE2MAIAAAAENDE5OQQA</t>
  </si>
  <si>
    <t>AAABMAcAAAAJNi8zMC8yMDEzCAAAAAk2LzMwLzIwMTMJAAAAATAWLjJGtyXeCN8vwke3Jd4INkNJUS5YT00uSVFfTklfMVlSX0FOTl9HUk9XVEguSVFfTFRNLjYvMzAvMjAxNy5MLi5VU0QuSAEAAABCMwYAAgAAAAcxMS4wMTYxAQgAAAAFAAAAATEBAAAACjE4OTgyNTcyMTIDAAAAAzE2MAIAAAAENDE5OQQAAAABMAcAAAAJNi8zMC8yMDE3CAAAAAk2LzMwLzIwMTcJAAAAATAAe0xGtyXeCFK9sUe3Jd4INkNJUS5DT1AuSVFfTklfMVlSX0FOTl9HUk9XVEguSVFfTFRNLjYvMzAvMjAyMS5MLi5VU0QuSAEAAABPhgQAAgAAAAgtMTkuNDE2NwEIAAAABQAAAAExAQAAAAstMjA4NjQyMDU4MgMAAAADMTYwAgAAAAQ0MTk5BAAAAAEwBwAAAAk2LzMwLzIwMjEIAAAACTYvMzAvMjAyMQkAAAABMOloLke3Jd4IwhOuR7cl3gg2Q0lRLkVPRy5JUV9OSV8xWVJfQU5OX0dST1dUSC5JUV9MVE0uNi8zMC8yMDE4LkwuLlVTRC5IAQAAAFwdBAADAAAAAk5NAQgAAAAFAAAAATEBAAAACjE5NzMzNDIwNzADAAAAAzE2MAIAAAAENDE5OQQAAAABMAcAAAAJNi8zMC8yMDE4CAAAAAk2LzMwLzIwMTgJAAAAATDwU0xGtyXeCGjetke3Jd4INkNJUS5DVlguSVFfTklfMVlSX0FOTl9HUk9XVEguSVFfTFRNLjYvMzAvMjAyMi5MLi5VU0QuSAEAAADKgAEAAgAAAAg3MDkuNzg1MwEIAAAABQAAAAExAQAAAAstMjAyMTQwODQzMQMAAAAD</t>
  </si>
  <si>
    <t>MTYwAgAAAAQ0MTk5BAAAAAEwBwAAAAk2LzMwLzIwMjIIAAAACTYvMzAvMjAyMgkAAAABMOloLke3Jd4IfnetR7cl3gg2Q0lRLkVPRy5JUV9OSV8xWVJfQU5OX0dST1dUSC5JUV9MVE0uNi8zMC8yMDE2LkwuLlVTRC5IAQAAAFwdBAADAAAAAk5NAQgAAAAFAAAAATEBAAAACjE4NTEzMDQ1ODIDAAAAAzE2MAIAAAAENDE5OQQAAAABMAcAAAAJNi8zMC8yMDE2CAAAAAk2LzMwLzIwMTYJAAAAATAAe0xGtyXeCNnKt0e3Jd4INkNJUS5DVlguSVFfTklfMVlSX0FOTl9HUk9XVEguSVFfTFRNLjYvMzAvMjAxMS5MLi5VU0QuSAEAAADKgAEAAgAAAAczNi40MzY5AQgAAAAFAAAAATEBAAAACjE1NTc0MDUyNzIDAAAAAzE2MAIAAAAENDE5OQQAAAABMAcAAAAJNi8zMC8yMDExCAAAAAk2LzMwLzIwMTEJAAAAATA7fDJGtyXeCG1xyEe3Jd4INkNJUS5DT1AuSVFfTklfMVlSX0FOTl9HUk9XVEguSVFfTFRNLjYvMzAvMjAxNS5MLi5VU0QuSAEAAABPhgQAAgAAAActNjkuOTI3AQgAAAAFAAAAATEBAAAACjE4MDE0NDgxMTQDAAAAAzE2MAIAAAAENDE5OQQAAAABMAcAAAAJNi8zMC8yMDE1CAAAAAk2LzMwLzIwMTUJAAAAATD63zFGtyXeCG2MtEe3Jd4IN0NJUS5FT0cuSVFfTklfMVlSX0FOTl9HUk9XVEguSVFfTFRNLjEyLzMxLzIwMjIuTC4uVVNELkgBAAAAXB0EAAIAAAAHNjYuMzU5MwEIAAAABQAAAAExAQAAAAstMTk1</t>
  </si>
  <si>
    <t>Nzk2Njg1NgMAAAADMTYwAgAAAAQ0MTk5BAAAAAEwBwAAAAoxMi8zMS8yMDIyCAAAAAoxMi8zMS8yMDIyCQAAAAEwFhH9Rrcl3gi8tLVHtyXeCDZDSVEuRU9HLklRX05JXzFZUl9BTk5fR1JPV1RILklRX0xUTS45LzMwLzIwMTEuTC4uVVNELkgBAAAAXB0EAAIAAAAIMTAxLjgyOTIBCAAAAAUAAAABMQEAAAAKMTU3NDM5MTQwNwMAAAADMTYwAgAAAAQ0MTk5BAAAAAEwBwAAAAk5LzMwLzIwMTEIAAAACTkvMzAvMjAxMQkAAAABMPS4MUa3Jd4Ixo+3R7cl3gg3Q0lRLkNWWC5JUV9OSV8xWVJfQU5OX0dST1dUSC5JUV9MVE0uMTIvMzEvMjAyNC5MLi5VU0QuSAEAAADKgAEAAgAAAAgtMTcuMzUyMwEIAAAABQAAAAExAQAAAAstMTk1ODc1ODMzNwMAAAADMTYwAgAAAAQ0MTk5BAAAAAEwBwAAAAoxMi8zMS8yMDI0CAAAAAoxMi8zMS8yMDI0CQAAAAEwBsP8Rrcl3ggJnL1HtyXeCDZDSVEuWE9NLklRX05JXzFZUl9BTk5fR1JPV1RILklRX0xUTS45LzMwLzIwMTMuTC4uVVNELkgBAAAAQjMGAAIAAAAILTIyLjg5NjUBCAAAAAUAAAABMQEAAAAKMTcwNDkyNzg5NgMAAAADMTYwAgAAAAQ0MTk5BAAAAAEwBwAAAAk5LzMwLzIwMTMIAAAACTkvMzAvMjAxMwkAAAABMBYuMka3Jd4I0auwR7cl3gg3Q0lRLlhPTS5JUV9OSV8xWVJfQU5OX0dST1dUSC5JUV9MVE0uMTIvMzEvMjAwOS5MLi5VU0QuSAEAAABCMwYAAgAAAAct</t>
  </si>
  <si>
    <t>NTcuMzY0AQgAAAAFAAAAATEBAAAACjE1MjM4MDY0NjEDAAAAAzE2MAIAAAAENDE5OQQAAAABMAcAAAAKMTIvMzEvMjAwOQgAAAAKMTIvMzEvMjAwOQkAAAABMEyjMka3Jd4IPh3LR7cl3gg2Q0lRLlhPTS5JUV9OSV8xWVJfQU5OX0dST1dUSC5JUV9MVE0uMy8zMS8yMDE2LkwuLlVTRC5IAQAAAEIzBgACAAAACC01NC4wOTAzAQgAAAAFAAAAATEBAAAACjE4ODY0NzY4MDMDAAAAAzE2MAIAAAAENDE5OQQAAAABMAcAAAAJMy8zMS8yMDE2CAAAAAkzLzMxLzIwMTYJAAAAATAOokxGtyXeCGBry0e3Jd4INkNJUS5DT1AuSVFfTklfMVlSX0FOTl9HUk9XVEguSVFfTFRNLjMvMzEvMjAxNy5MLi5VU0QuSAEAAABPhgQAAwAAAAJOTQEIAAAABQAAAAExAQAAAAoxODg2NzMyMTI5AwAAAAMxNjACAAAABDQxOTkEAAAAATAHAAAACTMvMzEvMjAxNwgAAAAJMy8zMS8yMDE3CQAAAAEwAHtMRrcl3ggZqMpHtyXeCDZDSVEuQ09QLklRX05JXzFZUl9BTk5fR1JPV1RILklRX0xUTS4zLzMxLzIwMjAuTC4uVVNELkgBAAAAT4YEAAIAAAAILTQ5Ljc3NzkBCAAAAAUAAAABMQEAAAAKMjA5NjM3ODQ2NgMAAAADMTYwAgAAAAQ0MTk5BAAAAAEwBwAAAAkzLzMxLzIwMjAIAAAACTMvMzEvMjAyMAkAAAABMP+PLke3Jd4IpwTER7cl3gg2Q0lRLkNWWC5JUV9OSV8xWVJfQU5OX0dST1dUSC5JUV9MVE0uNi8zMC8yMDI1LkwuLlVTRC5I</t>
  </si>
  <si>
    <t>AQAAAMqAAQACAAAACC0yNi43MzA4AQgAAAAFAAAAATEBAAAACy0xOTE4MDk0NjIyAwAAAAMxNjACAAAABDQxOTkEAAAAATAHAAAACTYvMzAvMjAyNQgAAAAJNi8zMC8yMDI1CQAAAAEwBsP8Rrcl3ggew71HtyXeCDdDSVEuQ09QLklRX05JXzFZUl9BTk5fR1JPV1RILklRX0xUTS4xMi8zMS8yMDEwLkwuLlVTRC5IAQAAAE+GBAACAAAACDE1Ny4zMTc2AQgAAAAFAAAAATEBAAAACjE1ODg0NTMyNjkDAAAAAzE2MAIAAAAENDE5OQQAAAABMAcAAAAKMTIvMzEvMjAxMAgAAAAKMTIvMzEvMjAxMAkAAAABMDt8Mka3Jd4I/1nKR7cl3gg2Q0lRLkNWWC5JUV9OSV8xWVJfQU5OX0dST1dUSC5JUV9MVE0uMy8zMS8yMDEyLkwuLlVTRC5IAQAAAMqAAQACAAAABzMxLjI5MTMBCAAAAAUAAAABMQEAAAAKMTYxNTMxNDk5NwMAAAADMTYwAgAAAAQ0MTk5BAAAAAEwBwAAAAkzLzMxLzIwMTIIAAAACTMvMzEvMjAxMgkAAAABMClVMka3Jd4IMkDNR7cl3gg2Q0lRLlhPTS5JUV9OSV8xWVJfQU5OX0dST1dUSC5JUV9MVE0uMy8zMS8yMDE0LkwuLlVTRC5IAQAAAEIzBgACAAAACC0yOC4zNzc1AQgAAAAFAAAAATEBAAAACjE3MzI5ODQzNDADAAAAAzE2MAIAAAAENDE5OQQAAAABMAcAAAAJMy8zMS8yMDE0CAAAAAkzLzMxLzIwMTQJAAAAATASBzJGtyXeCMBVzEe3Jd4INkNJUS5DT1AuSVFfTklfMVlSX0FOTl9HUk9XVEguSVFf</t>
  </si>
  <si>
    <t>TFRNLjMvMzEvMjAxNS5MLi5VU0QuSAEAAABPhgQAAgAAAAgtNDUuMDk4NQEIAAAABQAAAAExAQAAAAoxNzg5MzQ2MzkzAwAAAAMxNjACAAAABDQxOTkEAAAAATAHAAAACTMvMzEvMjAxNQgAAAAJMy8zMS8yMDE1CQAAAAEw+t8xRrcl3ghwkstHtyXeCDZDSVEuQ09QLklRX05JXzFZUl9BTk5fR1JPV1RILklRX0xUTS4zLzMxLzIwMTguTC4uVVNELkgBAAAAT4YEAAMAAAACTk0BCAAAAAUAAAABMQEAAAAKMTk1OTQ3ODkxOQMAAAADMTYwAgAAAAQ0MTk5BAAAAAEwBwAAAAkzLzMxLzIwMTgIAAAACTMvMzEvMjAxOAkAAAABMPBTTEa3Jd4IpuTJR7cl3gg2Q0lRLkNPUC5JUV9OSV8xWVJfQU5OX0dST1dUSC5JUV9MVE0uMy8zMS8yMDE2LkwuLlVTRC5IAQAAAE+GBAADAAAAAk5NAQgAAAAFAAAAATEBAAAACjE4NDA0Mjc5NjkDAAAAAzE2MAIAAAAENDE5OQQAAAABMAcAAAAJMy8zMS8yMDE2CAAAAAkzLzMxLzIwMTYJAAAAATAOokxGtyXeCE5Ey0e3Jd4INkNJUS5FT0cuSVFfTklfMVlSX0FOTl9HUk9XVEguSVFfTFRNLjMvMzEvMjAxMC5MLi5VU0QuSAEAAABcHQQAAgAAAAgtNzguNTEzOAEIAAAABQAAAAExAQAAAAoxNDUyMTA4NjgyAwAAAAMxNjACAAAABDQxOTkEAAAAATAHAAAACTMvMzEvMjAxMAgAAAAJMy8zMS8yMDEwCQAAAAEwTKMyRrcl3gh6A85HtyXeCDZDSVEuWE9NLklRX05JXzFZUl9BTk5fR1JP</t>
  </si>
  <si>
    <t>V1RILklRX0xUTS4zLzMxLzIwMTIuTC4uVVNELkgBAAAAQjMGAAIAAAAHMTQuNTA3MwEIAAAABQAAAAExAQAAAAoxNjE1MDQ4MjkyAwAAAAMxNjACAAAABDQxOTkEAAAAATAHAAAACTMvMzEvMjAxMggAAAAJMy8zMS8yMDEyCQAAAAEwKVUyRrcl3ghUZ81HtyXeCDZDSVEuQ1ZYLklRX05JXzFZUl9BTk5fR1JPV1RILklRX0xUTS42LzMwLzIwMTkuTC4uVVNELkgBAAAAyoABAAIAAAAHMjEuNjQzMgEIAAAABQAAAAExAQAAAAoyMDQ4MzAzNTk1AwAAAAMxNjACAAAABDQxOTkEAAAAATAHAAAACTYvMzAvMjAxOQgAAAAJNi8zMC8yMDE5CQAAAAEwCbcuR7cl3gh/8rlHtyXeCDZDSVEuQ1ZYLklRX05JXzFZUl9BTk5fR1JPV1RILklRX0xUTS42LzMwLzIwMTcuTC4uVVNELkgBAAAAyoABAAMAAAACTk0BCAAAAAUAAAABMQEAAAAKMTg5ODM1NDU0MwMAAAADMTYwAgAAAAQ0MTk5BAAAAAEwBwAAAAk2LzMwLzIwMTcIAAAACTYvMzAvMjAxNwkAAAABMAB7TEa3Jd4IUr2xR7cl3gg2Q0lRLlhPTS5JUV9OSV8xWVJfQU5OX0dST1dUSC5JUV9MVE0uNi8zMC8yMDIxLkwuLlVTRC5IAQAAAEIzBgADAAAAAk5NAQgAAAAFAAAAATEBAAAACy0yMDg2NjA5NjU4AwAAAAMxNjACAAAABDQxOTkEAAAAATAHAAAACTYvMzAvMjAyMQgAAAAJNi8zMC8yMDIxCQAAAAEw6WguR7cl3gjCE65HtyXeCDZDSVEuRU9HLklRX05JXzFZUl9B</t>
  </si>
  <si>
    <t>Tk5fR1JPV1RILklRX0xUTS42LzMwLzIwMjQuTC4uVVNELkgBAAAAXB0EAAIAAAAILTEzLjg5NjkBCAAAAAUAAAABMQEAAAALLTE5MzI3MTE2MzQDAAAAAzE2MAIAAAAENDE5OQQAAAABMAcAAAAJNi8zMC8yMDI0CAAAAAk2LzMwLzIwMjQJAAAAATAH6vxGtyXeCD/Hu0e3Jd4INkNJUS5DVlguSVFfTklfMVlSX0FOTl9HUk9XVEguSVFfTFRNLjMvMzEvMjAxMC5MLi5VU0QuSAEAAADKgAEAAgAAAAgtMzUuOTMyMQEIAAAABQAAAAExAQAAAAoxNDUxMjc2OTQzAwAAAAMxNjACAAAABDQxOTkEAAAAATAHAAAACTMvMzEvMjAxMAgAAAAJMy8zMS8yMDEwCQAAAAEwTKMyRrcl3gh6A85HtyXeCDZDSVEuQ09QLklRX05JXzFZUl9BTk5fR1JPV1RILklRX0xUTS42LzMwLzIwMjMuTC4uVVNELkgBAAAAT4YEAAIAAAAHLTE4Ljc0MwEIAAAABQAAAAExAQAAAAstMTk4NTQzMjk0MAMAAAADMTYwAgAAAAQ0MTk5BAAAAAEwBwAAAAk2LzMwLzIwMjMIAAAACTYvMzAvMjAyMwkAAAABMAfq/Ea3Jd4ITz61R7cl3gg2Q0lRLkVPRy5JUV9OSV8xWVJfQU5OX0dST1dUSC5JUV9MVE0uNi8zMC8yMDIwLkwuLlVTRC5IAQAAAFwdBAACAAAACC05MC4xNDE4AQgAAAAFAAAAATEBAAAACy0yMTQwMTE0MTQ3AwAAAAMxNjACAAAABDQxOTkEAAAAATAHAAAACTYvMzAvMjAyMAgAAAAJNi8zMC8yMDIwCQAAAAEw/48uR7cl3giuZrZHtyXe</t>
  </si>
  <si>
    <t>CDZDSVEuQ1ZYLklRX05JXzFZUl9BTk5fR1JPV1RILklRX0xUTS42LzMwLzIwMjQuTC4uVVNELkgBAAAAyoABAAIAAAAILTM3Ljk0NzUBCAAAAAUAAAABMQEAAAALLTE5MTgwOTQ2MzQDAAAAAzE2MAIAAAAENDE5OQQAAAABMAcAAAAJNi8zMC8yMDI0CAAAAAk2LzMwLzIwMjQJAAAAATAH6vxGtyXeCF4VvEe3Jd4INkNJUS5YT00uSVFfTklfMVlSX0FOTl9HUk9XVEguSVFfTFRNLjMvMzEvMjAxMC5MLi5VU0QuSAEAAABCMwYAAgAAAAgtNDUuOTEwNQEIAAAABQAAAAExAQAAAAoxNDUxMjA3Nzk2AwAAAAMxNjACAAAABDQxOTkEAAAAATAHAAAACTMvMzEvMjAxMAgAAAAJMy8zMS8yMDEwCQAAAAEwTKMyRrcl3giGKs5HtyXeCDZDSVEuWE9NLklRX05JXzFZUl9BTk5fR1JPV1RILklRX0xUTS42LzMwLzIwMTUuTC4uVVNELkgBAAAAQjMGAAIAAAAILTMwLjI5MzMBCAAAAAUAAAABMQEAAAAKMTgwMTYxNzQ3OQMAAAADMTYwAgAAAAQ0MTk5BAAAAAEwBwAAAAk2LzMwLzIwMTUIAAAACTYvMzAvMjAxNQkAAAABMPrfMUa3Jd4IPWW0R7cl3gg2Q0lRLkNPUC5JUV9OSV8xWVJfQU5OX0dST1dUSC5JUV9MVE0uNi8zMC8yMDE5LkwuLlVTRC5IAQAAAE+GBAACAAAABzU3Ljc2NDUBCAAAAAUAAAABMQEAAAAKMjA0ODA5NzY5NQMAAAADMTYwAgAAAAQ0MTk5BAAAAAEwBwAAAAk2LzMwLzIwMTkIAAAACTYvMzAvMjAxOQkA</t>
  </si>
  <si>
    <t>AAABMAm3Lke3Jd4Ikhm6R7cl3gg2Q0lRLlhPTS5JUV9OSV8xWVJfQU5OX0dST1dUSC5JUV9MVE0uNi8zMC8yMDEzLkwuLlVTRC5IAQAAAEIzBgACAAAACC0yMC40MjU5AQgAAAAFAAAAATEBAAAACjE2ODk3NzQ4NjcDAAAAAzE2MAIAAAAENDE5OQQAAAABMAcAAAAJNi8zMC8yMDEzCAAAAAk2LzMwLzIwMTMJAAAAATAWLjJGtyXeCO5Wwke3Jd4INkNJUS5DT1AuSVFfTklfMVlSX0FOTl9HUk9XVEguSVFfTFRNLjYvMzAvMjAxNy5MLi5VU0QuSAEAAABPhgQAAwAAAAJOTQEIAAAABQAAAAExAQAAAAoxODk4MDIzMTU0AwAAAAMxNjACAAAABDQxOTkEAAAAATAHAAAACTYvMzAvMjAxNwgAAAAJNi8zMC8yMDE3CQAAAAEwAHtMRrcl3ggkb7FHtyXeCDZDSVEuQ1ZYLklRX05JXzFZUl9BTk5fR1JPV1RILklRX0xUTS42LzMwLzIwMjAuTC4uVVNELkgBAAAAyoABAAMAAAACTk0BCAAAAAUAAAABMQEAAAALLTIxMzk3OTczMzQDAAAAAzE2MAIAAAAENDE5OQQAAAABMAcAAAAJNi8zMC8yMDIwCAAAAAk2LzMwLzIwMjAJAAAAATD/jy5HtyXeCK5mtke3Jd4INkNJUS5DT1AuSVFfTklfMVlSX0FOTl9HUk9XVEguSVFfTFRNLjMvMzEvMjAxMC5MLi5VU0QuSAEAAABPhgQAAwAAAAJOTQEIAAAABQAAAAExAQAAAAoxNDUxMDgyOTk4AwAAAAMxNjACAAAABDQxOTkEAAAAATAHAAAACTMvMzEvMjAxMAgAAAAJMy8zMS8yMDEw</t>
  </si>
  <si>
    <t>CQAAAAEwTKMyRrcl3gh6A85HtyXeCDZDSVEuRU9HLklRX05JXzFZUl9BTk5fR1JPV1RILklRX0xUTS42LzMwLzIwMTQuTC4uVVNELkgBAAAAXB0EAAIAAAAGMTM5LjgyAQgAAAAFAAAAATEBAAAACjE3NDk3MzQ0MTIDAAAAAzE2MAIAAAAENDE5OQQAAAABMAcAAAAJNi8zMC8yMDE0CAAAAAk2LzMwLzIwMTQJAAAAATASBzJGtyXeCO/lv0e3Jd4INkNJUS5DVlguSVFfTklfMVlSX0FOTl9HUk9XVEguSVFfTFRNLjYvMzAvMjAxOC5MLi5VU0QuSAEAAADKgAEAAgAAAAgxMDcuNzE4NgEIAAAABQAAAAExAQAAAAoxOTc0NTI4Mzc2AwAAAAMxNjACAAAABDQxOTkEAAAAATAHAAAACTYvMzAvMjAxOAgAAAAJNi8zMC8yMDE4CQAAAAEw8FNMRrcl3giSGbdHtyXeCDZDSVEuRU9HLklRX05JXzFZUl9BTk5fR1JPV1RILklRX0xUTS45LzMwLzIwMjQuTC4uVVNELkgBAAAAXB0EAAIAAAAHLTkuNDI1NAEIAAAABQAAAAExAQAAAAstMTkxODE2OTMzMQMAAAADMTYwAgAAAAQ0MTk5BAAAAAEwBwAAAAk5LzMwLzIwMjQIAAAACTkvMzAvMjAyNAkAAAABMAfq/Ea3Jd4I3vO4R7cl3gg2Q0lRLkVPRy5JUV9OSV8xWVJfQU5OX0dST1dUSC5JUV9MVE0uOS8zMC8yMDEwLkwuLlVTRC5IAQAAAFwdBAACAAAACC0xNi40OTk3AQgAAAAFAAAAATEBAAAACjE0Nzk3NjE1NDcDAAAAAzE2MAIAAAAENDE5OQQAAAABMAcAAAAJOS8zMC8y</t>
  </si>
  <si>
    <t>MDEwCAAAAAk5LzMwLzIwMTAJAAAAATA7fDJGtyXeCK9nuke3Jd4IN0NJUS5DVlguSVFfTklfMVlSX0FOTl9HUk9XVEguSVFfTFRNLjEyLzMxLzIwMjEuTC4uVVNELkgBAAAAyoABAAMAAAACTk0BCAAAAAUAAAABMQEAAAALLTIwMDg1NTc1MTMDAAAAAzE2MAIAAAAENDE5OQQAAAABMAcAAAAKMTIvMzEvMjAyMQgAAAAKMTIvMzEvMjAyMQkAAAABMOloLke3Jd4IXhW8R7cl3gg3Q0lRLkVPRy5JUV9OSV8xWVJfQU5OX0dST1dUSC5JUV9MVE0uMTIvMzEvMjAxOC5MLi5VU0QuSAEAAABcHQQAAgAAAAczMi4zODg1AQgAAAAFAAAAATEBAAAACjIwODE3ODU0MTcDAAAAAzE2MAIAAAAENDE5OQQAAAABMAcAAAAKMTIvMzEvMjAxOAgAAAAKMTIvMzEvMjAxOAkAAAABMPBTTEa3Jd4IaN62R7cl3gg2Q0lRLkNPUC5JUV9OSV8xWVJfQU5OX0dST1dUSC5JUV9MVE0uNi8zMC8yMDEzLkwuLlVTRC5IAQAAAE+GBAACAAAACC0zMy44NzE2AQgAAAAFAAAAATEBAAAACjE2ODk2MDU5OTcDAAAAAzE2MAIAAAAENDE5OQQAAAABMAcAAAAJNi8zMC8yMDEzCAAAAAk2LzMwLzIwMTMJAAAAATAWLjJGtyXeCM4Iwke3Jd4INkNJUS5DVlguSVFfTklfMVlSX0FOTl9HUk9XVEguSVFfTFRNLjYvMzAvMjAxNi5MLi5VU0QuSAEAAADKgAEAAwAAAAJOTQEIAAAABQAAAAExAQAAAAoxODUxNjk1NjcyAwAAAAMxNjACAAAABDQxOTkEAAAA</t>
  </si>
  <si>
    <t>ATAHAAAACTYvMzAvMjAxNggAAAAJNi8zMC8yMDE2CQAAAAEwAHtMRrcl3gjZyrdHtyXeCDZDSVEuRU9HLklRX05JXzFZUl9BTk5fR1JPV1RILklRX0xUTS45LzMwLzIwMjIuTC4uVVNELkgBAAAAXB0EAAIAAAAIMTQ3LjU3OTUBCAAAAAUAAAABMQEAAAALLTIwMjEzNzUwMzEDAAAAAzE2MAIAAAAENDE5OQQAAAABMAcAAAAJOS8zMC8yMDIyCAAAAAk5LzMwLzIwMjIJAAAAATDXQS5HtyXeCCVmrEe3Jd4INkNJUS5FT0cuSVFfTklfMVlSX0FOTl9HUk9XVEguSVFfTFRNLjkvMzAvMjAyNS5MLi5VU0QuSAEAAABcHQQAAgAAAAgtMjIuNTQ5MQEIAAAABQAAAAExAQAAAAstMTkxODE2OTMxNQMAAAADMTYwAgAAAAQ0MTk5BAAAAAEwBwAAAAk5LzMwLzIwMjUIAAAACTkvMzAvMjAyNQkAAAABMGg8+0a3Jd4ICZy9R7cl3gg2Q0lRLlhPTS5JUV9OSV8xWVJfQU5OX0dST1dUSC5JUV9MVE0uNi8zMC8yMDExLkwuLlVTRC5IAQAAAEIzBgACAAAABzUzLjkzNjYBCAAAAAUAAAABMQEAAAAKMTU1NzA3MjM1NAMAAAADMTYwAgAAAAQ0MTk5BAAAAAEwBwAAAAk2LzMwLzIwMTEIAAAACTYvMzAvMjAxMQkAAAABMClVMka3Jd4IbXHIR7cl3gg2Q0lRLkVPRy5JUV9OSV8xWVJfQU5OX0dST1dUSC5JUV9MVE0uNi8zMC8yMDEyLkwuLlVTRC5IAQAAAFwdBAACAAAACDIzNS4wMjY5AQgAAAAFAAAAATEBAAAACjE2Mjk1MjEzNzED</t>
  </si>
  <si>
    <t>AAAAAzE2MAIAAAAENDE5OQQAAAABMAcAAAAJNi8zMC8yMDEyCAAAAAk2LzMwLzIwMTIJAAAAATApVTJGtyXeCN2gxEe3Jd4INkNJUS5DVlguSVFfTklfMVlSX0FOTl9HUk9XVEguSVFfTFRNLjYvMzAvMjAxNC5MLi5VU0QuSAEAAADKgAEAAgAAAAgtMTYuNTcxNwEIAAAABQAAAAExAQAAAAoxNzQ4ODY1NDY2AwAAAAMxNjACAAAABDQxOTkEAAAAATAHAAAACTYvMzAvMjAxNAgAAAAJNi8zMC8yMDE0CQAAAAEwEgcyRrcl3gjv5b9HtyXeCDZDSVEuRU9HLklRX05JXzFZUl9BTk5fR1JPV1RILklRX0xUTS45LzMwLzIwMjMuTC4uVVNELkgBAAAAXB0EAAIAAAAGNS41NzExAQgAAAAFAAAAATEBAAAACy0xOTcwMjMzMzgxAwAAAAMxNjACAAAABDQxOTkEAAAAATAHAAAACTkvMzAvMjAyMwgAAAAJOS8zMC8yMDIzCQAAAAEwB+r8Rrcl3gheKa1HtyXeCDZDSVEuQ09QLklRX05JXzFZUl9BTk5fR1JPV1RILklRX0xUTS45LzMwLzIwMjQuTC4uVVNELkgBAAAAT4YEAAIAAAAILTExLjE4ODUBCAAAAAUAAAABMQEAAAALLTE5MTgwNDU0NDEDAAAAAzE2MAIAAAAENDE5OQQAAAABMAcAAAAJOS8zMC8yMDI0CAAAAAk5LzMwLzIwMjQJAAAAATAH6vxGtyXeCN7zuEe3Jd4INkNJUS5FT0cuSVFfTklfMVlSX0FOTl9HUk9XVEguSVFfTFRNLjkvMzAvMjAxOC5MLi5VU0QuSAEAAABcHQQAAgAAAAo1MDY5MS40NzQ1AQgAAAAF</t>
  </si>
  <si>
    <t>AAAAATEBAAAACjE5OTA3MzQ4MDkDAAAAAzE2MAIAAAAENDE5OQQAAAABMAcAAAAJOS8zMC8yMDE4CAAAAAk5LzMwLzIwMTgJAAAAATDwU0xGtyXeCPyIrke3Jd4INkNJUS5FT0cuSVFfTklfMVlSX0FOTl9HUk9XVEguSVFfTFRNLjkvMzAvMjAyMS5MLi5VU0QuSAEAAABcHQQAAwAAAAJOTQEIAAAABQAAAAExAQAAAAstMjA3MjE3MTczNgMAAAADMTYwAgAAAAQ0MTk5BAAAAAEwBwAAAAk5LzMwLzIwMjEIAAAACTkvMzAvMjAyMQkAAAABMOloLke3Jd4ITLSsR7cl3gg2Q0lRLkNPUC5JUV9OSV8xWVJfQU5OX0dST1dUSC5JUV9MVE0uOS8zMC8yMDIyLkwuLlVTRC5IAQAAAE+GBAACAAAACDI4NS44NTQ3AQgAAAAFAAAAATEBAAAACy0yMDIxNDc3MzI2AwAAAAMxNjACAAAABDQxOTkEAAAAATAHAAAACTkvMzAvMjAyMggAAAAJOS8zMC8yMDIyCQAAAAEw10EuR7cl3ggCGKxHtyXeCDZDSVEuQ1ZYLklRX05JXzFZUl9BTk5fR1JPV1RILklRX0xUTS45LzMwLzIwMjUuTC4uVVNELkgBAAAAyoABAAIAAAAILTIzLjQ1NzkBCAAAAAUAAAABMQEAAAALLTE5MTgwOTYzMjADAAAAAzE2MAIAAAAENDE5OQQAAAABMAcAAAAJOS8zMC8yMDI1CAAAAAk5LzMwLzIwMjUJAAAAATBoPPtGtyXeCAmcvUe3Jd4INkNJUS5DVlguSVFfTklfMVlSX0FOTl9HUk9XVEguSVFfTFRNLjYvMzAvMjAxMi5MLi5VU0QuSAEAAADKgAEAAgAA</t>
  </si>
  <si>
    <t>AAcxNS43NjU0AQgAAAAFAAAAATEBAAAACjE2MzAwMTkxMzYDAAAAAzE2MAIAAAAENDE5OQQAAAABMAcAAAAJNi8zMC8yMDEyCAAAAAk2LzMwLzIwMTIJAAAAATApVTJGtyXeCMx5xEe3Jd4INkNJUS5FT0cuSVFfTklfMVlSX0FOTl9HUk9XVEguSVFfTFRNLjkvMzAvMjAxNi5MLi5VU0QuSAEAAABcHQQAAwAAAAJOTQEIAAAABQAAAAExAQAAAAoxODYzNzcwNjQxAwAAAAMxNjACAAAABDQxOTkEAAAAATAHAAAACTkvMzAvMjAxNggAAAAJOS8zMC8yMDE2CQAAAAEwAHtMRrcl3ggWL7lHtyXeCDZDSVEuRU9HLklRX05JXzFZUl9BTk5fR1JPV1RILklRX0xUTS45LzMwLzIwMTkuTC4uVVNELkgBAAAAXB0EAAIAAAAILTM5LjY1NDgBCAAAAAUAAAABMQEAAAAKMjA2ODQzMTA1NgMAAAADMTYwAgAAAAQ0MTk5BAAAAAEwBwAAAAk5LzMwLzIwMTkIAAAACTkvMzAvMjAxOQkAAAABMAm3Lke3Jd4InrG8R7cl3gg2Q0lRLkNWWC5JUV9OSV8xWVJfQU5OX0dST1dUSC5JUV9MVE0uOS8zMC8yMDIzLkwuLlVTRC5IAQAAAMqAAQACAAAACC0yNS40NzQ5AQgAAAAFAAAAATEBAAAACy0xOTcwMTE2MjM2AwAAAAMxNjACAAAABDQxOTkEAAAAATAHAAAACTkvMzAvMjAyMwgAAAAJOS8zMC8yMDIzCQAAAAEwB+r8Rrcl3ghRAq1HtyXeCDZDSVEuRU9HLklRX05JXzFZUl9BTk5fR1JPV1RILklRX0xUTS45LzMwLzIwMTQuTC4uVVNE</t>
  </si>
  <si>
    <t>LkgBAAAAXB0EAAIAAAAIMTc0LjM5OTUBCAAAAAUAAAABMQEAAAAKMTc2MzI2NDcwNQMAAAADMTYwAgAAAAQ0MTk5BAAAAAEwBwAAAAk5LzMwLzIwMTQIAAAACTkvMzAvMjAxNAkAAAABMPrfMUa3Jd4InTawR7cl3gg2Q0lRLkNPUC5JUV9OSV8xWVJfQU5OX0dST1dUSC5JUV9MVE0uOS8zMC8yMDE4LkwuLlVTRC5IAQAAAE+GBAADAAAAAk5NAQgAAAAFAAAAATEBAAAACjE5ODk5MDE4MzQDAAAAAzE2MAIAAAAENDE5OQQAAAABMAcAAAAJOS8zMC8yMDE4CAAAAAk5LzMwLzIwMTgJAAAAATDwU0xGtyXeCBnXrke3Jd4INkNJUS5YT00uSVFfTklfMVlSX0FOTl9HUk9XVEguSVFfTFRNLjkvMzAvMjAyNS5MLi5VU0QuSAEAAABCMwYAAgAAAAgtMTEuMTE4NwEIAAAABQAAAAExAQAAAAstMTkxODY1NTA1NwMAAAADMTYwAgAAAAQ0MTk5BAAAAAEwBwAAAAk5LzMwLzIwMjUIAAAACTkvMzAvMjAyNQkAAAABMGg8+0a3Jd4IHsO9R7cl3gg2Q0lRLkNPUC5JUV9OSV8xWVJfQU5OX0dST1dUSC5JUV9MVE0uOS8zMC8yMDE2LkwuLlVTRC5IAQAAAE+GBAADAAAAAk5NAQgAAAAFAAAAATEBAAAACjE4NjM0NjEwNzUDAAAAAzE2MAIAAAAENDE5OQQAAAABMAcAAAAJOS8zMC8yMDE2CAAAAAk5LzMwLzIwMTYJAAAAATAAe0xGtyXeCE19uUe3Jd4INkNJUS5DT1AuSVFfTklfMVlSX0FOTl9HUk9XVEguSVFfTFRNLjkvMzAvMjAx</t>
  </si>
  <si>
    <t>NC5MLi5VU0QuSAEAAABPhgQAAgAAAAcxNi4wNTkyAQgAAAAFAAAAATEBAAAACjE3NjI2MDg3NTgDAAAAAzE2MAIAAAAENDE5OQQAAAABMAcAAAAJOS8zMC8yMDE0CAAAAAk5LzMwLzIwMTQJAAAAATD63zFGtyXeCLZdsEe3Jd4IN0NJUS5FT0cuSVFfTklfMVlSX0FOTl9HUk9XVEguSVFfTFRNLjEyLzMxLzIwMjQuTC4uVVNELkgBAAAAXB0EAAIAAAAILTE1LjY4MzUBCAAAAAUAAAABMQEAAAALLTE5NTc5NjY4NTADAAAAAzE2MAIAAAAENDE5OQQAAAABMAcAAAAKMTIvMzEvMjAyNAgAAAAKMTIvMzEvMjAyNAkAAAABMAbD/Ea3Jd4ICZy9R7cl3gg2Q0lRLkNWWC5JUV9OSV8xWVJfQU5OX0dST1dUSC5JUV9MVE0uOS8zMC8yMDEzLkwuLlVTRC5IAQAAAMqAAQACAAAABy0xLjMyNjEBCAAAAAUAAAABMQEAAAAKMTcwNTI2NDAwOQMAAAADMTYwAgAAAAQ0MTk5BAAAAAEwBwAAAAk5LzMwLzIwMTMIAAAACTkvMzAvMjAxMwkAAAABMBYuMka3Jd4IzYSwR7cl3gg2Q0lRLlhPTS5JUV9OSV8xWVJfQU5OX0dST1dUSC5JUV9MVE0uOS8zMC8yMDE3LkwuLlVTRC5IAQAAAEIzBgACAAAABzQ1LjUyNTcBCAAAAAUAAAABMQEAAAAKMTkyMDAxODUzMAMAAAADMTYwAgAAAAQ0MTk5BAAAAAEwBwAAAAk5LzMwLzIwMTcIAAAACTkvMzAvMjAxNwkAAAABMAB7TEa3Jd4IPUyvR7cl3gg3Q0lRLkNWWC5JUV9OSV8xWVJfQU5OX0dS</t>
  </si>
  <si>
    <t>T1dUSC5JUV9MVE0uMTIvMzEvMjAyMy5MLi5VU0QuSAEAAADKgAEAAgAAAAgtMzkuNzQ2MwEIAAAABQAAAAExAQAAAAstMTk1ODc1Nzc5NQMAAAADMTYwAgAAAAQ0MTk5BAAAAAEwBwAAAAoxMi8zMS8yMDIzCAAAAAoxMi8zMS8yMDIzCQAAAAEwB+r8Rrcl3gjWx7RHtyXeCDZDSVEuWE9NLklRX05JXzFZUl9BTk5fR1JPV1RILklRX0xUTS45LzMwLzIwMTUuTC4uVVNELkgBAAAAQjMGAAIAAAAILTQxLjg2NTkBCAAAAAUAAAABMQEAAAAKMTgxNjIyMTk2NgMAAAADMTYwAgAAAAQ0MTk5BAAAAAEwBwAAAAk5LzMwLzIwMTUIAAAACTkvMzAvMjAxNQkAAAABMA6iTEa3Jd4IZpqvR7cl3gg3Q0lRLkVPRy5JUV9OSV8xWVJfQU5OX0dST1dUSC5JUV9MVE0uMTIvMzEvMjAyMC5MLi5VU0QuSAEAAABcHQQAAwAAAAJOTQEIAAAABQAAAAExAQAAAAstMjA1OTg0MTM0NwMAAAADMTYwAgAAAAQ0MTk5BAAAAAEwBwAAAAoxMi8zMS8yMDIwCAAAAAoxMi8zMS8yMDIwCQAAAAEw/48uR7cl3ggmebtHtyXeCDdDSVEuQ1ZYLklRX05JXzFZUl9BTk5fR1JPV1RILklRX0xUTS4xMi8zMS8yMDE5LkwuLlVTRC5IAQAAAMqAAQACAAAACC04MC4yNzUzAQgAAAAFAAAAATEBAAAACy0yMTEwODgyODI2AwAAAAMxNjACAAAABDQxOTkEAAAAATAHAAAACjEyLzMxLzIwMTkIAAAACjEyLzMxLzIwMTkJAAAAATD/jy5HtyXeCHDLuUe3Jd4I</t>
  </si>
  <si>
    <t>NkNJUS5FT0cuSVFfTklfMVlSX0FOTl9HUk9XVEguSVFfTFRNLjkvMzAvMjAyMC5MLi5VU0QuSAEAAABcHQQAAwAAAAJOTQEIAAAABQAAAAExAQAAAAstMjEyMzgzMTc2OAMAAAADMTYwAgAAAAQ0MTk5BAAAAAEwBwAAAAk5LzMwLzIwMjAIAAAACTkvMzAvMjAyMAkAAAABMP+PLke3Jd4IwsWtR7cl3gg2Q0lRLkNPUC5JUV9OSV8xWVJfQU5OX0dST1dUSC5JUV9MVE0uNi8zMC8yMDExLkwuLlVTRC5IAQAAAE+GBAACAAAABzI3LjgyNTIBCAAAAAUAAAABMQEAAAAKMTU1NzAzNzQ3NAMAAAADMTYwAgAAAAQ0MTk5BAAAAAEwBwAAAAk2LzMwLzIwMTEIAAAACTYvMzAvMjAxMQkAAAABMClVMka3Jd4IYiPIR7cl3gg2Q0lRLkNPUC5JUV9OSV8xWVJfQU5OX0dST1dUSC5JUV9MVE0uOS8zMC8yMDIwLkwuLlVTRC5IAQAAAE+GBAADAAAAAk5NAQgAAAAFAAAAATEBAAAACy0yMTIzNTc1OTc4AwAAAAMxNjACAAAABDQxOTkEAAAAATAHAAAACTkvMzAvMjAyMAgAAAAJOS8zMC8yMDIwCQAAAAEw/48uR7cl3giu7K1HtyXeCDZDSVEuRU9HLklRX05JXzFZUl9BTk5fR1JPV1RILklRX0xUTS45LzMwLzIwMTcuTC4uVVNELkgBAAAAXB0EAAMAAAACTk0BCAAAAAUAAAABMQEAAAAKMTkxNzcyNDg2NAMAAAADMTYwAgAAAAQ0MTk5BAAAAAEwBwAAAAk5LzMwLzIwMTcIAAAACTkvMzAvMjAxNwkAAAABMAB7TEa3Jd4INSWvR7cl</t>
  </si>
  <si>
    <t>3gg2Q0lRLkNWWC5JUV9OSV8xWVJfQU5OX0dST1dUSC5JUV9MVE0uOS8zMC8yMDIxLkwuLlVTRC5IAQAAAMqAAQADAAAAAk5NAQgAAAAFAAAAATEBAAAACy0yMDcyMTIyMDQwAwAAAAMxNjACAAAABDQxOTkEAAAAATAHAAAACTkvMzAvMjAyMQgAAAAJOS8zMC8yMDIxCQAAAAEw6WguR7cl3ghB26xHtyXeCDZDSVEuRU9HLklRX05JXzFZUl9BTk5fR1JPV1RILklRX0xUTS42LzMwLzIwMTAuTC4uVVNELkgBAAAAXB0EAAIAAAAHLTczLjAyOQEIAAAABQAAAAExAQAAAAoxNDY1MDE0MDcxAwAAAAMxNjACAAAABDQxOTkEAAAAATAHAAAACTYvMzAvMjAxMAgAAAAJNi8zMC8yMDEwCQAAAAEwTKMyRrcl3gjngslHtyXeCDZDSVEuRU9HLklRX05JXzFZUl9BTk5fR1JPV1RILklRX0xUTS45LzMwLzIwMTUuTC4uVVNELkgBAAAAXB0EAAMAAAACTk0BCAAAAAUAAAABMQEAAAAKMTgxNjAxNzI4OQMAAAADMTYwAgAAAAQ0MTk5BAAAAAEwBwAAAAk5LzMwLzIwMTUIAAAACTkvMzAvMjAxNQkAAAABMA6iTEa3Jd4IPUyvR7cl3gg2Q0lRLkNWWC5JUV9OSV8xWVJfQU5OX0dST1dUSC5JUV9MVE0uOS8zMC8yMDE5LkwuLlVTRC5IAQAAAMqAAQACAAAABy02LjYyNDUBCAAAAAUAAAABMQEAAAAKMjA2ODUzODg4NAMAAAADMTYwAgAAAAQ0MTk5BAAAAAEwBwAAAAk5LzMwLzIwMTkIAAAACTkvMzAvMjAxOQkAAAABMAm3Lke3Jd4I</t>
  </si>
  <si>
    <t>joq8R7cl3gg2Q0lRLlhPTS5JUV9OSV8xWVJfQU5OX0dST1dUSC5JUV9MVE0uOS8zMC8yMDIzLkwuLlVTRC5IAQAAAEIzBgACAAAACC0yMC42OTA0AQgAAAAFAAAAATEBAAAACy0xOTcwNjQxNjQxAwAAAAMxNjACAAAABDQxOTkEAAAAATAHAAAACTkvMzAvMjAyMwgAAAAJOS8zMC8yMDIzCQAAAAEwB+r8Rrcl3gheKa1HtyXeCDZDSVEuRU9HLklRX05JXzFZUl9BTk5fR1JPV1RILklRX0xUTS45LzMwLzIwMTIuTC4uVVNELkgBAAAAXB0EAAIAAAAHMTYuNzgzMwEIAAAABQAAAAExAQAAAAoxNjQzODQ2MTEyAwAAAAMxNjACAAAABDQxOTkEAAAAATAHAAAACTkvMzAvMjAxMggAAAAJOS8zMC8yMDEyCQAAAAEwKVUyRrcl3ggGIbFHtyXeCDZDSVEuRU9HLklRX05JXzFZUl9BTk5fR1JPV1RILklRX0xUTS45LzMwLzIwMTMuTC4uVVNELkgBAAAAXB0EAAIAAAAHLTcuMDI4NgEIAAAABQAAAAExAQAAAAoxNzA0NjMwNTcxAwAAAAMxNjACAAAABDQxOTkEAAAAATAHAAAACTkvMzAvMjAxMwgAAAAJOS8zMC8yMDEzCQAAAAEwFi4yRrcl3gjRq7BHtyXeCDZDSVEuQ1ZYLklRX05JXzFZUl9BTk5fR1JPV1RILklRX0xUTS45LzMwLzIwMTcuTC4uVVNELkgBAAAAyoABAAMAAAACTk0BCAAAAAUAAAABMQEAAAAKMTkyMDUzNTY5OAMAAAADMTYwAgAAAAQ0MTk5BAAAAAEwBwAAAAk5LzMwLzIwMTcIAAAACTkvMzAvMjAxNwkA</t>
  </si>
  <si>
    <t>AAABMAB7TEa3Jd4IH/6uR7cl3gg2Q0lRLlhPTS5JUV9OSV8xWVJfQU5OX0dST1dUSC5JUV9MVE0uOS8zMC8yMDIxLkwuLlVTRC5IAQAAAEIzBgADAAAAAk5NAQgAAAAFAAAAATEBAAAACy0yMDcyMzM3MTg4AwAAAAMxNjACAAAABDQxOTkEAAAAATAHAAAACTkvMzAvMjAyMQgAAAAJOS8zMC8yMDIxCQAAAAEw6WguR7cl3ggfjaxHtyXeCDZDSVEuQ1ZYLklRX05JXzFZUl9BTk5fR1JPV1RILklRX0xUTS42LzMwLzIwMTAuTC4uVVNELkgBAAAAyoABAAIAAAAGMy4wMDU0AQgAAAAFAAAAATEBAAAACjE0NjQ4NTc1NzEDAAAAAzE2MAIAAAAENDE5OQQAAAABMAcAAAAJNi8zMC8yMDEwCAAAAAk2LzMwLzIwMTAJAAAAATBMozJGtyXeCOeCyUe3Jd4INkNJUS5DVlguSVFfTklfMVlSX0FOTl9HUk9XVEguSVFfTFRNLjkvMzAvMjAxNS5MLi5VU0QuSAEAAADKgAEAAgAAAAgtNTguMjMxOQEIAAAABQAAAAExAQAAAAoxODE2MjMwNDE2AwAAAAMxNjACAAAABDQxOTkEAAAAATAHAAAACTkvMzAvMjAxNQgAAAAJOS8zMC8yMDE1CQAAAAEwDqJMRrcl3gg9TK9HtyXeCDZDSVEuWE9NLklRX05JXzFZUl9BTk5fR1JPV1RILklRX0xUTS45LzMwLzIwMTkuTC4uVVNELkgBAAAAQjMGAAIAAAAILTM2LjkwNzkBCAAAAAUAAAABMQEAAAAKMjA2ODI3MzE3MAMAAAADMTYwAgAAAAQ0MTk5BAAAAAEwBwAAAAk5LzMwLzIwMTkIAAAA</t>
  </si>
  <si>
    <t>CTkvMzAvMjAxOQkAAAABMAm3Lke3Jd4Ijoq8R7cl3gg2Q0lRLkNPUC5JUV9OSV8xWVJfQU5OX0dST1dUSC5JUV9MVE0uOS8zMC8yMDIzLkwuLlVTRC5IAQAAAE+GBAACAAAACC0zNy45ODMyAQgAAAAFAAAAATEBAAAACy0xOTcxMDQ2NzAzAwAAAAMxNjACAAAABDQxOTkEAAAAATAHAAAACTkvMzAvMjAyMwgAAAAJOS8zMC8yMDIzCQAAAAEwB+r8Rrcl3ghuUK1HtyXeCDZDSVEuQ09QLklRX05JXzFZUl9BTk5fR1JPV1RILklRX0xUTS45LzMwLzIwMTIuTC4uVVNELkgBAAAAT4YEAAIAAAAHLTYuMjY4NwEIAAAABQAAAAExAQAAAAoxNjQzNDgwOTE2AwAAAAMxNjACAAAABDQxOTkEAAAAATAHAAAACTkvMzAvMjAxMggAAAAJOS8zMC8yMDEyCQAAAAEwKVUyRrcl3ggUSLFHtyXeCDZDSVEuQ09QLklRX05JXzFZUl9BTk5fR1JPV1RILklRX0xUTS45LzMwLzIwMjEuTC4uVVNELkgBAAAAT4YEAAMAAAACTk0BCAAAAAUAAAABMQEAAAALLTIwNzE5MzMzODEDAAAAAzE2MAIAAAAENDE5OQQAAAABMAcAAAAJOS8zMC8yMDIxCAAAAAk5LzMwLzIwMjEJAAAAATDpaC5HtyXeCEy0rEe3Jd4INkNJUS5DT1AuSVFfTklfMVlSX0FOTl9HUk9XVEguSVFfTFRNLjkvMzAvMjAxOS5MLi5VU0QuSAEAAABPhgQAAgAAAAYzOS42OTUBCAAAAAUAAAABMQEAAAAKMjA2ODE0NTkzMQMAAAADMTYwAgAAAAQ0MTk5BAAAAAEwBwAAAAk5</t>
  </si>
  <si>
    <t>LzMwLzIwMTkIAAAACTkvMzAvMjAxOQkAAAABMAm3Lke3Jd4Ijoq8R7cl3gg2Q0lRLkNPUC5JUV9OSV8xWVJfQU5OX0dST1dUSC5JUV9MVE0uOS8zMC8yMDE3LkwuLlVTRC5IAQAAAE+GBAADAAAAAk5NAQgAAAAFAAAAATEBAAAACjE5MTczMTk3NDADAAAAAzE2MAIAAAAENDE5OQQAAAABMAcAAAAJOS8zMC8yMDE3CAAAAAk5LzMwLzIwMTcJAAAAATAAe0xGtyXeCD1Mr0e3Jd4IN0NJUS5DVlguSVFfTklfMVlSX0FOTl9HUk9XVEguSVFfTFRNLjEyLzMxLzIwMTQuTC4uVVNELkgBAAAAyoABAAIAAAAILTEwLjE4NTQBCAAAAAUAAAABMQEAAAAKMTgyOTA4ODk0MgMAAAADMTYwAgAAAAQ0MTk5BAAAAAEwBwAAAAoxMi8zMS8yMDE0CAAAAAoxMi8zMS8yMDE0CQAAAAEw+t8xRrcl3ghDOL5HtyXeCDZDSVEuWE9NLklRX05JXzFZUl9BTk5fR1JPV1RILklRX0xUTS45LzMwLzIwMTEuTC4uVVNELkgBAAAAQjMGAAIAAAAHNTAuMDczMwEIAAAABQAAAAExAQAAAAoxNTc0NzU3MDU2AwAAAAMxNjACAAAABDQxOTkEAAAAATAHAAAACTkvMzAvMjAxMQgAAAAJOS8zMC8yMDExCQAAAAEw9LgxRrcl3gjGj7dHtyXeCDZDSVEuRU9HLklRX05JXzFZUl9BTk5fR1JPV1RILklRX0xUTS4zLzMxLzIwMTguTC4uVVNELkgBAAAAXB0EAAMAAAACTk0BCAAAAAUAAAABMQEAAAAKMTk1OTE1NzY3NAMAAAADMTYwAgAAAAQ0MTk5BAAA</t>
  </si>
  <si>
    <t>AAEwBwAAAAkzLzMxLzIwMTgIAAAACTMvMzEvMjAxOAkAAAABMPBTTEa3Jd4IzgvKR7cl3gg2Q0lRLlhPTS5JUV9OSV8xWVJfQU5OX0dST1dUSC5JUV9MVE0uMy8zMS8yMDI0LkwuLlVTRC5IAQAAAEIzBgACAAAABy00Ni44MzEBCAAAAAUAAAABMQEAAAALLTE5NDYxNTc5MjIDAAAAAzE2MAIAAAAENDE5OQQAAAABMAcAAAAJMy8zMS8yMDI0CAAAAAkzLzMxLzIwMjQJAAAAATAH6vxGtyXeCJFZske3Jd4IN0NJUS5YT00uSVFfTklfMVlSX0FOTl9HUk9XVEguSVFfTFRNLjEyLzMxLzIwMTQuTC4uVVNELkgBAAAAQjMGAAIAAAAHLTAuMTg0MgEIAAAABQAAAAExAQAAAAoxODI4OTA0ODcwAwAAAAMxNjACAAAABDQxOTkEAAAAATAHAAAACjEyLzMxLzIwMTQIAAAACjEyLzMxLzIwMTQJAAAAATD63zFGtyXeCEM4vke3Jd4INkNJUS5DT1AuSVFfTklfMVlSX0FOTl9HUk9XVEguSVFfTFRNLjMvMzEvMjAyMS5MLi5VU0QuSAEAAABPhgQAAgAAAAgtOTkuNDQ3MQEIAAAABQAAAAExAQAAAAstMjA5ODQ2NjgwMAMAAAADMTYwAgAAAAQ0MTk5BAAAAAEwBwAAAAkzLzMxLzIwMjEIAAAACTMvMzEvMjAyMQkAAAABMOloLke3Jd4IweHBR7cl3gg2Q0lRLkNPUC5JUV9OSV8xWVJfQU5OX0dST1dUSC5JUV9MVE0uOS8zMC8yMDExLkwuLlVTRC5IAQAAAE+GBAACAAAABjQuNTc0NgEIAAAABQAAAAExAQAAAAoxNTczNzU5NDE5</t>
  </si>
  <si>
    <t>AwAAAAMxNjACAAAABDQxOTkEAAAAATAHAAAACTkvMzAvMjAxMQgAAAAJOS8zMC8yMDExCQAAAAEw9LgxRrcl3gijVLdHtyXeCDZDSVEuQ1ZYLklRX05JXzFZUl9BTk5fR1JPV1RILklRX0xUTS4zLzMxLzIwMTguTC4uVVNELkgBAAAAyoABAAIAAAAIMjQ4LjgzMTYBCAAAAAUAAAABMQEAAAAKMTk1OTQ5MDgxOAMAAAADMTYwAgAAAAQ0MTk5BAAAAAEwBwAAAAkzLzMxLzIwMTgIAAAACTMvMzEvMjAxOAkAAAABMPBTTEa3Jd4IpuTJR7cl3gg2Q0lRLkNPUC5JUV9OSV8xWVJfQU5OX0dST1dUSC5JUV9MVE0uMy8zMS8yMDI0LkwuLlVTRC5IAQAAAE+GBAACAAAACC0zMy4xNjA4AQgAAAAFAAAAATEBAAAACy0xOTQ0OTQ2MjA2AwAAAAMxNjACAAAABDQxOTkEAAAAATAHAAAACTMvMzEvMjAyNAgAAAAJMy8zMS8yMDI0CQAAAAEwB+r8Rrcl3giRWbJHtyXeCDdDSVEuQ09QLklRX05JXzFZUl9BTk5fR1JPV1RILklRX0xUTS4xMi8zMS8yMDE0LkwuLlVTRC5IAQAAAE+GBAACAAAACC0yNC45NzgyAQgAAAAFAAAAATEBAAAACjE4Mjg2ODgwNTcDAAAAAzE2MAIAAAAENDE5OQQAAAABMAcAAAAKMTIvMzEvMjAxNAgAAAAKMTIvMzEvMjAxNAkAAAABMPrfMUa3Jd4IQzi+R7cl3gg3Q0lRLlhPTS5JUV9OSV8xWVJfQU5OX0dST1dUSC5JUV9MVE0uMTIvMzEvMjAyMS5MLi5VU0QuSAEAAABCMwYAAwAAAAJOTQEIAAAABQAA</t>
  </si>
  <si>
    <t>AAExAQAAAAstMjAwNzgzMjcwOQMAAAADMTYwAgAAAAQ0MTk5BAAAAAEwBwAAAAoxMi8zMS8yMDIxCAAAAAoxMi8zMS8yMDIxCQAAAAEw6WguR7cl3ghvPLxHtyXeCDdDSVEuWE9NLklRX05JXzFZUl9BTk5fR1JPV1RILklRX0xUTS4xMi8zMS8yMDExLkwuLlVTRC5IAQAAAEIzBgACAAAABzM0Ljc5OTcBCAAAAAUAAAABMQEAAAAKMTY2MDQ3Mjg1MQMAAAADMTYwAgAAAAQ0MTk5BAAAAAEwBwAAAAoxMi8zMS8yMDExCAAAAAoxMi8zMS8yMDExCQAAAAEw9LgxRrcl3giLv8hHtyXeCDdDSVEuWE9NLklRX05JXzFZUl9BTk5fR1JPV1RILklRX0xUTS4xMi8zMS8yMDI0LkwuLlVTRC5IAQAAAEIzBgACAAAABy02LjQ3MDUBCAAAAAUAAAABMQEAAAALLTE5NTg5NTM2NDQDAAAAAzE2MAIAAAAENDE5OQQAAAABMAcAAAAKMTIvMzEvMjAyNAgAAAAKMTIvMzEvMjAyNAkAAAABMAbD/Ea3Jd4ICZy9R7cl3gg3Q0lRLkNWWC5JUV9OSV8xWVJfQU5OX0dST1dUSC5JUV9MVE0uMTIvMzEvMjAxOC5MLi5VU0QuSAEAAADKgAEAAgAAAAY2MS4yMTgBCAAAAAUAAAABMQEAAAAKMjA4MTk4MDI0MgMAAAADMTYwAgAAAAQ0MTk5BAAAAAEwBwAAAAoxMi8zMS8yMDE4CAAAAAoxMi8zMS8yMDE4CQAAAAEw8FNMRrcl3ggto7ZHtyXeCDZDSVEuQ09QLklRX05JXzFZUl9BTk5fR1JPV1RILklRX0xUTS45LzMwLzIwMTUuTC4uVVNELkgB</t>
  </si>
  <si>
    <t>AAAAT4YEAAMAAAACTk0BCAAAAAUAAAABMQEAAAAKMTgxNTc3Njk0NAMAAAADMTYwAgAAAAQ0MTk5BAAAAAEwBwAAAAk5LzMwLzIwMTUIAAAACTkvMzAvMjAxNQkAAAABMA6iTEa3Jd4IguivR7cl3gg3Q0lRLkNPUC5JUV9OSV8xWVJfQU5OX0dST1dUSC5JUV9MVE0uMTIvMzEvMjAyNC5MLi5VU0QuSAEAAABPhgQAAgAAAAgtMTUuNjI0OAEIAAAABQAAAAExAQAAAAstMTk1OTIwMjE3MQMAAAADMTYwAgAAAAQ0MTk5BAAAAAEwBwAAAAoxMi8zMS8yMDI0CAAAAAoxMi8zMS8yMDI0CQAAAAEwBsP8Rrcl3ggAdb1HtyXeCDdDSVEuWE9NLklRX05JXzFZUl9BTk5fR1JPV1RILklRX0xUTS4xMi8zMS8yMDE4LkwuLlVTRC5IAQAAAEIzBgACAAAABjUuNzMzMQEIAAAABQAAAAExAQAAAAoyMDgxNzQ2NTU2AwAAAAMxNjACAAAABDQxOTkEAAAAATAHAAAACjEyLzMxLzIwMTgIAAAACjEyLzMxLzIwMTgJAAAAATDwU0xGtyXeCGjetke3Jd4IN0NJUS5YT00uSVFfTklfMVlSX0FOTl9HUk9XVEguSVFfTFRNLjEyLzMxLzIwMTUuTC4uVVNELkgBAAAAQjMGAAIAAAAILTUwLjMzODMBCAAAAAUAAAABMQEAAAAKMTg3NzIzMzYwMAMAAAADMTYwAgAAAAQ0MTk5BAAAAAEwBwAAAAoxMi8zMS8yMDE1CAAAAAoxMi8zMS8yMDE1CQAAAAEwDqJMRrcl3gjfTb1HtyXeCDZDSVEuQ1ZYLklRX05JXzFZUl9BTk5fR1JPV1RILklRX0xU</t>
  </si>
  <si>
    <t>TS4zLzMxLzIwMjIuTC4uVVNELkgBAAAAyoABAAMAAAACTk0BCAAAAAUAAAABMQEAAAALLTIwMzU3MDY3NjQDAAAAAzE2MAIAAAAENDE5OQQAAAABMAcAAAAJMy8zMS8yMDIyCAAAAAkzLzMxLzIwMjIJAAAAATDpaC5HtyXeCJNFwUe3Jd4INkNJUS5YT00uSVFfTklfMVlSX0FOTl9HUk9XVEguSVFfTFRNLjMvMzEvMjAyMi5MLi5VU0QuSAEAAABCMwYAAwAAAAJOTQEIAAAABQAAAAExAQAAAAstMjA0Nzg5MDU1NwMAAAADMTYwAgAAAAQ0MTk5BAAAAAEwBwAAAAkzLzMxLzIwMjIIAAAACTMvMzEvMjAyMgkAAAABMOloLke3Jd4IsWzBR7cl3gg2Q0lRLkVPRy5JUV9OSV8xWVJfQU5OX0dST1dUSC5JUV9MVE0uMy8zMS8yMDE2LkwuLlVTRC5IAQAAAFwdBAADAAAAAk5NAQgAAAAFAAAAATEBAAAACjE4NDA5NjQ0ODcDAAAAAzE2MAIAAAAENDE5OQQAAAABMAcAAAAJMy8zMS8yMDE2CAAAAAkzLzMxLzIwMTYJAAAAATAOokxGtyXeCE5Ey0e3Jd4IN0NJUS5DVlguSVFfTklfMVlSX0FOTl9HUk9XVEguSVFfTFRNLjEyLzMxLzIwMjIuTC4uVVNELkgBAAAAyoABAAIAAAAHMTI2Ljk3NgEIAAAABQAAAAExAQAAAAstMTk1ODc1ODAzMQMAAAADMTYwAgAAAAQ0MTk5BAAAAAEwBwAAAAoxMi8zMS8yMDIyCAAAAAoxMi8zMS8yMDIyCQAAAAEwFhH9Rrcl3gjP77VHtyXeCDdDSVEuWE9NLklRX05JXzFZUl9BTk5fR1JPV1RI</t>
  </si>
  <si>
    <t>LklRX0xUTS4xMi8zMS8yMDEyLkwuLlVTRC5IAQAAAEIzBgACAAAABjkuMzAzNAEIAAAABQAAAAExAQAAAAoxNzIwNzYzMDg3AwAAAAMxNjACAAAABDQxOTkEAAAAATAHAAAACjEyLzMxLzIwMTIIAAAACjEyLzMxLzIwMTIJAAAAATAWLjJGtyXeCBMWxUe3Jd4IN0NJUS5YT00uSVFfTklfMVlSX0FOTl9HUk9XVEguSVFfTFRNLjEyLzMxLzIwMTkuTC4uVVNELkgBAAAAQjMGAAIAAAAILTMxLjE5MDEBCAAAAAUAAAABMQEAAAALLTIxMTEwNzM4MjADAAAAAzE2MAIAAAAENDE5OQQAAAABMAcAAAAKMTIvMzEvMjAxOQgAAAAKMTIvMzEvMjAxOQkAAAABMP+PLke3Jd4If/K5R7cl3gg3Q0lRLkNPUC5JUV9OSV8xWVJfQU5OX0dST1dUSC5JUV9MVE0uMTIvMzEvMjAxMi5MLi5VU0QuSAEAAABPhgQAAgAAAAgtMzIuMjI5MQEIAAAABQAAAAExAQAAAAoxNzIwNTg0NDkyAwAAAAMxNjACAAAABDQxOTkEAAAAATAHAAAACjEyLzMxLzIwMTIIAAAACjEyLzMxLzIwMTIJAAAAATAWLjJGtyXeCBMWxUe3Jd4IN0NJUS5DT1AuSVFfTklfMVlSX0FOTl9HUk9XVEguSVFfTFRNLjEyLzMxLzIwMjIuTC4uVVNELkgBAAAAT4YEAAIAAAAIMTMxLjIxNjcBCAAAAAUAAAABMQEAAAALLTE5NTkyMDIxNzgDAAAAAzE2MAIAAAAENDE5OQQAAAABMAcAAAAKMTIvMzEvMjAyMggAAAAKMTIvMzEvMjAyMgkAAAABMBYR/Ua3Jd4Iz++1R7cl</t>
  </si>
  <si>
    <t>3gg3Q0lRLkNWWC5JUV9OSV8xWVJfQU5OX0dST1dUSC5JUV9MVE0uMTIvMzEvMjAxNi5MLi5VU0QuSAEAAADKgAEAAwAAAAJOTQEIAAAABQAAAAExAQAAAAoxOTQ2NjgzODgyAwAAAAMxNjACAAAABDQxOTkEAAAAATAHAAAACjEyLzMxLzIwMTYIAAAACjEyLzMxLzIwMTYJAAAAATAAe0xGtyXeCHkyske3Jd4INkNJUS5FT0cuSVFfTklfMVlSX0FOTl9HUk9XVEguSVFfTFRNLjMvMzEvMjAyMC5MLi5VU0QuSAEAAABcHQQAAgAAAAgtMzguMjQ0OAEIAAAABQAAAAExAQAAAAoyMDk2MDUwNTkwAwAAAAMxNjACAAAABDQxOTkEAAAAATAHAAAACTMvMzEvMjAyMAgAAAAJMy8zMS8yMDIwCQAAAAEw/48uR7cl3gjGUsRHtyXeCDZDSVEuQ09QLklRX05JXzFZUl9BTk5fR1JPV1RILklRX0xUTS45LzMwLzIwMTAuTC4uVVNELkgBAAAAT4YEAAMAAAACTk0BCAAAAAUAAAABMQEAAAAKMTQ3OTc2MTg2OQMAAAADMTYwAgAAAAQ0MTk5BAAAAAEwBwAAAAk5LzMwLzIwMTAIAAAACTkvMzAvMjAxMAkAAAABMDt8Mka3Jd4Ir2e6R7cl3gg3Q0lRLlhPTS5JUV9OSV8xWVJfQU5OX0dST1dUSC5JUV9MVE0uMTIvMzEvMjAxNi5MLi5VU0QuSAEAAABCMwYAAgAAAAgtNTEuNDU1MgEIAAAABQAAAAExAQAAAAoxOTQ3NDA0NjU0AwAAAAMxNjACAAAABDQxOTkEAAAAATAHAAAACjEyLzMxLzIwMTYIAAAACjEyLzMxLzIwMTYJAAAAATAA</t>
  </si>
  <si>
    <t>e0xGtyXeCF7ksUe3Jd4INkNJUS5DT1AuSVFfTklfMVlSX0FOTl9HUk9XVEguSVFfTFRNLjMvMzEvMjAyMy5MLi5VU0QuSAEAAABPhgQAAgAAAAcyMy4yMTg3AQgAAAAFAAAAATEBAAAACy0xOTg1NDMyODUzAwAAAAMxNjACAAAABDQxOTkEAAAAATAHAAAACTMvMzEvMjAyMwgAAAAJMy8zMS8yMDIzCQAAAAEwFhH9Rrcl3gj4BbhHtyXeCDZDSVEuWE9NLklRX05JXzFZUl9BTk5fR1JPV1RILklRX0xUTS4zLzMxLzIwMjAuTC4uVVNELkgBAAAAQjMGAAIAAAAILTM4LjYxOTMBCAAAAAUAAAABMQEAAAAKMjA5NTY5ODU2MgMAAAADMTYwAgAAAAQ0MTk5BAAAAAEwBwAAAAkzLzMxLzIwMjAIAAAACTMvMzEvMjAyMAkAAAABMP+PLke3Jd4IpwTER7cl3gg3Q0lRLkNWWC5JUV9OSV8xWVJfQU5OX0dST1dUSC5JUV9MVE0uMTIvMzEvMjAyMC5MLi5VU0QuSAEAAADKgAEAAwAAAAJOTQEIAAAABQAAAAExAQAAAAstMjA1OTc2ODIyOAMAAAADMTYwAgAAAAQ0MTk5BAAAAAEwBwAAAAoxMi8zMS8yMDIwCAAAAAoxMi8zMS8yMDIwCQAAAAEw/48uR7cl3ggwoLtHtyXeCDZDSVEuRU9HLklRX05JXzFZUl9BTk5fR1JPV1RILklRX0xUTS4zLzMxLzIwMTQuTC4uVVNELkgBAAAAXB0EAAIAAAAIMjE4LjkzNzYBCAAAAAUAAAABMQEAAAAKMTczMzMyMTcxMQMAAAADMTYwAgAAAAQ0MTk5BAAAAAEwBwAAAAkzLzMxLzIwMTQIAAAA</t>
  </si>
  <si>
    <t>CTMvMzEvMjAxNAkAAAABMBIHMka3Jd4IwFXMR7cl3gg3Q0lRLkNWWC5JUV9OSV8xWVJfQU5OX0dST1dUSC5JUV9MVE0uMTIvMzEvMjAxNy5MLi5VU0QuSAEAAADKgAEAAwAAAAJOTQEIAAAABQAAAAExAQAAAAoyMDE2MzQ5ODkwAwAAAAMxNjACAAAABDQxOTkEAAAAATAHAAAACjEyLzMxLzIwMTcIAAAACjEyLzMxLzIwMTcJAAAAATDwU0xGtyXeCL//vEe3Jd4IN0NJUS5YT00uSVFfTklfMVlSX0FOTl9HUk9XVEguSVFfTFRNLjEyLzMxLzIwMTcuTC4uVVNELkgBAAAAQjMGAAIAAAAHMTUxLjQwMwEIAAAABQAAAAExAQAAAAoyMDE3MzgxMTQxAwAAAAMxNjACAAAABDQxOTkEAAAAATAHAAAACjEyLzMxLzIwMTcIAAAACjEyLzMxLzIwMTcJAAAAATDwU0xGtyXeCL//vEe3Jd4INkNJUS5FT0cuSVFfTklfMVlSX0FOTl9HUk9XVEguSVFfTFRNLjMvMzEvMjAyNC5MLi5VU0QuSAEAAABcHQQAAgAAAAgtMjEuNjM1NQEIAAAABQAAAAExAQAAAAstMTk0Njk4NjQ2MAMAAAADMTYwAgAAAAQ0MTk5BAAAAAEwBwAAAAkzLzMxLzIwMjQIAAAACTMvMzEvMjAyNAkAAAABMAfq/Ea3Jd4IkVmyR7cl3gg2Q0lRLkNWWC5JUV9OSV8xWVJfQU5OX0dST1dUSC5JUV9MVE0uOS8zMC8yMDExLkwuLlVTRC5IAQAAAMqAAQACAAAABzYxLjEyMjYBCAAAAAUAAAABMQEAAAAKMTU3NDc1NjQzNwMAAAADMTYwAgAAAAQ0MTk5BAAAAAEw</t>
  </si>
  <si>
    <t>BwAAAAk5LzMwLzIwMTEIAAAACTkvMzAvMjAxMQkAAAABMPS4MUa3Jd4Io1S3R7cl3gg3Q0lRLkNWWC5JUV9OSV8xWVJfQU5OX0dST1dUSC5JUV9MVE0uMTIvMzEvMjAxNS5MLi5VU0QuSAEAAADKgAEAAgAAAAgtNzYuMTYwMwEIAAAABQAAAAExAQAAAAoxODc1Njc2MjM0AwAAAAMxNjACAAAABDQxOTkEAAAAATAHAAAACjEyLzMxLzIwMTUIAAAACjEyLzMxLzIwMTUJAAAAATAOokxGtyXeCN9NvUe3Jd4INkNJUS5FT0cuSVFfTklfMVlSX0FOTl9HUk9XVEguSVFfTFRNLjMvMzEvMjAyMi5MLi5VU0QuSAEAAABcHQQAAgAAAAk2OTU5LjY3NzQBCAAAAAUAAAABMQEAAAALLTIwNDc0NzM2MDADAAAAAzE2MAIAAAAENDE5OQQAAAABMAcAAAAJMy8zMS8yMDIyCAAAAAkzLzMxLzIwMjIJAAAAATDpaC5HtyXeCLFswUe3Jd4IN0NJUS5DT1AuSVFfTklfMVlSX0FOTl9HUk9XVEguSVFfTFRNLjEyLzMxLzIwMTguTC4uVVNELkgBAAAAT4YEAAMAAAACTk0BCAAAAAUAAAABMQEAAAAKMjA4MDU3NDQ2OAMAAAADMTYwAgAAAAQ0MTk5BAAAAAEwBwAAAAoxMi8zMS8yMDE4CAAAAAoxMi8zMS8yMDE4CQAAAAEw8FNMRrcl3gho3rZHtyXeCDdDSVEuRU9HLklRX05JXzFZUl9BTk5fR1JPV1RILklRX0xUTS4xMi8zMS8yMDEyLkwuLlVTRC5IAQAAAFwdBAACAAAACC00Ny43MzQ3AQgAAAAFAAAAATEBAAAACjE3MjAzNDU4ODUD</t>
  </si>
  <si>
    <t>AAAAAzE2MAIAAAAENDE5OQQAAAABMAcAAAAKMTIvMzEvMjAxMggAAAAKMTIvMzEvMjAxMgkAAAABMBYuMka3Jd4I68fER7cl3gg2Q0lRLkNPUC5JUV9OSV8xWVJfQU5OX0dST1dUSC5JUV9MVE0uMy8zMS8yMDI1LkwuLlVTRC5IAQAAAE+GBAACAAAABy05Ljg2OTcBCAAAAAUAAAABMQEAAAALLTE5NDQ5NDYxNzYDAAAAAzE2MAIAAAAENDE5OQQAAAABMAcAAAAJMy8zMS8yMDI1CAAAAAkzLzMxLzIwMjUJAAAAATAGw/xGtyXeCAmcvUe3Jd4IN0NJUS5DVlguSVFfTklfMVlSX0FOTl9HUk9XVEguSVFfTFRNLjEyLzMxLzIwMTIuTC4uVVNELkgBAAAAyoABAAIAAAAHLTIuNjYyMwEIAAAABQAAAAExAQAAAAoxNzIwMDM5NTIyAwAAAAMxNjACAAAABDQxOTkEAAAAATAHAAAACjEyLzMxLzIwMTIIAAAACjEyLzMxLzIwMTIJAAAAATAWLjJGtyXeCOvHxEe3Jd4INkNJUS5DVlguSVFfTklfMVlSX0FOTl9HUk9XVEguSVFfTFRNLjMvMzEvMjAxNi5MLi5VU0QuSAEAAADKgAEAAgAAAAgtOTIuNTEyOAEIAAAABQAAAAExAQAAAAoxODQwMzkzODIxAwAAAAMxNjACAAAABDQxOTkEAAAAATAHAAAACTMvMzEvMjAxNggAAAAJMy8zMS8yMDE2CQAAAAEwDqJMRrcl3ghwkstHtyXeCDdDSVEuWE9NLklRX05JXzFZUl9BTk5fR1JPV1RILklRX0xUTS4xMi8zMS8yMDIyLkwuLlVTRC5IAQAAAEIzBgACAAAABzE0MS45MjcBCAAA</t>
  </si>
  <si>
    <t>AAUAAAABMQEAAAALLTE5NTg5NTM1OTgDAAAAAzE2MAIAAAAENDE5OQQAAAABMAcAAAAKMTIvMzEvMjAyMggAAAAKMTIvMzEvMjAyMgkAAAABMBYR/Ua3Jd4Iz++1R7cl3gg3Q0lRLkVPRy5JUV9OSV8xWVJfQU5OX0dST1dUSC5JUV9MVE0uMTIvMzEvMjAxNi5MLi5VU0QuSAEAAABcHQQAAwAAAAJOTQEIAAAABQAAAAExAQAAAAoxOTQ3MTA2NjQwAwAAAAMxNjACAAAABDQxOTkEAAAAATAHAAAACjEyLzMxLzIwMTYIAAAACjEyLzMxLzIwMTYJAAAAATAAe0xGtyXeCHkyske3Jd4INkNJUS5DT1AuSVFfTklfMVlSX0FOTl9HUk9XVEguSVFfTFRNLjkvMzAvMjAxMy5MLi5VU0QuSAEAAABPhgQAAgAAAAgtMjIuMTAzNgEIAAAABQAAAAExAQAAAAoxNzA0NzkzMjM2AwAAAAMxNjACAAAABDQxOTkEAAAAATAHAAAACTkvMzAvMjAxMwgAAAAJOS8zMC8yMDEzCQAAAAEwFi4yRrcl3gj00rBHtyXeCDdDSVEuQ1ZYLklRX05JXzFZUl9BTk5fR1JPV1RILklRX0xUTS4xMi8zMS8yMDEzLkwuLlVTRC5IAQAAAMqAAQACAAAACC0xOC4xNjczAQgAAAAFAAAAATEBAAAACjE3Nzc5NzM0OTQDAAAAAzE2MAIAAAAENDE5OQQAAAABMAcAAAAKMTIvMzEvMjAxMwgAAAAKMTIvMzEvMjAxMwkAAAABMBIHMka3Jd4IRvPCR7cl3gg2Q0lRLkNWWC5JUV9OSV8xWVJfQU5OX0dST1dUSC5JUV9MVE0uMy8zMS8yMDIwLkwuLlVTRC5IAQAA</t>
  </si>
  <si>
    <t>AMqAAQACAAAACC03MS45OTg2AQgAAAAFAAAAATEBAAAACjIwOTYwODYxNzQDAAAAAzE2MAIAAAAENDE5OQQAAAABMAcAAAAJMy8zMS8yMDIwCAAAAAkzLzMxLzIwMjAJAAAAATD/jy5HtyXeCMArxEe3Jd4IN0NJUS5YT00uSVFfTklfMVlSX0FOTl9HUk9XVEguSVFfTFRNLjEyLzMxLzIwMTMuTC4uVVNELkgBAAAAQjMGAAIAAAAILTI3LjQwNjUBCAAAAAUAAAABMQEAAAAKMTc3NzYzNDg2OQMAAAADMTYwAgAAAAQ0MTk5BAAAAAEwBwAAAAoxMi8zMS8yMDEzCAAAAAoxMi8zMS8yMDEzCQAAAAEwEgcyRrcl3ggjpcJHtyXeCDdDSVEuQ09QLklRX05JXzFZUl9BTk5fR1JPV1RILklRX0xUTS4xMi8zMS8yMDE2LkwuLlVTRC5IAQAAAE+GBAADAAAAAk5NAQgAAAAFAAAAATEBAAAACjE5NDYwMDU3NDQDAAAAAzE2MAIAAAAENDE5OQQAAAABMAcAAAAKMTIvMzEvMjAxNggAAAAKMTIvMzEvMjAxNgkAAAABMAB7TEa3Jd4IXuSxR7cl3gg3Q0lRLlhPTS5JUV9OSV8xWVJfQU5OX0dST1dUSC5JUV9MVE0uMTIvMzEvMjAyMy5MLi5VU0QuSAEAAABCMwYAAgAAAAgtMzUuMzk2NQEIAAAABQAAAAExAQAAAAstMTk1ODk1MzYxMAMAAAADMTYwAgAAAAQ0MTk5BAAAAAEwBwAAAAoxMi8zMS8yMDIzCAAAAAoxMi8zMS8yMDIzCQAAAAEwB+r8Rrcl3ggDA7VHtyXeCDdDSVEuRU9HLklRX05JXzFZUl9BTk5fR1JPV1RILklRX0xU</t>
  </si>
  <si>
    <t>TS4xMi8zMS8yMDEwLkwuLlVTRC5IAQAAAFwdBAACAAAABi03MC42MQEIAAAABQAAAAExAQAAAAoxNTg4ODQ2MzQyAwAAAAMxNjACAAAABDQxOTkEAAAAATAHAAAACjEyLzMxLzIwMTAIAAAACjEyLzMxLzIwMTAJAAAAATA7fDJGtyXeCO0yyke3Jd4IN0NJUS5YT00uSVFfTklfMVlSX0FOTl9HUk9XVEguSVFfTFRNLjEyLzMxLzIwMjAuTC4uVVNELkgBAAAAQjMGAAMAAAACTk0BCAAAAAUAAAABMQEAAAALLTIwNTk5MTUyMTUDAAAAAzE2MAIAAAAENDE5OQQAAAABMAcAAAAKMTIvMzEvMjAyMAgAAAAKMTIvMzEvMjAyMAkAAAABMP+PLke3Jd4IMKC7R7cl3gg3Q0lRLkNWWC5JUV9OSV8xWVJfQU5OX0dST1dUSC5JUV9MVE0uMTIvMzEvMjAxMC5MLi5VU0QuSAEAAADKgAEAAgAAAAc4MS40NzQ3AQgAAAAFAAAAATEBAAAACjE1ODg4NDY0NDADAAAAAzE2MAIAAAAENDE5OQQAAAABMAcAAAAKMTIvMzEvMjAxMAgAAAAKMTIvMzEvMjAxMAkAAAABMDt8Mka3Jd4I/1nKR7cl3gg3Q0lRLkNPUC5JUV9OSV8xWVJfQU5OX0dST1dUSC5JUV9MVE0uMTIvMzEvMjAyMC5MLi5VU0QuSAEAAABPhgQAAwAAAAJOTQEIAAAABQAAAAExAQAAAAstMjA2MDYxMTg3MgMAAAADMTYwAgAAAAQ0MTk5BAAAAAEwBwAAAAoxMi8zMS8yMDIwCAAAAAoxMi8zMS8yMDIwCQAAAAEw/48uR7cl3ggmebtHtyXeCDdDSVEuRU9HLklRX05JXzFZ</t>
  </si>
  <si>
    <t>Ul9BTk5fR1JPV1RILklRX0xUTS4xMi8zMS8yMDE0LkwuLlVTRC5IAQAAAFwdBAACAAAABzMyLjY5NjUBCAAAAAUAAAABMQEAAAAKMTgyOTQ1MDcyNAMAAAADMTYwAgAAAAQ0MTk5BAAAAAEwBwAAAAoxMi8zMS8yMDE0CAAAAAoxMi8zMS8yMDE0CQAAAAEw+t8xRrcl3ghDOL5HtyXeCDZDSVEuQ1ZYLklRX05JXzFZUl9BTk5fR1JPV1RILklRX0xUTS4zLzMxLzIwMjQuTC4uVVNELkgBAAAAyoABAAIAAAAILTQzLjI3NTYBCAAAAAUAAAABMQEAAAALLTE5MzI1OTA0NTcDAAAAAzE2MAIAAAAENDE5OQQAAAABMAcAAAAJMy8zMS8yMDI0CAAAAAkzLzMxLzIwMjQJAAAAATAH6vxGtyXeCKGAske3Jd4IKkNJUS5DT1AuSVFfRUJJVERBLklRX0NRLjkvMzAvMjAyNS5MLi5VU0QuSAEAAABPhgQAAgAAAAQ1OTQyAQgAAAAFAAAAATEBAAAACy0xOTE4MDQ4MTQ1AwAAAAMxNjACAAAABDQwNTEEAAAAATAHAAAACTkvMzAvMjAyNQgAAAAJOS8zMC8yMDI1CQAAAAEwaDz7Rrcl3gjRl79HtyXeCCpDSVEuRU9HLklRX0VCSVREQS5JUV9DUS45LzMwLzIwMjUuTC4uVVNELkgBAAAAXB0EAAIAAAAEMzA5NAEIAAAABQAAAAExAQAAAAstMTkxODE3MTAzNQMAAAADMTYwAgAAAAQ0MDUxBAAAAAEwBwAAAAk5LzMwLzIwMjUIAAAACTkvMzAvMjAyNQkAAAABMGg8+0a3Jd4I0Ze/R7cl3ggqQ0lRLkNWWC5JUV9FQklUREEuSVFfQ1Eu</t>
  </si>
  <si>
    <t>OS8zMC8yMDI1LkwuLlVTRC5IAQAAAMqAAQACAAAABTEwNTg0AQgAAAAFAAAAATEBAAAACy0xOTE4MDk4MDU5AwAAAAMxNjACAAAABDQwNTEEAAAAATAHAAAACTkvMzAvMjAyNQgAAAAJOS8zMC8yMDI1CQAAAAEwaDz7Rrcl3gjRl79HtyXeCCpDSVEuWE9NLklRX0VCSVREQS5JUV9DUS45LzMwLzIwMjUuTC4uVVNELkgBAAAAQjMGAAIAAAAFMTU2ODkBCAAAAAUAAAABMQEAAAALLTE5MTg2NzUzMzIDAAAAAzE2MAIAAAAENDA1MQQAAAABMAcAAAAJOS8zMC8yMDI1CAAAAAk5LzMwLzIwMjUJAAAAATBoPPtGtyXeCNGXv0e3Jd4IKkNJUS5DT1AuSVFfRUJJVERBLklRX0NRLjYvMzAvMjAyNS5MLi5VU0QuSAEAAABPhgQAAgAAAAQ1NjgxAQgAAAAFAAAAATEBAAAACy0xOTMyODU4ODU5AwAAAAMxNjACAAAABDQwNTEEAAAAATAHAAAACTYvMzAvMjAyNQgAAAAJNi8zMC8yMDI1CQAAAAEwBsP8Rrcl3gjRl79HtyXeCCpDSVEuQ1ZYLklRX0VCSVREQS5JUV9DUS4zLzMxLzIwMjQuTC4uVVNELkgBAAAAyoABAAIAAAAFMTA2NDMBCAAAAAUAAAABMQEAAAALLTE5MzI1OTA0NTkDAAAAAzE2MAIAAAAENDA1MQQAAAABMAcAAAAJMy8zMS8yMDI0CAAAAAkzLzMxLzIwMjQJAAAAATAGw/xGtyXeCJ4iv0e3Jd4IKkNJUS5DT1AuSVFfRUJJVERBLklRX0NRLjYvMzAvMjAyMy5MLi5VU0QuSAEAAABPhgQAAgAAAAQ1MzkzAQgA</t>
  </si>
  <si>
    <t>AAAFAAAAATEBAAAACy0xOTg1NDM1NTczAwAAAAMxNjACAAAABDQwNTEEAAAAATAHAAAACTYvMzAvMjAyMwgAAAAJNi8zMC8yMDIzCQAAAAEwB+r8Rrcl3giP+75HtyXeCCpDSVEuQ1ZYLklRX0VCSVREQS5JUV9DUS4zLzMxLzIwMjIuTC4uVVNELkgBAAAAyoABAAIAAAAFMTAyOTMBCAAAAAUAAAABMQEAAAALLTIwMzU3MDY3NjkDAAAAAzE2MAIAAAAENDA1MQQAAAABMAcAAAAJMy8zMS8yMDIyCAAAAAkzLzMxLzIwMjIJAAAAATAWEf1GtyXeCLFswUe3Jd4IKkNJUS5DT1AuSVFfRUJJVERBLklRX0NRLjYvMzAvMjAyMS5MLi5VU0QuSAEAAABPhgQAAgAAAAQ0NjYxAQgAAAAFAAAAATEBAAAACy0yMDg2NDIzMzE1AwAAAAMxNjACAAAABDQwNTEEAAAAATAHAAAACTYvMzAvMjAyMQgAAAAJNi8zMC8yMDIxCQAAAAEw6WguR7cl3ghuj05ItyXeCCpDSVEuQ1ZYLklRX0VCSVREQS5JUV9DUS4zLzMxLzIwMjAuTC4uVVNELkgBAAAAyoABAAIAAAAENjc5OQEIAAAABQAAAAExAQAAAAoyMDk2MDg1OTIyAwAAAAMxNjACAAAABDQwNTEEAAAAATAHAAAACTMvMzEvMjAyMAgAAAAJMy8zMS8yMDIwCQAAAAEw6WguR7cl3gjAK8RHtyXeCCpDSVEuQ09QLklRX0VCSVREQS5JUV9DUS42LzMwLzIwMTkuTC4uVVNELkgBAAAAT4YEAAIAAAAEMzU0NAEIAAAABQAAAAExAQAAAAoyMDQ4MDk3MjU5AwAAAAMxNjACAAAABDQwNTEE</t>
  </si>
  <si>
    <t>AAAAATAHAAAACTYvMzAvMjAxOQgAAAAJNi8zMC8yMDE5CQAAAAEw/48uR7cl3giNbExItyXeCCpDSVEuQ1ZYLklRX0VCSVREQS5JUV9DUS4zLzMxLzIwMTguTC4uVVNELkgBAAAAyoABAAIAAAAENzcyNQEIAAAABQAAAAExAQAAAAoxOTU5NDg5NjAxAwAAAAMxNjACAAAABDQwNTEEAAAAATAHAAAACTMvMzEvMjAxOAgAAAAJMy8zMS8yMDE4CQAAAAEw3ixMRrcl3gim5MlHtyXeCCpDSVEuQ09QLklRX0VCSVREQS5JUV9DUS42LzMwLzIwMTcuTC4uVVNELkgBAAAAT4YEAAIAAAAEMjE5NQEIAAAABQAAAAExAQAAAAoxODk4MDIyOTkwAwAAAAMxNjACAAAABDQwNTEEAAAAATAHAAAACTYvMzAvMjAxNwgAAAAJNi8zMC8yMDE3CQAAAAEw8FNMRrcl3ghIpU1ItyXeCCpDSVEuQ1ZYLklRX0VCSVREQS5JUV9DUS4zLzMxLzIwMTYuTC4uVVNELkgBAAAAyoABAAIAAAAEMjIwOAEIAAAABQAAAAExAQAAAAoxODQwMzkwNTE0AwAAAAMxNjACAAAABDQwNTEEAAAAATAHAAAACTMvMzEvMjAxNggAAAAJMy8zMS8yMDE2CQAAAAEwAHtMRrcl3ghORMtHtyXeCCpDSVEuQ09QLklRX0VCSVREQS5JUV9DUS42LzMwLzIwMTUuTC4uVVNELkgBAAAAT4YEAAIAAAAEMjY1NgEIAAAABQAAAAExAQAAAAoxODAxNDQ3ODMyAwAAAAMxNjACAAAABDQwNTEEAAAAATAHAAAACTYvMzAvMjAxNQgAAAAJNi8zMC8yMDE1CQAAAAEwAHtMRrcl</t>
  </si>
  <si>
    <t>3gj7fU1ItyXeCCpDSVEuQ1ZYLklRX0VCSVREQS5JUV9DUS4zLzMxLzIwMTQuTC4uVVNELkgBAAAAyoABAAIAAAAEOTc0OAEIAAAABQAAAAExAQAAAAoxNzMyOTQ1NzkzAwAAAAMxNjACAAAABDQwNTEEAAAAATAHAAAACTMvMzEvMjAxNAgAAAAJMy8zMS8yMDE0CQAAAAEw+t8xRrcl3gi8LsxHtyXeCCpDSVEuQ09QLklRX0VCSVREQS5JUV9DUS42LzMwLzIwMTMuTC4uVVNELkgBAAAAT4YEAAIAAAAENTY3MQEIAAAABQAAAAExAQAAAAoxNjg5NTk3OTk1AwAAAAMxNjACAAAABDQwNTEEAAAAATAHAAAACTYvMzAvMjAxMwgAAAAJNi8zMC8yMDEzCQAAAAEwEgcyRrcl3gjOCMJHtyXeCCpDSVEuQ1ZYLklRX0VCSVREQS5JUV9DUS4zLzMxLzIwMTIuTC4uVVNELkgBAAAAyoABAAIAAAAFMTM0NzABCAAAAAUAAAABMQEAAAAKMTYxNTMwMjM5MAMAAAADMTYwAgAAAAQ0MDUxBAAAAAEwBwAAAAkzLzMxLzIwMTIIAAAACTMvMzEvMjAxMgkAAAABMBYuMka3Jd4IJRnNR7cl3ggqQ0lRLkNPUC5JUV9FQklUREEuSVFfQ1EuNi8zMC8yMDExLkwuLlVTRC5IAQAAAE+GBAACAAAABDY0MDQBCAAAAAUAAAABMQEAAAAKMTU1NzAyNjI5MgMAAAADMTYwAgAAAAQ0MDUxBAAAAAEwBwAAAAk2LzMwLzIwMTEIAAAACTYvMzAvMjAxMQkAAAABMClVMka3Jd4IYiPIR7cl3ggqQ0lRLkNWWC5JUV9FQklUREEuSVFfQ1EuMy8zMS8yMDEw</t>
  </si>
  <si>
    <t>LkwuLlVTRC5IAQAAAMqAAQACAAAABDkzMTQBCAAAAAUAAAABMQEAAAAKMTQ1MTI2MjU3MAMAAAADMTYwAgAAAAQ0MDUxBAAAAAEwBwAAAAkzLzMxLzIwMTAIAAAACTMvMzEvMjAxMAkAAAABMDt8Mka3Jd4IhirOR7cl3ggqQ0lRLkVPRy5JUV9FQklUREEuSVFfQ1EuMy8zMS8yMDIwLkwuLlVTRC5IAQAAAFwdBAACAAAABDI2MTUBCAAAAAUAAAABMQEAAAAKMjA5NjA1MDA0OAMAAAADMTYwAgAAAAQ0MDUxBAAAAAEwBwAAAAkzLzMxLzIwMjAIAAAACTMvMzEvMjAyMAkAAAABMOloLke3Jd4IwCvER7cl3ggqQ0lRLkVPRy5JUV9FQklUREEuSVFfQ1EuMy8zMS8yMDE4LkwuLlVTRC5IAQAAAFwdBAACAAAACDE3MDIuNzU3AQgAAAAFAAAAATEBAAAACjE5NTkxNTY5MTcDAAAAAzE2MAIAAAAENDA1MQQAAAABMAcAAAAJMy8zMS8yMDE4CAAAAAkzLzMxLzIwMTgJAAAAATDeLExGtyXeCAjRyUe3Jd4IKkNJUS5YT00uSVFfRUJJVERBLklRX0NRLjYvMzAvMjAxNy5MLi5VU0QuSAEAAABCMwYAAgAAAAQ2OTE1AQgAAAAFAAAAATEBAAAACjE4OTgyNTU4NTcDAAAAAzE2MAIAAAAENDA1MQQAAAABMAcAAAAJNi8zMC8yMDE3CAAAAAk2LzMwLzIwMTcJAAAAATDwU0xGtyXeCBXMTUi3Jd4IKkNJUS5YT00uSVFfRUJJVERBLklRX0NRLjYvMzAvMjAxNS5MLi5VU0QuSAEAAABCMwYAAgAAAAQ4NzM3AQgAAAAFAAAAATEBAAAA</t>
  </si>
  <si>
    <t>CjE4MDE2MTY4ODADAAAAAzE2MAIAAAAENDA1MQQAAAABMAcAAAAJNi8zMC8yMDE1CAAAAAk2LzMwLzIwMTUJAAAAATAAe0xGtyXeCPRWTUi3Jd4IKkNJUS5FT0cuSVFfRUJJVERBLklRX0NRLjMvMzEvMjAyNC5MLi5VU0QuSAEAAABcHQQAAgAAAAQzMzM4AQgAAAAFAAAAATEBAAAACy0xOTQ2OTg3MjA5AwAAAAMxNjACAAAABDQwNTEEAAAAATAHAAAACTMvMzEvMjAyNAgAAAAJMy8zMS8yMDI0CQAAAAEwBsP8Rrcl3gieIr9HtyXeCCpDSVEuWE9NLklRX0VCSVREQS5JUV9DUS42LzMwLzIwMTkuTC4uVVNELkgBAAAAQjMGAAIAAAAEODEyMAEIAAAABQAAAAExAQAAAAoyMDQ4MzAzNTc0AwAAAAMxNjACAAAABDQwNTEEAAAAATAHAAAACTYvMzAvMjAxOQgAAAAJNi8zMC8yMDE5CQAAAAEw/48uR7cl3giNbExItyXeCCpDSVEuRU9HLklRX0VCSVREQS5JUV9DUS4zLzMxLzIwMTYuTC4uVVNELkgBAAAAXB0EAAIAAAAGMzUzLjIyAQgAAAAFAAAAATEBAAAACjE4NDA5NjMxNzkDAAAAAzE2MAIAAAAENDA1MQQAAAABMAcAAAAJMy8zMS8yMDE2CAAAAAkzLzMxLzIwMTYJAAAAATAAe0xGtyXeCHCSy0e3Jd4IKkNJUS5YT00uSVFfRUJJVERBLklRX0NRLjYvMzAvMjAyNS5MLi5VU0QuSAEAAABCMwYAAgAAAAUxNDkyMgEIAAAABQAAAAExAQAAAAstMTkzMzQ0NDExMAMAAAADMTYwAgAAAAQ0MDUxBAAAAAEwBwAAAAk2</t>
  </si>
  <si>
    <t>LzMwLzIwMjUIAAAACTYvMzAvMjAyNQkAAAABMAbD/Ea3Jd4I0Ze/R7cl3ggqQ0lRLlhPTS5JUV9FQklUREEuSVFfQ1EuNi8zMC8yMDIzLkwuLlVTRC5IAQAAAEIzBgACAAAABTEzNDg5AQgAAAAFAAAAATEBAAAACy0xOTE5MjM0NjcyAwAAAAMxNjACAAAABDQwNTEEAAAAATAHAAAACTYvMzAvMjAyMwgAAAAJNi8zMC8yMDIzCQAAAAEwB+r8Rrcl3giP+75HtyXeCCpDSVEuRU9HLklRX0VCSVREQS5JUV9DUS4zLzMxLzIwMjIuTC4uVVNELkgBAAAAXB0EAAIAAAAEMTQyMwEIAAAABQAAAAExAQAAAAstMjA0NzQ3MzY3MQMAAAADMTYwAgAAAAQ0MDUxBAAAAAEwBwAAAAkzLzMxLzIwMjIIAAAACTMvMzEvMjAyMgkAAAABMBYR/Ua3Jd4IsWzBR7cl3ggqQ0lRLlhPTS5JUV9FQklUREEuSVFfQ1EuNi8zMC8yMDIxLkwuLlVTRC5IAQAAAEIzBgACAAAABTEwMDc3AQgAAAAFAAAAATEBAAAACy0yMDg2NjE1MDI5AwAAAAMxNjACAAAABDQwNTEEAAAAATAHAAAACTYvMzAvMjAyMQgAAAAJNi8zMC8yMDIxCQAAAAEw6WguR7cl3giK3U5ItyXeCCpDSVEuRU9HLklRX0VCSVREQS5JUV9DUS4zLzMxLzIwMTQuTC4uVVNELkgBAAAAXB0EAAIAAAAIMjEzMi42MzMBCAAAAAUAAAABMQEAAAAKMTczMzMxMjg2NAMAAAADMTYwAgAAAAQ0MDUxBAAAAAEwBwAAAAkzLzMxLzIwMTQIAAAACTMvMzEvMjAxNAkAAAABMPrfMUa3Jd4I</t>
  </si>
  <si>
    <t>vC7MR7cl3ggqQ0lRLlhPTS5JUV9FQklUREEuSVFfQ1EuNi8zMC8yMDEzLkwuLlVTRC5IAQAAAEIzBgACAAAABTEzNjQyAQgAAAAFAAAAATEBAAAACjE2ODk3NjM5NjgDAAAAAzE2MAIAAAAENDA1MQQAAAABMAcAAAAJNi8zMC8yMDEzCAAAAAk2LzMwLzIwMTMJAAAAATASBzJGtyXeCN8vwke3Jd4IKkNJUS5FT0cuSVFfRUJJVERBLklRX0NRLjMvMzEvMjAxMi5MLi5VU0QuSAEAAABcHQQAAgAAAAgxMzc0LjE5NAEIAAAABQAAAAExAQAAAAoxNjE2MTkwNDk3AwAAAAMxNjACAAAABDQwNTEEAAAAATAHAAAACTMvMzEvMjAxMggAAAAJMy8zMS8yMDEyCQAAAAEwFi4yRrcl3ggyQM1HtyXeCCpDSVEuWE9NLklRX0VCSVREQS5JUV9DUS42LzMwLzIwMTEuTC4uVVNELkgBAAAAQjMGAAIAAAAFMTg0NTMBCAAAAAUAAAABMQEAAAAKMTU1NzA3MjIzNwMAAAADMTYwAgAAAAQ0MDUxBAAAAAEwBwAAAAk2LzMwLzIwMTEIAAAACTYvMzAvMjAxMQkAAAABMClVMka3Jd4IY0rIR7cl3ggqQ0lRLkVPRy5JUV9FQklUREEuSVFfQ1EuMy8zMS8yMDEwLkwuLlVTRC5IAQAAAFwdBAACAAAABzcyMi4wNzkBCAAAAAUAAAABMQEAAAAKMTQ1MjA5ODk4NgMAAAADMTYwAgAAAAQ0MDUxBAAAAAEwBwAAAAkzLzMxLzIwMTAIAAAACTMvMzEvMjAxMAkAAAABMDt8Mka3Jd4IadzNR7cl3ggqQ0lRLkNPUC5JUV9FQklUREEuSVFfQ1EuOS8z</t>
  </si>
  <si>
    <t>MC8yMDE0LkwuLlVTRC5IAQAAAE+GBAACAAAABDUwNzMBCAAAAAUAAAABMQEAAAAKMTc2MjYwMjM2NAMAAAADMTYwAgAAAAQ0MDUxBAAAAAEwBwAAAAk5LzMwLzIwMTQIAAAACTkvMzAvMjAxNAkAAAABMA6iTEa3Jd4IZ2hOSLcl3ggqQ0lRLkNWWC5JUV9FQklUREEuSVFfQ1EuNi8zMC8yMDIzLkwuLlVTRC5IAQAAAMqAAQACAAAABTEwMTA1AQgAAAAFAAAAATEBAAAACy0xOTcwMTE0MjU4AwAAAAMxNjACAAAABDQwNTEEAAAAATAHAAAACTYvMzAvMjAyMwgAAAAJNi8zMC8yMDIzCQAAAAEwB+r8Rrcl3giP+75HtyXeCCpDSVEuQ09QLklRX0VCSVREQS5JUV9DUS45LzMwLzIwMjIuTC4uVVNELkgBAAAAT4YEAAIAAAAEOTM4MwEIAAAABQAAAAExAQAAAAstMjAyMTQ4Nzk1MAMAAAADMTYwAgAAAAQ0MDUxBAAAAAEwBwAAAAk5LzMwLzIwMjIIAAAACTkvMzAvMjAyMgkAAAABMAfq/Ea3Jd4IvnC/R7cl3ggqQ0lRLkNWWC5JUV9FQklUREEuSVFfQ1EuNi8zMC8yMDIxLkwuLlVTRC5IAQAAAMqAAQACAAAABDc2NDkBCAAAAAUAAAABMQEAAAALLTIwODY0OTEzMDYDAAAAAzE2MAIAAAAENDA1MQQAAAABMAcAAAAJNi8zMC8yMDIxCAAAAAk2LzMwLzIwMjEJAAAAATDpaC5HtyXeCHq2Tki3Jd4IKkNJUS5DT1AuSVFfRUJJVERBLklRX0NRLjkvMzAvMjAyMC5MLi5VU0QuSAEAAABPhgQAAgAAAAQxMTM2AQgAAAAFAAAA</t>
  </si>
  <si>
    <t>ATEBAAAACy0yMTIzNTc4Mzg1AwAAAAMxNjACAAAABDQwNTEEAAAAATAHAAAACTkvMzAvMjAyMAgAAAAJOS8zMC8yMDIwCQAAAAEw6WguR7cl3gimBE9ItyXeCCpDSVEuQ1ZYLklRX0VCSVREQS5JUV9DUS42LzMwLzIwMTkuTC4uVVNELkgBAAAAyoABAAIAAAAENzkzNwEIAAAABQAAAAExAQAAAAoyMDQ4Mjk5OTAyAwAAAAMxNjACAAAABDQwNTEEAAAAATAHAAAACTYvMzAvMjAxOQgAAAAJNi8zMC8yMDE5CQAAAAEw/48uR7cl3giWk0xItyXeCCpDSVEuQ09QLklRX0VCSVREQS5JUV9DUS45LzMwLzIwMTguTC4uVVNELkgBAAAAT4YEAAIAAAAENDI1NwEIAAAABQAAAAExAQAAAAoxOTg5OTAxMjY4AwAAAAMxNjACAAAABDQwNTEEAAAAATAHAAAACTkvMzAvMjAxOAgAAAAJOS8zMC8yMDE4CQAAAAEwCbcuR7cl3gitSb9HtyXeCCpDSVEuQ1ZYLklRX0VCSVREQS5JUV9DUS42LzMwLzIwMTcuTC4uVVNELkgBAAAAyoABAAIAAAAENTcwOAEIAAAABQAAAAExAQAAAAoxODk4MzUzODQ1AwAAAAMxNjACAAAABDQwNTEEAAAAATAHAAAACTYvMzAvMjAxNwgAAAAJNi8zMC8yMDE3CQAAAAEw8FNMRrcl3ggVzE1ItyXeCCpDSVEuQ09QLklRX0VCSVREQS5JUV9DUS45LzMwLzIwMTYuTC4uVVNELkgBAAAAT4YEAAIAAAAEMTEwNgEIAAAABQAAAAExAQAAAAoxODYzNDYwMTM4AwAAAAMxNjACAAAABDQwNTEEAAAAATAHAAAA</t>
  </si>
  <si>
    <t>CTkvMzAvMjAxNggAAAAJOS8zMC8yMDE2CQAAAAEwAHtMRrcl3ghurb5HtyXeCCpDSVEuQ1ZYLklRX0VCSVREQS5JUV9DUS42LzMwLzIwMTUuTC4uVVNELkgBAAAAyoABAAIAAAAENDc4OQEIAAAABQAAAAExAQAAAAoxODAxODk1MTkyAwAAAAMxNjACAAAABDQwNTEEAAAAATAHAAAACTYvMzAvMjAxNQgAAAAJNi8zMC8yMDE1CQAAAAEwDqJMRrcl3gj7fU1ItyXeCCpDSVEuQ1ZYLklRX0VCSVREQS5JUV9DUS42LzMwLzIwMTMuTC4uVVNELkgBAAAAyoABAAIAAAAEOTkzMwEIAAAABQAAAAExAQAAAAoxNjg5NzYzNDk2AwAAAAMxNjACAAAABDQwNTEEAAAAATAHAAAACTYvMzAvMjAxMwgAAAAJNi8zMC8yMDEzCQAAAAEwEgcyRrcl3gjfL8JHtyXeCCpDSVEuWE9NLklRX0VCSVREQS5JUV9DUS42LzMwLzIwMTIuTC4uVVNELkgBAAAAQjMGAAIAAAAFMTU1MjIBCAAAAAUAAAABMQEAAAAKMTY0MzQ4Mzk3MgMAAAADMTYwAgAAAAQ0MDUxBAAAAAEwBwAAAAk2LzMwLzIwMTIIAAAACTYvMzAvMjAxMgkAAAABMBYuMka3Jd4IxlLER7cl3ggqQ0lRLkNWWC5JUV9FQklUREEuSVFfQ1EuNi8zMC8yMDE2LkwuLlVTRC5IAQAAAMqAAQACAAAABDMyOTUBCAAAAAUAAAABMQEAAAAKMTg1MTY5MTQwOQMAAAADMTYwAgAAAAQ0MDUxBAAAAAEwBwAAAAk2LzMwLzIwMTYIAAAACTYvMzAvMjAxNgkAAAABMAB7TEa3Jd4IpLpMSLcl</t>
  </si>
  <si>
    <t>3ggqQ0lRLkVPRy5JUV9FQklUREEuSVFfQ1EuNi8zMC8yMDE4LkwuLlVTRC5IAQAAAFwdBAACAAAABzE4NzEuNjMBCAAAAAUAAAABMQEAAAAKMTk3MzM0MTM1NgMAAAADMTYwAgAAAAQ0MDUxBAAAAAEwBwAAAAk2LzMwLzIwMTgIAAAACTYvMzAvMjAxOAkAAAABMAm3Lke3Jd4IruFMSLcl3ggqQ0lRLkVPRy5JUV9FQklUREEuSVFfQ1EuNi8zMC8yMDEyLkwuLlVTRC5IAQAAAFwdBAACAAAACDE0NDIuMDMxAQgAAAAFAAAAATEBAAAACjE2Mjk1MjA1MjUDAAAAAzE2MAIAAAAENDA1MQQAAAABMAcAAAAJNi8zMC8yMDEyCAAAAAk2LzMwLzIwMTIJAAAAATAWLjJGtyXeCMx5xEe3Jd4IK0NJUS5DT1AuSVFfRUJJVERBLklRX0NRLjEyLzMxLzIwMTguTC4uVVNELkgBAAAAT4YEAAIAAAAEMzg3OQEIAAAABQAAAAExAQAAAAoyMDE1NjM1ODYwAwAAAAMxNjACAAAABDQwNTEEAAAAATAHAAAACjEyLzMxLzIwMTgIAAAACjEyLzMxLzIwMTgJAAAAATD/jy5HtyXeCMMITUi3Jd4IKkNJUS5DVlguSVFfRUJJVERBLklRX0NRLjYvMzAvMjAyNS5MLi5VU0QuSAEAAADKgAEAAgAAAAQ4NDU4AQgAAAAFAAAAATEBAAAACy0xOTE4MDk0NjIzAwAAAAMxNjACAAAABDQwNTEEAAAAATAHAAAACTYvMzAvMjAyNQgAAAAJNi8zMC8yMDI1CQAAAAEwBsP8Rrcl3gjRl79HtyXeCCpDSVEuQ09QLklRX0VCSVREQS5JUV9DUS45LzMwLzIw</t>
  </si>
  <si>
    <t>MjQuTC4uVVNELkgBAAAAT4YEAAIAAAAENTY2MwEIAAAABQAAAAExAQAAAAstMTkxODA0ODEyMgMAAAADMTYwAgAAAAQ0MDUxBAAAAAEwBwAAAAk5LzMwLzIwMjQIAAAACTkvMzAvMjAyNAkAAAABMGg8+0a3Jd4Ibq2+R7cl3ggqQ0lRLkVPRy5JUV9FQklUREEuSVFfQ1EuNi8zMC8yMDEzLkwuLlVTRC5IAQAAAFwdBAACAAAACDIwMjcuMzg5AQgAAAAFAAAAATEBAAAACjE2ODk2NTUzNzgDAAAAAzE2MAIAAAAENDA1MQQAAAABMAcAAAAJNi8zMC8yMDEzCAAAAAk2LzMwLzIwMTMJAAAAATASBzJGtyXeCO5Wwke3Jd4IKkNJUS5FT0cuSVFfRUJJVERBLklRX0NRLjYvMzAvMjAxMS5MLi5VU0QuSAEAAABcHQQAAgAAAAcxMzg2LjA4AQgAAAAFAAAAATEBAAAACjE1NTcyNjQ5NjkDAAAAAzE2MAIAAAAENDA1MQQAAAABMAcAAAAJNi8zMC8yMDExCAAAAAk2LzMwLzIwMTEJAAAAATApVTJGtyXeCGNKyEe3Jd4IKkNJUS5YT00uSVFfRUJJVERBLklRX0NRLjkvMzAvMjAxMC5MLi5VU0QuSAEAAABCMwYAAgAAAAUxMzgxMQEIAAAABQAAAAExAQAAAAoxNDgwNTk0NTcwAwAAAAMxNjACAAAABDQwNTEEAAAAATAHAAAACTkvMzAvMjAxMAgAAAAJOS8zMC8yMDEwCQAAAAEw9LgxRrcl3giHRUxItyXeCCpDSVEuQ09QLklRX0VCSVREQS5JUV9DUS4zLzMxLzIwMTUuTC4uVVNELkgBAAAAT4YEAAIAAAAEMTkzNQEIAAAABQAA</t>
  </si>
  <si>
    <t>AAExAQAAAAoxNzg5MzQ0NTE0AwAAAAMxNjACAAAABDQwNTEEAAAAATAHAAAACTMvMzEvMjAxNQgAAAAJMy8zMS8yMDE1CQAAAAEwDqJMRrcl3gh/uctHtyXeCCtDSVEuQ1ZYLklRX0VCSVREQS5JUV9DUS4xMi8zMS8yMDEzLkwuLlVTRC5IAQAAAMqAAQACAAAABDk2MjEBCAAAAAUAAAABMQEAAAAKMTcyMDAzOTI2MwMAAAADMTYwAgAAAAQ0MDUxBAAAAAEwBwAAAAoxMi8zMS8yMDEzCAAAAAoxMi8zMS8yMDEzCQAAAAEw+t8xRrcl3ggozMJHtyXeCCpDSVEuQ09QLklRX0VCSVREQS5JUV9DUS45LzMwLzIwMTEuTC4uVVNELkgBAAAAT4YEAAIAAAAENTgzMAEIAAAABQAAAAExAQAAAAoxNTczNzQ2MTEyAwAAAAMxNjACAAAABDQwNTEEAAAAATAHAAAACTkvMzAvMjAxMQgAAAAJOS8zMC8yMDExCQAAAAEwKVUyRrcl3gikukxItyXeCCpDSVEuRU9HLklRX0VCSVREQS5JUV9DUS42LzMwLzIwMTAuTC4uVVNELkgBAAAAXB0EAAIAAAAHNjc3Ljg5OQEIAAAABQAAAAExAQAAAAoxNDY1MDA0NTQzAwAAAAMxNjACAAAABDQwNTEEAAAAATAHAAAACTYvMzAvMjAxMAgAAAAJNi8zMC8yMDEwCQAAAAEwO3wyRrcl3gjvqclHtyXeCCtDSVEuQ09QLklRX0VCSVREQS5JUV9DUS4xMi8zMS8yMDEyLkwuLlVTRC5IAQAAAE+GBAACAAAABDU1ODEBCAAAAAUAAAABMQEAAAAKMTY2MDI0Nzg4OQMAAAADMTYwAgAAAAQ0MDUxBAAA</t>
  </si>
  <si>
    <t>AAEwBwAAAAoxMi8zMS8yMDEyCAAAAAoxMi8zMS8yMDEyCQAAAAEwEgcyRrcl3gjrx8RHtyXeCCpDSVEuRU9HLklRX0VCSVREQS5JUV9DUS42LzMwLzIwMjUuTC4uVVNELkgBAAAAXB0EAAIAAAAEMjgzOQEIAAAABQAAAAExAQAAAAstMTkzMjcxMjQ3MQMAAAADMTYwAgAAAAQ0MDUxBAAAAAEwBwAAAAk2LzMwLzIwMjUIAAAACTYvMzAvMjAyNQkAAAABMAbD/Ea3Jd4I0Ze/R7cl3ggqQ0lRLlhPTS5JUV9FQklUREEuSVFfQ1EuOS8zMC8yMDI0LkwuLlVTRC5IAQAAAEIzBgACAAAABTE3MjY3AQgAAAAFAAAAATEBAAAACy0xOTE4Njc1MzQ2AwAAAAMxNjACAAAABDQwNTEEAAAAATAHAAAACTkvMzAvMjAyNAgAAAAJOS8zMC8yMDI0CQAAAAEwaDz7Rrcl3ghurb5HtyXeCCpDSVEuRU9HLklRX0VCSVREQS5JUV9DUS42LzMwLzIwMjMuTC4uVVNELkgBAAAAXB0EAAIAAAAEMjg4MAEIAAAABQAAAAExAQAAAAstMTk4NTUwMzExMAMAAAADMTYwAgAAAAQ0MDUxBAAAAAEwBwAAAAk2LzMwLzIwMjMIAAAACTYvMzAvMjAyMwkAAAABMAfq/Ea3Jd4Ij/u+R7cl3ggqQ0lRLlhPTS5JUV9FQklUREEuSVFfQ1EuOS8zMC8yMDIyLkwuLlVTRC5IAQAAAEIzBgACAAAABTMzOTg1AQgAAAAFAAAAATEBAAAACy0yMDIxODY5NzA4AwAAAAMxNjACAAAABDQwNTEEAAAAATAHAAAACTkvMzAvMjAyMggAAAAJOS8zMC8yMDIyCQAAAAEw</t>
  </si>
  <si>
    <t>B+r8Rrcl3gjRl79HtyXeCCpDSVEuRU9HLklRX0VCSVREQS5JUV9DUS42LzMwLzIwMjEuTC4uVVNELkgBAAAAXB0EAAIAAAAEMjA3OAEIAAAABQAAAAExAQAAAAstMjA4NjU4NDg5OQMAAAADMTYwAgAAAAQ0MDUxBAAAAAEwBwAAAAk2LzMwLzIwMjEIAAAACTYvMzAvMjAyMQkAAAABMOloLke3Jd4IerZOSLcl3ggqQ0lRLlhPTS5JUV9FQklUREEuSVFfQ1EuOS8zMC8yMDIwLkwuLlVTRC5IAQAAAEIzBgACAAAABDMzNTEBCAAAAAUAAAABMQEAAAALLTIxMjM5MjkyMjEDAAAAAzE2MAIAAAAENDA1MQQAAAABMAcAAAAJOS8zMC8yMDIwCAAAAAk5LzMwLzIwMjAJAAAAATDpaC5HtyXeCIrdTki3Jd4IKkNJUS5FT0cuSVFfRUJJVERBLklRX0NRLjYvMzAvMjAxOS5MLi5VU0QuSAEAAABcHQQAAgAAAAgyMDgwLjA2NgEIAAAABQAAAAExAQAAAAoyMDQ4NjI3NDg3AwAAAAMxNjACAAAABDQwNTEEAAAAATAHAAAACTYvMzAvMjAxOQgAAAAJNi8zMC8yMDE5CQAAAAEw/48uR7cl3giHRUxItyXeCCpDSVEuWE9NLklRX0VCSVREQS5JUV9DUS45LzMwLzIwMTguTC4uVVNELkgBAAAAQjMGAAIAAAAFMTE1MjABCAAAAAUAAAABMQEAAAAKMTk5MDc4NzExMQMAAAADMTYwAgAAAAQ0MDUxBAAAAAEwBwAAAAk5LzMwLzIwMTgIAAAACTkvMzAvMjAxOAkAAAABMAm3Lke3Jd4IrUm/R7cl3ggqQ0lRLkVPRy5JUV9FQklUREEuSVFf</t>
  </si>
  <si>
    <t>Q1EuNi8zMC8yMDE3LkwuLlVTRC5IAQAAAFwdBAACAAAACDEwODEuMTQyAQgAAAAFAAAAATEBAAAACjE4OTg0MTQ0MTYDAAAAAzE2MAIAAAAENDA1MQQAAAABMAcAAAAJNi8zMC8yMDE3CAAAAAk2LzMwLzIwMTcJAAAAATDwU0xGtyXeCEilTUi3Jd4IKkNJUS5YT00uSVFfRUJJVERBLklRX0NRLjkvMzAvMjAxNi5MLi5VU0QuSAEAAABCMwYAAgAAAAQ2ODM0AQgAAAAFAAAAATEBAAAACjE4NjM2Nzc5OTkDAAAAAzE2MAIAAAAENDA1MQQAAAABMAcAAAAJOS8zMC8yMDE2CAAAAAk5LzMwLzIwMTYJAAAAATAAe0xGtyXeCG6tvke3Jd4IKkNJUS5FT0cuSVFfRUJJVERBLklRX0NRLjYvMzAvMjAxNS5MLi5VU0QuSAEAAABcHQQAAgAAAAgxMDIyLjkzNgEIAAAABQAAAAExAQAAAAoxODAxNzgyNDg1AwAAAAMxNjACAAAABDQwNTEEAAAAATAHAAAACTYvMzAvMjAxNQgAAAAJNi8zMC8yMDE1CQAAAAEwDqJMRrcl3gj0Vk1ItyXeCCpDSVEuWE9NLklRX0VCSVREQS5JUV9DUS45LzMwLzIwMTQuTC4uVVNELkgBAAAAQjMGAAIAAAAFMTM5MzYBCAAAAAUAAAABMQEAAAAKMTc2MjgzNzIzMgMAAAADMTYwAgAAAAQ0MDUxBAAAAAEwBwAAAAk5LzMwLzIwMTQIAAAACTkvMzAvMjAxNAkAAAABMA6iTEa3Jd4IRUFOSLcl3ggqQ0lRLlhPTS5JUV9FQklUREEuSVFfQ1EuOS8zMC8yMDEyLkwuLlVTRC5IAQAAAEIzBgACAAAABTE3</t>
  </si>
  <si>
    <t>MjY0AQgAAAAFAAAAATEBAAAACjE2NDM0NzI4MjIDAAAAAzE2MAIAAAAENDA1MQQAAAABMAcAAAAJOS8zMC8yMDEyCAAAAAk5LzMwLzIwMTIJAAAAATAWLjJGtyXeCBXMTUi3Jd4IK0NJUS5DT1AuSVFfRUJJVERBLklRX0NRLjEyLzMxLzIwMDkuTC4uVVNELkgBAAAAT4YEAAIAAAAENTk1MAEIAAAABQAAAAExAQAAAAoxNDM5MjkyNzU3AwAAAAMxNjACAAAABDQwNTEEAAAAATAHAAAACjEyLzMxLzIwMDkIAAAACjEyLzMxLzIwMDkJAAAAATA7fDJGtyXeCC72yke3Jd4IKkNJUS5FT0cuSVFfRUJJVERBLklRX0NRLjkvMzAvMjAxNi5MLi5VU0QuSAEAAABcHQQAAgAAAAc3NzUuODE3AQgAAAAFAAAAATEBAAAACjE4NjM3Njk2NjEDAAAAAzE2MAIAAAAENDA1MQQAAAABMAcAAAAJOS8zMC8yMDE2CAAAAAk5LzMwLzIwMTYJAAAAATAAe0xGtyXeCG6tvke3Jd4IK0NJUS5YT00uSVFfRUJJVERBLklRX0NRLjEyLzMxLzIwMTUuTC4uVVNELkgBAAAAQjMGAAIAAAAENTMyNwEIAAAABQAAAAExAQAAAAoxODI4OTA0ODg2AwAAAAMxNjACAAAABDQwNTEEAAAAATAHAAAACjEyLzMxLzIwMTUIAAAACjEyLzMxLzIwMTUJAAAAATAAe0xGtyXeCDKCS0i3Jd4IKkNJUS5FT0cuSVFfRUJJVERBLklRX0NRLjkvMzAvMjAxNC5MLi5VU0QuSAEAAABcHQQAAgAAAAgyODIxLjM3NgEIAAAABQAAAAExAQAAAAoxNzYzMjYzNzM1AwAA</t>
  </si>
  <si>
    <t>AAMxNjACAAAABDQwNTEEAAAAATAHAAAACTkvMzAvMjAxNAgAAAAJOS8zMC8yMDE0CQAAAAEwDqJMRrcl3ghFQU5ItyXeCCtDSVEuWE9NLklRX0VCSVREQS5JUV9DUS4xMi8zMS8yMDEzLkwuLlVTRC5IAQAAAEIzBgACAAAABTE0MTAyAQgAAAAFAAAAATEBAAAACjE3MjA3NjMxNjgDAAAAAzE2MAIAAAAENDA1MQQAAAABMAcAAAAKMTIvMzEvMjAxMwgAAAAKMTIvMzEvMjAxMwkAAAABMPrfMUa3Jd4I7lbCR7cl3ggqQ0lRLkVPRy5JUV9FQklUREEuSVFfQ1EuOS8zMC8yMDEyLkwuLlVTRC5IAQAAAFwdBAACAAAACDE0MjcuMDk3AQgAAAAFAAAAATEBAAAACjE2NDM4Mzg2NjIDAAAAAzE2MAIAAAAENDA1MQQAAAABMAcAAAAJOS8zMC8yMDEyCAAAAAk5LzMwLzIwMTIJAAAAATAWLjJGtyXeCCvzTUi3Jd4IKkNJUS5FT0cuSVFfRUJJVERBLklRX0NRLjkvMzAvMjAxMC5MLi5VU0QuSAEAAABcHQQAAgAAAAc3NzcuMjkyAQgAAAAFAAAAATEBAAAACjE0Nzk3NDgwMjkDAAAAAzE2MAIAAAAENDA1MQQAAAABMAcAAAAJOS8zMC8yMDEwCAAAAAk5LzMwLzIwMTAJAAAAATD0uDFGtyXeCIoeTEi3Jd4IK0NJUS5YT00uSVFfRUJJVERBLklRX0NRLjEyLzMxLzIwMDkuTC4uVVNELkgBAAAAQjMGAAIAAAAFMTA3MDkBCAAAAAUAAAABMQEAAAAKMTQzNDA5MzA0MwMAAAADMTYwAgAAAAQ0MDUxBAAAAAEwBwAAAAoxMi8zMS8y</t>
  </si>
  <si>
    <t>MDA5CAAAAAoxMi8zMS8yMDA5CQAAAAEwO3wyRrcl3ggu9spHtyXeCCpDSVEuQ09QLklRX0VCSVREQS5JUV9DUS4zLzMxLzIwMjEuTC4uVVNELkgBAAAAT4YEAAIAAAAEMzI2NAEIAAAABQAAAAExAQAAAAstMjA5ODQ3MDMzMgMAAAADMTYwAgAAAAQ0MDUxBAAAAAEwBwAAAAkzLzMxLzIwMjEIAAAACTMvMzEvMjAyMQkAAAABMOloLke3Jd4ItrrBR7cl3ggrQ0lRLkNWWC5JUV9FQklUREEuSVFfQ1EuMTIvMzEvMjAxOS5MLi5VU0QuSAEAAADKgAEAAgAAAAQ2NTUyAQgAAAAFAAAAATEBAAAACjIwODE5ODAyNDgDAAAAAzE2MAIAAAAENDA1MQQAAAABMAcAAAAKMTIvMzEvMjAxOQgAAAAKMTIvMzEvMjAxOQkAAAABMP+PLke3Jd4Ibq2+R7cl3ggqQ0lRLlhPTS5JUV9FQklUREEuSVFfQ1EuNi8zMC8yMDIyLkwuLlVTRC5IAQAAAEIzBgACAAAABTI1ODkwAQgAAAAFAAAAATEBAAAACy0yMDM2MTY2Mjc0AwAAAAMxNjACAAAABDQwNTEEAAAAATAHAAAACTYvMzAvMjAyMggAAAAJNi8zMC8yMDIyCQAAAAEwB+r8Rrcl3gi+cL9HtyXeCCpDSVEuRU9HLklRX0VCSVREQS5JUV9DUS4zLzMxLzIwMTcuTC4uVVNELkgBAAAAXB0EAAIAAAAIMTEzMy43MjcBCAAAAAUAAAABMQEAAAAKMTg4NjMyMzYzMAMAAAADMTYwAgAAAAQ0MDUxBAAAAAEwBwAAAAkzLzMxLzIwMTcIAAAACTMvMzEvMjAxNwkAAAABMPBTTEa3Jd4IIM/K</t>
  </si>
  <si>
    <t>R7cl3ggqQ0lRLkVPRy5JUV9FQklUREEuSVFfQ1EuMy8zMS8yMDExLkwuLlVTRC5IAQAAAFwdBAACAAAABzg1OC4yNjMBCAAAAAUAAAABMQEAAAAKMTU0NTY3MDg2OQMAAAADMTYwAgAAAAQ0MDUxBAAAAAEwBwAAAAkzLzMxLzIwMTEIAAAACTMvMzEvMjAxMQkAAAABMClVMka3Jd4IadzNR7cl3ggqQ0lRLkNPUC5JUV9FQklUREEuSVFfQ1EuOS8zMC8yMDIzLkwuLlVTRC5IAQAAAE+GBAACAAAABDYyMzYBCAAAAAUAAAABMQEAAAALLTE5NzEwNDk2NDMDAAAAAzE2MAIAAAAENDA1MQQAAAABMAcAAAAJOS8zMC8yMDIzCAAAAAk5LzMwLzIwMjMJAAAAATAH6vxGtyXeCL5wv0e3Jd4IKkNJUS5DT1AuSVFfRUJJVERBLklRX0NRLjkvMzAvMjAxOS5MLi5VU0QuSAEAAABPhgQAAgAAAAQzMzQ5AQgAAAAFAAAAATEBAAAACjIwNjgxNDQ4NjcDAAAAAzE2MAIAAAAENDA1MQQAAAABMAcAAAAJOS8zMC8yMDE5CAAAAAk5LzMwLzIwMTkJAAAAATD/jy5HtyXeCF6Gvke3Jd4IKkNJUS5DVlguSVFfRUJJVERBLklRX0NRLjYvMzAvMjAxMC5MLi5VU0QuSAEAAADKgAEAAgAAAAQ5OTcxAQgAAAAFAAAAATEBAAAACjE0NjQ4NDQyMTYDAAAAAzE2MAIAAAAENDA1MQQAAAABMAcAAAAJNi8zMC8yMDEwCAAAAAk2LzMwLzIwMTAJAAAAATA7fDJGtyXeCOeCyUe3Jd4IKkNJUS5YT00uSVFfRUJJVERBLklRX0NRLjkvMzAvMjAxNS5M</t>
  </si>
  <si>
    <t>Li5VU0QuSAEAAABCMwYAAgAAAAQ4NzA0AQgAAAAFAAAAATEBAAAACjE4MTYyMjExMDQDAAAAAzE2MAIAAAAENDA1MQQAAAABMAcAAAAJOS8zMC8yMDE1CAAAAAk5LzMwLzIwMTUJAAAAATAAe0xGtyXeCGdoTki3Jd4IK0NJUS5DT1AuSVFfRUJJVERBLklRX0NRLjEyLzMxLzIwMjQuTC4uVVNELkgBAAAAT4YEAAIAAAAENjUyNAEIAAAABQAAAAExAQAAAAstMTk1OTIwMjE3MwMAAAADMTYwAgAAAAQ0MDUxBAAAAAEwBwAAAAoxMi8zMS8yMDI0CAAAAAoxMi8zMS8yMDI0CQAAAAEwBsP8Rrcl3gjRl79HtyXeCCpDSVEuQ1ZYLklRX0VCSVREQS5JUV9DUS45LzMwLzIwMTcuTC4uVVNELkgBAAAAyoABAAIAAAAENTQ5MAEIAAAABQAAAAExAQAAAAoxOTIwNTM1NDczAwAAAAMxNjACAAAABDQwNTEEAAAAATAHAAAACTkvMzAvMjAxNwgAAAAJOS8zMC8yMDE3CQAAAAEw8FNMRrcl3gitSb9HtyXeCCpDSVEuQ1ZYLklRX0VCSVREQS5JUV9DUS45LzMwLzIwMjQuTC4uVVNELkgBAAAAyoABAAIAAAAEOTYwNgEIAAAABQAAAAExAQAAAAstMTkxODA5ODEzNAMAAAADMTYwAgAAAAQ0MDUxBAAAAAEwBwAAAAk5LzMwLzIwMjQIAAAACTkvMzAvMjAyNAkAAAABMGg8+0a3Jd4IfdS+R7cl3ggrQ0lRLkNPUC5JUV9FQklUREEuSVFfQ1EuMTIvMzEvMjAyMy5MLi5VU0QuSAEAAABPhgQAAgAAAAQ2NjYyAQgAAAAFAAAAATEBAAAA</t>
  </si>
  <si>
    <t>Cy0xOTU5MjAyMTc3AwAAAAMxNjACAAAABDQwNTEEAAAAATAHAAAACjEyLzMxLzIwMjMIAAAACjEyLzMxLzIwMjMJAAAAATAGw/xGtyXeCI/7vke3Jd4IKkNJUS5DVlguSVFfRUJJVERBLklRX0NRLjkvMzAvMjAyMi5MLi5VU0QuSAEAAADKgAEAAgAAAAUxNjcyOAEIAAAABQAAAAExAQAAAAstMjAyMTQxMTEwMAMAAAADMTYwAgAAAAQ0MDUxBAAAAAEwBwAAAAk5LzMwLzIwMjIIAAAACTkvMzAvMjAyMgkAAAABMAfq/Ea3Jd4IvnC/R7cl3ggrQ0lRLkNPUC5JUV9FQklUREEuSVFfQ1EuMTIvMzEvMjAyMS5MLi5VU0QuSAEAAABPhgQAAgAAAAQ2ODQwAQgAAAAFAAAAATEBAAAACy0yMDYwNjExOTI4AwAAAAMxNjACAAAABDQwNTEEAAAAATAHAAAACjEyLzMxLzIwMjEIAAAACjEyLzMxLzIwMjEJAAAAATAWEf1GtyXeCF6Gvke3Jd4IKkNJUS5DVlguSVFfRUJJVERBLklRX0NRLjkvMzAvMjAyMC5MLi5VU0QuSAEAAADKgAEAAgAAAAQzNjg5AQgAAAAFAAAAATEBAAAACy0yMTIzNjA0ODMwAwAAAAMxNjACAAAABDQwNTEEAAAAATAHAAAACTkvMzAvMjAyMAgAAAAJOS8zMC8yMDIwCQAAAAEw6WguR7cl3gh6tk5ItyXeCCtDSVEuQ09QLklRX0VCSVREQS5JUV9DUS4xMi8zMS8yMDE5LkwuLlVTRC5IAQAAAE+GBAACAAAABDMxMTcBCAAAAAUAAAABMQEAAAAKMjA4MDU3NDQ5MAMAAAADMTYwAgAAAAQ0MDUxBAAAAAEw</t>
  </si>
  <si>
    <t>BwAAAAoxMi8zMS8yMDE5CAAAAAoxMi8zMS8yMDE5CQAAAAEw/48uR7cl3ghurb5HtyXeCCpDSVEuQ1ZYLklRX0VCSVREQS5JUV9DUS45LzMwLzIwMTguTC4uVVNELkgBAAAAyoABAAIAAAAEOTM4MAEIAAAABQAAAAExAQAAAAoxOTkwOTg2ODk2AwAAAAMxNjACAAAABDQwNTEEAAAAATAHAAAACTkvMzAvMjAxOAgAAAAJOS8zMC8yMDE4CQAAAAEwCbcuR7cl3gitSb9HtyXeCCtDSVEuQ09QLklRX0VCSVREQS5JUV9DUS4xMi8zMS8yMDE3LkwuLlVTRC5IAQAAAE+GBAACAAAABDMwMzkBCAAAAAUAAAABMQEAAAAKMTk0NjAwNTc0OAMAAAADMTYwAgAAAAQ0MDUxBAAAAAEwBwAAAAoxMi8zMS8yMDE3CAAAAAoxMi8zMS8yMDE3CQAAAAEw8FNMRrcl3ghDqUtItyXeCCpDSVEuQ1ZYLklRX0VCSVREQS5JUV9DUS45LzMwLzIwMTYuTC4uVVNELkgBAAAAyoABAAIAAAAENDMxOQEIAAAABQAAAAExAQAAAAoxODYzODY0NjI2AwAAAAMxNjACAAAABDQwNTEEAAAAATAHAAAACTkvMzAvMjAxNggAAAAJOS8zMC8yMDE2CQAAAAEwAHtMRrcl3ghurb5HtyXeCCtDSVEuQ09QLklRX0VCSVREQS5JUV9DUS4xMi8zMS8yMDE1LkwuLlVTRC5IAQAAAE+GBAACAAAAAzkxNQEIAAAABQAAAAExAQAAAAoxODI4Njg4MDYxAwAAAAMxNjACAAAABDQwNTEEAAAAATAHAAAACjEyLzMxLzIwMTUIAAAACjEyLzMxLzIwMTUJAAAAATAAe0xG</t>
  </si>
  <si>
    <t>tyXeCDKCS0i3Jd4IKkNJUS5DVlguSVFfRUJJVERBLklRX0NRLjkvMzAvMjAxNC5MLi5VU0QuSAEAAADKgAEAAgAAAAQ5OTUxAQgAAAAFAAAAATEBAAAACjE3NjMzMjkyNjQDAAAAAzE2MAIAAAAENDA1MQQAAAABMAcAAAAJOS8zMC8yMDE0CAAAAAk5LzMwLzIwMTQJAAAAATAOokxGtyXeCEVBTki3Jd4IK0NJUS5DT1AuSVFfRUJJVERBLklRX0NRLjEyLzMxLzIwMTMuTC4uVVNELkgBAAAAT4YEAAIAAAAENDkzMwEIAAAABQAAAAExAQAAAAoxNzIwNTg0MjcxAwAAAAMxNjACAAAABDQwNTEEAAAAATAHAAAACjEyLzMxLzIwMTMIAAAACjEyLzMxLzIwMTMJAAAAATD63zFGtyXeCCOlwke3Jd4IKkNJUS5DVlguSVFfRUJJVERBLklRX0NRLjkvMzAvMjAxMi5MLi5VU0QuSAEAAADKgAEAAgAAAAUxMDkyMQEIAAAABQAAAAExAQAAAAoxNjQzODc4MjQ4AwAAAAMxNjACAAAABDQwNTEEAAAAATAHAAAACTkvMzAvMjAxMggAAAAJOS8zMC8yMDEyCQAAAAEwFi4yRrcl3ggVzE1ItyXeCCtDSVEuQ09QLklRX0VCSVREQS5JUV9DUS4xMi8zMS8yMDExLkwuLlVTRC5IAQAAAE+GBAACAAAABDQ1NzQBCAAAAAUAAAABMQEAAAAKMTU4ODQ1NDczMQMAAAADMTYwAgAAAAQ0MDUxBAAAAAEwBwAAAAoxMi8zMS8yMDExCAAAAAoxMi8zMS8yMDExCQAAAAEwFi4yRrcl3ghtcchHtyXeCCpDSVEuQ1ZYLklRX0VCSVREQS5JUV9DUS45</t>
  </si>
  <si>
    <t>LzMwLzIwMTAuTC4uVVNELkgBAAAAyoABAAIAAAAEOTExOQEIAAAABQAAAAExAQAAAAoxNDgwMDY3MTgyAwAAAAMxNjACAAAABDQwNTEEAAAAATAHAAAACTkvMzAvMjAxMAgAAAAJOS8zMC8yMDEwCQAAAAEw9LgxRrcl3giHRUxItyXeCCpDSVEuRU9HLklRX0VCSVREQS5JUV9DUS45LzMwLzIwMTguTC4uVVNELkgBAAAAXB0EAAIAAAAHMjM1My41NAEIAAAABQAAAAExAQAAAAoxOTkwNzMzNzA3AwAAAAMxNjACAAAABDQwNTEEAAAAATAHAAAACTkvMzAvMjAxOAgAAAAJOS8zMC8yMDE4CQAAAAEwCbcuR7cl3gitSb9HtyXeCCtDSVEuWE9NLklRX0VCSVREQS5JUV9DUS4xMi8zMS8yMDE3LkwuLlVTRC5IAQAAAEIzBgACAAAABDc4NDIBCAAAAAUAAAABMQEAAAAKMTk0NzQwNDY3NgMAAAADMTYwAgAAAAQ0MDUxBAAAAAEwBwAAAAoxMi8zMS8yMDE3CAAAAAoxMi8zMS8yMDE3CQAAAAEw8FNMRrcl3ghQ0EtItyXeCCpDSVEuRU9HLklRX0VCSVREQS5JUV9DUS45LzMwLzIwMjAuTC4uVVNELkgBAAAAXB0EAAIAAAADOTcwAQgAAAAFAAAAATEBAAAACy0yMTIzODMxODQwAwAAAAMxNjACAAAABDQwNTEEAAAAATAHAAAACTkvMzAvMjAyMAgAAAAJOS8zMC8yMDIwCQAAAAEw6WguR7cl3giK3U5ItyXeCCpDSVEuRU9HLklRX0VCSVREQS5JUV9DUS45LzMwLzIwMjQuTC4uVVNELkgBAAAAXB0EAAIAAAAEMzE0MgEIAAAA</t>
  </si>
  <si>
    <t>BQAAAAExAQAAAAstMTkxODE3MTAxNwMAAAADMTYwAgAAAAQ0MDUxBAAAAAEwBwAAAAk5LzMwLzIwMjQIAAAACTkvMzAvMjAyNAkAAAABMGg8+0a3Jd4Ibq2+R7cl3ggrQ0lRLlhPTS5JUV9FQklUREEuSVFfQ1EuMTIvMzEvMjAyMy5MLi5VU0QuSAEAAABCMwYAAgAAAAUxNzk0OQEIAAAABQAAAAExAQAAAAstMTk1ODk1MzYxNwMAAAADMTYwAgAAAAQ0MDUxBAAAAAEwBwAAAAoxMi8zMS8yMDIzCAAAAAoxMi8zMS8yMDIzCQAAAAEwBsP8Rrcl3giP+75HtyXeCCpDSVEuRU9HLklRX0VCSVREQS5JUV9DUS45LzMwLzIwMjIuTC4uVVNELkgBAAAAXB0EAAIAAAAENDY4NQEIAAAABQAAAAExAQAAAAstMjAyMTM4MTA2OQMAAAADMTYwAgAAAAQ0MDUxBAAAAAEwBwAAAAk5LzMwLzIwMjIIAAAACTkvMzAvMjAyMgkAAAABMAfq/Ea3Jd4IvnC/R7cl3ggrQ0lRLlhPTS5JUV9FQklUREEuSVFfQ1EuMTIvMzEvMjAyMS5MLi5VU0QuSAEAAABCMwYAAgAAAAUxNTU4OQEIAAAABQAAAAExAQAAAAstMjA1OTkxNTI4MwMAAAADMTYwAgAAAAQ0MDUxBAAAAAEwBwAAAAoxMi8zMS8yMDIxCAAAAAoxMi8zMS8yMDIxCQAAAAEwFhH9Rrcl3ghehr5HtyXeCCtDSVEuWE9NLklRX0VCSVREQS5JUV9DUS4xMi8zMS8yMDE5LkwuLlVTRC5IAQAAAEIzBgACAAAABDY2NjEBCAAAAAUAAAABMQEAAAAKMjA4MTc0NjU1MQMAAAADMTYwAgAA</t>
  </si>
  <si>
    <t>AAQ0MDUxBAAAAAEwBwAAAAoxMi8zMS8yMDE5CAAAAAoxMi8zMS8yMDE5CQAAAAEw/48uR7cl3ghurb5HtyXeCCtDSVEuWE9NLklRX0VCSVREQS5JUV9DUS4xMi8zMS8yMDExLkwuLlVTRC5IAQAAAEIzBgACAAAABTE1NDkxAQgAAAAFAAAAATEBAAAACjE1ODk1NDg1MDYDAAAAAzE2MAIAAAAENDA1MQQAAAABMAcAAAAKMTIvMzEvMjAxMQgAAAAKMTIvMzEvMjAxMQkAAAABMBYuMka3Jd4IbXHIR7cl3ggqQ0lRLkNPUC5JUV9FQklUREEuSVFfQ1EuMy8zMS8yMDE5LkwuLlVTRC5IAQAAAE+GBAACAAAABDM3NjkBCAAAAAUAAAABMQEAAAAKMjAzMzQ2NjE3MQMAAAADMTYwAgAAAAQ0MDUxBAAAAAEwBwAAAAkzLzMxLzIwMTkIAAAACTMvMzEvMjAxOQkAAAABMP+PLke3Jd4Iqw3JR7cl3ggqQ0lRLkNPUC5JUV9FQklUREEuSVFfQ1EuMy8zMS8yMDE3LkwuLlVTRC5IAQAAAE+GBAACAAAABDI1MDABCAAAAAUAAAABMQEAAAAKMTg4NjcxNzk3NwMAAAADMTYwAgAAAAQ0MDUxBAAAAAEwBwAAAAkzLzMxLzIwMTcIAAAACTMvMzEvMjAxNwkAAAABMPBTTEa3Jd4IGajKR7cl3ggrQ0lRLkNWWC5JUV9FQklUREEuSVFfQ1EuMTIvMzEvMjAxMS5MLi5VU0QuSAEAAADKgAEAAgAAAAUxMTMyMAEIAAAABQAAAAExAQAAAAoxNTg4ODQ2NjIyAwAAAAMxNjACAAAABDQwNTEEAAAAATAHAAAACjEyLzMxLzIwMTEIAAAACjEyLzMx</t>
  </si>
  <si>
    <t>LzIwMTEJAAAAATAWLjJGtyXeCHyYyEe3Jd4IKkNJUS5DT1AuSVFfRUJJVERBLklRX0NRLjMvMzEvMjAxMS5MLi5VU0QuSAEAAABPhgQAAgAAAAQ2NTAzAQgAAAAFAAAAATEBAAAACjE1NTcwNTA2OTUDAAAAAzE2MAIAAAAENDA1MQQAAAABMAcAAAAJMy8zMS8yMDExCAAAAAkzLzMxLzIwMTEJAAAAATApVTJGtyXeCEiOzUe3Jd4IKkNJUS5DVlguSVFfRUJJVERBLklRX0NRLjMvMzEvMjAxMS5MLi5VU0QuSAEAAADKgAEAAgAAAAUxMjMxOQEIAAAABQAAAAExAQAAAAoxNTQ1MDI5OTc5AwAAAAMxNjACAAAABDQwNTEEAAAAATAHAAAACTMvMzEvMjAxMQgAAAAJMy8zMS8yMDExCQAAAAEwKVUyRrcl3ghptc1HtyXeCCpDSVEuRU9HLklRX0VCSVREQS5JUV9DUS4zLzMxLzIwMjUuTC4uVVNELkgBAAAAXB0EAAIAAAAEMjkxNwEIAAAABQAAAAExAQAAAAstMTk0Njk4NzIyNwMAAAADMTYwAgAAAAQ0MDUxBAAAAAEwBwAAAAkzLzMxLzIwMjUIAAAACTMvMzEvMjAyNQkAAAABMAbD/Ea3Jd4I0Ze/R7cl3ggqQ0lRLlhPTS5JUV9FQklUREEuSVFfQ1EuNi8zMC8yMDE0LkwuLlVTRC5IAQAAAEIzBgACAAAABTEzMDExAQgAAAAFAAAAATEBAAAACjE3NDg4NDQ3ODIDAAAAAzE2MAIAAAAENDA1MQQAAAABMAcAAAAJNi8zMC8yMDE0CAAAAAk2LzMwLzIwMTQJAAAAATD63zFGtyXeCN++v0e3Jd4IKkNJUS5DVlguSVFfRUJJ</t>
  </si>
  <si>
    <t>VERBLklRX0NRLjYvMzAvMjAyNC5MLi5VU0QuSAEAAADKgAEAAgAAAAQ5NzU4AQgAAAAFAAAAATEBAAAACy0xOTE4MDk0NjM1AwAAAAMxNjACAAAABDQwNTEEAAAAATAHAAAACTYvMzAvMjAyNAgAAAAJNi8zMC8yMDI0CQAAAAEwBsP8Rrcl3ghehr5HtyXeCCpDSVEuRU9HLklRX0VCSVREQS5JUV9DUS42LzMwLzIwMjAuTC4uVVNELkgBAAAAXB0EAAIAAAADLTg5AQgAAAAFAAAAATEBAAAACy0yMTQwMTE1MzMxAwAAAAMxNjACAAAABDQwNTEEAAAAATAHAAAACTYvMzAvMjAyMAgAAAAJNi8zMC8yMDIwCQAAAAEw6WguR7cl3gj0Vk1ItyXeCCtDSVEuQ1ZYLklRX0VCSVREQS5JUV9DUS4xMi8zMS8yMDIxLkwuLlVTRC5IAQAAAMqAAQACAAAABDk5NDMBCAAAAAUAAAABMQEAAAALLTIwNTk3NjgxNDIDAAAAAzE2MAIAAAAENDA1MQQAAAABMAcAAAAKMTIvMzEvMjAyMQgAAAAKMTIvMzEvMjAyMQkAAAABMBYR/Ua3Jd4IXoa+R7cl3ggrQ0lRLkNWWC5JUV9FQklUREEuSVFfQ1EuMTIvMzEvMjAxNy5MLi5VU0QuSAEAAADKgAEAAgAAAAQ1MTkzAQgAAAAFAAAAATEBAAAACjE5NDY2ODM5NDYDAAAAAzE2MAIAAAAENDA1MQQAAAABMAcAAAAKMTIvMzEvMjAxNwgAAAAKMTIvMzEvMjAxNwkAAAABMPBTTEa3Jd4IQ6lLSLcl3ggrQ0lRLkNWWC5JUV9FQklUREEuSVFfQ1EuMTIvMzEvMjAxNS5MLi5VU0QuSAEAAADKgAEA</t>
  </si>
  <si>
    <t>AgAAAAQzMzU3AQgAAAAFAAAAATEBAAAACjE4MjkwODg5NTIDAAAAAzE2MAIAAAAENDA1MQQAAAABMAcAAAAKMTIvMzEvMjAxNQgAAAAKMTIvMzEvMjAxNQkAAAABMAB7TEa3Jd4IMoJLSLcl3ggrQ0lRLkNWWC5JUV9FQklUREEuSVFfQ1EuMTIvMzEvMjAwOS5MLi5VU0QuSAEAAADKgAEAAgAAAAQ3ODg5AQgAAAAFAAAAATEBAAAACjE0MzI5NTkyNjQDAAAAAzE2MAIAAAAENDA1MQQAAAABMAcAAAAKMTIvMzEvMjAwOQgAAAAKMTIvMzEvMjAwOQkAAAABMDt8Mka3Jd4ITkTLR7cl3ggqQ0lRLkNPUC5JUV9FQklUREEuSVFfQ1EuNi8zMC8yMDEwLkwuLlVTRC5IAQAAAE+GBAACAAAABDcyMDQBCAAAAAUAAAABMQEAAAAKMTQ2NDU1NzI2NQMAAAADMTYwAgAAAAQ0MDUxBAAAAAEwBwAAAAk2LzMwLzIwMTAIAAAACTYvMzAvMjAxMAkAAAABMDt8Mka3Jd4I9lvJR7cl3ggqQ0lRLkVPRy5JUV9FQklUREEuSVFfQ1EuMy8zMS8yMDIxLkwuLlVTRC5IAQAAAFwdBAACAAAABDE4ODIBCAAAAAUAAAABMQEAAAALLTIwOTg0OTkxODUDAAAAAzE2MAIAAAAENDA1MQQAAAABMAcAAAAJMy8zMS8yMDIxCAAAAAkzLzMxLzIwMjEJAAAAATDpaC5HtyXeCMHhwUe3Jd4IKkNJUS5DT1AuSVFfRUJJVERBLklRX0NRLjkvMzAvMjAxNy5MLi5VU0QuSAEAAABPhgQAAgAAAAQyMjcyAQgAAAAFAAAAATEBAAAACjE5MTczMTk0MTUDAAAA</t>
  </si>
  <si>
    <t>AzE2MAIAAAAENDA1MQQAAAABMAcAAAAJOS8zMC8yMDE3CAAAAAk5LzMwLzIwMTcJAAAAATDwU0xGtyXeCK1Jv0e3Jd4IK0NJUS5DT1AuSVFfRUJJVERBLklRX0NRLjEyLzMxLzIwMTQuTC4uVVNELkgBAAAAT4YEAAIAAAAEMjc1NwEIAAAABQAAAAExAQAAAAoxNzc3NDQyNjc0AwAAAAMxNjACAAAABDQwNTEEAAAAATAHAAAACjEyLzMxLzIwMTQIAAAACjEyLzMxLzIwMTQJAAAAATAOokxGtyXeCC8Rvke3Jd4IKkNJUS5DT1AuSVFfRUJJVERBLklRX0NRLjMvMzEvMjAyNS5MLi5VU0QuSAEAAABPhgQAAgAAAAQ3Mjc1AQgAAAAFAAAAATEBAAAACy0xOTQ0OTQ2NzY2AwAAAAMxNjACAAAABDQwNTEEAAAAATAHAAAACTMvMzEvMjAyNQgAAAAJMy8zMS8yMDI1CQAAAAEwBsP8Rrcl3gjRl79HtyXeCCtDSVEuQ1ZYLklRX0VCSVREQS5JUV9DUS4xMi8zMS8yMDIzLkwuLlVTRC5IAQAAAMqAAQACAAAABDg5MzYBCAAAAAUAAAABMQEAAAALLTE5NTg3NTg0MTQDAAAAAzE2MAIAAAAENDA1MQQAAAABMAcAAAAKMTIvMzEvMjAyMwgAAAAKMTIvMzEvMjAyMwkAAAABMAbD/Ea3Jd4Ij/u+R7cl3ggqQ0lRLkNPUC5JUV9FQklUREEuSVFfQ1EuMy8zMS8yMDIzLkwuLlVTRC5IAQAAAE+GBAACAAAABDY0NjIBCAAAAAUAAAABMQEAAAALLTE5ODU0MzI4NTQDAAAAAzE2MAIAAAAENDA1MQQAAAABMAcAAAAJMy8zMS8yMDIzCAAA</t>
  </si>
  <si>
    <t>AAkzLzMxLzIwMjMJAAAAATAH6vxGtyXeCH3Uvke3Jd4IKkNJUS5DT1AuSVFfRUJJVERBLklRX0NRLjMvMzEvMjAxMy5MLi5VU0QuSAEAAABPhgQAAgAAAAQ1NjY0AQgAAAAFAAAAATEBAAAACjE2NzU3NDA3ODkDAAAAAzE2MAIAAAAENDA1MQQAAAABMAcAAAAJMy8zMS8yMDEzCAAAAAkzLzMxLzIwMTMJAAAAATASBzJGtyXeCPzKzEe3Jd4IKkNJUS5DT1AuSVFfRUJJVERBLklRX0NRLjkvMzAvMjAyMS5MLi5VU0QuSAEAAABPhgQAAgAAAAQ1MzMxAQgAAAAFAAAAATEBAAAACy0yMDcxOTMzNjM1AwAAAAMxNjACAAAABDQwNTEEAAAAATAHAAAACTkvMzAvMjAyMQgAAAAJOS8zMC8yMDIxCQAAAAEw10EuR7cl3gimBE9ItyXeCCpDSVEuQ09QLklRX0VCSVREQS5JUV9DUS45LzMwLzIwMTMuTC4uVVNELkgBAAAAT4YEAAIAAAAENTQzMQEIAAAABQAAAAExAQAAAAoxNzA0Nzg2MjQ0AwAAAAMxNjACAAAABDQwNTEEAAAAATAHAAAACTkvMzAvMjAxMwgAAAAJOS8zMC8yMDEzCQAAAAEw+t8xRrcl3ghBGk5ItyXeCCpDSVEuWE9NLklRX0VCSVREQS5JUV9DUS45LzMwLzIwMTcuTC4uVVNELkgBAAAAQjMGAAIAAAAEODgyNAEIAAAABQAAAAExAQAAAAoxOTIwMDE3ODA1AwAAAAMxNjACAAAABDQwNTEEAAAAATAHAAAACTkvMzAvMjAxNwgAAAAJOS8zMC8yMDE3CQAAAAEw8FNMRrcl3gitSb9HtyXeCCpDSVEuQ1ZYLklR</t>
  </si>
  <si>
    <t>X0VCSVREQS5JUV9DUS45LzMwLzIwMTMuTC4uVVNELkgBAAAAyoABAAIAAAAFMTA1OTUBCAAAAAUAAAABMQEAAAAKMTcwNTI1MDg4OAMAAAADMTYwAgAAAAQ0MDUxBAAAAAEwBwAAAAk5LzMwLzIwMTMIAAAACTkvMzAvMjAxMwkAAAABMBIHMka3Jd4IQRpOSLcl3ggqQ0lRLlhPTS5JUV9FQklUREEuSVFfQ1EuMy8zMS8yMDI1LkwuLlVTRC5IAQAAAEIzBgACAAAABTE1NDM1AQgAAAAFAAAAATEBAAAACy0xOTQ2MTU4ODA5AwAAAAMxNjACAAAABDQwNTEEAAAAATAHAAAACTMvMzEvMjAyNQgAAAAJMy8zMS8yMDI1CQAAAAEwBsP8Rrcl3gjRl79HtyXeCCpDSVEuWE9NLklRX0VCSVREQS5JUV9DUS4zLzMxLzIwMTUuTC4uVVNELkgBAAAAQjMGAAIAAAAEODE2MwEIAAAABQAAAAExAQAAAAoxNzg5NjEwMzQzAwAAAAMxNjACAAAABDQwNTEEAAAAATAHAAAACTMvMzEvMjAxNQgAAAAJMy8zMS8yMDE1CQAAAAEwDqJMRrcl3gh/uctHtyXeCCtDSVEuRU9HLklRX0VCSVREQS5JUV9DUS4xMi8zMS8yMDA5LkwuLlVTRC5IAQAAAFwdBAACAAAABjY0Mi4wMwEIAAAABQAAAAExAQAAAAoxNDMyOTgxNzk3AwAAAAMxNjACAAAABDQwNTEEAAAAATAHAAAACjEyLzMxLzIwMDkIAAAACjEyLzMxLzIwMDkJAAAAATA7fDJGtyXeCC72yke3Jd4IKkNJUS5YT00uSVFfRUJJVERBLklRX0NRLjYvMzAvMjAxNi5MLi5VU0QuSAEAAABC</t>
  </si>
  <si>
    <t>MwYAAgAAAAQ2NTE5AQgAAAAFAAAAATEBAAAACjE4NzYzOTkwOTQDAAAAAzE2MAIAAAAENDA1MQQAAAABMAcAAAAJNi8zMC8yMDE2CAAAAAk2LzMwLzIwMTYJAAAAATAAe0xGtyXeCJaTTEi3Jd4IKkNJUS5DVlguSVFfRUJJVERBLklRX0NRLjYvMzAvMjAxMi5MLi5VU0QuSAEAAADKgAEAAgAAAAUxMjgxMQEIAAAABQAAAAExAQAAAAoxNjMwMDA3NTc1AwAAAAMxNjACAAAABDQwNTEEAAAAATAHAAAACTYvMzAvMjAxMggAAAAJNi8zMC8yMDEyCQAAAAEwFi4yRrcl3gjMecRHtyXeCCpDSVEuRU9HLklRX0VCSVREQS5JUV9DUS42LzMwLzIwMjQuTC4uVVNELkgBAAAAXB0EAAIAAAAEMzE3NQEIAAAABQAAAAExAQAAAAstMTkzMjcxMjQ1OAMAAAADMTYwAgAAAAQ0MDUxBAAAAAEwBwAAAAk2LzMwLzIwMjQIAAAACTYvMzAvMjAyNAkAAAABMAbD/Ea3Jd4IXoa+R7cl3ggqQ0lRLlhPTS5JUV9FQklUREEuSVFfQ1EuOS8zMC8yMDEzLkwuLlVTRC5IAQAAAEIzBgACAAAABTE0NTQ2AQgAAAAFAAAAATEBAAAACjE3MDQ5MTA4NTkDAAAAAzE2MAIAAAAENDA1MQQAAAABMAcAAAAJOS8zMC8yMDEzCAAAAAk5LzMwLzIwMTMJAAAAATASBzJGtyXeCEEaTki3Jd4IKkNJUS5DVlguSVFfRUJJVERBLklRX0NRLjkvMzAvMjAxOS5MLi5VU0QuSAEAAADKgAEAAgAAAAQ3MjcwAQgAAAAFAAAAATEBAAAACjIwNjg1Mzg0MDQDAAAA</t>
  </si>
  <si>
    <t>AzE2MAIAAAAENDA1MQQAAAABMAcAAAAJOS8zMC8yMDE5CAAAAAk5LzMwLzIwMTkJAAAAATD/jy5HtyXeCF6Gvke3Jd4IK0NJUS5FT0cuSVFfRUJJVERBLklRX0NRLjEyLzMxLzIwMjMuTC4uVVNELkgBAAAAXB0EAAIAAAAEMzUxMwEIAAAABQAAAAExAQAAAAstMTk1Nzk2Njg1NQMAAAADMTYwAgAAAAQ0MDUxBAAAAAEwBwAAAAoxMi8zMS8yMDIzCAAAAAoxMi8zMS8yMDIzCQAAAAEwBsP8Rrcl3giP+75HtyXeCCpDSVEuWE9NLklRX0VCSVREQS5JUV9DUS4zLzMxLzIwMjMuTC4uVVNELkgBAAAAQjMGAAIAAAAFMTg4MjUBCAAAAAUAAAABMQEAAAALLTE5OTgwNTY1NTcDAAAAAzE2MAIAAAAENDA1MQQAAAABMAcAAAAJMy8zMS8yMDIzCAAAAAkzLzMxLzIwMjMJAAAAATAH6vxGtyXeCH3Uvke3Jd4IK0NJUS5FT0cuSVFfRUJJVERBLklRX0NRLjEyLzMxLzIwMjEuTC4uVVNELkgBAAAAXB0EAAIAAAAEMzY2MAEIAAAABQAAAAExAQAAAAstMjA1OTg0MTM2MQMAAAADMTYwAgAAAAQ0MDUxBAAAAAEwBwAAAAoxMi8zMS8yMDIxCAAAAAoxMi8zMS8yMDIxCQAAAAEwFhH9Rrcl3ghehr5HtyXeCCpDSVEuWE9NLklRX0VCSVREQS5JUV9DUS4zLzMxLzIwMjEuTC4uVVNELkgBAAAAQjMGAAIAAAAENzM4MQEIAAAABQAAAAExAQAAAAstMjA5ODYzMTIzOAMAAAADMTYwAgAAAAQ0MDUxBAAAAAEwBwAAAAkzLzMxLzIwMjEI</t>
  </si>
  <si>
    <t>AAAACTMvMzEvMjAyMQkAAAABMOloLke3Jd4IweHBR7cl3ggrQ0lRLkVPRy5JUV9FQklUREEuSVFfQ1EuMTIvMzEvMjAxOS5MLi5VU0QuSAEAAABcHQQAAgAAAAgyMjIwLjg5MgEIAAAABQAAAAExAQAAAAoyMDgxNzg1NDMwAwAAAAMxNjACAAAABDQwNTEEAAAAATAHAAAACjEyLzMxLzIwMTkIAAAACjEyLzMxLzIwMTkJAAAAATD/jy5HtyXeCG6tvke3Jd4IKkNJUS5YT00uSVFfRUJJVERBLklRX0NRLjMvMzEvMjAxOS5MLi5VU0QuSAEAAABCMwYAAgAAAAQ3MzMyAQgAAAAFAAAAATEBAAAACjIwMzM3NDM4ODADAAAAAzE2MAIAAAAENDA1MQQAAAABMAcAAAAJMy8zMS8yMDE5CAAAAAkzLzMxLzIwMTkJAAAAATD/jy5HtyXeCKsNyUe3Jd4IK0NJUS5FT0cuSVFfRUJJVERBLklRX0NRLjEyLzMxLzIwMTcuTC4uVVNELkgBAAAAXB0EAAIAAAAIMTU3Ni4zMTkBCAAAAAUAAAABMQEAAAAKMTk0NzEwNjY0OAMAAAADMTYwAgAAAAQ0MDUxBAAAAAEwBwAAAAoxMi8zMS8yMDE3CAAAAAoxMi8zMS8yMDE3CQAAAAEw8FNMRrcl3ghDqUtItyXeCCpDSVEuWE9NLklRX0VCSVREQS5JUV9DUS4zLzMxLzIwMTcuTC4uVVNELkgBAAAAQjMGAAIAAAAEODM4NgEIAAAABQAAAAExAQAAAAoxODg2NDc0NjU5AwAAAAMxNjACAAAABDQwNTEEAAAAATAHAAAACTMvMzEvMjAxNwgAAAAJMy8zMS8yMDE3CQAAAAEw8FNMRrcl3ggZqMpH</t>
  </si>
  <si>
    <t>tyXeCCtDSVEuRU9HLklRX0VCSVREQS5JUV9DUS4xMi8zMS8yMDE1LkwuLlVTRC5IAQAAAFwdBAACAAAABzYxMS41MzEBCAAAAAUAAAABMQEAAAAKMTgyOTQ1MDczNwMAAAADMTYwAgAAAAQ0MDUxBAAAAAEwBwAAAAoxMi8zMS8yMDE1CAAAAAoxMi8zMS8yMDE1CQAAAAEwAHtMRrcl3ggygktItyXeCCtDSVEuRU9HLklRX0VCSVREQS5JUV9DUS4xMi8zMS8yMDEzLkwuLlVTRC5IAQAAAFwdBAACAAAACDE5OTMuMDk0AQgAAAAFAAAAATEBAAAACjE3MjAzNDU5MDIDAAAAAzE2MAIAAAAENDA1MQQAAAABMAcAAAAKMTIvMzEvMjAxMwgAAAAKMTIvMzEvMjAxMwkAAAABMPrfMUa3Jd4IKMzCR7cl3ggqQ0lRLlhPTS5JUV9FQklUREEuSVFfQ1EuMy8zMS8yMDEzLkwuLlVTRC5IAQAAAEIzBgACAAAABTE1MTkzAQgAAAAFAAAAATEBAAAACjE2NzU5NzY5NDUDAAAAAzE2MAIAAAAENDA1MQQAAAABMAcAAAAJMy8zMS8yMDEzCAAAAAkzLzMxLzIwMTMJAAAAATASBzJGtyXeCOejzEe3Jd4IK0NJUS5FT0cuSVFfRUJJVERBLklRX0NRLjEyLzMxLzIwMTEuTC4uVVNELkgBAAAAXB0EAAIAAAAIMTQ0NS43OTgBCAAAAAUAAAABMQEAAAAKMTU4ODg0NjQxMgMAAAADMTYwAgAAAAQ0MDUxBAAAAAEwBwAAAAoxMi8zMS8yMDExCAAAAAoxMi8zMS8yMDExCQAAAAEwFi4yRrcl3giLv8hHtyXeCCpDSVEuWE9NLklRX0VCSVREQS5J</t>
  </si>
  <si>
    <t>UV9DUS4zLzMxLzIwMTEuTC4uVVNELkgBAAAAQjMGAAIAAAAFMTc5NTQBCAAAAAUAAAABMQEAAAAKMTU0NTAzMDAyMgMAAAADMTYwAgAAAAQ0MDUxBAAAAAEwBwAAAAkzLzMxLzIwMTEIAAAACTMvMzEvMjAxMQkAAAABMClVMka3Jd4IabXNR7cl3ggqQ0lRLkNPUC5JUV9FQklUREEuSVFfQ1EuNi8zMC8yMDE0LkwuLlVTRC5IAQAAAE+GBAACAAAABDU4OTEBCAAAAAUAAAABMQEAAAAKMTc0ODY3ODM2NwMAAAADMTYwAgAAAAQ0MDUxBAAAAAEwBwAAAAk2LzMwLzIwMTQIAAAACTYvMzAvMjAxNAkAAAABMPrfMUa3Jd4I376/R7cl3ggqQ0lRLkNWWC5JUV9FQklUREEuSVFfQ1EuMy8zMS8yMDEzLkwuLlVTRC5IAQAAAMqAAQACAAAABTExMjQxAQgAAAAFAAAAATEBAAAACjE2NzUwMTgyNTcDAAAAAzE2MAIAAAAENDA1MQQAAAABMAcAAAAJMy8zMS8yMDEzCAAAAAkzLzMxLzIwMTMJAAAAATASBzJGtyXeCPzKzEe3Jd4IKkNJUS5FT0cuSVFfRUJJVERBLklRX0NRLjMvMzEvMjAyMy5MLi5VU0QuSAEAAABcHQQAAgAAAAQzMzM1AQgAAAAFAAAAATEBAAAACy0xOTk3MTY3NDk5AwAAAAMxNjACAAAABDQwNTEEAAAAATAHAAAACTMvMzEvMjAyMwgAAAAJMy8zMS8yMDIzCQAAAAEwB+r8Rrcl3gh91L5HtyXeCCpDSVEuRU9HLklRX0VCSVREQS5JUV9DUS4zLzMxLzIwMTUuTC4uVVNELkgBAAAAXB0EAAIAAAAHODA3LjYy</t>
  </si>
  <si>
    <t>MgEIAAAABQAAAAExAQAAAAoxNzg5NzExMzk2AwAAAAMxNjACAAAABDQwNTEEAAAAATAHAAAACTMvMzEvMjAxNQgAAAAJMy8zMS8yMDE1CQAAAAEwDqJMRrcl3giN4MtHtyXeCCpDSVEuQ1ZYLklRX0VCSVREQS5JUV9DUS42LzMwLzIwMjAuTC4uVVNELkgBAAAAyoABAAIAAAAFLTEyNzkBCAAAAAUAAAABMQEAAAALLTIxMzk3OTk5NDEDAAAAAzE2MAIAAAAENDA1MQQAAAABMAcAAAAJNi8zMC8yMDIwCAAAAAk2LzMwLzIwMjAJAAAAATDpaC5HtyXeCNcvTUi3Jd4IKkNJUS5DT1AuSVFfRUJJVERBLklRX0NRLjkvMzAvMjAxNS5MLi5VU0QuSAEAAABPhgQAAgAAAAQxMDc3AQgAAAAFAAAAATEBAAAACjE4MTU3NzI2ODgDAAAAAzE2MAIAAAAENDA1MQQAAAABMAcAAAAJOS8zMC8yMDE1CAAAAAk5LzMwLzIwMTUJAAAAATAAe0xGtyXeCGdoTki3Jd4IKkNJUS5DVlguSVFfRUJJVERBLklRX0NRLjMvMzEvMjAyMy5MLi5VU0QuSAEAAADKgAEAAgAAAAUxMTU3MgEIAAAABQAAAAExAQAAAAstMTk4NDU3MzgwNAMAAAADMTYwAgAAAAQ0MDUxBAAAAAEwBwAAAAkzLzMxLzIwMjMIAAAACTMvMzEvMjAyMwkAAAABMAfq/Ea3Jd4IfdS+R7cl3ggqQ0lRLkNPUC5JUV9FQklUREEuSVFfQ1EuNi8zMC8yMDIyLkwuLlVTRC5IAQAAAE+GBAACAAAABDk0MDUBCAAAAAUAAAABMQEAAAALLTIwMjE0NzQ4NjADAAAAAzE2MAIAAAAE</t>
  </si>
  <si>
    <t>NDA1MQQAAAABMAcAAAAJNi8zMC8yMDIyCAAAAAk2LzMwLzIwMjIJAAAAATAH6vxGtyXeCL5wv0e3Jd4IKkNJUS5DVlguSVFfRUJJVERBLklRX0NRLjMvMzEvMjAyMS5MLi5VU0QuSAEAAADKgAEAAgAAAAQ1NjY5AQgAAAAFAAAAATEBAAAACy0yMDk4NTYzNzM4AwAAAAMxNjACAAAABDQwNTEEAAAAATAHAAAACTMvMzEvMjAyMQgAAAAJMy8zMS8yMDIxCQAAAAEw6WguR7cl3gi2usFHtyXeCCpDSVEuQ09QLklRX0VCSVREQS5JUV9DUS42LzMwLzIwMjAuTC4uVVNELkgBAAAAT4YEAAIAAAADMTk5AQgAAAAFAAAAATEBAAAACy0yMTM5NzQ0MjE1AwAAAAMxNjACAAAABDQwNTEEAAAAATAHAAAACTYvMzAvMjAyMAgAAAAJNi8zMC8yMDIwCQAAAAEw6WguR7cl3gjXL01ItyXeCCpDSVEuQ1ZYLklRX0VCSVREQS5JUV9DUS4zLzMxLzIwMTkuTC4uVVNELkgBAAAAyoABAAIAAAAENzI2NQEIAAAABQAAAAExAQAAAAoyMDMzNzI4MjA5AwAAAAMxNjACAAAABDQwNTEEAAAAATAHAAAACTMvMzEvMjAxOQgAAAAJMy8zMS8yMDE5CQAAAAEw/48uR7cl3girDclHtyXeCCpDSVEuQ09QLklRX0VCSVREQS5JUV9DUS42LzMwLzIwMTguTC4uVVNELkgBAAAAT4YEAAIAAAAEMzcyMQEIAAAABQAAAAExAQAAAAoxOTc1MTE1ODg0AwAAAAMxNjACAAAABDQwNTEEAAAAATAHAAAACTYvMzAvMjAxOAgAAAAJNi8zMC8yMDE4CQAAAAEw</t>
  </si>
  <si>
    <t>CbcuR7cl3giu4UxItyXeCCpDSVEuQ1ZYLklRX0VCSVREQS5JUV9DUS4zLzMxLzIwMTcuTC4uVVNELkgBAAAAyoABAAIAAAAENTQ3NQEIAAAABQAAAAExAQAAAAoxODg2NjEzODI5AwAAAAMxNjACAAAABDQwNTEEAAAAATAHAAAACTMvMzEvMjAxNwgAAAAJMy8zMS8yMDE3CQAAAAEw8FNMRrcl3gggz8pHtyXeCCpDSVEuQ09QLklRX0VCSVREQS5JUV9DUS42LzMwLzIwMTYuTC4uVVNELkgBAAAAT4YEAAIAAAAEMTEwOQEIAAAABQAAAAExAQAAAAoxODUxMjY2NTE4AwAAAAMxNjACAAAABDQwNTEEAAAAATAHAAAACTYvMzAvMjAxNggAAAAJNi8zMC8yMDE2CQAAAAEwAHtMRrcl3gikukxItyXeCCpDSVEuQ1ZYLklRX0VCSVREQS5JUV9DUS4zLzMxLzIwMTUuTC4uVVNELkgBAAAAyoABAAIAAAAENTA2NgEIAAAABQAAAAExAQAAAAoxNzg5ODUxMTUyAwAAAAMxNjACAAAABDQwNTEEAAAAATAHAAAACTMvMzEvMjAxNQgAAAAJMy8zMS8yMDE1CQAAAAEwDqJMRrcl3gh/uctHtyXeCCpDSVEuQ09QLklRX0VCSVREQS5JUV9DUS42LzMwLzIwMTIuTC4uVVNELkgBAAAAT4YEAAIAAAAENTMyNQEIAAAABQAAAAExAQAAAAoxNjI5MTk1MjQyAwAAAAMxNjACAAAABDQwNTEEAAAAATAHAAAACTYvMzAvMjAxMggAAAAJNi8zMC8yMDEyCQAAAAEwFi4yRrcl3gjdoMRHtyXeCCpDSVEuWE9NLklRX0VCSVREQS5JUV9DUS42LzMw</t>
  </si>
  <si>
    <t>LzIwMjQuTC4uVVNELkgBAAAAQjMGAAIAAAAFMTY2NDkBCAAAAAUAAAABMQEAAAALLTE5MzM0NDQxMTMDAAAAAzE2MAIAAAAENDA1MQQAAAABMAcAAAAJNi8zMC8yMDI0CAAAAAk2LzMwLzIwMjQJAAAAATAGw/xGtyXeCF6Gvke3Jd4IKkNJUS5YT00uSVFfRUJJVERBLklRX0NRLjYvMzAvMjAyMC5MLi5VU0QuSAEAAABCMwYAAgAAAAQ0MTAxAQgAAAAFAAAAATEBAAAACy0yMTQwMDcyMDM5AwAAAAMxNjACAAAABDQwNTEEAAAAATAHAAAACTYvMzAvMjAyMAgAAAAJNi8zMC8yMDIwCQAAAAEw6WguR7cl3gj0Vk1ItyXeCCpDSVEuRU9HLklRX0VCSVREQS5JUV9DUS4zLzMxLzIwMTkuTC4uVVNELkgBAAAAXB0EAAIAAAAIMTc1OS45NjEBCAAAAAUAAAABMQEAAAAKMjAzNDAxOTUxNwMAAAADMTYwAgAAAAQ0MDUxBAAAAAEwBwAAAAkzLzMxLzIwMTkIAAAACTMvMzEvMjAxOQkAAAABMP+PLke3Jd4Iqw3JR7cl3ggqQ0lRLlhPTS5JUV9FQklUREEuSVFfQ1EuNi8zMC8yMDE4LkwuLlVTRC5IAQAAAEIzBgACAAAABDkyMDMBCAAAAAUAAAABMQEAAAAKMTk3NDUyNjMzMAMAAAADMTYwAgAAAAQ0MDUxBAAAAAEwBwAAAAk2LzMwLzIwMTgIAAAACTYvMzAvMjAxOAkAAAABMAm3Lke3Jd4IruFMSLcl3ggqQ0lRLkNWWC5JUV9FQklUREEuSVFfQ1EuNi8zMC8yMDE0LkwuLlVTRC5IAQAAAMqAAQACAAAABTEwNTE0AQgAAAAF</t>
  </si>
  <si>
    <t>AAAAATEBAAAACjE3NDg4NTUzNDYDAAAAAzE2MAIAAAAENDA1MQQAAAABMAcAAAAJNi8zMC8yMDE0CAAAAAk2LzMwLzIwMTQJAAAAATD63zFGtyXeCO/lv0e3Jd4IKkNJUS5DVlguSVFfRUJJVERBLklRX0NRLjMvMzEvMjAyNS5MLi5VU0QuSAEAAADKgAEAAgAAAAQ4NTY3AQgAAAAFAAAAATEBAAAACy0xOTMyNTkwNDU4AwAAAAMxNjACAAAABDQwNTEEAAAAATAHAAAACTMvMzEvMjAyNQgAAAAJMy8zMS8yMDI1CQAAAAEwBsP8Rrcl3gjRl79HtyXeCCpDSVEuQ09QLklRX0VCSVREQS5JUV9DUS42LzMwLzIwMjQuTC4uVVNELkgBAAAAT4YEAAIAAAAENjEyNQEIAAAABQAAAAExAQAAAAstMTkzMjg1ODg4MwMAAAADMTYwAgAAAAQ0MDUxBAAAAAEwBwAAAAk2LzMwLzIwMjQIAAAACTYvMzAvMjAyNAkAAAABMAbD/Ea3Jd4IXoa+R7cl3ggqQ0lRLkVPRy5JUV9FQklUREEuSVFfQ1EuNi8zMC8yMDIyLkwuLlVTRC5IAQAAAFwdBAACAAAABDM4MDgBCAAAAAUAAAABMQEAAAALLTIwMzU3NTQ5NTkDAAAAAzE2MAIAAAAENDA1MQQAAAABMAcAAAAJNi8zMC8yMDIyCAAAAAk2LzMwLzIwMjIJAAAAATAH6vxGtyXeCL5wv0e3Jd4IKkNJUS5DVlguSVFfRUJJVERBLklRX0NRLjkvMzAvMjAyMS5MLi5VU0QuSAEAAADKgAEAAgAAAAUxMDM2NwEIAAAABQAAAAExAQAAAAstMjA3MjEyNDAzMQMAAAADMTYwAgAAAAQ0MDUxBAAA</t>
  </si>
  <si>
    <t>AAEwBwAAAAk5LzMwLzIwMjEIAAAACTkvMzAvMjAyMQkAAAABMNdBLke3Jd4Iit1OSLcl3ggqQ0lRLlhPTS5JUV9FQklUREEuSVFfQ1EuOS8zMC8yMDE5LkwuLlVTRC5IAQAAAEIzBgACAAAABDg2MzABCAAAAAUAAAABMQEAAAAKMjA2ODI3MjgxNQMAAAADMTYwAgAAAAQ0MDUxBAAAAAEwBwAAAAk5LzMwLzIwMTkIAAAACTkvMzAvMjAxOQkAAAABMP+PLke3Jd4IXoa+R7cl3ggqQ0lRLkVPRy5JUV9FQklUREEuSVFfQ1EuNi8zMC8yMDE0LkwuLlVTRC5IAQAAAFwdBAACAAAACDIxNzYuNTExAQgAAAAFAAAAATEBAAAACjE3NDk3Mjc5OTADAAAAAzE2MAIAAAAENDA1MQQAAAABMAcAAAAJNi8zMC8yMDE0CAAAAAk2LzMwLzIwMTQJAAAAATD63zFGtyXeCNGXv0e3Jd4IKkNJUS5YT00uSVFfRUJJVERBLklRX0NRLjkvMzAvMjAxMS5MLi5VU0QuSAEAAABCMwYAAgAAAAUxNzc4OQEIAAAABQAAAAExAQAAAAoxNTc0NzM0ODIyAwAAAAMxNjACAAAABDQwNTEEAAAAATAHAAAACTkvMzAvMjAxMQgAAAAJOS8zMC8yMDExCQAAAAEwKVUyRrcl3gikukxItyXeCCpDSVEuQ1ZYLklRX0VCSVREQS5JUV9DUS45LzMwLzIwMjMuTC4uVVNELkgBAAAAyoABAAIAAAAFMTE1NjQBCAAAAAUAAAABMQEAAAALLTE5NzAxMjE5MzYDAAAAAzE2MAIAAAAENDA1MQQAAAABMAcAAAAJOS8zMC8yMDIzCAAAAAk5LzMwLzIwMjMJAAAAATAH</t>
  </si>
  <si>
    <t>6vxGtyXeCL5wv0e3Jd4IK0NJUS5YT00uSVFfRUJJVERBLklRX0NRLjEyLzMxLzIwMjQuTC4uVVNELkgBAAAAQjMGAAIAAAAFMTU2NDgBCAAAAAUAAAABMQEAAAALLTE5NTg5NTM2MzEDAAAAAzE2MAIAAAAENDA1MQQAAAABMAcAAAAKMTIvMzEvMjAyNAgAAAAKMTIvMzEvMjAyNAkAAAABMAbD/Ea3Jd4I0Ze/R7cl3ggqQ0lRLkVPRy5JUV9FQklUREEuSVFfQ1EuOS8zMC8yMDIzLkwuLlVTRC5IAQAAAFwdBAACAAAABDM0NzQBCAAAAAUAAAABMQEAAAALLTE5NzAyMzUwNzcDAAAAAzE2MAIAAAAENDA1MQQAAAABMAcAAAAJOS8zMC8yMDIzCAAAAAk5LzMwLzIwMjMJAAAAATAH6vxGtyXeCL5wv0e3Jd4IK0NJUS5YT00uSVFfRUJJVERBLklRX0NRLjEyLzMxLzIwMjIuTC4uVVNELkgBAAAAQjMGAAIAAAAFMTc5NzQBCAAAAAUAAAABMQEAAAALLTIwMDc4MzI2MjQDAAAAAzE2MAIAAAAENDA1MQQAAAABMAcAAAAKMTIvMzEvMjAyMggAAAAKMTIvMzEvMjAyMgkAAAABMAfq/Ea3Jd4Ij/u+R7cl3ggqQ0lRLkVPRy5JUV9FQklUREEuSVFfQ1EuOS8zMC8yMDIxLkwuLlVTRC5IAQAAAFwdBAACAAAABDI0NzkBCAAAAAUAAAABMQEAAAALLTIwNzIxNzM2MTMDAAAAAzE2MAIAAAAENDA1MQQAAAABMAcAAAAJOS8zMC8yMDIxCAAAAAk5LzMwLzIwMjEJAAAAATDXQS5HtyXeCIrdTki3Jd4IK0NJUS5YT00uSVFfRUJJVERB</t>
  </si>
  <si>
    <t>LklRX0NRLjEyLzMxLzIwMjAuTC4uVVNELkgBAAAAQjMGAAIAAAAENDA3OQEIAAAABQAAAAExAQAAAAstMjExMTA3MzgxNgMAAAADMTYwAgAAAAQ0MDUxBAAAAAEwBwAAAAoxMi8zMS8yMDIwCAAAAAoxMi8zMS8yMDIwCQAAAAEw6WguR7cl3ghQ0EtItyXeCCpDSVEuRU9HLklRX0VCSVREQS5JUV9DUS45LzMwLzIwMTkuTC4uVVNELkgBAAAAXB0EAAIAAAAIMTc4Mi4wNzkBCAAAAAUAAAABMQEAAAAKMjA2ODQzMTAxOQMAAAADMTYwAgAAAAQ0MDUxBAAAAAEwBwAAAAk5LzMwLzIwMTkIAAAACTkvMzAvMjAxOQkAAAABMP+PLke3Jd4IXoa+R7cl3ggrQ0lRLlhPTS5JUV9FQklUREEuSVFfQ1EuMTIvMzEvMjAxOC5MLi5VU0QuSAEAAABCMwYAAgAAAAQ5NzIyAQgAAAAFAAAAATEBAAAACjIwMTczODExNTYDAAAAAzE2MAIAAAAENDA1MQQAAAABMAcAAAAKMTIvMzEvMjAxOAgAAAAKMTIvMzEvMjAxOAkAAAABMP+PLke3Jd4IwwhNSLcl3ggqQ0lRLkVPRy5JUV9FQklUREEuSVFfQ1EuOS8zMC8yMDE3LkwuLlVTRC5IAQAAAFwdBAACAAAACDExMjIuOTM3AQgAAAAFAAAAATEBAAAACjE5MTc3MjQ1OTADAAAAAzE2MAIAAAAENDA1MQQAAAABMAcAAAAJOS8zMC8yMDE3CAAAAAk5LzMwLzIwMTcJAAAAATDwU0xGtyXeCK1Jv0e3Jd4IK0NJUS5YT00uSVFfRUJJVERBLklRX0NRLjEyLzMxLzIwMTYuTC4uVVNELkgBAAAA</t>
  </si>
  <si>
    <t>QjMGAAIAAAAENTkxOQEIAAAABQAAAAExAQAAAAoxODc3MjMzNjE2AwAAAAMxNjACAAAABDQwNTEEAAAAATAHAAAACjEyLzMxLzIwMTYIAAAACjEyLzMxLzIwMTYJAAAAATDwU0xGtyXeCPt9TUi3Jd4IKkNJUS5FT0cuSVFfRUJJVERBLklRX0NRLjkvMzAvMjAxNS5MLi5VU0QuSAEAAABcHQQAAgAAAAY4MDcuODIBCAAAAAUAAAABMQEAAAAKMTgxNjAxNjE3NgMAAAADMTYwAgAAAAQ0MDUxBAAAAAEwBwAAAAk5LzMwLzIwMTUIAAAACTkvMzAvMjAxNQkAAAABMAB7TEa3Jd4IZ2hOSLcl3ggrQ0lRLlhPTS5JUV9FQklUREEuSVFfQ1EuMTIvMzEvMjAxNC5MLi5VU0QuSAEAAABCMwYAAgAAAAQ5OTYwAQgAAAAFAAAAATEBAAAACjE3Nzc2MzQ4ODUDAAAAAzE2MAIAAAAENDA1MQQAAAABMAcAAAAKMTIvMzEvMjAxNAgAAAAKMTIvMzEvMjAxNAkAAAABMA6iTEa3Jd4IQzi+R7cl3ggqQ0lRLkVPRy5JUV9FQklUREEuSVFfQ1EuOS8zMC8yMDEzLkwuLlVTRC5IAQAAAFwdBAACAAAACDE3NzYuMzAzAQgAAAAFAAAAATEBAAAACjE3MDQ2MjkxMDIDAAAAAzE2MAIAAAAENDA1MQQAAAABMAcAAAAJOS8zMC8yMDEzCAAAAAk5LzMwLzIwMTMJAAAAATASBzJGtyXeCEEaTki3Jd4IK0NJUS5YT00uSVFfRUJJVERBLklRX0NRLjEyLzMxLzIwMTIuTC4uVVNELkgBAAAAQjMGAAIAAAAFMTYzODMBCAAAAAUAAAABMQEAAAAKMTY2</t>
  </si>
  <si>
    <t>MDQ3MzkxNwMAAAADMTYwAgAAAAQ0MDUxBAAAAAEwBwAAAAoxMi8zMS8yMDEyCAAAAAoxMi8zMS8yMDEyCQAAAAEwEgcyRrcl3ggE78RHtyXeCCpDSVEuRU9HLklRX0VCSVREQS5JUV9DUS45LzMwLzIwMTEuTC4uVVNELkgBAAAAXB0EAAIAAAAIMTQ3Ny42NzcBCAAAAAUAAAABMQEAAAAKMTU3NDM5MDYwMAMAAAADMTYwAgAAAAQ0MDUxBAAAAAEwBwAAAAk5LzMwLzIwMTEIAAAACTkvMzAvMjAxMQkAAAABMClVMka3Jd4IpLpMSLcl3ggrQ0lRLlhPTS5JUV9FQklUREEuSVFfQ1EuMTIvMzEvMjAxMC5MLi5VU0QuSAEAAABCMwYAAgAAAAUxNTU2MwEIAAAABQAAAAExAQAAAAoxNTIzODA3NDA1AwAAAAMxNjACAAAABDQwNTEEAAAAATAHAAAACjEyLzMxLzIwMTAIAAAACjEyLzMxLzIwMTAJAAAAATD0uDFGtyXeCAmByke3Jd4IKkNJUS5YT00uSVFfRUJJVERBLklRX0NRLjYvMzAvMjAxMC5MLi5VU0QuSAEAAABCMwYAAgAAAAUxMzMxOQEIAAAABQAAAAExAQAAAAoxNDY1MDA0MTg2AwAAAAMxNjACAAAABDQwNTEEAAAAATAHAAAACTYvMzAvMjAxMAgAAAAJNi8zMC8yMDEwCQAAAAEwO3wyRrcl3gjvqclHtyXeCCpDSVEuQ1ZYLklRX0VCSVREQS5JUV9DUS42LzMwLzIwMjIuTC4uVVNELkgBAAAAyoABAAIAAAAFMTczNjgBCAAAAAUAAAABMQEAAAALLTIwMjE0MDg0MzIDAAAAAzE2MAIAAAAENDA1MQQAAAABMAcA</t>
  </si>
  <si>
    <t>AAAJNi8zMC8yMDIyCAAAAAk2LzMwLzIwMjIJAAAAATAH6vxGtyXeCL5wv0e3Jd4IKkNJUS5DVlguSVFfRUJJVERBLklRX0NRLjYvMzAvMjAxOC5MLi5VU0QuSAEAAADKgAEAAgAAAAQ3ODc2AQgAAAAFAAAAATEBAAAACjE5NzQ1MjYzNjkDAAAAAzE2MAIAAAAENDA1MQQAAAABMAcAAAAJNi8zMC8yMDE4CAAAAAk2LzMwLzIwMTgJAAAAATAJty5HtyXeCK7hTEi3Jd4IKkNJUS5YT00uSVFfRUJJVERBLklRX0NRLjkvMzAvMjAyMy5MLi5VU0QuSAEAAABCMwYAAgAAAAUxNjA5MwEIAAAABQAAAAExAQAAAAstMTk3MDc1NTM0NAMAAAADMTYwAgAAAAQ0MDUxBAAAAAEwBwAAAAk5LzMwLzIwMjMIAAAACTkvMzAvMjAyMwkAAAABMAfq/Ea3Jd4IvnC/R7cl3ggqQ0lRLkVPRy5JUV9FQklUREEuSVFfQ1EuNi8zMC8yMDE2LkwuLlVTRC5IAQAAAFwdBAACAAAABzY4Mi41ODIBCAAAAAUAAAABMQEAAAAKMTg1MTI5NzYxOAMAAAADMTYwAgAAAAQ0MDUxBAAAAAEwBwAAAAk2LzMwLzIwMTYIAAAACTYvMzAvMjAxNgkAAAABMAB7TEa3Jd4IjWxMSLcl3ggrQ0lRLkNPUC5JUV9FQklUREEuSVFfQ1EuMTIvMzEvMjAyMi5MLi5VU0QuSAEAAABPhgQAAgAAAAQ3MzkxAQgAAAAFAAAAATEBAAAACy0yMDEwMTI1MDEyAwAAAAMxNjACAAAABDQwNTEEAAAAATAHAAAACjEyLzMxLzIwMjIIAAAACjEyLzMxLzIwMjIJAAAAATAH6vxG</t>
  </si>
  <si>
    <t>tyXeCI/7vke3Jd4IK0NJUS5DT1AuSVFfRUJJVERBLklRX0NRLjEyLzMxLzIwMTYuTC4uVVNELkgBAAAAT4YEAAIAAAAEMTk0MQEIAAAABQAAAAExAQAAAAoxODc1MjgwMjk3AwAAAAMxNjACAAAABDQwNTEEAAAAATAHAAAACjEyLzMxLzIwMTYIAAAACjEyLzMxLzIwMTYJAAAAATDwU0xGtyXeCPt9TUi3Jd4IK0NJUS5DVlguSVFfRUJJVERBLklRX0NRLjEyLzMxLzIwMjAuTC4uVVNELkgBAAAAyoABAAIAAAAEMzk5NgEIAAAABQAAAAExAQAAAAstMjExMDg4MjgyMAMAAAADMTYwAgAAAAQ0MDUxBAAAAAEwBwAAAAoxMi8zMS8yMDIwCAAAAAoxMi8zMS8yMDIwCQAAAAEw6WguR7cl3ghQ0EtItyXeCCtDSVEuQ1ZYLklRX0VCSVREQS5JUV9DUS4xMi8zMS8yMDE2LkwuLlVTRC5IAQAAAMqAAQACAAAABDM1MzcBCAAAAAUAAAABMQEAAAAKMTg3NTY3NjI0MQMAAAADMTYwAgAAAAQ0MDUxBAAAAAEwBwAAAAoxMi8zMS8yMDE2CAAAAAoxMi8zMS8yMDE2CQAAAAEw8FNMRrcl3gj7fU1ItyXeCCtDSVEuQ1ZYLklRX0VCSVREQS5JUV9DUS4xMi8zMS8yMDE0LkwuLlVTRC5IAQAAAMqAAQACAAAABDY1ODYBCAAAAAUAAAABMQEAAAAKMTc3Nzk3MzUwNwMAAAADMTYwAgAAAAQ0MDUxBAAAAAEwBwAAAAoxMi8zMS8yMDE0CAAAAAoxMi8zMS8yMDE0CQAAAAEwDqJMRrcl3ghDOL5HtyXeCCtDSVEuQ1ZYLklRX0VCSVREQS5J</t>
  </si>
  <si>
    <t>UV9DUS4xMi8zMS8yMDEyLkwuLlVTRC5IAQAAAMqAAQACAAAABTExMjI1AQgAAAAFAAAAATEBAAAACjE2NTk0MjA4MDMDAAAAAzE2MAIAAAAENDA1MQQAAAABMAcAAAAKMTIvMzEvMjAxMggAAAAKMTIvMzEvMjAxMgkAAAABMBIHMka3Jd4I68fER7cl3ggqQ0lRLkNPUC5JUV9FQklUREEuSVFfQ1EuMy8zMS8yMDEyLkwuLlVTRC5IAQAAAE+GBAACAAAABDU4MTcBCAAAAAUAAAABMQEAAAAKMTYxNDk3ODQ1MQMAAAADMTYwAgAAAAQ0MDUxBAAAAAEwBwAAAAkzLzMxLzIwMTIIAAAACTMvMzEvMjAxMgkAAAABMBYuMka3Jd4IMkDNR7cl3ggrQ0lRLkNWWC5JUV9FQklUREEuSVFfQ1EuMTIvMzEvMjAxMC5MLi5VU0QuSAEAAADKgAEAAgAAAAUxMDAzNAEIAAAABQAAAAExAQAAAAoxNTE5NTY3Mjc3AwAAAAMxNjACAAAABDQwNTEEAAAAATAHAAAACjEyLzMxLzIwMTAIAAAACjEyLzMxLzIwMTAJAAAAATD0uDFGtyXeCO0yyke3Jd4IKkNJUS5DT1AuSVFfRUJJVERBLklRX0NRLjMvMzEvMjAxMC5MLi5VU0QuSAEAAABPhgQAAgAAAAQ2ODY2AQgAAAAFAAAAATEBAAAACjE0NTEwNzI1NTQDAAAAAzE2MAIAAAAENDA1MQQAAAABMAcAAAAJMy8zMS8yMDEwCAAAAAkzLzMxLzIwMTAJAAAAATA7fDJGtyXeCHoDzke3Jd4IK0NJUS5FT0cuSVFfRUJJVERBLklRX0NRLjEyLzMxLzIwMjAuTC4uVVNELkgBAAAAXB0EAAIAAAAE</t>
  </si>
  <si>
    <t>MTUwNwEIAAAABQAAAAExAQAAAAstMjExMDU5MTE4NAMAAAADMTYwAgAAAAQ0MDUxBAAAAAEwBwAAAAoxMi8zMS8yMDIwCAAAAAoxMi8zMS8yMDIwCQAAAAEw6WguR7cl3giKHkxItyXeCCpDSVEuWE9NLklRX0VCSVREQS5JUV9DUS4zLzMxLzIwMTguTC4uVVNELkgBAAAAQjMGAAIAAAAEOTEzOQEIAAAABQAAAAExAQAAAAoxOTU5NDk2Mzk3AwAAAAMxNjACAAAABDQwNTEEAAAAATAHAAAACTMvMzEvMjAxOAgAAAAJMy8zMS8yMDE4CQAAAAEw3ixMRrcl3gim5MlHtyXeCCtDSVEuQ1ZYLklRX0VCSVREQS5JUV9DUS4xMi8zMS8yMDI0LkwuLlVTRC5IAQAAAMqAAQACAAAABTEwMDc0AQgAAAAFAAAAATEBAAAACy0xOTU4NzU3NjAwAwAAAAMxNjACAAAABDQwNTEEAAAAATAHAAAACjEyLzMxLzIwMjQIAAAACjEyLzMxLzIwMjQJAAAAATAGw/xGtyXeCNGXv0e3Jd4IKkNJUS5DT1AuSVFfRUJJVERBLklRX0NRLjMvMzEvMjAyNC5MLi5VU0QuSAEAAABPhgQAAgAAAAQ1OTk2AQgAAAAFAAAAATEBAAAACy0xOTQ0OTQ2ODA0AwAAAAMxNjACAAAABDQwNTEEAAAAATAHAAAACTMvMzEvMjAyNAgAAAAJMy8zMS8yMDI0CQAAAAEwBsP8Rrcl3gieIr9HtyXeCCtDSVEuQ1ZYLklRX0VCSVREQS5JUV9DUS4xMi8zMS8yMDIyLkwuLlVTRC5IAQAAAMqAAQACAAAABTEzMDU4AQgAAAAFAAAAATEBAAAACy0yMDA4NTU3NDg4AwAA</t>
  </si>
  <si>
    <t>AAMxNjACAAAABDQwNTEEAAAAATAHAAAACjEyLzMxLzIwMjIIAAAACjEyLzMxLzIwMjIJAAAAATAH6vxGtyXeCI/7vke3Jd4IKkNJUS5DT1AuSVFfRUJJVERBLklRX0NRLjMvMzEvMjAyMi5MLi5VU0QuSAEAAABPhgQAAgAAAAQ4NzM3AQgAAAAFAAAAATEBAAAACy0yMDQ3MjUxNzQ4AwAAAAMxNjACAAAABDQwNTEEAAAAATAHAAAACTMvMzEvMjAyMggAAAAJMy8zMS8yMDIyCQAAAAEwFhH9Rrcl3gixbMFHtyXeCCpDSVEuQ09QLklRX0VCSVREQS5JUV9DUS4zLzMxLzIwMjAuTC4uVVNELkgBAAAAT4YEAAIAAAAEMjA5NgEIAAAABQAAAAExAQAAAAoyMDk2Mzc3OTU2AwAAAAMxNjACAAAABDQwNTEEAAAAATAHAAAACTMvMzEvMjAyMAgAAAAJMy8zMS8yMDIwCQAAAAEw6WguR7cl3ginBMRHtyXeCCtDSVEuQ1ZYLklRX0VCSVREQS5JUV9DUS4xMi8zMS8yMDE4LkwuLlVTRC5IAQAAAMqAAQACAAAABDg2NjEBCAAAAAUAAAABMQEAAAAKMjAxNjM0OTkxOQMAAAADMTYwAgAAAAQ0MDUxBAAAAAEwBwAAAAoxMi8zMS8yMDE4CAAAAAoxMi8zMS8yMDE4CQAAAAEw/48uR7cl3gjDCE1ItyXeCCpDSVEuQ09QLklRX0VCSVREQS5JUV9DUS4zLzMxLzIwMTguTC4uVVNELkgBAAAAT4YEAAIAAAAEMzY3OAEIAAAABQAAAAExAQAAAAoxOTU5NDc3MjQwAwAAAAMxNjACAAAABDQwNTEEAAAAATAHAAAACTMvMzEvMjAxOAgAAAAJ</t>
  </si>
  <si>
    <t>My8zMS8yMDE4CQAAAAEw3ixMRrcl3gjOC8pHtyXeCCpDSVEuQ09QLklRX0VCSVREQS5JUV9DUS4zLzMxLzIwMTYuTC4uVVNELkgBAAAAT4YEAAIAAAADNTk0AQgAAAAFAAAAATEBAAAACjE4NDA0MjUwNzkDAAAAAzE2MAIAAAAENDA1MQQAAAABMAcAAAAJMy8zMS8yMDE2CAAAAAkzLzMxLzIwMTYJAAAAATAAe0xGtyXeCE5Ey0e3Jd4IKkNJUS5DT1AuSVFfRUJJVERBLklRX0NRLjMvMzEvMjAxNC5MLi5VU0QuSAEAAABPhgQAAgAAAAQ1ODE3AQgAAAAFAAAAATEBAAAACjE3MzI1Nzk0MjkDAAAAAzE2MAIAAAAENDA1MQQAAAABMAcAAAAJMy8zMS8yMDE0CAAAAAkzLzMxLzIwMTQJAAAAATD63zFGtyXeCLwuzEe3Jd4IKkNJUS5YT00uSVFfRUJJVERBLklRX0NRLjMvMzEvMjAyMC5MLi5VU0QuSAEAAABCMwYAAgAAAAQ1MDM1AQgAAAAFAAAAATEBAAAACjIwOTU2OTc0OTUDAAAAAzE2MAIAAAAENDA1MQQAAAABMAcAAAAJMy8zMS8yMDIwCAAAAAkzLzMxLzIwMjAJAAAAATDpaC5HtyXeCMArxEe3Jd4IK0NJUS5FT0cuSVFfRUJJVERBLklRX0NRLjEyLzMxLzIwMTguTC4uVVNELkgBAAAAXB0EAAIAAAAIMjE0NS4yODYBCAAAAAUAAAABMQEAAAAKMjAxODE2OTAxNgMAAAADMTYwAgAAAAQ0MDUxBAAAAAEwBwAAAAoxMi8zMS8yMDE4CAAAAAoxMi8zMS8yMDE4CQAAAAEw/48uR7cl3gjDCE1ItyXeCCtDSVEuRU9H</t>
  </si>
  <si>
    <t>LklRX0VCSVREQS5JUV9DUS4xMi8zMS8yMDE2LkwuLlVTRC5IAQAAAFwdBAACAAAABzkzMS45NDkBCAAAAAUAAAABMQEAAAAKMTg3Njc1NDQ5OQMAAAADMTYwAgAAAAQ0MDUxBAAAAAEwBwAAAAoxMi8zMS8yMDE2CAAAAAoxMi8zMS8yMDE2CQAAAAEw8FNMRrcl3gj7fU1ItyXeCCtDSVEuRU9HLklRX0VCSVREQS5JUV9DUS4xMi8zMS8yMDE0LkwuLlVTRC5IAQAAAFwdBAACAAAACDIzNDQuMzI5AQgAAAAFAAAAATEBAAAACjE3Nzc3NTYzNTcDAAAAAzE2MAIAAAAENDA1MQQAAAABMAcAAAAKMTIvMzEvMjAxNAgAAAAKMTIvMzEvMjAxNAkAAAABMA6iTEa3Jd4IQzi+R7cl3ggrQ0lRLkVPRy5JUV9FQklUREEuSVFfQ1EuMTIvMzEvMjAxMi5MLi5VU0QuSAEAAABcHQQAAgAAAAgxNDg0LjI1MwEIAAAABQAAAAExAQAAAAoxNjYwMDQ0MzAwAwAAAAMxNjACAAAABDQwNTEEAAAAATAHAAAACjEyLzMxLzIwMTIIAAAACjEyLzMxLzIwMTIJAAAAATASBzJGtyXeCOvHxEe3Jd4IKkNJUS5YT00uSVFfRUJJVERBLklRX0NRLjMvMzEvMjAxMi5MLi5VU0QuSAEAAABCMwYAAgAAAAUxNjYwMAEIAAAABQAAAAExAQAAAAoxNjE1MDQ3ODQzAwAAAAMxNjACAAAABDQwNTEEAAAAATAHAAAACTMvMzEvMjAxMggAAAAJMy8zMS8yMDEyCQAAAAEwFi4yRrcl3gglGc1HtyXeCCtDSVEuRU9HLklRX0VCSVREQS5JUV9DUS4xMi8zMS8y</t>
  </si>
  <si>
    <t>MDEwLkwuLlVTRC5IAQAAAFwdBAACAAAABzgwNy4wODUBCAAAAAUAAAABMQEAAAAKMTU2MjE3NjY1MQMAAAADMTYwAgAAAAQ0MDUxBAAAAAEwBwAAAAoxMi8zMS8yMDEwCAAAAAoxMi8zMS8yMDEwCQAAAAEw9LgxRrcl3gjOC8pHtyXeCCpDSVEuWE9NLklRX0VCSVREQS5JUV9DUS4zLzMxLzIwMTAuTC4uVVNELkgBAAAAQjMGAAIAAAAFMTIxODkBCAAAAAUAAAABMQEAAAAKMTQ1MTE5NTc4MwMAAAADMTYwAgAAAAQ0MDUxBAAAAAEwBwAAAAkzLzMxLzIwMTAIAAAACTMvMzEvMjAxMAkAAAABMDt8Mka3Jd4IhirOR7cl3ggqQ0lRLkNPUC5JUV9FQklUREEuSVFfQ1EuOS8zMC8yMDEyLkwuLlVTRC5IAQAAAE+GBAACAAAABDUzNTQBCAAAAAUAAAABMQEAAAAKMTY0MzQ3Mjg5NgMAAAADMTYwAgAAAAQ0MDUxBAAAAAEwBwAAAAk5LzMwLzIwMTIIAAAACTkvMzAvMjAxMgkAAAABMBYuMka3Jd4IFcxNSLcl3ggqQ0lRLkNWWC5JUV9FQklUREEuSVFfQ1EuNi8zMC8yMDExLkwuLlVTRC5IAQAAAMqAAQACAAAABTE0MTg3AQgAAAAFAAAAATEBAAAACjE1NTczOTY3NTMDAAAAAzE2MAIAAAAENDA1MQQAAAABMAcAAAAJNi8zMC8yMDExCAAAAAk2LzMwLzIwMTEJAAAAATApVTJGtyXeCGIjyEe3Jd4IK0NJUS5DT1AuSVFfRUJJVERBLklRX0NRLjEyLzMxLzIwMjAuTC4uVVNELkgBAAAAT4YEAAIAAAAEMTMzMAEIAAAABQAA</t>
  </si>
  <si>
    <t>AAExAQAAAAstMjExMTY0MzMyMgMAAAADMTYwAgAAAAQ0MDUxBAAAAAEwBwAAAAoxMi8zMS8yMDIwCAAAAAoxMi8zMS8yMDIwCQAAAAEw6WguR7cl3giKHkxItyXeCCpDSVEuQ1ZYLklRX0VCSVREQS5JUV9DUS45LzMwLzIwMTUuTC4uVVNELkgBAAAAyoABAAIAAAAENTUwOQEIAAAABQAAAAExAQAAAAoxODE2MjMwMTAzAwAAAAMxNjACAAAABDQwNTEEAAAAATAHAAAACTkvMzAvMjAxNQgAAAAJOS8zMC8yMDE1CQAAAAEwAHtMRrcl3ghuj05ItyXeCCpDSVEuQ1ZYLklRX0VCSVREQS5JUV9DUS45LzMwLzIwMTEuTC4uVVNELkgBAAAAyoABAAIAAAAFMTMzODQBCAAAAAUAAAABMQEAAAAKMTU3NDczNDYwNgMAAAADMTYwAgAAAAQ0MDUxBAAAAAEwBwAAAAk5LzMwLzIwMTEIAAAACTkvMzAvMjAxMQkAAAABMClVMka3Jd4IpLpMSLcl3ggrQ0lRLkVPRy5JUV9FQklUREEuSVFfQ1EuMTIvMzEvMjAyNC5MLi5VU0QuSAEAAABcHQQAAgAAAAQyOTEwAQgAAAAFAAAAATEBAAAACy0xOTU3OTY2ODUyAwAAAAMxNjACAAAABDQwNTEEAAAAATAHAAAACjEyLzMxLzIwMjQIAAAACjEyLzMxLzIwMjQJAAAAATAGw/xGtyXeCNGXv0e3Jd4IKkNJUS5YT00uSVFfRUJJVERBLklRX0NRLjMvMzEvMjAyNC5MLi5VU0QuSAEAAABCMwYAAgAAAAUxNDczMAEIAAAABQAAAAExAQAAAAstMTk0NjE1ODgwNgMAAAADMTYwAgAAAAQ0MDUx</t>
  </si>
  <si>
    <t>BAAAAAEwBwAAAAkzLzMxLzIwMjQIAAAACTMvMzEvMjAyNAkAAAABMAbD/Ea3Jd4IniK/R7cl3ggrQ0lRLkVPRy5JUV9FQklUREEuSVFfQ1EuMTIvMzEvMjAyMi5MLi5VU0QuSAEAAABcHQQAAgAAAAQzODc1AQgAAAAFAAAAATEBAAAACy0yMDA5MjM3MjE5AwAAAAMxNjACAAAABDQwNTEEAAAAATAHAAAACjEyLzMxLzIwMjIIAAAACjEyLzMxLzIwMjIJAAAAATAH6vxGtyXeCI/7vke3Jd4IKkNJUS5YT00uSVFfRUJJVERBLklRX0NRLjMvMzEvMjAyMi5MLi5VU0QuSAEAAABCMwYAAgAAAAUxNTA4OQEIAAAABQAAAAExAQAAAAstMjA0Nzg5ODE5OQMAAAADMTYwAgAAAAQ0MDUxBAAAAAEwBwAAAAkzLzMxLzIwMjIIAAAACTMvMzEvMjAyMgkAAAABMBYR/Ua3Jd4Iq5PBR7cl3ggqQ0lRLlhPTS5JUV9FQklUREEuSVFfQ1EuMy8zMS8yMDE2LkwuLlVTRC5IAQAAAEIzBgACAAAABDQ5NzABCAAAAAUAAAABMQEAAAAKMTg4NjQ3NjgwMgMAAAADMTYwAgAAAAQ0MDUxBAAAAAEwBwAAAAkzLzMxLzIwMTYIAAAACTMvMzEvMjAxNgkAAAABMAB7TEa3Jd4IYGvLR7cl3ggqQ0lRLlhPTS5JUV9FQklUREEuSVFfQ1EuMy8zMS8yMDE0LkwuLlVTRC5IAQAAAEIzBgACAAAABTE0NDcyAQgAAAAFAAAAATEBAAAACjE3MzI5ODI0MDkDAAAAAzE2MAIAAAAENDA1MQQAAAABMAcAAAAJMy8zMS8yMDE0CAAAAAkzLzMxLzIwMTQJAAAA</t>
  </si>
  <si>
    <t>ATD63zFGtyXeCMBVzEe3Jd4IKkNJUS5DT1AuSVFfRUJJVERBLklRX0NRLjkvMzAvMjAxMC5MLi5VU0QuSAEAAABPhgQAAgAAAAQ2NTMxAQgAAAAFAAAAATEBAAAACjE0Nzk3NDg2NzcDAAAAAzE2MAIAAAAENDA1MQQAAAABMAcAAAAJOS8zMC8yMDEwCAAAAAk5LzMwLzIwMTAJAAAAATD0uDFGtyXeCI1sTEi3Jd4IKkNJUS5FT0cuSVFfRUJJVERBLklRX0NRLjMvMzEvMjAxMy5MLi5VU0QuSAEAAABcHQQAAgAAAAgxNTY4Ljc3NwEIAAAABQAAAAExAQAAAAoxNjc1NzQwNTA3AwAAAAMxNjACAAAABDQwNTEEAAAAATAHAAAACTMvMzEvMjAxMwgAAAAJMy8zMS8yMDEzCQAAAAEwEgcyRrcl3gjPfMxHtyXeCCtDSVEuQ09QLklRX0VCSVREQS5JUV9DUS4xMi8zMS8yMDEwLkwuLlVTRC5IAQAAAE+GBAACAAAABDU4MjABCAAAAAUAAAABMQEAAAAKMTUxNzYxNzA5NAMAAAADMTYwAgAAAAQ0MDUxBAAAAAEwBwAAAAoxMi8zMS8yMDEwCAAAAAoxMi8zMS8yMDEwCQAAAAEw9LgxRrcl3ggJgcpHtyXeCCpDSVEuWE9NLklRX0VCSVREQS5JUV9DUS45LzMwLzIwMjEuTC4uVVNELkgBAAAAQjMGAAIAAAAFMTMxNDABCAAAAAUAAAABMQEAAAALLTIwNzIzMzc1NjgDAAAAAzE2MAIAAAAENDA1MQQAAAABMAcAAAAJOS8zMC8yMDIxCAAAAAk5LzMwLzIwMjEJAAAAATDXQS5HtyXeCKYET0i3Jd4IK0NJUS5DT1AuSVFfRUJJVERB</t>
  </si>
  <si>
    <t>LklRX0xUTS45LzMwLzIwMjUuTC4uVVNELkgBAAAAT4YEAAIAAAAFMjU0MjIBCAAAAAUAAAABMQEAAAALLTE5MTgwNDU0MjEDAAAAAzE2MAIAAAAENDA1MQQAAAABMAcAAAAJOS8zMC8yMDI1CAAAAAk5LzMwLzIwMjUJAAAAATBoPPtGtyXeCIoewUe3Jd4IK0NJUS5FT0cuSVFfRUJJVERBLklRX0xUTS45LzMwLzIwMjUuTC4uVVNELkgBAAAAXB0EAAIAAAAFMTE3NjABCAAAAAUAAAABMQEAAAALLTE5MTgxNjkzMTUDAAAAAzE2MAIAAAAENDA1MQQAAAABMAcAAAAJOS8zMC8yMDI1CAAAAAk5LzMwLzIwMjUJAAAAATBoPPtGtyXeCIoewUe3Jd4IK0NJUS5YT00uSVFfRUJJVERBLklRX0xUTS45LzMwLzIwMjUuTC4uVVNELkgBAAAAQjMGAAIAAAAFNjE2OTQBCAAAAAUAAAABMQEAAAALLTE5MTg2NTUwNTcDAAAAAzE2MAIAAAAENDA1MQQAAAABMAcAAAAJOS8zMC8yMDI1CAAAAAk5LzMwLzIwMjUJAAAAATBoPPtGtyXeCIoewUe3Jd4IK0NJUS5DVlguSVFfRUJJVERBLklRX0xUTS45LzMwLzIwMjUuTC4uVVNELkgBAAAAyoABAAIAAAAFMzc2ODMBCAAAAAUAAAABMQEAAAALLTE5MTgwOTYzMjADAAAAAzE2MAIAAAAENDA1MQQAAAABMAcAAAAJOS8zMC8yMDI1CAAAAAk5LzMwLzIwMjUJAAAAATBoPPtGtyXeCIoewUe3Jd4IK0NJUS5DT1AuSVFfRUJJVERBLklRX0xUTS42LzMwLzIwMjUuTC4uVVNELkgBAAAAT4YE</t>
  </si>
  <si>
    <t>AAIAAAAFMjUxNDMBCAAAAAUAAAABMQEAAAALLTE5MzI4NTgzNDADAAAAAzE2MAIAAAAENDA1MQQAAAABMAcAAAAJNi8zMC8yMDI1CAAAAAk2LzMwLzIwMjUJAAAAATAGw/xGtyXeCIoewUe3Jd4IK0NJUS5DVlguSVFfRUJJVERBLklRX0xUTS4zLzMxLzIwMjQuTC4uVVNELkgBAAAAyoABAAIAAAAFNDEyNDgBCAAAAAUAAAABMQEAAAALLTE5MzI1OTA0NTcDAAAAAzE2MAIAAAAENDA1MQQAAAABMAcAAAAJMy8zMS8yMDI0CAAAAAkzLzMxLzIwMjQJAAAAATAGw/xGtyXeCD6pwEe3Jd4IK0NJUS5DT1AuSVFfRUJJVERBLklRX0xUTS42LzMwLzIwMjMuTC4uVVNELkgBAAAAT4YEAAIAAAAFMjg2MjkBCAAAAAUAAAABMQEAAAALLTE5ODU0MzI5NDADAAAAAzE2MAIAAAAENDA1MQQAAAABMAcAAAAJNi8zMC8yMDIzCAAAAAk2LzMwLzIwMjMJAAAAATAH6vxGtyXeCD6pwEe3Jd4IK0NJUS5DVlguSVFfRUJJVERBLklRX0xUTS4zLzMxLzIwMjIuTC4uVVNELkgBAAAAyoABAAIAAAAFMzgyNTYBCAAAAAUAAAABMQEAAAALLTIwMzU3MDY3NjQDAAAAAzE2MAIAAAAENDA1MQQAAAABMAcAAAAJMy8zMS8yMDIyCAAAAAkzLzMxLzIwMjIJAAAAATAWEf1GtyXeCJNFwUe3Jd4IK0NJUS5DT1AuSVFfRUJJVERBLklRX0xUTS42LzMwLzIwMjEuTC4uVVNELkgBAAAAT4YEAAIAAAAFMTAzOTEBCAAAAAUAAAABMQEAAAALLTIwODY0</t>
  </si>
  <si>
    <t>MjA1ODIDAAAAAzE2MAIAAAAENDA1MQQAAAABMAcAAAAJNi8zMC8yMDIxCAAAAAk2LzMwLzIwMjEJAAAAATDpaC5HtyXeCHq2Tki3Jd4IK0NJUS5DVlguSVFfRUJJVERBLklRX0xUTS4zLzMxLzIwMjAuTC4uVVNELkgBAAAAyoABAAIAAAAFMjg1NTgBCAAAAAUAAAABMQEAAAAKMjA5NjA4NjE3NAMAAAADMTYwAgAAAAQ0MDUxBAAAAAEwBwAAAAkzLzMxLzIwMjAIAAAACTMvMzEvMjAyMAkAAAABMOloLke3Jd4IpwTER7cl3ggrQ0lRLkNPUC5JUV9FQklUREEuSVFfTFRNLjYvMzAvMjAxOS5MLi5VU0QuSAEAAABPhgQAAgAAAAUxNTY0OQEIAAAABQAAAAExAQAAAAoyMDQ4MDk3Njk1AwAAAAMxNjACAAAABDQwNTEEAAAAATAHAAAACTYvMzAvMjAxOQgAAAAJNi8zMC8yMDE5CQAAAAEw/48uR7cl3giNbExItyXeCCtDSVEuQ1ZYLklRX0VCSVREQS5JUV9MVE0uMy8zMS8yMDE4LkwuLlVTRC5IAQAAAMqAAQACAAAABTI0MTE2AQgAAAAFAAAAATEBAAAACjE5NTk0OTA4MTgDAAAAAzE2MAIAAAAENDA1MQQAAAABMAcAAAAJMy8zMS8yMDE4CAAAAAkzLzMxLzIwMTgJAAAAATDeLExGtyXeCKbkyUe3Jd4IK0NJUS5DT1AuSVFfRUJJVERBLklRX0xUTS42LzMwLzIwMTcuTC4uVVNELkgBAAAAT4YEAAIAAAAENzQ5OAEIAAAABQAAAAExAQAAAAoxODk4MDIzMTU0AwAAAAMxNjACAAAABDQwNTEEAAAAATAHAAAACTYvMzAv</t>
  </si>
  <si>
    <t>MjAxNwgAAAAJNi8zMC8yMDE3CQAAAAEw8FNMRrcl3ggVzE1ItyXeCCtDSVEuQ1ZYLklRX0VCSVREQS5JUV9MVE0uMy8zMS8yMDE2LkwuLlVTRC5IAQAAAMqAAQACAAAABTE1ODYzAQgAAAAFAAAAATEBAAAACjE4NDAzOTM4MjEDAAAAAzE2MAIAAAAENDA1MQQAAAABMAcAAAAJMy8zMS8yMDE2CAAAAAkzLzMxLzIwMTYJAAAAATAAe0xGtyXeCGBry0e3Jd4IK0NJUS5DT1AuSVFfRUJJVERBLklRX0xUTS42LzMwLzIwMTUuTC4uVVNELkgBAAAAT4YEAAIAAAAFMTI0MjEBCAAAAAUAAAABMQEAAAAKMTgwMTQ0ODExNAMAAAADMTYwAgAAAAQ0MDUxBAAAAAEwBwAAAAk2LzMwLzIwMTUIAAAACTYvMzAvMjAxNQkAAAABMA6iTEa3Jd4I9FZNSLcl3ggrQ0lRLkNWWC5JUV9FQklUREEuSVFfTFRNLjMvMzEvMjAxNC5MLi5VU0QuSAEAAADKgAEAAgAAAAUzOTg5NwEIAAAABQAAAAExAQAAAAoxNzMyOTQ2MjY1AwAAAAMxNjACAAAABDQwNTEEAAAAATAHAAAACTMvMzEvMjAxNAgAAAAJMy8zMS8yMDE0CQAAAAEw+t8xRrcl3gi8LsxHtyXeCCtDSVEuQ09QLklRX0VCSVREQS5JUV9MVE0uNi8zMC8yMDEzLkwuLlVTRC5IAQAAAE+GBAACAAAABTIyMjcwAQgAAAAFAAAAATEBAAAACjE2ODk2MDU5OTcDAAAAAzE2MAIAAAAENDA1MQQAAAABMAcAAAAJNi8zMC8yMDEzCAAAAAk2LzMwLzIwMTMJAAAAATASBzJGtyXeCO5Wwke3</t>
  </si>
  <si>
    <t>Jd4IK0NJUS5DVlguSVFfRUJJVERBLklRX0xUTS4zLzMxLzIwMTIuTC4uVVNELkgBAAAAyoABAAIAAAAFNTIzNjEBCAAAAAUAAAABMQEAAAAKMTYxNTMxNDk5NwMAAAADMTYwAgAAAAQ0MDUxBAAAAAEwBwAAAAkzLzMxLzIwMTIIAAAACTMvMzEvMjAxMgkAAAABMBYuMka3Jd4IVGfNR7cl3ggrQ0lRLkNPUC5JUV9FQklUREEuSVFfTFRNLjYvMzAvMjAxMS5MLi5VU0QuSAEAAABPhgQAAgAAAAUyNTI1OAEIAAAABQAAAAExAQAAAAoxNTU3MDM3NDc0AwAAAAMxNjACAAAABDQwNTEEAAAAATAHAAAACTYvMzAvMjAxMQgAAAAJNi8zMC8yMDExCQAAAAEwKVUyRrcl3ghiI8hHtyXeCCtDSVEuQ1ZYLklRX0VCSVREQS5JUV9MVE0uMy8zMS8yMDEwLkwuLlVTRC5IAQAAAMqAAQACAAAABTMwODQxAQgAAAAFAAAAATEBAAAACjE0NTEyNzY5NDMDAAAAAzE2MAIAAAAENDA1MQQAAAABMAcAAAAJMy8zMS8yMDEwCAAAAAkzLzMxLzIwMTAJAAAAATA7fDJGtyXeCHoDzke3Jd4IK0NJUS5FT0cuSVFfRUJJVERBLklRX0xUTS4zLzMxLzIwMTYuTC4uVVNELkgBAAAAXB0EAAIAAAAIMjc5NS41MDcBCAAAAAUAAAABMQEAAAAKMTg0MDk2NDQ4NwMAAAADMTYwAgAAAAQ0MDUxBAAAAAEwBwAAAAkzLzMxLzIwMTYIAAAACTMvMzEvMjAxNgkAAAABMIk4oMg8Jd4IQ6LpKT0l3ggrQ0lRLlhPTS5JUV9FQklUREEuSVFfTFRNLjYvMzAv</t>
  </si>
  <si>
    <t>MjAxMy5MLi5VU0QuSAEAAABCMwYAAgAAAAU2MjQ4MgEIAAAABQAAAAExAQAAAAoxNjg5Nzc0ODY3AwAAAAMxNjACAAAABDQwNTEEAAAAATAHAAAACTYvMzAvMjAxMwgAAAAJNi8zMC8yMDEzCQAAAAEwEgcyRrcl3gjOCMJHtyXeCCtDSVEuRU9HLklRX0VCSVREQS5JUV9MVE0uMy8zMS8yMDEyLkwuLlVTRC5IAQAAAFwdBAACAAAACDU2ODMuNzQ5AQgAAAAFAAAAATEBAAAACjE2MTYxOTk1NzEDAAAAAzE2MAIAAAAENDA1MQQAAAABMAcAAAAJMy8zMS8yMDEyCAAAAAkzLzMxLzIwMTIJAAAAATCArjEVPCXeCPkF6Sk9Jd4IK0NJUS5YT00uSVFfRUJJVERBLklRX0xUTS42LzMwLzIwMTEuTC4uVVNELkgBAAAAQjMGAAIAAAAFNjU3ODEBCAAAAAUAAAABMQEAAAAKMTU1NzA3MjM1NAMAAAADMTYwAgAAAAQ0MDUxBAAAAAEwBwAAAAk2LzMwLzIwMTEIAAAACTYvMzAvMjAxMQkAAAABMClVMka3Jd4IY0rIR7cl3ggrQ0lRLkVPRy5JUV9FQklUREEuSVFfTFRNLjMvMzEvMjAxMC5MLi5VU0QuSAEAAABcHQQAAgAAAAgyMjc2LjI5MgEIAAAABQAAAAExAQAAAAoxNDUyMTA4NjgyAwAAAAMxNjACAAAABDQwNTEEAAAAATAHAAAACTMvMzEvMjAxMAgAAAAJMy8zMS8yMDEwCQAAAAEwWvJXyDwl3gijuPEpPSXeCCtDSVEuQ09QLklRX0VCSVREQS5JUV9MVE0uOS8zMC8yMDIwLkwuLlVTRC5IAQAAAE+GBAACAAAABDY1NDgB</t>
  </si>
  <si>
    <t>CAAAAAUAAAABMQEAAAALLTIxMjM1NzU5NzgDAAAAAzE2MAIAAAAENDA1MQQAAAABMAcAAAAJOS8zMC8yMDIwCAAAAAk5LzMwLzIwMjAJAAAAATDpaC5HtyXeCHq2Tki3Jd4IK0NJUS5DT1AuSVFfRUJJVERBLklRX0xUTS45LzMwLzIwMTQuTC4uVVNELkgBAAAAT4YEAAIAAAAFMjE3MTQBCAAAAAUAAAABMQEAAAAKMTc2MjYwODc1OAMAAAADMTYwAgAAAAQ0MDUxBAAAAAEwBwAAAAk5LzMwLzIwMTQIAAAACTkvMzAvMjAxNAkAAAABMPS4MUa3Jd4IRUFOSLcl3ggrQ0lRLkNPUC5JUV9FQklUREEuSVFfTFRNLjkvMzAvMjAxMi5MLi5VU0QuSAEAAABPhgQAAgAAAAUyMTEwMwEIAAAABQAAAAExAQAAAAoxNjQzNDgwOTE2AwAAAAMxNjACAAAABDQwNTEEAAAAATAHAAAACTkvMzAvMjAxMggAAAAJOS8zMC8yMDEyCQAAAAEwFi4yRrcl3ggVzE1ItyXeCCtDSVEuQ09QLklRX0VCSVREQS5JUV9MVE0uOS8zMC8yMDEwLkwuLlVTRC5IAQAAAE+GBAACAAAABTI2NDM3AQgAAAAFAAAAATEBAAAACjE0Nzk3NjE4NjkDAAAAAzE2MAIAAAAENDA1MQQAAAABMAcAAAAJOS8zMC8yMDEwCAAAAAk5LzMwLzIwMTAJAAAAATD0uDFGtyXeCGf3S0i3Jd4IK0NJUS5FT0cuSVFfRUJJVERBLklRX0xUTS42LzMwLzIwMTEuTC4uVVNELkgBAAAAXB0EAAIAAAAHMzgyOC43MgEIAAAABQAAAAExAQAAAAoxNTU3Mjc3NzYxAwAAAAMxNjAC</t>
  </si>
  <si>
    <t>AAAABDQwNTEEAAAAATAHAAAACTYvMzAvMjAxMQgAAAAJNi8zMC8yMDExCQAAAAEwlNUxFTwl3gjbuA0qPSXeCCxDSVEuQ1ZYLklRX0VCSVREQS5JUV9MVE0uMTIvMzEvMjAxMS5MLi5VU0QuSAEAAADKgAEAAgAAAAU1MTIxMAEIAAAABQAAAAExAQAAAAoxNjU5NDI1MDUwAwAAAAMxNjACAAAABDQwNTEEAAAAATAHAAAACjEyLzMxLzIwMTEIAAAACjEyLzMxLzIwMTEJAAAAATAWLjJGtyXeCIu/yEe3Jd4IK0NJUS5YT00uSVFfRUJJVERBLklRX0xUTS4zLzMxLzIwMTEuTC4uVVNELkgBAAAAQjMGAAIAAAAFNjA2NDcBCAAAAAUAAAABMQEAAAAKMTU0NTA0MzUzMgMAAAADMTYwAgAAAAQ0MDUxBAAAAAEwBwAAAAkzLzMxLzIwMTEIAAAACTMvMzEvMjAxMQkAAAABMClVMka3Jd4ISI7NR7cl3ggrQ0lRLkNWWC5JUV9FQklUREEuSVFfTFRNLjMvMzEvMjAxNS5MLi5VU0QuSAEAAADKgAEAAgAAAAUzMjExNwEIAAAABQAAAAExAQAAAAoxNzg5ODU0ODk0AwAAAAMxNjACAAAABDQwNTEEAAAAATAHAAAACTMvMzEvMjAxNQgAAAAJMy8zMS8yMDE1CQAAAAEwDqJMRrcl3gh/uctHtyXeCCtDSVEuRU9HLklRX0VCSVREQS5JUV9MVE0uMy8zMS8yMDIzLkwuLlVTRC5IAQAAAFwdBAACAAAABTE1NzAzAQgAAAAFAAAAATEBAAAACy0xOTk3MTY3Mzc2AwAAAAMxNjACAAAABDQwNTEEAAAAATAHAAAACTMvMzEvMjAyMwgAAAAJ</t>
  </si>
  <si>
    <t>My8zMS8yMDIzCQAAAAEwNkYUFTwl3ghnavEpPSXeCCtDSVEuWE9NLklRX0VCSVREQS5JUV9MVE0uNi8zMC8yMDE0LkwuLlVTRC5IAQAAAEIzBgACAAAABTU2MTMxAQgAAAAFAAAAATEBAAAACjE3NDg4NDY4NjcDAAAAAzE2MAIAAAAENDA1MQQAAAABMAcAAAAJNi8zMC8yMDE0CAAAAAk2LzMwLzIwMTQJAAAAATD63zFGtyXeCO/lv0e3Jd4IK0NJUS5DVlguSVFfRUJJVERBLklRX0xUTS42LzMwLzIwMjIuTC4uVVNELkgBAAAAyoABAAIAAAAFNDc5MzYBCAAAAAUAAAABMQEAAAALLTIwMjE0MDg0MzEDAAAAAzE2MAIAAAAENDA1MQQAAAABMAcAAAAJNi8zMC8yMDIyCAAAAAk2LzMwLzIwMjIJAAAAATAH6vxGtyXeCF33wEe3Jd4IK0NJUS5FT0cuSVFfRUJJVERBLklRX0xUTS42LzMwLzIwMjQuTC4uVVNELkgBAAAAXB0EAAIAAAAFMTM1MDABCAAAAAUAAAABMQEAAAALLTE5MzI3MTE2MzQDAAAAAzE2MAIAAAAENDA1MQQAAAABMAcAAAAJNi8zMC8yMDI0CAAAAAk2LzMwLzIwMjQJAAAAATAGw/xGtyXeCCE0wEe3Jd4IK0NJUS5FT0cuSVFfRUJJVERBLklRX0xUTS42LzMwLzIwMTguTC4uVVNELkgBAAAAXB0EAAIAAAAINjI3My42NDMBCAAAAAUAAAABMQEAAAAKMTk3MzM0MjA3MAMAAAADMTYwAgAAAAQ0MDUxBAAAAAEwBwAAAAk2LzMwLzIwMTgIAAAACTYvMzAvMjAxOAkAAAABMLIp1sg8Jd4I2VTyKT0l3ggs</t>
  </si>
  <si>
    <t>Q0lRLkNPUC5JUV9FQklUREEuSVFfTFRNLjEyLzMxLzIwMjIuTC4uVVNELkgBAAAAT4YEAAIAAAAFMzQ5MTYBCAAAAAUAAAABMQEAAAALLTE5NTkyMDIxNzgDAAAAAzE2MAIAAAAENDA1MQQAAAABMAcAAAAKMTIvMzEvMjAyMggAAAAKMTIvMzEvMjAyMgkAAAABMAfq/Ea3Jd4IL4LAR7cl3ggsQ0lRLkNPUC5JUV9FQklUREEuSVFfTFRNLjEyLzMxLzIwMTQuTC4uVVNELkgBAAAAT4YEAAIAAAAFMTkyNTYBCAAAAAUAAAABMQEAAAAKMTgyODY4ODA1NwMAAAADMTYwAgAAAAQ0MDUxBAAAAAEwBwAAAAoxMi8zMS8yMDE0CAAAAAoxMi8zMS8yMDE0CQAAAAEwDqJMRrcl3ghQX75HtyXeCCtDSVEuRU9HLklRX0VCSVREQS5JUV9MVE0uOS8zMC8yMDE3LkwuLlVTRC5IAQAAAFwdBAACAAAACDQyNjkuNzU1AQgAAAAFAAAAATEBAAAACjE5MTc3MjQ4NjQDAAAAAzE2MAIAAAAENDA1MQQAAAABMAcAAAAJOS8zMC8yMDE3CAAAAAk5LzMwLzIwMTcJAAAAATBn6p/IPCXeCAwt6Sk9Jd4IK0NJUS5YT00uSVFfRUJJVERBLklRX0xUTS42LzMwLzIwMjEuTC4uVVNELkgBAAAAQjMGAAIAAAAFMjQ4ODgBCAAAAAUAAAABMQEAAAALLTIwODY2MDk2NTgDAAAAAzE2MAIAAAAENDA1MQQAAAABMAcAAAAJNi8zMC8yMDIxCAAAAAk2LzMwLzIwMjEJAAAAATDpaC5HtyXeCHq2Tki3Jd4IK0NJUS5YT00uSVFfRUJJVERBLklRX0xUTS42</t>
  </si>
  <si>
    <t>LzMwLzIwMTcuTC4uVVNELkgBAAAAQjMGAAIAAAAFMjgwNTQBCAAAAAUAAAABMQEAAAAKMTg5ODI1NzIxMgMAAAADMTYwAgAAAAQ0MDUxBAAAAAEwBwAAAAk2LzMwLzIwMTcIAAAACTYvMzAvMjAxNwkAAAABMPBTTEa3Jd4ISKVNSLcl3ggrQ0lRLlhPTS5JUV9FQklUREEuSVFfTFRNLjYvMzAvMjAxNS5MLi5VU0QuSAEAAABCMwYAAgAAAAU0MDc5NgEIAAAABQAAAAExAQAAAAoxODAxNjE3NDc5AwAAAAMxNjACAAAABDQwNTEEAAAAATAHAAAACTYvMzAvMjAxNQgAAAAJNi8zMC8yMDE1CQAAAAEwDqJMRrcl3gj7fU1ItyXeCCtDSVEuQ1ZYLklRX0VCSVREQS5JUV9MVE0uNi8zMC8yMDIxLkwuLlVTRC5IAQAAAMqAAQACAAAABTIxMDQyAQgAAAAFAAAAATEBAAAACy0yMDg2NDg4OTU0AwAAAAMxNjACAAAABDQwNTEEAAAAATAHAAAACTYvMzAvMjAyMQgAAAAJNi8zMC8yMDIxCQAAAAEw6WguR7cl3ghuj05ItyXeCCtDSVEuQ1ZYLklRX0VCSVREQS5JUV9MVE0uNi8zMC8yMDExLkwuLlVTRC5IAQAAAMqAAQACAAAABTQ1NjU5AQgAAAAFAAAAATEBAAAACjE1NTc0MDUyNzIDAAAAAzE2MAIAAAAENDA1MQQAAAABMAcAAAAJNi8zMC8yMDExCAAAAAk2LzMwLzIwMTEJAAAAATApVTJGtyXeCGNKyEe3Jd4IK0NJUS5DT1AuSVFfRUJJVERBLklRX0xUTS4zLzMxLzIwMTMuTC4uVVNELkgBAAAAT4YEAAIAAAAFMjE5NTcB</t>
  </si>
  <si>
    <t>CAAAAAUAAAABMQEAAAAKMTY3NTc0OTg2MwMAAAADMTYwAgAAAAQ0MDUxBAAAAAEwBwAAAAkzLzMxLzIwMTMIAAAACTMvMzEvMjAxMwkAAAABMBIHMka3Jd4Iz3zMR7cl3ggsQ0lRLkVPRy5JUV9FQklUREEuSVFfTFRNLjEyLzMxLzIwMTkuTC4uVVNELkgBAAAAXB0EAAIAAAAENzg0MwEIAAAABQAAAAExAQAAAAstMjExMDU5MTIwMwMAAAADMTYwAgAAAAQ0MDUxBAAAAAEwBwAAAAoxMi8zMS8yMDE5CAAAAAoxMi8zMS8yMDE5CQAAAAEwk9vVyDwl3ggMLekpPSXeCCtDSVEuQ09QLklRX0VCSVREQS5JUV9MVE0uNi8zMC8yMDE0LkwuLlVTRC5IAQAAAE+GBAACAAAABTIyMDcyAQgAAAAFAAAAATEBAAAACjE3NDg2OTEyODUDAAAAAzE2MAIAAAAENDA1MQQAAAABMAcAAAAJNi8zMC8yMDE0CAAAAAk2LzMwLzIwMTQJAAAAATD63zFGtyXeCO/lv0e3Jd4IK0NJUS5YT00uSVFfRUJJVERBLklRX0xUTS42LzMwLzIwMjQuTC4uVVNELkgBAAAAQjMGAAIAAAAFNjU0MjEBCAAAAAUAAAABMQEAAAALLTE5MzM0NDMzNjQDAAAAAzE2MAIAAAAENDA1MQQAAAABMAcAAAAJNi8zMC8yMDI0CAAAAAk2LzMwLzIwMjQJAAAAATAGw/xGtyXeCCE0wEe3Jd4IK0NJUS5YT00uSVFfRUJJVERBLklRX0xUTS42LzMwLzIwMTAuTC4uVVNELkgBAAAAQjMGAAIAAAAFNDYyNDABCAAAAAUAAAABMQEAAAAKMTQ2NTAxNDQxMQMAAAADMTYw</t>
  </si>
  <si>
    <t>AgAAAAQ0MDUxBAAAAAEwBwAAAAk2LzMwLzIwMTAIAAAACTYvMzAvMjAxMAkAAAABMDt8Mka3Jd4I76nJR7cl3ggrQ0lRLkNPUC5JUV9FQklUREEuSVFfTFRNLjkvMzAvMjAyMy5MLi5VU0QuSAEAAABPhgQAAgAAAAUyNTQ4MgEIAAAABQAAAAExAQAAAAstMTk3MTA0NjcwMwMAAAADMTYwAgAAAAQ0MDUxBAAAAAEwBwAAAAk5LzMwLzIwMjMIAAAACTkvMzAvMjAyMwkAAAABMAfq/Ea3Jd4IXffAR7cl3ggrQ0lRLkNPUC5JUV9FQklUREEuSVFfTFRNLjkvMzAvMjAxNS5MLi5VU0QuSAEAAABPhgQAAgAAAAQ4NDI1AQgAAAAFAAAAATEBAAAACjE4MTU3NzY5NDQDAAAAAzE2MAIAAAAENDA1MQQAAAABMAcAAAAJOS8zMC8yMDE1CAAAAAk5LzMwLzIwMTUJAAAAATAAe0xGtyXeCGdoTki3Jd4IK0NJUS5DT1AuSVFfRUJJVERBLklRX0xUTS45LzMwLzIwMTEuTC4uVVNELkgBAAAAT4YEAAIAAAAFMjQ1NTcBCAAAAAUAAAABMQEAAAAKMTU3Mzc1OTQxOQMAAAADMTYwAgAAAAQ0MDUxBAAAAAEwBwAAAAk5LzMwLzIwMTEIAAAACTkvMzAvMjAxMQkAAAABMClVMka3Jd4IpLpMSLcl3ggrQ0lRLlhPTS5JUV9FQklUREEuSVFfTFRNLjkvMzAvMjAyMy5MLi5VU0QuSAEAAABCMwYAAgAAAAU1OTAzNwEIAAAABQAAAAExAQAAAAstMTk3MDY0MTY0MQMAAAADMTYwAgAAAAQ0MDUxBAAAAAEwBwAAAAk5LzMwLzIwMjMIAAAACTkv</t>
  </si>
  <si>
    <t>MzAvMjAyMwkAAAABMAfq/Ea3Jd4IXffAR7cl3ggrQ0lRLkNWWC5JUV9FQklUREEuSVFfTFRNLjkvMzAvMjAxNy5MLi5VU0QuSAEAAADKgAEAAgAAAAUyMDIxMAEIAAAABQAAAAExAQAAAAoxOTIwNTM1Njk4AwAAAAMxNjACAAAABDQwNTEEAAAAATAHAAAACTkvMzAvMjAxNwgAAAAJOS8zMC8yMDE3CQAAAAEw8FNMRrcl3ghM0MBHtyXeCCtDSVEuQ1ZYLklRX0VCSVREQS5JUV9MVE0uOS8zMC8yMDExLkwuLlVTRC5IAQAAAMqAAQACAAAABTQ5OTI0AQgAAAAFAAAAATEBAAAACjE1NzQ3NTY0MzcDAAAAAzE2MAIAAAAENDA1MQQAAAABMAcAAAAJOS8zMC8yMDExCAAAAAk5LzMwLzIwMTEJAAAAATApVTJGtyXeCKS6TEi3Jd4ILENJUS5YT00uSVFfRUJJVERBLklRX0xUTS4xMi8zMS8yMDIyLkwuLlVTRC5IAQAAAEIzBgACAAAABTg5NjQ4AQgAAAAFAAAAATEBAAAACy0xOTU4OTUzNTk4AwAAAAMxNjACAAAABDQwNTEEAAAAATAHAAAACjEyLzMxLzIwMjIIAAAACjEyLzMxLzIwMjIJAAAAATAH6vxGtyXeCC+CwEe3Jd4IK0NJUS5FT0cuSVFfRUJJVERBLklRX0xUTS45LzMwLzIwMTMuTC4uVVNELkgBAAAAXB0EAAIAAAAINjg1Ni43MjIBCAAAAAUAAAABMQEAAAAKMTcwNDYzMDU3MQMAAAADMTYwAgAAAAQ0MDUxBAAAAAEwBwAAAAk5LzMwLzIwMTMIAAAACTkvMzAvMjAxMwkAAAABMHOHMRU8Jd4ILQP9KT0l3ggr</t>
  </si>
  <si>
    <t>Q0lRLlhPTS5JUV9FQklUREEuSVFfTFRNLjYvMzAvMjAyNS5MLi5VU0QuSAEAAABCMwYAAgAAAAU2MzI3MgEIAAAABQAAAAExAQAAAAstMTkzMzQ0MzM2MwMAAAADMTYwAgAAAAQ0MDUxBAAAAAEwBwAAAAk2LzMwLzIwMjUIAAAACTYvMzAvMjAyNQkAAAABMAbD/Ea3Jd4Iih7BR7cl3ggrQ0lRLkVPRy5JUV9FQklUREEuSVFfTFRNLjMvMzEvMjAyNC5MLi5VU0QuSAEAAABcHQQAAgAAAAUxMzIwNQEIAAAABQAAAAExAQAAAAstMTk0Njk4NjQ2MAMAAAADMTYwAgAAAAQ0MDUxBAAAAAEwBwAAAAkzLzMxLzIwMjQIAAAACTMvMzEvMjAyNAkAAAABMAbD/Ea3Jd4IPqnAR7cl3ggrQ0lRLlhPTS5JUV9FQklUREEuSVFfTFRNLjYvMzAvMjAyMy5MLi5VU0QuSAEAAABCMwYAAgAAAAU3NjkyOQEIAAAABQAAAAExAQAAAAstMTkxOTIzNDY3MQMAAAADMTYwAgAAAAQ0MDUxBAAAAAEwBwAAAAk2LzMwLzIwMjMIAAAACTYvMzAvMjAyMwkAAAABMAfq/Ea3Jd4IPqnAR7cl3ggrQ0lRLkVPRy5JUV9FQklUREEuSVFfTFRNLjMvMzEvMjAyMi5MLi5VU0QuSAEAAABcHQQAAgAAAAQ5NjQwAQgAAAAFAAAAATEBAAAACy0yMDQ3NDczNjAwAwAAAAMxNjACAAAABDQwNTEEAAAAATAHAAAACTMvMzEvMjAyMggAAAAJMy8zMS8yMDIyCQAAAAEwJ20UFTwl3ghEe+kpPSXeCCtDSVEuRU9HLklRX0VCSVREQS5JUV9MVE0uMy8zMS8yMDIw</t>
  </si>
  <si>
    <t>LkwuLlVTRC5IAQAAAFwdBAACAAAACDg2OTguMDM3AQgAAAAFAAAAATEBAAAACjIwOTYwNTA1OTADAAAAAzE2MAIAAAAENDA1MQQAAAABMAcAAAAJMy8zMS8yMDIwCAAAAAkzLzMxLzIwMjAJAAAAATCT29XIPCXeCBlU6Sk9Jd4IK0NJUS5YT00uSVFfRUJJVERBLklRX0xUTS42LzMwLzIwMTkuTC4uVVNELkgBAAAAQjMGAAIAAAAFMzY2OTQBCAAAAAUAAAABMQEAAAAKMjA0ODMwNDI1NgMAAAADMTYwAgAAAAQ0MDUxBAAAAAEwBwAAAAk2LzMwLzIwMTkIAAAACTYvMzAvMjAxOQkAAAABMP+PLke3Jd4Ih0VMSLcl3ggrQ0lRLkVPRy5JUV9FQklUREEuSVFfTFRNLjMvMzEvMjAxOC5MLi5VU0QuSAEAAABcHQQAAgAAAAg1NDgzLjE1NQEIAAAABQAAAAExAQAAAAoxOTU5MTU3Njc0AwAAAAMxNjACAAAABDQwNTEEAAAAATAHAAAACTMvMzEvMjAxOAgAAAAJMy8zMS8yMDE4CQAAAAEwV8OfyDwl3ghEe+kpPSXeCCtDSVEuRU9HLklRX0VCSVREQS5JUV9MVE0uMy8zMS8yMDE0LkwuLlVTRC5IAQAAAFwdBAACAAAACDc5MjkuNDE5AQgAAAAFAAAAATEBAAAACjE3MzMzMjE3MTEDAAAAAzE2MAIAAAAENDA1MQQAAAABMAcAAAAJMy8zMS8yMDE0CAAAAAkzLzMxLzIwMTQJAAAAATBoYDEVPCXeCAwt6Sk9Jd4IK0NJUS5DT1AuSVFfRUJJVERBLklRX0xUTS45LzMwLzIwMTguTC4uVVNELkgBAAAAT4YEAAIAAAAFMTQ4NTIB</t>
  </si>
  <si>
    <t>CAAAAAUAAAABMQEAAAAKMTk4OTkwMTgzNAMAAAADMTYwAgAAAAQ0MDUxBAAAAAEwBwAAAAk5LzMwLzIwMTgIAAAACTkvMzAvMjAxOAkAAAABMAm3Lke3Jd4ITNDAR7cl3ggrQ0lRLkNWWC5JUV9FQklUREEuSVFfTFRNLjYvMzAvMjAxNy5MLi5VU0QuSAEAAADKgAEAAgAAAAUxOTAzOQEIAAAABQAAAAExAQAAAAoxODk4MzU0NTQzAwAAAAMxNjACAAAABDQwNTEEAAAAATAHAAAACTYvMzAvMjAxNwgAAAAJNi8zMC8yMDE3CQAAAAEw8FNMRrcl3ghIpU1ItyXeCCtDSVEuQ1ZYLklRX0VCSVREQS5JUV9MVE0uMy8zMS8yMDE3LkwuLlVTRC5IAQAAAMqAAQACAAAABTE2NjI2AQgAAAAFAAAAATEBAAAACjE4ODY2MTcyMTIDAAAAAzE2MAIAAAAENDA1MQQAAAABMAcAAAAJMy8zMS8yMDE3CAAAAAkzLzMxLzIwMTcJAAAAATDwU0xGtyXeCCDPyke3Jd4IK0NJUS5FT0cuSVFfRUJJVERBLklRX0xUTS42LzMwLzIwMjAuTC4uVVNELkgBAAAAXB0EAAIAAAAINjUyOC45NzEBCAAAAAUAAAABMQEAAAALLTIxNDAxMTQxNDcDAAAAAzE2MAIAAAAENDA1MQQAAAABMAcAAAAJNi8zMC8yMDIwCAAAAAk2LzMwLzIwMjAJAAAAATCT29XIPCXeCFND8Sk9Jd4ILENJUS5DT1AuSVFfRUJJVERBLklRX0xUTS4xMi8zMS8yMDIwLkwuLlVTRC5IAQAAAE+GBAACAAAABDQ4MDABCAAAAAUAAAABMQEAAAALLTIwNjA2MTE4NzIDAAAAAzE2</t>
  </si>
  <si>
    <t>MAIAAAAENDA1MQQAAAABMAcAAAAKMTIvMzEvMjAyMAgAAAAKMTIvMzEvMjAyMAkAAAABMOloLke3Jd4IZ/dLSLcl3ggrQ0lRLkNWWC5JUV9FQklUREEuSVFfTFRNLjYvMzAvMjAxOS5MLi5VU0QuSAEAAADKgAEAAgAAAAUzMzI0MwEIAAAABQAAAAExAQAAAAoyMDQ4MzAzNTk1AwAAAAMxNjACAAAABDQwNTEEAAAAATAHAAAACTYvMzAvMjAxOQgAAAAJNi8zMC8yMDE5CQAAAAEw/48uR7cl3giNbExItyXeCCtDSVEuQ09QLklRX0VCSVREQS5JUV9MVE0uOS8zMC8yMDE2LkwuLlVTRC5IAQAAAE+GBAACAAAABDM3MjEBCAAAAAUAAAABMQEAAAAKMTg2MzQ2MTA3NQMAAAADMTYwAgAAAAQ0MDUxBAAAAAEwBwAAAAk5LzMwLzIwMTYIAAAACTkvMzAvMjAxNgkAAAABMAB7TEa3Jd4ILVvAR7cl3ggrQ0lRLkNWWC5JUV9FQklUREEuSVFfTFRNLjYvMzAvMjAxNS5MLi5VU0QuSAEAAADKgAEAAgAAAAUyNjM5MgEIAAAABQAAAAExAQAAAAoxODAxODk3Mjc4AwAAAAMxNjACAAAABDQwNTEEAAAAATAHAAAACTYvMzAvMjAxNQgAAAAJNi8zMC8yMDE1CQAAAAEwDqJMRrcl3gjXL01ItyXeCCtDSVEuQ1ZYLklRX0VCSVREQS5JUV9MVE0uNi8zMC8yMDEzLkwuLlVTRC5IAQAAAMqAAQACAAAABTQzMzI0AQgAAAAFAAAAATEBAAAACjE2ODk3NzQ5NzQDAAAAAzE2MAIAAAAENDA1MQQAAAABMAcAAAAJNi8zMC8yMDEzCAAAAAk2</t>
  </si>
  <si>
    <t>LzMwLzIwMTMJAAAAATASBzJGtyXeCM4Iwke3Jd4ILENJUS5DVlguSVFfRUJJVERBLklRX0xUTS4xMi8zMS8yMDEzLkwuLlVTRC5IAQAAAMqAAQACAAAABTQxNDIxAQgAAAAFAAAAATEBAAAACjE3Nzc5NzM0OTQDAAAAAzE2MAIAAAAENDA1MQQAAAABMAcAAAAKMTIvMzEvMjAxMwgAAAAKMTIvMzEvMjAxMwkAAAABMPrfMUa3Jd4II6XCR7cl3ggsQ0lRLkVPRy5JUV9FQklUREEuSVFfTFRNLjEyLzMxLzIwMTUuTC4uVVNELkgBAAAAXB0EAAIAAAAIMzI0OS45MDkBCAAAAAUAAAABMQEAAAAKMTg3Njc1NDQyMAMAAAADMTYwAgAAAAQ0MDUxBAAAAAEwBwAAAAoxMi8zMS8yMDE1CAAAAAoxMi8zMS8yMDE1CQAAAAEwiTigyDwl3ghigQIqPSXeCCtDSVEuQ09QLklRX0VCSVREQS5JUV9MVE0uNi8zMC8yMDI0LkwuLlVTRC5IAQAAAE+GBAACAAAABTI1MDE5AQgAAAAFAAAAATEBAAAACy0xOTMyODU4MzQ5AwAAAAMxNjACAAAABDQwNTEEAAAAATAHAAAACTYvMzAvMjAyNAgAAAAJNi8zMC8yMDI0CQAAAAEwBsP8Rrcl3gghNMBHtyXeCCtDSVEuQ09QLklRX0VCSVREQS5JUV9MVE0uNi8zMC8yMDEyLkwuLlVTRC5IAQAAAE+GBAACAAAABTIxNTc5AQgAAAAFAAAAATEBAAAACjE2MjkyMTAzMDcDAAAAAzE2MAIAAAAENDA1MQQAAAABMAcAAAAJNi8zMC8yMDEyCAAAAAk2LzMwLzIwMTIJAAAAATAWLjJGtyXeCMZSxEe3</t>
  </si>
  <si>
    <t>Jd4IK0NJUS5YT00uSVFfRUJJVERBLklRX0xUTS42LzMwLzIwMTYuTC4uVVNELkgBAAAAQjMGAAIAAAAFMjU1MjABCAAAAAUAAAABMQEAAAAKMTg3NjM5OTA5NQMAAAADMTYwAgAAAAQ0MDUxBAAAAAEwBwAAAAk2LzMwLzIwMTYIAAAACTYvMzAvMjAxNgkAAAABMAB7TEa3Jd4IlpNMSLcl3ggrQ0lRLkNPUC5JUV9FQklUREEuSVFfTFRNLjkvMzAvMjAyMS5MLi5VU0QuSAEAAABPhgQAAgAAAAUxNDU4NgEIAAAABQAAAAExAQAAAAstMjA3MTkzMzM4MQMAAAADMTYwAgAAAAQ0MDUxBAAAAAEwBwAAAAk5LzMwLzIwMjEIAAAACTkvMzAvMjAyMQkAAAABMNdBLke3Jd4IpgRPSLcl3ggrQ0lRLkNWWC5JUV9FQklUREEuSVFfTFRNLjYvMzAvMjAxNC5MLi5VU0QuSAEAAADKgAEAAgAAAAU0MDQ3OAEIAAAABQAAAAExAQAAAAoxNzQ4ODY1NDY2AwAAAAMxNjACAAAABDQwNTEEAAAAATAHAAAACTYvMzAvMjAxNAgAAAAJNi8zMC8yMDE0CQAAAAEw+t8xRrcl3gjfvr9HtyXeCCtDSVEuQ1ZYLklRX0VCSVREQS5JUV9MVE0uNi8zMC8yMDEyLkwuLlVTRC5IAQAAAMqAAQACAAAABTUwOTgwAQgAAAAFAAAAATEBAAAACjE2MzAwMTkxMzYDAAAAAzE2MAIAAAAENDA1MQQAAAABMAcAAAAJNi8zMC8yMDEyCAAAAAk2LzMwLzIwMTIJAAAAATAWLjJGtyXeCMx5xEe3Jd4IK0NJUS5FT0cuSVFfRUJJVERBLklRX0xUTS42LzMwLzIw</t>
  </si>
  <si>
    <t>MTYuTC4uVVNELkgBAAAAXB0EAAIAAAAIMjQ3Ny4xNTMBCAAAAAUAAAABMQEAAAAKMTg1MTMwNDU4MgMAAAADMTYwAgAAAAQ0MDUxBAAAAAEwBwAAAAk2LzMwLzIwMTYIAAAACTYvMzAvMjAxNgkAAAABMIk4oMg8Jd4Ib6gCKj0l3ggrQ0lRLlhPTS5JUV9FQklUREEuSVFfTFRNLjkvMzAvMjAxMy5MLi5VU0QuSAEAAABCMwYAAgAAAAU1OTc2NAEIAAAABQAAAAExAQAAAAoxNzA0OTI3ODk2AwAAAAMxNjACAAAABDQwNTEEAAAAATAHAAAACTkvMzAvMjAxMwgAAAAJOS8zMC8yMDEzCQAAAAEwEgcyRrcl3ghBGk5ItyXeCCtDSVEuQ1ZYLklRX0VCSVREQS5JUV9MVE0uOS8zMC8yMDE5LkwuLlVTRC5IAQAAAMqAAQACAAAABTMxMTMzAQgAAAAFAAAAATEBAAAACjIwNjg1Mzg4ODQDAAAAAzE2MAIAAAAENDA1MQQAAAABMAcAAAAJOS8zMC8yMDE5CAAAAAk5LzMwLzIwMTkJAAAAATD/jy5HtyXeCCE0wEe3Jd4IK0NJUS5DVlguSVFfRUJJVERBLklRX0xUTS42LzMwLzIwMjUuTC4uVVNELkgBAAAAyoABAAIAAAAFMzY3MDUBCAAAAAUAAAABMQEAAAALLTE5MTgwOTQ2MjIDAAAAAzE2MAIAAAAENDA1MQQAAAABMAcAAAAJNi8zMC8yMDI1CAAAAAk2LzMwLzIwMjUJAAAAATAGw/xGtyXeCIoewUe3Jd4IK0NJUS5DT1AuSVFfRUJJVERBLklRX0xUTS45LzMwLzIwMjQuTC4uVVNELkgBAAAAT4YEAAIAAAAFMjQ0NDYBCAAA</t>
  </si>
  <si>
    <t>AAUAAAABMQEAAAALLTE5MTgwNDU0NDEDAAAAAzE2MAIAAAAENDA1MQQAAAABMAcAAAAJOS8zMC8yMDI0CAAAAAk5LzMwLzIwMjQJAAAAATBoPPtGtyXeCC1bwEe3Jd4IK0NJUS5DVlguSVFfRUJJVERBLklRX0xUTS42LzMwLzIwMjMuTC4uVVNELkgBAAAAyoABAAIAAAAFNTE0NjMBCAAAAAUAAAABMQEAAAALLTE5NzAxMTQyNTcDAAAAAzE2MAIAAAAENDA1MQQAAAABMAcAAAAJNi8zMC8yMDIzCAAAAAk2LzMwLzIwMjMJAAAAATAH6vxGtyXeCD6pwEe3Jd4IK0NJUS5DT1AuSVFfRUJJVERBLklRX0xUTS45LzMwLzIwMjIuTC4uVVNELkgBAAAAT4YEAAIAAAAFMzQzNjUBCAAAAAUAAAABMQEAAAALLTIwMjE0NzczMjYDAAAAAzE2MAIAAAAENDA1MQQAAAABMAcAAAAJOS8zMC8yMDIyCAAAAAk5LzMwLzIwMjIJAAAAATAH6vxGtyXeCIoewUe3Jd4ILENJUS5FT0cuSVFfRUJJVERBLklRX0xUTS4xMi8zMS8yMDA5LkwuLlVTRC5IAQAAAFwdBAACAAAACDIyOTAuNDI1AQgAAAAFAAAAATEBAAAACjE1NjIxNzY2MDkDAAAAAzE2MAIAAAAENDA1MQQAAAABMAcAAAAKMTIvMzEvMjAwOQgAAAAKMTIvMzEvMjAwOQkAAAABMFryV8g8Jd4IQsoOKj0l3ggrQ0lRLkNPUC5JUV9FQklUREEuSVFfTFRNLjYvMzAvMjAxMC5MLi5VU0QuSAEAAABPhgQAAgAAAAUyNTY4OAEIAAAABQAAAAExAQAAAAoxNDY0NTcyOTM0AwAAAAMx</t>
  </si>
  <si>
    <t>NjACAAAABDQwNTEEAAAAATAHAAAACTYvMzAvMjAxMAgAAAAJNi8zMC8yMDEwCQAAAAEwO3wyRrcl3gjngslHtyXeCCtDSVEuRU9HLklRX0VCSVREQS5JUV9MVE0uMy8zMS8yMDE5LkwuLlVTRC5IAQAAAFwdBAACAAAACDgxMzAuNDE3AQgAAAAFAAAAATEBAAAACjIwMzQwMjAwOTQDAAAAAzE2MAIAAAAENDA1MQQAAAABMAcAAAAJMy8zMS8yMDE5CAAAAAkzLzMxLzIwMTkJAAAAATCdAtbIPCXeCER76Sk9Jd4IK0NJUS5YT00uSVFfRUJJVERBLklRX0xUTS45LzMwLzIwMTkuTC4uVVNELkgBAAAAQjMGAAIAAAAFMzM4MDQBCAAAAAUAAAABMQEAAAAKMjA2ODI3MzE3MAMAAAADMTYwAgAAAAQ0MDUxBAAAAAEwBwAAAAk5LzMwLzIwMTkIAAAACTkvMzAvMjAxOQkAAAABMP+PLke3Jd4IITTAR7cl3ggrQ0lRLlhPTS5JUV9FQklUREEuSVFfTFRNLjkvMzAvMjAxNi5MLi5VU0QuSAEAAABCMwYAAgAAAAUyMzY1MAEIAAAABQAAAAExAQAAAAoxODYzNjgzNDQyAwAAAAMxNjACAAAABDQwNTEEAAAAATAHAAAACTkvMzAvMjAxNggAAAAJOS8zMC8yMDE2CQAAAAEwAHtMRrcl3ggtW8BHtyXeCCtDSVEuRU9HLklRX0VCSVREQS5JUV9MVE0uNi8zMC8yMDEzLkwuLlVTRC5IAQAAAFwdBAACAAAACDY1MDcuNTE2AQgAAAAFAAAAATEBAAAACjE2ODk2NjQzMzEDAAAAAzE2MAIAAAAENDA1MQQAAAABMAcAAAAJNi8zMC8yMDEz</t>
  </si>
  <si>
    <t>CAAAAAk2LzMwLzIwMTMJAAAAATBzhzEVPCXeCONuCyo9Jd4IK0NJUS5YT00uSVFfRUJJVERBLklRX0xUTS45LzMwLzIwMTIuTC4uVVNELkgBAAAAQjMGAAIAAAAFNjQ4NzcBCAAAAAUAAAABMQEAAAAKMTY0MzQ4MDQ0MwMAAAADMTYwAgAAAAQ0MDUxBAAAAAEwBwAAAAk5LzMwLzIwMTIIAAAACTkvMzAvMjAxMgkAAAABMBYuMka3Jd4IK/NNSLcl3ggrQ0lRLlhPTS5JUV9FQklUREEuSVFfTFRNLjkvMzAvMjAxMC5MLi5VU0QuSAEAAABCMwYAAgAAAAU1MDAyOAEIAAAABQAAAAExAQAAAAoxNDgwNjE1NzE4AwAAAAMxNjACAAAABDQwNTEEAAAAATAHAAAACTkvMzAvMjAxMAgAAAAJOS8zMC8yMDEwCQAAAAEw9LgxRrcl3giKHkxItyXeCCxDSVEuRU9HLklRX0VCSVREQS5JUV9MVE0uMTIvMzEvMjAxMy5MLi5VU0QuSAEAAABcHQQAAgAAAAg3MzY1LjU2MwEIAAAABQAAAAExAQAAAAoxNzc3NzU2MzQ4AwAAAAMxNjACAAAABDQwNTEEAAAAATAHAAAACjEyLzMxLzIwMTMIAAAACjEyLzMxLzIwMTMJAAAAATBoYDEVPCXeCK/5Cio9Jd4IK0NJUS5DVlguSVFfRUJJVERBLklRX0xUTS4zLzMxLzIwMjEuTC4uVVNELkgBAAAAyoABAAIAAAAFMTIwNzUBCAAAAAUAAAABMQEAAAALLTIwOTg1NjM0ODADAAAAAzE2MAIAAAAENDA1MQQAAAABMAcAAAAJMy8zMS8yMDIxCAAAAAkzLzMxLzIwMjEJAAAAATDpaC5HtyXeCLa6</t>
  </si>
  <si>
    <t>wUe3Jd4IK0NJUS5DVlguSVFfRUJJVERBLklRX0xUTS4zLzMxLzIwMTEuTC4uVVNELkgBAAAAyoABAAIAAAAFNDE0NDMBCAAAAAUAAAABMQEAAAAKMTU0NTA0MzMyMAMAAAADMTYwAgAAAAQ0MDUxBAAAAAEwBwAAAAkzLzMxLzIwMTEIAAAACTMvMzEvMjAxMQkAAAABMClVMka3Jd4IabXNR7cl3ggrQ0lRLkVPRy5JUV9FQklUREEuSVFfTFRNLjMvMzEvMjAyMS5MLi5VU0QuSAEAAABcHQQAAgAAAAQ0MjcwAQgAAAAFAAAAATEBAAAACy0yMDk4NDk4MzYxAwAAAAMxNjACAAAABDQwNTEEAAAAATAHAAAACTMvMzEvMjAyMQgAAAAJMy8zMS8yMDIxCQAAAAEwk9vVyDwl3ghEe+kpPSXeCCtDSVEuQ1ZYLklRX0VCSVREQS5JUV9MVE0uNi8zMC8yMDE4LkwuLlVTRC5IAQAAAMqAAQACAAAABTI2MjgzAQgAAAAFAAAAATEBAAAACjE5NzQ1MjgzNzYDAAAAAzE2MAIAAAAENDA1MQQAAAABMAcAAAAJNi8zMC8yMDE4CAAAAAk2LzMwLzIwMTgJAAAAATAJty5HtyXeCKS6TEi3Jd4IK0NJUS5YT00uSVFfRUJJVERBLklRX0xUTS45LzMwLzIwMTUuTC4uVVNELkgBAAAAQjMGAAIAAAAFMzU1NjQBCAAAAAUAAAABMQEAAAAKMTgxNjIyMTk2NgMAAAADMTYwAgAAAAQ0MDUxBAAAAAEwBwAAAAk5LzMwLzIwMTUIAAAACTkvMzAvMjAxNQkAAAABMAB7TEa3Jd4IRUFOSLcl3ggsQ0lRLkNPUC5JUV9FQklUREEuSVFfTFRNLjEyLzMx</t>
  </si>
  <si>
    <t>LzIwMjQuTC4uVVNELkgBAAAAT4YEAAIAAAAFMjQzMDgBCAAAAAUAAAABMQEAAAALLTE5NTkyMDIxNzEDAAAAAzE2MAIAAAAENDA1MQQAAAABMAcAAAAKMTIvMzEvMjAyNAgAAAAKMTIvMzEvMjAyNAkAAAABMAbD/Ea3Jd4Iih7BR7cl3ggsQ0lRLlhPTS5JUV9FQklUREEuSVFfTFRNLjEyLzMxLzIwMTQuTC4uVVNELkgBAAAAQjMGAAIAAAAFNTEzNzkBCAAAAAUAAAABMQEAAAAKMTgyODkwNDg3MAMAAAADMTYwAgAAAAQ0MDUxBAAAAAEwBwAAAAoxMi8zMS8yMDE0CAAAAAoxMi8zMS8yMDE0CQAAAAEwDqJMRrcl3ghDOL5HtyXeCCtDSVEuRU9HLklRX0VCSVREQS5JUV9MVE0uNi8zMC8yMDI1LkwuLlVTRC5IAQAAAFwdBAACAAAABTExODA4AQgAAAAFAAAAATEBAAAACy0xOTMyNzExNjE4AwAAAAMxNjACAAAABDQwNTEEAAAAATAHAAAACTYvMzAvMjAyNQgAAAAJNi8zMC8yMDI1CQAAAAEwBsP8Rrcl3giKHsFHtyXeCCtDSVEuWE9NLklRX0VCSVREQS5JUV9MVE0uOS8zMC8yMDI0LkwuLlVTRC5IAQAAAEIzBgACAAAABTY2NTk1AQgAAAAFAAAAATEBAAAACy0xOTE4NjU1MDA5AwAAAAMxNjACAAAABDQwNTEEAAAAATAHAAAACTkvMzAvMjAyNAgAAAAJOS8zMC8yMDI0CQAAAAEwaDz7Rrcl3ggtW8BHtyXeCCtDSVEuRU9HLklRX0VCSVREQS5JUV9MVE0uNi8zMC8yMDIzLkwuLlVTRC5IAQAAAFwdBAACAAAABTE0</t>
  </si>
  <si>
    <t>Nzc1AQgAAAAFAAAAATEBAAAACy0xOTg1NTAwMzIzAwAAAAMxNjACAAAABDQwNTEEAAAAATAHAAAACTYvMzAvMjAyMwgAAAAJNi8zMC8yMDIzCQAAAAEwNkYUFTwl3ghTQ/EpPSXeCCtDSVEuWE9NLklRX0VCSVREQS5JUV9MVE0uOS8zMC8yMDIyLkwuLlVTRC5IAQAAAEIzBgACAAAABTk1MTUzAQgAAAAFAAAAATEBAAAACy0yMDIxODY3OTA4AwAAAAMxNjACAAAABDQwNTEEAAAAATAHAAAACTkvMzAvMjAyMggAAAAJOS8zMC8yMDIyCQAAAAEwB+r8Rrcl3giKHsFHtyXeCCtDSVEuRU9HLklRX0VCSVREQS5JUV9MVE0uNi8zMC8yMDIxLkwuLlVTRC5IAQAAAFwdBAACAAAABDY0MzcBCAAAAAUAAAABMQEAAAALLTIwODY1ODQ3NzIDAAAAAzE2MAIAAAAENDA1MQQAAAABMAcAAAAJNi8zMC8yMDIxCAAAAAk2LzMwLzIwMjEJAAAAATCNtNXIPCXeCEgc8Sk9Jd4IK0NJUS5YT00uSVFfRUJJVERBLklRX0xUTS45LzMwLzIwMjAuTC4uVVNELkgBAAAAQjMGAAIAAAAFMTkxNDgBCAAAAAUAAAABMQEAAAALLTIxMjM5MjcyMjMDAAAAAzE2MAIAAAAENDA1MQQAAAABMAcAAAAJOS8zMC8yMDIwCAAAAAk5LzMwLzIwMjAJAAAAATDpaC5HtyXeCIrdTki3Jd4IK0NJUS5FT0cuSVFfRUJJVERBLklRX0xUTS42LzMwLzIwMTkuTC4uVVNELkgBAAAAXB0EAAIAAAAIODMzOC44NTMBCAAAAAUAAAABMQEAAAAKMjA0ODYyOTQwMwMA</t>
  </si>
  <si>
    <t>AAADMTYwAgAAAAQ0MDUxBAAAAAEwBwAAAAk2LzMwLzIwMTkIAAAACTYvMzAvMjAxOQkAAAABMJ0C1sg8Jd4I3jHwKT0l3ggrQ0lRLlhPTS5JUV9FQklUREEuSVFfTFRNLjkvMzAvMjAxOC5MLi5VU0QuSAEAAABCMwYAAgAAAAUzNzcwNAEIAAAABQAAAAExAQAAAAoxOTkwNzg4NjEzAwAAAAMxNjACAAAABDQwNTEEAAAAATAHAAAACTkvMzAvMjAxOAgAAAAJOS8zMC8yMDE4CQAAAAEwCbcuR7cl3ghM0MBHtyXeCCtDSVEuRU9HLklRX0VCSVREQS5JUV9MVE0uNi8zMC8yMDE3LkwuLlVTRC5IAQAAAFwdBAACAAAACDM4ODAuNjM1AQgAAAAFAAAAATEBAAAACjE4OTg0MTQ4NzYDAAAAAzE2MAIAAAAENDA1MQQAAAABMAcAAAAJNi8zMC8yMDE3CAAAAAk2LzMwLzIwMTcJAAAAATBn6p/IPCXeCFt4/Sk9Jd4IK0NJUS5FT0cuSVFfRUJJVERBLklRX0xUTS42LzMwLzIwMTUuTC4uVVNELkgBAAAAXB0EAAIAAAAINjk5Ni4yNjMBCAAAAAUAAAABMQEAAAAKMTgwMTc4NTAzOQMAAAADMTYwAgAAAAQ0MDUxBAAAAAEwBwAAAAk2LzMwLzIwMTUIAAAACTYvMzAvMjAxNQkAAAABMJlfoMg8Jd4I/iQJKj0l3ggrQ0lRLlhPTS5JUV9FQklUREEuSVFfTFRNLjkvMzAvMjAxNC5MLi5VU0QuSAEAAABCMwYAAgAAAAU1NTUyMQEIAAAABQAAAAExAQAAAAoxNzYyODM5MTIxAwAAAAMxNjACAAAABDQwNTEEAAAAATAHAAAACTkvMzAv</t>
  </si>
  <si>
    <t>MjAxNAgAAAAJOS8zMC8yMDE0CQAAAAEw9LgxRrcl3ghBGk5ItyXeCCtDSVEuQ1ZYLklRX0VCSVREQS5JUV9MVE0uOS8zMC8yMDE2LkwuLlVTRC5IAQAAAMqAAQACAAAABTEzMTc5AQgAAAAFAAAAATEBAAAACjE4NjM4Njc3MDYDAAAAAzE2MAIAAAAENDA1MQQAAAABMAcAAAAJOS8zMC8yMDE2CAAAAAk5LzMwLzIwMTYJAAAAATAAe0xGtyXeCC1bwEe3Jd4ILENJUS5DT1AuSVFfRUJJVERBLklRX0xUTS4xMi8zMS8yMDE1LkwuLlVTRC5IAQAAAE+GBAACAAAABDYxNzQBCAAAAAUAAAABMQEAAAAKMTg3NTI4MDI4OAMAAAADMTYwAgAAAAQ0MDUxBAAAAAEwBwAAAAoxMi8zMS8yMDE1CAAAAAoxMi8zMS8yMDE1CQAAAAEwAHtMRrcl3gghW0tItyXeCCxDSVEuQ09QLklRX0VCSVREQS5JUV9MVE0uMTIvMzEvMjAxMy5MLi5VU0QuSAEAAABPhgQAAgAAAAUyMTc4MwEIAAAABQAAAAExAQAAAAoxNzc3NDQyNjYwAwAAAAMxNjACAAAABDQwNTEEAAAAATAHAAAACjEyLzMxLzIwMTMIAAAACjEyLzMxLzIwMTMJAAAAATD63zFGtyXeCCjMwke3Jd4IK0NJUS5DVlguSVFfRUJJVERBLklRX0xUTS45LzMwLzIwMTIuTC4uVVNELkgBAAAAyoABAAIAAAAFNDg1MjEBCAAAAAUAAAABMQEAAAAKMTY0MzkwMjY3OQMAAAADMTYwAgAAAAQ0MDUxBAAAAAEwBwAAAAk5LzMwLzIwMTIIAAAACTkvMzAvMjAxMgkAAAABMBYuMka3Jd4I</t>
  </si>
  <si>
    <t>FcxNSLcl3ggsQ0lRLkNPUC5JUV9FQklUREEuSVFfTFRNLjEyLzMxLzIwMTEuTC4uVVNELkgBAAAAT4YEAAIAAAAFMjMwNzIBCAAAAAUAAAABMQEAAAAKMTY2MDI0ODg4NgMAAAADMTYwAgAAAAQ0MDUxBAAAAAEwBwAAAAoxMi8zMS8yMDExCAAAAAoxMi8zMS8yMDExCQAAAAEwFi4yRrcl3ghtcchHtyXeCCxDSVEuQ09QLklRX0VCSVREQS5JUV9MVE0uMTIvMzEvMjAwOS5MLi5VU0QuSAEAAABPhgQAAgAAAAUyMDc0MgEIAAAABQAAAAExAQAAAAoxNTE3NjE3MDc3AwAAAAMxNjACAAAABDQwNTEEAAAAATAHAAAACjEyLzMxLzIwMDkIAAAACjEyLzMxLzIwMDkJAAAAATA7fDJGtyXeCD4dy0e3Jd4IK0NJUS5FT0cuSVFfRUJJVERBLklRX0xUTS45LzMwLzIwMTQuTC4uVVNELkgBAAAAXB0EAAIAAAAIOTEyMy42MTQBCAAAAAUAAAABMQEAAAAKMTc2MzI2NDcwNQMAAAADMTYwAgAAAAQ0MDUxBAAAAAEwBwAAAAk5LzMwLzIwMTQIAAAACTkvMzAvMjAxNAkAAAABMGhgMRU8Jd4IGMryKT0l3ggsQ0lRLlhPTS5JUV9FQklUREEuSVFfTFRNLjEyLzMxLzIwMDkuTC4uVVNELkgBAAAAQjMGAAIAAAAFMzgxNTYBCAAAAAUAAAABMQEAAAAKMTUyMzgwNjQ2MQMAAAADMTYwAgAAAAQ0MDUxBAAAAAEwBwAAAAoxMi8zMS8yMDA5CAAAAAoxMi8zMS8yMDA5CQAAAAEwO3wyRrcl3gg+HctHtyXeCCtDSVEuWE9NLklRX0VCSVRE</t>
  </si>
  <si>
    <t>QS5JUV9MVE0uMy8zMS8yMDEzLkwuLlVTRC5IAQAAAEIzBgACAAAABTY0MzYyAQgAAAAFAAAAATEBAAAACjE2NzU5OTA3MDYDAAAAAzE2MAIAAAAENDA1MQQAAAABMAcAAAAJMy8zMS8yMDEzCAAAAAkzLzMxLzIwMTMJAAAAATASBzJGtyXeCOejzEe3Jd4IK0NJUS5DT1AuSVFfRUJJVERBLklRX0xUTS42LzMwLzIwMjIuTC4uVVNELkgBAAAAT4YEAAIAAAAFMzAzMTMBCAAAAAUAAAABMQEAAAALLTIwMjE0NzQ4NTkDAAAAAzE2MAIAAAAENDA1MQQAAAABMAcAAAAJNi8zMC8yMDIyCAAAAAk2LzMwLzIwMjIJAAAAATAH6vxGtyXeCF33wEe3Jd4IK0NJUS5DT1AuSVFfRUJJVERBLklRX0xUTS42LzMwLzIwMTguTC4uVVNELkgBAAAAT4YEAAIAAAAFMTI3MDEBCAAAAAUAAAABMQEAAAAKMTk3NTExNjU4MQMAAAADMTYwAgAAAAQ0MDUxBAAAAAEwBwAAAAk2LzMwLzIwMTgIAAAACTYvMzAvMjAxOAkAAAABMAm3Lke3Jd4IruFMSLcl3ggrQ0lRLkNPUC5JUV9FQklUREEuSVFfTFRNLjYvMzAvMjAxNi5MLi5VU0QuSAEAAABPhgQAAgAAAAQzNjk0AQgAAAAFAAAAATEBAAAACjE4NTEyNjc0NzUDAAAAAzE2MAIAAAAENDA1MQQAAAABMAcAAAAJNi8zMC8yMDE2CAAAAAk2LzMwLzIwMTYJAAAAATAAe0xGtyXeCJaTTEi3Jd4IK0NJUS5DVlguSVFfRUJJVERBLklRX0xUTS4zLzMxLzIwMTMuTC4uVVNELkgBAAAAyoABAAIA</t>
  </si>
  <si>
    <t>AAAFNDYxOTcBCAAAAAUAAAABMQEAAAAKMTY3NTA0MTcwOQMAAAADMTYwAgAAAAQ0MDUxBAAAAAEwBwAAAAkzLzMxLzIwMTMIAAAACTMvMzEvMjAxMwkAAAABMBIHMka3Jd4I/MrMR7cl3ggrQ0lRLlhPTS5JUV9FQklUREEuSVFfTFRNLjYvMzAvMjAyMi5MLi5VU0QuSAEAAABCMwYAAgAAAAU3NDMwOAEIAAAABQAAAAExAQAAAAstMjAzNjE2NTY4OQMAAAADMTYwAgAAAAQ0MDUxBAAAAAEwBwAAAAk2LzMwLzIwMjIIAAAACTYvMzAvMjAyMgkAAAABMAfq/Ea3Jd4IXffAR7cl3ggrQ0lRLkVPRy5JUV9FQklUREEuSVFfTFRNLjMvMzEvMjAxMS5MLi5VU0QuSAEAAABcHQQAAgAAAAgzMTIwLjUzOAEIAAAABQAAAAExAQAAAAoxNTQ1Njg3MzQxAwAAAAMxNjACAAAABDQwNTEEAAAAATAHAAAACTMvMzEvMjAxMQgAAAAJMy8zMS8yMDExCQAAAAEwSMtXyDwl3giNbu8pPSXeCCtDSVEuQ1ZYLklRX0VCSVREQS5JUV9MVE0uNi8zMC8yMDE2LkwuLlVTRC5IAQAAAMqAAQACAAAABTE0MzY5AQgAAAAFAAAAATEBAAAACjE4NTE2OTU2NzIDAAAAAzE2MAIAAAAENDA1MQQAAAABMAcAAAAJNi8zMC8yMDE2CAAAAAk2LzMwLzIwMTYJAAAAATAAe0xGtyXeCI1sTEi3Jd4IK0NJUS5FT0cuSVFfRUJJVERBLklRX0xUTS42LzMwLzIwMjIuTC4uVVNELkgBAAAAXB0EAAIAAAAFMTEzNzABCAAAAAUAAAABMQEAAAALLTIwMzU3NTQz</t>
  </si>
  <si>
    <t>NDgDAAAAAzE2MAIAAAAENDA1MQQAAAABMAcAAAAJNi8zMC8yMDIyCAAAAAk2LzMwLzIwMjIJAAAAATAnbRQVPCXeCFND8Sk9Jd4IK0NJUS5YT00uSVFfRUJJVERBLklRX0xUTS45LzMwLzIwMTcuTC4uVVNELkgBAAAAQjMGAAIAAAAFMzAwNDQBCAAAAAUAAAABMQEAAAAKMTkyMDAxODUzMAMAAAADMTYwAgAAAAQ0MDUxBAAAAAEwBwAAAAk5LzMwLzIwMTcIAAAACTkvMzAvMjAxNwkAAAABMPBTTEa3Jd4ITNDAR7cl3ggsQ0lRLlhPTS5JUV9FQklUREEuSVFfTFRNLjEyLzMxLzIwMjAuTC4uVVNELkgBAAAAQjMGAAIAAAAFMTcwMTYBCAAAAAUAAAABMQEAAAALLTIwNTk5MTUyMTUDAAAAAzE2MAIAAAAENDA1MQQAAAABMAcAAAAKMTIvMzEvMjAyMAgAAAAKMTIvMzEvMjAyMAkAAAABMOloLke3Jd4IZ/dLSLcl3ggrQ0lRLkVPRy5JUV9FQklUREEuSVFfTFRNLjkvMzAvMjAxOS5MLi5VU0QuSAEAAABcHQQAAgAAAAg3NzY3LjM5MgEIAAAABQAAAAExAQAAAAoyMDY4NDMxMDU2AwAAAAMxNjACAAAABDQwNTEEAAAAATAHAAAACTkvMzAvMjAxOQgAAAAJOS8zMC8yMDE5CQAAAAEwnQLWyDwl3ghLyekpPSXeCCxDSVEuWE9NLklRX0VCSVREQS5JUV9MVE0uMTIvMzEvMjAxNi5MLi5VU0QuSAEAAABCMwYAAgAAAAUyMzI0NAEIAAAABQAAAAExAQAAAAoxOTQ3NDA0NjU0AwAAAAMxNjACAAAABDQwNTEEAAAAATAHAAAA</t>
  </si>
  <si>
    <t>CjEyLzMxLzIwMTYIAAAACjEyLzMxLzIwMTYJAAAAATDwU0xGtyXeCPt9TUi3Jd4IK0NJUS5DVlguSVFfRUJJVERBLklRX0xUTS45LzMwLzIwMjQuTC4uVVNELkgBAAAAyoABAAIAAAAFMzg5NDMBCAAAAAUAAAABMQEAAAALLTE5MTgwOTYzNjMDAAAAAzE2MAIAAAAENDA1MQQAAAABMAcAAAAJOS8zMC8yMDI0CAAAAAk5LzMwLzIwMjQJAAAAATBoPPtGtyXeCC1bwEe3Jd4ILENJUS5DT1AuSVFfRUJJVERBLklRX0xUTS4xMi8zMS8yMDIzLkwuLlVTRC5IAQAAAE+GBAACAAAABTI0NzUzAQgAAAAFAAAAATEBAAAACy0xOTU5MjAyMTc1AwAAAAMxNjACAAAABDQwNTEEAAAAATAHAAAACjEyLzMxLzIwMjMIAAAACjEyLzMxLzIwMjMJAAAAATAGw/xGtyXeCD6pwEe3Jd4IK0NJUS5DVlguSVFfRUJJVERBLklRX0xUTS45LzMwLzIwMjIuTC4uVVNELkgBAAAAyoABAAIAAAAFNTQzMzIBCAAAAAUAAAABMQEAAAALLTIwMjE0MDkwMDgDAAAAAzE2MAIAAAAENDA1MQQAAAABMAcAAAAJOS8zMC8yMDIyCAAAAAk5LzMwLzIwMjIJAAAAATAH6vxGtyXeCIoewUe3Jd4ILENJUS5DT1AuSVFfRUJJVERBLklRX0xUTS4xMi8zMS8yMDIxLkwuLlVTRC5IAQAAAE+GBAACAAAABTIwMjc0AQgAAAAFAAAAATEBAAAACy0yMDEwMTI1MDc4AwAAAAMxNjACAAAABDQwNTEEAAAAATAHAAAACjEyLzMxLzIwMjEIAAAACjEyLzMxLzIwMjEJ</t>
  </si>
  <si>
    <t>AAAAATAWEf1GtyXeCCE0wEe3Jd4IK0NJUS5DVlguSVFfRUJJVERBLklRX0xUTS45LzMwLzIwMjAuTC4uVVNELkgBAAAAyoABAAIAAAAFMTU3NjEBCAAAAAUAAAABMQEAAAALLTIxMjM2MDQyNjkDAAAAAzE2MAIAAAAENDA1MQQAAAABMAcAAAAJOS8zMC8yMDIwCAAAAAk5LzMwLzIwMjAJAAAAATDpaC5HtyXeCHq2Tki3Jd4ILENJUS5DT1AuSVFfRUJJVERBLklRX0xUTS4xMi8zMS8yMDE5LkwuLlVTRC5IAQAAAE+GBAACAAAABTEzNzQ2AQgAAAAFAAAAATEBAAAACy0yMTExNjQzMzI5AwAAAAMxNjACAAAABDQwNTEEAAAAATAHAAAACjEyLzMxLzIwMTkIAAAACjEyLzMxLzIwMTkJAAAAATD/jy5HtyXeCC1bwEe3Jd4IK0NJUS5DVlguSVFfRUJJVERBLklRX0xUTS45LzMwLzIwMTguTC4uVVNELkgBAAAAyoABAAIAAAAFMzAxNzMBCAAAAAUAAAABMQEAAAAKMTk5MDk4ODEzNgMAAAADMTYwAgAAAAQ0MDUxBAAAAAEwBwAAAAk5LzMwLzIwMTgIAAAACTkvMzAvMjAxOAkAAAABMAm3Lke3Jd4ITNDAR7cl3ggsQ0lRLkNPUC5JUV9FQklUREEuSVFfTFRNLjEyLzMxLzIwMTcuTC4uVVNELkgBAAAAT4YEAAIAAAAEOTY5NgEIAAAABQAAAAExAQAAAAoyMDE1NjM1ODQ3AwAAAAMxNjACAAAABDQwNTEEAAAAATAHAAAACjEyLzMxLzIwMTcIAAAACjEyLzMxLzIwMTcJAAAAATDwU0xGtyXeCFDQS0i3Jd4IK0NJUS5DVlgu</t>
  </si>
  <si>
    <t>SVFfRUJJVERBLklRX0xUTS45LzMwLzIwMTQuTC4uVVNELkgBAAAAyoABAAIAAAAFMzk4MzQBCAAAAAUAAAABMQEAAAAKMTc2MzMzMDM4OQMAAAADMTYwAgAAAAQ0MDUxBAAAAAEwBwAAAAk5LzMwLzIwMTQIAAAACTkvMzAvMjAxNAkAAAABMPrfMUa3Jd4IRUFOSLcl3ggrQ0lRLkNWWC5JUV9FQklUREEuSVFfTFRNLjkvMzAvMjAxMC5MLi5VU0QuSAEAAADKgAEAAgAAAAUzNjI5MwEIAAAABQAAAAExAQAAAAoxNDgwMDc0MDQ5AwAAAAMxNjACAAAABDQwNTEEAAAAATAHAAAACTkvMzAvMjAxMAgAAAAJOS8zMC8yMDEwCQAAAAEw9LgxRrcl3giKHkxItyXeCCxDSVEuWE9NLklRX0VCSVREQS5JUV9MVE0uMTIvMzEvMjAxNy5MLi5VU0QuSAEAAABCMwYAAgAAAAUzMTk2NwEIAAAABQAAAAExAQAAAAoyMDE3MzgxMTQxAwAAAAMxNjACAAAABDQwNTEEAAAAATAHAAAACjEyLzMxLzIwMTcIAAAACjEyLzMxLzIwMTcJAAAAATDwU0xGtyXeCFDQS0i3Jd4ILENJUS5YT00uSVFfRUJJVERBLklRX0xUTS4xMi8zMS8yMDE1LkwuLlVTRC5IAQAAAEIzBgACAAAABTMyNDgzAQgAAAAFAAAAATEBAAAACjE4NzcyMzM2MDADAAAAAzE2MAIAAAAENDA1MQQAAAABMAcAAAAKMTIvMzEvMjAxNQgAAAAKMTIvMzEvMjAxNQkAAAABMAB7TEa3Jd4IQ6lLSLcl3ggsQ0lRLlhPTS5JUV9FQklUREEuSVFfTFRNLjEyLzMxLzIwMTMuTC4u</t>
  </si>
  <si>
    <t>VVNELkgBAAAAQjMGAAIAAAAFNTc0ODMBCAAAAAUAAAABMQEAAAAKMTc3NzYzNDg2OQMAAAADMTYwAgAAAAQ0MDUxBAAAAAEwBwAAAAoxMi8zMS8yMDEzCAAAAAoxMi8zMS8yMDEzCQAAAAEw+t8xRrcl3ggjpcJHtyXeCCxDSVEuWE9NLklRX0VCSVREQS5JUV9MVE0uMTIvMzEvMjAxMS5MLi5VU0QuSAEAAABCMwYAAgAAAAU2OTY4NwEIAAAABQAAAAExAQAAAAoxNjYwNDcyODUxAwAAAAMxNjACAAAABDQwNTEEAAAAATAHAAAACjEyLzMxLzIwMTEIAAAACjEyLzMxLzIwMTEJAAAAATAWLjJGtyXeCIu/yEe3Jd4IK0NJUS5FT0cuSVFfRUJJVERBLklRX0xUTS45LzMwLzIwMTAuTC4uVVNELkgBAAAAXB0EAAIAAAAIMjgxOS4yOTkBCAAAAAUAAAABMQEAAAAKMTQ3OTc2MTU0NwMAAAADMTYwAgAAAAQ0MDUxBAAAAAEwBwAAAAk5LzMwLzIwMTAIAAAACTkvMzAvMjAxMAkAAAABMEjLV8g8Jd4If4QKKj0l3ggrQ0lRLkNPUC5JUV9FQklUREEuSVFfTFRNLjMvMzEvMjAxMS5MLi5VU0QuSAEAAABPhgQAAgAAAAUyNTk0NAEIAAAABQAAAAExAQAAAAoxNTU3MDUwNzAzAwAAAAMxNjACAAAABDQwNTEEAAAAATAHAAAACTMvMzEvMjAxMQgAAAAJMy8zMS8yMDExCQAAAAEwKVUyRrcl3ghptc1HtyXeCCtDSVEuWE9NLklRX0VCSVREQS5JUV9MVE0uMy8zMS8yMDIxLkwuLlVTRC5IAQAAAEIzBgACAAAABTE4OTEyAQgAAAAF</t>
  </si>
  <si>
    <t>AAAAATEBAAAACy0yMDk4NjI4NTkwAwAAAAMxNjACAAAABDQwNTEEAAAAATAHAAAACTMvMzEvMjAyMQgAAAAJMy8zMS8yMDIxCQAAAAEw6WguR7cl3gi2usFHtyXeCCtDSVEuWE9NLklRX0VCSVREQS5JUV9MVE0uMy8zMS8yMDE3LkwuLlVTRC5IAQAAAEIzBgACAAAABTI3NjU4AQgAAAAFAAAAATEBAAAACjE4ODY0NzY2MDYDAAAAAzE2MAIAAAAENDA1MQQAAAABMAcAAAAJMy8zMS8yMDE3CAAAAAkzLzMxLzIwMTcJAAAAATDwU0xGtyXeCAmByke3Jd4IK0NJUS5YT00uSVFfRUJJVERBLklRX0xUTS4zLzMxLzIwMTUuTC4uVVNELkgBAAAAQjMGAAIAAAAFNDUwNzABCAAAAAUAAAABMQEAAAAKMTc4OTYxMTMzOQMAAAADMTYwAgAAAAQ0MDUxBAAAAAEwBwAAAAkzLzMxLzIwMTUIAAAACTMvMzEvMjAxNQkAAAABMA6iTEa3Jd4IjeDLR7cl3ggrQ0lRLkNWWC5JUV9FQklUREEuSVFfTFRNLjMvMzEvMjAyMy5MLi5VU0QuSAEAAADKgAEAAgAAAAU1ODcyNgEIAAAABQAAAAExAQAAAAstMTk4NDU3Mzc4MgMAAAADMTYwAgAAAAQ0MDUxBAAAAAEwBwAAAAkzLzMxLzIwMjMIAAAACTMvMzEvMjAyMwkAAAABMAfq/Ea3Jd4ILVvAR7cl3ggrQ0lRLlhPTS5JUV9FQklUREEuSVFfTFRNLjYvMzAvMjAyMC5MLi5VU0QuSAEAAABCMwYAAgAAAAUyNDQyNwEIAAAABQAAAAExAQAAAAstMjE0MDA3MDk1MAMAAAADMTYwAgAAAAQ0</t>
  </si>
  <si>
    <t>MDUxBAAAAAEwBwAAAAk2LzMwLzIwMjAIAAAACTYvMzAvMjAyMAkAAAABMOloLke3Jd4I1y9NSLcl3ggrQ0lRLlhPTS5JUV9FQklUREEuSVFfTFRNLjYvMzAvMjAxOC5MLi5VU0QuSAEAAABCMwYAAgAAAAUzNTAwOAEIAAAABQAAAAExAQAAAAoxOTc0NTI4Mzc3AwAAAAMxNjACAAAABDQwNTEEAAAAATAHAAAACTYvMzAvMjAxOAgAAAAJNi8zMC8yMDE4CQAAAAEwCbcuR7cl3gikukxItyXeCCtDSVEuRU9HLklRX0VCSVREQS5JUV9MVE0uMy8zMS8yMDE1LkwuLlVTRC5IAQAAAFwdBAACAAAACDgxNDkuODM4AQgAAAAFAAAAATEBAAAACjE3ODk3MTE3MjIDAAAAAzE2MAIAAAAENDA1MQQAAAABMAcAAAAJMy8zMS8yMDE1CAAAAAkzLzMxLzIwMTUJAAAAATCZX6DIPCXeCEOi6Sk9Jd4IK0NJUS5FT0cuSVFfRUJJVERBLklRX0xUTS4zLzMxLzIwMTMuTC4uVVNELkgBAAAAXB0EAAIAAAAINTkyMi4xNTgBCAAAAAUAAAABMQEAAAAKMTY3NTc1MDYwNAMAAAADMTYwAgAAAAQ0MDUxBAAAAAEwBwAAAAkzLzMxLzIwMTMIAAAACTMvMzEvMjAxMwkAAAABMHOHMRU8Jd4IDC3pKT0l3ggrQ0lRLkNWWC5JUV9FQklUREEuSVFfTFRNLjYvMzAvMjAyNC5MLi5VU0QuSAEAAADKgAEAAgAAAAU0MDkwMQEIAAAABQAAAAExAQAAAAstMTkxODA5NDYzNAMAAAADMTYwAgAAAAQ0MDUxBAAAAAEwBwAAAAk2LzMwLzIwMjQIAAAACTYv</t>
  </si>
  <si>
    <t>MzAvMjAyNAkAAAABMAbD/Ea3Jd4IITTAR7cl3ggrQ0lRLkNPUC5JUV9FQklUREEuSVFfTFRNLjkvMzAvMjAxMy5MLi5VU0QuSAEAAABPhgQAAgAAAAUyMjM0NwEIAAAABQAAAAExAQAAAAoxNzA0NzkzMjM2AwAAAAMxNjACAAAABDQwNTEEAAAAATAHAAAACTkvMzAvMjAxMwgAAAAJOS8zMC8yMDEzCQAAAAEwEgcyRrcl3ggr801ItyXeCCtDSVEuQ1ZYLklRX0VCSVREQS5JUV9MVE0uOS8zMC8yMDIxLkwuLlVTRC5IAQAAAMqAAQACAAAABTI3Njg1AQgAAAAFAAAAATEBAAAACy0yMDcyMTIyMDQwAwAAAAMxNjACAAAABDQwNTEEAAAAATAHAAAACTkvMzAvMjAyMQgAAAAJOS8zMC8yMDIxCQAAAAEw10EuR7cl3gimBE9ItyXeCCtDSVEuRU9HLklRX0VCSVREQS5JUV9MVE0uOS8zMC8yMDIxLkwuLlVTRC5IAQAAAFwdBAACAAAABDc5NDYBCAAAAAUAAAABMQEAAAALLTIwNzIxNzE3MzYDAAAAAzE2MAIAAAAENDA1MQQAAAABMAcAAAAJOS8zMC8yMDIxCAAAAAk5LzMwLzIwMjEJAAAAATCNtNXIPCXeCGdq8Sk9Jd4ILENJUS5YT00uSVFfRUJJVERBLklRX0xUTS4xMi8zMS8yMDEwLkwuLlVTRC5IAQAAAEIzBgACAAAABTU0ODgyAQgAAAAFAAAAATEBAAAACjE1ODk1NDcxNjkDAAAAAzE2MAIAAAAENDA1MQQAAAABMAcAAAAKMTIvMzEvMjAxMAgAAAAKMTIvMzEvMjAxMAkAAAABMPS4MUa3Jd4I/1nKR7cl3ggsQ0lR</t>
  </si>
  <si>
    <t>LlhPTS5JUV9FQklUREEuSVFfTFRNLjEyLzMxLzIwMjMuTC4uVVNELkgBAAAAQjMGAAIAAAAFNjYzNTYBCAAAAAUAAAABMQEAAAALLTE5NTg5NTM2MTADAAAAAzE2MAIAAAAENDA1MQQAAAABMAcAAAAKMTIvMzEvMjAyMwgAAAAKMTIvMzEvMjAyMwkAAAABMAbD/Ea3Jd4IPqnAR7cl3ggrQ0lRLkVPRy5JUV9FQklUREEuSVFfTFRNLjkvMzAvMjAyMi5MLi5VU0QuSAEAAABcHQQAAgAAAAUxMzU3NgEIAAAABQAAAAExAQAAAAstMjAyMTM3NTAzMQMAAAADMTYwAgAAAAQ0MDUxBAAAAAEwBwAAAAk5LzMwLzIwMjIIAAAACTkvMzAvMjAyMgkAAAABMCdtFBU8Jd4IS8npKT0l3ggsQ0lRLlhPTS5JUV9FQklUREEuSVFfTFRNLjEyLzMxLzIwMjEuTC4uVVNELkgBAAAAQjMGAAIAAAAFNDQyODgBCAAAAAUAAAABMQEAAAALLTIwMDc4MzI3MDkDAAAAAzE2MAIAAAAENDA1MQQAAAABMAcAAAAKMTIvMzEvMjAyMQgAAAAKMTIvMzEvMjAyMQkAAAABMBYR/Ua3Jd4IITTAR7cl3ggrQ0lRLkVPRy5JUV9FQklUREEuSVFfTFRNLjkvMzAvMjAyMC5MLi5VU0QuSAEAAABcHQQAAgAAAAg1NzE2Ljg5MgEIAAAABQAAAAExAQAAAAstMjEyMzgzMTc2OAMAAAADMTYwAgAAAAQ0MDUxBAAAAAEwBwAAAAk5LzMwLzIwMjAIAAAACTkvMzAvMjAyMAkAAAABMJPb1cg8Jd4IZ2rxKT0l3ggsQ0lRLlhPTS5JUV9FQklUREEuSVFfTFRNLjEy</t>
  </si>
  <si>
    <t>LzMxLzIwMTkuTC4uVVNELkgBAAAAQjMGAAIAAAAFMzQ0NDMBCAAAAAUAAAABMQEAAAALLTIxMTEwNzM4MjADAAAAAzE2MAIAAAAENDA1MQQAAAABMAcAAAAKMTIvMzEvMjAxOQgAAAAKMTIvMzEvMjAxOQkAAAABMP+PLke3Jd4ILVvAR7cl3ggrQ0lRLkVPRy5JUV9FQklUREEuSVFfTFRNLjkvMzAvMjAxOC5MLi5VU0QuSAEAAABcHQQAAgAAAAg3NTA0LjI0NgEIAAAABQAAAAExAQAAAAoxOTkwNzM0ODA5AwAAAAMxNjACAAAABDQwNTEEAAAAATAHAAAACTkvMzAvMjAxOAgAAAAJOS8zMC8yMDE4CQAAAAEwnQLWyDwl3ghLyekpPSXeCCtDSVEuRU9HLklRX0VCSVREQS5JUV9MVE0uOS8zMC8yMDE2LkwuLlVTRC5IAQAAAFwdBAACAAAABzI0MDMuMTUBCAAAAAUAAAABMQEAAAAKMTg2Mzc3MDY0MQMAAAADMTYwAgAAAAQ0MDUxBAAAAAEwBwAAAAk5LzMwLzIwMTYIAAAACTkvMzAvMjAxNgkAAAABMIkRoMg8Jd4IDC3pKT0l3ggrQ0lRLkVPRy5JUV9FQklUREEuSVFfTFRNLjkvMzAvMjAxMi5MLi5VU0QuSAEAAABcHQQAAgAAAAc1Njg5LjEyAQgAAAAFAAAAATEBAAAACjE2NDM4NDYxMTIDAAAAAzE2MAIAAAAENDA1MQQAAAABMAcAAAAJOS8zMC8yMDEyCAAAAAk5LzMwLzIwMTIJAAAAATCArjEVPCXeCJDt/Sk9Jd4ILENJUS5DVlguSVFfRUJJVERBLklRX0xUTS4xMi8zMS8yMDE3LkwuLlVTRC5IAQAAAMqAAQAC</t>
  </si>
  <si>
    <t>AAAABTIxODY2AQgAAAAFAAAAATEBAAAACjIwMTYzNDk4OTADAAAAAzE2MAIAAAAENDA1MQQAAAABMAcAAAAKMTIvMzEvMjAxNwgAAAAKMTIvMzEvMjAxNwkAAAABMPBTTEa3Jd4IQ6lLSLcl3ggrQ0lRLkNPUC5JUV9FQklUREEuSVFfTFRNLjMvMzEvMjAxNy5MLi5VU0QuSAEAAABPhgQAAgAAAAQ2NjUzAQgAAAAFAAAAATEBAAAACjE4ODY3MzIxMjkDAAAAAzE2MAIAAAAENDA1MQQAAAABMAcAAAAJMy8zMS8yMDE3CAAAAAkzLzMxLzIwMTcJAAAAATDwU0xGtyXeCCDPyke3Jd4IK0NJUS5DT1AuSVFfRUJJVERBLklRX0xUTS4zLzMxLzIwMTUuTC4uVVNELkgBAAAAT4YEAAIAAAAFMTU2NTYBCAAAAAUAAAABMQEAAAAKMTc4OTM0NjM5MwMAAAADMTYwAgAAAAQ0MDUxBAAAAAEwBwAAAAkzLzMxLzIwMTUIAAAACTMvMzEvMjAxNQkAAAABMA6iTEa3Jd4IjeDLR7cl3ggrQ0lRLkNWWC5JUV9FQklUREEuSVFfTFRNLjMvMzEvMjAxOS5MLi5VU0QuSAEAAADKgAEAAgAAAAUzMzE4MQEIAAAABQAAAAExAQAAAAoyMDMzNzI4MzQzAwAAAAMxNjACAAAABDQwNTEEAAAAATAHAAAACTMvMzEvMjAxOQgAAAAJMy8zMS8yMDE5CQAAAAEw/48uR7cl3girDclHtyXeCCtDSVEuWE9NLklRX0VCSVREQS5JUV9MVE0uNi8zMC8yMDEyLkwuLlVTRC5IAQAAAEIzBgACAAAABTY1NDAyAQgAAAAFAAAAATEBAAAACjE2NDM0ODM5NzMD</t>
  </si>
  <si>
    <t>AAAAAzE2MAIAAAAENDA1MQQAAAABMAcAAAAJNi8zMC8yMDEyCAAAAAk2LzMwLzIwMTIJAAAAATAWLjJGtyXeCN2gxEe3Jd4IK0NJUS5FT0cuSVFfRUJJVERBLklRX0xUTS42LzMwLzIwMTQuTC4uVVNELkgBAAAAXB0EAAIAAAAIODA3OC41NDEBCAAAAAUAAAABMQEAAAAKMTc0OTczNDQxMgMAAAADMTYwAgAAAAQ0MDUxBAAAAAEwBwAAAAk2LzMwLzIwMTQIAAAACTYvMzAvMjAxNAkAAAABMGhgMRU8Jd4IYDYKKj0l3ggrQ0lRLkVPRy5JUV9FQklUREEuSVFfTFRNLjYvMzAvMjAxMi5MLi5VU0QuSAEAAABcHQQAAgAAAAY1NzM5LjcBCAAAAAUAAAABMQEAAAAKMTYyOTUyMTM3MQMAAAADMTYwAgAAAAQ0MDUxBAAAAAEwBwAAAAk2LzMwLzIwMTIIAAAACTYvMzAvMjAxMgkAAAABMICuMRU8Jd4IifUMKj0l3ggrQ0lRLkVPRy5JUV9FQklUREEuSVFfTFRNLjYvMzAvMjAxMC5MLi5VU0QuSAEAAABcHQQAAgAAAAgyNTMxLjUzNAEIAAAABQAAAAExAQAAAAoxNDY1MDE0MDcxAwAAAAMxNjACAAAABDQwNTEEAAAAATAHAAAACTYvMzAvMjAxMAgAAAAJNi8zMC8yMDEwCQAAAAEwSMtXyDwl3ggSVQ4qPSXeCCtDSVEuQ1ZYLklRX0VCSVREQS5JUV9MVE0uOS8zMC8yMDIzLkwuLlVTRC5IAQAAAMqAAQACAAAABTQ2Mjk5AQgAAAAFAAAAATEBAAAACy0xOTcwMTE2MjM2AwAAAAMxNjACAAAABDQwNTEEAAAAATAHAAAACTkv</t>
  </si>
  <si>
    <t>MzAvMjAyMwgAAAAJOS8zMC8yMDIzCQAAAAEwB+r8Rrcl3ghd98BHtyXeCCxDSVEuQ09QLklRX0VCSVREQS5JUV9MVE0uMTIvMzEvMjAxMC5MLi5VU0QuSAEAAABPhgQAAgAAAAUyMTcyMAEIAAAABQAAAAExAQAAAAoxNTg4NDUzMjY5AwAAAAMxNjACAAAABDQwNTEEAAAAATAHAAAACjEyLzMxLzIwMTAIAAAACjEyLzMxLzIwMTAJAAAAATD0uDFGtyXeCP9Zyke3Jd4ILENJUS5YT00uSVFfRUJJVERBLklRX0xUTS4xMi8zMS8yMDE4LkwuLlVTRC5IAQAAAEIzBgACAAAABTQxMzEyAQgAAAAFAAAAATEBAAAACjIwODE3NDY1NTYDAAAAAzE2MAIAAAAENDA1MQQAAAABMAcAAAAKMTIvMzEvMjAxOAgAAAAKMTIvMzEvMjAxOAkAAAABMP+PLke3Jd4IwwhNSLcl3ggrQ0lRLkVPRy5JUV9FQklUREEuSVFfTFRNLjkvMzAvMjAxNS5MLi5VU0QuSAEAAABcHQQAAgAAAAg0OTgyLjcwNwEIAAAABQAAAAExAQAAAAoxODE2MDE3Mjg5AwAAAAMxNjACAAAABDQwNTEEAAAAATAHAAAACTkvMzAvMjAxNQgAAAAJOS8zMC8yMDE1CQAAAAEwmV+gyDwl3ggRp/ApPSXeCCxDSVEuWE9NLklRX0VCSVREQS5JUV9MVE0uMTIvMzEvMjAxMi5MLi5VU0QuSAEAAABCMwYAAgAAAAU2NTc2OQEIAAAABQAAAAExAQAAAAoxNzIwNzYzMDg3AwAAAAMxNjACAAAABDQwNTEEAAAAATAHAAAACjEyLzMxLzIwMTIIAAAACjEyLzMxLzIwMTIJAAAA</t>
  </si>
  <si>
    <t>ATASBzJGtyXeCN2gxEe3Jd4IK0NJUS5FT0cuSVFfRUJJVERBLklRX0xUTS45LzMwLzIwMTEuTC4uVVNELkgBAAAAXB0EAAIAAAAINDUyOS4xMDUBCAAAAAUAAAABMQEAAAAKMTU3NDM5MTQwNwMAAAADMTYwAgAAAAQ0MDUxBAAAAAEwBwAAAAk5LzMwLzIwMTEIAAAACTkvMzAvMjAxMQkAAAABMICuMRU8Jd4IkmcFKj0l3ggrQ0lRLkVPRy5JUV9FQklUREEuSVFfTFRNLjkvMzAvMjAyNC5MLi5VU0QuSAEAAABcHQQAAgAAAAUxMzE2OAEIAAAABQAAAAExAQAAAAstMTkxODE2OTMzMQMAAAADMTYwAgAAAAQ0MDUxBAAAAAEwBwAAAAk5LzMwLzIwMjQIAAAACTkvMzAvMjAyNAkAAAABMGg8+0a3Jd4ILVvAR7cl3ggsQ0lRLkVPRy5JUV9FQklUREEuSVFfTFRNLjEyLzMxLzIwMTEuTC4uVVNELkgBAAAAXB0EAAIAAAAINTE2Ny44MTgBCAAAAAUAAAABMQEAAAAKMTY2MDA0NDE4NAMAAAADMTYwAgAAAAQ0MDUxBAAAAAEwBwAAAAoxMi8zMS8yMDExCAAAAAoxMi8zMS8yMDExCQAAAAEwgK4xFTwl3gguMgwqPSXeCCtDSVEuQ1ZYLklRX0VCSVREQS5JUV9MVE0uMy8zMS8yMDI1LkwuLlVTRC5IAQAAAMqAAQACAAAABTM4MDA1AQgAAAAFAAAAATEBAAAACy0xOTMyNTkwNDU2AwAAAAMxNjACAAAABDQwNTEEAAAAATAHAAAACTMvMzEvMjAyNQgAAAAJMy8zMS8yMDI1CQAAAAEwBsP8Rrcl3giKHsFHtyXeCCtDSVEuRU9H</t>
  </si>
  <si>
    <t>LklRX0VCSVREQS5JUV9MVE0uMy8zMS8yMDI1LkwuLlVTRC5IAQAAAFwdBAACAAAABTEyMTQ0AQgAAAAFAAAAATEBAAAACy0xOTQ2OTg2NDQ1AwAAAAMxNjACAAAABDQwNTEEAAAAATAHAAAACTMvMzEvMjAyNQgAAAAJMy8zMS8yMDI1CQAAAAEwBsP8Rrcl3giKHsFHtyXeCCtDSVEuQ09QLklRX0VCSVREQS5JUV9MVE0uOS8zMC8yMDE5LkwuLlVTRC5IAQAAAE+GBAACAAAABTE0NTA4AQgAAAAFAAAAATEBAAAACjIwNjgxNDU5MzEDAAAAAzE2MAIAAAAENDA1MQQAAAABMAcAAAAJOS8zMC8yMDE5CAAAAAk5LzMwLzIwMTkJAAAAATD/jy5HtyXeCCE0wEe3Jd4IK0NJUS5YT00uSVFfRUJJVERBLklRX0xUTS45LzMwLzIwMTEuTC4uVVNELkgBAAAAQjMGAAIAAAAFNjk3NTkBCAAAAAUAAAABMQEAAAAKMTU3NDc1NzA1NgMAAAADMTYwAgAAAAQ0MDUxBAAAAAEwBwAAAAk5LzMwLzIwMTEIAAAACTkvMzAvMjAxMQkAAAABMClVMka3Jd4IlpNMSLcl3ggsQ0lRLkNPUC5JUV9FQklUREEuSVFfTFRNLjEyLzMxLzIwMTguTC4uVVNELkgBAAAAT4YEAAIAAAAFMTU2ODUBCAAAAAUAAAABMQEAAAAKMjA4MDU3NDQ2OAMAAAADMTYwAgAAAAQ0MDUxBAAAAAEwBwAAAAoxMi8zMS8yMDE4CAAAAAoxMi8zMS8yMDE4CQAAAAEw/48uR7cl3gjDCE1ItyXeCCxDSVEuQ09QLklRX0VCSVREQS5JUV9MVE0uMTIvMzEvMjAxMi5MLi5V</t>
  </si>
  <si>
    <t>U0QuSAEAAABPhgQAAgAAAAUyMjQxNgEIAAAABQAAAAExAQAAAAoxNzIwNTg0NDkyAwAAAAMxNjACAAAABDQwNTEEAAAAATAHAAAACjEyLzMxLzIwMTIIAAAACjEyLzMxLzIwMTIJAAAAATASBzJGtyXeCATvxEe3Jd4IK0NJUS5DT1AuSVFfRUJJVERBLklRX0xUTS4zLzMxLzIwMjMuTC4uVVNELkgBAAAAT4YEAAIAAAAFMzI2NDEBCAAAAAUAAAABMQEAAAALLTE5ODU0MzI4NTMDAAAAAzE2MAIAAAAENDA1MQQAAAABMAcAAAAJMy8zMS8yMDIzCAAAAAkzLzMxLzIwMjMJAAAAATAH6vxGtyXeCC1bwEe3Jd4IK0NJUS5DT1AuSVFfRUJJVERBLklRX0xUTS4zLzMxLzIwMjEuTC4uVVNELkgBAAAAT4YEAAIAAAAENTkyOQEIAAAABQAAAAExAQAAAAstMjA5ODQ2NjgwMAMAAAADMTYwAgAAAAQ0MDUxBAAAAAEwBwAAAAkzLzMxLzIwMjEIAAAACTMvMzEvMjAyMQkAAAABMOloLke3Jd4ItrrBR7cl3ggsQ0lRLkNWWC5JUV9FQklUREEuSVFfTFRNLjEyLzMxLzIwMTkuTC4uVVNELkgBAAAAyoABAAIAAAAFMjkwMjQBCAAAAAUAAAABMQEAAAALLTIxMTA4ODI4MjYDAAAAAzE2MAIAAAAENDA1MQQAAAABMAcAAAAKMTIvMzEvMjAxOQgAAAAKMTIvMzEvMjAxOQkAAAABMP+PLke3Jd4ILVvAR7cl3ggrQ0lRLkNPUC5JUV9FQklUREEuSVFfTFRNLjMvMzEvMjAxOS5MLi5VU0QuSAEAAABPhgQAAgAAAAUxNTc4MwEIAAAABQAA</t>
  </si>
  <si>
    <t>AAExAQAAAAoyMDMzNDY2NzAzAwAAAAMxNjACAAAABDQwNTEEAAAAATAHAAAACTMvMzEvMjAxOQgAAAAJMy8zMS8yMDE5CQAAAAEw/48uR7cl3gic5shHtyXeCCtDSVEuQ09QLklRX0VCSVREQS5JUV9MVE0uMy8zMS8yMDI1LkwuLlVTRC5IAQAAAE+GBAACAAAABTI1NTg3AQgAAAAFAAAAATEBAAAACy0xOTQ0OTQ2MTc2AwAAAAMxNjACAAAABDQwNTEEAAAAATAHAAAACTMvMzEvMjAyNQgAAAAJMy8zMS8yMDI1CQAAAAEwBsP8Rrcl3giKHsFHtyXeCCxDSVEuQ1ZYLklRX0VCSVREQS5JUV9MVE0uMTIvMzEvMjAyMy5MLi5VU0QuSAEAAADKgAEAAgAAAAU0MjE3NwEIAAAABQAAAAExAQAAAAstMTk1ODc1Nzc5NQMAAAADMTYwAgAAAAQ0MDUxBAAAAAEwBwAAAAoxMi8zMS8yMDIzCAAAAAoxMi8zMS8yMDIzCQAAAAEwBsP8Rrcl3gg+qcBHtyXeCCxDSVEuQ1ZYLklRX0VCSVREQS5JUV9MVE0uMTIvMzEvMjAyMS5MLi5VU0QuSAEAAADKgAEAAgAAAAUzMzYzMgEIAAAABQAAAAExAQAAAAstMjAwODU1NzUxMwMAAAADMTYwAgAAAAQ0MDUxBAAAAAEwBwAAAAoxMi8zMS8yMDIxCAAAAAoxMi8zMS8yMDIxCQAAAAEwFhH9Rrcl3gghNMBHtyXeCCxDSVEuQ1ZYLklRX0VCSVREQS5JUV9MVE0uMTIvMzEvMjAxNS5MLi5VU0QuSAEAAADKgAEAAgAAAAUxODcyMQEIAAAABQAAAAExAQAAAAoxODc1Njc2MjM0AwAAAAMxNjAC</t>
  </si>
  <si>
    <t>AAAABDQwNTEEAAAAATAHAAAACjEyLzMxLzIwMTUIAAAACjEyLzMxLzIwMTUJAAAAATAAe0xGtyXeCDKCS0i3Jd4ILENJUS5DVlguSVFfRUJJVERBLklRX0xUTS4xMi8zMS8yMDA5LkwuLlVTRC5IAQAAAMqAAQACAAAABTI2NDMyAQgAAAAFAAAAATEBAAAACjE1MTk1Njc5NDEDAAAAAzE2MAIAAAAENDA1MQQAAAABMAcAAAAKMTIvMzEvMjAwOQgAAAAKMTIvMzEvMjAwOQkAAAABMDt8Mka3Jd4IPh3LR7cl3ggsQ0lRLkVPRy5JUV9FQklUREEuSVFfTFRNLjEyLzMxLzIwMTcuTC4uVVNELkgBAAAAXB0EAAIAAAAINDkxNC4xMjUBCAAAAAUAAAABMQEAAAAKMjAxODE2OTAxNwMAAAADMTYwAgAAAAQ0MDUxBAAAAAEwBwAAAAoxMi8zMS8yMDE3CAAAAAoxMi8zMS8yMDE3CQAAAAEwZ+qfyDwl3ggqIfgpPSXeCCtDSVEuQ1ZYLklRX0VCSVREQS5JUV9MVE0uNi8zMC8yMDIwLkwuLlVTRC5IAQAAAMqAAQACAAAABTE5MzQyAQgAAAAFAAAAATEBAAAACy0yMTM5Nzk3MzM0AwAAAAMxNjACAAAABDQwNTEEAAAAATAHAAAACTYvMzAvMjAyMAgAAAAJNi8zMC8yMDIwCQAAAAEw6WguR7cl3gjXL01ItyXeCCtDSVEuQ1ZYLklRX0VCSVREQS5JUV9MVE0uNi8zMC8yMDEwLkwuLlVTRC5IAQAAAMqAAQACAAAABTM0OTE5AQgAAAAFAAAAATEBAAAACjE0NjQ4NTc1NzEDAAAAAzE2MAIAAAAENDA1MQQAAAABMAcAAAAJNi8zMC8y</t>
  </si>
  <si>
    <t>MDEwCAAAAAk2LzMwLzIwMTAJAAAAATA7fDJGtyXeCO+pyUe3Jd4IK0NJUS5YT00uSVFfRUJJVERBLklRX0xUTS45LzMwLzIwMjEuTC4uVVNELkgBAAAAQjMGAAIAAAAFMzQ2NzcBCAAAAAUAAAABMQEAAAALLTIwNzIzMzcxODgDAAAAAzE2MAIAAAAENDA1MQQAAAABMAcAAAAJOS8zMC8yMDIxCAAAAAk5LzMwLzIwMjEJAAAAATDXQS5HtyXeCKYET0i3Jd4ILENJUS5DT1AuSVFfRUJJVERBLklRX0xUTS4xMi8zMS8yMDE2LkwuLlVTRC5IAQAAAE+GBAACAAAABDQ5MDEBCAAAAAUAAAABMQEAAAAKMTk0NjAwNTc0NAMAAAADMTYwAgAAAAQ0MDUxBAAAAAEwBwAAAAoxMi8zMS8yMDE2CAAAAAoxMi8zMS8yMDE2CQAAAAEw8FNMRrcl3gj7fU1ItyXeCCtDSVEuQ1ZYLklRX0VCSVREQS5JUV9MVE0uOS8zMC8yMDEzLkwuLlVTRC5IAQAAAMqAAQACAAAABTQyOTk0AQgAAAAFAAAAATEBAAAACjE3MDUyNjQwMDkDAAAAAzE2MAIAAAAENDA1MQQAAAABMAcAAAAJOS8zMC8yMDEzCAAAAAk5LzMwLzIwMTMJAAAAATASBzJGtyXeCEEaTki3Jd4IK0NJUS5YT00uSVFfRUJJVERBLklRX0xUTS4zLzMxLzIwMjUuTC4uVVNELkgBAAAAQjMGAAIAAAAFNjQ5OTkBCAAAAAUAAAABMQEAAAALLTE5NDYxNTc5MDgDAAAAAzE2MAIAAAAENDA1MQQAAAABMAcAAAAJMy8zMS8yMDI1CAAAAAkzLzMxLzIwMjUJAAAAATAGw/xGtyXeCIoe</t>
  </si>
  <si>
    <t>wUe3Jd4ILENJUS5FT0cuSVFfRUJJVERBLklRX0xUTS4xMi8zMS8yMDIzLkwuLlVTRC5IAQAAAFwdBAACAAAABTEzMjAyAQgAAAAFAAAAATEBAAAACy0xOTU3OTY2ODUzAwAAAAMxNjACAAAABDQwNTEEAAAAATAHAAAACjEyLzMxLzIwMjMIAAAACjEyLzMxLzIwMjMJAAAAATAGw/xGtyXeCD6pwEe3Jd4IK0NJUS5YT00uSVFfRUJJVERBLklRX0xUTS4zLzMxLzIwMjMuTC4uVVNELkgBAAAAQjMGAAIAAAAFOTM5MzABCAAAAAUAAAABMQEAAAALLTE5OTgwNTU5ODADAAAAAzE2MAIAAAAENDA1MQQAAAABMAcAAAAJMy8zMS8yMDIzCAAAAAkzLzMxLzIwMjMJAAAAATAH6vxGtyXeCC1bwEe3Jd4ILENJUS5FT0cuSVFfRUJJVERBLklRX0xUTS4xMi8zMS8yMDIxLkwuLlVTRC5IAQAAAFwdBAACAAAABTEwMTAzAQgAAAAFAAAAATEBAAAACy0yMDA5MjM3MjM4AwAAAAMxNjACAAAABDQwNTEEAAAAATAHAAAACjEyLzMxLzIwMjEIAAAACjEyLzMxLzIwMjEJAAAAATAnbRQVPCXeCEgc8Sk9Jd4IK0NJUS5YT00uSVFfRUJJVERBLklRX0xUTS4zLzMxLzIwMTkuTC4uVVNELkgBAAAAQjMGAAIAAAAFMzc3NzcBCAAAAAUAAAABMQEAAAAKMjAzMzc0NDIyMgMAAAADMTYwAgAAAAQ0MDUxBAAAAAEwBwAAAAkzLzMxLzIwMTkIAAAACTMvMzEvMjAxOQkAAAABMP+PLke3Jd4InObIR7cl3ggrQ0lRLkNPUC5JUV9FQklUREEuSVFf</t>
  </si>
  <si>
    <t>TFRNLjYvMzAvMjAyMC5MLi5VU0QuSAEAAABPhgQAAgAAAAQ4Njk0AQgAAAAFAAAAATEBAAAACy0yMTM5NzQyMDY5AwAAAAMxNjACAAAABDQwNTEEAAAAATAHAAAACTYvMzAvMjAyMAgAAAAJNi8zMC8yMDIwCQAAAAEw6WguR7cl3gj0Vk1ItyXeCCtDSVEuRU9HLklRX0VCSVREQS5JUV9MVE0uMy8zMS8yMDE3LkwuLlVTRC5IAQAAAFwdBAACAAAACDM1MDQuMDc1AQgAAAAFAAAAATEBAAAACjE4ODYzMjQwODcDAAAAAzE2MAIAAAAENDA1MQQAAAABMAcAAAAJMy8zMS8yMDE3CAAAAAkzLzMxLzIwMTcJAAAAATCJEaDIPCXeCEOi6Sk9Jd4IK0NJUS5DT1AuSVFfRUJJVERBLklRX0xUTS45LzMwLzIwMTcuTC4uVVNELkgBAAAAT4YEAAIAAAAEODY2NgEIAAAABQAAAAExAQAAAAoxOTE3MzE5NzQwAwAAAAMxNjACAAAABDQwNTEEAAAAATAHAAAACTkvMzAvMjAxNwgAAAAJOS8zMC8yMDE3CQAAAAEw8FNMRrcl3ghM0MBHtyXeCCtDSVEuQ1ZYLklRX0VCSVREQS5JUV9MVE0uOS8zMC8yMDE1LkwuLlVTRC5IAQAAAMqAAQACAAAABTIxOTUwAQgAAAAFAAAAATEBAAAACjE4MTYyMzA0MTYDAAAAAzE2MAIAAAAENDA1MQQAAAABMAcAAAAJOS8zMC8yMDE1CAAAAAk5LzMwLzIwMTUJAAAAATAAe0xGtyXeCG6PTki3Jd4ILENJUS5YT00uSVFfRUJJVERBLklRX0xUTS4xMi8zMS8yMDI0LkwuLlVTRC5IAQAAAEIzBgACAAAA</t>
  </si>
  <si>
    <t>BTY0Mjk0AQgAAAAFAAAAATEBAAAACy0xOTU4OTUzNjQ0AwAAAAMxNjACAAAABDQwNTEEAAAAATAHAAAACjEyLzMxLzIwMjQIAAAACjEyLzMxLzIwMjQJAAAAATAGw/xGtyXeCIoewUe3Jd4IK0NJUS5FT0cuSVFfRUJJVERBLklRX0xUTS45LzMwLzIwMjMuTC4uVVNELkgBAAAAXB0EAAIAAAAFMTM1NjQBCAAAAAUAAAABMQEAAAALLTE5NzAyMzMzODEDAAAAAzE2MAIAAAAENDA1MQQAAAABMAcAAAAJOS8zMC8yMDIzCAAAAAk5LzMwLzIwMjMJAAAAATAH6vxGtyXeCF33wEe3Jd4ILENJUS5DVlguSVFfRUJJVERBLklRX0xUTS4xMi8zMS8yMDI0LkwuLlVTRC5IAQAAAMqAAQACAAAABTQwMDgxAQgAAAAFAAAAATEBAAAACy0xOTU4NzU4MzM3AwAAAAMxNjACAAAABDQwNTEEAAAAATAHAAAACjEyLzMxLzIwMjQIAAAACjEyLzMxLzIwMjQJAAAAATAGw/xGtyXeCIoewUe3Jd4IK0NJUS5DT1AuSVFfRUJJVERBLklRX0xUTS4zLzMxLzIwMjQuTC4uVVNELkgBAAAAT4YEAAIAAAAFMjQyODcBCAAAAAUAAAABMQEAAAALLTE5NDQ5NDYyMDYDAAAAAzE2MAIAAAAENDA1MQQAAAABMAcAAAAJMy8zMS8yMDI0CAAAAAkzLzMxLzIwMjQJAAAAATAGw/xGtyXeCD6pwEe3Jd4ILENJUS5DVlguSVFfRUJJVERBLklRX0xUTS4xMi8zMS8yMDIyLkwuLlVTRC5IAQAAAMqAAQACAAAABTU3NDQ3AQgAAAAFAAAAATEBAAAACy0xOTU4</t>
  </si>
  <si>
    <t>NzU4MDMxAwAAAAMxNjACAAAABDQwNTEEAAAAATAHAAAACjEyLzMxLzIwMjIIAAAACjEyLzMxLzIwMjIJAAAAATAH6vxGtyXeCC+CwEe3Jd4IK0NJUS5DT1AuSVFfRUJJVERBLklRX0xUTS4zLzMxLzIwMjIuTC4uVVNELkgBAAAAT4YEAAIAAAAFMjU1NjkBCAAAAAUAAAABMQEAAAALLTIwNDcyNTA2NjMDAAAAAzE2MAIAAAAENDA1MQQAAAABMAcAAAAJMy8zMS8yMDIyCAAAAAkzLzMxLzIwMjIJAAAAATAWEf1GtyXeCKuTwUe3Jd4ILENJUS5DVlguSVFfRUJJVERBLklRX0xUTS4xMi8zMS8yMDIwLkwuLlVTRC5IAQAAAMqAAQACAAAABTEzMTMxAQgAAAAFAAAAATEBAAAACy0yMDU5NzY4MjI4AwAAAAMxNjACAAAABDQwNTEEAAAAATAHAAAACjEyLzMxLzIwMjAIAAAACjEyLzMxLzIwMjAJAAAAATDpaC5HtyXeCGf3S0i3Jd4IK0NJUS5DT1AuSVFfRUJJVERBLklRX0xUTS4zLzMxLzIwMjAuTC4uVVNELkgBAAAAT4YEAAIAAAAFMTIwNzMBCAAAAAUAAAABMQEAAAAKMjA5NjM3ODQ2NgMAAAADMTYwAgAAAAQ0MDUxBAAAAAEwBwAAAAkzLzMxLzIwMjAIAAAACTMvMzEvMjAyMAkAAAABMOloLke3Jd4IpwTER7cl3ggsQ0lRLkNWWC5JUV9FQklUREEuSVFfTFRNLjEyLzMxLzIwMTguTC4uVVNELkgBAAAAyoABAAIAAAAFMzM2NDEBCAAAAAUAAAABMQEAAAAKMjA4MTk4MDI0MgMAAAADMTYwAgAAAAQ0MDUxBAAAAAEw</t>
  </si>
  <si>
    <t>BwAAAAoxMi8zMS8yMDE4CAAAAAoxMi8zMS8yMDE4CQAAAAEw/48uR7cl3gjDCE1ItyXeCCtDSVEuQ09QLklRX0VCSVREQS5JUV9MVE0uMy8zMS8yMDE4LkwuLlVTRC5IAQAAAE+GBAACAAAABTEwOTQyAQgAAAAFAAAAATEBAAAACjE5NTk0Nzg5MTkDAAAAAzE2MAIAAAAENDA1MQQAAAABMAcAAAAJMy8zMS8yMDE4CAAAAAkzLzMxLzIwMTgJAAAAATDeLExGtyXeCKbkyUe3Jd4ILENJUS5DVlguSVFfRUJJVERBLklRX0xUTS4xMi8zMS8yMDE2LkwuLlVTRC5IAQAAAMqAAQACAAAABTEzMzU5AQgAAAAFAAAAATEBAAAACjE5NDY2ODM4ODIDAAAAAzE2MAIAAAAENDA1MQQAAAABMAcAAAAKMTIvMzEvMjAxNggAAAAKMTIvMzEvMjAxNgkAAAABMPBTTEa3Jd4ISKVNSLcl3ggrQ0lRLkNPUC5JUV9FQklUREEuSVFfTFRNLjMvMzEvMjAxNi5MLi5VU0QuSAEAAABPhgQAAgAAAAQ1MjQyAQgAAAAFAAAAATEBAAAACjE4NDA0Mjc5NjkDAAAAAzE2MAIAAAAENDA1MQQAAAABMAcAAAAJMy8zMS8yMDE2CAAAAAkzLzMxLzIwMTYJAAAAATAAe0xGtyXeCGBry0e3Jd4ILENJUS5DVlguSVFfRUJJVERBLklRX0xUTS4xMi8zMS8yMDE0LkwuLlVTRC5IAQAAAMqAAQACAAAABTM2Nzk5AQgAAAAFAAAAATEBAAAACjE4MjkwODg5NDIDAAAAAzE2MAIAAAAENDA1MQQAAAABMAcAAAAKMTIvMzEvMjAxNAgAAAAKMTIvMzEvMjAxNAkA</t>
  </si>
  <si>
    <t>AAABMA6iTEa3Jd4ILxG+R7cl3ggrQ0lRLkNPUC5JUV9FQklUREEuSVFfTFRNLjMvMzEvMjAxNC5MLi5VU0QuSAEAAABPhgQAAgAAAAUyMTg1MgEIAAAABQAAAAExAQAAAAoxNzMyNTgwOTkzAwAAAAMxNjACAAAABDQwNTEEAAAAATAHAAAACTMvMzEvMjAxNAgAAAAJMy8zMS8yMDE0CQAAAAEw+t8xRrcl3gieB8xHtyXeCCxDSVEuQ1ZYLklRX0VCSVREQS5JUV9MVE0uMTIvMzEvMjAxMi5MLi5VU0QuSAEAAADKgAEAAgAAAAU0ODQzMgEIAAAABQAAAAExAQAAAAoxNzIwMDM5NTIyAwAAAAMxNjACAAAABDQwNTEEAAAAATAHAAAACjEyLzMxLzIwMTIIAAAACjEyLzMxLzIwMTIJAAAAATASBzJGtyXeCATvxEe3Jd4IK0NJUS5DT1AuSVFfRUJJVERBLklRX0xUTS4zLzMxLzIwMTIuTC4uVVNELkgBAAAAT4YEAAIAAAAFMjI2MjUBCAAAAAUAAAABMQEAAAAKMTYxNDk4ODU5MwMAAAADMTYwAgAAAAQ0MDUxBAAAAAEwBwAAAAkzLzMxLzIwMTIIAAAACTMvMzEvMjAxMgkAAAABMBYuMka3Jd4IVGfNR7cl3ggsQ0lRLkNWWC5JUV9FQklUREEuSVFfTFRNLjEyLzMxLzIwMTAuTC4uVVNELkgBAAAAyoABAAIAAAAFMzg0MzgBCAAAAAUAAAABMQEAAAAKMTU4ODg0NjQ0MAMAAAADMTYwAgAAAAQ0MDUxBAAAAAEwBwAAAAoxMi8zMS8yMDEwCAAAAAoxMi8zMS8yMDEwCQAAAAEw9LgxRrcl3gj/WcpHtyXeCCtDSVEuQ09QLklR</t>
  </si>
  <si>
    <t>X0VCSVREQS5JUV9MVE0uMy8zMS8yMDEwLkwuLlVTRC5IAQAAAE+GBAACAAAABTIzMjE3AQgAAAAFAAAAATEBAAAACjE0NTEwODI5OTgDAAAAAzE2MAIAAAAENDA1MQQAAAABMAcAAAAJMy8zMS8yMDEwCAAAAAkzLzMxLzIwMTAJAAAAATA7fDJGtyXeCIYqzke3Jd4ILENJUS5FT0cuSVFfRUJJVERBLklRX0xUTS4xMi8zMS8yMDI0LkwuLlVTRC5IAQAAAFwdBAACAAAABTEyNTY1AQgAAAAFAAAAATEBAAAACy0xOTU3OTY2ODUwAwAAAAMxNjACAAAABDQwNTEEAAAAATAHAAAACjEyLzMxLzIwMjQIAAAACjEyLzMxLzIwMjQJAAAAATAGw/xGtyXeCIoewUe3Jd4IK0NJUS5YT00uSVFfRUJJVERBLklRX0xUTS4zLzMxLzIwMjQuTC4uVVNELkgBAAAAQjMGAAIAAAAFNjIyNjEBCAAAAAUAAAABMQEAAAALLTE5NDYxNTc5MjIDAAAAAzE2MAIAAAAENDA1MQQAAAABMAcAAAAJMy8zMS8yMDI0CAAAAAkzLzMxLzIwMjQJAAAAATAGw/xGtyXeCD6pwEe3Jd4ILENJUS5FT0cuSVFfRUJJVERBLklRX0xUTS4xMi8zMS8yMDIyLkwuLlVTRC5IAQAAAFwdBAACAAAABTEzNzkxAQgAAAAFAAAAATEBAAAACy0xOTU3OTY2ODU2AwAAAAMxNjACAAAABDQwNTEEAAAAATAHAAAACjEyLzMxLzIwMjIIAAAACjEyLzMxLzIwMjIJAAAAATA2RhQVPCXeCFND8Sk9Jd4IK0NJUS5YT00uSVFfRUJJVERBLklRX0xUTS4zLzMxLzIwMjIuTC4u</t>
  </si>
  <si>
    <t>VVNELkgBAAAAQjMGAAIAAAAFNTM4OTUBCAAAAAUAAAABMQEAAAALLTIwNDc4OTA1NTcDAAAAAzE2MAIAAAAENDA1MQQAAAABMAcAAAAJMy8zMS8yMDIyCAAAAAkzLzMxLzIwMjIJAAAAATAWEf1GtyXeCJNFwUe3Jd4ILENJUS5FT0cuSVFfRUJJVERBLklRX0xUTS4xMi8zMS8yMDIwLkwuLlVTRC5IAQAAAFwdBAACAAAABDUwMDMBCAAAAAUAAAABMQEAAAALLTIwNTk4NDEzNDcDAAAAAzE2MAIAAAAENDA1MQQAAAABMAcAAAAKMTIvMzEvMjAyMAgAAAAKMTIvMzEvMjAyMAkAAAABMJPb1cg8Jd4IPfXwKT0l3ggrQ0lRLlhPTS5JUV9FQklUREEuSVFfTFRNLjMvMzEvMjAyMC5MLi5VU0QuSAEAAABCMwYAAgAAAAUyODQ0NgEIAAAABQAAAAExAQAAAAoyMDk1Njk4NTYyAwAAAAMxNjACAAAABDQwNTEEAAAAATAHAAAACTMvMzEvMjAyMAgAAAAJMy8zMS8yMDIwCQAAAAEw6WguR7cl3gjAK8RHtyXeCCxDSVEuRU9HLklRX0VCSVREQS5JUV9MVE0uMTIvMzEvMjAxOC5MLi5VU0QuSAEAAABcHQQAAgAAAAg4MDczLjE2NgEIAAAABQAAAAExAQAAAAoyMDgxNzg1NDE3AwAAAAMxNjACAAAABDQwNTEEAAAAATAHAAAACjEyLzMxLzIwMTgIAAAACjEyLzMxLzIwMTgJAAAAATCdAtbIPCXeCM3j7yk9Jd4IK0NJUS5YT00uSVFfRUJJVERBLklRX0xUTS4zLzMxLzIwMTguTC4uVVNELkgBAAAAQjMGAAIAAAAFMzI3MjABCAAA</t>
  </si>
  <si>
    <t>AAUAAAABMQEAAAAKMTk1OTUwMTUwMgMAAAADMTYwAgAAAAQ0MDUxBAAAAAEwBwAAAAkzLzMxLzIwMTgIAAAACTMvMzEvMjAxOAkAAAABMN4sTEa3Jd4I76nJR7cl3ggsQ0lRLkVPRy5JUV9FQklUREEuSVFfTFRNLjEyLzMxLzIwMTYuTC4uVVNELkgBAAAAXB0EAAIAAAAIMjcyOC41NjgBCAAAAAUAAAABMQEAAAAKMTk0NzEwNjY0MAMAAAADMTYwAgAAAAQ0MDUxBAAAAAEwBwAAAAoxMi8zMS8yMDE2CAAAAAoxMi8zMS8yMDE2CQAAAAEwiRGgyDwl3ggtA/0pPSXeCCtDSVEuWE9NLklRX0VCSVREQS5JUV9MVE0uMy8zMS8yMDE2LkwuLlVTRC5IAQAAAEIzBgACAAAABTI3NzM4AQgAAAAFAAAAATEBAAAACjE4ODY0NzY4MDMDAAAAAzE2MAIAAAAENDA1MQQAAAABMAcAAAAJMy8zMS8yMDE2CAAAAAkzLzMxLzIwMTYJAAAAATAAe0xGtyXeCE5Ey0e3Jd4IK0NJUS5YT00uSVFfRUJJVERBLklRX0xUTS4zLzMxLzIwMTIuTC4uVVNELkgBAAAAQjMGAAIAAAAFNjgzMzMBCAAAAAUAAAABMQEAAAAKMTYxNTA0ODI5MgMAAAADMTYwAgAAAAQ0MDUxBAAAAAEwBwAAAAkzLzMxLzIwMTIIAAAACTMvMzEvMjAxMgkAAAABMBYuMka3Jd4IJRnNR7cl3ggrQ0lRLlhPTS5JUV9FQklUREEuSVFfTFRNLjMvMzEvMjAxMC5MLi5VU0QuSAEAAABCMwYAAgAAAAU0MTQ5NQEIAAAABQAAAAExAQAAAAoxNDUxMjA3Nzk2AwAAAAMxNjAC</t>
  </si>
  <si>
    <t>AAAABDQwNTEEAAAAATAHAAAACTMvMzEvMjAxMAgAAAAJMy8zMS8yMDEwCQAAAAEwO3wyRrcl3giGKs5HtyXeCCtDSVEuWE9NLklRX0VCSVREQS5JUV9MVE0uMy8zMS8yMDE0LkwuLlVTRC5IAQAAAEIzBgACAAAABTU2NzYyAQgAAAAFAAAAATEBAAAACjE3MzI5ODQzNDADAAAAAzE2MAIAAAAENDA1MQQAAAABMAcAAAAJMy8zMS8yMDE0CAAAAAkzLzMxLzIwMTQJAAAAATD63zFGtyXeCMBVzEe3Jd4ILENJUS5FT0cuSVFfRUJJVERBLklRX0xUTS4xMi8zMS8yMDEyLkwuLlVTRC5IAQAAAFwdBAACAAAACDU3MjcuNTc1AQgAAAAFAAAAATEBAAAACjE3MjAzNDU4ODUDAAAAAzE2MAIAAAAENDA1MQQAAAABMAcAAAAKMTIvMzEvMjAxMggAAAAKMTIvMzEvMjAxMgkAAAABMHOHMRU8Jd4IDeQLKj0l3ggsQ0lRLkVPRy5JUV9FQklUREEuSVFfTFRNLjEyLzMxLzIwMTAuTC4uVVNELkgBAAAAXB0EAAIAAAAIMjk4NC4zNTQBCAAAAAUAAAABMQEAAAAKMTU4ODg0NjM0MgMAAAADMTYwAgAAAAQ0MDUxBAAAAAEwBwAAAAoxMi8zMS8yMDEwCAAAAAoxMi8zMS8yMDEwCQAAAAEwSMtXyDwl3giXHA0qPSXeCCxDSVEuRU9HLklRX0VCSVREQS5JUV9MVE0uMTIvMzEvMjAxNC5MLi5VU0QuSAEAAABcHQQAAgAAAAg5NDc0Ljg0OQEIAAAABQAAAAExAQAAAAoxODI5NDUwNzI0AwAAAAMxNjACAAAABDQwNTEEAAAAATAHAAAACjEy</t>
  </si>
  <si>
    <t>LzMxLzIwMTQIAAAACjEyLzMxLzIwMTQJAAAAATCZX6DIPCXeCAkIBCo9Jd4IMENJUS5CUC5JUV9UT1RBTF9SRVZFTlVFLklRX0NRLjMvMzEvMjAxMy5MLi5VU0QuSAEAAADiBAYAAgAAAAU5NDEwNwEIAAAABQAAAAExAQAAAAoxNjc0MjE4NjI1AwAAAAMxNjACAAAAAjI4BAAAAAEwBwAAAAkzLzMxLzIwMTMIAAAACTMvMzEvMjAxMwkAAAABMBYuMka3Jd4I/MrMR7cl3ggwQ0lRLkJQLklRX1RPVEFMX1JFVkVOVUUuSVFfQ1EuMy8zMS8yMDIwLkwuLlVTRC5IAQAAAOIEBgACAAAABTMwNzcwAQgAAAAFAAAAATEBAAAACjIwOTIxMzc5OTYDAAAAAzE2MAIAAAACMjgEAAAAATAHAAAACTMvMzEvMjAyMAgAAAAJMy8zMS8yMDIwCQAAAAEw/48uR7cl3gjGUsRHtyXeCDBDSVEuQlAuSVFfVE9UQUxfUkVWRU5VRS5JUV9DUS4zLzMxLzIwMTYuTC4uVVNELkgBAAAA4gQGAAIAAAAFMzg0OTgBCAAAAAUAAAABMQEAAAAKMTgzOTQwOTExNQMAAAADMTYwAgAAAAIyOAQAAAABMAcAAAAJMy8zMS8yMDE2CAAAAAkzLzMxLzIwMTYJAAAAATAOokxGtyXeCGBry0e3Jd4IMUNJUS5CUC5JUV9UT1RBTF9SRVZFTlVFLklRX0NRLjEyLzMxLzIwMTEuTC4uVVNELkgBAAAA4gQGAAIAAAAFOTM0NDEBCAAAAAUAAAABMQEAAAAKMTU5MDQ1NTcxOAMAAAADMTYwAgAAAAIyOAQAAAABMAcAAAAKMTIvMzEvMjAxMQgAAAAKMTIvMzEvMjAx</t>
  </si>
  <si>
    <t>MQkAAAABMPS4MUa3Jd4IfJjIR7cl3ggwQ0lRLkJQLklRX1RPVEFMX1JFVkVOVUUuSVFfQ1EuOS8zMC8yMDIwLkwuLlVTRC5IAQAAAOIEBgACAAAABTI2MTcyAQgAAAAFAAAAATEBAAAACy0yMTI0MzE2MDA4AwAAAAMxNjACAAAAAjI4BAAAAAEwBwAAAAk5LzMwLzIwMjAIAAAACTkvMzAvMjAyMAkAAAABMP+PLke3Jd4Ij56tR7cl3ggwQ0lRLkJQLklRX1RPVEFMX1JFVkVOVUUuSVFfQ1EuMy8zMS8yMDEyLkwuLlVTRC5IAQAAAOIEBgACAAAABTk0ODc4AQgAAAAFAAAAATEBAAAACjE2MTQ5NzgyNzYDAAAAAzE2MAIAAAACMjgEAAAAATAHAAAACTMvMzEvMjAxMggAAAAJMy8zMS8yMDEyCQAAAAEwKVUyRrcl3ggyQM1HtyXeCDBDSVEuQlAuSVFfVE9UQUxfUkVWRU5VRS5JUV9DUS4zLzMxLzIwMjUuTC4uVVNELkgBAAAA4gQGAAIAAAAFNDY0NTgBCAAAAAUAAAABMQEAAAALLTE5NDc5MDg3MTIDAAAAAzE2MAIAAAACMjgEAAAAATAHAAAACTMvMzEvMjAyNQgAAAAJMy8zMS8yMDI1CQAAAAEwBsP8Rrcl3gjPtbpHtyXeCDBDSVEuQlAuSVFfVE9UQUxfUkVWRU5VRS5JUV9DUS42LzMwLzIwMTMuTC4uVVNELkgBAAAA4gQGAAIAAAAFOTQ3MTEBCAAAAAUAAAABMQEAAAAKMTY4ODY3NTY1NgMAAAADMTYwAgAAAAIyOAQAAAABMAcAAAAJNi8zMC8yMDEzCAAAAAk2LzMwLzIwMTMJAAAAATAWLjJGtyXeCN8vwke3Jd4I</t>
  </si>
  <si>
    <t>MENJUS5CUC5JUV9UT1RBTF9SRVZFTlVFLklRX0NRLjkvMzAvMjAxOS5MLi5VU0QuSAEAAADiBAYAAgAAAAU2Nzk1MQEIAAAABQAAAAExAQAAAAoyMDY2MzIzNTkzAwAAAAMxNjACAAAAAjI4BAAAAAEwBwAAAAk5LzMwLzIwMTkIAAAACTkvMzAvMjAxOQkAAAABMP+PLke3Jd4InrG8R7cl3ggxQ0lRLkJQLklRX1RPVEFMX1JFVkVOVUUuSVFfQ1EuMTIvMzEvMjAyMC5MLi5VU0QuSAEAAADiBAYAAgAAAAUyNzU5MgEIAAAABQAAAAExAQAAAAstMjEwNzc1MzIxNAMAAAADMTYwAgAAAAIyOAQAAAABMAcAAAAKMTIvMzEvMjAyMAgAAAAKMTIvMzEvMjAyMAkAAAABMP+PLke3Jd4IHlK7R7cl3ggwQ0lRLkJQLklRX1RPVEFMX1JFVkVOVUUuSVFfQ1EuMy8zMS8yMDExLkwuLlVTRC5IAQAAAOIEBgACAAAABTg1MzI5AQgAAAAFAAAAATEBAAAACjE1NDQ4ODA2OTIDAAAAAzE2MAIAAAACMjgEAAAAATAHAAAACTMvMzEvMjAxMQgAAAAJMy8zMS8yMDExCQAAAAEwO3wyRrcl3ghptc1HtyXeCDBDSVEuQlAuSVFfVE9UQUxfUkVWRU5VRS5JUV9DUS4zLzMxLzIwMjQuTC4uVVNELkgBAAAA4gQGAAIAAAAFNDg0MzYBCAAAAAUAAAABMQEAAAALLTE5NDc5MDg3MTcDAAAAAzE2MAIAAAACMjgEAAAAATAHAAAACTMvMzEvMjAyNAgAAAAJMy8zMS8yMDI0CQAAAAEwB+r8Rrcl3gihgLJHtyXeCDBDSVEuQlAuSVFfVE9UQUxfUkVW</t>
  </si>
  <si>
    <t>RU5VRS5JUV9DUS42LzMwLzIwMTUuTC4uVVNELkgBAAAA4gQGAAIAAAAFNjE4NzgBCAAAAAUAAAABMQEAAAAKMTgwMDI4Njc5NwMAAAADMTYwAgAAAAIyOAQAAAABMAcAAAAJNi8zMC8yMDE1CAAAAAk2LzMwLzIwMTUJAAAAATD63zFGtyXeCG2MtEe3Jd4IMUNJUS5CUC5JUV9UT1RBTF9SRVZFTlVFLklRX0NRLjEyLzMxLzIwMTYuTC4uVVNELkgBAAAA4gQGAAIAAAAFNTExMzEBCAAAAAUAAAABMQEAAAAKMTg4MDU1NTY1OQMAAAADMTYwAgAAAAIyOAQAAAABMAcAAAAKMTIvMzEvMjAxNggAAAAKMTIvMzEvMjAxNgkAAAABMAB7TEa3Jd4IXuSxR7cl3ggwQ0lRLkJQLklRX1RPVEFMX1JFVkVOVUUuSVFfQ1EuMy8zMS8yMDE5LkwuLlVTRC5IAQAAAOIEBgACAAAABTY1ODk3AQgAAAAFAAAAATEBAAAACjIwMzEwNzU0MTQDAAAAAzE2MAIAAAACMjgEAAAAATAHAAAACTMvMzEvMjAxOQgAAAAJMy8zMS8yMDE5CQAAAAEwCbcuR7cl3girDclHtyXeCDBDSVEuQlAuSVFfVE9UQUxfUkVWRU5VRS5JUV9DUS42LzMwLzIwMjMuTC4uVVNELkgBAAAA4gQGAAIAAAAFNDg3NjABCAAAAAUAAAABMQEAAAALLTE5NzA4ODM0MDcDAAAAAzE2MAIAAAACMjgEAAAAATAHAAAACTYvMzAvMjAyMwgAAAAJNi8zMC8yMDIzCQAAAAEwB+r8Rrcl3ghsebVHtyXeCDBDSVEuQlAuSVFfVE9UQUxfUkVWRU5VRS5JUV9DUS4zLzMxLzIwMTUu</t>
  </si>
  <si>
    <t>TC4uVVNELkgBAAAA4gQGAAIAAAAFNTUxNTcBCAAAAAUAAAABMQEAAAAKMTgwMDM1OTA5NQMAAAADMTYwAgAAAAIyOAQAAAABMAcAAAAJMy8zMS8yMDE1CAAAAAkzLzMxLzIwMTUJAAAAATD63zFGtyXeCI3gy0e3Jd4IMENJUS5CUC5JUV9UT1RBTF9SRVZFTlVFLklRX0NRLjYvMzAvMjAxOS5MLi5VU0QuSAEAAADiBAYAAgAAAAU3MjMwNQEIAAAABQAAAAExAQAAAAoyMDQ3OTIwMTY4AwAAAAMxNjACAAAAAjI4BAAAAAEwBwAAAAk2LzMwLzIwMTkIAAAACTYvMzAvMjAxOQkAAAABMAm3Lke3Jd4Ikhm6R7cl3ggwQ0lRLkJQLklRX1RPVEFMX1JFVkVOVUUuSVFfQ1EuOS8zMC8yMDE2LkwuLlVTRC5IAQAAAOIEBgACAAAABTQ2ODM1AQgAAAAFAAAAATEBAAAACjE4NjMyMDkyOTEDAAAAAzE2MAIAAAACMjgEAAAAATAHAAAACTkvMzAvMjAxNggAAAAJOS8zMC8yMDE2CQAAAAEwAHtMRrcl3ghBVrlHtyXeCDBDSVEuQlAuSVFfVE9UQUxfUkVWRU5VRS5JUV9DUS42LzMwLzIwMjIuTC4uVVNELkgBAAAA4gQGAAIAAAAFNjcyNDIBCAAAAAUAAAABMQEAAAALLTIwMzYzMzQwNjEDAAAAAzE2MAIAAAACMjgEAAAAATAHAAAACTYvMzAvMjAyMggAAAAJNi8zMC8yMDIyCQAAAAEw10EuR7cl3ghuUK1HtyXeCDBDSVEuQlAuSVFfVE9UQUxfUkVWRU5VRS5JUV9DUS4zLzMxLzIwMjEuTC4uVVNELkgBAAAA4gQGAAIAAAAFMzQy</t>
  </si>
  <si>
    <t>OTEBCAAAAAUAAAABMQEAAAALLTIwOTkxOTcyMzcDAAAAAzE2MAIAAAACMjgEAAAAATAHAAAACTMvMzEvMjAyMQgAAAAJMy8zMS8yMDIxCQAAAAEw6WguR7cl3gjB4cFHtyXeCDBDSVEuQlAuSVFfVE9UQUxfUkVWRU5VRS5JUV9DUS42LzMwLzIwMTguTC4uVVNELkgBAAAA4gQGAAIAAAAFNzQ5MDgBCAAAAAUAAAABMQEAAAAKMTk3MjgxMjY3NQMAAAADMTYwAgAAAAIyOAQAAAABMAcAAAAJNi8zMC8yMDE4CAAAAAk2LzMwLzIwMTgJAAAAATDwU0xGtyXeCKNUt0e3Jd4IMENJUS5CUC5JUV9UT1RBTF9SRVZFTlVFLklRX0NRLjYvMzAvMjAxMi5MLi5VU0QuSAEAAADiBAYAAgAAAAU5NDk3NQEIAAAABQAAAAExAQAAAAoxNjI4NjI1MTc3AwAAAAMxNjACAAAAAjI4BAAAAAEwBwAAAAk2LzMwLzIwMTIIAAAACTYvMzAvMjAxMgkAAAABMClVMka3Jd4IzHnER7cl3ggxQ0lRLkJQLklRX1RPVEFMX1JFVkVOVUUuSVFfQ1EuMTIvMzEvMjAxOS5MLi5VU0QuSAEAAADiBAYAAgAAAAU3MTA0NgEIAAAABQAAAAExAQAAAAoyMDg1NTY5MDE3AwAAAAMxNjACAAAAAjI4BAAAAAEwBwAAAAoxMi8zMS8yMDE5CAAAAAoxMi8zMS8yMDE5CQAAAAEw/48uR7cl3ghwy7lHtyXeCDFDSVEuQlAuSVFfVE9UQUxfUkVWRU5VRS5JUV9DUS4xMi8zMS8yMDEyLkwuLlVTRC5IAQAAAOIEBgACAAAABTk1MjY4AQgAAAAFAAAAATEBAAAACjE2</t>
  </si>
  <si>
    <t>NjE4MzY3MTADAAAAAzE2MAIAAAACMjgEAAAAATAHAAAACjEyLzMxLzIwMTIIAAAACjEyLzMxLzIwMTIJAAAAATAWLjJGtyXeCATvxEe3Jd4IMENJUS5CUC5JUV9UT1RBTF9SRVZFTlVFLklRX0NRLjYvMzAvMjAyMS5MLi5VU0QuSAEAAADiBAYAAgAAAAUzNjE3MgEIAAAABQAAAAExAQAAAAstMjA4NzE4MzQyMAMAAAADMTYwAgAAAAIyOAQAAAABMAcAAAAJNi8zMC8yMDIxCAAAAAk2LzMwLzIwMjEJAAAAATDpaC5HtyXeCP46rke3Jd4IPUNJUS5CUC5JUV9UT1RBTF9SRVZfMVlSX0FOTl9HUk9XVEguSVFfTFRNLjEyLzMxLzIwMTEuTC4uVVNELkgBAAAA4gQGAAIAAAAHMjYuNjA2NQEIAAAABQAAAAExAQAAAAoxNjYxODM2MjEyAwAAAAMxNjACAAAABDQxOTQEAAAAATAHAAAACjEyLzMxLzIwMTEIAAAACjEyLzMxLzIwMTEJAAAAATD0uDFGtyXeCHyYyEe3Jd4IPUNJUS5CUC5JUV9UT1RBTF9SRVZfMVlSX0FOTl9HUk9XVEguSVFfTFRNLjEyLzMxLzIwMTUuTC4uVVNELkgBAAAA4gQGAAIAAAAILTM2LjcxODEBCAAAAAUAAAABMQEAAAAKMTg4MDU1NTcxMgMAAAADMTYwAgAAAAQ0MTk0BAAAAAEwBwAAAAoxMi8zMS8yMDE1CAAAAAoxMi8zMS8yMDE1CQAAAAEwDqJMRrcl3gjfTb1HtyXeCDxDSVEuQlAuSVFfVE9UQUxfUkVWXzFZUl9BTk5fR1JPV1RILklRX0xUTS42LzMwLzIwMTUuTC4uVVNELkgBAAAA4gQG</t>
  </si>
  <si>
    <t>AAIAAAAILTI0LjA2MDYBCAAAAAUAAAABMQEAAAAKMTgwMDI4Njg1NQMAAAADMTYwAgAAAAQ0MTk0BAAAAAEwBwAAAAk2LzMwLzIwMTUIAAAACTYvMzAvMjAxNQkAAAABMPrfMUa3Jd4IbYy0R7cl3gg8Q0lRLkJQLklRX1RPVEFMX1JFVl8xWVJfQU5OX0dST1dUSC5JUV9MVE0uMy8zMS8yMDE2LkwuLlVTRC5IAQAAAOIEBgACAAAACC0zNS4yNjk2AQgAAAAFAAAAATEBAAAACjE4Mzk0MDk0MzYDAAAAAzE2MAIAAAAENDE5NAQAAAABMAcAAAAJMy8zMS8yMDE2CAAAAAkzLzMxLzIwMTYJAAAAATAOokxGtyXeCGBry0e3Jd4IPUNJUS5CUC5JUV9UT1RBTF9SRVZfMVlSX0FOTl9HUk9XVEguSVFfTFRNLjEyLzMxLzIwMDkuTC4uVVNELkgBAAAA4gQGAAIAAAAILTMzLjY1ODQBCAAAAAUAAAABMQEAAAAKMTUyNjgyODU2NwMAAAADMTYwAgAAAAQ0MTk0BAAAAAEwBwAAAAoxMi8zMS8yMDA5CAAAAAoxMi8zMS8yMDA5CQAAAAEwTKMyRrcl3ghORMtHtyXeCDxDSVEuQlAuSVFfVE9UQUxfUkVWXzFZUl9BTk5fR1JPV1RILklRX0xUTS45LzMwLzIwMTguTC4uVVNELkgBAAAA4gQGAAIAAAAHMzAuMDQzNwEIAAAABQAAAAExAQAAAAoxOTg5MjM4OTI2AwAAAAMxNjACAAAABDQxOTQEAAAAATAHAAAACTkvMzAvMjAxOAgAAAAJOS8zMC8yMDE4CQAAAAEw8FNMRrcl3ggOsK5HtyXeCDxDSVEuQlAuSVFfVE9UQUxfUkVWXzFZ</t>
  </si>
  <si>
    <t>Ul9BTk5fR1JPV1RILklRX0xUTS45LzMwLzIwMjQuTC4uVVNELkgBAAAA4gQGAAIAAAAHLTE0LjMzOQEIAAAABQAAAAExAQAAAAstMTkxODY0NjcxNAMAAAADMTYwAgAAAAQ0MTk0BAAAAAEwBwAAAAk5LzMwLzIwMjQIAAAACTkvMzAvMjAyNAkAAAABMAfq/Ea3Jd4I3vO4R7cl3gg9Q0lRLkJQLklRX1RPVEFMX1JFVl8xWVJfQU5OX0dST1dUSC5JUV9MVE0uMTIvMzEvMjAxOS5MLi5VU0QuSAEAAADiBAYAAgAAAAgtNDYuODYwMQEIAAAABQAAAAExAQAAAAstMjEwNzc1MzIyNAMAAAADMTYwAgAAAAQ0MTk0BAAAAAEwBwAAAAoxMi8zMS8yMDE5CAAAAAoxMi8zMS8yMDE5CQAAAAEw/48uR7cl3ghNfblHtyXeCD1DSVEuQlAuSVFfVE9UQUxfUkVWXzFZUl9BTk5fR1JPV1RILklRX0xUTS4xMi8zMS8yMDIxLkwuLlVTRC5IAQAAAOIEBgACAAAABzQ4LjAzNDQBCAAAAAUAAAABMQEAAAALLTIwMDY3ODA4NzADAAAAAzE2MAIAAAAENDE5NAQAAAABMAcAAAAKMTIvMzEvMjAyMQgAAAAKMTIvMzEvMjAyMQkAAAABMOloLke3Jd4If2O8R7cl3gg9Q0lRLkJQLklRX1RPVEFMX1JFVl8xWVJfQU5OX0dST1dUSC5JUV9MVE0uMTIvMzEvMjAxMy5MLi5VU0QuSAEAAADiBAYAAgAAAAYxLjAyODgBCAAAAAUAAAABMQEAAAAKMTc3OTE1OTQxNwMAAAADMTYwAgAAAAQ0MTk0BAAAAAEwBwAAAAoxMi8zMS8yMDEzCAAAAAoxMi8z</t>
  </si>
  <si>
    <t>MS8yMDEzCQAAAAEwEgcyRrcl3ggOfsJHtyXeCD1DSVEuQlAuSVFfVE9UQUxfUkVWXzFZUl9BTk5fR1JPV1RILklRX0xUTS4xMi8zMS8yMDE3LkwuLlVTRC5IAQAAAOIEBgACAAAABzMwLjc3MzYBCAAAAAUAAAABMQEAAAAKMjAyMzA1NzIyMgMAAAADMTYwAgAAAAQ0MTk0BAAAAAEwBwAAAAoxMi8zMS8yMDE3CAAAAAoxMi8zMS8yMDE3CQAAAAEw8FNMRrcl3gi//7xHtyXeCDxDSVEuQlAuSVFfVE9UQUxfUkVWXzFZUl9BTk5fR1JPV1RILklRX0xUTS45LzMwLzIwMTQuTC4uVVNELkgBAAAA4gQGAAIAAAAHLTEuOTQzNgEIAAAABQAAAAExAQAAAAoxNzYxNTA4NDYxAwAAAAMxNjACAAAABDQxOTQEAAAAATAHAAAACTkvMzAvMjAxNAgAAAAJOS8zMC8yMDE0CQAAAAEw+t8xRrcl3gidNrBHtyXeCDxDSVEuQlAuSVFfVE9UQUxfUkVWXzFZUl9BTk5fR1JPV1RILklRX0xUTS4zLzMxLzIwMjAuTC4uVVNELkgBAAAA4gQGAAIAAAAILTE4LjAyODcBCAAAAAUAAAABMQEAAAAKMjA5MjEzODAzMgMAAAADMTYwAgAAAAQ0MTk0BAAAAAEwBwAAAAkzLzMxLzIwMjAIAAAACTMvMzEvMjAyMAkAAAABMP+PLke3Jd4IwCvER7cl3gg8Q0lRLkJQLklRX1RPVEFMX1JFVl8xWVJfQU5OX0dST1dUSC5JUV9MVE0uNi8zMC8yMDIyLkwuLlVTRC5IAQAAAOIEBgACAAAABzYyLjg2MTUBCAAAAAUAAAABMQEAAAALLTIwMzYzMzM5ODQD</t>
  </si>
  <si>
    <t>AAAAAzE2MAIAAAAENDE5NAQAAAABMAcAAAAJNi8zMC8yMDIyCAAAAAk2LzMwLzIwMjIJAAAAATDXQS5HtyXeCG5QrUe3Jd4IPUNJUS5CUC5JUV9UT1RBTF9SRVZfMVlSX0FOTl9HUk9XVEguSVFfTFRNLjEyLzMxLzIwMTYuTC4uVVNELkgBAAAA4gQGAAIAAAAILTE3Ljk2MTUBCAAAAAUAAAABMQEAAAAKMTk1MTc0MDE5OAMAAAADMTYwAgAAAAQ0MTk0BAAAAAEwBwAAAAoxMi8zMS8yMDE2CAAAAAoxMi8zMS8yMDE2CQAAAAEwAHtMRrcl3ghe5LFHtyXeCD1DSVEuQlAuSVFfVE9UQUxfUkVWXzFZUl9BTk5fR1JPV1RILklRX0xUTS4xMi8zMS8yMDIzLkwuLlVTRC5IAQAAAOIEBgACAAAACC0xMi44NDgzAQgAAAAFAAAAATEBAAAACy0xOTU2NzkwODkxAwAAAAMxNjACAAAABDQxOTQEAAAAATAHAAAACjEyLzMxLzIwMjMIAAAACjEyLzMxLzIwMjMJAAAAATAH6vxGtyXeCE8+tUe3Jd4IPENJUS5CUC5JUV9UT1RBTF9SRVZfMVlSX0FOTl9HUk9XVEguSVFfTFRNLjMvMzEvMjAxOS5MLi5VU0QuSAEAAADiBAYAAgAAAAcxNy43Mjg2AQgAAAAFAAAAATEBAAAACjIwMzEwNzU0NTMDAAAAAzE2MAIAAAAENDE5NAQAAAABMAcAAAAJMy8zMS8yMDE5CAAAAAkzLzMxLzIwMTkJAAAAATAJty5HtyXeCJzmyEe3Jd4IPENJUS5CUC5JUV9UT1RBTF9SRVZfMVlSX0FOTl9HUk9XVEguSVFfTFRNLjkvMzAvMjAxNy5MLi5VU0Qu</t>
  </si>
  <si>
    <t>SAEAAADiBAYAAgAAAAcyMi45MjMzAQgAAAAFAAAAATEBAAAACjE5MTY1MzM2NjMDAAAAAzE2MAIAAAAENDE5NAQAAAABMAcAAAAJOS8zMC8yMDE3CAAAAAk5LzMwLzIwMTcJAAAAATAAe0xGtyXeCDUlr0e3Jd4IPENJUS5CUC5JUV9UT1RBTF9SRVZfMVlSX0FOTl9HUk9XVEguSVFfTFRNLjYvMzAvMjAxOC5MLi5VU0QuSAEAAADiBAYAAgAAAAcyOC42NjUzAQgAAAAFAAAAATEBAAAACjE5NzI4MTI3NjcDAAAAAzE2MAIAAAAENDE5NAQAAAABMAcAAAAJNi8zMC8yMDE4CAAAAAk2LzMwLzIwMTgJAAAAATDwU0xGtyXeCJIZt0e3Jd4IPENJUS5CUC5JUV9UT1RBTF9SRVZfMVlSX0FOTl9HUk9XVEguSVFfTFRNLjkvMzAvMjAxMS5MLi5VU0QuSAEAAADiBAYAAgAAAAcyNS4zNTgyAQgAAAAFAAAAATEBAAAACjE1NzM4ODczOTQDAAAAAzE2MAIAAAAENDE5NAQAAAABMAcAAAAJOS8zMC8yMDExCAAAAAk5LzMwLzIwMTEJAAAAATD0uDFGtyXeCKNUt0e3Jd4IPENJUS5CUC5JUV9UT1RBTF9SRVZfMVlSX0FOTl9HUk9XVEguSVFfTFRNLjYvMzAvMjAxMi5MLi5VU0QuSAEAAADiBAYAAgAAAAcxMi4yMzA1AQgAAAAFAAAAATEBAAAACjE2Mjg2MzY3MjkDAAAAAzE2MAIAAAAENDE5NAQAAAABMAcAAAAJNi8zMC8yMDEyCAAAAAk2LzMwLzIwMTIJAAAAATApVTJGtyXeCMZSxEe3Jd4IPENJUS5CUC5JUV9UT1RBTF9SRVZf</t>
  </si>
  <si>
    <t>MVlSX0FOTl9HUk9XVEguSVFfTFRNLjMvMzEvMjAxMC5MLi5VU0QuSAEAAADiBAYAAgAAAAgtMTcuMjEwNgEIAAAABQAAAAExAQAAAAoxNDQ5MDAyODcyAwAAAAMxNjACAAAABDQxOTQEAAAAATAHAAAACTMvMzEvMjAxMAgAAAAJMy8zMS8yMDEwCQAAAAEwTKMyRrcl3giGKs5HtyXeCDxDSVEuQlAuSVFfVE9UQUxfUkVWXzFZUl9BTk5fR1JPV1RILklRX0xUTS45LzMwLzIwMTUuTC4uVVNELkgBAAAA4gQGAAIAAAAILTMzLjY4OTEBCAAAAAUAAAABMQEAAAAKMTgxNTUzNzExNAMAAAADMTYwAgAAAAQ0MTk0BAAAAAEwBwAAAAk5LzMwLzIwMTUIAAAACTkvMzAvMjAxNQkAAAABMA6iTEa3Jd4IZpqvR7cl3gg9Q0lRLkJQLklRX1RPVEFMX1JFVl8xWVJfQU5OX0dST1dUSC5JUV9MVE0uMTIvMzEvMjAyMC5MLi5VU0QuSAEAAADiBAYAAgAAAAgtMzMuMTY1MQEIAAAABQAAAAExAQAAAAstMjA1NzUxOTYyNQMAAAADMTYwAgAAAAQ0MTk0BAAAAAEwBwAAAAoxMi8zMS8yMDIwCAAAAAoxMi8zMS8yMDIwCQAAAAEw/48uR7cl3ggeUrtHtyXeCDxDSVEuQlAuSVFfVE9UQUxfUkVWXzFZUl9BTk5fR1JPV1RILklRX0xUTS4zLzMxLzIwMjMuTC4uVVNELkgBAAAA4gQGAAIAAAAHNDMuNjY0MQEIAAAABQAAAAExAQAAAAstMTk5NjM2NzY1NwMAAAADMTYwAgAAAAQ0MTk0BAAAAAEwBwAAAAkzLzMxLzIwMjMIAAAACTMvMzEv</t>
  </si>
  <si>
    <t>MjAyMwkAAAABMBYR/Ua3Jd4IEUG4R7cl3gg8Q0lRLkJQLklRX1RPVEFMX1JFVl8xWVJfQU5OX0dST1dUSC5JUV9MVE0uNi8zMC8yMDI1LkwuLlVTRC5IAQAAAOIEBgACAAAABy03LjU4MTcBCAAAAAUAAAABMQEAAAALLTE5MTg2NDY2MzADAAAAAzE2MAIAAAAENDE5NAQAAAABMAcAAAAJNi8zMC8yMDI1CAAAAAk2LzMwLzIwMjUJAAAAATAGw/xGtyXeCG2MtEe3Jd4IPENJUS5CUC5JUV9UT1RBTF9SRVZfMVlSX0FOTl9HUk9XVEguSVFfTFRNLjYvMzAvMjAxNC5MLi5VU0QuSAEAAADiBAYAAgAAAActMC4wMjc0AQgAAAAFAAAAATEBAAAACjE3NDczNjc5MTYDAAAAAzE2MAIAAAAENDE5NAQAAAABMAcAAAAJNi8zMC8yMDE0CAAAAAk2LzMwLzIwMTQJAAAAATASBzJGtyXeCA8NwEe3Jd4IPENJUS5CUC5JUV9UT1RBTF9SRVZfMVlSX0FOTl9HUk9XVEguSVFfTFRNLjkvMzAvMjAyMy5MLi5VU0QuSAEAAADiBAYAAgAAAAYyLjQ5OTYBCAAAAAUAAAABMQEAAAALLTE5NzE5MjYxNjcDAAAAAzE2MAIAAAAENDE5NAQAAAABMAcAAAAJOS8zMC8yMDIzCAAAAAk5LzMwLzIwMjMJAAAAATAH6vxGtyXeCG5QrUe3Jd4IPENJUS5CUC5JUV9UT1RBTF9SRVZfMVlSX0FOTl9HUk9XVEguSVFfTFRNLjMvMzEvMjAxNy5MLi5VU0QuSAEAAADiBAYAAgAAAActMi45Mzc1AQgAAAAFAAAAATEBAAAACjE4ODU4MjE1NjcDAAAAAzE2</t>
  </si>
  <si>
    <t>MAIAAAAENDE5NAQAAAABMAcAAAAJMy8zMS8yMDE3CAAAAAkzLzMxLzIwMTcJAAAAATAAe0xGtyXeCAmByke3Jd4IPUNJUS5CUC5JUV9UT1RBTF9SRVZfMVlSX0FOTl9HUk9XVEguSVFfTFRNLjEyLzMxLzIwMTQuTC4uVVNELkgBAAAA4gQGAAIAAAAHLTcuNDkwNQEIAAAABQAAAAExAQAAAAoxODM1MDk3NDcyAwAAAAMxNjACAAAABDQxOTQEAAAAATAHAAAACjEyLzMxLzIwMTQIAAAACjEyLzMxLzIwMTQJAAAAATD63zFGtyXeCC8Rvke3Jd4IPENJUS5CUC5JUV9UT1RBTF9SRVZfMVlSX0FOTl9HUk9XVEguSVFfTFRNLjMvMzEvMjAxMy5MLi5VU0QuSAEAAADiBAYAAgAAAAYtMi4yNjMBCAAAAAUAAAABMQEAAAAKMTY3NDIzMzk1NQMAAAADMTYwAgAAAAQ0MTk0BAAAAAEwBwAAAAkzLzMxLzIwMTMIAAAACTMvMzEvMjAxMwkAAAABMBYuMka3Jd4I/MrMR7cl3gg8Q0lRLkJQLklRX1RPVEFMX1JFVl8xWVJfQU5OX0dST1dUSC5JUV9MVE0uNi8zMC8yMDE5LkwuLlVTRC5IAQAAAOIEBgACAAAABjguNTc3NQEIAAAABQAAAAExAQAAAAoyMDQ3OTIwMjE5AwAAAAMxNjACAAAABDQxOTQEAAAAATAHAAAACTYvMzAvMjAxOQgAAAAJNi8zMC8yMDE5CQAAAAEwCbcuR7cl3giSGbpHtyXeCDxDSVEuQlAuSVFfVE9UQUxfUkVWXzFZUl9BTk5fR1JPV1RILklRX0xUTS45LzMwLzIwMjEuTC4uVVNELkgBAAAA4gQGAAIAAAAH</t>
  </si>
  <si>
    <t>LTEwLjIyNwEIAAAABQAAAAExAQAAAAstMjA3MjYzMjAwNQMAAAADMTYwAgAAAAQ0MTk0BAAAAAEwBwAAAAk5LzMwLzIwMjEIAAAACTkvMzAvMjAyMQkAAAABMOloLke3Jd4IQdusR7cl3gg9Q0lRLkJQLklRX1RPVEFMX1JFVl8xWVJfQU5OX0dST1dUSC5JUV9MVE0uMTIvMzEvMjAyNC5MLi5VU0QuSAEAAADiBAYAAgAAAAgtMTAuMDYyNAEIAAAABQAAAAExAQAAAAstMTk1Njc5MDg2NgMAAAADMTYwAgAAAAQ0MTk0BAAAAAEwBwAAAAoxMi8zMS8yMDI0CAAAAAoxMi8zMS8yMDI0CQAAAAEwBsP8Rrcl3gjWx7RHtyXeCDxDSVEuQlAuSVFfVE9UQUxfUkVWXzFZUl9BTk5fR1JPV1RILklRX0xUTS4zLzMxLzIwMTEuTC4uVVNELkgBAAAA4gQGAAIAAAAHMTYuNjM4NQEIAAAABQAAAAExAQAAAAoxNTQ0ODg1MjI1AwAAAAMxNjACAAAABDQxOTQEAAAAATAHAAAACTMvMzEvMjAxMQgAAAAJMy8zMS8yMDExCQAAAAEwO3wyRrcl3ghIjs1HtyXeCDxDSVEuQlAuSVFfVE9UQUxfUkVWXzFZUl9BTk5fR1JPV1RILklRX0xUTS42LzMwLzIwMTYuTC4uVVNELkgBAAAA4gQGAAIAAAAILTMzLjQ5MzYBCAAAAAUAAAABMQEAAAAKMTg1MTEyMzE2OAMAAAADMTYwAgAAAAQ0MTk0BAAAAAEwBwAAAAk2LzMwLzIwMTYIAAAACTYvMzAvMjAxNgkAAAABMAB7TEa3Jd4I+AW4R7cl3gg9Q0lRLkJQLklRX1RPVEFMX1JFVl8xWVJfQU5O</t>
  </si>
  <si>
    <t>X0dST1dUSC5JUV9MVE0uMTIvMzEvMjAxMC5MLi5VU0QuSAEAAADiBAYAAgAAAAcyMy44OTQyAQgAAAAFAAAAATEBAAAACjE1OTA0NTgwMzYDAAAAAzE2MAIAAAAENDE5NAQAAAABMAcAAAAKMTIvMzEvMjAxMAgAAAAKMTIvMzEvMjAxMAkAAAABMDt8Mka3Jd4I7TLKR7cl3gg8Q0lRLkJQLklRX1RPVEFMX1JFVl8xWVJfQU5OX0dST1dUSC5JUV9MVE0uMy8zMS8yMDIxLkwuLlVTRC5IAQAAAOIEBgACAAAACC01NC44OTI0AQgAAAAFAAAAATEBAAAACy0yMDk5MTk2ODM5AwAAAAMxNjACAAAABDQxOTQEAAAAATAHAAAACTMvMzEvMjAyMQgAAAAJMy8zMS8yMDIxCQAAAAEw6WguR7cl3gjB4cFHtyXeCD1DSVEuQlAuSVFfVE9UQUxfUkVWXzFZUl9BTk5fR1JPV1RILklRX0xUTS4xMi8zMS8yMDEyLkwuLlVTRC5IAQAAAOIEBgACAAAABy0wLjEwNDMBCAAAAAUAAAABMQEAAAAKMTcyMTkxOTc1NQMAAAADMTYwAgAAAAQ0MTk0BAAAAAEwBwAAAAoxMi8zMS8yMDEyCAAAAAoxMi8zMS8yMDEyCQAAAAEwFi4yRrcl3ggTFsVHtyXeCDxDSVEuQlAuSVFfVE9UQUxfUkVWXzFZUl9BTk5fR1JPV1RILklRX0xUTS4zLzMxLzIwMTQuTC4uVVNELkgBAAAA4gQGAAIAAAAGMC4xMDI4AQgAAAAFAAAAATEBAAAACjE3MzA2MDUxMTADAAAAAzE2MAIAAAAENDE5NAQAAAABMAcAAAAJMy8zMS8yMDE0CAAAAAkzLzMxLzIwMTQJAAAA</t>
  </si>
  <si>
    <t>ATASBzJGtyXeCLwuzEe3Jd4IPENJUS5CUC5JUV9UT1RBTF9SRVZfMVlSX0FOTl9HUk9XVEguSVFfTFRNLjYvMzAvMjAyMS5MLi5VU0QuSAEAAADiBAYAAgAAAAgtMzQuOTI3NAEIAAAABQAAAAExAQAAAAstMjA4NzE4MzMzMAMAAAADMTYwAgAAAAQ0MTk0BAAAAAEwBwAAAAk2LzMwLzIwMjEIAAAACTYvMzAvMjAyMQkAAAABMOloLke3Jd4I/jquR7cl3gg8Q0lRLkJQLklRX1RPVEFMX1JFVl8xWVJfQU5OX0dST1dUSC5JUV9MVE0uOS8zMC8yMDI1LkwuLlVTRC5IAQAAAOIEBgACAAAABy00LjEyMjcBCAAAAAUAAAABMQEAAAALLTE5MTg2NDY3MTMDAAAAAzE2MAIAAAAENDE5NAQAAAABMAcAAAAJOS8zMC8yMDI1CAAAAAk5LzMwLzIwMjUJAAAAATBoPPtGtyXeCNbHtEe3Jd4IPENJUS5CUC5JUV9UT1RBTF9SRVZfMVlSX0FOTl9HUk9XVEguSVFfTFRNLjYvMzAvMjAxMC5MLi5VU0QuSAEAAADiBAYAAgAAAAY2LjYzNjYBCAAAAAUAAAABMQEAAAAKMTQ2Mzg1ODgzNAMAAAADMTYwAgAAAAQ0MTk0BAAAAAEwBwAAAAk2LzMwLzIwMTAIAAAACTYvMzAvMjAxMAkAAAABMEyjMka3Jd4I76nJR7cl3gg9Q0lRLkJQLklRX1RPVEFMX1JFVl8xWVJfQU5OX0dST1dUSC5JUV9MVE0uMTIvMzEvMjAxOC5MLi5VU0QuSAEAAADiBAYAAgAAAAcyNC43ODY4AQgAAAAFAAAAATEBAAAACjIwODU1NjkwMTEDAAAAAzE2MAIAAAAE</t>
  </si>
  <si>
    <t>NDE5NAQAAAABMAcAAAAKMTIvMzEvMjAxOAgAAAAKMTIvMzEvMjAxOAkAAAABMPBTTEa3Jd4IaN62R7cl3gg9Q0lRLkJQLklRX1RPVEFMX1JFVl8xWVJfQU5OX0dST1dUSC5JUV9MVE0uMTIvMzEvMjAyMi5MLi5VU0QuSAEAAADiBAYAAgAAAAc1Mi44MjU4AQgAAAAFAAAAATEBAAAACy0xOTU2NzkwOTA3AwAAAAMxNjACAAAABDQxOTQEAAAAATAHAAAACjEyLzMxLzIwMjIIAAAACjEyLzMxLzIwMjIJAAAAATAWEf1GtyXeCLy0tUe3Jd4IPENJUS5CUC5JUV9UT1RBTF9SRVZfMVlSX0FOTl9HUk9XVEguSVFfTFRNLjkvMzAvMjAxNi5MLi5VU0QuSAEAAADiBAYAAgAAAAgtMjYuOTU0MgEIAAAABQAAAAExAQAAAAoxODYzMjA5NTU5AwAAAAMxNjACAAAABDQxOTQEAAAAATAHAAAACTkvMzAvMjAxNggAAAAJOS8zMC8yMDE2CQAAAAEwAHtMRrcl3ghBVrlHtyXeCDxDSVEuQlAuSVFfVE9UQUxfUkVWXzFZUl9BTk5fR1JPV1RILklRX0xUTS42LzMwLzIwMjAuTC4uVVNELkgBAAAA4gQGAAIAAAAILTM0Ljc4MDIBCAAAAAUAAAABMQEAAAALLTIxNDA1MDExNjADAAAAAzE2MAIAAAAENDE5NAQAAAABMAcAAAAJNi8zMC8yMDIwCAAAAAk2LzMwLzIwMjAJAAAAATD/jy5HtyXeCGgrtke3Jd4IPENJUS5CUC5JUV9UT1RBTF9SRVZfMVlSX0FOTl9HUk9XVEguSVFfTFRNLjkvMzAvMjAxMC5MLi5VU0QuSAEAAADiBAYAAgAA</t>
  </si>
  <si>
    <t>AAcyNS42OTA2AQgAAAAFAAAAATEBAAAACjE0Nzg3MzIyNTUDAAAAAzE2MAIAAAAENDE5NAQAAAABMAcAAAAJOS8zMC8yMDEwCAAAAAk5LzMwLzIwMTAJAAAAATA7fDJGtyXeCJ9Auke3Jd4IPENJUS5CUC5JUV9UT1RBTF9SRVZfMVlSX0FOTl9HUk9XVEguSVFfTFRNLjYvMzAvMjAyNC5MLi5VU0QuSAEAAADiBAYAAgAAAAgtMTIuMTM0NgEIAAAABQAAAAExAQAAAAstMTkxODYxNzYzMAMAAAADMTYwAgAAAAQ0MTk0BAAAAAEwBwAAAAk2LzMwLzIwMjQIAAAACTYvMzAvMjAyNAkAAAABMAfq/Ea3Jd4ITu67R7cl3gg8Q0lRLkJQLklRX1RPVEFMX1JFVl8xWVJfQU5OX0dST1dUSC5JUV9MVE0uNi8zMC8yMDExLkwuLlVTRC5IAQAAAOIEBgACAAAABjE4LjU4NQEIAAAABQAAAAExAQAAAAoxNTU2OTYyMTQyAwAAAAMxNjACAAAABDQxOTQEAAAAATAHAAAACTYvMzAvMjAxMQgAAAAJNi8zMC8yMDExCQAAAAEwKVUyRrcl3ghT/MdHtyXeCDxDSVEuQlAuSVFfVE9UQUxfUkVWXzFZUl9BTk5fR1JPV1RILklRX0xUTS4zLzMxLzIwMTguTC4uVVNELkgBAAAA4gQGAAIAAAAHMjUuNzA2OQEIAAAABQAAAAExAQAAAAoxOTU3OTI5MjIwAwAAAAMxNjACAAAABDQxOTQEAAAAATAHAAAACTMvMzEvMjAxOAgAAAAJMy8zMS8yMDE4CQAAAAEw8FNMRrcl3gjvqclHtyXeCDxDSVEuQlAuSVFfVE9UQUxfUkVWXzFZUl9BTk5fR1JP</t>
  </si>
  <si>
    <t>V1RILklRX0xUTS45LzMwLzIwMjIuTC4uVVNELkgBAAAA4gQGAAIAAAAHNjQuOTgyMgEIAAAABQAAAAExAQAAAAstMjAyMjMxNzM1MQMAAAADMTYwAgAAAAQ0MTk0BAAAAAEwBwAAAAk5LzMwLzIwMjIIAAAACTkvMzAvMjAyMgkAAAABMNdBLke3Jd4IAz+sR7cl3gg8Q0lRLkJQLklRX1RPVEFMX1JFVl8xWVJfQU5OX0dST1dUSC5JUV9MVE0uOS8zMC8yMDE5LkwuLlVTRC5IAQAAAOIEBgACAAAABy0yLjU1NjgBCAAAAAUAAAABMQEAAAAKMjA2NjMyMzkxMwMAAAADMTYwAgAAAAQ0MTk0BAAAAAEwBwAAAAk5LzMwLzIwMTkIAAAACTkvMzAvMjAxOQkAAAABMP+PLke3Jd4InrG8R7cl3gg8Q0lRLkJQLklRX1RPVEFMX1JFVl8xWVJfQU5OX0dST1dUSC5JUV9MVE0uMy8zMS8yMDI1LkwuLlVTRC5IAQAAAOIEBgACAAAABy03Ljc5MzUBCAAAAAUAAAABMQEAAAALLTE5NDc5MDgwNTYDAAAAAzE2MAIAAAAENDE5NAQAAAABMAcAAAAJMy8zMS8yMDI1CAAAAAkzLzMxLzIwMjUJAAAAATAGw/xGtyXeCNbHtEe3Jd4IPENJUS5CUC5JUV9UT1RBTF9SRVZfMVlSX0FOTl9HUk9XVEguSVFfTFRNLjYvMzAvMjAyMy5MLi5VU0QuSAEAAADiBAYAAgAAAAcxMi40NjY1AQgAAAAFAAAAATEBAAAACy0xOTcwODgzNDA2AwAAAAMxNjACAAAABDQxOTQEAAAAATAHAAAACTYvMzAvMjAyMwgAAAAJNi8zMC8yMDIzCQAAAAEwB+r8Rrcl</t>
  </si>
  <si>
    <t>3ghsebVHtyXeCDxDSVEuQlAuSVFfVE9UQUxfUkVWXzFZUl9BTk5fR1JPV1RILklRX0xUTS4zLzMxLzIwMTUuTC4uVVNELkgBAAAA4gQGAAIAAAAILTE1LjY5NzcBCAAAAAUAAAABMQEAAAAKMTgwMDM1OTA5NgMAAAADMTYwAgAAAAQ0MTk0BAAAAAEwBwAAAAkzLzMxLzIwMTUIAAAACTMvMzEvMjAxNQkAAAABMPrfMUa3Jd4If7nLR7cl3gg8Q0lRLkJQLklRX1RPVEFMX1JFVl8xWVJfQU5OX0dST1dUSC5JUV9MVE0uMy8zMS8yMDI0LkwuLlVTRC5IAQAAAOIEBgACAAAACC0xOC4yNjc5AQgAAAAFAAAAATEBAAAACy0xOTQ3OTA4MDYxAwAAAAMxNjACAAAABDQxOTQEAAAAATAHAAAACTMvMzEvMjAyNAgAAAAJMy8zMS8yMDI0CQAAAAEwB+r8Rrcl3giRWbJHtyXeCDxDSVEuQlAuSVFfVE9UQUxfUkVWXzFZUl9BTk5fR1JPV1RILklRX0xUTS42LzMwLzIwMTcuTC4uVVNELkgBAAAA4gQGAAIAAAAHMTAuMzQwMQEIAAAABQAAAAExAQAAAAoxODk3NzI0MjAwAwAAAAMxNjACAAAABDQxOTQEAAAAATAHAAAACTYvMzAvMjAxNwgAAAAJNi8zMC8yMDE3CQAAAAEwAHtMRrcl3ggkb7FHtyXeCDxDSVEuQlAuSVFfVE9UQUxfUkVWXzFZUl9BTk5fR1JPV1RILklRX0xUTS42LzMwLzIwMTMuTC4uVVNELkgBAAAA4gQGAAIAAAAHLTAuNjgzNwEIAAAABQAAAAExAQAAAAoxNjg4NzU2ODQ3AwAAAAMxNjACAAAABDQxOTQEAAAA</t>
  </si>
  <si>
    <t>ATAHAAAACTYvMzAvMjAxMwgAAAAJNi8zMC8yMDEzCQAAAAEwFi4yRrcl3gjOCMJHtyXeCDxDSVEuQlAuSVFfVE9UQUxfUkVWXzFZUl9BTk5fR1JPV1RILklRX0xUTS45LzMwLzIwMTMuTC4uVVNELkgBAAAA4gQGAAIAAAAGMS40MzY0AQgAAAAFAAAAATEBAAAACjE3MDM0NDk3MTIDAAAAAzE2MAIAAAAENDE5NAQAAAABMAcAAAAJOS8zMC8yMDEzCAAAAAk5LzMwLzIwMTMJAAAAATASBzJGtyXeCPTSsEe3Jd4IPENJUS5CUC5JUV9UT1RBTF9SRVZfMVlSX0FOTl9HUk9XVEguSVFfTFRNLjkvMzAvMjAxMi5MLi5VU0QuSAEAAADiBAYAAgAAAAYzLjYxOTkBCAAAAAUAAAABMQEAAAAKMTY0MjY1MTIxNgMAAAADMTYwAgAAAAQ0MTk0BAAAAAEwBwAAAAk5LzMwLzIwMTIIAAAACTkvMzAvMjAxMgkAAAABMClVMka3Jd4IBiGxR7cl3gg8Q0lRLkJQLklRX1RPVEFMX1JFVl8xWVJfQU5OX0dST1dUSC5JUV9MVE0uOS8zMC8yMDIwLkwuLlVTRC5IAQAAAOIEBgACAAAACC00Ny4wNTE2AQgAAAAFAAAAATEBAAAACy0yMTI0MzE1ODUwAwAAAAMxNjACAAAABDQxOTQEAAAAATAHAAAACTkvMzAvMjAyMAgAAAAJOS8zMC8yMDIwCQAAAAEw/48uR7cl3giu7K1HtyXeCDxDSVEuQlAuSVFfVE9UQUxfUkVWXzFZUl9BTk5fR1JPV1RILklRX0xUTS4zLzMxLzIwMTIuTC4uVVNELkgBAAAA4gQGAAIAAAAHMjQuMzA2NgEIAAAABQAA</t>
  </si>
  <si>
    <t>AAExAQAAAAoxNjE0OTg4MzQxAwAAAAMxNjACAAAABDQxOTQEAAAAATAHAAAACTMvMzEvMjAxMggAAAAJMy8zMS8yMDEyCQAAAAEwKVUyRrcl3ggyQM1HtyXeCDxDSVEuQlAuSVFfVE9UQUxfUkVWXzFZUl9BTk5fR1JPV1RILklRX0xUTS4zLzMxLzIwMjIuTC4uVVNELkgBAAAA4gQGAAIAAAAHNTYuODMwNQEIAAAABQAAAAExAQAAAAstMjA0ODE1MTIyMAMAAAADMTYwAgAAAAQ0MTk0BAAAAAEwBwAAAAkzLzMxLzIwMjIIAAAACTMvMzEvMjAyMgkAAAABMOloLke3Jd4Ik0XBR7cl3ggWQ0lRLkJQLklRX0NPTVBBTllfTkFNRQEAAADiBAYAAwAAAAlCUCBwLmwuYy4AhWDZikQl3gghPpWLRCXeCCpDSVEuQlAuSVFfRUJJVERBLklRX0xUTS45LzMwLzIwMTEuTC4uVVNELkgBAAAA4gQGAAIAAAAFNDEzNzIBCAAAAAUAAAABMQEAAAAKMTU3Mzg4NzM5NAMAAAADMTYwAgAAAAQ0MDUxBAAAAAEwBwAAAAk5LzMwLzIwMTEIAAAACTkvMzAvMjAxMQkAAAABMClVMka3Jd4IpLpMSLcl3ggqQ0lRLkJQLklRX0VCSVREQS5JUV9MVE0uOS8zMC8yMDEzLkwuLlVTRC5IAQAAAOIEBgACAAAABTM2MjY2AQgAAAAFAAAAATEBAAAACjE3MDM0NDk3MTIDAAAAAzE2MAIAAAAENDA1MQQAAAABMAcAAAAJOS8zMC8yMDEzCAAAAAk5LzMwLzIwMTMJAAAAATASBzJGtyXeCCvzTUi3Jd4IKkNJUS5CUC5JUV9FQklUREEuSVFfTFRNLjkv</t>
  </si>
  <si>
    <t>MzAvMjAxNS5MLi5VU0QuSAEAAADiBAYAAgAAAAUyMDczMgEIAAAABQAAAAExAQAAAAoxODE1NTM3MTE0AwAAAAMxNjACAAAABDQwNTEEAAAAATAHAAAACTkvMzAvMjAxNQgAAAAJOS8zMC8yMDE1CQAAAAEwAHtMRrcl3ghuj05ItyXeCCpDSVEuQlAuSVFfRUJJVERBLklRX0xUTS45LzMwLzIwMTcuTC4uVVNELkgBAAAA4gQGAAIAAAAFMjMzNjkBCAAAAAUAAAABMQEAAAAKMTkxNjUzMzY2MwMAAAADMTYwAgAAAAQ0MDUxBAAAAAEwBwAAAAk5LzMwLzIwMTcIAAAACTkvMzAvMjAxNwkAAAABMPBTTEa3Jd4ITNDAR7cl3ggqQ0lRLkJQLklRX0VCSVREQS5JUV9MVE0uOS8zMC8yMDE5LkwuLlVTRC5IAQAAAOIEBgACAAAABTMyNTk4AQgAAAAFAAAAATEBAAAACjIwNjYzMjM5MTMDAAAAAzE2MAIAAAAENDA1MQQAAAABMAcAAAAJOS8zMC8yMDE5CAAAAAk5LzMwLzIwMTkJAAAAATD/jy5HtyXeCCE0wEe3Jd4IKkNJUS5CUC5JUV9FQklUREEuSVFfTFRNLjkvMzAvMjAyMS5MLi5VU0QuSAEAAADiBAYAAgAAAAUxNzk4OQEIAAAABQAAAAExAQAAAAstMjA3MjYzMjAwNQMAAAADMTYwAgAAAAQ0MDUxBAAAAAEwBwAAAAk5LzMwLzIwMjEIAAAACTkvMzAvMjAyMQkAAAABMNdBLke3Jd4IpgRPSLcl3ggqQ0lRLkJQLklRX0VCSVREQS5JUV9MVE0uOS8zMC8yMDIzLkwuLlVTRC5IAQAAAOIEBgACAAAABTU5OTU2AQgAAAAF</t>
  </si>
  <si>
    <t>AAAAATEBAAAACy0xOTcxOTI2MTY3AwAAAAMxNjACAAAABDQwNTEEAAAAATAHAAAACTkvMzAvMjAyMwgAAAAJOS8zMC8yMDIzCQAAAAEwB+r8Rrcl3giKHsFHtyXeCCpDSVEuQlAuSVFfRUJJVERBLklRX0xUTS42LzMwLzIwMTAuTC4uVVNELkgBAAAA4gQGAAIAAAAFMzg5OTgBCAAAAAUAAAABMQEAAAAKMTQ2Mzg1ODgzNAMAAAADMTYwAgAAAAQ0MDUxBAAAAAEwBwAAAAk2LzMwLzIwMTAIAAAACTYvMzAvMjAxMAkAAAABMDt8Mka3Jd4I9lvJR7cl3ggqQ0lRLkJQLklRX0VCSVREQS5JUV9MVE0uNi8zMC8yMDIwLkwuLlVTRC5IAQAAAOIEBgACAAAABTIwNTkyAQgAAAAFAAAAATEBAAAACy0yMTQwNTAxMTYwAwAAAAMxNjACAAAABDQwNTEEAAAAATAHAAAACTYvMzAvMjAyMAgAAAAJNi8zMC8yMDIwCQAAAAEw6WguR7cl3gjDCE1ItyXeCCtDSVEuQlAuSVFfRUJJVERBLklRX0xUTS4xMi8zMS8yMDEzLkwuLlVTRC5IAQAAAOIEBgACAAAABTMzMTI5AQgAAAAFAAAAATEBAAAACjE3NzkxNTk0MTcDAAAAAzE2MAIAAAAENDA1MQQAAAABMAcAAAAKMTIvMzEvMjAxMwgAAAAKMTIvMzEvMjAxMwkAAAABMPrfMUa3Jd4IRvPCR7cl3ggqQ0lRLkJQLklRX0VCSVREQS5JUV9MVE0uOS8zMC8yMDIyLkwuLlVTRC5IAQAAAOIEBgACAAAABTM4MDg4AQgAAAAFAAAAATEBAAAACy0yMDIyMzE3MzUxAwAAAAMxNjACAAAABDQw</t>
  </si>
  <si>
    <t>NTEEAAAAATAHAAAACTkvMzAvMjAyMggAAAAJOS8zMC8yMDIyCQAAAAEwB+r8Rrcl3giKHsFHtyXeCCpDSVEuQlAuSVFfRUJJVERBLklRX0xUTS45LzMwLzIwMjQuTC4uVVNELkgBAAAA4gQGAAIAAAAFMzE2OTMBCAAAAAUAAAABMQEAAAALLTE5MTg2NDY3MTQDAAAAAzE2MAIAAAAENDA1MQQAAAABMAcAAAAJOS8zMC8yMDI0CAAAAAk5LzMwLzIwMjQJAAAAATAGw/xGtyXeCC1bwEe3Jd4IKkNJUS5CUC5JUV9FQklUREEuSVFfTFRNLjkvMzAvMjAxOC5MLi5VU0QuSAEAAADiBAYAAgAAAAUzMTg1MQEIAAAABQAAAAExAQAAAAoxOTg5MjM4OTI2AwAAAAMxNjACAAAABDQwNTEEAAAAATAHAAAACTkvMzAvMjAxOAgAAAAJOS8zMC8yMDE4CQAAAAEwCbcuR7cl3ghM0MBHtyXeCCpDSVEuQlAuSVFfRUJJVERBLklRX0xUTS45LzMwLzIwMjAuTC4uVVNELkgBAAAA4gQGAAIAAAAFMTc3MTcBCAAAAAUAAAABMQEAAAALLTIxMjQzMTU4NTADAAAAAzE2MAIAAAAENDA1MQQAAAABMAcAAAAJOS8zMC8yMDIwCAAAAAk5LzMwLzIwMjAJAAAAATDpaC5HtyXeCHq2Tki3Jd4IKkNJUS5CUC5JUV9FQklUREEuSVFfTFRNLjYvMzAvMjAxNC5MLi5VU0QuSAEAAADiBAYAAgAAAAUzMjI3NQEIAAAABQAAAAExAQAAAAoxNzQ3MzY3OTE2AwAAAAMxNjACAAAABDQwNTEEAAAAATAHAAAACTYvMzAvMjAxNAgAAAAJNi8zMC8yMDE0CQAA</t>
  </si>
  <si>
    <t>AAEw+t8xRrcl3gjfvr9HtyXeCCpDSVEuQlAuSVFfRUJJVERBLklRX0xUTS42LzMwLzIwMTYuTC4uVVNELkgBAAAA4gQGAAIAAAAFMTU5NDkBCAAAAAUAAAABMQEAAAAKMTg1MTEyMzE2OAMAAAADMTYwAgAAAAQ0MDUxBAAAAAEwBwAAAAk2LzMwLzIwMTYIAAAACTYvMzAvMjAxNgkAAAABMAB7TEa3Jd4IjWxMSLcl3ggqQ0lRLkJQLklRX0VCSVREQS5JUV9MVE0uMy8zMS8yMDExLkwuLlVTRC5IAQAAAOIEBgACAAAABTM5ODY0AQgAAAAFAAAAATEBAAAACjE1NDQ4ODUyMjUDAAAAAzE2MAIAAAAENDA1MQQAAAABMAcAAAAJMy8zMS8yMDExCAAAAAkzLzMxLzIwMTEJAAAAATApVTJGtyXeCEiOzUe3Jd4IKkNJUS5CUC5JUV9FQklUREEuSVFfTFRNLjMvMzEvMjAxNy5MLi5VU0QuSAEAAADiBAYAAgAAAAUxOTcyNgEIAAAABQAAAAExAQAAAAoxODg1ODIxNTY3AwAAAAMxNjACAAAABDQwNTEEAAAAATAHAAAACTMvMzEvMjAxNwgAAAAJMy8zMS8yMDE3CQAAAAEw8FNMRrcl3gggz8pHtyXeCCpDSVEuQlAuSVFfRUJJVERBLklRX0xUTS4zLzMxLzIwMjMuTC4uVVNELkgBAAAA4gQGAAIAAAAFNTg1NzIBCAAAAAUAAAABMQEAAAALLTE5OTYzNjc2NTcDAAAAAzE2MAIAAAAENDA1MQQAAAABMAcAAAAJMy8zMS8yMDIzCAAAAAkzLzMxLzIwMjMJAAAAATAH6vxGtyXeCC1bwEe3Jd4IK0NJUS5CUC5JUV9FQklUREEuSVFf</t>
  </si>
  <si>
    <t>TFRNLjEyLzMxLzIwMDkuTC4uVVNELkgBAAAA4gQGAAIAAAAFMzQwOTUBCAAAAAUAAAABMQEAAAAKMTUyNjgyODU2NwMAAAADMTYwAgAAAAQ0MDUxBAAAAAEwBwAAAAoxMi8zMS8yMDA5CAAAAAoxMi8zMS8yMDA5CQAAAAEwO3wyRrcl3ggu9spHtyXeCCtDSVEuQlAuSVFfRUJJVERBLklRX0xUTS4xMi8zMS8yMDE1LkwuLlVTRC5IAQAAAOIEBgACAAAABTE5NTI1AQgAAAAFAAAAATEBAAAACjE4ODA1NTU3MTIDAAAAAzE2MAIAAAAENDA1MQQAAAABMAcAAAAKMTIvMzEvMjAxNQgAAAAKMTIvMzEvMjAxNQkAAAABMAB7TEa3Jd4IQ6lLSLcl3ggqQ0lRLkJQLklRX0VCSVREQS5JUV9MVE0uNi8zMC8yMDE5LkwuLlVTRC5IAQAAAOIEBgACAAAABTM0MjEzAQgAAAAFAAAAATEBAAAACjIwNDc5MjAyMTkDAAAAAzE2MAIAAAAENDA1MQQAAAABMAcAAAAJNi8zMC8yMDE5CAAAAAk2LzMwLzIwMTkJAAAAATD/jy5HtyXeCJaTTEi3Jd4IKkNJUS5CUC5JUV9FQklUREEuSVFfTFRNLjYvMzAvMjAyMS5MLi5VU0QuSAEAAADiBAYAAgAAAAUyMDA5OAEIAAAABQAAAAExAQAAAAstMjA4NzE4MzMzMAMAAAADMTYwAgAAAAQ0MDUxBAAAAAEwBwAAAAk2LzMwLzIwMjEIAAAACTYvMzAvMjAyMQkAAAABMOloLke3Jd4Ibo9OSLcl3ggqQ0lRLkJQLklRX0VCSVREQS5JUV9MVE0uNi8zMC8yMDIzLkwuLlVTRC5IAQAAAOIEBgACAAAA</t>
  </si>
  <si>
    <t>BTUxMDg5AQgAAAAFAAAAATEBAAAACy0xOTcwODgzNDA2AwAAAAMxNjACAAAABDQwNTEEAAAAATAHAAAACTYvMzAvMjAyMwgAAAAJNi8zMC8yMDIzCQAAAAEwB+r8Rrcl3ggvgsBHtyXeCCpDSVEuQlAuSVFfRUJJVERBLklRX0xUTS42LzMwLzIwMjUuTC4uVVNELkgBAAAA4gQGAAIAAAAFMjczMTABCAAAAAUAAAABMQEAAAALLTE5MTg2NDY2MzADAAAAAzE2MAIAAAAENDA1MQQAAAABMAcAAAAJNi8zMC8yMDI1CAAAAAk2LzMwLzIwMjUJAAAAATAGw/xGtyXeCJNFwUe3Jd4IKkNJUS5CUC5JUV9FQklUREEuSVFfTFRNLjYvMzAvMjAxMi5MLi5VU0QuSAEAAADiBAYAAgAAAAUzNDM5MwEIAAAABQAAAAExAQAAAAoxNjI4NjM2NzI5AwAAAAMxNjACAAAABDQwNTEEAAAAATAHAAAACTYvMzAvMjAxMggAAAAJNi8zMC8yMDEyCQAAAAEwFi4yRrcl3gjGUsRHtyXeCCpDSVEuQlAuSVFfRUJJVERBLklRX0xUTS42LzMwLzIwMjIuTC4uVVNELkgBAAAA4gQGAAIAAAAFMzY4ODQBCAAAAAUAAAABMQEAAAALLTIwMzYzMzM5ODQDAAAAAzE2MAIAAAAENDA1MQQAAAABMAcAAAAJNi8zMC8yMDIyCAAAAAk2LzMwLzIwMjIJAAAAATAH6vxGtyXeCF33wEe3Jd4IKkNJUS5CUC5JUV9FQklUREEuSVFfTFRNLjMvMzEvMjAxOS5MLi5VU0QuSAEAAADiBAYAAgAAAAUzMzY2NwEIAAAABQAAAAExAQAAAAoyMDMxMDc1NDUzAwAAAAMx</t>
  </si>
  <si>
    <t>NjACAAAABDQwNTEEAAAAATAHAAAACTMvMzEvMjAxOQgAAAAJMy8zMS8yMDE5CQAAAAEw/48uR7cl3gic5shHtyXeCCpDSVEuQlAuSVFfRUJJVERBLklRX0xUTS4zLzMxLzIwMjUuTC4uVVNELkgBAAAA4gQGAAIAAAAFMjU0NTYBCAAAAAUAAAABMQEAAAALLTE5NDc5MDgwNTYDAAAAAzE2MAIAAAAENDA1MQQAAAABMAcAAAAJMy8zMS8yMDI1CAAAAAkzLzMxLzIwMjUJAAAAATAGw/xGtyXeCIoewUe3Jd4IKkNJUS5CUC5JUV9FQklUREEuSVFfTFRNLjkvMzAvMjAxMi5MLi5VU0QuSAEAAADiBAYAAgAAAAUzNTM1MgEIAAAABQAAAAExAQAAAAoxNjQyNjUxMjE2AwAAAAMxNjACAAAABDQwNTEEAAAAATAHAAAACTkvMzAvMjAxMggAAAAJOS8zMC8yMDEyCQAAAAEwFi4yRrcl3ggVzE1ItyXeCCpDSVEuQlAuSVFfRUJJVERBLklRX0xUTS42LzMwLzIwMTEuTC4uVVNELkgBAAAA4gQGAAIAAAAFNDEyMDkBCAAAAAUAAAABMQEAAAAKMTU1Njk2MjE0MgMAAAADMTYwAgAAAAQ0MDUxBAAAAAEwBwAAAAk2LzMwLzIwMTEIAAAACTYvMzAvMjAxMQkAAAABMClVMka3Jd4IbXHIR7cl3ggqQ0lRLkJQLklRX0VCSVREQS5JUV9MVE0uNi8zMC8yMDEzLkwuLlVTRC5IAQAAAOIEBgACAAAABTM3NjUyAQgAAAAFAAAAATEBAAAACjE2ODg3NTY4NDcDAAAAAzE2MAIAAAAENDA1MQQAAAABMAcAAAAJNi8zMC8yMDEzCAAAAAk2LzMw</t>
  </si>
  <si>
    <t>LzIwMTMJAAAAATASBzJGtyXeCN8vwke3Jd4IKkNJUS5CUC5JUV9FQklUREEuSVFfTFRNLjYvMzAvMjAxNS5MLi5VU0QuSAEAAADiBAYAAgAAAAUyMzk2MQEIAAAABQAAAAExAQAAAAoxODAwMjg2ODU1AwAAAAMxNjACAAAABDQwNTEEAAAAATAHAAAACTYvMzAvMjAxNQgAAAAJNi8zMC8yMDE1CQAAAAEwDqJMRrcl3gj7fU1ItyXeCCpDSVEuQlAuSVFfRUJJVERBLklRX0xUTS42LzMwLzIwMTcuTC4uVVNELkgBAAAA4gQGAAIAAAAFMTk5NzEBCAAAAAUAAAABMQEAAAAKMTg5NzcyNDIwMAMAAAADMTYwAgAAAAQ0MDUxBAAAAAEwBwAAAAk2LzMwLzIwMTcIAAAACTYvMzAvMjAxNwkAAAABMPBTTEa3Jd4ISKVNSLcl3ggqQ0lRLkJQLklRX0VCSVREQS5JUV9MVE0uOS8zMC8yMDEwLkwuLlVTRC5IAQAAAOIEBgACAAAABTM4MzA3AQgAAAAFAAAAATEBAAAACjE0Nzg3MzIyNTUDAAAAAzE2MAIAAAAENDA1MQQAAAABMAcAAAAJOS8zMC8yMDEwCAAAAAk5LzMwLzIwMTAJAAAAATD0uDFGtyXeCIdFTEi3Jd4IKkNJUS5CUC5JUV9FQklUREEuSVFfTFRNLjYvMzAvMjAxOC5MLi5VU0QuSAEAAADiBAYAAgAAAAUyOTU0MAEIAAAABQAAAAExAQAAAAoxOTcyODEyNzY3AwAAAAMxNjACAAAABDQwNTEEAAAAATAHAAAACTYvMzAvMjAxOAgAAAAJNi8zMC8yMDE4CQAAAAEwCbcuR7cl3giu4UxItyXeCCpDSVEuQlAuSVFfRUJJ</t>
  </si>
  <si>
    <t>VERBLklRX0xUTS4zLzMxLzIwMjEuTC4uVVNELkgBAAAA4gQGAAIAAAAFMTk2NzcBCAAAAAUAAAABMQEAAAALLTIwOTkxOTY4MzkDAAAAAzE2MAIAAAAENDA1MQQAAAABMAcAAAAJMy8zMS8yMDIxCAAAAAkzLzMxLzIwMjEJAAAAATDpaC5HtyXeCMHhwUe3Jd4IK0NJUS5CUC5JUV9FQklUREEuSVFfTFRNLjEyLzMxLzIwMTkuTC4uVVNELkgBAAAA4gQGAAIAAAAFMzQwNzMBCAAAAAUAAAABMQEAAAALLTIxMDc3NTMyMjQDAAAAAzE2MAIAAAAENDA1MQQAAAABMAcAAAAKMTIvMzEvMjAxOQgAAAAKMTIvMzEvMjAxOQkAAAABMP+PLke3Jd4ILVvAR7cl3ggqQ0lRLkJQLklRX0VCSVREQS5JUV9MVE0uMy8zMS8yMDEwLkwuLlVTRC5IAQAAAOIEBgACAAAABTM4OTE2AQgAAAAFAAAAATEBAAAACjE0NDkwMDI4NzIDAAAAAzE2MAIAAAAENDA1MQQAAAABMAcAAAAJMy8zMS8yMDEwCAAAAAkzLzMxLzIwMTAJAAAAATA7fDJGtyXeCHoDzke3Jd4IKkNJUS5CUC5JUV9FQklUREEuSVFfTFRNLjMvMzEvMjAxNi5MLi5VU0QuSAEAAADiBAYAAgAAAAUxNjgxNwEIAAAABQAAAAExAQAAAAoxODM5NDA5NDM2AwAAAAMxNjACAAAABDQwNTEEAAAAATAHAAAACTMvMzEvMjAxNggAAAAJMy8zMS8yMDE2CQAAAAEwAHtMRrcl3ghwkstHtyXeCCpDSVEuQlAuSVFfRUJJVERBLklRX0xUTS4zLzMxLzIwMjIuTC4uVVNELkgBAAAA4gQG</t>
  </si>
  <si>
    <t>AAIAAAAFMjUyODABCAAAAAUAAAABMQEAAAALLTIwNDgxNTEyMjADAAAAAzE2MAIAAAAENDA1MQQAAAABMAcAAAAJMy8zMS8yMDIyCAAAAAkzLzMxLzIwMjIJAAAAATAWEf1GtyXeCJNFwUe3Jd4IKkNJUS5CUC5JUV9FQklUREEuSVFfTFRNLjMvMzEvMjAyNC5MLi5VU0QuSAEAAADiBAYAAgAAAAUzODAxOQEIAAAABQAAAAExAQAAAAstMTk0NzkwODA2MQMAAAADMTYwAgAAAAQ0MDUxBAAAAAEwBwAAAAkzLzMxLzIwMjQIAAAACTMvMzEvMjAyNAkAAAABMAbD/Ea3Jd4IPqnAR7cl3ggqQ0lRLkJQLklRX0VCSVREQS5JUV9MVE0uMy8zMS8yMDE1LkwuLlVTRC5IAQAAAOIEBgACAAAABTI2MzY2AQgAAAAFAAAAATEBAAAACjE4MDAzNTkwOTYDAAAAAzE2MAIAAAAENDA1MQQAAAABMAcAAAAJMy8zMS8yMDE1CAAAAAkzLzMxLzIwMTUJAAAAATAOokxGtyXeCI3gy0e3Jd4IKkNJUS5CUC5JUV9FQklUREEuSVFfTFRNLjYvMzAvMjAyNC5MLi5VU0QuSAEAAADiBAYAAgAAAAUzNjMzNQEIAAAABQAAAAExAQAAAAstMTkxODYxNzYzMAMAAAADMTYwAgAAAAQ0MDUxBAAAAAEwBwAAAAk2LzMwLzIwMjQIAAAACTYvMzAvMjAyNAkAAAABMAbD/Ea3Jd4IITTAR7cl3ggqQ0lRLkJQLklRX0VCSVREQS5JUV9MVE0uMy8zMS8yMDEzLkwuLlVTRC5IAQAAAOIEBgACAAAABTM1ODE0AQgAAAAFAAAAATEBAAAACjE2NzQyMzM5NTUD</t>
  </si>
  <si>
    <t>AAAAAzE2MAIAAAAENDA1MQQAAAABMAcAAAAJMy8zMS8yMDEzCAAAAAkzLzMxLzIwMTMJAAAAATASBzJGtyXeCM98zEe3Jd4IK0NJUS5CUC5JUV9FQklUREEuSVFfTFRNLjEyLzMxLzIwMTEuTC4uVVNELkgBAAAA4gQGAAIAAAAFNDA3NjQBCAAAAAUAAAABMQEAAAAKMTY2MTgzNjIxMgMAAAADMTYwAgAAAAQ0MDUxBAAAAAEwBwAAAAoxMi8zMS8yMDExCAAAAAoxMi8zMS8yMDExCQAAAAEwFi4yRrcl3giLv8hHtyXeCCtDSVEuQlAuSVFfRUJJVERBLklRX0xUTS4xMi8zMS8yMDE3LkwuLlVTRC5IAQAAAOIEBgACAAAABTI1ODIwAQgAAAAFAAAAATEBAAAACjIwMjMwNTcyMjIDAAAAAzE2MAIAAAAENDA1MQQAAAABMAcAAAAKMTIvMzEvMjAxNwgAAAAKMTIvMzEvMjAxNwkAAAABMPBTTEa3Jd4IQ6lLSLcl3ggrQ0lRLkJQLklRX0VCSVREQS5JUV9MVE0uMTIvMzEvMjAyMy5MLi5VU0QuSAEAAADiBAYAAgAAAAU0NDE1OAEIAAAABQAAAAExAQAAAAstMTk1Njc5MDg5MQMAAAADMTYwAgAAAAQ0MDUxBAAAAAEwBwAAAAoxMi8zMS8yMDIzCAAAAAoxMi8zMS8yMDIzCQAAAAEwBsP8Rrcl3gg+qcBHtyXeCCpDSVEuQlAuSVFfRUJJVERBLklRX0xUTS4zLzMxLzIwMTIuTC4uVVNELkgBAAAA4gQGAAIAAAAFMzg1OTEBCAAAAAUAAAABMQEAAAAKMTYxNDk4ODM0MQMAAAADMTYwAgAAAAQ0MDUxBAAAAAEwBwAAAAkzLzMx</t>
  </si>
  <si>
    <t>LzIwMTIIAAAACTMvMzEvMjAxMgkAAAABMBYuMka3Jd4IMkDNR7cl3ggqQ0lRLkJQLklRX0VCSVREQS5JUV9MVE0uMy8zMS8yMDE0LkwuLlVTRC5IAQAAAOIEBgACAAAABTMxMzgwAQgAAAAFAAAAATEBAAAACjE3MzA2MDUxMTADAAAAAzE2MAIAAAAENDA1MQQAAAABMAcAAAAJMy8zMS8yMDE0CAAAAAkzLzMxLzIwMTQJAAAAATD63zFGtyXeCMBVzEe3Jd4IKkNJUS5CUC5JUV9FQklUREEuSVFfTFRNLjMvMzEvMjAxOC5MLi5VU0QuSAEAAADiBAYAAgAAAAUyNzIwNAEIAAAABQAAAAExAQAAAAoxOTU3OTI5MjIwAwAAAAMxNjACAAAABDQwNTEEAAAAATAHAAAACTMvMzEvMjAxOAgAAAAJMy8zMS8yMDE4CQAAAAEw3ixMRrcl3gim5MlHtyXeCCpDSVEuQlAuSVFfRUJJVERBLklRX0xUTS4zLzMxLzIwMjAuTC4uVVNELkgBAAAA4gQGAAIAAAAFMjM5ODgBCAAAAAUAAAABMQEAAAAKMjA5MjEzODAzMgMAAAADMTYwAgAAAAQ0MDUxBAAAAAEwBwAAAAkzLzMxLzIwMjAIAAAACTMvMzEvMjAyMAkAAAABMOloLke3Jd4IwCvER7cl3ggrQ0lRLkJQLklRX0VCSVREQS5JUV9MVE0uMTIvMzEvMjAyMS5MLi5VU0QuSAEAAADiBAYAAgAAAAUyNTE1OAEIAAAABQAAAAExAQAAAAstMjAwNjc4MDg3MAMAAAADMTYwAgAAAAQ0MDUxBAAAAAEwBwAAAAoxMi8zMS8yMDIxCAAAAAoxMi8zMS8yMDIxCQAAAAEwFhH9Rrcl3gghNMBH</t>
  </si>
  <si>
    <t>tyXeCCpDSVEuQlAuSVFfRUJJVERBLklRX0xUTS45LzMwLzIwMTQuTC4uVVNELkgBAAAA4gQGAAIAAAAFMzE1MjkBCAAAAAUAAAABMQEAAAAKMTc2MTUwODQ2MQMAAAADMTYwAgAAAAQ0MDUxBAAAAAEwBwAAAAk5LzMwLzIwMTQIAAAACTkvMzAvMjAxNAkAAAABMPrfMUa3Jd4IQRpOSLcl3ggqQ0lRLkJQLklRX0VCSVREQS5JUV9MVE0uOS8zMC8yMDE2LkwuLlVTRC5IAQAAAOIEBgACAAAABTE1MTA0AQgAAAAFAAAAATEBAAAACjE4NjMyMDk1NTkDAAAAAzE2MAIAAAAENDA1MQQAAAABMAcAAAAJOS8zMC8yMDE2CAAAAAk5LzMwLzIwMTYJAAAAATAAe0xGtyXeCC1bwEe3Jd4IK0NJUS5CUC5JUV9FQklUREEuSVFfTFRNLjEyLzMxLzIwMTAuTC4uVVNELkgBAAAA4gQGAAIAAAAFMzkzNDQBCAAAAAUAAAABMQEAAAAKMTU5MDQ1ODAzNgMAAAADMTYwAgAAAAQ0MDUxBAAAAAEwBwAAAAoxMi8zMS8yMDEwCAAAAAoxMi8zMS8yMDEwCQAAAAEw9LgxRrcl3gj/WcpHtyXeCCtDSVEuQlAuSVFfRUJJVERBLklRX0xUTS4xMi8zMS8yMDEyLkwuLlVTRC5IAQAAAOIEBgACAAAABTMxMzg3AQgAAAAFAAAAATEBAAAACjE3MjE5MTk3NTUDAAAAAzE2MAIAAAAENDA1MQQAAAABMAcAAAAKMTIvMzEvMjAxMggAAAAKMTIvMzEvMjAxMgkAAAABMBIHMka3Jd4IBO/ER7cl3ggrQ0lRLkJQLklRX0VCSVREQS5JUV9MVE0uMTIvMzEv</t>
  </si>
  <si>
    <t>MjAxNC5MLi5VU0QuSAEAAADiBAYAAgAAAAUyOTI0MQEIAAAABQAAAAExAQAAAAoxODM1MDk3NDcyAwAAAAMxNjACAAAABDQwNTEEAAAAATAHAAAACjEyLzMxLzIwMTQIAAAACjEyLzMxLzIwMTQJAAAAATAOokxGtyXeCC8Rvke3Jd4IK0NJUS5CUC5JUV9FQklUREEuSVFfTFRNLjEyLzMxLzIwMTYuTC4uVVNELkgBAAAA4gQGAAIAAAAFMTYyMjcBCAAAAAUAAAABMQEAAAAKMTk1MTc0MDE5OAMAAAADMTYwAgAAAAQ0MDUxBAAAAAEwBwAAAAoxMi8zMS8yMDE2CAAAAAoxMi8zMS8yMDE2CQAAAAEw8FNMRrcl3ghIpU1ItyXeCCtDSVEuQlAuSVFfRUJJVERBLklRX0xUTS4xMi8zMS8yMDE4LkwuLlVTRC5IAQAAAOIEBgACAAAABTMyNDg4AQgAAAAFAAAAATEBAAAACjIwODU1NjkwMTEDAAAAAzE2MAIAAAAENDA1MQQAAAABMAcAAAAKMTIvMzEvMjAxOAgAAAAKMTIvMzEvMjAxOAkAAAABMP+PLke3Jd4IruFMSLcl3ggrQ0lRLkJQLklRX0VCSVREQS5JUV9MVE0uMTIvMzEvMjAyMC5MLi5VU0QuSAEAAADiBAYAAgAAAAUxNDQ0MQEIAAAABQAAAAExAQAAAAstMjA1NzUxOTYyNQMAAAADMTYwAgAAAAQ0MDUxBAAAAAEwBwAAAAoxMi8zMS8yMDIwCAAAAAoxMi8zMS8yMDIwCQAAAAEw6WguR7cl3ghn90tItyXeCCtDSVEuQlAuSVFfRUJJVERBLklRX0xUTS4xMi8zMS8yMDIyLkwuLlVTRC5IAQAAAOIEBgACAAAABTU1</t>
  </si>
  <si>
    <t>NTQ5AQgAAAAFAAAAATEBAAAACy0xOTU2NzkwOTA3AwAAAAMxNjACAAAABDQwNTEEAAAAATAHAAAACjEyLzMxLzIwMjIIAAAACjEyLzMxLzIwMjIJAAAAATAH6vxGtyXeCC+CwEe3Jd4IK0NJUS5CUC5JUV9FQklUREEuSVFfTFRNLjEyLzMxLzIwMjQuTC4uVVNELkgBAAAA4gQGAAIAAAAFMjY5NjEBCAAAAAUAAAABMQEAAAALLTE5NTY3OTA4NjYDAAAAAzE2MAIAAAAENDA1MQQAAAABMAcAAAAKMTIvMzEvMjAyNAgAAAAKMTIvMzEvMjAyNAkAAAABMAbD/Ea3Jd4Ik0XBR7cl3ggqQ0lRLkJQLklRX0VCSVREQS5JUV9MVE0uOS8zMC8yMDI1LkwuLlVTRC5IAQAAAOIEBgACAAAABTI4NjU4AQgAAAAFAAAAATEBAAAACy0xOTE4NjQ2NzEzAwAAAAMxNjACAAAABDQwNTEEAAAAATAHAAAACTkvMzAvMjAyNQgAAAAJOS8zMC8yMDI1CQAAAAEwaDz7Rrcl3giKHsFHtyXeCClDSVEuQlAuSVFfRUJJVERBLklRX0NRLjYvMzAvMjAyNC5MLi5VU0QuSAEAAADiBAYAAgAAAAQ3ODQ4AQgAAAAFAAAAATEBAAAACy0xOTE4NjE3NjMxAwAAAAMxNjACAAAABDQwNTEEAAAAATAHAAAACTYvMzAvMjAyNAgAAAAJNi8zMC8yMDI0CQAAAAEwBsP8Rrcl3ghehr5HtyXeCClDSVEuQlAuSVFfRUJJVERBLklRX0NRLjYvMzAvMjAxNC5MLi5VU0QuSAEAAADiBAYAAgAAAAQ4NTMyAQgAAAAFAAAAATEBAAAACjE3NDczNjc3MzEDAAAAAzE2</t>
  </si>
  <si>
    <t>MAIAAAAENDA1MQQAAAABMAcAAAAJNi8zMC8yMDE0CAAAAAk2LzMwLzIwMTQJAAAAATD63zFGtyXeCO/lv0e3Jd4IKUNJUS5CUC5JUV9FQklUREEuSVFfQ1EuMy8zMS8yMDE5LkwuLlVTRC5IAQAAAOIEBgACAAAABDk1MTkBCAAAAAUAAAABMQEAAAAKMjAzMTA3NTQxNAMAAAADMTYwAgAAAAQ0MDUxBAAAAAEwBwAAAAkzLzMxLzIwMTkIAAAACTMvMzEvMjAxOQkAAAABMP+PLke3Jd4InObIR7cl3ggpQ0lRLkJQLklRX0VCSVREQS5JUV9DUS45LzMwLzIwMTEuTC4uVVNELkgBAAAA4gQGAAIAAAAEODgzOAEIAAAABQAAAAExAQAAAAoxNTczODY1ODA3AwAAAAMxNjACAAAABDQwNTEEAAAAATAHAAAACTkvMzAvMjAxMQgAAAAJOS8zMC8yMDExCQAAAAEwKVUyRrcl3giu4UxItyXeCClDSVEuQlAuSVFfRUJJVERBLklRX0NRLjkvMzAvMjAxMy5MLi5VU0QuSAEAAADiBAYAAgAAAAQ4NDExAQgAAAAFAAAAATEBAAAACjE3MDM0NDAxMTADAAAAAzE2MAIAAAAENDA1MQQAAAABMAcAAAAJOS8zMC8yMDEzCAAAAAk5LzMwLzIwMTMJAAAAATASBzJGtyXeCCvzTUi3Jd4IKUNJUS5CUC5JUV9FQklUREEuSVFfQ1EuOS8zMC8yMDE3LkwuLlVTRC5IAQAAAOIEBgACAAAABDY5ODkBCAAAAAUAAAABMQEAAAAKMTkxNjUzMzU3NwMAAAADMTYwAgAAAAQ0MDUxBAAAAAEwBwAAAAk5LzMwLzIwMTcIAAAACTkvMzAvMjAxNwkAAAAB</t>
  </si>
  <si>
    <t>MPBTTEa3Jd4IrUm/R7cl3ggpQ0lRLkJQLklRX0VCSVREQS5JUV9DUS45LzMwLzIwMjEuTC4uVVNELkgBAAAA4gQGAAIAAAAEMjcwMQEIAAAABQAAAAExAQAAAAstMjA3MjYzMjA2NQMAAAADMTYwAgAAAAQ0MDUxBAAAAAEwBwAAAAk5LzMwLzIwMjEIAAAACTkvMzAvMjAyMQkAAAABMNdBLke3Jd4Iit1OSLcl3ggpQ0lRLkJQLklRX0VCSVREQS5JUV9DUS42LzMwLzIwMTAuTC4uVVNELkgBAAAA4gQGAAIAAAAEODY1MgEIAAAABQAAAAExAQAAAAoxNDYzODQ3MzAxAwAAAAMxNjACAAAABDQwNTEEAAAAATAHAAAACTYvMzAvMjAxMAgAAAAJNi8zMC8yMDEwCQAAAAEwO3wyRrcl3gjvqclHtyXeCClDSVEuQlAuSVFfRUJJVERBLklRX0NRLjYvMzAvMjAyMi5MLi5VU0QuSAEAAADiBAYAAgAAAAUxNzAxNQEIAAAABQAAAAExAQAAAAstMjAzNjMzNDA2MQMAAAADMTYwAgAAAAQ0MDUxBAAAAAEwBwAAAAk2LzMwLzIwMjIIAAAACTYvMzAvMjAyMgkAAAABMAfq/Ea3Jd4IvnC/R7cl3ggpQ0lRLkJQLklRX0VCSVREQS5JUV9DUS45LzMwLzIwMTUuTC4uVVNELkgBAAAA4gQGAAIAAAAENDQzNgEIAAAABQAAAAExAQAAAAoxODE1NTM2OTY5AwAAAAMxNjACAAAABDQwNTEEAAAAATAHAAAACTkvMzAvMjAxNQgAAAAJOS8zMC8yMDE1CQAAAAEwAHtMRrcl3ghnaE5ItyXeCClDSVEuQlAuSVFfRUJJVERBLklRX0NRLjkvMzAv</t>
  </si>
  <si>
    <t>MjAxOS5MLi5VU0QuSAEAAADiBAYAAgAAAAQ3Njg1AQgAAAAFAAAAATEBAAAACjIwNjYzMjM1OTMDAAAAAzE2MAIAAAAENDA1MQQAAAABMAcAAAAJOS8zMC8yMDE5CAAAAAk5LzMwLzIwMTkJAAAAATD/jy5HtyXeCF6Gvke3Jd4IKUNJUS5CUC5JUV9FQklUREEuSVFfQ1EuOS8zMC8yMDIzLkwuLlVTRC5IAQAAAOIEBgACAAAABTEyNzcyAQgAAAAFAAAAATEBAAAACy0xOTcxOTI3MDgzAwAAAAMxNjACAAAABDQwNTEEAAAAATAHAAAACTkvMzAvMjAyMwgAAAAJOS8zMC8yMDIzCQAAAAEwB+r8Rrcl3gi+cL9HtyXeCClDSVEuQlAuSVFfRUJJVERBLklRX0NRLjMvMzEvMjAxNS5MLi5VU0QuSAEAAADiBAYAAgAAAAQ2MjgxAQgAAAAFAAAAATEBAAAACjE4MDAzNTkwOTUDAAAAAzE2MAIAAAAENDA1MQQAAAABMAcAAAAJMy8zMS8yMDE1CAAAAAkzLzMxLzIwMTUJAAAAATAOokxGtyXeCH+5y0e3Jd4IKUNJUS5CUC5JUV9FQklUREEuSVFfQ1EuNi8zMC8yMDE2LkwuLlVTRC5IAQAAAOIEBgACAAAABDUyNTkBCAAAAAUAAAABMQEAAAAKMTg1MTEyMzAwOQMAAAADMTYwAgAAAAQ0MDUxBAAAAAEwBwAAAAk2LzMwLzIwMTYIAAAACTYvMzAvMjAxNgkAAAABMAB7TEa3Jd4IlpNMSLcl3ggpQ0lRLkJQLklRX0VCSVREQS5JUV9DUS42LzMwLzIwMTIuTC4uVVNELkgBAAAA4gQGAAIAAAAENTc5OQEIAAAABQAAAAExAQAAAAox</t>
  </si>
  <si>
    <t>NjI4NjI1MTc3AwAAAAMxNjACAAAABDQwNTEEAAAAATAHAAAACTYvMzAvMjAxMggAAAAJNi8zMC8yMDEyCQAAAAEwFi4yRrcl3gjdoMRHtyXeCCpDSVEuQlAuSVFfRUJJVERBLklRX0NRLjEyLzMxLzIwMjMuTC4uVVNELkgBAAAA4gQGAAIAAAAENTk5NQEIAAAABQAAAAExAQAAAAstMTk1Njc5MDg5MwMAAAADMTYwAgAAAAQ0MDUxBAAAAAEwBwAAAAoxMi8zMS8yMDIzCAAAAAoxMi8zMS8yMDIzCQAAAAEwBsP8Rrcl3giP+75HtyXeCClDSVEuQlAuSVFfRUJJVERBLklRX0NRLjMvMzEvMjAyNS5MLi5VU0QuSAEAAADiBAYAAgAAAAQ4MjE1AQgAAAAFAAAAATEBAAAACy0xOTQ3OTA4NzEyAwAAAAMxNjACAAAABDQwNTEEAAAAATAHAAAACTMvMzEvMjAyNQgAAAAJMy8zMS8yMDI1CQAAAAEwBsP8Rrcl3gjRl79HtyXeCCpDSVEuQlAuSVFfRUJJVERBLklRX0NRLjEyLzMxLzIwMTEuTC4uVVNELkgBAAAA4gQGAAIAAAAEOTgxOQEIAAAABQAAAAExAQAAAAoxNTkwNDU1NzE4AwAAAAMxNjACAAAABDQwNTEEAAAAATAHAAAACjEyLzMxLzIwMTEIAAAACjEyLzMxLzIwMTEJAAAAATAWLjJGtyXeCG1xyEe3Jd4IKkNJUS5CUC5JUV9FQklUREEuSVFfQ1EuMTIvMzEvMjAxNy5MLi5VU0QuSAEAAADiBAYAAgAAAAQ2Njg0AQgAAAAFAAAAATEBAAAACjE5NTE3NDAzMjMDAAAAAzE2MAIAAAAENDA1MQQAAAABMAcAAAAKMTIv</t>
  </si>
  <si>
    <t>MzEvMjAxNwgAAAAKMTIvMzEvMjAxNwkAAAABMPBTTEa3Jd4IQ6lLSLcl3ggqQ0lRLkJQLklRX0VCSVREQS5JUV9DUS4xMi8zMS8yMDE5LkwuLlVTRC5IAQAAAOIEBgACAAAABDYyNDIBCAAAAAUAAAABMQEAAAAKMjA4NTU2OTAxNwMAAAADMTYwAgAAAAQ0MDUxBAAAAAEwBwAAAAoxMi8zMS8yMDE5CAAAAAoxMi8zMS8yMDE5CQAAAAEw/48uR7cl3ghurb5HtyXeCCpDSVEuQlAuSVFfRUJJVERBLklRX0NRLjEyLzMxLzIwMjEuTC4uVVNELkgBAAAA4gQGAAIAAAAFMTA3MzYBCAAAAAUAAAABMQEAAAALLTIwNTc1MTk2NzgDAAAAAzE2MAIAAAAENDA1MQQAAAABMAcAAAAKMTIvMzEvMjAyMQgAAAAKMTIvMzEvMjAyMQkAAAABMBYR/Ua3Jd4IXoa+R7cl3ggpQ0lRLkJQLklRX0VCSVREQS5JUV9DUS4zLzMxLzIwMjMuTC4uVVNELkgBAAAA4gQGAAIAAAAFMTU4NTkBCAAAAAUAAAABMQEAAAALLTE5OTYzNjgwNTEDAAAAAzE2MAIAAAAENDA1MQQAAAABMAcAAAAJMy8zMS8yMDIzCAAAAAkzLzMxLzIwMjMJAAAAATAH6vxGtyXeCH3Uvke3Jd4IKkNJUS5CUC5JUV9FQklUREEuSVFfQ1EuMTIvMzEvMjAxMy5MLi5VU0QuSAEAAADiBAYAAgAAAAQ2MTc2AQgAAAAFAAAAATEBAAAACjE3MjE5MTk1NDgDAAAAAzE2MAIAAAAENDA1MQQAAAABMAcAAAAKMTIvMzEvMjAxMwgAAAAKMTIvMzEvMjAxMwkAAAABMPrfMUa3Jd4I</t>
  </si>
  <si>
    <t>I6XCR7cl3ggqQ0lRLkJQLklRX0VCSVREQS5JUV9DUS4xMi8zMS8yMDE1LkwuLlVTRC5IAQAAAOIEBgACAAAABDI2ODEBCAAAAAUAAAABMQEAAAAKMTgzNTA5NzQ3NgMAAAADMTYwAgAAAAQ0MDUxBAAAAAEwBwAAAAoxMi8zMS8yMDE1CAAAAAoxMi8zMS8yMDE1CQAAAAEwAHtMRrcl3ggygktItyXeCClDSVEuQlAuSVFfRUJJVERBLklRX0NRLjMvMzEvMjAxNy5MLi5VU0QuSAEAAADiBAYAAgAAAAQ2NjQzAQgAAAAFAAAAATEBAAAACjE4ODU4MjA4MTMDAAAAAzE2MAIAAAAENDA1MQQAAAABMAcAAAAJMy8zMS8yMDE3CAAAAAkzLzMxLzIwMTcJAAAAATDwU0xGtyXeCAmByke3Jd4IKUNJUS5CUC5JUV9FQklUREEuSVFfQ1EuNi8zMC8yMDE4LkwuLlVTRC5IAQAAAOIEBgACAAAABDc5MjYBCAAAAAUAAAABMQEAAAAKMTk3MjgxMjY3NQMAAAADMTYwAgAAAAQ0MDUxBAAAAAEwBwAAAAk2LzMwLzIwMTgIAAAACTYvMzAvMjAxOAkAAAABMAm3Lke3Jd4IruFMSLcl3ggpQ0lRLkJQLklRX0VCSVREQS5JUV9DUS4zLzMxLzIwMTEuTC4uVVNELkgBAAAA4gQGAAIAAAAFMTE4NzEBCAAAAAUAAAABMQEAAAAKMTU0NDg4MDY5MgMAAAADMTYwAgAAAAQ0MDUxBAAAAAEwBwAAAAkzLzMxLzIwMTEIAAAACTMvMzEvMjAxMQkAAAABMClVMka3Jd4ISI7NR7cl3ggpQ0lRLkJQLklRX0VCSVREQS5JUV9DUS4zLzMxLzIwMTMuTC4u</t>
  </si>
  <si>
    <t>VVNELkgBAAAA4gQGAAIAAAAFMTA0MTABCAAAAAUAAAABMQEAAAAKMTY3NDIxODYyNQMAAAADMTYwAgAAAAQ0MDUxBAAAAAEwBwAAAAkzLzMxLzIwMTMIAAAACTMvMzEvMjAxMwkAAAABMBIHMka3Jd4Iz3zMR7cl3ggqQ0lRLkJQLklRX0VCSVREQS5JUV9DUS4xMi8zMS8yMDA5LkwuLlVTRC5IAQAAAOIEBgACAAAABDk1NTABCAAAAAUAAAABMQEAAAAKMTQzNDE5MTg5NAMAAAADMTYwAgAAAAQ0MDUxBAAAAAEwBwAAAAoxMi8zMS8yMDA5CAAAAAoxMi8zMS8yMDA5CQAAAAEwO3wyRrcl3gg+HctHtyXeCClDSVEuQlAuSVFfRUJJVERBLklRX0NRLjkvMzAvMjAxNi5MLi5VU0QuSAEAAADiBAYAAgAAAAQzNTkxAQgAAAAFAAAAATEBAAAACjE4NjMyMDkyOTEDAAAAAzE2MAIAAAAENDA1MQQAAAABMAcAAAAJOS8zMC8yMDE2CAAAAAk5LzMwLzIwMTYJAAAAATAAe0xGtyXeCG6tvke3Jd4IKUNJUS5CUC5JUV9FQklUREEuSVFfQ1EuOS8zMC8yMDE4LkwuLlVTRC5IAQAAAOIEBgACAAAABDkzMDABCAAAAAUAAAABMQEAAAAKMTk4OTIzODg5NQMAAAADMTYwAgAAAAQ0MDUxBAAAAAEwBwAAAAk5LzMwLzIwMTgIAAAACTkvMzAvMjAxOAkAAAABMAm3Lke3Jd4IrUm/R7cl3ggpQ0lRLkJQLklRX0VCSVREQS5JUV9DUS45LzMwLzIwMjIuTC4uVVNELkgBAAAA4gQGAAIAAAAEMzkwNQEIAAAABQAAAAExAQAAAAstMjAyMjMx</t>
  </si>
  <si>
    <t>Nzg1NwMAAAADMTYwAgAAAAQ0MDUxBAAAAAEwBwAAAAk5LzMwLzIwMjIIAAAACTkvMzAvMjAyMgkAAAABMAfq/Ea3Jd4IvnC/R7cl3ggpQ0lRLkJQLklRX0VCSVREQS5JUV9DUS45LzMwLzIwMjQuTC4uVVNELkgBAAAA4gQGAAIAAAAEODEzMAEIAAAABQAAAAExAQAAAAstMTkxODY0Njc0NgMAAAADMTYwAgAAAAQ0MDUxBAAAAAEwBwAAAAk5LzMwLzIwMjQIAAAACTkvMzAvMjAyNAkAAAABMGg8+0a3Jd4IfdS+R7cl3ggpQ0lRLkJQLklRX0VCSVREQS5JUV9DUS45LzMwLzIwMTQuTC4uVVNELkgBAAAA4gQGAAIAAAAENzY2NQEIAAAABQAAAAExAQAAAAoxNzYxNTA3NTgwAwAAAAMxNjACAAAABDQwNTEEAAAAATAHAAAACTkvMzAvMjAxNAgAAAAJOS8zMC8yMDE0CQAAAAEw9LgxRrcl3ghFQU5ItyXeCClDSVEuQlAuSVFfRUJJVERBLklRX0NRLjYvMzAvMjAxMy5MLi5VU0QuSAEAAADiBAYAAgAAAAQ3NjM3AQgAAAAFAAAAATEBAAAACjE2ODg2NzU2NTYDAAAAAzE2MAIAAAAENDA1MQQAAAABMAcAAAAJNi8zMC8yMDEzCAAAAAk2LzMwLzIwMTMJAAAAATASBzJGtyXeCN8vwke3Jd4IKUNJUS5CUC5JUV9FQklUREEuSVFfQ1EuNi8zMC8yMDE1LkwuLlVTRC5IAQAAAOIEBgACAAAABDYxMjcBCAAAAAUAAAABMQEAAAAKMTgwMDI4Njc5NwMAAAADMTYwAgAAAAQ0MDUxBAAAAAEwBwAAAAk2LzMwLzIwMTUIAAAACTYv</t>
  </si>
  <si>
    <t>MzAvMjAxNQkAAAABMA6iTEa3Jd4I9FZNSLcl3ggpQ0lRLkJQLklRX0VCSVREQS5JUV9DUS42LzMwLzIwMTcuTC4uVVNELkgBAAAA4gQGAAIAAAAENTUwNAEIAAAABQAAAAExAQAAAAoxODk3NzI0MDUxAwAAAAMxNjACAAAABDQwNTEEAAAAATAHAAAACTYvMzAvMjAxNwgAAAAJNi8zMC8yMDE3CQAAAAEw8FNMRrcl3ggVzE1ItyXeCClDSVEuQlAuSVFfRUJJVERBLklRX0NRLjYvMzAvMjAxOS5MLi5VU0QuSAEAAADiBAYAAgAAAAQ4NTAxAQgAAAAFAAAAATEBAAAACjIwNDc5MjAxNjgDAAAAAzE2MAIAAAAENDA1MQQAAAABMAcAAAAJNi8zMC8yMDE5CAAAAAk2LzMwLzIwMTkJAAAAATD/jy5HtyXeCI1sTEi3Jd4IKUNJUS5CUC5JUV9FQklUREEuSVFfQ1EuNi8zMC8yMDIxLkwuLlVTRC5IAQAAAOIEBgACAAAABDU0MTEBCAAAAAUAAAABMQEAAAALLTIwODcxODM0MjADAAAAAzE2MAIAAAAENDA1MQQAAAABMAcAAAAJNi8zMC8yMDIxCAAAAAk2LzMwLzIwMjEJAAAAATDpaC5HtyXeCG6PTki3Jd4IKUNJUS5CUC5JUV9FQklUREEuSVFfQ1EuNi8zMC8yMDIzLkwuLlVTRC5IAQAAAOIEBgACAAAABDk1MzIBCAAAAAUAAAABMQEAAAALLTE5NzA4ODM0MDcDAAAAAzE2MAIAAAAENDA1MQQAAAABMAcAAAAJNi8zMC8yMDIzCAAAAAk2LzMwLzIwMjMJAAAAATAH6vxGtyXeCI/7vke3Jd4IKUNJUS5CUC5JUV9FQklUREEu</t>
  </si>
  <si>
    <t>SVFfQ1EuNi8zMC8yMDI1LkwuLlVTRC5IAQAAAOIEBgACAAAABDk3MDIBCAAAAAUAAAABMQEAAAALLTE5MTg2NDY2MzEDAAAAAzE2MAIAAAAENDA1MQQAAAABMAcAAAAJNi8zMC8yMDI1CAAAAAk2LzMwLzIwMjUJAAAAATAGw/xGtyXeCNGXv0e3Jd4IKUNJUS5CUC5JUV9FQklUREEuSVFfQ1EuOS8zMC8yMDEwLkwuLlVTRC5IAQAAAOIEBgACAAAABDg2NzUBCAAAAAUAAAABMQEAAAAKMTQ3ODcwOTM5MgMAAAADMTYwAgAAAAQ0MDUxBAAAAAEwBwAAAAk5LzMwLzIwMTAIAAAACTkvMzAvMjAxMAkAAAABMPS4MUa3Jd4Iih5MSLcl3ggpQ0lRLkJQLklRX0VCSVREQS5JUV9DUS45LzMwLzIwMjAuTC4uVVNELkgBAAAA4gQGAAIAAAAENDgxMAEIAAAABQAAAAExAQAAAAstMjEyNDMxNjAwOAMAAAADMTYwAgAAAAQ0MDUxBAAAAAEwBwAAAAk5LzMwLzIwMjAIAAAACTkvMzAvMjAyMAkAAAABMOloLke3Jd4Iit1OSLcl3ggpQ0lRLkJQLklRX0VCSVREQS5JUV9DUS42LzMwLzIwMTEuTC4uVVNELkgBAAAA4gQGAAIAAAAEOTk5NwEIAAAABQAAAAExAQAAAAoxNTU2OTUzNDA5AwAAAAMxNjACAAAABDQwNTEEAAAAATAHAAAACTYvMzAvMjAxMQgAAAAJNi8zMC8yMDExCQAAAAEwKVUyRrcl3ghiI8hHtyXeCClDSVEuQlAuSVFfRUJJVERBLklRX0NRLjYvMzAvMjAyMC5MLi5VU0QuSAEAAADiBAYAAgAAAAQ0OTkwAQgAAAAF</t>
  </si>
  <si>
    <t>AAAAATEBAAAACy0yMTQwNTAxNjI5AwAAAAMxNjACAAAABDQwNTEEAAAAATAHAAAACTYvMzAvMjAyMAgAAAAJNi8zMC8yMDIwCQAAAAEw6WguR7cl3gjXL01ItyXeCClDSVEuQlAuSVFfRUJJVERBLklRX0NRLjMvMzEvMjAyMS5MLi5VU0QuSAEAAADiBAYAAgAAAAQ5MTE4AQgAAAAFAAAAATEBAAAACy0yMDk5MTk3MjM3AwAAAAMxNjACAAAABDQwNTEEAAAAATAHAAAACTMvMzEvMjAyMQgAAAAJMy8zMS8yMDIxCQAAAAEw6WguR7cl3gi2usFHtyXeCClDSVEuQlAuSVFfRUJJVERBLklRX0NRLjkvMzAvMjAxMi5MLi5VU0QuSAEAAADiBAYAAgAAAAQ5Nzk3AQgAAAAFAAAAATEBAAAACjE2NDI2MzkzNjYDAAAAAzE2MAIAAAAENDA1MQQAAAABMAcAAAAJOS8zMC8yMDEyCAAAAAk5LzMwLzIwMTIJAAAAATAWLjJGtyXeCCvzTUi3Jd4IKUNJUS5CUC5JUV9FQklUREEuSVFfQ1EuMy8zMS8yMDEwLkwuLlVTRC5IAQAAAOIEBgACAAAABTExNDMwAQgAAAAFAAAAATEBAAAACjE0NDg5OTEyNjEDAAAAAzE2MAIAAAAENDA1MQQAAAABMAcAAAAJMy8zMS8yMDEwCAAAAAkzLzMxLzIwMTAJAAAAATA7fDJGtyXeCHoDzke3Jd4IKUNJUS5CUC5JUV9FQklUREEuSVFfQ1EuMy8zMS8yMDEyLkwuLlVTRC5IAQAAAOIEBgACAAAABDk5MzcBCAAAAAUAAAABMQEAAAAKMTYxNDk3ODI3NgMAAAADMTYwAgAAAAQ0MDUxBAAAAAEwBwAA</t>
  </si>
  <si>
    <t>AAkzLzMxLzIwMTIIAAAACTMvMzEvMjAxMgkAAAABMBYuMka3Jd4IJRnNR7cl3ggpQ0lRLkJQLklRX0VCSVREQS5JUV9DUS4zLzMxLzIwMTQuTC4uVVNELkgBAAAA4gQGAAIAAAAEOTE1NgEIAAAABQAAAAExAQAAAAoxNzMwNjAzNjg4AwAAAAMxNjACAAAABDQwNTEEAAAAATAHAAAACTMvMzEvMjAxNAgAAAAJMy8zMS8yMDE0CQAAAAEw+t8xRrcl3gjAVcxHtyXeCClDSVEuQlAuSVFfRUJJVERBLklRX0NRLjMvMzEvMjAxNi5MLi5VU0QuSAEAAADiBAYAAgAAAAQzNTczAQgAAAAFAAAAATEBAAAACjE4Mzk0MDkxMTUDAAAAAzE2MAIAAAAENDA1MQQAAAABMAcAAAAJMy8zMS8yMDE2CAAAAAkzLzMxLzIwMTYJAAAAATAAe0xGtyXeCGBry0e3Jd4IKUNJUS5CUC5JUV9FQklUREEuSVFfQ1EuMy8zMS8yMDE4LkwuLlVTRC5IAQAAAOIEBgACAAAABDgwMjcBCAAAAAUAAAABMQEAAAAKMTk1NzkyOTE0MQMAAAADMTYwAgAAAAQ0MDUxBAAAAAEwBwAAAAkzLzMxLzIwMTgIAAAACTMvMzEvMjAxOAkAAAABMN4sTEa3Jd4I76nJR7cl3ggpQ0lRLkJQLklRX0VCSVREQS5JUV9DUS4zLzMxLzIwMjAuTC4uVVNELkgBAAAA4gQGAAIAAAAEMTY3NQEIAAAABQAAAAExAQAAAAoyMDkyMTM3OTk2AwAAAAMxNjACAAAABDQwNTEEAAAAATAHAAAACTMvMzEvMjAyMAgAAAAJMy8zMS8yMDIwCQAAAAEw6WguR7cl3gjAK8RHtyXeCClD</t>
  </si>
  <si>
    <t>SVEuQlAuSVFfRUJJVERBLklRX0NRLjMvMzEvMjAyMi5MLi5VU0QuSAEAAADiBAYAAgAAAAUxMDg2NwEIAAAABQAAAAExAQAAAAstMjA0ODE1MTMyMwMAAAADMTYwAgAAAAQ0MDUxBAAAAAEwBwAAAAkzLzMxLzIwMjIIAAAACTMvMzEvMjAyMgkAAAABMBYR/Ua3Jd4Iq5PBR7cl3ggpQ0lRLkJQLklRX0VCSVREQS5JUV9DUS4zLzMxLzIwMjQuTC4uVVNELkgBAAAA4gQGAAIAAAAEOTcyMAEIAAAABQAAAAExAQAAAAstMTk0NzkwODcxNwMAAAADMTYwAgAAAAQ0MDUxBAAAAAEwBwAAAAkzLzMxLzIwMjQIAAAACTMvMzEvMjAyNAkAAAABMAbD/Ea3Jd4IniK/R7cl3ggqQ0lRLkJQLklRX0VCSVREQS5JUV9DUS4xMi8zMS8yMDEwLkwuLlVTRC5IAQAAAOIEBgACAAAABTEwNjY2AQgAAAAFAAAAATEBAAAACjE1MjY4MjkyMzgDAAAAAzE2MAIAAAAENDA1MQQAAAABMAcAAAAKMTIvMzEvMjAxMAgAAAAKMTIvMzEvMjAxMAkAAAABMPS4MUa3Jd4I7TLKR7cl3ggqQ0lRLkJQLklRX0VCSVREQS5JUV9DUS4xMi8zMS8yMDEyLkwuLlVTRC5IAQAAAOIEBgACAAAABDk4MDgBCAAAAAUAAAABMQEAAAAKMTY2MTgzNjcxMAMAAAADMTYwAgAAAAQ0MDUxBAAAAAEwBwAAAAoxMi8zMS8yMDEyCAAAAAoxMi8zMS8yMDEyCQAAAAEwEgcyRrcl3gjrx8RHtyXeCCpDSVEuQlAuSVFfRUJJVERBLklRX0NRLjEyLzMxLzIwMTQuTC4uVVNE</t>
  </si>
  <si>
    <t>LkgBAAAA4gQGAAIAAAAEMzg4OAEIAAAABQAAAAExAQAAAAoxNzc5MTU5NDQ3AwAAAAMxNjACAAAABDQwNTEEAAAAATAHAAAACjEyLzMxLzIwMTQIAAAACjEyLzMxLzIwMTQJAAAAATAOokxGtyXeCC8Rvke3Jd4IKkNJUS5CUC5JUV9FQklUREEuSVFfQ1EuMTIvMzEvMjAxNi5MLi5VU0QuSAEAAADiBAYAAgAAAAQ0MjMzAQgAAAAFAAAAATEBAAAACjE4ODA1NTU2NTkDAAAAAzE2MAIAAAAENDA1MQQAAAABMAcAAAAKMTIvMzEvMjAxNggAAAAKMTIvMzEvMjAxNgkAAAABMPBTTEa3Jd4ISKVNSLcl3ggqQ0lRLkJQLklRX0VCSVREQS5JUV9DUS4xMi8zMS8yMDE4LkwuLlVTRC5IAQAAAOIEBgACAAAABDcwMDgBCAAAAAUAAAABMQEAAAAKMjAyMzA1NzI0MgMAAAADMTYwAgAAAAQ0MDUxBAAAAAEwBwAAAAoxMi8zMS8yMDE4CAAAAAoxMi8zMS8yMDE4CQAAAAEw/48uR7cl3gjDCE1ItyXeCCpDSVEuQlAuSVFfRUJJVERBLklRX0NRLjEyLzMxLzIwMjAuTC4uVVNELkgBAAAA4gQGAAIAAAADNzU5AQgAAAAFAAAAATEBAAAACy0yMTA3NzUzMjE0AwAAAAMxNjACAAAABDQwNTEEAAAAATAHAAAACjEyLzMxLzIwMjAIAAAACjEyLzMxLzIwMjAJAAAAATDpaC5HtyXeCFDQS0i3Jd4IKkNJUS5CUC5JUV9FQklUREEuSVFfQ1EuMTIvMzEvMjAyMi5MLi5VU0QuSAEAAADiBAYAAgAAAAUyMTc5MwEIAAAABQAAAAExAQAAAAst</t>
  </si>
  <si>
    <t>MjAwNjc4MDg2NgMAAAADMTYwAgAAAAQ0MDUxBAAAAAEwBwAAAAoxMi8zMS8yMDIyCAAAAAoxMi8zMS8yMDIyCQAAAAEwB+r8Rrcl3giP+75HtyXeCCpDSVEuQlAuSVFfRUJJVERBLklRX0NRLjEyLzMxLzIwMjQuTC4uVVNELkgBAAAA4gQGAAIAAAAEMTI2MwEIAAAABQAAAAExAQAAAAstMTk1Njc5MDg2OAMAAAADMTYwAgAAAAQ0MDUxBAAAAAEwBwAAAAoxMi8zMS8yMDI0CAAAAAoxMi8zMS8yMDI0CQAAAAEwBsP8Rrcl3gjRl79HtyXeCClDSVEuQlAuSVFfRUJJVERBLklRX0NRLjkvMzAvMjAyNS5MLi5VU0QuSAEAAADiBAYAAgAAAAQ5NDc4AQgAAAAFAAAAATEBAAAACy0xOTE4NjQ2NzQzAwAAAAMxNjACAAAABDQwNTEEAAAAATAHAAAACTkvMzAvMjAyNQgAAAAJOS8zMC8yMDI1CQAAAAEwaDz7Rrcl3gjRl79HtyXeCDZDSVEuQlAuSVFfTklfMVlSX0FOTl9HUk9XVEguSVFfTFRNLjEyLzMxLzIwMTAuTC4uVVNELkgBAAAA4gQGAAMAAAACTk0BCAAAAAUAAAABMQEAAAAKMTU5MDQ1ODAzNgMAAAADMTYwAgAAAAQ0MTk5BAAAAAEwBwAAAAoxMi8zMS8yMDEwCAAAAAoxMi8zMS8yMDEwCQAAAAEwO3wyRrcl3ggJgcpHtyXeCDVDSVEuQlAuSVFfTklfMVlSX0FOTl9HUk9XVEguSVFfTFRNLjMvMzEvMjAxOC5MLi5VU0QuSAEAAADiBAYAAgAAAAgxMDUuMzU2MwEIAAAABQAAAAExAQAAAAoxOTU3OTI5MjIwAwAA</t>
  </si>
  <si>
    <t>AAMxNjACAAAABDQxOTkEAAAAATAHAAAACTMvMzEvMjAxOAgAAAAJMy8zMS8yMDE4CQAAAAEw8FNMRrcl3ggI0clHtyXeCDVDSVEuQlAuSVFfTklfMVlSX0FOTl9HUk9XVEguSVFfTFRNLjMvMzEvMjAyMC5MLi5VU0QuSAEAAADiBAYAAwAAAAJOTQEIAAAABQAAAAExAQAAAAoyMDkyMTM4MDMyAwAAAAMxNjACAAAABDQxOTkEAAAAATAHAAAACTMvMzEvMjAyMAgAAAAJMy8zMS8yMDIwCQAAAAEw/48uR7cl3gjAK8RHtyXeCDVDSVEuQlAuSVFfTklfMVlSX0FOTl9HUk9XVEguSVFfTFRNLjMvMzEvMjAxMi5MLi5VU0QuSAEAAADiBAYAAwAAAAJOTQEIAAAABQAAAAExAQAAAAoxNjE0OTg4MzQxAwAAAAMxNjACAAAABDQxOTkEAAAAATAHAAAACTMvMzEvMjAxMggAAAAJMy8zMS8yMDEyCQAAAAEwKVUyRrcl3gglGc1HtyXeCDVDSVEuQlAuSVFfTklfMVlSX0FOTl9HUk9XVEguSVFfTFRNLjMvMzEvMjAxOS5MLi5VU0QuSAEAAADiBAYAAgAAAAgxMjMuMzYxMwEIAAAABQAAAAExAQAAAAoyMDMxMDc1NDUzAwAAAAMxNjACAAAABDQxOTkEAAAAATAHAAAACTMvMzEvMjAxOQgAAAAJMy8zMS8yMDE5CQAAAAEw3ixMRrcl3gic5shHtyXeCDVDSVEuQlAuSVFfTklfMVlSX0FOTl9HUk9XVEguSVFfTFRNLjMvMzEvMjAxNC5MLi5VU0QuSAEAAADiBAYAAgAAAAgtNTQuMjUzMgEIAAAABQAAAAExAQAAAAoxNzMwNjA1MTEw</t>
  </si>
  <si>
    <t>AwAAAAMxNjACAAAABDQxOTkEAAAAATAHAAAACTMvMzEvMjAxNAgAAAAJMy8zMS8yMDE0CQAAAAEwEgcyRrcl3gi8LsxHtyXeCDZDSVEuQlAuSVFfTklfMVlSX0FOTl9HUk9XVEguSVFfTFRNLjEyLzMxLzIwMTIuTC4uVVNELkgBAAAA4gQGAAIAAAAILTU2LjMwMjYBCAAAAAUAAAABMQEAAAAKMTcyMTkxOTc1NQMAAAADMTYwAgAAAAQ0MTk5BAAAAAEwBwAAAAoxMi8zMS8yMDEyCAAAAAoxMi8zMS8yMDEyCQAAAAEwFi4yRrcl3ggE78RHtyXeCDVDSVEuQlAuSVFfTklfMVlSX0FOTl9HUk9XVEguSVFfTFRNLjMvMzEvMjAyNC5MLi5VU0QuSAEAAADiBAYAAgAAAAgtNjQuNDQ5NgEIAAAABQAAAAExAQAAAAstMTk0NzkwODA2MQMAAAADMTYwAgAAAAQ0MTk5BAAAAAEwBwAAAAkzLzMxLzIwMjQIAAAACTMvMzEvMjAyNAkAAAABMAfq/Ea3Jd4IkVmyR7cl3gg1Q0lRLkJQLklRX05JXzFZUl9BTk5fR1JPV1RILklRX0xUTS4zLzMxLzIwMjMuTC4uVVNELkgBAAAA4gQGAAMAAAACTk0BCAAAAAUAAAABMQEAAAALLTE5OTYzNjc2NTcDAAAAAzE2MAIAAAAENDE5OQQAAAABMAcAAAAJMy8zMS8yMDIzCAAAAAkzLzMxLzIwMjMJAAAAATAWEf1GtyXeCPgFuEe3Jd4INUNJUS5CUC5JUV9OSV8xWVJfQU5OX0dST1dUSC5JUV9MVE0uMy8zMS8yMDE2LkwuLlVTRC5IAQAAAOIEBgADAAAAAk5NAQgAAAAFAAAAATEBAAAACjE4</t>
  </si>
  <si>
    <t>Mzk0MDk0MzYDAAAAAzE2MAIAAAAENDE5OQQAAAABMAcAAAAJMy8zMS8yMDE2CAAAAAkzLzMxLzIwMTYJAAAAATAOokxGtyXeCE5Ey0e3Jd4INUNJUS5CUC5JUV9OSV8xWVJfQU5OX0dST1dUSC5JUV9MVE0uMy8zMS8yMDI1LkwuLlVTRC5IAQAAAOIEBgADAAAAAk5NAQgAAAAFAAAAATEBAAAACy0xOTQ3OTA4MDU2AwAAAAMxNjACAAAABDQxOTkEAAAAATAHAAAACTMvMzEvMjAyNQgAAAAJMy8zMS8yMDI1CQAAAAEwBsP8Rrcl3ggJnL1HtyXeCDVDSVEuQlAuSVFfTklfMVlSX0FOTl9HUk9XVEguSVFfTFRNLjMvMzEvMjAyMi5MLi5VU0QuSAEAAADiBAYAAwAAAAJOTQEIAAAABQAAAAExAQAAAAstMjA0ODE1MTIyMAMAAAADMTYwAgAAAAQ0MTk5BAAAAAEwBwAAAAkzLzMxLzIwMjIIAAAACTMvMzEvMjAyMgkAAAABMOloLke3Jd4IsWzBR7cl3gg2Q0lRLkJQLklRX05JXzFZUl9BTk5fR1JPV1RILklRX0xUTS4xMi8zMS8yMDE0LkwuLlVTRC5IAQAAAOIEBgACAAAACC04My44ODEzAQgAAAAFAAAAATEBAAAACjE4MzUwOTc0NzIDAAAAAzE2MAIAAAAENDE5OQQAAAABMAcAAAAKMTIvMzEvMjAxNAgAAAAKMTIvMzEvMjAxNAkAAAABMPrfMUa3Jd4IUF++R7cl3gg1Q0lRLkJQLklRX05JXzFZUl9BTk5fR1JPV1RILklRX0xUTS4zLzMxLzIwMjEuTC4uVVNELkgBAAAA4gQGAAMAAAACTk0BCAAAAAUAAAABMQEAAAAL</t>
  </si>
  <si>
    <t>LTIwOTkxOTY4MzkDAAAAAzE2MAIAAAAENDE5OQQAAAABMAcAAAAJMy8zMS8yMDIxCAAAAAkzLzMxLzIwMjEJAAAAATDpaC5HtyXeCMHhwUe3Jd4INkNJUS5CUC5JUV9OSV8xWVJfQU5OX0dST1dUSC5JUV9MVE0uMTIvMzEvMjAxNi5MLi5VU0QuSAEAAADiBAYAAwAAAAJOTQEIAAAABQAAAAExAQAAAAoxOTUxNzQwMTk4AwAAAAMxNjACAAAABDQxOTkEAAAAATAHAAAACjEyLzMxLzIwMTYIAAAACjEyLzMxLzIwMTYJAAAAATAAe0xGtyXeCGcLske3Jd4INUNJUS5CUC5JUV9OSV8xWVJfQU5OX0dST1dUSC5JUV9MVE0uOS8zMC8yMDEzLkwuLlVTRC5IAQAAAOIEBgACAAAABjM4LjgyMwEIAAAABQAAAAExAQAAAAoxNzAzNDQ5NzEyAwAAAAMxNjACAAAABDQxOTkEAAAAATAHAAAACTkvMzAvMjAxMwgAAAAJOS8zMC8yMDEzCQAAAAEwFi4yRrcl3gjRq7BHtyXeCDZDSVEuQlAuSVFfTklfMVlSX0FOTl9HUk9XVEguSVFfTFRNLjEyLzMxLzIwMjAuTC4uVVNELkgBAAAA4gQGAAMAAAACTk0BCAAAAAUAAAABMQEAAAALLTIwNTc1MTk2MjUDAAAAAzE2MAIAAAAENDE5OQQAAAABMAcAAAAKMTIvMzEvMjAyMAgAAAAKMTIvMzEvMjAyMAkAAAABMP+PLke3Jd4IJnm7R7cl3gg2Q0lRLkJQLklRX05JXzFZUl9BTk5fR1JPV1RILklRX0xUTS4xMi8zMS8yMDI0LkwuLlVTRC5IAQAAAOIEBgACAAAACC05Ny40OTk5AQgAAAAF</t>
  </si>
  <si>
    <t>AAAAATEBAAAACy0xOTU2NzkwODY2AwAAAAMxNjACAAAABDQxOTkEAAAAATAHAAAACjEyLzMxLzIwMjQIAAAACjEyLzMxLzIwMjQJAAAAATAGw/xGtyXeCAmcvUe3Jd4INkNJUS5CUC5JUV9OSV8xWVJfQU5OX0dST1dUSC5JUV9MVE0uMTIvMzEvMjAxOC5MLi5VU0QuSAEAAADiBAYAAgAAAAgxNzYuODY2MwEIAAAABQAAAAExAQAAAAoyMDg1NTY5MDExAwAAAAMxNjACAAAABDQxOTkEAAAAATAHAAAACjEyLzMxLzIwMTgIAAAACjEyLzMxLzIwMTgJAAAAATDwU0xGtyXeCGjetke3Jd4INUNJUS5CUC5JUV9OSV8xWVJfQU5OX0dST1dUSC5JUV9MVE0uOS8zMC8yMDEyLkwuLlVTRC5IAQAAAOIEBgACAAAACC0yNy4wMDM3AQgAAAAFAAAAATEBAAAACjE2NDI2NTEyMTYDAAAAAzE2MAIAAAAENDE5OQQAAAABMAcAAAAJOS8zMC8yMDEyCAAAAAk5LzMwLzIwMTIJAAAAATApVTJGtyXeCAYhsUe3Jd4INUNJUS5CUC5JUV9OSV8xWVJfQU5OX0dST1dUSC5JUV9MVE0uOS8zMC8yMDExLkwuLlVTRC5IAQAAAOIEBgADAAAAAk5NAQgAAAAFAAAAATEBAAAACjE1NzM4ODczOTQDAAAAAzE2MAIAAAAENDE5OQQAAAABMAcAAAAJOS8zMC8yMDExCAAAAAk5LzMwLzIwMTEJAAAAATD0uDFGtyXeCMaPt0e3Jd4INkNJUS5CUC5JUV9OSV8xWVJfQU5OX0dST1dUSC5JUV9MVE0uMTIvMzEvMjAyMi5MLi5VU0QuSAEAAADiBAYAAwAA</t>
  </si>
  <si>
    <t>AAJOTQEIAAAABQAAAAExAQAAAAstMTk1Njc5MDkwNwMAAAADMTYwAgAAAAQ0MTk5BAAAAAEwBwAAAAoxMi8zMS8yMDIyCAAAAAoxMi8zMS8yMDIyCQAAAAEwFhH9Rrcl3gjP77VHtyXeCDVDSVEuQlAuSVFfTklfMVlSX0FOTl9HUk9XVEguSVFfTFRNLjYvMzAvMjAxMC5MLi5VU0QuSAEAAADiBAYAAwAAAAJOTQEIAAAABQAAAAExAQAAAAoxNDYzODU4ODM0AwAAAAMxNjACAAAABDQxOTkEAAAAATAHAAAACTYvMzAvMjAxMAgAAAAJNi8zMC8yMDEwCQAAAAEwTKMyRrcl3gj2W8lHtyXeCDVDSVEuQlAuSVFfTklfMVlSX0FOTl9HUk9XVEguSVFfTFRNLjkvMzAvMjAxNS5MLi5VU0QuSAEAAADiBAYAAwAAAAJOTQEIAAAABQAAAAExAQAAAAoxODE1NTM3MTE0AwAAAAMxNjACAAAABDQxOTkEAAAAATAHAAAACTkvMzAvMjAxNQgAAAAJOS8zMC8yMDE1CQAAAAEwDqJMRrcl3ghSc69HtyXeCDVDSVEuQlAuSVFfTklfMVlSX0FOTl9HUk9XVEguSVFfTFRNLjkvMzAvMjAxNy5MLi5VU0QuSAEAAADiBAYAAwAAAAJOTQEIAAAABQAAAAExAQAAAAoxOTE2NTMzNjYzAwAAAAMxNjACAAAABDQxOTkEAAAAATAHAAAACTkvMzAvMjAxNwgAAAAJOS8zMC8yMDE3CQAAAAEwAHtMRrcl3gg9TK9HtyXeCDVDSVEuQlAuSVFfTklfMVlSX0FOTl9HUk9XVEguSVFfTFRNLjkvMzAvMjAxNC5MLi5VU0QuSAEAAADiBAYAAgAAAAgtNjEu</t>
  </si>
  <si>
    <t>MzgwMQEIAAAABQAAAAExAQAAAAoxNzYxNTA4NDYxAwAAAAMxNjACAAAABDQxOTkEAAAAATAHAAAACTkvMzAvMjAxNAgAAAAJOS8zMC8yMDE0CQAAAAEw+t8xRrcl3giOD7BHtyXeCDVDSVEuQlAuSVFfTklfMVlSX0FOTl9HUk9XVEguSVFfTFRNLjkvMzAvMjAxOS5MLi5VU0QuSAEAAADiBAYAAgAAAAgtNDQuNzgyNgEIAAAABQAAAAExAQAAAAoyMDY2MzIzOTEzAwAAAAMxNjACAAAABDQxOTkEAAAAATAHAAAACTkvMzAvMjAxOQgAAAAJOS8zMC8yMDE5CQAAAAEwCbcuR7cl3gh/Y7xHtyXeCDVDSVEuQlAuSVFfTklfMVlSX0FOTl9HUk9XVEguSVFfTFRNLjkvMzAvMjAxNi5MLi5VU0QuSAEAAADiBAYAAwAAAAJOTQEIAAAABQAAAAExAQAAAAoxODYzMjA5NTU5AwAAAAMxNjACAAAABDQxOTkEAAAAATAHAAAACTkvMzAvMjAxNggAAAAJOS8zMC8yMDE2CQAAAAEwAHtMRrcl3ghBVrlHtyXeCDVDSVEuQlAuSVFfTklfMVlSX0FOTl9HUk9XVEguSVFfTFRNLjkvMzAvMjAyMC5MLi5VU0QuSAEAAADiBAYAAwAAAAJOTQEIAAAABQAAAAExAQAAAAstMjEyNDMxNTg1MAMAAAADMTYwAgAAAAQ0MTk5BAAAAAEwBwAAAAk5LzMwLzIwMjAIAAAACTkvMzAvMjAyMAkAAAABMP+PLke3Jd4IruytR7cl3gg1Q0lRLkJQLklRX05JXzFZUl9BTk5fR1JPV1RILklRX0xUTS45LzMwLzIwMjEuTC4uVVNELkgBAAAA4gQGAAMAAAAC</t>
  </si>
  <si>
    <t>Tk0BCAAAAAUAAAABMQEAAAALLTIwNzI2MzIwMDUDAAAAAzE2MAIAAAAENDE5OQQAAAABMAcAAAAJOS8zMC8yMDIxCAAAAAk5LzMwLzIwMjEJAAAAATDpaC5HtyXeCEHbrEe3Jd4INUNJUS5CUC5JUV9OSV8xWVJfQU5OX0dST1dUSC5JUV9MVE0uOS8zMC8yMDE4LkwuLlVTRC5IAQAAAOIEBgACAAAACDEyMy45OTU4AQgAAAAFAAAAATEBAAAACjE5ODkyMzg5MjYDAAAAAzE2MAIAAAAENDE5OQQAAAABMAcAAAAJOS8zMC8yMDE4CAAAAAk5LzMwLzIwMTgJAAAAATDwU0xGtyXeCA6wrke3Jd4INUNJUS5CUC5JUV9OSV8xWVJfQU5OX0dST1dUSC5JUV9MVE0uNi8zMC8yMDE2LkwuLlVTRC5IAQAAAOIEBgADAAAAAk5NAQgAAAAFAAAAATEBAAAACjE4NTExMjMxNjgDAAAAAzE2MAIAAAAENDE5OQQAAAABMAcAAAAJNi8zMC8yMDE2CAAAAAk2LzMwLzIwMTYJAAAAATAAe0xGtyXeCPgFuEe3Jd4INUNJUS5CUC5JUV9OSV8xWVJfQU5OX0dST1dUSC5JUV9MVE0uNi8zMC8yMDEyLkwuLlVTRC5IAQAAAOIEBgACAAAACC0xNi40NzMyAQgAAAAFAAAAATEBAAAACjE2Mjg2MzY3MjkDAAAAAzE2MAIAAAAENDE5OQQAAAABMAcAAAAJNi8zMC8yMDEyCAAAAAk2LzMwLzIwMTIJAAAAATApVTJGtyXeCN2gxEe3Jd4INUNJUS5CUC5JUV9OSV8xWVJfQU5OX0dST1dUSC5JUV9MVE0uOS8zMC8yMDI1LkwuLlVTRC5IAQAAAOIEBgAC</t>
  </si>
  <si>
    <t>AAAABy00NC4wMDYBCAAAAAUAAAABMQEAAAALLTE5MTg2NDY3MTMDAAAAAzE2MAIAAAAENDE5OQQAAAABMAcAAAAJOS8zMC8yMDI1CAAAAAk5LzMwLzIwMjUJAAAAATBoPPtGtyXeCAmcvUe3Jd4INUNJUS5CUC5JUV9OSV8xWVJfQU5OX0dST1dUSC5JUV9MVE0uNi8zMC8yMDI0LkwuLlVTRC5IAQAAAOIEBgACAAAACC02MC41MjAyAQgAAAAFAAAAATEBAAAACy0xOTE4NjE3NjMwAwAAAAMxNjACAAAABDQxOTkEAAAAATAHAAAACTYvMzAvMjAyNAgAAAAJNi8zMC8yMDI0CQAAAAEwB+r8Rrcl3gg/x7tHtyXeCDVDSVEuQlAuSVFfTklfMVlSX0FOTl9HUk9XVEguSVFfTFRNLjYvMzAvMjAxOC5MLi5VU0QuSAEAAADiBAYAAgAAAAc5MC40MDQzAQgAAAAFAAAAATEBAAAACjE5NzI4MTI3NjcDAAAAAzE2MAIAAAAENDE5OQQAAAABMAcAAAAJNi8zMC8yMDE4CAAAAAk2LzMwLzIwMTgJAAAAATDwU0xGtyXeCJIZt0e3Jd4INUNJUS5CUC5JUV9OSV8xWVJfQU5OX0dST1dUSC5JUV9MVE0uNi8zMC8yMDIyLkwuLlVTRC5IAQAAAOIEBgADAAAAAk5NAQgAAAAFAAAAATEBAAAACy0yMDM2MzMzOTg0AwAAAAMxNjACAAAABDQxOTkEAAAAATAHAAAACTYvMzAvMjAyMggAAAAJNi8zMC8yMDIyCQAAAAEw6WguR7cl3giPnq1HtyXeCDVDSVEuQlAuSVFfTklfMVlSX0FOTl9HUk9XVEguSVFfTFRNLjkvMzAvMjAyMi5MLi5VU0Qu</t>
  </si>
  <si>
    <t>SAEAAADiBAYAAwAAAAJOTQEIAAAABQAAAAExAQAAAAstMjAyMjMxNzM1MQMAAAADMTYwAgAAAAQ0MTk5BAAAAAEwBwAAAAk5LzMwLzIwMjIIAAAACTkvMzAvMjAyMgkAAAABMNdBLke3Jd4IAhisR7cl3gg1Q0lRLkJQLklRX05JXzFZUl9BTk5fR1JPV1RILklRX0xUTS4zLzMxLzIwMTUuTC4uVVNELkgBAAAA4gQGAAIAAAAILTcxLjc4NzMBCAAAAAUAAAABMQEAAAAKMTgwMDM1OTA5NgMAAAADMTYwAgAAAAQ0MTk5BAAAAAEwBwAAAAkzLzMxLzIwMTUIAAAACTMvMzEvMjAxNQkAAAABMPrfMUa3Jd4If7nLR7cl3gg1Q0lRLkJQLklRX05JXzFZUl9BTk5fR1JPV1RILklRX0xUTS45LzMwLzIwMjMuTC4uVVNELkgBAAAA4gQGAAMAAAACTk0BCAAAAAUAAAABMQEAAAALLTE5NzE5MjYxNjcDAAAAAzE2MAIAAAAENDE5OQQAAAABMAcAAAAJOS8zMC8yMDIzCAAAAAk5LzMwLzIwMjMJAAAAATAH6vxGtyXeCF4prUe3Jd4INUNJUS5CUC5JUV9OSV8xWVJfQU5OX0dST1dUSC5JUV9MVE0uMy8zMS8yMDExLkwuLlVTRC5IAQAAAOIEBgADAAAAAk5NAQgAAAAFAAAAATEBAAAACjE1NDQ4ODUyMjUDAAAAAzE2MAIAAAAENDE5OQQAAAABMAcAAAAJMy8zMS8yMDExCAAAAAkzLzMxLzIwMTEJAAAAATA7fDJGtyXeCEiOzUe3Jd4INUNJUS5CUC5JUV9OSV8xWVJfQU5OX0dST1dUSC5JUV9MVE0uOS8zMC8yMDI0LkwuLlVTRC5I</t>
  </si>
  <si>
    <t>AQAAAOIEBgACAAAACC04OS40Mzk1AQgAAAAFAAAAATEBAAAACy0xOTE4NjQ2NzE0AwAAAAMxNjACAAAABDQxOTkEAAAAATAHAAAACTkvMzAvMjAyNAgAAAAJOS8zMC8yMDI0CQAAAAEwB+r8Rrcl3ggWL7lHtyXeCDVDSVEuQlAuSVFfTklfMVlSX0FOTl9HUk9XVEguSVFfTFRNLjYvMzAvMjAxNC5MLi5VU0QuSAEAAADiBAYAAgAAAAgtNTUuNDI5NwEIAAAABQAAAAExAQAAAAoxNzQ3MzY3OTE2AwAAAAMxNjACAAAABDQxOTkEAAAAATAHAAAACTYvMzAvMjAxNAgAAAAJNi8zMC8yMDE0CQAAAAEwEgcyRrcl3gjfvr9HtyXeCDVDSVEuQlAuSVFfTklfMVlSX0FOTl9HUk9XVEguSVFfTFRNLjYvMzAvMjAyMC5MLi5VU0QuSAEAAADiBAYAAwAAAAJOTQEIAAAABQAAAAExAQAAAAstMjE0MDUwMTE2MAMAAAADMTYwAgAAAAQ0MTk5BAAAAAEwBwAAAAk2LzMwLzIwMjAIAAAACTYvMzAvMjAyMAkAAAABMP+PLke3Jd4ILaO2R7cl3gg1Q0lRLkJQLklRX05JXzFZUl9BTk5fR1JPV1RILklRX0xUTS4zLzMxLzIwMTMuTC4uVVNELkgBAAAA4gQGAAIAAAAHLTguNjczMQEIAAAABQAAAAExAQAAAAoxNjc0MjMzOTU1AwAAAAMxNjACAAAABDQxOTkEAAAAATAHAAAACTMvMzEvMjAxMwgAAAAJMy8zMS8yMDEzCQAAAAEwFi4yRrcl3gjPfMxHtyXeCDVDSVEuQlAuSVFfTklfMVlSX0FOTl9HUk9XVEguSVFfTFRNLjMvMzEvMjAx</t>
  </si>
  <si>
    <t>Ny5MLi5VU0QuSAEAAADiBAYAAwAAAAJOTQEIAAAABQAAAAExAQAAAAoxODg1ODIxNTY3AwAAAAMxNjACAAAABDQxOTkEAAAAATAHAAAACTMvMzEvMjAxNwgAAAAJMy8zMS8yMDE3CQAAAAEwAHtMRrcl3ggZqMpHtyXeCDVDSVEuQlAuSVFfTklfMVlSX0FOTl9HUk9XVEguSVFfTFRNLjMvMzEvMjAxMC5MLi5VU0QuSAEAAADiBAYAAgAAAAcyMC44NzIxAQgAAAAFAAAAATEBAAAACjE0NDkwMDI4NzIDAAAAAzE2MAIAAAAENDE5OQQAAAABMAcAAAAJMy8zMS8yMDEwCAAAAAkzLzMxLzIwMTAJAAAAATBMozJGtyXeCGnczUe3Jd4INUNJUS5CUC5JUV9OSV8xWVJfQU5OX0dST1dUSC5JUV9MVE0uNi8zMC8yMDI1LkwuLlVTRC5IAQAAAOIEBgACAAAACC05Mi4zNTM3AQgAAAAFAAAAATEBAAAACy0xOTE4NjQ2NjMwAwAAAAMxNjACAAAABDQxOTkEAAAAATAHAAAACTYvMzAvMjAyNQgAAAAJNi8zMC8yMDI1CQAAAAEwBsP8Rrcl3ggJnL1HtyXeCDVDSVEuQlAuSVFfTklfMVlSX0FOTl9HUk9XVEguSVFfTFRNLjYvMzAvMjAxOS5MLi5VU0QuSAEAAADiBAYAAgAAAAcyNS41ODA0AQgAAAAFAAAAATEBAAAACjIwNDc5MjAyMTkDAAAAAzE2MAIAAAAENDE5OQQAAAABMAcAAAAJNi8zMC8yMDE5CAAAAAk2LzMwLzIwMTkJAAAAATAJty5HtyXeCH/yuUe3Jd4INUNJUS5CUC5JUV9OSV8xWVJfQU5OX0dST1dUSC5JUV9MVE0u</t>
  </si>
  <si>
    <t>Ni8zMC8yMDE1LkwuLlVTRC5IAQAAAOIEBgADAAAAAk5NAQgAAAAFAAAAATEBAAAACjE4MDAyODY4NTUDAAAAAzE2MAIAAAAENDE5OQQAAAABMAcAAAAJNi8zMC8yMDE1CAAAAAk2LzMwLzIwMTUJAAAAATD63zFGtyXeCKanske3Jd4INUNJUS5CUC5JUV9OSV8xWVJfQU5OX0dST1dUSC5JUV9MVE0uNi8zMC8yMDIzLkwuLlVTRC5IAQAAAOIEBgADAAAAAk5NAQgAAAAFAAAAATEBAAAACy0xOTcwODgzNDA2AwAAAAMxNjACAAAABDQxOTkEAAAAATAHAAAACTYvMzAvMjAyMwgAAAAJNi8zMC8yMDIzCQAAAAEwB+r8Rrcl3ghsebVHtyXeCDVDSVEuQlAuSVFfTklfMVlSX0FOTl9HUk9XVEguSVFfTFRNLjYvMzAvMjAyMS5MLi5VU0QuSAEAAADiBAYAAwAAAAJOTQEIAAAABQAAAAExAQAAAAstMjA4NzE4MzMzMAMAAAADMTYwAgAAAAQ0MTk5BAAAAAEwBwAAAAk2LzMwLzIwMjEIAAAACTYvMzAvMjAyMQkAAAABMOloLke3Jd4I6GGuR7cl3gg1Q0lRLkJQLklRX05JXzFZUl9BTk5fR1JPV1RILklRX0xUTS42LzMwLzIwMTEuTC4uVVNELkgBAAAA4gQGAAMAAAACTk0BCAAAAAUAAAABMQEAAAAKMTU1Njk2MjE0MgMAAAADMTYwAgAAAAQ0MTk5BAAAAAEwBwAAAAk2LzMwLzIwMTEIAAAACTYvMzAvMjAxMQkAAAABMDt8Mka3Jd4IYiPIR7cl3gg1Q0lRLkJQLklRX05JXzFZUl9BTk5fR1JPV1RILklRX0xUTS42LzMwLzIw</t>
  </si>
  <si>
    <t>MTcuTC4uVVNELkgBAAAA4gQGAAMAAAACTk0BCAAAAAUAAAABMQEAAAAKMTg5NzcyNDIwMAMAAAADMTYwAgAAAAQ0MTk5BAAAAAEwBwAAAAk2LzMwLzIwMTcIAAAACTYvMzAvMjAxNwkAAAABMAB7TEa3Jd4IUr2xR7cl3gg1Q0lRLkJQLklRX05JXzFZUl9BTk5fR1JPV1RILklRX0xUTS42LzMwLzIwMTMuTC4uVVNELkgBAAAA4gQGAAIAAAAGNTEuMjM3AQgAAAAFAAAAATEBAAAACjE2ODg3NTY4NDcDAAAAAzE2MAIAAAAENDE5OQQAAAABMAcAAAAJNi8zMC8yMDEzCAAAAAk2LzMwLzIwMTMJAAAAATAWLjJGtyXeCM4Iwke3Jd4INUNJUS5CUC5JUV9OSV8xWVJfQU5OX0dST1dUSC5JUV9MVE0uOS8zMC8yMDEwLkwuLlVTRC5IAQAAAOIEBgADAAAAAk5NAQgAAAAFAAAAATEBAAAACjE0Nzg3MzIyNTUDAAAAAzE2MAIAAAAENDE5OQQAAAABMAcAAAAJOS8zMC8yMDEwCAAAAAk5LzMwLzIwMTAJAAAAATA7fDJGtyXeCK9nuke3Jd4INkNJUS5CUC5JUV9OSV8xWVJfQU5OX0dST1dUSC5JUV9MVE0uMTIvMzEvMjAyMS5MLi5VU0QuSAEAAADiBAYAAwAAAAJOTQEIAAAABQAAAAExAQAAAAstMjAwNjc4MDg3MAMAAAADMTYwAgAAAAQ0MTk5BAAAAAEwBwAAAAoxMi8zMS8yMDIxCAAAAAoxMi8zMS8yMDIxCQAAAAEw6WguR7cl3gheFbxHtyXeCDZDSVEuQlAuSVFfTklfMVlSX0FOTl9HUk9XVEguSVFfTFRNLjEyLzMxLzIw</t>
  </si>
  <si>
    <t>MjMuTC4uVVNELkgBAAAA4gQGAAMAAAACTk0BCAAAAAUAAAABMQEAAAALLTE5NTY3OTA4OTEDAAAAAzE2MAIAAAAENDE5OQQAAAABMAcAAAAKMTIvMzEvMjAyMwgAAAAKMTIvMzEvMjAyMwkAAAABMAfq/Ea3Jd4I1se0R7cl3gg2Q0lRLkJQLklRX05JXzFZUl9BTk5fR1JPV1RILklRX0xUTS4xMi8zMS8yMDE1LkwuLlVTRC5IAQAAAOIEBgADAAAAAk5NAQgAAAAFAAAAATEBAAAACjE4ODA1NTU3MTIDAAAAAzE2MAIAAAAENDE5OQQAAAABMAcAAAAKMTIvMzEvMjAxNQgAAAAKMTIvMzEvMjAxNQkAAAABMA6iTEa3Jd4I3029R7cl3gg2Q0lRLkJQLklRX05JXzFZUl9BTk5fR1JPV1RILklRX0xUTS4xMi8zMS8yMDE5LkwuLlVTRC5IAQAAAOIEBgACAAAACC01Ny4wOTI3AQgAAAAFAAAAATEBAAAACy0yMTA3NzUzMjI0AwAAAAMxNjACAAAABDQxOTkEAAAAATAHAAAACjEyLzMxLzIwMTkIAAAACjEyLzMxLzIwMTkJAAAAATD/jy5HtyXeCF+kuUe3Jd4INkNJUS5CUC5JUV9OSV8xWVJfQU5OX0dST1dUSC5JUV9MVE0uMTIvMzEvMjAxMS5MLi5VU0QuSAEAAADiBAYAAwAAAAJOTQEIAAAABQAAAAExAQAAAAoxNjYxODM2MjEyAwAAAAMxNjACAAAABDQxOTkEAAAAATAHAAAACjEyLzMxLzIwMTEIAAAACjEyLzMxLzIwMTEJAAAAATD0uDFGtyXeCG1xyEe3Jd4INkNJUS5CUC5JUV9OSV8xWVJfQU5OX0dST1dUSC5JUV9M</t>
  </si>
  <si>
    <t>VE0uMTIvMzEvMjAwOS5MLi5VU0QuSAEAAADiBAYAAgAAAActMjEuNjQzAQgAAAAFAAAAATEBAAAACjE1MjY4Mjg1NjcDAAAAAzE2MAIAAAAENDE5OQQAAAABMAcAAAAKMTIvMzEvMjAwOQgAAAAKMTIvMzEvMjAwOQkAAAABMEyjMka3Jd4ILvbKR7cl3gg2Q0lRLkJQLklRX05JXzFZUl9BTk5fR1JPV1RILklRX0xUTS4xMi8zMS8yMDE3LkwuLlVTRC5IAQAAAOIEBgACAAAACTI4NDYuOTU2NQEIAAAABQAAAAExAQAAAAoyMDIzMDU3MjIyAwAAAAMxNjACAAAABDQxOTkEAAAAATAHAAAACjEyLzMxLzIwMTcIAAAACjEyLzMxLzIwMTcJAAAAATDwU0xGtyXeCK7YvEe3Jd4INkNJUS5CUC5JUV9OSV8xWVJfQU5OX0dST1dUSC5JUV9MVE0uMTIvMzEvMjAxMy5MLi5VU0QuSAEAAADiBAYAAgAAAAgxMTIuODYxOQEIAAAABQAAAAExAQAAAAoxNzc5MTU5NDE3AwAAAAMxNjACAAAABDQxOTkEAAAAATAHAAAACjEyLzMxLzIwMTMIAAAACjEyLzMxLzIwMTMJAAAAATASBzJGtyXeCCjMwke3Jd4INUNJUS5CUC5JUV9OSV8xWVJfQU5OX0dST1dUSC5JUV9DUS4xMi8zMS8yMDIzLkwuLlVTRC5IAQAAAOIEBgACAAAACC05Ni41NjU4AQgAAAAFAAAAATEBAAAACy0xOTU2NzkwODkzAwAAAAMxNjACAAAABDQxOTkEAAAAATAHAAAACjEyLzMxLzIwMjMIAAAACjEyLzMxLzIwMjMJAAAAATAH6vxGtyXeCE8+tUe3Jd4INENJUS5C</t>
  </si>
  <si>
    <t>UC5JUV9OSV8xWVJfQU5OX0dST1dUSC5JUV9DUS45LzMwLzIwMTEuTC4uVVNELkgBAAAA4gQGAAIAAAAHMTgyLjUyMQEIAAAABQAAAAExAQAAAAoxNTczODY1ODA3AwAAAAMxNjACAAAABDQxOTkEAAAAATAHAAAACTkvMzAvMjAxMQgAAAAJOS8zMC8yMDExCQAAAAEw9LgxRrcl3gijVLdHtyXeCDRDSVEuQlAuSVFfTklfMVlSX0FOTl9HUk9XVEguSVFfQ1EuMy8zMS8yMDEzLkwuLlVTRC5IAQAAAOIEBgACAAAABzE5Mi40MDUBCAAAAAUAAAABMQEAAAAKMTY3NDIxODYyNQMAAAADMTYwAgAAAAQ0MTk5BAAAAAEwBwAAAAkzLzMxLzIwMTMIAAAACTMvMzEvMjAxMwkAAAABMBYuMka3Jd4Iz3zMR7cl3gg0Q0lRLkJQLklRX05JXzFZUl9BTk5fR1JPV1RILklRX0NRLjMvMzEvMjAxOS5MLi5VU0QuSAEAAADiBAYAAgAAAAcxOC44MzM1AQgAAAAFAAAAATEBAAAACjIwMzEwNzU0MTQDAAAAAzE2MAIAAAAENDE5OQQAAAABMAcAAAAJMy8zMS8yMDE5CAAAAAkzLzMxLzIwMTkJAAAAATDeLExGtyXeCJzmyEe3Jd4INENJUS5CUC5JUV9OSV8xWVJfQU5OX0dST1dUSC5JUV9DUS45LzMwLzIwMTQuTC4uVVNELkgBAAAA4gQGAAIAAAAHLTYzLjE4NQEIAAAABQAAAAExAQAAAAoxNzYxNTA3NTgwAwAAAAMxNjACAAAABDQxOTkEAAAAATAHAAAACTkvMzAvMjAxNAgAAAAJOS8zMC8yMDE0CQAAAAEw+t8xRrcl3giC6K9HtyXe</t>
  </si>
  <si>
    <t>CDVDSVEuQlAuSVFfTklfMVlSX0FOTl9HUk9XVEguSVFfQ1EuMTIvMzEvMjAxOC5MLi5VU0QuSAEAAADiBAYAAgAAAAgyNzM3LjAzNwEIAAAABQAAAAExAQAAAAoyMDIzMDU3MjQyAwAAAAMxNjACAAAABDQxOTkEAAAAATAHAAAACjEyLzMxLzIwMTgIAAAACjEyLzMxLzIwMTgJAAAAATDwU0xGtyXeCC2jtke3Jd4INUNJUS5CUC5JUV9OSV8xWVJfQU5OX0dST1dUSC5JUV9DUS4xMi8zMS8yMDE1LkwuLlVTRC5IAQAAAOIEBgADAAAAAk5NAQgAAAAFAAAAATEBAAAACjE4MzUwOTc0NzYDAAAAAzE2MAIAAAAENDE5OQQAAAABMAcAAAAKMTIvMzEvMjAxNQgAAAAKMTIvMzEvMjAxNQkAAAABMA6iTEa3Jd4I3029R7cl3gg0Q0lRLkJQLklRX05JXzFZUl9BTk5fR1JPV1RILklRX0NRLjkvMzAvMjAxMC5MLi5VU0QuSAEAAADiBAYAAgAAAActNjYuNTQ4AQgAAAAFAAAAATEBAAAACjE0Nzg3MDkzOTIDAAAAAzE2MAIAAAAENDE5OQQAAAABMAcAAAAJOS8zMC8yMDEwCAAAAAk5LzMwLzIwMTAJAAAAATA7fDJGtyXeCL6Ouke3Jd4INUNJUS5CUC5JUV9OSV8xWVJfQU5OX0dST1dUSC5JUV9DUS4xMi8zMS8yMDI0LkwuLlVTRC5IAQAAAOIEBgADAAAAAk5NAQgAAAAFAAAAATEBAAAACy0xOTU2NzkwODY4AwAAAAMxNjACAAAABDQxOTkEAAAAATAHAAAACjEyLzMxLzIwMjQIAAAACjEyLzMxLzIwMjQJAAAAATAGw/xGtyXe</t>
  </si>
  <si>
    <t>CB7DvUe3Jd4INENJUS5CUC5JUV9OSV8xWVJfQU5OX0dST1dUSC5JUV9DUS45LzMwLzIwMTguTC4uVVNELkgBAAAA4gQGAAIAAAAHODkuMzE1OQEIAAAABQAAAAExAQAAAAoxOTg5MjM4ODk1AwAAAAMxNjACAAAABDQxOTkEAAAAATAHAAAACTkvMzAvMjAxOAgAAAAJOS8zMC8yMDE4CQAAAAEw8FNMRrcl3gj8iK5HtyXeCDRDSVEuQlAuSVFfTklfMVlSX0FOTl9HUk9XVEguSVFfQ1EuNi8zMC8yMDIwLkwuLlVTRC5IAQAAAOIEBgADAAAAAk5NAQgAAAAFAAAAATEBAAAACy0yMTQwNTAxNjI5AwAAAAMxNjACAAAABDQxOTkEAAAAATAHAAAACTYvMzAvMjAyMAgAAAAJNi8zMC8yMDIwCQAAAAEw/48uR7cl3giuZrZHtyXeCDRDSVEuQlAuSVFfTklfMVlSX0FOTl9HUk9XVEguSVFfQ1EuOS8zMC8yMDE5LkwuLlVTRC5IAQAAAOIEBgADAAAAAk5NAQgAAAAFAAAAATEBAAAACjIwNjYzMjM1OTMDAAAAAzE2MAIAAAAENDE5OQQAAAABMAcAAAAJOS8zMC8yMDE5CAAAAAk5LzMwLzIwMTkJAAAAATAJty5HtyXeCJ6xvEe3Jd4INUNJUS5CUC5JUV9OSV8xWVJfQU5OX0dST1dUSC5JUV9DUS4xMi8zMS8yMDE3LkwuLlVTRC5IAQAAAOIEBgACAAAACC05NC41Njc1AQgAAAAFAAAAATEBAAAACjE5NTE3NDAzMjMDAAAAAzE2MAIAAAAENDE5OQQAAAABMAcAAAAKMTIvMzEvMjAxNwgAAAAKMTIvMzEvMjAxNwkAAAABMPBTTEa3</t>
  </si>
  <si>
    <t>Jd4Iv/+8R7cl3gg0Q0lRLkJQLklRX05JXzFZUl9BTk5fR1JPV1RILklRX0NRLjYvMzAvMjAyMi5MLi5VU0QuSAEAAADiBAYAAgAAAAgxOTcuMDc5NQEIAAAABQAAAAExAQAAAAstMjAzNjMzNDA2MQMAAAADMTYwAgAAAAQ0MTk5BAAAAAEwBwAAAAk2LzMwLzIwMjIIAAAACTYvMzAvMjAyMgkAAAABMOloLke3Jd4IfnetR7cl3gg0Q0lRLkJQLklRX05JXzFZUl9BTk5fR1JPV1RILklRX0NRLjMvMzEvMjAyMy5MLi5VU0QuSAEAAADiBAYAAwAAAAJOTQEIAAAABQAAAAExAQAAAAstMTk5NjM2ODA1MQMAAAADMTYwAgAAAAQ0MTk5BAAAAAEwBwAAAAkzLzMxLzIwMjMIAAAACTMvMzEvMjAyMwkAAAABMBYR/Ua3Jd4IEUG4R7cl3gg0Q0lRLkJQLklRX05JXzFZUl9BTk5fR1JPV1RILklRX0NRLjYvMzAvMjAxMi5MLi5VU0QuSAEAAADiBAYAAwAAAAJOTQEIAAAABQAAAAExAQAAAAoxNjI4NjI1MTc3AwAAAAMxNjACAAAABDQxOTkEAAAAATAHAAAACTYvMzAvMjAxMggAAAAJNi8zMC8yMDEyCQAAAAEwKVUyRrcl3gjMecRHtyXeCDRDSVEuQlAuSVFfTklfMVlSX0FOTl9HUk9XVEguSVFfQ1EuOS8zMC8yMDIzLkwuLlVTRC5IAQAAAOIEBgADAAAAAk5NAQgAAAAFAAAAATEBAAAACy0xOTcxOTI3MDgzAwAAAAMxNjACAAAABDQxOTkEAAAAATAHAAAACTkvMzAvMjAyMwgAAAAJOS8zMC8yMDIzCQAAAAEwB+r8Rrcl3ghR</t>
  </si>
  <si>
    <t>Aq1HtyXeCDRDSVEuQlAuSVFfTklfMVlSX0FOTl9HUk9XVEguSVFfQ1EuNi8zMC8yMDE0LkwuLlVTRC5IAQAAAOIEBgACAAAABzY0Ljk4NTMBCAAAAAUAAAABMQEAAAAKMTc0NzM2NzczMQMAAAADMTYwAgAAAAQ0MTk5BAAAAAEwBwAAAAk2LzMwLzIwMTQIAAAACTYvMzAvMjAxNAkAAAABMBIHMka3Jd4I376/R7cl3gg0Q0lRLkJQLklRX05JXzFZUl9BTk5fR1JPV1RILklRX0NRLjkvMzAvMjAxNS5MLi5VU0QuSAEAAADiBAYAAgAAAAgtOTYuNDM0MgEIAAAABQAAAAExAQAAAAoxODE1NTM2OTY5AwAAAAMxNjACAAAABDQxOTkEAAAAATAHAAAACTkvMzAvMjAxNQgAAAAJOS8zMC8yMDE1CQAAAAEwDqJMRrcl3ghmmq9HtyXeCDVDSVEuQlAuSVFfTklfMVlSX0FOTl9HUk9XVEguSVFfQ1EuMTIvMzEvMjAxNi5MLi5VU0QuSAEAAADiBAYAAwAAAAJOTQEIAAAABQAAAAExAQAAAAoxODgwNTU1NjU5AwAAAAMxNjACAAAABDQxOTkEAAAAATAHAAAACjEyLzMxLzIwMTYIAAAACjEyLzMxLzIwMTYJAAAAATAAe0xGtyXeCF7ksUe3Jd4INUNJUS5CUC5JUV9OSV8xWVJfQU5OX0dST1dUSC5JUV9DUS4xMi8zMS8yMDExLkwuLlVTRC5IAQAAAOIEBgACAAAABzM4LjA0NTYBCAAAAAUAAAABMQEAAAAKMTU5MDQ1NTcxOAMAAAADMTYwAgAAAAQ0MTk5BAAAAAEwBwAAAAoxMi8zMS8yMDExCAAAAAoxMi8zMS8yMDExCQAAAAEw</t>
  </si>
  <si>
    <t>9LgxRrcl3giLv8hHtyXeCDRDSVEuQlAuSVFfTklfMVlSX0FOTl9HUk9XVEguSVFfQ1EuOS8zMC8yMDIyLkwuLlVTRC5IAQAAAOIEBgADAAAAAk5NAQgAAAAFAAAAATEBAAAACy0yMDIyMzE3ODU3AwAAAAMxNjACAAAABDQxOTkEAAAAATAHAAAACTkvMzAvMjAyMggAAAAJOS8zMC8yMDIyCQAAAAEw10EuR7cl3gglZqxHtyXeCDRDSVEuQlAuSVFfTklfMVlSX0FOTl9HUk9XVEguSVFfQ1EuNi8zMC8yMDEwLkwuLlVTRC5IAQAAAOIEBgADAAAAAk5NAQgAAAAFAAAAATEBAAAACjE0NjM4NDczMDEDAAAAAzE2MAIAAAAENDE5OQQAAAABMAcAAAAJNi8zMC8yMDEwCAAAAAk2LzMwLzIwMTAJAAAAATBMozJGtyXeCO+pyUe3Jd4INENJUS5CUC5JUV9OSV8xWVJfQU5OX0dST1dUSC5JUV9DUS45LzMwLzIwMjUuTC4uVVNELkgBAAAA4gQGAAIAAAAINDYzLjU5MjIBCAAAAAUAAAABMQEAAAALLTE5MTg2NDY3NDMDAAAAAzE2MAIAAAAENDE5OQQAAAABMAcAAAAJOS8zMC8yMDI1CAAAAAk5LzMwLzIwMjUJAAAAATBoPPtGtyXeCB7DvUe3Jd4INENJUS5CUC5JUV9OSV8xWVJfQU5OX0dST1dUSC5JUV9DUS45LzMwLzIwMjQuTC4uVVNELkgBAAAA4gQGAAIAAAAILTk1Ljc1OTYBCAAAAAUAAAABMQEAAAALLTE5MTg2NDY3NDYDAAAAAzE2MAIAAAAENDE5OQQAAAABMAcAAAAJOS8zMC8yMDI0CAAAAAk5LzMwLzIwMjQJAAAA</t>
  </si>
  <si>
    <t>ATAH6vxGtyXeCN7zuEe3Jd4INENJUS5CUC5JUV9OSV8xWVJfQU5OX0dST1dUSC5JUV9DUS4zLzMxLzIwMTUuTC4uVVNELkgBAAAA4gQGAAIAAAAILTI2LjI0NzIBCAAAAAUAAAABMQEAAAAKMTgwMDM1OTA5NQMAAAADMTYwAgAAAAQ0MTk5BAAAAAEwBwAAAAkzLzMxLzIwMTUIAAAACTMvMzEvMjAxNQkAAAABMPrfMUa3Jd4If7nLR7cl3gg0Q0lRLkJQLklRX05JXzFZUl9BTk5fR1JPV1RILklRX0NRLjkvMzAvMjAxNy5MLi5VU0QuSAEAAADiBAYAAgAAAAY5LjE5NzUBCAAAAAUAAAABMQEAAAAKMTkxNjUzMzU3NwMAAAADMTYwAgAAAAQ0MTk5BAAAAAEwBwAAAAk5LzMwLzIwMTcIAAAACTkvMzAvMjAxNwkAAAABMAB7TEa3Jd4INSWvR7cl3gg0Q0lRLkJQLklRX05JXzFZUl9BTk5fR1JPV1RILklRX0NRLjMvMzEvMjAyMS5MLi5VU0QuSAEAAADiBAYAAwAAAAJOTQEIAAAABQAAAAExAQAAAAstMjA5OTE5NzIzNwMAAAADMTYwAgAAAAQ0MTk5BAAAAAEwBwAAAAkzLzMxLzIwMjEIAAAACTMvMzEvMjAyMQkAAAABMOloLke3Jd4ItrrBR7cl3gg0Q0lRLkJQLklRX05JXzFZUl9BTk5fR1JPV1RILklRX0NRLjkvMzAvMjAxNi5MLi5VU0QuSAEAAADiBAYAAgAAAAkzNDIxLjczOTEBCAAAAAUAAAABMQEAAAAKMTg2MzIwOTI5MQMAAAADMTYwAgAAAAQ0MTk5BAAAAAEwBwAAAAk5LzMwLzIwMTYIAAAACTkvMzAvMjAx</t>
  </si>
  <si>
    <t>NgkAAAABMAB7TEa3Jd4IQVa5R7cl3gg0Q0lRLkJQLklRX05JXzFZUl9BTk5fR1JPV1RILklRX0NRLjMvMzEvMjAxMS5MLi5VU0QuSAEAAADiBAYAAgAAAAcxOS4zMjg4AQgAAAAFAAAAATEBAAAACjE1NDQ4ODA2OTIDAAAAAzE2MAIAAAAENDE5OQQAAAABMAcAAAAJMy8zMS8yMDExCAAAAAkzLzMxLzIwMTEJAAAAATA7fDJGtyXeCEiOzUe3Jd4INENJUS5CUC5JUV9OSV8xWVJfQU5OX0dST1dUSC5JUV9DUS42LzMwLzIwMTguTC4uVVNELkgBAAAA4gQGAAIAAAAHMTg0My43NQEIAAAABQAAAAExAQAAAAoxOTcyODEyNjc1AwAAAAMxNjACAAAABDQxOTkEAAAAATAHAAAACTYvMzAvMjAxOAgAAAAJNi8zMC8yMDE4CQAAAAEw8FNMRrcl3gijVLdHtyXeCDVDSVEuQlAuSVFfTklfMVlSX0FOTl9HUk9XVEguSVFfQ1EuMTIvMzEvMjAxMy5MLi5VU0QuSAEAAADiBAYAAgAAAAgtMjkuOTczMgEIAAAABQAAAAExAQAAAAoxNzIxOTE5NTQ4AwAAAAMxNjACAAAABDQxOTkEAAAAATAHAAAACjEyLzMxLzIwMTMIAAAACjEyLzMxLzIwMTMJAAAAATASBzJGtyXeCA5+wke3Jd4INUNJUS5CUC5JUV9OSV8xWVJfQU5OX0dST1dUSC5JUV9DUS4xMi8zMS8yMDIyLkwuLlVTRC5IAQAAAOIEBgACAAAACDM2NC40NDUzAQgAAAAFAAAAATEBAAAACy0yMDA2NzgwODY2AwAAAAMxNjACAAAABDQxOTkEAAAAATAHAAAACjEyLzMxLzIw</t>
  </si>
  <si>
    <t>MjIIAAAACjEyLzMxLzIwMjIJAAAAATAWEf1GtyXeCM/vtUe3Jd4INUNJUS5CUC5JUV9OSV8xWVJfQU5OX0dST1dUSC5JUV9DUS4xMi8zMS8yMDIxLkwuLlVTRC5IAQAAAOIEBgACAAAABzcxLjI4MTIBCAAAAAUAAAABMQEAAAALLTIwNTc1MTk2NzgDAAAAAzE2MAIAAAAENDE5OQQAAAABMAcAAAAKMTIvMzEvMjAyMQgAAAAKMTIvMzEvMjAyMQkAAAABMOloLke3Jd4Ibzy8R7cl3gg1Q0lRLkJQLklRX05JXzFZUl9BTk5fR1JPV1RILklRX0NRLjEyLzMxLzIwMTkuTC4uVVNELkgBAAAA4gQGAAIAAAAILTk3LjUxOTYBCAAAAAUAAAABMQEAAAAKMjA4NTU2OTAxNwMAAAADMTYwAgAAAAQ0MTk5BAAAAAEwBwAAAAoxMi8zMS8yMDE5CAAAAAoxMi8zMS8yMDE5CQAAAAEw/48uR7cl3ghwy7lHtyXeCDRDSVEuQlAuSVFfTklfMVlSX0FOTl9HUk9XVEguSVFfQ1EuNi8zMC8yMDE2LkwuLlVTRC5IAQAAAOIEBgADAAAAAk5NAQgAAAAFAAAAATEBAAAACjE4NTExMjMwMDkDAAAAAzE2MAIAAAAENDE5OQQAAAABMAcAAAAJNi8zMC8yMDE2CAAAAAk2LzMwLzIwMTYJAAAAATAAe0xGtyXeCNnKt0e3Jd4INENJUS5CUC5JUV9OSV8xWVJfQU5OX0dST1dUSC5JUV9DUS42LzMwLzIwMjQuTC4uVVNELkgBAAAA4gQGAAMAAAACTk0BCAAAAAUAAAABMQEAAAALLTE5MTg2MTc2MzEDAAAAAzE2MAIAAAAENDE5OQQAAAABMAcAAAAJ</t>
  </si>
  <si>
    <t>Ni8zMC8yMDI0CAAAAAk2LzMwLzIwMjQJAAAAATAH6vxGtyXeCD/Hu0e3Jd4INUNJUS5CUC5JUV9OSV8xWVJfQU5OX0dST1dUSC5JUV9DUS4xMi8zMS8yMDIwLkwuLlVTRC5IAQAAAOIEBgACAAAACTcwNDcuMzY4NAEIAAAABQAAAAExAQAAAAstMjEwNzc1MzIxNAMAAAADMTYwAgAAAAQ0MTk5BAAAAAEwBwAAAAoxMi8zMS8yMDIwCAAAAAoxMi8zMS8yMDIwCQAAAAEw/48uR7cl3ggwoLtHtyXeCDRDSVEuQlAuSVFfTklfMVlSX0FOTl9HUk9XVEguSVFfQ1EuOS8zMC8yMDEyLkwuLlVTRC5IAQAAAOIEBgACAAAABjQuNzE5NAEIAAAABQAAAAExAQAAAAoxNjQyNjM5MzY2AwAAAAMxNjACAAAABDQxOTkEAAAAATAHAAAACTkvMzAvMjAxMggAAAAJOS8zMC8yMDEyCQAAAAEwKVUyRrcl3ggUSLFHtyXeCDVDSVEuQlAuSVFfTklfMVlSX0FOTl9HUk9XVEguSVFfQ1EuMTIvMzEvMjAwOS5MLi5VU0QuSAEAAADiBAYAAwAAAAJOTQEIAAAABQAAAAExAQAAAAoxNDM0MTkxODk0AwAAAAMxNjACAAAABDQxOTkEAAAAATAHAAAACjEyLzMxLzIwMDkIAAAACjEyLzMxLzIwMDkJAAAAATBMozJGtyXeCD4dy0e3Jd4INENJUS5CUC5JUV9OSV8xWVJfQU5OX0dST1dUSC5JUV9DUS45LzMwLzIwMTMuTC4uVVNELkgBAAAA4gQGAAIAAAAHLTMzLjY0OQEIAAAABQAAAAExAQAAAAoxNzAzNDQwMTEwAwAAAAMxNjACAAAABDQxOTkE</t>
  </si>
  <si>
    <t>AAAAATAHAAAACTkvMzAvMjAxMwgAAAAJOS8zMC8yMDEzCQAAAAEwFi4yRrcl3gjNhLBHtyXeCDRDSVEuQlAuSVFfTklfMVlSX0FOTl9HUk9XVEguSVFfQ1EuOS8zMC8yMDIxLkwuLlVTRC5IAQAAAOIEBgADAAAAAk5NAQgAAAAFAAAAATEBAAAACy0yMDcyNjMyMDY1AwAAAAMxNjACAAAABDQxOTkEAAAAATAHAAAACTkvMzAvMjAyMQgAAAAJOS8zMC8yMDIxCQAAAAEw6WguR7cl3ghMtKxHtyXeCDRDSVEuQlAuSVFfTklfMVlSX0FOTl9HUk9XVEguSVFfQ1EuMy8zMS8yMDE3LkwuLlVTRC5IAQAAAOIEBgADAAAAAk5NAQgAAAAFAAAAATEBAAAACjE4ODU4MjA4MTMDAAAAAzE2MAIAAAAENDE5OQQAAAABMAcAAAAJMy8zMS8yMDE3CAAAAAkzLzMxLzIwMTcJAAAAATAAe0xGtyXeCBmoyke3Jd4INENJUS5CUC5JUV9OSV8xWVJfQU5OX0dST1dUSC5JUV9DUS4zLzMxLzIwMjUuTC4uVVNELkgBAAAA4gQGAAIAAAAILTY5LjY0MjEBCAAAAAUAAAABMQEAAAALLTE5NDc5MDg3MTIDAAAAAzE2MAIAAAAENDE5OQQAAAABMAcAAAAJMy8zMS8yMDI1CAAAAAkzLzMxLzIwMjUJAAAAATAGw/xGtyXeCB7DvUe3Jd4INUNJUS5CUC5JUV9OSV8xWVJfQU5OX0dST1dUSC5JUV9DUS4xMi8zMS8yMDEwLkwuLlVTRC5IAQAAAOIEBgACAAAABzI5LjYxNTgBCAAAAAUAAAABMQEAAAAKMTUyNjgyOTIzOAMAAAADMTYwAgAAAAQ0MTk5</t>
  </si>
  <si>
    <t>BAAAAAEwBwAAAAoxMi8zMS8yMDEwCAAAAAoxMi8zMS8yMDEwCQAAAAEwO3wyRrcl3gjOC8pHtyXeCDRDSVEuQlAuSVFfTklfMVlSX0FOTl9HUk9XVEguSVFfQ1EuOS8zMC8yMDIwLkwuLlVTRC5IAQAAAOIEBgADAAAAAk5NAQgAAAAFAAAAATEBAAAACy0yMTI0MzE2MDA4AwAAAAMxNjACAAAABDQxOTkEAAAAATAHAAAACTkvMzAvMjAyMAgAAAAJOS8zMC8yMDIwCQAAAAEw/48uR7cl3giPnq1HtyXeCDVDSVEuQlAuSVFfTklfMVlSX0FOTl9HUk9XVEguSVFfQ1EuMTIvMzEvMjAxNC5MLi5VU0QuSAEAAADiBAYAAwAAAAJOTQEIAAAABQAAAAExAQAAAAoxNzc5MTU5NDQ3AwAAAAMxNjACAAAABDQxOTkEAAAAATAHAAAACjEyLzMxLzIwMTQIAAAACjEyLzMxLzIwMTQJAAAAATD63zFGtyXeCEM4vke3Jd4INENJUS5CUC5JUV9OSV8xWVJfQU5OX0dST1dUSC5JUV9DUS4zLzMxLzIwMjIuTC4uVVNELkgBAAAA4gQGAAMAAAACTk0BCAAAAAUAAAABMQEAAAALLTIwNDgxNTEzMjMDAAAAAzE2MAIAAAAENDE5OQQAAAABMAcAAAAJMy8zMS8yMDIyCAAAAAkzLzMxLzIwMjIJAAAAATDpaC5HtyXeCJNFwUe3Jd4INENJUS5CUC5JUV9OSV8xWVJfQU5OX0dST1dUSC5JUV9DUS4zLzMxLzIwMTQuTC4uVVNELkgBAAAA4gQGAAIAAAAILTc5LjA3ODUBCAAAAAUAAAABMQEAAAAKMTczMDYwMzY4OAMAAAADMTYwAgAAAAQ0MTk5</t>
  </si>
  <si>
    <t>BAAAAAEwBwAAAAkzLzMxLzIwMTQIAAAACTMvMzEvMjAxNAkAAAABMBIHMka3Jd4IwFXMR7cl3gg0Q0lRLkJQLklRX05JXzFZUl9BTk5fR1JPV1RILklRX0NRLjMvMzEvMjAxMi5MLi5VU0QuSAEAAADiBAYAAgAAAAgtMjAuNDk5MQEIAAAABQAAAAExAQAAAAoxNjE0OTc4Mjc2AwAAAAMxNjACAAAABDQxOTkEAAAAATAHAAAACTMvMzEvMjAxMggAAAAJMy8zMS8yMDEyCQAAAAEwKVUyRrcl3ggN8sxHtyXeCDRDSVEuQlAuSVFfTklfMVlSX0FOTl9HUk9XVEguSVFfQ1EuMy8zMS8yMDE4LkwuLlVTRC5IAQAAAOIEBgACAAAABzcwLjM5MzMBCAAAAAUAAAABMQEAAAAKMTk1NzkyOTE0MQMAAAADMTYwAgAAAAQ0MTk5BAAAAAEwBwAAAAkzLzMxLzIwMTgIAAAACTMvMzEvMjAxOAkAAAABMPBTTEa3Jd4IpuTJR7cl3gg1Q0lRLkJQLklRX05JXzFZUl9BTk5fR1JPV1RILklRX0NRLjEyLzMxLzIwMTIuTC4uVVNELkgBAAAA4gQGAAIAAAAILTgwLjYzNzcBCAAAAAUAAAABMQEAAAAKMTY2MTgzNjcxMAMAAAADMTYwAgAAAAQ0MTk5BAAAAAEwBwAAAAoxMi8zMS8yMDEyCAAAAAoxMi8zMS8yMDEyCQAAAAEwFi4yRrcl3ggTFsVHtyXeCDRDSVEuQlAuSVFfTklfMVlSX0FOTl9HUk9XVEguSVFfQ1EuMy8zMS8yMDIwLkwuLlVTRC5IAQAAAOIEBgADAAAAAk5NAQgAAAAFAAAAATEBAAAACjIwOTIxMzc5OTYDAAAAAzE2MAIA</t>
  </si>
  <si>
    <t>AAAENDE5OQQAAAABMAcAAAAJMy8zMS8yMDIwCAAAAAkzLzMxLzIwMjAJAAAAATD/jy5HtyXeCMArxEe3Jd4INENJUS5CUC5JUV9OSV8xWVJfQU5OX0dST1dUSC5JUV9DUS4zLzMxLzIwMTYuTC4uVVNELkgBAAAA4gQGAAMAAAACTk0BCAAAAAUAAAABMQEAAAAKMTgzOTQwOTExNQMAAAADMTYwAgAAAAQ0MTk5BAAAAAEwBwAAAAkzLzMxLzIwMTYIAAAACTMvMzEvMjAxNgkAAAABMA6iTEa3Jd4IYGvLR7cl3gg0Q0lRLkJQLklRX05JXzFZUl9BTk5fR1JPV1RILklRX0NRLjMvMzEvMjAxMC5MLi5VU0QuSAEAAADiBAYAAgAAAAgxMzcuMjc1NQEIAAAABQAAAAExAQAAAAoxNDQ4OTkxMjYxAwAAAAMxNjACAAAABDQxOTkEAAAAATAHAAAACTMvMzEvMjAxMAgAAAAJMy8zMS8yMDEwCQAAAAEwTKMyRrcl3giGKs5HtyXeCDRDSVEuQlAuSVFfTklfMVlSX0FOTl9HUk9XVEguSVFfQ1EuMy8zMS8yMDI0LkwuLlVTRC5IAQAAAOIEBgACAAAACC03Mi40NjI5AQgAAAAFAAAAATEBAAAACy0xOTQ3OTA4NzE3AwAAAAMxNjACAAAABDQxOTkEAAAAATAHAAAACTMvMzEvMjAyNAgAAAAJMy8zMS8yMDI0CQAAAAEwB+r8Rrcl3giRWbJHtyXeCDRDSVEuQlAuSVFfTklfMVlSX0FOTl9HUk9XVEguSVFfQ1EuNi8zMC8yMDI1LkwuLlVTRC5IAQAAAOIEBgADAAAAAk5NAQgAAAAFAAAAATEBAAAACy0xOTE4NjQ2NjMxAwAAAAMxNjAC</t>
  </si>
  <si>
    <t>AAAABDQxOTkEAAAAATAHAAAACTYvMzAvMjAyNQgAAAAJNi8zMC8yMDI1CQAAAAEwBsP8Rrcl3ggew71HtyXeCDRDSVEuQlAuSVFfTklfMVlSX0FOTl9HUk9XVEguSVFfQ1EuNi8zMC8yMDIxLkwuLlVTRC5IAQAAAOIEBgADAAAAAk5NAQgAAAAFAAAAATEBAAAACy0yMDg3MTgzNDIwAwAAAAMxNjACAAAABDQxOTkEAAAAATAHAAAACTYvMzAvMjAyMQgAAAAJNi8zMC8yMDIxCQAAAAEw6WguR7cl3gj+Oq5HtyXeCDRDSVEuQlAuSVFfTklfMVlSX0FOTl9HUk9XVEguSVFfQ1EuNi8zMC8yMDE5LkwuLlVTRC5IAQAAAOIEBgACAAAACC0zNC45MDU0AQgAAAAFAAAAATEBAAAACjIwNDc5MjAxNjgDAAAAAzE2MAIAAAAENDE5OQQAAAABMAcAAAAJNi8zMC8yMDE5CAAAAAk2LzMwLzIwMTkJAAAAATAJty5HtyXeCJ9Auke3Jd4INENJUS5CUC5JUV9OSV8xWVJfQU5OX0dST1dUSC5JUV9DUS42LzMwLzIwMTUuTC4uVVNELkgBAAAA4gQGAAMAAAACTk0BCAAAAAUAAAABMQEAAAAKMTgwMDI4Njc5NwMAAAADMTYwAgAAAAQ0MTk5BAAAAAEwBwAAAAk2LzMwLzIwMTUIAAAACTYvMzAvMjAxNQkAAAABMPrfMUa3Jd4IpqeyR7cl3gg0Q0lRLkJQLklRX05JXzFZUl9BTk5fR1JPV1RILklRX0NRLjYvMzAvMjAyMy5MLi5VU0QuSAEAAADiBAYAAgAAAAgtODAuNjQxNwEIAAAABQAAAAExAQAAAAstMTk3MDg4MzQwNwMAAAADMTYw</t>
  </si>
  <si>
    <t>AgAAAAQ0MTk5BAAAAAEwBwAAAAk2LzMwLzIwMjMIAAAACTYvMzAvMjAyMwkAAAABMAfq/Ea3Jd4IbHm1R7cl3gg0Q0lRLkJQLklRX05JXzFZUl9BTk5fR1JPV1RILklRX0NRLjYvMzAvMjAxMS5MLi5VU0QuSAEAAADiBAYAAwAAAAJOTQEIAAAABQAAAAExAQAAAAoxNTU2OTUzNDA5AwAAAAMxNjACAAAABDQxOTkEAAAAATAHAAAACTYvMzAvMjAxMQgAAAAJNi8zMC8yMDExCQAAAAEwKVUyRrcl3ghjSshHtyXeCDRDSVEuQlAuSVFfTklfMVlSX0FOTl9HUk9XVEguSVFfQ1EuNi8zMC8yMDE3LkwuLlVTRC5IAQAAAOIEBgADAAAAAk5NAQgAAAAFAAAAATEBAAAACjE4OTc3MjQwNTEDAAAAAzE2MAIAAAAENDE5OQQAAAABMAcAAAAJNi8zMC8yMDE3CAAAAAk2LzMwLzIwMTcJAAAAATAAe0xGtyXeCDqWsUe3Jd4INENJUS5CUC5JUV9OSV8xWVJfQU5OX0dST1dUSC5JUV9DUS42LzMwLzIwMTMuTC4uVVNELkgBAAAA4gQGAAMAAAACTk0BCAAAAAUAAAABMQEAAAAKMTY4ODY3NTY1NgMAAAADMTYwAgAAAAQ0MTk5BAAAAAEwBwAAAAk2LzMwLzIwMTMIAAAACTYvMzAvMjAxMwkAAAABMBYuMka3Jd4I7lbCR7cl3ggxQ0lRLkJQLklRX1RPVEFMX1JFVkVOVUUuSVFfTFRNLjYvMzAvMjAyNS5MLi5VU0QuSAEAAADiBAYAAgAAAAYxODQ3NzEBCAAAAAUAAAABMQEAAAALLTE5MTg2NDY2MzADAAAAAzE2MAIAAAACMjgEAAAA</t>
  </si>
  <si>
    <t>ATAHAAAACTYvMzAvMjAyNQgAAAAJNi8zMC8yMDI1CQAAAAEwBsP8Rrcl3ggNK7tHtyXeCDFDSVEuQlAuSVFfVE9UQUxfUkVWRU5VRS5JUV9MVE0uMy8zMS8yMDI1LkwuLlVTRC5IAQAAAOIEBgACAAAABjE4NTQwOAEIAAAABQAAAAExAQAAAAstMTk0NzkwODA1NgMAAAADMTYwAgAAAAIyOAQAAAABMAcAAAAJMy8zMS8yMDI1CAAAAAkzLzMxLzIwMjUJAAAAATAGw/xGtyXeCA0ru0e3Jd4IMkNJUS5CUC5JUV9UT1RBTF9SRVZFTlVFLklRX0xUTS4xMi8zMS8yMDI0LkwuLlVTRC5IAQAAAOIEBgACAAAABjE4NzM4NgEIAAAABQAAAAExAQAAAAstMTk1Njc5MDg2NgMAAAADMTYwAgAAAAIyOAQAAAABMAcAAAAKMTIvMzEvMjAyNAgAAAAKMTIvMzEvMjAyNAkAAAABMAbD/Ea3Jd4IDSu7R7cl3ggxQ0lRLkJQLklRX1RPVEFMX1JFVkVOVUUuSVFfTFRNLjkvMzAvMjAyNS5MLi5VU0QuSAEAAADiBAYAAgAAAAYxODU5MzQBCAAAAAUAAAABMQEAAAALLTE5MTg2NDY3MTMDAAAAAzE2MAIAAAACMjgEAAAAATAHAAAACTkvMzAvMjAyNQgAAAAJOS8zMC8yMDI1CQAAAAEwaDz7Rrcl3ggNK7tHtyXeCCVDSVEuQlAuSVFfTkkuSVFfQ1EuOS8zMC8yMDIzLkwuLlVTRC5IAQAAAOIEBgACAAAABDQ4NTgBCAAAAAUAAAABMQEAAAALLTE5NzE5MjcwODMDAAAAAzE2MAIAAAACMTUEAAAAATAHAAAACTkvMzAvMjAyMwgAAAAJOS8z</t>
  </si>
  <si>
    <t>MC8yMDIzCQAAAAEwB+r8Rrcl3ghRAq1HtyXeCCVDSVEuQlAuSVFfTkkuSVFfQ1EuMy8zMS8yMDExLkwuLlVTRC5IAQAAAOIEBgACAAAABDcyNTQBCAAAAAUAAAABMQEAAAAKMTU0NDg4MDY5MgMAAAADMTYwAgAAAAIxNQQAAAABMAcAAAAJMy8zMS8yMDExCAAAAAkzLzMxLzIwMTEJAAAAATA7fDJGtyXeCEiOzUe3Jd4IJUNJUS5CUC5JUV9OSS5JUV9DUS42LzMwLzIwMTQuTC4uVVNELkgBAAAA4gQGAAIAAAAEMzM2OQEIAAAABQAAAAExAQAAAAoxNzQ3MzY3NzMxAwAAAAMxNjACAAAAAjE1BAAAAAEwBwAAAAk2LzMwLzIwMTQIAAAACTYvMzAvMjAxNAkAAAABMBIHMka3Jd4I376/R7cl3gglQ0lRLkJQLklRX05JLklRX0NRLjkvMzAvMjAxOS5MLi5VU0QuSAEAAADiBAYAAgAAAAQtNzQ5AQgAAAAFAAAAATEBAAAACjIwNjYzMjM1OTMDAAAAAzE2MAIAAAACMTUEAAAAATAHAAAACTkvMzAvMjAxOQgAAAAJOS8zMC8yMDE5CQAAAAEw/48uR7cl3giOirxHtyXeCCZDSVEuQlAuSVFfTkkuSVFfQ1EuMTIvMzEvMjAxMC5MLi5VU0QuSAEAAADiBAYAAgAAAAQ1NTY3AQgAAAAFAAAAATEBAAAACjE1MjY4MjkyMzgDAAAAAzE2MAIAAAACMTUEAAAAATAHAAAACjEyLzMxLzIwMTAIAAAACjEyLzMxLzIwMTAJAAAAATA7fDJGtyXeCM4Lyke3Jd4IJkNJUS5CUC5JUV9OSS5JUV9DUS4xMi8zMS8yMDE2LkwuLlVTRC5IAQAA</t>
  </si>
  <si>
    <t>AOIEBgACAAAAAzQ5NwEIAAAABQAAAAExAQAAAAoxODgwNTU1NjU5AwAAAAMxNjACAAAAAjE1BAAAAAEwBwAAAAoxMi8zMS8yMDE2CAAAAAoxMi8zMS8yMDE2CQAAAAEwAHtMRrcl3ghnC7JHtyXeCCVDSVEuQlAuSVFfTkkuSVFfQ1EuOS8zMC8yMDE1LkwuLlVTRC5IAQAAAOIEBgACAAAAAjQ2AQgAAAAFAAAAATEBAAAACjE4MTU1MzY5NjkDAAAAAzE2MAIAAAACMTUEAAAAATAHAAAACTkvMzAvMjAxNQgAAAAJOS8zMC8yMDE1CQAAAAEwDqJMRrcl3ghywa9HtyXeCCVDSVEuQlAuSVFfTkkuSVFfQ1EuOS8zMC8yMDI1LkwuLlVTRC5IAQAAAOIEBgACAAAABDExNjEBCAAAAAUAAAABMQEAAAALLTE5MTg2NDY3NDMDAAAAAzE2MAIAAAACMTUEAAAAATAHAAAACTkvMzAvMjAyNQgAAAAJOS8zMC8yMDI1CQAAAAEwaDz7Rrcl3gje3LpHtyXeCCVDSVEuQlAuSVFfTkkuSVFfQ1EuMy8zMS8yMDEzLkwuLlVTRC5IAQAAAOIEBgACAAAABTE2ODYzAQgAAAAFAAAAATEBAAAACjE2NzQyMTg2MjUDAAAAAzE2MAIAAAACMTUEAAAAATAHAAAACTMvMzEvMjAxMwgAAAAJMy8zMS8yMDEzCQAAAAEwFi4yRrcl3gj8ysxHtyXeCCVDSVEuQlAuSVFfTkkuSVFfQ1EuNi8zMC8yMDI0LkwuLlVTRC5IAQAAAOIEBgACAAAABC0xMjkBCAAAAAUAAAABMQEAAAALLTE5MTg2MTc2MzEDAAAAAzE2MAIAAAACMTUEAAAAATAHAAAACTYvMzAv</t>
  </si>
  <si>
    <t>MjAyNAgAAAAJNi8zMC8yMDI0CQAAAAEwB+r8Rrcl3gg/x7tHtyXeCCVDSVEuQlAuSVFfTkkuSVFfQ1EuOS8zMC8yMDIxLkwuLlVTRC5IAQAAAOIEBgACAAAABS0yNTQ0AQgAAAAFAAAAATEBAAAACy0yMDcyNjMyMDY1AwAAAAMxNjACAAAAAjE1BAAAAAEwBwAAAAk5LzMwLzIwMjEIAAAACTkvMzAvMjAyMQkAAAABMOloLke3Jd4IQdusR7cl3ggmQ0lRLkJQLklRX05JLklRX0NRLjEyLzMxLzIwMjAuTC4uVVNELkgBAAAA4gQGAAIAAAAEMTM1OAEIAAAABQAAAAExAQAAAAstMjEwNzc1MzIxNAMAAAADMTYwAgAAAAIxNQQAAAABMAcAAAAKMTIvMzEvMjAyMAgAAAAKMTIvMzEvMjAyMAkAAAABMP+PLke3Jd4IJnm7R7cl3ggmQ0lRLkJQLklRX05JLklRX0NRLjEyLzMxLzIwMjQuTC4uVVNELkgBAAAA4gQGAAIAAAAFLTE5NTkBCAAAAAUAAAABMQEAAAALLTE5NTY3OTA4NjgDAAAAAzE2MAIAAAACMTUEAAAAATAHAAAACjEyLzMxLzIwMjQIAAAACjEyLzMxLzIwMjQJAAAAATAGw/xGtyXeCM+1uke3Jd4IJUNJUS5CUC5JUV9OSS5JUV9DUS42LzMwLzIwMTYuTC4uVVNELkgBAAAA4gQGAAIAAAAFLTE0MTkBCAAAAAUAAAABMQEAAAAKMTg1MTEyMzAwOQMAAAADMTYwAgAAAAIxNQQAAAABMAcAAAAJNi8zMC8yMDE2CAAAAAk2LzMwLzIwMTYJAAAAATAAe0xGtyXeCPgFuEe3Jd4IJkNJUS5CUC5JUV9OSS5JUV9DUS4x</t>
  </si>
  <si>
    <t>Mi8zMS8yMDIyLkwuLlVTRC5IAQAAAOIEBgACAAAABTEwODAzAQgAAAAFAAAAATEBAAAACy0yMDA2NzgwODY2AwAAAAMxNjACAAAAAjE1BAAAAAEwBwAAAAoxMi8zMS8yMDIyCAAAAAoxMi8zMS8yMDIyCQAAAAEwFhH9Rrcl3gjP77VHtyXeCCZDSVEuQlAuSVFfTkkuSVFfQ1EuMTIvMzEvMjAxNC5MLi5VU0QuSAEAAADiBAYAAgAAAAUtNDQwNwEIAAAABQAAAAExAQAAAAoxNzc5MTU5NDQ3AwAAAAMxNjACAAAAAjE1BAAAAAEwBwAAAAoxMi8zMS8yMDE0CAAAAAoxMi8zMS8yMDE0CQAAAAEw+t8xRrcl3ghQX75HtyXeCCZDSVEuQlAuSVFfTkkuSVFfQ1EuMTIvMzEvMjAxOC5MLi5VU0QuSAEAAADiBAYAAgAAAAM3NjYBCAAAAAUAAAABMQEAAAAKMjAyMzA1NzI0MgMAAAADMTYwAgAAAAIxNQQAAAABMAcAAAAKMTIvMzEvMjAxOAgAAAAKMTIvMzEvMjAxOAkAAAABMPBTTEa3Jd4IaN62R7cl3gglQ0lRLkJQLklRX05JLklRX0NRLjYvMzAvMjAyMC5MLi5VU0QuSAEAAADiBAYAAgAAAAYtMTY4NDgBCAAAAAUAAAABMQEAAAALLTIxNDA1MDE2MjkDAAAAAzE2MAIAAAACMTUEAAAAATAHAAAACTYvMzAvMjAyMAgAAAAJNi8zMC8yMDIwCQAAAAEw/48uR7cl3giuZrZHtyXeCCVDSVEuQlAuSVFfTkkuSVFfQ1EuMy8zMS8yMDIzLkwuLlVTRC5IAQAAAOIEBgACAAAABDgyMTgBCAAAAAUAAAABMQEAAAALLTE5OTYzNjgw</t>
  </si>
  <si>
    <t>NTEDAAAAAzE2MAIAAAACMTUEAAAAATAHAAAACTMvMzEvMjAyMwgAAAAJMy8zMS8yMDIzCQAAAAEwFhH9Rrcl3ggRQbhHtyXeCCVDSVEuQlAuSVFfTkkuSVFfQ1EuMy8zMS8yMDE3LkwuLlVTRC5IAQAAAOIEBgACAAAABDE0NDkBCAAAAAUAAAABMQEAAAAKMTg4NTgyMDgxMwMAAAADMTYwAgAAAAIxNQQAAAABMAcAAAAJMy8zMS8yMDE3CAAAAAkzLzMxLzIwMTcJAAAAATAAe0xGtyXeCCDPyke3Jd4IJUNJUS5CUC5JUV9OSS5JUV9DUS42LzMwLzIwMTguTC4uVVNELkgBAAAA4gQGAAIAAAAEMjc5OQEIAAAABQAAAAExAQAAAAoxOTcyODEyNjc1AwAAAAMxNjACAAAAAjE1BAAAAAEwBwAAAAk2LzMwLzIwMTgIAAAACTYvMzAvMjAxOAkAAAABMPBTTEa3Jd4Ikhm3R7cl3gglQ0lRLkJQLklRX05JLklRX0NRLjMvMzEvMjAyMS5MLi5VU0QuSAEAAADiBAYAAgAAAAQ0NjY3AQgAAAAFAAAAATEBAAAACy0yMDk5MTk3MjM3AwAAAAMxNjACAAAAAjE1BAAAAAEwBwAAAAkzLzMxLzIwMjEIAAAACTMvMzEvMjAyMQkAAAABMOloLke3Jd4Iq5PBR7cl3gglQ0lRLkJQLklRX05JLklRX0NRLjYvMzAvMjAyMi5MLi5VU0QuSAEAAADiBAYAAgAAAAQ5MjU3AQgAAAAFAAAAATEBAAAACy0yMDM2MzM0MDYxAwAAAAMxNjACAAAAAjE1BAAAAAEwBwAAAAk2LzMwLzIwMjIIAAAACTYvMzAvMjAyMgkAAAABMOloLke3Jd4IfnetR7cl</t>
  </si>
  <si>
    <t>3gglQ0lRLkJQLklRX05JLklRX0NRLjkvMzAvMjAxMy5MLi5VU0QuSAEAAADiBAYAAgAAAAQzNTA0AQgAAAAFAAAAATEBAAAACjE3MDM0NDAxMTADAAAAAzE2MAIAAAACMTUEAAAAATAHAAAACTkvMzAvMjAxMwgAAAAJOS8zMC8yMDEzCQAAAAEwEgcyRrcl3gjRq7BHtyXeCCVDSVEuQlAuSVFfTkkuSVFfQ1EuMy8zMS8yMDIwLkwuLlVTRC5IAQAAAOIEBgACAAAABS00MzY1AQgAAAAFAAAAATEBAAAACjIwOTIxMzc5OTYDAAAAAzE2MAIAAAACMTUEAAAAATAHAAAACTMvMzEvMjAyMAgAAAAJMy8zMS8yMDIwCQAAAAEw/48uR7cl3gjAK8RHtyXeCCVDSVEuQlAuSVFfTkkuSVFfQ1EuMy8zMS8yMDE2LkwuLlVTRC5IAQAAAOIEBgACAAAABC01ODMBCAAAAAUAAAABMQEAAAAKMTgzOTQwOTExNQMAAAADMTYwAgAAAAIxNQQAAAABMAcAAAAJMy8zMS8yMDE2CAAAAAkzLzMxLzIwMTYJAAAAATAOokxGtyXeCHCSy0e3Jd4IJUNJUS5CUC5JUV9OSS5JUV9DUS4zLzMxLzIwMjQuTC4uVVNELkgBAAAA4gQGAAIAAAAEMjI2MwEIAAAABQAAAAExAQAAAAstMTk0NzkwODcxNwMAAAADMTYwAgAAAAIxNQQAAAABMAcAAAAJMy8zMS8yMDI0CAAAAAkzLzMxLzIwMjQJAAAAATAH6vxGtyXeCKGAske3Jd4IJUNJUS5CUC5JUV9OSS5JUV9DUS4zLzMxLzIwMTUuTC4uVVNELkgBAAAA4gQGAAIAAAAEMjYwMgEIAAAABQAAAAExAQAA</t>
  </si>
  <si>
    <t>AAoxODAwMzU5MDk1AwAAAAMxNjACAAAAAjE1BAAAAAEwBwAAAAkzLzMxLzIwMTUIAAAACTMvMzEvMjAxNQkAAAABMPrfMUa3Jd4IjeDLR7cl3gglQ0lRLkJQLklRX05JLklRX0NRLjkvMzAvMjAxNy5MLi5VU0QuSAEAAADiBAYAAgAAAAQxNzY5AQgAAAAFAAAAATEBAAAACjE5MTY1MzM1NzcDAAAAAzE2MAIAAAACMTUEAAAAATAHAAAACTkvMzAvMjAxNwgAAAAJOS8zMC8yMDE3CQAAAAEwAHtMRrcl3gg1Ja9HtyXeCCVDSVEuQlAuSVFfTkkuSVFfQ1EuOS8zMC8yMDExLkwuLlVTRC5IAQAAAOIEBgACAAAABDUwNDMBCAAAAAUAAAABMQEAAAAKMTU3Mzg2NTgwNwMAAAADMTYwAgAAAAIxNQQAAAABMAcAAAAJOS8zMC8yMDExCAAAAAk5LzMwLzIwMTEJAAAAATD0uDFGtyXeCMaPt0e3Jd4IJUNJUS5CUC5JUV9OSS5JUV9DUS42LzMwLzIwMTAuTC4uVVNELkgBAAAA4gQGAAIAAAAGLTE3MTUwAQgAAAAFAAAAATEBAAAACjE0NjM4NDczMDEDAAAAAzE2MAIAAAACMTUEAAAAATAHAAAACTYvMzAvMjAxMAgAAAAJNi8zMC8yMDEwCQAAAAEwTKMyRrcl3gjvqclHtyXeCCVDSVEuQlAuSVFfTkkuSVFfQ1EuNi8zMC8yMDI1LkwuLlVTRC5IAQAAAOIEBgACAAAABDE2MjkBCAAAAAUAAAABMQEAAAALLTE5MTg2NDY2MzEDAAAAAzE2MAIAAAACMTUEAAAAATAHAAAACTYvMzAvMjAyNQgAAAAJNi8zMC8yMDI1CQAAAAEwBsP8</t>
  </si>
  <si>
    <t>Rrcl3gje3LpHtyXeCCVDSVEuQlAuSVFfTkkuSVFfQ1EuNi8zMC8yMDIzLkwuLlVTRC5IAQAAAOIEBgACAAAABDE3OTIBCAAAAAUAAAABMQEAAAALLTE5NzA4ODM0MDcDAAAAAzE2MAIAAAACMTUEAAAAATAHAAAACTYvMzAvMjAyMwgAAAAJNi8zMC8yMDIzCQAAAAEwB+r8Rrcl3gi8tLVHtyXeCCVDSVEuQlAuSVFfTkkuSVFfQ1EuMy8zMS8yMDEwLkwuLlVTRC5IAQAAAOIEBgACAAAABDYwNzkBCAAAAAUAAAABMQEAAAAKMTQ0ODk5MTI2MQMAAAADMTYwAgAAAAIxNQQAAAABMAcAAAAJMy8zMS8yMDEwCAAAAAkzLzMxLzIwMTAJAAAAATBMozJGtyXeCGnczUe3Jd4IJUNJUS5CUC5JUV9OSS5JUV9DUS4zLzMxLzIwMTguTC4uVVNELkgBAAAA4gQGAAIAAAAEMjQ2OQEIAAAABQAAAAExAQAAAAoxOTU3OTI5MTQxAwAAAAMxNjACAAAAAjE1BAAAAAEwBwAAAAkzLzMxLzIwMTgIAAAACTMvMzEvMjAxOAkAAAABMPBTTEa3Jd4IpuTJR7cl3gglQ0lRLkJQLklRX05JLklRX0NRLjMvMzEvMjAxNC5MLi5VU0QuSAEAAADiBAYAAgAAAAQzNTI4AQgAAAAFAAAAATEBAAAACjE3MzA2MDM2ODgDAAAAAzE2MAIAAAACMTUEAAAAATAHAAAACTMvMzEvMjAxNAgAAAAJMy8zMS8yMDE0CQAAAAEwEgcyRrcl3gjAVcxHtyXeCCVDSVEuQlAuSVFfTkkuSVFfQ1EuNi8zMC8yMDEyLkwuLlVTRC5IAQAAAOIEBgACAAAABS0xNTE5AQgA</t>
  </si>
  <si>
    <t>AAAFAAAAATEBAAAACjE2Mjg2MjUxNzcDAAAAAzE2MAIAAAACMTUEAAAAATAHAAAACTYvMzAvMjAxMggAAAAJNi8zMC8yMDEyCQAAAAEwKVUyRrcl3gjdoMRHtyXeCCVDSVEuQlAuSVFfTkkuSVFfQ1EuMy8zMS8yMDI1LkwuLlVTRC5IAQAAAOIEBgACAAAAAzY4NwEIAAAABQAAAAExAQAAAAstMTk0NzkwODcxMgMAAAADMTYwAgAAAAIxNQQAAAABMAcAAAAJMy8zMS8yMDI1CAAAAAkzLzMxLzIwMjUJAAAAATAGw/xGtyXeCN7cuke3Jd4IJUNJUS5CUC5JUV9OSS5JUV9DUS45LzMwLzIwMTYuTC4uVVNELkgBAAAA4gQGAAIAAAAEMTYyMAEIAAAABQAAAAExAQAAAAoxODYzMjA5MjkxAwAAAAMxNjACAAAAAjE1BAAAAAEwBwAAAAk5LzMwLzIwMTYIAAAACTkvMzAvMjAxNgkAAAABMAB7TEa3Jd4IQVa5R7cl3gglQ0lRLkJQLklRX05JLklRX0NRLjYvMzAvMjAxMy5MLi5VU0QuSAEAAADiBAYAAgAAAAQyMDQyAQgAAAAFAAAAATEBAAAACjE2ODg2NzU2NTYDAAAAAzE2MAIAAAACMTUEAAAAATAHAAAACTYvMzAvMjAxMwgAAAAJNi8zMC8yMDEzCQAAAAEwFi4yRrcl3gjfL8JHtyXeCCVDSVEuQlAuSVFfTkkuSVFfQ1EuNi8zMC8yMDExLkwuLlVTRC5IAQAAAOIEBgACAAAABDU3MTgBCAAAAAUAAAABMQEAAAAKMTU1Njk1MzQwOQMAAAADMTYwAgAAAAIxNQQAAAABMAcAAAAJNi8zMC8yMDExCAAAAAk2LzMwLzIwMTEJ</t>
  </si>
  <si>
    <t>AAAAATApVTJGtyXeCGNKyEe3Jd4IJUNJUS5CUC5JUV9OSS5JUV9DUS42LzMwLzIwMTcuTC4uVVNELkgBAAAA4gQGAAIAAAADMTQ0AQgAAAAFAAAAATEBAAAACjE4OTc3MjQwNTEDAAAAAzE2MAIAAAACMTUEAAAAATAHAAAACTYvMzAvMjAxNwgAAAAJNi8zMC8yMDE3CQAAAAEwAHtMRrcl3gg6lrFHtyXeCCVDSVEuQlAuSVFfTkkuSVFfQ1EuNi8zMC8yMDE1LkwuLlVTRC5IAQAAAOIEBgACAAAABS01ODIzAQgAAAAFAAAAATEBAAAACjE4MDAyODY3OTcDAAAAAzE2MAIAAAACMTUEAAAAATAHAAAACTYvMzAvMjAxNQgAAAAJNi8zMC8yMDE1CQAAAAEw+t8xRrcl3gimp7JHtyXeCCZDSVEuQlAuSVFfTkkuSVFfQ1EuMTIvMzEvMjAxMi5MLi5VU0QuSAEAAADiBAYAAgAAAAQxNDg4AQgAAAAFAAAAATEBAAAACjE2NjE4MzY3MTADAAAAAzE2MAIAAAACMTUEAAAAATAHAAAACjEyLzMxLzIwMTIIAAAACjEyLzMxLzIwMTIJAAAAATAWLjJGtyXeCATvxEe3Jd4IJUNJUS5CUC5JUV9OSS5JUV9DUS4zLzMxLzIwMTkuTC4uVVNELkgBAAAA4gQGAAIAAAAEMjkzNAEIAAAABQAAAAExAQAAAAoyMDMxMDc1NDE0AwAAAAMxNjACAAAAAjE1BAAAAAEwBwAAAAkzLzMxLzIwMTkIAAAACTMvMzEvMjAxOQkAAAABMAm3Lke3Jd4IujTJR7cl3ggmQ0lRLkJQLklRX05JLklRX0NRLjEyLzMxLzIwMTcuTC4uVVNELkgBAAAA4gQGAAIA</t>
  </si>
  <si>
    <t>AAACMjcBCAAAAAUAAAABMQEAAAAKMTk1MTc0MDMyMwMAAAADMTYwAgAAAAIxNQQAAAABMAcAAAAKMTIvMzEvMjAxNwgAAAAKMTIvMzEvMjAxNwkAAAABMPBTTEa3Jd4Irti8R7cl3gglQ0lRLkJQLklRX05JLklRX0NRLjkvMzAvMjAxMC5MLi5VU0QuSAEAAADiBAYAAgAAAAQxNzg1AQgAAAAFAAAAATEBAAAACjE0Nzg3MDkzOTIDAAAAAzE2MAIAAAACMTUEAAAAATAHAAAACTkvMzAvMjAxMAgAAAAJOS8zMC8yMDEwCQAAAAEwO3wyRrcl3givZ7pHtyXeCCZDSVEuQlAuSVFfTkkuSVFfQ1EuMTIvMzEvMjAyMy5MLi5VU0QuSAEAAADiBAYAAgAAAAMzNzEBCAAAAAUAAAABMQEAAAALLTE5NTY3OTA4OTMDAAAAAzE2MAIAAAACMTUEAAAAATAHAAAACjEyLzMxLzIwMjMIAAAACjEyLzMxLzIwMjMJAAAAATAH6vxGtyXeCNbHtEe3Jd4IJkNJUS5CUC5JUV9OSS5JUV9DUS4xMi8zMS8yMDIxLkwuLlVTRC5IAQAAAOIEBgACAAAABDIzMjYBCAAAAAUAAAABMQEAAAALLTIwNTc1MTk2NzgDAAAAAzE2MAIAAAACMTUEAAAAATAHAAAACjEyLzMxLzIwMjEIAAAACjEyLzMxLzIwMjEJAAAAATDpaC5HtyXeCG88vEe3Jd4IJkNJUS5CUC5JUV9OSS5JUV9DUS4xMi8zMS8yMDA5LkwuLlVTRC5IAQAAAOIEBgACAAAABDQyOTUBCAAAAAUAAAABMQEAAAAKMTQzNDE5MTg5NAMAAAADMTYwAgAAAAIxNQQAAAABMAcAAAAKMTIvMzEv</t>
  </si>
  <si>
    <t>MjAwOQgAAAAKMTIvMzEvMjAwOQkAAAABMEyjMka3Jd4IPh3LR7cl3gglQ0lRLkJQLklRX05JLklRX0NRLjMvMzEvMjAxMi5MLi5VU0QuSAEAAADiBAYAAgAAAAQ1NzY3AQgAAAAFAAAAATEBAAAACjE2MTQ5NzgyNzYDAAAAAzE2MAIAAAACMTUEAAAAATAHAAAACTMvMzEvMjAxMggAAAAJMy8zMS8yMDEyCQAAAAEwKVUyRrcl3ghUZ81HtyXeCCVDSVEuQlAuSVFfTkkuSVFfQ1EuMy8zMS8yMDIyLkwuLlVTRC5IAQAAAOIEBgACAAAABi0yMDM4NAEIAAAABQAAAAExAQAAAAstMjA0ODE1MTMyMwMAAAADMTYwAgAAAAIxNQQAAAABMAcAAAAJMy8zMS8yMDIyCAAAAAkzLzMxLzIwMjIJAAAAATDpaC5HtyXeCLFswUe3Jd4IJUNJUS5CUC5JUV9OSS5JUV9DUS45LzMwLzIwMTQuTC4uVVNELkgBAAAA4gQGAAIAAAAEMTI5MAEIAAAABQAAAAExAQAAAAoxNzYxNTA3NTgwAwAAAAMxNjACAAAAAjE1BAAAAAEwBwAAAAk5LzMwLzIwMTQIAAAACTkvMzAvMjAxNAkAAAABMPrfMUa3Jd4Ijg+wR7cl3gglQ0lRLkJQLklRX05JLklRX0NRLjkvMzAvMjAyNC5MLi5VU0QuSAEAAADiBAYAAgAAAAMyMDYBCAAAAAUAAAABMQEAAAALLTE5MTg2NDY3NDYDAAAAAzE2MAIAAAACMTUEAAAAATAHAAAACTkvMzAvMjAyNAgAAAAJOS8zMC8yMDI0CQAAAAEwB+r8Rrcl3gje87hHtyXeCCVDSVEuQlAuSVFfTkkuSVFfQ1EuOS8zMC8yMDIy</t>
  </si>
  <si>
    <t>LkwuLlVTRC5IAQAAAOIEBgACAAAABS0yMTYzAQgAAAAFAAAAATEBAAAACy0yMDIyMzE3ODU3AwAAAAMxNjACAAAAAjE1BAAAAAEwBwAAAAk5LzMwLzIwMjIIAAAACTkvMzAvMjAyMgkAAAABMNdBLke3Jd4IJWasR7cl3gglQ0lRLkJQLklRX05JLklRX0NRLjkvMzAvMjAyMC5MLi5VU0QuSAEAAADiBAYAAgAAAAQtNDUwAQgAAAAFAAAAATEBAAAACy0yMTI0MzE2MDA4AwAAAAMxNjACAAAAAjE1BAAAAAEwBwAAAAk5LzMwLzIwMjAIAAAACTkvMzAvMjAyMAkAAAABMP+PLke3Jd4IruytR7cl3ggmQ0lRLkJQLklRX05JLklRX0NRLjEyLzMxLzIwMTUuTC4uVVNELkgBAAAA4gQGAAIAAAAFLTMzMDcBCAAAAAUAAAABMQEAAAAKMTgzNTA5NzQ3NgMAAAADMTYwAgAAAAIxNQQAAAABMAcAAAAKMTIvMzEvMjAxNQgAAAAKMTIvMzEvMjAxNQkAAAABMA6iTEa3Jd4I3029R7cl3gglQ0lRLkJQLklRX05JLklRX0NRLjYvMzAvMjAyMS5MLi5VU0QuSAEAAADiBAYAAgAAAAQzMTE2AQgAAAAFAAAAATEBAAAACy0yMDg3MTgzNDIwAwAAAAMxNjACAAAAAjE1BAAAAAEwBwAAAAk2LzMwLzIwMjEIAAAACTYvMzAvMjAyMQkAAAABMOloLke3Jd4IwhOuR7cl3gglQ0lRLkJQLklRX05JLklRX0NRLjYvMzAvMjAxOS5MLi5VU0QuSAEAAADiBAYAAgAAAAQxODIyAQgAAAAFAAAAATEBAAAACjIwNDc5MjAxNjgDAAAAAzE2MAIAAAAC</t>
  </si>
  <si>
    <t>MTUEAAAAATAHAAAACTYvMzAvMjAxOQgAAAAJNi8zMC8yMDE5CQAAAAEwCbcuR7cl3gifQLpHtyXeCDtDSVEuQlAuSVFfVE9UQUxfUkVWXzFZUl9BTk5fR1JPV1RILklRX0NRLjkvMzAvMjAyMS5MLi5VU0QuSAEAAADiBAYAAgAAAAczNi44NjM4AQgAAAAFAAAAATEBAAAACy0yMDcyNjMyMDY1AwAAAAMxNjACAAAABDQxOTQEAAAAATAHAAAACTkvMzAvMjAyMQgAAAAJOS8zMC8yMDIxCQAAAAEw6WguR7cl3ggfjaxHtyXeCDtDSVEuQlAuSVFfVE9UQUxfUkVWXzFZUl9BTk5fR1JPV1RILklRX0NRLjYvMzAvMjAxOC5MLi5VU0QuSAEAAADiBAYAAgAAAAczMy4zNzM2AQgAAAAFAAAAATEBAAAACjE5NzI4MTI2NzUDAAAAAzE2MAIAAAAENDE5NAQAAAABMAcAAAAJNi8zMC8yMDE4CAAAAAk2LzMwLzIwMTgJAAAAATDwU0xGtyXeCGjetke3Jd4IO0NJUS5CUC5JUV9UT1RBTF9SRVZfMVlSX0FOTl9HUk9XVEguSVFfQ1EuMy8zMS8yMDE3LkwuLlVTRC5IAQAAAOIEBgACAAAABzQzLjg5MDUBCAAAAAUAAAABMQEAAAAKMTg4NTgyMDgxMwMAAAADMTYwAgAAAAQ0MTk0BAAAAAEwBwAAAAkzLzMxLzIwMTcIAAAACTMvMzEvMjAxNwkAAAABMAB7TEa3Jd4ICYHKR7cl3gg8Q0lRLkJQLklRX1RPVEFMX1JFVl8xWVJfQU5OX0dST1dUSC5JUV9DUS4xMi8zMS8yMDIyLkwuLlVTRC5IAQAAAOIEBgACAAAABzM2LjAzMTUBCAAA</t>
  </si>
  <si>
    <t>AAUAAAABMQEAAAALLTIwMDY3ODA4NjYDAAAAAzE2MAIAAAAENDE5NAQAAAABMAcAAAAKMTIvMzEvMjAyMggAAAAKMTIvMzEvMjAyMgkAAAABMBYR/Ua3Jd4Iz++1R7cl3gg7Q0lRLkJQLklRX1RPVEFMX1JFVl8xWVJfQU5OX0dST1dUSC5JUV9DUS45LzMwLzIwMTIuTC4uVVNELkgBAAAA4gQGAAIAAAAHLTMuNTQ0NwEIAAAABQAAAAExAQAAAAoxNjQyNjM5MzY2AwAAAAMxNjACAAAABDQxOTQEAAAAATAHAAAACTkvMzAvMjAxMggAAAAJOS8zMC8yMDEyCQAAAAEwFi4yRrcl3ggGIbFHtyXeCCVDSVEuQlAuSVFfTkkuSVFfQ1EuOS8zMC8yMDEyLkwuLlVTRC5IAQAAAOIEBgACAAAABDUyODEBCAAAAAUAAAABMQEAAAAKMTY0MjYzOTM2NgMAAAADMTYwAgAAAAIxNQQAAAABMAcAAAAJOS8zMC8yMDEyCAAAAAk5LzMwLzIwMTIJAAAAATApVTJGtyXeCPTSsEe3Jd4IJUNJUS5CUC5JUV9OSS5JUV9DUS45LzMwLzIwMTguTC4uVVNELkgBAAAA4gQGAAIAAAAEMzM0OQEIAAAABQAAAAExAQAAAAoxOTg5MjM4ODk1AwAAAAMxNjACAAAAAjE1BAAAAAEwBwAAAAk5LzMwLzIwMTgIAAAACTkvMzAvMjAxOAkAAAABMPBTTEa3Jd4I/IiuR7cl3gg7Q0lRLkJQLklRX1RPVEFMX1JFVl8xWVJfQU5OX0dST1dUSC5JUV9DUS4zLzMxLzIwMTUuTC4uVVNELkgBAAAA4gQGAAIAAAAILTM5Ljg1NzIBCAAAAAUAAAABMQEAAAAKMTgw</t>
  </si>
  <si>
    <t>MDM1OTA5NQMAAAADMTYwAgAAAAQ0MTk0BAAAAAEwBwAAAAkzLzMxLzIwMTUIAAAACTMvMzEvMjAxNQkAAAABMPrfMUa3Jd4IjeDLR7cl3gg8Q0lRLkJQLklRX1RPVEFMX1JFVl8xWVJfQU5OX0dST1dUSC5JUV9DUS4xMi8zMS8yMDExLkwuLlVTRC5IAQAAAOIEBgACAAAABzE2LjY0MjMBCAAAAAUAAAABMQEAAAAKMTU5MDQ1NTcxOAMAAAADMTYwAgAAAAQ0MTk0BAAAAAEwBwAAAAoxMi8zMS8yMDExCAAAAAoxMi8zMS8yMDExCQAAAAEw9LgxRrcl3gh8mMhHtyXeCDtDSVEuQlAuSVFfVE9UQUxfUkVWXzFZUl9BTk5fR1JPV1RILklRX0NRLjkvMzAvMjAxMC5MLi5VU0QuSAEAAADiBAYAAgAAAAY2LjYyOTYBCAAAAAUAAAABMQEAAAAKMTQ3ODcwOTM5MgMAAAADMTYwAgAAAAQ0MTk0BAAAAAEwBwAAAAk5LzMwLzIwMTAIAAAACTkvMzAvMjAxMAkAAAABMDt8Mka3Jd4Ivo66R7cl3gg7Q0lRLkJQLklRX1RPVEFMX1JFVl8xWVJfQU5OX0dST1dUSC5JUV9DUS42LzMwLzIwMTIuTC4uVVNELkgBAAAA4gQGAAIAAAAHLTYuMzAzMQEIAAAABQAAAAExAQAAAAoxNjI4NjI1MTc3AwAAAAMxNjACAAAABDQxOTQEAAAAATAHAAAACTYvMzAvMjAxMggAAAAJNi8zMC8yMDEyCQAAAAEwKVUyRrcl3gjdoMRHtyXeCDtDSVEuQlAuSVFfVE9UQUxfUkVWXzFZUl9BTk5fR1JPV1RILklRX0NRLjMvMzEvMjAyNS5MLi5VU0QuSAEA</t>
  </si>
  <si>
    <t>AADiBAYAAgAAAActNC4wODM4AQgAAAAFAAAAATEBAAAACy0xOTQ3OTA4NzEyAwAAAAMxNjACAAAABDQxOTQEAAAAATAHAAAACTMvMzEvMjAyNQgAAAAJMy8zMS8yMDI1CQAAAAEwBsP8Rrcl3gje3LpHtyXeCCZDSVEuQlAuSVFfTkkuSVFfQ1EuMTIvMzEvMjAxMy5MLi5VU0QuSAEAAADiBAYAAgAAAAQxMDQyAQgAAAAFAAAAATEBAAAACjE3MjE5MTk1NDgDAAAAAzE2MAIAAAACMTUEAAAAATAHAAAACjEyLzMxLzIwMTMIAAAACjEyLzMxLzIwMTMJAAAAATASBzJGtyXeCCjMwke3Jd4IJkNJUS5CUC5JUV9OSS5JUV9DUS4xMi8zMS8yMDExLkwuLlVTRC5IAQAAAOIEBgACAAAABDc2ODUBCAAAAAUAAAABMQEAAAAKMTU5MDQ1NTcxOAMAAAADMTYwAgAAAAIxNQQAAAABMAcAAAAKMTIvMzEvMjAxMQgAAAAKMTIvMzEvMjAxMQkAAAABMPS4MUa3Jd4IfJjIR7cl3gg7Q0lRLkJQLklRX1RPVEFMX1JFVl8xWVJfQU5OX0dST1dUSC5JUV9DUS45LzMwLzIwMTMuTC4uVVNELkgBAAAA4gQGAAIAAAAGNC45OTg4AQgAAAAFAAAAATEBAAAACjE3MDM0NDAxMTADAAAAAzE2MAIAAAAENDE5NAQAAAABMAcAAAAJOS8zMC8yMDEzCAAAAAk5LzMwLzIwMTMJAAAAATASBzJGtyXeCNGrsEe3Jd4IPENJUS5CUC5JUV9UT1RBTF9SRVZfMVlSX0FOTl9HUk9XVEguSVFfQ1EuMTIvMzEvMjAxOS5MLi5VU0QuSAEAAADiBAYAAgAAAAct</t>
  </si>
  <si>
    <t>NS44ODgyAQgAAAAFAAAAATEBAAAACjIwODU1NjkwMTcDAAAAAzE2MAIAAAAENDE5NAQAAAABMAcAAAAKMTIvMzEvMjAxOQgAAAAKMTIvMzEvMjAxOQkAAAABMP+PLke3Jd4IX6S5R7cl3gg8Q0lRLkJQLklRX1RPVEFMX1JFVl8xWVJfQU5OX0dST1dUSC5JUV9DUS4xMi8zMS8yMDIwLkwuLlVTRC5IAQAAAOIEBgACAAAACC02MS4xNjMyAQgAAAAFAAAAATEBAAAACy0yMTA3NzUzMjE0AwAAAAMxNjACAAAABDQxOTQEAAAAATAHAAAACjEyLzMxLzIwMjAIAAAACjEyLzMxLzIwMjAJAAAAATD/jy5HtyXeCB5Su0e3Jd4IO0NJUS5CUC5JUV9UT1RBTF9SRVZfMVlSX0FOTl9HUk9XVEguSVFfQ1EuOS8zMC8yMDE0LkwuLlVTRC5IAQAAAOIEBgACAAAABy0yLjc5MTkBCAAAAAUAAAABMQEAAAAKMTc2MTUwNzU4MAMAAAADMTYwAgAAAAQ0MTk0BAAAAAEwBwAAAAk5LzMwLzIwMTQIAAAACTkvMzAvMjAxNAkAAAABMPrfMUa3Jd4Itl2wR7cl3gg7Q0lRLkJQLklRX1RPVEFMX1JFVl8xWVJfQU5OX0dST1dUSC5JUV9DUS45LzMwLzIwMjQuTC4uVVNELkgBAAAA4gQGAAIAAAAILTExLjI3MzQBCAAAAAUAAAABMQEAAAALLTE5MTg2NDY3NDYDAAAAAzE2MAIAAAAENDE5NAQAAAABMAcAAAAJOS8zMC8yMDI0CAAAAAk5LzMwLzIwMjQJAAAAATAH6vxGtyXeCBYvuUe3Jd4IO0NJUS5CUC5JUV9UT1RBTF9SRVZfMVlSX0FOTl9H</t>
  </si>
  <si>
    <t>Uk9XVEguSVFfQ1EuOS8zMC8yMDE1LkwuLlVTRC5IAQAAAOIEBgACAAAACC00MC40NTYzAQgAAAAFAAAAATEBAAAACjE4MTU1MzY5NjkDAAAAAzE2MAIAAAAENDE5NAQAAAABMAcAAAAJOS8zMC8yMDE1CAAAAAk5LzMwLzIwMTUJAAAAATAOokxGtyXeCFJzr0e3Jd4IJkNJUS5CUC5JUV9OSS5JUV9DUS4xMi8zMS8yMDE5LkwuLlVTRC5IAQAAAOIEBgACAAAAAjE5AQgAAAAFAAAAATEBAAAACjIwODU1NjkwMTcDAAAAAzE2MAIAAAACMTUEAAAAATAHAAAACjEyLzMxLzIwMTkIAAAACjEyLzMxLzIwMTkJAAAAATD/jy5HtyXeCF+kuUe3Jd4IPENJUS5CUC5JUV9UT1RBTF9SRVZfMVlSX0FOTl9HUk9XVEguSVFfQ1EuMTIvMzEvMjAwOS5MLi5VU0QuSAEAAADiBAYAAgAAAAcxNi4xNDQ1AQgAAAAFAAAAATEBAAAACjE0MzQxOTE4OTQDAAAAAzE2MAIAAAAENDE5NAQAAAABMAcAAAAKMTIvMzEvMjAwOQgAAAAKMTIvMzEvMjAwOQkAAAABMEyjMka3Jd4IPh3LR7cl3gg7Q0lRLkJQLklRX1RPVEFMX1JFVl8xWVJfQU5OX0dST1dUSC5JUV9DUS45LzMwLzIwMjUuTC4uVVNELkgBAAAA4gQGAAIAAAAGMi40NjI3AQgAAAAFAAAAATEBAAAACy0xOTE4NjQ2NzQzAwAAAAMxNjACAAAABDQxOTQEAAAAATAHAAAACTkvMzAvMjAyNQgAAAAJOS8zMC8yMDI1CQAAAAEwaDz7Rrcl3gje3LpHtyXeCDtDSVEuQlAuSVFfVE9UQUxf</t>
  </si>
  <si>
    <t>UkVWXzFZUl9BTk5fR1JPV1RILklRX0NRLjkvMzAvMjAxMS5MLi5VU0QuSAEAAADiBAYAAgAAAAYzNS4wODgBCAAAAAUAAAABMQEAAAAKMTU3Mzg2NTgwNwMAAAADMTYwAgAAAAQ0MTk0BAAAAAEwBwAAAAk5LzMwLzIwMTEIAAAACTkvMzAvMjAxMQkAAAABMPS4MUa3Jd4Ixo+3R7cl3gg7Q0lRLkJQLklRX1RPVEFMX1JFVl8xWVJfQU5OX0dST1dUSC5JUV9DUS45LzMwLzIwMjIuTC4uVVNELkgBAAAA4gQGAAIAAAAHNTEuNzkyMgEIAAAABQAAAAExAQAAAAstMjAyMjMxNzg1NwMAAAADMTYwAgAAAAQ0MTk0BAAAAAEwBwAAAAk5LzMwLzIwMjIIAAAACTkvMzAvMjAyMgkAAAABMNdBLke3Jd4IJWasR7cl3gg7Q0lRLkJQLklRX1RPVEFMX1JFVl8xWVJfQU5OX0dST1dUSC5JUV9DUS45LzMwLzIwMjAuTC4uVVNELkgBAAAA4gQGAAIAAAAILTYxLjQ4NDEBCAAAAAUAAAABMQEAAAALLTIxMjQzMTYwMDgDAAAAAzE2MAIAAAAENDE5NAQAAAABMAcAAAAJOS8zMC8yMDIwCAAAAAk5LzMwLzIwMjAJAAAAATD/jy5HtyXeCMLFrUe3Jd4IPENJUS5CUC5JUV9UT1RBTF9SRVZfMVlSX0FOTl9HUk9XVEguSVFfQ1EuMTIvMzEvMjAxMC5MLi5VU0QuSAEAAADiBAYAAgAAAAcxMi4wMTU0AQgAAAAFAAAAATEBAAAACjE1MjY4MjkyMzgDAAAAAzE2MAIAAAAENDE5NAQAAAABMAcAAAAKMTIvMzEvMjAxMAgAAAAKMTIvMzEvMjAx</t>
  </si>
  <si>
    <t>MAkAAAABMDt8Mka3Jd4I/1nKR7cl3gg7Q0lRLkJQLklRX1RPVEFMX1JFVl8xWVJfQU5OX0dST1dUSC5JUV9DUS4zLzMxLzIwMjEuTC4uVVNELkgBAAAA4gQGAAIAAAAHMTEuNDQyOQEIAAAABQAAAAExAQAAAAstMjA5OTE5NzIzNwMAAAADMTYwAgAAAAQ0MTk0BAAAAAEwBwAAAAkzLzMxLzIwMjEIAAAACTMvMzEvMjAyMQkAAAABMOloLke3Jd4ItrrBR7cl3gg7Q0lRLkJQLklRX1RPVEFMX1JFVl8xWVJfQU5OX0dST1dUSC5JUV9DUS45LzMwLzIwMTguTC4uVVNELkgBAAAA4gQGAAIAAAAHMzIuNjQ3OAEIAAAABQAAAAExAQAAAAoxOTg5MjM4ODk1AwAAAAMxNjACAAAABDQxOTQEAAAAATAHAAAACTkvMzAvMjAxOAgAAAAJOS8zMC8yMDE4CQAAAAEw8FNMRrcl3ggOsK5HtyXeCDtDSVEuQlAuSVFfVE9UQUxfUkVWXzFZUl9BTk5fR1JPV1RILklRX0NRLjYvMzAvMjAyMi5MLi5VU0QuSAEAAADiBAYAAgAAAAc4NS44OTUxAQgAAAAFAAAAATEBAAAACy0yMDM2MzM0MDYxAwAAAAMxNjACAAAABDQxOTQEAAAAATAHAAAACTYvMzAvMjAyMggAAAAJNi8zMC8yMDIyCQAAAAEw10EuR7cl3gh+d61HtyXeCDxDSVEuQlAuSVFfVE9UQUxfUkVWXzFZUl9BTk5fR1JPV1RILklRX0NRLjEyLzMxLzIwMTguTC4uVVNELkgBAAAA4gQGAAIAAAAHMTIuMTYyNQEIAAAABQAAAAExAQAAAAoyMDIzMDU3MjQyAwAAAAMxNjACAAAA</t>
  </si>
  <si>
    <t>BDQxOTQEAAAAATAHAAAACjEyLzMxLzIwMTgIAAAACjEyLzMxLzIwMTgJAAAAATDwU0xGtyXeCC2jtke3Jd4IO0NJUS5CUC5JUV9UT1RBTF9SRVZfMVlSX0FOTl9HUk9XVEguSVFfQ1EuNi8zMC8yMDE0LkwuLlVTRC5IAQAAAOIEBgACAAAABy0wLjc5NjIBCAAAAAUAAAABMQEAAAAKMTc0NzM2NzczMQMAAAADMTYwAgAAAAQ0MTk0BAAAAAEwBwAAAAk2LzMwLzIwMTQIAAAACTYvMzAvMjAxNAkAAAABMBIHMka3Jd4I7+W/R7cl3gg8Q0lRLkJQLklRX1RPVEFMX1JFVl8xWVJfQU5OX0dST1dUSC5JUV9DUS4xMi8zMS8yMDE3LkwuLlVTRC5IAQAAAOIEBgACAAAABzMxLjYzMjQBCAAAAAUAAAABMQEAAAAKMTk1MTc0MDMyMwMAAAADMTYwAgAAAAQ0MTk0BAAAAAEwBwAAAAoxMi8zMS8yMDE3CAAAAAoxMi8zMS8yMDE3CQAAAAEw8FNMRrcl3giu2LxHtyXeCDtDSVEuQlAuSVFfVE9UQUxfUkVWXzFZUl9BTk5fR1JPV1RILklRX0NRLjYvMzAvMjAxNi5MLi5VU0QuSAEAAADiBAYAAgAAAAgtMjUuMzYyOQEIAAAABQAAAAExAQAAAAoxODUxMTIzMDA5AwAAAAMxNjACAAAABDQxOTQEAAAAATAHAAAACTYvMzAvMjAxNggAAAAJNi8zMC8yMDE2CQAAAAEwAHtMRrcl3gjGj7dHtyXeCDtDSVEuQlAuSVFfVE9UQUxfUkVWXzFZUl9BTk5fR1JPV1RILklRX0NRLjkvMzAvMjAyMy5MLi5VU0QuSAEAAADiBAYAAgAAAActMi4x</t>
  </si>
  <si>
    <t>MTMzAQgAAAAFAAAAATEBAAAACy0xOTcxOTI3MDgzAwAAAAMxNjACAAAABDQxOTQEAAAAATAHAAAACTkvMzAvMjAyMwgAAAAJOS8zMC8yMDIzCQAAAAEwB+r8Rrcl3gheKa1HtyXeCDxDSVEuQlAuSVFfVE9UQUxfUkVWXzFZUl9BTk5fR1JPV1RILklRX0NRLjEyLzMxLzIwMjQuTC4uVVNELkgBAAAA4gQGAAIAAAAILTEyLjkxNTYBCAAAAAUAAAABMQEAAAALLTE5NTY3OTA4NjgDAAAAAzE2MAIAAAAENDE5NAQAAAABMAcAAAAKMTIvMzEvMjAyNAgAAAAKMTIvMzEvMjAyNAkAAAABMAbD/Ea3Jd4I3ty6R7cl3gg7Q0lRLkJQLklRX1RPVEFMX1JFVl8xWVJfQU5OX0dST1dUSC5JUV9DUS45LzMwLzIwMTkuTC4uVVNELkgBAAAA4gQGAAIAAAAILTE0LjAwNDYBCAAAAAUAAAABMQEAAAAKMjA2NjMyMzU5MwMAAAADMTYwAgAAAAQ0MTk0BAAAAAEwBwAAAAk5LzMwLzIwMTkIAAAACTkvMzAvMjAxOQkAAAABMP+PLke3Jd4Ijoq8R7cl3gg8Q0lRLkJQLklRX1RPVEFMX1JFVl8xWVJfQU5OX0dST1dUSC5JUV9DUS4xMi8zMS8yMDE2LkwuLlVTRC5IAQAAAOIEBgACAAAABjMuNzI2NgEIAAAABQAAAAExAQAAAAoxODgwNTU1NjU5AwAAAAMxNjACAAAABDQxOTQEAAAAATAHAAAACjEyLzMxLzIwMTYIAAAACjEyLzMxLzIwMTYJAAAAATAAe0xGtyXeCF7ksUe3Jd4IPENJUS5CUC5JUV9UT1RBTF9SRVZfMVlSX0FOTl9HUk9X</t>
  </si>
  <si>
    <t>VEguSVFfQ1EuMTIvMzEvMjAxNS5MLi5VU0QuSAEAAADiBAYAAgAAAAgtMzMuOTA2NAEIAAAABQAAAAExAQAAAAoxODM1MDk3NDc2AwAAAAMxNjACAAAABDQxOTQEAAAAATAHAAAACjEyLzMxLzIwMTUIAAAACjEyLzMxLzIwMTUJAAAAATAOokxGtyXeCM8mvUe3Jd4IO0NJUS5CUC5JUV9UT1RBTF9SRVZfMVlSX0FOTl9HUk9XVEguSVFfQ1EuMy8zMS8yMDIzLkwuLlVTRC5IAQAAAOIEBgACAAAABzE0LjI2NTcBCAAAAAUAAAABMQEAAAALLTE5OTYzNjgwNTEDAAAAAzE2MAIAAAAENDE5NAQAAAABMAcAAAAJMy8zMS8yMDIzCAAAAAkzLzMxLzIwMjMJAAAAATAWEf1GtyXeCPgFuEe3Jd4IPENJUS5CUC5JUV9UT1RBTF9SRVZfMVlSX0FOTl9HUk9XVEguSVFfQ1EuMTIvMzEvMjAyMS5MLi5VU0QuSAEAAADiBAYAAgAAAAc4My4wMzQ5AQgAAAAFAAAAATEBAAAACy0yMDU3NTE5Njc4AwAAAAMxNjACAAAABDQxOTQEAAAAATAHAAAACjEyLzMxLzIwMjEIAAAACjEyLzMxLzIwMjEJAAAAATDpaC5HtyXeCF4VvEe3Jd4IO0NJUS5CUC5JUV9UT1RBTF9SRVZfMVlSX0FOTl9HUk9XVEguSVFfQ1EuMy8zMS8yMDE5LkwuLlVTRC5IAQAAAOIEBgACAAAABy0yLjgxMjYBCAAAAAUAAAABMQEAAAAKMjAzMTA3NTQxNAMAAAADMTYwAgAAAAQ0MTk0BAAAAAEwBwAAAAkzLzMxLzIwMTkIAAAACTMvMzEvMjAxOQkAAAABMAm3Lke3</t>
  </si>
  <si>
    <t>Jd4Iqw3JR7cl3gg7Q0lRLkJQLklRX1RPVEFMX1JFVl8xWVJfQU5OX0dST1dUSC5JUV9DUS42LzMwLzIwMjAuTC4uVVNELkgBAAAA4gQGAAIAAAAILTcwLjc2NTYBCAAAAAUAAAABMQEAAAALLTIxNDA1MDE2MjkDAAAAAzE2MAIAAAAENDE5NAQAAAABMAcAAAAJNi8zMC8yMDIwCAAAAAk2LzMwLzIwMjAJAAAAATD/jy5HtyXeCK5mtke3Jd4IO0NJUS5CUC5JUV9UT1RBTF9SRVZfMVlSX0FOTl9HUk9XVEguSVFfQ1EuOS8zMC8yMDE3LkwuLlVTRC5IAQAAAOIEBgACAAAABjI3LjE4OQEIAAAABQAAAAExAQAAAAoxOTE2NTMzNTc3AwAAAAMxNjACAAAABDQxOTQEAAAAATAHAAAACTkvMzAvMjAxNwgAAAAJOS8zMC8yMDE3CQAAAAEwAHtMRrcl3ggf/q5HtyXeCDxDSVEuQlAuSVFfVE9UQUxfUkVWXzFZUl9BTk5fR1JPV1RILklRX0NRLjEyLzMxLzIwMTQuTC4uVVNELkgBAAAA4gQGAAIAAAAILTIwLjQxNzkBCAAAAAUAAAABMQEAAAAKMTc3OTE1OTQ0NwMAAAADMTYwAgAAAAQ0MTk0BAAAAAEwBwAAAAoxMi8zMS8yMDE0CAAAAAoxMi8zMS8yMDE0CQAAAAEw+t8xRrcl3ghDOL5HtyXeCDxDSVEuQlAuSVFfVE9UQUxfUkVWXzFZUl9BTk5fR1JPV1RILklRX0NRLjEyLzMxLzIwMjMuTC4uVVNELkgBAAAA4gQGAAIAAAAILTI2LjI1OTEBCAAAAAUAAAABMQEAAAALLTE5NTY3OTA4OTMDAAAAAzE2MAIAAAAENDE5NAQA</t>
  </si>
  <si>
    <t>AAABMAcAAAAKMTIvMzEvMjAyMwgAAAAKMTIvMzEvMjAyMwkAAAABMAfq/Ea3Jd4ITz61R7cl3gg7Q0lRLkJQLklRX1RPVEFMX1JFVl8xWVJfQU5OX0dST1dUSC5JUV9DUS45LzMwLzIwMTYuTC4uVVNELkgBAAAA4gQGAAIAAAAILTE2LjIzNzUBCAAAAAUAAAABMQEAAAAKMTg2MzIwOTI5MQMAAAADMTYwAgAAAAQ0MTk0BAAAAAEwBwAAAAk5LzMwLzIwMTYIAAAACTkvMzAvMjAxNgkAAAABMAB7TEa3Jd4IQVa5R7cl3gg7Q0lRLkJQLklRX1RPVEFMX1JFVl8xWVJfQU5OX0dST1dUSC5JUV9DUS42LzMwLzIwMjQuTC4uVVNELkgBAAAA4gQGAAIAAAAHLTIuMzU4NQEIAAAABQAAAAExAQAAAAstMTkxODYxNzYzMQMAAAADMTYwAgAAAAQ0MTk0BAAAAAEwBwAAAAk2LzMwLzIwMjQIAAAACTYvMzAvMjAyNAkAAAABMAfq/Ea3Jd4IP8e7R7cl3gg8Q0lRLkJQLklRX1RPVEFMX1JFVl8xWVJfQU5OX0dST1dUSC5JUV9DUS4xMi8zMS8yMDEyLkwuLlVTRC5IAQAAAOIEBgACAAAABjEuOTU1MgEIAAAABQAAAAExAQAAAAoxNjYxODM2NzEwAwAAAAMxNjACAAAABDQxOTQEAAAAATAHAAAACjEyLzMxLzIwMTIIAAAACjEyLzMxLzIwMTIJAAAAATAWLjJGtyXeCOvHxEe3Jd4IO0NJUS5CUC5JUV9UT1RBTF9SRVZfMVlSX0FOTl9HUk9XVEguSVFfQ1EuMy8zMS8yMDI0LkwuLlVTRC5IAQAAAOIEBgACAAAACC0xMy4wNTM4AQgA</t>
  </si>
  <si>
    <t>AAAFAAAAATEBAAAACy0xOTQ3OTA4NzE3AwAAAAMxNjACAAAABDQxOTQEAAAAATAHAAAACTMvMzEvMjAyNAgAAAAJMy8zMS8yMDI0CQAAAAEwB+r8Rrcl3gh5MrJHtyXeCDtDSVEuQlAuSVFfVE9UQUxfUkVWXzFZUl9BTk5fR1JPV1RILklRX0NRLjMvMzEvMjAyMC5MLi5VU0QuSAEAAADiBAYAAgAAAActNTMuMzA2AQgAAAAFAAAAATEBAAAACjIwOTIxMzc5OTYDAAAAAzE2MAIAAAAENDE5NAQAAAABMAcAAAAJMy8zMS8yMDIwCAAAAAkzLzMxLzIwMjAJAAAAATD/jy5HtyXeCMArxEe3Jd4IO0NJUS5CUC5JUV9UT1RBTF9SRVZfMVlSX0FOTl9HUk9XVEguSVFfQ1EuMy8zMS8yMDE2LkwuLlVTRC5IAQAAAOIEBgACAAAACC0zMC4yMDI5AQgAAAAFAAAAATEBAAAACjE4Mzk0MDkxMTUDAAAAAzE2MAIAAAAENDE5NAQAAAABMAcAAAAJMy8zMS8yMDE2CAAAAAkzLzMxLzIwMTYJAAAAATAOokxGtyXeCGBry0e3Jd4IO0NJUS5CUC5JUV9UT1RBTF9SRVZfMVlSX0FOTl9HUk9XVEguSVFfQ1EuMy8zMS8yMDE0LkwuLlVTRC5IAQAAAOIEBgACAAAABy0yLjU0NzIBCAAAAAUAAAABMQEAAAAKMTczMDYwMzY4OAMAAAADMTYwAgAAAAQ0MTk0BAAAAAEwBwAAAAkzLzMxLzIwMTQIAAAACTMvMzEvMjAxNAkAAAABMBIHMka3Jd4IvC7MR7cl3gg7Q0lRLkJQLklRX1RPVEFMX1JFVl8xWVJfQU5OX0dST1dUSC5JUV9DUS4zLzMx</t>
  </si>
  <si>
    <t>LzIwMTAuTC4uVVNELkgBAAAA4gQGAAIAAAAHNTQuNDk3MgEIAAAABQAAAAExAQAAAAoxNDQ4OTkxMjYxAwAAAAMxNjACAAAABDQxOTQEAAAAATAHAAAACTMvMzEvMjAxMAgAAAAJMy8zMS8yMDEwCQAAAAEwTKMyRrcl3giGKs5HtyXeCDtDSVEuQlAuSVFfVE9UQUxfUkVWXzFZUl9BTk5fR1JPV1RILklRX0NRLjMvMzEvMjAxMy5MLi5VU0QuSAEAAADiBAYAAgAAAActMC44MTI3AQgAAAAFAAAAATEBAAAACjE2NzQyMTg2MjUDAAAAAzE2MAIAAAAENDE5NAQAAAABMAcAAAAJMy8zMS8yMDEzCAAAAAkzLzMxLzIwMTMJAAAAATAWLjJGtyXeCA3yzEe3Jd4IO0NJUS5CUC5JUV9UT1RBTF9SRVZfMVlSX0FOTl9HUk9XVEguSVFfQ1EuNi8zMC8yMDEwLkwuLlVTRC5IAQAAAOIEBgACAAAABzM0LjU5MTEBCAAAAAUAAAABMQEAAAAKMTQ2Mzg0NzMwMQMAAAADMTYwAgAAAAQ0MTk0BAAAAAEwBwAAAAk2LzMwLzIwMTAIAAAACTYvMzAvMjAxMAkAAAABMEyjMka3Jd4I54LJR7cl3gg7Q0lRLkJQLklRX1RPVEFMX1JFVl8xWVJfQU5OX0dST1dUSC5JUV9DUS42LzMwLzIwMTcuTC4uVVNELkgBAAAA4gQGAAIAAAAHMjEuNjA5MgEIAAAABQAAAAExAQAAAAoxODk3NzI0MDUxAwAAAAMxNjACAAAABDQxOTQEAAAAATAHAAAACTYvMzAvMjAxNwgAAAAJNi8zMC8yMDE3CQAAAAEwAHtMRrcl3ggkb7FHtyXeCDtDSVEuQlAuSVFf</t>
  </si>
  <si>
    <t>VE9UQUxfUkVWXzFZUl9BTk5fR1JPV1RILklRX0NRLjYvMzAvMjAxNS5MLi5VU0QuSAEAAADiBAYAAgAAAAgtMzQuMTQyMwEIAAAABQAAAAExAQAAAAoxODAwMjg2Nzk3AwAAAAMxNjACAAAABDQxOTQEAAAAATAHAAAACTYvMzAvMjAxNQgAAAAJNi8zMC8yMDE1CQAAAAEw+t8xRrcl3ghtjLRHtyXeCDtDSVEuQlAuSVFfVE9UQUxfUkVWXzFZUl9BTk5fR1JPV1RILklRX0NRLjYvMzAvMjAyMy5MLi5VU0QuSAEAAADiBAYAAgAAAAgtMjcuNDg1OAEIAAAABQAAAAExAQAAAAstMTk3MDg4MzQwNwMAAAADMTYwAgAAAAQ0MTk0BAAAAAEwBwAAAAk2LzMwLzIwMjMIAAAACTYvMzAvMjAyMwkAAAABMAfq/Ea3Jd4IbHm1R7cl3gg7Q0lRLkJQLklRX1RPVEFMX1JFVl8xWVJfQU5OX0dST1dUSC5JUV9DUS42LzMwLzIwMjEuTC4uVVNELkgBAAAA4gQGAAIAAAAGNzEuMTIzAQgAAAAFAAAAATEBAAAACy0yMDg3MTgzNDIwAwAAAAMxNjACAAAABDQxOTQEAAAAATAHAAAACTYvMzAvMjAyMQgAAAAJNi8zMC8yMDIxCQAAAAEw6WguR7cl3gjoYa5HtyXeCDtDSVEuQlAuSVFfVE9UQUxfUkVWXzFZUl9BTk5fR1JPV1RILklRX0NRLjYvMzAvMjAxOS5MLi5VU0QuSAEAAADiBAYAAgAAAAYtMy40NzUBCAAAAAUAAAABMQEAAAAKMjA0NzkyMDE2OAMAAAADMTYwAgAAAAQ0MTk0BAAAAAEwBwAAAAk2LzMwLzIwMTkIAAAACTYvMzAv</t>
  </si>
  <si>
    <t>MjAxOQkAAAABMAm3Lke3Jd4If/K5R7cl3gg8Q0lRLkJQLklRX1RPVEFMX1JFVl8xWVJfQU5OX0dST1dUSC5JUV9DUS4xMi8zMS8yMDEzLkwuLlVTRC5IAQAAAOIEBgACAAAABy0xLjYyODEBCAAAAAUAAAABMQEAAAAKMTcyMTkxOTU0OAMAAAADMTYwAgAAAAQ0MTk0BAAAAAEwBwAAAAoxMi8zMS8yMDEzCAAAAAoxMi8zMS8yMDEzCQAAAAEwEgcyRrcl3ghG88JHtyXeCDtDSVEuQlAuSVFfVE9UQUxfUkVWXzFZUl9BTk5fR1JPV1RILklRX0NRLjMvMzEvMjAxMS5MLi5VU0QuSAEAAADiBAYAAgAAAAcxNi43NzU0AQgAAAAFAAAAATEBAAAACjE1NDQ4ODA2OTIDAAAAAzE2MAIAAAAENDE5NAQAAAABMAcAAAAJMy8zMS8yMDExCAAAAAkzLzMxLzIwMTEJAAAAATA7fDJGtyXeCEiOzUe3Jd4IMUNJUS5CUC5JUV9UT1RBTF9SRVZFTlVFLklRX0xUTS45LzMwLzIwMTguTC4uVVNELkgBAAAA4gQGAAIAAAAGMjg5MDM0AQgAAAAFAAAAATEBAAAACjE5ODkyMzg5MjYDAAAAAzE2MAIAAAACMjgEAAAAATAHAAAACTkvMzAvMjAxOAgAAAAJOS8zMC8yMDE4CQAAAAEw8FNMRrcl3ggZ165HtyXeCDtDSVEuQlAuSVFfVE9UQUxfUkVWXzFZUl9BTk5fR1JPV1RILklRX0NRLjYvMzAvMjAxMy5MLi5VU0QuSAEAAADiBAYAAgAAAAYtMC4yNzgBCAAAAAUAAAABMQEAAAAKMTY4ODY3NTY1NgMAAAADMTYwAgAAAAQ0MTk0BAAAAAEw</t>
  </si>
  <si>
    <t>BwAAAAk2LzMwLzIwMTMIAAAACTYvMzAvMjAxMwkAAAABMBYuMka3Jd4I3y/CR7cl3gg7Q0lRLkJQLklRX1RPVEFMX1JFVl8xWVJfQU5OX0dST1dUSC5JUV9DUS42LzMwLzIwMTEuTC4uVVNELkgBAAAA4gQGAAIAAAAHMzcuNDg5MwEIAAAABQAAAAExAQAAAAoxNTU2OTUzNDA5AwAAAAMxNjACAAAABDQxOTQEAAAAATAHAAAACTYvMzAvMjAxMQgAAAAJNi8zMC8yMDExCQAAAAEwKVUyRrcl3ghjSshHtyXeCDtDSVEuQlAuSVFfVE9UQUxfUkVWXzFZUl9BTk5fR1JPV1RILklRX0NRLjYvMzAvMjAyNS5MLi5VU0QuSAEAAADiBAYAAgAAAAYtMS4zMzgBCAAAAAUAAAABMQEAAAALLTE5MTg2NDY2MzEDAAAAAzE2MAIAAAAENDE5NAQAAAABMAcAAAAJNi8zMC8yMDI1CAAAAAk2LzMwLzIwMjUJAAAAATAGw/xGtyXeCM+1uke3Jd4IO0NJUS5CUC5JUV9UT1RBTF9SRVZfMVlSX0FOTl9HUk9XVEguSVFfQ1EuMy8zMS8yMDEyLkwuLlVTRC5IAQAAAOIEBgACAAAABzExLjE5MDgBCAAAAAUAAAABMQEAAAAKMTYxNDk3ODI3NgMAAAADMTYwAgAAAAQ0MTk0BAAAAAEwBwAAAAkzLzMxLzIwMTIIAAAACTMvMzEvMjAxMgkAAAABMClVMka3Jd4IMkDNR7cl3gg7Q0lRLkJQLklRX1RPVEFMX1JFVl8xWVJfQU5OX0dST1dUSC5JUV9DUS4zLzMxLzIwMjIuTC4uVVNELkgBAAAA4gQGAAIAAAAHNDIuMTc0MwEIAAAABQAAAAExAQAA</t>
  </si>
  <si>
    <t>AAstMjA0ODE1MTMyMwMAAAADMTYwAgAAAAQ0MTk0BAAAAAEwBwAAAAkzLzMxLzIwMjIIAAAACTMvMzEvMjAyMgkAAAABMOloLke3Jd4Ik0XBR7cl3gg7Q0lRLkJQLklRX1RPVEFMX1JFVl8xWVJfQU5OX0dST1dUSC5JUV9DUS4zLzMxLzIwMTguTC4uVVNELkgBAAAA4gQGAAIAAAAHMjIuNDAwOQEIAAAABQAAAAExAQAAAAoxOTU3OTI5MTQxAwAAAAMxNjACAAAABDQxOTQEAAAAATAHAAAACTMvMzEvMjAxOAgAAAAJMy8zMS8yMDE4CQAAAAEw8FNMRrcl3gjOC8pHtyXeCDFDSVEuQlAuSVFfVE9UQUxfUkVWRU5VRS5JUV9MVE0uOS8zMC8yMDIwLkwuLlVTRC5IAQAAAOIEBgACAAAABjE0OTEyNgEIAAAABQAAAAExAQAAAAstMjEyNDMxNTg1MAMAAAADMTYwAgAAAAIyOAQAAAABMAcAAAAJOS8zMC8yMDIwCAAAAAk5LzMwLzIwMjAJAAAAATD/jy5HtyXeCMLFrUe3Jd4IMUNJUS5CUC5JUV9UT1RBTF9SRVZFTlVFLklRX0xUTS42LzMwLzIwMTkuTC4uVVNELkgBAAAA4gQGAAIAAAAGMjkyNzEwAQgAAAAFAAAAATEBAAAACjIwNDc5MjAyMTkDAAAAAzE2MAIAAAACMjgEAAAAATAHAAAACTYvMzAvMjAxOQgAAAAJNi8zMC8yMDE5CQAAAAEwCbcuR7cl3giSGbpHtyXeCDFDSVEuQlAuSVFfVE9UQUxfUkVWRU5VRS5JUV9MVE0uMy8zMS8yMDE1LkwuLlVTRC5IAQAAAOIEBgACAAAABjMxNzYwMAEIAAAABQAAAAExAQAA</t>
  </si>
  <si>
    <t>AAoxODAwMzU5MDk2AwAAAAMxNjACAAAAAjI4BAAAAAEwBwAAAAkzLzMxLzIwMTUIAAAACTMvMzEvMjAxNQkAAAABMPrfMUa3Jd4IcJLLR7cl3ggxQ0lRLkJQLklRX1RPVEFMX1JFVkVOVUUuSVFfTFRNLjYvMzAvMjAyMy5MLi5VU0QuSAEAAADiBAYAAgAAAAYyMjc1NDABCAAAAAUAAAABMQEAAAALLTE5NzA4ODM0MDYDAAAAAzE2MAIAAAACMjgEAAAAATAHAAAACTYvMzAvMjAyMwgAAAAJNi8zMC8yMDIzCQAAAAEwB+r8Rrcl3ghPPrVHtyXeCDJDSVEuQlAuSVFfVE9UQUxfUkVWRU5VRS5JUV9MVE0uMTIvMzEvMjAxNi5MLi5VU0QuSAEAAADiBAYAAgAAAAYxODIzMjUBCAAAAAUAAAABMQEAAAAKMTk1MTc0MDE5OAMAAAADMTYwAgAAAAIyOAQAAAABMAcAAAAKMTIvMzEvMjAxNggAAAAKMTIvMzEvMjAxNgkAAAABMAB7TEa3Jd4IUr2xR7cl3ggyQ0lRLkJQLklRX1RPVEFMX1JFVkVOVUUuSVFfTFRNLjEyLzMxLzIwMjAuTC4uVVNELkgBAAAA4gQGAAIAAAAGMTA1NjcyAQgAAAAFAAAAATEBAAAACy0yMDU3NTE5NjI1AwAAAAMxNjACAAAAAjI4BAAAAAEwBwAAAAoxMi8zMS8yMDIwCAAAAAoxMi8zMS8yMDIwCQAAAAEw/48uR7cl3ggeUrtHtyXeCDFDSVEuQlAuSVFfVE9UQUxfUkVWRU5VRS5JUV9MVE0uMy8zMS8yMDE3LkwuLlVTRC5IAQAAAOIEBgACAAAABjE5OTU0NQEIAAAABQAAAAExAQAAAAoxODg1ODIx</t>
  </si>
  <si>
    <t>NTY3AwAAAAMxNjACAAAAAjI4BAAAAAEwBwAAAAkzLzMxLzIwMTcIAAAACTMvMzEvMjAxNwkAAAABMAB7TEa3Jd4IGajKR7cl3ggxQ0lRLkJQLklRX1RPVEFMX1JFVkVOVUUuSVFfTFRNLjYvMzAvMjAxMi5MLi5VU0QuSAEAAADiBAYAAgAAAAYzNzg2NzcBCAAAAAUAAAABMQEAAAAKMTYyODYzNjcyOQMAAAADMTYwAgAAAAIyOAQAAAABMAcAAAAJNi8zMC8yMDEyCAAAAAk2LzMwLzIwMTIJAAAAATApVTJGtyXeCMZSxEe3Jd4IMUNJUS5CUC5JUV9UT1RBTF9SRVZFTlVFLklRX0xUTS45LzMwLzIwMjIuTC4uVVNELkgBAAAA4gQGAAIAAAAGMjIwODcwAQgAAAAFAAAAATEBAAAACy0yMDIyMzE3MzUxAwAAAAMxNjACAAAAAjI4BAAAAAEwBwAAAAk5LzMwLzIwMjIIAAAACTkvMzAvMjAyMgkAAAABMNdBLke3Jd4IAhisR7cl3ggxQ0lRLkJQLklRX1RPVEFMX1JFVkVOVUUuSVFfTFRNLjYvMzAvMjAxOC5MLi5VU0QuSAEAAADiBAYAAgAAAAYyNjk1ODYBCAAAAAUAAAABMQEAAAAKMTk3MjgxMjc2NwMAAAADMTYwAgAAAAIyOAQAAAABMAcAAAAJNi8zMC8yMDE4CAAAAAk2LzMwLzIwMTgJAAAAATDwU0xGtyXeCKNUt0e3Jd4IMUNJUS5CUC5JUV9UT1RBTF9SRVZFTlVFLklRX0xUTS4zLzMxLzIwMTkuTC4uVVNELkgBAAAA4gQGAAIAAAAGMjk1MzEzAQgAAAAFAAAAATEBAAAACjIwMzEwNzU0NTMDAAAAAzE2MAIAAAAC</t>
  </si>
  <si>
    <t>MjgEAAAAATAHAAAACTMvMzEvMjAxOQgAAAAJMy8zMS8yMDE5CQAAAAEwCbcuR7cl3girDclHtyXeCDFDSVEuQlAuSVFfVE9UQUxfUkVWRU5VRS5JUV9MVE0uOS8zMC8yMDEwLkwuLlVTRC5IAQAAAOIEBgACAAAABjI4ODkyMAEIAAAABQAAAAExAQAAAAoxNDc4NzMyMjU1AwAAAAMxNjACAAAAAjI4BAAAAAEwBwAAAAk5LzMwLzIwMTAIAAAACTkvMzAvMjAxMAkAAAABMDt8Mka3Jd4Ivo66R7cl3ggxQ0lRLkJQLklRX1RPVEFMX1JFVkVOVUUuSVFfTFRNLjkvMzAvMjAxMy5MLi5VU0QuSAEAAADiBAYAAgAAAAYzODA2ODcBCAAAAAUAAAABMQEAAAAKMTcwMzQ0OTcxMgMAAAADMTYwAgAAAAIyOAQAAAABMAcAAAAJOS8zMC8yMDEzCAAAAAk5LzMwLzIwMTMJAAAAATASBzJGtyXeCLZdsEe3Jd4IMUNJUS5CUC5JUV9UT1RBTF9SRVZFTlVFLklRX0xUTS45LzMwLzIwMjQuTC4uVVNELkgBAAAA4gQGAAIAAAAGMTkzOTI5AQgAAAAFAAAAATEBAAAACy0xOTE4NjQ2NzE0AwAAAAMxNjACAAAAAjI4BAAAAAEwBwAAAAk5LzMwLzIwMjQIAAAACTkvMzAvMjAyNAkAAAABMAfq/Ea3Jd4Iqbe4R7cl3ggxQ0lRLkJQLklRX1RPVEFMX1JFVkVOVUUuSVFfTFRNLjMvMzEvMjAyMy5MLi5VU0QuSAEAAADiBAYAAgAAAAYyNDYwMjIBCAAAAAUAAAABMQEAAAALLTE5OTYzNjc2NTcDAAAAAzE2MAIAAAACMjgEAAAAATAHAAAACTMv</t>
  </si>
  <si>
    <t>MzEvMjAyMwgAAAAJMy8zMS8yMDIzCQAAAAEwFhH9Rrcl3gj4BbhHtyXeCDFDSVEuQlAuSVFfVE9UQUxfUkVWRU5VRS5JUV9MVE0uOS8zMC8yMDE2LkwuLlVTRC5IAQAAAOIEBgACAAAABjE4MDgxMQEIAAAABQAAAAExAQAAAAoxODYzMjA5NTU5AwAAAAMxNjACAAAAAjI4BAAAAAEwBwAAAAk5LzMwLzIwMTYIAAAACTkvMzAvMjAxNgkAAAABMAB7TEa3Jd4ITX25R7cl3ggxQ0lRLkJQLklRX1RPVEFMX1JFVkVOVUUuSVFfTFRNLjYvMzAvMjAxMC5MLi5VU0QuSAEAAADiBAYAAgAAAAYyODQ1MzABCAAAAAUAAAABMQEAAAAKMTQ2Mzg1ODgzNAMAAAADMTYwAgAAAAIyOAQAAAABMAcAAAAJNi8zMC8yMDEwCAAAAAk2LzMwLzIwMTAJAAAAATBMozJGtyXeCOeCyUe3Jd4IMUNJUS5CUC5JUV9UT1RBTF9SRVZFTlVFLklRX0xUTS45LzMwLzIwMjEuTC4uVVNELkgBAAAA4gQGAAIAAAAGMTMzODc1AQgAAAAFAAAAATEBAAAACy0yMDcyNjMyMDA1AwAAAAMxNjACAAAAAjI4BAAAAAEwBwAAAAk5LzMwLzIwMjEIAAAACTkvMzAvMjAyMQkAAAABMOloLke3Jd4IQdusR7cl3ggxQ0lRLkJQLklRX1RPVEFMX1JFVkVOVUUuSVFfTFRNLjkvMzAvMjAxNy5MLi5VU0QuSAEAAADiBAYAAgAAAAYyMjIyNTkBCAAAAAUAAAABMQEAAAAKMTkxNjUzMzY2MwMAAAADMTYwAgAAAAIyOAQAAAABMAcAAAAJOS8zMC8yMDE3CAAAAAk5LzMw</t>
  </si>
  <si>
    <t>LzIwMTcJAAAAATAAe0xGtyXeCB/+rke3Jd4IMUNJUS5CUC5JUV9UT1RBTF9SRVZFTlVFLklRX0xUTS42LzMwLzIwMjIuTC4uVVNELkgBAAAA4gQGAAIAAAAGMjAyMzE4AQgAAAAFAAAAATEBAAAACy0yMDM2MzMzOTg0AwAAAAMxNjACAAAAAjI4BAAAAAEwBwAAAAk2LzMwLzIwMjIIAAAACTYvMzAvMjAyMgkAAAABMNdBLke3Jd4IfnetR7cl3ggxQ0lRLkJQLklRX1RPVEFMX1JFVkVOVUUuSVFfTFRNLjMvMzEvMjAxOC5MLi5VU0QuSAEAAADiBAYAAgAAAAYyNTA4NDIBCAAAAAUAAAABMQEAAAAKMTk1NzkyOTIyMAMAAAADMTYwAgAAAAIyOAQAAAABMAcAAAAJMy8zMS8yMDE4CAAAAAkzLzMxLzIwMTgJAAAAATDwU0xGtyXeCKbkyUe3Jd4IMUNJUS5CUC5JUV9UT1RBTF9SRVZFTlVFLklRX0xUTS45LzMwLzIwMTUuTC4uVVNELkgBAAAA4gQGAAIAAAAGMjQ3NTMxAQgAAAAFAAAAATEBAAAACjE4MTU1MzcxMTQDAAAAAzE2MAIAAAACMjgEAAAAATAHAAAACTkvMzAvMjAxNQgAAAAJOS8zMC8yMDE1CQAAAAEwDqJMRrcl3ghywa9HtyXeCDFDSVEuQlAuSVFfVE9UQUxfUkVWRU5VRS5JUV9MVE0uNi8zMC8yMDIxLkwuLlVTRC5IAQAAAOIEBgACAAAABjEyNDIyNwEIAAAABQAAAAExAQAAAAstMjA4NzE4MzMzMAMAAAADMTYwAgAAAAIyOAQAAAABMAcAAAAJNi8zMC8yMDIxCAAAAAk2LzMwLzIwMjEJAAAAATDpaC5H</t>
  </si>
  <si>
    <t>tyXeCOhhrke3Jd4IMUNJUS5CUC5JUV9UT1RBTF9SRVZFTlVFLklRX0xUTS4zLzMxLzIwMTQuTC4uVVNELkgBAAAA4gQGAAIAAAAGMzc2NzM5AQgAAAAFAAAAATEBAAAACjE3MzA2MDUxMTADAAAAAzE2MAIAAAACMjgEAAAAATAHAAAACTMvMzEvMjAxNAgAAAAJMy8zMS8yMDE0CQAAAAEwEgcyRrcl3gieB8xHtyXeCDFDSVEuQlAuSVFfVE9UQUxfUkVWRU5VRS5JUV9MVE0uMy8zMS8yMDIwLkwuLlVTRC5IAQAAAOIEBgACAAAABjI0MjA3MgEIAAAABQAAAAExAQAAAAoyMDkyMTM4MDMyAwAAAAMxNjACAAAAAjI4BAAAAAEwBwAAAAkzLzMxLzIwMjAIAAAACTMvMzEvMjAyMAkAAAABMP+PLke3Jd4IxlLER7cl3ggxQ0lRLkJQLklRX1RPVEFMX1JFVkVOVUUuSVFfTFRNLjMvMzEvMjAxMy5MLi5VU0QuSAEAAADiBAYAAgAAAAYzNzYzNTIBCAAAAAUAAAABMQEAAAAKMTY3NDIzMzk1NQMAAAADMTYwAgAAAAIyOAQAAAABMAcAAAAJMy8zMS8yMDEzCAAAAAkzLzMxLzIwMTMJAAAAATAWLjJGtyXeCPzKzEe3Jd4IMUNJUS5CUC5JUV9UT1RBTF9SRVZFTlVFLklRX0xUTS4zLzMxLzIwMjQuTC4uVVNELkgBAAAA4gQGAAIAAAAGMjAxMDc5AQgAAAAFAAAAATEBAAAACy0xOTQ3OTA4MDYxAwAAAAMxNjACAAAAAjI4BAAAAAEwBwAAAAkzLzMxLzIwMjQIAAAACTMvMzEvMjAyNAkAAAABMAfq/Ea3Jd4IkVmyR7cl3ggxQ0lR</t>
  </si>
  <si>
    <t>LkJQLklRX1RPVEFMX1JFVkVOVUUuSVFfTFRNLjkvMzAvMjAxMS5MLi5VU0QuSAEAAADiBAYAAgAAAAYzNjIxODUBCAAAAAUAAAABMQEAAAAKMTU3Mzg4NzM5NAMAAAADMTYwAgAAAAIyOAQAAAABMAcAAAAJOS8zMC8yMDExCAAAAAk5LzMwLzIwMTEJAAAAATD0uDFGtyXeCKNUt0e3Jd4IMUNJUS5CUC5JUV9UT1RBTF9SRVZFTlVFLklRX0xUTS45LzMwLzIwMTkuTC4uVVNELkgBAAAA4gQGAAIAAAAGMjgxNjQ0AQgAAAAFAAAAATEBAAAACjIwNjYzMjM5MTMDAAAAAzE2MAIAAAACMjgEAAAAATAHAAAACTkvMzAvMjAxOQgAAAAJOS8zMC8yMDE5CQAAAAEw/48uR7cl3giOirxHtyXeCDJDSVEuQlAuSVFfVE9UQUxfUkVWRU5VRS5JUV9MVE0uMTIvMzEvMjAxMi5MLi5VU0QuSAEAAADiBAYAAgAAAAYzNzU3NjUBCAAAAAUAAAABMQEAAAAKMTcyMTkxOTc1NQMAAAADMTYwAgAAAAIyOAQAAAABMAcAAAAKMTIvMzEvMjAxMggAAAAKMTIvMzEvMjAxMgkAAAABMBYuMka3Jd4I68fER7cl3ggyQ0lRLkJQLklRX1RPVEFMX1JFVkVOVUUuSVFfTFRNLjEyLzMxLzIwMTguTC4uVVNELkgBAAAA4gQGAAIAAAAGMjk3NTMzAQgAAAAFAAAAATEBAAAACjIwODU1NjkwMTEDAAAAAzE2MAIAAAACMjgEAAAAATAHAAAACjEyLzMxLzIwMTgIAAAACjEyLzMxLzIwMTgJAAAAATDwU0xGtyXeCGjetke3Jd4IMkNJUS5CUC5JUV9UT1RB</t>
  </si>
  <si>
    <t>TF9SRVZFTlVFLklRX0xUTS4xMi8zMS8yMDE0LkwuLlVTRC5IAQAAAOIEBgACAAAABjM1MTE5NQEIAAAABQAAAAExAQAAAAoxODM1MDk3NDcyAwAAAAMxNjACAAAAAjI4BAAAAAEwBwAAAAoxMi8zMS8yMDE0CAAAAAoxMi8zMS8yMDE0CQAAAAEw+t8xRrcl3ghQX75HtyXeCDFDSVEuQlAuSVFfVE9UQUxfUkVWRU5VRS5JUV9MVE0uNi8zMC8yMDE3LkwuLlVTRC5IAQAAAOIEBgACAAAABjIwOTUyNQEIAAAABQAAAAExAQAAAAoxODk3NzI0MjAwAwAAAAMxNjACAAAAAjI4BAAAAAEwBwAAAAk2LzMwLzIwMTcIAAAACTYvMzAvMjAxNwkAAAABMAB7TEa3Jd4IOpaxR7cl3ggxQ0lRLkJQLklRX1RPVEFMX1JFVkVOVUUuSVFfTFRNLjMvMzEvMjAxMi5MLi5VU0QuSAEAAADiBAYAAgAAAAYzODUwNjYBCAAAAAUAAAABMQEAAAAKMTYxNDk4ODM0MQMAAAADMTYwAgAAAAIyOAQAAAABMAcAAAAJMy8zMS8yMDEyCAAAAAkzLzMxLzIwMTIJAAAAATApVTJGtyXeCA3yzEe3Jd4IMUNJUS5CUC5JUV9UT1RBTF9SRVZFTlVFLklRX0xUTS4zLzMxLzIwMTEuTC4uVVNELkgBAAAA4gQGAAIAAAAGMzA5NzcxAQgAAAAFAAAAATEBAAAACjE1NDQ4ODUyMjUDAAAAAzE2MAIAAAACMjgEAAAAATAHAAAACTMvMzEvMjAxMQgAAAAJMy8zMS8yMDExCQAAAAEwO3wyRrcl3ghIjs1HtyXeCDFDSVEuQlAuSVFfVE9UQUxfUkVWRU5VRS5JUV9M</t>
  </si>
  <si>
    <t>VE0uNi8zMC8yMDI0LkwuLlVTRC5IAQAAAOIEBgACAAAABjE5OTkyOQEIAAAABQAAAAExAQAAAAstMTkxODYxNzYzMAMAAAADMTYwAgAAAAIyOAQAAAABMAcAAAAJNi8zMC8yMDI0CAAAAAk2LzMwLzIwMjQJAAAAATAH6vxGtyXeCE7uu0e3Jd4IMUNJUS5CUC5JUV9UT1RBTF9SRVZFTlVFLklRX0xUTS4zLzMxLzIwMjEuTC4uVVNELkgBAAAA4gQGAAIAAAAGMTA5MTkzAQgAAAAFAAAAATEBAAAACy0yMDk5MTk2ODM5AwAAAAMxNjACAAAAAjI4BAAAAAEwBwAAAAkzLzMxLzIwMjEIAAAACTMvMzEvMjAyMQkAAAABMOloLke3Jd4IweHBR7cl3ggyQ0lRLkJQLklRX1RPVEFMX1JFVkVOVUUuSVFfTFRNLjEyLzMxLzIwMTAuTC4uVVNELkgBAAAA4gQGAAIAAAAGMjk3MTA3AQgAAAAFAAAAATEBAAAACjE1OTA0NTgwMzYDAAAAAzE2MAIAAAACMjgEAAAAATAHAAAACjEyLzMxLzIwMTAIAAAACjEyLzMxLzIwMTAJAAAAATA7fDJGtyXeCP9Zyke3Jd4IMUNJUS5CUC5JUV9UT1RBTF9SRVZFTlVFLklRX0xUTS45LzMwLzIwMTQuTC4uVVNELkgBAAAA4gQGAAIAAAAGMzczMjg4AQgAAAAFAAAAATEBAAAACjE3NjE1MDg0NjEDAAAAAzE2MAIAAAACMjgEAAAAATAHAAAACTkvMzAvMjAxNAgAAAAJOS8zMC8yMDE0CQAAAAEw+t8xRrcl3giOD7BHtyXeCDFDSVEuQlAuSVFfVE9UQUxfUkVWRU5VRS5JUV9MVE0uMy8zMS8yMDEw</t>
  </si>
  <si>
    <t>LkwuLlVTRC5IAQAAAOIEBgACAAAABjI2NTU4MgEIAAAABQAAAAExAQAAAAoxNDQ5MDAyODcyAwAAAAMxNjACAAAAAjI4BAAAAAEwBwAAAAkzLzMxLzIwMTAIAAAACTMvMzEvMjAxMAkAAAABMEyjMka3Jd4IadzNR7cl3ggyQ0lRLkJQLklRX1RPVEFMX1JFVkVOVUUuSVFfTFRNLjEyLzMxLzIwMjIuTC4uVVNELkgBAAAA4gQGAAIAAAAGMjM5MDY3AQgAAAAFAAAAATEBAAAACy0xOTU2NzkwOTA3AwAAAAMxNjACAAAAAjI4BAAAAAEwBwAAAAoxMi8zMS8yMDIyCAAAAAoxMi8zMS8yMDIyCQAAAAEwFhH9Rrcl3gjP77VHtyXeCDFDSVEuQlAuSVFfVE9UQUxfUkVWRU5VRS5JUV9MVE0uNi8zMC8yMDIwLkwuLlVTRC5IAQAAAOIEBgACAAAABjE5MDkwNQEIAAAABQAAAAExAQAAAAstMjE0MDUwMTE2MAMAAAADMTYwAgAAAAIyOAQAAAABMAcAAAAJNi8zMC8yMDIwCAAAAAk2LzMwLzIwMjAJAAAAATD/jy5HtyXeCK5mtke3Jd4IMkNJUS5CUC5JUV9UT1RBTF9SRVZFTlVFLklRX0xUTS4xMi8zMS8yMDEzLkwuLlVTRC5IAQAAAOIEBgACAAAABjM3OTYzMQEIAAAABQAAAAExAQAAAAoxNzc5MTU5NDE3AwAAAAMxNjACAAAAAjI4BAAAAAEwBwAAAAoxMi8zMS8yMDEzCAAAAAoxMi8zMS8yMDEzCQAAAAEwEgcyRrcl3gjuVsJHtyXeCDJDSVEuQlAuSVFfVE9UQUxfUkVWRU5VRS5JUV9MVE0uMTIvMzEvMjAxOS5MLi5VU0Qu</t>
  </si>
  <si>
    <t>SAEAAADiBAYAAgAAAAYxNTgxMDkBCAAAAAUAAAABMQEAAAALLTIxMDc3NTMyMjQDAAAAAzE2MAIAAAACMjgEAAAAATAHAAAACjEyLzMxLzIwMTkIAAAACjEyLzMxLzIwMTkJAAAAATD/jy5HtyXeCF+kuUe3Jd4IMUNJUS5CUC5JUV9UT1RBTF9SRVZFTlVFLklRX0xUTS42LzMwLzIwMTEuTC4uVVNELkgBAAAA4gQGAAIAAAAGMzM3NDEwAQgAAAAFAAAAATEBAAAACjE1NTY5NjIxNDIDAAAAAzE2MAIAAAACMjgEAAAAATAHAAAACTYvMzAvMjAxMQgAAAAJNi8zMC8yMDExCQAAAAEw+t8xRrcl3ghT/MdHtyXeCDFDSVEuQlAuSVFfVE9UQUxfUkVWRU5VRS5JUV9MVE0uMy8zMS8yMDIyLkwuLlVTRC5IAQAAAOIEBgACAAAABjE3MTI0OAEIAAAABQAAAAExAQAAAAstMjA0ODE1MTIyMAMAAAADMTYwAgAAAAIyOAQAAAABMAcAAAAJMy8zMS8yMDIyCAAAAAkzLzMxLzIwMjIJAAAAATDpaC5HtyXeCLFswUe3Jd4IMUNJUS5CUC5JUV9UT1RBTF9SRVZFTlVFLklRX0xUTS42LzMwLzIwMTYuTC4uVVNELkgBAAAA4gQGAAIAAAAGMTg5ODkwAQgAAAAFAAAAATEBAAAACjE4NTExMjMxNjgDAAAAAzE2MAIAAAACMjgEAAAAATAHAAAACTYvMzAvMjAxNggAAAAJNi8zMC8yMDE2CQAAAAEwAHtMRrcl3gjZyrdHtyXeCDFDSVEuQlAuSVFfVE9UQUxfUkVWRU5VRS5JUV9MVE0uMy8zMS8yMDE2LkwuLlVTRC5IAQAAAOIEBgACAAAA</t>
  </si>
  <si>
    <t>BjIwNTU4NAEIAAAABQAAAAExAQAAAAoxODM5NDA5NDM2AwAAAAMxNjACAAAAAjI4BAAAAAEwBwAAAAkzLzMxLzIwMTYIAAAACTMvMzEvMjAxNgkAAAABMA6iTEa3Jd4ITkTLR7cl3ggxQ0lRLkJQLklRX1RPVEFMX1JFVkVOVUUuSVFfTFRNLjkvMzAvMjAxMi5MLi5VU0QuSAEAAADiBAYAAgAAAAYzNzUyOTYBCAAAAAUAAAABMQEAAAAKMTY0MjY1MTIxNgMAAAADMTYwAgAAAAIyOAQAAAABMAcAAAAJOS8zMC8yMDEyCAAAAAk5LzMwLzIwMTIJAAAAATAWLjJGtyXeCPTSsEe3Jd4IMUNJUS5CUC5JUV9UT1RBTF9SRVZFTlVFLklRX0xUTS42LzMwLzIwMTMuTC4uVVNELkgBAAAA4gQGAAIAAAAGMzc2MDg4AQgAAAAFAAAAATEBAAAACjE2ODg3NTY4NDcDAAAAAzE2MAIAAAACMjgEAAAAATAHAAAACTYvMzAvMjAxMwgAAAAJNi8zMC8yMDEzCQAAAAEwFi4yRrcl3gjuVsJHtyXeCDJDSVEuQlAuSVFfVE9UQUxfUkVWRU5VRS5JUV9MVE0uMTIvMzEvMjAxMS5MLi5VU0QuSAEAAADiBAYAAgAAAAYzNzYxNTcBCAAAAAUAAAABMQEAAAAKMTY2MTgzNjIxMgMAAAADMTYwAgAAAAIyOAQAAAABMAcAAAAKMTIvMzEvMjAxMQgAAAAKMTIvMzEvMjAxMQkAAAABMPS4MUa3Jd4IfJjIR7cl3ggyQ0lRLkJQLklRX1RPVEFMX1JFVkVOVUUuSVFfTFRNLjEyLzMxLzIwMDkuTC4uVVNELkgBAAAA4gQGAAIAAAAGMjM5ODA3AQgAAAAF</t>
  </si>
  <si>
    <t>AAAAATEBAAAACjE1MjY4Mjg1NjcDAAAAAzE2MAIAAAACMjgEAAAAATAHAAAACjEyLzMxLzIwMDkIAAAACjEyLzMxLzIwMDkJAAAAATBMozJGtyXeCC72yke3Jd4IMUNJUS5CUC5JUV9UT1RBTF9SRVZFTlVFLklRX0xUTS45LzMwLzIwMjMuTC4uVVNELkgBAAAA4gQGAAIAAAAGMjI2MzkxAQgAAAAFAAAAATEBAAAACy0xOTcxOTI2MTY3AwAAAAMxNjACAAAAAjI4BAAAAAEwBwAAAAk5LzMwLzIwMjMIAAAACTkvMzAvMjAyMwkAAAABMAfq/Ea3Jd4IXimtR7cl3ggxQ0lRLkJQLklRX1RPVEFMX1JFVkVOVUUuSVFfTFRNLjYvMzAvMjAxNC5MLi5VU0QuSAEAAADiBAYAAgAAAAYzNzU5ODUBCAAAAAUAAAABMQEAAAAKMTc0NzM2NzkxNgMAAAADMTYwAgAAAAIyOAQAAAABMAcAAAAJNi8zMC8yMDE0CAAAAAk2LzMwLzIwMTQJAAAAATASBzJGtyXeCO/lv0e3Jd4IMkNJUS5CUC5JUV9UT1RBTF9SRVZFTlVFLklRX0xUTS4xMi8zMS8yMDE3LkwuLlVTRC5IAQAAAOIEBgACAAAABjIzODQzMwEIAAAABQAAAAExAQAAAAoyMDIzMDU3MjIyAwAAAAMxNjACAAAAAjI4BAAAAAEwBwAAAAoxMi8zMS8yMDE3CAAAAAoxMi8zMS8yMDE3CQAAAAEw8FNMRrcl3gjPJr1HtyXeCDJDSVEuQlAuSVFfVE9UQUxfUkVWRU5VRS5JUV9MVE0uMTIvMzEvMjAxNS5MLi5VU0QuSAEAAADiBAYAAgAAAAYyMjIyNDMBCAAAAAUAAAABMQEAAAAK</t>
  </si>
  <si>
    <t>MTg4MDU1NTcxMgMAAAADMTYwAgAAAAIyOAQAAAABMAcAAAAKMTIvMzEvMjAxNQgAAAAKMTIvMzEvMjAxNQkAAAABMA6iTEa3Jd4IAHW9R7cl3ggwQ0lRLkJQLklRX1RPVEFMX1JFVkVOVUUuSVFfQ1EuOS8zMC8yMDI1LkwuLlVTRC5IAQAAAOIEBgACAAAABTQ4Mzg2AQgAAAAFAAAAATEBAAAACy0xOTE4NjQ2NzQzAwAAAAMxNjACAAAAAjI4BAAAAAEwBwAAAAk5LzMwLzIwMjUIAAAACTkvMzAvMjAyNQkAAAABMGg8+0a3Jd4I+QO7R7cl3ggyQ0lRLkJQLklRX1RPVEFMX1JFVkVOVUUuSVFfTFRNLjEyLzMxLzIwMjMuTC4uVVNELkgBAAAA4gQGAAIAAAAGMjA4MzUxAQgAAAAFAAAAATEBAAAACy0xOTU2NzkwODkxAwAAAAMxNjACAAAAAjI4BAAAAAEwBwAAAAoxMi8zMS8yMDIzCAAAAAoxMi8zMS8yMDIzCQAAAAEwB+r8Rrcl3gjWx7RHtyXeCDJDSVEuQlAuSVFfVE9UQUxfUkVWRU5VRS5JUV9MVE0uMTIvMzEvMjAyMS5MLi5VU0QuSAEAAADiBAYAAgAAAAYxNTY0MzEBCAAAAAUAAAABMQEAAAALLTIwMDY3ODA4NzADAAAAAzE2MAIAAAACMjgEAAAAATAHAAAACjEyLzMxLzIwMjEIAAAACjEyLzMxLzIwMjEJAAAAATDpaC5HtyXeCG88vEe3Jd4IMENJUS5CUC5JUV9UT1RBTF9SRVZFTlVFLklRX0NRLjYvMzAvMjAyNS5MLi5VU0QuSAEAAADiBAYAAgAAAAU0Njk3MwEIAAAABQAAAAExAQAAAAstMTkxODY0NjYz</t>
  </si>
  <si>
    <t>MQMAAAADMTYwAgAAAAIyOAQAAAABMAcAAAAJNi8zMC8yMDI1CAAAAAk2LzMwLzIwMjUJAAAAATAGw/xGtyXeCPkDu0e3Jd4IMUNJUS5CUC5JUV9UT1RBTF9SRVZFTlVFLklRX0xUTS42LzMwLzIwMTUuTC4uVVNELkgBAAAA4gQGAAIAAAAGMjg1NTIxAQgAAAAFAAAAATEBAAAACjE4MDAyODY4NTUDAAAAAzE2MAIAAAACMjgEAAAAATAHAAAACTYvMzAvMjAxNQgAAAAJNi8zMC8yMDE1CQAAAAEw+t8xRrcl3gihgLJHtyXeCCdDSVEuQlAuSVFfTkkuSVFfTFRNLjEyLzMxLzIwMDkuTC4uVVNELkgBAAAA4gQGAAIAAAAFMTY1NzgBCAAAAAUAAAABMQEAAAAKMTUyNjgyODU2NwMAAAADMTYwAgAAAAIxNQQAAAABMAcAAAAKMTIvMzEvMjAwOQgAAAAKMTIvMzEvMjAwOQkAAAABMEyjMka3Jd4ILvbKR7cl3ggnQ0lRLkJQLklRX05JLklRX0xUTS4xMi8zMS8yMDE3LkwuLlVTRC5IAQAAAOIEBgACAAAABDMzODkBCAAAAAUAAAABMQEAAAAKMjAyMzA1NzIyMgMAAAADMTYwAgAAAAIxNQQAAAABMAcAAAAKMTIvMzEvMjAxNwgAAAAKMTIvMzEvMjAxNwkAAAABMPBTTEa3Jd4Iv/+8R7cl3ggnQ0lRLkJQLklRX05JLklRX0xUTS4xMi8zMS8yMDEzLkwuLlVTRC5IAQAAAOIEBgACAAAABTIzNDUxAQgAAAAFAAAAATEBAAAACjE3NzkxNTk0MTcDAAAAAzE2MAIAAAACMTUEAAAAATAHAAAACjEyLzMxLzIwMTMIAAAACjEyLzMx</t>
  </si>
  <si>
    <t>LzIwMTMJAAAAATASBzJGtyXeCCOlwke3Jd4IJ0NJUS5CUC5JUV9OSS5JUV9MVE0uMTIvMzEvMjAxOS5MLi5VU0QuSAEAAADiBAYAAgAAAAQ0MDI2AQgAAAAFAAAAATEBAAAACy0yMTA3NzUzMjI0AwAAAAMxNjACAAAAAjE1BAAAAAEwBwAAAAoxMi8zMS8yMDE5CAAAAAoxMi8zMS8yMDE5CQAAAAEw/48uR7cl3ghwy7lHtyXeCCdDSVEuQlAuSVFfTkkuSVFfTFRNLjEyLzMxLzIwMTEuTC4uVVNELkgBAAAA4gQGAAIAAAAFMjUyMTIBCAAAAAUAAAABMQEAAAAKMTY2MTgzNjIxMgMAAAADMTYwAgAAAAIxNQQAAAABMAcAAAAKMTIvMzEvMjAxMQgAAAAKMTIvMzEvMjAxMQkAAAABMPS4MUa3Jd4Ii7/IR7cl3ggnQ0lRLkJQLklRX05JLklRX0xUTS4xMi8zMS8yMDIxLkwuLlVTRC5IAQAAAOIEBgACAAAABDc1NjUBCAAAAAUAAAABMQEAAAALLTIwMDY3ODA4NzADAAAAAzE2MAIAAAACMTUEAAAAATAHAAAACjEyLzMxLzIwMjEIAAAACjEyLzMxLzIwMjEJAAAAATDpaC5HtyXeCG88vEe3Jd4IJ0NJUS5CUC5JUV9OSS5JUV9MVE0uMTIvMzEvMjAxNS5MLi5VU0QuSAEAAADiBAYAAgAAAAUtNjQ4MgEIAAAABQAAAAExAQAAAAoxODgwNTU1NzEyAwAAAAMxNjACAAAAAjE1BAAAAAEwBwAAAAoxMi8zMS8yMDE1CAAAAAoxMi8zMS8yMDE1CQAAAAEwDqJMRrcl3gjfTb1HtyXeCCdDSVEuQlAuSVFfTkkuSVFfTFRNLjEyLzMx</t>
  </si>
  <si>
    <t>LzIwMjMuTC4uVVNELkgBAAAA4gQGAAIAAAAFMTUyMzkBCAAAAAUAAAABMQEAAAALLTE5NTY3OTA4OTEDAAAAAzE2MAIAAAACMTUEAAAAATAHAAAACjEyLzMxLzIwMjMIAAAACjEyLzMxLzIwMjMJAAAAATAH6vxGtyXeCE8+tUe3Jd4IJkNJUS5CUC5JUV9OSS5JUV9MVE0uNi8zMC8yMDE5LkwuLlVTRC5IAQAAAOIEBgACAAAABDg4NzEBCAAAAAUAAAABMQEAAAAKMjA0NzkyMDIxOQMAAAADMTYwAgAAAAIxNQQAAAABMAcAAAAJNi8zMC8yMDE5CAAAAAk2LzMwLzIwMTkJAAAAATAJty5HtyXeCJIZuke3Jd4IJkNJUS5CUC5JUV9OSS5JUV9MVE0uOS8zMC8yMDExLkwuLlVTRC5IAQAAAOIEBgACAAAABTIzNTgyAQgAAAAFAAAAATEBAAAACjE1NzM4ODczOTQDAAAAAzE2MAIAAAACMTUEAAAAATAHAAAACTkvMzAvMjAxMQgAAAAJOS8zMC8yMDExCQAAAAEw9LgxRrcl3gijVLdHtyXeCCZDSVEuQlAuSVFfTkkuSVFfTFRNLjYvMzAvMjAxOC5MLi5VU0QuSAEAAADiBAYAAgAAAAQ3MDY0AQgAAAAFAAAAATEBAAAACjE5NzI4MTI3NjcDAAAAAzE2MAIAAAACMTUEAAAAATAHAAAACTYvMzAvMjAxOAgAAAAJNi8zMC8yMDE4CQAAAAEw8FNMRrcl3giSGbdHtyXeCCZDSVEuQlAuSVFfTkkuSVFfTFRNLjYvMzAvMjAyNC5MLi5VU0QuSAEAAADiBAYAAgAAAAQ3MzYzAQgAAAAFAAAAATEBAAAACy0xOTE4NjE3NjMwAwAAAAMx</t>
  </si>
  <si>
    <t>NjACAAAAAjE1BAAAAAEwBwAAAAk2LzMwLzIwMjQIAAAACTYvMzAvMjAyNAkAAAABMAfq/Ea3Jd4IP8e7R7cl3ggmQ0lRLkJQLklRX05JLklRX0xUTS45LzMwLzIwMTguTC4uVVNELkgBAAAA4gQGAAIAAAAEODY0NAEIAAAABQAAAAExAQAAAAoxOTg5MjM4OTI2AwAAAAMxNjACAAAAAjE1BAAAAAEwBwAAAAk5LzMwLzIwMTgIAAAACTkvMzAvMjAxOAkAAAABMPBTTEa3Jd4IGdeuR7cl3ggmQ0lRLkJQLklRX05JLklRX0xUTS45LzMwLzIwMTcuTC4uVVNELkgBAAAA4gQGAAIAAAAEMzg1OQEIAAAABQAAAAExAQAAAAoxOTE2NTMzNjYzAwAAAAMxNjACAAAAAjE1BAAAAAEwBwAAAAk5LzMwLzIwMTcIAAAACTkvMzAvMjAxNwkAAAABMAB7TEa3Jd4IPUyvR7cl3ggnQ0lRLkJQLklRX05JLklRX0xUTS4xMi8zMS8yMDE2LkwuLlVTRC5IAQAAAOIEBgACAAAAAzExNQEIAAAABQAAAAExAQAAAAoxOTUxNzQwMTk4AwAAAAMxNjACAAAAAjE1BAAAAAEwBwAAAAoxMi8zMS8yMDE2CAAAAAoxMi8zMS8yMDE2CQAAAAEwAHtMRrcl3ghnC7JHtyXeCCZDSVEuQlAuSVFfTkkuSVFfTFRNLjMvMzEvMjAyMS5MLi5VU0QuSAEAAADiBAYAAgAAAAYtMTEyNzMBCAAAAAUAAAABMQEAAAALLTIwOTkxOTY4MzkDAAAAAzE2MAIAAAACMTUEAAAAATAHAAAACTMvMzEvMjAyMQgAAAAJMy8zMS8yMDIxCQAAAAEw6WguR7cl3gjB4cFHtyXe</t>
  </si>
  <si>
    <t>CCZDSVEuQlAuSVFfTkkuSVFfTFRNLjMvMzEvMjAxNi5MLi5VU0QuSAEAAADiBAYAAgAAAAUtOTY2NwEIAAAABQAAAAExAQAAAAoxODM5NDA5NDM2AwAAAAMxNjACAAAAAjE1BAAAAAEwBwAAAAkzLzMxLzIwMTYIAAAACTMvMzEvMjAxNgkAAAABMA6iTEa3Jd4IcJLLR7cl3ggmQ0lRLkJQLklRX05JLklRX0xUTS42LzMwLzIwMTMuTC4uVVNELkgBAAAA4gQGAAIAAAAFMjU2NzQBCAAAAAUAAAABMQEAAAAKMTY4ODc1Njg0NwMAAAADMTYwAgAAAAIxNQQAAAABMAcAAAAJNi8zMC8yMDEzCAAAAAk2LzMwLzIwMTMJAAAAATAWLjJGtyXeCM4Iwke3Jd4IJ0NJUS5CUC5JUV9OSS5JUV9MVE0uMTIvMzEvMjAxMC5MLi5VU0QuSAEAAADiBAYAAgAAAAUtMzcxOQEIAAAABQAAAAExAQAAAAoxNTkwNDU4MDM2AwAAAAMxNjACAAAAAjE1BAAAAAEwBwAAAAoxMi8zMS8yMDEwCAAAAAoxMi8zMS8yMDEwCQAAAAEwO3wyRrcl3gj/WcpHtyXeCCZDSVEuQlAuSVFfTkkuSVFfTFRNLjkvMzAvMjAxMi5MLi5VU0QuSAEAAADiBAYAAgAAAAUxNzIxNAEIAAAABQAAAAExAQAAAAoxNjQyNjUxMjE2AwAAAAMxNjACAAAAAjE1BAAAAAEwBwAAAAk5LzMwLzIwMTIIAAAACTkvMzAvMjAxMgkAAAABMClVMka3Jd4IFEixR7cl3ggmQ0lRLkJQLklRX05JLklRX0xUTS4zLzMxLzIwMTAuTC4uVVNELkgBAAAA4gQGAAIAAAAFMjAwOTUBCAAA</t>
  </si>
  <si>
    <t>AAUAAAABMQEAAAAKMTQ0OTAwMjg3MgMAAAADMTYwAgAAAAIxNQQAAAABMAcAAAAJMy8zMS8yMDEwCAAAAAkzLzMxLzIwMTAJAAAAATBMozJGtyXeCHoDzke3Jd4IJkNJUS5CUC5JUV9OSS5JUV9MVE0uOS8zMC8yMDI0LkwuLlVTRC5IAQAAAOIEBgACAAAABDI3MTEBCAAAAAUAAAABMQEAAAALLTE5MTg2NDY3MTQDAAAAAzE2MAIAAAACMTUEAAAAATAHAAAACTkvMzAvMjAyNAgAAAAJOS8zMC8yMDI0CQAAAAEwB+r8Rrcl3gipt7hHtyXeCCZDSVEuQlAuSVFfTkkuSVFfTFRNLjYvMzAvMjAyNS5MLi5VU0QuSAEAAADiBAYAAgAAAAM1NjMBCAAAAAUAAAABMQEAAAALLTE5MTg2NDY2MzADAAAAAzE2MAIAAAACMTUEAAAAATAHAAAACTYvMzAvMjAyNQgAAAAJNi8zMC8yMDI1CQAAAAEwBsP8Rrcl3ggeUrtHtyXeCCZDSVEuQlAuSVFfTkkuSVFfTFRNLjkvMzAvMjAyMy5MLi5VU0QuSAEAAADiBAYAAgAAAAUyNTY3MQEIAAAABQAAAAExAQAAAAstMTk3MTkyNjE2NwMAAAADMTYwAgAAAAIxNQQAAAABMAcAAAAJOS8zMC8yMDIzCAAAAAk5LzMwLzIwMjMJAAAAATAH6vxGtyXeCFECrUe3Jd4IJkNJUS5CUC5JUV9OSS5JUV9MVE0uNi8zMC8yMDE0LkwuLlVTRC5IAQAAAOIEBgACAAAABTExNDQzAQgAAAAFAAAAATEBAAAACjE3NDczNjc5MTYDAAAAAzE2MAIAAAACMTUEAAAAATAHAAAACTYvMzAvMjAxNAgAAAAJNi8z</t>
  </si>
  <si>
    <t>MC8yMDE0CQAAAAEwEgcyRrcl3ggPDcBHtyXeCCZDSVEuQlAuSVFfTkkuSVFfTFRNLjMvMzEvMjAxNS5MLi5VU0QuSAEAAADiBAYAAgAAAAQyODU0AQgAAAAFAAAAATEBAAAACjE4MDAzNTkwOTYDAAAAAzE2MAIAAAACMTUEAAAAATAHAAAACTMvMzEvMjAxNQgAAAAJMy8zMS8yMDE1CQAAAAEw+t8xRrcl3ghwkstHtyXeCCZDSVEuQlAuSVFfTkkuSVFfTFRNLjYvMzAvMjAyMC5MLi5VU0QuSAEAAADiBAYAAgAAAAYtMjE5NDMBCAAAAAUAAAABMQEAAAALLTIxNDA1MDExNjADAAAAAzE2MAIAAAACMTUEAAAAATAHAAAACTYvMzAvMjAyMAgAAAAJNi8zMC8yMDIwCQAAAAEw/48uR7cl3giuZrZHtyXeCCdDSVEuQlAuSVFfTkkuSVFfTFRNLjEyLzMxLzIwMjIuTC4uVVNELkgBAAAA4gQGAAIAAAAFLTI0ODcBCAAAAAUAAAABMQEAAAALLTE5NTY3OTA5MDcDAAAAAzE2MAIAAAACMTUEAAAAATAHAAAACjEyLzMxLzIwMjIIAAAACjEyLzMxLzIwMjIJAAAAATAWEf1GtyXeCM/vtUe3Jd4IJkNJUS5CUC5JUV9OSS5JUV9MVE0uMy8zMS8yMDIyLkwuLlVTRC5IAQAAAOIEBgACAAAABi0xNzQ4NgEIAAAABQAAAAExAQAAAAstMjA0ODE1MTIyMAMAAAADMTYwAgAAAAIxNQQAAAABMAcAAAAJMy8zMS8yMDIyCAAAAAkzLzMxLzIwMjIJAAAAATDpaC5HtyXeCLFswUe3Jd4IJkNJUS5CUC5JUV9OSS5JUV9MVE0uNi8zMC8yMDE1</t>
  </si>
  <si>
    <t>LkwuLlVTRC5IAQAAAOIEBgACAAAABS02MzM4AQgAAAAFAAAAATEBAAAACjE4MDAyODY4NTUDAAAAAzE2MAIAAAACMTUEAAAAATAHAAAACTYvMzAvMjAxNQgAAAAJNi8zMC8yMDE1CQAAAAEw+t8xRrcl3ghtjLRHtyXeCCZDSVEuQlAuSVFfTkkuSVFfTFRNLjYvMzAvMjAyMS5MLi5VU0QuSAEAAADiBAYAAgAAAAQ4NjkxAQgAAAAFAAAAATEBAAAACy0yMDg3MTgzMzMwAwAAAAMxNjACAAAAAjE1BAAAAAEwBwAAAAk2LzMwLzIwMjEIAAAACTYvMzAvMjAyMQkAAAABMOloLke3Jd4I6GGuR7cl3ggmQ0lRLkJQLklRX05JLklRX0xUTS45LzMwLzIwMTMuTC4uVVNELkgBAAAA4gQGAAIAAAAFMjM4OTcBCAAAAAUAAAABMQEAAAAKMTcwMzQ0OTcxMgMAAAADMTYwAgAAAAIxNQQAAAABMAcAAAAJOS8zMC8yMDEzCAAAAAk5LzMwLzIwMTMJAAAAATASBzJGtyXeCNGrsEe3Jd4IJ0NJUS5CUC5JUV9OSS5JUV9MVE0uMTIvMzEvMjAxNC5MLi5VU0QuSAEAAADiBAYAAgAAAAQzNzgwAQgAAAAFAAAAATEBAAAACjE4MzUwOTc0NzIDAAAAAzE2MAIAAAACMTUEAAAAATAHAAAACjEyLzMxLzIwMTQIAAAACjEyLzMxLzIwMTQJAAAAATD63zFGtyXeCFBfvke3Jd4IJkNJUS5CUC5JUV9OSS5JUV9MVE0uOS8zMC8yMDE5LkwuLlVTRC5IAQAAAOIEBgACAAAABDQ3NzMBCAAAAAUAAAABMQEAAAAKMjA2NjMyMzkxMwMAAAADMTYwAgAA</t>
  </si>
  <si>
    <t>AAIxNQQAAAABMAcAAAAJOS8zMC8yMDE5CAAAAAk5LzMwLzIwMTkJAAAAATD/jy5HtyXeCJ6xvEe3Jd4IJkNJUS5CUC5JUV9OSS5JUV9MVE0uOS8zMC8yMDIyLkwuLlVTRC5IAQAAAOIEBgACAAAABi0xMDk2NAEIAAAABQAAAAExAQAAAAstMjAyMjMxNzM1MQMAAAADMTYwAgAAAAIxNQQAAAABMAcAAAAJOS8zMC8yMDIyCAAAAAk5LzMwLzIwMjIJAAAAATDXQS5HtyXeCCVmrEe3Jd4IJkNJUS5CUC5JUV9OSS5JUV9MVE0uOS8zMC8yMDE2LkwuLlVTRC5IAQAAAOIEBgACAAAABS0zNjg5AQgAAAAFAAAAATEBAAAACjE4NjMyMDk1NTkDAAAAAzE2MAIAAAACMTUEAAAAATAHAAAACTkvMzAvMjAxNggAAAAJOS8zMC8yMDE2CQAAAAEwAHtMRrcl3ghBVrlHtyXeCCZDSVEuQlAuSVFfTkkuSVFfTFRNLjYvMzAvMjAxMC5MLi5VU0QuSAEAAADiBAYAAgAAAAUtMTQ0MAEIAAAABQAAAAExAQAAAAoxNDYzODU4ODM0AwAAAAMxNjACAAAAAjE1BAAAAAEwBwAAAAk2LzMwLzIwMTAIAAAACTYvMzAvMjAxMAkAAAABMEyjMka3Jd4I76nJR7cl3ggmQ0lRLkJQLklRX05JLklRX0xUTS45LzMwLzIwMTAuTC4uVVNELkgBAAAA4gQGAAIAAAAFLTQ5OTEBCAAAAAUAAAABMQEAAAAKMTQ3ODczMjI1NQMAAAADMTYwAgAAAAIxNQQAAAABMAcAAAAJOS8zMC8yMDEwCAAAAAk5LzMwLzIwMTAJAAAAATA7fDJGtyXeCJ9Auke3Jd4IJkNJ</t>
  </si>
  <si>
    <t>US5CUC5JUV9OSS5JUV9MVE0uMy8zMS8yMDEyLkwuLlVTRC5IAQAAAOIEBgACAAAABTI0MjEzAQgAAAAFAAAAATEBAAAACjE2MTQ5ODgzNDEDAAAAAzE2MAIAAAACMTUEAAAAATAHAAAACTMvMzEvMjAxMggAAAAJMy8zMS8yMDEyCQAAAAEwKVUyRrcl3ggyQM1HtyXeCCZDSVEuQlAuSVFfTkkuSVFfTFRNLjkvMzAvMjAyMS5MLi5VU0QuSAEAAADiBAYAAgAAAAQ2NTk3AQgAAAAFAAAAATEBAAAACy0yMDcyNjMyMDA1AwAAAAMxNjACAAAAAjE1BAAAAAEwBwAAAAk5LzMwLzIwMjEIAAAACTkvMzAvMjAyMQkAAAABMOloLke3Jd4ITLSsR7cl3ggmQ0lRLkJQLklRX05JLklRX0xUTS4zLzMxLzIwMjMuTC4uVVNELkgBAAAA4gQGAAIAAAAFMjYxMTUBCAAAAAUAAAABMQEAAAALLTE5OTYzNjc2NTcDAAAAAzE2MAIAAAACMTUEAAAAATAHAAAACTMvMzEvMjAyMwgAAAAJMy8zMS8yMDIzCQAAAAEwFhH9Rrcl3ggRQbhHtyXeCCdDSVEuQlAuSVFfTkkuSVFfTFRNLjEyLzMxLzIwMTIuTC4uVVNELkgBAAAA4gQGAAIAAAAFMTEwMTcBCAAAAAUAAAABMQEAAAAKMTcyMTkxOTc1NQMAAAADMTYwAgAAAAIxNQQAAAABMAcAAAAKMTIvMzEvMjAxMggAAAAKMTIvMzEvMjAxMgkAAAABMBYuMka3Jd4I68fER7cl3ggmQ0lRLkJQLklRX05JLklRX0xUTS4zLzMxLzIwMTQuTC4uVVNELkgBAAAA4gQGAAIAAAAFMTAxMTYBCAAAAAUA</t>
  </si>
  <si>
    <t>AAABMQEAAAAKMTczMDYwNTExMAMAAAADMTYwAgAAAAIxNQQAAAABMAcAAAAJMy8zMS8yMDE0CAAAAAkzLzMxLzIwMTQJAAAAATASBzJGtyXeCLwuzEe3Jd4IJ0NJUS5CUC5JUV9OSS5JUV9MVE0uMTIvMzEvMjAyNC5MLi5VU0QuSAEAAADiBAYAAgAAAAMzODEBCAAAAAUAAAABMQEAAAALLTE5NTY3OTA4NjYDAAAAAzE2MAIAAAACMTUEAAAAATAHAAAACjEyLzMxLzIwMjQIAAAACjEyLzMxLzIwMjQJAAAAATAGw/xGtyXeCA0ru0e3Jd4IJkNJUS5CUC5JUV9OSS5JUV9MVE0uOS8zMC8yMDE1LkwuLlVTRC5IAQAAAOIEBgACAAAABS03NTgyAQgAAAAFAAAAATEBAAAACjE4MTU1MzcxMTQDAAAAAzE2MAIAAAACMTUEAAAAATAHAAAACTkvMzAvMjAxNQgAAAAJOS8zMC8yMDE1CQAAAAEwDqJMRrcl3giC6K9HtyXeCCZDSVEuQlAuSVFfTkkuSVFfTFRNLjYvMzAvMjAxMS5MLi5VU0QuSAEAAADiBAYAAgAAAAUyMDMyNAEIAAAABQAAAAExAQAAAAoxNTU2OTYyMTQyAwAAAAMxNjACAAAAAjE1BAAAAAEwBwAAAAk2LzMwLzIwMTEIAAAACTYvMzAvMjAxMQkAAAABMClVMka3Jd4IYiPIR7cl3ggmQ0lRLkJQLklRX05JLklRX0xUTS42LzMwLzIwMjMuTC4uVVNELkgBAAAA4gQGAAIAAAAFMTg2NTABCAAAAAUAAAABMQEAAAALLTE5NzA4ODM0MDYDAAAAAzE2MAIAAAACMTUEAAAAATAHAAAACTYvMzAvMjAyMwgAAAAJNi8z</t>
  </si>
  <si>
    <t>MC8yMDIzCQAAAAEwB+r8Rrcl3gi8tLVHtyXeCCdDSVEuQlAuSVFfTkkuSVFfTFRNLjEyLzMxLzIwMTguTC4uVVNELkgBAAAA4gQGAAIAAAAEOTM4MwEIAAAABQAAAAExAQAAAAoyMDg1NTY5MDExAwAAAAMxNjACAAAAAjE1BAAAAAEwBwAAAAoxMi8zMS8yMDE4CAAAAAoxMi8zMS8yMDE4CQAAAAEw8FNMRrcl3gho3rZHtyXeCCZDSVEuQlAuSVFfTkkuSVFfTFRNLjMvMzEvMjAxMy5MLi5VU0QuSAEAAADiBAYAAgAAAAUyMjExMwEIAAAABQAAAAExAQAAAAoxNjc0MjMzOTU1AwAAAAMxNjACAAAAAjE1BAAAAAEwBwAAAAkzLzMxLzIwMTMIAAAACTMvMzEvMjAxMwkAAAABMBYuMka3Jd4I/MrMR7cl3ggmQ0lRLkJQLklRX05JLklRX0xUTS45LzMwLzIwMjAuTC4uVVNELkgBAAAA4gQGAAIAAAAGLTIxNjQ0AQgAAAAFAAAAATEBAAAACy0yMTI0MzE1ODUwAwAAAAMxNjACAAAAAjE1BAAAAAEwBwAAAAk5LzMwLzIwMjAIAAAACTkvMzAvMjAyMAkAAAABMP+PLke3Jd4IwsWtR7cl3ggnQ0lRLkJQLklRX05JLklRX0xUTS4xMi8zMS8yMDIwLkwuLlVTRC5IAQAAAOIEBgACAAAABi0yMDMwNQEIAAAABQAAAAExAQAAAAstMjA1NzUxOTYyNQMAAAADMTYwAgAAAAIxNQQAAAABMAcAAAAKMTIvMzEvMjAyMAgAAAAKMTIvMzEvMjAyMAkAAAABMP+PLke3Jd4IHlK7R7cl3ggmQ0lRLkJQLklRX05JLklRX0xUTS42LzMwLzIw</t>
  </si>
  <si>
    <t>MjIuTC4uVVNELkgBAAAA4gQGAAIAAAAGLTExMzQ1AQgAAAAFAAAAATEBAAAACy0yMDM2MzMzOTg0AwAAAAMxNjACAAAAAjE1BAAAAAEwBwAAAAk2LzMwLzIwMjIIAAAACTYvMzAvMjAyMgkAAAABMOloLke3Jd4IfnetR7cl3ggmQ0lRLkJQLklRX05JLklRX0xUTS42LzMwLzIwMTYuTC4uVVNELkgBAAAA4gQGAAIAAAAFLTUyNjMBCAAAAAUAAAABMQEAAAAKMTg1MTEyMzE2OAMAAAADMTYwAgAAAAIxNQQAAAABMAcAAAAJNi8zMC8yMDE2CAAAAAk2LzMwLzIwMTYJAAAAATAAe0xGtyXeCPgFuEe3Jd4IJkNJUS5CUC5JUV9OSS5JUV9MVE0uMy8zMS8yMDI0LkwuLlVTRC5IAQAAAOIEBgACAAAABDkyODQBCAAAAAUAAAABMQEAAAALLTE5NDc5MDgwNjEDAAAAAzE2MAIAAAACMTUEAAAAATAHAAAACTMvMzEvMjAyNAgAAAAJMy8zMS8yMDI0CQAAAAEwB+r8Rrcl3giRWbJHtyXeCCZDSVEuQlAuSVFfTkkuSVFfTFRNLjMvMzEvMjAxOS5MLi5VU0QuSAEAAADiBAYAAgAAAAQ5ODQ4AQgAAAAFAAAAATEBAAAACjIwMzEwNzU0NTMDAAAAAzE2MAIAAAACMTUEAAAAATAHAAAACTMvMzEvMjAxOQgAAAAJMy8zMS8yMDE5CQAAAAEw3ixMRrcl3giLv8hHtyXeCCZDSVEuQlAuSVFfTkkuSVFfTFRNLjkvMzAvMjAyNS5MLi5VU0QuSAEAAADiBAYAAgAAAAQxNTE4AQgAAAAFAAAAATEBAAAACy0xOTE4NjQ2NzEzAwAAAAMxNjAC</t>
  </si>
  <si>
    <t>AAAAAjE1BAAAAAEwBwAAAAk5LzMwLzIwMjUIAAAACTkvMzAvMjAyNQkAAAABMGg8+0a3Jd4I+QO7R7cl3ggmQ0lRLkJQLklRX05JLklRX0xUTS4zLzMxLzIwMTguTC4uVVNELkgBAAAA4gQGAAIAAAAENDQwOQEIAAAABQAAAAExAQAAAAoxOTU3OTI5MjIwAwAAAAMxNjACAAAAAjE1BAAAAAEwBwAAAAkzLzMxLzIwMTgIAAAACTMvMzEvMjAxOAkAAAABMPBTTEa3Jd4IzgvKR7cl3ggmQ0lRLkJQLklRX05JLklRX0xUTS42LzMwLzIwMTcuTC4uVVNELkgBAAAA4gQGAAIAAAAEMzcxMAEIAAAABQAAAAExAQAAAAoxODk3NzI0MjAwAwAAAAMxNjACAAAAAjE1BAAAAAEwBwAAAAk2LzMwLzIwMTcIAAAACTYvMzAvMjAxNwkAAAABMAB7TEa3Jd4IOpaxR7cl3ggmQ0lRLkJQLklRX05JLklRX0xUTS4zLzMxLzIwMTEuTC4uVVNELkgBAAAA4gQGAAIAAAAFLTI1NDQBCAAAAAUAAAABMQEAAAAKMTU0NDg4NTIyNQMAAAADMTYwAgAAAAIxNQQAAAABMAcAAAAJMy8zMS8yMDExCAAAAAkzLzMxLzIwMTEJAAAAATA7fDJGtyXeCGm1zUe3Jd4IJkNJUS5CUC5JUV9OSS5JUV9MVE0uMy8zMS8yMDI1LkwuLlVTRC5IAQAAAOIEBgACAAAABS0xMTk1AQgAAAAFAAAAATEBAAAACy0xOTQ3OTA4MDU2AwAAAAMxNjACAAAAAjE1BAAAAAEwBwAAAAkzLzMxLzIwMjUIAAAACTMvMzEvMjAyNQkAAAABMAbD/Ea3Jd4I+QO7R7cl3ggmQ0lR</t>
  </si>
  <si>
    <t>LkJQLklRX05JLklRX0xUTS45LzMwLzIwMTQuTC4uVVNELkgBAAAA4gQGAAIAAAAEOTIyOQEIAAAABQAAAAExAQAAAAoxNzYxNTA4NDYxAwAAAAMxNjACAAAAAjE1BAAAAAEwBwAAAAk5LzMwLzIwMTQIAAAACTkvMzAvMjAxNAkAAAABMPrfMUa3Jd4IguivR7cl3ggmQ0lRLkJQLklRX05JLklRX0xUTS4zLzMxLzIwMjAuTC4uVVNELkgBAAAA4gQGAAIAAAAFLTMyNzMBCAAAAAUAAAABMQEAAAAKMjA5MjEzODAzMgMAAAADMTYwAgAAAAIxNQQAAAABMAcAAAAJMy8zMS8yMDIwCAAAAAkzLzMxLzIwMjAJAAAAATD/jy5HtyXeCMArxEe3Jd4IJkNJUS5CUC5JUV9OSS5JUV9MVE0uNi8zMC8yMDEyLkwuLlVTRC5IAQAAAOIEBgACAAAABTE2OTc2AQgAAAAFAAAAATEBAAAACjE2Mjg2MzY3MjkDAAAAAzE2MAIAAAACMTUEAAAAATAHAAAACTYvMzAvMjAxMggAAAAJNi8zMC8yMDEyCQAAAAEwKVUyRrcl3gjMecRHtyXeCCZDSVEuQlAuSVFfTkkuSVFfTFRNLjMvMzEvMjAxNy5MLi5VU0QuSAEAAADiBAYAAgAAAAQyMTQ3AQgAAAAFAAAAATEBAAAACjE4ODU4MjE1NjcDAAAAAzE2MAIAAAACMTUEAAAAATAHAAAACTMvMzEvMjAxNwgAAAAJMy8zMS8yMDE3CQAAAAEwAHtMRrcl3ggZqMpHtyXeCDFDSVEuQlAuSVFfVE9UQUxfUkVWRU5VRS5JUV9DUS4xMi8zMS8yMDE4LkwuLlVTRC5IAQAAAOIEBgACAAAABTc1NDkxAQgA</t>
  </si>
  <si>
    <t>AAAFAAAAATEBAAAACjIwMjMwNTcyNDIDAAAAAzE2MAIAAAACMjgEAAAAATAHAAAACjEyLzMxLzIwMTgIAAAACjEyLzMxLzIwMTgJAAAAATDwU0xGtyXeCGjetke3Jd4IMENJUS5CUC5JUV9UT1RBTF9SRVZFTlVFLklRX0NRLjMvMzEvMjAxMC5MLi5VU0QuSAEAAADiBAYAAgAAAAU3MzA3MQEIAAAABQAAAAExAQAAAAoxNDQ4OTkxMjYxAwAAAAMxNjACAAAAAjI4BAAAAAEwBwAAAAkzLzMxLzIwMTAIAAAACTMvMzEvMjAxMAkAAAABMEyjMka3Jd4IegPOR7cl3ggwQ0lRLkJQLklRX1RPVEFMX1JFVkVOVUUuSVFfQ1EuOS8zMC8yMDE0LkwuLlVTRC5IAQAAAOIEBgACAAAABTkzOTA0AQgAAAAFAAAAATEBAAAACjE3NjE1MDc1ODADAAAAAzE2MAIAAAACMjgEAAAAATAHAAAACTkvMzAvMjAxNAgAAAAJOS8zMC8yMDE0CQAAAAEw+t8xRrcl3giC6K9HtyXeCDBDSVEuQlAuSVFfVE9UQUxfUkVWRU5VRS5JUV9DUS45LzMwLzIwMTAuTC4uVVNELkgBAAAA4gQGAAIAAAAFNzA2MDgBCAAAAAUAAAABMQEAAAAKMTQ3ODcwOTM5MgMAAAADMTYwAgAAAAIyOAQAAAABMAcAAAAJOS8zMC8yMDEwCAAAAAk5LzMwLzIwMTAJAAAAATA7fDJGtyXeCK9nuke3Jd4IMENJUS5CUC5JUV9UT1RBTF9SRVZFTlVFLklRX0NRLjkvMzAvMjAxOC5MLi5VU0QuSAEAAADiBAYAAgAAAAU3OTAxNwEIAAAABQAAAAExAQAAAAoxOTg5MjM4ODk1</t>
  </si>
  <si>
    <t>AwAAAAMxNjACAAAAAjI4BAAAAAEwBwAAAAk5LzMwLzIwMTgIAAAACTkvMzAvMjAxOAkAAAABMPBTTEa3Jd4IGdeuR7cl3ggxQ0lRLkJQLklRX1RPVEFMX1JFVkVOVUUuSVFfQ1EuMTIvMzEvMjAwOS5MLi5VU0QuSAEAAADiBAYAAgAAAAU3MTUxNgEIAAAABQAAAAExAQAAAAoxNDM0MTkxODk0AwAAAAMxNjACAAAAAjI4BAAAAAEwBwAAAAoxMi8zMS8yMDA5CAAAAAoxMi8zMS8yMDA5CQAAAAEwTKMyRrcl3ggu9spHtyXeCDBDSVEuQlAuSVFfVE9UQUxfUkVWRU5VRS5JUV9DUS45LzMwLzIwMjIuTC4uVVNELkgBAAAA4gQGAAIAAAAFNTQzNzIBCAAAAAUAAAABMQEAAAALLTIwMjIzMTc4NTcDAAAAAzE2MAIAAAACMjgEAAAAATAHAAAACTkvMzAvMjAyMggAAAAJOS8zMC8yMDIyCQAAAAEwFhH9Rrcl3ggDP6xHtyXeCDBDSVEuQlAuSVFfVE9UQUxfUkVWRU5VRS5JUV9DUS45LzMwLzIwMTMuTC4uVVNELkgBAAAA4gQGAAIAAAAFOTY2MDEBCAAAAAUAAAABMQEAAAAKMTcwMzQ0MDExMAMAAAADMTYwAgAAAAIyOAQAAAABMAcAAAAJOS8zMC8yMDEzCAAAAAk5LzMwLzIwMTMJAAAAATASBzJGtyXeCM2EsEe3Jd4IMENJUS5CUC5JUV9UT1RBTF9SRVZFTlVFLklRX0NRLjkvMzAvMjAyMy5MLi5VU0QuSAEAAADiBAYAAgAAAAU1MzIyMwEIAAAABQAAAAExAQAAAAstMTk3MTkyNzA4MwMAAAADMTYwAgAAAAIyOAQAAAAB</t>
  </si>
  <si>
    <t>MAcAAAAJOS8zMC8yMDIzCAAAAAk5LzMwLzIwMjMJAAAAATAH6vxGtyXeCFECrUe3Jd4IMUNJUS5CUC5JUV9UT1RBTF9SRVZFTlVFLklRX0NRLjEyLzMxLzIwMTMuTC4uVVNELkgBAAAA4gQGAAIAAAAFOTM3MTcBCAAAAAUAAAABMQEAAAAKMTcyMTkxOTU0OAMAAAADMTYwAgAAAAIyOAQAAAABMAcAAAAKMTIvMzEvMjAxMwgAAAAKMTIvMzEvMjAxMwkAAAABMBIHMka3Jd4IDn7CR7cl3ggxQ0lRLkJQLklRX1RPVEFMX1JFVkVOVUUuSVFfQ1EuMTIvMzEvMjAxNy5MLi5VU0QuSAEAAADiBAYAAgAAAAU2NzMwNQEIAAAABQAAAAExAQAAAAoxOTUxNzQwMzIzAwAAAAMxNjACAAAAAjI4BAAAAAEwBwAAAAoxMi8zMS8yMDE3CAAAAAoxMi8zMS8yMDE3CQAAAAEw8FNMRrcl3giu2LxHtyXeCDFDSVEuQlAuSVFfVE9UQUxfUkVWRU5VRS5JUV9DUS4xMi8zMS8yMDEwLkwuLlVTRC5IAQAAAOIEBgACAAAABTgwMTA5AQgAAAAFAAAAATEBAAAACjE1MjY4MjkyMzgDAAAAAzE2MAIAAAACMjgEAAAAATAHAAAACjEyLzMxLzIwMTAIAAAACjEyLzMxLzIwMTAJAAAAATA7fDJGtyXeCO0yyke3Jd4IMUNJUS5CUC5JUV9UT1RBTF9SRVZFTlVFLklRX0NRLjEyLzMxLzIwMjEuTC4uVVNELkgBAAAA4gQGAAIAAAAFNTA1MDMBCAAAAAUAAAABMQEAAAALLTIwNTc1MTk2NzgDAAAAAzE2MAIAAAACMjgEAAAAATAHAAAACjEyLzMxLzIw</t>
  </si>
  <si>
    <t>MjEIAAAACjEyLzMxLzIwMjEJAAAAATDpaC5HtyXeCF4VvEe3Jd4IMUNJUS5CUC5JUV9UT1RBTF9SRVZFTlVFLklRX0NRLjEyLzMxLzIwMTQuTC4uVVNELkgBAAAA4gQGAAIAAAAFNzQ1ODIBCAAAAAUAAAABMQEAAAAKMTc3OTE1OTQ0NwMAAAADMTYwAgAAAAIyOAQAAAABMAcAAAAKMTIvMzEvMjAxNAgAAAAKMTIvMzEvMjAxNAkAAAABMPrfMUa3Jd4IQzi+R7cl3ggxQ0lRLkJQLklRX1RPVEFMX1JFVkVOVUUuSVFfQ1EuMTIvMzEvMjAyNC5MLi5VU0QuSAEAAADiBAYAAgAAAAU0NDExNwEIAAAABQAAAAExAQAAAAstMTk1Njc5MDg2OAMAAAADMTYwAgAAAAIyOAQAAAABMAcAAAAKMTIvMzEvMjAyNAgAAAAKMTIvMzEvMjAyNAkAAAABMAbD/Ea3Jd4Iz7W6R7cl3ggxQ0lRLkJQLklRX1RPVEFMX1JFVkVOVUUuSVFfQ1EuMTIvMzEvMjAyMy5MLi5VU0QuSAEAAADiBAYAAgAAAAU1MDY2MAEIAAAABQAAAAExAQAAAAstMTk1Njc5MDg5MwMAAAADMTYwAgAAAAIyOAQAAAABMAcAAAAKMTIvMzEvMjAyMwgAAAAKMTIvMzEvMjAyMwkAAAABMAfq/Ea3Jd4ITz61R7cl3ggxQ0lRLkJQLklRX1RPVEFMX1JFVkVOVUUuSVFfQ1EuMTIvMzEvMjAyMi5MLi5VU0QuSAEAAADiBAYAAgAAAAU2ODcwMAEIAAAABQAAAAExAQAAAAstMjAwNjc4MDg2NgMAAAADMTYwAgAAAAIyOAQAAAABMAcAAAAKMTIvMzEvMjAyMggAAAAKMTIv</t>
  </si>
  <si>
    <t>MzEvMjAyMgkAAAABMBYR/Ua3Jd4Iz++1R7cl3ggwQ0lRLkJQLklRX1RPVEFMX1JFVkVOVUUuSVFfQ1EuMy8zMS8yMDE0LkwuLlVTRC5IAQAAAOIEBgACAAAABTkxNzEwAQgAAAAFAAAAATEBAAAACjE3MzA2MDM2ODgDAAAAAzE2MAIAAAACMjgEAAAAATAHAAAACTMvMzEvMjAxNAgAAAAJMy8zMS8yMDE0CQAAAAEwEgcyRrcl3gieB8xHtyXeCDBDSVEuQlAuSVFfVE9UQUxfUkVWRU5VRS5JUV9DUS4zLzMxLzIwMjIuTC4uVVNELkgBAAAA4gQGAAIAAAAFNDg3NTMBCAAAAAUAAAABMQEAAAALLTIwNDgxNTEzMjMDAAAAAzE2MAIAAAACMjgEAAAAATAHAAAACTMvMzEvMjAyMggAAAAJMy8zMS8yMDIyCQAAAAEw6WguR7cl3girk8FHtyXeCDBDSVEuQlAuSVFfVE9UQUxfUkVWRU5VRS5JUV9DUS4zLzMxLzIwMTguTC4uVVNELkgBAAAA4gQGAAIAAAAFNjc4MDQBCAAAAAUAAAABMQEAAAAKMTk1NzkyOTE0MQMAAAADMTYwAgAAAAIyOAQAAAABMAcAAAAJMy8zMS8yMDE4CAAAAAkzLzMxLzIwMTgJAAAAATDwU0xGtyXeCAjRyUe3Jd4IMUNJUS5CUC5JUV9UT1RBTF9SRVZFTlVFLklRX0NRLjEyLzMxLzIwMTUuTC4uVVNELkgBAAAA4gQGAAIAAAAFNDkyOTQBCAAAAAUAAAABMQEAAAAKMTgzNTA5NzQ3NgMAAAADMTYwAgAAAAIyOAQAAAABMAcAAAAKMTIvMzEvMjAxNQgAAAAKMTIvMzEvMjAxNQkAAAABMA6iTEa3Jd4I</t>
  </si>
  <si>
    <t>3029R7cl3ggwQ0lRLkJQLklRX1RPVEFMX1JFVkVOVUUuSVFfQ1EuNi8zMC8yMDI0LkwuLlVTRC5IAQAAAOIEBgACAAAABTQ3NjEwAQgAAAAFAAAAATEBAAAACy0xOTE4NjE3NjMxAwAAAAMxNjACAAAAAjI4BAAAAAEwBwAAAAk2LzMwLzIwMjQIAAAACTYvMzAvMjAyNAkAAAABMAfq/Ea3Jd4IP8e7R7cl3ggwQ0lRLkJQLklRX1RPVEFMX1JFVkVOVUUuSVFfQ1EuMy8zMS8yMDIzLkwuLlVTRC5IAQAAAOIEBgACAAAABTU1NzA4AQgAAAAFAAAAATEBAAAACy0xOTk2MzY4MDUxAwAAAAMxNjACAAAAAjI4BAAAAAEwBwAAAAkzLzMxLzIwMjMIAAAACTMvMzEvMjAyMwkAAAABMBYR/Ua3Jd4IU3y4R7cl3ggwQ0lRLkJQLklRX1RPVEFMX1JFVkVOVUUuSVFfQ1EuOS8zMC8yMDEyLkwuLlVTRC5IAQAAAOIEBgACAAAABTkyMDAyAQgAAAAFAAAAATEBAAAACjE2NDI2MzkzNjYDAAAAAzE2MAIAAAACMjgEAAAAATAHAAAACTkvMzAvMjAxMggAAAAJOS8zMC8yMDEyCQAAAAEwFi4yRrcl3gjy+bBHtyXeCDBDSVEuQlAuSVFfVE9UQUxfUkVWRU5VRS5JUV9DUS42LzMwLzIwMTEuTC4uVVNELkgBAAAA4gQGAAIAAAAGMTAxMzY0AQgAAAAFAAAAATEBAAAACjE1NTY5NTM0MDkDAAAAAzE2MAIAAAACMjgEAAAAATAHAAAACTYvMzAvMjAxMQgAAAAJNi8zMC8yMDExCQAAAAEw9LgxRrcl3ghjSshHtyXeCDBDSVEuQlAuSVFfVE9U</t>
  </si>
  <si>
    <t>QUxfUkVWRU5VRS5JUV9DUS42LzMwLzIwMTAuTC4uVVNELkgBAAAA4gQGAAIAAAAFNzM3MjUBCAAAAAUAAAABMQEAAAAKMTQ2Mzg0NzMwMQMAAAADMTYwAgAAAAIyOAQAAAABMAcAAAAJNi8zMC8yMDEwCAAAAAk2LzMwLzIwMTAJAAAAATBMozJGtyXeCOeCyUe3Jd4IMENJUS5CUC5JUV9UT1RBTF9SRVZFTlVFLklRX0NRLjYvMzAvMjAyMC5MLi5VU0QuSAEAAADiBAYAAgAAAAUyMTEzOAEIAAAABQAAAAExAQAAAAstMjE0MDUwMTYyOQMAAAADMTYwAgAAAAIyOAQAAAABMAcAAAAJNi8zMC8yMDIwCAAAAAk2LzMwLzIwMjAJAAAAATD/jy5HtyXeCGgrtke3Jd4IMENJUS5CUC5JUV9UT1RBTF9SRVZFTlVFLklRX0NRLjMvMzEvMjAxNy5MLi5VU0QuSAEAAADiBAYAAgAAAAU1NTM5NQEIAAAABQAAAAExAQAAAAoxODg1ODIwODEzAwAAAAMxNjACAAAAAjI4BAAAAAEwBwAAAAkzLzMxLzIwMTcIAAAACTMvMzEvMjAxNwkAAAABMAB7TEa3Jd4IIM/KR7cl3ggwQ0lRLkJQLklRX1RPVEFMX1JFVkVOVUUuSVFfQ1EuOS8zMC8yMDI0LkwuLlVTRC5IAQAAAOIEBgACAAAABTQ3MjIzAQgAAAAFAAAAATEBAAAACy0xOTE4NjQ2NzQ2AwAAAAMxNjACAAAAAjI4BAAAAAEwBwAAAAk5LzMwLzIwMjQIAAAACTkvMzAvMjAyNAkAAAABMAfq/Ea3Jd4IFi+5R7cl3ggwQ0lRLkJQLklRX1RPVEFMX1JFVkVOVUUuSVFfQ1EuOS8zMC8y</t>
  </si>
  <si>
    <t>MDE3LkwuLlVTRC5IAQAAAOIEBgACAAAABTU5NTY5AQgAAAAFAAAAATEBAAAACjE5MTY1MzM1NzcDAAAAAzE2MAIAAAACMjgEAAAAATAHAAAACTkvMzAvMjAxNwgAAAAJOS8zMC8yMDE3CQAAAAEw8FNMRrcl3gg9TK9HtyXeCDBDSVEuQlAuSVFfVE9UQUxfUkVWRU5VRS5JUV9DUS42LzMwLzIwMTcuTC4uVVNELkgBAAAA4gQGAAIAAAAFNTYxNjQBCAAAAAUAAAABMQEAAAAKMTg5NzcyNDA1MQMAAAADMTYwAgAAAAIyOAQAAAABMAcAAAAJNi8zMC8yMDE3CAAAAAk2LzMwLzIwMTcJAAAAATAAe0xGtyXeCBRIsUe3Jd4IMENJUS5CUC5JUV9UT1RBTF9SRVZFTlVFLklRX0NRLjkvMzAvMjAxMS5MLi5VU0QuSAEAAADiBAYAAgAAAAU5NTM4MwEIAAAABQAAAAExAQAAAAoxNTczODY1ODA3AwAAAAMxNjACAAAAAjI4BAAAAAEwBwAAAAk5LzMwLzIwMTEIAAAACTkvMzAvMjAxMQkAAAABMPS4MUa3Jd4Io1S3R7cl3ggwQ0lRLkJQLklRX1RPVEFMX1JFVkVOVUUuSVFfQ1EuNi8zMC8yMDE0LkwuLlVTRC5IAQAAAOIEBgACAAAABTkzOTU3AQgAAAAFAAAAATEBAAAACjE3NDczNjc3MzEDAAAAAzE2MAIAAAACMjgEAAAAATAHAAAACTYvMzAvMjAxNAgAAAAJNi8zMC8yMDE0CQAAAAEwEgcyRrcl3gjfvr9HtyXeCDBDSVEuQlAuSVFfVE9UQUxfUkVWRU5VRS5JUV9DUS45LzMwLzIwMjEuTC4uVVNELkgBAAAA4gQGAAIAAAAF</t>
  </si>
  <si>
    <t>MzU4MjABCAAAAAUAAAABMQEAAAALLTIwNzI2MzIwNjUDAAAAAzE2MAIAAAACMjgEAAAAATAHAAAACTkvMzAvMjAyMQgAAAAJOS8zMC8yMDIxCQAAAAEw6WguR7cl3ghMtKxHtyXeCDBDSVEuQlAuSVFfVE9UQUxfUkVWRU5VRS5JUV9DUS45LzMwLzIwMTUuTC4uVVNELkgBAAAA4gQGAAIAAAAFNTU5MTQBCAAAAAUAAAABMQEAAAAKMTgxNTUzNjk2OQMAAAADMTYwAgAAAAIyOAQAAAABMAcAAAAJOS8zMC8yMDE1CAAAAAk5LzMwLzIwMTUJAAAAATAOokxGtyXeCHLBr0e3Jd4IMENJUS5CUC5JUV9UT1RBTF9SRVZFTlVFLklRX0NRLjYvMzAvMjAxNi5MLi5VU0QuSAEAAADiBAYAAgAAAAU0NjE4NAEIAAAABQAAAAExAQAAAAoxODUxMTIzMDA5AwAAAAMxNjACAAAAAjI4BAAAAAEwBwAAAAk2LzMwLzIwMTYIAAAACTYvMzAvMjAxNgkAAAABMAB7TEa3Jd4I2cq3R7cl3ggXQ0lRLkRWTi5JUV9DT01QQU5ZX05BTUUBAAAADhEEAAMAAAAYRGV2b24gRW5lcmd5IENvcnBvcmF0aW9uAIVg2YpEJd4IIT6Vi0Ql3ggnQ0lRLkRWTi5JUV9OSS5JUV9MVE0uOS8zMC8yMDE3LkwuLlVTRC5IAQAAAA4RBAACAAAABDMyOTIBCAAAAAUAAAABMQEAAAAKMTkyMDI4MzM3NwMAAAADMTYwAgAAAAIxNQQAAAABMAcAAAAJOS8zMC8yMDE3CAAAAAk5LzMwLzIwMTcJAAAAATAAe0xGtyXeCB/+rke3Jd4IKENJUS5EVk4uSVFfTkkuSVFf</t>
  </si>
  <si>
    <t>TFRNLjEyLzMxLzIwMjIuTC4uVVNELkgBAAAADhEEAAIAAAAENjAxNQEIAAAABQAAAAExAQAAAAstMTk1OTAyODg2MAMAAAADMTYwAgAAAAIxNQQAAAABMAcAAAAKMTIvMzEvMjAyMggAAAAKMTIvMzEvMjAyMgkAAAABMBYR/Ua3Jd4IvLS1R7cl3ggnQ0lRLkRWTi5JUV9OSS5JUV9MVE0uNi8zMC8yMDIxLkwuLlVTRC5IAQAAAA4RBAACAAAAAzI3NQEIAAAABQAAAAExAQAAAAstMjA3MjM2MjE4NQMAAAADMTYwAgAAAAIxNQQAAAABMAcAAAAJNi8zMC8yMDIxCAAAAAk2LzMwLzIwMjEJAAAAATDpaC5HtyXeCMITrke3Jd4IJ0NJUS5EVk4uSVFfTkkuSVFfTFRNLjkvMzAvMjAxMy5MLi5VU0QuSAEAAAAOEQQAAgAAAAQtNTg0AQgAAAAFAAAAATEBAAAACjE3MDQ5NjgxOTYDAAAAAzE2MAIAAAACMTUEAAAAATAHAAAACTkvMzAvMjAxMwgAAAAJOS8zMC8yMDEzCQAAAAEwEgcyRrcl3gjRq7BHtyXeCChDSVEuRFZOLklRX05JLklRX0xUTS4xMi8zMS8yMDIwLkwuLlVTRC5IAQAAAA4RBAACAAAABS0yNjgwAQgAAAAFAAAAATEBAAAACy0yMDYwOTQxMzk2AwAAAAMxNjACAAAAAjE1BAAAAAEwBwAAAAoxMi8zMS8yMDIwCAAAAAoxMi8zMS8yMDIwCQAAAAEw/48uR7cl3ggwoLtHtyXeCCdDSVEuRFZOLklRX05JLklRX0xUTS45LzMwLzIwMTkuTC4uVVNELkgBAAAADhEEAAIAAAAEMTQzNgEIAAAABQAAAAExAQAAAAoy</t>
  </si>
  <si>
    <t>MDY3MzQyMjc5AwAAAAMxNjACAAAAAjE1BAAAAAEwBwAAAAk5LzMwLzIwMTkIAAAACTkvMzAvMjAxOQkAAAABMP+PLke3Jd4InrG8R7cl3ggnQ0lRLkRWTi5JUV9OSS5JUV9MVE0uNi8zMC8yMDEzLkwuLlVTRC5IAQAAAA4RBAACAAAABS0xNzMyAQgAAAAFAAAAATEBAAAACjE3MDQ5Njk2MDQDAAAAAzE2MAIAAAACMTUEAAAAATAHAAAACTYvMzAvMjAxMwgAAAAJNi8zMC8yMDEzCQAAAAEwFi4yRrcl3gjfL8JHtyXeCChDSVEuRFZOLklRX05JLklRX0xUTS4xMi8zMS8yMDEyLkwuLlVTRC5IAQAAAA4RBAACAAAABC0yMDYBCAAAAAUAAAABMQEAAAAKMTcyMDA3NTgyOAMAAAADMTYwAgAAAAIxNQQAAAABMAcAAAAKMTIvMzEvMjAxMggAAAAKMTIvMzEvMjAxMgkAAAABMBYuMka3Jd4IExbFR7cl3ggnQ0lRLkRWTi5JUV9OSS5JUV9MVE0uMy8zMS8yMDI0LkwuLlVTRC5IAQAAAA4RBAACAAAABDMzNDgBCAAAAAUAAAABMQEAAAALLTE5MzI4ODI1ODkDAAAAAzE2MAIAAAACMTUEAAAAATAHAAAACTMvMzEvMjAyNAgAAAAJMy8zMS8yMDI0CQAAAAEwB+r8Rrcl3gihgLJHtyXeCChDSVEuRFZOLklRX05JLklRX0xUTS4xMi8zMS8yMDE4LkwuLlVTRC5IAQAAAA4RBAACAAAABDMwNjQBCAAAAAUAAAABMQEAAAAKMjA4MDk5ODgzNQMAAAADMTYwAgAAAAIxNQQAAAABMAcAAAAKMTIvMzEvMjAxOAgAAAAKMTIvMzEvMjAx</t>
  </si>
  <si>
    <t>OAkAAAABMPBTTEa3Jd4ILaO2R7cl3ggnQ0lRLkRWTi5JUV9OSS5JUV9MVE0uNi8zMC8yMDE4LkwuLlVTRC5IAQAAAA4RBAACAAAABC0yNDYBCAAAAAUAAAABMQEAAAAKMTk3NDY5ODEyOQMAAAADMTYwAgAAAAIxNQQAAAABMAcAAAAJNi8zMC8yMDE4CAAAAAk2LzMwLzIwMTgJAAAAATDwU0xGtyXeCJIZt0e3Jd4IJ0NJUS5EVk4uSVFfTkkuSVFfTFRNLjMvMzEvMjAxMS5MLi5VU0QuSAEAAAAOEQQAAgAAAAQzNzc0AQgAAAAFAAAAATEBAAAACjE1NDQ5Njg5MTEDAAAAAzE2MAIAAAACMTUEAAAAATAHAAAACTMvMzEvMjAxMQgAAAAJMy8zMS8yMDExCQAAAAEwO3wyRrcl3ghIjs1HtyXeCCdDSVEuRFZOLklRX05JLklRX0xUTS45LzMwLzIwMTUuTC4uVVNELkgBAAAADhEEAAIAAAAGLTEwMzMwAQgAAAAFAAAAATEBAAAACjE4MTU5NzA2MDgDAAAAAzE2MAIAAAACMTUEAAAAATAHAAAACTkvMzAvMjAxNQgAAAAJOS8zMC8yMDE1CQAAAAEwDqJMRrcl3ghSc69HtyXeCChDSVEuRFZOLklRX05JLklRX0xUTS4xMi8zMS8yMDE0LkwuLlVTRC5IAQAAAA4RBAACAAAABDE2MDcBCAAAAAUAAAABMQEAAAAKMTgyNzg3MDUwMwMAAAADMTYwAgAAAAIxNQQAAAABMAcAAAAKMTIvMzEvMjAxNAgAAAAKMTIvMzEvMjAxNAkAAAABMPrfMUa3Jd4ILxG+R7cl3ggnQ0lRLkRWTi5JUV9OSS5JUV9MVE0uMy8zMS8yMDEzLkwuLlVT</t>
  </si>
  <si>
    <t>RC5IAQAAAA4RBAACAAAABS0xOTM4AQgAAAAFAAAAATEBAAAACjE2ODk4NDI0NDADAAAAAzE2MAIAAAACMTUEAAAAATAHAAAACTMvMzEvMjAxMwgAAAAJMy8zMS8yMDEzCQAAAAEwFi4yRrcl3gjPfMxHtyXeCCdDSVEuRFZOLklRX05JLklRX0xUTS42LzMwLzIwMTAuTC4uVVNELkgBAAAADhEEAAIAAAAEMzA2NAEIAAAABQAAAAExAQAAAAoxNDY1NzIxMDU3AwAAAAMxNjACAAAAAjE1BAAAAAEwBwAAAAk2LzMwLzIwMTAIAAAACTYvMzAvMjAxMAkAAAABMEyjMka3Jd4I9lvJR7cl3ggnQ0lRLkRWTi5JUV9OSS5JUV9MVE0uMy8zMS8yMDE4LkwuLlVTRC5IAQAAAA4RBAACAAAAAzM5OAEIAAAABQAAAAExAQAAAAoxOTc0Njk4Mzc5AwAAAAMxNjACAAAAAjE1BAAAAAEwBwAAAAkzLzMxLzIwMTgIAAAACTMvMzEvMjAxOAkAAAABMPBTTEa3Jd4ICNHJR7cl3ggnQ0lRLkRWTi5JUV9OSS5JUV9MVE0uMy8zMS8yMDEyLkwuLlVTRC5IAQAAAA4RBAACAAAABDQ2ODEBCAAAAAUAAAABMQEAAAAKMTYxNTE5MzQzNAMAAAADMTYwAgAAAAIxNQQAAAABMAcAAAAJMy8zMS8yMDEyCAAAAAkzLzMxLzIwMTIJAAAAATApVTJGtyXeCA3yzEe3Jd4IJ0NJUS5EVk4uSVFfTkkuSVFfTFRNLjkvMzAvMjAyNS5MLi5VU0QuSAEAAAAOEQQAAgAAAAQyNzE5AQgAAAAFAAAAATEBAAAACy0xOTE4MDI3NDM1AwAAAAMxNjACAAAAAjE1BAAA</t>
  </si>
  <si>
    <t>AAEwBwAAAAk5LzMwLzIwMjUIAAAACTkvMzAvMjAyNQkAAAABMGg8+0a3Jd4IDSu7R7cl3ggoQ0lRLkRWTi5JUV9OSS5JUV9MVE0uMTIvMzEvMjAyNC5MLi5VU0QuSAEAAAAOEQQAAgAAAAQyODkxAQgAAAAFAAAAATEBAAAACy0xOTU5MDI4ODU5AwAAAAMxNjACAAAAAjE1BAAAAAEwBwAAAAoxMi8zMS8yMDI0CAAAAAoxMi8zMS8yMDI0CQAAAAEwBsP8Rrcl3ggeUrtHtyXeCCdDSVEuRFZOLklRX05JLklRX0xUTS4zLzMxLzIwMjAuTC4uVVNELkgBAAAADhEEAAIAAAAFLTE4NTQBCAAAAAUAAAABMQEAAAALLTIxNDAwMjQwNTUDAAAAAzE2MAIAAAACMTUEAAAAATAHAAAACTMvMzEvMjAyMAgAAAAJMy8zMS8yMDIwCQAAAAEw/48uR7cl3gjAK8RHtyXeCCdDSVEuRFZOLklRX05JLklRX0xUTS4zLzMxLzIwMjMuTC4uVVNELkgBAAAADhEEAAIAAAAENjAyMQEIAAAABQAAAAExAQAAAAstMTk4NDIyMTc3NQMAAAADMTYwAgAAAAIxNQQAAAABMAcAAAAJMy8zMS8yMDIzCAAAAAkzLzMxLzIwMjMJAAAAATAWEf1GtyXeCBFBuEe3Jd4IJ0NJUS5EVk4uSVFfTkkuSVFfTFRNLjYvMzAvMjAyMy5MLi5VU0QuSAEAAAAOEQQAAgAAAAQ0Nzc5AQgAAAAFAAAAATEBAAAACy0xOTcwMzk4MDgyAwAAAAMxNjACAAAAAjE1BAAAAAEwBwAAAAk2LzMwLzIwMjMIAAAACTYvMzAvMjAyMwkAAAABMAfq/Ea3Jd4IvLS1R7cl3ggnQ0lR</t>
  </si>
  <si>
    <t>LkRWTi5JUV9OSS5JUV9MVE0uNi8zMC8yMDE3LkwuLlVTRC5IAQAAAA4RBAACAAAABDQwOTIBCAAAAAUAAAABMQEAAAAKMTg5ODExMDQ1MwMAAAADMTYwAgAAAAIxNQQAAAABMAcAAAAJNi8zMC8yMDE3CAAAAAk2LzMwLzIwMTcJAAAAATAAe0xGtyXeCBRIsUe3Jd4IJ0NJUS5EVk4uSVFfTkkuSVFfTFRNLjMvMzEvMjAyNS5MLi5VU0QuSAEAAAAOEQQAAgAAAAQyNzg5AQgAAAAFAAAAATEBAAAACy0xOTQ1Mzk2NzkwAwAAAAMxNjACAAAAAjE1BAAAAAEwBwAAAAkzLzMxLzIwMjUIAAAACTMvMzEvMjAyNQkAAAABMAbD/Ea3Jd4IHlK7R7cl3ggnQ0lRLkRWTi5JUV9OSS5JUV9MVE0uMy8zMS8yMDE5LkwuLlVTRC5IAQAAAA4RBAACAAAABDI5NDQBCAAAAAUAAAABMQEAAAAKMjA0OTAwNDgwNwMAAAADMTYwAgAAAAIxNQQAAAABMAcAAAAJMy8zMS8yMDE5CAAAAAkzLzMxLzIwMTkJAAAAATDeLExGtyXeCKsNyUe3Jd4IJ0NJUS5EVk4uSVFfTkkuSVFfTFRNLjkvMzAvMjAyMS5MLi5VU0QuSAEAAAAOEQQAAgAAAAQxMjA1AQgAAAAFAAAAATEBAAAACy0yMDcyMzYyMjY4AwAAAAMxNjACAAAAAjE1BAAAAAEwBwAAAAk5LzMwLzIwMjEIAAAACTkvMzAvMjAyMQkAAAABMOloLke3Jd4IQdusR7cl3ggnQ0lRLkRWTi5JUV9OSS5JUV9MVE0uMy8zMS8yMDE3LkwuLlVTRC5IAQAAAA4RBAACAAAABDIzMDMBCAAAAAUAAAAB</t>
  </si>
  <si>
    <t>MQEAAAAKMTg5ODExMDYzOAMAAAADMTYwAgAAAAIxNQQAAAABMAcAAAAJMy8zMS8yMDE3CAAAAAkzLzMxLzIwMTcJAAAAATAAe0xGtyXeCCDPyke3Jd4IJ0NJUS5EVk4uSVFfTkkuSVFfTFRNLjMvMzEvMjAxNC5MLi5VU0QuSAEAAAAOEQQAAgAAAAQxNjQzAQgAAAAFAAAAATEBAAAACjE3MzMwMDU5OTQDAAAAAzE2MAIAAAACMTUEAAAAATAHAAAACTMvMzEvMjAxNAgAAAAJMy8zMS8yMDE0CQAAAAEwEgcyRrcl3gieB8xHtyXeCCdDSVEuRFZOLklRX05JLklRX0xUTS42LzMwLzIwMTEuTC4uVVNELkgBAAAADhEEAAIAAAAENTgxMQEIAAAABQAAAAExAQAAAAoxNTU3MjE2NjQxAwAAAAMxNjACAAAAAjE1BAAAAAEwBwAAAAk2LzMwLzIwMTEIAAAACTYvMzAvMjAxMQkAAAABMClVMka3Jd4IU/zHR7cl3ggnQ0lRLkRWTi5JUV9OSS5JUV9MVE0uNi8zMC8yMDEyLkwuLlVTRC5IAQAAAA4RBAACAAAABDI0MTUBCAAAAAUAAAABMQEAAAAKMTY0MzkwNTMwNQMAAAADMTYwAgAAAAIxNQQAAAABMAcAAAAJNi8zMC8yMDEyCAAAAAk2LzMwLzIwMTIJAAAAATApVTJGtyXeCN2gxEe3Jd4IJ0NJUS5EVk4uSVFfTkkuSVFfTFRNLjYvMzAvMjAyMi5MLi5VU0QuSAEAAAAOEQQAAgAAAAQ1MjY1AQgAAAAFAAAAATEBAAAACy0yMDIwNDU3NzU0AwAAAAMxNjACAAAAAjE1BAAAAAEwBwAAAAk2LzMwLzIwMjIIAAAACTYvMzAvMjAy</t>
  </si>
  <si>
    <t>MgkAAAABMOloLke3Jd4IblCtR7cl3ggnQ0lRLkRWTi5JUV9OSS5JUV9MVE0uNi8zMC8yMDE2LkwuLlVTRC5IAQAAAA4RBAACAAAABi0xMjY2NQEIAAAABQAAAAExAQAAAAoxODYzNjgzODY0AwAAAAMxNjACAAAAAjE1BAAAAAEwBwAAAAk2LzMwLzIwMTYIAAAACTYvMzAvMjAxNgkAAAABMAB7TEa3Jd4I2cq3R7cl3ggyQ0lRLkRWTi5JUV9UT1RBTF9SRVZFTlVFLklRX0NRLjEyLzMxLzIwMjIuTC4uVVNELkgBAAAADhEEAAIAAAAENDE0MgEIAAAABQAAAAExAQAAAAstMjAwODIyMjE5NgMAAAADMTYwAgAAAAIyOAQAAAABMAcAAAAKMTIvMzEvMjAyMggAAAAKMTIvMzEvMjAyMgkAAAABMBYR/Ua3Jd4IvLS1R7cl3ggxQ0lRLkRWTi5JUV9UT1RBTF9SRVZFTlVFLklRX0NRLjMvMzEvMjAyNC5MLi5VU0QuSAEAAAAOEQQAAgAAAAQzMzc4AQgAAAAFAAAAATEBAAAACy0xOTMyODgyNTkwAwAAAAMxNjACAAAAAjI4BAAAAAEwBwAAAAkzLzMxLzIwMjQIAAAACTMvMzEvMjAyNAkAAAABMAfq/Ea3Jd4IoYCyR7cl3ggxQ0lRLkRWTi5JUV9UT1RBTF9SRVZFTlVFLklRX0NRLjkvMzAvMjAxOS5MLi5VU0QuSAEAAAAOEQQAAgAAAAQxNTYxAQgAAAAFAAAAATEBAAAACjIwNjczNDEzODADAAAAAzE2MAIAAAACMjgEAAAAATAHAAAACTkvMzAvMjAxOQgAAAAJOS8zMC8yMDE5CQAAAAEw/48uR7cl3giesbxHtyXeCDJDSVEu</t>
  </si>
  <si>
    <t>RFZOLklRX1RPVEFMX1JFVkVOVUUuSVFfQ1EuMTIvMzEvMjAxMC5MLi5VU0QuSAEAAAAOEQQAAgAAAAQyMTQ0AQgAAAAFAAAAATEBAAAACjE1MjM3MjEzOTMDAAAAAzE2MAIAAAACMjgEAAAAATAHAAAACjEyLzMxLzIwMTAIAAAACjEyLzMxLzIwMTAJAAAAATA7fDJGtyXeCO0yyke3Jd4IMUNJUS5EVk4uSVFfVE9UQUxfUkVWRU5VRS5JUV9DUS45LzMwLzIwMTMuTC4uVVNELkgBAAAADhEEAAIAAAAEMjg1NQEIAAAABQAAAAExAQAAAAoxNzA0OTU5NDEwAwAAAAMxNjACAAAAAjI4BAAAAAEwBwAAAAk5LzMwLzIwMTMIAAAACTkvMzAvMjAxMwkAAAABMBIHMka3Jd4I0auwR7cl3ggxQ0lRLkRWTi5JUV9UT1RBTF9SRVZFTlVFLklRX0NRLjkvMzAvMjAyMy5MLi5VU0QuSAEAAAAOEQQAAgAAAAQ0MDMwAQgAAAAFAAAAATEBAAAACy0xOTcwNDAwMjc2AwAAAAMxNjACAAAAAjI4BAAAAAEwBwAAAAk5LzMwLzIwMjMIAAAACTkvMzAvMjAyMwkAAAABMAfq/Ea3Jd4IUQKtR7cl3ggyQ0lRLkRWTi5JUV9UT1RBTF9SRVZFTlVFLklRX0NRLjEyLzMxLzIwMjAuTC4uVVNELkgBAAAADhEEAAIAAAAEMTM1MAEIAAAABQAAAAExAQAAAAstMjExMjEwMDQzNQMAAAADMTYwAgAAAAIyOAQAAAABMAcAAAAKMTIvMzEvMjAyMAgAAAAKMTIvMzEvMjAyMAkAAAABMP+PLke3Jd4IJnm7R7cl3ggxQ0lRLkRWTi5JUV9UT1RBTF9SRVZF</t>
  </si>
  <si>
    <t>TlVFLklRX0NRLjkvMzAvMjAxNi5MLi5VU0QuSAEAAAAOEQQAAgAAAAQyNzY0AQgAAAAFAAAAATEBAAAACjE4NjM2Nzk1NDIDAAAAAzE2MAIAAAACMjgEAAAAATAHAAAACTkvMzAvMjAxNggAAAAJOS8zMC8yMDE2CQAAAAEwAHtMRrcl3ghNfblHtyXeCDFDSVEuRFZOLklRX1RPVEFMX1JFVkVOVUUuSVFfQ1EuMy8zMS8yMDEyLkwuLlVTRC5IAQAAAA4RBAACAAAABDIyOTkBCAAAAAUAAAABMQEAAAAKMTYxNTE4MDA1OAMAAAADMTYwAgAAAAIyOAQAAAABMAcAAAAJMy8zMS8yMDEyCAAAAAkzLzMxLzIwMTIJAAAAATApVTJGtyXeCDJAzUe3Jd4IMUNJUS5EVk4uSVFfVE9UQUxfUkVWRU5VRS5JUV9DUS4zLzMxLzIwMTUuTC4uVVNELkgBAAAADhEEAAIAAAAEMjkxOAEIAAAABQAAAAExAQAAAAoxODAxNjI3NzY0AwAAAAMxNjACAAAAAjI4BAAAAAEwBwAAAAkzLzMxLzIwMTUIAAAACTMvMzEvMjAxNQkAAAABMPrfMUa3Jd4If7nLR7cl3ggxQ0lRLkRWTi5JUV9UT1RBTF9SRVZFTlVFLklRX0NRLjYvMzAvMjAyMy5MLi5VU0QuSAEAAAAOEQQAAgAAAAQzMzM5AQgAAAAFAAAAATEBAAAACy0xOTcwMzk4MDgzAwAAAAMxNjACAAAAAjI4BAAAAAEwBwAAAAk2LzMwLzIwMjMIAAAACTYvMzAvMjAyMwkAAAABMAfq/Ea3Jd4IvLS1R7cl3ggxQ0lRLkRWTi5JUV9UT1RBTF9SRVZFTlVFLklRX0NRLjMvMzEvMjAxOS5MLi5V</t>
  </si>
  <si>
    <t>U0QuSAEAAAAOEQQAAgAAAAQxNjI0AQgAAAAFAAAAATEBAAAACjIwNDkwMDQ4MDQDAAAAAzE2MAIAAAACMjgEAAAAATAHAAAACTMvMzEvMjAxOQgAAAAJMy8zMS8yMDE5CQAAAAEwCbcuR7cl3gic5shHtyXeCDFDSVEuRFZOLklRX1RPVEFMX1JFVkVOVUUuSVFfQ1EuOS8zMC8yMDEwLkwuLlVTRC5IAQAAAA4RBAACAAAABDIwOTMBCAAAAAUAAAABMQEAAAAKMTQ3OTk3ODQ3MQMAAAADMTYwAgAAAAIyOAQAAAABMAcAAAAJOS8zMC8yMDEwCAAAAAk5LzMwLzIwMTAJAAAAATA7fDJGtyXeCK9nuke3Jd4IMUNJUS5EVk4uSVFfVE9UQUxfUkVWRU5VRS5JUV9DUS42LzMwLzIwMTQuTC4uVVNELkgBAAAADhEEAAIAAAAENDkwOQEIAAAABQAAAAExAQAAAAoxNzQ4ODU1MzIyAwAAAAMxNjACAAAAAjI4BAAAAAEwBwAAAAk2LzMwLzIwMTQIAAAACTYvMzAvMjAxNAkAAAABMBIHMka3Jd4I7+W/R7cl3ggxQ0lRLkRWTi5JUV9UT1RBTF9SRVZFTlVFLklRX0NRLjMvMzEvMjAxMS5MLi5VU0QuSAEAAAAOEQQAAgAAAAQyMjU5AQgAAAAFAAAAATEBAAAACjE1NDQ5NTIzODgDAAAAAzE2MAIAAAACMjgEAAAAATAHAAAACTMvMzEvMjAxMQgAAAAJMy8zMS8yMDExCQAAAAEwO3wyRrcl3ghptc1HtyXeCDJDSVEuRFZOLklRX1RPVEFMX1JFVkVOVUUuSVFfQ1EuMTIvMzEvMjAxMi5MLi5VU0QuSAEAAAAOEQQAAgAAAAQyNTY2AQgA</t>
  </si>
  <si>
    <t>AAAFAAAAATEBAAAACjE2NjA4OTc5OTYDAAAAAzE2MAIAAAACMjgEAAAAATAHAAAACjEyLzMxLzIwMTIIAAAACjEyLzMxLzIwMTIJAAAAATAWLjJGtyXeCBMWxUe3Jd4IMUNJUS5EVk4uSVFfVE9UQUxfUkVWRU5VRS5JUV9DUS45LzMwLzIwMTUuTC4uVVNELkgBAAAADhEEAAIAAAAEMzEzOQEIAAAABQAAAAExAQAAAAoxODE1OTY5NDc2AwAAAAMxNjACAAAAAjI4BAAAAAEwBwAAAAk5LzMwLzIwMTUIAAAACTkvMzAvMjAxNQkAAAABMA6iTEa3Jd4IUnOvR7cl3ggxQ0lRLkRWTi5JUV9UT1RBTF9SRVZFTlVFLklRX0NRLjYvMzAvMjAxOC5MLi5VU0QuSAEAAAAOEQQAAgAAAAQxODU4AQgAAAAFAAAAATEBAAAACjE5NzQ2ODYxNzMDAAAAAzE2MAIAAAACMjgEAAAAATAHAAAACTYvMzAvMjAxOAgAAAAJNi8zMC8yMDE4CQAAAAEw8FNMRrcl3giSGbdHtyXeCDJDSVEuRFZOLklRX1RPVEFMX1JFVkVOVUUuSVFfQ1EuMTIvMzEvMjAxNi5MLi5VU0QuSAEAAAAOEQQAAgAAAAQyNzQxAQgAAAAFAAAAATEBAAAACjE4NzU1MTI5MzkDAAAAAzE2MAIAAAACMjgEAAAAATAHAAAACjEyLzMxLzIwMTYIAAAACjEyLzMxLzIwMTYJAAAAATAAe0xGtyXeCGcLske3Jd4IMkNJUS5EVk4uSVFfVE9UQUxfUkVWRU5VRS5JUV9DUS4xMi8zMS8yMDE5LkwuLlVTRC5IAQAAAA4RBAACAAAABDE2MzYBCAAAAAUAAAABMQEAAAAKMjA4MDk5</t>
  </si>
  <si>
    <t>ODk4NAMAAAADMTYwAgAAAAIyOAQAAAABMAcAAAAKMTIvMzEvMjAxOQgAAAAKMTIvMzEvMjAxOQkAAAABMP+PLke3Jd4IX6S5R7cl3ggxQ0lRLkRWTi5JUV9UT1RBTF9SRVZFTlVFLklRX0NRLjYvMzAvMjAyMi5MLi5VU0QuSAEAAAAOEQQAAgAAAAQ1NTQ0AQgAAAAFAAAAATEBAAAACy0yMDIwNDU3NzU1AwAAAAMxNjACAAAAAjI4BAAAAAEwBwAAAAk2LzMwLzIwMjIIAAAACTYvMzAvMjAyMgkAAAABMNdBLke3Jd4Ij56tR7cl3ggxQ0lRLkRWTi5JUV9UT1RBTF9SRVZFTlVFLklRX0NRLjYvMzAvMjAxNS5MLi5VU0QuSAEAAAAOEQQAAgAAAAQzNjE2AQgAAAAFAAAAATEBAAAACjE4MDE2Mjc1MzkDAAAAAzE2MAIAAAACMjgEAAAAATAHAAAACTYvMzAvMjAxNQgAAAAJNi8zMC8yMDE1CQAAAAEw+t8xRrcl3ghtjLRHtyXeCDFDSVEuRFZOLklRX1RPVEFMX1JFVkVOVUUuSVFfQ1EuNi8zMC8yMDE2LkwuLlVTRC5IAQAAAA4RBAACAAAABDI1OTIBCAAAAAUAAAABMQEAAAAKMTg2MzY4Mzg2MwMAAAADMTYwAgAAAAIyOAQAAAABMAcAAAAJNi8zMC8yMDE2CAAAAAk2LzMwLzIwMTYJAAAAATAAe0xGtyXeCNnKt0e3Jd4IMUNJUS5EVk4uSVFfVE9UQUxfUkVWRU5VRS5JUV9DUS42LzMwLzIwMTIuTC4uVVNELkgBAAAADhEEAAIAAAAEMTg0MwEIAAAABQAAAAExAQAAAAoxNjQzOTA1MzA0AwAAAAMxNjACAAAAAjI4BAAA</t>
  </si>
  <si>
    <t>AAEwBwAAAAk2LzMwLzIwMTIIAAAACTYvMzAvMjAxMgkAAAABMClVMka3Jd4IzHnER7cl3ggxQ0lRLkRWTi5JUV9UT1RBTF9SRVZFTlVFLklRX0NRLjkvMzAvMjAxNC5MLi5VU0QuSAEAAAAOEQQAAgAAAAQ0NTg4AQgAAAAFAAAAATEBAAAACjE3NjI3OTUzNzgDAAAAAzE2MAIAAAACMjgEAAAAATAHAAAACTkvMzAvMjAxNAgAAAAJOS8zMC8yMDE0CQAAAAEw+t8xRrcl3gidNrBHtyXeCDFDSVEuRFZOLklRX1RPVEFMX1JFVkVOVUUuSVFfQ1EuOS8zMC8yMDE3LkwuLlVTRC5IAQAAAA4RBAACAAAABDE4ODcBCAAAAAUAAAABMQEAAAAKMTkyMDIxNTY1NAMAAAADMTYwAgAAAAIyOAQAAAABMAcAAAAJOS8zMC8yMDE3CAAAAAk5LzMwLzIwMTcJAAAAATDwU0xGtyXeCD1Mr0e3Jd4IMkNJUS5EVk4uSVFfVE9UQUxfUkVWRU5VRS5JUV9DUS4xMi8zMS8yMDE4LkwuLlVTRC5IAQAAAA4RBAACAAAABDI4OTIBCAAAAAUAAAABMQEAAAAKMjAxNTk0ODYwMAMAAAADMTYwAgAAAAIyOAQAAAABMAcAAAAKMTIvMzEvMjAxOAgAAAAKMTIvMzEvMjAxOAkAAAABMPBTTEa3Jd4ILaO2R7cl3ggxQ0lRLkRWTi5JUV9UT1RBTF9SRVZFTlVFLklRX0NRLjMvMzEvMjAxNi5MLi5VU0QuSAEAAAAOEQQAAgAAAAQyMDYwAQgAAAAFAAAAATEBAAAACjE4NDAxNzc1NjgDAAAAAzE2MAIAAAACMjgEAAAAATAHAAAACTMvMzEvMjAxNggAAAAJ</t>
  </si>
  <si>
    <t>My8zMS8yMDE2CQAAAAEwDqJMRrcl3ghwkstHtyXeCDFDSVEuRFZOLklRX1RPVEFMX1JFVkVOVUUuSVFfQ1EuOS8zMC8yMDI0LkwuLlVTRC5IAQAAAA4RBAACAAAABDM3OTcBCAAAAAUAAAABMQEAAAALLTE5MTgwMjkwNTEDAAAAAzE2MAIAAAACMjgEAAAAATAHAAAACTkvMzAvMjAyNAgAAAAJOS8zMC8yMDI0CQAAAAEwB+r8Rrcl3ggWL7lHtyXeCDJDSVEuRFZOLklRX1RPVEFMX1JFVkVOVUUuSVFfQ1EuMTIvMzEvMjAxMS5MLi5VU0QuSAEAAAAOEQQAAgAAAAQyNjI5AQgAAAAFAAAAATEBAAAACjE1ODg4MDMxODQDAAAAAzE2MAIAAAACMjgEAAAAATAHAAAACjEyLzMxLzIwMTEIAAAACjEyLzMxLzIwMTEJAAAAATD0uDFGtyXeCHyYyEe3Jd4IMUNJUS5EVk4uSVFfVE9UQUxfUkVWRU5VRS5JUV9DUS4zLzMxLzIwMjAuTC4uVVNELkgBAAAADhEEAAIAAAAEMTI4NgEIAAAABQAAAAExAQAAAAstMjE0MDAyNDA1NwMAAAADMTYwAgAAAAIyOAQAAAABMAcAAAAJMy8zMS8yMDIwCAAAAAkzLzMxLzIwMjAJAAAAATD/jy5HtyXeCMZSxEe3Jd4IMUNJUS5EVk4uSVFfVE9UQUxfUkVWRU5VRS5JUV9DUS4zLzMxLzIwMjMuTC4uVVNELkgBAAAADhEEAAIAAAAEMzQxOQEIAAAABQAAAAExAQAAAAstMTk4NDIyMTc4MgMAAAADMTYwAgAAAAIyOAQAAAABMAcAAAAJMy8zMS8yMDIzCAAAAAkzLzMxLzIwMjMJAAAAATAWEf1G</t>
  </si>
  <si>
    <t>tyXeCBFBuEe3Jd4IMkNJUS5EVk4uSVFfVE9UQUxfUkVWRU5VRS5JUV9DUS4xMi8zMS8yMDE1LkwuLlVTRC5IAQAAAA4RBAACAAAABDI3NzEBCAAAAAUAAAABMQEAAAAKMTgyNzg3MDU0NgMAAAADMTYwAgAAAAIyOAQAAAABMAcAAAAKMTIvMzEvMjAxNQgAAAAKMTIvMzEvMjAxNQkAAAABMA6iTEa3Jd4IAHW9R7cl3ggxQ0lRLkRWTi5JUV9UT1RBTF9SRVZFTlVFLklRX0NRLjkvMzAvMjAyMC5MLi5VU0QuSAEAAAAOEQQAAgAAAAQxMTU0AQgAAAAFAAAAATEBAAAACy0yMTIzODU3NDQzAwAAAAMxNjACAAAAAjI4BAAAAAEwBwAAAAk5LzMwLzIwMjAIAAAACTkvMzAvMjAyMAkAAAABMP+PLke3Jd4Ij56tR7cl3ggxQ0lRLkRWTi5JUV9UT1RBTF9SRVZFTlVFLklRX0NRLjYvMzAvMjAyNC5MLi5VU0QuSAEAAAAOEQQAAgAAAAQzNzE1AQgAAAAFAAAAATEBAAAACy0xOTE4MDI3MzE0AwAAAAMxNjACAAAAAjI4BAAAAAEwBwAAAAk2LzMwLzIwMjQIAAAACTYvMzAvMjAyNAkAAAABMAfq/Ea3Jd4ITu67R7cl3ggxQ0lRLkRWTi5JUV9UT1RBTF9SRVZFTlVFLklRX0NRLjYvMzAvMjAxOS5MLi5VU0QuSAEAAAAOEQQAAgAAAAQxNjAyAQgAAAAFAAAAATEBAAAACjIwNDkwMDI5NjUDAAAAAzE2MAIAAAACMjgEAAAAATAHAAAACTYvMzAvMjAxOQgAAAAJNi8zMC8yMDE5CQAAAAEwCbcuR7cl3giSGbpHtyXeCDFDSVEuRFZO</t>
  </si>
  <si>
    <t>LklRX1RPVEFMX1JFVkVOVUUuSVFfQ1EuOS8zMC8yMDE4LkwuLlVTRC5IAQAAAA4RBAACAAAABDIwNzYBCAAAAAUAAAABMQEAAAAKMTk5MDgxNTQyNAMAAAADMTYwAgAAAAIyOAQAAAABMAcAAAAJOS8zMC8yMDE4CAAAAAk5LzMwLzIwMTgJAAAAATDwU0xGtyXeCPyIrke3Jd4IMUNJUS5EVk4uSVFfVE9UQUxfUkVWRU5VRS5JUV9DUS45LzMwLzIwMjEuTC4uVVNELkgBAAAADhEEAAIAAAAEMzgwMQEIAAAABQAAAAExAQAAAAstMjA3MjM2NTU5NgMAAAADMTYwAgAAAAIyOAQAAAABMAcAAAAJOS8zMC8yMDIxCAAAAAk5LzMwLzIwMjEJAAAAATDpaC5HtyXeCEHbrEe3Jd4IMUNJUS5EVk4uSVFfVE9UQUxfUkVWRU5VRS5JUV9DUS45LzMwLzIwMTEuTC4uVVNELkgBAAAADhEEAAIAAAAEMjcwMQEIAAAABQAAAAExAQAAAAoxNTc1MDQ3NzA4AwAAAAMxNjACAAAAAjI4BAAAAAEwBwAAAAk5LzMwLzIwMTEIAAAACTkvMzAvMjAxMQkAAAABMPS4MUa3Jd4Ixo+3R7cl3ggyQ0lRLkRWTi5JUV9UT1RBTF9SRVZFTlVFLklRX0NRLjEyLzMxLzIwMjQuTC4uVVNELkgBAAAADhEEAAIAAAAENDI4MQEIAAAABQAAAAExAQAAAAstMTk1OTAyODg5MAMAAAADMTYwAgAAAAIyOAQAAAABMAcAAAAKMTIvMzEvMjAyNAgAAAAKMTIvMzEvMjAyNAkAAAABMAbD/Ea3Jd4I+QO7R7cl3ggyQ0lRLkRWTi5JUV9UT1RBTF9SRVZFTlVFLklR</t>
  </si>
  <si>
    <t>X0NRLjEyLzMxLzIwMjMuTC4uVVNELkgBAAAADhEEAAIAAAAEMzYzOQEIAAAABQAAAAExAQAAAAstMTk1OTAyODg5OQMAAAADMTYwAgAAAAIyOAQAAAABMAcAAAAKMTIvMzEvMjAyMwgAAAAKMTIvMzEvMjAyMwkAAAABMAfq/Ea3Jd4ITz61R7cl3ggxQ0lRLkRWTi5JUV9UT1RBTF9SRVZFTlVFLklRX0NRLjkvMzAvMjAyMi5MLi5VU0QuSAEAAAAOEQQAAgAAAAQ1MTg0AQgAAAAFAAAAATEBAAAACy0yMDIwNDYwNDkxAwAAAAMxNjACAAAAAjI4BAAAAAEwBwAAAAk5LzMwLzIwMjIIAAAACTkvMzAvMjAyMgkAAAABMBYR/Ua3Jd4IAhisR7cl3ggyQ0lRLkRWTi5JUV9UT1RBTF9SRVZFTlVFLklRX0NRLjEyLzMxLzIwMTQuTC4uVVNELkgBAAAADhEEAAIAAAAENDAzNQEIAAAABQAAAAExAQAAAAoxNzc2NzM5ODk0AwAAAAMxNjACAAAAAjI4BAAAAAEwBwAAAAoxMi8zMS8yMDE0CAAAAAoxMi8zMS8yMDE0CQAAAAEw+t8xRrcl3ghQX75HtyXeCDFDSVEuRFZOLklRX1RPVEFMX1JFVkVOVUUuSVFfQ1EuNi8zMC8yMDEwLkwuLlVTRC5IAQAAAA4RBAACAAAABDIxNDEBCAAAAAUAAAABMQEAAAAKMTQ2NTcxNDM5NgMAAAADMTYwAgAAAAIyOAQAAAABMAcAAAAJNi8zMC8yMDEwCAAAAAk2LzMwLzIwMTAJAAAAATBMozJGtyXeCPZbyUe3Jd4IMUNJUS5EVk4uSVFfVE9UQUxfUkVWRU5VRS5JUV9DUS42LzMwLzIwMjAuTC4u</t>
  </si>
  <si>
    <t>VVNELkgBAAAADhEEAAIAAAADNzEzAQgAAAAFAAAAATEBAAAACy0yMTIzODU3MjcxAwAAAAMxNjACAAAAAjI4BAAAAAEwBwAAAAk2LzMwLzIwMjAIAAAACTYvMzAvMjAyMAkAAAABMP+PLke3Jd4Irma2R7cl3ggxQ0lRLkRWTi5JUV9UT1RBTF9SRVZFTlVFLklRX0NRLjkvMzAvMjAxMi5MLi5VU0QuSAEAAAAOEQQAAgAAAAQyMTAwAQgAAAAFAAAAATEBAAAACjE2NDM4Nzg4MTMDAAAAAzE2MAIAAAACMjgEAAAAATAHAAAACTkvMzAvMjAxMggAAAAJOS8zMC8yMDEyCQAAAAEwFi4yRrcl3ggUSLFHtyXeCDFDSVEuRFZOLklRX1RPVEFMX1JFVkVOVUUuSVFfQ1EuNi8zMC8yMDExLkwuLlVTRC5IAQAAAA4RBAACAAAABDI3MzYBCAAAAAUAAAABMQEAAAAKMTU1NzIwNjcwNAMAAAADMTYwAgAAAAIyOAQAAAABMAcAAAAJNi8zMC8yMDExCAAAAAk2LzMwLzIwMTEJAAAAATD0uDFGtyXeCFP8x0e3Jd4IMUNJUS5EVk4uSVFfVE9UQUxfUkVWRU5VRS5JUV9DUS42LzMwLzIwMTMuTC4uVVNELkgBAAAADhEEAAIAAAAEMjcyMgEIAAAABQAAAAExAQAAAAoxNzA0OTY5NjAzAwAAAAMxNjACAAAAAjI4BAAAAAEwBwAAAAk2LzMwLzIwMTMIAAAACTYvMzAvMjAxMwkAAAABMBYuMka3Jd4I3y/CR7cl3ggxQ0lRLkRWTi5JUV9UT1RBTF9SRVZFTlVFLklRX0NRLjYvMzAvMjAyMS5MLi5VU0QuSAEAAAAOEQQAAgAAAAQyOTQ0AQgA</t>
  </si>
  <si>
    <t>AAAFAAAAATEBAAAACy0yMDcyMzYyMTg2AwAAAAMxNjACAAAAAjI4BAAAAAEwBwAAAAk2LzMwLzIwMjEIAAAACTYvMzAvMjAyMQkAAAABMOloLke3Jd4IwhOuR7cl3ggxQ0lRLkRWTi5JUV9UT1RBTF9SRVZFTlVFLklRX0NRLjYvMzAvMjAxNy5MLi5VU0QuSAEAAAAOEQQAAgAAAAQyMTI0AQgAAAAFAAAAATEBAAAACjE4OTgxMDkwNjYDAAAAAzE2MAIAAAACMjgEAAAAATAHAAAACTYvMzAvMjAxNwgAAAAJNi8zMC8yMDE3CQAAAAEwAHtMRrcl3ggkb7FHtyXeCDFDSVEuRFZOLklRX1RPVEFMX1JFVkVOVUUuSVFfQ1EuMy8zMS8yMDIyLkwuLlVTRC5IAQAAAA4RBAACAAAABDQwMDMBCAAAAAUAAAABMQEAAAALLTIwMzU4NzEzNjIDAAAAAzE2MAIAAAACMjgEAAAAATAHAAAACTMvMzEvMjAyMggAAAAJMy8zMS8yMDIyCQAAAAEw6WguR7cl3gixbMFHtyXeCDFDSVEuRFZOLklRX1RPVEFMX1JFVkVOVUUuSVFfQ1EuMy8zMS8yMDE4LkwuLlVTRC5IAQAAAA4RBAACAAAABDE4MjIBCAAAAAUAAAABMQEAAAAKMTk3NDY5ODM3NwMAAAADMTYwAgAAAAIyOAQAAAABMAcAAAAJMy8zMS8yMDE4CAAAAAkzLzMxLzIwMTgJAAAAATDwU0xGtyXeCM4Lyke3Jd4IMUNJUS5EVk4uSVFfVE9UQUxfUkVWRU5VRS5JUV9DUS4zLzMxLzIwMTQuTC4uVVNELkgBAAAADhEEAAIAAAAENDA0NQEIAAAABQAAAAExAQAAAAoxNzMyOTkzNjc3</t>
  </si>
  <si>
    <t>AwAAAAMxNjACAAAAAjI4BAAAAAEwBwAAAAkzLzMxLzIwMTQIAAAACTMvMzEvMjAxNAkAAAABMBIHMka3Jd4IngfMR7cl3ggxQ0lRLkRWTi5JUV9UT1RBTF9SRVZFTlVFLklRX0NRLjMvMzEvMjAxNy5MLi5VU0QuSAEAAAAOEQQAAgAAAAQyMzQ1AQgAAAAFAAAAATEBAAAACjE4OTgxMTA2MzMDAAAAAzE2MAIAAAACMjgEAAAAATAHAAAACTMvMzEvMjAxNwgAAAAJMy8zMS8yMDE3CQAAAAEwAHtMRrcl3ggJgcpHtyXeCDFDSVEuRFZOLklRX1RPVEFMX1JFVkVOVUUuSVFfQ1EuMy8zMS8yMDEwLkwuLlVTRC5IAQAAAA4RBAACAAAABDI1NDEBCAAAAAUAAAABMQEAAAAKMTQ1MTI2MjY1NwMAAAADMTYwAgAAAAIyOAQAAAABMAcAAAAJMy8zMS8yMDEwCAAAAAkzLzMxLzIwMTAJAAAAATBMozJGtyXeCIYqzke3Jd4IMUNJUS5EVk4uSVFfVE9UQUxfUkVWRU5VRS5JUV9DUS4zLzMxLzIwMjUuTC4uVVNELkgBAAAADhEEAAIAAAAENDMzOAEIAAAABQAAAAExAQAAAAstMTk0NTQwMjIwNwMAAAADMTYwAgAAAAIyOAQAAAABMAcAAAAJMy8zMS8yMDI1CAAAAAkzLzMxLzIwMjUJAAAAATAGw/xGtyXeCM+1uke3Jd4IMUNJUS5EVk4uSVFfVE9UQUxfUkVWRU5VRS5JUV9DUS4zLzMxLzIwMTMuTC4uVVNELkgBAAAADhEEAAIAAAAEMjI5MQEIAAAABQAAAAExAQAAAAoxNjg5ODQyNDE1AwAAAAMxNjACAAAAAjI4BAAAAAEwBwAA</t>
  </si>
  <si>
    <t>AAkzLzMxLzIwMTMIAAAACTMvMzEvMjAxMwkAAAABMBYuMka3Jd4Iz3zMR7cl3ggxQ0lRLkRWTi5JUV9UT1RBTF9SRVZFTlVFLklRX0NRLjMvMzEvMjAyMS5MLi5VU0QuSAEAAAAOEQQAAgAAAAQyMzE4AQgAAAAFAAAAATEBAAAACy0yMDg2ODk4ODI1AwAAAAMxNjACAAAAAjI4BAAAAAEwBwAAAAkzLzMxLzIwMjEIAAAACTMvMzEvMjAyMQkAAAABMOloLke3Jd4ItrrBR7cl3ggyQ0lRLkRWTi5JUV9UT1RBTF9SRVZFTlVFLklRX0NRLjEyLzMxLzIwMjEuTC4uVVNELkgBAAAADhEEAAIAAAAENDA1NAEIAAAABQAAAAExAQAAAAstMjA2MDk0MTQxOAMAAAADMTYwAgAAAAIyOAQAAAABMAcAAAAKMTIvMzEvMjAyMQgAAAAKMTIvMzEvMjAyMQkAAAABMOloLke3Jd4Ibzy8R7cl3ggyQ0lRLkRWTi5JUV9UT1RBTF9SRVZFTlVFLklRX0NRLjEyLzMxLzIwMDkuTC4uVVNELkgBAAAADhEEAAIAAAAEMjExOQEIAAAABQAAAAExAQAAAAoxNDMzMzE3Njc5AwAAAAMxNjACAAAAAjI4BAAAAAEwBwAAAAoxMi8zMS8yMDA5CAAAAAoxMi8zMS8yMDA5CQAAAAEwTKMyRrcl3ggu9spHtyXeCDJDSVEuRFZOLklRX1RPVEFMX1JFVkVOVUUuSVFfQ1EuMTIvMzEvMjAxNy5MLi5VU0QuSAEAAAAOEQQAAgAAAAQyMzI4AQgAAAAFAAAAATEBAAAACjE5NDYyODQ1NTkDAAAAAzE2MAIAAAACMjgEAAAAATAHAAAACjEyLzMxLzIwMTcIAAAA</t>
  </si>
  <si>
    <t>CjEyLzMxLzIwMTcJAAAAATDwU0xGtyXeCL//vEe3Jd4IMkNJUS5EVk4uSVFfVE9UQUxfUkVWRU5VRS5JUV9DUS4xMi8zMS8yMDEzLkwuLlVTRC5IAQAAAA4RBAACAAAABDI3MjABCAAAAAUAAAABMQEAAAAKMTcyMDA3NjI1MgMAAAADMTYwAgAAAAIyOAQAAAABMAcAAAAKMTIvMzEvMjAxMwgAAAAKMTIvMzEvMjAxMwkAAAABMBIHMka3Jd4IKMzCR7cl3ggqQ0lRLkRWTi5JUV9FQklUREEuSVFfQ1EuMy8zMS8yMDI1LkwuLlVTRC5IAQAAAA4RBAACAAAABDE5MzcBCAAAAAUAAAABMQEAAAALLTE5NDU0MDIyMDcDAAAAAzE2MAIAAAAENDA1MQQAAAABMAcAAAAJMy8zMS8yMDI1CAAAAAkzLzMxLzIwMjUJAAAAATAGw/xGtyXeCNGXv0e3Jd4IKkNJUS5EVk4uSVFfRUJJVERBLklRX0NRLjMvMzEvMjAxOS5MLi5VU0QuSAEAAAAOEQQAAgAAAAMtNTkBCAAAAAUAAAABMQEAAAAKMjA0OTAwNDgwNAMAAAADMTYwAgAAAAQ0MDUxBAAAAAEwBwAAAAkzLzMxLzIwMTkIAAAACTMvMzEvMjAxOQkAAAABMP+PLke3Jd4InObIR7cl3ggqQ0lRLkRWTi5JUV9FQklUREEuSVFfQ1EuNi8zMC8yMDIxLkwuLlVTRC5IAQAAAA4RBAACAAAAAzg2NAEIAAAABQAAAAExAQAAAAstMjA3MjM2MjE4NgMAAAADMTYwAgAAAAQ0MDUxBAAAAAEwBwAAAAk2LzMwLzIwMjEIAAAACTYvMzAvMjAyMQkAAAABMOloLke3Jd4Ibo9OSLcl3ggqQ0lR</t>
  </si>
  <si>
    <t>LkRWTi5JUV9FQklUREEuSVFfQ1EuNi8zMC8yMDIzLkwuLlVTRC5IAQAAAA4RBAACAAAABDE1OTYBCAAAAAUAAAABMQEAAAALLTE5NzAzOTgwODMDAAAAAzE2MAIAAAAENDA1MQQAAAABMAcAAAAJNi8zMC8yMDIzCAAAAAk2LzMwLzIwMjMJAAAAATAH6vxGtyXeCI/7vke3Jd4IKkNJUS5EVk4uSVFfRUJJVERBLklRX0NRLjYvMzAvMjAyNS5MLi5VU0QuSAEAAAAOEQQAAgAAAAQxODg0AQgAAAAFAAAAATEBAAAACy0xOTMyODg0NTQyAwAAAAMxNjACAAAABDQwNTEEAAAAATAHAAAACTYvMzAvMjAyNQgAAAAJNi8zMC8yMDI1CQAAAAEwBsP8Rrcl3gjRl79HtyXeCCpDSVEuRFZOLklRX0VCSVREQS5JUV9DUS42LzMwLzIwMTUuTC4uVVNELkgBAAAADhEEAAIAAAADNjE5AQgAAAAFAAAAATEBAAAACjE4MDE2Mjc1MzkDAAAAAzE2MAIAAAAENDA1MQQAAAABMAcAAAAJNi8zMC8yMDE1CAAAAAk2LzMwLzIwMTUJAAAAATAOokxGtyXeCPRWTUi3Jd4IK0NJUS5EVk4uSVFfRUJJVERBLklRX0NRLjEyLzMxLzIwMTcuTC4uVVNELkgBAAAADhEEAAIAAAADNzAzAQgAAAAFAAAAATEBAAAACjE5NDYyODQ1NTkDAAAAAzE2MAIAAAAENDA1MQQAAAABMAcAAAAKMTIvMzEvMjAxNwgAAAAKMTIvMzEvMjAxNwkAAAABMPBTTEa3Jd4IUNBLSLcl3ggrQ0lRLkRWTi5JUV9FQklUREEuSVFfQ1EuMTIvMzEvMjAxNS5MLi5VU0QuSAEA</t>
  </si>
  <si>
    <t>AAAOEQQAAgAAAAM2NTQBCAAAAAUAAAABMQEAAAAKMTgyNzg3MDU0NgMAAAADMTYwAgAAAAQ0MDUxBAAAAAEwBwAAAAoxMi8zMS8yMDE1CAAAAAoxMi8zMS8yMDE1CQAAAAEwAHtMRrcl3ghDqUtItyXeCCpDSVEuRFZOLklRX0VCSVREQS5JUV9DUS4zLzMxLzIwMjEuTC4uVVNELkgBAAAADhEEAAIAAAADNjc3AQgAAAAFAAAAATEBAAAACy0yMDg2ODk4ODI1AwAAAAMxNjACAAAABDQwNTEEAAAAATAHAAAACTMvMzEvMjAyMQgAAAAJMy8zMS8yMDIxCQAAAAEw6WguR7cl3gi2usFHtyXeCCtDSVEuRFZOLklRX0VCSVREQS5JUV9DUS4xMi8zMS8yMDIzLkwuLlVTRC5IAQAAAA4RBAACAAAABDIxNzIBCAAAAAUAAAABMQEAAAALLTE5NTkwMjg4OTkDAAAAAzE2MAIAAAAENDA1MQQAAAABMAcAAAAKMTIvMzEvMjAyMwgAAAAKMTIvMzEvMjAyMwkAAAABMAbD/Ea3Jd4Ij/u+R7cl3ggqQ0lRLkRWTi5JUV9FQklUREEuSVFfQ1EuMy8zMS8yMDExLkwuLlVTRC5IAQAAAA4RBAACAAAABDExNzUBCAAAAAUAAAABMQEAAAAKMTU0NDk1MjM4OAMAAAADMTYwAgAAAAQ0MDUxBAAAAAEwBwAAAAkzLzMxLzIwMTEIAAAACTMvMzEvMjAxMQkAAAABMClVMka3Jd4ISI7NR7cl3ggqQ0lRLkRWTi5JUV9FQklUREEuSVFfQ1EuOS8zMC8yMDIwLkwuLlVTRC5IAQAAAA4RBAACAAAAAzI0MAEIAAAABQAAAAExAQAAAAstMjEyMzg1NzQ0</t>
  </si>
  <si>
    <t>MwMAAAADMTYwAgAAAAQ0MDUxBAAAAAEwBwAAAAk5LzMwLzIwMjAIAAAACTkvMzAvMjAyMAkAAAABMOloLke3Jd4Iit1OSLcl3ggqQ0lRLkRWTi5JUV9FQklUREEuSVFfQ1EuOS8zMC8yMDE4LkwuLlVTRC5IAQAAAA4RBAACAAAAAzQxMQEIAAAABQAAAAExAQAAAAoxOTkwODE1NDI0AwAAAAMxNjACAAAABDQwNTEEAAAAATAHAAAACTkvMzAvMjAxOAgAAAAJOS8zMC8yMDE4CQAAAAEwCbcuR7cl3gitSb9HtyXeCCpDSVEuRFZOLklRX0VCSVREQS5JUV9DUS45LzMwLzIwMTYuTC4uVVNELkgBAAAADhEEAAIAAAADODQxAQgAAAAFAAAAATEBAAAACjE4NjM2Nzk1NDIDAAAAAzE2MAIAAAAENDA1MQQAAAABMAcAAAAJOS8zMC8yMDE2CAAAAAk5LzMwLzIwMTYJAAAAATAAe0xGtyXeCG6tvke3Jd4IKkNJUS5EVk4uSVFfRUJJVERBLklRX0NRLjkvMzAvMjAxMi5MLi5VU0QuSAEAAAAOEQQAAgAAAAM4MTABCAAAAAUAAAABMQEAAAAKMTY0Mzg3ODgxMwMAAAADMTYwAgAAAAQ0MDUxBAAAAAEwBwAAAAk5LzMwLzIwMTIIAAAACTkvMzAvMjAxMgkAAAABMBYuMka3Jd4IK/NNSLcl3ggrQ0lRLkRWTi5JUV9FQklUREEuSVFfQ1EuMTIvMzEvMjAxOS5MLi5VU0QuSAEAAAAOEQQAAgAAAAM0NDQBCAAAAAUAAAABMQEAAAAKMjA4MDk5ODk4NAMAAAADMTYwAgAAAAQ0MDUxBAAAAAEwBwAAAAoxMi8zMS8yMDE5CAAAAAoxMi8z</t>
  </si>
  <si>
    <t>MS8yMDE5CQAAAAEw/48uR7cl3ghurb5HtyXeCCtDSVEuRFZOLklRX0VCSVREQS5JUV9DUS4xMi8zMS8yMDExLkwuLlVTRC5IAQAAAA4RBAACAAAABDE0MjIBCAAAAAUAAAABMQEAAAAKMTU4ODgwMzE4NAMAAAADMTYwAgAAAAQ0MDUxBAAAAAEwBwAAAAoxMi8zMS8yMDExCAAAAAoxMi8zMS8yMDExCQAAAAEwFi4yRrcl3gh8mMhHtyXeCCpDSVEuRFZOLklRX0VCSVREQS5JUV9DUS45LzMwLzIwMjQuTC4uVVNELkgBAAAADhEEAAIAAAAEMTk0NgEIAAAABQAAAAExAQAAAAstMTkxODAyOTA1MQMAAAADMTYwAgAAAAQ0MDUxBAAAAAEwBwAAAAk5LzMwLzIwMjQIAAAACTkvMzAvMjAyNAkAAAABMGg8+0a3Jd4IfdS+R7cl3ggqQ0lRLkRWTi5JUV9FQklUREEuSVFfQ1EuOS8zMC8yMDIyLkwuLlVTRC5IAQAAAA4RBAACAAAABDMxMjABCAAAAAUAAAABMQEAAAALLTIwMjA0NjA0OTEDAAAAAzE2MAIAAAAENDA1MQQAAAABMAcAAAAJOS8zMC8yMDIyCAAAAAk5LzMwLzIwMjIJAAAAATAH6vxGtyXeCNGXv0e3Jd4IKkNJUS5EVk4uSVFfRUJJVERBLklRX0NRLjkvMzAvMjAxNC5MLi5VU0QuSAEAAAAOEQQAAgAAAAQyNjM4AQgAAAAFAAAAATEBAAAACjE3NjI3OTUzNzgDAAAAAzE2MAIAAAAENDA1MQQAAAABMAcAAAAJOS8zMC8yMDE0CAAAAAk5LzMwLzIwMTQJAAAAATD0uDFGtyXeCEEaTki3Jd4IKkNJUS5EVk4uSVFf</t>
  </si>
  <si>
    <t>RUJJVERBLklRX0NRLjkvMzAvMjAxMC5MLi5VU0QuSAEAAAAOEQQAAgAAAAQxMzc2AQgAAAAFAAAAATEBAAAACjE0Nzk5Nzg0NzEDAAAAAzE2MAIAAAAENDA1MQQAAAABMAcAAAAJOS8zMC8yMDEwCAAAAAk5LzMwLzIwMTAJAAAAATD0uDFGtyXeCIoeTEi3Jd4IK0NJUS5EVk4uSVFfRUJJVERBLklRX0NRLjEyLzMxLzIwMDkuTC4uVVNELkgBAAAADhEEAAIAAAAEMTU0MQEIAAAABQAAAAExAQAAAAoxNDMzMzE3Njc5AwAAAAMxNjACAAAABDQwNTEEAAAAATAHAAAACjEyLzMxLzIwMDkIAAAACjEyLzMxLzIwMDkJAAAAATA7fDJGtyXeCC72yke3Jd4IK0NJUS5EVk4uSVFfRUJJVERBLklRX0NRLjEyLzMxLzIwMjEuTC4uVVNELkgBAAAADhEEAAIAAAAEMjMxMgEIAAAABQAAAAExAQAAAAstMjA2MDk0MTQxOAMAAAADMTYwAgAAAAQ0MDUxBAAAAAEwBwAAAAoxMi8zMS8yMDIxCAAAAAoxMi8zMS8yMDIxCQAAAAEwFhH9Rrcl3ghehr5HtyXeCCpDSVEuRFZOLklRX0VCSVREQS5JUV9DUS4zLzMxLzIwMTcuTC4uVVNELkgBAAAADhEEAAIAAAADODE0AQgAAAAFAAAAATEBAAAACjE4OTgxMTA2MzMDAAAAAzE2MAIAAAAENDA1MQQAAAABMAcAAAAJMy8zMS8yMDE3CAAAAAkzLzMxLzIwMTcJAAAAATDwU0xGtyXeCBmoyke3Jd4IKkNJUS5EVk4uSVFfRUJJVERBLklRX0NRLjYvMzAvMjAyNC5MLi5VU0QuSAEAAAAOEQQA</t>
  </si>
  <si>
    <t>AgAAAAQxOTI3AQgAAAAFAAAAATEBAAAACy0xOTE4MDI3MzE0AwAAAAMxNjACAAAABDQwNTEEAAAAATAHAAAACTYvMzAvMjAyNAgAAAAJNi8zMC8yMDI0CQAAAAEwBsP8Rrcl3ghehr5HtyXeCCpDSVEuRFZOLklRX0VCSVREQS5JUV9DUS42LzMwLzIwMjIuTC4uVVNELkgBAAAADhEEAAIAAAAEMzEwNgEIAAAABQAAAAExAQAAAAstMjAyMDQ1Nzc1NQMAAAADMTYwAgAAAAQ0MDUxBAAAAAEwBwAAAAk2LzMwLzIwMjIIAAAACTYvMzAvMjAyMgkAAAABMAfq/Ea3Jd4IvnC/R7cl3ggqQ0lRLkRWTi5JUV9FQklUREEuSVFfQ1EuNi8zMC8yMDIwLkwuLlVTRC5IAQAAAA4RBAACAAAABC0zMDQBCAAAAAUAAAABMQEAAAALLTIxMjM4NTcyNzEDAAAAAzE2MAIAAAAENDA1MQQAAAABMAcAAAAJNi8zMC8yMDIwCAAAAAk2LzMwLzIwMjAJAAAAATDpaC5HtyXeCPRWTUi3Jd4IKkNJUS5EVk4uSVFfRUJJVERBLklRX0NRLjYvMzAvMjAxOC5MLi5VU0QuSAEAAAAOEQQAAgAAAAMyMzgBCAAAAAUAAAABMQEAAAAKMTk3NDY4NjE3MwMAAAADMTYwAgAAAAQ0MDUxBAAAAAEwBwAAAAk2LzMwLzIwMTgIAAAACTYvMzAvMjAxOAkAAAABMAm3Lke3Jd4IruFMSLcl3ggqQ0lRLkRWTi5JUV9FQklUREEuSVFfQ1EuNi8zMC8yMDE2LkwuLlVTRC5IAQAAAA4RBAACAAAAAzUyOAEIAAAABQAAAAExAQAAAAoxODYzNjgzODYzAwAAAAMxNjAC</t>
  </si>
  <si>
    <t>AAAABDQwNTEEAAAAATAHAAAACTYvMzAvMjAxNggAAAAJNi8zMC8yMDE2CQAAAAEwAHtMRrcl3giWk0xItyXeCCpDSVEuRFZOLklRX0VCSVREQS5JUV9DUS42LzMwLzIwMTQuTC4uVVNELkgBAAAADhEEAAIAAAAEMTU3MQEIAAAABQAAAAExAQAAAAoxNzQ4ODU1MzIyAwAAAAMxNjACAAAABDQwNTEEAAAAATAHAAAACTYvMzAvMjAxNAgAAAAJNi8zMC8yMDE0CQAAAAEw+t8xRrcl3gjfvr9HtyXeCCpDSVEuRFZOLklRX0VCSVREQS5JUV9DUS42LzMwLzIwMTIuTC4uVVNELkgBAAAADhEEAAIAAAAEMTU0MQEIAAAABQAAAAExAQAAAAoxNjQzOTA1MzA0AwAAAAMxNjACAAAABDQwNTEEAAAAATAHAAAACTYvMzAvMjAxMggAAAAJNi8zMC8yMDEyCQAAAAEwFi4yRrcl3gjGUsRHtyXeCCpDSVEuRFZOLklRX0VCSVREQS5JUV9DUS42LzMwLzIwMTAuTC4uVVNELkgBAAAADhEEAAIAAAAEMTI4OAEIAAAABQAAAAExAQAAAAoxNDY1NzE0Mzk2AwAAAAMxNjACAAAABDQwNTEEAAAAATAHAAAACTYvMzAvMjAxMAgAAAAJNi8zMC8yMDEwCQAAAAEwO3wyRrcl3gjngslHtyXeCCpDSVEuRFZOLklRX0VCSVREQS5JUV9DUS45LzMwLzIwMTcuTC4uVVNELkgBAAAADhEEAAIAAAADNDI3AQgAAAAFAAAAATEBAAAACjE5MjAyMTU2NTQDAAAAAzE2MAIAAAAENDA1MQQAAAABMAcAAAAJOS8zMC8yMDE3CAAAAAk5LzMwLzIwMTcJAAAA</t>
  </si>
  <si>
    <t>ATDwU0xGtyXeCK1Jv0e3Jd4IKkNJUS5EVk4uSVFfRUJJVERBLklRX0NRLjMvMzEvMjAxNS5MLi5VU0QuSAEAAAAOEQQAAgAAAAM5MzMBCAAAAAUAAAABMQEAAAAKMTgwMTYyNzc2NAMAAAADMTYwAgAAAAQ0MDUxBAAAAAEwBwAAAAkzLzMxLzIwMTUIAAAACTMvMzEvMjAxNQkAAAABMA6iTEa3Jd4If7nLR7cl3ggqQ0lRLkRWTi5JUV9FQklUREEuSVFfQ1EuOS8zMC8yMDIxLkwuLlVTRC5IAQAAAA4RBAACAAAABDE2NTQBCAAAAAUAAAABMQEAAAALLTIwNzIzNjU1OTYDAAAAAzE2MAIAAAAENDA1MQQAAAABMAcAAAAJOS8zMC8yMDIxCAAAAAk5LzMwLzIwMjEJAAAAATDXQS5HtyXeCKYET0i3Jd4IKkNJUS5EVk4uSVFfRUJJVERBLklRX0NRLjkvMzAvMjAxNS5MLi5VU0QuSAEAAAAOEQQAAgAAAAQxMTUxAQgAAAAFAAAAATEBAAAACjE4MTU5Njk0NzYDAAAAAzE2MAIAAAAENDA1MQQAAAABMAcAAAAJOS8zMC8yMDE1CAAAAAk5LzMwLzIwMTUJAAAAATAAe0xGtyXeCGdoTki3Jd4IKkNJUS5EVk4uSVFfRUJJVERBLklRX0NRLjkvMzAvMjAxMy5MLi5VU0QuSAEAAAAOEQQAAgAAAAQxNDc1AQgAAAAFAAAAATEBAAAACjE3MDQ5NTk0MTADAAAAAzE2MAIAAAAENDA1MQQAAAABMAcAAAAJOS8zMC8yMDEzCAAAAAk5LzMwLzIwMTMJAAAAATASBzJGtyXeCEEaTki3Jd4IKkNJUS5EVk4uSVFfRUJJVERBLklRX0NRLjkv</t>
  </si>
  <si>
    <t>MzAvMjAxMS5MLi5VU0QuSAEAAAAOEQQAAgAAAAQyMjUxAQgAAAAFAAAAATEBAAAACjE1NzUwNDc3MDgDAAAAAzE2MAIAAAAENDA1MQQAAAABMAcAAAAJOS8zMC8yMDExCAAAAAk5LzMwLzIwMTEJAAAAATApVTJGtyXeCKS6TEi3Jd4IKkNJUS5EVk4uSVFfRUJJVERBLklRX0NRLjkvMzAvMjAyMy5MLi5VU0QuSAEAAAAOEQQAAgAAAAQxODA1AQgAAAAFAAAAATEBAAAACy0xOTcwNDAwMjc2AwAAAAMxNjACAAAABDQwNTEEAAAAATAHAAAACTkvMzAvMjAyMwgAAAAJOS8zMC8yMDIzCQAAAAEwB+r8Rrcl3gi+cL9HtyXeCCpDSVEuRFZOLklRX0VCSVREQS5JUV9DUS45LzMwLzIwMTkuTC4uVVNELkgBAAAADhEEAAIAAAADNjUzAQgAAAAFAAAAATEBAAAACjIwNjczNDEzODADAAAAAzE2MAIAAAAENDA1MQQAAAABMAcAAAAJOS8zMC8yMDE5CAAAAAk5LzMwLzIwMTkJAAAAATD/jy5HtyXeCF6Gvke3Jd4IKkNJUS5EVk4uSVFfRUJJVERBLklRX0NRLjMvMzEvMjAxMy5MLi5VU0QuSAEAAAAOEQQAAgAAAAM4MjUBCAAAAAUAAAABMQEAAAAKMTY4OTg0MjQxNQMAAAADMTYwAgAAAAQ0MDUxBAAAAAEwBwAAAAkzLzMxLzIwMTMIAAAACTMvMzEvMjAxMwkAAAABMBIHMka3Jd4Iz3zMR7cl3ggrQ0lRLkRWTi5JUV9FQklUREEuSVFfTFRNLjkvMzAvMjAyNS5MLi5VU0QuSAEAAAAOEQQAAgAAAAQ3NjcwAQgAAAAFAAAAATEB</t>
  </si>
  <si>
    <t>AAAACy0xOTE4MDI3NDM1AwAAAAMxNjACAAAABDQwNTEEAAAAATAHAAAACTkvMzAvMjAyNQgAAAAJOS8zMC8yMDI1CQAAAAEwaDz7Rrcl3giKHsFHtyXeCCxDSVEuRFZOLklRX0VCSVREQS5JUV9MVE0uMTIvMzEvMjAxMi5MLi5VU0QuSAEAAAAOEQQAAgAAAAQ1MDc5AQgAAAAFAAAAATEBAAAACjE3MjAwNzU4MjgDAAAAAzE2MAIAAAAENDA1MQQAAAABMAcAAAAKMTIvMzEvMjAxMggAAAAKMTIvMzEvMjAxMgkAAAABMBIHMka3Jd4I68fER7cl3ggsQ0lRLkRWTi5JUV9FQklUREEuSVFfTFRNLjEyLzMxLzIwMTAuTC4uVVNELkgBAAAADhEEAAIAAAAENTk5MAEIAAAABQAAAAExAQAAAAoxNTg4ODAzMzMyAwAAAAMxNjACAAAABDQwNTEEAAAAATAHAAAACjEyLzMxLzIwMTAIAAAACjEyLzMxLzIwMTAJAAAAATD0uDFGtyXeCO0yyke3Jd4IK0NJUS5EVk4uSVFfRUJJVERBLklRX0xUTS4zLzMxLzIwMTIuTC4uVVNELkgBAAAADhEEAAIAAAAENzA5OQEIAAAABQAAAAExAQAAAAoxNjE1MTkzNDM0AwAAAAMxNjACAAAABDQwNTEEAAAAATAHAAAACTMvMzEvMjAxMggAAAAJMy8zMS8yMDEyCQAAAAEwFi4yRrcl3ghUZ81HtyXeCCtDSVEuRFZOLklRX0VCSVREQS5JUV9MVE0uMy8zMS8yMDEwLkwuLlVTRC5IAQAAAA4RBAACAAAABDU1NDcBCAAAAAUAAAABMQEAAAAKMTQ1MTI3Njk1MQMAAAADMTYwAgAAAAQ0MDUxBAAA</t>
  </si>
  <si>
    <t>AAEwBwAAAAkzLzMxLzIwMTAIAAAACTMvMzEvMjAxMAkAAAABMDt8Mka3Jd4IegPOR7cl3ggrQ0lRLkRWTi5JUV9FQklUREEuSVFfTFRNLjkvMzAvMjAxMC5MLi5VU0QuSAEAAAAOEQQAAgAAAAQ2Mzc1AQgAAAAFAAAAATEBAAAACjE0Nzk5OTMzMTQDAAAAAzE2MAIAAAAENDA1MQQAAAABMAcAAAAJOS8zMC8yMDEwCAAAAAk5LzMwLzIwMTAJAAAAATD0uDFGtyXeCIoeTEi3Jd4ILENJUS5EVk4uSVFfRUJJVERBLklRX0xUTS4xMi8zMS8yMDA5LkwuLlVTRC5IAQAAAA4RBAACAAAABDQ0NTgBCAAAAAUAAAABMQEAAAAKMTUyMzcyMTE0OAMAAAADMTYwAgAAAAQ0MDUxBAAAAAEwBwAAAAoxMi8zMS8yMDA5CAAAAAoxMi8zMS8yMDA5CQAAAAEwO3wyRrcl3ghORMtHtyXeCCtDSVEuRFZOLklRX0VCSVREQS5JUV9MVE0uNi8zMC8yMDIwLkwuLlVTRC5IAQAAAA4RBAACAAAABDE5NDMBCAAAAAUAAAABMQEAAAALLTIxMjM4NTcyNzADAAAAAzE2MAIAAAAENDA1MQQAAAABMAcAAAAJNi8zMC8yMDIwCAAAAAk2LzMwLzIwMjAJAAAAATDpaC5HtyXeCNcvTUi3Jd4ILENJUS5EVk4uSVFfRUJJVERBLklRX0xUTS4xMi8zMS8yMDE4LkwuLlVTRC5IAQAAAA4RBAACAAAABDI4NDgBCAAAAAUAAAABMQEAAAAKMjA4MDk5ODgzNQMAAAADMTYwAgAAAAQ0MDUxBAAAAAEwBwAAAAoxMi8zMS8yMDE4CAAAAAoxMi8zMS8yMDE4CQAA</t>
  </si>
  <si>
    <t>AAEw/48uR7cl3gjXL01ItyXeCCxDSVEuRFZOLklRX0VCSVREQS5JUV9MVE0uMTIvMzEvMjAxNi5MLi5VU0QuSAEAAAAOEQQAAgAAAAQxMjY5AQgAAAAFAAAAATEBAAAACjE5NDYyODQ1NTYDAAAAAzE2MAIAAAAENDA1MQQAAAABMAcAAAAKMTIvMzEvMjAxNggAAAAKMTIvMzEvMjAxNgkAAAABMPBTTEa3Jd4ISKVNSLcl3ggsQ0lRLkRWTi5JUV9FQklUREEuSVFfTFRNLjEyLzMxLzIwMTQuTC4uVVNELkgBAAAADhEEAAIAAAAEOTA1NQEIAAAABQAAAAExAQAAAAoxODI3ODcwNTAzAwAAAAMxNjACAAAABDQwNTEEAAAAATAHAAAACjEyLzMxLzIwMTQIAAAACjEyLzMxLzIwMTQJAAAAATAOokxGtyXeCEM4vke3Jd4IK0NJUS5EVk4uSVFfRUJJVERBLklRX0xUTS45LzMwLzIwMTYuTC4uVVNELkgBAAAADhEEAAIAAAAEMjM2NgEIAAAABQAAAAExAQAAAAoxODYzNjgzMzkyAwAAAAMxNjACAAAABDQwNTEEAAAAATAHAAAACTkvMzAvMjAxNggAAAAJOS8zMC8yMDE2CQAAAAEwAHtMRrcl3ggtW8BHtyXeCCtDSVEuRFZOLklRX0VCSVREQS5JUV9MVE0uNi8zMC8yMDEwLkwuLlVTRC5IAQAAAA4RBAACAAAABDU5NTEBCAAAAAUAAAABMQEAAAAKMTQ2NTcyMTA1NwMAAAADMTYwAgAAAAQ0MDUxBAAAAAEwBwAAAAk2LzMwLzIwMTAIAAAACTYvMzAvMjAxMAkAAAABMDt8Mka3Jd4I54LJR7cl3ggsQ0lRLkRWTi5JUV9FQklU</t>
  </si>
  <si>
    <t>REEuSVFfTFRNLjEyLzMxLzIwMjQuTC4uVVNELkgBAAAADhEEAAIAAAAENzM4OQEIAAAABQAAAAExAQAAAAstMTk1OTAyODg1OQMAAAADMTYwAgAAAAQ0MDUxBAAAAAEwBwAAAAoxMi8zMS8yMDI0CAAAAAoxMi8zMS8yMDI0CQAAAAEwBsP8Rrcl3giTRcFHtyXeCCxDSVEuRFZOLklRX0VCSVREQS5JUV9MVE0uMTIvMzEvMjAyMi5MLi5VU0QuSAEAAAAOEQQAAgAAAAUxMDI4OAEIAAAABQAAAAExAQAAAAstMTk1OTAyODg2MAMAAAADMTYwAgAAAAQ0MDUxBAAAAAEwBwAAAAoxMi8zMS8yMDIyCAAAAAoxMi8zMS8yMDIyCQAAAAEwB+r8Rrcl3ggvgsBHtyXeCCxDSVEuRFZOLklRX0VCSVREQS5JUV9MVE0uMTIvMzEvMjAyMC5MLi5VU0QuSAEAAAAOEQQAAgAAAAQxMzkzAQgAAAAFAAAAATEBAAAACy0yMDYwOTQxMzk2AwAAAAMxNjACAAAABDQwNTEEAAAAATAHAAAACjEyLzMxLzIwMjAIAAAACjEyLzMxLzIwMjAJAAAAATDpaC5HtyXeCGf3S0i3Jd4ILENJUS5EVk4uSVFfRUJJVERBLklRX0xUTS4xMi8zMS8yMDE3LkwuLlVTRC5IAQAAAA4RBAACAAAABDEzOTQBCAAAAAUAAAABMQEAAAAKMjAxNTk0ODU2OAMAAAADMTYwAgAAAAQ0MDUxBAAAAAEwBwAAAAoxMi8zMS8yMDE3CAAAAAoxMi8zMS8yMDE3CQAAAAEw8FNMRrcl3ghDqUtItyXeCCtDSVEuRFZOLklRX0VCSVREQS5JUV9MVE0uNi8zMC8yMDE2LkwuLlVT</t>
  </si>
  <si>
    <t>RC5IAQAAAA4RBAACAAAABDI2OTQBCAAAAAUAAAABMQEAAAAKMTg2MzY4Mzg2NAMAAAADMTYwAgAAAAQ0MDUxBAAAAAEwBwAAAAk2LzMwLzIwMTYIAAAACTYvMzAvMjAxNgkAAAABMAB7TEa3Jd4IlpNMSLcl3ggrQ0lRLkRWTi5JUV9FQklUREEuSVFfTFRNLjMvMzEvMjAyMS5MLi5VU0QuSAEAAAAOEQQAAgAAAAM5MjUBCAAAAAUAAAABMQEAAAALLTIwODY4OTg4MjADAAAAAzE2MAIAAAAENDA1MQQAAAABMAcAAAAJMy8zMS8yMDIxCAAAAAkzLzMxLzIwMjEJAAAAATDpaC5HtyXeCLa6wUe3Jd4IK0NJUS5EVk4uSVFfRUJJVERBLklRX0xUTS4zLzMxLzIwMTQuTC4uVVNELkgBAAAADhEEAAIAAAAENjE3OAEIAAAABQAAAAExAQAAAAoxNzMzMDA1OTk0AwAAAAMxNjACAAAABDQwNTEEAAAAATAHAAAACTMvMzEvMjAxNAgAAAAJMy8zMS8yMDE0CQAAAAEw+t8xRrcl3gi8LsxHtyXeCCtDSVEuRFZOLklRX0VCSVREQS5JUV9MVE0uOS8zMC8yMDIwLkwuLlVTRC5IAQAAAA4RBAACAAAABDE1MjUBCAAAAAUAAAABMQEAAAALLTIxMjM4NTcyODIDAAAAAzE2MAIAAAAENDA1MQQAAAABMAcAAAAJOS8zMC8yMDIwCAAAAAk5LzMwLzIwMjAJAAAAATDpaC5HtyXeCIrdTki3Jd4IK0NJUS5EVk4uSVFfRUJJVERBLklRX0xUTS4zLzMxLzIwMjQuTC4uVVNELkgBAAAADhEEAAIAAAAENzE0MAEIAAAABQAAAAExAQAAAAstMTkz</t>
  </si>
  <si>
    <t>Mjg4MjU4OQMAAAADMTYwAgAAAAQ0MDUxBAAAAAEwBwAAAAkzLzMxLzIwMjQIAAAACTMvMzEvMjAyNAkAAAABMAbD/Ea3Jd4IPqnAR7cl3ggrQ0lRLkRWTi5JUV9FQklUREEuSVFfTFRNLjMvMzEvMjAyMi5MLi5VU0QuSAEAAAAOEQQAAgAAAAQ2NjczAQgAAAAFAAAAATEBAAAACy0yMDM1ODcxMzU4AwAAAAMxNjACAAAABDQwNTEEAAAAATAHAAAACTMvMzEvMjAyMggAAAAJMy8zMS8yMDIyCQAAAAEwFhH9Rrcl3girk8FHtyXeCCtDSVEuRFZOLklRX0VCSVREQS5JUV9MVE0uMy8zMS8yMDIwLkwuLlVTRC5IAQAAAA4RBAACAAAABDI5MTcBCAAAAAUAAAABMQEAAAALLTIxNDAwMjQwNTUDAAAAAzE2MAIAAAAENDA1MQQAAAABMAcAAAAJMy8zMS8yMDIwCAAAAAkzLzMxLzIwMjAJAAAAATDpaC5HtyXeCKcExEe3Jd4IK0NJUS5EVk4uSVFfRUJJVERBLklRX0xUTS4zLzMxLzIwMTguTC4uVVNELkgBAAAADhEEAAIAAAAEMjIxNAEIAAAABQAAAAExAQAAAAoxOTc0Njk4Mzc5AwAAAAMxNjACAAAABDQwNTEEAAAAATAHAAAACTMvMzEvMjAxOAgAAAAJMy8zMS8yMDE4CQAAAAEw3ixMRrcl3gim5MlHtyXeCCtDSVEuRFZOLklRX0VCSVREQS5JUV9MVE0uMy8zMS8yMDE2LkwuLlVTRC5IAQAAAA4RBAACAAAABDI3ODUBCAAAAAUAAAABMQEAAAAKMTg0MDE3OTEwNwMAAAADMTYwAgAAAAQ0MDUxBAAAAAEwBwAAAAkzLzMx</t>
  </si>
  <si>
    <t>LzIwMTYIAAAACTMvMzEvMjAxNgkAAAABMAB7TEa3Jd4IYGvLR7cl3ggrQ0lRLkRWTi5JUV9FQklUREEuSVFfTFRNLjYvMzAvMjAxNy5MLi5VU0QuSAEAAAAOEQQAAgAAAAQyNTE3AQgAAAAFAAAAATEBAAAACjE4OTgxMTA0NTMDAAAAAzE2MAIAAAAENDA1MQQAAAABMAcAAAAJNi8zMC8yMDE3CAAAAAk2LzMwLzIwMTcJAAAAATDwU0xGtyXeCEilTUi3Jd4IK0NJUS5EVk4uSVFfRUJJVERBLklRX0xUTS42LzMwLzIwMTEuTC4uVVNELkgBAAAADhEEAAIAAAAENTcxNQEIAAAABQAAAAExAQAAAAoxNTU3MjE2NjQxAwAAAAMxNjACAAAABDQwNTEEAAAAATAHAAAACTYvMzAvMjAxMQgAAAAJNi8zMC8yMDExCQAAAAEwKVUyRrcl3ghjSshHtyXeCCxDSVEuRFZOLklRX0VCSVREQS5JUV9MVE0uMTIvMzEvMjAxOS5MLi5VU0QuSAEAAAAOEQQAAgAAAAQxNzEzAQgAAAAFAAAAATEBAAAACy0yMTEyMTAwNDM2AwAAAAMxNjACAAAABDQwNTEEAAAAATAHAAAACjEyLzMxLzIwMTkIAAAACjEyLzMxLzIwMTkJAAAAATD/jy5HtyXeCC1bwEe3Jd4IK0NJUS5EVk4uSVFfRUJJVERBLklRX0xUTS45LzMwLzIwMTguTC4uVVNELkgBAAAADhEEAAIAAAAEMTgzMgEIAAAABQAAAAExAQAAAAoxOTkwODE4NDY5AwAAAAMxNjACAAAABDQwNTEEAAAAATAHAAAACTkvMzAvMjAxOAgAAAAJOS8zMC8yMDE4CQAAAAEwCbcuR7cl3ghM0MBH</t>
  </si>
  <si>
    <t>tyXeCCxDSVEuRFZOLklRX0VCSVREQS5JUV9MVE0uMTIvMzEvMjAxMS5MLi5VU0QuSAEAAAAOEQQAAgAAAAQ2ODgyAQgAAAAFAAAAATEBAAAACjE2NjA4OTgxOTIDAAAAAzE2MAIAAAAENDA1MQQAAAABMAcAAAAKMTIvMzEvMjAxMQgAAAAKMTIvMzEvMjAxMQkAAAABMBYuMka3Jd4IfJjIR7cl3ggrQ0lRLkRWTi5JUV9FQklUREEuSVFfTFRNLjMvMzEvMjAyMy5MLi5VU0QuSAEAAAAOEQQAAgAAAAUxMDMzNgEIAAAABQAAAAExAQAAAAstMTk4NDIyMTc3NQMAAAADMTYwAgAAAAQ0MDUxBAAAAAEwBwAAAAkzLzMxLzIwMjMIAAAACTMvMzEvMjAyMwkAAAABMAfq/Ea3Jd4ILVvAR7cl3ggrQ0lRLkRWTi5JUV9FQklUREEuSVFfTFRNLjYvMzAvMjAxNC5MLi5VU0QuSAEAAAAOEQQAAgAAAAQ1ODk3AQgAAAAFAAAAATEBAAAACjE3NDg4NjU0NjcDAAAAAzE2MAIAAAAENDA1MQQAAAABMAcAAAAJNi8zMC8yMDE0CAAAAAk2LzMwLzIwMTQJAAAAATD63zFGtyXeCN++v0e3Jd4IK0NJUS5EVk4uSVFfRUJJVERBLklRX0xUTS42LzMwLzIwMjUuTC4uVVNELkgBAAAADhEEAAIAAAAENzc0NAEIAAAABQAAAAExAQAAAAstMTkzMjg4MjgyMgMAAAADMTYwAgAAAAQ0MDUxBAAAAAEwBwAAAAk2LzMwLzIwMjUIAAAACTYvMzAvMjAyNQkAAAABMAbD/Ea3Jd4Ik0XBR7cl3ggrQ0lRLkRWTi5JUV9FQklUREEuSVFfTFRNLjYvMzAv</t>
  </si>
  <si>
    <t>MjAyMy5MLi5VU0QuSAEAAAAOEQQAAgAAAAQ4ODI2AQgAAAAFAAAAATEBAAAACy0xOTcwMzk4MDgyAwAAAAMxNjACAAAABDQwNTEEAAAAATAHAAAACTYvMzAvMjAyMwgAAAAJNi8zMC8yMDIzCQAAAAEwB+r8Rrcl3gg+qcBHtyXeCCtDSVEuRFZOLklRX0VCSVREQS5JUV9MVE0uNi8zMC8yMDIxLkwuLlVTRC5IAQAAAA4RBAACAAAABDIwOTMBCAAAAAUAAAABMQEAAAALLTIwNzIzNjIxODUDAAAAAzE2MAIAAAAENDA1MQQAAAABMAcAAAAJNi8zMC8yMDIxCAAAAAk2LzMwLzIwMjEJAAAAATDpaC5HtyXeCIrdTki3Jd4IK0NJUS5EVk4uSVFfRUJJVERBLklRX0xUTS42LzMwLzIwMTkuTC4uVVNELkgBAAAADhEEAAIAAAAEMjc0MgEIAAAABQAAAAExAQAAAAoyMDQ5MDA0NTA1AwAAAAMxNjACAAAABDQwNTEEAAAAATAHAAAACTYvMzAvMjAxOQgAAAAJNi8zMC8yMDE5CQAAAAEw/48uR7cl3giNbExItyXeCCtDSVEuRFZOLklRX0VCSVREQS5JUV9MVE0uNi8zMC8yMDE1LkwuLlVTRC5IAQAAAA4RBAACAAAABDc1MzQBCAAAAAUAAAABMQEAAAAKMTgwMTYyNzc0MAMAAAADMTYwAgAAAAQ0MDUxBAAAAAEwBwAAAAk2LzMwLzIwMTUIAAAACTYvMzAvMjAxNQkAAAABMA6iTEa3Jd4I9FZNSLcl3ggrQ0lRLkRWTi5JUV9FQklUREEuSVFfTFRNLjYvMzAvMjAxMy5MLi5VU0QuSAEAAAAOEQQAAgAAAAQ0ODIyAQgAAAAFAAAA</t>
  </si>
  <si>
    <t>ATEBAAAACjE3MDQ5Njk2MDQDAAAAAzE2MAIAAAAENDA1MQQAAAABMAcAAAAJNi8zMC8yMDEzCAAAAAk2LzMwLzIwMTMJAAAAATASBzJGtyXeCM4Iwke3Jd4IK0NJUS5EVk4uSVFfRUJJVERBLklRX0xUTS45LzMwLzIwMTQuTC4uVVNELkgBAAAADhEEAAIAAAAENzA2MAEIAAAABQAAAAExAQAAAAoxNzYyODA2MDYxAwAAAAMxNjACAAAABDQwNTEEAAAAATAHAAAACTkvMzAvMjAxNAgAAAAJOS8zMC8yMDE0CQAAAAEw+t8xRrcl3ghFQU5ItyXeCCxDSVEuRFZOLklRX0VCSVREQS5JUV9MVE0uMTIvMzEvMjAyMS5MLi5VU0QuSAEAAAAOEQQAAgAAAAQ1NTAzAQgAAAAFAAAAATEBAAAACy0yMDA4MjIyMTk3AwAAAAMxNjACAAAABDQwNTEEAAAAATAHAAAACjEyLzMxLzIwMjEIAAAACjEyLzMxLzIwMjEJAAAAATAWEf1GtyXeCCE0wEe3Jd4ILENJUS5EVk4uSVFfRUJJVERBLklRX0xUTS4xMi8zMS8yMDE1LkwuLlVTRC5IAQAAAA4RBAACAAAABDI3NzUBCAAAAAUAAAABMQEAAAAKMTg3NTUxMjkzOAMAAAADMTYwAgAAAAQ0MDUxBAAAAAEwBwAAAAoxMi8zMS8yMDE1CAAAAAoxMi8zMS8yMDE1CQAAAAEwAHtMRrcl3ggygktItyXeCCtDSVEuRFZOLklRX0VCSVREQS5JUV9MVE0uMy8zMS8yMDI1LkwuLlVTRC5IAQAAAA4RBAACAAAABDc3NTkBCAAAAAUAAAABMQEAAAALLTE5NDUzOTY3OTADAAAAAzE2MAIAAAAENDA1</t>
  </si>
  <si>
    <t>MQQAAAABMAcAAAAJMy8zMS8yMDI1CAAAAAkzLzMxLzIwMjUJAAAAATAGw/xGtyXeCJNFwUe3Jd4IK0NJUS5EVk4uSVFfRUJJVERBLklRX0xUTS4zLzMxLzIwMTcuTC4uVVNELkgBAAAADhEEAAIAAAAEMjQ0MgEIAAAABQAAAAExAQAAAAoxODk4MTEwNjM4AwAAAAMxNjACAAAABDQwNTEEAAAAATAHAAAACTMvMzEvMjAxNwgAAAAJMy8zMS8yMDE3CQAAAAEw8FNMRrcl3ggZqMpHtyXeCCtDSVEuRFZOLklRX0VCSVREQS5JUV9MVE0uNi8zMC8yMDIyLkwuLlVTRC5IAQAAAA4RBAACAAAABDg5MTUBCAAAAAUAAAABMQEAAAALLTIwMjA0NTc3NTQDAAAAAzE2MAIAAAAENDA1MQQAAAABMAcAAAAJNi8zMC8yMDIyCAAAAAk2LzMwLzIwMjIJAAAAATAH6vxGtyXeCF33wEe3Jd4ILENJUS5EVk4uSVFfRUJJVERBLklRX0xUTS4xMi8zMS8yMDEzLkwuLlVTRC5IAQAAAA4RBAACAAAABDU0OTcBCAAAAAUAAAABMQEAAAAKMTc3NjczOTczNQMAAAADMTYwAgAAAAQ0MDUxBAAAAAEwBwAAAAoxMi8zMS8yMDEzCAAAAAoxMi8zMS8yMDEzCQAAAAEw+t8xRrcl3ggozMJHtyXeCCtDSVEuRFZOLklRX0VCSVREQS5JUV9MVE0uNi8zMC8yMDEyLkwuLlVTRC5IAQAAAA4RBAACAAAABDY1NjEBCAAAAAUAAAABMQEAAAAKMTY0MzkwNTMwNQMAAAADMTYwAgAAAAQ0MDUxBAAAAAEwBwAAAAk2LzMwLzIwMTIIAAAACTYvMzAvMjAxMgkA</t>
  </si>
  <si>
    <t>AAABMBYuMka3Jd4IzHnER7cl3ggsQ0lRLkRWTi5JUV9FQklUREEuSVFfTFRNLjEyLzMxLzIwMjMuTC4uVVNELkgBAAAADhEEAAIAAAAENzQ4NAEIAAAABQAAAAExAQAAAAstMTk1OTAyODg2NAMAAAADMTYwAgAAAAQ0MDUxBAAAAAEwBwAAAAoxMi8zMS8yMDIzCAAAAAoxMi8zMS8yMDIzCQAAAAEwBsP8Rrcl3gg+qcBHtyXeCCtDSVEuRFZOLklRX0VCSVREQS5JUV9MVE0uMy8zMS8yMDE1LkwuLlVTRC5IAQAAAA4RBAACAAAABDg0ODYBCAAAAAUAAAABMQEAAAAKMTgwMTYyNzc2NgMAAAADMTYwAgAAAAQ0MDUxBAAAAAEwBwAAAAkzLzMxLzIwMTUIAAAACTMvMzEvMjAxNQkAAAABMA6iTEa3Jd4If7nLR7cl3ggrQ0lRLkRWTi5JUV9FQklUREEuSVFfTFRNLjMvMzEvMjAxMS5MLi5VU0QuSAEAAAAOEQQAAgAAAAQ0OTI0AQgAAAAFAAAAATEBAAAACjE1NDQ5Njg5MTEDAAAAAzE2MAIAAAAENDA1MQQAAAABMAcAAAAJMy8zMS8yMDExCAAAAAkzLzMxLzIwMTEJAAAAATApVTJGtyXeCGnczUe3Jd4IK0NJUS5EVk4uSVFfRUJJVERBLklRX0xUTS45LzMwLzIwMjQuTC4uVVNELkgBAAAADhEEAAIAAAAENzYxMgEIAAAABQAAAAExAQAAAAstMTkxODAyNzQ1NQMAAAADMTYwAgAAAAQ0MDUxBAAAAAEwBwAAAAk5LzMwLzIwMjQIAAAACTkvMzAvMjAyNAkAAAABMAbD/Ea3Jd4ILVvAR7cl3ggrQ0lRLkRWTi5JUV9FQklU</t>
  </si>
  <si>
    <t>REEuSVFfTFRNLjkvMzAvMjAyMi5MLi5VU0QuSAEAAAAOEQQAAgAAAAUxMDM4MQEIAAAABQAAAAExAQAAAAstMjAyMDQ1ODEyNAMAAAADMTYwAgAAAAQ0MDUxBAAAAAEwBwAAAAk5LzMwLzIwMjIIAAAACTkvMzAvMjAyMgkAAAABMAfq/Ea3Jd4Iih7BR7cl3ggrQ0lRLkRWTi5JUV9FQklUREEuSVFfTFRNLjkvMzAvMjAxMi5MLi5VU0QuSAEAAAAOEQQAAgAAAAQ1MTY3AQgAAAAFAAAAATEBAAAACjE2NDM5MDMwNjUDAAAAAzE2MAIAAAAENDA1MQQAAAABMAcAAAAJOS8zMC8yMDEyCAAAAAk5LzMwLzIwMTIJAAAAATAWLjJGtyXeCBXMTUi3Jd4IK0NJUS5EVk4uSVFfRUJJVERBLklRX0xUTS4zLzMxLzIwMTkuTC4uVVNELkgBAAAADhEEAAIAAAAEMjMxMAEIAAAABQAAAAExAQAAAAoyMDQ5MDA0ODA3AwAAAAMxNjACAAAABDQwNTEEAAAAATAHAAAACTMvMzEvMjAxOQgAAAAJMy8zMS8yMDE5CQAAAAEw/48uR7cl3gic5shHtyXeCCtDSVEuRFZOLklRX0VCSVREQS5JUV9MVE0uMy8zMS8yMDEzLkwuLlVTRC5IAQAAAA4RBAACAAAABDQ1MTEBCAAAAAUAAAABMQEAAAAKMTY4OTg0MjQ0MAMAAAADMTYwAgAAAAQ0MDUxBAAAAAEwBwAAAAkzLzMxLzIwMTMIAAAACTMvMzEvMjAxMwkAAAABMBIHMka3Jd4IDfLMR7cl3ggrQ0lRLkRWTi5JUV9FQklUREEuSVFfTFRNLjYvMzAvMjAxOC5MLi5VU0QuSAEAAAAOEQQAAgAA</t>
  </si>
  <si>
    <t>AAQxODQ5AQgAAAAFAAAAATEBAAAACjE5NzQ2OTgxMjkDAAAAAzE2MAIAAAAENDA1MQQAAAABMAcAAAAJNi8zMC8yMDE4CAAAAAk2LzMwLzIwMTgJAAAAATAJty5HtyXeCK7hTEi3Jd4IK0NJUS5EVk4uSVFfRUJJVERBLklRX0xUTS42LzMwLzIwMjQuTC4uVVNELkgBAAAADhEEAAIAAAAENzQ3MQEIAAAABQAAAAExAQAAAAstMTkxODAyNzMxMwMAAAADMTYwAgAAAAQ0MDUxBAAAAAEwBwAAAAk2LzMwLzIwMjQIAAAACTYvMzAvMjAyNAkAAAABMAbD/Ea3Jd4IITTAR7cl3ggrQ0lRLkRWTi5JUV9FQklUREEuSVFfTFRNLjkvMzAvMjAyMy5MLi5VU0QuSAEAAAAOEQQAAgAAAAQ3NTExAQgAAAAFAAAAATEBAAAACy0xOTcwMzk4NzE5AwAAAAMxNjACAAAABDQwNTEEAAAAATAHAAAACTkvMzAvMjAyMwgAAAAJOS8zMC8yMDIzCQAAAAEwB+r8Rrcl3ghd98BHtyXeCCtDSVEuRFZOLklRX0VCSVREQS5JUV9MVE0uOS8zMC8yMDIxLkwuLlVTRC5IAQAAAA4RBAACAAAABDM1MDcBCAAAAAUAAAABMQEAAAALLTIwNzIzNjIyNjgDAAAAAzE2MAIAAAAENDA1MQQAAAABMAcAAAAJOS8zMC8yMDIxCAAAAAk5LzMwLzIwMjEJAAAAATDXQS5HtyXeCKYET0i3Jd4IK0NJUS5EVk4uSVFfRUJJVERBLklRX0xUTS45LzMwLzIwMTkuTC4uVVNELkgBAAAADhEEAAIAAAAEMjk4OAEIAAAABQAAAAExAQAAAAoyMDY3MzQyMjc5AwAAAAMx</t>
  </si>
  <si>
    <t>NjACAAAABDQwNTEEAAAAATAHAAAACTkvMzAvMjAxOQgAAAAJOS8zMC8yMDE5CQAAAAEw/48uR7cl3gghNMBHtyXeCCtDSVEuRFZOLklRX0VCSVREQS5JUV9MVE0uOS8zMC8yMDE3LkwuLlVTRC5IAQAAAA4RBAACAAAABDIxMDUBCAAAAAUAAAABMQEAAAAKMTkyMDI4MzM3NwMAAAADMTYwAgAAAAQ0MDUxBAAAAAEwBwAAAAk5LzMwLzIwMTcIAAAACTkvMzAvMjAxNwkAAAABMPBTTEa3Jd4ITNDAR7cl3ggrQ0lRLkRWTi5JUV9FQklUREEuSVFfTFRNLjkvMzAvMjAxNS5MLi5VU0QuSAEAAAAOEQQAAgAAAAQ2MDY1AQgAAAAFAAAAATEBAAAACjE4MTU5NzA2MDgDAAAAAzE2MAIAAAAENDA1MQQAAAABMAcAAAAJOS8zMC8yMDE1CAAAAAk5LzMwLzIwMTUJAAAAATAAe0xGtyXeCEVBTki3Jd4IK0NJUS5EVk4uSVFfRUJJVERBLklRX0xUTS45LzMwLzIwMTEuTC4uVVNELkgBAAAADhEEAAIAAAAENjU0MwEIAAAABQAAAAExAQAAAAoxNTc1MDYzNjY0AwAAAAMxNjACAAAABDQwNTEEAAAAATAHAAAACTkvMzAvMjAxMQgAAAAJOS8zMC8yMDExCQAAAAEwKVUyRrcl3giWk0xItyXeCCtDSVEuRFZOLklRX0VCSVREQS5JUV9MVE0uOS8zMC8yMDEzLkwuLlVTRC5IAQAAAA4RBAACAAAABDU0ODcBCAAAAAUAAAABMQEAAAAKMTcwNDk2ODE5NgMAAAADMTYwAgAAAAQ0MDUxBAAAAAEwBwAAAAk5LzMwLzIwMTMIAAAACTkvMzAv</t>
  </si>
  <si>
    <t>MjAxMwkAAAABMBIHMka3Jd4IQRpOSLcl3ggyQ0lRLkRWTi5JUV9UT1RBTF9SRVZFTlVFLklRX0xUTS45LzMwLzIwMTMuTC4uVVNELkgBAAAADhEEAAIAAAAFMTA0MzQBCAAAAAUAAAABMQEAAAAKMTcwNDk2ODE5NgMAAAADMTYwAgAAAAIyOAQAAAABMAcAAAAJOS8zMC8yMDEzCAAAAAk5LzMwLzIwMTMJAAAAATASBzJGtyXeCNGrsEe3Jd4IMkNJUS5EVk4uSVFfVE9UQUxfUkVWRU5VRS5JUV9MVE0uMy8zMS8yMDIyLkwuLlVTRC5IAQAAAA4RBAACAAAABTE0ODAyAQgAAAAFAAAAATEBAAAACy0yMDM1ODcxMzU4AwAAAAMxNjACAAAAAjI4BAAAAAEwBwAAAAkzLzMxLzIwMjIIAAAACTMvMzEvMjAyMgkAAAABMOloLke3Jd4IsWzBR7cl3ggyQ0lRLkRWTi5JUV9UT1RBTF9SRVZFTlVFLklRX0xUTS45LzMwLzIwMTkuTC4uVVNELkgBAAAADhEEAAIAAAAENzY3OQEIAAAABQAAAAExAQAAAAoyMDY3MzQyMjc5AwAAAAMxNjACAAAAAjI4BAAAAAEwBwAAAAk5LzMwLzIwMTkIAAAACTkvMzAvMjAxOQkAAAABMP+PLke3Jd4If2O8R7cl3ggzQ0lRLkRWTi5JUV9UT1RBTF9SRVZFTlVFLklRX0xUTS4xMi8zMS8yMDIyLkwuLlVTRC5IAQAAAA4RBAACAAAABTE5ODI3AQgAAAAFAAAAATEBAAAACy0xOTU5MDI4ODYwAwAAAAMxNjACAAAAAjI4BAAAAAEwBwAAAAoxMi8zMS8yMDIyCAAAAAoxMi8zMS8yMDIyCQAAAAEwFhH9</t>
  </si>
  <si>
    <t>Rrcl3gjP77VHtyXeCDJDSVEuRFZOLklRX1RPVEFMX1JFVkVOVUUuSVFfTFRNLjkvMzAvMjAyMy5MLi5VU0QuSAEAAAAOEQQAAgAAAAUxNDkzMAEIAAAABQAAAAExAQAAAAstMTk3MDM5ODcxOQMAAAADMTYwAgAAAAIyOAQAAAABMAcAAAAJOS8zMC8yMDIzCAAAAAk5LzMwLzIwMjMJAAAAATAH6vxGtyXeCF4prUe3Jd4IMkNJUS5EVk4uSVFfVE9UQUxfUkVWRU5VRS5JUV9MVE0uNi8zMC8yMDIwLkwuLlVTRC5IAQAAAA4RBAACAAAABDUxOTYBCAAAAAUAAAABMQEAAAALLTIxMjM4NTcyNzADAAAAAzE2MAIAAAACMjgEAAAAATAHAAAACTYvMzAvMjAyMAgAAAAJNi8zMC8yMDIwCQAAAAEw/48uR7cl3ghoK7ZHtyXeCDJDSVEuRFZOLklRX1RPVEFMX1JFVkVOVUUuSVFfTFRNLjYvMzAvMjAxNC5MLi5VU0QuSAEAAAAOEQQAAgAAAAUxNDUyOQEIAAAABQAAAAExAQAAAAoxNzQ4ODY1NDY3AwAAAAMxNjACAAAAAjI4BAAAAAEwBwAAAAk2LzMwLzIwMTQIAAAACTYvMzAvMjAxNAkAAAABMBIHMka3Jd4I0Ze/R7cl3ggyQ0lRLkRWTi5JUV9UT1RBTF9SRVZFTlVFLklRX0xUTS42LzMwLzIwMTUuTC4uVVNELkgBAAAADhEEAAIAAAAFMTUxNTcBCAAAAAUAAAABMQEAAAAKMTgwMTYyNzc0MAMAAAADMTYwAgAAAAIyOAQAAAABMAcAAAAJNi8zMC8yMDE1CAAAAAk2LzMwLzIwMTUJAAAAATD63zFGtyXeCKGAske3Jd4IMkNJ</t>
  </si>
  <si>
    <t>US5EVk4uSVFfVE9UQUxfUkVWRU5VRS5JUV9MVE0uMy8zMS8yMDIxLkwuLlVTRC5IAQAAAA4RBAACAAAABDU1MzUBCAAAAAUAAAABMQEAAAALLTIwODY4OTg4MjADAAAAAzE2MAIAAAACMjgEAAAAATAHAAAACTMvMzEvMjAyMQgAAAAJMy8zMS8yMDIxCQAAAAEw6WguR7cl3gjB4cFHtyXeCDNDSVEuRFZOLklRX1RPVEFMX1JFVkVOVUUuSVFfTFRNLjEyLzMxLzIwMTAuTC4uVVNELkgBAAAADhEEAAIAAAAEODkxOQEIAAAABQAAAAExAQAAAAoxNTg4ODAzMzMyAwAAAAMxNjACAAAAAjI4BAAAAAEwBwAAAAoxMi8zMS8yMDEwCAAAAAoxMi8zMS8yMDEwCQAAAAEwO3wyRrcl3gj/WcpHtyXeCDJDSVEuRFZOLklRX1RPVEFMX1JFVkVOVUUuSVFfTFRNLjkvMzAvMjAxNC5MLi5VU0QuSAEAAAAOEQQAAgAAAAUxNjI2MgEIAAAABQAAAAExAQAAAAoxNzYyODA2MDYxAwAAAAMxNjACAAAAAjI4BAAAAAEwBwAAAAk5LzMwLzIwMTQIAAAACTkvMzAvMjAxNAkAAAABMPrfMUa3Jd4IguivR7cl3ggyQ0lRLkRWTi5JUV9UT1RBTF9SRVZFTlVFLklRX0xUTS45LzMwLzIwMTguTC4uVVNELkgBAAAADhEEAAIAAAAEODA4NAEIAAAABQAAAAExAQAAAAoxOTkwODE4NDY5AwAAAAMxNjACAAAAAjI4BAAAAAEwBwAAAAk5LzMwLzIwMTgIAAAACTkvMzAvMjAxOAkAAAABMPBTTEa3Jd4I/IiuR7cl3ggyQ0lRLkRWTi5JUV9UT1RBTF9S</t>
  </si>
  <si>
    <t>RVZFTlVFLklRX0xUTS45LzMwLzIwMjIuTC4uVVNELkgBAAAADhEEAAIAAAAFMTg3ODUBCAAAAAUAAAABMQEAAAALLTIwMjA0NTgxMjQDAAAAAzE2MAIAAAACMjgEAAAAATAHAAAACTkvMzAvMjAyMggAAAAJOS8zMC8yMDIyCQAAAAEw10EuR7cl3ggDP6xHtyXeCDNDSVEuRFZOLklRX1RPVEFMX1JFVkVOVUUuSVFfTFRNLjEyLzMxLzIwMTcuTC4uVVNELkgBAAAADhEEAAIAAAAENjM0MAEIAAAABQAAAAExAQAAAAoyMDE1OTQ4NTY4AwAAAAMxNjACAAAAAjI4BAAAAAEwBwAAAAoxMi8zMS8yMDE3CAAAAAoxMi8zMS8yMDE3CQAAAAEw8FNMRrcl3gi//7xHtyXeCDNDSVEuRFZOLklRX1RPVEFMX1JFVkVOVUUuSVFfTFRNLjEyLzMxLzIwMTkuTC4uVVNELkgBAAAADhEEAAIAAAAENjY3NAEIAAAABQAAAAExAQAAAAstMjExMjEwMDQzNgMAAAADMTYwAgAAAAIyOAQAAAABMAcAAAAKMTIvMzEvMjAxOQgAAAAKMTIvMzEvMjAxOQkAAAABMP+PLke3Jd4IX6S5R7cl3ggzQ0lRLkRWTi5JUV9UT1RBTF9SRVZFTlVFLklRX0xUTS4xMi8zMS8yMDEzLkwuLlVTRC5IAQAAAA4RBAACAAAABTEwNTg4AQgAAAAFAAAAATEBAAAACjE3NzY3Mzk3MzUDAAAAAzE2MAIAAAACMjgEAAAAATAHAAAACjEyLzMxLzIwMTMIAAAACjEyLzMxLzIwMTMJAAAAATASBzJGtyXeCA5+wke3Jd4IM0NJUS5EVk4uSVFfVE9UQUxfUkVWRU5VRS5J</t>
  </si>
  <si>
    <t>UV9MVE0uMTIvMzEvMjAxNS5MLi5VU0QuSAEAAAAOEQQAAgAAAAUxMjkzOAEIAAAABQAAAAExAQAAAAoxODc1NTEyOTM4AwAAAAMxNjACAAAAAjI4BAAAAAEwBwAAAAoxMi8zMS8yMDE1CAAAAAoxMi8zMS8yMDE1CQAAAAEwDqJMRrcl3gjPJr1HtyXeCDJDSVEuRFZOLklRX1RPVEFMX1JFVkVOVUUuSVFfTFRNLjkvMzAvMjAyNC5MLi5VU0QuSAEAAAAOEQQAAgAAAAUxNDUyOQEIAAAABQAAAAExAQAAAAstMTkxODAyNzQ1NQMAAAADMTYwAgAAAAIyOAQAAAABMAcAAAAJOS8zMC8yMDI0CAAAAAk5LzMwLzIwMjQJAAAAATAH6vxGtyXeCN7zuEe3Jd4IM0NJUS5EVk4uSVFfVE9UQUxfUkVWRU5VRS5JUV9MVE0uMTIvMzEvMjAxMS5MLi5VU0QuSAEAAAAOEQQAAgAAAAUxMDU2NAEIAAAABQAAAAExAQAAAAoxNjYwODk4MTkyAwAAAAMxNjACAAAAAjI4BAAAAAEwBwAAAAoxMi8zMS8yMDExCAAAAAoxMi8zMS8yMDExCQAAAAEw9LgxRrcl3gh8mMhHtyXeCDJDSVEuRFZOLklRX1RPVEFMX1JFVkVOVUUuSVFfTFRNLjkvMzAvMjAxMi5MLi5VU0QuSAEAAAAOEQQAAgAAAAQ4ODcxAQgAAAAFAAAAATEBAAAACjE2NDM5MDMwNjUDAAAAAzE2MAIAAAACMjgEAAAAATAHAAAACTkvMzAvMjAxMggAAAAJOS8zMC8yMDEyCQAAAAEwFi4yRrcl3gj00rBHtyXeCDJDSVEuRFZOLklRX1RPVEFMX1JFVkVOVUUuSVFfTFRNLjkvMzAv</t>
  </si>
  <si>
    <t>MjAyMC5MLi5VU0QuSAEAAAAOEQQAAgAAAAQ0Nzg5AQgAAAAFAAAAATEBAAAACy0yMTIzODU3MjgyAwAAAAMxNjACAAAAAjI4BAAAAAEwBwAAAAk5LzMwLzIwMjAIAAAACTkvMzAvMjAyMAkAAAABMP+PLke3Jd4IwsWtR7cl3ggzQ0lRLkRWTi5JUV9UT1RBTF9SRVZFTlVFLklRX0xUTS4xMi8zMS8yMDA5LkwuLlVTRC5IAQAAAA4RBAACAAAABDc0OTkBCAAAAAUAAAABMQEAAAAKMTUyMzcyMTE0OAMAAAADMTYwAgAAAAIyOAQAAAABMAcAAAAKMTIvMzEvMjAwOQgAAAAKMTIvMzEvMjAwOQkAAAABMEyjMka3Jd4IPh3LR7cl3ggyQ0lRLkRWTi5JUV9UT1RBTF9SRVZFTlVFLklRX0xUTS45LzMwLzIwMTAuTC4uVVNELkgBAAAADhEEAAIAAAAEODg5NAEIAAAABQAAAAExAQAAAAoxNDc5OTkzMzE0AwAAAAMxNjACAAAAAjI4BAAAAAEwBwAAAAk5LzMwLzIwMTAIAAAACTkvMzAvMjAxMAkAAAABMDt8Mka3Jd4Ivo66R7cl3ggzQ0lRLkRWTi5JUV9UT1RBTF9SRVZFTlVFLklRX0xUTS4xMi8zMS8yMDIxLkwuLlVTRC5IAQAAAA4RBAACAAAABTEzNzUwAQgAAAAFAAAAATEBAAAACy0yMDA4MjIyMTk3AwAAAAMxNjACAAAAAjI4BAAAAAEwBwAAAAoxMi8zMS8yMDIxCAAAAAoxMi8zMS8yMDIxCQAAAAEw6WguR7cl3ghvPLxHtyXeCDJDSVEuRFZOLklRX1RPVEFMX1JFVkVOVUUuSVFfTFRNLjkvMzAvMjAxNi5MLi5VU0Qu</t>
  </si>
  <si>
    <t>SAEAAAAOEQQAAgAAAAUxMDE4NwEIAAAABQAAAAExAQAAAAoxODYzNjgzMzkyAwAAAAMxNjACAAAAAjI4BAAAAAEwBwAAAAk5LzMwLzIwMTYIAAAACTkvMzAvMjAxNgkAAAABMAB7TEa3Jd4IFi+5R7cl3ggzQ0lRLkRWTi5JUV9UT1RBTF9SRVZFTlVFLklRX0xUTS4xMi8zMS8yMDIzLkwuLlVTRC5IAQAAAA4RBAACAAAABTE0NDI3AQgAAAAFAAAAATEBAAAACy0xOTU5MDI4ODY0AwAAAAMxNjACAAAAAjI4BAAAAAEwBwAAAAoxMi8zMS8yMDIzCAAAAAoxMi8zMS8yMDIzCQAAAAEwB+r8Rrcl3ghPPrVHtyXeCDJDSVEuRFZOLklRX1RPVEFMX1JFVkVOVUUuSVFfTFRNLjYvMzAvMjAyNS5MLi5VU0QuSAEAAAAOEQQAAgAAAAUxNjEwNQEIAAAABQAAAAExAQAAAAstMTkzMjg4MjgyMgMAAAADMTYwAgAAAAIyOAQAAAABMAcAAAAJNi8zMC8yMDI1CAAAAAk2LzMwLzIwMjUJAAAAATAGw/xGtyXeCB5Su0e3Jd4IMkNJUS5EVk4uSVFfVE9UQUxfUkVWRU5VRS5JUV9MVE0uOS8zMC8yMDI1LkwuLlVTRC5IAQAAAA4RBAACAAAABTE2NTU0AQgAAAAFAAAAATEBAAAACy0xOTE4MDI3NDM1AwAAAAMxNjACAAAAAjI4BAAAAAEwBwAAAAk5LzMwLzIwMjUIAAAACTkvMzAvMjAyNQkAAAABMGg8+0a3Jd4IDSu7R7cl3ggyQ0lRLkRWTi5JUV9UT1RBTF9SRVZFTlVFLklRX0xUTS4zLzMxLzIwMjUuTC4uVVNELkgBAAAADhEEAAIA</t>
  </si>
  <si>
    <t>AAAFMTU5NDMBCAAAAAUAAAABMQEAAAALLTE5NDUzOTY3OTADAAAAAzE2MAIAAAACMjgEAAAAATAHAAAACTMvMzEvMjAyNQgAAAAJMy8zMS8yMDI1CQAAAAEwBsP8Rrcl3ggNK7tHtyXeCDNDSVEuRFZOLklRX1RPVEFMX1JFVkVOVUUuSVFfTFRNLjEyLzMxLzIwMjQuTC4uVVNELkgBAAAADhEEAAIAAAAFMTUxNzEBCAAAAAUAAAABMQEAAAALLTE5NTkwMjg4NTkDAAAAAzE2MAIAAAACMjgEAAAAATAHAAAACjEyLzMxLzIwMjQIAAAACjEyLzMxLzIwMjQJAAAAATAGw/xGtyXeCPkDu0e3Jd4IMUNJUS5EVk4uSVFfVE9UQUxfUkVWRU5VRS5JUV9DUS45LzMwLzIwMjUuTC4uVVNELkgBAAAADhEEAAIAAAAENDA2NwEIAAAABQAAAAExAQAAAAstMTkxODAyOTA1OQMAAAADMTYwAgAAAAIyOAQAAAABMAcAAAAJOS8zMC8yMDI1CAAAAAk5LzMwLzIwMjUJAAAAATBoPPtGtyXeCN7cuke3Jd4IMUNJUS5EVk4uSVFfVE9UQUxfUkVWRU5VRS5JUV9DUS42LzMwLzIwMjUuTC4uVVNELkgBAAAADhEEAAIAAAAEMzg2OAEIAAAABQAAAAExAQAAAAstMTkzMjg4NDU0MgMAAAADMTYwAgAAAAIyOAQAAAABMAcAAAAJNi8zMC8yMDI1CAAAAAk2LzMwLzIwMjUJAAAAATAGw/xGtyXeCM+1uke3Jd4INUNJUS5EVk4uSVFfTklfMVlSX0FOTl9HUk9XVEguSVFfQ1EuMy8zMS8yMDEyLkwuLlVTRC5IAQAAAA4RBAACAAAABy01LjUyODkB</t>
  </si>
  <si>
    <t>CAAAAAUAAAABMQEAAAAKMTYxNTE4MDA1OAMAAAADMTYwAgAAAAQ0MTk5BAAAAAEwBwAAAAkzLzMxLzIwMTIIAAAACTMvMzEvMjAxMgkAAAABMClVMka3Jd4IVGfNR7cl3gg1Q0lRLkRWTi5JUV9OSV8xWVJfQU5OX0dST1dUSC5JUV9DUS4zLzMxLzIwMTguTC4uVVNELkgBAAAADhEEAAMAAAACTk0BCAAAAAUAAAABMQEAAAAKMTk3NDY5ODM3NwMAAAADMTYwAgAAAAQ0MTk5BAAAAAEwBwAAAAkzLzMxLzIwMTgIAAAACTMvMzEvMjAxOAkAAAABMPBTTEa3Jd4ICNHJR7cl3gg1Q0lRLkRWTi5JUV9OSV8xWVJfQU5OX0dST1dUSC5JUV9DUS4zLzMxLzIwMjAuTC4uVVNELkgBAAAADhEEAAMAAAACTk0BCAAAAAUAAAABMQEAAAALLTIxNDAwMjQwNTcDAAAAAzE2MAIAAAAENDE5OQQAAAABMAcAAAAJMy8zMS8yMDIwCAAAAAkzLzMxLzIwMjAJAAAAATD/jy5HtyXeCKcExEe3Jd4INkNJUS5EVk4uSVFfTklfMVlSX0FOTl9HUk9XVEguSVFfQ1EuMTIvMzEvMjAxNi5MLi5VU0QuSAEAAAAOEQQAAwAAAAJOTQEIAAAABQAAAAExAQAAAAoxODc1NTEyOTM5AwAAAAMxNjACAAAABDQxOTkEAAAAATAHAAAACjEyLzMxLzIwMTYIAAAACjEyLzMxLzIwMTYJAAAAATAAe0xGtyXeCF7ksUe3Jd4INkNJUS5EVk4uSVFfTklfMVlSX0FOTl9HUk9XVEguSVFfQ1EuMTIvMzEvMjAxMC5MLi5VU0QuSAEAAAAOEQQAAgAAAAgtMTUuNzQy</t>
  </si>
  <si>
    <t>MgEIAAAABQAAAAExAQAAAAoxNTIzNzIxMzkzAwAAAAMxNjACAAAABDQxOTkEAAAAATAHAAAACjEyLzMxLzIwMTAIAAAACjEyLzMxLzIwMTAJAAAAATA7fDJGtyXeCP9Zyke3Jd4INkNJUS5EVk4uSVFfTklfMVlSX0FOTl9HUk9XVEguSVFfQ1EuMTIvMzEvMjAxMi5MLi5VU0QuSAEAAAAOEQQAAwAAAAJOTQEIAAAABQAAAAExAQAAAAoxNjYwODk3OTk2AwAAAAMxNjACAAAABDQxOTkEAAAAATAHAAAACjEyLzMxLzIwMTIIAAAACjEyLzMxLzIwMTIJAAAAATAWLjJGtyXeCOvHxEe3Jd4INUNJUS5EVk4uSVFfTklfMVlSX0FOTl9HUk9XVEguSVFfQ1EuMy8zMS8yMDE0LkwuLlVTRC5IAQAAAA4RBAADAAAAAk5NAQgAAAAFAAAAATEBAAAACjE3MzI5OTM2NzcDAAAAAzE2MAIAAAAENDE5OQQAAAABMAcAAAAJMy8zMS8yMDE0CAAAAAkzLzMxLzIwMTQJAAAAATASBzJGtyXeCLwuzEe3Jd4INUNJUS5EVk4uSVFfTklfMVlSX0FOTl9HUk9XVEguSVFfQ1EuMy8zMS8yMDE2LkwuLlVTRC5IAQAAAA4RBAADAAAAAk5NAQgAAAAFAAAAATEBAAAACjE4NDAxNzc1NjgDAAAAAzE2MAIAAAAENDE5OQQAAAABMAcAAAAJMy8zMS8yMDE2CAAAAAkzLzMxLzIwMTYJAAAAATAOokxGtyXeCGBry0e3Jd4INkNJUS5EVk4uSVFfTklfMVlSX0FOTl9HUk9XVEguSVFfQ1EuMTIvMzEvMjAyMC5MLi5VU0QuSAEAAAAOEQQAAwAAAAJOTQEI</t>
  </si>
  <si>
    <t>AAAABQAAAAExAQAAAAstMjExMjEwMDQzNQMAAAADMTYwAgAAAAQ0MTk5BAAAAAEwBwAAAAoxMi8zMS8yMDIwCAAAAAoxMi8zMS8yMDIwCQAAAAEw/48uR7cl3ggeUrtHtyXeCDVDSVEuRFZOLklRX05JXzFZUl9BTk5fR1JPV1RILklRX0NRLjMvMzEvMjAyNC5MLi5VU0QuSAEAAAAOEQQAAgAAAAgtNDAuMTAwNgEIAAAABQAAAAExAQAAAAstMTkzMjg4MjU5MAMAAAADMTYwAgAAAAQ0MTk5BAAAAAEwBwAAAAkzLzMxLzIwMjQIAAAACTMvMzEvMjAyNAkAAAABMAfq/Ea3Jd4IeTKyR7cl3gg1Q0lRLkRWTi5JUV9OSV8xWVJfQU5OX0dST1dUSC5JUV9DUS4zLzMxLzIwMTAuTC4uVVNELkgBAAAADhEEAAMAAAACTk0BCAAAAAUAAAABMQEAAAAKMTQ1MTI2MjY1NwMAAAADMTYwAgAAAAQ0MTk5BAAAAAEwBwAAAAkzLzMxLzIwMTAIAAAACTMvMzEvMjAxMAkAAAABMEyjMka3Jd4IegPOR7cl3gg1Q0lRLkRWTi5JUV9OSV8xWVJfQU5OX0dST1dUSC5JUV9DUS4zLzMxLzIwMjIuTC4uVVNELkgBAAAADhEEAAIAAAAIMzY0LjMxOTIBCAAAAAUAAAABMQEAAAALLTIwMzU4NzEzNjIDAAAAAzE2MAIAAAAENDE5OQQAAAABMAcAAAAJMy8zMS8yMDIyCAAAAAkzLzMxLzIwMjIJAAAAATDpaC5HtyXeCLFswUe3Jd4INkNJUS5EVk4uSVFfTklfMVlSX0FOTl9HUk9XVEguSVFfQ1EuMTIvMzEvMjAyMi5MLi5VU0QuSAEAAAAOEQQA</t>
  </si>
  <si>
    <t>AgAAAAgtMjAuMjUyNAEIAAAABQAAAAExAQAAAAstMjAwODIyMjE5NgMAAAADMTYwAgAAAAQ0MTk5BAAAAAEwBwAAAAoxMi8zMS8yMDIyCAAAAAoxMi8zMS8yMDIyCQAAAAEwFhH9Rrcl3gi8tLVHtyXeCDZDSVEuRFZOLklRX05JXzFZUl9BTk5fR1JPV1RILklRX0NRLjEyLzMxLzIwMTQuTC4uVVNELkgBAAAADhEEAAMAAAACTk0BCAAAAAUAAAABMQEAAAAKMTc3NjczOTg5NAMAAAADMTYwAgAAAAQ0MTk5BAAAAAEwBwAAAAoxMi8zMS8yMDE0CAAAAAoxMi8zMS8yMDE0CQAAAAEw+t8xRrcl3ghDOL5HtyXeCDZDSVEuRFZOLklRX05JXzFZUl9BTk5fR1JPV1RILklRX0NRLjEyLzMxLzIwMTguTC4uVVNELkgBAAAADhEEAAIAAAAINTI3Ljg2ODgBCAAAAAUAAAABMQEAAAAKMjAxNTk0ODYwMAMAAAADMTYwAgAAAAQ0MTk5BAAAAAEwBwAAAAoxMi8zMS8yMDE4CAAAAAoxMi8zMS8yMDE4CQAAAAEw8FNMRrcl3gho3rZHtyXeCDZDSVEuRFZOLklRX05JXzFZUl9BTk5fR1JPV1RILklRX0NRLjEyLzMxLzIwMjQuTC4uVVNELkgBAAAADhEEAAIAAAAILTQ0LjUzMTMBCAAAAAUAAAABMQEAAAALLTE5NTkwMjg4OTADAAAAAzE2MAIAAAAENDE5OQQAAAABMAcAAAAKMTIvMzEvMjAyNAgAAAAKMTIvMzEvMjAyNAkAAAABMAbD/Ea3Jd4IHsO9R7cl3gg2Q0lRLkRWTi5JUV9OSV8xWVJfQU5OX0dST1dUSC5JUV9DUS4xMi8z</t>
  </si>
  <si>
    <t>MS8yMDA5LkwuLlVTRC5IAQAAAA4RBAADAAAAAk5NAQgAAAAFAAAAATEBAAAACjE0MzMzMTc2NzkDAAAAAzE2MAIAAAAENDE5OQQAAAABMAcAAAAKMTIvMzEvMjAwOQgAAAAKMTIvMzEvMjAwOQkAAAABMEyjMka3Jd4IPh3LR7cl3gg1Q0lRLkRWTi5JUV9OSV8xWVJfQU5OX0dST1dUSC5JUV9DUS45LzMwLzIwMTIuTC4uVVNELkgBAAAADhEEAAMAAAACTk0BCAAAAAUAAAABMQEAAAAKMTY0Mzg3ODgxMwMAAAADMTYwAgAAAAQ0MTk5BAAAAAEwBwAAAAk5LzMwLzIwMTIIAAAACTkvMzAvMjAxMgkAAAABMClVMka3Jd4IBiGxR7cl3gg1Q0lRLkRWTi5JUV9OSV8xWVJfQU5OX0dST1dUSC5JUV9DUS42LzMwLzIwMTYuTC4uVVNELkgBAAAADhEEAAMAAAACTk0BCAAAAAUAAAABMQEAAAAKMTg2MzY4Mzg2MwMAAAADMTYwAgAAAAQ0MTk5BAAAAAEwBwAAAAk2LzMwLzIwMTYIAAAACTYvMzAvMjAxNgkAAAABMAB7TEa3Jd4I2cq3R7cl3gg1Q0lRLkRWTi5JUV9OSV8xWVJfQU5OX0dST1dUSC5JUV9DUS42LzMwLzIwMjMuTC4uVVNELkgBAAAADhEEAAIAAAAILTY0LjI4NTgBCAAAAAUAAAABMQEAAAALLTE5NzAzOTgwODMDAAAAAzE2MAIAAAAENDE5OQQAAAABMAcAAAAJNi8zMC8yMDIzCAAAAAk2LzMwLzIwMjMJAAAAATAH6vxGtyXeCGx5tUe3Jd4INUNJUS5EVk4uSVFfTklfMVlSX0FOTl9HUk9XVEguSVFfQ1EuNi8z</t>
  </si>
  <si>
    <t>MC8yMDI0LkwuLlVTRC5IAQAAAA4RBAACAAAABzIyLjMxODgBCAAAAAUAAAABMQEAAAALLTE5MTgwMjczMTQDAAAAAzE2MAIAAAAENDE5OQQAAAABMAcAAAAJNi8zMC8yMDI0CAAAAAk2LzMwLzIwMjQJAAAAATAH6vxGtyXeCE7uu0e3Jd4INUNJUS5EVk4uSVFfTklfMVlSX0FOTl9HUk9XVEguSVFfQ1EuNi8zMC8yMDE1LkwuLlVTRC5IAQAAAA4RBAADAAAAAk5NAQgAAAAFAAAAATEBAAAACjE4MDE2Mjc1MzkDAAAAAzE2MAIAAAAENDE5OQQAAAABMAcAAAAJNi8zMC8yMDE1CAAAAAk2LzMwLzIwMTUJAAAAATD63zFGtyXeCG2MtEe3Jd4INkNJUS5EVk4uSVFfTklfMVlSX0FOTl9HUk9XVEguSVFfQ1EuMTIvMzEvMjAxOS5MLi5VU0QuSAEAAAAOEQQAAwAAAAJOTQEIAAAABQAAAAExAQAAAAoyMDgwOTk4OTg0AwAAAAMxNjACAAAABDQxOTkEAAAAATAHAAAACjEyLzMxLzIwMTkIAAAACjEyLzMxLzIwMTkJAAAAATD/jy5HtyXeCF+kuUe3Jd4INUNJUS5EVk4uSVFfTklfMVlSX0FOTl9HUk9XVEguSVFfQ1EuOS8zMC8yMDIyLkwuLlVTRC5IAQAAAA4RBAACAAAACDEyNS44OTQ5AQgAAAAFAAAAATEBAAAACy0yMDIwNDYwNDkxAwAAAAMxNjACAAAABDQxOTkEAAAAATAHAAAACTkvMzAvMjAyMggAAAAJOS8zMC8yMDIyCQAAAAEw10EuR7cl3gglZqxHtyXeCDVDSVEuRFZOLklRX05JXzFZUl9BTk5fR1JPV1RILklR</t>
  </si>
  <si>
    <t>X0NRLjkvMzAvMjAyMy5MLi5VU0QuSAEAAAAOEQQAAgAAAAgtNTEuOTI4MgEIAAAABQAAAAExAQAAAAstMTk3MDQwMDI3NgMAAAADMTYwAgAAAAQ0MTk5BAAAAAEwBwAAAAk5LzMwLzIwMjMIAAAACTkvMzAvMjAyMwkAAAABMAfq/Ea3Jd4IXimtR7cl3gg1Q0lRLkRWTi5JUV9OSV8xWVJfQU5OX0dST1dUSC5JUV9DUS45LzMwLzIwMTUuTC4uVVNELkgBAAAADhEEAAMAAAACTk0BCAAAAAUAAAABMQEAAAAKMTgxNTk2OTQ3NgMAAAADMTYwAgAAAAQ0MTk5BAAAAAEwBwAAAAk5LzMwLzIwMTUIAAAACTkvMzAvMjAxNQkAAAABMA6iTEa3Jd4IPUyvR7cl3gg1Q0lRLkRWTi5JUV9OSV8xWVJfQU5OX0dST1dUSC5JUV9DUS4zLzMxLzIwMTkuTC4uVVNELkgBAAAADhEEAAMAAAACTk0BCAAAAAUAAAABMQEAAAAKMjA0OTAwNDgwNAMAAAADMTYwAgAAAAQ0MTk5BAAAAAEwBwAAAAkzLzMxLzIwMTkIAAAACTMvMzEvMjAxOQkAAAABMN4sTEa3Jd4InObIR7cl3gg2Q0lRLkRWTi5JUV9OSV8xWVJfQU5OX0dST1dUSC5JUV9DUS4xMi8zMS8yMDExLkwuLlVTRC5IAQAAAA4RBAACAAAABy05Ljc4NjUBCAAAAAUAAAABMQEAAAAKMTU4ODgwMzE4NAMAAAADMTYwAgAAAAQ0MTk5BAAAAAEwBwAAAAoxMi8zMS8yMDExCAAAAAoxMi8zMS8yMDExCQAAAAEw9LgxRrcl3giLv8hHtyXeCDVDSVEuRFZOLklRX05JXzFZUl9BTk5fR1JP</t>
  </si>
  <si>
    <t>V1RILklRX0NRLjkvMzAvMjAxNC5MLi5VU0QuSAEAAAAOEQQAAgAAAAgxMzYuODI5OAEIAAAABQAAAAExAQAAAAoxNzYyNzk1Mzc4AwAAAAMxNjACAAAABDQxOTkEAAAAATAHAAAACTkvMzAvMjAxNAgAAAAJOS8zMC8yMDE0CQAAAAEw+t8xRrcl3giC6K9HtyXeCDVDSVEuRFZOLklRX05JXzFZUl9BTk5fR1JPV1RILklRX0NRLjMvMzEvMjAxMS5MLi5VU0QuSAEAAAAOEQQAAgAAAAgtNjUuMTAwNwEIAAAABQAAAAExAQAAAAoxNTQ0OTUyMzg4AwAAAAMxNjACAAAABDQxOTkEAAAAATAHAAAACTMvMzEvMjAxMQgAAAAJMy8zMS8yMDExCQAAAAEwO3wyRrcl3ghptc1HtyXeCDZDSVEuRFZOLklRX05JXzFZUl9BTk5fR1JPV1RILklRX0NRLjEyLzMxLzIwMTMuTC4uVVNELkgBAAAADhEEAAMAAAACTk0BCAAAAAUAAAABMQEAAAAKMTcyMDA3NjI1MgMAAAADMTYwAgAAAAQ0MTk5BAAAAAEwBwAAAAoxMi8zMS8yMDEzCAAAAAoxMi8zMS8yMDEzCQAAAAEwEgcyRrcl3ggjpcJHtyXeCDVDSVEuRFZOLklRX05JXzFZUl9BTk5fR1JPV1RILklRX0NRLjkvMzAvMjAxNy5MLi5VU0QuSAEAAAAOEQQAAgAAAActODAuNTY0AQgAAAAFAAAAATEBAAAACjE5MjAyMTU2NTQDAAAAAzE2MAIAAAAENDE5OQQAAAABMAcAAAAJOS8zMC8yMDE3CAAAAAk5LzMwLzIwMTcJAAAAATAAe0xGtyXeCB/+rke3Jd4INUNJUS5EVk4uSVFfTklf</t>
  </si>
  <si>
    <t>MVlSX0FOTl9HUk9XVEguSVFfQ1EuOS8zMC8yMDI0LkwuLlVTRC5IAQAAAA4RBAACAAAACC0xMC43NjkzAQgAAAAFAAAAATEBAAAACy0xOTE4MDI5MDUxAwAAAAMxNjACAAAABDQxOTkEAAAAATAHAAAACTkvMzAvMjAyNAgAAAAJOS8zMC8yMDI0CQAAAAEwB+r8Rrcl3gje87hHtyXeCDVDSVEuRFZOLklRX05JXzFZUl9BTk5fR1JPV1RILklRX0NRLjkvMzAvMjAyNS5MLi5VU0QuSAEAAAAOEQQAAgAAAAgtMTUuMzk0MQEIAAAABQAAAAExAQAAAAstMTkxODAyOTA1OQMAAAADMTYwAgAAAAQ0MTk5BAAAAAEwBwAAAAk5LzMwLzIwMjUIAAAACTkvMzAvMjAyNQkAAAABMGg8+0a3Jd4IHsO9R7cl3gg1Q0lRLkRWTi5JUV9OSV8xWVJfQU5OX0dST1dUSC5JUV9DUS45LzMwLzIwMTYuTC4uVVNELkgBAAAADhEEAAMAAAACTk0BCAAAAAUAAAABMQEAAAAKMTg2MzY3OTU0MgMAAAADMTYwAgAAAAQ0MTk5BAAAAAEwBwAAAAk5LzMwLzIwMTYIAAAACTkvMzAvMjAxNgkAAAABMAB7TEa3Jd4ITX25R7cl3gg1Q0lRLkRWTi5JUV9OSV8xWVJfQU5OX0dST1dUSC5JUV9DUS4zLzMxLzIwMjEuTC4uVVNELkgBAAAADhEEAAMAAAACTk0BCAAAAAUAAAABMQEAAAALLTIwODY4OTg4MjUDAAAAAzE2MAIAAAAENDE5OQQAAAABMAcAAAAJMy8zMS8yMDIxCAAAAAkzLzMxLzIwMjEJAAAAATDpaC5HtyXeCMHhwUe3Jd4INUNJUS5EVk4u</t>
  </si>
  <si>
    <t>SVFfTklfMVlSX0FOTl9HUk9XVEguSVFfQ1EuNi8zMC8yMDEwLkwuLlVTRC5IAQAAAA4RBAACAAAACDEyNC44NDA3AQgAAAAFAAAAATEBAAAACjE0NjU3MTQzOTYDAAAAAzE2MAIAAAAENDE5OQQAAAABMAcAAAAJNi8zMC8yMDEwCAAAAAk2LzMwLzIwMTAJAAAAATBMozJGtyXeCPZbyUe3Jd4INUNJUS5EVk4uSVFfTklfMVlSX0FOTl9HUk9XVEguSVFfQ1EuMy8zMS8yMDEzLkwuLlVTRC5IAQAAAA4RBAADAAAAAk5NAQgAAAAFAAAAATEBAAAACjE2ODk4NDI0MTUDAAAAAzE2MAIAAAAENDE5OQQAAAABMAcAAAAJMy8zMS8yMDEzCAAAAAkzLzMxLzIwMTMJAAAAATAWLjJGtyXeCPzKzEe3Jd4INUNJUS5EVk4uSVFfTklfMVlSX0FOTl9HUk9XVEguSVFfQ1EuNi8zMC8yMDEzLkwuLlVTRC5IAQAAAA4RBAACAAAABzQzLjE4NjUBCAAAAAUAAAABMQEAAAAKMTcwNDk2OTYwMwMAAAADMTYwAgAAAAQ0MTk5BAAAAAEwBwAAAAk2LzMwLzIwMTMIAAAACTYvMzAvMjAxMwkAAAABMBYuMka3Jd4I3y/CR7cl3gg1Q0lRLkRWTi5JUV9OSV8xWVJfQU5OX0dST1dUSC5JUV9DUS45LzMwLzIwMTMuTC4uVVNELkgBAAAADhEEAAMAAAACTk0BCAAAAAUAAAABMQEAAAAKMTcwNDk1OTQxMAMAAAADMTYwAgAAAAQ0MTk5BAAAAAEwBwAAAAk5LzMwLzIwMTMIAAAACTkvMzAvMjAxMwkAAAABMBYuMka3Jd4I0auwR7cl3gg1Q0lRLkRW</t>
  </si>
  <si>
    <t>Ti5JUV9OSV8xWVJfQU5OX0dST1dUSC5JUV9DUS42LzMwLzIwMTguTC4uVVNELkgBAAAADhEEAAMAAAACTk0BCAAAAAUAAAABMQEAAAAKMTk3NDY4NjE3MwMAAAADMTYwAgAAAAQ0MTk5BAAAAAEwBwAAAAk2LzMwLzIwMTgIAAAACTYvMzAvMjAxOAkAAAABMPBTTEa3Jd4Ikhm3R7cl3gg1Q0lRLkRWTi5JUV9OSV8xWVJfQU5OX0dST1dUSC5JUV9DUS42LzMwLzIwMjEuTC4uVVNELkgBAAAADhEEAAMAAAACTk0BCAAAAAUAAAABMQEAAAALLTIwNzIzNjIxODYDAAAAAzE2MAIAAAAENDE5OQQAAAABMAcAAAAJNi8zMC8yMDIxCAAAAAk2LzMwLzIwMjEJAAAAATDpaC5HtyXeCP46rke3Jd4INUNJUS5EVk4uSVFfTklfMVlSX0FOTl9HUk9XVEguSVFfQ1EuNi8zMC8yMDEyLkwuLlVTRC5IAQAAAA4RBAACAAAACC04Mi42MTAzAQgAAAAFAAAAATEBAAAACjE2NDM5MDUzMDQDAAAAAzE2MAIAAAAENDE5OQQAAAABMAcAAAAJNi8zMC8yMDEyCAAAAAk2LzMwLzIwMTIJAAAAATApVTJGtyXeCN2gxEe3Jd4INUNJUS5EVk4uSVFfTklfMVlSX0FOTl9HUk9XVEguSVFfQ1EuMy8zMS8yMDIzLkwuLlVTRC5IAQAAAA4RBAACAAAABjAuNjA2NgEIAAAABQAAAAExAQAAAAstMTk4NDIyMTc4MgMAAAADMTYwAgAAAAQ0MTk5BAAAAAEwBwAAAAkzLzMxLzIwMjMIAAAACTMvMzEvMjAyMwkAAAABMBYR/Ua3Jd4IEUG4R7cl3gg1Q0lR</t>
  </si>
  <si>
    <t>LkRWTi5JUV9OSV8xWVJfQU5OX0dST1dUSC5JUV9DUS42LzMwLzIwMjIuTC4uVVNELkgBAAAADhEEAAIAAAAINjU0LjY4NzUBCAAAAAUAAAABMQEAAAALLTIwMjA0NTc3NTUDAAAAAzE2MAIAAAAENDE5OQQAAAABMAcAAAAJNi8zMC8yMDIyCAAAAAk2LzMwLzIwMjIJAAAAATDpaC5HtyXeCI+erUe3Jd4INUNJUS5EVk4uSVFfTklfMVlSX0FOTl9HUk9XVEguSVFfQ1EuOS8zMC8yMDIwLkwuLlVTRC5IAQAAAA4RBAADAAAAAk5NAQgAAAAFAAAAATEBAAAACy0yMTIzODU3NDQzAwAAAAMxNjACAAAABDQxOTkEAAAAATAHAAAACTkvMzAvMjAyMAgAAAAJOS8zMC8yMDIwCQAAAAEw/48uR7cl3gjCxa1HtyXeCDVDSVEuRFZOLklRX05JXzFZUl9BTk5fR1JPV1RILklRX0NRLjkvMzAvMjAxOC5MLi5VU0QuSAEAAAAOEQQAAgAAAAkxMjE0LjUwNzcBCAAAAAUAAAABMQEAAAAKMTk5MDgxNTQyNAMAAAADMTYwAgAAAAQ0MTk5BAAAAAEwBwAAAAk5LzMwLzIwMTgIAAAACTkvMzAvMjAxOAkAAAABMPBTTEa3Jd4I/IiuR7cl3gg1Q0lRLkRWTi5JUV9OSV8xWVJfQU5OX0dST1dUSC5JUV9DUS45LzMwLzIwMjEuTC4uVVNELkgBAAAADhEEAAMAAAACTk0BCAAAAAUAAAABMQEAAAALLTIwNzIzNjU1OTYDAAAAAzE2MAIAAAAENDE5OQQAAAABMAcAAAAJOS8zMC8yMDIxCAAAAAk5LzMwLzIwMjEJAAAAATDpaC5HtyXeCEHbrEe3</t>
  </si>
  <si>
    <t>Jd4INUNJUS5EVk4uSVFfTklfMVlSX0FOTl9HUk9XVEguSVFfQ1EuNi8zMC8yMDIwLkwuLlVTRC5IAQAAAA4RBAADAAAAAk5NAQgAAAAFAAAAATEBAAAACy0yMTIzODU3MjcxAwAAAAMxNjACAAAABDQxOTkEAAAAATAHAAAACTYvMzAvMjAyMAgAAAAJNi8zMC8yMDIwCQAAAAEw/48uR7cl3ghoK7ZHtyXeCDVDSVEuRFZOLklRX05JXzFZUl9BTk5fR1JPV1RILklRX0NRLjkvMzAvMjAxMC5MLi5VU0QuSAEAAAAOEQQAAgAAAAgzMTguODM3NgEIAAAABQAAAAExAQAAAAoxNDc5OTc4NDcxAwAAAAMxNjACAAAABDQxOTkEAAAAATAHAAAACTkvMzAvMjAxMAgAAAAJOS8zMC8yMDEwCQAAAAEwO3wyRrcl3gifQLpHtyXeCDZDSVEuRFZOLklRX05JXzFZUl9BTk5fR1JPV1RILklRX0NRLjEyLzMxLzIwMTUuTC4uVVNELkgBAAAADhEEAAMAAAACTk0BCAAAAAUAAAABMQEAAAAKMTgyNzg3MDU0NgMAAAADMTYwAgAAAAQ0MTk5BAAAAAEwBwAAAAoxMi8zMS8yMDE1CAAAAAoxMi8zMS8yMDE1CQAAAAEwDqJMRrcl3ggAdb1HtyXeCDVDSVEuRFZOLklRX05JXzFZUl9BTk5fR1JPV1RILklRX0NRLjMvMzEvMjAxNS5MLi5VU0QuSAEAAAAOEQQAAwAAAAJOTQEIAAAABQAAAAExAQAAAAoxODAxNjI3NzY0AwAAAAMxNjACAAAABDQxOTkEAAAAATAHAAAACTMvMzEvMjAxNQgAAAAJMy8zMS8yMDE1CQAAAAEw+t8xRrcl3gieB8xH</t>
  </si>
  <si>
    <t>tyXeCDVDSVEuRFZOLklRX05JXzFZUl9BTk5fR1JPV1RILklRX0NRLjMvMzEvMjAxNy5MLi5VU0QuSAEAAAAOEQQAAwAAAAJOTQEIAAAABQAAAAExAQAAAAoxODk4MTEwNjMzAwAAAAMxNjACAAAABDQxOTkEAAAAATAHAAAACTMvMzEvMjAxNwgAAAAJMy8zMS8yMDE3CQAAAAEwAHtMRrcl3ggZqMpHtyXeCDVDSVEuRFZOLklRX05JXzFZUl9BTk5fR1JPV1RILklRX0NRLjYvMzAvMjAxNy5MLi5VU0QuSAEAAAAOEQQAAwAAAAJOTQEIAAAABQAAAAExAQAAAAoxODk4MTA5MDY2AwAAAAMxNjACAAAABDQxOTkEAAAAATAHAAAACTYvMzAvMjAxNwgAAAAJNi8zMC8yMDE3CQAAAAEwAHtMRrcl3ghSvbFHtyXeCDZDSVEuRFZOLklRX05JXzFZUl9BTk5fR1JPV1RILklRX0NRLjEyLzMxLzIwMjEuTC4uVVNELkgBAAAADhEEAAMAAAACTk0BCAAAAAUAAAABMQEAAAALLTIwNjA5NDE0MTgDAAAAAzE2MAIAAAAENDE5OQQAAAABMAcAAAAKMTIvMzEvMjAyMQgAAAAKMTIvMzEvMjAyMQkAAAABMOloLke3Jd4IXhW8R7cl3gg1Q0lRLkRWTi5JUV9OSV8xWVJfQU5OX0dST1dUSC5JUV9DUS4zLzMxLzIwMjUuTC4uVVNELkgBAAAADhEEAAIAAAAILTE3LjExNDEBCAAAAAUAAAABMQEAAAALLTE5NDU0MDIyMDcDAAAAAzE2MAIAAAAENDE5OQQAAAABMAcAAAAJMy8zMS8yMDI1CAAAAAkzLzMxLzIwMjUJAAAAATAGw/xGtyXeCB7D</t>
  </si>
  <si>
    <t>vUe3Jd4INkNJUS5EVk4uSVFfTklfMVlSX0FOTl9HUk9XVEguSVFfQ1EuMTIvMzEvMjAyMy5MLi5VU0QuSAEAAAAOEQQAAgAAAAUtNC4wOAEIAAAABQAAAAExAQAAAAstMTk1OTAyODg5OQMAAAADMTYwAgAAAAQ0MTk5BAAAAAEwBwAAAAoxMi8zMS8yMDIzCAAAAAoxMi8zMS8yMDIzCQAAAAEwB+r8Rrcl3gjWx7RHtyXeCDVDSVEuRFZOLklRX05JXzFZUl9BTk5fR1JPV1RILklRX0NRLjYvMzAvMjAxNC5MLi5VU0QuSAEAAAAOEQQAAgAAAActMS4xNzE0AQgAAAAFAAAAATEBAAAACjE3NDg4NTUzMjIDAAAAAzE2MAIAAAAENDE5OQQAAAABMAcAAAAJNi8zMC8yMDE0CAAAAAk2LzMwLzIwMTQJAAAAATASBzJGtyXeCA8NwEe3Jd4INUNJUS5EVk4uSVFfTklfMVlSX0FOTl9HUk9XVEguSVFfQ1EuOS8zMC8yMDExLkwuLlVTRC5IAQAAAA4RBAACAAAABy01MC4zMzUBCAAAAAUAAAABMQEAAAAKMTU3NTA0NzcwOAMAAAADMTYwAgAAAAQ0MTk5BAAAAAEwBwAAAAk5LzMwLzIwMTEIAAAACTkvMzAvMjAxMQkAAAABMPS4MUa3Jd4Ixo+3R7cl3gg1Q0lRLkRWTi5JUV9OSV8xWVJfQU5OX0dST1dUSC5JUV9DUS42LzMwLzIwMjUuTC4uVVNELkgBAAAADhEEAAIAAAAGNi41MTY1AQgAAAAFAAAAATEBAAAACy0xOTMyODg0NTQyAwAAAAMxNjACAAAABDQxOTkEAAAAATAHAAAACTYvMzAvMjAyNQgAAAAJNi8zMC8yMDI1CQAA</t>
  </si>
  <si>
    <t>AAEwBsP8Rrcl3ggew71HtyXeCDVDSVEuRFZOLklRX05JXzFZUl9BTk5fR1JPV1RILklRX0NRLjYvMzAvMjAxMS5MLi5VU0QuSAEAAAAOEQQAAgAAAAgyODguNTI2OQEIAAAABQAAAAExAQAAAAoxNTU3MjA2NzA0AwAAAAMxNjACAAAABDQxOTkEAAAAATAHAAAACTYvMzAvMjAxMQgAAAAJNi8zMC8yMDExCQAAAAEwKVUyRrcl3ghjSshHtyXeCDVDSVEuRFZOLklRX05JXzFZUl9BTk5fR1JPV1RILklRX0NRLjYvMzAvMjAxOS5MLi5VU0QuSAEAAAAOEQQAAwAAAAJOTQEIAAAABQAAAAExAQAAAAoyMDQ5MDAyOTY1AwAAAAMxNjACAAAABDQxOTkEAAAAATAHAAAACTYvMzAvMjAxOQgAAAAJNi8zMC8yMDE5CQAAAAEwCbcuR7cl3giSGbpHtyXeCDZDSVEuRFZOLklRX05JXzFZUl9BTk5fR1JPV1RILklRX0NRLjEyLzMxLzIwMTcuTC4uVVNELkgBAAAADhEEAAIAAAAILTkyLjg5ODgBCAAAAAUAAAABMQEAAAAKMTk0NjI4NDU1OQMAAAADMTYwAgAAAAQ0MTk5BAAAAAEwBwAAAAoxMi8zMS8yMDE3CAAAAAoxMi8zMS8yMDE3CQAAAAEw8FNMRrcl3giu2LxHtyXeCDVDSVEuRFZOLklRX05JXzFZUl9BTk5fR1JPV1RILklRX0NRLjkvMzAvMjAxOS5MLi5VU0QuSAEAAAAOEQQAAgAAAAgtOTUuNzAzNgEIAAAABQAAAAExAQAAAAoyMDY3MzQxMzgwAwAAAAMxNjACAAAABDQxOTkEAAAAATAHAAAACTkvMzAvMjAxOQgAAAAJ</t>
  </si>
  <si>
    <t>OS8zMC8yMDE5CQAAAAEwCbcuR7cl3giesbxHtyXeCDZDSVEuRFZOLklRX05JXzFZUl9BTk5fR1JPV1RILklRX0xUTS45LzMwLzIwMTIuTC4uVVNELkgBAAAADhEEAAIAAAAILTg2LjE3MzYBCAAAAAUAAAABMQEAAAAKMTY0MzkwMzA2NQMAAAADMTYwAgAAAAQ0MTk5BAAAAAEwBwAAAAk5LzMwLzIwMTIIAAAACTkvMzAvMjAxMgkAAAABMClVMka3Jd4IBiGxR7cl3gg3Q0lRLkRWTi5JUV9OSV8xWVJfQU5OX0dST1dUSC5JUV9MVE0uMTIvMzEvMjAyMS5MLi5VU0QuSAEAAAAOEQQAAwAAAAJOTQEIAAAABQAAAAExAQAAAAstMjAwODIyMjE5NwMAAAADMTYwAgAAAAQ0MTk5BAAAAAEwBwAAAAoxMi8zMS8yMDIxCAAAAAoxMi8zMS8yMDIxCQAAAAEw6WguR7cl3ghvPLxHtyXeCDZDSVEuRFZOLklRX05JXzFZUl9BTk5fR1JPV1RILklRX0xUTS45LzMwLzIwMjAuTC4uVVNELkgBAAAADhEEAAMAAAACTk0BCAAAAAUAAAABMQEAAAALLTIxMjM4NTcyODIDAAAAAzE2MAIAAAAENDE5OQQAAAABMAcAAAAJOS8zMC8yMDIwCAAAAAk5LzMwLzIwMjAJAAAAATD/jy5HtyXeCMLFrUe3Jd4IN0NJUS5EVk4uSVFfTklfMVlSX0FOTl9HUk9XVEguSVFfTFRNLjEyLzMxLzIwMDkuTC4uVVNELkgBAAAADhEEAAMAAAACTk0BCAAAAAUAAAABMQEAAAAKMTUyMzcyMTE0OAMAAAADMTYwAgAAAAQ0MTk5BAAAAAEwBwAAAAoxMi8zMS8y</t>
  </si>
  <si>
    <t>MDA5CAAAAAoxMi8zMS8yMDA5CQAAAAEwTKMyRrcl3gg+HctHtyXeCDZDSVEuRFZOLklRX05JXzFZUl9BTk5fR1JPV1RILklRX0xUTS45LzMwLzIwMTYuTC4uVVNELkgBAAAADhEEAAMAAAACTk0BCAAAAAUAAAABMQEAAAAKMTg2MzY4MzM5MgMAAAADMTYwAgAAAAQ0MTk5BAAAAAEwBwAAAAk5LzMwLzIwMTYIAAAACTkvMzAvMjAxNgkAAAABMAB7TEa3Jd4IFi+5R7cl3gg3Q0lRLkRWTi5JUV9OSV8xWVJfQU5OX0dST1dUSC5JUV9MVE0uMTIvMzEvMjAxMy5MLi5VU0QuSAEAAAAOEQQAAwAAAAJOTQEIAAAABQAAAAExAQAAAAoxNzc2NzM5NzM1AwAAAAMxNjACAAAABDQxOTkEAAAAATAHAAAACjEyLzMxLzIwMTMIAAAACjEyLzMxLzIwMTMJAAAAATASBzJGtyXeCA5+wke3Jd4IN0NJUS5EVk4uSVFfTklfMVlSX0FOTl9HUk9XVEguSVFfTFRNLjEyLzMxLzIwMTUuTC4uVVNELkgBAAAADhEEAAMAAAACTk0BCAAAAAUAAAABMQEAAAAKMTg3NTUxMjkzOAMAAAADMTYwAgAAAAQ0MTk5BAAAAAEwBwAAAAoxMi8zMS8yMDE1CAAAAAoxMi8zMS8yMDE1CQAAAAEwDqJMRrcl3ggAdb1HtyXeCDZDSVEuRFZOLklRX05JXzFZUl9BTk5fR1JPV1RILklRX0xUTS45LzMwLzIwMjQuTC4uVVNELkgBAAAADhEEAAIAAAAILTEwLjMyNjcBCAAAAAUAAAABMQEAAAALLTE5MTgwMjc0NTUDAAAAAzE2MAIAAAAENDE5OQQAAAABMAcA</t>
  </si>
  <si>
    <t>AAAJOS8zMC8yMDI0CAAAAAk5LzMwLzIwMjQJAAAAATAH6vxGtyXeCN7zuEe3Jd4IN0NJUS5EVk4uSVFfTklfMVlSX0FOTl9HUk9XVEguSVFfTFRNLjEyLzMxLzIwMTkuTC4uVVNELkgBAAAADhEEAAMAAAACTk0BCAAAAAUAAAABMQEAAAALLTIxMTIxMDA0MzYDAAAAAzE2MAIAAAAENDE5OQQAAAABMAcAAAAKMTIvMzEvMjAxOQgAAAAKMTIvMzEvMjAxOQkAAAABMP+PLke3Jd4IX6S5R7cl3gg3Q0lRLkRWTi5JUV9OSV8xWVJfQU5OX0dST1dUSC5JUV9MVE0uMTIvMzEvMjAxMS5MLi5VU0QuSAEAAAAOEQQAAgAAAAYzLjM4NDYBCAAAAAUAAAABMQEAAAAKMTY2MDg5ODE5MgMAAAADMTYwAgAAAAQ0MTk5BAAAAAEwBwAAAAoxMi8zMS8yMDExCAAAAAoxMi8zMS8yMDExCQAAAAEw9LgxRrcl3gh8mMhHtyXeCDdDSVEuRFZOLklRX05JXzFZUl9BTk5fR1JPV1RILklRX0xUTS4xMi8zMS8yMDIzLkwuLlVTRC5IAQAAAA4RBAACAAAACC0zNy43MDU4AQgAAAAFAAAAATEBAAAACy0xOTU5MDI4ODY0AwAAAAMxNjACAAAABDQxOTkEAAAAATAHAAAACjEyLzMxLzIwMjMIAAAACjEyLzMxLzIwMjMJAAAAATAH6vxGtyXeCNbHtEe3Jd4IN0NJUS5EVk4uSVFfTklfMVlSX0FOTl9HUk9XVEguSVFfTFRNLjEyLzMxLzIwMTcuTC4uVVNELkgBAAAADhEEAAMAAAACTk0BCAAAAAUAAAABMQEAAAAKMjAxNTk0ODU2OAMAAAADMTYw</t>
  </si>
  <si>
    <t>AgAAAAQ0MTk5BAAAAAEwBwAAAAoxMi8zMS8yMDE3CAAAAAoxMi8zMS8yMDE3CQAAAAEw8FNMRrcl3giu2LxHtyXeCDZDSVEuRFZOLklRX05JXzFZUl9BTk5fR1JPV1RILklRX0xUTS45LzMwLzIwMTAuTC4uVVNELkgBAAAADhEEAAMAAAACTk0BCAAAAAUAAAABMQEAAAAKMTQ3OTk5MzMxNAMAAAADMTYwAgAAAAQ0MTk5BAAAAAEwBwAAAAk5LzMwLzIwMTAIAAAACTkvMzAvMjAxMAkAAAABMDt8Mka3Jd4Ir2e6R7cl3gg2Q0lRLkRWTi5JUV9OSV8xWVJfQU5OX0dST1dUSC5JUV9MVE0uOS8zMC8yMDE4LkwuLlVTRC5IAQAAAA4RBAACAAAACC0zNi4yNjk4AQgAAAAFAAAAATEBAAAACjE5OTA4MTg0NjkDAAAAAzE2MAIAAAAENDE5OQQAAAABMAcAAAAJOS8zMC8yMDE4CAAAAAk5LzMwLzIwMTgJAAAAATDwU0xGtyXeCPyIrke3Jd4INkNJUS5EVk4uSVFfTklfMVlSX0FOTl9HUk9XVEguSVFfTFRNLjkvMzAvMjAxNC5MLi5VU0QuSAEAAAAOEQQAAwAAAAJOTQEIAAAABQAAAAExAQAAAAoxNzYyODA2MDYxAwAAAAMxNjACAAAABDQxOTkEAAAAATAHAAAACTkvMzAvMjAxNAgAAAAJOS8zMC8yMDE0CQAAAAEw+t8xRrcl3gi2XbBHtyXeCDZDSVEuRFZOLklRX05JXzFZUl9BTk5fR1JPV1RILklRX0xUTS45LzMwLzIwMjIuTC4uVVNELkgBAAAADhEEAAIAAAAINDI0LjQ4MTMBCAAAAAUAAAABMQEAAAALLTIwMjA0NTgx</t>
  </si>
  <si>
    <t>MjQDAAAAAzE2MAIAAAAENDE5OQQAAAABMAcAAAAJOS8zMC8yMDIyCAAAAAk5LzMwLzIwMjIJAAAAATDXQS5HtyXeCAM/rEe3Jd4INkNJUS5EVk4uSVFfTklfMVlSX0FOTl9HUk9XVEguSVFfTFRNLjMvMzEvMjAxMC5MLi5VU0QuSAEAAAAOEQQAAwAAAAJOTQEIAAAABQAAAAExAQAAAAoxNDUxMjc2OTUxAwAAAAMxNjACAAAABDQxOTkEAAAAATAHAAAACTMvMzEvMjAxMAgAAAAJMy8zMS8yMDEwCQAAAAEwTKMyRrcl3ghp3M1HtyXeCDZDSVEuRFZOLklRX05JXzFZUl9BTk5fR1JPV1RILklRX0xUTS4zLzMxLzIwMTIuTC4uVVNELkgBAAAADhEEAAIAAAAHMjQuMDMyOAEIAAAABQAAAAExAQAAAAoxNjE1MTkzNDM0AwAAAAMxNjACAAAABDQxOTkEAAAAATAHAAAACTMvMzEvMjAxMggAAAAJMy8zMS8yMDEyCQAAAAEwKVUyRrcl3gglGc1HtyXeCDZDSVEuRFZOLklRX05JXzFZUl9BTk5fR1JPV1RILklRX0xUTS4zLzMxLzIwMTYuTC4uVVNELkgBAAAADhEEAAMAAAACTk0BCAAAAAUAAAABMQEAAAAKMTg0MDE3OTEwNwMAAAADMTYwAgAAAAQ0MTk5BAAAAAEwBwAAAAkzLzMxLzIwMTYIAAAACTMvMzEvMjAxNgkAAAABMA6iTEa3Jd4ITkTLR7cl3gg2Q0lRLkRWTi5JUV9OSV8xWVJfQU5OX0dST1dUSC5JUV9MVE0uMy8zMS8yMDIwLkwuLlVTRC5IAQAAAA4RBAADAAAAAk5NAQgAAAAFAAAAATEBAAAACy0yMTQwMDI0</t>
  </si>
  <si>
    <t>MDU1AwAAAAMxNjACAAAABDQxOTkEAAAAATAHAAAACTMvMzEvMjAyMAgAAAAJMy8zMS8yMDIwCQAAAAEw/48uR7cl3ginBMRHtyXeCDZDSVEuRFZOLklRX05JXzFZUl9BTk5fR1JPV1RILklRX0xUTS4zLzMxLzIwMTQuTC4uVVNELkgBAAAADhEEAAMAAAACTk0BCAAAAAUAAAABMQEAAAAKMTczMzAwNTk5NAMAAAADMTYwAgAAAAQ0MTk5BAAAAAEwBwAAAAkzLzMxLzIwMTQIAAAACTMvMzEvMjAxNAkAAAABMBIHMka3Jd4IwFXMR7cl3gg2Q0lRLkRWTi5JUV9OSV8xWVJfQU5OX0dST1dUSC5JUV9MVE0uMy8zMS8yMDI0LkwuLlVTRC5IAQAAAA4RBAACAAAACC00NC4zOTQ3AQgAAAAFAAAAATEBAAAACy0xOTMyODgyNTg5AwAAAAMxNjACAAAABDQxOTkEAAAAATAHAAAACTMvMzEvMjAyNAgAAAAJMy8zMS8yMDI0CQAAAAEwB+r8Rrcl3gihgLJHtyXeCDZDSVEuRFZOLklRX05JXzFZUl9BTk5fR1JPV1RILklRX0xUTS4zLzMxLzIwMTguTC4uVVNELkgBAAAADhEEAAIAAAAILTgyLjcxODIBCAAAAAUAAAABMQEAAAAKMTk3NDY5ODM3OQMAAAADMTYwAgAAAAQ0MTk5BAAAAAEwBwAAAAkzLzMxLzIwMTgIAAAACTMvMzEvMjAxOAkAAAABMPBTTEa3Jd4IzgvKR7cl3gg2Q0lRLkRWTi5JUV9OSV8xWVJfQU5OX0dST1dUSC5JUV9MVE0uMy8zMS8yMDIyLkwuLlVTRC5IAQAAAA4RBAADAAAAAk5NAQgAAAAFAAAAATEBAAAA</t>
  </si>
  <si>
    <t>Cy0yMDM1ODcxMzU4AwAAAAMxNjACAAAABDQxOTkEAAAAATAHAAAACTMvMzEvMjAyMggAAAAJMy8zMS8yMDIyCQAAAAEw6WguR7cl3girk8FHtyXeCDZDSVEuRFZOLklRX05JXzFZUl9BTk5fR1JPV1RILklRX0xUTS42LzMwLzIwMTcuTC4uVVNELkgBAAAADhEEAAMAAAACTk0BCAAAAAUAAAABMQEAAAAKMTg5ODExMDQ1MwMAAAADMTYwAgAAAAQ0MTk5BAAAAAEwBwAAAAk2LzMwLzIwMTcIAAAACTYvMzAvMjAxNwkAAAABMAB7TEa3Jd4IJG+xR7cl3gg2Q0lRLkRWTi5JUV9OSV8xWVJfQU5OX0dST1dUSC5JUV9MVE0uNi8zMC8yMDE2LkwuLlVTRC5IAQAAAA4RBAADAAAAAk5NAQgAAAAFAAAAATEBAAAACjE4NjM2ODM4NjQDAAAAAzE2MAIAAAAENDE5OQQAAAABMAcAAAAJNi8zMC8yMDE2CAAAAAk2LzMwLzIwMTYJAAAAATAAe0xGtyXeCNnKt0e3Jd4INkNJUS5EVk4uSVFfTklfMVlSX0FOTl9HUk9XVEguSVFfTFRNLjYvMzAvMjAyMy5MLi5VU0QuSAEAAAAOEQQAAgAAAActOS4yMzA4AQgAAAAFAAAAATEBAAAACy0xOTcwMzk4MDgyAwAAAAMxNjACAAAABDQxOTkEAAAAATAHAAAACTYvMzAvMjAyMwgAAAAJNi8zMC8yMDIzCQAAAAEwB+r8Rrcl3ghsebVHtyXeCDZDSVEuRFZOLklRX05JXzFZUl9BTk5fR1JPV1RILklRX0xUTS42LzMwLzIwMTkuTC4uVVNELkgBAAAADhEEAAMAAAACTk0BCAAAAAUAAAABMQEA</t>
  </si>
  <si>
    <t>AAAKMjA0OTAwNDUwNQMAAAADMTYwAgAAAAQ0MTk5BAAAAAEwBwAAAAk2LzMwLzIwMTkIAAAACTYvMzAvMjAxOQkAAAABMAm3Lke3Jd4If/K5R7cl3gg2Q0lRLkRWTi5JUV9OSV8xWVJfQU5OX0dST1dUSC5JUV9MVE0uMy8zMS8yMDExLkwuLlVTRC5IAQAAAA4RBAACAAAABzQxLjI0MjUBCAAAAAUAAAABMQEAAAAKMTU0NDk2ODkxMQMAAAADMTYwAgAAAAQ0MTk5BAAAAAEwBwAAAAkzLzMxLzIwMTEIAAAACTMvMzEvMjAxMQkAAAABMDt8Mka3Jd4ISI7NR7cl3gg2Q0lRLkRWTi5JUV9OSV8xWVJfQU5OX0dST1dUSC5JUV9MVE0uNi8zMC8yMDE4LkwuLlVTRC5IAQAAAA4RBAADAAAAAk5NAQgAAAAFAAAAATEBAAAACjE5NzQ2OTgxMjkDAAAAAzE2MAIAAAAENDE5OQQAAAABMAcAAAAJNi8zMC8yMDE4CAAAAAk2LzMwLzIwMTgJAAAAATDwU0xGtyXeCJIZt0e3Jd4INkNJUS5EVk4uSVFfTklfMVlSX0FOTl9HUk9XVEguSVFfTFRNLjkvMzAvMjAxOS5MLi5VU0QuSAEAAAAOEQQAAgAAAAgtMzEuNTUzOQEIAAAABQAAAAExAQAAAAoyMDY3MzQyMjc5AwAAAAMxNjACAAAABDQxOTkEAAAAATAHAAAACTkvMzAvMjAxOQgAAAAJOS8zMC8yMDE5CQAAAAEwCbcuR7cl3giOirxHtyXeCDZDSVEuRFZOLklRX05JXzFZUl9BTk5fR1JPV1RILklRX0xUTS45LzMwLzIwMjUuTC4uVVNELkgBAAAADhEEAAIAAAAILTIwLjEyMzQB</t>
  </si>
  <si>
    <t>CAAAAAUAAAABMQEAAAALLTE5MTgwMjc0MzUDAAAAAzE2MAIAAAAENDE5OQQAAAABMAcAAAAJOS8zMC8yMDI1CAAAAAk5LzMwLzIwMjUJAAAAATBoPPtGtyXeCAmcvUe3Jd4INkNJUS5EVk4uSVFfTklfMVlSX0FOTl9HUk9XVEguSVFfTFRNLjYvMzAvMjAxMS5MLi5VU0QuSAEAAAAOEQQAAgAAAAY4OS42NTQBCAAAAAUAAAABMQEAAAAKMTU1NzIxNjY0MQMAAAADMTYwAgAAAAQ0MTk5BAAAAAEwBwAAAAk2LzMwLzIwMTEIAAAACTYvMzAvMjAxMQkAAAABMDt8Mka3Jd4IY0rIR7cl3gg2Q0lRLkRWTi5JUV9OSV8xWVJfQU5OX0dST1dUSC5JUV9MVE0uMy8zMS8yMDEzLkwuLlVTRC5IAQAAAA4RBAADAAAAAk5NAQgAAAAFAAAAATEBAAAACjE2ODk4NDI0NDADAAAAAzE2MAIAAAAENDE5OQQAAAABMAcAAAAJMy8zMS8yMDEzCAAAAAkzLzMxLzIwMTMJAAAAATAWLjJGtyXeCPzKzEe3Jd4INkNJUS5EVk4uSVFfTklfMVlSX0FOTl9HUk9XVEguSVFfTFRNLjkvMzAvMjAyMS5MLi5VU0QuSAEAAAAOEQQAAwAAAAJOTQEIAAAABQAAAAExAQAAAAstMjA3MjM2MjI2OAMAAAADMTYwAgAAAAQ0MTk5BAAAAAEwBwAAAAk5LzMwLzIwMjEIAAAACTkvMzAvMjAyMQkAAAABMOloLke3Jd4ITLSsR7cl3gg2Q0lRLkRWTi5JUV9OSV8xWVJfQU5OX0dST1dUSC5JUV9MVE0uNi8zMC8yMDIxLkwuLlVTRC5IAQAAAA4RBAADAAAAAk5N</t>
  </si>
  <si>
    <t>AQgAAAAFAAAAATEBAAAACy0yMDcyMzYyMTg1AwAAAAMxNjACAAAABDQxOTkEAAAAATAHAAAACTYvMzAvMjAyMQgAAAAJNi8zMC8yMDIxCQAAAAEw6WguR7cl3gjoYa5HtyXeCDZDSVEuRFZOLklRX05JXzFZUl9BTk5fR1JPV1RILklRX0xUTS42LzMwLzIwMjQuTC4uVVNELkgBAAAADhEEAAIAAAAILTI2LjcyMTEBCAAAAAUAAAABMQEAAAALLTE5MTgwMjczMTMDAAAAAzE2MAIAAAAENDE5OQQAAAABMAcAAAAJNi8zMC8yMDI0CAAAAAk2LzMwLzIwMjQJAAAAATAH6vxGtyXeCE7uu0e3Jd4INkNJUS5EVk4uSVFfTklfMVlSX0FOTl9HUk9XVEguSVFfTFRNLjYvMzAvMjAyMi5MLi5VU0QuSAEAAAAOEQQAAgAAAAkxODE0LjU0NTQBCAAAAAUAAAABMQEAAAALLTIwMjA0NTc3NTQDAAAAAzE2MAIAAAAENDE5OQQAAAABMAcAAAAJNi8zMC8yMDIyCAAAAAk2LzMwLzIwMjIJAAAAATDpaC5HtyXeCH53rUe3Jd4INkNJUS5EVk4uSVFfTklfMVlSX0FOTl9HUk9XVEguSVFfTFRNLjYvMzAvMjAyMC5MLi5VU0QuSAEAAAAOEQQAAwAAAAJOTQEIAAAABQAAAAExAQAAAAstMjEyMzg1NzI3MAMAAAADMTYwAgAAAAQ0MTk5BAAAAAEwBwAAAAk2LzMwLzIwMjAIAAAACTYvMzAvMjAyMAkAAAABMP+PLke3Jd4ILaO2R7cl3gg2Q0lRLkRWTi5JUV9OSV8xWVJfQU5OX0dST1dUSC5JUV9MVE0uNi8zMC8yMDE1LkwuLlVTRC5IAQAA</t>
  </si>
  <si>
    <t>AA4RBAADAAAAAk5NAQgAAAAFAAAAATEBAAAACjE4MDE2Mjc3NDADAAAAAzE2MAIAAAAENDE5OQQAAAABMAcAAAAJNi8zMC8yMDE1CAAAAAk2LzMwLzIwMTUJAAAAATD63zFGtyXeCG2MtEe3Jd4INkNJUS5EVk4uSVFfTklfMVlSX0FOTl9HUk9XVEguSVFfTFRNLjYvMzAvMjAxMy5MLi5VU0QuSAEAAAAOEQQAAwAAAAJOTQEIAAAABQAAAAExAQAAAAoxNzA0OTY5NjA0AwAAAAMxNjACAAAABDQxOTkEAAAAATAHAAAACTYvMzAvMjAxMwgAAAAJNi8zMC8yMDEzCQAAAAEwFi4yRrcl3gjuVsJHtyXeCDZDSVEuRFZOLklRX05JXzFZUl9BTk5fR1JPV1RILklRX0xUTS42LzMwLzIwMTQuTC4uVVNELkgBAAAADhEEAAMAAAACTk0BCAAAAAUAAAABMQEAAAAKMTc0ODg2NTQ2NwMAAAADMTYwAgAAAAQ0MTk5BAAAAAEwBwAAAAk2LzMwLzIwMTQIAAAACTYvMzAvMjAxNAkAAAABMBIHMka3Jd4I7+W/R7cl3gg2Q0lRLkRWTi5JUV9OSV8xWVJfQU5OX0dST1dUSC5JUV9MVE0uNi8zMC8yMDEyLkwuLlVTRC5IAQAAAA4RBAACAAAACC01OC40NDA5AQgAAAAFAAAAATEBAAAACjE2NDM5MDUzMDUDAAAAAzE2MAIAAAAENDE5OQQAAAABMAcAAAAJNi8zMC8yMDEyCAAAAAk2LzMwLzIwMTIJAAAAATApVTJGtyXeCMx5xEe3Jd4INkNJUS5EVk4uSVFfTklfMVlSX0FOTl9HUk9XVEguSVFfTFRNLjkvMzAvMjAyMy5MLi5VU0QuSAEA</t>
  </si>
  <si>
    <t>AAAOEQQAAgAAAAgtMzkuOTM2OAEIAAAABQAAAAExAQAAAAstMTk3MDM5ODcxOQMAAAADMTYwAgAAAAQ0MTk5BAAAAAEwBwAAAAk5LzMwLzIwMjMIAAAACTkvMzAvMjAyMwkAAAABMAfq/Ea3Jd4IUQKtR7cl3gg2Q0lRLkRWTi5JUV9OSV8xWVJfQU5OX0dST1dUSC5JUV9MVE0uOS8zMC8yMDE1LkwuLlVTRC5IAQAAAA4RBAADAAAAAk5NAQgAAAAFAAAAATEBAAAACjE4MTU5NzA2MDgDAAAAAzE2MAIAAAAENDE5OQQAAAABMAcAAAAJOS8zMC8yMDE1CAAAAAk5LzMwLzIwMTUJAAAAATAOokxGtyXeCD1Mr0e3Jd4INkNJUS5EVk4uSVFfTklfMVlSX0FOTl9HUk9XVEguSVFfTFRNLjkvMzAvMjAxNy5MLi5VU0QuSAEAAAAOEQQAAwAAAAJOTQEIAAAABQAAAAExAQAAAAoxOTIwMjgzMzc3AwAAAAMxNjACAAAABDQxOTkEAAAAATAHAAAACTkvMzAvMjAxNwgAAAAJOS8zMC8yMDE3CQAAAAEwAHtMRrcl3ggf/q5HtyXeCDZDSVEuRFZOLklRX05JXzFZUl9BTk5fR1JPV1RILklRX0xUTS42LzMwLzIwMTAuTC4uVVNELkgBAAAADhEEAAMAAAACTk0BCAAAAAUAAAABMQEAAAAKMTQ2NTcyMTA1NwMAAAADMTYwAgAAAAQ0MTk5BAAAAAEwBwAAAAk2LzMwLzIwMTAIAAAACTYvMzAvMjAxMAkAAAABMEyjMka3Jd4I54LJR7cl3gg2Q0lRLkRWTi5JUV9OSV8xWVJfQU5OX0dST1dUSC5JUV9MVE0uOS8zMC8yMDEzLkwuLlVTRC5I</t>
  </si>
  <si>
    <t>AQAAAA4RBAADAAAAAk5NAQgAAAAFAAAAATEBAAAACjE3MDQ5NjgxOTYDAAAAAzE2MAIAAAAENDE5OQQAAAABMAcAAAAJOS8zMC8yMDEzCAAAAAk5LzMwLzIwMTMJAAAAATAWLjJGtyXeCM2EsEe3Jd4IN0NJUS5EVk4uSVFfTklfMVlSX0FOTl9HUk9XVEguSVFfTFRNLjEyLzMxLzIwMjIuTC4uVVNELkgBAAAADhEEAAIAAAAIMTEzLjgyODYBCAAAAAUAAAABMQEAAAALLTE5NTkwMjg4NjADAAAAAzE2MAIAAAAENDE5OQQAAAABMAcAAAAKMTIvMzEvMjAyMggAAAAKMTIvMzEvMjAyMgkAAAABMBYR/Ua3Jd4IvLS1R7cl3gg2Q0lRLkRWTi5JUV9OSV8xWVJfQU5OX0dST1dUSC5JUV9MVE0uOS8zMC8yMDExLkwuLlVTRC5IAQAAAA4RBAACAAAABjIuMjM0MQEIAAAABQAAAAExAQAAAAoxNTc1MDYzNjY0AwAAAAMxNjACAAAABDQxOTkEAAAAATAHAAAACTkvMzAvMjAxMQgAAAAJOS8zMC8yMDExCQAAAAEw9LgxRrcl3gjGj7dHtyXeCDdDSVEuRFZOLklRX05JXzFZUl9BTk5fR1JPV1RILklRX0xUTS4xMi8zMS8yMDE4LkwuLlVTRC5IAQAAAA4RBAACAAAACDI0MS4yMDI2AQgAAAAFAAAAATEBAAAACjIwODA5OTg4MzUDAAAAAzE2MAIAAAAENDE5OQQAAAABMAcAAAAKMTIvMzEvMjAxOAgAAAAKMTIvMzEvMjAxOAkAAAABMPBTTEa3Jd4ILaO2R7cl3gg3Q0lRLkRWTi5JUV9OSV8xWVJfQU5OX0dST1dUSC5JUV9MVE0u</t>
  </si>
  <si>
    <t>MTIvMzEvMjAyMC5MLi5VU0QuSAEAAAAOEQQAAwAAAAJOTQEIAAAABQAAAAExAQAAAAstMjA2MDk0MTM5NgMAAAADMTYwAgAAAAQ0MTk5BAAAAAEwBwAAAAoxMi8zMS8yMDIwCAAAAAoxMi8zMS8yMDIwCQAAAAEw/48uR7cl3ggmebtHtyXeCDdDSVEuRFZOLklRX05JXzFZUl9BTk5fR1JPV1RILklRX0xUTS4xMi8zMS8yMDE2LkwuLlVTRC5IAQAAAA4RBAADAAAAAk5NAQgAAAAFAAAAATEBAAAACjE5NDYyODQ1NTYDAAAAAzE2MAIAAAAENDE5OQQAAAABMAcAAAAKMTIvMzEvMjAxNggAAAAKMTIvMzEvMjAxNgkAAAABMAB7TEa3Jd4IZwuyR7cl3gg3Q0lRLkRWTi5JUV9OSV8xWVJfQU5OX0dST1dUSC5JUV9MVE0uMTIvMzEvMjAxMi5MLi5VU0QuSAEAAAAOEQQAAwAAAAJOTQEIAAAABQAAAAExAQAAAAoxNzIwMDc1ODI4AwAAAAMxNjACAAAABDQxOTkEAAAAATAHAAAACjEyLzMxLzIwMTIIAAAACjEyLzMxLzIwMTIJAAAAATAWLjJGtyXeCATvxEe3Jd4IN0NJUS5EVk4uSVFfTklfMVlSX0FOTl9HUk9XVEguSVFfTFRNLjEyLzMxLzIwMjQuTC4uVVNELkgBAAAADhEEAAIAAAAHLTIyLjg0NQEIAAAABQAAAAExAQAAAAstMTk1OTAyODg1OQMAAAADMTYwAgAAAAQ0MTk5BAAAAAEwBwAAAAoxMi8zMS8yMDI0CAAAAAoxMi8zMS8yMDI0CQAAAAEwBsP8Rrcl3ggJnL1HtyXeCDdDSVEuRFZOLklRX05JXzFZUl9BTk5f</t>
  </si>
  <si>
    <t>R1JPV1RILklRX0xUTS4xMi8zMS8yMDE0LkwuLlVTRC5IAQAAAA4RBAADAAAAAk5NAQgAAAAFAAAAATEBAAAACjE4Mjc4NzA1MDMDAAAAAzE2MAIAAAAENDE5OQQAAAABMAcAAAAKMTIvMzEvMjAxNAgAAAAKMTIvMzEvMjAxNAkAAAABMPrfMUa3Jd4IUF++R7cl3gg2Q0lRLkRWTi5JUV9OSV8xWVJfQU5OX0dST1dUSC5JUV9MVE0uMy8zMS8yMDE1LkwuLlVTRC5IAQAAAA4RBAADAAAAAk5NAQgAAAAFAAAAATEBAAAACjE4MDE2Mjc3NjYDAAAAAzE2MAIAAAAENDE5OQQAAAABMAcAAAAJMy8zMS8yMDE1CAAAAAkzLzMxLzIwMTUJAAAAATD63zFGtyXeCH+5y0e3Jd4INkNJUS5EVk4uSVFfTklfMVlSX0FOTl9HUk9XVEguSVFfTFRNLjMvMzEvMjAyNS5MLi5VU0QuSAEAAAAOEQQAAgAAAAgtMTYuNjk2NgEIAAAABQAAAAExAQAAAAstMTk0NTM5Njc5MAMAAAADMTYwAgAAAAQ0MTk5BAAAAAEwBwAAAAkzLzMxLzIwMjUIAAAACTMvMzEvMjAyNQkAAAABMAbD/Ea3Jd4ICZy9R7cl3gg3Q0lRLkRWTi5JUV9OSV8xWVJfQU5OX0dST1dUSC5JUV9MVE0uMTIvMzEvMjAxMC5MLi5VU0QuSAEAAAAOEQQAAwAAAAJOTQEIAAAABQAAAAExAQAAAAoxNTg4ODAzMzMyAwAAAAMxNjACAAAABDQxOTkEAAAAATAHAAAACjEyLzMxLzIwMTAIAAAACjEyLzMxLzIwMTAJAAAAATA7fDJGtyXeCAmByke3Jd4INkNJUS5EVk4uSVFfTklf</t>
  </si>
  <si>
    <t>MVlSX0FOTl9HUk9XVEguSVFfTFRNLjYvMzAvMjAyNS5MLi5VU0QuSAEAAAAOEQQAAgAAAAgtMTguNzg5MwEIAAAABQAAAAExAQAAAAstMTkzMjg4MjgyMgMAAAADMTYwAgAAAAQ0MTk5BAAAAAEwBwAAAAk2LzMwLzIwMjUIAAAACTYvMzAvMjAyNQkAAAABMAbD/Ea3Jd4ICZy9R7cl3gg2Q0lRLkRWTi5JUV9OSV8xWVJfQU5OX0dST1dUSC5JUV9MVE0uMy8zMS8yMDIxLkwuLlVTRC5IAQAAAA4RBAADAAAAAk5NAQgAAAAFAAAAATEBAAAACy0yMDg2ODk4ODIwAwAAAAMxNjACAAAABDQxOTkEAAAAATAHAAAACTMvMzEvMjAyMQgAAAAJMy8zMS8yMDIxCQAAAAEw6WguR7cl3gjOCMJHtyXeCDZDSVEuRFZOLklRX05JXzFZUl9BTk5fR1JPV1RILklRX0xUTS4zLzMxLzIwMjMuTC4uVVNELkgBAAAADhEEAAIAAAAHNjcuNzYyNgEIAAAABQAAAAExAQAAAAstMTk4NDIyMTc3NQMAAAADMTYwAgAAAAQ0MTk5BAAAAAEwBwAAAAkzLzMxLzIwMjMIAAAACTMvMzEvMjAyMwkAAAABMBYR/Ua3Jd4I+AW4R7cl3gg2Q0lRLkRWTi5JUV9OSV8xWVJfQU5OX0dST1dUSC5JUV9MVE0uMy8zMS8yMDE5LkwuLlVTRC5IAQAAAA4RBAACAAAACDYzOS42OTg0AQgAAAAFAAAAATEBAAAACjIwNDkwMDQ4MDcDAAAAAzE2MAIAAAAENDE5OQQAAAABMAcAAAAJMy8zMS8yMDE5CAAAAAkzLzMxLzIwMTkJAAAAATDeLExGtyXeCKsNyUe3Jd4I</t>
  </si>
  <si>
    <t>NkNJUS5EVk4uSVFfTklfMVlSX0FOTl9HUk9XVEguSVFfTFRNLjMvMzEvMjAxNy5MLi5VU0QuSAEAAAAOEQQAAwAAAAJOTQEIAAAABQAAAAExAQAAAAoxODk4MTEwNjM4AwAAAAMxNjACAAAABDQxOTkEAAAAATAHAAAACTMvMzEvMjAxNwgAAAAJMy8zMS8yMDE3CQAAAAEwAHtMRrcl3ggJgcpHtyXeCCpDSVEuRFZOLklRX0VCSVREQS5JUV9DUS45LzMwLzIwMjUuTC4uVVNELkgBAAAADhEEAAIAAAAEMTg2MwEIAAAABQAAAAExAQAAAAstMTkxODAyOTA1OQMAAAADMTYwAgAAAAQ0MDUxBAAAAAEwBwAAAAk5LzMwLzIwMjUIAAAACTkvMzAvMjAyNQkAAAABMGg8+0a3Jd4I0Ze/R7cl3ggrQ0lRLkRWTi5JUV9FQklUREEuSVFfQ1EuMTIvMzEvMjAxNi5MLi5VU0QuSAEAAAAOEQQAAgAAAAMyNTkBCAAAAAUAAAABMQEAAAAKMTg3NTUxMjkzOQMAAAADMTYwAgAAAAQ0MDUxBAAAAAEwBwAAAAoxMi8zMS8yMDE2CAAAAAoxMi8zMS8yMDE2CQAAAAEw8FNMRrcl3gj7fU1ItyXeCCtDSVEuRFZOLklRX0VCSVREQS5JUV9DUS4xMi8zMS8yMDIwLkwuLlVTRC5IAQAAAA4RBAACAAAABDMxMjUBCAAAAAUAAAABMQEAAAALLTIxMTIxMDA0MzUDAAAAAzE2MAIAAAAENDA1MQQAAAABMAcAAAAKMTIvMzEvMjAyMAgAAAAKMTIvMzEvMjAyMAkAAAABMOloLke3Jd4IUNBLSLcl3ggrQ0lRLkRWTi5JUV9FQklUREEuSVFfQ1EuMTIv</t>
  </si>
  <si>
    <t>MzEvMjAyNC5MLi5VU0QuSAEAAAAOEQQAAgAAAAQxOTM5AQgAAAAFAAAAATEBAAAACy0xOTU5MDI4ODkwAwAAAAMxNjACAAAABDQwNTEEAAAAATAHAAAACjEyLzMxLzIwMjQIAAAACjEyLzMxLzIwMjQJAAAAATAGw/xGtyXeCNGXv0e3Jd4IK0NJUS5EVk4uSVFfRUJJVERBLklRX0NRLjEyLzMxLzIwMjIuTC4uVVNELkgBAAAADhEEAAIAAAAEMjE5OQEIAAAABQAAAAExAQAAAAstMjAwODIyMjE5NgMAAAADMTYwAgAAAAQ0MDUxBAAAAAEwBwAAAAoxMi8zMS8yMDIyCAAAAAoxMi8zMS8yMDIyCQAAAAEwB+r8Rrcl3giP+75HtyXeCCtDSVEuRFZOLklRX0VCSVREQS5JUV9DUS4xMi8zMS8yMDE4LkwuLlVTRC5IAQAAAA4RBAACAAAABDE3MTkBCAAAAAUAAAABMQEAAAAKMjAxNTk0ODYwMAMAAAADMTYwAgAAAAQ0MDUxBAAAAAEwBwAAAAoxMi8zMS8yMDE4CAAAAAoxMi8zMS8yMDE4CQAAAAEw/48uR7cl3gjDCE1ItyXeCCtDSVEuRFZOLklRX0VCSVREQS5JUV9DUS4xMi8zMS8yMDE0LkwuLlVTRC5IAQAAAA4RBAACAAAABDMzNDQBCAAAAAUAAAABMQEAAAAKMTc3NjczOTg5NAMAAAADMTYwAgAAAAQ0MDUxBAAAAAEwBwAAAAoxMi8zMS8yMDE0CAAAAAoxMi8zMS8yMDE0CQAAAAEwDqJMRrcl3ghDOL5HtyXeCCtDSVEuRFZOLklRX0VCSVREQS5JUV9DUS4xMi8zMS8yMDEyLkwuLlVTRC5IAQAAAA4RBAACAAAABDEz</t>
  </si>
  <si>
    <t>MzUBCAAAAAUAAAABMQEAAAAKMTY2MDg5Nzk5NgMAAAADMTYwAgAAAAQ0MDUxBAAAAAEwBwAAAAoxMi8zMS8yMDEyCAAAAAoxMi8zMS8yMDEyCQAAAAEwEgcyRrcl3gjrx8RHtyXeCCtDSVEuRFZOLklRX0VCSVREQS5JUV9DUS4xMi8zMS8yMDEwLkwuLlVTRC5IAQAAAA4RBAACAAAABDEwODUBCAAAAAUAAAABMQEAAAAKMTUyMzcyMTM5MwMAAAADMTYwAgAAAAQ0MDUxBAAAAAEwBwAAAAoxMi8zMS8yMDEwCAAAAAoxMi8zMS8yMDEwCQAAAAEw9LgxRrcl3gj/WcpHtyXeCCpDSVEuRFZOLklRX0VCSVREQS5JUV9DUS4zLzMxLzIwMTIuTC4uVVNELkgBAAAADhEEAAIAAAAEMTM5NAEIAAAABQAAAAExAQAAAAoxNjE1MTgwMDU4AwAAAAMxNjACAAAABDQwNTEEAAAAATAHAAAACTMvMzEvMjAxMggAAAAJMy8zMS8yMDEyCQAAAAEwFi4yRrcl3ggyQM1HtyXeCCpDSVEuRFZOLklRX0VCSVREQS5JUV9DUS4zLzMxLzIwMTAuTC4uVVNELkgBAAAADhEEAAIAAAAEMjE3MAEIAAAABQAAAAExAQAAAAoxNDUxMjYyNjU3AwAAAAMxNjACAAAABDQwNTEEAAAAATAHAAAACTMvMzEvMjAxMAgAAAAJMy8zMS8yMDEwCQAAAAEwO3wyRrcl3ghp3M1HtyXeCCpDSVEuRFZOLklRX0VCSVREQS5JUV9DUS4zLzMxLzIwMjMuTC4uVVNELkgBAAAADhEEAAIAAAAEMTkxMQEIAAAABQAAAAExAQAAAAstMTk4NDIyMTc4MgMAAAADMTYwAgAA</t>
  </si>
  <si>
    <t>AAQ0MDUxBAAAAAEwBwAAAAkzLzMxLzIwMjMIAAAACTMvMzEvMjAyMwkAAAABMAfq/Ea3Jd4IfdS+R7cl3ggqQ0lRLkRWTi5JUV9FQklUREEuSVFfQ1EuMy8zMS8yMDI0LkwuLlVTRC5IAQAAAA4RBAACAAAABDE1NjcBCAAAAAUAAAABMQEAAAALLTE5MzI4ODI1OTADAAAAAzE2MAIAAAAENDA1MQQAAAABMAcAAAAJMy8zMS8yMDI0CAAAAAkzLzMxLzIwMjQJAAAAATAGw/xGtyXeCJ4iv0e3Jd4IKkNJUS5EVk4uSVFfRUJJVERBLklRX0NRLjMvMzEvMjAyMi5MLi5VU0QuSAEAAAAOEQQAAgAAAAQxODQzAQgAAAAFAAAAATEBAAAACy0yMDM1ODcxMzYyAwAAAAMxNjACAAAABDQwNTEEAAAAATAHAAAACTMvMzEvMjAyMggAAAAJMy8zMS8yMDIyCQAAAAEwFhH9Rrcl3girk8FHtyXeCCpDSVEuRFZOLklRX0VCSVREQS5JUV9DUS4zLzMxLzIwMjAuTC4uVVNELkgBAAAADhEEAAIAAAAEMTE0NQEIAAAABQAAAAExAQAAAAstMjE0MDAyNDA1NwMAAAADMTYwAgAAAAQ0MDUxBAAAAAEwBwAAAAkzLzMxLzIwMjAIAAAACTMvMzEvMjAyMAkAAAABMOloLke3Jd4IxlLER7cl3ggqQ0lRLkRWTi5JUV9FQklUREEuSVFfQ1EuMy8zMS8yMDE4LkwuLlVTRC5IAQAAAA4RBAACAAAAAzQ3OQEIAAAABQAAAAExAQAAAAoxOTc0Njk4Mzc3AwAAAAMxNjACAAAABDQwNTEEAAAAATAHAAAACTMvMzEvMjAxOAgAAAAJMy8zMS8yMDE4CQAA</t>
  </si>
  <si>
    <t>AAEw3ixMRrcl3gjOC8pHtyXeCCpDSVEuRFZOLklRX0VCSVREQS5JUV9DUS4zLzMxLzIwMTYuTC4uVVNELkgBAAAADhEEAAIAAAADMzQzAQgAAAAFAAAAATEBAAAACjE4NDAxNzc1NjgDAAAAAzE2MAIAAAAENDA1MQQAAAABMAcAAAAJMy8zMS8yMDE2CAAAAAkzLzMxLzIwMTYJAAAAATAAe0xGtyXeCGBry0e3Jd4IKkNJUS5EVk4uSVFfRUJJVERBLklRX0NRLjMvMzEvMjAxNC5MLi5VU0QuSAEAAAAOEQQAAgAAAAQxNTAyAQgAAAAFAAAAATEBAAAACjE3MzI5OTM2NzcDAAAAAzE2MAIAAAAENDA1MQQAAAABMAcAAAAJMy8zMS8yMDE0CAAAAAkzLzMxLzIwMTQJAAAAATD63zFGtyXeCJ4HzEe3Jd4IKkNJUS5EVk4uSVFfRUJJVERBLklRX0NRLjYvMzAvMjAxOS5MLi5VU0QuSAEAAAAOEQQAAgAAAAM2NzABCAAAAAUAAAABMQEAAAAKMjA0OTAwMjk2NQMAAAADMTYwAgAAAAQ0MDUxBAAAAAEwBwAAAAk2LzMwLzIwMTkIAAAACTYvMzAvMjAxOQkAAAABMP+PLke3Jd4IjWxMSLcl3ggqQ0lRLkRWTi5JUV9FQklUREEuSVFfQ1EuNi8zMC8yMDE3LkwuLlVTRC5IAQAAAA4RBAACAAAAAzYwMwEIAAAABQAAAAExAQAAAAoxODk4MTA5MDY2AwAAAAMxNjACAAAABDQwNTEEAAAAATAHAAAACTYvMzAvMjAxNwgAAAAJNi8zMC8yMDE3CQAAAAEw8FNMRrcl3ghIpU1ItyXeCCpDSVEuRFZOLklRX0VCSVREQS5JUV9DUS42LzMw</t>
  </si>
  <si>
    <t>LzIwMTMuTC4uVVNELkgBAAAADhEEAAIAAAAEMTg1MgEIAAAABQAAAAExAQAAAAoxNzA0OTY5NjAzAwAAAAMxNjACAAAABDQwNTEEAAAAATAHAAAACTYvMzAvMjAxMwgAAAAJNi8zMC8yMDEzCQAAAAEwEgcyRrcl3gjfL8JHtyXeCCpDSVEuRFZOLklRX0VCSVREQS5JUV9DUS42LzMwLzIwMTEuTC4uVVNELkgBAAAADhEEAAIAAAAEMjA3OQEIAAAABQAAAAExAQAAAAoxNTU3MjA2NzA0AwAAAAMxNjACAAAABDQwNTEEAAAAATAHAAAACTYvMzAvMjAxMQgAAAAJNi8zMC8yMDExCQAAAAEwKVUyRrcl3ghtcchHtyXeCCtDSVEuRFZOLklRX0VCSVREQS5JUV9DUS4xMi8zMS8yMDEzLkwuLlVTRC5IAQAAAA4RBAACAAAABDEzNDkBCAAAAAUAAAABMQEAAAAKMTcyMDA3NjI1MgMAAAADMTYwAgAAAAQ0MDUxBAAAAAEwBwAAAAoxMi8zMS8yMDEzCAAAAAoxMi8zMS8yMDEzCQAAAAEw+t8xRrcl3ggOfsJHtyXeCCZDSVEuRFZOLklRX05JLklRX0NRLjMvMzEvMjAxNy5MLi5VU0QuSAEAAAAOEQQAAgAAAAMzMDMBCAAAAAUAAAABMQEAAAAKMTg5ODExMDYzMwMAAAADMTYwAgAAAAIxNQQAAAABMAcAAAAJMy8zMS8yMDE3CAAAAAkzLzMxLzIwMTcJAAAAATAAe0xGtyXeCBmoyke3Jd4IJkNJUS5EVk4uSVFfTkkuSVFfQ1EuMy8zMS8yMDE5LkwuLlVTRC5IAQAAAA4RBAACAAAABC0zMTcBCAAAAAUAAAABMQEAAAAKMjA0OTAw</t>
  </si>
  <si>
    <t>NDgwNAMAAAADMTYwAgAAAAIxNQQAAAABMAcAAAAJMy8zMS8yMDE5CAAAAAkzLzMxLzIwMTkJAAAAATAJty5HtyXeCLo0yUe3Jd4IJkNJUS5EVk4uSVFfTkkuSVFfQ1EuNi8zMC8yMDEyLkwuLlVTRC5IAQAAAA4RBAACAAAAAzQ3NwEIAAAABQAAAAExAQAAAAoxNjQzOTA1MzA0AwAAAAMxNjACAAAAAjE1BAAAAAEwBwAAAAk2LzMwLzIwMTIIAAAACTYvMzAvMjAxMgkAAAABMClVMka3Jd4IxlLER7cl3ggmQ0lRLkRWTi5JUV9OSS5JUV9DUS42LzMwLzIwMTguTC4uVVNELkgBAAAADhEEAAIAAAAELTQyNQEIAAAABQAAAAExAQAAAAoxOTc0Njg2MTczAwAAAAMxNjACAAAAAjE1BAAAAAEwBwAAAAk2LzMwLzIwMTgIAAAACTYvMzAvMjAxOAkAAAABMPBTTEa3Jd4Ikhm3R7cl3ggmQ0lRLkRWTi5JUV9OSS5JUV9DUS42LzMwLzIwMjAuTC4uVVNELkgBAAAADhEEAAIAAAAELTY3MAEIAAAABQAAAAExAQAAAAstMjEyMzg1NzI3MQMAAAADMTYwAgAAAAIxNQQAAAABMAcAAAAJNi8zMC8yMDIwCAAAAAk2LzMwLzIwMjAJAAAAATD/jy5HtyXeCGgrtke3Jd4IJ0NJUS5EVk4uSVFfTkkuSVFfQ1EuMTIvMzEvMjAyMi5MLi5VU0QuSAEAAAAOEQQAAgAAAAQxMjAxAQgAAAAFAAAAATEBAAAACy0yMDA4MjIyMTk2AwAAAAMxNjACAAAAAjE1BAAAAAEwBwAAAAoxMi8zMS8yMDIyCAAAAAoxMi8zMS8yMDIyCQAAAAEwFhH9Rrcl</t>
  </si>
  <si>
    <t>3ghoK7ZHtyXeCCdDSVEuRFZOLklRX05JLklRX0NRLjEyLzMxLzIwMTIuTC4uVVNELkgBAAAADhEEAAIAAAAELTM1NwEIAAAABQAAAAExAQAAAAoxNjYwODk3OTk2AwAAAAMxNjACAAAAAjE1BAAAAAEwBwAAAAoxMi8zMS8yMDEyCAAAAAoxMi8zMS8yMDEyCQAAAAEwFi4yRrcl3ggE78RHtyXeCCZDSVEuRFZOLklRX05JLklRX0NRLjkvMzAvMjAxNy5MLi5VU0QuSAEAAAAOEQQAAgAAAAMxOTMBCAAAAAUAAAABMQEAAAAKMTkyMDIxNTY1NAMAAAADMTYwAgAAAAIxNQQAAAABMAcAAAAJOS8zMC8yMDE3CAAAAAk5LzMwLzIwMTcJAAAAATAAe0xGtyXeCDUlr0e3Jd4IJkNJUS5EVk4uSVFfTkkuSVFfQ1EuMy8zMS8yMDE1LkwuLlVTRC5IAQAAAA4RBAACAAAABS0zNTk5AQgAAAAFAAAAATEBAAAACjE4MDE2Mjc3NjQDAAAAAzE2MAIAAAACMTUEAAAAATAHAAAACTMvMzEvMjAxNQgAAAAJMy8zMS8yMDE1CQAAAAEw+t8xRrcl3giN4MtHtyXeCCZDSVEuRFZOLklRX05JLklRX0NRLjYvMzAvMjAxMC5MLi5VU0QuSAEAAAAOEQQAAgAAAAM3MDYBCAAAAAUAAAABMQEAAAAKMTQ2NTcxNDM5NgMAAAADMTYwAgAAAAIxNQQAAAABMAcAAAAJNi8zMC8yMDEwCAAAAAk2LzMwLzIwMTAJAAAAATBMozJGtyXeCOeCyUe3Jd4IJ0NJUS5EVk4uSVFfTkkuSVFfQ1EuMTIvMzEvMjAyNC5MLi5VU0QuSAEAAAAOEQQAAgAAAAM2MzkB</t>
  </si>
  <si>
    <t>CAAAAAUAAAABMQEAAAALLTE5NTkwMjg4OTADAAAAAzE2MAIAAAACMTUEAAAAATAHAAAACjEyLzMxLzIwMjQIAAAACjEyLzMxLzIwMjQJAAAAATAGw/xGtyXeCM+1uke3Jd4IJ0NJUS5EVk4uSVFfTkkuSVFfQ1EuMTIvMzEvMjAxNC5MLi5VU0QuSAEAAAAOEQQAAgAAAAQtNDA4AQgAAAAFAAAAATEBAAAACjE3NzY3Mzk4OTQDAAAAAzE2MAIAAAACMTUEAAAAATAHAAAACjEyLzMxLzIwMTQIAAAACjEyLzMxLzIwMTQJAAAAATD63zFGtyXeCEM4vke3Jd4IJkNJUS5EVk4uSVFfTkkuSVFfQ1EuOS8zMC8yMDI1LkwuLlVTRC5IAQAAAA4RBAACAAAAAzY4NwEIAAAABQAAAAExAQAAAAstMTkxODAyOTA1OQMAAAADMTYwAgAAAAIxNQQAAAABMAcAAAAJOS8zMC8yMDI1CAAAAAk5LzMwLzIwMjUJAAAAATBoPPtGtyXeCPkDu0e3Jd4IJkNJUS5EVk4uSVFfTkkuSVFfQ1EuMy8zMS8yMDI1LkwuLlVTRC5IAQAAAA4RBAACAAAAAzQ5NAEIAAAABQAAAAExAQAAAAstMTk0NTQwMjIwNwMAAAADMTYwAgAAAAIxNQQAAAABMAcAAAAJMy8zMS8yMDI1CAAAAAkzLzMxLzIwMjUJAAAAATAGw/xGtyXeCN7cuke3Jd4IJkNJUS5EVk4uSVFfTkkuSVFfQ1EuOS8zMC8yMDIxLkwuLlVTRC5IAQAAAA4RBAACAAAAAzgzOAEIAAAABQAAAAExAQAAAAstMjA3MjM2NTU5NgMAAAADMTYwAgAAAAIxNQQAAAABMAcAAAAJOS8zMC8yMDIxCAAA</t>
  </si>
  <si>
    <t>AAk5LzMwLzIwMjEJAAAAATDpaC5HtyXeCEHbrEe3Jd4IJ0NJUS5EVk4uSVFfTkkuSVFfQ1EuMTIvMzEvMjAxOC5MLi5VU0QuSAEAAAAOEQQAAgAAAAQxMTQ5AQgAAAAFAAAAATEBAAAACjIwMTU5NDg2MDADAAAAAzE2MAIAAAACMTUEAAAAATAHAAAACjEyLzMxLzIwMTgIAAAACjEyLzMxLzIwMTgJAAAAATDwU0xGtyXeCC2jtke3Jd4IJkNJUS5EVk4uSVFfTkkuSVFfQ1EuNi8zMC8yMDIyLkwuLlVTRC5IAQAAAA4RBAACAAAABDE5MzIBCAAAAAUAAAABMQEAAAALLTIwMjA0NTc3NTUDAAAAAzE2MAIAAAACMTUEAAAAATAHAAAACTYvMzAvMjAyMggAAAAJNi8zMC8yMDIyCQAAAAEw6WguR7cl3gh+d61HtyXeCCZDSVEuRFZOLklRX05JLklRX0NRLjMvMzEvMjAyMS5MLi5VU0QuSAEAAAAOEQQAAgAAAAMyMTMBCAAAAAUAAAABMQEAAAALLTIwODY4OTg4MjUDAAAAAzE2MAIAAAACMTUEAAAAATAHAAAACTMvMzEvMjAyMQgAAAAJMy8zMS8yMDIxCQAAAAEw6WguR7cl3gjB4cFHtyXeCCZDSVEuRFZOLklRX05JLklRX0NRLjkvMzAvMjAxOS5MLi5VU0QuSAEAAAAOEQQAAgAAAAMxMDkBCAAAAAUAAAABMQEAAAAKMjA2NzM0MTM4MAMAAAADMTYwAgAAAAIxNQQAAAABMAcAAAAJOS8zMC8yMDE5CAAAAAk5LzMwLzIwMTkJAAAAATD/jy5HtyXeCI6KvEe3Jd4IJ0NJUS5EVk4uSVFfTkkuSVFfQ1EuMTIvMzEvMjAxNi5M</t>
  </si>
  <si>
    <t>Li5VU0QuSAEAAAAOEQQAAgAAAAQyNTc3AQgAAAAFAAAAATEBAAAACjE4NzU1MTI5MzkDAAAAAzE2MAIAAAACMTUEAAAAATAHAAAACjEyLzMxLzIwMTYIAAAACjEyLzMxLzIwMTYJAAAAATAAe0xGtyXeCF7ksUe3Jd4IJkNJUS5EVk4uSVFfTkkuSVFfQ1EuOS8zMC8yMDExLkwuLlVTRC5IAQAAAA4RBAACAAAABDEwMzgBCAAAAAUAAAABMQEAAAAKMTU3NTA0NzcwOAMAAAADMTYwAgAAAAIxNQQAAAABMAcAAAAJOS8zMC8yMDExCAAAAAk5LzMwLzIwMTEJAAAAATD0uDFGtyXeCMaPt0e3Jd4IJkNJUS5EVk4uSVFfTkkuSVFfQ1EuNi8zMC8yMDE2LkwuLlVTRC5IAQAAAA4RBAACAAAABS0xNTcwAQgAAAAFAAAAATEBAAAACjE4NjM2ODM4NjMDAAAAAzE2MAIAAAACMTUEAAAAATAHAAAACTYvMzAvMjAxNggAAAAJNi8zMC8yMDE2CQAAAAEwAHtMRrcl3gjZyrdHtyXeCCZDSVEuRFZOLklRX05JLklRX0NRLjMvMzEvMjAxMi5MLi5VU0QuSAEAAAAOEQQAAgAAAAMzOTMBCAAAAAUAAAABMQEAAAAKMTYxNTE4MDA1OAMAAAADMTYwAgAAAAIxNQQAAAABMAcAAAAJMy8zMS8yMDEyCAAAAAkzLzMxLzIwMTIJAAAAATApVTJGtyXeCCUZzUe3Jd4IJkNJUS5EVk4uSVFfTkkuSVFfQ1EuMy8zMS8yMDIyLkwuLlVTRC5IAQAAAA4RBAACAAAAAzk4OQEIAAAABQAAAAExAQAAAAstMjAzNTg3MTM2MgMAAAADMTYwAgAAAAIxNQQA</t>
  </si>
  <si>
    <t>AAABMAcAAAAJMy8zMS8yMDIyCAAAAAkzLzMxLzIwMjIJAAAAATDpaC5HtyXeCLFswUe3Jd4IJkNJUS5EVk4uSVFfTkkuSVFfQ1EuMy8zMS8yMDI0LkwuLlVTRC5IAQAAAA4RBAACAAAAAzU5NgEIAAAABQAAAAExAQAAAAstMTkzMjg4MjU5MAMAAAADMTYwAgAAAAIxNQQAAAABMAcAAAAJMy8zMS8yMDI0CAAAAAkzLzMxLzIwMjQJAAAAATAH6vxGtyXeCKGAske3Jd4IJkNJUS5EVk4uSVFfTkkuSVFfQ1EuMy8zMS8yMDE4LkwuLlVTRC5IAQAAAA4RBAACAAAABC0xOTcBCAAAAAUAAAABMQEAAAAKMTk3NDY5ODM3NwMAAAADMTYwAgAAAAIxNQQAAAABMAcAAAAJMy8zMS8yMDE4CAAAAAkzLzMxLzIwMTgJAAAAATDwU0xGtyXeCKbkyUe3Jd4IJkNJUS5EVk4uSVFfTkkuSVFfQ1EuMy8zMS8yMDIwLkwuLlVTRC5IAQAAAA4RBAACAAAABS0xODE2AQgAAAAFAAAAATEBAAAACy0yMTQwMDI0MDU3AwAAAAMxNjACAAAAAjE1BAAAAAEwBwAAAAkzLzMxLzIwMjAIAAAACTMvMzEvMjAyMAkAAAABMP+PLke3Jd4IxlLER7cl3ggmQ0lRLkRWTi5JUV9OSS5JUV9DUS4zLzMxLzIwMTQuTC4uVVNELkgBAAAADhEEAAIAAAADMzI0AQgAAAAFAAAAATEBAAAACjE3MzI5OTM2NzcDAAAAAzE2MAIAAAACMTUEAAAAATAHAAAACTMvMzEvMjAxNAgAAAAJMy8zMS8yMDE0CQAAAAEwEgcyRrcl3gi8LsxHtyXeCCZDSVEuRFZOLklRX05J</t>
  </si>
  <si>
    <t>LklRX0NRLjMvMzEvMjAxNi5MLi5VU0QuSAEAAAAOEQQAAgAAAAUtMzA1NgEIAAAABQAAAAExAQAAAAoxODQwMTc3NTY4AwAAAAMxNjACAAAAAjE1BAAAAAEwBwAAAAkzLzMxLzIwMTYIAAAACTMvMzEvMjAxNgkAAAABMA6iTEa3Jd4ITkTLR7cl3ggmQ0lRLkRWTi5JUV9OSS5JUV9DUS4zLzMxLzIwMTAuTC4uVVNELkgBAAAADhEEAAIAAAAEMTE5MgEIAAAABQAAAAExAQAAAAoxNDUxMjYyNjU3AwAAAAMxNjACAAAAAjE1BAAAAAEwBwAAAAkzLzMxLzIwMTAIAAAACTMvMzEvMjAxMAkAAAABMEyjMka3Jd4IhirOR7cl3ggmQ0lRLkRWTi5JUV9OSS5JUV9DUS45LzMwLzIwMjIuTC4uVVNELkgBAAAADhEEAAIAAAAEMTg5MwEIAAAABQAAAAExAQAAAAstMjAyMDQ2MDQ5MQMAAAADMTYwAgAAAAIxNQQAAAABMAcAAAAJOS8zMC8yMDIyCAAAAAk5LzMwLzIwMjIJAAAAATDXQS5HtyXeCAM/rEe3Jd4IJkNJUS5EVk4uSVFfTkkuSVFfQ1EuOS8zMC8yMDE2LkwuLlVTRC5IAQAAAA4RBAACAAAAAzk5MwEIAAAABQAAAAExAQAAAAoxODYzNjc5NTQyAwAAAAMxNjACAAAAAjE1BAAAAAEwBwAAAAk5LzMwLzIwMTYIAAAACTkvMzAvMjAxNgkAAAABMAB7TEa3Jd4IQVa5R7cl3ggmQ0lRLkRWTi5JUV9OSS5JUV9DUS42LzMwLzIwMTEuTC4uVVNELkgBAAAADhEEAAIAAAAEMjc0MwEIAAAABQAAAAExAQAAAAoxNTU3MjA2NzA0</t>
  </si>
  <si>
    <t>AwAAAAMxNjACAAAAAjE1BAAAAAEwBwAAAAk2LzMwLzIwMTEIAAAACTYvMzAvMjAxMQkAAAABMClVMka3Jd4IYiPIR7cl3ggmQ0lRLkRWTi5JUV9OSS5JUV9DUS45LzMwLzIwMTguTC4uVVNELkgBAAAADhEEAAIAAAAEMjUzNwEIAAAABQAAAAExAQAAAAoxOTkwODE1NDI0AwAAAAMxNjACAAAAAjE1BAAAAAEwBwAAAAk5LzMwLzIwMTgIAAAACTkvMzAvMjAxOAkAAAABMPBTTEa3Jd4IDrCuR7cl3ggmQ0lRLkRWTi5JUV9OSS5JUV9DUS42LzMwLzIwMTMuTC4uVVNELkgBAAAADhEEAAIAAAADNjgzAQgAAAAFAAAAATEBAAAACjE3MDQ5Njk2MDMDAAAAAzE2MAIAAAACMTUEAAAAATAHAAAACTYvMzAvMjAxMwgAAAAJNi8zMC8yMDEzCQAAAAEwFi4yRrcl3gjuVsJHtyXeCCZDSVEuRFZOLklRX05JLklRX0NRLjYvMzAvMjAxNS5MLi5VU0QuSAEAAAAOEQQAAgAAAAUtMjgxNgEIAAAABQAAAAExAQAAAAoxODAxNjI3NTM5AwAAAAMxNjACAAAAAjE1BAAAAAEwBwAAAAk2LzMwLzIwMTUIAAAACTYvMzAvMjAxNQkAAAABMPrfMUa3Jd4IbYy0R7cl3ggmQ0lRLkRWTi5JUV9OSS5JUV9DUS45LzMwLzIwMjAuTC4uVVNELkgBAAAADhEEAAIAAAADLTkyAQgAAAAFAAAAATEBAAAACy0yMTIzODU3NDQzAwAAAAMxNjACAAAAAjE1BAAAAAEwBwAAAAk5LzMwLzIwMjAIAAAACTkvMzAvMjAyMAkAAAABMP+PLke3Jd4IwsWtR7cl</t>
  </si>
  <si>
    <t>3ggmQ0lRLkRWTi5JUV9OSS5JUV9DUS45LzMwLzIwMjQuTC4uVVNELkgBAAAADhEEAAIAAAADODEyAQgAAAAFAAAAATEBAAAACy0xOTE4MDI5MDUxAwAAAAMxNjACAAAAAjE1BAAAAAEwBwAAAAk5LzMwLzIwMjQIAAAACTkvMzAvMjAyNAkAAAABMAfq/Ea3Jd4I3vO4R7cl3ggnQ0lRLkRWTi5JUV9OSS5JUV9DUS4xMi8zMS8yMDIzLkwuLlVTRC5IAQAAAA4RBAACAAAABDExNTIBCAAAAAUAAAABMQEAAAALLTE5NTkwMjg4OTkDAAAAAzE2MAIAAAACMTUEAAAAATAHAAAACjEyLzMxLzIwMjMIAAAACjEyLzMxLzIwMjMJAAAAATAH6vxGtyXeCNbHtEe3Jd4IJkNJUS5EVk4uSVFfTkkuSVFfQ1EuOS8zMC8yMDEyLkwuLlVTRC5IAQAAAA4RBAACAAAABC03MTkBCAAAAAUAAAABMQEAAAAKMTY0Mzg3ODgxMwMAAAADMTYwAgAAAAIxNQQAAAABMAcAAAAJOS8zMC8yMDEyCAAAAAk5LzMwLzIwMTIJAAAAATApVTJGtyXeCBRIsUe3Jd4IJkNJUS5EVk4uSVFfTkkuSVFfQ1EuOS8zMC8yMDE0LkwuLlVTRC5IAQAAAA4RBAACAAAABDEwMTYBCAAAAAUAAAABMQEAAAAKMTc2Mjc5NTM3OAMAAAADMTYwAgAAAAIxNQQAAAABMAcAAAAJOS8zMC8yMDE0CAAAAAk5LzMwLzIwMTQJAAAAATD63zFGtyXeCLZdsEe3Jd4IJ0NJUS5EVk4uSVFfTkkuSVFfQ1EuMTIvMzEvMjAxOS5MLi5VU0QuSAEAAAAOEQQAAgAAAAQtNjQyAQgAAAAF</t>
  </si>
  <si>
    <t>AAAAATEBAAAACjIwODA5OTg5ODQDAAAAAzE2MAIAAAACMTUEAAAAATAHAAAACjEyLzMxLzIwMTkIAAAACjEyLzMxLzIwMTkJAAAAATD/jy5HtyXeCHDLuUe3Jd4IJ0NJUS5EVk4uSVFfTkkuSVFfQ1EuMTIvMzEvMjAyMS5MLi5VU0QuSAEAAAAOEQQAAgAAAAQxNTA2AQgAAAAFAAAAATEBAAAACy0yMDYwOTQxNDE4AwAAAAMxNjACAAAAAjE1BAAAAAEwBwAAAAoxMi8zMS8yMDIxCAAAAAoxMi8zMS8yMDIxCQAAAAEw6WguR7cl3gh/Y7xHtyXeCCdDSVEuRFZOLklRX05JLklRX0NRLjEyLzMxLzIwMTUuTC4uVVNELkgBAAAADhEEAAIAAAAFLTQ1MzIBCAAAAAUAAAABMQEAAAAKMTgyNzg3MDU0NgMAAAADMTYwAgAAAAIxNQQAAAABMAcAAAAKMTIvMzEvMjAxNQgAAAAKMTIvMzEvMjAxNQkAAAABMA6iTEa3Jd4Izya9R7cl3ggnQ0lRLkRWTi5JUV9OSS5JUV9DUS4xMi8zMS8yMDE3LkwuLlVTRC5IAQAAAA4RBAACAAAAAzE4MwEIAAAABQAAAAExAQAAAAoxOTQ2Mjg0NTU5AwAAAAMxNjACAAAAAjE1BAAAAAEwBwAAAAoxMi8zMS8yMDE3CAAAAAoxMi8zMS8yMDE3CQAAAAEw8FNMRrcl3giu2LxHtyXeCCdDSVEuRFZOLklRX05JLklRX0NRLjEyLzMxLzIwMDkuTC4uVVNELkgBAAAADhEEAAIAAAADNjY3AQgAAAAFAAAAATEBAAAACjE0MzMzMTc2NzkDAAAAAzE2MAIAAAACMTUEAAAAATAHAAAACjEyLzMxLzIwMDkI</t>
  </si>
  <si>
    <t>AAAACjEyLzMxLzIwMDkJAAAAATBMozJGtyXeCC72yke3Jd4IJ0NJUS5EVk4uSVFfTkkuSVFfQ1EuMTIvMzEvMjAxMS5MLi5VU0QuSAEAAAAOEQQAAgAAAAM1MDcBCAAAAAUAAAABMQEAAAAKMTU4ODgwMzE4NAMAAAADMTYwAgAAAAIxNQQAAAABMAcAAAAKMTIvMzEvMjAxMQgAAAAKMTIvMzEvMjAxMQkAAAABMPS4MUa3Jd4Ii7/IR7cl3ggnQ0lRLkRWTi5JUV9OSS5JUV9DUS4xMi8zMS8yMDEzLkwuLlVTRC5IAQAAAA4RBAACAAAAAzIwNwEIAAAABQAAAAExAQAAAAoxNzIwMDc2MjUyAwAAAAMxNjACAAAAAjE1BAAAAAEwBwAAAAoxMi8zMS8yMDEzCAAAAAoxMi8zMS8yMDEzCQAAAAEwEgcyRrcl3ggozMJHtyXeCCZDSVEuRFZOLklRX05JLklRX0NRLjkvMzAvMjAxMC5MLi5VU0QuSAEAAAAOEQQAAgAAAAQyMDkwAQgAAAAFAAAAATEBAAAACjE0Nzk5Nzg0NzEDAAAAAzE2MAIAAAACMTUEAAAAATAHAAAACTkvMzAvMjAxMAgAAAAJOS8zMC8yMDEwCQAAAAEwO3wyRrcl3givZ7pHtyXeCCZDSVEuRFZOLklRX05JLklRX0NRLjYvMzAvMjAxNy5MLi5VU0QuSAEAAAAOEQQAAgAAAAMyMTkBCAAAAAUAAAABMQEAAAAKMTg5ODEwOTA2NgMAAAADMTYwAgAAAAIxNQQAAAABMAcAAAAJNi8zMC8yMDE3CAAAAAk2LzMwLzIwMTcJAAAAATAAe0xGtyXeCDqWsUe3Jd4IJkNJUS5EVk4uSVFfTkkuSVFfQ1EuNi8zMC8yMDE5</t>
  </si>
  <si>
    <t>LkwuLlVTRC5IAQAAAA4RBAACAAAAAzQ5NQEIAAAABQAAAAExAQAAAAoyMDQ5MDAyOTY1AwAAAAMxNjACAAAAAjE1BAAAAAEwBwAAAAk2LzMwLzIwMTkIAAAACTYvMzAvMjAxOQkAAAABMAm3Lke3Jd4Ikhm6R7cl3ggmQ0lRLkRWTi5JUV9OSS5JUV9DUS42LzMwLzIwMjEuTC4uVVNELkgBAAAADhEEAAIAAAADMjU2AQgAAAAFAAAAATEBAAAACy0yMDcyMzYyMTg2AwAAAAMxNjACAAAAAjE1BAAAAAEwBwAAAAk2LzMwLzIwMjEIAAAACTYvMzAvMjAyMQkAAAABMOloLke3Jd4IwhOuR7cl3ggmQ0lRLkRWTi5JUV9OSS5JUV9DUS42LzMwLzIwMjMuTC4uVVNELkgBAAAADhEEAAIAAAADNjkwAQgAAAAFAAAAATEBAAAACy0xOTcwMzk4MDgzAwAAAAMxNjACAAAAAjE1BAAAAAEwBwAAAAk2LzMwLzIwMjMIAAAACTYvMzAvMjAyMwkAAAABMAfq/Ea3Jd4IbHm1R7cl3ggmQ0lRLkRWTi5JUV9OSS5JUV9DUS42LzMwLzIwMjUuTC4uVVNELkgBAAAADhEEAAIAAAADODk5AQgAAAAFAAAAATEBAAAACy0xOTMyODg0NTQyAwAAAAMxNjACAAAAAjE1BAAAAAEwBwAAAAk2LzMwLzIwMjUIAAAACTYvMzAvMjAyNQkAAAABMAbD/Ea3Jd4I3ty6R7cl3gg8Q0lRLkRWTi5JUV9UT1RBTF9SRVZfMVlSX0FOTl9HUk9XVEguSVFfQ1EuNi8zMC8yMDI0LkwuLlVTRC5IAQAAAA4RBAACAAAABzExLjI2MDgBCAAAAAUAAAABMQEAAAALLTE5</t>
  </si>
  <si>
    <t>MTgwMjczMTQDAAAAAzE2MAIAAAAENDE5NAQAAAABMAcAAAAJNi8zMC8yMDI0CAAAAAk2LzMwLzIwMjQJAAAAATAH6vxGtyXeCD/Hu0e3Jd4IPENJUS5EVk4uSVFfVE9UQUxfUkVWXzFZUl9BTk5fR1JPV1RILklRX0NRLjkvMzAvMjAxNS5MLi5VU0QuSAEAAAAOEQQAAgAAAAgtMzEuNTgyNAEIAAAABQAAAAExAQAAAAoxODE1OTY5NDc2AwAAAAMxNjACAAAABDQxOTQEAAAAATAHAAAACTkvMzAvMjAxNQgAAAAJOS8zMC8yMDE1CQAAAAEwDqJMRrcl3giC6K9HtyXeCDxDSVEuRFZOLklRX1RPVEFMX1JFVl8xWVJfQU5OX0dST1dUSC5JUV9DUS42LzMwLzIwMjUuTC4uVVNELkgBAAAADhEEAAIAAAAHLTAuNjY3NwEIAAAABQAAAAExAQAAAAstMTkzMjg4NDU0MgMAAAADMTYwAgAAAAQ0MTk0BAAAAAEwBwAAAAk2LzMwLzIwMjUIAAAACTYvMzAvMjAyNQkAAAABMAbD/Ea3Jd4Iz7W6R7cl3gg8Q0lRLkRWTi5JUV9UT1RBTF9SRVZfMVlSX0FOTl9HUk9XVEguSVFfQ1EuNi8zMC8yMDE0LkwuLlVTRC5IAQAAAA4RBAACAAAABzgwLjM0NTMBCAAAAAUAAAABMQEAAAAKMTc0ODg1NTMyMgMAAAADMTYwAgAAAAQ0MTk0BAAAAAEwBwAAAAk2LzMwLzIwMTQIAAAACTYvMzAvMjAxNAkAAAABMBIHMka3Jd4I0Ze/R7cl3gg8Q0lRLkRWTi5JUV9UT1RBTF9SRVZfMVlSX0FOTl9HUk9XVEguSVFfQ1EuOS8zMC8yMDEyLkwuLlVT</t>
  </si>
  <si>
    <t>RC5IAQAAAA4RBAACAAAACC0yMi4yNTExAQgAAAAFAAAAATEBAAAACjE2NDM4Nzg4MTMDAAAAAzE2MAIAAAAENDE5NAQAAAABMAcAAAAJOS8zMC8yMDEyCAAAAAk5LzMwLzIwMTIJAAAAATAWLjJGtyXeCPTSsEe3Jd4IPUNJUS5EVk4uSVFfVE9UQUxfUkVWXzFZUl9BTk5fR1JPV1RILklRX0NRLjEyLzMxLzIwMTkuTC4uVVNELkgBAAAADhEEAAIAAAAILTQzLjQzMDIBCAAAAAUAAAABMQEAAAAKMjA4MDk5ODk4NAMAAAADMTYwAgAAAAQ0MTk0BAAAAAEwBwAAAAoxMi8zMS8yMDE5CAAAAAoxMi8zMS8yMDE5CQAAAAEw/48uR7cl3ghfpLlHtyXeCDxDSVEuRFZOLklRX1RPVEFMX1JFVl8xWVJfQU5OX0dST1dUSC5JUV9DUS45LzMwLzIwMTMuTC4uVVNELkgBAAAADhEEAAIAAAAHMzUuOTUyMwEIAAAABQAAAAExAQAAAAoxNzA0OTU5NDEwAwAAAAMxNjACAAAABDQxOTQEAAAAATAHAAAACTkvMzAvMjAxMwgAAAAJOS8zMC8yMDEzCQAAAAEwEgcyRrcl3gjNhLBHtyXeCDxDSVEuRFZOLklRX1RPVEFMX1JFVl8xWVJfQU5OX0dST1dUSC5JUV9DUS42LzMwLzIwMTkuTC4uVVNELkgBAAAADhEEAAIAAAAILTEzLjc3ODMBCAAAAAUAAAABMQEAAAAKMjA0OTAwMjk2NQMAAAADMTYwAgAAAAQ0MTk0BAAAAAEwBwAAAAk2LzMwLzIwMTkIAAAACTYvMzAvMjAxOQkAAAABMAm3Lke3Jd4In0C6R7cl3gg8Q0lRLkRWTi5JUV9U</t>
  </si>
  <si>
    <t>T1RBTF9SRVZfMVlSX0FOTl9HUk9XVEguSVFfQ1EuMy8zMS8yMDI1LkwuLlVTRC5IAQAAAA4RBAACAAAABzIxLjY0ODkBCAAAAAUAAAABMQEAAAALLTE5NDU0MDIyMDcDAAAAAzE2MAIAAAAENDE5NAQAAAABMAcAAAAJMy8zMS8yMDI1CAAAAAkzLzMxLzIwMjUJAAAAATAGw/xGtyXeCM+1uke3Jd4IPENJUS5EVk4uSVFfVE9UQUxfUkVWXzFZUl9BTk5fR1JPV1RILklRX0NRLjkvMzAvMjAxMC5MLi5VU0QuSAEAAAAOEQQAAgAAAAcxNC42ODQ5AQgAAAAFAAAAATEBAAAACjE0Nzk5Nzg0NzEDAAAAAzE2MAIAAAAENDE5NAQAAAABMAcAAAAJOS8zMC8yMDEwCAAAAAk5LzMwLzIwMTAJAAAAATA7fDJGtyXeCL6Ouke3Jd4IPENJUS5EVk4uSVFfVE9UQUxfUkVWXzFZUl9BTk5fR1JPV1RILklRX0NRLjYvMzAvMjAxMy5MLi5VU0QuSAEAAAAOEQQAAgAAAAc0Ny42OTM5AQgAAAAFAAAAATEBAAAACjE3MDQ5Njk2MDMDAAAAAzE2MAIAAAAENDE5NAQAAAABMAcAAAAJNi8zMC8yMDEzCAAAAAk2LzMwLzIwMTMJAAAAATAWLjJGtyXeCM4Iwke3Jd4IPENJUS5EVk4uSVFfVE9UQUxfUkVWXzFZUl9BTk5fR1JPV1RILklRX0NRLjkvMzAvMjAyMy5MLi5VU0QuSAEAAAAOEQQAAgAAAAgtMjIuMjYwOQEIAAAABQAAAAExAQAAAAstMTk3MDQwMDI3NgMAAAADMTYwAgAAAAQ0MTk0BAAAAAEwBwAAAAk5LzMwLzIwMjMIAAAACTkv</t>
  </si>
  <si>
    <t>MzAvMjAyMwkAAAABMAfq/Ea3Jd4IXimtR7cl3gg9Q0lRLkRWTi5JUV9UT1RBTF9SRVZfMVlSX0FOTl9HUk9XVEguSVFfQ1EuMTIvMzEvMjAxMS5MLi5VU0QuSAEAAAAOEQQAAgAAAAcyMi42MjEyAQgAAAAFAAAAATEBAAAACjE1ODg4MDMxODQDAAAAAzE2MAIAAAAENDE5NAQAAAABMAcAAAAKMTIvMzEvMjAxMQgAAAAKMTIvMzEvMjAxMQkAAAABMPS4MUa3Jd4Ii7/IR7cl3gg8Q0lRLkRWTi5JUV9UT1RBTF9SRVZfMVlSX0FOTl9HUk9XVEguSVFfQ1EuMy8zMS8yMDIxLkwuLlVTRC5IAQAAAA4RBAACAAAABzgwLjI0ODgBCAAAAAUAAAABMQEAAAALLTIwODY4OTg4MjUDAAAAAzE2MAIAAAAENDE5NAQAAAABMAcAAAAJMy8zMS8yMDIxCAAAAAkzLzMxLzIwMjEJAAAAATDpaC5HtyXeCLa6wUe3Jd4IPENJUS5EVk4uSVFfVE9UQUxfUkVWXzFZUl9BTk5fR1JPV1RILklRX0NRLjYvMzAvMjAxNi5MLi5VU0QuSAEAAAAOEQQAAgAAAAgtMjguMzE4NgEIAAAABQAAAAExAQAAAAoxODYzNjgzODYzAwAAAAMxNjACAAAABDQxOTQEAAAAATAHAAAACTYvMzAvMjAxNggAAAAJNi8zMC8yMDE2CQAAAAEwAHtMRrcl3gjZyrdHtyXeCDxDSVEuRFZOLklRX1RPVEFMX1JFVl8xWVJfQU5OX0dST1dUSC5JUV9DUS42LzMwLzIwMTguTC4uVVNELkgBAAAADhEEAAIAAAAILTEyLjUyMzYBCAAAAAUAAAABMQEAAAAKMTk3NDY4NjE3</t>
  </si>
  <si>
    <t>MwMAAAADMTYwAgAAAAQ0MTk0BAAAAAEwBwAAAAk2LzMwLzIwMTgIAAAACTYvMzAvMjAxOAkAAAABMPBTTEa3Jd4Ikhm3R7cl3gg9Q0lRLkRWTi5JUV9UT1RBTF9SRVZfMVlSX0FOTl9HUk9XVEguSVFfQ1EuMTIvMzEvMjAyMy5MLi5VU0QuSAEAAAAOEQQAAgAAAAgtMTIuMTQzOQEIAAAABQAAAAExAQAAAAstMTk1OTAyODg5OQMAAAADMTYwAgAAAAQ0MTk0BAAAAAEwBwAAAAoxMi8zMS8yMDIzCAAAAAoxMi8zMS8yMDIzCQAAAAEwB+r8Rrcl3gjWx7RHtyXeCDxDSVEuRFZOLklRX1RPVEFMX1JFVl8xWVJfQU5OX0dST1dUSC5JUV9DUS45LzMwLzIwMjQuTC4uVVNELkgBAAAADhEEAAIAAAAHLTUuNzgxNwEIAAAABQAAAAExAQAAAAstMTkxODAyOTA1MQMAAAADMTYwAgAAAAQ0MTk0BAAAAAEwBwAAAAk5LzMwLzIwMjQIAAAACTkvMzAvMjAyNAkAAAABMAfq/Ea3Jd4IFi+5R7cl3gg8Q0lRLkRWTi5JUV9UT1RBTF9SRVZfMVlSX0FOTl9HUk9XVEguSVFfQ1EuOS8zMC8yMDE2LkwuLlVTRC5IAQAAAA4RBAACAAAACC0xMS45NDY1AQgAAAAFAAAAATEBAAAACjE4NjM2Nzk1NDIDAAAAAzE2MAIAAAAENDE5NAQAAAABMAcAAAAJOS8zMC8yMDE2CAAAAAk5LzMwLzIwMTYJAAAAATAAe0xGtyXeCEFWuUe3Jd4IPENJUS5EVk4uSVFfVE9UQUxfUkVWXzFZUl9BTk5fR1JPV1RILklRX0NRLjYvMzAvMjAxNS5MLi5VU0Qu</t>
  </si>
  <si>
    <t>SAEAAAAOEQQAAgAAAAgtMjYuMzM5NAEIAAAABQAAAAExAQAAAAoxODAxNjI3NTM5AwAAAAMxNjACAAAABDQxOTQEAAAAATAHAAAACTYvMzAvMjAxNQgAAAAJNi8zMC8yMDE1CQAAAAEw+t8xRrcl3gg9ZbRHtyXeCDxDSVEuRFZOLklRX1RPVEFMX1JFVl8xWVJfQU5OX0dST1dUSC5JUV9DUS42LzMwLzIwMjMuTC4uVVNELkgBAAAADhEEAAIAAAAILTM5Ljc3MjgBCAAAAAUAAAABMQEAAAALLTE5NzAzOTgwODMDAAAAAzE2MAIAAAAENDE5NAQAAAABMAcAAAAJNi8zMC8yMDIzCAAAAAk2LzMwLzIwMjMJAAAAATAH6vxGtyXeCGx5tUe3Jd4IPENJUS5EVk4uSVFfVE9UQUxfUkVWXzFZUl9BTk5fR1JPV1RILklRX0NRLjkvMzAvMjAxNC5MLi5VU0QuSAEAAAAOEQQAAgAAAAc2MC43MDA1AQgAAAAFAAAAATEBAAAACjE3NjI3OTUzNzgDAAAAAzE2MAIAAAAENDE5NAQAAAABMAcAAAAJOS8zMC8yMDE0CAAAAAk5LzMwLzIwMTQJAAAAATD63zFGtyXeCJ02sEe3Jd4IPENJUS5EVk4uSVFfVE9UQUxfUkVWXzFZUl9BTk5fR1JPV1RILklRX0NRLjkvMzAvMjAxNy5MLi5VU0QuSAEAAAAOEQQAAgAAAAgtMzEuNzI5NAEIAAAABQAAAAExAQAAAAoxOTIwMjE1NjU0AwAAAAMxNjACAAAABDQxOTQEAAAAATAHAAAACTkvMzAvMjAxNwgAAAAJOS8zMC8yMDE3CQAAAAEwAHtMRrcl3gg1Ja9HtyXeCDxDSVEuRFZOLklRX1RPVEFM</t>
  </si>
  <si>
    <t>X1JFVl8xWVJfQU5OX0dST1dUSC5JUV9DUS4zLzMxLzIwMTkuTC4uVVNELkgBAAAADhEEAAIAAAAILTEwLjg2NzIBCAAAAAUAAAABMQEAAAAKMjA0OTAwNDgwNAMAAAADMTYwAgAAAAQ0MTk0BAAAAAEwBwAAAAkzLzMxLzIwMTkIAAAACTMvMzEvMjAxOQkAAAABMAm3Lke3Jd4InObIR7cl3gg9Q0lRLkRWTi5JUV9UT1RBTF9SRVZfMVlSX0FOTl9HUk9XVEguSVFfQ1EuMTIvMzEvMjAyMS5MLi5VU0QuSAEAAAAOEQQAAgAAAAgyMDAuMjk2MgEIAAAABQAAAAExAQAAAAstMjA2MDk0MTQxOAMAAAADMTYwAgAAAAQ0MTk0BAAAAAEwBwAAAAoxMi8zMS8yMDIxCAAAAAoxMi8zMS8yMDIxCQAAAAEw6WguR7cl3gheFbxHtyXeCD1DSVEuRFZOLklRX1RPVEFMX1JFVl8xWVJfQU5OX0dST1dUSC5JUV9DUS4xMi8zMS8yMDEzLkwuLlVTRC5IAQAAAA4RBAACAAAABjYuMDAxNQEIAAAABQAAAAExAQAAAAoxNzIwMDc2MjUyAwAAAAMxNjACAAAABDQxOTQEAAAAATAHAAAACjEyLzMxLzIwMTMIAAAACjEyLzMxLzIwMTMJAAAAATASBzJGtyXeCA5+wke3Jd4IPENJUS5EVk4uSVFfVE9UQUxfUkVWXzFZUl9BTk5fR1JPV1RILklRX0NRLjYvMzAvMjAyMC5MLi5VU0QuSAEAAAAOEQQAAgAAAAgtNTUuNDkzMgEIAAAABQAAAAExAQAAAAstMjEyMzg1NzI3MQMAAAADMTYwAgAAAAQ0MTk0BAAAAAEwBwAAAAk2LzMwLzIwMjAIAAAA</t>
  </si>
  <si>
    <t>CTYvMzAvMjAyMAkAAAABMP+PLke3Jd4ILaO2R7cl3gg8Q0lRLkRWTi5JUV9UT1RBTF9SRVZfMVlSX0FOTl9HUk9XVEguSVFfQ1EuMy8zMS8yMDE3LkwuLlVTRC5IAQAAAA4RBAACAAAABzEzLjgzNDkBCAAAAAUAAAABMQEAAAAKMTg5ODExMDYzMwMAAAADMTYwAgAAAAQ0MTk0BAAAAAEwBwAAAAkzLzMxLzIwMTcIAAAACTMvMzEvMjAxNwkAAAABMAB7TEa3Jd4IIM/KR7cl3gg8Q0lRLkRWTi5JUV9UT1RBTF9SRVZfMVlSX0FOTl9HUk9XVEguSVFfQ1EuNi8zMC8yMDE3LkwuLlVTRC5IAQAAAA4RBAACAAAACC0xOC4wNTU2AQgAAAAFAAAAATEBAAAACjE4OTgxMDkwNjYDAAAAAzE2MAIAAAAENDE5NAQAAAABMAcAAAAJNi8zMC8yMDE3CAAAAAk2LzMwLzIwMTcJAAAAATAAe0xGtyXeCFK9sUe3Jd4IPENJUS5EVk4uSVFfVE9UQUxfUkVWXzFZUl9BTk5fR1JPV1RILklRX0NRLjkvMzAvMjAyMi5MLi5VU0QuSAEAAAAOEQQAAgAAAAczNi4zODUxAQgAAAAFAAAAATEBAAAACy0yMDIwNDYwNDkxAwAAAAMxNjACAAAABDQxOTQEAAAAATAHAAAACTkvMzAvMjAyMggAAAAJOS8zMC8yMDIyCQAAAAEw10EuR7cl3ggDP6xHtyXeCDxDSVEuRFZOLklRX1RPVEFMX1JFVl8xWVJfQU5OX0dST1dUSC5JUV9DUS45LzMwLzIwMjUuTC4uVVNELkgBAAAADhEEAAIAAAAGNy4xMTA4AQgAAAAFAAAAATEBAAAACy0xOTE4MDI5MDU5</t>
  </si>
  <si>
    <t>AwAAAAMxNjACAAAABDQxOTQEAAAAATAHAAAACTkvMzAvMjAyNQgAAAAJOS8zMC8yMDI1CQAAAAEwaDz7Rrcl3gjPtbpHtyXeCDxDSVEuRFZOLklRX1RPVEFMX1JFVl8xWVJfQU5OX0dST1dUSC5JUV9DUS45LzMwLzIwMTEuTC4uVVNELkgBAAAADhEEAAIAAAAHMjkuMDQ5MgEIAAAABQAAAAExAQAAAAoxNTc1MDQ3NzA4AwAAAAMxNjACAAAABDQxOTQEAAAAATAHAAAACTkvMzAvMjAxMQgAAAAJOS8zMC8yMDExCQAAAAEw9LgxRrcl3gjGj7dHtyXeCDxDSVEuRFZOLklRX1RPVEFMX1JFVl8xWVJfQU5OX0dST1dUSC5JUV9DUS45LzMwLzIwMjAuTC4uVVNELkgBAAAADhEEAAIAAAAILTI2LjA3MzEBCAAAAAUAAAABMQEAAAALLTIxMjM4NTc0NDMDAAAAAzE2MAIAAAAENDE5NAQAAAABMAcAAAAJOS8zMC8yMDIwCAAAAAk5LzMwLzIwMjAJAAAAATD/jy5HtyXeCK7srUe3Jd4IPENJUS5EVk4uSVFfVE9UQUxfUkVWXzFZUl9BTk5fR1JPV1RILklRX0NRLjkvMzAvMjAyMS5MLi5VU0QuSAEAAAAOEQQAAgAAAAcyMjkuMzc2AQgAAAAFAAAAATEBAAAACy0yMDcyMzY1NTk2AwAAAAMxNjACAAAABDQxOTQEAAAAATAHAAAACTkvMzAvMjAyMQgAAAAJOS8zMC8yMDIxCQAAAAEw6WguR7cl3ghB26xHtyXeCDxDSVEuRFZOLklRX1RPVEFMX1JFVl8xWVJfQU5OX0dST1dUSC5JUV9DUS42LzMwLzIwMTIuTC4uVVNELkgBAAAA</t>
  </si>
  <si>
    <t>DhEEAAIAAAAILTMyLjYzODkBCAAAAAUAAAABMQEAAAAKMTY0MzkwNTMwNAMAAAADMTYwAgAAAAQ0MTk0BAAAAAEwBwAAAAk2LzMwLzIwMTIIAAAACTYvMzAvMjAxMgkAAAABMClVMka3Jd4I3aDER7cl3gg9Q0lRLkRWTi5JUV9UT1RBTF9SRVZfMVlSX0FOTl9HUk9XVEguSVFfQ1EuMTIvMzEvMjAwOS5MLi5VU0QuSAEAAAAOEQQAAgAAAAc2OC43MTAxAQgAAAAFAAAAATEBAAAACjE0MzMzMTc2NzkDAAAAAzE2MAIAAAAENDE5NAQAAAABMAcAAAAKMTIvMzEvMjAwOQgAAAAKMTIvMzEvMjAwOQkAAAABMEyjMka3Jd4ITkTLR7cl3gg8Q0lRLkRWTi5JUV9UT1RBTF9SRVZfMVlSX0FOTl9HUk9XVEguSVFfQ1EuNi8zMC8yMDExLkwuLlVTRC5IAQAAAA4RBAACAAAABzI3Ljc5MDcBCAAAAAUAAAABMQEAAAAKMTU1NzIwNjcwNAMAAAADMTYwAgAAAAQ0MTk0BAAAAAEwBwAAAAk2LzMwLzIwMTEIAAAACTYvMzAvMjAxMQkAAAABMClVMka3Jd4IY0rIR7cl3gg8Q0lRLkRWTi5JUV9UT1RBTF9SRVZfMVlSX0FOTl9HUk9XVEguSVFfQ1EuMy8zMS8yMDE1LkwuLlVTRC5IAQAAAA4RBAACAAAACC0yNy44NjE2AQgAAAAFAAAAATEBAAAACjE4MDE2Mjc3NjQDAAAAAzE2MAIAAAAENDE5NAQAAAABMAcAAAAJMy8zMS8yMDE1CAAAAAkzLzMxLzIwMTUJAAAAATD63zFGtyXeCHCSy0e3Jd4IPENJUS5EVk4uSVFfVE9UQUxfUkVW</t>
  </si>
  <si>
    <t>XzFZUl9BTk5fR1JPV1RILklRX0NRLjYvMzAvMjAyMi5MLi5VU0QuSAEAAAAOEQQAAgAAAAc4OC4zMTUyAQgAAAAFAAAAATEBAAAACy0yMDIwNDU3NzU1AwAAAAMxNjACAAAABDQxOTQEAAAAATAHAAAACTYvMzAvMjAyMggAAAAJNi8zMC8yMDIyCQAAAAEw10EuR7cl3gh+d61HtyXeCD1DSVEuRFZOLklRX1RPVEFMX1JFVl8xWVJfQU5OX0dST1dUSC5JUV9DUS4xMi8zMS8yMDE3LkwuLlVTRC5IAQAAAA4RBAACAAAACC0xNS4wNjc1AQgAAAAFAAAAATEBAAAACjE5NDYyODQ1NTkDAAAAAzE2MAIAAAAENDE5NAQAAAABMAcAAAAKMTIvMzEvMjAxNwgAAAAKMTIvMzEvMjAxNwkAAAABMPBTTEa3Jd4Iv/+8R7cl3gg8Q0lRLkRWTi5JUV9UT1RBTF9SRVZfMVlSX0FOTl9HUk9XVEguSVFfQ1EuNi8zMC8yMDEwLkwuLlVTRC5IAQAAAA4RBAACAAAABzE2LjI5NTQBCAAAAAUAAAABMQEAAAAKMTQ2NTcxNDM5NgMAAAADMTYwAgAAAAQ0MTk0BAAAAAEwBwAAAAk2LzMwLzIwMTAIAAAACTYvMzAvMjAxMAkAAAABMEyjMka3Jd4I54LJR7cl3gg8Q0lRLkRWTi5JUV9UT1RBTF9SRVZfMVlSX0FOTl9HUk9XVEguSVFfQ1EuNi8zMC8yMDIxLkwuLlVTRC5IAQAAAA4RBAACAAAACDMxMi45MDMyAQgAAAAFAAAAATEBAAAACy0yMDcyMzYyMTg2AwAAAAMxNjACAAAABDQxOTQEAAAAATAHAAAACTYvMzAvMjAyMQgAAAAJNi8zMC8y</t>
  </si>
  <si>
    <t>MDIxCQAAAAEw6WguR7cl3gjCE65HtyXeCDxDSVEuRFZOLklRX1RPVEFMX1JFVl8xWVJfQU5OX0dST1dUSC5JUV9DUS45LzMwLzIwMTguTC4uVVNELkgBAAAADhEEAAIAAAAHMTAuMDE1OAEIAAAABQAAAAExAQAAAAoxOTkwODE1NDI0AwAAAAMxNjACAAAABDQxOTQEAAAAATAHAAAACTkvMzAvMjAxOAgAAAAJOS8zMC8yMDE4CQAAAAEw8FNMRrcl3ggOsK5HtyXeCDxDSVEuRFZOLklRX1RPVEFMX1JFVl8xWVJfQU5OX0dST1dUSC5JUV9DUS4zLzMxLzIwMjMuTC4uVVNELkgBAAAADhEEAAIAAAAILTE0LjU4OTEBCAAAAAUAAAABMQEAAAALLTE5ODQyMjE3ODIDAAAAAzE2MAIAAAAENDE5NAQAAAABMAcAAAAJMy8zMS8yMDIzCAAAAAkzLzMxLzIwMjMJAAAAATAWEf1GtyXeCPgFuEe3Jd4IPENJUS5EVk4uSVFfVE9UQUxfUkVWXzFZUl9BTk5fR1JPV1RILklRX0NRLjMvMzEvMjAxMy5MLi5VU0QuSAEAAAAOEQQAAgAAAAYtMC4zNDgBCAAAAAUAAAABMQEAAAAKMTY4OTg0MjQxNQMAAAADMTYwAgAAAAQ0MTk0BAAAAAEwBwAAAAkzLzMxLzIwMTMIAAAACTMvMzEvMjAxMwkAAAABMBYuMka3Jd4I56PMR7cl3gg9Q0lRLkRWTi5JUV9UT1RBTF9SRVZfMVlSX0FOTl9HUk9XVEguSVFfQ1EuMTIvMzEvMjAxNS5MLi5VU0QuSAEAAAAOEQQAAgAAAAgtMzEuMzI1OQEIAAAABQAAAAExAQAAAAoxODI3ODcwNTQ2AwAAAAMx</t>
  </si>
  <si>
    <t>NjACAAAABDQxOTQEAAAAATAHAAAACjEyLzMxLzIwMTUIAAAACjEyLzMxLzIwMTUJAAAAATAOokxGtyXeCN9NvUe3Jd4IPENJUS5EVk4uSVFfVE9UQUxfUkVWXzFZUl9BTk5fR1JPV1RILklRX0NRLjkvMzAvMjAxOS5MLi5VU0QuSAEAAAAOEQQAAgAAAAgtMjQuODA3NAEIAAAABQAAAAExAQAAAAoyMDY3MzQxMzgwAwAAAAMxNjACAAAABDQxOTQEAAAAATAHAAAACTkvMzAvMjAxOQgAAAAJOS8zMC8yMDE5CQAAAAEw/48uR7cl3giesbxHtyXeCD1DSVEuRFZOLklRX1RPVEFMX1JFVl8xWVJfQU5OX0dST1dUSC5JUV9DUS4xMi8zMS8yMDE0LkwuLlVTRC5IAQAAAA4RBAACAAAABzQ4LjM0NTUBCAAAAAUAAAABMQEAAAAKMTc3NjczOTg5NAMAAAADMTYwAgAAAAQ0MTk0BAAAAAEwBwAAAAoxMi8zMS8yMDE0CAAAAAoxMi8zMS8yMDE0CQAAAAEw+t8xRrcl3ghQX75HtyXeCD1DSVEuRFZOLklRX1RPVEFMX1JFVl8xWVJfQU5OX0dST1dUSC5JUV9DUS4xMi8zMS8yMDIyLkwuLlVTRC5IAQAAAA4RBAACAAAABjIuMTcwNgEIAAAABQAAAAExAQAAAAstMjAwODIyMjE5NgMAAAADMTYwAgAAAAQ0MTk0BAAAAAEwBwAAAAoxMi8zMS8yMDIyCAAAAAoxMi8zMS8yMDIyCQAAAAEwFhH9Rrcl3gi8tLVHtyXeCDxDSVEuRFZOLklRX1RPVEFMX1JFVl8xWVJfQU5OX0dST1dUSC5JUV9DUS4zLzMxLzIwMTEuTC4uVVNELkgBAAAA</t>
  </si>
  <si>
    <t>DhEEAAIAAAAHLTExLjA5OAEIAAAABQAAAAExAQAAAAoxNTQ0OTUyMzg4AwAAAAMxNjACAAAABDQxOTQEAAAAATAHAAAACTMvMzEvMjAxMQgAAAAJMy8zMS8yMDExCQAAAAEwO3wyRrcl3ghptc1HtyXeCD1DSVEuRFZOLklRX1RPVEFMX1JFVl8xWVJfQU5OX0dST1dUSC5JUV9DUS4xMi8zMS8yMDEyLkwuLlVTRC5IAQAAAA4RBAACAAAABy0yLjM5NjQBCAAAAAUAAAABMQEAAAAKMTY2MDg5Nzk5NgMAAAADMTYwAgAAAAQ0MTk0BAAAAAEwBwAAAAoxMi8zMS8yMDEyCAAAAAoxMi8zMS8yMDEyCQAAAAEwFi4yRrcl3ggE78RHtyXeCDxDSVEuRFZOLklRX1RPVEFMX1JFVl8xWVJfQU5OX0dST1dUSC5JUV9DUS4zLzMxLzIwMTYuTC4uVVNELkgBAAAADhEEAAIAAAAILTI5LjQwMzgBCAAAAAUAAAABMQEAAAAKMTg0MDE3NzU2OAMAAAADMTYwAgAAAAQ0MTk0BAAAAAEwBwAAAAkzLzMxLzIwMTYIAAAACTMvMzEvMjAxNgkAAAABMA6iTEa3Jd4ITkTLR7cl3gg9Q0lRLkRWTi5JUV9UT1RBTF9SRVZfMVlSX0FOTl9HUk9XVEguSVFfQ1EuMTIvMzEvMjAxOC5MLi5VU0QuSAEAAAAOEQQAAgAAAAcyNC4yMjY4AQgAAAAFAAAAATEBAAAACjIwMTU5NDg2MDADAAAAAzE2MAIAAAAENDE5NAQAAAABMAcAAAAKMTIvMzEvMjAxOAgAAAAKMTIvMzEvMjAxOAkAAAABMPBTTEa3Jd4ILaO2R7cl3gg9Q0lRLkRWTi5JUV9UT1RBTF9S</t>
  </si>
  <si>
    <t>RVZfMVlSX0FOTl9HUk9XVEguSVFfQ1EuMTIvMzEvMjAyMC5MLi5VU0QuSAEAAAAOEQQAAgAAAAgtMTcuNDgxNwEIAAAABQAAAAExAQAAAAstMjExMjEwMDQzNQMAAAADMTYwAgAAAAQ0MTk0BAAAAAEwBwAAAAoxMi8zMS8yMDIwCAAAAAoxMi8zMS8yMDIwCQAAAAEw/48uR7cl3ggwoLtHtyXeCD1DSVEuRFZOLklRX1RPVEFMX1JFVl8xWVJfQU5OX0dST1dUSC5JUV9DUS4xMi8zMS8yMDEwLkwuLlVTRC5IAQAAAA4RBAACAAAABjEuMTc5OAEIAAAABQAAAAExAQAAAAoxNTIzNzIxMzkzAwAAAAMxNjACAAAABDQxOTQEAAAAATAHAAAACjEyLzMxLzIwMTAIAAAACjEyLzMxLzIwMTAJAAAAATA7fDJGtyXeCAmByke3Jd4IPENJUS5EVk4uSVFfVE9UQUxfUkVWXzFZUl9BTk5fR1JPV1RILklRX0NRLjMvMzEvMjAxOC5MLi5VU0QuSAEAAAAOEQQAAgAAAAgtMjIuMzAyOAEIAAAABQAAAAExAQAAAAoxOTc0Njk4Mzc3AwAAAAMxNjACAAAABDQxOTQEAAAAATAHAAAACTMvMzEvMjAxOAgAAAAJMy8zMS8yMDE4CQAAAAEw8FNMRrcl3ggI0clHtyXeCDxDSVEuRFZOLklRX1RPVEFMX1JFVl8xWVJfQU5OX0dST1dUSC5JUV9DUS4zLzMxLzIwMjIuTC4uVVNELkgBAAAADhEEAAIAAAAHNzIuNjkxOQEIAAAABQAAAAExAQAAAAstMjAzNTg3MTM2MgMAAAADMTYwAgAAAAQ0MTk0BAAAAAEwBwAAAAkzLzMxLzIwMjIIAAAACTMv</t>
  </si>
  <si>
    <t>MzEvMjAyMgkAAAABMOloLke3Jd4Ik0XBR7cl3gg9Q0lRLkRWTi5JUV9UT1RBTF9SRVZfMVlSX0FOTl9HUk9XVEguSVFfQ1EuMTIvMzEvMjAyNC5MLi5VU0QuSAEAAAAOEQQAAgAAAAcxNy42NDIyAQgAAAAFAAAAATEBAAAACy0xOTU5MDI4ODkwAwAAAAMxNjACAAAABDQxOTQEAAAAATAHAAAACjEyLzMxLzIwMjQIAAAACjEyLzMxLzIwMjQJAAAAATAGw/xGtyXeCPkDu0e3Jd4IPUNJUS5EVk4uSVFfVE9UQUxfUkVWXzFZUl9BTk5fR1JPV1RILklRX0NRLjEyLzMxLzIwMTYuTC4uVVNELkgBAAAADhEEAAIAAAAHLTEuMDgyNwEIAAAABQAAAAExAQAAAAoxODc1NTEyOTM5AwAAAAMxNjACAAAABDQxOTQEAAAAATAHAAAACjEyLzMxLzIwMTYIAAAACjEyLzMxLzIwMTYJAAAAATAAe0xGtyXeCGcLske3Jd4IPENJUS5EVk4uSVFfVE9UQUxfUkVWXzFZUl9BTk5fR1JPV1RILklRX0NRLjMvMzEvMjAyMC5MLi5VU0QuSAEAAAAOEQQAAgAAAAgtMjAuODEyOQEIAAAABQAAAAExAQAAAAstMjE0MDAyNDA1NwMAAAADMTYwAgAAAAQ0MTk0BAAAAAEwBwAAAAkzLzMxLzIwMjAIAAAACTMvMzEvMjAyMAkAAAABMP+PLke3Jd4IpwTER7cl3gg8Q0lRLkRWTi5JUV9UT1RBTF9SRVZfMVlSX0FOTl9HUk9XVEguSVFfQ1EuMy8zMS8yMDI0LkwuLlVTRC5IAQAAAA4RBAACAAAABy0xLjE5OTIBCAAAAAUAAAABMQEAAAALLTE5MzI4</t>
  </si>
  <si>
    <t>ODI1OTADAAAAAzE2MAIAAAAENDE5NAQAAAABMAcAAAAJMy8zMS8yMDI0CAAAAAkzLzMxLzIwMjQJAAAAATAH6vxGtyXeCKGAske3Jd4IPENJUS5EVk4uSVFfVE9UQUxfUkVWXzFZUl9BTk5fR1JPV1RILklRX0NRLjMvMzEvMjAxMi5MLi5VU0QuSAEAAAAOEQQAAgAAAAYxLjc3MDYBCAAAAAUAAAABMQEAAAAKMTYxNTE4MDA1OAMAAAADMTYwAgAAAAQ0MTk0BAAAAAEwBwAAAAkzLzMxLzIwMTIIAAAACTMvMzEvMjAxMgkAAAABMClVMka3Jd4IDfLMR7cl3gg8Q0lRLkRWTi5JUV9UT1RBTF9SRVZfMVlSX0FOTl9HUk9XVEguSVFfQ1EuMy8zMS8yMDE0LkwuLlVTRC5IAQAAAA4RBAACAAAABzc2LjU2MDQBCAAAAAUAAAABMQEAAAAKMTczMjk5MzY3NwMAAAADMTYwAgAAAAQ0MTk0BAAAAAEwBwAAAAkzLzMxLzIwMTQIAAAACTMvMzEvMjAxNAkAAAABMBIHMka3Jd4IvC7MR7cl3gg8Q0lRLkRWTi5JUV9UT1RBTF9SRVZfMVlSX0FOTl9HUk9XVEguSVFfQ1EuMy8zMS8yMDEwLkwuLlVTRC5IAQAAAA4RBAACAAAABzQ4LjI0OTcBCAAAAAUAAAABMQEAAAAKMTQ1MTI2MjY1NwMAAAADMTYwAgAAAAQ0MTk0BAAAAAEwBwAAAAkzLzMxLzIwMTAIAAAACTMvMzEvMjAxMAkAAAABMEyjMka3Jd4IhirOR7cl3ggzQ0lRLkRWTi5JUV9UT1RBTF9SRVZFTlVFLklRX0xUTS4xMi8zMS8yMDEyLkwuLlVTRC5IAQAAAA4RBAACAAAA</t>
  </si>
  <si>
    <t>BDg4MDgBCAAAAAUAAAABMQEAAAAKMTcyMDA3NTgyOAMAAAADMTYwAgAAAAIyOAQAAAABMAcAAAAKMTIvMzEvMjAxMggAAAAKMTIvMzEvMjAxMgkAAAABMBYuMka3Jd4I68fER7cl3ggyQ0lRLkRWTi5JUV9UT1RBTF9SRVZFTlVFLklRX0xUTS4zLzMxLzIwMTQuTC4uVVNELkgBAAAADhEEAAIAAAAFMTIzNDIBCAAAAAUAAAABMQEAAAAKMTczMzAwNTk5NAMAAAADMTYwAgAAAAIyOAQAAAABMAcAAAAJMy8zMS8yMDE0CAAAAAkzLzMxLzIwMTQJAAAAATASBzJGtyXeCJ4HzEe3Jd4IM0NJUS5EVk4uSVFfVE9UQUxfUkVWRU5VRS5JUV9MVE0uMTIvMzEvMjAxNi5MLi5VU0QuSAEAAAAOEQQAAgAAAAQ2NjA0AQgAAAAFAAAAATEBAAAACjE5NDYyODQ1NTYDAAAAAzE2MAIAAAACMjgEAAAAATAHAAAACjEyLzMxLzIwMTYIAAAACjEyLzMxLzIwMTYJAAAAATAAe0xGtyXeCF7ksUe3Jd4IMkNJUS5EVk4uSVFfVE9UQUxfUkVWRU5VRS5JUV9MVE0uMy8zMS8yMDE4LkwuLlVTRC5IAQAAAA4RBAACAAAABDgxNjEBCAAAAAUAAAABMQEAAAAKMTk3NDY5ODM3OQMAAAADMTYwAgAAAAIyOAQAAAABMAcAAAAJMy8zMS8yMDE4CAAAAAkzLzMxLzIwMTgJAAAAATDwU0xGtyXeCKbkyUe3Jd4IM0NJUS5EVk4uSVFfVE9UQUxfUkVWRU5VRS5JUV9MVE0uMTIvMzEvMjAyMC5MLi5VU0QuSAEAAAAOEQQAAgAAAAQ0NjczAQgAAAAFAAAA</t>
  </si>
  <si>
    <t>ATEBAAAACy0yMDYwOTQxMzk2AwAAAAMxNjACAAAAAjI4BAAAAAEwBwAAAAoxMi8zMS8yMDIwCAAAAAoxMi8zMS8yMDIwCQAAAAEw/48uR7cl3ggmebtHtyXeCDJDSVEuRFZOLklRX1RPVEFMX1JFVkVOVUUuSVFfTFRNLjYvMzAvMjAyMy5MLi5VU0QuSAEAAAAOEQQAAgAAAAUxNjA4NAEIAAAABQAAAAExAQAAAAstMTk3MDM5ODA4MgMAAAADMTYwAgAAAAIyOAQAAAABMAcAAAAJNi8zMC8yMDIzCAAAAAk2LzMwLzIwMjMJAAAAATAH6vxGtyXeCGx5tUe3Jd4IMkNJUS5EVk4uSVFfVE9UQUxfUkVWRU5VRS5JUV9MVE0uNi8zMC8yMDEyLkwuLlVTRC5IAQAAAA4RBAACAAAABDk0NzIBCAAAAAUAAAABMQEAAAAKMTY0MzkwNTMwNQMAAAADMTYwAgAAAAIyOAQAAAABMAcAAAAJNi8zMC8yMDEyCAAAAAk2LzMwLzIwMTIJAAAAATApVTJGtyXeCMZSxEe3Jd4IMkNJUS5EVk4uSVFfVE9UQUxfUkVWRU5VRS5JUV9MVE0uMy8zMS8yMDE1LkwuLlVTRC5IAQAAAA4RBAACAAAABTE2NDUwAQgAAAAFAAAAATEBAAAACjE4MDE2Mjc3NjYDAAAAAzE2MAIAAAACMjgEAAAAATAHAAAACTMvMzEvMjAxNQgAAAAJMy8zMS8yMDE1CQAAAAEw+t8xRrcl3gh/uctHtyXeCDJDSVEuRFZOLklRX1RPVEFMX1JFVkVOVUUuSVFfTFRNLjYvMzAvMjAxOS5MLi5VU0QuSAEAAAAOEQQAAgAAAAQ4MTk0AQgAAAAFAAAAATEBAAAACjIwNDkwMDQ1</t>
  </si>
  <si>
    <t>MDUDAAAAAzE2MAIAAAACMjgEAAAAATAHAAAACTYvMzAvMjAxOQgAAAAJNi8zMC8yMDE5CQAAAAEwCbcuR7cl3gifQLpHtyXeCDJDSVEuRFZOLklRX1RPVEFMX1JFVkVOVUUuSVFfTFRNLjYvMzAvMjAyNC5MLi5VU0QuSAEAAAAOEQQAAgAAAAUxNDc2MgEIAAAABQAAAAExAQAAAAstMTkxODAyNzMxMwMAAAADMTYwAgAAAAIyOAQAAAABMAcAAAAJNi8zMC8yMDI0CAAAAAk2LzMwLzIwMjQJAAAAATAH6vxGtyXeCE7uu0e3Jd4IMkNJUS5EVk4uSVFfVE9UQUxfUkVWRU5VRS5JUV9MVE0uNi8zMC8yMDE4LkwuLlVTRC5IAQAAAA4RBAACAAAABDc4OTUBCAAAAAUAAAABMQEAAAAKMTk3NDY5ODEyOQMAAAADMTYwAgAAAAIyOAQAAAABMAcAAAAJNi8zMC8yMDE4CAAAAAk2LzMwLzIwMTgJAAAAATDwU0xGtyXeCKNUt0e3Jd4IMkNJUS5EVk4uSVFfVE9UQUxfUkVWRU5VRS5JUV9MVE0uNi8zMC8yMDIyLkwuLlVTRC5IAQAAAA4RBAACAAAABTE3NDAyAQgAAAAFAAAAATEBAAAACy0yMDIwNDU3NzU0AwAAAAMxNjACAAAAAjI4BAAAAAEwBwAAAAk2LzMwLzIwMjIIAAAACTYvMzAvMjAyMgkAAAABMNdBLke3Jd4Ij56tR7cl3ggyQ0lRLkRWTi5JUV9UT1RBTF9SRVZFTlVFLklRX0xUTS42LzMwLzIwMTEuTC4uVVNELkgBAAAADhEEAAIAAAAEOTIzMgEIAAAABQAAAAExAQAAAAoxNTU3MjE2NjQxAwAAAAMxNjACAAAAAjI4</t>
  </si>
  <si>
    <t>BAAAAAEwBwAAAAk2LzMwLzIwMTEIAAAACTYvMzAvMjAxMQkAAAABMBIHMka3Jd4IY0rIR7cl3ggyQ0lRLkRWTi5JUV9UT1RBTF9SRVZFTlVFLklRX0xUTS42LzMwLzIwMTYuTC4uVVNELkgBAAAADhEEAAIAAAAFMTA1NjIBCAAAAAUAAAABMQEAAAAKMTg2MzY4Mzg2NAMAAAADMTYwAgAAAAIyOAQAAAABMAcAAAAJNi8zMC8yMDE2CAAAAAk2LzMwLzIwMTYJAAAAATAAe0xGtyXeCPgFuEe3Jd4IMkNJUS5EVk4uSVFfVE9UQUxfUkVWRU5VRS5JUV9MVE0uMy8zMS8yMDE5LkwuLlVTRC5IAQAAAA4RBAACAAAABDg0NTABCAAAAAUAAAABMQEAAAAKMjA0OTAwNDgwNwMAAAADMTYwAgAAAAIyOAQAAAABMAcAAAAJMy8zMS8yMDE5CAAAAAkzLzMxLzIwMTkJAAAAATAJty5HtyXeCJzmyEe3Jd4IMkNJUS5EVk4uSVFfVE9UQUxfUkVWRU5VRS5JUV9MVE0uNi8zMC8yMDEzLkwuLlVTRC5IAQAAAA4RBAACAAAABDk2NzkBCAAAAAUAAAABMQEAAAAKMTcwNDk2OTYwNAMAAAADMTYwAgAAAAIyOAQAAAABMAcAAAAJNi8zMC8yMDEzCAAAAAk2LzMwLzIwMTMJAAAAATAWLjJGtyXeCO5Wwke3Jd4IMkNJUS5EVk4uSVFfVE9UQUxfUkVWRU5VRS5JUV9MVE0uOS8zMC8yMDE3LkwuLlVTRC5IAQAAAA4RBAACAAAABDkwOTcBCAAAAAUAAAABMQEAAAAKMTkyMDI4MzM3NwMAAAADMTYwAgAAAAIyOAQAAAABMAcAAAAJOS8zMC8yMDE3</t>
  </si>
  <si>
    <t>CAAAAAk5LzMwLzIwMTcJAAAAATAAe0xGtyXeCDUlr0e3Jd4IMkNJUS5EVk4uSVFfVE9UQUxfUkVWRU5VRS5JUV9MVE0uNi8zMC8yMDEwLkwuLlVTRC5IAQAAAA4RBAACAAAABDg2MjYBCAAAAAUAAAABMQEAAAAKMTQ2NTcyMTA1NwMAAAADMTYwAgAAAAIyOAQAAAABMAcAAAAJNi8zMC8yMDEwCAAAAAk2LzMwLzIwMTAJAAAAATBMozJGtyXeCOeCyUe3Jd4IMkNJUS5EVk4uSVFfVE9UQUxfUkVWRU5VRS5JUV9MVE0uOS8zMC8yMDExLkwuLlVTRC5IAQAAAA4RBAACAAAABDk4NDABCAAAAAUAAAABMQEAAAAKMTU3NTA2MzY2NAMAAAADMTYwAgAAAAIyOAQAAAABMAcAAAAJOS8zMC8yMDExCAAAAAk5LzMwLzIwMTEJAAAAATD0uDFGtyXeCMaPt0e3Jd4IMkNJUS5EVk4uSVFfVE9UQUxfUkVWRU5VRS5JUV9MVE0uMy8zMS8yMDE2LkwuLlVTRC5IAQAAAA4RBAACAAAABTExNTg2AQgAAAAFAAAAATEBAAAACjE4NDAxNzkxMDcDAAAAAzE2MAIAAAACMjgEAAAAATAHAAAACTMvMzEvMjAxNggAAAAJMy8zMS8yMDE2CQAAAAEwDqJMRrcl3ghORMtHtyXeCDJDSVEuRFZOLklRX1RPVEFMX1JFVkVOVUUuSVFfTFRNLjkvMzAvMjAyMS5MLi5VU0QuSAEAAAAOEQQAAgAAAAUxMDQxMwEIAAAABQAAAAExAQAAAAstMjA3MjM2MjI2OAMAAAADMTYwAgAAAAIyOAQAAAABMAcAAAAJOS8zMC8yMDIxCAAAAAk5LzMwLzIwMjEJAAAA</t>
  </si>
  <si>
    <t>ATDpaC5HtyXeCEHbrEe3Jd4IMkNJUS5EVk4uSVFfVE9UQUxfUkVWRU5VRS5JUV9MVE0uMy8zMS8yMDI0LkwuLlVTRC5IAQAAAA4RBAACAAAABTE0Mzg2AQgAAAAFAAAAATEBAAAACy0xOTMyODgyNTg5AwAAAAMxNjACAAAAAjI4BAAAAAEwBwAAAAkzLzMxLzIwMjQIAAAACTMvMzEvMjAyNAkAAAABMAfq/Ea3Jd4IeTKyR7cl3ggzQ0lRLkRWTi5JUV9UT1RBTF9SRVZFTlVFLklRX0xUTS4xMi8zMS8yMDE0LkwuLlVTRC5IAQAAAA4RBAACAAAABTE3MjE3AQgAAAAFAAAAATEBAAAACjE4Mjc4NzA1MDMDAAAAAzE2MAIAAAACMjgEAAAAATAHAAAACjEyLzMxLzIwMTQIAAAACjEyLzMxLzIwMTQJAAAAATD63zFGtyXeCEM4vke3Jd4IMkNJUS5EVk4uSVFfVE9UQUxfUkVWRU5VRS5JUV9MVE0uMy8zMS8yMDEzLkwuLlVTRC5IAQAAAA4RBAACAAAABDg4MDABCAAAAAUAAAABMQEAAAAKMTY4OTg0MjQ0MAMAAAADMTYwAgAAAAIyOAQAAAABMAcAAAAJMy8zMS8yMDEzCAAAAAkzLzMxLzIwMTMJAAAAATAWLjJGtyXeCOejzEe3Jd4IMkNJUS5EVk4uSVFfVE9UQUxfUkVWRU5VRS5JUV9MVE0uMy8zMS8yMDIwLkwuLlVTRC5IAQAAAA4RBAACAAAABDYwODUBCAAAAAUAAAABMQEAAAALLTIxNDAwMjQwNTUDAAAAAzE2MAIAAAACMjgEAAAAATAHAAAACTMvMzEvMjAyMAgAAAAJMy8zMS8yMDIwCQAAAAEw/48uR7cl3ginBMRH</t>
  </si>
  <si>
    <t>tyXeCDJDSVEuRFZOLklRX1RPVEFMX1JFVkVOVUUuSVFfTFRNLjMvMzEvMjAyMy5MLi5VU0QuSAEAAAAOEQQAAgAAAAUxODI4OQEIAAAABQAAAAExAQAAAAstMTk4NDIyMTc3NQMAAAADMTYwAgAAAAIyOAQAAAABMAcAAAAJMy8zMS8yMDIzCAAAAAkzLzMxLzIwMjMJAAAAATAWEf1GtyXeCFN8uEe3Jd4IMkNJUS5EVk4uSVFfVE9UQUxfUkVWRU5VRS5JUV9MVE0uMy8zMS8yMDExLkwuLlVTRC5IAQAAAA4RBAACAAAABDg2MzcBCAAAAAUAAAABMQEAAAAKMTU0NDk2ODkxMQMAAAADMTYwAgAAAAIyOAQAAAABMAcAAAAJMy8zMS8yMDExCAAAAAkzLzMxLzIwMTEJAAAAATA7fDJGtyXeCEiOzUe3Jd4IMkNJUS5EVk4uSVFfVE9UQUxfUkVWRU5VRS5JUV9MVE0uMy8zMS8yMDEyLkwuLlVTRC5IAQAAAA4RBAACAAAABTEwMzY1AQgAAAAFAAAAATEBAAAACjE2MTUxOTM0MzQDAAAAAzE2MAIAAAACMjgEAAAAATAHAAAACTMvMzEvMjAxMggAAAAJMy8zMS8yMDEyCQAAAAEwKVUyRrcl3ghUZ81HtyXeCDJDSVEuRFZOLklRX1RPVEFMX1JFVkVOVUUuSVFfTFRNLjkvMzAvMjAxNS5MLi5VU0QuSAEAAAAOEQQAAgAAAAUxMzcwOAEIAAAABQAAAAExAQAAAAoxODE1OTcwNjA4AwAAAAMxNjACAAAAAjI4BAAAAAEwBwAAAAk5LzMwLzIwMTUIAAAACTkvMzAvMjAxNQkAAAABMA6iTEa3Jd4IZpqvR7cl3ggyQ0lRLkRWTi5JUV9U</t>
  </si>
  <si>
    <t>T1RBTF9SRVZFTlVFLklRX0xUTS42LzMwLzIwMTcuTC4uVVNELkgBAAAADhEEAAIAAAAEOTk3NAEIAAAABQAAAAExAQAAAAoxODk4MTEwNDUzAwAAAAMxNjACAAAAAjI4BAAAAAEwBwAAAAk2LzMwLzIwMTcIAAAACTYvMzAvMjAxNwkAAAABMAB7TEa3Jd4IJG+xR7cl3ggyQ0lRLkRWTi5JUV9UT1RBTF9SRVZFTlVFLklRX0xUTS4zLzMxLzIwMTcuTC4uVVNELkgBAAAADhEEAAIAAAAFMTA0NDIBCAAAAAUAAAABMQEAAAAKMTg5ODExMDYzOAMAAAADMTYwAgAAAAIyOAQAAAABMAcAAAAJMy8zMS8yMDE3CAAAAAkzLzMxLzIwMTcJAAAAATAAe0xGtyXeCBmoyke3Jd4IM0NJUS5EVk4uSVFfVE9UQUxfUkVWRU5VRS5JUV9MVE0uMTIvMzEvMjAxOC5MLi5VU0QuSAEAAAAOEQQAAgAAAAQ4NDM5AQgAAAAFAAAAATEBAAAACjIwODA5OTg4MzUDAAAAAzE2MAIAAAACMjgEAAAAATAHAAAACjEyLzMxLzIwMTgIAAAACjEyLzMxLzIwMTgJAAAAATDwU0xGtyXeCGjetke3Jd4IMkNJUS5EVk4uSVFfVE9UQUxfUkVWRU5VRS5JUV9MVE0uNi8zMC8yMDIxLkwuLlVTRC5IAQAAAA4RBAACAAAABDc3NjYBCAAAAAUAAAABMQEAAAALLTIwNzIzNjIxODUDAAAAAzE2MAIAAAACMjgEAAAAATAHAAAACTYvMzAvMjAyMQgAAAAJNi8zMC8yMDIxCQAAAAEw6WguR7cl3gj+Oq5HtyXeCDJDSVEuRFZOLklRX1RPVEFMX1JFVkVOVUUuSVFf</t>
  </si>
  <si>
    <t>TFRNLjMvMzEvMjAxMC5MLi5VU0QuSAEAAAAOEQQAAgAAAAQ4MzI2AQgAAAAFAAAAATEBAAAACjE0NTEyNzY5NTEDAAAAAzE2MAIAAAACMjgEAAAAATAHAAAACTMvMzEvMjAxMAgAAAAJMy8zMS8yMDEwCQAAAAEwTKMyRrcl3gh6A85HtyXeCCdDSVEuRFZOLklRX05JLklRX0xUTS42LzMwLzIwMTUuTC4uVVNELkgBAAAADhEEAAIAAAAFLTU4MDcBCAAAAAUAAAABMQEAAAAKMTgwMTYyNzc0MAMAAAADMTYwAgAAAAIxNQQAAAABMAcAAAAJNi8zMC8yMDE1CAAAAAk2LzMwLzIwMTUJAAAAATD63zFGtyXeCD1ltEe3Jd4IJ0NJUS5EVk4uSVFfTkkuSVFfTFRNLjkvMzAvMjAyMy5MLi5VU0QuSAEAAAAOEQQAAgAAAAQzNzk2AQgAAAAFAAAAATEBAAAACy0xOTcwMzk4NzE5AwAAAAMxNjACAAAAAjE1BAAAAAEwBwAAAAk5LzMwLzIwMjMIAAAACTkvMzAvMjAyMwkAAAABMAfq/Ea3Jd4IQdusR7cl3ggnQ0lRLkRWTi5JUV9OSS5JUV9MVE0uNi8zMC8yMDIwLkwuLlVTRC5IAQAAAA4RBAACAAAABS0zMDE5AQgAAAAFAAAAATEBAAAACy0yMTIzODU3MjcwAwAAAAMxNjACAAAAAjE1BAAAAAEwBwAAAAk2LzMwLzIwMjAIAAAACTYvMzAvMjAyMAkAAAABMP+PLke3Jd4IaCu2R7cl3ggnQ0lRLkRWTi5JUV9OSS5JUV9MVE0uMy8zMS8yMDIyLkwuLlVTRC5IAQAAAA4RBAACAAAABDM1ODkBCAAAAAUAAAABMQEAAAALLTIwMzU4</t>
  </si>
  <si>
    <t>NzEzNTgDAAAAAzE2MAIAAAACMTUEAAAAATAHAAAACTMvMzEvMjAyMggAAAAJMy8zMS8yMDIyCQAAAAEw6WguR7cl3gixbMFHtyXeCCdDSVEuRFZOLklRX05JLklRX0xUTS4zLzMxLzIwMTYuTC4uVVNELkgBAAAADhEEAAIAAAAGLTEzOTExAQgAAAAFAAAAATEBAAAACjE4NDAxNzkxMDcDAAAAAzE2MAIAAAACMTUEAAAAATAHAAAACTMvMzEvMjAxNggAAAAJMy8zMS8yMDE2CQAAAAEwDqJMRrcl3ghga8tHtyXeCCdDSVEuRFZOLklRX05JLklRX0xUTS42LzMwLzIwMTQuTC4uVVNELkgBAAAADhEEAAIAAAAEMTYzNQEIAAAABQAAAAExAQAAAAoxNzQ4ODY1NDY3AwAAAAMxNjACAAAAAjE1BAAAAAEwBwAAAAk2LzMwLzIwMTQIAAAACTYvMzAvMjAxNAkAAAABMBIHMka3Jd4I7+W/R7cl3ggnQ0lRLkRWTi5JUV9OSS5JUV9MVE0uMy8zMS8yMDEwLkwuLlVTRC5IAQAAAA4RBAACAAAABDI2NzIBCAAAAAUAAAABMQEAAAAKMTQ1MTI3Njk1MQMAAAADMTYwAgAAAAIxNQQAAAABMAcAAAAJMy8zMS8yMDEwCAAAAAkzLzMxLzIwMTAJAAAAATBMozJGtyXeCIYqzke3Jd4IJ0NJUS5EVk4uSVFfTkkuSVFfTFRNLjMvMzEvMjAyMS5MLi5VU0QuSAEAAAAOEQQAAgAAAAQtNjUxAQgAAAAFAAAAATEBAAAACy0yMDg2ODk4ODIwAwAAAAMxNjACAAAAAjE1BAAAAAEwBwAAAAkzLzMxLzIwMjEIAAAACTMvMzEvMjAyMQkAAAABMOlo</t>
  </si>
  <si>
    <t>Lke3Jd4IweHBR7cl3ggoQ0lRLkRWTi5JUV9OSS5JUV9MVE0uMTIvMzEvMjAxNi5MLi5VU0QuSAEAAAAOEQQAAgAAAAUtMTA1NgEIAAAABQAAAAExAQAAAAoxOTQ2Mjg0NTU2AwAAAAMxNjACAAAAAjE1BAAAAAEwBwAAAAoxMi8zMS8yMDE2CAAAAAoxMi8zMS8yMDE2CQAAAAEwAHtMRrcl3ghnC7JHtyXeCCdDSVEuRFZOLklRX05JLklRX0xUTS4zLzMxLzIwMTUuTC4uVVNELkgBAAAADhEEAAIAAAAFLTIzMTYBCAAAAAUAAAABMQEAAAAKMTgwMTYyNzc2NgMAAAADMTYwAgAAAAIxNQQAAAABMAcAAAAJMy8zMS8yMDE1CAAAAAkzLzMxLzIwMTUJAAAAATD63zFGtyXeCI3gy0e3Jd4IKENJUS5EVk4uSVFfTkkuSVFfTFRNLjEyLzMxLzIwMTAuTC4uVVNELkgBAAAADhEEAAIAAAAENDU1MAEIAAAABQAAAAExAQAAAAoxNTg4ODAzMzMyAwAAAAMxNjACAAAAAjE1BAAAAAEwBwAAAAoxMi8zMS8yMDEwCAAAAAoxMi8zMS8yMDEwCQAAAAEwO3wyRrcl3gjtMspHtyXeCCdDSVEuRFZOLklRX05JLklRX0xUTS42LzMwLzIwMTkuTC4uVVNELkgBAAAADhEEAAIAAAAEMzg2NAEIAAAABQAAAAExAQAAAAoyMDQ5MDA0NTA1AwAAAAMxNjACAAAAAjE1BAAAAAEwBwAAAAk2LzMwLzIwMTkIAAAACTYvMzAvMjAxOQkAAAABMAm3Lke3Jd4Ikhm6R7cl3ggnQ0lRLkRWTi5JUV9OSS5JUV9MVE0uNi8zMC8yMDI1LkwuLlVTRC5IAQAA</t>
  </si>
  <si>
    <t>AA4RBAACAAAABDI4NDQBCAAAAAUAAAABMQEAAAALLTE5MzI4ODI4MjIDAAAAAzE2MAIAAAACMTUEAAAAATAHAAAACTYvMzAvMjAyNQgAAAAJNi8zMC8yMDI1CQAAAAEwBsP8Rrcl3ggNK7tHtyXeCCdDSVEuRFZOLklRX05JLklRX0xUTS42LzMwLzIwMjQuTC4uVVNELkgBAAAADhEEAAIAAAAEMzUwMgEIAAAABQAAAAExAQAAAAstMTkxODAyNzMxMwMAAAADMTYwAgAAAAIxNQQAAAABMAcAAAAJNi8zMC8yMDI0CAAAAAk2LzMwLzIwMjQJAAAAATAH6vxGtyXeCE7uu0e3Jd4IJ0NJUS5EVk4uSVFfTkkuSVFfTFRNLjkvMzAvMjAyMi5MLi5VU0QuSAEAAAAOEQQAAgAAAAQ2MzIwAQgAAAAFAAAAATEBAAAACy0yMDIwNDU4MTI0AwAAAAMxNjACAAAAAjE1BAAAAAEwBwAAAAk5LzMwLzIwMjIIAAAACTkvMzAvMjAyMgkAAAABMNdBLke3Jd4IJWasR7cl3ggnQ0lRLkRWTi5JUV9OSS5JUV9MVE0uOS8zMC8yMDExLkwuLlVTRC5IAQAAAA4RBAACAAAABDQ3NTkBCAAAAAUAAAABMQEAAAAKMTU3NTA2MzY2NAMAAAADMTYwAgAAAAIxNQQAAAABMAcAAAAJOS8zMC8yMDExCAAAAAk5LzMwLzIwMTEJAAAAATD0uDFGtyXeCMaPt0e3Jd4IJ0NJUS5EVk4uSVFfTkkuSVFfTFRNLjkvMzAvMjAxMi5MLi5VU0QuSAEAAAAOEQQAAgAAAAM2NTgBCAAAAAUAAAABMQEAAAAKMTY0MzkwMzA2NQMAAAADMTYwAgAAAAIxNQQAAAABMAcA</t>
  </si>
  <si>
    <t>AAAJOS8zMC8yMDEyCAAAAAk5LzMwLzIwMTIJAAAAATApVTJGtyXeCPL5sEe3Jd4IJ0NJUS5EVk4uSVFfTkkuSVFfTFRNLjkvMzAvMjAxOC5MLi5VU0QuSAEAAAAOEQQAAgAAAAQyMDk4AQgAAAAFAAAAATEBAAAACjE5OTA4MTg0NjkDAAAAAzE2MAIAAAACMTUEAAAAATAHAAAACTkvMzAvMjAxOAgAAAAJOS8zMC8yMDE4CQAAAAEw8FNMRrcl3ggZ165HtyXeCChDSVEuRFZOLklRX05JLklRX0xUTS4xMi8zMS8yMDE5LkwuLlVTRC5IAQAAAA4RBAACAAAABC0zNTUBCAAAAAUAAAABMQEAAAALLTIxMTIxMDA0MzYDAAAAAzE2MAIAAAACMTUEAAAAATAHAAAACjEyLzMxLzIwMTkIAAAACjEyLzMxLzIwMTkJAAAAATD/jy5HtyXeCH/yuUe3Jd4IKENJUS5EVk4uSVFfTkkuSVFfTFRNLjEyLzMxLzIwMTUuTC4uVVNELkgBAAAADhEEAAIAAAAGLTEyODk2AQgAAAAFAAAAATEBAAAACjE4NzU1MTI5MzgDAAAAAzE2MAIAAAACMTUEAAAAATAHAAAACjEyLzMxLzIwMTUIAAAACjEyLzMxLzIwMTUJAAAAATAOokxGtyXeCAB1vUe3Jd4IJ0NJUS5EVk4uSVFfTkkuSVFfTFRNLjkvMzAvMjAyMC5MLi5VU0QuSAEAAAAOEQQAAgAAAAUtMzIyMAEIAAAABQAAAAExAQAAAAstMjEyMzg1NzI4MgMAAAADMTYwAgAAAAIxNQQAAAABMAcAAAAJOS8zMC8yMDIwCAAAAAk5LzMwLzIwMjAJAAAAATD/jy5HtyXeCMLFrUe3Jd4IKENJUS5E</t>
  </si>
  <si>
    <t>Vk4uSVFfTkkuSVFfTFRNLjEyLzMxLzIwMjEuTC4uVVNELkgBAAAADhEEAAIAAAAEMjgxMwEIAAAABQAAAAExAQAAAAstMjAwODIyMjE5NwMAAAADMTYwAgAAAAIxNQQAAAABMAcAAAAKMTIvMzEvMjAyMQgAAAAKMTIvMzEvMjAyMQkAAAABMOloLke3Jd4If2O8R7cl3ggnQ0lRLkRWTi5JUV9OSS5JUV9MVE0uOS8zMC8yMDEwLkwuLlVTRC5IAQAAAA4RBAACAAAABDQ2NTUBCAAAAAUAAAABMQEAAAAKMTQ3OTk5MzMxNAMAAAADMTYwAgAAAAIxNQQAAAABMAcAAAAJOS8zMC8yMDEwCAAAAAk5LzMwLzIwMTAJAAAAATA7fDJGtyXeCJ9Auke3Jd4IKENJUS5EVk4uSVFfTkkuSVFfTFRNLjEyLzMxLzIwMTMuTC4uVVNELkgBAAAADhEEAAIAAAADLTIwAQgAAAAFAAAAATEBAAAACjE3NzY3Mzk3MzUDAAAAAzE2MAIAAAACMTUEAAAAATAHAAAACjEyLzMxLzIwMTMIAAAACjEyLzMxLzIwMTMJAAAAATASBzJGtyXeCA5+wke3Jd4IJ0NJUS5EVk4uSVFfTkkuSVFfTFRNLjkvMzAvMjAyNC5MLi5VU0QuSAEAAAAOEQQAAgAAAAQzNDA0AQgAAAAFAAAAATEBAAAACy0xOTE4MDI3NDU1AwAAAAMxNjACAAAAAjE1BAAAAAEwBwAAAAk5LzMwLzIwMjQIAAAACTkvMzAvMjAyNAkAAAABMAfq/Ea3Jd4Iqbe4R7cl3ggoQ0lRLkRWTi5JUV9OSS5JUV9MVE0uMTIvMzEvMjAwOS5MLi5VU0QuSAEAAAAOEQQAAgAAAAUtMjQ3OQEIAAAA</t>
  </si>
  <si>
    <t>BQAAAAExAQAAAAoxNTIzNzIxMTQ4AwAAAAMxNjACAAAAAjE1BAAAAAEwBwAAAAoxMi8zMS8yMDA5CAAAAAoxMi8zMS8yMDA5CQAAAAEwTKMyRrcl3gg+HctHtyXeCChDSVEuRFZOLklRX05JLklRX0xUTS4xMi8zMS8yMDIzLkwuLlVTRC5IAQAAAA4RBAACAAAABDM3NDcBCAAAAAUAAAABMQEAAAALLTE5NTkwMjg4NjQDAAAAAzE2MAIAAAACMTUEAAAAATAHAAAACjEyLzMxLzIwMjMIAAAACjEyLzMxLzIwMjMJAAAAATAH6vxGtyXeCNbHtEe3Jd4IJ0NJUS5EVk4uSVFfTkkuSVFfTFRNLjkvMzAvMjAxNC5MLi5VU0QuSAEAAAAOEQQAAgAAAAQyMjIyAQgAAAAFAAAAATEBAAAACjE3NjI4MDYwNjEDAAAAAzE2MAIAAAACMTUEAAAAATAHAAAACTkvMzAvMjAxNAgAAAAJOS8zMC8yMDE0CQAAAAEw+t8xRrcl3giC6K9HtyXeCCdDSVEuRFZOLklRX05JLklRX0xUTS45LzMwLzIwMTYuTC4uVVNELkgBAAAADhEEAAIAAAAFLTgxNjUBCAAAAAUAAAABMQEAAAAKMTg2MzY4MzM5MgMAAAADMTYwAgAAAAIxNQQAAAABMAcAAAAJOS8zMC8yMDE2CAAAAAk5LzMwLzIwMTYJAAAAATAAe0xGtyXeCEFWuUe3Jd4IKENJUS5EVk4uSVFfTkkuSVFfTFRNLjEyLzMxLzIwMTEuTC4uVVNELkgBAAAADhEEAAIAAAAENDcwNAEIAAAABQAAAAExAQAAAAoxNjYwODk4MTkyAwAAAAMxNjACAAAAAjE1BAAAAAEwBwAAAAoxMi8zMS8yMDEx</t>
  </si>
  <si>
    <t>CAAAAAoxMi8zMS8yMDExCQAAAAEw9LgxRrcl3gh8mMhHtyXeCChDSVEuRFZOLklRX05JLklRX0xUTS4xMi8zMS8yMDE3LkwuLlVTRC5IAQAAAA4RBAACAAAAAzg5OAEIAAAABQAAAAExAQAAAAoyMDE1OTQ4NTY4AwAAAAMxNjACAAAAAjE1BAAAAAEwBwAAAAoxMi8zMS8yMDE3CAAAAAoxMi8zMS8yMDE3CQAAAAEw8FNMRrcl3gjPJr1HtyXeCCZDSVEuRFZOLklRX05JLklRX0NRLjMvMzEvMjAxMS5MLi5VU0QuSAEAAAAOEQQAAgAAAAM0MTYBCAAAAAUAAAABMQEAAAAKMTU0NDk1MjM4OAMAAAADMTYwAgAAAAIxNQQAAAABMAcAAAAJMy8zMS8yMDExCAAAAAkzLzMxLzIwMTEJAAAAATA7fDJGtyXeCGnczUe3Jd4IJkNJUS5EVk4uSVFfTkkuSVFfQ1EuOS8zMC8yMDIzLkwuLlVTRC5IAQAAAA4RBAACAAAAAzkxMAEIAAAABQAAAAExAQAAAAstMTk3MDQwMDI3NgMAAAADMTYwAgAAAAIxNQQAAAABMAcAAAAJOS8zMC8yMDIzCAAAAAk5LzMwLzIwMjMJAAAAATAH6vxGtyXeCG5QrUe3Jd4IJkNJUS5EVk4uSVFfTkkuSVFfQ1EuMy8zMS8yMDIzLkwuLlVTRC5IAQAAAA4RBAACAAAAAzk5NQEIAAAABQAAAAExAQAAAAstMTk4NDIyMTc4MgMAAAADMTYwAgAAAAIxNQQAAAABMAcAAAAJMy8zMS8yMDIzCAAAAAkzLzMxLzIwMjMJAAAAATAWEf1GtyXeCBFBuEe3Jd4IJ0NJUS5EVk4uSVFfTkkuSVFfQ1EuMTIvMzEvMjAy</t>
  </si>
  <si>
    <t>MC5MLi5VU0QuSAEAAAAOEQQAAgAAAAQtMTAyAQgAAAAFAAAAATEBAAAACy0yMTEyMTAwNDM1AwAAAAMxNjACAAAAAjE1BAAAAAEwBwAAAAoxMi8zMS8yMDIwCAAAAAoxMi8zMS8yMDIwCQAAAAEw/48uR7cl3ggwoLtHtyXeCCZDSVEuRFZOLklRX05JLklRX0NRLjYvMzAvMjAxNC5MLi5VU0QuSAEAAAAOEQQAAgAAAAM2NzUBCAAAAAUAAAABMQEAAAAKMTc0ODg1NTMyMgMAAAADMTYwAgAAAAIxNQQAAAABMAcAAAAJNi8zMC8yMDE0CAAAAAk2LzMwLzIwMTQJAAAAATASBzJGtyXeCO/lv0e3Jd4IJkNJUS5EVk4uSVFfTkkuSVFfQ1EuOS8zMC8yMDE1LkwuLlVTRC5IAQAAAA4RBAACAAAABS0zNTA3AQgAAAAFAAAAATEBAAAACjE4MTU5Njk0NzYDAAAAAzE2MAIAAAACMTUEAAAAATAHAAAACTkvMzAvMjAxNQgAAAAJOS8zMC8yMDE1CQAAAAEwDqJMRrcl3ghmmq9HtyXeCCZDSVEuRFZOLklRX05JLklRX0NRLjMvMzEvMjAxMy5MLi5VU0QuSAEAAAAOEQQAAgAAAAUtMTMzOQEIAAAABQAAAAExAQAAAAoxNjg5ODQyNDE1AwAAAAMxNjACAAAAAjE1BAAAAAEwBwAAAAkzLzMxLzIwMTMIAAAACTMvMzEvMjAxMwkAAAABMBYuMka3Jd4I/MrMR7cl3ggmQ0lRLkRWTi5JUV9OSS5JUV9DUS42LzMwLzIwMjQuTC4uVVNELkgBAAAADhEEAAIAAAADODQ0AQgAAAAFAAAAATEBAAAACy0xOTE4MDI3MzE0AwAAAAMxNjACAAAA</t>
  </si>
  <si>
    <t>AjE1BAAAAAEwBwAAAAk2LzMwLzIwMjQIAAAACTYvMzAvMjAyNAkAAAABMAfq/Ea3Jd4ITu67R7cl3ggmQ0lRLkRWTi5JUV9OSS5JUV9DUS45LzMwLzIwMTMuTC4uVVNELkgBAAAADhEEAAIAAAADNDI5AQgAAAAFAAAAATEBAAAACjE3MDQ5NTk0MTADAAAAAzE2MAIAAAACMTUEAAAAATAHAAAACTkvMzAvMjAxMwgAAAAJOS8zMC8yMDEzCQAAAAEwEgcyRrcl3gjRq7BHtyXeCCdDSVEuRFZOLklRX05JLklRX0NRLjEyLzMxLzIwMTAuTC4uVVNELkgBAAAADhEEAAIAAAADNTYyAQgAAAAFAAAAATEBAAAACjE1MjM3MjEzOTMDAAAAAzE2MAIAAAACMTUEAAAAATAHAAAACjEyLzMxLzIwMTAIAAAACjEyLzMxLzIwMTAJAAAAATA7fDJGtyXeCP9Zyke3Jd4IPUNJUS5EVk4uSVFfVE9UQUxfUkVWXzFZUl9BTk5fR1JPV1RILklRX0xUTS45LzMwLzIwMjMuTC4uVVNELkgBAAAADhEEAAIAAAAILTIwLjUyMTcBCAAAAAUAAAABMQEAAAALLTE5NzAzOTg3MTkDAAAAAzE2MAIAAAAENDE5NAQAAAABMAcAAAAJOS8zMC8yMDIzCAAAAAk5LzMwLzIwMjMJAAAAATAH6vxGtyXeCFECrUe3Jd4IPUNJUS5EVk4uSVFfVE9UQUxfUkVWXzFZUl9BTk5fR1JPV1RILklRX0xUTS4zLzMxLzIwMTUuTC4uVVNELkgBAAAADhEEAAIAAAAHMzMuMjg0NwEIAAAABQAAAAExAQAAAAoxODAxNjI3NzY2AwAAAAMxNjACAAAABDQxOTQEAAAAATAH</t>
  </si>
  <si>
    <t>AAAACTMvMzEvMjAxNQgAAAAJMy8zMS8yMDE1CQAAAAEw+t8xRrcl3gh/uctHtyXeCD1DSVEuRFZOLklRX1RPVEFMX1JFVl8xWVJfQU5OX0dST1dUSC5JUV9MVE0uOS8zMC8yMDI1LkwuLlVTRC5IAQAAAA4RBAACAAAABzEzLjkzNzYBCAAAAAUAAAABMQEAAAALLTE5MTgwMjc0MzUDAAAAAzE2MAIAAAAENDE5NAQAAAABMAcAAAAJOS8zMC8yMDI1CAAAAAk5LzMwLzIwMjUJAAAAATBoPPtGtyXeCNbHtEe3Jd4IPUNJUS5EVk4uSVFfVE9UQUxfUkVWXzFZUl9BTk5fR1JPV1RILklRX0xUTS4zLzMxLzIwMTkuTC4uVVNELkgBAAAADhEEAAIAAAAGMy41NDEyAQgAAAAFAAAAATEBAAAACjIwNDkwMDQ4MDcDAAAAAzE2MAIAAAAENDE5NAQAAAABMAcAAAAJMy8zMS8yMDE5CAAAAAkzLzMxLzIwMTkJAAAAATAJty5HtyXeCJzmyEe3Jd4IPUNJUS5EVk4uSVFfVE9UQUxfUkVWXzFZUl9BTk5fR1JPV1RILklRX0xUTS4zLzMxLzIwMjQuTC4uVVNELkgBAAAADhEEAAIAAAAILTIxLjM0MDcBCAAAAAUAAAABMQEAAAALLTE5MzI4ODI1ODkDAAAAAzE2MAIAAAAENDE5NAQAAAABMAcAAAAJMy8zMS8yMDI0CAAAAAkzLzMxLzIwMjQJAAAAATAH6vxGtyXeCJFZske3Jd4IPUNJUS5EVk4uSVFfVE9UQUxfUkVWXzFZUl9BTk5fR1JPV1RILklRX0xUTS4zLzMxLzIwMTYuTC4uVVNELkgBAAAADhEEAAIAAAAILTI5LjU2ODQBCAAA</t>
  </si>
  <si>
    <t>AAUAAAABMQEAAAAKMTg0MDE3OTEwNwMAAAADMTYwAgAAAAQ0MTk0BAAAAAEwBwAAAAkzLzMxLzIwMTYIAAAACTMvMzEvMjAxNgkAAAABMA6iTEa3Jd4IYGvLR7cl3gg9Q0lRLkRWTi5JUV9UT1RBTF9SRVZfMVlSX0FOTl9HUk9XVEguSVFfTFRNLjYvMzAvMjAyMC5MLi5VU0QuSAEAAAAOEQQAAgAAAAgtMzYuNTg3OAEIAAAABQAAAAExAQAAAAstMjEyMzg1NzI3MAMAAAADMTYwAgAAAAQ0MTk0BAAAAAEwBwAAAAk2LzMwLzIwMjAIAAAACTYvMzAvMjAyMAkAAAABMP+PLke3Jd4Irma2R7cl3gg9Q0lRLkRWTi5JUV9UT1RBTF9SRVZfMVlSX0FOTl9HUk9XVEguSVFfTFRNLjMvMzEvMjAxOC5MLi5VU0QuSAEAAAAOEQQAAgAAAAgtMjEuODQ0NQEIAAAABQAAAAExAQAAAAoxOTc0Njk4Mzc5AwAAAAMxNjACAAAABDQxOTQEAAAAATAHAAAACTMvMzEvMjAxOAgAAAAJMy8zMS8yMDE4CQAAAAEw8FNMRrcl3ggI0clHtyXeCD1DSVEuRFZOLklRX1RPVEFMX1JFVl8xWVJfQU5OX0dST1dUSC5JUV9MVE0uMy8zMS8yMDIyLkwuLlVTRC5IAQAAAA4RBAACAAAACDE2Ny40MjU0AQgAAAAFAAAAATEBAAAACy0yMDM1ODcxMzU4AwAAAAMxNjACAAAABDQxOTQEAAAAATAHAAAACTMvMzEvMjAyMggAAAAJMy8zMS8yMDIyCQAAAAEw6WguR7cl3girk8FHtyXeCD1DSVEuRFZOLklRX1RPVEFMX1JFVl8xWVJfQU5OX0dST1dUSC5J</t>
  </si>
  <si>
    <t>UV9MVE0uOS8zMC8yMDEzLkwuLlVTRC5IAQAAAA4RBAACAAAABzE3LjYxOTIBCAAAAAUAAAABMQEAAAAKMTcwNDk2ODE5NgMAAAADMTYwAgAAAAQ0MTk0BAAAAAEwBwAAAAk5LzMwLzIwMTMIAAAACTkvMzAvMjAxMwkAAAABMBIHMka3Jd4IzYSwR7cl3gg9Q0lRLkRWTi5JUV9UT1RBTF9SRVZfMVlSX0FOTl9HUk9XVEguSVFfTFRNLjMvMzEvMjAxMi5MLi5VU0QuSAEAAAAOEQQAAgAAAAcyMC4wMDY5AQgAAAAFAAAAATEBAAAACjE2MTUxOTM0MzQDAAAAAzE2MAIAAAAENDE5NAQAAAABMAcAAAAJMy8zMS8yMDEyCAAAAAkzLzMxLzIwMTIJAAAAATApVTJGtyXeCFRnzUe3Jd4IPUNJUS5EVk4uSVFfVE9UQUxfUkVWXzFZUl9BTk5fR1JPV1RILklRX0xUTS42LzMwLzIwMjMuTC4uVVNELkgBAAAADhEEAAIAAAAHLTcuNTczOQEIAAAABQAAAAExAQAAAAstMTk3MDM5ODA4MgMAAAADMTYwAgAAAAQ0MTk0BAAAAAEwBwAAAAk2LzMwLzIwMjMIAAAACTYvMzAvMjAyMwkAAAABMAfq/Ea3Jd4IbHm1R7cl3gg9Q0lRLkRWTi5JUV9UT1RBTF9SRVZfMVlSX0FOTl9HUk9XVEguSVFfTFRNLjYvMzAvMjAxOC5MLi5VU0QuSAEAAAAOEQQAAgAAAAgtMjAuODQ0MgEIAAAABQAAAAExAQAAAAoxOTc0Njk4MTI5AwAAAAMxNjACAAAABDQxOTQEAAAAATAHAAAACTYvMzAvMjAxOAgAAAAJNi8zMC8yMDE4CQAAAAEw8FNMRrcl3giS</t>
  </si>
  <si>
    <t>GbdHtyXeCD1DSVEuRFZOLklRX1RPVEFMX1JFVl8xWVJfQU5OX0dST1dUSC5JUV9MVE0uNi8zMC8yMDE3LkwuLlVTRC5IAQAAAA4RBAACAAAABy01LjU2NzIBCAAAAAUAAAABMQEAAAAKMTg5ODExMDQ1MwMAAAADMTYwAgAAAAQ0MTk0BAAAAAEwBwAAAAk2LzMwLzIwMTcIAAAACTYvMzAvMjAxNwkAAAABMAB7TEa3Jd4IUr2xR7cl3gg9Q0lRLkRWTi5JUV9UT1RBTF9SRVZfMVlSX0FOTl9HUk9XVEguSVFfTFRNLjYvMzAvMjAxMS5MLi5VU0QuSAEAAAAOEQQAAgAAAAY3LjAyNTIBCAAAAAUAAAABMQEAAAAKMTU1NzIxNjY0MQMAAAADMTYwAgAAAAQ0MTk0BAAAAAEwBwAAAAk2LzMwLzIwMTEIAAAACTYvMzAvMjAxMQkAAAABMClVMka3Jd4IbXHIR7cl3gg+Q0lRLkRWTi5JUV9UT1RBTF9SRVZfMVlSX0FOTl9HUk9XVEguSVFfTFRNLjEyLzMxLzIwMTIuTC4uVVNELkgBAAAADhEEAAIAAAAILTE2LjYyMjUBCAAAAAUAAAABMQEAAAAKMTcyMDA3NTgyOAMAAAADMTYwAgAAAAQ0MTk0BAAAAAEwBwAAAAoxMi8zMS8yMDEyCAAAAAoxMi8zMS8yMDEyCQAAAAEwFi4yRrcl3ggTFsVHtyXeCD1DSVEuRFZOLklRX1RPVEFMX1JFVl8xWVJfQU5OX0dST1dUSC5JUV9MVE0uMy8zMS8yMDI1LkwuLlVTRC5IAQAAAA4RBAACAAAABjkuMzkzNAEIAAAABQAAAAExAQAAAAstMTk0NTM5Njc5MAMAAAADMTYwAgAAAAQ0MTk0BAAA</t>
  </si>
  <si>
    <t>AAEwBwAAAAkzLzMxLzIwMjUIAAAACTMvMzEvMjAyNQkAAAABMAbD/Ea3Jd4IbYy0R7cl3gg9Q0lRLkRWTi5JUV9UT1RBTF9SRVZfMVlSX0FOTl9HUk9XVEguSVFfTFRNLjYvMzAvMjAxNS5MLi5VU0QuSAEAAAAOEQQAAgAAAAY0LjMyMjMBCAAAAAUAAAABMQEAAAAKMTgwMTYyNzc0MAMAAAADMTYwAgAAAAQ0MTk0BAAAAAEwBwAAAAk2LzMwLzIwMTUIAAAACTYvMzAvMjAxNQkAAAABMPrfMUa3Jd4IpqeyR7cl3gg9Q0lRLkRWTi5JUV9UT1RBTF9SRVZfMVlSX0FOTl9HUk9XVEguSVFfTFRNLjkvMzAvMjAxOS5MLi5VU0QuSAEAAAAOEQQAAgAAAActNS4wMDk5AQgAAAAFAAAAATEBAAAACjIwNjczNDIyNzkDAAAAAzE2MAIAAAAENDE5NAQAAAABMAcAAAAJOS8zMC8yMDE5CAAAAAk5LzMwLzIwMTkJAAAAATD/jy5HtyXeCI6KvEe3Jd4IPkNJUS5EVk4uSVFfVE9UQUxfUkVWXzFZUl9BTk5fR1JPV1RILklRX0xUTS4xMi8zMS8yMDI0LkwuLlVTRC5IAQAAAA4RBAACAAAABjUuMTU2OQEIAAAABQAAAAExAQAAAAstMTk1OTAyODg1OQMAAAADMTYwAgAAAAQ0MTk0BAAAAAEwBwAAAAoxMi8zMS8yMDI0CAAAAAoxMi8zMS8yMDI0CQAAAAEwBsP8Rrcl3gjWx7RHtyXeCD1DSVEuRFZOLklRX1RPVEFMX1JFVl8xWVJfQU5OX0dST1dUSC5JUV9MVE0uMy8zMS8yMDExLkwuLlVTRC5IAQAAAA4RBAACAAAABjMuNzM1MgEI</t>
  </si>
  <si>
    <t>AAAABQAAAAExAQAAAAoxNTQ0OTY4OTExAwAAAAMxNjACAAAABDQxOTQEAAAAATAHAAAACTMvMzEvMjAxMQgAAAAJMy8zMS8yMDExCQAAAAEwO3wyRrcl3ghIjs1HtyXeCD1DSVEuRFZOLklRX1RPVEFMX1JFVl8xWVJfQU5OX0dST1dUSC5JUV9MVE0uOS8zMC8yMDE2LkwuLlVTRC5IAQAAAA4RBAACAAAACC0yNS42ODU4AQgAAAAFAAAAATEBAAAACjE4NjM2ODMzOTIDAAAAAzE2MAIAAAAENDE5NAQAAAABMAcAAAAJOS8zMC8yMDE2CAAAAAk5LzMwLzIwMTYJAAAAATAAe0xGtyXeCE19uUe3Jd4IPUNJUS5EVk4uSVFfVE9UQUxfUkVWXzFZUl9BTk5fR1JPV1RILklRX0xUTS45LzMwLzIwMTcuTC4uVVNELkgBAAAADhEEAAIAAAAFLTEwLjcBCAAAAAUAAAABMQEAAAAKMTkyMDI4MzM3NwMAAAADMTYwAgAAAAQ0MTk0BAAAAAEwBwAAAAk5LzMwLzIwMTcIAAAACTkvMzAvMjAxNwkAAAABMAB7TEa3Jd4IPUyvR7cl3gg+Q0lRLkRWTi5JUV9UT1RBTF9SRVZfMVlSX0FOTl9HUk9XVEguSVFfTFRNLjEyLzMxLzIwMjIuTC4uVVNELkgBAAAADhEEAAIAAAAHNDQuMTk2MwEIAAAABQAAAAExAQAAAAstMTk1OTAyODg2MAMAAAADMTYwAgAAAAQ0MTk0BAAAAAEwBwAAAAoxMi8zMS8yMDIyCAAAAAoxMi8zMS8yMDIyCQAAAAEwFhH9Rrcl3ghoK7ZHtyXeCD1DSVEuRFZOLklRX1RPVEFMX1JFVl8xWVJfQU5OX0dST1dUSC5J</t>
  </si>
  <si>
    <t>UV9MVE0uOS8zMC8yMDEwLkwuLlVTRC5IAQAAAA4RBAACAAAABzM0LjAyNjUBCAAAAAUAAAABMQEAAAAKMTQ3OTk5MzMxNAMAAAADMTYwAgAAAAQ0MTk0BAAAAAEwBwAAAAk5LzMwLzIwMTAIAAAACTkvMzAvMjAxMAkAAAABMDt8Mka3Jd4Ir2e6R7cl3gg9Q0lRLkRWTi5JUV9UT1RBTF9SRVZfMVlSX0FOTl9HUk9XVEguSVFfTFRNLjkvMzAvMjAyMC5MLi5VU0QuSAEAAAAOEQQAAgAAAAgtMzcuNjM1MgEIAAAABQAAAAExAQAAAAstMjEyMzg1NzI4MgMAAAADMTYwAgAAAAQ0MTk0BAAAAAEwBwAAAAk5LzMwLzIwMjAIAAAACTkvMzAvMjAyMAkAAAABMP+PLke3Jd4IwsWtR7cl3gg9Q0lRLkRWTi5JUV9UT1RBTF9SRVZfMVlSX0FOTl9HUk9XVEguSVFfTFRNLjkvMzAvMjAxNC5MLi5VU0QuSAEAAAAOEQQAAgAAAAc1NS44NTU4AQgAAAAFAAAAATEBAAAACjE3NjI4MDYwNjEDAAAAAzE2MAIAAAAENDE5NAQAAAABMAcAAAAJOS8zMC8yMDE0CAAAAAk5LzMwLzIwMTQJAAAAATD63zFGtyXeCI4PsEe3Jd4IPUNJUS5EVk4uSVFfVE9UQUxfUkVWXzFZUl9BTk5fR1JPV1RILklRX0xUTS42LzMwLzIwMjQuTC4uVVNELkgBAAAADhEEAAIAAAAHLTguMjE5NAEIAAAABQAAAAExAQAAAAstMTkxODAyNzMxMwMAAAADMTYwAgAAAAQ0MTk0BAAAAAEwBwAAAAk2LzMwLzIwMjQIAAAACTYvMzAvMjAyNAkAAAABMAfq/Ea3Jd4I</t>
  </si>
  <si>
    <t>XhW8R7cl3gg9Q0lRLkRWTi5JUV9UT1RBTF9SRVZfMVlSX0FOTl9HUk9XVEguSVFfTFRNLjYvMzAvMjAxNC5MLi5VU0QuSAEAAAAOEQQAAgAAAAc1MC4xMDg0AQgAAAAFAAAAATEBAAAACjE3NDg4NjU0NjcDAAAAAzE2MAIAAAAENDE5NAQAAAABMAcAAAAJNi8zMC8yMDE0CAAAAAk2LzMwLzIwMTQJAAAAATASBzJGtyXeCN++v0e3Jd4IPkNJUS5EVk4uSVFfVE9UQUxfUkVWXzFZUl9BTk5fR1JPV1RILklRX0xUTS4xMi8zMS8yMDE4LkwuLlVTRC5IAQAAAA4RBAACAAAABzMzLjEwNzIBCAAAAAUAAAABMQEAAAAKMjA4MDk5ODgzNQMAAAADMTYwAgAAAAQ0MTk0BAAAAAEwBwAAAAoxMi8zMS8yMDE4CAAAAAoxMi8zMS8yMDE4CQAAAAEw8FNMRrcl3ggto7ZHtyXeCD1DSVEuRFZOLklRX1RPVEFMX1JFVl8xWVJfQU5OX0dST1dUSC5JUV9MVE0uNi8zMC8yMDEwLkwuLlVTRC5IAQAAAA4RBAACAAAABy00LjYzMjQBCAAAAAUAAAABMQEAAAAKMTQ2NTcyMTA1NwMAAAADMTYwAgAAAAQ0MTk0BAAAAAEwBwAAAAk2LzMwLzIwMTAIAAAACTYvMzAvMjAxMAkAAAABMEyjMka3Jd4I54LJR7cl3gg9Q0lRLkRWTi5JUV9UT1RBTF9SRVZfMVlSX0FOTl9HUk9XVEguSVFfTFRNLjkvMzAvMjAyMi5MLi5VU0QuSAEAAAAOEQQAAgAAAAc4MC4zOTk1AQgAAAAFAAAAATEBAAAACy0yMDIwNDU4MTI0AwAAAAMxNjACAAAABDQxOTQE</t>
  </si>
  <si>
    <t>AAAAATAHAAAACTkvMzAvMjAyMggAAAAJOS8zMC8yMDIyCQAAAAEw10EuR7cl3gglZqxHtyXeCD1DSVEuRFZOLklRX1RPVEFMX1JFVl8xWVJfQU5OX0dST1dUSC5JUV9MVE0uNi8zMC8yMDIxLkwuLlVTRC5IAQAAAA4RBAACAAAABzQ5LjQ2MTEBCAAAAAUAAAABMQEAAAALLTIwNzIzNjIxODUDAAAAAzE2MAIAAAAENDE5NAQAAAABMAcAAAAJNi8zMC8yMDIxCAAAAAk2LzMwLzIwMjEJAAAAATDpaC5HtyXeCP46rke3Jd4IPUNJUS5EVk4uSVFfVE9UQUxfUkVWXzFZUl9BTk5fR1JPV1RILklRX0xUTS4zLzMxLzIwMjEuTC4uVVNELkgBAAAADhEEAAIAAAAHLTkuMDM4NwEIAAAABQAAAAExAQAAAAstMjA4Njg5ODgyMAMAAAADMTYwAgAAAAQ0MTk0BAAAAAEwBwAAAAkzLzMxLzIwMjEIAAAACTMvMzEvMjAyMQkAAAABMOloLke3Jd4ItrrBR7cl3gg9Q0lRLkRWTi5JUV9UT1RBTF9SRVZfMVlSX0FOTl9HUk9XVEguSVFfTFRNLjYvMzAvMjAxMy5MLi5VU0QuSAEAAAAOEQQAAgAAAAYyLjE4NTMBCAAAAAUAAAABMQEAAAAKMTcwNDk2OTYwNAMAAAADMTYwAgAAAAQ0MTk0BAAAAAEwBwAAAAk2LzMwLzIwMTMIAAAACTYvMzAvMjAxMwkAAAABMBYuMka3Jd4IzgjCR7cl3gg9Q0lRLkRWTi5JUV9UT1RBTF9SRVZfMVlSX0FOTl9HUk9XVEguSVFfTFRNLjkvMzAvMjAxNS5MLi5VU0QuSAEAAAAOEQQAAgAAAAgtMTUuNzA1</t>
  </si>
  <si>
    <t>NAEIAAAABQAAAAExAQAAAAoxODE1OTcwNjA4AwAAAAMxNjACAAAABDQxOTQEAAAAATAHAAAACTkvMzAvMjAxNQgAAAAJOS8zMC8yMDE1CQAAAAEwDqJMRrcl3ghSc69HtyXeCD5DSVEuRFZOLklRX1RPVEFMX1JFVl8xWVJfQU5OX0dST1dUSC5JUV9MVE0uMTIvMzEvMjAxNi5MLi5VU0QuSAEAAAAOEQQAAgAAAAgtNDguOTU2NgEIAAAABQAAAAExAQAAAAoxOTQ2Mjg0NTU2AwAAAAMxNjACAAAABDQxOTQEAAAAATAHAAAACjEyLzMxLzIwMTYIAAAACjEyLzMxLzIwMTYJAAAAATAAe0xGtyXeCGcLske3Jd4IPUNJUS5EVk4uSVFfVE9UQUxfUkVWXzFZUl9BTk5fR1JPV1RILklRX0xUTS4zLzMxLzIwMTMuTC4uVVNELkgBAAAADhEEAAIAAAAILTE1LjA5ODkBCAAAAAUAAAABMQEAAAAKMTY4OTg0MjQ0MAMAAAADMTYwAgAAAAQ0MTk0BAAAAAEwBwAAAAkzLzMxLzIwMTMIAAAACTMvMzEvMjAxMwkAAAABMBYuMka3Jd4I/MrMR7cl3gg9Q0lRLkRWTi5JUV9UT1RBTF9SRVZfMVlSX0FOTl9HUk9XVEguSVFfTFRNLjMvMzEvMjAyMC5MLi5VU0QuSAEAAAAOEQQAAgAAAAgtMjcuOTg4MgEIAAAABQAAAAExAQAAAAstMjE0MDAyNDA1NQMAAAADMTYwAgAAAAQ0MTk0BAAAAAEwBwAAAAkzLzMxLzIwMjAIAAAACTMvMzEvMjAyMAkAAAABMP+PLke3Jd4IwCvER7cl3gg9Q0lRLkRWTi5JUV9UT1RBTF9SRVZfMVlSX0FOTl9H</t>
  </si>
  <si>
    <t>Uk9XVEguSVFfTFRNLjYvMzAvMjAyMi5MLi5VU0QuSAEAAAAOEQQAAgAAAAgxMjQuMDc5MwEIAAAABQAAAAExAQAAAAstMjAyMDQ1Nzc1NAMAAAADMTYwAgAAAAQ0MTk0BAAAAAEwBwAAAAk2LzMwLzIwMjIIAAAACTYvMzAvMjAyMgkAAAABMNdBLke3Jd4IblCtR7cl3gg+Q0lRLkRWTi5JUV9UT1RBTF9SRVZfMVlSX0FOTl9HUk9XVEguSVFfTFRNLjEyLzMxLzIwMTQuTC4uVVNELkgBAAAADhEEAAIAAAAHNjIuNjA4NgEIAAAABQAAAAExAQAAAAoxODI3ODcwNTAzAwAAAAMxNjACAAAABDQxOTQEAAAAATAHAAAACjEyLzMxLzIwMTQIAAAACjEyLzMxLzIwMTQJAAAAATD63zFGtyXeCEM4vke3Jd4IPUNJUS5EVk4uSVFfVE9UQUxfUkVWXzFZUl9BTk5fR1JPV1RILklRX0xUTS45LzMwLzIwMjQuTC4uVVNELkgBAAAADhEEAAIAAAAHLTIuNjg1OQEIAAAABQAAAAExAQAAAAstMTkxODAyNzQ1NQMAAAADMTYwAgAAAAQ0MTk0BAAAAAEwBwAAAAk5LzMwLzIwMjQIAAAACTkvMzAvMjAyNAkAAAABMAfq/Ea3Jd4I3vO4R7cl3gg9Q0lRLkRWTi5JUV9UT1RBTF9SRVZfMVlSX0FOTl9HUk9XVEguSVFfTFRNLjMvMzEvMjAxNC5MLi5VU0QuSAEAAAAOEQQAAgAAAAU0MC4yNQEIAAAABQAAAAExAQAAAAoxNzMzMDA1OTk0AwAAAAMxNjACAAAABDQxOTQEAAAAATAHAAAACTMvMzEvMjAxNAgAAAAJMy8zMS8yMDE0CQAAAAEw</t>
  </si>
  <si>
    <t>EgcyRrcl3gi8LsxHtyXeCD5DSVEuRFZOLklRX1RPVEFMX1JFVl8xWVJfQU5OX0dST1dUSC5JUV9MVE0uMTIvMzEvMjAxMC5MLi5VU0QuSAEAAAAOEQQAAgAAAAcxOC45MzU4AQgAAAAFAAAAATEBAAAACjE1ODg4MDMzMzIDAAAAAzE2MAIAAAAENDE5NAQAAAABMAcAAAAKMTIvMzEvMjAxMAgAAAAKMTIvMzEvMjAxMAkAAAABMDt8Mka3Jd4I7TLKR7cl3gg9Q0lRLkRWTi5JUV9UT1RBTF9SRVZfMVlSX0FOTl9HUk9XVEguSVFfTFRNLjYvMzAvMjAxMi5MLi5VU0QuSAEAAAAOEQQAAgAAAAYyLjU5OTYBCAAAAAUAAAABMQEAAAAKMTY0MzkwNTMwNQMAAAADMTYwAgAAAAQ0MTk0BAAAAAEwBwAAAAk2LzMwLzIwMTIIAAAACTYvMzAvMjAxMgkAAAABMClVMka3Jd4IxlLER7cl3gg9Q0lRLkRWTi5JUV9UT1RBTF9SRVZfMVlSX0FOTl9HUk9XVEguSVFfTFRNLjMvMzEvMjAxNy5MLi5VU0QuSAEAAAAOEQQAAgAAAAYtOS44NzQBCAAAAAUAAAABMQEAAAAKMTg5ODExMDYzOAMAAAADMTYwAgAAAAQ0MTk0BAAAAAEwBwAAAAkzLzMxLzIwMTcIAAAACTMvMzEvMjAxNwkAAAABMAB7TEa3Jd4ICYHKR7cl3gg9Q0lRLkRWTi5JUV9UT1RBTF9SRVZfMVlSX0FOTl9HUk9XVEguSVFfTFRNLjYvMzAvMjAxOS5MLi5VU0QuSAEAAAAOEQQAAgAAAAYzLjc4NzIBCAAAAAUAAAABMQEAAAAKMjA0OTAwNDUwNQMAAAADMTYwAgAAAAQ0</t>
  </si>
  <si>
    <t>MTk0BAAAAAEwBwAAAAk2LzMwLzIwMTkIAAAACTYvMzAvMjAxOQkAAAABMAm3Lke3Jd4If/K5R7cl3gg9Q0lRLkRWTi5JUV9UT1RBTF9SRVZfMVlSX0FOTl9HUk9XVEguSVFfTFRNLjkvMzAvMjAyMS5MLi5VU0QuSAEAAAAOEQQAAgAAAAgxMTcuNDM1NwEIAAAABQAAAAExAQAAAAstMjA3MjM2MjI2OAMAAAADMTYwAgAAAAQ0MTk0BAAAAAEwBwAAAAk5LzMwLzIwMjEIAAAACTkvMzAvMjAyMQkAAAABMOloLke3Jd4ITLSsR7cl3gg9Q0lRLkRWTi5JUV9UT1RBTF9SRVZfMVlSX0FOTl9HUk9XVEguSVFfTFRNLjkvMzAvMjAxMS5MLi5VU0QuSAEAAAAOEQQAAgAAAAcxMC42MzYzAQgAAAAFAAAAATEBAAAACjE1NzUwNjM2NjQDAAAAAzE2MAIAAAAENDE5NAQAAAABMAcAAAAJOS8zMC8yMDExCAAAAAk5LzMwLzIwMTEJAAAAATD0uDFGtyXeCKNUt0e3Jd4IPUNJUS5EVk4uSVFfVE9UQUxfUkVWXzFZUl9BTk5fR1JPV1RILklRX0xUTS45LzMwLzIwMTIuTC4uVVNELkgBAAAADhEEAAIAAAAHLTkuODQ3NgEIAAAABQAAAAExAQAAAAoxNjQzOTAzMDY1AwAAAAMxNjACAAAABDQxOTQEAAAAATAHAAAACTkvMzAvMjAxMggAAAAJOS8zMC8yMDEyCQAAAAEwKVUyRrcl3gj00rBHtyXeCD1DSVEuRFZOLklRX1RPVEFMX1JFVl8xWVJfQU5OX0dST1dUSC5JUV9MVE0uMy8zMS8yMDIzLkwuLlVTRC5IAQAAAA4RBAACAAAABzIz</t>
  </si>
  <si>
    <t>LjU1NzYBCAAAAAUAAAABMQEAAAALLTE5ODQyMjE3NzUDAAAAAzE2MAIAAAAENDE5NAQAAAABMAcAAAAJMy8zMS8yMDIzCAAAAAkzLzMxLzIwMjMJAAAAATAWEf1GtyXeCPgFuEe3Jd4IPUNJUS5EVk4uSVFfVE9UQUxfUkVWXzFZUl9BTk5fR1JPV1RILklRX0xUTS42LzMwLzIwMjUuTC4uVVNELkgBAAAADhEEAAIAAAAGNy43OTA2AQgAAAAFAAAAATEBAAAACy0xOTMyODgyODIyAwAAAAMxNjACAAAABDQxOTQEAAAAATAHAAAACTYvMzAvMjAyNQgAAAAJNi8zMC8yMDI1CQAAAAEwBsP8Rrcl3gjWx7RHtyXeCD1DSVEuRFZOLklRX1RPVEFMX1JFVl8xWVJfQU5OX0dST1dUSC5JUV9MVE0uMy8zMS8yMDEwLkwuLlVTRC5IAQAAAA4RBAACAAAACC0yOS4zODY5AQgAAAAFAAAAATEBAAAACjE0NTEyNzY5NTEDAAAAAzE2MAIAAAAENDE5NAQAAAABMAcAAAAJMy8zMS8yMDEwCAAAAAkzLzMxLzIwMTAJAAAAATBMozJGtyXeCHoDzke3Jd4IPUNJUS5EVk4uSVFfVE9UQUxfUkVWXzFZUl9BTk5fR1JPV1RILklRX0xUTS42LzMwLzIwMTYuTC4uVVNELkgBAAAADhEEAAIAAAAILTMwLjMxNjEBCAAAAAUAAAABMQEAAAAKMTg2MzY4Mzg2NAMAAAADMTYwAgAAAAQ0MTk0BAAAAAEwBwAAAAk2LzMwLzIwMTYIAAAACTYvMzAvMjAxNgkAAAABMAB7TEa3Jd4I2cq3R7cl3gg9Q0lRLkRWTi5JUV9UT1RBTF9SRVZfMVlSX0FOTl9H</t>
  </si>
  <si>
    <t>Uk9XVEguSVFfTFRNLjkvMzAvMjAxOC5MLi5VU0QuSAEAAAAOEQQAAgAAAAgtMTEuMTM1NgEIAAAABQAAAAExAQAAAAoxOTkwODE4NDY5AwAAAAMxNjACAAAABDQxOTQEAAAAATAHAAAACTkvMzAvMjAxOAgAAAAJOS8zMC8yMDE4CQAAAAEw8FNMRrcl3ggOsK5HtyXeCD5DSVEuRFZOLklRX1RPVEFMX1JFVl8xWVJfQU5OX0dST1dUSC5JUV9MVE0uMTIvMzEvMjAyMC5MLi5VU0QuSAEAAAAOEQQAAgAAAAgtMjkuOTgyMQEIAAAABQAAAAExAQAAAAstMjA2MDk0MTM5NgMAAAADMTYwAgAAAAQ0MTk0BAAAAAEwBwAAAAoxMi8zMS8yMDIwCAAAAAoxMi8zMS8yMDIwCQAAAAEw/48uR7cl3ggwoLtHtyXeCD5DSVEuRFZOLklRX1RPVEFMX1JFVl8xWVJfQU5OX0dST1dUSC5JUV9MVE0uMTIvMzEvMjAxOS5MLi5VU0QuSAEAAAAOEQQAAgAAAAgtMjAuOTE0OQEIAAAABQAAAAExAQAAAAstMjExMjEwMDQzNgMAAAADMTYwAgAAAAQ0MTk0BAAAAAEwBwAAAAoxMi8zMS8yMDE5CAAAAAoxMi8zMS8yMDE5CQAAAAEw/48uR7cl3ghfpLlHtyXeCD5DSVEuRFZOLklRX1RPVEFMX1JFVl8xWVJfQU5OX0dST1dUSC5JUV9MVE0uMTIvMzEvMjAyMy5MLi5VU0QuSAEAAAAOEQQAAgAAAAgtMjcuMjM1NgEIAAAABQAAAAExAQAAAAstMTk1OTAyODg2NAMAAAADMTYwAgAAAAQ0MTk0BAAAAAEwBwAAAAoxMi8zMS8yMDIzCAAAAAoxMi8z</t>
  </si>
  <si>
    <t>MS8yMDIzCQAAAAEwB+r8Rrcl3gjWx7RHtyXeCD5DSVEuRFZOLklRX1RPVEFMX1JFVl8xWVJfQU5OX0dST1dUSC5JUV9MVE0uMTIvMzEvMjAyMS5MLi5VU0QuSAEAAAAOEQQAAgAAAAgxOTQuMjQzNQEIAAAABQAAAAExAQAAAAstMjAwODIyMjE5NwMAAAADMTYwAgAAAAQ0MTk0BAAAAAEwBwAAAAoxMi8zMS8yMDIxCAAAAAoxMi8zMS8yMDIxCQAAAAEw6WguR7cl3ghvPLxHtyXeCD5DSVEuRFZOLklRX1RPVEFMX1JFVl8xWVJfQU5OX0dST1dUSC5JUV9MVE0uMTIvMzEvMjAxMy5MLi5VU0QuSAEAAAAOEQQAAgAAAAcyMC4yMDg5AQgAAAAFAAAAATEBAAAACjE3NzY3Mzk3MzUDAAAAAzE2MAIAAAAENDE5NAQAAAABMAcAAAAKMTIvMzEvMjAxMwgAAAAKMTIvMzEvMjAxMwkAAAABMBIHMka3Jd4I7lbCR7cl3gg+Q0lRLkRWTi5JUV9UT1RBTF9SRVZfMVlSX0FOTl9HUk9XVEguSVFfTFRNLjEyLzMxLzIwMTUuTC4uVVNELkgBAAAADhEEAAIAAAAILTI0Ljg1MzQBCAAAAAUAAAABMQEAAAAKMTg3NTUxMjkzOAMAAAADMTYwAgAAAAQ0MTk0BAAAAAEwBwAAAAoxMi8zMS8yMDE1CAAAAAoxMi8zMS8yMDE1CQAAAAEwDqJMRrcl3ggAdb1HtyXeCD5DSVEuRFZOLklRX1RPVEFMX1JFVl8xWVJfQU5OX0dST1dUSC5JUV9MVE0uMTIvMzEvMjAxNy5MLi5VU0QuSAEAAAAOEQQAAgAAAActMy45OTc2AQgAAAAFAAAAATEBAAAA</t>
  </si>
  <si>
    <t>CjIwMTU5NDg1NjgDAAAAAzE2MAIAAAAENDE5NAQAAAABMAcAAAAKMTIvMzEvMjAxNwgAAAAKMTIvMzEvMjAxNwkAAAABMPBTTEa3Jd4Irti8R7cl3gg+Q0lRLkRWTi5JUV9UT1RBTF9SRVZfMVlSX0FOTl9HUk9XVEguSVFfTFRNLjEyLzMxLzIwMDkuTC4uVVNELkgBAAAADhEEAAIAAAAILTQ1LjI4NjgBCAAAAAUAAAABMQEAAAAKMTUyMzcyMTE0OAMAAAADMTYwAgAAAAQ0MTk0BAAAAAEwBwAAAAoxMi8zMS8yMDA5CAAAAAoxMi8zMS8yMDA5CQAAAAEwTKMyRrcl3gg+HctHtyXeCD5DSVEuRFZOLklRX1RPVEFMX1JFVl8xWVJfQU5OX0dST1dUSC5JUV9MVE0uMTIvMzEvMjAxMS5MLi5VU0QuSAEAAAAOEQQAAgAAAAcxOC40NDM3AQgAAAAFAAAAATEBAAAACjE2NjA4OTgxOTIDAAAAAzE2MAIAAAAENDE5NAQAAAABMAcAAAAKMTIvMzEvMjAxMQgAAAAKMTIvMzEvMjAxMQkAAAABMPS4MUa3Jd4IfJjIR7cl3gglQ0lRLi5JUV9UT1RBTF9SRVZFTlVFLklRX0NRLi5MLi5VU0QuSAUAAAABAAAACAAAABQoSW52YWxpZCBJZGVudGlmaWVyKWg8+0a3Jd4IaDz7Rrcl3ggoQ0lRLkNWWC5JUV9UT1RBTF9SRVZFTlVFLklRX0NRLi5MLi5VU0QuSAEAAADKgAEAAgAAAAU0ODc0NwEIAAAABQAAAAExAQAAAAstMTkxODA5ODA1OQMAAAADMTYwAgAAAAIyOAQAAAABMAcAAAAKMTEvMTcvMjAyNQgAAAAJOS8zMC8yMDI1CQAA</t>
  </si>
  <si>
    <t>AAEwaDz7Rrcl3ghoPPtGtyXeCB1DSVEuQ09QLklRX0JFVEFfNVlSLjkvMzAvMjAyNQEAAABPhgQAAgAAABEwLjYzNDk0NTYwNjIyNTY3MgDdkTFGtyXeCNb9kke3Jd4II0NJUS5eU1A1MDAtMTAuSVFfQkVUQV81WVIuOS8zMC8yMDI1AQAAAE7DKAADAAAAAADdkTFGtyXeCFXFkUe3Jd4IHUNJUS5eSEcuSVFfQkVUQV81WVIuOS8zMC8yMDI1AQAAAGaBNQMDAAAAAADdkTFGtyXeCO9Zn0e3Jd4IHUNJUS5eQ0wuSVFfQkVUQV81WVIuOS8zMC8yMDI1AQAAAFOANQMDAAAAAADdkTFGtyXeCAJMk0e3Jd4IHUNJUS5EVk4uSVFfQkVUQV81WVIuOS8zMC8yMDI1AQAAAA4RBAACAAAAEDEuMDgwMjAyNDYyNjA2MTgA3ZExRrcl3ggAN51HtyXeCB1DSVEuRU9HLklRX0JFVEFfNVlSLjkvMzAvMjAyNQEAAABcHQQAAgAAABEwLjc2MDA5NTEwOTQ4MzgwNwDdkTFGtyXeCFEYmUe3Jd4IHUNJUS5YT00uSVFfQkVUQV81WVIuOS8zMC8yMDI1AQAAAEIzBgACAAAAETAuNDg0MDA1MjczNDU5OTY4AN2RMUa3Jd4INlmWR7cl3ggeQ0lRLl5TUFguSVFfQkVUQV81WVIuOS8zMC8yMDI1AQAAAJu4KAADAAAAAADdkTFGtyXeCH4Tkke3Jd4IHENJUS5CUC5JUV9CRVRBXzVZUi45LzMwLzIwMjUBAAAA4gQGAAMAAAAAAN2RMUa3Jd4IF+2aR7cl3ggdQ0lRLkNWWC5JUV9CRVRBXzVZUi45LzMwLzIwMjUBAAAAyoABAAIAAAARMC44MTMy</t>
  </si>
  <si>
    <t>NTQ4ODQ3MDU4MTEA3ZExRrcl3gjQuJdHtyXeCDxDSVEuQ09QLklRX1JFVFVSTl9JTlZFU1RFRF9DQVBJVEFMLklRX0xUTS45LzMwLzIwMjUuTC4uVVNELkgBAAAAT4YEAAIAAAAGNi4zODM1AAbD/Ea3Jd4Iqbe4R7cl3gg7Q0lRLkNPUC5JUV9SRVRVUk5fSU5WRVNURURfQ0FQSVRBTC5JUV9DUS45LzMwLzIwMjUuTC4uVVNELkgBAAAAT4YEAAIAAAAGMy4zODQ0AAbD/Ea3Jd4Iqbe4R7cl3gg7Q0lRLkRWTi5JUV9SRVRVUk5fSU5WRVNURURfQ0FQSVRBTC5JUV9DUS45LzMwLzIwMjUuTC4uVVNELkgBAAAADhEEAAIAAAAGOC44Njk2AAbD/Ea3Jd4Iqbe4R7cl3gg6Q0lRLkJQLklRX1JFVFVSTl9JTlZFU1RFRF9DQVBJVEFMLklRX0NRLjkvMzAvMjAyNS5MLi5VU0QuSAEAAADiBAYAAgAAAActMC4zMzA0AAbD/Ea3Jd4Iqbe4R7cl3gg7Q0lRLkVPRy5JUV9SRVRVUk5fSU5WRVNURURfQ0FQSVRBTC5JUV9DUS45LzMwLzIwMjUuTC4uVVNELkgBAAAAXB0EAAIAAAAHMTAuMjUzNgAGw/xGtyXeCFN8uEe3Jd4IO0NJUS5DVlguSVFfUkVUVVJOX0lOVkVTVEVEX0NBUElUQUwuSVFfQ1EuOS8zMC8yMDI1LkwuLlVTRC5IAQAAAMqAAQACAAAABjAuMjEyNAAGw/xGtyXeCKm3uEe3Jd4IO0NJUS5YT00uSVFfUkVUVVJOX0lOVkVTVEVEX0NBUElUQUwuSVFfQ1EuOS8zMC8yMDI1LkwuLlVTRC5IAQAAAEIzBgACAAAABjQu</t>
  </si>
  <si>
    <t>MjcxMgAGw/xGtyXeCFN8uEe3Jd4IO0NJUS5CUC5JUV9SRVRVUk5fSU5WRVNURURfQ0FQSVRBTC5JUV9MVE0uOS8zMC8yMDI1LkwuLlVTRC5IAQAAAOIEBgACAAAABy0yLjM1ODIABsP8Rrcl3ghTfLhHtyXeCDxDSVEuQ1ZYLklRX1JFVFVSTl9JTlZFU1RFRF9DQVBJVEFMLklRX0xUTS45LzMwLzIwMjUuTC4uVVNELkgBAAAAyoABAAIAAAAGMC4yNTQyAAbD/Ea3Jd4IU3y4R7cl3gg8Q0lRLlhPTS5JUV9SRVRVUk5fSU5WRVNURURfQ0FQSVRBTC5JUV9MVE0uOS8zMC8yMDI1LkwuLlVTRC5IAQAAAEIzBgACAAAABjQuMDQyMgAGw/xGtyXeCFN8uEe3Jd4IPENJUS5EVk4uSVFfUkVUVVJOX0lOVkVTVEVEX0NBUElUQUwuSVFfTFRNLjkvMzAvMjAyNS5MLi5VU0QuSAEAAAAOEQQAAgAAAAY4LjgyMzcABsP8Rrcl3ghTfLhHtyXeCDxDSVEuRU9HLklRX1JFVFVSTl9JTlZFU1RFRF9DQVBJVEFMLklRX0xUTS45LzMwLzIwMjUuTC4uVVNELkgBAAAAXB0EAAIAAAAFOS40NTkABsP8Rrcl3ghTfLhHtyXeCDtDSVEuQ09QLklRX1JFVFVSTl9JTlZFU1RFRF9DQVBJVEFMLklRX0NRLjYvMzAvMjAyNS5MLi5VU0QuSAEAAABPhgQAAgAAAAY0LjQzMjgABsP8Rrcl3gipt7hHtyXeCDpDSVEuQlAuSVFfUkVUVVJOX0lOVkVTVEVEX0NBUElUQUwuSVFfQ1EuMy8zMS8yMDI1LkwuLlVTRC5IAQAAAOIEBgACAAAABy0xLjUyNTIA</t>
  </si>
  <si>
    <t>BsP8Rrcl3gipt7hHtyXeCD1DSVEuQ1ZYLklRX1JFVFVSTl9JTlZFU1RFRF9DQVBJVEFMLklRX0xUTS4xMi8zMS8yMDI0LkwuLlVTRC5IAQAAAMqAAQACAAAABTMuMTYxAAfq/Ea3Jd4Iqbe4R7cl3gg7Q0lRLkNPUC5JUV9SRVRVUk5fSU5WRVNURURfQ0FQSVRBTC5JUV9DUS42LzMwLzIwMjQuTC4uVVNELkgBAAAAT4YEAAIAAAAGOC4zMjcyAAfq/Ea3Jd4IP8e7R7cl3gg6Q0lRLkJQLklRX1JFVFVSTl9JTlZFU1RFRF9DQVBJVEFMLklRX0NRLjMvMzEvMjAyNC5MLi5VU0QuSAEAAADiBAYAAgAAAAYyLjgwNjQAB+r8Rrcl3giRWbJHtyXeCD1DSVEuQ1ZYLklRX1JFVFVSTl9JTlZFU1RFRF9DQVBJVEFMLklRX0xUTS4xMi8zMS8yMDIzLkwuLlVTRC5IAQAAAMqAAQACAAAABjUuMzQyMgAH6vxGtyXeCE8+tUe3Jd4IO0NJUS5DT1AuSVFfUkVUVVJOX0lOVkVTVEVEX0NBUElUQUwuSVFfQ1EuNi8zMC8yMDIzLkwuLlVTRC5IAQAAAE+GBAACAAAABjUuNDk3NgAH6vxGtyXeCGx5tUe3Jd4IOkNJUS5CUC5JUV9SRVRVUk5fSU5WRVNURURfQ0FQSVRBTC5JUV9DUS4zLzMxLzIwMjMuTC4uVVNELkgBAAAA4gQGAAIAAAAHMTkuODk2NAAWEf1GtyXeCBFBuEe3Jd4IPUNJUS5DVlguSVFfUkVUVVJOX0lOVkVTVEVEX0NBUElUQUwuSVFfTFRNLjEyLzMxLzIwMjIuTC4uVVNELkgBAAAAyoABAAIAAAAHMTMuNTE4NAAWEf1G</t>
  </si>
  <si>
    <t>tyXeCLy0tUe3Jd4IO0NJUS5DT1AuSVFfUkVUVVJOX0lOVkVTVEVEX0NBUElUQUwuSVFfQ1EuNi8zMC8yMDIyLkwuLlVTRC5IAQAAAE+GBAACAAAABzI0LjYwODgA6WguR7cl3giPnq1HtyXeCDpDSVEuQlAuSVFfUkVUVVJOX0lOVkVTVEVEX0NBUElUQUwuSVFfQ1EuMy8zMS8yMDIyLkwuLlVTRC5IAQAAAOIEBgACAAAACC01NS43NTI0AOloLke3Jd4Ik0XBR7cl3gg9Q0lRLkNWWC5JUV9SRVRVUk5fSU5WRVNURURfQ0FQSVRBTC5JUV9MVE0uMTIvMzEvMjAyMS5MLi5VU0QuSAEAAADKgAEAAgAAAAYzLjA2MTYA6WguR7cl3gh/Y7xHtyXeCDtDSVEuQ09QLklRX1JFVFVSTl9JTlZFU1RFRF9DQVBJVEFMLklRX0NRLjYvMzAvMjAyMS5MLi5VU0QuSAEAAABPhgQAAgAAAAU5LjQ2NADpaC5HtyXeCP46rke3Jd4IOkNJUS5CUC5JUV9SRVRVUk5fSU5WRVNURURfQ0FQSVRBTC5JUV9DUS4zLzMxLzIwMjEuTC4uVVNELkgBAAAA4gQGAAIAAAAGOC42NDk2AOloLke3Jd4IweHBR7cl3gg9Q0lRLkNWWC5JUV9SRVRVUk5fSU5WRVNURURfQ0FQSVRBTC5JUV9MVE0uMTIvMzEvMjAyMC5MLi5VU0QuSAEAAADKgAEAAgAAAActOC41MTE3AP+PLke3Jd4IMKC7R7cl3gg7Q0lRLkNPUC5JUV9SRVRVUk5fSU5WRVNURURfQ0FQSVRBTC5JUV9DUS42LzMwLzIwMjAuTC4uVVNELkgBAAAAT4YEAAIAAAAFLTEuNjgA/48uR7cl3giu</t>
  </si>
  <si>
    <t>ZrZHtyXeCDpDSVEuQlAuSVFfUkVUVVJOX0lOVkVTVEVEX0NBUElUQUwuSVFfQ1EuMy8zMS8yMDIwLkwuLlVTRC5IAQAAAOIEBgACAAAABy0xNC45MDQA/48uR7cl3gjGUsRHtyXeCD1DSVEuQ1ZYLklRX1JFVFVSTl9JTlZFU1RFRF9DQVBJVEFMLklRX0xUTS4xMi8zMS8yMDE5LkwuLlVTRC5IAQAAAMqAAQACAAAABy0zLjI5NjMA/48uR7cl3ghwy7lHtyXeCDtDSVEuQ09QLklRX1JFVFVSTl9JTlZFU1RFRF9DQVBJVEFMLklRX0NRLjYvMzAvMjAxOS5MLi5VU0QuSAEAAABPhgQAAgAAAAUxMC4wOAAJty5HtyXeCJIZuke3Jd4IOkNJUS5CUC5JUV9SRVRVUk5fSU5WRVNURURfQ0FQSVRBTC5JUV9DUS4zLzMxLzIwMTkuTC4uVVNELkgBAAAA4gQGAAIAAAAFMy40NTYA3ixMRrcl3gic5shHtyXeCD1DSVEuQ1ZYLklRX1JFVFVSTl9JTlZFU1RFRF9DQVBJVEFMLklRX0xUTS4xMi8zMS8yMDE4LkwuLlVTRC5IAQAAAMqAAQACAAAABjMuMzQzMwDwU0xGtyXeCGjetke3Jd4IO0NJUS5DT1AuSVFfUkVUVVJOX0lOVkVTVEVEX0NBUElUQUwuSVFfQ1EuNi8zMC8yMDE4LkwuLlVTRC5IAQAAAE+GBAACAAAABjExLjA5NADwU0xGtyXeCKNUt0e3Jd4IOkNJUS5CUC5JUV9SRVRVUk5fSU5WRVNURURfQ0FQSVRBTC5JUV9DUS4zLzMxLzIwMTguTC4uVVNELkgBAAAA4gQGAAIAAAAGMS41NTkyAPBTTEa3Jd4IzgvKR7cl3gg9</t>
  </si>
  <si>
    <t>Q0lRLkNWWC5JUV9SRVRVUk5fSU5WRVNURURfQ0FQSVRBTC5JUV9MVE0uMTIvMzEvMjAxNy5MLi5VU0QuSAEAAADKgAEAAgAAAAYwLjU1ODEA8FNMRrcl3gi//7xHtyXeCDtDSVEuQ09QLklRX1JFVFVSTl9JTlZFU1RFRF9DQVBJVEFMLklRX0NRLjYvMzAvMjAxNy5MLi5VU0QuSAEAAABPhgQAAgAAAActMjYuMDA2AAB7TEa3Jd4IFEixR7cl3gg6Q0lRLkJQLklRX1JFVFVSTl9JTlZFU1RFRF9DQVBJVEFMLklRX0NRLjMvMzEvMjAxNy5MLi5VU0QuSAEAAADiBAYAAgAAAAUwLjM2NgAAe0xGtyXeCBmoyke3Jd4IPUNJUS5DVlguSVFfUkVUVVJOX0lOVkVTVEVEX0NBUElUQUwuSVFfTFRNLjEyLzMxLzIwMTYuTC4uVVNELkgBAAAAyoABAAIAAAAHLTQuNDI3MwAAe0xGtyXeCGcLske3Jd4IO0NJUS5DT1AuSVFfUkVUVVJOX0lOVkVTVEVEX0NBUElUQUwuSVFfQ1EuNi8zMC8yMDE2LkwuLlVTRC5IAQAAAE+GBAACAAAABy04LjE3ODgADqJMRrcl3gj4BbhHtyXeCDpDSVEuQlAuSVFfUkVUVVJOX0lOVkVTVEVEX0NBUElUQUwuSVFfQ1EuMy8zMS8yMDE2LkwuLlVTRC5IAQAAAOIEBgACAAAABS00LjQ0AA6iTEa3Jd4IYGvLR7cl3gg9Q0lRLkNWWC5JUV9SRVRVUk5fSU5WRVNURURfQ0FQSVRBTC5JUV9MVE0uMTIvMzEvMjAxNS5MLi5VU0QuSAEAAADKgAEAAgAAAAYtMS44MDkADqJMRrcl3gjfTb1HtyXeCDtDSVEu</t>
  </si>
  <si>
    <t>Q09QLklRX1JFVFVSTl9JTlZFU1RFRF9DQVBJVEFMLklRX0NRLjYvMzAvMjAxNS5MLi5VU0QuSAEAAABPhgQAAgAAAActNS45ODU2APrfMUa3Jd4IbYy0R7cl3gg6Q0lRLkJQLklRX1JFVFVSTl9JTlZFU1RFRF9DQVBJVEFMLklRX0NRLjMvMzEvMjAxNS5MLi5VU0QuSAEAAADiBAYAAgAAAAUyLjEzNAD63zFGtyXeCI3gy0e3Jd4IPUNJUS5DVlguSVFfUkVUVVJOX0lOVkVTVEVEX0NBUElUQUwuSVFfTFRNLjEyLzMxLzIwMTQuTC4uVVNELkgBAAAAyoABAAIAAAAGNi4zNzU5APrfMUa3Jd4IQzi+R7cl3gg7Q0lRLkNPUC5JUV9SRVRVUk5fSU5WRVNURURfQ0FQSVRBTC5JUV9DUS42LzMwLzIwMTQuTC4uVVNELkgBAAAAT4YEAAIAAAAFNi40NTgAEgcyRrcl3gjv5b9HtyXeCDpDSVEuQlAuSVFfUkVUVVJOX0lOVkVTVEVEX0NBUElUQUwuSVFfQ1EuMy8zMS8yMDE0LkwuLlVTRC5IAQAAAOIEBgACAAAABjQuNjM5NgASBzJGtyXeCLwuzEe3Jd4IPUNJUS5DVlguSVFfUkVUVVJOX0lOVkVTVEVEX0NBUElUQUwuSVFfTFRNLjEyLzMxLzIwMTMuTC4uVVNELkgBAAAAyoABAAIAAAAGOC42OTQxABIHMka3Jd4IKMzCR7cl3gg7Q0lRLkNPUC5JUV9SRVRVUk5fSU5WRVNURURfQ0FQSVRBTC5JUV9DUS42LzMwLzIwMTMuTC4uVVNELkgBAAAAT4YEAAIAAAAFNi42NzQAFi4yRrcl3gjfL8JHtyXeCDpDSVEuQlAuSVFfUkVU</t>
  </si>
  <si>
    <t>VVJOX0lOVkVTVEVEX0NBUElUQUwuSVFfQ1EuMy8zMS8yMDEzLkwuLlVTRC5IAQAAAOIEBgACAAAABzM1LjIzMjgAFi4yRrcl3ggN8sxHtyXeCD1DSVEuQ1ZYLklRX1JFVFVSTl9JTlZFU1RFRF9DQVBJVEFMLklRX0xUTS4xMi8zMS8yMDEyLkwuLlVTRC5IAQAAAMqAAQACAAAABzEzLjY5NTQAFi4yRrcl3ggE78RHtyXeCDtDSVEuQ09QLklRX1JFVFVSTl9JTlZFU1RFRF9DQVBJVEFMLklRX0NRLjYvMzAvMjAxMi5MLi5VU0QuSAEAAABPhgQAAgAAAAY2LjcwMjgAKVUyRrcl3gjGUsRHtyXeCDpDSVEuQlAuSVFfUkVUVVJOX0lOVkVTVEVEX0NBUElUQUwuSVFfQ1EuMy8zMS8yMDEyLkwuLlVTRC5IAQAAAOIEBgACAAAABzExLjMwMzIAKVUyRrcl3gglGc1HtyXeCD1DSVEuQ1ZYLklRX1JFVFVSTl9JTlZFU1RFRF9DQVBJVEFMLklRX0xUTS4xMi8zMS8yMDExLkwuLlVTRC5IAQAAAMqAAQACAAAABzE2LjYzMjQA9LgxRrcl3giLv8hHtyXeCDtDSVEuQ09QLklRX1JFVFVSTl9JTlZFU1RFRF9DQVBJVEFMLklRX0NRLjYvMzAvMjAxMS5MLi5VU0QuSAEAAABPhgQAAgAAAAcxMy44MTQ0ADt8Mka3Jd4IY0rIR7cl3gg6Q0lRLkJQLklRX1JFVFVSTl9JTlZFU1RFRF9DQVBJVEFMLklRX0NRLjMvMzEvMjAxMS5MLi5VU0QuSAEAAADiBAYAAgAAAAcxNy42ODk2ADt8Mka3Jd4IabXNR7cl3gg9Q0lRLkNWWC5JUV9SRVRV</t>
  </si>
  <si>
    <t>Uk5fSU5WRVNURURfQ0FQSVRBTC5JUV9MVE0uMTIvMzEvMjAxMC5MLi5VU0QuSAEAAADKgAEAAgAAAAcxMi4xMjA5ADt8Mka3Jd4I/1nKR7cl3gg7Q0lRLkNPUC5JUV9SRVRVUk5fSU5WRVNURURfQ0FQSVRBTC5JUV9DUS42LzMwLzIwMTAuTC4uVVNELkgBAAAAT4YEAAIAAAAHMTMuNzAxNgBMozJGtyXeCPZbyUe3Jd4IOkNJUS5CUC5JUV9SRVRVUk5fSU5WRVNURURfQ0FQSVRBTC5JUV9DUS4zLzMxLzIwMTAuTC4uVVNELkgBAAAA4gQGAAIAAAAHMTAuMDg2NABMozJGtyXeCJ5Rzke3Jd4IPUNJUS5DVlguSVFfUkVUVVJOX0lOVkVTVEVEX0NBUElUQUwuSVFfTFRNLjEyLzMxLzIwMDkuTC4uVVNELkgBAAAAyoABAAIAAAAGNS4yMDQ2AEyjMka3Jd4ILvbKR7cl3gg8Q0lRLkJQLklRX1JFVFVSTl9JTlZFU1RFRF9DQVBJVEFMLklRX0xUTS4xMi8zMS8yMDI0LkwuLlVTRC5IAQAAAOIEBgACAAAABy0zLjA5NzUAB+r8Rrcl3gipt7hHtyXeCDxDSVEuQ09QLklRX1JFVFVSTl9JTlZFU1RFRF9DQVBJVEFMLklRX0xUTS4zLzMxLzIwMjQuTC4uVVNELkgBAAAAT4YEAAIAAAAGOC40MzA5AAfq/Ea3Jd4IeTKyR7cl3gg8Q0lRLkJQLklRX1JFVFVSTl9JTlZFU1RFRF9DQVBJVEFMLklRX0xUTS4xMi8zMS8yMDIzLkwuLlVTRC5IAQAAAOIEBgACAAAABTcuMjY3AAfq/Ea3Jd4IAwO1R7cl3gg8Q0lRLkNPUC5JUV9SRVRV</t>
  </si>
  <si>
    <t>Uk5fSU5WRVNURURfQ0FQSVRBTC5JUV9MVE0uMy8zMS8yMDIzLkwuLlVTRC5IAQAAAE+GBAACAAAABzE0LjM0NDQAFhH9Rrcl3gj4BbhHtyXeCDtDSVEuQ1ZYLklRX1JFVFVSTl9JTlZFU1RFRF9DQVBJVEFMLklRX0NRLjYvMzAvMjAyMi5MLi5VU0QuSAEAAADKgAEAAgAAAAcxOS44MzI0AOloLke3Jd4IfnetR7cl3gg8Q0lRLkJQLklRX1JFVFVSTl9JTlZFU1RFRF9DQVBJVEFMLklRX0xUTS4xMi8zMS8yMDIxLkwuLlVTRC5IAQAAAOIEBgACAAAABjEuOTkwMQDpaC5HtyXeCF4VvEe3Jd4IO0NJUS5DVlguSVFfUkVUVVJOX0lOVkVTVEVEX0NBUElUQUwuSVFfQ1EuNi8zMC8yMDIxLkwuLlVTRC5IAQAAAMqAAQACAAAABTEuMTQ2AOloLke3Jd4I/jquR7cl3gg7Q0lRLkNWWC5JUV9SRVRVUk5fSU5WRVNURURfQ0FQSVRBTC5JUV9DUS42LzMwLzIwMjAuTC4uVVNELkgBAAAAyoABAAIAAAAILTI0LjY3NzYA/48uR7cl3ghoK7ZHtyXeCDxDSVEuQlAuSVFfUkVUVVJOX0lOVkVTVEVEX0NBUElUQUwuSVFfTFRNLjEyLzMxLzIwMTkuTC4uVVNELkgBAAAA4gQGAAIAAAAHLTEuNjkwMgD/jy5HtyXeCF+kuUe3Jd4IPENJUS5CUC5JUV9SRVRVUk5fSU5WRVNURURfQ0FQSVRBTC5JUV9MVE0uMTIvMzEvMjAxOC5MLi5VU0QuSAEAAADiBAYAAgAAAAYxLjYyMDMA8FNMRrcl3ggto7ZHtyXeCDxDSVEuQ09QLklRX1JFVFVS</t>
  </si>
  <si>
    <t>Tl9JTlZFU1RFRF9DQVBJVEFMLklRX0xUTS4zLzMxLzIwMTguTC4uVVNELkgBAAAAT4YEAAIAAAAGLTMuMzk3APBTTEa3Jd4ICNHJR7cl3gg8Q0lRLkJQLklRX1JFVFVSTl9JTlZFU1RFRF9DQVBJVEFMLklRX0xUTS4xMi8zMS8yMDE3LkwuLlVTRC5IAQAAAOIEBgACAAAABy0xLjczMDMA8FNMRrcl3gi//7xHtyXeCDxDSVEuQlAuSVFfUkVUVVJOX0lOVkVTVEVEX0NBUElUQUwuSVFfTFRNLjEyLzMxLzIwMTYuTC4uVVNELkgBAAAA4gQGAAIAAAAHLTIuOTI2MgAAe0xGtyXeCF7ksUe3Jd4IPENJUS5DT1AuSVFfUkVUVVJOX0lOVkVTVEVEX0NBUElUQUwuSVFfTFRNLjMvMzEvMjAxNi5MLi5VU0QuSAEAAABPhgQAAgAAAAgtMTMuMTU4NAAOokxGtyXeCE5Ey0e3Jd4IPENJUS5DT1AuSVFfUkVUVVJOX0lOVkVTVEVEX0NBUElUQUwuSVFfTFRNLjMvMzEvMjAxNS5MLi5VU0QuSAEAAABPhgQAAgAAAAYxLjk2NTIA+t8xRrcl3giN4MtHtyXeCDtDSVEuQ1ZYLklRX1JFVFVSTl9JTlZFU1RFRF9DQVBJVEFMLklRX0NRLjYvMzAvMjAxNC5MLi5VU0QuSAEAAADKgAEAAgAAAAY4LjI1ODgAEgcyRrcl3ggPDcBHtyXeCDxDSVEuQlAuSVFfUkVUVVJOX0lOVkVTVEVEX0NBUElUQUwuSVFfTFRNLjEyLzMxLzIwMTIuTC4uVVNELkgBAAAA4gQGAAIAAAAGMy41MTgxABYuMka3Jd4IExbFR7cl3gg8Q0lRLkJQLklRX1JFVFVS</t>
  </si>
  <si>
    <t>Tl9JTlZFU1RFRF9DQVBJVEFMLklRX0xUTS4xMi8zMS8yMDExLkwuLlVTRC5IAQAAAOIEBgACAAAABzE0LjE4NjkA9LgxRrcl3gh8mMhHtyXeCDxDSVEuQlAuSVFfUkVUVVJOX0lOVkVTVEVEX0NBUElUQUwuSVFfTFRNLjEyLzMxLzIwMTAuTC4uVVNELkgBAAAA4gQGAAIAAAAGLTQuNTY2ADt8Mka3Jd4I7TLKR7cl3gg8Q0lRLkJQLklRX1JFVFVSTl9JTlZFU1RFRF9DQVBJVEFMLklRX0xUTS4xMi8zMS8yMDA5LkwuLlVTRC5IAQAAAOIEBgACAAAABjQuNjUxNwBMozJGtyXeCC72yke3Jd4IPUNJUS5EVk4uSVFfUkVUVVJOX0lOVkVTVEVEX0NBUElUQUwuSVFfTFRNLjEyLzMxLzIwMjQuTC4uVVNELkgBAAAADhEEAAIAAAAGOS4xNjA4AAfq/Ea3Jd4Iqbe4R7cl3gg8Q0lRLlhPTS5JUV9SRVRVUk5fSU5WRVNURURfQ0FQSVRBTC5JUV9MVE0uMy8zMS8yMDIyLkwuLlVTRC5IAQAAAEIzBgACAAAABjQuNzk1NwDpaC5HtyXeCLFswUe3Jd4IO0NJUS5FT0cuSVFfUkVUVVJOX0lOVkVTVEVEX0NBUElUQUwuSVFfQ1EuNi8zMC8yMDIwLkwuLlVTRC5IAQAAAFwdBAACAAAABi0xNi44OQD/jy5HtyXeCGgrtke3Jd4IO0NJUS5FT0cuSVFfUkVUVVJOX0lOVkVTVEVEX0NBUElUQUwuSVFfQ1EuNi8zMC8yMDE5LkwuLlVTRC5IAQAAAFwdBAACAAAABjEwLjc0OAAJty5HtyXeCJIZuke3Jd4IPENJUS5YT00uSVFfUkVUVVJO</t>
  </si>
  <si>
    <t>X0lOVkVTVEVEX0NBUElUQUwuSVFfTFRNLjMvMzEvMjAxOC5MLi5VU0QuSAEAAABCMwYAAgAAAAYzLjEwNzMA8FNMRrcl3gim5MlHtyXeCDxDSVEuWE9NLklRX1JFVFVSTl9JTlZFU1RFRF9DQVBJVEFMLklRX0xUTS4zLzMxLzIwMTcuTC4uVVNELkgBAAAAQjMGAAIAAAAHLTEuMTEwNQAAe0xGtyXeCBmoyke3Jd4IPENJUS5YT00uSVFfUkVUVVJOX0lOVkVTVEVEX0NBUElUQUwuSVFfTFRNLjMvMzEvMjAxNi5MLi5VU0QuSAEAAABCMwYAAgAAAAUwLjM2NAAOokxGtyXeCHCSy0e3Jd4IPENJUS5YT00uSVFfUkVUVVJOX0lOVkVTVEVEX0NBUElUQUwuSVFfTFRNLjMvMzEvMjAxNS5MLi5VU0QuSAEAAABCMwYAAgAAAAY4LjAxNjgA+t8xRrcl3gh/uctHtyXeCDtDSVEuRU9HLklRX1JFVFVSTl9JTlZFU1RFRF9DQVBJVEFMLklRX0NRLjYvMzAvMjAxNC5MLi5VU0QuSAEAAABcHQQAAgAAAAYxMS40NjIAEgcyRrcl3gjfvr9HtyXeCDtDSVEuRU9HLklRX1JFVFVSTl9JTlZFU1RFRF9DQVBJVEFMLklRX0NRLjYvMzAvMjAxMy5MLi5VU0QuSAEAAABcHQQAAgAAAAcxMS45NDc2ABYuMka3Jd4I7lbCR7cl3gg7Q0lRLkVPRy5JUV9SRVRVUk5fSU5WRVNURURfQ0FQSVRBTC5JUV9DUS42LzMwLzIwMTIuTC4uVVNELkgBAAAAXB0EAAIAAAADNy43AClVMka3Jd4IxlLER7cl3gg7Q0lRLkVPRy5JUV9SRVRVUk5fSU5WRVNU</t>
  </si>
  <si>
    <t>RURfQ0FQSVRBTC5JUV9DUS42LzMwLzIwMTEuTC4uVVNELkgBAAAAXB0EAAIAAAAFNS44ODgAO3wyRrcl3ghjSshHtyXeCD1DSVEuRFZOLklRX1JFVFVSTl9JTlZFU1RFRF9DQVBJVEFMLklRX0xUTS4xMi8zMS8yMDA5LkwuLlVTRC5IAQAAAA4RBAACAAAACC0xMi4wNzg2AEyjMka3Jd4ILvbKR7cl3gg9Q0lRLkVPRy5JUV9SRVRVUk5fSU5WRVNURURfQ0FQSVRBTC5JUV9MVE0uMTIvMzEvMjAwOS5MLi5VU0QuSAEAAABcHQQAAgAAAAYzLjQxMTQATKMyRrcl3ggu9spHtyXeCDtDSVEuQ1ZYLklRX1JFVFVSTl9JTlZFU1RFRF9DQVBJVEFMLklRX0NRLjYvMzAvMjAyNC5MLi5VU0QuSAEAAADKgAEAAgAAAAUzLjE3NAAH6vxGtyXeCE7uu0e3Jd4IPENJUS5DT1AuSVFfUkVUVVJOX0lOVkVTVEVEX0NBUElUQUwuSVFfTFRNLjMvMzEvMjAyMS5MLi5VU0QuSAEAAABPhgQAAgAAAActMy41NDM4AOloLke3Jd4IzgjCR7cl3gg7Q0lRLkNWWC5JUV9SRVRVUk5fSU5WRVNURURfQ0FQSVRBTC5JUV9DUS42LzMwLzIwMTkuTC4uVVNELkgBAAAAyoABAAIAAAAGNC4yNjQ0AAm3Lke3Jd4Ikhm6R7cl3gg7Q0lRLkNWWC5JUV9SRVRVUk5fSU5WRVNURURfQ0FQSVRBTC5JUV9DUS42LzMwLzIwMTguTC4uVVNELkgBAAAAyoABAAIAAAAFMi42NzIA8FNMRrcl3gho3rZHtyXeCDtDSVEuQ1ZYLklRX1JFVFVSTl9JTlZFU1RFRF9D</t>
  </si>
  <si>
    <t>QVBJVEFMLklRX0NRLjYvMzAvMjAxNy5MLi5VU0QuSAEAAADKgAEAAgAAAActMS4yMTQ0AAB7TEa3Jd4IUr2xR7cl3gg8Q0lRLkJQLklRX1JFVFVSTl9JTlZFU1RFRF9DQVBJVEFMLklRX0xUTS4xMi8zMS8yMDE1LkwuLlVTRC5IAQAAAOIEBgACAAAABy04LjI4NDEADqJMRrcl3ggAdb1HtyXeCDxDSVEuQlAuSVFfUkVUVVJOX0lOVkVTVEVEX0NBUElUQUwuSVFfTFRNLjEyLzMxLzIwMTQuTC4uVVNELkgBAAAA4gQGAAIAAAAHLTEuMjAyNAD63zFGtyXeCC8Rvke3Jd4IO0NJUS5DVlguSVFfUkVUVVJOX0lOVkVTVEVEX0NBUElUQUwuSVFfQ1EuNi8zMC8yMDEzLkwuLlVTRC5IAQAAAMqAAQACAAAABjguNjE2NAAWLjJGtyXeCN8vwke3Jd4IO0NJUS5DVlguSVFfUkVUVVJOX0lOVkVTVEVEX0NBUElUQUwuSVFfQ1EuNi8zMC8yMDEyLkwuLlVTRC5IAQAAAMqAAQACAAAABzE1LjczODgAKVUyRrcl3gjMecRHtyXeCDtDSVEuQ1ZYLklRX1JFVFVSTl9JTlZFU1RFRF9DQVBJVEFMLklRX0NRLjYvMzAvMjAxMS5MLi5VU0QuSAEAAADKgAEAAgAAAAcxOS43MzMyADt8Mka3Jd4IY0rIR7cl3gg7Q0lRLkNWWC5JUV9SRVRVUk5fSU5WRVNURURfQ0FQSVRBTC5JUV9DUS42LzMwLzIwMTAuTC4uVVNELkgBAAAAyoABAAIAAAAHMTQuNjI5NgBMozJGtyXeCPZbyUe3Jd4IO0NJUS5FT0cuSVFfUkVUVVJOX0lOVkVTVEVEX0NB</t>
  </si>
  <si>
    <t>UElUQUwuSVFfQ1EuNi8zMC8yMDI1LkwuLlVTRC5IAQAAAFwdBAACAAAABjkuNTUzNgAGw/xGtyXeCFN8uEe3Jd4IPUNJUS5EVk4uSVFfUkVUVVJOX0lOVkVTVEVEX0NBUElUQUwuSVFfTFRNLjEyLzMxLzIwMjMuTC4uVVNELkgBAAAADhEEAAIAAAAHMTAuMjkwMwAH6vxGtyXeCE8+tUe3Jd4IPENJUS5YT00uSVFfUkVUVVJOX0lOVkVTVEVEX0NBUElUQUwuSVFfTFRNLjMvMzEvMjAyMy5MLi5VU0QuSAEAAABCMwYAAgAAAAcxOS44MjIzABYR/Ua3Jd4IEUG4R7cl3gg7Q0lRLkVPRy5JUV9SRVRVUk5fSU5WRVNURURfQ0FQSVRBTC5JUV9DUS42LzMwLzIwMjIuTC4uVVNELkgBAAAAXB0EAAIAAAAGMTEuMDQyAOloLke3Jd4IfnetR7cl3gg7Q0lRLkVPRy5JUV9SRVRVUk5fSU5WRVNURURfQ0FQSVRBTC5JUV9DUS42LzMwLzIwMjEuTC4uVVNELkgBAAAAXB0EAAIAAAAHMTAuMTkzNgDpaC5HtyXeCMITrke3Jd4IPUNJUS5EVk4uSVFfUkVUVVJOX0lOVkVTVEVEX0NBUElUQUwuSVFfTFRNLjEyLzMxLzIwMjAuTC4uVVNELkgBAAAADhEEAAIAAAAILTMxLjQ3MzMA/48uR7cl3ggmebtHtyXeCD1DSVEuRFZOLklRX1JFVFVSTl9JTlZFU1RFRF9DQVBJVEFMLklRX0xUTS4xMi8zMS8yMDE5LkwuLlVTRC5IAQAAAA4RBAACAAAABy00LjEwNTMA/48uR7cl3ghwy7lHtyXeCD1DSVEuRFZOLklRX1JFVFVSTl9JTlZFU1RF</t>
  </si>
  <si>
    <t>RF9DQVBJVEFMLklRX0xUTS4xMi8zMS8yMDE4LkwuLlVTRC5IAQAAAA4RBAACAAAABzE2LjgxNDcA8FNMRrcl3gho3rZHtyXeCDtDSVEuRU9HLklRX1JFVFVSTl9JTlZFU1RFRF9DQVBJVEFMLklRX0NRLjYvMzAvMjAxNy5MLi5VU0QuSAEAAABcHQQAAgAAAActMS40MDEyAAB7TEa3Jd4IFEixR7cl3gg7Q0lRLkVPRy5JUV9SRVRVUk5fSU5WRVNURURfQ0FQSVRBTC5JUV9DUS42LzMwLzIwMTYuTC4uVVNELkgBAAAAXB0EAAIAAAAHLTguMDAxNgAOokxGtyXeCNnKt0e3Jd4IO0NJUS5FT0cuSVFfUkVUVVJOX0lOVkVTVEVEX0NBUElUQUwuSVFfQ1EuNi8zMC8yMDE1LkwuLlVTRC5IAQAAAFwdBAACAAAABy0xLjQzMDQA+t8xRrcl3ghtjLRHtyXeCDxDSVEuWE9NLklRX1JFVFVSTl9JTlZFU1RFRF9DQVBJVEFMLklRX0xUTS4zLzMxLzIwMTMuTC4uVVNELkgBAAAAQjMGAAIAAAAHMTguODM4MQAWLjJGtyXeCOejzEe3Jd4IPENJUS5YT00uSVFfUkVUVVJOX0lOVkVTVEVEX0NBUElUQUwuSVFfTFRNLjMvMzEvMjAxMi5MLi5VU0QuSAEAAABCMwYAAgAAAAcxNy40NDU3AClVMka3Jd4IMkDNR7cl3gg8Q0lRLlhPTS5JUV9SRVRVUk5fSU5WRVNURURfQ0FQSVRBTC5JUV9MVE0uMy8zMS8yMDExLkwuLlVTRC5IAQAAAEIzBgACAAAABzE3LjM3NjMAO3wyRrcl3ghIjs1HtyXeCDtDSVEuWE9NLklRX1JFVFVSTl9JTlZF</t>
  </si>
  <si>
    <t>U1RFRF9DQVBJVEFMLklRX0NRLjYvMzAvMjAyNS5MLi5VU0QuSAEAAABCMwYAAgAAAAYzLjYyNjQABsP8Rrcl3ghTfLhHtyXeCDtDSVEuRFZOLklRX1JFVFVSTl9JTlZFU1RFRF9DQVBJVEFMLklRX0NRLjMvMzEvMjAyNS5MLi5VU0QuSAEAAAAOEQQAAgAAAAY1LjU0NjQABsP8Rrcl3ghTfLhHtyXeCD1DSVEuRU9HLklRX1JFVFVSTl9JTlZFU1RFRF9DQVBJVEFMLklRX0xUTS4xMi8zMS8yMDI0LkwuLlVTRC5IAQAAAFwdBAACAAAABzEyLjY4NzkAB+r8Rrcl3gipt7hHtyXeCDtDSVEuWE9NLklRX1JFVFVSTl9JTlZFU1RFRF9DQVBJVEFMLklRX0NRLjYvMzAvMjAyNC5MLi5VU0QuSAEAAABCMwYAAgAAAAY2LjkxODQAB+r8Rrcl3gg/x7tHtyXeCDtDSVEuRFZOLklRX1JFVFVSTl9JTlZFU1RFRF9DQVBJVEFMLklRX0NRLjMvMzEvMjAyNC5MLi5VU0QuSAEAAAAOEQQAAgAAAAY2LjMzMTIAB+r8Rrcl3gh5MrJHtyXeCD1DSVEuRU9HLklRX1JFVFVSTl9JTlZFU1RFRF9DQVBJVEFMLklRX0xUTS4xMi8zMS8yMDIzLkwuLlVTRC5IAQAAAFwdBAACAAAABjEzLjIyNwAH6vxGtyXeCNbHtEe3Jd4IO0NJUS5YT00uSVFfUkVUVVJOX0lOVkVTVEVEX0NBUElUQUwuSVFfQ1EuNi8zMC8yMDIzLkwuLlVTRC5IAQAAAEIzBgACAAAABjYuNzM1MgAH6vxGtyXeCGx5tUe3Jd4IO0NJUS5EVk4uSVFfUkVUVVJOX0lOVkVTVEVE</t>
  </si>
  <si>
    <t>X0NBUElUQUwuSVFfQ1EuMy8zMS8yMDIzLkwuLlVTRC5IAQAAAA4RBAACAAAABjguOTEyNAAWEf1GtyXeCPgFuEe3Jd4IPUNJUS5FT0cuSVFfUkVUVVJOX0lOVkVTVEVEX0NBUElUQUwuSVFfTFRNLjEyLzMxLzIwMjIuTC4uVVNELkgBAAAAXB0EAAIAAAAGOC44NzczABYR/Ua3Jd4IvLS1R7cl3gg7Q0lRLlhPTS5JUV9SRVRVUk5fSU5WRVNURURfQ0FQSVRBTC5JUV9DUS42LzMwLzIwMjIuTC4uVVNELkgBAAAAQjMGAAIAAAAHMjQuODA2OADpaC5HtyXeCG5QrUe3Jd4IO0NJUS5EVk4uSVFfUkVUVVJOX0lOVkVTVEVEX0NBUElUQUwuSVFfQ1EuMy8zMS8yMDIyLkwuLlVTRC5IAQAAAA4RBAACAAAABjcuOTY1NgDpaC5HtyXeCJNFwUe3Jd4IPUNJUS5FT0cuSVFfUkVUVVJOX0lOVkVTVEVEX0NBUElUQUwuSVFfTFRNLjEyLzMxLzIwMjEuTC4uVVNELkgBAAAAXB0EAAIAAAAHMTMuNTM5OADpaC5HtyXeCG88vEe3Jd4IO0NJUS5YT00uSVFfUkVUVVJOX0lOVkVTVEVEX0NBUElUQUwuSVFfQ1EuNi8zMC8yMDIxLkwuLlVTRC5IAQAAAEIzBgACAAAABjEuNzA4OADpaC5HtyXeCMITrke3Jd4IO0NJUS5EVk4uSVFfUkVUVVJOX0lOVkVTVEVEX0NBUElUQUwuSVFfQ1EuMy8zMS8yMDIxLkwuLlVTRC5IAQAAAA4RBAACAAAABjAuMzM4NADpaC5HtyXeCM4Iwke3Jd4IPUNJUS5FT0cuSVFfUkVUVVJOX0lOVkVTVEVEX0NB</t>
  </si>
  <si>
    <t>UElUQUwuSVFfTFRNLjEyLzMxLzIwMjAuTC4uVVNELkgBAAAAXB0EAAIAAAAHLTUuMjE2OAD/jy5HtyXeCCZ5u0e3Jd4IO0NJUS5YT00uSVFfUkVUVVJOX0lOVkVTVEVEX0NBUElUQUwuSVFfQ1EuNi8zMC8yMDIwLkwuLlVTRC5IAQAAAEIzBgACAAAABy03LjU5NTYA/48uR7cl3ghoK7ZHtyXeCDtDSVEuRFZOLklRX1JFVFVSTl9JTlZFU1RFRF9DQVBJVEFMLklRX0NRLjMvMzEvMjAyMC5MLi5VU0QuSAEAAAAOEQQAAgAAAAgtNzcuNjEyOAD/jy5HtyXeCMZSxEe3Jd4IPUNJUS5FT0cuSVFfUkVUVVJOX0lOVkVTVEVEX0NBUElUQUwuSVFfTFRNLjEyLzMxLzIwMTkuTC4uVVNELkgBAAAAXB0EAAIAAAAGOC4wOTIyAP+PLke3Jd4IcMu5R7cl3gg7Q0lRLlhPTS5JUV9SRVRVUk5fSU5WRVNURURfQ0FQSVRBTC5JUV9DUS42LzMwLzIwMTkuTC4uVVNELkgBAAAAQjMGAAIAAAAHLTAuOTUxNgAJty5HtyXeCH/yuUe3Jd4IO0NJUS5EVk4uSVFfUkVUVVJOX0lOVkVTVEVEX0NBUElUQUwuSVFfQ1EuMy8zMS8yMDE5LkwuLlVTRC5IAQAAAA4RBAACAAAABy0xMC4xNTYA3ixMRrcl3girDclHtyXeCD1DSVEuRU9HLklRX1JFVFVSTl9JTlZFU1RFRF9DQVBJVEFMLklRX0xUTS4xMi8zMS8yMDE4LkwuLlVTRC5IAQAAAFwdBAACAAAABzEyLjM5MDQA8FNMRrcl3gho3rZHtyXeCDtDSVEuWE9NLklRX1JFVFVSTl9JTlZFU1RF</t>
  </si>
  <si>
    <t>RF9DQVBJVEFMLklRX0NRLjYvMzAvMjAxOC5MLi5VU0QuSAEAAABCMwYAAgAAAAUwLjc2MgDwU0xGtyXeCKNUt0e3Jd4IO0NJUS5EVk4uSVFfUkVUVVJOX0lOVkVTVEVEX0NBUElUQUwuSVFfQ1EuMy8zMS8yMDE4LkwuLlVTRC5IAQAAAA4RBAACAAAABy00LjA5MjgA8FNMRrcl3ggI0clHtyXeCD1DSVEuRU9HLklRX1JFVFVSTl9JTlZFU1RFRF9DQVBJVEFMLklRX0xUTS4xMi8zMS8yMDE3LkwuLlVTRC5IAQAAAFwdBAACAAAABzEwLjA2NDcA8FNMRrcl3gi//7xHtyXeCDtDSVEuWE9NLklRX1JFVFVSTl9JTlZFU1RFRF9DQVBJVEFMLklRX0NRLjYvMzAvMjAxNy5MLi5VU0QuSAEAAABCMwYAAgAAAAYwLjEwNzIAAHtMRrcl3ghSvbFHtyXeCDtDSVEuRFZOLklRX1JFVFVSTl9JTlZFU1RFRF9DQVBJVEFMLklRX0NRLjMvMzEvMjAxNy5MLi5VU0QuSAEAAAAOEQQAAgAAAAU0Ljg5OAAAe0xGtyXeCAmByke3Jd4IPUNJUS5FT0cuSVFfUkVUVVJOX0lOVkVTVEVEX0NBUElUQUwuSVFfTFRNLjEyLzMxLzIwMTYuTC4uVVNELkgBAAAAXB0EAAIAAAAGLTcuMjQ1AAB7TEa3Jd4IXuSxR7cl3gg7Q0lRLlhPTS5JUV9SRVRVUk5fSU5WRVNURURfQ0FQSVRBTC5JUV9DUS42LzMwLzIwMTYuTC4uVVNELkgBAAAAQjMGAAIAAAAGLTIuNTg4AA6iTEa3Jd4I2cq3R7cl3gg7Q0lRLkRWTi5JUV9SRVRVUk5fSU5WRVNURURfQ0FQ</t>
  </si>
  <si>
    <t>SVRBTC5JUV9DUS4zLzMxLzIwMTYuTC4uVVNELkgBAAAADhEEAAIAAAAHLTUzLjkwNgAOokxGtyXeCGBry0e3Jd4IPUNJUS5FT0cuSVFfUkVUVVJOX0lOVkVTVEVEX0NBUElUQUwuSVFfTFRNLjEyLzMxLzIwMTUuTC4uVVNELkgBAAAAXB0EAAIAAAAILTIyLjYzNDkADqJMRrcl3gjPJr1HtyXeCDtDSVEuWE9NLklRX1JFVFVSTl9JTlZFU1RFRF9DQVBJVEFMLklRX0NRLjYvMzAvMjAxNS5MLi5VU0QuSAEAAABCMwYAAgAAAAYyLjEyNTIA+t8xRrcl3ghtjLRHtyXeCDtDSVEuRFZOLklRX1JFVFVSTl9JTlZFU1RFRF9DQVBJVEFMLklRX0NRLjMvMzEvMjAxNS5MLi5VU0QuSAEAAAAOEQQAAgAAAActNDAuODY2APrfMUa3Jd4If7nLR7cl3gg9Q0lRLkVPRy5JUV9SRVRVUk5fSU5WRVNURURfQ0FQSVRBTC5JUV9MVE0uMTIvMzEvMjAxNC5MLi5VU0QuSAEAAABcHQQAAgAAAAcxMS43MjYzAPrfMUa3Jd4ILxG+R7cl3gg7Q0lRLlhPTS5JUV9SRVRVUk5fSU5WRVNURURfQ0FQSVRBTC5JUV9DUS42LzMwLzIwMTQuTC4uVVNELkgBAAAAQjMGAAIAAAAHMTEuMjMwNAASBzJGtyXeCA8NwEe3Jd4IO0NJUS5EVk4uSVFfUkVUVVJOX0lOVkVTVEVEX0NBUElUQUwuSVFfQ1EuMy8zMS8yMDE0LkwuLlVTRC5IAQAAAA4RBAACAAAABjIuNTYxMgASBzJGtyXeCJ4HzEe3Jd4IPUNJUS5FT0cuSVFfUkVUVVJOX0lOVkVTVEVEX0NB</t>
  </si>
  <si>
    <t>UElUQUwuSVFfTFRNLjEyLzMxLzIwMTMuTC4uVVNELkgBAAAAXB0EAAIAAAAGOS43NjE4ABIHMka3Jd4IDn7CR7cl3gg7Q0lRLlhPTS5JUV9SRVRVUk5fSU5WRVNURURfQ0FQSVRBTC5JUV9DUS42LzMwLzIwMTMuTC4uVVNELkgBAAAAQjMGAAIAAAAFOC42MTgAFi4yRrcl3gjfL8JHtyXeCDtDSVEuRFZOLklRX1JFVFVSTl9JTlZFU1RFRF9DQVBJVEFMLklRX0NRLjMvMzEvMjAxMy5MLi5VU0QuSAEAAAAOEQQAAgAAAAgtMTcuNTM1NgAWLjJGtyXeCA3yzEe3Jd4IPUNJUS5FT0cuSVFfUkVUVVJOX0lOVkVTVEVEX0NBUElUQUwuSVFfTFRNLjEyLzMxLzIwMTIuTC4uVVNELkgBAAAAXB0EAAIAAAAGMi4wODk0ABYuMka3Jd4IBO/ER7cl3gg7Q0lRLlhPTS5JUV9SRVRVUk5fSU5WRVNURURfQ0FQSVRBTC5JUV9DUS42LzMwLzIwMTIuTC4uVVNELkgBAAAAQjMGAAIAAAAHMjkuMTgwOAApVTJGtyXeCMx5xEe3Jd4IO0NJUS5EVk4uSVFfUkVUVVJOX0lOVkVTVEVEX0NBUElUQUwuSVFfQ1EuMy8zMS8yMDEyLkwuLlVTRC5IAQAAAA4RBAACAAAABTMuOTEyAClVMka3Jd4IMkDNR7cl3gg9Q0lRLkVPRy5JUV9SRVRVUk5fSU5WRVNURURfQ0FQSVRBTC5JUV9MVE0uMTIvMzEvMjAxMS5MLi5VU0QuSAEAAABcHQQAAgAAAAY1LjU4MTQA9LgxRrcl3giLv8hHtyXeCDtDSVEuWE9NLklRX1JFVFVSTl9JTlZFU1RFRF9DQVBJ</t>
  </si>
  <si>
    <t>VEFMLklRX0NRLjYvMzAvMjAxMS5MLi5VU0QuSAEAAABCMwYAAgAAAAcxOS4wNDE2ADt8Mka3Jd4IYiPIR7cl3gg7Q0lRLkRWTi5JUV9SRVRVUk5fSU5WRVNURURfQ0FQSVRBTC5JUV9DUS4zLzMxLzIwMTEuTC4uVVNELkgBAAAADhEEAAIAAAAGNS40Njc2ADt8Mka3Jd4ISI7NR7cl3gg9Q0lRLkVPRy5JUV9SRVRVUk5fSU5WRVNURURfQ0FQSVRBTC5JUV9MVE0uMTIvMzEvMjAxMC5MLi5VU0QuSAEAAABcHQQAAgAAAAYwLjA1MjQAO3wyRrcl3gj/WcpHtyXeCDtDSVEuWE9NLklRX1JFVFVSTl9JTlZFU1RFRF9DQVBJVEFMLklRX0NRLjYvMzAvMjAxMC5MLi5VU0QuSAEAAABCMwYAAgAAAAcxNS4wMDQ4AEyjMka3Jd4I54LJR7cl3gg7Q0lRLkRWTi5JUV9SRVRVUk5fSU5WRVNURURfQ0FQSVRBTC5JUV9DUS4zLzMxLzIwMTAuTC4uVVNELkgBAAAADhEEAAIAAAAHMTkuNTI1MgBMozJGtyXeCIYqzke3Jd4IPENJUS5DT1AuSVFfUkVUVVJOX0lOVkVTVEVEX0NBUElUQUwuSVFfTFRNLjMvMzEvMjAyNS5MLi5VU0QuSAEAAABPhgQAAgAAAAU3LjQyOQAGw/xGtyXeCFN8uEe3Jd4IO0NJUS5DVlguSVFfUkVUVVJOX0lOVkVTVEVEX0NBUElUQUwuSVFfQ1EuNi8zMC8yMDIzLkwuLlVTRC5IAQAAAMqAAQACAAAABjcuMDA2NAAH6vxGtyXeCGx5tUe3Jd4IPENJUS5CUC5JUV9SRVRVUk5fSU5WRVNURURfQ0FQSVRBTC5J</t>
  </si>
  <si>
    <t>UV9MVE0uMTIvMzEvMjAyMi5MLi5VU0QuSAEAAADiBAYAAgAAAAYtNC41ODMAFhH9Rrcl3ghoK7ZHtyXeCDxDSVEuQ09QLklRX1JFVFVSTl9JTlZFU1RFRF9DQVBJVEFMLklRX0xUTS4zLzMxLzIwMjIuTC4uVVNELkgBAAAAT4YEAAIAAAAHMTUuNTg3MgDpaC5HtyXeCLFswUe3Jd4IPENJUS5CUC5JUV9SRVRVUk5fSU5WRVNURURfQ0FQSVRBTC5JUV9MVE0uMTIvMzEvMjAyMC5MLi5VU0QuSAEAAADiBAYAAgAAAAgtMTUuNDE3NAD/jy5HtyXeCDCgu0e3Jd4IPENJUS5DT1AuSVFfUkVUVVJOX0lOVkVTVEVEX0NBUElUQUwuSVFfTFRNLjMvMzEvMjAyMC5MLi5VU0QuSAEAAABPhgQAAgAAAAY0LjIxODIA/48uR7cl3gjGUsRHtyXeCDxDSVEuQ09QLklRX1JFVFVSTl9JTlZFU1RFRF9DQVBJVEFMLklRX0xUTS4zLzMxLzIwMTkuTC4uVVNELkgBAAAAT4YEAAIAAAAGMTIuMDU3AN4sTEa3Jd4Ii7/IR7cl3gg8Q0lRLkNPUC5JUV9SRVRVUk5fSU5WRVNURURfQ0FQSVRBTC5JUV9MVE0uMy8zMS8yMDE3LkwuLlVTRC5IAQAAAE+GBAACAAAABy00LjMyNTUAAHtMRrcl3gggz8pHtyXeCDtDSVEuQ1ZYLklRX1JFVFVSTl9JTlZFU1RFRF9DQVBJVEFMLklRX0NRLjYvMzAvMjAxNi5MLi5VU0QuSAEAAADKgAEAAgAAAActNy4xNzI4AA6iTEa3Jd4I2cq3R7cl3gg7Q0lRLkNWWC5JUV9SRVRVUk5fSU5WRVNURURfQ0FQSVRB</t>
  </si>
  <si>
    <t>TC5JUV9DUS42LzMwLzIwMTUuTC4uVVNELkgBAAAAyoABAAIAAAAGLTMuMDEyAPrfMUa3Jd4IPWW0R7cl3gg8Q0lRLkNPUC5JUV9SRVRVUk5fSU5WRVNURURfQ0FQSVRBTC5JUV9MVE0uMy8zMS8yMDE0LkwuLlVTRC5IAQAAAE+GBAACAAAABjcuNzMyOQASBzJGtyXeCMBVzEe3Jd4IPENJUS5DT1AuSVFfUkVUVVJOX0lOVkVTVEVEX0NBUElUQUwuSVFfTFRNLjMvMzEvMjAxMy5MLi5VU0QuSAEAAABPhgQAAgAAAAY1LjAzOTEAFi4yRrcl3gjPfMxHtyXeCDxDSVEuQ09QLklRX1JFVFVSTl9JTlZFU1RFRF9DQVBJVEFMLklRX0xUTS4zLzMxLzIwMTIuTC4uVVNELkgBAAAAT4YEAAIAAAAGOC44OTgyAClVMka3Jd4IVGfNR7cl3gg8Q0lRLkNPUC5JUV9SRVRVUk5fSU5WRVNURURfQ0FQSVRBTC5JUV9MVE0uMy8zMS8yMDExLkwuLlVTRC5IAQAAAE+GBAACAAAABjkuMDcyNgA7fDJGtyXeCGnczUe3Jd4IPENJUS5DT1AuSVFfUkVUVVJOX0lOVkVTVEVEX0NBUElUQUwuSVFfTFRNLjMvMzEvMjAxMC5MLi5VU0QuSAEAAABPhgQAAgAAAAYzLjA3NjIATKMyRrcl3giGKs5HtyXeCDxDSVEuWE9NLklRX1JFVFVSTl9JTlZFU1RFRF9DQVBJVEFMLklRX0xUTS4zLzMxLzIwMjUuTC4uVVNELkgBAAAAQjMGAAIAAAAGNS42ODQ5AAbD/Ea3Jd4Iqbe4R7cl3gg8Q0lRLlhPTS5JUV9SRVRVUk5fSU5WRVNURURfQ0FQSVRBTC5J</t>
  </si>
  <si>
    <t>UV9MVE0uMy8zMS8yMDI0LkwuLlVTRC5IAQAAAEIzBgACAAAABjcuMDk2NAAH6vxGtyXeCJFZske3Jd4IO0NJUS5FT0cuSVFfUkVUVVJOX0lOVkVTVEVEX0NBUElUQUwuSVFfQ1EuNi8zMC8yMDIzLkwuLlVTRC5IAQAAAFwdBAACAAAABzIwLjY5NzIAB+r8Rrcl3ghsebVHtyXeCD1DSVEuRFZOLklRX1JFVFVSTl9JTlZFU1RFRF9DQVBJVEFMLklRX0xUTS4xMi8zMS8yMDIyLkwuLlVTRC5IAQAAAA4RBAACAAAABzE1LjQyNzMAFhH9Rrcl3gjP77VHtyXeCD1DSVEuRFZOLklRX1JFVFVSTl9JTlZFU1RFRF9DQVBJVEFMLklRX0xUTS4xMi8zMS8yMDIxLkwuLlVTRC5IAQAAAA4RBAACAAAABzEyLjYyNDgA6WguR7cl3gh/Y7xHtyXeCDxDSVEuWE9NLklRX1JFVFVSTl9JTlZFU1RFRF9DQVBJVEFMLklRX0xUTS4zLzMxLzIwMjEuTC4uVVNELkgBAAAAQjMGAAIAAAAHLTE0LjI3OADpaC5HtyXeCMHhwUe3Jd4IPENJUS5YT00uSVFfUkVUVVJOX0lOVkVTVEVEX0NBUElUQUwuSVFfTFRNLjMvMzEvMjAyMC5MLi5VU0QuSAEAAABCMwYAAgAAAActMS40MjAzAP+PLke3Jd4IpwTER7cl3gg8Q0lRLlhPTS5JUV9SRVRVUk5fSU5WRVNURURfQ0FQSVRBTC5JUV9MVE0uMy8zMS8yMDE5LkwuLlVTRC5IAQAAAEIzBgACAAAABjEuODk0NADeLExGtyXeCKsNyUe3Jd4IPUNJUS5EVk4uSVFfUkVUVVJOX0lOVkVTVEVEX0NBUElU</t>
  </si>
  <si>
    <t>QUwuSVFfTFRNLjEyLzMxLzIwMTcuTC4uVVNELkgBAAAADhEEAAIAAAAGMy41MDg2APBTTEa3Jd4Iv/+8R7cl3gg9Q0lRLkRWTi5JUV9SRVRVUk5fSU5WRVNURURfQ0FQSVRBTC5JUV9MVE0uMTIvMzEvMjAxNi5MLi5VU0QuSAEAAAAOEQQAAgAAAActNS40MzY3AAB7TEa3Jd4IXuSxR7cl3gg9Q0lRLkRWTi5JUV9SRVRVUk5fSU5WRVNURURfQ0FQSVRBTC5JUV9MVE0uMTIvMzEvMjAxNS5MLi5VU0QuSAEAAAAOEQQAAgAAAActNDMuMTExAA6iTEa3Jd4I3029R7cl3gg9Q0lRLkRWTi5JUV9SRVRVUk5fSU5WRVNURURfQ0FQSVRBTC5JUV9MVE0uMTIvMzEvMjAxNC5MLi5VU0QuSAEAAAAOEQQAAgAAAAYzLjQ4MjMA+t8xRrcl3ghDOL5HtyXeCDxDSVEuWE9NLklRX1JFVFVSTl9JTlZFU1RFRF9DQVBJVEFMLklRX0xUTS4zLzMxLzIwMTQuTC4uVVNELkgBAAAAQjMGAAIAAAAHMTAuODE3MgASBzJGtyXeCMBVzEe3Jd4IPUNJUS5EVk4uSVFfUkVUVVJOX0lOVkVTVEVEX0NBUElUQUwuSVFfTFRNLjEyLzMxLzIwMTIuTC4uVVNELkgBAAAADhEEAAIAAAAHLTEuNjUyOAAWLjJGtyXeCATvxEe3Jd4IPUNJUS5EVk4uSVFfUkVUVVJOX0lOVkVTVEVEX0NBUElUQUwuSVFfTFRNLjEyLzMxLzIwMTEuTC4uVVNELkgBAAAADhEEAAIAAAAHMTUuNzgwOQD0uDFGtyXeCHyYyEe3Jd4IPUNJUS5EVk4uSVFfUkVUVVJOX0lOVkVT</t>
  </si>
  <si>
    <t>VEVEX0NBUElUQUwuSVFfTFRNLjEyLzMxLzIwMTAuTC4uVVNELkgBAAAADhEEAAIAAAAHMTcuODg3MwA7fDJGtyXeCO0yyke3Jd4IPENJUS5YT00uSVFfUkVUVVJOX0lOVkVTVEVEX0NBUElUQUwuSVFfTFRNLjMvMzEvMjAxMC5MLi5VU0QuSAEAAABCMwYAAgAAAAcxMC40OTgyAEyjMka3Jd4IadzNR7cl3gg7Q0lRLkNWWC5JUV9SRVRVUk5fSU5WRVNURURfQ0FQSVRBTC5JUV9DUS42LzMwLzIwMjUuTC4uVVNELkgBAAAAyoABAAIAAAAGLTAuOTk2AAbD/Ea3Jd4IU3y4R7cl3gg8Q0lRLkJQLklRX1JFVFVSTl9JTlZFU1RFRF9DQVBJVEFMLklRX0xUTS4xMi8zMS8yMDEzLkwuLlVTRC5IAQAAAOIEBgACAAAABzEwLjM2OTcAEgcyRrcl3ggjpcJHtyXeCDtDSVEuRU9HLklRX1JFVFVSTl9JTlZFU1RFRF9DQVBJVEFMLklRX0NRLjYvMzAvMjAyNC5MLi5VU0QuSAEAAABcHQQAAgAAAAcxNC4xODM2AAfq/Ea3Jd4ITu67R7cl3gg7Q0lRLkVPRy5JUV9SRVRVUk5fSU5WRVNURURfQ0FQSVRBTC5JUV9DUS42LzMwLzIwMTguTC4uVVNELkgBAAAAXB0EAAIAAAAHMTAuMDEwNADwU0xGtyXeCGjetke3Jd4IPUNJUS5EVk4uSVFfUkVUVVJOX0lOVkVTVEVEX0NBUElUQUwuSVFfTFRNLjEyLzMxLzIwMTMuTC4uVVNELkgBAAAADhEEAAIAAAAHLTEuMTI0NgASBzJGtyXeCCOlwke3Jd4IO0NJUS5FT0cuSVFfUkVUVVJOX0lO</t>
  </si>
  <si>
    <t>VkVTVEVEX0NBUElUQUwuSVFfQ1EuNi8zMC8yMDEwLkwuLlVTRC5IAQAAAFwdBAACAAAABjAuNjI1NgBMozJGtyXeCOeCyUe3Jd4IOkNJUS5CUC5JUV9SRVRVUk5fSU5WRVNURURfQ0FQSVRBTC5JUV9DUS42LzMwLzIwMjUuTC4uVVNELkgBAAAA4gQGAAIAAAAGNC4yODg4AAbD/Ea3Jd4IU3y4R7cl3gg8Q0lRLkNPUC5JUV9SRVRVUk5fSU5WRVNURURfQ0FQSVRBTC5JUV9DUS4xMi8zMS8yMDI0LkwuLlVTRC5IAQAAAE+GBAACAAAABjcuMTE5MgAGw/xGtyXeCFN8uEe3Jd4IPENJUS5DVlguSVFfUkVUVVJOX0lOVkVTVEVEX0NBUElUQUwuSVFfTFRNLjkvMzAvMjAyNC5MLi5VU0QuSAEAAADKgAEAAgAAAAYyLjY4MjMAB+r8Rrcl3gje87hHtyXeCDtDSVEuRU9HLklRX1JFVFVSTl9JTlZFU1RFRF9DQVBJVEFMLklRX0NRLjkvMzAvMjAxNS5MLi5VU0QuSAEAAABcHQQAAgAAAAgtNzYuNTYzNgD63zFGtyXeCHLBr0e3Jd4IPENJUS5DT1AuSVFfUkVUVVJOX0lOVkVTVEVEX0NBUElUQUwuSVFfTFRNLjYvMzAvMjAxNC5MLi5VU0QuSAEAAABPhgQAAgAAAAY3LjYzMzkAEgcyRrcl3gjfvr9HtyXeCDxDSVEuRU9HLklRX1JFVFVSTl9JTlZFU1RFRF9DQVBJVEFMLklRX0xUTS45LzMwLzIwMTMuTC4uVVNELkgBAAAAXB0EAAIAAAAGNC40NDQ2ABYuMka3Jd4I9NKwR7cl3gg8Q0lRLkNWWC5JUV9SRVRVUk5fSU5WRVNU</t>
  </si>
  <si>
    <t>RURfQ0FQSVRBTC5JUV9MVE0uMy8zMS8yMDEzLkwuLlVTRC5IAQAAAMqAAQACAAAABzEyLjk3NzMAFi4yRrcl3gjPfMxHtyXeCDxDSVEuRFZOLklRX1JFVFVSTl9JTlZFU1RFRF9DQVBJVEFMLklRX0xUTS42LzMwLzIwMTIuTC4uVVNELkgBAAAADhEEAAIAAAAGNi44MDIxAClVMka3Jd4I3aDER7cl3gg8Q0lRLlhPTS5JUV9SRVRVUk5fSU5WRVNURURfQ0FQSVRBTC5JUV9DUS4xMi8zMS8yMDEwLkwuLlVTRC5IAQAAAEIzBgACAAAABzE2LjcyNzYAO3wyRrcl3gjtMspHtyXeCDpDSVEuQlAuSVFfUkVUVVJOX0lOVkVTVEVEX0NBUElUQUwuSVFfQ1EuOS8zMC8yMDIzLkwuLlVTRC5IAQAAAOIEBgACAAAABjkuODMxMgAH6vxGtyXeCF4prUe3Jd4IO0NJUS5DT1AuSVFfUkVUVVJOX0lOVkVTVEVEX0NBUElUQUwuSVFfQ1EuMy8zMS8yMDIzLkwuLlVTRC5IAQAAAE+GBAACAAAABjguODQyNAAWEf1GtyXeCFN8uEe3Jd4IO0NJUS5DT1AuSVFfUkVUVVJOX0lOVkVTVEVEX0NBUElUQUwuSVFfQ1EuOS8zMC8yMDIyLkwuLlVTRC5IAQAAAE+GBAACAAAABzE4LjI3NDQA10EuR7cl3ggDP6xHtyXeCDxDSVEuQ1ZYLklRX1JFVFVSTl9JTlZFU1RFRF9DQVBJVEFMLklRX0xUTS42LzMwLzIwMjIuTC4uVVNELkgBAAAAyoABAAIAAAAHMTAuMjg1NQDpaC5HtyXeCG5QrUe3Jd4IO0NJUS5CUC5JUV9SRVRVUk5fSU5WRVNURURf</t>
  </si>
  <si>
    <t>Q0FQSVRBTC5JUV9DUS4xMi8zMS8yMDIxLkwuLlVTRC5IAQAAAOIEBgACAAAABjUuNzkwOADpaC5HtyXeCF4VvEe3Jd4IOkNJUS5CUC5JUV9SRVRVUk5fSU5WRVNURURfQ0FQSVRBTC5JUV9DUS42LzMwLzIwMjEuTC4uVVNELkgBAAAA4gQGAAIAAAAGNC44ODkyAOloLke3Jd4I6GGuR7cl3gg8Q0lRLkNWWC5JUV9SRVRVUk5fSU5WRVNURURfQ0FQSVRBTC5JUV9MVE0uOS8zMC8yMDIwLkwuLlVTRC5IAQAAAMqAAQACAAAACC0xMS41OTExAP+PLke3Jd4IruytR7cl3gg8Q0lRLkNWWC5JUV9SRVRVUk5fSU5WRVNURURfQ0FQSVRBTC5JUV9MVE0uMy8zMS8yMDIwLkwuLlVTRC5IAQAAAMqAAQACAAAABy0yLjgyOTQA/48uR7cl3gjGUsRHtyXeCDpDSVEuQlAuSVFfUkVUVVJOX0lOVkVTVEVEX0NBUElUQUwuSVFfQ1EuOS8zMC8yMDE5LkwuLlVTRC5IAQAAAOIEBgACAAAABi01LjM4OAAJty5HtyXeCI6KvEe3Jd4IO0NJUS5DT1AuSVFfUkVUVVJOX0lOVkVTVEVEX0NBUElUQUwuSVFfQ1EuOS8zMC8yMDE4LkwuLlVTRC5IAQAAAE+GBAACAAAABzEzLjA5NjgA8FNMRrcl3ggOsK5HtyXeCDxDSVEuQ1ZYLklRX1JFVFVSTl9JTlZFU1RFRF9DQVBJVEFMLklRX0xUTS42LzMwLzIwMTguTC4uVVNELkgBAAAAyoABAAIAAAAGMS45ODE0APBTTEa3Jd4Ikhm3R7cl3gg7Q0lRLkJQLklRX1JFVFVSTl9JTlZFU1RFRF9DQVBJ</t>
  </si>
  <si>
    <t>VEFMLklRX0NRLjEyLzMxLzIwMTcuTC4uVVNELkgBAAAA4gQGAAIAAAAHLTMuODgwNADwU0xGtyXeCL//vEe3Jd4IOkNJUS5CUC5JUV9SRVRVUk5fSU5WRVNURURfQ0FQSVRBTC5JUV9DUS42LzMwLzIwMTcuTC4uVVNELkgBAAAA4gQGAAIAAAAHLTMuNDc2OAAAe0xGtyXeCFK9sUe3Jd4IPENJUS5DT1AuSVFfUkVUVVJOX0lOVkVTVEVEX0NBUElUQUwuSVFfQ1EuMTIvMzEvMjAxNi5MLi5VU0QuSAEAAABPhgQAAgAAAActMi4xODA4AAB7TEa3Jd4IZwuyR7cl3gg8Q0lRLkNWWC5JUV9SRVRVUk5fSU5WRVNURURfQ0FQSVRBTC5JUV9MVE0uOS8zMC8yMDE2LkwuLlVTRC5IAQAAAMqAAQACAAAABy00LjkzMzYAAHtMRrcl3ggWL7lHtyXeCDxDSVEuRFZOLklRX1JFVFVSTl9JTlZFU1RFRF9DQVBJVEFMLklRX0xUTS42LzMwLzIwMTUuTC4uVVNELkgBAAAADhEEAAIAAAAILTE3LjU1OTEA+t8xRrcl3gg9ZbRHtyXeCDxDSVEuQ1ZYLklRX1JFVFVSTl9JTlZFU1RFRF9DQVBJVEFMLklRX0NRLjEyLzMxLzIwMTMuTC4uVVNELkgBAAAAyoABAAIAAAAGNy4yMTc2ABIHMka3Jd4IKMzCR7cl3gg6Q0lRLkJQLklRX1JFVFVSTl9JTlZFU1RFRF9DQVBJVEFMLklRX0NRLjkvMzAvMjAxMi5MLi5VU0QuSAEAAADiBAYAAgAAAAU5LjM5OAApVTJGtyXeCPL5sEe3Jd4IPENJUS5DT1AuSVFfUkVUVVJOX0lOVkVTVEVEX0NBUElU</t>
  </si>
  <si>
    <t>QUwuSVFfTFRNLjYvMzAvMjAxMS5MLi5VU0QuSAEAAABPhgQAAgAAAAY4LjIxMzkAO3wyRrcl3ghiI8hHtyXeCDxDSVEuRU9HLklRX1JFVFVSTl9JTlZFU1RFRF9DQVBJVEFMLklRX0xUTS45LzMwLzIwMTAuTC4uVVNELkgBAAAAXB0EAAIAAAAGMi43MjM5ADt8Mka3Jd4Ivo66R7cl3gg8Q0lRLkNWWC5JUV9SRVRVUk5fSU5WRVNURURfQ0FQSVRBTC5JUV9MVE0uMy8zMS8yMDEwLkwuLlVTRC5IAQAAAMqAAQACAAAABjcuNTg5MwBMozJGtyXeCHoDzke3Jd4IO0NJUS5YT00uSVFfUkVUVVJOX0lOVkVTVEVEX0NBUElUQUwuSVFfQ1EuOS8zMC8yMDE0LkwuLlVTRC5IAQAAAEIzBgACAAAABTkuNzc4ABIHMka3Jd4Itl2wR7cl3gg9Q0lRLlhPTS5JUV9SRVRVUk5fSU5WRVNURURfQ0FQSVRBTC5JUV9MVE0uMTIvMzEvMjAxNy5MLi5VU0QuSAEAAABCMwYAAgAAAAYyLjk1OTIA8FNMRrcl3gi//7xHtyXeCDxDSVEuRU9HLklRX1JFVFVSTl9JTlZFU1RFRF9DQVBJVEFMLklRX0NRLjEyLzMxLzIwMTYuTC4uVVNELkgBAAAAXB0EAAIAAAAHLTQuNzk4OAAAe0xGtyXeCHkyske3Jd4IOkNJUS5CUC5JUV9SRVRVUk5fSU5WRVNURURfQ0FQSVRBTC5JUV9DUS42LzMwLzIwMTMuTC4uVVNELkgBAAAA4gQGAAIAAAAGMS40NTI0ABYuMka3Jd4IzgjCR7cl3gg8Q0lRLkNPUC5JUV9SRVRVUk5fSU5WRVNURURfQ0FQSVRBTC5J</t>
  </si>
  <si>
    <t>UV9DUS4xMi8zMS8yMDEyLkwuLlVTRC5IAQAAAE+GBAACAAAABjMuMzY5MgAWLjJGtyXeCATvxEe3Jd4IOkNJUS5CUC5JUV9SRVRVUk5fSU5WRVNURURfQ0FQSVRBTC5JUV9DUS42LzMwLzIwMjAuTC4uVVNELkgBAAAA4gQGAAIAAAAILTQ1LjAxMzIA/48uR7cl3giuZrZHtyXeCDtDSVEuRFZOLklRX1JFVFVSTl9JTlZFU1RFRF9DQVBJVEFMLklRX0NRLjYvMzAvMjAxMy5MLi5VU0QuSAEAAAAOEQQAAgAAAAY3LjY1NDgAFi4yRrcl3gjOCMJHtyXeCDxDSVEuRFZOLklRX1JFVFVSTl9JTlZFU1RFRF9DQVBJVEFMLklRX0NRLjEyLzMxLzIwMjQuTC4uVVNELkgBAAAADhEEAAIAAAAGOC4zMTcyAAfq/Ea3Jd4IU3y4R7cl3gg8Q0lRLkNWWC5JUV9SRVRVUk5fSU5WRVNURURfQ0FQSVRBTC5JUV9MVE0uOS8zMC8yMDE1LkwuLlVTRC5IAQAAAMqAAQACAAAABjAuMzQ3MwD63zFGtyXeCFJzr0e3Jd4IO0NJUS5YT00uSVFfUkVUVVJOX0lOVkVTVEVEX0NBUElUQUwuSVFfQ1EuOS8zMC8yMDIxLkwuLlVTRC5IAQAAAEIzBgACAAAABjUuMzgzMgDpaC5HtyXeCEHbrEe3Jd4IPENJUS5EVk4uSVFfUkVUVVJOX0lOVkVTVEVEX0NBUElUQUwuSVFfQ1EuMTIvMzEvMjAxNi5MLi5VU0QuSAEAAAAOEQQAAgAAAAc0NS43NTMyAAB7TEa3Jd4IZwuyR7cl3gg8Q0lRLkNPUC5JUV9SRVRVUk5fSU5WRVNURURfQ0FQSVRBTC5JUV9M</t>
  </si>
  <si>
    <t>VE0uNi8zMC8yMDEzLkwuLlVTRC5IAQAAAE+GBAACAAAABjUuNjU5NAAWLjJGtyXeCM4Iwke3Jd4IPENJUS5YT00uSVFfUkVUVVJOX0lOVkVTVEVEX0NBUElUQUwuSVFfQ1EuMTIvMzEvMjAwOS5MLi5VU0QuSAEAAABCMwYAAgAAAAcxMy4xNTg4AEyjMka3Jd4IPh3LR7cl3gg8Q0lRLkVPRy5JUV9SRVRVUk5fSU5WRVNURURfQ0FQSVRBTC5JUV9MVE0uOS8zMC8yMDE1LkwuLlVTRC5IAQAAAFwdBAACAAAACC0xOS4yMDU1APrfMUa3Jd4IcsGvR7cl3gg8Q0lRLkNWWC5JUV9SRVRVUk5fSU5WRVNURURfQ0FQSVRBTC5JUV9DUS4xMi8zMS8yMDEyLkwuLlVTRC5IAQAAAMqAAQACAAAABzE0LjgzNTYAFi4yRrcl3ggTFsVHtyXeCDxDSVEuQ09QLklRX1JFVFVSTl9JTlZFU1RFRF9DQVBJVEFMLklRX0xUTS42LzMwLzIwMTAuTC4uVVNELkgBAAAAT4YEAAIAAAAGNi4yMDY1AEyjMka3Jd4I54LJR7cl3gg8Q0lRLkNWWC5JUV9SRVRVUk5fSU5WRVNURURfQ0FQSVRBTC5JUV9MVE0uMy8zMS8yMDI0LkwuLlVTRC5IAQAAAMqAAQACAAAABjQuODAxNQAH6vxGtyXeCKGAske3Jd4IPENJUS5DT1AuSVFfUkVUVVJOX0lOVkVTVEVEX0NBUElUQUwuSVFfQ1EuMTIvMzEvMjAyMC5MLi5VU0QuSAEAAABPhgQAAgAAAAgtMTAuNzI3NgD/jy5HtyXeCCZ5u0e3Jd4IO0NJUS5DT1AuSVFfUkVUVVJOX0lOVkVTVEVEX0NBUElUQUwu</t>
  </si>
  <si>
    <t>SVFfQ1EuMy8zMS8yMDE5LkwuLlVTRC5IAQAAAE+GBAACAAAABzEyLjM2NzYA3ixMRrcl3girDclHtyXeCD1DSVEuWE9NLklRX1JFVFVSTl9JTlZFU1RFRF9DQVBJVEFMLklRX0xUTS4xMi8zMS8yMDE0LkwuLlVTRC5IAQAAAEIzBgACAAAABzEwLjEzNjkA+t8xRrcl3ghQX75HtyXeCD1DSVEuWE9NLklRX1JFVFVSTl9JTlZFU1RFRF9DQVBJVEFMLklRX0xUTS4xMi8zMS8yMDExLkwuLlVTRC5IAQAAAEIzBgACAAAABzE4LjU0ODYA9LgxRrcl3giLv8hHtyXeCDxDSVEuRFZOLklRX1JFVFVSTl9JTlZFU1RFRF9DQVBJVEFMLklRX0xUTS4zLzMxLzIwMjAuTC4uVVNELkgBAAAADhEEAAIAAAAILTE3LjY0NDQA/48uR7cl3gjGUsRHtyXeCDxDSVEuWE9NLklRX1JFVFVSTl9JTlZFU1RFRF9DQVBJVEFMLklRX0xUTS45LzMwLzIwMTIuTC4uVVNELkgBAAAAQjMGAAIAAAAHMTkuMDE0NQApVTJGtyXeCBRIsUe3Jd4IPENJUS5EVk4uSVFfUkVUVVJOX0lOVkVTVEVEX0NBUElUQUwuSVFfQ1EuMTIvMzEvMjAxMC5MLi5VU0QuSAEAAAAOEQQAAgAAAAY3Ljk5OTYAO3wyRrcl3gj/WcpHtyXeCDxDSVEuQ1ZYLklRX1JFVFVSTl9JTlZFU1RFRF9DQVBJVEFMLklRX0xUTS42LzMwLzIwMTcuTC4uVVNELkgBAAAAyoABAAIAAAAHLTEuMTc4NgAAe0xGtyXeCFK9sUe3Jd4IO0NJUS5CUC5JUV9SRVRVUk5fSU5WRVNURURfQ0FQ</t>
  </si>
  <si>
    <t>SVRBTC5JUV9MVE0uNi8zMC8yMDI1LkwuLlVTRC5IAQAAAOIEBgACAAAABy0yLjkzNDEABsP8Rrcl3gipt7hHtyXeCDtDSVEuRFZOLklRX1JFVFVSTl9JTlZFU1RFRF9DQVBJVEFMLklRX0NRLjYvMzAvMjAyNS5MLi5VU0QuSAEAAAAOEQQAAgAAAAcxMi4zNDg0AAbD/Ea3Jd4IU3y4R7cl3gg8Q0lRLlhPTS5JUV9SRVRVUk5fSU5WRVNURURfQ0FQSVRBTC5JUV9DUS4xMi8zMS8yMDI0LkwuLlVTRC5IAQAAAEIzBgACAAAABTQuMDYyAAfq/Ea3Jd4IU3y4R7cl3gg8Q0lRLkVPRy5JUV9SRVRVUk5fSU5WRVNURURfQ0FQSVRBTC5JUV9MVE0uOS8zMC8yMDI0LkwuLlVTRC5IAQAAAFwdBAACAAAABjExLjA3NgAH6vxGtyXeCN7zuEe3Jd4IPENJUS5DVlguSVFfUkVUVVJOX0lOVkVTVEVEX0NBUElUQUwuSVFfTFRNLjMvMzEvMjAxNi5MLi5VU0QuSAEAAADKgAEAAgAAAActMy40ODI3AA6iTEa3Jd4IYGvLR7cl3gg6Q0lRLkJQLklRX1JFVFVSTl9JTlZFU1RFRF9DQVBJVEFMLklRX0NRLjkvMzAvMjAxNS5MLi5VU0QuSAEAAADiBAYAAgAAAActNC4xMjI0APrfMUa3Jd4IguivR7cl3gg8Q0lRLlhPTS5JUV9SRVRVUk5fSU5WRVNURURfQ0FQSVRBTC5JUV9MVE0uNi8zMC8yMDE0LkwuLlVTRC5IAQAAAEIzBgACAAAABzExLjQxNjkAEgcyRrcl3gjv5b9HtyXeCDtDSVEuQlAuSVFfUkVUVVJOX0lOVkVTVEVEX0NBUElU</t>
  </si>
  <si>
    <t>QUwuSVFfTFRNLjkvMzAvMjAxMy5MLi5VU0QuSAEAAADiBAYAAgAAAAcxMC41NDAyABYuMka3Jd4I9NKwR7cl3gg8Q0lRLkVPRy5JUV9SRVRVUk5fSU5WRVNURURfQ0FQSVRBTC5JUV9MVE0uMy8zMS8yMDEzLkwuLlVTRC5IAQAAAFwdBAACAAAABjIuOTI1MgAWLjJGtyXeCPzKzEe3Jd4IO0NJUS5DT1AuSVFfUkVUVVJOX0lOVkVTVEVEX0NBUElUQUwuSVFfQ1EuMy8zMS8yMDEyLkwuLlVTRC5IAQAAAE+GBAACAAAABjguNzE0OAApVTJGtyXeCDJAzUe3Jd4IPENJUS5DVlguSVFfUkVUVVJOX0lOVkVTVEVEX0NBUElUQUwuSVFfQ1EuMTIvMzEvMjAxMC5MLi5VU0QuSAEAAADKgAEAAgAAAAcxMy4zNTQ0ADt8Mka3Jd4IzgvKR7cl3gg7Q0lRLkRWTi5JUV9SRVRVUk5fSU5WRVNURURfQ0FQSVRBTC5JUV9DUS42LzMwLzIwMTcuTC4uVVNELkgBAAAADhEEAAIAAAAGMy40MzcyAAB7TEa3Jd4IOpaxR7cl3gg9Q0lRLkNPUC5JUV9SRVRVUk5fSU5WRVNURURfQ0FQSVRBTC5JUV9MVE0uMTIvMzEvMjAxNy5MLi5VU0QuSAEAAABPhgQAAgAAAActMy44MjI4APBTTEa3Jd4Iv/+8R7cl3gg7Q0lRLkJQLklRX1JFVFVSTl9JTlZFU1RFRF9DQVBJVEFMLklRX0xUTS45LzMwLzIwMTYuTC4uVVNELkgBAAAA4gQGAAIAAAAHLTUuNTU0MgAAe0xGtyXeCEFWuUe3Jd4IO0NJUS5CUC5JUV9SRVRVUk5fSU5WRVNURURfQ0FQSVRB</t>
  </si>
  <si>
    <t>TC5JUV9DUS4xMi8zMS8yMDEzLkwuLlVTRC5IAQAAAOIEBgACAAAABy0wLjI5MjgAEgcyRrcl3ghG88JHtyXeCDxDSVEuQ1ZYLklRX1JFVFVSTl9JTlZFU1RFRF9DQVBJVEFMLklRX0xUTS42LzMwLzIwMTEuTC4uVVNELkgBAAAAyoABAAIAAAAHMTQuMzU1MgA7fDJGtyXeCGNKyEe3Jd4IPENJUS5EVk4uSVFfUkVUVVJOX0lOVkVTVEVEX0NBUElUQUwuSVFfTFRNLjkvMzAvMjAyMC5MLi5VU0QuSAEAAAAOEQQAAgAAAAgtMzUuODg2NwD/jy5HtyXeCI+erUe3Jd4IPENJUS5EVk4uSVFfUkVUVVJOX0lOVkVTVEVEX0NBUElUQUwuSVFfTFRNLjYvMzAvMjAxOC5MLi5VU0QuSAEAAAAOEQQAAgAAAActMS44Njk3APBTTEa3Jd4Ikhm3R7cl3gg7Q0lRLkJQLklRX1JFVFVSTl9JTlZFU1RFRF9DQVBJVEFMLklRX0NRLjEyLzMxLzIwMjAuTC4uVVNELkgBAAAA4gQGAAIAAAAGMC43MjA4AP+PLke3Jd4IMKC7R7cl3gg6Q0lRLkJQLklRX1JFVFVSTl9JTlZFU1RFRF9DQVBJVEFMLklRX0NRLjYvMzAvMjAxNi5MLi5VU0QuSAEAAADiBAYAAgAAAActNi44NzUyAA6iTEa3Jd4I+AW4R7cl3gg8Q0lRLkNWWC5JUV9SRVRVUk5fSU5WRVNURURfQ0FQSVRBTC5JUV9MVE0uOS8zMC8yMDEyLkwuLlVTRC5IAQAAAMqAAQACAAAABzEyLjQ5MjQAKVUyRrcl3ggUSLFHtyXeCDtDSVEuRFZOLklRX1JFVFVSTl9JTlZFU1RFRF9DQVBJ</t>
  </si>
  <si>
    <t>VEFMLklRX0NRLjYvMzAvMjAyMC5MLi5VU0QuSAEAAAAOEQQAAgAAAAgtMzQuNTIzMgD/jy5HtyXeCK5mtke3Jd4IPUNJUS5DT1AuSVFfUkVUVVJOX0lOVkVTVEVEX0NBUElUQUwuSVFfTFRNLjEyLzMxLzIwMjQuTC4uVVNELkgBAAAAT4YEAAIAAAAGNy4wNDAyAAfq/Ea3Jd4IU3y4R7cl3gg9Q0lRLkNPUC5JUV9SRVRVUk5fSU5WRVNURURfQ0FQSVRBTC5JUV9MVE0uMTIvMzEvMjAyMC5MLi5VU0QuSAEAAABPhgQAAgAAAActOS4zNTU5AP+PLke3Jd4IJnm7R7cl3gg8Q0lRLkVPRy5JUV9SRVRVUk5fSU5WRVNURURfQ0FQSVRBTC5JUV9MVE0uMy8zMS8yMDI0LkwuLlVTRC5IAQAAAFwdBAACAAAABzE0LjQ4MjIAB+r8Rrcl3gh5MrJHtyXeCDtDSVEuRFZOLklRX1JFVFVSTl9JTlZFU1RFRF9DQVBJVEFMLklRX0NRLjkvMzAvMjAyMy5MLi5VU0QuSAEAAAAOEQQAAgAAAAcxMy4yMzQ4AAfq/Ea3Jd4IUQKtR7cl3gg7Q0lRLlhPTS5JUV9SRVRVUk5fSU5WRVNURURfQ0FQSVRBTC5JUV9DUS4zLzMxLzIwMjMuTC4uVVNELkgBAAAAQjMGAAIAAAAHMTIuMzc1MgAWEf1GtyXeCBFBuEe3Jd4IO0NJUS5YT00uSVFfUkVUVVJOX0lOVkVTVEVEX0NBUElUQUwuSVFfQ1EuOS8zMC8yMDIyLkwuLlVTRC5IAQAAAEIzBgACAAAABzI3LjE5OTIA10EuR7cl3ggDP6xHtyXeCDxDSVEuRU9HLklRX1JFVFVSTl9JTlZFU1RFRF9D</t>
  </si>
  <si>
    <t>QVBJVEFMLklRX0xUTS42LzMwLzIwMjIuTC4uVVNELkgBAAAAXB0EAAIAAAAHMTAuMTE5MQDpaC5HtyXeCI+erUe3Jd4IPENJUS5EVk4uSVFfUkVUVVJOX0lOVkVTVEVEX0NBUElUQUwuSVFfQ1EuMTIvMzEvMjAyMS5MLi5VU0QuSAEAAAAOEQQAAgAAAAcyMy44MDI4AOloLke3Jd4IXhW8R7cl3gg7Q0lRLkRWTi5JUV9SRVRVUk5fSU5WRVNURURfQ0FQSVRBTC5JUV9DUS42LzMwLzIwMjEuTC4uVVNELkgBAAAADhEEAAIAAAAGMC42ODg0AOloLke3Jd4IwhOuR7cl3gg8Q0lRLlhPTS5JUV9SRVRVUk5fSU5WRVNURURfQ0FQSVRBTC5JUV9DUS4xMi8zMS8yMDIwLkwuLlVTRC5IAQAAAEIzBgACAAAACC0zOC43OTQ0AP+PLke3Jd4IJnm7R7cl3gg8Q0lRLkVPRy5JUV9SRVRVUk5fSU5WRVNURURfQ0FQSVRBTC5JUV9MVE0uOS8zMC8yMDIwLkwuLlVTRC5IAQAAAFwdBAACAAAABy00LjAyOTcA/48uR7cl3giu7K1HtyXeCDxDSVEuRU9HLklRX1JFVFVSTl9JTlZFU1RFRF9DQVBJVEFMLklRX0xUTS4zLzMxLzIwMjAuTC4uVVNELkgBAAAAXB0EAAIAAAAGNS40OTU4AP+PLke3Jd4IpwTER7cl3gg7Q0lRLkRWTi5JUV9SRVRVUk5fSU5WRVNURURfQ0FQSVRBTC5JUV9DUS45LzMwLzIwMTkuTC4uVVNELkgBAAAADhEEAAIAAAAFMi42MDgACbcuR7cl3gh/Y7xHtyXeCDtDSVEuWE9NLklRX1JFVFVSTl9JTlZFU1RFRF9D</t>
  </si>
  <si>
    <t>QVBJVEFMLklRX0NRLjMvMzEvMjAxOS5MLi5VU0QuSAEAAABCMwYAAgAAAActMS45Mjk2AN4sTEa3Jd4Iqw3JR7cl3gg7Q0lRLlhPTS5JUV9SRVRVUk5fSU5WRVNURURfQ0FQSVRBTC5JUV9DUS45LzMwLzIwMTguTC4uVVNELkgBAAAAQjMGAAIAAAAGNC42NDI0APBTTEa3Jd4IGdeuR7cl3gg8Q0lRLkVPRy5JUV9SRVRVUk5fSU5WRVNURURfQ0FQSVRBTC5JUV9MVE0uNi8zMC8yMDE4LkwuLlVTRC5IAQAAAFwdBAACAAAABzE1LjQ5NTcA8FNMRrcl3giSGbdHtyXeCDxDSVEuRFZOLklRX1JFVFVSTl9JTlZFU1RFRF9DQVBJVEFMLklRX0NRLjEyLzMxLzIwMTcuTC4uVVNELkgBAAAADhEEAAIAAAAGMi43ODEyAPBTTEa3Jd4Iv/+8R7cl3gg8Q0lRLlhPTS5JUV9SRVRVUk5fSU5WRVNURURfQ0FQSVRBTC5JUV9DUS4xMi8zMS8yMDE2LkwuLlVTRC5IAQAAAEIzBgACAAAABy0yLjY0MzIAAHtMRrcl3ghnC7JHtyXeCDxDSVEuRU9HLklRX1JFVFVSTl9JTlZFU1RFRF9DQVBJVEFMLklRX0xUTS45LzMwLzIwMTYuTC4uVVNELkgBAAAAXB0EAAIAAAAHLTguMzUyMwAAe0xGtyXeCE19uUe3Jd4IO0NJUS5DT1AuSVFfUkVUVVJOX0lOVkVTVEVEX0NBUElUQUwuSVFfQ1EuMy8zMS8yMDE1LkwuLlVTRC5IAQAAAE+GBAACAAAABy0zLjQ4NzIA+t8xRrcl3giN4MtHtyXeCDtDSVEuQ09QLklRX1JFVFVSTl9JTlZFU1RFRF9D</t>
  </si>
  <si>
    <t>QVBJVEFMLklRX0NRLjkvMzAvMjAxNC5MLi5VU0QuSAEAAABPhgQAAgAAAAY5LjM0ODgAEgcyRrcl3gidNrBHtyXeCDxDSVEuRU9HLklRX1JFVFVSTl9JTlZFU1RFRF9DQVBJVEFMLklRX0NRLjEyLzMxLzIwMTMuTC4uVVNELkgBAAAAXB0EAAIAAAAGOS45NTA0ABIHMka3Jd4IDn7CR7cl3gg7Q0lRLkRWTi5JUV9SRVRVUk5fSU5WRVNURURfQ0FQSVRBTC5JUV9DUS45LzMwLzIwMTIuTC4uVVNELkgBAAAADhEEAAIAAAAHLTkuNzA3NgApVTJGtyXeCAYhsUe3Jd4IPENJUS5YT00uSVFfUkVUVVJOX0lOVkVTVEVEX0NBUElUQUwuSVFfTFRNLjYvMzAvMjAxMS5MLi5VU0QuSAEAAABCMwYAAgAAAAcxNi44NDc1ADt8Mka3Jd4IbXHIR7cl3gg7Q0lRLkJQLklRX1JFVFVSTl9JTlZFU1RFRF9DQVBJVEFMLklRX0xUTS45LzMwLzIwMTAuTC4uVVNELkgBAAAA4gQGAAIAAAAGLTcuNjUxAEyjMka3Jd4In0C6R7cl3gg8Q0lRLkVPRy5JUV9SRVRVUk5fSU5WRVNURURfQ0FQSVRBTC5JUV9MVE0uMy8zMS8yMDEwLkwuLlVTRC5IAQAAAFwdBAACAAAABjIuOTg0NQBMozJGtyXeCHoDzke3Jd4IO0NJUS5CUC5JUV9SRVRVUk5fSU5WRVNURURfQ0FQSVRBTC5JUV9MVE0uNi8zMC8yMDE4LkwuLlVTRC5IAQAAAOIEBgACAAAABjAuMTI2NwDwU0xGtyXeCJIZt0e3Jd4IPENJUS5DT1AuSVFfUkVUVVJOX0lOVkVTVEVEX0NBUElU</t>
  </si>
  <si>
    <t>QUwuSVFfTFRNLjYvMzAvMjAxNy5MLi5VU0QuSAEAAABPhgQAAgAAAActOC42NjIzAAB7TEa3Jd4IOpaxR7cl3gg8Q0lRLkRWTi5JUV9SRVRVUk5fSU5WRVNURURfQ0FQSVRBTC5JUV9MVE0uOS8zMC8yMDEwLkwuLlVTRC5IAQAAAA4RBAACAAAABzE4Ljg2MzMATKMyRrcl3givZ7pHtyXeCDxDSVEuQ1ZYLklRX1JFVFVSTl9JTlZFU1RFRF9DQVBJVEFMLklRX0xUTS42LzMwLzIwMjEuTC4uVVNELkgBAAAAyoABAAIAAAAHLTMuNjUzNADpaC5HtyXeCMITrke3Jd4IO0NJUS5DT1AuSVFfUkVUVVJOX0lOVkVTVEVEX0NBUElUQUwuSVFfQ1EuMy8zMS8yMDE4LkwuLlVTRC5IAQAAAE+GBAACAAAABjQuNDc3MgDwU0xGtyXeCKbkyUe3Jd4IO0NJUS5FT0cuSVFfUkVUVVJOX0lOVkVTVEVEX0NBUElUQUwuSVFfQ1EuMy8zMS8yMDE1LkwuLlVTRC5IAQAAAFwdBAACAAAABy00LjM1NzIA+t8xRrcl3giN4MtHtyXeCDxDSVEuQ09QLklRX1JFVFVSTl9JTlZFU1RFRF9DQVBJVEFMLklRX0NRLjEyLzMxLzIwMDkuTC4uVVNELkgBAAAAT4YEAAIAAAAFMi4yMjQATKMyRrcl3gg+HctHtyXeCDxDSVEuWE9NLklRX1JFVFVSTl9JTlZFU1RFRF9DQVBJVEFMLklRX0NRLjEyLzMxLzIwMTIuTC4uVVNELkgBAAAAQjMGAAIAAAAHMTUuOTk0NAAWLjJGtyXeCATvxEe3Jd4IPENJUS5FT0cuSVFfUkVUVVJOX0lOVkVTVEVEX0NBUElU</t>
  </si>
  <si>
    <t>QUwuSVFfTFRNLjYvMzAvMjAyMS5MLi5VU0QuSAEAAABcHQQAAgAAAAYzLjczOTcA6WguR7cl3gjoYa5HtyXeCDxDSVEuQ1ZYLklRX1JFVFVSTl9JTlZFU1RFRF9DQVBJVEFMLklRX0xUTS4zLzMxLzIwMTUuTC4uVVNELkgBAAAAyoABAAIAAAAGNS4wNjYxAPrfMUa3Jd4IjeDLR7cl3gg6Q0lRLkJQLklRX1JFVFVSTl9JTlZFU1RFRF9DQVBJVEFMLklRX0NRLjkvMzAvMjAxMS5MLi5VU0QuSAEAAADiBAYAAgAAAAY5LjgyNDgA9LgxRrcl3gjGj7dHtyXeCDtDSVEuQlAuSVFfUkVUVVJOX0lOVkVTVEVEX0NBUElUQUwuSVFfTFRNLjYvMzAvMjAyMS5MLi5VU0QuSAEAAADiBAYAAgAAAAY1LjEzNTUA6WguR7cl3gjCE65HtyXeCDxDSVEuQ09QLklRX1JFVFVSTl9JTlZFU1RFRF9DQVBJVEFMLklRX0xUTS42LzMwLzIwMjUuTC4uVVNELkgBAAAAT4YEAAIAAAAGNi44NjUyAAbD/Ea3Jd4Iqbe4R7cl3gg8Q0lRLkNWWC5JUV9SRVRVUk5fSU5WRVNURURfQ0FQSVRBTC5JUV9DUS4xMi8zMS8yMDI0LkwuLlVTRC5IAQAAAMqAAQACAAAABDAuNzcAB+r8Rrcl3ghTfLhHtyXeCDtDSVEuQlAuSVFfUkVUVVJOX0lOVkVTVEVEX0NBUElUQUwuSVFfTFRNLjkvMzAvMjAyNC5MLi5VU0QuSAEAAADiBAYAAgAAAActMS41MDk4AAfq/Ea3Jd4I3vO4R7cl3gg8Q0lRLkVPRy5JUV9SRVRVUk5fSU5WRVNURURfQ0FQSVRBTC5JUV9M</t>
  </si>
  <si>
    <t>VE0uMy8zMS8yMDE2LkwuLlVTRC5IAQAAAFwdBAACAAAACC0yMy43Mzc4AA6iTEa3Jd4IYGvLR7cl3gg7Q0lRLkRWTi5JUV9SRVRVUk5fSU5WRVNURURfQ0FQSVRBTC5JUV9DUS45LzMwLzIwMTUuTC4uVVNELkgBAAAADhEEAAIAAAAILTQ4LjAyNDQA+t8xRrcl3ghmmq9HtyXeCDxDSVEuQ1ZYLklRX1JFVFVSTl9JTlZFU1RFRF9DQVBJVEFMLklRX0xUTS42LzMwLzIwMTQuTC4uVVNELkgBAAAAyoABAAIAAAAGNy4xOTg2ABIHMka3Jd4I376/R7cl3gg8Q0lRLkRWTi5JUV9SRVRVUk5fSU5WRVNURURfQ0FQSVRBTC5JUV9MVE0uOS8zMC8yMDEzLkwuLlVTRC5IAQAAAA4RBAACAAAABy0yLjkwNDQAFi4yRrcl3gjRq7BHtyXeCDtDSVEuQlAuSVFfUkVUVVJOX0lOVkVTVEVEX0NBUElUQUwuSVFfTFRNLjMvMzEvMjAxMy5MLi5VU0QuSAEAAADiBAYAAgAAAAY5LjU2MjMAFi4yRrcl3gj8ysxHtyXeCDtDSVEuWE9NLklRX1JFVFVSTl9JTlZFU1RFRF9DQVBJVEFMLklRX0NRLjMvMzEvMjAxMi5MLi5VU0QuSAEAAABCMwYAAgAAAAcxNi4xNzQ0AClVMka3Jd4IJRnNR7cl3gg7Q0lRLkNPUC5JUV9SRVRVUk5fSU5WRVNURURfQ0FQSVRBTC5JUV9DUS45LzMwLzIwMTEuTC4uVVNELkgBAAAAT4YEAAIAAAAGNy4xMzQ4APS4MUa3Jd4Ixo+3R7cl3gg8Q0lRLkVPRy5JUV9SRVRVUk5fSU5WRVNURURfQ0FQSVRBTC5JUV9D</t>
  </si>
  <si>
    <t>US4xMi8zMS8yMDEwLkwuLlVTRC5IAQAAAFwdBAACAAAABjAuNDAwOAA7fDJGtyXeCP9Zyke3Jd4IO0NJUS5DVlguSVFfUkVUVVJOX0lOVkVTVEVEX0NBUElUQUwuSVFfQ1EuMy8zMS8yMDE5LkwuLlVTRC5IAQAAAMqAAQACAAAABjAuODQ0OADeLExGtyXeCJzmyEe3Jd4IO0NJUS5CUC5JUV9SRVRVUk5fSU5WRVNURURfQ0FQSVRBTC5JUV9MVE0uMy8zMS8yMDEwLkwuLlVTRC5IAQAAAOIEBgACAAAABjcuMzAzOQBMozJGtyXeCIYqzke3Jd4IO0NJUS5FT0cuSVFfUkVUVVJOX0lOVkVTVEVEX0NBUElUQUwuSVFfQ1EuOS8zMC8yMDE4LkwuLlVTRC5IAQAAAFwdBAACAAAABTE3Ljc0APBTTEa3Jd4IGdeuR7cl3gg8Q0lRLkRWTi5JUV9SRVRVUk5fSU5WRVNURURfQ0FQSVRBTC5JUV9MVE0uOS8zMC8yMDE2LkwuLlVTRC5IAQAAAA4RBAACAAAABy0zNC4xOTQAAHtMRrcl3ghBVrlHtyXeCDxDSVEuRFZOLklRX1JFVFVSTl9JTlZFU1RFRF9DQVBJVEFMLklRX0NRLjEyLzMxLzIwMTMuTC4uVVNELkgBAAAADhEEAAIAAAAGMS40OTM2ABIHMka3Jd4IDn7CR7cl3gg8Q0lRLkRWTi5JUV9SRVRVUk5fSU5WRVNURURfQ0FQSVRBTC5JUV9MVE0uMy8zMS8yMDEwLkwuLlVTRC5IAQAAAA4RBAACAAAABzExLjEyMTkATKMyRrcl3gh6A85HtyXeCDtDSVEuQlAuSVFfUkVUVVJOX0lOVkVTVEVEX0NBUElUQUwuSVFfTFRNLjYv</t>
  </si>
  <si>
    <t>MzAvMjAxNC5MLi5VU0QuSAEAAADiBAYAAgAAAAYzLjMxODMAEgcyRrcl3gjfvr9HtyXeCDpDSVEuQlAuSVFfUkVUVVJOX0lOVkVTVEVEX0NBUElUQUwuSVFfQ1EuNi8zMC8yMDEwLkwuLlVTRC5IAQAAAOIEBgACAAAAAy01NABMozJGtyXeCOeCyUe3Jd4IPENJUS5DVlguSVFfUkVUVVJOX0lOVkVTVEVEX0NBUElUQUwuSVFfTFRNLjMvMzEvMjAxOS5MLi5VU0QuSAEAAADKgAEAAgAAAAYyLjcxMDUA3ixMRrcl3gic5shHtyXeCD1DSVEuQ09QLklRX1JFVFVSTl9JTlZFU1RFRF9DQVBJVEFMLklRX0xUTS4xMi8zMS8yMDEzLkwuLlVTRC5IAQAAAE+GBAACAAAABjcuODczNQASBzJGtyXeCO5Wwke3Jd4IPENJUS5EVk4uSVFfUkVUVVJOX0lOVkVTVEVEX0NBUElUQUwuSVFfTFRNLjYvMzAvMjAxNC5MLi5VU0QuSAEAAAAOEQQAAgAAAAYzLjY5NTEAEgcyRrcl3gjfvr9HtyXeCDxDSVEuRU9HLklRX1JFVFVSTl9JTlZFU1RFRF9DQVBJVEFMLklRX0xUTS45LzMwLzIwMTkuTC4uVVNELkgBAAAAXB0EAAIAAAAGOS4zNzE0AAm3Lke3Jd4InrG8R7cl3gg6Q0lRLkJQLklRX1JFVFVSTl9JTlZFU1RFRF9DQVBJVEFMLklRX0NRLjkvMzAvMjAxNC5MLi5VU0QuSAEAAADiBAYAAgAAAAYwLjM2NjgAEgcyRrcl3gi2XbBHtyXeCDxDSVEuRFZOLklRX1JFVFVSTl9JTlZFU1RFRF9DQVBJVEFMLklRX0xUTS42LzMwLzIwMTEu</t>
  </si>
  <si>
    <t>TC4uVVNELkgBAAAADhEEAAIAAAAHMjEuMzU0MQA7fDJGtyXeCG1xyEe3Jd4IPENJUS5YT00uSVFfUkVUVVJOX0lOVkVTVEVEX0NBUElUQUwuSVFfQ1EuMTIvMzEvMjAxNS5MLi5VU0QuSAEAAABCMwYAAgAAAActMC41MTM2AA6iTEa3Jd4IAHW9R7cl3gg7Q0lRLkJQLklRX1JFVFVSTl9JTlZFU1RFRF9DQVBJVEFMLklRX0xUTS45LzMwLzIwMjMuTC4uVVNELkgBAAAA4gQGAAIAAAAHMTUuMjYyNwAH6vxGtyXeCG5QrUe3Jd4IO0NJUS5CUC5JUV9SRVRVUk5fSU5WRVNURURfQ0FQSVRBTC5JUV9MVE0uMy8zMS8yMDI0LkwuLlVTRC5IAQAAAOIEBgACAAAABjMuMDI1OQAH6vxGtyXeCKGAske3Jd4IPENJUS5DT1AuSVFfUkVUVVJOX0lOVkVTVEVEX0NBUElUQUwuSVFfTFRNLjkvMzAvMjAyMy5MLi5VU0QuSAEAAABPhgQAAgAAAAY2Ljk3NjMAB+r8Rrcl3ghRAq1HtyXeCDtDSVEuQ1ZYLklRX1JFVFVSTl9JTlZFU1RFRF9DQVBJVEFMLklRX0NRLjMvMzEvMjAyMy5MLi5VU0QuSAEAAADKgAEAAgAAAAY4LjAwOTYAFhH9Rrcl3ggRQbhHtyXeCDtDSVEuQ1ZYLklRX1JFVFVSTl9JTlZFU1RFRF9DQVBJVEFMLklRX0NRLjkvMzAvMjAyMi5MLi5VU0QuSAEAAADKgAEAAgAAAAcxOC42NTE2ANdBLke3Jd4IAz+sR7cl3gg7Q0lRLkJQLklRX1JFVFVSTl9JTlZFU1RFRF9DQVBJVEFMLklRX0xUTS42LzMwLzIwMjIuTC4u</t>
  </si>
  <si>
    <t>VVNELkgBAAAA4gQGAAIAAAAILTEwLjAwNzQA6WguR7cl3ghuUK1HtyXeCD1DSVEuQ09QLklRX1JFVFVSTl9JTlZFU1RFRF9DQVBJVEFMLklRX0xUTS4xMi8zMS8yMDIxLkwuLlVTRC5IAQAAAE+GBAACAAAABzEwLjIxMzMA6WguR7cl3gheFbxHtyXeCDxDSVEuQ09QLklRX1JFVFVSTl9JTlZFU1RFRF9DQVBJVEFMLklRX0xUTS42LzMwLzIwMjEuTC4uVVNELkgBAAAAT4YEAAIAAAAHLTAuNDI5NgDpaC5HtyXeCMITrke3Jd4IPENJUS5DVlguSVFfUkVUVVJOX0lOVkVTVEVEX0NBUElUQUwuSVFfQ1EuMTIvMzEvMjAyMC5MLi5VU0QuSAEAAADKgAEAAgAAAActNy4xOTk2AP+PLke3Jd4IMKC7R7cl3gg7Q0lRLkJQLklRX1JFVFVSTl9JTlZFU1RFRF9DQVBJVEFMLklRX0xUTS45LzMwLzIwMjAuTC4uVVNELkgBAAAA4gQGAAIAAAAILTE3LjA3MTEA/48uR7cl3giu7K1HtyXeCDtDSVEuQlAuSVFfUkVUVVJOX0lOVkVTVEVEX0NBUElUQUwuSVFfTFRNLjMvMzEvMjAyMC5MLi5VU0QuSAEAAADiBAYAAgAAAActNi4yNDU3AP+PLke3Jd4IwCvER7cl3gg8Q0lRLkNPUC5JUV9SRVRVUk5fSU5WRVNURURfQ0FQSVRBTC5JUV9MVE0uOS8zMC8yMDE5LkwuLlVTRC5IAQAAAE+GBAACAAAABzE0LjE2OTcACbcuR7cl3giesbxHtyXeCDtDSVEuQ1ZYLklRX1JFVFVSTl9JTlZFU1RFRF9DQVBJVEFMLklRX0NRLjkvMzAvMjAx</t>
  </si>
  <si>
    <t>OC5MLi5VU0QuSAEAAADKgAEAAgAAAAY0LjAwOTYA8FNMRrcl3ggZ165HtyXeCDxDSVEuQ1ZYLklRX1JFVFVSTl9JTlZFU1RFRF9DQVBJVEFMLklRX0NRLjEyLzMxLzIwMTYuTC4uVVNELkgBAAAAyoABAAIAAAAHLTMuMzMzMgAAe0xGtyXeCHkyske3Jd4IO0NJUS5YT00uSVFfUkVUVVJOX0lOVkVTVEVEX0NBUElUQUwuSVFfQ1EuMy8zMS8yMDE1LkwuLlVTRC5IAQAAAEIzBgACAAAABjMuODYyOAD63zFGtyXeCJ4HzEe3Jd4IPENJUS5DT1AuSVFfUkVUVVJOX0lOVkVTVEVEX0NBUElUQUwuSVFfTFRNLjkvMzAvMjAxMi5MLi5VU0QuSAEAAABPhgQAAgAAAAY4LjQ1OTEAKVUyRrcl3ggGIbFHtyXeCDtDSVEuRU9HLklRX1JFVFVSTl9JTlZFU1RFRF9DQVBJVEFMLklRX0NRLjMvMzEvMjAxOS5MLi5VU0QuSAEAAABcHQQAAgAAAAQ3Ljc2AN4sTEa3Jd4IujTJR7cl3gg7Q0lRLkNWWC5JUV9SRVRVUk5fSU5WRVNURURfQ0FQSVRBTC5JUV9DUS4zLzMxLzIwMTUuTC4uVVNELkgBAAAAyoABAAIAAAAFMS4yMTYA+t8xRrcl3giN4MtHtyXeCDxDSVEuRU9HLklRX1JFVFVSTl9JTlZFU1RFRF9DQVBJVEFMLklRX0xUTS42LzMwLzIwMTEuTC4uVVNELkgBAAAAXB0EAAIAAAAGMS42MjEzADt8Mka3Jd4IY0rIR7cl3gg7Q0lRLkNPUC5JUV9SRVRVUk5fSU5WRVNURURfQ0FQSVRBTC5JUV9DUS45LzMwLzIwMjEuTC4uVVNE</t>
  </si>
  <si>
    <t>LkgBAAAAT4YEAAIAAAAHMTEuMjQzNgDpaC5HtyXeCEHbrEe3Jd4IOkNJUS5CUC5JUV9SRVRVUk5fSU5WRVNURURfQ0FQSVRBTC5JUV9DUS45LzMwLzIwMTguTC4uVVNELkgBAAAA4gQGAAIAAAAGNC43MDQ4APBTTEa3Jd4IDrCuR7cl3gg7Q0lRLkJQLklRX1JFVFVSTl9JTlZFU1RFRF9DQVBJVEFMLklRX0xUTS42LzMwLzIwMTEuTC4uVVNELkgBAAAA4gQGAAIAAAAHMTMuNzUyNQA7fDJGtyXeCFP8x0e3Jd4IPENJUS5DT1AuSVFfUkVUVVJOX0lOVkVTVEVEX0NBUElUQUwuSVFfQ1EuMTIvMzEvMjAxNS5MLi5VU0QuSAEAAABPhgQAAgAAAActMjYuMDI4AA6iTEa3Jd4Izya9R7cl3gg8Q0lRLkVPRy5JUV9SRVRVUk5fSU5WRVNURURfQ0FQSVRBTC5JUV9MVE0uNi8zMC8yMDE3LkwuLlVTRC5IAQAAAFwdBAACAAAABy0zLjMxODUAAHtMRrcl3ggUSLFHtyXeCDxDSVEuRU9HLklRX1JFVFVSTl9JTlZFU1RFRF9DQVBJVEFMLklRX0xUTS45LzMwLzIwMTIuTC4uVVNELkgBAAAAXB0EAAIAAAAGNS4zODM4AClVMka3Jd4IFEixR7cl3gg8Q0lRLlhPTS5JUV9SRVRVUk5fSU5WRVNURURfQ0FQSVRBTC5JUV9MVE0uNi8zMC8yMDI1LkwuLlVTRC5IAQAAAEIzBgACAAAABTQuMzg2AAbD/Ea3Jd4Iqbe4R7cl3gg8Q0lRLkVPRy5JUV9SRVRVUk5fSU5WRVNURURfQ0FQSVRBTC5JUV9DUS4xMi8zMS8yMDI0LkwuLlVTRC5I</t>
  </si>
  <si>
    <t>AQAAAFwdBAACAAAABTguNjI0AAfq/Ea3Jd4Iqbe4R7cl3gg8Q0lRLkRWTi5JUV9SRVRVUk5fSU5WRVNURURfQ0FQSVRBTC5JUV9MVE0uOS8zMC8yMDI0LkwuLlVTRC5IAQAAAA4RBAACAAAABzEwLjEwMjgAB+r8Rrcl3gje87hHtyXeCDtDSVEuQlAuSVFfUkVUVVJOX0lOVkVTVEVEX0NBUElUQUwuSVFfTFRNLjMvMzEvMjAxNi5MLi5VU0QuSAEAAADiBAYAAgAAAActOS44MDU5AA6iTEa3Jd4ITkTLR7cl3gg8Q0lRLkNPUC5JUV9SRVRVUk5fSU5WRVNURURfQ0FQSVRBTC5JUV9MVE0uOS8zMC8yMDE1LkwuLlVTRC5IAQAAAE+GBAACAAAABy02LjM3NzUA+t8xRrcl3giC6K9HtyXeCDxDSVEuRU9HLklRX1JFVFVSTl9JTlZFU1RFRF9DQVBJVEFMLklRX0xUTS42LzMwLzIwMTQuTC4uVVNELkgBAAAAXB0EAAIAAAAHMTAuMTAyNgASBzJGtyXeCA8NwEe3Jd4IPENJUS5EVk4uSVFfUkVUVVJOX0lOVkVTVEVEX0NBUElUQUwuSVFfTFRNLjMvMzEvMjAxMy5MLi5VU0QuSAEAAAAOEQQAAgAAAActNy4wMDAyABYuMka3Jd4I56PMR7cl3gg7Q0lRLkNWWC5JUV9SRVRVUk5fSU5WRVNURURfQ0FQSVRBTC5JUV9DUS4zLzMxLzIwMTIuTC4uVVNELkgBAAAAyoABAAIAAAAHMTQuNTczNgApVTJGtyXeCDJAzUe3Jd4IO0NJUS5YT00uSVFfUkVUVVJOX0lOVkVTVEVEX0NBUElUQUwuSVFfQ1EuOS8zMC8yMDExLkwuLlVTRC5I</t>
  </si>
  <si>
    <t>AQAAAEIzBgACAAAABzE4LjAzMDgA9LgxRrcl3gijVLdHtyXeCDtDSVEuQlAuSVFfUkVUVVJOX0lOVkVTVEVEX0NBUElUQUwuSVFfQ1EuMTIvMzEvMjAxMC5MLi5VU0QuSAEAAADiBAYAAgAAAAcxNi4zOTkyADt8Mka3Jd4I7TLKR7cl3gg8Q0lRLlhPTS5JUV9SRVRVUk5fSU5WRVNURURfQ0FQSVRBTC5JUV9MVE0uOS8zMC8yMDIzLkwuLlVTRC5IAQAAAEIzBgACAAAABzEwLjc3OTEAB+r8Rrcl3ghB26xHtyXeCDxDSVEuRFZOLklRX1JFVFVSTl9JTlZFU1RFRF9DQVBJVEFMLklRX0xUTS42LzMwLzIwMjIuTC4uVVNELkgBAAAADhEEAAIAAAAHMTcuODY0OADpaC5HtyXeCH53rUe3Jd4IPUNJUS5YT00uSVFfUkVUVVJOX0lOVkVTVEVEX0NBUElUQUwuSVFfTFRNLjEyLzMxLzIwMjEuTC4uVVNELkgBAAAAQjMGAAIAAAAGMy40ODQ4AOloLke3Jd4Ibzy8R7cl3gg8Q0lRLlhPTS5JUV9SRVRVUk5fSU5WRVNURURfQ0FQSVRBTC5JUV9MVE0uNi8zMC8yMDIxLkwuLlVTRC5IAQAAAEIzBgACAAAACC0xMS42ODE4AOloLke3Jd4I6GGuR7cl3gg7Q0lRLkNWWC5JUV9SRVRVUk5fSU5WRVNURURfQ0FQSVRBTC5JUV9DUS45LzMwLzIwMTEuTC4uVVNELkgBAAAAyoABAAIAAAAFMTkuMzcA9LgxRrcl3gijVLdHtyXeCDxDSVEuQ09QLklRX1JFVFVSTl9JTlZFU1RFRF9DQVBJVEFMLklRX0NRLjEyLzMxLzIwMTkuTC4uVVNE</t>
  </si>
  <si>
    <t>LkgBAAAAT4YEAAIAAAAGMi4wMTg4AP+PLke3Jd4IcMu5R7cl3gg7Q0lRLkVPRy5JUV9SRVRVUk5fSU5WRVNURURfQ0FQSVRBTC5JUV9DUS45LzMwLzIwMTQuTC4uVVNELkgBAAAAXB0EAAIAAAAHMTcuOTE0NAASBzJGtyXeCLZdsEe3Jd4IO0NJUS5FT0cuSVFfUkVUVVJOX0lOVkVTVEVEX0NBUElUQUwuSVFfQ1EuOS8zMC8yMDExLkwuLlVTRC5IAQAAAFwdBAACAAAABzExLjM3OTIA9LgxRrcl3gijVLdHtyXeCDxDSVEuWE9NLklRX1JFVFVSTl9JTlZFU1RFRF9DQVBJVEFMLklRX0NRLjEyLzMxLzIwMTkuTC4uVVNELkgBAAAAQjMGAAIAAAAGMy4xNDc2AP+PLke3Jd4IcMu5R7cl3gg8Q0lRLkNWWC5JUV9SRVRVUk5fSU5WRVNURURfQ0FQSVRBTC5JUV9MVE0uMy8zMS8yMDEyLkwuLlVTRC5IAQAAAMqAAQACAAAABzE2LjE3MjcAKVUyRrcl3ghUZ81HtyXeCD1DSVEuWE9NLklRX1JFVFVSTl9JTlZFU1RFRF9DQVBJVEFMLklRX0xUTS4xMi8zMS8yMDEwLkwuLlVTRC5IAQAAAEIzBgACAAAABjE1LjAwNwA7fDJGtyXeCO0yyke3Jd4IPENJUS5EVk4uSVFfUkVUVVJOX0lOVkVTVEVEX0NBUElUQUwuSVFfTFRNLjMvMzEvMjAyNC5MLi5VU0QuSAEAAAAOEQQAAgAAAAY5Ljc1NzUAB+r8Rrcl3giRWbJHtyXeCDtDSVEuRU9HLklRX1JFVFVSTl9JTlZFU1RFRF9DQVBJVEFMLklRX0NRLjMvMzEvMjAyMy5MLi5VU0Qu</t>
  </si>
  <si>
    <t>SAEAAABcHQQAAgAAAAcxMi42NzA4ABYR/Ua3Jd4IEUG4R7cl3gg7Q0lRLkVPRy5JUV9SRVRVUk5fSU5WRVNURURfQ0FQSVRBTC5JUV9DUS45LzMwLzIwMjIuTC4uVVNELkgBAAAAXB0EAAIAAAAHMjEuNzIzMgDXQS5HtyXeCCVmrEe3Jd4IPENJUS5FT0cuSVFfUkVUVVJOX0lOVkVTVEVEX0NBUElUQUwuSVFfQ1EuMTIvMzEvMjAyMC5MLi5VU0QuSAEAAABcHQQAAgAAAAQxLjc2AP+PLke3Jd4IMKC7R7cl3gg8Q0lRLlhPTS5JUV9SRVRVUk5fSU5WRVNURURfQ0FQSVRBTC5JUV9MVE0uOS8zMC8yMDE5LkwuLlVTRC5IAQAAAEIzBgACAAAABTAuMDg3AAm3Lke3Jd4Ijoq8R7cl3gg8Q0lRLlhPTS5JUV9SRVRVUk5fSU5WRVNURURfQ0FQSVRBTC5JUV9MVE0uNi8zMC8yMDE3LkwuLlVTRC5IAQAAAEIzBgACAAAABy0wLjQ0NDgAAHtMRrcl3ghSvbFHtyXeCDtDSVEuQ1ZYLklRX1JFVFVSTl9JTlZFU1RFRF9DQVBJVEFMLklRX0NRLjkvMzAvMjAxNC5MLi5VU0QuSAEAAADKgAEAAgAAAAY3LjkyODgAEgcyRrcl3gidNrBHtyXeCDxDSVEuQ1ZYLklRX1JFVFVSTl9JTlZFU1RFRF9DQVBJVEFMLklRX0xUTS45LzMwLzIwMTkuTC4uVVNELkgBAAAAyoABAAIAAAAGMi4yOTQ5AAm3Lke3Jd4InrG8R7cl3gg9Q0lRLkNPUC5JUV9SRVRVUk5fSU5WRVNURURfQ0FQSVRBTC5JUV9MVE0uMTIvMzEvMjAxMC5MLi5VU0QuSAEA</t>
  </si>
  <si>
    <t>AABPhgQAAgAAAAY4LjQwODEAO3wyRrcl3ggJgcpHtyXeCDtDSVEuRFZOLklRX1JFVFVSTl9JTlZFU1RFRF9DQVBJVEFMLklRX0NRLjkvMzAvMjAxOC5MLi5VU0QuSAEAAAAOEQQAAgAAAAc1OS4wMzc2APBTTEa3Jd4IGdeuR7cl3gg8Q0lRLkNWWC5JUV9SRVRVUk5fSU5WRVNURURfQ0FQSVRBTC5JUV9MVE0uNi8zMC8yMDI1LkwuLlVTRC5IAQAAAMqAAQACAAAABjEuMDk4MwAGw/xGtyXeCKm3uEe3Jd4IO0NJUS5CUC5JUV9SRVRVUk5fSU5WRVNURURfQ0FQSVRBTC5JUV9DUS4xMi8zMS8yMDI0LkwuLlVTRC5IAQAAAOIEBgACAAAABy01LjI1MzYAB+r8Rrcl3ghTfLhHtyXeCDxDSVEuRFZOLklRX1JFVFVSTl9JTlZFU1RFRF9DQVBJVEFMLklRX0xUTS4zLzMxLzIwMTYuTC4uVVNELkgBAAAADhEEAAIAAAAILTQ5LjQ3ODcADqJMRrcl3ghga8tHtyXeCDxDSVEuWE9NLklRX1JFVFVSTl9JTlZFU1RFRF9DQVBJVEFMLklRX0xUTS45LzMwLzIwMTUuTC4uVVNELkgBAAAAQjMGAAIAAAAGMy43OTU2APrfMUa3Jd4IZpqvR7cl3gg7Q0lRLkVPRy5JUV9SRVRVUk5fSU5WRVNURURfQ0FQSVRBTC5JUV9DUS4zLzMxLzIwMTIuTC4uVVNELkgBAAAAXB0EAAIAAAAGNi4yOTg0AClVMka3Jd4IVGfNR7cl3gg7Q0lRLkNPUC5JUV9SRVRVUk5fSU5WRVNURURfQ0FQSVRBTC5JUV9DUS45LzMwLzIwMTcuTC4uVVNELkgBAAAA</t>
  </si>
  <si>
    <t>T4YEAAIAAAAGMC43MjY0AAB7TEa3Jd4IPUyvR7cl3gg7Q0lRLkRWTi5JUV9SRVRVUk5fSU5WRVNURURfQ0FQSVRBTC5JUV9DUS42LzMwLzIwMTYuTC4uVVNELkgBAAAADhEEAAIAAAAILTI4LjUzNTYADqJMRrcl3gj4BbhHtyXeCDpDSVEuQlAuSVFfUkVUVVJOX0lOVkVTVEVEX0NBUElUQUwuSVFfQ1EuNi8zMC8yMDI0LkwuLlVTRC5IAQAAAOIEBgACAAAABy0wLjM0NzYAB+r8Rrcl3gg/x7tHtyXeCDxDSVEuQ09QLklRX1JFVFVSTl9JTlZFU1RFRF9DQVBJVEFMLklRX0NRLjEyLzMxLzIwMjMuTC4uVVNELkgBAAAAT4YEAAIAAAAGOS40MjUyAAfq/Ea3Jd4IAwO1R7cl3gg8Q0lRLkNWWC5JUV9SRVRVUk5fSU5WRVNURURfQ0FQSVRBTC5JUV9MVE0uOS8zMC8yMDIzLkwuLlVTRC5IAQAAAMqAAQACAAAABjcuNjg2NQAH6vxGtyXeCFECrUe3Jd4IPENJUS5DVlguSVFfUkVUVVJOX0lOVkVTVEVEX0NBUElUQUwuSVFfTFRNLjMvMzEvMjAyMy5MLi5VU0QuSAEAAADKgAEAAgAAAAcxMy43MTk5ABYR/Ua3Jd4IEUG4R7cl3gg6Q0lRLkJQLklRX1JFVFVSTl9JTlZFU1RFRF9DQVBJVEFMLklRX0NRLjkvMzAvMjAyMi5MLi5VU0QuSAEAAADiBAYAAgAAAActOS43NzY0ANdBLke3Jd4IJWasR7cl3gg7Q0lRLkNPUC5JUV9SRVRVUk5fSU5WRVNURURfQ0FQSVRBTC5JUV9DUS4zLzMxLzIwMjIuTC4uVVNELkgBAAAAT4YE</t>
  </si>
  <si>
    <t>AAIAAAAFMjkuMjMA6WguR7cl3giTRcFHtyXeCDtDSVEuQlAuSVFfUkVUVVJOX0lOVkVTVEVEX0NBUElUQUwuSVFfQ1EuMTIvMzEvMjAxNi5MLi5VU0QuSAEAAADiBAYAAgAAAActMS43ODI4AAB7TEa3Jd4IUr2xR7cl3gg7Q0lRLlhPTS5JUV9SRVRVUk5fSU5WRVNURURfQ0FQSVRBTC5JUV9DUS4zLzMxLzIwMTguTC4uVVNELkgBAAAAQjMGAAIAAAAGMi4zMDE2APBTTEa3Jd4IpuTJR7cl3gg7Q0lRLkNPUC5JUV9SRVRVUk5fSU5WRVNURURfQ0FQSVRBTC5JUV9DUS4zLzMxLzIwMTQuTC4uVVNELkgBAAAAT4YEAAIAAAAGNi44MDg4ABIHMka3Jd4IvC7MR7cl3gg8Q0lRLkVPRy5JUV9SRVRVUk5fSU5WRVNURURfQ0FQSVRBTC5JUV9MVE0uNi8zMC8yMDI1LkwuLlVTRC5IAQAAAFwdBAACAAAABjEwLjgwNQAGw/xGtyXeCKm3uEe3Jd4IO0NJUS5EVk4uSVFfUkVUVVJOX0lOVkVTVEVEX0NBUElUQUwuSVFfQ1EuNi8zMC8yMDEwLkwuLlVTRC5IAQAAAA4RBAACAAAABzExLjE4MzYATKMyRrcl3gj2W8lHtyXeCDtDSVEuQlAuSVFfUkVUVVJOX0lOVkVTVEVEX0NBUElUQUwuSVFfTFRNLjMvMzEvMjAyMy5MLi5VU0QuSAEAAADiBAYAAgAAAAcxNC44MjQ3ABYR/Ua3Jd4IEUG4R7cl3gg7Q0lRLkRWTi5JUV9SRVRVUk5fSU5WRVNURURfQ0FQSVRBTC5JUV9DUS42LzMwLzIwMjQuTC4uVVNELkgBAAAADhEEAAIAAAAH</t>
  </si>
  <si>
    <t>MTMuMDUzNgAH6vxGtyXeCE7uu0e3Jd4IPENJUS5YT00uSVFfUkVUVVJOX0lOVkVTVEVEX0NBUElUQUwuSVFfQ1EuMTIvMzEvMjAyMy5MLi5VU0QuSAEAAABCMwYAAgAAAAY1Ljk1NzYAB+r8Rrcl3ghPPrVHtyXeCDxDSVEuRU9HLklRX1JFVFVSTl9JTlZFU1RFRF9DQVBJVEFMLklRX0xUTS45LzMwLzIwMjMuTC4uVVNELkgBAAAAXB0EAAIAAAAHMjUuODE2NgAH6vxGtyXeCFECrUe3Jd4IPENJUS5FT0cuSVFfUkVUVVJOX0lOVkVTVEVEX0NBUElUQUwuSVFfTFRNLjMvMzEvMjAyMy5MLi5VU0QuSAEAAABcHQQAAgAAAAcyOC4wMDUzABYR/Ua3Jd4IEUG4R7cl3gg7Q0lRLkRWTi5JUV9SRVRVUk5fSU5WRVNURURfQ0FQSVRBTC5JUV9DUS45LzMwLzIwMjIuTC4uVVNELkgBAAAADhEEAAIAAAAGMjAuNDE4ANdBLke3Jd4IJWasR7cl3gg7Q0lRLlhPTS5JUV9SRVRVUk5fSU5WRVNURURfQ0FQSVRBTC5JUV9DUS4zLzMxLzIwMjIuTC4uVVNELkgBAAAAQjMGAAIAAAAGMy4wMzg4AOloLke3Jd4IsWzBR7cl3gg8Q0lRLkRWTi5JUV9SRVRVUk5fSU5WRVNURURfQ0FQSVRBTC5JUV9DUS4xMi8zMS8yMDIwLkwuLlVTRC5IAQAAAA4RBAACAAAABy03LjQ5MTYA/48uR7cl3ggmebtHtyXeCDxDSVEuRU9HLklRX1JFVFVSTl9JTlZFU1RFRF9DQVBJVEFMLklRX0xUTS4zLzMxLzIwMTkuTC4uVVNELkgBAAAAXB0EAAIAAAAH</t>
  </si>
  <si>
    <t>MTEuNzQ1NgDwU0xGtyXeCKsNyUe3Jd4IO0NJUS5YT00uSVFfUkVUVVJOX0lOVkVTVEVEX0NBUElUQUwuSVFfQ1EuOS8zMC8yMDE3LkwuLlVTRC5IAQAAAEIzBgACAAAABjEuMTkwNAAAe0xGtyXeCDUlr0e3Jd4IPUNJUS5YT00uSVFfUkVUVVJOX0lOVkVTVEVEX0NBUElUQUwuSVFfTFRNLjEyLzMxLzIwMTMuTC4uVVNELkgBAAAAQjMGAAIAAAAHMTEuMjMzNAASBzJGtyXeCCOlwke3Jd4IPENJUS5DVlguSVFfUkVUVVJOX0lOVkVTVEVEX0NBUElUQUwuSVFfQ1EuMTIvMzEvMjAyMy5MLi5VU0QuSAEAAADKgAEAAgAAAActMS4xNzM2AAfq/Ea3Jd4I1se0R7cl3gg8Q0lRLkRWTi5JUV9SRVRVUk5fSU5WRVNURURfQ0FQSVRBTC5JUV9MVE0uNi8zMC8yMDI1LkwuLlVTRC5IAQAAAA4RBAACAAAABTkuNjgyAAbD/Ea3Jd4IU3y4R7cl3gg9Q0lRLlhPTS5JUV9SRVRVUk5fSU5WRVNURURfQ0FQSVRBTC5JUV9MVE0uMTIvMzEvMjAyNC5MLi5VU0QuSAEAAABCMwYAAgAAAAY1Ljg2MjIAB+r8Rrcl3gipt7hHtyXeCDxDSVEuQ1ZYLklRX1JFVFVSTl9JTlZFU1RFRF9DQVBJVEFMLklRX0NRLjEyLzMxLzIwMTUuTC4uVVNELkgBAAAAyoABAAIAAAAGLTUuMzg2AA6iTEa3Jd4Izya9R7cl3gg7Q0lRLkJQLklRX1JFVFVSTl9JTlZFU1RFRF9DQVBJVEFMLklRX0xUTS45LzMwLzIwMTUuTC4uVVNELkgBAAAA4gQGAAIAAAAH</t>
  </si>
  <si>
    <t>LTguNDc0OQD63zFGtyXeCFJzr0e3Jd4IO0NJUS5DT1AuSVFfUkVUVVJOX0lOVkVTVEVEX0NBUElUQUwuSVFfQ1EuMy8zMS8yMDI1LkwuLlVTRC5IAQAAAE+GBAACAAAABjguMjY0OAAGw/xGtyXeCFN8uEe3Jd4IO0NJUS5DT1AuSVFfUkVUVVJOX0lOVkVTVEVEX0NBUElUQUwuSVFfQ1EuOS8zMC8yMDI0LkwuLlVTRC5IAQAAAE+GBAACAAAABjYuNzQ0OAAH6vxGtyXeCN7zuEe3Jd4IPENJUS5FT0cuSVFfUkVUVVJOX0lOVkVTVEVEX0NBUElUQUwuSVFfQ1EuMTIvMzEvMjAxNS5MLi5VU0QuSAEAAABcHQQAAgAAAAYtNy42NjYADqJMRrcl3gjPJr1HtyXeCDxDSVEuRFZOLklRX1JFVFVSTl9JTlZFU1RFRF9DQVBJVEFMLklRX0xUTS45LzMwLzIwMTUuTC4uVVNELkgBAAAADhEEAAIAAAAILTMyLjE1NzQA+t8xRrcl3ghmmq9HtyXeCDtDSVEuQ1ZYLklRX1JFVFVSTl9JTlZFU1RFRF9DQVBJVEFMLklRX0NRLjMvMzEvMjAxNC5MLi5VU0QuSAEAAADKgAEAAgAAAAY2LjA1NTYAEgcyRrcl3gjAVcxHtyXeCDtDSVEuWE9NLklRX1JFVFVSTl9JTlZFU1RFRF9DQVBJVEFMLklRX0NRLjkvMzAvMjAxMy5MLi5VU0QuSAEAAABCMwYAAgAAAAcxMC41MjI4ABYuMka3Jd4IzYSwR7cl3gg7Q0lRLkJQLklRX1JFVFVSTl9JTlZFU1RFRF9DQVBJVEFMLklRX0NRLjEyLzMxLzIwMTIuTC4uVVNELkgBAAAA4gQGAAIAAAAGMC42</t>
  </si>
  <si>
    <t>NDQ0ABYuMka3Jd4IExbFR7cl3gg8Q0lRLkNPUC5JUV9SRVRVUk5fSU5WRVNURURfQ0FQSVRBTC5JUV9MVE0uOS8zMC8yMDExLkwuLlVTRC5IAQAAAE+GBAACAAAABjcuODEzNgD0uDFGtyXeCMaPt0e3Jd4IPENJUS5DVlguSVFfUkVUVVJOX0lOVkVTVEVEX0NBUElUQUwuSVFfTFRNLjYvMzAvMjAxMC5MLi5VU0QuSAEAAADKgAEAAgAAAAcxMC43NDg0AEyjMka3Jd4I9lvJR7cl3gg8Q0lRLkNWWC5JUV9SRVRVUk5fSU5WRVNURURfQ0FQSVRBTC5JUV9MVE0uNi8zMC8yMDI0LkwuLlVTRC5IAQAAAMqAAQACAAAABjMuODg2MgAH6vxGtyXeCE7uu0e3Jd4IO0NJUS5CUC5JUV9SRVRVUk5fSU5WRVNURURfQ0FQSVRBTC5JUV9DUS4xMi8zMS8yMDIzLkwuLlVTRC5IAQAAAOIEBgACAAAABjEuMDAyOAAH6vxGtyXeCE8+tUe3Jd4IOkNJUS5CUC5JUV9SRVRVUk5fSU5WRVNURURfQ0FQSVRBTC5JUV9DUS42LzMwLzIwMjMuTC4uVVNELkgBAAAA4gQGAAIAAAAGNC45MzE2ABYR/Ua3Jd4IbHm1R7cl3gg8Q0lRLkNPUC5JUV9SRVRVUk5fSU5WRVNURURfQ0FQSVRBTC5JUV9DUS4xMi8zMS8yMDIyLkwuLlVTRC5IAQAAAE+GBAACAAAABjUuMjM2NAAWEf1GtyXeCLy0tUe3Jd4IPENJUS5DVlguSVFfUkVUVVJOX0lOVkVTVEVEX0NBUElUQUwuSVFfTFRNLjkvMzAvMjAyMi5MLi5VU0QuSAEAAADKgAEAAgAAAAYxMy4wNjYA</t>
  </si>
  <si>
    <t>10EuR7cl3gglZqxHtyXeCDtDSVEuRFZOLklRX1JFVFVSTl9JTlZFU1RFRF9DQVBJVEFMLklRX0NRLjYvMzAvMjAyMy5MLi5VU0QuSAEAAAAOEQQAAgAAAAY1LjExMDgAFhH9Rrcl3ghsebVHtyXeCDxDSVEuRU9HLklRX1JFVFVSTl9JTlZFU1RFRF9DQVBJVEFMLklRX0NRLjEyLzMxLzIwMTkuTC4uVVNELkgBAAAAXB0EAAIAAAAGNi44NTA4AP+PLke3Jd4IX6S5R7cl3gg8Q0lRLkRWTi5JUV9SRVRVUk5fSU5WRVNURURfQ0FQSVRBTC5JUV9MVE0uNi8zMC8yMDE5LkwuLlVTRC5IAQAAAA4RBAACAAAABzI0LjM2OTkACbcuR7cl3giSGbpHtyXeCDxDSVEuQ09QLklRX1JFVFVSTl9JTlZFU1RFRF9DQVBJVEFMLklRX0xUTS42LzMwLzIwMTguTC4uVVNELkgBAAAAT4YEAAIAAAAGNi40MDc1APBTTEa3Jd4Ikhm3R7cl3gg8Q0lRLkVPRy5JUV9SRVRVUk5fSU5WRVNURURfQ0FQSVRBTC5JUV9MVE0uOS8zMC8yMDE3LkwuLlVTRC5IAQAAAFwdBAACAAAABy0xLjkyMTYAAHtMRrcl3gg9TK9HtyXeCDpDSVEuQlAuSVFfUkVUVVJOX0lOVkVTVEVEX0NBUElUQUwuSVFfQ1EuOS8zMC8yMDE2LkwuLlVTRC5IAQAAAOIEBgACAAAABjEuMjE3MgAAe0xGtyXeCE19uUe3Jd4IPENJUS5DVlguSVFfUkVUVVJOX0lOVkVTVEVEX0NBUElUQUwuSVFfTFRNLjkvMzAvMjAxMy5MLi5VU0QuSAEAAADKgAEAAgAAAAcxMC41NTM1ABYu</t>
  </si>
  <si>
    <t>Mka3Jd4Itl2wR7cl3gg7Q0lRLlhPTS5JUV9SRVRVUk5fSU5WRVNURURfQ0FQSVRBTC5JUV9DUS45LzMwLzIwMjAuTC4uVVNELkgBAAAAQjMGAAIAAAAHLTYuODk0NAD/jy5HtyXeCMLFrUe3Jd4IPUNJUS5YT00uSVFfUkVUVVJOX0lOVkVTVEVEX0NBUElUQUwuSVFfTFRNLjEyLzMxLzIwMTUuTC4uVVNELkgBAAAAQjMGAAIAAAAGMS45MDc1AA6iTEa3Jd4IAHW9R7cl3gg8Q0lRLlhPTS5JUV9SRVRVUk5fSU5WRVNURURfQ0FQSVRBTC5JUV9DUS4xMi8zMS8yMDE0LkwuLlVTRC5IAQAAAEIzBgACAAAABjYuOTUyOAD63zFGtyXeCC8Rvke3Jd4IO0NJUS5YT00uSVFfUkVUVVJOX0lOVkVTVEVEX0NBUElUQUwuSVFfQ1EuOS8zMC8yMDEyLkwuLlVTRC5IAQAAAEIzBgACAAAABTE1LjA5AClVMka3Jd4I8vmwR7cl3gg7Q0lRLkVPRy5JUV9SRVRVUk5fSU5WRVNURURfQ0FQSVRBTC5JUV9DUS4zLzMxLzIwMTEuTC4uVVNELkgBAAAAXB0EAAIAAAAGMi4zMzU2ADt8Mka3Jd4ISI7NR7cl3gg8Q0lRLkRWTi5JUV9SRVRVUk5fSU5WRVNURURfQ0FQSVRBTC5JUV9MVE0uMy8zMS8yMDE4LkwuLlVTRC5IAQAAAA4RBAACAAAABjEuMjAyNADwU0xGtyXeCM4Lyke3Jd4IO0NJUS5DVlguSVFfUkVUVVJOX0lOVkVTVEVEX0NBUElUQUwuSVFfQ1EuOS8zMC8yMDE5LkwuLlVTRC5IAQAAAMqAAQACAAAABjAuNzEwOAAJty5HtyXe</t>
  </si>
  <si>
    <t>CI6KvEe3Jd4IPENJUS5FT0cuSVFfUkVUVVJOX0lOVkVTVEVEX0NBUElUQUwuSVFfQ1EuMTIvMzEvMjAyMy5MLi5VU0QuSAEAAABcHQQAAgAAAAQwLjcyAAfq/Ea3Jd4ITz61R7cl3gg8Q0lRLkNPUC5JUV9SRVRVUk5fSU5WRVNURURfQ0FQSVRBTC5JUV9MVE0uNi8zMC8yMDE1LkwuLlVTRC5IAQAAAE+GBAACAAAABy0xLjE2MDMA+t8xRrcl3gg9ZbRHtyXeCDxDSVEuQ1ZYLklRX1JFVFVSTl9JTlZFU1RFRF9DQVBJVEFMLklRX0NRLjEyLzMxLzIwMDkuTC4uVVNELkgBAAAAyoABAAIAAAAENi42OQBMozJGtyXeCC72yke3Jd4IPENJUS5DVlguSVFfUkVUVVJOX0lOVkVTVEVEX0NBUElUQUwuSVFfTFRNLjkvMzAvMjAxOC5MLi5VU0QuSAEAAADKgAEAAgAAAAYzLjAzODgA8FNMRrcl3ggOsK5HtyXeCDxDSVEuRU9HLklRX1JFVFVSTl9JTlZFU1RFRF9DQVBJVEFMLklRX0NRLjEyLzMxLzIwMTIuTC4uVVNELkgBAAAAXB0EAAIAAAAILTExLjExMzYAFi4yRrcl3gjrx8RHtyXeCDtDSVEuQlAuSVFfUkVUVVJOX0lOVkVTVEVEX0NBUElUQUwuSVFfTFRNLjYvMzAvMjAxMi5MLi5VU0QuSAEAAADiBAYAAgAAAAU3LjQ5MgApVTJGtyXeCMZSxEe3Jd4IPUNJUS5DT1AuSVFfUkVUVVJOX0lOVkVTVEVEX0NBUElUQUwuSVFfTFRNLjEyLzMxLzIwMDkuTC4uVVNELkgBAAAAT4YEAAIAAAAGMS42OTgxAEyjMka3Jd4IPh3L</t>
  </si>
  <si>
    <t>R7cl3gg8Q0lRLkVPRy5JUV9SRVRVUk5fSU5WRVNURURfQ0FQSVRBTC5JUV9DUS4xMi8zMS8yMDIxLkwuLlVTRC5IAQAAAFwdBAACAAAABjI4Ljc1OADpaC5HtyXeCH9jvEe3Jd4IPENJUS5YT00uSVFfUkVUVVJOX0lOVkVTVEVEX0NBUElUQUwuSVFfTFRNLjYvMzAvMjAyNC5MLi5VU0QuSAEAAABCMwYAAgAAAAY2LjUzNzYAB+r8Rrcl3ghO7rtHtyXeCDtDSVEuWE9NLklRX1JFVFVSTl9JTlZFU1RFRF9DQVBJVEFMLklRX0NRLjMvMzEvMjAyNS5MLi5VU0QuSAEAAABCMwYAAgAAAAY0LjMxNDgABsP8Rrcl3gipt7hHtyXeCDxDSVEuRU9HLklRX1JFVFVSTl9JTlZFU1RFRF9DQVBJVEFMLklRX0xUTS42LzMwLzIwMjQuTC4uVVNELkgBAAAAXB0EAAIAAAAHMTEuODMwOQAH6vxGtyXeCD/Hu0e3Jd4IO0NJUS5CUC5JUV9SRVRVUk5fSU5WRVNURURfQ0FQSVRBTC5JUV9MVE0uOS8zMC8yMDIyLkwuLlVTRC5IAQAAAOIEBgACAAAACC0xMC41OTk2ANdBLke3Jd4IAhisR7cl3gg7Q0lRLkRWTi5JUV9SRVRVUk5fSU5WRVNURURfQ0FQSVRBTC5JUV9DUS45LzMwLzIwMjEuTC4uVVNELkgBAAAADhEEAAIAAAAHMTMuMDY2NADpaC5HtyXeCEy0rEe3Jd4IO0NJUS5CUC5JUV9SRVRVUk5fSU5WRVNURURfQ0FQSVRBTC5JUV9DUS4xMi8zMS8yMDE5LkwuLlVTRC5IAQAAAOIEBgACAAAABy00LjY1MjgA/48uR7cl3ghwy7lH</t>
  </si>
  <si>
    <t>tyXeCDtDSVEuQlAuSVFfUkVUVVJOX0lOVkVTVEVEX0NBUElUQUwuSVFfTFRNLjMvMzEvMjAxOS5MLi5VU0QuSAEAAADiBAYAAgAAAAQyLjA2APBTTEa3Jd4Iqw3JR7cl3gg8Q0lRLkNWWC5JUV9SRVRVUk5fSU5WRVNURURfQ0FQSVRBTC5JUV9DUS4xMi8zMS8yMDExLkwuLlVTRC5IAQAAAMqAAQACAAAABzEwLjcwMDgA9LgxRrcl3gh8mMhHtyXeCDxDSVEuWE9NLklRX1JFVFVSTl9JTlZFU1RFRF9DQVBJVEFMLklRX0xUTS42LzMwLzIwMTAuTC4uVVNELkgBAAAAQjMGAAIAAAAHMTEuNTg4NwBMozJGtyXeCPZbyUe3Jd4IO0NJUS5CUC5JUV9SRVRVUk5fSU5WRVNURURfQ0FQSVRBTC5JUV9MVE0uOS8zMC8yMDIxLkwuLlVTRC5IAQAAAOIEBgACAAAABjEuNDIwNgDpaC5HtyXeCEHbrEe3Jd4IPENJUS5EVk4uSVFfUkVUVVJOX0lOVkVTVEVEX0NBUElUQUwuSVFfTFRNLjMvMzEvMjAyMy5MLi5VU0QuSAEAAAAOEQQAAgAAAAcxNS45Njc3ABYR/Ua3Jd4IEUG4R7cl3gg8Q0lRLkRWTi5JUV9SRVRVUk5fSU5WRVNURURfQ0FQSVRBTC5JUV9MVE0uNi8zMC8yMDE2LkwuLlVTRC5IAQAAAA4RBAACAAAACC00OC4yMjI0AA6iTEa3Jd4Ixo+3R7cl3gg7Q0lRLkVPRy5JUV9SRVRVUk5fSU5WRVNURURfQ0FQSVRBTC5JUV9DUS4zLzMxLzIwMTMuTC4uVVNELkgBAAAAXB0EAAIAAAAFOS4wNDQAFi4yRrcl3gjPfMxHtyXe</t>
  </si>
  <si>
    <t>CD1DSVEuQ09QLklRX1JFVFVSTl9JTlZFU1RFRF9DQVBJVEFMLklRX0xUTS4xMi8zMS8yMDIzLkwuLlVTRC5IAQAAAE+GBAACAAAABjguMDE0NgAH6vxGtyXeCE8+tUe3Jd4IO0NJUS5CUC5JUV9SRVRVUk5fSU5WRVNURURfQ0FQSVRBTC5JUV9MVE0uOS8zMC8yMDE0LkwuLlVTRC5IAQAAAOIEBgACAAAABjIuMTczMgASBzJGtyXeCJ02sEe3Jd4IPUNJUS5DT1AuSVFfUkVUVVJOX0lOVkVTVEVEX0NBUElUQUwuSVFfTFRNLjEyLzMxLzIwMTYuTC4uVVNELkgBAAAAT4YEAAIAAAAHLTcuNjM4MgAAe0xGtyXeCFK9sUe3Jd4IPENJUS5DVlguSVFfUkVUVVJOX0lOVkVTVEVEX0NBUElUQUwuSVFfTFRNLjMvMzEvMjAyMS5MLi5VU0QuSAEAAADKgAEAAgAAAActOS44MzEzAOloLke3Jd4IweHBR7cl3gg8Q0lRLkNPUC5JUV9SRVRVUk5fSU5WRVNURURfQ0FQSVRBTC5JUV9MVE0uOS8zMC8yMDIyLkwuLlVTRC5IAQAAAE+GBAACAAAABzIxLjc0MTkA10EuR7cl3ggDP6xHtyXeCDtDSVEuQlAuSVFfUkVUVVJOX0lOVkVTVEVEX0NBUElUQUwuSVFfTFRNLjYvMzAvMjAxOS5MLi5VU0QuSAEAAADiBAYAAgAAAAYxLjQ2MjkACbcuR7cl3gifQLpHtyXeCDxDSVEuQ09QLklRX1JFVFVSTl9JTlZFU1RFRF9DQVBJVEFMLklRX0xUTS42LzMwLzIwMjMuTC4uVVNELkgBAAAAT4YEAAIAAAAGOS40NzkzABYR/Ua3Jd4IbHm1R7cl</t>
  </si>
  <si>
    <t>3gg8Q0lRLkRWTi5JUV9SRVRVUk5fSU5WRVNURURfQ0FQSVRBTC5JUV9MVE0uMy8zMS8yMDE5LkwuLlVTRC5IAQAAAA4RBAACAAAABzE0LjgwMjQA8FNMRrcl3girDclHtyXeCDxDSVEuWE9NLklRX1JFVFVSTl9JTlZFU1RFRF9DQVBJVEFMLklRX0xUTS42LzMwLzIwMTguTC4uVVNELkgBAAAAQjMGAAIAAAAGMy4yNzcyAPBTTEa3Jd4Io1S3R7cl3gg7Q0lRLkJQLklRX1JFVFVSTl9JTlZFU1RFRF9DQVBJVEFMLklRX0xUTS45LzMwLzIwMTcuTC4uVVNELkgBAAAA4gQGAAIAAAAHLTEuMTYzOQAAe0xGtyXeCDUlr0e3Jd4IO0NJUS5EVk4uSVFfUkVUVVJOX0lOVkVTVEVEX0NBUElUQUwuSVFfQ1EuOS8zMC8yMDE2LkwuLlVTRC5IAQAAAA4RBAACAAAABzE3LjcxNzIAAHtMRrcl3ghBVrlHtyXeCDtDSVEuRU9HLklRX1JFVFVSTl9JTlZFU1RFRF9DQVBJVEFMLklRX0NRLjMvMzEvMjAxNC5MLi5VU0QuSAEAAABcHQQAAgAAAAcxMS4yNjA4ABIHMka3Jd4IvC7MR7cl3gg8Q0lRLlhPTS5JUV9SRVRVUk5fSU5WRVNURURfQ0FQSVRBTC5JUV9MVE0uNi8zMC8yMDEzLkwuLlVTRC5IAQAAAEIzBgACAAAABzEzLjUxNjgAFi4yRrcl3gjuVsJHtyXeCDxDSVEuQ1ZYLklRX1JFVFVSTl9JTlZFU1RFRF9DQVBJVEFMLklRX0NRLjEyLzMxLzIwMTQuTC4uVVNELkgBAAAAyoABAAIAAAAGMy4yMDE2APrfMUa3Jd4IQzi+R7cl</t>
  </si>
  <si>
    <t>3gg7Q0lRLkNWWC5JUV9SRVRVUk5fSU5WRVNURURfQ0FQSVRBTC5JUV9DUS45LzMwLzIwMTIuTC4uVVNELkgBAAAAyoABAAIAAAAGOS43MjQ4AClVMka3Jd4I9NKwR7cl3gg8Q0lRLkVPRy5JUV9SRVRVUk5fSU5WRVNURURfQ0FQSVRBTC5JUV9DUS4xMi8zMS8yMDExLkwuLlVTRC5IAQAAAFwdBAACAAAABTEuNzU2APS4MUa3Jd4IbXHIR7cl3gg8Q0lRLkRWTi5JUV9SRVRVUk5fSU5WRVNURURfQ0FQSVRBTC5JUV9MVE0uOS8zMC8yMDE3LkwuLlVTRC5IAQAAAA4RBAACAAAABzE0LjM5MTIAAHtMRrcl3gg9TK9HtyXeCDxDSVEuQ1ZYLklRX1JFVFVSTl9JTlZFU1RFRF9DQVBJVEFMLklRX0xUTS42LzMwLzIwMTMuTC4uVVNELkgBAAAAyoABAAIAAAAHMTEuMDUxMgAWLjJGtyXeCM4Iwke3Jd4IPENJUS5FT0cuSVFfUkVUVVJOX0lOVkVTVEVEX0NBUElUQUwuSVFfTFRNLjYvMzAvMjAxMy5MLi5VU0QuSAEAAABcHQQAAgAAAAY0LjE3NTYAFi4yRrcl3gjfL8JHtyXeCDxDSVEuRU9HLklRX1JFVFVSTl9JTlZFU1RFRF9DQVBJVEFMLklRX0xUTS4zLzMxLzIwMTguTC4uVVNELkgBAAAAXB0EAAIAAAAHMTIuNjk4NwDwU0xGtyXeCKbkyUe3Jd4IO0NJUS5CUC5JUV9SRVRVUk5fSU5WRVNURURfQ0FQSVRBTC5JUV9DUS4xMi8zMS8yMDE0LkwuLlVTRC5IAQAAAOIEBgACAAAACC0xNC4xODcyAPrfMUa3Jd4IQzi+R7cl</t>
  </si>
  <si>
    <t>3gg8Q0lRLkVPRy5JUV9SRVRVUk5fSU5WRVNURURfQ0FQSVRBTC5JUV9MVE0uMy8zMS8yMDE0LkwuLlVTRC5IAQAAAFwdBAACAAAABzEwLjI3NTMAEgcyRrcl3gi8LsxHtyXeCDtDSVEuQlAuSVFfUkVUVVJOX0lOVkVTVEVEX0NBUElUQUwuSVFfTFRNLjMvMzEvMjAxMS5MLi5VU0QuSAEAAADiBAYAAgAAAActMi4zMzMyADt8Mka3Jd4IabXNR7cl3gg8Q0lRLkVPRy5JUV9SRVRVUk5fSU5WRVNURURfQ0FQSVRBTC5JUV9MVE0uOS8zMC8yMDIxLkwuLlVTRC5IAQAAAFwdBAACAAAABjUuNzAwNwDpaC5HtyXeCB+NrEe3Jd4IO0NJUS5CUC5JUV9SRVRVUk5fSU5WRVNURURfQ0FQSVRBTC5JUV9MVE0uMy8zMS8yMDE0LkwuLlVTRC5IAQAAAOIEBgACAAAABjIuNjk4MwASBzJGtyXeCMBVzEe3Jd4IPUNJUS5DT1AuSVFfUkVUVVJOX0lOVkVTVEVEX0NBUElUQUwuSVFfTFRNLjEyLzMxLzIwMTEuTC4uVVNELkgBAAAAT4YEAAIAAAAFOS4yNDgA9LgxRrcl3ghtcchHtyXeCDxDSVEuQ09QLklRX1JFVFVSTl9JTlZFU1RFRF9DQVBJVEFMLklRX0xUTS45LzMwLzIwMjAuTC4uVVNELkgBAAAAT4YEAAIAAAAHLTYuMjU3MwD/jy5HtyXeCI+erUe3Jd4IO0NJUS5CUC5JUV9SRVRVUk5fSU5WRVNURURfQ0FQSVRBTC5JUV9MVE0uNi8zMC8yMDE2LkwuLlVTRC5IAQAAAOIEBgACAAAABy02Ljg2NjIADqJMRrcl3gj4BbhHtyXe</t>
  </si>
  <si>
    <t>CDxDSVEuQ1ZYLklRX1JFVFVSTl9JTlZFU1RFRF9DQVBJVEFMLklRX0xUTS4zLzMxLzIwMjIuTC4uVVNELkgBAAAAyoABAAIAAAAFNS42NjUA6WguR7cl3giTRcFHtyXeCDtDSVEuRU9HLklRX1JFVFVSTl9JTlZFU1RFRF9DQVBJVEFMLklRX0NRLjkvMzAvMjAxOS5MLi5VU0QuSAEAAABcHQQAAgAAAAY2LjY2MjgACbcuR7cl3giOirxHtyXeCDtDSVEuRFZOLklRX1JFVFVSTl9JTlZFU1RFRF9DQVBJVEFMLklRX0NRLjYvMzAvMjAxNS5MLi5VU0QuSAEAAAAOEQQAAgAAAAgtMzQuNzkxNgD63zFGtyXeCG2MtEe3Jd4IO0NJUS5YT00uSVFfUkVUVVJOX0lOVkVTVEVEX0NBUElUQUwuSVFfQ1EuOS8zMC8yMDI0LkwuLlVTRC5IAQAAAEIzBgACAAAABTUuNDc2AAfq/Ea3Jd4Iqbe4R7cl3gg8Q0lRLkRWTi5JUV9SRVRVUk5fSU5WRVNURURfQ0FQSVRBTC5JUV9DUS4xMi8zMS8yMDIzLkwuLlVTRC5IAQAAAA4RBAACAAAABzE0LjM3MTYAB+r8Rrcl3gjWx7RHtyXeCD1DSVEuWE9NLklRX1JFVFVSTl9JTlZFU1RFRF9DQVBJVEFMLklRX0xUTS4xMi8zMS8yMDE4LkwuLlVTRC5IAQAAAEIzBgACAAAABjIuOTc2NQDwU0xGtyXeCC2jtke3Jd4IPENJUS5FT0cuSVFfUkVUVVJOX0lOVkVTVEVEX0NBUElUQUwuSVFfTFRNLjYvMzAvMjAyMC5MLi5VU0QuSAEAAABcHQQAAgAAAActMS4zNzgxAP+PLke3Jd4IaCu2R7cl3gg8</t>
  </si>
  <si>
    <t>Q0lRLkVPRy5JUV9SRVRVUk5fSU5WRVNURURfQ0FQSVRBTC5JUV9MVE0uOS8zMC8yMDExLkwuLlVTRC5IAQAAAFwdBAACAAAABTUuNDQ3APS4MUa3Jd4Ixo+3R7cl3gg8Q0lRLlhPTS5JUV9SRVRVUk5fSU5WRVNURURfQ0FQSVRBTC5JUV9MVE0uNi8zMC8yMDE1LkwuLlVTRC5IAQAAAEIzBgACAAAABjUuNjQxMwD63zFGtyXeCG2MtEe3Jd4IPENJUS5EVk4uSVFfUkVUVVJOX0lOVkVTVEVEX0NBUElUQUwuSVFfTFRNLjMvMzEvMjAyMi5MLi5VU0QuSAEAAAAOEQQAAgAAAAcxMS4yMzM1AOloLke3Jd4Iq5PBR7cl3gg8Q0lRLkVPRy5JUV9SRVRVUk5fSU5WRVNURURfQ0FQSVRBTC5JUV9MVE0uNi8zMC8yMDEyLkwuLlVTRC5IAQAAAFwdBAACAAAABjYuNzY1NgApVTJGtyXeCN2gxEe3Jd4IO0NJUS5FT0cuSVFfUkVUVVJOX0lOVkVTVEVEX0NBUElUQUwuSVFfQ1EuMy8zMS8yMDIxLkwuLlVTRC5IAQAAAFwdBAACAAAABjYuODg0OADpaC5HtyXeCLa6wUe3Jd4IOkNJUS5CUC5JUV9SRVRVUk5fSU5WRVNURURfQ0FQSVRBTC5JUV9DUS45LzMwLzIwMTcuTC4uVVNELkgBAAAA4gQGAAIAAAAGMC4yMjcyAAB7TEa3Jd4INSWvR7cl3gg7Q0lRLkJQLklRX1JFVFVSTl9JTlZFU1RFRF9DQVBJVEFMLklRX0NRLjEyLzMxLzIwMDkuTC4uVVNELkgBAAAA4gQGAAIAAAAENC44OABMozJGtyXeCC72yke3Jd4IPENJUS5EVk4u</t>
  </si>
  <si>
    <t>SVFfUkVUVVJOX0lOVkVTVEVEX0NBUElUQUwuSVFfQ1EuMTIvMzEvMjAyMi5MLi5VU0QuSAEAAAAOEQQAAgAAAAY3LjI5MzYAFhH9Rrcl3gjP77VHtyXeCDtDSVEuQ1ZYLklRX1JFVFVSTl9JTlZFU1RFRF9DQVBJVEFMLklRX0NRLjkvMzAvMjAyMy5MLi5VU0QuSAEAAADKgAEAAgAAAAY3Ljk5NTIAB+r8Rrcl3gheKa1HtyXeCDxDSVEuWE9NLklRX1JFVFVSTl9JTlZFU1RFRF9DQVBJVEFMLklRX0xUTS45LzMwLzIwMTcuTC4uVVNELkgBAAAAQjMGAAIAAAAGMC4wNzI4AAB7TEa3Jd4INSWvR7cl3gg7Q0lRLkVPRy5JUV9SRVRVUk5fSU5WRVNURURfQ0FQSVRBTC5JUV9DUS45LzMwLzIwMjMuTC4uVVNELkgBAAAAXB0EAAIAAAAHMTYuMzQ0NAAH6vxGtyXeCFECrUe3Jd4IPENJUS5DT1AuSVFfUkVUVVJOX0lOVkVTVEVEX0NBUElUQUwuSVFfTFRNLjYvMzAvMjAyNC5MLi5VU0QuSAEAAABPhgQAAgAAAAY5LjIzODgAB+r8Rrcl3gg/x7tHtyXeCDtDSVEuQ09QLklRX1JFVFVSTl9JTlZFU1RFRF9DQVBJVEFMLklRX0NRLjkvMzAvMjAxMi5MLi5VU0QuSAEAAABPhgQAAgAAAAY1LjQxODQAKVUyRrcl3ggUSLFHtyXeCDtDSVEuQ1ZYLklRX1JFVFVSTl9JTlZFU1RFRF9DQVBJVEFMLklRX0NRLjMvMzEvMjAyNS5MLi5VU0QuSAEAAADKgAEAAgAAAAYxLjEzODQABsP8Rrcl3ghTfLhHtyXeCDtDSVEuQlAuSVFfUkVU</t>
  </si>
  <si>
    <t>VVJOX0lOVkVTVEVEX0NBUElUQUwuSVFfTFRNLjYvMzAvMjAyNC5MLi5VU0QuSAEAAADiBAYAAgAAAAYxLjczNjMAB+r8Rrcl3gg/x7tHtyXeCDxDSVEuRFZOLklRX1JFVFVSTl9JTlZFU1RFRF9DQVBJVEFMLklRX0xUTS45LzMwLzIwMjIuTC4uVVNELkgBAAAADhEEAAIAAAAHMTkuNDI4OADXQS5HtyXeCAIYrEe3Jd4IPENJUS5DT1AuSVFfUkVUVVJOX0lOVkVTVEVEX0NBUElUQUwuSVFfTFRNLjkvMzAvMjAyMS5MLi5VU0QuSAEAAABPhgQAAgAAAAY0LjQ4NTUA6WguR7cl3ghMtKxHtyXeCDtDSVEuQ1ZYLklRX1JFVFVSTl9JTlZFU1RFRF9DQVBJVEFMLklRX0NRLjkvMzAvMjAyMC5MLi5VU0QuSAEAAADKgAEAAgAAAActNi4xOTY0AP+PLke3Jd4IwsWtR7cl3gg8Q0lRLkRWTi5JUV9SRVRVUk5fSU5WRVNURURfQ0FQSVRBTC5JUV9DUS4xMi8zMS8yMDE5LkwuLlVTRC5IAQAAAA4RBAACAAAABy0yNS4wNjYA/48uR7cl3ghNfblHtyXeCDxDSVEuQ09QLklRX1JFVFVSTl9JTlZFU1RFRF9DQVBJVEFMLklRX0NRLjEyLzMxLzIwMTguTC4uVVNELkgBAAAAT4YEAAIAAAAFMTIuODcA8FNMRrcl3ggto7ZHtyXeCDtDSVEuQ1ZYLklRX1JFVFVSTl9JTlZFU1RFRF9DQVBJVEFMLklRX0NRLjMvMzEvMjAxOC5MLi5VU0QuSAEAAADKgAEAAgAAAAYzLjE5MjQA8FNMRrcl3ggI0clHtyXeCDtDSVEuQ09QLklRX1JFVFVS</t>
  </si>
  <si>
    <t>Tl9JTlZFU1RFRF9DQVBJVEFMLklRX0NRLjkvMzAvMjAxNS5MLi5VU0QuSAEAAABPhgQAAgAAAAgtMTEuMTIzMgD63zFGtyXeCGaar0e3Jd4IPENJUS5DT1AuSVFfUkVUVVJOX0lOVkVTVEVEX0NBUElUQUwuSVFfTFRNLjkvMzAvMjAxNi5MLi5VU0QuSAEAAABPhgQAAgAAAAgtMTMuMjE0OAAAe0xGtyXeCE19uUe3Jd4IPENJUS5DVlguSVFfUkVUVVJOX0lOVkVTVEVEX0NBUElUQUwuSVFfTFRNLjMvMzEvMjAxMS5MLi5VU0QuSAEAAADKgAEAAgAAAAcxMy4wNDcxADt8Mka3Jd4IadzNR7cl3gg8Q0lRLkVPRy5JUV9SRVRVUk5fSU5WRVNURURfQ0FQSVRBTC5JUV9DUS4xMi8zMS8yMDE0LkwuLlVTRC5IAQAAAFwdBAACAAAABjUuOTY4OAD63zFGtyXeCEM4vke3Jd4IO0NJUS5YT00uSVFfUkVUVVJOX0lOVkVTVEVEX0NBUElUQUwuSVFfQ1EuMy8zMS8yMDE3LkwuLlVTRC5IAQAAAEIzBgACAAAABjEuNTc4NAAAe0xGtyXeCBmoyke3Jd4IO0NJUS5DVlguSVFfUkVUVVJOX0lOVkVTVEVEX0NBUElUQUwuSVFfQ1EuMy8zMS8yMDE3LkwuLlVTRC5IAQAAAMqAAQACAAAABjEuMzUzNgAAe0xGtyXeCCDPyke3Jd4IPENJUS5EVk4uSVFfUkVUVVJOX0lOVkVTVEVEX0NBUElUQUwuSVFfTFRNLjMvMzEvMjAxNC5MLi5VU0QuSAEAAAAOEQQAAgAAAAYzLjU1MTUAEgcyRrcl3gjAVcxHtyXeCDxDSVEuRFZOLklRX1JFVFVS</t>
  </si>
  <si>
    <t>Tl9JTlZFU1RFRF9DQVBJVEFMLklRX0xUTS45LzMwLzIwMjEuTC4uVVNELkgBAAAADhEEAAIAAAAGMy40MjQ2AOloLke3Jd4ITLSsR7cl3gg6Q0lRLkJQLklRX1JFVFVSTl9JTlZFU1RFRF9DQVBJVEFMLklRX0NRLjYvMzAvMjAxNS5MLi5VU0QuSAEAAADiBAYAAgAAAActMTguMDE0APrfMUa3Jd4IpqeyR7cl3gg8Q0lRLkRWTi5JUV9SRVRVUk5fSU5WRVNURURfQ0FQSVRBTC5JUV9MVE0uNi8zMC8yMDIxLkwuLlVTRC5IAQAAAA4RBAACAAAABy0yLjA3NDgA6WguR7cl3gjoYa5HtyXeCDxDSVEuWE9NLklRX1JFVFVSTl9JTlZFU1RFRF9DQVBJVEFMLklRX0NRLjEyLzMxLzIwMjIuTC4uVVNELkgBAAAAQjMGAAIAAAAFMTQuNzMAFhH9Rrcl3gjP77VHtyXeCDtDSVEuQ1ZYLklRX1JFVFVSTl9JTlZFU1RFRF9DQVBJVEFMLklRX0NRLjMvMzEvMjAxMy5MLi5VU0QuSAEAAADKgAEAAgAAAAcxMS42Mjg4ABYuMka3Jd4Iz3zMR7cl3gg8Q0lRLkVPRy5JUV9SRVRVUk5fSU5WRVNURURfQ0FQSVRBTC5JUV9MVE0uMy8zMS8yMDIyLkwuLlVTRC5IAQAAAFwdBAACAAAABjkuOTY0OQDpaC5HtyXeCJNFwUe3Jd4IO0NJUS5FT0cuSVFfUkVUVVJOX0lOVkVTVEVEX0NBUElUQUwuSVFfQ1EuMy8zMS8yMDEwLkwuLlVTRC5IAQAAAFwdBAACAAAABTIuNTM4AEyjMka3Jd4IhirOR7cl3gg8Q0lRLkNWWC5JUV9SRVRVUk5fSU5W</t>
  </si>
  <si>
    <t>RVNURURfQ0FQSVRBTC5JUV9DUS4xMi8zMS8yMDIyLkwuLlVTRC5IAQAAAMqAAQACAAAABjcuODUxMgAWEf1GtyXeCM/vtUe3Jd4IPENJUS5FT0cuSVFfUkVUVVJOX0lOVkVTVEVEX0NBUElUQUwuSVFfTFRNLjMvMzEvMjAxNy5MLi5VU0QuSAEAAABcHQQAAgAAAActNC44MzE5AAB7TEa3Jd4IGajKR7cl3gg7Q0lRLkNPUC5JUV9SRVRVUk5fSU5WRVNURURfQ0FQSVRBTC5JUV9DUS45LzMwLzIwMTMuTC4uVVNELkgBAAAAT4YEAAIAAAAGOC42Nzg4ABYuMka3Jd4I0auwR7cl3gg7Q0lRLkNWWC5JUV9SRVRVUk5fSU5WRVNURURfQ0FQSVRBTC5JUV9DUS45LzMwLzIwMjQuTC4uVVNELkgBAAAAyoABAAIAAAAGMy4zOTM2AAfq/Ea3Jd4Iqbe4R7cl3gg6Q0lRLkJQLklRX1JFVFVSTl9JTlZFU1RFRF9DQVBJVEFMLklRX0NRLjYvMzAvMjAxOS5MLi5VU0QuSAEAAADiBAYAAgAAAAYwLjA5NTIACbcuR7cl3giSGbpHtyXeCDtDSVEuQ1ZYLklRX1JFVFVSTl9JTlZFU1RFRF9DQVBJVEFMLklRX0NRLjMvMzEvMjAyMS5MLi5VU0QuSAEAAADKgAEAAgAAAActMi40Mjg4AOloLke3Jd4IweHBR7cl3gg7Q0lRLkJQLklRX1JFVFVSTl9JTlZFU1RFRF9DQVBJVEFMLklRX0xUTS42LzMwLzIwMjAuTC4uVVNELkgBAAAA4gQGAAIAAAAILTE3LjA5OTIA/48uR7cl3giuZrZHtyXeCDtDSVEuRU9HLklRX1JFVFVSTl9JTlZFU1RF</t>
  </si>
  <si>
    <t>RF9DQVBJVEFMLklRX0NRLjkvMzAvMjAxNy5MLi5VU0QuSAEAAABcHQQAAgAAAAYwLjA4MjgAAHtMRrcl3gg9TK9HtyXeCDxDSVEuRFZOLklRX1JFVFVSTl9JTlZFU1RFRF9DQVBJVEFMLklRX0xUTS42LzMwLzIwMjAuTC4uVVNELkgBAAAADhEEAAIAAAAILTMyLjQ0NzkA/48uR7cl3giuZrZHtyXeCD1DSVEuQ09QLklRX1JFVFVSTl9JTlZFU1RFRF9DQVBJVEFMLklRX0xUTS4xMi8zMS8yMDEyLkwuLlVTRC5IAQAAAE+GBAACAAAABjYuMTg5MQAWLjJGtyXeCOvHxEe3Jd4IO0NJUS5CUC5JUV9SRVRVUk5fSU5WRVNURURfQ0FQSVRBTC5JUV9MVE0uMy8zMS8yMDIxLkwuLlVTRC5IAQAAAOIEBgACAAAABy05LjkwNDEA/48uR7cl3gjOCMJHtyXeCDpDSVEuQlAuSVFfUkVUVVJOX0lOVkVTVEVEX0NBUElUQUwuSVFfQ1EuNi8zMC8yMDE4LkwuLlVTRC5IAQAAAOIEBgACAAAABjIuNjI2NADwU0xGtyXeCJIZt0e3Jd4IPENJUS5YT00uSVFfUkVUVVJOX0lOVkVTVEVEX0NBUElUQUwuSVFfTFRNLjkvMzAvMjAyMi5MLi5VU0QuSAEAAABCMwYAAgAAAAcxNS45NjQ3ANdBLke3Jd4IAz+sR7cl3gg8Q0lRLlhPTS5JUV9SRVRVUk5fSU5WRVNURURfQ0FQSVRBTC5JUV9MVE0uOS8zMC8yMDEwLkwuLlVTRC5IAQAAAEIzBgACAAAABzEzLjA2MzkAO3wyRrcl3gi+jrpHtyXeCDxDSVEuQ1ZYLklRX1JFVFVSTl9JTlZFU1RF</t>
  </si>
  <si>
    <t>RF9DQVBJVEFMLklRX0xUTS45LzMwLzIwMTcuTC4uVVNELkgBAAAAyoABAAIAAAAHLTAuODQ0NQAAe0xGtyXeCD1Mr0e3Jd4IO0NJUS5DVlguSVFfUkVUVVJOX0lOVkVTVEVEX0NBUElUQUwuSVFfQ1EuMy8zMS8yMDExLkwuLlVTRC5IAQAAAMqAAQACAAAABzE1LjkzNTYAO3wyRrcl3ghUZ81HtyXeCDxDSVEuWE9NLklRX1JFVFVSTl9JTlZFU1RFRF9DQVBJVEFMLklRX0xUTS42LzMwLzIwMjMuTC4uVVNELkgBAAAAQjMGAAIAAAAHMTUuMzQ5MQAWEf1GtyXeCLy0tUe3Jd4IO0NJUS5FT0cuSVFfUkVUVVJOX0lOVkVTVEVEX0NBUElUQUwuSVFfQ1EuMy8zMS8yMDE4LkwuLlVTRC5IAQAAAFwdBAACAAAABjkuNDI5NgDwU0xGtyXeCO+pyUe3Jd4IPENJUS5FT0cuSVFfUkVUVVJOX0lOVkVTVEVEX0NBUElUQUwuSVFfTFRNLjYvMzAvMjAxMC5MLi5VU0QuSAEAAABcHQQAAgAAAAUzLjM1MwBMozJGtyXeCPZbyUe3Jd4IO0NJUS5YT00uSVFfUkVUVVJOX0lOVkVTVEVEX0NBUElUQUwuSVFfQ1EuOS8zMC8yMDE1LkwuLlVTRC5IAQAAAEIzBgACAAAABjIuMjI2NAD63zFGtyXeCFJzr0e3Jd4IO0NJUS5FT0cuSVFfUkVUVVJOX0lOVkVTVEVEX0NBUElUQUwuSVFfQ1EuOS8zMC8yMDEyLkwuLlVTRC5IAQAAAFwdBAACAAAABTYuNDQ0AClVMka3Jd4IBiGxR7cl3gg8Q0lRLkNWWC5JUV9SRVRVUk5fSU5WRVNURURfQ0FQ</t>
  </si>
  <si>
    <t>SVRBTC5JUV9DUS4xMi8zMS8yMDE4LkwuLlVTRC5IAQAAAMqAAQACAAAABjMuMzgxNgDwU0xGtyXeCC2jtke3Jd4IPENJUS5DT1AuSVFfUkVUVVJOX0lOVkVTVEVEX0NBUElUQUwuSVFfTFRNLjYvMzAvMjAxNi5MLi5VU0QuSAEAAABPhgQAAgAAAAgtMTMuNTc4MQAOokxGtyXeCPgFuEe3Jd4IPENJUS5EVk4uSVFfUkVUVVJOX0lOVkVTVEVEX0NBUElUQUwuSVFfTFRNLjYvMzAvMjAxMC5MLi5VU0QuSAEAAAAOEQQAAgAAAAcxMi43ODM2AEyjMka3Jd4I54LJR7cl3gg7Q0lRLkRWTi5JUV9SRVRVUk5fSU5WRVNURURfQ0FQSVRBTC5JUV9DUS45LzMwLzIwMjAuTC4uVVNELkgBAAAADhEEAAIAAAAHLTYuOTIxNgD/jy5HtyXeCK7srUe3Jd4IO0NJUS5CUC5JUV9SRVRVUk5fSU5WRVNURURfQ0FQSVRBTC5JUV9MVE0uMy8zMS8yMDE4LkwuLlVTRC5IAQAAAOIEBgACAAAABy0xLjM5NDIA8FNMRrcl3gim5MlHtyXeCDxDSVEuRFZOLklRX1JFVFVSTl9JTlZFU1RFRF9DQVBJVEFMLklRX0xUTS42LzMwLzIwMTMuTC4uVVNELkgBAAAADhEEAAIAAAAHLTYuNTQ3OAAWLjJGtyXeCN8vwke3Jd4IPENJUS5FT0cuSVFfUkVUVVJOX0lOVkVTVEVEX0NBUElUQUwuSVFfTFRNLjYvMzAvMjAxNi5MLi5VU0QuSAEAAABcHQQAAgAAAAgtMjUuNjIyNwAOokxGtyXeCPgFuEe3Jd4IPENJUS5DVlguSVFfUkVUVVJOX0lOVkVTVEVE</t>
  </si>
  <si>
    <t>X0NBUElUQUwuSVFfQ1EuMTIvMzEvMjAxNy5MLi5VU0QuSAEAAADKgAEAAgAAAAYyLjI2ODgA8FNMRrcl3giu2LxHtyXeCDxDSVEuWE9NLklRX1JFVFVSTl9JTlZFU1RFRF9DQVBJVEFMLklRX0xUTS45LzMwLzIwMTguTC4uVVNELkgBAAAAQjMGAAIAAAAGNC4xMjkyAPBTTEa3Jd4I/IiuR7cl3gg7Q0lRLkNWWC5JUV9SRVRVUk5fSU5WRVNURURfQ0FQSVRBTC5JUV9DUS45LzMwLzIwMTAuTC4uVVNELkgBAAAAyoABAAIAAAAGOC4zMDQ4ADt8Mka3Jd4Ivo66R7cl3gg7Q0lRLkRWTi5JUV9SRVRVUk5fSU5WRVNURURfQ0FQSVRBTC5JUV9DUS42LzMwLzIwMTkuTC4uVVNELkgBAAAADhEEAAIAAAAHMTQuMzA5NgAJty5HtyXeCJIZuke3Jd4IO0NJUS5CUC5JUV9SRVRVUk5fSU5WRVNURURfQ0FQSVRBTC5JUV9DUS4xMi8zMS8yMDIyLkwuLlVTRC5IAQAAAOIEBgACAAAABzMyLjQ1NjgAFhH9Rrcl3gjP77VHtyXeCDxDSVEuRU9HLklRX1JFVFVSTl9JTlZFU1RFRF9DQVBJVEFMLklRX0NRLjEyLzMxLzIwMDkuTC4uVVNELkgBAAAAXB0EAAIAAAAGMTEuNjAyAEyjMka3Jd4IPh3LR7cl3gg7Q0lRLkVPRy5JUV9SRVRVUk5fSU5WRVNURURfQ0FQSVRBTC5JUV9DUS45LzMwLzIwMTMuTC4uVVNELkgBAAAAXB0EAAIAAAAGNy44NjY0ABYuMka3Jd4I9NKwR7cl3gg7Q0lRLkNPUC5JUV9SRVRVUk5fSU5WRVNURURfQ0FQ</t>
  </si>
  <si>
    <t>SVRBTC5JUV9DUS45LzMwLzIwMjMuTC4uVVNELkgBAAAAT4YEAAIAAAAGOC45MzY4AAfq/Ea3Jd4IUQKtR7cl3gg8Q0lRLkRWTi5JUV9SRVRVUk5fSU5WRVNURURfQ0FQSVRBTC5JUV9MVE0uOS8zMC8yMDE0LkwuLlVTRC5IAQAAAA4RBAACAAAABjUuMzA5OQASBzJGtyXeCJ02sEe3Jd4IO0NJUS5CUC5JUV9SRVRVUk5fSU5WRVNURURfQ0FQSVRBTC5JUV9DUS4xMi8zMS8yMDE1LkwuLlVTRC5IAQAAAOIEBgACAAAABi0xMi40NAAOokxGtyXeCAB1vUe3Jd4IPENJUS5DT1AuSVFfUkVUVVJOX0lOVkVTVEVEX0NBUElUQUwuSVFfTFRNLjkvMzAvMjAxMC5MLi5VU0QuSAEAAABPhgQAAgAAAAY3LjU5NDkAO3wyRrcl3givZ7pHtyXeCDtDSVEuQ1ZYLklRX1JFVFVSTl9JTlZFU1RFRF9DQVBJVEFMLklRX0NRLjMvMzEvMjAyMC5MLi5VU0QuSAEAAADKgAEAAgAAAAQyLjcxAP+PLke3Jd4IpwTER7cl3gg9Q0lRLlhPTS5JUV9SRVRVUk5fSU5WRVNURURfQ0FQSVRBTC5JUV9MVE0uMTIvMzEvMjAwOS5MLi5VU0QuSAEAAABCMwYAAgAAAAU4LjkzNgBMozJGtyXeCD4dy0e3Jd4IPENJUS5EVk4uSVFfUkVUVVJOX0lOVkVTVEVEX0NBUElUQUwuSVFfTFRNLjMvMzEvMjAyMS5MLi5VU0QuSAEAAAAOEQQAAgAAAActNy45NTQ4AP+PLke3Jd4ItrrBR7cl3gg7Q0lRLkVPRy5JUV9SRVRVUk5fSU5WRVNURURfQ0FQSVRBTC5J</t>
  </si>
  <si>
    <t>UV9DUS4zLzMxLzIwMjAuTC4uVVNELkgBAAAAXB0EAAIAAAAHLTIuMjk4OAD/jy5HtyXeCMZSxEe3Jd4IPENJUS5DVlguSVFfUkVUVVJOX0lOVkVTVEVEX0NBUElUQUwuSVFfTFRNLjkvMzAvMjAxMC5MLi5VU0QuSAEAAADKgAEAAgAAAAcxMC40MTAxADt8Mka3Jd4In0C6R7cl3gg7Q0lRLkVPRy5JUV9SRVRVUk5fSU5WRVNURURfQ0FQSVRBTC5JUV9DUS4zLzMxLzIwMjUuTC4uVVNELkgBAAAAXB0EAAIAAAAHMTAuNjEzNgAGw/xGtyXeCFN8uEe3Jd4IPENJUS5EVk4uSVFfUkVUVVJOX0lOVkVTVEVEX0NBUElUQUwuSVFfTFRNLjYvMzAvMjAyNC5MLi5VU0QuSAEAAAAOEQQAAgAAAAcxMS43NDY2AAfq/Ea3Jd4IXhW8R7cl3gg6Q0lRLkJQLklRX1JFVFVSTl9JTlZFU1RFRF9DQVBJVEFMLklRX0NRLjYvMzAvMjAyMi5MLi5VU0QuSAEAAADiBAYAAgAAAAcyMi42MDA4AOloLke3Jd4IblCtR7cl3gg8Q0lRLlhPTS5JUV9SRVRVUk5fSU5WRVNURURfQ0FQSVRBTC5JUV9MVE0uOS8zMC8yMDIxLkwuLlVTRC5IAQAAAEIzBgACAAAABy04LjcwMTUA6WguR7cl3ghMtKxHtyXeCDtDSVEuRU9HLklRX1JFVFVSTl9JTlZFU1RFRF9DQVBJVEFMLklRX0NRLjkvMzAvMjAyMC5MLi5VU0QuSAEAAABcHQQAAgAAAActMy45NDcyAP+PLke3Jd4IruytR7cl3gg9Q0lRLkNPUC5JUV9SRVRVUk5fSU5WRVNURURfQ0FQSVRBTC5J</t>
  </si>
  <si>
    <t>UV9MVE0uMTIvMzEvMjAxOS5MLi5VU0QuSAEAAABPhgQAAgAAAAcxMS42MjA5AP+PLke3Jd4IX6S5R7cl3gg8Q0lRLlhPTS5JUV9SRVRVUk5fSU5WRVNURURfQ0FQSVRBTC5JUV9DUS4xMi8zMS8yMDE4LkwuLlVTRC5IAQAAAEIzBgACAAAABjQuMjIzMgDwU0xGtyXeCC2jtke3Jd4IPENJUS5DVlguSVFfUkVUVVJOX0lOVkVTVEVEX0NBUElUQUwuSVFfTFRNLjMvMzEvMjAxOC5MLi5VU0QuSAEAAADKgAEAAgAAAAYxLjAwMTEA8FNMRrcl3gim5MlHtyXeCDtDSVEuQlAuSVFfUkVUVVJOX0lOVkVTVEVEX0NBUElUQUwuSVFfTFRNLjYvMzAvMjAxNy5MLi5VU0QuSAEAAADiBAYAAgAAAActMC45NTI3AAB7TEa3Jd4IOpaxR7cl3gg8Q0lRLkNWWC5JUV9SRVRVUk5fSU5WRVNURURfQ0FQSVRBTC5JUV9MVE0uMy8zMS8yMDE0LkwuLlVTRC5IAQAAAMqAAQACAAAABjcuMzM2MwASBzJGtyXeCMBVzEe3Jd4IO0NJUS5CUC5JUV9SRVRVUk5fSU5WRVNURURfQ0FQSVRBTC5JUV9DUS4xMi8zMS8yMDExLkwuLlVTRC5IAQAAAOIEBgACAAAABzE2LjUwMDgA9LgxRrcl3gh8mMhHtyXeCDtDSVEuQ1ZYLklRX1JFVFVSTl9JTlZFU1RFRF9DQVBJVEFMLklRX0NRLjkvMzAvMjAxNS5MLi5VU0QuSAEAAADKgAEAAgAAAAQwLjA4APrfMUa3Jd4IUnOvR7cl3gg7Q0lRLkJQLklRX1JFVFVSTl9JTlZFU1RFRF9DQVBJVEFMLklRX0xU</t>
  </si>
  <si>
    <t>TS42LzMwLzIwMTMuTC4uVVNELkgBAAAA4gQGAAIAAAAHMTEuODQxNwAWLjJGtyXeCN8vwke3Jd4IPENJUS5EVk4uSVFfUkVUVVJOX0lOVkVTVEVEX0NBUElUQUwuSVFfQ1EuMTIvMzEvMjAxMS5MLi5VU0QuSAEAAAAOEQQAAgAAAAY1LjY5MDgA9LgxRrcl3giLv8hHtyXeCDtDSVEuWE9NLklRX1JFVFVSTl9JTlZFU1RFRF9DQVBJVEFMLklRX0NRLjMvMzEvMjAyNC5MLi5VU0QuSAEAAABCMwYAAgAAAAY2Ljg3MDQAB+r8Rrcl3giRWbJHtyXeCDtDSVEuQ09QLklRX1JFVFVSTl9JTlZFU1RFRF9DQVBJVEFMLklRX0NRLjkvMzAvMjAxOS5MLi5VU0QuSAEAAABPhgQAAgAAAAcyMS43MTg4AAm3Lke3Jd4Ijoq8R7cl3gg8Q0lRLkVPRy5JUV9SRVRVUk5fSU5WRVNURURfQ0FQSVRBTC5JUV9DUS4xMi8zMS8yMDE4LkwuLlVTRC5IAQAAAFwdBAACAAAABzEyLjE1MDQA8FNMRrcl3ggto7ZHtyXeCDtDSVEuQlAuSVFfUkVUVVJOX0lOVkVTVEVEX0NBUElUQUwuSVFfQ1EuMTIvMzEvMjAxOC5MLi5VU0QuSAEAAADiBAYAAgAAAActMi4zMDk2APBTTEa3Jd4IaN62R7cl3gg7Q0lRLkVPRy5JUV9SRVRVUk5fSU5WRVNURURfQ0FQSVRBTC5JUV9DUS4zLzMxLzIwMjIuTC4uVVNELkgBAAAAXB0EAAIAAAAHLTkuMjE1NgDpaC5HtyXeCJNFwUe3Jd4IO0NJUS5FT0cuSVFfUkVUVVJOX0lOVkVTVEVEX0NBUElUQUwuSVFfQ1Eu</t>
  </si>
  <si>
    <t>My8zMS8yMDE3LkwuLlVTRC5IAQAAAFwdBAACAAAABy0xLjMwMjQAAHtMRrcl3ggZqMpHtyXeCDxDSVEuQ09QLklRX1JFVFVSTl9JTlZFU1RFRF9DQVBJVEFMLklRX0xUTS45LzMwLzIwMTQuTC4uVVNELkgBAAAAT4YEAAIAAAAGNy43NDA4ABIHMka3Jd4Ijg+wR7cl3gg9Q0lRLkNPUC5JUV9SRVRVUk5fSU5WRVNURURfQ0FQSVRBTC5JUV9MVE0uMTIvMzEvMjAxOC5MLi5VU0QuSAEAAABPhgQAAgAAAAcxMC4wMzUyAPBTTEa3Jd4ILaO2R7cl3gg7Q0lRLkJQLklRX1JFVFVSTl9JTlZFU1RFRF9DQVBJVEFMLklRX0xUTS45LzMwLzIwMTkuTC4uVVNELkgBAAAA4gQGAAIAAAAHLTEuMDY2OAAJty5HtyXeCI6KvEe3Jd4IO0NJUS5DT1AuSVFfUkVUVVJOX0lOVkVTVEVEX0NBUElUQUwuSVFfQ1EuOS8zMC8yMDEwLkwuLlVTRC5IAQAAAE+GBAACAAAABjkuMTI2NAA7fDJGtyXeCJ9Auke3Jd4IPENJUS5EVk4uSVFfUkVUVVJOX0lOVkVTVEVEX0NBUElUQUwuSVFfTFRNLjkvMzAvMjAxOS5MLi5VU0QuSAEAAAAOEQQAAgAAAAY5LjkyODIACbcuR7cl3giOirxHtyXeCDxDSVEuRU9HLklRX1JFVFVSTl9JTlZFU1RFRF9DQVBJVEFMLklRX0NRLjEyLzMxLzIwMjIuTC4uVVNELkgBAAAAXB0EAAIAAAAGMzAuNDA4ABYR/Ua3Jd4Iz++1R7cl3gg7Q0lRLkJQLklRX1JFVFVSTl9JTlZFU1RFRF9DQVBJVEFMLklRX0xUTS45</t>
  </si>
  <si>
    <t>LzMwLzIwMTEuTC4uVVNELkgBAAAA4gQGAAIAAAAHMTQuNTE3MQD0uDFGtyXeCKNUt0e3Jd4IPENJUS5DVlguSVFfUkVUVVJOX0lOVkVTVEVEX0NBUElUQUwuSVFfTFRNLjYvMzAvMjAxNS5MLi5VU0QuSAEAAADKgAEAAgAAAAYyLjI5MTIA+t8xRrcl3ghtjLRHtyXeCDpDSVEuQlAuSVFfUkVUVVJOX0lOVkVTVEVEX0NBUElUQUwuSVFfQ1EuOS8zMC8yMDI0LkwuLlVTRC5IAQAAAOIEBgACAAAABy0yLjk0NTIAB+r8Rrcl3gje87hHtyXeCDxDSVEuRU9HLklRX1JFVFVSTl9JTlZFU1RFRF9DQVBJVEFMLklRX0xUTS42LzMwLzIwMTUuTC4uVVNELkgBAAAAXB0EAAIAAAAGNC40ODA4APrfMUa3Jd4IbYy0R7cl3gg7Q0lRLkJQLklRX1JFVFVSTl9JTlZFU1RFRF9DQVBJVEFMLklRX0xUTS4zLzMxLzIwMTIuTC4uVVNELkgBAAAA4gQGAAIAAAAHMTIuNDkyNwApVTJGtyXeCFRnzUe3Jd4IPENJUS5YT00uSVFfUkVUVVJOX0lOVkVTVEVEX0NBUElUQUwuSVFfTFRNLjkvMzAvMjAyNC5MLi5VU0QuSAEAAABCMwYAAgAAAAY2LjE3NDcAB+r8Rrcl3gje87hHtyXeCDtDSVEuQ09QLklRX1JFVFVSTl9JTlZFU1RFRF9DQVBJVEFMLklRX0NRLjMvMzEvMjAxMS5MLi5VU0QuSAEAAABPhgQAAgAAAAU4LjQ5NAA7fDJGtyXeCGm1zUe3Jd4IPENJUS5EVk4uSVFfUkVUVVJOX0lOVkVTVEVEX0NBUElUQUwuSVFfTFRNLjMvMzEv</t>
  </si>
  <si>
    <t>MjAxNS5MLi5VU0QuSAEAAAAOEQQAAgAAAAYtNy4xOTYA+t8xRrcl3giN4MtHtyXeCD1DSVEuWE9NLklRX1JFVFVSTl9JTlZFU1RFRF9DQVBJVEFMLklRX0xUTS4xMi8zMS8yMDIwLkwuLlVTRC5IAQAAAEIzBgACAAAACC0xNS4yNjQ2AP+PLke3Jd4IHlK7R7cl3gg8Q0lRLkNWWC5JUV9SRVRVUk5fSU5WRVNURURfQ0FQSVRBTC5JUV9MVE0uNi8zMC8yMDIzLkwuLlVTRC5IAQAAAMqAAQACAAAABjEwLjUyOQAWEf1GtyXeCE8+tUe3Jd4IPENJUS5EVk4uSVFfUkVUVVJOX0lOVkVTVEVEX0NBUElUQUwuSVFfTFRNLjYvMzAvMjAxNy5MLi5VU0QuSAEAAAAOEQQAAgAAAAcxOC4xMjYxAAB7TEa3Jd4IOpaxR7cl3gg8Q0lRLlhPTS5JUV9SRVRVUk5fSU5WRVNURURfQ0FQSVRBTC5JUV9MVE0uOS8zMC8yMDE2LkwuLlVTRC5IAQAAAEIzBgACAAAABy0xLjU4MTMAAHtMRrcl3ghNfblHtyXeCDtDSVEuQlAuSVFfUkVUVVJOX0lOVkVTVEVEX0NBUElUQUwuSVFfTFRNLjkvMzAvMjAxMi5MLi5VU0QuSAEAAADiBAYAAgAAAAY3LjM1NDMAKVUyRrcl3gj00rBHtyXeCDxDSVEuRU9HLklRX1JFVFVSTl9JTlZFU1RFRF9DQVBJVEFMLklRX0xUTS4zLzMxLzIwMTEuTC4uVVNELkgBAAAAXB0EAAIAAAAGMC4xMzc1ADt8Mka3Jd4IadzNR7cl3gg7Q0lRLkJQLklRX1JFVFVSTl9JTlZFU1RFRF9DQVBJVEFMLklRX0xUTS42LzMw</t>
  </si>
  <si>
    <t>LzIwMTAuTC4uVVNELkgBAAAA4gQGAAIAAAAGLTcuNDQ0AEyjMka3Jd4I76nJR7cl3gg8Q0lRLkNWWC5JUV9SRVRVUk5fSU5WRVNURURfQ0FQSVRBTC5JUV9MVE0uMy8zMS8yMDI1LkwuLlVTRC5IAQAAAMqAAQACAAAABjIuMTM1MQAGw/xGtyXeCFN8uEe3Jd4IO0NJUS5DT1AuSVFfUkVUVVJOX0lOVkVTVEVEX0NBUElUQUwuSVFfQ1EuMy8zMS8yMDI0LkwuLlVTRC5IAQAAAE+GBAACAAAABjkuNTI0NAAH6vxGtyXeCKGAske3Jd4IO0NJUS5EVk4uSVFfUkVUVVJOX0lOVkVTVEVEX0NBUElUQUwuSVFfQ1EuNi8zMC8yMDIyLkwuLlVTRC5IAQAAAA4RBAACAAAABzI2LjU5MjQA6WguR7cl3gh+d61HtyXeCDxDSVEuQ1ZYLklRX1JFVFVSTl9JTlZFU1RFRF9DQVBJVEFMLklRX0xUTS45LzMwLzIwMjEuTC4uVVNELkgBAAAAyoABAAIAAAAHLTAuMTAwOQDpaC5HtyXeCEy0rEe3Jd4IOkNJUS5CUC5JUV9SRVRVUk5fSU5WRVNURURfQ0FQSVRBTC5JUV9DUS45LzMwLzIwMjAuTC4uVVNELkgBAAAA4gQGAAIAAAAHLTMuNjM0NAD/jy5HtyXeCI+erUe3Jd4IPUNJUS5YT00uSVFfUkVUVVJOX0lOVkVTVEVEX0NBUElUQUwuSVFfTFRNLjEyLzMxLzIwMTkuTC4uVVNELkgBAAAAQjMGAAIAAAAHLTAuMTI3OAD/jy5HtyXeCHDLuUe3Jd4IO0NJUS5DT1AuSVFfUkVUVVJOX0lOVkVTVEVEX0NBUElUQUwuSVFfQ1EuMy8zMS8y</t>
  </si>
  <si>
    <t>MDE3LkwuLlVTRC5IAQAAAE+GBAACAAAABTEuNjM4AAB7TEa3Jd4IIM/KR7cl3gg7Q0lRLlhPTS5JUV9SRVRVUk5fSU5WRVNURURfQ0FQSVRBTC5JUV9DUS45LzMwLzIwMTkuTC4uVVNELkgBAAAAQjMGAAIAAAAHLTAuODc0OAAJty5HtyXeCI6KvEe3Jd4IO0NJUS5EVk4uSVFfUkVUVVJOX0lOVkVTVEVEX0NBUElUQUwuSVFfQ1EuOS8zMC8yMDExLkwuLlVTRC5IAQAAAA4RBAACAAAABzEyLjk4MTIA9LgxRrcl3gjGj7dHtyXeCDxDSVEuQ09QLklRX1JFVFVSTl9JTlZFU1RFRF9DQVBJVEFMLklRX0NRLjEyLzMxLzIwMTcuTC4uVVNELkgBAAAAT4YEAAIAAAAGOS44NjA4APBTTEa3Jd4InrG8R7cl3gg8Q0lRLlhPTS5JUV9SRVRVUk5fSU5WRVNURURfQ0FQSVRBTC5JUV9MVE0uOS8zMC8yMDE0LkwuLlVTRC5IAQAAAEIzBgACAAAABzExLjI4MDkAEgcyRrcl3gi2XbBHtyXeCDxDSVEuQ1ZYLklRX1JFVFVSTl9JTlZFU1RFRF9DQVBJVEFMLklRX0xUTS45LzMwLzIwMTEuTC4uVVNELkgBAAAAyoABAAIAAAAGMTcuMjEyAPS4MUa3Jd4Io1S3R7cl3gg7Q0lRLlhPTS5JUV9SRVRVUk5fSU5WRVNURURfQ0FQSVRBTC5JUV9DUS4zLzMxLzIwMjEuTC4uVVNELkgBAAAAQjMGAAIAAAAHLTEuNzA0OADpaC5HtyXeCKuTwUe3Jd4IO0NJUS5CUC5JUV9SRVRVUk5fSU5WRVNURURfQ0FQSVRBTC5JUV9MVE0uMy8zMS8yMDIy</t>
  </si>
  <si>
    <t>LkwuLlVTRC5IAQAAAOIEBgACAAAACC0xMy45MTEyAOloLke3Jd4Ik0XBR7cl3gg7Q0lRLkNWWC5JUV9SRVRVUk5fSU5WRVNURURfQ0FQSVRBTC5JUV9DUS4zLzMxLzIwMTYuTC4uVVNELkgBAAAAyoABAAIAAAAGLTUuNjQ0AA6iTEa3Jd4IcJLLR7cl3gg9Q0lRLlhPTS5JUV9SRVRVUk5fSU5WRVNURURfQ0FQSVRBTC5JUV9MVE0uMTIvMzEvMjAxNi5MLi5VU0QuSAEAAABCMwYAAgAAAActMi4xMzUyAAB7TEa3Jd4IZwuyR7cl3gg7Q0lRLkRWTi5JUV9SRVRVUk5fSU5WRVNURURfQ0FQSVRBTC5JUV9DUS42LzMwLzIwMTQuTC4uVVNELkgBAAAADhEEAAIAAAAGNS44MzQ4ABIHMka3Jd4I376/R7cl3gg7Q0lRLkNPUC5JUV9SRVRVUk5fSU5WRVNURURfQ0FQSVRBTC5JUV9DUS45LzMwLzIwMjAuTC4uVVNELkgBAAAAT4YEAAIAAAAHLTcuODA0NAD/jy5HtyXeCMLFrUe3Jd4IPENJUS5FT0cuSVFfUkVUVVJOX0lOVkVTVEVEX0NBUElUQUwuSVFfTFRNLjYvMzAvMjAyMy5MLi5VU0QuSAEAAABcHQQAAgAAAAczMC4wMTEyABYR/Ua3Jd4ITz61R7cl3gg8Q0lRLlhPTS5JUV9SRVRVUk5fSU5WRVNURURfQ0FQSVRBTC5JUV9MVE0uNi8zMC8yMDE2LkwuLlVTRC5IAQAAAEIzBgACAAAABy0wLjgxNTcADqJMRrcl3gj4BbhHtyXeCDxDSVEuRFZOLklRX1JFVFVSTl9JTlZFU1RFRF9DQVBJVEFMLklRX0xUTS45LzMwLzIw</t>
  </si>
  <si>
    <t>MTIuTC4uVVNELkgBAAAADhEEAAIAAAAFMS4wOTUAKVUyRrcl3ggUSLFHtyXeCDxDSVEuQ1ZYLklRX1JFVFVSTl9JTlZFU1RFRF9DQVBJVEFMLklRX0xUTS42LzMwLzIwMTYuTC4uVVNELkgBAAAAyoABAAIAAAAHLTQuNTg4NQAOokxGtyXeCNnKt0e3Jd4IPENJUS5EVk4uSVFfUkVUVVJOX0lOVkVTVEVEX0NBUElUQUwuSVFfQ1EuMTIvMzEvMjAxNC5MLi5VU0QuSAEAAAAOEQQAAgAAAActNS4zMDQ4APrfMUa3Jd4ILxG+R7cl3gg7Q0lRLkNPUC5JUV9SRVRVUk5fSU5WRVNURURfQ0FQSVRBTC5JUV9DUS4zLzMxLzIwMTMuTC4uVVNELkgBAAAAT4YEAAIAAAAGNy4xNTQ4ABYuMka3Jd4I56PMR7cl3gg7Q0lRLkVPRy5JUV9SRVRVUk5fSU5WRVNURURfQ0FQSVRBTC5JUV9DUS4zLzMxLzIwMjQuTC4uVVNELkgBAAAAXB0EAAIAAAAHMTUuNDA2NAAH6vxGtyXeCJFZske3Jd4IPENJUS5YT00uSVFfUkVUVVJOX0lOVkVTVEVEX0NBUElUQUwuSVFfTFRNLjkvMzAvMjAxMS5MLi5VU0QuSAEAAABCMwYAAgAAAAcxOC4zNTQ2APS4MUa3Jd4Io1S3R7cl3gg8Q0lRLlhPTS5JUV9SRVRVUk5fSU5WRVNURURfQ0FQSVRBTC5JUV9MVE0uNi8zMC8yMDIwLkwuLlVTRC5IAQAAAEIzBgACAAAABi0zLjA0MwD/jy5HtyXeCK5mtke3Jd4IO0NJUS5DT1AuSVFfUkVUVVJOX0lOVkVTVEVEX0NBUElUQUwuSVFfQ1EuMy8zMS8yMDE2</t>
  </si>
  <si>
    <t>LkwuLlVTRC5IAQAAAE+GBAACAAAACC0xMC42NTI0AA6iTEa3Jd4IcJLLR7cl3gg7Q0lRLlhPTS5JUV9SRVRVUk5fSU5WRVNURURfQ0FQSVRBTC5JUV9DUS4zLzMxLzIwMTYuTC4uVVNELkgBAAAAQjMGAAIAAAAHLTIuMjc2OAAOokxGtyXeCHCSy0e3Jd4IO0NJUS5DVlguSVFfUkVUVVJOX0lOVkVTVEVEX0NBUElUQUwuSVFfQ1EuOS8zMC8yMDEzLkwuLlVTRC5IAQAAAMqAAQACAAAABjcuMzg0OAAWLjJGtyXeCPTSsEe3Jd4IPENJUS5FT0cuSVFfUkVUVVJOX0lOVkVTVEVEX0NBUElUQUwuSVFfTFRNLjYvMzAvMjAxOS5MLi5VU0QuSAEAAABcHQQAAgAAAAcxMi4xNjA2AAm3Lke3Jd4Ikhm6R7cl3gg7Q0lRLkVPRy5JUV9SRVRVUk5fSU5WRVNURURfQ0FQSVRBTC5JUV9DUS45LzMwLzIwMjEuTC4uVVNELkgBAAAAXB0EAAIAAAAGNC4xMjA0AOloLke3Jd4ITLSsR7cl3gg7Q0lRLlhPTS5JUV9SRVRVUk5fSU5WRVNURURfQ0FQSVRBTC5JUV9DUS4zLzMxLzIwMTQuTC4uVVNELkgBAAAAQjMGAAIAAAAHMTIuNTAyOAASBzJGtyXeCMBVzEe3Jd4IPENJUS5FT0cuSVFfUkVUVVJOX0lOVkVTVEVEX0NBUElUQUwuSVFfTFRNLjMvMzEvMjAyNS5MLi5VU0QuSAEAAABcHQQAAgAAAAcxMS44MTQ2AAbD/Ea3Jd4Iqbe4R7cl3gg8Q0lRLkNPUC5JUV9SRVRVUk5fSU5WRVNURURfQ0FQSVRBTC5JUV9MVE0uNi8zMC8yMDIy</t>
  </si>
  <si>
    <t>LkwuLlVTRC5IAQAAAE+GBAACAAAABzE5LjU4MDIA6WguR7cl3ghuUK1HtyXeCDtDSVEuQ1ZYLklRX1JFVFVSTl9JTlZFU1RFRF9DQVBJVEFMLklRX0NRLjMvMzEvMjAxMC5MLi5VU0QuSAEAAADKgAEAAgAAAAcxMi4xOTk2AEyjMka3Jd4IhirOR7cl3gg8Q0lRLkNWWC5JUV9SRVRVUk5fSU5WRVNURURfQ0FQSVRBTC5JUV9MVE0uOS8zMC8yMDE0LkwuLlVTRC5IAQAAAMqAAQACAAAABjcuNDA0MQASBzJGtyXeCI4PsEe3Jd4IPENJUS5DVlguSVFfUkVUVVJOX0lOVkVTVEVEX0NBUElUQUwuSVFfTFRNLjYvMzAvMjAxMi5MLi5VU0QuSAEAAADKgAEAAgAAAAcxNC45NDg2AClVMka3Jd4IzHnER7cl3gg7Q0lRLkVPRy5JUV9SRVRVUk5fSU5WRVNURURfQ0FQSVRBTC5JUV9DUS45LzMwLzIwMjQuTC4uVVNELkgBAAAAXB0EAAIAAAAHMTMuNjI1MgAH6vxGtyXeCKm3uEe3Jd4IPENJUS5FT0cuSVFfUkVUVVJOX0lOVkVTVEVEX0NBUElUQUwuSVFfTFRNLjkvMzAvMjAxOC5MLi5VU0QuSAEAAABcHQQAAgAAAAcyMC4wODg5APBTTEa3Jd4IDrCuR7cl3gg8Q0lRLkVPRy5JUV9SRVRVUk5fSU5WRVNURURfQ0FQSVRBTC5JUV9MVE0uMy8zMS8yMDE1LkwuLlVTRC5IAQAAAFwdBAACAAAABjcuNjIyOQD63zFGtyXeCI3gy0e3Jd4IPUNJUS5YT00uSVFfUkVUVVJOX0lOVkVTVEVEX0NBUElUQUwuSVFfTFRNLjEyLzMxLzIw</t>
  </si>
  <si>
    <t>MTIuTC4uVVNELkgBAAAAQjMGAAIAAAAHMTkuMjcyMQAWLjJGtyXeCOvHxEe3Jd4IO0NJUS5EVk4uSVFfUkVUVVJOX0lOVkVTVEVEX0NBUElUQUwuSVFfQ1EuNi8zMC8yMDE4LkwuLlVTRC5IAQAAAA4RBAACAAAABy04Ljc2MDQA8FNMRrcl3giSGbdHtyXeCDxDSVEuQ1ZYLklRX1JFVFVSTl9JTlZFU1RFRF9DQVBJVEFMLklRX0NRLjEyLzMxLzIwMTkuTC4uVVNELkgBAAAAyoABAAIAAAAILTE5LjExNTYA/48uR7cl3ghwy7lHtyXeCDtDSVEuQlAuSVFfUkVUVVJOX0lOVkVTVEVEX0NBUElUQUwuSVFfTFRNLjYvMzAvMjAyMy5MLi5VU0QuSAEAAADiBAYAAgAAAAYxMi45MTYAFhH9Rrcl3ghPPrVHtyXeCDpDSVEuQlAuSVFfUkVUVVJOX0lOVkVTVEVEX0NBUElUQUwuSVFfQ1EuNi8zMC8yMDEyLkwuLlVTRC5IAQAAAOIEBgACAAAABy03LjI2MzIAKVUyRrcl3gjMecRHtyXeCDxDSVEuRFZOLklRX1JFVFVSTl9JTlZFU1RFRF9DQVBJVEFMLklRX0xUTS4zLzMxLzIwMTEuTC4uVVNELkgBAAAADhEEAAIAAAAHMTQuMjUyNQA7fDJGtyXeCEiOzUe3Jd4IO0NJUS5DT1AuSVFfUkVUVVJOX0lOVkVTVEVEX0NBUElUQUwuSVFfQ1EuMy8zMS8yMDEwLkwuLlVTRC5IAQAAAE+GBAACAAAABjUuNTU5MgBMozJGtyXeCHoDzke3Jd4IO0NJUS5CUC5JUV9SRVRVUk5fSU5WRVNURURfQ0FQSVRBTC5JUV9MVE0uMy8zMS8yMDI1</t>
  </si>
  <si>
    <t>LkwuLlVTRC5IAQAAAOIEBgACAAAABy00LjE4MzkABsP8Rrcl3ghTfLhHtyXeCDtDSVEuQ1ZYLklRX1JFVFVSTl9JTlZFU1RFRF9DQVBJVEFMLklRX0NRLjMvMzEvMjAyNC5MLi5VU0QuSAEAAADKgAEAAgAAAAY1LjM3OTIAB+r8Rrcl3gh5MrJHtyXeCDxDSVEuWE9NLklRX1JFVFVSTl9JTlZFU1RFRF9DQVBJVEFMLklRX0xUTS42LzMwLzIwMjIuTC4uVVNELkgBAAAAQjMGAAIAAAAHMTAuNDgxNwDpaC5HtyXeCG5QrUe3Jd4IPUNJUS5DT1AuSVFfUkVUVVJOX0lOVkVTVEVEX0NBUElUQUwuSVFfTFRNLjEyLzMxLzIwMTQuTC4uVVNELkgBAAAAT4YEAAIAAAAGNC40ODg4APrfMUa3Jd4IUF++R7cl3gg8Q0lRLlhPTS5JUV9SRVRVUk5fSU5WRVNURURfQ0FQSVRBTC5JUV9MVE0uOS8zMC8yMDIwLkwuLlVTRC5IAQAAAEIzBgACAAAABy00LjU4NzEA/48uR7cl3gjCxa1HtyXeCDtDSVEuWE9NLklRX1JFVFVSTl9JTlZFU1RFRF9DQVBJVEFMLklRX0NRLjMvMzEvMjAxMy5MLi5VU0QuSAEAAABCMwYAAgAAAAYxNS4wMTQAFi4yRrcl3gjno8xHtyXeCDxDSVEuQ09QLklRX1JFVFVSTl9JTlZFU1RFRF9DQVBJVEFMLklRX0xUTS42LzMwLzIwMTIuTC4uVVNELkgBAAAAT4YEAAIAAAAGOS4wNTIzAClVMka3Jd4IzHnER7cl3gg8Q0lRLlhPTS5JUV9SRVRVUk5fSU5WRVNURURfQ0FQSVRBTC5JUV9DUS4xMi8zMS8yMDE3</t>
  </si>
  <si>
    <t>LkwuLlVTRC5IAQAAAEIzBgACAAAABjguNzI3NgDwU0xGtyXeCL//vEe3Jd4IPENJUS5YT00uSVFfUkVUVVJOX0lOVkVTVEVEX0NBUElUQUwuSVFfQ1EuMTIvMzEvMjAxMy5MLi5VU0QuSAEAAABCMwYAAgAAAAcxMS4yMDA4ABIHMka3Jd4II6XCR7cl3gg8Q0lRLkNPUC5JUV9SRVRVUk5fSU5WRVNURURfQ0FQSVRBTC5JUV9MVE0uOS8zMC8yMDE4LkwuLlVTRC5IAQAAAE+GBAACAAAABjkuMzkzNADwU0xGtyXeCA6wrke3Jd4IPENJUS5FT0cuSVFfUkVUVVJOX0lOVkVTVEVEX0NBUElUQUwuSVFfQ1EuMTIvMzEvMjAxNy5MLi5VU0QuSAEAAABcHQQAAgAAAAc0My40Mjg4APBTTEa3Jd4Irti8R7cl3gg8Q0lRLkVPRy5JUV9SRVRVUk5fSU5WRVNURURfQ0FQSVRBTC5JUV9MVE0uOS8zMC8yMDE0LkwuLlVTRC5IAQAAAFwdBAACAAAABzEyLjU1MTYAEgcyRrcl3gidNrBHtyXeCDtDSVEuQ1ZYLklRX1JFVFVSTl9JTlZFU1RFRF9DQVBJVEFMLklRX0NRLjkvMzAvMjAxNy5MLi5VU0QuSAEAAADKgAEAAgAAAAYtMC4xNjgAAHtMRrcl3gg9TK9HtyXeCD1DSVEuWE9NLklRX1JFVFVSTl9JTlZFU1RFRF9DQVBJVEFMLklRX0xUTS4xMi8zMS8yMDIzLkwuLlVTRC5IAQAAAEIzBgACAAAABjguMjY4MgAH6vxGtyXeCNbHtEe3Jd4IO0NJUS5FT0cuSVFfUkVUVVJOX0lOVkVTVEVEX0NBUElUQUwuSVFfQ1EuOS8zMC8yMDEw</t>
  </si>
  <si>
    <t>LkwuLlVTRC5IAQAAAFwdBAACAAAABy0zLjE3MDgAO3wyRrcl3gi+jrpHtyXeCDxDSVEuQ09QLklRX1JFVFVSTl9JTlZFU1RFRF9DQVBJVEFMLklRX0NRLjEyLzMxLzIwMjEuTC4uVVNELkgBAAAAT4YEAAIAAAAHMTIuNDM4NADpaC5HtyXeCF4VvEe3Jd4IO0NJUS5FT0cuSVFfUkVUVVJOX0lOVkVTVEVEX0NBUElUQUwuSVFfQ1EuMy8zMS8yMDE2LkwuLlVTRC5IAQAAAFwdBAACAAAACC0xMS41NzEyAA6iTEa3Jd4ITkTLR7cl3gg6Q0lRLkJQLklRX1JFVFVSTl9JTlZFU1RFRF9DQVBJVEFMLklRX0NRLjYvMzAvMjAxNC5MLi5VU0QuSAEAAADiBAYAAgAAAAYzLjg5MjQAEgcyRrcl3gjv5b9HtyXeCD1DSVEuWE9NLklRX1JFVFVSTl9JTlZFU1RFRF9DQVBJVEFMLklRX0xUTS4xMi8zMS8yMDIyLkwuLlVTRC5IAQAAAEIzBgACAAAABzE3LjA2NzgAFhH9Rrcl3gi8tLVHtyXeCDxDSVEuRFZOLklRX1JFVFVSTl9JTlZFU1RFRF9DQVBJVEFMLklRX0xUTS4zLzMxLzIwMTIuTC4uVVNELkgBAAAADhEEAAIAAAAHMTQuOTI4NQApVTJGtyXeCFRnzUe3Jd4IO0NJUS5DVlguSVFfUkVUVVJOX0lOVkVTVEVEX0NBUElUQUwuSVFfQ1EuOS8zMC8yMDE2LkwuLlVTRC5IAQAAAMqAAQACAAAABy0xLjQ5MjQAAHtMRrcl3ghBVrlHtyXeCDtDSVEuQ1ZYLklRX1JFVFVSTl9JTlZFU1RFRF9DQVBJVEFMLklRX0NRLjkvMzAvMjAy</t>
  </si>
  <si>
    <t>MS5MLi5VU0QuSAEAAADKgAEAAgAAAAY4LjA2ODQA6WguR7cl3ggfjaxHtyXeCDxDSVEuRFZOLklRX1JFVFVSTl9JTlZFU1RFRF9DQVBJVEFMLklRX0NRLjEyLzMxLzIwMTUuTC4uVVNELkgBAAAADhEEAAIAAAAILTcxLjM4MDgADqJMRrcl3gjPJr1HtyXeCDtDSVEuWE9NLklRX1JFVFVSTl9JTlZFU1RFRF9DQVBJVEFMLklRX0NRLjMvMzEvMjAxMS5MLi5VU0QuSAEAAABCMwYAAgAAAAYxOS44NDYAO3wyRrcl3ghp3M1HtyXeCDpDSVEuQlAuSVFfUkVUVVJOX0lOVkVTVEVEX0NBUElUQUwuSVFfQ1EuOS8zMC8yMDIxLkwuLlVTRC5IAQAAAOIEBgACAAAABy04Ljc5NzYA6WguR7cl3ggfjaxHtyXeCDxDSVEuQ09QLklRX1JFVFVSTl9JTlZFU1RFRF9DQVBJVEFMLklRX0NRLjEyLzMxLzIwMTQuTC4uVVNELkgBAAAAT4YEAAIAAAAHLTQuOTg5MgD63zFGtyXeCC8Rvke3Jd4IPENJUS5EVk4uSVFfUkVUVVJOX0lOVkVTVEVEX0NBUElUQUwuSVFfTFRNLjYvMzAvMjAyMy5MLi5VU0QuSAEAAAAOEQQAAgAAAAcxMC41NTEzABYR/Ua3Jd4IbHm1R7cl3gg7Q0lRLkNWWC5JUV9SRVRVUk5fSU5WRVNURURfQ0FQSVRBTC5JUV9DUS4zLzMxLzIwMjIuTC4uVVNELkgBAAAAyoABAAIAAAAGOC4wMDEyAOloLke3Jd4IsWzBR7cl3gg7Q0lRLkRWTi5JUV9SRVRVUk5fSU5WRVNURURfQ0FQSVRBTC5JUV9DUS45LzMwLzIwMTQu</t>
  </si>
  <si>
    <t>TC4uVVNELkgBAAAADhEEAAIAAAAGOS41MDQ4ABIHMka3Jd4Ijg+wR7cl3gg7Q0lRLkRWTi5JUV9SRVRVUk5fSU5WRVNURURfQ0FQSVRBTC5JUV9DUS42LzMwLzIwMTIuTC4uVVNELkgBAAAADhEEAAIAAAAGNC44MTUyAClVMka3Jd4I3aDER7cl3gg8Q0lRLkNPUC5JUV9SRVRVUk5fSU5WRVNURURfQ0FQSVRBTC5JUV9DUS4xMi8zMS8yMDEwLkwuLlVTRC5IAQAAAE+GBAACAAAABjUuMDU4OAA7fDJGtyXeCO0yyke3Jd4IO0NJUS5YT00uSVFfUkVUVVJOX0lOVkVTVEVEX0NBUElUQUwuSVFfQ1EuMy8zMS8yMDEwLkwuLlVTRC5IAQAAAEIzBgACAAAABzEzLjY4ODgATKMyRrcl3gh6A85HtyXeCDxDSVEuRFZOLklRX1JFVFVSTl9JTlZFU1RFRF9DQVBJVEFMLklRX0xUTS4zLzMxLzIwMjUuTC4uVVNELkgBAAAADhEEAAIAAAAGOS4zMzE3AAbD/Ea3Jd4Iqbe4R7cl3gg8Q0lRLkRWTi5JUV9SRVRVUk5fSU5WRVNURURfQ0FQSVRBTC5JUV9DUS4xMi8zMS8yMDE4LkwuLlVTRC5IAQAAAA4RBAACAAAABzMxLjExODgA8FNMRrcl3ggto7ZHtyXeCDxDSVEuQ09QLklRX1JFVFVSTl9JTlZFU1RFRF9DQVBJVEFMLklRX0NRLjEyLzMxLzIwMTMuTC4uVVNELkgBAAAAT4YEAAIAAAAGOC42OTMyABIHMka3Jd4IKMzCR7cl3gg8Q0lRLkNPUC5JUV9SRVRVUk5fSU5WRVNURURfQ0FQSVRBTC5JUV9MVE0uNi8zMC8yMDIwLkwu</t>
  </si>
  <si>
    <t>LlVTRC5IAQAAAE+GBAACAAAABjEuMjE0MgD/jy5HtyXeCK5mtke3Jd4IO0NJUS5DT1AuSVFfUkVUVVJOX0lOVkVTVEVEX0NBUElUQUwuSVFfQ1EuMy8zMS8yMDIxLkwuLlVTRC5IAQAAAE+GBAACAAAABjIuODg2OADpaC5HtyXeCMHhwUe3Jd4IPENJUS5DVlguSVFfUkVUVVJOX0lOVkVTVEVEX0NBUElUQUwuSVFfTFRNLjMvMzEvMjAxNy5MLi5VU0QuSAEAAADKgAEAAgAAAActMi42NjI5AAB7TEa3Jd4IIM/KR7cl3gg8Q0lRLkNWWC5JUV9SRVRVUk5fSU5WRVNURURfQ0FQSVRBTC5JUV9MVE0uNi8zMC8yMDIwLkwuLlVTRC5IAQAAAMqAAQACAAAABy05Ljk2MjYA/48uR7cl3giuZrZHtyXeCDxDSVEuWE9NLklRX1JFVFVSTl9JTlZFU1RFRF9DQVBJVEFMLklRX0xUTS42LzMwLzIwMTIuTC4uVVNELkgBAAAAQjMGAAIAAAAHMTkuNzIzMQApVTJGtyXeCMx5xEe3Jd4IO0NJUS5YT00uSVFfUkVUVVJOX0lOVkVTVEVEX0NBUElUQUwuSVFfQ1EuOS8zMC8yMDEwLkwuLlVTRC5IAQAAAEIzBgACAAAABzEyLjIyODQAO3wyRrcl3gifQLpHtyXeCDtDSVEuQlAuSVFfUkVUVVJOX0lOVkVTVEVEX0NBUElUQUwuSVFfTFRNLjMvMzEvMjAxNy5MLi5VU0QuSAEAAADiBAYAAgAAAActMS43MDg2AAB7TEa3Jd4IIM/KR7cl3gg8Q0lRLkRWTi5JUV9SRVRVUk5fSU5WRVNURURfQ0FQSVRBTC5JUV9MVE0uMy8zMS8yMDE3Lkwu</t>
  </si>
  <si>
    <t>LlVTRC5IAQAAAA4RBAACAAAABTkuNzc3AAB7TEa3Jd4IIM/KR7cl3gg8Q0lRLkNPUC5JUV9SRVRVUk5fSU5WRVNURURfQ0FQSVRBTC5JUV9MVE0uNi8zMC8yMDE5LkwuLlVTRC5IAQAAAE+GBAACAAAABzEyLjA5MTkACbcuR7cl3gh/8rlHtyXeCDxDSVEuRFZOLklRX1JFVFVSTl9JTlZFU1RFRF9DQVBJVEFMLklRX0xUTS45LzMwLzIwMTEuTC4uVVNELkgBAAAADhEEAAIAAAAHMTYuMzg2OAD0uDFGtyXeCMaPt0e3Jd4IOkNJUS5CUC5JUV9SRVRVUk5fSU5WRVNURURfQ0FQSVRBTC5JUV9DUS45LzMwLzIwMTAuTC4uVVNELkgBAAAA4gQGAAIAAAAGNS43NzEyADt8Mka3Jd4Ivo66R7cl3gg8Q0lRLkNPUC5JUV9SRVRVUk5fSU5WRVNURURfQ0FQSVRBTC5JUV9MVE0uOS8zMC8yMDEzLkwuLlVTRC5IAQAAAE+GBAACAAAABjYuNDUwNwAWLjJGtyXeCNGrsEe3Jd4IPENJUS5DT1AuSVFfUkVUVVJOX0lOVkVTVEVEX0NBUElUQUwuSVFfQ1EuMTIvMzEvMjAxMS5MLi5VU0QuSAEAAABPhgQAAgAAAAcxMC43OTY0APS4MUa3Jd4IfJjIR7cl3gg8Q0lRLkRWTi5JUV9SRVRVUk5fSU5WRVNURURfQ0FQSVRBTC5JUV9MVE0uOS8zMC8yMDIzLkwuLlVTRC5IAQAAAA4RBAACAAAABjguNjE1OQAH6vxGtyXeCF4prUe3Jd4IPENJUS5YT00uSVFfUkVUVVJOX0lOVkVTVEVEX0NBUElUQUwuSVFfTFRNLjkvMzAvMjAxMy5MLi5V</t>
  </si>
  <si>
    <t>U0QuSAEAAABCMwYAAgAAAAcxMi4yOTg3ABYuMka3Jd4Itl2wR7cl3gg8Q0lRLlhPTS5JUV9SRVRVUk5fSU5WRVNURURfQ0FQSVRBTC5JUV9DUS4xMi8zMS8yMDExLkwuLlVTRC5IAQAAAEIzBgACAAAABTE2LjA0APS4MUa3Jd4IfJjIR7cl3gg7Q0lRLkRWTi5JUV9SRVRVUk5fSU5WRVNURURfQ0FQSVRBTC5JUV9DUS45LzMwLzIwMjQuTC4uVVNELkgBAAAADhEEAAIAAAAHMTAuMDUxNgAH6vxGtyXeCBYvuUe3Jd4IPENJUS5YT00uSVFfUkVUVVJOX0lOVkVTVEVEX0NBUElUQUwuSVFfQ1EuMTIvMzEvMjAyMS5MLi5VU0QuSAEAAABCMwYAAgAAAAY5LjAyMjQA6WguR7cl3ghvPLxHtyXeCDtDSVEuQ09QLklRX1JFVFVSTl9JTlZFU1RFRF9DQVBJVEFMLklRX0NRLjMvMzEvMjAyMC5MLi5VU0QuSAEAAABPhgQAAgAAAAgtMTguMDc1MgD/jy5HtyXeCKcExEe3Jd4IPENJUS5YT00uSVFfUkVUVVJOX0lOVkVTVEVEX0NBUElUQUwuSVFfTFRNLjYvMzAvMjAxOS5MLi5VU0QuSAEAAABCMwYAAgAAAAYxLjQ0NDUACbcuR7cl3gh/8rlHtyXeCDtDSVEuQlAuSVFfUkVUVVJOX0lOVkVTVEVEX0NBUElUQUwuSVFfTFRNLjkvMzAvMjAxOC5MLi5VU0QuSAEAAADiBAYAAgAAAAQxLjIzAPBTTEa3Jd4I/IiuR7cl3gg7Q0lRLkRWTi5JUV9SRVRVUk5fSU5WRVNURURfQ0FQSVRBTC5JUV9DUS45LzMwLzIwMTcuTC4uVVNELkgB</t>
  </si>
  <si>
    <t>AAAADhEEAAIAAAAGMi45NDA0AAB7TEa3Jd4IH/6uR7cl3gg7Q0lRLkNPUC5JUV9SRVRVUk5fSU5WRVNURURfQ0FQSVRBTC5JUV9DUS45LzMwLzIwMTYuTC4uVVNELkgBAAAAT4YEAAIAAAAHLTguMjI3NgAAe0xGtyXeCBYvuUe3Jd4IOkNJUS5CUC5JUV9SRVRVUk5fSU5WRVNURURfQ0FQSVRBTC5JUV9DUS45LzMwLzIwMTMuTC4uVVNELkgBAAAA4gQGAAIAAAAFNS4wMzQAFi4yRrcl3gjNhLBHtyXeCDxDSVEuRFZOLklRX1JFVFVSTl9JTlZFU1RFRF9DQVBJVEFMLklRX0NRLjEyLzMxLzIwMTIuTC4uVVNELkgBAAAADhEEAAIAAAAGLTUuMzI2ABYuMka3Jd4I68fER7cl3gg8Q0lRLkVPRy5JUV9SRVRVUk5fSU5WRVNURURfQ0FQSVRBTC5JUV9MVE0uMy8zMS8yMDEyLkwuLlVTRC5IAQAAAFwdBAACAAAABjYuMzI3NQApVTJGtyXeCFRnzUe3Jd4IPENJUS5EVk4uSVFfUkVUVVJOX0lOVkVTVEVEX0NBUElUQUwuSVFfQ1EuMTIvMzEvMjAwOS5MLi5VU0QuSAEAAAAOEQQAAgAAAAUxMC42MgBMozJGtyXeCC72yke3Jd4IO0NJUS5YT00uSVFfUkVUVVJOX0lOVkVTVEVEX0NBUElUQUwuSVFfQ1EuOS8zMC8yMDIzLkwuLlVTRC5IAQAAAEIzBgACAAAABjguNjk4NAAH6vxGtyXeCF4prUe3Jd4IPUNJUS5DT1AuSVFfUkVUVVJOX0lOVkVTVEVEX0NBUElUQUwuSVFfTFRNLjEyLzMxLzIwMjIuTC4uVVNELkgBAAAAT4YE</t>
  </si>
  <si>
    <t>AAIAAAAHMTkuNzQ3MgAWEf1GtyXeCGgrtke3Jd4IPENJUS5FT0cuSVFfUkVUVVJOX0lOVkVTVEVEX0NBUElUQUwuSVFfTFRNLjMvMzEvMjAyMS5MLi5VU0QuSAEAAABcHQQAAgAAAAUtMy4wNQDpaC5HtyXeCLa6wUe3Jd4IO0NJUS5CUC5JUV9SRVRVUk5fSU5WRVNURURfQ0FQSVRBTC5JUV9MVE0uNi8zMC8yMDE1LkwuLlVTRC5IAQAAAOIEBgACAAAABy03LjE4NjcA+t8xRrcl3ghtjLRHtyXeCDpDSVEuQlAuSVFfUkVUVVJOX0lOVkVTVEVEX0NBUElUQUwuSVFfQ1EuNi8zMC8yMDExLkwuLlVTRC5IAQAAAOIEBgACAAAABjEyLjg4OAA7fDJGtyXeCFP8x0e3Jd4IO0NJUS5EVk4uSVFfUkVUVVJOX0lOVkVTVEVEX0NBUElUQUwuSVFfQ1EuOS8zMC8yMDEwLkwuLlVTRC5IAQAAAA4RBAACAAAABzM0LjU2NjgAO3wyRrcl3gifQLpHtyXeCDxDSVEuQ09QLklRX1JFVFVSTl9JTlZFU1RFRF9DQVBJVEFMLklRX0xUTS45LzMwLzIwMjQuTC4uVVNELkgBAAAAT4YEAAIAAAAGOC41NzY3AAfq/Ea3Jd4IFi+5R7cl3gg8Q0lRLkNWWC5JUV9SRVRVUk5fSU5WRVNURURfQ0FQSVRBTC5JUV9DUS4xMi8zMS8yMDIxLkwuLlVTRC5IAQAAAMqAAQACAAAABjUuNzA0OADpaC5HtyXeCG88vEe3Jd4IO0NJUS5YT00uSVFfUkVUVVJOX0lOVkVTVEVEX0NBUElUQUwuSVFfQ1EuMy8zMS8yMDIwLkwuLlVTRC5IAQAAAEIzBgACAAAA</t>
  </si>
  <si>
    <t>By02LjkyNTIA/48uR7cl3gjAK8RHtyXeCDxDSVEuQ1ZYLklRX1JFVFVSTl9JTlZFU1RFRF9DQVBJVEFMLklRX0xUTS42LzMwLzIwMTkuTC4uVVNELkgBAAAAyoABAAIAAAAGMy4xMTgzAAm3Lke3Jd4If/K5R7cl3gg8Q0lRLkRWTi5JUV9SRVRVUk5fSU5WRVNURURfQ0FQSVRBTC5JUV9MVE0uOS8zMC8yMDE4LkwuLlVTRC5IAQAAAA4RBAACAAAABzEwLjQ2NDMA8FNMRrcl3ggOsK5HtyXeCDxDSVEuQ09QLklRX1JFVFVSTl9JTlZFU1RFRF9DQVBJVEFMLklRX0xUTS45LzMwLzIwMTcuTC4uVVNELkgBAAAAT4YEAAIAAAAHLTYuNDQ4NgAAe0xGtyXeCDUlr0e3Jd4IO0NJUS5YT00uSVFfUkVUVVJOX0lOVkVTVEVEX0NBUElUQUwuSVFfQ1EuOS8zMC8yMDE2LkwuLlVTRC5IAQAAAEIzBgACAAAABy0wLjg2OTIAAHtMRrcl3ghNfblHtyXeCDtDSVEuRFZOLklRX1JFVFVSTl9JTlZFU1RFRF9DQVBJVEFMLklRX0NRLjkvMzAvMjAxMy5MLi5VU0QuSAEAAAAOEQQAAgAAAAY0LjQ2NjQAFi4yRrcl3gjNhLBHtyXeCDtDSVEuRFZOLklRX1JFVFVSTl9JTlZFU1RFRF9DQVBJVEFMLklRX0NRLjYvMzAvMjAxMS5MLi5VU0QuSAEAAAAOEQQAAgAAAAczOC41NzcyADt8Mka3Jd4IY0rIR7cl3gg7Q0lRLkJQLklRX1JFVFVSTl9JTlZFU1RFRF9DQVBJVEFMLklRX0xUTS4zLzMxLzIwMTUuTC4uVVNELkgBAAAA4gQGAAIAAAAH</t>
  </si>
  <si>
    <t>LTEuODU4OAD63zFGtyXeCHCSy0e3Jd4IO0NJUS5FT0cuSVFfUkVUVVJOX0lOVkVTVEVEX0NBUElUQUwuSVFfQ1EuOS8zMC8yMDE2LkwuLlVTRC5IAQAAAFwdBAACAAAABy01Ljk3ODQAAHtMRrcl3ggWL7lHtyXeCDxDSVEuRU9HLklRX1JFVFVSTl9JTlZFU1RFRF9DQVBJVEFMLklRX0xUTS45LzMwLzIwMjIuTC4uVVNELkgBAAAAXB0EAAIAAAAHMTQuMTg0NwDXQS5HtyXeCAM/rEe3Jd4IPUNJUS5DT1AuSVFfUkVUVVJOX0lOVkVTVEVEX0NBUElUQUwuSVFfTFRNLjEyLzMxLzIwMTUuTC4uVVNELkgBAAAAT4YEAAIAAAAILTExLjU3NjUADqJMRrcl3ggAdb1HtyXeCBRDSVEuQ09QLklRX0JFVEFfNVlSLgEAAABPhgQAAgAAABEwLjMyNzA2MDY5MjE0MjM2MgDdkTFGtyXeCN2RMUa3Jd4IRkNJUVJBTkdFVi5DT1AuSVFfUFJJQ0VEQVRFLjExLzEzLzIwMTAuMTEvMTMvMjAyNS4uLkRFU0MuTS5JUV9QUklDRURBVEUEAAAAT4YEALQAAAAFAAAACjEwLzMxLzIwMjUFAAAACTkvMzAvMjAyNQUAAAAJOC8yOS8yMDI1BQAAAAk3LzMxLzIwMjUFAAAACTYvMzAvMjAyNQUAAAAJNS8zMC8yMDI1BQAAAAk0LzMwLzIwMjUFAAAACTMvMzEvMjAyNQUAAAAJMi8yOC8yMDI1BQAAAAkxLzMxLzIwMjUFAAAACjEyLzMxLzIwMjQFAAAACjExLzI5LzIwMjQFAAAACjEwLzMxLzIwMjQFAAAACTkvMzAvMjAyNAUAAAAJOC8zMC8y</t>
  </si>
  <si>
    <t>NwIAAAAJNTMuMTM0Mzk1AgAAAAk1MS4xMTQ2MTUCAAAACTUyLjA1MzYzNQIAAAAJNTMuNTA4MDc3AgAAAAg1My42NzI0MQIAAAAJNTEuMjM2NzU2AgAAAAk1MC42NDM1MzMCAAAACTQ5Ljg5NzE0NgIAAAAJNDUuODUwMzI4AgAAAAg1MC4wMDE2OAIAAAAJNTAuMjI3NTM5AgAAAAg1MC4wOTQzNAIAAAAJNDguMjMxOTYyAgAAAAk0OC44MTk0NTQCAAAACTQ2LjMzMTI1MgIAAAAJNDQuNzExMzA3AgAAAAk0MS41ODUxMjMCAAAACTQyLjM4MDk4MwIAAAAJNDUuMzg0OTQzAgAAAAk0Ni4yODkzNDMCAAAACTQ3LjQ3ODE0NQIAAAAJNDkuNzYxMjMzAgAAAAk0Ny41ODM2ODQCAAAACDQ4LjM3NTUyAgAAAAk0NS4zOTMxNDgCAAAACDQxLjEzOTY1AgAAAAgzOS4xMzY2OJfbRl47Jd4ICvsgXzsl3gg6Q0lRLi5JUV9UT1RBTF9SRVZfMVlSX0FOTl9HUk9XVEguSVFfTFRNLjkvMzAvMjAyNS5MLi5VU0QuSAUAAAAAAAAACAAAABQoSW52YWxpZCBJZGVudGlmaWVyKasPlV07Jd4I1se0R7cl3gg6Q0lRLi5JUV9UT1RBTF9SRVZfMVlSX0FOTl9HUk9XVEguSVFfTFRNLjYvMzAvMjAyNC5MLi5VU0QuSAUAAAAAAAAACAAAABQoSW52YWxpZCBJZGVudGlmaWVyKasPlV07Jd4IP8e7R7cl3gg6Q0lRLi5JUV9UT1RBTF9SRVZfMVlSX0FOTl9HUk9XVEguSVFfTFRNLjMvMzEvMjAyNS5MLi5VU0QuSAUAAAAAAAAACAAAABQoSW52</t>
  </si>
  <si>
    <t>YWxpZCBJZGVudGlmaWVyKasPlV07Jd4I1se0R7cl3gg6Q0lRLi5JUV9UT1RBTF9SRVZfMVlSX0FOTl9HUk9XVEguSVFfTFRNLjMvMzEvMjAyMy5MLi5VU0QuSAUAAAAAAAAACAAAABQoSW52YWxpZCBJZGVudGlmaWVyKasPlV07Jd4Il0HFKkUl3gg6Q0lRLi5JUV9UT1RBTF9SRVZfMVlSX0FOTl9HUk9XVEguSVFfTFRNLjMvMzEvMjAyNC5MLi5VU0QuSAUAAAAAAAAACAAAABQoSW52YWxpZCBJZGVudGlmaWVyKasPlV07Jd4IeTKyR7cl3gg6Q0lRLi5JUV9UT1RBTF9SRVZfMVlSX0FOTl9HUk9XVEguSVFfTFRNLjYvMzAvMjAyMy5MLi5VU0QuSAUAAAAAAAAACAAAABQoSW52YWxpZCBJZGVudGlmaWVyKasPlV07Jd4IV+/GKkUl3gg6Q0lRLi5JUV9UT1RBTF9SRVZfMVlSX0FOTl9HUk9XVEguSVFfTFRNLjkvMzAvMjAyMi5MLi5VU0QuSAUAAAAAAAAACAAAABQoSW52YWxpZCBJZGVudGlmaWVyKasPlV07Jd4IXTTCKkUl3gg7Q0lRLi5JUV9UT1RBTF9SRVZfMVlSX0FOTl9HUk9XVEguSVFfTFRNLjEyLzMxLzIwMTkuTC4uVVNELkgFAAAAAAAAAAgAAAAUKEludmFsaWQgSWRlbnRpZmllcimrD5VdOyXeCDvPsCpFJd4IO0NJUS4uSVFfVE9UQUxfUkVWXzFZUl9BTk5fR1JPV1RILklRX0xUTS4xMi8zMS8yMDE0LkwuLlVTRC5IBQAAAAAAAAAIAAAAFChJbnZhbGlkIElkZW50aWZpZXIpqw+VXTsl3ggtM5MqRSXe</t>
  </si>
  <si>
    <t>CDpDSVEuLklRX1RPVEFMX1JFVl8xWVJfQU5OX0dST1dUSC5JUV9MVE0uOS8zMC8yMDE5LkwuLlVTRC5IBQAAAAAAAAAIAAAAFChJbnZhbGlkIElkZW50aWZpZXIpqw+VXTsl3giob68qRSXeCDpDSVEuLklRX1RPVEFMX1JFVl8xWVJfQU5OX0dST1dUSC5JUV9MVE0uOS8zMC8yMDE1LkwuLlVTRC5IBQAAAAAAAAAIAAAAFChJbnZhbGlkIElkZW50aWZpZXIpqw+VXTsl3ggsFZgqRSXeCDpDSVEuLklRX1RPVEFMX1JFVl8xWVJfQU5OX0dST1dUSC5JUV9MVE0uOS8zMC8yMDI0LkwuLlVTRC5IBQAAAAAAAAAIAAAAFChJbnZhbGlkIElkZW50aWZpZXIpqw+VXTsl3gje87hHtyXeCDpDSVEuLklRX1RPVEFMX1JFVl8xWVJfQU5OX0dST1dUSC5JUV9MVE0uOS8zMC8yMDE4LkwuLlVTRC5IBQAAAAAAAAAIAAAAFChJbnZhbGlkIElkZW50aWZpZXIpqw+VXTsl3gh876kqRSXeCDpDSVEuLklRX1RPVEFMX1JFVl8xWVJfQU5OX0dST1dUSC5JUV9MVE0uOS8zMC8yMDIwLkwuLlVTRC5IBQAAAAAAAAAIAAAAFChJbnZhbGlkIElkZW50aWZpZXIpqw+VXTsl3gghY7UqRSXeCDpDSVEuLklRX1RPVEFMX1JFVl8xWVJfQU5OX0dST1dUSC5JUV9MVE0uNi8zMC8yMDE2LkwuLlVTRC5IBQAAAAAAAAAIAAAAFChJbnZhbGlkIElkZW50aWZpZXIpqw+VXTsl3gg/Hp0qRSXeCDtDSVEuLklRX1RPVEFMX1JFVl8xWVJfQU5OX0dST1dU</t>
  </si>
  <si>
    <t>lV07Jd4IO6t/KkUl3gg6Q0lRLi5JUV9UT1RBTF9SRVZfMVlSX0FOTl9HUk9XVEguSVFfTFRNLjYvMzAvMjAxNS5MLi5VU0QuSAUAAAAAAAAACAAAABQoSW52YWxpZCBJZGVudGlmaWVyKasPlV07Jd4IhmeWKkUl3gg6Q0lRLi5JUV9UT1RBTF9SRVZfMVlSX0FOTl9HUk9XVEguSVFfTFRNLjkvMzAvMjAxMC5MLi5VU0QuSAUAAAAAAAAACAAAABQoSW52YWxpZCBJZGVudGlmaWVyKasPlV07Jd4Iqod0KkUl3gg6Q0lRLi5JUV9UT1RBTF9SRVZfMVlSX0FOTl9HUk9XVEguSVFfTFRNLjYvMzAvMjAxOC5MLi5VU0QuSAUAAAAAAAAACAAAABQoSW52YWxpZCBJZGVudGlmaWVyKasPlV07Jd4I7Y+oKkUl3gg6Q0lRLi5JUV9UT1RBTF9SRVZfMVlSX0FOTl9HUk9XVEguSVFfTFRNLjYvMzAvMjAyNS5MLi5VU0QuSAUAAAAAAAAACAAAABQoSW52YWxpZCBJZGVudGlmaWVyKasPlV07Jd4I1se0R7cl3gg7Q0lRLi5JUV9UT1RBTF9SRVZfMVlSX0FOTl9HUk9XVEguSVFfTFRNLjEyLzMxLzIwMTMuTC4uVVNELkgFAAAAAAAAAAgAAAAUKEludmFsaWQgSWRlbnRpZmllcimrD5VdOyXeCD8HjCpFJd4IOkNJUS4uSVFfVE9UQUxfUkVWXzFZUl9BTk5fR1JPV1RILklRX0xUTS45LzMwLzIwMjMuTC4uVVNELkgFAAAAAAAAAAgAAAAUKEludmFsaWQgSWRlbnRpZmllcimrD5VdOyXeCPJ1yCpFJd4IOkNJUS4uSVFfVE9UQUxfUkVW</t>
  </si>
  <si>
    <t>LkwuLlVTRC5IBQAAAAAAAAAIAAAAFChJbnZhbGlkIElkZW50aWZpZXIpqw+VXTsl3gjV0KUqRSXeCDpDSVEuLklRX1RPVEFMX1JFVl8xWVJfQU5OX0dST1dUSC5JUV9MVE0uOS8zMC8yMDExLkwuLlVTRC5IBQAAAAAAAAAIAAAAFChJbnZhbGlkIElkZW50aWZpZXIpqw+VXTsl3ggyyXoqRSXeCDpDSVEuLklRX1RPVEFMX1JFVl8xWVJfQU5OX0dST1dUSC5JUV9MVE0uMy8zMS8yMDE3LkwuLlVTRC5IBQAAAAAAAAAIAAAAFChJbnZhbGlkIElkZW50aWZpZXIpqw+VXTsl3ggMi6EqRSXeCDtDSVEuLklRX1RPVEFMX1JFVl8xWVJfQU5OX0dST1dUSC5JUV9MVE0uMTIvMzEvMjAyNC5MLi5VU0QuSAUAAAAAAAAACAAAABQoSW52YWxpZCBJZGVudGlmaWVyKasPlV07Jd4I1se0R7cl3gg6Q0lRLi5JUV9UT1RBTF9SRVZfMVlSX0FOTl9HUk9XVEguSVFfTFRNLjMvMzEvMjAxNS5MLi5VU0QuSAUAAAAAAAAACAAAABQoSW52YWxpZCBJZGVudGlmaWVyKasPlV07Jd4Iz7mUKkUl3gg6Q0lRLi5JUV9UT1RBTF9SRVZfMVlSX0FOTl9HUk9XVEguSVFfTFRNLjYvMzAvMjAxNy5MLi5VU0QuSAUAAAAAAAAACAAAABQoSW52YWxpZCBJZGVudGlmaWVyKasPlV07Jd4InuqiKkUl3gg6Q0lRLi5JUV9UT1RBTF9SRVZfMVlSX0FOTl9HUk9XVEguSVFfTFRNLjYvMzAvMjAxMy5MLi5VU0QuSAUAAAAAAAAACAAAABQoSW52YWxpZCBJ</t>
  </si>
  <si>
    <t>ZGVudGlmaWVyKasPlV07Jd4IfMGHKkUl3gg7Q0lRLi5JUV9UT1RBTF9SRVZfMVlSX0FOTl9HUk9XVEguSVFfTFRNLjEyLzMxLzIwMTEuTC4uVVNELkgFAAAAAAAAAAgAAAAUKEludmFsaWQgSWRlbnRpZmllcimrD5VdOyXeCNVPfCpFJd4IO0NJUS4uSVFfVE9UQUxfUkVWXzFZUl9BTk5fR1JPV1RILklRX0xUTS4xMi8zMS8yMDIzLkwuLlVTRC5IBQAAAAAAAAAIAAAAFChJbnZhbGlkIElkZW50aWZpZXIpqw+VXTsl3ggDA7VHtyXeCDpDSVEuLklRX1RPVEFMX1JFVl8xWVJfQU5OX0dST1dUSC5JUV9MVE0uOS8zMC8yMDIxLkwuLlVTRC5IBQAAAAAAAAAIAAAAFChJbnZhbGlkIElkZW50aWZpZXIpqw+VXTsl3gjK8rsqRSXeCDpDSVEuLklRX1RPVEFMX1JFVl8xWVJfQU5OX0dST1dUSC5JUV9MVE0uOS8zMC8yMDE3LkwuLlVTRC5IBQAAAAAAAAAIAAAAFChJbnZhbGlkIElkZW50aWZpZXIpqw+VXTsl3ggxSqQqRSXeCDpDSVEuLklRX1RPVEFMX1JFVl8xWVJfQU5OX0dST1dUSC5JUV9MVE0uMy8zMS8yMDE0LkwuLlVTRC5IBQAAAAAAAAAIAAAAFChJbnZhbGlkIElkZW50aWZpZXIpqw+VXTsl3gj3tI0qRSXeCDpDSVEuLklRX1RPVEFMX1JFVl8xWVJfQU5OX0dST1dUSC5JUV9MVE0uNi8zMC8yMDIyLkwuLlVTRC5IBQAAAAAAAAAIAAAAFChJbnZhbGlkIElkZW50aWZpZXIpqw+VXTsl3gjArcAqRSXeCDtDSVEu</t>
  </si>
  <si>
    <t>LklRX1RPVEFMX1JFVl8xWVJfQU5OX0dST1dUSC5JUV9MVE0uMTIvMzEvMjAxMC5MLi5VU0QuSAUAAAAAAAAACAAAABQoSW52YWxpZCBJZGVudGlmaWVyKasPlV07Jd4IYjV2KkUl3gg6Q0lRLi5JUV9UT1RBTF9SRVZfMVlSX0FOTl9HUk9XVEguSVFfTFRNLjMvMzEvMjAxOS5MLi5VU0QuSAUAAAAAAAAACAAAABQoSW52YWxpZCBJZGVudGlmaWVyKasPlV07Jd4IrK6sKkUl3gg7Q0lRLi5JUV9UT1RBTF9SRVZfMVlSX0FOTl9HUk9XVEguSVFfTFRNLjEyLzMxLzIwMDkuTC4uVVNELkgFAAAAAAAAAAgAAAAUKEludmFsaWQgSWRlbnRpZmllcimrD5VdOyXeCIe/bCpFJd4IOkNJUS4uSVFfVE9UQUxfUkVWXzFZUl9BTk5fR1JPV1RILklRX0xUTS42LzMwLzIwMTAuTC4uVVNELkgFAAAAAAAAAAgAAAAUKEludmFsaWQgSWRlbnRpZmllcimrD5VdOyXeCBQBcypFJd4IO0NJUS4uSVFfVE9UQUxfUkVWXzFZUl9BTk5fR1JPV1RILklRX0xUTS4xMi8zMS8yMDIyLkwuLlVTRC5IBQAAAAAAAAAIAAAAFChJbnZhbGlkIElkZW50aWZpZXIpqw+VXTsl3ggS4sMqRSXeCBBDSVEuLi4uLkwuLlVTRC5IBQAAAAAAAAAIAAAAFChJbnZhbGlkIElkZW50aWZpZXIpNqQhjzsl3gju8KtHtyXeCBpDSVEuLi4uMTIvMzEvMjAyNC5MLi5VU0QuSAUAAAAAAAAACAAAABQoSW52YWxpZCBJZGVudGlmaWVyKRB9IY87Jd4IewarR7cl3ggZ</t>
  </si>
  <si>
    <t>Q0lRLi4uLjMvMzEvMjAyNS5MLi5VU0QuSAUAAAAAAAAACAAAABQoSW52YWxpZCBJZGVudGlmaWVyKRB9IY87Jd4I18mrR7cl3ggZQ0lRLi4uLjYvMzAvMjAyNS5MLi5VU0QuSAUAAAAAAAAACAAAABQoSW52YWxpZCBJZGVudGlmaWVyKRB9IY87Jd4I18mrR7cl3ggZQ0lRLi4uLjkvMzAvMjAyNS5MLi5VU0QuSAUAAAAAAAAACAAAABQoSW52YWxpZCBJZGVudGlmaWVyKRB9IY87Jd4Iq3urR7cl3gglQ0lRLkRWTi5JUV9FQklUREEuLjYvMzAvMjAyMy5MLi5VU0QuSAEAAAAOEQQAAgAAAAQ4ODI2AQgAAAAFAAAAATEBAAAACy0xOTcwMzk4MDgyAwAAAAMxNjACAAAABDQwNTEEAAAAATAHAAAACTYvMzAvMjAyMwgAAAAJNi8zMC8yMDIzCQAAAAEw7c3Gjjsl3gi8tLVHtyXeCCRDSVEuQlAuSVFfRUJJVERBLi42LzMwLzIwMjMuTC4uVVNELkgBAAAA4gQGAAIAAAAFNTEwODkBCAAAAAUAAAABMQEAAAALLTE5NzA4ODM0MDYDAAAAAzE2MAIAAAAENDA1MQQAAAABMAcAAAAJNi8zMC8yMDIzCAAAAAk2LzMwLzIwMjMJAAAAATDtzcaOOyXeCLy0tUe3Jd4IJUNJUS5FT0cuSVFfRUJJVERBLi42LzMwLzIwMjMuTC4uVVNELkgBAAAAXB0EAAIAAAAFMTQ3NzUBCAAAAAUAAAABMQEAAAALLTE5ODU1MDAzMjMDAAAAAzE2MAIAAAAENDA1MQQAAAABMAcAAAAJNi8zMC8yMDIzCAAAAAk2LzMwLzIwMjMJAAAAATDtzcaOOyXe</t>
  </si>
  <si>
    <t>CGx5tUe3Jd4IJUNJUS5DVlguSVFfRUJJVERBLi42LzMwLzIwMjMuTC4uVVNELkgBAAAAyoABAAIAAAAFNTE0NjMBCAAAAAUAAAABMQEAAAALLTE5NzAxMTQyNTcDAAAAAzE2MAIAAAAENDA1MQQAAAABMAcAAAAJNi8zMC8yMDIzCAAAAAk2LzMwLzIwMjMJAAAAATDtzcaOOyXeCLy0tUe3Jd4IJUNJUS5YT00uSVFfRUJJVERBLi42LzMwLzIwMjMuTC4uVVNELkgBAAAAQjMGAAIAAAAFNzY5MjkBCAAAAAUAAAABMQEAAAALLTE5MTkyMzQ2NzEDAAAAAzE2MAIAAAAENDA1MQQAAAABMAcAAAAJNi8zMC8yMDIzCAAAAAk2LzMwLzIwMjMJAAAAATDtzcaOOyXeCGx5tUe3Jd4IJUNJUS5DT1AuSVFfRUJJVERBLi42LzMwLzIwMjMuTC4uVVNELkgBAAAAT4YEAAIAAAAFMjg2MjkBCAAAAAUAAAABMQEAAAALLTE5ODU0MzI5NDADAAAAAzE2MAIAAAAENDA1MQQAAAABMAcAAAAJNi8zMC8yMDIzCAAAAAk2LzMwLzIwMjMJAAAAATDtzcaOOyXeCGx5tUe3Jd4IJkNJUS5FT0cuSVFfRUJJVERBLi4xMi8zMS8yMDIyLkwuLlVTRC5IAQAAAFwdBAACAAAABTEzNzkxAQgAAAAFAAAAATEBAAAACy0xOTU3OTY2ODU2AwAAAAMxNjACAAAABDQwNTEEAAAAATAHAAAACjEyLzMxLzIwMjIIAAAACjEyLzMxLzIwMjIJAAAAATDtzcaOOyXeCGgrtke3Jd4IJkNJUS5DVlguSVFfRUJJVERBLi4xMi8zMS8yMDIyLkwuLlVTRC5IAQAAAMqA</t>
  </si>
  <si>
    <t>AQACAAAABTU3NDQ3AQgAAAAFAAAAATEBAAAACy0xOTU4NzU4MDMxAwAAAAMxNjACAAAABDQwNTEEAAAAATAHAAAACjEyLzMxLzIwMjIIAAAACjEyLzMxLzIwMjIJAAAAATDtzcaOOyXeCM/vtUe3Jd4IJkNJUS5YT00uSVFfRUJJVERBLi4xMi8zMS8yMDIyLkwuLlVTRC5IAQAAAEIzBgACAAAABTg5NjQ4AQgAAAAFAAAAATEBAAAACy0xOTU4OTUzNTk4AwAAAAMxNjACAAAABDQwNTEEAAAAATAHAAAACjEyLzMxLzIwMjIIAAAACjEyLzMxLzIwMjIJAAAAATDtzcaOOyXeCM/vtUe3Jd4IJkNJUS5DT1AuSVFfRUJJVERBLi4xMi8zMS8yMDIyLkwuLlVTRC5IAQAAAE+GBAACAAAABTM0OTE2AQgAAAAFAAAAATEBAAAACy0xOTU5MjAyMTc4AwAAAAMxNjACAAAABDQwNTEEAAAAATAHAAAACjEyLzMxLzIwMjIIAAAACjEyLzMxLzIwMjIJAAAAATDtzcaOOyXeCM/vtUe3Jd4IJUNJUS5CUC5JUV9FQklUREEuLjEyLzMxLzIwMjIuTC4uVVNELkgBAAAA4gQGAAIAAAAFNTU1NDkBCAAAAAUAAAABMQEAAAALLTE5NTY3OTA5MDcDAAAAAzE2MAIAAAAENDA1MQQAAAABMAcAAAAKMTIvMzEvMjAyMggAAAAKMTIvMzEvMjAyMgkAAAABMO3Nxo47Jd4IaCu2R7cl3ggmQ0lRLkRWTi5JUV9FQklUREEuLjEyLzMxLzIwMjIuTC4uVVNELkgBAAAADhEEAAIAAAAFMTAyODgBCAAAAAUAAAABMQEAAAALLTE5NTkwMjg4NjADAAAAAzE2</t>
  </si>
  <si>
    <t>MAIAAAAENDA1MQQAAAABMAcAAAAKMTIvMzEvMjAyMggAAAAKMTIvMzEvMjAyMgkAAAABMO3Nxo47Jd4IaCu2R7cl3gglQ0lRLkNPUC5JUV9FQklUREEuLjMvMzEvMjAyNC5MLi5VU0QuSAEAAABPhgQAAgAAAAUyNDI4NwEIAAAABQAAAAExAQAAAAstMTk0NDk0NjIwNgMAAAADMTYwAgAAAAQ0MDUxBAAAAAEwBwAAAAkzLzMxLzIwMjQIAAAACTMvMzEvMjAyNAkAAAABMO3Nxo47Jd4IoYCyR7cl3gglQ0lRLkRWTi5JUV9FQklUREEuLjMvMzEvMjAyNC5MLi5VU0QuSAEAAAAOEQQAAgAAAAQ3MTQwAQgAAAAFAAAAATEBAAAACy0xOTMyODgyNTg5AwAAAAMxNjACAAAABDQwNTEEAAAAATAHAAAACTMvMzEvMjAyNAgAAAAJMy8zMS8yMDI0CQAAAAEw7c3Gjjsl3giRWbJHtyXeCCRDSVEuQlAuSVFfRUJJVERBLi4zLzMxLzIwMjQuTC4uVVNELkgBAAAA4gQGAAIAAAAFMzgwMTkBCAAAAAUAAAABMQEAAAALLTE5NDc5MDgwNjEDAAAAAzE2MAIAAAAENDA1MQQAAAABMAcAAAAJMy8zMS8yMDI0CAAAAAkzLzMxLzIwMjQJAAAAATDtzcaOOyXeCJFZske3Jd4IJUNJUS5FT0cuSVFfRUJJVERBLi4zLzMxLzIwMjQuTC4uVVNELkgBAAAAXB0EAAIAAAAFMTMyMDUBCAAAAAUAAAABMQEAAAALLTE5NDY5ODY0NjADAAAAAzE2MAIAAAAENDA1MQQAAAABMAcAAAAJMy8zMS8yMDI0CAAAAAkzLzMxLzIwMjQJAAAAATDtzcaOOyXe</t>
  </si>
  <si>
    <t>CKGAske3Jd4IJUNJUS5DVlguSVFfRUJJVERBLi4zLzMxLzIwMjQuTC4uVVNELkgBAAAAyoABAAIAAAAFNDEyNDgBCAAAAAUAAAABMQEAAAALLTE5MzI1OTA0NTcDAAAAAzE2MAIAAAAENDA1MQQAAAABMAcAAAAJMy8zMS8yMDI0CAAAAAkzLzMxLzIwMjQJAAAAATDtzcaOOyXeCKGAske3Jd4IJUNJUS5YT00uSVFfRUJJVERBLi4zLzMxLzIwMjQuTC4uVVNELkgBAAAAQjMGAAIAAAAFNjIyNjEBCAAAAAUAAAABMQEAAAALLTE5NDYxNTc5MjIDAAAAAzE2MAIAAAAENDA1MQQAAAABMAcAAAAJMy8zMS8yMDI0CAAAAAkzLzMxLzIwMjQJAAAAATDtzcaOOyXeCJFZske3Jd4IJkNJUS5DT1AuSVFfRUJJVERBLi4xMi8zMS8yMDIzLkwuLlVTRC5IAQAAAE+GBAACAAAABTI0NzUzAQgAAAAFAAAAATEBAAAACy0xOTU5MjAyMTc1AwAAAAMxNjACAAAABDQwNTEEAAAAATAHAAAACjEyLzMxLzIwMjMIAAAACjEyLzMxLzIwMjMJAAAAATDtzcaOOyXeCE8+tUe3Jd4IJkNJUS5YT00uSVFfRUJJVERBLi4xMi8zMS8yMDIzLkwuLlVTRC5IAQAAAEIzBgACAAAABTY2MzU2AQgAAAAFAAAAATEBAAAACy0xOTU4OTUzNjEwAwAAAAMxNjACAAAABDQwNTEEAAAAATAHAAAACjEyLzMxLzIwMjMIAAAACjEyLzMxLzIwMjMJAAAAATDtzcaOOyXeCE8+tUe3Jd4IJkNJUS5EVk4uSVFfRUJJVERBLi4xMi8zMS8yMDIzLkwuLlVTRC5IAQAA</t>
  </si>
  <si>
    <t>AA4RBAACAAAABDc0ODQBCAAAAAUAAAABMQEAAAALLTE5NTkwMjg4NjQDAAAAAzE2MAIAAAAENDA1MQQAAAABMAcAAAAKMTIvMzEvMjAyMwgAAAAKMTIvMzEvMjAyMwkAAAABMO3Nxo47Jd4ITz61R7cl3gglQ0lRLkJQLklRX0VCSVREQS4uMTIvMzEvMjAyMy5MLi5VU0QuSAEAAADiBAYAAgAAAAU0NDE1OAEIAAAABQAAAAExAQAAAAstMTk1Njc5MDg5MQMAAAADMTYwAgAAAAQ0MDUxBAAAAAEwBwAAAAoxMi8zMS8yMDIzCAAAAAoxMi8zMS8yMDIzCQAAAAEw7c3Gjjsl3gjWx7RHtyXeCCZDSVEuRU9HLklRX0VCSVREQS4uMTIvMzEvMjAyMy5MLi5VU0QuSAEAAABcHQQAAgAAAAUxMzIwMgEIAAAABQAAAAExAQAAAAstMTk1Nzk2Njg1MwMAAAADMTYwAgAAAAQ0MDUxBAAAAAEwBwAAAAoxMi8zMS8yMDIzCAAAAAoxMi8zMS8yMDIzCQAAAAEw7c3Gjjsl3ghPPrVHtyXeCCZDSVEuQ1ZYLklRX0VCSVREQS4uMTIvMzEvMjAyMy5MLi5VU0QuSAEAAADKgAEAAgAAAAU0MjE3NwEIAAAABQAAAAExAQAAAAstMTk1ODc1Nzc5NQMAAAADMTYwAgAAAAQ0MDUxBAAAAAEwBwAAAAoxMi8zMS8yMDIzCAAAAAoxMi8zMS8yMDIzCQAAAAEw7c3Gjjsl3ghPPrVHtyXeCCRDSVEuQlAuSVFfRUJJVERBLi4zLzMxLzIwMjMuTC4uVVNELkgBAAAA4gQGAAIAAAAFNTg1NzIBCAAAAAUAAAABMQEAAAALLTE5OTYzNjc2NTcDAAAAAzE2</t>
  </si>
  <si>
    <t>MAIAAAAENDA1MQQAAAABMAcAAAAJMy8zMS8yMDIzCAAAAAkzLzMxLzIwMjMJAAAAATDtzcaOOyXeCBFBuEe3Jd4IJUNJUS5FT0cuSVFfRUJJVERBLi4zLzMxLzIwMjMuTC4uVVNELkgBAAAAXB0EAAIAAAAFMTU3MDMBCAAAAAUAAAABMQEAAAALLTE5OTcxNjczNzYDAAAAAzE2MAIAAAAENDA1MQQAAAABMAcAAAAJMy8zMS8yMDIzCAAAAAkzLzMxLzIwMjMJAAAAATDtzcaOOyXeCPgFuEe3Jd4IJUNJUS5DVlguSVFfRUJJVERBLi4zLzMxLzIwMjMuTC4uVVNELkgBAAAAyoABAAIAAAAFNTg3MjYBCAAAAAUAAAABMQEAAAALLTE5ODQ1NzM3ODIDAAAAAzE2MAIAAAAENDA1MQQAAAABMAcAAAAJMy8zMS8yMDIzCAAAAAkzLzMxLzIwMjMJAAAAATDtzcaOOyXeCBFBuEe3Jd4IJUNJUS5YT00uSVFfRUJJVERBLi4zLzMxLzIwMjMuTC4uVVNELkgBAAAAQjMGAAIAAAAFOTM5MzABCAAAAAUAAAABMQEAAAALLTE5OTgwNTU5ODADAAAAAzE2MAIAAAAENDA1MQQAAAABMAcAAAAJMy8zMS8yMDIzCAAAAAkzLzMxLzIwMjMJAAAAATDtzcaOOyXeCFN8uEe3Jd4IJUNJUS5DT1AuSVFfRUJJVERBLi4zLzMxLzIwMjMuTC4uVVNELkgBAAAAT4YEAAIAAAAFMzI2NDEBCAAAAAUAAAABMQEAAAALLTE5ODU0MzI4NTMDAAAAAzE2MAIAAAAENDA1MQQAAAABMAcAAAAJMy8zMS8yMDIzCAAAAAkzLzMxLzIwMjMJAAAAATDtzcaOOyXe</t>
  </si>
  <si>
    <t>CFN8uEe3Jd4IJUNJUS5EVk4uSVFfRUJJVERBLi4zLzMxLzIwMjMuTC4uVVNELkgBAAAADhEEAAIAAAAFMTAzMzYBCAAAAAUAAAABMQEAAAALLTE5ODQyMjE3NzUDAAAAAzE2MAIAAAAENDA1MQQAAAABMAcAAAAJMy8zMS8yMDIzCAAAAAkzLzMxLzIwMjMJAAAAATDtzcaOOyXeCBFBuEe3Jd4IJUNJUS5EVk4uSVFfRUJJVERBLi42LzMwLzIwMjQuTC4uVVNELkgBAAAADhEEAAIAAAAENzQ3MQEIAAAABQAAAAExAQAAAAstMTkxODAyNzMxMwMAAAADMTYwAgAAAAQ0MDUxBAAAAAEwBwAAAAk2LzMwLzIwMjQIAAAACTYvMzAvMjAyNAkAAAABMO3Nxo47Jd4IP8e7R7cl3ggkQ0lRLkJQLklRX0VCSVREQS4uNi8zMC8yMDI0LkwuLlVTRC5IAQAAAOIEBgACAAAABTM2MzM1AQgAAAAFAAAAATEBAAAACy0xOTE4NjE3NjMwAwAAAAMxNjACAAAABDQwNTEEAAAAATAHAAAACTYvMzAvMjAyNAgAAAAJNi8zMC8yMDI0CQAAAAEw7c3Gjjsl3ghO7rtHtyXeCCVDSVEuRU9HLklRX0VCSVREQS4uNi8zMC8yMDI0LkwuLlVTRC5IAQAAAFwdBAACAAAABTEzNTAwAQgAAAAFAAAAATEBAAAACy0xOTMyNzExNjM0AwAAAAMxNjACAAAABDQwNTEEAAAAATAHAAAACTYvMzAvMjAyNAgAAAAJNi8zMC8yMDI0CQAAAAEw7c3Gjjsl3ghO7rtHtyXeCCVDSVEuQ1ZYLklRX0VCSVREQS4uNi8zMC8yMDI0LkwuLlVTRC5IAQAAAMqAAQACAAAA</t>
  </si>
  <si>
    <t>BTQwOTAxAQgAAAAFAAAAATEBAAAACy0xOTE4MDk0NjM0AwAAAAMxNjACAAAABDQwNTEEAAAAATAHAAAACTYvMzAvMjAyNAgAAAAJNi8zMC8yMDI0CQAAAAEw7c3Gjjsl3ghO7rtHtyXeCCVDSVEuWE9NLklRX0VCSVREQS4uNi8zMC8yMDI0LkwuLlVTRC5IAQAAAEIzBgACAAAABTY1NDIxAQgAAAAFAAAAATEBAAAACy0xOTMzNDQzMzY0AwAAAAMxNjACAAAABDQwNTEEAAAAATAHAAAACTYvMzAvMjAyNAgAAAAJNi8zMC8yMDI0CQAAAAEw7c3Gjjsl3ghO7rtHtyXeCCVDSVEuQ09QLklRX0VCSVREQS4uNi8zMC8yMDI0LkwuLlVTRC5IAQAAAE+GBAACAAAABTI1MDE5AQgAAAAFAAAAATEBAAAACy0xOTMyODU4MzQ5AwAAAAMxNjACAAAABDQwNTEEAAAAATAHAAAACTYvMzAvMjAyNAgAAAAJNi8zMC8yMDI0CQAAAAEw7c3Gjjsl3ghO7rtHtyXeCCRDSVEuQlAuSVFfRUJJVERBLi45LzMwLzIwMjQuTC4uVVNELkgBAAAA4gQGAAIAAAAFMzE2OTMBCAAAAAUAAAABMQEAAAALLTE5MTg2NDY3MTQDAAAAAzE2MAIAAAAENDA1MQQAAAABMAcAAAAJOS8zMC8yMDI0CAAAAAk5LzMwLzIwMjQJAAAAATDtzcaOOyXeCN7zuEe3Jd4IJUNJUS5FT0cuSVFfRUJJVERBLi45LzMwLzIwMjQuTC4uVVNELkgBAAAAXB0EAAIAAAAFMTMxNjgBCAAAAAUAAAABMQEAAAALLTE5MTgxNjkzMzEDAAAAAzE2MAIAAAAENDA1MQQAAAABMAcA</t>
  </si>
  <si>
    <t>AAAJOS8zMC8yMDI0CAAAAAk5LzMwLzIwMjQJAAAAATDtzcaOOyXeCBYvuUe3Jd4IJUNJUS5DVlguSVFfRUJJVERBLi45LzMwLzIwMjQuTC4uVVNELkgBAAAAyoABAAIAAAAFMzg5NDMBCAAAAAUAAAABMQEAAAALLTE5MTgwOTYzNjMDAAAAAzE2MAIAAAAENDA1MQQAAAABMAcAAAAJOS8zMC8yMDI0CAAAAAk5LzMwLzIwMjQJAAAAATDtzcaOOyXeCN7zuEe3Jd4IJUNJUS5YT00uSVFfRUJJVERBLi45LzMwLzIwMjQuTC4uVVNELkgBAAAAQjMGAAIAAAAFNjY1OTUBCAAAAAUAAAABMQEAAAALLTE5MTg2NTUwMDkDAAAAAzE2MAIAAAAENDA1MQQAAAABMAcAAAAJOS8zMC8yMDI0CAAAAAk5LzMwLzIwMjQJAAAAATDtzcaOOyXeCN7zuEe3Jd4IJUNJUS5DT1AuSVFfRUJJVERBLi45LzMwLzIwMjQuTC4uVVNELkgBAAAAT4YEAAIAAAAFMjQ0NDYBCAAAAAUAAAABMQEAAAALLTE5MTgwNDU0NDEDAAAAAzE2MAIAAAAENDA1MQQAAAABMAcAAAAJOS8zMC8yMDI0CAAAAAk5LzMwLzIwMjQJAAAAATDtzcaOOyXeCN7zuEe3Jd4IJUNJUS5EVk4uSVFfRUJJVERBLi45LzMwLzIwMjQuTC4uVVNELkgBAAAADhEEAAIAAAAENzYxMgEIAAAABQAAAAExAQAAAAstMTkxODAyNzQ1NQMAAAADMTYwAgAAAAQ0MDUxBAAAAAEwBwAAAAk5LzMwLzIwMjQIAAAACTkvMzAvMjAyNAkAAAABMO3Nxo47Jd4IFi+5R7cl3gglQ0lRLlhPTS5J</t>
  </si>
  <si>
    <t>UV9FQklUREEuLjYvMzAvMjAyMi5MLi5VU0QuSAEAAABCMwYAAgAAAAU3NDMwOAEIAAAABQAAAAExAQAAAAstMjAzNjE2NTY4OQMAAAADMTYwAgAAAAQ0MDUxBAAAAAEwBwAAAAk2LzMwLzIwMjIIAAAACTYvMzAvMjAyMgkAAAABMO3Nxo47Jd4Ij56tR7cl3gglQ0lRLkNPUC5JUV9FQklUREEuLjYvMzAvMjAyMi5MLi5VU0QuSAEAAABPhgQAAgAAAAUzMDMxMwEIAAAABQAAAAExAQAAAAstMjAyMTQ3NDg1OQMAAAADMTYwAgAAAAQ0MDUxBAAAAAEwBwAAAAk2LzMwLzIwMjIIAAAACTYvMzAvMjAyMgkAAAABMO3Nxo47Jd4Ij56tR7cl3gglQ0lRLkNWWC5JUV9FQklUREEuLjYvMzAvMjAyMi5MLi5VU0QuSAEAAADKgAEAAgAAAAU0NzkzNgEIAAAABQAAAAExAQAAAAstMjAyMTQwODQzMQMAAAADMTYwAgAAAAQ0MDUxBAAAAAEwBwAAAAk2LzMwLzIwMjIIAAAACTYvMzAvMjAyMgkAAAABMO3Nxo47Jd4IblCtR7cl3gglQ0lRLkRWTi5JUV9FQklUREEuLjYvMzAvMjAyMi5MLi5VU0QuSAEAAAAOEQQAAgAAAAQ4OTE1AQgAAAAFAAAAATEBAAAACy0yMDIwNDU3NzU0AwAAAAMxNjACAAAABDQwNTEEAAAAATAHAAAACTYvMzAvMjAyMggAAAAJNi8zMC8yMDIyCQAAAAEw7c3Gjjsl3gh+d61HtyXeCCRDSVEuQlAuSVFfRUJJVERBLi42LzMwLzIwMjIuTC4uVVNELkgBAAAA4gQGAAIAAAAFMzY4ODQBCAAAAAUAAAABMQEA</t>
  </si>
  <si>
    <t>AAALLTIwMzYzMzM5ODQDAAAAAzE2MAIAAAAENDA1MQQAAAABMAcAAAAJNi8zMC8yMDIyCAAAAAk2LzMwLzIwMjIJAAAAATDtzcaOOyXeCI+erUe3Jd4IJUNJUS5FT0cuSVFfRUJJVERBLi42LzMwLzIwMjIuTC4uVVNELkgBAAAAXB0EAAIAAAAFMTEzNzABCAAAAAUAAAABMQEAAAALLTIwMzU3NTQzNDgDAAAAAzE2MAIAAAAENDA1MQQAAAABMAcAAAAJNi8zMC8yMDIyCAAAAAk2LzMwLzIwMjIJAAAAATDtzcaOOyXeCH53rUe3Jd4IJkNJUS5DT1AuSVFfRUJJVERBLi4xMi8zMS8yMDIxLkwuLlVTRC5IAQAAAE+GBAACAAAABTIwMjc0AQgAAAAFAAAAATEBAAAACy0yMDEwMTI1MDc4AwAAAAMxNjACAAAABDQwNTEEAAAAATAHAAAACjEyLzMxLzIwMjEIAAAACjEyLzMxLzIwMjEJAAAAATDtzcaOOyXeCF4VvEe3Jd4IJkNJUS5EVk4uSVFfRUJJVERBLi4xMi8zMS8yMDIxLkwuLlVTRC5IAQAAAA4RBAACAAAABDU1MDMBCAAAAAUAAAABMQEAAAALLTIwMDgyMjIxOTcDAAAAAzE2MAIAAAAENDA1MQQAAAABMAcAAAAKMTIvMzEvMjAyMQgAAAAKMTIvMzEvMjAyMQkAAAABMO3Nxo47Jd4Ibzy8R7cl3gglQ0lRLkJQLklRX0VCSVREQS4uMTIvMzEvMjAyMS5MLi5VU0QuSAEAAADiBAYAAgAAAAUyNTE1OAEIAAAABQAAAAExAQAAAAstMjAwNjc4MDg3MAMAAAADMTYwAgAAAAQ0MDUxBAAAAAEwBwAAAAoxMi8zMS8yMDIx</t>
  </si>
  <si>
    <t>CAAAAAoxMi8zMS8yMDIxCQAAAAEw7c3Gjjsl3gh/Y7xHtyXeCCZDSVEuRU9HLklRX0VCSVREQS4uMTIvMzEvMjAyMS5MLi5VU0QuSAEAAABcHQQAAgAAAAUxMDEwMwEIAAAABQAAAAExAQAAAAstMjAwOTIzNzIzOAMAAAADMTYwAgAAAAQ0MDUxBAAAAAEwBwAAAAoxMi8zMS8yMDIxCAAAAAoxMi8zMS8yMDIxCQAAAAEw7c3Gjjsl3gh/Y7xHtyXeCCZDSVEuQ1ZYLklRX0VCSVREQS4uMTIvMzEvMjAyMS5MLi5VU0QuSAEAAADKgAEAAgAAAAUzMzYzMgEIAAAABQAAAAExAQAAAAstMjAwODU1NzUxMwMAAAADMTYwAgAAAAQ0MDUxBAAAAAEwBwAAAAoxMi8zMS8yMDIxCAAAAAoxMi8zMS8yMDIxCQAAAAEw7c3Gjjsl3ghvPLxHtyXeCCZDSVEuWE9NLklRX0VCSVREQS4uMTIvMzEvMjAyMS5MLi5VU0QuSAEAAABCMwYAAgAAAAU0NDI4OAEIAAAABQAAAAExAQAAAAstMjAwNzgzMjcwOQMAAAADMTYwAgAAAAQ0MDUxBAAAAAEwBwAAAAoxMi8zMS8yMDIxCAAAAAoxMi8zMS8yMDIxCQAAAAEw7c3Gjjsl3ghvPLxHtyXeCFBDSVFSQU5HRVYuWE9NLklRX0NMT1NFUFJJQ0VfQURKLjExLzEzLzIwMjAuMTEvMTMvMjAyNS4uLkRFU0MuVy5JUV9DTE9TRVBSSUNFX0FESgQAAABCMwYABQEAAAIAAAAKMTE2LjIwMzYxMwIAAAAKMTEzLjM2ODQxMQIAAAAKMTE0LjM4OTQ4MQIAAAAKMTExLjI2Njc5NAIAAAAKMTA5Ljc2OTg4</t>
  </si>
  <si>
    <t>CEZDSVFSQU5HRVYuRU9HLklRX0NMT1NFUFJJQ0VfQURKLi4xMS8xMi8yMDI1Li4uREVTQy5XLklRX0NMT1NFUFJJQ0VfQURKBQAAAAEAAAAIAAAAEihJbnZhbGlkIEVuZCBEYXRlKdnCZCo9Jd4I2cJkKj0l3ghFQ0lRUkFOR0VWLkJQLklRX0NMT1NFUFJJQ0VfQURKLi4xMS8xMi8yMDI1Li4uREVTQy5XLklRX0NMT1NFUFJJQ0VfQURKBQAAAAEAAAAIAAAAEihJbnZhbGlkIEVuZCBEYXRlKdnCZCo9Jd4I2cJkKj0l3ghGQ0lRUkFOR0VWLkRWTi5JUV9DTE9TRVBSSUNFX0FESi4uMTEvMTIvMjAyNS4uLkRFU0MuVy5JUV9DTE9TRVBSSUNFX0FESgUAAAABAAAACAAAABIoSW52YWxpZCBFbmQgRGF0ZSnZwmQqPSXeCNnCZCo9Jd4IJUNJUS5EVk4uSVFfRUJJVERBLi45LzMwLzIwMjMuTC4uVVNELkgBAAAADhEEAAIAAAAENzUxMQEIAAAABQAAAAExAQAAAAstMTk3MDM5ODcxOQMAAAADMTYwAgAAAAQ0MDUxBAAAAAEwBwAAAAk5LzMwLzIwMjMIAAAACTkvMzAvMjAyMwkAAAABMOTpZCo9Jd4IXimtR7cl3gglQ0lRLkNPUC5JUV9FQklUREEuLjkvMzAvMjAyMy5MLi5VU0QuSAEAAABPhgQAAgAAAAUyNTQ4MgEIAAAABQAAAAExAQAAAAstMTk3MTA0NjcwMwMAAAADMTYwAgAAAAQ0MDUxBAAAAAEwBwAAAAk5LzMwLzIwMjMIAAAACTkvMzAvMjAyMwkAAAABMOTpZCo9Jd4IXimtR7cl3gglQ0lRLkNWWC5JUV9FQklU</t>
  </si>
  <si>
    <t>REEuLjkvMzAvMjAyMy5MLi5VU0QuSAEAAADKgAEAAgAAAAU0NjI5OQEIAAAABQAAAAExAQAAAAstMTk3MDExNjIzNgMAAAADMTYwAgAAAAQ0MDUxBAAAAAEwBwAAAAk5LzMwLzIwMjMIAAAACTkvMzAvMjAyMwkAAAABMOTpZCo9Jd4IXimtR7cl3ggkQ0lRLkJQLklRX0VCSVREQS4uOS8zMC8yMDIzLkwuLlVTRC5IAQAAAOIEBgACAAAABTU5OTU2AQgAAAAFAAAAATEBAAAACy0xOTcxOTI2MTY3AwAAAAMxNjACAAAABDQwNTEEAAAAATAHAAAACTkvMzAvMjAyMwgAAAAJOS8zMC8yMDIzCQAAAAEw5OlkKj0l3gheKa1HtyXeCCVDSVEuWE9NLklRX0VCSVREQS4uOS8zMC8yMDIzLkwuLlVTRC5IAQAAAEIzBgACAAAABTU5MDM3AQgAAAAFAAAAATEBAAAACy0xOTcwNjQxNjQxAwAAAAMxNjACAAAABDQwNTEEAAAAATAHAAAACTkvMzAvMjAyMwgAAAAJOS8zMC8yMDIzCQAAAAEw5OlkKj0l3gheKa1HtyXeCCVDSVEuRU9HLklRX0VCSVREQS4uOS8zMC8yMDIzLkwuLlVTRC5IAQAAAFwdBAACAAAABTEzNTY0AQgAAAAFAAAAATEBAAAACy0xOTcwMjMzMzgxAwAAAAMxNjACAAAABDQwNTEEAAAAATAHAAAACTkvMzAvMjAyMwgAAAAJOS8zMC8yMDIzCQAAAAEw5OlkKj0l3ghuUK1HtyXeCCVDSVEuRU9HLklRX0VCSVREQS4uOS8zMC8yMDIyLkwuLlVTRC5IAQAAAFwdBAACAAAABTEzNTc2AQgAAAAFAAAAATEBAAAACy0y</t>
  </si>
  <si>
    <t>MDIxMzc1MDMxAwAAAAMxNjACAAAABDQwNTEEAAAAATAHAAAACTkvMzAvMjAyMggAAAAJOS8zMC8yMDIyCQAAAAEw5OlkKj0l3ggDP6xHtyXeCCVDSVEuRFZOLklRX0VCSVREQS4uOS8zMC8yMDIyLkwuLlVTRC5IAQAAAA4RBAACAAAABTEwMzgxAQgAAAAFAAAAATEBAAAACy0yMDIwNDU4MTI0AwAAAAMxNjACAAAABDQwNTEEAAAAATAHAAAACTkvMzAvMjAyMggAAAAJOS8zMC8yMDIyCQAAAAEw5OlkKj0l3ggDP6xHtyXeCCRDSVEuQlAuSVFfRUJJVERBLi45LzMwLzIwMjIuTC4uVVNELkgBAAAA4gQGAAIAAAAFMzgwODgBCAAAAAUAAAABMQEAAAALLTIwMjIzMTczNTEDAAAAAzE2MAIAAAAENDA1MQQAAAABMAcAAAAJOS8zMC8yMDIyCAAAAAk5LzMwLzIwMjIJAAAAATDk6WQqPSXeCCVmrEe3Jd4IJUNJUS5DT1AuSVFfRUJJVERBLi45LzMwLzIwMjIuTC4uVVNELkgBAAAAT4YEAAIAAAAFMzQzNjUBCAAAAAUAAAABMQEAAAALLTIwMjE0NzczMjYDAAAAAzE2MAIAAAAENDA1MQQAAAABMAcAAAAJOS8zMC8yMDIyCAAAAAk5LzMwLzIwMjIJAAAAATDk6WQqPSXeCAM/rEe3Jd4IJUNJUS5YT00uSVFfRUJJVERBLi45LzMwLzIwMjIuTC4uVVNELkgBAAAAQjMGAAIAAAAFOTUxNTMBCAAAAAUAAAABMQEAAAALLTIwMjE4Njc5MDgDAAAAAzE2MAIAAAAENDA1MQQAAAABMAcAAAAJOS8zMC8yMDIyCAAAAAk5LzMwLzIw</t>
  </si>
  <si>
    <t>MjIJAAAAATDk6WQqPSXeCAM/rEe3Jd4IJUNJUS5DVlguSVFfRUJJVERBLi45LzMwLzIwMjIuTC4uVVNELkgBAAAAyoABAAIAAAAFNTQzMzIBCAAAAAUAAAABMQEAAAALLTIwMjE0MDkwMDgDAAAAAzE2MAIAAAAENDA1MQQAAAABMAcAAAAJOS8zMC8yMDIyCAAAAAk5LzMwLzIwMjIJAAAAATDk6WQqPSXeCB+NrEe3Jd4IJENJUS5CUC5JUV9FQklUREEuLjkvMzAvMjAxOS5MLi5VU0QuSAEAAADiBAYAAgAAAAUzMjU5OAEIAAAABQAAAAExAQAAAAoyMDY2MzIzOTEzAwAAAAMxNjACAAAABDQwNTEEAAAAATAHAAAACTkvMzAvMjAxOQgAAAAJOS8zMC8yMDE5CQAAAAEw5OlkKj0l3giOirxHtyXeCCVDSVEuRFZOLklRX0VCSVREQS4uOS8zMC8yMDE5LkwuLlVTRC5IAQAAAA4RBAACAAAABDI5ODgBCAAAAAUAAAABMQEAAAAKMjA2NzM0MjI3OQMAAAADMTYwAgAAAAQ0MDUxBAAAAAEwBwAAAAk5LzMwLzIwMTkIAAAACTkvMzAvMjAxOQkAAAABMOTpZCo9Jd4InrG8R7cl3gglQ0lRLkNPUC5JUV9FQklUREEuLjkvMzAvMjAxOS5MLi5VU0QuSAEAAABPhgQAAgAAAAUxNDUwOAEIAAAABQAAAAExAQAAAAoyMDY4MTQ1OTMxAwAAAAMxNjACAAAABDQwNTEEAAAAATAHAAAACTkvMzAvMjAxOQgAAAAJOS8zMC8yMDE5CQAAAAEw5OlkKj0l3giesbxHtyXeCCVDSVEuQ1ZYLklRX0VCSVREQS4uOS8zMC8yMDE5LkwuLlVTRC5I</t>
  </si>
  <si>
    <t>AQAAAMqAAQACAAAABTMxMTMzAQgAAAAFAAAAATEBAAAACjIwNjg1Mzg4ODQDAAAAAzE2MAIAAAAENDA1MQQAAAABMAcAAAAJOS8zMC8yMDE5CAAAAAk5LzMwLzIwMTkJAAAAATDk6WQqPSXeCJ6xvEe3Jd4IJUNJUS5FT0cuSVFfRUJJVERBLi45LzMwLzIwMTkuTC4uVVNELkgBAAAAXB0EAAIAAAAINzc2Ny4zOTIBCAAAAAUAAAABMQEAAAAKMjA2ODQzMTA1NgMAAAADMTYwAgAAAAQ0MDUxBAAAAAEwBwAAAAk5LzMwLzIwMTkIAAAACTkvMzAvMjAxOQkAAAABMOTpZCo9Jd4Ijoq8R7cl3gglQ0lRLlhPTS5JUV9FQklUREEuLjkvMzAvMjAxOS5MLi5VU0QuSAEAAABCMwYAAgAAAAUzMzgwNAEIAAAABQAAAAExAQAAAAoyMDY4MjczMTcwAwAAAAMxNjACAAAABDQwNTEEAAAAATAHAAAACTkvMzAvMjAxOQgAAAAJOS8zMC8yMDE5CQAAAAEw5OlkKj0l3giOirxHtyXeCCVDSVEuQ09QLklRX0VCSVREQS4uOS8zMC8yMDE4LkwuLlVTRC5IAQAAAE+GBAACAAAABTE0ODUyAQgAAAAFAAAAATEBAAAACjE5ODk5MDE4MzQDAAAAAzE2MAIAAAAENDA1MQQAAAABMAcAAAAJOS8zMC8yMDE4CAAAAAk5LzMwLzIwMTgJAAAAATDk6WQqPSXeCBnXrke3Jd4IJENJUS5CUC5JUV9FQklUREEuLjkvMzAvMjAxOC5MLi5VU0QuSAEAAADiBAYAAgAAAAUzMTg1MQEIAAAABQAAAAExAQAAAAoxOTg5MjM4OTI2AwAAAAMxNjACAAAABDQw</t>
  </si>
  <si>
    <t>NTEEAAAAATAHAAAACTkvMzAvMjAxOAgAAAAJOS8zMC8yMDE4CQAAAAEw5OlkKj0l3ggZ165HtyXeCCVDSVEuRFZOLklRX0VCSVREQS4uOS8zMC8yMDE4LkwuLlVTRC5IAQAAAA4RBAACAAAABDE4MzIBCAAAAAUAAAABMQEAAAAKMTk5MDgxODQ2OQMAAAADMTYwAgAAAAQ0MDUxBAAAAAEwBwAAAAk5LzMwLzIwMTgIAAAACTkvMzAvMjAxOAkAAAABMOTpZCo9Jd4IGdeuR7cl3gglQ0lRLlhPTS5JUV9FQklUREEuLjkvMzAvMjAxOC5MLi5VU0QuSAEAAABCMwYAAgAAAAUzNzcwNAEIAAAABQAAAAExAQAAAAoxOTkwNzg4NjEzAwAAAAMxNjACAAAABDQwNTEEAAAAATAHAAAACTkvMzAvMjAxOAgAAAAJOS8zMC8yMDE4CQAAAAEw5OlkKj0l3ggOsK5HtyXeCCVDSVEuRU9HLklRX0VCSVREQS4uOS8zMC8yMDE4LkwuLlVTRC5IAQAAAFwdBAACAAAACDc1MDQuMjQ2AQgAAAAFAAAAATEBAAAACjE5OTA3MzQ4MDkDAAAAAzE2MAIAAAAENDA1MQQAAAABMAcAAAAJOS8zMC8yMDE4CAAAAAk5LzMwLzIwMTgJAAAAATDk6WQqPSXeCPyIrke3Jd4IJUNJUS5DVlguSVFfRUJJVERBLi45LzMwLzIwMTguTC4uVVNELkgBAAAAyoABAAIAAAAFMzAxNzMBCAAAAAUAAAABMQEAAAAKMTk5MDk4ODEzNgMAAAADMTYwAgAAAAQ0MDUxBAAAAAEwBwAAAAk5LzMwLzIwMTgIAAAACTkvMzAvMjAxOAkAAAABMOTpZCo9Jd4IGdeuR7cl3ggl</t>
  </si>
  <si>
    <t>UC5JUV9FQklUREEuLjMvMzEvMjAxMy5MLi5VU0QuSAEAAABPhgQAAgAAAAUyMTk1NwEIAAAABQAAAAExAQAAAAoxNjc1NzQ5ODYzAwAAAAMxNjACAAAABDQwNTEEAAAAATAHAAAACTMvMzEvMjAxMwgAAAAJMy8zMS8yMDEzCQAAAAEw5OlkKj0l3gjk6WQqPSXeCCVDSVEuQ1ZYLklRX0VCSVREQS4uMy8zMS8yMDEzLkwuLlVTRC5IAQAAAMqAAQACAAAABTQ2MTk3AQgAAAAFAAAAATEBAAAACjE2NzUwNDE3MDkDAAAAAzE2MAIAAAAENDA1MQQAAAABMAcAAAAJMy8zMS8yMDEzCAAAAAkzLzMxLzIwMTMJAAAAATDk6WQqPSXeCOTpZCo9Jd4IJENJUS5CUC5JUV9FQklUREEuLjMvMzEvMjAxMy5MLi5VU0QuSAEAAADiBAYAAgAAAAUzNTgxNAEIAAAABQAAAAExAQAAAAoxNjc0MjMzOTU1AwAAAAMxNjACAAAABDQwNTEEAAAAATAHAAAACTMvMzEvMjAxMwgAAAAJMy8zMS8yMDEzCQAAAAEw5OlkKj0l3gjk6WQqPSXeCCVDSVEuRFZOLklRX0VCSVREQS4uOS8zMC8yMDE3LkwuLlVTRC5IAQAAAA4RBAACAAAABDIxMDUBCAAAAAUAAAABMQEAAAAKMTkyMDI4MzM3NwMAAAADMTYwAgAAAAQ0MDUxBAAAAAEwBwAAAAk5LzMwLzIwMTcIAAAACTkvMzAvMjAxNwkAAAABMOTpZCo9Jd4INSWvR7cl3gglQ0lRLkVPRy5JUV9FQklUREEuLjkvMzAvMjAxNy5MLi5VU0QuSAEAAABcHQQAAgAAAAg0MjY5Ljc1NQEIAAAABQAAAAEx</t>
  </si>
  <si>
    <t>AQAAAAoxOTE3NzI0ODY0AwAAAAMxNjACAAAABDQwNTEEAAAAATAHAAAACTkvMzAvMjAxNwgAAAAJOS8zMC8yMDE3CQAAAAEw5OlkKj0l3gg9TK9HtyXeCCVDSVEuWE9NLklRX0VCSVREQS4uOS8zMC8yMDE3LkwuLlVTRC5IAQAAAEIzBgACAAAABTMwMDQ0AQgAAAAFAAAAATEBAAAACjE5MjAwMTg1MzADAAAAAzE2MAIAAAAENDA1MQQAAAABMAcAAAAJOS8zMC8yMDE3CAAAAAk5LzMwLzIwMTcJAAAAATDk6WQqPSXeCD1Mr0e3Jd4IJENJUS5CUC5JUV9FQklUREEuLjkvMzAvMjAxNy5MLi5VU0QuSAEAAADiBAYAAgAAAAUyMzM2OQEIAAAABQAAAAExAQAAAAoxOTE2NTMzNjYzAwAAAAMxNjACAAAABDQwNTEEAAAAATAHAAAACTkvMzAvMjAxNwgAAAAJOS8zMC8yMDE3CQAAAAEw5OlkKj0l3gg1Ja9HtyXeCCVDSVEuQ09QLklRX0VCSVREQS4uOS8zMC8yMDE3LkwuLlVTRC5IAQAAAE+GBAACAAAABDg2NjYBCAAAAAUAAAABMQEAAAAKMTkxNzMxOTc0MAMAAAADMTYwAgAAAAQ0MDUxBAAAAAEwBwAAAAk5LzMwLzIwMTcIAAAACTkvMzAvMjAxNwkAAAABMOTpZCo9Jd4IH/6uR7cl3gglQ0lRLkNWWC5JUV9FQklUREEuLjkvMzAvMjAxNy5MLi5VU0QuSAEAAADKgAEAAgAAAAUyMDIxMAEIAAAABQAAAAExAQAAAAoxOTIwNTM1Njk4AwAAAAMxNjACAAAABDQwNTEEAAAAATAHAAAACTkvMzAvMjAxNwgAAAAJOS8zMC8y</t>
  </si>
  <si>
    <t>MDE3CQAAAAEw5OlkKj0l3gg1Ja9HtyXeCCVDSVEuRFZOLklRX0VCSVREQS4uOS8zMC8yMDE2LkwuLlVTRC5IAQAAAA4RBAACAAAABDIzNjYBCAAAAAUAAAABMQEAAAAKMTg2MzY4MzM5MgMAAAADMTYwAgAAAAQ0MDUxBAAAAAEwBwAAAAk5LzMwLzIwMTYIAAAACTkvMzAvMjAxNgkAAAABMOTpZCo9Jd4IQVa5R7cl3gglQ0lRLkNPUC5JUV9FQklUREEuLjkvMzAvMjAxNi5MLi5VU0QuSAEAAABPhgQAAgAAAAQzNzIxAQgAAAAFAAAAATEBAAAACjE4NjM0NjEwNzUDAAAAAzE2MAIAAAAENDA1MQQAAAABMAcAAAAJOS8zMC8yMDE2CAAAAAk5LzMwLzIwMTYJAAAAATDk6WQqPSXeCEFWuUe3Jd4IJUNJUS5YT00uSVFfRUJJVERBLi45LzMwLzIwMTYuTC4uVVNELkgBAAAAQjMGAAIAAAAFMjM2NTABCAAAAAUAAAABMQEAAAAKMTg2MzY4MzQ0MgMAAAADMTYwAgAAAAQ0MDUxBAAAAAEwBwAAAAk5LzMwLzIwMTYIAAAACTkvMzAvMjAxNgkAAAABMOTpZCo9Jd4IQVa5R7cl3ggkQ0lRLkJQLklRX0VCSVREQS4uOS8zMC8yMDE2LkwuLlVTRC5IAQAAAOIEBgACAAAABTE1MTA0AQgAAAAFAAAAATEBAAAACjE4NjMyMDk1NTkDAAAAAzE2MAIAAAAENDA1MQQAAAABMAcAAAAJOS8zMC8yMDE2CAAAAAk5LzMwLzIwMTYJAAAAATDk6WQqPSXeCE19uUe3Jd4IJUNJUS5FT0cuSVFfRUJJVERBLi45LzMwLzIwMTYuTC4uVVNELkgB</t>
  </si>
  <si>
    <t>AAAAXB0EAAIAAAAHMjQwMy4xNQEIAAAABQAAAAExAQAAAAoxODYzNzcwNjQxAwAAAAMxNjACAAAABDQwNTEEAAAAATAHAAAACTkvMzAvMjAxNggAAAAJOS8zMC8yMDE2CQAAAAEw5OlkKj0l3ghNfblHtyXeCCVDSVEuQ1ZYLklRX0VCSVREQS4uOS8zMC8yMDE2LkwuLlVTRC5IAQAAAMqAAQACAAAABTEzMTc5AQgAAAAFAAAAATEBAAAACjE4NjM4Njc3MDYDAAAAAzE2MAIAAAAENDA1MQQAAAABMAcAAAAJOS8zMC8yMDE2CAAAAAk5LzMwLzIwMTYJAAAAATDk6WQqPSXeCBYvuUe3Jd4IJkNJUS5YT00uSVFfRUJJVERBLi4xMi8zMS8yMDE5LkwuLlVTRC5IAQAAAEIzBgACAAAABTM0NDQzAQgAAAAFAAAAATEBAAAACy0yMTExMDczODIwAwAAAAMxNjACAAAABDQwNTEEAAAAATAHAAAACjEyLzMxLzIwMTkIAAAACjEyLzMxLzIwMTkJAAAAATDk6WQqPSXeCHDLuUe3Jd4IJkNJUS5DVlguSVFfRUJJVERBLi4xMi8zMS8yMDE5LkwuLlVTRC5IAQAAAMqAAQACAAAABTI5MDI0AQgAAAAFAAAAATEBAAAACy0yMTEwODgyODI2AwAAAAMxNjACAAAABDQwNTEEAAAAATAHAAAACjEyLzMxLzIwMTkIAAAACjEyLzMxLzIwMTkJAAAAATDk6WQqPSXeCF+kuUe3Jd4IJkNJUS5DT1AuSVFfRUJJVERBLi4xMi8zMS8yMDE5LkwuLlVTRC5IAQAAAE+GBAACAAAABTEzNzQ2AQgAAAAFAAAAATEBAAAACy0yMTExNjQzMzI5AwAAAAMx</t>
  </si>
  <si>
    <t>NjACAAAABDQwNTEEAAAAATAHAAAACjEyLzMxLzIwMTkIAAAACjEyLzMxLzIwMTkJAAAAATDk6WQqPSXeCHDLuUe3Jd4IJUNJUS5CUC5JUV9FQklUREEuLjEyLzMxLzIwMTkuTC4uVVNELkgBAAAA4gQGAAIAAAAFMzQwNzMBCAAAAAUAAAABMQEAAAALLTIxMDc3NTMyMjQDAAAAAzE2MAIAAAAENDA1MQQAAAABMAcAAAAKMTIvMzEvMjAxOQgAAAAKMTIvMzEvMjAxOQkAAAABMOTpZCo9Jd4IX6S5R7cl3ggmQ0lRLkRWTi5JUV9FQklUREEuLjEyLzMxLzIwMTkuTC4uVVNELkgBAAAADhEEAAIAAAAEMTcxMwEIAAAABQAAAAExAQAAAAstMjExMjEwMDQzNgMAAAADMTYwAgAAAAQ0MDUxBAAAAAEwBwAAAAoxMi8zMS8yMDE5CAAAAAoxMi8zMS8yMDE5CQAAAAEw5OlkKj0l3ghwy7lHtyXeCCZDSVEuRU9HLklRX0VCSVREQS4uMTIvMzEvMjAxOS5MLi5VU0QuSAEAAABcHQQAAgAAAAQ3ODQzAQgAAAAFAAAAATEBAAAACy0yMTEwNTkxMjAzAwAAAAMxNjACAAAABDQwNTEEAAAAATAHAAAACjEyLzMxLzIwMTkIAAAACjEyLzMxLzIwMTkJAAAAATDk6WQqPSXeCF+kuUe3Jd4IKUNJUS5EVk4uSVFfVE9UQUxfUkVWRU5VRS5JUV9MVE0uLkwuLlVTRC5IAQAAAA4RBAACAAAABTE2NTU0AQgAAAAFAAAAATEBAAAACy0xOTE4MDI3NDM1AwAAAAMxNjACAAAAAjI4BAAAAAEwBwAAAAoxMS8xNi8yMDI1CAAAAAk5LzMwLzIwMjUJ</t>
  </si>
  <si>
    <t>SUNFREFURSIMSVFfUFJJQ0VEQVRFAgAAAAwiMTIvMTEvMjAyMCIKMTIvMTEvMjAyMAAAAAADAAAAAAAAAAUiQ09QIgNDT1ABAAAADiJJUV9QUklDRURBVEUiDElRX1BSSUNFREFURQIAAAALIjEyLzQvMjAyMCIJMTIvNC8yMDIwAAAAAAMAAAAAAAAABSJDT1AiA0NPUAEAAAAOIklRX1BSSUNFREFURSIMSVFfUFJJQ0VEQVRFAgAAAAwiMTEvMjcvMjAyMCIKMTEvMjcvMjAyMAAAAAADAAAAAAAAAAUiQ09QIgNDT1ABAAAADiJJUV9QUklDRURBVEUiDElRX1BSSUNFREFURQIAAAAMIjExLzIwLzIwMjAiCjExLzIwLzIwMjAAAAAAAwAAAAAAAAAFIkNPUCIDQ09QAQAAAA4iSVFfUFJJQ0VEQVRFIgxJUV9QUklDRURBVEUCAAAADCIxMS8xMy8yMDIwIgoxMS8xMy8yMDIw5OlkKj0l3gjZkssZPiXeCB5DSVEuQ09QLklRX1BSSUNFREFURS4xMS83LzIwMjUBAAAAT4YEAAUAAAAJMTEvNy8yMDI1AGg8+0a3Jd4IjbyoR7cl3ggfQ0lRLkNPUC5JUV9QUklDRURBVEUuMTAvMzEvMjAyNQEAAABPhgQABQAAAAoxMC8zMS8yMDI1AGg8+0a3Jd4IjUumR7cl3ggfQ0lRLkNPUC5JUV9QUklDRURBVEUuMTAvMjQvMjAyNQEAAABPhgQABQAAAAoxMC8yNC8yMDI1AGg8+0a3Jd4IxKKrR7cl3ggfQ0lRLkNPUC5JUV9QUklDRURBVEUuMTAvMTcvMjAyNQEAAABPhgQABQAAAAoxMC8xNy8yMDI1AGg8+0a3Jd4ISNOdR7cl3ggfQ0lR</t>
  </si>
  <si>
    <t>LkNPUC5JUV9QUklDRURBVEUuMTAvMTAvMjAyNQEAAABPhgQABQAAAAoxMC8xMC8yMDI1AGg8+0a3Jd4In3KmR7cl3ggeQ0lRLkNPUC5JUV9QUklDRURBVEUuMTAvMy8yMDI1AQAAAE+GBAAFAAAACTEwLzMvMjAyNQBoPPtGtyXeCI8tq0e3Jd4IHkNJUS5DT1AuSVFfUFJJQ0VEQVRFLjkvMjYvMjAyNQEAAABPhgQABQAAAAk5LzI2LzIwMjUAaDz7Rrcl3ggmhZ1HtyXeCB5DSVEuQ09QLklRX1BSSUNFREFURS45LzE5LzIwMjUBAAAAT4YEAAUAAAAJOS8xOS8yMDI1ANdBLke3Jd4INEOqR7cl3ggeQ0lRLkNPUC5JUV9QUklDRURBVEUuOS8xMi8yMDI1AQAAAE+GBAAFAAAACTkvMTIvMjAyNQDXQS5HtyXeCM0Foke3Jd4IHUNJUS5DT1AuSVFfUFJJQ0VEQVRFLjkvNS8yMDI1AQAAAE+GBAAFAAAACDkvNS8yMDI1ANdBLke3Jd4I5eicR7cl3ggeQ0lRLkNPUC5JUV9QUklDRURBVEUuOC8yOS8yMDI1AQAAAE+GBAAFAAAACTgvMjkvMjAyNQDXQS5HtyXeCH2zo0e3Jd4IHkNJUS5DT1AuSVFfUFJJQ0VEQVRFLjgvMjIvMjAyNQEAAABPhgQABQAAAAk4LzIyLzIwMjUA10EuR7cl3ghSa6BHtyXeCB5DSVEuQ09QLklRX1BSSUNFREFURS44LzE1LzIwMjUBAAAAT4YEAAUAAAAJOC8xNS8yMDI1ANdBLke3Jd4IGqunR7cl3ggdQ0lRLkNPUC5JUV9QUklDRURBVEUuOC84LzIwMjUBAAAAT4YEAAUAAAAIOC84LzIwMjUA10Eu</t>
  </si>
  <si>
    <t>R7cl3ghKPqNHtyXeCB1DSVEuQ09QLklRX1BSSUNFREFURS44LzEvMjAyNQEAAABPhgQABQAAAAg4LzEvMjAyNQDXQS5HtyXeCJOWnke3Jd4IHkNJUS5DT1AuSVFfUFJJQ0VEQVRFLjcvMjUvMjAyNQEAAABPhgQABQAAAAk3LzI1LzIwMjUA10EuR7cl3ghdZaNHtyXeCB5DSVEuQ09QLklRX1BSSUNFREFURS43LzE4LzIwMjUBAAAAT4YEAAUAAAAJNy8xOC8yMDI1ANdBLke3Jd4ITs2gR7cl3ggeQ0lRLkNPUC5JUV9QUklDRURBVEUuNy8xMS8yMDI1AQAAAE+GBAAFAAAACTcvMTEvMjAyNQDXQS5HtyXeCJJpoUe3Jd4IHUNJUS5DT1AuSVFfUFJJQ0VEQVRFLjcvMy8yMDI1AQAAAE+GBAAFAAAACDcvMy8yMDI1ANdBLke3Jd4I8FOiR7cl3ggeQ0lRLkNPUC5JUV9QUklDRURBVEUuNi8yNy8yMDI1AQAAAE+GBAAFAAAACTYvMjcvMjAyNQDXQS5HtyXeCGvfqke3Jd4IHkNJUS5DT1AuSVFfUFJJQ0VEQVRFLjYvMjAvMjAyNQEAAABPhgQABQAAAAk2LzIwLzIwMjUA10EuR7cl3ggVXp1HtyXeCB5DSVEuQ09QLklRX1BSSUNFREFURS42LzEzLzIwMjUBAAAAT4YEAAUAAAAJNi8xMy8yMDI1AN4sTEa3Jd4I81CaR7cl3ggdQ0lRLkNPUC5JUV9QUklDRURBVEUuNi82LzIwMjUBAAAAT4YEAAUAAAAINi82LzIwMjUA3ixMRrcl3ggSfJhHtyXeCB5DSVEuQ09QLklRX1BSSUNFREFURS41LzMwLzIwMjUBAAAAT4YEAAUAAAAJ</t>
  </si>
  <si>
    <t>NS8zMC8yMDI1AN4sTEa3Jd4Iq3urR7cl3ggeQ0lRLkNPUC5JUV9QUklDRURBVEUuNS8yMy8yMDI1AQAAAE+GBAAFAAAACTUvMjMvMjAyNQDeLExGtyXeCEZim0e3Jd4IHkNJUS5DT1AuSVFfUFJJQ0VEQVRFLjUvMTYvMjAyNQEAAABPhgQABQAAAAk1LzE2LzIwMjUA3ixMRrcl3ggSfJhHtyXeCB1DSVEuQ09QLklRX1BSSUNFREFURS41LzkvMjAyNQEAAABPhgQABQAAAAg1LzkvMjAyNQDeLExGtyXeCJJpoUe3Jd4IHUNJUS5DT1AuSVFfUFJJQ0VEQVRFLjUvMi8yMDI1AQAAAE+GBAAFAAAACDUvMi8yMDI1AN4sTEa3Jd4IWkeoR7cl3ggeQ0lRLkNPUC5JUV9QUklDRURBVEUuNC8yNS8yMDI1AQAAAE+GBAAFAAAACTQvMjUvMjAyNQDeLExGtyXeCBymoEe3Jd4IHkNJUS5DT1AuSVFfUFJJQ0VEQVRFLjQvMTcvMjAyNQEAAABPhgQABQAAAAk0LzE3LzIwMjUA3ixMRrcl3gj5XKdHtyXeCB5DSVEuQ09QLklRX1BSSUNFREFURS40LzExLzIwMjUBAAAAT4YEAAUAAAAJNC8xMS8yMDI1AN4sTEa3Jd4IIxSbR7cl3ggdQ0lRLkNPUC5JUV9QUklDRURBVEUuNC80LzIwMjUBAAAAT4YEAAUAAAAINC80LzIwMjUA3ixMRrcl3ggRC5ZHtyXeCB5DSVEuQ09QLklRX1BSSUNFREFURS4zLzI4LzIwMjUBAAAAT4YEAAUAAAAJMy8yOC8yMDI1AN4sTEa3Jd4I5sGcR7cl3ggeQ0lRLkNPUC5JUV9QUklDRURBVEUuMy8yMS8yMDI1</t>
  </si>
  <si>
    <t>AQAAAE+GBAAFAAAACTMvMjEvMjAyNQDeLExGtyXeCK/SlEe3Jd4IHkNJUS5DT1AuSVFfUFJJQ0VEQVRFLjMvMTQvMjAyNQEAAABPhgQABQAAAAkzLzE0LzIwMjUA3ixMRrcl3gjwlZVHtyXeCB1DSVEuQ09QLklRX1BSSUNFREFURS4zLzcvMjAyNQEAAABPhgQABQAAAAgzLzcvMjAyNQD0uDFGtyXeCHLXm0e3Jd4IHkNJUS5DT1AuSVFfUFJJQ0VEQVRFLjIvMjgvMjAyNQEAAABPhgQABQAAAAkyLzI4LzIwMjUA9LgxRrcl3ggyrJ1HtyXeCB5DSVEuQ09QLklRX1BSSUNFREFURS4yLzIxLzIwMjUBAAAAT4YEAAUAAAAJMi8yMS8yMDI1APS4MUa3Jd4I8i2YR7cl3ggeQ0lRLkNPUC5JUV9QUklDRURBVEUuMi8xNC8yMDI1AQAAAE+GBAAFAAAACTIvMTQvMjAyNQD0uDFGtyXeCPItmEe3Jd4IHUNJUS5DT1AuSVFfUFJJQ0VEQVRFLjIvNy8yMDI1AQAAAE+GBAAFAAAACDIvNy8yMDI1APS4MUa3Jd4ICISnR7cl3ggeQ0lRLkNPUC5JUV9QUklDRURBVEUuMS8zMS8yMDI1AQAAAE+GBAAFAAAACTEvMzEvMjAyNQD0uDFGtyXeCPCVlUe3Jd4IHkNJUS5DT1AuSVFfUFJJQ0VEQVRFLjEvMjQvMjAyNQEAAABPhgQABQAAAAkxLzI0LzIwMjUA9LgxRrcl3gh19ZZHtyXeCB5DSVEuQ09QLklRX1BSSUNFREFURS4xLzE3LzIwMjUBAAAAT4YEAAUAAAAJMS8xNy8yMDI1APS4MUa3Jd4IhKuUR7cl3ggeQ0lRLkNPUC5JUV9QUklD</t>
  </si>
  <si>
    <t>RURBVEUuMS8xMC8yMDI1AQAAAE+GBAAFAAAACTEvMTAvMjAyNQD0uDFGtyXeCNJulUe3Jd4IHUNJUS5DT1AuSVFfUFJJQ0VEQVRFLjEvMy8yMDI1AQAAAE+GBAAFAAAACDEvMy8yMDI1APS4MUa3Jd4IJMGTR7cl3ggfQ0lRLkNPUC5JUV9QUklDRURBVEUuMTIvMjcvMjAyNAEAAABPhgQABQAAAAoxMi8yNy8yMDI0APS4MUa3Jd4I1v2SR7cl3ggfQ0lRLkNPUC5JUV9QUklDRURBVEUuMTIvMjAvMjAyNAEAAABPhgQABQAAAAoxMi8yMC8yMDI0APS4MUa3Jd4IsmqXR7cl3ggfQ0lRLkNPUC5JUV9QUklDRURBVEUuMTIvMTMvMjAyNAEAAABPhgQABQAAAAoxMi8xMy8yMDI0APS4MUa3Jd4IsmqXR7cl3ggeQ0lRLkNPUC5JUV9QUklDRURBVEUuMTIvNi8yMDI0AQAAAE+GBAAFAAAACTEyLzYvMjAyNAD0uDFGtyXeCALklUe3Jd4IH0NJUS5DT1AuSVFfUFJJQ0VEQVRFLjExLzI5LzIwMjQBAAAAT4YEAAUAAAAKMTEvMjkvMjAyNAD0uDFGtyXeCPOemke3Jd4IH0NJUS5DT1AuSVFfUFJJQ0VEQVRFLjExLzIyLzIwMjQBAAAAT4YEAAUAAAAKMTEvMjIvMjAyNADdkTFGtyXeCHlmmUe3Jd4IH0NJUS5DT1AuSVFfUFJJQ0VEQVRFLjExLzE1LzIwMjQBAAAAT4YEAAUAAAAKMTEvMTUvMjAyNADdkTFGtyXeCLcCmke3Jd4IHkNJUS5DT1AuSVFfUFJJQ0VEQVRFLjExLzgvMjAyNAEAAABPhgQABQAAAAkxMS84LzIwMjQA3ZEx</t>
  </si>
  <si>
    <t>Rrcl3gjAc5xHtyXeCB5DSVEuQ09QLklRX1BSSUNFREFURS4xMS8xLzIwMjQBAAAAT4YEAAUAAAAJMTEvMS8yMDI0AN2RMUa3Jd4IVTaUR7cl3ggfQ0lRLkNPUC5JUV9QUklDRURBVEUuMTAvMjUvMjAyNAEAAABPhgQABQAAAAoxMC8yNS8yMDI0AN2RMUa3Jd4IWriqR7cl3ggfQ0lRLkNPUC5JUV9QUklDRURBVEUuMTAvMTgvMjAyNAEAAABPhgQABQAAAAoxMC8xOC8yMDI0AN2RMUa3Jd4IVcWRR7cl3ggfQ0lRLkNPUC5JUV9QUklDRURBVEUuMTAvMTEvMjAyNAEAAABPhgQABQAAAAoxMC8xMS8yMDI0AN2RMUa3Jd4IuoiSR7cl3ggeQ0lRLkNPUC5JUV9QUklDRURBVEUuMTAvNC8yMDI0AQAAAE+GBAAFAAAACTEwLzQvMjAyNADdkTFGtyXeCNhYqUe3Jd4IHkNJUS5DT1AuSVFfUFJJQ0VEQVRFLjkvMjcvMjAyNAEAAABPhgQABQAAAAk5LzI3LzIwMjQA3ZExRrcl3ggCVZhHtyXeCB5DSVEuQ09QLklRX1BSSUNFREFURS45LzIwLzIwMjQBAAAAT4YEAAUAAAAJOS8yMC8yMDI0AN2RMUa3Jd4IWvSgR7cl3ggeQ0lRLkNPUC5JUV9QUklDRURBVEUuOS8xMy8yMDI0AQAAAE+GBAAFAAAACTkvMTMvMjAyNADdkTFGtyXeCALklUe3Jd4IHUNJUS5DT1AuSVFfUFJJQ0VEQVRFLjkvNi8yMDI0AQAAAE+GBAAFAAAACDkvNi8yMDI0AN2RMUa3Jd4IGpqTR7cl3ggeQ0lRLkNPUC5JUV9QUklDRURBVEUuOC8zMC8yMDI0AQAA</t>
  </si>
  <si>
    <t>AE+GBAAFAAAACTgvMzAvMjAyNADdkTFGtyXeCEJqqke3Jd4IHkNJUS5DT1AuSVFfUFJJQ0VEQVRFLjgvMjMvMjAyNAEAAABPhgQABQAAAAk4LzIzLzIwMjQA3ZExRrcl3giUtJlHtyXeCB5DSVEuQ09QLklRX1BSSUNFREFURS44LzE2LzIwMjQBAAAAT4YEAAUAAAAJOC8xNi8yMDI0AN2RMUa3Jd4IghyXR7cl3ggdQ0lRLkNPUC5JUV9QUklDRURBVEUuOC85LzIwMjQBAAAAT4YEAAUAAAAIOC85LzIwMjQA3ZExRrcl3ghxhJRHtyXeCB1DSVEuQ09QLklRX1BSSUNFREFURS44LzIvMjAyNAEAAABPhgQABQAAAAg4LzIvMjAyNADdkTFGtyXeCNC4l0e3Jd4IHkNJUS5DT1AuSVFfUFJJQ0VEQVRFLjcvMjYvMjAyNAEAAABPhgQABQAAAAk3LzI2LzIwMjQA3ZExRrcl3gjhBphHtyXeCB5DSVEuQ09QLklRX1BSSUNFREFURS43LzE5LzIwMjQBAAAAT4YEAAUAAAAJNy8xOS8yMDI0AN2RMUa3Jd4IeWaZR7cl3ggeQ0lRLkNPUC5JUV9QUklDRURBVEUuNy8xMi8yMDI0AQAAAE+GBAAFAAAACTcvMTIvMjAyNADdkTFGtyXeCFU2lEe3Jd4IHUNJUS5DT1AuSVFfUFJJQ0VEQVRFLjcvNS8yMDI0AQAAAE+GBAAFAAAACDcvNS8yMDI0AN2RMUa3Jd4IsmqXR7cl3ggeQ0lRLkNPUC5JUV9QUklDRURBVEUuNi8yOC8yMDI0AQAAAE+GBAAFAAAACTYvMjgvMjAyNADdkTFGtyXeCDDKmEe3Jd4IHkNJUS5DT1AuSVFfUFJJQ0VEQVRF</t>
  </si>
  <si>
    <t>LjYvMjEvMjAyNAEAAABPhgQABQAAAAk2LzIxLzIwMjQA3ZExRrcl3gjIIJVHtyXeCB5DSVEuQ09QLklRX1BSSUNFREFURS42LzE0LzIwMjQBAAAAT4YEAAUAAAAJNi8xNC8yMDI0AN2RMUa3Jd4IADedR7cl3ggdQ0lRLkNPUC5JUV9QUklDRURBVEUuNi83LzIwMjQBAAAAT4YEAAUAAAAINi83LzIwMjQA3ZExRrcl3giCJKZHtyXeCB5DSVEuQ09QLklRX1BSSUNFREFURS41LzMxLzIwMjQBAAAAT4YEAAUAAAAJNS8zMS8yMDI0AN2RMUa3Jd4IR4CWR7cl3ggeQ0lRLkNPUC5JUV9QUklDRURBVEUuNS8yNC8yMDI0AQAAAE+GBAAFAAAACTUvMjQvMjAyNADdkTFGtyXeCCgylke3Jd4IHkNJUS5DT1AuSVFfUFJJQ0VEQVRFLjUvMTcvMjAyNAEAAABPhgQABQAAAAk1LzE3LzIwMjQA3ZExRrcl3gjmwZxHtyXeCB5DSVEuQ09QLklRX1BSSUNFREFURS41LzEwLzIwMjQBAAAAT4YEAAUAAAAJNS8xMC8yMDI0AN2RMUa3Jd4IctebR7cl3ggdQ0lRLkNPUC5JUV9QUklDRURBVEUuNS8zLzIwMjQBAAAAT4YEAAUAAAAINS8zLzIwMjQA3ZExRrcl3ggampNHtyXeCB5DSVEuQ09QLklRX1BSSUNFREFURS40LzI2LzIwMjQBAAAAT4YEAAUAAAAJNC8yNi8yMDI0AN2RMUa3Jd4IURiZR7cl3ggeQ0lRLkNPUC5JUV9QUklDRURBVEUuNC8xOS8yMDI0AQAAAE+GBAAFAAAACTQvMTkvMjAyNADdkTFGtyXeCK/SlEe3Jd4IHkNJUS5D</t>
  </si>
  <si>
    <t>T1AuSVFfUFJJQ0VEQVRFLjQvMTIvMjAyNAEAAABPhgQABQAAAAk0LzEyLzIwMjQA3ZExRrcl3gjzUJpHtyXeCB1DSVEuQ09QLklRX1BSSUNFREFURS40LzUvMjAyNAEAAABPhgQABQAAAAg0LzUvMjAyNADdkTFGtyXeCFSJm0e3Jd4IHkNJUS5DT1AuSVFfUFJJQ0VEQVRFLjMvMjgvMjAyNAEAAABPhgQABQAAAAkzLzI4LzIwMjQA3ZExRrcl3ggbHKpHtyXeCB5DSVEuQ09QLklRX1BSSUNFREFURS4zLzIyLzIwMjQBAAAAT4YEAAUAAAAJMy8yMi8yMDI0AN2RMUa3Jd4IfhOSR7cl3ggeQ0lRLkNPUC5JUV9QUklDRURBVEUuMy8xNS8yMDI0AQAAAE+GBAAFAAAACTMvMTUvMjAyNADdkTFGtyXeCDQ7m0e3Jd4IHUNJUS5DT1AuSVFfUFJJQ0VEQVRFLjMvOC8yMDI0AQAAAE+GBAAFAAAACDMvOC8yMDI0AN2RMUa3Jd4IDPWpR7cl3ggdQ0lRLkNPUC5JUV9QUklDRURBVEUuMy8xLzIwMjQBAAAAT4YEAAUAAAAIMy8xLzIwMjQA3ZExRrcl3ggC5JVHtyXeCB5DSVEuQ09QLklRX1BSSUNFREFURS4yLzIzLzIwMjQBAAAAT4YEAAUAAAAJMi8yMy8yMDI0AN2RMUa3Jd4I4ySTR7cl3ggeQ0lRLkNPUC5JUV9QUklDRURBVEUuMi8xNi8yMDI0AQAAAE+GBAAFAAAACTIvMTYvMjAyNADdkTFGtyXeCHqVqEe3Jd4IHUNJUS5DT1AuSVFfUFJJQ0VEQVRFLjIvOS8yMDI0AQAAAE+GBAAFAAAACDIvOS8yMDI0AN2RMUa3Jd4IghyX</t>
  </si>
  <si>
    <t>R7cl3ggdQ0lRLkNPUC5JUV9QUklDRURBVEUuMi8yLzIwMjQBAAAAT4YEAAUAAAAIMi8yLzIwMjQA3ZExRrcl3ggSfJhHtyXeCB5DSVEuQ09QLklRX1BSSUNFREFURS4xLzI2LzIwMjQBAAAAT4YEAAUAAAAJMS8yNi8yMDI0AN2RMUa3Jd4IA6ifR7cl3ggeQ0lRLkNPUC5JUV9QUklDRURBVEUuMS8xOS8yMDI0AQAAAE+GBAAFAAAACTEvMTkvMjAyNADdkTFGtyXeCMgglUe3Jd4IHkNJUS5DT1AuSVFfUFJJQ0VEQVRFLjEvMTIvMjAyNAEAAABPhgQABQAAAAkxLzEyLzIwMjQA3ZExRrcl3ggwHaBHtyXeCB1DSVEuQ09QLklRX1BSSUNFREFURS4xLzUvMjAyNAEAAABPhgQABQAAAAgxLzUvMjAyNADdkTFGtyXeCAJMk0e3Jd4IH0NJUS5DT1AuSVFfUFJJQ0VEQVRFLjEyLzI5LzIwMjMBAAAAT4YEAAUAAAAKMTIvMjkvMjAyMwDdkTFGtyXeCLy3oUe3Jd4IH0NJUS5DT1AuSVFfUFJJQ0VEQVRFLjEyLzIyLzIwMjMBAAAAT4YEAAUAAAAKMTIvMjIvMjAyMwDdkTFGtyXeCPrNqUe3Jd4IH0NJUS5DT1AuSVFfUFJJQ0VEQVRFLjEyLzE1LzIwMjMBAAAAT4YEAAUAAAAKMTIvMTUvMjAyMwDdkTFGtyXeCH4Tkke3Jd4IHkNJUS5DT1AuSVFfUFJJQ0VEQVRFLjEyLzgvMjAyMwEAAABPhgQABQAAAAkxMi84LzIwMjMA3ZExRrcl3ggoMpZHtyXeCB5DSVEuQ09QLklRX1BSSUNFREFURS4xMi8xLzIwMjMBAAAAT4YEAAUAAAAJ</t>
  </si>
  <si>
    <t>MTIvMS8yMDIzAN2RMUa3Jd4I0LiXR7cl3ggfQ0lRLkNPUC5JUV9QUklDRURBVEUuMTEvMjQvMjAyMwEAAABPhgQABQAAAAoxMS8yNC8yMDIzAN2RMUa3Jd4IR4CWR7cl3ggfQ0lRLkNPUC5JUV9QUklDRURBVEUuMTEvMTcvMjAyMwEAAABPhgQABQAAAAoxMS8xNy8yMDIzAN2RMUa3Jd4IlLSZR7cl3ggfQ0lRLkNPUC5JUV9QUklDRURBVEUuMTEvMTAvMjAyMwEAAABPhgQABQAAAAoxMS8xMC8yMDIzAN2RMUa3Jd4ITSCoR7cl3ggeQ0lRLkNPUC5JUV9QUklDRURBVEUuMTEvMy8yMDIzAQAAAE+GBAAFAAAACTExLzMvMjAyMwDdkTFGtyXeCHlmmUe3Jd4IH0NJUS5DT1AuSVFfUFJJQ0VEQVRFLjEwLzI3LzIwMjMBAAAAT4YEAAUAAAAKMTAvMjcvMjAyMwDdkTFGtyXeCKhMnEe3Jd4IH0NJUS5DT1AuSVFfUFJJQ0VEQVRFLjEwLzIwLzIwMjMBAAAAT4YEAAUAAAAKMTAvMjAvMjAyMwDdkTFGtyXeCOMkk0e3Jd4IH0NJUS5DT1AuSVFfUFJJQ0VEQVRFLjEwLzEzLzIwMjMBAAAAT4YEAAUAAAAKMTAvMTMvMjAyMwDdkTFGtyXeCEo+o0e3Jd4IHkNJUS5DT1AuSVFfUFJJQ0VEQVRFLjEwLzYvMjAyMwEAAABPhgQABQAAAAkxMC82LzIwMjMA3ZExRrcl3gjvpqlHtyXeCB5DSVEuQ09QLklRX1BSSUNFREFURS45LzI5LzIwMjMBAAAAT4YEAAUAAAAJOS8yOS8yMDIzAN2RMUa3Jd4IkCWcR7cl3ggeQ0lRLkNPUC5JUV9Q</t>
  </si>
  <si>
    <t>UklDRURBVEUuOS8yMi8yMDIzAQAAAE+GBAAFAAAACTkvMjIvMjAyMwDdkTFGtyXeCHIhnke3Jd4IHkNJUS5DT1AuSVFfUFJJQ0VEQVRFLjkvMTUvMjAyMwEAAABPhgQABQAAAAk5LzE1LzIwMjMA3ZExRrcl3gjwlZVHtyXeCB1DSVEuQ09QLklRX1BSSUNFREFURS45LzgvMjAyMwEAAABPhgQABQAAAAg5LzgvMjAyMwDdkTFGtyXeCALklUe3Jd4IHUNJUS5DT1AuSVFfUFJJQ0VEQVRFLjkvMS8yMDIzAQAAAE+GBAAFAAAACDkvMS8yMDIzAPS4MUa3Jd4IAkyTR7cl3ggeQ0lRLkNPUC5JUV9QUklDRURBVEUuOC8yNS8yMDIzAQAAAE+GBAAFAAAACTgvMjUvMjAyMwD0uDFGtyXeCO+mqUe3Jd4IHkNJUS5DT1AuSVFfUFJJQ0VEQVRFLjgvMTgvMjAyMwEAAABPhgQABQAAAAk4LzE4LzIwMjMA9LgxRrcl3gjIIJVHtyXeCB5DSVEuQ09QLklRX1BSSUNFREFURS44LzExLzIwMjMBAAAAT4YEAAUAAAAJOC8xMS8yMDIzAPS4MUa3Jd4I0m6VR7cl3ggdQ0lRLkNPUC5JUV9QUklDRURBVEUuOC80LzIwMjMBAAAAT4YEAAUAAAAIOC80LzIwMjMA9LgxRrcl3giCHJdHtyXeCB5DSVEuQ09QLklRX1BSSUNFREFURS43LzI4LzIwMjMBAAAAT4YEAAUAAAAJNy8yOC8yMDIzAPS4MUa3Jd4I2w6nR7cl3ggeQ0lRLkNPUC5JUV9QUklDRURBVEUuNy8yMS8yMDIzAQAAAE+GBAAFAAAACTcvMjEvMjAyMwD0uDFGtyXeCO9Zn0e3Jd4I</t>
  </si>
  <si>
    <t>HkNJUS5DT1AuSVFfUFJJQ0VEQVRFLjcvMTQvMjAyMwEAAABPhgQABQAAAAk3LzE0LzIwMjMA9LgxRrcl3ghRGJlHtyXeCB1DSVEuQ09QLklRX1BSSUNFREFURS43LzcvMjAyMwEAAABPhgQABQAAAAg3LzcvMjAyMwD0uDFGtyXeCFXFkUe3Jd4IHkNJUS5DT1AuSVFfUFJJQ0VEQVRFLjYvMzAvMjAyMwEAAABPhgQABQAAAAk2LzMwLzIwMjMA9LgxRrcl3gg2WZZHtyXeCB5DSVEuQ09QLklRX1BSSUNFREFURS42LzIzLzIwMjMBAAAAT4YEAAUAAAAJNi8yMy8yMDIzAPS4MUa3Jd4I2FipR7cl3ggeQ0lRLkNPUC5JUV9QUklDRURBVEUuNi8xNi8yMDIzAQAAAE+GBAAFAAAACTYvMTYvMjAyMwD0uDFGtyXeCPNQmke3Jd4IHUNJUS5DT1AuSVFfUFJJQ0VEQVRFLjYvOS8yMDIzAQAAAE+GBAAFAAAACDYvOS8yMDIzAPS4MUa3Jd4IAlWYR7cl3ggdQ0lRLkNPUC5JUV9QUklDRURBVEUuNi8yLzIwMjMBAAAAT4YEAAUAAAAINi8yLzIwMjMA9LgxRrcl3ggSfJhHtyXeCB5DSVEuQ09QLklRX1BSSUNFREFURS41LzI2LzIwMjMBAAAAT4YEAAUAAAAJNS8yNi8yMDIzAPS4MUa3Jd4I856aR7cl3ggeQ0lRLkNPUC5JUV9QUklDRURBVEUuNS8xOS8yMDIzAQAAAE+GBAAFAAAACTUvMTkvMjAyMwD0uDFGtyXeCNvnpke3Jd4IHkNJUS5DT1AuSVFfUFJJQ0VEQVRFLjUvMTIvMjAyMwEAAABPhgQABQAAAAk1LzEyLzIwMjMA9Lgx</t>
  </si>
  <si>
    <t>Rrcl3ggw6JNHtyXeCB1DSVEuQ09QLklRX1BSSUNFREFURS41LzUvMjAyMwEAAABPhgQABQAAAAg1LzUvMjAyMwD0uDFGtyXeCK/SlEe3Jd4IHkNJUS5DT1AuSVFfUFJJQ0VEQVRFLjQvMjgvMjAyMwEAAABPhgQABQAAAAk0LzI4LzIwMjMA9LgxRrcl3ggoMpZHtyXeCB5DSVEuQ09QLklRX1BSSUNFREFURS40LzIxLzIwMjMBAAAAT4YEAAUAAAAJNC8yMS8yMDIzAPS4MUa3Jd4IWvSgR7cl3ggeQ0lRLkNPUC5JUV9QUklDRURBVEUuNC8xNC8yMDIzAQAAAE+GBAAFAAAACTQvMTQvMjAyMwD0uDFGtyXeCHlCoUe3Jd4IHUNJUS5DT1AuSVFfUFJJQ0VEQVRFLjQvNi8yMDIzAQAAAE+GBAAFAAAACDQvNi8yMDIzAPS4MUa3Jd4I4ySTR7cl3ggeQ0lRLkNPUC5JUV9QUklDRURBVEUuMy8zMS8yMDIzAQAAAE+GBAAFAAAACTMvMzEvMjAyMwD0uDFGtyXeCDDok0e3Jd4IHkNJUS5DT1AuSVFfUFJJQ0VEQVRFLjMvMjQvMjAyMwEAAABPhgQABQAAAAkzLzI0LzIwMjMA9LgxRrcl3ggmhZ1HtyXeCB5DSVEuQ09QLklRX1BSSUNFREFURS4zLzE3LzIwMjMBAAAAT4YEAAUAAAAJMy8xNy8yMDIzAPS4MUa3Jd4IVImbR7cl3ggeQ0lRLkNPUC5JUV9QUklDRURBVEUuMy8xMC8yMDIzAQAAAE+GBAAFAAAACTMvMTAvMjAyMwD0uDFGtyXeCHLXm0e3Jd4IHUNJUS5DT1AuSVFfUFJJQ0VEQVRFLjMvMy8yMDIzAQAAAE+GBAAFAAAA</t>
  </si>
  <si>
    <t>CDMvMy8yMDIzAPS4MUa3Jd4IaW6oR7cl3ggeQ0lRLkNPUC5JUV9QUklDRURBVEUuMi8yNC8yMDIzAQAAAE+GBAAFAAAACTIvMjQvMjAyMwD0uDFGtyXeCGxdlEe3Jd4IHkNJUS5DT1AuSVFfUFJJQ0VEQVRFLjIvMTcvMjAyMwEAAABPhgQABQAAAAkyLzE3LzIwMjMA9LgxRrcl3gg0O5tHtyXeCB5DSVEuQ09QLklRX1BSSUNFREFURS4yLzEwLzIwMjMBAAAAT4YEAAUAAAAJMi8xMC8yMDIzAPS4MUa3Jd4IsmqXR7cl3ggdQ0lRLkNPUC5JUV9QUklDRURBVEUuMi8zLzIwMjMBAAAAT4YEAAUAAAAIMi8zLzIwMjMA9LgxRrcl3ghHgJZHtyXeCB5DSVEuQ09QLklRX1BSSUNFREFURS4xLzI3LzIwMjMBAAAAT4YEAAUAAAAJMS8yNy8yMDIzAPS4MUa3Jd4Ics6WR7cl3ggeQ0lRLkNPUC5JUV9QUklDRURBVEUuMS8yMC8yMDIzAQAAAE+GBAAFAAAACTEvMjAvMjAyMwD0uDFGtyXeCNC4l0e3Jd4IHkNJUS5DT1AuSVFfUFJJQ0VEQVRFLjEvMTMvMjAyMwEAAABPhgQABQAAAAkxLzEzLzIwMjMA9LgxRrcl3gjhBphHtyXeCB1DSVEuQ09QLklRX1BSSUNFREFURS4xLzYvMjAyMwEAAABPhgQABQAAAAgxLzYvMjAyMwD0uDFGtyXeCMyanEe3Jd4IH0NJUS5DT1AuSVFfUFJJQ0VEQVRFLjEyLzMwLzIwMjIBAAAAT4YEAAUAAAAKMTIvMzAvMjAyMgD0uDFGtyXeCBymoEe3Jd4IH0NJUS5DT1AuSVFfUFJJQ0VEQVRFLjEyLzIz</t>
  </si>
  <si>
    <t>LzIwMjIBAAAAT4YEAAUAAAAKMTIvMjMvMjAyMgD0uDFGtyXeCFXFkUe3Jd4IH0NJUS5DT1AuSVFfUFJJQ0VEQVRFLjEyLzE2LzIwMjIBAAAAT4YEAAUAAAAKMTIvMTYvMjAyMgD0uDFGtyXeCH4Tkke3Jd4IHkNJUS5DT1AuSVFfUFJJQ0VEQVRFLjEyLzkvMjAyMgEAAABPhgQABQAAAAkxMi85LzIwMjIA9LgxRrcl3gi6iJJHtyXeCB5DSVEuQ09QLklRX1BSSUNFREFURS4xMi8yLzIwMjIBAAAAT4YEAAUAAAAJMTIvMi8yMDIyAPS4MUa3Jd4IVTaUR7cl3ggfQ0lRLkNPUC5JUV9QUklDRURBVEUuMTEvMjUvMjAyMgEAAABPhgQABQAAAAoxMS8yNS8yMDIyAPS4MUa3Jd4IMMqYR7cl3ggfQ0lRLkNPUC5JUV9QUklDRURBVEUuMTEvMTgvMjAyMgEAAABPhgQABQAAAAoxMS8xOC8yMDIyAPS4MUa3Jd4IyCCVR7cl3ggfQ0lRLkNPUC5JUV9QUklDRURBVEUuMTEvMTEvMjAyMgEAAABPhgQABQAAAAoxMS8xMS8yMDIyAPS4MUa3Jd4I0m6VR7cl3ggeQ0lRLkNPUC5JUV9QUklDRURBVEUuMTEvNC8yMDIyAQAAAE+GBAAFAAAACTExLzQvMjAyMgD0uDFGtyXeCGz9pUe3Jd4IH0NJUS5DT1AuSVFfUFJJQ0VEQVRFLjEwLzI4LzIwMjIBAAAAT4YEAAUAAAAKMTAvMjgvMjAyMgD0uDFGtyXeCAJMk0e3Jd4IH0NJUS5DT1AuSVFfUFJJQ0VEQVRFLjEwLzIxLzIwMjIBAAAAT4YEAAUAAAAKMTAvMjEvMjAyMgD0uDFGtyXeCBqa</t>
  </si>
  <si>
    <t>k0e3Jd4IH0NJUS5DT1AuSVFfUFJJQ0VEQVRFLjEwLzE0LzIwMjIBAAAAT4YEAAUAAAAKMTAvMTQvMjAyMgD0uDFGtyXeCLcCmke3Jd4IHkNJUS5DT1AuSVFfUFJJQ0VEQVRFLjEwLzcvMjAyMgEAAABPhgQABQAAAAkxMC83LzIwMjIA9LgxRrcl3gisCqlHtyXeCB5DSVEuQ09QLklRX1BSSUNFREFURS45LzMwLzIwMjIBAAAAT4YEAAUAAAAJOS8zMC8yMDIyAPS4MUa3Jd4I0zGpR7cl3ggeQ0lRLkNPUC5JUV9QUklDRURBVEUuOS8yMy8yMDIyAQAAAE+GBAAFAAAACTkvMjMvMjAyMgD0uDFGtyXeCF3WpUe3Jd4IHkNJUS5DT1AuSVFfUFJJQ0VEQVRFLjkvMTYvMjAyMgEAAABPhgQABQAAAAk5LzE2LzIwMjIA9LgxRrcl3gjwlZVHtyXeCB1DSVEuQ09QLklRX1BSSUNFREFURS45LzkvMjAyMgEAAABPhgQABQAAAAg5LzkvMjAyMgD0uDFGtyXeCALklUe3Jd4IHUNJUS5DT1AuSVFfUFJJQ0VEQVRFLjkvMi8yMDIyAQAAAE+GBAAFAAAACDkvMi8yMDIyAPS4MUa3Jd4IMOiTR7cl3ggeQ0lRLkNPUC5JUV9QUklDRURBVEUuOC8yNi8yMDIyAQAAAE+GBAAFAAAACTgvMjYvMjAyMgD0uDFGtyXeCHlmmUe3Jd4IHkNJUS5DT1AuSVFfUFJJQ0VEQVRFLjgvMTkvMjAyMgEAAABPhgQABQAAAAk4LzE5LzIwMjIA9LgxRrcl3gjPC59HtyXeCB5DSVEuQ09QLklRX1BSSUNFREFURS44LzEyLzIwMjIBAAAAT4YEAAUAAAAJOC8x</t>
  </si>
  <si>
    <t>Mi8yMDIyAPS4MUa3Jd4IlLSZR7cl3ggdQ0lRLkNPUC5JUV9QUklDRURBVEUuOC81LzIwMjIBAAAAT4YEAAUAAAAIOC81LzIwMjIA9LgxRrcl3gg2WZZHtyXeCB5DSVEuQ09QLklRX1BSSUNFREFURS43LzI5LzIwMjIBAAAAT4YEAAUAAAAJNy8yOS8yMDIyAPS4MUa3Jd4I0m6VR7cl3ggeQ0lRLkNPUC5JUV9QUklDRURBVEUuNy8yMi8yMDIyAQAAAE+GBAAFAAAACTcvMjIvMjAyMgD0uDFGtyXeCGxdlEe3Jd4IHkNJUS5DT1AuSVFfUFJJQ0VEQVRFLjcvMTUvMjAyMgEAAABPhgQABQAAAAk3LzE1LzIwMjIA9LgxRrcl3giv0pRHtyXeCB1DSVEuQ09QLklRX1BSSUNFREFURS43LzgvMjAyMgEAAABPhgQABQAAAAg3LzgvMjAyMgD0uDFGtyXeCBftmke3Jd4IHUNJUS5DT1AuSVFfUFJJQ0VEQVRFLjcvMS8yMDIyAQAAAE+GBAAFAAAACDcvMS8yMDIyAPS4MUa3Jd4IghyXR7cl3ggeQ0lRLkNPUC5JUV9QUklDRURBVEUuNi8yNC8yMDIyAQAAAE+GBAAFAAAACTYvMjQvMjAyMgD0uDFGtyXeCNDWkke3Jd4IHkNJUS5DT1AuSVFfUFJJQ0VEQVRFLjYvMTcvMjAyMgEAAABPhgQABQAAAAk2LzE3LzIwMjIA9LgxRrcl3gia46hHtyXeCB5DSVEuQ09QLklRX1BSSUNFREFURS42LzEwLzIwMjIBAAAAT4YEAAUAAAAJNi8xMC8yMDIyAPS4MUa3Jd4IVcWRR7cl3ggdQ0lRLkNPUC5JUV9QUklDRURBVEUuNi8zLzIwMjIBAAAA</t>
  </si>
  <si>
    <t>T4YEAAUAAAAINi8zLzIwMjIA9LgxRrcl3gh+E5JHtyXeCB5DSVEuQ09QLklRX1BSSUNFREFURS41LzI3LzIwMjIBAAAAT4YEAAUAAAAJNS8yNy8yMDIyAPS4MUa3Jd4IuoiSR7cl3ggeQ0lRLkNPUC5JUV9QUklDRURBVEUuNS8yMC8yMDIyAQAAAE+GBAAFAAAACTUvMjAvMjAyMgD0uDFGtyXeCFpHqEe3Jd4IHkNJUS5DT1AuSVFfUFJJQ0VEQVRFLjUvMTMvMjAyMgEAAABPhgQABQAAAAk1LzEzLzIwMjIA9LgxRrcl3gjhnaRHtyXeCB1DSVEuQ09QLklRX1BSSUNFREFURS41LzYvMjAyMgEAAABPhgQABQAAAAg1LzYvMjAyMgD0uDFGtyXeCPrrpEe3Jd4IHkNJUS5DT1AuSVFfUFJJQ0VEQVRFLjQvMjkvMjAyMgEAAABPhgQABQAAAAk0LzI5LzIwMjIA9LgxRrcl3gjjdqRHtyXeCB5DSVEuQ09QLklRX1BSSUNFREFURS40LzIyLzIwMjIBAAAAT4YEAAUAAAAJNC8yMi8yMDIyAPS4MUa3Jd4IAlWYR7cl3ggeQ0lRLkNPUC5JUV9QUklDRURBVEUuNC8xNC8yMDIyAQAAAE+GBAAFAAAACTQvMTQvMjAyMgD0uDFGtyXeCBJ8mEe3Jd4IHUNJUS5DT1AuSVFfUFJJQ0VEQVRFLjQvOC8yMDIyAQAAAE+GBAAFAAAACDQvOC8yMDIyAPS4MUa3Jd4IkCWcR7cl3ggdQ0lRLkNPUC5JUV9QUklDRURBVEUuNC8xLzIwMjIBAAAAT4YEAAUAAAAINC8xLzIwMjIA9LgxRrcl3ggRC5ZHtyXeCB5DSVEuQ09QLklRX1BSSUNFREFURS4z</t>
  </si>
  <si>
    <t>LzI1LzIwMjIBAAAAT4YEAAUAAAAJMy8yNS8yMDIyAPS4MUa3Jd4IqEycR7cl3ggeQ0lRLkNPUC5JUV9QUklDRURBVEUuMy8xOC8yMDIyAQAAAE+GBAAFAAAACTMvMTgvMjAyMgD0uDFGtyXeCBGioke3Jd4IHkNJUS5DT1AuSVFfUFJJQ0VEQVRFLjMvMTEvMjAyMgEAAABPhgQABQAAAAkzLzExLzIwMjIA9LgxRrcl3gg8F6NHtyXeCB1DSVEuQ09QLklRX1BSSUNFREFURS4zLzQvMjAyMgEAAABPhgQABQAAAAgzLzQvMjAyMgD0uDFGtyXeCFU2lEe3Jd4IHkNJUS5DT1AuSVFfUFJJQ0VEQVRFLjIvMjUvMjAyMgEAAABPhgQABQAAAAkyLzI1LzIwMjIA9LgxRrcl3ghRGJlHtyXeCB5DSVEuQ09QLklRX1BSSUNFREFURS4yLzE4LzIwMjIBAAAAT4YEAAUAAAAJMi8xOC8yMDIyAPS4MUa3Jd4IAkyTR7cl3ggeQ0lRLkNPUC5JUV9QUklDRURBVEUuMi8xMS8yMDIyAQAAAE+GBAAFAAAACTIvMTEvMjAyMgD0uDFGtyXeCBqak0e3Jd4IHUNJUS5DT1AuSVFfUFJJQ0VEQVRFLjIvNC8yMDIyAQAAAE+GBAAFAAAACDIvNC8yMDIyAPS4MUa3Jd4IR4CWR7cl3ggeQ0lRLkNPUC5JUV9QUklDRURBVEUuMS8yOC8yMDIyAQAAAE+GBAAFAAAACTEvMjgvMjAyMgD0uDFGtyXeCHLOlke3Jd4IHkNJUS5DT1AuSVFfUFJJQ0VEQVRFLjEvMjEvMjAyMgEAAABPhgQABQAAAAkxLzIxLzIwMjIA9LgxRrcl3gjznppHtyXeCB5DSVEuQ09Q</t>
  </si>
  <si>
    <t>LklRX1BSSUNFREFURS4xLzE0LzIwMjIBAAAAT4YEAAUAAAAJMS8xNC8yMDIyAPS4MUa3Jd4IyCCVR7cl3ggdQ0lRLkNPUC5JUV9QUklDRURBVEUuMS83LzIwMjIBAAAAT4YEAAUAAAAIMS83LzIwMjIA9LgxRrcl3gjSbpVHtyXeCB9DSVEuQ09QLklRX1BSSUNFREFURS4xMi8zMS8yMDIxAQAAAE+GBAAFAAAACjEyLzMxLzIwMjEA9LgxRrcl3gi3KKRHtyXeCB9DSVEuQ09QLklRX1BSSUNFREFURS4xMi8yMy8yMDIxAQAAAE+GBAAFAAAACjEyLzIzLzIwMjEA9LgxRrcl3ggC5JVHtyXeCB9DSVEuQ09QLklRX1BSSUNFREFURS4xMi8xNy8yMDIxAQAAAE+GBAAFAAAACjEyLzE3LzIwMjEA9LgxRrcl3gjhBphHtyXeCB9DSVEuQ09QLklRX1BSSUNFREFURS4xMi8xMC8yMDIxAQAAAE+GBAAFAAAACjEyLzEwLzIwMjEA9LgxRrcl3gjQ1pJHtyXeCB5DSVEuQ09QLklRX1BSSUNFREFURS4xMi8zLzIwMjEBAAAAT4YEAAUAAAAJMTIvMy8yMDIxAPS4MUa3Jd4I5SyiR7cl3ggfQ0lRLkNPUC5JUV9QUklDRURBVEUuMTEvMjYvMjAyMQEAAABPhgQABQAAAAoxMS8yNi8yMDIxAPS4MUa3Jd4I81CaR7cl3ggfQ0lRLkNPUC5JUV9QUklDRURBVEUuMTEvMTkvMjAyMQEAAABPhgQABQAAAAoxMS8xOS8yMDIxAPS4MUa3Jd4I4ySTR7cl3ggfQ0lRLkNPUC5JUV9QUklDRURBVEUuMTEvMTIvMjAyMQEAAABPhgQABQAAAAoxMS8x</t>
  </si>
  <si>
    <t>Mi8yMDIxAPS4MUa3Jd4IuoiSR7cl3ggeQ0lRLkNPUC5JUV9QUklDRURBVEUuMTEvNS8yMDIxAQAAAE+GBAAFAAAACTExLzUvMjAyMQD0uDFGtyXeCBymoEe3Jd4IH0NJUS5DT1AuSVFfUFJJQ0VEQVRFLjEwLzI5LzIwMjEBAAAAT4YEAAUAAAAKMTAvMjkvMjAyMQD0uDFGtyXeCLcCmke3Jd4IH0NJUS5DT1AuSVFfUFJJQ0VEQVRFLjEwLzIyLzIwMjEBAAAAT4YEAAUAAAAKMTAvMjIvMjAyMQD0uDFGtyXeCNC4l0e3Jd4IH0NJUS5DT1AuSVFfUFJJQ0VEQVRFLjEwLzE1LzIwMjEBAAAAT4YEAAUAAAAKMTAvMTUvMjAyMQD0uDFGtyXeCPCVlUe3Jd4IHkNJUS5DT1AuSVFfUFJJQ0VEQVRFLjEwLzgvMjAyMQEAAABPhgQABQAAAAkxMC84LzIwMjEA9LgxRrcl3ggw6JNHtyXeCB5DSVEuQ09QLklRX1BSSUNFREFURS4xMC8xLzIwMjEBAAAAT4YEAAUAAAAJMTAvMS8yMDIxAPS4MUa3Jd4Ir9KUR7cl3ggeQ0lRLkNPUC5JUV9QUklDRURBVEUuOS8yNC8yMDIxAQAAAE+GBAAFAAAACTkvMjQvMjAyMQD0uDFGtyXeCAOon0e3Jd4IHkNJUS5DT1AuSVFfUFJJQ0VEQVRFLjkvMTcvMjAyMQEAAABPhgQABQAAAAk5LzE3LzIwMjEA9LgxRrcl3gg10qdHtyXeCB5DSVEuQ09QLklRX1BSSUNFREFURS45LzEwLzIwMjEBAAAAT4YEAAUAAAAJOS8xMC8yMDIxAPS4MUa3Jd4IMB2gR7cl3ggdQ0lRLkNPUC5JUV9QUklDRURBVEUu</t>
  </si>
  <si>
    <t>OS8zLzIwMjEBAAAAT4YEAAUAAAAIOS8zLzIwMjEA9LgxRrcl3ghVxZFHtyXeCB5DSVEuQ09QLklRX1BSSUNFREFURS44LzI3LzIwMjEBAAAAT4YEAAUAAAAJOC8yNy8yMDIxAPS4MUa3Jd4IfhOSR7cl3ggeQ0lRLkNPUC5JUV9QUklDRURBVEUuOC8yMC8yMDIxAQAAAE+GBAAFAAAACTgvMjAvMjAyMQD0uDFGtyXeCHIhnke3Jd4IHkNJUS5DT1AuSVFfUFJJQ0VEQVRFLjgvMTMvMjAyMQEAAABPhgQABQAAAAk4LzEzLzIwMjEA9LgxRrcl3giAb55HtyXeCB1DSVEuQ09QLklRX1BSSUNFREFURS44LzYvMjAyMQEAAABPhgQABQAAAAg4LzYvMjAyMQD0uDFGtyXeCBqrp0e3Jd4IHkNJUS5DT1AuSVFfUFJJQ0VEQVRFLjcvMzAvMjAyMQEAAABPhgQABQAAAAk3LzMwLzIwMjEA9LgxRrcl3gg2WZZHtyXeCB5DSVEuQ09QLklRX1BSSUNFREFURS43LzIzLzIwMjEBAAAAT4YEAAUAAAAJNy8yMy8yMDIxAPS4MUa3Jd4IMMqYR7cl3ggeQ0lRLkNPUC5JUV9QUklDRURBVEUuNy8xNi8yMDIxAQAAAE+GBAAFAAAACTcvMTYvMjAyMQD0uDFGtyXeCGxdlEe3Jd4IHUNJUS5DT1AuSVFfUFJJQ0VEQVRFLjcvOS8yMDIxAQAAAE+GBAAFAAAACDcvOS8yMDIxAPS4MUa3Jd4IxcCmR7cl3ggdQ0lRLkNPUC5JUV9QUklDRURBVEUuNy8yLzIwMjEBAAAAT4YEAAUAAAAINy8yLzIwMjEA9LgxRrcl3ggIhKdHtyXeCB5DSVEuQ09QLklR</t>
  </si>
  <si>
    <t>X1BSSUNFREFURS42LzI1LzIwMjEBAAAAT4YEAAUAAAAJNi8yNS8yMDIxAPS4MUa3Jd4IghyXR7cl3ggeQ0lRLkNPUC5JUV9QUklDRURBVEUuNi8xOC8yMDIxAQAAAE+GBAAFAAAACTYvMTgvMjAyMQD0uDFGtyXeCLJql0e3Jd4IHkNJUS5DT1AuSVFfUFJJQ0VEQVRFLjYvMTEvMjAyMQEAAABPhgQABQAAAAk2LzExLzIwMjEA9LgxRrcl3ggCTJNHtyXeCB1DSVEuQ09QLklRX1BSSUNFREFURS42LzQvMjAyMQEAAABPhgQABQAAAAg2LzQvMjAyMQD0uDFGtyXeCBqak0e3Jd4IHkNJUS5DT1AuSVFfUFJJQ0VEQVRFLjUvMjgvMjAyMQEAAABPhgQABQAAAAk1LzI4LzIwMjEA9LgxRrcl3ghujKNHtyXeCB5DSVEuQ09QLklRX1BSSUNFREFURS41LzIxLzIwMjEBAAAAT4YEAAUAAAAJNS8yMS8yMDIxAPS4MUa3Jd4IuJmmR7cl3ggeQ0lRLkNPUC5JUV9QUklDRURBVEUuNS8xNC8yMDIxAQAAAE+GBAAFAAAACTUvMTQvMjAyMQD0uDFGtyXeCFSJm0e3Jd4IHUNJUS5DT1AuSVFfUFJJQ0VEQVRFLjUvNy8yMDIxAQAAAE+GBAAFAAAACDUvNy8yMDIxAPS4MUa3Jd4IctebR7cl3ggeQ0lRLkNPUC5JUV9QUklDRURBVEUuNC8zMC8yMDIxAQAAAE+GBAAFAAAACTQvMzAvMjAyMQD0uDFGtyXeCED5p0e3Jd4IHkNJUS5DT1AuSVFfUFJJQ0VEQVRFLjQvMjMvMjAyMQEAAABPhgQABQAAAAk0LzIzLzIwMjEA9LgxRrcl3ggRC5ZH</t>
  </si>
  <si>
    <t>tyXeCB5DSVEuQ09QLklRX1BSSUNFREFURS40LzE2LzIwMjEBAAAAT4YEAAUAAAAJNC8xNi8yMDIxAPS4MUa3Jd4IlLSZR7cl3ggdQ0lRLkNPUC5JUV9QUklDRURBVEUuNC85LzIwMjEBAAAAT4YEAAUAAAAINC85LzIwMjEA9LgxRrcl3gi3AppHtyXeCB1DSVEuQ09QLklRX1BSSUNFREFURS40LzEvMjAyMQEAAABPhgQABQAAAAg0LzEvMjAyMQD0uDFGtyXeCDQ7m0e3Jd4IHkNJUS5DT1AuSVFfUFJJQ0VEQVRFLjMvMjYvMjAyMQEAAABPhgQABQAAAAkzLzI2LzIwMjEA9LgxRrcl3gjIIJVHtyXeCB5DSVEuQ09QLklRX1BSSUNFREFURS4zLzE5LzIwMjEBAAAAT4YEAAUAAAAJMy8xOS8yMDIxAPS4MUa3Jd4I1v2SR7cl3ggeQ0lRLkNPUC5JUV9QUklDRURBVEUuMy8xMi8yMDIxAQAAAE+GBAAFAAAACTMvMTIvMjAyMQD0uDFGtyXeCNBHlUe3Jd4IHUNJUS5DT1AuSVFfUFJJQ0VEQVRFLjMvNS8yMDIxAQAAAE+GBAAFAAAACDMvNS8yMDIxAPS4MUa3Jd4ISa+lR7cl3ggeQ0lRLkNPUC5JUV9QUklDRURBVEUuMi8yNi8yMDIxAQAAAE+GBAAFAAAACTIvMjYvMjAyMQD0uDFGtyXeCNDWkke3Jd4IHkNJUS5DT1AuSVFfUFJJQ0VEQVRFLjIvMTkvMjAyMQEAAABPhgQABQAAAAkyLzE5LzIwMjEA9LgxRrcl3ghVxZFHtyXeCB5DSVEuQ09QLklRX1BSSUNFREFURS4yLzEyLzIwMjEBAAAAT4YEAAUAAAAJMi8xMi8yMDIx</t>
  </si>
  <si>
    <t>APS4MUa3Jd4IfhOSR7cl3ggdQ0lRLkNPUC5JUV9QUklDRURBVEUuMi81LzIwMjEBAAAAT4YEAAUAAAAIMi81LzIwMjEA9LgxRrcl3gi6iJJHtyXeCB5DSVEuQ09QLklRX1BSSUNFREFURS4xLzI5LzIwMjEBAAAAT4YEAAUAAAAJMS8yOS8yMDIxAPS4MUa3Jd4IVTaUR7cl3ggeQ0lRLkNPUC5JUV9QUklDRURBVEUuMS8yMi8yMDIxAQAAAE+GBAAFAAAACTEvMjIvMjAyMQD0uDFGtyXeCHLOlke3Jd4IHkNJUS5DT1AuSVFfUFJJQ0VEQVRFLjEvMTUvMjAyMQEAAABPhgQABQAAAAkxLzE1LzIwMjEA9LgxRrcl3giK2qNHtyXeCB1DSVEuQ09QLklRX1BSSUNFREFURS4xLzgvMjAyMQEAAABPhgQABQAAAAgxLzgvMjAyMQD0uDFGtyXeCAJVmEe3Jd4IH0NJUS5DT1AuSVFfUFJJQ0VEQVRFLjEyLzMxLzIwMjABAAAAT4YEAAUAAAAKMTIvMzEvMjAyMAD0uDFGtyXeCBJ8mEe3Jd4IH0NJUS5DT1AuSVFfUFJJQ0VEQVRFLjEyLzI0LzIwMjABAAAAT4YEAAUAAAAKMTIvMjQvMjAyMAD0uDFGtyXeCDVhpUe3Jd4IH0NJUS5DT1AuSVFfUFJJQ0VEQVRFLjEyLzE4LzIwMjABAAAAT4YEAAUAAAAKMTIvMTgvMjAyMAD0uDFGtyXeCHlmmUe3Jd4IH0NJUS5DT1AuSVFfUFJJQ0VEQVRFLjEyLzExLzIwMjABAAAAT4YEAAUAAAAKMTIvMTEvMjAyMAD0uDFGtyXeCK/SlEe3Jd4IHkNJUS5DT1AuSVFfUFJJQ0VEQVRFLjEyLzQvMjAy</t>
  </si>
  <si>
    <t>MAEAAABPhgQABQAAAAkxMi80LzIwMjAA9LgxRrcl3gi8t6FHtyXeCB9DSVEuQ09QLklRX1BSSUNFREFURS4xMS8yNy8yMDIwAQAAAE+GBAAFAAAACjExLzI3LzIwMjAA9LgxRrcl3gjwlZVHtyXeCB9DSVEuQ09QLklRX1BSSUNFREFURS4xMS8yMC8yMDIwAQAAAE+GBAAFAAAACjExLzIwLzIwMjAA9LgxRrcl3ggC5JVHtyXeCB9DSVEuQ09QLklRX1BSSUNFREFURS4xMS8xMy8yMDIwAQAAAE+GBAAFAAAACjExLzEzLzIwMjAA9LgxRrcl3ghHgJZHtyXeCEhDSVFSQU5HRVYuXkNMLklRX0NMT1NFUFJJQ0UuMTEvMTIvMjAyMC4xMS8xMi8yMDI1Li4uREVTQy5XLklRX0NMT1NFUFJJQ0UEAAAAU4A1AwUBAAACAAAABTU5Ljc1AgAAAAU2MC45OAIAAAAENjEuNQIAAAAFNTcuMTUCAAAABTU4LjQ4AgAAAAU2MC41MwIAAAAFNjUuMTQCAAAABDYyLjQCAAAABTYyLjE5AgAAAAU2MS4xOAIAAAAFNjQuMDECAAAABTYzLjY2AgAAAAU2MS45OAIAAAAFNjMuODgCAAAABTY3LjMzAgAAAAU2NS4xNgIAAAAFNjYuMDUCAAAABTY3LjA0AgAAAAI2NwIAAAAFNjUuNTICAAAABTczLjg0AgAAAAU3MS4yOQIAAAAFNjQuNTgCAAAABTYwLjc5AgAAAAU2MS41MwIAAAAFNjEuOTcCAAAABTYwLjU4AgAAAAU1OC4yOQIAAAAFNjMuMDICAAAABTY0LjAxAgAAAAQ2MC45AgAAAAU2MS45OQIAAAAFNjkuMzYCAAAABTY4LjI4AgAAAAU2</t>
  </si>
  <si>
    <t>QVRFAgAAAAsiNS8yOC8yMDIxIgk1LzI4LzIwMjEAAAAAAwAAAAAAAAAFIkNPUCIDQ09QAQAAAA4iSVFfUFJJQ0VEQVRFIgxJUV9QUklDRURBVEUCAAAACyI0LzMwLzIwMjEiCTQvMzAvMjAyMQAAAAADAAAAAAAAAAUiQ09QIgNDT1ABAAAADiJJUV9QUklDRURBVEUiDElRX1BSSUNFREFURQIAAAALIjMvMzEvMjAyMSIJMy8zMS8yMDIxAAAAAAMAAAAAAAAABSJDT1AiA0NPUAEAAAAOIklRX1BSSUNFREFURSIMSVFfUFJJQ0VEQVRFAgAAAAsiMi8yNi8yMDIxIgkyLzI2LzIwMjEAAAAAAwAAAAAAAAAFIkNPUCIDQ09QAQAAAA4iSVFfUFJJQ0VEQVRFIgxJUV9QUklDRURBVEUCAAAACyIxLzI5LzIwMjEiCTEvMjkvMjAyMQAAAAADAAAAAAAAAAUiQ09QIgNDT1ABAAAADiJJUV9QUklDRURBVEUiDElRX1BSSUNFREFURQIAAAAMIjEyLzMxLzIwMjAiCjEyLzMxLzIwMjAAAAAAAwAAAAAAAAAFIkNPUCIDQ09QAQAAAA4iSVFfUFJJQ0VEQVRFIgxJUV9QUklDRURBVEUCAAAADCIxMS8zMC8yMDIwIgoxMS8zMC8yMDIwTdVRED4l3ggu/GsqRSXeCB5DSVEuQ09QLklRX1BSSUNFREFURS45LzMwLzIwMjUBAAAAT4YEAAUAAAAJOS8zMC8yMDI1AN2RMUa3Jd4IQmqqR7cl3ggeQ0lRLkNPUC5JUV9QUklDRURBVEUuNy8zMS8yMDI1AQAAAE+GBAAFAAAACTcvMzEvMjAyNQDdkTFGtyXeCBJ8mEe3Jd4IHkNJUS5DT1AuSVFf</t>
  </si>
  <si>
    <t>UFJJQ0VEQVRFLjYvMzAvMjAyNQEAAABPhgQABQAAAAk2LzMwLzIwMjUA3ZExRrcl3giv0pRHtyXeCB5DSVEuQ09QLklRX1BSSUNFREFURS40LzMwLzIwMjUBAAAAT4YEAAUAAAAJNC8zMC8yMDI1AN2RMUa3Jd4ItwKaR7cl3ggeQ0lRLkNPUC5JUV9QUklDRURBVEUuMy8zMS8yMDI1AQAAAE+GBAAFAAAACTMvMzEvMjAyNQDdkTFGtyXeCI1Lpke3Jd4IH0NJUS5DT1AuSVFfUFJJQ0VEQVRFLjEyLzMxLzIwMjQBAAAAT4YEAAUAAAAKMTIvMzEvMjAyNADdkTFGtyXeCLqIkke3Jd4IH0NJUS5DT1AuSVFfUFJJQ0VEQVRFLjEwLzMxLzIwMjQBAAAAT4YEAAUAAAAKMTAvMzEvMjAyNADdkTFGtyXeCDwXo0e3Jd4IHkNJUS5DT1AuSVFfUFJJQ0VEQVRFLjkvMzAvMjAyNAEAAABPhgQABQAAAAk5LzMwLzIwMjQA3ZExRrcl3ggw6JNHtyXeCB5DSVEuQ09QLklRX1BSSUNFREFURS43LzMxLzIwMjQBAAAAT4YEAAUAAAAJNy8zMS8yMDI0AN2RMUa3Jd4IVcWRR7cl3ggeQ0lRLkNPUC5JUV9QUklDRURBVEUuNC8zMC8yMDI0AQAAAE+GBAAFAAAACTQvMzAvMjAyNADdkTFGtyXeCCaFnUe3Jd4IHkNJUS5DT1AuSVFfUFJJQ0VEQVRFLjIvMjkvMjAyNAEAAABPhgQABQAAAAkyLzI5LzIwMjQA3ZExRrcl3ghyzpZHtyXeCB5DSVEuQ09QLklRX1BSSUNFREFURS4xLzMxLzIwMjQBAAAAT4YEAAUAAAAJMS8zMS8yMDI0AN2RMUa3</t>
  </si>
  <si>
    <t>Jd4I5SyiR7cl3ggfQ0lRLkNPUC5JUV9QUklDRURBVEUuMTEvMzAvMjAyMwEAAABPhgQABQAAAAoxMS8zMC8yMDIzAN2RMUa3Jd4IAkyTR7cl3ggfQ0lRLkNPUC5JUV9QUklDRURBVEUuMTAvMzEvMjAyMwEAAABPhgQABQAAAAoxMC8zMS8yMDIzAN2RMUa3Jd4IitqjR7cl3ggeQ0lRLkNPUC5JUV9QUklDRURBVEUuOC8zMS8yMDIzAQAAAE+GBAAFAAAACTgvMzEvMjAyMwDdkTFGtyXeCI28qEe3Jd4IHkNJUS5DT1AuSVFfUFJJQ0VEQVRFLjcvMzEvMjAyMwEAAABPhgQABQAAAAk3LzMxLzIwMjMA3ZExRrcl3gjznppHtyXeCB5DSVEuQ09QLklRX1BSSUNFREFURS41LzMxLzIwMjMBAAAAT4YEAAUAAAAJNS8zMS8yMDIzAN2RMUa3Jd4IVcWRR7cl3ggeQ0lRLkNPUC5JUV9QUklDRURBVEUuMi8yOC8yMDIzAQAAAE+GBAAFAAAACTIvMjgvMjAyMwDdkTFGtyXeCPCVlUe3Jd4IHkNJUS5DT1AuSVFfUFJJQ0VEQVRFLjEvMzEvMjAyMwEAAABPhgQABQAAAAkxLzMxLzIwMjMA3ZExRrcl3gh6lahHtyXeCB9DSVEuQ09QLklRX1BSSUNFREFURS4xMS8zMC8yMDIyAQAAAE+GBAAFAAAACjExLzMwLzIwMjIA3ZExRrcl3ghVNpRHtyXeCB9DSVEuQ09QLklRX1BSSUNFREFURS4xMC8zMS8yMDIyAQAAAE+GBAAFAAAACjEwLzMxLzIwMjIA3ZExRrcl3ggCVZhHtyXeCB5DSVEuQ09QLklRX1BSSUNFREFURS44LzMxLzIwMjIB</t>
  </si>
  <si>
    <t>AAAAT4YEAAUAAAAJOC8zMS8yMDIyAN2RMUa3Jd4ICxOlR7cl3ggeQ0lRLkNPUC5JUV9QUklDRURBVEUuNi8zMC8yMDIyAQAAAE+GBAAFAAAACTYvMzAvMjAyMgDdkTFGtyXeCOEGmEe3Jd4IHkNJUS5DT1AuSVFfUFJJQ0VEQVRFLjUvMzEvMjAyMgEAAABPhgQABQAAAAk1LzMxLzIwMjIA3ZExRrcl3ggampNHtyXeCB5DSVEuQ09QLklRX1BSSUNFREFURS4zLzMxLzIwMjIBAAAAT4YEAAUAAAAJMy8zMS8yMDIyAN2RMUa3Jd4IVcWRR7cl3ggeQ0lRLkNPUC5JUV9QUklDRURBVEUuMi8yOC8yMDIyAQAAAE+GBAAFAAAACTIvMjgvMjAyMgDdkTFGtyXeCLqIkke3Jd4IHkNJUS5DT1AuSVFfUFJJQ0VEQVRFLjEvMzEvMjAyMgEAAABPhgQABQAAAAkxLzMxLzIwMjIA3ZExRrcl3giyapdHtyXeCB9DSVEuQ09QLklRX1BSSUNFREFURS4xMS8zMC8yMDIxAQAAAE+GBAAFAAAACjExLzMwLzIwMjEA3ZExRrcl3ghyzpZHtyXeCB5DSVEuQ09QLklRX1BSSUNFREFURS45LzMwLzIwMjEBAAAAT4YEAAUAAAAJOS8zMC8yMDIxAN2RMUa3Jd4IMOiTR7cl3ggeQ0lRLkNPUC5JUV9QUklDRURBVEUuOC8zMS8yMDIxAQAAAE+GBAAFAAAACTgvMzEvMjAyMQDdkTFGtyXeCDDKmEe3Jd4IHkNJUS5DT1AuSVFfUFJJQ0VEQVRFLjYvMzAvMjAyMQEAAABPhgQABQAAAAk2LzMwLzIwMjEA3ZExRrcl3giAb55HtyXeCB5DSVEuQ09QLklR</t>
  </si>
  <si>
    <t>X1BSSUNFREFURS4zLzMxLzIwMjEBAAAAT4YEAAUAAAAJMy8zMS8yMDIxAN2RMUa3Jd4INlmWR7cl3ggfQ0lRLkNPUC5JUV9QUklDRURBVEUuMTEvMzAvMjAyMAEAAABPhgQABQAAAAoxMS8zMC8yMDIwAPS4MUa3Jd4IGpqTR7cl3gg0Q0lRLi5JUV9OSV8xWVJfQU5OX0dST1dUSC5JUV9MVE0uMTIvMzEvMjAwOS5MLi5VU0QuSAQAAABCMwYAPAAAAAIAAAAKMTEzLjM2ODQxMQIAAAAKMTExLjc3MjM3MQIAAAAKMTEzLjI5OTAxOAIAAAAKMTA5LjY1MTY0NQIAAAAKMTA1Ljg4MDAzNwIAAAAKMTAwLjQ3Nzk5NAIAAAAKMTAyLjgwMTg2NAIAAAAJMTE1Ljc0NTc3AgAAAAoxMDguMzQ5MjUyAgAAAAoxMDMuMDQ4MDAxAgAAAAoxMDMuNzYxODA0AgAAAAoxMTMuNzgzOTc3AgAAAAkxMTEuNzI3NjcCAAAACjExMi4xNDg2MzQCAAAACjExMi44Mzc0ODQCAAAACjExMi41NTMyMTQCAAAACjEwOS4yNTk4NTMCAAAACjExMS4yOTA5MTcCAAAACTExMS4zNDUxMQIAAAAJMTA5LjQzMzk3AgAAAAk5OC40MDAxOTQCAAAACTk1Ljg5OTA2MgIAAAAJOTMuMjU5Mjk2AgAAAAk5NS44MzM3NjcCAAAACTk3Ljg0MDAzNAIAAAAKMTA4LjY4MjM5MgIAAAAKMTAyLjc3NTk0MQIAAAAJOTguMzE4ODg0AgAAAAk5OC4zMjgwNTICAAAACTkzLjY3OTgxNwIAAAAKMTA3LjU2MjEzMwIAAAAJOTkuNjcyNjY4AgAAAAk5OS44OTk4OTkCAAAA</t>
  </si>
  <si>
    <t>CAAAABQoSW52YWxpZCBJZGVudGlmaWVyKclwSi1FJd4IyXBKLUUl3ggvQ0lRLi5JUV9UT1RBTF9SRVZFTlVFLklRX0xUTS42LzMwLzIwMTguTC4uVVNELkgFAAAAAQAAAAgAAAAUKEludmFsaWQgSWRlbnRpZmllcinJcEotRSXeCMlwSi1FJd4IFUNJUS4uLklRX0NRLi5MLi5VU0QuSAUAAAAAAAAACAAAABQoSW52YWxpZCBJZGVudGlmaWVyKc6B3HtpJd4I7vCrR7cl3ggWQ0lRLi4uSVFfTFRNLi5MLi5VU0QuSAUAAAAAAAAACAAAABQoSW52YWxpZCBJZGVudGlmaWVyKc6B3HtpJd4I18mrR7cl3ggfQ0lRLi4uSVFfQ1EuMTIvMzEvMjAyNC5MLi5VU0QuSAUAAAAAAAAACAAAABQoSW52YWxpZCBJZGVudGlmaWVyKc6B3HtpJd4INEOqR7cl3ggeQ0lRLi4uSVFfQ1EuMy8zMS8yMDI1LkwuLlVTRC5IBQAAAAAAAAAIAAAAFChJbnZhbGlkIElkZW50aWZpZXIpzoHce2kl3ggbHKpHtyXeCB5DSVEuLi5JUV9DUS42LzMwLzIwMjUuTC4uVVNELkgFAAAAAAAAAAgAAAAUKEludmFsaWQgSWRlbnRpZmllcinOgdx7aSXeCNfJq0e3Jd4IH0NJUS4uLklRX0xUTS4zLzMxLzIwMjUuTC4uVVNELkgFAAAAAAAAAAgAAAAUKEludmFsaWQgSWRlbnRpZmllcinZWtx7aSXeCKt7q0e3Jd4IHkNJUS4uLklRX0NRLjkvMzAvMjAyNS5MLi5VU0QuSAUAAAAAAAAACAAAABQoSW52YWxpZCBJZGVudGlmaWVyKc6B3HtpJd4IGqunR7cl</t>
  </si>
  <si>
    <t>3ggfQ0lRLi4uSVFfTFRNLjYvMzAvMjAyNS5MLi5VU0QuSAUAAAAAAAAACAAAABQoSW52YWxpZCBJZGVudGlmaWVyKc6B3HtpJd4Ia9+qR7cl3gggQ0lRLi4uSVFfTFRNLjEyLzMxLzIwMjQuTC4uVVNELkgFAAAAAAAAAAgAAAAUKEludmFsaWQgSWRlbnRpZmllcinOgdx7aSXeCHqVqEe3Jd4IH0NJUS4uLklRX0xUTS45LzMwLzIwMjUuTC4uVVNELkgFAAAAAAAAAAgAAAAUKEludmFsaWQgSWRlbnRpZmllcinOgdx7aSXeCMSiq0e3Jd4IJUNJUS5YT00uSVFfRUJJVERBLi45LzMwLzIwMjEuTC4uVVNELkgBAAAAQjMGAAIAAAAFMzQ2NzcBCAAAAAUAAAABMQEAAAALLTIwNzIzMzcxODgDAAAAAzE2MAIAAAAENDA1MQQAAAABMAcAAAAJOS8zMC8yMDIxCAAAAAk5LzMwLzIwMjEJAAAAATC1qiZItyXeCLWqJki3Jd4IJUNJUS5DVlguSVFfRUJJVERBLi45LzMwLzIwMjEuTC4uVVNELkgBAAAAyoABAAIAAAAFMjc2ODUBCAAAAAUAAAABMQEAAAALLTIwNzIxMjIwNDADAAAAAzE2MAIAAAAENDA1MQQAAAABMAcAAAAJOS8zMC8yMDIxCAAAAAk5LzMwLzIwMjEJAAAAATC1qiZItyXeCLWqJki3Jd4IJENJUS5CUC5JUV9FQklUREEuLjkvMzAvMjAyMS5MLi5VU0QuSAEAAADiBAYAAgAAAAUxNzk4OQEIAAAABQAAAAExAQAAAAstMjA3MjYzMjAwNQMAAAADMTYwAgAAAAQ0MDUxBAAAAAEwBwAAAAk5LzMwLzIwMjEIAAAA</t>
  </si>
  <si>
    <t>CTkvMzAvMjAyMQkAAAABMLWqJki3Jd4ItaomSLcl3gglQ0lRLkRWTi5JUV9FQklUREEuLjkvMzAvMjAyMS5MLi5VU0QuSAEAAAAOEQQAAgAAAAQzNTA3AQgAAAAFAAAAATEBAAAACy0yMDcyMzYyMjY4AwAAAAMxNjACAAAABDQwNTEEAAAAATAHAAAACTkvMzAvMjAyMQgAAAAJOS8zMC8yMDIxCQAAAAEwtaomSLcl3gi1qiZItyXeCCVDSVEuQ09QLklRX0VCSVREQS4uOS8zMC8yMDIxLkwuLlVTRC5IAQAAAE+GBAACAAAABTE0NTg2AQgAAAAFAAAAATEBAAAACy0yMDcxOTMzMzgxAwAAAAMxNjACAAAABDQwNTEEAAAAATAHAAAACTkvMzAvMjAyMQgAAAAJOS8zMC8yMDIxCQAAAAEwtaomSLcl3gi1qiZItyXeCCVDSVEuRU9HLklRX0VCSVREQS4uOS8zMC8yMDIxLkwuLlVTRC5IAQAAAFwdBAACAAAABDc5NDYBCAAAAAUAAAABMQEAAAALLTIwNzIxNzE3MzYDAAAAAzE2MAIAAAAENDA1MQQAAAABMAcAAAAJOS8zMC8yMDIxCAAAAAk5LzMwLzIwMjEJAAAAATC1qiZItyXeCLWqJki3Jd4IJUNJUS5DT1AuSVFfRUJJVERBLi45LzMwLzIwMjAuTC4uVVNELkgBAAAAT4YEAAIAAAAENjU0OAEIAAAABQAAAAExAQAAAAstMjEyMzU3NTk3OAMAAAADMTYwAgAAAAQ0MDUxBAAAAAEwBwAAAAk5LzMwLzIwMjAIAAAACTkvMzAvMjAyMAkAAAABMLWqJki3Jd4ItaomSLcl3gglQ0lRLlhPTS5JUV9FQklUREEuLjkvMzAvMjAy</t>
  </si>
  <si>
    <t>MC5MLi5VU0QuSAEAAABCMwYAAgAAAAUxOTE0OAEIAAAABQAAAAExAQAAAAstMjEyMzkyNzIyMwMAAAADMTYwAgAAAAQ0MDUxBAAAAAEwBwAAAAk5LzMwLzIwMjAIAAAACTkvMzAvMjAyMAkAAAABMLWqJki3Jd4ItaomSLcl3gglQ0lRLkRWTi5JUV9FQklUREEuLjkvMzAvMjAyMC5MLi5VU0QuSAEAAAAOEQQAAgAAAAQxNTI1AQgAAAAFAAAAATEBAAAACy0yMTIzODU3MjgyAwAAAAMxNjACAAAABDQwNTEEAAAAATAHAAAACTkvMzAvMjAyMAgAAAAJOS8zMC8yMDIwCQAAAAEwtaomSLcl3gi1qiZItyXeCCRDSVEuQlAuSVFfRUJJVERBLi45LzMwLzIwMjAuTC4uVVNELkgBAAAA4gQGAAIAAAAFMTc3MTcBCAAAAAUAAAABMQEAAAALLTIxMjQzMTU4NTADAAAAAzE2MAIAAAAENDA1MQQAAAABMAcAAAAJOS8zMC8yMDIwCAAAAAk5LzMwLzIwMjAJAAAAATC1qiZItyXeCLWqJki3Jd4IJUNJUS5FT0cuSVFfRUJJVERBLi45LzMwLzIwMjAuTC4uVVNELkgBAAAAXB0EAAIAAAAINTcxNi44OTIBCAAAAAUAAAABMQEAAAALLTIxMjM4MzE3NjgDAAAAAzE2MAIAAAAENDA1MQQAAAABMAcAAAAJOS8zMC8yMDIwCAAAAAk5LzMwLzIwMjAJAAAAATC1qiZItyXeCLWqJki3Jd4IJUNJUS5DVlguSVFfRUJJVERBLi45LzMwLzIwMjAuTC4uVVNELkgBAAAAyoABAAIAAAAFMTU3NjEBCAAAAAUAAAABMQEAAAALLTIxMjM2MDQyNjkD</t>
  </si>
  <si>
    <t>AAAAAzE2MAIAAAAENDA1MQQAAAABMAcAAAAJOS8zMC8yMDIwCAAAAAk5LzMwLzIwMjAJAAAAATC1qiZItyXeCLWqJki3Jd4IJUNJUS5EVk4uSVFfRUJJVERBLi42LzMwLzIwMjEuTC4uVVNELkgBAAAADhEEAAIAAAAEMjA5MwEIAAAABQAAAAExAQAAAAstMjA3MjM2MjE4NQMAAAADMTYwAgAAAAQ0MDUxBAAAAAEwBwAAAAk2LzMwLzIwMjEIAAAACTYvMzAvMjAyMQkAAAABMLWqJki3Jd4ItaomSLcl3gglQ0lRLlhPTS5JUV9FQklUREEuLjYvMzAvMjAyMS5MLi5VU0QuSAEAAABCMwYAAgAAAAUyNDg4OAEIAAAABQAAAAExAQAAAAstMjA4NjYwOTY1OAMAAAADMTYwAgAAAAQ0MDUxBAAAAAEwBwAAAAk2LzMwLzIwMjEIAAAACTYvMzAvMjAyMQkAAAABMLWqJki3Jd4ItaomSLcl3gglQ0lRLkNPUC5JUV9FQklUREEuLjYvMzAvMjAyMS5MLi5VU0QuSAEAAABPhgQAAgAAAAUxMDM5MQEIAAAABQAAAAExAQAAAAstMjA4NjQyMDU4MgMAAAADMTYwAgAAAAQ0MDUxBAAAAAEwBwAAAAk2LzMwLzIwMjEIAAAACTYvMzAvMjAyMQkAAAABMLWqJki3Jd4ItaomSLcl3ggkQ0lRLkJQLklRX0VCSVREQS4uNi8zMC8yMDIxLkwuLlVTRC5IAQAAAOIEBgACAAAABTIwMDk4AQgAAAAFAAAAATEBAAAACy0yMDg3MTgzMzMwAwAAAAMxNjACAAAABDQwNTEEAAAAATAHAAAACTYvMzAvMjAyMQgAAAAJNi8zMC8yMDIxCQAAAAEwtaom</t>
  </si>
  <si>
    <t>SLcl3gi1qiZItyXeCCVDSVEuQ1ZYLklRX0VCSVREQS4uNi8zMC8yMDIxLkwuLlVTRC5IAQAAAMqAAQACAAAABTIxMDQyAQgAAAAFAAAAATEBAAAACy0yMDg2NDg4OTU0AwAAAAMxNjACAAAABDQwNTEEAAAAATAHAAAACTYvMzAvMjAyMQgAAAAJNi8zMC8yMDIxCQAAAAEwtaomSLcl3gi1qiZItyXeCCVDSVEuRU9HLklRX0VCSVREQS4uNi8zMC8yMDIxLkwuLlVTRC5IAQAAAFwdBAACAAAABDY0MzcBCAAAAAUAAAABMQEAAAALLTIwODY1ODQ3NzIDAAAAAzE2MAIAAAAENDA1MQQAAAABMAcAAAAJNi8zMC8yMDIxCAAAAAk2LzMwLzIwMjEJAAAAATC1qiZItyXeCLWqJki3Jd4IJENJUS5CUC5JUV9FQklUREEuLjkvMzAvMjAxNS5MLi5VU0QuSAEAAADiBAYAAgAAAAUyMDczMgEIAAAABQAAAAExAQAAAAoxODE1NTM3MTE0AwAAAAMxNjACAAAABDQwNTEEAAAAATAHAAAACTkvMzAvMjAxNQgAAAAJOS8zMC8yMDE1CQAAAAEwtaomSLcl3gi1qiZItyXeCCVDSVEuQ1ZYLklRX0VCSVREQS4uOS8zMC8yMDE1LkwuLlVTRC5IAQAAAMqAAQACAAAABTIxOTUwAQgAAAAFAAAAATEBAAAACjE4MTYyMzA0MTYDAAAAAzE2MAIAAAAENDA1MQQAAAABMAcAAAAJOS8zMC8yMDE1CAAAAAk5LzMwLzIwMTUJAAAAATC1qiZItyXeCLWqJki3Jd4IJUNJUS5DT1AuSVFfRUJJVERBLi45LzMwLzIwMTUuTC4uVVNELkgBAAAAT4YEAAIA</t>
  </si>
  <si>
    <t>AAAEODQyNQEIAAAABQAAAAExAQAAAAoxODE1Nzc2OTQ0AwAAAAMxNjACAAAABDQwNTEEAAAAATAHAAAACTkvMzAvMjAxNQgAAAAJOS8zMC8yMDE1CQAAAAEwtaomSLcl3gi1qiZItyXeCCVDSVEuWE9NLklRX0VCSVREQS4uOS8zMC8yMDE1LkwuLlVTRC5IAQAAAEIzBgACAAAABTM1NTY0AQgAAAAFAAAAATEBAAAACjE4MTYyMjE5NjYDAAAAAzE2MAIAAAAENDA1MQQAAAABMAcAAAAJOS8zMC8yMDE1CAAAAAk5LzMwLzIwMTUJAAAAATC1qiZItyXeCLWqJki3Jd4IJUNJUS5FT0cuSVFfRUJJVERBLi45LzMwLzIwMTUuTC4uVVNELkgBAAAAXB0EAAIAAAAINDk4Mi43MDcBCAAAAAUAAAABMQEAAAAKMTgxNjAxNzI4OQMAAAADMTYwAgAAAAQ0MDUxBAAAAAEwBwAAAAk5LzMwLzIwMTUIAAAACTkvMzAvMjAxNQkAAAABMLWqJki3Jd4ItaomSLcl3gglQ0lRLkRWTi5JUV9FQklUREEuLjkvMzAvMjAxNS5MLi5VU0QuSAEAAAAOEQQAAgAAAAQ2MDY1AQgAAAAFAAAAATEBAAAACjE4MTU5NzA2MDgDAAAAAzE2MAIAAAAENDA1MQQAAAABMAcAAAAJOS8zMC8yMDE1CAAAAAk5LzMwLzIwMTUJAAAAATC1qiZItyXeCLWqJki3Jd4IJUNJUS5DVlguSVFfRUJJVERBLi45LzMwLzIwMTQuTC4uVVNELkgBAAAAyoABAAIAAAAFMzk4MzQBCAAAAAUAAAABMQEAAAAKMTc2MzMzMDM4OQMAAAADMTYwAgAAAAQ0MDUxBAAAAAEwBwAA</t>
  </si>
  <si>
    <t>AAk5LzMwLzIwMTQIAAAACTkvMzAvMjAxNAkAAAABMLWqJki3Jd4ItaomSLcl3gglQ0lRLlhPTS5JUV9FQklUREEuLjkvMzAvMjAxNC5MLi5VU0QuSAEAAABCMwYAAgAAAAU1NTUyMQEIAAAABQAAAAExAQAAAAoxNzYyODM5MTIxAwAAAAMxNjACAAAABDQwNTEEAAAAATAHAAAACTkvMzAvMjAxNAgAAAAJOS8zMC8yMDE0CQAAAAEwtaomSLcl3gi1qiZItyXeCCVDSVEuRFZOLklRX0VCSVREQS4uOS8zMC8yMDE0LkwuLlVTRC5IAQAAAA4RBAACAAAABDcwNjABCAAAAAUAAAABMQEAAAAKMTc2MjgwNjA2MQMAAAADMTYwAgAAAAQ0MDUxBAAAAAEwBwAAAAk5LzMwLzIwMTQIAAAACTkvMzAvMjAxNAkAAAABMLWqJki3Jd4ItaomSLcl3gglQ0lRLkNPUC5JUV9FQklUREEuLjkvMzAvMjAxNC5MLi5VU0QuSAEAAABPhgQAAgAAAAUyMTcxNAEIAAAABQAAAAExAQAAAAoxNzYyNjA4NzU4AwAAAAMxNjACAAAABDQwNTEEAAAAATAHAAAACTkvMzAvMjAxNAgAAAAJOS8zMC8yMDE0CQAAAAEwtaomSLcl3gi1qiZItyXeCCVDSVEuRU9HLklRX0VCSVREQS4uOS8zMC8yMDE0LkwuLlVTRC5IAQAAAFwdBAACAAAACDkxMjMuNjE0AQgAAAAFAAAAATEBAAAACjE3NjMyNjQ3MDUDAAAAAzE2MAIAAAAENDA1MQQAAAABMAcAAAAJOS8zMC8yMDE0CAAAAAk5LzMwLzIwMTQJAAAAATC1qiZItyXeCLWqJki3Jd4IJENJUS5CUC5JUV9F</t>
  </si>
  <si>
    <t>QklUREEuLjkvMzAvMjAxNC5MLi5VU0QuSAEAAADiBAYAAgAAAAUzMTUyOQEIAAAABQAAAAExAQAAAAoxNzYxNTA4NDYxAwAAAAMxNjACAAAABDQwNTEEAAAAATAHAAAACTkvMzAvMjAxNAgAAAAJOS8zMC8yMDE0CQAAAAEwtaomSLcl3gi1qiZItyXeCCVDSVEuRFZOLklRX0VCSVREQS4uOS8zMC8yMDEzLkwuLlVTRC5IAQAAAA4RBAACAAAABDU0ODcBCAAAAAUAAAABMQEAAAAKMTcwNDk2ODE5NgMAAAADMTYwAgAAAAQ0MDUxBAAAAAEwBwAAAAk5LzMwLzIwMTMIAAAACTkvMzAvMjAxMwkAAAABMLWqJki3Jd4ItaomSLcl3gglQ0lRLkVPRy5JUV9FQklUREEuLjkvMzAvMjAxMy5MLi5VU0QuSAEAAABcHQQAAgAAAAg2ODU2LjcyMgEIAAAABQAAAAExAQAAAAoxNzA0NjMwNTcxAwAAAAMxNjACAAAABDQwNTEEAAAAATAHAAAACTkvMzAvMjAxMwgAAAAJOS8zMC8yMDEzCQAAAAEwtaomSLcl3gi1qiZItyXeCCVDSVEuWE9NLklRX0VCSVREQS4uOS8zMC8yMDEzLkwuLlVTRC5IAQAAAEIzBgACAAAABTU5NzY0AQgAAAAFAAAAATEBAAAACjE3MDQ5Mjc4OTYDAAAAAzE2MAIAAAAENDA1MQQAAAABMAcAAAAJOS8zMC8yMDEzCAAAAAk5LzMwLzIwMTMJAAAAATC1qiZItyXeCLWqJki3Jd4IJUNJUS5DT1AuSVFfRUJJVERBLi45LzMwLzIwMTMuTC4uVVNELkgBAAAAT4YEAAIAAAAFMjIzNDcBCAAAAAUAAAABMQEAAAAK</t>
  </si>
  <si>
    <t>MTcwNDc5MzIzNgMAAAADMTYwAgAAAAQ0MDUxBAAAAAEwBwAAAAk5LzMwLzIwMTMIAAAACTkvMzAvMjAxMwkAAAABMLWqJki3Jd4ItaomSLcl3ggkQ0lRLkJQLklRX0VCSVREQS4uOS8zMC8yMDEzLkwuLlVTRC5IAQAAAOIEBgACAAAABTM2MjY2AQgAAAAFAAAAATEBAAAACjE3MDM0NDk3MTIDAAAAAzE2MAIAAAAENDA1MQQAAAABMAcAAAAJOS8zMC8yMDEzCAAAAAk5LzMwLzIwMTMJAAAAATC1qiZItyXeCLWqJki3Jd4IJUNJUS5DVlguSVFfRUJJVERBLi45LzMwLzIwMTMuTC4uVVNELkgBAAAAyoABAAIAAAAFNDI5OTQBCAAAAAUAAAABMQEAAAAKMTcwNTI2NDAwOQMAAAADMTYwAgAAAAQ0MDUxBAAAAAEwBwAAAAk5LzMwLzIwMTMIAAAACTkvMzAvMjAxMwkAAAABMLWqJki3Jd4ItaomSLcl3gglQ0lRLlhPTS5JUV9FQklUREEuLjkvMzAvMjAxMi5MLi5VU0QuSAEAAABCMwYAAgAAAAU2NDg3NwEIAAAABQAAAAExAQAAAAoxNjQzNDgwNDQzAwAAAAMxNjACAAAABDQwNTEEAAAAATAHAAAACTkvMzAvMjAxMggAAAAJOS8zMC8yMDEyCQAAAAEwtaomSLcl3gi1qiZItyXeCCVDSVEuQ1ZYLklRX0VCSVREQS4uOS8zMC8yMDEyLkwuLlVTRC5IAQAAAMqAAQACAAAABTQ4NTIxAQgAAAAFAAAAATEBAAAACjE2NDM5MDI2NzkDAAAAAzE2MAIAAAAENDA1MQQAAAABMAcAAAAJOS8zMC8yMDEyCAAAAAk5LzMwLzIwMTIJ</t>
  </si>
  <si>
    <t>AAAAATC1qiZItyXeCLWqJki3Jd4IJUNJUS5EVk4uSVFfRUJJVERBLi45LzMwLzIwMTIuTC4uVVNELkgBAAAADhEEAAIAAAAENTE2NwEIAAAABQAAAAExAQAAAAoxNjQzOTAzMDY1AwAAAAMxNjACAAAABDQwNTEEAAAAATAHAAAACTkvMzAvMjAxMggAAAAJOS8zMC8yMDEyCQAAAAEwtaomSLcl3gi1qiZItyXeCCRDSVEuQlAuSVFfRUJJVERBLi45LzMwLzIwMTIuTC4uVVNELkgBAAAA4gQGAAIAAAAFMzUzNTIBCAAAAAUAAAABMQEAAAAKMTY0MjY1MTIxNgMAAAADMTYwAgAAAAQ0MDUxBAAAAAEwBwAAAAk5LzMwLzIwMTIIAAAACTkvMzAvMjAxMgkAAAABMLWqJki3Jd4ItaomSLcl3gglQ0lRLkVPRy5JUV9FQklUREEuLjkvMzAvMjAxMi5MLi5VU0QuSAEAAABcHQQAAgAAAAc1Njg5LjEyAQgAAAAFAAAAATEBAAAACjE2NDM4NDYxMTIDAAAAAzE2MAIAAAAENDA1MQQAAAABMAcAAAAJOS8zMC8yMDEyCAAAAAk5LzMwLzIwMTIJAAAAATC1qiZItyXeCLWqJki3Jd4IJUNJUS5DT1AuSVFfRUJJVERBLi45LzMwLzIwMTIuTC4uVVNELkgBAAAAT4YEAAIAAAAFMjExMDMBCAAAAAUAAAABMQEAAAAKMTY0MzQ4MDkxNgMAAAADMTYwAgAAAAQ0MDUxBAAAAAEwBwAAAAk5LzMwLzIwMTIIAAAACTkvMzAvMjAxMgkAAAABMLWqJki3Jd4ItaomSLcl3gglQ0lRLkNWWC5JUV9FQklUREEuLjYvMzAvMjAxNy5MLi5VU0QuSAEA</t>
  </si>
  <si>
    <t>AADKgAEAAgAAAAUxOTAzOQEIAAAABQAAAAExAQAAAAoxODk4MzU0NTQzAwAAAAMxNjACAAAABDQwNTEEAAAAATAHAAAACTYvMzAvMjAxNwgAAAAJNi8zMC8yMDE3CQAAAAEwtaomSLcl3gi1qiZItyXeCCVDSVEuRU9HLklRX0VCSVREQS4uNi8zMC8yMDE3LkwuLlVTRC5IAQAAAFwdBAACAAAACDM4ODAuNjM1AQgAAAAFAAAAATEBAAAACjE4OTg0MTQ4NzYDAAAAAzE2MAIAAAAENDA1MQQAAAABMAcAAAAJNi8zMC8yMDE3CAAAAAk2LzMwLzIwMTcJAAAAATC1qiZItyXeCLWqJki3Jd4IJENJUS5CUC5JUV9FQklUREEuLjYvMzAvMjAxNy5MLi5VU0QuSAEAAADiBAYAAgAAAAUxOTk3MQEIAAAABQAAAAExAQAAAAoxODk3NzI0MjAwAwAAAAMxNjACAAAABDQwNTEEAAAAATAHAAAACTYvMzAvMjAxNwgAAAAJNi8zMC8yMDE3CQAAAAEwtaomSLcl3gi1qiZItyXeCCVDSVEuQ09QLklRX0VCSVREQS4uNi8zMC8yMDE3LkwuLlVTRC5IAQAAAE+GBAACAAAABDc0OTgBCAAAAAUAAAABMQEAAAAKMTg5ODAyMzE1NAMAAAADMTYwAgAAAAQ0MDUxBAAAAAEwBwAAAAk2LzMwLzIwMTcIAAAACTYvMzAvMjAxNwkAAAABMLWqJki3Jd4ItaomSLcl3gglQ0lRLlhPTS5JUV9FQklUREEuLjYvMzAvMjAxNy5MLi5VU0QuSAEAAABCMwYAAgAAAAUyODA1NAEIAAAABQAAAAExAQAAAAoxODk4MjU3MjEyAwAAAAMxNjACAAAABDQwNTEE</t>
  </si>
  <si>
    <t>AAAAATAHAAAACTYvMzAvMjAxNwgAAAAJNi8zMC8yMDE3CQAAAAEwtaomSLcl3gi1qiZItyXeCCVDSVEuRFZOLklRX0VCSVREQS4uNi8zMC8yMDE3LkwuLlVTRC5IAQAAAA4RBAACAAAABDI1MTcBCAAAAAUAAAABMQEAAAAKMTg5ODExMDQ1MwMAAAADMTYwAgAAAAQ0MDUxBAAAAAEwBwAAAAk2LzMwLzIwMTcIAAAACTYvMzAvMjAxNwkAAAABMLWqJki3Jd4ItaomSLcl3ggmQ0lRLkRWTi5JUV9FQklUREEuLjEyLzMxLzIwMTYuTC4uVVNELkgBAAAADhEEAAIAAAAEMTI2OQEIAAAABQAAAAExAQAAAAoxOTQ2Mjg0NTU2AwAAAAMxNjACAAAABDQwNTEEAAAAATAHAAAACjEyLzMxLzIwMTYIAAAACjEyLzMxLzIwMTYJAAAAATC1qiZItyXeCLWqJki3Jd4IJUNJUS5CUC5JUV9FQklUREEuLjEyLzMxLzIwMTYuTC4uVVNELkgBAAAA4gQGAAIAAAAFMTYyMjcBCAAAAAUAAAABMQEAAAAKMTk1MTc0MDE5OAMAAAADMTYwAgAAAAQ0MDUxBAAAAAEwBwAAAAoxMi8zMS8yMDE2CAAAAAoxMi8zMS8yMDE2CQAAAAEwtaomSLcl3gi1qiZItyXeCCZDSVEuQ09QLklRX0VCSVREQS4uMTIvMzEvMjAxNi5MLi5VU0QuSAEAAABPhgQAAgAAAAQ0OTAxAQgAAAAFAAAAATEBAAAACjE5NDYwMDU3NDQDAAAAAzE2MAIAAAAENDA1MQQAAAABMAcAAAAKMTIvMzEvMjAxNggAAAAKMTIvMzEvMjAxNgkAAAABMLWqJki3Jd4ItaomSLcl3ggm</t>
  </si>
  <si>
    <t>Q0lRLkNWWC5JUV9FQklUREEuLjEyLzMxLzIwMTYuTC4uVVNELkgBAAAAyoABAAIAAAAFMTMzNTkBCAAAAAUAAAABMQEAAAAKMTk0NjY4Mzg4MgMAAAADMTYwAgAAAAQ0MDUxBAAAAAEwBwAAAAoxMi8zMS8yMDE2CAAAAAoxMi8zMS8yMDE2CQAAAAEwtaomSLcl3gi1qiZItyXeCCZDSVEuWE9NLklRX0VCSVREQS4uMTIvMzEvMjAxNi5MLi5VU0QuSAEAAABCMwYAAgAAAAUyMzI0NAEIAAAABQAAAAExAQAAAAoxOTQ3NDA0NjU0AwAAAAMxNjACAAAABDQwNTEEAAAAATAHAAAACjEyLzMxLzIwMTYIAAAACjEyLzMxLzIwMTYJAAAAATC1qiZItyXeCLWqJki3Jd4IJkNJUS5FT0cuSVFfRUJJVERBLi4xMi8zMS8yMDE2LkwuLlVTRC5IAQAAAFwdBAACAAAACDI3MjguNTY4AQgAAAAFAAAAATEBAAAACjE5NDcxMDY2NDADAAAAAzE2MAIAAAAENDA1MQQAAAABMAcAAAAKMTIvMzEvMjAxNggAAAAKMTIvMzEvMjAxNgkAAAABMLWqJki3Jd4ItaomSLcl3gglQ0lRLlhPTS5JUV9FQklUREEuLjYvMzAvMjAxNS5MLi5VU0QuSAEAAABCMwYAAgAAAAU0MDc5NgEIAAAABQAAAAExAQAAAAoxODAxNjE3NDc5AwAAAAMxNjACAAAABDQwNTEEAAAAATAHAAAACTYvMzAvMjAxNQgAAAAJNi8zMC8yMDE1CQAAAAEwtaomSLcl3gi1qiZItyXeCCVDSVEuQ09QLklRX0VCSVREQS4uNi8zMC8yMDE1LkwuLlVTRC5IAQAAAE+GBAACAAAA</t>
  </si>
  <si>
    <t>BTEyNDIxAQgAAAAFAAAAATEBAAAACjE4MDE0NDgxMTQDAAAAAzE2MAIAAAAENDA1MQQAAAABMAcAAAAJNi8zMC8yMDE1CAAAAAk2LzMwLzIwMTUJAAAAATC1qiZItyXeCLWqJki3Jd4IJENJUS5CUC5JUV9FQklUREEuLjYvMzAvMjAxNS5MLi5VU0QuSAEAAADiBAYAAgAAAAUyMzk2MQEIAAAABQAAAAExAQAAAAoxODAwMjg2ODU1AwAAAAMxNjACAAAABDQwNTEEAAAAATAHAAAACTYvMzAvMjAxNQgAAAAJNi8zMC8yMDE1CQAAAAEwtaomSLcl3gi1qiZItyXeCCVDSVEuRFZOLklRX0VCSVREQS4uNi8zMC8yMDE1LkwuLlVTRC5IAQAAAA4RBAACAAAABDc1MzQBCAAAAAUAAAABMQEAAAAKMTgwMTYyNzc0MAMAAAADMTYwAgAAAAQ0MDUxBAAAAAEwBwAAAAk2LzMwLzIwMTUIAAAACTYvMzAvMjAxNQkAAAABMLWqJki3Jd4ItaomSLcl3gglQ0lRLkVPRy5JUV9FQklUREEuLjYvMzAvMjAxNS5MLi5VU0QuSAEAAABcHQQAAgAAAAg2OTk2LjI2MwEIAAAABQAAAAExAQAAAAoxODAxNzg1MDM5AwAAAAMxNjACAAAABDQwNTEEAAAAATAHAAAACTYvMzAvMjAxNQgAAAAJNi8zMC8yMDE1CQAAAAEwtaomSLcl3gi1qiZItyXeCCVDSVEuQ1ZYLklRX0VCSVREQS4uNi8zMC8yMDE1LkwuLlVTRC5IAQAAAMqAAQACAAAABTI2MzkyAQgAAAAFAAAAATEBAAAACjE4MDE4OTcyNzgDAAAAAzE2MAIAAAAENDA1MQQAAAABMAcAAAAJ</t>
  </si>
  <si>
    <t>Ni8zMC8yMDE1CAAAAAk2LzMwLzIwMTUJAAAAATC1qiZItyXeCLWqJki3Jd4IJUNJUS5YT00uSVFfRUJJVERBLi42LzMwLzIwMjAuTC4uVVNELkgBAAAAQjMGAAIAAAAFMjQ0MjcBCAAAAAUAAAABMQEAAAALLTIxNDAwNzA5NTADAAAAAzE2MAIAAAAENDA1MQQAAAABMAcAAAAJNi8zMC8yMDIwCAAAAAk2LzMwLzIwMjAJAAAAATC1qiZItyXeCLWqJki3Jd4IJUNJUS5DT1AuSVFfRUJJVERBLi42LzMwLzIwMjAuTC4uVVNELkgBAAAAT4YEAAIAAAAEODY5NAEIAAAABQAAAAExAQAAAAstMjEzOTc0MjA2OQMAAAADMTYwAgAAAAQ0MDUxBAAAAAEwBwAAAAk2LzMwLzIwMjAIAAAACTYvMzAvMjAyMAkAAAABMLWqJki3Jd4ItaomSLcl3gglQ0lRLkVPRy5JUV9FQklUREEuLjYvMzAvMjAyMC5MLi5VU0QuSAEAAABcHQQAAgAAAAg2NTI4Ljk3MQEIAAAABQAAAAExAQAAAAstMjE0MDExNDE0NwMAAAADMTYwAgAAAAQ0MDUxBAAAAAEwBwAAAAk2LzMwLzIwMjAIAAAACTYvMzAvMjAyMAkAAAABMLWqJki3Jd4ItaomSLcl3gglQ0lRLkRWTi5JUV9FQklUREEuLjYvMzAvMjAyMC5MLi5VU0QuSAEAAAAOEQQAAgAAAAQxOTQzAQgAAAAFAAAAATEBAAAACy0yMTIzODU3MjcwAwAAAAMxNjACAAAABDQwNTEEAAAAATAHAAAACTYvMzAvMjAyMAgAAAAJNi8zMC8yMDIwCQAAAAEwtaomSLcl3gi1qiZItyXeCCVDSVEuQ1ZYLklR</t>
  </si>
  <si>
    <t>X0VCSVREQS4uNi8zMC8yMDIwLkwuLlVTRC5IAQAAAMqAAQACAAAABTE5MzQyAQgAAAAFAAAAATEBAAAACy0yMTM5Nzk3MzM0AwAAAAMxNjACAAAABDQwNTEEAAAAATAHAAAACTYvMzAvMjAyMAgAAAAJNi8zMC8yMDIwCQAAAAEwtaomSLcl3gi1qiZItyXeCCRDSVEuQlAuSVFfRUJJVERBLi42LzMwLzIwMjAuTC4uVVNELkgBAAAA4gQGAAIAAAAFMjA1OTIBCAAAAAUAAAABMQEAAAALLTIxNDA1MDExNjADAAAAAzE2MAIAAAAENDA1MQQAAAABMAcAAAAJNi8zMC8yMDIwCAAAAAk2LzMwLzIwMjAJAAAAATC1qiZItyXeCLWqJki3Jd4IJkNJUS5DT1AuSVFfRUJJVERBLi4xMi8zMS8yMDE4LkwuLlVTRC5IAQAAAE+GBAACAAAABTE1Njg1AQgAAAAFAAAAATEBAAAACjIwODA1NzQ0NjgDAAAAAzE2MAIAAAAENDA1MQQAAAABMAcAAAAKMTIvMzEvMjAxOAgAAAAKMTIvMzEvMjAxOAkAAAABMLWqJki3Jd4ItaomSLcl3gglQ0lRLkJQLklRX0VCSVREQS4uMTIvMzEvMjAxOC5MLi5VU0QuSAEAAADiBAYAAgAAAAUzMjQ4OAEIAAAABQAAAAExAQAAAAoyMDg1NTY5MDExAwAAAAMxNjACAAAABDQwNTEEAAAAATAHAAAACjEyLzMxLzIwMTgIAAAACjEyLzMxLzIwMTgJAAAAATC1qiZItyXeCLWqJki3Jd4IJkNJUS5YT00uSVFfRUJJVERBLi4xMi8zMS8yMDE4LkwuLlVTRC5IAQAAAEIzBgACAAAABTQxMzEyAQgAAAAFAAAA</t>
  </si>
  <si>
    <t>ATEBAAAACjIwODE3NDY1NTYDAAAAAzE2MAIAAAAENDA1MQQAAAABMAcAAAAKMTIvMzEvMjAxOAgAAAAKMTIvMzEvMjAxOAkAAAABMLWqJki3Jd4ItaomSLcl3ggmQ0lRLkRWTi5JUV9FQklUREEuLjEyLzMxLzIwMTguTC4uVVNELkgBAAAADhEEAAIAAAAEMjg0OAEIAAAABQAAAAExAQAAAAoyMDgwOTk4ODM1AwAAAAMxNjACAAAABDQwNTEEAAAAATAHAAAACjEyLzMxLzIwMTgIAAAACjEyLzMxLzIwMTgJAAAAATC1qiZItyXeCLWqJki3Jd4IJkNJUS5FT0cuSVFfRUJJVERBLi4xMi8zMS8yMDE4LkwuLlVTRC5IAQAAAFwdBAACAAAACDgwNzMuMTY2AQgAAAAFAAAAATEBAAAACjIwODE3ODU0MTcDAAAAAzE2MAIAAAAENDA1MQQAAAABMAcAAAAKMTIvMzEvMjAxOAgAAAAKMTIvMzEvMjAxOAkAAAABMLWqJki3Jd4ItaomSLcl3ggmQ0lRLkNWWC5JUV9FQklUREEuLjEyLzMxLzIwMTguTC4uVVNELkgBAAAAyoABAAIAAAAFMzM2NDEBCAAAAAUAAAABMQEAAAAKMjA4MTk4MDI0MgMAAAADMTYwAgAAAAQ0MDUxBAAAAAEwBwAAAAoxMi8zMS8yMDE4CAAAAAoxMi8zMS8yMDE4CQAAAAEwtaomSLcl3gi1qiZItyXeCCVDSVEuQ09QLklRX0VCSVREQS4uNi8zMC8yMDE4LkwuLlVTRC5IAQAAAE+GBAACAAAABTEyNzAxAQgAAAAFAAAAATEBAAAACjE5NzUxMTY1ODEDAAAAAzE2MAIAAAAENDA1MQQAAAABMAcAAAAJNi8z</t>
  </si>
  <si>
    <t>MC8yMDE4CAAAAAk2LzMwLzIwMTgJAAAAATC1qiZItyXeCLWqJki3Jd4IJUNJUS5EVk4uSVFfRUJJVERBLi42LzMwLzIwMTguTC4uVVNELkgBAAAADhEEAAIAAAAEMTg0OQEIAAAABQAAAAExAQAAAAoxOTc0Njk4MTI5AwAAAAMxNjACAAAABDQwNTEEAAAAATAHAAAACTYvMzAvMjAxOAgAAAAJNi8zMC8yMDE4CQAAAAEwtaomSLcl3gi1qiZItyXeCCVDSVEuRU9HLklRX0VCSVREQS4uNi8zMC8yMDE4LkwuLlVTRC5IAQAAAFwdBAACAAAACDYyNzMuNjQzAQgAAAAFAAAAATEBAAAACjE5NzMzNDIwNzADAAAAAzE2MAIAAAAENDA1MQQAAAABMAcAAAAJNi8zMC8yMDE4CAAAAAk2LzMwLzIwMTgJAAAAATC1qiZItyXeCLWqJki3Jd4IJUNJUS5DVlguSVFfRUJJVERBLi42LzMwLzIwMTguTC4uVVNELkgBAAAAyoABAAIAAAAFMjYyODMBCAAAAAUAAAABMQEAAAAKMTk3NDUyODM3NgMAAAADMTYwAgAAAAQ0MDUxBAAAAAEwBwAAAAk2LzMwLzIwMTgIAAAACTYvMzAvMjAxOAkAAAABMLWqJki3Jd4ItaomSLcl3gglQ0lRLlhPTS5JUV9FQklUREEuLjYvMzAvMjAxOC5MLi5VU0QuSAEAAABCMwYAAgAAAAUzNTAwOAEIAAAABQAAAAExAQAAAAoxOTc0NTI4Mzc3AwAAAAMxNjACAAAABDQwNTEEAAAAATAHAAAACTYvMzAvMjAxOAgAAAAJNi8zMC8yMDE4CQAAAAEwtaomSLcl3gi1qiZItyXeCCRDSVEuQlAuSVFfRUJJVERB</t>
  </si>
  <si>
    <t>Li42LzMwLzIwMTguTC4uVVNELkgBAAAA4gQGAAIAAAAFMjk1NDABCAAAAAUAAAABMQEAAAAKMTk3MjgxMjc2NwMAAAADMTYwAgAAAAQ0MDUxBAAAAAEwBwAAAAk2LzMwLzIwMTgIAAAACTYvMzAvMjAxOAkAAAABMLWqJki3Jd4ItaomSLcl3ggkQ0lRLkJQLklRX0VCSVREQS4uOS8zMC8yMDExLkwuLlVTRC5IAQAAAOIEBgACAAAABTQxMzcyAQgAAAAFAAAAATEBAAAACjE1NzM4ODczOTQDAAAAAzE2MAIAAAAENDA1MQQAAAABMAcAAAAJOS8zMC8yMDExCAAAAAk5LzMwLzIwMTEJAAAAATC1qiZItyXeCLWqJki3Jd4IJUNJUS5DT1AuSVFfRUJJVERBLi45LzMwLzIwMTEuTC4uVVNELkgBAAAAT4YEAAIAAAAFMjQ1NTcBCAAAAAUAAAABMQEAAAAKMTU3Mzc1OTQxOQMAAAADMTYwAgAAAAQ0MDUxBAAAAAEwBwAAAAk5LzMwLzIwMTEIAAAACTkvMzAvMjAxMQkAAAABMLWqJki3Jd4ItaomSLcl3gglQ0lRLkRWTi5JUV9FQklUREEuLjkvMzAvMjAxMS5MLi5VU0QuSAEAAAAOEQQAAgAAAAQ2NTQzAQgAAAAFAAAAATEBAAAACjE1NzUwNjM2NjQDAAAAAzE2MAIAAAAENDA1MQQAAAABMAcAAAAJOS8zMC8yMDExCAAAAAk5LzMwLzIwMTEJAAAAATC1qiZItyXeCLWqJki3Jd4IJUNJUS5DVlguSVFfRUJJVERBLi45LzMwLzIwMTEuTC4uVVNELkgBAAAAyoABAAIAAAAFNDk5MjQBCAAAAAUAAAABMQEAAAAKMTU3NDc1NjQz</t>
  </si>
  <si>
    <t>NwMAAAADMTYwAgAAAAQ0MDUxBAAAAAEwBwAAAAk5LzMwLzIwMTEIAAAACTkvMzAvMjAxMQkAAAABMLWqJki3Jd4ItaomSLcl3gglQ0lRLkVPRy5JUV9FQklUREEuLjkvMzAvMjAxMS5MLi5VU0QuSAEAAABcHQQAAgAAAAg0NTI5LjEwNQEIAAAABQAAAAExAQAAAAoxNTc0MzkxNDA3AwAAAAMxNjACAAAABDQwNTEEAAAAATAHAAAACTkvMzAvMjAxMQgAAAAJOS8zMC8yMDExCQAAAAEwtaomSLcl3gi1qiZItyXeCCVDSVEuWE9NLklRX0VCSVREQS4uOS8zMC8yMDExLkwuLlVTRC5IAQAAAEIzBgACAAAABTY5NzU5AQgAAAAFAAAAATEBAAAACjE1NzQ3NTcwNTYDAAAAAzE2MAIAAAAENDA1MQQAAAABMAcAAAAJOS8zMC8yMDExCAAAAAk5LzMwLzIwMTEJAAAAATC1qiZItyXeCLWqJki3Jd4IJUNJUS5DVlguSVFfRUJJVERBLi42LzMwLzIwMTYuTC4uVVNELkgBAAAAyoABAAIAAAAFMTQzNjkBCAAAAAUAAAABMQEAAAAKMTg1MTY5NTY3MgMAAAADMTYwAgAAAAQ0MDUxBAAAAAEwBwAAAAk2LzMwLzIwMTYIAAAACTYvMzAvMjAxNgkAAAABMLWqJki3Jd4ItaomSLcl3gglQ0lRLkNPUC5JUV9FQklUREEuLjYvMzAvMjAxNi5MLi5VU0QuSAEAAABPhgQAAgAAAAQzNjk0AQgAAAAFAAAAATEBAAAACjE4NTEyNjc0NzUDAAAAAzE2MAIAAAAENDA1MQQAAAABMAcAAAAJNi8zMC8yMDE2CAAAAAk2LzMwLzIwMTYJAAAAATC1</t>
  </si>
  <si>
    <t>qiZItyXeCLWqJki3Jd4IJUNJUS5EVk4uSVFfRUJJVERBLi42LzMwLzIwMTYuTC4uVVNELkgBAAAADhEEAAIAAAAEMjY5NAEIAAAABQAAAAExAQAAAAoxODYzNjgzODY0AwAAAAMxNjACAAAABDQwNTEEAAAAATAHAAAACTYvMzAvMjAxNggAAAAJNi8zMC8yMDE2CQAAAAEwtaomSLcl3gi1qiZItyXeCCVDSVEuWE9NLklRX0VCSVREQS4uNi8zMC8yMDE2LkwuLlVTRC5IAQAAAEIzBgACAAAABTI1NTIwAQgAAAAFAAAAATEBAAAACjE4NzYzOTkwOTUDAAAAAzE2MAIAAAAENDA1MQQAAAABMAcAAAAJNi8zMC8yMDE2CAAAAAk2LzMwLzIwMTYJAAAAATC1qiZItyXeCLWqJki3Jd4IJENJUS5CUC5JUV9FQklUREEuLjYvMzAvMjAxNi5MLi5VU0QuSAEAAADiBAYAAgAAAAUxNTk0OQEIAAAABQAAAAExAQAAAAoxODUxMTIzMTY4AwAAAAMxNjACAAAABDQwNTEEAAAAATAHAAAACTYvMzAvMjAxNggAAAAJNi8zMC8yMDE2CQAAAAEwtaomSLcl3gi1qiZItyXeCCVDSVEuRU9HLklRX0VCSVREQS4uNi8zMC8yMDE2LkwuLlVTRC5IAQAAAFwdBAACAAAACDI0NzcuMTUzAQgAAAAFAAAAATEBAAAACjE4NTEzMDQ1ODIDAAAAAzE2MAIAAAAENDA1MQQAAAABMAcAAAAJNi8zMC8yMDE2CAAAAAk2LzMwLzIwMTYJAAAAATC1qiZItyXeCLWqJki3Jd4IJENJUS5CUC5JUV9FQklUREEuLjYvMzAvMjAxOS5MLi5VU0QuSAEAAADiBAYA</t>
  </si>
  <si>
    <t>AgAAAAUzNDIxMwEIAAAABQAAAAExAQAAAAoyMDQ3OTIwMjE5AwAAAAMxNjACAAAABDQwNTEEAAAAATAHAAAACTYvMzAvMjAxOQgAAAAJNi8zMC8yMDE5CQAAAAEwtaomSLcl3gi1qiZItyXeCCVDSVEuQ1ZYLklRX0VCSVREQS4uNi8zMC8yMDE5LkwuLlVTRC5IAQAAAMqAAQACAAAABTMzMjQzAQgAAAAFAAAAATEBAAAACjIwNDgzMDM1OTUDAAAAAzE2MAIAAAAENDA1MQQAAAABMAcAAAAJNi8zMC8yMDE5CAAAAAk2LzMwLzIwMTkJAAAAATC1qiZItyXeCLWqJki3Jd4IJUNJUS5EVk4uSVFfRUJJVERBLi42LzMwLzIwMTkuTC4uVVNELkgBAAAADhEEAAIAAAAEMjc0MgEIAAAABQAAAAExAQAAAAoyMDQ5MDA0NTA1AwAAAAMxNjACAAAABDQwNTEEAAAAATAHAAAACTYvMzAvMjAxOQgAAAAJNi8zMC8yMDE5CQAAAAEwtaomSLcl3gi1qiZItyXeCCVDSVEuQ09QLklRX0VCSVREQS4uNi8zMC8yMDE5LkwuLlVTRC5IAQAAAE+GBAACAAAABTE1NjQ5AQgAAAAFAAAAATEBAAAACjIwNDgwOTc2OTUDAAAAAzE2MAIAAAAENDA1MQQAAAABMAcAAAAJNi8zMC8yMDE5CAAAAAk2LzMwLzIwMTkJAAAAATC1qiZItyXeCLWqJki3Jd4IJUNJUS5YT00uSVFfRUJJVERBLi42LzMwLzIwMTkuTC4uVVNELkgBAAAAQjMGAAIAAAAFMzY2OTQBCAAAAAUAAAABMQEAAAAKMjA0ODMwNDI1NgMAAAADMTYwAgAAAAQ0MDUxBAAAAAEwBwAA</t>
  </si>
  <si>
    <t>AAk2LzMwLzIwMTkIAAAACTYvMzAvMjAxOQkAAAABMLWqJki3Jd4ItaomSLcl3gglQ0lRLkVPRy5JUV9FQklUREEuLjYvMzAvMjAxOS5MLi5VU0QuSAEAAABcHQQAAgAAAAg4MzM4Ljg1MwEIAAAABQAAAAExAQAAAAoyMDQ4NjI5NDAzAwAAAAMxNjACAAAABDQwNTEEAAAAATAHAAAACTYvMzAvMjAxOQgAAAAJNi8zMC8yMDE5CQAAAAEwtaomSLcl3gi1qiZItyXeCCVDSVEuQ1ZYLklRX0VCSVREQS4uOS8zMC8yMDEwLkwuLlVTRC5IAQAAAMqAAQACAAAABTM2MjkzAQgAAAAFAAAAATEBAAAACjE0ODAwNzQwNDkDAAAAAzE2MAIAAAAENDA1MQQAAAABMAcAAAAJOS8zMC8yMDEwCAAAAAk5LzMwLzIwMTAJAAAAATC1qiZItyXeCLWqJki3Jd4IJUNJUS5YT00uSVFfRUJJVERBLi45LzMwLzIwMTAuTC4uVVNELkgBAAAAQjMGAAIAAAAFNTAwMjgBCAAAAAUAAAABMQEAAAAKMTQ4MDYxNTcxOAMAAAADMTYwAgAAAAQ0MDUxBAAAAAEwBwAAAAk5LzMwLzIwMTAIAAAACTkvMzAvMjAxMAkAAAABMLWqJki3Jd4ItaomSLcl3ggkQ0lRLkJQLklRX0VCSVREQS4uOS8zMC8yMDEwLkwuLlVTRC5IAQAAAOIEBgACAAAABTM4MzA3AQgAAAAFAAAAATEBAAAACjE0Nzg3MzIyNTUDAAAAAzE2MAIAAAAENDA1MQQAAAABMAcAAAAJOS8zMC8yMDEwCAAAAAk5LzMwLzIwMTAJAAAAATC1qiZItyXeCLWqJki3Jd4IJUNJUS5DT1AuSVFf</t>
  </si>
  <si>
    <t>RUJJVERBLi45LzMwLzIwMTAuTC4uVVNELkgBAAAAT4YEAAIAAAAFMjY0MzcBCAAAAAUAAAABMQEAAAAKMTQ3OTc2MTg2OQMAAAADMTYwAgAAAAQ0MDUxBAAAAAEwBwAAAAk5LzMwLzIwMTAIAAAACTkvMzAvMjAxMAkAAAABMLWqJki3Jd4ItaomSLcl3gglQ0lRLkRWTi5JUV9FQklUREEuLjkvMzAvMjAxMC5MLi5VU0QuSAEAAAAOEQQAAgAAAAQ2Mzc1AQgAAAAFAAAAATEBAAAACjE0Nzk5OTMzMTQDAAAAAzE2MAIAAAAENDA1MQQAAAABMAcAAAAJOS8zMC8yMDEwCAAAAAk5LzMwLzIwMTAJAAAAATC1qiZItyXeCLWqJki3Jd4IJUNJUS5FT0cuSVFfRUJJVERBLi45LzMwLzIwMTAuTC4uVVNELkgBAAAAXB0EAAIAAAAIMjgxOS4yOTkBCAAAAAUAAAABMQEAAAAKMTQ3OTc2MTU0NwMAAAADMTYwAgAAAAQ0MDUxBAAAAAEwBwAAAAk5LzMwLzIwMTAIAAAACTkvMzAvMjAxMAkAAAABMLWqJki3Jd4ItaomSLcl3ggmQ0lRLkNPUC5JUV9FQklUREEuLjEyLzMxLzIwMjAuTC4uVVNELkgBAAAAT4YEAAIAAAAENDgwMAEIAAAABQAAAAExAQAAAAstMjA2MDYxMTg3MgMAAAADMTYwAgAAAAQ0MDUxBAAAAAEwBwAAAAoxMi8zMS8yMDIwCAAAAAoxMi8zMS8yMDIwCQAAAAEwtaomSLcl3gi1qiZItyXeCCZDSVEuRFZOLklRX0VCSVREQS4uMTIvMzEvMjAyMC5MLi5VU0QuSAEAAAAOEQQAAgAAAAQxMzkzAQgAAAAFAAAAATEB</t>
  </si>
  <si>
    <t>AAAACy0yMDYwOTQxMzk2AwAAAAMxNjACAAAABDQwNTEEAAAAATAHAAAACjEyLzMxLzIwMjAIAAAACjEyLzMxLzIwMjAJAAAAATC1qiZItyXeCLWqJki3Jd4IJUNJUS5CUC5JUV9FQklUREEuLjEyLzMxLzIwMjAuTC4uVVNELkgBAAAA4gQGAAIAAAAFMTQ0NDEBCAAAAAUAAAABMQEAAAALLTIwNTc1MTk2MjUDAAAAAzE2MAIAAAAENDA1MQQAAAABMAcAAAAKMTIvMzEvMjAyMAgAAAAKMTIvMzEvMjAyMAkAAAABMLWqJki3Jd4ItaomSLcl3ggmQ0lRLkVPRy5JUV9FQklUREEuLjEyLzMxLzIwMjAuTC4uVVNELkgBAAAAXB0EAAIAAAAENTAwMwEIAAAABQAAAAExAQAAAAstMjA1OTg0MTM0NwMAAAADMTYwAgAAAAQ0MDUxBAAAAAEwBwAAAAoxMi8zMS8yMDIwCAAAAAoxMi8zMS8yMDIwCQAAAAEwtaomSLcl3gi1qiZItyXeCCZDSVEuQ1ZYLklRX0VCSVREQS4uMTIvMzEvMjAyMC5MLi5VU0QuSAEAAADKgAEAAgAAAAUxMzEzMQEIAAAABQAAAAExAQAAAAstMjA1OTc2ODIyOAMAAAADMTYwAgAAAAQ0MDUxBAAAAAEwBwAAAAoxMi8zMS8yMDIwCAAAAAoxMi8zMS8yMDIwCQAAAAEwtaomSLcl3gi1qiZItyXeCCZDSVEuWE9NLklRX0VCSVREQS4uMTIvMzEvMjAyMC5MLi5VU0QuSAEAAABCMwYAAgAAAAUxNzAxNgEIAAAABQAAAAExAQAAAAstMjA1OTkxNTIxNQMAAAADMTYwAgAAAAQ0MDUxBAAAAAEwBwAAAAoxMi8z</t>
  </si>
  <si>
    <t>MS8yMDIwCAAAAAoxMi8zMS8yMDIwCQAAAAEwtaomSLcl3gi1qiZItyXeCCZDSVEuRU9HLklRX0VCSVREQS4uMTIvMzEvMjAxNy5MLi5VU0QuSAEAAABcHQQAAgAAAAg0OTE0LjEyNQEIAAAABQAAAAExAQAAAAoyMDE4MTY5MDE3AwAAAAMxNjACAAAABDQwNTEEAAAAATAHAAAACjEyLzMxLzIwMTcIAAAACjEyLzMxLzIwMTcJAAAAATC1qiZItyXeCLWqJki3Jd4IJkNJUS5DT1AuSVFfRUJJVERBLi4xMi8zMS8yMDE3LkwuLlVTRC5IAQAAAE+GBAACAAAABDk2OTYBCAAAAAUAAAABMQEAAAAKMjAxNTYzNTg0NwMAAAADMTYwAgAAAAQ0MDUxBAAAAAEwBwAAAAoxMi8zMS8yMDE3CAAAAAoxMi8zMS8yMDE3CQAAAAEwtaomSLcl3gi1qiZItyXeCCZDSVEuWE9NLklRX0VCSVREQS4uMTIvMzEvMjAxNy5MLi5VU0QuSAEAAABCMwYAAgAAAAUzMTk2NwEIAAAABQAAAAExAQAAAAoyMDE3MzgxMTQxAwAAAAMxNjACAAAABDQwNTEEAAAAATAHAAAACjEyLzMxLzIwMTcIAAAACjEyLzMxLzIwMTcJAAAAATC1qiZItyXeCLWqJki3Jd4IJkNJUS5EVk4uSVFfRUJJVERBLi4xMi8zMS8yMDE3LkwuLlVTRC5IAQAAAA4RBAACAAAABDEzOTQBCAAAAAUAAAABMQEAAAAKMjAxNTk0ODU2OAMAAAADMTYwAgAAAAQ0MDUxBAAAAAEwBwAAAAoxMi8zMS8yMDE3CAAAAAoxMi8zMS8yMDE3CQAAAAEwtaomSLcl3gi1qiZItyXeCCVDSVEu</t>
  </si>
  <si>
    <t>QlAuSVFfRUJJVERBLi4xMi8zMS8yMDE3LkwuLlVTRC5IAQAAAOIEBgACAAAABTI1ODIwAQgAAAAFAAAAATEBAAAACjIwMjMwNTcyMjIDAAAAAzE2MAIAAAAENDA1MQQAAAABMAcAAAAKMTIvMzEvMjAxNwgAAAAKMTIvMzEvMjAxNwkAAAABMLWqJki3Jd4ItaomSLcl3ggmQ0lRLkNWWC5JUV9FQklUREEuLjEyLzMxLzIwMTcuTC4uVVNELkgBAAAAyoABAAIAAAAFMjE4NjYBCAAAAAUAAAABMQEAAAAKMjAxNjM0OTg5MAMAAAADMTYwAgAAAAQ0MDUxBAAAAAEwBwAAAAoxMi8zMS8yMDE3CAAAAAoxMi8zMS8yMDE3CQAAAAEwtaomSLcl3gi1qiZItyXeCCZDSVEuRFZOLklRX0VCSVREQS4uMTIvMzEvMjAxNS5MLi5VU0QuSAEAAAAOEQQAAgAAAAQyNzc1AQgAAAAFAAAAATEBAAAACjE4NzU1MTI5MzgDAAAAAzE2MAIAAAAENDA1MQQAAAABMAcAAAAKMTIvMzEvMjAxNQgAAAAKMTIvMzEvMjAxNQkAAAABMLWqJki3Jd4ItaomSLcl3ggmQ0lRLlhPTS5JUV9FQklUREEuLjEyLzMxLzIwMTUuTC4uVVNELkgBAAAAQjMGAAIAAAAFMzI0ODMBCAAAAAUAAAABMQEAAAAKMTg3NzIzMzYwMAMAAAADMTYwAgAAAAQ0MDUxBAAAAAEwBwAAAAoxMi8zMS8yMDE1CAAAAAoxMi8zMS8yMDE1CQAAAAEwtaomSLcl3gi1qiZItyXeCCZDSVEuQ09QLklRX0VCSVREQS4uMTIvMzEvMjAxNS5MLi5VU0QuSAEAAABPhgQAAgAAAAQ2MTc0</t>
  </si>
  <si>
    <t>AQgAAAAFAAAAATEBAAAACjE4NzUyODAyODgDAAAAAzE2MAIAAAAENDA1MQQAAAABMAcAAAAKMTIvMzEvMjAxNQgAAAAKMTIvMzEvMjAxNQkAAAABMLWqJki3Jd4ItaomSLcl3ggmQ0lRLkNWWC5JUV9FQklUREEuLjEyLzMxLzIwMTUuTC4uVVNELkgBAAAAyoABAAIAAAAFMTg3MjEBCAAAAAUAAAABMQEAAAAKMTg3NTY3NjIzNAMAAAADMTYwAgAAAAQ0MDUxBAAAAAEwBwAAAAoxMi8zMS8yMDE1CAAAAAoxMi8zMS8yMDE1CQAAAAEwtaomSLcl3gi1qiZItyXeCCVDSVEuQlAuSVFfRUJJVERBLi4xMi8zMS8yMDE1LkwuLlVTRC5IAQAAAOIEBgACAAAABTE5NTI1AQgAAAAFAAAAATEBAAAACjE4ODA1NTU3MTIDAAAAAzE2MAIAAAAENDA1MQQAAAABMAcAAAAKMTIvMzEvMjAxNQgAAAAKMTIvMzEvMjAxNQkAAAABMLWqJki3Jd4ItaomSLcl3ggmQ0lRLkVPRy5JUV9FQklUREEuLjEyLzMxLzIwMTUuTC4uVVNELkgBAAAAXB0EAAIAAAAIMzI0OS45MDkBCAAAAAUAAAABMQEAAAAKMTg3Njc1NDQyMAMAAAADMTYwAgAAAAQ0MDUxBAAAAAEwBwAAAAoxMi8zMS8yMDE1CAAAAAoxMi8zMS8yMDE1CQAAAAEwtaomSLcl3gi1qiZItyXeCA==</t>
  </si>
  <si>
    <t>R-SPX</t>
  </si>
  <si>
    <t>R-50% COP 50% SPX</t>
  </si>
  <si>
    <t>Z2</t>
  </si>
  <si>
    <t>Correlation COP/SPX</t>
  </si>
  <si>
    <t>X2</t>
  </si>
  <si>
    <t>X1</t>
  </si>
  <si>
    <t>Value at risk@5%</t>
  </si>
  <si>
    <t>100% in COP</t>
  </si>
  <si>
    <t>100% in SPX</t>
  </si>
  <si>
    <t>50% in SPX and 50% in COP</t>
  </si>
  <si>
    <t>50%COP/50%SPX</t>
  </si>
  <si>
    <t>Based on Mean and STD</t>
  </si>
  <si>
    <t>Based on paramatic simulation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</si>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</sst>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76" formatCode="yyyy\-mm\-dd;@"/>
    <numFmt numFmtId="177" formatCode="_(* #,##0.0_);_(* \(#,##0.0\);_(* &quot;-&quot;??_);_(@_)"/>
    <numFmt numFmtId="178" formatCode="_(* #,##0_);_(* \(#,##0\);_(* &quot;-&quot;??_);_(@_)"/>
    <numFmt numFmtId="179" formatCode="#,##0.0000"/>
    <numFmt numFmtId="180" formatCode="yyyy\-mm;@"/>
    <numFmt numFmtId="181" formatCode="#,##0.00_ "/>
    <numFmt numFmtId="182" formatCode="0.0%"/>
  </numFmts>
  <fonts count="8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i/>
      <sz val="11"/>
      <color theme="1"/>
      <name val="等线"/>
      <family val="2"/>
      <scheme val="minor"/>
    </font>
    <font>
      <b/>
      <sz val="14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3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2DCE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FE0C9"/>
        <bgColor indexed="64"/>
      </patternFill>
    </fill>
    <fill>
      <patternFill patternType="solid">
        <fgColor rgb="FFF2DA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 applyAlignment="1">
      <alignment vertical="center"/>
    </xf>
    <xf numFmtId="14" fontId="0" fillId="0" borderId="0" xfId="0" applyNumberFormat="1"/>
    <xf numFmtId="0" fontId="0" fillId="0" borderId="0" xfId="0" applyAlignment="1">
      <alignment horizontal="center"/>
    </xf>
    <xf numFmtId="178" fontId="0" fillId="0" borderId="0" xfId="1" applyNumberFormat="1" applyFont="1"/>
    <xf numFmtId="0" fontId="0" fillId="0" borderId="0" xfId="0" applyAlignment="1">
      <alignment horizontal="right"/>
    </xf>
    <xf numFmtId="180" fontId="0" fillId="0" borderId="0" xfId="0" applyNumberFormat="1"/>
    <xf numFmtId="181" fontId="0" fillId="0" borderId="0" xfId="0" applyNumberFormat="1"/>
    <xf numFmtId="176" fontId="0" fillId="0" borderId="0" xfId="0" applyNumberFormat="1"/>
    <xf numFmtId="178" fontId="0" fillId="0" borderId="0" xfId="1" applyNumberFormat="1" applyFont="1" applyAlignment="1">
      <alignment wrapText="1"/>
    </xf>
    <xf numFmtId="178" fontId="0" fillId="0" borderId="0" xfId="1" applyNumberFormat="1" applyFont="1" applyAlignment="1">
      <alignment horizontal="center"/>
    </xf>
    <xf numFmtId="14" fontId="0" fillId="2" borderId="0" xfId="0" applyNumberFormat="1" applyFill="1"/>
    <xf numFmtId="43" fontId="0" fillId="2" borderId="0" xfId="1" applyFont="1" applyFill="1"/>
    <xf numFmtId="0" fontId="0" fillId="2" borderId="0" xfId="0" applyFill="1"/>
    <xf numFmtId="0" fontId="0" fillId="2" borderId="0" xfId="0" applyFill="1" applyAlignment="1">
      <alignment wrapText="1"/>
    </xf>
    <xf numFmtId="43" fontId="0" fillId="2" borderId="0" xfId="1" applyFont="1" applyFill="1" applyAlignment="1">
      <alignment wrapText="1"/>
    </xf>
    <xf numFmtId="179" fontId="0" fillId="2" borderId="0" xfId="0" applyNumberFormat="1" applyFill="1" applyAlignment="1">
      <alignment horizontal="right"/>
    </xf>
    <xf numFmtId="43" fontId="0" fillId="2" borderId="0" xfId="1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wrapText="1"/>
    </xf>
    <xf numFmtId="17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77" fontId="0" fillId="3" borderId="0" xfId="1" applyNumberFormat="1" applyFont="1" applyFill="1" applyAlignment="1">
      <alignment horizontal="right"/>
    </xf>
    <xf numFmtId="17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77" fontId="0" fillId="2" borderId="0" xfId="1" applyNumberFormat="1" applyFont="1" applyFill="1" applyAlignment="1">
      <alignment horizontal="right"/>
    </xf>
    <xf numFmtId="43" fontId="0" fillId="3" borderId="0" xfId="1" applyFont="1" applyFill="1" applyAlignment="1">
      <alignment horizontal="right"/>
    </xf>
    <xf numFmtId="43" fontId="0" fillId="2" borderId="0" xfId="1" applyFont="1" applyFill="1" applyAlignment="1">
      <alignment horizontal="right"/>
    </xf>
    <xf numFmtId="0" fontId="0" fillId="4" borderId="0" xfId="0" applyFill="1"/>
    <xf numFmtId="43" fontId="0" fillId="4" borderId="0" xfId="1" applyFont="1" applyFill="1"/>
    <xf numFmtId="178" fontId="0" fillId="4" borderId="0" xfId="1" applyNumberFormat="1" applyFont="1" applyFill="1"/>
    <xf numFmtId="0" fontId="0" fillId="4" borderId="0" xfId="0" applyFill="1" applyAlignment="1">
      <alignment wrapText="1"/>
    </xf>
    <xf numFmtId="43" fontId="0" fillId="4" borderId="0" xfId="1" applyFont="1" applyFill="1" applyAlignment="1">
      <alignment wrapText="1"/>
    </xf>
    <xf numFmtId="178" fontId="0" fillId="4" borderId="0" xfId="1" applyNumberFormat="1" applyFont="1" applyFill="1" applyAlignment="1">
      <alignment wrapText="1"/>
    </xf>
    <xf numFmtId="0" fontId="0" fillId="4" borderId="0" xfId="0" quotePrefix="1" applyFill="1" applyAlignment="1">
      <alignment horizontal="center"/>
    </xf>
    <xf numFmtId="43" fontId="0" fillId="4" borderId="0" xfId="1" applyFont="1" applyFill="1" applyAlignment="1">
      <alignment horizontal="center"/>
    </xf>
    <xf numFmtId="178" fontId="0" fillId="4" borderId="0" xfId="1" applyNumberFormat="1" applyFont="1" applyFill="1" applyAlignment="1">
      <alignment horizontal="center"/>
    </xf>
    <xf numFmtId="178" fontId="0" fillId="2" borderId="0" xfId="1" applyNumberFormat="1" applyFont="1" applyFill="1"/>
    <xf numFmtId="0" fontId="0" fillId="5" borderId="0" xfId="0" applyFill="1"/>
    <xf numFmtId="178" fontId="0" fillId="5" borderId="0" xfId="1" applyNumberFormat="1" applyFont="1" applyFill="1"/>
    <xf numFmtId="43" fontId="0" fillId="5" borderId="0" xfId="1" applyFont="1" applyFill="1"/>
    <xf numFmtId="9" fontId="0" fillId="5" borderId="0" xfId="2" applyFont="1" applyFill="1"/>
    <xf numFmtId="9" fontId="0" fillId="2" borderId="0" xfId="2" applyFont="1" applyFill="1"/>
    <xf numFmtId="178" fontId="0" fillId="0" borderId="0" xfId="1" applyNumberFormat="1" applyFont="1" applyAlignment="1">
      <alignment horizontal="right"/>
    </xf>
    <xf numFmtId="178" fontId="0" fillId="0" borderId="0" xfId="0" applyNumberFormat="1" applyAlignment="1">
      <alignment horizontal="center"/>
    </xf>
    <xf numFmtId="9" fontId="0" fillId="0" borderId="0" xfId="2" applyFont="1"/>
    <xf numFmtId="182" fontId="0" fillId="0" borderId="0" xfId="2" applyNumberFormat="1" applyFont="1"/>
    <xf numFmtId="43" fontId="0" fillId="0" borderId="0" xfId="1" applyFont="1" applyFill="1"/>
    <xf numFmtId="178" fontId="0" fillId="0" borderId="0" xfId="1" applyNumberFormat="1" applyFont="1" applyFill="1"/>
    <xf numFmtId="182" fontId="0" fillId="0" borderId="0" xfId="2" applyNumberFormat="1" applyFont="1" applyFill="1"/>
    <xf numFmtId="43" fontId="0" fillId="0" borderId="0" xfId="1" applyFont="1" applyFill="1" applyAlignment="1">
      <alignment wrapText="1"/>
    </xf>
    <xf numFmtId="178" fontId="0" fillId="0" borderId="0" xfId="1" applyNumberFormat="1" applyFont="1" applyFill="1" applyAlignment="1">
      <alignment wrapText="1"/>
    </xf>
    <xf numFmtId="179" fontId="0" fillId="0" borderId="0" xfId="0" applyNumberFormat="1" applyAlignment="1">
      <alignment horizontal="right"/>
    </xf>
    <xf numFmtId="43" fontId="0" fillId="0" borderId="0" xfId="1" applyFont="1" applyFill="1" applyAlignment="1">
      <alignment horizontal="center"/>
    </xf>
    <xf numFmtId="0" fontId="0" fillId="0" borderId="0" xfId="0" quotePrefix="1" applyAlignment="1">
      <alignment horizontal="center"/>
    </xf>
    <xf numFmtId="178" fontId="0" fillId="0" borderId="0" xfId="1" applyNumberFormat="1" applyFont="1" applyFill="1" applyAlignment="1">
      <alignment horizontal="center"/>
    </xf>
    <xf numFmtId="9" fontId="0" fillId="0" borderId="0" xfId="2" applyFont="1" applyFill="1"/>
    <xf numFmtId="10" fontId="0" fillId="0" borderId="0" xfId="0" applyNumberFormat="1"/>
    <xf numFmtId="10" fontId="0" fillId="0" borderId="0" xfId="2" applyNumberFormat="1" applyFont="1" applyFill="1"/>
    <xf numFmtId="182" fontId="0" fillId="0" borderId="0" xfId="2" applyNumberFormat="1" applyFont="1" applyFill="1" applyAlignment="1">
      <alignment wrapText="1"/>
    </xf>
    <xf numFmtId="182" fontId="0" fillId="0" borderId="0" xfId="2" applyNumberFormat="1" applyFont="1" applyAlignment="1">
      <alignment wrapText="1"/>
    </xf>
    <xf numFmtId="182" fontId="0" fillId="0" borderId="0" xfId="0" applyNumberFormat="1" applyAlignment="1">
      <alignment wrapText="1"/>
    </xf>
    <xf numFmtId="9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/>
    </xf>
    <xf numFmtId="14" fontId="0" fillId="0" borderId="0" xfId="0" applyNumberFormat="1" applyAlignment="1">
      <alignment wrapText="1"/>
    </xf>
    <xf numFmtId="10" fontId="0" fillId="0" borderId="0" xfId="2" applyNumberFormat="1" applyFont="1" applyFill="1" applyAlignment="1">
      <alignment wrapText="1"/>
    </xf>
    <xf numFmtId="10" fontId="0" fillId="0" borderId="0" xfId="2" applyNumberFormat="1" applyFont="1"/>
    <xf numFmtId="2" fontId="0" fillId="4" borderId="0" xfId="2" quotePrefix="1" applyNumberFormat="1" applyFont="1" applyFill="1"/>
    <xf numFmtId="10" fontId="0" fillId="0" borderId="0" xfId="0" applyNumberFormat="1" applyAlignment="1">
      <alignment wrapText="1"/>
    </xf>
    <xf numFmtId="10" fontId="0" fillId="0" borderId="0" xfId="2" applyNumberFormat="1" applyFont="1" applyFill="1" applyBorder="1" applyAlignment="1"/>
    <xf numFmtId="0" fontId="0" fillId="6" borderId="0" xfId="0" applyFill="1"/>
    <xf numFmtId="0" fontId="0" fillId="7" borderId="0" xfId="0" applyFill="1"/>
    <xf numFmtId="43" fontId="0" fillId="0" borderId="0" xfId="1" applyFont="1" applyFill="1" applyBorder="1" applyAlignment="1"/>
    <xf numFmtId="43" fontId="0" fillId="0" borderId="1" xfId="1" applyFont="1" applyFill="1" applyBorder="1" applyAlignme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8" borderId="0" xfId="0" applyFont="1" applyFill="1"/>
    <xf numFmtId="0" fontId="0" fillId="8" borderId="0" xfId="0" applyFill="1"/>
    <xf numFmtId="0" fontId="2" fillId="8" borderId="0" xfId="0" applyFont="1" applyFill="1"/>
    <xf numFmtId="0" fontId="0" fillId="9" borderId="0" xfId="0" applyFill="1"/>
    <xf numFmtId="0" fontId="6" fillId="10" borderId="0" xfId="0" applyFont="1" applyFill="1"/>
    <xf numFmtId="0" fontId="0" fillId="10" borderId="0" xfId="0" applyFill="1"/>
    <xf numFmtId="0" fontId="2" fillId="10" borderId="0" xfId="0" applyFont="1" applyFill="1"/>
    <xf numFmtId="0" fontId="6" fillId="11" borderId="0" xfId="0" applyFont="1" applyFill="1"/>
    <xf numFmtId="0" fontId="0" fillId="11" borderId="0" xfId="0" applyFill="1"/>
    <xf numFmtId="0" fontId="2" fillId="11" borderId="0" xfId="0" applyFont="1" applyFill="1"/>
    <xf numFmtId="0" fontId="0" fillId="12" borderId="0" xfId="0" applyFill="1"/>
    <xf numFmtId="0" fontId="0" fillId="13" borderId="0" xfId="0" applyFill="1"/>
    <xf numFmtId="0" fontId="0" fillId="6" borderId="0" xfId="0" quotePrefix="1" applyFill="1"/>
    <xf numFmtId="43" fontId="0" fillId="6" borderId="0" xfId="1" applyFont="1" applyFill="1"/>
    <xf numFmtId="43" fontId="0" fillId="0" borderId="0" xfId="1" applyFont="1"/>
    <xf numFmtId="14" fontId="0" fillId="5" borderId="0" xfId="1" applyNumberFormat="1" applyFont="1" applyFill="1"/>
    <xf numFmtId="14" fontId="0" fillId="5" borderId="0" xfId="0" applyNumberFormat="1" applyFill="1"/>
    <xf numFmtId="0" fontId="0" fillId="2" borderId="0" xfId="0" quotePrefix="1" applyFill="1"/>
    <xf numFmtId="182" fontId="0" fillId="0" borderId="0" xfId="0" applyNumberFormat="1"/>
    <xf numFmtId="182" fontId="2" fillId="0" borderId="0" xfId="2" applyNumberFormat="1" applyFont="1"/>
    <xf numFmtId="0" fontId="2" fillId="0" borderId="0" xfId="0" applyFont="1" applyAlignment="1">
      <alignment horizontal="center"/>
    </xf>
    <xf numFmtId="182" fontId="2" fillId="0" borderId="0" xfId="2" applyNumberFormat="1" applyFont="1" applyAlignment="1">
      <alignment horizontal="center"/>
    </xf>
    <xf numFmtId="4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Histogram-</a:t>
            </a:r>
            <a:r>
              <a:rPr lang="en-US" altLang="zh-CN"/>
              <a:t>COP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'1-W'!$Y$21:$Y$42</c:f>
              <c:strCache>
                <c:ptCount val="22"/>
                <c:pt idx="0">
                  <c:v>-10%</c:v>
                </c:pt>
                <c:pt idx="1">
                  <c:v>-9%</c:v>
                </c:pt>
                <c:pt idx="2">
                  <c:v>-8%</c:v>
                </c:pt>
                <c:pt idx="3">
                  <c:v>-7%</c:v>
                </c:pt>
                <c:pt idx="4">
                  <c:v>-6%</c:v>
                </c:pt>
                <c:pt idx="5">
                  <c:v>-5%</c:v>
                </c:pt>
                <c:pt idx="6">
                  <c:v>-4%</c:v>
                </c:pt>
                <c:pt idx="7">
                  <c:v>-3%</c:v>
                </c:pt>
                <c:pt idx="8">
                  <c:v>-2%</c:v>
                </c:pt>
                <c:pt idx="9">
                  <c:v>-1%</c:v>
                </c:pt>
                <c:pt idx="10">
                  <c:v>0%</c:v>
                </c:pt>
                <c:pt idx="11">
                  <c:v>1%</c:v>
                </c:pt>
                <c:pt idx="12">
                  <c:v>2%</c:v>
                </c:pt>
                <c:pt idx="13">
                  <c:v>3%</c:v>
                </c:pt>
                <c:pt idx="14">
                  <c:v>4%</c:v>
                </c:pt>
                <c:pt idx="15">
                  <c:v>5%</c:v>
                </c:pt>
                <c:pt idx="16">
                  <c:v>6%</c:v>
                </c:pt>
                <c:pt idx="17">
                  <c:v>7%</c:v>
                </c:pt>
                <c:pt idx="18">
                  <c:v>8%</c:v>
                </c:pt>
                <c:pt idx="19">
                  <c:v>9%</c:v>
                </c:pt>
                <c:pt idx="20">
                  <c:v>10%</c:v>
                </c:pt>
                <c:pt idx="21">
                  <c:v>More</c:v>
                </c:pt>
              </c:strCache>
            </c:strRef>
          </c:cat>
          <c:val>
            <c:numRef>
              <c:f>'1-W'!$Z$21:$Z$42</c:f>
              <c:numCache>
                <c:formatCode>General</c:formatCode>
                <c:ptCount val="22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7</c:v>
                </c:pt>
                <c:pt idx="5">
                  <c:v>8</c:v>
                </c:pt>
                <c:pt idx="6">
                  <c:v>19</c:v>
                </c:pt>
                <c:pt idx="7">
                  <c:v>17</c:v>
                </c:pt>
                <c:pt idx="8">
                  <c:v>9</c:v>
                </c:pt>
                <c:pt idx="9">
                  <c:v>19</c:v>
                </c:pt>
                <c:pt idx="10">
                  <c:v>23</c:v>
                </c:pt>
                <c:pt idx="11">
                  <c:v>29</c:v>
                </c:pt>
                <c:pt idx="12">
                  <c:v>24</c:v>
                </c:pt>
                <c:pt idx="13">
                  <c:v>26</c:v>
                </c:pt>
                <c:pt idx="14">
                  <c:v>18</c:v>
                </c:pt>
                <c:pt idx="15">
                  <c:v>9</c:v>
                </c:pt>
                <c:pt idx="16">
                  <c:v>3</c:v>
                </c:pt>
                <c:pt idx="17">
                  <c:v>8</c:v>
                </c:pt>
                <c:pt idx="18">
                  <c:v>11</c:v>
                </c:pt>
                <c:pt idx="19">
                  <c:v>1</c:v>
                </c:pt>
                <c:pt idx="20">
                  <c:v>4</c:v>
                </c:pt>
                <c:pt idx="2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C4-46AD-BDDE-BD42BC135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2089631"/>
        <c:axId val="1322085791"/>
      </c:barChart>
      <c:catAx>
        <c:axId val="1322089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2085791"/>
        <c:crosses val="autoZero"/>
        <c:auto val="1"/>
        <c:lblAlgn val="ctr"/>
        <c:lblOffset val="100"/>
        <c:noMultiLvlLbl val="0"/>
      </c:catAx>
      <c:valAx>
        <c:axId val="13220857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208963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Histogram-Peers</a:t>
            </a:r>
            <a:r>
              <a:rPr lang="en-US" baseline="0"/>
              <a:t> Average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'1-W'!$Y$50:$Y$71</c:f>
              <c:strCache>
                <c:ptCount val="22"/>
                <c:pt idx="0">
                  <c:v>-10%</c:v>
                </c:pt>
                <c:pt idx="1">
                  <c:v>-9%</c:v>
                </c:pt>
                <c:pt idx="2">
                  <c:v>-8%</c:v>
                </c:pt>
                <c:pt idx="3">
                  <c:v>-7%</c:v>
                </c:pt>
                <c:pt idx="4">
                  <c:v>-6%</c:v>
                </c:pt>
                <c:pt idx="5">
                  <c:v>-5%</c:v>
                </c:pt>
                <c:pt idx="6">
                  <c:v>-4%</c:v>
                </c:pt>
                <c:pt idx="7">
                  <c:v>-3%</c:v>
                </c:pt>
                <c:pt idx="8">
                  <c:v>-2%</c:v>
                </c:pt>
                <c:pt idx="9">
                  <c:v>-1%</c:v>
                </c:pt>
                <c:pt idx="10">
                  <c:v>0%</c:v>
                </c:pt>
                <c:pt idx="11">
                  <c:v>1%</c:v>
                </c:pt>
                <c:pt idx="12">
                  <c:v>2%</c:v>
                </c:pt>
                <c:pt idx="13">
                  <c:v>3%</c:v>
                </c:pt>
                <c:pt idx="14">
                  <c:v>4%</c:v>
                </c:pt>
                <c:pt idx="15">
                  <c:v>5%</c:v>
                </c:pt>
                <c:pt idx="16">
                  <c:v>6%</c:v>
                </c:pt>
                <c:pt idx="17">
                  <c:v>7%</c:v>
                </c:pt>
                <c:pt idx="18">
                  <c:v>8%</c:v>
                </c:pt>
                <c:pt idx="19">
                  <c:v>9%</c:v>
                </c:pt>
                <c:pt idx="20">
                  <c:v>10%</c:v>
                </c:pt>
                <c:pt idx="21">
                  <c:v>More</c:v>
                </c:pt>
              </c:strCache>
            </c:strRef>
          </c:cat>
          <c:val>
            <c:numRef>
              <c:f>'1-W'!$Z$50:$Z$71</c:f>
              <c:numCache>
                <c:formatCode>General</c:formatCode>
                <c:ptCount val="2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8</c:v>
                </c:pt>
                <c:pt idx="7">
                  <c:v>20</c:v>
                </c:pt>
                <c:pt idx="8">
                  <c:v>17</c:v>
                </c:pt>
                <c:pt idx="9">
                  <c:v>18</c:v>
                </c:pt>
                <c:pt idx="10">
                  <c:v>28</c:v>
                </c:pt>
                <c:pt idx="11">
                  <c:v>21</c:v>
                </c:pt>
                <c:pt idx="12">
                  <c:v>43</c:v>
                </c:pt>
                <c:pt idx="13">
                  <c:v>21</c:v>
                </c:pt>
                <c:pt idx="14">
                  <c:v>14</c:v>
                </c:pt>
                <c:pt idx="15">
                  <c:v>16</c:v>
                </c:pt>
                <c:pt idx="16">
                  <c:v>8</c:v>
                </c:pt>
                <c:pt idx="17">
                  <c:v>6</c:v>
                </c:pt>
                <c:pt idx="18">
                  <c:v>6</c:v>
                </c:pt>
                <c:pt idx="19">
                  <c:v>3</c:v>
                </c:pt>
                <c:pt idx="20">
                  <c:v>2</c:v>
                </c:pt>
                <c:pt idx="2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0D-400A-9FF0-E2D70E105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1836751"/>
        <c:axId val="2090385039"/>
      </c:barChart>
      <c:catAx>
        <c:axId val="2718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0385039"/>
        <c:crosses val="autoZero"/>
        <c:auto val="1"/>
        <c:lblAlgn val="ctr"/>
        <c:lblOffset val="100"/>
        <c:noMultiLvlLbl val="0"/>
      </c:catAx>
      <c:valAx>
        <c:axId val="20903850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7183675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Histogram-</a:t>
            </a:r>
            <a:r>
              <a:rPr lang="en-US" altLang="zh-CN"/>
              <a:t>Oil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'1-W'!$Y$75:$Y$96</c:f>
              <c:strCache>
                <c:ptCount val="22"/>
                <c:pt idx="0">
                  <c:v>-10%</c:v>
                </c:pt>
                <c:pt idx="1">
                  <c:v>-9%</c:v>
                </c:pt>
                <c:pt idx="2">
                  <c:v>-8%</c:v>
                </c:pt>
                <c:pt idx="3">
                  <c:v>-7%</c:v>
                </c:pt>
                <c:pt idx="4">
                  <c:v>-6%</c:v>
                </c:pt>
                <c:pt idx="5">
                  <c:v>-5%</c:v>
                </c:pt>
                <c:pt idx="6">
                  <c:v>-4%</c:v>
                </c:pt>
                <c:pt idx="7">
                  <c:v>-3%</c:v>
                </c:pt>
                <c:pt idx="8">
                  <c:v>-2%</c:v>
                </c:pt>
                <c:pt idx="9">
                  <c:v>-1%</c:v>
                </c:pt>
                <c:pt idx="10">
                  <c:v>0%</c:v>
                </c:pt>
                <c:pt idx="11">
                  <c:v>1%</c:v>
                </c:pt>
                <c:pt idx="12">
                  <c:v>2%</c:v>
                </c:pt>
                <c:pt idx="13">
                  <c:v>3%</c:v>
                </c:pt>
                <c:pt idx="14">
                  <c:v>4%</c:v>
                </c:pt>
                <c:pt idx="15">
                  <c:v>5%</c:v>
                </c:pt>
                <c:pt idx="16">
                  <c:v>6%</c:v>
                </c:pt>
                <c:pt idx="17">
                  <c:v>7%</c:v>
                </c:pt>
                <c:pt idx="18">
                  <c:v>8%</c:v>
                </c:pt>
                <c:pt idx="19">
                  <c:v>9%</c:v>
                </c:pt>
                <c:pt idx="20">
                  <c:v>10%</c:v>
                </c:pt>
                <c:pt idx="21">
                  <c:v>More</c:v>
                </c:pt>
              </c:strCache>
            </c:strRef>
          </c:cat>
          <c:val>
            <c:numRef>
              <c:f>'1-W'!$Z$75:$Z$96</c:f>
              <c:numCache>
                <c:formatCode>General</c:formatCode>
                <c:ptCount val="22"/>
                <c:pt idx="0">
                  <c:v>9</c:v>
                </c:pt>
                <c:pt idx="1">
                  <c:v>2</c:v>
                </c:pt>
                <c:pt idx="2">
                  <c:v>4</c:v>
                </c:pt>
                <c:pt idx="3">
                  <c:v>9</c:v>
                </c:pt>
                <c:pt idx="4">
                  <c:v>5</c:v>
                </c:pt>
                <c:pt idx="5">
                  <c:v>3</c:v>
                </c:pt>
                <c:pt idx="6">
                  <c:v>10</c:v>
                </c:pt>
                <c:pt idx="7">
                  <c:v>13</c:v>
                </c:pt>
                <c:pt idx="8">
                  <c:v>17</c:v>
                </c:pt>
                <c:pt idx="9">
                  <c:v>28</c:v>
                </c:pt>
                <c:pt idx="10">
                  <c:v>22</c:v>
                </c:pt>
                <c:pt idx="11">
                  <c:v>22</c:v>
                </c:pt>
                <c:pt idx="12">
                  <c:v>18</c:v>
                </c:pt>
                <c:pt idx="13">
                  <c:v>30</c:v>
                </c:pt>
                <c:pt idx="14">
                  <c:v>16</c:v>
                </c:pt>
                <c:pt idx="15">
                  <c:v>20</c:v>
                </c:pt>
                <c:pt idx="16">
                  <c:v>5</c:v>
                </c:pt>
                <c:pt idx="17">
                  <c:v>10</c:v>
                </c:pt>
                <c:pt idx="18">
                  <c:v>5</c:v>
                </c:pt>
                <c:pt idx="19">
                  <c:v>5</c:v>
                </c:pt>
                <c:pt idx="20">
                  <c:v>2</c:v>
                </c:pt>
                <c:pt idx="2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C-4DDC-A55B-C4223E894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7162223"/>
        <c:axId val="547161743"/>
      </c:barChart>
      <c:catAx>
        <c:axId val="547162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7161743"/>
        <c:crosses val="autoZero"/>
        <c:auto val="1"/>
        <c:lblAlgn val="ctr"/>
        <c:lblOffset val="100"/>
        <c:noMultiLvlLbl val="0"/>
      </c:catAx>
      <c:valAx>
        <c:axId val="5471617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716222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Histogram-SPX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'1-W'!$Y$100:$Y$121</c:f>
              <c:strCache>
                <c:ptCount val="22"/>
                <c:pt idx="0">
                  <c:v>-10%</c:v>
                </c:pt>
                <c:pt idx="1">
                  <c:v>-9%</c:v>
                </c:pt>
                <c:pt idx="2">
                  <c:v>-8%</c:v>
                </c:pt>
                <c:pt idx="3">
                  <c:v>-7%</c:v>
                </c:pt>
                <c:pt idx="4">
                  <c:v>-6%</c:v>
                </c:pt>
                <c:pt idx="5">
                  <c:v>-5%</c:v>
                </c:pt>
                <c:pt idx="6">
                  <c:v>-4%</c:v>
                </c:pt>
                <c:pt idx="7">
                  <c:v>-3%</c:v>
                </c:pt>
                <c:pt idx="8">
                  <c:v>-2%</c:v>
                </c:pt>
                <c:pt idx="9">
                  <c:v>-1%</c:v>
                </c:pt>
                <c:pt idx="10">
                  <c:v>0%</c:v>
                </c:pt>
                <c:pt idx="11">
                  <c:v>1%</c:v>
                </c:pt>
                <c:pt idx="12">
                  <c:v>2%</c:v>
                </c:pt>
                <c:pt idx="13">
                  <c:v>3%</c:v>
                </c:pt>
                <c:pt idx="14">
                  <c:v>4%</c:v>
                </c:pt>
                <c:pt idx="15">
                  <c:v>5%</c:v>
                </c:pt>
                <c:pt idx="16">
                  <c:v>6%</c:v>
                </c:pt>
                <c:pt idx="17">
                  <c:v>7%</c:v>
                </c:pt>
                <c:pt idx="18">
                  <c:v>8%</c:v>
                </c:pt>
                <c:pt idx="19">
                  <c:v>9%</c:v>
                </c:pt>
                <c:pt idx="20">
                  <c:v>10%</c:v>
                </c:pt>
                <c:pt idx="21">
                  <c:v>More</c:v>
                </c:pt>
              </c:strCache>
            </c:strRef>
          </c:cat>
          <c:val>
            <c:numRef>
              <c:f>'1-W'!$Z$100:$Z$121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5</c:v>
                </c:pt>
                <c:pt idx="7">
                  <c:v>8</c:v>
                </c:pt>
                <c:pt idx="8">
                  <c:v>22</c:v>
                </c:pt>
                <c:pt idx="9">
                  <c:v>27</c:v>
                </c:pt>
                <c:pt idx="10">
                  <c:v>48</c:v>
                </c:pt>
                <c:pt idx="11">
                  <c:v>45</c:v>
                </c:pt>
                <c:pt idx="12">
                  <c:v>58</c:v>
                </c:pt>
                <c:pt idx="13">
                  <c:v>21</c:v>
                </c:pt>
                <c:pt idx="14">
                  <c:v>7</c:v>
                </c:pt>
                <c:pt idx="15">
                  <c:v>6</c:v>
                </c:pt>
                <c:pt idx="16">
                  <c:v>4</c:v>
                </c:pt>
                <c:pt idx="17">
                  <c:v>3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F-4FC8-A3FC-3293DEB68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681391"/>
        <c:axId val="291680911"/>
      </c:barChart>
      <c:catAx>
        <c:axId val="291681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1680911"/>
        <c:crosses val="autoZero"/>
        <c:auto val="1"/>
        <c:lblAlgn val="ctr"/>
        <c:lblOffset val="100"/>
        <c:noMultiLvlLbl val="0"/>
      </c:catAx>
      <c:valAx>
        <c:axId val="2916809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168139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 for 10000 trials</a:t>
            </a:r>
            <a:r>
              <a:rPr lang="en-US" baseline="0"/>
              <a:t> Parametric VS Historical Bootstrap</a:t>
            </a:r>
            <a:endParaRPr lang="en-US"/>
          </a:p>
        </c:rich>
      </c:tx>
      <c:layout>
        <c:manualLayout>
          <c:xMode val="edge"/>
          <c:yMode val="edge"/>
          <c:x val="0.17106198157355185"/>
          <c:y val="2.1934975750625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Normal Distribution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'5'!$AE$19:$AE$40</c:f>
              <c:strCache>
                <c:ptCount val="22"/>
                <c:pt idx="0">
                  <c:v>-100%</c:v>
                </c:pt>
                <c:pt idx="1">
                  <c:v>-90.0%</c:v>
                </c:pt>
                <c:pt idx="2">
                  <c:v>-80.0%</c:v>
                </c:pt>
                <c:pt idx="3">
                  <c:v>-70.0%</c:v>
                </c:pt>
                <c:pt idx="4">
                  <c:v>-60.0%</c:v>
                </c:pt>
                <c:pt idx="5">
                  <c:v>-50.0%</c:v>
                </c:pt>
                <c:pt idx="6">
                  <c:v>-40.0%</c:v>
                </c:pt>
                <c:pt idx="7">
                  <c:v>-30.0%</c:v>
                </c:pt>
                <c:pt idx="8">
                  <c:v>-20.0%</c:v>
                </c:pt>
                <c:pt idx="9">
                  <c:v>-10.0%</c:v>
                </c:pt>
                <c:pt idx="10">
                  <c:v>0.0%</c:v>
                </c:pt>
                <c:pt idx="11">
                  <c:v>10.0%</c:v>
                </c:pt>
                <c:pt idx="12">
                  <c:v>20.0%</c:v>
                </c:pt>
                <c:pt idx="13">
                  <c:v>30.0%</c:v>
                </c:pt>
                <c:pt idx="14">
                  <c:v>40.0%</c:v>
                </c:pt>
                <c:pt idx="15">
                  <c:v>50.0%</c:v>
                </c:pt>
                <c:pt idx="16">
                  <c:v>60.0%</c:v>
                </c:pt>
                <c:pt idx="17">
                  <c:v>70.0%</c:v>
                </c:pt>
                <c:pt idx="18">
                  <c:v>80.0%</c:v>
                </c:pt>
                <c:pt idx="19">
                  <c:v>90.0%</c:v>
                </c:pt>
                <c:pt idx="20">
                  <c:v>100.0%</c:v>
                </c:pt>
                <c:pt idx="21">
                  <c:v>&gt;100%</c:v>
                </c:pt>
              </c:strCache>
            </c:strRef>
          </c:cat>
          <c:val>
            <c:numRef>
              <c:f>'5'!$AD$19:$AD$40</c:f>
              <c:numCache>
                <c:formatCode>General</c:formatCode>
                <c:ptCount val="22"/>
                <c:pt idx="0">
                  <c:v>0</c:v>
                </c:pt>
                <c:pt idx="1">
                  <c:v>3</c:v>
                </c:pt>
                <c:pt idx="2">
                  <c:v>12</c:v>
                </c:pt>
                <c:pt idx="3">
                  <c:v>5</c:v>
                </c:pt>
                <c:pt idx="4">
                  <c:v>33</c:v>
                </c:pt>
                <c:pt idx="5">
                  <c:v>71</c:v>
                </c:pt>
                <c:pt idx="6">
                  <c:v>95</c:v>
                </c:pt>
                <c:pt idx="7">
                  <c:v>186</c:v>
                </c:pt>
                <c:pt idx="8">
                  <c:v>331</c:v>
                </c:pt>
                <c:pt idx="9">
                  <c:v>477</c:v>
                </c:pt>
                <c:pt idx="10">
                  <c:v>678</c:v>
                </c:pt>
                <c:pt idx="11">
                  <c:v>890</c:v>
                </c:pt>
                <c:pt idx="12">
                  <c:v>979</c:v>
                </c:pt>
                <c:pt idx="13">
                  <c:v>1078</c:v>
                </c:pt>
                <c:pt idx="14">
                  <c:v>1096</c:v>
                </c:pt>
                <c:pt idx="15">
                  <c:v>1025</c:v>
                </c:pt>
                <c:pt idx="16">
                  <c:v>865</c:v>
                </c:pt>
                <c:pt idx="17">
                  <c:v>726</c:v>
                </c:pt>
                <c:pt idx="18">
                  <c:v>535</c:v>
                </c:pt>
                <c:pt idx="19">
                  <c:v>392</c:v>
                </c:pt>
                <c:pt idx="20">
                  <c:v>230</c:v>
                </c:pt>
                <c:pt idx="21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E-4363-AD7F-DB1052550E61}"/>
            </c:ext>
          </c:extLst>
        </c:ser>
        <c:ser>
          <c:idx val="1"/>
          <c:order val="1"/>
          <c:tx>
            <c:v>BootStrap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'5'!$AE$19:$AE$40</c:f>
              <c:strCache>
                <c:ptCount val="22"/>
                <c:pt idx="0">
                  <c:v>-100%</c:v>
                </c:pt>
                <c:pt idx="1">
                  <c:v>-90.0%</c:v>
                </c:pt>
                <c:pt idx="2">
                  <c:v>-80.0%</c:v>
                </c:pt>
                <c:pt idx="3">
                  <c:v>-70.0%</c:v>
                </c:pt>
                <c:pt idx="4">
                  <c:v>-60.0%</c:v>
                </c:pt>
                <c:pt idx="5">
                  <c:v>-50.0%</c:v>
                </c:pt>
                <c:pt idx="6">
                  <c:v>-40.0%</c:v>
                </c:pt>
                <c:pt idx="7">
                  <c:v>-30.0%</c:v>
                </c:pt>
                <c:pt idx="8">
                  <c:v>-20.0%</c:v>
                </c:pt>
                <c:pt idx="9">
                  <c:v>-10.0%</c:v>
                </c:pt>
                <c:pt idx="10">
                  <c:v>0.0%</c:v>
                </c:pt>
                <c:pt idx="11">
                  <c:v>10.0%</c:v>
                </c:pt>
                <c:pt idx="12">
                  <c:v>20.0%</c:v>
                </c:pt>
                <c:pt idx="13">
                  <c:v>30.0%</c:v>
                </c:pt>
                <c:pt idx="14">
                  <c:v>40.0%</c:v>
                </c:pt>
                <c:pt idx="15">
                  <c:v>50.0%</c:v>
                </c:pt>
                <c:pt idx="16">
                  <c:v>60.0%</c:v>
                </c:pt>
                <c:pt idx="17">
                  <c:v>70.0%</c:v>
                </c:pt>
                <c:pt idx="18">
                  <c:v>80.0%</c:v>
                </c:pt>
                <c:pt idx="19">
                  <c:v>90.0%</c:v>
                </c:pt>
                <c:pt idx="20">
                  <c:v>100.0%</c:v>
                </c:pt>
                <c:pt idx="21">
                  <c:v>&gt;100%</c:v>
                </c:pt>
              </c:strCache>
            </c:strRef>
          </c:cat>
          <c:val>
            <c:numRef>
              <c:f>'5'!$AF$19:$AF$40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11</c:v>
                </c:pt>
                <c:pt idx="5">
                  <c:v>58</c:v>
                </c:pt>
                <c:pt idx="6">
                  <c:v>179</c:v>
                </c:pt>
                <c:pt idx="7">
                  <c:v>330</c:v>
                </c:pt>
                <c:pt idx="8">
                  <c:v>575</c:v>
                </c:pt>
                <c:pt idx="9">
                  <c:v>735</c:v>
                </c:pt>
                <c:pt idx="10">
                  <c:v>836</c:v>
                </c:pt>
                <c:pt idx="11">
                  <c:v>960</c:v>
                </c:pt>
                <c:pt idx="12">
                  <c:v>961</c:v>
                </c:pt>
                <c:pt idx="13">
                  <c:v>886</c:v>
                </c:pt>
                <c:pt idx="14">
                  <c:v>813</c:v>
                </c:pt>
                <c:pt idx="15">
                  <c:v>686</c:v>
                </c:pt>
                <c:pt idx="16">
                  <c:v>559</c:v>
                </c:pt>
                <c:pt idx="17">
                  <c:v>522</c:v>
                </c:pt>
                <c:pt idx="18">
                  <c:v>420</c:v>
                </c:pt>
                <c:pt idx="19">
                  <c:v>321</c:v>
                </c:pt>
                <c:pt idx="20">
                  <c:v>231</c:v>
                </c:pt>
                <c:pt idx="21">
                  <c:v>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7E-4363-AD7F-DB1052550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59023"/>
        <c:axId val="13765743"/>
      </c:barChart>
      <c:catAx>
        <c:axId val="1375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743"/>
        <c:crosses val="autoZero"/>
        <c:auto val="1"/>
        <c:lblAlgn val="ctr"/>
        <c:lblOffset val="100"/>
        <c:noMultiLvlLbl val="0"/>
      </c:catAx>
      <c:valAx>
        <c:axId val="1376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752475</xdr:colOff>
      <xdr:row>20</xdr:row>
      <xdr:rowOff>0</xdr:rowOff>
    </xdr:from>
    <xdr:to>
      <xdr:col>33</xdr:col>
      <xdr:colOff>752475</xdr:colOff>
      <xdr:row>41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6CFFB1-EC1E-CEE5-A6B7-76798CC56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4762</xdr:colOff>
      <xdr:row>48</xdr:row>
      <xdr:rowOff>19050</xdr:rowOff>
    </xdr:from>
    <xdr:to>
      <xdr:col>34</xdr:col>
      <xdr:colOff>4762</xdr:colOff>
      <xdr:row>67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CB090D-DD71-7C5F-288B-4158E2DF7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0</xdr:colOff>
      <xdr:row>73</xdr:row>
      <xdr:rowOff>0</xdr:rowOff>
    </xdr:from>
    <xdr:to>
      <xdr:col>34</xdr:col>
      <xdr:colOff>0</xdr:colOff>
      <xdr:row>93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8AB78B-4E25-4693-8A39-66629C596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97</xdr:row>
      <xdr:rowOff>185737</xdr:rowOff>
    </xdr:from>
    <xdr:to>
      <xdr:col>34</xdr:col>
      <xdr:colOff>0</xdr:colOff>
      <xdr:row>118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09CCBC3-3073-4AD2-BA86-BD3648096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55</xdr:row>
      <xdr:rowOff>0</xdr:rowOff>
    </xdr:from>
    <xdr:to>
      <xdr:col>18</xdr:col>
      <xdr:colOff>546100</xdr:colOff>
      <xdr:row>90</xdr:row>
      <xdr:rowOff>15875</xdr:rowOff>
    </xdr:to>
    <xdr:pic>
      <xdr:nvPicPr>
        <xdr:cNvPr id="59" name="COP_CAPM_plot">
          <a:extLst>
            <a:ext uri="{FF2B5EF4-FFF2-40B4-BE49-F238E27FC236}">
              <a16:creationId xmlns:a16="http://schemas.microsoft.com/office/drawing/2014/main" id="{7BB954F3-2E48-7B07-FBF2-C94E983B20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10096500"/>
          <a:ext cx="5080000" cy="635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84</xdr:row>
      <xdr:rowOff>0</xdr:rowOff>
    </xdr:from>
    <xdr:to>
      <xdr:col>18</xdr:col>
      <xdr:colOff>546100</xdr:colOff>
      <xdr:row>119</xdr:row>
      <xdr:rowOff>15875</xdr:rowOff>
    </xdr:to>
    <xdr:pic>
      <xdr:nvPicPr>
        <xdr:cNvPr id="61" name="COP_FF3_plot">
          <a:extLst>
            <a:ext uri="{FF2B5EF4-FFF2-40B4-BE49-F238E27FC236}">
              <a16:creationId xmlns:a16="http://schemas.microsoft.com/office/drawing/2014/main" id="{25E45D8F-711B-D969-72EC-D017CE7AD1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15344775"/>
          <a:ext cx="5080000" cy="635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122</xdr:row>
      <xdr:rowOff>0</xdr:rowOff>
    </xdr:from>
    <xdr:to>
      <xdr:col>18</xdr:col>
      <xdr:colOff>546100</xdr:colOff>
      <xdr:row>157</xdr:row>
      <xdr:rowOff>15875</xdr:rowOff>
    </xdr:to>
    <xdr:pic>
      <xdr:nvPicPr>
        <xdr:cNvPr id="63" name="COP_FF3_COVID_plot">
          <a:extLst>
            <a:ext uri="{FF2B5EF4-FFF2-40B4-BE49-F238E27FC236}">
              <a16:creationId xmlns:a16="http://schemas.microsoft.com/office/drawing/2014/main" id="{8CC748FA-5760-548C-7617-49EEB1EDC6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22221825"/>
          <a:ext cx="5080000" cy="635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166</xdr:row>
      <xdr:rowOff>0</xdr:rowOff>
    </xdr:from>
    <xdr:to>
      <xdr:col>18</xdr:col>
      <xdr:colOff>546100</xdr:colOff>
      <xdr:row>201</xdr:row>
      <xdr:rowOff>15875</xdr:rowOff>
    </xdr:to>
    <xdr:pic>
      <xdr:nvPicPr>
        <xdr:cNvPr id="65" name="^SP500-10_CAPM_plot">
          <a:extLst>
            <a:ext uri="{FF2B5EF4-FFF2-40B4-BE49-F238E27FC236}">
              <a16:creationId xmlns:a16="http://schemas.microsoft.com/office/drawing/2014/main" id="{5ADB997D-9B21-4E55-DF8A-ACA5A2D134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30222825"/>
          <a:ext cx="5080000" cy="635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195</xdr:row>
      <xdr:rowOff>0</xdr:rowOff>
    </xdr:from>
    <xdr:to>
      <xdr:col>18</xdr:col>
      <xdr:colOff>546100</xdr:colOff>
      <xdr:row>230</xdr:row>
      <xdr:rowOff>15875</xdr:rowOff>
    </xdr:to>
    <xdr:pic>
      <xdr:nvPicPr>
        <xdr:cNvPr id="67" name="^SP500-10_FF3_plot">
          <a:extLst>
            <a:ext uri="{FF2B5EF4-FFF2-40B4-BE49-F238E27FC236}">
              <a16:creationId xmlns:a16="http://schemas.microsoft.com/office/drawing/2014/main" id="{0AE81674-956B-2D05-B918-8481E4B4A2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35471100"/>
          <a:ext cx="5080000" cy="635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233</xdr:row>
      <xdr:rowOff>0</xdr:rowOff>
    </xdr:from>
    <xdr:to>
      <xdr:col>18</xdr:col>
      <xdr:colOff>546100</xdr:colOff>
      <xdr:row>268</xdr:row>
      <xdr:rowOff>15875</xdr:rowOff>
    </xdr:to>
    <xdr:pic>
      <xdr:nvPicPr>
        <xdr:cNvPr id="69" name="^SP500-10_FF3_COVID_plot">
          <a:extLst>
            <a:ext uri="{FF2B5EF4-FFF2-40B4-BE49-F238E27FC236}">
              <a16:creationId xmlns:a16="http://schemas.microsoft.com/office/drawing/2014/main" id="{7AA7C963-C335-008A-7537-258E8A8918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42348150"/>
          <a:ext cx="5080000" cy="635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277</xdr:row>
      <xdr:rowOff>0</xdr:rowOff>
    </xdr:from>
    <xdr:to>
      <xdr:col>18</xdr:col>
      <xdr:colOff>546100</xdr:colOff>
      <xdr:row>312</xdr:row>
      <xdr:rowOff>15875</xdr:rowOff>
    </xdr:to>
    <xdr:pic>
      <xdr:nvPicPr>
        <xdr:cNvPr id="71" name="Peers Average_CAPM_plot">
          <a:extLst>
            <a:ext uri="{FF2B5EF4-FFF2-40B4-BE49-F238E27FC236}">
              <a16:creationId xmlns:a16="http://schemas.microsoft.com/office/drawing/2014/main" id="{8F2546ED-991F-B830-D55D-A7E536C830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50349150"/>
          <a:ext cx="5080000" cy="635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306</xdr:row>
      <xdr:rowOff>0</xdr:rowOff>
    </xdr:from>
    <xdr:to>
      <xdr:col>18</xdr:col>
      <xdr:colOff>546100</xdr:colOff>
      <xdr:row>341</xdr:row>
      <xdr:rowOff>15875</xdr:rowOff>
    </xdr:to>
    <xdr:pic>
      <xdr:nvPicPr>
        <xdr:cNvPr id="73" name="Peers Average_FF3_plot">
          <a:extLst>
            <a:ext uri="{FF2B5EF4-FFF2-40B4-BE49-F238E27FC236}">
              <a16:creationId xmlns:a16="http://schemas.microsoft.com/office/drawing/2014/main" id="{07FBFEFD-4B68-9D6B-65DB-CCEAB4BAF6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55597425"/>
          <a:ext cx="5080000" cy="635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344</xdr:row>
      <xdr:rowOff>0</xdr:rowOff>
    </xdr:from>
    <xdr:to>
      <xdr:col>18</xdr:col>
      <xdr:colOff>546100</xdr:colOff>
      <xdr:row>379</xdr:row>
      <xdr:rowOff>15875</xdr:rowOff>
    </xdr:to>
    <xdr:pic>
      <xdr:nvPicPr>
        <xdr:cNvPr id="75" name="Peers Average_FF3_COVID_plot">
          <a:extLst>
            <a:ext uri="{FF2B5EF4-FFF2-40B4-BE49-F238E27FC236}">
              <a16:creationId xmlns:a16="http://schemas.microsoft.com/office/drawing/2014/main" id="{32052AF2-F1E2-8913-0A04-36FEC90F77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62474475"/>
          <a:ext cx="5080000" cy="635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40480</xdr:colOff>
      <xdr:row>20</xdr:row>
      <xdr:rowOff>42864</xdr:rowOff>
    </xdr:from>
    <xdr:to>
      <xdr:col>9</xdr:col>
      <xdr:colOff>938213</xdr:colOff>
      <xdr:row>42</xdr:row>
      <xdr:rowOff>114302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20C32F-8441-8286-E938-5E2F6E767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C289-15E2-49B3-8A26-670E69D4AB29}">
  <dimension ref="A1:AU3781"/>
  <sheetViews>
    <sheetView workbookViewId="0">
      <pane xSplit="1" ySplit="8" topLeftCell="T9" activePane="bottomRight" state="frozen"/>
      <selection pane="topRight" activeCell="B1" sqref="B1"/>
      <selection pane="bottomLeft" activeCell="A9" sqref="A9"/>
      <selection pane="bottomRight" activeCell="AB19" sqref="AB19"/>
    </sheetView>
  </sheetViews>
  <sheetFormatPr defaultRowHeight="14"/>
  <cols>
    <col min="1" max="1" width="19" customWidth="1"/>
    <col min="2" max="2" width="13.83203125" style="14" customWidth="1"/>
    <col min="3" max="6" width="13.83203125" style="13" customWidth="1"/>
    <col min="7" max="7" width="10.6640625" style="13" customWidth="1"/>
    <col min="8" max="13" width="9.08203125" style="19"/>
    <col min="14" max="19" width="9.08203125" style="14"/>
    <col min="20" max="25" width="9.08203125" style="19"/>
    <col min="26" max="31" width="9.08203125" style="14"/>
    <col min="32" max="32" width="11.6640625" style="29" bestFit="1" customWidth="1"/>
    <col min="33" max="33" width="12.9140625" style="30" bestFit="1" customWidth="1"/>
    <col min="34" max="34" width="12.9140625" style="31" bestFit="1" customWidth="1"/>
    <col min="35" max="35" width="12.75" style="31" customWidth="1"/>
    <col min="36" max="36" width="11" style="5" bestFit="1" customWidth="1"/>
    <col min="42" max="42" width="11" bestFit="1" customWidth="1"/>
  </cols>
  <sheetData>
    <row r="1" spans="1:47">
      <c r="A1" t="s">
        <v>0</v>
      </c>
      <c r="B1" s="12">
        <v>45973</v>
      </c>
    </row>
    <row r="2" spans="1:47">
      <c r="A2" t="s">
        <v>1</v>
      </c>
      <c r="B2" s="14">
        <v>5</v>
      </c>
    </row>
    <row r="3" spans="1:47">
      <c r="A3" t="s">
        <v>5</v>
      </c>
      <c r="B3" s="12">
        <v>44147</v>
      </c>
    </row>
    <row r="4" spans="1:47">
      <c r="A4" t="s">
        <v>2</v>
      </c>
      <c r="B4" s="14" t="s">
        <v>451</v>
      </c>
    </row>
    <row r="5" spans="1:47" s="1" customFormat="1" ht="42">
      <c r="B5" s="15" t="s">
        <v>392</v>
      </c>
      <c r="C5" s="16" t="s">
        <v>393</v>
      </c>
      <c r="D5" s="16" t="s">
        <v>394</v>
      </c>
      <c r="E5" s="16" t="s">
        <v>395</v>
      </c>
      <c r="F5" s="16" t="s">
        <v>396</v>
      </c>
      <c r="G5" s="16" t="s">
        <v>397</v>
      </c>
      <c r="H5" s="20" t="s">
        <v>11</v>
      </c>
      <c r="I5" s="20"/>
      <c r="J5" s="20"/>
      <c r="K5" s="20"/>
      <c r="L5" s="20"/>
      <c r="M5" s="20"/>
      <c r="N5" s="15" t="s">
        <v>12</v>
      </c>
      <c r="O5" s="15"/>
      <c r="P5" s="15"/>
      <c r="Q5" s="15"/>
      <c r="R5" s="15"/>
      <c r="S5" s="15"/>
      <c r="T5" s="20" t="s">
        <v>387</v>
      </c>
      <c r="U5" s="20"/>
      <c r="V5" s="20"/>
      <c r="W5" s="20"/>
      <c r="X5" s="20"/>
      <c r="Y5" s="20"/>
      <c r="Z5" s="15" t="s">
        <v>388</v>
      </c>
      <c r="AA5" s="15"/>
      <c r="AB5" s="15"/>
      <c r="AC5" s="15"/>
      <c r="AD5" s="15"/>
      <c r="AE5" s="15"/>
      <c r="AF5" s="32" t="s">
        <v>13</v>
      </c>
      <c r="AG5" s="33" t="s">
        <v>28</v>
      </c>
      <c r="AH5" s="34" t="s">
        <v>385</v>
      </c>
      <c r="AI5" s="34" t="s">
        <v>386</v>
      </c>
      <c r="AJ5" s="10" t="s">
        <v>390</v>
      </c>
      <c r="AP5" s="1" t="s">
        <v>391</v>
      </c>
    </row>
    <row r="6" spans="1:47" s="4" customFormat="1">
      <c r="B6" s="17" t="s">
        <v>3</v>
      </c>
      <c r="C6" s="18" t="s">
        <v>7</v>
      </c>
      <c r="D6" s="18" t="s">
        <v>8</v>
      </c>
      <c r="E6" s="18" t="s">
        <v>9</v>
      </c>
      <c r="F6" s="18" t="s">
        <v>10</v>
      </c>
      <c r="G6" s="18" t="s">
        <v>389</v>
      </c>
      <c r="H6" s="21" t="s">
        <v>3</v>
      </c>
      <c r="I6" s="22" t="s">
        <v>7</v>
      </c>
      <c r="J6" s="22" t="s">
        <v>8</v>
      </c>
      <c r="K6" s="22" t="s">
        <v>9</v>
      </c>
      <c r="L6" s="22" t="s">
        <v>10</v>
      </c>
      <c r="M6" s="22" t="s">
        <v>389</v>
      </c>
      <c r="N6" s="24" t="s">
        <v>3</v>
      </c>
      <c r="O6" s="25" t="s">
        <v>7</v>
      </c>
      <c r="P6" s="25" t="s">
        <v>8</v>
      </c>
      <c r="Q6" s="25" t="s">
        <v>9</v>
      </c>
      <c r="R6" s="25" t="s">
        <v>10</v>
      </c>
      <c r="S6" s="25" t="s">
        <v>389</v>
      </c>
      <c r="T6" s="21" t="s">
        <v>3</v>
      </c>
      <c r="U6" s="22" t="s">
        <v>7</v>
      </c>
      <c r="V6" s="22" t="s">
        <v>8</v>
      </c>
      <c r="W6" s="22" t="s">
        <v>9</v>
      </c>
      <c r="X6" s="22" t="s">
        <v>10</v>
      </c>
      <c r="Y6" s="22" t="s">
        <v>389</v>
      </c>
      <c r="Z6" s="24" t="s">
        <v>3</v>
      </c>
      <c r="AA6" s="25" t="s">
        <v>7</v>
      </c>
      <c r="AB6" s="25" t="s">
        <v>8</v>
      </c>
      <c r="AC6" s="25" t="s">
        <v>9</v>
      </c>
      <c r="AD6" s="25" t="s">
        <v>10</v>
      </c>
      <c r="AE6" s="25" t="s">
        <v>389</v>
      </c>
      <c r="AF6" s="35" t="s">
        <v>14</v>
      </c>
      <c r="AG6" s="36" t="s">
        <v>27</v>
      </c>
      <c r="AH6" s="34" t="s">
        <v>383</v>
      </c>
      <c r="AI6" s="37" t="s">
        <v>525</v>
      </c>
      <c r="AJ6" s="11" t="s">
        <v>3</v>
      </c>
      <c r="AK6" s="4" t="s">
        <v>7</v>
      </c>
      <c r="AL6" s="4" t="s">
        <v>8</v>
      </c>
      <c r="AM6" s="4" t="s">
        <v>9</v>
      </c>
      <c r="AN6" s="4" t="s">
        <v>10</v>
      </c>
      <c r="AO6" s="4" t="s">
        <v>389</v>
      </c>
      <c r="AP6" s="45" t="s">
        <v>3</v>
      </c>
      <c r="AQ6" s="4" t="s">
        <v>7</v>
      </c>
      <c r="AR6" s="4" t="s">
        <v>8</v>
      </c>
      <c r="AS6" s="4" t="s">
        <v>9</v>
      </c>
      <c r="AT6" s="4" t="s">
        <v>10</v>
      </c>
      <c r="AU6" s="4" t="s">
        <v>389</v>
      </c>
    </row>
    <row r="7" spans="1:47">
      <c r="A7" s="2" t="s">
        <v>4</v>
      </c>
      <c r="B7" s="96" t="s">
        <v>6</v>
      </c>
      <c r="AF7" s="29" t="s">
        <v>15</v>
      </c>
      <c r="AG7" s="30" t="s">
        <v>15</v>
      </c>
      <c r="AH7" s="31" t="s">
        <v>15</v>
      </c>
      <c r="AI7" s="31" t="s">
        <v>15</v>
      </c>
    </row>
    <row r="8" spans="1:47">
      <c r="A8" t="s">
        <v>4</v>
      </c>
      <c r="B8" s="14" t="s">
        <v>6</v>
      </c>
      <c r="C8" s="14" t="s">
        <v>6</v>
      </c>
      <c r="D8" s="14" t="s">
        <v>6</v>
      </c>
      <c r="E8" s="14" t="s">
        <v>6</v>
      </c>
      <c r="F8" s="14" t="s">
        <v>6</v>
      </c>
      <c r="G8" s="14" t="s">
        <v>6</v>
      </c>
      <c r="AF8" s="29" t="s">
        <v>15</v>
      </c>
      <c r="AG8" s="30" t="s">
        <v>15</v>
      </c>
      <c r="AH8" s="31" t="s">
        <v>15</v>
      </c>
      <c r="AI8" s="31" t="s">
        <v>15</v>
      </c>
    </row>
    <row r="9" spans="1:47">
      <c r="A9" s="3">
        <v>45961</v>
      </c>
      <c r="B9" s="13">
        <v>88.86</v>
      </c>
      <c r="C9" s="13">
        <v>113.36841</v>
      </c>
      <c r="D9" s="13">
        <v>157.72</v>
      </c>
      <c r="E9" s="13">
        <v>105.84</v>
      </c>
      <c r="F9" s="13">
        <v>34.654220000000002</v>
      </c>
      <c r="G9" s="13">
        <v>32.49</v>
      </c>
      <c r="H9" s="23">
        <v>12.413059427425001</v>
      </c>
      <c r="I9" s="23">
        <v>16.101060315062</v>
      </c>
      <c r="J9" s="23">
        <v>24.872542784997002</v>
      </c>
      <c r="K9" s="23">
        <v>10.384922366886</v>
      </c>
      <c r="L9" s="23">
        <v>60.486286777351999</v>
      </c>
      <c r="M9" s="23">
        <v>7.4957620448693998</v>
      </c>
      <c r="N9" s="26">
        <v>5.5016081687508001</v>
      </c>
      <c r="O9" s="26">
        <v>7.0835762657314998</v>
      </c>
      <c r="P9" s="26">
        <v>7.9742034982326002</v>
      </c>
      <c r="Q9" s="26">
        <v>4.9416415828691003</v>
      </c>
      <c r="R9" s="26">
        <v>4.8598349175070004</v>
      </c>
      <c r="S9" s="26">
        <v>3.7508836289222001</v>
      </c>
      <c r="T9" s="27">
        <v>1.6913254731759</v>
      </c>
      <c r="U9" s="27">
        <v>1.8509103803602001</v>
      </c>
      <c r="V9" s="27">
        <v>1.6728171503760001</v>
      </c>
      <c r="W9" s="27">
        <v>1.8962727650282001</v>
      </c>
      <c r="X9" s="27">
        <v>1.5764402054807001</v>
      </c>
      <c r="Y9" s="27">
        <v>1.3277509446254001</v>
      </c>
      <c r="Z9" s="28">
        <v>1.7682113316425001</v>
      </c>
      <c r="AA9" s="28">
        <v>1.4467268014286001</v>
      </c>
      <c r="AB9" s="28">
        <v>1.6337385087189999</v>
      </c>
      <c r="AC9" s="28">
        <v>2.5434527963540998</v>
      </c>
      <c r="AD9" s="28">
        <v>0.47600084671982001</v>
      </c>
      <c r="AE9" s="28">
        <v>1.1666271894677001</v>
      </c>
      <c r="AF9" s="29">
        <v>60.98</v>
      </c>
      <c r="AG9" s="30">
        <v>5.0890000000000004</v>
      </c>
      <c r="AH9" s="31">
        <v>674.73685999999998</v>
      </c>
      <c r="AI9" s="31">
        <v>13085.09786</v>
      </c>
      <c r="AJ9" s="44">
        <v>109805.923695</v>
      </c>
      <c r="AK9" s="44">
        <v>482275.05961703998</v>
      </c>
      <c r="AL9" s="44">
        <v>317572.62627884001</v>
      </c>
      <c r="AM9" s="44">
        <v>57428.620688880001</v>
      </c>
      <c r="AN9" s="44">
        <v>91818.183328020008</v>
      </c>
      <c r="AO9" s="44">
        <v>20380.976999999999</v>
      </c>
      <c r="AP9" s="44">
        <v>128027.923695</v>
      </c>
      <c r="AQ9" s="44">
        <v>519304.05961703998</v>
      </c>
      <c r="AR9" s="44">
        <v>357148.62627884001</v>
      </c>
      <c r="AS9" s="44">
        <v>61592.620688880001</v>
      </c>
      <c r="AT9" s="44">
        <v>136498.18332802001</v>
      </c>
      <c r="AU9" s="44">
        <v>27493.976999999999</v>
      </c>
    </row>
    <row r="10" spans="1:47">
      <c r="A10" s="3">
        <v>45930</v>
      </c>
      <c r="B10" s="13">
        <v>94.59</v>
      </c>
      <c r="C10" s="13">
        <v>111.77237</v>
      </c>
      <c r="D10" s="13">
        <v>155.29</v>
      </c>
      <c r="E10" s="13">
        <v>111.05368</v>
      </c>
      <c r="F10" s="13">
        <v>33.993290000000002</v>
      </c>
      <c r="G10" s="13">
        <v>35.06</v>
      </c>
      <c r="H10" s="23">
        <v>13.213496412785</v>
      </c>
      <c r="I10" s="23">
        <v>15.874383967499</v>
      </c>
      <c r="J10" s="23">
        <v>24.489330263010999</v>
      </c>
      <c r="K10" s="23">
        <v>11.025176410662</v>
      </c>
      <c r="L10" s="23">
        <v>59.656110716261999</v>
      </c>
      <c r="M10" s="23">
        <v>8.1106068407503003</v>
      </c>
      <c r="N10" s="26">
        <v>5.8058781001030999</v>
      </c>
      <c r="O10" s="26">
        <v>6.9909621063482996</v>
      </c>
      <c r="P10" s="26">
        <v>7.8649586674584997</v>
      </c>
      <c r="Q10" s="26">
        <v>5.2257080833569001</v>
      </c>
      <c r="R10" s="26">
        <v>4.8149669265953996</v>
      </c>
      <c r="S10" s="26">
        <v>3.9789549795362</v>
      </c>
      <c r="T10" s="27">
        <v>1.8003879868074</v>
      </c>
      <c r="U10" s="27">
        <v>1.8248526179225</v>
      </c>
      <c r="V10" s="27">
        <v>1.6470439721145</v>
      </c>
      <c r="W10" s="27">
        <v>2.0131822866421998</v>
      </c>
      <c r="X10" s="27">
        <v>1.5548035173973001</v>
      </c>
      <c r="Y10" s="27">
        <v>1.4366605863191999</v>
      </c>
      <c r="Z10" s="28">
        <v>1.8822317112319</v>
      </c>
      <c r="AA10" s="28">
        <v>1.4263592765047</v>
      </c>
      <c r="AB10" s="28">
        <v>1.6085674170616999</v>
      </c>
      <c r="AC10" s="28">
        <v>2.7002624363772001</v>
      </c>
      <c r="AD10" s="28">
        <v>0.46946772112955998</v>
      </c>
      <c r="AE10" s="28">
        <v>1.2623205495134999</v>
      </c>
      <c r="AF10" s="29">
        <v>61.96</v>
      </c>
      <c r="AG10" s="30">
        <v>4.8564999999999996</v>
      </c>
      <c r="AH10" s="31">
        <v>682.82225000000005</v>
      </c>
      <c r="AI10" s="31">
        <v>12788.46291</v>
      </c>
      <c r="AJ10" s="44">
        <v>116886.58926750001</v>
      </c>
      <c r="AK10" s="44">
        <v>475485.42297850002</v>
      </c>
      <c r="AL10" s="44">
        <v>312679.76879812998</v>
      </c>
      <c r="AM10" s="44">
        <v>60969.22555096</v>
      </c>
      <c r="AN10" s="44">
        <v>90557.976067285999</v>
      </c>
      <c r="AO10" s="44">
        <v>22052.74</v>
      </c>
      <c r="AP10" s="44">
        <v>135108.58926750001</v>
      </c>
      <c r="AQ10" s="44">
        <v>512514.42297850002</v>
      </c>
      <c r="AR10" s="44">
        <v>352255.76879812998</v>
      </c>
      <c r="AS10" s="44">
        <v>65133.22555096</v>
      </c>
      <c r="AT10" s="44">
        <v>135237.97606729</v>
      </c>
      <c r="AU10" s="44">
        <v>29165.74</v>
      </c>
    </row>
    <row r="11" spans="1:47">
      <c r="A11" s="3">
        <v>45898</v>
      </c>
      <c r="B11" s="13">
        <v>98.97</v>
      </c>
      <c r="C11" s="13">
        <v>113.29902</v>
      </c>
      <c r="D11" s="13">
        <v>160.6</v>
      </c>
      <c r="E11" s="13">
        <v>123.63290000000001</v>
      </c>
      <c r="F11" s="13">
        <v>34.752870000000001</v>
      </c>
      <c r="G11" s="13">
        <v>35.850819999999999</v>
      </c>
      <c r="H11" s="23">
        <v>13.457574362512</v>
      </c>
      <c r="I11" s="23">
        <v>15.710027471548999</v>
      </c>
      <c r="J11" s="23">
        <v>20.232958179177999</v>
      </c>
      <c r="K11" s="23">
        <v>11.889549578702001</v>
      </c>
      <c r="L11" s="23">
        <v>164.9247987821</v>
      </c>
      <c r="M11" s="23">
        <v>8.0577637130802007</v>
      </c>
      <c r="N11" s="26">
        <v>6.1121490490168</v>
      </c>
      <c r="O11" s="26">
        <v>7.0828729935492998</v>
      </c>
      <c r="P11" s="26">
        <v>6.7822241311422999</v>
      </c>
      <c r="Q11" s="26">
        <v>5.3891927298716</v>
      </c>
      <c r="R11" s="26">
        <v>4.9372187031125003</v>
      </c>
      <c r="S11" s="26">
        <v>4.1292332878581002</v>
      </c>
      <c r="T11" s="27">
        <v>1.8850701598193</v>
      </c>
      <c r="U11" s="27">
        <v>1.8555197664450001</v>
      </c>
      <c r="V11" s="27">
        <v>1.8953759084369</v>
      </c>
      <c r="W11" s="27">
        <v>2.3309015043820001</v>
      </c>
      <c r="X11" s="27">
        <v>1.5673980708021999</v>
      </c>
      <c r="Y11" s="27">
        <v>1.5216653386454</v>
      </c>
      <c r="Z11" s="28">
        <v>2.0539001781208999</v>
      </c>
      <c r="AA11" s="28">
        <v>1.4412251079044001</v>
      </c>
      <c r="AB11" s="28">
        <v>1.4207726242945999</v>
      </c>
      <c r="AC11" s="28">
        <v>3.0026390353404002</v>
      </c>
      <c r="AD11" s="28">
        <v>0.48367059103697002</v>
      </c>
      <c r="AE11" s="28">
        <v>1.3352141234049999</v>
      </c>
      <c r="AF11" s="29">
        <v>64.010000000000005</v>
      </c>
      <c r="AG11" s="30">
        <v>4.5185000000000004</v>
      </c>
      <c r="AH11" s="31">
        <v>686.39365999999995</v>
      </c>
      <c r="AI11" s="31">
        <v>12342.32646</v>
      </c>
      <c r="AJ11" s="44">
        <v>123607.82051967</v>
      </c>
      <c r="AK11" s="44">
        <v>487246.50203009002</v>
      </c>
      <c r="AL11" s="44">
        <v>277515.25438559998</v>
      </c>
      <c r="AM11" s="44">
        <v>68150.898185120008</v>
      </c>
      <c r="AN11" s="44">
        <v>92852.661714322006</v>
      </c>
      <c r="AO11" s="44">
        <v>22916.28</v>
      </c>
      <c r="AP11" s="44">
        <v>142235.82051967</v>
      </c>
      <c r="AQ11" s="44">
        <v>519252.50203009002</v>
      </c>
      <c r="AR11" s="44">
        <v>303762.25438559998</v>
      </c>
      <c r="AS11" s="44">
        <v>67170.898185120008</v>
      </c>
      <c r="AT11" s="44">
        <v>138671.66171432001</v>
      </c>
      <c r="AU11" s="44">
        <v>30267.279999999999</v>
      </c>
    </row>
    <row r="12" spans="1:47">
      <c r="A12" s="3">
        <v>45869</v>
      </c>
      <c r="B12" s="13">
        <v>94.559920000000005</v>
      </c>
      <c r="C12" s="13">
        <v>109.65165</v>
      </c>
      <c r="D12" s="13">
        <v>149.97051999999999</v>
      </c>
      <c r="E12" s="13">
        <v>118.87855</v>
      </c>
      <c r="F12" s="13">
        <v>31.262119999999999</v>
      </c>
      <c r="G12" s="13">
        <v>32.990699999999997</v>
      </c>
      <c r="H12" s="23">
        <v>12.963980395289999</v>
      </c>
      <c r="I12" s="23">
        <v>15.3457648694</v>
      </c>
      <c r="J12" s="23">
        <v>19.104145568433999</v>
      </c>
      <c r="K12" s="23">
        <v>11.432332482261</v>
      </c>
      <c r="L12" s="23">
        <v>150.50616749488</v>
      </c>
      <c r="M12" s="23">
        <v>7.4149282700421999</v>
      </c>
      <c r="N12" s="26">
        <v>5.9173288612753998</v>
      </c>
      <c r="O12" s="26">
        <v>6.9287678168957001</v>
      </c>
      <c r="P12" s="26">
        <v>6.4365334602267996</v>
      </c>
      <c r="Q12" s="26">
        <v>5.1789256890501001</v>
      </c>
      <c r="R12" s="26">
        <v>4.6481992487491004</v>
      </c>
      <c r="S12" s="26">
        <v>3.8798166439291002</v>
      </c>
      <c r="T12" s="27">
        <v>1.8159299690529001</v>
      </c>
      <c r="U12" s="27">
        <v>1.8124965152325001</v>
      </c>
      <c r="V12" s="27">
        <v>1.789631399473</v>
      </c>
      <c r="W12" s="27">
        <v>2.2412658112154999</v>
      </c>
      <c r="X12" s="27">
        <v>1.4303675270023</v>
      </c>
      <c r="Y12" s="27">
        <v>1.4002693227092</v>
      </c>
      <c r="Z12" s="28">
        <v>1.9785676768924001</v>
      </c>
      <c r="AA12" s="28">
        <v>1.4078079538581001</v>
      </c>
      <c r="AB12" s="28">
        <v>1.3415066049068001</v>
      </c>
      <c r="AC12" s="28">
        <v>2.8871714230215</v>
      </c>
      <c r="AD12" s="28">
        <v>0.44138545279133001</v>
      </c>
      <c r="AE12" s="28">
        <v>1.2286928858591</v>
      </c>
      <c r="AF12" s="29">
        <v>69.260000000000005</v>
      </c>
      <c r="AG12" s="30">
        <v>4.3544999999999998</v>
      </c>
      <c r="AH12" s="31">
        <v>666.90745000000004</v>
      </c>
      <c r="AI12" s="31">
        <v>12101.39049</v>
      </c>
      <c r="AJ12" s="44">
        <v>119074.15993074</v>
      </c>
      <c r="AK12" s="44">
        <v>475948.89742444002</v>
      </c>
      <c r="AL12" s="44">
        <v>262032.46061664002</v>
      </c>
      <c r="AM12" s="44">
        <v>65530.129788320002</v>
      </c>
      <c r="AN12" s="44">
        <v>84734.972299615998</v>
      </c>
      <c r="AO12" s="44">
        <v>21088.056</v>
      </c>
      <c r="AP12" s="44">
        <v>137702.15993073999</v>
      </c>
      <c r="AQ12" s="44">
        <v>507954.89742444002</v>
      </c>
      <c r="AR12" s="44">
        <v>288279.46061663999</v>
      </c>
      <c r="AS12" s="44">
        <v>64550.129788320002</v>
      </c>
      <c r="AT12" s="44">
        <v>130553.97229962</v>
      </c>
      <c r="AU12" s="44">
        <v>28439.056</v>
      </c>
    </row>
    <row r="13" spans="1:47">
      <c r="A13" s="3">
        <v>45838</v>
      </c>
      <c r="B13" s="13">
        <v>89.005740000000003</v>
      </c>
      <c r="C13" s="13">
        <v>105.88003999999999</v>
      </c>
      <c r="D13" s="13">
        <v>141.61355</v>
      </c>
      <c r="E13" s="13">
        <v>117.50014</v>
      </c>
      <c r="F13" s="13">
        <v>29.10342</v>
      </c>
      <c r="G13" s="13">
        <v>31.590430000000001</v>
      </c>
      <c r="H13" s="23">
        <v>12.202513118034</v>
      </c>
      <c r="I13" s="23">
        <v>14.817927740248001</v>
      </c>
      <c r="J13" s="23">
        <v>18.039584568346001</v>
      </c>
      <c r="K13" s="23">
        <v>11.39320692705</v>
      </c>
      <c r="L13" s="23">
        <v>140.88482946251</v>
      </c>
      <c r="M13" s="23">
        <v>7.1136286919831004</v>
      </c>
      <c r="N13" s="26">
        <v>5.6167798113162002</v>
      </c>
      <c r="O13" s="26">
        <v>6.7054606929901004</v>
      </c>
      <c r="P13" s="26">
        <v>6.1105193788390002</v>
      </c>
      <c r="Q13" s="26">
        <v>5.1609324539352999</v>
      </c>
      <c r="R13" s="26">
        <v>4.4553408689926002</v>
      </c>
      <c r="S13" s="26">
        <v>3.7629140518417001</v>
      </c>
      <c r="T13" s="27">
        <v>1.7092674158046</v>
      </c>
      <c r="U13" s="27">
        <v>1.7501533889472001</v>
      </c>
      <c r="V13" s="27">
        <v>1.6899058301934999</v>
      </c>
      <c r="W13" s="27">
        <v>2.2335953931817998</v>
      </c>
      <c r="X13" s="27">
        <v>1.3389290848649</v>
      </c>
      <c r="Y13" s="27">
        <v>1.3433705179283</v>
      </c>
      <c r="Z13" s="28">
        <v>1.8623522480001</v>
      </c>
      <c r="AA13" s="28">
        <v>1.3593846061081001</v>
      </c>
      <c r="AB13" s="28">
        <v>1.2667523790333</v>
      </c>
      <c r="AC13" s="28">
        <v>2.8772904835815001</v>
      </c>
      <c r="AD13" s="28">
        <v>0.41316920946683</v>
      </c>
      <c r="AE13" s="28">
        <v>1.1787659500087</v>
      </c>
      <c r="AF13" s="29">
        <v>65.11</v>
      </c>
      <c r="AG13" s="30">
        <v>5.0824999999999996</v>
      </c>
      <c r="AH13" s="31">
        <v>648.68124</v>
      </c>
      <c r="AI13" s="31">
        <v>11838.45795</v>
      </c>
      <c r="AJ13" s="44">
        <v>112080.08298914001</v>
      </c>
      <c r="AK13" s="44">
        <v>459578.02886379999</v>
      </c>
      <c r="AL13" s="44">
        <v>247430.94193944</v>
      </c>
      <c r="AM13" s="44">
        <v>65305.862105849999</v>
      </c>
      <c r="AN13" s="44">
        <v>79318.158987395</v>
      </c>
      <c r="AO13" s="44">
        <v>20231.16</v>
      </c>
      <c r="AP13" s="44">
        <v>130708.08298914001</v>
      </c>
      <c r="AQ13" s="44">
        <v>491584.02886379999</v>
      </c>
      <c r="AR13" s="44">
        <v>273677.94193943997</v>
      </c>
      <c r="AS13" s="44">
        <v>64325.862105849999</v>
      </c>
      <c r="AT13" s="44">
        <v>125137.15898739999</v>
      </c>
      <c r="AU13" s="44">
        <v>27582.16</v>
      </c>
    </row>
    <row r="14" spans="1:47">
      <c r="A14" s="3">
        <v>45807</v>
      </c>
      <c r="B14" s="13">
        <v>84.651660000000007</v>
      </c>
      <c r="C14" s="13">
        <v>100.47799000000001</v>
      </c>
      <c r="D14" s="13">
        <v>135.19499999999999</v>
      </c>
      <c r="E14" s="13">
        <v>106.65488000000001</v>
      </c>
      <c r="F14" s="13">
        <v>28.29635</v>
      </c>
      <c r="G14" s="13">
        <v>29.84104</v>
      </c>
      <c r="H14" s="23">
        <v>11.290652385948</v>
      </c>
      <c r="I14" s="23">
        <v>13.290207439433001</v>
      </c>
      <c r="J14" s="23">
        <v>15.244702861654</v>
      </c>
      <c r="K14" s="23">
        <v>9.7508796570183005</v>
      </c>
      <c r="L14" s="23">
        <v>-64.707794754603</v>
      </c>
      <c r="M14" s="23">
        <v>6.9666353531732002</v>
      </c>
      <c r="N14" s="26">
        <v>5.3810191104421996</v>
      </c>
      <c r="O14" s="26">
        <v>6.3902695555687004</v>
      </c>
      <c r="P14" s="26">
        <v>5.9080791018465</v>
      </c>
      <c r="Q14" s="26">
        <v>4.6053510651235996</v>
      </c>
      <c r="R14" s="26">
        <v>4.3413256927315</v>
      </c>
      <c r="S14" s="26">
        <v>3.7249585266029999</v>
      </c>
      <c r="T14" s="27">
        <v>1.6515940972915</v>
      </c>
      <c r="U14" s="27">
        <v>1.6781213892672999</v>
      </c>
      <c r="V14" s="27">
        <v>1.5996090081578</v>
      </c>
      <c r="W14" s="27">
        <v>2.0075923457006</v>
      </c>
      <c r="X14" s="27">
        <v>1.3282799060679999</v>
      </c>
      <c r="Y14" s="27">
        <v>1.3358505328292001</v>
      </c>
      <c r="Z14" s="28">
        <v>1.8084980314729999</v>
      </c>
      <c r="AA14" s="28">
        <v>1.2609716827644</v>
      </c>
      <c r="AB14" s="28">
        <v>1.1836817965227999</v>
      </c>
      <c r="AC14" s="28">
        <v>2.5493071620933998</v>
      </c>
      <c r="AD14" s="28">
        <v>0.40159240673364999</v>
      </c>
      <c r="AE14" s="28">
        <v>1.1568198380567001</v>
      </c>
      <c r="AF14" s="29">
        <v>60.79</v>
      </c>
      <c r="AG14" s="30">
        <v>4.6775000000000002</v>
      </c>
      <c r="AH14" s="31">
        <v>619.34031000000004</v>
      </c>
      <c r="AI14" s="31">
        <v>11269.579449999999</v>
      </c>
      <c r="AJ14" s="44">
        <v>107746.69571910001</v>
      </c>
      <c r="AK14" s="44">
        <v>440876.05138829997</v>
      </c>
      <c r="AL14" s="44">
        <v>238732.0468135</v>
      </c>
      <c r="AM14" s="44">
        <v>59256.095675699995</v>
      </c>
      <c r="AN14" s="44">
        <v>77325.814731749997</v>
      </c>
      <c r="AO14" s="44">
        <v>19429.946</v>
      </c>
      <c r="AP14" s="44">
        <v>125221.69571910001</v>
      </c>
      <c r="AQ14" s="44">
        <v>468477.05138829997</v>
      </c>
      <c r="AR14" s="44">
        <v>264611.0468135</v>
      </c>
      <c r="AS14" s="44">
        <v>57401.095675699995</v>
      </c>
      <c r="AT14" s="44">
        <v>121934.81473175</v>
      </c>
      <c r="AU14" s="44">
        <v>27303.946</v>
      </c>
    </row>
    <row r="15" spans="1:47">
      <c r="A15" s="3">
        <v>45777</v>
      </c>
      <c r="B15" s="13">
        <v>87.644900000000007</v>
      </c>
      <c r="C15" s="13">
        <v>102.80186</v>
      </c>
      <c r="D15" s="13">
        <v>132.94274999999999</v>
      </c>
      <c r="E15" s="13">
        <v>108.38383</v>
      </c>
      <c r="F15" s="13">
        <v>26.28041</v>
      </c>
      <c r="G15" s="13">
        <v>29.988969999999998</v>
      </c>
      <c r="H15" s="23">
        <v>11.789372473763001</v>
      </c>
      <c r="I15" s="23">
        <v>13.722821229982999</v>
      </c>
      <c r="J15" s="23">
        <v>15.173330441526</v>
      </c>
      <c r="K15" s="23">
        <v>9.9089486281553008</v>
      </c>
      <c r="L15" s="23">
        <v>-61.061032438536003</v>
      </c>
      <c r="M15" s="23">
        <v>7.0011692362854001</v>
      </c>
      <c r="N15" s="26">
        <v>5.5855348509785001</v>
      </c>
      <c r="O15" s="26">
        <v>6.5860259532979999</v>
      </c>
      <c r="P15" s="26">
        <v>5.8831239330690996</v>
      </c>
      <c r="Q15" s="26">
        <v>4.6824198341864998</v>
      </c>
      <c r="R15" s="26">
        <v>4.1861691801919001</v>
      </c>
      <c r="S15" s="26">
        <v>3.7380983628922002</v>
      </c>
      <c r="T15" s="27">
        <v>1.7245467598197</v>
      </c>
      <c r="U15" s="27">
        <v>1.7327464550175999</v>
      </c>
      <c r="V15" s="27">
        <v>1.5921199828087</v>
      </c>
      <c r="W15" s="27">
        <v>2.0401369024698002</v>
      </c>
      <c r="X15" s="27">
        <v>1.2534215196092</v>
      </c>
      <c r="Y15" s="27">
        <v>1.3424723960124001</v>
      </c>
      <c r="Z15" s="28">
        <v>1.8883813071455999</v>
      </c>
      <c r="AA15" s="28">
        <v>1.3020179750773</v>
      </c>
      <c r="AB15" s="28">
        <v>1.1781400529253001</v>
      </c>
      <c r="AC15" s="28">
        <v>2.5906333166967999</v>
      </c>
      <c r="AD15" s="28">
        <v>0.37895970752253999</v>
      </c>
      <c r="AE15" s="28">
        <v>1.1625542391045001</v>
      </c>
      <c r="AF15" s="29">
        <v>58.21</v>
      </c>
      <c r="AG15" s="30">
        <v>4.609</v>
      </c>
      <c r="AH15" s="31">
        <v>617.46879000000001</v>
      </c>
      <c r="AI15" s="31">
        <v>10606.48508</v>
      </c>
      <c r="AJ15" s="44">
        <v>112505.98151711999</v>
      </c>
      <c r="AK15" s="44">
        <v>455227.14866223</v>
      </c>
      <c r="AL15" s="44">
        <v>237614.35471429999</v>
      </c>
      <c r="AM15" s="44">
        <v>60216.680813300001</v>
      </c>
      <c r="AN15" s="44">
        <v>72967.933764050002</v>
      </c>
      <c r="AO15" s="44">
        <v>19526.260999999999</v>
      </c>
      <c r="AP15" s="44">
        <v>129980.98151711999</v>
      </c>
      <c r="AQ15" s="44">
        <v>482828.14866223</v>
      </c>
      <c r="AR15" s="44">
        <v>263493.35471429996</v>
      </c>
      <c r="AS15" s="44">
        <v>58361.680813300001</v>
      </c>
      <c r="AT15" s="44">
        <v>117576.93376405</v>
      </c>
      <c r="AU15" s="44">
        <v>27400.260999999999</v>
      </c>
    </row>
    <row r="16" spans="1:47">
      <c r="A16" s="3">
        <v>45747</v>
      </c>
      <c r="B16" s="13">
        <v>103.28172000000001</v>
      </c>
      <c r="C16" s="13">
        <v>115.74576999999999</v>
      </c>
      <c r="D16" s="13">
        <v>163.45724999999999</v>
      </c>
      <c r="E16" s="13">
        <v>124.83511</v>
      </c>
      <c r="F16" s="13">
        <v>32.33849</v>
      </c>
      <c r="G16" s="13">
        <v>36.882190000000001</v>
      </c>
      <c r="H16" s="23">
        <v>13.892727751285999</v>
      </c>
      <c r="I16" s="23">
        <v>15.450678111161</v>
      </c>
      <c r="J16" s="23">
        <v>18.656081504945998</v>
      </c>
      <c r="K16" s="23">
        <v>11.632181227724001</v>
      </c>
      <c r="L16" s="23">
        <v>-75.929793825665001</v>
      </c>
      <c r="M16" s="23">
        <v>8.6359268555038007</v>
      </c>
      <c r="N16" s="26">
        <v>6.4480813428954002</v>
      </c>
      <c r="O16" s="26">
        <v>7.3678758301145999</v>
      </c>
      <c r="P16" s="26">
        <v>7.1008581845013996</v>
      </c>
      <c r="Q16" s="26">
        <v>5.5226063319063003</v>
      </c>
      <c r="R16" s="26">
        <v>4.8187810596244001</v>
      </c>
      <c r="S16" s="26">
        <v>4.3601091405184</v>
      </c>
      <c r="T16" s="27">
        <v>2.0322250978037002</v>
      </c>
      <c r="U16" s="27">
        <v>1.9509186395460001</v>
      </c>
      <c r="V16" s="27">
        <v>1.9575610166402</v>
      </c>
      <c r="W16" s="27">
        <v>2.3949303876162</v>
      </c>
      <c r="X16" s="27">
        <v>1.5586378703370001</v>
      </c>
      <c r="Y16" s="27">
        <v>1.6559367480234</v>
      </c>
      <c r="Z16" s="28">
        <v>2.2252895520245999</v>
      </c>
      <c r="AA16" s="28">
        <v>1.4659566200506</v>
      </c>
      <c r="AB16" s="28">
        <v>1.4485598225333001</v>
      </c>
      <c r="AC16" s="28">
        <v>3.0411618190018999</v>
      </c>
      <c r="AD16" s="28">
        <v>0.47123887872982001</v>
      </c>
      <c r="AE16" s="28">
        <v>1.4340080971660001</v>
      </c>
      <c r="AF16" s="29">
        <v>71.48</v>
      </c>
      <c r="AG16" s="30">
        <v>5.0339999999999998</v>
      </c>
      <c r="AH16" s="31">
        <v>715.75121000000001</v>
      </c>
      <c r="AI16" s="31">
        <v>10681.620559999999</v>
      </c>
      <c r="AJ16" s="44">
        <v>132578.30093052</v>
      </c>
      <c r="AK16" s="44">
        <v>512545.34498153004</v>
      </c>
      <c r="AL16" s="44">
        <v>292154.23636745004</v>
      </c>
      <c r="AM16" s="44">
        <v>70688.765320880004</v>
      </c>
      <c r="AN16" s="44">
        <v>90736.103621670001</v>
      </c>
      <c r="AO16" s="44">
        <v>24085.599999999999</v>
      </c>
      <c r="AP16" s="44">
        <v>150053.30093052</v>
      </c>
      <c r="AQ16" s="44">
        <v>540146.34498152998</v>
      </c>
      <c r="AR16" s="44">
        <v>318033.23636745004</v>
      </c>
      <c r="AS16" s="44">
        <v>68833.765320880004</v>
      </c>
      <c r="AT16" s="44">
        <v>135345.10362166999</v>
      </c>
      <c r="AU16" s="44">
        <v>31959.599999999999</v>
      </c>
    </row>
    <row r="17" spans="1:47">
      <c r="A17" s="3">
        <v>45716</v>
      </c>
      <c r="B17" s="13">
        <v>97.508880000000005</v>
      </c>
      <c r="C17" s="13">
        <v>108.34925</v>
      </c>
      <c r="D17" s="13">
        <v>154.98589000000001</v>
      </c>
      <c r="E17" s="13">
        <v>123.56962</v>
      </c>
      <c r="F17" s="13">
        <v>31.69727</v>
      </c>
      <c r="G17" s="13">
        <v>35.464829999999999</v>
      </c>
      <c r="H17" s="23">
        <v>13.632114452904</v>
      </c>
      <c r="I17" s="23">
        <v>14.297355774934999</v>
      </c>
      <c r="J17" s="23">
        <v>15.812589317645999</v>
      </c>
      <c r="K17" s="23">
        <v>10.981634910229999</v>
      </c>
      <c r="L17" s="23">
        <v>231.97250778834999</v>
      </c>
      <c r="M17" s="23">
        <v>8.1310204081633</v>
      </c>
      <c r="N17" s="26">
        <v>6.2200119512310996</v>
      </c>
      <c r="O17" s="26">
        <v>6.9173376778357998</v>
      </c>
      <c r="P17" s="26">
        <v>6.6505568442202998</v>
      </c>
      <c r="Q17" s="26">
        <v>5.4537394359917002</v>
      </c>
      <c r="R17" s="26">
        <v>4.5500240491103003</v>
      </c>
      <c r="S17" s="26">
        <v>4.3317571623465003</v>
      </c>
      <c r="T17" s="27">
        <v>1.9450104654161</v>
      </c>
      <c r="U17" s="27">
        <v>1.8260364517162</v>
      </c>
      <c r="V17" s="27">
        <v>1.8334414838623001</v>
      </c>
      <c r="W17" s="27">
        <v>2.3956733443561999</v>
      </c>
      <c r="X17" s="27">
        <v>1.4917720262526</v>
      </c>
      <c r="Y17" s="27">
        <v>1.621604580574</v>
      </c>
      <c r="Z17" s="28">
        <v>2.2128579375466999</v>
      </c>
      <c r="AA17" s="28">
        <v>1.3774473804648999</v>
      </c>
      <c r="AB17" s="28">
        <v>1.3771062958053</v>
      </c>
      <c r="AC17" s="28">
        <v>2.9671452582581002</v>
      </c>
      <c r="AD17" s="28">
        <v>0.4541025513534</v>
      </c>
      <c r="AE17" s="28">
        <v>1.4747038895858999</v>
      </c>
      <c r="AF17" s="29">
        <v>69.760000000000005</v>
      </c>
      <c r="AG17" s="30">
        <v>4.548</v>
      </c>
      <c r="AH17" s="31">
        <v>689.88108</v>
      </c>
      <c r="AI17" s="31">
        <v>11323.72863</v>
      </c>
      <c r="AJ17" s="44">
        <v>126028.89811710001</v>
      </c>
      <c r="AK17" s="44">
        <v>481534.94249982003</v>
      </c>
      <c r="AL17" s="44">
        <v>279266.13993894</v>
      </c>
      <c r="AM17" s="44">
        <v>70315.408330199993</v>
      </c>
      <c r="AN17" s="44">
        <v>88381.525467360989</v>
      </c>
      <c r="AO17" s="44">
        <v>23506.78</v>
      </c>
      <c r="AP17" s="44">
        <v>144745.89811710001</v>
      </c>
      <c r="AQ17" s="44">
        <v>507116.94249982003</v>
      </c>
      <c r="AR17" s="44">
        <v>297865.13993894</v>
      </c>
      <c r="AS17" s="44">
        <v>67975.408330199993</v>
      </c>
      <c r="AT17" s="44">
        <v>127796.52546736</v>
      </c>
      <c r="AU17" s="44">
        <v>31751.78</v>
      </c>
    </row>
    <row r="18" spans="1:47">
      <c r="A18" s="3">
        <v>45688</v>
      </c>
      <c r="B18" s="13">
        <v>96.411810000000003</v>
      </c>
      <c r="C18" s="13">
        <v>103.048</v>
      </c>
      <c r="D18" s="13">
        <v>144.17282</v>
      </c>
      <c r="E18" s="13">
        <v>122.45016</v>
      </c>
      <c r="F18" s="13">
        <v>29.318269999999998</v>
      </c>
      <c r="G18" s="13">
        <v>33.389029999999998</v>
      </c>
      <c r="H18" s="23">
        <v>13.60187513901</v>
      </c>
      <c r="I18" s="23">
        <v>13.763381238949</v>
      </c>
      <c r="J18" s="23">
        <v>14.943601220659</v>
      </c>
      <c r="K18" s="23">
        <v>10.946627256259999</v>
      </c>
      <c r="L18" s="23">
        <v>218.08155236123</v>
      </c>
      <c r="M18" s="23">
        <v>7.6786924939467003</v>
      </c>
      <c r="N18" s="26">
        <v>6.2079986102938998</v>
      </c>
      <c r="O18" s="26">
        <v>6.6720230269372003</v>
      </c>
      <c r="P18" s="26">
        <v>6.3078936580793998</v>
      </c>
      <c r="Q18" s="26">
        <v>5.4357553210710998</v>
      </c>
      <c r="R18" s="26">
        <v>4.3615933153997002</v>
      </c>
      <c r="S18" s="26">
        <v>4.1533560709413004</v>
      </c>
      <c r="T18" s="27">
        <v>1.940695963642</v>
      </c>
      <c r="U18" s="27">
        <v>1.7578380392021</v>
      </c>
      <c r="V18" s="27">
        <v>1.7326838663721</v>
      </c>
      <c r="W18" s="27">
        <v>2.3880363299999998</v>
      </c>
      <c r="X18" s="27">
        <v>1.4024418770825</v>
      </c>
      <c r="Y18" s="27">
        <v>1.5313948675497</v>
      </c>
      <c r="Z18" s="28">
        <v>2.2079492855538998</v>
      </c>
      <c r="AA18" s="28">
        <v>1.3260027750840999</v>
      </c>
      <c r="AB18" s="28">
        <v>1.3014267878321999</v>
      </c>
      <c r="AC18" s="28">
        <v>2.9576864850127</v>
      </c>
      <c r="AD18" s="28">
        <v>0.42691002599627997</v>
      </c>
      <c r="AE18" s="28">
        <v>1.3926662484315999</v>
      </c>
      <c r="AF18" s="29">
        <v>72.53</v>
      </c>
      <c r="AG18" s="30">
        <v>4.2789999999999999</v>
      </c>
      <c r="AH18" s="31">
        <v>667.9538</v>
      </c>
      <c r="AI18" s="31">
        <v>11477.5975</v>
      </c>
      <c r="AJ18" s="44">
        <v>125749.33566015</v>
      </c>
      <c r="AK18" s="44">
        <v>463550.68012778996</v>
      </c>
      <c r="AL18" s="44">
        <v>263918.94115805998</v>
      </c>
      <c r="AM18" s="44">
        <v>70091.254321829998</v>
      </c>
      <c r="AN18" s="44">
        <v>83089.071449630006</v>
      </c>
      <c r="AO18" s="44">
        <v>22199.1</v>
      </c>
      <c r="AP18" s="44">
        <v>144466.33566014998</v>
      </c>
      <c r="AQ18" s="44">
        <v>489132.68012778996</v>
      </c>
      <c r="AR18" s="44">
        <v>282517.94115805998</v>
      </c>
      <c r="AS18" s="44">
        <v>67751.254321829998</v>
      </c>
      <c r="AT18" s="44">
        <v>122504.07144963001</v>
      </c>
      <c r="AU18" s="44">
        <v>30444.1</v>
      </c>
    </row>
    <row r="19" spans="1:47">
      <c r="A19" s="3">
        <v>45657</v>
      </c>
      <c r="B19" s="13">
        <v>96.743489999999994</v>
      </c>
      <c r="C19" s="13">
        <v>103.76179999999999</v>
      </c>
      <c r="D19" s="13">
        <v>139.96911</v>
      </c>
      <c r="E19" s="13">
        <v>118.48263</v>
      </c>
      <c r="F19" s="13">
        <v>27.902380000000001</v>
      </c>
      <c r="G19" s="13">
        <v>32.04759</v>
      </c>
      <c r="H19" s="23">
        <v>13.686068471506999</v>
      </c>
      <c r="I19" s="23">
        <v>13.90553756638</v>
      </c>
      <c r="J19" s="23">
        <v>14.507883911792</v>
      </c>
      <c r="K19" s="23">
        <v>10.667283321983</v>
      </c>
      <c r="L19" s="23">
        <v>209.23451710812</v>
      </c>
      <c r="M19" s="23">
        <v>7.3701937046005002</v>
      </c>
      <c r="N19" s="26">
        <v>6.2414465652134004</v>
      </c>
      <c r="O19" s="26">
        <v>6.7373314405161997</v>
      </c>
      <c r="P19" s="26">
        <v>6.1360797036295001</v>
      </c>
      <c r="Q19" s="26">
        <v>5.2922508914200996</v>
      </c>
      <c r="R19" s="26">
        <v>4.2415833310141</v>
      </c>
      <c r="S19" s="26">
        <v>4.0316821282401003</v>
      </c>
      <c r="T19" s="27">
        <v>1.9527085471183001</v>
      </c>
      <c r="U19" s="27">
        <v>1.7759940283107001</v>
      </c>
      <c r="V19" s="27">
        <v>1.6821632227718</v>
      </c>
      <c r="W19" s="27">
        <v>2.3270966955354</v>
      </c>
      <c r="X19" s="27">
        <v>1.3455482398506999</v>
      </c>
      <c r="Y19" s="27">
        <v>1.4698696192053</v>
      </c>
      <c r="Z19" s="28">
        <v>2.2216161224005999</v>
      </c>
      <c r="AA19" s="28">
        <v>1.3396985146264</v>
      </c>
      <c r="AB19" s="28">
        <v>1.2634805010362999</v>
      </c>
      <c r="AC19" s="28">
        <v>2.8822101067879</v>
      </c>
      <c r="AD19" s="28">
        <v>0.40959133026522998</v>
      </c>
      <c r="AE19" s="28">
        <v>1.3367145545796999</v>
      </c>
      <c r="AF19" s="29">
        <v>71.72</v>
      </c>
      <c r="AG19" s="30">
        <v>4.0265000000000004</v>
      </c>
      <c r="AH19" s="31">
        <v>654.84631999999999</v>
      </c>
      <c r="AI19" s="31">
        <v>11169.346659999999</v>
      </c>
      <c r="AJ19" s="44">
        <v>126527.70301908</v>
      </c>
      <c r="AK19" s="44">
        <v>468338.50523567997</v>
      </c>
      <c r="AL19" s="44">
        <v>256223.73776615999</v>
      </c>
      <c r="AM19" s="44">
        <v>68302.615110660001</v>
      </c>
      <c r="AN19" s="44">
        <v>79718.351018191999</v>
      </c>
      <c r="AO19" s="44">
        <v>21307.23</v>
      </c>
      <c r="AP19" s="44">
        <v>145244.70301907999</v>
      </c>
      <c r="AQ19" s="44">
        <v>493920.50523567997</v>
      </c>
      <c r="AR19" s="44">
        <v>274822.73776615999</v>
      </c>
      <c r="AS19" s="44">
        <v>65962.615110660001</v>
      </c>
      <c r="AT19" s="44">
        <v>119133.35101819001</v>
      </c>
      <c r="AU19" s="44">
        <v>29552.23</v>
      </c>
    </row>
    <row r="20" spans="1:47">
      <c r="A20" s="3">
        <v>45625</v>
      </c>
      <c r="B20" s="13">
        <v>105.68912</v>
      </c>
      <c r="C20" s="13">
        <v>113.78398</v>
      </c>
      <c r="D20" s="13">
        <v>156.48437999999999</v>
      </c>
      <c r="E20" s="13">
        <v>128.80564000000001</v>
      </c>
      <c r="F20" s="13">
        <v>27.666399999999999</v>
      </c>
      <c r="G20" s="13">
        <v>36.919240000000002</v>
      </c>
      <c r="H20" s="23">
        <v>12.536683879602</v>
      </c>
      <c r="I20" s="23">
        <v>15.384135058355</v>
      </c>
      <c r="J20" s="23">
        <v>17.445177043177999</v>
      </c>
      <c r="K20" s="23">
        <v>10.497498847318999</v>
      </c>
      <c r="L20" s="23">
        <v>28.864675431917998</v>
      </c>
      <c r="M20" s="23">
        <v>7.3235472972973001</v>
      </c>
      <c r="N20" s="26">
        <v>5.6101008985470999</v>
      </c>
      <c r="O20" s="26">
        <v>7.2957515041342003</v>
      </c>
      <c r="P20" s="26">
        <v>6.6717757036292999</v>
      </c>
      <c r="Q20" s="26">
        <v>5.4472309828089003</v>
      </c>
      <c r="R20" s="26">
        <v>2.6713039753643</v>
      </c>
      <c r="S20" s="26">
        <v>4.4635633953675002</v>
      </c>
      <c r="T20" s="27">
        <v>2.4997465541291999</v>
      </c>
      <c r="U20" s="27">
        <v>1.9302337801072</v>
      </c>
      <c r="V20" s="27">
        <v>1.8629914998351</v>
      </c>
      <c r="W20" s="27">
        <v>2.5343931077927002</v>
      </c>
      <c r="X20" s="27">
        <v>1.2071103430093999</v>
      </c>
      <c r="Y20" s="27">
        <v>1.7461199831897001</v>
      </c>
      <c r="Z20" s="28">
        <v>2.1676522063613</v>
      </c>
      <c r="AA20" s="28">
        <v>1.4791466876648001</v>
      </c>
      <c r="AB20" s="28">
        <v>1.4715999224117999</v>
      </c>
      <c r="AC20" s="28">
        <v>3.0630217315022001</v>
      </c>
      <c r="AD20" s="28">
        <v>0.39297601578856001</v>
      </c>
      <c r="AE20" s="28">
        <v>1.5896795689325001</v>
      </c>
      <c r="AF20" s="29">
        <v>68</v>
      </c>
      <c r="AG20" s="30">
        <v>4.0804999999999998</v>
      </c>
      <c r="AH20" s="31">
        <v>724.05596000000003</v>
      </c>
      <c r="AI20" s="31">
        <v>11446.16351</v>
      </c>
      <c r="AJ20" s="44">
        <v>124689.85786652</v>
      </c>
      <c r="AK20" s="44">
        <v>518445.35146655998</v>
      </c>
      <c r="AL20" s="44">
        <v>291002.99825725</v>
      </c>
      <c r="AM20" s="44">
        <v>74952.141769859998</v>
      </c>
      <c r="AN20" s="44">
        <v>78252.135095928999</v>
      </c>
      <c r="AO20" s="44">
        <v>24929.355</v>
      </c>
      <c r="AP20" s="44">
        <v>137772.85786651997</v>
      </c>
      <c r="AQ20" s="44">
        <v>541877.35146656004</v>
      </c>
      <c r="AR20" s="44">
        <v>312972.99825725</v>
      </c>
      <c r="AS20" s="44">
        <v>72606.141769859998</v>
      </c>
      <c r="AT20" s="44">
        <v>116247.13509592999</v>
      </c>
      <c r="AU20" s="44">
        <v>33338.355000000003</v>
      </c>
    </row>
    <row r="21" spans="1:47">
      <c r="A21" s="3">
        <v>45596</v>
      </c>
      <c r="B21" s="13">
        <v>106.1182</v>
      </c>
      <c r="C21" s="13">
        <v>111.72767</v>
      </c>
      <c r="D21" s="13">
        <v>142.36303000000001</v>
      </c>
      <c r="E21" s="13">
        <v>117.88336</v>
      </c>
      <c r="F21" s="13">
        <v>27.279</v>
      </c>
      <c r="G21" s="13">
        <v>37.62941</v>
      </c>
      <c r="H21" s="23">
        <v>12.675543217386</v>
      </c>
      <c r="I21" s="23">
        <v>15.230241540477</v>
      </c>
      <c r="J21" s="23">
        <v>16.032799651489999</v>
      </c>
      <c r="K21" s="23">
        <v>9.6073462360728001</v>
      </c>
      <c r="L21" s="23">
        <v>29.076321988722</v>
      </c>
      <c r="M21" s="23">
        <v>7.4644218566392002</v>
      </c>
      <c r="N21" s="26">
        <v>5.6663389868931002</v>
      </c>
      <c r="O21" s="26">
        <v>7.2259251668045996</v>
      </c>
      <c r="P21" s="26">
        <v>6.1695402043594001</v>
      </c>
      <c r="Q21" s="26">
        <v>4.970399289186</v>
      </c>
      <c r="R21" s="26">
        <v>2.6844890252412998</v>
      </c>
      <c r="S21" s="26">
        <v>4.5277670370866003</v>
      </c>
      <c r="T21" s="27">
        <v>2.5274343505567001</v>
      </c>
      <c r="U21" s="27">
        <v>1.9109248969220001</v>
      </c>
      <c r="V21" s="27">
        <v>1.7121620144844001</v>
      </c>
      <c r="W21" s="27">
        <v>2.3194850924988</v>
      </c>
      <c r="X21" s="27">
        <v>1.2159613258788999</v>
      </c>
      <c r="Y21" s="27">
        <v>1.7797080619178001</v>
      </c>
      <c r="Z21" s="28">
        <v>2.1916616456046998</v>
      </c>
      <c r="AA21" s="28">
        <v>1.4643502050313</v>
      </c>
      <c r="AB21" s="28">
        <v>1.3524578549579001</v>
      </c>
      <c r="AC21" s="28">
        <v>2.8032877860875001</v>
      </c>
      <c r="AD21" s="28">
        <v>0.39585746238042002</v>
      </c>
      <c r="AE21" s="28">
        <v>1.6202583854099999</v>
      </c>
      <c r="AF21" s="29">
        <v>69.260000000000005</v>
      </c>
      <c r="AG21" s="30">
        <v>4.34</v>
      </c>
      <c r="AH21" s="31">
        <v>681.25207</v>
      </c>
      <c r="AI21" s="31">
        <v>10815.803599999999</v>
      </c>
      <c r="AJ21" s="44">
        <v>126070.95284011999</v>
      </c>
      <c r="AK21" s="44">
        <v>513259.13991408003</v>
      </c>
      <c r="AL21" s="44">
        <v>267443.13098650001</v>
      </c>
      <c r="AM21" s="44">
        <v>68596.452125559998</v>
      </c>
      <c r="AN21" s="44">
        <v>78825.908911425999</v>
      </c>
      <c r="AO21" s="44">
        <v>25408.892</v>
      </c>
      <c r="AP21" s="44">
        <v>139153.95284012001</v>
      </c>
      <c r="AQ21" s="44">
        <v>536691.13991408003</v>
      </c>
      <c r="AR21" s="44">
        <v>289413.13098650001</v>
      </c>
      <c r="AS21" s="44">
        <v>66250.452125559998</v>
      </c>
      <c r="AT21" s="44">
        <v>116820.90891142999</v>
      </c>
      <c r="AU21" s="44">
        <v>33817.892</v>
      </c>
    </row>
    <row r="22" spans="1:47">
      <c r="A22" s="3">
        <v>45565</v>
      </c>
      <c r="B22" s="13">
        <v>101.99128</v>
      </c>
      <c r="C22" s="13">
        <v>112.14863</v>
      </c>
      <c r="D22" s="13">
        <v>140.88028</v>
      </c>
      <c r="E22" s="13">
        <v>117.97194</v>
      </c>
      <c r="F22" s="13">
        <v>29.165120000000002</v>
      </c>
      <c r="G22" s="13">
        <v>38.057459999999999</v>
      </c>
      <c r="H22" s="23">
        <v>12.182592568253</v>
      </c>
      <c r="I22" s="23">
        <v>15.287625564093</v>
      </c>
      <c r="J22" s="23">
        <v>15.865813766125999</v>
      </c>
      <c r="K22" s="23">
        <v>9.7228046969468007</v>
      </c>
      <c r="L22" s="23">
        <v>31.383501604222001</v>
      </c>
      <c r="M22" s="23">
        <v>7.5649510260634996</v>
      </c>
      <c r="N22" s="26">
        <v>5.4666937732649004</v>
      </c>
      <c r="O22" s="26">
        <v>7.2519621061479</v>
      </c>
      <c r="P22" s="26">
        <v>6.1101607212267997</v>
      </c>
      <c r="Q22" s="26">
        <v>5.0322473956186</v>
      </c>
      <c r="R22" s="26">
        <v>2.8282205310349</v>
      </c>
      <c r="S22" s="26">
        <v>4.5735832497951998</v>
      </c>
      <c r="T22" s="27">
        <v>2.4291426732391002</v>
      </c>
      <c r="U22" s="27">
        <v>1.9181248194656999</v>
      </c>
      <c r="V22" s="27">
        <v>1.6943293903583001</v>
      </c>
      <c r="W22" s="27">
        <v>2.3473600303036002</v>
      </c>
      <c r="X22" s="27">
        <v>1.3124467474323001</v>
      </c>
      <c r="Y22" s="27">
        <v>1.8036767733221</v>
      </c>
      <c r="Z22" s="28">
        <v>2.1064281362905</v>
      </c>
      <c r="AA22" s="28">
        <v>1.4698675375387</v>
      </c>
      <c r="AB22" s="28">
        <v>1.3383716456098</v>
      </c>
      <c r="AC22" s="28">
        <v>2.8369769324152001</v>
      </c>
      <c r="AD22" s="28">
        <v>0.42726839077093998</v>
      </c>
      <c r="AE22" s="28">
        <v>1.6420796641194</v>
      </c>
      <c r="AF22" s="29">
        <v>68.17</v>
      </c>
      <c r="AG22" s="30">
        <v>4.5529999999999999</v>
      </c>
      <c r="AH22" s="31">
        <v>676.47312999999997</v>
      </c>
      <c r="AI22" s="31">
        <v>10917.52729</v>
      </c>
      <c r="AJ22" s="44">
        <v>121168.06568384</v>
      </c>
      <c r="AK22" s="44">
        <v>515192.98150991998</v>
      </c>
      <c r="AL22" s="44">
        <v>264657.63943275</v>
      </c>
      <c r="AM22" s="44">
        <v>69420.825536199991</v>
      </c>
      <c r="AN22" s="44">
        <v>85080.672849045004</v>
      </c>
      <c r="AO22" s="44">
        <v>25751.093292720001</v>
      </c>
      <c r="AP22" s="44">
        <v>134251.06568383999</v>
      </c>
      <c r="AQ22" s="44">
        <v>538624.98150991998</v>
      </c>
      <c r="AR22" s="44">
        <v>286627.63943275</v>
      </c>
      <c r="AS22" s="44">
        <v>67074.825536199991</v>
      </c>
      <c r="AT22" s="44">
        <v>123075.67284904</v>
      </c>
      <c r="AU22" s="44">
        <v>34160.093292720005</v>
      </c>
    </row>
    <row r="23" spans="1:47">
      <c r="A23" s="3">
        <v>45534</v>
      </c>
      <c r="B23" s="13">
        <v>110.23544</v>
      </c>
      <c r="C23" s="13">
        <v>112.83748</v>
      </c>
      <c r="D23" s="13">
        <v>141.53077999999999</v>
      </c>
      <c r="E23" s="13">
        <v>123.62439000000001</v>
      </c>
      <c r="F23" s="13">
        <v>31.552959999999999</v>
      </c>
      <c r="G23" s="13">
        <v>43.08464</v>
      </c>
      <c r="H23" s="23">
        <v>12.366739691539999</v>
      </c>
      <c r="I23" s="23">
        <v>15.339196921698001</v>
      </c>
      <c r="J23" s="23">
        <v>14.454502503651</v>
      </c>
      <c r="K23" s="23">
        <v>9.7701743012164997</v>
      </c>
      <c r="L23" s="23">
        <v>12.594078109464</v>
      </c>
      <c r="M23" s="23">
        <v>8.0072061679040996</v>
      </c>
      <c r="N23" s="26">
        <v>5.9531156284754001</v>
      </c>
      <c r="O23" s="26">
        <v>7.3859136812193</v>
      </c>
      <c r="P23" s="26">
        <v>6.1989828793081996</v>
      </c>
      <c r="Q23" s="26">
        <v>5.3717455725276002</v>
      </c>
      <c r="R23" s="26">
        <v>2.9413837608286002</v>
      </c>
      <c r="S23" s="26">
        <v>4.4437322265364001</v>
      </c>
      <c r="T23" s="27">
        <v>2.6563195015399002</v>
      </c>
      <c r="U23" s="27">
        <v>1.952225058569</v>
      </c>
      <c r="V23" s="27">
        <v>1.6993229221854</v>
      </c>
      <c r="W23" s="27">
        <v>2.5119858958201999</v>
      </c>
      <c r="X23" s="27">
        <v>1.3835371974215001</v>
      </c>
      <c r="Y23" s="27">
        <v>2.2341834116802999</v>
      </c>
      <c r="Z23" s="28">
        <v>2.2478287591069002</v>
      </c>
      <c r="AA23" s="28">
        <v>1.4917905828241</v>
      </c>
      <c r="AB23" s="28">
        <v>1.3451596855607999</v>
      </c>
      <c r="AC23" s="28">
        <v>2.9634258500716002</v>
      </c>
      <c r="AD23" s="28">
        <v>0.45275542626679</v>
      </c>
      <c r="AE23" s="28">
        <v>1.8098125726087999</v>
      </c>
      <c r="AF23" s="29">
        <v>73.55</v>
      </c>
      <c r="AG23" s="30">
        <v>4.1669999999999998</v>
      </c>
      <c r="AH23" s="31">
        <v>695.86130000000003</v>
      </c>
      <c r="AI23" s="31">
        <v>10692.87723</v>
      </c>
      <c r="AJ23" s="44">
        <v>132138.61360410001</v>
      </c>
      <c r="AK23" s="44">
        <v>523986.96684519999</v>
      </c>
      <c r="AL23" s="44">
        <v>270588.28686835</v>
      </c>
      <c r="AM23" s="44">
        <v>73246.996736219997</v>
      </c>
      <c r="AN23" s="44">
        <v>92730.197119980003</v>
      </c>
      <c r="AO23" s="44">
        <v>28041.236000000001</v>
      </c>
      <c r="AP23" s="44">
        <v>146196.61360410001</v>
      </c>
      <c r="AQ23" s="44">
        <v>548573.96684520005</v>
      </c>
      <c r="AR23" s="44">
        <v>290794.28686835</v>
      </c>
      <c r="AS23" s="44">
        <v>71599.996736219997</v>
      </c>
      <c r="AT23" s="44">
        <v>128000.19711998</v>
      </c>
      <c r="AU23" s="44">
        <v>33190.235999999997</v>
      </c>
    </row>
    <row r="24" spans="1:47">
      <c r="A24" s="3">
        <v>45504</v>
      </c>
      <c r="B24" s="13">
        <v>106.95269</v>
      </c>
      <c r="C24" s="13">
        <v>112.55321000000001</v>
      </c>
      <c r="D24" s="13">
        <v>151.80852999999999</v>
      </c>
      <c r="E24" s="13">
        <v>121.68586000000001</v>
      </c>
      <c r="F24" s="13">
        <v>32.415370000000003</v>
      </c>
      <c r="G24" s="13">
        <v>45.249459999999999</v>
      </c>
      <c r="H24" s="23">
        <v>12.085257524379999</v>
      </c>
      <c r="I24" s="23">
        <v>15.423735483671001</v>
      </c>
      <c r="J24" s="23">
        <v>15.677688521534</v>
      </c>
      <c r="K24" s="23">
        <v>9.6169702017873995</v>
      </c>
      <c r="L24" s="23">
        <v>13.205879587164</v>
      </c>
      <c r="M24" s="23">
        <v>8.4095334094803</v>
      </c>
      <c r="N24" s="26">
        <v>5.8306448671715998</v>
      </c>
      <c r="O24" s="26">
        <v>7.4247950684933004</v>
      </c>
      <c r="P24" s="26">
        <v>6.6871099791752</v>
      </c>
      <c r="Q24" s="26">
        <v>5.2855747319979001</v>
      </c>
      <c r="R24" s="26">
        <v>3.0448994967548999</v>
      </c>
      <c r="S24" s="26">
        <v>4.6323719373410004</v>
      </c>
      <c r="T24" s="27">
        <v>2.5958584108554001</v>
      </c>
      <c r="U24" s="27">
        <v>1.9629843114778001</v>
      </c>
      <c r="V24" s="27">
        <v>1.8431250376688</v>
      </c>
      <c r="W24" s="27">
        <v>2.4725959601769998</v>
      </c>
      <c r="X24" s="27">
        <v>1.4507473651272</v>
      </c>
      <c r="Y24" s="27">
        <v>2.3464413990917001</v>
      </c>
      <c r="Z24" s="28">
        <v>2.1966654188654</v>
      </c>
      <c r="AA24" s="28">
        <v>1.5000122538333001</v>
      </c>
      <c r="AB24" s="28">
        <v>1.4589913804795001</v>
      </c>
      <c r="AC24" s="28">
        <v>2.9169569770927</v>
      </c>
      <c r="AD24" s="28">
        <v>0.47474960769231001</v>
      </c>
      <c r="AE24" s="28">
        <v>1.9007477733316001</v>
      </c>
      <c r="AF24" s="29">
        <v>77.91</v>
      </c>
      <c r="AG24" s="30">
        <v>4.1764999999999999</v>
      </c>
      <c r="AH24" s="31">
        <v>712.41810999999996</v>
      </c>
      <c r="AI24" s="31">
        <v>10444.00029</v>
      </c>
      <c r="AJ24" s="44">
        <v>129130.976648</v>
      </c>
      <c r="AK24" s="44">
        <v>526874.8041222</v>
      </c>
      <c r="AL24" s="44">
        <v>293486.32912310999</v>
      </c>
      <c r="AM24" s="44">
        <v>72098.425602800009</v>
      </c>
      <c r="AN24" s="44">
        <v>97234.891400285007</v>
      </c>
      <c r="AO24" s="44">
        <v>29450.186000000002</v>
      </c>
      <c r="AP24" s="44">
        <v>143188.97664800001</v>
      </c>
      <c r="AQ24" s="44">
        <v>551461.8041222</v>
      </c>
      <c r="AR24" s="44">
        <v>313692.32912310999</v>
      </c>
      <c r="AS24" s="44">
        <v>70451.425602800009</v>
      </c>
      <c r="AT24" s="44">
        <v>132504.89140028998</v>
      </c>
      <c r="AU24" s="44">
        <v>34599.186000000002</v>
      </c>
    </row>
    <row r="25" spans="1:47">
      <c r="A25" s="3">
        <v>45471</v>
      </c>
      <c r="B25" s="13">
        <v>110.01123</v>
      </c>
      <c r="C25" s="13">
        <v>109.25985</v>
      </c>
      <c r="D25" s="13">
        <v>147.97712999999999</v>
      </c>
      <c r="E25" s="13">
        <v>119.95759</v>
      </c>
      <c r="F25" s="13">
        <v>33.065689999999996</v>
      </c>
      <c r="G25" s="13">
        <v>45.605449999999998</v>
      </c>
      <c r="H25" s="23">
        <v>12.577758868609999</v>
      </c>
      <c r="I25" s="23">
        <v>13.838992390668</v>
      </c>
      <c r="J25" s="23">
        <v>14.203624368228001</v>
      </c>
      <c r="K25" s="23">
        <v>9.8286446989375005</v>
      </c>
      <c r="L25" s="23">
        <v>10.763206037214999</v>
      </c>
      <c r="M25" s="23">
        <v>8.9476702508961008</v>
      </c>
      <c r="N25" s="26">
        <v>5.9457737153204997</v>
      </c>
      <c r="O25" s="26">
        <v>6.3124008780300001</v>
      </c>
      <c r="P25" s="26">
        <v>6.4989290167886997</v>
      </c>
      <c r="Q25" s="26">
        <v>5.3145641071482999</v>
      </c>
      <c r="R25" s="26">
        <v>3.1389710882988</v>
      </c>
      <c r="S25" s="26">
        <v>4.7032802249297001</v>
      </c>
      <c r="T25" s="27">
        <v>2.6999150714817999</v>
      </c>
      <c r="U25" s="27">
        <v>2.2115417803358</v>
      </c>
      <c r="V25" s="27">
        <v>1.7947191295100999</v>
      </c>
      <c r="W25" s="27">
        <v>2.5261497759526002</v>
      </c>
      <c r="X25" s="27">
        <v>1.4322144883115999</v>
      </c>
      <c r="Y25" s="27">
        <v>2.4621352839648001</v>
      </c>
      <c r="Z25" s="28">
        <v>2.3147291276457</v>
      </c>
      <c r="AA25" s="28">
        <v>1.3307464663366999</v>
      </c>
      <c r="AB25" s="28">
        <v>1.4495593154268001</v>
      </c>
      <c r="AC25" s="28">
        <v>2.9812002878294002</v>
      </c>
      <c r="AD25" s="28">
        <v>0.48497687291669</v>
      </c>
      <c r="AE25" s="28">
        <v>1.9930011309958999</v>
      </c>
      <c r="AF25" s="29">
        <v>81.540000000000006</v>
      </c>
      <c r="AG25" s="30">
        <v>4.3914999999999997</v>
      </c>
      <c r="AH25" s="31">
        <v>698.23207000000002</v>
      </c>
      <c r="AI25" s="31">
        <v>10321.00532</v>
      </c>
      <c r="AJ25" s="44">
        <v>133173.31090084001</v>
      </c>
      <c r="AK25" s="44">
        <v>453918.95041391999</v>
      </c>
      <c r="AL25" s="44">
        <v>288276.76017755998</v>
      </c>
      <c r="AM25" s="44">
        <v>72338.824984179999</v>
      </c>
      <c r="AN25" s="44">
        <v>99925.6048495</v>
      </c>
      <c r="AO25" s="44">
        <v>29956.799999999999</v>
      </c>
      <c r="AP25" s="44">
        <v>146016.31090084001</v>
      </c>
      <c r="AQ25" s="44">
        <v>468840.95041391999</v>
      </c>
      <c r="AR25" s="44">
        <v>304864.76017755998</v>
      </c>
      <c r="AS25" s="44">
        <v>70837.824984179999</v>
      </c>
      <c r="AT25" s="44">
        <v>136598.6048495</v>
      </c>
      <c r="AU25" s="44">
        <v>35128.800000000003</v>
      </c>
    </row>
    <row r="26" spans="1:47">
      <c r="A26" s="3">
        <v>45443</v>
      </c>
      <c r="B26" s="13">
        <v>112.03102</v>
      </c>
      <c r="C26" s="13">
        <v>111.29092</v>
      </c>
      <c r="D26" s="13">
        <v>153.53975</v>
      </c>
      <c r="E26" s="13">
        <v>118.69959</v>
      </c>
      <c r="F26" s="13">
        <v>34.412129999999998</v>
      </c>
      <c r="G26" s="13">
        <v>46.860669999999999</v>
      </c>
      <c r="H26" s="23">
        <v>12.808684674030999</v>
      </c>
      <c r="I26" s="23">
        <v>14.09624954595</v>
      </c>
      <c r="J26" s="23">
        <v>14.737554244748001</v>
      </c>
      <c r="K26" s="23">
        <v>9.7255715996875001</v>
      </c>
      <c r="L26" s="23">
        <v>11.265282829225001</v>
      </c>
      <c r="M26" s="23">
        <v>9.2648028673834997</v>
      </c>
      <c r="N26" s="26">
        <v>6.0453356677513996</v>
      </c>
      <c r="O26" s="26">
        <v>6.4260092511028004</v>
      </c>
      <c r="P26" s="26">
        <v>6.7299381997739998</v>
      </c>
      <c r="Q26" s="26">
        <v>5.2576492590367003</v>
      </c>
      <c r="R26" s="26">
        <v>3.2460851112558999</v>
      </c>
      <c r="S26" s="26">
        <v>4.8454358013121004</v>
      </c>
      <c r="T26" s="27">
        <v>2.7494851156339002</v>
      </c>
      <c r="U26" s="27">
        <v>2.2526527898034998</v>
      </c>
      <c r="V26" s="27">
        <v>1.8621845973628</v>
      </c>
      <c r="W26" s="27">
        <v>2.4996580169612002</v>
      </c>
      <c r="X26" s="27">
        <v>1.4990237320699999</v>
      </c>
      <c r="Y26" s="27">
        <v>2.5494008383332001</v>
      </c>
      <c r="Z26" s="28">
        <v>2.3572272144445998</v>
      </c>
      <c r="AA26" s="28">
        <v>1.3554841091265</v>
      </c>
      <c r="AB26" s="28">
        <v>1.5040498458878</v>
      </c>
      <c r="AC26" s="28">
        <v>2.9499364093838998</v>
      </c>
      <c r="AD26" s="28">
        <v>0.50759983783172002</v>
      </c>
      <c r="AE26" s="28">
        <v>2.0636391457654</v>
      </c>
      <c r="AF26" s="29">
        <v>76.989999999999995</v>
      </c>
      <c r="AG26" s="30">
        <v>4.6020000000000003</v>
      </c>
      <c r="AH26" s="31">
        <v>708.04470000000003</v>
      </c>
      <c r="AI26" s="31">
        <v>9966.9920299999994</v>
      </c>
      <c r="AJ26" s="44">
        <v>135618.35332863999</v>
      </c>
      <c r="AK26" s="44">
        <v>462356.98510716</v>
      </c>
      <c r="AL26" s="44">
        <v>299113.40095140005</v>
      </c>
      <c r="AM26" s="44">
        <v>71580.206973699998</v>
      </c>
      <c r="AN26" s="44">
        <v>104586.88578652</v>
      </c>
      <c r="AO26" s="44">
        <v>31018.560000000001</v>
      </c>
      <c r="AP26" s="44">
        <v>148461.35332864002</v>
      </c>
      <c r="AQ26" s="44">
        <v>477278.98510716</v>
      </c>
      <c r="AR26" s="44">
        <v>315701.40095140005</v>
      </c>
      <c r="AS26" s="44">
        <v>70079.206973699998</v>
      </c>
      <c r="AT26" s="44">
        <v>141259.88578652</v>
      </c>
      <c r="AU26" s="44">
        <v>36190.559999999998</v>
      </c>
    </row>
    <row r="27" spans="1:47">
      <c r="A27" s="3">
        <v>45412</v>
      </c>
      <c r="B27" s="13">
        <v>120.05815</v>
      </c>
      <c r="C27" s="13">
        <v>111.34511000000001</v>
      </c>
      <c r="D27" s="13">
        <v>151.04015999999999</v>
      </c>
      <c r="E27" s="13">
        <v>125.92354</v>
      </c>
      <c r="F27" s="13">
        <v>35.10575</v>
      </c>
      <c r="G27" s="13">
        <v>48.86571</v>
      </c>
      <c r="H27" s="23">
        <v>13.875789390358999</v>
      </c>
      <c r="I27" s="23">
        <v>14.217665306153</v>
      </c>
      <c r="J27" s="23">
        <v>14.644025711955999</v>
      </c>
      <c r="K27" s="23">
        <v>10.317461063562</v>
      </c>
      <c r="L27" s="23">
        <v>11.687719632343001</v>
      </c>
      <c r="M27" s="23">
        <v>9.6612186379927998</v>
      </c>
      <c r="N27" s="26">
        <v>6.5054099708901001</v>
      </c>
      <c r="O27" s="26">
        <v>6.4796281561512004</v>
      </c>
      <c r="P27" s="26">
        <v>6.6894723054755998</v>
      </c>
      <c r="Q27" s="26">
        <v>5.5844784625867998</v>
      </c>
      <c r="R27" s="26">
        <v>3.3362085866828002</v>
      </c>
      <c r="S27" s="26">
        <v>5.0231302717900999</v>
      </c>
      <c r="T27" s="27">
        <v>2.9785475532715999</v>
      </c>
      <c r="U27" s="27">
        <v>2.2720556494120001</v>
      </c>
      <c r="V27" s="27">
        <v>1.8503666667695999</v>
      </c>
      <c r="W27" s="27">
        <v>2.6517849360182999</v>
      </c>
      <c r="X27" s="27">
        <v>1.555235617983</v>
      </c>
      <c r="Y27" s="27">
        <v>2.6584827812937002</v>
      </c>
      <c r="Z27" s="28">
        <v>2.5536102422109002</v>
      </c>
      <c r="AA27" s="28">
        <v>1.3671593517516001</v>
      </c>
      <c r="AB27" s="28">
        <v>1.4945047359601</v>
      </c>
      <c r="AC27" s="28">
        <v>3.1294668628814999</v>
      </c>
      <c r="AD27" s="28">
        <v>0.52663432245210995</v>
      </c>
      <c r="AE27" s="28">
        <v>2.1519366642272999</v>
      </c>
      <c r="AF27" s="29">
        <v>81.93</v>
      </c>
      <c r="AG27" s="30">
        <v>4.5644999999999998</v>
      </c>
      <c r="AH27" s="31">
        <v>714.94952999999998</v>
      </c>
      <c r="AI27" s="31">
        <v>9500.3794600000001</v>
      </c>
      <c r="AJ27" s="44">
        <v>146916.85806512</v>
      </c>
      <c r="AK27" s="44">
        <v>466339.42204182001</v>
      </c>
      <c r="AL27" s="44">
        <v>297215.14584985998</v>
      </c>
      <c r="AM27" s="44">
        <v>75936.513427820013</v>
      </c>
      <c r="AN27" s="44">
        <v>108508.78906667999</v>
      </c>
      <c r="AO27" s="44">
        <v>32345.759999999998</v>
      </c>
      <c r="AP27" s="44">
        <v>159759.85806512</v>
      </c>
      <c r="AQ27" s="44">
        <v>481261.42204182001</v>
      </c>
      <c r="AR27" s="44">
        <v>313803.14584985998</v>
      </c>
      <c r="AS27" s="44">
        <v>74435.513427820013</v>
      </c>
      <c r="AT27" s="44">
        <v>145181.78906667998</v>
      </c>
      <c r="AU27" s="44">
        <v>37517.760000000002</v>
      </c>
    </row>
    <row r="28" spans="1:47">
      <c r="A28" s="3">
        <v>45379</v>
      </c>
      <c r="B28" s="13">
        <v>121.64466</v>
      </c>
      <c r="C28" s="13">
        <v>109.43397</v>
      </c>
      <c r="D28" s="13">
        <v>147.73408000000001</v>
      </c>
      <c r="E28" s="13">
        <v>121.01555</v>
      </c>
      <c r="F28" s="13">
        <v>34.118769999999998</v>
      </c>
      <c r="G28" s="13">
        <v>47.91093</v>
      </c>
      <c r="H28" s="23">
        <v>13.603885910267</v>
      </c>
      <c r="I28" s="23">
        <v>12.777234345266001</v>
      </c>
      <c r="J28" s="23">
        <v>13.659967147</v>
      </c>
      <c r="K28" s="23">
        <v>9.6833783365814998</v>
      </c>
      <c r="L28" s="23">
        <v>6.9580892890661996</v>
      </c>
      <c r="M28" s="23">
        <v>8.5039498265279008</v>
      </c>
      <c r="N28" s="26">
        <v>6.6112785210032996</v>
      </c>
      <c r="O28" s="26">
        <v>6.4340771043722</v>
      </c>
      <c r="P28" s="26">
        <v>6.5131067568586998</v>
      </c>
      <c r="Q28" s="26">
        <v>5.4060000816264999</v>
      </c>
      <c r="R28" s="26">
        <v>3.2210015092051001</v>
      </c>
      <c r="S28" s="26">
        <v>4.9940152630874</v>
      </c>
      <c r="T28" s="27">
        <v>3.0247727818909</v>
      </c>
      <c r="U28" s="27">
        <v>2.2466001736947998</v>
      </c>
      <c r="V28" s="27">
        <v>1.813526829925</v>
      </c>
      <c r="W28" s="27">
        <v>2.6178560017088</v>
      </c>
      <c r="X28" s="27">
        <v>1.5086766739621</v>
      </c>
      <c r="Y28" s="27">
        <v>2.6419285299726001</v>
      </c>
      <c r="Z28" s="28">
        <v>2.5447771693721002</v>
      </c>
      <c r="AA28" s="28">
        <v>1.3352647810189</v>
      </c>
      <c r="AB28" s="28">
        <v>1.4526065716387999</v>
      </c>
      <c r="AC28" s="28">
        <v>3.0404190477136002</v>
      </c>
      <c r="AD28" s="28">
        <v>0.49773894380224998</v>
      </c>
      <c r="AE28" s="28">
        <v>2.0883667584218002</v>
      </c>
      <c r="AF28" s="29">
        <v>83.17</v>
      </c>
      <c r="AG28" s="30">
        <v>4.0069999999999997</v>
      </c>
      <c r="AH28" s="31">
        <v>721.24226999999996</v>
      </c>
      <c r="AI28" s="31">
        <v>9907.3320899999999</v>
      </c>
      <c r="AJ28" s="44">
        <v>149057.77791879998</v>
      </c>
      <c r="AK28" s="44">
        <v>460108.20877303998</v>
      </c>
      <c r="AL28" s="44">
        <v>291899.83796424</v>
      </c>
      <c r="AM28" s="44">
        <v>73535.575087999998</v>
      </c>
      <c r="AN28" s="44">
        <v>106034.32267608</v>
      </c>
      <c r="AO28" s="44">
        <v>31864.3</v>
      </c>
      <c r="AP28" s="44">
        <v>162359.77791879998</v>
      </c>
      <c r="AQ28" s="44">
        <v>477878.20877303998</v>
      </c>
      <c r="AR28" s="44">
        <v>305529.83796424</v>
      </c>
      <c r="AS28" s="44">
        <v>72056.575087999998</v>
      </c>
      <c r="AT28" s="44">
        <v>140168.32267607999</v>
      </c>
      <c r="AU28" s="44">
        <v>37300.300000000003</v>
      </c>
    </row>
    <row r="29" spans="1:47">
      <c r="A29" s="3">
        <v>45351</v>
      </c>
      <c r="B29" s="13">
        <v>107.55727</v>
      </c>
      <c r="C29" s="13">
        <v>98.400189999999995</v>
      </c>
      <c r="D29" s="13">
        <v>142.36754999999999</v>
      </c>
      <c r="E29" s="13">
        <v>108.34981000000001</v>
      </c>
      <c r="F29" s="13">
        <v>31.683009999999999</v>
      </c>
      <c r="G29" s="13">
        <v>41.677250000000001</v>
      </c>
      <c r="H29" s="23">
        <v>12.082960457673</v>
      </c>
      <c r="I29" s="23">
        <v>11.488958480448</v>
      </c>
      <c r="J29" s="23">
        <v>13.211824840264001</v>
      </c>
      <c r="K29" s="23">
        <v>8.7420350630918993</v>
      </c>
      <c r="L29" s="23">
        <v>6.4963411733124001</v>
      </c>
      <c r="M29" s="23">
        <v>7.4668001067520997</v>
      </c>
      <c r="N29" s="26">
        <v>5.9326898662236003</v>
      </c>
      <c r="O29" s="26">
        <v>5.8094784764438998</v>
      </c>
      <c r="P29" s="26">
        <v>6.3089636540524001</v>
      </c>
      <c r="Q29" s="26">
        <v>4.8696837173922001</v>
      </c>
      <c r="R29" s="26">
        <v>3.0593042521338001</v>
      </c>
      <c r="S29" s="26">
        <v>4.4737046458696001</v>
      </c>
      <c r="T29" s="27">
        <v>2.6866007373267</v>
      </c>
      <c r="U29" s="27">
        <v>2.0200847398019999</v>
      </c>
      <c r="V29" s="27">
        <v>1.7540304864753</v>
      </c>
      <c r="W29" s="27">
        <v>2.3633682545077002</v>
      </c>
      <c r="X29" s="27">
        <v>1.4085588711368</v>
      </c>
      <c r="Y29" s="27">
        <v>2.3197164414228002</v>
      </c>
      <c r="Z29" s="28">
        <v>2.2602690226845001</v>
      </c>
      <c r="AA29" s="28">
        <v>1.2006355377847</v>
      </c>
      <c r="AB29" s="28">
        <v>1.4049509328815</v>
      </c>
      <c r="AC29" s="28">
        <v>2.7448529839212998</v>
      </c>
      <c r="AD29" s="28">
        <v>0.46470832147334001</v>
      </c>
      <c r="AE29" s="28">
        <v>1.8336675842181001</v>
      </c>
      <c r="AF29" s="29">
        <v>78.260000000000005</v>
      </c>
      <c r="AG29" s="30">
        <v>3.847</v>
      </c>
      <c r="AH29" s="31">
        <v>653.14450999999997</v>
      </c>
      <c r="AI29" s="31">
        <v>9601.7281500000008</v>
      </c>
      <c r="AJ29" s="44">
        <v>132392.99773472</v>
      </c>
      <c r="AK29" s="44">
        <v>413717.39488092001</v>
      </c>
      <c r="AL29" s="44">
        <v>282323.48501159996</v>
      </c>
      <c r="AM29" s="44">
        <v>66387.014269120002</v>
      </c>
      <c r="AN29" s="44">
        <v>98997.743140107996</v>
      </c>
      <c r="AO29" s="44">
        <v>27978.1</v>
      </c>
      <c r="AP29" s="44">
        <v>145694.99773472</v>
      </c>
      <c r="AQ29" s="44">
        <v>431487.39488092001</v>
      </c>
      <c r="AR29" s="44">
        <v>295953.48501159996</v>
      </c>
      <c r="AS29" s="44">
        <v>64908.014269120002</v>
      </c>
      <c r="AT29" s="44">
        <v>133131.74314010999</v>
      </c>
      <c r="AU29" s="44">
        <v>33414.1</v>
      </c>
    </row>
    <row r="30" spans="1:47">
      <c r="A30" s="3">
        <v>45322</v>
      </c>
      <c r="B30" s="13">
        <v>106.15962</v>
      </c>
      <c r="C30" s="13">
        <v>95.899060000000006</v>
      </c>
      <c r="D30" s="13">
        <v>136.58766</v>
      </c>
      <c r="E30" s="13">
        <v>107.71558</v>
      </c>
      <c r="F30" s="13">
        <v>31.399370000000001</v>
      </c>
      <c r="G30" s="13">
        <v>39.747570000000003</v>
      </c>
      <c r="H30" s="23">
        <v>12.011025292338999</v>
      </c>
      <c r="I30" s="23">
        <v>11.328355268055001</v>
      </c>
      <c r="J30" s="23">
        <v>12.871564216562</v>
      </c>
      <c r="K30" s="23">
        <v>8.7037267941426997</v>
      </c>
      <c r="L30" s="23">
        <v>6.5522791496849004</v>
      </c>
      <c r="M30" s="23">
        <v>7.1289335468374997</v>
      </c>
      <c r="N30" s="26">
        <v>5.9005946790520003</v>
      </c>
      <c r="O30" s="26">
        <v>5.7316127422168002</v>
      </c>
      <c r="P30" s="26">
        <v>6.1539640960076998</v>
      </c>
      <c r="Q30" s="26">
        <v>4.8478581495026001</v>
      </c>
      <c r="R30" s="26">
        <v>3.0788928915607001</v>
      </c>
      <c r="S30" s="26">
        <v>4.3042059177935004</v>
      </c>
      <c r="T30" s="27">
        <v>2.6706062243179001</v>
      </c>
      <c r="U30" s="27">
        <v>1.9918461401873999</v>
      </c>
      <c r="V30" s="27">
        <v>1.7088567489685</v>
      </c>
      <c r="W30" s="27">
        <v>2.3530117933328998</v>
      </c>
      <c r="X30" s="27">
        <v>1.4206875341412</v>
      </c>
      <c r="Y30" s="27">
        <v>2.2147511814940999</v>
      </c>
      <c r="Z30" s="28">
        <v>2.2468126494376</v>
      </c>
      <c r="AA30" s="28">
        <v>1.1838519516477</v>
      </c>
      <c r="AB30" s="28">
        <v>1.36876747704</v>
      </c>
      <c r="AC30" s="28">
        <v>2.7328248273678999</v>
      </c>
      <c r="AD30" s="28">
        <v>0.46870978051208001</v>
      </c>
      <c r="AE30" s="28">
        <v>1.7506956350767</v>
      </c>
      <c r="AF30" s="29">
        <v>75.849999999999994</v>
      </c>
      <c r="AG30" s="30">
        <v>3.9060000000000001</v>
      </c>
      <c r="AH30" s="31">
        <v>636.73060999999996</v>
      </c>
      <c r="AI30" s="31">
        <v>9119.3768700000001</v>
      </c>
      <c r="AJ30" s="44">
        <v>131604.80412816</v>
      </c>
      <c r="AK30" s="44">
        <v>407934.07320266997</v>
      </c>
      <c r="AL30" s="44">
        <v>275052.45574372</v>
      </c>
      <c r="AM30" s="44">
        <v>66096.10127472</v>
      </c>
      <c r="AN30" s="44">
        <v>99850.181962048999</v>
      </c>
      <c r="AO30" s="44">
        <v>26712.114000000001</v>
      </c>
      <c r="AP30" s="44">
        <v>144906.80412816</v>
      </c>
      <c r="AQ30" s="44">
        <v>425704.07320266997</v>
      </c>
      <c r="AR30" s="44">
        <v>288682.45574372</v>
      </c>
      <c r="AS30" s="44">
        <v>64617.10127472</v>
      </c>
      <c r="AT30" s="44">
        <v>133984.18196205</v>
      </c>
      <c r="AU30" s="44">
        <v>32148.114000000001</v>
      </c>
    </row>
    <row r="31" spans="1:47">
      <c r="A31" s="3">
        <v>45289</v>
      </c>
      <c r="B31" s="13">
        <v>110.14524</v>
      </c>
      <c r="C31" s="13">
        <v>93.259299999999996</v>
      </c>
      <c r="D31" s="13">
        <v>138.19042999999999</v>
      </c>
      <c r="E31" s="13">
        <v>113.59557</v>
      </c>
      <c r="F31" s="13">
        <v>31.667739999999998</v>
      </c>
      <c r="G31" s="13">
        <v>42.850189999999998</v>
      </c>
      <c r="H31" s="23">
        <v>12.306673794798</v>
      </c>
      <c r="I31" s="23">
        <v>9.7154756117316001</v>
      </c>
      <c r="J31" s="23">
        <v>11.024873061880999</v>
      </c>
      <c r="K31" s="23">
        <v>8.9473480098820009</v>
      </c>
      <c r="L31" s="23">
        <v>3.9483974178371999</v>
      </c>
      <c r="M31" s="23">
        <v>7.6458667017913999</v>
      </c>
      <c r="N31" s="26">
        <v>4.1434971406005996</v>
      </c>
      <c r="O31" s="26">
        <v>4.0523682575519997</v>
      </c>
      <c r="P31" s="26">
        <v>4.4924665157619996</v>
      </c>
      <c r="Q31" s="26">
        <v>5.0662123301937996</v>
      </c>
      <c r="R31" s="26">
        <v>4.1787858543544996</v>
      </c>
      <c r="S31" s="26">
        <v>3.3636346827559001</v>
      </c>
      <c r="T31" s="27">
        <v>2.8866360839446998</v>
      </c>
      <c r="U31" s="27">
        <v>2.0009589836432999</v>
      </c>
      <c r="V31" s="27">
        <v>1.6986436497424</v>
      </c>
      <c r="W31" s="27">
        <v>2.5409591599503001</v>
      </c>
      <c r="X31" s="27">
        <v>1.3996424937626</v>
      </c>
      <c r="Y31" s="27">
        <v>2.4936601082566998</v>
      </c>
      <c r="Z31" s="28">
        <v>2.2041363179954998</v>
      </c>
      <c r="AA31" s="28">
        <v>1.1235158502489999</v>
      </c>
      <c r="AB31" s="28">
        <v>1.3352533878801001</v>
      </c>
      <c r="AC31" s="28">
        <v>2.8732256950424002</v>
      </c>
      <c r="AD31" s="28">
        <v>0.43916131625072002</v>
      </c>
      <c r="AE31" s="28">
        <v>1.8831890734493</v>
      </c>
      <c r="AF31" s="29">
        <v>71.650000000000006</v>
      </c>
      <c r="AG31" s="30">
        <v>3.8904999999999998</v>
      </c>
      <c r="AH31" s="31">
        <v>640.04804999999999</v>
      </c>
      <c r="AI31" s="31">
        <v>8971.0716900000007</v>
      </c>
      <c r="AJ31" s="44">
        <v>137822.43982793999</v>
      </c>
      <c r="AK31" s="44">
        <v>399597.51191052003</v>
      </c>
      <c r="AL31" s="44">
        <v>280726.34277468</v>
      </c>
      <c r="AM31" s="44">
        <v>70531.944361899994</v>
      </c>
      <c r="AN31" s="44">
        <v>101359.3101133</v>
      </c>
      <c r="AO31" s="44">
        <v>29023.71</v>
      </c>
      <c r="AP31" s="44">
        <v>148055.43982793999</v>
      </c>
      <c r="AQ31" s="44">
        <v>415736.51191052003</v>
      </c>
      <c r="AR31" s="44">
        <v>296471.34277468</v>
      </c>
      <c r="AS31" s="44">
        <v>69011.944361899994</v>
      </c>
      <c r="AT31" s="44">
        <v>135501.31011330002</v>
      </c>
      <c r="AU31" s="44">
        <v>34564.71</v>
      </c>
    </row>
    <row r="32" spans="1:47">
      <c r="A32" s="3">
        <v>45260</v>
      </c>
      <c r="B32" s="13">
        <v>109.67076</v>
      </c>
      <c r="C32" s="13">
        <v>95.833770000000001</v>
      </c>
      <c r="D32" s="13">
        <v>133.03933000000001</v>
      </c>
      <c r="E32" s="13">
        <v>114.12329</v>
      </c>
      <c r="F32" s="13">
        <v>32.463909999999998</v>
      </c>
      <c r="G32" s="13">
        <v>41.797319999999999</v>
      </c>
      <c r="H32" s="23">
        <v>12.253659778277999</v>
      </c>
      <c r="I32" s="23">
        <v>9.9836763787688003</v>
      </c>
      <c r="J32" s="23">
        <v>10.613916409802</v>
      </c>
      <c r="K32" s="23">
        <v>9.1041762676823996</v>
      </c>
      <c r="L32" s="23">
        <v>3.9906405200506998</v>
      </c>
      <c r="M32" s="23">
        <v>7.5901683350895999</v>
      </c>
      <c r="N32" s="26">
        <v>4.1268816706856999</v>
      </c>
      <c r="O32" s="26">
        <v>4.1598932602153997</v>
      </c>
      <c r="P32" s="26">
        <v>4.3339013765520997</v>
      </c>
      <c r="Q32" s="26">
        <v>5.1569682512216</v>
      </c>
      <c r="R32" s="26">
        <v>4.2122288530876997</v>
      </c>
      <c r="S32" s="26">
        <v>3.3430594589334</v>
      </c>
      <c r="T32" s="27">
        <v>2.8742011908460001</v>
      </c>
      <c r="U32" s="27">
        <v>2.0561964990949999</v>
      </c>
      <c r="V32" s="27">
        <v>1.6353260130264</v>
      </c>
      <c r="W32" s="27">
        <v>2.5854968484090999</v>
      </c>
      <c r="X32" s="27">
        <v>1.4146169845925001</v>
      </c>
      <c r="Y32" s="27">
        <v>2.4754943723688001</v>
      </c>
      <c r="Z32" s="28">
        <v>2.1946414600735999</v>
      </c>
      <c r="AA32" s="28">
        <v>1.1545310907640001</v>
      </c>
      <c r="AB32" s="28">
        <v>1.2854812717858</v>
      </c>
      <c r="AC32" s="28">
        <v>2.9235873194614999</v>
      </c>
      <c r="AD32" s="28">
        <v>0.44385981399737001</v>
      </c>
      <c r="AE32" s="28">
        <v>1.86947047755</v>
      </c>
      <c r="AF32" s="29">
        <v>75.959999999999994</v>
      </c>
      <c r="AG32" s="30">
        <v>3.8290000000000002</v>
      </c>
      <c r="AH32" s="31">
        <v>641.28351999999995</v>
      </c>
      <c r="AI32" s="31">
        <v>8584.1817200000005</v>
      </c>
      <c r="AJ32" s="44">
        <v>137228.73585694001</v>
      </c>
      <c r="AK32" s="44">
        <v>410628.60945876001</v>
      </c>
      <c r="AL32" s="44">
        <v>270262.15354279999</v>
      </c>
      <c r="AM32" s="44">
        <v>71768.221518139995</v>
      </c>
      <c r="AN32" s="44">
        <v>102443.73279022</v>
      </c>
      <c r="AO32" s="44">
        <v>28812.278999999999</v>
      </c>
      <c r="AP32" s="44">
        <v>147461.73585694001</v>
      </c>
      <c r="AQ32" s="44">
        <v>426767.60945876001</v>
      </c>
      <c r="AR32" s="44">
        <v>286007.15354279999</v>
      </c>
      <c r="AS32" s="44">
        <v>70248.221518139995</v>
      </c>
      <c r="AT32" s="44">
        <v>136585.73279022</v>
      </c>
      <c r="AU32" s="44">
        <v>34353.279000000002</v>
      </c>
    </row>
    <row r="33" spans="1:47">
      <c r="A33" s="3">
        <v>45230</v>
      </c>
      <c r="B33" s="13">
        <v>112.1703</v>
      </c>
      <c r="C33" s="13">
        <v>97.840029999999999</v>
      </c>
      <c r="D33" s="13">
        <v>133.6121</v>
      </c>
      <c r="E33" s="13">
        <v>117.07211</v>
      </c>
      <c r="F33" s="13">
        <v>32.319029999999998</v>
      </c>
      <c r="G33" s="13">
        <v>43.284439999999996</v>
      </c>
      <c r="H33" s="23">
        <v>12.596130324993</v>
      </c>
      <c r="I33" s="23">
        <v>10.198756582374999</v>
      </c>
      <c r="J33" s="23">
        <v>10.771351242343</v>
      </c>
      <c r="K33" s="23">
        <v>9.3394186543828006</v>
      </c>
      <c r="L33" s="23">
        <v>4.0439567320755003</v>
      </c>
      <c r="M33" s="23">
        <v>7.8602210221286004</v>
      </c>
      <c r="N33" s="26">
        <v>4.2342176063360997</v>
      </c>
      <c r="O33" s="26">
        <v>4.2461215723903996</v>
      </c>
      <c r="P33" s="26">
        <v>4.3946466547026004</v>
      </c>
      <c r="Q33" s="26">
        <v>5.2931021327631997</v>
      </c>
      <c r="R33" s="26">
        <v>4.2544382060418</v>
      </c>
      <c r="S33" s="26">
        <v>3.4428181198910002</v>
      </c>
      <c r="T33" s="27">
        <v>2.9545306002639</v>
      </c>
      <c r="U33" s="27">
        <v>2.1004935240487002</v>
      </c>
      <c r="V33" s="27">
        <v>1.659582589682</v>
      </c>
      <c r="W33" s="27">
        <v>2.6523033810972998</v>
      </c>
      <c r="X33" s="27">
        <v>1.4335167122692001</v>
      </c>
      <c r="Y33" s="27">
        <v>2.5635706675830998</v>
      </c>
      <c r="Z33" s="28">
        <v>2.2559782422492001</v>
      </c>
      <c r="AA33" s="28">
        <v>1.1794033695370001</v>
      </c>
      <c r="AB33" s="28">
        <v>1.3045486471959999</v>
      </c>
      <c r="AC33" s="28">
        <v>2.9991297560900998</v>
      </c>
      <c r="AD33" s="28">
        <v>0.44978992066408002</v>
      </c>
      <c r="AE33" s="28">
        <v>1.9359848819101999</v>
      </c>
      <c r="AF33" s="29">
        <v>81.02</v>
      </c>
      <c r="AG33" s="30">
        <v>3.649</v>
      </c>
      <c r="AH33" s="31">
        <v>652.01305000000002</v>
      </c>
      <c r="AI33" s="31">
        <v>7870.4789199999996</v>
      </c>
      <c r="AJ33" s="44">
        <v>141064.0635096</v>
      </c>
      <c r="AK33" s="44">
        <v>419474.85823309998</v>
      </c>
      <c r="AL33" s="44">
        <v>274270.91668378998</v>
      </c>
      <c r="AM33" s="44">
        <v>73622.637252500004</v>
      </c>
      <c r="AN33" s="44">
        <v>103812.41326910999</v>
      </c>
      <c r="AO33" s="44">
        <v>29837.399000000001</v>
      </c>
      <c r="AP33" s="44">
        <v>151297.0635096</v>
      </c>
      <c r="AQ33" s="44">
        <v>435613.85823309998</v>
      </c>
      <c r="AR33" s="44">
        <v>290015.91668378998</v>
      </c>
      <c r="AS33" s="44">
        <v>72102.637252500004</v>
      </c>
      <c r="AT33" s="44">
        <v>137954.41326910999</v>
      </c>
      <c r="AU33" s="44">
        <v>35378.398999999998</v>
      </c>
    </row>
    <row r="34" spans="1:47">
      <c r="A34" s="3">
        <v>45198</v>
      </c>
      <c r="B34" s="13">
        <v>113.11450000000001</v>
      </c>
      <c r="C34" s="13">
        <v>108.68239</v>
      </c>
      <c r="D34" s="13">
        <v>154.59871999999999</v>
      </c>
      <c r="E34" s="13">
        <v>116.82048</v>
      </c>
      <c r="F34" s="13">
        <v>34.20975</v>
      </c>
      <c r="G34" s="13">
        <v>44.334719999999997</v>
      </c>
      <c r="H34" s="23">
        <v>11.096796304564</v>
      </c>
      <c r="I34" s="23">
        <v>9.0628924307053005</v>
      </c>
      <c r="J34" s="23">
        <v>10.436717338211</v>
      </c>
      <c r="K34" s="23">
        <v>8.4767878064177999</v>
      </c>
      <c r="L34" s="23">
        <v>5.9236485132984003</v>
      </c>
      <c r="M34" s="23">
        <v>6.3949340866290001</v>
      </c>
      <c r="N34" s="26">
        <v>4.3145746844676998</v>
      </c>
      <c r="O34" s="26">
        <v>4.7631058915117004</v>
      </c>
      <c r="P34" s="26">
        <v>4.9709800836325</v>
      </c>
      <c r="Q34" s="26">
        <v>5.3485091345236002</v>
      </c>
      <c r="R34" s="26">
        <v>4.5199545048114</v>
      </c>
      <c r="S34" s="26">
        <v>3.5631948228882999</v>
      </c>
      <c r="T34" s="27">
        <v>3.0182277382214</v>
      </c>
      <c r="U34" s="27">
        <v>2.3548968405095998</v>
      </c>
      <c r="V34" s="27">
        <v>1.9886618579451001</v>
      </c>
      <c r="W34" s="27">
        <v>2.8109605602498</v>
      </c>
      <c r="X34" s="27">
        <v>1.5706229086711001</v>
      </c>
      <c r="Y34" s="27">
        <v>2.7730142455313</v>
      </c>
      <c r="Z34" s="28">
        <v>2.0708082426404002</v>
      </c>
      <c r="AA34" s="28">
        <v>1.2433989249108</v>
      </c>
      <c r="AB34" s="28">
        <v>1.4131346941248</v>
      </c>
      <c r="AC34" s="28">
        <v>2.8465190107787</v>
      </c>
      <c r="AD34" s="28">
        <v>0.47092241852133998</v>
      </c>
      <c r="AE34" s="28">
        <v>1.7968832314205001</v>
      </c>
      <c r="AF34" s="29">
        <v>90.79</v>
      </c>
      <c r="AG34" s="30">
        <v>3.7374999999999998</v>
      </c>
      <c r="AH34" s="31">
        <v>694.19136000000003</v>
      </c>
      <c r="AI34" s="31">
        <v>8041.8736399999998</v>
      </c>
      <c r="AJ34" s="44">
        <v>143459.3826254</v>
      </c>
      <c r="AK34" s="44">
        <v>468732.79651608004</v>
      </c>
      <c r="AL34" s="44">
        <v>314854.88865916</v>
      </c>
      <c r="AM34" s="44">
        <v>73807.391430479998</v>
      </c>
      <c r="AN34" s="44">
        <v>110476.04477301</v>
      </c>
      <c r="AO34" s="44">
        <v>30561.39</v>
      </c>
      <c r="AP34" s="44">
        <v>154168.3826254</v>
      </c>
      <c r="AQ34" s="44">
        <v>488651.79651608004</v>
      </c>
      <c r="AR34" s="44">
        <v>328049.88865916</v>
      </c>
      <c r="AS34" s="44">
        <v>72857.391430479998</v>
      </c>
      <c r="AT34" s="44">
        <v>146564.04477301001</v>
      </c>
      <c r="AU34" s="44">
        <v>36615.39</v>
      </c>
    </row>
    <row r="35" spans="1:47">
      <c r="A35" s="3">
        <v>45169</v>
      </c>
      <c r="B35" s="13">
        <v>111.82619</v>
      </c>
      <c r="C35" s="13">
        <v>102.77594000000001</v>
      </c>
      <c r="D35" s="13">
        <v>147.70403999999999</v>
      </c>
      <c r="E35" s="13">
        <v>118.53464</v>
      </c>
      <c r="F35" s="13">
        <v>32.849139999999998</v>
      </c>
      <c r="G35" s="13">
        <v>47.026159999999997</v>
      </c>
      <c r="H35" s="23">
        <v>11.025472989418001</v>
      </c>
      <c r="I35" s="23">
        <v>8.5703606852367002</v>
      </c>
      <c r="J35" s="23">
        <v>9.9712677214200003</v>
      </c>
      <c r="K35" s="23">
        <v>8.6011710923118994</v>
      </c>
      <c r="L35" s="23">
        <v>5.7212937911071</v>
      </c>
      <c r="M35" s="23">
        <v>6.8494168236033</v>
      </c>
      <c r="N35" s="26">
        <v>4.2887695848872003</v>
      </c>
      <c r="O35" s="26">
        <v>4.5148020259130002</v>
      </c>
      <c r="P35" s="26">
        <v>4.7582047280742001</v>
      </c>
      <c r="Q35" s="26">
        <v>5.4280132653619004</v>
      </c>
      <c r="R35" s="26">
        <v>4.4035690249844999</v>
      </c>
      <c r="S35" s="26">
        <v>3.7745584857921002</v>
      </c>
      <c r="T35" s="27">
        <v>2.9988284447453002</v>
      </c>
      <c r="U35" s="27">
        <v>2.2269176704903999</v>
      </c>
      <c r="V35" s="27">
        <v>1.899972869855</v>
      </c>
      <c r="W35" s="27">
        <v>2.8522069048543002</v>
      </c>
      <c r="X35" s="27">
        <v>1.5169696641145001</v>
      </c>
      <c r="Y35" s="27">
        <v>2.9700901007168001</v>
      </c>
      <c r="Z35" s="28">
        <v>2.0574983733012</v>
      </c>
      <c r="AA35" s="28">
        <v>1.1758251952783001</v>
      </c>
      <c r="AB35" s="28">
        <v>1.3501126747923999</v>
      </c>
      <c r="AC35" s="28">
        <v>2.8882871186995001</v>
      </c>
      <c r="AD35" s="28">
        <v>0.45483547903471</v>
      </c>
      <c r="AE35" s="28">
        <v>1.9245862535278</v>
      </c>
      <c r="AF35" s="29">
        <v>83.63</v>
      </c>
      <c r="AG35" s="30">
        <v>3.7725</v>
      </c>
      <c r="AH35" s="31">
        <v>677.49076000000002</v>
      </c>
      <c r="AI35" s="31">
        <v>8447.2599200000004</v>
      </c>
      <c r="AJ35" s="44">
        <v>142537.31480719001</v>
      </c>
      <c r="AK35" s="44">
        <v>443259.05464043998</v>
      </c>
      <c r="AL35" s="44">
        <v>300813.20461979997</v>
      </c>
      <c r="AM35" s="44">
        <v>74890.39670076</v>
      </c>
      <c r="AN35" s="44">
        <v>106702.12920415</v>
      </c>
      <c r="AO35" s="44">
        <v>32733.363000000001</v>
      </c>
      <c r="AP35" s="44">
        <v>153246.31480719001</v>
      </c>
      <c r="AQ35" s="44">
        <v>463178.05464043998</v>
      </c>
      <c r="AR35" s="44">
        <v>314008.20461979997</v>
      </c>
      <c r="AS35" s="44">
        <v>73940.39670076</v>
      </c>
      <c r="AT35" s="44">
        <v>142790.12920415</v>
      </c>
      <c r="AU35" s="44">
        <v>38787.362999999998</v>
      </c>
    </row>
    <row r="36" spans="1:47">
      <c r="A36" s="3">
        <v>45138</v>
      </c>
      <c r="B36" s="13">
        <v>110.11621</v>
      </c>
      <c r="C36" s="13">
        <v>98.318879999999993</v>
      </c>
      <c r="D36" s="13">
        <v>148.62282999999999</v>
      </c>
      <c r="E36" s="13">
        <v>122.13805000000001</v>
      </c>
      <c r="F36" s="13">
        <v>32.575409999999998</v>
      </c>
      <c r="G36" s="13">
        <v>49.704689999999999</v>
      </c>
      <c r="H36" s="23">
        <v>10.904130725987001</v>
      </c>
      <c r="I36" s="23">
        <v>8.3005103340657005</v>
      </c>
      <c r="J36" s="23">
        <v>10.129718654795999</v>
      </c>
      <c r="K36" s="23">
        <v>8.8626434836270001</v>
      </c>
      <c r="L36" s="23">
        <v>5.7672233960000003</v>
      </c>
      <c r="M36" s="23">
        <v>7.2395480225988997</v>
      </c>
      <c r="N36" s="26">
        <v>4.2448674024840001</v>
      </c>
      <c r="O36" s="26">
        <v>4.3787602662795004</v>
      </c>
      <c r="P36" s="26">
        <v>4.8306388916685004</v>
      </c>
      <c r="Q36" s="26">
        <v>5.5951429167478999</v>
      </c>
      <c r="R36" s="26">
        <v>4.4299857008387997</v>
      </c>
      <c r="S36" s="26">
        <v>3.9559945504087</v>
      </c>
      <c r="T36" s="27">
        <v>2.9658244519484001</v>
      </c>
      <c r="U36" s="27">
        <v>2.1567999079503002</v>
      </c>
      <c r="V36" s="27">
        <v>1.9301648658006001</v>
      </c>
      <c r="W36" s="27">
        <v>2.9389129303400998</v>
      </c>
      <c r="X36" s="27">
        <v>1.5291476469014</v>
      </c>
      <c r="Y36" s="27">
        <v>3.1392614100354002</v>
      </c>
      <c r="Z36" s="28">
        <v>2.03485430988</v>
      </c>
      <c r="AA36" s="28">
        <v>1.1388026178729</v>
      </c>
      <c r="AB36" s="28">
        <v>1.3715669792459999</v>
      </c>
      <c r="AC36" s="28">
        <v>2.9760899692213001</v>
      </c>
      <c r="AD36" s="28">
        <v>0.45848682339947999</v>
      </c>
      <c r="AE36" s="28">
        <v>2.0342074317968</v>
      </c>
      <c r="AF36" s="29">
        <v>81.8</v>
      </c>
      <c r="AG36" s="30">
        <v>4.008</v>
      </c>
      <c r="AH36" s="31">
        <v>668.98189000000002</v>
      </c>
      <c r="AI36" s="31">
        <v>8588.6311499999993</v>
      </c>
      <c r="AJ36" s="44">
        <v>140968.60202555999</v>
      </c>
      <c r="AK36" s="44">
        <v>429302.39447787998</v>
      </c>
      <c r="AL36" s="44">
        <v>305593.35237788002</v>
      </c>
      <c r="AM36" s="44">
        <v>77167.036811940008</v>
      </c>
      <c r="AN36" s="44">
        <v>107558.71633539999</v>
      </c>
      <c r="AO36" s="44">
        <v>34597.800000000003</v>
      </c>
      <c r="AP36" s="44">
        <v>151677.60202555999</v>
      </c>
      <c r="AQ36" s="44">
        <v>449221.39447787998</v>
      </c>
      <c r="AR36" s="44">
        <v>318788.35237788002</v>
      </c>
      <c r="AS36" s="44">
        <v>76217.036811940008</v>
      </c>
      <c r="AT36" s="44">
        <v>143646.71633540001</v>
      </c>
      <c r="AU36" s="44">
        <v>40651.800000000003</v>
      </c>
    </row>
    <row r="37" spans="1:47">
      <c r="A37" s="3">
        <v>45107</v>
      </c>
      <c r="B37" s="13">
        <v>96.917609999999996</v>
      </c>
      <c r="C37" s="13">
        <v>98.328050000000005</v>
      </c>
      <c r="D37" s="13">
        <v>142.89259000000001</v>
      </c>
      <c r="E37" s="13">
        <v>104.75664</v>
      </c>
      <c r="F37" s="13">
        <v>30.82</v>
      </c>
      <c r="G37" s="13">
        <v>44.494900000000001</v>
      </c>
      <c r="H37" s="23">
        <v>9.5971541328535004</v>
      </c>
      <c r="I37" s="23">
        <v>8.3012843465921993</v>
      </c>
      <c r="J37" s="23">
        <v>9.7391618619829003</v>
      </c>
      <c r="K37" s="23">
        <v>7.6524417401907003</v>
      </c>
      <c r="L37" s="23">
        <v>5.5022076406796998</v>
      </c>
      <c r="M37" s="23">
        <v>6.4837706633187002</v>
      </c>
      <c r="N37" s="26">
        <v>3.7719973309507</v>
      </c>
      <c r="O37" s="26">
        <v>4.3791504752439003</v>
      </c>
      <c r="P37" s="26">
        <v>4.6520999962465996</v>
      </c>
      <c r="Q37" s="26">
        <v>4.8215981670709001</v>
      </c>
      <c r="R37" s="26">
        <v>4.2775603681821996</v>
      </c>
      <c r="S37" s="26">
        <v>3.6045095367847</v>
      </c>
      <c r="T37" s="27">
        <v>2.6103386974717999</v>
      </c>
      <c r="U37" s="27">
        <v>2.1570010269272002</v>
      </c>
      <c r="V37" s="27">
        <v>1.8557463132942</v>
      </c>
      <c r="W37" s="27">
        <v>2.5376017912114999</v>
      </c>
      <c r="X37" s="27">
        <v>1.4588801731426</v>
      </c>
      <c r="Y37" s="27">
        <v>2.8115361582434</v>
      </c>
      <c r="Z37" s="28">
        <v>1.7909552756258</v>
      </c>
      <c r="AA37" s="28">
        <v>1.1389088098364999</v>
      </c>
      <c r="AB37" s="28">
        <v>1.318685471003</v>
      </c>
      <c r="AC37" s="28">
        <v>2.5697022728158001</v>
      </c>
      <c r="AD37" s="28">
        <v>0.43741841257774999</v>
      </c>
      <c r="AE37" s="28">
        <v>1.8218450141110001</v>
      </c>
      <c r="AF37" s="29">
        <v>70.64</v>
      </c>
      <c r="AG37" s="30">
        <v>3.7595000000000001</v>
      </c>
      <c r="AH37" s="31">
        <v>623.55705</v>
      </c>
      <c r="AI37" s="31">
        <v>8323.6959000000006</v>
      </c>
      <c r="AJ37" s="44">
        <v>124072.00862953</v>
      </c>
      <c r="AK37" s="44">
        <v>429342.42640574998</v>
      </c>
      <c r="AL37" s="44">
        <v>293811.03505229997</v>
      </c>
      <c r="AM37" s="44">
        <v>66629.810231839991</v>
      </c>
      <c r="AN37" s="44">
        <v>102616.17249868</v>
      </c>
      <c r="AO37" s="44">
        <v>30985.94</v>
      </c>
      <c r="AP37" s="44">
        <v>134781.00862953</v>
      </c>
      <c r="AQ37" s="44">
        <v>449261.42640574998</v>
      </c>
      <c r="AR37" s="44">
        <v>307006.03505229997</v>
      </c>
      <c r="AS37" s="44">
        <v>65679.810231839991</v>
      </c>
      <c r="AT37" s="44">
        <v>138704.17249867998</v>
      </c>
      <c r="AU37" s="44">
        <v>37039.94</v>
      </c>
    </row>
    <row r="38" spans="1:47">
      <c r="A38" s="3">
        <v>45077</v>
      </c>
      <c r="B38" s="13">
        <v>92.331239999999994</v>
      </c>
      <c r="C38" s="13">
        <v>93.679820000000007</v>
      </c>
      <c r="D38" s="13">
        <v>136.78094999999999</v>
      </c>
      <c r="E38" s="13">
        <v>98.211640000000003</v>
      </c>
      <c r="F38" s="13">
        <v>29.44013</v>
      </c>
      <c r="G38" s="13">
        <v>41.826770000000003</v>
      </c>
      <c r="H38" s="23">
        <v>7.5853057141404996</v>
      </c>
      <c r="I38" s="23">
        <v>6.6965829434637998</v>
      </c>
      <c r="J38" s="23">
        <v>7.9757183345987004</v>
      </c>
      <c r="K38" s="23">
        <v>6.6811630742004002</v>
      </c>
      <c r="L38" s="23">
        <v>3.7747840239346999</v>
      </c>
      <c r="M38" s="23">
        <v>4.9131988041853996</v>
      </c>
      <c r="N38" s="26">
        <v>3.6316978567586</v>
      </c>
      <c r="O38" s="26">
        <v>4.1878547024815003</v>
      </c>
      <c r="P38" s="26">
        <v>4.4534147865977003</v>
      </c>
      <c r="Q38" s="26">
        <v>4.5185349869982003</v>
      </c>
      <c r="R38" s="26">
        <v>4.0753248869750998</v>
      </c>
      <c r="S38" s="26">
        <v>3.4296778902297</v>
      </c>
      <c r="T38" s="27">
        <v>2.5146773500555</v>
      </c>
      <c r="U38" s="27">
        <v>2.0792319590421</v>
      </c>
      <c r="V38" s="27">
        <v>1.7897334069949999</v>
      </c>
      <c r="W38" s="27">
        <v>2.4658892440322999</v>
      </c>
      <c r="X38" s="27">
        <v>1.3734376145602001</v>
      </c>
      <c r="Y38" s="27">
        <v>2.6949412407761999</v>
      </c>
      <c r="Z38" s="28">
        <v>1.5329900719259999</v>
      </c>
      <c r="AA38" s="28">
        <v>1.0082202589477001</v>
      </c>
      <c r="AB38" s="28">
        <v>1.1759543829199</v>
      </c>
      <c r="AC38" s="28">
        <v>2.2601838271401</v>
      </c>
      <c r="AD38" s="28">
        <v>0.38715619539967</v>
      </c>
      <c r="AE38" s="28">
        <v>1.5423550573514</v>
      </c>
      <c r="AF38" s="29">
        <v>68.09</v>
      </c>
      <c r="AG38" s="30">
        <v>3.637</v>
      </c>
      <c r="AH38" s="31">
        <v>585.66247999999996</v>
      </c>
      <c r="AI38" s="31">
        <v>7810.7541199999996</v>
      </c>
      <c r="AJ38" s="44">
        <v>120158.8278177</v>
      </c>
      <c r="AK38" s="44">
        <v>413112.20178228006</v>
      </c>
      <c r="AL38" s="44">
        <v>285371.20201194001</v>
      </c>
      <c r="AM38" s="44">
        <v>62749.483592889999</v>
      </c>
      <c r="AN38" s="44">
        <v>98578.484785056004</v>
      </c>
      <c r="AO38" s="44">
        <v>29582.37</v>
      </c>
      <c r="AP38" s="44">
        <v>129767.8278177</v>
      </c>
      <c r="AQ38" s="44">
        <v>429636.20178228006</v>
      </c>
      <c r="AR38" s="44">
        <v>293894.20201194001</v>
      </c>
      <c r="AS38" s="44">
        <v>61551.483592889999</v>
      </c>
      <c r="AT38" s="44">
        <v>132146.48478505999</v>
      </c>
      <c r="AU38" s="44">
        <v>35243.370000000003</v>
      </c>
    </row>
    <row r="39" spans="1:47">
      <c r="A39" s="3">
        <v>45044</v>
      </c>
      <c r="B39" s="13">
        <v>95.178579999999997</v>
      </c>
      <c r="C39" s="13">
        <v>107.56213</v>
      </c>
      <c r="D39" s="13">
        <v>151.60616999999999</v>
      </c>
      <c r="E39" s="13">
        <v>109.36103</v>
      </c>
      <c r="F39" s="13">
        <v>34.803100000000001</v>
      </c>
      <c r="G39" s="13">
        <v>48.477319999999999</v>
      </c>
      <c r="H39" s="23">
        <v>7.859537813977</v>
      </c>
      <c r="I39" s="23">
        <v>7.7556628061215998</v>
      </c>
      <c r="J39" s="23">
        <v>8.9267467590401992</v>
      </c>
      <c r="K39" s="23">
        <v>7.4396360562468002</v>
      </c>
      <c r="L39" s="23">
        <v>4.5327758729202996</v>
      </c>
      <c r="M39" s="23">
        <v>5.6944080717489003</v>
      </c>
      <c r="N39" s="26">
        <v>3.7532726550770001</v>
      </c>
      <c r="O39" s="26">
        <v>4.8247003977896998</v>
      </c>
      <c r="P39" s="26">
        <v>4.9690421565690004</v>
      </c>
      <c r="Q39" s="26">
        <v>5.0414815621985998</v>
      </c>
      <c r="R39" s="26">
        <v>4.6857904743513004</v>
      </c>
      <c r="S39" s="26">
        <v>3.8874105683144999</v>
      </c>
      <c r="T39" s="27">
        <v>2.6055906600926999</v>
      </c>
      <c r="U39" s="27">
        <v>2.4080672346158001</v>
      </c>
      <c r="V39" s="27">
        <v>2.0031420644749001</v>
      </c>
      <c r="W39" s="27">
        <v>2.7458270853252</v>
      </c>
      <c r="X39" s="27">
        <v>1.6492294241911001</v>
      </c>
      <c r="Y39" s="27">
        <v>3.1234427439190999</v>
      </c>
      <c r="Z39" s="28">
        <v>1.5884123716059</v>
      </c>
      <c r="AA39" s="28">
        <v>1.1676725919346</v>
      </c>
      <c r="AB39" s="28">
        <v>1.316175739428</v>
      </c>
      <c r="AC39" s="28">
        <v>2.5167691474362002</v>
      </c>
      <c r="AD39" s="28">
        <v>0.46489872014717998</v>
      </c>
      <c r="AE39" s="28">
        <v>1.7875928571429001</v>
      </c>
      <c r="AF39" s="29">
        <v>76.78</v>
      </c>
      <c r="AG39" s="30">
        <v>3.8904999999999998</v>
      </c>
      <c r="AH39" s="31">
        <v>655.19614000000001</v>
      </c>
      <c r="AI39" s="31">
        <v>7781.2895099999996</v>
      </c>
      <c r="AJ39" s="44">
        <v>124502.93851121001</v>
      </c>
      <c r="AK39" s="44">
        <v>478446.83850964002</v>
      </c>
      <c r="AL39" s="44">
        <v>319398.99903846002</v>
      </c>
      <c r="AM39" s="44">
        <v>69873.061840270006</v>
      </c>
      <c r="AN39" s="44">
        <v>118373.44192131</v>
      </c>
      <c r="AO39" s="44">
        <v>34286.031000000003</v>
      </c>
      <c r="AP39" s="44">
        <v>134111.93851121</v>
      </c>
      <c r="AQ39" s="44">
        <v>494970.83850964002</v>
      </c>
      <c r="AR39" s="44">
        <v>327921.99903846002</v>
      </c>
      <c r="AS39" s="44">
        <v>68675.061840269991</v>
      </c>
      <c r="AT39" s="44">
        <v>151941.44192131</v>
      </c>
      <c r="AU39" s="44">
        <v>39947.031000000003</v>
      </c>
    </row>
    <row r="40" spans="1:47">
      <c r="A40" s="3">
        <v>45016</v>
      </c>
      <c r="B40" s="13">
        <v>91.774389999999997</v>
      </c>
      <c r="C40" s="13">
        <v>99.672669999999997</v>
      </c>
      <c r="D40" s="13">
        <v>146.7319</v>
      </c>
      <c r="E40" s="13">
        <v>104.22279</v>
      </c>
      <c r="F40" s="13">
        <v>32.781269999999999</v>
      </c>
      <c r="G40" s="13">
        <v>45.91872</v>
      </c>
      <c r="H40" s="23">
        <v>7.5784308147016999</v>
      </c>
      <c r="I40" s="23">
        <v>7.1868006026642997</v>
      </c>
      <c r="J40" s="23">
        <v>8.6377910138133007</v>
      </c>
      <c r="K40" s="23">
        <v>7.1380048884359004</v>
      </c>
      <c r="L40" s="23">
        <v>4.3035027600913001</v>
      </c>
      <c r="M40" s="23">
        <v>5.4165560538116999</v>
      </c>
      <c r="N40" s="26">
        <v>3.6286500205891001</v>
      </c>
      <c r="O40" s="26">
        <v>4.4826322891711996</v>
      </c>
      <c r="P40" s="26">
        <v>4.8123765016629001</v>
      </c>
      <c r="Q40" s="26">
        <v>4.8335150427390001</v>
      </c>
      <c r="R40" s="26">
        <v>4.5011402756979999</v>
      </c>
      <c r="S40" s="26">
        <v>3.7246091864538999</v>
      </c>
      <c r="T40" s="27">
        <v>2.5123981862940998</v>
      </c>
      <c r="U40" s="27">
        <v>2.2314403663002</v>
      </c>
      <c r="V40" s="27">
        <v>1.9383010396694</v>
      </c>
      <c r="W40" s="27">
        <v>2.6345008021452001</v>
      </c>
      <c r="X40" s="27">
        <v>1.5658094681962</v>
      </c>
      <c r="Y40" s="27">
        <v>2.9710379885215001</v>
      </c>
      <c r="Z40" s="28">
        <v>1.5316006549423</v>
      </c>
      <c r="AA40" s="28">
        <v>1.0820261655529999</v>
      </c>
      <c r="AB40" s="28">
        <v>1.2735715800514</v>
      </c>
      <c r="AC40" s="28">
        <v>2.4147297450631999</v>
      </c>
      <c r="AD40" s="28">
        <v>0.44138359835279001</v>
      </c>
      <c r="AE40" s="28">
        <v>1.7003693430657001</v>
      </c>
      <c r="AF40" s="29">
        <v>75.67</v>
      </c>
      <c r="AG40" s="30">
        <v>4.0945</v>
      </c>
      <c r="AH40" s="31">
        <v>634.90101000000004</v>
      </c>
      <c r="AI40" s="31">
        <v>7663.8904899999998</v>
      </c>
      <c r="AJ40" s="44">
        <v>120049.92253569</v>
      </c>
      <c r="AK40" s="44">
        <v>443353.72917835996</v>
      </c>
      <c r="AL40" s="44">
        <v>309060.16247424</v>
      </c>
      <c r="AM40" s="44">
        <v>67040.141912189996</v>
      </c>
      <c r="AN40" s="44">
        <v>112385.97457978</v>
      </c>
      <c r="AO40" s="44">
        <v>32613.083999999999</v>
      </c>
      <c r="AP40" s="44">
        <v>129658.92253569</v>
      </c>
      <c r="AQ40" s="44">
        <v>459877.72917835996</v>
      </c>
      <c r="AR40" s="44">
        <v>317583.16247424</v>
      </c>
      <c r="AS40" s="44">
        <v>65842.141912189996</v>
      </c>
      <c r="AT40" s="44">
        <v>145953.97457978001</v>
      </c>
      <c r="AU40" s="44">
        <v>38274.084000000003</v>
      </c>
    </row>
    <row r="41" spans="1:47">
      <c r="A41" s="3">
        <v>44985</v>
      </c>
      <c r="B41" s="13">
        <v>95.015649999999994</v>
      </c>
      <c r="C41" s="13">
        <v>99.899900000000002</v>
      </c>
      <c r="D41" s="13">
        <v>144.58253999999999</v>
      </c>
      <c r="E41" s="13">
        <v>101.81795</v>
      </c>
      <c r="F41" s="13">
        <v>34.215560000000004</v>
      </c>
      <c r="G41" s="13">
        <v>48.050739999999998</v>
      </c>
      <c r="H41" s="23">
        <v>6.7353607570102003</v>
      </c>
      <c r="I41" s="23">
        <v>8.0042526176784996</v>
      </c>
      <c r="J41" s="23">
        <v>8.6433381095129995</v>
      </c>
      <c r="K41" s="23">
        <v>8.5607707359660008</v>
      </c>
      <c r="L41" s="23">
        <v>-47.733056900843998</v>
      </c>
      <c r="M41" s="23">
        <v>5.8624848091770998</v>
      </c>
      <c r="N41" s="26">
        <v>3.8061552373489</v>
      </c>
      <c r="O41" s="26">
        <v>4.5338678920120001</v>
      </c>
      <c r="P41" s="26">
        <v>4.7453061090400999</v>
      </c>
      <c r="Q41" s="26">
        <v>4.8105285670504001</v>
      </c>
      <c r="R41" s="26">
        <v>4.6844542192191003</v>
      </c>
      <c r="S41" s="26">
        <v>3.9293349676139</v>
      </c>
      <c r="T41" s="27">
        <v>2.6210140812230001</v>
      </c>
      <c r="U41" s="27">
        <v>2.2874100400894002</v>
      </c>
      <c r="V41" s="27">
        <v>1.9244860439589999</v>
      </c>
      <c r="W41" s="27">
        <v>2.6806174639961</v>
      </c>
      <c r="X41" s="27">
        <v>1.7573181429750999</v>
      </c>
      <c r="Y41" s="27">
        <v>3.1577725554938998</v>
      </c>
      <c r="Z41" s="28">
        <v>1.5314345749664999</v>
      </c>
      <c r="AA41" s="28">
        <v>1.0785076409529</v>
      </c>
      <c r="AB41" s="28">
        <v>1.2448060769207001</v>
      </c>
      <c r="AC41" s="28">
        <v>2.5843521959520999</v>
      </c>
      <c r="AD41" s="28">
        <v>0.47696426352259003</v>
      </c>
      <c r="AE41" s="28">
        <v>1.8395767190359</v>
      </c>
      <c r="AF41" s="29">
        <v>77.05</v>
      </c>
      <c r="AG41" s="30">
        <v>4.0895000000000001</v>
      </c>
      <c r="AH41" s="31">
        <v>638.01092000000006</v>
      </c>
      <c r="AI41" s="31">
        <v>7396.04216</v>
      </c>
      <c r="AJ41" s="44">
        <v>125816.53894094999</v>
      </c>
      <c r="AK41" s="44">
        <v>446157.04090940004</v>
      </c>
      <c r="AL41" s="44">
        <v>306535.98605388001</v>
      </c>
      <c r="AM41" s="44">
        <v>66423.020140360008</v>
      </c>
      <c r="AN41" s="44">
        <v>118712.1125124</v>
      </c>
      <c r="AO41" s="44">
        <v>35262.846127199999</v>
      </c>
      <c r="AP41" s="44">
        <v>136001.53894095001</v>
      </c>
      <c r="AQ41" s="44">
        <v>465134.04090940004</v>
      </c>
      <c r="AR41" s="44">
        <v>313156.98605388001</v>
      </c>
      <c r="AS41" s="44">
        <v>65529.02014036</v>
      </c>
      <c r="AT41" s="44">
        <v>151898.1125124</v>
      </c>
      <c r="AU41" s="44">
        <v>40377.846127199999</v>
      </c>
    </row>
    <row r="42" spans="1:47">
      <c r="A42" s="3">
        <v>44957</v>
      </c>
      <c r="B42" s="13">
        <v>111.54554</v>
      </c>
      <c r="C42" s="13">
        <v>104.63915</v>
      </c>
      <c r="D42" s="13">
        <v>155.12708000000001</v>
      </c>
      <c r="E42" s="13">
        <v>119.14194999999999</v>
      </c>
      <c r="F42" s="13">
        <v>31.003910000000001</v>
      </c>
      <c r="G42" s="13">
        <v>56.356250000000003</v>
      </c>
      <c r="H42" s="23">
        <v>7.9514074584465</v>
      </c>
      <c r="I42" s="23">
        <v>8.4728196709342996</v>
      </c>
      <c r="J42" s="23">
        <v>9.3976018048459</v>
      </c>
      <c r="K42" s="23">
        <v>10.017123205439001</v>
      </c>
      <c r="L42" s="23">
        <v>-43.918765912231997</v>
      </c>
      <c r="M42" s="23">
        <v>6.8654563591022004</v>
      </c>
      <c r="N42" s="26">
        <v>4.4418809840976996</v>
      </c>
      <c r="O42" s="26">
        <v>4.7884509212101998</v>
      </c>
      <c r="P42" s="26">
        <v>5.1506515540868998</v>
      </c>
      <c r="Q42" s="26">
        <v>5.6400571833063999</v>
      </c>
      <c r="R42" s="26">
        <v>4.3919068285857001</v>
      </c>
      <c r="S42" s="26">
        <v>4.5164188400156</v>
      </c>
      <c r="T42" s="27">
        <v>3.0942293465779001</v>
      </c>
      <c r="U42" s="27">
        <v>2.4213144822986998</v>
      </c>
      <c r="V42" s="27">
        <v>2.0924269409529002</v>
      </c>
      <c r="W42" s="27">
        <v>3.1366422757576999</v>
      </c>
      <c r="X42" s="27">
        <v>1.6168929703154999</v>
      </c>
      <c r="Y42" s="27">
        <v>3.6980137906330999</v>
      </c>
      <c r="Z42" s="28">
        <v>1.8079299299355001</v>
      </c>
      <c r="AA42" s="28">
        <v>1.1416432229208</v>
      </c>
      <c r="AB42" s="28">
        <v>1.3534344817863999</v>
      </c>
      <c r="AC42" s="28">
        <v>3.0240004260758</v>
      </c>
      <c r="AD42" s="28">
        <v>0.43885062466590002</v>
      </c>
      <c r="AE42" s="28">
        <v>2.1542970420991998</v>
      </c>
      <c r="AF42" s="29">
        <v>78.87</v>
      </c>
      <c r="AG42" s="30">
        <v>4.226</v>
      </c>
      <c r="AH42" s="31">
        <v>690.58995000000004</v>
      </c>
      <c r="AI42" s="31">
        <v>7585.0098900000003</v>
      </c>
      <c r="AJ42" s="44">
        <v>148532.29132377999</v>
      </c>
      <c r="AK42" s="44">
        <v>472274.96845788002</v>
      </c>
      <c r="AL42" s="44">
        <v>333285.94800886</v>
      </c>
      <c r="AM42" s="44">
        <v>77722.858951000002</v>
      </c>
      <c r="AN42" s="44">
        <v>109225.97082372</v>
      </c>
      <c r="AO42" s="44">
        <v>41295.72</v>
      </c>
      <c r="AP42" s="44">
        <v>158717.29132377999</v>
      </c>
      <c r="AQ42" s="44">
        <v>491251.96845788002</v>
      </c>
      <c r="AR42" s="44">
        <v>339906.94800886</v>
      </c>
      <c r="AS42" s="44">
        <v>76828.858951000002</v>
      </c>
      <c r="AT42" s="44">
        <v>142411.97082372001</v>
      </c>
      <c r="AU42" s="44">
        <v>46410.720000000001</v>
      </c>
    </row>
    <row r="43" spans="1:47">
      <c r="A43" s="3">
        <v>44925</v>
      </c>
      <c r="B43" s="13">
        <v>108.00339</v>
      </c>
      <c r="C43" s="13">
        <v>99.488820000000004</v>
      </c>
      <c r="D43" s="13">
        <v>160.00321</v>
      </c>
      <c r="E43" s="13">
        <v>115.94461</v>
      </c>
      <c r="F43" s="13">
        <v>29.89143</v>
      </c>
      <c r="G43" s="13">
        <v>54.81456</v>
      </c>
      <c r="H43" s="23">
        <v>8.1424513117732005</v>
      </c>
      <c r="I43" s="23">
        <v>8.7591161653741008</v>
      </c>
      <c r="J43" s="23">
        <v>10.158011608321999</v>
      </c>
      <c r="K43" s="23">
        <v>10.188655085298</v>
      </c>
      <c r="L43" s="23">
        <v>-9.6411195528246996</v>
      </c>
      <c r="M43" s="23">
        <v>6.3621973101266001</v>
      </c>
      <c r="N43" s="26">
        <v>7.8306920576305004</v>
      </c>
      <c r="O43" s="26">
        <v>9.0212124789024006</v>
      </c>
      <c r="P43" s="26">
        <v>9.0105343903938007</v>
      </c>
      <c r="Q43" s="26">
        <v>7.7740921452488996</v>
      </c>
      <c r="R43" s="26">
        <v>4.1993747081750996</v>
      </c>
      <c r="S43" s="26">
        <v>8.4890046659201008</v>
      </c>
      <c r="T43" s="27">
        <v>2.9959124225839999</v>
      </c>
      <c r="U43" s="27">
        <v>2.4408799803133001</v>
      </c>
      <c r="V43" s="27">
        <v>2.1872244934556</v>
      </c>
      <c r="W43" s="27">
        <v>3.1900158296750001</v>
      </c>
      <c r="X43" s="27">
        <v>1.8168342719646</v>
      </c>
      <c r="Y43" s="27">
        <v>3.6980674146969998</v>
      </c>
      <c r="Z43" s="28">
        <v>1.8645952266507999</v>
      </c>
      <c r="AA43" s="28">
        <v>1.1265618535383</v>
      </c>
      <c r="AB43" s="28">
        <v>1.4588361157319001</v>
      </c>
      <c r="AC43" s="28">
        <v>3.0398644472737</v>
      </c>
      <c r="AD43" s="28">
        <v>0.45804853590832001</v>
      </c>
      <c r="AE43" s="28">
        <v>2.1004590189624999</v>
      </c>
      <c r="AF43" s="29">
        <v>80.260000000000005</v>
      </c>
      <c r="AG43" s="30">
        <v>3.8105000000000002</v>
      </c>
      <c r="AH43" s="31">
        <v>672.34358999999995</v>
      </c>
      <c r="AI43" s="31">
        <v>7138.7651699999997</v>
      </c>
      <c r="AJ43" s="44">
        <v>147036.38578800001</v>
      </c>
      <c r="AK43" s="44">
        <v>454247.76433629997</v>
      </c>
      <c r="AL43" s="44">
        <v>347068.78262153995</v>
      </c>
      <c r="AM43" s="44">
        <v>76078.687521920001</v>
      </c>
      <c r="AN43" s="44">
        <v>105705.23477717</v>
      </c>
      <c r="AO43" s="44">
        <v>40209.087</v>
      </c>
      <c r="AP43" s="44">
        <v>155987.38578800001</v>
      </c>
      <c r="AQ43" s="44">
        <v>476211.76433629997</v>
      </c>
      <c r="AR43" s="44">
        <v>356492.78262153995</v>
      </c>
      <c r="AS43" s="44">
        <v>75890.687521920001</v>
      </c>
      <c r="AT43" s="44">
        <v>138113.23477717</v>
      </c>
      <c r="AU43" s="44">
        <v>45484.087</v>
      </c>
    </row>
    <row r="44" spans="1:47">
      <c r="A44" s="3">
        <v>44895</v>
      </c>
      <c r="B44" s="13">
        <v>112.34569999999999</v>
      </c>
      <c r="C44" s="13">
        <v>100.42689</v>
      </c>
      <c r="D44" s="13">
        <v>163.40848</v>
      </c>
      <c r="E44" s="13">
        <v>125.55866</v>
      </c>
      <c r="F44" s="13">
        <v>30.721509999999999</v>
      </c>
      <c r="G44" s="13">
        <v>59.763359999999999</v>
      </c>
      <c r="H44" s="23">
        <v>8.5226623857381991</v>
      </c>
      <c r="I44" s="23">
        <v>8.8417043866976002</v>
      </c>
      <c r="J44" s="23">
        <v>10.374199720996</v>
      </c>
      <c r="K44" s="23">
        <v>11.164884313282</v>
      </c>
      <c r="L44" s="23">
        <v>-9.9150660543688005</v>
      </c>
      <c r="M44" s="23">
        <v>7.0872664556962004</v>
      </c>
      <c r="N44" s="26">
        <v>8.1753633213685006</v>
      </c>
      <c r="O44" s="26">
        <v>9.1023488196965001</v>
      </c>
      <c r="P44" s="26">
        <v>9.1972318741093009</v>
      </c>
      <c r="Q44" s="26">
        <v>8.5208145018726</v>
      </c>
      <c r="R44" s="26">
        <v>4.2906985381161</v>
      </c>
      <c r="S44" s="26">
        <v>9.3442560656962002</v>
      </c>
      <c r="T44" s="27">
        <v>3.1358062992656999</v>
      </c>
      <c r="U44" s="27">
        <v>2.4638946238266999</v>
      </c>
      <c r="V44" s="27">
        <v>2.2337741483946001</v>
      </c>
      <c r="W44" s="27">
        <v>3.4956682111316999</v>
      </c>
      <c r="X44" s="27">
        <v>1.8684585039807</v>
      </c>
      <c r="Y44" s="27">
        <v>4.1195184401729001</v>
      </c>
      <c r="Z44" s="28">
        <v>1.9516623427427</v>
      </c>
      <c r="AA44" s="28">
        <v>1.1371840142606999</v>
      </c>
      <c r="AB44" s="28">
        <v>1.4898838284852001</v>
      </c>
      <c r="AC44" s="28">
        <v>3.3311300262627999</v>
      </c>
      <c r="AD44" s="28">
        <v>0.47106370424659999</v>
      </c>
      <c r="AE44" s="28">
        <v>2.3398382698637001</v>
      </c>
      <c r="AF44" s="29">
        <v>80.55</v>
      </c>
      <c r="AG44" s="30">
        <v>3.7294999999999998</v>
      </c>
      <c r="AH44" s="31">
        <v>694.29499999999996</v>
      </c>
      <c r="AI44" s="31">
        <v>7578.48218</v>
      </c>
      <c r="AJ44" s="44">
        <v>153902.23736165999</v>
      </c>
      <c r="AK44" s="44">
        <v>458530.78949414002</v>
      </c>
      <c r="AL44" s="44">
        <v>354455.28186726</v>
      </c>
      <c r="AM44" s="44">
        <v>83368.191167280005</v>
      </c>
      <c r="AN44" s="44">
        <v>108708.7842201</v>
      </c>
      <c r="AO44" s="44">
        <v>44791.523999999998</v>
      </c>
      <c r="AP44" s="44">
        <v>162853.23736165999</v>
      </c>
      <c r="AQ44" s="44">
        <v>480494.78949414002</v>
      </c>
      <c r="AR44" s="44">
        <v>363879.28186726</v>
      </c>
      <c r="AS44" s="44">
        <v>83180.191167280005</v>
      </c>
      <c r="AT44" s="44">
        <v>141116.7842201</v>
      </c>
      <c r="AU44" s="44">
        <v>50066.523999999998</v>
      </c>
    </row>
    <row r="45" spans="1:47">
      <c r="A45" s="3">
        <v>44865</v>
      </c>
      <c r="B45" s="13">
        <v>114.25584000000001</v>
      </c>
      <c r="C45" s="13">
        <v>99.150649999999999</v>
      </c>
      <c r="D45" s="13">
        <v>160.02227999999999</v>
      </c>
      <c r="E45" s="13">
        <v>120.77269</v>
      </c>
      <c r="F45" s="13">
        <v>28.179400000000001</v>
      </c>
      <c r="G45" s="13">
        <v>67.464910000000003</v>
      </c>
      <c r="H45" s="23">
        <v>8.7006922534023996</v>
      </c>
      <c r="I45" s="23">
        <v>8.7996161585231008</v>
      </c>
      <c r="J45" s="23">
        <v>10.237808791272</v>
      </c>
      <c r="K45" s="23">
        <v>10.739308155072001</v>
      </c>
      <c r="L45" s="23">
        <v>-9.2889598049568995</v>
      </c>
      <c r="M45" s="23">
        <v>8.0005846518987003</v>
      </c>
      <c r="N45" s="26">
        <v>8.3367520437720994</v>
      </c>
      <c r="O45" s="26">
        <v>9.0610004921763991</v>
      </c>
      <c r="P45" s="26">
        <v>9.0794462888332994</v>
      </c>
      <c r="Q45" s="26">
        <v>8.1952892843598004</v>
      </c>
      <c r="R45" s="26">
        <v>4.0819774180288002</v>
      </c>
      <c r="S45" s="26">
        <v>10.421555617768</v>
      </c>
      <c r="T45" s="27">
        <v>3.2013101471493002</v>
      </c>
      <c r="U45" s="27">
        <v>2.4521660074208</v>
      </c>
      <c r="V45" s="27">
        <v>2.2044064341529999</v>
      </c>
      <c r="W45" s="27">
        <v>3.3624224912541001</v>
      </c>
      <c r="X45" s="27">
        <v>1.7504710352443</v>
      </c>
      <c r="Y45" s="27">
        <v>4.6503904166282997</v>
      </c>
      <c r="Z45" s="28">
        <v>1.9924306112576</v>
      </c>
      <c r="AA45" s="28">
        <v>1.1317707977386999</v>
      </c>
      <c r="AB45" s="28">
        <v>1.4702961353607</v>
      </c>
      <c r="AC45" s="28">
        <v>3.2041560711999</v>
      </c>
      <c r="AD45" s="28">
        <v>0.44131746478812001</v>
      </c>
      <c r="AE45" s="28">
        <v>2.6413673405422</v>
      </c>
      <c r="AF45" s="29">
        <v>86.53</v>
      </c>
      <c r="AG45" s="30">
        <v>3.375</v>
      </c>
      <c r="AH45" s="31">
        <v>689.83267000000001</v>
      </c>
      <c r="AI45" s="31">
        <v>7181.7329300000001</v>
      </c>
      <c r="AJ45" s="44">
        <v>157117.10071194</v>
      </c>
      <c r="AK45" s="44">
        <v>456348.09398101002</v>
      </c>
      <c r="AL45" s="44">
        <v>349795.2129714</v>
      </c>
      <c r="AM45" s="44">
        <v>80190.413993919996</v>
      </c>
      <c r="AN45" s="44">
        <v>101844.15530155</v>
      </c>
      <c r="AO45" s="44">
        <v>50563.695</v>
      </c>
      <c r="AP45" s="44">
        <v>166068.10071194</v>
      </c>
      <c r="AQ45" s="44">
        <v>478312.09398101002</v>
      </c>
      <c r="AR45" s="44">
        <v>359219.2129714</v>
      </c>
      <c r="AS45" s="44">
        <v>80002.413993919996</v>
      </c>
      <c r="AT45" s="44">
        <v>134252.15530155</v>
      </c>
      <c r="AU45" s="44">
        <v>55838.695</v>
      </c>
    </row>
    <row r="46" spans="1:47">
      <c r="A46" s="3">
        <v>44834</v>
      </c>
      <c r="B46" s="13">
        <v>92.734889999999993</v>
      </c>
      <c r="C46" s="13">
        <v>78.1233</v>
      </c>
      <c r="D46" s="13">
        <v>127.08901</v>
      </c>
      <c r="E46" s="13">
        <v>98.260009999999994</v>
      </c>
      <c r="F46" s="13">
        <v>24.174330000000001</v>
      </c>
      <c r="G46" s="13">
        <v>52.445569999999996</v>
      </c>
      <c r="H46" s="23">
        <v>7.0618514173462996</v>
      </c>
      <c r="I46" s="23">
        <v>6.9334400036156998</v>
      </c>
      <c r="J46" s="23">
        <v>8.1308235989059998</v>
      </c>
      <c r="K46" s="23">
        <v>8.7870452629931997</v>
      </c>
      <c r="L46" s="23">
        <v>-8.0721323992642997</v>
      </c>
      <c r="M46" s="23">
        <v>6.2223132911391996</v>
      </c>
      <c r="N46" s="26">
        <v>6.8511000449016004</v>
      </c>
      <c r="O46" s="26">
        <v>7.2276312530785001</v>
      </c>
      <c r="P46" s="26">
        <v>7.2598789279096998</v>
      </c>
      <c r="Q46" s="26">
        <v>6.7019941588577998</v>
      </c>
      <c r="R46" s="26">
        <v>3.6763312847923002</v>
      </c>
      <c r="S46" s="26">
        <v>8.3240052258305006</v>
      </c>
      <c r="T46" s="27">
        <v>2.5983192993833999</v>
      </c>
      <c r="U46" s="27">
        <v>1.9321235818781</v>
      </c>
      <c r="V46" s="27">
        <v>1.7507300851009999</v>
      </c>
      <c r="W46" s="27">
        <v>2.7511789583952999</v>
      </c>
      <c r="X46" s="27">
        <v>1.5211642911867</v>
      </c>
      <c r="Y46" s="27">
        <v>3.6167589441736001</v>
      </c>
      <c r="Z46" s="28">
        <v>1.6171413177580001</v>
      </c>
      <c r="AA46" s="28">
        <v>0.89175081987696003</v>
      </c>
      <c r="AB46" s="28">
        <v>1.1677028511181999</v>
      </c>
      <c r="AC46" s="28">
        <v>2.6216832612287</v>
      </c>
      <c r="AD46" s="28">
        <v>0.38350612777722998</v>
      </c>
      <c r="AE46" s="28">
        <v>2.0542767591287001</v>
      </c>
      <c r="AF46" s="29">
        <v>78.72</v>
      </c>
      <c r="AG46" s="30">
        <v>3.4125000000000001</v>
      </c>
      <c r="AH46" s="31">
        <v>552.56113000000005</v>
      </c>
      <c r="AI46" s="31">
        <v>6645.8680800000002</v>
      </c>
      <c r="AJ46" s="44">
        <v>127522.91289444</v>
      </c>
      <c r="AK46" s="44">
        <v>359568.19858751004</v>
      </c>
      <c r="AL46" s="44">
        <v>277805.84990382002</v>
      </c>
      <c r="AM46" s="44">
        <v>65612.866978769991</v>
      </c>
      <c r="AN46" s="44">
        <v>88502.859625533994</v>
      </c>
      <c r="AO46" s="44">
        <v>39325.019999999997</v>
      </c>
      <c r="AP46" s="44">
        <v>136473.91289444</v>
      </c>
      <c r="AQ46" s="44">
        <v>381532.19858751004</v>
      </c>
      <c r="AR46" s="44">
        <v>287229.84990382002</v>
      </c>
      <c r="AS46" s="44">
        <v>65424.866978769998</v>
      </c>
      <c r="AT46" s="44">
        <v>120910.85962552999</v>
      </c>
      <c r="AU46" s="44">
        <v>44600.02</v>
      </c>
    </row>
    <row r="47" spans="1:47">
      <c r="A47" s="3">
        <v>44804</v>
      </c>
      <c r="B47" s="13">
        <v>97.771659999999997</v>
      </c>
      <c r="C47" s="13">
        <v>85.532079999999993</v>
      </c>
      <c r="D47" s="13">
        <v>139.81825000000001</v>
      </c>
      <c r="E47" s="13">
        <v>105.37438</v>
      </c>
      <c r="F47" s="13">
        <v>26.11336</v>
      </c>
      <c r="G47" s="13">
        <v>60.209519999999998</v>
      </c>
      <c r="H47" s="23">
        <v>8.7576053927875996</v>
      </c>
      <c r="I47" s="23">
        <v>10.228096365573</v>
      </c>
      <c r="J47" s="23">
        <v>10.651432048088999</v>
      </c>
      <c r="K47" s="23">
        <v>12.453959446145999</v>
      </c>
      <c r="L47" s="23">
        <v>-8.5302673027730993</v>
      </c>
      <c r="M47" s="23">
        <v>8.7829014245014001</v>
      </c>
      <c r="N47" s="26">
        <v>7.4997741867093</v>
      </c>
      <c r="O47" s="26">
        <v>8.2139568356264991</v>
      </c>
      <c r="P47" s="26">
        <v>8.2045836290779999</v>
      </c>
      <c r="Q47" s="26">
        <v>7.4887523579798998</v>
      </c>
      <c r="R47" s="26">
        <v>3.9979288683134002</v>
      </c>
      <c r="S47" s="26">
        <v>9.2164942142591002</v>
      </c>
      <c r="T47" s="27">
        <v>2.7754571889416999</v>
      </c>
      <c r="U47" s="27">
        <v>2.246747915806</v>
      </c>
      <c r="V47" s="27">
        <v>2.0148752015631999</v>
      </c>
      <c r="W47" s="27">
        <v>3.1860523717551001</v>
      </c>
      <c r="X47" s="27">
        <v>1.4528949924179</v>
      </c>
      <c r="Y47" s="27">
        <v>4.5829510406342999</v>
      </c>
      <c r="Z47" s="28">
        <v>2.0234610116215999</v>
      </c>
      <c r="AA47" s="28">
        <v>1.0916673611495999</v>
      </c>
      <c r="AB47" s="28">
        <v>1.4325434853307999</v>
      </c>
      <c r="AC47" s="28">
        <v>3.2022703959007002</v>
      </c>
      <c r="AD47" s="28">
        <v>0.45902112379090998</v>
      </c>
      <c r="AE47" s="28">
        <v>2.6920868603365</v>
      </c>
      <c r="AF47" s="29">
        <v>89.55</v>
      </c>
      <c r="AG47" s="30">
        <v>3.5185</v>
      </c>
      <c r="AH47" s="31">
        <v>611.79930999999999</v>
      </c>
      <c r="AI47" s="31">
        <v>7323.1701300000004</v>
      </c>
      <c r="AJ47" s="44">
        <v>139333.50179924999</v>
      </c>
      <c r="AK47" s="44">
        <v>398384.35343904997</v>
      </c>
      <c r="AL47" s="44">
        <v>309392.14670084004</v>
      </c>
      <c r="AM47" s="44">
        <v>71087.200518600002</v>
      </c>
      <c r="AN47" s="44">
        <v>96775.882549960996</v>
      </c>
      <c r="AO47" s="44">
        <v>46241.976000000002</v>
      </c>
      <c r="AP47" s="44">
        <v>149395.50179924999</v>
      </c>
      <c r="AQ47" s="44">
        <v>433598.35343904997</v>
      </c>
      <c r="AR47" s="44">
        <v>324606.14670084004</v>
      </c>
      <c r="AS47" s="44">
        <v>73105.200518600002</v>
      </c>
      <c r="AT47" s="44">
        <v>131487.88254996002</v>
      </c>
      <c r="AU47" s="44">
        <v>49381.976000000002</v>
      </c>
    </row>
    <row r="48" spans="1:47">
      <c r="A48" s="3">
        <v>44771</v>
      </c>
      <c r="B48" s="13">
        <v>86.644559999999998</v>
      </c>
      <c r="C48" s="13">
        <v>85.896500000000003</v>
      </c>
      <c r="D48" s="13">
        <v>143.57355999999999</v>
      </c>
      <c r="E48" s="13">
        <v>96.617800000000003</v>
      </c>
      <c r="F48" s="13">
        <v>24.5901</v>
      </c>
      <c r="G48" s="13">
        <v>53.584940000000003</v>
      </c>
      <c r="H48" s="23">
        <v>7.7958290856034003</v>
      </c>
      <c r="I48" s="23">
        <v>10.371475894077999</v>
      </c>
      <c r="J48" s="23">
        <v>11.036894475743001</v>
      </c>
      <c r="K48" s="23">
        <v>11.419038496293</v>
      </c>
      <c r="L48" s="23">
        <v>-8.2164234195451993</v>
      </c>
      <c r="M48" s="23">
        <v>7.8165584045583998</v>
      </c>
      <c r="N48" s="26">
        <v>6.7316084714834004</v>
      </c>
      <c r="O48" s="26">
        <v>8.3197504371135</v>
      </c>
      <c r="P48" s="26">
        <v>8.4875814840996995</v>
      </c>
      <c r="Q48" s="26">
        <v>6.8836172645809999</v>
      </c>
      <c r="R48" s="26">
        <v>3.8896689985934998</v>
      </c>
      <c r="S48" s="26">
        <v>8.2669242254573003</v>
      </c>
      <c r="T48" s="27">
        <v>2.4706513834499</v>
      </c>
      <c r="U48" s="27">
        <v>2.2782432835974</v>
      </c>
      <c r="V48" s="27">
        <v>2.0877910952298002</v>
      </c>
      <c r="W48" s="27">
        <v>2.9212922076389001</v>
      </c>
      <c r="X48" s="27">
        <v>1.3994403713423</v>
      </c>
      <c r="Y48" s="27">
        <v>4.0787096134786998</v>
      </c>
      <c r="Z48" s="28">
        <v>1.8012408073302</v>
      </c>
      <c r="AA48" s="28">
        <v>1.1069705755438</v>
      </c>
      <c r="AB48" s="28">
        <v>1.4843854993514001</v>
      </c>
      <c r="AC48" s="28">
        <v>2.9361625179891</v>
      </c>
      <c r="AD48" s="28">
        <v>0.44213291069500998</v>
      </c>
      <c r="AE48" s="28">
        <v>2.3958886883622998</v>
      </c>
      <c r="AF48" s="29">
        <v>98.62</v>
      </c>
      <c r="AG48" s="30">
        <v>3.5735000000000001</v>
      </c>
      <c r="AH48" s="31">
        <v>598.73527000000001</v>
      </c>
      <c r="AI48" s="31">
        <v>7638.4821400000001</v>
      </c>
      <c r="AJ48" s="44">
        <v>124031.64075194999</v>
      </c>
      <c r="AK48" s="44">
        <v>403968.98607434996</v>
      </c>
      <c r="AL48" s="44">
        <v>320588.67383692</v>
      </c>
      <c r="AM48" s="44">
        <v>65179.871736839996</v>
      </c>
      <c r="AN48" s="44">
        <v>93215.32369474</v>
      </c>
      <c r="AO48" s="44">
        <v>41154.18</v>
      </c>
      <c r="AP48" s="44">
        <v>134093.64075195001</v>
      </c>
      <c r="AQ48" s="44">
        <v>439182.98607434996</v>
      </c>
      <c r="AR48" s="44">
        <v>335802.67383692</v>
      </c>
      <c r="AS48" s="44">
        <v>67197.871736839996</v>
      </c>
      <c r="AT48" s="44">
        <v>127927.32369474</v>
      </c>
      <c r="AU48" s="44">
        <v>44294.18</v>
      </c>
    </row>
    <row r="49" spans="1:47">
      <c r="A49" s="3">
        <v>44742</v>
      </c>
      <c r="B49" s="13">
        <v>79.868089999999995</v>
      </c>
      <c r="C49" s="13">
        <v>75.891639999999995</v>
      </c>
      <c r="D49" s="13">
        <v>126.9177</v>
      </c>
      <c r="E49" s="13">
        <v>95.216239999999999</v>
      </c>
      <c r="F49" s="13">
        <v>23.72803</v>
      </c>
      <c r="G49" s="13">
        <v>46.985930000000003</v>
      </c>
      <c r="H49" s="23">
        <v>7.1861173168228003</v>
      </c>
      <c r="I49" s="23">
        <v>9.1634498665930995</v>
      </c>
      <c r="J49" s="23">
        <v>9.7565122859819997</v>
      </c>
      <c r="K49" s="23">
        <v>11.339002595409999</v>
      </c>
      <c r="L49" s="23">
        <v>-7.98291488959</v>
      </c>
      <c r="M49" s="23">
        <v>6.8644136752136999</v>
      </c>
      <c r="N49" s="26">
        <v>6.2446348649925003</v>
      </c>
      <c r="O49" s="26">
        <v>7.4283998693604998</v>
      </c>
      <c r="P49" s="26">
        <v>7.5475536439924999</v>
      </c>
      <c r="Q49" s="26">
        <v>6.8368189730177997</v>
      </c>
      <c r="R49" s="26">
        <v>3.8091206610841999</v>
      </c>
      <c r="S49" s="26">
        <v>7.3313060843597997</v>
      </c>
      <c r="T49" s="27">
        <v>2.2774217463577</v>
      </c>
      <c r="U49" s="27">
        <v>2.0128830579519001</v>
      </c>
      <c r="V49" s="27">
        <v>1.8455879519317</v>
      </c>
      <c r="W49" s="27">
        <v>2.9008169063553</v>
      </c>
      <c r="X49" s="27">
        <v>1.3596686547223</v>
      </c>
      <c r="Y49" s="27">
        <v>3.5818769078294999</v>
      </c>
      <c r="Z49" s="28">
        <v>1.6603657693352001</v>
      </c>
      <c r="AA49" s="28">
        <v>0.97803528411814</v>
      </c>
      <c r="AB49" s="28">
        <v>1.3121830052271</v>
      </c>
      <c r="AC49" s="28">
        <v>2.9155829908825002</v>
      </c>
      <c r="AD49" s="28">
        <v>0.42956761302843999</v>
      </c>
      <c r="AE49" s="28">
        <v>2.1040424986901001</v>
      </c>
      <c r="AF49" s="29">
        <v>105.76</v>
      </c>
      <c r="AG49" s="30">
        <v>3.71</v>
      </c>
      <c r="AH49" s="31">
        <v>546.24018000000001</v>
      </c>
      <c r="AI49" s="31">
        <v>6995.7339199999997</v>
      </c>
      <c r="AJ49" s="44">
        <v>114331.12651064999</v>
      </c>
      <c r="AK49" s="44">
        <v>356916.37230379996</v>
      </c>
      <c r="AL49" s="44">
        <v>283397.41237092001</v>
      </c>
      <c r="AM49" s="44">
        <v>64723.026814600002</v>
      </c>
      <c r="AN49" s="44">
        <v>90566.169422399005</v>
      </c>
      <c r="AO49" s="44">
        <v>36141.137999999999</v>
      </c>
      <c r="AP49" s="44">
        <v>124393.12651064999</v>
      </c>
      <c r="AQ49" s="44">
        <v>392130.37230379996</v>
      </c>
      <c r="AR49" s="44">
        <v>298611.41237092001</v>
      </c>
      <c r="AS49" s="44">
        <v>66741.026814600002</v>
      </c>
      <c r="AT49" s="44">
        <v>125278.16942239999</v>
      </c>
      <c r="AU49" s="44">
        <v>39281.137999999999</v>
      </c>
    </row>
    <row r="50" spans="1:47">
      <c r="A50" s="3">
        <v>44712</v>
      </c>
      <c r="B50" s="13">
        <v>99.152429999999995</v>
      </c>
      <c r="C50" s="13">
        <v>85.072360000000003</v>
      </c>
      <c r="D50" s="13">
        <v>153.11124000000001</v>
      </c>
      <c r="E50" s="13">
        <v>116.47922</v>
      </c>
      <c r="F50" s="13">
        <v>27.09263</v>
      </c>
      <c r="G50" s="13">
        <v>62.816830000000003</v>
      </c>
      <c r="H50" s="23">
        <v>11.304604161553</v>
      </c>
      <c r="I50" s="23">
        <v>15.683120622877</v>
      </c>
      <c r="J50" s="23">
        <v>16.734496426827999</v>
      </c>
      <c r="K50" s="23">
        <v>18.327465675595001</v>
      </c>
      <c r="L50" s="23">
        <v>-5.9664754994951998</v>
      </c>
      <c r="M50" s="23">
        <v>13.773753134578</v>
      </c>
      <c r="N50" s="26">
        <v>7.91485899101</v>
      </c>
      <c r="O50" s="26">
        <v>8.4913556274910995</v>
      </c>
      <c r="P50" s="26">
        <v>9.1425871556202996</v>
      </c>
      <c r="Q50" s="26">
        <v>8.3291658740093997</v>
      </c>
      <c r="R50" s="26">
        <v>4.4313232565348004</v>
      </c>
      <c r="S50" s="26">
        <v>9.9692049272115995</v>
      </c>
      <c r="T50" s="27">
        <v>2.9528219574326</v>
      </c>
      <c r="U50" s="27">
        <v>2.3902590246963999</v>
      </c>
      <c r="V50" s="27">
        <v>2.3469885461189</v>
      </c>
      <c r="W50" s="27">
        <v>3.7242022870046001</v>
      </c>
      <c r="X50" s="27">
        <v>1.6482059840467</v>
      </c>
      <c r="Y50" s="27">
        <v>5.3154838709677001</v>
      </c>
      <c r="Z50" s="28">
        <v>2.5460659606684999</v>
      </c>
      <c r="AA50" s="28">
        <v>1.2759514590669001</v>
      </c>
      <c r="AB50" s="28">
        <v>1.8569134524019999</v>
      </c>
      <c r="AC50" s="28">
        <v>4.2374579928202003</v>
      </c>
      <c r="AD50" s="28">
        <v>0.58309882231000998</v>
      </c>
      <c r="AE50" s="28">
        <v>3.5390893470789999</v>
      </c>
      <c r="AF50" s="29">
        <v>114.67</v>
      </c>
      <c r="AG50" s="30">
        <v>4.2960000000000003</v>
      </c>
      <c r="AH50" s="31">
        <v>658.00463999999999</v>
      </c>
      <c r="AI50" s="31">
        <v>7628.5722500000002</v>
      </c>
      <c r="AJ50" s="44">
        <v>145331.99110092002</v>
      </c>
      <c r="AK50" s="44">
        <v>404467.68086399999</v>
      </c>
      <c r="AL50" s="44">
        <v>343174.31822496001</v>
      </c>
      <c r="AM50" s="44">
        <v>80219.317262080003</v>
      </c>
      <c r="AN50" s="44">
        <v>104329.79058417</v>
      </c>
      <c r="AO50" s="44">
        <v>49434</v>
      </c>
      <c r="AP50" s="44">
        <v>157663.99110092002</v>
      </c>
      <c r="AQ50" s="44">
        <v>448241.68086399999</v>
      </c>
      <c r="AR50" s="44">
        <v>361717.31822496001</v>
      </c>
      <c r="AS50" s="44">
        <v>81309.317262080003</v>
      </c>
      <c r="AT50" s="44">
        <v>145741.79058417003</v>
      </c>
      <c r="AU50" s="44">
        <v>53415</v>
      </c>
    </row>
    <row r="51" spans="1:47">
      <c r="A51" s="3">
        <v>44680</v>
      </c>
      <c r="B51" s="13">
        <v>83.915139999999994</v>
      </c>
      <c r="C51" s="13">
        <v>74.78004</v>
      </c>
      <c r="D51" s="13">
        <v>136.22013000000001</v>
      </c>
      <c r="E51" s="13">
        <v>99.299890000000005</v>
      </c>
      <c r="F51" s="13">
        <v>23.781099999999999</v>
      </c>
      <c r="G51" s="13">
        <v>48.785780000000003</v>
      </c>
      <c r="H51" s="23">
        <v>9.6103220853640003</v>
      </c>
      <c r="I51" s="23">
        <v>13.926937844794001</v>
      </c>
      <c r="J51" s="23">
        <v>15.010841378627999</v>
      </c>
      <c r="K51" s="23">
        <v>15.624378594352001</v>
      </c>
      <c r="L51" s="23">
        <v>-5.3460957663485997</v>
      </c>
      <c r="M51" s="23">
        <v>10.697185845639</v>
      </c>
      <c r="N51" s="26">
        <v>6.8214006390281003</v>
      </c>
      <c r="O51" s="26">
        <v>7.6333584719490997</v>
      </c>
      <c r="P51" s="26">
        <v>8.2491741014942992</v>
      </c>
      <c r="Q51" s="26">
        <v>7.1171793799917999</v>
      </c>
      <c r="R51" s="26">
        <v>4.1014877488027004</v>
      </c>
      <c r="S51" s="26">
        <v>7.9083986562149997</v>
      </c>
      <c r="T51" s="27">
        <v>2.5102665839620002</v>
      </c>
      <c r="U51" s="27">
        <v>2.1225998109934001</v>
      </c>
      <c r="V51" s="27">
        <v>2.1052484571193002</v>
      </c>
      <c r="W51" s="27">
        <v>3.1749259567074999</v>
      </c>
      <c r="X51" s="27">
        <v>1.4768295007879</v>
      </c>
      <c r="Y51" s="27">
        <v>4.1281935483870997</v>
      </c>
      <c r="Z51" s="28">
        <v>2.1644733051179998</v>
      </c>
      <c r="AA51" s="28">
        <v>1.1330714779735001</v>
      </c>
      <c r="AB51" s="28">
        <v>1.6656511541728001</v>
      </c>
      <c r="AC51" s="28">
        <v>3.6124824418931998</v>
      </c>
      <c r="AD51" s="28">
        <v>0.52246961301996997</v>
      </c>
      <c r="AE51" s="28">
        <v>2.7485824742267999</v>
      </c>
      <c r="AF51" s="29">
        <v>104.69</v>
      </c>
      <c r="AG51" s="30">
        <v>4.4085000000000001</v>
      </c>
      <c r="AH51" s="31">
        <v>572.41069000000005</v>
      </c>
      <c r="AI51" s="31">
        <v>7618.66795</v>
      </c>
      <c r="AJ51" s="44">
        <v>123550.30072944</v>
      </c>
      <c r="AK51" s="44">
        <v>359175.72701725003</v>
      </c>
      <c r="AL51" s="44">
        <v>307827.32415152004</v>
      </c>
      <c r="AM51" s="44">
        <v>68387.905107480008</v>
      </c>
      <c r="AN51" s="44">
        <v>93481.830570371996</v>
      </c>
      <c r="AO51" s="44">
        <v>38392.199999999997</v>
      </c>
      <c r="AP51" s="44">
        <v>135882.30072944</v>
      </c>
      <c r="AQ51" s="44">
        <v>402949.72701725003</v>
      </c>
      <c r="AR51" s="44">
        <v>326370.32415152004</v>
      </c>
      <c r="AS51" s="44">
        <v>69477.905107479994</v>
      </c>
      <c r="AT51" s="44">
        <v>134893.83057036999</v>
      </c>
      <c r="AU51" s="44">
        <v>42373.2</v>
      </c>
    </row>
    <row r="52" spans="1:47">
      <c r="A52" s="3">
        <v>44651</v>
      </c>
      <c r="B52" s="13">
        <v>87.850859999999997</v>
      </c>
      <c r="C52" s="13">
        <v>72.446719999999999</v>
      </c>
      <c r="D52" s="13">
        <v>141.57606999999999</v>
      </c>
      <c r="E52" s="13">
        <v>100.79003</v>
      </c>
      <c r="F52" s="13">
        <v>24.344159999999999</v>
      </c>
      <c r="G52" s="13">
        <v>49.590910000000001</v>
      </c>
      <c r="H52" s="23">
        <v>10.061057459552</v>
      </c>
      <c r="I52" s="23">
        <v>13.490265446344999</v>
      </c>
      <c r="J52" s="23">
        <v>15.601042328984001</v>
      </c>
      <c r="K52" s="23">
        <v>15.953281050618999</v>
      </c>
      <c r="L52" s="23">
        <v>-5.4484797387909998</v>
      </c>
      <c r="M52" s="23">
        <v>10.890200612984</v>
      </c>
      <c r="N52" s="26">
        <v>7.1122969226907999</v>
      </c>
      <c r="O52" s="26">
        <v>7.4200186758589002</v>
      </c>
      <c r="P52" s="26">
        <v>8.5550898554363002</v>
      </c>
      <c r="Q52" s="26">
        <v>7.2646497806351</v>
      </c>
      <c r="R52" s="26">
        <v>4.1559219408464996</v>
      </c>
      <c r="S52" s="26">
        <v>8.0376875699887993</v>
      </c>
      <c r="T52" s="27">
        <v>2.6280010301108998</v>
      </c>
      <c r="U52" s="27">
        <v>2.0560467208062998</v>
      </c>
      <c r="V52" s="27">
        <v>2.1880232735860998</v>
      </c>
      <c r="W52" s="27">
        <v>3.2417600352162999</v>
      </c>
      <c r="X52" s="27">
        <v>1.5051125090838999</v>
      </c>
      <c r="Y52" s="27">
        <v>4.2026806451613004</v>
      </c>
      <c r="Z52" s="28">
        <v>2.2659896410364002</v>
      </c>
      <c r="AA52" s="28">
        <v>1.0975445699471</v>
      </c>
      <c r="AB52" s="28">
        <v>1.7311417465626</v>
      </c>
      <c r="AC52" s="28">
        <v>3.6885273444909998</v>
      </c>
      <c r="AD52" s="28">
        <v>0.53247551579450003</v>
      </c>
      <c r="AE52" s="28">
        <v>2.7981765463918</v>
      </c>
      <c r="AF52" s="29">
        <v>100.28</v>
      </c>
      <c r="AG52" s="30">
        <v>4.7510000000000003</v>
      </c>
      <c r="AH52" s="31">
        <v>581.92729999999995</v>
      </c>
      <c r="AI52" s="31">
        <v>8348.5737499999996</v>
      </c>
      <c r="AJ52" s="44">
        <v>129344.9547</v>
      </c>
      <c r="AK52" s="44">
        <v>347913.94586123998</v>
      </c>
      <c r="AL52" s="44">
        <v>319930.57504048001</v>
      </c>
      <c r="AM52" s="44">
        <v>69827.511158559995</v>
      </c>
      <c r="AN52" s="44">
        <v>95272.116712500007</v>
      </c>
      <c r="AO52" s="44">
        <v>39084.93</v>
      </c>
      <c r="AP52" s="44">
        <v>141676.9547</v>
      </c>
      <c r="AQ52" s="44">
        <v>391687.94586123998</v>
      </c>
      <c r="AR52" s="44">
        <v>338473.57504048001</v>
      </c>
      <c r="AS52" s="44">
        <v>70917.511158559995</v>
      </c>
      <c r="AT52" s="44">
        <v>136684.11671249999</v>
      </c>
      <c r="AU52" s="44">
        <v>43065.93</v>
      </c>
    </row>
    <row r="53" spans="1:47">
      <c r="A53" s="3">
        <v>44620</v>
      </c>
      <c r="B53" s="13">
        <v>83.087029999999999</v>
      </c>
      <c r="C53" s="13">
        <v>68.78886</v>
      </c>
      <c r="D53" s="13">
        <v>125.20392</v>
      </c>
      <c r="E53" s="13">
        <v>96.314019999999999</v>
      </c>
      <c r="F53" s="13">
        <v>24.18684</v>
      </c>
      <c r="G53" s="13">
        <v>49.118600000000001</v>
      </c>
      <c r="H53" s="23">
        <v>15.258463083520001</v>
      </c>
      <c r="I53" s="23">
        <v>14.382696770526</v>
      </c>
      <c r="J53" s="23">
        <v>17.948651636735999</v>
      </c>
      <c r="K53" s="23">
        <v>14.423875679374</v>
      </c>
      <c r="L53" s="23">
        <v>12.538661898700999</v>
      </c>
      <c r="M53" s="23">
        <v>14.060828297192</v>
      </c>
      <c r="N53" s="26">
        <v>6.9367029744859003</v>
      </c>
      <c r="O53" s="26">
        <v>7.1869616881283998</v>
      </c>
      <c r="P53" s="26">
        <v>7.7608351487210996</v>
      </c>
      <c r="Q53" s="26">
        <v>6.8810649629788996</v>
      </c>
      <c r="R53" s="26">
        <v>4.2666538132407004</v>
      </c>
      <c r="S53" s="26">
        <v>8.1935628966032006</v>
      </c>
      <c r="T53" s="27">
        <v>2.7149082335321002</v>
      </c>
      <c r="U53" s="27">
        <v>1.9657327725189</v>
      </c>
      <c r="V53" s="27">
        <v>2.0166371736212998</v>
      </c>
      <c r="W53" s="27">
        <v>3.0330458146348001</v>
      </c>
      <c r="X53" s="27">
        <v>1.2569733149182001</v>
      </c>
      <c r="Y53" s="27">
        <v>4.2704718203412</v>
      </c>
      <c r="Z53" s="28">
        <v>2.5496519731899001</v>
      </c>
      <c r="AA53" s="28">
        <v>1.1601222993731</v>
      </c>
      <c r="AB53" s="28">
        <v>1.7262036858645999</v>
      </c>
      <c r="AC53" s="28">
        <v>3.6086769750348999</v>
      </c>
      <c r="AD53" s="28">
        <v>0.57769711174928995</v>
      </c>
      <c r="AE53" s="28">
        <v>3.2404645256430999</v>
      </c>
      <c r="AF53" s="29">
        <v>95.72</v>
      </c>
      <c r="AG53" s="30">
        <v>4.4545000000000003</v>
      </c>
      <c r="AH53" s="31">
        <v>534.94596000000001</v>
      </c>
      <c r="AI53" s="31">
        <v>8052.85077</v>
      </c>
      <c r="AJ53" s="44">
        <v>123273.12325176</v>
      </c>
      <c r="AK53" s="44">
        <v>331377.33359291998</v>
      </c>
      <c r="AL53" s="44">
        <v>280447.68182400003</v>
      </c>
      <c r="AM53" s="44">
        <v>67272.956168599994</v>
      </c>
      <c r="AN53" s="44">
        <v>94854.977263673994</v>
      </c>
      <c r="AO53" s="44">
        <v>39553.11</v>
      </c>
      <c r="AP53" s="44">
        <v>138179.12325176</v>
      </c>
      <c r="AQ53" s="44">
        <v>379385.33359291998</v>
      </c>
      <c r="AR53" s="44">
        <v>307049.68182400003</v>
      </c>
      <c r="AS53" s="44">
        <v>67172.956168599994</v>
      </c>
      <c r="AT53" s="44">
        <v>140325.97726367001</v>
      </c>
      <c r="AU53" s="44">
        <v>43901.11</v>
      </c>
    </row>
    <row r="54" spans="1:47">
      <c r="A54" s="3">
        <v>44592</v>
      </c>
      <c r="B54" s="13">
        <v>77.232979999999998</v>
      </c>
      <c r="C54" s="13">
        <v>65.900419999999997</v>
      </c>
      <c r="D54" s="13">
        <v>113.00131</v>
      </c>
      <c r="E54" s="13">
        <v>93.430970000000002</v>
      </c>
      <c r="F54" s="13">
        <v>25.348479999999999</v>
      </c>
      <c r="G54" s="13">
        <v>41.71163</v>
      </c>
      <c r="H54" s="23">
        <v>14.254743816798999</v>
      </c>
      <c r="I54" s="23">
        <v>13.957625039359</v>
      </c>
      <c r="J54" s="23">
        <v>16.220251485812</v>
      </c>
      <c r="K54" s="23">
        <v>13.989120480515</v>
      </c>
      <c r="L54" s="23">
        <v>13.397387842986999</v>
      </c>
      <c r="M54" s="23">
        <v>11.918915748311001</v>
      </c>
      <c r="N54" s="26">
        <v>6.5296222538112003</v>
      </c>
      <c r="O54" s="26">
        <v>7.0014336763438996</v>
      </c>
      <c r="P54" s="26">
        <v>7.0782385366952001</v>
      </c>
      <c r="Q54" s="26">
        <v>6.6733515592214996</v>
      </c>
      <c r="R54" s="26">
        <v>4.4641746186324003</v>
      </c>
      <c r="S54" s="26">
        <v>7.0690388204554004</v>
      </c>
      <c r="T54" s="27">
        <v>2.5363184446090998</v>
      </c>
      <c r="U54" s="27">
        <v>1.9076367529784</v>
      </c>
      <c r="V54" s="27">
        <v>1.8224411935672</v>
      </c>
      <c r="W54" s="27">
        <v>2.9416256952714002</v>
      </c>
      <c r="X54" s="27">
        <v>1.3430587046924001</v>
      </c>
      <c r="Y54" s="27">
        <v>3.6199427769380002</v>
      </c>
      <c r="Z54" s="28">
        <v>2.3819329313102999</v>
      </c>
      <c r="AA54" s="28">
        <v>1.1258356004301</v>
      </c>
      <c r="AB54" s="28">
        <v>1.5599755606796</v>
      </c>
      <c r="AC54" s="28">
        <v>3.4999065508593001</v>
      </c>
      <c r="AD54" s="28">
        <v>0.61726142106763005</v>
      </c>
      <c r="AE54" s="28">
        <v>2.7468384401114001</v>
      </c>
      <c r="AF54" s="29">
        <v>88.15</v>
      </c>
      <c r="AG54" s="30">
        <v>4.3244999999999996</v>
      </c>
      <c r="AH54" s="31">
        <v>502.92683</v>
      </c>
      <c r="AI54" s="31">
        <v>8305.0525699999998</v>
      </c>
      <c r="AJ54" s="44">
        <v>115164.07529592</v>
      </c>
      <c r="AK54" s="44">
        <v>321583.68090684002</v>
      </c>
      <c r="AL54" s="44">
        <v>253441.42946581001</v>
      </c>
      <c r="AM54" s="44">
        <v>65245.257921120006</v>
      </c>
      <c r="AN54" s="44">
        <v>101351.2390322</v>
      </c>
      <c r="AO54" s="44">
        <v>33527.910000000003</v>
      </c>
      <c r="AP54" s="44">
        <v>130070.07529592</v>
      </c>
      <c r="AQ54" s="44">
        <v>369591.68090684002</v>
      </c>
      <c r="AR54" s="44">
        <v>280043.42946581001</v>
      </c>
      <c r="AS54" s="44">
        <v>65145.257921120006</v>
      </c>
      <c r="AT54" s="44">
        <v>146822.23903220001</v>
      </c>
      <c r="AU54" s="44">
        <v>37875.910000000003</v>
      </c>
    </row>
    <row r="55" spans="1:47">
      <c r="A55" s="3">
        <v>44561</v>
      </c>
      <c r="B55" s="13">
        <v>62.9054</v>
      </c>
      <c r="C55" s="13">
        <v>53.086449999999999</v>
      </c>
      <c r="D55" s="13">
        <v>100.97238</v>
      </c>
      <c r="E55" s="13">
        <v>73.904780000000002</v>
      </c>
      <c r="F55" s="13">
        <v>21.831499999999998</v>
      </c>
      <c r="G55" s="13">
        <v>36.333739999999999</v>
      </c>
      <c r="H55" s="23">
        <v>11.634594690056</v>
      </c>
      <c r="I55" s="23">
        <v>11.25800390625</v>
      </c>
      <c r="J55" s="23">
        <v>14.493615410493</v>
      </c>
      <c r="K55" s="23">
        <v>11.146874527127</v>
      </c>
      <c r="L55" s="23">
        <v>12.190357321876</v>
      </c>
      <c r="M55" s="23">
        <v>10.382207607535999</v>
      </c>
      <c r="N55" s="26">
        <v>5.4669623745461999</v>
      </c>
      <c r="O55" s="26">
        <v>5.8231493900129001</v>
      </c>
      <c r="P55" s="26">
        <v>6.3963386105791002</v>
      </c>
      <c r="Q55" s="26">
        <v>5.3154090139847998</v>
      </c>
      <c r="R55" s="26">
        <v>4.1865381477088004</v>
      </c>
      <c r="S55" s="26">
        <v>6.2622527062337001</v>
      </c>
      <c r="T55" s="27">
        <v>2.0701204796933999</v>
      </c>
      <c r="U55" s="27">
        <v>1.5386702219163999</v>
      </c>
      <c r="V55" s="27">
        <v>1.6284434178414</v>
      </c>
      <c r="W55" s="27">
        <v>2.3439595488962999</v>
      </c>
      <c r="X55" s="27">
        <v>1.2220565461219</v>
      </c>
      <c r="Y55" s="27">
        <v>3.1532228460375999</v>
      </c>
      <c r="Z55" s="28">
        <v>1.9441124015172999</v>
      </c>
      <c r="AA55" s="28">
        <v>0.90808153619941001</v>
      </c>
      <c r="AB55" s="28">
        <v>1.3939170946909001</v>
      </c>
      <c r="AC55" s="28">
        <v>2.7888114362472001</v>
      </c>
      <c r="AD55" s="28">
        <v>0.56164958214314997</v>
      </c>
      <c r="AE55" s="28">
        <v>2.3926880222841</v>
      </c>
      <c r="AF55" s="29">
        <v>75.209999999999994</v>
      </c>
      <c r="AG55" s="30">
        <v>4.4634999999999998</v>
      </c>
      <c r="AH55" s="31">
        <v>422.73647999999997</v>
      </c>
      <c r="AI55" s="31">
        <v>8760.5933999999997</v>
      </c>
      <c r="AJ55" s="44">
        <v>93995.890500960013</v>
      </c>
      <c r="AK55" s="44">
        <v>259384.41</v>
      </c>
      <c r="AL55" s="44">
        <v>226462.74078895</v>
      </c>
      <c r="AM55" s="44">
        <v>51989.022794519995</v>
      </c>
      <c r="AN55" s="44">
        <v>92220.053139994998</v>
      </c>
      <c r="AO55" s="44">
        <v>29205.15</v>
      </c>
      <c r="AP55" s="44">
        <v>108901.89050096001</v>
      </c>
      <c r="AQ55" s="44">
        <v>307392.40999999997</v>
      </c>
      <c r="AR55" s="44">
        <v>253064.74078895</v>
      </c>
      <c r="AS55" s="44">
        <v>51889.022794519995</v>
      </c>
      <c r="AT55" s="44">
        <v>137691.05313998999</v>
      </c>
      <c r="AU55" s="44">
        <v>33553.15</v>
      </c>
    </row>
    <row r="56" spans="1:47">
      <c r="A56" s="3">
        <v>44530</v>
      </c>
      <c r="B56" s="13">
        <v>60.949689999999997</v>
      </c>
      <c r="C56" s="13">
        <v>51.915230000000001</v>
      </c>
      <c r="D56" s="13">
        <v>97.117620000000002</v>
      </c>
      <c r="E56" s="13">
        <v>70.737759999999994</v>
      </c>
      <c r="F56" s="13">
        <v>21.282229999999998</v>
      </c>
      <c r="G56" s="13">
        <v>34.043439999999997</v>
      </c>
      <c r="H56" s="23">
        <v>19.764475167246001</v>
      </c>
      <c r="I56" s="23">
        <v>-42.938413499280998</v>
      </c>
      <c r="J56" s="23">
        <v>21.966472456085999</v>
      </c>
      <c r="K56" s="23">
        <v>16.876099476341</v>
      </c>
      <c r="L56" s="23">
        <v>13.075238712591</v>
      </c>
      <c r="M56" s="23">
        <v>23.630390041494</v>
      </c>
      <c r="N56" s="26">
        <v>42.978892810882002</v>
      </c>
      <c r="O56" s="26">
        <v>17.069057079728999</v>
      </c>
      <c r="P56" s="26">
        <v>20.720606360641</v>
      </c>
      <c r="Q56" s="26">
        <v>18.046051731951</v>
      </c>
      <c r="R56" s="26">
        <v>43.994845120870004</v>
      </c>
      <c r="S56" s="26">
        <v>-21.567513157895</v>
      </c>
      <c r="T56" s="27">
        <v>2.0967413302211999</v>
      </c>
      <c r="U56" s="27">
        <v>1.5775466541654</v>
      </c>
      <c r="V56" s="27">
        <v>1.6014625846632999</v>
      </c>
      <c r="W56" s="27">
        <v>2.3389010008270001</v>
      </c>
      <c r="X56" s="27">
        <v>1.1582054352058999</v>
      </c>
      <c r="Y56" s="27">
        <v>3.1907911250560002</v>
      </c>
      <c r="Z56" s="28">
        <v>2.4066018936571001</v>
      </c>
      <c r="AA56" s="28">
        <v>1.0247624118511001</v>
      </c>
      <c r="AB56" s="28">
        <v>1.5587820039656</v>
      </c>
      <c r="AC56" s="28">
        <v>3.2708701015028998</v>
      </c>
      <c r="AD56" s="28">
        <v>0.53734527199477</v>
      </c>
      <c r="AE56" s="28">
        <v>3.1904336134453999</v>
      </c>
      <c r="AF56" s="29">
        <v>66.180000000000007</v>
      </c>
      <c r="AG56" s="30">
        <v>4.2779999999999996</v>
      </c>
      <c r="AH56" s="31">
        <v>410.69925999999998</v>
      </c>
      <c r="AI56" s="31">
        <v>8387.7165100000002</v>
      </c>
      <c r="AJ56" s="44">
        <v>92497.743782710008</v>
      </c>
      <c r="AK56" s="44">
        <v>253336.63964576001</v>
      </c>
      <c r="AL56" s="44">
        <v>217577.90967753</v>
      </c>
      <c r="AM56" s="44">
        <v>50906.180283000002</v>
      </c>
      <c r="AN56" s="44">
        <v>86257.349786960011</v>
      </c>
      <c r="AO56" s="44">
        <v>28474.62</v>
      </c>
      <c r="AP56" s="44">
        <v>102332.74378271001</v>
      </c>
      <c r="AQ56" s="44">
        <v>312090.63964576001</v>
      </c>
      <c r="AR56" s="44">
        <v>249786.90967753</v>
      </c>
      <c r="AS56" s="44">
        <v>51730.180283000002</v>
      </c>
      <c r="AT56" s="44">
        <v>133568.34978696</v>
      </c>
      <c r="AU56" s="44">
        <v>32782.620000000003</v>
      </c>
    </row>
    <row r="57" spans="1:47">
      <c r="A57" s="3">
        <v>44498</v>
      </c>
      <c r="B57" s="13">
        <v>64.738950000000003</v>
      </c>
      <c r="C57" s="13">
        <v>55.190359999999998</v>
      </c>
      <c r="D57" s="13">
        <v>97.38597</v>
      </c>
      <c r="E57" s="13">
        <v>75.177170000000004</v>
      </c>
      <c r="F57" s="13">
        <v>23.332280000000001</v>
      </c>
      <c r="G57" s="13">
        <v>32.440829999999998</v>
      </c>
      <c r="H57" s="23">
        <v>20.993237633083002</v>
      </c>
      <c r="I57" s="23">
        <v>-46.260687137344</v>
      </c>
      <c r="J57" s="23">
        <v>22.281752737639</v>
      </c>
      <c r="K57" s="23">
        <v>17.934039250984</v>
      </c>
      <c r="L57" s="23">
        <v>14.500621052985</v>
      </c>
      <c r="M57" s="23">
        <v>22.517975103733999</v>
      </c>
      <c r="N57" s="26">
        <v>45.394100009588001</v>
      </c>
      <c r="O57" s="26">
        <v>18.141109938214999</v>
      </c>
      <c r="P57" s="26">
        <v>20.979656645898999</v>
      </c>
      <c r="Q57" s="26">
        <v>19.159314246584</v>
      </c>
      <c r="R57" s="26">
        <v>47.092093902022</v>
      </c>
      <c r="S57" s="26">
        <v>-20.685631578947</v>
      </c>
      <c r="T57" s="27">
        <v>2.2270962738939</v>
      </c>
      <c r="U57" s="27">
        <v>1.6996061630020001</v>
      </c>
      <c r="V57" s="27">
        <v>1.6244480492433999</v>
      </c>
      <c r="W57" s="27">
        <v>2.4855235305885999</v>
      </c>
      <c r="X57" s="27">
        <v>1.2844658890438001</v>
      </c>
      <c r="Y57" s="27">
        <v>3.0405826983416002</v>
      </c>
      <c r="Z57" s="28">
        <v>2.5562209476475002</v>
      </c>
      <c r="AA57" s="28">
        <v>1.1040513484632</v>
      </c>
      <c r="AB57" s="28">
        <v>1.5811548829098001</v>
      </c>
      <c r="AC57" s="28">
        <v>3.4759165094672002</v>
      </c>
      <c r="AD57" s="28">
        <v>0.59592335827154996</v>
      </c>
      <c r="AE57" s="28">
        <v>3.0402420168067001</v>
      </c>
      <c r="AF57" s="29">
        <v>83.57</v>
      </c>
      <c r="AG57" s="30">
        <v>4.3680000000000003</v>
      </c>
      <c r="AH57" s="31">
        <v>436.19443000000001</v>
      </c>
      <c r="AI57" s="31">
        <v>8449.8249400000004</v>
      </c>
      <c r="AJ57" s="44">
        <v>98248.352122830009</v>
      </c>
      <c r="AK57" s="44">
        <v>272938.05411033001</v>
      </c>
      <c r="AL57" s="44">
        <v>220700.76086631001</v>
      </c>
      <c r="AM57" s="44">
        <v>54097.41964326</v>
      </c>
      <c r="AN57" s="44">
        <v>95660.597086539987</v>
      </c>
      <c r="AO57" s="44">
        <v>27134.16</v>
      </c>
      <c r="AP57" s="44">
        <v>108083.35212283001</v>
      </c>
      <c r="AQ57" s="44">
        <v>331692.05411033001</v>
      </c>
      <c r="AR57" s="44">
        <v>252909.76086631001</v>
      </c>
      <c r="AS57" s="44">
        <v>54921.41964326</v>
      </c>
      <c r="AT57" s="44">
        <v>142971.59708654002</v>
      </c>
      <c r="AU57" s="44">
        <v>31442.16</v>
      </c>
    </row>
    <row r="58" spans="1:47">
      <c r="A58" s="3">
        <v>44469</v>
      </c>
      <c r="B58" s="13">
        <v>58.546900000000001</v>
      </c>
      <c r="C58" s="13">
        <v>50.3536</v>
      </c>
      <c r="D58" s="13">
        <v>86.294060000000002</v>
      </c>
      <c r="E58" s="13">
        <v>64.967969999999994</v>
      </c>
      <c r="F58" s="13">
        <v>22.149059999999999</v>
      </c>
      <c r="G58" s="13">
        <v>28.741859999999999</v>
      </c>
      <c r="H58" s="23">
        <v>19.099365208672999</v>
      </c>
      <c r="I58" s="23">
        <v>-42.206508723725001</v>
      </c>
      <c r="J58" s="23">
        <v>19.743941088597001</v>
      </c>
      <c r="K58" s="23">
        <v>15.56695710364</v>
      </c>
      <c r="L58" s="23">
        <v>13.823956904531</v>
      </c>
      <c r="M58" s="23">
        <v>19.950431535269999</v>
      </c>
      <c r="N58" s="26">
        <v>41.671578822591002</v>
      </c>
      <c r="O58" s="26">
        <v>16.83288128801</v>
      </c>
      <c r="P58" s="26">
        <v>18.894461757159</v>
      </c>
      <c r="Q58" s="26">
        <v>16.668450506648</v>
      </c>
      <c r="R58" s="26">
        <v>45.621753524108001</v>
      </c>
      <c r="S58" s="26">
        <v>-18.650177631579002</v>
      </c>
      <c r="T58" s="27">
        <v>2.02618223227</v>
      </c>
      <c r="U58" s="27">
        <v>1.5506566543783999</v>
      </c>
      <c r="V58" s="27">
        <v>1.4394292479321</v>
      </c>
      <c r="W58" s="27">
        <v>2.1574636722532001</v>
      </c>
      <c r="X58" s="27">
        <v>1.2245269378878001</v>
      </c>
      <c r="Y58" s="27">
        <v>2.6938895114299002</v>
      </c>
      <c r="Z58" s="28">
        <v>2.3256154332403001</v>
      </c>
      <c r="AA58" s="28">
        <v>1.00729487074</v>
      </c>
      <c r="AB58" s="28">
        <v>1.4010670178286</v>
      </c>
      <c r="AC58" s="28">
        <v>3.0171364320918999</v>
      </c>
      <c r="AD58" s="28">
        <v>0.56811489611706001</v>
      </c>
      <c r="AE58" s="28">
        <v>2.6935876750699999</v>
      </c>
      <c r="AF58" s="29">
        <v>75.03</v>
      </c>
      <c r="AG58" s="30">
        <v>4.0890000000000004</v>
      </c>
      <c r="AH58" s="31">
        <v>395.88008000000002</v>
      </c>
      <c r="AI58" s="31">
        <v>7898.6108899999999</v>
      </c>
      <c r="AJ58" s="44">
        <v>89385.029176589989</v>
      </c>
      <c r="AK58" s="44">
        <v>249018.40146998002</v>
      </c>
      <c r="AL58" s="44">
        <v>195563.73648254998</v>
      </c>
      <c r="AM58" s="44">
        <v>46957.19682659</v>
      </c>
      <c r="AN58" s="44">
        <v>91196.643699191001</v>
      </c>
      <c r="AO58" s="44">
        <v>24040.27</v>
      </c>
      <c r="AP58" s="44">
        <v>99220.029176589989</v>
      </c>
      <c r="AQ58" s="44">
        <v>307772.40146997996</v>
      </c>
      <c r="AR58" s="44">
        <v>227772.73648254998</v>
      </c>
      <c r="AS58" s="44">
        <v>47781.19682659</v>
      </c>
      <c r="AT58" s="44">
        <v>138507.64369919</v>
      </c>
      <c r="AU58" s="44">
        <v>28348.27</v>
      </c>
    </row>
    <row r="59" spans="1:47">
      <c r="A59" s="3">
        <v>44439</v>
      </c>
      <c r="B59" s="13">
        <v>47.97269</v>
      </c>
      <c r="C59" s="13">
        <v>46.672530000000002</v>
      </c>
      <c r="D59" s="13">
        <v>82.313220000000001</v>
      </c>
      <c r="E59" s="13">
        <v>54.648530000000001</v>
      </c>
      <c r="F59" s="13">
        <v>19.823119999999999</v>
      </c>
      <c r="G59" s="13">
        <v>23.505880000000001</v>
      </c>
      <c r="H59" s="23">
        <v>40.172462490000001</v>
      </c>
      <c r="I59" s="23">
        <v>-17.315367609515</v>
      </c>
      <c r="J59" s="23">
        <v>52.173030058789998</v>
      </c>
      <c r="K59" s="23">
        <v>20.980446361664001</v>
      </c>
      <c r="L59" s="23">
        <v>9.4417518373982006</v>
      </c>
      <c r="M59" s="23">
        <v>72.746727272727</v>
      </c>
      <c r="N59" s="26">
        <v>36.858978609403998</v>
      </c>
      <c r="O59" s="26">
        <v>16.131363500046</v>
      </c>
      <c r="P59" s="26">
        <v>18.528797911312999</v>
      </c>
      <c r="Q59" s="26">
        <v>14.186748855554001</v>
      </c>
      <c r="R59" s="26">
        <v>42.979006989074001</v>
      </c>
      <c r="S59" s="26">
        <v>-16.516019736842001</v>
      </c>
      <c r="T59" s="27">
        <v>1.6794477384811</v>
      </c>
      <c r="U59" s="27">
        <v>1.4555867733371</v>
      </c>
      <c r="V59" s="27">
        <v>1.4051798202526</v>
      </c>
      <c r="W59" s="27">
        <v>1.8879477866539001</v>
      </c>
      <c r="X59" s="27">
        <v>1.0413881901446</v>
      </c>
      <c r="Y59" s="27">
        <v>2.3818728420049999</v>
      </c>
      <c r="Z59" s="28">
        <v>2.3833849824990998</v>
      </c>
      <c r="AA59" s="28">
        <v>1.0509308933052</v>
      </c>
      <c r="AB59" s="28">
        <v>1.5683871409609</v>
      </c>
      <c r="AC59" s="28">
        <v>3.0222548400572999</v>
      </c>
      <c r="AD59" s="28">
        <v>0.49177912752503999</v>
      </c>
      <c r="AE59" s="28">
        <v>3.0654842169781999</v>
      </c>
      <c r="AF59" s="29">
        <v>68.5</v>
      </c>
      <c r="AG59" s="30">
        <v>4.3600000000000003</v>
      </c>
      <c r="AH59" s="31">
        <v>362.25641999999999</v>
      </c>
      <c r="AI59" s="31">
        <v>8286.6566999999995</v>
      </c>
      <c r="AJ59" s="44">
        <v>74359.228068990007</v>
      </c>
      <c r="AK59" s="44">
        <v>230813.85023484001</v>
      </c>
      <c r="AL59" s="44">
        <v>187144.65882087999</v>
      </c>
      <c r="AM59" s="44">
        <v>39422.237733120004</v>
      </c>
      <c r="AN59" s="44">
        <v>82058.265218827</v>
      </c>
      <c r="AO59" s="44">
        <v>20005.349999999999</v>
      </c>
      <c r="AP59" s="44">
        <v>87761.228068990007</v>
      </c>
      <c r="AQ59" s="44">
        <v>294945.85023484001</v>
      </c>
      <c r="AR59" s="44">
        <v>223364.65882087999</v>
      </c>
      <c r="AS59" s="44">
        <v>40667.237733120004</v>
      </c>
      <c r="AT59" s="44">
        <v>130484.26521883</v>
      </c>
      <c r="AU59" s="44">
        <v>25104.35</v>
      </c>
    </row>
    <row r="60" spans="1:47">
      <c r="A60" s="3">
        <v>44407</v>
      </c>
      <c r="B60" s="13">
        <v>48.43056</v>
      </c>
      <c r="C60" s="13">
        <v>48.548699999999997</v>
      </c>
      <c r="D60" s="13">
        <v>85.448250000000002</v>
      </c>
      <c r="E60" s="13">
        <v>58.970559999999999</v>
      </c>
      <c r="F60" s="13">
        <v>19.35371</v>
      </c>
      <c r="G60" s="13">
        <v>20.55472</v>
      </c>
      <c r="H60" s="23">
        <v>40.555884156121003</v>
      </c>
      <c r="I60" s="23">
        <v>-18.284037294200001</v>
      </c>
      <c r="J60" s="23">
        <v>54.890319213448997</v>
      </c>
      <c r="K60" s="23">
        <v>22.639741142043999</v>
      </c>
      <c r="L60" s="23">
        <v>9.3851404063147008</v>
      </c>
      <c r="M60" s="23">
        <v>63.613381818181999</v>
      </c>
      <c r="N60" s="26">
        <v>37.157052319605</v>
      </c>
      <c r="O60" s="26">
        <v>16.837574772023999</v>
      </c>
      <c r="P60" s="26">
        <v>19.337335132197001</v>
      </c>
      <c r="Q60" s="26">
        <v>15.274396696449999</v>
      </c>
      <c r="R60" s="26">
        <v>42.816948376574999</v>
      </c>
      <c r="S60" s="26">
        <v>-14.863605263158</v>
      </c>
      <c r="T60" s="27">
        <v>1.6954770433865001</v>
      </c>
      <c r="U60" s="27">
        <v>1.5370163342080001</v>
      </c>
      <c r="V60" s="27">
        <v>1.4783647566386</v>
      </c>
      <c r="W60" s="27">
        <v>2.0372611927666</v>
      </c>
      <c r="X60" s="27">
        <v>1.0351441713680001</v>
      </c>
      <c r="Y60" s="27">
        <v>2.0828289082034002</v>
      </c>
      <c r="Z60" s="28">
        <v>2.4061329392922999</v>
      </c>
      <c r="AA60" s="28">
        <v>1.1097228820173</v>
      </c>
      <c r="AB60" s="28">
        <v>1.6500722829517001</v>
      </c>
      <c r="AC60" s="28">
        <v>3.2612779568509001</v>
      </c>
      <c r="AD60" s="28">
        <v>0.48883048826129999</v>
      </c>
      <c r="AE60" s="28">
        <v>2.6806129328838</v>
      </c>
      <c r="AF60" s="29">
        <v>73.95</v>
      </c>
      <c r="AG60" s="30">
        <v>4.4824999999999999</v>
      </c>
      <c r="AH60" s="31">
        <v>372.98678000000001</v>
      </c>
      <c r="AI60" s="31">
        <v>8045.44931</v>
      </c>
      <c r="AJ60" s="44">
        <v>75068.941572979995</v>
      </c>
      <c r="AK60" s="44">
        <v>243726.21713169001</v>
      </c>
      <c r="AL60" s="44">
        <v>196891.57501864003</v>
      </c>
      <c r="AM60" s="44">
        <v>42540.050966160001</v>
      </c>
      <c r="AN60" s="44">
        <v>81566.255271280999</v>
      </c>
      <c r="AO60" s="44">
        <v>17493.68</v>
      </c>
      <c r="AP60" s="44">
        <v>88470.941572979995</v>
      </c>
      <c r="AQ60" s="44">
        <v>307858.21713169001</v>
      </c>
      <c r="AR60" s="44">
        <v>233111.57501864003</v>
      </c>
      <c r="AS60" s="44">
        <v>43785.050966160001</v>
      </c>
      <c r="AT60" s="44">
        <v>129992.25527128</v>
      </c>
      <c r="AU60" s="44">
        <v>22592.68</v>
      </c>
    </row>
    <row r="61" spans="1:47">
      <c r="A61" s="3">
        <v>44377</v>
      </c>
      <c r="B61" s="13">
        <v>52.21266</v>
      </c>
      <c r="C61" s="13">
        <v>53.195279999999997</v>
      </c>
      <c r="D61" s="13">
        <v>87.90737</v>
      </c>
      <c r="E61" s="13">
        <v>66.336190000000002</v>
      </c>
      <c r="F61" s="13">
        <v>21.146609999999999</v>
      </c>
      <c r="G61" s="13">
        <v>23.219519999999999</v>
      </c>
      <c r="H61" s="23">
        <v>44.057319748622</v>
      </c>
      <c r="I61" s="23">
        <v>-20.033994658992</v>
      </c>
      <c r="J61" s="23">
        <v>56.470013106930999</v>
      </c>
      <c r="K61" s="23">
        <v>25.927214203946001</v>
      </c>
      <c r="L61" s="23">
        <v>10.254296573521</v>
      </c>
      <c r="M61" s="23">
        <v>71.860472727273006</v>
      </c>
      <c r="N61" s="26">
        <v>39.879083937295</v>
      </c>
      <c r="O61" s="26">
        <v>18.113385955171999</v>
      </c>
      <c r="P61" s="26">
        <v>19.807377603862001</v>
      </c>
      <c r="Q61" s="26">
        <v>17.429295886190999</v>
      </c>
      <c r="R61" s="26">
        <v>45.305036732699001</v>
      </c>
      <c r="S61" s="26">
        <v>-16.355677631578999</v>
      </c>
      <c r="T61" s="27">
        <v>1.8418578655411999</v>
      </c>
      <c r="U61" s="27">
        <v>1.684123508109</v>
      </c>
      <c r="V61" s="27">
        <v>1.5209107613232999</v>
      </c>
      <c r="W61" s="27">
        <v>2.3330879537378002</v>
      </c>
      <c r="X61" s="27">
        <v>1.1310086871388001</v>
      </c>
      <c r="Y61" s="27">
        <v>2.3528551017977999</v>
      </c>
      <c r="Z61" s="28">
        <v>2.6138689975544001</v>
      </c>
      <c r="AA61" s="28">
        <v>1.2159339829364</v>
      </c>
      <c r="AB61" s="28">
        <v>1.6975598754185</v>
      </c>
      <c r="AC61" s="28">
        <v>3.7348418268286001</v>
      </c>
      <c r="AD61" s="28">
        <v>0.53410099197215999</v>
      </c>
      <c r="AE61" s="28">
        <v>3.0281382163653001</v>
      </c>
      <c r="AF61" s="29">
        <v>73.47</v>
      </c>
      <c r="AG61" s="30">
        <v>4.2889999999999997</v>
      </c>
      <c r="AH61" s="31">
        <v>407.36671999999999</v>
      </c>
      <c r="AI61" s="31">
        <v>7861.0810799999999</v>
      </c>
      <c r="AJ61" s="44">
        <v>81550.098854700002</v>
      </c>
      <c r="AK61" s="44">
        <v>267053.14880436001</v>
      </c>
      <c r="AL61" s="44">
        <v>202557.93701456001</v>
      </c>
      <c r="AM61" s="44">
        <v>48717.209561999996</v>
      </c>
      <c r="AN61" s="44">
        <v>89120.091520474001</v>
      </c>
      <c r="AO61" s="44">
        <v>19761.63</v>
      </c>
      <c r="AP61" s="44">
        <v>94952.098854700002</v>
      </c>
      <c r="AQ61" s="44">
        <v>331185.14880436001</v>
      </c>
      <c r="AR61" s="44">
        <v>238777.93701456001</v>
      </c>
      <c r="AS61" s="44">
        <v>49962.209561999996</v>
      </c>
      <c r="AT61" s="44">
        <v>137546.09152047001</v>
      </c>
      <c r="AU61" s="44">
        <v>24860.63</v>
      </c>
    </row>
    <row r="62" spans="1:47">
      <c r="A62" s="3">
        <v>44344</v>
      </c>
      <c r="B62" s="13">
        <v>47.788730000000001</v>
      </c>
      <c r="C62" s="13">
        <v>49.22334</v>
      </c>
      <c r="D62" s="13">
        <v>87.110039999999998</v>
      </c>
      <c r="E62" s="13">
        <v>63.871639999999999</v>
      </c>
      <c r="F62" s="13">
        <v>20.994530000000001</v>
      </c>
      <c r="G62" s="13">
        <v>20.883040000000001</v>
      </c>
      <c r="H62" s="23">
        <v>3760.8292312980002</v>
      </c>
      <c r="I62" s="23">
        <v>-12.937783590853</v>
      </c>
      <c r="J62" s="23">
        <v>-25.771186373266001</v>
      </c>
      <c r="K62" s="23">
        <v>748.81155476291997</v>
      </c>
      <c r="L62" s="23">
        <v>-7.8481913421092004</v>
      </c>
      <c r="M62" s="23">
        <v>-27.616688172042998</v>
      </c>
      <c r="N62" s="26">
        <v>38.812509292717003</v>
      </c>
      <c r="O62" s="26">
        <v>17.175982639756</v>
      </c>
      <c r="P62" s="26">
        <v>19.869121707872999</v>
      </c>
      <c r="Q62" s="26">
        <v>16.965195452214999</v>
      </c>
      <c r="R62" s="26">
        <v>45.305224308168</v>
      </c>
      <c r="S62" s="26">
        <v>-15.461489473684001</v>
      </c>
      <c r="T62" s="27">
        <v>1.7429402068349</v>
      </c>
      <c r="U62" s="27">
        <v>1.5742203586918</v>
      </c>
      <c r="V62" s="27">
        <v>1.5172969655193</v>
      </c>
      <c r="W62" s="27">
        <v>2.2583005250689001</v>
      </c>
      <c r="X62" s="27">
        <v>1.1647423083452999</v>
      </c>
      <c r="Y62" s="27">
        <v>2.1523361666467</v>
      </c>
      <c r="Z62" s="28">
        <v>3.0081820759063</v>
      </c>
      <c r="AA62" s="28">
        <v>1.3394239642329</v>
      </c>
      <c r="AB62" s="28">
        <v>2.1015885548036999</v>
      </c>
      <c r="AC62" s="28">
        <v>4.6847689572073996</v>
      </c>
      <c r="AD62" s="28">
        <v>0.55139643631488999</v>
      </c>
      <c r="AE62" s="28">
        <v>3.9925525205419001</v>
      </c>
      <c r="AF62" s="29">
        <v>66.319999999999993</v>
      </c>
      <c r="AG62" s="30">
        <v>4.6775000000000002</v>
      </c>
      <c r="AH62" s="31">
        <v>389.81659000000002</v>
      </c>
      <c r="AI62" s="31">
        <v>7684.3025399999997</v>
      </c>
      <c r="AJ62" s="44">
        <v>75216.584625960008</v>
      </c>
      <c r="AK62" s="44">
        <v>247111.66658529002</v>
      </c>
      <c r="AL62" s="44">
        <v>200113.26218841001</v>
      </c>
      <c r="AM62" s="44">
        <v>46886.835501480004</v>
      </c>
      <c r="AN62" s="44">
        <v>88472.660999598011</v>
      </c>
      <c r="AO62" s="44">
        <v>17978.464</v>
      </c>
      <c r="AP62" s="44">
        <v>92412.584625960008</v>
      </c>
      <c r="AQ62" s="44">
        <v>314045.66658528999</v>
      </c>
      <c r="AR62" s="44">
        <v>239522.26218841001</v>
      </c>
      <c r="AS62" s="44">
        <v>48631.835501480004</v>
      </c>
      <c r="AT62" s="44">
        <v>137546.66099960002</v>
      </c>
      <c r="AU62" s="44">
        <v>23501.464</v>
      </c>
    </row>
    <row r="63" spans="1:47">
      <c r="A63" s="3">
        <v>44316</v>
      </c>
      <c r="B63" s="13">
        <v>43.50638</v>
      </c>
      <c r="C63" s="13">
        <v>47.577309999999997</v>
      </c>
      <c r="D63" s="13">
        <v>85.45966</v>
      </c>
      <c r="E63" s="13">
        <v>58.545029999999997</v>
      </c>
      <c r="F63" s="13">
        <v>19.904990000000002</v>
      </c>
      <c r="G63" s="13">
        <v>18.382739999999998</v>
      </c>
      <c r="H63" s="23">
        <v>3450.4629868779998</v>
      </c>
      <c r="I63" s="23">
        <v>-12.687317675868</v>
      </c>
      <c r="J63" s="23">
        <v>-25.592409475793001</v>
      </c>
      <c r="K63" s="23">
        <v>686.36398920514</v>
      </c>
      <c r="L63" s="23">
        <v>-7.5662862956627004</v>
      </c>
      <c r="M63" s="23">
        <v>-24.310172043011001</v>
      </c>
      <c r="N63" s="26">
        <v>36.205484980076001</v>
      </c>
      <c r="O63" s="26">
        <v>16.914338635368999</v>
      </c>
      <c r="P63" s="26">
        <v>19.753965954337001</v>
      </c>
      <c r="Q63" s="26">
        <v>15.601139755798</v>
      </c>
      <c r="R63" s="26">
        <v>44.258480043151003</v>
      </c>
      <c r="S63" s="26">
        <v>-14.045343421052999</v>
      </c>
      <c r="T63" s="27">
        <v>1.5991022995610999</v>
      </c>
      <c r="U63" s="27">
        <v>1.5437446176378</v>
      </c>
      <c r="V63" s="27">
        <v>1.5067713482616001</v>
      </c>
      <c r="W63" s="27">
        <v>2.0699682681860998</v>
      </c>
      <c r="X63" s="27">
        <v>1.1229050594532</v>
      </c>
      <c r="Y63" s="27">
        <v>1.8946392912726</v>
      </c>
      <c r="Z63" s="28">
        <v>2.7599288008943001</v>
      </c>
      <c r="AA63" s="28">
        <v>1.3134937076013</v>
      </c>
      <c r="AB63" s="28">
        <v>2.0870096574199999</v>
      </c>
      <c r="AC63" s="28">
        <v>4.2940799851723996</v>
      </c>
      <c r="AD63" s="28">
        <v>0.53159041589389</v>
      </c>
      <c r="AE63" s="28">
        <v>3.5145285365311998</v>
      </c>
      <c r="AF63" s="29">
        <v>63.58</v>
      </c>
      <c r="AG63" s="30">
        <v>4.468</v>
      </c>
      <c r="AH63" s="31">
        <v>371.60068000000001</v>
      </c>
      <c r="AI63" s="31">
        <v>7634.4155799999999</v>
      </c>
      <c r="AJ63" s="44">
        <v>69009.259737560002</v>
      </c>
      <c r="AK63" s="44">
        <v>242327.76760907998</v>
      </c>
      <c r="AL63" s="44">
        <v>198725.05957953</v>
      </c>
      <c r="AM63" s="44">
        <v>42976.68118408</v>
      </c>
      <c r="AN63" s="44">
        <v>85294.745411005992</v>
      </c>
      <c r="AO63" s="44">
        <v>15825.922</v>
      </c>
      <c r="AP63" s="44">
        <v>86205.259737560002</v>
      </c>
      <c r="AQ63" s="44">
        <v>309261.76760908001</v>
      </c>
      <c r="AR63" s="44">
        <v>238134.05957953</v>
      </c>
      <c r="AS63" s="44">
        <v>44721.68118408</v>
      </c>
      <c r="AT63" s="44">
        <v>134368.74541100999</v>
      </c>
      <c r="AU63" s="44">
        <v>21348.921999999999</v>
      </c>
    </row>
    <row r="64" spans="1:47">
      <c r="A64" s="3">
        <v>44286</v>
      </c>
      <c r="B64" s="13">
        <v>45.063220000000001</v>
      </c>
      <c r="C64" s="13">
        <v>46.405329999999999</v>
      </c>
      <c r="D64" s="13">
        <v>86.885779999999997</v>
      </c>
      <c r="E64" s="13">
        <v>57.341650000000001</v>
      </c>
      <c r="F64" s="13">
        <v>19.26417</v>
      </c>
      <c r="G64" s="13">
        <v>17.179760000000002</v>
      </c>
      <c r="H64" s="23">
        <v>3573.9347754189998</v>
      </c>
      <c r="I64" s="23">
        <v>-12.374789410268001</v>
      </c>
      <c r="J64" s="23">
        <v>-26.019393153562</v>
      </c>
      <c r="K64" s="23">
        <v>676.02536867139997</v>
      </c>
      <c r="L64" s="23">
        <v>-7.3253542750895004</v>
      </c>
      <c r="M64" s="23">
        <v>-22.655529953917</v>
      </c>
      <c r="N64" s="26">
        <v>37.242627260973997</v>
      </c>
      <c r="O64" s="26">
        <v>16.587862488302001</v>
      </c>
      <c r="P64" s="26">
        <v>20.028999405840999</v>
      </c>
      <c r="Q64" s="26">
        <v>15.375311028831</v>
      </c>
      <c r="R64" s="26">
        <v>43.363873103783</v>
      </c>
      <c r="S64" s="26">
        <v>-13.336677631579001</v>
      </c>
      <c r="T64" s="27">
        <v>1.6563247713678999</v>
      </c>
      <c r="U64" s="27">
        <v>1.5057173655261999</v>
      </c>
      <c r="V64" s="27">
        <v>1.5319103166126999</v>
      </c>
      <c r="W64" s="27">
        <v>2.0387885781407999</v>
      </c>
      <c r="X64" s="27">
        <v>1.0871485767728</v>
      </c>
      <c r="Y64" s="27">
        <v>1.7656829881480001</v>
      </c>
      <c r="Z64" s="28">
        <v>2.8586904298664</v>
      </c>
      <c r="AA64" s="28">
        <v>1.2811382546362999</v>
      </c>
      <c r="AB64" s="28">
        <v>2.1218293198636</v>
      </c>
      <c r="AC64" s="28">
        <v>4.2293987603319003</v>
      </c>
      <c r="AD64" s="28">
        <v>0.51466306897442005</v>
      </c>
      <c r="AE64" s="28">
        <v>3.2753164556962</v>
      </c>
      <c r="AF64" s="29">
        <v>59.16</v>
      </c>
      <c r="AG64" s="30">
        <v>3.9954999999999998</v>
      </c>
      <c r="AH64" s="31">
        <v>369.88668000000001</v>
      </c>
      <c r="AI64" s="31">
        <v>7249.5662199999997</v>
      </c>
      <c r="AJ64" s="44">
        <v>71478.695508379999</v>
      </c>
      <c r="AK64" s="44">
        <v>236358.47773610998</v>
      </c>
      <c r="AL64" s="44">
        <v>202040.58783741001</v>
      </c>
      <c r="AM64" s="44">
        <v>42329.328459360004</v>
      </c>
      <c r="AN64" s="44">
        <v>82578.718743083999</v>
      </c>
      <c r="AO64" s="44">
        <v>14748.75</v>
      </c>
      <c r="AP64" s="44">
        <v>88674.695508379999</v>
      </c>
      <c r="AQ64" s="44">
        <v>303292.47773610998</v>
      </c>
      <c r="AR64" s="44">
        <v>241449.58783741001</v>
      </c>
      <c r="AS64" s="44">
        <v>44074.328459360004</v>
      </c>
      <c r="AT64" s="44">
        <v>131652.71874308001</v>
      </c>
      <c r="AU64" s="44">
        <v>20271.75</v>
      </c>
    </row>
    <row r="65" spans="1:47">
      <c r="A65" s="3">
        <v>44253</v>
      </c>
      <c r="B65" s="13">
        <v>44.246510000000001</v>
      </c>
      <c r="C65" s="13">
        <v>45.191800000000001</v>
      </c>
      <c r="D65" s="13">
        <v>82.914190000000005</v>
      </c>
      <c r="E65" s="13">
        <v>51.04063</v>
      </c>
      <c r="F65" s="13">
        <v>19.311640000000001</v>
      </c>
      <c r="G65" s="13">
        <v>16.72982</v>
      </c>
      <c r="H65" s="23">
        <v>-26.086543188177998</v>
      </c>
      <c r="I65" s="23">
        <v>-10.257329741943</v>
      </c>
      <c r="J65" s="23">
        <v>-34.753324264839002</v>
      </c>
      <c r="K65" s="23">
        <v>-62.316578015918999</v>
      </c>
      <c r="L65" s="23">
        <v>-4.0764171900079003</v>
      </c>
      <c r="M65" s="23">
        <v>-5.4099156716417998</v>
      </c>
      <c r="N65" s="26">
        <v>34.791160500323002</v>
      </c>
      <c r="O65" s="26">
        <v>16.431332280092001</v>
      </c>
      <c r="P65" s="26">
        <v>19.277866146827002</v>
      </c>
      <c r="Q65" s="26">
        <v>14.01061381976</v>
      </c>
      <c r="R65" s="26">
        <v>45.666222346215001</v>
      </c>
      <c r="S65" s="26">
        <v>-10.982614473684</v>
      </c>
      <c r="T65" s="27">
        <v>2.3605398221470999</v>
      </c>
      <c r="U65" s="27">
        <v>1.4646801107808001</v>
      </c>
      <c r="V65" s="27">
        <v>1.4628339438672999</v>
      </c>
      <c r="W65" s="27">
        <v>1.8557215153305</v>
      </c>
      <c r="X65" s="27">
        <v>1.1617073830611999</v>
      </c>
      <c r="Y65" s="27">
        <v>5.0255022530328999</v>
      </c>
      <c r="Z65" s="28">
        <v>3.6591064162479001</v>
      </c>
      <c r="AA65" s="28">
        <v>1.2681649756432001</v>
      </c>
      <c r="AB65" s="28">
        <v>2.0343606260297</v>
      </c>
      <c r="AC65" s="28">
        <v>3.4150375527953001</v>
      </c>
      <c r="AD65" s="28">
        <v>0.45107166780986002</v>
      </c>
      <c r="AE65" s="28">
        <v>3.0030186412592998</v>
      </c>
      <c r="AF65" s="29">
        <v>61.5</v>
      </c>
      <c r="AG65" s="30">
        <v>4.0925000000000002</v>
      </c>
      <c r="AH65" s="31">
        <v>360.19006999999999</v>
      </c>
      <c r="AI65" s="31">
        <v>6948.0980900000004</v>
      </c>
      <c r="AJ65" s="44">
        <v>70459.753151270008</v>
      </c>
      <c r="AK65" s="44">
        <v>230174.47940920002</v>
      </c>
      <c r="AL65" s="44">
        <v>192637.6764</v>
      </c>
      <c r="AM65" s="44">
        <v>37674.858204240001</v>
      </c>
      <c r="AN65" s="44">
        <v>82771.651043110003</v>
      </c>
      <c r="AO65" s="44">
        <v>14498.574000000001</v>
      </c>
      <c r="AP65" s="44">
        <v>82837.753151270008</v>
      </c>
      <c r="AQ65" s="44">
        <v>300430.47940920002</v>
      </c>
      <c r="AR65" s="44">
        <v>232394.6764</v>
      </c>
      <c r="AS65" s="44">
        <v>40162.33520424</v>
      </c>
      <c r="AT65" s="44">
        <v>138642.65104310997</v>
      </c>
      <c r="AU65" s="44">
        <v>16693.574000000001</v>
      </c>
    </row>
    <row r="66" spans="1:47">
      <c r="A66" s="3">
        <v>44225</v>
      </c>
      <c r="B66" s="13">
        <v>33.744840000000003</v>
      </c>
      <c r="C66" s="13">
        <v>36.64819</v>
      </c>
      <c r="D66" s="13">
        <v>69.658240000000006</v>
      </c>
      <c r="E66" s="13">
        <v>40.288580000000003</v>
      </c>
      <c r="F66" s="13">
        <v>17.347940000000001</v>
      </c>
      <c r="G66" s="13">
        <v>12.78425</v>
      </c>
      <c r="H66" s="23">
        <v>-15.828851679134001</v>
      </c>
      <c r="I66" s="23">
        <v>-8.4584545454545008</v>
      </c>
      <c r="J66" s="23">
        <v>-29.591534224859998</v>
      </c>
      <c r="K66" s="23">
        <v>-49.189768979707999</v>
      </c>
      <c r="L66" s="23">
        <v>-3.7106919279792998</v>
      </c>
      <c r="M66" s="23">
        <v>-4.1340839635298998</v>
      </c>
      <c r="N66" s="26">
        <v>23.154862824586001</v>
      </c>
      <c r="O66" s="26">
        <v>14.223568147013999</v>
      </c>
      <c r="P66" s="26">
        <v>16.904427557727001</v>
      </c>
      <c r="Q66" s="26">
        <v>11.242108241605999</v>
      </c>
      <c r="R66" s="26">
        <v>43.220223846383</v>
      </c>
      <c r="S66" s="26">
        <v>-8.7331217251711006</v>
      </c>
      <c r="T66" s="27">
        <v>1.4323336924298999</v>
      </c>
      <c r="U66" s="27">
        <v>1.2078124085269</v>
      </c>
      <c r="V66" s="27">
        <v>1.2455643202752</v>
      </c>
      <c r="W66" s="27">
        <v>1.4648190824352001</v>
      </c>
      <c r="X66" s="27">
        <v>1.0574820996156999</v>
      </c>
      <c r="Y66" s="27">
        <v>3.8403275640415999</v>
      </c>
      <c r="Z66" s="28">
        <v>2.2202808675395</v>
      </c>
      <c r="AA66" s="28">
        <v>1.0457610384459</v>
      </c>
      <c r="AB66" s="28">
        <v>1.7322041377138999</v>
      </c>
      <c r="AC66" s="28">
        <v>2.6956696536853002</v>
      </c>
      <c r="AD66" s="28">
        <v>0.41060272260282998</v>
      </c>
      <c r="AE66" s="28">
        <v>2.2948104851408</v>
      </c>
      <c r="AF66" s="29">
        <v>52.2</v>
      </c>
      <c r="AG66" s="30">
        <v>3.556</v>
      </c>
      <c r="AH66" s="31">
        <v>296.51533000000001</v>
      </c>
      <c r="AI66" s="31">
        <v>6764.57888</v>
      </c>
      <c r="AJ66" s="44">
        <v>42753.728385339993</v>
      </c>
      <c r="AK66" s="44">
        <v>189807.72</v>
      </c>
      <c r="AL66" s="44">
        <v>164025.8742084</v>
      </c>
      <c r="AM66" s="44">
        <v>29738.757011599999</v>
      </c>
      <c r="AN66" s="44">
        <v>75345.599597619992</v>
      </c>
      <c r="AO66" s="44">
        <v>11079.34502226</v>
      </c>
      <c r="AP66" s="44">
        <v>55131.728385339993</v>
      </c>
      <c r="AQ66" s="44">
        <v>260063.72</v>
      </c>
      <c r="AR66" s="44">
        <v>203782.8742084</v>
      </c>
      <c r="AS66" s="44">
        <v>32226.234011599998</v>
      </c>
      <c r="AT66" s="44">
        <v>131216.59959761999</v>
      </c>
      <c r="AU66" s="44">
        <v>13274.34502226</v>
      </c>
    </row>
    <row r="67" spans="1:47">
      <c r="A67" s="3">
        <v>44196</v>
      </c>
      <c r="B67" s="13">
        <v>33.711120000000001</v>
      </c>
      <c r="C67" s="13">
        <v>33.689520000000002</v>
      </c>
      <c r="D67" s="13">
        <v>69.045050000000003</v>
      </c>
      <c r="E67" s="13">
        <v>39.18233</v>
      </c>
      <c r="F67" s="13">
        <v>16.020689999999998</v>
      </c>
      <c r="G67" s="13">
        <v>12.27941</v>
      </c>
      <c r="H67" s="23">
        <v>-15.813034690196</v>
      </c>
      <c r="I67" s="23">
        <v>-7.7755909090908997</v>
      </c>
      <c r="J67" s="23">
        <v>-29.331045367247</v>
      </c>
      <c r="K67" s="23">
        <v>-48.137633026256999</v>
      </c>
      <c r="L67" s="23">
        <v>-3.4209474856931998</v>
      </c>
      <c r="M67" s="23">
        <v>-2.2535149253730999</v>
      </c>
      <c r="N67" s="26">
        <v>23.136920074851002</v>
      </c>
      <c r="O67" s="26">
        <v>13.385487858236999</v>
      </c>
      <c r="P67" s="26">
        <v>16.784652382468</v>
      </c>
      <c r="Q67" s="26">
        <v>11.020207835493</v>
      </c>
      <c r="R67" s="26">
        <v>41.282390875164999</v>
      </c>
      <c r="S67" s="26">
        <v>-5.4173815789474</v>
      </c>
      <c r="T67" s="27">
        <v>1.4309024321827</v>
      </c>
      <c r="U67" s="27">
        <v>1.1103039134585</v>
      </c>
      <c r="V67" s="27">
        <v>1.2345998456249001</v>
      </c>
      <c r="W67" s="27">
        <v>1.4334875910722999</v>
      </c>
      <c r="X67" s="27">
        <v>0.9749100168</v>
      </c>
      <c r="Y67" s="27">
        <v>2.0933864818023999</v>
      </c>
      <c r="Z67" s="28">
        <v>2.2180622506345999</v>
      </c>
      <c r="AA67" s="28">
        <v>0.96133519189870997</v>
      </c>
      <c r="AB67" s="28">
        <v>1.7169558618537</v>
      </c>
      <c r="AC67" s="28">
        <v>2.6380110994758001</v>
      </c>
      <c r="AD67" s="28">
        <v>0.378541355297</v>
      </c>
      <c r="AE67" s="28">
        <v>1.2509154929577</v>
      </c>
      <c r="AF67" s="29">
        <v>48.52</v>
      </c>
      <c r="AG67" s="30">
        <v>3.5190000000000001</v>
      </c>
      <c r="AH67" s="31">
        <v>286.14139999999998</v>
      </c>
      <c r="AI67" s="31">
        <v>6835.7254400000002</v>
      </c>
      <c r="AJ67" s="44">
        <v>42711.006698220001</v>
      </c>
      <c r="AK67" s="44">
        <v>174484.26</v>
      </c>
      <c r="AL67" s="44">
        <v>162581.98447065</v>
      </c>
      <c r="AM67" s="44">
        <v>29102.66507395</v>
      </c>
      <c r="AN67" s="44">
        <v>69462.338696999999</v>
      </c>
      <c r="AO67" s="44">
        <v>6039.42</v>
      </c>
      <c r="AP67" s="44">
        <v>55089.006698220001</v>
      </c>
      <c r="AQ67" s="44">
        <v>244740.26</v>
      </c>
      <c r="AR67" s="44">
        <v>202338.98447065</v>
      </c>
      <c r="AS67" s="44">
        <v>31590.142073949999</v>
      </c>
      <c r="AT67" s="44">
        <v>125333.338697</v>
      </c>
      <c r="AU67" s="44">
        <v>8234.42</v>
      </c>
    </row>
    <row r="68" spans="1:47">
      <c r="A68" s="3">
        <v>44165</v>
      </c>
      <c r="B68" s="13">
        <v>33.348640000000003</v>
      </c>
      <c r="C68" s="13">
        <v>31.16404</v>
      </c>
      <c r="D68" s="13">
        <v>71.277060000000006</v>
      </c>
      <c r="E68" s="13">
        <v>36.833120000000001</v>
      </c>
      <c r="F68" s="13">
        <v>15.271179999999999</v>
      </c>
      <c r="G68" s="13">
        <v>10.789759999999999</v>
      </c>
      <c r="H68" s="23">
        <v>-34.946590447543002</v>
      </c>
      <c r="I68" s="23">
        <v>48.561014086391999</v>
      </c>
      <c r="J68" s="23">
        <v>-14.170722336058001</v>
      </c>
      <c r="K68" s="23">
        <v>-89.516398438056996</v>
      </c>
      <c r="L68" s="23">
        <v>-3.0526892708741999</v>
      </c>
      <c r="M68" s="23">
        <v>-1.6619157861645999</v>
      </c>
      <c r="N68" s="26">
        <v>3.5319218554553999</v>
      </c>
      <c r="O68" s="26">
        <v>5.7266464438576996</v>
      </c>
      <c r="P68" s="26">
        <v>5.4958064739781998</v>
      </c>
      <c r="Q68" s="26">
        <v>4.0111707733318998</v>
      </c>
      <c r="R68" s="26">
        <v>4.1577135770928004</v>
      </c>
      <c r="S68" s="26">
        <v>4.9245230961233002</v>
      </c>
      <c r="T68" s="27">
        <v>1.3725247003567</v>
      </c>
      <c r="U68" s="27">
        <v>0.90880815539356996</v>
      </c>
      <c r="V68" s="27">
        <v>1.2353974091751001</v>
      </c>
      <c r="W68" s="27">
        <v>1.3573723941928999</v>
      </c>
      <c r="X68" s="27">
        <v>0.97229646941064996</v>
      </c>
      <c r="Y68" s="27">
        <v>1.770217939613</v>
      </c>
      <c r="Z68" s="28">
        <v>1.9792208671514</v>
      </c>
      <c r="AA68" s="28">
        <v>0.79759847016509</v>
      </c>
      <c r="AB68" s="28">
        <v>1.538746816483</v>
      </c>
      <c r="AC68" s="28">
        <v>2.207897950495</v>
      </c>
      <c r="AD68" s="28">
        <v>0.31903316519782998</v>
      </c>
      <c r="AE68" s="28">
        <v>1.1214100652661001</v>
      </c>
      <c r="AF68" s="29">
        <v>45.34</v>
      </c>
      <c r="AG68" s="30">
        <v>3.4205000000000001</v>
      </c>
      <c r="AH68" s="31">
        <v>274.41809999999998</v>
      </c>
      <c r="AI68" s="31">
        <v>6585.1613299999999</v>
      </c>
      <c r="AJ68" s="44">
        <v>42250.42785108</v>
      </c>
      <c r="AK68" s="44">
        <v>161222.56676682</v>
      </c>
      <c r="AL68" s="44">
        <v>162793.25819664</v>
      </c>
      <c r="AM68" s="44">
        <v>27348.781501599999</v>
      </c>
      <c r="AN68" s="44">
        <v>66072.406578801005</v>
      </c>
      <c r="AO68" s="44">
        <v>5351.3688314499996</v>
      </c>
      <c r="AP68" s="44">
        <v>55147.42785108</v>
      </c>
      <c r="AQ68" s="44">
        <v>228401.56676682</v>
      </c>
      <c r="AR68" s="44">
        <v>191001.25819664</v>
      </c>
      <c r="AS68" s="44">
        <v>30003.958501599998</v>
      </c>
      <c r="AT68" s="44">
        <v>122332.4065788</v>
      </c>
      <c r="AU68" s="44">
        <v>8066.3688314499996</v>
      </c>
    </row>
    <row r="69" spans="1:47">
      <c r="A69" s="3"/>
      <c r="B69" s="13"/>
      <c r="H69" s="23">
        <v>12.763687147016</v>
      </c>
      <c r="I69" s="23">
        <v>16.795168633995001</v>
      </c>
      <c r="J69" s="23">
        <v>24.856772722363999</v>
      </c>
      <c r="K69" s="23">
        <v>10.832345326004001</v>
      </c>
      <c r="L69" s="23">
        <v>62.896784969446998</v>
      </c>
      <c r="M69" s="23">
        <v>8.2686399411548006</v>
      </c>
      <c r="N69" s="26">
        <v>5.6348922049976</v>
      </c>
      <c r="O69" s="26">
        <v>7.3671711761407996</v>
      </c>
      <c r="P69" s="26">
        <v>7.9697078261841998</v>
      </c>
      <c r="Q69" s="26">
        <v>5.1401532134787997</v>
      </c>
      <c r="R69" s="26">
        <v>4.9901135608509</v>
      </c>
      <c r="S69" s="26">
        <v>4.0375759890858998</v>
      </c>
      <c r="T69" s="27">
        <v>1.7390998028819</v>
      </c>
      <c r="U69" s="27">
        <v>1.9307021622348</v>
      </c>
      <c r="V69" s="27">
        <v>1.6717565257561999</v>
      </c>
      <c r="W69" s="27">
        <v>1.9779715916394001</v>
      </c>
      <c r="X69" s="27">
        <v>1.639264466445</v>
      </c>
      <c r="Y69" s="27">
        <v>1.4646535504886</v>
      </c>
      <c r="Z69" s="28">
        <v>1.8181574316022999</v>
      </c>
      <c r="AA69" s="28">
        <v>1.5090944398602999</v>
      </c>
      <c r="AB69" s="28">
        <v>1.6327026613257001</v>
      </c>
      <c r="AC69" s="28">
        <v>2.6530346628636998</v>
      </c>
      <c r="AD69" s="28">
        <v>0.49497042216553</v>
      </c>
      <c r="AE69" s="28">
        <v>1.2869165426445</v>
      </c>
      <c r="AJ69" s="44">
        <v>112907.5765025</v>
      </c>
      <c r="AK69" s="44">
        <v>503065.68609406002</v>
      </c>
      <c r="AL69" s="44">
        <v>317371.27411914</v>
      </c>
      <c r="AM69" s="44">
        <v>59902.8696528</v>
      </c>
      <c r="AN69" s="44">
        <v>95477.319583619988</v>
      </c>
      <c r="AO69" s="44">
        <v>22482.432000000001</v>
      </c>
      <c r="AP69" s="44">
        <v>131129.57650249999</v>
      </c>
      <c r="AQ69" s="44">
        <v>540094.68609405996</v>
      </c>
      <c r="AR69" s="44">
        <v>356947.27411914</v>
      </c>
      <c r="AS69" s="44">
        <v>64066.8696528</v>
      </c>
      <c r="AT69" s="44">
        <v>140157.31958362</v>
      </c>
      <c r="AU69" s="44">
        <v>29595.432000000001</v>
      </c>
    </row>
    <row r="70" spans="1:47">
      <c r="A70" s="3"/>
      <c r="B70" s="13"/>
      <c r="H70" s="23">
        <v>12.763687147016</v>
      </c>
      <c r="I70" s="23">
        <v>16.795168633995001</v>
      </c>
      <c r="J70" s="23">
        <v>24.856772722363999</v>
      </c>
      <c r="K70" s="23">
        <v>10.832345326004001</v>
      </c>
      <c r="L70" s="23">
        <v>62.896784969446998</v>
      </c>
      <c r="M70" s="23">
        <v>8.2686399411548006</v>
      </c>
      <c r="N70" s="26">
        <v>5.6348922049976</v>
      </c>
      <c r="O70" s="26">
        <v>7.3671711761407996</v>
      </c>
      <c r="P70" s="26">
        <v>7.9697078261841998</v>
      </c>
      <c r="Q70" s="26">
        <v>5.1401532134787997</v>
      </c>
      <c r="R70" s="26">
        <v>4.9901135608509</v>
      </c>
      <c r="S70" s="26">
        <v>4.0375759890858998</v>
      </c>
      <c r="T70" s="27">
        <v>1.7390998028819</v>
      </c>
      <c r="U70" s="27">
        <v>1.9307021622348</v>
      </c>
      <c r="V70" s="27">
        <v>1.6717565257561999</v>
      </c>
      <c r="W70" s="27">
        <v>1.9779715916394001</v>
      </c>
      <c r="X70" s="27">
        <v>1.639264466445</v>
      </c>
      <c r="Y70" s="27">
        <v>1.4646535504886</v>
      </c>
      <c r="Z70" s="28">
        <v>1.8181574316022999</v>
      </c>
      <c r="AA70" s="28">
        <v>1.5090944398602999</v>
      </c>
      <c r="AB70" s="28">
        <v>1.6327026613257001</v>
      </c>
      <c r="AC70" s="28">
        <v>2.6530346628636998</v>
      </c>
      <c r="AD70" s="28">
        <v>0.49497042216553</v>
      </c>
      <c r="AE70" s="28">
        <v>1.2869165426445</v>
      </c>
      <c r="AJ70" s="44">
        <v>112907.5765025</v>
      </c>
      <c r="AK70" s="44">
        <v>503065.68609406002</v>
      </c>
      <c r="AL70" s="44">
        <v>317371.27411914</v>
      </c>
      <c r="AM70" s="44">
        <v>59902.8696528</v>
      </c>
      <c r="AN70" s="44">
        <v>95477.319583619988</v>
      </c>
      <c r="AO70" s="44">
        <v>22482.432000000001</v>
      </c>
      <c r="AP70" s="44">
        <v>131129.57650249999</v>
      </c>
      <c r="AQ70" s="44">
        <v>540094.68609405996</v>
      </c>
      <c r="AR70" s="44">
        <v>356947.27411914</v>
      </c>
      <c r="AS70" s="44">
        <v>64066.8696528</v>
      </c>
      <c r="AT70" s="44">
        <v>140157.31958362</v>
      </c>
      <c r="AU70" s="44">
        <v>29595.432000000001</v>
      </c>
    </row>
    <row r="71" spans="1:47">
      <c r="A71" s="3"/>
      <c r="B71" s="13"/>
      <c r="H71" s="23">
        <v>12.763687147016</v>
      </c>
      <c r="I71" s="23">
        <v>16.795168633995001</v>
      </c>
      <c r="J71" s="23">
        <v>24.856772722363999</v>
      </c>
      <c r="K71" s="23">
        <v>10.832345326004001</v>
      </c>
      <c r="L71" s="23">
        <v>62.896784969446998</v>
      </c>
      <c r="M71" s="23">
        <v>8.2686399411548006</v>
      </c>
      <c r="N71" s="26">
        <v>5.6348922049976</v>
      </c>
      <c r="O71" s="26">
        <v>7.3671711761407996</v>
      </c>
      <c r="P71" s="26">
        <v>7.9697078261841998</v>
      </c>
      <c r="Q71" s="26">
        <v>5.1401532134787997</v>
      </c>
      <c r="R71" s="26">
        <v>4.9901135608509</v>
      </c>
      <c r="S71" s="26">
        <v>4.0375759890858998</v>
      </c>
      <c r="T71" s="27">
        <v>1.7390998028819</v>
      </c>
      <c r="U71" s="27">
        <v>1.9307021622348</v>
      </c>
      <c r="V71" s="27">
        <v>1.6717565257561999</v>
      </c>
      <c r="W71" s="27">
        <v>1.9779715916394001</v>
      </c>
      <c r="X71" s="27">
        <v>1.639264466445</v>
      </c>
      <c r="Y71" s="27">
        <v>1.4646535504886</v>
      </c>
      <c r="Z71" s="28">
        <v>1.8181574316022999</v>
      </c>
      <c r="AA71" s="28">
        <v>1.5090944398602999</v>
      </c>
      <c r="AB71" s="28">
        <v>1.6327026613257001</v>
      </c>
      <c r="AC71" s="28">
        <v>2.6530346628636998</v>
      </c>
      <c r="AD71" s="28">
        <v>0.49497042216553</v>
      </c>
      <c r="AE71" s="28">
        <v>1.2869165426445</v>
      </c>
      <c r="AJ71" s="44">
        <v>112907.5765025</v>
      </c>
      <c r="AK71" s="44">
        <v>503065.68609406002</v>
      </c>
      <c r="AL71" s="44">
        <v>317371.27411914</v>
      </c>
      <c r="AM71" s="44">
        <v>59902.8696528</v>
      </c>
      <c r="AN71" s="44">
        <v>95477.319583619988</v>
      </c>
      <c r="AO71" s="44">
        <v>22482.432000000001</v>
      </c>
      <c r="AP71" s="44">
        <v>131129.57650249999</v>
      </c>
      <c r="AQ71" s="44">
        <v>540094.68609405996</v>
      </c>
      <c r="AR71" s="44">
        <v>356947.27411914</v>
      </c>
      <c r="AS71" s="44">
        <v>64066.8696528</v>
      </c>
      <c r="AT71" s="44">
        <v>140157.31958362</v>
      </c>
      <c r="AU71" s="44">
        <v>29595.432000000001</v>
      </c>
    </row>
    <row r="72" spans="1:47">
      <c r="A72" s="3"/>
      <c r="B72" s="13"/>
      <c r="H72" s="23">
        <v>12.763687147016</v>
      </c>
      <c r="I72" s="23">
        <v>16.795168633995001</v>
      </c>
      <c r="J72" s="23">
        <v>24.856772722363999</v>
      </c>
      <c r="K72" s="23">
        <v>10.832345326004001</v>
      </c>
      <c r="L72" s="23">
        <v>62.896784969446998</v>
      </c>
      <c r="M72" s="23">
        <v>8.2686399411548006</v>
      </c>
      <c r="N72" s="26">
        <v>5.6348922049976</v>
      </c>
      <c r="O72" s="26">
        <v>7.3671711761407996</v>
      </c>
      <c r="P72" s="26">
        <v>7.9697078261841998</v>
      </c>
      <c r="Q72" s="26">
        <v>5.1401532134787997</v>
      </c>
      <c r="R72" s="26">
        <v>4.9901135608509</v>
      </c>
      <c r="S72" s="26">
        <v>4.0375759890858998</v>
      </c>
      <c r="T72" s="27">
        <v>1.7390998028819</v>
      </c>
      <c r="U72" s="27">
        <v>1.9307021622348</v>
      </c>
      <c r="V72" s="27">
        <v>1.6717565257561999</v>
      </c>
      <c r="W72" s="27">
        <v>1.9779715916394001</v>
      </c>
      <c r="X72" s="27">
        <v>1.639264466445</v>
      </c>
      <c r="Y72" s="27">
        <v>1.4646535504886</v>
      </c>
      <c r="Z72" s="28">
        <v>1.8181574316022999</v>
      </c>
      <c r="AA72" s="28">
        <v>1.5090944398602999</v>
      </c>
      <c r="AB72" s="28">
        <v>1.6327026613257001</v>
      </c>
      <c r="AC72" s="28">
        <v>2.6530346628636998</v>
      </c>
      <c r="AD72" s="28">
        <v>0.49497042216553</v>
      </c>
      <c r="AE72" s="28">
        <v>1.2869165426445</v>
      </c>
      <c r="AJ72" s="44">
        <v>112907.5765025</v>
      </c>
      <c r="AK72" s="44">
        <v>503065.68609406002</v>
      </c>
      <c r="AL72" s="44">
        <v>317371.27411914</v>
      </c>
      <c r="AM72" s="44">
        <v>59902.8696528</v>
      </c>
      <c r="AN72" s="44">
        <v>95477.319583619988</v>
      </c>
      <c r="AO72" s="44">
        <v>22482.432000000001</v>
      </c>
      <c r="AP72" s="44">
        <v>131129.57650249999</v>
      </c>
      <c r="AQ72" s="44">
        <v>540094.68609405996</v>
      </c>
      <c r="AR72" s="44">
        <v>356947.27411914</v>
      </c>
      <c r="AS72" s="44">
        <v>64066.8696528</v>
      </c>
      <c r="AT72" s="44">
        <v>140157.31958362</v>
      </c>
      <c r="AU72" s="44">
        <v>29595.432000000001</v>
      </c>
    </row>
    <row r="73" spans="1:47">
      <c r="A73" s="3"/>
      <c r="B73" s="13"/>
      <c r="H73" s="23">
        <v>12.763687147016</v>
      </c>
      <c r="I73" s="23">
        <v>16.795168633995001</v>
      </c>
      <c r="J73" s="23">
        <v>24.856772722363999</v>
      </c>
      <c r="K73" s="23">
        <v>10.832345326004001</v>
      </c>
      <c r="L73" s="23">
        <v>62.896784969446998</v>
      </c>
      <c r="M73" s="23">
        <v>8.2686399411548006</v>
      </c>
      <c r="N73" s="26">
        <v>5.6348922049976</v>
      </c>
      <c r="O73" s="26">
        <v>7.3671711761407996</v>
      </c>
      <c r="P73" s="26">
        <v>7.9697078261841998</v>
      </c>
      <c r="Q73" s="26">
        <v>5.1401532134787997</v>
      </c>
      <c r="R73" s="26">
        <v>4.9901135608509</v>
      </c>
      <c r="S73" s="26">
        <v>4.0375759890858998</v>
      </c>
      <c r="T73" s="27">
        <v>1.7390998028819</v>
      </c>
      <c r="U73" s="27">
        <v>1.9307021622348</v>
      </c>
      <c r="V73" s="27">
        <v>1.6717565257561999</v>
      </c>
      <c r="W73" s="27">
        <v>1.9779715916394001</v>
      </c>
      <c r="X73" s="27">
        <v>1.639264466445</v>
      </c>
      <c r="Y73" s="27">
        <v>1.4646535504886</v>
      </c>
      <c r="Z73" s="28">
        <v>1.8181574316022999</v>
      </c>
      <c r="AA73" s="28">
        <v>1.5090944398602999</v>
      </c>
      <c r="AB73" s="28">
        <v>1.6327026613257001</v>
      </c>
      <c r="AC73" s="28">
        <v>2.6530346628636998</v>
      </c>
      <c r="AD73" s="28">
        <v>0.49497042216553</v>
      </c>
      <c r="AE73" s="28">
        <v>1.2869165426445</v>
      </c>
      <c r="AJ73" s="44">
        <v>112907.5765025</v>
      </c>
      <c r="AK73" s="44">
        <v>503065.68609406002</v>
      </c>
      <c r="AL73" s="44">
        <v>317371.27411914</v>
      </c>
      <c r="AM73" s="44">
        <v>59902.8696528</v>
      </c>
      <c r="AN73" s="44">
        <v>95477.319583619988</v>
      </c>
      <c r="AO73" s="44">
        <v>22482.432000000001</v>
      </c>
      <c r="AP73" s="44">
        <v>131129.57650249999</v>
      </c>
      <c r="AQ73" s="44">
        <v>540094.68609405996</v>
      </c>
      <c r="AR73" s="44">
        <v>356947.27411914</v>
      </c>
      <c r="AS73" s="44">
        <v>64066.8696528</v>
      </c>
      <c r="AT73" s="44">
        <v>140157.31958362</v>
      </c>
      <c r="AU73" s="44">
        <v>29595.432000000001</v>
      </c>
    </row>
    <row r="74" spans="1:47">
      <c r="A74" s="3"/>
      <c r="B74" s="13"/>
      <c r="H74" s="23">
        <v>12.763687147016</v>
      </c>
      <c r="I74" s="23">
        <v>16.795168633995001</v>
      </c>
      <c r="J74" s="23">
        <v>24.856772722363999</v>
      </c>
      <c r="K74" s="23">
        <v>10.832345326004001</v>
      </c>
      <c r="L74" s="23">
        <v>62.896784969446998</v>
      </c>
      <c r="M74" s="23">
        <v>8.2686399411548006</v>
      </c>
      <c r="N74" s="26">
        <v>5.6348922049976</v>
      </c>
      <c r="O74" s="26">
        <v>7.3671711761407996</v>
      </c>
      <c r="P74" s="26">
        <v>7.9697078261841998</v>
      </c>
      <c r="Q74" s="26">
        <v>5.1401532134787997</v>
      </c>
      <c r="R74" s="26">
        <v>4.9901135608509</v>
      </c>
      <c r="S74" s="26">
        <v>4.0375759890858998</v>
      </c>
      <c r="T74" s="27">
        <v>1.7390998028819</v>
      </c>
      <c r="U74" s="27">
        <v>1.9307021622348</v>
      </c>
      <c r="V74" s="27">
        <v>1.6717565257561999</v>
      </c>
      <c r="W74" s="27">
        <v>1.9779715916394001</v>
      </c>
      <c r="X74" s="27">
        <v>1.639264466445</v>
      </c>
      <c r="Y74" s="27">
        <v>1.4646535504886</v>
      </c>
      <c r="Z74" s="28">
        <v>1.8181574316022999</v>
      </c>
      <c r="AA74" s="28">
        <v>1.5090944398602999</v>
      </c>
      <c r="AB74" s="28">
        <v>1.6327026613257001</v>
      </c>
      <c r="AC74" s="28">
        <v>2.6530346628636998</v>
      </c>
      <c r="AD74" s="28">
        <v>0.49497042216553</v>
      </c>
      <c r="AE74" s="28">
        <v>1.2869165426445</v>
      </c>
      <c r="AJ74" s="44">
        <v>112907.5765025</v>
      </c>
      <c r="AK74" s="44">
        <v>503065.68609406002</v>
      </c>
      <c r="AL74" s="44">
        <v>317371.27411914</v>
      </c>
      <c r="AM74" s="44">
        <v>59902.8696528</v>
      </c>
      <c r="AN74" s="44">
        <v>95477.319583619988</v>
      </c>
      <c r="AO74" s="44">
        <v>22482.432000000001</v>
      </c>
      <c r="AP74" s="44">
        <v>131129.57650249999</v>
      </c>
      <c r="AQ74" s="44">
        <v>540094.68609405996</v>
      </c>
      <c r="AR74" s="44">
        <v>356947.27411914</v>
      </c>
      <c r="AS74" s="44">
        <v>64066.8696528</v>
      </c>
      <c r="AT74" s="44">
        <v>140157.31958362</v>
      </c>
      <c r="AU74" s="44">
        <v>29595.432000000001</v>
      </c>
    </row>
    <row r="75" spans="1:47">
      <c r="A75" s="3"/>
      <c r="B75" s="13"/>
      <c r="H75" s="23">
        <v>12.763687147016</v>
      </c>
      <c r="I75" s="23">
        <v>16.795168633995001</v>
      </c>
      <c r="J75" s="23">
        <v>24.856772722363999</v>
      </c>
      <c r="K75" s="23">
        <v>10.832345326004001</v>
      </c>
      <c r="L75" s="23">
        <v>62.896784969446998</v>
      </c>
      <c r="M75" s="23">
        <v>8.2686399411548006</v>
      </c>
      <c r="N75" s="26">
        <v>5.6348922049976</v>
      </c>
      <c r="O75" s="26">
        <v>7.3671711761407996</v>
      </c>
      <c r="P75" s="26">
        <v>7.9697078261841998</v>
      </c>
      <c r="Q75" s="26">
        <v>5.1401532134787997</v>
      </c>
      <c r="R75" s="26">
        <v>4.9901135608509</v>
      </c>
      <c r="S75" s="26">
        <v>4.0375759890858998</v>
      </c>
      <c r="T75" s="27">
        <v>1.7390998028819</v>
      </c>
      <c r="U75" s="27">
        <v>1.9307021622348</v>
      </c>
      <c r="V75" s="27">
        <v>1.6717565257561999</v>
      </c>
      <c r="W75" s="27">
        <v>1.9779715916394001</v>
      </c>
      <c r="X75" s="27">
        <v>1.639264466445</v>
      </c>
      <c r="Y75" s="27">
        <v>1.4646535504886</v>
      </c>
      <c r="Z75" s="28">
        <v>1.8181574316022999</v>
      </c>
      <c r="AA75" s="28">
        <v>1.5090944398602999</v>
      </c>
      <c r="AB75" s="28">
        <v>1.6327026613257001</v>
      </c>
      <c r="AC75" s="28">
        <v>2.6530346628636998</v>
      </c>
      <c r="AD75" s="28">
        <v>0.49497042216553</v>
      </c>
      <c r="AE75" s="28">
        <v>1.2869165426445</v>
      </c>
      <c r="AJ75" s="44">
        <v>112907.5765025</v>
      </c>
      <c r="AK75" s="44">
        <v>503065.68609406002</v>
      </c>
      <c r="AL75" s="44">
        <v>317371.27411914</v>
      </c>
      <c r="AM75" s="44">
        <v>59902.8696528</v>
      </c>
      <c r="AN75" s="44">
        <v>95477.319583619988</v>
      </c>
      <c r="AO75" s="44">
        <v>22482.432000000001</v>
      </c>
      <c r="AP75" s="44">
        <v>131129.57650249999</v>
      </c>
      <c r="AQ75" s="44">
        <v>540094.68609405996</v>
      </c>
      <c r="AR75" s="44">
        <v>356947.27411914</v>
      </c>
      <c r="AS75" s="44">
        <v>64066.8696528</v>
      </c>
      <c r="AT75" s="44">
        <v>140157.31958362</v>
      </c>
      <c r="AU75" s="44">
        <v>29595.432000000001</v>
      </c>
    </row>
    <row r="76" spans="1:47">
      <c r="A76" s="3"/>
      <c r="B76" s="13"/>
      <c r="H76" s="23">
        <v>12.763687147016</v>
      </c>
      <c r="I76" s="23">
        <v>16.795168633995001</v>
      </c>
      <c r="J76" s="23">
        <v>24.856772722363999</v>
      </c>
      <c r="K76" s="23">
        <v>10.832345326004001</v>
      </c>
      <c r="L76" s="23">
        <v>62.896784969446998</v>
      </c>
      <c r="M76" s="23">
        <v>8.2686399411548006</v>
      </c>
      <c r="N76" s="26">
        <v>5.6348922049976</v>
      </c>
      <c r="O76" s="26">
        <v>7.3671711761407996</v>
      </c>
      <c r="P76" s="26">
        <v>7.9697078261841998</v>
      </c>
      <c r="Q76" s="26">
        <v>5.1401532134787997</v>
      </c>
      <c r="R76" s="26">
        <v>4.9901135608509</v>
      </c>
      <c r="S76" s="26">
        <v>4.0375759890858998</v>
      </c>
      <c r="T76" s="27">
        <v>1.7390998028819</v>
      </c>
      <c r="U76" s="27">
        <v>1.9307021622348</v>
      </c>
      <c r="V76" s="27">
        <v>1.6717565257561999</v>
      </c>
      <c r="W76" s="27">
        <v>1.9779715916394001</v>
      </c>
      <c r="X76" s="27">
        <v>1.639264466445</v>
      </c>
      <c r="Y76" s="27">
        <v>1.4646535504886</v>
      </c>
      <c r="Z76" s="28">
        <v>1.8181574316022999</v>
      </c>
      <c r="AA76" s="28">
        <v>1.5090944398602999</v>
      </c>
      <c r="AB76" s="28">
        <v>1.6327026613257001</v>
      </c>
      <c r="AC76" s="28">
        <v>2.6530346628636998</v>
      </c>
      <c r="AD76" s="28">
        <v>0.49497042216553</v>
      </c>
      <c r="AE76" s="28">
        <v>1.2869165426445</v>
      </c>
      <c r="AJ76" s="44">
        <v>112907.5765025</v>
      </c>
      <c r="AK76" s="44">
        <v>503065.68609406002</v>
      </c>
      <c r="AL76" s="44">
        <v>317371.27411914</v>
      </c>
      <c r="AM76" s="44">
        <v>59902.8696528</v>
      </c>
      <c r="AN76" s="44">
        <v>95477.319583619988</v>
      </c>
      <c r="AO76" s="44">
        <v>22482.432000000001</v>
      </c>
      <c r="AP76" s="44">
        <v>131129.57650249999</v>
      </c>
      <c r="AQ76" s="44">
        <v>540094.68609405996</v>
      </c>
      <c r="AR76" s="44">
        <v>356947.27411914</v>
      </c>
      <c r="AS76" s="44">
        <v>64066.8696528</v>
      </c>
      <c r="AT76" s="44">
        <v>140157.31958362</v>
      </c>
      <c r="AU76" s="44">
        <v>29595.432000000001</v>
      </c>
    </row>
    <row r="77" spans="1:47">
      <c r="A77" s="3"/>
      <c r="B77" s="13"/>
      <c r="H77" s="23">
        <v>12.763687147016</v>
      </c>
      <c r="I77" s="23">
        <v>16.795168633995001</v>
      </c>
      <c r="J77" s="23">
        <v>24.856772722363999</v>
      </c>
      <c r="K77" s="23">
        <v>10.832345326004001</v>
      </c>
      <c r="L77" s="23">
        <v>62.896784969446998</v>
      </c>
      <c r="M77" s="23">
        <v>8.2686399411548006</v>
      </c>
      <c r="N77" s="26">
        <v>5.6348922049976</v>
      </c>
      <c r="O77" s="26">
        <v>7.3671711761407996</v>
      </c>
      <c r="P77" s="26">
        <v>7.9697078261841998</v>
      </c>
      <c r="Q77" s="26">
        <v>5.1401532134787997</v>
      </c>
      <c r="R77" s="26">
        <v>4.9901135608509</v>
      </c>
      <c r="S77" s="26">
        <v>4.0375759890858998</v>
      </c>
      <c r="T77" s="27">
        <v>1.7390998028819</v>
      </c>
      <c r="U77" s="27">
        <v>1.9307021622348</v>
      </c>
      <c r="V77" s="27">
        <v>1.6717565257561999</v>
      </c>
      <c r="W77" s="27">
        <v>1.9779715916394001</v>
      </c>
      <c r="X77" s="27">
        <v>1.639264466445</v>
      </c>
      <c r="Y77" s="27">
        <v>1.4646535504886</v>
      </c>
      <c r="Z77" s="28">
        <v>1.8181574316022999</v>
      </c>
      <c r="AA77" s="28">
        <v>1.5090944398602999</v>
      </c>
      <c r="AB77" s="28">
        <v>1.6327026613257001</v>
      </c>
      <c r="AC77" s="28">
        <v>2.6530346628636998</v>
      </c>
      <c r="AD77" s="28">
        <v>0.49497042216553</v>
      </c>
      <c r="AE77" s="28">
        <v>1.2869165426445</v>
      </c>
      <c r="AJ77" s="44">
        <v>112907.5765025</v>
      </c>
      <c r="AK77" s="44">
        <v>503065.68609406002</v>
      </c>
      <c r="AL77" s="44">
        <v>317371.27411914</v>
      </c>
      <c r="AM77" s="44">
        <v>59902.8696528</v>
      </c>
      <c r="AN77" s="44">
        <v>95477.319583619988</v>
      </c>
      <c r="AO77" s="44">
        <v>22482.432000000001</v>
      </c>
      <c r="AP77" s="44">
        <v>131129.57650249999</v>
      </c>
      <c r="AQ77" s="44">
        <v>540094.68609405996</v>
      </c>
      <c r="AR77" s="44">
        <v>356947.27411914</v>
      </c>
      <c r="AS77" s="44">
        <v>64066.8696528</v>
      </c>
      <c r="AT77" s="44">
        <v>140157.31958362</v>
      </c>
      <c r="AU77" s="44">
        <v>29595.432000000001</v>
      </c>
    </row>
    <row r="78" spans="1:47">
      <c r="A78" s="3"/>
      <c r="B78" s="13"/>
      <c r="H78" s="23">
        <v>12.763687147016</v>
      </c>
      <c r="I78" s="23">
        <v>16.795168633995001</v>
      </c>
      <c r="J78" s="23">
        <v>24.856772722363999</v>
      </c>
      <c r="K78" s="23">
        <v>10.832345326004001</v>
      </c>
      <c r="L78" s="23">
        <v>62.896784969446998</v>
      </c>
      <c r="M78" s="23">
        <v>8.2686399411548006</v>
      </c>
      <c r="N78" s="26">
        <v>5.6348922049976</v>
      </c>
      <c r="O78" s="26">
        <v>7.3671711761407996</v>
      </c>
      <c r="P78" s="26">
        <v>7.9697078261841998</v>
      </c>
      <c r="Q78" s="26">
        <v>5.1401532134787997</v>
      </c>
      <c r="R78" s="26">
        <v>4.9901135608509</v>
      </c>
      <c r="S78" s="26">
        <v>4.0375759890858998</v>
      </c>
      <c r="T78" s="27">
        <v>1.7390998028819</v>
      </c>
      <c r="U78" s="27">
        <v>1.9307021622348</v>
      </c>
      <c r="V78" s="27">
        <v>1.6717565257561999</v>
      </c>
      <c r="W78" s="27">
        <v>1.9779715916394001</v>
      </c>
      <c r="X78" s="27">
        <v>1.639264466445</v>
      </c>
      <c r="Y78" s="27">
        <v>1.4646535504886</v>
      </c>
      <c r="Z78" s="28">
        <v>1.8181574316022999</v>
      </c>
      <c r="AA78" s="28">
        <v>1.5090944398602999</v>
      </c>
      <c r="AB78" s="28">
        <v>1.6327026613257001</v>
      </c>
      <c r="AC78" s="28">
        <v>2.6530346628636998</v>
      </c>
      <c r="AD78" s="28">
        <v>0.49497042216553</v>
      </c>
      <c r="AE78" s="28">
        <v>1.2869165426445</v>
      </c>
      <c r="AJ78" s="44">
        <v>112907.5765025</v>
      </c>
      <c r="AK78" s="44">
        <v>503065.68609406002</v>
      </c>
      <c r="AL78" s="44">
        <v>317371.27411914</v>
      </c>
      <c r="AM78" s="44">
        <v>59902.8696528</v>
      </c>
      <c r="AN78" s="44">
        <v>95477.319583619988</v>
      </c>
      <c r="AO78" s="44">
        <v>22482.432000000001</v>
      </c>
      <c r="AP78" s="44">
        <v>131129.57650249999</v>
      </c>
      <c r="AQ78" s="44">
        <v>540094.68609405996</v>
      </c>
      <c r="AR78" s="44">
        <v>356947.27411914</v>
      </c>
      <c r="AS78" s="44">
        <v>64066.8696528</v>
      </c>
      <c r="AT78" s="44">
        <v>140157.31958362</v>
      </c>
      <c r="AU78" s="44">
        <v>29595.432000000001</v>
      </c>
    </row>
    <row r="79" spans="1:47">
      <c r="A79" s="3"/>
      <c r="B79" s="13"/>
      <c r="H79" s="23">
        <v>12.763687147016</v>
      </c>
      <c r="I79" s="23">
        <v>16.795168633995001</v>
      </c>
      <c r="J79" s="23">
        <v>24.856772722363999</v>
      </c>
      <c r="K79" s="23">
        <v>10.832345326004001</v>
      </c>
      <c r="L79" s="23">
        <v>62.896784969446998</v>
      </c>
      <c r="M79" s="23">
        <v>8.2686399411548006</v>
      </c>
      <c r="N79" s="26">
        <v>5.6348922049976</v>
      </c>
      <c r="O79" s="26">
        <v>7.3671711761407996</v>
      </c>
      <c r="P79" s="26">
        <v>7.9697078261841998</v>
      </c>
      <c r="Q79" s="26">
        <v>5.1401532134787997</v>
      </c>
      <c r="R79" s="26">
        <v>4.9901135608509</v>
      </c>
      <c r="S79" s="26">
        <v>4.0375759890858998</v>
      </c>
      <c r="T79" s="27">
        <v>1.7390998028819</v>
      </c>
      <c r="U79" s="27">
        <v>1.9307021622348</v>
      </c>
      <c r="V79" s="27">
        <v>1.6717565257561999</v>
      </c>
      <c r="W79" s="27">
        <v>1.9779715916394001</v>
      </c>
      <c r="X79" s="27">
        <v>1.639264466445</v>
      </c>
      <c r="Y79" s="27">
        <v>1.4646535504886</v>
      </c>
      <c r="Z79" s="28">
        <v>1.8181574316022999</v>
      </c>
      <c r="AA79" s="28">
        <v>1.5090944398602999</v>
      </c>
      <c r="AB79" s="28">
        <v>1.6327026613257001</v>
      </c>
      <c r="AC79" s="28">
        <v>2.6530346628636998</v>
      </c>
      <c r="AD79" s="28">
        <v>0.49497042216553</v>
      </c>
      <c r="AE79" s="28">
        <v>1.2869165426445</v>
      </c>
      <c r="AJ79" s="44">
        <v>112907.5765025</v>
      </c>
      <c r="AK79" s="44">
        <v>503065.68609406002</v>
      </c>
      <c r="AL79" s="44">
        <v>317371.27411914</v>
      </c>
      <c r="AM79" s="44">
        <v>59902.8696528</v>
      </c>
      <c r="AN79" s="44">
        <v>95477.319583619988</v>
      </c>
      <c r="AO79" s="44">
        <v>22482.432000000001</v>
      </c>
      <c r="AP79" s="44">
        <v>131129.57650249999</v>
      </c>
      <c r="AQ79" s="44">
        <v>540094.68609405996</v>
      </c>
      <c r="AR79" s="44">
        <v>356947.27411914</v>
      </c>
      <c r="AS79" s="44">
        <v>64066.8696528</v>
      </c>
      <c r="AT79" s="44">
        <v>140157.31958362</v>
      </c>
      <c r="AU79" s="44">
        <v>29595.432000000001</v>
      </c>
    </row>
    <row r="80" spans="1:47">
      <c r="A80" s="3"/>
      <c r="B80" s="13"/>
      <c r="H80" s="23">
        <v>12.763687147016</v>
      </c>
      <c r="I80" s="23">
        <v>16.795168633995001</v>
      </c>
      <c r="J80" s="23">
        <v>24.856772722363999</v>
      </c>
      <c r="K80" s="23">
        <v>10.832345326004001</v>
      </c>
      <c r="L80" s="23">
        <v>62.896784969446998</v>
      </c>
      <c r="M80" s="23">
        <v>8.2686399411548006</v>
      </c>
      <c r="N80" s="26">
        <v>5.6348922049976</v>
      </c>
      <c r="O80" s="26">
        <v>7.3671711761407996</v>
      </c>
      <c r="P80" s="26">
        <v>7.9697078261841998</v>
      </c>
      <c r="Q80" s="26">
        <v>5.1401532134787997</v>
      </c>
      <c r="R80" s="26">
        <v>4.9901135608509</v>
      </c>
      <c r="S80" s="26">
        <v>4.0375759890858998</v>
      </c>
      <c r="T80" s="27">
        <v>1.7390998028819</v>
      </c>
      <c r="U80" s="27">
        <v>1.9307021622348</v>
      </c>
      <c r="V80" s="27">
        <v>1.6717565257561999</v>
      </c>
      <c r="W80" s="27">
        <v>1.9779715916394001</v>
      </c>
      <c r="X80" s="27">
        <v>1.639264466445</v>
      </c>
      <c r="Y80" s="27">
        <v>1.4646535504886</v>
      </c>
      <c r="Z80" s="28">
        <v>1.8181574316022999</v>
      </c>
      <c r="AA80" s="28">
        <v>1.5090944398602999</v>
      </c>
      <c r="AB80" s="28">
        <v>1.6327026613257001</v>
      </c>
      <c r="AC80" s="28">
        <v>2.6530346628636998</v>
      </c>
      <c r="AD80" s="28">
        <v>0.49497042216553</v>
      </c>
      <c r="AE80" s="28">
        <v>1.2869165426445</v>
      </c>
      <c r="AJ80" s="44">
        <v>112907.5765025</v>
      </c>
      <c r="AK80" s="44">
        <v>503065.68609406002</v>
      </c>
      <c r="AL80" s="44">
        <v>317371.27411914</v>
      </c>
      <c r="AM80" s="44">
        <v>59902.8696528</v>
      </c>
      <c r="AN80" s="44">
        <v>95477.319583619988</v>
      </c>
      <c r="AO80" s="44">
        <v>22482.432000000001</v>
      </c>
      <c r="AP80" s="44">
        <v>131129.57650249999</v>
      </c>
      <c r="AQ80" s="44">
        <v>540094.68609405996</v>
      </c>
      <c r="AR80" s="44">
        <v>356947.27411914</v>
      </c>
      <c r="AS80" s="44">
        <v>64066.8696528</v>
      </c>
      <c r="AT80" s="44">
        <v>140157.31958362</v>
      </c>
      <c r="AU80" s="44">
        <v>29595.432000000001</v>
      </c>
    </row>
    <row r="81" spans="1:47">
      <c r="A81" s="3"/>
      <c r="B81" s="13"/>
      <c r="H81" s="23">
        <v>12.763687147016</v>
      </c>
      <c r="I81" s="23">
        <v>16.795168633995001</v>
      </c>
      <c r="J81" s="23">
        <v>24.856772722363999</v>
      </c>
      <c r="K81" s="23">
        <v>10.832345326004001</v>
      </c>
      <c r="L81" s="23">
        <v>62.896784969446998</v>
      </c>
      <c r="M81" s="23">
        <v>8.2686399411548006</v>
      </c>
      <c r="N81" s="26">
        <v>5.6348922049976</v>
      </c>
      <c r="O81" s="26">
        <v>7.3671711761407996</v>
      </c>
      <c r="P81" s="26">
        <v>7.9697078261841998</v>
      </c>
      <c r="Q81" s="26">
        <v>5.1401532134787997</v>
      </c>
      <c r="R81" s="26">
        <v>4.9901135608509</v>
      </c>
      <c r="S81" s="26">
        <v>4.0375759890858998</v>
      </c>
      <c r="T81" s="27">
        <v>1.7390998028819</v>
      </c>
      <c r="U81" s="27">
        <v>1.9307021622348</v>
      </c>
      <c r="V81" s="27">
        <v>1.6717565257561999</v>
      </c>
      <c r="W81" s="27">
        <v>1.9779715916394001</v>
      </c>
      <c r="X81" s="27">
        <v>1.639264466445</v>
      </c>
      <c r="Y81" s="27">
        <v>1.4646535504886</v>
      </c>
      <c r="Z81" s="28">
        <v>1.8181574316022999</v>
      </c>
      <c r="AA81" s="28">
        <v>1.5090944398602999</v>
      </c>
      <c r="AB81" s="28">
        <v>1.6327026613257001</v>
      </c>
      <c r="AC81" s="28">
        <v>2.6530346628636998</v>
      </c>
      <c r="AD81" s="28">
        <v>0.49497042216553</v>
      </c>
      <c r="AE81" s="28">
        <v>1.2869165426445</v>
      </c>
      <c r="AJ81" s="44">
        <v>112907.5765025</v>
      </c>
      <c r="AK81" s="44">
        <v>503065.68609406002</v>
      </c>
      <c r="AL81" s="44">
        <v>317371.27411914</v>
      </c>
      <c r="AM81" s="44">
        <v>59902.8696528</v>
      </c>
      <c r="AN81" s="44">
        <v>95477.319583619988</v>
      </c>
      <c r="AO81" s="44">
        <v>22482.432000000001</v>
      </c>
      <c r="AP81" s="44">
        <v>131129.57650249999</v>
      </c>
      <c r="AQ81" s="44">
        <v>540094.68609405996</v>
      </c>
      <c r="AR81" s="44">
        <v>356947.27411914</v>
      </c>
      <c r="AS81" s="44">
        <v>64066.8696528</v>
      </c>
      <c r="AT81" s="44">
        <v>140157.31958362</v>
      </c>
      <c r="AU81" s="44">
        <v>29595.432000000001</v>
      </c>
    </row>
    <row r="82" spans="1:47">
      <c r="A82" s="3"/>
      <c r="B82" s="13"/>
      <c r="H82" s="23">
        <v>12.763687147016</v>
      </c>
      <c r="I82" s="23">
        <v>16.795168633995001</v>
      </c>
      <c r="J82" s="23">
        <v>24.856772722363999</v>
      </c>
      <c r="K82" s="23">
        <v>10.832345326004001</v>
      </c>
      <c r="L82" s="23">
        <v>62.896784969446998</v>
      </c>
      <c r="M82" s="23">
        <v>8.2686399411548006</v>
      </c>
      <c r="N82" s="26">
        <v>5.6348922049976</v>
      </c>
      <c r="O82" s="26">
        <v>7.3671711761407996</v>
      </c>
      <c r="P82" s="26">
        <v>7.9697078261841998</v>
      </c>
      <c r="Q82" s="26">
        <v>5.1401532134787997</v>
      </c>
      <c r="R82" s="26">
        <v>4.9901135608509</v>
      </c>
      <c r="S82" s="26">
        <v>4.0375759890858998</v>
      </c>
      <c r="T82" s="27">
        <v>1.7390998028819</v>
      </c>
      <c r="U82" s="27">
        <v>1.9307021622348</v>
      </c>
      <c r="V82" s="27">
        <v>1.6717565257561999</v>
      </c>
      <c r="W82" s="27">
        <v>1.9779715916394001</v>
      </c>
      <c r="X82" s="27">
        <v>1.639264466445</v>
      </c>
      <c r="Y82" s="27">
        <v>1.4646535504886</v>
      </c>
      <c r="Z82" s="28">
        <v>1.8181574316022999</v>
      </c>
      <c r="AA82" s="28">
        <v>1.5090944398602999</v>
      </c>
      <c r="AB82" s="28">
        <v>1.6327026613257001</v>
      </c>
      <c r="AC82" s="28">
        <v>2.6530346628636998</v>
      </c>
      <c r="AD82" s="28">
        <v>0.49497042216553</v>
      </c>
      <c r="AE82" s="28">
        <v>1.2869165426445</v>
      </c>
      <c r="AJ82" s="44">
        <v>112907.5765025</v>
      </c>
      <c r="AK82" s="44">
        <v>503065.68609406002</v>
      </c>
      <c r="AL82" s="44">
        <v>317371.27411914</v>
      </c>
      <c r="AM82" s="44">
        <v>59902.8696528</v>
      </c>
      <c r="AN82" s="44">
        <v>95477.319583619988</v>
      </c>
      <c r="AO82" s="44">
        <v>22482.432000000001</v>
      </c>
      <c r="AP82" s="44">
        <v>131129.57650249999</v>
      </c>
      <c r="AQ82" s="44">
        <v>540094.68609405996</v>
      </c>
      <c r="AR82" s="44">
        <v>356947.27411914</v>
      </c>
      <c r="AS82" s="44">
        <v>64066.8696528</v>
      </c>
      <c r="AT82" s="44">
        <v>140157.31958362</v>
      </c>
      <c r="AU82" s="44">
        <v>29595.432000000001</v>
      </c>
    </row>
    <row r="83" spans="1:47">
      <c r="A83" s="3"/>
      <c r="B83" s="13"/>
      <c r="H83" s="23">
        <v>12.763687147016</v>
      </c>
      <c r="I83" s="23">
        <v>16.795168633995001</v>
      </c>
      <c r="J83" s="23">
        <v>24.856772722363999</v>
      </c>
      <c r="K83" s="23">
        <v>10.832345326004001</v>
      </c>
      <c r="L83" s="23">
        <v>62.896784969446998</v>
      </c>
      <c r="M83" s="23">
        <v>8.2686399411548006</v>
      </c>
      <c r="N83" s="26">
        <v>5.6348922049976</v>
      </c>
      <c r="O83" s="26">
        <v>7.3671711761407996</v>
      </c>
      <c r="P83" s="26">
        <v>7.9697078261841998</v>
      </c>
      <c r="Q83" s="26">
        <v>5.1401532134787997</v>
      </c>
      <c r="R83" s="26">
        <v>4.9901135608509</v>
      </c>
      <c r="S83" s="26">
        <v>4.0375759890858998</v>
      </c>
      <c r="T83" s="27">
        <v>1.7390998028819</v>
      </c>
      <c r="U83" s="27">
        <v>1.9307021622348</v>
      </c>
      <c r="V83" s="27">
        <v>1.6717565257561999</v>
      </c>
      <c r="W83" s="27">
        <v>1.9779715916394001</v>
      </c>
      <c r="X83" s="27">
        <v>1.639264466445</v>
      </c>
      <c r="Y83" s="27">
        <v>1.4646535504886</v>
      </c>
      <c r="Z83" s="28">
        <v>1.8181574316022999</v>
      </c>
      <c r="AA83" s="28">
        <v>1.5090944398602999</v>
      </c>
      <c r="AB83" s="28">
        <v>1.6327026613257001</v>
      </c>
      <c r="AC83" s="28">
        <v>2.6530346628636998</v>
      </c>
      <c r="AD83" s="28">
        <v>0.49497042216553</v>
      </c>
      <c r="AE83" s="28">
        <v>1.2869165426445</v>
      </c>
      <c r="AJ83" s="44">
        <v>112907.5765025</v>
      </c>
      <c r="AK83" s="44">
        <v>503065.68609406002</v>
      </c>
      <c r="AL83" s="44">
        <v>317371.27411914</v>
      </c>
      <c r="AM83" s="44">
        <v>59902.8696528</v>
      </c>
      <c r="AN83" s="44">
        <v>95477.319583619988</v>
      </c>
      <c r="AO83" s="44">
        <v>22482.432000000001</v>
      </c>
      <c r="AP83" s="44">
        <v>131129.57650249999</v>
      </c>
      <c r="AQ83" s="44">
        <v>540094.68609405996</v>
      </c>
      <c r="AR83" s="44">
        <v>356947.27411914</v>
      </c>
      <c r="AS83" s="44">
        <v>64066.8696528</v>
      </c>
      <c r="AT83" s="44">
        <v>140157.31958362</v>
      </c>
      <c r="AU83" s="44">
        <v>29595.432000000001</v>
      </c>
    </row>
    <row r="84" spans="1:47">
      <c r="A84" s="3"/>
      <c r="B84" s="13"/>
      <c r="H84" s="23">
        <v>12.763687147016</v>
      </c>
      <c r="I84" s="23">
        <v>16.795168633995001</v>
      </c>
      <c r="J84" s="23">
        <v>24.856772722363999</v>
      </c>
      <c r="K84" s="23">
        <v>10.832345326004001</v>
      </c>
      <c r="L84" s="23">
        <v>62.896784969446998</v>
      </c>
      <c r="M84" s="23">
        <v>8.2686399411548006</v>
      </c>
      <c r="N84" s="26">
        <v>5.6348922049976</v>
      </c>
      <c r="O84" s="26">
        <v>7.3671711761407996</v>
      </c>
      <c r="P84" s="26">
        <v>7.9697078261841998</v>
      </c>
      <c r="Q84" s="26">
        <v>5.1401532134787997</v>
      </c>
      <c r="R84" s="26">
        <v>4.9901135608509</v>
      </c>
      <c r="S84" s="26">
        <v>4.0375759890858998</v>
      </c>
      <c r="T84" s="27">
        <v>1.7390998028819</v>
      </c>
      <c r="U84" s="27">
        <v>1.9307021622348</v>
      </c>
      <c r="V84" s="27">
        <v>1.6717565257561999</v>
      </c>
      <c r="W84" s="27">
        <v>1.9779715916394001</v>
      </c>
      <c r="X84" s="27">
        <v>1.639264466445</v>
      </c>
      <c r="Y84" s="27">
        <v>1.4646535504886</v>
      </c>
      <c r="Z84" s="28">
        <v>1.8181574316022999</v>
      </c>
      <c r="AA84" s="28">
        <v>1.5090944398602999</v>
      </c>
      <c r="AB84" s="28">
        <v>1.6327026613257001</v>
      </c>
      <c r="AC84" s="28">
        <v>2.6530346628636998</v>
      </c>
      <c r="AD84" s="28">
        <v>0.49497042216553</v>
      </c>
      <c r="AE84" s="28">
        <v>1.2869165426445</v>
      </c>
      <c r="AJ84" s="44">
        <v>112907.5765025</v>
      </c>
      <c r="AK84" s="44">
        <v>503065.68609406002</v>
      </c>
      <c r="AL84" s="44">
        <v>317371.27411914</v>
      </c>
      <c r="AM84" s="44">
        <v>59902.8696528</v>
      </c>
      <c r="AN84" s="44">
        <v>95477.319583619988</v>
      </c>
      <c r="AO84" s="44">
        <v>22482.432000000001</v>
      </c>
      <c r="AP84" s="44">
        <v>131129.57650249999</v>
      </c>
      <c r="AQ84" s="44">
        <v>540094.68609405996</v>
      </c>
      <c r="AR84" s="44">
        <v>356947.27411914</v>
      </c>
      <c r="AS84" s="44">
        <v>64066.8696528</v>
      </c>
      <c r="AT84" s="44">
        <v>140157.31958362</v>
      </c>
      <c r="AU84" s="44">
        <v>29595.432000000001</v>
      </c>
    </row>
    <row r="85" spans="1:47">
      <c r="A85" s="3"/>
      <c r="B85" s="13"/>
      <c r="H85" s="23">
        <v>12.763687147016</v>
      </c>
      <c r="I85" s="23">
        <v>16.795168633995001</v>
      </c>
      <c r="J85" s="23">
        <v>24.856772722363999</v>
      </c>
      <c r="K85" s="23">
        <v>10.832345326004001</v>
      </c>
      <c r="L85" s="23">
        <v>62.896784969446998</v>
      </c>
      <c r="M85" s="23">
        <v>8.2686399411548006</v>
      </c>
      <c r="N85" s="26">
        <v>5.6348922049976</v>
      </c>
      <c r="O85" s="26">
        <v>7.3671711761407996</v>
      </c>
      <c r="P85" s="26">
        <v>7.9697078261841998</v>
      </c>
      <c r="Q85" s="26">
        <v>5.1401532134787997</v>
      </c>
      <c r="R85" s="26">
        <v>4.9901135608509</v>
      </c>
      <c r="S85" s="26">
        <v>4.0375759890858998</v>
      </c>
      <c r="T85" s="27">
        <v>1.7390998028819</v>
      </c>
      <c r="U85" s="27">
        <v>1.9307021622348</v>
      </c>
      <c r="V85" s="27">
        <v>1.6717565257561999</v>
      </c>
      <c r="W85" s="27">
        <v>1.9779715916394001</v>
      </c>
      <c r="X85" s="27">
        <v>1.639264466445</v>
      </c>
      <c r="Y85" s="27">
        <v>1.4646535504886</v>
      </c>
      <c r="Z85" s="28">
        <v>1.8181574316022999</v>
      </c>
      <c r="AA85" s="28">
        <v>1.5090944398602999</v>
      </c>
      <c r="AB85" s="28">
        <v>1.6327026613257001</v>
      </c>
      <c r="AC85" s="28">
        <v>2.6530346628636998</v>
      </c>
      <c r="AD85" s="28">
        <v>0.49497042216553</v>
      </c>
      <c r="AE85" s="28">
        <v>1.2869165426445</v>
      </c>
      <c r="AJ85" s="44">
        <v>112907.5765025</v>
      </c>
      <c r="AK85" s="44">
        <v>503065.68609406002</v>
      </c>
      <c r="AL85" s="44">
        <v>317371.27411914</v>
      </c>
      <c r="AM85" s="44">
        <v>59902.8696528</v>
      </c>
      <c r="AN85" s="44">
        <v>95477.319583619988</v>
      </c>
      <c r="AO85" s="44">
        <v>22482.432000000001</v>
      </c>
      <c r="AP85" s="44">
        <v>131129.57650249999</v>
      </c>
      <c r="AQ85" s="44">
        <v>540094.68609405996</v>
      </c>
      <c r="AR85" s="44">
        <v>356947.27411914</v>
      </c>
      <c r="AS85" s="44">
        <v>64066.8696528</v>
      </c>
      <c r="AT85" s="44">
        <v>140157.31958362</v>
      </c>
      <c r="AU85" s="44">
        <v>29595.432000000001</v>
      </c>
    </row>
    <row r="86" spans="1:47">
      <c r="A86" s="3"/>
      <c r="B86" s="13"/>
      <c r="H86" s="23">
        <v>12.763687147016</v>
      </c>
      <c r="I86" s="23">
        <v>16.795168633995001</v>
      </c>
      <c r="J86" s="23">
        <v>24.856772722363999</v>
      </c>
      <c r="K86" s="23">
        <v>10.832345326004001</v>
      </c>
      <c r="L86" s="23">
        <v>62.896784969446998</v>
      </c>
      <c r="M86" s="23">
        <v>8.2686399411548006</v>
      </c>
      <c r="N86" s="26">
        <v>5.6348922049976</v>
      </c>
      <c r="O86" s="26">
        <v>7.3671711761407996</v>
      </c>
      <c r="P86" s="26">
        <v>7.9697078261841998</v>
      </c>
      <c r="Q86" s="26">
        <v>5.1401532134787997</v>
      </c>
      <c r="R86" s="26">
        <v>4.9901135608509</v>
      </c>
      <c r="S86" s="26">
        <v>4.0375759890858998</v>
      </c>
      <c r="T86" s="27">
        <v>1.7390998028819</v>
      </c>
      <c r="U86" s="27">
        <v>1.9307021622348</v>
      </c>
      <c r="V86" s="27">
        <v>1.6717565257561999</v>
      </c>
      <c r="W86" s="27">
        <v>1.9779715916394001</v>
      </c>
      <c r="X86" s="27">
        <v>1.639264466445</v>
      </c>
      <c r="Y86" s="27">
        <v>1.4646535504886</v>
      </c>
      <c r="Z86" s="28">
        <v>1.8181574316022999</v>
      </c>
      <c r="AA86" s="28">
        <v>1.5090944398602999</v>
      </c>
      <c r="AB86" s="28">
        <v>1.6327026613257001</v>
      </c>
      <c r="AC86" s="28">
        <v>2.6530346628636998</v>
      </c>
      <c r="AD86" s="28">
        <v>0.49497042216553</v>
      </c>
      <c r="AE86" s="28">
        <v>1.2869165426445</v>
      </c>
      <c r="AJ86" s="44">
        <v>112907.5765025</v>
      </c>
      <c r="AK86" s="44">
        <v>503065.68609406002</v>
      </c>
      <c r="AL86" s="44">
        <v>317371.27411914</v>
      </c>
      <c r="AM86" s="44">
        <v>59902.8696528</v>
      </c>
      <c r="AN86" s="44">
        <v>95477.319583619988</v>
      </c>
      <c r="AO86" s="44">
        <v>22482.432000000001</v>
      </c>
      <c r="AP86" s="44">
        <v>131129.57650249999</v>
      </c>
      <c r="AQ86" s="44">
        <v>540094.68609405996</v>
      </c>
      <c r="AR86" s="44">
        <v>356947.27411914</v>
      </c>
      <c r="AS86" s="44">
        <v>64066.8696528</v>
      </c>
      <c r="AT86" s="44">
        <v>140157.31958362</v>
      </c>
      <c r="AU86" s="44">
        <v>29595.432000000001</v>
      </c>
    </row>
    <row r="87" spans="1:47">
      <c r="A87" s="3"/>
      <c r="B87" s="13"/>
      <c r="H87" s="23">
        <v>12.763687147016</v>
      </c>
      <c r="I87" s="23">
        <v>16.795168633995001</v>
      </c>
      <c r="J87" s="23">
        <v>24.856772722363999</v>
      </c>
      <c r="K87" s="23">
        <v>10.832345326004001</v>
      </c>
      <c r="L87" s="23">
        <v>62.896784969446998</v>
      </c>
      <c r="M87" s="23">
        <v>8.2686399411548006</v>
      </c>
      <c r="N87" s="26">
        <v>5.6348922049976</v>
      </c>
      <c r="O87" s="26">
        <v>7.3671711761407996</v>
      </c>
      <c r="P87" s="26">
        <v>7.9697078261841998</v>
      </c>
      <c r="Q87" s="26">
        <v>5.1401532134787997</v>
      </c>
      <c r="R87" s="26">
        <v>4.9901135608509</v>
      </c>
      <c r="S87" s="26">
        <v>4.0375759890858998</v>
      </c>
      <c r="T87" s="27">
        <v>1.7390998028819</v>
      </c>
      <c r="U87" s="27">
        <v>1.9307021622348</v>
      </c>
      <c r="V87" s="27">
        <v>1.6717565257561999</v>
      </c>
      <c r="W87" s="27">
        <v>1.9779715916394001</v>
      </c>
      <c r="X87" s="27">
        <v>1.639264466445</v>
      </c>
      <c r="Y87" s="27">
        <v>1.4646535504886</v>
      </c>
      <c r="Z87" s="28">
        <v>1.8181574316022999</v>
      </c>
      <c r="AA87" s="28">
        <v>1.5090944398602999</v>
      </c>
      <c r="AB87" s="28">
        <v>1.6327026613257001</v>
      </c>
      <c r="AC87" s="28">
        <v>2.6530346628636998</v>
      </c>
      <c r="AD87" s="28">
        <v>0.49497042216553</v>
      </c>
      <c r="AE87" s="28">
        <v>1.2869165426445</v>
      </c>
      <c r="AJ87" s="44">
        <v>112907.5765025</v>
      </c>
      <c r="AK87" s="44">
        <v>503065.68609406002</v>
      </c>
      <c r="AL87" s="44">
        <v>317371.27411914</v>
      </c>
      <c r="AM87" s="44">
        <v>59902.8696528</v>
      </c>
      <c r="AN87" s="44">
        <v>95477.319583619988</v>
      </c>
      <c r="AO87" s="44">
        <v>22482.432000000001</v>
      </c>
      <c r="AP87" s="44">
        <v>131129.57650249999</v>
      </c>
      <c r="AQ87" s="44">
        <v>540094.68609405996</v>
      </c>
      <c r="AR87" s="44">
        <v>356947.27411914</v>
      </c>
      <c r="AS87" s="44">
        <v>64066.8696528</v>
      </c>
      <c r="AT87" s="44">
        <v>140157.31958362</v>
      </c>
      <c r="AU87" s="44">
        <v>29595.432000000001</v>
      </c>
    </row>
    <row r="88" spans="1:47">
      <c r="A88" s="3"/>
      <c r="B88" s="13"/>
      <c r="H88" s="23">
        <v>12.763687147016</v>
      </c>
      <c r="I88" s="23">
        <v>16.795168633995001</v>
      </c>
      <c r="J88" s="23">
        <v>24.856772722363999</v>
      </c>
      <c r="K88" s="23">
        <v>10.832345326004001</v>
      </c>
      <c r="L88" s="23">
        <v>62.896784969446998</v>
      </c>
      <c r="M88" s="23">
        <v>8.2686399411548006</v>
      </c>
      <c r="N88" s="26">
        <v>5.6348922049976</v>
      </c>
      <c r="O88" s="26">
        <v>7.3671711761407996</v>
      </c>
      <c r="P88" s="26">
        <v>7.9697078261841998</v>
      </c>
      <c r="Q88" s="26">
        <v>5.1401532134787997</v>
      </c>
      <c r="R88" s="26">
        <v>4.9901135608509</v>
      </c>
      <c r="S88" s="26">
        <v>4.0375759890858998</v>
      </c>
      <c r="T88" s="27">
        <v>1.7390998028819</v>
      </c>
      <c r="U88" s="27">
        <v>1.9307021622348</v>
      </c>
      <c r="V88" s="27">
        <v>1.6717565257561999</v>
      </c>
      <c r="W88" s="27">
        <v>1.9779715916394001</v>
      </c>
      <c r="X88" s="27">
        <v>1.639264466445</v>
      </c>
      <c r="Y88" s="27">
        <v>1.4646535504886</v>
      </c>
      <c r="Z88" s="28">
        <v>1.8181574316022999</v>
      </c>
      <c r="AA88" s="28">
        <v>1.5090944398602999</v>
      </c>
      <c r="AB88" s="28">
        <v>1.6327026613257001</v>
      </c>
      <c r="AC88" s="28">
        <v>2.6530346628636998</v>
      </c>
      <c r="AD88" s="28">
        <v>0.49497042216553</v>
      </c>
      <c r="AE88" s="28">
        <v>1.2869165426445</v>
      </c>
      <c r="AJ88" s="44">
        <v>112907.5765025</v>
      </c>
      <c r="AK88" s="44">
        <v>503065.68609406002</v>
      </c>
      <c r="AL88" s="44">
        <v>317371.27411914</v>
      </c>
      <c r="AM88" s="44">
        <v>59902.8696528</v>
      </c>
      <c r="AN88" s="44">
        <v>95477.319583619988</v>
      </c>
      <c r="AO88" s="44">
        <v>22482.432000000001</v>
      </c>
      <c r="AP88" s="44">
        <v>131129.57650249999</v>
      </c>
      <c r="AQ88" s="44">
        <v>540094.68609405996</v>
      </c>
      <c r="AR88" s="44">
        <v>356947.27411914</v>
      </c>
      <c r="AS88" s="44">
        <v>64066.8696528</v>
      </c>
      <c r="AT88" s="44">
        <v>140157.31958362</v>
      </c>
      <c r="AU88" s="44">
        <v>29595.432000000001</v>
      </c>
    </row>
    <row r="89" spans="1:47">
      <c r="A89" s="3"/>
      <c r="B89" s="13"/>
      <c r="H89" s="23">
        <v>12.763687147016</v>
      </c>
      <c r="I89" s="23">
        <v>16.795168633995001</v>
      </c>
      <c r="J89" s="23">
        <v>24.856772722363999</v>
      </c>
      <c r="K89" s="23">
        <v>10.832345326004001</v>
      </c>
      <c r="L89" s="23">
        <v>62.896784969446998</v>
      </c>
      <c r="M89" s="23">
        <v>8.2686399411548006</v>
      </c>
      <c r="N89" s="26">
        <v>5.6348922049976</v>
      </c>
      <c r="O89" s="26">
        <v>7.3671711761407996</v>
      </c>
      <c r="P89" s="26">
        <v>7.9697078261841998</v>
      </c>
      <c r="Q89" s="26">
        <v>5.1401532134787997</v>
      </c>
      <c r="R89" s="26">
        <v>4.9901135608509</v>
      </c>
      <c r="S89" s="26">
        <v>4.0375759890858998</v>
      </c>
      <c r="T89" s="27">
        <v>1.7390998028819</v>
      </c>
      <c r="U89" s="27">
        <v>1.9307021622348</v>
      </c>
      <c r="V89" s="27">
        <v>1.6717565257561999</v>
      </c>
      <c r="W89" s="27">
        <v>1.9779715916394001</v>
      </c>
      <c r="X89" s="27">
        <v>1.639264466445</v>
      </c>
      <c r="Y89" s="27">
        <v>1.4646535504886</v>
      </c>
      <c r="Z89" s="28">
        <v>1.8181574316022999</v>
      </c>
      <c r="AA89" s="28">
        <v>1.5090944398602999</v>
      </c>
      <c r="AB89" s="28">
        <v>1.6327026613257001</v>
      </c>
      <c r="AC89" s="28">
        <v>2.6530346628636998</v>
      </c>
      <c r="AD89" s="28">
        <v>0.49497042216553</v>
      </c>
      <c r="AE89" s="28">
        <v>1.2869165426445</v>
      </c>
      <c r="AJ89" s="44">
        <v>112907.5765025</v>
      </c>
      <c r="AK89" s="44">
        <v>503065.68609406002</v>
      </c>
      <c r="AL89" s="44">
        <v>317371.27411914</v>
      </c>
      <c r="AM89" s="44">
        <v>59902.8696528</v>
      </c>
      <c r="AN89" s="44">
        <v>95477.319583619988</v>
      </c>
      <c r="AO89" s="44">
        <v>22482.432000000001</v>
      </c>
      <c r="AP89" s="44">
        <v>131129.57650249999</v>
      </c>
      <c r="AQ89" s="44">
        <v>540094.68609405996</v>
      </c>
      <c r="AR89" s="44">
        <v>356947.27411914</v>
      </c>
      <c r="AS89" s="44">
        <v>64066.8696528</v>
      </c>
      <c r="AT89" s="44">
        <v>140157.31958362</v>
      </c>
      <c r="AU89" s="44">
        <v>29595.432000000001</v>
      </c>
    </row>
    <row r="90" spans="1:47">
      <c r="A90" s="3"/>
      <c r="B90" s="13"/>
      <c r="H90" s="23">
        <v>12.763687147016</v>
      </c>
      <c r="I90" s="23">
        <v>16.795168633995001</v>
      </c>
      <c r="J90" s="23">
        <v>24.856772722363999</v>
      </c>
      <c r="K90" s="23">
        <v>10.832345326004001</v>
      </c>
      <c r="L90" s="23">
        <v>62.896784969446998</v>
      </c>
      <c r="M90" s="23">
        <v>8.2686399411548006</v>
      </c>
      <c r="N90" s="26">
        <v>5.6348922049976</v>
      </c>
      <c r="O90" s="26">
        <v>7.3671711761407996</v>
      </c>
      <c r="P90" s="26">
        <v>7.9697078261841998</v>
      </c>
      <c r="Q90" s="26">
        <v>5.1401532134787997</v>
      </c>
      <c r="R90" s="26">
        <v>4.9901135608509</v>
      </c>
      <c r="S90" s="26">
        <v>4.0375759890858998</v>
      </c>
      <c r="T90" s="27">
        <v>1.7390998028819</v>
      </c>
      <c r="U90" s="27">
        <v>1.9307021622348</v>
      </c>
      <c r="V90" s="27">
        <v>1.6717565257561999</v>
      </c>
      <c r="W90" s="27">
        <v>1.9779715916394001</v>
      </c>
      <c r="X90" s="27">
        <v>1.639264466445</v>
      </c>
      <c r="Y90" s="27">
        <v>1.4646535504886</v>
      </c>
      <c r="Z90" s="28">
        <v>1.8181574316022999</v>
      </c>
      <c r="AA90" s="28">
        <v>1.5090944398602999</v>
      </c>
      <c r="AB90" s="28">
        <v>1.6327026613257001</v>
      </c>
      <c r="AC90" s="28">
        <v>2.6530346628636998</v>
      </c>
      <c r="AD90" s="28">
        <v>0.49497042216553</v>
      </c>
      <c r="AE90" s="28">
        <v>1.2869165426445</v>
      </c>
      <c r="AJ90" s="44">
        <v>112907.5765025</v>
      </c>
      <c r="AK90" s="44">
        <v>503065.68609406002</v>
      </c>
      <c r="AL90" s="44">
        <v>317371.27411914</v>
      </c>
      <c r="AM90" s="44">
        <v>59902.8696528</v>
      </c>
      <c r="AN90" s="44">
        <v>95477.319583619988</v>
      </c>
      <c r="AO90" s="44">
        <v>22482.432000000001</v>
      </c>
      <c r="AP90" s="44">
        <v>131129.57650249999</v>
      </c>
      <c r="AQ90" s="44">
        <v>540094.68609405996</v>
      </c>
      <c r="AR90" s="44">
        <v>356947.27411914</v>
      </c>
      <c r="AS90" s="44">
        <v>64066.8696528</v>
      </c>
      <c r="AT90" s="44">
        <v>140157.31958362</v>
      </c>
      <c r="AU90" s="44">
        <v>29595.432000000001</v>
      </c>
    </row>
    <row r="91" spans="1:47">
      <c r="A91" s="3"/>
      <c r="B91" s="13"/>
      <c r="H91" s="23">
        <v>12.763687147016</v>
      </c>
      <c r="I91" s="23">
        <v>16.795168633995001</v>
      </c>
      <c r="J91" s="23">
        <v>24.856772722363999</v>
      </c>
      <c r="K91" s="23">
        <v>10.832345326004001</v>
      </c>
      <c r="L91" s="23">
        <v>62.896784969446998</v>
      </c>
      <c r="M91" s="23">
        <v>8.2686399411548006</v>
      </c>
      <c r="N91" s="26">
        <v>5.6348922049976</v>
      </c>
      <c r="O91" s="26">
        <v>7.3671711761407996</v>
      </c>
      <c r="P91" s="26">
        <v>7.9697078261841998</v>
      </c>
      <c r="Q91" s="26">
        <v>5.1401532134787997</v>
      </c>
      <c r="R91" s="26">
        <v>4.9901135608509</v>
      </c>
      <c r="S91" s="26">
        <v>4.0375759890858998</v>
      </c>
      <c r="T91" s="27">
        <v>1.7390998028819</v>
      </c>
      <c r="U91" s="27">
        <v>1.9307021622348</v>
      </c>
      <c r="V91" s="27">
        <v>1.6717565257561999</v>
      </c>
      <c r="W91" s="27">
        <v>1.9779715916394001</v>
      </c>
      <c r="X91" s="27">
        <v>1.639264466445</v>
      </c>
      <c r="Y91" s="27">
        <v>1.4646535504886</v>
      </c>
      <c r="Z91" s="28">
        <v>1.8181574316022999</v>
      </c>
      <c r="AA91" s="28">
        <v>1.5090944398602999</v>
      </c>
      <c r="AB91" s="28">
        <v>1.6327026613257001</v>
      </c>
      <c r="AC91" s="28">
        <v>2.6530346628636998</v>
      </c>
      <c r="AD91" s="28">
        <v>0.49497042216553</v>
      </c>
      <c r="AE91" s="28">
        <v>1.2869165426445</v>
      </c>
      <c r="AJ91" s="44">
        <v>112907.5765025</v>
      </c>
      <c r="AK91" s="44">
        <v>503065.68609406002</v>
      </c>
      <c r="AL91" s="44">
        <v>317371.27411914</v>
      </c>
      <c r="AM91" s="44">
        <v>59902.8696528</v>
      </c>
      <c r="AN91" s="44">
        <v>95477.319583619988</v>
      </c>
      <c r="AO91" s="44">
        <v>22482.432000000001</v>
      </c>
      <c r="AP91" s="44">
        <v>131129.57650249999</v>
      </c>
      <c r="AQ91" s="44">
        <v>540094.68609405996</v>
      </c>
      <c r="AR91" s="44">
        <v>356947.27411914</v>
      </c>
      <c r="AS91" s="44">
        <v>64066.8696528</v>
      </c>
      <c r="AT91" s="44">
        <v>140157.31958362</v>
      </c>
      <c r="AU91" s="44">
        <v>29595.432000000001</v>
      </c>
    </row>
    <row r="92" spans="1:47">
      <c r="A92" s="3"/>
      <c r="B92" s="13"/>
      <c r="H92" s="23">
        <v>12.763687147016</v>
      </c>
      <c r="I92" s="23">
        <v>16.795168633995001</v>
      </c>
      <c r="J92" s="23">
        <v>24.856772722363999</v>
      </c>
      <c r="K92" s="23">
        <v>10.832345326004001</v>
      </c>
      <c r="L92" s="23">
        <v>62.896784969446998</v>
      </c>
      <c r="M92" s="23">
        <v>8.2686399411548006</v>
      </c>
      <c r="N92" s="26">
        <v>5.6348922049976</v>
      </c>
      <c r="O92" s="26">
        <v>7.3671711761407996</v>
      </c>
      <c r="P92" s="26">
        <v>7.9697078261841998</v>
      </c>
      <c r="Q92" s="26">
        <v>5.1401532134787997</v>
      </c>
      <c r="R92" s="26">
        <v>4.9901135608509</v>
      </c>
      <c r="S92" s="26">
        <v>4.0375759890858998</v>
      </c>
      <c r="T92" s="27">
        <v>1.7390998028819</v>
      </c>
      <c r="U92" s="27">
        <v>1.9307021622348</v>
      </c>
      <c r="V92" s="27">
        <v>1.6717565257561999</v>
      </c>
      <c r="W92" s="27">
        <v>1.9779715916394001</v>
      </c>
      <c r="X92" s="27">
        <v>1.639264466445</v>
      </c>
      <c r="Y92" s="27">
        <v>1.4646535504886</v>
      </c>
      <c r="Z92" s="28">
        <v>1.8181574316022999</v>
      </c>
      <c r="AA92" s="28">
        <v>1.5090944398602999</v>
      </c>
      <c r="AB92" s="28">
        <v>1.6327026613257001</v>
      </c>
      <c r="AC92" s="28">
        <v>2.6530346628636998</v>
      </c>
      <c r="AD92" s="28">
        <v>0.49497042216553</v>
      </c>
      <c r="AE92" s="28">
        <v>1.2869165426445</v>
      </c>
      <c r="AJ92" s="44">
        <v>112907.5765025</v>
      </c>
      <c r="AK92" s="44">
        <v>503065.68609406002</v>
      </c>
      <c r="AL92" s="44">
        <v>317371.27411914</v>
      </c>
      <c r="AM92" s="44">
        <v>59902.8696528</v>
      </c>
      <c r="AN92" s="44">
        <v>95477.319583619988</v>
      </c>
      <c r="AO92" s="44">
        <v>22482.432000000001</v>
      </c>
      <c r="AP92" s="44">
        <v>131129.57650249999</v>
      </c>
      <c r="AQ92" s="44">
        <v>540094.68609405996</v>
      </c>
      <c r="AR92" s="44">
        <v>356947.27411914</v>
      </c>
      <c r="AS92" s="44">
        <v>64066.8696528</v>
      </c>
      <c r="AT92" s="44">
        <v>140157.31958362</v>
      </c>
      <c r="AU92" s="44">
        <v>29595.432000000001</v>
      </c>
    </row>
    <row r="93" spans="1:47">
      <c r="A93" s="3"/>
      <c r="B93" s="13"/>
      <c r="H93" s="23">
        <v>12.763687147016</v>
      </c>
      <c r="I93" s="23">
        <v>16.795168633995001</v>
      </c>
      <c r="J93" s="23">
        <v>24.856772722363999</v>
      </c>
      <c r="K93" s="23">
        <v>10.832345326004001</v>
      </c>
      <c r="L93" s="23">
        <v>62.896784969446998</v>
      </c>
      <c r="M93" s="23">
        <v>8.2686399411548006</v>
      </c>
      <c r="N93" s="26">
        <v>5.6348922049976</v>
      </c>
      <c r="O93" s="26">
        <v>7.3671711761407996</v>
      </c>
      <c r="P93" s="26">
        <v>7.9697078261841998</v>
      </c>
      <c r="Q93" s="26">
        <v>5.1401532134787997</v>
      </c>
      <c r="R93" s="26">
        <v>4.9901135608509</v>
      </c>
      <c r="S93" s="26">
        <v>4.0375759890858998</v>
      </c>
      <c r="T93" s="27">
        <v>1.7390998028819</v>
      </c>
      <c r="U93" s="27">
        <v>1.9307021622348</v>
      </c>
      <c r="V93" s="27">
        <v>1.6717565257561999</v>
      </c>
      <c r="W93" s="27">
        <v>1.9779715916394001</v>
      </c>
      <c r="X93" s="27">
        <v>1.639264466445</v>
      </c>
      <c r="Y93" s="27">
        <v>1.4646535504886</v>
      </c>
      <c r="Z93" s="28">
        <v>1.8181574316022999</v>
      </c>
      <c r="AA93" s="28">
        <v>1.5090944398602999</v>
      </c>
      <c r="AB93" s="28">
        <v>1.6327026613257001</v>
      </c>
      <c r="AC93" s="28">
        <v>2.6530346628636998</v>
      </c>
      <c r="AD93" s="28">
        <v>0.49497042216553</v>
      </c>
      <c r="AE93" s="28">
        <v>1.2869165426445</v>
      </c>
      <c r="AJ93" s="44">
        <v>112907.5765025</v>
      </c>
      <c r="AK93" s="44">
        <v>503065.68609406002</v>
      </c>
      <c r="AL93" s="44">
        <v>317371.27411914</v>
      </c>
      <c r="AM93" s="44">
        <v>59902.8696528</v>
      </c>
      <c r="AN93" s="44">
        <v>95477.319583619988</v>
      </c>
      <c r="AO93" s="44">
        <v>22482.432000000001</v>
      </c>
      <c r="AP93" s="44">
        <v>131129.57650249999</v>
      </c>
      <c r="AQ93" s="44">
        <v>540094.68609405996</v>
      </c>
      <c r="AR93" s="44">
        <v>356947.27411914</v>
      </c>
      <c r="AS93" s="44">
        <v>64066.8696528</v>
      </c>
      <c r="AT93" s="44">
        <v>140157.31958362</v>
      </c>
      <c r="AU93" s="44">
        <v>29595.432000000001</v>
      </c>
    </row>
    <row r="94" spans="1:47">
      <c r="A94" s="3"/>
      <c r="B94" s="13"/>
      <c r="H94" s="23">
        <v>12.763687147016</v>
      </c>
      <c r="I94" s="23">
        <v>16.795168633995001</v>
      </c>
      <c r="J94" s="23">
        <v>24.856772722363999</v>
      </c>
      <c r="K94" s="23">
        <v>10.832345326004001</v>
      </c>
      <c r="L94" s="23">
        <v>62.896784969446998</v>
      </c>
      <c r="M94" s="23">
        <v>8.2686399411548006</v>
      </c>
      <c r="N94" s="26">
        <v>5.6348922049976</v>
      </c>
      <c r="O94" s="26">
        <v>7.3671711761407996</v>
      </c>
      <c r="P94" s="26">
        <v>7.9697078261841998</v>
      </c>
      <c r="Q94" s="26">
        <v>5.1401532134787997</v>
      </c>
      <c r="R94" s="26">
        <v>4.9901135608509</v>
      </c>
      <c r="S94" s="26">
        <v>4.0375759890858998</v>
      </c>
      <c r="T94" s="27">
        <v>1.7390998028819</v>
      </c>
      <c r="U94" s="27">
        <v>1.9307021622348</v>
      </c>
      <c r="V94" s="27">
        <v>1.6717565257561999</v>
      </c>
      <c r="W94" s="27">
        <v>1.9779715916394001</v>
      </c>
      <c r="X94" s="27">
        <v>1.639264466445</v>
      </c>
      <c r="Y94" s="27">
        <v>1.4646535504886</v>
      </c>
      <c r="Z94" s="28">
        <v>1.8181574316022999</v>
      </c>
      <c r="AA94" s="28">
        <v>1.5090944398602999</v>
      </c>
      <c r="AB94" s="28">
        <v>1.6327026613257001</v>
      </c>
      <c r="AC94" s="28">
        <v>2.6530346628636998</v>
      </c>
      <c r="AD94" s="28">
        <v>0.49497042216553</v>
      </c>
      <c r="AE94" s="28">
        <v>1.2869165426445</v>
      </c>
      <c r="AJ94" s="44">
        <v>112907.5765025</v>
      </c>
      <c r="AK94" s="44">
        <v>503065.68609406002</v>
      </c>
      <c r="AL94" s="44">
        <v>317371.27411914</v>
      </c>
      <c r="AM94" s="44">
        <v>59902.8696528</v>
      </c>
      <c r="AN94" s="44">
        <v>95477.319583619988</v>
      </c>
      <c r="AO94" s="44">
        <v>22482.432000000001</v>
      </c>
      <c r="AP94" s="44">
        <v>131129.57650249999</v>
      </c>
      <c r="AQ94" s="44">
        <v>540094.68609405996</v>
      </c>
      <c r="AR94" s="44">
        <v>356947.27411914</v>
      </c>
      <c r="AS94" s="44">
        <v>64066.8696528</v>
      </c>
      <c r="AT94" s="44">
        <v>140157.31958362</v>
      </c>
      <c r="AU94" s="44">
        <v>29595.432000000001</v>
      </c>
    </row>
    <row r="95" spans="1:47">
      <c r="A95" s="3"/>
      <c r="B95" s="13"/>
      <c r="H95" s="23">
        <v>12.763687147016</v>
      </c>
      <c r="I95" s="23">
        <v>16.795168633995001</v>
      </c>
      <c r="J95" s="23">
        <v>24.856772722363999</v>
      </c>
      <c r="K95" s="23">
        <v>10.832345326004001</v>
      </c>
      <c r="L95" s="23">
        <v>62.896784969446998</v>
      </c>
      <c r="M95" s="23">
        <v>8.2686399411548006</v>
      </c>
      <c r="N95" s="26">
        <v>5.6348922049976</v>
      </c>
      <c r="O95" s="26">
        <v>7.3671711761407996</v>
      </c>
      <c r="P95" s="26">
        <v>7.9697078261841998</v>
      </c>
      <c r="Q95" s="26">
        <v>5.1401532134787997</v>
      </c>
      <c r="R95" s="26">
        <v>4.9901135608509</v>
      </c>
      <c r="S95" s="26">
        <v>4.0375759890858998</v>
      </c>
      <c r="T95" s="27">
        <v>1.7390998028819</v>
      </c>
      <c r="U95" s="27">
        <v>1.9307021622348</v>
      </c>
      <c r="V95" s="27">
        <v>1.6717565257561999</v>
      </c>
      <c r="W95" s="27">
        <v>1.9779715916394001</v>
      </c>
      <c r="X95" s="27">
        <v>1.639264466445</v>
      </c>
      <c r="Y95" s="27">
        <v>1.4646535504886</v>
      </c>
      <c r="Z95" s="28">
        <v>1.8181574316022999</v>
      </c>
      <c r="AA95" s="28">
        <v>1.5090944398602999</v>
      </c>
      <c r="AB95" s="28">
        <v>1.6327026613257001</v>
      </c>
      <c r="AC95" s="28">
        <v>2.6530346628636998</v>
      </c>
      <c r="AD95" s="28">
        <v>0.49497042216553</v>
      </c>
      <c r="AE95" s="28">
        <v>1.2869165426445</v>
      </c>
      <c r="AJ95" s="44">
        <v>112907.5765025</v>
      </c>
      <c r="AK95" s="44">
        <v>503065.68609406002</v>
      </c>
      <c r="AL95" s="44">
        <v>317371.27411914</v>
      </c>
      <c r="AM95" s="44">
        <v>59902.8696528</v>
      </c>
      <c r="AN95" s="44">
        <v>95477.319583619988</v>
      </c>
      <c r="AO95" s="44">
        <v>22482.432000000001</v>
      </c>
      <c r="AP95" s="44">
        <v>131129.57650249999</v>
      </c>
      <c r="AQ95" s="44">
        <v>540094.68609405996</v>
      </c>
      <c r="AR95" s="44">
        <v>356947.27411914</v>
      </c>
      <c r="AS95" s="44">
        <v>64066.8696528</v>
      </c>
      <c r="AT95" s="44">
        <v>140157.31958362</v>
      </c>
      <c r="AU95" s="44">
        <v>29595.432000000001</v>
      </c>
    </row>
    <row r="96" spans="1:47">
      <c r="A96" s="3"/>
      <c r="B96" s="13"/>
      <c r="H96" s="23">
        <v>12.763687147016</v>
      </c>
      <c r="I96" s="23">
        <v>16.795168633995001</v>
      </c>
      <c r="J96" s="23">
        <v>24.856772722363999</v>
      </c>
      <c r="K96" s="23">
        <v>10.832345326004001</v>
      </c>
      <c r="L96" s="23">
        <v>62.896784969446998</v>
      </c>
      <c r="M96" s="23">
        <v>8.2686399411548006</v>
      </c>
      <c r="N96" s="26">
        <v>5.6348922049976</v>
      </c>
      <c r="O96" s="26">
        <v>7.3671711761407996</v>
      </c>
      <c r="P96" s="26">
        <v>7.9697078261841998</v>
      </c>
      <c r="Q96" s="26">
        <v>5.1401532134787997</v>
      </c>
      <c r="R96" s="26">
        <v>4.9901135608509</v>
      </c>
      <c r="S96" s="26">
        <v>4.0375759890858998</v>
      </c>
      <c r="T96" s="27">
        <v>1.7390998028819</v>
      </c>
      <c r="U96" s="27">
        <v>1.9307021622348</v>
      </c>
      <c r="V96" s="27">
        <v>1.6717565257561999</v>
      </c>
      <c r="W96" s="27">
        <v>1.9779715916394001</v>
      </c>
      <c r="X96" s="27">
        <v>1.639264466445</v>
      </c>
      <c r="Y96" s="27">
        <v>1.4646535504886</v>
      </c>
      <c r="Z96" s="28">
        <v>1.8181574316022999</v>
      </c>
      <c r="AA96" s="28">
        <v>1.5090944398602999</v>
      </c>
      <c r="AB96" s="28">
        <v>1.6327026613257001</v>
      </c>
      <c r="AC96" s="28">
        <v>2.6530346628636998</v>
      </c>
      <c r="AD96" s="28">
        <v>0.49497042216553</v>
      </c>
      <c r="AE96" s="28">
        <v>1.2869165426445</v>
      </c>
      <c r="AJ96" s="44">
        <v>112907.5765025</v>
      </c>
      <c r="AK96" s="44">
        <v>503065.68609406002</v>
      </c>
      <c r="AL96" s="44">
        <v>317371.27411914</v>
      </c>
      <c r="AM96" s="44">
        <v>59902.8696528</v>
      </c>
      <c r="AN96" s="44">
        <v>95477.319583619988</v>
      </c>
      <c r="AO96" s="44">
        <v>22482.432000000001</v>
      </c>
      <c r="AP96" s="44">
        <v>131129.57650249999</v>
      </c>
      <c r="AQ96" s="44">
        <v>540094.68609405996</v>
      </c>
      <c r="AR96" s="44">
        <v>356947.27411914</v>
      </c>
      <c r="AS96" s="44">
        <v>64066.8696528</v>
      </c>
      <c r="AT96" s="44">
        <v>140157.31958362</v>
      </c>
      <c r="AU96" s="44">
        <v>29595.432000000001</v>
      </c>
    </row>
    <row r="97" spans="1:47">
      <c r="A97" s="3"/>
      <c r="B97" s="13"/>
      <c r="H97" s="23">
        <v>12.763687147016</v>
      </c>
      <c r="I97" s="23">
        <v>16.795168633995001</v>
      </c>
      <c r="J97" s="23">
        <v>24.856772722363999</v>
      </c>
      <c r="K97" s="23">
        <v>10.832345326004001</v>
      </c>
      <c r="L97" s="23">
        <v>62.896784969446998</v>
      </c>
      <c r="M97" s="23">
        <v>8.2686399411548006</v>
      </c>
      <c r="N97" s="26">
        <v>5.6348922049976</v>
      </c>
      <c r="O97" s="26">
        <v>7.3671711761407996</v>
      </c>
      <c r="P97" s="26">
        <v>7.9697078261841998</v>
      </c>
      <c r="Q97" s="26">
        <v>5.1401532134787997</v>
      </c>
      <c r="R97" s="26">
        <v>4.9901135608509</v>
      </c>
      <c r="S97" s="26">
        <v>4.0375759890858998</v>
      </c>
      <c r="T97" s="27">
        <v>1.7390998028819</v>
      </c>
      <c r="U97" s="27">
        <v>1.9307021622348</v>
      </c>
      <c r="V97" s="27">
        <v>1.6717565257561999</v>
      </c>
      <c r="W97" s="27">
        <v>1.9779715916394001</v>
      </c>
      <c r="X97" s="27">
        <v>1.639264466445</v>
      </c>
      <c r="Y97" s="27">
        <v>1.4646535504886</v>
      </c>
      <c r="Z97" s="28">
        <v>1.8181574316022999</v>
      </c>
      <c r="AA97" s="28">
        <v>1.5090944398602999</v>
      </c>
      <c r="AB97" s="28">
        <v>1.6327026613257001</v>
      </c>
      <c r="AC97" s="28">
        <v>2.6530346628636998</v>
      </c>
      <c r="AD97" s="28">
        <v>0.49497042216553</v>
      </c>
      <c r="AE97" s="28">
        <v>1.2869165426445</v>
      </c>
      <c r="AJ97" s="44">
        <v>112907.5765025</v>
      </c>
      <c r="AK97" s="44">
        <v>503065.68609406002</v>
      </c>
      <c r="AL97" s="44">
        <v>317371.27411914</v>
      </c>
      <c r="AM97" s="44">
        <v>59902.8696528</v>
      </c>
      <c r="AN97" s="44">
        <v>95477.319583619988</v>
      </c>
      <c r="AO97" s="44">
        <v>22482.432000000001</v>
      </c>
      <c r="AP97" s="44">
        <v>131129.57650249999</v>
      </c>
      <c r="AQ97" s="44">
        <v>540094.68609405996</v>
      </c>
      <c r="AR97" s="44">
        <v>356947.27411914</v>
      </c>
      <c r="AS97" s="44">
        <v>64066.8696528</v>
      </c>
      <c r="AT97" s="44">
        <v>140157.31958362</v>
      </c>
      <c r="AU97" s="44">
        <v>29595.432000000001</v>
      </c>
    </row>
    <row r="98" spans="1:47">
      <c r="A98" s="3"/>
      <c r="B98" s="13"/>
      <c r="H98" s="23">
        <v>12.763687147016</v>
      </c>
      <c r="I98" s="23">
        <v>16.795168633995001</v>
      </c>
      <c r="J98" s="23">
        <v>24.856772722363999</v>
      </c>
      <c r="K98" s="23">
        <v>10.832345326004001</v>
      </c>
      <c r="L98" s="23">
        <v>62.896784969446998</v>
      </c>
      <c r="M98" s="23">
        <v>8.2686399411548006</v>
      </c>
      <c r="N98" s="26">
        <v>5.6348922049976</v>
      </c>
      <c r="O98" s="26">
        <v>7.3671711761407996</v>
      </c>
      <c r="P98" s="26">
        <v>7.9697078261841998</v>
      </c>
      <c r="Q98" s="26">
        <v>5.1401532134787997</v>
      </c>
      <c r="R98" s="26">
        <v>4.9901135608509</v>
      </c>
      <c r="S98" s="26">
        <v>4.0375759890858998</v>
      </c>
      <c r="T98" s="27">
        <v>1.7390998028819</v>
      </c>
      <c r="U98" s="27">
        <v>1.9307021622348</v>
      </c>
      <c r="V98" s="27">
        <v>1.6717565257561999</v>
      </c>
      <c r="W98" s="27">
        <v>1.9779715916394001</v>
      </c>
      <c r="X98" s="27">
        <v>1.639264466445</v>
      </c>
      <c r="Y98" s="27">
        <v>1.4646535504886</v>
      </c>
      <c r="Z98" s="28">
        <v>1.8181574316022999</v>
      </c>
      <c r="AA98" s="28">
        <v>1.5090944398602999</v>
      </c>
      <c r="AB98" s="28">
        <v>1.6327026613257001</v>
      </c>
      <c r="AC98" s="28">
        <v>2.6530346628636998</v>
      </c>
      <c r="AD98" s="28">
        <v>0.49497042216553</v>
      </c>
      <c r="AE98" s="28">
        <v>1.2869165426445</v>
      </c>
      <c r="AJ98" s="44">
        <v>112907.5765025</v>
      </c>
      <c r="AK98" s="44">
        <v>503065.68609406002</v>
      </c>
      <c r="AL98" s="44">
        <v>317371.27411914</v>
      </c>
      <c r="AM98" s="44">
        <v>59902.8696528</v>
      </c>
      <c r="AN98" s="44">
        <v>95477.319583619988</v>
      </c>
      <c r="AO98" s="44">
        <v>22482.432000000001</v>
      </c>
      <c r="AP98" s="44">
        <v>131129.57650249999</v>
      </c>
      <c r="AQ98" s="44">
        <v>540094.68609405996</v>
      </c>
      <c r="AR98" s="44">
        <v>356947.27411914</v>
      </c>
      <c r="AS98" s="44">
        <v>64066.8696528</v>
      </c>
      <c r="AT98" s="44">
        <v>140157.31958362</v>
      </c>
      <c r="AU98" s="44">
        <v>29595.432000000001</v>
      </c>
    </row>
    <row r="99" spans="1:47">
      <c r="A99" s="3"/>
      <c r="B99" s="13"/>
      <c r="H99" s="23">
        <v>12.763687147016</v>
      </c>
      <c r="I99" s="23">
        <v>16.795168633995001</v>
      </c>
      <c r="J99" s="23">
        <v>24.856772722363999</v>
      </c>
      <c r="K99" s="23">
        <v>10.832345326004001</v>
      </c>
      <c r="L99" s="23">
        <v>62.896784969446998</v>
      </c>
      <c r="M99" s="23">
        <v>8.2686399411548006</v>
      </c>
      <c r="N99" s="26">
        <v>5.6348922049976</v>
      </c>
      <c r="O99" s="26">
        <v>7.3671711761407996</v>
      </c>
      <c r="P99" s="26">
        <v>7.9697078261841998</v>
      </c>
      <c r="Q99" s="26">
        <v>5.1401532134787997</v>
      </c>
      <c r="R99" s="26">
        <v>4.9901135608509</v>
      </c>
      <c r="S99" s="26">
        <v>4.0375759890858998</v>
      </c>
      <c r="T99" s="27">
        <v>1.7390998028819</v>
      </c>
      <c r="U99" s="27">
        <v>1.9307021622348</v>
      </c>
      <c r="V99" s="27">
        <v>1.6717565257561999</v>
      </c>
      <c r="W99" s="27">
        <v>1.9779715916394001</v>
      </c>
      <c r="X99" s="27">
        <v>1.639264466445</v>
      </c>
      <c r="Y99" s="27">
        <v>1.4646535504886</v>
      </c>
      <c r="Z99" s="28">
        <v>1.8181574316022999</v>
      </c>
      <c r="AA99" s="28">
        <v>1.5090944398602999</v>
      </c>
      <c r="AB99" s="28">
        <v>1.6327026613257001</v>
      </c>
      <c r="AC99" s="28">
        <v>2.6530346628636998</v>
      </c>
      <c r="AD99" s="28">
        <v>0.49497042216553</v>
      </c>
      <c r="AE99" s="28">
        <v>1.2869165426445</v>
      </c>
      <c r="AJ99" s="44">
        <v>112907.5765025</v>
      </c>
      <c r="AK99" s="44">
        <v>503065.68609406002</v>
      </c>
      <c r="AL99" s="44">
        <v>317371.27411914</v>
      </c>
      <c r="AM99" s="44">
        <v>59902.8696528</v>
      </c>
      <c r="AN99" s="44">
        <v>95477.319583619988</v>
      </c>
      <c r="AO99" s="44">
        <v>22482.432000000001</v>
      </c>
      <c r="AP99" s="44">
        <v>131129.57650249999</v>
      </c>
      <c r="AQ99" s="44">
        <v>540094.68609405996</v>
      </c>
      <c r="AR99" s="44">
        <v>356947.27411914</v>
      </c>
      <c r="AS99" s="44">
        <v>64066.8696528</v>
      </c>
      <c r="AT99" s="44">
        <v>140157.31958362</v>
      </c>
      <c r="AU99" s="44">
        <v>29595.432000000001</v>
      </c>
    </row>
    <row r="100" spans="1:47">
      <c r="A100" s="3"/>
      <c r="B100" s="13"/>
      <c r="H100" s="23">
        <v>12.763687147016</v>
      </c>
      <c r="I100" s="23">
        <v>16.795168633995001</v>
      </c>
      <c r="J100" s="23">
        <v>24.856772722363999</v>
      </c>
      <c r="K100" s="23">
        <v>10.832345326004001</v>
      </c>
      <c r="L100" s="23">
        <v>62.896784969446998</v>
      </c>
      <c r="M100" s="23">
        <v>8.2686399411548006</v>
      </c>
      <c r="N100" s="26">
        <v>5.6348922049976</v>
      </c>
      <c r="O100" s="26">
        <v>7.3671711761407996</v>
      </c>
      <c r="P100" s="26">
        <v>7.9697078261841998</v>
      </c>
      <c r="Q100" s="26">
        <v>5.1401532134787997</v>
      </c>
      <c r="R100" s="26">
        <v>4.9901135608509</v>
      </c>
      <c r="S100" s="26">
        <v>4.0375759890858998</v>
      </c>
      <c r="T100" s="27">
        <v>1.7390998028819</v>
      </c>
      <c r="U100" s="27">
        <v>1.9307021622348</v>
      </c>
      <c r="V100" s="27">
        <v>1.6717565257561999</v>
      </c>
      <c r="W100" s="27">
        <v>1.9779715916394001</v>
      </c>
      <c r="X100" s="27">
        <v>1.639264466445</v>
      </c>
      <c r="Y100" s="27">
        <v>1.4646535504886</v>
      </c>
      <c r="Z100" s="28">
        <v>1.8181574316022999</v>
      </c>
      <c r="AA100" s="28">
        <v>1.5090944398602999</v>
      </c>
      <c r="AB100" s="28">
        <v>1.6327026613257001</v>
      </c>
      <c r="AC100" s="28">
        <v>2.6530346628636998</v>
      </c>
      <c r="AD100" s="28">
        <v>0.49497042216553</v>
      </c>
      <c r="AE100" s="28">
        <v>1.2869165426445</v>
      </c>
      <c r="AJ100" s="44">
        <v>112907.5765025</v>
      </c>
      <c r="AK100" s="44">
        <v>503065.68609406002</v>
      </c>
      <c r="AL100" s="44">
        <v>317371.27411914</v>
      </c>
      <c r="AM100" s="44">
        <v>59902.8696528</v>
      </c>
      <c r="AN100" s="44">
        <v>95477.319583619988</v>
      </c>
      <c r="AO100" s="44">
        <v>22482.432000000001</v>
      </c>
      <c r="AP100" s="44">
        <v>131129.57650249999</v>
      </c>
      <c r="AQ100" s="44">
        <v>540094.68609405996</v>
      </c>
      <c r="AR100" s="44">
        <v>356947.27411914</v>
      </c>
      <c r="AS100" s="44">
        <v>64066.8696528</v>
      </c>
      <c r="AT100" s="44">
        <v>140157.31958362</v>
      </c>
      <c r="AU100" s="44">
        <v>29595.432000000001</v>
      </c>
    </row>
    <row r="101" spans="1:47">
      <c r="A101" s="3"/>
      <c r="B101" s="13"/>
      <c r="H101" s="23">
        <v>12.763687147016</v>
      </c>
      <c r="I101" s="23">
        <v>16.795168633995001</v>
      </c>
      <c r="J101" s="23">
        <v>24.856772722363999</v>
      </c>
      <c r="K101" s="23">
        <v>10.832345326004001</v>
      </c>
      <c r="L101" s="23">
        <v>62.896784969446998</v>
      </c>
      <c r="M101" s="23">
        <v>8.2686399411548006</v>
      </c>
      <c r="N101" s="26">
        <v>5.6348922049976</v>
      </c>
      <c r="O101" s="26">
        <v>7.3671711761407996</v>
      </c>
      <c r="P101" s="26">
        <v>7.9697078261841998</v>
      </c>
      <c r="Q101" s="26">
        <v>5.1401532134787997</v>
      </c>
      <c r="R101" s="26">
        <v>4.9901135608509</v>
      </c>
      <c r="S101" s="26">
        <v>4.0375759890858998</v>
      </c>
      <c r="T101" s="27">
        <v>1.7390998028819</v>
      </c>
      <c r="U101" s="27">
        <v>1.9307021622348</v>
      </c>
      <c r="V101" s="27">
        <v>1.6717565257561999</v>
      </c>
      <c r="W101" s="27">
        <v>1.9779715916394001</v>
      </c>
      <c r="X101" s="27">
        <v>1.639264466445</v>
      </c>
      <c r="Y101" s="27">
        <v>1.4646535504886</v>
      </c>
      <c r="Z101" s="28">
        <v>1.8181574316022999</v>
      </c>
      <c r="AA101" s="28">
        <v>1.5090944398602999</v>
      </c>
      <c r="AB101" s="28">
        <v>1.6327026613257001</v>
      </c>
      <c r="AC101" s="28">
        <v>2.6530346628636998</v>
      </c>
      <c r="AD101" s="28">
        <v>0.49497042216553</v>
      </c>
      <c r="AE101" s="28">
        <v>1.2869165426445</v>
      </c>
      <c r="AJ101" s="44">
        <v>112907.5765025</v>
      </c>
      <c r="AK101" s="44">
        <v>503065.68609406002</v>
      </c>
      <c r="AL101" s="44">
        <v>317371.27411914</v>
      </c>
      <c r="AM101" s="44">
        <v>59902.8696528</v>
      </c>
      <c r="AN101" s="44">
        <v>95477.319583619988</v>
      </c>
      <c r="AO101" s="44">
        <v>22482.432000000001</v>
      </c>
      <c r="AP101" s="44">
        <v>131129.57650249999</v>
      </c>
      <c r="AQ101" s="44">
        <v>540094.68609405996</v>
      </c>
      <c r="AR101" s="44">
        <v>356947.27411914</v>
      </c>
      <c r="AS101" s="44">
        <v>64066.8696528</v>
      </c>
      <c r="AT101" s="44">
        <v>140157.31958362</v>
      </c>
      <c r="AU101" s="44">
        <v>29595.432000000001</v>
      </c>
    </row>
    <row r="102" spans="1:47">
      <c r="A102" s="3"/>
      <c r="B102" s="13"/>
      <c r="H102" s="23">
        <v>12.763687147016</v>
      </c>
      <c r="I102" s="23">
        <v>16.795168633995001</v>
      </c>
      <c r="J102" s="23">
        <v>24.856772722363999</v>
      </c>
      <c r="K102" s="23">
        <v>10.832345326004001</v>
      </c>
      <c r="L102" s="23">
        <v>62.896784969446998</v>
      </c>
      <c r="M102" s="23">
        <v>8.2686399411548006</v>
      </c>
      <c r="N102" s="26">
        <v>5.6348922049976</v>
      </c>
      <c r="O102" s="26">
        <v>7.3671711761407996</v>
      </c>
      <c r="P102" s="26">
        <v>7.9697078261841998</v>
      </c>
      <c r="Q102" s="26">
        <v>5.1401532134787997</v>
      </c>
      <c r="R102" s="26">
        <v>4.9901135608509</v>
      </c>
      <c r="S102" s="26">
        <v>4.0375759890858998</v>
      </c>
      <c r="T102" s="27">
        <v>1.7390998028819</v>
      </c>
      <c r="U102" s="27">
        <v>1.9307021622348</v>
      </c>
      <c r="V102" s="27">
        <v>1.6717565257561999</v>
      </c>
      <c r="W102" s="27">
        <v>1.9779715916394001</v>
      </c>
      <c r="X102" s="27">
        <v>1.639264466445</v>
      </c>
      <c r="Y102" s="27">
        <v>1.4646535504886</v>
      </c>
      <c r="Z102" s="28">
        <v>1.8181574316022999</v>
      </c>
      <c r="AA102" s="28">
        <v>1.5090944398602999</v>
      </c>
      <c r="AB102" s="28">
        <v>1.6327026613257001</v>
      </c>
      <c r="AC102" s="28">
        <v>2.6530346628636998</v>
      </c>
      <c r="AD102" s="28">
        <v>0.49497042216553</v>
      </c>
      <c r="AE102" s="28">
        <v>1.2869165426445</v>
      </c>
      <c r="AJ102" s="44">
        <v>112907.5765025</v>
      </c>
      <c r="AK102" s="44">
        <v>503065.68609406002</v>
      </c>
      <c r="AL102" s="44">
        <v>317371.27411914</v>
      </c>
      <c r="AM102" s="44">
        <v>59902.8696528</v>
      </c>
      <c r="AN102" s="44">
        <v>95477.319583619988</v>
      </c>
      <c r="AO102" s="44">
        <v>22482.432000000001</v>
      </c>
      <c r="AP102" s="44">
        <v>131129.57650249999</v>
      </c>
      <c r="AQ102" s="44">
        <v>540094.68609405996</v>
      </c>
      <c r="AR102" s="44">
        <v>356947.27411914</v>
      </c>
      <c r="AS102" s="44">
        <v>64066.8696528</v>
      </c>
      <c r="AT102" s="44">
        <v>140157.31958362</v>
      </c>
      <c r="AU102" s="44">
        <v>29595.432000000001</v>
      </c>
    </row>
    <row r="103" spans="1:47">
      <c r="A103" s="3"/>
      <c r="B103" s="13"/>
      <c r="H103" s="23">
        <v>12.763687147016</v>
      </c>
      <c r="I103" s="23">
        <v>16.795168633995001</v>
      </c>
      <c r="J103" s="23">
        <v>24.856772722363999</v>
      </c>
      <c r="K103" s="23">
        <v>10.832345326004001</v>
      </c>
      <c r="L103" s="23">
        <v>62.896784969446998</v>
      </c>
      <c r="M103" s="23">
        <v>8.2686399411548006</v>
      </c>
      <c r="N103" s="26">
        <v>5.6348922049976</v>
      </c>
      <c r="O103" s="26">
        <v>7.3671711761407996</v>
      </c>
      <c r="P103" s="26">
        <v>7.9697078261841998</v>
      </c>
      <c r="Q103" s="26">
        <v>5.1401532134787997</v>
      </c>
      <c r="R103" s="26">
        <v>4.9901135608509</v>
      </c>
      <c r="S103" s="26">
        <v>4.0375759890858998</v>
      </c>
      <c r="T103" s="27">
        <v>1.7390998028819</v>
      </c>
      <c r="U103" s="27">
        <v>1.9307021622348</v>
      </c>
      <c r="V103" s="27">
        <v>1.6717565257561999</v>
      </c>
      <c r="W103" s="27">
        <v>1.9779715916394001</v>
      </c>
      <c r="X103" s="27">
        <v>1.639264466445</v>
      </c>
      <c r="Y103" s="27">
        <v>1.4646535504886</v>
      </c>
      <c r="Z103" s="28">
        <v>1.8181574316022999</v>
      </c>
      <c r="AA103" s="28">
        <v>1.5090944398602999</v>
      </c>
      <c r="AB103" s="28">
        <v>1.6327026613257001</v>
      </c>
      <c r="AC103" s="28">
        <v>2.6530346628636998</v>
      </c>
      <c r="AD103" s="28">
        <v>0.49497042216553</v>
      </c>
      <c r="AE103" s="28">
        <v>1.2869165426445</v>
      </c>
      <c r="AJ103" s="44">
        <v>112907.5765025</v>
      </c>
      <c r="AK103" s="44">
        <v>503065.68609406002</v>
      </c>
      <c r="AL103" s="44">
        <v>317371.27411914</v>
      </c>
      <c r="AM103" s="44">
        <v>59902.8696528</v>
      </c>
      <c r="AN103" s="44">
        <v>95477.319583619988</v>
      </c>
      <c r="AO103" s="44">
        <v>22482.432000000001</v>
      </c>
      <c r="AP103" s="44">
        <v>131129.57650249999</v>
      </c>
      <c r="AQ103" s="44">
        <v>540094.68609405996</v>
      </c>
      <c r="AR103" s="44">
        <v>356947.27411914</v>
      </c>
      <c r="AS103" s="44">
        <v>64066.8696528</v>
      </c>
      <c r="AT103" s="44">
        <v>140157.31958362</v>
      </c>
      <c r="AU103" s="44">
        <v>29595.432000000001</v>
      </c>
    </row>
    <row r="104" spans="1:47">
      <c r="A104" s="3"/>
      <c r="B104" s="13"/>
      <c r="H104" s="23">
        <v>12.763687147016</v>
      </c>
      <c r="I104" s="23">
        <v>16.795168633995001</v>
      </c>
      <c r="J104" s="23">
        <v>24.856772722363999</v>
      </c>
      <c r="K104" s="23">
        <v>10.832345326004001</v>
      </c>
      <c r="L104" s="23">
        <v>62.896784969446998</v>
      </c>
      <c r="M104" s="23">
        <v>8.2686399411548006</v>
      </c>
      <c r="N104" s="26">
        <v>5.6348922049976</v>
      </c>
      <c r="O104" s="26">
        <v>7.3671711761407996</v>
      </c>
      <c r="P104" s="26">
        <v>7.9697078261841998</v>
      </c>
      <c r="Q104" s="26">
        <v>5.1401532134787997</v>
      </c>
      <c r="R104" s="26">
        <v>4.9901135608509</v>
      </c>
      <c r="S104" s="26">
        <v>4.0375759890858998</v>
      </c>
      <c r="T104" s="27">
        <v>1.7390998028819</v>
      </c>
      <c r="U104" s="27">
        <v>1.9307021622348</v>
      </c>
      <c r="V104" s="27">
        <v>1.6717565257561999</v>
      </c>
      <c r="W104" s="27">
        <v>1.9779715916394001</v>
      </c>
      <c r="X104" s="27">
        <v>1.639264466445</v>
      </c>
      <c r="Y104" s="27">
        <v>1.4646535504886</v>
      </c>
      <c r="Z104" s="28">
        <v>1.8181574316022999</v>
      </c>
      <c r="AA104" s="28">
        <v>1.5090944398602999</v>
      </c>
      <c r="AB104" s="28">
        <v>1.6327026613257001</v>
      </c>
      <c r="AC104" s="28">
        <v>2.6530346628636998</v>
      </c>
      <c r="AD104" s="28">
        <v>0.49497042216553</v>
      </c>
      <c r="AE104" s="28">
        <v>1.2869165426445</v>
      </c>
      <c r="AJ104" s="44">
        <v>112907.5765025</v>
      </c>
      <c r="AK104" s="44">
        <v>503065.68609406002</v>
      </c>
      <c r="AL104" s="44">
        <v>317371.27411914</v>
      </c>
      <c r="AM104" s="44">
        <v>59902.8696528</v>
      </c>
      <c r="AN104" s="44">
        <v>95477.319583619988</v>
      </c>
      <c r="AO104" s="44">
        <v>22482.432000000001</v>
      </c>
      <c r="AP104" s="44">
        <v>131129.57650249999</v>
      </c>
      <c r="AQ104" s="44">
        <v>540094.68609405996</v>
      </c>
      <c r="AR104" s="44">
        <v>356947.27411914</v>
      </c>
      <c r="AS104" s="44">
        <v>64066.8696528</v>
      </c>
      <c r="AT104" s="44">
        <v>140157.31958362</v>
      </c>
      <c r="AU104" s="44">
        <v>29595.432000000001</v>
      </c>
    </row>
    <row r="105" spans="1:47">
      <c r="A105" s="3"/>
      <c r="B105" s="13"/>
      <c r="H105" s="23">
        <v>12.763687147016</v>
      </c>
      <c r="I105" s="23">
        <v>16.795168633995001</v>
      </c>
      <c r="J105" s="23">
        <v>24.856772722363999</v>
      </c>
      <c r="K105" s="23">
        <v>10.832345326004001</v>
      </c>
      <c r="L105" s="23">
        <v>62.896784969446998</v>
      </c>
      <c r="M105" s="23">
        <v>8.2686399411548006</v>
      </c>
      <c r="N105" s="26">
        <v>5.6348922049976</v>
      </c>
      <c r="O105" s="26">
        <v>7.3671711761407996</v>
      </c>
      <c r="P105" s="26">
        <v>7.9697078261841998</v>
      </c>
      <c r="Q105" s="26">
        <v>5.1401532134787997</v>
      </c>
      <c r="R105" s="26">
        <v>4.9901135608509</v>
      </c>
      <c r="S105" s="26">
        <v>4.0375759890858998</v>
      </c>
      <c r="T105" s="27">
        <v>1.7390998028819</v>
      </c>
      <c r="U105" s="27">
        <v>1.9307021622348</v>
      </c>
      <c r="V105" s="27">
        <v>1.6717565257561999</v>
      </c>
      <c r="W105" s="27">
        <v>1.9779715916394001</v>
      </c>
      <c r="X105" s="27">
        <v>1.639264466445</v>
      </c>
      <c r="Y105" s="27">
        <v>1.4646535504886</v>
      </c>
      <c r="Z105" s="28">
        <v>1.8181574316022999</v>
      </c>
      <c r="AA105" s="28">
        <v>1.5090944398602999</v>
      </c>
      <c r="AB105" s="28">
        <v>1.6327026613257001</v>
      </c>
      <c r="AC105" s="28">
        <v>2.6530346628636998</v>
      </c>
      <c r="AD105" s="28">
        <v>0.49497042216553</v>
      </c>
      <c r="AE105" s="28">
        <v>1.2869165426445</v>
      </c>
      <c r="AJ105" s="44">
        <v>112907.5765025</v>
      </c>
      <c r="AK105" s="44">
        <v>503065.68609406002</v>
      </c>
      <c r="AL105" s="44">
        <v>317371.27411914</v>
      </c>
      <c r="AM105" s="44">
        <v>59902.8696528</v>
      </c>
      <c r="AN105" s="44">
        <v>95477.319583619988</v>
      </c>
      <c r="AO105" s="44">
        <v>22482.432000000001</v>
      </c>
      <c r="AP105" s="44">
        <v>131129.57650249999</v>
      </c>
      <c r="AQ105" s="44">
        <v>540094.68609405996</v>
      </c>
      <c r="AR105" s="44">
        <v>356947.27411914</v>
      </c>
      <c r="AS105" s="44">
        <v>64066.8696528</v>
      </c>
      <c r="AT105" s="44">
        <v>140157.31958362</v>
      </c>
      <c r="AU105" s="44">
        <v>29595.432000000001</v>
      </c>
    </row>
    <row r="106" spans="1:47">
      <c r="A106" s="3"/>
      <c r="B106" s="13"/>
      <c r="H106" s="23">
        <v>12.763687147016</v>
      </c>
      <c r="I106" s="23">
        <v>16.795168633995001</v>
      </c>
      <c r="J106" s="23">
        <v>24.856772722363999</v>
      </c>
      <c r="K106" s="23">
        <v>10.832345326004001</v>
      </c>
      <c r="L106" s="23">
        <v>62.896784969446998</v>
      </c>
      <c r="M106" s="23">
        <v>8.2686399411548006</v>
      </c>
      <c r="N106" s="26">
        <v>5.6348922049976</v>
      </c>
      <c r="O106" s="26">
        <v>7.3671711761407996</v>
      </c>
      <c r="P106" s="26">
        <v>7.9697078261841998</v>
      </c>
      <c r="Q106" s="26">
        <v>5.1401532134787997</v>
      </c>
      <c r="R106" s="26">
        <v>4.9901135608509</v>
      </c>
      <c r="S106" s="26">
        <v>4.0375759890858998</v>
      </c>
      <c r="T106" s="27">
        <v>1.7390998028819</v>
      </c>
      <c r="U106" s="27">
        <v>1.9307021622348</v>
      </c>
      <c r="V106" s="27">
        <v>1.6717565257561999</v>
      </c>
      <c r="W106" s="27">
        <v>1.9779715916394001</v>
      </c>
      <c r="X106" s="27">
        <v>1.639264466445</v>
      </c>
      <c r="Y106" s="27">
        <v>1.4646535504886</v>
      </c>
      <c r="Z106" s="28">
        <v>1.8181574316022999</v>
      </c>
      <c r="AA106" s="28">
        <v>1.5090944398602999</v>
      </c>
      <c r="AB106" s="28">
        <v>1.6327026613257001</v>
      </c>
      <c r="AC106" s="28">
        <v>2.6530346628636998</v>
      </c>
      <c r="AD106" s="28">
        <v>0.49497042216553</v>
      </c>
      <c r="AE106" s="28">
        <v>1.2869165426445</v>
      </c>
      <c r="AJ106" s="44">
        <v>112907.5765025</v>
      </c>
      <c r="AK106" s="44">
        <v>503065.68609406002</v>
      </c>
      <c r="AL106" s="44">
        <v>317371.27411914</v>
      </c>
      <c r="AM106" s="44">
        <v>59902.8696528</v>
      </c>
      <c r="AN106" s="44">
        <v>95477.319583619988</v>
      </c>
      <c r="AO106" s="44">
        <v>22482.432000000001</v>
      </c>
      <c r="AP106" s="44">
        <v>131129.57650249999</v>
      </c>
      <c r="AQ106" s="44">
        <v>540094.68609405996</v>
      </c>
      <c r="AR106" s="44">
        <v>356947.27411914</v>
      </c>
      <c r="AS106" s="44">
        <v>64066.8696528</v>
      </c>
      <c r="AT106" s="44">
        <v>140157.31958362</v>
      </c>
      <c r="AU106" s="44">
        <v>29595.432000000001</v>
      </c>
    </row>
    <row r="107" spans="1:47">
      <c r="A107" s="3"/>
      <c r="B107" s="13"/>
      <c r="H107" s="23">
        <v>12.763687147016</v>
      </c>
      <c r="I107" s="23">
        <v>16.795168633995001</v>
      </c>
      <c r="J107" s="23">
        <v>24.856772722363999</v>
      </c>
      <c r="K107" s="23">
        <v>10.832345326004001</v>
      </c>
      <c r="L107" s="23">
        <v>62.896784969446998</v>
      </c>
      <c r="M107" s="23">
        <v>8.2686399411548006</v>
      </c>
      <c r="N107" s="26">
        <v>5.6348922049976</v>
      </c>
      <c r="O107" s="26">
        <v>7.3671711761407996</v>
      </c>
      <c r="P107" s="26">
        <v>7.9697078261841998</v>
      </c>
      <c r="Q107" s="26">
        <v>5.1401532134787997</v>
      </c>
      <c r="R107" s="26">
        <v>4.9901135608509</v>
      </c>
      <c r="S107" s="26">
        <v>4.0375759890858998</v>
      </c>
      <c r="T107" s="27">
        <v>1.7390998028819</v>
      </c>
      <c r="U107" s="27">
        <v>1.9307021622348</v>
      </c>
      <c r="V107" s="27">
        <v>1.6717565257561999</v>
      </c>
      <c r="W107" s="27">
        <v>1.9779715916394001</v>
      </c>
      <c r="X107" s="27">
        <v>1.639264466445</v>
      </c>
      <c r="Y107" s="27">
        <v>1.4646535504886</v>
      </c>
      <c r="Z107" s="28">
        <v>1.8181574316022999</v>
      </c>
      <c r="AA107" s="28">
        <v>1.5090944398602999</v>
      </c>
      <c r="AB107" s="28">
        <v>1.6327026613257001</v>
      </c>
      <c r="AC107" s="28">
        <v>2.6530346628636998</v>
      </c>
      <c r="AD107" s="28">
        <v>0.49497042216553</v>
      </c>
      <c r="AE107" s="28">
        <v>1.2869165426445</v>
      </c>
      <c r="AJ107" s="44">
        <v>112907.5765025</v>
      </c>
      <c r="AK107" s="44">
        <v>503065.68609406002</v>
      </c>
      <c r="AL107" s="44">
        <v>317371.27411914</v>
      </c>
      <c r="AM107" s="44">
        <v>59902.8696528</v>
      </c>
      <c r="AN107" s="44">
        <v>95477.319583619988</v>
      </c>
      <c r="AO107" s="44">
        <v>22482.432000000001</v>
      </c>
      <c r="AP107" s="44">
        <v>131129.57650249999</v>
      </c>
      <c r="AQ107" s="44">
        <v>540094.68609405996</v>
      </c>
      <c r="AR107" s="44">
        <v>356947.27411914</v>
      </c>
      <c r="AS107" s="44">
        <v>64066.8696528</v>
      </c>
      <c r="AT107" s="44">
        <v>140157.31958362</v>
      </c>
      <c r="AU107" s="44">
        <v>29595.432000000001</v>
      </c>
    </row>
    <row r="108" spans="1:47">
      <c r="A108" s="3"/>
      <c r="B108" s="13"/>
      <c r="H108" s="23">
        <v>12.763687147016</v>
      </c>
      <c r="I108" s="23">
        <v>16.795168633995001</v>
      </c>
      <c r="J108" s="23">
        <v>24.856772722363999</v>
      </c>
      <c r="K108" s="23">
        <v>10.832345326004001</v>
      </c>
      <c r="L108" s="23">
        <v>62.896784969446998</v>
      </c>
      <c r="M108" s="23">
        <v>8.2686399411548006</v>
      </c>
      <c r="N108" s="26">
        <v>5.6348922049976</v>
      </c>
      <c r="O108" s="26">
        <v>7.3671711761407996</v>
      </c>
      <c r="P108" s="26">
        <v>7.9697078261841998</v>
      </c>
      <c r="Q108" s="26">
        <v>5.1401532134787997</v>
      </c>
      <c r="R108" s="26">
        <v>4.9901135608509</v>
      </c>
      <c r="S108" s="26">
        <v>4.0375759890858998</v>
      </c>
      <c r="T108" s="27">
        <v>1.7390998028819</v>
      </c>
      <c r="U108" s="27">
        <v>1.9307021622348</v>
      </c>
      <c r="V108" s="27">
        <v>1.6717565257561999</v>
      </c>
      <c r="W108" s="27">
        <v>1.9779715916394001</v>
      </c>
      <c r="X108" s="27">
        <v>1.639264466445</v>
      </c>
      <c r="Y108" s="27">
        <v>1.4646535504886</v>
      </c>
      <c r="Z108" s="28">
        <v>1.8181574316022999</v>
      </c>
      <c r="AA108" s="28">
        <v>1.5090944398602999</v>
      </c>
      <c r="AB108" s="28">
        <v>1.6327026613257001</v>
      </c>
      <c r="AC108" s="28">
        <v>2.6530346628636998</v>
      </c>
      <c r="AD108" s="28">
        <v>0.49497042216553</v>
      </c>
      <c r="AE108" s="28">
        <v>1.2869165426445</v>
      </c>
      <c r="AJ108" s="44">
        <v>112907.5765025</v>
      </c>
      <c r="AK108" s="44">
        <v>503065.68609406002</v>
      </c>
      <c r="AL108" s="44">
        <v>317371.27411914</v>
      </c>
      <c r="AM108" s="44">
        <v>59902.8696528</v>
      </c>
      <c r="AN108" s="44">
        <v>95477.319583619988</v>
      </c>
      <c r="AO108" s="44">
        <v>22482.432000000001</v>
      </c>
      <c r="AP108" s="44">
        <v>131129.57650249999</v>
      </c>
      <c r="AQ108" s="44">
        <v>540094.68609405996</v>
      </c>
      <c r="AR108" s="44">
        <v>356947.27411914</v>
      </c>
      <c r="AS108" s="44">
        <v>64066.8696528</v>
      </c>
      <c r="AT108" s="44">
        <v>140157.31958362</v>
      </c>
      <c r="AU108" s="44">
        <v>29595.432000000001</v>
      </c>
    </row>
    <row r="109" spans="1:47">
      <c r="A109" s="3"/>
      <c r="B109" s="13"/>
      <c r="H109" s="23">
        <v>12.763687147016</v>
      </c>
      <c r="I109" s="23">
        <v>16.795168633995001</v>
      </c>
      <c r="J109" s="23">
        <v>24.856772722363999</v>
      </c>
      <c r="K109" s="23">
        <v>10.832345326004001</v>
      </c>
      <c r="L109" s="23">
        <v>62.896784969446998</v>
      </c>
      <c r="M109" s="23">
        <v>8.2686399411548006</v>
      </c>
      <c r="N109" s="26">
        <v>5.6348922049976</v>
      </c>
      <c r="O109" s="26">
        <v>7.3671711761407996</v>
      </c>
      <c r="P109" s="26">
        <v>7.9697078261841998</v>
      </c>
      <c r="Q109" s="26">
        <v>5.1401532134787997</v>
      </c>
      <c r="R109" s="26">
        <v>4.9901135608509</v>
      </c>
      <c r="S109" s="26">
        <v>4.0375759890858998</v>
      </c>
      <c r="T109" s="27">
        <v>1.7390998028819</v>
      </c>
      <c r="U109" s="27">
        <v>1.9307021622348</v>
      </c>
      <c r="V109" s="27">
        <v>1.6717565257561999</v>
      </c>
      <c r="W109" s="27">
        <v>1.9779715916394001</v>
      </c>
      <c r="X109" s="27">
        <v>1.639264466445</v>
      </c>
      <c r="Y109" s="27">
        <v>1.4646535504886</v>
      </c>
      <c r="Z109" s="28">
        <v>1.8181574316022999</v>
      </c>
      <c r="AA109" s="28">
        <v>1.5090944398602999</v>
      </c>
      <c r="AB109" s="28">
        <v>1.6327026613257001</v>
      </c>
      <c r="AC109" s="28">
        <v>2.6530346628636998</v>
      </c>
      <c r="AD109" s="28">
        <v>0.49497042216553</v>
      </c>
      <c r="AE109" s="28">
        <v>1.2869165426445</v>
      </c>
      <c r="AJ109" s="44">
        <v>112907.5765025</v>
      </c>
      <c r="AK109" s="44">
        <v>503065.68609406002</v>
      </c>
      <c r="AL109" s="44">
        <v>317371.27411914</v>
      </c>
      <c r="AM109" s="44">
        <v>59902.8696528</v>
      </c>
      <c r="AN109" s="44">
        <v>95477.319583619988</v>
      </c>
      <c r="AO109" s="44">
        <v>22482.432000000001</v>
      </c>
      <c r="AP109" s="44">
        <v>131129.57650249999</v>
      </c>
      <c r="AQ109" s="44">
        <v>540094.68609405996</v>
      </c>
      <c r="AR109" s="44">
        <v>356947.27411914</v>
      </c>
      <c r="AS109" s="44">
        <v>64066.8696528</v>
      </c>
      <c r="AT109" s="44">
        <v>140157.31958362</v>
      </c>
      <c r="AU109" s="44">
        <v>29595.432000000001</v>
      </c>
    </row>
    <row r="110" spans="1:47">
      <c r="A110" s="3"/>
      <c r="B110" s="13"/>
      <c r="H110" s="23">
        <v>12.763687147016</v>
      </c>
      <c r="I110" s="23">
        <v>16.795168633995001</v>
      </c>
      <c r="J110" s="23">
        <v>24.856772722363999</v>
      </c>
      <c r="K110" s="23">
        <v>10.832345326004001</v>
      </c>
      <c r="L110" s="23">
        <v>62.896784969446998</v>
      </c>
      <c r="M110" s="23">
        <v>8.2686399411548006</v>
      </c>
      <c r="N110" s="26">
        <v>5.6348922049976</v>
      </c>
      <c r="O110" s="26">
        <v>7.3671711761407996</v>
      </c>
      <c r="P110" s="26">
        <v>7.9697078261841998</v>
      </c>
      <c r="Q110" s="26">
        <v>5.1401532134787997</v>
      </c>
      <c r="R110" s="26">
        <v>4.9901135608509</v>
      </c>
      <c r="S110" s="26">
        <v>4.0375759890858998</v>
      </c>
      <c r="T110" s="27">
        <v>1.7390998028819</v>
      </c>
      <c r="U110" s="27">
        <v>1.9307021622348</v>
      </c>
      <c r="V110" s="27">
        <v>1.6717565257561999</v>
      </c>
      <c r="W110" s="27">
        <v>1.9779715916394001</v>
      </c>
      <c r="X110" s="27">
        <v>1.639264466445</v>
      </c>
      <c r="Y110" s="27">
        <v>1.4646535504886</v>
      </c>
      <c r="Z110" s="28">
        <v>1.8181574316022999</v>
      </c>
      <c r="AA110" s="28">
        <v>1.5090944398602999</v>
      </c>
      <c r="AB110" s="28">
        <v>1.6327026613257001</v>
      </c>
      <c r="AC110" s="28">
        <v>2.6530346628636998</v>
      </c>
      <c r="AD110" s="28">
        <v>0.49497042216553</v>
      </c>
      <c r="AE110" s="28">
        <v>1.2869165426445</v>
      </c>
      <c r="AJ110" s="44">
        <v>112907.5765025</v>
      </c>
      <c r="AK110" s="44">
        <v>503065.68609406002</v>
      </c>
      <c r="AL110" s="44">
        <v>317371.27411914</v>
      </c>
      <c r="AM110" s="44">
        <v>59902.8696528</v>
      </c>
      <c r="AN110" s="44">
        <v>95477.319583619988</v>
      </c>
      <c r="AO110" s="44">
        <v>22482.432000000001</v>
      </c>
      <c r="AP110" s="44">
        <v>131129.57650249999</v>
      </c>
      <c r="AQ110" s="44">
        <v>540094.68609405996</v>
      </c>
      <c r="AR110" s="44">
        <v>356947.27411914</v>
      </c>
      <c r="AS110" s="44">
        <v>64066.8696528</v>
      </c>
      <c r="AT110" s="44">
        <v>140157.31958362</v>
      </c>
      <c r="AU110" s="44">
        <v>29595.432000000001</v>
      </c>
    </row>
    <row r="111" spans="1:47">
      <c r="A111" s="3"/>
      <c r="B111" s="13"/>
      <c r="H111" s="23">
        <v>12.763687147016</v>
      </c>
      <c r="I111" s="23">
        <v>16.795168633995001</v>
      </c>
      <c r="J111" s="23">
        <v>24.856772722363999</v>
      </c>
      <c r="K111" s="23">
        <v>10.832345326004001</v>
      </c>
      <c r="L111" s="23">
        <v>62.896784969446998</v>
      </c>
      <c r="M111" s="23">
        <v>8.2686399411548006</v>
      </c>
      <c r="N111" s="26">
        <v>5.6348922049976</v>
      </c>
      <c r="O111" s="26">
        <v>7.3671711761407996</v>
      </c>
      <c r="P111" s="26">
        <v>7.9697078261841998</v>
      </c>
      <c r="Q111" s="26">
        <v>5.1401532134787997</v>
      </c>
      <c r="R111" s="26">
        <v>4.9901135608509</v>
      </c>
      <c r="S111" s="26">
        <v>4.0375759890858998</v>
      </c>
      <c r="T111" s="27">
        <v>1.7390998028819</v>
      </c>
      <c r="U111" s="27">
        <v>1.9307021622348</v>
      </c>
      <c r="V111" s="27">
        <v>1.6717565257561999</v>
      </c>
      <c r="W111" s="27">
        <v>1.9779715916394001</v>
      </c>
      <c r="X111" s="27">
        <v>1.639264466445</v>
      </c>
      <c r="Y111" s="27">
        <v>1.4646535504886</v>
      </c>
      <c r="Z111" s="28">
        <v>1.8181574316022999</v>
      </c>
      <c r="AA111" s="28">
        <v>1.5090944398602999</v>
      </c>
      <c r="AB111" s="28">
        <v>1.6327026613257001</v>
      </c>
      <c r="AC111" s="28">
        <v>2.6530346628636998</v>
      </c>
      <c r="AD111" s="28">
        <v>0.49497042216553</v>
      </c>
      <c r="AE111" s="28">
        <v>1.2869165426445</v>
      </c>
      <c r="AJ111" s="44">
        <v>112907.5765025</v>
      </c>
      <c r="AK111" s="44">
        <v>503065.68609406002</v>
      </c>
      <c r="AL111" s="44">
        <v>317371.27411914</v>
      </c>
      <c r="AM111" s="44">
        <v>59902.8696528</v>
      </c>
      <c r="AN111" s="44">
        <v>95477.319583619988</v>
      </c>
      <c r="AO111" s="44">
        <v>22482.432000000001</v>
      </c>
      <c r="AP111" s="44">
        <v>131129.57650249999</v>
      </c>
      <c r="AQ111" s="44">
        <v>540094.68609405996</v>
      </c>
      <c r="AR111" s="44">
        <v>356947.27411914</v>
      </c>
      <c r="AS111" s="44">
        <v>64066.8696528</v>
      </c>
      <c r="AT111" s="44">
        <v>140157.31958362</v>
      </c>
      <c r="AU111" s="44">
        <v>29595.432000000001</v>
      </c>
    </row>
    <row r="112" spans="1:47">
      <c r="A112" s="3"/>
      <c r="B112" s="13"/>
      <c r="H112" s="23">
        <v>12.763687147016</v>
      </c>
      <c r="I112" s="23">
        <v>16.795168633995001</v>
      </c>
      <c r="J112" s="23">
        <v>24.856772722363999</v>
      </c>
      <c r="K112" s="23">
        <v>10.832345326004001</v>
      </c>
      <c r="L112" s="23">
        <v>62.896784969446998</v>
      </c>
      <c r="M112" s="23">
        <v>8.2686399411548006</v>
      </c>
      <c r="N112" s="26">
        <v>5.6348922049976</v>
      </c>
      <c r="O112" s="26">
        <v>7.3671711761407996</v>
      </c>
      <c r="P112" s="26">
        <v>7.9697078261841998</v>
      </c>
      <c r="Q112" s="26">
        <v>5.1401532134787997</v>
      </c>
      <c r="R112" s="26">
        <v>4.9901135608509</v>
      </c>
      <c r="S112" s="26">
        <v>4.0375759890858998</v>
      </c>
      <c r="T112" s="27">
        <v>1.7390998028819</v>
      </c>
      <c r="U112" s="27">
        <v>1.9307021622348</v>
      </c>
      <c r="V112" s="27">
        <v>1.6717565257561999</v>
      </c>
      <c r="W112" s="27">
        <v>1.9779715916394001</v>
      </c>
      <c r="X112" s="27">
        <v>1.639264466445</v>
      </c>
      <c r="Y112" s="27">
        <v>1.4646535504886</v>
      </c>
      <c r="Z112" s="28">
        <v>1.8181574316022999</v>
      </c>
      <c r="AA112" s="28">
        <v>1.5090944398602999</v>
      </c>
      <c r="AB112" s="28">
        <v>1.6327026613257001</v>
      </c>
      <c r="AC112" s="28">
        <v>2.6530346628636998</v>
      </c>
      <c r="AD112" s="28">
        <v>0.49497042216553</v>
      </c>
      <c r="AE112" s="28">
        <v>1.2869165426445</v>
      </c>
      <c r="AJ112" s="44">
        <v>112907.5765025</v>
      </c>
      <c r="AK112" s="44">
        <v>503065.68609406002</v>
      </c>
      <c r="AL112" s="44">
        <v>317371.27411914</v>
      </c>
      <c r="AM112" s="44">
        <v>59902.8696528</v>
      </c>
      <c r="AN112" s="44">
        <v>95477.319583619988</v>
      </c>
      <c r="AO112" s="44">
        <v>22482.432000000001</v>
      </c>
      <c r="AP112" s="44">
        <v>131129.57650249999</v>
      </c>
      <c r="AQ112" s="44">
        <v>540094.68609405996</v>
      </c>
      <c r="AR112" s="44">
        <v>356947.27411914</v>
      </c>
      <c r="AS112" s="44">
        <v>64066.8696528</v>
      </c>
      <c r="AT112" s="44">
        <v>140157.31958362</v>
      </c>
      <c r="AU112" s="44">
        <v>29595.432000000001</v>
      </c>
    </row>
    <row r="113" spans="1:47">
      <c r="A113" s="3"/>
      <c r="B113" s="13"/>
      <c r="H113" s="23">
        <v>12.763687147016</v>
      </c>
      <c r="I113" s="23">
        <v>16.795168633995001</v>
      </c>
      <c r="J113" s="23">
        <v>24.856772722363999</v>
      </c>
      <c r="K113" s="23">
        <v>10.832345326004001</v>
      </c>
      <c r="L113" s="23">
        <v>62.896784969446998</v>
      </c>
      <c r="M113" s="23">
        <v>8.2686399411548006</v>
      </c>
      <c r="N113" s="26">
        <v>5.6348922049976</v>
      </c>
      <c r="O113" s="26">
        <v>7.3671711761407996</v>
      </c>
      <c r="P113" s="26">
        <v>7.9697078261841998</v>
      </c>
      <c r="Q113" s="26">
        <v>5.1401532134787997</v>
      </c>
      <c r="R113" s="26">
        <v>4.9901135608509</v>
      </c>
      <c r="S113" s="26">
        <v>4.0375759890858998</v>
      </c>
      <c r="T113" s="27">
        <v>1.7390998028819</v>
      </c>
      <c r="U113" s="27">
        <v>1.9307021622348</v>
      </c>
      <c r="V113" s="27">
        <v>1.6717565257561999</v>
      </c>
      <c r="W113" s="27">
        <v>1.9779715916394001</v>
      </c>
      <c r="X113" s="27">
        <v>1.639264466445</v>
      </c>
      <c r="Y113" s="27">
        <v>1.4646535504886</v>
      </c>
      <c r="Z113" s="28">
        <v>1.8181574316022999</v>
      </c>
      <c r="AA113" s="28">
        <v>1.5090944398602999</v>
      </c>
      <c r="AB113" s="28">
        <v>1.6327026613257001</v>
      </c>
      <c r="AC113" s="28">
        <v>2.6530346628636998</v>
      </c>
      <c r="AD113" s="28">
        <v>0.49497042216553</v>
      </c>
      <c r="AE113" s="28">
        <v>1.2869165426445</v>
      </c>
      <c r="AJ113" s="44">
        <v>112907.5765025</v>
      </c>
      <c r="AK113" s="44">
        <v>503065.68609406002</v>
      </c>
      <c r="AL113" s="44">
        <v>317371.27411914</v>
      </c>
      <c r="AM113" s="44">
        <v>59902.8696528</v>
      </c>
      <c r="AN113" s="44">
        <v>95477.319583619988</v>
      </c>
      <c r="AO113" s="44">
        <v>22482.432000000001</v>
      </c>
      <c r="AP113" s="44">
        <v>131129.57650249999</v>
      </c>
      <c r="AQ113" s="44">
        <v>540094.68609405996</v>
      </c>
      <c r="AR113" s="44">
        <v>356947.27411914</v>
      </c>
      <c r="AS113" s="44">
        <v>64066.8696528</v>
      </c>
      <c r="AT113" s="44">
        <v>140157.31958362</v>
      </c>
      <c r="AU113" s="44">
        <v>29595.432000000001</v>
      </c>
    </row>
    <row r="114" spans="1:47">
      <c r="A114" s="3"/>
      <c r="B114" s="13"/>
      <c r="H114" s="23">
        <v>12.763687147016</v>
      </c>
      <c r="I114" s="23">
        <v>16.795168633995001</v>
      </c>
      <c r="J114" s="23">
        <v>24.856772722363999</v>
      </c>
      <c r="K114" s="23">
        <v>10.832345326004001</v>
      </c>
      <c r="L114" s="23">
        <v>62.896784969446998</v>
      </c>
      <c r="M114" s="23">
        <v>8.2686399411548006</v>
      </c>
      <c r="N114" s="26">
        <v>5.6348922049976</v>
      </c>
      <c r="O114" s="26">
        <v>7.3671711761407996</v>
      </c>
      <c r="P114" s="26">
        <v>7.9697078261841998</v>
      </c>
      <c r="Q114" s="26">
        <v>5.1401532134787997</v>
      </c>
      <c r="R114" s="26">
        <v>4.9901135608509</v>
      </c>
      <c r="S114" s="26">
        <v>4.0375759890858998</v>
      </c>
      <c r="T114" s="27">
        <v>1.7390998028819</v>
      </c>
      <c r="U114" s="27">
        <v>1.9307021622348</v>
      </c>
      <c r="V114" s="27">
        <v>1.6717565257561999</v>
      </c>
      <c r="W114" s="27">
        <v>1.9779715916394001</v>
      </c>
      <c r="X114" s="27">
        <v>1.639264466445</v>
      </c>
      <c r="Y114" s="27">
        <v>1.4646535504886</v>
      </c>
      <c r="Z114" s="28">
        <v>1.8181574316022999</v>
      </c>
      <c r="AA114" s="28">
        <v>1.5090944398602999</v>
      </c>
      <c r="AB114" s="28">
        <v>1.6327026613257001</v>
      </c>
      <c r="AC114" s="28">
        <v>2.6530346628636998</v>
      </c>
      <c r="AD114" s="28">
        <v>0.49497042216553</v>
      </c>
      <c r="AE114" s="28">
        <v>1.2869165426445</v>
      </c>
      <c r="AJ114" s="44">
        <v>112907.5765025</v>
      </c>
      <c r="AK114" s="44">
        <v>503065.68609406002</v>
      </c>
      <c r="AL114" s="44">
        <v>317371.27411914</v>
      </c>
      <c r="AM114" s="44">
        <v>59902.8696528</v>
      </c>
      <c r="AN114" s="44">
        <v>95477.319583619988</v>
      </c>
      <c r="AO114" s="44">
        <v>22482.432000000001</v>
      </c>
      <c r="AP114" s="44">
        <v>131129.57650249999</v>
      </c>
      <c r="AQ114" s="44">
        <v>540094.68609405996</v>
      </c>
      <c r="AR114" s="44">
        <v>356947.27411914</v>
      </c>
      <c r="AS114" s="44">
        <v>64066.8696528</v>
      </c>
      <c r="AT114" s="44">
        <v>140157.31958362</v>
      </c>
      <c r="AU114" s="44">
        <v>29595.432000000001</v>
      </c>
    </row>
    <row r="115" spans="1:47">
      <c r="A115" s="3"/>
      <c r="B115" s="13"/>
      <c r="H115" s="23">
        <v>12.763687147016</v>
      </c>
      <c r="I115" s="23">
        <v>16.795168633995001</v>
      </c>
      <c r="J115" s="23">
        <v>24.856772722363999</v>
      </c>
      <c r="K115" s="23">
        <v>10.832345326004001</v>
      </c>
      <c r="L115" s="23">
        <v>62.896784969446998</v>
      </c>
      <c r="M115" s="23">
        <v>8.2686399411548006</v>
      </c>
      <c r="N115" s="26">
        <v>5.6348922049976</v>
      </c>
      <c r="O115" s="26">
        <v>7.3671711761407996</v>
      </c>
      <c r="P115" s="26">
        <v>7.9697078261841998</v>
      </c>
      <c r="Q115" s="26">
        <v>5.1401532134787997</v>
      </c>
      <c r="R115" s="26">
        <v>4.9901135608509</v>
      </c>
      <c r="S115" s="26">
        <v>4.0375759890858998</v>
      </c>
      <c r="T115" s="27">
        <v>1.7390998028819</v>
      </c>
      <c r="U115" s="27">
        <v>1.9307021622348</v>
      </c>
      <c r="V115" s="27">
        <v>1.6717565257561999</v>
      </c>
      <c r="W115" s="27">
        <v>1.9779715916394001</v>
      </c>
      <c r="X115" s="27">
        <v>1.639264466445</v>
      </c>
      <c r="Y115" s="27">
        <v>1.4646535504886</v>
      </c>
      <c r="Z115" s="28">
        <v>1.8181574316022999</v>
      </c>
      <c r="AA115" s="28">
        <v>1.5090944398602999</v>
      </c>
      <c r="AB115" s="28">
        <v>1.6327026613257001</v>
      </c>
      <c r="AC115" s="28">
        <v>2.6530346628636998</v>
      </c>
      <c r="AD115" s="28">
        <v>0.49497042216553</v>
      </c>
      <c r="AE115" s="28">
        <v>1.2869165426445</v>
      </c>
      <c r="AJ115" s="44">
        <v>112907.5765025</v>
      </c>
      <c r="AK115" s="44">
        <v>503065.68609406002</v>
      </c>
      <c r="AL115" s="44">
        <v>317371.27411914</v>
      </c>
      <c r="AM115" s="44">
        <v>59902.8696528</v>
      </c>
      <c r="AN115" s="44">
        <v>95477.319583619988</v>
      </c>
      <c r="AO115" s="44">
        <v>22482.432000000001</v>
      </c>
      <c r="AP115" s="44">
        <v>131129.57650249999</v>
      </c>
      <c r="AQ115" s="44">
        <v>540094.68609405996</v>
      </c>
      <c r="AR115" s="44">
        <v>356947.27411914</v>
      </c>
      <c r="AS115" s="44">
        <v>64066.8696528</v>
      </c>
      <c r="AT115" s="44">
        <v>140157.31958362</v>
      </c>
      <c r="AU115" s="44">
        <v>29595.432000000001</v>
      </c>
    </row>
    <row r="116" spans="1:47">
      <c r="A116" s="3"/>
      <c r="B116" s="13"/>
      <c r="H116" s="23">
        <v>12.763687147016</v>
      </c>
      <c r="I116" s="23">
        <v>16.795168633995001</v>
      </c>
      <c r="J116" s="23">
        <v>24.856772722363999</v>
      </c>
      <c r="K116" s="23">
        <v>10.832345326004001</v>
      </c>
      <c r="L116" s="23">
        <v>62.896784969446998</v>
      </c>
      <c r="M116" s="23">
        <v>8.2686399411548006</v>
      </c>
      <c r="N116" s="26">
        <v>5.6348922049976</v>
      </c>
      <c r="O116" s="26">
        <v>7.3671711761407996</v>
      </c>
      <c r="P116" s="26">
        <v>7.9697078261841998</v>
      </c>
      <c r="Q116" s="26">
        <v>5.1401532134787997</v>
      </c>
      <c r="R116" s="26">
        <v>4.9901135608509</v>
      </c>
      <c r="S116" s="26">
        <v>4.0375759890858998</v>
      </c>
      <c r="T116" s="27">
        <v>1.7390998028819</v>
      </c>
      <c r="U116" s="27">
        <v>1.9307021622348</v>
      </c>
      <c r="V116" s="27">
        <v>1.6717565257561999</v>
      </c>
      <c r="W116" s="27">
        <v>1.9779715916394001</v>
      </c>
      <c r="X116" s="27">
        <v>1.639264466445</v>
      </c>
      <c r="Y116" s="27">
        <v>1.4646535504886</v>
      </c>
      <c r="Z116" s="28">
        <v>1.8181574316022999</v>
      </c>
      <c r="AA116" s="28">
        <v>1.5090944398602999</v>
      </c>
      <c r="AB116" s="28">
        <v>1.6327026613257001</v>
      </c>
      <c r="AC116" s="28">
        <v>2.6530346628636998</v>
      </c>
      <c r="AD116" s="28">
        <v>0.49497042216553</v>
      </c>
      <c r="AE116" s="28">
        <v>1.2869165426445</v>
      </c>
      <c r="AJ116" s="44">
        <v>112907.5765025</v>
      </c>
      <c r="AK116" s="44">
        <v>503065.68609406002</v>
      </c>
      <c r="AL116" s="44">
        <v>317371.27411914</v>
      </c>
      <c r="AM116" s="44">
        <v>59902.8696528</v>
      </c>
      <c r="AN116" s="44">
        <v>95477.319583619988</v>
      </c>
      <c r="AO116" s="44">
        <v>22482.432000000001</v>
      </c>
      <c r="AP116" s="44">
        <v>131129.57650249999</v>
      </c>
      <c r="AQ116" s="44">
        <v>540094.68609405996</v>
      </c>
      <c r="AR116" s="44">
        <v>356947.27411914</v>
      </c>
      <c r="AS116" s="44">
        <v>64066.8696528</v>
      </c>
      <c r="AT116" s="44">
        <v>140157.31958362</v>
      </c>
      <c r="AU116" s="44">
        <v>29595.432000000001</v>
      </c>
    </row>
    <row r="117" spans="1:47">
      <c r="A117" s="3"/>
      <c r="B117" s="13"/>
      <c r="H117" s="23">
        <v>12.763687147016</v>
      </c>
      <c r="I117" s="23">
        <v>16.795168633995001</v>
      </c>
      <c r="J117" s="23">
        <v>24.856772722363999</v>
      </c>
      <c r="K117" s="23">
        <v>10.832345326004001</v>
      </c>
      <c r="L117" s="23">
        <v>62.896784969446998</v>
      </c>
      <c r="M117" s="23">
        <v>8.2686399411548006</v>
      </c>
      <c r="N117" s="26">
        <v>5.6348922049976</v>
      </c>
      <c r="O117" s="26">
        <v>7.3671711761407996</v>
      </c>
      <c r="P117" s="26">
        <v>7.9697078261841998</v>
      </c>
      <c r="Q117" s="26">
        <v>5.1401532134787997</v>
      </c>
      <c r="R117" s="26">
        <v>4.9901135608509</v>
      </c>
      <c r="S117" s="26">
        <v>4.0375759890858998</v>
      </c>
      <c r="T117" s="27">
        <v>1.7390998028819</v>
      </c>
      <c r="U117" s="27">
        <v>1.9307021622348</v>
      </c>
      <c r="V117" s="27">
        <v>1.6717565257561999</v>
      </c>
      <c r="W117" s="27">
        <v>1.9779715916394001</v>
      </c>
      <c r="X117" s="27">
        <v>1.639264466445</v>
      </c>
      <c r="Y117" s="27">
        <v>1.4646535504886</v>
      </c>
      <c r="Z117" s="28">
        <v>1.8181574316022999</v>
      </c>
      <c r="AA117" s="28">
        <v>1.5090944398602999</v>
      </c>
      <c r="AB117" s="28">
        <v>1.6327026613257001</v>
      </c>
      <c r="AC117" s="28">
        <v>2.6530346628636998</v>
      </c>
      <c r="AD117" s="28">
        <v>0.49497042216553</v>
      </c>
      <c r="AE117" s="28">
        <v>1.2869165426445</v>
      </c>
      <c r="AJ117" s="44">
        <v>112907.5765025</v>
      </c>
      <c r="AK117" s="44">
        <v>503065.68609406002</v>
      </c>
      <c r="AL117" s="44">
        <v>317371.27411914</v>
      </c>
      <c r="AM117" s="44">
        <v>59902.8696528</v>
      </c>
      <c r="AN117" s="44">
        <v>95477.319583619988</v>
      </c>
      <c r="AO117" s="44">
        <v>22482.432000000001</v>
      </c>
      <c r="AP117" s="44">
        <v>131129.57650249999</v>
      </c>
      <c r="AQ117" s="44">
        <v>540094.68609405996</v>
      </c>
      <c r="AR117" s="44">
        <v>356947.27411914</v>
      </c>
      <c r="AS117" s="44">
        <v>64066.8696528</v>
      </c>
      <c r="AT117" s="44">
        <v>140157.31958362</v>
      </c>
      <c r="AU117" s="44">
        <v>29595.432000000001</v>
      </c>
    </row>
    <row r="118" spans="1:47">
      <c r="A118" s="3"/>
      <c r="B118" s="13"/>
      <c r="H118" s="23">
        <v>12.763687147016</v>
      </c>
      <c r="I118" s="23">
        <v>16.795168633995001</v>
      </c>
      <c r="J118" s="23">
        <v>24.856772722363999</v>
      </c>
      <c r="K118" s="23">
        <v>10.832345326004001</v>
      </c>
      <c r="L118" s="23">
        <v>62.896784969446998</v>
      </c>
      <c r="M118" s="23">
        <v>8.2686399411548006</v>
      </c>
      <c r="N118" s="26">
        <v>5.6348922049976</v>
      </c>
      <c r="O118" s="26">
        <v>7.3671711761407996</v>
      </c>
      <c r="P118" s="26">
        <v>7.9697078261841998</v>
      </c>
      <c r="Q118" s="26">
        <v>5.1401532134787997</v>
      </c>
      <c r="R118" s="26">
        <v>4.9901135608509</v>
      </c>
      <c r="S118" s="26">
        <v>4.0375759890858998</v>
      </c>
      <c r="T118" s="27">
        <v>1.7390998028819</v>
      </c>
      <c r="U118" s="27">
        <v>1.9307021622348</v>
      </c>
      <c r="V118" s="27">
        <v>1.6717565257561999</v>
      </c>
      <c r="W118" s="27">
        <v>1.9779715916394001</v>
      </c>
      <c r="X118" s="27">
        <v>1.639264466445</v>
      </c>
      <c r="Y118" s="27">
        <v>1.4646535504886</v>
      </c>
      <c r="Z118" s="28">
        <v>1.8181574316022999</v>
      </c>
      <c r="AA118" s="28">
        <v>1.5090944398602999</v>
      </c>
      <c r="AB118" s="28">
        <v>1.6327026613257001</v>
      </c>
      <c r="AC118" s="28">
        <v>2.6530346628636998</v>
      </c>
      <c r="AD118" s="28">
        <v>0.49497042216553</v>
      </c>
      <c r="AE118" s="28">
        <v>1.2869165426445</v>
      </c>
      <c r="AJ118" s="44">
        <v>112907.5765025</v>
      </c>
      <c r="AK118" s="44">
        <v>503065.68609406002</v>
      </c>
      <c r="AL118" s="44">
        <v>317371.27411914</v>
      </c>
      <c r="AM118" s="44">
        <v>59902.8696528</v>
      </c>
      <c r="AN118" s="44">
        <v>95477.319583619988</v>
      </c>
      <c r="AO118" s="44">
        <v>22482.432000000001</v>
      </c>
      <c r="AP118" s="44">
        <v>131129.57650249999</v>
      </c>
      <c r="AQ118" s="44">
        <v>540094.68609405996</v>
      </c>
      <c r="AR118" s="44">
        <v>356947.27411914</v>
      </c>
      <c r="AS118" s="44">
        <v>64066.8696528</v>
      </c>
      <c r="AT118" s="44">
        <v>140157.31958362</v>
      </c>
      <c r="AU118" s="44">
        <v>29595.432000000001</v>
      </c>
    </row>
    <row r="119" spans="1:47">
      <c r="A119" s="3"/>
      <c r="B119" s="13"/>
      <c r="H119" s="23">
        <v>12.763687147016</v>
      </c>
      <c r="I119" s="23">
        <v>16.795168633995001</v>
      </c>
      <c r="J119" s="23">
        <v>24.856772722363999</v>
      </c>
      <c r="K119" s="23">
        <v>10.832345326004001</v>
      </c>
      <c r="L119" s="23">
        <v>62.896784969446998</v>
      </c>
      <c r="M119" s="23">
        <v>8.2686399411548006</v>
      </c>
      <c r="N119" s="26">
        <v>5.6348922049976</v>
      </c>
      <c r="O119" s="26">
        <v>7.3671711761407996</v>
      </c>
      <c r="P119" s="26">
        <v>7.9697078261841998</v>
      </c>
      <c r="Q119" s="26">
        <v>5.1401532134787997</v>
      </c>
      <c r="R119" s="26">
        <v>4.9901135608509</v>
      </c>
      <c r="S119" s="26">
        <v>4.0375759890858998</v>
      </c>
      <c r="T119" s="27">
        <v>1.7390998028819</v>
      </c>
      <c r="U119" s="27">
        <v>1.9307021622348</v>
      </c>
      <c r="V119" s="27">
        <v>1.6717565257561999</v>
      </c>
      <c r="W119" s="27">
        <v>1.9779715916394001</v>
      </c>
      <c r="X119" s="27">
        <v>1.639264466445</v>
      </c>
      <c r="Y119" s="27">
        <v>1.4646535504886</v>
      </c>
      <c r="Z119" s="28">
        <v>1.8181574316022999</v>
      </c>
      <c r="AA119" s="28">
        <v>1.5090944398602999</v>
      </c>
      <c r="AB119" s="28">
        <v>1.6327026613257001</v>
      </c>
      <c r="AC119" s="28">
        <v>2.6530346628636998</v>
      </c>
      <c r="AD119" s="28">
        <v>0.49497042216553</v>
      </c>
      <c r="AE119" s="28">
        <v>1.2869165426445</v>
      </c>
      <c r="AJ119" s="44">
        <v>112907.5765025</v>
      </c>
      <c r="AK119" s="44">
        <v>503065.68609406002</v>
      </c>
      <c r="AL119" s="44">
        <v>317371.27411914</v>
      </c>
      <c r="AM119" s="44">
        <v>59902.8696528</v>
      </c>
      <c r="AN119" s="44">
        <v>95477.319583619988</v>
      </c>
      <c r="AO119" s="44">
        <v>22482.432000000001</v>
      </c>
      <c r="AP119" s="44">
        <v>131129.57650249999</v>
      </c>
      <c r="AQ119" s="44">
        <v>540094.68609405996</v>
      </c>
      <c r="AR119" s="44">
        <v>356947.27411914</v>
      </c>
      <c r="AS119" s="44">
        <v>64066.8696528</v>
      </c>
      <c r="AT119" s="44">
        <v>140157.31958362</v>
      </c>
      <c r="AU119" s="44">
        <v>29595.432000000001</v>
      </c>
    </row>
    <row r="120" spans="1:47">
      <c r="A120" s="3"/>
      <c r="B120" s="13"/>
      <c r="H120" s="23">
        <v>12.763687147016</v>
      </c>
      <c r="I120" s="23">
        <v>16.795168633995001</v>
      </c>
      <c r="J120" s="23">
        <v>24.856772722363999</v>
      </c>
      <c r="K120" s="23">
        <v>10.832345326004001</v>
      </c>
      <c r="L120" s="23">
        <v>62.896784969446998</v>
      </c>
      <c r="M120" s="23">
        <v>8.2686399411548006</v>
      </c>
      <c r="N120" s="26">
        <v>5.6348922049976</v>
      </c>
      <c r="O120" s="26">
        <v>7.3671711761407996</v>
      </c>
      <c r="P120" s="26">
        <v>7.9697078261841998</v>
      </c>
      <c r="Q120" s="26">
        <v>5.1401532134787997</v>
      </c>
      <c r="R120" s="26">
        <v>4.9901135608509</v>
      </c>
      <c r="S120" s="26">
        <v>4.0375759890858998</v>
      </c>
      <c r="T120" s="27">
        <v>1.7390998028819</v>
      </c>
      <c r="U120" s="27">
        <v>1.9307021622348</v>
      </c>
      <c r="V120" s="27">
        <v>1.6717565257561999</v>
      </c>
      <c r="W120" s="27">
        <v>1.9779715916394001</v>
      </c>
      <c r="X120" s="27">
        <v>1.639264466445</v>
      </c>
      <c r="Y120" s="27">
        <v>1.4646535504886</v>
      </c>
      <c r="Z120" s="28">
        <v>1.8181574316022999</v>
      </c>
      <c r="AA120" s="28">
        <v>1.5090944398602999</v>
      </c>
      <c r="AB120" s="28">
        <v>1.6327026613257001</v>
      </c>
      <c r="AC120" s="28">
        <v>2.6530346628636998</v>
      </c>
      <c r="AD120" s="28">
        <v>0.49497042216553</v>
      </c>
      <c r="AE120" s="28">
        <v>1.2869165426445</v>
      </c>
      <c r="AJ120" s="44">
        <v>112907.5765025</v>
      </c>
      <c r="AK120" s="44">
        <v>503065.68609406002</v>
      </c>
      <c r="AL120" s="44">
        <v>317371.27411914</v>
      </c>
      <c r="AM120" s="44">
        <v>59902.8696528</v>
      </c>
      <c r="AN120" s="44">
        <v>95477.319583619988</v>
      </c>
      <c r="AO120" s="44">
        <v>22482.432000000001</v>
      </c>
      <c r="AP120" s="44">
        <v>131129.57650249999</v>
      </c>
      <c r="AQ120" s="44">
        <v>540094.68609405996</v>
      </c>
      <c r="AR120" s="44">
        <v>356947.27411914</v>
      </c>
      <c r="AS120" s="44">
        <v>64066.8696528</v>
      </c>
      <c r="AT120" s="44">
        <v>140157.31958362</v>
      </c>
      <c r="AU120" s="44">
        <v>29595.432000000001</v>
      </c>
    </row>
    <row r="121" spans="1:47">
      <c r="A121" s="3"/>
      <c r="B121" s="13"/>
      <c r="H121" s="23">
        <v>12.763687147016</v>
      </c>
      <c r="I121" s="23">
        <v>16.795168633995001</v>
      </c>
      <c r="J121" s="23">
        <v>24.856772722363999</v>
      </c>
      <c r="K121" s="23">
        <v>10.832345326004001</v>
      </c>
      <c r="L121" s="23">
        <v>62.896784969446998</v>
      </c>
      <c r="M121" s="23">
        <v>8.2686399411548006</v>
      </c>
      <c r="N121" s="26">
        <v>5.6348922049976</v>
      </c>
      <c r="O121" s="26">
        <v>7.3671711761407996</v>
      </c>
      <c r="P121" s="26">
        <v>7.9697078261841998</v>
      </c>
      <c r="Q121" s="26">
        <v>5.1401532134787997</v>
      </c>
      <c r="R121" s="26">
        <v>4.9901135608509</v>
      </c>
      <c r="S121" s="26">
        <v>4.0375759890858998</v>
      </c>
      <c r="T121" s="27">
        <v>1.7390998028819</v>
      </c>
      <c r="U121" s="27">
        <v>1.9307021622348</v>
      </c>
      <c r="V121" s="27">
        <v>1.6717565257561999</v>
      </c>
      <c r="W121" s="27">
        <v>1.9779715916394001</v>
      </c>
      <c r="X121" s="27">
        <v>1.639264466445</v>
      </c>
      <c r="Y121" s="27">
        <v>1.4646535504886</v>
      </c>
      <c r="Z121" s="28">
        <v>1.8181574316022999</v>
      </c>
      <c r="AA121" s="28">
        <v>1.5090944398602999</v>
      </c>
      <c r="AB121" s="28">
        <v>1.6327026613257001</v>
      </c>
      <c r="AC121" s="28">
        <v>2.6530346628636998</v>
      </c>
      <c r="AD121" s="28">
        <v>0.49497042216553</v>
      </c>
      <c r="AE121" s="28">
        <v>1.2869165426445</v>
      </c>
      <c r="AJ121" s="44">
        <v>112907.5765025</v>
      </c>
      <c r="AK121" s="44">
        <v>503065.68609406002</v>
      </c>
      <c r="AL121" s="44">
        <v>317371.27411914</v>
      </c>
      <c r="AM121" s="44">
        <v>59902.8696528</v>
      </c>
      <c r="AN121" s="44">
        <v>95477.319583619988</v>
      </c>
      <c r="AO121" s="44">
        <v>22482.432000000001</v>
      </c>
      <c r="AP121" s="44">
        <v>131129.57650249999</v>
      </c>
      <c r="AQ121" s="44">
        <v>540094.68609405996</v>
      </c>
      <c r="AR121" s="44">
        <v>356947.27411914</v>
      </c>
      <c r="AS121" s="44">
        <v>64066.8696528</v>
      </c>
      <c r="AT121" s="44">
        <v>140157.31958362</v>
      </c>
      <c r="AU121" s="44">
        <v>29595.432000000001</v>
      </c>
    </row>
    <row r="122" spans="1:47">
      <c r="A122" s="3"/>
      <c r="B122" s="13"/>
      <c r="H122" s="23">
        <v>12.763687147016</v>
      </c>
      <c r="I122" s="23">
        <v>16.795168633995001</v>
      </c>
      <c r="J122" s="23">
        <v>24.856772722363999</v>
      </c>
      <c r="K122" s="23">
        <v>10.832345326004001</v>
      </c>
      <c r="L122" s="23">
        <v>62.896784969446998</v>
      </c>
      <c r="M122" s="23">
        <v>8.2686399411548006</v>
      </c>
      <c r="N122" s="26">
        <v>5.6348922049976</v>
      </c>
      <c r="O122" s="26">
        <v>7.3671711761407996</v>
      </c>
      <c r="P122" s="26">
        <v>7.9697078261841998</v>
      </c>
      <c r="Q122" s="26">
        <v>5.1401532134787997</v>
      </c>
      <c r="R122" s="26">
        <v>4.9901135608509</v>
      </c>
      <c r="S122" s="26">
        <v>4.0375759890858998</v>
      </c>
      <c r="T122" s="27">
        <v>1.7390998028819</v>
      </c>
      <c r="U122" s="27">
        <v>1.9307021622348</v>
      </c>
      <c r="V122" s="27">
        <v>1.6717565257561999</v>
      </c>
      <c r="W122" s="27">
        <v>1.9779715916394001</v>
      </c>
      <c r="X122" s="27">
        <v>1.639264466445</v>
      </c>
      <c r="Y122" s="27">
        <v>1.4646535504886</v>
      </c>
      <c r="Z122" s="28">
        <v>1.8181574316022999</v>
      </c>
      <c r="AA122" s="28">
        <v>1.5090944398602999</v>
      </c>
      <c r="AB122" s="28">
        <v>1.6327026613257001</v>
      </c>
      <c r="AC122" s="28">
        <v>2.6530346628636998</v>
      </c>
      <c r="AD122" s="28">
        <v>0.49497042216553</v>
      </c>
      <c r="AE122" s="28">
        <v>1.2869165426445</v>
      </c>
      <c r="AJ122" s="44">
        <v>112907.5765025</v>
      </c>
      <c r="AK122" s="44">
        <v>503065.68609406002</v>
      </c>
      <c r="AL122" s="44">
        <v>317371.27411914</v>
      </c>
      <c r="AM122" s="44">
        <v>59902.8696528</v>
      </c>
      <c r="AN122" s="44">
        <v>95477.319583619988</v>
      </c>
      <c r="AO122" s="44">
        <v>22482.432000000001</v>
      </c>
      <c r="AP122" s="44">
        <v>131129.57650249999</v>
      </c>
      <c r="AQ122" s="44">
        <v>540094.68609405996</v>
      </c>
      <c r="AR122" s="44">
        <v>356947.27411914</v>
      </c>
      <c r="AS122" s="44">
        <v>64066.8696528</v>
      </c>
      <c r="AT122" s="44">
        <v>140157.31958362</v>
      </c>
      <c r="AU122" s="44">
        <v>29595.432000000001</v>
      </c>
    </row>
    <row r="123" spans="1:47">
      <c r="A123" s="3"/>
      <c r="B123" s="13"/>
      <c r="H123" s="23">
        <v>12.763687147016</v>
      </c>
      <c r="I123" s="23">
        <v>16.795168633995001</v>
      </c>
      <c r="J123" s="23">
        <v>24.856772722363999</v>
      </c>
      <c r="K123" s="23">
        <v>10.832345326004001</v>
      </c>
      <c r="L123" s="23">
        <v>62.896784969446998</v>
      </c>
      <c r="M123" s="23">
        <v>8.2686399411548006</v>
      </c>
      <c r="N123" s="26">
        <v>5.6348922049976</v>
      </c>
      <c r="O123" s="26">
        <v>7.3671711761407996</v>
      </c>
      <c r="P123" s="26">
        <v>7.9697078261841998</v>
      </c>
      <c r="Q123" s="26">
        <v>5.1401532134787997</v>
      </c>
      <c r="R123" s="26">
        <v>4.9901135608509</v>
      </c>
      <c r="S123" s="26">
        <v>4.0375759890858998</v>
      </c>
      <c r="T123" s="27">
        <v>1.7390998028819</v>
      </c>
      <c r="U123" s="27">
        <v>1.9307021622348</v>
      </c>
      <c r="V123" s="27">
        <v>1.6717565257561999</v>
      </c>
      <c r="W123" s="27">
        <v>1.9779715916394001</v>
      </c>
      <c r="X123" s="27">
        <v>1.639264466445</v>
      </c>
      <c r="Y123" s="27">
        <v>1.4646535504886</v>
      </c>
      <c r="Z123" s="28">
        <v>1.8181574316022999</v>
      </c>
      <c r="AA123" s="28">
        <v>1.5090944398602999</v>
      </c>
      <c r="AB123" s="28">
        <v>1.6327026613257001</v>
      </c>
      <c r="AC123" s="28">
        <v>2.6530346628636998</v>
      </c>
      <c r="AD123" s="28">
        <v>0.49497042216553</v>
      </c>
      <c r="AE123" s="28">
        <v>1.2869165426445</v>
      </c>
      <c r="AJ123" s="44">
        <v>112907.5765025</v>
      </c>
      <c r="AK123" s="44">
        <v>503065.68609406002</v>
      </c>
      <c r="AL123" s="44">
        <v>317371.27411914</v>
      </c>
      <c r="AM123" s="44">
        <v>59902.8696528</v>
      </c>
      <c r="AN123" s="44">
        <v>95477.319583619988</v>
      </c>
      <c r="AO123" s="44">
        <v>22482.432000000001</v>
      </c>
      <c r="AP123" s="44">
        <v>131129.57650249999</v>
      </c>
      <c r="AQ123" s="44">
        <v>540094.68609405996</v>
      </c>
      <c r="AR123" s="44">
        <v>356947.27411914</v>
      </c>
      <c r="AS123" s="44">
        <v>64066.8696528</v>
      </c>
      <c r="AT123" s="44">
        <v>140157.31958362</v>
      </c>
      <c r="AU123" s="44">
        <v>29595.432000000001</v>
      </c>
    </row>
    <row r="124" spans="1:47">
      <c r="A124" s="3"/>
      <c r="B124" s="13"/>
      <c r="H124" s="23">
        <v>12.763687147016</v>
      </c>
      <c r="I124" s="23">
        <v>16.795168633995001</v>
      </c>
      <c r="J124" s="23">
        <v>24.856772722363999</v>
      </c>
      <c r="K124" s="23">
        <v>10.832345326004001</v>
      </c>
      <c r="L124" s="23">
        <v>62.896784969446998</v>
      </c>
      <c r="M124" s="23">
        <v>8.2686399411548006</v>
      </c>
      <c r="N124" s="26">
        <v>5.6348922049976</v>
      </c>
      <c r="O124" s="26">
        <v>7.3671711761407996</v>
      </c>
      <c r="P124" s="26">
        <v>7.9697078261841998</v>
      </c>
      <c r="Q124" s="26">
        <v>5.1401532134787997</v>
      </c>
      <c r="R124" s="26">
        <v>4.9901135608509</v>
      </c>
      <c r="S124" s="26">
        <v>4.0375759890858998</v>
      </c>
      <c r="T124" s="27">
        <v>1.7390998028819</v>
      </c>
      <c r="U124" s="27">
        <v>1.9307021622348</v>
      </c>
      <c r="V124" s="27">
        <v>1.6717565257561999</v>
      </c>
      <c r="W124" s="27">
        <v>1.9779715916394001</v>
      </c>
      <c r="X124" s="27">
        <v>1.639264466445</v>
      </c>
      <c r="Y124" s="27">
        <v>1.4646535504886</v>
      </c>
      <c r="Z124" s="28">
        <v>1.8181574316022999</v>
      </c>
      <c r="AA124" s="28">
        <v>1.5090944398602999</v>
      </c>
      <c r="AB124" s="28">
        <v>1.6327026613257001</v>
      </c>
      <c r="AC124" s="28">
        <v>2.6530346628636998</v>
      </c>
      <c r="AD124" s="28">
        <v>0.49497042216553</v>
      </c>
      <c r="AE124" s="28">
        <v>1.2869165426445</v>
      </c>
      <c r="AJ124" s="44">
        <v>112907.5765025</v>
      </c>
      <c r="AK124" s="44">
        <v>503065.68609406002</v>
      </c>
      <c r="AL124" s="44">
        <v>317371.27411914</v>
      </c>
      <c r="AM124" s="44">
        <v>59902.8696528</v>
      </c>
      <c r="AN124" s="44">
        <v>95477.319583619988</v>
      </c>
      <c r="AO124" s="44">
        <v>22482.432000000001</v>
      </c>
      <c r="AP124" s="44">
        <v>131129.57650249999</v>
      </c>
      <c r="AQ124" s="44">
        <v>540094.68609405996</v>
      </c>
      <c r="AR124" s="44">
        <v>356947.27411914</v>
      </c>
      <c r="AS124" s="44">
        <v>64066.8696528</v>
      </c>
      <c r="AT124" s="44">
        <v>140157.31958362</v>
      </c>
      <c r="AU124" s="44">
        <v>29595.432000000001</v>
      </c>
    </row>
    <row r="125" spans="1:47">
      <c r="A125" s="3"/>
      <c r="B125" s="13"/>
      <c r="H125" s="23">
        <v>12.763687147016</v>
      </c>
      <c r="I125" s="23">
        <v>16.795168633995001</v>
      </c>
      <c r="J125" s="23">
        <v>24.856772722363999</v>
      </c>
      <c r="K125" s="23">
        <v>10.832345326004001</v>
      </c>
      <c r="L125" s="23">
        <v>62.896784969446998</v>
      </c>
      <c r="M125" s="23">
        <v>8.2686399411548006</v>
      </c>
      <c r="N125" s="26">
        <v>5.6348922049976</v>
      </c>
      <c r="O125" s="26">
        <v>7.3671711761407996</v>
      </c>
      <c r="P125" s="26">
        <v>7.9697078261841998</v>
      </c>
      <c r="Q125" s="26">
        <v>5.1401532134787997</v>
      </c>
      <c r="R125" s="26">
        <v>4.9901135608509</v>
      </c>
      <c r="S125" s="26">
        <v>4.0375759890858998</v>
      </c>
      <c r="T125" s="27">
        <v>1.7390998028819</v>
      </c>
      <c r="U125" s="27">
        <v>1.9307021622348</v>
      </c>
      <c r="V125" s="27">
        <v>1.6717565257561999</v>
      </c>
      <c r="W125" s="27">
        <v>1.9779715916394001</v>
      </c>
      <c r="X125" s="27">
        <v>1.639264466445</v>
      </c>
      <c r="Y125" s="27">
        <v>1.4646535504886</v>
      </c>
      <c r="Z125" s="28">
        <v>1.8181574316022999</v>
      </c>
      <c r="AA125" s="28">
        <v>1.5090944398602999</v>
      </c>
      <c r="AB125" s="28">
        <v>1.6327026613257001</v>
      </c>
      <c r="AC125" s="28">
        <v>2.6530346628636998</v>
      </c>
      <c r="AD125" s="28">
        <v>0.49497042216553</v>
      </c>
      <c r="AE125" s="28">
        <v>1.2869165426445</v>
      </c>
      <c r="AJ125" s="44">
        <v>112907.5765025</v>
      </c>
      <c r="AK125" s="44">
        <v>503065.68609406002</v>
      </c>
      <c r="AL125" s="44">
        <v>317371.27411914</v>
      </c>
      <c r="AM125" s="44">
        <v>59902.8696528</v>
      </c>
      <c r="AN125" s="44">
        <v>95477.319583619988</v>
      </c>
      <c r="AO125" s="44">
        <v>22482.432000000001</v>
      </c>
      <c r="AP125" s="44">
        <v>131129.57650249999</v>
      </c>
      <c r="AQ125" s="44">
        <v>540094.68609405996</v>
      </c>
      <c r="AR125" s="44">
        <v>356947.27411914</v>
      </c>
      <c r="AS125" s="44">
        <v>64066.8696528</v>
      </c>
      <c r="AT125" s="44">
        <v>140157.31958362</v>
      </c>
      <c r="AU125" s="44">
        <v>29595.432000000001</v>
      </c>
    </row>
    <row r="126" spans="1:47">
      <c r="A126" s="3"/>
      <c r="B126" s="13"/>
      <c r="H126" s="23">
        <v>12.763687147016</v>
      </c>
      <c r="I126" s="23">
        <v>16.795168633995001</v>
      </c>
      <c r="J126" s="23">
        <v>24.856772722363999</v>
      </c>
      <c r="K126" s="23">
        <v>10.832345326004001</v>
      </c>
      <c r="L126" s="23">
        <v>62.896784969446998</v>
      </c>
      <c r="M126" s="23">
        <v>8.2686399411548006</v>
      </c>
      <c r="N126" s="26">
        <v>5.6348922049976</v>
      </c>
      <c r="O126" s="26">
        <v>7.3671711761407996</v>
      </c>
      <c r="P126" s="26">
        <v>7.9697078261841998</v>
      </c>
      <c r="Q126" s="26">
        <v>5.1401532134787997</v>
      </c>
      <c r="R126" s="26">
        <v>4.9901135608509</v>
      </c>
      <c r="S126" s="26">
        <v>4.0375759890858998</v>
      </c>
      <c r="T126" s="27">
        <v>1.7390998028819</v>
      </c>
      <c r="U126" s="27">
        <v>1.9307021622348</v>
      </c>
      <c r="V126" s="27">
        <v>1.6717565257561999</v>
      </c>
      <c r="W126" s="27">
        <v>1.9779715916394001</v>
      </c>
      <c r="X126" s="27">
        <v>1.639264466445</v>
      </c>
      <c r="Y126" s="27">
        <v>1.4646535504886</v>
      </c>
      <c r="Z126" s="28">
        <v>1.8181574316022999</v>
      </c>
      <c r="AA126" s="28">
        <v>1.5090944398602999</v>
      </c>
      <c r="AB126" s="28">
        <v>1.6327026613257001</v>
      </c>
      <c r="AC126" s="28">
        <v>2.6530346628636998</v>
      </c>
      <c r="AD126" s="28">
        <v>0.49497042216553</v>
      </c>
      <c r="AE126" s="28">
        <v>1.2869165426445</v>
      </c>
      <c r="AJ126" s="44">
        <v>112907.5765025</v>
      </c>
      <c r="AK126" s="44">
        <v>503065.68609406002</v>
      </c>
      <c r="AL126" s="44">
        <v>317371.27411914</v>
      </c>
      <c r="AM126" s="44">
        <v>59902.8696528</v>
      </c>
      <c r="AN126" s="44">
        <v>95477.319583619988</v>
      </c>
      <c r="AO126" s="44">
        <v>22482.432000000001</v>
      </c>
      <c r="AP126" s="44">
        <v>131129.57650249999</v>
      </c>
      <c r="AQ126" s="44">
        <v>540094.68609405996</v>
      </c>
      <c r="AR126" s="44">
        <v>356947.27411914</v>
      </c>
      <c r="AS126" s="44">
        <v>64066.8696528</v>
      </c>
      <c r="AT126" s="44">
        <v>140157.31958362</v>
      </c>
      <c r="AU126" s="44">
        <v>29595.432000000001</v>
      </c>
    </row>
    <row r="127" spans="1:47">
      <c r="A127" s="3"/>
      <c r="B127" s="13"/>
      <c r="H127" s="23">
        <v>12.763687147016</v>
      </c>
      <c r="I127" s="23">
        <v>16.795168633995001</v>
      </c>
      <c r="J127" s="23">
        <v>24.856772722363999</v>
      </c>
      <c r="K127" s="23">
        <v>10.832345326004001</v>
      </c>
      <c r="L127" s="23">
        <v>62.896784969446998</v>
      </c>
      <c r="M127" s="23">
        <v>8.2686399411548006</v>
      </c>
      <c r="N127" s="26">
        <v>5.6348922049976</v>
      </c>
      <c r="O127" s="26">
        <v>7.3671711761407996</v>
      </c>
      <c r="P127" s="26">
        <v>7.9697078261841998</v>
      </c>
      <c r="Q127" s="26">
        <v>5.1401532134787997</v>
      </c>
      <c r="R127" s="26">
        <v>4.9901135608509</v>
      </c>
      <c r="S127" s="26">
        <v>4.0375759890858998</v>
      </c>
      <c r="T127" s="27">
        <v>1.7390998028819</v>
      </c>
      <c r="U127" s="27">
        <v>1.9307021622348</v>
      </c>
      <c r="V127" s="27">
        <v>1.6717565257561999</v>
      </c>
      <c r="W127" s="27">
        <v>1.9779715916394001</v>
      </c>
      <c r="X127" s="27">
        <v>1.639264466445</v>
      </c>
      <c r="Y127" s="27">
        <v>1.4646535504886</v>
      </c>
      <c r="Z127" s="28">
        <v>1.8181574316022999</v>
      </c>
      <c r="AA127" s="28">
        <v>1.5090944398602999</v>
      </c>
      <c r="AB127" s="28">
        <v>1.6327026613257001</v>
      </c>
      <c r="AC127" s="28">
        <v>2.6530346628636998</v>
      </c>
      <c r="AD127" s="28">
        <v>0.49497042216553</v>
      </c>
      <c r="AE127" s="28">
        <v>1.2869165426445</v>
      </c>
      <c r="AJ127" s="44">
        <v>112907.5765025</v>
      </c>
      <c r="AK127" s="44">
        <v>503065.68609406002</v>
      </c>
      <c r="AL127" s="44">
        <v>317371.27411914</v>
      </c>
      <c r="AM127" s="44">
        <v>59902.8696528</v>
      </c>
      <c r="AN127" s="44">
        <v>95477.319583619988</v>
      </c>
      <c r="AO127" s="44">
        <v>22482.432000000001</v>
      </c>
      <c r="AP127" s="44">
        <v>131129.57650249999</v>
      </c>
      <c r="AQ127" s="44">
        <v>540094.68609405996</v>
      </c>
      <c r="AR127" s="44">
        <v>356947.27411914</v>
      </c>
      <c r="AS127" s="44">
        <v>64066.8696528</v>
      </c>
      <c r="AT127" s="44">
        <v>140157.31958362</v>
      </c>
      <c r="AU127" s="44">
        <v>29595.432000000001</v>
      </c>
    </row>
    <row r="128" spans="1:47">
      <c r="A128" s="3"/>
      <c r="B128" s="13"/>
      <c r="H128" s="23">
        <v>12.763687147016</v>
      </c>
      <c r="I128" s="23">
        <v>16.795168633995001</v>
      </c>
      <c r="J128" s="23">
        <v>24.856772722363999</v>
      </c>
      <c r="K128" s="23">
        <v>10.832345326004001</v>
      </c>
      <c r="L128" s="23">
        <v>62.896784969446998</v>
      </c>
      <c r="M128" s="23">
        <v>8.2686399411548006</v>
      </c>
      <c r="N128" s="26">
        <v>5.6348922049976</v>
      </c>
      <c r="O128" s="26">
        <v>7.3671711761407996</v>
      </c>
      <c r="P128" s="26">
        <v>7.9697078261841998</v>
      </c>
      <c r="Q128" s="26">
        <v>5.1401532134787997</v>
      </c>
      <c r="R128" s="26">
        <v>4.9901135608509</v>
      </c>
      <c r="S128" s="26">
        <v>4.0375759890858998</v>
      </c>
      <c r="T128" s="27">
        <v>1.7390998028819</v>
      </c>
      <c r="U128" s="27">
        <v>1.9307021622348</v>
      </c>
      <c r="V128" s="27">
        <v>1.6717565257561999</v>
      </c>
      <c r="W128" s="27">
        <v>1.9779715916394001</v>
      </c>
      <c r="X128" s="27">
        <v>1.639264466445</v>
      </c>
      <c r="Y128" s="27">
        <v>1.4646535504886</v>
      </c>
      <c r="Z128" s="28">
        <v>1.8181574316022999</v>
      </c>
      <c r="AA128" s="28">
        <v>1.5090944398602999</v>
      </c>
      <c r="AB128" s="28">
        <v>1.6327026613257001</v>
      </c>
      <c r="AC128" s="28">
        <v>2.6530346628636998</v>
      </c>
      <c r="AD128" s="28">
        <v>0.49497042216553</v>
      </c>
      <c r="AE128" s="28">
        <v>1.2869165426445</v>
      </c>
      <c r="AJ128" s="44">
        <v>112907.5765025</v>
      </c>
      <c r="AK128" s="44">
        <v>503065.68609406002</v>
      </c>
      <c r="AL128" s="44">
        <v>317371.27411914</v>
      </c>
      <c r="AM128" s="44">
        <v>59902.8696528</v>
      </c>
      <c r="AN128" s="44">
        <v>95477.319583619988</v>
      </c>
      <c r="AO128" s="44">
        <v>22482.432000000001</v>
      </c>
      <c r="AP128" s="44">
        <v>131129.57650249999</v>
      </c>
      <c r="AQ128" s="44">
        <v>540094.68609405996</v>
      </c>
      <c r="AR128" s="44">
        <v>356947.27411914</v>
      </c>
      <c r="AS128" s="44">
        <v>64066.8696528</v>
      </c>
      <c r="AT128" s="44">
        <v>140157.31958362</v>
      </c>
      <c r="AU128" s="44">
        <v>29595.432000000001</v>
      </c>
    </row>
    <row r="129" spans="1:47">
      <c r="A129" s="3"/>
      <c r="B129" s="13"/>
      <c r="H129" s="23">
        <v>12.763687147016</v>
      </c>
      <c r="I129" s="23">
        <v>16.795168633995001</v>
      </c>
      <c r="J129" s="23">
        <v>24.856772722363999</v>
      </c>
      <c r="K129" s="23">
        <v>10.832345326004001</v>
      </c>
      <c r="L129" s="23">
        <v>62.896784969446998</v>
      </c>
      <c r="M129" s="23">
        <v>8.2686399411548006</v>
      </c>
      <c r="N129" s="26">
        <v>5.6348922049976</v>
      </c>
      <c r="O129" s="26">
        <v>7.3671711761407996</v>
      </c>
      <c r="P129" s="26">
        <v>7.9697078261841998</v>
      </c>
      <c r="Q129" s="26">
        <v>5.1401532134787997</v>
      </c>
      <c r="R129" s="26">
        <v>4.9901135608509</v>
      </c>
      <c r="S129" s="26">
        <v>4.0375759890858998</v>
      </c>
      <c r="T129" s="27">
        <v>1.7390998028819</v>
      </c>
      <c r="U129" s="27">
        <v>1.9307021622348</v>
      </c>
      <c r="V129" s="27">
        <v>1.6717565257561999</v>
      </c>
      <c r="W129" s="27">
        <v>1.9779715916394001</v>
      </c>
      <c r="X129" s="27">
        <v>1.639264466445</v>
      </c>
      <c r="Y129" s="27">
        <v>1.4646535504886</v>
      </c>
      <c r="Z129" s="28">
        <v>1.8181574316022999</v>
      </c>
      <c r="AA129" s="28">
        <v>1.5090944398602999</v>
      </c>
      <c r="AB129" s="28">
        <v>1.6327026613257001</v>
      </c>
      <c r="AC129" s="28">
        <v>2.6530346628636998</v>
      </c>
      <c r="AD129" s="28">
        <v>0.49497042216553</v>
      </c>
      <c r="AE129" s="28">
        <v>1.2869165426445</v>
      </c>
      <c r="AJ129" s="44">
        <v>112907.5765025</v>
      </c>
      <c r="AK129" s="44">
        <v>503065.68609406002</v>
      </c>
      <c r="AL129" s="44">
        <v>317371.27411914</v>
      </c>
      <c r="AM129" s="44">
        <v>59902.8696528</v>
      </c>
      <c r="AN129" s="44">
        <v>95477.319583619988</v>
      </c>
      <c r="AO129" s="44">
        <v>22482.432000000001</v>
      </c>
      <c r="AP129" s="44">
        <v>131129.57650249999</v>
      </c>
      <c r="AQ129" s="44">
        <v>540094.68609405996</v>
      </c>
      <c r="AR129" s="44">
        <v>356947.27411914</v>
      </c>
      <c r="AS129" s="44">
        <v>64066.8696528</v>
      </c>
      <c r="AT129" s="44">
        <v>140157.31958362</v>
      </c>
      <c r="AU129" s="44">
        <v>29595.432000000001</v>
      </c>
    </row>
    <row r="130" spans="1:47">
      <c r="A130" s="3"/>
      <c r="B130" s="13"/>
      <c r="H130" s="23">
        <v>12.763687147016</v>
      </c>
      <c r="I130" s="23">
        <v>16.795168633995001</v>
      </c>
      <c r="J130" s="23">
        <v>24.856772722363999</v>
      </c>
      <c r="K130" s="23">
        <v>10.832345326004001</v>
      </c>
      <c r="L130" s="23">
        <v>62.896784969446998</v>
      </c>
      <c r="M130" s="23">
        <v>8.2686399411548006</v>
      </c>
      <c r="N130" s="26">
        <v>5.6348922049976</v>
      </c>
      <c r="O130" s="26">
        <v>7.3671711761407996</v>
      </c>
      <c r="P130" s="26">
        <v>7.9697078261841998</v>
      </c>
      <c r="Q130" s="26">
        <v>5.1401532134787997</v>
      </c>
      <c r="R130" s="26">
        <v>4.9901135608509</v>
      </c>
      <c r="S130" s="26">
        <v>4.0375759890858998</v>
      </c>
      <c r="T130" s="27">
        <v>1.7390998028819</v>
      </c>
      <c r="U130" s="27">
        <v>1.9307021622348</v>
      </c>
      <c r="V130" s="27">
        <v>1.6717565257561999</v>
      </c>
      <c r="W130" s="27">
        <v>1.9779715916394001</v>
      </c>
      <c r="X130" s="27">
        <v>1.639264466445</v>
      </c>
      <c r="Y130" s="27">
        <v>1.4646535504886</v>
      </c>
      <c r="Z130" s="28">
        <v>1.8181574316022999</v>
      </c>
      <c r="AA130" s="28">
        <v>1.5090944398602999</v>
      </c>
      <c r="AB130" s="28">
        <v>1.6327026613257001</v>
      </c>
      <c r="AC130" s="28">
        <v>2.6530346628636998</v>
      </c>
      <c r="AD130" s="28">
        <v>0.49497042216553</v>
      </c>
      <c r="AE130" s="28">
        <v>1.2869165426445</v>
      </c>
      <c r="AJ130" s="44">
        <v>112907.5765025</v>
      </c>
      <c r="AK130" s="44">
        <v>503065.68609406002</v>
      </c>
      <c r="AL130" s="44">
        <v>317371.27411914</v>
      </c>
      <c r="AM130" s="44">
        <v>59902.8696528</v>
      </c>
      <c r="AN130" s="44">
        <v>95477.319583619988</v>
      </c>
      <c r="AO130" s="44">
        <v>22482.432000000001</v>
      </c>
      <c r="AP130" s="44">
        <v>131129.57650249999</v>
      </c>
      <c r="AQ130" s="44">
        <v>540094.68609405996</v>
      </c>
      <c r="AR130" s="44">
        <v>356947.27411914</v>
      </c>
      <c r="AS130" s="44">
        <v>64066.8696528</v>
      </c>
      <c r="AT130" s="44">
        <v>140157.31958362</v>
      </c>
      <c r="AU130" s="44">
        <v>29595.432000000001</v>
      </c>
    </row>
    <row r="131" spans="1:47">
      <c r="A131" s="3"/>
      <c r="B131" s="13"/>
      <c r="H131" s="23">
        <v>12.763687147016</v>
      </c>
      <c r="I131" s="23">
        <v>16.795168633995001</v>
      </c>
      <c r="J131" s="23">
        <v>24.856772722363999</v>
      </c>
      <c r="K131" s="23">
        <v>10.832345326004001</v>
      </c>
      <c r="L131" s="23">
        <v>62.896784969446998</v>
      </c>
      <c r="M131" s="23">
        <v>8.2686399411548006</v>
      </c>
      <c r="N131" s="26">
        <v>5.6348922049976</v>
      </c>
      <c r="O131" s="26">
        <v>7.3671711761407996</v>
      </c>
      <c r="P131" s="26">
        <v>7.9697078261841998</v>
      </c>
      <c r="Q131" s="26">
        <v>5.1401532134787997</v>
      </c>
      <c r="R131" s="26">
        <v>4.9901135608509</v>
      </c>
      <c r="S131" s="26">
        <v>4.0375759890858998</v>
      </c>
      <c r="T131" s="27">
        <v>1.7390998028819</v>
      </c>
      <c r="U131" s="27">
        <v>1.9307021622348</v>
      </c>
      <c r="V131" s="27">
        <v>1.6717565257561999</v>
      </c>
      <c r="W131" s="27">
        <v>1.9779715916394001</v>
      </c>
      <c r="X131" s="27">
        <v>1.639264466445</v>
      </c>
      <c r="Y131" s="27">
        <v>1.4646535504886</v>
      </c>
      <c r="Z131" s="28">
        <v>1.8181574316022999</v>
      </c>
      <c r="AA131" s="28">
        <v>1.5090944398602999</v>
      </c>
      <c r="AB131" s="28">
        <v>1.6327026613257001</v>
      </c>
      <c r="AC131" s="28">
        <v>2.6530346628636998</v>
      </c>
      <c r="AD131" s="28">
        <v>0.49497042216553</v>
      </c>
      <c r="AE131" s="28">
        <v>1.2869165426445</v>
      </c>
      <c r="AJ131" s="44">
        <v>112907.5765025</v>
      </c>
      <c r="AK131" s="44">
        <v>503065.68609406002</v>
      </c>
      <c r="AL131" s="44">
        <v>317371.27411914</v>
      </c>
      <c r="AM131" s="44">
        <v>59902.8696528</v>
      </c>
      <c r="AN131" s="44">
        <v>95477.319583619988</v>
      </c>
      <c r="AO131" s="44">
        <v>22482.432000000001</v>
      </c>
      <c r="AP131" s="44">
        <v>131129.57650249999</v>
      </c>
      <c r="AQ131" s="44">
        <v>540094.68609405996</v>
      </c>
      <c r="AR131" s="44">
        <v>356947.27411914</v>
      </c>
      <c r="AS131" s="44">
        <v>64066.8696528</v>
      </c>
      <c r="AT131" s="44">
        <v>140157.31958362</v>
      </c>
      <c r="AU131" s="44">
        <v>29595.432000000001</v>
      </c>
    </row>
    <row r="132" spans="1:47">
      <c r="A132" s="3"/>
      <c r="B132" s="13"/>
      <c r="H132" s="23">
        <v>12.763687147016</v>
      </c>
      <c r="I132" s="23">
        <v>16.795168633995001</v>
      </c>
      <c r="J132" s="23">
        <v>24.856772722363999</v>
      </c>
      <c r="K132" s="23">
        <v>10.832345326004001</v>
      </c>
      <c r="L132" s="23">
        <v>62.896784969446998</v>
      </c>
      <c r="M132" s="23">
        <v>8.2686399411548006</v>
      </c>
      <c r="N132" s="26">
        <v>5.6348922049976</v>
      </c>
      <c r="O132" s="26">
        <v>7.3671711761407996</v>
      </c>
      <c r="P132" s="26">
        <v>7.9697078261841998</v>
      </c>
      <c r="Q132" s="26">
        <v>5.1401532134787997</v>
      </c>
      <c r="R132" s="26">
        <v>4.9901135608509</v>
      </c>
      <c r="S132" s="26">
        <v>4.0375759890858998</v>
      </c>
      <c r="T132" s="27">
        <v>1.7390998028819</v>
      </c>
      <c r="U132" s="27">
        <v>1.9307021622348</v>
      </c>
      <c r="V132" s="27">
        <v>1.6717565257561999</v>
      </c>
      <c r="W132" s="27">
        <v>1.9779715916394001</v>
      </c>
      <c r="X132" s="27">
        <v>1.639264466445</v>
      </c>
      <c r="Y132" s="27">
        <v>1.4646535504886</v>
      </c>
      <c r="Z132" s="28">
        <v>1.8181574316022999</v>
      </c>
      <c r="AA132" s="28">
        <v>1.5090944398602999</v>
      </c>
      <c r="AB132" s="28">
        <v>1.6327026613257001</v>
      </c>
      <c r="AC132" s="28">
        <v>2.6530346628636998</v>
      </c>
      <c r="AD132" s="28">
        <v>0.49497042216553</v>
      </c>
      <c r="AE132" s="28">
        <v>1.2869165426445</v>
      </c>
      <c r="AJ132" s="44">
        <v>112907.5765025</v>
      </c>
      <c r="AK132" s="44">
        <v>503065.68609406002</v>
      </c>
      <c r="AL132" s="44">
        <v>317371.27411914</v>
      </c>
      <c r="AM132" s="44">
        <v>59902.8696528</v>
      </c>
      <c r="AN132" s="44">
        <v>95477.319583619988</v>
      </c>
      <c r="AO132" s="44">
        <v>22482.432000000001</v>
      </c>
      <c r="AP132" s="44">
        <v>131129.57650249999</v>
      </c>
      <c r="AQ132" s="44">
        <v>540094.68609405996</v>
      </c>
      <c r="AR132" s="44">
        <v>356947.27411914</v>
      </c>
      <c r="AS132" s="44">
        <v>64066.8696528</v>
      </c>
      <c r="AT132" s="44">
        <v>140157.31958362</v>
      </c>
      <c r="AU132" s="44">
        <v>29595.432000000001</v>
      </c>
    </row>
    <row r="133" spans="1:47">
      <c r="A133" s="3"/>
      <c r="B133" s="13"/>
      <c r="H133" s="23">
        <v>12.763687147016</v>
      </c>
      <c r="I133" s="23">
        <v>16.795168633995001</v>
      </c>
      <c r="J133" s="23">
        <v>24.856772722363999</v>
      </c>
      <c r="K133" s="23">
        <v>10.832345326004001</v>
      </c>
      <c r="L133" s="23">
        <v>62.896784969446998</v>
      </c>
      <c r="M133" s="23">
        <v>8.2686399411548006</v>
      </c>
      <c r="N133" s="26">
        <v>5.6348922049976</v>
      </c>
      <c r="O133" s="26">
        <v>7.3671711761407996</v>
      </c>
      <c r="P133" s="26">
        <v>7.9697078261841998</v>
      </c>
      <c r="Q133" s="26">
        <v>5.1401532134787997</v>
      </c>
      <c r="R133" s="26">
        <v>4.9901135608509</v>
      </c>
      <c r="S133" s="26">
        <v>4.0375759890858998</v>
      </c>
      <c r="T133" s="27">
        <v>1.7390998028819</v>
      </c>
      <c r="U133" s="27">
        <v>1.9307021622348</v>
      </c>
      <c r="V133" s="27">
        <v>1.6717565257561999</v>
      </c>
      <c r="W133" s="27">
        <v>1.9779715916394001</v>
      </c>
      <c r="X133" s="27">
        <v>1.639264466445</v>
      </c>
      <c r="Y133" s="27">
        <v>1.4646535504886</v>
      </c>
      <c r="Z133" s="28">
        <v>1.8181574316022999</v>
      </c>
      <c r="AA133" s="28">
        <v>1.5090944398602999</v>
      </c>
      <c r="AB133" s="28">
        <v>1.6327026613257001</v>
      </c>
      <c r="AC133" s="28">
        <v>2.6530346628636998</v>
      </c>
      <c r="AD133" s="28">
        <v>0.49497042216553</v>
      </c>
      <c r="AE133" s="28">
        <v>1.2869165426445</v>
      </c>
      <c r="AJ133" s="44">
        <v>112907.5765025</v>
      </c>
      <c r="AK133" s="44">
        <v>503065.68609406002</v>
      </c>
      <c r="AL133" s="44">
        <v>317371.27411914</v>
      </c>
      <c r="AM133" s="44">
        <v>59902.8696528</v>
      </c>
      <c r="AN133" s="44">
        <v>95477.319583619988</v>
      </c>
      <c r="AO133" s="44">
        <v>22482.432000000001</v>
      </c>
      <c r="AP133" s="44">
        <v>131129.57650249999</v>
      </c>
      <c r="AQ133" s="44">
        <v>540094.68609405996</v>
      </c>
      <c r="AR133" s="44">
        <v>356947.27411914</v>
      </c>
      <c r="AS133" s="44">
        <v>64066.8696528</v>
      </c>
      <c r="AT133" s="44">
        <v>140157.31958362</v>
      </c>
      <c r="AU133" s="44">
        <v>29595.432000000001</v>
      </c>
    </row>
    <row r="134" spans="1:47">
      <c r="A134" s="3"/>
      <c r="B134" s="13"/>
      <c r="H134" s="23">
        <v>12.763687147016</v>
      </c>
      <c r="I134" s="23">
        <v>16.795168633995001</v>
      </c>
      <c r="J134" s="23">
        <v>24.856772722363999</v>
      </c>
      <c r="K134" s="23">
        <v>10.832345326004001</v>
      </c>
      <c r="L134" s="23">
        <v>62.896784969446998</v>
      </c>
      <c r="M134" s="23">
        <v>8.2686399411548006</v>
      </c>
      <c r="N134" s="26">
        <v>5.6348922049976</v>
      </c>
      <c r="O134" s="26">
        <v>7.3671711761407996</v>
      </c>
      <c r="P134" s="26">
        <v>7.9697078261841998</v>
      </c>
      <c r="Q134" s="26">
        <v>5.1401532134787997</v>
      </c>
      <c r="R134" s="26">
        <v>4.9901135608509</v>
      </c>
      <c r="S134" s="26">
        <v>4.0375759890858998</v>
      </c>
      <c r="T134" s="27">
        <v>1.7390998028819</v>
      </c>
      <c r="U134" s="27">
        <v>1.9307021622348</v>
      </c>
      <c r="V134" s="27">
        <v>1.6717565257561999</v>
      </c>
      <c r="W134" s="27">
        <v>1.9779715916394001</v>
      </c>
      <c r="X134" s="27">
        <v>1.639264466445</v>
      </c>
      <c r="Y134" s="27">
        <v>1.4646535504886</v>
      </c>
      <c r="Z134" s="28">
        <v>1.8181574316022999</v>
      </c>
      <c r="AA134" s="28">
        <v>1.5090944398602999</v>
      </c>
      <c r="AB134" s="28">
        <v>1.6327026613257001</v>
      </c>
      <c r="AC134" s="28">
        <v>2.6530346628636998</v>
      </c>
      <c r="AD134" s="28">
        <v>0.49497042216553</v>
      </c>
      <c r="AE134" s="28">
        <v>1.2869165426445</v>
      </c>
      <c r="AJ134" s="44">
        <v>112907.5765025</v>
      </c>
      <c r="AK134" s="44">
        <v>503065.68609406002</v>
      </c>
      <c r="AL134" s="44">
        <v>317371.27411914</v>
      </c>
      <c r="AM134" s="44">
        <v>59902.8696528</v>
      </c>
      <c r="AN134" s="44">
        <v>95477.319583619988</v>
      </c>
      <c r="AO134" s="44">
        <v>22482.432000000001</v>
      </c>
      <c r="AP134" s="44">
        <v>131129.57650249999</v>
      </c>
      <c r="AQ134" s="44">
        <v>540094.68609405996</v>
      </c>
      <c r="AR134" s="44">
        <v>356947.27411914</v>
      </c>
      <c r="AS134" s="44">
        <v>64066.8696528</v>
      </c>
      <c r="AT134" s="44">
        <v>140157.31958362</v>
      </c>
      <c r="AU134" s="44">
        <v>29595.432000000001</v>
      </c>
    </row>
    <row r="135" spans="1:47">
      <c r="A135" s="3"/>
      <c r="B135" s="13"/>
      <c r="H135" s="23">
        <v>12.763687147016</v>
      </c>
      <c r="I135" s="23">
        <v>16.795168633995001</v>
      </c>
      <c r="J135" s="23">
        <v>24.856772722363999</v>
      </c>
      <c r="K135" s="23">
        <v>10.832345326004001</v>
      </c>
      <c r="L135" s="23">
        <v>62.896784969446998</v>
      </c>
      <c r="M135" s="23">
        <v>8.2686399411548006</v>
      </c>
      <c r="N135" s="26">
        <v>5.6348922049976</v>
      </c>
      <c r="O135" s="26">
        <v>7.3671711761407996</v>
      </c>
      <c r="P135" s="26">
        <v>7.9697078261841998</v>
      </c>
      <c r="Q135" s="26">
        <v>5.1401532134787997</v>
      </c>
      <c r="R135" s="26">
        <v>4.9901135608509</v>
      </c>
      <c r="S135" s="26">
        <v>4.0375759890858998</v>
      </c>
      <c r="T135" s="27">
        <v>1.7390998028819</v>
      </c>
      <c r="U135" s="27">
        <v>1.9307021622348</v>
      </c>
      <c r="V135" s="27">
        <v>1.6717565257561999</v>
      </c>
      <c r="W135" s="27">
        <v>1.9779715916394001</v>
      </c>
      <c r="X135" s="27">
        <v>1.639264466445</v>
      </c>
      <c r="Y135" s="27">
        <v>1.4646535504886</v>
      </c>
      <c r="Z135" s="28">
        <v>1.8181574316022999</v>
      </c>
      <c r="AA135" s="28">
        <v>1.5090944398602999</v>
      </c>
      <c r="AB135" s="28">
        <v>1.6327026613257001</v>
      </c>
      <c r="AC135" s="28">
        <v>2.6530346628636998</v>
      </c>
      <c r="AD135" s="28">
        <v>0.49497042216553</v>
      </c>
      <c r="AE135" s="28">
        <v>1.2869165426445</v>
      </c>
      <c r="AJ135" s="44">
        <v>112907.5765025</v>
      </c>
      <c r="AK135" s="44">
        <v>503065.68609406002</v>
      </c>
      <c r="AL135" s="44">
        <v>317371.27411914</v>
      </c>
      <c r="AM135" s="44">
        <v>59902.8696528</v>
      </c>
      <c r="AN135" s="44">
        <v>95477.319583619988</v>
      </c>
      <c r="AO135" s="44">
        <v>22482.432000000001</v>
      </c>
      <c r="AP135" s="44">
        <v>131129.57650249999</v>
      </c>
      <c r="AQ135" s="44">
        <v>540094.68609405996</v>
      </c>
      <c r="AR135" s="44">
        <v>356947.27411914</v>
      </c>
      <c r="AS135" s="44">
        <v>64066.8696528</v>
      </c>
      <c r="AT135" s="44">
        <v>140157.31958362</v>
      </c>
      <c r="AU135" s="44">
        <v>29595.432000000001</v>
      </c>
    </row>
    <row r="136" spans="1:47">
      <c r="A136" s="3"/>
      <c r="B136" s="13"/>
      <c r="H136" s="23">
        <v>12.763687147016</v>
      </c>
      <c r="I136" s="23">
        <v>16.795168633995001</v>
      </c>
      <c r="J136" s="23">
        <v>24.856772722363999</v>
      </c>
      <c r="K136" s="23">
        <v>10.832345326004001</v>
      </c>
      <c r="L136" s="23">
        <v>62.896784969446998</v>
      </c>
      <c r="M136" s="23">
        <v>8.2686399411548006</v>
      </c>
      <c r="N136" s="26">
        <v>5.6348922049976</v>
      </c>
      <c r="O136" s="26">
        <v>7.3671711761407996</v>
      </c>
      <c r="P136" s="26">
        <v>7.9697078261841998</v>
      </c>
      <c r="Q136" s="26">
        <v>5.1401532134787997</v>
      </c>
      <c r="R136" s="26">
        <v>4.9901135608509</v>
      </c>
      <c r="S136" s="26">
        <v>4.0375759890858998</v>
      </c>
      <c r="T136" s="27">
        <v>1.7390998028819</v>
      </c>
      <c r="U136" s="27">
        <v>1.9307021622348</v>
      </c>
      <c r="V136" s="27">
        <v>1.6717565257561999</v>
      </c>
      <c r="W136" s="27">
        <v>1.9779715916394001</v>
      </c>
      <c r="X136" s="27">
        <v>1.639264466445</v>
      </c>
      <c r="Y136" s="27">
        <v>1.4646535504886</v>
      </c>
      <c r="Z136" s="28">
        <v>1.8181574316022999</v>
      </c>
      <c r="AA136" s="28">
        <v>1.5090944398602999</v>
      </c>
      <c r="AB136" s="28">
        <v>1.6327026613257001</v>
      </c>
      <c r="AC136" s="28">
        <v>2.6530346628636998</v>
      </c>
      <c r="AD136" s="28">
        <v>0.49497042216553</v>
      </c>
      <c r="AE136" s="28">
        <v>1.2869165426445</v>
      </c>
      <c r="AJ136" s="44">
        <v>112907.5765025</v>
      </c>
      <c r="AK136" s="44">
        <v>503065.68609406002</v>
      </c>
      <c r="AL136" s="44">
        <v>317371.27411914</v>
      </c>
      <c r="AM136" s="44">
        <v>59902.8696528</v>
      </c>
      <c r="AN136" s="44">
        <v>95477.319583619988</v>
      </c>
      <c r="AO136" s="44">
        <v>22482.432000000001</v>
      </c>
      <c r="AP136" s="44">
        <v>131129.57650249999</v>
      </c>
      <c r="AQ136" s="44">
        <v>540094.68609405996</v>
      </c>
      <c r="AR136" s="44">
        <v>356947.27411914</v>
      </c>
      <c r="AS136" s="44">
        <v>64066.8696528</v>
      </c>
      <c r="AT136" s="44">
        <v>140157.31958362</v>
      </c>
      <c r="AU136" s="44">
        <v>29595.432000000001</v>
      </c>
    </row>
    <row r="137" spans="1:47">
      <c r="A137" s="3"/>
      <c r="B137" s="13"/>
      <c r="H137" s="23">
        <v>12.763687147016</v>
      </c>
      <c r="I137" s="23">
        <v>16.795168633995001</v>
      </c>
      <c r="J137" s="23">
        <v>24.856772722363999</v>
      </c>
      <c r="K137" s="23">
        <v>10.832345326004001</v>
      </c>
      <c r="L137" s="23">
        <v>62.896784969446998</v>
      </c>
      <c r="M137" s="23">
        <v>8.2686399411548006</v>
      </c>
      <c r="N137" s="26">
        <v>5.6348922049976</v>
      </c>
      <c r="O137" s="26">
        <v>7.3671711761407996</v>
      </c>
      <c r="P137" s="26">
        <v>7.9697078261841998</v>
      </c>
      <c r="Q137" s="26">
        <v>5.1401532134787997</v>
      </c>
      <c r="R137" s="26">
        <v>4.9901135608509</v>
      </c>
      <c r="S137" s="26">
        <v>4.0375759890858998</v>
      </c>
      <c r="T137" s="27">
        <v>1.7390998028819</v>
      </c>
      <c r="U137" s="27">
        <v>1.9307021622348</v>
      </c>
      <c r="V137" s="27">
        <v>1.6717565257561999</v>
      </c>
      <c r="W137" s="27">
        <v>1.9779715916394001</v>
      </c>
      <c r="X137" s="27">
        <v>1.639264466445</v>
      </c>
      <c r="Y137" s="27">
        <v>1.4646535504886</v>
      </c>
      <c r="Z137" s="28">
        <v>1.8181574316022999</v>
      </c>
      <c r="AA137" s="28">
        <v>1.5090944398602999</v>
      </c>
      <c r="AB137" s="28">
        <v>1.6327026613257001</v>
      </c>
      <c r="AC137" s="28">
        <v>2.6530346628636998</v>
      </c>
      <c r="AD137" s="28">
        <v>0.49497042216553</v>
      </c>
      <c r="AE137" s="28">
        <v>1.2869165426445</v>
      </c>
      <c r="AJ137" s="44">
        <v>112907.5765025</v>
      </c>
      <c r="AK137" s="44">
        <v>503065.68609406002</v>
      </c>
      <c r="AL137" s="44">
        <v>317371.27411914</v>
      </c>
      <c r="AM137" s="44">
        <v>59902.8696528</v>
      </c>
      <c r="AN137" s="44">
        <v>95477.319583619988</v>
      </c>
      <c r="AO137" s="44">
        <v>22482.432000000001</v>
      </c>
      <c r="AP137" s="44">
        <v>131129.57650249999</v>
      </c>
      <c r="AQ137" s="44">
        <v>540094.68609405996</v>
      </c>
      <c r="AR137" s="44">
        <v>356947.27411914</v>
      </c>
      <c r="AS137" s="44">
        <v>64066.8696528</v>
      </c>
      <c r="AT137" s="44">
        <v>140157.31958362</v>
      </c>
      <c r="AU137" s="44">
        <v>29595.432000000001</v>
      </c>
    </row>
    <row r="138" spans="1:47">
      <c r="A138" s="3"/>
      <c r="B138" s="13"/>
      <c r="H138" s="23">
        <v>12.763687147016</v>
      </c>
      <c r="I138" s="23">
        <v>16.795168633995001</v>
      </c>
      <c r="J138" s="23">
        <v>24.856772722363999</v>
      </c>
      <c r="K138" s="23">
        <v>10.832345326004001</v>
      </c>
      <c r="L138" s="23">
        <v>62.896784969446998</v>
      </c>
      <c r="M138" s="23">
        <v>8.2686399411548006</v>
      </c>
      <c r="N138" s="26">
        <v>5.6348922049976</v>
      </c>
      <c r="O138" s="26">
        <v>7.3671711761407996</v>
      </c>
      <c r="P138" s="26">
        <v>7.9697078261841998</v>
      </c>
      <c r="Q138" s="26">
        <v>5.1401532134787997</v>
      </c>
      <c r="R138" s="26">
        <v>4.9901135608509</v>
      </c>
      <c r="S138" s="26">
        <v>4.0375759890858998</v>
      </c>
      <c r="T138" s="27">
        <v>1.7390998028819</v>
      </c>
      <c r="U138" s="27">
        <v>1.9307021622348</v>
      </c>
      <c r="V138" s="27">
        <v>1.6717565257561999</v>
      </c>
      <c r="W138" s="27">
        <v>1.9779715916394001</v>
      </c>
      <c r="X138" s="27">
        <v>1.639264466445</v>
      </c>
      <c r="Y138" s="27">
        <v>1.4646535504886</v>
      </c>
      <c r="Z138" s="28">
        <v>1.8181574316022999</v>
      </c>
      <c r="AA138" s="28">
        <v>1.5090944398602999</v>
      </c>
      <c r="AB138" s="28">
        <v>1.6327026613257001</v>
      </c>
      <c r="AC138" s="28">
        <v>2.6530346628636998</v>
      </c>
      <c r="AD138" s="28">
        <v>0.49497042216553</v>
      </c>
      <c r="AE138" s="28">
        <v>1.2869165426445</v>
      </c>
      <c r="AJ138" s="44">
        <v>112907.5765025</v>
      </c>
      <c r="AK138" s="44">
        <v>503065.68609406002</v>
      </c>
      <c r="AL138" s="44">
        <v>317371.27411914</v>
      </c>
      <c r="AM138" s="44">
        <v>59902.8696528</v>
      </c>
      <c r="AN138" s="44">
        <v>95477.319583619988</v>
      </c>
      <c r="AO138" s="44">
        <v>22482.432000000001</v>
      </c>
      <c r="AP138" s="44">
        <v>131129.57650249999</v>
      </c>
      <c r="AQ138" s="44">
        <v>540094.68609405996</v>
      </c>
      <c r="AR138" s="44">
        <v>356947.27411914</v>
      </c>
      <c r="AS138" s="44">
        <v>64066.8696528</v>
      </c>
      <c r="AT138" s="44">
        <v>140157.31958362</v>
      </c>
      <c r="AU138" s="44">
        <v>29595.432000000001</v>
      </c>
    </row>
    <row r="139" spans="1:47">
      <c r="A139" s="3"/>
      <c r="B139" s="13"/>
      <c r="H139" s="23">
        <v>12.763687147016</v>
      </c>
      <c r="I139" s="23">
        <v>16.795168633995001</v>
      </c>
      <c r="J139" s="23">
        <v>24.856772722363999</v>
      </c>
      <c r="K139" s="23">
        <v>10.832345326004001</v>
      </c>
      <c r="L139" s="23">
        <v>62.896784969446998</v>
      </c>
      <c r="M139" s="23">
        <v>8.2686399411548006</v>
      </c>
      <c r="N139" s="26">
        <v>5.6348922049976</v>
      </c>
      <c r="O139" s="26">
        <v>7.3671711761407996</v>
      </c>
      <c r="P139" s="26">
        <v>7.9697078261841998</v>
      </c>
      <c r="Q139" s="26">
        <v>5.1401532134787997</v>
      </c>
      <c r="R139" s="26">
        <v>4.9901135608509</v>
      </c>
      <c r="S139" s="26">
        <v>4.0375759890858998</v>
      </c>
      <c r="T139" s="27">
        <v>1.7390998028819</v>
      </c>
      <c r="U139" s="27">
        <v>1.9307021622348</v>
      </c>
      <c r="V139" s="27">
        <v>1.6717565257561999</v>
      </c>
      <c r="W139" s="27">
        <v>1.9779715916394001</v>
      </c>
      <c r="X139" s="27">
        <v>1.639264466445</v>
      </c>
      <c r="Y139" s="27">
        <v>1.4646535504886</v>
      </c>
      <c r="Z139" s="28">
        <v>1.8181574316022999</v>
      </c>
      <c r="AA139" s="28">
        <v>1.5090944398602999</v>
      </c>
      <c r="AB139" s="28">
        <v>1.6327026613257001</v>
      </c>
      <c r="AC139" s="28">
        <v>2.6530346628636998</v>
      </c>
      <c r="AD139" s="28">
        <v>0.49497042216553</v>
      </c>
      <c r="AE139" s="28">
        <v>1.2869165426445</v>
      </c>
      <c r="AJ139" s="44">
        <v>112907.5765025</v>
      </c>
      <c r="AK139" s="44">
        <v>503065.68609406002</v>
      </c>
      <c r="AL139" s="44">
        <v>317371.27411914</v>
      </c>
      <c r="AM139" s="44">
        <v>59902.8696528</v>
      </c>
      <c r="AN139" s="44">
        <v>95477.319583619988</v>
      </c>
      <c r="AO139" s="44">
        <v>22482.432000000001</v>
      </c>
      <c r="AP139" s="44">
        <v>131129.57650249999</v>
      </c>
      <c r="AQ139" s="44">
        <v>540094.68609405996</v>
      </c>
      <c r="AR139" s="44">
        <v>356947.27411914</v>
      </c>
      <c r="AS139" s="44">
        <v>64066.8696528</v>
      </c>
      <c r="AT139" s="44">
        <v>140157.31958362</v>
      </c>
      <c r="AU139" s="44">
        <v>29595.432000000001</v>
      </c>
    </row>
    <row r="140" spans="1:47">
      <c r="A140" s="3"/>
      <c r="B140" s="13"/>
      <c r="H140" s="23">
        <v>12.763687147016</v>
      </c>
      <c r="I140" s="23">
        <v>16.795168633995001</v>
      </c>
      <c r="J140" s="23">
        <v>24.856772722363999</v>
      </c>
      <c r="K140" s="23">
        <v>10.832345326004001</v>
      </c>
      <c r="L140" s="23">
        <v>62.896784969446998</v>
      </c>
      <c r="M140" s="23">
        <v>8.2686399411548006</v>
      </c>
      <c r="N140" s="26">
        <v>5.6348922049976</v>
      </c>
      <c r="O140" s="26">
        <v>7.3671711761407996</v>
      </c>
      <c r="P140" s="26">
        <v>7.9697078261841998</v>
      </c>
      <c r="Q140" s="26">
        <v>5.1401532134787997</v>
      </c>
      <c r="R140" s="26">
        <v>4.9901135608509</v>
      </c>
      <c r="S140" s="26">
        <v>4.0375759890858998</v>
      </c>
      <c r="T140" s="27">
        <v>1.7390998028819</v>
      </c>
      <c r="U140" s="27">
        <v>1.9307021622348</v>
      </c>
      <c r="V140" s="27">
        <v>1.6717565257561999</v>
      </c>
      <c r="W140" s="27">
        <v>1.9779715916394001</v>
      </c>
      <c r="X140" s="27">
        <v>1.639264466445</v>
      </c>
      <c r="Y140" s="27">
        <v>1.4646535504886</v>
      </c>
      <c r="Z140" s="28">
        <v>1.8181574316022999</v>
      </c>
      <c r="AA140" s="28">
        <v>1.5090944398602999</v>
      </c>
      <c r="AB140" s="28">
        <v>1.6327026613257001</v>
      </c>
      <c r="AC140" s="28">
        <v>2.6530346628636998</v>
      </c>
      <c r="AD140" s="28">
        <v>0.49497042216553</v>
      </c>
      <c r="AE140" s="28">
        <v>1.2869165426445</v>
      </c>
      <c r="AJ140" s="44">
        <v>112907.5765025</v>
      </c>
      <c r="AK140" s="44">
        <v>503065.68609406002</v>
      </c>
      <c r="AL140" s="44">
        <v>317371.27411914</v>
      </c>
      <c r="AM140" s="44">
        <v>59902.8696528</v>
      </c>
      <c r="AN140" s="44">
        <v>95477.319583619988</v>
      </c>
      <c r="AO140" s="44">
        <v>22482.432000000001</v>
      </c>
      <c r="AP140" s="44">
        <v>131129.57650249999</v>
      </c>
      <c r="AQ140" s="44">
        <v>540094.68609405996</v>
      </c>
      <c r="AR140" s="44">
        <v>356947.27411914</v>
      </c>
      <c r="AS140" s="44">
        <v>64066.8696528</v>
      </c>
      <c r="AT140" s="44">
        <v>140157.31958362</v>
      </c>
      <c r="AU140" s="44">
        <v>29595.432000000001</v>
      </c>
    </row>
    <row r="141" spans="1:47">
      <c r="A141" s="3"/>
      <c r="B141" s="13"/>
      <c r="H141" s="23">
        <v>12.763687147016</v>
      </c>
      <c r="I141" s="23">
        <v>16.795168633995001</v>
      </c>
      <c r="J141" s="23">
        <v>24.856772722363999</v>
      </c>
      <c r="K141" s="23">
        <v>10.832345326004001</v>
      </c>
      <c r="L141" s="23">
        <v>62.896784969446998</v>
      </c>
      <c r="M141" s="23">
        <v>8.2686399411548006</v>
      </c>
      <c r="N141" s="26">
        <v>5.6348922049976</v>
      </c>
      <c r="O141" s="26">
        <v>7.3671711761407996</v>
      </c>
      <c r="P141" s="26">
        <v>7.9697078261841998</v>
      </c>
      <c r="Q141" s="26">
        <v>5.1401532134787997</v>
      </c>
      <c r="R141" s="26">
        <v>4.9901135608509</v>
      </c>
      <c r="S141" s="26">
        <v>4.0375759890858998</v>
      </c>
      <c r="T141" s="27">
        <v>1.7390998028819</v>
      </c>
      <c r="U141" s="27">
        <v>1.9307021622348</v>
      </c>
      <c r="V141" s="27">
        <v>1.6717565257561999</v>
      </c>
      <c r="W141" s="27">
        <v>1.9779715916394001</v>
      </c>
      <c r="X141" s="27">
        <v>1.639264466445</v>
      </c>
      <c r="Y141" s="27">
        <v>1.4646535504886</v>
      </c>
      <c r="Z141" s="28">
        <v>1.8181574316022999</v>
      </c>
      <c r="AA141" s="28">
        <v>1.5090944398602999</v>
      </c>
      <c r="AB141" s="28">
        <v>1.6327026613257001</v>
      </c>
      <c r="AC141" s="28">
        <v>2.6530346628636998</v>
      </c>
      <c r="AD141" s="28">
        <v>0.49497042216553</v>
      </c>
      <c r="AE141" s="28">
        <v>1.2869165426445</v>
      </c>
      <c r="AJ141" s="44">
        <v>112907.5765025</v>
      </c>
      <c r="AK141" s="44">
        <v>503065.68609406002</v>
      </c>
      <c r="AL141" s="44">
        <v>317371.27411914</v>
      </c>
      <c r="AM141" s="44">
        <v>59902.8696528</v>
      </c>
      <c r="AN141" s="44">
        <v>95477.319583619988</v>
      </c>
      <c r="AO141" s="44">
        <v>22482.432000000001</v>
      </c>
      <c r="AP141" s="44">
        <v>131129.57650249999</v>
      </c>
      <c r="AQ141" s="44">
        <v>540094.68609405996</v>
      </c>
      <c r="AR141" s="44">
        <v>356947.27411914</v>
      </c>
      <c r="AS141" s="44">
        <v>64066.8696528</v>
      </c>
      <c r="AT141" s="44">
        <v>140157.31958362</v>
      </c>
      <c r="AU141" s="44">
        <v>29595.432000000001</v>
      </c>
    </row>
    <row r="142" spans="1:47">
      <c r="A142" s="3"/>
      <c r="B142" s="13"/>
      <c r="H142" s="23">
        <v>12.763687147016</v>
      </c>
      <c r="I142" s="23">
        <v>16.795168633995001</v>
      </c>
      <c r="J142" s="23">
        <v>24.856772722363999</v>
      </c>
      <c r="K142" s="23">
        <v>10.832345326004001</v>
      </c>
      <c r="L142" s="23">
        <v>62.896784969446998</v>
      </c>
      <c r="M142" s="23">
        <v>8.2686399411548006</v>
      </c>
      <c r="N142" s="26">
        <v>5.6348922049976</v>
      </c>
      <c r="O142" s="26">
        <v>7.3671711761407996</v>
      </c>
      <c r="P142" s="26">
        <v>7.9697078261841998</v>
      </c>
      <c r="Q142" s="26">
        <v>5.1401532134787997</v>
      </c>
      <c r="R142" s="26">
        <v>4.9901135608509</v>
      </c>
      <c r="S142" s="26">
        <v>4.0375759890858998</v>
      </c>
      <c r="T142" s="27">
        <v>1.7390998028819</v>
      </c>
      <c r="U142" s="27">
        <v>1.9307021622348</v>
      </c>
      <c r="V142" s="27">
        <v>1.6717565257561999</v>
      </c>
      <c r="W142" s="27">
        <v>1.9779715916394001</v>
      </c>
      <c r="X142" s="27">
        <v>1.639264466445</v>
      </c>
      <c r="Y142" s="27">
        <v>1.4646535504886</v>
      </c>
      <c r="Z142" s="28">
        <v>1.8181574316022999</v>
      </c>
      <c r="AA142" s="28">
        <v>1.5090944398602999</v>
      </c>
      <c r="AB142" s="28">
        <v>1.6327026613257001</v>
      </c>
      <c r="AC142" s="28">
        <v>2.6530346628636998</v>
      </c>
      <c r="AD142" s="28">
        <v>0.49497042216553</v>
      </c>
      <c r="AE142" s="28">
        <v>1.2869165426445</v>
      </c>
      <c r="AJ142" s="44">
        <v>112907.5765025</v>
      </c>
      <c r="AK142" s="44">
        <v>503065.68609406002</v>
      </c>
      <c r="AL142" s="44">
        <v>317371.27411914</v>
      </c>
      <c r="AM142" s="44">
        <v>59902.8696528</v>
      </c>
      <c r="AN142" s="44">
        <v>95477.319583619988</v>
      </c>
      <c r="AO142" s="44">
        <v>22482.432000000001</v>
      </c>
      <c r="AP142" s="44">
        <v>131129.57650249999</v>
      </c>
      <c r="AQ142" s="44">
        <v>540094.68609405996</v>
      </c>
      <c r="AR142" s="44">
        <v>356947.27411914</v>
      </c>
      <c r="AS142" s="44">
        <v>64066.8696528</v>
      </c>
      <c r="AT142" s="44">
        <v>140157.31958362</v>
      </c>
      <c r="AU142" s="44">
        <v>29595.432000000001</v>
      </c>
    </row>
    <row r="143" spans="1:47">
      <c r="A143" s="3"/>
      <c r="B143" s="13"/>
      <c r="H143" s="23">
        <v>12.763687147016</v>
      </c>
      <c r="I143" s="23">
        <v>16.795168633995001</v>
      </c>
      <c r="J143" s="23">
        <v>24.856772722363999</v>
      </c>
      <c r="K143" s="23">
        <v>10.832345326004001</v>
      </c>
      <c r="L143" s="23">
        <v>62.896784969446998</v>
      </c>
      <c r="M143" s="23">
        <v>8.2686399411548006</v>
      </c>
      <c r="N143" s="26">
        <v>5.6348922049976</v>
      </c>
      <c r="O143" s="26">
        <v>7.3671711761407996</v>
      </c>
      <c r="P143" s="26">
        <v>7.9697078261841998</v>
      </c>
      <c r="Q143" s="26">
        <v>5.1401532134787997</v>
      </c>
      <c r="R143" s="26">
        <v>4.9901135608509</v>
      </c>
      <c r="S143" s="26">
        <v>4.0375759890858998</v>
      </c>
      <c r="T143" s="27">
        <v>1.7390998028819</v>
      </c>
      <c r="U143" s="27">
        <v>1.9307021622348</v>
      </c>
      <c r="V143" s="27">
        <v>1.6717565257561999</v>
      </c>
      <c r="W143" s="27">
        <v>1.9779715916394001</v>
      </c>
      <c r="X143" s="27">
        <v>1.639264466445</v>
      </c>
      <c r="Y143" s="27">
        <v>1.4646535504886</v>
      </c>
      <c r="Z143" s="28">
        <v>1.8181574316022999</v>
      </c>
      <c r="AA143" s="28">
        <v>1.5090944398602999</v>
      </c>
      <c r="AB143" s="28">
        <v>1.6327026613257001</v>
      </c>
      <c r="AC143" s="28">
        <v>2.6530346628636998</v>
      </c>
      <c r="AD143" s="28">
        <v>0.49497042216553</v>
      </c>
      <c r="AE143" s="28">
        <v>1.2869165426445</v>
      </c>
      <c r="AJ143" s="44">
        <v>112907.5765025</v>
      </c>
      <c r="AK143" s="44">
        <v>503065.68609406002</v>
      </c>
      <c r="AL143" s="44">
        <v>317371.27411914</v>
      </c>
      <c r="AM143" s="44">
        <v>59902.8696528</v>
      </c>
      <c r="AN143" s="44">
        <v>95477.319583619988</v>
      </c>
      <c r="AO143" s="44">
        <v>22482.432000000001</v>
      </c>
      <c r="AP143" s="44">
        <v>131129.57650249999</v>
      </c>
      <c r="AQ143" s="44">
        <v>540094.68609405996</v>
      </c>
      <c r="AR143" s="44">
        <v>356947.27411914</v>
      </c>
      <c r="AS143" s="44">
        <v>64066.8696528</v>
      </c>
      <c r="AT143" s="44">
        <v>140157.31958362</v>
      </c>
      <c r="AU143" s="44">
        <v>29595.432000000001</v>
      </c>
    </row>
    <row r="144" spans="1:47">
      <c r="A144" s="3"/>
      <c r="B144" s="13"/>
      <c r="H144" s="23">
        <v>12.763687147016</v>
      </c>
      <c r="I144" s="23">
        <v>16.795168633995001</v>
      </c>
      <c r="J144" s="23">
        <v>24.856772722363999</v>
      </c>
      <c r="K144" s="23">
        <v>10.832345326004001</v>
      </c>
      <c r="L144" s="23">
        <v>62.896784969446998</v>
      </c>
      <c r="M144" s="23">
        <v>8.2686399411548006</v>
      </c>
      <c r="N144" s="26">
        <v>5.6348922049976</v>
      </c>
      <c r="O144" s="26">
        <v>7.3671711761407996</v>
      </c>
      <c r="P144" s="26">
        <v>7.9697078261841998</v>
      </c>
      <c r="Q144" s="26">
        <v>5.1401532134787997</v>
      </c>
      <c r="R144" s="26">
        <v>4.9901135608509</v>
      </c>
      <c r="S144" s="26">
        <v>4.0375759890858998</v>
      </c>
      <c r="T144" s="27">
        <v>1.7390998028819</v>
      </c>
      <c r="U144" s="27">
        <v>1.9307021622348</v>
      </c>
      <c r="V144" s="27">
        <v>1.6717565257561999</v>
      </c>
      <c r="W144" s="27">
        <v>1.9779715916394001</v>
      </c>
      <c r="X144" s="27">
        <v>1.639264466445</v>
      </c>
      <c r="Y144" s="27">
        <v>1.4646535504886</v>
      </c>
      <c r="Z144" s="28">
        <v>1.8181574316022999</v>
      </c>
      <c r="AA144" s="28">
        <v>1.5090944398602999</v>
      </c>
      <c r="AB144" s="28">
        <v>1.6327026613257001</v>
      </c>
      <c r="AC144" s="28">
        <v>2.6530346628636998</v>
      </c>
      <c r="AD144" s="28">
        <v>0.49497042216553</v>
      </c>
      <c r="AE144" s="28">
        <v>1.2869165426445</v>
      </c>
      <c r="AJ144" s="44">
        <v>112907.5765025</v>
      </c>
      <c r="AK144" s="44">
        <v>503065.68609406002</v>
      </c>
      <c r="AL144" s="44">
        <v>317371.27411914</v>
      </c>
      <c r="AM144" s="44">
        <v>59902.8696528</v>
      </c>
      <c r="AN144" s="44">
        <v>95477.319583619988</v>
      </c>
      <c r="AO144" s="44">
        <v>22482.432000000001</v>
      </c>
      <c r="AP144" s="44">
        <v>131129.57650249999</v>
      </c>
      <c r="AQ144" s="44">
        <v>540094.68609405996</v>
      </c>
      <c r="AR144" s="44">
        <v>356947.27411914</v>
      </c>
      <c r="AS144" s="44">
        <v>64066.8696528</v>
      </c>
      <c r="AT144" s="44">
        <v>140157.31958362</v>
      </c>
      <c r="AU144" s="44">
        <v>29595.432000000001</v>
      </c>
    </row>
    <row r="145" spans="1:47">
      <c r="A145" s="3"/>
      <c r="B145" s="13"/>
      <c r="H145" s="23">
        <v>12.763687147016</v>
      </c>
      <c r="I145" s="23">
        <v>16.795168633995001</v>
      </c>
      <c r="J145" s="23">
        <v>24.856772722363999</v>
      </c>
      <c r="K145" s="23">
        <v>10.832345326004001</v>
      </c>
      <c r="L145" s="23">
        <v>62.896784969446998</v>
      </c>
      <c r="M145" s="23">
        <v>8.2686399411548006</v>
      </c>
      <c r="N145" s="26">
        <v>5.6348922049976</v>
      </c>
      <c r="O145" s="26">
        <v>7.3671711761407996</v>
      </c>
      <c r="P145" s="26">
        <v>7.9697078261841998</v>
      </c>
      <c r="Q145" s="26">
        <v>5.1401532134787997</v>
      </c>
      <c r="R145" s="26">
        <v>4.9901135608509</v>
      </c>
      <c r="S145" s="26">
        <v>4.0375759890858998</v>
      </c>
      <c r="T145" s="27">
        <v>1.7390998028819</v>
      </c>
      <c r="U145" s="27">
        <v>1.9307021622348</v>
      </c>
      <c r="V145" s="27">
        <v>1.6717565257561999</v>
      </c>
      <c r="W145" s="27">
        <v>1.9779715916394001</v>
      </c>
      <c r="X145" s="27">
        <v>1.639264466445</v>
      </c>
      <c r="Y145" s="27">
        <v>1.4646535504886</v>
      </c>
      <c r="Z145" s="28">
        <v>1.8181574316022999</v>
      </c>
      <c r="AA145" s="28">
        <v>1.5090944398602999</v>
      </c>
      <c r="AB145" s="28">
        <v>1.6327026613257001</v>
      </c>
      <c r="AC145" s="28">
        <v>2.6530346628636998</v>
      </c>
      <c r="AD145" s="28">
        <v>0.49497042216553</v>
      </c>
      <c r="AE145" s="28">
        <v>1.2869165426445</v>
      </c>
      <c r="AJ145" s="44">
        <v>112907.5765025</v>
      </c>
      <c r="AK145" s="44">
        <v>503065.68609406002</v>
      </c>
      <c r="AL145" s="44">
        <v>317371.27411914</v>
      </c>
      <c r="AM145" s="44">
        <v>59902.8696528</v>
      </c>
      <c r="AN145" s="44">
        <v>95477.319583619988</v>
      </c>
      <c r="AO145" s="44">
        <v>22482.432000000001</v>
      </c>
      <c r="AP145" s="44">
        <v>131129.57650249999</v>
      </c>
      <c r="AQ145" s="44">
        <v>540094.68609405996</v>
      </c>
      <c r="AR145" s="44">
        <v>356947.27411914</v>
      </c>
      <c r="AS145" s="44">
        <v>64066.8696528</v>
      </c>
      <c r="AT145" s="44">
        <v>140157.31958362</v>
      </c>
      <c r="AU145" s="44">
        <v>29595.432000000001</v>
      </c>
    </row>
    <row r="146" spans="1:47">
      <c r="A146" s="3"/>
      <c r="B146" s="13"/>
      <c r="H146" s="23">
        <v>12.763687147016</v>
      </c>
      <c r="I146" s="23">
        <v>16.795168633995001</v>
      </c>
      <c r="J146" s="23">
        <v>24.856772722363999</v>
      </c>
      <c r="K146" s="23">
        <v>10.832345326004001</v>
      </c>
      <c r="L146" s="23">
        <v>62.896784969446998</v>
      </c>
      <c r="M146" s="23">
        <v>8.2686399411548006</v>
      </c>
      <c r="N146" s="26">
        <v>5.6348922049976</v>
      </c>
      <c r="O146" s="26">
        <v>7.3671711761407996</v>
      </c>
      <c r="P146" s="26">
        <v>7.9697078261841998</v>
      </c>
      <c r="Q146" s="26">
        <v>5.1401532134787997</v>
      </c>
      <c r="R146" s="26">
        <v>4.9901135608509</v>
      </c>
      <c r="S146" s="26">
        <v>4.0375759890858998</v>
      </c>
      <c r="T146" s="27">
        <v>1.7390998028819</v>
      </c>
      <c r="U146" s="27">
        <v>1.9307021622348</v>
      </c>
      <c r="V146" s="27">
        <v>1.6717565257561999</v>
      </c>
      <c r="W146" s="27">
        <v>1.9779715916394001</v>
      </c>
      <c r="X146" s="27">
        <v>1.639264466445</v>
      </c>
      <c r="Y146" s="27">
        <v>1.4646535504886</v>
      </c>
      <c r="Z146" s="28">
        <v>1.8181574316022999</v>
      </c>
      <c r="AA146" s="28">
        <v>1.5090944398602999</v>
      </c>
      <c r="AB146" s="28">
        <v>1.6327026613257001</v>
      </c>
      <c r="AC146" s="28">
        <v>2.6530346628636998</v>
      </c>
      <c r="AD146" s="28">
        <v>0.49497042216553</v>
      </c>
      <c r="AE146" s="28">
        <v>1.2869165426445</v>
      </c>
      <c r="AJ146" s="44">
        <v>112907.5765025</v>
      </c>
      <c r="AK146" s="44">
        <v>503065.68609406002</v>
      </c>
      <c r="AL146" s="44">
        <v>317371.27411914</v>
      </c>
      <c r="AM146" s="44">
        <v>59902.8696528</v>
      </c>
      <c r="AN146" s="44">
        <v>95477.319583619988</v>
      </c>
      <c r="AO146" s="44">
        <v>22482.432000000001</v>
      </c>
      <c r="AP146" s="44">
        <v>131129.57650249999</v>
      </c>
      <c r="AQ146" s="44">
        <v>540094.68609405996</v>
      </c>
      <c r="AR146" s="44">
        <v>356947.27411914</v>
      </c>
      <c r="AS146" s="44">
        <v>64066.8696528</v>
      </c>
      <c r="AT146" s="44">
        <v>140157.31958362</v>
      </c>
      <c r="AU146" s="44">
        <v>29595.432000000001</v>
      </c>
    </row>
    <row r="147" spans="1:47">
      <c r="A147" s="3"/>
      <c r="B147" s="13"/>
      <c r="H147" s="23">
        <v>12.763687147016</v>
      </c>
      <c r="I147" s="23">
        <v>16.795168633995001</v>
      </c>
      <c r="J147" s="23">
        <v>24.856772722363999</v>
      </c>
      <c r="K147" s="23">
        <v>10.832345326004001</v>
      </c>
      <c r="L147" s="23">
        <v>62.896784969446998</v>
      </c>
      <c r="M147" s="23">
        <v>8.2686399411548006</v>
      </c>
      <c r="N147" s="26">
        <v>5.6348922049976</v>
      </c>
      <c r="O147" s="26">
        <v>7.3671711761407996</v>
      </c>
      <c r="P147" s="26">
        <v>7.9697078261841998</v>
      </c>
      <c r="Q147" s="26">
        <v>5.1401532134787997</v>
      </c>
      <c r="R147" s="26">
        <v>4.9901135608509</v>
      </c>
      <c r="S147" s="26">
        <v>4.0375759890858998</v>
      </c>
      <c r="T147" s="27">
        <v>1.7390998028819</v>
      </c>
      <c r="U147" s="27">
        <v>1.9307021622348</v>
      </c>
      <c r="V147" s="27">
        <v>1.6717565257561999</v>
      </c>
      <c r="W147" s="27">
        <v>1.9779715916394001</v>
      </c>
      <c r="X147" s="27">
        <v>1.639264466445</v>
      </c>
      <c r="Y147" s="27">
        <v>1.4646535504886</v>
      </c>
      <c r="Z147" s="28">
        <v>1.8181574316022999</v>
      </c>
      <c r="AA147" s="28">
        <v>1.5090944398602999</v>
      </c>
      <c r="AB147" s="28">
        <v>1.6327026613257001</v>
      </c>
      <c r="AC147" s="28">
        <v>2.6530346628636998</v>
      </c>
      <c r="AD147" s="28">
        <v>0.49497042216553</v>
      </c>
      <c r="AE147" s="28">
        <v>1.2869165426445</v>
      </c>
      <c r="AJ147" s="44">
        <v>112907.5765025</v>
      </c>
      <c r="AK147" s="44">
        <v>503065.68609406002</v>
      </c>
      <c r="AL147" s="44">
        <v>317371.27411914</v>
      </c>
      <c r="AM147" s="44">
        <v>59902.8696528</v>
      </c>
      <c r="AN147" s="44">
        <v>95477.319583619988</v>
      </c>
      <c r="AO147" s="44">
        <v>22482.432000000001</v>
      </c>
      <c r="AP147" s="44">
        <v>131129.57650249999</v>
      </c>
      <c r="AQ147" s="44">
        <v>540094.68609405996</v>
      </c>
      <c r="AR147" s="44">
        <v>356947.27411914</v>
      </c>
      <c r="AS147" s="44">
        <v>64066.8696528</v>
      </c>
      <c r="AT147" s="44">
        <v>140157.31958362</v>
      </c>
      <c r="AU147" s="44">
        <v>29595.432000000001</v>
      </c>
    </row>
    <row r="148" spans="1:47">
      <c r="A148" s="3"/>
      <c r="B148" s="13"/>
      <c r="H148" s="23">
        <v>12.763687147016</v>
      </c>
      <c r="I148" s="23">
        <v>16.795168633995001</v>
      </c>
      <c r="J148" s="23">
        <v>24.856772722363999</v>
      </c>
      <c r="K148" s="23">
        <v>10.832345326004001</v>
      </c>
      <c r="L148" s="23">
        <v>62.896784969446998</v>
      </c>
      <c r="M148" s="23">
        <v>8.2686399411548006</v>
      </c>
      <c r="N148" s="26">
        <v>5.6348922049976</v>
      </c>
      <c r="O148" s="26">
        <v>7.3671711761407996</v>
      </c>
      <c r="P148" s="26">
        <v>7.9697078261841998</v>
      </c>
      <c r="Q148" s="26">
        <v>5.1401532134787997</v>
      </c>
      <c r="R148" s="26">
        <v>4.9901135608509</v>
      </c>
      <c r="S148" s="26">
        <v>4.0375759890858998</v>
      </c>
      <c r="T148" s="27">
        <v>1.7390998028819</v>
      </c>
      <c r="U148" s="27">
        <v>1.9307021622348</v>
      </c>
      <c r="V148" s="27">
        <v>1.6717565257561999</v>
      </c>
      <c r="W148" s="27">
        <v>1.9779715916394001</v>
      </c>
      <c r="X148" s="27">
        <v>1.639264466445</v>
      </c>
      <c r="Y148" s="27">
        <v>1.4646535504886</v>
      </c>
      <c r="Z148" s="28">
        <v>1.8181574316022999</v>
      </c>
      <c r="AA148" s="28">
        <v>1.5090944398602999</v>
      </c>
      <c r="AB148" s="28">
        <v>1.6327026613257001</v>
      </c>
      <c r="AC148" s="28">
        <v>2.6530346628636998</v>
      </c>
      <c r="AD148" s="28">
        <v>0.49497042216553</v>
      </c>
      <c r="AE148" s="28">
        <v>1.2869165426445</v>
      </c>
      <c r="AJ148" s="44">
        <v>112907.5765025</v>
      </c>
      <c r="AK148" s="44">
        <v>503065.68609406002</v>
      </c>
      <c r="AL148" s="44">
        <v>317371.27411914</v>
      </c>
      <c r="AM148" s="44">
        <v>59902.8696528</v>
      </c>
      <c r="AN148" s="44">
        <v>95477.319583619988</v>
      </c>
      <c r="AO148" s="44">
        <v>22482.432000000001</v>
      </c>
      <c r="AP148" s="44">
        <v>131129.57650249999</v>
      </c>
      <c r="AQ148" s="44">
        <v>540094.68609405996</v>
      </c>
      <c r="AR148" s="44">
        <v>356947.27411914</v>
      </c>
      <c r="AS148" s="44">
        <v>64066.8696528</v>
      </c>
      <c r="AT148" s="44">
        <v>140157.31958362</v>
      </c>
      <c r="AU148" s="44">
        <v>29595.432000000001</v>
      </c>
    </row>
    <row r="149" spans="1:47">
      <c r="A149" s="3"/>
      <c r="B149" s="13"/>
      <c r="H149" s="23">
        <v>12.763687147016</v>
      </c>
      <c r="I149" s="23">
        <v>16.795168633995001</v>
      </c>
      <c r="J149" s="23">
        <v>24.856772722363999</v>
      </c>
      <c r="K149" s="23">
        <v>10.832345326004001</v>
      </c>
      <c r="L149" s="23">
        <v>62.896784969446998</v>
      </c>
      <c r="M149" s="23">
        <v>8.2686399411548006</v>
      </c>
      <c r="N149" s="26">
        <v>5.6348922049976</v>
      </c>
      <c r="O149" s="26">
        <v>7.3671711761407996</v>
      </c>
      <c r="P149" s="26">
        <v>7.9697078261841998</v>
      </c>
      <c r="Q149" s="26">
        <v>5.1401532134787997</v>
      </c>
      <c r="R149" s="26">
        <v>4.9901135608509</v>
      </c>
      <c r="S149" s="26">
        <v>4.0375759890858998</v>
      </c>
      <c r="T149" s="27">
        <v>1.7390998028819</v>
      </c>
      <c r="U149" s="27">
        <v>1.9307021622348</v>
      </c>
      <c r="V149" s="27">
        <v>1.6717565257561999</v>
      </c>
      <c r="W149" s="27">
        <v>1.9779715916394001</v>
      </c>
      <c r="X149" s="27">
        <v>1.639264466445</v>
      </c>
      <c r="Y149" s="27">
        <v>1.4646535504886</v>
      </c>
      <c r="Z149" s="28">
        <v>1.8181574316022999</v>
      </c>
      <c r="AA149" s="28">
        <v>1.5090944398602999</v>
      </c>
      <c r="AB149" s="28">
        <v>1.6327026613257001</v>
      </c>
      <c r="AC149" s="28">
        <v>2.6530346628636998</v>
      </c>
      <c r="AD149" s="28">
        <v>0.49497042216553</v>
      </c>
      <c r="AE149" s="28">
        <v>1.2869165426445</v>
      </c>
      <c r="AJ149" s="44">
        <v>112907.5765025</v>
      </c>
      <c r="AK149" s="44">
        <v>503065.68609406002</v>
      </c>
      <c r="AL149" s="44">
        <v>317371.27411914</v>
      </c>
      <c r="AM149" s="44">
        <v>59902.8696528</v>
      </c>
      <c r="AN149" s="44">
        <v>95477.319583619988</v>
      </c>
      <c r="AO149" s="44">
        <v>22482.432000000001</v>
      </c>
      <c r="AP149" s="44">
        <v>131129.57650249999</v>
      </c>
      <c r="AQ149" s="44">
        <v>540094.68609405996</v>
      </c>
      <c r="AR149" s="44">
        <v>356947.27411914</v>
      </c>
      <c r="AS149" s="44">
        <v>64066.8696528</v>
      </c>
      <c r="AT149" s="44">
        <v>140157.31958362</v>
      </c>
      <c r="AU149" s="44">
        <v>29595.432000000001</v>
      </c>
    </row>
    <row r="150" spans="1:47">
      <c r="A150" s="3"/>
      <c r="B150" s="13"/>
      <c r="H150" s="23">
        <v>12.763687147016</v>
      </c>
      <c r="I150" s="23">
        <v>16.795168633995001</v>
      </c>
      <c r="J150" s="23">
        <v>24.856772722363999</v>
      </c>
      <c r="K150" s="23">
        <v>10.832345326004001</v>
      </c>
      <c r="L150" s="23">
        <v>62.896784969446998</v>
      </c>
      <c r="M150" s="23">
        <v>8.2686399411548006</v>
      </c>
      <c r="N150" s="26">
        <v>5.6348922049976</v>
      </c>
      <c r="O150" s="26">
        <v>7.3671711761407996</v>
      </c>
      <c r="P150" s="26">
        <v>7.9697078261841998</v>
      </c>
      <c r="Q150" s="26">
        <v>5.1401532134787997</v>
      </c>
      <c r="R150" s="26">
        <v>4.9901135608509</v>
      </c>
      <c r="S150" s="26">
        <v>4.0375759890858998</v>
      </c>
      <c r="T150" s="27">
        <v>1.7390998028819</v>
      </c>
      <c r="U150" s="27">
        <v>1.9307021622348</v>
      </c>
      <c r="V150" s="27">
        <v>1.6717565257561999</v>
      </c>
      <c r="W150" s="27">
        <v>1.9779715916394001</v>
      </c>
      <c r="X150" s="27">
        <v>1.639264466445</v>
      </c>
      <c r="Y150" s="27">
        <v>1.4646535504886</v>
      </c>
      <c r="Z150" s="28">
        <v>1.8181574316022999</v>
      </c>
      <c r="AA150" s="28">
        <v>1.5090944398602999</v>
      </c>
      <c r="AB150" s="28">
        <v>1.6327026613257001</v>
      </c>
      <c r="AC150" s="28">
        <v>2.6530346628636998</v>
      </c>
      <c r="AD150" s="28">
        <v>0.49497042216553</v>
      </c>
      <c r="AE150" s="28">
        <v>1.2869165426445</v>
      </c>
      <c r="AJ150" s="44">
        <v>112907.5765025</v>
      </c>
      <c r="AK150" s="44">
        <v>503065.68609406002</v>
      </c>
      <c r="AL150" s="44">
        <v>317371.27411914</v>
      </c>
      <c r="AM150" s="44">
        <v>59902.8696528</v>
      </c>
      <c r="AN150" s="44">
        <v>95477.319583619988</v>
      </c>
      <c r="AO150" s="44">
        <v>22482.432000000001</v>
      </c>
      <c r="AP150" s="44">
        <v>131129.57650249999</v>
      </c>
      <c r="AQ150" s="44">
        <v>540094.68609405996</v>
      </c>
      <c r="AR150" s="44">
        <v>356947.27411914</v>
      </c>
      <c r="AS150" s="44">
        <v>64066.8696528</v>
      </c>
      <c r="AT150" s="44">
        <v>140157.31958362</v>
      </c>
      <c r="AU150" s="44">
        <v>29595.432000000001</v>
      </c>
    </row>
    <row r="151" spans="1:47">
      <c r="A151" s="3"/>
      <c r="B151" s="13"/>
      <c r="H151" s="23">
        <v>12.763687147016</v>
      </c>
      <c r="I151" s="23">
        <v>16.795168633995001</v>
      </c>
      <c r="J151" s="23">
        <v>24.856772722363999</v>
      </c>
      <c r="K151" s="23">
        <v>10.832345326004001</v>
      </c>
      <c r="L151" s="23">
        <v>62.896784969446998</v>
      </c>
      <c r="M151" s="23">
        <v>8.2686399411548006</v>
      </c>
      <c r="N151" s="26">
        <v>5.6348922049976</v>
      </c>
      <c r="O151" s="26">
        <v>7.3671711761407996</v>
      </c>
      <c r="P151" s="26">
        <v>7.9697078261841998</v>
      </c>
      <c r="Q151" s="26">
        <v>5.1401532134787997</v>
      </c>
      <c r="R151" s="26">
        <v>4.9901135608509</v>
      </c>
      <c r="S151" s="26">
        <v>4.0375759890858998</v>
      </c>
      <c r="T151" s="27">
        <v>1.7390998028819</v>
      </c>
      <c r="U151" s="27">
        <v>1.9307021622348</v>
      </c>
      <c r="V151" s="27">
        <v>1.6717565257561999</v>
      </c>
      <c r="W151" s="27">
        <v>1.9779715916394001</v>
      </c>
      <c r="X151" s="27">
        <v>1.639264466445</v>
      </c>
      <c r="Y151" s="27">
        <v>1.4646535504886</v>
      </c>
      <c r="Z151" s="28">
        <v>1.8181574316022999</v>
      </c>
      <c r="AA151" s="28">
        <v>1.5090944398602999</v>
      </c>
      <c r="AB151" s="28">
        <v>1.6327026613257001</v>
      </c>
      <c r="AC151" s="28">
        <v>2.6530346628636998</v>
      </c>
      <c r="AD151" s="28">
        <v>0.49497042216553</v>
      </c>
      <c r="AE151" s="28">
        <v>1.2869165426445</v>
      </c>
      <c r="AJ151" s="44">
        <v>112907.5765025</v>
      </c>
      <c r="AK151" s="44">
        <v>503065.68609406002</v>
      </c>
      <c r="AL151" s="44">
        <v>317371.27411914</v>
      </c>
      <c r="AM151" s="44">
        <v>59902.8696528</v>
      </c>
      <c r="AN151" s="44">
        <v>95477.319583619988</v>
      </c>
      <c r="AO151" s="44">
        <v>22482.432000000001</v>
      </c>
      <c r="AP151" s="44">
        <v>131129.57650249999</v>
      </c>
      <c r="AQ151" s="44">
        <v>540094.68609405996</v>
      </c>
      <c r="AR151" s="44">
        <v>356947.27411914</v>
      </c>
      <c r="AS151" s="44">
        <v>64066.8696528</v>
      </c>
      <c r="AT151" s="44">
        <v>140157.31958362</v>
      </c>
      <c r="AU151" s="44">
        <v>29595.432000000001</v>
      </c>
    </row>
    <row r="152" spans="1:47">
      <c r="A152" s="3"/>
      <c r="B152" s="13"/>
      <c r="H152" s="23">
        <v>12.763687147016</v>
      </c>
      <c r="I152" s="23">
        <v>16.795168633995001</v>
      </c>
      <c r="J152" s="23">
        <v>24.856772722363999</v>
      </c>
      <c r="K152" s="23">
        <v>10.832345326004001</v>
      </c>
      <c r="L152" s="23">
        <v>62.896784969446998</v>
      </c>
      <c r="M152" s="23">
        <v>8.2686399411548006</v>
      </c>
      <c r="N152" s="26">
        <v>5.6348922049976</v>
      </c>
      <c r="O152" s="26">
        <v>7.3671711761407996</v>
      </c>
      <c r="P152" s="26">
        <v>7.9697078261841998</v>
      </c>
      <c r="Q152" s="26">
        <v>5.1401532134787997</v>
      </c>
      <c r="R152" s="26">
        <v>4.9901135608509</v>
      </c>
      <c r="S152" s="26">
        <v>4.0375759890858998</v>
      </c>
      <c r="T152" s="27">
        <v>1.7390998028819</v>
      </c>
      <c r="U152" s="27">
        <v>1.9307021622348</v>
      </c>
      <c r="V152" s="27">
        <v>1.6717565257561999</v>
      </c>
      <c r="W152" s="27">
        <v>1.9779715916394001</v>
      </c>
      <c r="X152" s="27">
        <v>1.639264466445</v>
      </c>
      <c r="Y152" s="27">
        <v>1.4646535504886</v>
      </c>
      <c r="Z152" s="28">
        <v>1.8181574316022999</v>
      </c>
      <c r="AA152" s="28">
        <v>1.5090944398602999</v>
      </c>
      <c r="AB152" s="28">
        <v>1.6327026613257001</v>
      </c>
      <c r="AC152" s="28">
        <v>2.6530346628636998</v>
      </c>
      <c r="AD152" s="28">
        <v>0.49497042216553</v>
      </c>
      <c r="AE152" s="28">
        <v>1.2869165426445</v>
      </c>
      <c r="AJ152" s="44">
        <v>112907.5765025</v>
      </c>
      <c r="AK152" s="44">
        <v>503065.68609406002</v>
      </c>
      <c r="AL152" s="44">
        <v>317371.27411914</v>
      </c>
      <c r="AM152" s="44">
        <v>59902.8696528</v>
      </c>
      <c r="AN152" s="44">
        <v>95477.319583619988</v>
      </c>
      <c r="AO152" s="44">
        <v>22482.432000000001</v>
      </c>
      <c r="AP152" s="44">
        <v>131129.57650249999</v>
      </c>
      <c r="AQ152" s="44">
        <v>540094.68609405996</v>
      </c>
      <c r="AR152" s="44">
        <v>356947.27411914</v>
      </c>
      <c r="AS152" s="44">
        <v>64066.8696528</v>
      </c>
      <c r="AT152" s="44">
        <v>140157.31958362</v>
      </c>
      <c r="AU152" s="44">
        <v>29595.432000000001</v>
      </c>
    </row>
    <row r="153" spans="1:47">
      <c r="A153" s="3"/>
      <c r="B153" s="13"/>
      <c r="H153" s="23">
        <v>12.763687147016</v>
      </c>
      <c r="I153" s="23">
        <v>16.795168633995001</v>
      </c>
      <c r="J153" s="23">
        <v>24.856772722363999</v>
      </c>
      <c r="K153" s="23">
        <v>10.832345326004001</v>
      </c>
      <c r="L153" s="23">
        <v>62.896784969446998</v>
      </c>
      <c r="M153" s="23">
        <v>8.2686399411548006</v>
      </c>
      <c r="N153" s="26">
        <v>5.6348922049976</v>
      </c>
      <c r="O153" s="26">
        <v>7.3671711761407996</v>
      </c>
      <c r="P153" s="26">
        <v>7.9697078261841998</v>
      </c>
      <c r="Q153" s="26">
        <v>5.1401532134787997</v>
      </c>
      <c r="R153" s="26">
        <v>4.9901135608509</v>
      </c>
      <c r="S153" s="26">
        <v>4.0375759890858998</v>
      </c>
      <c r="T153" s="27">
        <v>1.7390998028819</v>
      </c>
      <c r="U153" s="27">
        <v>1.9307021622348</v>
      </c>
      <c r="V153" s="27">
        <v>1.6717565257561999</v>
      </c>
      <c r="W153" s="27">
        <v>1.9779715916394001</v>
      </c>
      <c r="X153" s="27">
        <v>1.639264466445</v>
      </c>
      <c r="Y153" s="27">
        <v>1.4646535504886</v>
      </c>
      <c r="Z153" s="28">
        <v>1.8181574316022999</v>
      </c>
      <c r="AA153" s="28">
        <v>1.5090944398602999</v>
      </c>
      <c r="AB153" s="28">
        <v>1.6327026613257001</v>
      </c>
      <c r="AC153" s="28">
        <v>2.6530346628636998</v>
      </c>
      <c r="AD153" s="28">
        <v>0.49497042216553</v>
      </c>
      <c r="AE153" s="28">
        <v>1.2869165426445</v>
      </c>
      <c r="AJ153" s="44">
        <v>112907.5765025</v>
      </c>
      <c r="AK153" s="44">
        <v>503065.68609406002</v>
      </c>
      <c r="AL153" s="44">
        <v>317371.27411914</v>
      </c>
      <c r="AM153" s="44">
        <v>59902.8696528</v>
      </c>
      <c r="AN153" s="44">
        <v>95477.319583619988</v>
      </c>
      <c r="AO153" s="44">
        <v>22482.432000000001</v>
      </c>
      <c r="AP153" s="44">
        <v>131129.57650249999</v>
      </c>
      <c r="AQ153" s="44">
        <v>540094.68609405996</v>
      </c>
      <c r="AR153" s="44">
        <v>356947.27411914</v>
      </c>
      <c r="AS153" s="44">
        <v>64066.8696528</v>
      </c>
      <c r="AT153" s="44">
        <v>140157.31958362</v>
      </c>
      <c r="AU153" s="44">
        <v>29595.432000000001</v>
      </c>
    </row>
    <row r="154" spans="1:47">
      <c r="A154" s="3"/>
      <c r="B154" s="13"/>
      <c r="H154" s="23">
        <v>12.763687147016</v>
      </c>
      <c r="I154" s="23">
        <v>16.795168633995001</v>
      </c>
      <c r="J154" s="23">
        <v>24.856772722363999</v>
      </c>
      <c r="K154" s="23">
        <v>10.832345326004001</v>
      </c>
      <c r="L154" s="23">
        <v>62.896784969446998</v>
      </c>
      <c r="M154" s="23">
        <v>8.2686399411548006</v>
      </c>
      <c r="N154" s="26">
        <v>5.6348922049976</v>
      </c>
      <c r="O154" s="26">
        <v>7.3671711761407996</v>
      </c>
      <c r="P154" s="26">
        <v>7.9697078261841998</v>
      </c>
      <c r="Q154" s="26">
        <v>5.1401532134787997</v>
      </c>
      <c r="R154" s="26">
        <v>4.9901135608509</v>
      </c>
      <c r="S154" s="26">
        <v>4.0375759890858998</v>
      </c>
      <c r="T154" s="27">
        <v>1.7390998028819</v>
      </c>
      <c r="U154" s="27">
        <v>1.9307021622348</v>
      </c>
      <c r="V154" s="27">
        <v>1.6717565257561999</v>
      </c>
      <c r="W154" s="27">
        <v>1.9779715916394001</v>
      </c>
      <c r="X154" s="27">
        <v>1.639264466445</v>
      </c>
      <c r="Y154" s="27">
        <v>1.4646535504886</v>
      </c>
      <c r="Z154" s="28">
        <v>1.8181574316022999</v>
      </c>
      <c r="AA154" s="28">
        <v>1.5090944398602999</v>
      </c>
      <c r="AB154" s="28">
        <v>1.6327026613257001</v>
      </c>
      <c r="AC154" s="28">
        <v>2.6530346628636998</v>
      </c>
      <c r="AD154" s="28">
        <v>0.49497042216553</v>
      </c>
      <c r="AE154" s="28">
        <v>1.2869165426445</v>
      </c>
      <c r="AJ154" s="44">
        <v>112907.5765025</v>
      </c>
      <c r="AK154" s="44">
        <v>503065.68609406002</v>
      </c>
      <c r="AL154" s="44">
        <v>317371.27411914</v>
      </c>
      <c r="AM154" s="44">
        <v>59902.8696528</v>
      </c>
      <c r="AN154" s="44">
        <v>95477.319583619988</v>
      </c>
      <c r="AO154" s="44">
        <v>22482.432000000001</v>
      </c>
      <c r="AP154" s="44">
        <v>131129.57650249999</v>
      </c>
      <c r="AQ154" s="44">
        <v>540094.68609405996</v>
      </c>
      <c r="AR154" s="44">
        <v>356947.27411914</v>
      </c>
      <c r="AS154" s="44">
        <v>64066.8696528</v>
      </c>
      <c r="AT154" s="44">
        <v>140157.31958362</v>
      </c>
      <c r="AU154" s="44">
        <v>29595.432000000001</v>
      </c>
    </row>
    <row r="155" spans="1:47">
      <c r="A155" s="3"/>
      <c r="B155" s="13"/>
      <c r="H155" s="23">
        <v>12.763687147016</v>
      </c>
      <c r="I155" s="23">
        <v>16.795168633995001</v>
      </c>
      <c r="J155" s="23">
        <v>24.856772722363999</v>
      </c>
      <c r="K155" s="23">
        <v>10.832345326004001</v>
      </c>
      <c r="L155" s="23">
        <v>62.896784969446998</v>
      </c>
      <c r="M155" s="23">
        <v>8.2686399411548006</v>
      </c>
      <c r="N155" s="26">
        <v>5.6348922049976</v>
      </c>
      <c r="O155" s="26">
        <v>7.3671711761407996</v>
      </c>
      <c r="P155" s="26">
        <v>7.9697078261841998</v>
      </c>
      <c r="Q155" s="26">
        <v>5.1401532134787997</v>
      </c>
      <c r="R155" s="26">
        <v>4.9901135608509</v>
      </c>
      <c r="S155" s="26">
        <v>4.0375759890858998</v>
      </c>
      <c r="T155" s="27">
        <v>1.7390998028819</v>
      </c>
      <c r="U155" s="27">
        <v>1.9307021622348</v>
      </c>
      <c r="V155" s="27">
        <v>1.6717565257561999</v>
      </c>
      <c r="W155" s="27">
        <v>1.9779715916394001</v>
      </c>
      <c r="X155" s="27">
        <v>1.639264466445</v>
      </c>
      <c r="Y155" s="27">
        <v>1.4646535504886</v>
      </c>
      <c r="Z155" s="28">
        <v>1.8181574316022999</v>
      </c>
      <c r="AA155" s="28">
        <v>1.5090944398602999</v>
      </c>
      <c r="AB155" s="28">
        <v>1.6327026613257001</v>
      </c>
      <c r="AC155" s="28">
        <v>2.6530346628636998</v>
      </c>
      <c r="AD155" s="28">
        <v>0.49497042216553</v>
      </c>
      <c r="AE155" s="28">
        <v>1.2869165426445</v>
      </c>
      <c r="AJ155" s="44">
        <v>112907.5765025</v>
      </c>
      <c r="AK155" s="44">
        <v>503065.68609406002</v>
      </c>
      <c r="AL155" s="44">
        <v>317371.27411914</v>
      </c>
      <c r="AM155" s="44">
        <v>59902.8696528</v>
      </c>
      <c r="AN155" s="44">
        <v>95477.319583619988</v>
      </c>
      <c r="AO155" s="44">
        <v>22482.432000000001</v>
      </c>
      <c r="AP155" s="44">
        <v>131129.57650249999</v>
      </c>
      <c r="AQ155" s="44">
        <v>540094.68609405996</v>
      </c>
      <c r="AR155" s="44">
        <v>356947.27411914</v>
      </c>
      <c r="AS155" s="44">
        <v>64066.8696528</v>
      </c>
      <c r="AT155" s="44">
        <v>140157.31958362</v>
      </c>
      <c r="AU155" s="44">
        <v>29595.432000000001</v>
      </c>
    </row>
    <row r="156" spans="1:47">
      <c r="A156" s="3"/>
      <c r="B156" s="13"/>
      <c r="H156" s="23">
        <v>12.763687147016</v>
      </c>
      <c r="I156" s="23">
        <v>16.795168633995001</v>
      </c>
      <c r="J156" s="23">
        <v>24.856772722363999</v>
      </c>
      <c r="K156" s="23">
        <v>10.832345326004001</v>
      </c>
      <c r="L156" s="23">
        <v>62.896784969446998</v>
      </c>
      <c r="M156" s="23">
        <v>8.2686399411548006</v>
      </c>
      <c r="N156" s="26">
        <v>5.6348922049976</v>
      </c>
      <c r="O156" s="26">
        <v>7.3671711761407996</v>
      </c>
      <c r="P156" s="26">
        <v>7.9697078261841998</v>
      </c>
      <c r="Q156" s="26">
        <v>5.1401532134787997</v>
      </c>
      <c r="R156" s="26">
        <v>4.9901135608509</v>
      </c>
      <c r="S156" s="26">
        <v>4.0375759890858998</v>
      </c>
      <c r="T156" s="27">
        <v>1.7390998028819</v>
      </c>
      <c r="U156" s="27">
        <v>1.9307021622348</v>
      </c>
      <c r="V156" s="27">
        <v>1.6717565257561999</v>
      </c>
      <c r="W156" s="27">
        <v>1.9779715916394001</v>
      </c>
      <c r="X156" s="27">
        <v>1.639264466445</v>
      </c>
      <c r="Y156" s="27">
        <v>1.4646535504886</v>
      </c>
      <c r="Z156" s="28">
        <v>1.8181574316022999</v>
      </c>
      <c r="AA156" s="28">
        <v>1.5090944398602999</v>
      </c>
      <c r="AB156" s="28">
        <v>1.6327026613257001</v>
      </c>
      <c r="AC156" s="28">
        <v>2.6530346628636998</v>
      </c>
      <c r="AD156" s="28">
        <v>0.49497042216553</v>
      </c>
      <c r="AE156" s="28">
        <v>1.2869165426445</v>
      </c>
      <c r="AJ156" s="44">
        <v>112907.5765025</v>
      </c>
      <c r="AK156" s="44">
        <v>503065.68609406002</v>
      </c>
      <c r="AL156" s="44">
        <v>317371.27411914</v>
      </c>
      <c r="AM156" s="44">
        <v>59902.8696528</v>
      </c>
      <c r="AN156" s="44">
        <v>95477.319583619988</v>
      </c>
      <c r="AO156" s="44">
        <v>22482.432000000001</v>
      </c>
      <c r="AP156" s="44">
        <v>131129.57650249999</v>
      </c>
      <c r="AQ156" s="44">
        <v>540094.68609405996</v>
      </c>
      <c r="AR156" s="44">
        <v>356947.27411914</v>
      </c>
      <c r="AS156" s="44">
        <v>64066.8696528</v>
      </c>
      <c r="AT156" s="44">
        <v>140157.31958362</v>
      </c>
      <c r="AU156" s="44">
        <v>29595.432000000001</v>
      </c>
    </row>
    <row r="157" spans="1:47">
      <c r="A157" s="3"/>
      <c r="B157" s="13"/>
      <c r="H157" s="23">
        <v>12.763687147016</v>
      </c>
      <c r="I157" s="23">
        <v>16.795168633995001</v>
      </c>
      <c r="J157" s="23">
        <v>24.856772722363999</v>
      </c>
      <c r="K157" s="23">
        <v>10.832345326004001</v>
      </c>
      <c r="L157" s="23">
        <v>62.896784969446998</v>
      </c>
      <c r="M157" s="23">
        <v>8.2686399411548006</v>
      </c>
      <c r="N157" s="26">
        <v>5.6348922049976</v>
      </c>
      <c r="O157" s="26">
        <v>7.3671711761407996</v>
      </c>
      <c r="P157" s="26">
        <v>7.9697078261841998</v>
      </c>
      <c r="Q157" s="26">
        <v>5.1401532134787997</v>
      </c>
      <c r="R157" s="26">
        <v>4.9901135608509</v>
      </c>
      <c r="S157" s="26">
        <v>4.0375759890858998</v>
      </c>
      <c r="T157" s="27">
        <v>1.7390998028819</v>
      </c>
      <c r="U157" s="27">
        <v>1.9307021622348</v>
      </c>
      <c r="V157" s="27">
        <v>1.6717565257561999</v>
      </c>
      <c r="W157" s="27">
        <v>1.9779715916394001</v>
      </c>
      <c r="X157" s="27">
        <v>1.639264466445</v>
      </c>
      <c r="Y157" s="27">
        <v>1.4646535504886</v>
      </c>
      <c r="Z157" s="28">
        <v>1.8181574316022999</v>
      </c>
      <c r="AA157" s="28">
        <v>1.5090944398602999</v>
      </c>
      <c r="AB157" s="28">
        <v>1.6327026613257001</v>
      </c>
      <c r="AC157" s="28">
        <v>2.6530346628636998</v>
      </c>
      <c r="AD157" s="28">
        <v>0.49497042216553</v>
      </c>
      <c r="AE157" s="28">
        <v>1.2869165426445</v>
      </c>
      <c r="AJ157" s="44">
        <v>112907.5765025</v>
      </c>
      <c r="AK157" s="44">
        <v>503065.68609406002</v>
      </c>
      <c r="AL157" s="44">
        <v>317371.27411914</v>
      </c>
      <c r="AM157" s="44">
        <v>59902.8696528</v>
      </c>
      <c r="AN157" s="44">
        <v>95477.319583619988</v>
      </c>
      <c r="AO157" s="44">
        <v>22482.432000000001</v>
      </c>
      <c r="AP157" s="44">
        <v>131129.57650249999</v>
      </c>
      <c r="AQ157" s="44">
        <v>540094.68609405996</v>
      </c>
      <c r="AR157" s="44">
        <v>356947.27411914</v>
      </c>
      <c r="AS157" s="44">
        <v>64066.8696528</v>
      </c>
      <c r="AT157" s="44">
        <v>140157.31958362</v>
      </c>
      <c r="AU157" s="44">
        <v>29595.432000000001</v>
      </c>
    </row>
    <row r="158" spans="1:47">
      <c r="A158" s="3"/>
      <c r="B158" s="13"/>
      <c r="H158" s="23">
        <v>12.763687147016</v>
      </c>
      <c r="I158" s="23">
        <v>16.795168633995001</v>
      </c>
      <c r="J158" s="23">
        <v>24.856772722363999</v>
      </c>
      <c r="K158" s="23">
        <v>10.832345326004001</v>
      </c>
      <c r="L158" s="23">
        <v>62.896784969446998</v>
      </c>
      <c r="M158" s="23">
        <v>8.2686399411548006</v>
      </c>
      <c r="N158" s="26">
        <v>5.6348922049976</v>
      </c>
      <c r="O158" s="26">
        <v>7.3671711761407996</v>
      </c>
      <c r="P158" s="26">
        <v>7.9697078261841998</v>
      </c>
      <c r="Q158" s="26">
        <v>5.1401532134787997</v>
      </c>
      <c r="R158" s="26">
        <v>4.9901135608509</v>
      </c>
      <c r="S158" s="26">
        <v>4.0375759890858998</v>
      </c>
      <c r="T158" s="27">
        <v>1.7390998028819</v>
      </c>
      <c r="U158" s="27">
        <v>1.9307021622348</v>
      </c>
      <c r="V158" s="27">
        <v>1.6717565257561999</v>
      </c>
      <c r="W158" s="27">
        <v>1.9779715916394001</v>
      </c>
      <c r="X158" s="27">
        <v>1.639264466445</v>
      </c>
      <c r="Y158" s="27">
        <v>1.4646535504886</v>
      </c>
      <c r="Z158" s="28">
        <v>1.8181574316022999</v>
      </c>
      <c r="AA158" s="28">
        <v>1.5090944398602999</v>
      </c>
      <c r="AB158" s="28">
        <v>1.6327026613257001</v>
      </c>
      <c r="AC158" s="28">
        <v>2.6530346628636998</v>
      </c>
      <c r="AD158" s="28">
        <v>0.49497042216553</v>
      </c>
      <c r="AE158" s="28">
        <v>1.2869165426445</v>
      </c>
      <c r="AJ158" s="44">
        <v>112907.5765025</v>
      </c>
      <c r="AK158" s="44">
        <v>503065.68609406002</v>
      </c>
      <c r="AL158" s="44">
        <v>317371.27411914</v>
      </c>
      <c r="AM158" s="44">
        <v>59902.8696528</v>
      </c>
      <c r="AN158" s="44">
        <v>95477.319583619988</v>
      </c>
      <c r="AO158" s="44">
        <v>22482.432000000001</v>
      </c>
      <c r="AP158" s="44">
        <v>131129.57650249999</v>
      </c>
      <c r="AQ158" s="44">
        <v>540094.68609405996</v>
      </c>
      <c r="AR158" s="44">
        <v>356947.27411914</v>
      </c>
      <c r="AS158" s="44">
        <v>64066.8696528</v>
      </c>
      <c r="AT158" s="44">
        <v>140157.31958362</v>
      </c>
      <c r="AU158" s="44">
        <v>29595.432000000001</v>
      </c>
    </row>
    <row r="159" spans="1:47">
      <c r="A159" s="3"/>
      <c r="B159" s="13"/>
      <c r="H159" s="23">
        <v>12.763687147016</v>
      </c>
      <c r="I159" s="23">
        <v>16.795168633995001</v>
      </c>
      <c r="J159" s="23">
        <v>24.856772722363999</v>
      </c>
      <c r="K159" s="23">
        <v>10.832345326004001</v>
      </c>
      <c r="L159" s="23">
        <v>62.896784969446998</v>
      </c>
      <c r="M159" s="23">
        <v>8.2686399411548006</v>
      </c>
      <c r="N159" s="26">
        <v>5.6348922049976</v>
      </c>
      <c r="O159" s="26">
        <v>7.3671711761407996</v>
      </c>
      <c r="P159" s="26">
        <v>7.9697078261841998</v>
      </c>
      <c r="Q159" s="26">
        <v>5.1401532134787997</v>
      </c>
      <c r="R159" s="26">
        <v>4.9901135608509</v>
      </c>
      <c r="S159" s="26">
        <v>4.0375759890858998</v>
      </c>
      <c r="T159" s="27">
        <v>1.7390998028819</v>
      </c>
      <c r="U159" s="27">
        <v>1.9307021622348</v>
      </c>
      <c r="V159" s="27">
        <v>1.6717565257561999</v>
      </c>
      <c r="W159" s="27">
        <v>1.9779715916394001</v>
      </c>
      <c r="X159" s="27">
        <v>1.639264466445</v>
      </c>
      <c r="Y159" s="27">
        <v>1.4646535504886</v>
      </c>
      <c r="Z159" s="28">
        <v>1.8181574316022999</v>
      </c>
      <c r="AA159" s="28">
        <v>1.5090944398602999</v>
      </c>
      <c r="AB159" s="28">
        <v>1.6327026613257001</v>
      </c>
      <c r="AC159" s="28">
        <v>2.6530346628636998</v>
      </c>
      <c r="AD159" s="28">
        <v>0.49497042216553</v>
      </c>
      <c r="AE159" s="28">
        <v>1.2869165426445</v>
      </c>
      <c r="AJ159" s="44">
        <v>112907.5765025</v>
      </c>
      <c r="AK159" s="44">
        <v>503065.68609406002</v>
      </c>
      <c r="AL159" s="44">
        <v>317371.27411914</v>
      </c>
      <c r="AM159" s="44">
        <v>59902.8696528</v>
      </c>
      <c r="AN159" s="44">
        <v>95477.319583619988</v>
      </c>
      <c r="AO159" s="44">
        <v>22482.432000000001</v>
      </c>
      <c r="AP159" s="44">
        <v>131129.57650249999</v>
      </c>
      <c r="AQ159" s="44">
        <v>540094.68609405996</v>
      </c>
      <c r="AR159" s="44">
        <v>356947.27411914</v>
      </c>
      <c r="AS159" s="44">
        <v>64066.8696528</v>
      </c>
      <c r="AT159" s="44">
        <v>140157.31958362</v>
      </c>
      <c r="AU159" s="44">
        <v>29595.432000000001</v>
      </c>
    </row>
    <row r="160" spans="1:47">
      <c r="A160" s="3"/>
      <c r="B160" s="13"/>
      <c r="H160" s="23">
        <v>12.763687147016</v>
      </c>
      <c r="I160" s="23">
        <v>16.795168633995001</v>
      </c>
      <c r="J160" s="23">
        <v>24.856772722363999</v>
      </c>
      <c r="K160" s="23">
        <v>10.832345326004001</v>
      </c>
      <c r="L160" s="23">
        <v>62.896784969446998</v>
      </c>
      <c r="M160" s="23">
        <v>8.2686399411548006</v>
      </c>
      <c r="N160" s="26">
        <v>5.6348922049976</v>
      </c>
      <c r="O160" s="26">
        <v>7.3671711761407996</v>
      </c>
      <c r="P160" s="26">
        <v>7.9697078261841998</v>
      </c>
      <c r="Q160" s="26">
        <v>5.1401532134787997</v>
      </c>
      <c r="R160" s="26">
        <v>4.9901135608509</v>
      </c>
      <c r="S160" s="26">
        <v>4.0375759890858998</v>
      </c>
      <c r="T160" s="27">
        <v>1.7390998028819</v>
      </c>
      <c r="U160" s="27">
        <v>1.9307021622348</v>
      </c>
      <c r="V160" s="27">
        <v>1.6717565257561999</v>
      </c>
      <c r="W160" s="27">
        <v>1.9779715916394001</v>
      </c>
      <c r="X160" s="27">
        <v>1.639264466445</v>
      </c>
      <c r="Y160" s="27">
        <v>1.4646535504886</v>
      </c>
      <c r="Z160" s="28">
        <v>1.8181574316022999</v>
      </c>
      <c r="AA160" s="28">
        <v>1.5090944398602999</v>
      </c>
      <c r="AB160" s="28">
        <v>1.6327026613257001</v>
      </c>
      <c r="AC160" s="28">
        <v>2.6530346628636998</v>
      </c>
      <c r="AD160" s="28">
        <v>0.49497042216553</v>
      </c>
      <c r="AE160" s="28">
        <v>1.2869165426445</v>
      </c>
      <c r="AJ160" s="44">
        <v>112907.5765025</v>
      </c>
      <c r="AK160" s="44">
        <v>503065.68609406002</v>
      </c>
      <c r="AL160" s="44">
        <v>317371.27411914</v>
      </c>
      <c r="AM160" s="44">
        <v>59902.8696528</v>
      </c>
      <c r="AN160" s="44">
        <v>95477.319583619988</v>
      </c>
      <c r="AO160" s="44">
        <v>22482.432000000001</v>
      </c>
      <c r="AP160" s="44">
        <v>131129.57650249999</v>
      </c>
      <c r="AQ160" s="44">
        <v>540094.68609405996</v>
      </c>
      <c r="AR160" s="44">
        <v>356947.27411914</v>
      </c>
      <c r="AS160" s="44">
        <v>64066.8696528</v>
      </c>
      <c r="AT160" s="44">
        <v>140157.31958362</v>
      </c>
      <c r="AU160" s="44">
        <v>29595.432000000001</v>
      </c>
    </row>
    <row r="161" spans="1:47">
      <c r="A161" s="3"/>
      <c r="B161" s="13"/>
      <c r="H161" s="23">
        <v>12.763687147016</v>
      </c>
      <c r="I161" s="23">
        <v>16.795168633995001</v>
      </c>
      <c r="J161" s="23">
        <v>24.856772722363999</v>
      </c>
      <c r="K161" s="23">
        <v>10.832345326004001</v>
      </c>
      <c r="L161" s="23">
        <v>62.896784969446998</v>
      </c>
      <c r="M161" s="23">
        <v>8.2686399411548006</v>
      </c>
      <c r="N161" s="26">
        <v>5.6348922049976</v>
      </c>
      <c r="O161" s="26">
        <v>7.3671711761407996</v>
      </c>
      <c r="P161" s="26">
        <v>7.9697078261841998</v>
      </c>
      <c r="Q161" s="26">
        <v>5.1401532134787997</v>
      </c>
      <c r="R161" s="26">
        <v>4.9901135608509</v>
      </c>
      <c r="S161" s="26">
        <v>4.0375759890858998</v>
      </c>
      <c r="T161" s="27">
        <v>1.7390998028819</v>
      </c>
      <c r="U161" s="27">
        <v>1.9307021622348</v>
      </c>
      <c r="V161" s="27">
        <v>1.6717565257561999</v>
      </c>
      <c r="W161" s="27">
        <v>1.9779715916394001</v>
      </c>
      <c r="X161" s="27">
        <v>1.639264466445</v>
      </c>
      <c r="Y161" s="27">
        <v>1.4646535504886</v>
      </c>
      <c r="Z161" s="28">
        <v>1.8181574316022999</v>
      </c>
      <c r="AA161" s="28">
        <v>1.5090944398602999</v>
      </c>
      <c r="AB161" s="28">
        <v>1.6327026613257001</v>
      </c>
      <c r="AC161" s="28">
        <v>2.6530346628636998</v>
      </c>
      <c r="AD161" s="28">
        <v>0.49497042216553</v>
      </c>
      <c r="AE161" s="28">
        <v>1.2869165426445</v>
      </c>
      <c r="AJ161" s="44">
        <v>112907.5765025</v>
      </c>
      <c r="AK161" s="44">
        <v>503065.68609406002</v>
      </c>
      <c r="AL161" s="44">
        <v>317371.27411914</v>
      </c>
      <c r="AM161" s="44">
        <v>59902.8696528</v>
      </c>
      <c r="AN161" s="44">
        <v>95477.319583619988</v>
      </c>
      <c r="AO161" s="44">
        <v>22482.432000000001</v>
      </c>
      <c r="AP161" s="44">
        <v>131129.57650249999</v>
      </c>
      <c r="AQ161" s="44">
        <v>540094.68609405996</v>
      </c>
      <c r="AR161" s="44">
        <v>356947.27411914</v>
      </c>
      <c r="AS161" s="44">
        <v>64066.8696528</v>
      </c>
      <c r="AT161" s="44">
        <v>140157.31958362</v>
      </c>
      <c r="AU161" s="44">
        <v>29595.432000000001</v>
      </c>
    </row>
    <row r="162" spans="1:47">
      <c r="A162" s="3"/>
      <c r="B162" s="13"/>
      <c r="H162" s="23">
        <v>12.763687147016</v>
      </c>
      <c r="I162" s="23">
        <v>16.795168633995001</v>
      </c>
      <c r="J162" s="23">
        <v>24.856772722363999</v>
      </c>
      <c r="K162" s="23">
        <v>10.832345326004001</v>
      </c>
      <c r="L162" s="23">
        <v>62.896784969446998</v>
      </c>
      <c r="M162" s="23">
        <v>8.2686399411548006</v>
      </c>
      <c r="N162" s="26">
        <v>5.6348922049976</v>
      </c>
      <c r="O162" s="26">
        <v>7.3671711761407996</v>
      </c>
      <c r="P162" s="26">
        <v>7.9697078261841998</v>
      </c>
      <c r="Q162" s="26">
        <v>5.1401532134787997</v>
      </c>
      <c r="R162" s="26">
        <v>4.9901135608509</v>
      </c>
      <c r="S162" s="26">
        <v>4.0375759890858998</v>
      </c>
      <c r="T162" s="27">
        <v>1.7390998028819</v>
      </c>
      <c r="U162" s="27">
        <v>1.9307021622348</v>
      </c>
      <c r="V162" s="27">
        <v>1.6717565257561999</v>
      </c>
      <c r="W162" s="27">
        <v>1.9779715916394001</v>
      </c>
      <c r="X162" s="27">
        <v>1.639264466445</v>
      </c>
      <c r="Y162" s="27">
        <v>1.4646535504886</v>
      </c>
      <c r="Z162" s="28">
        <v>1.8181574316022999</v>
      </c>
      <c r="AA162" s="28">
        <v>1.5090944398602999</v>
      </c>
      <c r="AB162" s="28">
        <v>1.6327026613257001</v>
      </c>
      <c r="AC162" s="28">
        <v>2.6530346628636998</v>
      </c>
      <c r="AD162" s="28">
        <v>0.49497042216553</v>
      </c>
      <c r="AE162" s="28">
        <v>1.2869165426445</v>
      </c>
      <c r="AJ162" s="44">
        <v>112907.5765025</v>
      </c>
      <c r="AK162" s="44">
        <v>503065.68609406002</v>
      </c>
      <c r="AL162" s="44">
        <v>317371.27411914</v>
      </c>
      <c r="AM162" s="44">
        <v>59902.8696528</v>
      </c>
      <c r="AN162" s="44">
        <v>95477.319583619988</v>
      </c>
      <c r="AO162" s="44">
        <v>22482.432000000001</v>
      </c>
      <c r="AP162" s="44">
        <v>131129.57650249999</v>
      </c>
      <c r="AQ162" s="44">
        <v>540094.68609405996</v>
      </c>
      <c r="AR162" s="44">
        <v>356947.27411914</v>
      </c>
      <c r="AS162" s="44">
        <v>64066.8696528</v>
      </c>
      <c r="AT162" s="44">
        <v>140157.31958362</v>
      </c>
      <c r="AU162" s="44">
        <v>29595.432000000001</v>
      </c>
    </row>
    <row r="163" spans="1:47">
      <c r="A163" s="3"/>
      <c r="B163" s="13"/>
      <c r="H163" s="23">
        <v>12.763687147016</v>
      </c>
      <c r="I163" s="23">
        <v>16.795168633995001</v>
      </c>
      <c r="J163" s="23">
        <v>24.856772722363999</v>
      </c>
      <c r="K163" s="23">
        <v>10.832345326004001</v>
      </c>
      <c r="L163" s="23">
        <v>62.896784969446998</v>
      </c>
      <c r="M163" s="23">
        <v>8.2686399411548006</v>
      </c>
      <c r="N163" s="26">
        <v>5.6348922049976</v>
      </c>
      <c r="O163" s="26">
        <v>7.3671711761407996</v>
      </c>
      <c r="P163" s="26">
        <v>7.9697078261841998</v>
      </c>
      <c r="Q163" s="26">
        <v>5.1401532134787997</v>
      </c>
      <c r="R163" s="26">
        <v>4.9901135608509</v>
      </c>
      <c r="S163" s="26">
        <v>4.0375759890858998</v>
      </c>
      <c r="T163" s="27">
        <v>1.7390998028819</v>
      </c>
      <c r="U163" s="27">
        <v>1.9307021622348</v>
      </c>
      <c r="V163" s="27">
        <v>1.6717565257561999</v>
      </c>
      <c r="W163" s="27">
        <v>1.9779715916394001</v>
      </c>
      <c r="X163" s="27">
        <v>1.639264466445</v>
      </c>
      <c r="Y163" s="27">
        <v>1.4646535504886</v>
      </c>
      <c r="Z163" s="28">
        <v>1.8181574316022999</v>
      </c>
      <c r="AA163" s="28">
        <v>1.5090944398602999</v>
      </c>
      <c r="AB163" s="28">
        <v>1.6327026613257001</v>
      </c>
      <c r="AC163" s="28">
        <v>2.6530346628636998</v>
      </c>
      <c r="AD163" s="28">
        <v>0.49497042216553</v>
      </c>
      <c r="AE163" s="28">
        <v>1.2869165426445</v>
      </c>
      <c r="AJ163" s="44">
        <v>112907.5765025</v>
      </c>
      <c r="AK163" s="44">
        <v>503065.68609406002</v>
      </c>
      <c r="AL163" s="44">
        <v>317371.27411914</v>
      </c>
      <c r="AM163" s="44">
        <v>59902.8696528</v>
      </c>
      <c r="AN163" s="44">
        <v>95477.319583619988</v>
      </c>
      <c r="AO163" s="44">
        <v>22482.432000000001</v>
      </c>
      <c r="AP163" s="44">
        <v>131129.57650249999</v>
      </c>
      <c r="AQ163" s="44">
        <v>540094.68609405996</v>
      </c>
      <c r="AR163" s="44">
        <v>356947.27411914</v>
      </c>
      <c r="AS163" s="44">
        <v>64066.8696528</v>
      </c>
      <c r="AT163" s="44">
        <v>140157.31958362</v>
      </c>
      <c r="AU163" s="44">
        <v>29595.432000000001</v>
      </c>
    </row>
    <row r="164" spans="1:47">
      <c r="A164" s="3"/>
      <c r="B164" s="13"/>
      <c r="H164" s="23">
        <v>12.763687147016</v>
      </c>
      <c r="I164" s="23">
        <v>16.795168633995001</v>
      </c>
      <c r="J164" s="23">
        <v>24.856772722363999</v>
      </c>
      <c r="K164" s="23">
        <v>10.832345326004001</v>
      </c>
      <c r="L164" s="23">
        <v>62.896784969446998</v>
      </c>
      <c r="M164" s="23">
        <v>8.2686399411548006</v>
      </c>
      <c r="N164" s="26">
        <v>5.6348922049976</v>
      </c>
      <c r="O164" s="26">
        <v>7.3671711761407996</v>
      </c>
      <c r="P164" s="26">
        <v>7.9697078261841998</v>
      </c>
      <c r="Q164" s="26">
        <v>5.1401532134787997</v>
      </c>
      <c r="R164" s="26">
        <v>4.9901135608509</v>
      </c>
      <c r="S164" s="26">
        <v>4.0375759890858998</v>
      </c>
      <c r="T164" s="27">
        <v>1.7390998028819</v>
      </c>
      <c r="U164" s="27">
        <v>1.9307021622348</v>
      </c>
      <c r="V164" s="27">
        <v>1.6717565257561999</v>
      </c>
      <c r="W164" s="27">
        <v>1.9779715916394001</v>
      </c>
      <c r="X164" s="27">
        <v>1.639264466445</v>
      </c>
      <c r="Y164" s="27">
        <v>1.4646535504886</v>
      </c>
      <c r="Z164" s="28">
        <v>1.8181574316022999</v>
      </c>
      <c r="AA164" s="28">
        <v>1.5090944398602999</v>
      </c>
      <c r="AB164" s="28">
        <v>1.6327026613257001</v>
      </c>
      <c r="AC164" s="28">
        <v>2.6530346628636998</v>
      </c>
      <c r="AD164" s="28">
        <v>0.49497042216553</v>
      </c>
      <c r="AE164" s="28">
        <v>1.2869165426445</v>
      </c>
      <c r="AJ164" s="44">
        <v>112907.5765025</v>
      </c>
      <c r="AK164" s="44">
        <v>503065.68609406002</v>
      </c>
      <c r="AL164" s="44">
        <v>317371.27411914</v>
      </c>
      <c r="AM164" s="44">
        <v>59902.8696528</v>
      </c>
      <c r="AN164" s="44">
        <v>95477.319583619988</v>
      </c>
      <c r="AO164" s="44">
        <v>22482.432000000001</v>
      </c>
      <c r="AP164" s="44">
        <v>131129.57650249999</v>
      </c>
      <c r="AQ164" s="44">
        <v>540094.68609405996</v>
      </c>
      <c r="AR164" s="44">
        <v>356947.27411914</v>
      </c>
      <c r="AS164" s="44">
        <v>64066.8696528</v>
      </c>
      <c r="AT164" s="44">
        <v>140157.31958362</v>
      </c>
      <c r="AU164" s="44">
        <v>29595.432000000001</v>
      </c>
    </row>
    <row r="165" spans="1:47">
      <c r="A165" s="3"/>
      <c r="B165" s="13"/>
      <c r="H165" s="23">
        <v>12.763687147016</v>
      </c>
      <c r="I165" s="23">
        <v>16.795168633995001</v>
      </c>
      <c r="J165" s="23">
        <v>24.856772722363999</v>
      </c>
      <c r="K165" s="23">
        <v>10.832345326004001</v>
      </c>
      <c r="L165" s="23">
        <v>62.896784969446998</v>
      </c>
      <c r="M165" s="23">
        <v>8.2686399411548006</v>
      </c>
      <c r="N165" s="26">
        <v>5.6348922049976</v>
      </c>
      <c r="O165" s="26">
        <v>7.3671711761407996</v>
      </c>
      <c r="P165" s="26">
        <v>7.9697078261841998</v>
      </c>
      <c r="Q165" s="26">
        <v>5.1401532134787997</v>
      </c>
      <c r="R165" s="26">
        <v>4.9901135608509</v>
      </c>
      <c r="S165" s="26">
        <v>4.0375759890858998</v>
      </c>
      <c r="T165" s="27">
        <v>1.7390998028819</v>
      </c>
      <c r="U165" s="27">
        <v>1.9307021622348</v>
      </c>
      <c r="V165" s="27">
        <v>1.6717565257561999</v>
      </c>
      <c r="W165" s="27">
        <v>1.9779715916394001</v>
      </c>
      <c r="X165" s="27">
        <v>1.639264466445</v>
      </c>
      <c r="Y165" s="27">
        <v>1.4646535504886</v>
      </c>
      <c r="Z165" s="28">
        <v>1.8181574316022999</v>
      </c>
      <c r="AA165" s="28">
        <v>1.5090944398602999</v>
      </c>
      <c r="AB165" s="28">
        <v>1.6327026613257001</v>
      </c>
      <c r="AC165" s="28">
        <v>2.6530346628636998</v>
      </c>
      <c r="AD165" s="28">
        <v>0.49497042216553</v>
      </c>
      <c r="AE165" s="28">
        <v>1.2869165426445</v>
      </c>
      <c r="AJ165" s="44">
        <v>112907.5765025</v>
      </c>
      <c r="AK165" s="44">
        <v>503065.68609406002</v>
      </c>
      <c r="AL165" s="44">
        <v>317371.27411914</v>
      </c>
      <c r="AM165" s="44">
        <v>59902.8696528</v>
      </c>
      <c r="AN165" s="44">
        <v>95477.319583619988</v>
      </c>
      <c r="AO165" s="44">
        <v>22482.432000000001</v>
      </c>
      <c r="AP165" s="44">
        <v>131129.57650249999</v>
      </c>
      <c r="AQ165" s="44">
        <v>540094.68609405996</v>
      </c>
      <c r="AR165" s="44">
        <v>356947.27411914</v>
      </c>
      <c r="AS165" s="44">
        <v>64066.8696528</v>
      </c>
      <c r="AT165" s="44">
        <v>140157.31958362</v>
      </c>
      <c r="AU165" s="44">
        <v>29595.432000000001</v>
      </c>
    </row>
    <row r="166" spans="1:47">
      <c r="A166" s="3"/>
      <c r="B166" s="13"/>
      <c r="H166" s="23">
        <v>12.763687147016</v>
      </c>
      <c r="I166" s="23">
        <v>16.795168633995001</v>
      </c>
      <c r="J166" s="23">
        <v>24.856772722363999</v>
      </c>
      <c r="K166" s="23">
        <v>10.832345326004001</v>
      </c>
      <c r="L166" s="23">
        <v>62.896784969446998</v>
      </c>
      <c r="M166" s="23">
        <v>8.2686399411548006</v>
      </c>
      <c r="N166" s="26">
        <v>5.6348922049976</v>
      </c>
      <c r="O166" s="26">
        <v>7.3671711761407996</v>
      </c>
      <c r="P166" s="26">
        <v>7.9697078261841998</v>
      </c>
      <c r="Q166" s="26">
        <v>5.1401532134787997</v>
      </c>
      <c r="R166" s="26">
        <v>4.9901135608509</v>
      </c>
      <c r="S166" s="26">
        <v>4.0375759890858998</v>
      </c>
      <c r="T166" s="27">
        <v>1.7390998028819</v>
      </c>
      <c r="U166" s="27">
        <v>1.9307021622348</v>
      </c>
      <c r="V166" s="27">
        <v>1.6717565257561999</v>
      </c>
      <c r="W166" s="27">
        <v>1.9779715916394001</v>
      </c>
      <c r="X166" s="27">
        <v>1.639264466445</v>
      </c>
      <c r="Y166" s="27">
        <v>1.4646535504886</v>
      </c>
      <c r="Z166" s="28">
        <v>1.8181574316022999</v>
      </c>
      <c r="AA166" s="28">
        <v>1.5090944398602999</v>
      </c>
      <c r="AB166" s="28">
        <v>1.6327026613257001</v>
      </c>
      <c r="AC166" s="28">
        <v>2.6530346628636998</v>
      </c>
      <c r="AD166" s="28">
        <v>0.49497042216553</v>
      </c>
      <c r="AE166" s="28">
        <v>1.2869165426445</v>
      </c>
      <c r="AJ166" s="44">
        <v>112907.5765025</v>
      </c>
      <c r="AK166" s="44">
        <v>503065.68609406002</v>
      </c>
      <c r="AL166" s="44">
        <v>317371.27411914</v>
      </c>
      <c r="AM166" s="44">
        <v>59902.8696528</v>
      </c>
      <c r="AN166" s="44">
        <v>95477.319583619988</v>
      </c>
      <c r="AO166" s="44">
        <v>22482.432000000001</v>
      </c>
      <c r="AP166" s="44">
        <v>131129.57650249999</v>
      </c>
      <c r="AQ166" s="44">
        <v>540094.68609405996</v>
      </c>
      <c r="AR166" s="44">
        <v>356947.27411914</v>
      </c>
      <c r="AS166" s="44">
        <v>64066.8696528</v>
      </c>
      <c r="AT166" s="44">
        <v>140157.31958362</v>
      </c>
      <c r="AU166" s="44">
        <v>29595.432000000001</v>
      </c>
    </row>
    <row r="167" spans="1:47">
      <c r="A167" s="3"/>
      <c r="B167" s="13"/>
      <c r="H167" s="23">
        <v>12.763687147016</v>
      </c>
      <c r="I167" s="23">
        <v>16.795168633995001</v>
      </c>
      <c r="J167" s="23">
        <v>24.856772722363999</v>
      </c>
      <c r="K167" s="23">
        <v>10.832345326004001</v>
      </c>
      <c r="L167" s="23">
        <v>62.896784969446998</v>
      </c>
      <c r="M167" s="23">
        <v>8.2686399411548006</v>
      </c>
      <c r="N167" s="26">
        <v>5.6348922049976</v>
      </c>
      <c r="O167" s="26">
        <v>7.3671711761407996</v>
      </c>
      <c r="P167" s="26">
        <v>7.9697078261841998</v>
      </c>
      <c r="Q167" s="26">
        <v>5.1401532134787997</v>
      </c>
      <c r="R167" s="26">
        <v>4.9901135608509</v>
      </c>
      <c r="S167" s="26">
        <v>4.0375759890858998</v>
      </c>
      <c r="T167" s="27">
        <v>1.7390998028819</v>
      </c>
      <c r="U167" s="27">
        <v>1.9307021622348</v>
      </c>
      <c r="V167" s="27">
        <v>1.6717565257561999</v>
      </c>
      <c r="W167" s="27">
        <v>1.9779715916394001</v>
      </c>
      <c r="X167" s="27">
        <v>1.639264466445</v>
      </c>
      <c r="Y167" s="27">
        <v>1.4646535504886</v>
      </c>
      <c r="Z167" s="28">
        <v>1.8181574316022999</v>
      </c>
      <c r="AA167" s="28">
        <v>1.5090944398602999</v>
      </c>
      <c r="AB167" s="28">
        <v>1.6327026613257001</v>
      </c>
      <c r="AC167" s="28">
        <v>2.6530346628636998</v>
      </c>
      <c r="AD167" s="28">
        <v>0.49497042216553</v>
      </c>
      <c r="AE167" s="28">
        <v>1.2869165426445</v>
      </c>
      <c r="AJ167" s="44">
        <v>112907.5765025</v>
      </c>
      <c r="AK167" s="44">
        <v>503065.68609406002</v>
      </c>
      <c r="AL167" s="44">
        <v>317371.27411914</v>
      </c>
      <c r="AM167" s="44">
        <v>59902.8696528</v>
      </c>
      <c r="AN167" s="44">
        <v>95477.319583619988</v>
      </c>
      <c r="AO167" s="44">
        <v>22482.432000000001</v>
      </c>
      <c r="AP167" s="44">
        <v>131129.57650249999</v>
      </c>
      <c r="AQ167" s="44">
        <v>540094.68609405996</v>
      </c>
      <c r="AR167" s="44">
        <v>356947.27411914</v>
      </c>
      <c r="AS167" s="44">
        <v>64066.8696528</v>
      </c>
      <c r="AT167" s="44">
        <v>140157.31958362</v>
      </c>
      <c r="AU167" s="44">
        <v>29595.432000000001</v>
      </c>
    </row>
    <row r="168" spans="1:47">
      <c r="A168" s="3"/>
      <c r="B168" s="13"/>
      <c r="H168" s="23">
        <v>12.763687147016</v>
      </c>
      <c r="I168" s="23">
        <v>16.795168633995001</v>
      </c>
      <c r="J168" s="23">
        <v>24.856772722363999</v>
      </c>
      <c r="K168" s="23">
        <v>10.832345326004001</v>
      </c>
      <c r="L168" s="23">
        <v>62.896784969446998</v>
      </c>
      <c r="M168" s="23">
        <v>8.2686399411548006</v>
      </c>
      <c r="N168" s="26">
        <v>5.6348922049976</v>
      </c>
      <c r="O168" s="26">
        <v>7.3671711761407996</v>
      </c>
      <c r="P168" s="26">
        <v>7.9697078261841998</v>
      </c>
      <c r="Q168" s="26">
        <v>5.1401532134787997</v>
      </c>
      <c r="R168" s="26">
        <v>4.9901135608509</v>
      </c>
      <c r="S168" s="26">
        <v>4.0375759890858998</v>
      </c>
      <c r="T168" s="27">
        <v>1.7390998028819</v>
      </c>
      <c r="U168" s="27">
        <v>1.9307021622348</v>
      </c>
      <c r="V168" s="27">
        <v>1.6717565257561999</v>
      </c>
      <c r="W168" s="27">
        <v>1.9779715916394001</v>
      </c>
      <c r="X168" s="27">
        <v>1.639264466445</v>
      </c>
      <c r="Y168" s="27">
        <v>1.4646535504886</v>
      </c>
      <c r="Z168" s="28">
        <v>1.8181574316022999</v>
      </c>
      <c r="AA168" s="28">
        <v>1.5090944398602999</v>
      </c>
      <c r="AB168" s="28">
        <v>1.6327026613257001</v>
      </c>
      <c r="AC168" s="28">
        <v>2.6530346628636998</v>
      </c>
      <c r="AD168" s="28">
        <v>0.49497042216553</v>
      </c>
      <c r="AE168" s="28">
        <v>1.2869165426445</v>
      </c>
      <c r="AJ168" s="44">
        <v>112907.5765025</v>
      </c>
      <c r="AK168" s="44">
        <v>503065.68609406002</v>
      </c>
      <c r="AL168" s="44">
        <v>317371.27411914</v>
      </c>
      <c r="AM168" s="44">
        <v>59902.8696528</v>
      </c>
      <c r="AN168" s="44">
        <v>95477.319583619988</v>
      </c>
      <c r="AO168" s="44">
        <v>22482.432000000001</v>
      </c>
      <c r="AP168" s="44">
        <v>131129.57650249999</v>
      </c>
      <c r="AQ168" s="44">
        <v>540094.68609405996</v>
      </c>
      <c r="AR168" s="44">
        <v>356947.27411914</v>
      </c>
      <c r="AS168" s="44">
        <v>64066.8696528</v>
      </c>
      <c r="AT168" s="44">
        <v>140157.31958362</v>
      </c>
      <c r="AU168" s="44">
        <v>29595.432000000001</v>
      </c>
    </row>
    <row r="169" spans="1:47">
      <c r="A169" s="3"/>
      <c r="B169" s="13"/>
      <c r="H169" s="23">
        <v>12.763687147016</v>
      </c>
      <c r="I169" s="23">
        <v>16.795168633995001</v>
      </c>
      <c r="J169" s="23">
        <v>24.856772722363999</v>
      </c>
      <c r="K169" s="23">
        <v>10.832345326004001</v>
      </c>
      <c r="L169" s="23">
        <v>62.896784969446998</v>
      </c>
      <c r="M169" s="23">
        <v>8.2686399411548006</v>
      </c>
      <c r="N169" s="26">
        <v>5.6348922049976</v>
      </c>
      <c r="O169" s="26">
        <v>7.3671711761407996</v>
      </c>
      <c r="P169" s="26">
        <v>7.9697078261841998</v>
      </c>
      <c r="Q169" s="26">
        <v>5.1401532134787997</v>
      </c>
      <c r="R169" s="26">
        <v>4.9901135608509</v>
      </c>
      <c r="S169" s="26">
        <v>4.0375759890858998</v>
      </c>
      <c r="T169" s="27">
        <v>1.7390998028819</v>
      </c>
      <c r="U169" s="27">
        <v>1.9307021622348</v>
      </c>
      <c r="V169" s="27">
        <v>1.6717565257561999</v>
      </c>
      <c r="W169" s="27">
        <v>1.9779715916394001</v>
      </c>
      <c r="X169" s="27">
        <v>1.639264466445</v>
      </c>
      <c r="Y169" s="27">
        <v>1.4646535504886</v>
      </c>
      <c r="Z169" s="28">
        <v>1.8181574316022999</v>
      </c>
      <c r="AA169" s="28">
        <v>1.5090944398602999</v>
      </c>
      <c r="AB169" s="28">
        <v>1.6327026613257001</v>
      </c>
      <c r="AC169" s="28">
        <v>2.6530346628636998</v>
      </c>
      <c r="AD169" s="28">
        <v>0.49497042216553</v>
      </c>
      <c r="AE169" s="28">
        <v>1.2869165426445</v>
      </c>
      <c r="AJ169" s="44">
        <v>112907.5765025</v>
      </c>
      <c r="AK169" s="44">
        <v>503065.68609406002</v>
      </c>
      <c r="AL169" s="44">
        <v>317371.27411914</v>
      </c>
      <c r="AM169" s="44">
        <v>59902.8696528</v>
      </c>
      <c r="AN169" s="44">
        <v>95477.319583619988</v>
      </c>
      <c r="AO169" s="44">
        <v>22482.432000000001</v>
      </c>
      <c r="AP169" s="44">
        <v>131129.57650249999</v>
      </c>
      <c r="AQ169" s="44">
        <v>540094.68609405996</v>
      </c>
      <c r="AR169" s="44">
        <v>356947.27411914</v>
      </c>
      <c r="AS169" s="44">
        <v>64066.8696528</v>
      </c>
      <c r="AT169" s="44">
        <v>140157.31958362</v>
      </c>
      <c r="AU169" s="44">
        <v>29595.432000000001</v>
      </c>
    </row>
    <row r="170" spans="1:47">
      <c r="A170" s="3"/>
      <c r="B170" s="13"/>
      <c r="H170" s="23">
        <v>12.763687147016</v>
      </c>
      <c r="I170" s="23">
        <v>16.795168633995001</v>
      </c>
      <c r="J170" s="23">
        <v>24.856772722363999</v>
      </c>
      <c r="K170" s="23">
        <v>10.832345326004001</v>
      </c>
      <c r="L170" s="23">
        <v>62.896784969446998</v>
      </c>
      <c r="M170" s="23">
        <v>8.2686399411548006</v>
      </c>
      <c r="N170" s="26">
        <v>5.6348922049976</v>
      </c>
      <c r="O170" s="26">
        <v>7.3671711761407996</v>
      </c>
      <c r="P170" s="26">
        <v>7.9697078261841998</v>
      </c>
      <c r="Q170" s="26">
        <v>5.1401532134787997</v>
      </c>
      <c r="R170" s="26">
        <v>4.9901135608509</v>
      </c>
      <c r="S170" s="26">
        <v>4.0375759890858998</v>
      </c>
      <c r="T170" s="27">
        <v>1.7390998028819</v>
      </c>
      <c r="U170" s="27">
        <v>1.9307021622348</v>
      </c>
      <c r="V170" s="27">
        <v>1.6717565257561999</v>
      </c>
      <c r="W170" s="27">
        <v>1.9779715916394001</v>
      </c>
      <c r="X170" s="27">
        <v>1.639264466445</v>
      </c>
      <c r="Y170" s="27">
        <v>1.4646535504886</v>
      </c>
      <c r="Z170" s="28">
        <v>1.8181574316022999</v>
      </c>
      <c r="AA170" s="28">
        <v>1.5090944398602999</v>
      </c>
      <c r="AB170" s="28">
        <v>1.6327026613257001</v>
      </c>
      <c r="AC170" s="28">
        <v>2.6530346628636998</v>
      </c>
      <c r="AD170" s="28">
        <v>0.49497042216553</v>
      </c>
      <c r="AE170" s="28">
        <v>1.2869165426445</v>
      </c>
      <c r="AJ170" s="44">
        <v>112907.5765025</v>
      </c>
      <c r="AK170" s="44">
        <v>503065.68609406002</v>
      </c>
      <c r="AL170" s="44">
        <v>317371.27411914</v>
      </c>
      <c r="AM170" s="44">
        <v>59902.8696528</v>
      </c>
      <c r="AN170" s="44">
        <v>95477.319583619988</v>
      </c>
      <c r="AO170" s="44">
        <v>22482.432000000001</v>
      </c>
      <c r="AP170" s="44">
        <v>131129.57650249999</v>
      </c>
      <c r="AQ170" s="44">
        <v>540094.68609405996</v>
      </c>
      <c r="AR170" s="44">
        <v>356947.27411914</v>
      </c>
      <c r="AS170" s="44">
        <v>64066.8696528</v>
      </c>
      <c r="AT170" s="44">
        <v>140157.31958362</v>
      </c>
      <c r="AU170" s="44">
        <v>29595.432000000001</v>
      </c>
    </row>
    <row r="171" spans="1:47">
      <c r="A171" s="3"/>
      <c r="B171" s="13"/>
      <c r="H171" s="23">
        <v>12.763687147016</v>
      </c>
      <c r="I171" s="23">
        <v>16.795168633995001</v>
      </c>
      <c r="J171" s="23">
        <v>24.856772722363999</v>
      </c>
      <c r="K171" s="23">
        <v>10.832345326004001</v>
      </c>
      <c r="L171" s="23">
        <v>62.896784969446998</v>
      </c>
      <c r="M171" s="23">
        <v>8.2686399411548006</v>
      </c>
      <c r="N171" s="26">
        <v>5.6348922049976</v>
      </c>
      <c r="O171" s="26">
        <v>7.3671711761407996</v>
      </c>
      <c r="P171" s="26">
        <v>7.9697078261841998</v>
      </c>
      <c r="Q171" s="26">
        <v>5.1401532134787997</v>
      </c>
      <c r="R171" s="26">
        <v>4.9901135608509</v>
      </c>
      <c r="S171" s="26">
        <v>4.0375759890858998</v>
      </c>
      <c r="T171" s="27">
        <v>1.7390998028819</v>
      </c>
      <c r="U171" s="27">
        <v>1.9307021622348</v>
      </c>
      <c r="V171" s="27">
        <v>1.6717565257561999</v>
      </c>
      <c r="W171" s="27">
        <v>1.9779715916394001</v>
      </c>
      <c r="X171" s="27">
        <v>1.639264466445</v>
      </c>
      <c r="Y171" s="27">
        <v>1.4646535504886</v>
      </c>
      <c r="Z171" s="28">
        <v>1.8181574316022999</v>
      </c>
      <c r="AA171" s="28">
        <v>1.5090944398602999</v>
      </c>
      <c r="AB171" s="28">
        <v>1.6327026613257001</v>
      </c>
      <c r="AC171" s="28">
        <v>2.6530346628636998</v>
      </c>
      <c r="AD171" s="28">
        <v>0.49497042216553</v>
      </c>
      <c r="AE171" s="28">
        <v>1.2869165426445</v>
      </c>
      <c r="AJ171" s="44">
        <v>112907.5765025</v>
      </c>
      <c r="AK171" s="44">
        <v>503065.68609406002</v>
      </c>
      <c r="AL171" s="44">
        <v>317371.27411914</v>
      </c>
      <c r="AM171" s="44">
        <v>59902.8696528</v>
      </c>
      <c r="AN171" s="44">
        <v>95477.319583619988</v>
      </c>
      <c r="AO171" s="44">
        <v>22482.432000000001</v>
      </c>
      <c r="AP171" s="44">
        <v>131129.57650249999</v>
      </c>
      <c r="AQ171" s="44">
        <v>540094.68609405996</v>
      </c>
      <c r="AR171" s="44">
        <v>356947.27411914</v>
      </c>
      <c r="AS171" s="44">
        <v>64066.8696528</v>
      </c>
      <c r="AT171" s="44">
        <v>140157.31958362</v>
      </c>
      <c r="AU171" s="44">
        <v>29595.432000000001</v>
      </c>
    </row>
    <row r="172" spans="1:47">
      <c r="A172" s="3"/>
      <c r="B172" s="13"/>
      <c r="H172" s="23">
        <v>12.763687147016</v>
      </c>
      <c r="I172" s="23">
        <v>16.795168633995001</v>
      </c>
      <c r="J172" s="23">
        <v>24.856772722363999</v>
      </c>
      <c r="K172" s="23">
        <v>10.832345326004001</v>
      </c>
      <c r="L172" s="23">
        <v>62.896784969446998</v>
      </c>
      <c r="M172" s="23">
        <v>8.2686399411548006</v>
      </c>
      <c r="N172" s="26">
        <v>5.6348922049976</v>
      </c>
      <c r="O172" s="26">
        <v>7.3671711761407996</v>
      </c>
      <c r="P172" s="26">
        <v>7.9697078261841998</v>
      </c>
      <c r="Q172" s="26">
        <v>5.1401532134787997</v>
      </c>
      <c r="R172" s="26">
        <v>4.9901135608509</v>
      </c>
      <c r="S172" s="26">
        <v>4.0375759890858998</v>
      </c>
      <c r="T172" s="27">
        <v>1.7390998028819</v>
      </c>
      <c r="U172" s="27">
        <v>1.9307021622348</v>
      </c>
      <c r="V172" s="27">
        <v>1.6717565257561999</v>
      </c>
      <c r="W172" s="27">
        <v>1.9779715916394001</v>
      </c>
      <c r="X172" s="27">
        <v>1.639264466445</v>
      </c>
      <c r="Y172" s="27">
        <v>1.4646535504886</v>
      </c>
      <c r="Z172" s="28">
        <v>1.8181574316022999</v>
      </c>
      <c r="AA172" s="28">
        <v>1.5090944398602999</v>
      </c>
      <c r="AB172" s="28">
        <v>1.6327026613257001</v>
      </c>
      <c r="AC172" s="28">
        <v>2.6530346628636998</v>
      </c>
      <c r="AD172" s="28">
        <v>0.49497042216553</v>
      </c>
      <c r="AE172" s="28">
        <v>1.2869165426445</v>
      </c>
      <c r="AJ172" s="44">
        <v>112907.5765025</v>
      </c>
      <c r="AK172" s="44">
        <v>503065.68609406002</v>
      </c>
      <c r="AL172" s="44">
        <v>317371.27411914</v>
      </c>
      <c r="AM172" s="44">
        <v>59902.8696528</v>
      </c>
      <c r="AN172" s="44">
        <v>95477.319583619988</v>
      </c>
      <c r="AO172" s="44">
        <v>22482.432000000001</v>
      </c>
      <c r="AP172" s="44">
        <v>131129.57650249999</v>
      </c>
      <c r="AQ172" s="44">
        <v>540094.68609405996</v>
      </c>
      <c r="AR172" s="44">
        <v>356947.27411914</v>
      </c>
      <c r="AS172" s="44">
        <v>64066.8696528</v>
      </c>
      <c r="AT172" s="44">
        <v>140157.31958362</v>
      </c>
      <c r="AU172" s="44">
        <v>29595.432000000001</v>
      </c>
    </row>
    <row r="173" spans="1:47">
      <c r="A173" s="3"/>
      <c r="B173" s="13"/>
      <c r="H173" s="23">
        <v>12.763687147016</v>
      </c>
      <c r="I173" s="23">
        <v>16.795168633995001</v>
      </c>
      <c r="J173" s="23">
        <v>24.856772722363999</v>
      </c>
      <c r="K173" s="23">
        <v>10.832345326004001</v>
      </c>
      <c r="L173" s="23">
        <v>62.896784969446998</v>
      </c>
      <c r="M173" s="23">
        <v>8.2686399411548006</v>
      </c>
      <c r="N173" s="26">
        <v>5.6348922049976</v>
      </c>
      <c r="O173" s="26">
        <v>7.3671711761407996</v>
      </c>
      <c r="P173" s="26">
        <v>7.9697078261841998</v>
      </c>
      <c r="Q173" s="26">
        <v>5.1401532134787997</v>
      </c>
      <c r="R173" s="26">
        <v>4.9901135608509</v>
      </c>
      <c r="S173" s="26">
        <v>4.0375759890858998</v>
      </c>
      <c r="T173" s="27">
        <v>1.7390998028819</v>
      </c>
      <c r="U173" s="27">
        <v>1.9307021622348</v>
      </c>
      <c r="V173" s="27">
        <v>1.6717565257561999</v>
      </c>
      <c r="W173" s="27">
        <v>1.9779715916394001</v>
      </c>
      <c r="X173" s="27">
        <v>1.639264466445</v>
      </c>
      <c r="Y173" s="27">
        <v>1.4646535504886</v>
      </c>
      <c r="Z173" s="28">
        <v>1.8181574316022999</v>
      </c>
      <c r="AA173" s="28">
        <v>1.5090944398602999</v>
      </c>
      <c r="AB173" s="28">
        <v>1.6327026613257001</v>
      </c>
      <c r="AC173" s="28">
        <v>2.6530346628636998</v>
      </c>
      <c r="AD173" s="28">
        <v>0.49497042216553</v>
      </c>
      <c r="AE173" s="28">
        <v>1.2869165426445</v>
      </c>
      <c r="AJ173" s="44">
        <v>112907.5765025</v>
      </c>
      <c r="AK173" s="44">
        <v>503065.68609406002</v>
      </c>
      <c r="AL173" s="44">
        <v>317371.27411914</v>
      </c>
      <c r="AM173" s="44">
        <v>59902.8696528</v>
      </c>
      <c r="AN173" s="44">
        <v>95477.319583619988</v>
      </c>
      <c r="AO173" s="44">
        <v>22482.432000000001</v>
      </c>
      <c r="AP173" s="44">
        <v>131129.57650249999</v>
      </c>
      <c r="AQ173" s="44">
        <v>540094.68609405996</v>
      </c>
      <c r="AR173" s="44">
        <v>356947.27411914</v>
      </c>
      <c r="AS173" s="44">
        <v>64066.8696528</v>
      </c>
      <c r="AT173" s="44">
        <v>140157.31958362</v>
      </c>
      <c r="AU173" s="44">
        <v>29595.432000000001</v>
      </c>
    </row>
    <row r="174" spans="1:47">
      <c r="A174" s="3"/>
      <c r="B174" s="13"/>
      <c r="H174" s="23">
        <v>12.763687147016</v>
      </c>
      <c r="I174" s="23">
        <v>16.795168633995001</v>
      </c>
      <c r="J174" s="23">
        <v>24.856772722363999</v>
      </c>
      <c r="K174" s="23">
        <v>10.832345326004001</v>
      </c>
      <c r="L174" s="23">
        <v>62.896784969446998</v>
      </c>
      <c r="M174" s="23">
        <v>8.2686399411548006</v>
      </c>
      <c r="N174" s="26">
        <v>5.6348922049976</v>
      </c>
      <c r="O174" s="26">
        <v>7.3671711761407996</v>
      </c>
      <c r="P174" s="26">
        <v>7.9697078261841998</v>
      </c>
      <c r="Q174" s="26">
        <v>5.1401532134787997</v>
      </c>
      <c r="R174" s="26">
        <v>4.9901135608509</v>
      </c>
      <c r="S174" s="26">
        <v>4.0375759890858998</v>
      </c>
      <c r="T174" s="27">
        <v>1.7390998028819</v>
      </c>
      <c r="U174" s="27">
        <v>1.9307021622348</v>
      </c>
      <c r="V174" s="27">
        <v>1.6717565257561999</v>
      </c>
      <c r="W174" s="27">
        <v>1.9779715916394001</v>
      </c>
      <c r="X174" s="27">
        <v>1.639264466445</v>
      </c>
      <c r="Y174" s="27">
        <v>1.4646535504886</v>
      </c>
      <c r="Z174" s="28">
        <v>1.8181574316022999</v>
      </c>
      <c r="AA174" s="28">
        <v>1.5090944398602999</v>
      </c>
      <c r="AB174" s="28">
        <v>1.6327026613257001</v>
      </c>
      <c r="AC174" s="28">
        <v>2.6530346628636998</v>
      </c>
      <c r="AD174" s="28">
        <v>0.49497042216553</v>
      </c>
      <c r="AE174" s="28">
        <v>1.2869165426445</v>
      </c>
      <c r="AJ174" s="44">
        <v>112907.5765025</v>
      </c>
      <c r="AK174" s="44">
        <v>503065.68609406002</v>
      </c>
      <c r="AL174" s="44">
        <v>317371.27411914</v>
      </c>
      <c r="AM174" s="44">
        <v>59902.8696528</v>
      </c>
      <c r="AN174" s="44">
        <v>95477.319583619988</v>
      </c>
      <c r="AO174" s="44">
        <v>22482.432000000001</v>
      </c>
      <c r="AP174" s="44">
        <v>131129.57650249999</v>
      </c>
      <c r="AQ174" s="44">
        <v>540094.68609405996</v>
      </c>
      <c r="AR174" s="44">
        <v>356947.27411914</v>
      </c>
      <c r="AS174" s="44">
        <v>64066.8696528</v>
      </c>
      <c r="AT174" s="44">
        <v>140157.31958362</v>
      </c>
      <c r="AU174" s="44">
        <v>29595.432000000001</v>
      </c>
    </row>
    <row r="175" spans="1:47">
      <c r="A175" s="3"/>
      <c r="B175" s="13"/>
      <c r="H175" s="23">
        <v>12.763687147016</v>
      </c>
      <c r="I175" s="23">
        <v>16.795168633995001</v>
      </c>
      <c r="J175" s="23">
        <v>24.856772722363999</v>
      </c>
      <c r="K175" s="23">
        <v>10.832345326004001</v>
      </c>
      <c r="L175" s="23">
        <v>62.896784969446998</v>
      </c>
      <c r="M175" s="23">
        <v>8.2686399411548006</v>
      </c>
      <c r="N175" s="26">
        <v>5.6348922049976</v>
      </c>
      <c r="O175" s="26">
        <v>7.3671711761407996</v>
      </c>
      <c r="P175" s="26">
        <v>7.9697078261841998</v>
      </c>
      <c r="Q175" s="26">
        <v>5.1401532134787997</v>
      </c>
      <c r="R175" s="26">
        <v>4.9901135608509</v>
      </c>
      <c r="S175" s="26">
        <v>4.0375759890858998</v>
      </c>
      <c r="T175" s="27">
        <v>1.7390998028819</v>
      </c>
      <c r="U175" s="27">
        <v>1.9307021622348</v>
      </c>
      <c r="V175" s="27">
        <v>1.6717565257561999</v>
      </c>
      <c r="W175" s="27">
        <v>1.9779715916394001</v>
      </c>
      <c r="X175" s="27">
        <v>1.639264466445</v>
      </c>
      <c r="Y175" s="27">
        <v>1.4646535504886</v>
      </c>
      <c r="Z175" s="28">
        <v>1.8181574316022999</v>
      </c>
      <c r="AA175" s="28">
        <v>1.5090944398602999</v>
      </c>
      <c r="AB175" s="28">
        <v>1.6327026613257001</v>
      </c>
      <c r="AC175" s="28">
        <v>2.6530346628636998</v>
      </c>
      <c r="AD175" s="28">
        <v>0.49497042216553</v>
      </c>
      <c r="AE175" s="28">
        <v>1.2869165426445</v>
      </c>
      <c r="AJ175" s="44">
        <v>112907.5765025</v>
      </c>
      <c r="AK175" s="44">
        <v>503065.68609406002</v>
      </c>
      <c r="AL175" s="44">
        <v>317371.27411914</v>
      </c>
      <c r="AM175" s="44">
        <v>59902.8696528</v>
      </c>
      <c r="AN175" s="44">
        <v>95477.319583619988</v>
      </c>
      <c r="AO175" s="44">
        <v>22482.432000000001</v>
      </c>
      <c r="AP175" s="44">
        <v>131129.57650249999</v>
      </c>
      <c r="AQ175" s="44">
        <v>540094.68609405996</v>
      </c>
      <c r="AR175" s="44">
        <v>356947.27411914</v>
      </c>
      <c r="AS175" s="44">
        <v>64066.8696528</v>
      </c>
      <c r="AT175" s="44">
        <v>140157.31958362</v>
      </c>
      <c r="AU175" s="44">
        <v>29595.432000000001</v>
      </c>
    </row>
    <row r="176" spans="1:47">
      <c r="A176" s="3"/>
      <c r="B176" s="13"/>
      <c r="H176" s="23">
        <v>12.763687147016</v>
      </c>
      <c r="I176" s="23">
        <v>16.795168633995001</v>
      </c>
      <c r="J176" s="23">
        <v>24.856772722363999</v>
      </c>
      <c r="K176" s="23">
        <v>10.832345326004001</v>
      </c>
      <c r="L176" s="23">
        <v>62.896784969446998</v>
      </c>
      <c r="M176" s="23">
        <v>8.2686399411548006</v>
      </c>
      <c r="N176" s="26">
        <v>5.6348922049976</v>
      </c>
      <c r="O176" s="26">
        <v>7.3671711761407996</v>
      </c>
      <c r="P176" s="26">
        <v>7.9697078261841998</v>
      </c>
      <c r="Q176" s="26">
        <v>5.1401532134787997</v>
      </c>
      <c r="R176" s="26">
        <v>4.9901135608509</v>
      </c>
      <c r="S176" s="26">
        <v>4.0375759890858998</v>
      </c>
      <c r="T176" s="27">
        <v>1.7390998028819</v>
      </c>
      <c r="U176" s="27">
        <v>1.9307021622348</v>
      </c>
      <c r="V176" s="27">
        <v>1.6717565257561999</v>
      </c>
      <c r="W176" s="27">
        <v>1.9779715916394001</v>
      </c>
      <c r="X176" s="27">
        <v>1.639264466445</v>
      </c>
      <c r="Y176" s="27">
        <v>1.4646535504886</v>
      </c>
      <c r="Z176" s="28">
        <v>1.8181574316022999</v>
      </c>
      <c r="AA176" s="28">
        <v>1.5090944398602999</v>
      </c>
      <c r="AB176" s="28">
        <v>1.6327026613257001</v>
      </c>
      <c r="AC176" s="28">
        <v>2.6530346628636998</v>
      </c>
      <c r="AD176" s="28">
        <v>0.49497042216553</v>
      </c>
      <c r="AE176" s="28">
        <v>1.2869165426445</v>
      </c>
      <c r="AJ176" s="44">
        <v>112907.5765025</v>
      </c>
      <c r="AK176" s="44">
        <v>503065.68609406002</v>
      </c>
      <c r="AL176" s="44">
        <v>317371.27411914</v>
      </c>
      <c r="AM176" s="44">
        <v>59902.8696528</v>
      </c>
      <c r="AN176" s="44">
        <v>95477.319583619988</v>
      </c>
      <c r="AO176" s="44">
        <v>22482.432000000001</v>
      </c>
      <c r="AP176" s="44">
        <v>131129.57650249999</v>
      </c>
      <c r="AQ176" s="44">
        <v>540094.68609405996</v>
      </c>
      <c r="AR176" s="44">
        <v>356947.27411914</v>
      </c>
      <c r="AS176" s="44">
        <v>64066.8696528</v>
      </c>
      <c r="AT176" s="44">
        <v>140157.31958362</v>
      </c>
      <c r="AU176" s="44">
        <v>29595.432000000001</v>
      </c>
    </row>
    <row r="177" spans="1:47">
      <c r="A177" s="3"/>
      <c r="B177" s="13"/>
      <c r="H177" s="23">
        <v>12.763687147016</v>
      </c>
      <c r="I177" s="23">
        <v>16.795168633995001</v>
      </c>
      <c r="J177" s="23">
        <v>24.856772722363999</v>
      </c>
      <c r="K177" s="23">
        <v>10.832345326004001</v>
      </c>
      <c r="L177" s="23">
        <v>62.896784969446998</v>
      </c>
      <c r="M177" s="23">
        <v>8.2686399411548006</v>
      </c>
      <c r="N177" s="26">
        <v>5.6348922049976</v>
      </c>
      <c r="O177" s="26">
        <v>7.3671711761407996</v>
      </c>
      <c r="P177" s="26">
        <v>7.9697078261841998</v>
      </c>
      <c r="Q177" s="26">
        <v>5.1401532134787997</v>
      </c>
      <c r="R177" s="26">
        <v>4.9901135608509</v>
      </c>
      <c r="S177" s="26">
        <v>4.0375759890858998</v>
      </c>
      <c r="T177" s="27">
        <v>1.7390998028819</v>
      </c>
      <c r="U177" s="27">
        <v>1.9307021622348</v>
      </c>
      <c r="V177" s="27">
        <v>1.6717565257561999</v>
      </c>
      <c r="W177" s="27">
        <v>1.9779715916394001</v>
      </c>
      <c r="X177" s="27">
        <v>1.639264466445</v>
      </c>
      <c r="Y177" s="27">
        <v>1.4646535504886</v>
      </c>
      <c r="Z177" s="28">
        <v>1.8181574316022999</v>
      </c>
      <c r="AA177" s="28">
        <v>1.5090944398602999</v>
      </c>
      <c r="AB177" s="28">
        <v>1.6327026613257001</v>
      </c>
      <c r="AC177" s="28">
        <v>2.6530346628636998</v>
      </c>
      <c r="AD177" s="28">
        <v>0.49497042216553</v>
      </c>
      <c r="AE177" s="28">
        <v>1.2869165426445</v>
      </c>
      <c r="AJ177" s="44">
        <v>112907.5765025</v>
      </c>
      <c r="AK177" s="44">
        <v>503065.68609406002</v>
      </c>
      <c r="AL177" s="44">
        <v>317371.27411914</v>
      </c>
      <c r="AM177" s="44">
        <v>59902.8696528</v>
      </c>
      <c r="AN177" s="44">
        <v>95477.319583619988</v>
      </c>
      <c r="AO177" s="44">
        <v>22482.432000000001</v>
      </c>
      <c r="AP177" s="44">
        <v>131129.57650249999</v>
      </c>
      <c r="AQ177" s="44">
        <v>540094.68609405996</v>
      </c>
      <c r="AR177" s="44">
        <v>356947.27411914</v>
      </c>
      <c r="AS177" s="44">
        <v>64066.8696528</v>
      </c>
      <c r="AT177" s="44">
        <v>140157.31958362</v>
      </c>
      <c r="AU177" s="44">
        <v>29595.432000000001</v>
      </c>
    </row>
    <row r="178" spans="1:47">
      <c r="A178" s="3"/>
      <c r="B178" s="13"/>
      <c r="H178" s="23">
        <v>12.763687147016</v>
      </c>
      <c r="I178" s="23">
        <v>16.795168633995001</v>
      </c>
      <c r="J178" s="23">
        <v>24.856772722363999</v>
      </c>
      <c r="K178" s="23">
        <v>10.832345326004001</v>
      </c>
      <c r="L178" s="23">
        <v>62.896784969446998</v>
      </c>
      <c r="M178" s="23">
        <v>8.2686399411548006</v>
      </c>
      <c r="N178" s="26">
        <v>5.6348922049976</v>
      </c>
      <c r="O178" s="26">
        <v>7.3671711761407996</v>
      </c>
      <c r="P178" s="26">
        <v>7.9697078261841998</v>
      </c>
      <c r="Q178" s="26">
        <v>5.1401532134787997</v>
      </c>
      <c r="R178" s="26">
        <v>4.9901135608509</v>
      </c>
      <c r="S178" s="26">
        <v>4.0375759890858998</v>
      </c>
      <c r="T178" s="27">
        <v>1.7390998028819</v>
      </c>
      <c r="U178" s="27">
        <v>1.9307021622348</v>
      </c>
      <c r="V178" s="27">
        <v>1.6717565257561999</v>
      </c>
      <c r="W178" s="27">
        <v>1.9779715916394001</v>
      </c>
      <c r="X178" s="27">
        <v>1.639264466445</v>
      </c>
      <c r="Y178" s="27">
        <v>1.4646535504886</v>
      </c>
      <c r="Z178" s="28">
        <v>1.8181574316022999</v>
      </c>
      <c r="AA178" s="28">
        <v>1.5090944398602999</v>
      </c>
      <c r="AB178" s="28">
        <v>1.6327026613257001</v>
      </c>
      <c r="AC178" s="28">
        <v>2.6530346628636998</v>
      </c>
      <c r="AD178" s="28">
        <v>0.49497042216553</v>
      </c>
      <c r="AE178" s="28">
        <v>1.2869165426445</v>
      </c>
      <c r="AJ178" s="44">
        <v>112907.5765025</v>
      </c>
      <c r="AK178" s="44">
        <v>503065.68609406002</v>
      </c>
      <c r="AL178" s="44">
        <v>317371.27411914</v>
      </c>
      <c r="AM178" s="44">
        <v>59902.8696528</v>
      </c>
      <c r="AN178" s="44">
        <v>95477.319583619988</v>
      </c>
      <c r="AO178" s="44">
        <v>22482.432000000001</v>
      </c>
      <c r="AP178" s="44">
        <v>131129.57650249999</v>
      </c>
      <c r="AQ178" s="44">
        <v>540094.68609405996</v>
      </c>
      <c r="AR178" s="44">
        <v>356947.27411914</v>
      </c>
      <c r="AS178" s="44">
        <v>64066.8696528</v>
      </c>
      <c r="AT178" s="44">
        <v>140157.31958362</v>
      </c>
      <c r="AU178" s="44">
        <v>29595.432000000001</v>
      </c>
    </row>
    <row r="179" spans="1:47">
      <c r="A179" s="3"/>
      <c r="B179" s="13"/>
      <c r="H179" s="23">
        <v>12.763687147016</v>
      </c>
      <c r="I179" s="23">
        <v>16.795168633995001</v>
      </c>
      <c r="J179" s="23">
        <v>24.856772722363999</v>
      </c>
      <c r="K179" s="23">
        <v>10.832345326004001</v>
      </c>
      <c r="L179" s="23">
        <v>62.896784969446998</v>
      </c>
      <c r="M179" s="23">
        <v>8.2686399411548006</v>
      </c>
      <c r="N179" s="26">
        <v>5.6348922049976</v>
      </c>
      <c r="O179" s="26">
        <v>7.3671711761407996</v>
      </c>
      <c r="P179" s="26">
        <v>7.9697078261841998</v>
      </c>
      <c r="Q179" s="26">
        <v>5.1401532134787997</v>
      </c>
      <c r="R179" s="26">
        <v>4.9901135608509</v>
      </c>
      <c r="S179" s="26">
        <v>4.0375759890858998</v>
      </c>
      <c r="T179" s="27">
        <v>1.7390998028819</v>
      </c>
      <c r="U179" s="27">
        <v>1.9307021622348</v>
      </c>
      <c r="V179" s="27">
        <v>1.6717565257561999</v>
      </c>
      <c r="W179" s="27">
        <v>1.9779715916394001</v>
      </c>
      <c r="X179" s="27">
        <v>1.639264466445</v>
      </c>
      <c r="Y179" s="27">
        <v>1.4646535504886</v>
      </c>
      <c r="Z179" s="28">
        <v>1.8181574316022999</v>
      </c>
      <c r="AA179" s="28">
        <v>1.5090944398602999</v>
      </c>
      <c r="AB179" s="28">
        <v>1.6327026613257001</v>
      </c>
      <c r="AC179" s="28">
        <v>2.6530346628636998</v>
      </c>
      <c r="AD179" s="28">
        <v>0.49497042216553</v>
      </c>
      <c r="AE179" s="28">
        <v>1.2869165426445</v>
      </c>
      <c r="AJ179" s="44">
        <v>112907.5765025</v>
      </c>
      <c r="AK179" s="44">
        <v>503065.68609406002</v>
      </c>
      <c r="AL179" s="44">
        <v>317371.27411914</v>
      </c>
      <c r="AM179" s="44">
        <v>59902.8696528</v>
      </c>
      <c r="AN179" s="44">
        <v>95477.319583619988</v>
      </c>
      <c r="AO179" s="44">
        <v>22482.432000000001</v>
      </c>
      <c r="AP179" s="44">
        <v>131129.57650249999</v>
      </c>
      <c r="AQ179" s="44">
        <v>540094.68609405996</v>
      </c>
      <c r="AR179" s="44">
        <v>356947.27411914</v>
      </c>
      <c r="AS179" s="44">
        <v>64066.8696528</v>
      </c>
      <c r="AT179" s="44">
        <v>140157.31958362</v>
      </c>
      <c r="AU179" s="44">
        <v>29595.432000000001</v>
      </c>
    </row>
    <row r="180" spans="1:47">
      <c r="A180" s="3"/>
      <c r="B180" s="13"/>
      <c r="H180" s="23">
        <v>12.763687147016</v>
      </c>
      <c r="I180" s="23">
        <v>16.795168633995001</v>
      </c>
      <c r="J180" s="23">
        <v>24.856772722363999</v>
      </c>
      <c r="K180" s="23">
        <v>10.832345326004001</v>
      </c>
      <c r="L180" s="23">
        <v>62.896784969446998</v>
      </c>
      <c r="M180" s="23">
        <v>8.2686399411548006</v>
      </c>
      <c r="N180" s="26">
        <v>5.6348922049976</v>
      </c>
      <c r="O180" s="26">
        <v>7.3671711761407996</v>
      </c>
      <c r="P180" s="26">
        <v>7.9697078261841998</v>
      </c>
      <c r="Q180" s="26">
        <v>5.1401532134787997</v>
      </c>
      <c r="R180" s="26">
        <v>4.9901135608509</v>
      </c>
      <c r="S180" s="26">
        <v>4.0375759890858998</v>
      </c>
      <c r="T180" s="27">
        <v>1.7390998028819</v>
      </c>
      <c r="U180" s="27">
        <v>1.9307021622348</v>
      </c>
      <c r="V180" s="27">
        <v>1.6717565257561999</v>
      </c>
      <c r="W180" s="27">
        <v>1.9779715916394001</v>
      </c>
      <c r="X180" s="27">
        <v>1.639264466445</v>
      </c>
      <c r="Y180" s="27">
        <v>1.4646535504886</v>
      </c>
      <c r="Z180" s="28">
        <v>1.8181574316022999</v>
      </c>
      <c r="AA180" s="28">
        <v>1.5090944398602999</v>
      </c>
      <c r="AB180" s="28">
        <v>1.6327026613257001</v>
      </c>
      <c r="AC180" s="28">
        <v>2.6530346628636998</v>
      </c>
      <c r="AD180" s="28">
        <v>0.49497042216553</v>
      </c>
      <c r="AE180" s="28">
        <v>1.2869165426445</v>
      </c>
      <c r="AJ180" s="44">
        <v>112907.5765025</v>
      </c>
      <c r="AK180" s="44">
        <v>503065.68609406002</v>
      </c>
      <c r="AL180" s="44">
        <v>317371.27411914</v>
      </c>
      <c r="AM180" s="44">
        <v>59902.8696528</v>
      </c>
      <c r="AN180" s="44">
        <v>95477.319583619988</v>
      </c>
      <c r="AO180" s="44">
        <v>22482.432000000001</v>
      </c>
      <c r="AP180" s="44">
        <v>131129.57650249999</v>
      </c>
      <c r="AQ180" s="44">
        <v>540094.68609405996</v>
      </c>
      <c r="AR180" s="44">
        <v>356947.27411914</v>
      </c>
      <c r="AS180" s="44">
        <v>64066.8696528</v>
      </c>
      <c r="AT180" s="44">
        <v>140157.31958362</v>
      </c>
      <c r="AU180" s="44">
        <v>29595.432000000001</v>
      </c>
    </row>
    <row r="181" spans="1:47">
      <c r="A181" s="3"/>
      <c r="B181" s="13"/>
      <c r="H181" s="23">
        <v>12.763687147016</v>
      </c>
      <c r="I181" s="23">
        <v>16.795168633995001</v>
      </c>
      <c r="J181" s="23">
        <v>24.856772722363999</v>
      </c>
      <c r="K181" s="23">
        <v>10.832345326004001</v>
      </c>
      <c r="L181" s="23">
        <v>62.896784969446998</v>
      </c>
      <c r="M181" s="23">
        <v>8.2686399411548006</v>
      </c>
      <c r="N181" s="26">
        <v>5.6348922049976</v>
      </c>
      <c r="O181" s="26">
        <v>7.3671711761407996</v>
      </c>
      <c r="P181" s="26">
        <v>7.9697078261841998</v>
      </c>
      <c r="Q181" s="26">
        <v>5.1401532134787997</v>
      </c>
      <c r="R181" s="26">
        <v>4.9901135608509</v>
      </c>
      <c r="S181" s="26">
        <v>4.0375759890858998</v>
      </c>
      <c r="T181" s="27">
        <v>1.7390998028819</v>
      </c>
      <c r="U181" s="27">
        <v>1.9307021622348</v>
      </c>
      <c r="V181" s="27">
        <v>1.6717565257561999</v>
      </c>
      <c r="W181" s="27">
        <v>1.9779715916394001</v>
      </c>
      <c r="X181" s="27">
        <v>1.639264466445</v>
      </c>
      <c r="Y181" s="27">
        <v>1.4646535504886</v>
      </c>
      <c r="Z181" s="28">
        <v>1.8181574316022999</v>
      </c>
      <c r="AA181" s="28">
        <v>1.5090944398602999</v>
      </c>
      <c r="AB181" s="28">
        <v>1.6327026613257001</v>
      </c>
      <c r="AC181" s="28">
        <v>2.6530346628636998</v>
      </c>
      <c r="AD181" s="28">
        <v>0.49497042216553</v>
      </c>
      <c r="AE181" s="28">
        <v>1.2869165426445</v>
      </c>
      <c r="AJ181" s="44">
        <v>112907.5765025</v>
      </c>
      <c r="AK181" s="44">
        <v>503065.68609406002</v>
      </c>
      <c r="AL181" s="44">
        <v>317371.27411914</v>
      </c>
      <c r="AM181" s="44">
        <v>59902.8696528</v>
      </c>
      <c r="AN181" s="44">
        <v>95477.319583619988</v>
      </c>
      <c r="AO181" s="44">
        <v>22482.432000000001</v>
      </c>
      <c r="AP181" s="44">
        <v>131129.57650249999</v>
      </c>
      <c r="AQ181" s="44">
        <v>540094.68609405996</v>
      </c>
      <c r="AR181" s="44">
        <v>356947.27411914</v>
      </c>
      <c r="AS181" s="44">
        <v>64066.8696528</v>
      </c>
      <c r="AT181" s="44">
        <v>140157.31958362</v>
      </c>
      <c r="AU181" s="44">
        <v>29595.432000000001</v>
      </c>
    </row>
    <row r="182" spans="1:47">
      <c r="A182" s="3"/>
      <c r="B182" s="13"/>
      <c r="H182" s="23">
        <v>12.763687147016</v>
      </c>
      <c r="I182" s="23">
        <v>16.795168633995001</v>
      </c>
      <c r="J182" s="23">
        <v>24.856772722363999</v>
      </c>
      <c r="K182" s="23">
        <v>10.832345326004001</v>
      </c>
      <c r="L182" s="23">
        <v>62.896784969446998</v>
      </c>
      <c r="M182" s="23">
        <v>8.2686399411548006</v>
      </c>
      <c r="N182" s="26">
        <v>5.6348922049976</v>
      </c>
      <c r="O182" s="26">
        <v>7.3671711761407996</v>
      </c>
      <c r="P182" s="26">
        <v>7.9697078261841998</v>
      </c>
      <c r="Q182" s="26">
        <v>5.1401532134787997</v>
      </c>
      <c r="R182" s="26">
        <v>4.9901135608509</v>
      </c>
      <c r="S182" s="26">
        <v>4.0375759890858998</v>
      </c>
      <c r="T182" s="27">
        <v>1.7390998028819</v>
      </c>
      <c r="U182" s="27">
        <v>1.9307021622348</v>
      </c>
      <c r="V182" s="27">
        <v>1.6717565257561999</v>
      </c>
      <c r="W182" s="27">
        <v>1.9779715916394001</v>
      </c>
      <c r="X182" s="27">
        <v>1.639264466445</v>
      </c>
      <c r="Y182" s="27">
        <v>1.4646535504886</v>
      </c>
      <c r="Z182" s="28">
        <v>1.8181574316022999</v>
      </c>
      <c r="AA182" s="28">
        <v>1.5090944398602999</v>
      </c>
      <c r="AB182" s="28">
        <v>1.6327026613257001</v>
      </c>
      <c r="AC182" s="28">
        <v>2.6530346628636998</v>
      </c>
      <c r="AD182" s="28">
        <v>0.49497042216553</v>
      </c>
      <c r="AE182" s="28">
        <v>1.2869165426445</v>
      </c>
      <c r="AJ182" s="44">
        <v>112907.5765025</v>
      </c>
      <c r="AK182" s="44">
        <v>503065.68609406002</v>
      </c>
      <c r="AL182" s="44">
        <v>317371.27411914</v>
      </c>
      <c r="AM182" s="44">
        <v>59902.8696528</v>
      </c>
      <c r="AN182" s="44">
        <v>95477.319583619988</v>
      </c>
      <c r="AO182" s="44">
        <v>22482.432000000001</v>
      </c>
      <c r="AP182" s="44">
        <v>131129.57650249999</v>
      </c>
      <c r="AQ182" s="44">
        <v>540094.68609405996</v>
      </c>
      <c r="AR182" s="44">
        <v>356947.27411914</v>
      </c>
      <c r="AS182" s="44">
        <v>64066.8696528</v>
      </c>
      <c r="AT182" s="44">
        <v>140157.31958362</v>
      </c>
      <c r="AU182" s="44">
        <v>29595.432000000001</v>
      </c>
    </row>
    <row r="183" spans="1:47">
      <c r="A183" s="3"/>
      <c r="B183" s="13"/>
      <c r="H183" s="23">
        <v>12.763687147016</v>
      </c>
      <c r="I183" s="23">
        <v>16.795168633995001</v>
      </c>
      <c r="J183" s="23">
        <v>24.856772722363999</v>
      </c>
      <c r="K183" s="23">
        <v>10.832345326004001</v>
      </c>
      <c r="L183" s="23">
        <v>62.896784969446998</v>
      </c>
      <c r="M183" s="23">
        <v>8.2686399411548006</v>
      </c>
      <c r="N183" s="26">
        <v>5.6348922049976</v>
      </c>
      <c r="O183" s="26">
        <v>7.3671711761407996</v>
      </c>
      <c r="P183" s="26">
        <v>7.9697078261841998</v>
      </c>
      <c r="Q183" s="26">
        <v>5.1401532134787997</v>
      </c>
      <c r="R183" s="26">
        <v>4.9901135608509</v>
      </c>
      <c r="S183" s="26">
        <v>4.0375759890858998</v>
      </c>
      <c r="T183" s="27">
        <v>1.7390998028819</v>
      </c>
      <c r="U183" s="27">
        <v>1.9307021622348</v>
      </c>
      <c r="V183" s="27">
        <v>1.6717565257561999</v>
      </c>
      <c r="W183" s="27">
        <v>1.9779715916394001</v>
      </c>
      <c r="X183" s="27">
        <v>1.639264466445</v>
      </c>
      <c r="Y183" s="27">
        <v>1.4646535504886</v>
      </c>
      <c r="Z183" s="28">
        <v>1.8181574316022999</v>
      </c>
      <c r="AA183" s="28">
        <v>1.5090944398602999</v>
      </c>
      <c r="AB183" s="28">
        <v>1.6327026613257001</v>
      </c>
      <c r="AC183" s="28">
        <v>2.6530346628636998</v>
      </c>
      <c r="AD183" s="28">
        <v>0.49497042216553</v>
      </c>
      <c r="AE183" s="28">
        <v>1.2869165426445</v>
      </c>
      <c r="AJ183" s="44">
        <v>112907.5765025</v>
      </c>
      <c r="AK183" s="44">
        <v>503065.68609406002</v>
      </c>
      <c r="AL183" s="44">
        <v>317371.27411914</v>
      </c>
      <c r="AM183" s="44">
        <v>59902.8696528</v>
      </c>
      <c r="AN183" s="44">
        <v>95477.319583619988</v>
      </c>
      <c r="AO183" s="44">
        <v>22482.432000000001</v>
      </c>
      <c r="AP183" s="44">
        <v>131129.57650249999</v>
      </c>
      <c r="AQ183" s="44">
        <v>540094.68609405996</v>
      </c>
      <c r="AR183" s="44">
        <v>356947.27411914</v>
      </c>
      <c r="AS183" s="44">
        <v>64066.8696528</v>
      </c>
      <c r="AT183" s="44">
        <v>140157.31958362</v>
      </c>
      <c r="AU183" s="44">
        <v>29595.432000000001</v>
      </c>
    </row>
    <row r="184" spans="1:47">
      <c r="A184" s="3"/>
      <c r="B184" s="13"/>
      <c r="H184" s="23">
        <v>12.763687147016</v>
      </c>
      <c r="I184" s="23">
        <v>16.795168633995001</v>
      </c>
      <c r="J184" s="23">
        <v>24.856772722363999</v>
      </c>
      <c r="K184" s="23">
        <v>10.832345326004001</v>
      </c>
      <c r="L184" s="23">
        <v>62.896784969446998</v>
      </c>
      <c r="M184" s="23">
        <v>8.2686399411548006</v>
      </c>
      <c r="N184" s="26">
        <v>5.6348922049976</v>
      </c>
      <c r="O184" s="26">
        <v>7.3671711761407996</v>
      </c>
      <c r="P184" s="26">
        <v>7.9697078261841998</v>
      </c>
      <c r="Q184" s="26">
        <v>5.1401532134787997</v>
      </c>
      <c r="R184" s="26">
        <v>4.9901135608509</v>
      </c>
      <c r="S184" s="26">
        <v>4.0375759890858998</v>
      </c>
      <c r="T184" s="27">
        <v>1.7390998028819</v>
      </c>
      <c r="U184" s="27">
        <v>1.9307021622348</v>
      </c>
      <c r="V184" s="27">
        <v>1.6717565257561999</v>
      </c>
      <c r="W184" s="27">
        <v>1.9779715916394001</v>
      </c>
      <c r="X184" s="27">
        <v>1.639264466445</v>
      </c>
      <c r="Y184" s="27">
        <v>1.4646535504886</v>
      </c>
      <c r="Z184" s="28">
        <v>1.8181574316022999</v>
      </c>
      <c r="AA184" s="28">
        <v>1.5090944398602999</v>
      </c>
      <c r="AB184" s="28">
        <v>1.6327026613257001</v>
      </c>
      <c r="AC184" s="28">
        <v>2.6530346628636998</v>
      </c>
      <c r="AD184" s="28">
        <v>0.49497042216553</v>
      </c>
      <c r="AE184" s="28">
        <v>1.2869165426445</v>
      </c>
      <c r="AJ184" s="44">
        <v>112907.5765025</v>
      </c>
      <c r="AK184" s="44">
        <v>503065.68609406002</v>
      </c>
      <c r="AL184" s="44">
        <v>317371.27411914</v>
      </c>
      <c r="AM184" s="44">
        <v>59902.8696528</v>
      </c>
      <c r="AN184" s="44">
        <v>95477.319583619988</v>
      </c>
      <c r="AO184" s="44">
        <v>22482.432000000001</v>
      </c>
      <c r="AP184" s="44">
        <v>131129.57650249999</v>
      </c>
      <c r="AQ184" s="44">
        <v>540094.68609405996</v>
      </c>
      <c r="AR184" s="44">
        <v>356947.27411914</v>
      </c>
      <c r="AS184" s="44">
        <v>64066.8696528</v>
      </c>
      <c r="AT184" s="44">
        <v>140157.31958362</v>
      </c>
      <c r="AU184" s="44">
        <v>29595.432000000001</v>
      </c>
    </row>
    <row r="185" spans="1:47">
      <c r="A185" s="3"/>
      <c r="B185" s="13"/>
      <c r="H185" s="23">
        <v>12.763687147016</v>
      </c>
      <c r="I185" s="23">
        <v>16.795168633995001</v>
      </c>
      <c r="J185" s="23">
        <v>24.856772722363999</v>
      </c>
      <c r="K185" s="23">
        <v>10.832345326004001</v>
      </c>
      <c r="L185" s="23">
        <v>62.896784969446998</v>
      </c>
      <c r="M185" s="23">
        <v>8.2686399411548006</v>
      </c>
      <c r="N185" s="26">
        <v>5.6348922049976</v>
      </c>
      <c r="O185" s="26">
        <v>7.3671711761407996</v>
      </c>
      <c r="P185" s="26">
        <v>7.9697078261841998</v>
      </c>
      <c r="Q185" s="26">
        <v>5.1401532134787997</v>
      </c>
      <c r="R185" s="26">
        <v>4.9901135608509</v>
      </c>
      <c r="S185" s="26">
        <v>4.0375759890858998</v>
      </c>
      <c r="T185" s="27">
        <v>1.7390998028819</v>
      </c>
      <c r="U185" s="27">
        <v>1.9307021622348</v>
      </c>
      <c r="V185" s="27">
        <v>1.6717565257561999</v>
      </c>
      <c r="W185" s="27">
        <v>1.9779715916394001</v>
      </c>
      <c r="X185" s="27">
        <v>1.639264466445</v>
      </c>
      <c r="Y185" s="27">
        <v>1.4646535504886</v>
      </c>
      <c r="Z185" s="28">
        <v>1.8181574316022999</v>
      </c>
      <c r="AA185" s="28">
        <v>1.5090944398602999</v>
      </c>
      <c r="AB185" s="28">
        <v>1.6327026613257001</v>
      </c>
      <c r="AC185" s="28">
        <v>2.6530346628636998</v>
      </c>
      <c r="AD185" s="28">
        <v>0.49497042216553</v>
      </c>
      <c r="AE185" s="28">
        <v>1.2869165426445</v>
      </c>
      <c r="AJ185" s="44">
        <v>112907.5765025</v>
      </c>
      <c r="AK185" s="44">
        <v>503065.68609406002</v>
      </c>
      <c r="AL185" s="44">
        <v>317371.27411914</v>
      </c>
      <c r="AM185" s="44">
        <v>59902.8696528</v>
      </c>
      <c r="AN185" s="44">
        <v>95477.319583619988</v>
      </c>
      <c r="AO185" s="44">
        <v>22482.432000000001</v>
      </c>
      <c r="AP185" s="44">
        <v>131129.57650249999</v>
      </c>
      <c r="AQ185" s="44">
        <v>540094.68609405996</v>
      </c>
      <c r="AR185" s="44">
        <v>356947.27411914</v>
      </c>
      <c r="AS185" s="44">
        <v>64066.8696528</v>
      </c>
      <c r="AT185" s="44">
        <v>140157.31958362</v>
      </c>
      <c r="AU185" s="44">
        <v>29595.432000000001</v>
      </c>
    </row>
    <row r="186" spans="1:47">
      <c r="A186" s="3"/>
      <c r="B186" s="13"/>
      <c r="H186" s="23">
        <v>12.763687147016</v>
      </c>
      <c r="I186" s="23">
        <v>16.795168633995001</v>
      </c>
      <c r="J186" s="23">
        <v>24.856772722363999</v>
      </c>
      <c r="K186" s="23">
        <v>10.832345326004001</v>
      </c>
      <c r="L186" s="23">
        <v>62.896784969446998</v>
      </c>
      <c r="M186" s="23">
        <v>8.2686399411548006</v>
      </c>
      <c r="N186" s="26">
        <v>5.6348922049976</v>
      </c>
      <c r="O186" s="26">
        <v>7.3671711761407996</v>
      </c>
      <c r="P186" s="26">
        <v>7.9697078261841998</v>
      </c>
      <c r="Q186" s="26">
        <v>5.1401532134787997</v>
      </c>
      <c r="R186" s="26">
        <v>4.9901135608509</v>
      </c>
      <c r="S186" s="26">
        <v>4.0375759890858998</v>
      </c>
      <c r="T186" s="27">
        <v>1.7390998028819</v>
      </c>
      <c r="U186" s="27">
        <v>1.9307021622348</v>
      </c>
      <c r="V186" s="27">
        <v>1.6717565257561999</v>
      </c>
      <c r="W186" s="27">
        <v>1.9779715916394001</v>
      </c>
      <c r="X186" s="27">
        <v>1.639264466445</v>
      </c>
      <c r="Y186" s="27">
        <v>1.4646535504886</v>
      </c>
      <c r="Z186" s="28">
        <v>1.8181574316022999</v>
      </c>
      <c r="AA186" s="28">
        <v>1.5090944398602999</v>
      </c>
      <c r="AB186" s="28">
        <v>1.6327026613257001</v>
      </c>
      <c r="AC186" s="28">
        <v>2.6530346628636998</v>
      </c>
      <c r="AD186" s="28">
        <v>0.49497042216553</v>
      </c>
      <c r="AE186" s="28">
        <v>1.2869165426445</v>
      </c>
      <c r="AJ186" s="44">
        <v>112907.5765025</v>
      </c>
      <c r="AK186" s="44">
        <v>503065.68609406002</v>
      </c>
      <c r="AL186" s="44">
        <v>317371.27411914</v>
      </c>
      <c r="AM186" s="44">
        <v>59902.8696528</v>
      </c>
      <c r="AN186" s="44">
        <v>95477.319583619988</v>
      </c>
      <c r="AO186" s="44">
        <v>22482.432000000001</v>
      </c>
      <c r="AP186" s="44">
        <v>131129.57650249999</v>
      </c>
      <c r="AQ186" s="44">
        <v>540094.68609405996</v>
      </c>
      <c r="AR186" s="44">
        <v>356947.27411914</v>
      </c>
      <c r="AS186" s="44">
        <v>64066.8696528</v>
      </c>
      <c r="AT186" s="44">
        <v>140157.31958362</v>
      </c>
      <c r="AU186" s="44">
        <v>29595.432000000001</v>
      </c>
    </row>
    <row r="187" spans="1:47">
      <c r="A187" s="3"/>
      <c r="B187" s="13"/>
      <c r="H187" s="23">
        <v>12.763687147016</v>
      </c>
      <c r="I187" s="23">
        <v>16.795168633995001</v>
      </c>
      <c r="J187" s="23">
        <v>24.856772722363999</v>
      </c>
      <c r="K187" s="23">
        <v>10.832345326004001</v>
      </c>
      <c r="L187" s="23">
        <v>62.896784969446998</v>
      </c>
      <c r="M187" s="23">
        <v>8.2686399411548006</v>
      </c>
      <c r="N187" s="26">
        <v>5.6348922049976</v>
      </c>
      <c r="O187" s="26">
        <v>7.3671711761407996</v>
      </c>
      <c r="P187" s="26">
        <v>7.9697078261841998</v>
      </c>
      <c r="Q187" s="26">
        <v>5.1401532134787997</v>
      </c>
      <c r="R187" s="26">
        <v>4.9901135608509</v>
      </c>
      <c r="S187" s="26">
        <v>4.0375759890858998</v>
      </c>
      <c r="T187" s="27">
        <v>1.7390998028819</v>
      </c>
      <c r="U187" s="27">
        <v>1.9307021622348</v>
      </c>
      <c r="V187" s="27">
        <v>1.6717565257561999</v>
      </c>
      <c r="W187" s="27">
        <v>1.9779715916394001</v>
      </c>
      <c r="X187" s="27">
        <v>1.639264466445</v>
      </c>
      <c r="Y187" s="27">
        <v>1.4646535504886</v>
      </c>
      <c r="Z187" s="28">
        <v>1.8181574316022999</v>
      </c>
      <c r="AA187" s="28">
        <v>1.5090944398602999</v>
      </c>
      <c r="AB187" s="28">
        <v>1.6327026613257001</v>
      </c>
      <c r="AC187" s="28">
        <v>2.6530346628636998</v>
      </c>
      <c r="AD187" s="28">
        <v>0.49497042216553</v>
      </c>
      <c r="AE187" s="28">
        <v>1.2869165426445</v>
      </c>
      <c r="AJ187" s="44">
        <v>112907.5765025</v>
      </c>
      <c r="AK187" s="44">
        <v>503065.68609406002</v>
      </c>
      <c r="AL187" s="44">
        <v>317371.27411914</v>
      </c>
      <c r="AM187" s="44">
        <v>59902.8696528</v>
      </c>
      <c r="AN187" s="44">
        <v>95477.319583619988</v>
      </c>
      <c r="AO187" s="44">
        <v>22482.432000000001</v>
      </c>
      <c r="AP187" s="44">
        <v>131129.57650249999</v>
      </c>
      <c r="AQ187" s="44">
        <v>540094.68609405996</v>
      </c>
      <c r="AR187" s="44">
        <v>356947.27411914</v>
      </c>
      <c r="AS187" s="44">
        <v>64066.8696528</v>
      </c>
      <c r="AT187" s="44">
        <v>140157.31958362</v>
      </c>
      <c r="AU187" s="44">
        <v>29595.432000000001</v>
      </c>
    </row>
    <row r="188" spans="1:47">
      <c r="A188" s="3"/>
      <c r="B188" s="13"/>
      <c r="H188" s="23">
        <v>12.763687147016</v>
      </c>
      <c r="I188" s="23">
        <v>16.795168633995001</v>
      </c>
      <c r="J188" s="23">
        <v>24.856772722363999</v>
      </c>
      <c r="K188" s="23">
        <v>10.832345326004001</v>
      </c>
      <c r="L188" s="23">
        <v>62.896784969446998</v>
      </c>
      <c r="M188" s="23">
        <v>8.2686399411548006</v>
      </c>
      <c r="N188" s="26">
        <v>5.6348922049976</v>
      </c>
      <c r="O188" s="26">
        <v>7.3671711761407996</v>
      </c>
      <c r="P188" s="26">
        <v>7.9697078261841998</v>
      </c>
      <c r="Q188" s="26">
        <v>5.1401532134787997</v>
      </c>
      <c r="R188" s="26">
        <v>4.9901135608509</v>
      </c>
      <c r="S188" s="26">
        <v>4.0375759890858998</v>
      </c>
      <c r="T188" s="27">
        <v>1.7390998028819</v>
      </c>
      <c r="U188" s="27">
        <v>1.9307021622348</v>
      </c>
      <c r="V188" s="27">
        <v>1.6717565257561999</v>
      </c>
      <c r="W188" s="27">
        <v>1.9779715916394001</v>
      </c>
      <c r="X188" s="27">
        <v>1.639264466445</v>
      </c>
      <c r="Y188" s="27">
        <v>1.4646535504886</v>
      </c>
      <c r="Z188" s="28">
        <v>1.8181574316022999</v>
      </c>
      <c r="AA188" s="28">
        <v>1.5090944398602999</v>
      </c>
      <c r="AB188" s="28">
        <v>1.6327026613257001</v>
      </c>
      <c r="AC188" s="28">
        <v>2.6530346628636998</v>
      </c>
      <c r="AD188" s="28">
        <v>0.49497042216553</v>
      </c>
      <c r="AE188" s="28">
        <v>1.2869165426445</v>
      </c>
      <c r="AJ188" s="44">
        <v>112907.5765025</v>
      </c>
      <c r="AK188" s="44">
        <v>503065.68609406002</v>
      </c>
      <c r="AL188" s="44">
        <v>317371.27411914</v>
      </c>
      <c r="AM188" s="44">
        <v>59902.8696528</v>
      </c>
      <c r="AN188" s="44">
        <v>95477.319583619988</v>
      </c>
      <c r="AO188" s="44">
        <v>22482.432000000001</v>
      </c>
      <c r="AP188" s="44">
        <v>131129.57650249999</v>
      </c>
      <c r="AQ188" s="44">
        <v>540094.68609405996</v>
      </c>
      <c r="AR188" s="44">
        <v>356947.27411914</v>
      </c>
      <c r="AS188" s="44">
        <v>64066.8696528</v>
      </c>
      <c r="AT188" s="44">
        <v>140157.31958362</v>
      </c>
      <c r="AU188" s="44">
        <v>29595.432000000001</v>
      </c>
    </row>
    <row r="189" spans="1:47">
      <c r="A189" s="3"/>
      <c r="B189" s="13"/>
      <c r="H189" s="23"/>
      <c r="I189" s="23"/>
      <c r="J189" s="23"/>
      <c r="K189" s="23"/>
      <c r="L189" s="23"/>
      <c r="M189" s="23"/>
      <c r="N189" s="26"/>
      <c r="O189" s="26"/>
      <c r="P189" s="26"/>
      <c r="Q189" s="26"/>
      <c r="R189" s="26"/>
      <c r="S189" s="26"/>
      <c r="T189" s="27"/>
      <c r="U189" s="27"/>
      <c r="V189" s="27"/>
      <c r="W189" s="27"/>
      <c r="X189" s="27"/>
      <c r="Y189" s="27"/>
      <c r="Z189" s="28"/>
      <c r="AA189" s="28"/>
      <c r="AB189" s="28"/>
      <c r="AC189" s="28"/>
      <c r="AD189" s="28"/>
      <c r="AE189" s="28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</row>
    <row r="190" spans="1:47">
      <c r="A190" s="3"/>
      <c r="B190" s="13"/>
      <c r="H190" s="23"/>
      <c r="I190" s="23"/>
      <c r="J190" s="23"/>
      <c r="K190" s="23"/>
      <c r="L190" s="23"/>
      <c r="M190" s="23"/>
      <c r="N190" s="26"/>
      <c r="O190" s="26"/>
      <c r="P190" s="26"/>
      <c r="Q190" s="26"/>
      <c r="R190" s="26"/>
      <c r="S190" s="26"/>
      <c r="T190" s="27"/>
      <c r="U190" s="27"/>
      <c r="V190" s="27"/>
      <c r="W190" s="27"/>
      <c r="X190" s="27"/>
      <c r="Y190" s="27"/>
      <c r="Z190" s="28"/>
      <c r="AA190" s="28"/>
      <c r="AB190" s="28"/>
      <c r="AC190" s="28"/>
      <c r="AD190" s="28"/>
      <c r="AE190" s="28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</row>
    <row r="191" spans="1:47">
      <c r="A191" s="3"/>
      <c r="B191" s="13"/>
      <c r="H191" s="23"/>
      <c r="I191" s="23"/>
      <c r="J191" s="23"/>
      <c r="K191" s="23"/>
      <c r="L191" s="23"/>
      <c r="M191" s="23"/>
      <c r="N191" s="26"/>
      <c r="O191" s="26"/>
      <c r="P191" s="26"/>
      <c r="Q191" s="26"/>
      <c r="R191" s="26"/>
      <c r="S191" s="26"/>
      <c r="T191" s="27"/>
      <c r="U191" s="27"/>
      <c r="V191" s="27"/>
      <c r="W191" s="27"/>
      <c r="X191" s="27"/>
      <c r="Y191" s="27"/>
      <c r="Z191" s="28"/>
      <c r="AA191" s="28"/>
      <c r="AB191" s="28"/>
      <c r="AC191" s="28"/>
      <c r="AD191" s="28"/>
      <c r="AE191" s="28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</row>
    <row r="192" spans="1:47">
      <c r="A192" s="3"/>
      <c r="B192" s="13"/>
      <c r="H192" s="23"/>
      <c r="I192" s="23"/>
      <c r="J192" s="23"/>
      <c r="K192" s="23"/>
      <c r="L192" s="23"/>
      <c r="M192" s="23"/>
      <c r="N192" s="26"/>
      <c r="O192" s="26"/>
      <c r="P192" s="26"/>
      <c r="Q192" s="26"/>
      <c r="R192" s="26"/>
      <c r="S192" s="26"/>
      <c r="T192" s="27"/>
      <c r="U192" s="27"/>
      <c r="V192" s="27"/>
      <c r="W192" s="27"/>
      <c r="X192" s="27"/>
      <c r="Y192" s="27"/>
      <c r="Z192" s="28"/>
      <c r="AA192" s="28"/>
      <c r="AB192" s="28"/>
      <c r="AC192" s="28"/>
      <c r="AD192" s="28"/>
      <c r="AE192" s="28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</row>
    <row r="193" spans="1:47">
      <c r="A193" s="3"/>
      <c r="B193" s="13"/>
      <c r="H193" s="23"/>
      <c r="I193" s="23"/>
      <c r="J193" s="23"/>
      <c r="K193" s="23"/>
      <c r="L193" s="23"/>
      <c r="M193" s="23"/>
      <c r="N193" s="26"/>
      <c r="O193" s="26"/>
      <c r="P193" s="26"/>
      <c r="Q193" s="26"/>
      <c r="R193" s="26"/>
      <c r="S193" s="26"/>
      <c r="T193" s="27"/>
      <c r="U193" s="27"/>
      <c r="V193" s="27"/>
      <c r="W193" s="27"/>
      <c r="X193" s="27"/>
      <c r="Y193" s="27"/>
      <c r="Z193" s="28"/>
      <c r="AA193" s="28"/>
      <c r="AB193" s="28"/>
      <c r="AC193" s="28"/>
      <c r="AD193" s="28"/>
      <c r="AE193" s="28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</row>
    <row r="194" spans="1:47">
      <c r="A194" s="3"/>
      <c r="B194" s="13"/>
      <c r="H194" s="23"/>
      <c r="I194" s="23"/>
      <c r="J194" s="23"/>
      <c r="K194" s="23"/>
      <c r="L194" s="23"/>
      <c r="M194" s="23"/>
      <c r="N194" s="26"/>
      <c r="O194" s="26"/>
      <c r="P194" s="26"/>
      <c r="Q194" s="26"/>
      <c r="R194" s="26"/>
      <c r="S194" s="26"/>
      <c r="T194" s="27"/>
      <c r="U194" s="27"/>
      <c r="V194" s="27"/>
      <c r="W194" s="27"/>
      <c r="X194" s="27"/>
      <c r="Y194" s="27"/>
      <c r="Z194" s="28"/>
      <c r="AA194" s="28"/>
      <c r="AB194" s="28"/>
      <c r="AC194" s="28"/>
      <c r="AD194" s="28"/>
      <c r="AE194" s="28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</row>
    <row r="195" spans="1:47">
      <c r="A195" s="3"/>
      <c r="B195" s="13"/>
      <c r="H195" s="23"/>
      <c r="I195" s="23"/>
      <c r="J195" s="23"/>
      <c r="K195" s="23"/>
      <c r="L195" s="23"/>
      <c r="M195" s="23"/>
      <c r="N195" s="26"/>
      <c r="O195" s="26"/>
      <c r="P195" s="26"/>
      <c r="Q195" s="26"/>
      <c r="R195" s="26"/>
      <c r="S195" s="26"/>
      <c r="T195" s="27"/>
      <c r="U195" s="27"/>
      <c r="V195" s="27"/>
      <c r="W195" s="27"/>
      <c r="X195" s="27"/>
      <c r="Y195" s="27"/>
      <c r="Z195" s="28"/>
      <c r="AA195" s="28"/>
      <c r="AB195" s="28"/>
      <c r="AC195" s="28"/>
      <c r="AD195" s="28"/>
      <c r="AE195" s="28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</row>
    <row r="196" spans="1:47">
      <c r="A196" s="3"/>
      <c r="B196" s="13"/>
      <c r="H196" s="23"/>
      <c r="I196" s="23"/>
      <c r="J196" s="23"/>
      <c r="K196" s="23"/>
      <c r="L196" s="23"/>
      <c r="M196" s="23"/>
      <c r="N196" s="26"/>
      <c r="O196" s="26"/>
      <c r="P196" s="26"/>
      <c r="Q196" s="26"/>
      <c r="R196" s="26"/>
      <c r="S196" s="26"/>
      <c r="T196" s="27"/>
      <c r="U196" s="27"/>
      <c r="V196" s="27"/>
      <c r="W196" s="27"/>
      <c r="X196" s="27"/>
      <c r="Y196" s="27"/>
      <c r="Z196" s="28"/>
      <c r="AA196" s="28"/>
      <c r="AB196" s="28"/>
      <c r="AC196" s="28"/>
      <c r="AD196" s="28"/>
      <c r="AE196" s="28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</row>
    <row r="197" spans="1:47">
      <c r="A197" s="3"/>
      <c r="B197" s="13"/>
      <c r="H197" s="23"/>
      <c r="I197" s="23"/>
      <c r="J197" s="23"/>
      <c r="K197" s="23"/>
      <c r="L197" s="23"/>
      <c r="M197" s="23"/>
      <c r="N197" s="26"/>
      <c r="O197" s="26"/>
      <c r="P197" s="26"/>
      <c r="Q197" s="26"/>
      <c r="R197" s="26"/>
      <c r="S197" s="26"/>
      <c r="T197" s="27"/>
      <c r="U197" s="27"/>
      <c r="V197" s="27"/>
      <c r="W197" s="27"/>
      <c r="X197" s="27"/>
      <c r="Y197" s="27"/>
      <c r="Z197" s="28"/>
      <c r="AA197" s="28"/>
      <c r="AB197" s="28"/>
      <c r="AC197" s="28"/>
      <c r="AD197" s="28"/>
      <c r="AE197" s="28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</row>
    <row r="198" spans="1:47">
      <c r="A198" s="3"/>
      <c r="B198" s="13"/>
      <c r="H198" s="23"/>
      <c r="I198" s="23"/>
      <c r="J198" s="23"/>
      <c r="K198" s="23"/>
      <c r="L198" s="23"/>
      <c r="M198" s="23"/>
      <c r="N198" s="26"/>
      <c r="O198" s="26"/>
      <c r="P198" s="26"/>
      <c r="Q198" s="26"/>
      <c r="R198" s="26"/>
      <c r="S198" s="26"/>
      <c r="T198" s="27"/>
      <c r="U198" s="27"/>
      <c r="V198" s="27"/>
      <c r="W198" s="27"/>
      <c r="X198" s="27"/>
      <c r="Y198" s="27"/>
      <c r="Z198" s="28"/>
      <c r="AA198" s="28"/>
      <c r="AB198" s="28"/>
      <c r="AC198" s="28"/>
      <c r="AD198" s="28"/>
      <c r="AE198" s="28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</row>
    <row r="199" spans="1:47">
      <c r="A199" s="3"/>
      <c r="B199" s="13"/>
      <c r="H199" s="23"/>
      <c r="I199" s="23"/>
      <c r="J199" s="23"/>
      <c r="K199" s="23"/>
      <c r="L199" s="23"/>
      <c r="M199" s="23"/>
      <c r="N199" s="26"/>
      <c r="O199" s="26"/>
      <c r="P199" s="26"/>
      <c r="Q199" s="26"/>
      <c r="R199" s="26"/>
      <c r="S199" s="26"/>
      <c r="T199" s="27"/>
      <c r="U199" s="27"/>
      <c r="V199" s="27"/>
      <c r="W199" s="27"/>
      <c r="X199" s="27"/>
      <c r="Y199" s="27"/>
      <c r="Z199" s="28"/>
      <c r="AA199" s="28"/>
      <c r="AB199" s="28"/>
      <c r="AC199" s="28"/>
      <c r="AD199" s="28"/>
      <c r="AE199" s="28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</row>
    <row r="200" spans="1:47">
      <c r="A200" s="3"/>
      <c r="B200" s="13"/>
      <c r="H200" s="23"/>
      <c r="I200" s="23"/>
      <c r="J200" s="23"/>
      <c r="K200" s="23"/>
      <c r="L200" s="23"/>
      <c r="M200" s="23"/>
      <c r="N200" s="26"/>
      <c r="O200" s="26"/>
      <c r="P200" s="26"/>
      <c r="Q200" s="26"/>
      <c r="R200" s="26"/>
      <c r="S200" s="26"/>
      <c r="T200" s="27"/>
      <c r="U200" s="27"/>
      <c r="V200" s="27"/>
      <c r="W200" s="27"/>
      <c r="X200" s="27"/>
      <c r="Y200" s="27"/>
      <c r="Z200" s="28"/>
      <c r="AA200" s="28"/>
      <c r="AB200" s="28"/>
      <c r="AC200" s="28"/>
      <c r="AD200" s="28"/>
      <c r="AE200" s="28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</row>
    <row r="201" spans="1:47">
      <c r="A201" s="3"/>
      <c r="B201" s="13"/>
      <c r="H201" s="23"/>
      <c r="I201" s="23"/>
      <c r="J201" s="23"/>
      <c r="K201" s="23"/>
      <c r="L201" s="23"/>
      <c r="M201" s="23"/>
      <c r="N201" s="26"/>
      <c r="O201" s="26"/>
      <c r="P201" s="26"/>
      <c r="Q201" s="26"/>
      <c r="R201" s="26"/>
      <c r="S201" s="26"/>
      <c r="T201" s="27"/>
      <c r="U201" s="27"/>
      <c r="V201" s="27"/>
      <c r="W201" s="27"/>
      <c r="X201" s="27"/>
      <c r="Y201" s="27"/>
      <c r="Z201" s="28"/>
      <c r="AA201" s="28"/>
      <c r="AB201" s="28"/>
      <c r="AC201" s="28"/>
      <c r="AD201" s="28"/>
      <c r="AE201" s="28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</row>
    <row r="202" spans="1:47">
      <c r="A202" s="3"/>
      <c r="B202" s="13"/>
      <c r="H202" s="23"/>
      <c r="I202" s="23"/>
      <c r="J202" s="23"/>
      <c r="K202" s="23"/>
      <c r="L202" s="23"/>
      <c r="M202" s="23"/>
      <c r="N202" s="26"/>
      <c r="O202" s="26"/>
      <c r="P202" s="26"/>
      <c r="Q202" s="26"/>
      <c r="R202" s="26"/>
      <c r="S202" s="26"/>
      <c r="T202" s="27"/>
      <c r="U202" s="27"/>
      <c r="V202" s="27"/>
      <c r="W202" s="27"/>
      <c r="X202" s="27"/>
      <c r="Y202" s="27"/>
      <c r="Z202" s="28"/>
      <c r="AA202" s="28"/>
      <c r="AB202" s="28"/>
      <c r="AC202" s="28"/>
      <c r="AD202" s="28"/>
      <c r="AE202" s="28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</row>
    <row r="203" spans="1:47">
      <c r="A203" s="3"/>
      <c r="B203" s="13"/>
      <c r="H203" s="23"/>
      <c r="I203" s="23"/>
      <c r="J203" s="23"/>
      <c r="K203" s="23"/>
      <c r="L203" s="23"/>
      <c r="M203" s="23"/>
      <c r="N203" s="26"/>
      <c r="O203" s="26"/>
      <c r="P203" s="26"/>
      <c r="Q203" s="26"/>
      <c r="R203" s="26"/>
      <c r="S203" s="26"/>
      <c r="T203" s="27"/>
      <c r="U203" s="27"/>
      <c r="V203" s="27"/>
      <c r="W203" s="27"/>
      <c r="X203" s="27"/>
      <c r="Y203" s="27"/>
      <c r="Z203" s="28"/>
      <c r="AA203" s="28"/>
      <c r="AB203" s="28"/>
      <c r="AC203" s="28"/>
      <c r="AD203" s="28"/>
      <c r="AE203" s="28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</row>
    <row r="204" spans="1:47">
      <c r="A204" s="3"/>
      <c r="B204" s="13"/>
      <c r="H204" s="23"/>
      <c r="I204" s="23"/>
      <c r="J204" s="23"/>
      <c r="K204" s="23"/>
      <c r="L204" s="23"/>
      <c r="M204" s="23"/>
      <c r="N204" s="26"/>
      <c r="O204" s="26"/>
      <c r="P204" s="26"/>
      <c r="Q204" s="26"/>
      <c r="R204" s="26"/>
      <c r="S204" s="26"/>
      <c r="T204" s="27"/>
      <c r="U204" s="27"/>
      <c r="V204" s="27"/>
      <c r="W204" s="27"/>
      <c r="X204" s="27"/>
      <c r="Y204" s="27"/>
      <c r="Z204" s="28"/>
      <c r="AA204" s="28"/>
      <c r="AB204" s="28"/>
      <c r="AC204" s="28"/>
      <c r="AD204" s="28"/>
      <c r="AE204" s="28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</row>
    <row r="205" spans="1:47">
      <c r="A205" s="3"/>
      <c r="B205" s="13"/>
      <c r="H205" s="23"/>
      <c r="I205" s="23"/>
      <c r="J205" s="23"/>
      <c r="K205" s="23"/>
      <c r="L205" s="23"/>
      <c r="M205" s="23"/>
      <c r="N205" s="26"/>
      <c r="O205" s="26"/>
      <c r="P205" s="26"/>
      <c r="Q205" s="26"/>
      <c r="R205" s="26"/>
      <c r="S205" s="26"/>
      <c r="T205" s="27"/>
      <c r="U205" s="27"/>
      <c r="V205" s="27"/>
      <c r="W205" s="27"/>
      <c r="X205" s="27"/>
      <c r="Y205" s="27"/>
      <c r="Z205" s="28"/>
      <c r="AA205" s="28"/>
      <c r="AB205" s="28"/>
      <c r="AC205" s="28"/>
      <c r="AD205" s="28"/>
      <c r="AE205" s="28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</row>
    <row r="206" spans="1:47">
      <c r="A206" s="3"/>
      <c r="B206" s="13"/>
      <c r="H206" s="23"/>
      <c r="I206" s="23"/>
      <c r="J206" s="23"/>
      <c r="K206" s="23"/>
      <c r="L206" s="23"/>
      <c r="M206" s="23"/>
      <c r="N206" s="26"/>
      <c r="O206" s="26"/>
      <c r="P206" s="26"/>
      <c r="Q206" s="26"/>
      <c r="R206" s="26"/>
      <c r="S206" s="26"/>
      <c r="T206" s="27"/>
      <c r="U206" s="27"/>
      <c r="V206" s="27"/>
      <c r="W206" s="27"/>
      <c r="X206" s="27"/>
      <c r="Y206" s="27"/>
      <c r="Z206" s="28"/>
      <c r="AA206" s="28"/>
      <c r="AB206" s="28"/>
      <c r="AC206" s="28"/>
      <c r="AD206" s="28"/>
      <c r="AE206" s="28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</row>
    <row r="207" spans="1:47">
      <c r="A207" s="3"/>
      <c r="B207" s="13"/>
      <c r="H207" s="23"/>
      <c r="I207" s="23"/>
      <c r="J207" s="23"/>
      <c r="K207" s="23"/>
      <c r="L207" s="23"/>
      <c r="M207" s="23"/>
      <c r="N207" s="26"/>
      <c r="O207" s="26"/>
      <c r="P207" s="26"/>
      <c r="Q207" s="26"/>
      <c r="R207" s="26"/>
      <c r="S207" s="26"/>
      <c r="T207" s="27"/>
      <c r="U207" s="27"/>
      <c r="V207" s="27"/>
      <c r="W207" s="27"/>
      <c r="X207" s="27"/>
      <c r="Y207" s="27"/>
      <c r="Z207" s="28"/>
      <c r="AA207" s="28"/>
      <c r="AB207" s="28"/>
      <c r="AC207" s="28"/>
      <c r="AD207" s="28"/>
      <c r="AE207" s="28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</row>
    <row r="208" spans="1:47">
      <c r="A208" s="3"/>
      <c r="B208" s="13"/>
      <c r="H208" s="23"/>
      <c r="I208" s="23"/>
      <c r="J208" s="23"/>
      <c r="K208" s="23"/>
      <c r="L208" s="23"/>
      <c r="M208" s="23"/>
      <c r="N208" s="26"/>
      <c r="O208" s="26"/>
      <c r="P208" s="26"/>
      <c r="Q208" s="26"/>
      <c r="R208" s="26"/>
      <c r="S208" s="26"/>
      <c r="T208" s="27"/>
      <c r="U208" s="27"/>
      <c r="V208" s="27"/>
      <c r="W208" s="27"/>
      <c r="X208" s="27"/>
      <c r="Y208" s="27"/>
      <c r="Z208" s="28"/>
      <c r="AA208" s="28"/>
      <c r="AB208" s="28"/>
      <c r="AC208" s="28"/>
      <c r="AD208" s="28"/>
      <c r="AE208" s="28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</row>
    <row r="209" spans="1:47">
      <c r="A209" s="3"/>
      <c r="B209" s="13"/>
      <c r="H209" s="23"/>
      <c r="I209" s="23"/>
      <c r="J209" s="23"/>
      <c r="K209" s="23"/>
      <c r="L209" s="23"/>
      <c r="M209" s="23"/>
      <c r="N209" s="26"/>
      <c r="O209" s="26"/>
      <c r="P209" s="26"/>
      <c r="Q209" s="26"/>
      <c r="R209" s="26"/>
      <c r="S209" s="26"/>
      <c r="T209" s="27"/>
      <c r="U209" s="27"/>
      <c r="V209" s="27"/>
      <c r="W209" s="27"/>
      <c r="X209" s="27"/>
      <c r="Y209" s="27"/>
      <c r="Z209" s="28"/>
      <c r="AA209" s="28"/>
      <c r="AB209" s="28"/>
      <c r="AC209" s="28"/>
      <c r="AD209" s="28"/>
      <c r="AE209" s="28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</row>
    <row r="210" spans="1:47">
      <c r="A210" s="3"/>
      <c r="B210" s="13"/>
      <c r="H210" s="23"/>
      <c r="I210" s="23"/>
      <c r="J210" s="23"/>
      <c r="K210" s="23"/>
      <c r="L210" s="23"/>
      <c r="M210" s="23"/>
      <c r="N210" s="26"/>
      <c r="O210" s="26"/>
      <c r="P210" s="26"/>
      <c r="Q210" s="26"/>
      <c r="R210" s="26"/>
      <c r="S210" s="26"/>
      <c r="T210" s="27"/>
      <c r="U210" s="27"/>
      <c r="V210" s="27"/>
      <c r="W210" s="27"/>
      <c r="X210" s="27"/>
      <c r="Y210" s="27"/>
      <c r="Z210" s="28"/>
      <c r="AA210" s="28"/>
      <c r="AB210" s="28"/>
      <c r="AC210" s="28"/>
      <c r="AD210" s="28"/>
      <c r="AE210" s="28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</row>
    <row r="211" spans="1:47">
      <c r="A211" s="3"/>
      <c r="B211" s="13"/>
      <c r="H211" s="23"/>
      <c r="I211" s="23"/>
      <c r="J211" s="23"/>
      <c r="K211" s="23"/>
      <c r="L211" s="23"/>
      <c r="M211" s="23"/>
      <c r="N211" s="26"/>
      <c r="O211" s="26"/>
      <c r="P211" s="26"/>
      <c r="Q211" s="26"/>
      <c r="R211" s="26"/>
      <c r="S211" s="26"/>
      <c r="T211" s="27"/>
      <c r="U211" s="27"/>
      <c r="V211" s="27"/>
      <c r="W211" s="27"/>
      <c r="X211" s="27"/>
      <c r="Y211" s="27"/>
      <c r="Z211" s="28"/>
      <c r="AA211" s="28"/>
      <c r="AB211" s="28"/>
      <c r="AC211" s="28"/>
      <c r="AD211" s="28"/>
      <c r="AE211" s="28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</row>
    <row r="212" spans="1:47">
      <c r="A212" s="3"/>
      <c r="B212" s="13"/>
      <c r="H212" s="23"/>
      <c r="I212" s="23"/>
      <c r="J212" s="23"/>
      <c r="K212" s="23"/>
      <c r="L212" s="23"/>
      <c r="M212" s="23"/>
      <c r="N212" s="26"/>
      <c r="O212" s="26"/>
      <c r="P212" s="26"/>
      <c r="Q212" s="26"/>
      <c r="R212" s="26"/>
      <c r="S212" s="26"/>
      <c r="T212" s="27"/>
      <c r="U212" s="27"/>
      <c r="V212" s="27"/>
      <c r="W212" s="27"/>
      <c r="X212" s="27"/>
      <c r="Y212" s="27"/>
      <c r="Z212" s="28"/>
      <c r="AA212" s="28"/>
      <c r="AB212" s="28"/>
      <c r="AC212" s="28"/>
      <c r="AD212" s="28"/>
      <c r="AE212" s="28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</row>
    <row r="213" spans="1:47">
      <c r="A213" s="3"/>
      <c r="B213" s="13"/>
      <c r="H213" s="23"/>
      <c r="I213" s="23"/>
      <c r="J213" s="23"/>
      <c r="K213" s="23"/>
      <c r="L213" s="23"/>
      <c r="M213" s="23"/>
      <c r="N213" s="26"/>
      <c r="O213" s="26"/>
      <c r="P213" s="26"/>
      <c r="Q213" s="26"/>
      <c r="R213" s="26"/>
      <c r="S213" s="26"/>
      <c r="T213" s="27"/>
      <c r="U213" s="27"/>
      <c r="V213" s="27"/>
      <c r="W213" s="27"/>
      <c r="X213" s="27"/>
      <c r="Y213" s="27"/>
      <c r="Z213" s="28"/>
      <c r="AA213" s="28"/>
      <c r="AB213" s="28"/>
      <c r="AC213" s="28"/>
      <c r="AD213" s="28"/>
      <c r="AE213" s="28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</row>
    <row r="214" spans="1:47">
      <c r="A214" s="3"/>
      <c r="B214" s="13"/>
      <c r="H214" s="23"/>
      <c r="I214" s="23"/>
      <c r="J214" s="23"/>
      <c r="K214" s="23"/>
      <c r="L214" s="23"/>
      <c r="M214" s="23"/>
      <c r="N214" s="26"/>
      <c r="O214" s="26"/>
      <c r="P214" s="26"/>
      <c r="Q214" s="26"/>
      <c r="R214" s="26"/>
      <c r="S214" s="26"/>
      <c r="T214" s="27"/>
      <c r="U214" s="27"/>
      <c r="V214" s="27"/>
      <c r="W214" s="27"/>
      <c r="X214" s="27"/>
      <c r="Y214" s="27"/>
      <c r="Z214" s="28"/>
      <c r="AA214" s="28"/>
      <c r="AB214" s="28"/>
      <c r="AC214" s="28"/>
      <c r="AD214" s="28"/>
      <c r="AE214" s="28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</row>
    <row r="215" spans="1:47">
      <c r="A215" s="3"/>
      <c r="B215" s="13"/>
      <c r="H215" s="23"/>
      <c r="I215" s="23"/>
      <c r="J215" s="23"/>
      <c r="K215" s="23"/>
      <c r="L215" s="23"/>
      <c r="M215" s="23"/>
      <c r="N215" s="26"/>
      <c r="O215" s="26"/>
      <c r="P215" s="26"/>
      <c r="Q215" s="26"/>
      <c r="R215" s="26"/>
      <c r="S215" s="26"/>
      <c r="T215" s="27"/>
      <c r="U215" s="27"/>
      <c r="V215" s="27"/>
      <c r="W215" s="27"/>
      <c r="X215" s="27"/>
      <c r="Y215" s="27"/>
      <c r="Z215" s="28"/>
      <c r="AA215" s="28"/>
      <c r="AB215" s="28"/>
      <c r="AC215" s="28"/>
      <c r="AD215" s="28"/>
      <c r="AE215" s="28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</row>
    <row r="216" spans="1:47">
      <c r="A216" s="3"/>
      <c r="B216" s="13"/>
      <c r="H216" s="23"/>
      <c r="I216" s="23"/>
      <c r="J216" s="23"/>
      <c r="K216" s="23"/>
      <c r="L216" s="23"/>
      <c r="M216" s="23"/>
      <c r="N216" s="26"/>
      <c r="O216" s="26"/>
      <c r="P216" s="26"/>
      <c r="Q216" s="26"/>
      <c r="R216" s="26"/>
      <c r="S216" s="26"/>
      <c r="T216" s="27"/>
      <c r="U216" s="27"/>
      <c r="V216" s="27"/>
      <c r="W216" s="27"/>
      <c r="X216" s="27"/>
      <c r="Y216" s="27"/>
      <c r="Z216" s="28"/>
      <c r="AA216" s="28"/>
      <c r="AB216" s="28"/>
      <c r="AC216" s="28"/>
      <c r="AD216" s="28"/>
      <c r="AE216" s="28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</row>
    <row r="217" spans="1:47">
      <c r="A217" s="3"/>
      <c r="B217" s="13"/>
      <c r="H217" s="23"/>
      <c r="I217" s="23"/>
      <c r="J217" s="23"/>
      <c r="K217" s="23"/>
      <c r="L217" s="23"/>
      <c r="M217" s="23"/>
      <c r="N217" s="26"/>
      <c r="O217" s="26"/>
      <c r="P217" s="26"/>
      <c r="Q217" s="26"/>
      <c r="R217" s="26"/>
      <c r="S217" s="26"/>
      <c r="T217" s="27"/>
      <c r="U217" s="27"/>
      <c r="V217" s="27"/>
      <c r="W217" s="27"/>
      <c r="X217" s="27"/>
      <c r="Y217" s="27"/>
      <c r="Z217" s="28"/>
      <c r="AA217" s="28"/>
      <c r="AB217" s="28"/>
      <c r="AC217" s="28"/>
      <c r="AD217" s="28"/>
      <c r="AE217" s="28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</row>
    <row r="218" spans="1:47">
      <c r="A218" s="3"/>
      <c r="B218" s="13"/>
      <c r="H218" s="23"/>
      <c r="I218" s="23"/>
      <c r="J218" s="23"/>
      <c r="K218" s="23"/>
      <c r="L218" s="23"/>
      <c r="M218" s="23"/>
      <c r="N218" s="26"/>
      <c r="O218" s="26"/>
      <c r="P218" s="26"/>
      <c r="Q218" s="26"/>
      <c r="R218" s="26"/>
      <c r="S218" s="26"/>
      <c r="T218" s="27"/>
      <c r="U218" s="27"/>
      <c r="V218" s="27"/>
      <c r="W218" s="27"/>
      <c r="X218" s="27"/>
      <c r="Y218" s="27"/>
      <c r="Z218" s="28"/>
      <c r="AA218" s="28"/>
      <c r="AB218" s="28"/>
      <c r="AC218" s="28"/>
      <c r="AD218" s="28"/>
      <c r="AE218" s="28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</row>
    <row r="219" spans="1:47">
      <c r="A219" s="3"/>
      <c r="B219" s="13"/>
      <c r="H219" s="23"/>
      <c r="I219" s="23"/>
      <c r="J219" s="23"/>
      <c r="K219" s="23"/>
      <c r="L219" s="23"/>
      <c r="M219" s="23"/>
      <c r="N219" s="26"/>
      <c r="O219" s="26"/>
      <c r="P219" s="26"/>
      <c r="Q219" s="26"/>
      <c r="R219" s="26"/>
      <c r="S219" s="26"/>
      <c r="T219" s="27"/>
      <c r="U219" s="27"/>
      <c r="V219" s="27"/>
      <c r="W219" s="27"/>
      <c r="X219" s="27"/>
      <c r="Y219" s="27"/>
      <c r="Z219" s="28"/>
      <c r="AA219" s="28"/>
      <c r="AB219" s="28"/>
      <c r="AC219" s="28"/>
      <c r="AD219" s="28"/>
      <c r="AE219" s="28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</row>
    <row r="220" spans="1:47">
      <c r="A220" s="3"/>
      <c r="B220" s="13"/>
      <c r="H220" s="23"/>
      <c r="I220" s="23"/>
      <c r="J220" s="23"/>
      <c r="K220" s="23"/>
      <c r="L220" s="23"/>
      <c r="M220" s="23"/>
      <c r="N220" s="26"/>
      <c r="O220" s="26"/>
      <c r="P220" s="26"/>
      <c r="Q220" s="26"/>
      <c r="R220" s="26"/>
      <c r="S220" s="26"/>
      <c r="T220" s="27"/>
      <c r="U220" s="27"/>
      <c r="V220" s="27"/>
      <c r="W220" s="27"/>
      <c r="X220" s="27"/>
      <c r="Y220" s="27"/>
      <c r="Z220" s="28"/>
      <c r="AA220" s="28"/>
      <c r="AB220" s="28"/>
      <c r="AC220" s="28"/>
      <c r="AD220" s="28"/>
      <c r="AE220" s="28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</row>
    <row r="221" spans="1:47">
      <c r="A221" s="3"/>
      <c r="B221" s="13"/>
      <c r="H221" s="23"/>
      <c r="I221" s="23"/>
      <c r="J221" s="23"/>
      <c r="K221" s="23"/>
      <c r="L221" s="23"/>
      <c r="M221" s="23"/>
      <c r="N221" s="26"/>
      <c r="O221" s="26"/>
      <c r="P221" s="26"/>
      <c r="Q221" s="26"/>
      <c r="R221" s="26"/>
      <c r="S221" s="26"/>
      <c r="T221" s="27"/>
      <c r="U221" s="27"/>
      <c r="V221" s="27"/>
      <c r="W221" s="27"/>
      <c r="X221" s="27"/>
      <c r="Y221" s="27"/>
      <c r="Z221" s="28"/>
      <c r="AA221" s="28"/>
      <c r="AB221" s="28"/>
      <c r="AC221" s="28"/>
      <c r="AD221" s="28"/>
      <c r="AE221" s="28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</row>
    <row r="222" spans="1:47">
      <c r="A222" s="3"/>
      <c r="B222" s="13"/>
      <c r="H222" s="23"/>
      <c r="I222" s="23"/>
      <c r="J222" s="23"/>
      <c r="K222" s="23"/>
      <c r="L222" s="23"/>
      <c r="M222" s="23"/>
      <c r="N222" s="26"/>
      <c r="O222" s="26"/>
      <c r="P222" s="26"/>
      <c r="Q222" s="26"/>
      <c r="R222" s="26"/>
      <c r="S222" s="26"/>
      <c r="T222" s="27"/>
      <c r="U222" s="27"/>
      <c r="V222" s="27"/>
      <c r="W222" s="27"/>
      <c r="X222" s="27"/>
      <c r="Y222" s="27"/>
      <c r="Z222" s="28"/>
      <c r="AA222" s="28"/>
      <c r="AB222" s="28"/>
      <c r="AC222" s="28"/>
      <c r="AD222" s="28"/>
      <c r="AE222" s="28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</row>
    <row r="223" spans="1:47">
      <c r="A223" s="3"/>
      <c r="B223" s="13"/>
      <c r="H223" s="23"/>
      <c r="I223" s="23"/>
      <c r="J223" s="23"/>
      <c r="K223" s="23"/>
      <c r="L223" s="23"/>
      <c r="M223" s="23"/>
      <c r="N223" s="26"/>
      <c r="O223" s="26"/>
      <c r="P223" s="26"/>
      <c r="Q223" s="26"/>
      <c r="R223" s="26"/>
      <c r="S223" s="26"/>
      <c r="T223" s="27"/>
      <c r="U223" s="27"/>
      <c r="V223" s="27"/>
      <c r="W223" s="27"/>
      <c r="X223" s="27"/>
      <c r="Y223" s="27"/>
      <c r="Z223" s="28"/>
      <c r="AA223" s="28"/>
      <c r="AB223" s="28"/>
      <c r="AC223" s="28"/>
      <c r="AD223" s="28"/>
      <c r="AE223" s="28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</row>
    <row r="224" spans="1:47">
      <c r="A224" s="3"/>
      <c r="B224" s="13"/>
      <c r="H224" s="23"/>
      <c r="I224" s="23"/>
      <c r="J224" s="23"/>
      <c r="K224" s="23"/>
      <c r="L224" s="23"/>
      <c r="M224" s="23"/>
      <c r="N224" s="26"/>
      <c r="O224" s="26"/>
      <c r="P224" s="26"/>
      <c r="Q224" s="26"/>
      <c r="R224" s="26"/>
      <c r="S224" s="26"/>
      <c r="T224" s="27"/>
      <c r="U224" s="27"/>
      <c r="V224" s="27"/>
      <c r="W224" s="27"/>
      <c r="X224" s="27"/>
      <c r="Y224" s="27"/>
      <c r="Z224" s="28"/>
      <c r="AA224" s="28"/>
      <c r="AB224" s="28"/>
      <c r="AC224" s="28"/>
      <c r="AD224" s="28"/>
      <c r="AE224" s="28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</row>
    <row r="225" spans="1:47">
      <c r="A225" s="3"/>
      <c r="B225" s="13"/>
      <c r="H225" s="23"/>
      <c r="I225" s="23"/>
      <c r="J225" s="23"/>
      <c r="K225" s="23"/>
      <c r="L225" s="23"/>
      <c r="M225" s="23"/>
      <c r="N225" s="26"/>
      <c r="O225" s="26"/>
      <c r="P225" s="26"/>
      <c r="Q225" s="26"/>
      <c r="R225" s="26"/>
      <c r="S225" s="26"/>
      <c r="T225" s="27"/>
      <c r="U225" s="27"/>
      <c r="V225" s="27"/>
      <c r="W225" s="27"/>
      <c r="X225" s="27"/>
      <c r="Y225" s="27"/>
      <c r="Z225" s="28"/>
      <c r="AA225" s="28"/>
      <c r="AB225" s="28"/>
      <c r="AC225" s="28"/>
      <c r="AD225" s="28"/>
      <c r="AE225" s="28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</row>
    <row r="226" spans="1:47">
      <c r="A226" s="3"/>
      <c r="B226" s="13"/>
      <c r="H226" s="23"/>
      <c r="I226" s="23"/>
      <c r="J226" s="23"/>
      <c r="K226" s="23"/>
      <c r="L226" s="23"/>
      <c r="M226" s="23"/>
      <c r="N226" s="26"/>
      <c r="O226" s="26"/>
      <c r="P226" s="26"/>
      <c r="Q226" s="26"/>
      <c r="R226" s="26"/>
      <c r="S226" s="26"/>
      <c r="T226" s="27"/>
      <c r="U226" s="27"/>
      <c r="V226" s="27"/>
      <c r="W226" s="27"/>
      <c r="X226" s="27"/>
      <c r="Y226" s="27"/>
      <c r="Z226" s="28"/>
      <c r="AA226" s="28"/>
      <c r="AB226" s="28"/>
      <c r="AC226" s="28"/>
      <c r="AD226" s="28"/>
      <c r="AE226" s="28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</row>
    <row r="227" spans="1:47">
      <c r="A227" s="3"/>
      <c r="B227" s="13"/>
      <c r="H227" s="23"/>
      <c r="I227" s="23"/>
      <c r="J227" s="23"/>
      <c r="K227" s="23"/>
      <c r="L227" s="23"/>
      <c r="M227" s="23"/>
      <c r="N227" s="26"/>
      <c r="O227" s="26"/>
      <c r="P227" s="26"/>
      <c r="Q227" s="26"/>
      <c r="R227" s="26"/>
      <c r="S227" s="26"/>
      <c r="T227" s="27"/>
      <c r="U227" s="27"/>
      <c r="V227" s="27"/>
      <c r="W227" s="27"/>
      <c r="X227" s="27"/>
      <c r="Y227" s="27"/>
      <c r="Z227" s="28"/>
      <c r="AA227" s="28"/>
      <c r="AB227" s="28"/>
      <c r="AC227" s="28"/>
      <c r="AD227" s="28"/>
      <c r="AE227" s="28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</row>
    <row r="228" spans="1:47">
      <c r="A228" s="3"/>
      <c r="B228" s="13"/>
      <c r="H228" s="23"/>
      <c r="I228" s="23"/>
      <c r="J228" s="23"/>
      <c r="K228" s="23"/>
      <c r="L228" s="23"/>
      <c r="M228" s="23"/>
      <c r="N228" s="26"/>
      <c r="O228" s="26"/>
      <c r="P228" s="26"/>
      <c r="Q228" s="26"/>
      <c r="R228" s="26"/>
      <c r="S228" s="26"/>
      <c r="T228" s="27"/>
      <c r="U228" s="27"/>
      <c r="V228" s="27"/>
      <c r="W228" s="27"/>
      <c r="X228" s="27"/>
      <c r="Y228" s="27"/>
      <c r="Z228" s="28"/>
      <c r="AA228" s="28"/>
      <c r="AB228" s="28"/>
      <c r="AC228" s="28"/>
      <c r="AD228" s="28"/>
      <c r="AE228" s="28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</row>
    <row r="229" spans="1:47">
      <c r="A229" s="3"/>
      <c r="B229" s="13"/>
      <c r="H229" s="23"/>
      <c r="I229" s="23"/>
      <c r="J229" s="23"/>
      <c r="K229" s="23"/>
      <c r="L229" s="23"/>
      <c r="M229" s="23"/>
      <c r="N229" s="26"/>
      <c r="O229" s="26"/>
      <c r="P229" s="26"/>
      <c r="Q229" s="26"/>
      <c r="R229" s="26"/>
      <c r="S229" s="26"/>
      <c r="T229" s="27"/>
      <c r="U229" s="27"/>
      <c r="V229" s="27"/>
      <c r="W229" s="27"/>
      <c r="X229" s="27"/>
      <c r="Y229" s="27"/>
      <c r="Z229" s="28"/>
      <c r="AA229" s="28"/>
      <c r="AB229" s="28"/>
      <c r="AC229" s="28"/>
      <c r="AD229" s="28"/>
      <c r="AE229" s="28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</row>
    <row r="230" spans="1:47">
      <c r="A230" s="3"/>
      <c r="B230" s="13"/>
      <c r="H230" s="23"/>
      <c r="I230" s="23"/>
      <c r="J230" s="23"/>
      <c r="K230" s="23"/>
      <c r="L230" s="23"/>
      <c r="M230" s="23"/>
      <c r="N230" s="26"/>
      <c r="O230" s="26"/>
      <c r="P230" s="26"/>
      <c r="Q230" s="26"/>
      <c r="R230" s="26"/>
      <c r="S230" s="26"/>
      <c r="T230" s="27"/>
      <c r="U230" s="27"/>
      <c r="V230" s="27"/>
      <c r="W230" s="27"/>
      <c r="X230" s="27"/>
      <c r="Y230" s="27"/>
      <c r="Z230" s="28"/>
      <c r="AA230" s="28"/>
      <c r="AB230" s="28"/>
      <c r="AC230" s="28"/>
      <c r="AD230" s="28"/>
      <c r="AE230" s="28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</row>
    <row r="231" spans="1:47">
      <c r="A231" s="3"/>
      <c r="B231" s="13"/>
      <c r="H231" s="23"/>
      <c r="I231" s="23"/>
      <c r="J231" s="23"/>
      <c r="K231" s="23"/>
      <c r="L231" s="23"/>
      <c r="M231" s="23"/>
      <c r="N231" s="26"/>
      <c r="O231" s="26"/>
      <c r="P231" s="26"/>
      <c r="Q231" s="26"/>
      <c r="R231" s="26"/>
      <c r="S231" s="26"/>
      <c r="T231" s="27"/>
      <c r="U231" s="27"/>
      <c r="V231" s="27"/>
      <c r="W231" s="27"/>
      <c r="X231" s="27"/>
      <c r="Y231" s="27"/>
      <c r="Z231" s="28"/>
      <c r="AA231" s="28"/>
      <c r="AB231" s="28"/>
      <c r="AC231" s="28"/>
      <c r="AD231" s="28"/>
      <c r="AE231" s="28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</row>
    <row r="232" spans="1:47">
      <c r="A232" s="3"/>
      <c r="B232" s="13"/>
      <c r="H232" s="23"/>
      <c r="I232" s="23"/>
      <c r="J232" s="23"/>
      <c r="K232" s="23"/>
      <c r="L232" s="23"/>
      <c r="M232" s="23"/>
      <c r="N232" s="26"/>
      <c r="O232" s="26"/>
      <c r="P232" s="26"/>
      <c r="Q232" s="26"/>
      <c r="R232" s="26"/>
      <c r="S232" s="26"/>
      <c r="T232" s="27"/>
      <c r="U232" s="27"/>
      <c r="V232" s="27"/>
      <c r="W232" s="27"/>
      <c r="X232" s="27"/>
      <c r="Y232" s="27"/>
      <c r="Z232" s="28"/>
      <c r="AA232" s="28"/>
      <c r="AB232" s="28"/>
      <c r="AC232" s="28"/>
      <c r="AD232" s="28"/>
      <c r="AE232" s="28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</row>
    <row r="233" spans="1:47">
      <c r="A233" s="3"/>
      <c r="B233" s="13"/>
      <c r="H233" s="23"/>
      <c r="I233" s="23"/>
      <c r="J233" s="23"/>
      <c r="K233" s="23"/>
      <c r="L233" s="23"/>
      <c r="M233" s="23"/>
      <c r="N233" s="26"/>
      <c r="O233" s="26"/>
      <c r="P233" s="26"/>
      <c r="Q233" s="26"/>
      <c r="R233" s="26"/>
      <c r="S233" s="26"/>
      <c r="T233" s="27"/>
      <c r="U233" s="27"/>
      <c r="V233" s="27"/>
      <c r="W233" s="27"/>
      <c r="X233" s="27"/>
      <c r="Y233" s="27"/>
      <c r="Z233" s="28"/>
      <c r="AA233" s="28"/>
      <c r="AB233" s="28"/>
      <c r="AC233" s="28"/>
      <c r="AD233" s="28"/>
      <c r="AE233" s="28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</row>
    <row r="234" spans="1:47">
      <c r="A234" s="3"/>
      <c r="B234" s="13"/>
      <c r="H234" s="23"/>
      <c r="I234" s="23"/>
      <c r="J234" s="23"/>
      <c r="K234" s="23"/>
      <c r="L234" s="23"/>
      <c r="M234" s="23"/>
      <c r="N234" s="26"/>
      <c r="O234" s="26"/>
      <c r="P234" s="26"/>
      <c r="Q234" s="26"/>
      <c r="R234" s="26"/>
      <c r="S234" s="26"/>
      <c r="T234" s="27"/>
      <c r="U234" s="27"/>
      <c r="V234" s="27"/>
      <c r="W234" s="27"/>
      <c r="X234" s="27"/>
      <c r="Y234" s="27"/>
      <c r="Z234" s="28"/>
      <c r="AA234" s="28"/>
      <c r="AB234" s="28"/>
      <c r="AC234" s="28"/>
      <c r="AD234" s="28"/>
      <c r="AE234" s="28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</row>
    <row r="235" spans="1:47">
      <c r="A235" s="3"/>
      <c r="B235" s="13"/>
      <c r="H235" s="23"/>
      <c r="I235" s="23"/>
      <c r="J235" s="23"/>
      <c r="K235" s="23"/>
      <c r="L235" s="23"/>
      <c r="M235" s="23"/>
      <c r="N235" s="26"/>
      <c r="O235" s="26"/>
      <c r="P235" s="26"/>
      <c r="Q235" s="26"/>
      <c r="R235" s="26"/>
      <c r="S235" s="26"/>
      <c r="T235" s="27"/>
      <c r="U235" s="27"/>
      <c r="V235" s="27"/>
      <c r="W235" s="27"/>
      <c r="X235" s="27"/>
      <c r="Y235" s="27"/>
      <c r="Z235" s="28"/>
      <c r="AA235" s="28"/>
      <c r="AB235" s="28"/>
      <c r="AC235" s="28"/>
      <c r="AD235" s="28"/>
      <c r="AE235" s="28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</row>
    <row r="236" spans="1:47">
      <c r="A236" s="3"/>
      <c r="B236" s="13"/>
      <c r="H236" s="23"/>
      <c r="I236" s="23"/>
      <c r="J236" s="23"/>
      <c r="K236" s="23"/>
      <c r="L236" s="23"/>
      <c r="M236" s="23"/>
      <c r="N236" s="26"/>
      <c r="O236" s="26"/>
      <c r="P236" s="26"/>
      <c r="Q236" s="26"/>
      <c r="R236" s="26"/>
      <c r="S236" s="26"/>
      <c r="T236" s="27"/>
      <c r="U236" s="27"/>
      <c r="V236" s="27"/>
      <c r="W236" s="27"/>
      <c r="X236" s="27"/>
      <c r="Y236" s="27"/>
      <c r="Z236" s="28"/>
      <c r="AA236" s="28"/>
      <c r="AB236" s="28"/>
      <c r="AC236" s="28"/>
      <c r="AD236" s="28"/>
      <c r="AE236" s="28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</row>
    <row r="237" spans="1:47">
      <c r="A237" s="3"/>
      <c r="B237" s="13"/>
      <c r="H237" s="23"/>
      <c r="I237" s="23"/>
      <c r="J237" s="23"/>
      <c r="K237" s="23"/>
      <c r="L237" s="23"/>
      <c r="M237" s="23"/>
      <c r="N237" s="26"/>
      <c r="O237" s="26"/>
      <c r="P237" s="26"/>
      <c r="Q237" s="26"/>
      <c r="R237" s="26"/>
      <c r="S237" s="26"/>
      <c r="T237" s="27"/>
      <c r="U237" s="27"/>
      <c r="V237" s="27"/>
      <c r="W237" s="27"/>
      <c r="X237" s="27"/>
      <c r="Y237" s="27"/>
      <c r="Z237" s="28"/>
      <c r="AA237" s="28"/>
      <c r="AB237" s="28"/>
      <c r="AC237" s="28"/>
      <c r="AD237" s="28"/>
      <c r="AE237" s="28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</row>
    <row r="238" spans="1:47">
      <c r="A238" s="3"/>
      <c r="B238" s="13"/>
      <c r="H238" s="23"/>
      <c r="I238" s="23"/>
      <c r="J238" s="23"/>
      <c r="K238" s="23"/>
      <c r="L238" s="23"/>
      <c r="M238" s="23"/>
      <c r="N238" s="26"/>
      <c r="O238" s="26"/>
      <c r="P238" s="26"/>
      <c r="Q238" s="26"/>
      <c r="R238" s="26"/>
      <c r="S238" s="26"/>
      <c r="T238" s="27"/>
      <c r="U238" s="27"/>
      <c r="V238" s="27"/>
      <c r="W238" s="27"/>
      <c r="X238" s="27"/>
      <c r="Y238" s="27"/>
      <c r="Z238" s="28"/>
      <c r="AA238" s="28"/>
      <c r="AB238" s="28"/>
      <c r="AC238" s="28"/>
      <c r="AD238" s="28"/>
      <c r="AE238" s="28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</row>
    <row r="239" spans="1:47">
      <c r="A239" s="3"/>
      <c r="B239" s="13"/>
      <c r="H239" s="23"/>
      <c r="I239" s="23"/>
      <c r="J239" s="23"/>
      <c r="K239" s="23"/>
      <c r="L239" s="23"/>
      <c r="M239" s="23"/>
      <c r="N239" s="26"/>
      <c r="O239" s="26"/>
      <c r="P239" s="26"/>
      <c r="Q239" s="26"/>
      <c r="R239" s="26"/>
      <c r="S239" s="26"/>
      <c r="T239" s="27"/>
      <c r="U239" s="27"/>
      <c r="V239" s="27"/>
      <c r="W239" s="27"/>
      <c r="X239" s="27"/>
      <c r="Y239" s="27"/>
      <c r="Z239" s="28"/>
      <c r="AA239" s="28"/>
      <c r="AB239" s="28"/>
      <c r="AC239" s="28"/>
      <c r="AD239" s="28"/>
      <c r="AE239" s="28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</row>
    <row r="240" spans="1:47">
      <c r="A240" s="3"/>
      <c r="B240" s="13"/>
      <c r="H240" s="23"/>
      <c r="I240" s="23"/>
      <c r="J240" s="23"/>
      <c r="K240" s="23"/>
      <c r="L240" s="23"/>
      <c r="M240" s="23"/>
      <c r="N240" s="26"/>
      <c r="O240" s="26"/>
      <c r="P240" s="26"/>
      <c r="Q240" s="26"/>
      <c r="R240" s="26"/>
      <c r="S240" s="26"/>
      <c r="T240" s="27"/>
      <c r="U240" s="27"/>
      <c r="V240" s="27"/>
      <c r="W240" s="27"/>
      <c r="X240" s="27"/>
      <c r="Y240" s="27"/>
      <c r="Z240" s="28"/>
      <c r="AA240" s="28"/>
      <c r="AB240" s="28"/>
      <c r="AC240" s="28"/>
      <c r="AD240" s="28"/>
      <c r="AE240" s="28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</row>
    <row r="241" spans="1:47">
      <c r="A241" s="3"/>
      <c r="B241" s="13"/>
      <c r="H241" s="23"/>
      <c r="I241" s="23"/>
      <c r="J241" s="23"/>
      <c r="K241" s="23"/>
      <c r="L241" s="23"/>
      <c r="M241" s="23"/>
      <c r="N241" s="26"/>
      <c r="O241" s="26"/>
      <c r="P241" s="26"/>
      <c r="Q241" s="26"/>
      <c r="R241" s="26"/>
      <c r="S241" s="26"/>
      <c r="T241" s="27"/>
      <c r="U241" s="27"/>
      <c r="V241" s="27"/>
      <c r="W241" s="27"/>
      <c r="X241" s="27"/>
      <c r="Y241" s="27"/>
      <c r="Z241" s="28"/>
      <c r="AA241" s="28"/>
      <c r="AB241" s="28"/>
      <c r="AC241" s="28"/>
      <c r="AD241" s="28"/>
      <c r="AE241" s="28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</row>
    <row r="242" spans="1:47">
      <c r="A242" s="3"/>
      <c r="B242" s="13"/>
      <c r="H242" s="23"/>
      <c r="I242" s="23"/>
      <c r="J242" s="23"/>
      <c r="K242" s="23"/>
      <c r="L242" s="23"/>
      <c r="M242" s="23"/>
      <c r="N242" s="26"/>
      <c r="O242" s="26"/>
      <c r="P242" s="26"/>
      <c r="Q242" s="26"/>
      <c r="R242" s="26"/>
      <c r="S242" s="26"/>
      <c r="T242" s="27"/>
      <c r="U242" s="27"/>
      <c r="V242" s="27"/>
      <c r="W242" s="27"/>
      <c r="X242" s="27"/>
      <c r="Y242" s="27"/>
      <c r="Z242" s="28"/>
      <c r="AA242" s="28"/>
      <c r="AB242" s="28"/>
      <c r="AC242" s="28"/>
      <c r="AD242" s="28"/>
      <c r="AE242" s="28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</row>
    <row r="243" spans="1:47">
      <c r="A243" s="3"/>
      <c r="B243" s="13"/>
      <c r="H243" s="23"/>
      <c r="I243" s="23"/>
      <c r="J243" s="23"/>
      <c r="K243" s="23"/>
      <c r="L243" s="23"/>
      <c r="M243" s="23"/>
      <c r="N243" s="26"/>
      <c r="O243" s="26"/>
      <c r="P243" s="26"/>
      <c r="Q243" s="26"/>
      <c r="R243" s="26"/>
      <c r="S243" s="26"/>
      <c r="T243" s="27"/>
      <c r="U243" s="27"/>
      <c r="V243" s="27"/>
      <c r="W243" s="27"/>
      <c r="X243" s="27"/>
      <c r="Y243" s="27"/>
      <c r="Z243" s="28"/>
      <c r="AA243" s="28"/>
      <c r="AB243" s="28"/>
      <c r="AC243" s="28"/>
      <c r="AD243" s="28"/>
      <c r="AE243" s="28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</row>
    <row r="244" spans="1:47">
      <c r="A244" s="3"/>
      <c r="B244" s="13"/>
      <c r="H244" s="23"/>
      <c r="I244" s="23"/>
      <c r="J244" s="23"/>
      <c r="K244" s="23"/>
      <c r="L244" s="23"/>
      <c r="M244" s="23"/>
      <c r="N244" s="26"/>
      <c r="O244" s="26"/>
      <c r="P244" s="26"/>
      <c r="Q244" s="26"/>
      <c r="R244" s="26"/>
      <c r="S244" s="26"/>
      <c r="T244" s="27"/>
      <c r="U244" s="27"/>
      <c r="V244" s="27"/>
      <c r="W244" s="27"/>
      <c r="X244" s="27"/>
      <c r="Y244" s="27"/>
      <c r="Z244" s="28"/>
      <c r="AA244" s="28"/>
      <c r="AB244" s="28"/>
      <c r="AC244" s="28"/>
      <c r="AD244" s="28"/>
      <c r="AE244" s="28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</row>
    <row r="245" spans="1:47">
      <c r="A245" s="3"/>
      <c r="B245" s="13"/>
      <c r="H245" s="23"/>
      <c r="I245" s="23"/>
      <c r="J245" s="23"/>
      <c r="K245" s="23"/>
      <c r="L245" s="23"/>
      <c r="M245" s="23"/>
      <c r="N245" s="26"/>
      <c r="O245" s="26"/>
      <c r="P245" s="26"/>
      <c r="Q245" s="26"/>
      <c r="R245" s="26"/>
      <c r="S245" s="26"/>
      <c r="T245" s="27"/>
      <c r="U245" s="27"/>
      <c r="V245" s="27"/>
      <c r="W245" s="27"/>
      <c r="X245" s="27"/>
      <c r="Y245" s="27"/>
      <c r="Z245" s="28"/>
      <c r="AA245" s="28"/>
      <c r="AB245" s="28"/>
      <c r="AC245" s="28"/>
      <c r="AD245" s="28"/>
      <c r="AE245" s="28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</row>
    <row r="246" spans="1:47">
      <c r="A246" s="3"/>
      <c r="B246" s="13"/>
      <c r="H246" s="23"/>
      <c r="I246" s="23"/>
      <c r="J246" s="23"/>
      <c r="K246" s="23"/>
      <c r="L246" s="23"/>
      <c r="M246" s="23"/>
      <c r="N246" s="26"/>
      <c r="O246" s="26"/>
      <c r="P246" s="26"/>
      <c r="Q246" s="26"/>
      <c r="R246" s="26"/>
      <c r="S246" s="26"/>
      <c r="T246" s="27"/>
      <c r="U246" s="27"/>
      <c r="V246" s="27"/>
      <c r="W246" s="27"/>
      <c r="X246" s="27"/>
      <c r="Y246" s="27"/>
      <c r="Z246" s="28"/>
      <c r="AA246" s="28"/>
      <c r="AB246" s="28"/>
      <c r="AC246" s="28"/>
      <c r="AD246" s="28"/>
      <c r="AE246" s="28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</row>
    <row r="247" spans="1:47">
      <c r="A247" s="3"/>
      <c r="B247" s="13"/>
      <c r="H247" s="23"/>
      <c r="I247" s="23"/>
      <c r="J247" s="23"/>
      <c r="K247" s="23"/>
      <c r="L247" s="23"/>
      <c r="M247" s="23"/>
      <c r="N247" s="26"/>
      <c r="O247" s="26"/>
      <c r="P247" s="26"/>
      <c r="Q247" s="26"/>
      <c r="R247" s="26"/>
      <c r="S247" s="26"/>
      <c r="T247" s="27"/>
      <c r="U247" s="27"/>
      <c r="V247" s="27"/>
      <c r="W247" s="27"/>
      <c r="X247" s="27"/>
      <c r="Y247" s="27"/>
      <c r="Z247" s="28"/>
      <c r="AA247" s="28"/>
      <c r="AB247" s="28"/>
      <c r="AC247" s="28"/>
      <c r="AD247" s="28"/>
      <c r="AE247" s="28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</row>
    <row r="248" spans="1:47">
      <c r="A248" s="3"/>
      <c r="B248" s="13"/>
      <c r="H248" s="23"/>
      <c r="I248" s="23"/>
      <c r="J248" s="23"/>
      <c r="K248" s="23"/>
      <c r="L248" s="23"/>
      <c r="M248" s="23"/>
      <c r="N248" s="26"/>
      <c r="O248" s="26"/>
      <c r="P248" s="26"/>
      <c r="Q248" s="26"/>
      <c r="R248" s="26"/>
      <c r="S248" s="26"/>
      <c r="T248" s="27"/>
      <c r="U248" s="27"/>
      <c r="V248" s="27"/>
      <c r="W248" s="27"/>
      <c r="X248" s="27"/>
      <c r="Y248" s="27"/>
      <c r="Z248" s="28"/>
      <c r="AA248" s="28"/>
      <c r="AB248" s="28"/>
      <c r="AC248" s="28"/>
      <c r="AD248" s="28"/>
      <c r="AE248" s="28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</row>
    <row r="249" spans="1:47">
      <c r="A249" s="3"/>
      <c r="B249" s="13"/>
      <c r="H249" s="23"/>
      <c r="I249" s="23"/>
      <c r="J249" s="23"/>
      <c r="K249" s="23"/>
      <c r="L249" s="23"/>
      <c r="M249" s="23"/>
      <c r="N249" s="26"/>
      <c r="O249" s="26"/>
      <c r="P249" s="26"/>
      <c r="Q249" s="26"/>
      <c r="R249" s="26"/>
      <c r="S249" s="26"/>
      <c r="T249" s="27"/>
      <c r="U249" s="27"/>
      <c r="V249" s="27"/>
      <c r="W249" s="27"/>
      <c r="X249" s="27"/>
      <c r="Y249" s="27"/>
      <c r="Z249" s="28"/>
      <c r="AA249" s="28"/>
      <c r="AB249" s="28"/>
      <c r="AC249" s="28"/>
      <c r="AD249" s="28"/>
      <c r="AE249" s="28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</row>
    <row r="250" spans="1:47">
      <c r="A250" s="3"/>
      <c r="B250" s="13"/>
      <c r="H250" s="23"/>
      <c r="I250" s="23"/>
      <c r="J250" s="23"/>
      <c r="K250" s="23"/>
      <c r="L250" s="23"/>
      <c r="M250" s="23"/>
      <c r="N250" s="26"/>
      <c r="O250" s="26"/>
      <c r="P250" s="26"/>
      <c r="Q250" s="26"/>
      <c r="R250" s="26"/>
      <c r="S250" s="26"/>
      <c r="T250" s="27"/>
      <c r="U250" s="27"/>
      <c r="V250" s="27"/>
      <c r="W250" s="27"/>
      <c r="X250" s="27"/>
      <c r="Y250" s="27"/>
      <c r="Z250" s="28"/>
      <c r="AA250" s="28"/>
      <c r="AB250" s="28"/>
      <c r="AC250" s="28"/>
      <c r="AD250" s="28"/>
      <c r="AE250" s="28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</row>
    <row r="251" spans="1:47">
      <c r="A251" s="3"/>
      <c r="B251" s="13"/>
      <c r="H251" s="23"/>
      <c r="I251" s="23"/>
      <c r="J251" s="23"/>
      <c r="K251" s="23"/>
      <c r="L251" s="23"/>
      <c r="M251" s="23"/>
      <c r="N251" s="26"/>
      <c r="O251" s="26"/>
      <c r="P251" s="26"/>
      <c r="Q251" s="26"/>
      <c r="R251" s="26"/>
      <c r="S251" s="26"/>
      <c r="T251" s="27"/>
      <c r="U251" s="27"/>
      <c r="V251" s="27"/>
      <c r="W251" s="27"/>
      <c r="X251" s="27"/>
      <c r="Y251" s="27"/>
      <c r="Z251" s="28"/>
      <c r="AA251" s="28"/>
      <c r="AB251" s="28"/>
      <c r="AC251" s="28"/>
      <c r="AD251" s="28"/>
      <c r="AE251" s="28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</row>
    <row r="252" spans="1:47">
      <c r="A252" s="3"/>
      <c r="B252" s="13"/>
      <c r="H252" s="23"/>
      <c r="I252" s="23"/>
      <c r="J252" s="23"/>
      <c r="K252" s="23"/>
      <c r="L252" s="23"/>
      <c r="M252" s="23"/>
      <c r="N252" s="26"/>
      <c r="O252" s="26"/>
      <c r="P252" s="26"/>
      <c r="Q252" s="26"/>
      <c r="R252" s="26"/>
      <c r="S252" s="26"/>
      <c r="T252" s="27"/>
      <c r="U252" s="27"/>
      <c r="V252" s="27"/>
      <c r="W252" s="27"/>
      <c r="X252" s="27"/>
      <c r="Y252" s="27"/>
      <c r="Z252" s="28"/>
      <c r="AA252" s="28"/>
      <c r="AB252" s="28"/>
      <c r="AC252" s="28"/>
      <c r="AD252" s="28"/>
      <c r="AE252" s="28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</row>
    <row r="253" spans="1:47">
      <c r="A253" s="3"/>
      <c r="B253" s="13"/>
      <c r="H253" s="23"/>
      <c r="I253" s="23"/>
      <c r="J253" s="23"/>
      <c r="K253" s="23"/>
      <c r="L253" s="23"/>
      <c r="M253" s="23"/>
      <c r="N253" s="26"/>
      <c r="O253" s="26"/>
      <c r="P253" s="26"/>
      <c r="Q253" s="26"/>
      <c r="R253" s="26"/>
      <c r="S253" s="26"/>
      <c r="T253" s="27"/>
      <c r="U253" s="27"/>
      <c r="V253" s="27"/>
      <c r="W253" s="27"/>
      <c r="X253" s="27"/>
      <c r="Y253" s="27"/>
      <c r="Z253" s="28"/>
      <c r="AA253" s="28"/>
      <c r="AB253" s="28"/>
      <c r="AC253" s="28"/>
      <c r="AD253" s="28"/>
      <c r="AE253" s="28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</row>
    <row r="254" spans="1:47">
      <c r="A254" s="3"/>
      <c r="B254" s="13"/>
      <c r="H254" s="23"/>
      <c r="I254" s="23"/>
      <c r="J254" s="23"/>
      <c r="K254" s="23"/>
      <c r="L254" s="23"/>
      <c r="M254" s="23"/>
      <c r="N254" s="26"/>
      <c r="O254" s="26"/>
      <c r="P254" s="26"/>
      <c r="Q254" s="26"/>
      <c r="R254" s="26"/>
      <c r="S254" s="26"/>
      <c r="T254" s="27"/>
      <c r="U254" s="27"/>
      <c r="V254" s="27"/>
      <c r="W254" s="27"/>
      <c r="X254" s="27"/>
      <c r="Y254" s="27"/>
      <c r="Z254" s="28"/>
      <c r="AA254" s="28"/>
      <c r="AB254" s="28"/>
      <c r="AC254" s="28"/>
      <c r="AD254" s="28"/>
      <c r="AE254" s="28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</row>
    <row r="255" spans="1:47">
      <c r="A255" s="3"/>
      <c r="B255" s="13"/>
      <c r="H255" s="23"/>
      <c r="I255" s="23"/>
      <c r="J255" s="23"/>
      <c r="K255" s="23"/>
      <c r="L255" s="23"/>
      <c r="M255" s="23"/>
      <c r="N255" s="26"/>
      <c r="O255" s="26"/>
      <c r="P255" s="26"/>
      <c r="Q255" s="26"/>
      <c r="R255" s="26"/>
      <c r="S255" s="26"/>
      <c r="T255" s="27"/>
      <c r="U255" s="27"/>
      <c r="V255" s="27"/>
      <c r="W255" s="27"/>
      <c r="X255" s="27"/>
      <c r="Y255" s="27"/>
      <c r="Z255" s="28"/>
      <c r="AA255" s="28"/>
      <c r="AB255" s="28"/>
      <c r="AC255" s="28"/>
      <c r="AD255" s="28"/>
      <c r="AE255" s="28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</row>
    <row r="256" spans="1:47">
      <c r="A256" s="3"/>
      <c r="B256" s="13"/>
      <c r="H256" s="23"/>
      <c r="I256" s="23"/>
      <c r="J256" s="23"/>
      <c r="K256" s="23"/>
      <c r="L256" s="23"/>
      <c r="M256" s="23"/>
      <c r="N256" s="26"/>
      <c r="O256" s="26"/>
      <c r="P256" s="26"/>
      <c r="Q256" s="26"/>
      <c r="R256" s="26"/>
      <c r="S256" s="26"/>
      <c r="T256" s="27"/>
      <c r="U256" s="27"/>
      <c r="V256" s="27"/>
      <c r="W256" s="27"/>
      <c r="X256" s="27"/>
      <c r="Y256" s="27"/>
      <c r="Z256" s="28"/>
      <c r="AA256" s="28"/>
      <c r="AB256" s="28"/>
      <c r="AC256" s="28"/>
      <c r="AD256" s="28"/>
      <c r="AE256" s="28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</row>
    <row r="257" spans="1:47">
      <c r="A257" s="3"/>
      <c r="B257" s="13"/>
      <c r="H257" s="23"/>
      <c r="I257" s="23"/>
      <c r="J257" s="23"/>
      <c r="K257" s="23"/>
      <c r="L257" s="23"/>
      <c r="M257" s="23"/>
      <c r="N257" s="26"/>
      <c r="O257" s="26"/>
      <c r="P257" s="26"/>
      <c r="Q257" s="26"/>
      <c r="R257" s="26"/>
      <c r="S257" s="26"/>
      <c r="T257" s="27"/>
      <c r="U257" s="27"/>
      <c r="V257" s="27"/>
      <c r="W257" s="27"/>
      <c r="X257" s="27"/>
      <c r="Y257" s="27"/>
      <c r="Z257" s="28"/>
      <c r="AA257" s="28"/>
      <c r="AB257" s="28"/>
      <c r="AC257" s="28"/>
      <c r="AD257" s="28"/>
      <c r="AE257" s="28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</row>
    <row r="258" spans="1:47">
      <c r="A258" s="3"/>
      <c r="B258" s="13"/>
      <c r="H258" s="23"/>
      <c r="I258" s="23"/>
      <c r="J258" s="23"/>
      <c r="K258" s="23"/>
      <c r="L258" s="23"/>
      <c r="M258" s="23"/>
      <c r="N258" s="26"/>
      <c r="O258" s="26"/>
      <c r="P258" s="26"/>
      <c r="Q258" s="26"/>
      <c r="R258" s="26"/>
      <c r="S258" s="26"/>
      <c r="T258" s="27"/>
      <c r="U258" s="27"/>
      <c r="V258" s="27"/>
      <c r="W258" s="27"/>
      <c r="X258" s="27"/>
      <c r="Y258" s="27"/>
      <c r="Z258" s="28"/>
      <c r="AA258" s="28"/>
      <c r="AB258" s="28"/>
      <c r="AC258" s="28"/>
      <c r="AD258" s="28"/>
      <c r="AE258" s="28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</row>
    <row r="259" spans="1:47">
      <c r="A259" s="3"/>
      <c r="B259" s="13"/>
      <c r="H259" s="23"/>
      <c r="I259" s="23"/>
      <c r="J259" s="23"/>
      <c r="K259" s="23"/>
      <c r="L259" s="23"/>
      <c r="M259" s="23"/>
      <c r="N259" s="26"/>
      <c r="O259" s="26"/>
      <c r="P259" s="26"/>
      <c r="Q259" s="26"/>
      <c r="R259" s="26"/>
      <c r="S259" s="26"/>
      <c r="T259" s="27"/>
      <c r="U259" s="27"/>
      <c r="V259" s="27"/>
      <c r="W259" s="27"/>
      <c r="X259" s="27"/>
      <c r="Y259" s="27"/>
      <c r="Z259" s="28"/>
      <c r="AA259" s="28"/>
      <c r="AB259" s="28"/>
      <c r="AC259" s="28"/>
      <c r="AD259" s="28"/>
      <c r="AE259" s="28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</row>
    <row r="260" spans="1:47">
      <c r="A260" s="3"/>
      <c r="B260" s="13"/>
      <c r="H260" s="23"/>
      <c r="I260" s="23"/>
      <c r="J260" s="23"/>
      <c r="K260" s="23"/>
      <c r="L260" s="23"/>
      <c r="M260" s="23"/>
      <c r="N260" s="26"/>
      <c r="O260" s="26"/>
      <c r="P260" s="26"/>
      <c r="Q260" s="26"/>
      <c r="R260" s="26"/>
      <c r="S260" s="26"/>
      <c r="T260" s="27"/>
      <c r="U260" s="27"/>
      <c r="V260" s="27"/>
      <c r="W260" s="27"/>
      <c r="X260" s="27"/>
      <c r="Y260" s="27"/>
      <c r="Z260" s="28"/>
      <c r="AA260" s="28"/>
      <c r="AB260" s="28"/>
      <c r="AC260" s="28"/>
      <c r="AD260" s="28"/>
      <c r="AE260" s="28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</row>
    <row r="261" spans="1:47">
      <c r="A261" s="3"/>
      <c r="B261" s="13"/>
      <c r="H261" s="23"/>
      <c r="I261" s="23"/>
      <c r="J261" s="23"/>
      <c r="K261" s="23"/>
      <c r="L261" s="23"/>
      <c r="M261" s="23"/>
      <c r="N261" s="26"/>
      <c r="O261" s="26"/>
      <c r="P261" s="26"/>
      <c r="Q261" s="26"/>
      <c r="R261" s="26"/>
      <c r="S261" s="26"/>
      <c r="T261" s="27"/>
      <c r="U261" s="27"/>
      <c r="V261" s="27"/>
      <c r="W261" s="27"/>
      <c r="X261" s="27"/>
      <c r="Y261" s="27"/>
      <c r="Z261" s="28"/>
      <c r="AA261" s="28"/>
      <c r="AB261" s="28"/>
      <c r="AC261" s="28"/>
      <c r="AD261" s="28"/>
      <c r="AE261" s="28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</row>
    <row r="262" spans="1:47">
      <c r="A262" s="3"/>
      <c r="B262" s="13"/>
      <c r="H262" s="23"/>
      <c r="I262" s="23"/>
      <c r="J262" s="23"/>
      <c r="K262" s="23"/>
      <c r="L262" s="23"/>
      <c r="M262" s="23"/>
      <c r="N262" s="26"/>
      <c r="O262" s="26"/>
      <c r="P262" s="26"/>
      <c r="Q262" s="26"/>
      <c r="R262" s="26"/>
      <c r="S262" s="26"/>
      <c r="T262" s="27"/>
      <c r="U262" s="27"/>
      <c r="V262" s="27"/>
      <c r="W262" s="27"/>
      <c r="X262" s="27"/>
      <c r="Y262" s="27"/>
      <c r="Z262" s="28"/>
      <c r="AA262" s="28"/>
      <c r="AB262" s="28"/>
      <c r="AC262" s="28"/>
      <c r="AD262" s="28"/>
      <c r="AE262" s="28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</row>
    <row r="263" spans="1:47">
      <c r="A263" s="3"/>
      <c r="B263" s="13"/>
      <c r="H263" s="23"/>
      <c r="I263" s="23"/>
      <c r="J263" s="23"/>
      <c r="K263" s="23"/>
      <c r="L263" s="23"/>
      <c r="M263" s="23"/>
      <c r="N263" s="26"/>
      <c r="O263" s="26"/>
      <c r="P263" s="26"/>
      <c r="Q263" s="26"/>
      <c r="R263" s="26"/>
      <c r="S263" s="26"/>
      <c r="T263" s="27"/>
      <c r="U263" s="27"/>
      <c r="V263" s="27"/>
      <c r="W263" s="27"/>
      <c r="X263" s="27"/>
      <c r="Y263" s="27"/>
      <c r="Z263" s="28"/>
      <c r="AA263" s="28"/>
      <c r="AB263" s="28"/>
      <c r="AC263" s="28"/>
      <c r="AD263" s="28"/>
      <c r="AE263" s="28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</row>
    <row r="264" spans="1:47">
      <c r="A264" s="3"/>
      <c r="B264" s="13"/>
      <c r="H264" s="23"/>
      <c r="I264" s="23"/>
      <c r="J264" s="23"/>
      <c r="K264" s="23"/>
      <c r="L264" s="23"/>
      <c r="M264" s="23"/>
      <c r="N264" s="26"/>
      <c r="O264" s="26"/>
      <c r="P264" s="26"/>
      <c r="Q264" s="26"/>
      <c r="R264" s="26"/>
      <c r="S264" s="26"/>
      <c r="T264" s="27"/>
      <c r="U264" s="27"/>
      <c r="V264" s="27"/>
      <c r="W264" s="27"/>
      <c r="X264" s="27"/>
      <c r="Y264" s="27"/>
      <c r="Z264" s="28"/>
      <c r="AA264" s="28"/>
      <c r="AB264" s="28"/>
      <c r="AC264" s="28"/>
      <c r="AD264" s="28"/>
      <c r="AE264" s="28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</row>
    <row r="265" spans="1:47">
      <c r="A265" s="3"/>
      <c r="B265" s="13"/>
      <c r="H265" s="23"/>
      <c r="I265" s="23"/>
      <c r="J265" s="23"/>
      <c r="K265" s="23"/>
      <c r="L265" s="23"/>
      <c r="M265" s="23"/>
      <c r="N265" s="26"/>
      <c r="O265" s="26"/>
      <c r="P265" s="26"/>
      <c r="Q265" s="26"/>
      <c r="R265" s="26"/>
      <c r="S265" s="26"/>
      <c r="T265" s="27"/>
      <c r="U265" s="27"/>
      <c r="V265" s="27"/>
      <c r="W265" s="27"/>
      <c r="X265" s="27"/>
      <c r="Y265" s="27"/>
      <c r="Z265" s="28"/>
      <c r="AA265" s="28"/>
      <c r="AB265" s="28"/>
      <c r="AC265" s="28"/>
      <c r="AD265" s="28"/>
      <c r="AE265" s="28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</row>
    <row r="266" spans="1:47">
      <c r="A266" s="3"/>
      <c r="B266" s="13"/>
      <c r="H266" s="23"/>
      <c r="I266" s="23"/>
      <c r="J266" s="23"/>
      <c r="K266" s="23"/>
      <c r="L266" s="23"/>
      <c r="M266" s="23"/>
      <c r="N266" s="26"/>
      <c r="O266" s="26"/>
      <c r="P266" s="26"/>
      <c r="Q266" s="26"/>
      <c r="R266" s="26"/>
      <c r="S266" s="26"/>
      <c r="T266" s="27"/>
      <c r="U266" s="27"/>
      <c r="V266" s="27"/>
      <c r="W266" s="27"/>
      <c r="X266" s="27"/>
      <c r="Y266" s="27"/>
      <c r="Z266" s="28"/>
      <c r="AA266" s="28"/>
      <c r="AB266" s="28"/>
      <c r="AC266" s="28"/>
      <c r="AD266" s="28"/>
      <c r="AE266" s="28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</row>
    <row r="267" spans="1:47">
      <c r="A267" s="3"/>
      <c r="B267" s="13"/>
      <c r="H267" s="23"/>
      <c r="I267" s="23"/>
      <c r="J267" s="23"/>
      <c r="K267" s="23"/>
      <c r="L267" s="23"/>
      <c r="M267" s="23"/>
      <c r="N267" s="26"/>
      <c r="O267" s="26"/>
      <c r="P267" s="26"/>
      <c r="Q267" s="26"/>
      <c r="R267" s="26"/>
      <c r="S267" s="26"/>
      <c r="T267" s="27"/>
      <c r="U267" s="27"/>
      <c r="V267" s="27"/>
      <c r="W267" s="27"/>
      <c r="X267" s="27"/>
      <c r="Y267" s="27"/>
      <c r="Z267" s="28"/>
      <c r="AA267" s="28"/>
      <c r="AB267" s="28"/>
      <c r="AC267" s="28"/>
      <c r="AD267" s="28"/>
      <c r="AE267" s="28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</row>
    <row r="268" spans="1:47">
      <c r="A268" s="3"/>
      <c r="B268" s="13"/>
      <c r="H268" s="23"/>
      <c r="I268" s="23"/>
      <c r="J268" s="23"/>
      <c r="K268" s="23"/>
      <c r="L268" s="23"/>
      <c r="M268" s="23"/>
      <c r="N268" s="26"/>
      <c r="O268" s="26"/>
      <c r="P268" s="26"/>
      <c r="Q268" s="26"/>
      <c r="R268" s="26"/>
      <c r="S268" s="26"/>
      <c r="T268" s="27"/>
      <c r="U268" s="27"/>
      <c r="V268" s="27"/>
      <c r="W268" s="27"/>
      <c r="X268" s="27"/>
      <c r="Y268" s="27"/>
      <c r="Z268" s="28"/>
      <c r="AA268" s="28"/>
      <c r="AB268" s="28"/>
      <c r="AC268" s="28"/>
      <c r="AD268" s="28"/>
      <c r="AE268" s="28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</row>
    <row r="269" spans="1:47">
      <c r="A269" s="3"/>
      <c r="B269" s="13"/>
      <c r="H269" s="23"/>
      <c r="I269" s="23"/>
      <c r="J269" s="23"/>
      <c r="K269" s="23"/>
      <c r="L269" s="23"/>
      <c r="M269" s="23"/>
      <c r="N269" s="26"/>
      <c r="O269" s="26"/>
      <c r="P269" s="26"/>
      <c r="Q269" s="26"/>
      <c r="R269" s="26"/>
      <c r="S269" s="26"/>
      <c r="T269" s="27"/>
      <c r="U269" s="27"/>
      <c r="V269" s="27"/>
      <c r="W269" s="27"/>
      <c r="X269" s="27"/>
      <c r="Y269" s="27"/>
      <c r="Z269" s="28"/>
      <c r="AA269" s="28"/>
      <c r="AB269" s="28"/>
      <c r="AC269" s="28"/>
      <c r="AD269" s="28"/>
      <c r="AE269" s="28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</row>
    <row r="270" spans="1:47">
      <c r="A270" s="3"/>
      <c r="B270" s="13"/>
      <c r="H270" s="23"/>
      <c r="I270" s="23"/>
      <c r="J270" s="23"/>
      <c r="K270" s="23"/>
      <c r="L270" s="23"/>
      <c r="M270" s="23"/>
      <c r="N270" s="26"/>
      <c r="O270" s="26"/>
      <c r="P270" s="26"/>
      <c r="Q270" s="26"/>
      <c r="R270" s="26"/>
      <c r="S270" s="26"/>
      <c r="T270" s="27"/>
      <c r="U270" s="27"/>
      <c r="V270" s="27"/>
      <c r="W270" s="27"/>
      <c r="X270" s="27"/>
      <c r="Y270" s="27"/>
      <c r="Z270" s="28"/>
      <c r="AA270" s="28"/>
      <c r="AB270" s="28"/>
      <c r="AC270" s="28"/>
      <c r="AD270" s="28"/>
      <c r="AE270" s="28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</row>
    <row r="271" spans="1:47">
      <c r="A271" s="3"/>
      <c r="B271" s="13"/>
      <c r="H271" s="23"/>
      <c r="I271" s="23"/>
      <c r="J271" s="23"/>
      <c r="K271" s="23"/>
      <c r="L271" s="23"/>
      <c r="M271" s="23"/>
      <c r="N271" s="26"/>
      <c r="O271" s="26"/>
      <c r="P271" s="26"/>
      <c r="Q271" s="26"/>
      <c r="R271" s="26"/>
      <c r="S271" s="26"/>
      <c r="T271" s="27"/>
      <c r="U271" s="27"/>
      <c r="V271" s="27"/>
      <c r="W271" s="27"/>
      <c r="X271" s="27"/>
      <c r="Y271" s="27"/>
      <c r="Z271" s="28"/>
      <c r="AA271" s="28"/>
      <c r="AB271" s="28"/>
      <c r="AC271" s="28"/>
      <c r="AD271" s="28"/>
      <c r="AE271" s="28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</row>
    <row r="272" spans="1:47">
      <c r="A272" s="3"/>
      <c r="B272" s="13"/>
      <c r="H272" s="23"/>
      <c r="I272" s="23"/>
      <c r="J272" s="23"/>
      <c r="K272" s="23"/>
      <c r="L272" s="23"/>
      <c r="M272" s="23"/>
      <c r="N272" s="26"/>
      <c r="O272" s="26"/>
      <c r="P272" s="26"/>
      <c r="Q272" s="26"/>
      <c r="R272" s="26"/>
      <c r="S272" s="26"/>
      <c r="T272" s="27"/>
      <c r="U272" s="27"/>
      <c r="V272" s="27"/>
      <c r="W272" s="27"/>
      <c r="X272" s="27"/>
      <c r="Y272" s="27"/>
      <c r="Z272" s="28"/>
      <c r="AA272" s="28"/>
      <c r="AB272" s="28"/>
      <c r="AC272" s="28"/>
      <c r="AD272" s="28"/>
      <c r="AE272" s="28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</row>
    <row r="273" spans="1:47">
      <c r="A273" s="3"/>
      <c r="B273" s="13"/>
      <c r="H273" s="23"/>
      <c r="I273" s="23"/>
      <c r="J273" s="23"/>
      <c r="K273" s="23"/>
      <c r="L273" s="23"/>
      <c r="M273" s="23"/>
      <c r="N273" s="26"/>
      <c r="O273" s="26"/>
      <c r="P273" s="26"/>
      <c r="Q273" s="26"/>
      <c r="R273" s="26"/>
      <c r="S273" s="26"/>
      <c r="T273" s="27"/>
      <c r="U273" s="27"/>
      <c r="V273" s="27"/>
      <c r="W273" s="27"/>
      <c r="X273" s="27"/>
      <c r="Y273" s="27"/>
      <c r="Z273" s="28"/>
      <c r="AA273" s="28"/>
      <c r="AB273" s="28"/>
      <c r="AC273" s="28"/>
      <c r="AD273" s="28"/>
      <c r="AE273" s="28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</row>
    <row r="274" spans="1:47">
      <c r="A274" s="3"/>
      <c r="B274" s="13"/>
      <c r="H274" s="23"/>
      <c r="I274" s="23"/>
      <c r="J274" s="23"/>
      <c r="K274" s="23"/>
      <c r="L274" s="23"/>
      <c r="M274" s="23"/>
      <c r="N274" s="26"/>
      <c r="O274" s="26"/>
      <c r="P274" s="26"/>
      <c r="Q274" s="26"/>
      <c r="R274" s="26"/>
      <c r="S274" s="26"/>
      <c r="T274" s="27"/>
      <c r="U274" s="27"/>
      <c r="V274" s="27"/>
      <c r="W274" s="27"/>
      <c r="X274" s="27"/>
      <c r="Y274" s="27"/>
      <c r="Z274" s="28"/>
      <c r="AA274" s="28"/>
      <c r="AB274" s="28"/>
      <c r="AC274" s="28"/>
      <c r="AD274" s="28"/>
      <c r="AE274" s="28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</row>
    <row r="275" spans="1:47">
      <c r="A275" s="3"/>
      <c r="B275" s="13"/>
      <c r="H275" s="23"/>
      <c r="I275" s="23"/>
      <c r="J275" s="23"/>
      <c r="K275" s="23"/>
      <c r="L275" s="23"/>
      <c r="M275" s="23"/>
      <c r="N275" s="26"/>
      <c r="O275" s="26"/>
      <c r="P275" s="26"/>
      <c r="Q275" s="26"/>
      <c r="R275" s="26"/>
      <c r="S275" s="26"/>
      <c r="T275" s="27"/>
      <c r="U275" s="27"/>
      <c r="V275" s="27"/>
      <c r="W275" s="27"/>
      <c r="X275" s="27"/>
      <c r="Y275" s="27"/>
      <c r="Z275" s="28"/>
      <c r="AA275" s="28"/>
      <c r="AB275" s="28"/>
      <c r="AC275" s="28"/>
      <c r="AD275" s="28"/>
      <c r="AE275" s="28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</row>
    <row r="276" spans="1:47">
      <c r="A276" s="3"/>
      <c r="B276" s="13"/>
      <c r="H276" s="23"/>
      <c r="I276" s="23"/>
      <c r="J276" s="23"/>
      <c r="K276" s="23"/>
      <c r="L276" s="23"/>
      <c r="M276" s="23"/>
      <c r="N276" s="26"/>
      <c r="O276" s="26"/>
      <c r="P276" s="26"/>
      <c r="Q276" s="26"/>
      <c r="R276" s="26"/>
      <c r="S276" s="26"/>
      <c r="T276" s="27"/>
      <c r="U276" s="27"/>
      <c r="V276" s="27"/>
      <c r="W276" s="27"/>
      <c r="X276" s="27"/>
      <c r="Y276" s="27"/>
      <c r="Z276" s="28"/>
      <c r="AA276" s="28"/>
      <c r="AB276" s="28"/>
      <c r="AC276" s="28"/>
      <c r="AD276" s="28"/>
      <c r="AE276" s="28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</row>
    <row r="277" spans="1:47">
      <c r="A277" s="3"/>
      <c r="B277" s="13"/>
      <c r="H277" s="23"/>
      <c r="I277" s="23"/>
      <c r="J277" s="23"/>
      <c r="K277" s="23"/>
      <c r="L277" s="23"/>
      <c r="M277" s="23"/>
      <c r="N277" s="26"/>
      <c r="O277" s="26"/>
      <c r="P277" s="26"/>
      <c r="Q277" s="26"/>
      <c r="R277" s="26"/>
      <c r="S277" s="26"/>
      <c r="T277" s="27"/>
      <c r="U277" s="27"/>
      <c r="V277" s="27"/>
      <c r="W277" s="27"/>
      <c r="X277" s="27"/>
      <c r="Y277" s="27"/>
      <c r="Z277" s="28"/>
      <c r="AA277" s="28"/>
      <c r="AB277" s="28"/>
      <c r="AC277" s="28"/>
      <c r="AD277" s="28"/>
      <c r="AE277" s="28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</row>
    <row r="278" spans="1:47">
      <c r="A278" s="3"/>
      <c r="B278" s="13"/>
      <c r="H278" s="23"/>
      <c r="I278" s="23"/>
      <c r="J278" s="23"/>
      <c r="K278" s="23"/>
      <c r="L278" s="23"/>
      <c r="M278" s="23"/>
      <c r="N278" s="26"/>
      <c r="O278" s="26"/>
      <c r="P278" s="26"/>
      <c r="Q278" s="26"/>
      <c r="R278" s="26"/>
      <c r="S278" s="26"/>
      <c r="T278" s="27"/>
      <c r="U278" s="27"/>
      <c r="V278" s="27"/>
      <c r="W278" s="27"/>
      <c r="X278" s="27"/>
      <c r="Y278" s="27"/>
      <c r="Z278" s="28"/>
      <c r="AA278" s="28"/>
      <c r="AB278" s="28"/>
      <c r="AC278" s="28"/>
      <c r="AD278" s="28"/>
      <c r="AE278" s="28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</row>
    <row r="279" spans="1:47">
      <c r="A279" s="3"/>
      <c r="B279" s="13"/>
      <c r="H279" s="23"/>
      <c r="I279" s="23"/>
      <c r="J279" s="23"/>
      <c r="K279" s="23"/>
      <c r="L279" s="23"/>
      <c r="M279" s="23"/>
      <c r="N279" s="26"/>
      <c r="O279" s="26"/>
      <c r="P279" s="26"/>
      <c r="Q279" s="26"/>
      <c r="R279" s="26"/>
      <c r="S279" s="26"/>
      <c r="T279" s="27"/>
      <c r="U279" s="27"/>
      <c r="V279" s="27"/>
      <c r="W279" s="27"/>
      <c r="X279" s="27"/>
      <c r="Y279" s="27"/>
      <c r="Z279" s="28"/>
      <c r="AA279" s="28"/>
      <c r="AB279" s="28"/>
      <c r="AC279" s="28"/>
      <c r="AD279" s="28"/>
      <c r="AE279" s="28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</row>
    <row r="280" spans="1:47">
      <c r="A280" s="3"/>
      <c r="B280" s="13"/>
      <c r="H280" s="23"/>
      <c r="I280" s="23"/>
      <c r="J280" s="23"/>
      <c r="K280" s="23"/>
      <c r="L280" s="23"/>
      <c r="M280" s="23"/>
      <c r="N280" s="26"/>
      <c r="O280" s="26"/>
      <c r="P280" s="26"/>
      <c r="Q280" s="26"/>
      <c r="R280" s="26"/>
      <c r="S280" s="26"/>
      <c r="T280" s="27"/>
      <c r="U280" s="27"/>
      <c r="V280" s="27"/>
      <c r="W280" s="27"/>
      <c r="X280" s="27"/>
      <c r="Y280" s="27"/>
      <c r="Z280" s="28"/>
      <c r="AA280" s="28"/>
      <c r="AB280" s="28"/>
      <c r="AC280" s="28"/>
      <c r="AD280" s="28"/>
      <c r="AE280" s="28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</row>
    <row r="281" spans="1:47">
      <c r="A281" s="3"/>
      <c r="B281" s="13"/>
      <c r="H281" s="23"/>
      <c r="I281" s="23"/>
      <c r="J281" s="23"/>
      <c r="K281" s="23"/>
      <c r="L281" s="23"/>
      <c r="M281" s="23"/>
      <c r="N281" s="26"/>
      <c r="O281" s="26"/>
      <c r="P281" s="26"/>
      <c r="Q281" s="26"/>
      <c r="R281" s="26"/>
      <c r="S281" s="26"/>
      <c r="T281" s="27"/>
      <c r="U281" s="27"/>
      <c r="V281" s="27"/>
      <c r="W281" s="27"/>
      <c r="X281" s="27"/>
      <c r="Y281" s="27"/>
      <c r="Z281" s="28"/>
      <c r="AA281" s="28"/>
      <c r="AB281" s="28"/>
      <c r="AC281" s="28"/>
      <c r="AD281" s="28"/>
      <c r="AE281" s="28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</row>
    <row r="282" spans="1:47">
      <c r="A282" s="3"/>
      <c r="B282" s="13"/>
      <c r="H282" s="23"/>
      <c r="I282" s="23"/>
      <c r="J282" s="23"/>
      <c r="K282" s="23"/>
      <c r="L282" s="23"/>
      <c r="M282" s="23"/>
      <c r="N282" s="26"/>
      <c r="O282" s="26"/>
      <c r="P282" s="26"/>
      <c r="Q282" s="26"/>
      <c r="R282" s="26"/>
      <c r="S282" s="26"/>
      <c r="T282" s="27"/>
      <c r="U282" s="27"/>
      <c r="V282" s="27"/>
      <c r="W282" s="27"/>
      <c r="X282" s="27"/>
      <c r="Y282" s="27"/>
      <c r="Z282" s="28"/>
      <c r="AA282" s="28"/>
      <c r="AB282" s="28"/>
      <c r="AC282" s="28"/>
      <c r="AD282" s="28"/>
      <c r="AE282" s="28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</row>
    <row r="283" spans="1:47">
      <c r="A283" s="3"/>
      <c r="B283" s="13"/>
      <c r="H283" s="23"/>
      <c r="I283" s="23"/>
      <c r="J283" s="23"/>
      <c r="K283" s="23"/>
      <c r="L283" s="23"/>
      <c r="M283" s="23"/>
      <c r="N283" s="26"/>
      <c r="O283" s="26"/>
      <c r="P283" s="26"/>
      <c r="Q283" s="26"/>
      <c r="R283" s="26"/>
      <c r="S283" s="26"/>
      <c r="T283" s="27"/>
      <c r="U283" s="27"/>
      <c r="V283" s="27"/>
      <c r="W283" s="27"/>
      <c r="X283" s="27"/>
      <c r="Y283" s="27"/>
      <c r="Z283" s="28"/>
      <c r="AA283" s="28"/>
      <c r="AB283" s="28"/>
      <c r="AC283" s="28"/>
      <c r="AD283" s="28"/>
      <c r="AE283" s="28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</row>
    <row r="284" spans="1:47">
      <c r="A284" s="3"/>
      <c r="B284" s="13"/>
      <c r="H284" s="23"/>
      <c r="I284" s="23"/>
      <c r="J284" s="23"/>
      <c r="K284" s="23"/>
      <c r="L284" s="23"/>
      <c r="M284" s="23"/>
      <c r="N284" s="26"/>
      <c r="O284" s="26"/>
      <c r="P284" s="26"/>
      <c r="Q284" s="26"/>
      <c r="R284" s="26"/>
      <c r="S284" s="26"/>
      <c r="T284" s="27"/>
      <c r="U284" s="27"/>
      <c r="V284" s="27"/>
      <c r="W284" s="27"/>
      <c r="X284" s="27"/>
      <c r="Y284" s="27"/>
      <c r="Z284" s="28"/>
      <c r="AA284" s="28"/>
      <c r="AB284" s="28"/>
      <c r="AC284" s="28"/>
      <c r="AD284" s="28"/>
      <c r="AE284" s="28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</row>
    <row r="285" spans="1:47">
      <c r="A285" s="3"/>
      <c r="B285" s="13"/>
      <c r="H285" s="23"/>
      <c r="I285" s="23"/>
      <c r="J285" s="23"/>
      <c r="K285" s="23"/>
      <c r="L285" s="23"/>
      <c r="M285" s="23"/>
      <c r="N285" s="26"/>
      <c r="O285" s="26"/>
      <c r="P285" s="26"/>
      <c r="Q285" s="26"/>
      <c r="R285" s="26"/>
      <c r="S285" s="26"/>
      <c r="T285" s="27"/>
      <c r="U285" s="27"/>
      <c r="V285" s="27"/>
      <c r="W285" s="27"/>
      <c r="X285" s="27"/>
      <c r="Y285" s="27"/>
      <c r="Z285" s="28"/>
      <c r="AA285" s="28"/>
      <c r="AB285" s="28"/>
      <c r="AC285" s="28"/>
      <c r="AD285" s="28"/>
      <c r="AE285" s="28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</row>
    <row r="286" spans="1:47">
      <c r="A286" s="3"/>
      <c r="B286" s="13"/>
      <c r="H286" s="23"/>
      <c r="I286" s="23"/>
      <c r="J286" s="23"/>
      <c r="K286" s="23"/>
      <c r="L286" s="23"/>
      <c r="M286" s="23"/>
      <c r="N286" s="26"/>
      <c r="O286" s="26"/>
      <c r="P286" s="26"/>
      <c r="Q286" s="26"/>
      <c r="R286" s="26"/>
      <c r="S286" s="26"/>
      <c r="T286" s="27"/>
      <c r="U286" s="27"/>
      <c r="V286" s="27"/>
      <c r="W286" s="27"/>
      <c r="X286" s="27"/>
      <c r="Y286" s="27"/>
      <c r="Z286" s="28"/>
      <c r="AA286" s="28"/>
      <c r="AB286" s="28"/>
      <c r="AC286" s="28"/>
      <c r="AD286" s="28"/>
      <c r="AE286" s="28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</row>
    <row r="287" spans="1:47">
      <c r="A287" s="3"/>
      <c r="B287" s="13"/>
      <c r="H287" s="23"/>
      <c r="I287" s="23"/>
      <c r="J287" s="23"/>
      <c r="K287" s="23"/>
      <c r="L287" s="23"/>
      <c r="M287" s="23"/>
      <c r="N287" s="26"/>
      <c r="O287" s="26"/>
      <c r="P287" s="26"/>
      <c r="Q287" s="26"/>
      <c r="R287" s="26"/>
      <c r="S287" s="26"/>
      <c r="T287" s="27"/>
      <c r="U287" s="27"/>
      <c r="V287" s="27"/>
      <c r="W287" s="27"/>
      <c r="X287" s="27"/>
      <c r="Y287" s="27"/>
      <c r="Z287" s="28"/>
      <c r="AA287" s="28"/>
      <c r="AB287" s="28"/>
      <c r="AC287" s="28"/>
      <c r="AD287" s="28"/>
      <c r="AE287" s="28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</row>
    <row r="288" spans="1:47">
      <c r="A288" s="3"/>
      <c r="B288" s="13"/>
      <c r="H288" s="23"/>
      <c r="I288" s="23"/>
      <c r="J288" s="23"/>
      <c r="K288" s="23"/>
      <c r="L288" s="23"/>
      <c r="M288" s="23"/>
      <c r="N288" s="26"/>
      <c r="O288" s="26"/>
      <c r="P288" s="26"/>
      <c r="Q288" s="26"/>
      <c r="R288" s="26"/>
      <c r="S288" s="26"/>
      <c r="T288" s="27"/>
      <c r="U288" s="27"/>
      <c r="V288" s="27"/>
      <c r="W288" s="27"/>
      <c r="X288" s="27"/>
      <c r="Y288" s="27"/>
      <c r="Z288" s="28"/>
      <c r="AA288" s="28"/>
      <c r="AB288" s="28"/>
      <c r="AC288" s="28"/>
      <c r="AD288" s="28"/>
      <c r="AE288" s="28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</row>
    <row r="289" spans="1:47">
      <c r="A289" s="3"/>
      <c r="B289" s="13"/>
      <c r="H289" s="23"/>
      <c r="I289" s="23"/>
      <c r="J289" s="23"/>
      <c r="K289" s="23"/>
      <c r="L289" s="23"/>
      <c r="M289" s="23"/>
      <c r="N289" s="26"/>
      <c r="O289" s="26"/>
      <c r="P289" s="26"/>
      <c r="Q289" s="26"/>
      <c r="R289" s="26"/>
      <c r="S289" s="26"/>
      <c r="T289" s="27"/>
      <c r="U289" s="27"/>
      <c r="V289" s="27"/>
      <c r="W289" s="27"/>
      <c r="X289" s="27"/>
      <c r="Y289" s="27"/>
      <c r="Z289" s="28"/>
      <c r="AA289" s="28"/>
      <c r="AB289" s="28"/>
      <c r="AC289" s="28"/>
      <c r="AD289" s="28"/>
      <c r="AE289" s="28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</row>
    <row r="290" spans="1:47">
      <c r="A290" s="3"/>
      <c r="B290" s="13"/>
      <c r="H290" s="23"/>
      <c r="I290" s="23"/>
      <c r="J290" s="23"/>
      <c r="K290" s="23"/>
      <c r="L290" s="23"/>
      <c r="M290" s="23"/>
      <c r="N290" s="26"/>
      <c r="O290" s="26"/>
      <c r="P290" s="26"/>
      <c r="Q290" s="26"/>
      <c r="R290" s="26"/>
      <c r="S290" s="26"/>
      <c r="T290" s="27"/>
      <c r="U290" s="27"/>
      <c r="V290" s="27"/>
      <c r="W290" s="27"/>
      <c r="X290" s="27"/>
      <c r="Y290" s="27"/>
      <c r="Z290" s="28"/>
      <c r="AA290" s="28"/>
      <c r="AB290" s="28"/>
      <c r="AC290" s="28"/>
      <c r="AD290" s="28"/>
      <c r="AE290" s="28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</row>
    <row r="291" spans="1:47">
      <c r="A291" s="3"/>
      <c r="B291" s="13"/>
      <c r="H291" s="23"/>
      <c r="I291" s="23"/>
      <c r="J291" s="23"/>
      <c r="K291" s="23"/>
      <c r="L291" s="23"/>
      <c r="M291" s="23"/>
      <c r="N291" s="26"/>
      <c r="O291" s="26"/>
      <c r="P291" s="26"/>
      <c r="Q291" s="26"/>
      <c r="R291" s="26"/>
      <c r="S291" s="26"/>
      <c r="T291" s="27"/>
      <c r="U291" s="27"/>
      <c r="V291" s="27"/>
      <c r="W291" s="27"/>
      <c r="X291" s="27"/>
      <c r="Y291" s="27"/>
      <c r="Z291" s="28"/>
      <c r="AA291" s="28"/>
      <c r="AB291" s="28"/>
      <c r="AC291" s="28"/>
      <c r="AD291" s="28"/>
      <c r="AE291" s="28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</row>
    <row r="292" spans="1:47">
      <c r="A292" s="3"/>
      <c r="B292" s="13"/>
      <c r="H292" s="23"/>
      <c r="I292" s="23"/>
      <c r="J292" s="23"/>
      <c r="K292" s="23"/>
      <c r="L292" s="23"/>
      <c r="M292" s="23"/>
      <c r="N292" s="26"/>
      <c r="O292" s="26"/>
      <c r="P292" s="26"/>
      <c r="Q292" s="26"/>
      <c r="R292" s="26"/>
      <c r="S292" s="26"/>
      <c r="T292" s="27"/>
      <c r="U292" s="27"/>
      <c r="V292" s="27"/>
      <c r="W292" s="27"/>
      <c r="X292" s="27"/>
      <c r="Y292" s="27"/>
      <c r="Z292" s="28"/>
      <c r="AA292" s="28"/>
      <c r="AB292" s="28"/>
      <c r="AC292" s="28"/>
      <c r="AD292" s="28"/>
      <c r="AE292" s="28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</row>
    <row r="293" spans="1:47">
      <c r="A293" s="3"/>
      <c r="B293" s="13"/>
      <c r="H293" s="23"/>
      <c r="I293" s="23"/>
      <c r="J293" s="23"/>
      <c r="K293" s="23"/>
      <c r="L293" s="23"/>
      <c r="M293" s="23"/>
      <c r="N293" s="26"/>
      <c r="O293" s="26"/>
      <c r="P293" s="26"/>
      <c r="Q293" s="26"/>
      <c r="R293" s="26"/>
      <c r="S293" s="26"/>
      <c r="T293" s="27"/>
      <c r="U293" s="27"/>
      <c r="V293" s="27"/>
      <c r="W293" s="27"/>
      <c r="X293" s="27"/>
      <c r="Y293" s="27"/>
      <c r="Z293" s="28"/>
      <c r="AA293" s="28"/>
      <c r="AB293" s="28"/>
      <c r="AC293" s="28"/>
      <c r="AD293" s="28"/>
      <c r="AE293" s="28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</row>
    <row r="294" spans="1:47">
      <c r="A294" s="3"/>
      <c r="B294" s="13"/>
      <c r="H294" s="23"/>
      <c r="I294" s="23"/>
      <c r="J294" s="23"/>
      <c r="K294" s="23"/>
      <c r="L294" s="23"/>
      <c r="M294" s="23"/>
      <c r="N294" s="26"/>
      <c r="O294" s="26"/>
      <c r="P294" s="26"/>
      <c r="Q294" s="26"/>
      <c r="R294" s="26"/>
      <c r="S294" s="26"/>
      <c r="T294" s="27"/>
      <c r="U294" s="27"/>
      <c r="V294" s="27"/>
      <c r="W294" s="27"/>
      <c r="X294" s="27"/>
      <c r="Y294" s="27"/>
      <c r="Z294" s="28"/>
      <c r="AA294" s="28"/>
      <c r="AB294" s="28"/>
      <c r="AC294" s="28"/>
      <c r="AD294" s="28"/>
      <c r="AE294" s="28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</row>
    <row r="295" spans="1:47">
      <c r="A295" s="3"/>
      <c r="B295" s="13"/>
      <c r="H295" s="23"/>
      <c r="I295" s="23"/>
      <c r="J295" s="23"/>
      <c r="K295" s="23"/>
      <c r="L295" s="23"/>
      <c r="M295" s="23"/>
      <c r="N295" s="26"/>
      <c r="O295" s="26"/>
      <c r="P295" s="26"/>
      <c r="Q295" s="26"/>
      <c r="R295" s="26"/>
      <c r="S295" s="26"/>
      <c r="T295" s="27"/>
      <c r="U295" s="27"/>
      <c r="V295" s="27"/>
      <c r="W295" s="27"/>
      <c r="X295" s="27"/>
      <c r="Y295" s="27"/>
      <c r="Z295" s="28"/>
      <c r="AA295" s="28"/>
      <c r="AB295" s="28"/>
      <c r="AC295" s="28"/>
      <c r="AD295" s="28"/>
      <c r="AE295" s="28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</row>
    <row r="296" spans="1:47">
      <c r="A296" s="3"/>
      <c r="B296" s="13"/>
      <c r="H296" s="23"/>
      <c r="I296" s="23"/>
      <c r="J296" s="23"/>
      <c r="K296" s="23"/>
      <c r="L296" s="23"/>
      <c r="M296" s="23"/>
      <c r="N296" s="26"/>
      <c r="O296" s="26"/>
      <c r="P296" s="26"/>
      <c r="Q296" s="26"/>
      <c r="R296" s="26"/>
      <c r="S296" s="26"/>
      <c r="T296" s="27"/>
      <c r="U296" s="27"/>
      <c r="V296" s="27"/>
      <c r="W296" s="27"/>
      <c r="X296" s="27"/>
      <c r="Y296" s="27"/>
      <c r="Z296" s="28"/>
      <c r="AA296" s="28"/>
      <c r="AB296" s="28"/>
      <c r="AC296" s="28"/>
      <c r="AD296" s="28"/>
      <c r="AE296" s="28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</row>
    <row r="297" spans="1:47">
      <c r="A297" s="3"/>
      <c r="B297" s="13"/>
      <c r="H297" s="23"/>
      <c r="I297" s="23"/>
      <c r="J297" s="23"/>
      <c r="K297" s="23"/>
      <c r="L297" s="23"/>
      <c r="M297" s="23"/>
      <c r="N297" s="26"/>
      <c r="O297" s="26"/>
      <c r="P297" s="26"/>
      <c r="Q297" s="26"/>
      <c r="R297" s="26"/>
      <c r="S297" s="26"/>
      <c r="T297" s="27"/>
      <c r="U297" s="27"/>
      <c r="V297" s="27"/>
      <c r="W297" s="27"/>
      <c r="X297" s="27"/>
      <c r="Y297" s="27"/>
      <c r="Z297" s="28"/>
      <c r="AA297" s="28"/>
      <c r="AB297" s="28"/>
      <c r="AC297" s="28"/>
      <c r="AD297" s="28"/>
      <c r="AE297" s="28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</row>
    <row r="298" spans="1:47">
      <c r="A298" s="3"/>
      <c r="B298" s="13"/>
      <c r="H298" s="23"/>
      <c r="I298" s="23"/>
      <c r="J298" s="23"/>
      <c r="K298" s="23"/>
      <c r="L298" s="23"/>
      <c r="M298" s="23"/>
      <c r="N298" s="26"/>
      <c r="O298" s="26"/>
      <c r="P298" s="26"/>
      <c r="Q298" s="26"/>
      <c r="R298" s="26"/>
      <c r="S298" s="26"/>
      <c r="T298" s="27"/>
      <c r="U298" s="27"/>
      <c r="V298" s="27"/>
      <c r="W298" s="27"/>
      <c r="X298" s="27"/>
      <c r="Y298" s="27"/>
      <c r="Z298" s="28"/>
      <c r="AA298" s="28"/>
      <c r="AB298" s="28"/>
      <c r="AC298" s="28"/>
      <c r="AD298" s="28"/>
      <c r="AE298" s="28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</row>
    <row r="299" spans="1:47">
      <c r="A299" s="3"/>
      <c r="B299" s="13"/>
      <c r="H299" s="23"/>
      <c r="I299" s="23"/>
      <c r="J299" s="23"/>
      <c r="K299" s="23"/>
      <c r="L299" s="23"/>
      <c r="M299" s="23"/>
      <c r="N299" s="26"/>
      <c r="O299" s="26"/>
      <c r="P299" s="26"/>
      <c r="Q299" s="26"/>
      <c r="R299" s="26"/>
      <c r="S299" s="26"/>
      <c r="T299" s="27"/>
      <c r="U299" s="27"/>
      <c r="V299" s="27"/>
      <c r="W299" s="27"/>
      <c r="X299" s="27"/>
      <c r="Y299" s="27"/>
      <c r="Z299" s="28"/>
      <c r="AA299" s="28"/>
      <c r="AB299" s="28"/>
      <c r="AC299" s="28"/>
      <c r="AD299" s="28"/>
      <c r="AE299" s="28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</row>
    <row r="300" spans="1:47">
      <c r="A300" s="3"/>
      <c r="B300" s="13"/>
      <c r="H300" s="23"/>
      <c r="I300" s="23"/>
      <c r="J300" s="23"/>
      <c r="K300" s="23"/>
      <c r="L300" s="23"/>
      <c r="M300" s="23"/>
      <c r="N300" s="26"/>
      <c r="O300" s="26"/>
      <c r="P300" s="26"/>
      <c r="Q300" s="26"/>
      <c r="R300" s="26"/>
      <c r="S300" s="26"/>
      <c r="T300" s="27"/>
      <c r="U300" s="27"/>
      <c r="V300" s="27"/>
      <c r="W300" s="27"/>
      <c r="X300" s="27"/>
      <c r="Y300" s="27"/>
      <c r="Z300" s="28"/>
      <c r="AA300" s="28"/>
      <c r="AB300" s="28"/>
      <c r="AC300" s="28"/>
      <c r="AD300" s="28"/>
      <c r="AE300" s="28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</row>
    <row r="301" spans="1:47">
      <c r="A301" s="3"/>
      <c r="B301" s="13"/>
      <c r="H301" s="23"/>
      <c r="I301" s="23"/>
      <c r="J301" s="23"/>
      <c r="K301" s="23"/>
      <c r="L301" s="23"/>
      <c r="M301" s="23"/>
      <c r="N301" s="26"/>
      <c r="O301" s="26"/>
      <c r="P301" s="26"/>
      <c r="Q301" s="26"/>
      <c r="R301" s="26"/>
      <c r="S301" s="26"/>
      <c r="T301" s="27"/>
      <c r="U301" s="27"/>
      <c r="V301" s="27"/>
      <c r="W301" s="27"/>
      <c r="X301" s="27"/>
      <c r="Y301" s="27"/>
      <c r="Z301" s="28"/>
      <c r="AA301" s="28"/>
      <c r="AB301" s="28"/>
      <c r="AC301" s="28"/>
      <c r="AD301" s="28"/>
      <c r="AE301" s="28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</row>
    <row r="302" spans="1:47">
      <c r="A302" s="3"/>
      <c r="B302" s="13"/>
      <c r="H302" s="23"/>
      <c r="I302" s="23"/>
      <c r="J302" s="23"/>
      <c r="K302" s="23"/>
      <c r="L302" s="23"/>
      <c r="M302" s="23"/>
      <c r="N302" s="26"/>
      <c r="O302" s="26"/>
      <c r="P302" s="26"/>
      <c r="Q302" s="26"/>
      <c r="R302" s="26"/>
      <c r="S302" s="26"/>
      <c r="T302" s="27"/>
      <c r="U302" s="27"/>
      <c r="V302" s="27"/>
      <c r="W302" s="27"/>
      <c r="X302" s="27"/>
      <c r="Y302" s="27"/>
      <c r="Z302" s="28"/>
      <c r="AA302" s="28"/>
      <c r="AB302" s="28"/>
      <c r="AC302" s="28"/>
      <c r="AD302" s="28"/>
      <c r="AE302" s="28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</row>
    <row r="303" spans="1:47">
      <c r="A303" s="3"/>
      <c r="B303" s="13"/>
      <c r="H303" s="23"/>
      <c r="I303" s="23"/>
      <c r="J303" s="23"/>
      <c r="K303" s="23"/>
      <c r="L303" s="23"/>
      <c r="M303" s="23"/>
      <c r="N303" s="26"/>
      <c r="O303" s="26"/>
      <c r="P303" s="26"/>
      <c r="Q303" s="26"/>
      <c r="R303" s="26"/>
      <c r="S303" s="26"/>
      <c r="T303" s="27"/>
      <c r="U303" s="27"/>
      <c r="V303" s="27"/>
      <c r="W303" s="27"/>
      <c r="X303" s="27"/>
      <c r="Y303" s="27"/>
      <c r="Z303" s="28"/>
      <c r="AA303" s="28"/>
      <c r="AB303" s="28"/>
      <c r="AC303" s="28"/>
      <c r="AD303" s="28"/>
      <c r="AE303" s="28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</row>
    <row r="304" spans="1:47">
      <c r="A304" s="3"/>
      <c r="B304" s="13"/>
      <c r="H304" s="23"/>
      <c r="I304" s="23"/>
      <c r="J304" s="23"/>
      <c r="K304" s="23"/>
      <c r="L304" s="23"/>
      <c r="M304" s="23"/>
      <c r="N304" s="26"/>
      <c r="O304" s="26"/>
      <c r="P304" s="26"/>
      <c r="Q304" s="26"/>
      <c r="R304" s="26"/>
      <c r="S304" s="26"/>
      <c r="T304" s="27"/>
      <c r="U304" s="27"/>
      <c r="V304" s="27"/>
      <c r="W304" s="27"/>
      <c r="X304" s="27"/>
      <c r="Y304" s="27"/>
      <c r="Z304" s="28"/>
      <c r="AA304" s="28"/>
      <c r="AB304" s="28"/>
      <c r="AC304" s="28"/>
      <c r="AD304" s="28"/>
      <c r="AE304" s="28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</row>
    <row r="305" spans="1:47">
      <c r="A305" s="3"/>
      <c r="B305" s="13"/>
      <c r="H305" s="23"/>
      <c r="I305" s="23"/>
      <c r="J305" s="23"/>
      <c r="K305" s="23"/>
      <c r="L305" s="23"/>
      <c r="M305" s="23"/>
      <c r="N305" s="26"/>
      <c r="O305" s="26"/>
      <c r="P305" s="26"/>
      <c r="Q305" s="26"/>
      <c r="R305" s="26"/>
      <c r="S305" s="26"/>
      <c r="T305" s="27"/>
      <c r="U305" s="27"/>
      <c r="V305" s="27"/>
      <c r="W305" s="27"/>
      <c r="X305" s="27"/>
      <c r="Y305" s="27"/>
      <c r="Z305" s="28"/>
      <c r="AA305" s="28"/>
      <c r="AB305" s="28"/>
      <c r="AC305" s="28"/>
      <c r="AD305" s="28"/>
      <c r="AE305" s="28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</row>
    <row r="306" spans="1:47">
      <c r="A306" s="3"/>
      <c r="B306" s="13"/>
      <c r="H306" s="23"/>
      <c r="I306" s="23"/>
      <c r="J306" s="23"/>
      <c r="K306" s="23"/>
      <c r="L306" s="23"/>
      <c r="M306" s="23"/>
      <c r="N306" s="26"/>
      <c r="O306" s="26"/>
      <c r="P306" s="26"/>
      <c r="Q306" s="26"/>
      <c r="R306" s="26"/>
      <c r="S306" s="26"/>
      <c r="T306" s="27"/>
      <c r="U306" s="27"/>
      <c r="V306" s="27"/>
      <c r="W306" s="27"/>
      <c r="X306" s="27"/>
      <c r="Y306" s="27"/>
      <c r="Z306" s="28"/>
      <c r="AA306" s="28"/>
      <c r="AB306" s="28"/>
      <c r="AC306" s="28"/>
      <c r="AD306" s="28"/>
      <c r="AE306" s="28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</row>
    <row r="307" spans="1:47">
      <c r="A307" s="3"/>
      <c r="B307" s="13"/>
      <c r="H307" s="23"/>
      <c r="I307" s="23"/>
      <c r="J307" s="23"/>
      <c r="K307" s="23"/>
      <c r="L307" s="23"/>
      <c r="M307" s="23"/>
      <c r="N307" s="26"/>
      <c r="O307" s="26"/>
      <c r="P307" s="26"/>
      <c r="Q307" s="26"/>
      <c r="R307" s="26"/>
      <c r="S307" s="26"/>
      <c r="T307" s="27"/>
      <c r="U307" s="27"/>
      <c r="V307" s="27"/>
      <c r="W307" s="27"/>
      <c r="X307" s="27"/>
      <c r="Y307" s="27"/>
      <c r="Z307" s="28"/>
      <c r="AA307" s="28"/>
      <c r="AB307" s="28"/>
      <c r="AC307" s="28"/>
      <c r="AD307" s="28"/>
      <c r="AE307" s="28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</row>
    <row r="308" spans="1:47">
      <c r="A308" s="3"/>
      <c r="B308" s="13"/>
      <c r="H308" s="23"/>
      <c r="I308" s="23"/>
      <c r="J308" s="23"/>
      <c r="K308" s="23"/>
      <c r="L308" s="23"/>
      <c r="M308" s="23"/>
      <c r="N308" s="26"/>
      <c r="O308" s="26"/>
      <c r="P308" s="26"/>
      <c r="Q308" s="26"/>
      <c r="R308" s="26"/>
      <c r="S308" s="26"/>
      <c r="T308" s="27"/>
      <c r="U308" s="27"/>
      <c r="V308" s="27"/>
      <c r="W308" s="27"/>
      <c r="X308" s="27"/>
      <c r="Y308" s="27"/>
      <c r="Z308" s="28"/>
      <c r="AA308" s="28"/>
      <c r="AB308" s="28"/>
      <c r="AC308" s="28"/>
      <c r="AD308" s="28"/>
      <c r="AE308" s="28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</row>
    <row r="309" spans="1:47">
      <c r="A309" s="3"/>
      <c r="B309" s="13"/>
      <c r="H309" s="23"/>
      <c r="I309" s="23"/>
      <c r="J309" s="23"/>
      <c r="K309" s="23"/>
      <c r="L309" s="23"/>
      <c r="M309" s="23"/>
      <c r="N309" s="26"/>
      <c r="O309" s="26"/>
      <c r="P309" s="26"/>
      <c r="Q309" s="26"/>
      <c r="R309" s="26"/>
      <c r="S309" s="26"/>
      <c r="T309" s="27"/>
      <c r="U309" s="27"/>
      <c r="V309" s="27"/>
      <c r="W309" s="27"/>
      <c r="X309" s="27"/>
      <c r="Y309" s="27"/>
      <c r="Z309" s="28"/>
      <c r="AA309" s="28"/>
      <c r="AB309" s="28"/>
      <c r="AC309" s="28"/>
      <c r="AD309" s="28"/>
      <c r="AE309" s="28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</row>
    <row r="310" spans="1:47">
      <c r="A310" s="3"/>
      <c r="B310" s="13"/>
      <c r="H310" s="23"/>
      <c r="I310" s="23"/>
      <c r="J310" s="23"/>
      <c r="K310" s="23"/>
      <c r="L310" s="23"/>
      <c r="M310" s="23"/>
      <c r="N310" s="26"/>
      <c r="O310" s="26"/>
      <c r="P310" s="26"/>
      <c r="Q310" s="26"/>
      <c r="R310" s="26"/>
      <c r="S310" s="26"/>
      <c r="T310" s="27"/>
      <c r="U310" s="27"/>
      <c r="V310" s="27"/>
      <c r="W310" s="27"/>
      <c r="X310" s="27"/>
      <c r="Y310" s="27"/>
      <c r="Z310" s="28"/>
      <c r="AA310" s="28"/>
      <c r="AB310" s="28"/>
      <c r="AC310" s="28"/>
      <c r="AD310" s="28"/>
      <c r="AE310" s="28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</row>
    <row r="311" spans="1:47">
      <c r="A311" s="3"/>
      <c r="B311" s="13"/>
      <c r="H311" s="23"/>
      <c r="I311" s="23"/>
      <c r="J311" s="23"/>
      <c r="K311" s="23"/>
      <c r="L311" s="23"/>
      <c r="M311" s="23"/>
      <c r="N311" s="26"/>
      <c r="O311" s="26"/>
      <c r="P311" s="26"/>
      <c r="Q311" s="26"/>
      <c r="R311" s="26"/>
      <c r="S311" s="26"/>
      <c r="T311" s="27"/>
      <c r="U311" s="27"/>
      <c r="V311" s="27"/>
      <c r="W311" s="27"/>
      <c r="X311" s="27"/>
      <c r="Y311" s="27"/>
      <c r="Z311" s="28"/>
      <c r="AA311" s="28"/>
      <c r="AB311" s="28"/>
      <c r="AC311" s="28"/>
      <c r="AD311" s="28"/>
      <c r="AE311" s="28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</row>
    <row r="312" spans="1:47">
      <c r="A312" s="3"/>
      <c r="B312" s="13"/>
      <c r="H312" s="23"/>
      <c r="I312" s="23"/>
      <c r="J312" s="23"/>
      <c r="K312" s="23"/>
      <c r="L312" s="23"/>
      <c r="M312" s="23"/>
      <c r="N312" s="26"/>
      <c r="O312" s="26"/>
      <c r="P312" s="26"/>
      <c r="Q312" s="26"/>
      <c r="R312" s="26"/>
      <c r="S312" s="26"/>
      <c r="T312" s="27"/>
      <c r="U312" s="27"/>
      <c r="V312" s="27"/>
      <c r="W312" s="27"/>
      <c r="X312" s="27"/>
      <c r="Y312" s="27"/>
      <c r="Z312" s="28"/>
      <c r="AA312" s="28"/>
      <c r="AB312" s="28"/>
      <c r="AC312" s="28"/>
      <c r="AD312" s="28"/>
      <c r="AE312" s="28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</row>
    <row r="313" spans="1:47">
      <c r="A313" s="3"/>
      <c r="B313" s="13"/>
      <c r="H313" s="23"/>
      <c r="I313" s="23"/>
      <c r="J313" s="23"/>
      <c r="K313" s="23"/>
      <c r="L313" s="23"/>
      <c r="M313" s="23"/>
      <c r="N313" s="26"/>
      <c r="O313" s="26"/>
      <c r="P313" s="26"/>
      <c r="Q313" s="26"/>
      <c r="R313" s="26"/>
      <c r="S313" s="26"/>
      <c r="T313" s="27"/>
      <c r="U313" s="27"/>
      <c r="V313" s="27"/>
      <c r="W313" s="27"/>
      <c r="X313" s="27"/>
      <c r="Y313" s="27"/>
      <c r="Z313" s="28"/>
      <c r="AA313" s="28"/>
      <c r="AB313" s="28"/>
      <c r="AC313" s="28"/>
      <c r="AD313" s="28"/>
      <c r="AE313" s="28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</row>
    <row r="314" spans="1:47">
      <c r="A314" s="3"/>
      <c r="B314" s="13"/>
      <c r="H314" s="23"/>
      <c r="I314" s="23"/>
      <c r="J314" s="23"/>
      <c r="K314" s="23"/>
      <c r="L314" s="23"/>
      <c r="M314" s="23"/>
      <c r="N314" s="26"/>
      <c r="O314" s="26"/>
      <c r="P314" s="26"/>
      <c r="Q314" s="26"/>
      <c r="R314" s="26"/>
      <c r="S314" s="26"/>
      <c r="T314" s="27"/>
      <c r="U314" s="27"/>
      <c r="V314" s="27"/>
      <c r="W314" s="27"/>
      <c r="X314" s="27"/>
      <c r="Y314" s="27"/>
      <c r="Z314" s="28"/>
      <c r="AA314" s="28"/>
      <c r="AB314" s="28"/>
      <c r="AC314" s="28"/>
      <c r="AD314" s="28"/>
      <c r="AE314" s="28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</row>
    <row r="315" spans="1:47">
      <c r="A315" s="3"/>
      <c r="B315" s="13"/>
      <c r="H315" s="23"/>
      <c r="I315" s="23"/>
      <c r="J315" s="23"/>
      <c r="K315" s="23"/>
      <c r="L315" s="23"/>
      <c r="M315" s="23"/>
      <c r="N315" s="26"/>
      <c r="O315" s="26"/>
      <c r="P315" s="26"/>
      <c r="Q315" s="26"/>
      <c r="R315" s="26"/>
      <c r="S315" s="26"/>
      <c r="T315" s="27"/>
      <c r="U315" s="27"/>
      <c r="V315" s="27"/>
      <c r="W315" s="27"/>
      <c r="X315" s="27"/>
      <c r="Y315" s="27"/>
      <c r="Z315" s="28"/>
      <c r="AA315" s="28"/>
      <c r="AB315" s="28"/>
      <c r="AC315" s="28"/>
      <c r="AD315" s="28"/>
      <c r="AE315" s="28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</row>
    <row r="316" spans="1:47">
      <c r="A316" s="3"/>
      <c r="B316" s="13"/>
      <c r="H316" s="23"/>
      <c r="I316" s="23"/>
      <c r="J316" s="23"/>
      <c r="K316" s="23"/>
      <c r="L316" s="23"/>
      <c r="M316" s="23"/>
      <c r="N316" s="26"/>
      <c r="O316" s="26"/>
      <c r="P316" s="26"/>
      <c r="Q316" s="26"/>
      <c r="R316" s="26"/>
      <c r="S316" s="26"/>
      <c r="T316" s="27"/>
      <c r="U316" s="27"/>
      <c r="V316" s="27"/>
      <c r="W316" s="27"/>
      <c r="X316" s="27"/>
      <c r="Y316" s="27"/>
      <c r="Z316" s="28"/>
      <c r="AA316" s="28"/>
      <c r="AB316" s="28"/>
      <c r="AC316" s="28"/>
      <c r="AD316" s="28"/>
      <c r="AE316" s="28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</row>
    <row r="317" spans="1:47">
      <c r="A317" s="3"/>
      <c r="B317" s="13"/>
      <c r="H317" s="23"/>
      <c r="I317" s="23"/>
      <c r="J317" s="23"/>
      <c r="K317" s="23"/>
      <c r="L317" s="23"/>
      <c r="M317" s="23"/>
      <c r="N317" s="26"/>
      <c r="O317" s="26"/>
      <c r="P317" s="26"/>
      <c r="Q317" s="26"/>
      <c r="R317" s="26"/>
      <c r="S317" s="26"/>
      <c r="T317" s="27"/>
      <c r="U317" s="27"/>
      <c r="V317" s="27"/>
      <c r="W317" s="27"/>
      <c r="X317" s="27"/>
      <c r="Y317" s="27"/>
      <c r="Z317" s="28"/>
      <c r="AA317" s="28"/>
      <c r="AB317" s="28"/>
      <c r="AC317" s="28"/>
      <c r="AD317" s="28"/>
      <c r="AE317" s="28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</row>
    <row r="318" spans="1:47">
      <c r="A318" s="3"/>
      <c r="B318" s="13"/>
      <c r="H318" s="23"/>
      <c r="I318" s="23"/>
      <c r="J318" s="23"/>
      <c r="K318" s="23"/>
      <c r="L318" s="23"/>
      <c r="M318" s="23"/>
      <c r="N318" s="26"/>
      <c r="O318" s="26"/>
      <c r="P318" s="26"/>
      <c r="Q318" s="26"/>
      <c r="R318" s="26"/>
      <c r="S318" s="26"/>
      <c r="T318" s="27"/>
      <c r="U318" s="27"/>
      <c r="V318" s="27"/>
      <c r="W318" s="27"/>
      <c r="X318" s="27"/>
      <c r="Y318" s="27"/>
      <c r="Z318" s="28"/>
      <c r="AA318" s="28"/>
      <c r="AB318" s="28"/>
      <c r="AC318" s="28"/>
      <c r="AD318" s="28"/>
      <c r="AE318" s="28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</row>
    <row r="319" spans="1:47">
      <c r="A319" s="3"/>
      <c r="B319" s="13"/>
      <c r="H319" s="23"/>
      <c r="I319" s="23"/>
      <c r="J319" s="23"/>
      <c r="K319" s="23"/>
      <c r="L319" s="23"/>
      <c r="M319" s="23"/>
      <c r="N319" s="26"/>
      <c r="O319" s="26"/>
      <c r="P319" s="26"/>
      <c r="Q319" s="26"/>
      <c r="R319" s="26"/>
      <c r="S319" s="26"/>
      <c r="T319" s="27"/>
      <c r="U319" s="27"/>
      <c r="V319" s="27"/>
      <c r="W319" s="27"/>
      <c r="X319" s="27"/>
      <c r="Y319" s="27"/>
      <c r="Z319" s="28"/>
      <c r="AA319" s="28"/>
      <c r="AB319" s="28"/>
      <c r="AC319" s="28"/>
      <c r="AD319" s="28"/>
      <c r="AE319" s="28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</row>
    <row r="320" spans="1:47">
      <c r="A320" s="3"/>
      <c r="B320" s="13"/>
      <c r="H320" s="23"/>
      <c r="I320" s="23"/>
      <c r="J320" s="23"/>
      <c r="K320" s="23"/>
      <c r="L320" s="23"/>
      <c r="M320" s="23"/>
      <c r="N320" s="26"/>
      <c r="O320" s="26"/>
      <c r="P320" s="26"/>
      <c r="Q320" s="26"/>
      <c r="R320" s="26"/>
      <c r="S320" s="26"/>
      <c r="T320" s="27"/>
      <c r="U320" s="27"/>
      <c r="V320" s="27"/>
      <c r="W320" s="27"/>
      <c r="X320" s="27"/>
      <c r="Y320" s="27"/>
      <c r="Z320" s="28"/>
      <c r="AA320" s="28"/>
      <c r="AB320" s="28"/>
      <c r="AC320" s="28"/>
      <c r="AD320" s="28"/>
      <c r="AE320" s="28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</row>
    <row r="321" spans="1:47">
      <c r="A321" s="3"/>
      <c r="B321" s="13"/>
      <c r="H321" s="23"/>
      <c r="I321" s="23"/>
      <c r="J321" s="23"/>
      <c r="K321" s="23"/>
      <c r="L321" s="23"/>
      <c r="M321" s="23"/>
      <c r="N321" s="26"/>
      <c r="O321" s="26"/>
      <c r="P321" s="26"/>
      <c r="Q321" s="26"/>
      <c r="R321" s="26"/>
      <c r="S321" s="26"/>
      <c r="T321" s="27"/>
      <c r="U321" s="27"/>
      <c r="V321" s="27"/>
      <c r="W321" s="27"/>
      <c r="X321" s="27"/>
      <c r="Y321" s="27"/>
      <c r="Z321" s="28"/>
      <c r="AA321" s="28"/>
      <c r="AB321" s="28"/>
      <c r="AC321" s="28"/>
      <c r="AD321" s="28"/>
      <c r="AE321" s="28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</row>
    <row r="322" spans="1:47">
      <c r="A322" s="3"/>
      <c r="B322" s="13"/>
      <c r="H322" s="23"/>
      <c r="I322" s="23"/>
      <c r="J322" s="23"/>
      <c r="K322" s="23"/>
      <c r="L322" s="23"/>
      <c r="M322" s="23"/>
      <c r="N322" s="26"/>
      <c r="O322" s="26"/>
      <c r="P322" s="26"/>
      <c r="Q322" s="26"/>
      <c r="R322" s="26"/>
      <c r="S322" s="26"/>
      <c r="T322" s="27"/>
      <c r="U322" s="27"/>
      <c r="V322" s="27"/>
      <c r="W322" s="27"/>
      <c r="X322" s="27"/>
      <c r="Y322" s="27"/>
      <c r="Z322" s="28"/>
      <c r="AA322" s="28"/>
      <c r="AB322" s="28"/>
      <c r="AC322" s="28"/>
      <c r="AD322" s="28"/>
      <c r="AE322" s="28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</row>
    <row r="323" spans="1:47">
      <c r="A323" s="3"/>
      <c r="B323" s="13"/>
      <c r="H323" s="23"/>
      <c r="I323" s="23"/>
      <c r="J323" s="23"/>
      <c r="K323" s="23"/>
      <c r="L323" s="23"/>
      <c r="M323" s="23"/>
      <c r="N323" s="26"/>
      <c r="O323" s="26"/>
      <c r="P323" s="26"/>
      <c r="Q323" s="26"/>
      <c r="R323" s="26"/>
      <c r="S323" s="26"/>
      <c r="T323" s="27"/>
      <c r="U323" s="27"/>
      <c r="V323" s="27"/>
      <c r="W323" s="27"/>
      <c r="X323" s="27"/>
      <c r="Y323" s="27"/>
      <c r="Z323" s="28"/>
      <c r="AA323" s="28"/>
      <c r="AB323" s="28"/>
      <c r="AC323" s="28"/>
      <c r="AD323" s="28"/>
      <c r="AE323" s="28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</row>
    <row r="324" spans="1:47">
      <c r="A324" s="3"/>
      <c r="B324" s="13"/>
      <c r="H324" s="23"/>
      <c r="I324" s="23"/>
      <c r="J324" s="23"/>
      <c r="K324" s="23"/>
      <c r="L324" s="23"/>
      <c r="M324" s="23"/>
      <c r="N324" s="26"/>
      <c r="O324" s="26"/>
      <c r="P324" s="26"/>
      <c r="Q324" s="26"/>
      <c r="R324" s="26"/>
      <c r="S324" s="26"/>
      <c r="T324" s="27"/>
      <c r="U324" s="27"/>
      <c r="V324" s="27"/>
      <c r="W324" s="27"/>
      <c r="X324" s="27"/>
      <c r="Y324" s="27"/>
      <c r="Z324" s="28"/>
      <c r="AA324" s="28"/>
      <c r="AB324" s="28"/>
      <c r="AC324" s="28"/>
      <c r="AD324" s="28"/>
      <c r="AE324" s="28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</row>
    <row r="325" spans="1:47">
      <c r="A325" s="3"/>
      <c r="B325" s="13"/>
      <c r="H325" s="23"/>
      <c r="I325" s="23"/>
      <c r="J325" s="23"/>
      <c r="K325" s="23"/>
      <c r="L325" s="23"/>
      <c r="M325" s="23"/>
      <c r="N325" s="26"/>
      <c r="O325" s="26"/>
      <c r="P325" s="26"/>
      <c r="Q325" s="26"/>
      <c r="R325" s="26"/>
      <c r="S325" s="26"/>
      <c r="T325" s="27"/>
      <c r="U325" s="27"/>
      <c r="V325" s="27"/>
      <c r="W325" s="27"/>
      <c r="X325" s="27"/>
      <c r="Y325" s="27"/>
      <c r="Z325" s="28"/>
      <c r="AA325" s="28"/>
      <c r="AB325" s="28"/>
      <c r="AC325" s="28"/>
      <c r="AD325" s="28"/>
      <c r="AE325" s="28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</row>
    <row r="326" spans="1:47">
      <c r="A326" s="3"/>
      <c r="B326" s="13"/>
      <c r="H326" s="23"/>
      <c r="I326" s="23"/>
      <c r="J326" s="23"/>
      <c r="K326" s="23"/>
      <c r="L326" s="23"/>
      <c r="M326" s="23"/>
      <c r="N326" s="26"/>
      <c r="O326" s="26"/>
      <c r="P326" s="26"/>
      <c r="Q326" s="26"/>
      <c r="R326" s="26"/>
      <c r="S326" s="26"/>
      <c r="T326" s="27"/>
      <c r="U326" s="27"/>
      <c r="V326" s="27"/>
      <c r="W326" s="27"/>
      <c r="X326" s="27"/>
      <c r="Y326" s="27"/>
      <c r="Z326" s="28"/>
      <c r="AA326" s="28"/>
      <c r="AB326" s="28"/>
      <c r="AC326" s="28"/>
      <c r="AD326" s="28"/>
      <c r="AE326" s="28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</row>
    <row r="327" spans="1:47">
      <c r="A327" s="3"/>
      <c r="B327" s="13"/>
      <c r="H327" s="23"/>
      <c r="I327" s="23"/>
      <c r="J327" s="23"/>
      <c r="K327" s="23"/>
      <c r="L327" s="23"/>
      <c r="M327" s="23"/>
      <c r="N327" s="26"/>
      <c r="O327" s="26"/>
      <c r="P327" s="26"/>
      <c r="Q327" s="26"/>
      <c r="R327" s="26"/>
      <c r="S327" s="26"/>
      <c r="T327" s="27"/>
      <c r="U327" s="27"/>
      <c r="V327" s="27"/>
      <c r="W327" s="27"/>
      <c r="X327" s="27"/>
      <c r="Y327" s="27"/>
      <c r="Z327" s="28"/>
      <c r="AA327" s="28"/>
      <c r="AB327" s="28"/>
      <c r="AC327" s="28"/>
      <c r="AD327" s="28"/>
      <c r="AE327" s="28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</row>
    <row r="328" spans="1:47">
      <c r="A328" s="3"/>
      <c r="B328" s="13"/>
      <c r="H328" s="23"/>
      <c r="I328" s="23"/>
      <c r="J328" s="23"/>
      <c r="K328" s="23"/>
      <c r="L328" s="23"/>
      <c r="M328" s="23"/>
      <c r="N328" s="26"/>
      <c r="O328" s="26"/>
      <c r="P328" s="26"/>
      <c r="Q328" s="26"/>
      <c r="R328" s="26"/>
      <c r="S328" s="26"/>
      <c r="T328" s="27"/>
      <c r="U328" s="27"/>
      <c r="V328" s="27"/>
      <c r="W328" s="27"/>
      <c r="X328" s="27"/>
      <c r="Y328" s="27"/>
      <c r="Z328" s="28"/>
      <c r="AA328" s="28"/>
      <c r="AB328" s="28"/>
      <c r="AC328" s="28"/>
      <c r="AD328" s="28"/>
      <c r="AE328" s="28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</row>
    <row r="329" spans="1:47">
      <c r="A329" s="3"/>
      <c r="B329" s="13"/>
      <c r="H329" s="23"/>
      <c r="I329" s="23"/>
      <c r="J329" s="23"/>
      <c r="K329" s="23"/>
      <c r="L329" s="23"/>
      <c r="M329" s="23"/>
      <c r="N329" s="26"/>
      <c r="O329" s="26"/>
      <c r="P329" s="26"/>
      <c r="Q329" s="26"/>
      <c r="R329" s="26"/>
      <c r="S329" s="26"/>
      <c r="T329" s="27"/>
      <c r="U329" s="27"/>
      <c r="V329" s="27"/>
      <c r="W329" s="27"/>
      <c r="X329" s="27"/>
      <c r="Y329" s="27"/>
      <c r="Z329" s="28"/>
      <c r="AA329" s="28"/>
      <c r="AB329" s="28"/>
      <c r="AC329" s="28"/>
      <c r="AD329" s="28"/>
      <c r="AE329" s="28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</row>
    <row r="330" spans="1:47">
      <c r="A330" s="3"/>
      <c r="B330" s="13"/>
      <c r="H330" s="23"/>
      <c r="I330" s="23"/>
      <c r="J330" s="23"/>
      <c r="K330" s="23"/>
      <c r="L330" s="23"/>
      <c r="M330" s="23"/>
      <c r="N330" s="26"/>
      <c r="O330" s="26"/>
      <c r="P330" s="26"/>
      <c r="Q330" s="26"/>
      <c r="R330" s="26"/>
      <c r="S330" s="26"/>
      <c r="T330" s="27"/>
      <c r="U330" s="27"/>
      <c r="V330" s="27"/>
      <c r="W330" s="27"/>
      <c r="X330" s="27"/>
      <c r="Y330" s="27"/>
      <c r="Z330" s="28"/>
      <c r="AA330" s="28"/>
      <c r="AB330" s="28"/>
      <c r="AC330" s="28"/>
      <c r="AD330" s="28"/>
      <c r="AE330" s="28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</row>
    <row r="331" spans="1:47">
      <c r="A331" s="3"/>
      <c r="B331" s="13"/>
      <c r="H331" s="23"/>
      <c r="I331" s="23"/>
      <c r="J331" s="23"/>
      <c r="K331" s="23"/>
      <c r="L331" s="23"/>
      <c r="M331" s="23"/>
      <c r="N331" s="26"/>
      <c r="O331" s="26"/>
      <c r="P331" s="26"/>
      <c r="Q331" s="26"/>
      <c r="R331" s="26"/>
      <c r="S331" s="26"/>
      <c r="T331" s="27"/>
      <c r="U331" s="27"/>
      <c r="V331" s="27"/>
      <c r="W331" s="27"/>
      <c r="X331" s="27"/>
      <c r="Y331" s="27"/>
      <c r="Z331" s="28"/>
      <c r="AA331" s="28"/>
      <c r="AB331" s="28"/>
      <c r="AC331" s="28"/>
      <c r="AD331" s="28"/>
      <c r="AE331" s="28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</row>
    <row r="332" spans="1:47">
      <c r="A332" s="3"/>
      <c r="B332" s="13"/>
      <c r="H332" s="23"/>
      <c r="I332" s="23"/>
      <c r="J332" s="23"/>
      <c r="K332" s="23"/>
      <c r="L332" s="23"/>
      <c r="M332" s="23"/>
      <c r="N332" s="26"/>
      <c r="O332" s="26"/>
      <c r="P332" s="26"/>
      <c r="Q332" s="26"/>
      <c r="R332" s="26"/>
      <c r="S332" s="26"/>
      <c r="T332" s="27"/>
      <c r="U332" s="27"/>
      <c r="V332" s="27"/>
      <c r="W332" s="27"/>
      <c r="X332" s="27"/>
      <c r="Y332" s="27"/>
      <c r="Z332" s="28"/>
      <c r="AA332" s="28"/>
      <c r="AB332" s="28"/>
      <c r="AC332" s="28"/>
      <c r="AD332" s="28"/>
      <c r="AE332" s="28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</row>
    <row r="333" spans="1:47">
      <c r="A333" s="3"/>
      <c r="B333" s="13"/>
      <c r="H333" s="23"/>
      <c r="I333" s="23"/>
      <c r="J333" s="23"/>
      <c r="K333" s="23"/>
      <c r="L333" s="23"/>
      <c r="M333" s="23"/>
      <c r="N333" s="26"/>
      <c r="O333" s="26"/>
      <c r="P333" s="26"/>
      <c r="Q333" s="26"/>
      <c r="R333" s="26"/>
      <c r="S333" s="26"/>
      <c r="T333" s="27"/>
      <c r="U333" s="27"/>
      <c r="V333" s="27"/>
      <c r="W333" s="27"/>
      <c r="X333" s="27"/>
      <c r="Y333" s="27"/>
      <c r="Z333" s="28"/>
      <c r="AA333" s="28"/>
      <c r="AB333" s="28"/>
      <c r="AC333" s="28"/>
      <c r="AD333" s="28"/>
      <c r="AE333" s="28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</row>
    <row r="334" spans="1:47">
      <c r="A334" s="3"/>
      <c r="B334" s="13"/>
      <c r="H334" s="23"/>
      <c r="I334" s="23"/>
      <c r="J334" s="23"/>
      <c r="K334" s="23"/>
      <c r="L334" s="23"/>
      <c r="M334" s="23"/>
      <c r="N334" s="26"/>
      <c r="O334" s="26"/>
      <c r="P334" s="26"/>
      <c r="Q334" s="26"/>
      <c r="R334" s="26"/>
      <c r="S334" s="26"/>
      <c r="T334" s="27"/>
      <c r="U334" s="27"/>
      <c r="V334" s="27"/>
      <c r="W334" s="27"/>
      <c r="X334" s="27"/>
      <c r="Y334" s="27"/>
      <c r="Z334" s="28"/>
      <c r="AA334" s="28"/>
      <c r="AB334" s="28"/>
      <c r="AC334" s="28"/>
      <c r="AD334" s="28"/>
      <c r="AE334" s="28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</row>
    <row r="335" spans="1:47">
      <c r="A335" s="3"/>
      <c r="B335" s="13"/>
      <c r="H335" s="23"/>
      <c r="I335" s="23"/>
      <c r="J335" s="23"/>
      <c r="K335" s="23"/>
      <c r="L335" s="23"/>
      <c r="M335" s="23"/>
      <c r="N335" s="26"/>
      <c r="O335" s="26"/>
      <c r="P335" s="26"/>
      <c r="Q335" s="26"/>
      <c r="R335" s="26"/>
      <c r="S335" s="26"/>
      <c r="T335" s="27"/>
      <c r="U335" s="27"/>
      <c r="V335" s="27"/>
      <c r="W335" s="27"/>
      <c r="X335" s="27"/>
      <c r="Y335" s="27"/>
      <c r="Z335" s="28"/>
      <c r="AA335" s="28"/>
      <c r="AB335" s="28"/>
      <c r="AC335" s="28"/>
      <c r="AD335" s="28"/>
      <c r="AE335" s="28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</row>
    <row r="336" spans="1:47">
      <c r="A336" s="3"/>
      <c r="B336" s="13"/>
      <c r="H336" s="23"/>
      <c r="I336" s="23"/>
      <c r="J336" s="23"/>
      <c r="K336" s="23"/>
      <c r="L336" s="23"/>
      <c r="M336" s="23"/>
      <c r="N336" s="26"/>
      <c r="O336" s="26"/>
      <c r="P336" s="26"/>
      <c r="Q336" s="26"/>
      <c r="R336" s="26"/>
      <c r="S336" s="26"/>
      <c r="T336" s="27"/>
      <c r="U336" s="27"/>
      <c r="V336" s="27"/>
      <c r="W336" s="27"/>
      <c r="X336" s="27"/>
      <c r="Y336" s="27"/>
      <c r="Z336" s="28"/>
      <c r="AA336" s="28"/>
      <c r="AB336" s="28"/>
      <c r="AC336" s="28"/>
      <c r="AD336" s="28"/>
      <c r="AE336" s="28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</row>
    <row r="337" spans="1:47">
      <c r="A337" s="3"/>
      <c r="B337" s="13"/>
      <c r="H337" s="23"/>
      <c r="I337" s="23"/>
      <c r="J337" s="23"/>
      <c r="K337" s="23"/>
      <c r="L337" s="23"/>
      <c r="M337" s="23"/>
      <c r="N337" s="26"/>
      <c r="O337" s="26"/>
      <c r="P337" s="26"/>
      <c r="Q337" s="26"/>
      <c r="R337" s="26"/>
      <c r="S337" s="26"/>
      <c r="T337" s="27"/>
      <c r="U337" s="27"/>
      <c r="V337" s="27"/>
      <c r="W337" s="27"/>
      <c r="X337" s="27"/>
      <c r="Y337" s="27"/>
      <c r="Z337" s="28"/>
      <c r="AA337" s="28"/>
      <c r="AB337" s="28"/>
      <c r="AC337" s="28"/>
      <c r="AD337" s="28"/>
      <c r="AE337" s="28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</row>
    <row r="338" spans="1:47">
      <c r="A338" s="3"/>
      <c r="B338" s="13"/>
      <c r="H338" s="23"/>
      <c r="I338" s="23"/>
      <c r="J338" s="23"/>
      <c r="K338" s="23"/>
      <c r="L338" s="23"/>
      <c r="M338" s="23"/>
      <c r="N338" s="26"/>
      <c r="O338" s="26"/>
      <c r="P338" s="26"/>
      <c r="Q338" s="26"/>
      <c r="R338" s="26"/>
      <c r="S338" s="26"/>
      <c r="T338" s="27"/>
      <c r="U338" s="27"/>
      <c r="V338" s="27"/>
      <c r="W338" s="27"/>
      <c r="X338" s="27"/>
      <c r="Y338" s="27"/>
      <c r="Z338" s="28"/>
      <c r="AA338" s="28"/>
      <c r="AB338" s="28"/>
      <c r="AC338" s="28"/>
      <c r="AD338" s="28"/>
      <c r="AE338" s="28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</row>
    <row r="339" spans="1:47">
      <c r="A339" s="3"/>
      <c r="B339" s="13"/>
      <c r="H339" s="23"/>
      <c r="I339" s="23"/>
      <c r="J339" s="23"/>
      <c r="K339" s="23"/>
      <c r="L339" s="23"/>
      <c r="M339" s="23"/>
      <c r="N339" s="26"/>
      <c r="O339" s="26"/>
      <c r="P339" s="26"/>
      <c r="Q339" s="26"/>
      <c r="R339" s="26"/>
      <c r="S339" s="26"/>
      <c r="T339" s="27"/>
      <c r="U339" s="27"/>
      <c r="V339" s="27"/>
      <c r="W339" s="27"/>
      <c r="X339" s="27"/>
      <c r="Y339" s="27"/>
      <c r="Z339" s="28"/>
      <c r="AA339" s="28"/>
      <c r="AB339" s="28"/>
      <c r="AC339" s="28"/>
      <c r="AD339" s="28"/>
      <c r="AE339" s="28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</row>
    <row r="340" spans="1:47">
      <c r="A340" s="3"/>
      <c r="B340" s="13"/>
      <c r="H340" s="23"/>
      <c r="I340" s="23"/>
      <c r="J340" s="23"/>
      <c r="K340" s="23"/>
      <c r="L340" s="23"/>
      <c r="M340" s="23"/>
      <c r="N340" s="26"/>
      <c r="O340" s="26"/>
      <c r="P340" s="26"/>
      <c r="Q340" s="26"/>
      <c r="R340" s="26"/>
      <c r="S340" s="26"/>
      <c r="T340" s="27"/>
      <c r="U340" s="27"/>
      <c r="V340" s="27"/>
      <c r="W340" s="27"/>
      <c r="X340" s="27"/>
      <c r="Y340" s="27"/>
      <c r="Z340" s="28"/>
      <c r="AA340" s="28"/>
      <c r="AB340" s="28"/>
      <c r="AC340" s="28"/>
      <c r="AD340" s="28"/>
      <c r="AE340" s="28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</row>
    <row r="341" spans="1:47">
      <c r="A341" s="3"/>
      <c r="B341" s="13"/>
      <c r="H341" s="23"/>
      <c r="I341" s="23"/>
      <c r="J341" s="23"/>
      <c r="K341" s="23"/>
      <c r="L341" s="23"/>
      <c r="M341" s="23"/>
      <c r="N341" s="26"/>
      <c r="O341" s="26"/>
      <c r="P341" s="26"/>
      <c r="Q341" s="26"/>
      <c r="R341" s="26"/>
      <c r="S341" s="26"/>
      <c r="T341" s="27"/>
      <c r="U341" s="27"/>
      <c r="V341" s="27"/>
      <c r="W341" s="27"/>
      <c r="X341" s="27"/>
      <c r="Y341" s="27"/>
      <c r="Z341" s="28"/>
      <c r="AA341" s="28"/>
      <c r="AB341" s="28"/>
      <c r="AC341" s="28"/>
      <c r="AD341" s="28"/>
      <c r="AE341" s="28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</row>
    <row r="342" spans="1:47">
      <c r="A342" s="3"/>
      <c r="B342" s="13"/>
      <c r="H342" s="23"/>
      <c r="I342" s="23"/>
      <c r="J342" s="23"/>
      <c r="K342" s="23"/>
      <c r="L342" s="23"/>
      <c r="M342" s="23"/>
      <c r="N342" s="26"/>
      <c r="O342" s="26"/>
      <c r="P342" s="26"/>
      <c r="Q342" s="26"/>
      <c r="R342" s="26"/>
      <c r="S342" s="26"/>
      <c r="T342" s="27"/>
      <c r="U342" s="27"/>
      <c r="V342" s="27"/>
      <c r="W342" s="27"/>
      <c r="X342" s="27"/>
      <c r="Y342" s="27"/>
      <c r="Z342" s="28"/>
      <c r="AA342" s="28"/>
      <c r="AB342" s="28"/>
      <c r="AC342" s="28"/>
      <c r="AD342" s="28"/>
      <c r="AE342" s="28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</row>
    <row r="343" spans="1:47">
      <c r="A343" s="3"/>
      <c r="B343" s="13"/>
      <c r="H343" s="23"/>
      <c r="I343" s="23"/>
      <c r="J343" s="23"/>
      <c r="K343" s="23"/>
      <c r="L343" s="23"/>
      <c r="M343" s="23"/>
      <c r="N343" s="26"/>
      <c r="O343" s="26"/>
      <c r="P343" s="26"/>
      <c r="Q343" s="26"/>
      <c r="R343" s="26"/>
      <c r="S343" s="26"/>
      <c r="T343" s="27"/>
      <c r="U343" s="27"/>
      <c r="V343" s="27"/>
      <c r="W343" s="27"/>
      <c r="X343" s="27"/>
      <c r="Y343" s="27"/>
      <c r="Z343" s="28"/>
      <c r="AA343" s="28"/>
      <c r="AB343" s="28"/>
      <c r="AC343" s="28"/>
      <c r="AD343" s="28"/>
      <c r="AE343" s="28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</row>
    <row r="344" spans="1:47">
      <c r="A344" s="3"/>
      <c r="B344" s="13"/>
      <c r="H344" s="23"/>
      <c r="I344" s="23"/>
      <c r="J344" s="23"/>
      <c r="K344" s="23"/>
      <c r="L344" s="23"/>
      <c r="M344" s="23"/>
      <c r="N344" s="26"/>
      <c r="O344" s="26"/>
      <c r="P344" s="26"/>
      <c r="Q344" s="26"/>
      <c r="R344" s="26"/>
      <c r="S344" s="26"/>
      <c r="T344" s="27"/>
      <c r="U344" s="27"/>
      <c r="V344" s="27"/>
      <c r="W344" s="27"/>
      <c r="X344" s="27"/>
      <c r="Y344" s="27"/>
      <c r="Z344" s="28"/>
      <c r="AA344" s="28"/>
      <c r="AB344" s="28"/>
      <c r="AC344" s="28"/>
      <c r="AD344" s="28"/>
      <c r="AE344" s="28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</row>
    <row r="345" spans="1:47">
      <c r="A345" s="3"/>
      <c r="B345" s="13"/>
      <c r="H345" s="23"/>
      <c r="I345" s="23"/>
      <c r="J345" s="23"/>
      <c r="K345" s="23"/>
      <c r="L345" s="23"/>
      <c r="M345" s="23"/>
      <c r="N345" s="26"/>
      <c r="O345" s="26"/>
      <c r="P345" s="26"/>
      <c r="Q345" s="26"/>
      <c r="R345" s="26"/>
      <c r="S345" s="26"/>
      <c r="T345" s="27"/>
      <c r="U345" s="27"/>
      <c r="V345" s="27"/>
      <c r="W345" s="27"/>
      <c r="X345" s="27"/>
      <c r="Y345" s="27"/>
      <c r="Z345" s="28"/>
      <c r="AA345" s="28"/>
      <c r="AB345" s="28"/>
      <c r="AC345" s="28"/>
      <c r="AD345" s="28"/>
      <c r="AE345" s="28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</row>
    <row r="346" spans="1:47">
      <c r="A346" s="3"/>
      <c r="B346" s="13"/>
      <c r="H346" s="23"/>
      <c r="I346" s="23"/>
      <c r="J346" s="23"/>
      <c r="K346" s="23"/>
      <c r="L346" s="23"/>
      <c r="M346" s="23"/>
      <c r="N346" s="26"/>
      <c r="O346" s="26"/>
      <c r="P346" s="26"/>
      <c r="Q346" s="26"/>
      <c r="R346" s="26"/>
      <c r="S346" s="26"/>
      <c r="T346" s="27"/>
      <c r="U346" s="27"/>
      <c r="V346" s="27"/>
      <c r="W346" s="27"/>
      <c r="X346" s="27"/>
      <c r="Y346" s="27"/>
      <c r="Z346" s="28"/>
      <c r="AA346" s="28"/>
      <c r="AB346" s="28"/>
      <c r="AC346" s="28"/>
      <c r="AD346" s="28"/>
      <c r="AE346" s="28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</row>
    <row r="347" spans="1:47">
      <c r="A347" s="3"/>
      <c r="B347" s="13"/>
      <c r="H347" s="23"/>
      <c r="I347" s="23"/>
      <c r="J347" s="23"/>
      <c r="K347" s="23"/>
      <c r="L347" s="23"/>
      <c r="M347" s="23"/>
      <c r="N347" s="26"/>
      <c r="O347" s="26"/>
      <c r="P347" s="26"/>
      <c r="Q347" s="26"/>
      <c r="R347" s="26"/>
      <c r="S347" s="26"/>
      <c r="T347" s="27"/>
      <c r="U347" s="27"/>
      <c r="V347" s="27"/>
      <c r="W347" s="27"/>
      <c r="X347" s="27"/>
      <c r="Y347" s="27"/>
      <c r="Z347" s="28"/>
      <c r="AA347" s="28"/>
      <c r="AB347" s="28"/>
      <c r="AC347" s="28"/>
      <c r="AD347" s="28"/>
      <c r="AE347" s="28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</row>
    <row r="348" spans="1:47">
      <c r="A348" s="3"/>
      <c r="B348" s="13"/>
      <c r="H348" s="23"/>
      <c r="I348" s="23"/>
      <c r="J348" s="23"/>
      <c r="K348" s="23"/>
      <c r="L348" s="23"/>
      <c r="M348" s="23"/>
      <c r="N348" s="26"/>
      <c r="O348" s="26"/>
      <c r="P348" s="26"/>
      <c r="Q348" s="26"/>
      <c r="R348" s="26"/>
      <c r="S348" s="26"/>
      <c r="T348" s="27"/>
      <c r="U348" s="27"/>
      <c r="V348" s="27"/>
      <c r="W348" s="27"/>
      <c r="X348" s="27"/>
      <c r="Y348" s="27"/>
      <c r="Z348" s="28"/>
      <c r="AA348" s="28"/>
      <c r="AB348" s="28"/>
      <c r="AC348" s="28"/>
      <c r="AD348" s="28"/>
      <c r="AE348" s="28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</row>
    <row r="349" spans="1:47">
      <c r="A349" s="3"/>
      <c r="B349" s="13"/>
      <c r="H349" s="23"/>
      <c r="I349" s="23"/>
      <c r="J349" s="23"/>
      <c r="K349" s="23"/>
      <c r="L349" s="23"/>
      <c r="M349" s="23"/>
      <c r="N349" s="26"/>
      <c r="O349" s="26"/>
      <c r="P349" s="26"/>
      <c r="Q349" s="26"/>
      <c r="R349" s="26"/>
      <c r="S349" s="26"/>
      <c r="T349" s="27"/>
      <c r="U349" s="27"/>
      <c r="V349" s="27"/>
      <c r="W349" s="27"/>
      <c r="X349" s="27"/>
      <c r="Y349" s="27"/>
      <c r="Z349" s="28"/>
      <c r="AA349" s="28"/>
      <c r="AB349" s="28"/>
      <c r="AC349" s="28"/>
      <c r="AD349" s="28"/>
      <c r="AE349" s="28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</row>
    <row r="350" spans="1:47">
      <c r="A350" s="3"/>
      <c r="B350" s="13"/>
      <c r="H350" s="23"/>
      <c r="I350" s="23"/>
      <c r="J350" s="23"/>
      <c r="K350" s="23"/>
      <c r="L350" s="23"/>
      <c r="M350" s="23"/>
      <c r="N350" s="26"/>
      <c r="O350" s="26"/>
      <c r="P350" s="26"/>
      <c r="Q350" s="26"/>
      <c r="R350" s="26"/>
      <c r="S350" s="26"/>
      <c r="T350" s="27"/>
      <c r="U350" s="27"/>
      <c r="V350" s="27"/>
      <c r="W350" s="27"/>
      <c r="X350" s="27"/>
      <c r="Y350" s="27"/>
      <c r="Z350" s="28"/>
      <c r="AA350" s="28"/>
      <c r="AB350" s="28"/>
      <c r="AC350" s="28"/>
      <c r="AD350" s="28"/>
      <c r="AE350" s="28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</row>
    <row r="351" spans="1:47">
      <c r="A351" s="3"/>
      <c r="B351" s="13"/>
      <c r="H351" s="23"/>
      <c r="I351" s="23"/>
      <c r="J351" s="23"/>
      <c r="K351" s="23"/>
      <c r="L351" s="23"/>
      <c r="M351" s="23"/>
      <c r="N351" s="26"/>
      <c r="O351" s="26"/>
      <c r="P351" s="26"/>
      <c r="Q351" s="26"/>
      <c r="R351" s="26"/>
      <c r="S351" s="26"/>
      <c r="T351" s="27"/>
      <c r="U351" s="27"/>
      <c r="V351" s="27"/>
      <c r="W351" s="27"/>
      <c r="X351" s="27"/>
      <c r="Y351" s="27"/>
      <c r="Z351" s="28"/>
      <c r="AA351" s="28"/>
      <c r="AB351" s="28"/>
      <c r="AC351" s="28"/>
      <c r="AD351" s="28"/>
      <c r="AE351" s="28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</row>
    <row r="352" spans="1:47">
      <c r="A352" s="3"/>
      <c r="B352" s="13"/>
      <c r="H352" s="23"/>
      <c r="I352" s="23"/>
      <c r="J352" s="23"/>
      <c r="K352" s="23"/>
      <c r="L352" s="23"/>
      <c r="M352" s="23"/>
      <c r="N352" s="26"/>
      <c r="O352" s="26"/>
      <c r="P352" s="26"/>
      <c r="Q352" s="26"/>
      <c r="R352" s="26"/>
      <c r="S352" s="26"/>
      <c r="T352" s="27"/>
      <c r="U352" s="27"/>
      <c r="V352" s="27"/>
      <c r="W352" s="27"/>
      <c r="X352" s="27"/>
      <c r="Y352" s="27"/>
      <c r="Z352" s="28"/>
      <c r="AA352" s="28"/>
      <c r="AB352" s="28"/>
      <c r="AC352" s="28"/>
      <c r="AD352" s="28"/>
      <c r="AE352" s="28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</row>
    <row r="353" spans="1:47">
      <c r="A353" s="3"/>
      <c r="B353" s="13"/>
      <c r="H353" s="23"/>
      <c r="I353" s="23"/>
      <c r="J353" s="23"/>
      <c r="K353" s="23"/>
      <c r="L353" s="23"/>
      <c r="M353" s="23"/>
      <c r="N353" s="26"/>
      <c r="O353" s="26"/>
      <c r="P353" s="26"/>
      <c r="Q353" s="26"/>
      <c r="R353" s="26"/>
      <c r="S353" s="26"/>
      <c r="T353" s="27"/>
      <c r="U353" s="27"/>
      <c r="V353" s="27"/>
      <c r="W353" s="27"/>
      <c r="X353" s="27"/>
      <c r="Y353" s="27"/>
      <c r="Z353" s="28"/>
      <c r="AA353" s="28"/>
      <c r="AB353" s="28"/>
      <c r="AC353" s="28"/>
      <c r="AD353" s="28"/>
      <c r="AE353" s="28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</row>
    <row r="354" spans="1:47">
      <c r="A354" s="3"/>
      <c r="B354" s="13"/>
      <c r="H354" s="23"/>
      <c r="I354" s="23"/>
      <c r="J354" s="23"/>
      <c r="K354" s="23"/>
      <c r="L354" s="23"/>
      <c r="M354" s="23"/>
      <c r="N354" s="26"/>
      <c r="O354" s="26"/>
      <c r="P354" s="26"/>
      <c r="Q354" s="26"/>
      <c r="R354" s="26"/>
      <c r="S354" s="26"/>
      <c r="T354" s="27"/>
      <c r="U354" s="27"/>
      <c r="V354" s="27"/>
      <c r="W354" s="27"/>
      <c r="X354" s="27"/>
      <c r="Y354" s="27"/>
      <c r="Z354" s="28"/>
      <c r="AA354" s="28"/>
      <c r="AB354" s="28"/>
      <c r="AC354" s="28"/>
      <c r="AD354" s="28"/>
      <c r="AE354" s="28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</row>
    <row r="355" spans="1:47">
      <c r="A355" s="3"/>
      <c r="B355" s="13"/>
      <c r="H355" s="23"/>
      <c r="I355" s="23"/>
      <c r="J355" s="23"/>
      <c r="K355" s="23"/>
      <c r="L355" s="23"/>
      <c r="M355" s="23"/>
      <c r="N355" s="26"/>
      <c r="O355" s="26"/>
      <c r="P355" s="26"/>
      <c r="Q355" s="26"/>
      <c r="R355" s="26"/>
      <c r="S355" s="26"/>
      <c r="T355" s="27"/>
      <c r="U355" s="27"/>
      <c r="V355" s="27"/>
      <c r="W355" s="27"/>
      <c r="X355" s="27"/>
      <c r="Y355" s="27"/>
      <c r="Z355" s="28"/>
      <c r="AA355" s="28"/>
      <c r="AB355" s="28"/>
      <c r="AC355" s="28"/>
      <c r="AD355" s="28"/>
      <c r="AE355" s="28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</row>
    <row r="356" spans="1:47">
      <c r="A356" s="3"/>
      <c r="B356" s="13"/>
      <c r="H356" s="23"/>
      <c r="I356" s="23"/>
      <c r="J356" s="23"/>
      <c r="K356" s="23"/>
      <c r="L356" s="23"/>
      <c r="M356" s="23"/>
      <c r="N356" s="26"/>
      <c r="O356" s="26"/>
      <c r="P356" s="26"/>
      <c r="Q356" s="26"/>
      <c r="R356" s="26"/>
      <c r="S356" s="26"/>
      <c r="T356" s="27"/>
      <c r="U356" s="27"/>
      <c r="V356" s="27"/>
      <c r="W356" s="27"/>
      <c r="X356" s="27"/>
      <c r="Y356" s="27"/>
      <c r="Z356" s="28"/>
      <c r="AA356" s="28"/>
      <c r="AB356" s="28"/>
      <c r="AC356" s="28"/>
      <c r="AD356" s="28"/>
      <c r="AE356" s="28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</row>
    <row r="357" spans="1:47">
      <c r="A357" s="3"/>
      <c r="B357" s="13"/>
      <c r="H357" s="23"/>
      <c r="I357" s="23"/>
      <c r="J357" s="23"/>
      <c r="K357" s="23"/>
      <c r="L357" s="23"/>
      <c r="M357" s="23"/>
      <c r="N357" s="26"/>
      <c r="O357" s="26"/>
      <c r="P357" s="26"/>
      <c r="Q357" s="26"/>
      <c r="R357" s="26"/>
      <c r="S357" s="26"/>
      <c r="T357" s="27"/>
      <c r="U357" s="27"/>
      <c r="V357" s="27"/>
      <c r="W357" s="27"/>
      <c r="X357" s="27"/>
      <c r="Y357" s="27"/>
      <c r="Z357" s="28"/>
      <c r="AA357" s="28"/>
      <c r="AB357" s="28"/>
      <c r="AC357" s="28"/>
      <c r="AD357" s="28"/>
      <c r="AE357" s="28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</row>
    <row r="358" spans="1:47">
      <c r="A358" s="3"/>
      <c r="B358" s="13"/>
      <c r="H358" s="23"/>
      <c r="I358" s="23"/>
      <c r="J358" s="23"/>
      <c r="K358" s="23"/>
      <c r="L358" s="23"/>
      <c r="M358" s="23"/>
      <c r="N358" s="26"/>
      <c r="O358" s="26"/>
      <c r="P358" s="26"/>
      <c r="Q358" s="26"/>
      <c r="R358" s="26"/>
      <c r="S358" s="26"/>
      <c r="T358" s="27"/>
      <c r="U358" s="27"/>
      <c r="V358" s="27"/>
      <c r="W358" s="27"/>
      <c r="X358" s="27"/>
      <c r="Y358" s="27"/>
      <c r="Z358" s="28"/>
      <c r="AA358" s="28"/>
      <c r="AB358" s="28"/>
      <c r="AC358" s="28"/>
      <c r="AD358" s="28"/>
      <c r="AE358" s="28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</row>
    <row r="359" spans="1:47">
      <c r="A359" s="3"/>
      <c r="B359" s="13"/>
      <c r="H359" s="23"/>
      <c r="I359" s="23"/>
      <c r="J359" s="23"/>
      <c r="K359" s="23"/>
      <c r="L359" s="23"/>
      <c r="M359" s="23"/>
      <c r="N359" s="26"/>
      <c r="O359" s="26"/>
      <c r="P359" s="26"/>
      <c r="Q359" s="26"/>
      <c r="R359" s="26"/>
      <c r="S359" s="26"/>
      <c r="T359" s="27"/>
      <c r="U359" s="27"/>
      <c r="V359" s="27"/>
      <c r="W359" s="27"/>
      <c r="X359" s="27"/>
      <c r="Y359" s="27"/>
      <c r="Z359" s="28"/>
      <c r="AA359" s="28"/>
      <c r="AB359" s="28"/>
      <c r="AC359" s="28"/>
      <c r="AD359" s="28"/>
      <c r="AE359" s="28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</row>
    <row r="360" spans="1:47">
      <c r="A360" s="3"/>
      <c r="B360" s="13"/>
      <c r="H360" s="23"/>
      <c r="I360" s="23"/>
      <c r="J360" s="23"/>
      <c r="K360" s="23"/>
      <c r="L360" s="23"/>
      <c r="M360" s="23"/>
      <c r="N360" s="26"/>
      <c r="O360" s="26"/>
      <c r="P360" s="26"/>
      <c r="Q360" s="26"/>
      <c r="R360" s="26"/>
      <c r="S360" s="26"/>
      <c r="T360" s="27"/>
      <c r="U360" s="27"/>
      <c r="V360" s="27"/>
      <c r="W360" s="27"/>
      <c r="X360" s="27"/>
      <c r="Y360" s="27"/>
      <c r="Z360" s="28"/>
      <c r="AA360" s="28"/>
      <c r="AB360" s="28"/>
      <c r="AC360" s="28"/>
      <c r="AD360" s="28"/>
      <c r="AE360" s="28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</row>
    <row r="361" spans="1:47">
      <c r="A361" s="3"/>
      <c r="B361" s="13"/>
      <c r="H361" s="23"/>
      <c r="I361" s="23"/>
      <c r="J361" s="23"/>
      <c r="K361" s="23"/>
      <c r="L361" s="23"/>
      <c r="M361" s="23"/>
      <c r="N361" s="26"/>
      <c r="O361" s="26"/>
      <c r="P361" s="26"/>
      <c r="Q361" s="26"/>
      <c r="R361" s="26"/>
      <c r="S361" s="26"/>
      <c r="T361" s="27"/>
      <c r="U361" s="27"/>
      <c r="V361" s="27"/>
      <c r="W361" s="27"/>
      <c r="X361" s="27"/>
      <c r="Y361" s="27"/>
      <c r="Z361" s="28"/>
      <c r="AA361" s="28"/>
      <c r="AB361" s="28"/>
      <c r="AC361" s="28"/>
      <c r="AD361" s="28"/>
      <c r="AE361" s="28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</row>
    <row r="362" spans="1:47">
      <c r="A362" s="3"/>
      <c r="B362" s="13"/>
      <c r="H362" s="23"/>
      <c r="I362" s="23"/>
      <c r="J362" s="23"/>
      <c r="K362" s="23"/>
      <c r="L362" s="23"/>
      <c r="M362" s="23"/>
      <c r="N362" s="26"/>
      <c r="O362" s="26"/>
      <c r="P362" s="26"/>
      <c r="Q362" s="26"/>
      <c r="R362" s="26"/>
      <c r="S362" s="26"/>
      <c r="T362" s="27"/>
      <c r="U362" s="27"/>
      <c r="V362" s="27"/>
      <c r="W362" s="27"/>
      <c r="X362" s="27"/>
      <c r="Y362" s="27"/>
      <c r="Z362" s="28"/>
      <c r="AA362" s="28"/>
      <c r="AB362" s="28"/>
      <c r="AC362" s="28"/>
      <c r="AD362" s="28"/>
      <c r="AE362" s="28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</row>
    <row r="363" spans="1:47">
      <c r="A363" s="3"/>
      <c r="B363" s="13"/>
      <c r="H363" s="23"/>
      <c r="I363" s="23"/>
      <c r="J363" s="23"/>
      <c r="K363" s="23"/>
      <c r="L363" s="23"/>
      <c r="M363" s="23"/>
      <c r="N363" s="26"/>
      <c r="O363" s="26"/>
      <c r="P363" s="26"/>
      <c r="Q363" s="26"/>
      <c r="R363" s="26"/>
      <c r="S363" s="26"/>
      <c r="T363" s="27"/>
      <c r="U363" s="27"/>
      <c r="V363" s="27"/>
      <c r="W363" s="27"/>
      <c r="X363" s="27"/>
      <c r="Y363" s="27"/>
      <c r="Z363" s="28"/>
      <c r="AA363" s="28"/>
      <c r="AB363" s="28"/>
      <c r="AC363" s="28"/>
      <c r="AD363" s="28"/>
      <c r="AE363" s="28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</row>
    <row r="364" spans="1:47">
      <c r="A364" s="3"/>
      <c r="B364" s="13"/>
      <c r="H364" s="23"/>
      <c r="I364" s="23"/>
      <c r="J364" s="23"/>
      <c r="K364" s="23"/>
      <c r="L364" s="23"/>
      <c r="M364" s="23"/>
      <c r="N364" s="26"/>
      <c r="O364" s="26"/>
      <c r="P364" s="26"/>
      <c r="Q364" s="26"/>
      <c r="R364" s="26"/>
      <c r="S364" s="26"/>
      <c r="T364" s="27"/>
      <c r="U364" s="27"/>
      <c r="V364" s="27"/>
      <c r="W364" s="27"/>
      <c r="X364" s="27"/>
      <c r="Y364" s="27"/>
      <c r="Z364" s="28"/>
      <c r="AA364" s="28"/>
      <c r="AB364" s="28"/>
      <c r="AC364" s="28"/>
      <c r="AD364" s="28"/>
      <c r="AE364" s="28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</row>
    <row r="365" spans="1:47">
      <c r="A365" s="3"/>
      <c r="B365" s="13"/>
      <c r="H365" s="23"/>
      <c r="I365" s="23"/>
      <c r="J365" s="23"/>
      <c r="K365" s="23"/>
      <c r="L365" s="23"/>
      <c r="M365" s="23"/>
      <c r="N365" s="26"/>
      <c r="O365" s="26"/>
      <c r="P365" s="26"/>
      <c r="Q365" s="26"/>
      <c r="R365" s="26"/>
      <c r="S365" s="26"/>
      <c r="T365" s="27"/>
      <c r="U365" s="27"/>
      <c r="V365" s="27"/>
      <c r="W365" s="27"/>
      <c r="X365" s="27"/>
      <c r="Y365" s="27"/>
      <c r="Z365" s="28"/>
      <c r="AA365" s="28"/>
      <c r="AB365" s="28"/>
      <c r="AC365" s="28"/>
      <c r="AD365" s="28"/>
      <c r="AE365" s="28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</row>
    <row r="366" spans="1:47">
      <c r="A366" s="3"/>
      <c r="B366" s="13"/>
      <c r="H366" s="23"/>
      <c r="I366" s="23"/>
      <c r="J366" s="23"/>
      <c r="K366" s="23"/>
      <c r="L366" s="23"/>
      <c r="M366" s="23"/>
      <c r="N366" s="26"/>
      <c r="O366" s="26"/>
      <c r="P366" s="26"/>
      <c r="Q366" s="26"/>
      <c r="R366" s="26"/>
      <c r="S366" s="26"/>
      <c r="T366" s="27"/>
      <c r="U366" s="27"/>
      <c r="V366" s="27"/>
      <c r="W366" s="27"/>
      <c r="X366" s="27"/>
      <c r="Y366" s="27"/>
      <c r="Z366" s="28"/>
      <c r="AA366" s="28"/>
      <c r="AB366" s="28"/>
      <c r="AC366" s="28"/>
      <c r="AD366" s="28"/>
      <c r="AE366" s="28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</row>
    <row r="367" spans="1:47">
      <c r="A367" s="3"/>
      <c r="B367" s="13"/>
      <c r="H367" s="23"/>
      <c r="I367" s="23"/>
      <c r="J367" s="23"/>
      <c r="K367" s="23"/>
      <c r="L367" s="23"/>
      <c r="M367" s="23"/>
      <c r="N367" s="26"/>
      <c r="O367" s="26"/>
      <c r="P367" s="26"/>
      <c r="Q367" s="26"/>
      <c r="R367" s="26"/>
      <c r="S367" s="26"/>
      <c r="T367" s="27"/>
      <c r="U367" s="27"/>
      <c r="V367" s="27"/>
      <c r="W367" s="27"/>
      <c r="X367" s="27"/>
      <c r="Y367" s="27"/>
      <c r="Z367" s="28"/>
      <c r="AA367" s="28"/>
      <c r="AB367" s="28"/>
      <c r="AC367" s="28"/>
      <c r="AD367" s="28"/>
      <c r="AE367" s="28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</row>
    <row r="368" spans="1:47">
      <c r="A368" s="3"/>
      <c r="B368" s="13"/>
      <c r="H368" s="23"/>
      <c r="I368" s="23"/>
      <c r="J368" s="23"/>
      <c r="K368" s="23"/>
      <c r="L368" s="23"/>
      <c r="M368" s="23"/>
      <c r="N368" s="26"/>
      <c r="O368" s="26"/>
      <c r="P368" s="26"/>
      <c r="Q368" s="26"/>
      <c r="R368" s="26"/>
      <c r="S368" s="26"/>
      <c r="T368" s="27"/>
      <c r="U368" s="27"/>
      <c r="V368" s="27"/>
      <c r="W368" s="27"/>
      <c r="X368" s="27"/>
      <c r="Y368" s="27"/>
      <c r="Z368" s="28"/>
      <c r="AA368" s="28"/>
      <c r="AB368" s="28"/>
      <c r="AC368" s="28"/>
      <c r="AD368" s="28"/>
      <c r="AE368" s="28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</row>
    <row r="369" spans="1:47">
      <c r="A369" s="3"/>
      <c r="B369" s="13"/>
      <c r="H369" s="23"/>
      <c r="I369" s="23"/>
      <c r="J369" s="23"/>
      <c r="K369" s="23"/>
      <c r="L369" s="23"/>
      <c r="M369" s="23"/>
      <c r="N369" s="26"/>
      <c r="O369" s="26"/>
      <c r="P369" s="26"/>
      <c r="Q369" s="26"/>
      <c r="R369" s="26"/>
      <c r="S369" s="26"/>
      <c r="T369" s="27"/>
      <c r="U369" s="27"/>
      <c r="V369" s="27"/>
      <c r="W369" s="27"/>
      <c r="X369" s="27"/>
      <c r="Y369" s="27"/>
      <c r="Z369" s="28"/>
      <c r="AA369" s="28"/>
      <c r="AB369" s="28"/>
      <c r="AC369" s="28"/>
      <c r="AD369" s="28"/>
      <c r="AE369" s="28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</row>
    <row r="370" spans="1:47">
      <c r="A370" s="3"/>
      <c r="B370" s="13"/>
      <c r="H370" s="23"/>
      <c r="I370" s="23"/>
      <c r="J370" s="23"/>
      <c r="K370" s="23"/>
      <c r="L370" s="23"/>
      <c r="M370" s="23"/>
      <c r="N370" s="26"/>
      <c r="O370" s="26"/>
      <c r="P370" s="26"/>
      <c r="Q370" s="26"/>
      <c r="R370" s="26"/>
      <c r="S370" s="26"/>
      <c r="T370" s="27"/>
      <c r="U370" s="27"/>
      <c r="V370" s="27"/>
      <c r="W370" s="27"/>
      <c r="X370" s="27"/>
      <c r="Y370" s="27"/>
      <c r="Z370" s="28"/>
      <c r="AA370" s="28"/>
      <c r="AB370" s="28"/>
      <c r="AC370" s="28"/>
      <c r="AD370" s="28"/>
      <c r="AE370" s="28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</row>
    <row r="371" spans="1:47">
      <c r="A371" s="3"/>
      <c r="B371" s="13"/>
      <c r="H371" s="23"/>
      <c r="I371" s="23"/>
      <c r="J371" s="23"/>
      <c r="K371" s="23"/>
      <c r="L371" s="23"/>
      <c r="M371" s="23"/>
      <c r="N371" s="26"/>
      <c r="O371" s="26"/>
      <c r="P371" s="26"/>
      <c r="Q371" s="26"/>
      <c r="R371" s="26"/>
      <c r="S371" s="26"/>
      <c r="T371" s="27"/>
      <c r="U371" s="27"/>
      <c r="V371" s="27"/>
      <c r="W371" s="27"/>
      <c r="X371" s="27"/>
      <c r="Y371" s="27"/>
      <c r="Z371" s="28"/>
      <c r="AA371" s="28"/>
      <c r="AB371" s="28"/>
      <c r="AC371" s="28"/>
      <c r="AD371" s="28"/>
      <c r="AE371" s="28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</row>
    <row r="372" spans="1:47">
      <c r="A372" s="3"/>
      <c r="B372" s="13"/>
      <c r="H372" s="23"/>
      <c r="I372" s="23"/>
      <c r="J372" s="23"/>
      <c r="K372" s="23"/>
      <c r="L372" s="23"/>
      <c r="M372" s="23"/>
      <c r="N372" s="26"/>
      <c r="O372" s="26"/>
      <c r="P372" s="26"/>
      <c r="Q372" s="26"/>
      <c r="R372" s="26"/>
      <c r="S372" s="26"/>
      <c r="T372" s="27"/>
      <c r="U372" s="27"/>
      <c r="V372" s="27"/>
      <c r="W372" s="27"/>
      <c r="X372" s="27"/>
      <c r="Y372" s="27"/>
      <c r="Z372" s="28"/>
      <c r="AA372" s="28"/>
      <c r="AB372" s="28"/>
      <c r="AC372" s="28"/>
      <c r="AD372" s="28"/>
      <c r="AE372" s="28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</row>
    <row r="373" spans="1:47">
      <c r="A373" s="3"/>
      <c r="B373" s="13"/>
      <c r="H373" s="23"/>
      <c r="I373" s="23"/>
      <c r="J373" s="23"/>
      <c r="K373" s="23"/>
      <c r="L373" s="23"/>
      <c r="M373" s="23"/>
      <c r="N373" s="26"/>
      <c r="O373" s="26"/>
      <c r="P373" s="26"/>
      <c r="Q373" s="26"/>
      <c r="R373" s="26"/>
      <c r="S373" s="26"/>
      <c r="T373" s="27"/>
      <c r="U373" s="27"/>
      <c r="V373" s="27"/>
      <c r="W373" s="27"/>
      <c r="X373" s="27"/>
      <c r="Y373" s="27"/>
      <c r="Z373" s="28"/>
      <c r="AA373" s="28"/>
      <c r="AB373" s="28"/>
      <c r="AC373" s="28"/>
      <c r="AD373" s="28"/>
      <c r="AE373" s="28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</row>
    <row r="374" spans="1:47">
      <c r="A374" s="3"/>
      <c r="B374" s="13"/>
      <c r="H374" s="23"/>
      <c r="I374" s="23"/>
      <c r="J374" s="23"/>
      <c r="K374" s="23"/>
      <c r="L374" s="23"/>
      <c r="M374" s="23"/>
      <c r="N374" s="26"/>
      <c r="O374" s="26"/>
      <c r="P374" s="26"/>
      <c r="Q374" s="26"/>
      <c r="R374" s="26"/>
      <c r="S374" s="26"/>
      <c r="T374" s="27"/>
      <c r="U374" s="27"/>
      <c r="V374" s="27"/>
      <c r="W374" s="27"/>
      <c r="X374" s="27"/>
      <c r="Y374" s="27"/>
      <c r="Z374" s="28"/>
      <c r="AA374" s="28"/>
      <c r="AB374" s="28"/>
      <c r="AC374" s="28"/>
      <c r="AD374" s="28"/>
      <c r="AE374" s="28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</row>
    <row r="375" spans="1:47">
      <c r="A375" s="3"/>
      <c r="B375" s="13"/>
      <c r="H375" s="23"/>
      <c r="I375" s="23"/>
      <c r="J375" s="23"/>
      <c r="K375" s="23"/>
      <c r="L375" s="23"/>
      <c r="M375" s="23"/>
      <c r="N375" s="26"/>
      <c r="O375" s="26"/>
      <c r="P375" s="26"/>
      <c r="Q375" s="26"/>
      <c r="R375" s="26"/>
      <c r="S375" s="26"/>
      <c r="T375" s="27"/>
      <c r="U375" s="27"/>
      <c r="V375" s="27"/>
      <c r="W375" s="27"/>
      <c r="X375" s="27"/>
      <c r="Y375" s="27"/>
      <c r="Z375" s="28"/>
      <c r="AA375" s="28"/>
      <c r="AB375" s="28"/>
      <c r="AC375" s="28"/>
      <c r="AD375" s="28"/>
      <c r="AE375" s="28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</row>
    <row r="376" spans="1:47">
      <c r="A376" s="3"/>
      <c r="B376" s="13"/>
      <c r="H376" s="23"/>
      <c r="I376" s="23"/>
      <c r="J376" s="23"/>
      <c r="K376" s="23"/>
      <c r="L376" s="23"/>
      <c r="M376" s="23"/>
      <c r="N376" s="26"/>
      <c r="O376" s="26"/>
      <c r="P376" s="26"/>
      <c r="Q376" s="26"/>
      <c r="R376" s="26"/>
      <c r="S376" s="26"/>
      <c r="T376" s="27"/>
      <c r="U376" s="27"/>
      <c r="V376" s="27"/>
      <c r="W376" s="27"/>
      <c r="X376" s="27"/>
      <c r="Y376" s="27"/>
      <c r="Z376" s="28"/>
      <c r="AA376" s="28"/>
      <c r="AB376" s="28"/>
      <c r="AC376" s="28"/>
      <c r="AD376" s="28"/>
      <c r="AE376" s="28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</row>
    <row r="377" spans="1:47">
      <c r="A377" s="3"/>
      <c r="B377" s="13"/>
      <c r="H377" s="23"/>
      <c r="I377" s="23"/>
      <c r="J377" s="23"/>
      <c r="K377" s="23"/>
      <c r="L377" s="23"/>
      <c r="M377" s="23"/>
      <c r="N377" s="26"/>
      <c r="O377" s="26"/>
      <c r="P377" s="26"/>
      <c r="Q377" s="26"/>
      <c r="R377" s="26"/>
      <c r="S377" s="26"/>
      <c r="T377" s="27"/>
      <c r="U377" s="27"/>
      <c r="V377" s="27"/>
      <c r="W377" s="27"/>
      <c r="X377" s="27"/>
      <c r="Y377" s="27"/>
      <c r="Z377" s="28"/>
      <c r="AA377" s="28"/>
      <c r="AB377" s="28"/>
      <c r="AC377" s="28"/>
      <c r="AD377" s="28"/>
      <c r="AE377" s="28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</row>
    <row r="378" spans="1:47">
      <c r="A378" s="3"/>
      <c r="B378" s="13"/>
      <c r="H378" s="23"/>
      <c r="I378" s="23"/>
      <c r="J378" s="23"/>
      <c r="K378" s="23"/>
      <c r="L378" s="23"/>
      <c r="M378" s="23"/>
      <c r="N378" s="26"/>
      <c r="O378" s="26"/>
      <c r="P378" s="26"/>
      <c r="Q378" s="26"/>
      <c r="R378" s="26"/>
      <c r="S378" s="26"/>
      <c r="T378" s="27"/>
      <c r="U378" s="27"/>
      <c r="V378" s="27"/>
      <c r="W378" s="27"/>
      <c r="X378" s="27"/>
      <c r="Y378" s="27"/>
      <c r="Z378" s="28"/>
      <c r="AA378" s="28"/>
      <c r="AB378" s="28"/>
      <c r="AC378" s="28"/>
      <c r="AD378" s="28"/>
      <c r="AE378" s="28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</row>
    <row r="379" spans="1:47">
      <c r="A379" s="3"/>
      <c r="B379" s="13"/>
      <c r="H379" s="23"/>
      <c r="I379" s="23"/>
      <c r="J379" s="23"/>
      <c r="K379" s="23"/>
      <c r="L379" s="23"/>
      <c r="M379" s="23"/>
      <c r="N379" s="26"/>
      <c r="O379" s="26"/>
      <c r="P379" s="26"/>
      <c r="Q379" s="26"/>
      <c r="R379" s="26"/>
      <c r="S379" s="26"/>
      <c r="T379" s="27"/>
      <c r="U379" s="27"/>
      <c r="V379" s="27"/>
      <c r="W379" s="27"/>
      <c r="X379" s="27"/>
      <c r="Y379" s="27"/>
      <c r="Z379" s="28"/>
      <c r="AA379" s="28"/>
      <c r="AB379" s="28"/>
      <c r="AC379" s="28"/>
      <c r="AD379" s="28"/>
      <c r="AE379" s="28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</row>
    <row r="380" spans="1:47">
      <c r="A380" s="3"/>
      <c r="B380" s="13"/>
      <c r="H380" s="23"/>
      <c r="I380" s="23"/>
      <c r="J380" s="23"/>
      <c r="K380" s="23"/>
      <c r="L380" s="23"/>
      <c r="M380" s="23"/>
      <c r="N380" s="26"/>
      <c r="O380" s="26"/>
      <c r="P380" s="26"/>
      <c r="Q380" s="26"/>
      <c r="R380" s="26"/>
      <c r="S380" s="26"/>
      <c r="T380" s="27"/>
      <c r="U380" s="27"/>
      <c r="V380" s="27"/>
      <c r="W380" s="27"/>
      <c r="X380" s="27"/>
      <c r="Y380" s="27"/>
      <c r="Z380" s="28"/>
      <c r="AA380" s="28"/>
      <c r="AB380" s="28"/>
      <c r="AC380" s="28"/>
      <c r="AD380" s="28"/>
      <c r="AE380" s="28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</row>
    <row r="381" spans="1:47">
      <c r="A381" s="3"/>
      <c r="B381" s="13"/>
      <c r="H381" s="23"/>
      <c r="I381" s="23"/>
      <c r="J381" s="23"/>
      <c r="K381" s="23"/>
      <c r="L381" s="23"/>
      <c r="M381" s="23"/>
      <c r="N381" s="26"/>
      <c r="O381" s="26"/>
      <c r="P381" s="26"/>
      <c r="Q381" s="26"/>
      <c r="R381" s="26"/>
      <c r="S381" s="26"/>
      <c r="T381" s="27"/>
      <c r="U381" s="27"/>
      <c r="V381" s="27"/>
      <c r="W381" s="27"/>
      <c r="X381" s="27"/>
      <c r="Y381" s="27"/>
      <c r="Z381" s="28"/>
      <c r="AA381" s="28"/>
      <c r="AB381" s="28"/>
      <c r="AC381" s="28"/>
      <c r="AD381" s="28"/>
      <c r="AE381" s="28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</row>
    <row r="382" spans="1:47">
      <c r="A382" s="3"/>
      <c r="B382" s="13"/>
      <c r="H382" s="23"/>
      <c r="I382" s="23"/>
      <c r="J382" s="23"/>
      <c r="K382" s="23"/>
      <c r="L382" s="23"/>
      <c r="M382" s="23"/>
      <c r="N382" s="26"/>
      <c r="O382" s="26"/>
      <c r="P382" s="26"/>
      <c r="Q382" s="26"/>
      <c r="R382" s="26"/>
      <c r="S382" s="26"/>
      <c r="T382" s="27"/>
      <c r="U382" s="27"/>
      <c r="V382" s="27"/>
      <c r="W382" s="27"/>
      <c r="X382" s="27"/>
      <c r="Y382" s="27"/>
      <c r="Z382" s="28"/>
      <c r="AA382" s="28"/>
      <c r="AB382" s="28"/>
      <c r="AC382" s="28"/>
      <c r="AD382" s="28"/>
      <c r="AE382" s="28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</row>
    <row r="383" spans="1:47">
      <c r="A383" s="3"/>
      <c r="B383" s="13"/>
      <c r="H383" s="23"/>
      <c r="I383" s="23"/>
      <c r="J383" s="23"/>
      <c r="K383" s="23"/>
      <c r="L383" s="23"/>
      <c r="M383" s="23"/>
      <c r="N383" s="26"/>
      <c r="O383" s="26"/>
      <c r="P383" s="26"/>
      <c r="Q383" s="26"/>
      <c r="R383" s="26"/>
      <c r="S383" s="26"/>
      <c r="T383" s="27"/>
      <c r="U383" s="27"/>
      <c r="V383" s="27"/>
      <c r="W383" s="27"/>
      <c r="X383" s="27"/>
      <c r="Y383" s="27"/>
      <c r="Z383" s="28"/>
      <c r="AA383" s="28"/>
      <c r="AB383" s="28"/>
      <c r="AC383" s="28"/>
      <c r="AD383" s="28"/>
      <c r="AE383" s="28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</row>
    <row r="384" spans="1:47">
      <c r="A384" s="3"/>
      <c r="B384" s="13"/>
      <c r="H384" s="23"/>
      <c r="I384" s="23"/>
      <c r="J384" s="23"/>
      <c r="K384" s="23"/>
      <c r="L384" s="23"/>
      <c r="M384" s="23"/>
      <c r="N384" s="26"/>
      <c r="O384" s="26"/>
      <c r="P384" s="26"/>
      <c r="Q384" s="26"/>
      <c r="R384" s="26"/>
      <c r="S384" s="26"/>
      <c r="T384" s="27"/>
      <c r="U384" s="27"/>
      <c r="V384" s="27"/>
      <c r="W384" s="27"/>
      <c r="X384" s="27"/>
      <c r="Y384" s="27"/>
      <c r="Z384" s="28"/>
      <c r="AA384" s="28"/>
      <c r="AB384" s="28"/>
      <c r="AC384" s="28"/>
      <c r="AD384" s="28"/>
      <c r="AE384" s="28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</row>
    <row r="385" spans="1:47">
      <c r="A385" s="3"/>
      <c r="B385" s="13"/>
      <c r="H385" s="23"/>
      <c r="I385" s="23"/>
      <c r="J385" s="23"/>
      <c r="K385" s="23"/>
      <c r="L385" s="23"/>
      <c r="M385" s="23"/>
      <c r="N385" s="26"/>
      <c r="O385" s="26"/>
      <c r="P385" s="26"/>
      <c r="Q385" s="26"/>
      <c r="R385" s="26"/>
      <c r="S385" s="26"/>
      <c r="T385" s="27"/>
      <c r="U385" s="27"/>
      <c r="V385" s="27"/>
      <c r="W385" s="27"/>
      <c r="X385" s="27"/>
      <c r="Y385" s="27"/>
      <c r="Z385" s="28"/>
      <c r="AA385" s="28"/>
      <c r="AB385" s="28"/>
      <c r="AC385" s="28"/>
      <c r="AD385" s="28"/>
      <c r="AE385" s="28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</row>
    <row r="386" spans="1:47">
      <c r="A386" s="3"/>
      <c r="B386" s="13"/>
      <c r="H386" s="23"/>
      <c r="I386" s="23"/>
      <c r="J386" s="23"/>
      <c r="K386" s="23"/>
      <c r="L386" s="23"/>
      <c r="M386" s="23"/>
      <c r="N386" s="26"/>
      <c r="O386" s="26"/>
      <c r="P386" s="26"/>
      <c r="Q386" s="26"/>
      <c r="R386" s="26"/>
      <c r="S386" s="26"/>
      <c r="T386" s="27"/>
      <c r="U386" s="27"/>
      <c r="V386" s="27"/>
      <c r="W386" s="27"/>
      <c r="X386" s="27"/>
      <c r="Y386" s="27"/>
      <c r="Z386" s="28"/>
      <c r="AA386" s="28"/>
      <c r="AB386" s="28"/>
      <c r="AC386" s="28"/>
      <c r="AD386" s="28"/>
      <c r="AE386" s="28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</row>
    <row r="387" spans="1:47">
      <c r="A387" s="3"/>
      <c r="B387" s="13"/>
      <c r="H387" s="23"/>
      <c r="I387" s="23"/>
      <c r="J387" s="23"/>
      <c r="K387" s="23"/>
      <c r="L387" s="23"/>
      <c r="M387" s="23"/>
      <c r="N387" s="26"/>
      <c r="O387" s="26"/>
      <c r="P387" s="26"/>
      <c r="Q387" s="26"/>
      <c r="R387" s="26"/>
      <c r="S387" s="26"/>
      <c r="T387" s="27"/>
      <c r="U387" s="27"/>
      <c r="V387" s="27"/>
      <c r="W387" s="27"/>
      <c r="X387" s="27"/>
      <c r="Y387" s="27"/>
      <c r="Z387" s="28"/>
      <c r="AA387" s="28"/>
      <c r="AB387" s="28"/>
      <c r="AC387" s="28"/>
      <c r="AD387" s="28"/>
      <c r="AE387" s="28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</row>
    <row r="388" spans="1:47">
      <c r="A388" s="3"/>
      <c r="B388" s="13"/>
      <c r="H388" s="23"/>
      <c r="I388" s="23"/>
      <c r="J388" s="23"/>
      <c r="K388" s="23"/>
      <c r="L388" s="23"/>
      <c r="M388" s="23"/>
      <c r="N388" s="26"/>
      <c r="O388" s="26"/>
      <c r="P388" s="26"/>
      <c r="Q388" s="26"/>
      <c r="R388" s="26"/>
      <c r="S388" s="26"/>
      <c r="T388" s="27"/>
      <c r="U388" s="27"/>
      <c r="V388" s="27"/>
      <c r="W388" s="27"/>
      <c r="X388" s="27"/>
      <c r="Y388" s="27"/>
      <c r="Z388" s="28"/>
      <c r="AA388" s="28"/>
      <c r="AB388" s="28"/>
      <c r="AC388" s="28"/>
      <c r="AD388" s="28"/>
      <c r="AE388" s="28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</row>
    <row r="389" spans="1:47">
      <c r="A389" s="3"/>
      <c r="B389" s="13"/>
      <c r="H389" s="23"/>
      <c r="I389" s="23"/>
      <c r="J389" s="23"/>
      <c r="K389" s="23"/>
      <c r="L389" s="23"/>
      <c r="M389" s="23"/>
      <c r="N389" s="26"/>
      <c r="O389" s="26"/>
      <c r="P389" s="26"/>
      <c r="Q389" s="26"/>
      <c r="R389" s="26"/>
      <c r="S389" s="26"/>
      <c r="T389" s="27"/>
      <c r="U389" s="27"/>
      <c r="V389" s="27"/>
      <c r="W389" s="27"/>
      <c r="X389" s="27"/>
      <c r="Y389" s="27"/>
      <c r="Z389" s="28"/>
      <c r="AA389" s="28"/>
      <c r="AB389" s="28"/>
      <c r="AC389" s="28"/>
      <c r="AD389" s="28"/>
      <c r="AE389" s="28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</row>
    <row r="390" spans="1:47">
      <c r="A390" s="3"/>
      <c r="B390" s="13"/>
      <c r="H390" s="23"/>
      <c r="I390" s="23"/>
      <c r="J390" s="23"/>
      <c r="K390" s="23"/>
      <c r="L390" s="23"/>
      <c r="M390" s="23"/>
      <c r="N390" s="26"/>
      <c r="O390" s="26"/>
      <c r="P390" s="26"/>
      <c r="Q390" s="26"/>
      <c r="R390" s="26"/>
      <c r="S390" s="26"/>
      <c r="T390" s="27"/>
      <c r="U390" s="27"/>
      <c r="V390" s="27"/>
      <c r="W390" s="27"/>
      <c r="X390" s="27"/>
      <c r="Y390" s="27"/>
      <c r="Z390" s="28"/>
      <c r="AA390" s="28"/>
      <c r="AB390" s="28"/>
      <c r="AC390" s="28"/>
      <c r="AD390" s="28"/>
      <c r="AE390" s="28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</row>
    <row r="391" spans="1:47">
      <c r="A391" s="3"/>
      <c r="B391" s="13"/>
      <c r="H391" s="23"/>
      <c r="I391" s="23"/>
      <c r="J391" s="23"/>
      <c r="K391" s="23"/>
      <c r="L391" s="23"/>
      <c r="M391" s="23"/>
      <c r="N391" s="26"/>
      <c r="O391" s="26"/>
      <c r="P391" s="26"/>
      <c r="Q391" s="26"/>
      <c r="R391" s="26"/>
      <c r="S391" s="26"/>
      <c r="T391" s="27"/>
      <c r="U391" s="27"/>
      <c r="V391" s="27"/>
      <c r="W391" s="27"/>
      <c r="X391" s="27"/>
      <c r="Y391" s="27"/>
      <c r="Z391" s="28"/>
      <c r="AA391" s="28"/>
      <c r="AB391" s="28"/>
      <c r="AC391" s="28"/>
      <c r="AD391" s="28"/>
      <c r="AE391" s="28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</row>
    <row r="392" spans="1:47">
      <c r="A392" s="3"/>
      <c r="B392" s="13"/>
      <c r="H392" s="23"/>
      <c r="I392" s="23"/>
      <c r="J392" s="23"/>
      <c r="K392" s="23"/>
      <c r="L392" s="23"/>
      <c r="M392" s="23"/>
      <c r="N392" s="26"/>
      <c r="O392" s="26"/>
      <c r="P392" s="26"/>
      <c r="Q392" s="26"/>
      <c r="R392" s="26"/>
      <c r="S392" s="26"/>
      <c r="T392" s="27"/>
      <c r="U392" s="27"/>
      <c r="V392" s="27"/>
      <c r="W392" s="27"/>
      <c r="X392" s="27"/>
      <c r="Y392" s="27"/>
      <c r="Z392" s="28"/>
      <c r="AA392" s="28"/>
      <c r="AB392" s="28"/>
      <c r="AC392" s="28"/>
      <c r="AD392" s="28"/>
      <c r="AE392" s="28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</row>
    <row r="393" spans="1:47">
      <c r="A393" s="3"/>
      <c r="B393" s="13"/>
      <c r="H393" s="23"/>
      <c r="I393" s="23"/>
      <c r="J393" s="23"/>
      <c r="K393" s="23"/>
      <c r="L393" s="23"/>
      <c r="M393" s="23"/>
      <c r="N393" s="26"/>
      <c r="O393" s="26"/>
      <c r="P393" s="26"/>
      <c r="Q393" s="26"/>
      <c r="R393" s="26"/>
      <c r="S393" s="26"/>
      <c r="T393" s="27"/>
      <c r="U393" s="27"/>
      <c r="V393" s="27"/>
      <c r="W393" s="27"/>
      <c r="X393" s="27"/>
      <c r="Y393" s="27"/>
      <c r="Z393" s="28"/>
      <c r="AA393" s="28"/>
      <c r="AB393" s="28"/>
      <c r="AC393" s="28"/>
      <c r="AD393" s="28"/>
      <c r="AE393" s="28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</row>
    <row r="394" spans="1:47">
      <c r="A394" s="3"/>
      <c r="B394" s="13"/>
      <c r="H394" s="23"/>
      <c r="I394" s="23"/>
      <c r="J394" s="23"/>
      <c r="K394" s="23"/>
      <c r="L394" s="23"/>
      <c r="M394" s="23"/>
      <c r="N394" s="26"/>
      <c r="O394" s="26"/>
      <c r="P394" s="26"/>
      <c r="Q394" s="26"/>
      <c r="R394" s="26"/>
      <c r="S394" s="26"/>
      <c r="T394" s="27"/>
      <c r="U394" s="27"/>
      <c r="V394" s="27"/>
      <c r="W394" s="27"/>
      <c r="X394" s="27"/>
      <c r="Y394" s="27"/>
      <c r="Z394" s="28"/>
      <c r="AA394" s="28"/>
      <c r="AB394" s="28"/>
      <c r="AC394" s="28"/>
      <c r="AD394" s="28"/>
      <c r="AE394" s="28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</row>
    <row r="395" spans="1:47">
      <c r="A395" s="3"/>
      <c r="B395" s="13"/>
      <c r="H395" s="23"/>
      <c r="I395" s="23"/>
      <c r="J395" s="23"/>
      <c r="K395" s="23"/>
      <c r="L395" s="23"/>
      <c r="M395" s="23"/>
      <c r="N395" s="26"/>
      <c r="O395" s="26"/>
      <c r="P395" s="26"/>
      <c r="Q395" s="26"/>
      <c r="R395" s="26"/>
      <c r="S395" s="26"/>
      <c r="T395" s="27"/>
      <c r="U395" s="27"/>
      <c r="V395" s="27"/>
      <c r="W395" s="27"/>
      <c r="X395" s="27"/>
      <c r="Y395" s="27"/>
      <c r="Z395" s="28"/>
      <c r="AA395" s="28"/>
      <c r="AB395" s="28"/>
      <c r="AC395" s="28"/>
      <c r="AD395" s="28"/>
      <c r="AE395" s="28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</row>
    <row r="396" spans="1:47">
      <c r="A396" s="3"/>
      <c r="B396" s="13"/>
      <c r="H396" s="23"/>
      <c r="I396" s="23"/>
      <c r="J396" s="23"/>
      <c r="K396" s="23"/>
      <c r="L396" s="23"/>
      <c r="M396" s="23"/>
      <c r="N396" s="26"/>
      <c r="O396" s="26"/>
      <c r="P396" s="26"/>
      <c r="Q396" s="26"/>
      <c r="R396" s="26"/>
      <c r="S396" s="26"/>
      <c r="T396" s="27"/>
      <c r="U396" s="27"/>
      <c r="V396" s="27"/>
      <c r="W396" s="27"/>
      <c r="X396" s="27"/>
      <c r="Y396" s="27"/>
      <c r="Z396" s="28"/>
      <c r="AA396" s="28"/>
      <c r="AB396" s="28"/>
      <c r="AC396" s="28"/>
      <c r="AD396" s="28"/>
      <c r="AE396" s="28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</row>
    <row r="397" spans="1:47">
      <c r="A397" s="3"/>
      <c r="B397" s="13"/>
      <c r="H397" s="23"/>
      <c r="I397" s="23"/>
      <c r="J397" s="23"/>
      <c r="K397" s="23"/>
      <c r="L397" s="23"/>
      <c r="M397" s="23"/>
      <c r="N397" s="26"/>
      <c r="O397" s="26"/>
      <c r="P397" s="26"/>
      <c r="Q397" s="26"/>
      <c r="R397" s="26"/>
      <c r="S397" s="26"/>
      <c r="T397" s="27"/>
      <c r="U397" s="27"/>
      <c r="V397" s="27"/>
      <c r="W397" s="27"/>
      <c r="X397" s="27"/>
      <c r="Y397" s="27"/>
      <c r="Z397" s="28"/>
      <c r="AA397" s="28"/>
      <c r="AB397" s="28"/>
      <c r="AC397" s="28"/>
      <c r="AD397" s="28"/>
      <c r="AE397" s="28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</row>
    <row r="398" spans="1:47">
      <c r="A398" s="3"/>
      <c r="B398" s="13"/>
      <c r="H398" s="23"/>
      <c r="I398" s="23"/>
      <c r="J398" s="23"/>
      <c r="K398" s="23"/>
      <c r="L398" s="23"/>
      <c r="M398" s="23"/>
      <c r="N398" s="26"/>
      <c r="O398" s="26"/>
      <c r="P398" s="26"/>
      <c r="Q398" s="26"/>
      <c r="R398" s="26"/>
      <c r="S398" s="26"/>
      <c r="T398" s="27"/>
      <c r="U398" s="27"/>
      <c r="V398" s="27"/>
      <c r="W398" s="27"/>
      <c r="X398" s="27"/>
      <c r="Y398" s="27"/>
      <c r="Z398" s="28"/>
      <c r="AA398" s="28"/>
      <c r="AB398" s="28"/>
      <c r="AC398" s="28"/>
      <c r="AD398" s="28"/>
      <c r="AE398" s="28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</row>
    <row r="399" spans="1:47">
      <c r="A399" s="3"/>
      <c r="B399" s="13"/>
      <c r="H399" s="23"/>
      <c r="I399" s="23"/>
      <c r="J399" s="23"/>
      <c r="K399" s="23"/>
      <c r="L399" s="23"/>
      <c r="M399" s="23"/>
      <c r="N399" s="26"/>
      <c r="O399" s="26"/>
      <c r="P399" s="26"/>
      <c r="Q399" s="26"/>
      <c r="R399" s="26"/>
      <c r="S399" s="26"/>
      <c r="T399" s="27"/>
      <c r="U399" s="27"/>
      <c r="V399" s="27"/>
      <c r="W399" s="27"/>
      <c r="X399" s="27"/>
      <c r="Y399" s="27"/>
      <c r="Z399" s="28"/>
      <c r="AA399" s="28"/>
      <c r="AB399" s="28"/>
      <c r="AC399" s="28"/>
      <c r="AD399" s="28"/>
      <c r="AE399" s="28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</row>
    <row r="400" spans="1:47">
      <c r="A400" s="3"/>
      <c r="B400" s="13"/>
      <c r="H400" s="23"/>
      <c r="I400" s="23"/>
      <c r="J400" s="23"/>
      <c r="K400" s="23"/>
      <c r="L400" s="23"/>
      <c r="M400" s="23"/>
      <c r="N400" s="26"/>
      <c r="O400" s="26"/>
      <c r="P400" s="26"/>
      <c r="Q400" s="26"/>
      <c r="R400" s="26"/>
      <c r="S400" s="26"/>
      <c r="T400" s="27"/>
      <c r="U400" s="27"/>
      <c r="V400" s="27"/>
      <c r="W400" s="27"/>
      <c r="X400" s="27"/>
      <c r="Y400" s="27"/>
      <c r="Z400" s="28"/>
      <c r="AA400" s="28"/>
      <c r="AB400" s="28"/>
      <c r="AC400" s="28"/>
      <c r="AD400" s="28"/>
      <c r="AE400" s="28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</row>
    <row r="401" spans="1:47">
      <c r="A401" s="3"/>
      <c r="B401" s="13"/>
      <c r="H401" s="23"/>
      <c r="I401" s="23"/>
      <c r="J401" s="23"/>
      <c r="K401" s="23"/>
      <c r="L401" s="23"/>
      <c r="M401" s="23"/>
      <c r="N401" s="26"/>
      <c r="O401" s="26"/>
      <c r="P401" s="26"/>
      <c r="Q401" s="26"/>
      <c r="R401" s="26"/>
      <c r="S401" s="26"/>
      <c r="T401" s="27"/>
      <c r="U401" s="27"/>
      <c r="V401" s="27"/>
      <c r="W401" s="27"/>
      <c r="X401" s="27"/>
      <c r="Y401" s="27"/>
      <c r="Z401" s="28"/>
      <c r="AA401" s="28"/>
      <c r="AB401" s="28"/>
      <c r="AC401" s="28"/>
      <c r="AD401" s="28"/>
      <c r="AE401" s="28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</row>
    <row r="402" spans="1:47">
      <c r="A402" s="3"/>
      <c r="B402" s="13"/>
      <c r="H402" s="23"/>
      <c r="I402" s="23"/>
      <c r="J402" s="23"/>
      <c r="K402" s="23"/>
      <c r="L402" s="23"/>
      <c r="M402" s="23"/>
      <c r="N402" s="26"/>
      <c r="O402" s="26"/>
      <c r="P402" s="26"/>
      <c r="Q402" s="26"/>
      <c r="R402" s="26"/>
      <c r="S402" s="26"/>
      <c r="T402" s="27"/>
      <c r="U402" s="27"/>
      <c r="V402" s="27"/>
      <c r="W402" s="27"/>
      <c r="X402" s="27"/>
      <c r="Y402" s="27"/>
      <c r="Z402" s="28"/>
      <c r="AA402" s="28"/>
      <c r="AB402" s="28"/>
      <c r="AC402" s="28"/>
      <c r="AD402" s="28"/>
      <c r="AE402" s="28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</row>
    <row r="403" spans="1:47">
      <c r="A403" s="3"/>
      <c r="B403" s="13"/>
      <c r="H403" s="23"/>
      <c r="I403" s="23"/>
      <c r="J403" s="23"/>
      <c r="K403" s="23"/>
      <c r="L403" s="23"/>
      <c r="M403" s="23"/>
      <c r="N403" s="26"/>
      <c r="O403" s="26"/>
      <c r="P403" s="26"/>
      <c r="Q403" s="26"/>
      <c r="R403" s="26"/>
      <c r="S403" s="26"/>
      <c r="T403" s="27"/>
      <c r="U403" s="27"/>
      <c r="V403" s="27"/>
      <c r="W403" s="27"/>
      <c r="X403" s="27"/>
      <c r="Y403" s="27"/>
      <c r="Z403" s="28"/>
      <c r="AA403" s="28"/>
      <c r="AB403" s="28"/>
      <c r="AC403" s="28"/>
      <c r="AD403" s="28"/>
      <c r="AE403" s="28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</row>
    <row r="404" spans="1:47">
      <c r="A404" s="3"/>
      <c r="B404" s="13"/>
      <c r="H404" s="23"/>
      <c r="I404" s="23"/>
      <c r="J404" s="23"/>
      <c r="K404" s="23"/>
      <c r="L404" s="23"/>
      <c r="M404" s="23"/>
      <c r="N404" s="26"/>
      <c r="O404" s="26"/>
      <c r="P404" s="26"/>
      <c r="Q404" s="26"/>
      <c r="R404" s="26"/>
      <c r="S404" s="26"/>
      <c r="T404" s="27"/>
      <c r="U404" s="27"/>
      <c r="V404" s="27"/>
      <c r="W404" s="27"/>
      <c r="X404" s="27"/>
      <c r="Y404" s="27"/>
      <c r="Z404" s="28"/>
      <c r="AA404" s="28"/>
      <c r="AB404" s="28"/>
      <c r="AC404" s="28"/>
      <c r="AD404" s="28"/>
      <c r="AE404" s="28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</row>
    <row r="405" spans="1:47">
      <c r="A405" s="3"/>
      <c r="B405" s="13"/>
      <c r="H405" s="23"/>
      <c r="I405" s="23"/>
      <c r="J405" s="23"/>
      <c r="K405" s="23"/>
      <c r="L405" s="23"/>
      <c r="M405" s="23"/>
      <c r="N405" s="26"/>
      <c r="O405" s="26"/>
      <c r="P405" s="26"/>
      <c r="Q405" s="26"/>
      <c r="R405" s="26"/>
      <c r="S405" s="26"/>
      <c r="T405" s="27"/>
      <c r="U405" s="27"/>
      <c r="V405" s="27"/>
      <c r="W405" s="27"/>
      <c r="X405" s="27"/>
      <c r="Y405" s="27"/>
      <c r="Z405" s="28"/>
      <c r="AA405" s="28"/>
      <c r="AB405" s="28"/>
      <c r="AC405" s="28"/>
      <c r="AD405" s="28"/>
      <c r="AE405" s="28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</row>
    <row r="406" spans="1:47">
      <c r="A406" s="3"/>
      <c r="B406" s="13"/>
      <c r="H406" s="23"/>
      <c r="I406" s="23"/>
      <c r="J406" s="23"/>
      <c r="K406" s="23"/>
      <c r="L406" s="23"/>
      <c r="M406" s="23"/>
      <c r="N406" s="26"/>
      <c r="O406" s="26"/>
      <c r="P406" s="26"/>
      <c r="Q406" s="26"/>
      <c r="R406" s="26"/>
      <c r="S406" s="26"/>
      <c r="T406" s="27"/>
      <c r="U406" s="27"/>
      <c r="V406" s="27"/>
      <c r="W406" s="27"/>
      <c r="X406" s="27"/>
      <c r="Y406" s="27"/>
      <c r="Z406" s="28"/>
      <c r="AA406" s="28"/>
      <c r="AB406" s="28"/>
      <c r="AC406" s="28"/>
      <c r="AD406" s="28"/>
      <c r="AE406" s="28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</row>
    <row r="407" spans="1:47">
      <c r="A407" s="3"/>
      <c r="B407" s="13"/>
      <c r="H407" s="23"/>
      <c r="I407" s="23"/>
      <c r="J407" s="23"/>
      <c r="K407" s="23"/>
      <c r="L407" s="23"/>
      <c r="M407" s="23"/>
      <c r="N407" s="26"/>
      <c r="O407" s="26"/>
      <c r="P407" s="26"/>
      <c r="Q407" s="26"/>
      <c r="R407" s="26"/>
      <c r="S407" s="26"/>
      <c r="T407" s="27"/>
      <c r="U407" s="27"/>
      <c r="V407" s="27"/>
      <c r="W407" s="27"/>
      <c r="X407" s="27"/>
      <c r="Y407" s="27"/>
      <c r="Z407" s="28"/>
      <c r="AA407" s="28"/>
      <c r="AB407" s="28"/>
      <c r="AC407" s="28"/>
      <c r="AD407" s="28"/>
      <c r="AE407" s="28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</row>
    <row r="408" spans="1:47">
      <c r="A408" s="3"/>
      <c r="B408" s="13"/>
      <c r="H408" s="23"/>
      <c r="I408" s="23"/>
      <c r="J408" s="23"/>
      <c r="K408" s="23"/>
      <c r="L408" s="23"/>
      <c r="M408" s="23"/>
      <c r="N408" s="26"/>
      <c r="O408" s="26"/>
      <c r="P408" s="26"/>
      <c r="Q408" s="26"/>
      <c r="R408" s="26"/>
      <c r="S408" s="26"/>
      <c r="T408" s="27"/>
      <c r="U408" s="27"/>
      <c r="V408" s="27"/>
      <c r="W408" s="27"/>
      <c r="X408" s="27"/>
      <c r="Y408" s="27"/>
      <c r="Z408" s="28"/>
      <c r="AA408" s="28"/>
      <c r="AB408" s="28"/>
      <c r="AC408" s="28"/>
      <c r="AD408" s="28"/>
      <c r="AE408" s="28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</row>
    <row r="409" spans="1:47">
      <c r="A409" s="3"/>
      <c r="B409" s="13"/>
      <c r="H409" s="23"/>
      <c r="I409" s="23"/>
      <c r="J409" s="23"/>
      <c r="K409" s="23"/>
      <c r="L409" s="23"/>
      <c r="M409" s="23"/>
      <c r="N409" s="26"/>
      <c r="O409" s="26"/>
      <c r="P409" s="26"/>
      <c r="Q409" s="26"/>
      <c r="R409" s="26"/>
      <c r="S409" s="26"/>
      <c r="T409" s="27"/>
      <c r="U409" s="27"/>
      <c r="V409" s="27"/>
      <c r="W409" s="27"/>
      <c r="X409" s="27"/>
      <c r="Y409" s="27"/>
      <c r="Z409" s="28"/>
      <c r="AA409" s="28"/>
      <c r="AB409" s="28"/>
      <c r="AC409" s="28"/>
      <c r="AD409" s="28"/>
      <c r="AE409" s="28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</row>
    <row r="410" spans="1:47">
      <c r="A410" s="3"/>
      <c r="B410" s="13"/>
      <c r="H410" s="23"/>
      <c r="I410" s="23"/>
      <c r="J410" s="23"/>
      <c r="K410" s="23"/>
      <c r="L410" s="23"/>
      <c r="M410" s="23"/>
      <c r="N410" s="26"/>
      <c r="O410" s="26"/>
      <c r="P410" s="26"/>
      <c r="Q410" s="26"/>
      <c r="R410" s="26"/>
      <c r="S410" s="26"/>
      <c r="T410" s="27"/>
      <c r="U410" s="27"/>
      <c r="V410" s="27"/>
      <c r="W410" s="27"/>
      <c r="X410" s="27"/>
      <c r="Y410" s="27"/>
      <c r="Z410" s="28"/>
      <c r="AA410" s="28"/>
      <c r="AB410" s="28"/>
      <c r="AC410" s="28"/>
      <c r="AD410" s="28"/>
      <c r="AE410" s="28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</row>
    <row r="411" spans="1:47">
      <c r="A411" s="3"/>
      <c r="B411" s="13"/>
      <c r="H411" s="23"/>
      <c r="I411" s="23"/>
      <c r="J411" s="23"/>
      <c r="K411" s="23"/>
      <c r="L411" s="23"/>
      <c r="M411" s="23"/>
      <c r="N411" s="26"/>
      <c r="O411" s="26"/>
      <c r="P411" s="26"/>
      <c r="Q411" s="26"/>
      <c r="R411" s="26"/>
      <c r="S411" s="26"/>
      <c r="T411" s="27"/>
      <c r="U411" s="27"/>
      <c r="V411" s="27"/>
      <c r="W411" s="27"/>
      <c r="X411" s="27"/>
      <c r="Y411" s="27"/>
      <c r="Z411" s="28"/>
      <c r="AA411" s="28"/>
      <c r="AB411" s="28"/>
      <c r="AC411" s="28"/>
      <c r="AD411" s="28"/>
      <c r="AE411" s="28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</row>
    <row r="412" spans="1:47">
      <c r="A412" s="3"/>
      <c r="B412" s="13"/>
      <c r="H412" s="23"/>
      <c r="I412" s="23"/>
      <c r="J412" s="23"/>
      <c r="K412" s="23"/>
      <c r="L412" s="23"/>
      <c r="M412" s="23"/>
      <c r="N412" s="26"/>
      <c r="O412" s="26"/>
      <c r="P412" s="26"/>
      <c r="Q412" s="26"/>
      <c r="R412" s="26"/>
      <c r="S412" s="26"/>
      <c r="T412" s="27"/>
      <c r="U412" s="27"/>
      <c r="V412" s="27"/>
      <c r="W412" s="27"/>
      <c r="X412" s="27"/>
      <c r="Y412" s="27"/>
      <c r="Z412" s="28"/>
      <c r="AA412" s="28"/>
      <c r="AB412" s="28"/>
      <c r="AC412" s="28"/>
      <c r="AD412" s="28"/>
      <c r="AE412" s="28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</row>
    <row r="413" spans="1:47">
      <c r="A413" s="3"/>
      <c r="B413" s="13"/>
      <c r="H413" s="23"/>
      <c r="I413" s="23"/>
      <c r="J413" s="23"/>
      <c r="K413" s="23"/>
      <c r="L413" s="23"/>
      <c r="M413" s="23"/>
      <c r="N413" s="26"/>
      <c r="O413" s="26"/>
      <c r="P413" s="26"/>
      <c r="Q413" s="26"/>
      <c r="R413" s="26"/>
      <c r="S413" s="26"/>
      <c r="T413" s="27"/>
      <c r="U413" s="27"/>
      <c r="V413" s="27"/>
      <c r="W413" s="27"/>
      <c r="X413" s="27"/>
      <c r="Y413" s="27"/>
      <c r="Z413" s="28"/>
      <c r="AA413" s="28"/>
      <c r="AB413" s="28"/>
      <c r="AC413" s="28"/>
      <c r="AD413" s="28"/>
      <c r="AE413" s="28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</row>
    <row r="414" spans="1:47">
      <c r="A414" s="3"/>
      <c r="B414" s="13"/>
      <c r="H414" s="23"/>
      <c r="I414" s="23"/>
      <c r="J414" s="23"/>
      <c r="K414" s="23"/>
      <c r="L414" s="23"/>
      <c r="M414" s="23"/>
      <c r="N414" s="26"/>
      <c r="O414" s="26"/>
      <c r="P414" s="26"/>
      <c r="Q414" s="26"/>
      <c r="R414" s="26"/>
      <c r="S414" s="26"/>
      <c r="T414" s="27"/>
      <c r="U414" s="27"/>
      <c r="V414" s="27"/>
      <c r="W414" s="27"/>
      <c r="X414" s="27"/>
      <c r="Y414" s="27"/>
      <c r="Z414" s="28"/>
      <c r="AA414" s="28"/>
      <c r="AB414" s="28"/>
      <c r="AC414" s="28"/>
      <c r="AD414" s="28"/>
      <c r="AE414" s="28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</row>
    <row r="415" spans="1:47">
      <c r="A415" s="3"/>
      <c r="B415" s="13"/>
      <c r="H415" s="23"/>
      <c r="I415" s="23"/>
      <c r="J415" s="23"/>
      <c r="K415" s="23"/>
      <c r="L415" s="23"/>
      <c r="M415" s="23"/>
      <c r="N415" s="26"/>
      <c r="O415" s="26"/>
      <c r="P415" s="26"/>
      <c r="Q415" s="26"/>
      <c r="R415" s="26"/>
      <c r="S415" s="26"/>
      <c r="T415" s="27"/>
      <c r="U415" s="27"/>
      <c r="V415" s="27"/>
      <c r="W415" s="27"/>
      <c r="X415" s="27"/>
      <c r="Y415" s="27"/>
      <c r="Z415" s="28"/>
      <c r="AA415" s="28"/>
      <c r="AB415" s="28"/>
      <c r="AC415" s="28"/>
      <c r="AD415" s="28"/>
      <c r="AE415" s="28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</row>
    <row r="416" spans="1:47">
      <c r="A416" s="3"/>
      <c r="B416" s="13"/>
      <c r="H416" s="23"/>
      <c r="I416" s="23"/>
      <c r="J416" s="23"/>
      <c r="K416" s="23"/>
      <c r="L416" s="23"/>
      <c r="M416" s="23"/>
      <c r="N416" s="26"/>
      <c r="O416" s="26"/>
      <c r="P416" s="26"/>
      <c r="Q416" s="26"/>
      <c r="R416" s="26"/>
      <c r="S416" s="26"/>
      <c r="T416" s="27"/>
      <c r="U416" s="27"/>
      <c r="V416" s="27"/>
      <c r="W416" s="27"/>
      <c r="X416" s="27"/>
      <c r="Y416" s="27"/>
      <c r="Z416" s="28"/>
      <c r="AA416" s="28"/>
      <c r="AB416" s="28"/>
      <c r="AC416" s="28"/>
      <c r="AD416" s="28"/>
      <c r="AE416" s="28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</row>
    <row r="417" spans="1:47">
      <c r="A417" s="3"/>
      <c r="B417" s="13"/>
      <c r="H417" s="23"/>
      <c r="I417" s="23"/>
      <c r="J417" s="23"/>
      <c r="K417" s="23"/>
      <c r="L417" s="23"/>
      <c r="M417" s="23"/>
      <c r="N417" s="26"/>
      <c r="O417" s="26"/>
      <c r="P417" s="26"/>
      <c r="Q417" s="26"/>
      <c r="R417" s="26"/>
      <c r="S417" s="26"/>
      <c r="T417" s="27"/>
      <c r="U417" s="27"/>
      <c r="V417" s="27"/>
      <c r="W417" s="27"/>
      <c r="X417" s="27"/>
      <c r="Y417" s="27"/>
      <c r="Z417" s="28"/>
      <c r="AA417" s="28"/>
      <c r="AB417" s="28"/>
      <c r="AC417" s="28"/>
      <c r="AD417" s="28"/>
      <c r="AE417" s="28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</row>
    <row r="418" spans="1:47">
      <c r="A418" s="3"/>
      <c r="B418" s="13"/>
      <c r="H418" s="23"/>
      <c r="I418" s="23"/>
      <c r="J418" s="23"/>
      <c r="K418" s="23"/>
      <c r="L418" s="23"/>
      <c r="M418" s="23"/>
      <c r="N418" s="26"/>
      <c r="O418" s="26"/>
      <c r="P418" s="26"/>
      <c r="Q418" s="26"/>
      <c r="R418" s="26"/>
      <c r="S418" s="26"/>
      <c r="T418" s="27"/>
      <c r="U418" s="27"/>
      <c r="V418" s="27"/>
      <c r="W418" s="27"/>
      <c r="X418" s="27"/>
      <c r="Y418" s="27"/>
      <c r="Z418" s="28"/>
      <c r="AA418" s="28"/>
      <c r="AB418" s="28"/>
      <c r="AC418" s="28"/>
      <c r="AD418" s="28"/>
      <c r="AE418" s="28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</row>
    <row r="419" spans="1:47">
      <c r="A419" s="3"/>
      <c r="B419" s="13"/>
      <c r="H419" s="23"/>
      <c r="I419" s="23"/>
      <c r="J419" s="23"/>
      <c r="K419" s="23"/>
      <c r="L419" s="23"/>
      <c r="M419" s="23"/>
      <c r="N419" s="26"/>
      <c r="O419" s="26"/>
      <c r="P419" s="26"/>
      <c r="Q419" s="26"/>
      <c r="R419" s="26"/>
      <c r="S419" s="26"/>
      <c r="T419" s="27"/>
      <c r="U419" s="27"/>
      <c r="V419" s="27"/>
      <c r="W419" s="27"/>
      <c r="X419" s="27"/>
      <c r="Y419" s="27"/>
      <c r="Z419" s="28"/>
      <c r="AA419" s="28"/>
      <c r="AB419" s="28"/>
      <c r="AC419" s="28"/>
      <c r="AD419" s="28"/>
      <c r="AE419" s="28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</row>
    <row r="420" spans="1:47">
      <c r="A420" s="3"/>
      <c r="B420" s="13"/>
      <c r="H420" s="23"/>
      <c r="I420" s="23"/>
      <c r="J420" s="23"/>
      <c r="K420" s="23"/>
      <c r="L420" s="23"/>
      <c r="M420" s="23"/>
      <c r="N420" s="26"/>
      <c r="O420" s="26"/>
      <c r="P420" s="26"/>
      <c r="Q420" s="26"/>
      <c r="R420" s="26"/>
      <c r="S420" s="26"/>
      <c r="T420" s="27"/>
      <c r="U420" s="27"/>
      <c r="V420" s="27"/>
      <c r="W420" s="27"/>
      <c r="X420" s="27"/>
      <c r="Y420" s="27"/>
      <c r="Z420" s="28"/>
      <c r="AA420" s="28"/>
      <c r="AB420" s="28"/>
      <c r="AC420" s="28"/>
      <c r="AD420" s="28"/>
      <c r="AE420" s="28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</row>
    <row r="421" spans="1:47">
      <c r="A421" s="3"/>
      <c r="B421" s="13"/>
      <c r="H421" s="23"/>
      <c r="I421" s="23"/>
      <c r="J421" s="23"/>
      <c r="K421" s="23"/>
      <c r="L421" s="23"/>
      <c r="M421" s="23"/>
      <c r="N421" s="26"/>
      <c r="O421" s="26"/>
      <c r="P421" s="26"/>
      <c r="Q421" s="26"/>
      <c r="R421" s="26"/>
      <c r="S421" s="26"/>
      <c r="T421" s="27"/>
      <c r="U421" s="27"/>
      <c r="V421" s="27"/>
      <c r="W421" s="27"/>
      <c r="X421" s="27"/>
      <c r="Y421" s="27"/>
      <c r="Z421" s="28"/>
      <c r="AA421" s="28"/>
      <c r="AB421" s="28"/>
      <c r="AC421" s="28"/>
      <c r="AD421" s="28"/>
      <c r="AE421" s="28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</row>
    <row r="422" spans="1:47">
      <c r="A422" s="3"/>
      <c r="B422" s="13"/>
      <c r="H422" s="23"/>
      <c r="I422" s="23"/>
      <c r="J422" s="23"/>
      <c r="K422" s="23"/>
      <c r="L422" s="23"/>
      <c r="M422" s="23"/>
      <c r="N422" s="26"/>
      <c r="O422" s="26"/>
      <c r="P422" s="26"/>
      <c r="Q422" s="26"/>
      <c r="R422" s="26"/>
      <c r="S422" s="26"/>
      <c r="T422" s="27"/>
      <c r="U422" s="27"/>
      <c r="V422" s="27"/>
      <c r="W422" s="27"/>
      <c r="X422" s="27"/>
      <c r="Y422" s="27"/>
      <c r="Z422" s="28"/>
      <c r="AA422" s="28"/>
      <c r="AB422" s="28"/>
      <c r="AC422" s="28"/>
      <c r="AD422" s="28"/>
      <c r="AE422" s="28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</row>
    <row r="423" spans="1:47">
      <c r="A423" s="3"/>
      <c r="B423" s="13"/>
      <c r="H423" s="23"/>
      <c r="I423" s="23"/>
      <c r="J423" s="23"/>
      <c r="K423" s="23"/>
      <c r="L423" s="23"/>
      <c r="M423" s="23"/>
      <c r="N423" s="26"/>
      <c r="O423" s="26"/>
      <c r="P423" s="26"/>
      <c r="Q423" s="26"/>
      <c r="R423" s="26"/>
      <c r="S423" s="26"/>
      <c r="T423" s="27"/>
      <c r="U423" s="27"/>
      <c r="V423" s="27"/>
      <c r="W423" s="27"/>
      <c r="X423" s="27"/>
      <c r="Y423" s="27"/>
      <c r="Z423" s="28"/>
      <c r="AA423" s="28"/>
      <c r="AB423" s="28"/>
      <c r="AC423" s="28"/>
      <c r="AD423" s="28"/>
      <c r="AE423" s="28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</row>
    <row r="424" spans="1:47">
      <c r="A424" s="3"/>
      <c r="B424" s="13"/>
      <c r="H424" s="23"/>
      <c r="I424" s="23"/>
      <c r="J424" s="23"/>
      <c r="K424" s="23"/>
      <c r="L424" s="23"/>
      <c r="M424" s="23"/>
      <c r="N424" s="26"/>
      <c r="O424" s="26"/>
      <c r="P424" s="26"/>
      <c r="Q424" s="26"/>
      <c r="R424" s="26"/>
      <c r="S424" s="26"/>
      <c r="T424" s="27"/>
      <c r="U424" s="27"/>
      <c r="V424" s="27"/>
      <c r="W424" s="27"/>
      <c r="X424" s="27"/>
      <c r="Y424" s="27"/>
      <c r="Z424" s="28"/>
      <c r="AA424" s="28"/>
      <c r="AB424" s="28"/>
      <c r="AC424" s="28"/>
      <c r="AD424" s="28"/>
      <c r="AE424" s="28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</row>
    <row r="425" spans="1:47">
      <c r="A425" s="3"/>
      <c r="B425" s="13"/>
      <c r="H425" s="23"/>
      <c r="I425" s="23"/>
      <c r="J425" s="23"/>
      <c r="K425" s="23"/>
      <c r="L425" s="23"/>
      <c r="M425" s="23"/>
      <c r="N425" s="26"/>
      <c r="O425" s="26"/>
      <c r="P425" s="26"/>
      <c r="Q425" s="26"/>
      <c r="R425" s="26"/>
      <c r="S425" s="26"/>
      <c r="T425" s="27"/>
      <c r="U425" s="27"/>
      <c r="V425" s="27"/>
      <c r="W425" s="27"/>
      <c r="X425" s="27"/>
      <c r="Y425" s="27"/>
      <c r="Z425" s="28"/>
      <c r="AA425" s="28"/>
      <c r="AB425" s="28"/>
      <c r="AC425" s="28"/>
      <c r="AD425" s="28"/>
      <c r="AE425" s="28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</row>
    <row r="426" spans="1:47">
      <c r="A426" s="3"/>
      <c r="B426" s="13"/>
      <c r="H426" s="23"/>
      <c r="I426" s="23"/>
      <c r="J426" s="23"/>
      <c r="K426" s="23"/>
      <c r="L426" s="23"/>
      <c r="M426" s="23"/>
      <c r="N426" s="26"/>
      <c r="O426" s="26"/>
      <c r="P426" s="26"/>
      <c r="Q426" s="26"/>
      <c r="R426" s="26"/>
      <c r="S426" s="26"/>
      <c r="T426" s="27"/>
      <c r="U426" s="27"/>
      <c r="V426" s="27"/>
      <c r="W426" s="27"/>
      <c r="X426" s="27"/>
      <c r="Y426" s="27"/>
      <c r="Z426" s="28"/>
      <c r="AA426" s="28"/>
      <c r="AB426" s="28"/>
      <c r="AC426" s="28"/>
      <c r="AD426" s="28"/>
      <c r="AE426" s="28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</row>
    <row r="427" spans="1:47">
      <c r="A427" s="3"/>
      <c r="B427" s="13"/>
      <c r="H427" s="23"/>
      <c r="I427" s="23"/>
      <c r="J427" s="23"/>
      <c r="K427" s="23"/>
      <c r="L427" s="23"/>
      <c r="M427" s="23"/>
      <c r="N427" s="26"/>
      <c r="O427" s="26"/>
      <c r="P427" s="26"/>
      <c r="Q427" s="26"/>
      <c r="R427" s="26"/>
      <c r="S427" s="26"/>
      <c r="T427" s="27"/>
      <c r="U427" s="27"/>
      <c r="V427" s="27"/>
      <c r="W427" s="27"/>
      <c r="X427" s="27"/>
      <c r="Y427" s="27"/>
      <c r="Z427" s="28"/>
      <c r="AA427" s="28"/>
      <c r="AB427" s="28"/>
      <c r="AC427" s="28"/>
      <c r="AD427" s="28"/>
      <c r="AE427" s="28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</row>
    <row r="428" spans="1:47">
      <c r="A428" s="3"/>
      <c r="B428" s="13"/>
      <c r="H428" s="23"/>
      <c r="I428" s="23"/>
      <c r="J428" s="23"/>
      <c r="K428" s="23"/>
      <c r="L428" s="23"/>
      <c r="M428" s="23"/>
      <c r="N428" s="26"/>
      <c r="O428" s="26"/>
      <c r="P428" s="26"/>
      <c r="Q428" s="26"/>
      <c r="R428" s="26"/>
      <c r="S428" s="26"/>
      <c r="T428" s="27"/>
      <c r="U428" s="27"/>
      <c r="V428" s="27"/>
      <c r="W428" s="27"/>
      <c r="X428" s="27"/>
      <c r="Y428" s="27"/>
      <c r="Z428" s="28"/>
      <c r="AA428" s="28"/>
      <c r="AB428" s="28"/>
      <c r="AC428" s="28"/>
      <c r="AD428" s="28"/>
      <c r="AE428" s="28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</row>
    <row r="429" spans="1:47">
      <c r="A429" s="3"/>
      <c r="B429" s="13"/>
      <c r="H429" s="23"/>
      <c r="I429" s="23"/>
      <c r="J429" s="23"/>
      <c r="K429" s="23"/>
      <c r="L429" s="23"/>
      <c r="M429" s="23"/>
      <c r="N429" s="26"/>
      <c r="O429" s="26"/>
      <c r="P429" s="26"/>
      <c r="Q429" s="26"/>
      <c r="R429" s="26"/>
      <c r="S429" s="26"/>
      <c r="T429" s="27"/>
      <c r="U429" s="27"/>
      <c r="V429" s="27"/>
      <c r="W429" s="27"/>
      <c r="X429" s="27"/>
      <c r="Y429" s="27"/>
      <c r="Z429" s="28"/>
      <c r="AA429" s="28"/>
      <c r="AB429" s="28"/>
      <c r="AC429" s="28"/>
      <c r="AD429" s="28"/>
      <c r="AE429" s="28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</row>
    <row r="430" spans="1:47">
      <c r="A430" s="3"/>
      <c r="B430" s="13"/>
      <c r="H430" s="23"/>
      <c r="I430" s="23"/>
      <c r="J430" s="23"/>
      <c r="K430" s="23"/>
      <c r="L430" s="23"/>
      <c r="M430" s="23"/>
      <c r="N430" s="26"/>
      <c r="O430" s="26"/>
      <c r="P430" s="26"/>
      <c r="Q430" s="26"/>
      <c r="R430" s="26"/>
      <c r="S430" s="26"/>
      <c r="T430" s="27"/>
      <c r="U430" s="27"/>
      <c r="V430" s="27"/>
      <c r="W430" s="27"/>
      <c r="X430" s="27"/>
      <c r="Y430" s="27"/>
      <c r="Z430" s="28"/>
      <c r="AA430" s="28"/>
      <c r="AB430" s="28"/>
      <c r="AC430" s="28"/>
      <c r="AD430" s="28"/>
      <c r="AE430" s="28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</row>
    <row r="431" spans="1:47">
      <c r="A431" s="3"/>
      <c r="B431" s="13"/>
      <c r="H431" s="23"/>
      <c r="I431" s="23"/>
      <c r="J431" s="23"/>
      <c r="K431" s="23"/>
      <c r="L431" s="23"/>
      <c r="M431" s="23"/>
      <c r="N431" s="26"/>
      <c r="O431" s="26"/>
      <c r="P431" s="26"/>
      <c r="Q431" s="26"/>
      <c r="R431" s="26"/>
      <c r="S431" s="26"/>
      <c r="T431" s="27"/>
      <c r="U431" s="27"/>
      <c r="V431" s="27"/>
      <c r="W431" s="27"/>
      <c r="X431" s="27"/>
      <c r="Y431" s="27"/>
      <c r="Z431" s="28"/>
      <c r="AA431" s="28"/>
      <c r="AB431" s="28"/>
      <c r="AC431" s="28"/>
      <c r="AD431" s="28"/>
      <c r="AE431" s="28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</row>
    <row r="432" spans="1:47">
      <c r="A432" s="3"/>
      <c r="B432" s="13"/>
      <c r="H432" s="23"/>
      <c r="I432" s="23"/>
      <c r="J432" s="23"/>
      <c r="K432" s="23"/>
      <c r="L432" s="23"/>
      <c r="M432" s="23"/>
      <c r="N432" s="26"/>
      <c r="O432" s="26"/>
      <c r="P432" s="26"/>
      <c r="Q432" s="26"/>
      <c r="R432" s="26"/>
      <c r="S432" s="26"/>
      <c r="T432" s="27"/>
      <c r="U432" s="27"/>
      <c r="V432" s="27"/>
      <c r="W432" s="27"/>
      <c r="X432" s="27"/>
      <c r="Y432" s="27"/>
      <c r="Z432" s="28"/>
      <c r="AA432" s="28"/>
      <c r="AB432" s="28"/>
      <c r="AC432" s="28"/>
      <c r="AD432" s="28"/>
      <c r="AE432" s="28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</row>
    <row r="433" spans="1:47">
      <c r="A433" s="3"/>
      <c r="B433" s="13"/>
      <c r="H433" s="23"/>
      <c r="I433" s="23"/>
      <c r="J433" s="23"/>
      <c r="K433" s="23"/>
      <c r="L433" s="23"/>
      <c r="M433" s="23"/>
      <c r="N433" s="26"/>
      <c r="O433" s="26"/>
      <c r="P433" s="26"/>
      <c r="Q433" s="26"/>
      <c r="R433" s="26"/>
      <c r="S433" s="26"/>
      <c r="T433" s="27"/>
      <c r="U433" s="27"/>
      <c r="V433" s="27"/>
      <c r="W433" s="27"/>
      <c r="X433" s="27"/>
      <c r="Y433" s="27"/>
      <c r="Z433" s="28"/>
      <c r="AA433" s="28"/>
      <c r="AB433" s="28"/>
      <c r="AC433" s="28"/>
      <c r="AD433" s="28"/>
      <c r="AE433" s="28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</row>
    <row r="434" spans="1:47">
      <c r="A434" s="3"/>
      <c r="B434" s="13"/>
      <c r="H434" s="23"/>
      <c r="I434" s="23"/>
      <c r="J434" s="23"/>
      <c r="K434" s="23"/>
      <c r="L434" s="23"/>
      <c r="M434" s="23"/>
      <c r="N434" s="26"/>
      <c r="O434" s="26"/>
      <c r="P434" s="26"/>
      <c r="Q434" s="26"/>
      <c r="R434" s="26"/>
      <c r="S434" s="26"/>
      <c r="T434" s="27"/>
      <c r="U434" s="27"/>
      <c r="V434" s="27"/>
      <c r="W434" s="27"/>
      <c r="X434" s="27"/>
      <c r="Y434" s="27"/>
      <c r="Z434" s="28"/>
      <c r="AA434" s="28"/>
      <c r="AB434" s="28"/>
      <c r="AC434" s="28"/>
      <c r="AD434" s="28"/>
      <c r="AE434" s="28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</row>
    <row r="435" spans="1:47">
      <c r="A435" s="3"/>
      <c r="B435" s="13"/>
      <c r="H435" s="23"/>
      <c r="I435" s="23"/>
      <c r="J435" s="23"/>
      <c r="K435" s="23"/>
      <c r="L435" s="23"/>
      <c r="M435" s="23"/>
      <c r="N435" s="26"/>
      <c r="O435" s="26"/>
      <c r="P435" s="26"/>
      <c r="Q435" s="26"/>
      <c r="R435" s="26"/>
      <c r="S435" s="26"/>
      <c r="T435" s="27"/>
      <c r="U435" s="27"/>
      <c r="V435" s="27"/>
      <c r="W435" s="27"/>
      <c r="X435" s="27"/>
      <c r="Y435" s="27"/>
      <c r="Z435" s="28"/>
      <c r="AA435" s="28"/>
      <c r="AB435" s="28"/>
      <c r="AC435" s="28"/>
      <c r="AD435" s="28"/>
      <c r="AE435" s="28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</row>
    <row r="436" spans="1:47">
      <c r="A436" s="3"/>
      <c r="B436" s="13"/>
      <c r="H436" s="23"/>
      <c r="I436" s="23"/>
      <c r="J436" s="23"/>
      <c r="K436" s="23"/>
      <c r="L436" s="23"/>
      <c r="M436" s="23"/>
      <c r="N436" s="26"/>
      <c r="O436" s="26"/>
      <c r="P436" s="26"/>
      <c r="Q436" s="26"/>
      <c r="R436" s="26"/>
      <c r="S436" s="26"/>
      <c r="T436" s="27"/>
      <c r="U436" s="27"/>
      <c r="V436" s="27"/>
      <c r="W436" s="27"/>
      <c r="X436" s="27"/>
      <c r="Y436" s="27"/>
      <c r="Z436" s="28"/>
      <c r="AA436" s="28"/>
      <c r="AB436" s="28"/>
      <c r="AC436" s="28"/>
      <c r="AD436" s="28"/>
      <c r="AE436" s="28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</row>
    <row r="437" spans="1:47">
      <c r="A437" s="3"/>
      <c r="B437" s="13"/>
      <c r="H437" s="23"/>
      <c r="I437" s="23"/>
      <c r="J437" s="23"/>
      <c r="K437" s="23"/>
      <c r="L437" s="23"/>
      <c r="M437" s="23"/>
      <c r="N437" s="26"/>
      <c r="O437" s="26"/>
      <c r="P437" s="26"/>
      <c r="Q437" s="26"/>
      <c r="R437" s="26"/>
      <c r="S437" s="26"/>
      <c r="T437" s="27"/>
      <c r="U437" s="27"/>
      <c r="V437" s="27"/>
      <c r="W437" s="27"/>
      <c r="X437" s="27"/>
      <c r="Y437" s="27"/>
      <c r="Z437" s="28"/>
      <c r="AA437" s="28"/>
      <c r="AB437" s="28"/>
      <c r="AC437" s="28"/>
      <c r="AD437" s="28"/>
      <c r="AE437" s="28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</row>
    <row r="438" spans="1:47">
      <c r="A438" s="3"/>
      <c r="B438" s="13"/>
      <c r="H438" s="23"/>
      <c r="I438" s="23"/>
      <c r="J438" s="23"/>
      <c r="K438" s="23"/>
      <c r="L438" s="23"/>
      <c r="M438" s="23"/>
      <c r="N438" s="26"/>
      <c r="O438" s="26"/>
      <c r="P438" s="26"/>
      <c r="Q438" s="26"/>
      <c r="R438" s="26"/>
      <c r="S438" s="26"/>
      <c r="T438" s="27"/>
      <c r="U438" s="27"/>
      <c r="V438" s="27"/>
      <c r="W438" s="27"/>
      <c r="X438" s="27"/>
      <c r="Y438" s="27"/>
      <c r="Z438" s="28"/>
      <c r="AA438" s="28"/>
      <c r="AB438" s="28"/>
      <c r="AC438" s="28"/>
      <c r="AD438" s="28"/>
      <c r="AE438" s="28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</row>
    <row r="439" spans="1:47">
      <c r="A439" s="3"/>
      <c r="B439" s="13"/>
      <c r="H439" s="23"/>
      <c r="I439" s="23"/>
      <c r="J439" s="23"/>
      <c r="K439" s="23"/>
      <c r="L439" s="23"/>
      <c r="M439" s="23"/>
      <c r="N439" s="26"/>
      <c r="O439" s="26"/>
      <c r="P439" s="26"/>
      <c r="Q439" s="26"/>
      <c r="R439" s="26"/>
      <c r="S439" s="26"/>
      <c r="T439" s="27"/>
      <c r="U439" s="27"/>
      <c r="V439" s="27"/>
      <c r="W439" s="27"/>
      <c r="X439" s="27"/>
      <c r="Y439" s="27"/>
      <c r="Z439" s="28"/>
      <c r="AA439" s="28"/>
      <c r="AB439" s="28"/>
      <c r="AC439" s="28"/>
      <c r="AD439" s="28"/>
      <c r="AE439" s="28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</row>
    <row r="440" spans="1:47">
      <c r="A440" s="3"/>
      <c r="B440" s="13"/>
      <c r="H440" s="23"/>
      <c r="I440" s="23"/>
      <c r="J440" s="23"/>
      <c r="K440" s="23"/>
      <c r="L440" s="23"/>
      <c r="M440" s="23"/>
      <c r="N440" s="26"/>
      <c r="O440" s="26"/>
      <c r="P440" s="26"/>
      <c r="Q440" s="26"/>
      <c r="R440" s="26"/>
      <c r="S440" s="26"/>
      <c r="T440" s="27"/>
      <c r="U440" s="27"/>
      <c r="V440" s="27"/>
      <c r="W440" s="27"/>
      <c r="X440" s="27"/>
      <c r="Y440" s="27"/>
      <c r="Z440" s="28"/>
      <c r="AA440" s="28"/>
      <c r="AB440" s="28"/>
      <c r="AC440" s="28"/>
      <c r="AD440" s="28"/>
      <c r="AE440" s="28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</row>
    <row r="441" spans="1:47">
      <c r="A441" s="3"/>
      <c r="B441" s="13"/>
      <c r="H441" s="23"/>
      <c r="I441" s="23"/>
      <c r="J441" s="23"/>
      <c r="K441" s="23"/>
      <c r="L441" s="23"/>
      <c r="M441" s="23"/>
      <c r="N441" s="26"/>
      <c r="O441" s="26"/>
      <c r="P441" s="26"/>
      <c r="Q441" s="26"/>
      <c r="R441" s="26"/>
      <c r="S441" s="26"/>
      <c r="T441" s="27"/>
      <c r="U441" s="27"/>
      <c r="V441" s="27"/>
      <c r="W441" s="27"/>
      <c r="X441" s="27"/>
      <c r="Y441" s="27"/>
      <c r="Z441" s="28"/>
      <c r="AA441" s="28"/>
      <c r="AB441" s="28"/>
      <c r="AC441" s="28"/>
      <c r="AD441" s="28"/>
      <c r="AE441" s="28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</row>
    <row r="442" spans="1:47">
      <c r="A442" s="3"/>
      <c r="B442" s="13"/>
      <c r="H442" s="23"/>
      <c r="I442" s="23"/>
      <c r="J442" s="23"/>
      <c r="K442" s="23"/>
      <c r="L442" s="23"/>
      <c r="M442" s="23"/>
      <c r="N442" s="26"/>
      <c r="O442" s="26"/>
      <c r="P442" s="26"/>
      <c r="Q442" s="26"/>
      <c r="R442" s="26"/>
      <c r="S442" s="26"/>
      <c r="T442" s="27"/>
      <c r="U442" s="27"/>
      <c r="V442" s="27"/>
      <c r="W442" s="27"/>
      <c r="X442" s="27"/>
      <c r="Y442" s="27"/>
      <c r="Z442" s="28"/>
      <c r="AA442" s="28"/>
      <c r="AB442" s="28"/>
      <c r="AC442" s="28"/>
      <c r="AD442" s="28"/>
      <c r="AE442" s="28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</row>
    <row r="443" spans="1:47">
      <c r="A443" s="3"/>
      <c r="B443" s="13"/>
      <c r="H443" s="23"/>
      <c r="I443" s="23"/>
      <c r="J443" s="23"/>
      <c r="K443" s="23"/>
      <c r="L443" s="23"/>
      <c r="M443" s="23"/>
      <c r="N443" s="26"/>
      <c r="O443" s="26"/>
      <c r="P443" s="26"/>
      <c r="Q443" s="26"/>
      <c r="R443" s="26"/>
      <c r="S443" s="26"/>
      <c r="T443" s="27"/>
      <c r="U443" s="27"/>
      <c r="V443" s="27"/>
      <c r="W443" s="27"/>
      <c r="X443" s="27"/>
      <c r="Y443" s="27"/>
      <c r="Z443" s="28"/>
      <c r="AA443" s="28"/>
      <c r="AB443" s="28"/>
      <c r="AC443" s="28"/>
      <c r="AD443" s="28"/>
      <c r="AE443" s="28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</row>
    <row r="444" spans="1:47">
      <c r="A444" s="3"/>
      <c r="B444" s="13"/>
      <c r="H444" s="23"/>
      <c r="I444" s="23"/>
      <c r="J444" s="23"/>
      <c r="K444" s="23"/>
      <c r="L444" s="23"/>
      <c r="M444" s="23"/>
      <c r="N444" s="26"/>
      <c r="O444" s="26"/>
      <c r="P444" s="26"/>
      <c r="Q444" s="26"/>
      <c r="R444" s="26"/>
      <c r="S444" s="26"/>
      <c r="T444" s="27"/>
      <c r="U444" s="27"/>
      <c r="V444" s="27"/>
      <c r="W444" s="27"/>
      <c r="X444" s="27"/>
      <c r="Y444" s="27"/>
      <c r="Z444" s="28"/>
      <c r="AA444" s="28"/>
      <c r="AB444" s="28"/>
      <c r="AC444" s="28"/>
      <c r="AD444" s="28"/>
      <c r="AE444" s="28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</row>
    <row r="445" spans="1:47">
      <c r="A445" s="3"/>
      <c r="B445" s="13"/>
      <c r="H445" s="23"/>
      <c r="I445" s="23"/>
      <c r="J445" s="23"/>
      <c r="K445" s="23"/>
      <c r="L445" s="23"/>
      <c r="M445" s="23"/>
      <c r="N445" s="26"/>
      <c r="O445" s="26"/>
      <c r="P445" s="26"/>
      <c r="Q445" s="26"/>
      <c r="R445" s="26"/>
      <c r="S445" s="26"/>
      <c r="T445" s="27"/>
      <c r="U445" s="27"/>
      <c r="V445" s="27"/>
      <c r="W445" s="27"/>
      <c r="X445" s="27"/>
      <c r="Y445" s="27"/>
      <c r="Z445" s="28"/>
      <c r="AA445" s="28"/>
      <c r="AB445" s="28"/>
      <c r="AC445" s="28"/>
      <c r="AD445" s="28"/>
      <c r="AE445" s="28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</row>
    <row r="446" spans="1:47">
      <c r="A446" s="3"/>
      <c r="B446" s="13"/>
      <c r="H446" s="23"/>
      <c r="I446" s="23"/>
      <c r="J446" s="23"/>
      <c r="K446" s="23"/>
      <c r="L446" s="23"/>
      <c r="M446" s="23"/>
      <c r="N446" s="26"/>
      <c r="O446" s="26"/>
      <c r="P446" s="26"/>
      <c r="Q446" s="26"/>
      <c r="R446" s="26"/>
      <c r="S446" s="26"/>
      <c r="T446" s="27"/>
      <c r="U446" s="27"/>
      <c r="V446" s="27"/>
      <c r="W446" s="27"/>
      <c r="X446" s="27"/>
      <c r="Y446" s="27"/>
      <c r="Z446" s="28"/>
      <c r="AA446" s="28"/>
      <c r="AB446" s="28"/>
      <c r="AC446" s="28"/>
      <c r="AD446" s="28"/>
      <c r="AE446" s="28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</row>
    <row r="447" spans="1:47">
      <c r="A447" s="3"/>
      <c r="B447" s="13"/>
      <c r="H447" s="23"/>
      <c r="I447" s="23"/>
      <c r="J447" s="23"/>
      <c r="K447" s="23"/>
      <c r="L447" s="23"/>
      <c r="M447" s="23"/>
      <c r="N447" s="26"/>
      <c r="O447" s="26"/>
      <c r="P447" s="26"/>
      <c r="Q447" s="26"/>
      <c r="R447" s="26"/>
      <c r="S447" s="26"/>
      <c r="T447" s="27"/>
      <c r="U447" s="27"/>
      <c r="V447" s="27"/>
      <c r="W447" s="27"/>
      <c r="X447" s="27"/>
      <c r="Y447" s="27"/>
      <c r="Z447" s="28"/>
      <c r="AA447" s="28"/>
      <c r="AB447" s="28"/>
      <c r="AC447" s="28"/>
      <c r="AD447" s="28"/>
      <c r="AE447" s="28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</row>
    <row r="448" spans="1:47">
      <c r="A448" s="3"/>
      <c r="B448" s="13"/>
      <c r="H448" s="23"/>
      <c r="I448" s="23"/>
      <c r="J448" s="23"/>
      <c r="K448" s="23"/>
      <c r="L448" s="23"/>
      <c r="M448" s="23"/>
      <c r="N448" s="26"/>
      <c r="O448" s="26"/>
      <c r="P448" s="26"/>
      <c r="Q448" s="26"/>
      <c r="R448" s="26"/>
      <c r="S448" s="26"/>
      <c r="T448" s="27"/>
      <c r="U448" s="27"/>
      <c r="V448" s="27"/>
      <c r="W448" s="27"/>
      <c r="X448" s="27"/>
      <c r="Y448" s="27"/>
      <c r="Z448" s="28"/>
      <c r="AA448" s="28"/>
      <c r="AB448" s="28"/>
      <c r="AC448" s="28"/>
      <c r="AD448" s="28"/>
      <c r="AE448" s="28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</row>
    <row r="449" spans="1:47">
      <c r="A449" s="3"/>
      <c r="B449" s="13"/>
      <c r="H449" s="23"/>
      <c r="I449" s="23"/>
      <c r="J449" s="23"/>
      <c r="K449" s="23"/>
      <c r="L449" s="23"/>
      <c r="M449" s="23"/>
      <c r="N449" s="26"/>
      <c r="O449" s="26"/>
      <c r="P449" s="26"/>
      <c r="Q449" s="26"/>
      <c r="R449" s="26"/>
      <c r="S449" s="26"/>
      <c r="T449" s="27"/>
      <c r="U449" s="27"/>
      <c r="V449" s="27"/>
      <c r="W449" s="27"/>
      <c r="X449" s="27"/>
      <c r="Y449" s="27"/>
      <c r="Z449" s="28"/>
      <c r="AA449" s="28"/>
      <c r="AB449" s="28"/>
      <c r="AC449" s="28"/>
      <c r="AD449" s="28"/>
      <c r="AE449" s="28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</row>
    <row r="450" spans="1:47">
      <c r="A450" s="3"/>
      <c r="B450" s="13"/>
      <c r="H450" s="23"/>
      <c r="I450" s="23"/>
      <c r="J450" s="23"/>
      <c r="K450" s="23"/>
      <c r="L450" s="23"/>
      <c r="M450" s="23"/>
      <c r="N450" s="26"/>
      <c r="O450" s="26"/>
      <c r="P450" s="26"/>
      <c r="Q450" s="26"/>
      <c r="R450" s="26"/>
      <c r="S450" s="26"/>
      <c r="T450" s="27"/>
      <c r="U450" s="27"/>
      <c r="V450" s="27"/>
      <c r="W450" s="27"/>
      <c r="X450" s="27"/>
      <c r="Y450" s="27"/>
      <c r="Z450" s="28"/>
      <c r="AA450" s="28"/>
      <c r="AB450" s="28"/>
      <c r="AC450" s="28"/>
      <c r="AD450" s="28"/>
      <c r="AE450" s="28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</row>
    <row r="451" spans="1:47">
      <c r="A451" s="3"/>
      <c r="B451" s="13"/>
      <c r="H451" s="23"/>
      <c r="I451" s="23"/>
      <c r="J451" s="23"/>
      <c r="K451" s="23"/>
      <c r="L451" s="23"/>
      <c r="M451" s="23"/>
      <c r="N451" s="26"/>
      <c r="O451" s="26"/>
      <c r="P451" s="26"/>
      <c r="Q451" s="26"/>
      <c r="R451" s="26"/>
      <c r="S451" s="26"/>
      <c r="T451" s="27"/>
      <c r="U451" s="27"/>
      <c r="V451" s="27"/>
      <c r="W451" s="27"/>
      <c r="X451" s="27"/>
      <c r="Y451" s="27"/>
      <c r="Z451" s="28"/>
      <c r="AA451" s="28"/>
      <c r="AB451" s="28"/>
      <c r="AC451" s="28"/>
      <c r="AD451" s="28"/>
      <c r="AE451" s="28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</row>
    <row r="452" spans="1:47">
      <c r="A452" s="3"/>
      <c r="B452" s="13"/>
      <c r="H452" s="23"/>
      <c r="I452" s="23"/>
      <c r="J452" s="23"/>
      <c r="K452" s="23"/>
      <c r="L452" s="23"/>
      <c r="M452" s="23"/>
      <c r="N452" s="26"/>
      <c r="O452" s="26"/>
      <c r="P452" s="26"/>
      <c r="Q452" s="26"/>
      <c r="R452" s="26"/>
      <c r="S452" s="26"/>
      <c r="T452" s="27"/>
      <c r="U452" s="27"/>
      <c r="V452" s="27"/>
      <c r="W452" s="27"/>
      <c r="X452" s="27"/>
      <c r="Y452" s="27"/>
      <c r="Z452" s="28"/>
      <c r="AA452" s="28"/>
      <c r="AB452" s="28"/>
      <c r="AC452" s="28"/>
      <c r="AD452" s="28"/>
      <c r="AE452" s="28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</row>
    <row r="453" spans="1:47">
      <c r="A453" s="3"/>
      <c r="B453" s="13"/>
      <c r="H453" s="23"/>
      <c r="I453" s="23"/>
      <c r="J453" s="23"/>
      <c r="K453" s="23"/>
      <c r="L453" s="23"/>
      <c r="M453" s="23"/>
      <c r="N453" s="26"/>
      <c r="O453" s="26"/>
      <c r="P453" s="26"/>
      <c r="Q453" s="26"/>
      <c r="R453" s="26"/>
      <c r="S453" s="26"/>
      <c r="T453" s="27"/>
      <c r="U453" s="27"/>
      <c r="V453" s="27"/>
      <c r="W453" s="27"/>
      <c r="X453" s="27"/>
      <c r="Y453" s="27"/>
      <c r="Z453" s="28"/>
      <c r="AA453" s="28"/>
      <c r="AB453" s="28"/>
      <c r="AC453" s="28"/>
      <c r="AD453" s="28"/>
      <c r="AE453" s="28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</row>
    <row r="454" spans="1:47">
      <c r="A454" s="3"/>
      <c r="B454" s="13"/>
      <c r="H454" s="23"/>
      <c r="I454" s="23"/>
      <c r="J454" s="23"/>
      <c r="K454" s="23"/>
      <c r="L454" s="23"/>
      <c r="M454" s="23"/>
      <c r="N454" s="26"/>
      <c r="O454" s="26"/>
      <c r="P454" s="26"/>
      <c r="Q454" s="26"/>
      <c r="R454" s="26"/>
      <c r="S454" s="26"/>
      <c r="T454" s="27"/>
      <c r="U454" s="27"/>
      <c r="V454" s="27"/>
      <c r="W454" s="27"/>
      <c r="X454" s="27"/>
      <c r="Y454" s="27"/>
      <c r="Z454" s="28"/>
      <c r="AA454" s="28"/>
      <c r="AB454" s="28"/>
      <c r="AC454" s="28"/>
      <c r="AD454" s="28"/>
      <c r="AE454" s="28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</row>
    <row r="455" spans="1:47">
      <c r="A455" s="3"/>
      <c r="B455" s="13"/>
      <c r="H455" s="23"/>
      <c r="I455" s="23"/>
      <c r="J455" s="23"/>
      <c r="K455" s="23"/>
      <c r="L455" s="23"/>
      <c r="M455" s="23"/>
      <c r="N455" s="26"/>
      <c r="O455" s="26"/>
      <c r="P455" s="26"/>
      <c r="Q455" s="26"/>
      <c r="R455" s="26"/>
      <c r="S455" s="26"/>
      <c r="T455" s="27"/>
      <c r="U455" s="27"/>
      <c r="V455" s="27"/>
      <c r="W455" s="27"/>
      <c r="X455" s="27"/>
      <c r="Y455" s="27"/>
      <c r="Z455" s="28"/>
      <c r="AA455" s="28"/>
      <c r="AB455" s="28"/>
      <c r="AC455" s="28"/>
      <c r="AD455" s="28"/>
      <c r="AE455" s="28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</row>
    <row r="456" spans="1:47">
      <c r="A456" s="3"/>
      <c r="B456" s="13"/>
      <c r="H456" s="23"/>
      <c r="I456" s="23"/>
      <c r="J456" s="23"/>
      <c r="K456" s="23"/>
      <c r="L456" s="23"/>
      <c r="M456" s="23"/>
      <c r="N456" s="26"/>
      <c r="O456" s="26"/>
      <c r="P456" s="26"/>
      <c r="Q456" s="26"/>
      <c r="R456" s="26"/>
      <c r="S456" s="26"/>
      <c r="T456" s="27"/>
      <c r="U456" s="27"/>
      <c r="V456" s="27"/>
      <c r="W456" s="27"/>
      <c r="X456" s="27"/>
      <c r="Y456" s="27"/>
      <c r="Z456" s="28"/>
      <c r="AA456" s="28"/>
      <c r="AB456" s="28"/>
      <c r="AC456" s="28"/>
      <c r="AD456" s="28"/>
      <c r="AE456" s="28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</row>
    <row r="457" spans="1:47">
      <c r="A457" s="3"/>
      <c r="B457" s="13"/>
      <c r="H457" s="23"/>
      <c r="I457" s="23"/>
      <c r="J457" s="23"/>
      <c r="K457" s="23"/>
      <c r="L457" s="23"/>
      <c r="M457" s="23"/>
      <c r="N457" s="26"/>
      <c r="O457" s="26"/>
      <c r="P457" s="26"/>
      <c r="Q457" s="26"/>
      <c r="R457" s="26"/>
      <c r="S457" s="26"/>
      <c r="T457" s="27"/>
      <c r="U457" s="27"/>
      <c r="V457" s="27"/>
      <c r="W457" s="27"/>
      <c r="X457" s="27"/>
      <c r="Y457" s="27"/>
      <c r="Z457" s="28"/>
      <c r="AA457" s="28"/>
      <c r="AB457" s="28"/>
      <c r="AC457" s="28"/>
      <c r="AD457" s="28"/>
      <c r="AE457" s="28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</row>
    <row r="458" spans="1:47">
      <c r="A458" s="3"/>
      <c r="B458" s="13"/>
      <c r="H458" s="23"/>
      <c r="I458" s="23"/>
      <c r="J458" s="23"/>
      <c r="K458" s="23"/>
      <c r="L458" s="23"/>
      <c r="M458" s="23"/>
      <c r="N458" s="26"/>
      <c r="O458" s="26"/>
      <c r="P458" s="26"/>
      <c r="Q458" s="26"/>
      <c r="R458" s="26"/>
      <c r="S458" s="26"/>
      <c r="T458" s="27"/>
      <c r="U458" s="27"/>
      <c r="V458" s="27"/>
      <c r="W458" s="27"/>
      <c r="X458" s="27"/>
      <c r="Y458" s="27"/>
      <c r="Z458" s="28"/>
      <c r="AA458" s="28"/>
      <c r="AB458" s="28"/>
      <c r="AC458" s="28"/>
      <c r="AD458" s="28"/>
      <c r="AE458" s="28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</row>
    <row r="459" spans="1:47">
      <c r="A459" s="3"/>
      <c r="B459" s="13"/>
      <c r="H459" s="23"/>
      <c r="I459" s="23"/>
      <c r="J459" s="23"/>
      <c r="K459" s="23"/>
      <c r="L459" s="23"/>
      <c r="M459" s="23"/>
      <c r="N459" s="26"/>
      <c r="O459" s="26"/>
      <c r="P459" s="26"/>
      <c r="Q459" s="26"/>
      <c r="R459" s="26"/>
      <c r="S459" s="26"/>
      <c r="T459" s="27"/>
      <c r="U459" s="27"/>
      <c r="V459" s="27"/>
      <c r="W459" s="27"/>
      <c r="X459" s="27"/>
      <c r="Y459" s="27"/>
      <c r="Z459" s="28"/>
      <c r="AA459" s="28"/>
      <c r="AB459" s="28"/>
      <c r="AC459" s="28"/>
      <c r="AD459" s="28"/>
      <c r="AE459" s="28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</row>
    <row r="460" spans="1:47">
      <c r="A460" s="3"/>
      <c r="B460" s="13"/>
      <c r="H460" s="23"/>
      <c r="I460" s="23"/>
      <c r="J460" s="23"/>
      <c r="K460" s="23"/>
      <c r="L460" s="23"/>
      <c r="M460" s="23"/>
      <c r="N460" s="26"/>
      <c r="O460" s="26"/>
      <c r="P460" s="26"/>
      <c r="Q460" s="26"/>
      <c r="R460" s="26"/>
      <c r="S460" s="26"/>
      <c r="T460" s="27"/>
      <c r="U460" s="27"/>
      <c r="V460" s="27"/>
      <c r="W460" s="27"/>
      <c r="X460" s="27"/>
      <c r="Y460" s="27"/>
      <c r="Z460" s="28"/>
      <c r="AA460" s="28"/>
      <c r="AB460" s="28"/>
      <c r="AC460" s="28"/>
      <c r="AD460" s="28"/>
      <c r="AE460" s="28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</row>
    <row r="461" spans="1:47">
      <c r="A461" s="3"/>
      <c r="B461" s="13"/>
      <c r="H461" s="23"/>
      <c r="I461" s="23"/>
      <c r="J461" s="23"/>
      <c r="K461" s="23"/>
      <c r="L461" s="23"/>
      <c r="M461" s="23"/>
      <c r="N461" s="26"/>
      <c r="O461" s="26"/>
      <c r="P461" s="26"/>
      <c r="Q461" s="26"/>
      <c r="R461" s="26"/>
      <c r="S461" s="26"/>
      <c r="T461" s="27"/>
      <c r="U461" s="27"/>
      <c r="V461" s="27"/>
      <c r="W461" s="27"/>
      <c r="X461" s="27"/>
      <c r="Y461" s="27"/>
      <c r="Z461" s="28"/>
      <c r="AA461" s="28"/>
      <c r="AB461" s="28"/>
      <c r="AC461" s="28"/>
      <c r="AD461" s="28"/>
      <c r="AE461" s="28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</row>
    <row r="462" spans="1:47">
      <c r="A462" s="3"/>
      <c r="B462" s="13"/>
      <c r="H462" s="23"/>
      <c r="I462" s="23"/>
      <c r="J462" s="23"/>
      <c r="K462" s="23"/>
      <c r="L462" s="23"/>
      <c r="M462" s="23"/>
      <c r="N462" s="26"/>
      <c r="O462" s="26"/>
      <c r="P462" s="26"/>
      <c r="Q462" s="26"/>
      <c r="R462" s="26"/>
      <c r="S462" s="26"/>
      <c r="T462" s="27"/>
      <c r="U462" s="27"/>
      <c r="V462" s="27"/>
      <c r="W462" s="27"/>
      <c r="X462" s="27"/>
      <c r="Y462" s="27"/>
      <c r="Z462" s="28"/>
      <c r="AA462" s="28"/>
      <c r="AB462" s="28"/>
      <c r="AC462" s="28"/>
      <c r="AD462" s="28"/>
      <c r="AE462" s="28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</row>
    <row r="463" spans="1:47">
      <c r="A463" s="3"/>
      <c r="B463" s="13"/>
      <c r="H463" s="23"/>
      <c r="I463" s="23"/>
      <c r="J463" s="23"/>
      <c r="K463" s="23"/>
      <c r="L463" s="23"/>
      <c r="M463" s="23"/>
      <c r="N463" s="26"/>
      <c r="O463" s="26"/>
      <c r="P463" s="26"/>
      <c r="Q463" s="26"/>
      <c r="R463" s="26"/>
      <c r="S463" s="26"/>
      <c r="T463" s="27"/>
      <c r="U463" s="27"/>
      <c r="V463" s="27"/>
      <c r="W463" s="27"/>
      <c r="X463" s="27"/>
      <c r="Y463" s="27"/>
      <c r="Z463" s="28"/>
      <c r="AA463" s="28"/>
      <c r="AB463" s="28"/>
      <c r="AC463" s="28"/>
      <c r="AD463" s="28"/>
      <c r="AE463" s="28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</row>
    <row r="464" spans="1:47">
      <c r="A464" s="3"/>
      <c r="B464" s="13"/>
      <c r="H464" s="23"/>
      <c r="I464" s="23"/>
      <c r="J464" s="23"/>
      <c r="K464" s="23"/>
      <c r="L464" s="23"/>
      <c r="M464" s="23"/>
      <c r="N464" s="26"/>
      <c r="O464" s="26"/>
      <c r="P464" s="26"/>
      <c r="Q464" s="26"/>
      <c r="R464" s="26"/>
      <c r="S464" s="26"/>
      <c r="T464" s="27"/>
      <c r="U464" s="27"/>
      <c r="V464" s="27"/>
      <c r="W464" s="27"/>
      <c r="X464" s="27"/>
      <c r="Y464" s="27"/>
      <c r="Z464" s="28"/>
      <c r="AA464" s="28"/>
      <c r="AB464" s="28"/>
      <c r="AC464" s="28"/>
      <c r="AD464" s="28"/>
      <c r="AE464" s="28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</row>
    <row r="465" spans="1:47">
      <c r="A465" s="3"/>
      <c r="B465" s="13"/>
      <c r="H465" s="23"/>
      <c r="I465" s="23"/>
      <c r="J465" s="23"/>
      <c r="K465" s="23"/>
      <c r="L465" s="23"/>
      <c r="M465" s="23"/>
      <c r="N465" s="26"/>
      <c r="O465" s="26"/>
      <c r="P465" s="26"/>
      <c r="Q465" s="26"/>
      <c r="R465" s="26"/>
      <c r="S465" s="26"/>
      <c r="T465" s="27"/>
      <c r="U465" s="27"/>
      <c r="V465" s="27"/>
      <c r="W465" s="27"/>
      <c r="X465" s="27"/>
      <c r="Y465" s="27"/>
      <c r="Z465" s="28"/>
      <c r="AA465" s="28"/>
      <c r="AB465" s="28"/>
      <c r="AC465" s="28"/>
      <c r="AD465" s="28"/>
      <c r="AE465" s="28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</row>
    <row r="466" spans="1:47">
      <c r="A466" s="3"/>
      <c r="B466" s="13"/>
      <c r="H466" s="23"/>
      <c r="I466" s="23"/>
      <c r="J466" s="23"/>
      <c r="K466" s="23"/>
      <c r="L466" s="23"/>
      <c r="M466" s="23"/>
      <c r="N466" s="26"/>
      <c r="O466" s="26"/>
      <c r="P466" s="26"/>
      <c r="Q466" s="26"/>
      <c r="R466" s="26"/>
      <c r="S466" s="26"/>
      <c r="T466" s="27"/>
      <c r="U466" s="27"/>
      <c r="V466" s="27"/>
      <c r="W466" s="27"/>
      <c r="X466" s="27"/>
      <c r="Y466" s="27"/>
      <c r="Z466" s="28"/>
      <c r="AA466" s="28"/>
      <c r="AB466" s="28"/>
      <c r="AC466" s="28"/>
      <c r="AD466" s="28"/>
      <c r="AE466" s="28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</row>
    <row r="467" spans="1:47">
      <c r="A467" s="3"/>
      <c r="B467" s="13"/>
      <c r="H467" s="23"/>
      <c r="I467" s="23"/>
      <c r="J467" s="23"/>
      <c r="K467" s="23"/>
      <c r="L467" s="23"/>
      <c r="M467" s="23"/>
      <c r="N467" s="26"/>
      <c r="O467" s="26"/>
      <c r="P467" s="26"/>
      <c r="Q467" s="26"/>
      <c r="R467" s="26"/>
      <c r="S467" s="26"/>
      <c r="T467" s="27"/>
      <c r="U467" s="27"/>
      <c r="V467" s="27"/>
      <c r="W467" s="27"/>
      <c r="X467" s="27"/>
      <c r="Y467" s="27"/>
      <c r="Z467" s="28"/>
      <c r="AA467" s="28"/>
      <c r="AB467" s="28"/>
      <c r="AC467" s="28"/>
      <c r="AD467" s="28"/>
      <c r="AE467" s="28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</row>
    <row r="468" spans="1:47">
      <c r="A468" s="3"/>
      <c r="B468" s="13"/>
      <c r="H468" s="23"/>
      <c r="I468" s="23"/>
      <c r="J468" s="23"/>
      <c r="K468" s="23"/>
      <c r="L468" s="23"/>
      <c r="M468" s="23"/>
      <c r="N468" s="26"/>
      <c r="O468" s="26"/>
      <c r="P468" s="26"/>
      <c r="Q468" s="26"/>
      <c r="R468" s="26"/>
      <c r="S468" s="26"/>
      <c r="T468" s="27"/>
      <c r="U468" s="27"/>
      <c r="V468" s="27"/>
      <c r="W468" s="27"/>
      <c r="X468" s="27"/>
      <c r="Y468" s="27"/>
      <c r="Z468" s="28"/>
      <c r="AA468" s="28"/>
      <c r="AB468" s="28"/>
      <c r="AC468" s="28"/>
      <c r="AD468" s="28"/>
      <c r="AE468" s="28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</row>
    <row r="469" spans="1:47">
      <c r="A469" s="3"/>
      <c r="B469" s="13"/>
      <c r="H469" s="23"/>
      <c r="I469" s="23"/>
      <c r="J469" s="23"/>
      <c r="K469" s="23"/>
      <c r="L469" s="23"/>
      <c r="M469" s="23"/>
      <c r="N469" s="26"/>
      <c r="O469" s="26"/>
      <c r="P469" s="26"/>
      <c r="Q469" s="26"/>
      <c r="R469" s="26"/>
      <c r="S469" s="26"/>
      <c r="T469" s="27"/>
      <c r="U469" s="27"/>
      <c r="V469" s="27"/>
      <c r="W469" s="27"/>
      <c r="X469" s="27"/>
      <c r="Y469" s="27"/>
      <c r="Z469" s="28"/>
      <c r="AA469" s="28"/>
      <c r="AB469" s="28"/>
      <c r="AC469" s="28"/>
      <c r="AD469" s="28"/>
      <c r="AE469" s="28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</row>
    <row r="470" spans="1:47">
      <c r="A470" s="3"/>
      <c r="B470" s="13"/>
      <c r="H470" s="23"/>
      <c r="I470" s="23"/>
      <c r="J470" s="23"/>
      <c r="K470" s="23"/>
      <c r="L470" s="23"/>
      <c r="M470" s="23"/>
      <c r="N470" s="26"/>
      <c r="O470" s="26"/>
      <c r="P470" s="26"/>
      <c r="Q470" s="26"/>
      <c r="R470" s="26"/>
      <c r="S470" s="26"/>
      <c r="T470" s="27"/>
      <c r="U470" s="27"/>
      <c r="V470" s="27"/>
      <c r="W470" s="27"/>
      <c r="X470" s="27"/>
      <c r="Y470" s="27"/>
      <c r="Z470" s="28"/>
      <c r="AA470" s="28"/>
      <c r="AB470" s="28"/>
      <c r="AC470" s="28"/>
      <c r="AD470" s="28"/>
      <c r="AE470" s="28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</row>
    <row r="471" spans="1:47">
      <c r="A471" s="3"/>
      <c r="B471" s="13"/>
      <c r="H471" s="23"/>
      <c r="I471" s="23"/>
      <c r="J471" s="23"/>
      <c r="K471" s="23"/>
      <c r="L471" s="23"/>
      <c r="M471" s="23"/>
      <c r="N471" s="26"/>
      <c r="O471" s="26"/>
      <c r="P471" s="26"/>
      <c r="Q471" s="26"/>
      <c r="R471" s="26"/>
      <c r="S471" s="26"/>
      <c r="T471" s="27"/>
      <c r="U471" s="27"/>
      <c r="V471" s="27"/>
      <c r="W471" s="27"/>
      <c r="X471" s="27"/>
      <c r="Y471" s="27"/>
      <c r="Z471" s="28"/>
      <c r="AA471" s="28"/>
      <c r="AB471" s="28"/>
      <c r="AC471" s="28"/>
      <c r="AD471" s="28"/>
      <c r="AE471" s="28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</row>
    <row r="472" spans="1:47">
      <c r="A472" s="3"/>
      <c r="B472" s="13"/>
      <c r="H472" s="23"/>
      <c r="I472" s="23"/>
      <c r="J472" s="23"/>
      <c r="K472" s="23"/>
      <c r="L472" s="23"/>
      <c r="M472" s="23"/>
      <c r="N472" s="26"/>
      <c r="O472" s="26"/>
      <c r="P472" s="26"/>
      <c r="Q472" s="26"/>
      <c r="R472" s="26"/>
      <c r="S472" s="26"/>
      <c r="T472" s="27"/>
      <c r="U472" s="27"/>
      <c r="V472" s="27"/>
      <c r="W472" s="27"/>
      <c r="X472" s="27"/>
      <c r="Y472" s="27"/>
      <c r="Z472" s="28"/>
      <c r="AA472" s="28"/>
      <c r="AB472" s="28"/>
      <c r="AC472" s="28"/>
      <c r="AD472" s="28"/>
      <c r="AE472" s="28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</row>
    <row r="473" spans="1:47">
      <c r="A473" s="3"/>
      <c r="B473" s="13"/>
      <c r="H473" s="23"/>
      <c r="I473" s="23"/>
      <c r="J473" s="23"/>
      <c r="K473" s="23"/>
      <c r="L473" s="23"/>
      <c r="M473" s="23"/>
      <c r="N473" s="26"/>
      <c r="O473" s="26"/>
      <c r="P473" s="26"/>
      <c r="Q473" s="26"/>
      <c r="R473" s="26"/>
      <c r="S473" s="26"/>
      <c r="T473" s="27"/>
      <c r="U473" s="27"/>
      <c r="V473" s="27"/>
      <c r="W473" s="27"/>
      <c r="X473" s="27"/>
      <c r="Y473" s="27"/>
      <c r="Z473" s="28"/>
      <c r="AA473" s="28"/>
      <c r="AB473" s="28"/>
      <c r="AC473" s="28"/>
      <c r="AD473" s="28"/>
      <c r="AE473" s="28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</row>
    <row r="474" spans="1:47">
      <c r="A474" s="3"/>
      <c r="B474" s="13"/>
      <c r="H474" s="23"/>
      <c r="I474" s="23"/>
      <c r="J474" s="23"/>
      <c r="K474" s="23"/>
      <c r="L474" s="23"/>
      <c r="M474" s="23"/>
      <c r="N474" s="26"/>
      <c r="O474" s="26"/>
      <c r="P474" s="26"/>
      <c r="Q474" s="26"/>
      <c r="R474" s="26"/>
      <c r="S474" s="26"/>
      <c r="T474" s="27"/>
      <c r="U474" s="27"/>
      <c r="V474" s="27"/>
      <c r="W474" s="27"/>
      <c r="X474" s="27"/>
      <c r="Y474" s="27"/>
      <c r="Z474" s="28"/>
      <c r="AA474" s="28"/>
      <c r="AB474" s="28"/>
      <c r="AC474" s="28"/>
      <c r="AD474" s="28"/>
      <c r="AE474" s="28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</row>
    <row r="475" spans="1:47">
      <c r="A475" s="3"/>
      <c r="B475" s="13"/>
      <c r="H475" s="23"/>
      <c r="I475" s="23"/>
      <c r="J475" s="23"/>
      <c r="K475" s="23"/>
      <c r="L475" s="23"/>
      <c r="M475" s="23"/>
      <c r="N475" s="26"/>
      <c r="O475" s="26"/>
      <c r="P475" s="26"/>
      <c r="Q475" s="26"/>
      <c r="R475" s="26"/>
      <c r="S475" s="26"/>
      <c r="T475" s="27"/>
      <c r="U475" s="27"/>
      <c r="V475" s="27"/>
      <c r="W475" s="27"/>
      <c r="X475" s="27"/>
      <c r="Y475" s="27"/>
      <c r="Z475" s="28"/>
      <c r="AA475" s="28"/>
      <c r="AB475" s="28"/>
      <c r="AC475" s="28"/>
      <c r="AD475" s="28"/>
      <c r="AE475" s="28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</row>
    <row r="476" spans="1:47">
      <c r="A476" s="3"/>
      <c r="B476" s="13"/>
      <c r="H476" s="23"/>
      <c r="I476" s="23"/>
      <c r="J476" s="23"/>
      <c r="K476" s="23"/>
      <c r="L476" s="23"/>
      <c r="M476" s="23"/>
      <c r="N476" s="26"/>
      <c r="O476" s="26"/>
      <c r="P476" s="26"/>
      <c r="Q476" s="26"/>
      <c r="R476" s="26"/>
      <c r="S476" s="26"/>
      <c r="T476" s="27"/>
      <c r="U476" s="27"/>
      <c r="V476" s="27"/>
      <c r="W476" s="27"/>
      <c r="X476" s="27"/>
      <c r="Y476" s="27"/>
      <c r="Z476" s="28"/>
      <c r="AA476" s="28"/>
      <c r="AB476" s="28"/>
      <c r="AC476" s="28"/>
      <c r="AD476" s="28"/>
      <c r="AE476" s="28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</row>
    <row r="477" spans="1:47">
      <c r="A477" s="3"/>
      <c r="B477" s="13"/>
      <c r="H477" s="23"/>
      <c r="I477" s="23"/>
      <c r="J477" s="23"/>
      <c r="K477" s="23"/>
      <c r="L477" s="23"/>
      <c r="M477" s="23"/>
      <c r="N477" s="26"/>
      <c r="O477" s="26"/>
      <c r="P477" s="26"/>
      <c r="Q477" s="26"/>
      <c r="R477" s="26"/>
      <c r="S477" s="26"/>
      <c r="T477" s="27"/>
      <c r="U477" s="27"/>
      <c r="V477" s="27"/>
      <c r="W477" s="27"/>
      <c r="X477" s="27"/>
      <c r="Y477" s="27"/>
      <c r="Z477" s="28"/>
      <c r="AA477" s="28"/>
      <c r="AB477" s="28"/>
      <c r="AC477" s="28"/>
      <c r="AD477" s="28"/>
      <c r="AE477" s="28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</row>
    <row r="478" spans="1:47">
      <c r="A478" s="3"/>
      <c r="B478" s="13"/>
      <c r="H478" s="23"/>
      <c r="I478" s="23"/>
      <c r="J478" s="23"/>
      <c r="K478" s="23"/>
      <c r="L478" s="23"/>
      <c r="M478" s="23"/>
      <c r="N478" s="26"/>
      <c r="O478" s="26"/>
      <c r="P478" s="26"/>
      <c r="Q478" s="26"/>
      <c r="R478" s="26"/>
      <c r="S478" s="26"/>
      <c r="T478" s="27"/>
      <c r="U478" s="27"/>
      <c r="V478" s="27"/>
      <c r="W478" s="27"/>
      <c r="X478" s="27"/>
      <c r="Y478" s="27"/>
      <c r="Z478" s="28"/>
      <c r="AA478" s="28"/>
      <c r="AB478" s="28"/>
      <c r="AC478" s="28"/>
      <c r="AD478" s="28"/>
      <c r="AE478" s="28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</row>
    <row r="479" spans="1:47">
      <c r="A479" s="3"/>
      <c r="B479" s="13"/>
      <c r="H479" s="23"/>
      <c r="I479" s="23"/>
      <c r="J479" s="23"/>
      <c r="K479" s="23"/>
      <c r="L479" s="23"/>
      <c r="M479" s="23"/>
      <c r="N479" s="26"/>
      <c r="O479" s="26"/>
      <c r="P479" s="26"/>
      <c r="Q479" s="26"/>
      <c r="R479" s="26"/>
      <c r="S479" s="26"/>
      <c r="T479" s="27"/>
      <c r="U479" s="27"/>
      <c r="V479" s="27"/>
      <c r="W479" s="27"/>
      <c r="X479" s="27"/>
      <c r="Y479" s="27"/>
      <c r="Z479" s="28"/>
      <c r="AA479" s="28"/>
      <c r="AB479" s="28"/>
      <c r="AC479" s="28"/>
      <c r="AD479" s="28"/>
      <c r="AE479" s="28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</row>
    <row r="480" spans="1:47">
      <c r="A480" s="3"/>
      <c r="B480" s="13"/>
      <c r="H480" s="23"/>
      <c r="I480" s="23"/>
      <c r="J480" s="23"/>
      <c r="K480" s="23"/>
      <c r="L480" s="23"/>
      <c r="M480" s="23"/>
      <c r="N480" s="26"/>
      <c r="O480" s="26"/>
      <c r="P480" s="26"/>
      <c r="Q480" s="26"/>
      <c r="R480" s="26"/>
      <c r="S480" s="26"/>
      <c r="T480" s="27"/>
      <c r="U480" s="27"/>
      <c r="V480" s="27"/>
      <c r="W480" s="27"/>
      <c r="X480" s="27"/>
      <c r="Y480" s="27"/>
      <c r="Z480" s="28"/>
      <c r="AA480" s="28"/>
      <c r="AB480" s="28"/>
      <c r="AC480" s="28"/>
      <c r="AD480" s="28"/>
      <c r="AE480" s="28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</row>
    <row r="481" spans="1:47">
      <c r="A481" s="3"/>
      <c r="B481" s="13"/>
      <c r="H481" s="23"/>
      <c r="I481" s="23"/>
      <c r="J481" s="23"/>
      <c r="K481" s="23"/>
      <c r="L481" s="23"/>
      <c r="M481" s="23"/>
      <c r="N481" s="26"/>
      <c r="O481" s="26"/>
      <c r="P481" s="26"/>
      <c r="Q481" s="26"/>
      <c r="R481" s="26"/>
      <c r="S481" s="26"/>
      <c r="T481" s="27"/>
      <c r="U481" s="27"/>
      <c r="V481" s="27"/>
      <c r="W481" s="27"/>
      <c r="X481" s="27"/>
      <c r="Y481" s="27"/>
      <c r="Z481" s="28"/>
      <c r="AA481" s="28"/>
      <c r="AB481" s="28"/>
      <c r="AC481" s="28"/>
      <c r="AD481" s="28"/>
      <c r="AE481" s="28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</row>
    <row r="482" spans="1:47">
      <c r="A482" s="3"/>
      <c r="B482" s="13"/>
      <c r="H482" s="23"/>
      <c r="I482" s="23"/>
      <c r="J482" s="23"/>
      <c r="K482" s="23"/>
      <c r="L482" s="23"/>
      <c r="M482" s="23"/>
      <c r="N482" s="26"/>
      <c r="O482" s="26"/>
      <c r="P482" s="26"/>
      <c r="Q482" s="26"/>
      <c r="R482" s="26"/>
      <c r="S482" s="26"/>
      <c r="T482" s="27"/>
      <c r="U482" s="27"/>
      <c r="V482" s="27"/>
      <c r="W482" s="27"/>
      <c r="X482" s="27"/>
      <c r="Y482" s="27"/>
      <c r="Z482" s="28"/>
      <c r="AA482" s="28"/>
      <c r="AB482" s="28"/>
      <c r="AC482" s="28"/>
      <c r="AD482" s="28"/>
      <c r="AE482" s="28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</row>
    <row r="483" spans="1:47">
      <c r="A483" s="3"/>
      <c r="B483" s="13"/>
      <c r="H483" s="23"/>
      <c r="I483" s="23"/>
      <c r="J483" s="23"/>
      <c r="K483" s="23"/>
      <c r="L483" s="23"/>
      <c r="M483" s="23"/>
      <c r="N483" s="26"/>
      <c r="O483" s="26"/>
      <c r="P483" s="26"/>
      <c r="Q483" s="26"/>
      <c r="R483" s="26"/>
      <c r="S483" s="26"/>
      <c r="T483" s="27"/>
      <c r="U483" s="27"/>
      <c r="V483" s="27"/>
      <c r="W483" s="27"/>
      <c r="X483" s="27"/>
      <c r="Y483" s="27"/>
      <c r="Z483" s="28"/>
      <c r="AA483" s="28"/>
      <c r="AB483" s="28"/>
      <c r="AC483" s="28"/>
      <c r="AD483" s="28"/>
      <c r="AE483" s="28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</row>
    <row r="484" spans="1:47">
      <c r="A484" s="3"/>
      <c r="B484" s="13"/>
      <c r="H484" s="23"/>
      <c r="I484" s="23"/>
      <c r="J484" s="23"/>
      <c r="K484" s="23"/>
      <c r="L484" s="23"/>
      <c r="M484" s="23"/>
      <c r="N484" s="26"/>
      <c r="O484" s="26"/>
      <c r="P484" s="26"/>
      <c r="Q484" s="26"/>
      <c r="R484" s="26"/>
      <c r="S484" s="26"/>
      <c r="T484" s="27"/>
      <c r="U484" s="27"/>
      <c r="V484" s="27"/>
      <c r="W484" s="27"/>
      <c r="X484" s="27"/>
      <c r="Y484" s="27"/>
      <c r="Z484" s="28"/>
      <c r="AA484" s="28"/>
      <c r="AB484" s="28"/>
      <c r="AC484" s="28"/>
      <c r="AD484" s="28"/>
      <c r="AE484" s="28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</row>
    <row r="485" spans="1:47">
      <c r="A485" s="3"/>
      <c r="B485" s="13"/>
      <c r="H485" s="23"/>
      <c r="I485" s="23"/>
      <c r="J485" s="23"/>
      <c r="K485" s="23"/>
      <c r="L485" s="23"/>
      <c r="M485" s="23"/>
      <c r="N485" s="26"/>
      <c r="O485" s="26"/>
      <c r="P485" s="26"/>
      <c r="Q485" s="26"/>
      <c r="R485" s="26"/>
      <c r="S485" s="26"/>
      <c r="T485" s="27"/>
      <c r="U485" s="27"/>
      <c r="V485" s="27"/>
      <c r="W485" s="27"/>
      <c r="X485" s="27"/>
      <c r="Y485" s="27"/>
      <c r="Z485" s="28"/>
      <c r="AA485" s="28"/>
      <c r="AB485" s="28"/>
      <c r="AC485" s="28"/>
      <c r="AD485" s="28"/>
      <c r="AE485" s="28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</row>
    <row r="486" spans="1:47">
      <c r="A486" s="3"/>
      <c r="B486" s="13"/>
      <c r="H486" s="23"/>
      <c r="I486" s="23"/>
      <c r="J486" s="23"/>
      <c r="K486" s="23"/>
      <c r="L486" s="23"/>
      <c r="M486" s="23"/>
      <c r="N486" s="26"/>
      <c r="O486" s="26"/>
      <c r="P486" s="26"/>
      <c r="Q486" s="26"/>
      <c r="R486" s="26"/>
      <c r="S486" s="26"/>
      <c r="T486" s="27"/>
      <c r="U486" s="27"/>
      <c r="V486" s="27"/>
      <c r="W486" s="27"/>
      <c r="X486" s="27"/>
      <c r="Y486" s="27"/>
      <c r="Z486" s="28"/>
      <c r="AA486" s="28"/>
      <c r="AB486" s="28"/>
      <c r="AC486" s="28"/>
      <c r="AD486" s="28"/>
      <c r="AE486" s="28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</row>
    <row r="487" spans="1:47">
      <c r="A487" s="3"/>
      <c r="B487" s="13"/>
      <c r="H487" s="23"/>
      <c r="I487" s="23"/>
      <c r="J487" s="23"/>
      <c r="K487" s="23"/>
      <c r="L487" s="23"/>
      <c r="M487" s="23"/>
      <c r="N487" s="26"/>
      <c r="O487" s="26"/>
      <c r="P487" s="26"/>
      <c r="Q487" s="26"/>
      <c r="R487" s="26"/>
      <c r="S487" s="26"/>
      <c r="T487" s="27"/>
      <c r="U487" s="27"/>
      <c r="V487" s="27"/>
      <c r="W487" s="27"/>
      <c r="X487" s="27"/>
      <c r="Y487" s="27"/>
      <c r="Z487" s="28"/>
      <c r="AA487" s="28"/>
      <c r="AB487" s="28"/>
      <c r="AC487" s="28"/>
      <c r="AD487" s="28"/>
      <c r="AE487" s="28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</row>
    <row r="488" spans="1:47">
      <c r="A488" s="3"/>
      <c r="B488" s="13"/>
      <c r="H488" s="23"/>
      <c r="I488" s="23"/>
      <c r="J488" s="23"/>
      <c r="K488" s="23"/>
      <c r="L488" s="23"/>
      <c r="M488" s="23"/>
      <c r="N488" s="26"/>
      <c r="O488" s="26"/>
      <c r="P488" s="26"/>
      <c r="Q488" s="26"/>
      <c r="R488" s="26"/>
      <c r="S488" s="26"/>
      <c r="T488" s="27"/>
      <c r="U488" s="27"/>
      <c r="V488" s="27"/>
      <c r="W488" s="27"/>
      <c r="X488" s="27"/>
      <c r="Y488" s="27"/>
      <c r="Z488" s="28"/>
      <c r="AA488" s="28"/>
      <c r="AB488" s="28"/>
      <c r="AC488" s="28"/>
      <c r="AD488" s="28"/>
      <c r="AE488" s="28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</row>
    <row r="489" spans="1:47">
      <c r="A489" s="3"/>
      <c r="B489" s="13"/>
      <c r="H489" s="23"/>
      <c r="I489" s="23"/>
      <c r="J489" s="23"/>
      <c r="K489" s="23"/>
      <c r="L489" s="23"/>
      <c r="M489" s="23"/>
      <c r="N489" s="26"/>
      <c r="O489" s="26"/>
      <c r="P489" s="26"/>
      <c r="Q489" s="26"/>
      <c r="R489" s="26"/>
      <c r="S489" s="26"/>
      <c r="T489" s="27"/>
      <c r="U489" s="27"/>
      <c r="V489" s="27"/>
      <c r="W489" s="27"/>
      <c r="X489" s="27"/>
      <c r="Y489" s="27"/>
      <c r="Z489" s="28"/>
      <c r="AA489" s="28"/>
      <c r="AB489" s="28"/>
      <c r="AC489" s="28"/>
      <c r="AD489" s="28"/>
      <c r="AE489" s="28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</row>
    <row r="490" spans="1:47">
      <c r="A490" s="3"/>
      <c r="B490" s="13"/>
      <c r="H490" s="23"/>
      <c r="I490" s="23"/>
      <c r="J490" s="23"/>
      <c r="K490" s="23"/>
      <c r="L490" s="23"/>
      <c r="M490" s="23"/>
      <c r="N490" s="26"/>
      <c r="O490" s="26"/>
      <c r="P490" s="26"/>
      <c r="Q490" s="26"/>
      <c r="R490" s="26"/>
      <c r="S490" s="26"/>
      <c r="T490" s="27"/>
      <c r="U490" s="27"/>
      <c r="V490" s="27"/>
      <c r="W490" s="27"/>
      <c r="X490" s="27"/>
      <c r="Y490" s="27"/>
      <c r="Z490" s="28"/>
      <c r="AA490" s="28"/>
      <c r="AB490" s="28"/>
      <c r="AC490" s="28"/>
      <c r="AD490" s="28"/>
      <c r="AE490" s="28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</row>
    <row r="491" spans="1:47">
      <c r="A491" s="3"/>
      <c r="B491" s="13"/>
      <c r="H491" s="23"/>
      <c r="I491" s="23"/>
      <c r="J491" s="23"/>
      <c r="K491" s="23"/>
      <c r="L491" s="23"/>
      <c r="M491" s="23"/>
      <c r="N491" s="26"/>
      <c r="O491" s="26"/>
      <c r="P491" s="26"/>
      <c r="Q491" s="26"/>
      <c r="R491" s="26"/>
      <c r="S491" s="26"/>
      <c r="T491" s="27"/>
      <c r="U491" s="27"/>
      <c r="V491" s="27"/>
      <c r="W491" s="27"/>
      <c r="X491" s="27"/>
      <c r="Y491" s="27"/>
      <c r="Z491" s="28"/>
      <c r="AA491" s="28"/>
      <c r="AB491" s="28"/>
      <c r="AC491" s="28"/>
      <c r="AD491" s="28"/>
      <c r="AE491" s="28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</row>
    <row r="492" spans="1:47">
      <c r="A492" s="3"/>
      <c r="B492" s="13"/>
      <c r="H492" s="23"/>
      <c r="I492" s="23"/>
      <c r="J492" s="23"/>
      <c r="K492" s="23"/>
      <c r="L492" s="23"/>
      <c r="M492" s="23"/>
      <c r="N492" s="26"/>
      <c r="O492" s="26"/>
      <c r="P492" s="26"/>
      <c r="Q492" s="26"/>
      <c r="R492" s="26"/>
      <c r="S492" s="26"/>
      <c r="T492" s="27"/>
      <c r="U492" s="27"/>
      <c r="V492" s="27"/>
      <c r="W492" s="27"/>
      <c r="X492" s="27"/>
      <c r="Y492" s="27"/>
      <c r="Z492" s="28"/>
      <c r="AA492" s="28"/>
      <c r="AB492" s="28"/>
      <c r="AC492" s="28"/>
      <c r="AD492" s="28"/>
      <c r="AE492" s="28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</row>
    <row r="493" spans="1:47">
      <c r="A493" s="3"/>
      <c r="B493" s="13"/>
      <c r="H493" s="23"/>
      <c r="I493" s="23"/>
      <c r="J493" s="23"/>
      <c r="K493" s="23"/>
      <c r="L493" s="23"/>
      <c r="M493" s="23"/>
      <c r="N493" s="26"/>
      <c r="O493" s="26"/>
      <c r="P493" s="26"/>
      <c r="Q493" s="26"/>
      <c r="R493" s="26"/>
      <c r="S493" s="26"/>
      <c r="T493" s="27"/>
      <c r="U493" s="27"/>
      <c r="V493" s="27"/>
      <c r="W493" s="27"/>
      <c r="X493" s="27"/>
      <c r="Y493" s="27"/>
      <c r="Z493" s="28"/>
      <c r="AA493" s="28"/>
      <c r="AB493" s="28"/>
      <c r="AC493" s="28"/>
      <c r="AD493" s="28"/>
      <c r="AE493" s="28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</row>
    <row r="494" spans="1:47">
      <c r="A494" s="3"/>
      <c r="B494" s="13"/>
      <c r="H494" s="23"/>
      <c r="I494" s="23"/>
      <c r="J494" s="23"/>
      <c r="K494" s="23"/>
      <c r="L494" s="23"/>
      <c r="M494" s="23"/>
      <c r="N494" s="26"/>
      <c r="O494" s="26"/>
      <c r="P494" s="26"/>
      <c r="Q494" s="26"/>
      <c r="R494" s="26"/>
      <c r="S494" s="26"/>
      <c r="T494" s="27"/>
      <c r="U494" s="27"/>
      <c r="V494" s="27"/>
      <c r="W494" s="27"/>
      <c r="X494" s="27"/>
      <c r="Y494" s="27"/>
      <c r="Z494" s="28"/>
      <c r="AA494" s="28"/>
      <c r="AB494" s="28"/>
      <c r="AC494" s="28"/>
      <c r="AD494" s="28"/>
      <c r="AE494" s="28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</row>
    <row r="495" spans="1:47">
      <c r="A495" s="3"/>
      <c r="B495" s="13"/>
      <c r="H495" s="23"/>
      <c r="I495" s="23"/>
      <c r="J495" s="23"/>
      <c r="K495" s="23"/>
      <c r="L495" s="23"/>
      <c r="M495" s="23"/>
      <c r="N495" s="26"/>
      <c r="O495" s="26"/>
      <c r="P495" s="26"/>
      <c r="Q495" s="26"/>
      <c r="R495" s="26"/>
      <c r="S495" s="26"/>
      <c r="T495" s="27"/>
      <c r="U495" s="27"/>
      <c r="V495" s="27"/>
      <c r="W495" s="27"/>
      <c r="X495" s="27"/>
      <c r="Y495" s="27"/>
      <c r="Z495" s="28"/>
      <c r="AA495" s="28"/>
      <c r="AB495" s="28"/>
      <c r="AC495" s="28"/>
      <c r="AD495" s="28"/>
      <c r="AE495" s="28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</row>
    <row r="496" spans="1:47">
      <c r="A496" s="3"/>
      <c r="B496" s="13"/>
      <c r="H496" s="23"/>
      <c r="I496" s="23"/>
      <c r="J496" s="23"/>
      <c r="K496" s="23"/>
      <c r="L496" s="23"/>
      <c r="M496" s="23"/>
      <c r="N496" s="26"/>
      <c r="O496" s="26"/>
      <c r="P496" s="26"/>
      <c r="Q496" s="26"/>
      <c r="R496" s="26"/>
      <c r="S496" s="26"/>
      <c r="T496" s="27"/>
      <c r="U496" s="27"/>
      <c r="V496" s="27"/>
      <c r="W496" s="27"/>
      <c r="X496" s="27"/>
      <c r="Y496" s="27"/>
      <c r="Z496" s="28"/>
      <c r="AA496" s="28"/>
      <c r="AB496" s="28"/>
      <c r="AC496" s="28"/>
      <c r="AD496" s="28"/>
      <c r="AE496" s="28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</row>
    <row r="497" spans="1:47">
      <c r="A497" s="3"/>
      <c r="B497" s="13"/>
      <c r="H497" s="23"/>
      <c r="I497" s="23"/>
      <c r="J497" s="23"/>
      <c r="K497" s="23"/>
      <c r="L497" s="23"/>
      <c r="M497" s="23"/>
      <c r="N497" s="26"/>
      <c r="O497" s="26"/>
      <c r="P497" s="26"/>
      <c r="Q497" s="26"/>
      <c r="R497" s="26"/>
      <c r="S497" s="26"/>
      <c r="T497" s="27"/>
      <c r="U497" s="27"/>
      <c r="V497" s="27"/>
      <c r="W497" s="27"/>
      <c r="X497" s="27"/>
      <c r="Y497" s="27"/>
      <c r="Z497" s="28"/>
      <c r="AA497" s="28"/>
      <c r="AB497" s="28"/>
      <c r="AC497" s="28"/>
      <c r="AD497" s="28"/>
      <c r="AE497" s="28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</row>
    <row r="498" spans="1:47">
      <c r="A498" s="3"/>
      <c r="B498" s="13"/>
      <c r="H498" s="23"/>
      <c r="I498" s="23"/>
      <c r="J498" s="23"/>
      <c r="K498" s="23"/>
      <c r="L498" s="23"/>
      <c r="M498" s="23"/>
      <c r="N498" s="26"/>
      <c r="O498" s="26"/>
      <c r="P498" s="26"/>
      <c r="Q498" s="26"/>
      <c r="R498" s="26"/>
      <c r="S498" s="26"/>
      <c r="T498" s="27"/>
      <c r="U498" s="27"/>
      <c r="V498" s="27"/>
      <c r="W498" s="27"/>
      <c r="X498" s="27"/>
      <c r="Y498" s="27"/>
      <c r="Z498" s="28"/>
      <c r="AA498" s="28"/>
      <c r="AB498" s="28"/>
      <c r="AC498" s="28"/>
      <c r="AD498" s="28"/>
      <c r="AE498" s="28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</row>
    <row r="499" spans="1:47">
      <c r="A499" s="3"/>
      <c r="B499" s="13"/>
      <c r="H499" s="23"/>
      <c r="I499" s="23"/>
      <c r="J499" s="23"/>
      <c r="K499" s="23"/>
      <c r="L499" s="23"/>
      <c r="M499" s="23"/>
      <c r="N499" s="26"/>
      <c r="O499" s="26"/>
      <c r="P499" s="26"/>
      <c r="Q499" s="26"/>
      <c r="R499" s="26"/>
      <c r="S499" s="26"/>
      <c r="T499" s="27"/>
      <c r="U499" s="27"/>
      <c r="V499" s="27"/>
      <c r="W499" s="27"/>
      <c r="X499" s="27"/>
      <c r="Y499" s="27"/>
      <c r="Z499" s="28"/>
      <c r="AA499" s="28"/>
      <c r="AB499" s="28"/>
      <c r="AC499" s="28"/>
      <c r="AD499" s="28"/>
      <c r="AE499" s="28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</row>
    <row r="500" spans="1:47">
      <c r="A500" s="3"/>
      <c r="B500" s="13"/>
      <c r="H500" s="23"/>
      <c r="I500" s="23"/>
      <c r="J500" s="23"/>
      <c r="K500" s="23"/>
      <c r="L500" s="23"/>
      <c r="M500" s="23"/>
      <c r="N500" s="26"/>
      <c r="O500" s="26"/>
      <c r="P500" s="26"/>
      <c r="Q500" s="26"/>
      <c r="R500" s="26"/>
      <c r="S500" s="26"/>
      <c r="T500" s="27"/>
      <c r="U500" s="27"/>
      <c r="V500" s="27"/>
      <c r="W500" s="27"/>
      <c r="X500" s="27"/>
      <c r="Y500" s="27"/>
      <c r="Z500" s="28"/>
      <c r="AA500" s="28"/>
      <c r="AB500" s="28"/>
      <c r="AC500" s="28"/>
      <c r="AD500" s="28"/>
      <c r="AE500" s="28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</row>
    <row r="501" spans="1:47">
      <c r="A501" s="3"/>
      <c r="B501" s="13"/>
      <c r="H501" s="23"/>
      <c r="I501" s="23"/>
      <c r="J501" s="23"/>
      <c r="K501" s="23"/>
      <c r="L501" s="23"/>
      <c r="M501" s="23"/>
      <c r="N501" s="26"/>
      <c r="O501" s="26"/>
      <c r="P501" s="26"/>
      <c r="Q501" s="26"/>
      <c r="R501" s="26"/>
      <c r="S501" s="26"/>
      <c r="T501" s="27"/>
      <c r="U501" s="27"/>
      <c r="V501" s="27"/>
      <c r="W501" s="27"/>
      <c r="X501" s="27"/>
      <c r="Y501" s="27"/>
      <c r="Z501" s="28"/>
      <c r="AA501" s="28"/>
      <c r="AB501" s="28"/>
      <c r="AC501" s="28"/>
      <c r="AD501" s="28"/>
      <c r="AE501" s="28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</row>
    <row r="502" spans="1:47">
      <c r="A502" s="3"/>
      <c r="B502" s="13"/>
      <c r="H502" s="23"/>
      <c r="I502" s="23"/>
      <c r="J502" s="23"/>
      <c r="K502" s="23"/>
      <c r="L502" s="23"/>
      <c r="M502" s="23"/>
      <c r="N502" s="26"/>
      <c r="O502" s="26"/>
      <c r="P502" s="26"/>
      <c r="Q502" s="26"/>
      <c r="R502" s="26"/>
      <c r="S502" s="26"/>
      <c r="T502" s="27"/>
      <c r="U502" s="27"/>
      <c r="V502" s="27"/>
      <c r="W502" s="27"/>
      <c r="X502" s="27"/>
      <c r="Y502" s="27"/>
      <c r="Z502" s="28"/>
      <c r="AA502" s="28"/>
      <c r="AB502" s="28"/>
      <c r="AC502" s="28"/>
      <c r="AD502" s="28"/>
      <c r="AE502" s="28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</row>
    <row r="503" spans="1:47">
      <c r="A503" s="3"/>
      <c r="B503" s="13"/>
      <c r="H503" s="23"/>
      <c r="I503" s="23"/>
      <c r="J503" s="23"/>
      <c r="K503" s="23"/>
      <c r="L503" s="23"/>
      <c r="M503" s="23"/>
      <c r="N503" s="26"/>
      <c r="O503" s="26"/>
      <c r="P503" s="26"/>
      <c r="Q503" s="26"/>
      <c r="R503" s="26"/>
      <c r="S503" s="26"/>
      <c r="T503" s="27"/>
      <c r="U503" s="27"/>
      <c r="V503" s="27"/>
      <c r="W503" s="27"/>
      <c r="X503" s="27"/>
      <c r="Y503" s="27"/>
      <c r="Z503" s="28"/>
      <c r="AA503" s="28"/>
      <c r="AB503" s="28"/>
      <c r="AC503" s="28"/>
      <c r="AD503" s="28"/>
      <c r="AE503" s="28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</row>
    <row r="504" spans="1:47">
      <c r="A504" s="3"/>
      <c r="B504" s="13"/>
      <c r="H504" s="23"/>
      <c r="I504" s="23"/>
      <c r="J504" s="23"/>
      <c r="K504" s="23"/>
      <c r="L504" s="23"/>
      <c r="M504" s="23"/>
      <c r="N504" s="26"/>
      <c r="O504" s="26"/>
      <c r="P504" s="26"/>
      <c r="Q504" s="26"/>
      <c r="R504" s="26"/>
      <c r="S504" s="26"/>
      <c r="T504" s="27"/>
      <c r="U504" s="27"/>
      <c r="V504" s="27"/>
      <c r="W504" s="27"/>
      <c r="X504" s="27"/>
      <c r="Y504" s="27"/>
      <c r="Z504" s="28"/>
      <c r="AA504" s="28"/>
      <c r="AB504" s="28"/>
      <c r="AC504" s="28"/>
      <c r="AD504" s="28"/>
      <c r="AE504" s="28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</row>
    <row r="505" spans="1:47">
      <c r="A505" s="3"/>
      <c r="B505" s="13"/>
      <c r="H505" s="23"/>
      <c r="I505" s="23"/>
      <c r="J505" s="23"/>
      <c r="K505" s="23"/>
      <c r="L505" s="23"/>
      <c r="M505" s="23"/>
      <c r="N505" s="26"/>
      <c r="O505" s="26"/>
      <c r="P505" s="26"/>
      <c r="Q505" s="26"/>
      <c r="R505" s="26"/>
      <c r="S505" s="26"/>
      <c r="T505" s="27"/>
      <c r="U505" s="27"/>
      <c r="V505" s="27"/>
      <c r="W505" s="27"/>
      <c r="X505" s="27"/>
      <c r="Y505" s="27"/>
      <c r="Z505" s="28"/>
      <c r="AA505" s="28"/>
      <c r="AB505" s="28"/>
      <c r="AC505" s="28"/>
      <c r="AD505" s="28"/>
      <c r="AE505" s="28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</row>
    <row r="506" spans="1:47">
      <c r="A506" s="3"/>
      <c r="B506" s="13"/>
      <c r="H506" s="23"/>
      <c r="I506" s="23"/>
      <c r="J506" s="23"/>
      <c r="K506" s="23"/>
      <c r="L506" s="23"/>
      <c r="M506" s="23"/>
      <c r="N506" s="26"/>
      <c r="O506" s="26"/>
      <c r="P506" s="26"/>
      <c r="Q506" s="26"/>
      <c r="R506" s="26"/>
      <c r="S506" s="26"/>
      <c r="T506" s="27"/>
      <c r="U506" s="27"/>
      <c r="V506" s="27"/>
      <c r="W506" s="27"/>
      <c r="X506" s="27"/>
      <c r="Y506" s="27"/>
      <c r="Z506" s="28"/>
      <c r="AA506" s="28"/>
      <c r="AB506" s="28"/>
      <c r="AC506" s="28"/>
      <c r="AD506" s="28"/>
      <c r="AE506" s="28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</row>
    <row r="507" spans="1:47">
      <c r="A507" s="3"/>
      <c r="B507" s="13"/>
      <c r="H507" s="23"/>
      <c r="I507" s="23"/>
      <c r="J507" s="23"/>
      <c r="K507" s="23"/>
      <c r="L507" s="23"/>
      <c r="M507" s="23"/>
      <c r="N507" s="26"/>
      <c r="O507" s="26"/>
      <c r="P507" s="26"/>
      <c r="Q507" s="26"/>
      <c r="R507" s="26"/>
      <c r="S507" s="26"/>
      <c r="T507" s="27"/>
      <c r="U507" s="27"/>
      <c r="V507" s="27"/>
      <c r="W507" s="27"/>
      <c r="X507" s="27"/>
      <c r="Y507" s="27"/>
      <c r="Z507" s="28"/>
      <c r="AA507" s="28"/>
      <c r="AB507" s="28"/>
      <c r="AC507" s="28"/>
      <c r="AD507" s="28"/>
      <c r="AE507" s="28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</row>
    <row r="508" spans="1:47">
      <c r="A508" s="3"/>
      <c r="B508" s="13"/>
      <c r="H508" s="23"/>
      <c r="I508" s="23"/>
      <c r="J508" s="23"/>
      <c r="K508" s="23"/>
      <c r="L508" s="23"/>
      <c r="M508" s="23"/>
      <c r="N508" s="26"/>
      <c r="O508" s="26"/>
      <c r="P508" s="26"/>
      <c r="Q508" s="26"/>
      <c r="R508" s="26"/>
      <c r="S508" s="26"/>
      <c r="T508" s="27"/>
      <c r="U508" s="27"/>
      <c r="V508" s="27"/>
      <c r="W508" s="27"/>
      <c r="X508" s="27"/>
      <c r="Y508" s="27"/>
      <c r="Z508" s="28"/>
      <c r="AA508" s="28"/>
      <c r="AB508" s="28"/>
      <c r="AC508" s="28"/>
      <c r="AD508" s="28"/>
      <c r="AE508" s="28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</row>
    <row r="509" spans="1:47">
      <c r="A509" s="3"/>
      <c r="B509" s="13"/>
      <c r="H509" s="23"/>
      <c r="I509" s="23"/>
      <c r="J509" s="23"/>
      <c r="K509" s="23"/>
      <c r="L509" s="23"/>
      <c r="M509" s="23"/>
      <c r="N509" s="26"/>
      <c r="O509" s="26"/>
      <c r="P509" s="26"/>
      <c r="Q509" s="26"/>
      <c r="R509" s="26"/>
      <c r="S509" s="26"/>
      <c r="T509" s="27"/>
      <c r="U509" s="27"/>
      <c r="V509" s="27"/>
      <c r="W509" s="27"/>
      <c r="X509" s="27"/>
      <c r="Y509" s="27"/>
      <c r="Z509" s="28"/>
      <c r="AA509" s="28"/>
      <c r="AB509" s="28"/>
      <c r="AC509" s="28"/>
      <c r="AD509" s="28"/>
      <c r="AE509" s="28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</row>
    <row r="510" spans="1:47">
      <c r="A510" s="3"/>
      <c r="B510" s="13"/>
      <c r="H510" s="23"/>
      <c r="I510" s="23"/>
      <c r="J510" s="23"/>
      <c r="K510" s="23"/>
      <c r="L510" s="23"/>
      <c r="M510" s="23"/>
      <c r="N510" s="26"/>
      <c r="O510" s="26"/>
      <c r="P510" s="26"/>
      <c r="Q510" s="26"/>
      <c r="R510" s="26"/>
      <c r="S510" s="26"/>
      <c r="T510" s="27"/>
      <c r="U510" s="27"/>
      <c r="V510" s="27"/>
      <c r="W510" s="27"/>
      <c r="X510" s="27"/>
      <c r="Y510" s="27"/>
      <c r="Z510" s="28"/>
      <c r="AA510" s="28"/>
      <c r="AB510" s="28"/>
      <c r="AC510" s="28"/>
      <c r="AD510" s="28"/>
      <c r="AE510" s="28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</row>
    <row r="511" spans="1:47">
      <c r="A511" s="3"/>
      <c r="B511" s="13"/>
      <c r="H511" s="23"/>
      <c r="I511" s="23"/>
      <c r="J511" s="23"/>
      <c r="K511" s="23"/>
      <c r="L511" s="23"/>
      <c r="M511" s="23"/>
      <c r="N511" s="26"/>
      <c r="O511" s="26"/>
      <c r="P511" s="26"/>
      <c r="Q511" s="26"/>
      <c r="R511" s="26"/>
      <c r="S511" s="26"/>
      <c r="T511" s="27"/>
      <c r="U511" s="27"/>
      <c r="V511" s="27"/>
      <c r="W511" s="27"/>
      <c r="X511" s="27"/>
      <c r="Y511" s="27"/>
      <c r="Z511" s="28"/>
      <c r="AA511" s="28"/>
      <c r="AB511" s="28"/>
      <c r="AC511" s="28"/>
      <c r="AD511" s="28"/>
      <c r="AE511" s="28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</row>
    <row r="512" spans="1:47">
      <c r="A512" s="3"/>
      <c r="B512" s="13"/>
      <c r="H512" s="23"/>
      <c r="I512" s="23"/>
      <c r="J512" s="23"/>
      <c r="K512" s="23"/>
      <c r="L512" s="23"/>
      <c r="M512" s="23"/>
      <c r="N512" s="26"/>
      <c r="O512" s="26"/>
      <c r="P512" s="26"/>
      <c r="Q512" s="26"/>
      <c r="R512" s="26"/>
      <c r="S512" s="26"/>
      <c r="T512" s="27"/>
      <c r="U512" s="27"/>
      <c r="V512" s="27"/>
      <c r="W512" s="27"/>
      <c r="X512" s="27"/>
      <c r="Y512" s="27"/>
      <c r="Z512" s="28"/>
      <c r="AA512" s="28"/>
      <c r="AB512" s="28"/>
      <c r="AC512" s="28"/>
      <c r="AD512" s="28"/>
      <c r="AE512" s="28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</row>
    <row r="513" spans="1:47">
      <c r="A513" s="3"/>
      <c r="B513" s="13"/>
      <c r="H513" s="23"/>
      <c r="I513" s="23"/>
      <c r="J513" s="23"/>
      <c r="K513" s="23"/>
      <c r="L513" s="23"/>
      <c r="M513" s="23"/>
      <c r="N513" s="26"/>
      <c r="O513" s="26"/>
      <c r="P513" s="26"/>
      <c r="Q513" s="26"/>
      <c r="R513" s="26"/>
      <c r="S513" s="26"/>
      <c r="T513" s="27"/>
      <c r="U513" s="27"/>
      <c r="V513" s="27"/>
      <c r="W513" s="27"/>
      <c r="X513" s="27"/>
      <c r="Y513" s="27"/>
      <c r="Z513" s="28"/>
      <c r="AA513" s="28"/>
      <c r="AB513" s="28"/>
      <c r="AC513" s="28"/>
      <c r="AD513" s="28"/>
      <c r="AE513" s="28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</row>
    <row r="514" spans="1:47">
      <c r="A514" s="3"/>
      <c r="B514" s="13"/>
      <c r="H514" s="23"/>
      <c r="I514" s="23"/>
      <c r="J514" s="23"/>
      <c r="K514" s="23"/>
      <c r="L514" s="23"/>
      <c r="M514" s="23"/>
      <c r="N514" s="26"/>
      <c r="O514" s="26"/>
      <c r="P514" s="26"/>
      <c r="Q514" s="26"/>
      <c r="R514" s="26"/>
      <c r="S514" s="26"/>
      <c r="T514" s="27"/>
      <c r="U514" s="27"/>
      <c r="V514" s="27"/>
      <c r="W514" s="27"/>
      <c r="X514" s="27"/>
      <c r="Y514" s="27"/>
      <c r="Z514" s="28"/>
      <c r="AA514" s="28"/>
      <c r="AB514" s="28"/>
      <c r="AC514" s="28"/>
      <c r="AD514" s="28"/>
      <c r="AE514" s="28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</row>
    <row r="515" spans="1:47">
      <c r="A515" s="3"/>
      <c r="B515" s="13"/>
      <c r="H515" s="23"/>
      <c r="I515" s="23"/>
      <c r="J515" s="23"/>
      <c r="K515" s="23"/>
      <c r="L515" s="23"/>
      <c r="M515" s="23"/>
      <c r="N515" s="26"/>
      <c r="O515" s="26"/>
      <c r="P515" s="26"/>
      <c r="Q515" s="26"/>
      <c r="R515" s="26"/>
      <c r="S515" s="26"/>
      <c r="T515" s="27"/>
      <c r="U515" s="27"/>
      <c r="V515" s="27"/>
      <c r="W515" s="27"/>
      <c r="X515" s="27"/>
      <c r="Y515" s="27"/>
      <c r="Z515" s="28"/>
      <c r="AA515" s="28"/>
      <c r="AB515" s="28"/>
      <c r="AC515" s="28"/>
      <c r="AD515" s="28"/>
      <c r="AE515" s="28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</row>
    <row r="516" spans="1:47">
      <c r="A516" s="3"/>
      <c r="B516" s="13"/>
      <c r="H516" s="23"/>
      <c r="I516" s="23"/>
      <c r="J516" s="23"/>
      <c r="K516" s="23"/>
      <c r="L516" s="23"/>
      <c r="M516" s="23"/>
      <c r="N516" s="26"/>
      <c r="O516" s="26"/>
      <c r="P516" s="26"/>
      <c r="Q516" s="26"/>
      <c r="R516" s="26"/>
      <c r="S516" s="26"/>
      <c r="T516" s="27"/>
      <c r="U516" s="27"/>
      <c r="V516" s="27"/>
      <c r="W516" s="27"/>
      <c r="X516" s="27"/>
      <c r="Y516" s="27"/>
      <c r="Z516" s="28"/>
      <c r="AA516" s="28"/>
      <c r="AB516" s="28"/>
      <c r="AC516" s="28"/>
      <c r="AD516" s="28"/>
      <c r="AE516" s="28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</row>
    <row r="517" spans="1:47">
      <c r="A517" s="3"/>
      <c r="B517" s="13"/>
      <c r="H517" s="23"/>
      <c r="I517" s="23"/>
      <c r="J517" s="23"/>
      <c r="K517" s="23"/>
      <c r="L517" s="23"/>
      <c r="M517" s="23"/>
      <c r="N517" s="26"/>
      <c r="O517" s="26"/>
      <c r="P517" s="26"/>
      <c r="Q517" s="26"/>
      <c r="R517" s="26"/>
      <c r="S517" s="26"/>
      <c r="T517" s="27"/>
      <c r="U517" s="27"/>
      <c r="V517" s="27"/>
      <c r="W517" s="27"/>
      <c r="X517" s="27"/>
      <c r="Y517" s="27"/>
      <c r="Z517" s="28"/>
      <c r="AA517" s="28"/>
      <c r="AB517" s="28"/>
      <c r="AC517" s="28"/>
      <c r="AD517" s="28"/>
      <c r="AE517" s="28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</row>
    <row r="518" spans="1:47">
      <c r="A518" s="3"/>
      <c r="B518" s="13"/>
      <c r="H518" s="23"/>
      <c r="I518" s="23"/>
      <c r="J518" s="23"/>
      <c r="K518" s="23"/>
      <c r="L518" s="23"/>
      <c r="M518" s="23"/>
      <c r="N518" s="26"/>
      <c r="O518" s="26"/>
      <c r="P518" s="26"/>
      <c r="Q518" s="26"/>
      <c r="R518" s="26"/>
      <c r="S518" s="26"/>
      <c r="T518" s="27"/>
      <c r="U518" s="27"/>
      <c r="V518" s="27"/>
      <c r="W518" s="27"/>
      <c r="X518" s="27"/>
      <c r="Y518" s="27"/>
      <c r="Z518" s="28"/>
      <c r="AA518" s="28"/>
      <c r="AB518" s="28"/>
      <c r="AC518" s="28"/>
      <c r="AD518" s="28"/>
      <c r="AE518" s="28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</row>
    <row r="519" spans="1:47">
      <c r="A519" s="3"/>
      <c r="B519" s="13"/>
      <c r="H519" s="23"/>
      <c r="I519" s="23"/>
      <c r="J519" s="23"/>
      <c r="K519" s="23"/>
      <c r="L519" s="23"/>
      <c r="M519" s="23"/>
      <c r="N519" s="26"/>
      <c r="O519" s="26"/>
      <c r="P519" s="26"/>
      <c r="Q519" s="26"/>
      <c r="R519" s="26"/>
      <c r="S519" s="26"/>
      <c r="T519" s="27"/>
      <c r="U519" s="27"/>
      <c r="V519" s="27"/>
      <c r="W519" s="27"/>
      <c r="X519" s="27"/>
      <c r="Y519" s="27"/>
      <c r="Z519" s="28"/>
      <c r="AA519" s="28"/>
      <c r="AB519" s="28"/>
      <c r="AC519" s="28"/>
      <c r="AD519" s="28"/>
      <c r="AE519" s="28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</row>
    <row r="520" spans="1:47">
      <c r="A520" s="3"/>
      <c r="B520" s="13"/>
      <c r="H520" s="23"/>
      <c r="I520" s="23"/>
      <c r="J520" s="23"/>
      <c r="K520" s="23"/>
      <c r="L520" s="23"/>
      <c r="M520" s="23"/>
      <c r="N520" s="26"/>
      <c r="O520" s="26"/>
      <c r="P520" s="26"/>
      <c r="Q520" s="26"/>
      <c r="R520" s="26"/>
      <c r="S520" s="26"/>
      <c r="T520" s="27"/>
      <c r="U520" s="27"/>
      <c r="V520" s="27"/>
      <c r="W520" s="27"/>
      <c r="X520" s="27"/>
      <c r="Y520" s="27"/>
      <c r="Z520" s="28"/>
      <c r="AA520" s="28"/>
      <c r="AB520" s="28"/>
      <c r="AC520" s="28"/>
      <c r="AD520" s="28"/>
      <c r="AE520" s="28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</row>
    <row r="521" spans="1:47">
      <c r="A521" s="3"/>
      <c r="B521" s="13"/>
      <c r="H521" s="23"/>
      <c r="I521" s="23"/>
      <c r="J521" s="23"/>
      <c r="K521" s="23"/>
      <c r="L521" s="23"/>
      <c r="M521" s="23"/>
      <c r="N521" s="26"/>
      <c r="O521" s="26"/>
      <c r="P521" s="26"/>
      <c r="Q521" s="26"/>
      <c r="R521" s="26"/>
      <c r="S521" s="26"/>
      <c r="T521" s="27"/>
      <c r="U521" s="27"/>
      <c r="V521" s="27"/>
      <c r="W521" s="27"/>
      <c r="X521" s="27"/>
      <c r="Y521" s="27"/>
      <c r="Z521" s="28"/>
      <c r="AA521" s="28"/>
      <c r="AB521" s="28"/>
      <c r="AC521" s="28"/>
      <c r="AD521" s="28"/>
      <c r="AE521" s="28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</row>
    <row r="522" spans="1:47">
      <c r="A522" s="3"/>
      <c r="B522" s="13"/>
      <c r="H522" s="23"/>
      <c r="I522" s="23"/>
      <c r="J522" s="23"/>
      <c r="K522" s="23"/>
      <c r="L522" s="23"/>
      <c r="M522" s="23"/>
      <c r="N522" s="26"/>
      <c r="O522" s="26"/>
      <c r="P522" s="26"/>
      <c r="Q522" s="26"/>
      <c r="R522" s="26"/>
      <c r="S522" s="26"/>
      <c r="T522" s="27"/>
      <c r="U522" s="27"/>
      <c r="V522" s="27"/>
      <c r="W522" s="27"/>
      <c r="X522" s="27"/>
      <c r="Y522" s="27"/>
      <c r="Z522" s="28"/>
      <c r="AA522" s="28"/>
      <c r="AB522" s="28"/>
      <c r="AC522" s="28"/>
      <c r="AD522" s="28"/>
      <c r="AE522" s="28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</row>
    <row r="523" spans="1:47">
      <c r="A523" s="3"/>
      <c r="B523" s="13"/>
      <c r="H523" s="23"/>
      <c r="I523" s="23"/>
      <c r="J523" s="23"/>
      <c r="K523" s="23"/>
      <c r="L523" s="23"/>
      <c r="M523" s="23"/>
      <c r="N523" s="26"/>
      <c r="O523" s="26"/>
      <c r="P523" s="26"/>
      <c r="Q523" s="26"/>
      <c r="R523" s="26"/>
      <c r="S523" s="26"/>
      <c r="T523" s="27"/>
      <c r="U523" s="27"/>
      <c r="V523" s="27"/>
      <c r="W523" s="27"/>
      <c r="X523" s="27"/>
      <c r="Y523" s="27"/>
      <c r="Z523" s="28"/>
      <c r="AA523" s="28"/>
      <c r="AB523" s="28"/>
      <c r="AC523" s="28"/>
      <c r="AD523" s="28"/>
      <c r="AE523" s="28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</row>
    <row r="524" spans="1:47">
      <c r="A524" s="3"/>
      <c r="B524" s="13"/>
      <c r="H524" s="23"/>
      <c r="I524" s="23"/>
      <c r="J524" s="23"/>
      <c r="K524" s="23"/>
      <c r="L524" s="23"/>
      <c r="M524" s="23"/>
      <c r="N524" s="26"/>
      <c r="O524" s="26"/>
      <c r="P524" s="26"/>
      <c r="Q524" s="26"/>
      <c r="R524" s="26"/>
      <c r="S524" s="26"/>
      <c r="T524" s="27"/>
      <c r="U524" s="27"/>
      <c r="V524" s="27"/>
      <c r="W524" s="27"/>
      <c r="X524" s="27"/>
      <c r="Y524" s="27"/>
      <c r="Z524" s="28"/>
      <c r="AA524" s="28"/>
      <c r="AB524" s="28"/>
      <c r="AC524" s="28"/>
      <c r="AD524" s="28"/>
      <c r="AE524" s="28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</row>
    <row r="525" spans="1:47">
      <c r="A525" s="3"/>
      <c r="B525" s="13"/>
      <c r="H525" s="23"/>
      <c r="I525" s="23"/>
      <c r="J525" s="23"/>
      <c r="K525" s="23"/>
      <c r="L525" s="23"/>
      <c r="M525" s="23"/>
      <c r="N525" s="26"/>
      <c r="O525" s="26"/>
      <c r="P525" s="26"/>
      <c r="Q525" s="26"/>
      <c r="R525" s="26"/>
      <c r="S525" s="26"/>
      <c r="T525" s="27"/>
      <c r="U525" s="27"/>
      <c r="V525" s="27"/>
      <c r="W525" s="27"/>
      <c r="X525" s="27"/>
      <c r="Y525" s="27"/>
      <c r="Z525" s="28"/>
      <c r="AA525" s="28"/>
      <c r="AB525" s="28"/>
      <c r="AC525" s="28"/>
      <c r="AD525" s="28"/>
      <c r="AE525" s="28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</row>
    <row r="526" spans="1:47">
      <c r="A526" s="3"/>
      <c r="B526" s="13"/>
      <c r="H526" s="23"/>
      <c r="I526" s="23"/>
      <c r="J526" s="23"/>
      <c r="K526" s="23"/>
      <c r="L526" s="23"/>
      <c r="M526" s="23"/>
      <c r="N526" s="26"/>
      <c r="O526" s="26"/>
      <c r="P526" s="26"/>
      <c r="Q526" s="26"/>
      <c r="R526" s="26"/>
      <c r="S526" s="26"/>
      <c r="T526" s="27"/>
      <c r="U526" s="27"/>
      <c r="V526" s="27"/>
      <c r="W526" s="27"/>
      <c r="X526" s="27"/>
      <c r="Y526" s="27"/>
      <c r="Z526" s="28"/>
      <c r="AA526" s="28"/>
      <c r="AB526" s="28"/>
      <c r="AC526" s="28"/>
      <c r="AD526" s="28"/>
      <c r="AE526" s="28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</row>
    <row r="527" spans="1:47">
      <c r="A527" s="3"/>
      <c r="B527" s="13"/>
      <c r="H527" s="23"/>
      <c r="I527" s="23"/>
      <c r="J527" s="23"/>
      <c r="K527" s="23"/>
      <c r="L527" s="23"/>
      <c r="M527" s="23"/>
      <c r="N527" s="26"/>
      <c r="O527" s="26"/>
      <c r="P527" s="26"/>
      <c r="Q527" s="26"/>
      <c r="R527" s="26"/>
      <c r="S527" s="26"/>
      <c r="T527" s="27"/>
      <c r="U527" s="27"/>
      <c r="V527" s="27"/>
      <c r="W527" s="27"/>
      <c r="X527" s="27"/>
      <c r="Y527" s="27"/>
      <c r="Z527" s="28"/>
      <c r="AA527" s="28"/>
      <c r="AB527" s="28"/>
      <c r="AC527" s="28"/>
      <c r="AD527" s="28"/>
      <c r="AE527" s="28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</row>
    <row r="528" spans="1:47">
      <c r="A528" s="3"/>
      <c r="B528" s="13"/>
      <c r="H528" s="23"/>
      <c r="I528" s="23"/>
      <c r="J528" s="23"/>
      <c r="K528" s="23"/>
      <c r="L528" s="23"/>
      <c r="M528" s="23"/>
      <c r="N528" s="26"/>
      <c r="O528" s="26"/>
      <c r="P528" s="26"/>
      <c r="Q528" s="26"/>
      <c r="R528" s="26"/>
      <c r="S528" s="26"/>
      <c r="T528" s="27"/>
      <c r="U528" s="27"/>
      <c r="V528" s="27"/>
      <c r="W528" s="27"/>
      <c r="X528" s="27"/>
      <c r="Y528" s="27"/>
      <c r="Z528" s="28"/>
      <c r="AA528" s="28"/>
      <c r="AB528" s="28"/>
      <c r="AC528" s="28"/>
      <c r="AD528" s="28"/>
      <c r="AE528" s="28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</row>
    <row r="529" spans="1:47">
      <c r="A529" s="3"/>
      <c r="B529" s="13"/>
      <c r="H529" s="23"/>
      <c r="I529" s="23"/>
      <c r="J529" s="23"/>
      <c r="K529" s="23"/>
      <c r="L529" s="23"/>
      <c r="M529" s="23"/>
      <c r="N529" s="26"/>
      <c r="O529" s="26"/>
      <c r="P529" s="26"/>
      <c r="Q529" s="26"/>
      <c r="R529" s="26"/>
      <c r="S529" s="26"/>
      <c r="T529" s="27"/>
      <c r="U529" s="27"/>
      <c r="V529" s="27"/>
      <c r="W529" s="27"/>
      <c r="X529" s="27"/>
      <c r="Y529" s="27"/>
      <c r="Z529" s="28"/>
      <c r="AA529" s="28"/>
      <c r="AB529" s="28"/>
      <c r="AC529" s="28"/>
      <c r="AD529" s="28"/>
      <c r="AE529" s="28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</row>
    <row r="530" spans="1:47">
      <c r="A530" s="3"/>
      <c r="B530" s="13"/>
      <c r="H530" s="23"/>
      <c r="I530" s="23"/>
      <c r="J530" s="23"/>
      <c r="K530" s="23"/>
      <c r="L530" s="23"/>
      <c r="M530" s="23"/>
      <c r="N530" s="26"/>
      <c r="O530" s="26"/>
      <c r="P530" s="26"/>
      <c r="Q530" s="26"/>
      <c r="R530" s="26"/>
      <c r="S530" s="26"/>
      <c r="T530" s="27"/>
      <c r="U530" s="27"/>
      <c r="V530" s="27"/>
      <c r="W530" s="27"/>
      <c r="X530" s="27"/>
      <c r="Y530" s="27"/>
      <c r="Z530" s="28"/>
      <c r="AA530" s="28"/>
      <c r="AB530" s="28"/>
      <c r="AC530" s="28"/>
      <c r="AD530" s="28"/>
      <c r="AE530" s="28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</row>
    <row r="531" spans="1:47">
      <c r="A531" s="3"/>
      <c r="B531" s="13"/>
      <c r="H531" s="23"/>
      <c r="I531" s="23"/>
      <c r="J531" s="23"/>
      <c r="K531" s="23"/>
      <c r="L531" s="23"/>
      <c r="M531" s="23"/>
      <c r="N531" s="26"/>
      <c r="O531" s="26"/>
      <c r="P531" s="26"/>
      <c r="Q531" s="26"/>
      <c r="R531" s="26"/>
      <c r="S531" s="26"/>
      <c r="T531" s="27"/>
      <c r="U531" s="27"/>
      <c r="V531" s="27"/>
      <c r="W531" s="27"/>
      <c r="X531" s="27"/>
      <c r="Y531" s="27"/>
      <c r="Z531" s="28"/>
      <c r="AA531" s="28"/>
      <c r="AB531" s="28"/>
      <c r="AC531" s="28"/>
      <c r="AD531" s="28"/>
      <c r="AE531" s="28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</row>
    <row r="532" spans="1:47">
      <c r="A532" s="3"/>
      <c r="B532" s="13"/>
      <c r="H532" s="23"/>
      <c r="I532" s="23"/>
      <c r="J532" s="23"/>
      <c r="K532" s="23"/>
      <c r="L532" s="23"/>
      <c r="M532" s="23"/>
      <c r="N532" s="26"/>
      <c r="O532" s="26"/>
      <c r="P532" s="26"/>
      <c r="Q532" s="26"/>
      <c r="R532" s="26"/>
      <c r="S532" s="26"/>
      <c r="T532" s="27"/>
      <c r="U532" s="27"/>
      <c r="V532" s="27"/>
      <c r="W532" s="27"/>
      <c r="X532" s="27"/>
      <c r="Y532" s="27"/>
      <c r="Z532" s="28"/>
      <c r="AA532" s="28"/>
      <c r="AB532" s="28"/>
      <c r="AC532" s="28"/>
      <c r="AD532" s="28"/>
      <c r="AE532" s="28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</row>
    <row r="533" spans="1:47">
      <c r="A533" s="3"/>
      <c r="B533" s="13"/>
      <c r="H533" s="23"/>
      <c r="I533" s="23"/>
      <c r="J533" s="23"/>
      <c r="K533" s="23"/>
      <c r="L533" s="23"/>
      <c r="M533" s="23"/>
      <c r="N533" s="26"/>
      <c r="O533" s="26"/>
      <c r="P533" s="26"/>
      <c r="Q533" s="26"/>
      <c r="R533" s="26"/>
      <c r="S533" s="26"/>
      <c r="T533" s="27"/>
      <c r="U533" s="27"/>
      <c r="V533" s="27"/>
      <c r="W533" s="27"/>
      <c r="X533" s="27"/>
      <c r="Y533" s="27"/>
      <c r="Z533" s="28"/>
      <c r="AA533" s="28"/>
      <c r="AB533" s="28"/>
      <c r="AC533" s="28"/>
      <c r="AD533" s="28"/>
      <c r="AE533" s="28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</row>
    <row r="534" spans="1:47">
      <c r="A534" s="3"/>
      <c r="B534" s="13"/>
      <c r="H534" s="23"/>
      <c r="I534" s="23"/>
      <c r="J534" s="23"/>
      <c r="K534" s="23"/>
      <c r="L534" s="23"/>
      <c r="M534" s="23"/>
      <c r="N534" s="26"/>
      <c r="O534" s="26"/>
      <c r="P534" s="26"/>
      <c r="Q534" s="26"/>
      <c r="R534" s="26"/>
      <c r="S534" s="26"/>
      <c r="T534" s="27"/>
      <c r="U534" s="27"/>
      <c r="V534" s="27"/>
      <c r="W534" s="27"/>
      <c r="X534" s="27"/>
      <c r="Y534" s="27"/>
      <c r="Z534" s="28"/>
      <c r="AA534" s="28"/>
      <c r="AB534" s="28"/>
      <c r="AC534" s="28"/>
      <c r="AD534" s="28"/>
      <c r="AE534" s="28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</row>
    <row r="535" spans="1:47">
      <c r="A535" s="3"/>
      <c r="B535" s="13"/>
      <c r="H535" s="23"/>
      <c r="I535" s="23"/>
      <c r="J535" s="23"/>
      <c r="K535" s="23"/>
      <c r="L535" s="23"/>
      <c r="M535" s="23"/>
      <c r="N535" s="26"/>
      <c r="O535" s="26"/>
      <c r="P535" s="26"/>
      <c r="Q535" s="26"/>
      <c r="R535" s="26"/>
      <c r="S535" s="26"/>
      <c r="T535" s="27"/>
      <c r="U535" s="27"/>
      <c r="V535" s="27"/>
      <c r="W535" s="27"/>
      <c r="X535" s="27"/>
      <c r="Y535" s="27"/>
      <c r="Z535" s="28"/>
      <c r="AA535" s="28"/>
      <c r="AB535" s="28"/>
      <c r="AC535" s="28"/>
      <c r="AD535" s="28"/>
      <c r="AE535" s="28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</row>
    <row r="536" spans="1:47">
      <c r="A536" s="3"/>
      <c r="B536" s="13"/>
      <c r="H536" s="23"/>
      <c r="I536" s="23"/>
      <c r="J536" s="23"/>
      <c r="K536" s="23"/>
      <c r="L536" s="23"/>
      <c r="M536" s="23"/>
      <c r="N536" s="26"/>
      <c r="O536" s="26"/>
      <c r="P536" s="26"/>
      <c r="Q536" s="26"/>
      <c r="R536" s="26"/>
      <c r="S536" s="26"/>
      <c r="T536" s="27"/>
      <c r="U536" s="27"/>
      <c r="V536" s="27"/>
      <c r="W536" s="27"/>
      <c r="X536" s="27"/>
      <c r="Y536" s="27"/>
      <c r="Z536" s="28"/>
      <c r="AA536" s="28"/>
      <c r="AB536" s="28"/>
      <c r="AC536" s="28"/>
      <c r="AD536" s="28"/>
      <c r="AE536" s="28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</row>
    <row r="537" spans="1:47">
      <c r="A537" s="3"/>
      <c r="B537" s="13"/>
      <c r="H537" s="23"/>
      <c r="I537" s="23"/>
      <c r="J537" s="23"/>
      <c r="K537" s="23"/>
      <c r="L537" s="23"/>
      <c r="M537" s="23"/>
      <c r="N537" s="26"/>
      <c r="O537" s="26"/>
      <c r="P537" s="26"/>
      <c r="Q537" s="26"/>
      <c r="R537" s="26"/>
      <c r="S537" s="26"/>
      <c r="T537" s="27"/>
      <c r="U537" s="27"/>
      <c r="V537" s="27"/>
      <c r="W537" s="27"/>
      <c r="X537" s="27"/>
      <c r="Y537" s="27"/>
      <c r="Z537" s="28"/>
      <c r="AA537" s="28"/>
      <c r="AB537" s="28"/>
      <c r="AC537" s="28"/>
      <c r="AD537" s="28"/>
      <c r="AE537" s="28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</row>
    <row r="538" spans="1:47">
      <c r="A538" s="3"/>
      <c r="B538" s="13"/>
      <c r="H538" s="23"/>
      <c r="I538" s="23"/>
      <c r="J538" s="23"/>
      <c r="K538" s="23"/>
      <c r="L538" s="23"/>
      <c r="M538" s="23"/>
      <c r="N538" s="26"/>
      <c r="O538" s="26"/>
      <c r="P538" s="26"/>
      <c r="Q538" s="26"/>
      <c r="R538" s="26"/>
      <c r="S538" s="26"/>
      <c r="T538" s="27"/>
      <c r="U538" s="27"/>
      <c r="V538" s="27"/>
      <c r="W538" s="27"/>
      <c r="X538" s="27"/>
      <c r="Y538" s="27"/>
      <c r="Z538" s="28"/>
      <c r="AA538" s="28"/>
      <c r="AB538" s="28"/>
      <c r="AC538" s="28"/>
      <c r="AD538" s="28"/>
      <c r="AE538" s="28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</row>
    <row r="539" spans="1:47">
      <c r="A539" s="3"/>
      <c r="B539" s="13"/>
      <c r="H539" s="23"/>
      <c r="I539" s="23"/>
      <c r="J539" s="23"/>
      <c r="K539" s="23"/>
      <c r="L539" s="23"/>
      <c r="M539" s="23"/>
      <c r="N539" s="26"/>
      <c r="O539" s="26"/>
      <c r="P539" s="26"/>
      <c r="Q539" s="26"/>
      <c r="R539" s="26"/>
      <c r="S539" s="26"/>
      <c r="T539" s="27"/>
      <c r="U539" s="27"/>
      <c r="V539" s="27"/>
      <c r="W539" s="27"/>
      <c r="X539" s="27"/>
      <c r="Y539" s="27"/>
      <c r="Z539" s="28"/>
      <c r="AA539" s="28"/>
      <c r="AB539" s="28"/>
      <c r="AC539" s="28"/>
      <c r="AD539" s="28"/>
      <c r="AE539" s="28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</row>
    <row r="540" spans="1:47">
      <c r="A540" s="3"/>
      <c r="B540" s="13"/>
      <c r="H540" s="23"/>
      <c r="I540" s="23"/>
      <c r="J540" s="23"/>
      <c r="K540" s="23"/>
      <c r="L540" s="23"/>
      <c r="M540" s="23"/>
      <c r="N540" s="26"/>
      <c r="O540" s="26"/>
      <c r="P540" s="26"/>
      <c r="Q540" s="26"/>
      <c r="R540" s="26"/>
      <c r="S540" s="26"/>
      <c r="T540" s="27"/>
      <c r="U540" s="27"/>
      <c r="V540" s="27"/>
      <c r="W540" s="27"/>
      <c r="X540" s="27"/>
      <c r="Y540" s="27"/>
      <c r="Z540" s="28"/>
      <c r="AA540" s="28"/>
      <c r="AB540" s="28"/>
      <c r="AC540" s="28"/>
      <c r="AD540" s="28"/>
      <c r="AE540" s="28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/>
      <c r="AU540" s="44"/>
    </row>
    <row r="541" spans="1:47">
      <c r="A541" s="3"/>
      <c r="B541" s="13"/>
      <c r="H541" s="23"/>
      <c r="I541" s="23"/>
      <c r="J541" s="23"/>
      <c r="K541" s="23"/>
      <c r="L541" s="23"/>
      <c r="M541" s="23"/>
      <c r="N541" s="26"/>
      <c r="O541" s="26"/>
      <c r="P541" s="26"/>
      <c r="Q541" s="26"/>
      <c r="R541" s="26"/>
      <c r="S541" s="26"/>
      <c r="T541" s="27"/>
      <c r="U541" s="27"/>
      <c r="V541" s="27"/>
      <c r="W541" s="27"/>
      <c r="X541" s="27"/>
      <c r="Y541" s="27"/>
      <c r="Z541" s="28"/>
      <c r="AA541" s="28"/>
      <c r="AB541" s="28"/>
      <c r="AC541" s="28"/>
      <c r="AD541" s="28"/>
      <c r="AE541" s="28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/>
      <c r="AU541" s="44"/>
    </row>
    <row r="542" spans="1:47">
      <c r="A542" s="3"/>
      <c r="B542" s="13"/>
      <c r="H542" s="23"/>
      <c r="I542" s="23"/>
      <c r="J542" s="23"/>
      <c r="K542" s="23"/>
      <c r="L542" s="23"/>
      <c r="M542" s="23"/>
      <c r="N542" s="26"/>
      <c r="O542" s="26"/>
      <c r="P542" s="26"/>
      <c r="Q542" s="26"/>
      <c r="R542" s="26"/>
      <c r="S542" s="26"/>
      <c r="T542" s="27"/>
      <c r="U542" s="27"/>
      <c r="V542" s="27"/>
      <c r="W542" s="27"/>
      <c r="X542" s="27"/>
      <c r="Y542" s="27"/>
      <c r="Z542" s="28"/>
      <c r="AA542" s="28"/>
      <c r="AB542" s="28"/>
      <c r="AC542" s="28"/>
      <c r="AD542" s="28"/>
      <c r="AE542" s="28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</row>
    <row r="543" spans="1:47">
      <c r="A543" s="3"/>
      <c r="B543" s="13"/>
      <c r="H543" s="23"/>
      <c r="I543" s="23"/>
      <c r="J543" s="23"/>
      <c r="K543" s="23"/>
      <c r="L543" s="23"/>
      <c r="M543" s="23"/>
      <c r="N543" s="26"/>
      <c r="O543" s="26"/>
      <c r="P543" s="26"/>
      <c r="Q543" s="26"/>
      <c r="R543" s="26"/>
      <c r="S543" s="26"/>
      <c r="T543" s="27"/>
      <c r="U543" s="27"/>
      <c r="V543" s="27"/>
      <c r="W543" s="27"/>
      <c r="X543" s="27"/>
      <c r="Y543" s="27"/>
      <c r="Z543" s="28"/>
      <c r="AA543" s="28"/>
      <c r="AB543" s="28"/>
      <c r="AC543" s="28"/>
      <c r="AD543" s="28"/>
      <c r="AE543" s="28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</row>
    <row r="544" spans="1:47">
      <c r="A544" s="3"/>
      <c r="B544" s="13"/>
      <c r="H544" s="23"/>
      <c r="I544" s="23"/>
      <c r="J544" s="23"/>
      <c r="K544" s="23"/>
      <c r="L544" s="23"/>
      <c r="M544" s="23"/>
      <c r="N544" s="26"/>
      <c r="O544" s="26"/>
      <c r="P544" s="26"/>
      <c r="Q544" s="26"/>
      <c r="R544" s="26"/>
      <c r="S544" s="26"/>
      <c r="T544" s="27"/>
      <c r="U544" s="27"/>
      <c r="V544" s="27"/>
      <c r="W544" s="27"/>
      <c r="X544" s="27"/>
      <c r="Y544" s="27"/>
      <c r="Z544" s="28"/>
      <c r="AA544" s="28"/>
      <c r="AB544" s="28"/>
      <c r="AC544" s="28"/>
      <c r="AD544" s="28"/>
      <c r="AE544" s="28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</row>
    <row r="545" spans="1:47">
      <c r="A545" s="3"/>
      <c r="B545" s="13"/>
      <c r="H545" s="23"/>
      <c r="I545" s="23"/>
      <c r="J545" s="23"/>
      <c r="K545" s="23"/>
      <c r="L545" s="23"/>
      <c r="M545" s="23"/>
      <c r="N545" s="26"/>
      <c r="O545" s="26"/>
      <c r="P545" s="26"/>
      <c r="Q545" s="26"/>
      <c r="R545" s="26"/>
      <c r="S545" s="26"/>
      <c r="T545" s="27"/>
      <c r="U545" s="27"/>
      <c r="V545" s="27"/>
      <c r="W545" s="27"/>
      <c r="X545" s="27"/>
      <c r="Y545" s="27"/>
      <c r="Z545" s="28"/>
      <c r="AA545" s="28"/>
      <c r="AB545" s="28"/>
      <c r="AC545" s="28"/>
      <c r="AD545" s="28"/>
      <c r="AE545" s="28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</row>
    <row r="546" spans="1:47">
      <c r="A546" s="3"/>
      <c r="B546" s="13"/>
      <c r="H546" s="23"/>
      <c r="I546" s="23"/>
      <c r="J546" s="23"/>
      <c r="K546" s="23"/>
      <c r="L546" s="23"/>
      <c r="M546" s="23"/>
      <c r="N546" s="26"/>
      <c r="O546" s="26"/>
      <c r="P546" s="26"/>
      <c r="Q546" s="26"/>
      <c r="R546" s="26"/>
      <c r="S546" s="26"/>
      <c r="T546" s="27"/>
      <c r="U546" s="27"/>
      <c r="V546" s="27"/>
      <c r="W546" s="27"/>
      <c r="X546" s="27"/>
      <c r="Y546" s="27"/>
      <c r="Z546" s="28"/>
      <c r="AA546" s="28"/>
      <c r="AB546" s="28"/>
      <c r="AC546" s="28"/>
      <c r="AD546" s="28"/>
      <c r="AE546" s="28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</row>
    <row r="547" spans="1:47">
      <c r="A547" s="3"/>
      <c r="B547" s="13"/>
      <c r="H547" s="23"/>
      <c r="I547" s="23"/>
      <c r="J547" s="23"/>
      <c r="K547" s="23"/>
      <c r="L547" s="23"/>
      <c r="M547" s="23"/>
      <c r="N547" s="26"/>
      <c r="O547" s="26"/>
      <c r="P547" s="26"/>
      <c r="Q547" s="26"/>
      <c r="R547" s="26"/>
      <c r="S547" s="26"/>
      <c r="T547" s="27"/>
      <c r="U547" s="27"/>
      <c r="V547" s="27"/>
      <c r="W547" s="27"/>
      <c r="X547" s="27"/>
      <c r="Y547" s="27"/>
      <c r="Z547" s="28"/>
      <c r="AA547" s="28"/>
      <c r="AB547" s="28"/>
      <c r="AC547" s="28"/>
      <c r="AD547" s="28"/>
      <c r="AE547" s="28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</row>
    <row r="548" spans="1:47">
      <c r="A548" s="3"/>
      <c r="B548" s="13"/>
      <c r="H548" s="23"/>
      <c r="I548" s="23"/>
      <c r="J548" s="23"/>
      <c r="K548" s="23"/>
      <c r="L548" s="23"/>
      <c r="M548" s="23"/>
      <c r="N548" s="26"/>
      <c r="O548" s="26"/>
      <c r="P548" s="26"/>
      <c r="Q548" s="26"/>
      <c r="R548" s="26"/>
      <c r="S548" s="26"/>
      <c r="T548" s="27"/>
      <c r="U548" s="27"/>
      <c r="V548" s="27"/>
      <c r="W548" s="27"/>
      <c r="X548" s="27"/>
      <c r="Y548" s="27"/>
      <c r="Z548" s="28"/>
      <c r="AA548" s="28"/>
      <c r="AB548" s="28"/>
      <c r="AC548" s="28"/>
      <c r="AD548" s="28"/>
      <c r="AE548" s="28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</row>
    <row r="549" spans="1:47">
      <c r="A549" s="3"/>
      <c r="B549" s="13"/>
      <c r="H549" s="23"/>
      <c r="I549" s="23"/>
      <c r="J549" s="23"/>
      <c r="K549" s="23"/>
      <c r="L549" s="23"/>
      <c r="M549" s="23"/>
      <c r="N549" s="26"/>
      <c r="O549" s="26"/>
      <c r="P549" s="26"/>
      <c r="Q549" s="26"/>
      <c r="R549" s="26"/>
      <c r="S549" s="26"/>
      <c r="T549" s="27"/>
      <c r="U549" s="27"/>
      <c r="V549" s="27"/>
      <c r="W549" s="27"/>
      <c r="X549" s="27"/>
      <c r="Y549" s="27"/>
      <c r="Z549" s="28"/>
      <c r="AA549" s="28"/>
      <c r="AB549" s="28"/>
      <c r="AC549" s="28"/>
      <c r="AD549" s="28"/>
      <c r="AE549" s="28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</row>
    <row r="550" spans="1:47">
      <c r="A550" s="3"/>
      <c r="B550" s="13"/>
      <c r="H550" s="23"/>
      <c r="I550" s="23"/>
      <c r="J550" s="23"/>
      <c r="K550" s="23"/>
      <c r="L550" s="23"/>
      <c r="M550" s="23"/>
      <c r="N550" s="26"/>
      <c r="O550" s="26"/>
      <c r="P550" s="26"/>
      <c r="Q550" s="26"/>
      <c r="R550" s="26"/>
      <c r="S550" s="26"/>
      <c r="T550" s="27"/>
      <c r="U550" s="27"/>
      <c r="V550" s="27"/>
      <c r="W550" s="27"/>
      <c r="X550" s="27"/>
      <c r="Y550" s="27"/>
      <c r="Z550" s="28"/>
      <c r="AA550" s="28"/>
      <c r="AB550" s="28"/>
      <c r="AC550" s="28"/>
      <c r="AD550" s="28"/>
      <c r="AE550" s="28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</row>
    <row r="551" spans="1:47">
      <c r="A551" s="3"/>
      <c r="B551" s="13"/>
      <c r="H551" s="23"/>
      <c r="I551" s="23"/>
      <c r="J551" s="23"/>
      <c r="K551" s="23"/>
      <c r="L551" s="23"/>
      <c r="M551" s="23"/>
      <c r="N551" s="26"/>
      <c r="O551" s="26"/>
      <c r="P551" s="26"/>
      <c r="Q551" s="26"/>
      <c r="R551" s="26"/>
      <c r="S551" s="26"/>
      <c r="T551" s="27"/>
      <c r="U551" s="27"/>
      <c r="V551" s="27"/>
      <c r="W551" s="27"/>
      <c r="X551" s="27"/>
      <c r="Y551" s="27"/>
      <c r="Z551" s="28"/>
      <c r="AA551" s="28"/>
      <c r="AB551" s="28"/>
      <c r="AC551" s="28"/>
      <c r="AD551" s="28"/>
      <c r="AE551" s="28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</row>
    <row r="552" spans="1:47">
      <c r="A552" s="3"/>
      <c r="B552" s="13"/>
      <c r="H552" s="23"/>
      <c r="I552" s="23"/>
      <c r="J552" s="23"/>
      <c r="K552" s="23"/>
      <c r="L552" s="23"/>
      <c r="M552" s="23"/>
      <c r="N552" s="26"/>
      <c r="O552" s="26"/>
      <c r="P552" s="26"/>
      <c r="Q552" s="26"/>
      <c r="R552" s="26"/>
      <c r="S552" s="26"/>
      <c r="T552" s="27"/>
      <c r="U552" s="27"/>
      <c r="V552" s="27"/>
      <c r="W552" s="27"/>
      <c r="X552" s="27"/>
      <c r="Y552" s="27"/>
      <c r="Z552" s="28"/>
      <c r="AA552" s="28"/>
      <c r="AB552" s="28"/>
      <c r="AC552" s="28"/>
      <c r="AD552" s="28"/>
      <c r="AE552" s="28"/>
      <c r="AJ552" s="44"/>
      <c r="AK552" s="44"/>
      <c r="AL552" s="44"/>
      <c r="AM552" s="44"/>
      <c r="AN552" s="44"/>
      <c r="AO552" s="44"/>
      <c r="AP552" s="44"/>
      <c r="AQ552" s="44"/>
      <c r="AR552" s="44"/>
      <c r="AS552" s="44"/>
      <c r="AT552" s="44"/>
      <c r="AU552" s="44"/>
    </row>
    <row r="553" spans="1:47">
      <c r="A553" s="3"/>
      <c r="B553" s="13"/>
      <c r="H553" s="23"/>
      <c r="I553" s="23"/>
      <c r="J553" s="23"/>
      <c r="K553" s="23"/>
      <c r="L553" s="23"/>
      <c r="M553" s="23"/>
      <c r="N553" s="26"/>
      <c r="O553" s="26"/>
      <c r="P553" s="26"/>
      <c r="Q553" s="26"/>
      <c r="R553" s="26"/>
      <c r="S553" s="26"/>
      <c r="T553" s="27"/>
      <c r="U553" s="27"/>
      <c r="V553" s="27"/>
      <c r="W553" s="27"/>
      <c r="X553" s="27"/>
      <c r="Y553" s="27"/>
      <c r="Z553" s="28"/>
      <c r="AA553" s="28"/>
      <c r="AB553" s="28"/>
      <c r="AC553" s="28"/>
      <c r="AD553" s="28"/>
      <c r="AE553" s="28"/>
      <c r="AJ553" s="44"/>
      <c r="AK553" s="44"/>
      <c r="AL553" s="44"/>
      <c r="AM553" s="44"/>
      <c r="AN553" s="44"/>
      <c r="AO553" s="44"/>
      <c r="AP553" s="44"/>
      <c r="AQ553" s="44"/>
      <c r="AR553" s="44"/>
      <c r="AS553" s="44"/>
      <c r="AT553" s="44"/>
      <c r="AU553" s="44"/>
    </row>
    <row r="554" spans="1:47">
      <c r="A554" s="3"/>
      <c r="B554" s="13"/>
      <c r="H554" s="23"/>
      <c r="I554" s="23"/>
      <c r="J554" s="23"/>
      <c r="K554" s="23"/>
      <c r="L554" s="23"/>
      <c r="M554" s="23"/>
      <c r="N554" s="26"/>
      <c r="O554" s="26"/>
      <c r="P554" s="26"/>
      <c r="Q554" s="26"/>
      <c r="R554" s="26"/>
      <c r="S554" s="26"/>
      <c r="T554" s="27"/>
      <c r="U554" s="27"/>
      <c r="V554" s="27"/>
      <c r="W554" s="27"/>
      <c r="X554" s="27"/>
      <c r="Y554" s="27"/>
      <c r="Z554" s="28"/>
      <c r="AA554" s="28"/>
      <c r="AB554" s="28"/>
      <c r="AC554" s="28"/>
      <c r="AD554" s="28"/>
      <c r="AE554" s="28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  <c r="AT554" s="44"/>
      <c r="AU554" s="44"/>
    </row>
    <row r="555" spans="1:47">
      <c r="A555" s="3"/>
      <c r="B555" s="13"/>
      <c r="H555" s="23"/>
      <c r="I555" s="23"/>
      <c r="J555" s="23"/>
      <c r="K555" s="23"/>
      <c r="L555" s="23"/>
      <c r="M555" s="23"/>
      <c r="N555" s="26"/>
      <c r="O555" s="26"/>
      <c r="P555" s="26"/>
      <c r="Q555" s="26"/>
      <c r="R555" s="26"/>
      <c r="S555" s="26"/>
      <c r="T555" s="27"/>
      <c r="U555" s="27"/>
      <c r="V555" s="27"/>
      <c r="W555" s="27"/>
      <c r="X555" s="27"/>
      <c r="Y555" s="27"/>
      <c r="Z555" s="28"/>
      <c r="AA555" s="28"/>
      <c r="AB555" s="28"/>
      <c r="AC555" s="28"/>
      <c r="AD555" s="28"/>
      <c r="AE555" s="28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/>
      <c r="AU555" s="44"/>
    </row>
    <row r="556" spans="1:47">
      <c r="A556" s="3"/>
      <c r="B556" s="13"/>
      <c r="H556" s="23"/>
      <c r="I556" s="23"/>
      <c r="J556" s="23"/>
      <c r="K556" s="23"/>
      <c r="L556" s="23"/>
      <c r="M556" s="23"/>
      <c r="N556" s="26"/>
      <c r="O556" s="26"/>
      <c r="P556" s="26"/>
      <c r="Q556" s="26"/>
      <c r="R556" s="26"/>
      <c r="S556" s="26"/>
      <c r="T556" s="27"/>
      <c r="U556" s="27"/>
      <c r="V556" s="27"/>
      <c r="W556" s="27"/>
      <c r="X556" s="27"/>
      <c r="Y556" s="27"/>
      <c r="Z556" s="28"/>
      <c r="AA556" s="28"/>
      <c r="AB556" s="28"/>
      <c r="AC556" s="28"/>
      <c r="AD556" s="28"/>
      <c r="AE556" s="28"/>
      <c r="AJ556" s="44"/>
      <c r="AK556" s="44"/>
      <c r="AL556" s="44"/>
      <c r="AM556" s="44"/>
      <c r="AN556" s="44"/>
      <c r="AO556" s="44"/>
      <c r="AP556" s="44"/>
      <c r="AQ556" s="44"/>
      <c r="AR556" s="44"/>
      <c r="AS556" s="44"/>
      <c r="AT556" s="44"/>
      <c r="AU556" s="44"/>
    </row>
    <row r="557" spans="1:47">
      <c r="A557" s="3"/>
      <c r="B557" s="13"/>
      <c r="H557" s="23"/>
      <c r="I557" s="23"/>
      <c r="J557" s="23"/>
      <c r="K557" s="23"/>
      <c r="L557" s="23"/>
      <c r="M557" s="23"/>
      <c r="N557" s="26"/>
      <c r="O557" s="26"/>
      <c r="P557" s="26"/>
      <c r="Q557" s="26"/>
      <c r="R557" s="26"/>
      <c r="S557" s="26"/>
      <c r="T557" s="27"/>
      <c r="U557" s="27"/>
      <c r="V557" s="27"/>
      <c r="W557" s="27"/>
      <c r="X557" s="27"/>
      <c r="Y557" s="27"/>
      <c r="Z557" s="28"/>
      <c r="AA557" s="28"/>
      <c r="AB557" s="28"/>
      <c r="AC557" s="28"/>
      <c r="AD557" s="28"/>
      <c r="AE557" s="28"/>
      <c r="AJ557" s="44"/>
      <c r="AK557" s="44"/>
      <c r="AL557" s="44"/>
      <c r="AM557" s="44"/>
      <c r="AN557" s="44"/>
      <c r="AO557" s="44"/>
      <c r="AP557" s="44"/>
      <c r="AQ557" s="44"/>
      <c r="AR557" s="44"/>
      <c r="AS557" s="44"/>
      <c r="AT557" s="44"/>
      <c r="AU557" s="44"/>
    </row>
    <row r="558" spans="1:47">
      <c r="A558" s="3"/>
      <c r="B558" s="13"/>
      <c r="H558" s="23"/>
      <c r="I558" s="23"/>
      <c r="J558" s="23"/>
      <c r="K558" s="23"/>
      <c r="L558" s="23"/>
      <c r="M558" s="23"/>
      <c r="N558" s="26"/>
      <c r="O558" s="26"/>
      <c r="P558" s="26"/>
      <c r="Q558" s="26"/>
      <c r="R558" s="26"/>
      <c r="S558" s="26"/>
      <c r="T558" s="27"/>
      <c r="U558" s="27"/>
      <c r="V558" s="27"/>
      <c r="W558" s="27"/>
      <c r="X558" s="27"/>
      <c r="Y558" s="27"/>
      <c r="Z558" s="28"/>
      <c r="AA558" s="28"/>
      <c r="AB558" s="28"/>
      <c r="AC558" s="28"/>
      <c r="AD558" s="28"/>
      <c r="AE558" s="28"/>
      <c r="AJ558" s="44"/>
      <c r="AK558" s="44"/>
      <c r="AL558" s="44"/>
      <c r="AM558" s="44"/>
      <c r="AN558" s="44"/>
      <c r="AO558" s="44"/>
      <c r="AP558" s="44"/>
      <c r="AQ558" s="44"/>
      <c r="AR558" s="44"/>
      <c r="AS558" s="44"/>
      <c r="AT558" s="44"/>
      <c r="AU558" s="44"/>
    </row>
    <row r="559" spans="1:47">
      <c r="A559" s="3"/>
      <c r="B559" s="13"/>
      <c r="H559" s="23"/>
      <c r="I559" s="23"/>
      <c r="J559" s="23"/>
      <c r="K559" s="23"/>
      <c r="L559" s="23"/>
      <c r="M559" s="23"/>
      <c r="N559" s="26"/>
      <c r="O559" s="26"/>
      <c r="P559" s="26"/>
      <c r="Q559" s="26"/>
      <c r="R559" s="26"/>
      <c r="S559" s="26"/>
      <c r="T559" s="27"/>
      <c r="U559" s="27"/>
      <c r="V559" s="27"/>
      <c r="W559" s="27"/>
      <c r="X559" s="27"/>
      <c r="Y559" s="27"/>
      <c r="Z559" s="28"/>
      <c r="AA559" s="28"/>
      <c r="AB559" s="28"/>
      <c r="AC559" s="28"/>
      <c r="AD559" s="28"/>
      <c r="AE559" s="28"/>
      <c r="AJ559" s="44"/>
      <c r="AK559" s="44"/>
      <c r="AL559" s="44"/>
      <c r="AM559" s="44"/>
      <c r="AN559" s="44"/>
      <c r="AO559" s="44"/>
      <c r="AP559" s="44"/>
      <c r="AQ559" s="44"/>
      <c r="AR559" s="44"/>
      <c r="AS559" s="44"/>
      <c r="AT559" s="44"/>
      <c r="AU559" s="44"/>
    </row>
    <row r="560" spans="1:47">
      <c r="A560" s="3"/>
      <c r="B560" s="13"/>
      <c r="H560" s="23"/>
      <c r="I560" s="23"/>
      <c r="J560" s="23"/>
      <c r="K560" s="23"/>
      <c r="L560" s="23"/>
      <c r="M560" s="23"/>
      <c r="N560" s="26"/>
      <c r="O560" s="26"/>
      <c r="P560" s="26"/>
      <c r="Q560" s="26"/>
      <c r="R560" s="26"/>
      <c r="S560" s="26"/>
      <c r="T560" s="27"/>
      <c r="U560" s="27"/>
      <c r="V560" s="27"/>
      <c r="W560" s="27"/>
      <c r="X560" s="27"/>
      <c r="Y560" s="27"/>
      <c r="Z560" s="28"/>
      <c r="AA560" s="28"/>
      <c r="AB560" s="28"/>
      <c r="AC560" s="28"/>
      <c r="AD560" s="28"/>
      <c r="AE560" s="28"/>
      <c r="AJ560" s="44"/>
      <c r="AK560" s="44"/>
      <c r="AL560" s="44"/>
      <c r="AM560" s="44"/>
      <c r="AN560" s="44"/>
      <c r="AO560" s="44"/>
      <c r="AP560" s="44"/>
      <c r="AQ560" s="44"/>
      <c r="AR560" s="44"/>
      <c r="AS560" s="44"/>
      <c r="AT560" s="44"/>
      <c r="AU560" s="44"/>
    </row>
    <row r="561" spans="1:47">
      <c r="A561" s="3"/>
      <c r="B561" s="13"/>
      <c r="H561" s="23"/>
      <c r="I561" s="23"/>
      <c r="J561" s="23"/>
      <c r="K561" s="23"/>
      <c r="L561" s="23"/>
      <c r="M561" s="23"/>
      <c r="N561" s="26"/>
      <c r="O561" s="26"/>
      <c r="P561" s="26"/>
      <c r="Q561" s="26"/>
      <c r="R561" s="26"/>
      <c r="S561" s="26"/>
      <c r="T561" s="27"/>
      <c r="U561" s="27"/>
      <c r="V561" s="27"/>
      <c r="W561" s="27"/>
      <c r="X561" s="27"/>
      <c r="Y561" s="27"/>
      <c r="Z561" s="28"/>
      <c r="AA561" s="28"/>
      <c r="AB561" s="28"/>
      <c r="AC561" s="28"/>
      <c r="AD561" s="28"/>
      <c r="AE561" s="28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  <c r="AT561" s="44"/>
      <c r="AU561" s="44"/>
    </row>
    <row r="562" spans="1:47">
      <c r="A562" s="3"/>
      <c r="B562" s="13"/>
      <c r="H562" s="23"/>
      <c r="I562" s="23"/>
      <c r="J562" s="23"/>
      <c r="K562" s="23"/>
      <c r="L562" s="23"/>
      <c r="M562" s="23"/>
      <c r="N562" s="26"/>
      <c r="O562" s="26"/>
      <c r="P562" s="26"/>
      <c r="Q562" s="26"/>
      <c r="R562" s="26"/>
      <c r="S562" s="26"/>
      <c r="T562" s="27"/>
      <c r="U562" s="27"/>
      <c r="V562" s="27"/>
      <c r="W562" s="27"/>
      <c r="X562" s="27"/>
      <c r="Y562" s="27"/>
      <c r="Z562" s="28"/>
      <c r="AA562" s="28"/>
      <c r="AB562" s="28"/>
      <c r="AC562" s="28"/>
      <c r="AD562" s="28"/>
      <c r="AE562" s="28"/>
      <c r="AJ562" s="44"/>
      <c r="AK562" s="44"/>
      <c r="AL562" s="44"/>
      <c r="AM562" s="44"/>
      <c r="AN562" s="44"/>
      <c r="AO562" s="44"/>
      <c r="AP562" s="44"/>
      <c r="AQ562" s="44"/>
      <c r="AR562" s="44"/>
      <c r="AS562" s="44"/>
      <c r="AT562" s="44"/>
      <c r="AU562" s="44"/>
    </row>
    <row r="563" spans="1:47">
      <c r="A563" s="3"/>
      <c r="B563" s="13"/>
      <c r="H563" s="23"/>
      <c r="I563" s="23"/>
      <c r="J563" s="23"/>
      <c r="K563" s="23"/>
      <c r="L563" s="23"/>
      <c r="M563" s="23"/>
      <c r="N563" s="26"/>
      <c r="O563" s="26"/>
      <c r="P563" s="26"/>
      <c r="Q563" s="26"/>
      <c r="R563" s="26"/>
      <c r="S563" s="26"/>
      <c r="T563" s="27"/>
      <c r="U563" s="27"/>
      <c r="V563" s="27"/>
      <c r="W563" s="27"/>
      <c r="X563" s="27"/>
      <c r="Y563" s="27"/>
      <c r="Z563" s="28"/>
      <c r="AA563" s="28"/>
      <c r="AB563" s="28"/>
      <c r="AC563" s="28"/>
      <c r="AD563" s="28"/>
      <c r="AE563" s="28"/>
      <c r="AJ563" s="44"/>
      <c r="AK563" s="44"/>
      <c r="AL563" s="44"/>
      <c r="AM563" s="44"/>
      <c r="AN563" s="44"/>
      <c r="AO563" s="44"/>
      <c r="AP563" s="44"/>
      <c r="AQ563" s="44"/>
      <c r="AR563" s="44"/>
      <c r="AS563" s="44"/>
      <c r="AT563" s="44"/>
      <c r="AU563" s="44"/>
    </row>
    <row r="564" spans="1:47">
      <c r="A564" s="3"/>
      <c r="B564" s="13"/>
      <c r="H564" s="23"/>
      <c r="I564" s="23"/>
      <c r="J564" s="23"/>
      <c r="K564" s="23"/>
      <c r="L564" s="23"/>
      <c r="M564" s="23"/>
      <c r="N564" s="26"/>
      <c r="O564" s="26"/>
      <c r="P564" s="26"/>
      <c r="Q564" s="26"/>
      <c r="R564" s="26"/>
      <c r="S564" s="26"/>
      <c r="T564" s="27"/>
      <c r="U564" s="27"/>
      <c r="V564" s="27"/>
      <c r="W564" s="27"/>
      <c r="X564" s="27"/>
      <c r="Y564" s="27"/>
      <c r="Z564" s="28"/>
      <c r="AA564" s="28"/>
      <c r="AB564" s="28"/>
      <c r="AC564" s="28"/>
      <c r="AD564" s="28"/>
      <c r="AE564" s="28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4"/>
    </row>
    <row r="565" spans="1:47">
      <c r="A565" s="3"/>
      <c r="B565" s="13"/>
      <c r="H565" s="23"/>
      <c r="I565" s="23"/>
      <c r="J565" s="23"/>
      <c r="K565" s="23"/>
      <c r="L565" s="23"/>
      <c r="M565" s="23"/>
      <c r="N565" s="26"/>
      <c r="O565" s="26"/>
      <c r="P565" s="26"/>
      <c r="Q565" s="26"/>
      <c r="R565" s="26"/>
      <c r="S565" s="26"/>
      <c r="T565" s="27"/>
      <c r="U565" s="27"/>
      <c r="V565" s="27"/>
      <c r="W565" s="27"/>
      <c r="X565" s="27"/>
      <c r="Y565" s="27"/>
      <c r="Z565" s="28"/>
      <c r="AA565" s="28"/>
      <c r="AB565" s="28"/>
      <c r="AC565" s="28"/>
      <c r="AD565" s="28"/>
      <c r="AE565" s="28"/>
      <c r="AJ565" s="44"/>
      <c r="AK565" s="44"/>
      <c r="AL565" s="44"/>
      <c r="AM565" s="44"/>
      <c r="AN565" s="44"/>
      <c r="AO565" s="44"/>
      <c r="AP565" s="44"/>
      <c r="AQ565" s="44"/>
      <c r="AR565" s="44"/>
      <c r="AS565" s="44"/>
      <c r="AT565" s="44"/>
      <c r="AU565" s="44"/>
    </row>
    <row r="566" spans="1:47">
      <c r="A566" s="3"/>
      <c r="B566" s="13"/>
      <c r="H566" s="23"/>
      <c r="I566" s="23"/>
      <c r="J566" s="23"/>
      <c r="K566" s="23"/>
      <c r="L566" s="23"/>
      <c r="M566" s="23"/>
      <c r="N566" s="26"/>
      <c r="O566" s="26"/>
      <c r="P566" s="26"/>
      <c r="Q566" s="26"/>
      <c r="R566" s="26"/>
      <c r="S566" s="26"/>
      <c r="T566" s="27"/>
      <c r="U566" s="27"/>
      <c r="V566" s="27"/>
      <c r="W566" s="27"/>
      <c r="X566" s="27"/>
      <c r="Y566" s="27"/>
      <c r="Z566" s="28"/>
      <c r="AA566" s="28"/>
      <c r="AB566" s="28"/>
      <c r="AC566" s="28"/>
      <c r="AD566" s="28"/>
      <c r="AE566" s="28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</row>
    <row r="567" spans="1:47">
      <c r="A567" s="3"/>
      <c r="B567" s="13"/>
      <c r="H567" s="23"/>
      <c r="I567" s="23"/>
      <c r="J567" s="23"/>
      <c r="K567" s="23"/>
      <c r="L567" s="23"/>
      <c r="M567" s="23"/>
      <c r="N567" s="26"/>
      <c r="O567" s="26"/>
      <c r="P567" s="26"/>
      <c r="Q567" s="26"/>
      <c r="R567" s="26"/>
      <c r="S567" s="26"/>
      <c r="T567" s="27"/>
      <c r="U567" s="27"/>
      <c r="V567" s="27"/>
      <c r="W567" s="27"/>
      <c r="X567" s="27"/>
      <c r="Y567" s="27"/>
      <c r="Z567" s="28"/>
      <c r="AA567" s="28"/>
      <c r="AB567" s="28"/>
      <c r="AC567" s="28"/>
      <c r="AD567" s="28"/>
      <c r="AE567" s="28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</row>
    <row r="568" spans="1:47">
      <c r="A568" s="3"/>
      <c r="B568" s="13"/>
      <c r="H568" s="23"/>
      <c r="I568" s="23"/>
      <c r="J568" s="23"/>
      <c r="K568" s="23"/>
      <c r="L568" s="23"/>
      <c r="M568" s="23"/>
      <c r="N568" s="26"/>
      <c r="O568" s="26"/>
      <c r="P568" s="26"/>
      <c r="Q568" s="26"/>
      <c r="R568" s="26"/>
      <c r="S568" s="26"/>
      <c r="T568" s="27"/>
      <c r="U568" s="27"/>
      <c r="V568" s="27"/>
      <c r="W568" s="27"/>
      <c r="X568" s="27"/>
      <c r="Y568" s="27"/>
      <c r="Z568" s="28"/>
      <c r="AA568" s="28"/>
      <c r="AB568" s="28"/>
      <c r="AC568" s="28"/>
      <c r="AD568" s="28"/>
      <c r="AE568" s="28"/>
      <c r="AJ568" s="44"/>
      <c r="AK568" s="44"/>
      <c r="AL568" s="44"/>
      <c r="AM568" s="44"/>
      <c r="AN568" s="44"/>
      <c r="AO568" s="44"/>
      <c r="AP568" s="44"/>
      <c r="AQ568" s="44"/>
      <c r="AR568" s="44"/>
      <c r="AS568" s="44"/>
      <c r="AT568" s="44"/>
      <c r="AU568" s="44"/>
    </row>
    <row r="569" spans="1:47">
      <c r="A569" s="3"/>
      <c r="B569" s="13"/>
      <c r="H569" s="23"/>
      <c r="I569" s="23"/>
      <c r="J569" s="23"/>
      <c r="K569" s="23"/>
      <c r="L569" s="23"/>
      <c r="M569" s="23"/>
      <c r="N569" s="26"/>
      <c r="O569" s="26"/>
      <c r="P569" s="26"/>
      <c r="Q569" s="26"/>
      <c r="R569" s="26"/>
      <c r="S569" s="26"/>
      <c r="T569" s="27"/>
      <c r="U569" s="27"/>
      <c r="V569" s="27"/>
      <c r="W569" s="27"/>
      <c r="X569" s="27"/>
      <c r="Y569" s="27"/>
      <c r="Z569" s="28"/>
      <c r="AA569" s="28"/>
      <c r="AB569" s="28"/>
      <c r="AC569" s="28"/>
      <c r="AD569" s="28"/>
      <c r="AE569" s="28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  <c r="AT569" s="44"/>
      <c r="AU569" s="44"/>
    </row>
    <row r="570" spans="1:47">
      <c r="A570" s="3"/>
      <c r="B570" s="13"/>
      <c r="H570" s="23"/>
      <c r="I570" s="23"/>
      <c r="J570" s="23"/>
      <c r="K570" s="23"/>
      <c r="L570" s="23"/>
      <c r="M570" s="23"/>
      <c r="N570" s="26"/>
      <c r="O570" s="26"/>
      <c r="P570" s="26"/>
      <c r="Q570" s="26"/>
      <c r="R570" s="26"/>
      <c r="S570" s="26"/>
      <c r="T570" s="27"/>
      <c r="U570" s="27"/>
      <c r="V570" s="27"/>
      <c r="W570" s="27"/>
      <c r="X570" s="27"/>
      <c r="Y570" s="27"/>
      <c r="Z570" s="28"/>
      <c r="AA570" s="28"/>
      <c r="AB570" s="28"/>
      <c r="AC570" s="28"/>
      <c r="AD570" s="28"/>
      <c r="AE570" s="28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</row>
    <row r="571" spans="1:47">
      <c r="A571" s="3"/>
      <c r="B571" s="13"/>
      <c r="H571" s="23"/>
      <c r="I571" s="23"/>
      <c r="J571" s="23"/>
      <c r="K571" s="23"/>
      <c r="L571" s="23"/>
      <c r="M571" s="23"/>
      <c r="N571" s="26"/>
      <c r="O571" s="26"/>
      <c r="P571" s="26"/>
      <c r="Q571" s="26"/>
      <c r="R571" s="26"/>
      <c r="S571" s="26"/>
      <c r="T571" s="27"/>
      <c r="U571" s="27"/>
      <c r="V571" s="27"/>
      <c r="W571" s="27"/>
      <c r="X571" s="27"/>
      <c r="Y571" s="27"/>
      <c r="Z571" s="28"/>
      <c r="AA571" s="28"/>
      <c r="AB571" s="28"/>
      <c r="AC571" s="28"/>
      <c r="AD571" s="28"/>
      <c r="AE571" s="28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</row>
    <row r="572" spans="1:47">
      <c r="A572" s="3"/>
      <c r="B572" s="13"/>
      <c r="H572" s="23"/>
      <c r="I572" s="23"/>
      <c r="J572" s="23"/>
      <c r="K572" s="23"/>
      <c r="L572" s="23"/>
      <c r="M572" s="23"/>
      <c r="N572" s="26"/>
      <c r="O572" s="26"/>
      <c r="P572" s="26"/>
      <c r="Q572" s="26"/>
      <c r="R572" s="26"/>
      <c r="S572" s="26"/>
      <c r="T572" s="27"/>
      <c r="U572" s="27"/>
      <c r="V572" s="27"/>
      <c r="W572" s="27"/>
      <c r="X572" s="27"/>
      <c r="Y572" s="27"/>
      <c r="Z572" s="28"/>
      <c r="AA572" s="28"/>
      <c r="AB572" s="28"/>
      <c r="AC572" s="28"/>
      <c r="AD572" s="28"/>
      <c r="AE572" s="28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</row>
    <row r="573" spans="1:47">
      <c r="A573" s="3"/>
      <c r="B573" s="13"/>
      <c r="H573" s="23"/>
      <c r="I573" s="23"/>
      <c r="J573" s="23"/>
      <c r="K573" s="23"/>
      <c r="L573" s="23"/>
      <c r="M573" s="23"/>
      <c r="N573" s="26"/>
      <c r="O573" s="26"/>
      <c r="P573" s="26"/>
      <c r="Q573" s="26"/>
      <c r="R573" s="26"/>
      <c r="S573" s="26"/>
      <c r="T573" s="27"/>
      <c r="U573" s="27"/>
      <c r="V573" s="27"/>
      <c r="W573" s="27"/>
      <c r="X573" s="27"/>
      <c r="Y573" s="27"/>
      <c r="Z573" s="28"/>
      <c r="AA573" s="28"/>
      <c r="AB573" s="28"/>
      <c r="AC573" s="28"/>
      <c r="AD573" s="28"/>
      <c r="AE573" s="28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</row>
    <row r="574" spans="1:47">
      <c r="A574" s="3"/>
      <c r="B574" s="13"/>
      <c r="H574" s="23"/>
      <c r="I574" s="23"/>
      <c r="J574" s="23"/>
      <c r="K574" s="23"/>
      <c r="L574" s="23"/>
      <c r="M574" s="23"/>
      <c r="N574" s="26"/>
      <c r="O574" s="26"/>
      <c r="P574" s="26"/>
      <c r="Q574" s="26"/>
      <c r="R574" s="26"/>
      <c r="S574" s="26"/>
      <c r="T574" s="27"/>
      <c r="U574" s="27"/>
      <c r="V574" s="27"/>
      <c r="W574" s="27"/>
      <c r="X574" s="27"/>
      <c r="Y574" s="27"/>
      <c r="Z574" s="28"/>
      <c r="AA574" s="28"/>
      <c r="AB574" s="28"/>
      <c r="AC574" s="28"/>
      <c r="AD574" s="28"/>
      <c r="AE574" s="28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</row>
    <row r="575" spans="1:47">
      <c r="A575" s="3"/>
      <c r="B575" s="13"/>
      <c r="H575" s="23"/>
      <c r="I575" s="23"/>
      <c r="J575" s="23"/>
      <c r="K575" s="23"/>
      <c r="L575" s="23"/>
      <c r="M575" s="23"/>
      <c r="N575" s="26"/>
      <c r="O575" s="26"/>
      <c r="P575" s="26"/>
      <c r="Q575" s="26"/>
      <c r="R575" s="26"/>
      <c r="S575" s="26"/>
      <c r="T575" s="27"/>
      <c r="U575" s="27"/>
      <c r="V575" s="27"/>
      <c r="W575" s="27"/>
      <c r="X575" s="27"/>
      <c r="Y575" s="27"/>
      <c r="Z575" s="28"/>
      <c r="AA575" s="28"/>
      <c r="AB575" s="28"/>
      <c r="AC575" s="28"/>
      <c r="AD575" s="28"/>
      <c r="AE575" s="28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</row>
    <row r="576" spans="1:47">
      <c r="A576" s="3"/>
      <c r="B576" s="13"/>
      <c r="H576" s="23"/>
      <c r="I576" s="23"/>
      <c r="J576" s="23"/>
      <c r="K576" s="23"/>
      <c r="L576" s="23"/>
      <c r="M576" s="23"/>
      <c r="N576" s="26"/>
      <c r="O576" s="26"/>
      <c r="P576" s="26"/>
      <c r="Q576" s="26"/>
      <c r="R576" s="26"/>
      <c r="S576" s="26"/>
      <c r="T576" s="27"/>
      <c r="U576" s="27"/>
      <c r="V576" s="27"/>
      <c r="W576" s="27"/>
      <c r="X576" s="27"/>
      <c r="Y576" s="27"/>
      <c r="Z576" s="28"/>
      <c r="AA576" s="28"/>
      <c r="AB576" s="28"/>
      <c r="AC576" s="28"/>
      <c r="AD576" s="28"/>
      <c r="AE576" s="28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</row>
    <row r="577" spans="1:47">
      <c r="A577" s="3"/>
      <c r="B577" s="13"/>
      <c r="H577" s="23"/>
      <c r="I577" s="23"/>
      <c r="J577" s="23"/>
      <c r="K577" s="23"/>
      <c r="L577" s="23"/>
      <c r="M577" s="23"/>
      <c r="N577" s="26"/>
      <c r="O577" s="26"/>
      <c r="P577" s="26"/>
      <c r="Q577" s="26"/>
      <c r="R577" s="26"/>
      <c r="S577" s="26"/>
      <c r="T577" s="27"/>
      <c r="U577" s="27"/>
      <c r="V577" s="27"/>
      <c r="W577" s="27"/>
      <c r="X577" s="27"/>
      <c r="Y577" s="27"/>
      <c r="Z577" s="28"/>
      <c r="AA577" s="28"/>
      <c r="AB577" s="28"/>
      <c r="AC577" s="28"/>
      <c r="AD577" s="28"/>
      <c r="AE577" s="28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</row>
    <row r="578" spans="1:47">
      <c r="A578" s="3"/>
      <c r="B578" s="13"/>
      <c r="H578" s="23"/>
      <c r="I578" s="23"/>
      <c r="J578" s="23"/>
      <c r="K578" s="23"/>
      <c r="L578" s="23"/>
      <c r="M578" s="23"/>
      <c r="N578" s="26"/>
      <c r="O578" s="26"/>
      <c r="P578" s="26"/>
      <c r="Q578" s="26"/>
      <c r="R578" s="26"/>
      <c r="S578" s="26"/>
      <c r="T578" s="27"/>
      <c r="U578" s="27"/>
      <c r="V578" s="27"/>
      <c r="W578" s="27"/>
      <c r="X578" s="27"/>
      <c r="Y578" s="27"/>
      <c r="Z578" s="28"/>
      <c r="AA578" s="28"/>
      <c r="AB578" s="28"/>
      <c r="AC578" s="28"/>
      <c r="AD578" s="28"/>
      <c r="AE578" s="28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</row>
    <row r="579" spans="1:47">
      <c r="A579" s="3"/>
      <c r="B579" s="13"/>
      <c r="H579" s="23"/>
      <c r="I579" s="23"/>
      <c r="J579" s="23"/>
      <c r="K579" s="23"/>
      <c r="L579" s="23"/>
      <c r="M579" s="23"/>
      <c r="N579" s="26"/>
      <c r="O579" s="26"/>
      <c r="P579" s="26"/>
      <c r="Q579" s="26"/>
      <c r="R579" s="26"/>
      <c r="S579" s="26"/>
      <c r="T579" s="27"/>
      <c r="U579" s="27"/>
      <c r="V579" s="27"/>
      <c r="W579" s="27"/>
      <c r="X579" s="27"/>
      <c r="Y579" s="27"/>
      <c r="Z579" s="28"/>
      <c r="AA579" s="28"/>
      <c r="AB579" s="28"/>
      <c r="AC579" s="28"/>
      <c r="AD579" s="28"/>
      <c r="AE579" s="28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</row>
    <row r="580" spans="1:47">
      <c r="A580" s="3"/>
      <c r="B580" s="13"/>
      <c r="H580" s="23"/>
      <c r="I580" s="23"/>
      <c r="J580" s="23"/>
      <c r="K580" s="23"/>
      <c r="L580" s="23"/>
      <c r="M580" s="23"/>
      <c r="N580" s="26"/>
      <c r="O580" s="26"/>
      <c r="P580" s="26"/>
      <c r="Q580" s="26"/>
      <c r="R580" s="26"/>
      <c r="S580" s="26"/>
      <c r="T580" s="27"/>
      <c r="U580" s="27"/>
      <c r="V580" s="27"/>
      <c r="W580" s="27"/>
      <c r="X580" s="27"/>
      <c r="Y580" s="27"/>
      <c r="Z580" s="28"/>
      <c r="AA580" s="28"/>
      <c r="AB580" s="28"/>
      <c r="AC580" s="28"/>
      <c r="AD580" s="28"/>
      <c r="AE580" s="28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</row>
    <row r="581" spans="1:47">
      <c r="A581" s="3"/>
      <c r="B581" s="13"/>
      <c r="H581" s="23"/>
      <c r="I581" s="23"/>
      <c r="J581" s="23"/>
      <c r="K581" s="23"/>
      <c r="L581" s="23"/>
      <c r="M581" s="23"/>
      <c r="N581" s="26"/>
      <c r="O581" s="26"/>
      <c r="P581" s="26"/>
      <c r="Q581" s="26"/>
      <c r="R581" s="26"/>
      <c r="S581" s="26"/>
      <c r="T581" s="27"/>
      <c r="U581" s="27"/>
      <c r="V581" s="27"/>
      <c r="W581" s="27"/>
      <c r="X581" s="27"/>
      <c r="Y581" s="27"/>
      <c r="Z581" s="28"/>
      <c r="AA581" s="28"/>
      <c r="AB581" s="28"/>
      <c r="AC581" s="28"/>
      <c r="AD581" s="28"/>
      <c r="AE581" s="28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</row>
    <row r="582" spans="1:47">
      <c r="A582" s="3"/>
      <c r="B582" s="13"/>
      <c r="H582" s="23"/>
      <c r="I582" s="23"/>
      <c r="J582" s="23"/>
      <c r="K582" s="23"/>
      <c r="L582" s="23"/>
      <c r="M582" s="23"/>
      <c r="N582" s="26"/>
      <c r="O582" s="26"/>
      <c r="P582" s="26"/>
      <c r="Q582" s="26"/>
      <c r="R582" s="26"/>
      <c r="S582" s="26"/>
      <c r="T582" s="27"/>
      <c r="U582" s="27"/>
      <c r="V582" s="27"/>
      <c r="W582" s="27"/>
      <c r="X582" s="27"/>
      <c r="Y582" s="27"/>
      <c r="Z582" s="28"/>
      <c r="AA582" s="28"/>
      <c r="AB582" s="28"/>
      <c r="AC582" s="28"/>
      <c r="AD582" s="28"/>
      <c r="AE582" s="28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</row>
    <row r="583" spans="1:47">
      <c r="A583" s="3"/>
      <c r="B583" s="13"/>
      <c r="H583" s="23"/>
      <c r="I583" s="23"/>
      <c r="J583" s="23"/>
      <c r="K583" s="23"/>
      <c r="L583" s="23"/>
      <c r="M583" s="23"/>
      <c r="N583" s="26"/>
      <c r="O583" s="26"/>
      <c r="P583" s="26"/>
      <c r="Q583" s="26"/>
      <c r="R583" s="26"/>
      <c r="S583" s="26"/>
      <c r="T583" s="27"/>
      <c r="U583" s="27"/>
      <c r="V583" s="27"/>
      <c r="W583" s="27"/>
      <c r="X583" s="27"/>
      <c r="Y583" s="27"/>
      <c r="Z583" s="28"/>
      <c r="AA583" s="28"/>
      <c r="AB583" s="28"/>
      <c r="AC583" s="28"/>
      <c r="AD583" s="28"/>
      <c r="AE583" s="28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</row>
    <row r="584" spans="1:47">
      <c r="A584" s="3"/>
      <c r="B584" s="13"/>
      <c r="H584" s="23"/>
      <c r="I584" s="23"/>
      <c r="J584" s="23"/>
      <c r="K584" s="23"/>
      <c r="L584" s="23"/>
      <c r="M584" s="23"/>
      <c r="N584" s="26"/>
      <c r="O584" s="26"/>
      <c r="P584" s="26"/>
      <c r="Q584" s="26"/>
      <c r="R584" s="26"/>
      <c r="S584" s="26"/>
      <c r="T584" s="27"/>
      <c r="U584" s="27"/>
      <c r="V584" s="27"/>
      <c r="W584" s="27"/>
      <c r="X584" s="27"/>
      <c r="Y584" s="27"/>
      <c r="Z584" s="28"/>
      <c r="AA584" s="28"/>
      <c r="AB584" s="28"/>
      <c r="AC584" s="28"/>
      <c r="AD584" s="28"/>
      <c r="AE584" s="28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</row>
    <row r="585" spans="1:47">
      <c r="A585" s="3"/>
      <c r="B585" s="13"/>
      <c r="H585" s="23"/>
      <c r="I585" s="23"/>
      <c r="J585" s="23"/>
      <c r="K585" s="23"/>
      <c r="L585" s="23"/>
      <c r="M585" s="23"/>
      <c r="N585" s="26"/>
      <c r="O585" s="26"/>
      <c r="P585" s="26"/>
      <c r="Q585" s="26"/>
      <c r="R585" s="26"/>
      <c r="S585" s="26"/>
      <c r="T585" s="27"/>
      <c r="U585" s="27"/>
      <c r="V585" s="27"/>
      <c r="W585" s="27"/>
      <c r="X585" s="27"/>
      <c r="Y585" s="27"/>
      <c r="Z585" s="28"/>
      <c r="AA585" s="28"/>
      <c r="AB585" s="28"/>
      <c r="AC585" s="28"/>
      <c r="AD585" s="28"/>
      <c r="AE585" s="28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</row>
    <row r="586" spans="1:47">
      <c r="A586" s="3"/>
      <c r="B586" s="13"/>
      <c r="H586" s="23"/>
      <c r="I586" s="23"/>
      <c r="J586" s="23"/>
      <c r="K586" s="23"/>
      <c r="L586" s="23"/>
      <c r="M586" s="23"/>
      <c r="N586" s="26"/>
      <c r="O586" s="26"/>
      <c r="P586" s="26"/>
      <c r="Q586" s="26"/>
      <c r="R586" s="26"/>
      <c r="S586" s="26"/>
      <c r="T586" s="27"/>
      <c r="U586" s="27"/>
      <c r="V586" s="27"/>
      <c r="W586" s="27"/>
      <c r="X586" s="27"/>
      <c r="Y586" s="27"/>
      <c r="Z586" s="28"/>
      <c r="AA586" s="28"/>
      <c r="AB586" s="28"/>
      <c r="AC586" s="28"/>
      <c r="AD586" s="28"/>
      <c r="AE586" s="28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</row>
    <row r="587" spans="1:47">
      <c r="A587" s="3"/>
      <c r="B587" s="13"/>
      <c r="H587" s="23"/>
      <c r="I587" s="23"/>
      <c r="J587" s="23"/>
      <c r="K587" s="23"/>
      <c r="L587" s="23"/>
      <c r="M587" s="23"/>
      <c r="N587" s="26"/>
      <c r="O587" s="26"/>
      <c r="P587" s="26"/>
      <c r="Q587" s="26"/>
      <c r="R587" s="26"/>
      <c r="S587" s="26"/>
      <c r="T587" s="27"/>
      <c r="U587" s="27"/>
      <c r="V587" s="27"/>
      <c r="W587" s="27"/>
      <c r="X587" s="27"/>
      <c r="Y587" s="27"/>
      <c r="Z587" s="28"/>
      <c r="AA587" s="28"/>
      <c r="AB587" s="28"/>
      <c r="AC587" s="28"/>
      <c r="AD587" s="28"/>
      <c r="AE587" s="28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</row>
    <row r="588" spans="1:47">
      <c r="A588" s="3"/>
      <c r="B588" s="13"/>
      <c r="H588" s="23"/>
      <c r="I588" s="23"/>
      <c r="J588" s="23"/>
      <c r="K588" s="23"/>
      <c r="L588" s="23"/>
      <c r="M588" s="23"/>
      <c r="N588" s="26"/>
      <c r="O588" s="26"/>
      <c r="P588" s="26"/>
      <c r="Q588" s="26"/>
      <c r="R588" s="26"/>
      <c r="S588" s="26"/>
      <c r="T588" s="27"/>
      <c r="U588" s="27"/>
      <c r="V588" s="27"/>
      <c r="W588" s="27"/>
      <c r="X588" s="27"/>
      <c r="Y588" s="27"/>
      <c r="Z588" s="28"/>
      <c r="AA588" s="28"/>
      <c r="AB588" s="28"/>
      <c r="AC588" s="28"/>
      <c r="AD588" s="28"/>
      <c r="AE588" s="28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</row>
    <row r="589" spans="1:47">
      <c r="A589" s="3"/>
      <c r="B589" s="13"/>
      <c r="H589" s="23"/>
      <c r="I589" s="23"/>
      <c r="J589" s="23"/>
      <c r="K589" s="23"/>
      <c r="L589" s="23"/>
      <c r="M589" s="23"/>
      <c r="N589" s="26"/>
      <c r="O589" s="26"/>
      <c r="P589" s="26"/>
      <c r="Q589" s="26"/>
      <c r="R589" s="26"/>
      <c r="S589" s="26"/>
      <c r="T589" s="27"/>
      <c r="U589" s="27"/>
      <c r="V589" s="27"/>
      <c r="W589" s="27"/>
      <c r="X589" s="27"/>
      <c r="Y589" s="27"/>
      <c r="Z589" s="28"/>
      <c r="AA589" s="28"/>
      <c r="AB589" s="28"/>
      <c r="AC589" s="28"/>
      <c r="AD589" s="28"/>
      <c r="AE589" s="28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</row>
    <row r="590" spans="1:47">
      <c r="A590" s="3"/>
      <c r="B590" s="13"/>
      <c r="H590" s="23"/>
      <c r="I590" s="23"/>
      <c r="J590" s="23"/>
      <c r="K590" s="23"/>
      <c r="L590" s="23"/>
      <c r="M590" s="23"/>
      <c r="N590" s="26"/>
      <c r="O590" s="26"/>
      <c r="P590" s="26"/>
      <c r="Q590" s="26"/>
      <c r="R590" s="26"/>
      <c r="S590" s="26"/>
      <c r="T590" s="27"/>
      <c r="U590" s="27"/>
      <c r="V590" s="27"/>
      <c r="W590" s="27"/>
      <c r="X590" s="27"/>
      <c r="Y590" s="27"/>
      <c r="Z590" s="28"/>
      <c r="AA590" s="28"/>
      <c r="AB590" s="28"/>
      <c r="AC590" s="28"/>
      <c r="AD590" s="28"/>
      <c r="AE590" s="28"/>
      <c r="AJ590" s="44"/>
      <c r="AK590" s="44"/>
      <c r="AL590" s="44"/>
      <c r="AM590" s="44"/>
      <c r="AN590" s="44"/>
      <c r="AO590" s="44"/>
      <c r="AP590" s="44"/>
      <c r="AQ590" s="44"/>
      <c r="AR590" s="44"/>
      <c r="AS590" s="44"/>
      <c r="AT590" s="44"/>
      <c r="AU590" s="44"/>
    </row>
    <row r="591" spans="1:47">
      <c r="A591" s="3"/>
      <c r="B591" s="13"/>
      <c r="H591" s="23"/>
      <c r="I591" s="23"/>
      <c r="J591" s="23"/>
      <c r="K591" s="23"/>
      <c r="L591" s="23"/>
      <c r="M591" s="23"/>
      <c r="N591" s="26"/>
      <c r="O591" s="26"/>
      <c r="P591" s="26"/>
      <c r="Q591" s="26"/>
      <c r="R591" s="26"/>
      <c r="S591" s="26"/>
      <c r="T591" s="27"/>
      <c r="U591" s="27"/>
      <c r="V591" s="27"/>
      <c r="W591" s="27"/>
      <c r="X591" s="27"/>
      <c r="Y591" s="27"/>
      <c r="Z591" s="28"/>
      <c r="AA591" s="28"/>
      <c r="AB591" s="28"/>
      <c r="AC591" s="28"/>
      <c r="AD591" s="28"/>
      <c r="AE591" s="28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</row>
    <row r="592" spans="1:47">
      <c r="A592" s="3"/>
      <c r="B592" s="13"/>
      <c r="H592" s="23"/>
      <c r="I592" s="23"/>
      <c r="J592" s="23"/>
      <c r="K592" s="23"/>
      <c r="L592" s="23"/>
      <c r="M592" s="23"/>
      <c r="N592" s="26"/>
      <c r="O592" s="26"/>
      <c r="P592" s="26"/>
      <c r="Q592" s="26"/>
      <c r="R592" s="26"/>
      <c r="S592" s="26"/>
      <c r="T592" s="27"/>
      <c r="U592" s="27"/>
      <c r="V592" s="27"/>
      <c r="W592" s="27"/>
      <c r="X592" s="27"/>
      <c r="Y592" s="27"/>
      <c r="Z592" s="28"/>
      <c r="AA592" s="28"/>
      <c r="AB592" s="28"/>
      <c r="AC592" s="28"/>
      <c r="AD592" s="28"/>
      <c r="AE592" s="28"/>
      <c r="AJ592" s="44"/>
      <c r="AK592" s="44"/>
      <c r="AL592" s="44"/>
      <c r="AM592" s="44"/>
      <c r="AN592" s="44"/>
      <c r="AO592" s="44"/>
      <c r="AP592" s="44"/>
      <c r="AQ592" s="44"/>
      <c r="AR592" s="44"/>
      <c r="AS592" s="44"/>
      <c r="AT592" s="44"/>
      <c r="AU592" s="44"/>
    </row>
    <row r="593" spans="1:47">
      <c r="A593" s="3"/>
      <c r="B593" s="13"/>
      <c r="H593" s="23"/>
      <c r="I593" s="23"/>
      <c r="J593" s="23"/>
      <c r="K593" s="23"/>
      <c r="L593" s="23"/>
      <c r="M593" s="23"/>
      <c r="N593" s="26"/>
      <c r="O593" s="26"/>
      <c r="P593" s="26"/>
      <c r="Q593" s="26"/>
      <c r="R593" s="26"/>
      <c r="S593" s="26"/>
      <c r="T593" s="27"/>
      <c r="U593" s="27"/>
      <c r="V593" s="27"/>
      <c r="W593" s="27"/>
      <c r="X593" s="27"/>
      <c r="Y593" s="27"/>
      <c r="Z593" s="28"/>
      <c r="AA593" s="28"/>
      <c r="AB593" s="28"/>
      <c r="AC593" s="28"/>
      <c r="AD593" s="28"/>
      <c r="AE593" s="28"/>
      <c r="AJ593" s="44"/>
      <c r="AK593" s="44"/>
      <c r="AL593" s="44"/>
      <c r="AM593" s="44"/>
      <c r="AN593" s="44"/>
      <c r="AO593" s="44"/>
      <c r="AP593" s="44"/>
      <c r="AQ593" s="44"/>
      <c r="AR593" s="44"/>
      <c r="AS593" s="44"/>
      <c r="AT593" s="44"/>
      <c r="AU593" s="44"/>
    </row>
    <row r="594" spans="1:47">
      <c r="A594" s="3"/>
      <c r="B594" s="13"/>
      <c r="H594" s="23"/>
      <c r="I594" s="23"/>
      <c r="J594" s="23"/>
      <c r="K594" s="23"/>
      <c r="L594" s="23"/>
      <c r="M594" s="23"/>
      <c r="N594" s="26"/>
      <c r="O594" s="26"/>
      <c r="P594" s="26"/>
      <c r="Q594" s="26"/>
      <c r="R594" s="26"/>
      <c r="S594" s="26"/>
      <c r="T594" s="27"/>
      <c r="U594" s="27"/>
      <c r="V594" s="27"/>
      <c r="W594" s="27"/>
      <c r="X594" s="27"/>
      <c r="Y594" s="27"/>
      <c r="Z594" s="28"/>
      <c r="AA594" s="28"/>
      <c r="AB594" s="28"/>
      <c r="AC594" s="28"/>
      <c r="AD594" s="28"/>
      <c r="AE594" s="28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/>
      <c r="AU594" s="44"/>
    </row>
    <row r="595" spans="1:47">
      <c r="A595" s="3"/>
      <c r="B595" s="13"/>
      <c r="H595" s="23"/>
      <c r="I595" s="23"/>
      <c r="J595" s="23"/>
      <c r="K595" s="23"/>
      <c r="L595" s="23"/>
      <c r="M595" s="23"/>
      <c r="N595" s="26"/>
      <c r="O595" s="26"/>
      <c r="P595" s="26"/>
      <c r="Q595" s="26"/>
      <c r="R595" s="26"/>
      <c r="S595" s="26"/>
      <c r="T595" s="27"/>
      <c r="U595" s="27"/>
      <c r="V595" s="27"/>
      <c r="W595" s="27"/>
      <c r="X595" s="27"/>
      <c r="Y595" s="27"/>
      <c r="Z595" s="28"/>
      <c r="AA595" s="28"/>
      <c r="AB595" s="28"/>
      <c r="AC595" s="28"/>
      <c r="AD595" s="28"/>
      <c r="AE595" s="28"/>
      <c r="AJ595" s="44"/>
      <c r="AK595" s="44"/>
      <c r="AL595" s="44"/>
      <c r="AM595" s="44"/>
      <c r="AN595" s="44"/>
      <c r="AO595" s="44"/>
      <c r="AP595" s="44"/>
      <c r="AQ595" s="44"/>
      <c r="AR595" s="44"/>
      <c r="AS595" s="44"/>
      <c r="AT595" s="44"/>
      <c r="AU595" s="44"/>
    </row>
    <row r="596" spans="1:47">
      <c r="A596" s="3"/>
      <c r="B596" s="13"/>
      <c r="H596" s="23"/>
      <c r="I596" s="23"/>
      <c r="J596" s="23"/>
      <c r="K596" s="23"/>
      <c r="L596" s="23"/>
      <c r="M596" s="23"/>
      <c r="N596" s="26"/>
      <c r="O596" s="26"/>
      <c r="P596" s="26"/>
      <c r="Q596" s="26"/>
      <c r="R596" s="26"/>
      <c r="S596" s="26"/>
      <c r="T596" s="27"/>
      <c r="U596" s="27"/>
      <c r="V596" s="27"/>
      <c r="W596" s="27"/>
      <c r="X596" s="27"/>
      <c r="Y596" s="27"/>
      <c r="Z596" s="28"/>
      <c r="AA596" s="28"/>
      <c r="AB596" s="28"/>
      <c r="AC596" s="28"/>
      <c r="AD596" s="28"/>
      <c r="AE596" s="28"/>
      <c r="AJ596" s="44"/>
      <c r="AK596" s="44"/>
      <c r="AL596" s="44"/>
      <c r="AM596" s="44"/>
      <c r="AN596" s="44"/>
      <c r="AO596" s="44"/>
      <c r="AP596" s="44"/>
      <c r="AQ596" s="44"/>
      <c r="AR596" s="44"/>
      <c r="AS596" s="44"/>
      <c r="AT596" s="44"/>
      <c r="AU596" s="44"/>
    </row>
    <row r="597" spans="1:47">
      <c r="A597" s="3"/>
      <c r="B597" s="13"/>
      <c r="H597" s="23"/>
      <c r="I597" s="23"/>
      <c r="J597" s="23"/>
      <c r="K597" s="23"/>
      <c r="L597" s="23"/>
      <c r="M597" s="23"/>
      <c r="N597" s="26"/>
      <c r="O597" s="26"/>
      <c r="P597" s="26"/>
      <c r="Q597" s="26"/>
      <c r="R597" s="26"/>
      <c r="S597" s="26"/>
      <c r="T597" s="27"/>
      <c r="U597" s="27"/>
      <c r="V597" s="27"/>
      <c r="W597" s="27"/>
      <c r="X597" s="27"/>
      <c r="Y597" s="27"/>
      <c r="Z597" s="28"/>
      <c r="AA597" s="28"/>
      <c r="AB597" s="28"/>
      <c r="AC597" s="28"/>
      <c r="AD597" s="28"/>
      <c r="AE597" s="28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  <c r="AT597" s="44"/>
      <c r="AU597" s="44"/>
    </row>
    <row r="598" spans="1:47">
      <c r="A598" s="3"/>
      <c r="B598" s="13"/>
      <c r="H598" s="23"/>
      <c r="I598" s="23"/>
      <c r="J598" s="23"/>
      <c r="K598" s="23"/>
      <c r="L598" s="23"/>
      <c r="M598" s="23"/>
      <c r="N598" s="26"/>
      <c r="O598" s="26"/>
      <c r="P598" s="26"/>
      <c r="Q598" s="26"/>
      <c r="R598" s="26"/>
      <c r="S598" s="26"/>
      <c r="T598" s="27"/>
      <c r="U598" s="27"/>
      <c r="V598" s="27"/>
      <c r="W598" s="27"/>
      <c r="X598" s="27"/>
      <c r="Y598" s="27"/>
      <c r="Z598" s="28"/>
      <c r="AA598" s="28"/>
      <c r="AB598" s="28"/>
      <c r="AC598" s="28"/>
      <c r="AD598" s="28"/>
      <c r="AE598" s="28"/>
      <c r="AJ598" s="44"/>
      <c r="AK598" s="44"/>
      <c r="AL598" s="44"/>
      <c r="AM598" s="44"/>
      <c r="AN598" s="44"/>
      <c r="AO598" s="44"/>
      <c r="AP598" s="44"/>
      <c r="AQ598" s="44"/>
      <c r="AR598" s="44"/>
      <c r="AS598" s="44"/>
      <c r="AT598" s="44"/>
      <c r="AU598" s="44"/>
    </row>
    <row r="599" spans="1:47">
      <c r="A599" s="3"/>
      <c r="B599" s="13"/>
      <c r="H599" s="23"/>
      <c r="I599" s="23"/>
      <c r="J599" s="23"/>
      <c r="K599" s="23"/>
      <c r="L599" s="23"/>
      <c r="M599" s="23"/>
      <c r="N599" s="26"/>
      <c r="O599" s="26"/>
      <c r="P599" s="26"/>
      <c r="Q599" s="26"/>
      <c r="R599" s="26"/>
      <c r="S599" s="26"/>
      <c r="T599" s="27"/>
      <c r="U599" s="27"/>
      <c r="V599" s="27"/>
      <c r="W599" s="27"/>
      <c r="X599" s="27"/>
      <c r="Y599" s="27"/>
      <c r="Z599" s="28"/>
      <c r="AA599" s="28"/>
      <c r="AB599" s="28"/>
      <c r="AC599" s="28"/>
      <c r="AD599" s="28"/>
      <c r="AE599" s="28"/>
      <c r="AJ599" s="44"/>
      <c r="AK599" s="44"/>
      <c r="AL599" s="44"/>
      <c r="AM599" s="44"/>
      <c r="AN599" s="44"/>
      <c r="AO599" s="44"/>
      <c r="AP599" s="44"/>
      <c r="AQ599" s="44"/>
      <c r="AR599" s="44"/>
      <c r="AS599" s="44"/>
      <c r="AT599" s="44"/>
      <c r="AU599" s="44"/>
    </row>
    <row r="600" spans="1:47">
      <c r="A600" s="3"/>
      <c r="B600" s="13"/>
      <c r="H600" s="23"/>
      <c r="I600" s="23"/>
      <c r="J600" s="23"/>
      <c r="K600" s="23"/>
      <c r="L600" s="23"/>
      <c r="M600" s="23"/>
      <c r="N600" s="26"/>
      <c r="O600" s="26"/>
      <c r="P600" s="26"/>
      <c r="Q600" s="26"/>
      <c r="R600" s="26"/>
      <c r="S600" s="26"/>
      <c r="T600" s="27"/>
      <c r="U600" s="27"/>
      <c r="V600" s="27"/>
      <c r="W600" s="27"/>
      <c r="X600" s="27"/>
      <c r="Y600" s="27"/>
      <c r="Z600" s="28"/>
      <c r="AA600" s="28"/>
      <c r="AB600" s="28"/>
      <c r="AC600" s="28"/>
      <c r="AD600" s="28"/>
      <c r="AE600" s="28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</row>
    <row r="601" spans="1:47">
      <c r="A601" s="3"/>
      <c r="B601" s="13"/>
      <c r="H601" s="23"/>
      <c r="I601" s="23"/>
      <c r="J601" s="23"/>
      <c r="K601" s="23"/>
      <c r="L601" s="23"/>
      <c r="M601" s="23"/>
      <c r="N601" s="26"/>
      <c r="O601" s="26"/>
      <c r="P601" s="26"/>
      <c r="Q601" s="26"/>
      <c r="R601" s="26"/>
      <c r="S601" s="26"/>
      <c r="T601" s="27"/>
      <c r="U601" s="27"/>
      <c r="V601" s="27"/>
      <c r="W601" s="27"/>
      <c r="X601" s="27"/>
      <c r="Y601" s="27"/>
      <c r="Z601" s="28"/>
      <c r="AA601" s="28"/>
      <c r="AB601" s="28"/>
      <c r="AC601" s="28"/>
      <c r="AD601" s="28"/>
      <c r="AE601" s="28"/>
      <c r="AJ601" s="44"/>
      <c r="AK601" s="44"/>
      <c r="AL601" s="44"/>
      <c r="AM601" s="44"/>
      <c r="AN601" s="44"/>
      <c r="AO601" s="44"/>
      <c r="AP601" s="44"/>
      <c r="AQ601" s="44"/>
      <c r="AR601" s="44"/>
      <c r="AS601" s="44"/>
      <c r="AT601" s="44"/>
      <c r="AU601" s="44"/>
    </row>
    <row r="602" spans="1:47">
      <c r="A602" s="3"/>
      <c r="B602" s="13"/>
      <c r="H602" s="23"/>
      <c r="I602" s="23"/>
      <c r="J602" s="23"/>
      <c r="K602" s="23"/>
      <c r="L602" s="23"/>
      <c r="M602" s="23"/>
      <c r="N602" s="26"/>
      <c r="O602" s="26"/>
      <c r="P602" s="26"/>
      <c r="Q602" s="26"/>
      <c r="R602" s="26"/>
      <c r="S602" s="26"/>
      <c r="T602" s="27"/>
      <c r="U602" s="27"/>
      <c r="V602" s="27"/>
      <c r="W602" s="27"/>
      <c r="X602" s="27"/>
      <c r="Y602" s="27"/>
      <c r="Z602" s="28"/>
      <c r="AA602" s="28"/>
      <c r="AB602" s="28"/>
      <c r="AC602" s="28"/>
      <c r="AD602" s="28"/>
      <c r="AE602" s="28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  <c r="AT602" s="44"/>
      <c r="AU602" s="44"/>
    </row>
    <row r="603" spans="1:47">
      <c r="A603" s="3"/>
      <c r="B603" s="13"/>
      <c r="H603" s="23"/>
      <c r="I603" s="23"/>
      <c r="J603" s="23"/>
      <c r="K603" s="23"/>
      <c r="L603" s="23"/>
      <c r="M603" s="23"/>
      <c r="N603" s="26"/>
      <c r="O603" s="26"/>
      <c r="P603" s="26"/>
      <c r="Q603" s="26"/>
      <c r="R603" s="26"/>
      <c r="S603" s="26"/>
      <c r="T603" s="27"/>
      <c r="U603" s="27"/>
      <c r="V603" s="27"/>
      <c r="W603" s="27"/>
      <c r="X603" s="27"/>
      <c r="Y603" s="27"/>
      <c r="Z603" s="28"/>
      <c r="AA603" s="28"/>
      <c r="AB603" s="28"/>
      <c r="AC603" s="28"/>
      <c r="AD603" s="28"/>
      <c r="AE603" s="28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/>
      <c r="AU603" s="44"/>
    </row>
    <row r="604" spans="1:47">
      <c r="A604" s="3"/>
      <c r="B604" s="13"/>
      <c r="H604" s="23"/>
      <c r="I604" s="23"/>
      <c r="J604" s="23"/>
      <c r="K604" s="23"/>
      <c r="L604" s="23"/>
      <c r="M604" s="23"/>
      <c r="N604" s="26"/>
      <c r="O604" s="26"/>
      <c r="P604" s="26"/>
      <c r="Q604" s="26"/>
      <c r="R604" s="26"/>
      <c r="S604" s="26"/>
      <c r="T604" s="27"/>
      <c r="U604" s="27"/>
      <c r="V604" s="27"/>
      <c r="W604" s="27"/>
      <c r="X604" s="27"/>
      <c r="Y604" s="27"/>
      <c r="Z604" s="28"/>
      <c r="AA604" s="28"/>
      <c r="AB604" s="28"/>
      <c r="AC604" s="28"/>
      <c r="AD604" s="28"/>
      <c r="AE604" s="28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</row>
    <row r="605" spans="1:47">
      <c r="A605" s="3"/>
      <c r="B605" s="13"/>
      <c r="H605" s="23"/>
      <c r="I605" s="23"/>
      <c r="J605" s="23"/>
      <c r="K605" s="23"/>
      <c r="L605" s="23"/>
      <c r="M605" s="23"/>
      <c r="N605" s="26"/>
      <c r="O605" s="26"/>
      <c r="P605" s="26"/>
      <c r="Q605" s="26"/>
      <c r="R605" s="26"/>
      <c r="S605" s="26"/>
      <c r="T605" s="27"/>
      <c r="U605" s="27"/>
      <c r="V605" s="27"/>
      <c r="W605" s="27"/>
      <c r="X605" s="27"/>
      <c r="Y605" s="27"/>
      <c r="Z605" s="28"/>
      <c r="AA605" s="28"/>
      <c r="AB605" s="28"/>
      <c r="AC605" s="28"/>
      <c r="AD605" s="28"/>
      <c r="AE605" s="28"/>
      <c r="AJ605" s="44"/>
      <c r="AK605" s="44"/>
      <c r="AL605" s="44"/>
      <c r="AM605" s="44"/>
      <c r="AN605" s="44"/>
      <c r="AO605" s="44"/>
      <c r="AP605" s="44"/>
      <c r="AQ605" s="44"/>
      <c r="AR605" s="44"/>
      <c r="AS605" s="44"/>
      <c r="AT605" s="44"/>
      <c r="AU605" s="44"/>
    </row>
    <row r="606" spans="1:47">
      <c r="A606" s="3"/>
      <c r="B606" s="13"/>
      <c r="H606" s="23"/>
      <c r="I606" s="23"/>
      <c r="J606" s="23"/>
      <c r="K606" s="23"/>
      <c r="L606" s="23"/>
      <c r="M606" s="23"/>
      <c r="N606" s="26"/>
      <c r="O606" s="26"/>
      <c r="P606" s="26"/>
      <c r="Q606" s="26"/>
      <c r="R606" s="26"/>
      <c r="S606" s="26"/>
      <c r="T606" s="27"/>
      <c r="U606" s="27"/>
      <c r="V606" s="27"/>
      <c r="W606" s="27"/>
      <c r="X606" s="27"/>
      <c r="Y606" s="27"/>
      <c r="Z606" s="28"/>
      <c r="AA606" s="28"/>
      <c r="AB606" s="28"/>
      <c r="AC606" s="28"/>
      <c r="AD606" s="28"/>
      <c r="AE606" s="28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</row>
    <row r="607" spans="1:47">
      <c r="A607" s="3"/>
      <c r="B607" s="13"/>
      <c r="H607" s="23"/>
      <c r="I607" s="23"/>
      <c r="J607" s="23"/>
      <c r="K607" s="23"/>
      <c r="L607" s="23"/>
      <c r="M607" s="23"/>
      <c r="N607" s="26"/>
      <c r="O607" s="26"/>
      <c r="P607" s="26"/>
      <c r="Q607" s="26"/>
      <c r="R607" s="26"/>
      <c r="S607" s="26"/>
      <c r="T607" s="27"/>
      <c r="U607" s="27"/>
      <c r="V607" s="27"/>
      <c r="W607" s="27"/>
      <c r="X607" s="27"/>
      <c r="Y607" s="27"/>
      <c r="Z607" s="28"/>
      <c r="AA607" s="28"/>
      <c r="AB607" s="28"/>
      <c r="AC607" s="28"/>
      <c r="AD607" s="28"/>
      <c r="AE607" s="28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</row>
    <row r="608" spans="1:47">
      <c r="A608" s="3"/>
      <c r="B608" s="13"/>
      <c r="H608" s="23"/>
      <c r="I608" s="23"/>
      <c r="J608" s="23"/>
      <c r="K608" s="23"/>
      <c r="L608" s="23"/>
      <c r="M608" s="23"/>
      <c r="N608" s="26"/>
      <c r="O608" s="26"/>
      <c r="P608" s="26"/>
      <c r="Q608" s="26"/>
      <c r="R608" s="26"/>
      <c r="S608" s="26"/>
      <c r="T608" s="27"/>
      <c r="U608" s="27"/>
      <c r="V608" s="27"/>
      <c r="W608" s="27"/>
      <c r="X608" s="27"/>
      <c r="Y608" s="27"/>
      <c r="Z608" s="28"/>
      <c r="AA608" s="28"/>
      <c r="AB608" s="28"/>
      <c r="AC608" s="28"/>
      <c r="AD608" s="28"/>
      <c r="AE608" s="28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  <c r="AT608" s="44"/>
      <c r="AU608" s="44"/>
    </row>
    <row r="609" spans="1:47">
      <c r="A609" s="3"/>
      <c r="B609" s="13"/>
      <c r="H609" s="23"/>
      <c r="I609" s="23"/>
      <c r="J609" s="23"/>
      <c r="K609" s="23"/>
      <c r="L609" s="23"/>
      <c r="M609" s="23"/>
      <c r="N609" s="26"/>
      <c r="O609" s="26"/>
      <c r="P609" s="26"/>
      <c r="Q609" s="26"/>
      <c r="R609" s="26"/>
      <c r="S609" s="26"/>
      <c r="T609" s="27"/>
      <c r="U609" s="27"/>
      <c r="V609" s="27"/>
      <c r="W609" s="27"/>
      <c r="X609" s="27"/>
      <c r="Y609" s="27"/>
      <c r="Z609" s="28"/>
      <c r="AA609" s="28"/>
      <c r="AB609" s="28"/>
      <c r="AC609" s="28"/>
      <c r="AD609" s="28"/>
      <c r="AE609" s="28"/>
      <c r="AJ609" s="44"/>
      <c r="AK609" s="44"/>
      <c r="AL609" s="44"/>
      <c r="AM609" s="44"/>
      <c r="AN609" s="44"/>
      <c r="AO609" s="44"/>
      <c r="AP609" s="44"/>
      <c r="AQ609" s="44"/>
      <c r="AR609" s="44"/>
      <c r="AS609" s="44"/>
      <c r="AT609" s="44"/>
      <c r="AU609" s="44"/>
    </row>
    <row r="610" spans="1:47">
      <c r="A610" s="3"/>
      <c r="B610" s="13"/>
      <c r="H610" s="23"/>
      <c r="I610" s="23"/>
      <c r="J610" s="23"/>
      <c r="K610" s="23"/>
      <c r="L610" s="23"/>
      <c r="M610" s="23"/>
      <c r="N610" s="26"/>
      <c r="O610" s="26"/>
      <c r="P610" s="26"/>
      <c r="Q610" s="26"/>
      <c r="R610" s="26"/>
      <c r="S610" s="26"/>
      <c r="T610" s="27"/>
      <c r="U610" s="27"/>
      <c r="V610" s="27"/>
      <c r="W610" s="27"/>
      <c r="X610" s="27"/>
      <c r="Y610" s="27"/>
      <c r="Z610" s="28"/>
      <c r="AA610" s="28"/>
      <c r="AB610" s="28"/>
      <c r="AC610" s="28"/>
      <c r="AD610" s="28"/>
      <c r="AE610" s="28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</row>
    <row r="611" spans="1:47">
      <c r="A611" s="3"/>
      <c r="B611" s="13"/>
      <c r="H611" s="23"/>
      <c r="I611" s="23"/>
      <c r="J611" s="23"/>
      <c r="K611" s="23"/>
      <c r="L611" s="23"/>
      <c r="M611" s="23"/>
      <c r="N611" s="26"/>
      <c r="O611" s="26"/>
      <c r="P611" s="26"/>
      <c r="Q611" s="26"/>
      <c r="R611" s="26"/>
      <c r="S611" s="26"/>
      <c r="T611" s="27"/>
      <c r="U611" s="27"/>
      <c r="V611" s="27"/>
      <c r="W611" s="27"/>
      <c r="X611" s="27"/>
      <c r="Y611" s="27"/>
      <c r="Z611" s="28"/>
      <c r="AA611" s="28"/>
      <c r="AB611" s="28"/>
      <c r="AC611" s="28"/>
      <c r="AD611" s="28"/>
      <c r="AE611" s="28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</row>
    <row r="612" spans="1:47">
      <c r="A612" s="3"/>
      <c r="B612" s="13"/>
      <c r="H612" s="23"/>
      <c r="I612" s="23"/>
      <c r="J612" s="23"/>
      <c r="K612" s="23"/>
      <c r="L612" s="23"/>
      <c r="M612" s="23"/>
      <c r="N612" s="26"/>
      <c r="O612" s="26"/>
      <c r="P612" s="26"/>
      <c r="Q612" s="26"/>
      <c r="R612" s="26"/>
      <c r="S612" s="26"/>
      <c r="T612" s="27"/>
      <c r="U612" s="27"/>
      <c r="V612" s="27"/>
      <c r="W612" s="27"/>
      <c r="X612" s="27"/>
      <c r="Y612" s="27"/>
      <c r="Z612" s="28"/>
      <c r="AA612" s="28"/>
      <c r="AB612" s="28"/>
      <c r="AC612" s="28"/>
      <c r="AD612" s="28"/>
      <c r="AE612" s="28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</row>
    <row r="613" spans="1:47">
      <c r="A613" s="3"/>
      <c r="B613" s="13"/>
      <c r="H613" s="23"/>
      <c r="I613" s="23"/>
      <c r="J613" s="23"/>
      <c r="K613" s="23"/>
      <c r="L613" s="23"/>
      <c r="M613" s="23"/>
      <c r="N613" s="26"/>
      <c r="O613" s="26"/>
      <c r="P613" s="26"/>
      <c r="Q613" s="26"/>
      <c r="R613" s="26"/>
      <c r="S613" s="26"/>
      <c r="T613" s="27"/>
      <c r="U613" s="27"/>
      <c r="V613" s="27"/>
      <c r="W613" s="27"/>
      <c r="X613" s="27"/>
      <c r="Y613" s="27"/>
      <c r="Z613" s="28"/>
      <c r="AA613" s="28"/>
      <c r="AB613" s="28"/>
      <c r="AC613" s="28"/>
      <c r="AD613" s="28"/>
      <c r="AE613" s="28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</row>
    <row r="614" spans="1:47">
      <c r="A614" s="3"/>
      <c r="B614" s="13"/>
      <c r="H614" s="23"/>
      <c r="I614" s="23"/>
      <c r="J614" s="23"/>
      <c r="K614" s="23"/>
      <c r="L614" s="23"/>
      <c r="M614" s="23"/>
      <c r="N614" s="26"/>
      <c r="O614" s="26"/>
      <c r="P614" s="26"/>
      <c r="Q614" s="26"/>
      <c r="R614" s="26"/>
      <c r="S614" s="26"/>
      <c r="T614" s="27"/>
      <c r="U614" s="27"/>
      <c r="V614" s="27"/>
      <c r="W614" s="27"/>
      <c r="X614" s="27"/>
      <c r="Y614" s="27"/>
      <c r="Z614" s="28"/>
      <c r="AA614" s="28"/>
      <c r="AB614" s="28"/>
      <c r="AC614" s="28"/>
      <c r="AD614" s="28"/>
      <c r="AE614" s="28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</row>
    <row r="615" spans="1:47">
      <c r="A615" s="3"/>
      <c r="B615" s="13"/>
      <c r="H615" s="23"/>
      <c r="I615" s="23"/>
      <c r="J615" s="23"/>
      <c r="K615" s="23"/>
      <c r="L615" s="23"/>
      <c r="M615" s="23"/>
      <c r="N615" s="26"/>
      <c r="O615" s="26"/>
      <c r="P615" s="26"/>
      <c r="Q615" s="26"/>
      <c r="R615" s="26"/>
      <c r="S615" s="26"/>
      <c r="T615" s="27"/>
      <c r="U615" s="27"/>
      <c r="V615" s="27"/>
      <c r="W615" s="27"/>
      <c r="X615" s="27"/>
      <c r="Y615" s="27"/>
      <c r="Z615" s="28"/>
      <c r="AA615" s="28"/>
      <c r="AB615" s="28"/>
      <c r="AC615" s="28"/>
      <c r="AD615" s="28"/>
      <c r="AE615" s="28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</row>
    <row r="616" spans="1:47">
      <c r="A616" s="3"/>
      <c r="B616" s="13"/>
      <c r="H616" s="23"/>
      <c r="I616" s="23"/>
      <c r="J616" s="23"/>
      <c r="K616" s="23"/>
      <c r="L616" s="23"/>
      <c r="M616" s="23"/>
      <c r="N616" s="26"/>
      <c r="O616" s="26"/>
      <c r="P616" s="26"/>
      <c r="Q616" s="26"/>
      <c r="R616" s="26"/>
      <c r="S616" s="26"/>
      <c r="T616" s="27"/>
      <c r="U616" s="27"/>
      <c r="V616" s="27"/>
      <c r="W616" s="27"/>
      <c r="X616" s="27"/>
      <c r="Y616" s="27"/>
      <c r="Z616" s="28"/>
      <c r="AA616" s="28"/>
      <c r="AB616" s="28"/>
      <c r="AC616" s="28"/>
      <c r="AD616" s="28"/>
      <c r="AE616" s="28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</row>
    <row r="617" spans="1:47">
      <c r="A617" s="3"/>
      <c r="B617" s="13"/>
      <c r="H617" s="23"/>
      <c r="I617" s="23"/>
      <c r="J617" s="23"/>
      <c r="K617" s="23"/>
      <c r="L617" s="23"/>
      <c r="M617" s="23"/>
      <c r="N617" s="26"/>
      <c r="O617" s="26"/>
      <c r="P617" s="26"/>
      <c r="Q617" s="26"/>
      <c r="R617" s="26"/>
      <c r="S617" s="26"/>
      <c r="T617" s="27"/>
      <c r="U617" s="27"/>
      <c r="V617" s="27"/>
      <c r="W617" s="27"/>
      <c r="X617" s="27"/>
      <c r="Y617" s="27"/>
      <c r="Z617" s="28"/>
      <c r="AA617" s="28"/>
      <c r="AB617" s="28"/>
      <c r="AC617" s="28"/>
      <c r="AD617" s="28"/>
      <c r="AE617" s="28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</row>
    <row r="618" spans="1:47">
      <c r="A618" s="3"/>
      <c r="B618" s="13"/>
      <c r="H618" s="23"/>
      <c r="I618" s="23"/>
      <c r="J618" s="23"/>
      <c r="K618" s="23"/>
      <c r="L618" s="23"/>
      <c r="M618" s="23"/>
      <c r="N618" s="26"/>
      <c r="O618" s="26"/>
      <c r="P618" s="26"/>
      <c r="Q618" s="26"/>
      <c r="R618" s="26"/>
      <c r="S618" s="26"/>
      <c r="T618" s="27"/>
      <c r="U618" s="27"/>
      <c r="V618" s="27"/>
      <c r="W618" s="27"/>
      <c r="X618" s="27"/>
      <c r="Y618" s="27"/>
      <c r="Z618" s="28"/>
      <c r="AA618" s="28"/>
      <c r="AB618" s="28"/>
      <c r="AC618" s="28"/>
      <c r="AD618" s="28"/>
      <c r="AE618" s="28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</row>
    <row r="619" spans="1:47">
      <c r="A619" s="3"/>
      <c r="B619" s="13"/>
      <c r="H619" s="23"/>
      <c r="I619" s="23"/>
      <c r="J619" s="23"/>
      <c r="K619" s="23"/>
      <c r="L619" s="23"/>
      <c r="M619" s="23"/>
      <c r="N619" s="26"/>
      <c r="O619" s="26"/>
      <c r="P619" s="26"/>
      <c r="Q619" s="26"/>
      <c r="R619" s="26"/>
      <c r="S619" s="26"/>
      <c r="T619" s="27"/>
      <c r="U619" s="27"/>
      <c r="V619" s="27"/>
      <c r="W619" s="27"/>
      <c r="X619" s="27"/>
      <c r="Y619" s="27"/>
      <c r="Z619" s="28"/>
      <c r="AA619" s="28"/>
      <c r="AB619" s="28"/>
      <c r="AC619" s="28"/>
      <c r="AD619" s="28"/>
      <c r="AE619" s="28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</row>
    <row r="620" spans="1:47">
      <c r="A620" s="3"/>
      <c r="B620" s="13"/>
      <c r="H620" s="23"/>
      <c r="I620" s="23"/>
      <c r="J620" s="23"/>
      <c r="K620" s="23"/>
      <c r="L620" s="23"/>
      <c r="M620" s="23"/>
      <c r="N620" s="26"/>
      <c r="O620" s="26"/>
      <c r="P620" s="26"/>
      <c r="Q620" s="26"/>
      <c r="R620" s="26"/>
      <c r="S620" s="26"/>
      <c r="T620" s="27"/>
      <c r="U620" s="27"/>
      <c r="V620" s="27"/>
      <c r="W620" s="27"/>
      <c r="X620" s="27"/>
      <c r="Y620" s="27"/>
      <c r="Z620" s="28"/>
      <c r="AA620" s="28"/>
      <c r="AB620" s="28"/>
      <c r="AC620" s="28"/>
      <c r="AD620" s="28"/>
      <c r="AE620" s="28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</row>
    <row r="621" spans="1:47">
      <c r="A621" s="3"/>
      <c r="B621" s="13"/>
      <c r="H621" s="23"/>
      <c r="I621" s="23"/>
      <c r="J621" s="23"/>
      <c r="K621" s="23"/>
      <c r="L621" s="23"/>
      <c r="M621" s="23"/>
      <c r="N621" s="26"/>
      <c r="O621" s="26"/>
      <c r="P621" s="26"/>
      <c r="Q621" s="26"/>
      <c r="R621" s="26"/>
      <c r="S621" s="26"/>
      <c r="T621" s="27"/>
      <c r="U621" s="27"/>
      <c r="V621" s="27"/>
      <c r="W621" s="27"/>
      <c r="X621" s="27"/>
      <c r="Y621" s="27"/>
      <c r="Z621" s="28"/>
      <c r="AA621" s="28"/>
      <c r="AB621" s="28"/>
      <c r="AC621" s="28"/>
      <c r="AD621" s="28"/>
      <c r="AE621" s="28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</row>
    <row r="622" spans="1:47">
      <c r="A622" s="3"/>
      <c r="B622" s="13"/>
      <c r="H622" s="23"/>
      <c r="I622" s="23"/>
      <c r="J622" s="23"/>
      <c r="K622" s="23"/>
      <c r="L622" s="23"/>
      <c r="M622" s="23"/>
      <c r="N622" s="26"/>
      <c r="O622" s="26"/>
      <c r="P622" s="26"/>
      <c r="Q622" s="26"/>
      <c r="R622" s="26"/>
      <c r="S622" s="26"/>
      <c r="T622" s="27"/>
      <c r="U622" s="27"/>
      <c r="V622" s="27"/>
      <c r="W622" s="27"/>
      <c r="X622" s="27"/>
      <c r="Y622" s="27"/>
      <c r="Z622" s="28"/>
      <c r="AA622" s="28"/>
      <c r="AB622" s="28"/>
      <c r="AC622" s="28"/>
      <c r="AD622" s="28"/>
      <c r="AE622" s="28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</row>
    <row r="623" spans="1:47">
      <c r="A623" s="3"/>
      <c r="B623" s="13"/>
      <c r="H623" s="23"/>
      <c r="I623" s="23"/>
      <c r="J623" s="23"/>
      <c r="K623" s="23"/>
      <c r="L623" s="23"/>
      <c r="M623" s="23"/>
      <c r="N623" s="26"/>
      <c r="O623" s="26"/>
      <c r="P623" s="26"/>
      <c r="Q623" s="26"/>
      <c r="R623" s="26"/>
      <c r="S623" s="26"/>
      <c r="T623" s="27"/>
      <c r="U623" s="27"/>
      <c r="V623" s="27"/>
      <c r="W623" s="27"/>
      <c r="X623" s="27"/>
      <c r="Y623" s="27"/>
      <c r="Z623" s="28"/>
      <c r="AA623" s="28"/>
      <c r="AB623" s="28"/>
      <c r="AC623" s="28"/>
      <c r="AD623" s="28"/>
      <c r="AE623" s="28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</row>
    <row r="624" spans="1:47">
      <c r="A624" s="3"/>
      <c r="B624" s="13"/>
      <c r="H624" s="23"/>
      <c r="I624" s="23"/>
      <c r="J624" s="23"/>
      <c r="K624" s="23"/>
      <c r="L624" s="23"/>
      <c r="M624" s="23"/>
      <c r="N624" s="26"/>
      <c r="O624" s="26"/>
      <c r="P624" s="26"/>
      <c r="Q624" s="26"/>
      <c r="R624" s="26"/>
      <c r="S624" s="26"/>
      <c r="T624" s="27"/>
      <c r="U624" s="27"/>
      <c r="V624" s="27"/>
      <c r="W624" s="27"/>
      <c r="X624" s="27"/>
      <c r="Y624" s="27"/>
      <c r="Z624" s="28"/>
      <c r="AA624" s="28"/>
      <c r="AB624" s="28"/>
      <c r="AC624" s="28"/>
      <c r="AD624" s="28"/>
      <c r="AE624" s="28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</row>
    <row r="625" spans="1:47">
      <c r="A625" s="3"/>
      <c r="B625" s="13"/>
      <c r="H625" s="23"/>
      <c r="I625" s="23"/>
      <c r="J625" s="23"/>
      <c r="K625" s="23"/>
      <c r="L625" s="23"/>
      <c r="M625" s="23"/>
      <c r="N625" s="26"/>
      <c r="O625" s="26"/>
      <c r="P625" s="26"/>
      <c r="Q625" s="26"/>
      <c r="R625" s="26"/>
      <c r="S625" s="26"/>
      <c r="T625" s="27"/>
      <c r="U625" s="27"/>
      <c r="V625" s="27"/>
      <c r="W625" s="27"/>
      <c r="X625" s="27"/>
      <c r="Y625" s="27"/>
      <c r="Z625" s="28"/>
      <c r="AA625" s="28"/>
      <c r="AB625" s="28"/>
      <c r="AC625" s="28"/>
      <c r="AD625" s="28"/>
      <c r="AE625" s="28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</row>
    <row r="626" spans="1:47">
      <c r="A626" s="3"/>
      <c r="B626" s="13"/>
      <c r="H626" s="23"/>
      <c r="I626" s="23"/>
      <c r="J626" s="23"/>
      <c r="K626" s="23"/>
      <c r="L626" s="23"/>
      <c r="M626" s="23"/>
      <c r="N626" s="26"/>
      <c r="O626" s="26"/>
      <c r="P626" s="26"/>
      <c r="Q626" s="26"/>
      <c r="R626" s="26"/>
      <c r="S626" s="26"/>
      <c r="T626" s="27"/>
      <c r="U626" s="27"/>
      <c r="V626" s="27"/>
      <c r="W626" s="27"/>
      <c r="X626" s="27"/>
      <c r="Y626" s="27"/>
      <c r="Z626" s="28"/>
      <c r="AA626" s="28"/>
      <c r="AB626" s="28"/>
      <c r="AC626" s="28"/>
      <c r="AD626" s="28"/>
      <c r="AE626" s="28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</row>
    <row r="627" spans="1:47">
      <c r="A627" s="3"/>
      <c r="B627" s="13"/>
      <c r="H627" s="23"/>
      <c r="I627" s="23"/>
      <c r="J627" s="23"/>
      <c r="K627" s="23"/>
      <c r="L627" s="23"/>
      <c r="M627" s="23"/>
      <c r="N627" s="26"/>
      <c r="O627" s="26"/>
      <c r="P627" s="26"/>
      <c r="Q627" s="26"/>
      <c r="R627" s="26"/>
      <c r="S627" s="26"/>
      <c r="T627" s="27"/>
      <c r="U627" s="27"/>
      <c r="V627" s="27"/>
      <c r="W627" s="27"/>
      <c r="X627" s="27"/>
      <c r="Y627" s="27"/>
      <c r="Z627" s="28"/>
      <c r="AA627" s="28"/>
      <c r="AB627" s="28"/>
      <c r="AC627" s="28"/>
      <c r="AD627" s="28"/>
      <c r="AE627" s="28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</row>
    <row r="628" spans="1:47">
      <c r="A628" s="3"/>
      <c r="B628" s="13"/>
      <c r="H628" s="23"/>
      <c r="I628" s="23"/>
      <c r="J628" s="23"/>
      <c r="K628" s="23"/>
      <c r="L628" s="23"/>
      <c r="M628" s="23"/>
      <c r="N628" s="26"/>
      <c r="O628" s="26"/>
      <c r="P628" s="26"/>
      <c r="Q628" s="26"/>
      <c r="R628" s="26"/>
      <c r="S628" s="26"/>
      <c r="T628" s="27"/>
      <c r="U628" s="27"/>
      <c r="V628" s="27"/>
      <c r="W628" s="27"/>
      <c r="X628" s="27"/>
      <c r="Y628" s="27"/>
      <c r="Z628" s="28"/>
      <c r="AA628" s="28"/>
      <c r="AB628" s="28"/>
      <c r="AC628" s="28"/>
      <c r="AD628" s="28"/>
      <c r="AE628" s="28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44"/>
      <c r="AU628" s="44"/>
    </row>
    <row r="629" spans="1:47">
      <c r="A629" s="3"/>
      <c r="B629" s="13"/>
      <c r="H629" s="23"/>
      <c r="I629" s="23"/>
      <c r="J629" s="23"/>
      <c r="K629" s="23"/>
      <c r="L629" s="23"/>
      <c r="M629" s="23"/>
      <c r="N629" s="26"/>
      <c r="O629" s="26"/>
      <c r="P629" s="26"/>
      <c r="Q629" s="26"/>
      <c r="R629" s="26"/>
      <c r="S629" s="26"/>
      <c r="T629" s="27"/>
      <c r="U629" s="27"/>
      <c r="V629" s="27"/>
      <c r="W629" s="27"/>
      <c r="X629" s="27"/>
      <c r="Y629" s="27"/>
      <c r="Z629" s="28"/>
      <c r="AA629" s="28"/>
      <c r="AB629" s="28"/>
      <c r="AC629" s="28"/>
      <c r="AD629" s="28"/>
      <c r="AE629" s="28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  <c r="AT629" s="44"/>
      <c r="AU629" s="44"/>
    </row>
    <row r="630" spans="1:47">
      <c r="A630" s="3"/>
      <c r="B630" s="13"/>
      <c r="H630" s="23"/>
      <c r="I630" s="23"/>
      <c r="J630" s="23"/>
      <c r="K630" s="23"/>
      <c r="L630" s="23"/>
      <c r="M630" s="23"/>
      <c r="N630" s="26"/>
      <c r="O630" s="26"/>
      <c r="P630" s="26"/>
      <c r="Q630" s="26"/>
      <c r="R630" s="26"/>
      <c r="S630" s="26"/>
      <c r="T630" s="27"/>
      <c r="U630" s="27"/>
      <c r="V630" s="27"/>
      <c r="W630" s="27"/>
      <c r="X630" s="27"/>
      <c r="Y630" s="27"/>
      <c r="Z630" s="28"/>
      <c r="AA630" s="28"/>
      <c r="AB630" s="28"/>
      <c r="AC630" s="28"/>
      <c r="AD630" s="28"/>
      <c r="AE630" s="28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44"/>
      <c r="AU630" s="44"/>
    </row>
    <row r="631" spans="1:47">
      <c r="A631" s="3"/>
      <c r="B631" s="13"/>
      <c r="H631" s="23"/>
      <c r="I631" s="23"/>
      <c r="J631" s="23"/>
      <c r="K631" s="23"/>
      <c r="L631" s="23"/>
      <c r="M631" s="23"/>
      <c r="N631" s="26"/>
      <c r="O631" s="26"/>
      <c r="P631" s="26"/>
      <c r="Q631" s="26"/>
      <c r="R631" s="26"/>
      <c r="S631" s="26"/>
      <c r="T631" s="27"/>
      <c r="U631" s="27"/>
      <c r="V631" s="27"/>
      <c r="W631" s="27"/>
      <c r="X631" s="27"/>
      <c r="Y631" s="27"/>
      <c r="Z631" s="28"/>
      <c r="AA631" s="28"/>
      <c r="AB631" s="28"/>
      <c r="AC631" s="28"/>
      <c r="AD631" s="28"/>
      <c r="AE631" s="28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</row>
    <row r="632" spans="1:47">
      <c r="A632" s="3"/>
      <c r="B632" s="13"/>
      <c r="H632" s="23"/>
      <c r="I632" s="23"/>
      <c r="J632" s="23"/>
      <c r="K632" s="23"/>
      <c r="L632" s="23"/>
      <c r="M632" s="23"/>
      <c r="N632" s="26"/>
      <c r="O632" s="26"/>
      <c r="P632" s="26"/>
      <c r="Q632" s="26"/>
      <c r="R632" s="26"/>
      <c r="S632" s="26"/>
      <c r="T632" s="27"/>
      <c r="U632" s="27"/>
      <c r="V632" s="27"/>
      <c r="W632" s="27"/>
      <c r="X632" s="27"/>
      <c r="Y632" s="27"/>
      <c r="Z632" s="28"/>
      <c r="AA632" s="28"/>
      <c r="AB632" s="28"/>
      <c r="AC632" s="28"/>
      <c r="AD632" s="28"/>
      <c r="AE632" s="28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44"/>
      <c r="AU632" s="44"/>
    </row>
    <row r="633" spans="1:47">
      <c r="A633" s="3"/>
      <c r="B633" s="13"/>
      <c r="H633" s="23"/>
      <c r="I633" s="23"/>
      <c r="J633" s="23"/>
      <c r="K633" s="23"/>
      <c r="L633" s="23"/>
      <c r="M633" s="23"/>
      <c r="N633" s="26"/>
      <c r="O633" s="26"/>
      <c r="P633" s="26"/>
      <c r="Q633" s="26"/>
      <c r="R633" s="26"/>
      <c r="S633" s="26"/>
      <c r="T633" s="27"/>
      <c r="U633" s="27"/>
      <c r="V633" s="27"/>
      <c r="W633" s="27"/>
      <c r="X633" s="27"/>
      <c r="Y633" s="27"/>
      <c r="Z633" s="28"/>
      <c r="AA633" s="28"/>
      <c r="AB633" s="28"/>
      <c r="AC633" s="28"/>
      <c r="AD633" s="28"/>
      <c r="AE633" s="28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  <c r="AT633" s="44"/>
      <c r="AU633" s="44"/>
    </row>
    <row r="634" spans="1:47">
      <c r="A634" s="3"/>
      <c r="B634" s="13"/>
      <c r="H634" s="23"/>
      <c r="I634" s="23"/>
      <c r="J634" s="23"/>
      <c r="K634" s="23"/>
      <c r="L634" s="23"/>
      <c r="M634" s="23"/>
      <c r="N634" s="26"/>
      <c r="O634" s="26"/>
      <c r="P634" s="26"/>
      <c r="Q634" s="26"/>
      <c r="R634" s="26"/>
      <c r="S634" s="26"/>
      <c r="T634" s="27"/>
      <c r="U634" s="27"/>
      <c r="V634" s="27"/>
      <c r="W634" s="27"/>
      <c r="X634" s="27"/>
      <c r="Y634" s="27"/>
      <c r="Z634" s="28"/>
      <c r="AA634" s="28"/>
      <c r="AB634" s="28"/>
      <c r="AC634" s="28"/>
      <c r="AD634" s="28"/>
      <c r="AE634" s="28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  <c r="AT634" s="44"/>
      <c r="AU634" s="44"/>
    </row>
    <row r="635" spans="1:47">
      <c r="A635" s="3"/>
      <c r="B635" s="13"/>
      <c r="H635" s="23"/>
      <c r="I635" s="23"/>
      <c r="J635" s="23"/>
      <c r="K635" s="23"/>
      <c r="L635" s="23"/>
      <c r="M635" s="23"/>
      <c r="N635" s="26"/>
      <c r="O635" s="26"/>
      <c r="P635" s="26"/>
      <c r="Q635" s="26"/>
      <c r="R635" s="26"/>
      <c r="S635" s="26"/>
      <c r="T635" s="27"/>
      <c r="U635" s="27"/>
      <c r="V635" s="27"/>
      <c r="W635" s="27"/>
      <c r="X635" s="27"/>
      <c r="Y635" s="27"/>
      <c r="Z635" s="28"/>
      <c r="AA635" s="28"/>
      <c r="AB635" s="28"/>
      <c r="AC635" s="28"/>
      <c r="AD635" s="28"/>
      <c r="AE635" s="28"/>
      <c r="AJ635" s="44"/>
      <c r="AK635" s="44"/>
      <c r="AL635" s="44"/>
      <c r="AM635" s="44"/>
      <c r="AN635" s="44"/>
      <c r="AO635" s="44"/>
      <c r="AP635" s="44"/>
      <c r="AQ635" s="44"/>
      <c r="AR635" s="44"/>
      <c r="AS635" s="44"/>
      <c r="AT635" s="44"/>
      <c r="AU635" s="44"/>
    </row>
    <row r="636" spans="1:47">
      <c r="A636" s="3"/>
      <c r="B636" s="13"/>
      <c r="H636" s="23"/>
      <c r="I636" s="23"/>
      <c r="J636" s="23"/>
      <c r="K636" s="23"/>
      <c r="L636" s="23"/>
      <c r="M636" s="23"/>
      <c r="N636" s="26"/>
      <c r="O636" s="26"/>
      <c r="P636" s="26"/>
      <c r="Q636" s="26"/>
      <c r="R636" s="26"/>
      <c r="S636" s="26"/>
      <c r="T636" s="27"/>
      <c r="U636" s="27"/>
      <c r="V636" s="27"/>
      <c r="W636" s="27"/>
      <c r="X636" s="27"/>
      <c r="Y636" s="27"/>
      <c r="Z636" s="28"/>
      <c r="AA636" s="28"/>
      <c r="AB636" s="28"/>
      <c r="AC636" s="28"/>
      <c r="AD636" s="28"/>
      <c r="AE636" s="28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44"/>
      <c r="AU636" s="44"/>
    </row>
    <row r="637" spans="1:47">
      <c r="A637" s="3"/>
      <c r="B637" s="13"/>
      <c r="H637" s="23"/>
      <c r="I637" s="23"/>
      <c r="J637" s="23"/>
      <c r="K637" s="23"/>
      <c r="L637" s="23"/>
      <c r="M637" s="23"/>
      <c r="N637" s="26"/>
      <c r="O637" s="26"/>
      <c r="P637" s="26"/>
      <c r="Q637" s="26"/>
      <c r="R637" s="26"/>
      <c r="S637" s="26"/>
      <c r="T637" s="27"/>
      <c r="U637" s="27"/>
      <c r="V637" s="27"/>
      <c r="W637" s="27"/>
      <c r="X637" s="27"/>
      <c r="Y637" s="27"/>
      <c r="Z637" s="28"/>
      <c r="AA637" s="28"/>
      <c r="AB637" s="28"/>
      <c r="AC637" s="28"/>
      <c r="AD637" s="28"/>
      <c r="AE637" s="28"/>
      <c r="AJ637" s="44"/>
      <c r="AK637" s="44"/>
      <c r="AL637" s="44"/>
      <c r="AM637" s="44"/>
      <c r="AN637" s="44"/>
      <c r="AO637" s="44"/>
      <c r="AP637" s="44"/>
      <c r="AQ637" s="44"/>
      <c r="AR637" s="44"/>
      <c r="AS637" s="44"/>
      <c r="AT637" s="44"/>
      <c r="AU637" s="44"/>
    </row>
    <row r="638" spans="1:47">
      <c r="A638" s="3"/>
      <c r="B638" s="13"/>
      <c r="H638" s="23"/>
      <c r="I638" s="23"/>
      <c r="J638" s="23"/>
      <c r="K638" s="23"/>
      <c r="L638" s="23"/>
      <c r="M638" s="23"/>
      <c r="N638" s="26"/>
      <c r="O638" s="26"/>
      <c r="P638" s="26"/>
      <c r="Q638" s="26"/>
      <c r="R638" s="26"/>
      <c r="S638" s="26"/>
      <c r="T638" s="27"/>
      <c r="U638" s="27"/>
      <c r="V638" s="27"/>
      <c r="W638" s="27"/>
      <c r="X638" s="27"/>
      <c r="Y638" s="27"/>
      <c r="Z638" s="28"/>
      <c r="AA638" s="28"/>
      <c r="AB638" s="28"/>
      <c r="AC638" s="28"/>
      <c r="AD638" s="28"/>
      <c r="AE638" s="28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  <c r="AT638" s="44"/>
      <c r="AU638" s="44"/>
    </row>
    <row r="639" spans="1:47">
      <c r="A639" s="3"/>
      <c r="B639" s="13"/>
      <c r="H639" s="23"/>
      <c r="I639" s="23"/>
      <c r="J639" s="23"/>
      <c r="K639" s="23"/>
      <c r="L639" s="23"/>
      <c r="M639" s="23"/>
      <c r="N639" s="26"/>
      <c r="O639" s="26"/>
      <c r="P639" s="26"/>
      <c r="Q639" s="26"/>
      <c r="R639" s="26"/>
      <c r="S639" s="26"/>
      <c r="T639" s="27"/>
      <c r="U639" s="27"/>
      <c r="V639" s="27"/>
      <c r="W639" s="27"/>
      <c r="X639" s="27"/>
      <c r="Y639" s="27"/>
      <c r="Z639" s="28"/>
      <c r="AA639" s="28"/>
      <c r="AB639" s="28"/>
      <c r="AC639" s="28"/>
      <c r="AD639" s="28"/>
      <c r="AE639" s="28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4"/>
    </row>
    <row r="640" spans="1:47">
      <c r="A640" s="3"/>
      <c r="B640" s="13"/>
      <c r="H640" s="23"/>
      <c r="I640" s="23"/>
      <c r="J640" s="23"/>
      <c r="K640" s="23"/>
      <c r="L640" s="23"/>
      <c r="M640" s="23"/>
      <c r="N640" s="26"/>
      <c r="O640" s="26"/>
      <c r="P640" s="26"/>
      <c r="Q640" s="26"/>
      <c r="R640" s="26"/>
      <c r="S640" s="26"/>
      <c r="T640" s="27"/>
      <c r="U640" s="27"/>
      <c r="V640" s="27"/>
      <c r="W640" s="27"/>
      <c r="X640" s="27"/>
      <c r="Y640" s="27"/>
      <c r="Z640" s="28"/>
      <c r="AA640" s="28"/>
      <c r="AB640" s="28"/>
      <c r="AC640" s="28"/>
      <c r="AD640" s="28"/>
      <c r="AE640" s="28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  <c r="AT640" s="44"/>
      <c r="AU640" s="44"/>
    </row>
    <row r="641" spans="1:47">
      <c r="A641" s="3"/>
      <c r="B641" s="13"/>
      <c r="H641" s="23"/>
      <c r="I641" s="23"/>
      <c r="J641" s="23"/>
      <c r="K641" s="23"/>
      <c r="L641" s="23"/>
      <c r="M641" s="23"/>
      <c r="N641" s="26"/>
      <c r="O641" s="26"/>
      <c r="P641" s="26"/>
      <c r="Q641" s="26"/>
      <c r="R641" s="26"/>
      <c r="S641" s="26"/>
      <c r="T641" s="27"/>
      <c r="U641" s="27"/>
      <c r="V641" s="27"/>
      <c r="W641" s="27"/>
      <c r="X641" s="27"/>
      <c r="Y641" s="27"/>
      <c r="Z641" s="28"/>
      <c r="AA641" s="28"/>
      <c r="AB641" s="28"/>
      <c r="AC641" s="28"/>
      <c r="AD641" s="28"/>
      <c r="AE641" s="28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  <c r="AT641" s="44"/>
      <c r="AU641" s="44"/>
    </row>
    <row r="642" spans="1:47">
      <c r="A642" s="3"/>
      <c r="B642" s="13"/>
      <c r="H642" s="23"/>
      <c r="I642" s="23"/>
      <c r="J642" s="23"/>
      <c r="K642" s="23"/>
      <c r="L642" s="23"/>
      <c r="M642" s="23"/>
      <c r="N642" s="26"/>
      <c r="O642" s="26"/>
      <c r="P642" s="26"/>
      <c r="Q642" s="26"/>
      <c r="R642" s="26"/>
      <c r="S642" s="26"/>
      <c r="T642" s="27"/>
      <c r="U642" s="27"/>
      <c r="V642" s="27"/>
      <c r="W642" s="27"/>
      <c r="X642" s="27"/>
      <c r="Y642" s="27"/>
      <c r="Z642" s="28"/>
      <c r="AA642" s="28"/>
      <c r="AB642" s="28"/>
      <c r="AC642" s="28"/>
      <c r="AD642" s="28"/>
      <c r="AE642" s="28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44"/>
      <c r="AU642" s="44"/>
    </row>
    <row r="643" spans="1:47">
      <c r="A643" s="3"/>
      <c r="B643" s="13"/>
      <c r="H643" s="23"/>
      <c r="I643" s="23"/>
      <c r="J643" s="23"/>
      <c r="K643" s="23"/>
      <c r="L643" s="23"/>
      <c r="M643" s="23"/>
      <c r="N643" s="26"/>
      <c r="O643" s="26"/>
      <c r="P643" s="26"/>
      <c r="Q643" s="26"/>
      <c r="R643" s="26"/>
      <c r="S643" s="26"/>
      <c r="T643" s="27"/>
      <c r="U643" s="27"/>
      <c r="V643" s="27"/>
      <c r="W643" s="27"/>
      <c r="X643" s="27"/>
      <c r="Y643" s="27"/>
      <c r="Z643" s="28"/>
      <c r="AA643" s="28"/>
      <c r="AB643" s="28"/>
      <c r="AC643" s="28"/>
      <c r="AD643" s="28"/>
      <c r="AE643" s="28"/>
      <c r="AJ643" s="44"/>
      <c r="AK643" s="44"/>
      <c r="AL643" s="44"/>
      <c r="AM643" s="44"/>
      <c r="AN643" s="44"/>
      <c r="AO643" s="44"/>
      <c r="AP643" s="44"/>
      <c r="AQ643" s="44"/>
      <c r="AR643" s="44"/>
      <c r="AS643" s="44"/>
      <c r="AT643" s="44"/>
      <c r="AU643" s="44"/>
    </row>
    <row r="644" spans="1:47">
      <c r="A644" s="3"/>
      <c r="B644" s="13"/>
      <c r="H644" s="23"/>
      <c r="I644" s="23"/>
      <c r="J644" s="23"/>
      <c r="K644" s="23"/>
      <c r="L644" s="23"/>
      <c r="M644" s="23"/>
      <c r="N644" s="26"/>
      <c r="O644" s="26"/>
      <c r="P644" s="26"/>
      <c r="Q644" s="26"/>
      <c r="R644" s="26"/>
      <c r="S644" s="26"/>
      <c r="T644" s="27"/>
      <c r="U644" s="27"/>
      <c r="V644" s="27"/>
      <c r="W644" s="27"/>
      <c r="X644" s="27"/>
      <c r="Y644" s="27"/>
      <c r="Z644" s="28"/>
      <c r="AA644" s="28"/>
      <c r="AB644" s="28"/>
      <c r="AC644" s="28"/>
      <c r="AD644" s="28"/>
      <c r="AE644" s="28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  <c r="AT644" s="44"/>
      <c r="AU644" s="44"/>
    </row>
    <row r="645" spans="1:47">
      <c r="A645" s="3"/>
      <c r="B645" s="13"/>
      <c r="H645" s="23"/>
      <c r="I645" s="23"/>
      <c r="J645" s="23"/>
      <c r="K645" s="23"/>
      <c r="L645" s="23"/>
      <c r="M645" s="23"/>
      <c r="N645" s="26"/>
      <c r="O645" s="26"/>
      <c r="P645" s="26"/>
      <c r="Q645" s="26"/>
      <c r="R645" s="26"/>
      <c r="S645" s="26"/>
      <c r="T645" s="27"/>
      <c r="U645" s="27"/>
      <c r="V645" s="27"/>
      <c r="W645" s="27"/>
      <c r="X645" s="27"/>
      <c r="Y645" s="27"/>
      <c r="Z645" s="28"/>
      <c r="AA645" s="28"/>
      <c r="AB645" s="28"/>
      <c r="AC645" s="28"/>
      <c r="AD645" s="28"/>
      <c r="AE645" s="28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  <c r="AT645" s="44"/>
      <c r="AU645" s="44"/>
    </row>
    <row r="646" spans="1:47">
      <c r="A646" s="3"/>
      <c r="B646" s="13"/>
      <c r="H646" s="23"/>
      <c r="I646" s="23"/>
      <c r="J646" s="23"/>
      <c r="K646" s="23"/>
      <c r="L646" s="23"/>
      <c r="M646" s="23"/>
      <c r="N646" s="26"/>
      <c r="O646" s="26"/>
      <c r="P646" s="26"/>
      <c r="Q646" s="26"/>
      <c r="R646" s="26"/>
      <c r="S646" s="26"/>
      <c r="T646" s="27"/>
      <c r="U646" s="27"/>
      <c r="V646" s="27"/>
      <c r="W646" s="27"/>
      <c r="X646" s="27"/>
      <c r="Y646" s="27"/>
      <c r="Z646" s="28"/>
      <c r="AA646" s="28"/>
      <c r="AB646" s="28"/>
      <c r="AC646" s="28"/>
      <c r="AD646" s="28"/>
      <c r="AE646" s="28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</row>
    <row r="647" spans="1:47">
      <c r="A647" s="3"/>
      <c r="B647" s="13"/>
      <c r="H647" s="23"/>
      <c r="I647" s="23"/>
      <c r="J647" s="23"/>
      <c r="K647" s="23"/>
      <c r="L647" s="23"/>
      <c r="M647" s="23"/>
      <c r="N647" s="26"/>
      <c r="O647" s="26"/>
      <c r="P647" s="26"/>
      <c r="Q647" s="26"/>
      <c r="R647" s="26"/>
      <c r="S647" s="26"/>
      <c r="T647" s="27"/>
      <c r="U647" s="27"/>
      <c r="V647" s="27"/>
      <c r="W647" s="27"/>
      <c r="X647" s="27"/>
      <c r="Y647" s="27"/>
      <c r="Z647" s="28"/>
      <c r="AA647" s="28"/>
      <c r="AB647" s="28"/>
      <c r="AC647" s="28"/>
      <c r="AD647" s="28"/>
      <c r="AE647" s="28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</row>
    <row r="648" spans="1:47">
      <c r="A648" s="3"/>
      <c r="B648" s="13"/>
      <c r="H648" s="23"/>
      <c r="I648" s="23"/>
      <c r="J648" s="23"/>
      <c r="K648" s="23"/>
      <c r="L648" s="23"/>
      <c r="M648" s="23"/>
      <c r="N648" s="26"/>
      <c r="O648" s="26"/>
      <c r="P648" s="26"/>
      <c r="Q648" s="26"/>
      <c r="R648" s="26"/>
      <c r="S648" s="26"/>
      <c r="T648" s="27"/>
      <c r="U648" s="27"/>
      <c r="V648" s="27"/>
      <c r="W648" s="27"/>
      <c r="X648" s="27"/>
      <c r="Y648" s="27"/>
      <c r="Z648" s="28"/>
      <c r="AA648" s="28"/>
      <c r="AB648" s="28"/>
      <c r="AC648" s="28"/>
      <c r="AD648" s="28"/>
      <c r="AE648" s="28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44"/>
      <c r="AU648" s="44"/>
    </row>
    <row r="649" spans="1:47">
      <c r="A649" s="3"/>
      <c r="B649" s="13"/>
      <c r="H649" s="23"/>
      <c r="I649" s="23"/>
      <c r="J649" s="23"/>
      <c r="K649" s="23"/>
      <c r="L649" s="23"/>
      <c r="M649" s="23"/>
      <c r="N649" s="26"/>
      <c r="O649" s="26"/>
      <c r="P649" s="26"/>
      <c r="Q649" s="26"/>
      <c r="R649" s="26"/>
      <c r="S649" s="26"/>
      <c r="T649" s="27"/>
      <c r="U649" s="27"/>
      <c r="V649" s="27"/>
      <c r="W649" s="27"/>
      <c r="X649" s="27"/>
      <c r="Y649" s="27"/>
      <c r="Z649" s="28"/>
      <c r="AA649" s="28"/>
      <c r="AB649" s="28"/>
      <c r="AC649" s="28"/>
      <c r="AD649" s="28"/>
      <c r="AE649" s="28"/>
      <c r="AJ649" s="44"/>
      <c r="AK649" s="44"/>
      <c r="AL649" s="44"/>
      <c r="AM649" s="44"/>
      <c r="AN649" s="44"/>
      <c r="AO649" s="44"/>
      <c r="AP649" s="44"/>
      <c r="AQ649" s="44"/>
      <c r="AR649" s="44"/>
      <c r="AS649" s="44"/>
      <c r="AT649" s="44"/>
      <c r="AU649" s="44"/>
    </row>
    <row r="650" spans="1:47">
      <c r="A650" s="3"/>
      <c r="B650" s="13"/>
      <c r="H650" s="23"/>
      <c r="I650" s="23"/>
      <c r="J650" s="23"/>
      <c r="K650" s="23"/>
      <c r="L650" s="23"/>
      <c r="M650" s="23"/>
      <c r="N650" s="26"/>
      <c r="O650" s="26"/>
      <c r="P650" s="26"/>
      <c r="Q650" s="26"/>
      <c r="R650" s="26"/>
      <c r="S650" s="26"/>
      <c r="T650" s="27"/>
      <c r="U650" s="27"/>
      <c r="V650" s="27"/>
      <c r="W650" s="27"/>
      <c r="X650" s="27"/>
      <c r="Y650" s="27"/>
      <c r="Z650" s="28"/>
      <c r="AA650" s="28"/>
      <c r="AB650" s="28"/>
      <c r="AC650" s="28"/>
      <c r="AD650" s="28"/>
      <c r="AE650" s="28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</row>
    <row r="651" spans="1:47">
      <c r="A651" s="3"/>
      <c r="B651" s="13"/>
      <c r="H651" s="23"/>
      <c r="I651" s="23"/>
      <c r="J651" s="23"/>
      <c r="K651" s="23"/>
      <c r="L651" s="23"/>
      <c r="M651" s="23"/>
      <c r="N651" s="26"/>
      <c r="O651" s="26"/>
      <c r="P651" s="26"/>
      <c r="Q651" s="26"/>
      <c r="R651" s="26"/>
      <c r="S651" s="26"/>
      <c r="T651" s="27"/>
      <c r="U651" s="27"/>
      <c r="V651" s="27"/>
      <c r="W651" s="27"/>
      <c r="X651" s="27"/>
      <c r="Y651" s="27"/>
      <c r="Z651" s="28"/>
      <c r="AA651" s="28"/>
      <c r="AB651" s="28"/>
      <c r="AC651" s="28"/>
      <c r="AD651" s="28"/>
      <c r="AE651" s="28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</row>
    <row r="652" spans="1:47">
      <c r="A652" s="3"/>
      <c r="B652" s="13"/>
      <c r="H652" s="23"/>
      <c r="I652" s="23"/>
      <c r="J652" s="23"/>
      <c r="K652" s="23"/>
      <c r="L652" s="23"/>
      <c r="M652" s="23"/>
      <c r="N652" s="26"/>
      <c r="O652" s="26"/>
      <c r="P652" s="26"/>
      <c r="Q652" s="26"/>
      <c r="R652" s="26"/>
      <c r="S652" s="26"/>
      <c r="T652" s="27"/>
      <c r="U652" s="27"/>
      <c r="V652" s="27"/>
      <c r="W652" s="27"/>
      <c r="X652" s="27"/>
      <c r="Y652" s="27"/>
      <c r="Z652" s="28"/>
      <c r="AA652" s="28"/>
      <c r="AB652" s="28"/>
      <c r="AC652" s="28"/>
      <c r="AD652" s="28"/>
      <c r="AE652" s="28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</row>
    <row r="653" spans="1:47">
      <c r="A653" s="3"/>
      <c r="B653" s="13"/>
      <c r="H653" s="23"/>
      <c r="I653" s="23"/>
      <c r="J653" s="23"/>
      <c r="K653" s="23"/>
      <c r="L653" s="23"/>
      <c r="M653" s="23"/>
      <c r="N653" s="26"/>
      <c r="O653" s="26"/>
      <c r="P653" s="26"/>
      <c r="Q653" s="26"/>
      <c r="R653" s="26"/>
      <c r="S653" s="26"/>
      <c r="T653" s="27"/>
      <c r="U653" s="27"/>
      <c r="V653" s="27"/>
      <c r="W653" s="27"/>
      <c r="X653" s="27"/>
      <c r="Y653" s="27"/>
      <c r="Z653" s="28"/>
      <c r="AA653" s="28"/>
      <c r="AB653" s="28"/>
      <c r="AC653" s="28"/>
      <c r="AD653" s="28"/>
      <c r="AE653" s="28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</row>
    <row r="654" spans="1:47">
      <c r="A654" s="3"/>
      <c r="B654" s="13"/>
      <c r="H654" s="23"/>
      <c r="I654" s="23"/>
      <c r="J654" s="23"/>
      <c r="K654" s="23"/>
      <c r="L654" s="23"/>
      <c r="M654" s="23"/>
      <c r="N654" s="26"/>
      <c r="O654" s="26"/>
      <c r="P654" s="26"/>
      <c r="Q654" s="26"/>
      <c r="R654" s="26"/>
      <c r="S654" s="26"/>
      <c r="T654" s="27"/>
      <c r="U654" s="27"/>
      <c r="V654" s="27"/>
      <c r="W654" s="27"/>
      <c r="X654" s="27"/>
      <c r="Y654" s="27"/>
      <c r="Z654" s="28"/>
      <c r="AA654" s="28"/>
      <c r="AB654" s="28"/>
      <c r="AC654" s="28"/>
      <c r="AD654" s="28"/>
      <c r="AE654" s="28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</row>
    <row r="655" spans="1:47">
      <c r="A655" s="3"/>
      <c r="B655" s="13"/>
      <c r="H655" s="23"/>
      <c r="I655" s="23"/>
      <c r="J655" s="23"/>
      <c r="K655" s="23"/>
      <c r="L655" s="23"/>
      <c r="M655" s="23"/>
      <c r="N655" s="26"/>
      <c r="O655" s="26"/>
      <c r="P655" s="26"/>
      <c r="Q655" s="26"/>
      <c r="R655" s="26"/>
      <c r="S655" s="26"/>
      <c r="T655" s="27"/>
      <c r="U655" s="27"/>
      <c r="V655" s="27"/>
      <c r="W655" s="27"/>
      <c r="X655" s="27"/>
      <c r="Y655" s="27"/>
      <c r="Z655" s="28"/>
      <c r="AA655" s="28"/>
      <c r="AB655" s="28"/>
      <c r="AC655" s="28"/>
      <c r="AD655" s="28"/>
      <c r="AE655" s="28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</row>
    <row r="656" spans="1:47">
      <c r="A656" s="3"/>
      <c r="B656" s="13"/>
      <c r="H656" s="23"/>
      <c r="I656" s="23"/>
      <c r="J656" s="23"/>
      <c r="K656" s="23"/>
      <c r="L656" s="23"/>
      <c r="M656" s="23"/>
      <c r="N656" s="26"/>
      <c r="O656" s="26"/>
      <c r="P656" s="26"/>
      <c r="Q656" s="26"/>
      <c r="R656" s="26"/>
      <c r="S656" s="26"/>
      <c r="T656" s="27"/>
      <c r="U656" s="27"/>
      <c r="V656" s="27"/>
      <c r="W656" s="27"/>
      <c r="X656" s="27"/>
      <c r="Y656" s="27"/>
      <c r="Z656" s="28"/>
      <c r="AA656" s="28"/>
      <c r="AB656" s="28"/>
      <c r="AC656" s="28"/>
      <c r="AD656" s="28"/>
      <c r="AE656" s="28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</row>
    <row r="657" spans="1:47">
      <c r="A657" s="3"/>
      <c r="B657" s="13"/>
      <c r="H657" s="23"/>
      <c r="I657" s="23"/>
      <c r="J657" s="23"/>
      <c r="K657" s="23"/>
      <c r="L657" s="23"/>
      <c r="M657" s="23"/>
      <c r="N657" s="26"/>
      <c r="O657" s="26"/>
      <c r="P657" s="26"/>
      <c r="Q657" s="26"/>
      <c r="R657" s="26"/>
      <c r="S657" s="26"/>
      <c r="T657" s="27"/>
      <c r="U657" s="27"/>
      <c r="V657" s="27"/>
      <c r="W657" s="27"/>
      <c r="X657" s="27"/>
      <c r="Y657" s="27"/>
      <c r="Z657" s="28"/>
      <c r="AA657" s="28"/>
      <c r="AB657" s="28"/>
      <c r="AC657" s="28"/>
      <c r="AD657" s="28"/>
      <c r="AE657" s="28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</row>
    <row r="658" spans="1:47">
      <c r="A658" s="3"/>
      <c r="B658" s="13"/>
      <c r="H658" s="23"/>
      <c r="I658" s="23"/>
      <c r="J658" s="23"/>
      <c r="K658" s="23"/>
      <c r="L658" s="23"/>
      <c r="M658" s="23"/>
      <c r="N658" s="26"/>
      <c r="O658" s="26"/>
      <c r="P658" s="26"/>
      <c r="Q658" s="26"/>
      <c r="R658" s="26"/>
      <c r="S658" s="26"/>
      <c r="T658" s="27"/>
      <c r="U658" s="27"/>
      <c r="V658" s="27"/>
      <c r="W658" s="27"/>
      <c r="X658" s="27"/>
      <c r="Y658" s="27"/>
      <c r="Z658" s="28"/>
      <c r="AA658" s="28"/>
      <c r="AB658" s="28"/>
      <c r="AC658" s="28"/>
      <c r="AD658" s="28"/>
      <c r="AE658" s="28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</row>
    <row r="659" spans="1:47">
      <c r="A659" s="3"/>
      <c r="B659" s="13"/>
      <c r="H659" s="23"/>
      <c r="I659" s="23"/>
      <c r="J659" s="23"/>
      <c r="K659" s="23"/>
      <c r="L659" s="23"/>
      <c r="M659" s="23"/>
      <c r="N659" s="26"/>
      <c r="O659" s="26"/>
      <c r="P659" s="26"/>
      <c r="Q659" s="26"/>
      <c r="R659" s="26"/>
      <c r="S659" s="26"/>
      <c r="T659" s="27"/>
      <c r="U659" s="27"/>
      <c r="V659" s="27"/>
      <c r="W659" s="27"/>
      <c r="X659" s="27"/>
      <c r="Y659" s="27"/>
      <c r="Z659" s="28"/>
      <c r="AA659" s="28"/>
      <c r="AB659" s="28"/>
      <c r="AC659" s="28"/>
      <c r="AD659" s="28"/>
      <c r="AE659" s="28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</row>
    <row r="660" spans="1:47">
      <c r="A660" s="3"/>
      <c r="B660" s="13"/>
      <c r="H660" s="23"/>
      <c r="I660" s="23"/>
      <c r="J660" s="23"/>
      <c r="K660" s="23"/>
      <c r="L660" s="23"/>
      <c r="M660" s="23"/>
      <c r="N660" s="26"/>
      <c r="O660" s="26"/>
      <c r="P660" s="26"/>
      <c r="Q660" s="26"/>
      <c r="R660" s="26"/>
      <c r="S660" s="26"/>
      <c r="T660" s="27"/>
      <c r="U660" s="27"/>
      <c r="V660" s="27"/>
      <c r="W660" s="27"/>
      <c r="X660" s="27"/>
      <c r="Y660" s="27"/>
      <c r="Z660" s="28"/>
      <c r="AA660" s="28"/>
      <c r="AB660" s="28"/>
      <c r="AC660" s="28"/>
      <c r="AD660" s="28"/>
      <c r="AE660" s="28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</row>
    <row r="661" spans="1:47">
      <c r="A661" s="3"/>
      <c r="B661" s="13"/>
      <c r="H661" s="23"/>
      <c r="I661" s="23"/>
      <c r="J661" s="23"/>
      <c r="K661" s="23"/>
      <c r="L661" s="23"/>
      <c r="M661" s="23"/>
      <c r="N661" s="26"/>
      <c r="O661" s="26"/>
      <c r="P661" s="26"/>
      <c r="Q661" s="26"/>
      <c r="R661" s="26"/>
      <c r="S661" s="26"/>
      <c r="T661" s="27"/>
      <c r="U661" s="27"/>
      <c r="V661" s="27"/>
      <c r="W661" s="27"/>
      <c r="X661" s="27"/>
      <c r="Y661" s="27"/>
      <c r="Z661" s="28"/>
      <c r="AA661" s="28"/>
      <c r="AB661" s="28"/>
      <c r="AC661" s="28"/>
      <c r="AD661" s="28"/>
      <c r="AE661" s="28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</row>
    <row r="662" spans="1:47">
      <c r="A662" s="3"/>
      <c r="B662" s="13"/>
      <c r="H662" s="23"/>
      <c r="I662" s="23"/>
      <c r="J662" s="23"/>
      <c r="K662" s="23"/>
      <c r="L662" s="23"/>
      <c r="M662" s="23"/>
      <c r="N662" s="26"/>
      <c r="O662" s="26"/>
      <c r="P662" s="26"/>
      <c r="Q662" s="26"/>
      <c r="R662" s="26"/>
      <c r="S662" s="26"/>
      <c r="T662" s="27"/>
      <c r="U662" s="27"/>
      <c r="V662" s="27"/>
      <c r="W662" s="27"/>
      <c r="X662" s="27"/>
      <c r="Y662" s="27"/>
      <c r="Z662" s="28"/>
      <c r="AA662" s="28"/>
      <c r="AB662" s="28"/>
      <c r="AC662" s="28"/>
      <c r="AD662" s="28"/>
      <c r="AE662" s="28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</row>
    <row r="663" spans="1:47">
      <c r="A663" s="3"/>
      <c r="B663" s="13"/>
      <c r="H663" s="23"/>
      <c r="I663" s="23"/>
      <c r="J663" s="23"/>
      <c r="K663" s="23"/>
      <c r="L663" s="23"/>
      <c r="M663" s="23"/>
      <c r="N663" s="26"/>
      <c r="O663" s="26"/>
      <c r="P663" s="26"/>
      <c r="Q663" s="26"/>
      <c r="R663" s="26"/>
      <c r="S663" s="26"/>
      <c r="T663" s="27"/>
      <c r="U663" s="27"/>
      <c r="V663" s="27"/>
      <c r="W663" s="27"/>
      <c r="X663" s="27"/>
      <c r="Y663" s="27"/>
      <c r="Z663" s="28"/>
      <c r="AA663" s="28"/>
      <c r="AB663" s="28"/>
      <c r="AC663" s="28"/>
      <c r="AD663" s="28"/>
      <c r="AE663" s="28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</row>
    <row r="664" spans="1:47">
      <c r="A664" s="3"/>
      <c r="B664" s="13"/>
      <c r="H664" s="23"/>
      <c r="I664" s="23"/>
      <c r="J664" s="23"/>
      <c r="K664" s="23"/>
      <c r="L664" s="23"/>
      <c r="M664" s="23"/>
      <c r="N664" s="26"/>
      <c r="O664" s="26"/>
      <c r="P664" s="26"/>
      <c r="Q664" s="26"/>
      <c r="R664" s="26"/>
      <c r="S664" s="26"/>
      <c r="T664" s="27"/>
      <c r="U664" s="27"/>
      <c r="V664" s="27"/>
      <c r="W664" s="27"/>
      <c r="X664" s="27"/>
      <c r="Y664" s="27"/>
      <c r="Z664" s="28"/>
      <c r="AA664" s="28"/>
      <c r="AB664" s="28"/>
      <c r="AC664" s="28"/>
      <c r="AD664" s="28"/>
      <c r="AE664" s="28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</row>
    <row r="665" spans="1:47">
      <c r="A665" s="3"/>
      <c r="B665" s="13"/>
      <c r="H665" s="23"/>
      <c r="I665" s="23"/>
      <c r="J665" s="23"/>
      <c r="K665" s="23"/>
      <c r="L665" s="23"/>
      <c r="M665" s="23"/>
      <c r="N665" s="26"/>
      <c r="O665" s="26"/>
      <c r="P665" s="26"/>
      <c r="Q665" s="26"/>
      <c r="R665" s="26"/>
      <c r="S665" s="26"/>
      <c r="T665" s="27"/>
      <c r="U665" s="27"/>
      <c r="V665" s="27"/>
      <c r="W665" s="27"/>
      <c r="X665" s="27"/>
      <c r="Y665" s="27"/>
      <c r="Z665" s="28"/>
      <c r="AA665" s="28"/>
      <c r="AB665" s="28"/>
      <c r="AC665" s="28"/>
      <c r="AD665" s="28"/>
      <c r="AE665" s="28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</row>
    <row r="666" spans="1:47">
      <c r="A666" s="3"/>
      <c r="B666" s="13"/>
      <c r="H666" s="23"/>
      <c r="I666" s="23"/>
      <c r="J666" s="23"/>
      <c r="K666" s="23"/>
      <c r="L666" s="23"/>
      <c r="M666" s="23"/>
      <c r="N666" s="26"/>
      <c r="O666" s="26"/>
      <c r="P666" s="26"/>
      <c r="Q666" s="26"/>
      <c r="R666" s="26"/>
      <c r="S666" s="26"/>
      <c r="T666" s="27"/>
      <c r="U666" s="27"/>
      <c r="V666" s="27"/>
      <c r="W666" s="27"/>
      <c r="X666" s="27"/>
      <c r="Y666" s="27"/>
      <c r="Z666" s="28"/>
      <c r="AA666" s="28"/>
      <c r="AB666" s="28"/>
      <c r="AC666" s="28"/>
      <c r="AD666" s="28"/>
      <c r="AE666" s="28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  <c r="AT666" s="44"/>
      <c r="AU666" s="44"/>
    </row>
    <row r="667" spans="1:47">
      <c r="A667" s="3"/>
      <c r="B667" s="13"/>
      <c r="H667" s="23"/>
      <c r="I667" s="23"/>
      <c r="J667" s="23"/>
      <c r="K667" s="23"/>
      <c r="L667" s="23"/>
      <c r="M667" s="23"/>
      <c r="N667" s="26"/>
      <c r="O667" s="26"/>
      <c r="P667" s="26"/>
      <c r="Q667" s="26"/>
      <c r="R667" s="26"/>
      <c r="S667" s="26"/>
      <c r="T667" s="27"/>
      <c r="U667" s="27"/>
      <c r="V667" s="27"/>
      <c r="W667" s="27"/>
      <c r="X667" s="27"/>
      <c r="Y667" s="27"/>
      <c r="Z667" s="28"/>
      <c r="AA667" s="28"/>
      <c r="AB667" s="28"/>
      <c r="AC667" s="28"/>
      <c r="AD667" s="28"/>
      <c r="AE667" s="28"/>
      <c r="AJ667" s="44"/>
      <c r="AK667" s="44"/>
      <c r="AL667" s="44"/>
      <c r="AM667" s="44"/>
      <c r="AN667" s="44"/>
      <c r="AO667" s="44"/>
      <c r="AP667" s="44"/>
      <c r="AQ667" s="44"/>
      <c r="AR667" s="44"/>
      <c r="AS667" s="44"/>
      <c r="AT667" s="44"/>
      <c r="AU667" s="44"/>
    </row>
    <row r="668" spans="1:47">
      <c r="A668" s="3"/>
      <c r="B668" s="13"/>
      <c r="H668" s="23"/>
      <c r="I668" s="23"/>
      <c r="J668" s="23"/>
      <c r="K668" s="23"/>
      <c r="L668" s="23"/>
      <c r="M668" s="23"/>
      <c r="N668" s="26"/>
      <c r="O668" s="26"/>
      <c r="P668" s="26"/>
      <c r="Q668" s="26"/>
      <c r="R668" s="26"/>
      <c r="S668" s="26"/>
      <c r="T668" s="27"/>
      <c r="U668" s="27"/>
      <c r="V668" s="27"/>
      <c r="W668" s="27"/>
      <c r="X668" s="27"/>
      <c r="Y668" s="27"/>
      <c r="Z668" s="28"/>
      <c r="AA668" s="28"/>
      <c r="AB668" s="28"/>
      <c r="AC668" s="28"/>
      <c r="AD668" s="28"/>
      <c r="AE668" s="28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44"/>
      <c r="AU668" s="44"/>
    </row>
    <row r="669" spans="1:47">
      <c r="A669" s="3"/>
      <c r="B669" s="13"/>
      <c r="H669" s="23"/>
      <c r="I669" s="23"/>
      <c r="J669" s="23"/>
      <c r="K669" s="23"/>
      <c r="L669" s="23"/>
      <c r="M669" s="23"/>
      <c r="N669" s="26"/>
      <c r="O669" s="26"/>
      <c r="P669" s="26"/>
      <c r="Q669" s="26"/>
      <c r="R669" s="26"/>
      <c r="S669" s="26"/>
      <c r="T669" s="27"/>
      <c r="U669" s="27"/>
      <c r="V669" s="27"/>
      <c r="W669" s="27"/>
      <c r="X669" s="27"/>
      <c r="Y669" s="27"/>
      <c r="Z669" s="28"/>
      <c r="AA669" s="28"/>
      <c r="AB669" s="28"/>
      <c r="AC669" s="28"/>
      <c r="AD669" s="28"/>
      <c r="AE669" s="28"/>
      <c r="AJ669" s="44"/>
      <c r="AK669" s="44"/>
      <c r="AL669" s="44"/>
      <c r="AM669" s="44"/>
      <c r="AN669" s="44"/>
      <c r="AO669" s="44"/>
      <c r="AP669" s="44"/>
      <c r="AQ669" s="44"/>
      <c r="AR669" s="44"/>
      <c r="AS669" s="44"/>
      <c r="AT669" s="44"/>
      <c r="AU669" s="44"/>
    </row>
    <row r="670" spans="1:47">
      <c r="A670" s="3"/>
      <c r="B670" s="13"/>
      <c r="H670" s="23"/>
      <c r="I670" s="23"/>
      <c r="J670" s="23"/>
      <c r="K670" s="23"/>
      <c r="L670" s="23"/>
      <c r="M670" s="23"/>
      <c r="N670" s="26"/>
      <c r="O670" s="26"/>
      <c r="P670" s="26"/>
      <c r="Q670" s="26"/>
      <c r="R670" s="26"/>
      <c r="S670" s="26"/>
      <c r="T670" s="27"/>
      <c r="U670" s="27"/>
      <c r="V670" s="27"/>
      <c r="W670" s="27"/>
      <c r="X670" s="27"/>
      <c r="Y670" s="27"/>
      <c r="Z670" s="28"/>
      <c r="AA670" s="28"/>
      <c r="AB670" s="28"/>
      <c r="AC670" s="28"/>
      <c r="AD670" s="28"/>
      <c r="AE670" s="28"/>
      <c r="AJ670" s="44"/>
      <c r="AK670" s="44"/>
      <c r="AL670" s="44"/>
      <c r="AM670" s="44"/>
      <c r="AN670" s="44"/>
      <c r="AO670" s="44"/>
      <c r="AP670" s="44"/>
      <c r="AQ670" s="44"/>
      <c r="AR670" s="44"/>
      <c r="AS670" s="44"/>
      <c r="AT670" s="44"/>
      <c r="AU670" s="44"/>
    </row>
    <row r="671" spans="1:47">
      <c r="A671" s="3"/>
      <c r="B671" s="13"/>
      <c r="H671" s="23"/>
      <c r="I671" s="23"/>
      <c r="J671" s="23"/>
      <c r="K671" s="23"/>
      <c r="L671" s="23"/>
      <c r="M671" s="23"/>
      <c r="N671" s="26"/>
      <c r="O671" s="26"/>
      <c r="P671" s="26"/>
      <c r="Q671" s="26"/>
      <c r="R671" s="26"/>
      <c r="S671" s="26"/>
      <c r="T671" s="27"/>
      <c r="U671" s="27"/>
      <c r="V671" s="27"/>
      <c r="W671" s="27"/>
      <c r="X671" s="27"/>
      <c r="Y671" s="27"/>
      <c r="Z671" s="28"/>
      <c r="AA671" s="28"/>
      <c r="AB671" s="28"/>
      <c r="AC671" s="28"/>
      <c r="AD671" s="28"/>
      <c r="AE671" s="28"/>
      <c r="AJ671" s="44"/>
      <c r="AK671" s="44"/>
      <c r="AL671" s="44"/>
      <c r="AM671" s="44"/>
      <c r="AN671" s="44"/>
      <c r="AO671" s="44"/>
      <c r="AP671" s="44"/>
      <c r="AQ671" s="44"/>
      <c r="AR671" s="44"/>
      <c r="AS671" s="44"/>
      <c r="AT671" s="44"/>
      <c r="AU671" s="44"/>
    </row>
    <row r="672" spans="1:47">
      <c r="A672" s="3"/>
      <c r="B672" s="13"/>
      <c r="H672" s="23"/>
      <c r="I672" s="23"/>
      <c r="J672" s="23"/>
      <c r="K672" s="23"/>
      <c r="L672" s="23"/>
      <c r="M672" s="23"/>
      <c r="N672" s="26"/>
      <c r="O672" s="26"/>
      <c r="P672" s="26"/>
      <c r="Q672" s="26"/>
      <c r="R672" s="26"/>
      <c r="S672" s="26"/>
      <c r="T672" s="27"/>
      <c r="U672" s="27"/>
      <c r="V672" s="27"/>
      <c r="W672" s="27"/>
      <c r="X672" s="27"/>
      <c r="Y672" s="27"/>
      <c r="Z672" s="28"/>
      <c r="AA672" s="28"/>
      <c r="AB672" s="28"/>
      <c r="AC672" s="28"/>
      <c r="AD672" s="28"/>
      <c r="AE672" s="28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  <c r="AT672" s="44"/>
      <c r="AU672" s="44"/>
    </row>
    <row r="673" spans="1:47">
      <c r="A673" s="3"/>
      <c r="B673" s="13"/>
      <c r="H673" s="23"/>
      <c r="I673" s="23"/>
      <c r="J673" s="23"/>
      <c r="K673" s="23"/>
      <c r="L673" s="23"/>
      <c r="M673" s="23"/>
      <c r="N673" s="26"/>
      <c r="O673" s="26"/>
      <c r="P673" s="26"/>
      <c r="Q673" s="26"/>
      <c r="R673" s="26"/>
      <c r="S673" s="26"/>
      <c r="T673" s="27"/>
      <c r="U673" s="27"/>
      <c r="V673" s="27"/>
      <c r="W673" s="27"/>
      <c r="X673" s="27"/>
      <c r="Y673" s="27"/>
      <c r="Z673" s="28"/>
      <c r="AA673" s="28"/>
      <c r="AB673" s="28"/>
      <c r="AC673" s="28"/>
      <c r="AD673" s="28"/>
      <c r="AE673" s="28"/>
      <c r="AJ673" s="44"/>
      <c r="AK673" s="44"/>
      <c r="AL673" s="44"/>
      <c r="AM673" s="44"/>
      <c r="AN673" s="44"/>
      <c r="AO673" s="44"/>
      <c r="AP673" s="44"/>
      <c r="AQ673" s="44"/>
      <c r="AR673" s="44"/>
      <c r="AS673" s="44"/>
      <c r="AT673" s="44"/>
      <c r="AU673" s="44"/>
    </row>
    <row r="674" spans="1:47">
      <c r="A674" s="3"/>
      <c r="B674" s="13"/>
      <c r="H674" s="23"/>
      <c r="I674" s="23"/>
      <c r="J674" s="23"/>
      <c r="K674" s="23"/>
      <c r="L674" s="23"/>
      <c r="M674" s="23"/>
      <c r="N674" s="26"/>
      <c r="O674" s="26"/>
      <c r="P674" s="26"/>
      <c r="Q674" s="26"/>
      <c r="R674" s="26"/>
      <c r="S674" s="26"/>
      <c r="T674" s="27"/>
      <c r="U674" s="27"/>
      <c r="V674" s="27"/>
      <c r="W674" s="27"/>
      <c r="X674" s="27"/>
      <c r="Y674" s="27"/>
      <c r="Z674" s="28"/>
      <c r="AA674" s="28"/>
      <c r="AB674" s="28"/>
      <c r="AC674" s="28"/>
      <c r="AD674" s="28"/>
      <c r="AE674" s="28"/>
      <c r="AJ674" s="44"/>
      <c r="AK674" s="44"/>
      <c r="AL674" s="44"/>
      <c r="AM674" s="44"/>
      <c r="AN674" s="44"/>
      <c r="AO674" s="44"/>
      <c r="AP674" s="44"/>
      <c r="AQ674" s="44"/>
      <c r="AR674" s="44"/>
      <c r="AS674" s="44"/>
      <c r="AT674" s="44"/>
      <c r="AU674" s="44"/>
    </row>
    <row r="675" spans="1:47">
      <c r="A675" s="3"/>
      <c r="B675" s="13"/>
      <c r="H675" s="23"/>
      <c r="I675" s="23"/>
      <c r="J675" s="23"/>
      <c r="K675" s="23"/>
      <c r="L675" s="23"/>
      <c r="M675" s="23"/>
      <c r="N675" s="26"/>
      <c r="O675" s="26"/>
      <c r="P675" s="26"/>
      <c r="Q675" s="26"/>
      <c r="R675" s="26"/>
      <c r="S675" s="26"/>
      <c r="T675" s="27"/>
      <c r="U675" s="27"/>
      <c r="V675" s="27"/>
      <c r="W675" s="27"/>
      <c r="X675" s="27"/>
      <c r="Y675" s="27"/>
      <c r="Z675" s="28"/>
      <c r="AA675" s="28"/>
      <c r="AB675" s="28"/>
      <c r="AC675" s="28"/>
      <c r="AD675" s="28"/>
      <c r="AE675" s="28"/>
      <c r="AJ675" s="44"/>
      <c r="AK675" s="44"/>
      <c r="AL675" s="44"/>
      <c r="AM675" s="44"/>
      <c r="AN675" s="44"/>
      <c r="AO675" s="44"/>
      <c r="AP675" s="44"/>
      <c r="AQ675" s="44"/>
      <c r="AR675" s="44"/>
      <c r="AS675" s="44"/>
      <c r="AT675" s="44"/>
      <c r="AU675" s="44"/>
    </row>
    <row r="676" spans="1:47">
      <c r="A676" s="3"/>
      <c r="B676" s="13"/>
      <c r="H676" s="23"/>
      <c r="I676" s="23"/>
      <c r="J676" s="23"/>
      <c r="K676" s="23"/>
      <c r="L676" s="23"/>
      <c r="M676" s="23"/>
      <c r="N676" s="26"/>
      <c r="O676" s="26"/>
      <c r="P676" s="26"/>
      <c r="Q676" s="26"/>
      <c r="R676" s="26"/>
      <c r="S676" s="26"/>
      <c r="T676" s="27"/>
      <c r="U676" s="27"/>
      <c r="V676" s="27"/>
      <c r="W676" s="27"/>
      <c r="X676" s="27"/>
      <c r="Y676" s="27"/>
      <c r="Z676" s="28"/>
      <c r="AA676" s="28"/>
      <c r="AB676" s="28"/>
      <c r="AC676" s="28"/>
      <c r="AD676" s="28"/>
      <c r="AE676" s="28"/>
      <c r="AJ676" s="44"/>
      <c r="AK676" s="44"/>
      <c r="AL676" s="44"/>
      <c r="AM676" s="44"/>
      <c r="AN676" s="44"/>
      <c r="AO676" s="44"/>
      <c r="AP676" s="44"/>
      <c r="AQ676" s="44"/>
      <c r="AR676" s="44"/>
      <c r="AS676" s="44"/>
      <c r="AT676" s="44"/>
      <c r="AU676" s="44"/>
    </row>
    <row r="677" spans="1:47">
      <c r="A677" s="3"/>
      <c r="B677" s="13"/>
      <c r="H677" s="23"/>
      <c r="I677" s="23"/>
      <c r="J677" s="23"/>
      <c r="K677" s="23"/>
      <c r="L677" s="23"/>
      <c r="M677" s="23"/>
      <c r="N677" s="26"/>
      <c r="O677" s="26"/>
      <c r="P677" s="26"/>
      <c r="Q677" s="26"/>
      <c r="R677" s="26"/>
      <c r="S677" s="26"/>
      <c r="T677" s="27"/>
      <c r="U677" s="27"/>
      <c r="V677" s="27"/>
      <c r="W677" s="27"/>
      <c r="X677" s="27"/>
      <c r="Y677" s="27"/>
      <c r="Z677" s="28"/>
      <c r="AA677" s="28"/>
      <c r="AB677" s="28"/>
      <c r="AC677" s="28"/>
      <c r="AD677" s="28"/>
      <c r="AE677" s="28"/>
      <c r="AJ677" s="44"/>
      <c r="AK677" s="44"/>
      <c r="AL677" s="44"/>
      <c r="AM677" s="44"/>
      <c r="AN677" s="44"/>
      <c r="AO677" s="44"/>
      <c r="AP677" s="44"/>
      <c r="AQ677" s="44"/>
      <c r="AR677" s="44"/>
      <c r="AS677" s="44"/>
      <c r="AT677" s="44"/>
      <c r="AU677" s="44"/>
    </row>
    <row r="678" spans="1:47">
      <c r="A678" s="3"/>
      <c r="B678" s="13"/>
      <c r="H678" s="23"/>
      <c r="I678" s="23"/>
      <c r="J678" s="23"/>
      <c r="K678" s="23"/>
      <c r="L678" s="23"/>
      <c r="M678" s="23"/>
      <c r="N678" s="26"/>
      <c r="O678" s="26"/>
      <c r="P678" s="26"/>
      <c r="Q678" s="26"/>
      <c r="R678" s="26"/>
      <c r="S678" s="26"/>
      <c r="T678" s="27"/>
      <c r="U678" s="27"/>
      <c r="V678" s="27"/>
      <c r="W678" s="27"/>
      <c r="X678" s="27"/>
      <c r="Y678" s="27"/>
      <c r="Z678" s="28"/>
      <c r="AA678" s="28"/>
      <c r="AB678" s="28"/>
      <c r="AC678" s="28"/>
      <c r="AD678" s="28"/>
      <c r="AE678" s="28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  <c r="AT678" s="44"/>
      <c r="AU678" s="44"/>
    </row>
    <row r="679" spans="1:47">
      <c r="A679" s="3"/>
      <c r="B679" s="13"/>
      <c r="H679" s="23"/>
      <c r="I679" s="23"/>
      <c r="J679" s="23"/>
      <c r="K679" s="23"/>
      <c r="L679" s="23"/>
      <c r="M679" s="23"/>
      <c r="N679" s="26"/>
      <c r="O679" s="26"/>
      <c r="P679" s="26"/>
      <c r="Q679" s="26"/>
      <c r="R679" s="26"/>
      <c r="S679" s="26"/>
      <c r="T679" s="27"/>
      <c r="U679" s="27"/>
      <c r="V679" s="27"/>
      <c r="W679" s="27"/>
      <c r="X679" s="27"/>
      <c r="Y679" s="27"/>
      <c r="Z679" s="28"/>
      <c r="AA679" s="28"/>
      <c r="AB679" s="28"/>
      <c r="AC679" s="28"/>
      <c r="AD679" s="28"/>
      <c r="AE679" s="28"/>
      <c r="AJ679" s="44"/>
      <c r="AK679" s="44"/>
      <c r="AL679" s="44"/>
      <c r="AM679" s="44"/>
      <c r="AN679" s="44"/>
      <c r="AO679" s="44"/>
      <c r="AP679" s="44"/>
      <c r="AQ679" s="44"/>
      <c r="AR679" s="44"/>
      <c r="AS679" s="44"/>
      <c r="AT679" s="44"/>
      <c r="AU679" s="44"/>
    </row>
    <row r="680" spans="1:47">
      <c r="A680" s="3"/>
      <c r="B680" s="13"/>
      <c r="H680" s="23"/>
      <c r="I680" s="23"/>
      <c r="J680" s="23"/>
      <c r="K680" s="23"/>
      <c r="L680" s="23"/>
      <c r="M680" s="23"/>
      <c r="N680" s="26"/>
      <c r="O680" s="26"/>
      <c r="P680" s="26"/>
      <c r="Q680" s="26"/>
      <c r="R680" s="26"/>
      <c r="S680" s="26"/>
      <c r="T680" s="27"/>
      <c r="U680" s="27"/>
      <c r="V680" s="27"/>
      <c r="W680" s="27"/>
      <c r="X680" s="27"/>
      <c r="Y680" s="27"/>
      <c r="Z680" s="28"/>
      <c r="AA680" s="28"/>
      <c r="AB680" s="28"/>
      <c r="AC680" s="28"/>
      <c r="AD680" s="28"/>
      <c r="AE680" s="28"/>
      <c r="AJ680" s="44"/>
      <c r="AK680" s="44"/>
      <c r="AL680" s="44"/>
      <c r="AM680" s="44"/>
      <c r="AN680" s="44"/>
      <c r="AO680" s="44"/>
      <c r="AP680" s="44"/>
      <c r="AQ680" s="44"/>
      <c r="AR680" s="44"/>
      <c r="AS680" s="44"/>
      <c r="AT680" s="44"/>
      <c r="AU680" s="44"/>
    </row>
    <row r="681" spans="1:47">
      <c r="A681" s="3"/>
      <c r="B681" s="13"/>
      <c r="H681" s="23"/>
      <c r="I681" s="23"/>
      <c r="J681" s="23"/>
      <c r="K681" s="23"/>
      <c r="L681" s="23"/>
      <c r="M681" s="23"/>
      <c r="N681" s="26"/>
      <c r="O681" s="26"/>
      <c r="P681" s="26"/>
      <c r="Q681" s="26"/>
      <c r="R681" s="26"/>
      <c r="S681" s="26"/>
      <c r="T681" s="27"/>
      <c r="U681" s="27"/>
      <c r="V681" s="27"/>
      <c r="W681" s="27"/>
      <c r="X681" s="27"/>
      <c r="Y681" s="27"/>
      <c r="Z681" s="28"/>
      <c r="AA681" s="28"/>
      <c r="AB681" s="28"/>
      <c r="AC681" s="28"/>
      <c r="AD681" s="28"/>
      <c r="AE681" s="28"/>
      <c r="AJ681" s="44"/>
      <c r="AK681" s="44"/>
      <c r="AL681" s="44"/>
      <c r="AM681" s="44"/>
      <c r="AN681" s="44"/>
      <c r="AO681" s="44"/>
      <c r="AP681" s="44"/>
      <c r="AQ681" s="44"/>
      <c r="AR681" s="44"/>
      <c r="AS681" s="44"/>
      <c r="AT681" s="44"/>
      <c r="AU681" s="44"/>
    </row>
    <row r="682" spans="1:47">
      <c r="A682" s="3"/>
      <c r="B682" s="13"/>
      <c r="H682" s="23"/>
      <c r="I682" s="23"/>
      <c r="J682" s="23"/>
      <c r="K682" s="23"/>
      <c r="L682" s="23"/>
      <c r="M682" s="23"/>
      <c r="N682" s="26"/>
      <c r="O682" s="26"/>
      <c r="P682" s="26"/>
      <c r="Q682" s="26"/>
      <c r="R682" s="26"/>
      <c r="S682" s="26"/>
      <c r="T682" s="27"/>
      <c r="U682" s="27"/>
      <c r="V682" s="27"/>
      <c r="W682" s="27"/>
      <c r="X682" s="27"/>
      <c r="Y682" s="27"/>
      <c r="Z682" s="28"/>
      <c r="AA682" s="28"/>
      <c r="AB682" s="28"/>
      <c r="AC682" s="28"/>
      <c r="AD682" s="28"/>
      <c r="AE682" s="28"/>
      <c r="AJ682" s="44"/>
      <c r="AK682" s="44"/>
      <c r="AL682" s="44"/>
      <c r="AM682" s="44"/>
      <c r="AN682" s="44"/>
      <c r="AO682" s="44"/>
      <c r="AP682" s="44"/>
      <c r="AQ682" s="44"/>
      <c r="AR682" s="44"/>
      <c r="AS682" s="44"/>
      <c r="AT682" s="44"/>
      <c r="AU682" s="44"/>
    </row>
    <row r="683" spans="1:47">
      <c r="A683" s="3"/>
      <c r="B683" s="13"/>
      <c r="H683" s="23"/>
      <c r="I683" s="23"/>
      <c r="J683" s="23"/>
      <c r="K683" s="23"/>
      <c r="L683" s="23"/>
      <c r="M683" s="23"/>
      <c r="N683" s="26"/>
      <c r="O683" s="26"/>
      <c r="P683" s="26"/>
      <c r="Q683" s="26"/>
      <c r="R683" s="26"/>
      <c r="S683" s="26"/>
      <c r="T683" s="27"/>
      <c r="U683" s="27"/>
      <c r="V683" s="27"/>
      <c r="W683" s="27"/>
      <c r="X683" s="27"/>
      <c r="Y683" s="27"/>
      <c r="Z683" s="28"/>
      <c r="AA683" s="28"/>
      <c r="AB683" s="28"/>
      <c r="AC683" s="28"/>
      <c r="AD683" s="28"/>
      <c r="AE683" s="28"/>
      <c r="AJ683" s="44"/>
      <c r="AK683" s="44"/>
      <c r="AL683" s="44"/>
      <c r="AM683" s="44"/>
      <c r="AN683" s="44"/>
      <c r="AO683" s="44"/>
      <c r="AP683" s="44"/>
      <c r="AQ683" s="44"/>
      <c r="AR683" s="44"/>
      <c r="AS683" s="44"/>
      <c r="AT683" s="44"/>
      <c r="AU683" s="44"/>
    </row>
    <row r="684" spans="1:47">
      <c r="A684" s="3"/>
      <c r="B684" s="13"/>
      <c r="H684" s="23"/>
      <c r="I684" s="23"/>
      <c r="J684" s="23"/>
      <c r="K684" s="23"/>
      <c r="L684" s="23"/>
      <c r="M684" s="23"/>
      <c r="N684" s="26"/>
      <c r="O684" s="26"/>
      <c r="P684" s="26"/>
      <c r="Q684" s="26"/>
      <c r="R684" s="26"/>
      <c r="S684" s="26"/>
      <c r="T684" s="27"/>
      <c r="U684" s="27"/>
      <c r="V684" s="27"/>
      <c r="W684" s="27"/>
      <c r="X684" s="27"/>
      <c r="Y684" s="27"/>
      <c r="Z684" s="28"/>
      <c r="AA684" s="28"/>
      <c r="AB684" s="28"/>
      <c r="AC684" s="28"/>
      <c r="AD684" s="28"/>
      <c r="AE684" s="28"/>
      <c r="AJ684" s="44"/>
      <c r="AK684" s="44"/>
      <c r="AL684" s="44"/>
      <c r="AM684" s="44"/>
      <c r="AN684" s="44"/>
      <c r="AO684" s="44"/>
      <c r="AP684" s="44"/>
      <c r="AQ684" s="44"/>
      <c r="AR684" s="44"/>
      <c r="AS684" s="44"/>
      <c r="AT684" s="44"/>
      <c r="AU684" s="44"/>
    </row>
    <row r="685" spans="1:47">
      <c r="A685" s="3"/>
      <c r="B685" s="13"/>
      <c r="H685" s="23"/>
      <c r="I685" s="23"/>
      <c r="J685" s="23"/>
      <c r="K685" s="23"/>
      <c r="L685" s="23"/>
      <c r="M685" s="23"/>
      <c r="N685" s="26"/>
      <c r="O685" s="26"/>
      <c r="P685" s="26"/>
      <c r="Q685" s="26"/>
      <c r="R685" s="26"/>
      <c r="S685" s="26"/>
      <c r="T685" s="27"/>
      <c r="U685" s="27"/>
      <c r="V685" s="27"/>
      <c r="W685" s="27"/>
      <c r="X685" s="27"/>
      <c r="Y685" s="27"/>
      <c r="Z685" s="28"/>
      <c r="AA685" s="28"/>
      <c r="AB685" s="28"/>
      <c r="AC685" s="28"/>
      <c r="AD685" s="28"/>
      <c r="AE685" s="28"/>
      <c r="AJ685" s="44"/>
      <c r="AK685" s="44"/>
      <c r="AL685" s="44"/>
      <c r="AM685" s="44"/>
      <c r="AN685" s="44"/>
      <c r="AO685" s="44"/>
      <c r="AP685" s="44"/>
      <c r="AQ685" s="44"/>
      <c r="AR685" s="44"/>
      <c r="AS685" s="44"/>
      <c r="AT685" s="44"/>
      <c r="AU685" s="44"/>
    </row>
    <row r="686" spans="1:47">
      <c r="A686" s="3"/>
      <c r="B686" s="13"/>
      <c r="H686" s="23"/>
      <c r="I686" s="23"/>
      <c r="J686" s="23"/>
      <c r="K686" s="23"/>
      <c r="L686" s="23"/>
      <c r="M686" s="23"/>
      <c r="N686" s="26"/>
      <c r="O686" s="26"/>
      <c r="P686" s="26"/>
      <c r="Q686" s="26"/>
      <c r="R686" s="26"/>
      <c r="S686" s="26"/>
      <c r="T686" s="27"/>
      <c r="U686" s="27"/>
      <c r="V686" s="27"/>
      <c r="W686" s="27"/>
      <c r="X686" s="27"/>
      <c r="Y686" s="27"/>
      <c r="Z686" s="28"/>
      <c r="AA686" s="28"/>
      <c r="AB686" s="28"/>
      <c r="AC686" s="28"/>
      <c r="AD686" s="28"/>
      <c r="AE686" s="28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</row>
    <row r="687" spans="1:47">
      <c r="A687" s="3"/>
      <c r="B687" s="13"/>
      <c r="H687" s="23"/>
      <c r="I687" s="23"/>
      <c r="J687" s="23"/>
      <c r="K687" s="23"/>
      <c r="L687" s="23"/>
      <c r="M687" s="23"/>
      <c r="N687" s="26"/>
      <c r="O687" s="26"/>
      <c r="P687" s="26"/>
      <c r="Q687" s="26"/>
      <c r="R687" s="26"/>
      <c r="S687" s="26"/>
      <c r="T687" s="27"/>
      <c r="U687" s="27"/>
      <c r="V687" s="27"/>
      <c r="W687" s="27"/>
      <c r="X687" s="27"/>
      <c r="Y687" s="27"/>
      <c r="Z687" s="28"/>
      <c r="AA687" s="28"/>
      <c r="AB687" s="28"/>
      <c r="AC687" s="28"/>
      <c r="AD687" s="28"/>
      <c r="AE687" s="28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</row>
    <row r="688" spans="1:47">
      <c r="A688" s="3"/>
      <c r="B688" s="13"/>
      <c r="H688" s="23"/>
      <c r="I688" s="23"/>
      <c r="J688" s="23"/>
      <c r="K688" s="23"/>
      <c r="L688" s="23"/>
      <c r="M688" s="23"/>
      <c r="N688" s="26"/>
      <c r="O688" s="26"/>
      <c r="P688" s="26"/>
      <c r="Q688" s="26"/>
      <c r="R688" s="26"/>
      <c r="S688" s="26"/>
      <c r="T688" s="27"/>
      <c r="U688" s="27"/>
      <c r="V688" s="27"/>
      <c r="W688" s="27"/>
      <c r="X688" s="27"/>
      <c r="Y688" s="27"/>
      <c r="Z688" s="28"/>
      <c r="AA688" s="28"/>
      <c r="AB688" s="28"/>
      <c r="AC688" s="28"/>
      <c r="AD688" s="28"/>
      <c r="AE688" s="28"/>
      <c r="AJ688" s="44"/>
      <c r="AK688" s="44"/>
      <c r="AL688" s="44"/>
      <c r="AM688" s="44"/>
      <c r="AN688" s="44"/>
      <c r="AO688" s="44"/>
      <c r="AP688" s="44"/>
      <c r="AQ688" s="44"/>
      <c r="AR688" s="44"/>
      <c r="AS688" s="44"/>
      <c r="AT688" s="44"/>
      <c r="AU688" s="44"/>
    </row>
    <row r="689" spans="1:47">
      <c r="A689" s="3"/>
      <c r="B689" s="13"/>
      <c r="H689" s="23"/>
      <c r="I689" s="23"/>
      <c r="J689" s="23"/>
      <c r="K689" s="23"/>
      <c r="L689" s="23"/>
      <c r="M689" s="23"/>
      <c r="N689" s="26"/>
      <c r="O689" s="26"/>
      <c r="P689" s="26"/>
      <c r="Q689" s="26"/>
      <c r="R689" s="26"/>
      <c r="S689" s="26"/>
      <c r="T689" s="27"/>
      <c r="U689" s="27"/>
      <c r="V689" s="27"/>
      <c r="W689" s="27"/>
      <c r="X689" s="27"/>
      <c r="Y689" s="27"/>
      <c r="Z689" s="28"/>
      <c r="AA689" s="28"/>
      <c r="AB689" s="28"/>
      <c r="AC689" s="28"/>
      <c r="AD689" s="28"/>
      <c r="AE689" s="28"/>
      <c r="AJ689" s="44"/>
      <c r="AK689" s="44"/>
      <c r="AL689" s="44"/>
      <c r="AM689" s="44"/>
      <c r="AN689" s="44"/>
      <c r="AO689" s="44"/>
      <c r="AP689" s="44"/>
      <c r="AQ689" s="44"/>
      <c r="AR689" s="44"/>
      <c r="AS689" s="44"/>
      <c r="AT689" s="44"/>
      <c r="AU689" s="44"/>
    </row>
    <row r="690" spans="1:47">
      <c r="A690" s="3"/>
      <c r="B690" s="13"/>
      <c r="H690" s="23"/>
      <c r="I690" s="23"/>
      <c r="J690" s="23"/>
      <c r="K690" s="23"/>
      <c r="L690" s="23"/>
      <c r="M690" s="23"/>
      <c r="N690" s="26"/>
      <c r="O690" s="26"/>
      <c r="P690" s="26"/>
      <c r="Q690" s="26"/>
      <c r="R690" s="26"/>
      <c r="S690" s="26"/>
      <c r="T690" s="27"/>
      <c r="U690" s="27"/>
      <c r="V690" s="27"/>
      <c r="W690" s="27"/>
      <c r="X690" s="27"/>
      <c r="Y690" s="27"/>
      <c r="Z690" s="28"/>
      <c r="AA690" s="28"/>
      <c r="AB690" s="28"/>
      <c r="AC690" s="28"/>
      <c r="AD690" s="28"/>
      <c r="AE690" s="28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</row>
    <row r="691" spans="1:47">
      <c r="A691" s="3"/>
      <c r="B691" s="13"/>
      <c r="H691" s="23"/>
      <c r="I691" s="23"/>
      <c r="J691" s="23"/>
      <c r="K691" s="23"/>
      <c r="L691" s="23"/>
      <c r="M691" s="23"/>
      <c r="N691" s="26"/>
      <c r="O691" s="26"/>
      <c r="P691" s="26"/>
      <c r="Q691" s="26"/>
      <c r="R691" s="26"/>
      <c r="S691" s="26"/>
      <c r="T691" s="27"/>
      <c r="U691" s="27"/>
      <c r="V691" s="27"/>
      <c r="W691" s="27"/>
      <c r="X691" s="27"/>
      <c r="Y691" s="27"/>
      <c r="Z691" s="28"/>
      <c r="AA691" s="28"/>
      <c r="AB691" s="28"/>
      <c r="AC691" s="28"/>
      <c r="AD691" s="28"/>
      <c r="AE691" s="28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</row>
    <row r="692" spans="1:47">
      <c r="A692" s="3"/>
      <c r="B692" s="13"/>
      <c r="H692" s="23"/>
      <c r="I692" s="23"/>
      <c r="J692" s="23"/>
      <c r="K692" s="23"/>
      <c r="L692" s="23"/>
      <c r="M692" s="23"/>
      <c r="N692" s="26"/>
      <c r="O692" s="26"/>
      <c r="P692" s="26"/>
      <c r="Q692" s="26"/>
      <c r="R692" s="26"/>
      <c r="S692" s="26"/>
      <c r="T692" s="27"/>
      <c r="U692" s="27"/>
      <c r="V692" s="27"/>
      <c r="W692" s="27"/>
      <c r="X692" s="27"/>
      <c r="Y692" s="27"/>
      <c r="Z692" s="28"/>
      <c r="AA692" s="28"/>
      <c r="AB692" s="28"/>
      <c r="AC692" s="28"/>
      <c r="AD692" s="28"/>
      <c r="AE692" s="28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</row>
    <row r="693" spans="1:47">
      <c r="A693" s="3"/>
      <c r="B693" s="13"/>
      <c r="H693" s="23"/>
      <c r="I693" s="23"/>
      <c r="J693" s="23"/>
      <c r="K693" s="23"/>
      <c r="L693" s="23"/>
      <c r="M693" s="23"/>
      <c r="N693" s="26"/>
      <c r="O693" s="26"/>
      <c r="P693" s="26"/>
      <c r="Q693" s="26"/>
      <c r="R693" s="26"/>
      <c r="S693" s="26"/>
      <c r="T693" s="27"/>
      <c r="U693" s="27"/>
      <c r="V693" s="27"/>
      <c r="W693" s="27"/>
      <c r="X693" s="27"/>
      <c r="Y693" s="27"/>
      <c r="Z693" s="28"/>
      <c r="AA693" s="28"/>
      <c r="AB693" s="28"/>
      <c r="AC693" s="28"/>
      <c r="AD693" s="28"/>
      <c r="AE693" s="28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</row>
    <row r="694" spans="1:47">
      <c r="A694" s="3"/>
      <c r="B694" s="13"/>
      <c r="H694" s="23"/>
      <c r="I694" s="23"/>
      <c r="J694" s="23"/>
      <c r="K694" s="23"/>
      <c r="L694" s="23"/>
      <c r="M694" s="23"/>
      <c r="N694" s="26"/>
      <c r="O694" s="26"/>
      <c r="P694" s="26"/>
      <c r="Q694" s="26"/>
      <c r="R694" s="26"/>
      <c r="S694" s="26"/>
      <c r="T694" s="27"/>
      <c r="U694" s="27"/>
      <c r="V694" s="27"/>
      <c r="W694" s="27"/>
      <c r="X694" s="27"/>
      <c r="Y694" s="27"/>
      <c r="Z694" s="28"/>
      <c r="AA694" s="28"/>
      <c r="AB694" s="28"/>
      <c r="AC694" s="28"/>
      <c r="AD694" s="28"/>
      <c r="AE694" s="28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</row>
    <row r="695" spans="1:47">
      <c r="A695" s="3"/>
      <c r="B695" s="13"/>
      <c r="H695" s="23"/>
      <c r="I695" s="23"/>
      <c r="J695" s="23"/>
      <c r="K695" s="23"/>
      <c r="L695" s="23"/>
      <c r="M695" s="23"/>
      <c r="N695" s="26"/>
      <c r="O695" s="26"/>
      <c r="P695" s="26"/>
      <c r="Q695" s="26"/>
      <c r="R695" s="26"/>
      <c r="S695" s="26"/>
      <c r="T695" s="27"/>
      <c r="U695" s="27"/>
      <c r="V695" s="27"/>
      <c r="W695" s="27"/>
      <c r="X695" s="27"/>
      <c r="Y695" s="27"/>
      <c r="Z695" s="28"/>
      <c r="AA695" s="28"/>
      <c r="AB695" s="28"/>
      <c r="AC695" s="28"/>
      <c r="AD695" s="28"/>
      <c r="AE695" s="28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</row>
    <row r="696" spans="1:47">
      <c r="A696" s="3"/>
      <c r="B696" s="13"/>
      <c r="H696" s="23"/>
      <c r="I696" s="23"/>
      <c r="J696" s="23"/>
      <c r="K696" s="23"/>
      <c r="L696" s="23"/>
      <c r="M696" s="23"/>
      <c r="N696" s="26"/>
      <c r="O696" s="26"/>
      <c r="P696" s="26"/>
      <c r="Q696" s="26"/>
      <c r="R696" s="26"/>
      <c r="S696" s="26"/>
      <c r="T696" s="27"/>
      <c r="U696" s="27"/>
      <c r="V696" s="27"/>
      <c r="W696" s="27"/>
      <c r="X696" s="27"/>
      <c r="Y696" s="27"/>
      <c r="Z696" s="28"/>
      <c r="AA696" s="28"/>
      <c r="AB696" s="28"/>
      <c r="AC696" s="28"/>
      <c r="AD696" s="28"/>
      <c r="AE696" s="28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</row>
    <row r="697" spans="1:47">
      <c r="A697" s="3"/>
      <c r="B697" s="13"/>
      <c r="H697" s="23"/>
      <c r="I697" s="23"/>
      <c r="J697" s="23"/>
      <c r="K697" s="23"/>
      <c r="L697" s="23"/>
      <c r="M697" s="23"/>
      <c r="N697" s="26"/>
      <c r="O697" s="26"/>
      <c r="P697" s="26"/>
      <c r="Q697" s="26"/>
      <c r="R697" s="26"/>
      <c r="S697" s="26"/>
      <c r="T697" s="27"/>
      <c r="U697" s="27"/>
      <c r="V697" s="27"/>
      <c r="W697" s="27"/>
      <c r="X697" s="27"/>
      <c r="Y697" s="27"/>
      <c r="Z697" s="28"/>
      <c r="AA697" s="28"/>
      <c r="AB697" s="28"/>
      <c r="AC697" s="28"/>
      <c r="AD697" s="28"/>
      <c r="AE697" s="28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</row>
    <row r="698" spans="1:47">
      <c r="A698" s="3"/>
      <c r="B698" s="13"/>
      <c r="H698" s="23"/>
      <c r="I698" s="23"/>
      <c r="J698" s="23"/>
      <c r="K698" s="23"/>
      <c r="L698" s="23"/>
      <c r="M698" s="23"/>
      <c r="N698" s="26"/>
      <c r="O698" s="26"/>
      <c r="P698" s="26"/>
      <c r="Q698" s="26"/>
      <c r="R698" s="26"/>
      <c r="S698" s="26"/>
      <c r="T698" s="27"/>
      <c r="U698" s="27"/>
      <c r="V698" s="27"/>
      <c r="W698" s="27"/>
      <c r="X698" s="27"/>
      <c r="Y698" s="27"/>
      <c r="Z698" s="28"/>
      <c r="AA698" s="28"/>
      <c r="AB698" s="28"/>
      <c r="AC698" s="28"/>
      <c r="AD698" s="28"/>
      <c r="AE698" s="28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</row>
    <row r="699" spans="1:47">
      <c r="A699" s="3"/>
      <c r="B699" s="13"/>
      <c r="H699" s="23"/>
      <c r="I699" s="23"/>
      <c r="J699" s="23"/>
      <c r="K699" s="23"/>
      <c r="L699" s="23"/>
      <c r="M699" s="23"/>
      <c r="N699" s="26"/>
      <c r="O699" s="26"/>
      <c r="P699" s="26"/>
      <c r="Q699" s="26"/>
      <c r="R699" s="26"/>
      <c r="S699" s="26"/>
      <c r="T699" s="27"/>
      <c r="U699" s="27"/>
      <c r="V699" s="27"/>
      <c r="W699" s="27"/>
      <c r="X699" s="27"/>
      <c r="Y699" s="27"/>
      <c r="Z699" s="28"/>
      <c r="AA699" s="28"/>
      <c r="AB699" s="28"/>
      <c r="AC699" s="28"/>
      <c r="AD699" s="28"/>
      <c r="AE699" s="28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</row>
    <row r="700" spans="1:47">
      <c r="A700" s="3"/>
      <c r="B700" s="13"/>
      <c r="H700" s="23"/>
      <c r="I700" s="23"/>
      <c r="J700" s="23"/>
      <c r="K700" s="23"/>
      <c r="L700" s="23"/>
      <c r="M700" s="23"/>
      <c r="N700" s="26"/>
      <c r="O700" s="26"/>
      <c r="P700" s="26"/>
      <c r="Q700" s="26"/>
      <c r="R700" s="26"/>
      <c r="S700" s="26"/>
      <c r="T700" s="27"/>
      <c r="U700" s="27"/>
      <c r="V700" s="27"/>
      <c r="W700" s="27"/>
      <c r="X700" s="27"/>
      <c r="Y700" s="27"/>
      <c r="Z700" s="28"/>
      <c r="AA700" s="28"/>
      <c r="AB700" s="28"/>
      <c r="AC700" s="28"/>
      <c r="AD700" s="28"/>
      <c r="AE700" s="28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</row>
    <row r="701" spans="1:47">
      <c r="A701" s="3"/>
      <c r="B701" s="13"/>
      <c r="H701" s="23"/>
      <c r="I701" s="23"/>
      <c r="J701" s="23"/>
      <c r="K701" s="23"/>
      <c r="L701" s="23"/>
      <c r="M701" s="23"/>
      <c r="N701" s="26"/>
      <c r="O701" s="26"/>
      <c r="P701" s="26"/>
      <c r="Q701" s="26"/>
      <c r="R701" s="26"/>
      <c r="S701" s="26"/>
      <c r="T701" s="27"/>
      <c r="U701" s="27"/>
      <c r="V701" s="27"/>
      <c r="W701" s="27"/>
      <c r="X701" s="27"/>
      <c r="Y701" s="27"/>
      <c r="Z701" s="28"/>
      <c r="AA701" s="28"/>
      <c r="AB701" s="28"/>
      <c r="AC701" s="28"/>
      <c r="AD701" s="28"/>
      <c r="AE701" s="28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</row>
    <row r="702" spans="1:47">
      <c r="A702" s="3"/>
      <c r="B702" s="13"/>
      <c r="H702" s="23"/>
      <c r="I702" s="23"/>
      <c r="J702" s="23"/>
      <c r="K702" s="23"/>
      <c r="L702" s="23"/>
      <c r="M702" s="23"/>
      <c r="N702" s="26"/>
      <c r="O702" s="26"/>
      <c r="P702" s="26"/>
      <c r="Q702" s="26"/>
      <c r="R702" s="26"/>
      <c r="S702" s="26"/>
      <c r="T702" s="27"/>
      <c r="U702" s="27"/>
      <c r="V702" s="27"/>
      <c r="W702" s="27"/>
      <c r="X702" s="27"/>
      <c r="Y702" s="27"/>
      <c r="Z702" s="28"/>
      <c r="AA702" s="28"/>
      <c r="AB702" s="28"/>
      <c r="AC702" s="28"/>
      <c r="AD702" s="28"/>
      <c r="AE702" s="28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</row>
    <row r="703" spans="1:47">
      <c r="A703" s="3"/>
      <c r="B703" s="13"/>
      <c r="H703" s="23"/>
      <c r="I703" s="23"/>
      <c r="J703" s="23"/>
      <c r="K703" s="23"/>
      <c r="L703" s="23"/>
      <c r="M703" s="23"/>
      <c r="N703" s="26"/>
      <c r="O703" s="26"/>
      <c r="P703" s="26"/>
      <c r="Q703" s="26"/>
      <c r="R703" s="26"/>
      <c r="S703" s="26"/>
      <c r="T703" s="27"/>
      <c r="U703" s="27"/>
      <c r="V703" s="27"/>
      <c r="W703" s="27"/>
      <c r="X703" s="27"/>
      <c r="Y703" s="27"/>
      <c r="Z703" s="28"/>
      <c r="AA703" s="28"/>
      <c r="AB703" s="28"/>
      <c r="AC703" s="28"/>
      <c r="AD703" s="28"/>
      <c r="AE703" s="28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</row>
    <row r="704" spans="1:47">
      <c r="A704" s="3"/>
      <c r="B704" s="13"/>
      <c r="H704" s="23"/>
      <c r="I704" s="23"/>
      <c r="J704" s="23"/>
      <c r="K704" s="23"/>
      <c r="L704" s="23"/>
      <c r="M704" s="23"/>
      <c r="N704" s="26"/>
      <c r="O704" s="26"/>
      <c r="P704" s="26"/>
      <c r="Q704" s="26"/>
      <c r="R704" s="26"/>
      <c r="S704" s="26"/>
      <c r="T704" s="27"/>
      <c r="U704" s="27"/>
      <c r="V704" s="27"/>
      <c r="W704" s="27"/>
      <c r="X704" s="27"/>
      <c r="Y704" s="27"/>
      <c r="Z704" s="28"/>
      <c r="AA704" s="28"/>
      <c r="AB704" s="28"/>
      <c r="AC704" s="28"/>
      <c r="AD704" s="28"/>
      <c r="AE704" s="28"/>
      <c r="AJ704" s="44"/>
      <c r="AK704" s="44"/>
      <c r="AL704" s="44"/>
      <c r="AM704" s="44"/>
      <c r="AN704" s="44"/>
      <c r="AO704" s="44"/>
      <c r="AP704" s="44"/>
      <c r="AQ704" s="44"/>
      <c r="AR704" s="44"/>
      <c r="AS704" s="44"/>
      <c r="AT704" s="44"/>
      <c r="AU704" s="44"/>
    </row>
    <row r="705" spans="1:47">
      <c r="A705" s="3"/>
      <c r="B705" s="13"/>
      <c r="H705" s="23"/>
      <c r="I705" s="23"/>
      <c r="J705" s="23"/>
      <c r="K705" s="23"/>
      <c r="L705" s="23"/>
      <c r="M705" s="23"/>
      <c r="N705" s="26"/>
      <c r="O705" s="26"/>
      <c r="P705" s="26"/>
      <c r="Q705" s="26"/>
      <c r="R705" s="26"/>
      <c r="S705" s="26"/>
      <c r="T705" s="27"/>
      <c r="U705" s="27"/>
      <c r="V705" s="27"/>
      <c r="W705" s="27"/>
      <c r="X705" s="27"/>
      <c r="Y705" s="27"/>
      <c r="Z705" s="28"/>
      <c r="AA705" s="28"/>
      <c r="AB705" s="28"/>
      <c r="AC705" s="28"/>
      <c r="AD705" s="28"/>
      <c r="AE705" s="28"/>
      <c r="AJ705" s="44"/>
      <c r="AK705" s="44"/>
      <c r="AL705" s="44"/>
      <c r="AM705" s="44"/>
      <c r="AN705" s="44"/>
      <c r="AO705" s="44"/>
      <c r="AP705" s="44"/>
      <c r="AQ705" s="44"/>
      <c r="AR705" s="44"/>
      <c r="AS705" s="44"/>
      <c r="AT705" s="44"/>
      <c r="AU705" s="44"/>
    </row>
    <row r="706" spans="1:47">
      <c r="A706" s="3"/>
      <c r="B706" s="13"/>
      <c r="H706" s="23"/>
      <c r="I706" s="23"/>
      <c r="J706" s="23"/>
      <c r="K706" s="23"/>
      <c r="L706" s="23"/>
      <c r="M706" s="23"/>
      <c r="N706" s="26"/>
      <c r="O706" s="26"/>
      <c r="P706" s="26"/>
      <c r="Q706" s="26"/>
      <c r="R706" s="26"/>
      <c r="S706" s="26"/>
      <c r="T706" s="27"/>
      <c r="U706" s="27"/>
      <c r="V706" s="27"/>
      <c r="W706" s="27"/>
      <c r="X706" s="27"/>
      <c r="Y706" s="27"/>
      <c r="Z706" s="28"/>
      <c r="AA706" s="28"/>
      <c r="AB706" s="28"/>
      <c r="AC706" s="28"/>
      <c r="AD706" s="28"/>
      <c r="AE706" s="28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  <c r="AT706" s="44"/>
      <c r="AU706" s="44"/>
    </row>
    <row r="707" spans="1:47">
      <c r="A707" s="3"/>
      <c r="B707" s="13"/>
      <c r="H707" s="23"/>
      <c r="I707" s="23"/>
      <c r="J707" s="23"/>
      <c r="K707" s="23"/>
      <c r="L707" s="23"/>
      <c r="M707" s="23"/>
      <c r="N707" s="26"/>
      <c r="O707" s="26"/>
      <c r="P707" s="26"/>
      <c r="Q707" s="26"/>
      <c r="R707" s="26"/>
      <c r="S707" s="26"/>
      <c r="T707" s="27"/>
      <c r="U707" s="27"/>
      <c r="V707" s="27"/>
      <c r="W707" s="27"/>
      <c r="X707" s="27"/>
      <c r="Y707" s="27"/>
      <c r="Z707" s="28"/>
      <c r="AA707" s="28"/>
      <c r="AB707" s="28"/>
      <c r="AC707" s="28"/>
      <c r="AD707" s="28"/>
      <c r="AE707" s="28"/>
      <c r="AJ707" s="44"/>
      <c r="AK707" s="44"/>
      <c r="AL707" s="44"/>
      <c r="AM707" s="44"/>
      <c r="AN707" s="44"/>
      <c r="AO707" s="44"/>
      <c r="AP707" s="44"/>
      <c r="AQ707" s="44"/>
      <c r="AR707" s="44"/>
      <c r="AS707" s="44"/>
      <c r="AT707" s="44"/>
      <c r="AU707" s="44"/>
    </row>
    <row r="708" spans="1:47">
      <c r="A708" s="3"/>
      <c r="B708" s="13"/>
      <c r="H708" s="23"/>
      <c r="I708" s="23"/>
      <c r="J708" s="23"/>
      <c r="K708" s="23"/>
      <c r="L708" s="23"/>
      <c r="M708" s="23"/>
      <c r="N708" s="26"/>
      <c r="O708" s="26"/>
      <c r="P708" s="26"/>
      <c r="Q708" s="26"/>
      <c r="R708" s="26"/>
      <c r="S708" s="26"/>
      <c r="T708" s="27"/>
      <c r="U708" s="27"/>
      <c r="V708" s="27"/>
      <c r="W708" s="27"/>
      <c r="X708" s="27"/>
      <c r="Y708" s="27"/>
      <c r="Z708" s="28"/>
      <c r="AA708" s="28"/>
      <c r="AB708" s="28"/>
      <c r="AC708" s="28"/>
      <c r="AD708" s="28"/>
      <c r="AE708" s="28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  <c r="AT708" s="44"/>
      <c r="AU708" s="44"/>
    </row>
    <row r="709" spans="1:47">
      <c r="A709" s="3"/>
      <c r="B709" s="13"/>
      <c r="H709" s="23"/>
      <c r="I709" s="23"/>
      <c r="J709" s="23"/>
      <c r="K709" s="23"/>
      <c r="L709" s="23"/>
      <c r="M709" s="23"/>
      <c r="N709" s="26"/>
      <c r="O709" s="26"/>
      <c r="P709" s="26"/>
      <c r="Q709" s="26"/>
      <c r="R709" s="26"/>
      <c r="S709" s="26"/>
      <c r="T709" s="27"/>
      <c r="U709" s="27"/>
      <c r="V709" s="27"/>
      <c r="W709" s="27"/>
      <c r="X709" s="27"/>
      <c r="Y709" s="27"/>
      <c r="Z709" s="28"/>
      <c r="AA709" s="28"/>
      <c r="AB709" s="28"/>
      <c r="AC709" s="28"/>
      <c r="AD709" s="28"/>
      <c r="AE709" s="28"/>
      <c r="AJ709" s="44"/>
      <c r="AK709" s="44"/>
      <c r="AL709" s="44"/>
      <c r="AM709" s="44"/>
      <c r="AN709" s="44"/>
      <c r="AO709" s="44"/>
      <c r="AP709" s="44"/>
      <c r="AQ709" s="44"/>
      <c r="AR709" s="44"/>
      <c r="AS709" s="44"/>
      <c r="AT709" s="44"/>
      <c r="AU709" s="44"/>
    </row>
    <row r="710" spans="1:47">
      <c r="A710" s="3"/>
      <c r="B710" s="13"/>
      <c r="H710" s="23"/>
      <c r="I710" s="23"/>
      <c r="J710" s="23"/>
      <c r="K710" s="23"/>
      <c r="L710" s="23"/>
      <c r="M710" s="23"/>
      <c r="N710" s="26"/>
      <c r="O710" s="26"/>
      <c r="P710" s="26"/>
      <c r="Q710" s="26"/>
      <c r="R710" s="26"/>
      <c r="S710" s="26"/>
      <c r="T710" s="27"/>
      <c r="U710" s="27"/>
      <c r="V710" s="27"/>
      <c r="W710" s="27"/>
      <c r="X710" s="27"/>
      <c r="Y710" s="27"/>
      <c r="Z710" s="28"/>
      <c r="AA710" s="28"/>
      <c r="AB710" s="28"/>
      <c r="AC710" s="28"/>
      <c r="AD710" s="28"/>
      <c r="AE710" s="28"/>
      <c r="AJ710" s="44"/>
      <c r="AK710" s="44"/>
      <c r="AL710" s="44"/>
      <c r="AM710" s="44"/>
      <c r="AN710" s="44"/>
      <c r="AO710" s="44"/>
      <c r="AP710" s="44"/>
      <c r="AQ710" s="44"/>
      <c r="AR710" s="44"/>
      <c r="AS710" s="44"/>
      <c r="AT710" s="44"/>
      <c r="AU710" s="44"/>
    </row>
    <row r="711" spans="1:47">
      <c r="A711" s="3"/>
      <c r="B711" s="13"/>
      <c r="H711" s="23"/>
      <c r="I711" s="23"/>
      <c r="J711" s="23"/>
      <c r="K711" s="23"/>
      <c r="L711" s="23"/>
      <c r="M711" s="23"/>
      <c r="N711" s="26"/>
      <c r="O711" s="26"/>
      <c r="P711" s="26"/>
      <c r="Q711" s="26"/>
      <c r="R711" s="26"/>
      <c r="S711" s="26"/>
      <c r="T711" s="27"/>
      <c r="U711" s="27"/>
      <c r="V711" s="27"/>
      <c r="W711" s="27"/>
      <c r="X711" s="27"/>
      <c r="Y711" s="27"/>
      <c r="Z711" s="28"/>
      <c r="AA711" s="28"/>
      <c r="AB711" s="28"/>
      <c r="AC711" s="28"/>
      <c r="AD711" s="28"/>
      <c r="AE711" s="28"/>
      <c r="AJ711" s="44"/>
      <c r="AK711" s="44"/>
      <c r="AL711" s="44"/>
      <c r="AM711" s="44"/>
      <c r="AN711" s="44"/>
      <c r="AO711" s="44"/>
      <c r="AP711" s="44"/>
      <c r="AQ711" s="44"/>
      <c r="AR711" s="44"/>
      <c r="AS711" s="44"/>
      <c r="AT711" s="44"/>
      <c r="AU711" s="44"/>
    </row>
    <row r="712" spans="1:47">
      <c r="A712" s="3"/>
      <c r="B712" s="13"/>
      <c r="H712" s="23"/>
      <c r="I712" s="23"/>
      <c r="J712" s="23"/>
      <c r="K712" s="23"/>
      <c r="L712" s="23"/>
      <c r="M712" s="23"/>
      <c r="N712" s="26"/>
      <c r="O712" s="26"/>
      <c r="P712" s="26"/>
      <c r="Q712" s="26"/>
      <c r="R712" s="26"/>
      <c r="S712" s="26"/>
      <c r="T712" s="27"/>
      <c r="U712" s="27"/>
      <c r="V712" s="27"/>
      <c r="W712" s="27"/>
      <c r="X712" s="27"/>
      <c r="Y712" s="27"/>
      <c r="Z712" s="28"/>
      <c r="AA712" s="28"/>
      <c r="AB712" s="28"/>
      <c r="AC712" s="28"/>
      <c r="AD712" s="28"/>
      <c r="AE712" s="28"/>
      <c r="AJ712" s="44"/>
      <c r="AK712" s="44"/>
      <c r="AL712" s="44"/>
      <c r="AM712" s="44"/>
      <c r="AN712" s="44"/>
      <c r="AO712" s="44"/>
      <c r="AP712" s="44"/>
      <c r="AQ712" s="44"/>
      <c r="AR712" s="44"/>
      <c r="AS712" s="44"/>
      <c r="AT712" s="44"/>
      <c r="AU712" s="44"/>
    </row>
    <row r="713" spans="1:47">
      <c r="A713" s="3"/>
      <c r="B713" s="13"/>
      <c r="H713" s="23"/>
      <c r="I713" s="23"/>
      <c r="J713" s="23"/>
      <c r="K713" s="23"/>
      <c r="L713" s="23"/>
      <c r="M713" s="23"/>
      <c r="N713" s="26"/>
      <c r="O713" s="26"/>
      <c r="P713" s="26"/>
      <c r="Q713" s="26"/>
      <c r="R713" s="26"/>
      <c r="S713" s="26"/>
      <c r="T713" s="27"/>
      <c r="U713" s="27"/>
      <c r="V713" s="27"/>
      <c r="W713" s="27"/>
      <c r="X713" s="27"/>
      <c r="Y713" s="27"/>
      <c r="Z713" s="28"/>
      <c r="AA713" s="28"/>
      <c r="AB713" s="28"/>
      <c r="AC713" s="28"/>
      <c r="AD713" s="28"/>
      <c r="AE713" s="28"/>
      <c r="AJ713" s="44"/>
      <c r="AK713" s="44"/>
      <c r="AL713" s="44"/>
      <c r="AM713" s="44"/>
      <c r="AN713" s="44"/>
      <c r="AO713" s="44"/>
      <c r="AP713" s="44"/>
      <c r="AQ713" s="44"/>
      <c r="AR713" s="44"/>
      <c r="AS713" s="44"/>
      <c r="AT713" s="44"/>
      <c r="AU713" s="44"/>
    </row>
    <row r="714" spans="1:47">
      <c r="A714" s="3"/>
      <c r="B714" s="13"/>
      <c r="H714" s="23"/>
      <c r="I714" s="23"/>
      <c r="J714" s="23"/>
      <c r="K714" s="23"/>
      <c r="L714" s="23"/>
      <c r="M714" s="23"/>
      <c r="N714" s="26"/>
      <c r="O714" s="26"/>
      <c r="P714" s="26"/>
      <c r="Q714" s="26"/>
      <c r="R714" s="26"/>
      <c r="S714" s="26"/>
      <c r="T714" s="27"/>
      <c r="U714" s="27"/>
      <c r="V714" s="27"/>
      <c r="W714" s="27"/>
      <c r="X714" s="27"/>
      <c r="Y714" s="27"/>
      <c r="Z714" s="28"/>
      <c r="AA714" s="28"/>
      <c r="AB714" s="28"/>
      <c r="AC714" s="28"/>
      <c r="AD714" s="28"/>
      <c r="AE714" s="28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  <c r="AT714" s="44"/>
      <c r="AU714" s="44"/>
    </row>
    <row r="715" spans="1:47">
      <c r="A715" s="3"/>
      <c r="B715" s="13"/>
      <c r="H715" s="23"/>
      <c r="I715" s="23"/>
      <c r="J715" s="23"/>
      <c r="K715" s="23"/>
      <c r="L715" s="23"/>
      <c r="M715" s="23"/>
      <c r="N715" s="26"/>
      <c r="O715" s="26"/>
      <c r="P715" s="26"/>
      <c r="Q715" s="26"/>
      <c r="R715" s="26"/>
      <c r="S715" s="26"/>
      <c r="T715" s="27"/>
      <c r="U715" s="27"/>
      <c r="V715" s="27"/>
      <c r="W715" s="27"/>
      <c r="X715" s="27"/>
      <c r="Y715" s="27"/>
      <c r="Z715" s="28"/>
      <c r="AA715" s="28"/>
      <c r="AB715" s="28"/>
      <c r="AC715" s="28"/>
      <c r="AD715" s="28"/>
      <c r="AE715" s="28"/>
      <c r="AJ715" s="44"/>
      <c r="AK715" s="44"/>
      <c r="AL715" s="44"/>
      <c r="AM715" s="44"/>
      <c r="AN715" s="44"/>
      <c r="AO715" s="44"/>
      <c r="AP715" s="44"/>
      <c r="AQ715" s="44"/>
      <c r="AR715" s="44"/>
      <c r="AS715" s="44"/>
      <c r="AT715" s="44"/>
      <c r="AU715" s="44"/>
    </row>
    <row r="716" spans="1:47">
      <c r="A716" s="3"/>
      <c r="B716" s="13"/>
      <c r="H716" s="23"/>
      <c r="I716" s="23"/>
      <c r="J716" s="23"/>
      <c r="K716" s="23"/>
      <c r="L716" s="23"/>
      <c r="M716" s="23"/>
      <c r="N716" s="26"/>
      <c r="O716" s="26"/>
      <c r="P716" s="26"/>
      <c r="Q716" s="26"/>
      <c r="R716" s="26"/>
      <c r="S716" s="26"/>
      <c r="T716" s="27"/>
      <c r="U716" s="27"/>
      <c r="V716" s="27"/>
      <c r="W716" s="27"/>
      <c r="X716" s="27"/>
      <c r="Y716" s="27"/>
      <c r="Z716" s="28"/>
      <c r="AA716" s="28"/>
      <c r="AB716" s="28"/>
      <c r="AC716" s="28"/>
      <c r="AD716" s="28"/>
      <c r="AE716" s="28"/>
      <c r="AJ716" s="44"/>
      <c r="AK716" s="44"/>
      <c r="AL716" s="44"/>
      <c r="AM716" s="44"/>
      <c r="AN716" s="44"/>
      <c r="AO716" s="44"/>
      <c r="AP716" s="44"/>
      <c r="AQ716" s="44"/>
      <c r="AR716" s="44"/>
      <c r="AS716" s="44"/>
      <c r="AT716" s="44"/>
      <c r="AU716" s="44"/>
    </row>
    <row r="717" spans="1:47">
      <c r="A717" s="3"/>
      <c r="B717" s="13"/>
      <c r="H717" s="23"/>
      <c r="I717" s="23"/>
      <c r="J717" s="23"/>
      <c r="K717" s="23"/>
      <c r="L717" s="23"/>
      <c r="M717" s="23"/>
      <c r="N717" s="26"/>
      <c r="O717" s="26"/>
      <c r="P717" s="26"/>
      <c r="Q717" s="26"/>
      <c r="R717" s="26"/>
      <c r="S717" s="26"/>
      <c r="T717" s="27"/>
      <c r="U717" s="27"/>
      <c r="V717" s="27"/>
      <c r="W717" s="27"/>
      <c r="X717" s="27"/>
      <c r="Y717" s="27"/>
      <c r="Z717" s="28"/>
      <c r="AA717" s="28"/>
      <c r="AB717" s="28"/>
      <c r="AC717" s="28"/>
      <c r="AD717" s="28"/>
      <c r="AE717" s="28"/>
      <c r="AJ717" s="44"/>
      <c r="AK717" s="44"/>
      <c r="AL717" s="44"/>
      <c r="AM717" s="44"/>
      <c r="AN717" s="44"/>
      <c r="AO717" s="44"/>
      <c r="AP717" s="44"/>
      <c r="AQ717" s="44"/>
      <c r="AR717" s="44"/>
      <c r="AS717" s="44"/>
      <c r="AT717" s="44"/>
      <c r="AU717" s="44"/>
    </row>
    <row r="718" spans="1:47">
      <c r="A718" s="3"/>
      <c r="B718" s="13"/>
      <c r="H718" s="23"/>
      <c r="I718" s="23"/>
      <c r="J718" s="23"/>
      <c r="K718" s="23"/>
      <c r="L718" s="23"/>
      <c r="M718" s="23"/>
      <c r="N718" s="26"/>
      <c r="O718" s="26"/>
      <c r="P718" s="26"/>
      <c r="Q718" s="26"/>
      <c r="R718" s="26"/>
      <c r="S718" s="26"/>
      <c r="T718" s="27"/>
      <c r="U718" s="27"/>
      <c r="V718" s="27"/>
      <c r="W718" s="27"/>
      <c r="X718" s="27"/>
      <c r="Y718" s="27"/>
      <c r="Z718" s="28"/>
      <c r="AA718" s="28"/>
      <c r="AB718" s="28"/>
      <c r="AC718" s="28"/>
      <c r="AD718" s="28"/>
      <c r="AE718" s="28"/>
      <c r="AJ718" s="44"/>
      <c r="AK718" s="44"/>
      <c r="AL718" s="44"/>
      <c r="AM718" s="44"/>
      <c r="AN718" s="44"/>
      <c r="AO718" s="44"/>
      <c r="AP718" s="44"/>
      <c r="AQ718" s="44"/>
      <c r="AR718" s="44"/>
      <c r="AS718" s="44"/>
      <c r="AT718" s="44"/>
      <c r="AU718" s="44"/>
    </row>
    <row r="719" spans="1:47">
      <c r="A719" s="3"/>
      <c r="B719" s="13"/>
      <c r="H719" s="23"/>
      <c r="I719" s="23"/>
      <c r="J719" s="23"/>
      <c r="K719" s="23"/>
      <c r="L719" s="23"/>
      <c r="M719" s="23"/>
      <c r="N719" s="26"/>
      <c r="O719" s="26"/>
      <c r="P719" s="26"/>
      <c r="Q719" s="26"/>
      <c r="R719" s="26"/>
      <c r="S719" s="26"/>
      <c r="T719" s="27"/>
      <c r="U719" s="27"/>
      <c r="V719" s="27"/>
      <c r="W719" s="27"/>
      <c r="X719" s="27"/>
      <c r="Y719" s="27"/>
      <c r="Z719" s="28"/>
      <c r="AA719" s="28"/>
      <c r="AB719" s="28"/>
      <c r="AC719" s="28"/>
      <c r="AD719" s="28"/>
      <c r="AE719" s="28"/>
      <c r="AJ719" s="44"/>
      <c r="AK719" s="44"/>
      <c r="AL719" s="44"/>
      <c r="AM719" s="44"/>
      <c r="AN719" s="44"/>
      <c r="AO719" s="44"/>
      <c r="AP719" s="44"/>
      <c r="AQ719" s="44"/>
      <c r="AR719" s="44"/>
      <c r="AS719" s="44"/>
      <c r="AT719" s="44"/>
      <c r="AU719" s="44"/>
    </row>
    <row r="720" spans="1:47">
      <c r="A720" s="3"/>
      <c r="B720" s="13"/>
      <c r="H720" s="23"/>
      <c r="I720" s="23"/>
      <c r="J720" s="23"/>
      <c r="K720" s="23"/>
      <c r="L720" s="23"/>
      <c r="M720" s="23"/>
      <c r="N720" s="26"/>
      <c r="O720" s="26"/>
      <c r="P720" s="26"/>
      <c r="Q720" s="26"/>
      <c r="R720" s="26"/>
      <c r="S720" s="26"/>
      <c r="T720" s="27"/>
      <c r="U720" s="27"/>
      <c r="V720" s="27"/>
      <c r="W720" s="27"/>
      <c r="X720" s="27"/>
      <c r="Y720" s="27"/>
      <c r="Z720" s="28"/>
      <c r="AA720" s="28"/>
      <c r="AB720" s="28"/>
      <c r="AC720" s="28"/>
      <c r="AD720" s="28"/>
      <c r="AE720" s="28"/>
      <c r="AJ720" s="44"/>
      <c r="AK720" s="44"/>
      <c r="AL720" s="44"/>
      <c r="AM720" s="44"/>
      <c r="AN720" s="44"/>
      <c r="AO720" s="44"/>
      <c r="AP720" s="44"/>
      <c r="AQ720" s="44"/>
      <c r="AR720" s="44"/>
      <c r="AS720" s="44"/>
      <c r="AT720" s="44"/>
      <c r="AU720" s="44"/>
    </row>
    <row r="721" spans="1:47">
      <c r="A721" s="3"/>
      <c r="B721" s="13"/>
      <c r="H721" s="23"/>
      <c r="I721" s="23"/>
      <c r="J721" s="23"/>
      <c r="K721" s="23"/>
      <c r="L721" s="23"/>
      <c r="M721" s="23"/>
      <c r="N721" s="26"/>
      <c r="O721" s="26"/>
      <c r="P721" s="26"/>
      <c r="Q721" s="26"/>
      <c r="R721" s="26"/>
      <c r="S721" s="26"/>
      <c r="T721" s="27"/>
      <c r="U721" s="27"/>
      <c r="V721" s="27"/>
      <c r="W721" s="27"/>
      <c r="X721" s="27"/>
      <c r="Y721" s="27"/>
      <c r="Z721" s="28"/>
      <c r="AA721" s="28"/>
      <c r="AB721" s="28"/>
      <c r="AC721" s="28"/>
      <c r="AD721" s="28"/>
      <c r="AE721" s="28"/>
      <c r="AJ721" s="44"/>
      <c r="AK721" s="44"/>
      <c r="AL721" s="44"/>
      <c r="AM721" s="44"/>
      <c r="AN721" s="44"/>
      <c r="AO721" s="44"/>
      <c r="AP721" s="44"/>
      <c r="AQ721" s="44"/>
      <c r="AR721" s="44"/>
      <c r="AS721" s="44"/>
      <c r="AT721" s="44"/>
      <c r="AU721" s="44"/>
    </row>
    <row r="722" spans="1:47">
      <c r="A722" s="3"/>
      <c r="B722" s="13"/>
      <c r="H722" s="23"/>
      <c r="I722" s="23"/>
      <c r="J722" s="23"/>
      <c r="K722" s="23"/>
      <c r="L722" s="23"/>
      <c r="M722" s="23"/>
      <c r="N722" s="26"/>
      <c r="O722" s="26"/>
      <c r="P722" s="26"/>
      <c r="Q722" s="26"/>
      <c r="R722" s="26"/>
      <c r="S722" s="26"/>
      <c r="T722" s="27"/>
      <c r="U722" s="27"/>
      <c r="V722" s="27"/>
      <c r="W722" s="27"/>
      <c r="X722" s="27"/>
      <c r="Y722" s="27"/>
      <c r="Z722" s="28"/>
      <c r="AA722" s="28"/>
      <c r="AB722" s="28"/>
      <c r="AC722" s="28"/>
      <c r="AD722" s="28"/>
      <c r="AE722" s="28"/>
      <c r="AJ722" s="44"/>
      <c r="AK722" s="44"/>
      <c r="AL722" s="44"/>
      <c r="AM722" s="44"/>
      <c r="AN722" s="44"/>
      <c r="AO722" s="44"/>
      <c r="AP722" s="44"/>
      <c r="AQ722" s="44"/>
      <c r="AR722" s="44"/>
      <c r="AS722" s="44"/>
      <c r="AT722" s="44"/>
      <c r="AU722" s="44"/>
    </row>
    <row r="723" spans="1:47">
      <c r="A723" s="3"/>
      <c r="B723" s="13"/>
      <c r="H723" s="23"/>
      <c r="I723" s="23"/>
      <c r="J723" s="23"/>
      <c r="K723" s="23"/>
      <c r="L723" s="23"/>
      <c r="M723" s="23"/>
      <c r="N723" s="26"/>
      <c r="O723" s="26"/>
      <c r="P723" s="26"/>
      <c r="Q723" s="26"/>
      <c r="R723" s="26"/>
      <c r="S723" s="26"/>
      <c r="T723" s="27"/>
      <c r="U723" s="27"/>
      <c r="V723" s="27"/>
      <c r="W723" s="27"/>
      <c r="X723" s="27"/>
      <c r="Y723" s="27"/>
      <c r="Z723" s="28"/>
      <c r="AA723" s="28"/>
      <c r="AB723" s="28"/>
      <c r="AC723" s="28"/>
      <c r="AD723" s="28"/>
      <c r="AE723" s="28"/>
      <c r="AJ723" s="44"/>
      <c r="AK723" s="44"/>
      <c r="AL723" s="44"/>
      <c r="AM723" s="44"/>
      <c r="AN723" s="44"/>
      <c r="AO723" s="44"/>
      <c r="AP723" s="44"/>
      <c r="AQ723" s="44"/>
      <c r="AR723" s="44"/>
      <c r="AS723" s="44"/>
      <c r="AT723" s="44"/>
      <c r="AU723" s="44"/>
    </row>
    <row r="724" spans="1:47">
      <c r="A724" s="3"/>
      <c r="B724" s="13"/>
      <c r="H724" s="23"/>
      <c r="I724" s="23"/>
      <c r="J724" s="23"/>
      <c r="K724" s="23"/>
      <c r="L724" s="23"/>
      <c r="M724" s="23"/>
      <c r="N724" s="26"/>
      <c r="O724" s="26"/>
      <c r="P724" s="26"/>
      <c r="Q724" s="26"/>
      <c r="R724" s="26"/>
      <c r="S724" s="26"/>
      <c r="T724" s="27"/>
      <c r="U724" s="27"/>
      <c r="V724" s="27"/>
      <c r="W724" s="27"/>
      <c r="X724" s="27"/>
      <c r="Y724" s="27"/>
      <c r="Z724" s="28"/>
      <c r="AA724" s="28"/>
      <c r="AB724" s="28"/>
      <c r="AC724" s="28"/>
      <c r="AD724" s="28"/>
      <c r="AE724" s="28"/>
      <c r="AJ724" s="44"/>
      <c r="AK724" s="44"/>
      <c r="AL724" s="44"/>
      <c r="AM724" s="44"/>
      <c r="AN724" s="44"/>
      <c r="AO724" s="44"/>
      <c r="AP724" s="44"/>
      <c r="AQ724" s="44"/>
      <c r="AR724" s="44"/>
      <c r="AS724" s="44"/>
      <c r="AT724" s="44"/>
      <c r="AU724" s="44"/>
    </row>
    <row r="725" spans="1:47">
      <c r="A725" s="3"/>
      <c r="B725" s="13"/>
      <c r="H725" s="23"/>
      <c r="I725" s="23"/>
      <c r="J725" s="23"/>
      <c r="K725" s="23"/>
      <c r="L725" s="23"/>
      <c r="M725" s="23"/>
      <c r="N725" s="26"/>
      <c r="O725" s="26"/>
      <c r="P725" s="26"/>
      <c r="Q725" s="26"/>
      <c r="R725" s="26"/>
      <c r="S725" s="26"/>
      <c r="T725" s="27"/>
      <c r="U725" s="27"/>
      <c r="V725" s="27"/>
      <c r="W725" s="27"/>
      <c r="X725" s="27"/>
      <c r="Y725" s="27"/>
      <c r="Z725" s="28"/>
      <c r="AA725" s="28"/>
      <c r="AB725" s="28"/>
      <c r="AC725" s="28"/>
      <c r="AD725" s="28"/>
      <c r="AE725" s="28"/>
      <c r="AJ725" s="44"/>
      <c r="AK725" s="44"/>
      <c r="AL725" s="44"/>
      <c r="AM725" s="44"/>
      <c r="AN725" s="44"/>
      <c r="AO725" s="44"/>
      <c r="AP725" s="44"/>
      <c r="AQ725" s="44"/>
      <c r="AR725" s="44"/>
      <c r="AS725" s="44"/>
      <c r="AT725" s="44"/>
      <c r="AU725" s="44"/>
    </row>
    <row r="726" spans="1:47">
      <c r="A726" s="3"/>
      <c r="B726" s="13"/>
      <c r="H726" s="23"/>
      <c r="I726" s="23"/>
      <c r="J726" s="23"/>
      <c r="K726" s="23"/>
      <c r="L726" s="23"/>
      <c r="M726" s="23"/>
      <c r="N726" s="26"/>
      <c r="O726" s="26"/>
      <c r="P726" s="26"/>
      <c r="Q726" s="26"/>
      <c r="R726" s="26"/>
      <c r="S726" s="26"/>
      <c r="T726" s="27"/>
      <c r="U726" s="27"/>
      <c r="V726" s="27"/>
      <c r="W726" s="27"/>
      <c r="X726" s="27"/>
      <c r="Y726" s="27"/>
      <c r="Z726" s="28"/>
      <c r="AA726" s="28"/>
      <c r="AB726" s="28"/>
      <c r="AC726" s="28"/>
      <c r="AD726" s="28"/>
      <c r="AE726" s="28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</row>
    <row r="727" spans="1:47">
      <c r="A727" s="3"/>
      <c r="B727" s="13"/>
      <c r="H727" s="23"/>
      <c r="I727" s="23"/>
      <c r="J727" s="23"/>
      <c r="K727" s="23"/>
      <c r="L727" s="23"/>
      <c r="M727" s="23"/>
      <c r="N727" s="26"/>
      <c r="O727" s="26"/>
      <c r="P727" s="26"/>
      <c r="Q727" s="26"/>
      <c r="R727" s="26"/>
      <c r="S727" s="26"/>
      <c r="T727" s="27"/>
      <c r="U727" s="27"/>
      <c r="V727" s="27"/>
      <c r="W727" s="27"/>
      <c r="X727" s="27"/>
      <c r="Y727" s="27"/>
      <c r="Z727" s="28"/>
      <c r="AA727" s="28"/>
      <c r="AB727" s="28"/>
      <c r="AC727" s="28"/>
      <c r="AD727" s="28"/>
      <c r="AE727" s="28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</row>
    <row r="728" spans="1:47">
      <c r="A728" s="3"/>
      <c r="B728" s="13"/>
      <c r="H728" s="23"/>
      <c r="I728" s="23"/>
      <c r="J728" s="23"/>
      <c r="K728" s="23"/>
      <c r="L728" s="23"/>
      <c r="M728" s="23"/>
      <c r="N728" s="26"/>
      <c r="O728" s="26"/>
      <c r="P728" s="26"/>
      <c r="Q728" s="26"/>
      <c r="R728" s="26"/>
      <c r="S728" s="26"/>
      <c r="T728" s="27"/>
      <c r="U728" s="27"/>
      <c r="V728" s="27"/>
      <c r="W728" s="27"/>
      <c r="X728" s="27"/>
      <c r="Y728" s="27"/>
      <c r="Z728" s="28"/>
      <c r="AA728" s="28"/>
      <c r="AB728" s="28"/>
      <c r="AC728" s="28"/>
      <c r="AD728" s="28"/>
      <c r="AE728" s="28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</row>
    <row r="729" spans="1:47">
      <c r="A729" s="3"/>
      <c r="B729" s="13"/>
      <c r="H729" s="23"/>
      <c r="I729" s="23"/>
      <c r="J729" s="23"/>
      <c r="K729" s="23"/>
      <c r="L729" s="23"/>
      <c r="M729" s="23"/>
      <c r="N729" s="26"/>
      <c r="O729" s="26"/>
      <c r="P729" s="26"/>
      <c r="Q729" s="26"/>
      <c r="R729" s="26"/>
      <c r="S729" s="26"/>
      <c r="T729" s="27"/>
      <c r="U729" s="27"/>
      <c r="V729" s="27"/>
      <c r="W729" s="27"/>
      <c r="X729" s="27"/>
      <c r="Y729" s="27"/>
      <c r="Z729" s="28"/>
      <c r="AA729" s="28"/>
      <c r="AB729" s="28"/>
      <c r="AC729" s="28"/>
      <c r="AD729" s="28"/>
      <c r="AE729" s="28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</row>
    <row r="730" spans="1:47">
      <c r="A730" s="3"/>
      <c r="B730" s="13"/>
      <c r="H730" s="23"/>
      <c r="I730" s="23"/>
      <c r="J730" s="23"/>
      <c r="K730" s="23"/>
      <c r="L730" s="23"/>
      <c r="M730" s="23"/>
      <c r="N730" s="26"/>
      <c r="O730" s="26"/>
      <c r="P730" s="26"/>
      <c r="Q730" s="26"/>
      <c r="R730" s="26"/>
      <c r="S730" s="26"/>
      <c r="T730" s="27"/>
      <c r="U730" s="27"/>
      <c r="V730" s="27"/>
      <c r="W730" s="27"/>
      <c r="X730" s="27"/>
      <c r="Y730" s="27"/>
      <c r="Z730" s="28"/>
      <c r="AA730" s="28"/>
      <c r="AB730" s="28"/>
      <c r="AC730" s="28"/>
      <c r="AD730" s="28"/>
      <c r="AE730" s="28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</row>
    <row r="731" spans="1:47">
      <c r="A731" s="3"/>
      <c r="B731" s="13"/>
      <c r="H731" s="23"/>
      <c r="I731" s="23"/>
      <c r="J731" s="23"/>
      <c r="K731" s="23"/>
      <c r="L731" s="23"/>
      <c r="M731" s="23"/>
      <c r="N731" s="26"/>
      <c r="O731" s="26"/>
      <c r="P731" s="26"/>
      <c r="Q731" s="26"/>
      <c r="R731" s="26"/>
      <c r="S731" s="26"/>
      <c r="T731" s="27"/>
      <c r="U731" s="27"/>
      <c r="V731" s="27"/>
      <c r="W731" s="27"/>
      <c r="X731" s="27"/>
      <c r="Y731" s="27"/>
      <c r="Z731" s="28"/>
      <c r="AA731" s="28"/>
      <c r="AB731" s="28"/>
      <c r="AC731" s="28"/>
      <c r="AD731" s="28"/>
      <c r="AE731" s="28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</row>
    <row r="732" spans="1:47">
      <c r="A732" s="3"/>
      <c r="B732" s="13"/>
      <c r="H732" s="23"/>
      <c r="I732" s="23"/>
      <c r="J732" s="23"/>
      <c r="K732" s="23"/>
      <c r="L732" s="23"/>
      <c r="M732" s="23"/>
      <c r="N732" s="26"/>
      <c r="O732" s="26"/>
      <c r="P732" s="26"/>
      <c r="Q732" s="26"/>
      <c r="R732" s="26"/>
      <c r="S732" s="26"/>
      <c r="T732" s="27"/>
      <c r="U732" s="27"/>
      <c r="V732" s="27"/>
      <c r="W732" s="27"/>
      <c r="X732" s="27"/>
      <c r="Y732" s="27"/>
      <c r="Z732" s="28"/>
      <c r="AA732" s="28"/>
      <c r="AB732" s="28"/>
      <c r="AC732" s="28"/>
      <c r="AD732" s="28"/>
      <c r="AE732" s="28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</row>
    <row r="733" spans="1:47">
      <c r="A733" s="3"/>
      <c r="B733" s="13"/>
      <c r="H733" s="23"/>
      <c r="I733" s="23"/>
      <c r="J733" s="23"/>
      <c r="K733" s="23"/>
      <c r="L733" s="23"/>
      <c r="M733" s="23"/>
      <c r="N733" s="26"/>
      <c r="O733" s="26"/>
      <c r="P733" s="26"/>
      <c r="Q733" s="26"/>
      <c r="R733" s="26"/>
      <c r="S733" s="26"/>
      <c r="T733" s="27"/>
      <c r="U733" s="27"/>
      <c r="V733" s="27"/>
      <c r="W733" s="27"/>
      <c r="X733" s="27"/>
      <c r="Y733" s="27"/>
      <c r="Z733" s="28"/>
      <c r="AA733" s="28"/>
      <c r="AB733" s="28"/>
      <c r="AC733" s="28"/>
      <c r="AD733" s="28"/>
      <c r="AE733" s="28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</row>
    <row r="734" spans="1:47">
      <c r="A734" s="3"/>
      <c r="B734" s="13"/>
      <c r="H734" s="23"/>
      <c r="I734" s="23"/>
      <c r="J734" s="23"/>
      <c r="K734" s="23"/>
      <c r="L734" s="23"/>
      <c r="M734" s="23"/>
      <c r="N734" s="26"/>
      <c r="O734" s="26"/>
      <c r="P734" s="26"/>
      <c r="Q734" s="26"/>
      <c r="R734" s="26"/>
      <c r="S734" s="26"/>
      <c r="T734" s="27"/>
      <c r="U734" s="27"/>
      <c r="V734" s="27"/>
      <c r="W734" s="27"/>
      <c r="X734" s="27"/>
      <c r="Y734" s="27"/>
      <c r="Z734" s="28"/>
      <c r="AA734" s="28"/>
      <c r="AB734" s="28"/>
      <c r="AC734" s="28"/>
      <c r="AD734" s="28"/>
      <c r="AE734" s="28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</row>
    <row r="735" spans="1:47">
      <c r="A735" s="3"/>
      <c r="B735" s="13"/>
      <c r="H735" s="23"/>
      <c r="I735" s="23"/>
      <c r="J735" s="23"/>
      <c r="K735" s="23"/>
      <c r="L735" s="23"/>
      <c r="M735" s="23"/>
      <c r="N735" s="26"/>
      <c r="O735" s="26"/>
      <c r="P735" s="26"/>
      <c r="Q735" s="26"/>
      <c r="R735" s="26"/>
      <c r="S735" s="26"/>
      <c r="T735" s="27"/>
      <c r="U735" s="27"/>
      <c r="V735" s="27"/>
      <c r="W735" s="27"/>
      <c r="X735" s="27"/>
      <c r="Y735" s="27"/>
      <c r="Z735" s="28"/>
      <c r="AA735" s="28"/>
      <c r="AB735" s="28"/>
      <c r="AC735" s="28"/>
      <c r="AD735" s="28"/>
      <c r="AE735" s="28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</row>
    <row r="736" spans="1:47">
      <c r="A736" s="3"/>
      <c r="B736" s="13"/>
      <c r="H736" s="23"/>
      <c r="I736" s="23"/>
      <c r="J736" s="23"/>
      <c r="K736" s="23"/>
      <c r="L736" s="23"/>
      <c r="M736" s="23"/>
      <c r="N736" s="26"/>
      <c r="O736" s="26"/>
      <c r="P736" s="26"/>
      <c r="Q736" s="26"/>
      <c r="R736" s="26"/>
      <c r="S736" s="26"/>
      <c r="T736" s="27"/>
      <c r="U736" s="27"/>
      <c r="V736" s="27"/>
      <c r="W736" s="27"/>
      <c r="X736" s="27"/>
      <c r="Y736" s="27"/>
      <c r="Z736" s="28"/>
      <c r="AA736" s="28"/>
      <c r="AB736" s="28"/>
      <c r="AC736" s="28"/>
      <c r="AD736" s="28"/>
      <c r="AE736" s="28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</row>
    <row r="737" spans="1:47">
      <c r="A737" s="3"/>
      <c r="B737" s="13"/>
      <c r="H737" s="23"/>
      <c r="I737" s="23"/>
      <c r="J737" s="23"/>
      <c r="K737" s="23"/>
      <c r="L737" s="23"/>
      <c r="M737" s="23"/>
      <c r="N737" s="26"/>
      <c r="O737" s="26"/>
      <c r="P737" s="26"/>
      <c r="Q737" s="26"/>
      <c r="R737" s="26"/>
      <c r="S737" s="26"/>
      <c r="T737" s="27"/>
      <c r="U737" s="27"/>
      <c r="V737" s="27"/>
      <c r="W737" s="27"/>
      <c r="X737" s="27"/>
      <c r="Y737" s="27"/>
      <c r="Z737" s="28"/>
      <c r="AA737" s="28"/>
      <c r="AB737" s="28"/>
      <c r="AC737" s="28"/>
      <c r="AD737" s="28"/>
      <c r="AE737" s="28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</row>
    <row r="738" spans="1:47">
      <c r="A738" s="3"/>
      <c r="B738" s="13"/>
      <c r="H738" s="23"/>
      <c r="I738" s="23"/>
      <c r="J738" s="23"/>
      <c r="K738" s="23"/>
      <c r="L738" s="23"/>
      <c r="M738" s="23"/>
      <c r="N738" s="26"/>
      <c r="O738" s="26"/>
      <c r="P738" s="26"/>
      <c r="Q738" s="26"/>
      <c r="R738" s="26"/>
      <c r="S738" s="26"/>
      <c r="T738" s="27"/>
      <c r="U738" s="27"/>
      <c r="V738" s="27"/>
      <c r="W738" s="27"/>
      <c r="X738" s="27"/>
      <c r="Y738" s="27"/>
      <c r="Z738" s="28"/>
      <c r="AA738" s="28"/>
      <c r="AB738" s="28"/>
      <c r="AC738" s="28"/>
      <c r="AD738" s="28"/>
      <c r="AE738" s="28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</row>
    <row r="739" spans="1:47">
      <c r="A739" s="3"/>
      <c r="B739" s="13"/>
      <c r="H739" s="23"/>
      <c r="I739" s="23"/>
      <c r="J739" s="23"/>
      <c r="K739" s="23"/>
      <c r="L739" s="23"/>
      <c r="M739" s="23"/>
      <c r="N739" s="26"/>
      <c r="O739" s="26"/>
      <c r="P739" s="26"/>
      <c r="Q739" s="26"/>
      <c r="R739" s="26"/>
      <c r="S739" s="26"/>
      <c r="T739" s="27"/>
      <c r="U739" s="27"/>
      <c r="V739" s="27"/>
      <c r="W739" s="27"/>
      <c r="X739" s="27"/>
      <c r="Y739" s="27"/>
      <c r="Z739" s="28"/>
      <c r="AA739" s="28"/>
      <c r="AB739" s="28"/>
      <c r="AC739" s="28"/>
      <c r="AD739" s="28"/>
      <c r="AE739" s="28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</row>
    <row r="740" spans="1:47">
      <c r="A740" s="3"/>
      <c r="B740" s="13"/>
      <c r="H740" s="23"/>
      <c r="I740" s="23"/>
      <c r="J740" s="23"/>
      <c r="K740" s="23"/>
      <c r="L740" s="23"/>
      <c r="M740" s="23"/>
      <c r="N740" s="26"/>
      <c r="O740" s="26"/>
      <c r="P740" s="26"/>
      <c r="Q740" s="26"/>
      <c r="R740" s="26"/>
      <c r="S740" s="26"/>
      <c r="T740" s="27"/>
      <c r="U740" s="27"/>
      <c r="V740" s="27"/>
      <c r="W740" s="27"/>
      <c r="X740" s="27"/>
      <c r="Y740" s="27"/>
      <c r="Z740" s="28"/>
      <c r="AA740" s="28"/>
      <c r="AB740" s="28"/>
      <c r="AC740" s="28"/>
      <c r="AD740" s="28"/>
      <c r="AE740" s="28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</row>
    <row r="741" spans="1:47">
      <c r="A741" s="3"/>
      <c r="B741" s="13"/>
      <c r="H741" s="23"/>
      <c r="I741" s="23"/>
      <c r="J741" s="23"/>
      <c r="K741" s="23"/>
      <c r="L741" s="23"/>
      <c r="M741" s="23"/>
      <c r="N741" s="26"/>
      <c r="O741" s="26"/>
      <c r="P741" s="26"/>
      <c r="Q741" s="26"/>
      <c r="R741" s="26"/>
      <c r="S741" s="26"/>
      <c r="T741" s="27"/>
      <c r="U741" s="27"/>
      <c r="V741" s="27"/>
      <c r="W741" s="27"/>
      <c r="X741" s="27"/>
      <c r="Y741" s="27"/>
      <c r="Z741" s="28"/>
      <c r="AA741" s="28"/>
      <c r="AB741" s="28"/>
      <c r="AC741" s="28"/>
      <c r="AD741" s="28"/>
      <c r="AE741" s="28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</row>
    <row r="742" spans="1:47">
      <c r="A742" s="3"/>
      <c r="B742" s="13"/>
      <c r="H742" s="23"/>
      <c r="I742" s="23"/>
      <c r="J742" s="23"/>
      <c r="K742" s="23"/>
      <c r="L742" s="23"/>
      <c r="M742" s="23"/>
      <c r="N742" s="26"/>
      <c r="O742" s="26"/>
      <c r="P742" s="26"/>
      <c r="Q742" s="26"/>
      <c r="R742" s="26"/>
      <c r="S742" s="26"/>
      <c r="T742" s="27"/>
      <c r="U742" s="27"/>
      <c r="V742" s="27"/>
      <c r="W742" s="27"/>
      <c r="X742" s="27"/>
      <c r="Y742" s="27"/>
      <c r="Z742" s="28"/>
      <c r="AA742" s="28"/>
      <c r="AB742" s="28"/>
      <c r="AC742" s="28"/>
      <c r="AD742" s="28"/>
      <c r="AE742" s="28"/>
      <c r="AJ742" s="44"/>
      <c r="AK742" s="44"/>
      <c r="AL742" s="44"/>
      <c r="AM742" s="44"/>
      <c r="AN742" s="44"/>
      <c r="AO742" s="44"/>
      <c r="AP742" s="44"/>
      <c r="AQ742" s="44"/>
      <c r="AR742" s="44"/>
      <c r="AS742" s="44"/>
      <c r="AT742" s="44"/>
      <c r="AU742" s="44"/>
    </row>
    <row r="743" spans="1:47">
      <c r="A743" s="3"/>
      <c r="B743" s="13"/>
      <c r="H743" s="23"/>
      <c r="I743" s="23"/>
      <c r="J743" s="23"/>
      <c r="K743" s="23"/>
      <c r="L743" s="23"/>
      <c r="M743" s="23"/>
      <c r="N743" s="26"/>
      <c r="O743" s="26"/>
      <c r="P743" s="26"/>
      <c r="Q743" s="26"/>
      <c r="R743" s="26"/>
      <c r="S743" s="26"/>
      <c r="T743" s="27"/>
      <c r="U743" s="27"/>
      <c r="V743" s="27"/>
      <c r="W743" s="27"/>
      <c r="X743" s="27"/>
      <c r="Y743" s="27"/>
      <c r="Z743" s="28"/>
      <c r="AA743" s="28"/>
      <c r="AB743" s="28"/>
      <c r="AC743" s="28"/>
      <c r="AD743" s="28"/>
      <c r="AE743" s="28"/>
      <c r="AJ743" s="44"/>
      <c r="AK743" s="44"/>
      <c r="AL743" s="44"/>
      <c r="AM743" s="44"/>
      <c r="AN743" s="44"/>
      <c r="AO743" s="44"/>
      <c r="AP743" s="44"/>
      <c r="AQ743" s="44"/>
      <c r="AR743" s="44"/>
      <c r="AS743" s="44"/>
      <c r="AT743" s="44"/>
      <c r="AU743" s="44"/>
    </row>
    <row r="744" spans="1:47">
      <c r="A744" s="3"/>
      <c r="B744" s="13"/>
      <c r="H744" s="23"/>
      <c r="I744" s="23"/>
      <c r="J744" s="23"/>
      <c r="K744" s="23"/>
      <c r="L744" s="23"/>
      <c r="M744" s="23"/>
      <c r="N744" s="26"/>
      <c r="O744" s="26"/>
      <c r="P744" s="26"/>
      <c r="Q744" s="26"/>
      <c r="R744" s="26"/>
      <c r="S744" s="26"/>
      <c r="T744" s="27"/>
      <c r="U744" s="27"/>
      <c r="V744" s="27"/>
      <c r="W744" s="27"/>
      <c r="X744" s="27"/>
      <c r="Y744" s="27"/>
      <c r="Z744" s="28"/>
      <c r="AA744" s="28"/>
      <c r="AB744" s="28"/>
      <c r="AC744" s="28"/>
      <c r="AD744" s="28"/>
      <c r="AE744" s="28"/>
      <c r="AJ744" s="44"/>
      <c r="AK744" s="44"/>
      <c r="AL744" s="44"/>
      <c r="AM744" s="44"/>
      <c r="AN744" s="44"/>
      <c r="AO744" s="44"/>
      <c r="AP744" s="44"/>
      <c r="AQ744" s="44"/>
      <c r="AR744" s="44"/>
      <c r="AS744" s="44"/>
      <c r="AT744" s="44"/>
      <c r="AU744" s="44"/>
    </row>
    <row r="745" spans="1:47">
      <c r="A745" s="3"/>
      <c r="B745" s="13"/>
      <c r="H745" s="23"/>
      <c r="I745" s="23"/>
      <c r="J745" s="23"/>
      <c r="K745" s="23"/>
      <c r="L745" s="23"/>
      <c r="M745" s="23"/>
      <c r="N745" s="26"/>
      <c r="O745" s="26"/>
      <c r="P745" s="26"/>
      <c r="Q745" s="26"/>
      <c r="R745" s="26"/>
      <c r="S745" s="26"/>
      <c r="T745" s="27"/>
      <c r="U745" s="27"/>
      <c r="V745" s="27"/>
      <c r="W745" s="27"/>
      <c r="X745" s="27"/>
      <c r="Y745" s="27"/>
      <c r="Z745" s="28"/>
      <c r="AA745" s="28"/>
      <c r="AB745" s="28"/>
      <c r="AC745" s="28"/>
      <c r="AD745" s="28"/>
      <c r="AE745" s="28"/>
      <c r="AJ745" s="44"/>
      <c r="AK745" s="44"/>
      <c r="AL745" s="44"/>
      <c r="AM745" s="44"/>
      <c r="AN745" s="44"/>
      <c r="AO745" s="44"/>
      <c r="AP745" s="44"/>
      <c r="AQ745" s="44"/>
      <c r="AR745" s="44"/>
      <c r="AS745" s="44"/>
      <c r="AT745" s="44"/>
      <c r="AU745" s="44"/>
    </row>
    <row r="746" spans="1:47">
      <c r="A746" s="3"/>
      <c r="B746" s="13"/>
      <c r="H746" s="23"/>
      <c r="I746" s="23"/>
      <c r="J746" s="23"/>
      <c r="K746" s="23"/>
      <c r="L746" s="23"/>
      <c r="M746" s="23"/>
      <c r="N746" s="26"/>
      <c r="O746" s="26"/>
      <c r="P746" s="26"/>
      <c r="Q746" s="26"/>
      <c r="R746" s="26"/>
      <c r="S746" s="26"/>
      <c r="T746" s="27"/>
      <c r="U746" s="27"/>
      <c r="V746" s="27"/>
      <c r="W746" s="27"/>
      <c r="X746" s="27"/>
      <c r="Y746" s="27"/>
      <c r="Z746" s="28"/>
      <c r="AA746" s="28"/>
      <c r="AB746" s="28"/>
      <c r="AC746" s="28"/>
      <c r="AD746" s="28"/>
      <c r="AE746" s="28"/>
      <c r="AJ746" s="44"/>
      <c r="AK746" s="44"/>
      <c r="AL746" s="44"/>
      <c r="AM746" s="44"/>
      <c r="AN746" s="44"/>
      <c r="AO746" s="44"/>
      <c r="AP746" s="44"/>
      <c r="AQ746" s="44"/>
      <c r="AR746" s="44"/>
      <c r="AS746" s="44"/>
      <c r="AT746" s="44"/>
      <c r="AU746" s="44"/>
    </row>
    <row r="747" spans="1:47">
      <c r="A747" s="3"/>
      <c r="B747" s="13"/>
      <c r="H747" s="23"/>
      <c r="I747" s="23"/>
      <c r="J747" s="23"/>
      <c r="K747" s="23"/>
      <c r="L747" s="23"/>
      <c r="M747" s="23"/>
      <c r="N747" s="26"/>
      <c r="O747" s="26"/>
      <c r="P747" s="26"/>
      <c r="Q747" s="26"/>
      <c r="R747" s="26"/>
      <c r="S747" s="26"/>
      <c r="T747" s="27"/>
      <c r="U747" s="27"/>
      <c r="V747" s="27"/>
      <c r="W747" s="27"/>
      <c r="X747" s="27"/>
      <c r="Y747" s="27"/>
      <c r="Z747" s="28"/>
      <c r="AA747" s="28"/>
      <c r="AB747" s="28"/>
      <c r="AC747" s="28"/>
      <c r="AD747" s="28"/>
      <c r="AE747" s="28"/>
      <c r="AJ747" s="44"/>
      <c r="AK747" s="44"/>
      <c r="AL747" s="44"/>
      <c r="AM747" s="44"/>
      <c r="AN747" s="44"/>
      <c r="AO747" s="44"/>
      <c r="AP747" s="44"/>
      <c r="AQ747" s="44"/>
      <c r="AR747" s="44"/>
      <c r="AS747" s="44"/>
      <c r="AT747" s="44"/>
      <c r="AU747" s="44"/>
    </row>
    <row r="748" spans="1:47">
      <c r="A748" s="3"/>
      <c r="B748" s="13"/>
      <c r="H748" s="23"/>
      <c r="I748" s="23"/>
      <c r="J748" s="23"/>
      <c r="K748" s="23"/>
      <c r="L748" s="23"/>
      <c r="M748" s="23"/>
      <c r="N748" s="26"/>
      <c r="O748" s="26"/>
      <c r="P748" s="26"/>
      <c r="Q748" s="26"/>
      <c r="R748" s="26"/>
      <c r="S748" s="26"/>
      <c r="T748" s="27"/>
      <c r="U748" s="27"/>
      <c r="V748" s="27"/>
      <c r="W748" s="27"/>
      <c r="X748" s="27"/>
      <c r="Y748" s="27"/>
      <c r="Z748" s="28"/>
      <c r="AA748" s="28"/>
      <c r="AB748" s="28"/>
      <c r="AC748" s="28"/>
      <c r="AD748" s="28"/>
      <c r="AE748" s="28"/>
      <c r="AJ748" s="44"/>
      <c r="AK748" s="44"/>
      <c r="AL748" s="44"/>
      <c r="AM748" s="44"/>
      <c r="AN748" s="44"/>
      <c r="AO748" s="44"/>
      <c r="AP748" s="44"/>
      <c r="AQ748" s="44"/>
      <c r="AR748" s="44"/>
      <c r="AS748" s="44"/>
      <c r="AT748" s="44"/>
      <c r="AU748" s="44"/>
    </row>
    <row r="749" spans="1:47">
      <c r="A749" s="3"/>
      <c r="B749" s="13"/>
      <c r="H749" s="23"/>
      <c r="I749" s="23"/>
      <c r="J749" s="23"/>
      <c r="K749" s="23"/>
      <c r="L749" s="23"/>
      <c r="M749" s="23"/>
      <c r="N749" s="26"/>
      <c r="O749" s="26"/>
      <c r="P749" s="26"/>
      <c r="Q749" s="26"/>
      <c r="R749" s="26"/>
      <c r="S749" s="26"/>
      <c r="T749" s="27"/>
      <c r="U749" s="27"/>
      <c r="V749" s="27"/>
      <c r="W749" s="27"/>
      <c r="X749" s="27"/>
      <c r="Y749" s="27"/>
      <c r="Z749" s="28"/>
      <c r="AA749" s="28"/>
      <c r="AB749" s="28"/>
      <c r="AC749" s="28"/>
      <c r="AD749" s="28"/>
      <c r="AE749" s="28"/>
      <c r="AJ749" s="44"/>
      <c r="AK749" s="44"/>
      <c r="AL749" s="44"/>
      <c r="AM749" s="44"/>
      <c r="AN749" s="44"/>
      <c r="AO749" s="44"/>
      <c r="AP749" s="44"/>
      <c r="AQ749" s="44"/>
      <c r="AR749" s="44"/>
      <c r="AS749" s="44"/>
      <c r="AT749" s="44"/>
      <c r="AU749" s="44"/>
    </row>
    <row r="750" spans="1:47">
      <c r="A750" s="3"/>
      <c r="B750" s="13"/>
      <c r="H750" s="23"/>
      <c r="I750" s="23"/>
      <c r="J750" s="23"/>
      <c r="K750" s="23"/>
      <c r="L750" s="23"/>
      <c r="M750" s="23"/>
      <c r="N750" s="26"/>
      <c r="O750" s="26"/>
      <c r="P750" s="26"/>
      <c r="Q750" s="26"/>
      <c r="R750" s="26"/>
      <c r="S750" s="26"/>
      <c r="T750" s="27"/>
      <c r="U750" s="27"/>
      <c r="V750" s="27"/>
      <c r="W750" s="27"/>
      <c r="X750" s="27"/>
      <c r="Y750" s="27"/>
      <c r="Z750" s="28"/>
      <c r="AA750" s="28"/>
      <c r="AB750" s="28"/>
      <c r="AC750" s="28"/>
      <c r="AD750" s="28"/>
      <c r="AE750" s="28"/>
      <c r="AJ750" s="44"/>
      <c r="AK750" s="44"/>
      <c r="AL750" s="44"/>
      <c r="AM750" s="44"/>
      <c r="AN750" s="44"/>
      <c r="AO750" s="44"/>
      <c r="AP750" s="44"/>
      <c r="AQ750" s="44"/>
      <c r="AR750" s="44"/>
      <c r="AS750" s="44"/>
      <c r="AT750" s="44"/>
      <c r="AU750" s="44"/>
    </row>
    <row r="751" spans="1:47">
      <c r="A751" s="3"/>
      <c r="B751" s="13"/>
      <c r="H751" s="23"/>
      <c r="I751" s="23"/>
      <c r="J751" s="23"/>
      <c r="K751" s="23"/>
      <c r="L751" s="23"/>
      <c r="M751" s="23"/>
      <c r="N751" s="26"/>
      <c r="O751" s="26"/>
      <c r="P751" s="26"/>
      <c r="Q751" s="26"/>
      <c r="R751" s="26"/>
      <c r="S751" s="26"/>
      <c r="T751" s="27"/>
      <c r="U751" s="27"/>
      <c r="V751" s="27"/>
      <c r="W751" s="27"/>
      <c r="X751" s="27"/>
      <c r="Y751" s="27"/>
      <c r="Z751" s="28"/>
      <c r="AA751" s="28"/>
      <c r="AB751" s="28"/>
      <c r="AC751" s="28"/>
      <c r="AD751" s="28"/>
      <c r="AE751" s="28"/>
      <c r="AJ751" s="44"/>
      <c r="AK751" s="44"/>
      <c r="AL751" s="44"/>
      <c r="AM751" s="44"/>
      <c r="AN751" s="44"/>
      <c r="AO751" s="44"/>
      <c r="AP751" s="44"/>
      <c r="AQ751" s="44"/>
      <c r="AR751" s="44"/>
      <c r="AS751" s="44"/>
      <c r="AT751" s="44"/>
      <c r="AU751" s="44"/>
    </row>
    <row r="752" spans="1:47">
      <c r="A752" s="3"/>
      <c r="B752" s="13"/>
      <c r="H752" s="23"/>
      <c r="I752" s="23"/>
      <c r="J752" s="23"/>
      <c r="K752" s="23"/>
      <c r="L752" s="23"/>
      <c r="M752" s="23"/>
      <c r="N752" s="26"/>
      <c r="O752" s="26"/>
      <c r="P752" s="26"/>
      <c r="Q752" s="26"/>
      <c r="R752" s="26"/>
      <c r="S752" s="26"/>
      <c r="T752" s="27"/>
      <c r="U752" s="27"/>
      <c r="V752" s="27"/>
      <c r="W752" s="27"/>
      <c r="X752" s="27"/>
      <c r="Y752" s="27"/>
      <c r="Z752" s="28"/>
      <c r="AA752" s="28"/>
      <c r="AB752" s="28"/>
      <c r="AC752" s="28"/>
      <c r="AD752" s="28"/>
      <c r="AE752" s="28"/>
      <c r="AJ752" s="44"/>
      <c r="AK752" s="44"/>
      <c r="AL752" s="44"/>
      <c r="AM752" s="44"/>
      <c r="AN752" s="44"/>
      <c r="AO752" s="44"/>
      <c r="AP752" s="44"/>
      <c r="AQ752" s="44"/>
      <c r="AR752" s="44"/>
      <c r="AS752" s="44"/>
      <c r="AT752" s="44"/>
      <c r="AU752" s="44"/>
    </row>
    <row r="753" spans="1:47">
      <c r="A753" s="3"/>
      <c r="B753" s="13"/>
      <c r="H753" s="23"/>
      <c r="I753" s="23"/>
      <c r="J753" s="23"/>
      <c r="K753" s="23"/>
      <c r="L753" s="23"/>
      <c r="M753" s="23"/>
      <c r="N753" s="26"/>
      <c r="O753" s="26"/>
      <c r="P753" s="26"/>
      <c r="Q753" s="26"/>
      <c r="R753" s="26"/>
      <c r="S753" s="26"/>
      <c r="T753" s="27"/>
      <c r="U753" s="27"/>
      <c r="V753" s="27"/>
      <c r="W753" s="27"/>
      <c r="X753" s="27"/>
      <c r="Y753" s="27"/>
      <c r="Z753" s="28"/>
      <c r="AA753" s="28"/>
      <c r="AB753" s="28"/>
      <c r="AC753" s="28"/>
      <c r="AD753" s="28"/>
      <c r="AE753" s="28"/>
      <c r="AJ753" s="44"/>
      <c r="AK753" s="44"/>
      <c r="AL753" s="44"/>
      <c r="AM753" s="44"/>
      <c r="AN753" s="44"/>
      <c r="AO753" s="44"/>
      <c r="AP753" s="44"/>
      <c r="AQ753" s="44"/>
      <c r="AR753" s="44"/>
      <c r="AS753" s="44"/>
      <c r="AT753" s="44"/>
      <c r="AU753" s="44"/>
    </row>
    <row r="754" spans="1:47">
      <c r="A754" s="3"/>
      <c r="B754" s="13"/>
      <c r="H754" s="23"/>
      <c r="I754" s="23"/>
      <c r="J754" s="23"/>
      <c r="K754" s="23"/>
      <c r="L754" s="23"/>
      <c r="M754" s="23"/>
      <c r="N754" s="26"/>
      <c r="O754" s="26"/>
      <c r="P754" s="26"/>
      <c r="Q754" s="26"/>
      <c r="R754" s="26"/>
      <c r="S754" s="26"/>
      <c r="T754" s="27"/>
      <c r="U754" s="27"/>
      <c r="V754" s="27"/>
      <c r="W754" s="27"/>
      <c r="X754" s="27"/>
      <c r="Y754" s="27"/>
      <c r="Z754" s="28"/>
      <c r="AA754" s="28"/>
      <c r="AB754" s="28"/>
      <c r="AC754" s="28"/>
      <c r="AD754" s="28"/>
      <c r="AE754" s="28"/>
      <c r="AJ754" s="44"/>
      <c r="AK754" s="44"/>
      <c r="AL754" s="44"/>
      <c r="AM754" s="44"/>
      <c r="AN754" s="44"/>
      <c r="AO754" s="44"/>
      <c r="AP754" s="44"/>
      <c r="AQ754" s="44"/>
      <c r="AR754" s="44"/>
      <c r="AS754" s="44"/>
      <c r="AT754" s="44"/>
      <c r="AU754" s="44"/>
    </row>
    <row r="755" spans="1:47">
      <c r="A755" s="3"/>
      <c r="B755" s="13"/>
      <c r="H755" s="23"/>
      <c r="I755" s="23"/>
      <c r="J755" s="23"/>
      <c r="K755" s="23"/>
      <c r="L755" s="23"/>
      <c r="M755" s="23"/>
      <c r="N755" s="26"/>
      <c r="O755" s="26"/>
      <c r="P755" s="26"/>
      <c r="Q755" s="26"/>
      <c r="R755" s="26"/>
      <c r="S755" s="26"/>
      <c r="T755" s="27"/>
      <c r="U755" s="27"/>
      <c r="V755" s="27"/>
      <c r="W755" s="27"/>
      <c r="X755" s="27"/>
      <c r="Y755" s="27"/>
      <c r="Z755" s="28"/>
      <c r="AA755" s="28"/>
      <c r="AB755" s="28"/>
      <c r="AC755" s="28"/>
      <c r="AD755" s="28"/>
      <c r="AE755" s="28"/>
      <c r="AJ755" s="44"/>
      <c r="AK755" s="44"/>
      <c r="AL755" s="44"/>
      <c r="AM755" s="44"/>
      <c r="AN755" s="44"/>
      <c r="AO755" s="44"/>
      <c r="AP755" s="44"/>
      <c r="AQ755" s="44"/>
      <c r="AR755" s="44"/>
      <c r="AS755" s="44"/>
      <c r="AT755" s="44"/>
      <c r="AU755" s="44"/>
    </row>
    <row r="756" spans="1:47">
      <c r="A756" s="3"/>
      <c r="B756" s="13"/>
      <c r="H756" s="23"/>
      <c r="I756" s="23"/>
      <c r="J756" s="23"/>
      <c r="K756" s="23"/>
      <c r="L756" s="23"/>
      <c r="M756" s="23"/>
      <c r="N756" s="26"/>
      <c r="O756" s="26"/>
      <c r="P756" s="26"/>
      <c r="Q756" s="26"/>
      <c r="R756" s="26"/>
      <c r="S756" s="26"/>
      <c r="T756" s="27"/>
      <c r="U756" s="27"/>
      <c r="V756" s="27"/>
      <c r="W756" s="27"/>
      <c r="X756" s="27"/>
      <c r="Y756" s="27"/>
      <c r="Z756" s="28"/>
      <c r="AA756" s="28"/>
      <c r="AB756" s="28"/>
      <c r="AC756" s="28"/>
      <c r="AD756" s="28"/>
      <c r="AE756" s="28"/>
      <c r="AJ756" s="44"/>
      <c r="AK756" s="44"/>
      <c r="AL756" s="44"/>
      <c r="AM756" s="44"/>
      <c r="AN756" s="44"/>
      <c r="AO756" s="44"/>
      <c r="AP756" s="44"/>
      <c r="AQ756" s="44"/>
      <c r="AR756" s="44"/>
      <c r="AS756" s="44"/>
      <c r="AT756" s="44"/>
      <c r="AU756" s="44"/>
    </row>
    <row r="757" spans="1:47">
      <c r="A757" s="3"/>
      <c r="B757" s="13"/>
      <c r="H757" s="23"/>
      <c r="I757" s="23"/>
      <c r="J757" s="23"/>
      <c r="K757" s="23"/>
      <c r="L757" s="23"/>
      <c r="M757" s="23"/>
      <c r="N757" s="26"/>
      <c r="O757" s="26"/>
      <c r="P757" s="26"/>
      <c r="Q757" s="26"/>
      <c r="R757" s="26"/>
      <c r="S757" s="26"/>
      <c r="T757" s="27"/>
      <c r="U757" s="27"/>
      <c r="V757" s="27"/>
      <c r="W757" s="27"/>
      <c r="X757" s="27"/>
      <c r="Y757" s="27"/>
      <c r="Z757" s="28"/>
      <c r="AA757" s="28"/>
      <c r="AB757" s="28"/>
      <c r="AC757" s="28"/>
      <c r="AD757" s="28"/>
      <c r="AE757" s="28"/>
      <c r="AJ757" s="44"/>
      <c r="AK757" s="44"/>
      <c r="AL757" s="44"/>
      <c r="AM757" s="44"/>
      <c r="AN757" s="44"/>
      <c r="AO757" s="44"/>
      <c r="AP757" s="44"/>
      <c r="AQ757" s="44"/>
      <c r="AR757" s="44"/>
      <c r="AS757" s="44"/>
      <c r="AT757" s="44"/>
      <c r="AU757" s="44"/>
    </row>
    <row r="758" spans="1:47">
      <c r="A758" s="3"/>
      <c r="B758" s="13"/>
      <c r="H758" s="23"/>
      <c r="I758" s="23"/>
      <c r="J758" s="23"/>
      <c r="K758" s="23"/>
      <c r="L758" s="23"/>
      <c r="M758" s="23"/>
      <c r="N758" s="26"/>
      <c r="O758" s="26"/>
      <c r="P758" s="26"/>
      <c r="Q758" s="26"/>
      <c r="R758" s="26"/>
      <c r="S758" s="26"/>
      <c r="T758" s="27"/>
      <c r="U758" s="27"/>
      <c r="V758" s="27"/>
      <c r="W758" s="27"/>
      <c r="X758" s="27"/>
      <c r="Y758" s="27"/>
      <c r="Z758" s="28"/>
      <c r="AA758" s="28"/>
      <c r="AB758" s="28"/>
      <c r="AC758" s="28"/>
      <c r="AD758" s="28"/>
      <c r="AE758" s="28"/>
      <c r="AJ758" s="44"/>
      <c r="AK758" s="44"/>
      <c r="AL758" s="44"/>
      <c r="AM758" s="44"/>
      <c r="AN758" s="44"/>
      <c r="AO758" s="44"/>
      <c r="AP758" s="44"/>
      <c r="AQ758" s="44"/>
      <c r="AR758" s="44"/>
      <c r="AS758" s="44"/>
      <c r="AT758" s="44"/>
      <c r="AU758" s="44"/>
    </row>
    <row r="759" spans="1:47">
      <c r="A759" s="3"/>
      <c r="B759" s="13"/>
      <c r="H759" s="23"/>
      <c r="I759" s="23"/>
      <c r="J759" s="23"/>
      <c r="K759" s="23"/>
      <c r="L759" s="23"/>
      <c r="M759" s="23"/>
      <c r="N759" s="26"/>
      <c r="O759" s="26"/>
      <c r="P759" s="26"/>
      <c r="Q759" s="26"/>
      <c r="R759" s="26"/>
      <c r="S759" s="26"/>
      <c r="T759" s="27"/>
      <c r="U759" s="27"/>
      <c r="V759" s="27"/>
      <c r="W759" s="27"/>
      <c r="X759" s="27"/>
      <c r="Y759" s="27"/>
      <c r="Z759" s="28"/>
      <c r="AA759" s="28"/>
      <c r="AB759" s="28"/>
      <c r="AC759" s="28"/>
      <c r="AD759" s="28"/>
      <c r="AE759" s="28"/>
      <c r="AJ759" s="44"/>
      <c r="AK759" s="44"/>
      <c r="AL759" s="44"/>
      <c r="AM759" s="44"/>
      <c r="AN759" s="44"/>
      <c r="AO759" s="44"/>
      <c r="AP759" s="44"/>
      <c r="AQ759" s="44"/>
      <c r="AR759" s="44"/>
      <c r="AS759" s="44"/>
      <c r="AT759" s="44"/>
      <c r="AU759" s="44"/>
    </row>
    <row r="760" spans="1:47">
      <c r="A760" s="3"/>
      <c r="B760" s="13"/>
      <c r="H760" s="23"/>
      <c r="I760" s="23"/>
      <c r="J760" s="23"/>
      <c r="K760" s="23"/>
      <c r="L760" s="23"/>
      <c r="M760" s="23"/>
      <c r="N760" s="26"/>
      <c r="O760" s="26"/>
      <c r="P760" s="26"/>
      <c r="Q760" s="26"/>
      <c r="R760" s="26"/>
      <c r="S760" s="26"/>
      <c r="T760" s="27"/>
      <c r="U760" s="27"/>
      <c r="V760" s="27"/>
      <c r="W760" s="27"/>
      <c r="X760" s="27"/>
      <c r="Y760" s="27"/>
      <c r="Z760" s="28"/>
      <c r="AA760" s="28"/>
      <c r="AB760" s="28"/>
      <c r="AC760" s="28"/>
      <c r="AD760" s="28"/>
      <c r="AE760" s="28"/>
      <c r="AJ760" s="44"/>
      <c r="AK760" s="44"/>
      <c r="AL760" s="44"/>
      <c r="AM760" s="44"/>
      <c r="AN760" s="44"/>
      <c r="AO760" s="44"/>
      <c r="AP760" s="44"/>
      <c r="AQ760" s="44"/>
      <c r="AR760" s="44"/>
      <c r="AS760" s="44"/>
      <c r="AT760" s="44"/>
      <c r="AU760" s="44"/>
    </row>
    <row r="761" spans="1:47">
      <c r="A761" s="3"/>
      <c r="B761" s="13"/>
      <c r="H761" s="23"/>
      <c r="I761" s="23"/>
      <c r="J761" s="23"/>
      <c r="K761" s="23"/>
      <c r="L761" s="23"/>
      <c r="M761" s="23"/>
      <c r="N761" s="26"/>
      <c r="O761" s="26"/>
      <c r="P761" s="26"/>
      <c r="Q761" s="26"/>
      <c r="R761" s="26"/>
      <c r="S761" s="26"/>
      <c r="T761" s="27"/>
      <c r="U761" s="27"/>
      <c r="V761" s="27"/>
      <c r="W761" s="27"/>
      <c r="X761" s="27"/>
      <c r="Y761" s="27"/>
      <c r="Z761" s="28"/>
      <c r="AA761" s="28"/>
      <c r="AB761" s="28"/>
      <c r="AC761" s="28"/>
      <c r="AD761" s="28"/>
      <c r="AE761" s="28"/>
      <c r="AJ761" s="44"/>
      <c r="AK761" s="44"/>
      <c r="AL761" s="44"/>
      <c r="AM761" s="44"/>
      <c r="AN761" s="44"/>
      <c r="AO761" s="44"/>
      <c r="AP761" s="44"/>
      <c r="AQ761" s="44"/>
      <c r="AR761" s="44"/>
      <c r="AS761" s="44"/>
      <c r="AT761" s="44"/>
      <c r="AU761" s="44"/>
    </row>
    <row r="762" spans="1:47">
      <c r="A762" s="3"/>
      <c r="B762" s="13"/>
      <c r="H762" s="23"/>
      <c r="I762" s="23"/>
      <c r="J762" s="23"/>
      <c r="K762" s="23"/>
      <c r="L762" s="23"/>
      <c r="M762" s="23"/>
      <c r="N762" s="26"/>
      <c r="O762" s="26"/>
      <c r="P762" s="26"/>
      <c r="Q762" s="26"/>
      <c r="R762" s="26"/>
      <c r="S762" s="26"/>
      <c r="T762" s="27"/>
      <c r="U762" s="27"/>
      <c r="V762" s="27"/>
      <c r="W762" s="27"/>
      <c r="X762" s="27"/>
      <c r="Y762" s="27"/>
      <c r="Z762" s="28"/>
      <c r="AA762" s="28"/>
      <c r="AB762" s="28"/>
      <c r="AC762" s="28"/>
      <c r="AD762" s="28"/>
      <c r="AE762" s="28"/>
      <c r="AJ762" s="44"/>
      <c r="AK762" s="44"/>
      <c r="AL762" s="44"/>
      <c r="AM762" s="44"/>
      <c r="AN762" s="44"/>
      <c r="AO762" s="44"/>
      <c r="AP762" s="44"/>
      <c r="AQ762" s="44"/>
      <c r="AR762" s="44"/>
      <c r="AS762" s="44"/>
      <c r="AT762" s="44"/>
      <c r="AU762" s="44"/>
    </row>
    <row r="763" spans="1:47">
      <c r="A763" s="3"/>
      <c r="B763" s="13"/>
      <c r="H763" s="23"/>
      <c r="I763" s="23"/>
      <c r="J763" s="23"/>
      <c r="K763" s="23"/>
      <c r="L763" s="23"/>
      <c r="M763" s="23"/>
      <c r="N763" s="26"/>
      <c r="O763" s="26"/>
      <c r="P763" s="26"/>
      <c r="Q763" s="26"/>
      <c r="R763" s="26"/>
      <c r="S763" s="26"/>
      <c r="T763" s="27"/>
      <c r="U763" s="27"/>
      <c r="V763" s="27"/>
      <c r="W763" s="27"/>
      <c r="X763" s="27"/>
      <c r="Y763" s="27"/>
      <c r="Z763" s="28"/>
      <c r="AA763" s="28"/>
      <c r="AB763" s="28"/>
      <c r="AC763" s="28"/>
      <c r="AD763" s="28"/>
      <c r="AE763" s="28"/>
      <c r="AJ763" s="44"/>
      <c r="AK763" s="44"/>
      <c r="AL763" s="44"/>
      <c r="AM763" s="44"/>
      <c r="AN763" s="44"/>
      <c r="AO763" s="44"/>
      <c r="AP763" s="44"/>
      <c r="AQ763" s="44"/>
      <c r="AR763" s="44"/>
      <c r="AS763" s="44"/>
      <c r="AT763" s="44"/>
      <c r="AU763" s="44"/>
    </row>
    <row r="764" spans="1:47">
      <c r="A764" s="3"/>
      <c r="B764" s="13"/>
      <c r="H764" s="23"/>
      <c r="I764" s="23"/>
      <c r="J764" s="23"/>
      <c r="K764" s="23"/>
      <c r="L764" s="23"/>
      <c r="M764" s="23"/>
      <c r="N764" s="26"/>
      <c r="O764" s="26"/>
      <c r="P764" s="26"/>
      <c r="Q764" s="26"/>
      <c r="R764" s="26"/>
      <c r="S764" s="26"/>
      <c r="T764" s="27"/>
      <c r="U764" s="27"/>
      <c r="V764" s="27"/>
      <c r="W764" s="27"/>
      <c r="X764" s="27"/>
      <c r="Y764" s="27"/>
      <c r="Z764" s="28"/>
      <c r="AA764" s="28"/>
      <c r="AB764" s="28"/>
      <c r="AC764" s="28"/>
      <c r="AD764" s="28"/>
      <c r="AE764" s="28"/>
      <c r="AJ764" s="44"/>
      <c r="AK764" s="44"/>
      <c r="AL764" s="44"/>
      <c r="AM764" s="44"/>
      <c r="AN764" s="44"/>
      <c r="AO764" s="44"/>
      <c r="AP764" s="44"/>
      <c r="AQ764" s="44"/>
      <c r="AR764" s="44"/>
      <c r="AS764" s="44"/>
      <c r="AT764" s="44"/>
      <c r="AU764" s="44"/>
    </row>
    <row r="765" spans="1:47">
      <c r="A765" s="3"/>
      <c r="B765" s="13"/>
      <c r="H765" s="23"/>
      <c r="I765" s="23"/>
      <c r="J765" s="23"/>
      <c r="K765" s="23"/>
      <c r="L765" s="23"/>
      <c r="M765" s="23"/>
      <c r="N765" s="26"/>
      <c r="O765" s="26"/>
      <c r="P765" s="26"/>
      <c r="Q765" s="26"/>
      <c r="R765" s="26"/>
      <c r="S765" s="26"/>
      <c r="T765" s="27"/>
      <c r="U765" s="27"/>
      <c r="V765" s="27"/>
      <c r="W765" s="27"/>
      <c r="X765" s="27"/>
      <c r="Y765" s="27"/>
      <c r="Z765" s="28"/>
      <c r="AA765" s="28"/>
      <c r="AB765" s="28"/>
      <c r="AC765" s="28"/>
      <c r="AD765" s="28"/>
      <c r="AE765" s="28"/>
      <c r="AJ765" s="44"/>
      <c r="AK765" s="44"/>
      <c r="AL765" s="44"/>
      <c r="AM765" s="44"/>
      <c r="AN765" s="44"/>
      <c r="AO765" s="44"/>
      <c r="AP765" s="44"/>
      <c r="AQ765" s="44"/>
      <c r="AR765" s="44"/>
      <c r="AS765" s="44"/>
      <c r="AT765" s="44"/>
      <c r="AU765" s="44"/>
    </row>
    <row r="766" spans="1:47">
      <c r="A766" s="3"/>
      <c r="B766" s="13"/>
      <c r="H766" s="23"/>
      <c r="I766" s="23"/>
      <c r="J766" s="23"/>
      <c r="K766" s="23"/>
      <c r="L766" s="23"/>
      <c r="M766" s="23"/>
      <c r="N766" s="26"/>
      <c r="O766" s="26"/>
      <c r="P766" s="26"/>
      <c r="Q766" s="26"/>
      <c r="R766" s="26"/>
      <c r="S766" s="26"/>
      <c r="T766" s="27"/>
      <c r="U766" s="27"/>
      <c r="V766" s="27"/>
      <c r="W766" s="27"/>
      <c r="X766" s="27"/>
      <c r="Y766" s="27"/>
      <c r="Z766" s="28"/>
      <c r="AA766" s="28"/>
      <c r="AB766" s="28"/>
      <c r="AC766" s="28"/>
      <c r="AD766" s="28"/>
      <c r="AE766" s="28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</row>
    <row r="767" spans="1:47">
      <c r="A767" s="3"/>
      <c r="B767" s="13"/>
      <c r="H767" s="23"/>
      <c r="I767" s="23"/>
      <c r="J767" s="23"/>
      <c r="K767" s="23"/>
      <c r="L767" s="23"/>
      <c r="M767" s="23"/>
      <c r="N767" s="26"/>
      <c r="O767" s="26"/>
      <c r="P767" s="26"/>
      <c r="Q767" s="26"/>
      <c r="R767" s="26"/>
      <c r="S767" s="26"/>
      <c r="T767" s="27"/>
      <c r="U767" s="27"/>
      <c r="V767" s="27"/>
      <c r="W767" s="27"/>
      <c r="X767" s="27"/>
      <c r="Y767" s="27"/>
      <c r="Z767" s="28"/>
      <c r="AA767" s="28"/>
      <c r="AB767" s="28"/>
      <c r="AC767" s="28"/>
      <c r="AD767" s="28"/>
      <c r="AE767" s="28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</row>
    <row r="768" spans="1:47">
      <c r="A768" s="3"/>
      <c r="B768" s="13"/>
      <c r="H768" s="23"/>
      <c r="I768" s="23"/>
      <c r="J768" s="23"/>
      <c r="K768" s="23"/>
      <c r="L768" s="23"/>
      <c r="M768" s="23"/>
      <c r="N768" s="26"/>
      <c r="O768" s="26"/>
      <c r="P768" s="26"/>
      <c r="Q768" s="26"/>
      <c r="R768" s="26"/>
      <c r="S768" s="26"/>
      <c r="T768" s="27"/>
      <c r="U768" s="27"/>
      <c r="V768" s="27"/>
      <c r="W768" s="27"/>
      <c r="X768" s="27"/>
      <c r="Y768" s="27"/>
      <c r="Z768" s="28"/>
      <c r="AA768" s="28"/>
      <c r="AB768" s="28"/>
      <c r="AC768" s="28"/>
      <c r="AD768" s="28"/>
      <c r="AE768" s="28"/>
      <c r="AJ768" s="44"/>
      <c r="AK768" s="44"/>
      <c r="AL768" s="44"/>
      <c r="AM768" s="44"/>
      <c r="AN768" s="44"/>
      <c r="AO768" s="44"/>
      <c r="AP768" s="44"/>
      <c r="AQ768" s="44"/>
      <c r="AR768" s="44"/>
      <c r="AS768" s="44"/>
      <c r="AT768" s="44"/>
      <c r="AU768" s="44"/>
    </row>
    <row r="769" spans="1:47">
      <c r="A769" s="3"/>
      <c r="B769" s="13"/>
      <c r="H769" s="23"/>
      <c r="I769" s="23"/>
      <c r="J769" s="23"/>
      <c r="K769" s="23"/>
      <c r="L769" s="23"/>
      <c r="M769" s="23"/>
      <c r="N769" s="26"/>
      <c r="O769" s="26"/>
      <c r="P769" s="26"/>
      <c r="Q769" s="26"/>
      <c r="R769" s="26"/>
      <c r="S769" s="26"/>
      <c r="T769" s="27"/>
      <c r="U769" s="27"/>
      <c r="V769" s="27"/>
      <c r="W769" s="27"/>
      <c r="X769" s="27"/>
      <c r="Y769" s="27"/>
      <c r="Z769" s="28"/>
      <c r="AA769" s="28"/>
      <c r="AB769" s="28"/>
      <c r="AC769" s="28"/>
      <c r="AD769" s="28"/>
      <c r="AE769" s="28"/>
      <c r="AJ769" s="44"/>
      <c r="AK769" s="44"/>
      <c r="AL769" s="44"/>
      <c r="AM769" s="44"/>
      <c r="AN769" s="44"/>
      <c r="AO769" s="44"/>
      <c r="AP769" s="44"/>
      <c r="AQ769" s="44"/>
      <c r="AR769" s="44"/>
      <c r="AS769" s="44"/>
      <c r="AT769" s="44"/>
      <c r="AU769" s="44"/>
    </row>
    <row r="770" spans="1:47">
      <c r="A770" s="3"/>
      <c r="B770" s="13"/>
      <c r="H770" s="23"/>
      <c r="I770" s="23"/>
      <c r="J770" s="23"/>
      <c r="K770" s="23"/>
      <c r="L770" s="23"/>
      <c r="M770" s="23"/>
      <c r="N770" s="26"/>
      <c r="O770" s="26"/>
      <c r="P770" s="26"/>
      <c r="Q770" s="26"/>
      <c r="R770" s="26"/>
      <c r="S770" s="26"/>
      <c r="T770" s="27"/>
      <c r="U770" s="27"/>
      <c r="V770" s="27"/>
      <c r="W770" s="27"/>
      <c r="X770" s="27"/>
      <c r="Y770" s="27"/>
      <c r="Z770" s="28"/>
      <c r="AA770" s="28"/>
      <c r="AB770" s="28"/>
      <c r="AC770" s="28"/>
      <c r="AD770" s="28"/>
      <c r="AE770" s="28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</row>
    <row r="771" spans="1:47">
      <c r="A771" s="3"/>
      <c r="B771" s="13"/>
      <c r="H771" s="23"/>
      <c r="I771" s="23"/>
      <c r="J771" s="23"/>
      <c r="K771" s="23"/>
      <c r="L771" s="23"/>
      <c r="M771" s="23"/>
      <c r="N771" s="26"/>
      <c r="O771" s="26"/>
      <c r="P771" s="26"/>
      <c r="Q771" s="26"/>
      <c r="R771" s="26"/>
      <c r="S771" s="26"/>
      <c r="T771" s="27"/>
      <c r="U771" s="27"/>
      <c r="V771" s="27"/>
      <c r="W771" s="27"/>
      <c r="X771" s="27"/>
      <c r="Y771" s="27"/>
      <c r="Z771" s="28"/>
      <c r="AA771" s="28"/>
      <c r="AB771" s="28"/>
      <c r="AC771" s="28"/>
      <c r="AD771" s="28"/>
      <c r="AE771" s="28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</row>
    <row r="772" spans="1:47">
      <c r="A772" s="3"/>
      <c r="B772" s="13"/>
      <c r="H772" s="23"/>
      <c r="I772" s="23"/>
      <c r="J772" s="23"/>
      <c r="K772" s="23"/>
      <c r="L772" s="23"/>
      <c r="M772" s="23"/>
      <c r="N772" s="26"/>
      <c r="O772" s="26"/>
      <c r="P772" s="26"/>
      <c r="Q772" s="26"/>
      <c r="R772" s="26"/>
      <c r="S772" s="26"/>
      <c r="T772" s="27"/>
      <c r="U772" s="27"/>
      <c r="V772" s="27"/>
      <c r="W772" s="27"/>
      <c r="X772" s="27"/>
      <c r="Y772" s="27"/>
      <c r="Z772" s="28"/>
      <c r="AA772" s="28"/>
      <c r="AB772" s="28"/>
      <c r="AC772" s="28"/>
      <c r="AD772" s="28"/>
      <c r="AE772" s="28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</row>
    <row r="773" spans="1:47">
      <c r="A773" s="3"/>
      <c r="B773" s="13"/>
      <c r="H773" s="23"/>
      <c r="I773" s="23"/>
      <c r="J773" s="23"/>
      <c r="K773" s="23"/>
      <c r="L773" s="23"/>
      <c r="M773" s="23"/>
      <c r="N773" s="26"/>
      <c r="O773" s="26"/>
      <c r="P773" s="26"/>
      <c r="Q773" s="26"/>
      <c r="R773" s="26"/>
      <c r="S773" s="26"/>
      <c r="T773" s="27"/>
      <c r="U773" s="27"/>
      <c r="V773" s="27"/>
      <c r="W773" s="27"/>
      <c r="X773" s="27"/>
      <c r="Y773" s="27"/>
      <c r="Z773" s="28"/>
      <c r="AA773" s="28"/>
      <c r="AB773" s="28"/>
      <c r="AC773" s="28"/>
      <c r="AD773" s="28"/>
      <c r="AE773" s="28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</row>
    <row r="774" spans="1:47">
      <c r="A774" s="3"/>
      <c r="B774" s="13"/>
      <c r="H774" s="23"/>
      <c r="I774" s="23"/>
      <c r="J774" s="23"/>
      <c r="K774" s="23"/>
      <c r="L774" s="23"/>
      <c r="M774" s="23"/>
      <c r="N774" s="26"/>
      <c r="O774" s="26"/>
      <c r="P774" s="26"/>
      <c r="Q774" s="26"/>
      <c r="R774" s="26"/>
      <c r="S774" s="26"/>
      <c r="T774" s="27"/>
      <c r="U774" s="27"/>
      <c r="V774" s="27"/>
      <c r="W774" s="27"/>
      <c r="X774" s="27"/>
      <c r="Y774" s="27"/>
      <c r="Z774" s="28"/>
      <c r="AA774" s="28"/>
      <c r="AB774" s="28"/>
      <c r="AC774" s="28"/>
      <c r="AD774" s="28"/>
      <c r="AE774" s="28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</row>
    <row r="775" spans="1:47">
      <c r="A775" s="3"/>
      <c r="B775" s="13"/>
      <c r="H775" s="23"/>
      <c r="I775" s="23"/>
      <c r="J775" s="23"/>
      <c r="K775" s="23"/>
      <c r="L775" s="23"/>
      <c r="M775" s="23"/>
      <c r="N775" s="26"/>
      <c r="O775" s="26"/>
      <c r="P775" s="26"/>
      <c r="Q775" s="26"/>
      <c r="R775" s="26"/>
      <c r="S775" s="26"/>
      <c r="T775" s="27"/>
      <c r="U775" s="27"/>
      <c r="V775" s="27"/>
      <c r="W775" s="27"/>
      <c r="X775" s="27"/>
      <c r="Y775" s="27"/>
      <c r="Z775" s="28"/>
      <c r="AA775" s="28"/>
      <c r="AB775" s="28"/>
      <c r="AC775" s="28"/>
      <c r="AD775" s="28"/>
      <c r="AE775" s="28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</row>
    <row r="776" spans="1:47">
      <c r="A776" s="3"/>
      <c r="B776" s="13"/>
      <c r="H776" s="23"/>
      <c r="I776" s="23"/>
      <c r="J776" s="23"/>
      <c r="K776" s="23"/>
      <c r="L776" s="23"/>
      <c r="M776" s="23"/>
      <c r="N776" s="26"/>
      <c r="O776" s="26"/>
      <c r="P776" s="26"/>
      <c r="Q776" s="26"/>
      <c r="R776" s="26"/>
      <c r="S776" s="26"/>
      <c r="T776" s="27"/>
      <c r="U776" s="27"/>
      <c r="V776" s="27"/>
      <c r="W776" s="27"/>
      <c r="X776" s="27"/>
      <c r="Y776" s="27"/>
      <c r="Z776" s="28"/>
      <c r="AA776" s="28"/>
      <c r="AB776" s="28"/>
      <c r="AC776" s="28"/>
      <c r="AD776" s="28"/>
      <c r="AE776" s="28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</row>
    <row r="777" spans="1:47">
      <c r="A777" s="3"/>
      <c r="B777" s="13"/>
      <c r="H777" s="23"/>
      <c r="I777" s="23"/>
      <c r="J777" s="23"/>
      <c r="K777" s="23"/>
      <c r="L777" s="23"/>
      <c r="M777" s="23"/>
      <c r="N777" s="26"/>
      <c r="O777" s="26"/>
      <c r="P777" s="26"/>
      <c r="Q777" s="26"/>
      <c r="R777" s="26"/>
      <c r="S777" s="26"/>
      <c r="T777" s="27"/>
      <c r="U777" s="27"/>
      <c r="V777" s="27"/>
      <c r="W777" s="27"/>
      <c r="X777" s="27"/>
      <c r="Y777" s="27"/>
      <c r="Z777" s="28"/>
      <c r="AA777" s="28"/>
      <c r="AB777" s="28"/>
      <c r="AC777" s="28"/>
      <c r="AD777" s="28"/>
      <c r="AE777" s="28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</row>
    <row r="778" spans="1:47">
      <c r="A778" s="3"/>
      <c r="B778" s="13"/>
      <c r="H778" s="23"/>
      <c r="I778" s="23"/>
      <c r="J778" s="23"/>
      <c r="K778" s="23"/>
      <c r="L778" s="23"/>
      <c r="M778" s="23"/>
      <c r="N778" s="26"/>
      <c r="O778" s="26"/>
      <c r="P778" s="26"/>
      <c r="Q778" s="26"/>
      <c r="R778" s="26"/>
      <c r="S778" s="26"/>
      <c r="T778" s="27"/>
      <c r="U778" s="27"/>
      <c r="V778" s="27"/>
      <c r="W778" s="27"/>
      <c r="X778" s="27"/>
      <c r="Y778" s="27"/>
      <c r="Z778" s="28"/>
      <c r="AA778" s="28"/>
      <c r="AB778" s="28"/>
      <c r="AC778" s="28"/>
      <c r="AD778" s="28"/>
      <c r="AE778" s="28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</row>
    <row r="779" spans="1:47">
      <c r="A779" s="3"/>
      <c r="B779" s="13"/>
      <c r="H779" s="23"/>
      <c r="I779" s="23"/>
      <c r="J779" s="23"/>
      <c r="K779" s="23"/>
      <c r="L779" s="23"/>
      <c r="M779" s="23"/>
      <c r="N779" s="26"/>
      <c r="O779" s="26"/>
      <c r="P779" s="26"/>
      <c r="Q779" s="26"/>
      <c r="R779" s="26"/>
      <c r="S779" s="26"/>
      <c r="T779" s="27"/>
      <c r="U779" s="27"/>
      <c r="V779" s="27"/>
      <c r="W779" s="27"/>
      <c r="X779" s="27"/>
      <c r="Y779" s="27"/>
      <c r="Z779" s="28"/>
      <c r="AA779" s="28"/>
      <c r="AB779" s="28"/>
      <c r="AC779" s="28"/>
      <c r="AD779" s="28"/>
      <c r="AE779" s="28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</row>
    <row r="780" spans="1:47">
      <c r="A780" s="3"/>
      <c r="B780" s="13"/>
      <c r="H780" s="23"/>
      <c r="I780" s="23"/>
      <c r="J780" s="23"/>
      <c r="K780" s="23"/>
      <c r="L780" s="23"/>
      <c r="M780" s="23"/>
      <c r="N780" s="26"/>
      <c r="O780" s="26"/>
      <c r="P780" s="26"/>
      <c r="Q780" s="26"/>
      <c r="R780" s="26"/>
      <c r="S780" s="26"/>
      <c r="T780" s="27"/>
      <c r="U780" s="27"/>
      <c r="V780" s="27"/>
      <c r="W780" s="27"/>
      <c r="X780" s="27"/>
      <c r="Y780" s="27"/>
      <c r="Z780" s="28"/>
      <c r="AA780" s="28"/>
      <c r="AB780" s="28"/>
      <c r="AC780" s="28"/>
      <c r="AD780" s="28"/>
      <c r="AE780" s="28"/>
      <c r="AJ780" s="44"/>
      <c r="AK780" s="44"/>
      <c r="AL780" s="44"/>
      <c r="AM780" s="44"/>
      <c r="AN780" s="44"/>
      <c r="AO780" s="44"/>
      <c r="AP780" s="44"/>
      <c r="AQ780" s="44"/>
      <c r="AR780" s="44"/>
      <c r="AS780" s="44"/>
      <c r="AT780" s="44"/>
      <c r="AU780" s="44"/>
    </row>
    <row r="781" spans="1:47">
      <c r="A781" s="3"/>
      <c r="B781" s="13"/>
      <c r="H781" s="23"/>
      <c r="I781" s="23"/>
      <c r="J781" s="23"/>
      <c r="K781" s="23"/>
      <c r="L781" s="23"/>
      <c r="M781" s="23"/>
      <c r="N781" s="26"/>
      <c r="O781" s="26"/>
      <c r="P781" s="26"/>
      <c r="Q781" s="26"/>
      <c r="R781" s="26"/>
      <c r="S781" s="26"/>
      <c r="T781" s="27"/>
      <c r="U781" s="27"/>
      <c r="V781" s="27"/>
      <c r="W781" s="27"/>
      <c r="X781" s="27"/>
      <c r="Y781" s="27"/>
      <c r="Z781" s="28"/>
      <c r="AA781" s="28"/>
      <c r="AB781" s="28"/>
      <c r="AC781" s="28"/>
      <c r="AD781" s="28"/>
      <c r="AE781" s="28"/>
      <c r="AJ781" s="44"/>
      <c r="AK781" s="44"/>
      <c r="AL781" s="44"/>
      <c r="AM781" s="44"/>
      <c r="AN781" s="44"/>
      <c r="AO781" s="44"/>
      <c r="AP781" s="44"/>
      <c r="AQ781" s="44"/>
      <c r="AR781" s="44"/>
      <c r="AS781" s="44"/>
      <c r="AT781" s="44"/>
      <c r="AU781" s="44"/>
    </row>
    <row r="782" spans="1:47">
      <c r="A782" s="3"/>
      <c r="B782" s="13"/>
      <c r="H782" s="23"/>
      <c r="I782" s="23"/>
      <c r="J782" s="23"/>
      <c r="K782" s="23"/>
      <c r="L782" s="23"/>
      <c r="M782" s="23"/>
      <c r="N782" s="26"/>
      <c r="O782" s="26"/>
      <c r="P782" s="26"/>
      <c r="Q782" s="26"/>
      <c r="R782" s="26"/>
      <c r="S782" s="26"/>
      <c r="T782" s="27"/>
      <c r="U782" s="27"/>
      <c r="V782" s="27"/>
      <c r="W782" s="27"/>
      <c r="X782" s="27"/>
      <c r="Y782" s="27"/>
      <c r="Z782" s="28"/>
      <c r="AA782" s="28"/>
      <c r="AB782" s="28"/>
      <c r="AC782" s="28"/>
      <c r="AD782" s="28"/>
      <c r="AE782" s="28"/>
      <c r="AJ782" s="44"/>
      <c r="AK782" s="44"/>
      <c r="AL782" s="44"/>
      <c r="AM782" s="44"/>
      <c r="AN782" s="44"/>
      <c r="AO782" s="44"/>
      <c r="AP782" s="44"/>
      <c r="AQ782" s="44"/>
      <c r="AR782" s="44"/>
      <c r="AS782" s="44"/>
      <c r="AT782" s="44"/>
      <c r="AU782" s="44"/>
    </row>
    <row r="783" spans="1:47">
      <c r="A783" s="3"/>
      <c r="B783" s="13"/>
      <c r="H783" s="23"/>
      <c r="I783" s="23"/>
      <c r="J783" s="23"/>
      <c r="K783" s="23"/>
      <c r="L783" s="23"/>
      <c r="M783" s="23"/>
      <c r="N783" s="26"/>
      <c r="O783" s="26"/>
      <c r="P783" s="26"/>
      <c r="Q783" s="26"/>
      <c r="R783" s="26"/>
      <c r="S783" s="26"/>
      <c r="T783" s="27"/>
      <c r="U783" s="27"/>
      <c r="V783" s="27"/>
      <c r="W783" s="27"/>
      <c r="X783" s="27"/>
      <c r="Y783" s="27"/>
      <c r="Z783" s="28"/>
      <c r="AA783" s="28"/>
      <c r="AB783" s="28"/>
      <c r="AC783" s="28"/>
      <c r="AD783" s="28"/>
      <c r="AE783" s="28"/>
      <c r="AJ783" s="44"/>
      <c r="AK783" s="44"/>
      <c r="AL783" s="44"/>
      <c r="AM783" s="44"/>
      <c r="AN783" s="44"/>
      <c r="AO783" s="44"/>
      <c r="AP783" s="44"/>
      <c r="AQ783" s="44"/>
      <c r="AR783" s="44"/>
      <c r="AS783" s="44"/>
      <c r="AT783" s="44"/>
      <c r="AU783" s="44"/>
    </row>
    <row r="784" spans="1:47">
      <c r="A784" s="3"/>
      <c r="B784" s="13"/>
      <c r="H784" s="23"/>
      <c r="I784" s="23"/>
      <c r="J784" s="23"/>
      <c r="K784" s="23"/>
      <c r="L784" s="23"/>
      <c r="M784" s="23"/>
      <c r="N784" s="26"/>
      <c r="O784" s="26"/>
      <c r="P784" s="26"/>
      <c r="Q784" s="26"/>
      <c r="R784" s="26"/>
      <c r="S784" s="26"/>
      <c r="T784" s="27"/>
      <c r="U784" s="27"/>
      <c r="V784" s="27"/>
      <c r="W784" s="27"/>
      <c r="X784" s="27"/>
      <c r="Y784" s="27"/>
      <c r="Z784" s="28"/>
      <c r="AA784" s="28"/>
      <c r="AB784" s="28"/>
      <c r="AC784" s="28"/>
      <c r="AD784" s="28"/>
      <c r="AE784" s="28"/>
      <c r="AJ784" s="44"/>
      <c r="AK784" s="44"/>
      <c r="AL784" s="44"/>
      <c r="AM784" s="44"/>
      <c r="AN784" s="44"/>
      <c r="AO784" s="44"/>
      <c r="AP784" s="44"/>
      <c r="AQ784" s="44"/>
      <c r="AR784" s="44"/>
      <c r="AS784" s="44"/>
      <c r="AT784" s="44"/>
      <c r="AU784" s="44"/>
    </row>
    <row r="785" spans="1:47">
      <c r="A785" s="3"/>
      <c r="B785" s="13"/>
      <c r="H785" s="23"/>
      <c r="I785" s="23"/>
      <c r="J785" s="23"/>
      <c r="K785" s="23"/>
      <c r="L785" s="23"/>
      <c r="M785" s="23"/>
      <c r="N785" s="26"/>
      <c r="O785" s="26"/>
      <c r="P785" s="26"/>
      <c r="Q785" s="26"/>
      <c r="R785" s="26"/>
      <c r="S785" s="26"/>
      <c r="T785" s="27"/>
      <c r="U785" s="27"/>
      <c r="V785" s="27"/>
      <c r="W785" s="27"/>
      <c r="X785" s="27"/>
      <c r="Y785" s="27"/>
      <c r="Z785" s="28"/>
      <c r="AA785" s="28"/>
      <c r="AB785" s="28"/>
      <c r="AC785" s="28"/>
      <c r="AD785" s="28"/>
      <c r="AE785" s="28"/>
      <c r="AJ785" s="44"/>
      <c r="AK785" s="44"/>
      <c r="AL785" s="44"/>
      <c r="AM785" s="44"/>
      <c r="AN785" s="44"/>
      <c r="AO785" s="44"/>
      <c r="AP785" s="44"/>
      <c r="AQ785" s="44"/>
      <c r="AR785" s="44"/>
      <c r="AS785" s="44"/>
      <c r="AT785" s="44"/>
      <c r="AU785" s="44"/>
    </row>
    <row r="786" spans="1:47">
      <c r="A786" s="3"/>
      <c r="B786" s="13"/>
      <c r="H786" s="23"/>
      <c r="I786" s="23"/>
      <c r="J786" s="23"/>
      <c r="K786" s="23"/>
      <c r="L786" s="23"/>
      <c r="M786" s="23"/>
      <c r="N786" s="26"/>
      <c r="O786" s="26"/>
      <c r="P786" s="26"/>
      <c r="Q786" s="26"/>
      <c r="R786" s="26"/>
      <c r="S786" s="26"/>
      <c r="T786" s="27"/>
      <c r="U786" s="27"/>
      <c r="V786" s="27"/>
      <c r="W786" s="27"/>
      <c r="X786" s="27"/>
      <c r="Y786" s="27"/>
      <c r="Z786" s="28"/>
      <c r="AA786" s="28"/>
      <c r="AB786" s="28"/>
      <c r="AC786" s="28"/>
      <c r="AD786" s="28"/>
      <c r="AE786" s="28"/>
      <c r="AJ786" s="44"/>
      <c r="AK786" s="44"/>
      <c r="AL786" s="44"/>
      <c r="AM786" s="44"/>
      <c r="AN786" s="44"/>
      <c r="AO786" s="44"/>
      <c r="AP786" s="44"/>
      <c r="AQ786" s="44"/>
      <c r="AR786" s="44"/>
      <c r="AS786" s="44"/>
      <c r="AT786" s="44"/>
      <c r="AU786" s="44"/>
    </row>
    <row r="787" spans="1:47">
      <c r="A787" s="3"/>
      <c r="B787" s="13"/>
      <c r="H787" s="23"/>
      <c r="I787" s="23"/>
      <c r="J787" s="23"/>
      <c r="K787" s="23"/>
      <c r="L787" s="23"/>
      <c r="M787" s="23"/>
      <c r="N787" s="26"/>
      <c r="O787" s="26"/>
      <c r="P787" s="26"/>
      <c r="Q787" s="26"/>
      <c r="R787" s="26"/>
      <c r="S787" s="26"/>
      <c r="T787" s="27"/>
      <c r="U787" s="27"/>
      <c r="V787" s="27"/>
      <c r="W787" s="27"/>
      <c r="X787" s="27"/>
      <c r="Y787" s="27"/>
      <c r="Z787" s="28"/>
      <c r="AA787" s="28"/>
      <c r="AB787" s="28"/>
      <c r="AC787" s="28"/>
      <c r="AD787" s="28"/>
      <c r="AE787" s="28"/>
      <c r="AJ787" s="44"/>
      <c r="AK787" s="44"/>
      <c r="AL787" s="44"/>
      <c r="AM787" s="44"/>
      <c r="AN787" s="44"/>
      <c r="AO787" s="44"/>
      <c r="AP787" s="44"/>
      <c r="AQ787" s="44"/>
      <c r="AR787" s="44"/>
      <c r="AS787" s="44"/>
      <c r="AT787" s="44"/>
      <c r="AU787" s="44"/>
    </row>
    <row r="788" spans="1:47">
      <c r="A788" s="3"/>
      <c r="B788" s="13"/>
      <c r="H788" s="23"/>
      <c r="I788" s="23"/>
      <c r="J788" s="23"/>
      <c r="K788" s="23"/>
      <c r="L788" s="23"/>
      <c r="M788" s="23"/>
      <c r="N788" s="26"/>
      <c r="O788" s="26"/>
      <c r="P788" s="26"/>
      <c r="Q788" s="26"/>
      <c r="R788" s="26"/>
      <c r="S788" s="26"/>
      <c r="T788" s="27"/>
      <c r="U788" s="27"/>
      <c r="V788" s="27"/>
      <c r="W788" s="27"/>
      <c r="X788" s="27"/>
      <c r="Y788" s="27"/>
      <c r="Z788" s="28"/>
      <c r="AA788" s="28"/>
      <c r="AB788" s="28"/>
      <c r="AC788" s="28"/>
      <c r="AD788" s="28"/>
      <c r="AE788" s="28"/>
      <c r="AJ788" s="44"/>
      <c r="AK788" s="44"/>
      <c r="AL788" s="44"/>
      <c r="AM788" s="44"/>
      <c r="AN788" s="44"/>
      <c r="AO788" s="44"/>
      <c r="AP788" s="44"/>
      <c r="AQ788" s="44"/>
      <c r="AR788" s="44"/>
      <c r="AS788" s="44"/>
      <c r="AT788" s="44"/>
      <c r="AU788" s="44"/>
    </row>
    <row r="789" spans="1:47">
      <c r="A789" s="3"/>
      <c r="B789" s="13"/>
      <c r="H789" s="23"/>
      <c r="I789" s="23"/>
      <c r="J789" s="23"/>
      <c r="K789" s="23"/>
      <c r="L789" s="23"/>
      <c r="M789" s="23"/>
      <c r="N789" s="26"/>
      <c r="O789" s="26"/>
      <c r="P789" s="26"/>
      <c r="Q789" s="26"/>
      <c r="R789" s="26"/>
      <c r="S789" s="26"/>
      <c r="T789" s="27"/>
      <c r="U789" s="27"/>
      <c r="V789" s="27"/>
      <c r="W789" s="27"/>
      <c r="X789" s="27"/>
      <c r="Y789" s="27"/>
      <c r="Z789" s="28"/>
      <c r="AA789" s="28"/>
      <c r="AB789" s="28"/>
      <c r="AC789" s="28"/>
      <c r="AD789" s="28"/>
      <c r="AE789" s="28"/>
      <c r="AJ789" s="44"/>
      <c r="AK789" s="44"/>
      <c r="AL789" s="44"/>
      <c r="AM789" s="44"/>
      <c r="AN789" s="44"/>
      <c r="AO789" s="44"/>
      <c r="AP789" s="44"/>
      <c r="AQ789" s="44"/>
      <c r="AR789" s="44"/>
      <c r="AS789" s="44"/>
      <c r="AT789" s="44"/>
      <c r="AU789" s="44"/>
    </row>
    <row r="790" spans="1:47">
      <c r="A790" s="3"/>
      <c r="B790" s="13"/>
      <c r="H790" s="23"/>
      <c r="I790" s="23"/>
      <c r="J790" s="23"/>
      <c r="K790" s="23"/>
      <c r="L790" s="23"/>
      <c r="M790" s="23"/>
      <c r="N790" s="26"/>
      <c r="O790" s="26"/>
      <c r="P790" s="26"/>
      <c r="Q790" s="26"/>
      <c r="R790" s="26"/>
      <c r="S790" s="26"/>
      <c r="T790" s="27"/>
      <c r="U790" s="27"/>
      <c r="V790" s="27"/>
      <c r="W790" s="27"/>
      <c r="X790" s="27"/>
      <c r="Y790" s="27"/>
      <c r="Z790" s="28"/>
      <c r="AA790" s="28"/>
      <c r="AB790" s="28"/>
      <c r="AC790" s="28"/>
      <c r="AD790" s="28"/>
      <c r="AE790" s="28"/>
      <c r="AJ790" s="44"/>
      <c r="AK790" s="44"/>
      <c r="AL790" s="44"/>
      <c r="AM790" s="44"/>
      <c r="AN790" s="44"/>
      <c r="AO790" s="44"/>
      <c r="AP790" s="44"/>
      <c r="AQ790" s="44"/>
      <c r="AR790" s="44"/>
      <c r="AS790" s="44"/>
      <c r="AT790" s="44"/>
      <c r="AU790" s="44"/>
    </row>
    <row r="791" spans="1:47">
      <c r="A791" s="3"/>
      <c r="B791" s="13"/>
      <c r="H791" s="23"/>
      <c r="I791" s="23"/>
      <c r="J791" s="23"/>
      <c r="K791" s="23"/>
      <c r="L791" s="23"/>
      <c r="M791" s="23"/>
      <c r="N791" s="26"/>
      <c r="O791" s="26"/>
      <c r="P791" s="26"/>
      <c r="Q791" s="26"/>
      <c r="R791" s="26"/>
      <c r="S791" s="26"/>
      <c r="T791" s="27"/>
      <c r="U791" s="27"/>
      <c r="V791" s="27"/>
      <c r="W791" s="27"/>
      <c r="X791" s="27"/>
      <c r="Y791" s="27"/>
      <c r="Z791" s="28"/>
      <c r="AA791" s="28"/>
      <c r="AB791" s="28"/>
      <c r="AC791" s="28"/>
      <c r="AD791" s="28"/>
      <c r="AE791" s="28"/>
      <c r="AJ791" s="44"/>
      <c r="AK791" s="44"/>
      <c r="AL791" s="44"/>
      <c r="AM791" s="44"/>
      <c r="AN791" s="44"/>
      <c r="AO791" s="44"/>
      <c r="AP791" s="44"/>
      <c r="AQ791" s="44"/>
      <c r="AR791" s="44"/>
      <c r="AS791" s="44"/>
      <c r="AT791" s="44"/>
      <c r="AU791" s="44"/>
    </row>
    <row r="792" spans="1:47">
      <c r="A792" s="3"/>
      <c r="B792" s="13"/>
    </row>
    <row r="793" spans="1:47">
      <c r="A793" s="3"/>
      <c r="B793" s="13"/>
    </row>
    <row r="794" spans="1:47">
      <c r="A794" s="3"/>
      <c r="B794" s="13"/>
    </row>
    <row r="795" spans="1:47">
      <c r="A795" s="3"/>
      <c r="B795" s="13"/>
    </row>
    <row r="796" spans="1:47">
      <c r="A796" s="3"/>
      <c r="B796" s="13"/>
    </row>
    <row r="797" spans="1:47">
      <c r="A797" s="3"/>
      <c r="B797" s="13"/>
    </row>
    <row r="798" spans="1:47">
      <c r="A798" s="3"/>
      <c r="B798" s="13"/>
    </row>
    <row r="799" spans="1:47">
      <c r="A799" s="3"/>
      <c r="B799" s="13"/>
    </row>
    <row r="800" spans="1:47">
      <c r="A800" s="3"/>
      <c r="B800" s="13"/>
    </row>
    <row r="801" spans="1:2">
      <c r="A801" s="3"/>
      <c r="B801" s="13"/>
    </row>
    <row r="802" spans="1:2">
      <c r="A802" s="3"/>
      <c r="B802" s="13"/>
    </row>
    <row r="803" spans="1:2">
      <c r="A803" s="3"/>
      <c r="B803" s="13"/>
    </row>
    <row r="804" spans="1:2">
      <c r="A804" s="3"/>
      <c r="B804" s="13"/>
    </row>
    <row r="805" spans="1:2">
      <c r="A805" s="3"/>
      <c r="B805" s="13"/>
    </row>
    <row r="806" spans="1:2">
      <c r="A806" s="3"/>
      <c r="B806" s="13"/>
    </row>
    <row r="807" spans="1:2">
      <c r="A807" s="3"/>
      <c r="B807" s="13"/>
    </row>
    <row r="808" spans="1:2">
      <c r="A808" s="3"/>
      <c r="B808" s="13"/>
    </row>
    <row r="809" spans="1:2">
      <c r="A809" s="3"/>
      <c r="B809" s="13"/>
    </row>
    <row r="810" spans="1:2">
      <c r="A810" s="3"/>
      <c r="B810" s="13"/>
    </row>
    <row r="811" spans="1:2">
      <c r="A811" s="3"/>
      <c r="B811" s="13"/>
    </row>
    <row r="812" spans="1:2">
      <c r="A812" s="3"/>
      <c r="B812" s="13"/>
    </row>
    <row r="813" spans="1:2">
      <c r="A813" s="3"/>
      <c r="B813" s="13"/>
    </row>
    <row r="814" spans="1:2">
      <c r="A814" s="3"/>
      <c r="B814" s="13"/>
    </row>
    <row r="815" spans="1:2">
      <c r="A815" s="3"/>
      <c r="B815" s="13"/>
    </row>
    <row r="816" spans="1:2">
      <c r="A816" s="3"/>
      <c r="B816" s="13"/>
    </row>
    <row r="817" spans="1:2">
      <c r="A817" s="3"/>
      <c r="B817" s="13"/>
    </row>
    <row r="818" spans="1:2">
      <c r="A818" s="3"/>
      <c r="B818" s="13"/>
    </row>
    <row r="819" spans="1:2">
      <c r="A819" s="3"/>
      <c r="B819" s="13"/>
    </row>
    <row r="820" spans="1:2">
      <c r="A820" s="3"/>
      <c r="B820" s="13"/>
    </row>
    <row r="821" spans="1:2">
      <c r="A821" s="3"/>
      <c r="B821" s="13"/>
    </row>
    <row r="822" spans="1:2">
      <c r="A822" s="3"/>
      <c r="B822" s="13"/>
    </row>
    <row r="823" spans="1:2">
      <c r="A823" s="3"/>
      <c r="B823" s="13"/>
    </row>
    <row r="824" spans="1:2">
      <c r="A824" s="3"/>
      <c r="B824" s="13"/>
    </row>
    <row r="825" spans="1:2">
      <c r="A825" s="3"/>
      <c r="B825" s="13"/>
    </row>
    <row r="826" spans="1:2">
      <c r="A826" s="3"/>
      <c r="B826" s="13"/>
    </row>
    <row r="827" spans="1:2">
      <c r="A827" s="3"/>
      <c r="B827" s="13"/>
    </row>
    <row r="828" spans="1:2">
      <c r="A828" s="3"/>
      <c r="B828" s="13"/>
    </row>
    <row r="829" spans="1:2">
      <c r="A829" s="3"/>
      <c r="B829" s="13"/>
    </row>
    <row r="830" spans="1:2">
      <c r="A830" s="3"/>
      <c r="B830" s="13"/>
    </row>
    <row r="831" spans="1:2">
      <c r="A831" s="3"/>
      <c r="B831" s="13"/>
    </row>
    <row r="832" spans="1:2">
      <c r="A832" s="3"/>
      <c r="B832" s="13"/>
    </row>
    <row r="833" spans="1:2">
      <c r="A833" s="3"/>
      <c r="B833" s="13"/>
    </row>
    <row r="834" spans="1:2">
      <c r="A834" s="3"/>
      <c r="B834" s="13"/>
    </row>
    <row r="835" spans="1:2">
      <c r="A835" s="3"/>
      <c r="B835" s="13"/>
    </row>
    <row r="836" spans="1:2">
      <c r="A836" s="3"/>
      <c r="B836" s="13"/>
    </row>
    <row r="837" spans="1:2">
      <c r="A837" s="3"/>
      <c r="B837" s="13"/>
    </row>
    <row r="838" spans="1:2">
      <c r="A838" s="3"/>
      <c r="B838" s="13"/>
    </row>
    <row r="839" spans="1:2">
      <c r="A839" s="3"/>
      <c r="B839" s="13"/>
    </row>
    <row r="840" spans="1:2">
      <c r="A840" s="3"/>
      <c r="B840" s="13"/>
    </row>
    <row r="841" spans="1:2">
      <c r="A841" s="3"/>
      <c r="B841" s="13"/>
    </row>
    <row r="842" spans="1:2">
      <c r="A842" s="3"/>
      <c r="B842" s="13"/>
    </row>
    <row r="843" spans="1:2">
      <c r="A843" s="3"/>
      <c r="B843" s="13"/>
    </row>
    <row r="844" spans="1:2">
      <c r="A844" s="3"/>
      <c r="B844" s="13"/>
    </row>
    <row r="845" spans="1:2">
      <c r="A845" s="3"/>
      <c r="B845" s="13"/>
    </row>
    <row r="846" spans="1:2">
      <c r="A846" s="3"/>
      <c r="B846" s="13"/>
    </row>
    <row r="847" spans="1:2">
      <c r="A847" s="3"/>
      <c r="B847" s="13"/>
    </row>
    <row r="848" spans="1:2">
      <c r="A848" s="3"/>
      <c r="B848" s="13"/>
    </row>
    <row r="849" spans="1:2">
      <c r="A849" s="3"/>
      <c r="B849" s="13"/>
    </row>
    <row r="850" spans="1:2">
      <c r="A850" s="3"/>
      <c r="B850" s="13"/>
    </row>
    <row r="851" spans="1:2">
      <c r="A851" s="3"/>
      <c r="B851" s="13"/>
    </row>
    <row r="852" spans="1:2">
      <c r="A852" s="3"/>
      <c r="B852" s="13"/>
    </row>
    <row r="853" spans="1:2">
      <c r="A853" s="3"/>
      <c r="B853" s="13"/>
    </row>
    <row r="854" spans="1:2">
      <c r="A854" s="3"/>
      <c r="B854" s="13"/>
    </row>
    <row r="855" spans="1:2">
      <c r="A855" s="3"/>
      <c r="B855" s="13"/>
    </row>
    <row r="856" spans="1:2">
      <c r="A856" s="3"/>
      <c r="B856" s="13"/>
    </row>
    <row r="857" spans="1:2">
      <c r="A857" s="3"/>
      <c r="B857" s="13"/>
    </row>
    <row r="858" spans="1:2">
      <c r="A858" s="3"/>
      <c r="B858" s="13"/>
    </row>
    <row r="859" spans="1:2">
      <c r="A859" s="3"/>
      <c r="B859" s="13"/>
    </row>
    <row r="860" spans="1:2">
      <c r="A860" s="3"/>
      <c r="B860" s="13"/>
    </row>
    <row r="861" spans="1:2">
      <c r="A861" s="3"/>
      <c r="B861" s="13"/>
    </row>
    <row r="862" spans="1:2">
      <c r="A862" s="3"/>
      <c r="B862" s="13"/>
    </row>
    <row r="863" spans="1:2">
      <c r="A863" s="3"/>
      <c r="B863" s="13"/>
    </row>
    <row r="864" spans="1:2">
      <c r="A864" s="3"/>
      <c r="B864" s="13"/>
    </row>
    <row r="865" spans="1:2">
      <c r="A865" s="3"/>
      <c r="B865" s="13"/>
    </row>
    <row r="866" spans="1:2">
      <c r="A866" s="3"/>
      <c r="B866" s="13"/>
    </row>
    <row r="867" spans="1:2">
      <c r="A867" s="3"/>
      <c r="B867" s="13"/>
    </row>
    <row r="868" spans="1:2">
      <c r="A868" s="3"/>
      <c r="B868" s="13"/>
    </row>
    <row r="869" spans="1:2">
      <c r="A869" s="3"/>
      <c r="B869" s="13"/>
    </row>
    <row r="870" spans="1:2">
      <c r="A870" s="3"/>
      <c r="B870" s="13"/>
    </row>
    <row r="871" spans="1:2">
      <c r="A871" s="3"/>
      <c r="B871" s="13"/>
    </row>
    <row r="872" spans="1:2">
      <c r="A872" s="3"/>
      <c r="B872" s="13"/>
    </row>
    <row r="873" spans="1:2">
      <c r="A873" s="3"/>
      <c r="B873" s="13"/>
    </row>
    <row r="874" spans="1:2">
      <c r="A874" s="3"/>
      <c r="B874" s="13"/>
    </row>
    <row r="875" spans="1:2">
      <c r="A875" s="3"/>
      <c r="B875" s="13"/>
    </row>
    <row r="876" spans="1:2">
      <c r="A876" s="3"/>
      <c r="B876" s="13"/>
    </row>
    <row r="877" spans="1:2">
      <c r="A877" s="3"/>
      <c r="B877" s="13"/>
    </row>
    <row r="878" spans="1:2">
      <c r="A878" s="3"/>
      <c r="B878" s="13"/>
    </row>
    <row r="879" spans="1:2">
      <c r="A879" s="3"/>
      <c r="B879" s="13"/>
    </row>
    <row r="880" spans="1:2">
      <c r="A880" s="3"/>
      <c r="B880" s="13"/>
    </row>
    <row r="881" spans="1:2">
      <c r="A881" s="3"/>
      <c r="B881" s="13"/>
    </row>
    <row r="882" spans="1:2">
      <c r="A882" s="3"/>
      <c r="B882" s="13"/>
    </row>
    <row r="883" spans="1:2">
      <c r="A883" s="3"/>
      <c r="B883" s="13"/>
    </row>
    <row r="884" spans="1:2">
      <c r="A884" s="3"/>
      <c r="B884" s="13"/>
    </row>
    <row r="885" spans="1:2">
      <c r="A885" s="3"/>
      <c r="B885" s="13"/>
    </row>
    <row r="886" spans="1:2">
      <c r="A886" s="3"/>
      <c r="B886" s="13"/>
    </row>
    <row r="887" spans="1:2">
      <c r="A887" s="3"/>
      <c r="B887" s="13"/>
    </row>
    <row r="888" spans="1:2">
      <c r="A888" s="3"/>
      <c r="B888" s="13"/>
    </row>
    <row r="889" spans="1:2">
      <c r="A889" s="3"/>
      <c r="B889" s="13"/>
    </row>
    <row r="890" spans="1:2">
      <c r="A890" s="3"/>
      <c r="B890" s="13"/>
    </row>
    <row r="891" spans="1:2">
      <c r="A891" s="3"/>
      <c r="B891" s="13"/>
    </row>
    <row r="892" spans="1:2">
      <c r="A892" s="3"/>
      <c r="B892" s="13"/>
    </row>
    <row r="893" spans="1:2">
      <c r="A893" s="3"/>
      <c r="B893" s="13"/>
    </row>
    <row r="894" spans="1:2">
      <c r="A894" s="3"/>
      <c r="B894" s="13"/>
    </row>
    <row r="895" spans="1:2">
      <c r="A895" s="3"/>
      <c r="B895" s="13"/>
    </row>
    <row r="896" spans="1:2">
      <c r="A896" s="3"/>
      <c r="B896" s="13"/>
    </row>
    <row r="897" spans="1:2">
      <c r="A897" s="3"/>
      <c r="B897" s="13"/>
    </row>
    <row r="898" spans="1:2">
      <c r="A898" s="3"/>
      <c r="B898" s="13"/>
    </row>
    <row r="899" spans="1:2">
      <c r="A899" s="3"/>
      <c r="B899" s="13"/>
    </row>
    <row r="900" spans="1:2">
      <c r="A900" s="3"/>
      <c r="B900" s="13"/>
    </row>
    <row r="901" spans="1:2">
      <c r="A901" s="3"/>
      <c r="B901" s="13"/>
    </row>
    <row r="902" spans="1:2">
      <c r="A902" s="3"/>
      <c r="B902" s="13"/>
    </row>
    <row r="903" spans="1:2">
      <c r="A903" s="3"/>
      <c r="B903" s="13"/>
    </row>
    <row r="904" spans="1:2">
      <c r="A904" s="3"/>
      <c r="B904" s="13"/>
    </row>
    <row r="905" spans="1:2">
      <c r="A905" s="3"/>
      <c r="B905" s="13"/>
    </row>
    <row r="906" spans="1:2">
      <c r="A906" s="3"/>
      <c r="B906" s="13"/>
    </row>
    <row r="907" spans="1:2">
      <c r="A907" s="3"/>
      <c r="B907" s="13"/>
    </row>
    <row r="908" spans="1:2">
      <c r="A908" s="3"/>
      <c r="B908" s="13"/>
    </row>
    <row r="909" spans="1:2">
      <c r="A909" s="3"/>
      <c r="B909" s="13"/>
    </row>
    <row r="910" spans="1:2">
      <c r="A910" s="3"/>
      <c r="B910" s="13"/>
    </row>
    <row r="911" spans="1:2">
      <c r="A911" s="3"/>
      <c r="B911" s="13"/>
    </row>
    <row r="912" spans="1:2">
      <c r="A912" s="3"/>
      <c r="B912" s="13"/>
    </row>
    <row r="913" spans="1:2">
      <c r="A913" s="3"/>
      <c r="B913" s="13"/>
    </row>
    <row r="914" spans="1:2">
      <c r="A914" s="3"/>
      <c r="B914" s="13"/>
    </row>
    <row r="915" spans="1:2">
      <c r="A915" s="3"/>
      <c r="B915" s="13"/>
    </row>
    <row r="916" spans="1:2">
      <c r="A916" s="3"/>
      <c r="B916" s="13"/>
    </row>
    <row r="917" spans="1:2">
      <c r="A917" s="3"/>
      <c r="B917" s="13"/>
    </row>
    <row r="918" spans="1:2">
      <c r="A918" s="3"/>
      <c r="B918" s="13"/>
    </row>
    <row r="919" spans="1:2">
      <c r="A919" s="3"/>
      <c r="B919" s="13"/>
    </row>
    <row r="920" spans="1:2">
      <c r="A920" s="3"/>
      <c r="B920" s="13"/>
    </row>
    <row r="921" spans="1:2">
      <c r="A921" s="3"/>
      <c r="B921" s="13"/>
    </row>
    <row r="922" spans="1:2">
      <c r="A922" s="3"/>
      <c r="B922" s="13"/>
    </row>
    <row r="923" spans="1:2">
      <c r="A923" s="3"/>
      <c r="B923" s="13"/>
    </row>
    <row r="924" spans="1:2">
      <c r="A924" s="3"/>
      <c r="B924" s="13"/>
    </row>
    <row r="925" spans="1:2">
      <c r="A925" s="3"/>
      <c r="B925" s="13"/>
    </row>
    <row r="926" spans="1:2">
      <c r="A926" s="3"/>
      <c r="B926" s="13"/>
    </row>
    <row r="927" spans="1:2">
      <c r="A927" s="3"/>
      <c r="B927" s="13"/>
    </row>
    <row r="928" spans="1:2">
      <c r="A928" s="3"/>
      <c r="B928" s="13"/>
    </row>
    <row r="929" spans="1:2">
      <c r="A929" s="3"/>
      <c r="B929" s="13"/>
    </row>
    <row r="930" spans="1:2">
      <c r="A930" s="3"/>
      <c r="B930" s="13"/>
    </row>
    <row r="931" spans="1:2">
      <c r="A931" s="3"/>
      <c r="B931" s="13"/>
    </row>
    <row r="932" spans="1:2">
      <c r="A932" s="3"/>
      <c r="B932" s="13"/>
    </row>
    <row r="933" spans="1:2">
      <c r="A933" s="3"/>
      <c r="B933" s="13"/>
    </row>
    <row r="934" spans="1:2">
      <c r="A934" s="3"/>
      <c r="B934" s="13"/>
    </row>
    <row r="935" spans="1:2">
      <c r="A935" s="3"/>
      <c r="B935" s="13"/>
    </row>
    <row r="936" spans="1:2">
      <c r="A936" s="3"/>
      <c r="B936" s="13"/>
    </row>
    <row r="937" spans="1:2">
      <c r="A937" s="3"/>
      <c r="B937" s="13"/>
    </row>
    <row r="938" spans="1:2">
      <c r="A938" s="3"/>
      <c r="B938" s="13"/>
    </row>
    <row r="939" spans="1:2">
      <c r="A939" s="3"/>
      <c r="B939" s="13"/>
    </row>
    <row r="940" spans="1:2">
      <c r="A940" s="3"/>
      <c r="B940" s="13"/>
    </row>
    <row r="941" spans="1:2">
      <c r="A941" s="3"/>
      <c r="B941" s="13"/>
    </row>
    <row r="942" spans="1:2">
      <c r="A942" s="3"/>
      <c r="B942" s="13"/>
    </row>
    <row r="943" spans="1:2">
      <c r="A943" s="3"/>
      <c r="B943" s="13"/>
    </row>
    <row r="944" spans="1:2">
      <c r="A944" s="3"/>
      <c r="B944" s="13"/>
    </row>
    <row r="945" spans="1:2">
      <c r="A945" s="3"/>
      <c r="B945" s="13"/>
    </row>
    <row r="946" spans="1:2">
      <c r="A946" s="3"/>
      <c r="B946" s="13"/>
    </row>
    <row r="947" spans="1:2">
      <c r="A947" s="3"/>
      <c r="B947" s="13"/>
    </row>
    <row r="948" spans="1:2">
      <c r="A948" s="3"/>
      <c r="B948" s="13"/>
    </row>
    <row r="949" spans="1:2">
      <c r="A949" s="3"/>
      <c r="B949" s="13"/>
    </row>
    <row r="950" spans="1:2">
      <c r="A950" s="3"/>
      <c r="B950" s="13"/>
    </row>
    <row r="951" spans="1:2">
      <c r="A951" s="3"/>
      <c r="B951" s="13"/>
    </row>
    <row r="952" spans="1:2">
      <c r="A952" s="3"/>
      <c r="B952" s="13"/>
    </row>
    <row r="953" spans="1:2">
      <c r="A953" s="3"/>
      <c r="B953" s="13"/>
    </row>
    <row r="954" spans="1:2">
      <c r="A954" s="3"/>
      <c r="B954" s="13"/>
    </row>
    <row r="955" spans="1:2">
      <c r="A955" s="3"/>
      <c r="B955" s="13"/>
    </row>
    <row r="956" spans="1:2">
      <c r="A956" s="3"/>
      <c r="B956" s="13"/>
    </row>
    <row r="957" spans="1:2">
      <c r="A957" s="3"/>
      <c r="B957" s="13"/>
    </row>
    <row r="958" spans="1:2">
      <c r="A958" s="3"/>
      <c r="B958" s="13"/>
    </row>
    <row r="959" spans="1:2">
      <c r="A959" s="3"/>
      <c r="B959" s="13"/>
    </row>
    <row r="960" spans="1:2">
      <c r="A960" s="3"/>
      <c r="B960" s="13"/>
    </row>
    <row r="961" spans="1:2">
      <c r="A961" s="3"/>
      <c r="B961" s="13"/>
    </row>
    <row r="962" spans="1:2">
      <c r="A962" s="3"/>
      <c r="B962" s="13"/>
    </row>
    <row r="963" spans="1:2">
      <c r="A963" s="3"/>
      <c r="B963" s="13"/>
    </row>
    <row r="964" spans="1:2">
      <c r="A964" s="3"/>
      <c r="B964" s="13"/>
    </row>
    <row r="965" spans="1:2">
      <c r="A965" s="3"/>
      <c r="B965" s="13"/>
    </row>
    <row r="966" spans="1:2">
      <c r="A966" s="3"/>
      <c r="B966" s="13"/>
    </row>
    <row r="967" spans="1:2">
      <c r="A967" s="3"/>
      <c r="B967" s="13"/>
    </row>
    <row r="968" spans="1:2">
      <c r="A968" s="3"/>
      <c r="B968" s="13"/>
    </row>
    <row r="969" spans="1:2">
      <c r="A969" s="3"/>
      <c r="B969" s="13"/>
    </row>
    <row r="970" spans="1:2">
      <c r="A970" s="3"/>
      <c r="B970" s="13"/>
    </row>
    <row r="971" spans="1:2">
      <c r="A971" s="3"/>
      <c r="B971" s="13"/>
    </row>
    <row r="972" spans="1:2">
      <c r="A972" s="3"/>
      <c r="B972" s="13"/>
    </row>
    <row r="973" spans="1:2">
      <c r="A973" s="3"/>
      <c r="B973" s="13"/>
    </row>
    <row r="974" spans="1:2">
      <c r="A974" s="3"/>
      <c r="B974" s="13"/>
    </row>
    <row r="975" spans="1:2">
      <c r="A975" s="3"/>
      <c r="B975" s="13"/>
    </row>
    <row r="976" spans="1:2">
      <c r="A976" s="3"/>
      <c r="B976" s="13"/>
    </row>
    <row r="977" spans="1:2">
      <c r="A977" s="3"/>
      <c r="B977" s="13"/>
    </row>
    <row r="978" spans="1:2">
      <c r="A978" s="3"/>
      <c r="B978" s="13"/>
    </row>
    <row r="979" spans="1:2">
      <c r="A979" s="3"/>
      <c r="B979" s="13"/>
    </row>
    <row r="980" spans="1:2">
      <c r="A980" s="3"/>
      <c r="B980" s="13"/>
    </row>
    <row r="981" spans="1:2">
      <c r="A981" s="3"/>
      <c r="B981" s="13"/>
    </row>
    <row r="982" spans="1:2">
      <c r="A982" s="3"/>
      <c r="B982" s="13"/>
    </row>
    <row r="983" spans="1:2">
      <c r="A983" s="3"/>
      <c r="B983" s="13"/>
    </row>
    <row r="984" spans="1:2">
      <c r="A984" s="3"/>
      <c r="B984" s="13"/>
    </row>
    <row r="985" spans="1:2">
      <c r="A985" s="3"/>
      <c r="B985" s="13"/>
    </row>
    <row r="986" spans="1:2">
      <c r="A986" s="3"/>
      <c r="B986" s="13"/>
    </row>
    <row r="987" spans="1:2">
      <c r="A987" s="3"/>
      <c r="B987" s="13"/>
    </row>
    <row r="988" spans="1:2">
      <c r="A988" s="3"/>
      <c r="B988" s="13"/>
    </row>
    <row r="989" spans="1:2">
      <c r="A989" s="3"/>
      <c r="B989" s="13"/>
    </row>
    <row r="990" spans="1:2">
      <c r="A990" s="3"/>
      <c r="B990" s="13"/>
    </row>
    <row r="991" spans="1:2">
      <c r="A991" s="3"/>
      <c r="B991" s="13"/>
    </row>
    <row r="992" spans="1:2">
      <c r="A992" s="3"/>
      <c r="B992" s="13"/>
    </row>
    <row r="993" spans="1:2">
      <c r="A993" s="3"/>
      <c r="B993" s="13"/>
    </row>
    <row r="994" spans="1:2">
      <c r="A994" s="3"/>
      <c r="B994" s="13"/>
    </row>
    <row r="995" spans="1:2">
      <c r="A995" s="3"/>
      <c r="B995" s="13"/>
    </row>
    <row r="996" spans="1:2">
      <c r="A996" s="3"/>
      <c r="B996" s="13"/>
    </row>
    <row r="997" spans="1:2">
      <c r="A997" s="3"/>
      <c r="B997" s="13"/>
    </row>
    <row r="998" spans="1:2">
      <c r="A998" s="3"/>
      <c r="B998" s="13"/>
    </row>
    <row r="999" spans="1:2">
      <c r="A999" s="3"/>
      <c r="B999" s="13"/>
    </row>
    <row r="1000" spans="1:2">
      <c r="A1000" s="3"/>
      <c r="B1000" s="13"/>
    </row>
    <row r="1001" spans="1:2">
      <c r="A1001" s="3"/>
      <c r="B1001" s="13"/>
    </row>
    <row r="1002" spans="1:2">
      <c r="A1002" s="3"/>
      <c r="B1002" s="13"/>
    </row>
    <row r="1003" spans="1:2">
      <c r="A1003" s="3"/>
      <c r="B1003" s="13"/>
    </row>
    <row r="1004" spans="1:2">
      <c r="A1004" s="3"/>
      <c r="B1004" s="13"/>
    </row>
    <row r="1005" spans="1:2">
      <c r="A1005" s="3"/>
      <c r="B1005" s="13"/>
    </row>
    <row r="1006" spans="1:2">
      <c r="A1006" s="3"/>
      <c r="B1006" s="13"/>
    </row>
    <row r="1007" spans="1:2">
      <c r="A1007" s="3"/>
      <c r="B1007" s="13"/>
    </row>
    <row r="1008" spans="1:2">
      <c r="A1008" s="3"/>
      <c r="B1008" s="13"/>
    </row>
    <row r="1009" spans="1:2">
      <c r="A1009" s="3"/>
      <c r="B1009" s="13"/>
    </row>
    <row r="1010" spans="1:2">
      <c r="A1010" s="3"/>
      <c r="B1010" s="13"/>
    </row>
    <row r="1011" spans="1:2">
      <c r="A1011" s="3"/>
      <c r="B1011" s="13"/>
    </row>
    <row r="1012" spans="1:2">
      <c r="A1012" s="3"/>
      <c r="B1012" s="13"/>
    </row>
    <row r="1013" spans="1:2">
      <c r="A1013" s="3"/>
      <c r="B1013" s="13"/>
    </row>
    <row r="1014" spans="1:2">
      <c r="A1014" s="3"/>
      <c r="B1014" s="13"/>
    </row>
    <row r="1015" spans="1:2">
      <c r="A1015" s="3"/>
      <c r="B1015" s="13"/>
    </row>
    <row r="1016" spans="1:2">
      <c r="A1016" s="3"/>
      <c r="B1016" s="13"/>
    </row>
    <row r="1017" spans="1:2">
      <c r="A1017" s="3"/>
      <c r="B1017" s="13"/>
    </row>
    <row r="1018" spans="1:2">
      <c r="A1018" s="3"/>
      <c r="B1018" s="13"/>
    </row>
    <row r="1019" spans="1:2">
      <c r="A1019" s="3"/>
      <c r="B1019" s="13"/>
    </row>
    <row r="1020" spans="1:2">
      <c r="A1020" s="3"/>
      <c r="B1020" s="13"/>
    </row>
    <row r="1021" spans="1:2">
      <c r="A1021" s="3"/>
      <c r="B1021" s="13"/>
    </row>
    <row r="1022" spans="1:2">
      <c r="A1022" s="3"/>
      <c r="B1022" s="13"/>
    </row>
    <row r="1023" spans="1:2">
      <c r="A1023" s="3"/>
      <c r="B1023" s="13"/>
    </row>
    <row r="1024" spans="1:2">
      <c r="A1024" s="3"/>
      <c r="B1024" s="13"/>
    </row>
    <row r="1025" spans="1:2">
      <c r="A1025" s="3"/>
      <c r="B1025" s="13"/>
    </row>
    <row r="1026" spans="1:2">
      <c r="A1026" s="3"/>
      <c r="B1026" s="13"/>
    </row>
    <row r="1027" spans="1:2">
      <c r="A1027" s="3"/>
      <c r="B1027" s="13"/>
    </row>
    <row r="1028" spans="1:2">
      <c r="A1028" s="3"/>
      <c r="B1028" s="13"/>
    </row>
    <row r="1029" spans="1:2">
      <c r="A1029" s="3"/>
      <c r="B1029" s="13"/>
    </row>
    <row r="1030" spans="1:2">
      <c r="A1030" s="3"/>
      <c r="B1030" s="13"/>
    </row>
    <row r="1031" spans="1:2">
      <c r="A1031" s="3"/>
      <c r="B1031" s="13"/>
    </row>
    <row r="1032" spans="1:2">
      <c r="A1032" s="3"/>
      <c r="B1032" s="13"/>
    </row>
    <row r="1033" spans="1:2">
      <c r="A1033" s="3"/>
      <c r="B1033" s="13"/>
    </row>
    <row r="1034" spans="1:2">
      <c r="A1034" s="3"/>
      <c r="B1034" s="13"/>
    </row>
    <row r="1035" spans="1:2">
      <c r="A1035" s="3"/>
      <c r="B1035" s="13"/>
    </row>
    <row r="1036" spans="1:2">
      <c r="A1036" s="3"/>
      <c r="B1036" s="13"/>
    </row>
    <row r="1037" spans="1:2">
      <c r="A1037" s="3"/>
      <c r="B1037" s="13"/>
    </row>
    <row r="1038" spans="1:2">
      <c r="A1038" s="3"/>
      <c r="B1038" s="13"/>
    </row>
    <row r="1039" spans="1:2">
      <c r="A1039" s="3"/>
      <c r="B1039" s="13"/>
    </row>
    <row r="1040" spans="1:2">
      <c r="A1040" s="3"/>
      <c r="B1040" s="13"/>
    </row>
    <row r="1041" spans="1:2">
      <c r="A1041" s="3"/>
      <c r="B1041" s="13"/>
    </row>
    <row r="1042" spans="1:2">
      <c r="A1042" s="3"/>
      <c r="B1042" s="13"/>
    </row>
    <row r="1043" spans="1:2">
      <c r="A1043" s="3"/>
      <c r="B1043" s="13"/>
    </row>
    <row r="1044" spans="1:2">
      <c r="A1044" s="3"/>
      <c r="B1044" s="13"/>
    </row>
    <row r="1045" spans="1:2">
      <c r="A1045" s="3"/>
      <c r="B1045" s="13"/>
    </row>
    <row r="1046" spans="1:2">
      <c r="A1046" s="3"/>
      <c r="B1046" s="13"/>
    </row>
    <row r="1047" spans="1:2">
      <c r="A1047" s="3"/>
      <c r="B1047" s="13"/>
    </row>
    <row r="1048" spans="1:2">
      <c r="A1048" s="3"/>
      <c r="B1048" s="13"/>
    </row>
    <row r="1049" spans="1:2">
      <c r="A1049" s="3"/>
      <c r="B1049" s="13"/>
    </row>
    <row r="1050" spans="1:2">
      <c r="A1050" s="3"/>
      <c r="B1050" s="13"/>
    </row>
    <row r="1051" spans="1:2">
      <c r="A1051" s="3"/>
      <c r="B1051" s="13"/>
    </row>
    <row r="1052" spans="1:2">
      <c r="A1052" s="3"/>
      <c r="B1052" s="13"/>
    </row>
    <row r="1053" spans="1:2">
      <c r="A1053" s="3"/>
      <c r="B1053" s="13"/>
    </row>
    <row r="1054" spans="1:2">
      <c r="A1054" s="3"/>
      <c r="B1054" s="13"/>
    </row>
    <row r="1055" spans="1:2">
      <c r="A1055" s="3"/>
      <c r="B1055" s="13"/>
    </row>
    <row r="1056" spans="1:2">
      <c r="A1056" s="3"/>
      <c r="B1056" s="13"/>
    </row>
    <row r="1057" spans="1:2">
      <c r="A1057" s="3"/>
      <c r="B1057" s="13"/>
    </row>
    <row r="1058" spans="1:2">
      <c r="A1058" s="3"/>
      <c r="B1058" s="13"/>
    </row>
    <row r="1059" spans="1:2">
      <c r="A1059" s="3"/>
      <c r="B1059" s="13"/>
    </row>
    <row r="1060" spans="1:2">
      <c r="A1060" s="3"/>
      <c r="B1060" s="13"/>
    </row>
    <row r="1061" spans="1:2">
      <c r="A1061" s="3"/>
      <c r="B1061" s="13"/>
    </row>
    <row r="1062" spans="1:2">
      <c r="A1062" s="3"/>
      <c r="B1062" s="13"/>
    </row>
    <row r="1063" spans="1:2">
      <c r="A1063" s="3"/>
      <c r="B1063" s="13"/>
    </row>
    <row r="1064" spans="1:2">
      <c r="A1064" s="3"/>
      <c r="B1064" s="13"/>
    </row>
    <row r="1065" spans="1:2">
      <c r="A1065" s="3"/>
      <c r="B1065" s="13"/>
    </row>
    <row r="1066" spans="1:2">
      <c r="A1066" s="3"/>
      <c r="B1066" s="13"/>
    </row>
    <row r="1067" spans="1:2">
      <c r="A1067" s="3"/>
      <c r="B1067" s="13"/>
    </row>
    <row r="1068" spans="1:2">
      <c r="A1068" s="3"/>
      <c r="B1068" s="13"/>
    </row>
    <row r="1069" spans="1:2">
      <c r="A1069" s="3"/>
      <c r="B1069" s="13"/>
    </row>
    <row r="1070" spans="1:2">
      <c r="A1070" s="3"/>
      <c r="B1070" s="13"/>
    </row>
    <row r="1071" spans="1:2">
      <c r="A1071" s="3"/>
      <c r="B1071" s="13"/>
    </row>
    <row r="1072" spans="1:2">
      <c r="A1072" s="3"/>
      <c r="B1072" s="13"/>
    </row>
    <row r="1073" spans="1:2">
      <c r="A1073" s="3"/>
      <c r="B1073" s="13"/>
    </row>
    <row r="1074" spans="1:2">
      <c r="A1074" s="3"/>
      <c r="B1074" s="13"/>
    </row>
    <row r="1075" spans="1:2">
      <c r="A1075" s="3"/>
      <c r="B1075" s="13"/>
    </row>
    <row r="1076" spans="1:2">
      <c r="A1076" s="3"/>
      <c r="B1076" s="13"/>
    </row>
    <row r="1077" spans="1:2">
      <c r="A1077" s="3"/>
      <c r="B1077" s="13"/>
    </row>
    <row r="1078" spans="1:2">
      <c r="A1078" s="3"/>
      <c r="B1078" s="13"/>
    </row>
    <row r="1079" spans="1:2">
      <c r="A1079" s="3"/>
      <c r="B1079" s="13"/>
    </row>
    <row r="1080" spans="1:2">
      <c r="A1080" s="3"/>
      <c r="B1080" s="13"/>
    </row>
    <row r="1081" spans="1:2">
      <c r="A1081" s="3"/>
      <c r="B1081" s="13"/>
    </row>
    <row r="1082" spans="1:2">
      <c r="A1082" s="3"/>
      <c r="B1082" s="13"/>
    </row>
    <row r="1083" spans="1:2">
      <c r="A1083" s="3"/>
      <c r="B1083" s="13"/>
    </row>
    <row r="1084" spans="1:2">
      <c r="A1084" s="3"/>
      <c r="B1084" s="13"/>
    </row>
    <row r="1085" spans="1:2">
      <c r="A1085" s="3"/>
      <c r="B1085" s="13"/>
    </row>
    <row r="1086" spans="1:2">
      <c r="A1086" s="3"/>
      <c r="B1086" s="13"/>
    </row>
    <row r="1087" spans="1:2">
      <c r="A1087" s="3"/>
      <c r="B1087" s="13"/>
    </row>
    <row r="1088" spans="1:2">
      <c r="A1088" s="3"/>
      <c r="B1088" s="13"/>
    </row>
    <row r="1089" spans="1:2">
      <c r="A1089" s="3"/>
      <c r="B1089" s="13"/>
    </row>
    <row r="1090" spans="1:2">
      <c r="A1090" s="3"/>
      <c r="B1090" s="13"/>
    </row>
    <row r="1091" spans="1:2">
      <c r="A1091" s="3"/>
      <c r="B1091" s="13"/>
    </row>
    <row r="1092" spans="1:2">
      <c r="A1092" s="3"/>
      <c r="B1092" s="13"/>
    </row>
    <row r="1093" spans="1:2">
      <c r="A1093" s="3"/>
      <c r="B1093" s="13"/>
    </row>
    <row r="1094" spans="1:2">
      <c r="A1094" s="3"/>
      <c r="B1094" s="13"/>
    </row>
    <row r="1095" spans="1:2">
      <c r="A1095" s="3"/>
      <c r="B1095" s="13"/>
    </row>
    <row r="1096" spans="1:2">
      <c r="A1096" s="3"/>
      <c r="B1096" s="13"/>
    </row>
    <row r="1097" spans="1:2">
      <c r="A1097" s="3"/>
      <c r="B1097" s="13"/>
    </row>
    <row r="1098" spans="1:2">
      <c r="A1098" s="3"/>
      <c r="B1098" s="13"/>
    </row>
    <row r="1099" spans="1:2">
      <c r="A1099" s="3"/>
      <c r="B1099" s="13"/>
    </row>
    <row r="1100" spans="1:2">
      <c r="A1100" s="3"/>
      <c r="B1100" s="13"/>
    </row>
    <row r="1101" spans="1:2">
      <c r="A1101" s="3"/>
      <c r="B1101" s="13"/>
    </row>
    <row r="1102" spans="1:2">
      <c r="A1102" s="3"/>
      <c r="B1102" s="13"/>
    </row>
    <row r="1103" spans="1:2">
      <c r="A1103" s="3"/>
      <c r="B1103" s="13"/>
    </row>
    <row r="1104" spans="1:2">
      <c r="A1104" s="3"/>
      <c r="B1104" s="13"/>
    </row>
    <row r="1105" spans="1:2">
      <c r="A1105" s="3"/>
      <c r="B1105" s="13"/>
    </row>
    <row r="1106" spans="1:2">
      <c r="A1106" s="3"/>
      <c r="B1106" s="13"/>
    </row>
    <row r="1107" spans="1:2">
      <c r="A1107" s="3"/>
      <c r="B1107" s="13"/>
    </row>
    <row r="1108" spans="1:2">
      <c r="A1108" s="3"/>
      <c r="B1108" s="13"/>
    </row>
    <row r="1109" spans="1:2">
      <c r="A1109" s="3"/>
      <c r="B1109" s="13"/>
    </row>
    <row r="1110" spans="1:2">
      <c r="A1110" s="3"/>
      <c r="B1110" s="13"/>
    </row>
    <row r="1111" spans="1:2">
      <c r="A1111" s="3"/>
      <c r="B1111" s="13"/>
    </row>
    <row r="1112" spans="1:2">
      <c r="A1112" s="3"/>
      <c r="B1112" s="13"/>
    </row>
    <row r="1113" spans="1:2">
      <c r="A1113" s="3"/>
      <c r="B1113" s="13"/>
    </row>
    <row r="1114" spans="1:2">
      <c r="A1114" s="3"/>
      <c r="B1114" s="13"/>
    </row>
    <row r="1115" spans="1:2">
      <c r="A1115" s="3"/>
      <c r="B1115" s="13"/>
    </row>
    <row r="1116" spans="1:2">
      <c r="A1116" s="3"/>
      <c r="B1116" s="13"/>
    </row>
    <row r="1117" spans="1:2">
      <c r="A1117" s="3"/>
      <c r="B1117" s="13"/>
    </row>
    <row r="1118" spans="1:2">
      <c r="A1118" s="3"/>
      <c r="B1118" s="13"/>
    </row>
    <row r="1119" spans="1:2">
      <c r="A1119" s="3"/>
      <c r="B1119" s="13"/>
    </row>
    <row r="1120" spans="1:2">
      <c r="A1120" s="3"/>
      <c r="B1120" s="13"/>
    </row>
    <row r="1121" spans="1:2">
      <c r="A1121" s="3"/>
      <c r="B1121" s="13"/>
    </row>
    <row r="1122" spans="1:2">
      <c r="A1122" s="3"/>
      <c r="B1122" s="13"/>
    </row>
    <row r="1123" spans="1:2">
      <c r="A1123" s="3"/>
      <c r="B1123" s="13"/>
    </row>
    <row r="1124" spans="1:2">
      <c r="A1124" s="3"/>
      <c r="B1124" s="13"/>
    </row>
    <row r="1125" spans="1:2">
      <c r="A1125" s="3"/>
      <c r="B1125" s="13"/>
    </row>
    <row r="1126" spans="1:2">
      <c r="A1126" s="3"/>
      <c r="B1126" s="13"/>
    </row>
    <row r="1127" spans="1:2">
      <c r="A1127" s="3"/>
      <c r="B1127" s="13"/>
    </row>
    <row r="1128" spans="1:2">
      <c r="A1128" s="3"/>
      <c r="B1128" s="13"/>
    </row>
    <row r="1129" spans="1:2">
      <c r="A1129" s="3"/>
      <c r="B1129" s="13"/>
    </row>
    <row r="1130" spans="1:2">
      <c r="A1130" s="3"/>
      <c r="B1130" s="13"/>
    </row>
    <row r="1131" spans="1:2">
      <c r="A1131" s="3"/>
      <c r="B1131" s="13"/>
    </row>
    <row r="1132" spans="1:2">
      <c r="A1132" s="3"/>
      <c r="B1132" s="13"/>
    </row>
    <row r="1133" spans="1:2">
      <c r="A1133" s="3"/>
      <c r="B1133" s="13"/>
    </row>
    <row r="1134" spans="1:2">
      <c r="A1134" s="3"/>
      <c r="B1134" s="13"/>
    </row>
    <row r="1135" spans="1:2">
      <c r="A1135" s="3"/>
      <c r="B1135" s="13"/>
    </row>
    <row r="1136" spans="1:2">
      <c r="A1136" s="3"/>
      <c r="B1136" s="13"/>
    </row>
    <row r="1137" spans="1:2">
      <c r="A1137" s="3"/>
      <c r="B1137" s="13"/>
    </row>
    <row r="1138" spans="1:2">
      <c r="A1138" s="3"/>
      <c r="B1138" s="13"/>
    </row>
    <row r="1139" spans="1:2">
      <c r="A1139" s="3"/>
      <c r="B1139" s="13"/>
    </row>
    <row r="1140" spans="1:2">
      <c r="A1140" s="3"/>
      <c r="B1140" s="13"/>
    </row>
    <row r="1141" spans="1:2">
      <c r="A1141" s="3"/>
      <c r="B1141" s="13"/>
    </row>
    <row r="1142" spans="1:2">
      <c r="A1142" s="3"/>
      <c r="B1142" s="13"/>
    </row>
    <row r="1143" spans="1:2">
      <c r="A1143" s="3"/>
      <c r="B1143" s="13"/>
    </row>
    <row r="1144" spans="1:2">
      <c r="A1144" s="3"/>
      <c r="B1144" s="13"/>
    </row>
    <row r="1145" spans="1:2">
      <c r="A1145" s="3"/>
      <c r="B1145" s="13"/>
    </row>
    <row r="1146" spans="1:2">
      <c r="A1146" s="3"/>
      <c r="B1146" s="13"/>
    </row>
    <row r="1147" spans="1:2">
      <c r="A1147" s="3"/>
      <c r="B1147" s="13"/>
    </row>
    <row r="1148" spans="1:2">
      <c r="A1148" s="3"/>
      <c r="B1148" s="13"/>
    </row>
    <row r="1149" spans="1:2">
      <c r="A1149" s="3"/>
      <c r="B1149" s="13"/>
    </row>
    <row r="1150" spans="1:2">
      <c r="A1150" s="3"/>
      <c r="B1150" s="13"/>
    </row>
    <row r="1151" spans="1:2">
      <c r="A1151" s="3"/>
      <c r="B1151" s="13"/>
    </row>
    <row r="1152" spans="1:2">
      <c r="A1152" s="3"/>
      <c r="B1152" s="13"/>
    </row>
    <row r="1153" spans="1:2">
      <c r="A1153" s="3"/>
      <c r="B1153" s="13"/>
    </row>
    <row r="1154" spans="1:2">
      <c r="A1154" s="3"/>
      <c r="B1154" s="13"/>
    </row>
    <row r="1155" spans="1:2">
      <c r="A1155" s="3"/>
      <c r="B1155" s="13"/>
    </row>
    <row r="1156" spans="1:2">
      <c r="A1156" s="3"/>
      <c r="B1156" s="13"/>
    </row>
    <row r="1157" spans="1:2">
      <c r="A1157" s="3"/>
      <c r="B1157" s="13"/>
    </row>
    <row r="1158" spans="1:2">
      <c r="A1158" s="3"/>
      <c r="B1158" s="13"/>
    </row>
    <row r="1159" spans="1:2">
      <c r="A1159" s="3"/>
      <c r="B1159" s="13"/>
    </row>
    <row r="1160" spans="1:2">
      <c r="A1160" s="3"/>
      <c r="B1160" s="13"/>
    </row>
    <row r="1161" spans="1:2">
      <c r="A1161" s="3"/>
      <c r="B1161" s="13"/>
    </row>
    <row r="1162" spans="1:2">
      <c r="A1162" s="3"/>
      <c r="B1162" s="13"/>
    </row>
    <row r="1163" spans="1:2">
      <c r="A1163" s="3"/>
      <c r="B1163" s="13"/>
    </row>
    <row r="1164" spans="1:2">
      <c r="A1164" s="3"/>
      <c r="B1164" s="13"/>
    </row>
    <row r="1165" spans="1:2">
      <c r="A1165" s="3"/>
      <c r="B1165" s="13"/>
    </row>
    <row r="1166" spans="1:2">
      <c r="A1166" s="3"/>
      <c r="B1166" s="13"/>
    </row>
    <row r="1167" spans="1:2">
      <c r="A1167" s="3"/>
      <c r="B1167" s="13"/>
    </row>
    <row r="1168" spans="1:2">
      <c r="A1168" s="3"/>
      <c r="B1168" s="13"/>
    </row>
    <row r="1169" spans="1:2">
      <c r="A1169" s="3"/>
      <c r="B1169" s="13"/>
    </row>
    <row r="1170" spans="1:2">
      <c r="A1170" s="3"/>
      <c r="B1170" s="13"/>
    </row>
    <row r="1171" spans="1:2">
      <c r="A1171" s="3"/>
      <c r="B1171" s="13"/>
    </row>
    <row r="1172" spans="1:2">
      <c r="A1172" s="3"/>
      <c r="B1172" s="13"/>
    </row>
    <row r="1173" spans="1:2">
      <c r="A1173" s="3"/>
      <c r="B1173" s="13"/>
    </row>
    <row r="1174" spans="1:2">
      <c r="A1174" s="3"/>
      <c r="B1174" s="13"/>
    </row>
    <row r="1175" spans="1:2">
      <c r="A1175" s="3"/>
      <c r="B1175" s="13"/>
    </row>
    <row r="1176" spans="1:2">
      <c r="A1176" s="3"/>
      <c r="B1176" s="13"/>
    </row>
    <row r="1177" spans="1:2">
      <c r="A1177" s="3"/>
      <c r="B1177" s="13"/>
    </row>
    <row r="1178" spans="1:2">
      <c r="A1178" s="3"/>
      <c r="B1178" s="13"/>
    </row>
    <row r="1179" spans="1:2">
      <c r="A1179" s="3"/>
      <c r="B1179" s="13"/>
    </row>
    <row r="1180" spans="1:2">
      <c r="A1180" s="3"/>
      <c r="B1180" s="13"/>
    </row>
    <row r="1181" spans="1:2">
      <c r="A1181" s="3"/>
      <c r="B1181" s="13"/>
    </row>
    <row r="1182" spans="1:2">
      <c r="A1182" s="3"/>
      <c r="B1182" s="13"/>
    </row>
    <row r="1183" spans="1:2">
      <c r="A1183" s="3"/>
      <c r="B1183" s="13"/>
    </row>
    <row r="1184" spans="1:2">
      <c r="A1184" s="3"/>
      <c r="B1184" s="13"/>
    </row>
    <row r="1185" spans="1:2">
      <c r="A1185" s="3"/>
      <c r="B1185" s="13"/>
    </row>
    <row r="1186" spans="1:2">
      <c r="A1186" s="3"/>
      <c r="B1186" s="13"/>
    </row>
    <row r="1187" spans="1:2">
      <c r="A1187" s="3"/>
      <c r="B1187" s="13"/>
    </row>
    <row r="1188" spans="1:2">
      <c r="A1188" s="3"/>
      <c r="B1188" s="13"/>
    </row>
    <row r="1189" spans="1:2">
      <c r="A1189" s="3"/>
      <c r="B1189" s="13"/>
    </row>
    <row r="1190" spans="1:2">
      <c r="A1190" s="3"/>
      <c r="B1190" s="13"/>
    </row>
    <row r="1191" spans="1:2">
      <c r="A1191" s="3"/>
      <c r="B1191" s="13"/>
    </row>
    <row r="1192" spans="1:2">
      <c r="A1192" s="3"/>
      <c r="B1192" s="13"/>
    </row>
    <row r="1193" spans="1:2">
      <c r="A1193" s="3"/>
      <c r="B1193" s="13"/>
    </row>
    <row r="1194" spans="1:2">
      <c r="A1194" s="3"/>
      <c r="B1194" s="13"/>
    </row>
    <row r="1195" spans="1:2">
      <c r="A1195" s="3"/>
      <c r="B1195" s="13"/>
    </row>
    <row r="1196" spans="1:2">
      <c r="A1196" s="3"/>
      <c r="B1196" s="13"/>
    </row>
    <row r="1197" spans="1:2">
      <c r="A1197" s="3"/>
      <c r="B1197" s="13"/>
    </row>
    <row r="1198" spans="1:2">
      <c r="A1198" s="3"/>
      <c r="B1198" s="13"/>
    </row>
    <row r="1199" spans="1:2">
      <c r="A1199" s="3"/>
      <c r="B1199" s="13"/>
    </row>
    <row r="1200" spans="1:2">
      <c r="A1200" s="3"/>
      <c r="B1200" s="13"/>
    </row>
    <row r="1201" spans="1:2">
      <c r="A1201" s="3"/>
      <c r="B1201" s="13"/>
    </row>
    <row r="1202" spans="1:2">
      <c r="A1202" s="3"/>
      <c r="B1202" s="13"/>
    </row>
    <row r="1203" spans="1:2">
      <c r="A1203" s="3"/>
      <c r="B1203" s="13"/>
    </row>
    <row r="1204" spans="1:2">
      <c r="A1204" s="3"/>
      <c r="B1204" s="13"/>
    </row>
    <row r="1205" spans="1:2">
      <c r="A1205" s="3"/>
      <c r="B1205" s="13"/>
    </row>
    <row r="1206" spans="1:2">
      <c r="A1206" s="3"/>
      <c r="B1206" s="13"/>
    </row>
    <row r="1207" spans="1:2">
      <c r="A1207" s="3"/>
      <c r="B1207" s="13"/>
    </row>
    <row r="1208" spans="1:2">
      <c r="A1208" s="3"/>
      <c r="B1208" s="13"/>
    </row>
    <row r="1209" spans="1:2">
      <c r="A1209" s="3"/>
      <c r="B1209" s="13"/>
    </row>
    <row r="1210" spans="1:2">
      <c r="A1210" s="3"/>
      <c r="B1210" s="13"/>
    </row>
    <row r="1211" spans="1:2">
      <c r="A1211" s="3"/>
      <c r="B1211" s="13"/>
    </row>
    <row r="1212" spans="1:2">
      <c r="A1212" s="3"/>
      <c r="B1212" s="13"/>
    </row>
    <row r="1213" spans="1:2">
      <c r="A1213" s="3"/>
      <c r="B1213" s="13"/>
    </row>
    <row r="1214" spans="1:2">
      <c r="A1214" s="3"/>
      <c r="B1214" s="13"/>
    </row>
    <row r="1215" spans="1:2">
      <c r="A1215" s="3"/>
      <c r="B1215" s="13"/>
    </row>
    <row r="1216" spans="1:2">
      <c r="A1216" s="3"/>
      <c r="B1216" s="13"/>
    </row>
    <row r="1217" spans="1:2">
      <c r="A1217" s="3"/>
      <c r="B1217" s="13"/>
    </row>
    <row r="1218" spans="1:2">
      <c r="A1218" s="3"/>
      <c r="B1218" s="13"/>
    </row>
    <row r="1219" spans="1:2">
      <c r="A1219" s="3"/>
      <c r="B1219" s="13"/>
    </row>
    <row r="1220" spans="1:2">
      <c r="A1220" s="3"/>
      <c r="B1220" s="13"/>
    </row>
    <row r="1221" spans="1:2">
      <c r="A1221" s="3"/>
      <c r="B1221" s="13"/>
    </row>
    <row r="1222" spans="1:2">
      <c r="A1222" s="3"/>
      <c r="B1222" s="13"/>
    </row>
    <row r="1223" spans="1:2">
      <c r="A1223" s="3"/>
      <c r="B1223" s="13"/>
    </row>
    <row r="1224" spans="1:2">
      <c r="A1224" s="3"/>
      <c r="B1224" s="13"/>
    </row>
    <row r="1225" spans="1:2">
      <c r="A1225" s="3"/>
      <c r="B1225" s="13"/>
    </row>
    <row r="1226" spans="1:2">
      <c r="A1226" s="3"/>
      <c r="B1226" s="13"/>
    </row>
    <row r="1227" spans="1:2">
      <c r="A1227" s="3"/>
      <c r="B1227" s="13"/>
    </row>
    <row r="1228" spans="1:2">
      <c r="A1228" s="3"/>
      <c r="B1228" s="13"/>
    </row>
    <row r="1229" spans="1:2">
      <c r="A1229" s="3"/>
      <c r="B1229" s="13"/>
    </row>
    <row r="1230" spans="1:2">
      <c r="A1230" s="3"/>
      <c r="B1230" s="13"/>
    </row>
    <row r="1231" spans="1:2">
      <c r="A1231" s="3"/>
      <c r="B1231" s="13"/>
    </row>
    <row r="1232" spans="1:2">
      <c r="A1232" s="3"/>
      <c r="B1232" s="13"/>
    </row>
    <row r="1233" spans="1:2">
      <c r="A1233" s="3"/>
      <c r="B1233" s="13"/>
    </row>
    <row r="1234" spans="1:2">
      <c r="A1234" s="3"/>
      <c r="B1234" s="13"/>
    </row>
    <row r="1235" spans="1:2">
      <c r="A1235" s="3"/>
      <c r="B1235" s="13"/>
    </row>
    <row r="1236" spans="1:2">
      <c r="A1236" s="3"/>
      <c r="B1236" s="13"/>
    </row>
    <row r="1237" spans="1:2">
      <c r="A1237" s="3"/>
      <c r="B1237" s="13"/>
    </row>
    <row r="1238" spans="1:2">
      <c r="A1238" s="3"/>
      <c r="B1238" s="13"/>
    </row>
    <row r="1239" spans="1:2">
      <c r="A1239" s="3"/>
      <c r="B1239" s="13"/>
    </row>
    <row r="1240" spans="1:2">
      <c r="A1240" s="3"/>
      <c r="B1240" s="13"/>
    </row>
    <row r="1241" spans="1:2">
      <c r="A1241" s="3"/>
      <c r="B1241" s="13"/>
    </row>
    <row r="1242" spans="1:2">
      <c r="A1242" s="3"/>
      <c r="B1242" s="13"/>
    </row>
    <row r="1243" spans="1:2">
      <c r="A1243" s="3"/>
      <c r="B1243" s="13"/>
    </row>
    <row r="1244" spans="1:2">
      <c r="A1244" s="3"/>
      <c r="B1244" s="13"/>
    </row>
    <row r="1245" spans="1:2">
      <c r="A1245" s="3"/>
      <c r="B1245" s="13"/>
    </row>
    <row r="1246" spans="1:2">
      <c r="A1246" s="3"/>
      <c r="B1246" s="13"/>
    </row>
    <row r="1247" spans="1:2">
      <c r="A1247" s="3"/>
      <c r="B1247" s="13"/>
    </row>
    <row r="1248" spans="1:2">
      <c r="A1248" s="3"/>
      <c r="B1248" s="13"/>
    </row>
    <row r="1249" spans="1:2">
      <c r="A1249" s="3"/>
      <c r="B1249" s="13"/>
    </row>
    <row r="1250" spans="1:2">
      <c r="A1250" s="3"/>
      <c r="B1250" s="13"/>
    </row>
    <row r="1251" spans="1:2">
      <c r="A1251" s="3"/>
      <c r="B1251" s="13"/>
    </row>
    <row r="1252" spans="1:2">
      <c r="A1252" s="3"/>
      <c r="B1252" s="13"/>
    </row>
    <row r="1253" spans="1:2">
      <c r="A1253" s="3"/>
      <c r="B1253" s="13"/>
    </row>
    <row r="1254" spans="1:2">
      <c r="A1254" s="3"/>
      <c r="B1254" s="13"/>
    </row>
    <row r="1255" spans="1:2">
      <c r="A1255" s="3"/>
      <c r="B1255" s="13"/>
    </row>
    <row r="1256" spans="1:2">
      <c r="A1256" s="3"/>
      <c r="B1256" s="13"/>
    </row>
    <row r="1257" spans="1:2">
      <c r="A1257" s="3"/>
      <c r="B1257" s="13"/>
    </row>
    <row r="1258" spans="1:2">
      <c r="A1258" s="3"/>
      <c r="B1258" s="13"/>
    </row>
    <row r="1259" spans="1:2">
      <c r="A1259" s="3"/>
      <c r="B1259" s="13"/>
    </row>
    <row r="1260" spans="1:2">
      <c r="A1260" s="3"/>
      <c r="B1260" s="13"/>
    </row>
    <row r="1261" spans="1:2">
      <c r="A1261" s="3"/>
      <c r="B1261" s="13"/>
    </row>
    <row r="1262" spans="1:2">
      <c r="A1262" s="3"/>
      <c r="B1262" s="13"/>
    </row>
    <row r="1263" spans="1:2">
      <c r="A1263" s="3"/>
      <c r="B1263" s="13"/>
    </row>
    <row r="1264" spans="1:2">
      <c r="A1264" s="3"/>
      <c r="B1264" s="13"/>
    </row>
    <row r="1265" spans="1:1">
      <c r="A1265" s="3"/>
    </row>
    <row r="1266" spans="1:1">
      <c r="A1266" s="3"/>
    </row>
    <row r="1267" spans="1:1">
      <c r="A1267" s="3"/>
    </row>
    <row r="1268" spans="1:1">
      <c r="A1268" s="3"/>
    </row>
    <row r="1269" spans="1:1">
      <c r="A1269" s="3"/>
    </row>
    <row r="1270" spans="1:1">
      <c r="A1270" s="3"/>
    </row>
    <row r="1271" spans="1:1">
      <c r="A1271" s="3"/>
    </row>
    <row r="1272" spans="1:1">
      <c r="A1272" s="3"/>
    </row>
    <row r="1273" spans="1:1">
      <c r="A1273" s="3"/>
    </row>
    <row r="1274" spans="1:1">
      <c r="A1274" s="3"/>
    </row>
    <row r="1275" spans="1:1">
      <c r="A1275" s="3"/>
    </row>
    <row r="1276" spans="1:1">
      <c r="A1276" s="3"/>
    </row>
    <row r="1277" spans="1:1">
      <c r="A1277" s="3"/>
    </row>
    <row r="1278" spans="1:1">
      <c r="A1278" s="3"/>
    </row>
    <row r="1279" spans="1:1">
      <c r="A1279" s="3"/>
    </row>
    <row r="1280" spans="1:1">
      <c r="A1280" s="3"/>
    </row>
    <row r="1281" spans="1:1">
      <c r="A1281" s="3"/>
    </row>
    <row r="1282" spans="1:1">
      <c r="A1282" s="3"/>
    </row>
    <row r="1283" spans="1:1">
      <c r="A1283" s="3"/>
    </row>
    <row r="1284" spans="1:1">
      <c r="A1284" s="3"/>
    </row>
    <row r="1285" spans="1:1">
      <c r="A1285" s="3"/>
    </row>
    <row r="1286" spans="1:1">
      <c r="A1286" s="3"/>
    </row>
    <row r="1287" spans="1:1">
      <c r="A1287" s="3"/>
    </row>
    <row r="1288" spans="1:1">
      <c r="A1288" s="3"/>
    </row>
    <row r="1289" spans="1:1">
      <c r="A1289" s="3"/>
    </row>
    <row r="1290" spans="1:1">
      <c r="A1290" s="3"/>
    </row>
    <row r="1291" spans="1:1">
      <c r="A1291" s="3"/>
    </row>
    <row r="1292" spans="1:1">
      <c r="A1292" s="3"/>
    </row>
    <row r="1293" spans="1:1">
      <c r="A1293" s="3"/>
    </row>
    <row r="1294" spans="1:1">
      <c r="A1294" s="3"/>
    </row>
    <row r="1295" spans="1:1">
      <c r="A1295" s="3"/>
    </row>
    <row r="1296" spans="1:1">
      <c r="A1296" s="3"/>
    </row>
    <row r="1297" spans="1:1">
      <c r="A1297" s="3"/>
    </row>
    <row r="1298" spans="1:1">
      <c r="A1298" s="3"/>
    </row>
    <row r="1299" spans="1:1">
      <c r="A1299" s="3"/>
    </row>
    <row r="1300" spans="1:1">
      <c r="A1300" s="3"/>
    </row>
    <row r="1301" spans="1:1">
      <c r="A1301" s="3"/>
    </row>
    <row r="1302" spans="1:1">
      <c r="A1302" s="3"/>
    </row>
    <row r="1303" spans="1:1">
      <c r="A1303" s="3"/>
    </row>
    <row r="1304" spans="1:1">
      <c r="A1304" s="3"/>
    </row>
    <row r="1305" spans="1:1">
      <c r="A1305" s="3"/>
    </row>
    <row r="1306" spans="1:1">
      <c r="A1306" s="3"/>
    </row>
    <row r="1307" spans="1:1">
      <c r="A1307" s="3"/>
    </row>
    <row r="1308" spans="1:1">
      <c r="A1308" s="3"/>
    </row>
    <row r="1309" spans="1:1">
      <c r="A1309" s="3"/>
    </row>
    <row r="1310" spans="1:1">
      <c r="A1310" s="3"/>
    </row>
    <row r="1311" spans="1:1">
      <c r="A1311" s="3"/>
    </row>
    <row r="1312" spans="1:1">
      <c r="A1312" s="3"/>
    </row>
    <row r="1313" spans="1:1">
      <c r="A1313" s="3"/>
    </row>
    <row r="1314" spans="1:1">
      <c r="A1314" s="3"/>
    </row>
    <row r="1315" spans="1:1">
      <c r="A1315" s="3"/>
    </row>
    <row r="1316" spans="1:1">
      <c r="A1316" s="3"/>
    </row>
    <row r="1317" spans="1:1">
      <c r="A1317" s="3"/>
    </row>
    <row r="1318" spans="1:1">
      <c r="A1318" s="3"/>
    </row>
    <row r="1319" spans="1:1">
      <c r="A1319" s="3"/>
    </row>
    <row r="1320" spans="1:1">
      <c r="A1320" s="3"/>
    </row>
    <row r="1321" spans="1:1">
      <c r="A1321" s="3"/>
    </row>
    <row r="1322" spans="1:1">
      <c r="A1322" s="3"/>
    </row>
    <row r="1323" spans="1:1">
      <c r="A1323" s="3"/>
    </row>
    <row r="1324" spans="1:1">
      <c r="A1324" s="3"/>
    </row>
    <row r="1325" spans="1:1">
      <c r="A1325" s="3"/>
    </row>
    <row r="1326" spans="1:1">
      <c r="A1326" s="3"/>
    </row>
    <row r="1327" spans="1:1">
      <c r="A1327" s="3"/>
    </row>
    <row r="1328" spans="1:1">
      <c r="A1328" s="3"/>
    </row>
    <row r="1329" spans="1:1">
      <c r="A1329" s="3"/>
    </row>
    <row r="1330" spans="1:1">
      <c r="A1330" s="3"/>
    </row>
    <row r="1331" spans="1:1">
      <c r="A1331" s="3"/>
    </row>
    <row r="1332" spans="1:1">
      <c r="A1332" s="3"/>
    </row>
    <row r="1333" spans="1:1">
      <c r="A1333" s="3"/>
    </row>
    <row r="1334" spans="1:1">
      <c r="A1334" s="3"/>
    </row>
    <row r="1335" spans="1:1">
      <c r="A1335" s="3"/>
    </row>
    <row r="1336" spans="1:1">
      <c r="A1336" s="3"/>
    </row>
    <row r="1337" spans="1:1">
      <c r="A1337" s="3"/>
    </row>
    <row r="1338" spans="1:1">
      <c r="A1338" s="3"/>
    </row>
    <row r="1339" spans="1:1">
      <c r="A1339" s="3"/>
    </row>
    <row r="1340" spans="1:1">
      <c r="A1340" s="3"/>
    </row>
    <row r="1341" spans="1:1">
      <c r="A1341" s="3"/>
    </row>
    <row r="1342" spans="1:1">
      <c r="A1342" s="3"/>
    </row>
    <row r="1343" spans="1:1">
      <c r="A1343" s="3"/>
    </row>
    <row r="1344" spans="1:1">
      <c r="A1344" s="3"/>
    </row>
    <row r="1345" spans="1:1">
      <c r="A1345" s="3"/>
    </row>
    <row r="1346" spans="1:1">
      <c r="A1346" s="3"/>
    </row>
    <row r="1347" spans="1:1">
      <c r="A1347" s="3"/>
    </row>
    <row r="1348" spans="1:1">
      <c r="A1348" s="3"/>
    </row>
    <row r="1349" spans="1:1">
      <c r="A1349" s="3"/>
    </row>
    <row r="1350" spans="1:1">
      <c r="A1350" s="3"/>
    </row>
    <row r="1351" spans="1:1">
      <c r="A1351" s="3"/>
    </row>
    <row r="1352" spans="1:1">
      <c r="A1352" s="3"/>
    </row>
    <row r="1353" spans="1:1">
      <c r="A1353" s="3"/>
    </row>
    <row r="1354" spans="1:1">
      <c r="A1354" s="3"/>
    </row>
    <row r="1355" spans="1:1">
      <c r="A1355" s="3"/>
    </row>
    <row r="1356" spans="1:1">
      <c r="A1356" s="3"/>
    </row>
    <row r="1357" spans="1:1">
      <c r="A1357" s="3"/>
    </row>
    <row r="1358" spans="1:1">
      <c r="A1358" s="3"/>
    </row>
    <row r="1359" spans="1:1">
      <c r="A1359" s="3"/>
    </row>
    <row r="1360" spans="1:1">
      <c r="A1360" s="3"/>
    </row>
    <row r="1361" spans="1:1">
      <c r="A1361" s="3"/>
    </row>
    <row r="1362" spans="1:1">
      <c r="A1362" s="3"/>
    </row>
    <row r="1363" spans="1:1">
      <c r="A1363" s="3"/>
    </row>
    <row r="1364" spans="1:1">
      <c r="A1364" s="3"/>
    </row>
    <row r="1365" spans="1:1">
      <c r="A1365" s="3"/>
    </row>
    <row r="1366" spans="1:1">
      <c r="A1366" s="3"/>
    </row>
    <row r="1367" spans="1:1">
      <c r="A1367" s="3"/>
    </row>
    <row r="1368" spans="1:1">
      <c r="A1368" s="3"/>
    </row>
    <row r="1369" spans="1:1">
      <c r="A1369" s="3"/>
    </row>
    <row r="1370" spans="1:1">
      <c r="A1370" s="3"/>
    </row>
    <row r="1371" spans="1:1">
      <c r="A1371" s="3"/>
    </row>
    <row r="1372" spans="1:1">
      <c r="A1372" s="3"/>
    </row>
    <row r="1373" spans="1:1">
      <c r="A1373" s="3"/>
    </row>
    <row r="1374" spans="1:1">
      <c r="A1374" s="3"/>
    </row>
    <row r="1375" spans="1:1">
      <c r="A1375" s="3"/>
    </row>
    <row r="1376" spans="1:1">
      <c r="A1376" s="3"/>
    </row>
    <row r="1377" spans="1:1">
      <c r="A1377" s="3"/>
    </row>
    <row r="1378" spans="1:1">
      <c r="A1378" s="3"/>
    </row>
    <row r="1379" spans="1:1">
      <c r="A1379" s="3"/>
    </row>
    <row r="1380" spans="1:1">
      <c r="A1380" s="3"/>
    </row>
    <row r="1381" spans="1:1">
      <c r="A1381" s="3"/>
    </row>
    <row r="1382" spans="1:1">
      <c r="A1382" s="3"/>
    </row>
    <row r="1383" spans="1:1">
      <c r="A1383" s="3"/>
    </row>
    <row r="1384" spans="1:1">
      <c r="A1384" s="3"/>
    </row>
    <row r="1385" spans="1:1">
      <c r="A1385" s="3"/>
    </row>
    <row r="1386" spans="1:1">
      <c r="A1386" s="3"/>
    </row>
    <row r="1387" spans="1:1">
      <c r="A1387" s="3"/>
    </row>
    <row r="1388" spans="1:1">
      <c r="A1388" s="3"/>
    </row>
    <row r="1389" spans="1:1">
      <c r="A1389" s="3"/>
    </row>
    <row r="1390" spans="1:1">
      <c r="A1390" s="3"/>
    </row>
    <row r="1391" spans="1:1">
      <c r="A1391" s="3"/>
    </row>
    <row r="1392" spans="1:1">
      <c r="A1392" s="3"/>
    </row>
    <row r="1393" spans="1:1">
      <c r="A1393" s="3"/>
    </row>
    <row r="1394" spans="1:1">
      <c r="A1394" s="3"/>
    </row>
    <row r="1395" spans="1:1">
      <c r="A1395" s="3"/>
    </row>
    <row r="1396" spans="1:1">
      <c r="A1396" s="3"/>
    </row>
    <row r="1397" spans="1:1">
      <c r="A1397" s="3"/>
    </row>
    <row r="1398" spans="1:1">
      <c r="A1398" s="3"/>
    </row>
    <row r="1399" spans="1:1">
      <c r="A1399" s="3"/>
    </row>
    <row r="1400" spans="1:1">
      <c r="A1400" s="3"/>
    </row>
    <row r="1401" spans="1:1">
      <c r="A1401" s="3"/>
    </row>
    <row r="1402" spans="1:1">
      <c r="A1402" s="3"/>
    </row>
    <row r="1403" spans="1:1">
      <c r="A1403" s="3"/>
    </row>
    <row r="1404" spans="1:1">
      <c r="A1404" s="3"/>
    </row>
    <row r="1405" spans="1:1">
      <c r="A1405" s="3"/>
    </row>
    <row r="1406" spans="1:1">
      <c r="A1406" s="3"/>
    </row>
    <row r="1407" spans="1:1">
      <c r="A1407" s="3"/>
    </row>
    <row r="1408" spans="1:1">
      <c r="A1408" s="3"/>
    </row>
    <row r="1409" spans="1:1">
      <c r="A1409" s="3"/>
    </row>
    <row r="1410" spans="1:1">
      <c r="A1410" s="3"/>
    </row>
    <row r="1411" spans="1:1">
      <c r="A1411" s="3"/>
    </row>
    <row r="1412" spans="1:1">
      <c r="A1412" s="3"/>
    </row>
    <row r="1413" spans="1:1">
      <c r="A1413" s="3"/>
    </row>
    <row r="1414" spans="1:1">
      <c r="A1414" s="3"/>
    </row>
    <row r="1415" spans="1:1">
      <c r="A1415" s="3"/>
    </row>
    <row r="1416" spans="1:1">
      <c r="A1416" s="3"/>
    </row>
    <row r="1417" spans="1:1">
      <c r="A1417" s="3"/>
    </row>
    <row r="1418" spans="1:1">
      <c r="A1418" s="3"/>
    </row>
    <row r="1419" spans="1:1">
      <c r="A1419" s="3"/>
    </row>
    <row r="1420" spans="1:1">
      <c r="A1420" s="3"/>
    </row>
    <row r="1421" spans="1:1">
      <c r="A1421" s="3"/>
    </row>
    <row r="1422" spans="1:1">
      <c r="A1422" s="3"/>
    </row>
    <row r="1423" spans="1:1">
      <c r="A1423" s="3"/>
    </row>
    <row r="1424" spans="1:1">
      <c r="A1424" s="3"/>
    </row>
    <row r="1425" spans="1:1">
      <c r="A1425" s="3"/>
    </row>
    <row r="1426" spans="1:1">
      <c r="A1426" s="3"/>
    </row>
    <row r="1427" spans="1:1">
      <c r="A1427" s="3"/>
    </row>
    <row r="1428" spans="1:1">
      <c r="A1428" s="3"/>
    </row>
    <row r="1429" spans="1:1">
      <c r="A1429" s="3"/>
    </row>
    <row r="1430" spans="1:1">
      <c r="A1430" s="3"/>
    </row>
    <row r="1431" spans="1:1">
      <c r="A1431" s="3"/>
    </row>
    <row r="1432" spans="1:1">
      <c r="A1432" s="3"/>
    </row>
    <row r="1433" spans="1:1">
      <c r="A1433" s="3"/>
    </row>
    <row r="1434" spans="1:1">
      <c r="A1434" s="3"/>
    </row>
    <row r="1435" spans="1:1">
      <c r="A1435" s="3"/>
    </row>
    <row r="1436" spans="1:1">
      <c r="A1436" s="3"/>
    </row>
    <row r="1437" spans="1:1">
      <c r="A1437" s="3"/>
    </row>
    <row r="1438" spans="1:1">
      <c r="A1438" s="3"/>
    </row>
    <row r="1439" spans="1:1">
      <c r="A1439" s="3"/>
    </row>
    <row r="1440" spans="1:1">
      <c r="A1440" s="3"/>
    </row>
    <row r="1441" spans="1:1">
      <c r="A1441" s="3"/>
    </row>
    <row r="1442" spans="1:1">
      <c r="A1442" s="3"/>
    </row>
    <row r="1443" spans="1:1">
      <c r="A1443" s="3"/>
    </row>
    <row r="1444" spans="1:1">
      <c r="A1444" s="3"/>
    </row>
    <row r="1445" spans="1:1">
      <c r="A1445" s="3"/>
    </row>
    <row r="1446" spans="1:1">
      <c r="A1446" s="3"/>
    </row>
    <row r="1447" spans="1:1">
      <c r="A1447" s="3"/>
    </row>
    <row r="1448" spans="1:1">
      <c r="A1448" s="3"/>
    </row>
    <row r="1449" spans="1:1">
      <c r="A1449" s="3"/>
    </row>
    <row r="1450" spans="1:1">
      <c r="A1450" s="3"/>
    </row>
    <row r="1451" spans="1:1">
      <c r="A1451" s="3"/>
    </row>
    <row r="1452" spans="1:1">
      <c r="A1452" s="3"/>
    </row>
    <row r="1453" spans="1:1">
      <c r="A1453" s="3"/>
    </row>
    <row r="1454" spans="1:1">
      <c r="A1454" s="3"/>
    </row>
    <row r="1455" spans="1:1">
      <c r="A1455" s="3"/>
    </row>
    <row r="1456" spans="1:1">
      <c r="A1456" s="3"/>
    </row>
    <row r="1457" spans="1:1">
      <c r="A1457" s="3"/>
    </row>
    <row r="1458" spans="1:1">
      <c r="A1458" s="3"/>
    </row>
    <row r="1459" spans="1:1">
      <c r="A1459" s="3"/>
    </row>
    <row r="1460" spans="1:1">
      <c r="A1460" s="3"/>
    </row>
    <row r="1461" spans="1:1">
      <c r="A1461" s="3"/>
    </row>
    <row r="1462" spans="1:1">
      <c r="A1462" s="3"/>
    </row>
    <row r="1463" spans="1:1">
      <c r="A1463" s="3"/>
    </row>
    <row r="1464" spans="1:1">
      <c r="A1464" s="3"/>
    </row>
    <row r="1465" spans="1:1">
      <c r="A1465" s="3"/>
    </row>
    <row r="1466" spans="1:1">
      <c r="A1466" s="3"/>
    </row>
    <row r="1467" spans="1:1">
      <c r="A1467" s="3"/>
    </row>
    <row r="1468" spans="1:1">
      <c r="A1468" s="3"/>
    </row>
    <row r="1469" spans="1:1">
      <c r="A1469" s="3"/>
    </row>
    <row r="1470" spans="1:1">
      <c r="A1470" s="3"/>
    </row>
    <row r="1471" spans="1:1">
      <c r="A1471" s="3"/>
    </row>
    <row r="1472" spans="1:1">
      <c r="A1472" s="3"/>
    </row>
    <row r="1473" spans="1:1">
      <c r="A1473" s="3"/>
    </row>
    <row r="1474" spans="1:1">
      <c r="A1474" s="3"/>
    </row>
    <row r="1475" spans="1:1">
      <c r="A1475" s="3"/>
    </row>
    <row r="1476" spans="1:1">
      <c r="A1476" s="3"/>
    </row>
    <row r="1477" spans="1:1">
      <c r="A1477" s="3"/>
    </row>
    <row r="1478" spans="1:1">
      <c r="A1478" s="3"/>
    </row>
    <row r="1479" spans="1:1">
      <c r="A1479" s="3"/>
    </row>
    <row r="1480" spans="1:1">
      <c r="A1480" s="3"/>
    </row>
    <row r="1481" spans="1:1">
      <c r="A1481" s="3"/>
    </row>
    <row r="1482" spans="1:1">
      <c r="A1482" s="3"/>
    </row>
    <row r="1483" spans="1:1">
      <c r="A1483" s="3"/>
    </row>
    <row r="1484" spans="1:1">
      <c r="A1484" s="3"/>
    </row>
    <row r="1485" spans="1:1">
      <c r="A1485" s="3"/>
    </row>
    <row r="1486" spans="1:1">
      <c r="A1486" s="3"/>
    </row>
    <row r="1487" spans="1:1">
      <c r="A1487" s="3"/>
    </row>
    <row r="1488" spans="1:1">
      <c r="A1488" s="3"/>
    </row>
    <row r="1489" spans="1:1">
      <c r="A1489" s="3"/>
    </row>
    <row r="1490" spans="1:1">
      <c r="A1490" s="3"/>
    </row>
    <row r="1491" spans="1:1">
      <c r="A1491" s="3"/>
    </row>
    <row r="1492" spans="1:1">
      <c r="A1492" s="3"/>
    </row>
    <row r="1493" spans="1:1">
      <c r="A1493" s="3"/>
    </row>
    <row r="1494" spans="1:1">
      <c r="A1494" s="3"/>
    </row>
    <row r="1495" spans="1:1">
      <c r="A1495" s="3"/>
    </row>
    <row r="1496" spans="1:1">
      <c r="A1496" s="3"/>
    </row>
    <row r="1497" spans="1:1">
      <c r="A1497" s="3"/>
    </row>
    <row r="1498" spans="1:1">
      <c r="A1498" s="3"/>
    </row>
    <row r="1499" spans="1:1">
      <c r="A1499" s="3"/>
    </row>
    <row r="1500" spans="1:1">
      <c r="A1500" s="3"/>
    </row>
    <row r="1501" spans="1:1">
      <c r="A1501" s="3"/>
    </row>
    <row r="1502" spans="1:1">
      <c r="A1502" s="3"/>
    </row>
    <row r="1503" spans="1:1">
      <c r="A1503" s="3"/>
    </row>
    <row r="1504" spans="1:1">
      <c r="A1504" s="3"/>
    </row>
    <row r="1505" spans="1:1">
      <c r="A1505" s="3"/>
    </row>
    <row r="1506" spans="1:1">
      <c r="A1506" s="3"/>
    </row>
    <row r="1507" spans="1:1">
      <c r="A1507" s="3"/>
    </row>
    <row r="1508" spans="1:1">
      <c r="A1508" s="3"/>
    </row>
    <row r="1509" spans="1:1">
      <c r="A1509" s="3"/>
    </row>
    <row r="1510" spans="1:1">
      <c r="A1510" s="3"/>
    </row>
    <row r="1511" spans="1:1">
      <c r="A1511" s="3"/>
    </row>
    <row r="1512" spans="1:1">
      <c r="A1512" s="3"/>
    </row>
    <row r="1513" spans="1:1">
      <c r="A1513" s="3"/>
    </row>
    <row r="1514" spans="1:1">
      <c r="A1514" s="3"/>
    </row>
    <row r="1515" spans="1:1">
      <c r="A1515" s="3"/>
    </row>
    <row r="1516" spans="1:1">
      <c r="A1516" s="3"/>
    </row>
    <row r="1517" spans="1:1">
      <c r="A1517" s="3"/>
    </row>
    <row r="1518" spans="1:1">
      <c r="A1518" s="3"/>
    </row>
    <row r="1519" spans="1:1">
      <c r="A1519" s="3"/>
    </row>
    <row r="1520" spans="1:1">
      <c r="A1520" s="3"/>
    </row>
    <row r="1521" spans="1:1">
      <c r="A1521" s="3"/>
    </row>
    <row r="1522" spans="1:1">
      <c r="A1522" s="3"/>
    </row>
    <row r="1523" spans="1:1">
      <c r="A1523" s="3"/>
    </row>
    <row r="1524" spans="1:1">
      <c r="A1524" s="3"/>
    </row>
    <row r="1525" spans="1:1">
      <c r="A1525" s="3"/>
    </row>
    <row r="1526" spans="1:1">
      <c r="A1526" s="3"/>
    </row>
    <row r="1527" spans="1:1">
      <c r="A1527" s="3"/>
    </row>
    <row r="1528" spans="1:1">
      <c r="A1528" s="3"/>
    </row>
    <row r="1529" spans="1:1">
      <c r="A1529" s="3"/>
    </row>
    <row r="1530" spans="1:1">
      <c r="A1530" s="3"/>
    </row>
    <row r="1531" spans="1:1">
      <c r="A1531" s="3"/>
    </row>
    <row r="1532" spans="1:1">
      <c r="A1532" s="3"/>
    </row>
    <row r="1533" spans="1:1">
      <c r="A1533" s="3"/>
    </row>
    <row r="1534" spans="1:1">
      <c r="A1534" s="3"/>
    </row>
    <row r="1535" spans="1:1">
      <c r="A1535" s="3"/>
    </row>
    <row r="1536" spans="1:1">
      <c r="A1536" s="3"/>
    </row>
    <row r="1537" spans="1:1">
      <c r="A1537" s="3"/>
    </row>
    <row r="1538" spans="1:1">
      <c r="A1538" s="3"/>
    </row>
    <row r="1539" spans="1:1">
      <c r="A1539" s="3"/>
    </row>
    <row r="1540" spans="1:1">
      <c r="A1540" s="3"/>
    </row>
    <row r="1541" spans="1:1">
      <c r="A1541" s="3"/>
    </row>
    <row r="1542" spans="1:1">
      <c r="A1542" s="3"/>
    </row>
    <row r="1543" spans="1:1">
      <c r="A1543" s="3"/>
    </row>
    <row r="1544" spans="1:1">
      <c r="A1544" s="3"/>
    </row>
    <row r="1545" spans="1:1">
      <c r="A1545" s="3"/>
    </row>
    <row r="1546" spans="1:1">
      <c r="A1546" s="3"/>
    </row>
    <row r="1547" spans="1:1">
      <c r="A1547" s="3"/>
    </row>
    <row r="1548" spans="1:1">
      <c r="A1548" s="3"/>
    </row>
    <row r="1549" spans="1:1">
      <c r="A1549" s="3"/>
    </row>
    <row r="1550" spans="1:1">
      <c r="A1550" s="3"/>
    </row>
    <row r="1551" spans="1:1">
      <c r="A1551" s="3"/>
    </row>
    <row r="1552" spans="1:1">
      <c r="A1552" s="3"/>
    </row>
    <row r="1553" spans="1:1">
      <c r="A1553" s="3"/>
    </row>
    <row r="1554" spans="1:1">
      <c r="A1554" s="3"/>
    </row>
    <row r="1555" spans="1:1">
      <c r="A1555" s="3"/>
    </row>
    <row r="1556" spans="1:1">
      <c r="A1556" s="3"/>
    </row>
    <row r="1557" spans="1:1">
      <c r="A1557" s="3"/>
    </row>
    <row r="1558" spans="1:1">
      <c r="A1558" s="3"/>
    </row>
    <row r="1559" spans="1:1">
      <c r="A1559" s="3"/>
    </row>
    <row r="1560" spans="1:1">
      <c r="A1560" s="3"/>
    </row>
    <row r="1561" spans="1:1">
      <c r="A1561" s="3"/>
    </row>
    <row r="1562" spans="1:1">
      <c r="A1562" s="3"/>
    </row>
    <row r="1563" spans="1:1">
      <c r="A1563" s="3"/>
    </row>
    <row r="1564" spans="1:1">
      <c r="A1564" s="3"/>
    </row>
    <row r="1565" spans="1:1">
      <c r="A1565" s="3"/>
    </row>
    <row r="1566" spans="1:1">
      <c r="A1566" s="3"/>
    </row>
    <row r="1567" spans="1:1">
      <c r="A1567" s="3"/>
    </row>
    <row r="1568" spans="1:1">
      <c r="A1568" s="3"/>
    </row>
    <row r="1569" spans="1:1">
      <c r="A1569" s="3"/>
    </row>
    <row r="1570" spans="1:1">
      <c r="A1570" s="3"/>
    </row>
    <row r="1571" spans="1:1">
      <c r="A1571" s="3"/>
    </row>
    <row r="1572" spans="1:1">
      <c r="A1572" s="3"/>
    </row>
    <row r="1573" spans="1:1">
      <c r="A1573" s="3"/>
    </row>
    <row r="1574" spans="1:1">
      <c r="A1574" s="3"/>
    </row>
    <row r="1575" spans="1:1">
      <c r="A1575" s="3"/>
    </row>
    <row r="1576" spans="1:1">
      <c r="A1576" s="3"/>
    </row>
    <row r="1577" spans="1:1">
      <c r="A1577" s="3"/>
    </row>
    <row r="1578" spans="1:1">
      <c r="A1578" s="3"/>
    </row>
    <row r="1579" spans="1:1">
      <c r="A1579" s="3"/>
    </row>
    <row r="1580" spans="1:1">
      <c r="A1580" s="3"/>
    </row>
    <row r="1581" spans="1:1">
      <c r="A1581" s="3"/>
    </row>
    <row r="1582" spans="1:1">
      <c r="A1582" s="3"/>
    </row>
    <row r="1583" spans="1:1">
      <c r="A1583" s="3"/>
    </row>
    <row r="1584" spans="1:1">
      <c r="A1584" s="3"/>
    </row>
    <row r="1585" spans="1:1">
      <c r="A1585" s="3"/>
    </row>
    <row r="1586" spans="1:1">
      <c r="A1586" s="3"/>
    </row>
    <row r="1587" spans="1:1">
      <c r="A1587" s="3"/>
    </row>
    <row r="1588" spans="1:1">
      <c r="A1588" s="3"/>
    </row>
    <row r="1589" spans="1:1">
      <c r="A1589" s="3"/>
    </row>
    <row r="1590" spans="1:1">
      <c r="A1590" s="3"/>
    </row>
    <row r="1591" spans="1:1">
      <c r="A1591" s="3"/>
    </row>
    <row r="1592" spans="1:1">
      <c r="A1592" s="3"/>
    </row>
    <row r="1593" spans="1:1">
      <c r="A1593" s="3"/>
    </row>
    <row r="1594" spans="1:1">
      <c r="A1594" s="3"/>
    </row>
    <row r="1595" spans="1:1">
      <c r="A1595" s="3"/>
    </row>
    <row r="1596" spans="1:1">
      <c r="A1596" s="3"/>
    </row>
    <row r="1597" spans="1:1">
      <c r="A1597" s="3"/>
    </row>
    <row r="1598" spans="1:1">
      <c r="A1598" s="3"/>
    </row>
    <row r="1599" spans="1:1">
      <c r="A1599" s="3"/>
    </row>
    <row r="1600" spans="1:1">
      <c r="A1600" s="3"/>
    </row>
    <row r="1601" spans="1:1">
      <c r="A1601" s="3"/>
    </row>
    <row r="1602" spans="1:1">
      <c r="A1602" s="3"/>
    </row>
    <row r="1603" spans="1:1">
      <c r="A1603" s="3"/>
    </row>
    <row r="1604" spans="1:1">
      <c r="A1604" s="3"/>
    </row>
    <row r="1605" spans="1:1">
      <c r="A1605" s="3"/>
    </row>
    <row r="1606" spans="1:1">
      <c r="A1606" s="3"/>
    </row>
    <row r="1607" spans="1:1">
      <c r="A1607" s="3"/>
    </row>
    <row r="1608" spans="1:1">
      <c r="A1608" s="3"/>
    </row>
    <row r="1609" spans="1:1">
      <c r="A1609" s="3"/>
    </row>
    <row r="1610" spans="1:1">
      <c r="A1610" s="3"/>
    </row>
    <row r="1611" spans="1:1">
      <c r="A1611" s="3"/>
    </row>
    <row r="1612" spans="1:1">
      <c r="A1612" s="3"/>
    </row>
    <row r="1613" spans="1:1">
      <c r="A1613" s="3"/>
    </row>
    <row r="1614" spans="1:1">
      <c r="A1614" s="3"/>
    </row>
    <row r="1615" spans="1:1">
      <c r="A1615" s="3"/>
    </row>
    <row r="1616" spans="1:1">
      <c r="A1616" s="3"/>
    </row>
    <row r="1617" spans="1:1">
      <c r="A1617" s="3"/>
    </row>
    <row r="1618" spans="1:1">
      <c r="A1618" s="3"/>
    </row>
    <row r="1619" spans="1:1">
      <c r="A1619" s="3"/>
    </row>
    <row r="1620" spans="1:1">
      <c r="A1620" s="3"/>
    </row>
    <row r="1621" spans="1:1">
      <c r="A1621" s="3"/>
    </row>
    <row r="1622" spans="1:1">
      <c r="A1622" s="3"/>
    </row>
    <row r="1623" spans="1:1">
      <c r="A1623" s="3"/>
    </row>
    <row r="1624" spans="1:1">
      <c r="A1624" s="3"/>
    </row>
    <row r="1625" spans="1:1">
      <c r="A1625" s="3"/>
    </row>
    <row r="1626" spans="1:1">
      <c r="A1626" s="3"/>
    </row>
    <row r="1627" spans="1:1">
      <c r="A1627" s="3"/>
    </row>
    <row r="1628" spans="1:1">
      <c r="A1628" s="3"/>
    </row>
    <row r="1629" spans="1:1">
      <c r="A1629" s="3"/>
    </row>
    <row r="1630" spans="1:1">
      <c r="A1630" s="3"/>
    </row>
    <row r="1631" spans="1:1">
      <c r="A1631" s="3"/>
    </row>
    <row r="1632" spans="1:1">
      <c r="A1632" s="3"/>
    </row>
    <row r="1633" spans="1:1">
      <c r="A1633" s="3"/>
    </row>
    <row r="1634" spans="1:1">
      <c r="A1634" s="3"/>
    </row>
    <row r="1635" spans="1:1">
      <c r="A1635" s="3"/>
    </row>
    <row r="1636" spans="1:1">
      <c r="A1636" s="3"/>
    </row>
    <row r="1637" spans="1:1">
      <c r="A1637" s="3"/>
    </row>
    <row r="1638" spans="1:1">
      <c r="A1638" s="3"/>
    </row>
    <row r="1639" spans="1:1">
      <c r="A1639" s="3"/>
    </row>
    <row r="1640" spans="1:1">
      <c r="A1640" s="3"/>
    </row>
    <row r="1641" spans="1:1">
      <c r="A1641" s="3"/>
    </row>
    <row r="1642" spans="1:1">
      <c r="A1642" s="3"/>
    </row>
    <row r="1643" spans="1:1">
      <c r="A1643" s="3"/>
    </row>
    <row r="1644" spans="1:1">
      <c r="A1644" s="3"/>
    </row>
    <row r="1645" spans="1:1">
      <c r="A1645" s="3"/>
    </row>
    <row r="1646" spans="1:1">
      <c r="A1646" s="3"/>
    </row>
    <row r="1647" spans="1:1">
      <c r="A1647" s="3"/>
    </row>
    <row r="1648" spans="1:1">
      <c r="A1648" s="3"/>
    </row>
    <row r="1649" spans="1:1">
      <c r="A1649" s="3"/>
    </row>
    <row r="1650" spans="1:1">
      <c r="A1650" s="3"/>
    </row>
    <row r="1651" spans="1:1">
      <c r="A1651" s="3"/>
    </row>
    <row r="1652" spans="1:1">
      <c r="A1652" s="3"/>
    </row>
    <row r="1653" spans="1:1">
      <c r="A1653" s="3"/>
    </row>
    <row r="1654" spans="1:1">
      <c r="A1654" s="3"/>
    </row>
    <row r="1655" spans="1:1">
      <c r="A1655" s="3"/>
    </row>
    <row r="1656" spans="1:1">
      <c r="A1656" s="3"/>
    </row>
    <row r="1657" spans="1:1">
      <c r="A1657" s="3"/>
    </row>
    <row r="1658" spans="1:1">
      <c r="A1658" s="3"/>
    </row>
    <row r="1659" spans="1:1">
      <c r="A1659" s="3"/>
    </row>
    <row r="1660" spans="1:1">
      <c r="A1660" s="3"/>
    </row>
    <row r="1661" spans="1:1">
      <c r="A1661" s="3"/>
    </row>
    <row r="1662" spans="1:1">
      <c r="A1662" s="3"/>
    </row>
    <row r="1663" spans="1:1">
      <c r="A1663" s="3"/>
    </row>
    <row r="1664" spans="1:1">
      <c r="A1664" s="3"/>
    </row>
    <row r="1665" spans="1:1">
      <c r="A1665" s="3"/>
    </row>
    <row r="1666" spans="1:1">
      <c r="A1666" s="3"/>
    </row>
    <row r="1667" spans="1:1">
      <c r="A1667" s="3"/>
    </row>
    <row r="1668" spans="1:1">
      <c r="A1668" s="3"/>
    </row>
    <row r="1669" spans="1:1">
      <c r="A1669" s="3"/>
    </row>
    <row r="1670" spans="1:1">
      <c r="A1670" s="3"/>
    </row>
    <row r="1671" spans="1:1">
      <c r="A1671" s="3"/>
    </row>
    <row r="1672" spans="1:1">
      <c r="A1672" s="3"/>
    </row>
    <row r="1673" spans="1:1">
      <c r="A1673" s="3"/>
    </row>
    <row r="1674" spans="1:1">
      <c r="A1674" s="3"/>
    </row>
    <row r="1675" spans="1:1">
      <c r="A1675" s="3"/>
    </row>
    <row r="1676" spans="1:1">
      <c r="A1676" s="3"/>
    </row>
    <row r="1677" spans="1:1">
      <c r="A1677" s="3"/>
    </row>
    <row r="1678" spans="1:1">
      <c r="A1678" s="3"/>
    </row>
    <row r="1679" spans="1:1">
      <c r="A1679" s="3"/>
    </row>
    <row r="1680" spans="1:1">
      <c r="A1680" s="3"/>
    </row>
    <row r="1681" spans="1:1">
      <c r="A1681" s="3"/>
    </row>
    <row r="1682" spans="1:1">
      <c r="A1682" s="3"/>
    </row>
    <row r="1683" spans="1:1">
      <c r="A1683" s="3"/>
    </row>
    <row r="1684" spans="1:1">
      <c r="A1684" s="3"/>
    </row>
    <row r="1685" spans="1:1">
      <c r="A1685" s="3"/>
    </row>
    <row r="1686" spans="1:1">
      <c r="A1686" s="3"/>
    </row>
    <row r="1687" spans="1:1">
      <c r="A1687" s="3"/>
    </row>
    <row r="1688" spans="1:1">
      <c r="A1688" s="3"/>
    </row>
    <row r="1689" spans="1:1">
      <c r="A1689" s="3"/>
    </row>
    <row r="1690" spans="1:1">
      <c r="A1690" s="3"/>
    </row>
    <row r="1691" spans="1:1">
      <c r="A1691" s="3"/>
    </row>
    <row r="1692" spans="1:1">
      <c r="A1692" s="3"/>
    </row>
    <row r="1693" spans="1:1">
      <c r="A1693" s="3"/>
    </row>
    <row r="1694" spans="1:1">
      <c r="A1694" s="3"/>
    </row>
    <row r="1695" spans="1:1">
      <c r="A1695" s="3"/>
    </row>
    <row r="1696" spans="1:1">
      <c r="A1696" s="3"/>
    </row>
    <row r="1697" spans="1:1">
      <c r="A1697" s="3"/>
    </row>
    <row r="1698" spans="1:1">
      <c r="A1698" s="3"/>
    </row>
    <row r="1699" spans="1:1">
      <c r="A1699" s="3"/>
    </row>
    <row r="1700" spans="1:1">
      <c r="A1700" s="3"/>
    </row>
    <row r="1701" spans="1:1">
      <c r="A1701" s="3"/>
    </row>
    <row r="1702" spans="1:1">
      <c r="A1702" s="3"/>
    </row>
    <row r="1703" spans="1:1">
      <c r="A1703" s="3"/>
    </row>
    <row r="1704" spans="1:1">
      <c r="A1704" s="3"/>
    </row>
    <row r="1705" spans="1:1">
      <c r="A1705" s="3"/>
    </row>
    <row r="1706" spans="1:1">
      <c r="A1706" s="3"/>
    </row>
    <row r="1707" spans="1:1">
      <c r="A1707" s="3"/>
    </row>
    <row r="1708" spans="1:1">
      <c r="A1708" s="3"/>
    </row>
    <row r="1709" spans="1:1">
      <c r="A1709" s="3"/>
    </row>
    <row r="1710" spans="1:1">
      <c r="A1710" s="3"/>
    </row>
    <row r="1711" spans="1:1">
      <c r="A1711" s="3"/>
    </row>
    <row r="1712" spans="1:1">
      <c r="A1712" s="3"/>
    </row>
    <row r="1713" spans="1:1">
      <c r="A1713" s="3"/>
    </row>
    <row r="1714" spans="1:1">
      <c r="A1714" s="3"/>
    </row>
    <row r="1715" spans="1:1">
      <c r="A1715" s="3"/>
    </row>
    <row r="1716" spans="1:1">
      <c r="A1716" s="3"/>
    </row>
    <row r="1717" spans="1:1">
      <c r="A1717" s="3"/>
    </row>
    <row r="1718" spans="1:1">
      <c r="A1718" s="3"/>
    </row>
    <row r="1719" spans="1:1">
      <c r="A1719" s="3"/>
    </row>
    <row r="1720" spans="1:1">
      <c r="A1720" s="3"/>
    </row>
    <row r="1721" spans="1:1">
      <c r="A1721" s="3"/>
    </row>
    <row r="1722" spans="1:1">
      <c r="A1722" s="3"/>
    </row>
    <row r="1723" spans="1:1">
      <c r="A1723" s="3"/>
    </row>
    <row r="1724" spans="1:1">
      <c r="A1724" s="3"/>
    </row>
    <row r="1725" spans="1:1">
      <c r="A1725" s="3"/>
    </row>
    <row r="1726" spans="1:1">
      <c r="A1726" s="3"/>
    </row>
    <row r="1727" spans="1:1">
      <c r="A1727" s="3"/>
    </row>
    <row r="1728" spans="1:1">
      <c r="A1728" s="3"/>
    </row>
    <row r="1729" spans="1:1">
      <c r="A1729" s="3"/>
    </row>
    <row r="1730" spans="1:1">
      <c r="A1730" s="3"/>
    </row>
    <row r="1731" spans="1:1">
      <c r="A1731" s="3"/>
    </row>
    <row r="1732" spans="1:1">
      <c r="A1732" s="3"/>
    </row>
    <row r="1733" spans="1:1">
      <c r="A1733" s="3"/>
    </row>
    <row r="1734" spans="1:1">
      <c r="A1734" s="3"/>
    </row>
    <row r="1735" spans="1:1">
      <c r="A1735" s="3"/>
    </row>
    <row r="1736" spans="1:1">
      <c r="A1736" s="3"/>
    </row>
    <row r="1737" spans="1:1">
      <c r="A1737" s="3"/>
    </row>
    <row r="1738" spans="1:1">
      <c r="A1738" s="3"/>
    </row>
    <row r="1739" spans="1:1">
      <c r="A1739" s="3"/>
    </row>
    <row r="1740" spans="1:1">
      <c r="A1740" s="3"/>
    </row>
    <row r="1741" spans="1:1">
      <c r="A1741" s="3"/>
    </row>
    <row r="1742" spans="1:1">
      <c r="A1742" s="3"/>
    </row>
    <row r="1743" spans="1:1">
      <c r="A1743" s="3"/>
    </row>
    <row r="1744" spans="1:1">
      <c r="A1744" s="3"/>
    </row>
    <row r="1745" spans="1:1">
      <c r="A1745" s="3"/>
    </row>
    <row r="1746" spans="1:1">
      <c r="A1746" s="3"/>
    </row>
    <row r="1747" spans="1:1">
      <c r="A1747" s="3"/>
    </row>
    <row r="1748" spans="1:1">
      <c r="A1748" s="3"/>
    </row>
    <row r="1749" spans="1:1">
      <c r="A1749" s="3"/>
    </row>
    <row r="1750" spans="1:1">
      <c r="A1750" s="3"/>
    </row>
    <row r="1751" spans="1:1">
      <c r="A1751" s="3"/>
    </row>
    <row r="1752" spans="1:1">
      <c r="A1752" s="3"/>
    </row>
    <row r="1753" spans="1:1">
      <c r="A1753" s="3"/>
    </row>
    <row r="1754" spans="1:1">
      <c r="A1754" s="3"/>
    </row>
    <row r="1755" spans="1:1">
      <c r="A1755" s="3"/>
    </row>
    <row r="1756" spans="1:1">
      <c r="A1756" s="3"/>
    </row>
    <row r="1757" spans="1:1">
      <c r="A1757" s="3"/>
    </row>
    <row r="1758" spans="1:1">
      <c r="A1758" s="3"/>
    </row>
    <row r="1759" spans="1:1">
      <c r="A1759" s="3"/>
    </row>
    <row r="1760" spans="1:1">
      <c r="A1760" s="3"/>
    </row>
    <row r="1761" spans="1:1">
      <c r="A1761" s="3"/>
    </row>
    <row r="1762" spans="1:1">
      <c r="A1762" s="3"/>
    </row>
    <row r="1763" spans="1:1">
      <c r="A1763" s="3"/>
    </row>
    <row r="1764" spans="1:1">
      <c r="A1764" s="3"/>
    </row>
    <row r="1765" spans="1:1">
      <c r="A1765" s="3"/>
    </row>
    <row r="1766" spans="1:1">
      <c r="A1766" s="3"/>
    </row>
    <row r="1767" spans="1:1">
      <c r="A1767" s="3"/>
    </row>
    <row r="1768" spans="1:1">
      <c r="A1768" s="3"/>
    </row>
    <row r="1769" spans="1:1">
      <c r="A1769" s="3"/>
    </row>
    <row r="1770" spans="1:1">
      <c r="A1770" s="3"/>
    </row>
    <row r="1771" spans="1:1">
      <c r="A1771" s="3"/>
    </row>
    <row r="1772" spans="1:1">
      <c r="A1772" s="3"/>
    </row>
    <row r="1773" spans="1:1">
      <c r="A1773" s="3"/>
    </row>
    <row r="1774" spans="1:1">
      <c r="A1774" s="3"/>
    </row>
    <row r="1775" spans="1:1">
      <c r="A1775" s="3"/>
    </row>
    <row r="1776" spans="1:1">
      <c r="A1776" s="3"/>
    </row>
    <row r="1777" spans="1:1">
      <c r="A1777" s="3"/>
    </row>
    <row r="1778" spans="1:1">
      <c r="A1778" s="3"/>
    </row>
    <row r="1779" spans="1:1">
      <c r="A1779" s="3"/>
    </row>
    <row r="1780" spans="1:1">
      <c r="A1780" s="3"/>
    </row>
    <row r="1781" spans="1:1">
      <c r="A1781" s="3"/>
    </row>
    <row r="1782" spans="1:1">
      <c r="A1782" s="3"/>
    </row>
    <row r="1783" spans="1:1">
      <c r="A1783" s="3"/>
    </row>
    <row r="1784" spans="1:1">
      <c r="A1784" s="3"/>
    </row>
    <row r="1785" spans="1:1">
      <c r="A1785" s="3"/>
    </row>
    <row r="1786" spans="1:1">
      <c r="A1786" s="3"/>
    </row>
    <row r="1787" spans="1:1">
      <c r="A1787" s="3"/>
    </row>
    <row r="1788" spans="1:1">
      <c r="A1788" s="3"/>
    </row>
    <row r="1789" spans="1:1">
      <c r="A1789" s="3"/>
    </row>
    <row r="1790" spans="1:1">
      <c r="A1790" s="3"/>
    </row>
    <row r="1791" spans="1:1">
      <c r="A1791" s="3"/>
    </row>
    <row r="1792" spans="1:1">
      <c r="A1792" s="3"/>
    </row>
    <row r="1793" spans="1:1">
      <c r="A1793" s="3"/>
    </row>
    <row r="1794" spans="1:1">
      <c r="A1794" s="3"/>
    </row>
    <row r="1795" spans="1:1">
      <c r="A1795" s="3"/>
    </row>
    <row r="1796" spans="1:1">
      <c r="A1796" s="3"/>
    </row>
    <row r="1797" spans="1:1">
      <c r="A1797" s="3"/>
    </row>
    <row r="1798" spans="1:1">
      <c r="A1798" s="3"/>
    </row>
    <row r="1799" spans="1:1">
      <c r="A1799" s="3"/>
    </row>
    <row r="1800" spans="1:1">
      <c r="A1800" s="3"/>
    </row>
    <row r="1801" spans="1:1">
      <c r="A1801" s="3"/>
    </row>
    <row r="1802" spans="1:1">
      <c r="A1802" s="3"/>
    </row>
    <row r="1803" spans="1:1">
      <c r="A1803" s="3"/>
    </row>
    <row r="1804" spans="1:1">
      <c r="A1804" s="3"/>
    </row>
    <row r="1805" spans="1:1">
      <c r="A1805" s="3"/>
    </row>
    <row r="1806" spans="1:1">
      <c r="A1806" s="3"/>
    </row>
    <row r="1807" spans="1:1">
      <c r="A1807" s="3"/>
    </row>
    <row r="1808" spans="1:1">
      <c r="A1808" s="3"/>
    </row>
    <row r="1809" spans="1:1">
      <c r="A1809" s="3"/>
    </row>
    <row r="1810" spans="1:1">
      <c r="A1810" s="3"/>
    </row>
    <row r="1811" spans="1:1">
      <c r="A1811" s="3"/>
    </row>
    <row r="1812" spans="1:1">
      <c r="A1812" s="3"/>
    </row>
    <row r="1813" spans="1:1">
      <c r="A1813" s="3"/>
    </row>
    <row r="1814" spans="1:1">
      <c r="A1814" s="3"/>
    </row>
    <row r="1815" spans="1:1">
      <c r="A1815" s="3"/>
    </row>
    <row r="1816" spans="1:1">
      <c r="A1816" s="3"/>
    </row>
    <row r="1817" spans="1:1">
      <c r="A1817" s="3"/>
    </row>
    <row r="1818" spans="1:1">
      <c r="A1818" s="3"/>
    </row>
    <row r="1819" spans="1:1">
      <c r="A1819" s="3"/>
    </row>
    <row r="1820" spans="1:1">
      <c r="A1820" s="3"/>
    </row>
    <row r="1821" spans="1:1">
      <c r="A1821" s="3"/>
    </row>
    <row r="1822" spans="1:1">
      <c r="A1822" s="3"/>
    </row>
    <row r="1823" spans="1:1">
      <c r="A1823" s="3"/>
    </row>
    <row r="1824" spans="1:1">
      <c r="A1824" s="3"/>
    </row>
    <row r="1825" spans="1:1">
      <c r="A1825" s="3"/>
    </row>
    <row r="1826" spans="1:1">
      <c r="A1826" s="3"/>
    </row>
    <row r="1827" spans="1:1">
      <c r="A1827" s="3"/>
    </row>
    <row r="1828" spans="1:1">
      <c r="A1828" s="3"/>
    </row>
    <row r="1829" spans="1:1">
      <c r="A1829" s="3"/>
    </row>
    <row r="1830" spans="1:1">
      <c r="A1830" s="3"/>
    </row>
    <row r="1831" spans="1:1">
      <c r="A1831" s="3"/>
    </row>
    <row r="1832" spans="1:1">
      <c r="A1832" s="3"/>
    </row>
    <row r="1833" spans="1:1">
      <c r="A1833" s="3"/>
    </row>
    <row r="1834" spans="1:1">
      <c r="A1834" s="3"/>
    </row>
    <row r="1835" spans="1:1">
      <c r="A1835" s="3"/>
    </row>
    <row r="1836" spans="1:1">
      <c r="A1836" s="3"/>
    </row>
    <row r="1837" spans="1:1">
      <c r="A1837" s="3"/>
    </row>
    <row r="1838" spans="1:1">
      <c r="A1838" s="3"/>
    </row>
    <row r="1839" spans="1:1">
      <c r="A1839" s="3"/>
    </row>
    <row r="1840" spans="1:1">
      <c r="A1840" s="3"/>
    </row>
    <row r="1841" spans="1:1">
      <c r="A1841" s="3"/>
    </row>
    <row r="1842" spans="1:1">
      <c r="A1842" s="3"/>
    </row>
    <row r="1843" spans="1:1">
      <c r="A1843" s="3"/>
    </row>
    <row r="1844" spans="1:1">
      <c r="A1844" s="3"/>
    </row>
    <row r="1845" spans="1:1">
      <c r="A1845" s="3"/>
    </row>
    <row r="1846" spans="1:1">
      <c r="A1846" s="3"/>
    </row>
    <row r="1847" spans="1:1">
      <c r="A1847" s="3"/>
    </row>
    <row r="1848" spans="1:1">
      <c r="A1848" s="3"/>
    </row>
    <row r="1849" spans="1:1">
      <c r="A1849" s="3"/>
    </row>
    <row r="1850" spans="1:1">
      <c r="A1850" s="3"/>
    </row>
    <row r="1851" spans="1:1">
      <c r="A1851" s="3"/>
    </row>
    <row r="1852" spans="1:1">
      <c r="A1852" s="3"/>
    </row>
    <row r="1853" spans="1:1">
      <c r="A1853" s="3"/>
    </row>
    <row r="1854" spans="1:1">
      <c r="A1854" s="3"/>
    </row>
    <row r="1855" spans="1:1">
      <c r="A1855" s="3"/>
    </row>
    <row r="1856" spans="1:1">
      <c r="A1856" s="3"/>
    </row>
    <row r="1857" spans="1:1">
      <c r="A1857" s="3"/>
    </row>
    <row r="1858" spans="1:1">
      <c r="A1858" s="3"/>
    </row>
    <row r="1859" spans="1:1">
      <c r="A1859" s="3"/>
    </row>
    <row r="1860" spans="1:1">
      <c r="A1860" s="3"/>
    </row>
    <row r="1861" spans="1:1">
      <c r="A1861" s="3"/>
    </row>
    <row r="1862" spans="1:1">
      <c r="A1862" s="3"/>
    </row>
    <row r="1863" spans="1:1">
      <c r="A1863" s="3"/>
    </row>
    <row r="1864" spans="1:1">
      <c r="A1864" s="3"/>
    </row>
    <row r="1865" spans="1:1">
      <c r="A1865" s="3"/>
    </row>
    <row r="1866" spans="1:1">
      <c r="A1866" s="3"/>
    </row>
    <row r="1867" spans="1:1">
      <c r="A1867" s="3"/>
    </row>
    <row r="1868" spans="1:1">
      <c r="A1868" s="3"/>
    </row>
    <row r="1869" spans="1:1">
      <c r="A1869" s="3"/>
    </row>
    <row r="1870" spans="1:1">
      <c r="A1870" s="3"/>
    </row>
    <row r="1871" spans="1:1">
      <c r="A1871" s="3"/>
    </row>
    <row r="1872" spans="1:1">
      <c r="A1872" s="3"/>
    </row>
    <row r="1873" spans="1:1">
      <c r="A1873" s="3"/>
    </row>
    <row r="1874" spans="1:1">
      <c r="A1874" s="3"/>
    </row>
    <row r="1875" spans="1:1">
      <c r="A1875" s="3"/>
    </row>
    <row r="1876" spans="1:1">
      <c r="A1876" s="3"/>
    </row>
    <row r="1877" spans="1:1">
      <c r="A1877" s="3"/>
    </row>
    <row r="1878" spans="1:1">
      <c r="A1878" s="3"/>
    </row>
    <row r="1879" spans="1:1">
      <c r="A1879" s="3"/>
    </row>
    <row r="1880" spans="1:1">
      <c r="A1880" s="3"/>
    </row>
    <row r="1881" spans="1:1">
      <c r="A1881" s="3"/>
    </row>
    <row r="1882" spans="1:1">
      <c r="A1882" s="3"/>
    </row>
    <row r="1883" spans="1:1">
      <c r="A1883" s="3"/>
    </row>
    <row r="1884" spans="1:1">
      <c r="A1884" s="3"/>
    </row>
    <row r="1885" spans="1:1">
      <c r="A1885" s="3"/>
    </row>
    <row r="1886" spans="1:1">
      <c r="A1886" s="3"/>
    </row>
    <row r="1887" spans="1:1">
      <c r="A1887" s="3"/>
    </row>
    <row r="1888" spans="1:1">
      <c r="A1888" s="3"/>
    </row>
    <row r="1889" spans="1:1">
      <c r="A1889" s="3"/>
    </row>
    <row r="1890" spans="1:1">
      <c r="A1890" s="3"/>
    </row>
    <row r="1891" spans="1:1">
      <c r="A1891" s="3"/>
    </row>
    <row r="1892" spans="1:1">
      <c r="A1892" s="3"/>
    </row>
    <row r="1893" spans="1:1">
      <c r="A1893" s="3"/>
    </row>
    <row r="1894" spans="1:1">
      <c r="A1894" s="3"/>
    </row>
    <row r="1895" spans="1:1">
      <c r="A1895" s="3"/>
    </row>
    <row r="1896" spans="1:1">
      <c r="A1896" s="3"/>
    </row>
    <row r="1897" spans="1:1">
      <c r="A1897" s="3"/>
    </row>
    <row r="1898" spans="1:1">
      <c r="A1898" s="3"/>
    </row>
    <row r="1899" spans="1:1">
      <c r="A1899" s="3"/>
    </row>
    <row r="1900" spans="1:1">
      <c r="A1900" s="3"/>
    </row>
    <row r="1901" spans="1:1">
      <c r="A1901" s="3"/>
    </row>
    <row r="1902" spans="1:1">
      <c r="A1902" s="3"/>
    </row>
    <row r="1903" spans="1:1">
      <c r="A1903" s="3"/>
    </row>
    <row r="1904" spans="1:1">
      <c r="A1904" s="3"/>
    </row>
    <row r="1905" spans="1:1">
      <c r="A1905" s="3"/>
    </row>
    <row r="1906" spans="1:1">
      <c r="A1906" s="3"/>
    </row>
    <row r="1907" spans="1:1">
      <c r="A1907" s="3"/>
    </row>
    <row r="1908" spans="1:1">
      <c r="A1908" s="3"/>
    </row>
    <row r="1909" spans="1:1">
      <c r="A1909" s="3"/>
    </row>
    <row r="1910" spans="1:1">
      <c r="A1910" s="3"/>
    </row>
    <row r="1911" spans="1:1">
      <c r="A1911" s="3"/>
    </row>
    <row r="1912" spans="1:1">
      <c r="A1912" s="3"/>
    </row>
    <row r="1913" spans="1:1">
      <c r="A1913" s="3"/>
    </row>
    <row r="1914" spans="1:1">
      <c r="A1914" s="3"/>
    </row>
    <row r="1915" spans="1:1">
      <c r="A1915" s="3"/>
    </row>
    <row r="1916" spans="1:1">
      <c r="A1916" s="3"/>
    </row>
    <row r="1917" spans="1:1">
      <c r="A1917" s="3"/>
    </row>
    <row r="1918" spans="1:1">
      <c r="A1918" s="3"/>
    </row>
    <row r="1919" spans="1:1">
      <c r="A1919" s="3"/>
    </row>
    <row r="1920" spans="1:1">
      <c r="A1920" s="3"/>
    </row>
    <row r="1921" spans="1:1">
      <c r="A1921" s="3"/>
    </row>
    <row r="1922" spans="1:1">
      <c r="A1922" s="3"/>
    </row>
    <row r="1923" spans="1:1">
      <c r="A1923" s="3"/>
    </row>
    <row r="1924" spans="1:1">
      <c r="A1924" s="3"/>
    </row>
    <row r="1925" spans="1:1">
      <c r="A1925" s="3"/>
    </row>
    <row r="1926" spans="1:1">
      <c r="A1926" s="3"/>
    </row>
    <row r="1927" spans="1:1">
      <c r="A1927" s="3"/>
    </row>
    <row r="1928" spans="1:1">
      <c r="A1928" s="3"/>
    </row>
    <row r="1929" spans="1:1">
      <c r="A1929" s="3"/>
    </row>
    <row r="1930" spans="1:1">
      <c r="A1930" s="3"/>
    </row>
    <row r="1931" spans="1:1">
      <c r="A1931" s="3"/>
    </row>
    <row r="1932" spans="1:1">
      <c r="A1932" s="3"/>
    </row>
    <row r="1933" spans="1:1">
      <c r="A1933" s="3"/>
    </row>
    <row r="1934" spans="1:1">
      <c r="A1934" s="3"/>
    </row>
    <row r="1935" spans="1:1">
      <c r="A1935" s="3"/>
    </row>
    <row r="1936" spans="1:1">
      <c r="A1936" s="3"/>
    </row>
    <row r="1937" spans="1:1">
      <c r="A1937" s="3"/>
    </row>
    <row r="1938" spans="1:1">
      <c r="A1938" s="3"/>
    </row>
    <row r="1939" spans="1:1">
      <c r="A1939" s="3"/>
    </row>
    <row r="1940" spans="1:1">
      <c r="A1940" s="3"/>
    </row>
    <row r="1941" spans="1:1">
      <c r="A1941" s="3"/>
    </row>
    <row r="1942" spans="1:1">
      <c r="A1942" s="3"/>
    </row>
    <row r="1943" spans="1:1">
      <c r="A1943" s="3"/>
    </row>
    <row r="1944" spans="1:1">
      <c r="A1944" s="3"/>
    </row>
    <row r="1945" spans="1:1">
      <c r="A1945" s="3"/>
    </row>
    <row r="1946" spans="1:1">
      <c r="A1946" s="3"/>
    </row>
    <row r="1947" spans="1:1">
      <c r="A1947" s="3"/>
    </row>
    <row r="1948" spans="1:1">
      <c r="A1948" s="3"/>
    </row>
    <row r="1949" spans="1:1">
      <c r="A1949" s="3"/>
    </row>
    <row r="1950" spans="1:1">
      <c r="A1950" s="3"/>
    </row>
    <row r="1951" spans="1:1">
      <c r="A1951" s="3"/>
    </row>
    <row r="1952" spans="1:1">
      <c r="A1952" s="3"/>
    </row>
    <row r="1953" spans="1:1">
      <c r="A1953" s="3"/>
    </row>
    <row r="1954" spans="1:1">
      <c r="A1954" s="3"/>
    </row>
    <row r="1955" spans="1:1">
      <c r="A1955" s="3"/>
    </row>
    <row r="1956" spans="1:1">
      <c r="A1956" s="3"/>
    </row>
    <row r="1957" spans="1:1">
      <c r="A1957" s="3"/>
    </row>
    <row r="1958" spans="1:1">
      <c r="A1958" s="3"/>
    </row>
    <row r="1959" spans="1:1">
      <c r="A1959" s="3"/>
    </row>
    <row r="1960" spans="1:1">
      <c r="A1960" s="3"/>
    </row>
    <row r="1961" spans="1:1">
      <c r="A1961" s="3"/>
    </row>
    <row r="1962" spans="1:1">
      <c r="A1962" s="3"/>
    </row>
    <row r="1963" spans="1:1">
      <c r="A1963" s="3"/>
    </row>
    <row r="1964" spans="1:1">
      <c r="A1964" s="3"/>
    </row>
    <row r="1965" spans="1:1">
      <c r="A1965" s="3"/>
    </row>
    <row r="1966" spans="1:1">
      <c r="A1966" s="3"/>
    </row>
    <row r="1967" spans="1:1">
      <c r="A1967" s="3"/>
    </row>
    <row r="1968" spans="1:1">
      <c r="A1968" s="3"/>
    </row>
    <row r="1969" spans="1:1">
      <c r="A1969" s="3"/>
    </row>
    <row r="1970" spans="1:1">
      <c r="A1970" s="3"/>
    </row>
    <row r="1971" spans="1:1">
      <c r="A1971" s="3"/>
    </row>
    <row r="1972" spans="1:1">
      <c r="A1972" s="3"/>
    </row>
    <row r="1973" spans="1:1">
      <c r="A1973" s="3"/>
    </row>
    <row r="1974" spans="1:1">
      <c r="A1974" s="3"/>
    </row>
    <row r="1975" spans="1:1">
      <c r="A1975" s="3"/>
    </row>
    <row r="1976" spans="1:1">
      <c r="A1976" s="3"/>
    </row>
    <row r="1977" spans="1:1">
      <c r="A1977" s="3"/>
    </row>
    <row r="1978" spans="1:1">
      <c r="A1978" s="3"/>
    </row>
    <row r="1979" spans="1:1">
      <c r="A1979" s="3"/>
    </row>
    <row r="1980" spans="1:1">
      <c r="A1980" s="3"/>
    </row>
    <row r="1981" spans="1:1">
      <c r="A1981" s="3"/>
    </row>
    <row r="1982" spans="1:1">
      <c r="A1982" s="3"/>
    </row>
    <row r="1983" spans="1:1">
      <c r="A1983" s="3"/>
    </row>
    <row r="1984" spans="1:1">
      <c r="A1984" s="3"/>
    </row>
    <row r="1985" spans="1:1">
      <c r="A1985" s="3"/>
    </row>
    <row r="1986" spans="1:1">
      <c r="A1986" s="3"/>
    </row>
    <row r="1987" spans="1:1">
      <c r="A1987" s="3"/>
    </row>
    <row r="1988" spans="1:1">
      <c r="A1988" s="3"/>
    </row>
    <row r="1989" spans="1:1">
      <c r="A1989" s="3"/>
    </row>
    <row r="1990" spans="1:1">
      <c r="A1990" s="3"/>
    </row>
    <row r="1991" spans="1:1">
      <c r="A1991" s="3"/>
    </row>
    <row r="1992" spans="1:1">
      <c r="A1992" s="3"/>
    </row>
    <row r="1993" spans="1:1">
      <c r="A1993" s="3"/>
    </row>
    <row r="1994" spans="1:1">
      <c r="A1994" s="3"/>
    </row>
    <row r="1995" spans="1:1">
      <c r="A1995" s="3"/>
    </row>
    <row r="1996" spans="1:1">
      <c r="A1996" s="3"/>
    </row>
    <row r="1997" spans="1:1">
      <c r="A1997" s="3"/>
    </row>
    <row r="1998" spans="1:1">
      <c r="A1998" s="3"/>
    </row>
    <row r="1999" spans="1:1">
      <c r="A1999" s="3"/>
    </row>
    <row r="2000" spans="1:1">
      <c r="A2000" s="3"/>
    </row>
    <row r="2001" spans="1:1">
      <c r="A2001" s="3"/>
    </row>
    <row r="2002" spans="1:1">
      <c r="A2002" s="3"/>
    </row>
    <row r="2003" spans="1:1">
      <c r="A2003" s="3"/>
    </row>
    <row r="2004" spans="1:1">
      <c r="A2004" s="3"/>
    </row>
    <row r="2005" spans="1:1">
      <c r="A2005" s="3"/>
    </row>
    <row r="2006" spans="1:1">
      <c r="A2006" s="3"/>
    </row>
    <row r="2007" spans="1:1">
      <c r="A2007" s="3"/>
    </row>
    <row r="2008" spans="1:1">
      <c r="A2008" s="3"/>
    </row>
    <row r="2009" spans="1:1">
      <c r="A2009" s="3"/>
    </row>
    <row r="2010" spans="1:1">
      <c r="A2010" s="3"/>
    </row>
    <row r="2011" spans="1:1">
      <c r="A2011" s="3"/>
    </row>
    <row r="2012" spans="1:1">
      <c r="A2012" s="3"/>
    </row>
    <row r="2013" spans="1:1">
      <c r="A2013" s="3"/>
    </row>
    <row r="2014" spans="1:1">
      <c r="A2014" s="3"/>
    </row>
    <row r="2015" spans="1:1">
      <c r="A2015" s="3"/>
    </row>
    <row r="2016" spans="1:1">
      <c r="A2016" s="3"/>
    </row>
    <row r="2017" spans="1:1">
      <c r="A2017" s="3"/>
    </row>
    <row r="2018" spans="1:1">
      <c r="A2018" s="3"/>
    </row>
    <row r="2019" spans="1:1">
      <c r="A2019" s="3"/>
    </row>
    <row r="2020" spans="1:1">
      <c r="A2020" s="3"/>
    </row>
    <row r="2021" spans="1:1">
      <c r="A2021" s="3"/>
    </row>
    <row r="2022" spans="1:1">
      <c r="A2022" s="3"/>
    </row>
    <row r="2023" spans="1:1">
      <c r="A2023" s="3"/>
    </row>
    <row r="2024" spans="1:1">
      <c r="A2024" s="3"/>
    </row>
    <row r="2025" spans="1:1">
      <c r="A2025" s="3"/>
    </row>
    <row r="2026" spans="1:1">
      <c r="A2026" s="3"/>
    </row>
    <row r="2027" spans="1:1">
      <c r="A2027" s="3"/>
    </row>
    <row r="2028" spans="1:1">
      <c r="A2028" s="3"/>
    </row>
    <row r="2029" spans="1:1">
      <c r="A2029" s="3"/>
    </row>
    <row r="2030" spans="1:1">
      <c r="A2030" s="3"/>
    </row>
    <row r="2031" spans="1:1">
      <c r="A2031" s="3"/>
    </row>
    <row r="2032" spans="1:1">
      <c r="A2032" s="3"/>
    </row>
    <row r="2033" spans="1:1">
      <c r="A2033" s="3"/>
    </row>
    <row r="2034" spans="1:1">
      <c r="A2034" s="3"/>
    </row>
    <row r="2035" spans="1:1">
      <c r="A2035" s="3"/>
    </row>
    <row r="2036" spans="1:1">
      <c r="A2036" s="3"/>
    </row>
    <row r="2037" spans="1:1">
      <c r="A2037" s="3"/>
    </row>
    <row r="2038" spans="1:1">
      <c r="A2038" s="3"/>
    </row>
    <row r="2039" spans="1:1">
      <c r="A2039" s="3"/>
    </row>
    <row r="2040" spans="1:1">
      <c r="A2040" s="3"/>
    </row>
    <row r="2041" spans="1:1">
      <c r="A2041" s="3"/>
    </row>
    <row r="2042" spans="1:1">
      <c r="A2042" s="3"/>
    </row>
    <row r="2043" spans="1:1">
      <c r="A2043" s="3"/>
    </row>
    <row r="2044" spans="1:1">
      <c r="A2044" s="3"/>
    </row>
    <row r="2045" spans="1:1">
      <c r="A2045" s="3"/>
    </row>
    <row r="2046" spans="1:1">
      <c r="A2046" s="3"/>
    </row>
    <row r="2047" spans="1:1">
      <c r="A2047" s="3"/>
    </row>
    <row r="2048" spans="1:1">
      <c r="A2048" s="3"/>
    </row>
    <row r="2049" spans="1:1">
      <c r="A2049" s="3"/>
    </row>
    <row r="2050" spans="1:1">
      <c r="A2050" s="3"/>
    </row>
    <row r="2051" spans="1:1">
      <c r="A2051" s="3"/>
    </row>
    <row r="2052" spans="1:1">
      <c r="A2052" s="3"/>
    </row>
    <row r="2053" spans="1:1">
      <c r="A2053" s="3"/>
    </row>
    <row r="2054" spans="1:1">
      <c r="A2054" s="3"/>
    </row>
    <row r="2055" spans="1:1">
      <c r="A2055" s="3"/>
    </row>
    <row r="2056" spans="1:1">
      <c r="A2056" s="3"/>
    </row>
    <row r="2057" spans="1:1">
      <c r="A2057" s="3"/>
    </row>
    <row r="2058" spans="1:1">
      <c r="A2058" s="3"/>
    </row>
    <row r="2059" spans="1:1">
      <c r="A2059" s="3"/>
    </row>
    <row r="2060" spans="1:1">
      <c r="A2060" s="3"/>
    </row>
    <row r="2061" spans="1:1">
      <c r="A2061" s="3"/>
    </row>
    <row r="2062" spans="1:1">
      <c r="A2062" s="3"/>
    </row>
    <row r="2063" spans="1:1">
      <c r="A2063" s="3"/>
    </row>
    <row r="2064" spans="1:1">
      <c r="A2064" s="3"/>
    </row>
    <row r="2065" spans="1:1">
      <c r="A2065" s="3"/>
    </row>
    <row r="2066" spans="1:1">
      <c r="A2066" s="3"/>
    </row>
    <row r="2067" spans="1:1">
      <c r="A2067" s="3"/>
    </row>
    <row r="2068" spans="1:1">
      <c r="A2068" s="3"/>
    </row>
    <row r="2069" spans="1:1">
      <c r="A2069" s="3"/>
    </row>
    <row r="2070" spans="1:1">
      <c r="A2070" s="3"/>
    </row>
    <row r="2071" spans="1:1">
      <c r="A2071" s="3"/>
    </row>
    <row r="2072" spans="1:1">
      <c r="A2072" s="3"/>
    </row>
    <row r="2073" spans="1:1">
      <c r="A2073" s="3"/>
    </row>
    <row r="2074" spans="1:1">
      <c r="A2074" s="3"/>
    </row>
    <row r="2075" spans="1:1">
      <c r="A2075" s="3"/>
    </row>
    <row r="2076" spans="1:1">
      <c r="A2076" s="3"/>
    </row>
    <row r="2077" spans="1:1">
      <c r="A2077" s="3"/>
    </row>
    <row r="2078" spans="1:1">
      <c r="A2078" s="3"/>
    </row>
    <row r="2079" spans="1:1">
      <c r="A2079" s="3"/>
    </row>
    <row r="2080" spans="1:1">
      <c r="A2080" s="3"/>
    </row>
    <row r="2081" spans="1:1">
      <c r="A2081" s="3"/>
    </row>
    <row r="2082" spans="1:1">
      <c r="A2082" s="3"/>
    </row>
    <row r="2083" spans="1:1">
      <c r="A2083" s="3"/>
    </row>
    <row r="2084" spans="1:1">
      <c r="A2084" s="3"/>
    </row>
    <row r="2085" spans="1:1">
      <c r="A2085" s="3"/>
    </row>
    <row r="2086" spans="1:1">
      <c r="A2086" s="3"/>
    </row>
    <row r="2087" spans="1:1">
      <c r="A2087" s="3"/>
    </row>
    <row r="2088" spans="1:1">
      <c r="A2088" s="3"/>
    </row>
    <row r="2089" spans="1:1">
      <c r="A2089" s="3"/>
    </row>
    <row r="2090" spans="1:1">
      <c r="A2090" s="3"/>
    </row>
    <row r="2091" spans="1:1">
      <c r="A2091" s="3"/>
    </row>
    <row r="2092" spans="1:1">
      <c r="A2092" s="3"/>
    </row>
    <row r="2093" spans="1:1">
      <c r="A2093" s="3"/>
    </row>
    <row r="2094" spans="1:1">
      <c r="A2094" s="3"/>
    </row>
    <row r="2095" spans="1:1">
      <c r="A2095" s="3"/>
    </row>
    <row r="2096" spans="1:1">
      <c r="A2096" s="3"/>
    </row>
    <row r="2097" spans="1:1">
      <c r="A2097" s="3"/>
    </row>
    <row r="2098" spans="1:1">
      <c r="A2098" s="3"/>
    </row>
    <row r="2099" spans="1:1">
      <c r="A2099" s="3"/>
    </row>
    <row r="2100" spans="1:1">
      <c r="A2100" s="3"/>
    </row>
    <row r="2101" spans="1:1">
      <c r="A2101" s="3"/>
    </row>
    <row r="2102" spans="1:1">
      <c r="A2102" s="3"/>
    </row>
    <row r="2103" spans="1:1">
      <c r="A2103" s="3"/>
    </row>
    <row r="2104" spans="1:1">
      <c r="A2104" s="3"/>
    </row>
    <row r="2105" spans="1:1">
      <c r="A2105" s="3"/>
    </row>
    <row r="2106" spans="1:1">
      <c r="A2106" s="3"/>
    </row>
    <row r="2107" spans="1:1">
      <c r="A2107" s="3"/>
    </row>
    <row r="2108" spans="1:1">
      <c r="A2108" s="3"/>
    </row>
    <row r="2109" spans="1:1">
      <c r="A2109" s="3"/>
    </row>
    <row r="2110" spans="1:1">
      <c r="A2110" s="3"/>
    </row>
    <row r="2111" spans="1:1">
      <c r="A2111" s="3"/>
    </row>
    <row r="2112" spans="1:1">
      <c r="A2112" s="3"/>
    </row>
    <row r="2113" spans="1:1">
      <c r="A2113" s="3"/>
    </row>
    <row r="2114" spans="1:1">
      <c r="A2114" s="3"/>
    </row>
    <row r="2115" spans="1:1">
      <c r="A2115" s="3"/>
    </row>
    <row r="2116" spans="1:1">
      <c r="A2116" s="3"/>
    </row>
    <row r="2117" spans="1:1">
      <c r="A2117" s="3"/>
    </row>
    <row r="2118" spans="1:1">
      <c r="A2118" s="3"/>
    </row>
    <row r="2119" spans="1:1">
      <c r="A2119" s="3"/>
    </row>
    <row r="2120" spans="1:1">
      <c r="A2120" s="3"/>
    </row>
    <row r="2121" spans="1:1">
      <c r="A2121" s="3"/>
    </row>
    <row r="2122" spans="1:1">
      <c r="A2122" s="3"/>
    </row>
    <row r="2123" spans="1:1">
      <c r="A2123" s="3"/>
    </row>
    <row r="2124" spans="1:1">
      <c r="A2124" s="3"/>
    </row>
    <row r="2125" spans="1:1">
      <c r="A2125" s="3"/>
    </row>
    <row r="2126" spans="1:1">
      <c r="A2126" s="3"/>
    </row>
    <row r="2127" spans="1:1">
      <c r="A2127" s="3"/>
    </row>
    <row r="2128" spans="1:1">
      <c r="A2128" s="3"/>
    </row>
    <row r="2129" spans="1:1">
      <c r="A2129" s="3"/>
    </row>
    <row r="2130" spans="1:1">
      <c r="A2130" s="3"/>
    </row>
    <row r="2131" spans="1:1">
      <c r="A2131" s="3"/>
    </row>
    <row r="2132" spans="1:1">
      <c r="A2132" s="3"/>
    </row>
    <row r="2133" spans="1:1">
      <c r="A2133" s="3"/>
    </row>
    <row r="2134" spans="1:1">
      <c r="A2134" s="3"/>
    </row>
    <row r="2135" spans="1:1">
      <c r="A2135" s="3"/>
    </row>
    <row r="2136" spans="1:1">
      <c r="A2136" s="3"/>
    </row>
    <row r="2137" spans="1:1">
      <c r="A2137" s="3"/>
    </row>
    <row r="2138" spans="1:1">
      <c r="A2138" s="3"/>
    </row>
    <row r="2139" spans="1:1">
      <c r="A2139" s="3"/>
    </row>
    <row r="2140" spans="1:1">
      <c r="A2140" s="3"/>
    </row>
    <row r="2141" spans="1:1">
      <c r="A2141" s="3"/>
    </row>
    <row r="2142" spans="1:1">
      <c r="A2142" s="3"/>
    </row>
    <row r="2143" spans="1:1">
      <c r="A2143" s="3"/>
    </row>
    <row r="2144" spans="1:1">
      <c r="A2144" s="3"/>
    </row>
    <row r="2145" spans="1:1">
      <c r="A2145" s="3"/>
    </row>
    <row r="2146" spans="1:1">
      <c r="A2146" s="3"/>
    </row>
    <row r="2147" spans="1:1">
      <c r="A2147" s="3"/>
    </row>
    <row r="2148" spans="1:1">
      <c r="A2148" s="3"/>
    </row>
    <row r="2149" spans="1:1">
      <c r="A2149" s="3"/>
    </row>
    <row r="2150" spans="1:1">
      <c r="A2150" s="3"/>
    </row>
    <row r="2151" spans="1:1">
      <c r="A2151" s="3"/>
    </row>
    <row r="2152" spans="1:1">
      <c r="A2152" s="3"/>
    </row>
    <row r="2153" spans="1:1">
      <c r="A2153" s="3"/>
    </row>
    <row r="2154" spans="1:1">
      <c r="A2154" s="3"/>
    </row>
    <row r="2155" spans="1:1">
      <c r="A2155" s="3"/>
    </row>
    <row r="2156" spans="1:1">
      <c r="A2156" s="3"/>
    </row>
    <row r="2157" spans="1:1">
      <c r="A2157" s="3"/>
    </row>
    <row r="2158" spans="1:1">
      <c r="A2158" s="3"/>
    </row>
    <row r="2159" spans="1:1">
      <c r="A2159" s="3"/>
    </row>
    <row r="2160" spans="1:1">
      <c r="A2160" s="3"/>
    </row>
    <row r="2161" spans="1:1">
      <c r="A2161" s="3"/>
    </row>
    <row r="2162" spans="1:1">
      <c r="A2162" s="3"/>
    </row>
    <row r="2163" spans="1:1">
      <c r="A2163" s="3"/>
    </row>
    <row r="2164" spans="1:1">
      <c r="A2164" s="3"/>
    </row>
    <row r="2165" spans="1:1">
      <c r="A2165" s="3"/>
    </row>
    <row r="2166" spans="1:1">
      <c r="A2166" s="3"/>
    </row>
    <row r="2167" spans="1:1">
      <c r="A2167" s="3"/>
    </row>
    <row r="2168" spans="1:1">
      <c r="A2168" s="3"/>
    </row>
    <row r="2169" spans="1:1">
      <c r="A2169" s="3"/>
    </row>
    <row r="2170" spans="1:1">
      <c r="A2170" s="3"/>
    </row>
    <row r="2171" spans="1:1">
      <c r="A2171" s="3"/>
    </row>
    <row r="2172" spans="1:1">
      <c r="A2172" s="3"/>
    </row>
    <row r="2173" spans="1:1">
      <c r="A2173" s="3"/>
    </row>
    <row r="2174" spans="1:1">
      <c r="A2174" s="3"/>
    </row>
    <row r="2175" spans="1:1">
      <c r="A2175" s="3"/>
    </row>
    <row r="2176" spans="1:1">
      <c r="A2176" s="3"/>
    </row>
    <row r="2177" spans="1:1">
      <c r="A2177" s="3"/>
    </row>
    <row r="2178" spans="1:1">
      <c r="A2178" s="3"/>
    </row>
    <row r="2179" spans="1:1">
      <c r="A2179" s="3"/>
    </row>
    <row r="2180" spans="1:1">
      <c r="A2180" s="3"/>
    </row>
    <row r="2181" spans="1:1">
      <c r="A2181" s="3"/>
    </row>
    <row r="2182" spans="1:1">
      <c r="A2182" s="3"/>
    </row>
    <row r="2183" spans="1:1">
      <c r="A2183" s="3"/>
    </row>
    <row r="2184" spans="1:1">
      <c r="A2184" s="3"/>
    </row>
    <row r="2185" spans="1:1">
      <c r="A2185" s="3"/>
    </row>
    <row r="2186" spans="1:1">
      <c r="A2186" s="3"/>
    </row>
    <row r="2187" spans="1:1">
      <c r="A2187" s="3"/>
    </row>
    <row r="2188" spans="1:1">
      <c r="A2188" s="3"/>
    </row>
    <row r="2189" spans="1:1">
      <c r="A2189" s="3"/>
    </row>
    <row r="2190" spans="1:1">
      <c r="A2190" s="3"/>
    </row>
    <row r="2191" spans="1:1">
      <c r="A2191" s="3"/>
    </row>
    <row r="2192" spans="1:1">
      <c r="A2192" s="3"/>
    </row>
    <row r="2193" spans="1:1">
      <c r="A2193" s="3"/>
    </row>
    <row r="2194" spans="1:1">
      <c r="A2194" s="3"/>
    </row>
    <row r="2195" spans="1:1">
      <c r="A2195" s="3"/>
    </row>
    <row r="2196" spans="1:1">
      <c r="A2196" s="3"/>
    </row>
    <row r="2197" spans="1:1">
      <c r="A2197" s="3"/>
    </row>
    <row r="2198" spans="1:1">
      <c r="A2198" s="3"/>
    </row>
    <row r="2199" spans="1:1">
      <c r="A2199" s="3"/>
    </row>
    <row r="2200" spans="1:1">
      <c r="A2200" s="3"/>
    </row>
    <row r="2201" spans="1:1">
      <c r="A2201" s="3"/>
    </row>
    <row r="2202" spans="1:1">
      <c r="A2202" s="3"/>
    </row>
    <row r="2203" spans="1:1">
      <c r="A2203" s="3"/>
    </row>
    <row r="2204" spans="1:1">
      <c r="A2204" s="3"/>
    </row>
    <row r="2205" spans="1:1">
      <c r="A2205" s="3"/>
    </row>
    <row r="2206" spans="1:1">
      <c r="A2206" s="3"/>
    </row>
    <row r="2207" spans="1:1">
      <c r="A2207" s="3"/>
    </row>
    <row r="2208" spans="1:1">
      <c r="A2208" s="3"/>
    </row>
    <row r="2209" spans="1:1">
      <c r="A2209" s="3"/>
    </row>
    <row r="2210" spans="1:1">
      <c r="A2210" s="3"/>
    </row>
    <row r="2211" spans="1:1">
      <c r="A2211" s="3"/>
    </row>
    <row r="2212" spans="1:1">
      <c r="A2212" s="3"/>
    </row>
    <row r="2213" spans="1:1">
      <c r="A2213" s="3"/>
    </row>
    <row r="2214" spans="1:1">
      <c r="A2214" s="3"/>
    </row>
    <row r="2215" spans="1:1">
      <c r="A2215" s="3"/>
    </row>
    <row r="2216" spans="1:1">
      <c r="A2216" s="3"/>
    </row>
    <row r="2217" spans="1:1">
      <c r="A2217" s="3"/>
    </row>
    <row r="2218" spans="1:1">
      <c r="A2218" s="3"/>
    </row>
    <row r="2219" spans="1:1">
      <c r="A2219" s="3"/>
    </row>
    <row r="2220" spans="1:1">
      <c r="A2220" s="3"/>
    </row>
    <row r="2221" spans="1:1">
      <c r="A2221" s="3"/>
    </row>
    <row r="2222" spans="1:1">
      <c r="A2222" s="3"/>
    </row>
    <row r="2223" spans="1:1">
      <c r="A2223" s="3"/>
    </row>
    <row r="2224" spans="1:1">
      <c r="A2224" s="3"/>
    </row>
    <row r="2225" spans="1:1">
      <c r="A2225" s="3"/>
    </row>
    <row r="2226" spans="1:1">
      <c r="A2226" s="3"/>
    </row>
    <row r="2227" spans="1:1">
      <c r="A2227" s="3"/>
    </row>
    <row r="2228" spans="1:1">
      <c r="A2228" s="3"/>
    </row>
    <row r="2229" spans="1:1">
      <c r="A2229" s="3"/>
    </row>
    <row r="2230" spans="1:1">
      <c r="A2230" s="3"/>
    </row>
    <row r="2231" spans="1:1">
      <c r="A2231" s="3"/>
    </row>
    <row r="2232" spans="1:1">
      <c r="A2232" s="3"/>
    </row>
    <row r="2233" spans="1:1">
      <c r="A2233" s="3"/>
    </row>
    <row r="2234" spans="1:1">
      <c r="A2234" s="3"/>
    </row>
    <row r="2235" spans="1:1">
      <c r="A2235" s="3"/>
    </row>
    <row r="2236" spans="1:1">
      <c r="A2236" s="3"/>
    </row>
    <row r="2237" spans="1:1">
      <c r="A2237" s="3"/>
    </row>
    <row r="2238" spans="1:1">
      <c r="A2238" s="3"/>
    </row>
    <row r="2239" spans="1:1">
      <c r="A2239" s="3"/>
    </row>
    <row r="2240" spans="1:1">
      <c r="A2240" s="3"/>
    </row>
    <row r="2241" spans="1:1">
      <c r="A2241" s="3"/>
    </row>
    <row r="2242" spans="1:1">
      <c r="A2242" s="3"/>
    </row>
    <row r="2243" spans="1:1">
      <c r="A2243" s="3"/>
    </row>
    <row r="2244" spans="1:1">
      <c r="A2244" s="3"/>
    </row>
    <row r="2245" spans="1:1">
      <c r="A2245" s="3"/>
    </row>
    <row r="2246" spans="1:1">
      <c r="A2246" s="3"/>
    </row>
    <row r="2247" spans="1:1">
      <c r="A2247" s="3"/>
    </row>
    <row r="2248" spans="1:1">
      <c r="A2248" s="3"/>
    </row>
    <row r="2249" spans="1:1">
      <c r="A2249" s="3"/>
    </row>
    <row r="2250" spans="1:1">
      <c r="A2250" s="3"/>
    </row>
    <row r="2251" spans="1:1">
      <c r="A2251" s="3"/>
    </row>
    <row r="2252" spans="1:1">
      <c r="A2252" s="3"/>
    </row>
    <row r="2253" spans="1:1">
      <c r="A2253" s="3"/>
    </row>
    <row r="2254" spans="1:1">
      <c r="A2254" s="3"/>
    </row>
    <row r="2255" spans="1:1">
      <c r="A2255" s="3"/>
    </row>
    <row r="2256" spans="1:1">
      <c r="A2256" s="3"/>
    </row>
    <row r="2257" spans="1:1">
      <c r="A2257" s="3"/>
    </row>
    <row r="2258" spans="1:1">
      <c r="A2258" s="3"/>
    </row>
    <row r="2259" spans="1:1">
      <c r="A2259" s="3"/>
    </row>
    <row r="2260" spans="1:1">
      <c r="A2260" s="3"/>
    </row>
    <row r="2261" spans="1:1">
      <c r="A2261" s="3"/>
    </row>
    <row r="2262" spans="1:1">
      <c r="A2262" s="3"/>
    </row>
    <row r="2263" spans="1:1">
      <c r="A2263" s="3"/>
    </row>
    <row r="2264" spans="1:1">
      <c r="A2264" s="3"/>
    </row>
    <row r="2265" spans="1:1">
      <c r="A2265" s="3"/>
    </row>
    <row r="2266" spans="1:1">
      <c r="A2266" s="3"/>
    </row>
    <row r="2267" spans="1:1">
      <c r="A2267" s="3"/>
    </row>
    <row r="2268" spans="1:1">
      <c r="A2268" s="3"/>
    </row>
    <row r="2269" spans="1:1">
      <c r="A2269" s="3"/>
    </row>
    <row r="2270" spans="1:1">
      <c r="A2270" s="3"/>
    </row>
    <row r="2271" spans="1:1">
      <c r="A2271" s="3"/>
    </row>
    <row r="2272" spans="1:1">
      <c r="A2272" s="3"/>
    </row>
    <row r="2273" spans="1:1">
      <c r="A2273" s="3"/>
    </row>
    <row r="2274" spans="1:1">
      <c r="A2274" s="3"/>
    </row>
    <row r="2275" spans="1:1">
      <c r="A2275" s="3"/>
    </row>
    <row r="2276" spans="1:1">
      <c r="A2276" s="3"/>
    </row>
    <row r="2277" spans="1:1">
      <c r="A2277" s="3"/>
    </row>
    <row r="2278" spans="1:1">
      <c r="A2278" s="3"/>
    </row>
    <row r="2279" spans="1:1">
      <c r="A2279" s="3"/>
    </row>
    <row r="2280" spans="1:1">
      <c r="A2280" s="3"/>
    </row>
    <row r="2281" spans="1:1">
      <c r="A2281" s="3"/>
    </row>
    <row r="2282" spans="1:1">
      <c r="A2282" s="3"/>
    </row>
    <row r="2283" spans="1:1">
      <c r="A2283" s="3"/>
    </row>
    <row r="2284" spans="1:1">
      <c r="A2284" s="3"/>
    </row>
    <row r="2285" spans="1:1">
      <c r="A2285" s="3"/>
    </row>
    <row r="2286" spans="1:1">
      <c r="A2286" s="3"/>
    </row>
    <row r="2287" spans="1:1">
      <c r="A2287" s="3"/>
    </row>
    <row r="2288" spans="1:1">
      <c r="A2288" s="3"/>
    </row>
    <row r="2289" spans="1:1">
      <c r="A2289" s="3"/>
    </row>
    <row r="2290" spans="1:1">
      <c r="A2290" s="3"/>
    </row>
    <row r="2291" spans="1:1">
      <c r="A2291" s="3"/>
    </row>
    <row r="2292" spans="1:1">
      <c r="A2292" s="3"/>
    </row>
    <row r="2293" spans="1:1">
      <c r="A2293" s="3"/>
    </row>
    <row r="2294" spans="1:1">
      <c r="A2294" s="3"/>
    </row>
    <row r="2295" spans="1:1">
      <c r="A2295" s="3"/>
    </row>
    <row r="2296" spans="1:1">
      <c r="A2296" s="3"/>
    </row>
    <row r="2297" spans="1:1">
      <c r="A2297" s="3"/>
    </row>
    <row r="2298" spans="1:1">
      <c r="A2298" s="3"/>
    </row>
    <row r="2299" spans="1:1">
      <c r="A2299" s="3"/>
    </row>
    <row r="2300" spans="1:1">
      <c r="A2300" s="3"/>
    </row>
    <row r="2301" spans="1:1">
      <c r="A2301" s="3"/>
    </row>
    <row r="2302" spans="1:1">
      <c r="A2302" s="3"/>
    </row>
    <row r="2303" spans="1:1">
      <c r="A2303" s="3"/>
    </row>
    <row r="2304" spans="1:1">
      <c r="A2304" s="3"/>
    </row>
    <row r="2305" spans="1:1">
      <c r="A2305" s="3"/>
    </row>
    <row r="2306" spans="1:1">
      <c r="A2306" s="3"/>
    </row>
    <row r="2307" spans="1:1">
      <c r="A2307" s="3"/>
    </row>
    <row r="2308" spans="1:1">
      <c r="A2308" s="3"/>
    </row>
    <row r="2309" spans="1:1">
      <c r="A2309" s="3"/>
    </row>
    <row r="2310" spans="1:1">
      <c r="A2310" s="3"/>
    </row>
    <row r="2311" spans="1:1">
      <c r="A2311" s="3"/>
    </row>
    <row r="2312" spans="1:1">
      <c r="A2312" s="3"/>
    </row>
    <row r="2313" spans="1:1">
      <c r="A2313" s="3"/>
    </row>
    <row r="2314" spans="1:1">
      <c r="A2314" s="3"/>
    </row>
    <row r="2315" spans="1:1">
      <c r="A2315" s="3"/>
    </row>
    <row r="2316" spans="1:1">
      <c r="A2316" s="3"/>
    </row>
    <row r="2317" spans="1:1">
      <c r="A2317" s="3"/>
    </row>
    <row r="2318" spans="1:1">
      <c r="A2318" s="3"/>
    </row>
    <row r="2319" spans="1:1">
      <c r="A2319" s="3"/>
    </row>
    <row r="2320" spans="1:1">
      <c r="A2320" s="3"/>
    </row>
    <row r="2321" spans="1:1">
      <c r="A2321" s="3"/>
    </row>
    <row r="2322" spans="1:1">
      <c r="A2322" s="3"/>
    </row>
    <row r="2323" spans="1:1">
      <c r="A2323" s="3"/>
    </row>
    <row r="2324" spans="1:1">
      <c r="A2324" s="3"/>
    </row>
    <row r="2325" spans="1:1">
      <c r="A2325" s="3"/>
    </row>
    <row r="2326" spans="1:1">
      <c r="A2326" s="3"/>
    </row>
    <row r="2327" spans="1:1">
      <c r="A2327" s="3"/>
    </row>
    <row r="2328" spans="1:1">
      <c r="A2328" s="3"/>
    </row>
    <row r="2329" spans="1:1">
      <c r="A2329" s="3"/>
    </row>
    <row r="2330" spans="1:1">
      <c r="A2330" s="3"/>
    </row>
    <row r="2331" spans="1:1">
      <c r="A2331" s="3"/>
    </row>
    <row r="2332" spans="1:1">
      <c r="A2332" s="3"/>
    </row>
    <row r="2333" spans="1:1">
      <c r="A2333" s="3"/>
    </row>
    <row r="2334" spans="1:1">
      <c r="A2334" s="3"/>
    </row>
    <row r="2335" spans="1:1">
      <c r="A2335" s="3"/>
    </row>
    <row r="2336" spans="1:1">
      <c r="A2336" s="3"/>
    </row>
    <row r="2337" spans="1:1">
      <c r="A2337" s="3"/>
    </row>
    <row r="2338" spans="1:1">
      <c r="A2338" s="3"/>
    </row>
    <row r="2339" spans="1:1">
      <c r="A2339" s="3"/>
    </row>
    <row r="2340" spans="1:1">
      <c r="A2340" s="3"/>
    </row>
    <row r="2341" spans="1:1">
      <c r="A2341" s="3"/>
    </row>
    <row r="2342" spans="1:1">
      <c r="A2342" s="3"/>
    </row>
    <row r="2343" spans="1:1">
      <c r="A2343" s="3"/>
    </row>
    <row r="2344" spans="1:1">
      <c r="A2344" s="3"/>
    </row>
    <row r="2345" spans="1:1">
      <c r="A2345" s="3"/>
    </row>
    <row r="2346" spans="1:1">
      <c r="A2346" s="3"/>
    </row>
    <row r="2347" spans="1:1">
      <c r="A2347" s="3"/>
    </row>
    <row r="2348" spans="1:1">
      <c r="A2348" s="3"/>
    </row>
    <row r="2349" spans="1:1">
      <c r="A2349" s="3"/>
    </row>
    <row r="2350" spans="1:1">
      <c r="A2350" s="3"/>
    </row>
    <row r="2351" spans="1:1">
      <c r="A2351" s="3"/>
    </row>
    <row r="2352" spans="1:1">
      <c r="A2352" s="3"/>
    </row>
    <row r="2353" spans="1:1">
      <c r="A2353" s="3"/>
    </row>
    <row r="2354" spans="1:1">
      <c r="A2354" s="3"/>
    </row>
    <row r="2355" spans="1:1">
      <c r="A2355" s="3"/>
    </row>
    <row r="2356" spans="1:1">
      <c r="A2356" s="3"/>
    </row>
    <row r="2357" spans="1:1">
      <c r="A2357" s="3"/>
    </row>
    <row r="2358" spans="1:1">
      <c r="A2358" s="3"/>
    </row>
    <row r="2359" spans="1:1">
      <c r="A2359" s="3"/>
    </row>
    <row r="2360" spans="1:1">
      <c r="A2360" s="3"/>
    </row>
    <row r="2361" spans="1:1">
      <c r="A2361" s="3"/>
    </row>
    <row r="2362" spans="1:1">
      <c r="A2362" s="3"/>
    </row>
    <row r="2363" spans="1:1">
      <c r="A2363" s="3"/>
    </row>
    <row r="2364" spans="1:1">
      <c r="A2364" s="3"/>
    </row>
    <row r="2365" spans="1:1">
      <c r="A2365" s="3"/>
    </row>
    <row r="2366" spans="1:1">
      <c r="A2366" s="3"/>
    </row>
    <row r="2367" spans="1:1">
      <c r="A2367" s="3"/>
    </row>
    <row r="2368" spans="1:1">
      <c r="A2368" s="3"/>
    </row>
    <row r="2369" spans="1:1">
      <c r="A2369" s="3"/>
    </row>
    <row r="2370" spans="1:1">
      <c r="A2370" s="3"/>
    </row>
    <row r="2371" spans="1:1">
      <c r="A2371" s="3"/>
    </row>
    <row r="2372" spans="1:1">
      <c r="A2372" s="3"/>
    </row>
    <row r="2373" spans="1:1">
      <c r="A2373" s="3"/>
    </row>
    <row r="2374" spans="1:1">
      <c r="A2374" s="3"/>
    </row>
    <row r="2375" spans="1:1">
      <c r="A2375" s="3"/>
    </row>
    <row r="2376" spans="1:1">
      <c r="A2376" s="3"/>
    </row>
    <row r="2377" spans="1:1">
      <c r="A2377" s="3"/>
    </row>
    <row r="2378" spans="1:1">
      <c r="A2378" s="3"/>
    </row>
    <row r="2379" spans="1:1">
      <c r="A2379" s="3"/>
    </row>
    <row r="2380" spans="1:1">
      <c r="A2380" s="3"/>
    </row>
    <row r="2381" spans="1:1">
      <c r="A2381" s="3"/>
    </row>
    <row r="2382" spans="1:1">
      <c r="A2382" s="3"/>
    </row>
    <row r="2383" spans="1:1">
      <c r="A2383" s="3"/>
    </row>
    <row r="2384" spans="1:1">
      <c r="A2384" s="3"/>
    </row>
    <row r="2385" spans="1:1">
      <c r="A2385" s="3"/>
    </row>
    <row r="2386" spans="1:1">
      <c r="A2386" s="3"/>
    </row>
    <row r="2387" spans="1:1">
      <c r="A2387" s="3"/>
    </row>
    <row r="2388" spans="1:1">
      <c r="A2388" s="3"/>
    </row>
    <row r="2389" spans="1:1">
      <c r="A2389" s="3"/>
    </row>
    <row r="2390" spans="1:1">
      <c r="A2390" s="3"/>
    </row>
    <row r="2391" spans="1:1">
      <c r="A2391" s="3"/>
    </row>
    <row r="2392" spans="1:1">
      <c r="A2392" s="3"/>
    </row>
    <row r="2393" spans="1:1">
      <c r="A2393" s="3"/>
    </row>
    <row r="2394" spans="1:1">
      <c r="A2394" s="3"/>
    </row>
    <row r="2395" spans="1:1">
      <c r="A2395" s="3"/>
    </row>
    <row r="2396" spans="1:1">
      <c r="A2396" s="3"/>
    </row>
    <row r="2397" spans="1:1">
      <c r="A2397" s="3"/>
    </row>
    <row r="2398" spans="1:1">
      <c r="A2398" s="3"/>
    </row>
    <row r="2399" spans="1:1">
      <c r="A2399" s="3"/>
    </row>
    <row r="2400" spans="1:1">
      <c r="A2400" s="3"/>
    </row>
    <row r="2401" spans="1:1">
      <c r="A2401" s="3"/>
    </row>
    <row r="2402" spans="1:1">
      <c r="A2402" s="3"/>
    </row>
    <row r="2403" spans="1:1">
      <c r="A2403" s="3"/>
    </row>
    <row r="2404" spans="1:1">
      <c r="A2404" s="3"/>
    </row>
    <row r="2405" spans="1:1">
      <c r="A2405" s="3"/>
    </row>
    <row r="2406" spans="1:1">
      <c r="A2406" s="3"/>
    </row>
    <row r="2407" spans="1:1">
      <c r="A2407" s="3"/>
    </row>
    <row r="2408" spans="1:1">
      <c r="A2408" s="3"/>
    </row>
    <row r="2409" spans="1:1">
      <c r="A2409" s="3"/>
    </row>
    <row r="2410" spans="1:1">
      <c r="A2410" s="3"/>
    </row>
    <row r="2411" spans="1:1">
      <c r="A2411" s="3"/>
    </row>
    <row r="2412" spans="1:1">
      <c r="A2412" s="3"/>
    </row>
    <row r="2413" spans="1:1">
      <c r="A2413" s="3"/>
    </row>
    <row r="2414" spans="1:1">
      <c r="A2414" s="3"/>
    </row>
    <row r="2415" spans="1:1">
      <c r="A2415" s="3"/>
    </row>
    <row r="2416" spans="1:1">
      <c r="A2416" s="3"/>
    </row>
    <row r="2417" spans="1:1">
      <c r="A2417" s="3"/>
    </row>
    <row r="2418" spans="1:1">
      <c r="A2418" s="3"/>
    </row>
    <row r="2419" spans="1:1">
      <c r="A2419" s="3"/>
    </row>
    <row r="2420" spans="1:1">
      <c r="A2420" s="3"/>
    </row>
    <row r="2421" spans="1:1">
      <c r="A2421" s="3"/>
    </row>
    <row r="2422" spans="1:1">
      <c r="A2422" s="3"/>
    </row>
    <row r="2423" spans="1:1">
      <c r="A2423" s="3"/>
    </row>
    <row r="2424" spans="1:1">
      <c r="A2424" s="3"/>
    </row>
    <row r="2425" spans="1:1">
      <c r="A2425" s="3"/>
    </row>
    <row r="2426" spans="1:1">
      <c r="A2426" s="3"/>
    </row>
    <row r="2427" spans="1:1">
      <c r="A2427" s="3"/>
    </row>
    <row r="2428" spans="1:1">
      <c r="A2428" s="3"/>
    </row>
    <row r="2429" spans="1:1">
      <c r="A2429" s="3"/>
    </row>
    <row r="2430" spans="1:1">
      <c r="A2430" s="3"/>
    </row>
    <row r="2431" spans="1:1">
      <c r="A2431" s="3"/>
    </row>
    <row r="2432" spans="1:1">
      <c r="A2432" s="3"/>
    </row>
    <row r="2433" spans="1:1">
      <c r="A2433" s="3"/>
    </row>
    <row r="2434" spans="1:1">
      <c r="A2434" s="3"/>
    </row>
    <row r="2435" spans="1:1">
      <c r="A2435" s="3"/>
    </row>
    <row r="2436" spans="1:1">
      <c r="A2436" s="3"/>
    </row>
    <row r="2437" spans="1:1">
      <c r="A2437" s="3"/>
    </row>
    <row r="2438" spans="1:1">
      <c r="A2438" s="3"/>
    </row>
    <row r="2439" spans="1:1">
      <c r="A2439" s="3"/>
    </row>
    <row r="2440" spans="1:1">
      <c r="A2440" s="3"/>
    </row>
    <row r="2441" spans="1:1">
      <c r="A2441" s="3"/>
    </row>
    <row r="2442" spans="1:1">
      <c r="A2442" s="3"/>
    </row>
    <row r="2443" spans="1:1">
      <c r="A2443" s="3"/>
    </row>
    <row r="2444" spans="1:1">
      <c r="A2444" s="3"/>
    </row>
    <row r="2445" spans="1:1">
      <c r="A2445" s="3"/>
    </row>
    <row r="2446" spans="1:1">
      <c r="A2446" s="3"/>
    </row>
    <row r="2447" spans="1:1">
      <c r="A2447" s="3"/>
    </row>
    <row r="2448" spans="1:1">
      <c r="A2448" s="3"/>
    </row>
    <row r="2449" spans="1:1">
      <c r="A2449" s="3"/>
    </row>
    <row r="2450" spans="1:1">
      <c r="A2450" s="3"/>
    </row>
    <row r="2451" spans="1:1">
      <c r="A2451" s="3"/>
    </row>
    <row r="2452" spans="1:1">
      <c r="A2452" s="3"/>
    </row>
    <row r="2453" spans="1:1">
      <c r="A2453" s="3"/>
    </row>
    <row r="2454" spans="1:1">
      <c r="A2454" s="3"/>
    </row>
    <row r="2455" spans="1:1">
      <c r="A2455" s="3"/>
    </row>
    <row r="2456" spans="1:1">
      <c r="A2456" s="3"/>
    </row>
    <row r="2457" spans="1:1">
      <c r="A2457" s="3"/>
    </row>
    <row r="2458" spans="1:1">
      <c r="A2458" s="3"/>
    </row>
    <row r="2459" spans="1:1">
      <c r="A2459" s="3"/>
    </row>
    <row r="2460" spans="1:1">
      <c r="A2460" s="3"/>
    </row>
    <row r="2461" spans="1:1">
      <c r="A2461" s="3"/>
    </row>
    <row r="2462" spans="1:1">
      <c r="A2462" s="3"/>
    </row>
    <row r="2463" spans="1:1">
      <c r="A2463" s="3"/>
    </row>
    <row r="2464" spans="1:1">
      <c r="A2464" s="3"/>
    </row>
    <row r="2465" spans="1:1">
      <c r="A2465" s="3"/>
    </row>
    <row r="2466" spans="1:1">
      <c r="A2466" s="3"/>
    </row>
    <row r="2467" spans="1:1">
      <c r="A2467" s="3"/>
    </row>
    <row r="2468" spans="1:1">
      <c r="A2468" s="3"/>
    </row>
    <row r="2469" spans="1:1">
      <c r="A2469" s="3"/>
    </row>
    <row r="2470" spans="1:1">
      <c r="A2470" s="3"/>
    </row>
    <row r="2471" spans="1:1">
      <c r="A2471" s="3"/>
    </row>
    <row r="2472" spans="1:1">
      <c r="A2472" s="3"/>
    </row>
    <row r="2473" spans="1:1">
      <c r="A2473" s="3"/>
    </row>
    <row r="2474" spans="1:1">
      <c r="A2474" s="3"/>
    </row>
    <row r="2475" spans="1:1">
      <c r="A2475" s="3"/>
    </row>
    <row r="2476" spans="1:1">
      <c r="A2476" s="3"/>
    </row>
    <row r="2477" spans="1:1">
      <c r="A2477" s="3"/>
    </row>
    <row r="2478" spans="1:1">
      <c r="A2478" s="3"/>
    </row>
    <row r="2479" spans="1:1">
      <c r="A2479" s="3"/>
    </row>
    <row r="2480" spans="1:1">
      <c r="A2480" s="3"/>
    </row>
    <row r="2481" spans="1:1">
      <c r="A2481" s="3"/>
    </row>
    <row r="2482" spans="1:1">
      <c r="A2482" s="3"/>
    </row>
    <row r="2483" spans="1:1">
      <c r="A2483" s="3"/>
    </row>
    <row r="2484" spans="1:1">
      <c r="A2484" s="3"/>
    </row>
    <row r="2485" spans="1:1">
      <c r="A2485" s="3"/>
    </row>
    <row r="2486" spans="1:1">
      <c r="A2486" s="3"/>
    </row>
    <row r="2487" spans="1:1">
      <c r="A2487" s="3"/>
    </row>
    <row r="2488" spans="1:1">
      <c r="A2488" s="3"/>
    </row>
    <row r="2489" spans="1:1">
      <c r="A2489" s="3"/>
    </row>
    <row r="2490" spans="1:1">
      <c r="A2490" s="3"/>
    </row>
    <row r="2491" spans="1:1">
      <c r="A2491" s="3"/>
    </row>
    <row r="2492" spans="1:1">
      <c r="A2492" s="3"/>
    </row>
    <row r="2493" spans="1:1">
      <c r="A2493" s="3"/>
    </row>
    <row r="2494" spans="1:1">
      <c r="A2494" s="3"/>
    </row>
    <row r="2495" spans="1:1">
      <c r="A2495" s="3"/>
    </row>
    <row r="2496" spans="1:1">
      <c r="A2496" s="3"/>
    </row>
    <row r="2497" spans="1:1">
      <c r="A2497" s="3"/>
    </row>
    <row r="2498" spans="1:1">
      <c r="A2498" s="3"/>
    </row>
    <row r="2499" spans="1:1">
      <c r="A2499" s="3"/>
    </row>
    <row r="2500" spans="1:1">
      <c r="A2500" s="3"/>
    </row>
    <row r="2501" spans="1:1">
      <c r="A2501" s="3"/>
    </row>
    <row r="2502" spans="1:1">
      <c r="A2502" s="3"/>
    </row>
    <row r="2503" spans="1:1">
      <c r="A2503" s="3"/>
    </row>
    <row r="2504" spans="1:1">
      <c r="A2504" s="3"/>
    </row>
    <row r="2505" spans="1:1">
      <c r="A2505" s="3"/>
    </row>
    <row r="2506" spans="1:1">
      <c r="A2506" s="3"/>
    </row>
    <row r="2507" spans="1:1">
      <c r="A2507" s="3"/>
    </row>
    <row r="2508" spans="1:1">
      <c r="A2508" s="3"/>
    </row>
    <row r="2509" spans="1:1">
      <c r="A2509" s="3"/>
    </row>
    <row r="2510" spans="1:1">
      <c r="A2510" s="3"/>
    </row>
    <row r="2511" spans="1:1">
      <c r="A2511" s="3"/>
    </row>
    <row r="2512" spans="1:1">
      <c r="A2512" s="3"/>
    </row>
    <row r="2513" spans="1:1">
      <c r="A2513" s="3"/>
    </row>
    <row r="2514" spans="1:1">
      <c r="A2514" s="3"/>
    </row>
    <row r="2515" spans="1:1">
      <c r="A2515" s="3"/>
    </row>
    <row r="2516" spans="1:1">
      <c r="A2516" s="3"/>
    </row>
    <row r="2517" spans="1:1">
      <c r="A2517" s="3"/>
    </row>
    <row r="2518" spans="1:1">
      <c r="A2518" s="3"/>
    </row>
    <row r="2519" spans="1:1">
      <c r="A2519" s="3"/>
    </row>
    <row r="2520" spans="1:1">
      <c r="A2520" s="3"/>
    </row>
    <row r="2521" spans="1:1">
      <c r="A2521" s="3"/>
    </row>
    <row r="2522" spans="1:1">
      <c r="A2522" s="3"/>
    </row>
    <row r="2523" spans="1:1">
      <c r="A2523" s="3"/>
    </row>
    <row r="2524" spans="1:1">
      <c r="A2524" s="3"/>
    </row>
    <row r="2525" spans="1:1">
      <c r="A2525" s="3"/>
    </row>
    <row r="2526" spans="1:1">
      <c r="A2526" s="3"/>
    </row>
    <row r="2527" spans="1:1">
      <c r="A2527" s="3"/>
    </row>
    <row r="2528" spans="1:1">
      <c r="A2528" s="3"/>
    </row>
    <row r="2529" spans="1:1">
      <c r="A2529" s="3"/>
    </row>
    <row r="2530" spans="1:1">
      <c r="A2530" s="3"/>
    </row>
    <row r="2531" spans="1:1">
      <c r="A2531" s="3"/>
    </row>
    <row r="2532" spans="1:1">
      <c r="A2532" s="3"/>
    </row>
    <row r="2533" spans="1:1">
      <c r="A2533" s="3"/>
    </row>
    <row r="2534" spans="1:1">
      <c r="A2534" s="3"/>
    </row>
    <row r="2535" spans="1:1">
      <c r="A2535" s="3"/>
    </row>
    <row r="2536" spans="1:1">
      <c r="A2536" s="3"/>
    </row>
    <row r="2537" spans="1:1">
      <c r="A2537" s="3"/>
    </row>
    <row r="2538" spans="1:1">
      <c r="A2538" s="3"/>
    </row>
    <row r="2539" spans="1:1">
      <c r="A2539" s="3"/>
    </row>
    <row r="2540" spans="1:1">
      <c r="A2540" s="3"/>
    </row>
    <row r="2541" spans="1:1">
      <c r="A2541" s="3"/>
    </row>
    <row r="2542" spans="1:1">
      <c r="A2542" s="3"/>
    </row>
    <row r="2543" spans="1:1">
      <c r="A2543" s="3"/>
    </row>
    <row r="2544" spans="1:1">
      <c r="A2544" s="3"/>
    </row>
    <row r="2545" spans="1:1">
      <c r="A2545" s="3"/>
    </row>
    <row r="2546" spans="1:1">
      <c r="A2546" s="3"/>
    </row>
    <row r="2547" spans="1:1">
      <c r="A2547" s="3"/>
    </row>
    <row r="2548" spans="1:1">
      <c r="A2548" s="3"/>
    </row>
    <row r="2549" spans="1:1">
      <c r="A2549" s="3"/>
    </row>
    <row r="2550" spans="1:1">
      <c r="A2550" s="3"/>
    </row>
    <row r="2551" spans="1:1">
      <c r="A2551" s="3"/>
    </row>
    <row r="2552" spans="1:1">
      <c r="A2552" s="3"/>
    </row>
    <row r="2553" spans="1:1">
      <c r="A2553" s="3"/>
    </row>
    <row r="2554" spans="1:1">
      <c r="A2554" s="3"/>
    </row>
    <row r="2555" spans="1:1">
      <c r="A2555" s="3"/>
    </row>
    <row r="2556" spans="1:1">
      <c r="A2556" s="3"/>
    </row>
    <row r="2557" spans="1:1">
      <c r="A2557" s="3"/>
    </row>
    <row r="2558" spans="1:1">
      <c r="A2558" s="3"/>
    </row>
    <row r="2559" spans="1:1">
      <c r="A2559" s="3"/>
    </row>
    <row r="2560" spans="1:1">
      <c r="A2560" s="3"/>
    </row>
    <row r="2561" spans="1:1">
      <c r="A2561" s="3"/>
    </row>
    <row r="2562" spans="1:1">
      <c r="A2562" s="3"/>
    </row>
    <row r="2563" spans="1:1">
      <c r="A2563" s="3"/>
    </row>
    <row r="2564" spans="1:1">
      <c r="A2564" s="3"/>
    </row>
    <row r="2565" spans="1:1">
      <c r="A2565" s="3"/>
    </row>
    <row r="2566" spans="1:1">
      <c r="A2566" s="3"/>
    </row>
    <row r="2567" spans="1:1">
      <c r="A2567" s="3"/>
    </row>
    <row r="2568" spans="1:1">
      <c r="A2568" s="3"/>
    </row>
    <row r="2569" spans="1:1">
      <c r="A2569" s="3"/>
    </row>
    <row r="2570" spans="1:1">
      <c r="A2570" s="3"/>
    </row>
    <row r="2571" spans="1:1">
      <c r="A2571" s="3"/>
    </row>
    <row r="2572" spans="1:1">
      <c r="A2572" s="3"/>
    </row>
    <row r="2573" spans="1:1">
      <c r="A2573" s="3"/>
    </row>
    <row r="2574" spans="1:1">
      <c r="A2574" s="3"/>
    </row>
    <row r="2575" spans="1:1">
      <c r="A2575" s="3"/>
    </row>
    <row r="2576" spans="1:1">
      <c r="A2576" s="3"/>
    </row>
    <row r="2577" spans="1:1">
      <c r="A2577" s="3"/>
    </row>
    <row r="2578" spans="1:1">
      <c r="A2578" s="3"/>
    </row>
    <row r="2579" spans="1:1">
      <c r="A2579" s="3"/>
    </row>
    <row r="2580" spans="1:1">
      <c r="A2580" s="3"/>
    </row>
    <row r="2581" spans="1:1">
      <c r="A2581" s="3"/>
    </row>
    <row r="2582" spans="1:1">
      <c r="A2582" s="3"/>
    </row>
    <row r="2583" spans="1:1">
      <c r="A2583" s="3"/>
    </row>
    <row r="2584" spans="1:1">
      <c r="A2584" s="3"/>
    </row>
    <row r="2585" spans="1:1">
      <c r="A2585" s="3"/>
    </row>
    <row r="2586" spans="1:1">
      <c r="A2586" s="3"/>
    </row>
    <row r="2587" spans="1:1">
      <c r="A2587" s="3"/>
    </row>
    <row r="2588" spans="1:1">
      <c r="A2588" s="3"/>
    </row>
    <row r="2589" spans="1:1">
      <c r="A2589" s="3"/>
    </row>
    <row r="2590" spans="1:1">
      <c r="A2590" s="3"/>
    </row>
    <row r="2591" spans="1:1">
      <c r="A2591" s="3"/>
    </row>
    <row r="2592" spans="1:1">
      <c r="A2592" s="3"/>
    </row>
    <row r="2593" spans="1:1">
      <c r="A2593" s="3"/>
    </row>
    <row r="2594" spans="1:1">
      <c r="A2594" s="3"/>
    </row>
    <row r="2595" spans="1:1">
      <c r="A2595" s="3"/>
    </row>
    <row r="2596" spans="1:1">
      <c r="A2596" s="3"/>
    </row>
    <row r="2597" spans="1:1">
      <c r="A2597" s="3"/>
    </row>
    <row r="2598" spans="1:1">
      <c r="A2598" s="3"/>
    </row>
    <row r="2599" spans="1:1">
      <c r="A2599" s="3"/>
    </row>
    <row r="2600" spans="1:1">
      <c r="A2600" s="3"/>
    </row>
    <row r="2601" spans="1:1">
      <c r="A2601" s="3"/>
    </row>
    <row r="2602" spans="1:1">
      <c r="A2602" s="3"/>
    </row>
    <row r="2603" spans="1:1">
      <c r="A2603" s="3"/>
    </row>
    <row r="2604" spans="1:1">
      <c r="A2604" s="3"/>
    </row>
    <row r="2605" spans="1:1">
      <c r="A2605" s="3"/>
    </row>
    <row r="2606" spans="1:1">
      <c r="A2606" s="3"/>
    </row>
    <row r="2607" spans="1:1">
      <c r="A2607" s="3"/>
    </row>
    <row r="2608" spans="1:1">
      <c r="A2608" s="3"/>
    </row>
    <row r="2609" spans="1:1">
      <c r="A2609" s="3"/>
    </row>
    <row r="2610" spans="1:1">
      <c r="A2610" s="3"/>
    </row>
    <row r="2611" spans="1:1">
      <c r="A2611" s="3"/>
    </row>
    <row r="2612" spans="1:1">
      <c r="A2612" s="3"/>
    </row>
    <row r="2613" spans="1:1">
      <c r="A2613" s="3"/>
    </row>
    <row r="2614" spans="1:1">
      <c r="A2614" s="3"/>
    </row>
    <row r="2615" spans="1:1">
      <c r="A2615" s="3"/>
    </row>
    <row r="2616" spans="1:1">
      <c r="A2616" s="3"/>
    </row>
    <row r="2617" spans="1:1">
      <c r="A2617" s="3"/>
    </row>
    <row r="2618" spans="1:1">
      <c r="A2618" s="3"/>
    </row>
    <row r="2619" spans="1:1">
      <c r="A2619" s="3"/>
    </row>
    <row r="2620" spans="1:1">
      <c r="A2620" s="3"/>
    </row>
    <row r="2621" spans="1:1">
      <c r="A2621" s="3"/>
    </row>
    <row r="2622" spans="1:1">
      <c r="A2622" s="3"/>
    </row>
    <row r="2623" spans="1:1">
      <c r="A2623" s="3"/>
    </row>
    <row r="2624" spans="1:1">
      <c r="A2624" s="3"/>
    </row>
    <row r="2625" spans="1:1">
      <c r="A2625" s="3"/>
    </row>
    <row r="2626" spans="1:1">
      <c r="A2626" s="3"/>
    </row>
    <row r="2627" spans="1:1">
      <c r="A2627" s="3"/>
    </row>
    <row r="2628" spans="1:1">
      <c r="A2628" s="3"/>
    </row>
    <row r="2629" spans="1:1">
      <c r="A2629" s="3"/>
    </row>
    <row r="2630" spans="1:1">
      <c r="A2630" s="3"/>
    </row>
    <row r="2631" spans="1:1">
      <c r="A2631" s="3"/>
    </row>
    <row r="2632" spans="1:1">
      <c r="A2632" s="3"/>
    </row>
    <row r="2633" spans="1:1">
      <c r="A2633" s="3"/>
    </row>
    <row r="2634" spans="1:1">
      <c r="A2634" s="3"/>
    </row>
    <row r="2635" spans="1:1">
      <c r="A2635" s="3"/>
    </row>
    <row r="2636" spans="1:1">
      <c r="A2636" s="3"/>
    </row>
    <row r="2637" spans="1:1">
      <c r="A2637" s="3"/>
    </row>
    <row r="2638" spans="1:1">
      <c r="A2638" s="3"/>
    </row>
    <row r="2639" spans="1:1">
      <c r="A2639" s="3"/>
    </row>
    <row r="2640" spans="1:1">
      <c r="A2640" s="3"/>
    </row>
    <row r="2641" spans="1:1">
      <c r="A2641" s="3"/>
    </row>
    <row r="2642" spans="1:1">
      <c r="A2642" s="3"/>
    </row>
    <row r="2643" spans="1:1">
      <c r="A2643" s="3"/>
    </row>
    <row r="2644" spans="1:1">
      <c r="A2644" s="3"/>
    </row>
    <row r="2645" spans="1:1">
      <c r="A2645" s="3"/>
    </row>
    <row r="2646" spans="1:1">
      <c r="A2646" s="3"/>
    </row>
    <row r="2647" spans="1:1">
      <c r="A2647" s="3"/>
    </row>
    <row r="2648" spans="1:1">
      <c r="A2648" s="3"/>
    </row>
    <row r="2649" spans="1:1">
      <c r="A2649" s="3"/>
    </row>
    <row r="2650" spans="1:1">
      <c r="A2650" s="3"/>
    </row>
    <row r="2651" spans="1:1">
      <c r="A2651" s="3"/>
    </row>
    <row r="2652" spans="1:1">
      <c r="A2652" s="3"/>
    </row>
    <row r="2653" spans="1:1">
      <c r="A2653" s="3"/>
    </row>
    <row r="2654" spans="1:1">
      <c r="A2654" s="3"/>
    </row>
    <row r="2655" spans="1:1">
      <c r="A2655" s="3"/>
    </row>
    <row r="2656" spans="1:1">
      <c r="A2656" s="3"/>
    </row>
    <row r="2657" spans="1:1">
      <c r="A2657" s="3"/>
    </row>
    <row r="2658" spans="1:1">
      <c r="A2658" s="3"/>
    </row>
    <row r="2659" spans="1:1">
      <c r="A2659" s="3"/>
    </row>
    <row r="2660" spans="1:1">
      <c r="A2660" s="3"/>
    </row>
    <row r="2661" spans="1:1">
      <c r="A2661" s="3"/>
    </row>
    <row r="2662" spans="1:1">
      <c r="A2662" s="3"/>
    </row>
    <row r="2663" spans="1:1">
      <c r="A2663" s="3"/>
    </row>
    <row r="2664" spans="1:1">
      <c r="A2664" s="3"/>
    </row>
    <row r="2665" spans="1:1">
      <c r="A2665" s="3"/>
    </row>
    <row r="2666" spans="1:1">
      <c r="A2666" s="3"/>
    </row>
    <row r="2667" spans="1:1">
      <c r="A2667" s="3"/>
    </row>
    <row r="2668" spans="1:1">
      <c r="A2668" s="3"/>
    </row>
    <row r="2669" spans="1:1">
      <c r="A2669" s="3"/>
    </row>
    <row r="2670" spans="1:1">
      <c r="A2670" s="3"/>
    </row>
    <row r="2671" spans="1:1">
      <c r="A2671" s="3"/>
    </row>
    <row r="2672" spans="1:1">
      <c r="A2672" s="3"/>
    </row>
    <row r="2673" spans="1:1">
      <c r="A2673" s="3"/>
    </row>
    <row r="2674" spans="1:1">
      <c r="A2674" s="3"/>
    </row>
    <row r="2675" spans="1:1">
      <c r="A2675" s="3"/>
    </row>
    <row r="2676" spans="1:1">
      <c r="A2676" s="3"/>
    </row>
    <row r="2677" spans="1:1">
      <c r="A2677" s="3"/>
    </row>
    <row r="2678" spans="1:1">
      <c r="A2678" s="3"/>
    </row>
    <row r="2679" spans="1:1">
      <c r="A2679" s="3"/>
    </row>
    <row r="2680" spans="1:1">
      <c r="A2680" s="3"/>
    </row>
    <row r="2681" spans="1:1">
      <c r="A2681" s="3"/>
    </row>
    <row r="2682" spans="1:1">
      <c r="A2682" s="3"/>
    </row>
    <row r="2683" spans="1:1">
      <c r="A2683" s="3"/>
    </row>
    <row r="2684" spans="1:1">
      <c r="A2684" s="3"/>
    </row>
    <row r="2685" spans="1:1">
      <c r="A2685" s="3"/>
    </row>
    <row r="2686" spans="1:1">
      <c r="A2686" s="3"/>
    </row>
    <row r="2687" spans="1:1">
      <c r="A2687" s="3"/>
    </row>
    <row r="2688" spans="1:1">
      <c r="A2688" s="3"/>
    </row>
    <row r="2689" spans="1:1">
      <c r="A2689" s="3"/>
    </row>
    <row r="2690" spans="1:1">
      <c r="A2690" s="3"/>
    </row>
    <row r="2691" spans="1:1">
      <c r="A2691" s="3"/>
    </row>
    <row r="2692" spans="1:1">
      <c r="A2692" s="3"/>
    </row>
    <row r="2693" spans="1:1">
      <c r="A2693" s="3"/>
    </row>
    <row r="2694" spans="1:1">
      <c r="A2694" s="3"/>
    </row>
    <row r="2695" spans="1:1">
      <c r="A2695" s="3"/>
    </row>
    <row r="2696" spans="1:1">
      <c r="A2696" s="3"/>
    </row>
    <row r="2697" spans="1:1">
      <c r="A2697" s="3"/>
    </row>
    <row r="2698" spans="1:1">
      <c r="A2698" s="3"/>
    </row>
    <row r="2699" spans="1:1">
      <c r="A2699" s="3"/>
    </row>
    <row r="2700" spans="1:1">
      <c r="A2700" s="3"/>
    </row>
    <row r="2701" spans="1:1">
      <c r="A2701" s="3"/>
    </row>
    <row r="2702" spans="1:1">
      <c r="A2702" s="3"/>
    </row>
    <row r="2703" spans="1:1">
      <c r="A2703" s="3"/>
    </row>
    <row r="2704" spans="1:1">
      <c r="A2704" s="3"/>
    </row>
    <row r="2705" spans="1:1">
      <c r="A2705" s="3"/>
    </row>
    <row r="2706" spans="1:1">
      <c r="A2706" s="3"/>
    </row>
    <row r="2707" spans="1:1">
      <c r="A2707" s="3"/>
    </row>
    <row r="2708" spans="1:1">
      <c r="A2708" s="3"/>
    </row>
    <row r="2709" spans="1:1">
      <c r="A2709" s="3"/>
    </row>
    <row r="2710" spans="1:1">
      <c r="A2710" s="3"/>
    </row>
    <row r="2711" spans="1:1">
      <c r="A2711" s="3"/>
    </row>
    <row r="2712" spans="1:1">
      <c r="A2712" s="3"/>
    </row>
    <row r="2713" spans="1:1">
      <c r="A2713" s="3"/>
    </row>
    <row r="2714" spans="1:1">
      <c r="A2714" s="3"/>
    </row>
    <row r="2715" spans="1:1">
      <c r="A2715" s="3"/>
    </row>
    <row r="2716" spans="1:1">
      <c r="A2716" s="3"/>
    </row>
    <row r="2717" spans="1:1">
      <c r="A2717" s="3"/>
    </row>
    <row r="2718" spans="1:1">
      <c r="A2718" s="3"/>
    </row>
    <row r="2719" spans="1:1">
      <c r="A2719" s="3"/>
    </row>
    <row r="2720" spans="1:1">
      <c r="A2720" s="3"/>
    </row>
    <row r="2721" spans="1:1">
      <c r="A2721" s="3"/>
    </row>
    <row r="2722" spans="1:1">
      <c r="A2722" s="3"/>
    </row>
    <row r="2723" spans="1:1">
      <c r="A2723" s="3"/>
    </row>
    <row r="2724" spans="1:1">
      <c r="A2724" s="3"/>
    </row>
    <row r="2725" spans="1:1">
      <c r="A2725" s="3"/>
    </row>
    <row r="2726" spans="1:1">
      <c r="A2726" s="3"/>
    </row>
    <row r="2727" spans="1:1">
      <c r="A2727" s="3"/>
    </row>
    <row r="2728" spans="1:1">
      <c r="A2728" s="3"/>
    </row>
    <row r="2729" spans="1:1">
      <c r="A2729" s="3"/>
    </row>
    <row r="2730" spans="1:1">
      <c r="A2730" s="3"/>
    </row>
    <row r="2731" spans="1:1">
      <c r="A2731" s="3"/>
    </row>
    <row r="2732" spans="1:1">
      <c r="A2732" s="3"/>
    </row>
    <row r="2733" spans="1:1">
      <c r="A2733" s="3"/>
    </row>
    <row r="2734" spans="1:1">
      <c r="A2734" s="3"/>
    </row>
    <row r="2735" spans="1:1">
      <c r="A2735" s="3"/>
    </row>
    <row r="2736" spans="1:1">
      <c r="A2736" s="3"/>
    </row>
    <row r="2737" spans="1:1">
      <c r="A2737" s="3"/>
    </row>
    <row r="2738" spans="1:1">
      <c r="A2738" s="3"/>
    </row>
    <row r="2739" spans="1:1">
      <c r="A2739" s="3"/>
    </row>
    <row r="2740" spans="1:1">
      <c r="A2740" s="3"/>
    </row>
    <row r="2741" spans="1:1">
      <c r="A2741" s="3"/>
    </row>
    <row r="2742" spans="1:1">
      <c r="A2742" s="3"/>
    </row>
    <row r="2743" spans="1:1">
      <c r="A2743" s="3"/>
    </row>
    <row r="2744" spans="1:1">
      <c r="A2744" s="3"/>
    </row>
    <row r="2745" spans="1:1">
      <c r="A2745" s="3"/>
    </row>
    <row r="2746" spans="1:1">
      <c r="A2746" s="3"/>
    </row>
    <row r="2747" spans="1:1">
      <c r="A2747" s="3"/>
    </row>
    <row r="2748" spans="1:1">
      <c r="A2748" s="3"/>
    </row>
    <row r="2749" spans="1:1">
      <c r="A2749" s="3"/>
    </row>
    <row r="2750" spans="1:1">
      <c r="A2750" s="3"/>
    </row>
    <row r="2751" spans="1:1">
      <c r="A2751" s="3"/>
    </row>
    <row r="2752" spans="1:1">
      <c r="A2752" s="3"/>
    </row>
    <row r="2753" spans="1:1">
      <c r="A2753" s="3"/>
    </row>
    <row r="2754" spans="1:1">
      <c r="A2754" s="3"/>
    </row>
    <row r="2755" spans="1:1">
      <c r="A2755" s="3"/>
    </row>
    <row r="2756" spans="1:1">
      <c r="A2756" s="3"/>
    </row>
    <row r="2757" spans="1:1">
      <c r="A2757" s="3"/>
    </row>
    <row r="2758" spans="1:1">
      <c r="A2758" s="3"/>
    </row>
    <row r="2759" spans="1:1">
      <c r="A2759" s="3"/>
    </row>
    <row r="2760" spans="1:1">
      <c r="A2760" s="3"/>
    </row>
    <row r="2761" spans="1:1">
      <c r="A2761" s="3"/>
    </row>
    <row r="2762" spans="1:1">
      <c r="A2762" s="3"/>
    </row>
    <row r="2763" spans="1:1">
      <c r="A2763" s="3"/>
    </row>
    <row r="2764" spans="1:1">
      <c r="A2764" s="3"/>
    </row>
    <row r="2765" spans="1:1">
      <c r="A2765" s="3"/>
    </row>
    <row r="2766" spans="1:1">
      <c r="A2766" s="3"/>
    </row>
    <row r="2767" spans="1:1">
      <c r="A2767" s="3"/>
    </row>
    <row r="2768" spans="1:1">
      <c r="A2768" s="3"/>
    </row>
    <row r="2769" spans="1:1">
      <c r="A2769" s="3"/>
    </row>
    <row r="2770" spans="1:1">
      <c r="A2770" s="3"/>
    </row>
    <row r="2771" spans="1:1">
      <c r="A2771" s="3"/>
    </row>
    <row r="2772" spans="1:1">
      <c r="A2772" s="3"/>
    </row>
    <row r="2773" spans="1:1">
      <c r="A2773" s="3"/>
    </row>
    <row r="2774" spans="1:1">
      <c r="A2774" s="3"/>
    </row>
    <row r="2775" spans="1:1">
      <c r="A2775" s="3"/>
    </row>
    <row r="2776" spans="1:1">
      <c r="A2776" s="3"/>
    </row>
    <row r="2777" spans="1:1">
      <c r="A2777" s="3"/>
    </row>
    <row r="2778" spans="1:1">
      <c r="A2778" s="3"/>
    </row>
    <row r="2779" spans="1:1">
      <c r="A2779" s="3"/>
    </row>
    <row r="2780" spans="1:1">
      <c r="A2780" s="3"/>
    </row>
    <row r="2781" spans="1:1">
      <c r="A2781" s="3"/>
    </row>
    <row r="2782" spans="1:1">
      <c r="A2782" s="3"/>
    </row>
    <row r="2783" spans="1:1">
      <c r="A2783" s="3"/>
    </row>
    <row r="2784" spans="1:1">
      <c r="A2784" s="3"/>
    </row>
    <row r="2785" spans="1:1">
      <c r="A2785" s="3"/>
    </row>
    <row r="2786" spans="1:1">
      <c r="A2786" s="3"/>
    </row>
    <row r="2787" spans="1:1">
      <c r="A2787" s="3"/>
    </row>
    <row r="2788" spans="1:1">
      <c r="A2788" s="3"/>
    </row>
    <row r="2789" spans="1:1">
      <c r="A2789" s="3"/>
    </row>
    <row r="2790" spans="1:1">
      <c r="A2790" s="3"/>
    </row>
    <row r="2791" spans="1:1">
      <c r="A2791" s="3"/>
    </row>
    <row r="2792" spans="1:1">
      <c r="A2792" s="3"/>
    </row>
    <row r="2793" spans="1:1">
      <c r="A2793" s="3"/>
    </row>
    <row r="2794" spans="1:1">
      <c r="A2794" s="3"/>
    </row>
    <row r="2795" spans="1:1">
      <c r="A2795" s="3"/>
    </row>
    <row r="2796" spans="1:1">
      <c r="A2796" s="3"/>
    </row>
    <row r="2797" spans="1:1">
      <c r="A2797" s="3"/>
    </row>
    <row r="2798" spans="1:1">
      <c r="A2798" s="3"/>
    </row>
    <row r="2799" spans="1:1">
      <c r="A2799" s="3"/>
    </row>
    <row r="2800" spans="1:1">
      <c r="A2800" s="3"/>
    </row>
    <row r="2801" spans="1:1">
      <c r="A2801" s="3"/>
    </row>
    <row r="2802" spans="1:1">
      <c r="A2802" s="3"/>
    </row>
    <row r="2803" spans="1:1">
      <c r="A2803" s="3"/>
    </row>
    <row r="2804" spans="1:1">
      <c r="A2804" s="3"/>
    </row>
    <row r="2805" spans="1:1">
      <c r="A2805" s="3"/>
    </row>
    <row r="2806" spans="1:1">
      <c r="A2806" s="3"/>
    </row>
    <row r="2807" spans="1:1">
      <c r="A2807" s="3"/>
    </row>
    <row r="2808" spans="1:1">
      <c r="A2808" s="3"/>
    </row>
    <row r="2809" spans="1:1">
      <c r="A2809" s="3"/>
    </row>
    <row r="2810" spans="1:1">
      <c r="A2810" s="3"/>
    </row>
    <row r="2811" spans="1:1">
      <c r="A2811" s="3"/>
    </row>
    <row r="2812" spans="1:1">
      <c r="A2812" s="3"/>
    </row>
    <row r="2813" spans="1:1">
      <c r="A2813" s="3"/>
    </row>
    <row r="2814" spans="1:1">
      <c r="A2814" s="3"/>
    </row>
    <row r="2815" spans="1:1">
      <c r="A2815" s="3"/>
    </row>
    <row r="2816" spans="1:1">
      <c r="A2816" s="3"/>
    </row>
    <row r="2817" spans="1:1">
      <c r="A2817" s="3"/>
    </row>
    <row r="2818" spans="1:1">
      <c r="A2818" s="3"/>
    </row>
    <row r="2819" spans="1:1">
      <c r="A2819" s="3"/>
    </row>
    <row r="2820" spans="1:1">
      <c r="A2820" s="3"/>
    </row>
    <row r="2821" spans="1:1">
      <c r="A2821" s="3"/>
    </row>
    <row r="2822" spans="1:1">
      <c r="A2822" s="3"/>
    </row>
    <row r="2823" spans="1:1">
      <c r="A2823" s="3"/>
    </row>
    <row r="2824" spans="1:1">
      <c r="A2824" s="3"/>
    </row>
    <row r="2825" spans="1:1">
      <c r="A2825" s="3"/>
    </row>
    <row r="2826" spans="1:1">
      <c r="A2826" s="3"/>
    </row>
    <row r="2827" spans="1:1">
      <c r="A2827" s="3"/>
    </row>
    <row r="2828" spans="1:1">
      <c r="A2828" s="3"/>
    </row>
    <row r="2829" spans="1:1">
      <c r="A2829" s="3"/>
    </row>
    <row r="2830" spans="1:1">
      <c r="A2830" s="3"/>
    </row>
    <row r="2831" spans="1:1">
      <c r="A2831" s="3"/>
    </row>
    <row r="2832" spans="1:1">
      <c r="A2832" s="3"/>
    </row>
    <row r="2833" spans="1:1">
      <c r="A2833" s="3"/>
    </row>
    <row r="2834" spans="1:1">
      <c r="A2834" s="3"/>
    </row>
    <row r="2835" spans="1:1">
      <c r="A2835" s="3"/>
    </row>
    <row r="2836" spans="1:1">
      <c r="A2836" s="3"/>
    </row>
    <row r="2837" spans="1:1">
      <c r="A2837" s="3"/>
    </row>
    <row r="2838" spans="1:1">
      <c r="A2838" s="3"/>
    </row>
    <row r="2839" spans="1:1">
      <c r="A2839" s="3"/>
    </row>
    <row r="2840" spans="1:1">
      <c r="A2840" s="3"/>
    </row>
    <row r="2841" spans="1:1">
      <c r="A2841" s="3"/>
    </row>
    <row r="2842" spans="1:1">
      <c r="A2842" s="3"/>
    </row>
    <row r="2843" spans="1:1">
      <c r="A2843" s="3"/>
    </row>
    <row r="2844" spans="1:1">
      <c r="A2844" s="3"/>
    </row>
    <row r="2845" spans="1:1">
      <c r="A2845" s="3"/>
    </row>
    <row r="2846" spans="1:1">
      <c r="A2846" s="3"/>
    </row>
    <row r="2847" spans="1:1">
      <c r="A2847" s="3"/>
    </row>
    <row r="2848" spans="1:1">
      <c r="A2848" s="3"/>
    </row>
    <row r="2849" spans="1:1">
      <c r="A2849" s="3"/>
    </row>
    <row r="2850" spans="1:1">
      <c r="A2850" s="3"/>
    </row>
    <row r="2851" spans="1:1">
      <c r="A2851" s="3"/>
    </row>
    <row r="2852" spans="1:1">
      <c r="A2852" s="3"/>
    </row>
    <row r="2853" spans="1:1">
      <c r="A2853" s="3"/>
    </row>
    <row r="2854" spans="1:1">
      <c r="A2854" s="3"/>
    </row>
    <row r="2855" spans="1:1">
      <c r="A2855" s="3"/>
    </row>
    <row r="2856" spans="1:1">
      <c r="A2856" s="3"/>
    </row>
    <row r="2857" spans="1:1">
      <c r="A2857" s="3"/>
    </row>
    <row r="2858" spans="1:1">
      <c r="A2858" s="3"/>
    </row>
    <row r="2859" spans="1:1">
      <c r="A2859" s="3"/>
    </row>
    <row r="2860" spans="1:1">
      <c r="A2860" s="3"/>
    </row>
    <row r="2861" spans="1:1">
      <c r="A2861" s="3"/>
    </row>
    <row r="2862" spans="1:1">
      <c r="A2862" s="3"/>
    </row>
    <row r="2863" spans="1:1">
      <c r="A2863" s="3"/>
    </row>
    <row r="2864" spans="1:1">
      <c r="A2864" s="3"/>
    </row>
    <row r="2865" spans="1:1">
      <c r="A2865" s="3"/>
    </row>
    <row r="2866" spans="1:1">
      <c r="A2866" s="3"/>
    </row>
    <row r="2867" spans="1:1">
      <c r="A2867" s="3"/>
    </row>
    <row r="2868" spans="1:1">
      <c r="A2868" s="3"/>
    </row>
    <row r="2869" spans="1:1">
      <c r="A2869" s="3"/>
    </row>
    <row r="2870" spans="1:1">
      <c r="A2870" s="3"/>
    </row>
    <row r="2871" spans="1:1">
      <c r="A2871" s="3"/>
    </row>
    <row r="2872" spans="1:1">
      <c r="A2872" s="3"/>
    </row>
    <row r="2873" spans="1:1">
      <c r="A2873" s="3"/>
    </row>
    <row r="2874" spans="1:1">
      <c r="A2874" s="3"/>
    </row>
    <row r="2875" spans="1:1">
      <c r="A2875" s="3"/>
    </row>
    <row r="2876" spans="1:1">
      <c r="A2876" s="3"/>
    </row>
    <row r="2877" spans="1:1">
      <c r="A2877" s="3"/>
    </row>
    <row r="2878" spans="1:1">
      <c r="A2878" s="3"/>
    </row>
    <row r="2879" spans="1:1">
      <c r="A2879" s="3"/>
    </row>
    <row r="2880" spans="1:1">
      <c r="A2880" s="3"/>
    </row>
    <row r="2881" spans="1:1">
      <c r="A2881" s="3"/>
    </row>
    <row r="2882" spans="1:1">
      <c r="A2882" s="3"/>
    </row>
    <row r="2883" spans="1:1">
      <c r="A2883" s="3"/>
    </row>
    <row r="2884" spans="1:1">
      <c r="A2884" s="3"/>
    </row>
    <row r="2885" spans="1:1">
      <c r="A2885" s="3"/>
    </row>
    <row r="2886" spans="1:1">
      <c r="A2886" s="3"/>
    </row>
    <row r="2887" spans="1:1">
      <c r="A2887" s="3"/>
    </row>
    <row r="2888" spans="1:1">
      <c r="A2888" s="3"/>
    </row>
    <row r="2889" spans="1:1">
      <c r="A2889" s="3"/>
    </row>
    <row r="2890" spans="1:1">
      <c r="A2890" s="3"/>
    </row>
    <row r="2891" spans="1:1">
      <c r="A2891" s="3"/>
    </row>
    <row r="2892" spans="1:1">
      <c r="A2892" s="3"/>
    </row>
    <row r="2893" spans="1:1">
      <c r="A2893" s="3"/>
    </row>
    <row r="2894" spans="1:1">
      <c r="A2894" s="3"/>
    </row>
    <row r="2895" spans="1:1">
      <c r="A2895" s="3"/>
    </row>
    <row r="2896" spans="1:1">
      <c r="A2896" s="3"/>
    </row>
    <row r="2897" spans="1:1">
      <c r="A2897" s="3"/>
    </row>
    <row r="2898" spans="1:1">
      <c r="A2898" s="3"/>
    </row>
    <row r="2899" spans="1:1">
      <c r="A2899" s="3"/>
    </row>
    <row r="2900" spans="1:1">
      <c r="A2900" s="3"/>
    </row>
    <row r="2901" spans="1:1">
      <c r="A2901" s="3"/>
    </row>
    <row r="2902" spans="1:1">
      <c r="A2902" s="3"/>
    </row>
    <row r="2903" spans="1:1">
      <c r="A2903" s="3"/>
    </row>
    <row r="2904" spans="1:1">
      <c r="A2904" s="3"/>
    </row>
    <row r="2905" spans="1:1">
      <c r="A2905" s="3"/>
    </row>
    <row r="2906" spans="1:1">
      <c r="A2906" s="3"/>
    </row>
    <row r="2907" spans="1:1">
      <c r="A2907" s="3"/>
    </row>
    <row r="2908" spans="1:1">
      <c r="A2908" s="3"/>
    </row>
    <row r="2909" spans="1:1">
      <c r="A2909" s="3"/>
    </row>
    <row r="2910" spans="1:1">
      <c r="A2910" s="3"/>
    </row>
    <row r="2911" spans="1:1">
      <c r="A2911" s="3"/>
    </row>
    <row r="2912" spans="1:1">
      <c r="A2912" s="3"/>
    </row>
    <row r="2913" spans="1:1">
      <c r="A2913" s="3"/>
    </row>
    <row r="2914" spans="1:1">
      <c r="A2914" s="3"/>
    </row>
    <row r="2915" spans="1:1">
      <c r="A2915" s="3"/>
    </row>
    <row r="2916" spans="1:1">
      <c r="A2916" s="3"/>
    </row>
    <row r="2917" spans="1:1">
      <c r="A2917" s="3"/>
    </row>
    <row r="2918" spans="1:1">
      <c r="A2918" s="3"/>
    </row>
    <row r="2919" spans="1:1">
      <c r="A2919" s="3"/>
    </row>
    <row r="2920" spans="1:1">
      <c r="A2920" s="3"/>
    </row>
    <row r="2921" spans="1:1">
      <c r="A2921" s="3"/>
    </row>
    <row r="2922" spans="1:1">
      <c r="A2922" s="3"/>
    </row>
    <row r="2923" spans="1:1">
      <c r="A2923" s="3"/>
    </row>
    <row r="2924" spans="1:1">
      <c r="A2924" s="3"/>
    </row>
    <row r="2925" spans="1:1">
      <c r="A2925" s="3"/>
    </row>
    <row r="2926" spans="1:1">
      <c r="A2926" s="3"/>
    </row>
    <row r="2927" spans="1:1">
      <c r="A2927" s="3"/>
    </row>
    <row r="2928" spans="1:1">
      <c r="A2928" s="3"/>
    </row>
    <row r="2929" spans="1:1">
      <c r="A2929" s="3"/>
    </row>
    <row r="2930" spans="1:1">
      <c r="A2930" s="3"/>
    </row>
    <row r="2931" spans="1:1">
      <c r="A2931" s="3"/>
    </row>
    <row r="2932" spans="1:1">
      <c r="A2932" s="3"/>
    </row>
    <row r="2933" spans="1:1">
      <c r="A2933" s="3"/>
    </row>
    <row r="2934" spans="1:1">
      <c r="A2934" s="3"/>
    </row>
    <row r="2935" spans="1:1">
      <c r="A2935" s="3"/>
    </row>
    <row r="2936" spans="1:1">
      <c r="A2936" s="3"/>
    </row>
    <row r="2937" spans="1:1">
      <c r="A2937" s="3"/>
    </row>
    <row r="2938" spans="1:1">
      <c r="A2938" s="3"/>
    </row>
    <row r="2939" spans="1:1">
      <c r="A2939" s="3"/>
    </row>
    <row r="2940" spans="1:1">
      <c r="A2940" s="3"/>
    </row>
    <row r="2941" spans="1:1">
      <c r="A2941" s="3"/>
    </row>
    <row r="2942" spans="1:1">
      <c r="A2942" s="3"/>
    </row>
    <row r="2943" spans="1:1">
      <c r="A2943" s="3"/>
    </row>
    <row r="2944" spans="1:1">
      <c r="A2944" s="3"/>
    </row>
    <row r="2945" spans="1:1">
      <c r="A2945" s="3"/>
    </row>
    <row r="2946" spans="1:1">
      <c r="A2946" s="3"/>
    </row>
    <row r="2947" spans="1:1">
      <c r="A2947" s="3"/>
    </row>
    <row r="2948" spans="1:1">
      <c r="A2948" s="3"/>
    </row>
    <row r="2949" spans="1:1">
      <c r="A2949" s="3"/>
    </row>
    <row r="2950" spans="1:1">
      <c r="A2950" s="3"/>
    </row>
    <row r="2951" spans="1:1">
      <c r="A2951" s="3"/>
    </row>
    <row r="2952" spans="1:1">
      <c r="A2952" s="3"/>
    </row>
    <row r="2953" spans="1:1">
      <c r="A2953" s="3"/>
    </row>
    <row r="2954" spans="1:1">
      <c r="A2954" s="3"/>
    </row>
    <row r="2955" spans="1:1">
      <c r="A2955" s="3"/>
    </row>
    <row r="2956" spans="1:1">
      <c r="A2956" s="3"/>
    </row>
    <row r="2957" spans="1:1">
      <c r="A2957" s="3"/>
    </row>
    <row r="2958" spans="1:1">
      <c r="A2958" s="3"/>
    </row>
    <row r="2959" spans="1:1">
      <c r="A2959" s="3"/>
    </row>
    <row r="2960" spans="1:1">
      <c r="A2960" s="3"/>
    </row>
    <row r="2961" spans="1:1">
      <c r="A2961" s="3"/>
    </row>
    <row r="2962" spans="1:1">
      <c r="A2962" s="3"/>
    </row>
    <row r="2963" spans="1:1">
      <c r="A2963" s="3"/>
    </row>
    <row r="2964" spans="1:1">
      <c r="A2964" s="3"/>
    </row>
    <row r="2965" spans="1:1">
      <c r="A2965" s="3"/>
    </row>
    <row r="2966" spans="1:1">
      <c r="A2966" s="3"/>
    </row>
    <row r="2967" spans="1:1">
      <c r="A2967" s="3"/>
    </row>
    <row r="2968" spans="1:1">
      <c r="A2968" s="3"/>
    </row>
    <row r="2969" spans="1:1">
      <c r="A2969" s="3"/>
    </row>
    <row r="2970" spans="1:1">
      <c r="A2970" s="3"/>
    </row>
    <row r="2971" spans="1:1">
      <c r="A2971" s="3"/>
    </row>
    <row r="2972" spans="1:1">
      <c r="A2972" s="3"/>
    </row>
    <row r="2973" spans="1:1">
      <c r="A2973" s="3"/>
    </row>
    <row r="2974" spans="1:1">
      <c r="A2974" s="3"/>
    </row>
    <row r="2975" spans="1:1">
      <c r="A2975" s="3"/>
    </row>
    <row r="2976" spans="1:1">
      <c r="A2976" s="3"/>
    </row>
    <row r="2977" spans="1:1">
      <c r="A2977" s="3"/>
    </row>
    <row r="2978" spans="1:1">
      <c r="A2978" s="3"/>
    </row>
    <row r="2979" spans="1:1">
      <c r="A2979" s="3"/>
    </row>
    <row r="2980" spans="1:1">
      <c r="A2980" s="3"/>
    </row>
    <row r="2981" spans="1:1">
      <c r="A2981" s="3"/>
    </row>
    <row r="2982" spans="1:1">
      <c r="A2982" s="3"/>
    </row>
    <row r="2983" spans="1:1">
      <c r="A2983" s="3"/>
    </row>
    <row r="2984" spans="1:1">
      <c r="A2984" s="3"/>
    </row>
    <row r="2985" spans="1:1">
      <c r="A2985" s="3"/>
    </row>
    <row r="2986" spans="1:1">
      <c r="A2986" s="3"/>
    </row>
    <row r="2987" spans="1:1">
      <c r="A2987" s="3"/>
    </row>
    <row r="2988" spans="1:1">
      <c r="A2988" s="3"/>
    </row>
    <row r="2989" spans="1:1">
      <c r="A2989" s="3"/>
    </row>
    <row r="2990" spans="1:1">
      <c r="A2990" s="3"/>
    </row>
    <row r="2991" spans="1:1">
      <c r="A2991" s="3"/>
    </row>
    <row r="2992" spans="1:1">
      <c r="A2992" s="3"/>
    </row>
    <row r="2993" spans="1:1">
      <c r="A2993" s="3"/>
    </row>
    <row r="2994" spans="1:1">
      <c r="A2994" s="3"/>
    </row>
    <row r="2995" spans="1:1">
      <c r="A2995" s="3"/>
    </row>
    <row r="2996" spans="1:1">
      <c r="A2996" s="3"/>
    </row>
    <row r="2997" spans="1:1">
      <c r="A2997" s="3"/>
    </row>
    <row r="2998" spans="1:1">
      <c r="A2998" s="3"/>
    </row>
    <row r="2999" spans="1:1">
      <c r="A2999" s="3"/>
    </row>
    <row r="3000" spans="1:1">
      <c r="A3000" s="3"/>
    </row>
    <row r="3001" spans="1:1">
      <c r="A3001" s="3"/>
    </row>
    <row r="3002" spans="1:1">
      <c r="A3002" s="3"/>
    </row>
    <row r="3003" spans="1:1">
      <c r="A3003" s="3"/>
    </row>
    <row r="3004" spans="1:1">
      <c r="A3004" s="3"/>
    </row>
    <row r="3005" spans="1:1">
      <c r="A3005" s="3"/>
    </row>
    <row r="3006" spans="1:1">
      <c r="A3006" s="3"/>
    </row>
    <row r="3007" spans="1:1">
      <c r="A3007" s="3"/>
    </row>
    <row r="3008" spans="1:1">
      <c r="A3008" s="3"/>
    </row>
    <row r="3009" spans="1:1">
      <c r="A3009" s="3"/>
    </row>
    <row r="3010" spans="1:1">
      <c r="A3010" s="3"/>
    </row>
    <row r="3011" spans="1:1">
      <c r="A3011" s="3"/>
    </row>
    <row r="3012" spans="1:1">
      <c r="A3012" s="3"/>
    </row>
    <row r="3013" spans="1:1">
      <c r="A3013" s="3"/>
    </row>
    <row r="3014" spans="1:1">
      <c r="A3014" s="3"/>
    </row>
    <row r="3015" spans="1:1">
      <c r="A3015" s="3"/>
    </row>
    <row r="3016" spans="1:1">
      <c r="A3016" s="3"/>
    </row>
    <row r="3017" spans="1:1">
      <c r="A3017" s="3"/>
    </row>
    <row r="3018" spans="1:1">
      <c r="A3018" s="3"/>
    </row>
    <row r="3019" spans="1:1">
      <c r="A3019" s="3"/>
    </row>
    <row r="3020" spans="1:1">
      <c r="A3020" s="3"/>
    </row>
    <row r="3021" spans="1:1">
      <c r="A3021" s="3"/>
    </row>
    <row r="3022" spans="1:1">
      <c r="A3022" s="3"/>
    </row>
    <row r="3023" spans="1:1">
      <c r="A3023" s="3"/>
    </row>
    <row r="3024" spans="1:1">
      <c r="A3024" s="3"/>
    </row>
    <row r="3025" spans="1:1">
      <c r="A3025" s="3"/>
    </row>
    <row r="3026" spans="1:1">
      <c r="A3026" s="3"/>
    </row>
    <row r="3027" spans="1:1">
      <c r="A3027" s="3"/>
    </row>
    <row r="3028" spans="1:1">
      <c r="A3028" s="3"/>
    </row>
    <row r="3029" spans="1:1">
      <c r="A3029" s="3"/>
    </row>
    <row r="3030" spans="1:1">
      <c r="A3030" s="3"/>
    </row>
    <row r="3031" spans="1:1">
      <c r="A3031" s="3"/>
    </row>
    <row r="3032" spans="1:1">
      <c r="A3032" s="3"/>
    </row>
    <row r="3033" spans="1:1">
      <c r="A3033" s="3"/>
    </row>
    <row r="3034" spans="1:1">
      <c r="A3034" s="3"/>
    </row>
    <row r="3035" spans="1:1">
      <c r="A3035" s="3"/>
    </row>
    <row r="3036" spans="1:1">
      <c r="A3036" s="3"/>
    </row>
    <row r="3037" spans="1:1">
      <c r="A3037" s="3"/>
    </row>
    <row r="3038" spans="1:1">
      <c r="A3038" s="3"/>
    </row>
    <row r="3039" spans="1:1">
      <c r="A3039" s="3"/>
    </row>
    <row r="3040" spans="1:1">
      <c r="A3040" s="3"/>
    </row>
    <row r="3041" spans="1:1">
      <c r="A3041" s="3"/>
    </row>
    <row r="3042" spans="1:1">
      <c r="A3042" s="3"/>
    </row>
    <row r="3043" spans="1:1">
      <c r="A3043" s="3"/>
    </row>
    <row r="3044" spans="1:1">
      <c r="A3044" s="3"/>
    </row>
    <row r="3045" spans="1:1">
      <c r="A3045" s="3"/>
    </row>
    <row r="3046" spans="1:1">
      <c r="A3046" s="3"/>
    </row>
    <row r="3047" spans="1:1">
      <c r="A3047" s="3"/>
    </row>
    <row r="3048" spans="1:1">
      <c r="A3048" s="3"/>
    </row>
    <row r="3049" spans="1:1">
      <c r="A3049" s="3"/>
    </row>
    <row r="3050" spans="1:1">
      <c r="A3050" s="3"/>
    </row>
    <row r="3051" spans="1:1">
      <c r="A3051" s="3"/>
    </row>
    <row r="3052" spans="1:1">
      <c r="A3052" s="3"/>
    </row>
    <row r="3053" spans="1:1">
      <c r="A3053" s="3"/>
    </row>
    <row r="3054" spans="1:1">
      <c r="A3054" s="3"/>
    </row>
    <row r="3055" spans="1:1">
      <c r="A3055" s="3"/>
    </row>
    <row r="3056" spans="1:1">
      <c r="A3056" s="3"/>
    </row>
    <row r="3057" spans="1:1">
      <c r="A3057" s="3"/>
    </row>
    <row r="3058" spans="1:1">
      <c r="A3058" s="3"/>
    </row>
    <row r="3059" spans="1:1">
      <c r="A3059" s="3"/>
    </row>
    <row r="3060" spans="1:1">
      <c r="A3060" s="3"/>
    </row>
    <row r="3061" spans="1:1">
      <c r="A3061" s="3"/>
    </row>
    <row r="3062" spans="1:1">
      <c r="A3062" s="3"/>
    </row>
    <row r="3063" spans="1:1">
      <c r="A3063" s="3"/>
    </row>
    <row r="3064" spans="1:1">
      <c r="A3064" s="3"/>
    </row>
    <row r="3065" spans="1:1">
      <c r="A3065" s="3"/>
    </row>
    <row r="3066" spans="1:1">
      <c r="A3066" s="3"/>
    </row>
    <row r="3067" spans="1:1">
      <c r="A3067" s="3"/>
    </row>
    <row r="3068" spans="1:1">
      <c r="A3068" s="3"/>
    </row>
    <row r="3069" spans="1:1">
      <c r="A3069" s="3"/>
    </row>
    <row r="3070" spans="1:1">
      <c r="A3070" s="3"/>
    </row>
    <row r="3071" spans="1:1">
      <c r="A3071" s="3"/>
    </row>
    <row r="3072" spans="1:1">
      <c r="A3072" s="3"/>
    </row>
    <row r="3073" spans="1:1">
      <c r="A3073" s="3"/>
    </row>
    <row r="3074" spans="1:1">
      <c r="A3074" s="3"/>
    </row>
    <row r="3075" spans="1:1">
      <c r="A3075" s="3"/>
    </row>
    <row r="3076" spans="1:1">
      <c r="A3076" s="3"/>
    </row>
    <row r="3077" spans="1:1">
      <c r="A3077" s="3"/>
    </row>
    <row r="3078" spans="1:1">
      <c r="A3078" s="3"/>
    </row>
    <row r="3079" spans="1:1">
      <c r="A3079" s="3"/>
    </row>
    <row r="3080" spans="1:1">
      <c r="A3080" s="3"/>
    </row>
    <row r="3081" spans="1:1">
      <c r="A3081" s="3"/>
    </row>
    <row r="3082" spans="1:1">
      <c r="A3082" s="3"/>
    </row>
    <row r="3083" spans="1:1">
      <c r="A3083" s="3"/>
    </row>
    <row r="3084" spans="1:1">
      <c r="A3084" s="3"/>
    </row>
    <row r="3085" spans="1:1">
      <c r="A3085" s="3"/>
    </row>
    <row r="3086" spans="1:1">
      <c r="A3086" s="3"/>
    </row>
    <row r="3087" spans="1:1">
      <c r="A3087" s="3"/>
    </row>
    <row r="3088" spans="1:1">
      <c r="A3088" s="3"/>
    </row>
    <row r="3089" spans="1:1">
      <c r="A3089" s="3"/>
    </row>
    <row r="3090" spans="1:1">
      <c r="A3090" s="3"/>
    </row>
    <row r="3091" spans="1:1">
      <c r="A3091" s="3"/>
    </row>
    <row r="3092" spans="1:1">
      <c r="A3092" s="3"/>
    </row>
    <row r="3093" spans="1:1">
      <c r="A3093" s="3"/>
    </row>
    <row r="3094" spans="1:1">
      <c r="A3094" s="3"/>
    </row>
    <row r="3095" spans="1:1">
      <c r="A3095" s="3"/>
    </row>
    <row r="3096" spans="1:1">
      <c r="A3096" s="3"/>
    </row>
    <row r="3097" spans="1:1">
      <c r="A3097" s="3"/>
    </row>
    <row r="3098" spans="1:1">
      <c r="A3098" s="3"/>
    </row>
    <row r="3099" spans="1:1">
      <c r="A3099" s="3"/>
    </row>
    <row r="3100" spans="1:1">
      <c r="A3100" s="3"/>
    </row>
    <row r="3101" spans="1:1">
      <c r="A3101" s="3"/>
    </row>
    <row r="3102" spans="1:1">
      <c r="A3102" s="3"/>
    </row>
    <row r="3103" spans="1:1">
      <c r="A3103" s="3"/>
    </row>
    <row r="3104" spans="1:1">
      <c r="A3104" s="3"/>
    </row>
    <row r="3105" spans="1:1">
      <c r="A3105" s="3"/>
    </row>
    <row r="3106" spans="1:1">
      <c r="A3106" s="3"/>
    </row>
    <row r="3107" spans="1:1">
      <c r="A3107" s="3"/>
    </row>
    <row r="3108" spans="1:1">
      <c r="A3108" s="3"/>
    </row>
    <row r="3109" spans="1:1">
      <c r="A3109" s="3"/>
    </row>
    <row r="3110" spans="1:1">
      <c r="A3110" s="3"/>
    </row>
    <row r="3111" spans="1:1">
      <c r="A3111" s="3"/>
    </row>
    <row r="3112" spans="1:1">
      <c r="A3112" s="3"/>
    </row>
    <row r="3113" spans="1:1">
      <c r="A3113" s="3"/>
    </row>
    <row r="3114" spans="1:1">
      <c r="A3114" s="3"/>
    </row>
    <row r="3115" spans="1:1">
      <c r="A3115" s="3"/>
    </row>
    <row r="3116" spans="1:1">
      <c r="A3116" s="3"/>
    </row>
    <row r="3117" spans="1:1">
      <c r="A3117" s="3"/>
    </row>
    <row r="3118" spans="1:1">
      <c r="A3118" s="3"/>
    </row>
    <row r="3119" spans="1:1">
      <c r="A3119" s="3"/>
    </row>
    <row r="3120" spans="1:1">
      <c r="A3120" s="3"/>
    </row>
    <row r="3121" spans="1:1">
      <c r="A3121" s="3"/>
    </row>
    <row r="3122" spans="1:1">
      <c r="A3122" s="3"/>
    </row>
    <row r="3123" spans="1:1">
      <c r="A3123" s="3"/>
    </row>
    <row r="3124" spans="1:1">
      <c r="A3124" s="3"/>
    </row>
    <row r="3125" spans="1:1">
      <c r="A3125" s="3"/>
    </row>
    <row r="3126" spans="1:1">
      <c r="A3126" s="3"/>
    </row>
    <row r="3127" spans="1:1">
      <c r="A3127" s="3"/>
    </row>
    <row r="3128" spans="1:1">
      <c r="A3128" s="3"/>
    </row>
    <row r="3129" spans="1:1">
      <c r="A3129" s="3"/>
    </row>
    <row r="3130" spans="1:1">
      <c r="A3130" s="3"/>
    </row>
    <row r="3131" spans="1:1">
      <c r="A3131" s="3"/>
    </row>
    <row r="3132" spans="1:1">
      <c r="A3132" s="3"/>
    </row>
    <row r="3133" spans="1:1">
      <c r="A3133" s="3"/>
    </row>
    <row r="3134" spans="1:1">
      <c r="A3134" s="3"/>
    </row>
    <row r="3135" spans="1:1">
      <c r="A3135" s="3"/>
    </row>
    <row r="3136" spans="1:1">
      <c r="A3136" s="3"/>
    </row>
    <row r="3137" spans="1:1">
      <c r="A3137" s="3"/>
    </row>
    <row r="3138" spans="1:1">
      <c r="A3138" s="3"/>
    </row>
    <row r="3139" spans="1:1">
      <c r="A3139" s="3"/>
    </row>
    <row r="3140" spans="1:1">
      <c r="A3140" s="3"/>
    </row>
    <row r="3141" spans="1:1">
      <c r="A3141" s="3"/>
    </row>
    <row r="3142" spans="1:1">
      <c r="A3142" s="3"/>
    </row>
    <row r="3143" spans="1:1">
      <c r="A3143" s="3"/>
    </row>
    <row r="3144" spans="1:1">
      <c r="A3144" s="3"/>
    </row>
    <row r="3145" spans="1:1">
      <c r="A3145" s="3"/>
    </row>
    <row r="3146" spans="1:1">
      <c r="A3146" s="3"/>
    </row>
    <row r="3147" spans="1:1">
      <c r="A3147" s="3"/>
    </row>
    <row r="3148" spans="1:1">
      <c r="A3148" s="3"/>
    </row>
    <row r="3149" spans="1:1">
      <c r="A3149" s="3"/>
    </row>
    <row r="3150" spans="1:1">
      <c r="A3150" s="3"/>
    </row>
    <row r="3151" spans="1:1">
      <c r="A3151" s="3"/>
    </row>
    <row r="3152" spans="1:1">
      <c r="A3152" s="3"/>
    </row>
    <row r="3153" spans="1:1">
      <c r="A3153" s="3"/>
    </row>
    <row r="3154" spans="1:1">
      <c r="A3154" s="3"/>
    </row>
    <row r="3155" spans="1:1">
      <c r="A3155" s="3"/>
    </row>
    <row r="3156" spans="1:1">
      <c r="A3156" s="3"/>
    </row>
    <row r="3157" spans="1:1">
      <c r="A3157" s="3"/>
    </row>
    <row r="3158" spans="1:1">
      <c r="A3158" s="3"/>
    </row>
    <row r="3159" spans="1:1">
      <c r="A3159" s="3"/>
    </row>
    <row r="3160" spans="1:1">
      <c r="A3160" s="3"/>
    </row>
    <row r="3161" spans="1:1">
      <c r="A3161" s="3"/>
    </row>
    <row r="3162" spans="1:1">
      <c r="A3162" s="3"/>
    </row>
    <row r="3163" spans="1:1">
      <c r="A3163" s="3"/>
    </row>
    <row r="3164" spans="1:1">
      <c r="A3164" s="3"/>
    </row>
    <row r="3165" spans="1:1">
      <c r="A3165" s="3"/>
    </row>
    <row r="3166" spans="1:1">
      <c r="A3166" s="3"/>
    </row>
    <row r="3167" spans="1:1">
      <c r="A3167" s="3"/>
    </row>
    <row r="3168" spans="1:1">
      <c r="A3168" s="3"/>
    </row>
    <row r="3169" spans="1:1">
      <c r="A3169" s="3"/>
    </row>
    <row r="3170" spans="1:1">
      <c r="A3170" s="3"/>
    </row>
    <row r="3171" spans="1:1">
      <c r="A3171" s="3"/>
    </row>
    <row r="3172" spans="1:1">
      <c r="A3172" s="3"/>
    </row>
    <row r="3173" spans="1:1">
      <c r="A3173" s="3"/>
    </row>
    <row r="3174" spans="1:1">
      <c r="A3174" s="3"/>
    </row>
    <row r="3175" spans="1:1">
      <c r="A3175" s="3"/>
    </row>
    <row r="3176" spans="1:1">
      <c r="A3176" s="3"/>
    </row>
    <row r="3177" spans="1:1">
      <c r="A3177" s="3"/>
    </row>
    <row r="3178" spans="1:1">
      <c r="A3178" s="3"/>
    </row>
    <row r="3179" spans="1:1">
      <c r="A3179" s="3"/>
    </row>
    <row r="3180" spans="1:1">
      <c r="A3180" s="3"/>
    </row>
    <row r="3181" spans="1:1">
      <c r="A3181" s="3"/>
    </row>
    <row r="3182" spans="1:1">
      <c r="A3182" s="3"/>
    </row>
    <row r="3183" spans="1:1">
      <c r="A3183" s="3"/>
    </row>
    <row r="3184" spans="1:1">
      <c r="A3184" s="3"/>
    </row>
    <row r="3185" spans="1:1">
      <c r="A3185" s="3"/>
    </row>
    <row r="3186" spans="1:1">
      <c r="A3186" s="3"/>
    </row>
    <row r="3187" spans="1:1">
      <c r="A3187" s="3"/>
    </row>
    <row r="3188" spans="1:1">
      <c r="A3188" s="3"/>
    </row>
    <row r="3189" spans="1:1">
      <c r="A3189" s="3"/>
    </row>
    <row r="3190" spans="1:1">
      <c r="A3190" s="3"/>
    </row>
    <row r="3191" spans="1:1">
      <c r="A3191" s="3"/>
    </row>
    <row r="3192" spans="1:1">
      <c r="A3192" s="3"/>
    </row>
    <row r="3193" spans="1:1">
      <c r="A3193" s="3"/>
    </row>
    <row r="3194" spans="1:1">
      <c r="A3194" s="3"/>
    </row>
    <row r="3195" spans="1:1">
      <c r="A3195" s="3"/>
    </row>
    <row r="3196" spans="1:1">
      <c r="A3196" s="3"/>
    </row>
    <row r="3197" spans="1:1">
      <c r="A3197" s="3"/>
    </row>
    <row r="3198" spans="1:1">
      <c r="A3198" s="3"/>
    </row>
    <row r="3199" spans="1:1">
      <c r="A3199" s="3"/>
    </row>
    <row r="3200" spans="1:1">
      <c r="A3200" s="3"/>
    </row>
    <row r="3201" spans="1:1">
      <c r="A3201" s="3"/>
    </row>
    <row r="3202" spans="1:1">
      <c r="A3202" s="3"/>
    </row>
    <row r="3203" spans="1:1">
      <c r="A3203" s="3"/>
    </row>
    <row r="3204" spans="1:1">
      <c r="A3204" s="3"/>
    </row>
    <row r="3205" spans="1:1">
      <c r="A3205" s="3"/>
    </row>
    <row r="3206" spans="1:1">
      <c r="A3206" s="3"/>
    </row>
    <row r="3207" spans="1:1">
      <c r="A3207" s="3"/>
    </row>
    <row r="3208" spans="1:1">
      <c r="A3208" s="3"/>
    </row>
    <row r="3209" spans="1:1">
      <c r="A3209" s="3"/>
    </row>
    <row r="3210" spans="1:1">
      <c r="A3210" s="3"/>
    </row>
    <row r="3211" spans="1:1">
      <c r="A3211" s="3"/>
    </row>
    <row r="3212" spans="1:1">
      <c r="A3212" s="3"/>
    </row>
    <row r="3213" spans="1:1">
      <c r="A3213" s="3"/>
    </row>
    <row r="3214" spans="1:1">
      <c r="A3214" s="3"/>
    </row>
    <row r="3215" spans="1:1">
      <c r="A3215" s="3"/>
    </row>
    <row r="3216" spans="1:1">
      <c r="A3216" s="3"/>
    </row>
    <row r="3217" spans="1:1">
      <c r="A3217" s="3"/>
    </row>
    <row r="3218" spans="1:1">
      <c r="A3218" s="3"/>
    </row>
    <row r="3219" spans="1:1">
      <c r="A3219" s="3"/>
    </row>
    <row r="3220" spans="1:1">
      <c r="A3220" s="3"/>
    </row>
    <row r="3221" spans="1:1">
      <c r="A3221" s="3"/>
    </row>
    <row r="3222" spans="1:1">
      <c r="A3222" s="3"/>
    </row>
    <row r="3223" spans="1:1">
      <c r="A3223" s="3"/>
    </row>
    <row r="3224" spans="1:1">
      <c r="A3224" s="3"/>
    </row>
    <row r="3225" spans="1:1">
      <c r="A3225" s="3"/>
    </row>
    <row r="3226" spans="1:1">
      <c r="A3226" s="3"/>
    </row>
    <row r="3227" spans="1:1">
      <c r="A3227" s="3"/>
    </row>
    <row r="3228" spans="1:1">
      <c r="A3228" s="3"/>
    </row>
    <row r="3229" spans="1:1">
      <c r="A3229" s="3"/>
    </row>
    <row r="3230" spans="1:1">
      <c r="A3230" s="3"/>
    </row>
    <row r="3231" spans="1:1">
      <c r="A3231" s="3"/>
    </row>
    <row r="3232" spans="1:1">
      <c r="A3232" s="3"/>
    </row>
    <row r="3233" spans="1:1">
      <c r="A3233" s="3"/>
    </row>
    <row r="3234" spans="1:1">
      <c r="A3234" s="3"/>
    </row>
    <row r="3235" spans="1:1">
      <c r="A3235" s="3"/>
    </row>
    <row r="3236" spans="1:1">
      <c r="A3236" s="3"/>
    </row>
    <row r="3237" spans="1:1">
      <c r="A3237" s="3"/>
    </row>
    <row r="3238" spans="1:1">
      <c r="A3238" s="3"/>
    </row>
    <row r="3239" spans="1:1">
      <c r="A3239" s="3"/>
    </row>
    <row r="3240" spans="1:1">
      <c r="A3240" s="3"/>
    </row>
    <row r="3241" spans="1:1">
      <c r="A3241" s="3"/>
    </row>
    <row r="3242" spans="1:1">
      <c r="A3242" s="3"/>
    </row>
    <row r="3243" spans="1:1">
      <c r="A3243" s="3"/>
    </row>
    <row r="3244" spans="1:1">
      <c r="A3244" s="3"/>
    </row>
    <row r="3245" spans="1:1">
      <c r="A3245" s="3"/>
    </row>
    <row r="3246" spans="1:1">
      <c r="A3246" s="3"/>
    </row>
    <row r="3247" spans="1:1">
      <c r="A3247" s="3"/>
    </row>
    <row r="3248" spans="1:1">
      <c r="A3248" s="3"/>
    </row>
    <row r="3249" spans="1:1">
      <c r="A3249" s="3"/>
    </row>
    <row r="3250" spans="1:1">
      <c r="A3250" s="3"/>
    </row>
    <row r="3251" spans="1:1">
      <c r="A3251" s="3"/>
    </row>
    <row r="3252" spans="1:1">
      <c r="A3252" s="3"/>
    </row>
    <row r="3253" spans="1:1">
      <c r="A3253" s="3"/>
    </row>
    <row r="3254" spans="1:1">
      <c r="A3254" s="3"/>
    </row>
    <row r="3255" spans="1:1">
      <c r="A3255" s="3"/>
    </row>
    <row r="3256" spans="1:1">
      <c r="A3256" s="3"/>
    </row>
    <row r="3257" spans="1:1">
      <c r="A3257" s="3"/>
    </row>
    <row r="3258" spans="1:1">
      <c r="A3258" s="3"/>
    </row>
    <row r="3259" spans="1:1">
      <c r="A3259" s="3"/>
    </row>
    <row r="3260" spans="1:1">
      <c r="A3260" s="3"/>
    </row>
    <row r="3261" spans="1:1">
      <c r="A3261" s="3"/>
    </row>
    <row r="3262" spans="1:1">
      <c r="A3262" s="3"/>
    </row>
    <row r="3263" spans="1:1">
      <c r="A3263" s="3"/>
    </row>
    <row r="3264" spans="1:1">
      <c r="A3264" s="3"/>
    </row>
    <row r="3265" spans="1:1">
      <c r="A3265" s="3"/>
    </row>
    <row r="3266" spans="1:1">
      <c r="A3266" s="3"/>
    </row>
    <row r="3267" spans="1:1">
      <c r="A3267" s="3"/>
    </row>
    <row r="3268" spans="1:1">
      <c r="A3268" s="3"/>
    </row>
    <row r="3269" spans="1:1">
      <c r="A3269" s="3"/>
    </row>
    <row r="3270" spans="1:1">
      <c r="A3270" s="3"/>
    </row>
    <row r="3271" spans="1:1">
      <c r="A3271" s="3"/>
    </row>
    <row r="3272" spans="1:1">
      <c r="A3272" s="3"/>
    </row>
    <row r="3273" spans="1:1">
      <c r="A3273" s="3"/>
    </row>
    <row r="3274" spans="1:1">
      <c r="A3274" s="3"/>
    </row>
    <row r="3275" spans="1:1">
      <c r="A3275" s="3"/>
    </row>
    <row r="3276" spans="1:1">
      <c r="A3276" s="3"/>
    </row>
    <row r="3277" spans="1:1">
      <c r="A3277" s="3"/>
    </row>
    <row r="3278" spans="1:1">
      <c r="A3278" s="3"/>
    </row>
    <row r="3279" spans="1:1">
      <c r="A3279" s="3"/>
    </row>
    <row r="3280" spans="1:1">
      <c r="A3280" s="3"/>
    </row>
    <row r="3281" spans="1:1">
      <c r="A3281" s="3"/>
    </row>
    <row r="3282" spans="1:1">
      <c r="A3282" s="3"/>
    </row>
    <row r="3283" spans="1:1">
      <c r="A3283" s="3"/>
    </row>
    <row r="3284" spans="1:1">
      <c r="A3284" s="3"/>
    </row>
    <row r="3285" spans="1:1">
      <c r="A3285" s="3"/>
    </row>
    <row r="3286" spans="1:1">
      <c r="A3286" s="3"/>
    </row>
    <row r="3287" spans="1:1">
      <c r="A3287" s="3"/>
    </row>
    <row r="3288" spans="1:1">
      <c r="A3288" s="3"/>
    </row>
    <row r="3289" spans="1:1">
      <c r="A3289" s="3"/>
    </row>
    <row r="3290" spans="1:1">
      <c r="A3290" s="3"/>
    </row>
    <row r="3291" spans="1:1">
      <c r="A3291" s="3"/>
    </row>
    <row r="3292" spans="1:1">
      <c r="A3292" s="3"/>
    </row>
    <row r="3293" spans="1:1">
      <c r="A3293" s="3"/>
    </row>
    <row r="3294" spans="1:1">
      <c r="A3294" s="3"/>
    </row>
    <row r="3295" spans="1:1">
      <c r="A3295" s="3"/>
    </row>
    <row r="3296" spans="1:1">
      <c r="A3296" s="3"/>
    </row>
    <row r="3297" spans="1:1">
      <c r="A3297" s="3"/>
    </row>
    <row r="3298" spans="1:1">
      <c r="A3298" s="3"/>
    </row>
    <row r="3299" spans="1:1">
      <c r="A3299" s="3"/>
    </row>
    <row r="3300" spans="1:1">
      <c r="A3300" s="3"/>
    </row>
    <row r="3301" spans="1:1">
      <c r="A3301" s="3"/>
    </row>
    <row r="3302" spans="1:1">
      <c r="A3302" s="3"/>
    </row>
    <row r="3303" spans="1:1">
      <c r="A3303" s="3"/>
    </row>
    <row r="3304" spans="1:1">
      <c r="A3304" s="3"/>
    </row>
    <row r="3305" spans="1:1">
      <c r="A3305" s="3"/>
    </row>
    <row r="3306" spans="1:1">
      <c r="A3306" s="3"/>
    </row>
    <row r="3307" spans="1:1">
      <c r="A3307" s="3"/>
    </row>
    <row r="3308" spans="1:1">
      <c r="A3308" s="3"/>
    </row>
    <row r="3309" spans="1:1">
      <c r="A3309" s="3"/>
    </row>
    <row r="3310" spans="1:1">
      <c r="A3310" s="3"/>
    </row>
    <row r="3311" spans="1:1">
      <c r="A3311" s="3"/>
    </row>
    <row r="3312" spans="1:1">
      <c r="A3312" s="3"/>
    </row>
    <row r="3313" spans="1:1">
      <c r="A3313" s="3"/>
    </row>
    <row r="3314" spans="1:1">
      <c r="A3314" s="3"/>
    </row>
    <row r="3315" spans="1:1">
      <c r="A3315" s="3"/>
    </row>
    <row r="3316" spans="1:1">
      <c r="A3316" s="3"/>
    </row>
    <row r="3317" spans="1:1">
      <c r="A3317" s="3"/>
    </row>
    <row r="3318" spans="1:1">
      <c r="A3318" s="3"/>
    </row>
    <row r="3319" spans="1:1">
      <c r="A3319" s="3"/>
    </row>
    <row r="3320" spans="1:1">
      <c r="A3320" s="3"/>
    </row>
    <row r="3321" spans="1:1">
      <c r="A3321" s="3"/>
    </row>
    <row r="3322" spans="1:1">
      <c r="A3322" s="3"/>
    </row>
    <row r="3323" spans="1:1">
      <c r="A3323" s="3"/>
    </row>
    <row r="3324" spans="1:1">
      <c r="A3324" s="3"/>
    </row>
    <row r="3325" spans="1:1">
      <c r="A3325" s="3"/>
    </row>
    <row r="3326" spans="1:1">
      <c r="A3326" s="3"/>
    </row>
    <row r="3327" spans="1:1">
      <c r="A3327" s="3"/>
    </row>
    <row r="3328" spans="1:1">
      <c r="A3328" s="3"/>
    </row>
    <row r="3329" spans="1:1">
      <c r="A3329" s="3"/>
    </row>
    <row r="3330" spans="1:1">
      <c r="A3330" s="3"/>
    </row>
    <row r="3331" spans="1:1">
      <c r="A3331" s="3"/>
    </row>
    <row r="3332" spans="1:1">
      <c r="A3332" s="3"/>
    </row>
    <row r="3333" spans="1:1">
      <c r="A3333" s="3"/>
    </row>
    <row r="3334" spans="1:1">
      <c r="A3334" s="3"/>
    </row>
    <row r="3335" spans="1:1">
      <c r="A3335" s="3"/>
    </row>
    <row r="3336" spans="1:1">
      <c r="A3336" s="3"/>
    </row>
    <row r="3337" spans="1:1">
      <c r="A3337" s="3"/>
    </row>
    <row r="3338" spans="1:1">
      <c r="A3338" s="3"/>
    </row>
    <row r="3339" spans="1:1">
      <c r="A3339" s="3"/>
    </row>
    <row r="3340" spans="1:1">
      <c r="A3340" s="3"/>
    </row>
    <row r="3341" spans="1:1">
      <c r="A3341" s="3"/>
    </row>
    <row r="3342" spans="1:1">
      <c r="A3342" s="3"/>
    </row>
    <row r="3343" spans="1:1">
      <c r="A3343" s="3"/>
    </row>
    <row r="3344" spans="1:1">
      <c r="A3344" s="3"/>
    </row>
    <row r="3345" spans="1:1">
      <c r="A3345" s="3"/>
    </row>
    <row r="3346" spans="1:1">
      <c r="A3346" s="3"/>
    </row>
    <row r="3347" spans="1:1">
      <c r="A3347" s="3"/>
    </row>
    <row r="3348" spans="1:1">
      <c r="A3348" s="3"/>
    </row>
    <row r="3349" spans="1:1">
      <c r="A3349" s="3"/>
    </row>
    <row r="3350" spans="1:1">
      <c r="A3350" s="3"/>
    </row>
    <row r="3351" spans="1:1">
      <c r="A3351" s="3"/>
    </row>
    <row r="3352" spans="1:1">
      <c r="A3352" s="3"/>
    </row>
    <row r="3353" spans="1:1">
      <c r="A3353" s="3"/>
    </row>
    <row r="3354" spans="1:1">
      <c r="A3354" s="3"/>
    </row>
    <row r="3355" spans="1:1">
      <c r="A3355" s="3"/>
    </row>
    <row r="3356" spans="1:1">
      <c r="A3356" s="3"/>
    </row>
    <row r="3357" spans="1:1">
      <c r="A3357" s="3"/>
    </row>
    <row r="3358" spans="1:1">
      <c r="A3358" s="3"/>
    </row>
    <row r="3359" spans="1:1">
      <c r="A3359" s="3"/>
    </row>
    <row r="3360" spans="1:1">
      <c r="A3360" s="3"/>
    </row>
    <row r="3361" spans="1:1">
      <c r="A3361" s="3"/>
    </row>
    <row r="3362" spans="1:1">
      <c r="A3362" s="3"/>
    </row>
    <row r="3363" spans="1:1">
      <c r="A3363" s="3"/>
    </row>
    <row r="3364" spans="1:1">
      <c r="A3364" s="3"/>
    </row>
    <row r="3365" spans="1:1">
      <c r="A3365" s="3"/>
    </row>
    <row r="3366" spans="1:1">
      <c r="A3366" s="3"/>
    </row>
    <row r="3367" spans="1:1">
      <c r="A3367" s="3"/>
    </row>
    <row r="3368" spans="1:1">
      <c r="A3368" s="3"/>
    </row>
    <row r="3369" spans="1:1">
      <c r="A3369" s="3"/>
    </row>
    <row r="3370" spans="1:1">
      <c r="A3370" s="3"/>
    </row>
    <row r="3371" spans="1:1">
      <c r="A3371" s="3"/>
    </row>
    <row r="3372" spans="1:1">
      <c r="A3372" s="3"/>
    </row>
    <row r="3373" spans="1:1">
      <c r="A3373" s="3"/>
    </row>
    <row r="3374" spans="1:1">
      <c r="A3374" s="3"/>
    </row>
    <row r="3375" spans="1:1">
      <c r="A3375" s="3"/>
    </row>
    <row r="3376" spans="1:1">
      <c r="A3376" s="3"/>
    </row>
    <row r="3377" spans="1:1">
      <c r="A3377" s="3"/>
    </row>
    <row r="3378" spans="1:1">
      <c r="A3378" s="3"/>
    </row>
    <row r="3379" spans="1:1">
      <c r="A3379" s="3"/>
    </row>
    <row r="3380" spans="1:1">
      <c r="A3380" s="3"/>
    </row>
    <row r="3381" spans="1:1">
      <c r="A3381" s="3"/>
    </row>
    <row r="3382" spans="1:1">
      <c r="A3382" s="3"/>
    </row>
    <row r="3383" spans="1:1">
      <c r="A3383" s="3"/>
    </row>
    <row r="3384" spans="1:1">
      <c r="A3384" s="3"/>
    </row>
    <row r="3385" spans="1:1">
      <c r="A3385" s="3"/>
    </row>
    <row r="3386" spans="1:1">
      <c r="A3386" s="3"/>
    </row>
    <row r="3387" spans="1:1">
      <c r="A3387" s="3"/>
    </row>
    <row r="3388" spans="1:1">
      <c r="A3388" s="3"/>
    </row>
    <row r="3389" spans="1:1">
      <c r="A3389" s="3"/>
    </row>
    <row r="3390" spans="1:1">
      <c r="A3390" s="3"/>
    </row>
    <row r="3391" spans="1:1">
      <c r="A3391" s="3"/>
    </row>
    <row r="3392" spans="1:1">
      <c r="A3392" s="3"/>
    </row>
    <row r="3393" spans="1:1">
      <c r="A3393" s="3"/>
    </row>
    <row r="3394" spans="1:1">
      <c r="A3394" s="3"/>
    </row>
    <row r="3395" spans="1:1">
      <c r="A3395" s="3"/>
    </row>
    <row r="3396" spans="1:1">
      <c r="A3396" s="3"/>
    </row>
    <row r="3397" spans="1:1">
      <c r="A3397" s="3"/>
    </row>
    <row r="3398" spans="1:1">
      <c r="A3398" s="3"/>
    </row>
    <row r="3399" spans="1:1">
      <c r="A3399" s="3"/>
    </row>
    <row r="3400" spans="1:1">
      <c r="A3400" s="3"/>
    </row>
    <row r="3401" spans="1:1">
      <c r="A3401" s="3"/>
    </row>
    <row r="3402" spans="1:1">
      <c r="A3402" s="3"/>
    </row>
    <row r="3403" spans="1:1">
      <c r="A3403" s="3"/>
    </row>
    <row r="3404" spans="1:1">
      <c r="A3404" s="3"/>
    </row>
    <row r="3405" spans="1:1">
      <c r="A3405" s="3"/>
    </row>
    <row r="3406" spans="1:1">
      <c r="A3406" s="3"/>
    </row>
    <row r="3407" spans="1:1">
      <c r="A3407" s="3"/>
    </row>
    <row r="3408" spans="1:1">
      <c r="A3408" s="3"/>
    </row>
    <row r="3409" spans="1:1">
      <c r="A3409" s="3"/>
    </row>
    <row r="3410" spans="1:1">
      <c r="A3410" s="3"/>
    </row>
    <row r="3411" spans="1:1">
      <c r="A3411" s="3"/>
    </row>
    <row r="3412" spans="1:1">
      <c r="A3412" s="3"/>
    </row>
    <row r="3413" spans="1:1">
      <c r="A3413" s="3"/>
    </row>
    <row r="3414" spans="1:1">
      <c r="A3414" s="3"/>
    </row>
    <row r="3415" spans="1:1">
      <c r="A3415" s="3"/>
    </row>
    <row r="3416" spans="1:1">
      <c r="A3416" s="3"/>
    </row>
    <row r="3417" spans="1:1">
      <c r="A3417" s="3"/>
    </row>
    <row r="3418" spans="1:1">
      <c r="A3418" s="3"/>
    </row>
    <row r="3419" spans="1:1">
      <c r="A3419" s="3"/>
    </row>
    <row r="3420" spans="1:1">
      <c r="A3420" s="3"/>
    </row>
    <row r="3421" spans="1:1">
      <c r="A3421" s="3"/>
    </row>
    <row r="3422" spans="1:1">
      <c r="A3422" s="3"/>
    </row>
    <row r="3423" spans="1:1">
      <c r="A3423" s="3"/>
    </row>
    <row r="3424" spans="1:1">
      <c r="A3424" s="3"/>
    </row>
    <row r="3425" spans="1:1">
      <c r="A3425" s="3"/>
    </row>
    <row r="3426" spans="1:1">
      <c r="A3426" s="3"/>
    </row>
    <row r="3427" spans="1:1">
      <c r="A3427" s="3"/>
    </row>
    <row r="3428" spans="1:1">
      <c r="A3428" s="3"/>
    </row>
    <row r="3429" spans="1:1">
      <c r="A3429" s="3"/>
    </row>
    <row r="3430" spans="1:1">
      <c r="A3430" s="3"/>
    </row>
    <row r="3431" spans="1:1">
      <c r="A3431" s="3"/>
    </row>
    <row r="3432" spans="1:1">
      <c r="A3432" s="3"/>
    </row>
    <row r="3433" spans="1:1">
      <c r="A3433" s="3"/>
    </row>
    <row r="3434" spans="1:1">
      <c r="A3434" s="3"/>
    </row>
    <row r="3435" spans="1:1">
      <c r="A3435" s="3"/>
    </row>
    <row r="3436" spans="1:1">
      <c r="A3436" s="3"/>
    </row>
    <row r="3437" spans="1:1">
      <c r="A3437" s="3"/>
    </row>
    <row r="3438" spans="1:1">
      <c r="A3438" s="3"/>
    </row>
    <row r="3439" spans="1:1">
      <c r="A3439" s="3"/>
    </row>
    <row r="3440" spans="1:1">
      <c r="A3440" s="3"/>
    </row>
    <row r="3441" spans="1:1">
      <c r="A3441" s="3"/>
    </row>
    <row r="3442" spans="1:1">
      <c r="A3442" s="3"/>
    </row>
    <row r="3443" spans="1:1">
      <c r="A3443" s="3"/>
    </row>
    <row r="3444" spans="1:1">
      <c r="A3444" s="3"/>
    </row>
    <row r="3445" spans="1:1">
      <c r="A3445" s="3"/>
    </row>
    <row r="3446" spans="1:1">
      <c r="A3446" s="3"/>
    </row>
    <row r="3447" spans="1:1">
      <c r="A3447" s="3"/>
    </row>
    <row r="3448" spans="1:1">
      <c r="A3448" s="3"/>
    </row>
    <row r="3449" spans="1:1">
      <c r="A3449" s="3"/>
    </row>
    <row r="3450" spans="1:1">
      <c r="A3450" s="3"/>
    </row>
    <row r="3451" spans="1:1">
      <c r="A3451" s="3"/>
    </row>
    <row r="3452" spans="1:1">
      <c r="A3452" s="3"/>
    </row>
    <row r="3453" spans="1:1">
      <c r="A3453" s="3"/>
    </row>
    <row r="3454" spans="1:1">
      <c r="A3454" s="3"/>
    </row>
    <row r="3455" spans="1:1">
      <c r="A3455" s="3"/>
    </row>
    <row r="3456" spans="1:1">
      <c r="A3456" s="3"/>
    </row>
    <row r="3457" spans="1:1">
      <c r="A3457" s="3"/>
    </row>
    <row r="3458" spans="1:1">
      <c r="A3458" s="3"/>
    </row>
    <row r="3459" spans="1:1">
      <c r="A3459" s="3"/>
    </row>
    <row r="3460" spans="1:1">
      <c r="A3460" s="3"/>
    </row>
    <row r="3461" spans="1:1">
      <c r="A3461" s="3"/>
    </row>
    <row r="3462" spans="1:1">
      <c r="A3462" s="3"/>
    </row>
    <row r="3463" spans="1:1">
      <c r="A3463" s="3"/>
    </row>
    <row r="3464" spans="1:1">
      <c r="A3464" s="3"/>
    </row>
    <row r="3465" spans="1:1">
      <c r="A3465" s="3"/>
    </row>
    <row r="3466" spans="1:1">
      <c r="A3466" s="3"/>
    </row>
    <row r="3467" spans="1:1">
      <c r="A3467" s="3"/>
    </row>
    <row r="3468" spans="1:1">
      <c r="A3468" s="3"/>
    </row>
    <row r="3469" spans="1:1">
      <c r="A3469" s="3"/>
    </row>
    <row r="3470" spans="1:1">
      <c r="A3470" s="3"/>
    </row>
    <row r="3471" spans="1:1">
      <c r="A3471" s="3"/>
    </row>
    <row r="3472" spans="1:1">
      <c r="A3472" s="3"/>
    </row>
    <row r="3473" spans="1:1">
      <c r="A3473" s="3"/>
    </row>
    <row r="3474" spans="1:1">
      <c r="A3474" s="3"/>
    </row>
    <row r="3475" spans="1:1">
      <c r="A3475" s="3"/>
    </row>
    <row r="3476" spans="1:1">
      <c r="A3476" s="3"/>
    </row>
    <row r="3477" spans="1:1">
      <c r="A3477" s="3"/>
    </row>
    <row r="3478" spans="1:1">
      <c r="A3478" s="3"/>
    </row>
    <row r="3479" spans="1:1">
      <c r="A3479" s="3"/>
    </row>
    <row r="3480" spans="1:1">
      <c r="A3480" s="3"/>
    </row>
    <row r="3481" spans="1:1">
      <c r="A3481" s="3"/>
    </row>
    <row r="3482" spans="1:1">
      <c r="A3482" s="3"/>
    </row>
    <row r="3483" spans="1:1">
      <c r="A3483" s="3"/>
    </row>
    <row r="3484" spans="1:1">
      <c r="A3484" s="3"/>
    </row>
    <row r="3485" spans="1:1">
      <c r="A3485" s="3"/>
    </row>
    <row r="3486" spans="1:1">
      <c r="A3486" s="3"/>
    </row>
    <row r="3487" spans="1:1">
      <c r="A3487" s="3"/>
    </row>
    <row r="3488" spans="1:1">
      <c r="A3488" s="3"/>
    </row>
    <row r="3489" spans="1:1">
      <c r="A3489" s="3"/>
    </row>
    <row r="3490" spans="1:1">
      <c r="A3490" s="3"/>
    </row>
    <row r="3491" spans="1:1">
      <c r="A3491" s="3"/>
    </row>
    <row r="3492" spans="1:1">
      <c r="A3492" s="3"/>
    </row>
    <row r="3493" spans="1:1">
      <c r="A3493" s="3"/>
    </row>
    <row r="3494" spans="1:1">
      <c r="A3494" s="3"/>
    </row>
    <row r="3495" spans="1:1">
      <c r="A3495" s="3"/>
    </row>
    <row r="3496" spans="1:1">
      <c r="A3496" s="3"/>
    </row>
    <row r="3497" spans="1:1">
      <c r="A3497" s="3"/>
    </row>
    <row r="3498" spans="1:1">
      <c r="A3498" s="3"/>
    </row>
    <row r="3499" spans="1:1">
      <c r="A3499" s="3"/>
    </row>
    <row r="3500" spans="1:1">
      <c r="A3500" s="3"/>
    </row>
    <row r="3501" spans="1:1">
      <c r="A3501" s="3"/>
    </row>
    <row r="3502" spans="1:1">
      <c r="A3502" s="3"/>
    </row>
    <row r="3503" spans="1:1">
      <c r="A3503" s="3"/>
    </row>
    <row r="3504" spans="1:1">
      <c r="A3504" s="3"/>
    </row>
    <row r="3505" spans="1:1">
      <c r="A3505" s="3"/>
    </row>
    <row r="3506" spans="1:1">
      <c r="A3506" s="3"/>
    </row>
    <row r="3507" spans="1:1">
      <c r="A3507" s="3"/>
    </row>
    <row r="3508" spans="1:1">
      <c r="A3508" s="3"/>
    </row>
    <row r="3509" spans="1:1">
      <c r="A3509" s="3"/>
    </row>
    <row r="3510" spans="1:1">
      <c r="A3510" s="3"/>
    </row>
    <row r="3511" spans="1:1">
      <c r="A3511" s="3"/>
    </row>
    <row r="3512" spans="1:1">
      <c r="A3512" s="3"/>
    </row>
    <row r="3513" spans="1:1">
      <c r="A3513" s="3"/>
    </row>
    <row r="3514" spans="1:1">
      <c r="A3514" s="3"/>
    </row>
    <row r="3515" spans="1:1">
      <c r="A3515" s="3"/>
    </row>
    <row r="3516" spans="1:1">
      <c r="A3516" s="3"/>
    </row>
    <row r="3517" spans="1:1">
      <c r="A3517" s="3"/>
    </row>
    <row r="3518" spans="1:1">
      <c r="A3518" s="3"/>
    </row>
    <row r="3519" spans="1:1">
      <c r="A3519" s="3"/>
    </row>
    <row r="3520" spans="1:1">
      <c r="A3520" s="3"/>
    </row>
    <row r="3521" spans="1:1">
      <c r="A3521" s="3"/>
    </row>
    <row r="3522" spans="1:1">
      <c r="A3522" s="3"/>
    </row>
    <row r="3523" spans="1:1">
      <c r="A3523" s="3"/>
    </row>
    <row r="3524" spans="1:1">
      <c r="A3524" s="3"/>
    </row>
    <row r="3525" spans="1:1">
      <c r="A3525" s="3"/>
    </row>
    <row r="3526" spans="1:1">
      <c r="A3526" s="3"/>
    </row>
    <row r="3527" spans="1:1">
      <c r="A3527" s="3"/>
    </row>
    <row r="3528" spans="1:1">
      <c r="A3528" s="3"/>
    </row>
    <row r="3529" spans="1:1">
      <c r="A3529" s="3"/>
    </row>
    <row r="3530" spans="1:1">
      <c r="A3530" s="3"/>
    </row>
    <row r="3531" spans="1:1">
      <c r="A3531" s="3"/>
    </row>
    <row r="3532" spans="1:1">
      <c r="A3532" s="3"/>
    </row>
    <row r="3533" spans="1:1">
      <c r="A3533" s="3"/>
    </row>
    <row r="3534" spans="1:1">
      <c r="A3534" s="3"/>
    </row>
    <row r="3535" spans="1:1">
      <c r="A3535" s="3"/>
    </row>
    <row r="3536" spans="1:1">
      <c r="A3536" s="3"/>
    </row>
    <row r="3537" spans="1:1">
      <c r="A3537" s="3"/>
    </row>
    <row r="3538" spans="1:1">
      <c r="A3538" s="3"/>
    </row>
    <row r="3539" spans="1:1">
      <c r="A3539" s="3"/>
    </row>
    <row r="3540" spans="1:1">
      <c r="A3540" s="3"/>
    </row>
    <row r="3541" spans="1:1">
      <c r="A3541" s="3"/>
    </row>
    <row r="3542" spans="1:1">
      <c r="A3542" s="3"/>
    </row>
    <row r="3543" spans="1:1">
      <c r="A3543" s="3"/>
    </row>
    <row r="3544" spans="1:1">
      <c r="A3544" s="3"/>
    </row>
    <row r="3545" spans="1:1">
      <c r="A3545" s="3"/>
    </row>
    <row r="3546" spans="1:1">
      <c r="A3546" s="3"/>
    </row>
    <row r="3547" spans="1:1">
      <c r="A3547" s="3"/>
    </row>
    <row r="3548" spans="1:1">
      <c r="A3548" s="3"/>
    </row>
    <row r="3549" spans="1:1">
      <c r="A3549" s="3"/>
    </row>
    <row r="3550" spans="1:1">
      <c r="A3550" s="3"/>
    </row>
    <row r="3551" spans="1:1">
      <c r="A3551" s="3"/>
    </row>
    <row r="3552" spans="1:1">
      <c r="A3552" s="3"/>
    </row>
    <row r="3553" spans="1:1">
      <c r="A3553" s="3"/>
    </row>
    <row r="3554" spans="1:1">
      <c r="A3554" s="3"/>
    </row>
    <row r="3555" spans="1:1">
      <c r="A3555" s="3"/>
    </row>
    <row r="3556" spans="1:1">
      <c r="A3556" s="3"/>
    </row>
    <row r="3557" spans="1:1">
      <c r="A3557" s="3"/>
    </row>
    <row r="3558" spans="1:1">
      <c r="A3558" s="3"/>
    </row>
    <row r="3559" spans="1:1">
      <c r="A3559" s="3"/>
    </row>
    <row r="3560" spans="1:1">
      <c r="A3560" s="3"/>
    </row>
    <row r="3561" spans="1:1">
      <c r="A3561" s="3"/>
    </row>
    <row r="3562" spans="1:1">
      <c r="A3562" s="3"/>
    </row>
    <row r="3563" spans="1:1">
      <c r="A3563" s="3"/>
    </row>
    <row r="3564" spans="1:1">
      <c r="A3564" s="3"/>
    </row>
    <row r="3565" spans="1:1">
      <c r="A3565" s="3"/>
    </row>
    <row r="3566" spans="1:1">
      <c r="A3566" s="3"/>
    </row>
    <row r="3567" spans="1:1">
      <c r="A3567" s="3"/>
    </row>
    <row r="3568" spans="1:1">
      <c r="A3568" s="3"/>
    </row>
    <row r="3569" spans="1:1">
      <c r="A3569" s="3"/>
    </row>
    <row r="3570" spans="1:1">
      <c r="A3570" s="3"/>
    </row>
    <row r="3571" spans="1:1">
      <c r="A3571" s="3"/>
    </row>
    <row r="3572" spans="1:1">
      <c r="A3572" s="3"/>
    </row>
    <row r="3573" spans="1:1">
      <c r="A3573" s="3"/>
    </row>
    <row r="3574" spans="1:1">
      <c r="A3574" s="3"/>
    </row>
    <row r="3575" spans="1:1">
      <c r="A3575" s="3"/>
    </row>
    <row r="3576" spans="1:1">
      <c r="A3576" s="3"/>
    </row>
    <row r="3577" spans="1:1">
      <c r="A3577" s="3"/>
    </row>
    <row r="3578" spans="1:1">
      <c r="A3578" s="3"/>
    </row>
    <row r="3579" spans="1:1">
      <c r="A3579" s="3"/>
    </row>
    <row r="3580" spans="1:1">
      <c r="A3580" s="3"/>
    </row>
    <row r="3581" spans="1:1">
      <c r="A3581" s="3"/>
    </row>
    <row r="3582" spans="1:1">
      <c r="A3582" s="3"/>
    </row>
    <row r="3583" spans="1:1">
      <c r="A3583" s="3"/>
    </row>
    <row r="3584" spans="1:1">
      <c r="A3584" s="3"/>
    </row>
    <row r="3585" spans="1:1">
      <c r="A3585" s="3"/>
    </row>
    <row r="3586" spans="1:1">
      <c r="A3586" s="3"/>
    </row>
    <row r="3587" spans="1:1">
      <c r="A3587" s="3"/>
    </row>
    <row r="3588" spans="1:1">
      <c r="A3588" s="3"/>
    </row>
    <row r="3589" spans="1:1">
      <c r="A3589" s="3"/>
    </row>
    <row r="3590" spans="1:1">
      <c r="A3590" s="3"/>
    </row>
    <row r="3591" spans="1:1">
      <c r="A3591" s="3"/>
    </row>
    <row r="3592" spans="1:1">
      <c r="A3592" s="3"/>
    </row>
    <row r="3593" spans="1:1">
      <c r="A3593" s="3"/>
    </row>
    <row r="3594" spans="1:1">
      <c r="A3594" s="3"/>
    </row>
    <row r="3595" spans="1:1">
      <c r="A3595" s="3"/>
    </row>
    <row r="3596" spans="1:1">
      <c r="A3596" s="3"/>
    </row>
    <row r="3597" spans="1:1">
      <c r="A3597" s="3"/>
    </row>
    <row r="3598" spans="1:1">
      <c r="A3598" s="3"/>
    </row>
    <row r="3599" spans="1:1">
      <c r="A3599" s="3"/>
    </row>
    <row r="3600" spans="1:1">
      <c r="A3600" s="3"/>
    </row>
    <row r="3601" spans="1:1">
      <c r="A3601" s="3"/>
    </row>
    <row r="3602" spans="1:1">
      <c r="A3602" s="3"/>
    </row>
    <row r="3603" spans="1:1">
      <c r="A3603" s="3"/>
    </row>
    <row r="3604" spans="1:1">
      <c r="A3604" s="3"/>
    </row>
    <row r="3605" spans="1:1">
      <c r="A3605" s="3"/>
    </row>
    <row r="3606" spans="1:1">
      <c r="A3606" s="3"/>
    </row>
    <row r="3607" spans="1:1">
      <c r="A3607" s="3"/>
    </row>
    <row r="3608" spans="1:1">
      <c r="A3608" s="3"/>
    </row>
    <row r="3609" spans="1:1">
      <c r="A3609" s="3"/>
    </row>
    <row r="3610" spans="1:1">
      <c r="A3610" s="3"/>
    </row>
    <row r="3611" spans="1:1">
      <c r="A3611" s="3"/>
    </row>
    <row r="3612" spans="1:1">
      <c r="A3612" s="3"/>
    </row>
    <row r="3613" spans="1:1">
      <c r="A3613" s="3"/>
    </row>
    <row r="3614" spans="1:1">
      <c r="A3614" s="3"/>
    </row>
    <row r="3615" spans="1:1">
      <c r="A3615" s="3"/>
    </row>
    <row r="3616" spans="1:1">
      <c r="A3616" s="3"/>
    </row>
    <row r="3617" spans="1:1">
      <c r="A3617" s="3"/>
    </row>
    <row r="3618" spans="1:1">
      <c r="A3618" s="3"/>
    </row>
    <row r="3619" spans="1:1">
      <c r="A3619" s="3"/>
    </row>
    <row r="3620" spans="1:1">
      <c r="A3620" s="3"/>
    </row>
    <row r="3621" spans="1:1">
      <c r="A3621" s="3"/>
    </row>
    <row r="3622" spans="1:1">
      <c r="A3622" s="3"/>
    </row>
    <row r="3623" spans="1:1">
      <c r="A3623" s="3"/>
    </row>
    <row r="3624" spans="1:1">
      <c r="A3624" s="3"/>
    </row>
    <row r="3625" spans="1:1">
      <c r="A3625" s="3"/>
    </row>
    <row r="3626" spans="1:1">
      <c r="A3626" s="3"/>
    </row>
    <row r="3627" spans="1:1">
      <c r="A3627" s="3"/>
    </row>
    <row r="3628" spans="1:1">
      <c r="A3628" s="3"/>
    </row>
    <row r="3629" spans="1:1">
      <c r="A3629" s="3"/>
    </row>
    <row r="3630" spans="1:1">
      <c r="A3630" s="3"/>
    </row>
    <row r="3631" spans="1:1">
      <c r="A3631" s="3"/>
    </row>
    <row r="3632" spans="1:1">
      <c r="A3632" s="3"/>
    </row>
    <row r="3633" spans="1:1">
      <c r="A3633" s="3"/>
    </row>
    <row r="3634" spans="1:1">
      <c r="A3634" s="3"/>
    </row>
    <row r="3635" spans="1:1">
      <c r="A3635" s="3"/>
    </row>
    <row r="3636" spans="1:1">
      <c r="A3636" s="3"/>
    </row>
    <row r="3637" spans="1:1">
      <c r="A3637" s="3"/>
    </row>
    <row r="3638" spans="1:1">
      <c r="A3638" s="3"/>
    </row>
    <row r="3639" spans="1:1">
      <c r="A3639" s="3"/>
    </row>
    <row r="3640" spans="1:1">
      <c r="A3640" s="3"/>
    </row>
    <row r="3641" spans="1:1">
      <c r="A3641" s="3"/>
    </row>
    <row r="3642" spans="1:1">
      <c r="A3642" s="3"/>
    </row>
    <row r="3643" spans="1:1">
      <c r="A3643" s="3"/>
    </row>
    <row r="3644" spans="1:1">
      <c r="A3644" s="3"/>
    </row>
    <row r="3645" spans="1:1">
      <c r="A3645" s="3"/>
    </row>
    <row r="3646" spans="1:1">
      <c r="A3646" s="3"/>
    </row>
    <row r="3647" spans="1:1">
      <c r="A3647" s="3"/>
    </row>
    <row r="3648" spans="1:1">
      <c r="A3648" s="3"/>
    </row>
    <row r="3649" spans="1:1">
      <c r="A3649" s="3"/>
    </row>
    <row r="3650" spans="1:1">
      <c r="A3650" s="3"/>
    </row>
    <row r="3651" spans="1:1">
      <c r="A3651" s="3"/>
    </row>
    <row r="3652" spans="1:1">
      <c r="A3652" s="3"/>
    </row>
    <row r="3653" spans="1:1">
      <c r="A3653" s="3"/>
    </row>
    <row r="3654" spans="1:1">
      <c r="A3654" s="3"/>
    </row>
    <row r="3655" spans="1:1">
      <c r="A3655" s="3"/>
    </row>
    <row r="3656" spans="1:1">
      <c r="A3656" s="3"/>
    </row>
    <row r="3657" spans="1:1">
      <c r="A3657" s="3"/>
    </row>
    <row r="3658" spans="1:1">
      <c r="A3658" s="3"/>
    </row>
    <row r="3659" spans="1:1">
      <c r="A3659" s="3"/>
    </row>
    <row r="3660" spans="1:1">
      <c r="A3660" s="3"/>
    </row>
    <row r="3661" spans="1:1">
      <c r="A3661" s="3"/>
    </row>
    <row r="3662" spans="1:1">
      <c r="A3662" s="3"/>
    </row>
    <row r="3663" spans="1:1">
      <c r="A3663" s="3"/>
    </row>
    <row r="3664" spans="1:1">
      <c r="A3664" s="3"/>
    </row>
    <row r="3665" spans="1:1">
      <c r="A3665" s="3"/>
    </row>
    <row r="3666" spans="1:1">
      <c r="A3666" s="3"/>
    </row>
    <row r="3667" spans="1:1">
      <c r="A3667" s="3"/>
    </row>
    <row r="3668" spans="1:1">
      <c r="A3668" s="3"/>
    </row>
    <row r="3669" spans="1:1">
      <c r="A3669" s="3"/>
    </row>
    <row r="3670" spans="1:1">
      <c r="A3670" s="3"/>
    </row>
    <row r="3671" spans="1:1">
      <c r="A3671" s="3"/>
    </row>
    <row r="3672" spans="1:1">
      <c r="A3672" s="3"/>
    </row>
    <row r="3673" spans="1:1">
      <c r="A3673" s="3"/>
    </row>
    <row r="3674" spans="1:1">
      <c r="A3674" s="3"/>
    </row>
    <row r="3675" spans="1:1">
      <c r="A3675" s="3"/>
    </row>
    <row r="3676" spans="1:1">
      <c r="A3676" s="3"/>
    </row>
    <row r="3677" spans="1:1">
      <c r="A3677" s="3"/>
    </row>
    <row r="3678" spans="1:1">
      <c r="A3678" s="3"/>
    </row>
    <row r="3679" spans="1:1">
      <c r="A3679" s="3"/>
    </row>
    <row r="3680" spans="1:1">
      <c r="A3680" s="3"/>
    </row>
    <row r="3681" spans="1:1">
      <c r="A3681" s="3"/>
    </row>
    <row r="3682" spans="1:1">
      <c r="A3682" s="3"/>
    </row>
    <row r="3683" spans="1:1">
      <c r="A3683" s="3"/>
    </row>
    <row r="3684" spans="1:1">
      <c r="A3684" s="3"/>
    </row>
    <row r="3685" spans="1:1">
      <c r="A3685" s="3"/>
    </row>
    <row r="3686" spans="1:1">
      <c r="A3686" s="3"/>
    </row>
    <row r="3687" spans="1:1">
      <c r="A3687" s="3"/>
    </row>
    <row r="3688" spans="1:1">
      <c r="A3688" s="3"/>
    </row>
    <row r="3689" spans="1:1">
      <c r="A3689" s="3"/>
    </row>
    <row r="3690" spans="1:1">
      <c r="A3690" s="3"/>
    </row>
    <row r="3691" spans="1:1">
      <c r="A3691" s="3"/>
    </row>
    <row r="3692" spans="1:1">
      <c r="A3692" s="3"/>
    </row>
    <row r="3693" spans="1:1">
      <c r="A3693" s="3"/>
    </row>
    <row r="3694" spans="1:1">
      <c r="A3694" s="3"/>
    </row>
    <row r="3695" spans="1:1">
      <c r="A3695" s="3"/>
    </row>
    <row r="3696" spans="1:1">
      <c r="A3696" s="3"/>
    </row>
    <row r="3697" spans="1:1">
      <c r="A3697" s="3"/>
    </row>
    <row r="3698" spans="1:1">
      <c r="A3698" s="3"/>
    </row>
    <row r="3699" spans="1:1">
      <c r="A3699" s="3"/>
    </row>
    <row r="3700" spans="1:1">
      <c r="A3700" s="3"/>
    </row>
    <row r="3701" spans="1:1">
      <c r="A3701" s="3"/>
    </row>
    <row r="3702" spans="1:1">
      <c r="A3702" s="3"/>
    </row>
    <row r="3703" spans="1:1">
      <c r="A3703" s="3"/>
    </row>
    <row r="3704" spans="1:1">
      <c r="A3704" s="3"/>
    </row>
    <row r="3705" spans="1:1">
      <c r="A3705" s="3"/>
    </row>
    <row r="3706" spans="1:1">
      <c r="A3706" s="3"/>
    </row>
    <row r="3707" spans="1:1">
      <c r="A3707" s="3"/>
    </row>
    <row r="3708" spans="1:1">
      <c r="A3708" s="3"/>
    </row>
    <row r="3709" spans="1:1">
      <c r="A3709" s="3"/>
    </row>
    <row r="3710" spans="1:1">
      <c r="A3710" s="3"/>
    </row>
    <row r="3711" spans="1:1">
      <c r="A3711" s="3"/>
    </row>
    <row r="3712" spans="1:1">
      <c r="A3712" s="3"/>
    </row>
    <row r="3713" spans="1:1">
      <c r="A3713" s="3"/>
    </row>
    <row r="3714" spans="1:1">
      <c r="A3714" s="3"/>
    </row>
    <row r="3715" spans="1:1">
      <c r="A3715" s="3"/>
    </row>
    <row r="3716" spans="1:1">
      <c r="A3716" s="3"/>
    </row>
    <row r="3717" spans="1:1">
      <c r="A3717" s="3"/>
    </row>
    <row r="3718" spans="1:1">
      <c r="A3718" s="3"/>
    </row>
    <row r="3719" spans="1:1">
      <c r="A3719" s="3"/>
    </row>
    <row r="3720" spans="1:1">
      <c r="A3720" s="3"/>
    </row>
    <row r="3721" spans="1:1">
      <c r="A3721" s="3"/>
    </row>
    <row r="3722" spans="1:1">
      <c r="A3722" s="3"/>
    </row>
    <row r="3723" spans="1:1">
      <c r="A3723" s="3"/>
    </row>
    <row r="3724" spans="1:1">
      <c r="A3724" s="3"/>
    </row>
    <row r="3725" spans="1:1">
      <c r="A3725" s="3"/>
    </row>
    <row r="3726" spans="1:1">
      <c r="A3726" s="3"/>
    </row>
    <row r="3727" spans="1:1">
      <c r="A3727" s="3"/>
    </row>
    <row r="3728" spans="1:1">
      <c r="A3728" s="3"/>
    </row>
    <row r="3729" spans="1:1">
      <c r="A3729" s="3"/>
    </row>
    <row r="3730" spans="1:1">
      <c r="A3730" s="3"/>
    </row>
    <row r="3731" spans="1:1">
      <c r="A3731" s="3"/>
    </row>
    <row r="3732" spans="1:1">
      <c r="A3732" s="3"/>
    </row>
    <row r="3733" spans="1:1">
      <c r="A3733" s="3"/>
    </row>
    <row r="3734" spans="1:1">
      <c r="A3734" s="3"/>
    </row>
    <row r="3735" spans="1:1">
      <c r="A3735" s="3"/>
    </row>
    <row r="3736" spans="1:1">
      <c r="A3736" s="3"/>
    </row>
    <row r="3737" spans="1:1">
      <c r="A3737" s="3"/>
    </row>
    <row r="3738" spans="1:1">
      <c r="A3738" s="3"/>
    </row>
    <row r="3739" spans="1:1">
      <c r="A3739" s="3"/>
    </row>
    <row r="3740" spans="1:1">
      <c r="A3740" s="3"/>
    </row>
    <row r="3741" spans="1:1">
      <c r="A3741" s="3"/>
    </row>
    <row r="3742" spans="1:1">
      <c r="A3742" s="3"/>
    </row>
    <row r="3743" spans="1:1">
      <c r="A3743" s="3"/>
    </row>
    <row r="3744" spans="1:1">
      <c r="A3744" s="3"/>
    </row>
    <row r="3745" spans="1:1">
      <c r="A3745" s="3"/>
    </row>
    <row r="3746" spans="1:1">
      <c r="A3746" s="3"/>
    </row>
    <row r="3747" spans="1:1">
      <c r="A3747" s="3"/>
    </row>
    <row r="3748" spans="1:1">
      <c r="A3748" s="3"/>
    </row>
    <row r="3749" spans="1:1">
      <c r="A3749" s="3"/>
    </row>
    <row r="3750" spans="1:1">
      <c r="A3750" s="3"/>
    </row>
    <row r="3751" spans="1:1">
      <c r="A3751" s="3"/>
    </row>
    <row r="3752" spans="1:1">
      <c r="A3752" s="3"/>
    </row>
    <row r="3753" spans="1:1">
      <c r="A3753" s="3"/>
    </row>
    <row r="3754" spans="1:1">
      <c r="A3754" s="3"/>
    </row>
    <row r="3755" spans="1:1">
      <c r="A3755" s="3"/>
    </row>
    <row r="3756" spans="1:1">
      <c r="A3756" s="3"/>
    </row>
    <row r="3757" spans="1:1">
      <c r="A3757" s="3"/>
    </row>
    <row r="3758" spans="1:1">
      <c r="A3758" s="3"/>
    </row>
    <row r="3759" spans="1:1">
      <c r="A3759" s="3"/>
    </row>
    <row r="3760" spans="1:1">
      <c r="A3760" s="3"/>
    </row>
    <row r="3761" spans="1:1">
      <c r="A3761" s="3"/>
    </row>
    <row r="3762" spans="1:1">
      <c r="A3762" s="3"/>
    </row>
    <row r="3763" spans="1:1">
      <c r="A3763" s="3"/>
    </row>
    <row r="3764" spans="1:1">
      <c r="A3764" s="3"/>
    </row>
    <row r="3765" spans="1:1">
      <c r="A3765" s="3"/>
    </row>
    <row r="3766" spans="1:1">
      <c r="A3766" s="3"/>
    </row>
    <row r="3767" spans="1:1">
      <c r="A3767" s="3"/>
    </row>
    <row r="3768" spans="1:1">
      <c r="A3768" s="3"/>
    </row>
    <row r="3769" spans="1:1">
      <c r="A3769" s="3"/>
    </row>
    <row r="3770" spans="1:1">
      <c r="A3770" s="3"/>
    </row>
    <row r="3771" spans="1:1">
      <c r="A3771" s="3"/>
    </row>
    <row r="3772" spans="1:1">
      <c r="A3772" s="3"/>
    </row>
    <row r="3773" spans="1:1">
      <c r="A3773" s="3"/>
    </row>
    <row r="3774" spans="1:1">
      <c r="A3774" s="3"/>
    </row>
    <row r="3775" spans="1:1">
      <c r="A3775" s="3"/>
    </row>
    <row r="3776" spans="1:1">
      <c r="A3776" s="3"/>
    </row>
    <row r="3777" spans="1:1">
      <c r="A3777" s="3"/>
    </row>
    <row r="3778" spans="1:1">
      <c r="A3778" s="3"/>
    </row>
    <row r="3779" spans="1:1">
      <c r="A3779" s="3"/>
    </row>
    <row r="3780" spans="1:1">
      <c r="A3780" s="3"/>
    </row>
    <row r="3781" spans="1:1">
      <c r="A3781" s="3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5B495-3D97-4183-9766-B2D84D96AC18}">
  <dimension ref="A1:CG328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19" sqref="J19"/>
    </sheetView>
  </sheetViews>
  <sheetFormatPr defaultRowHeight="14"/>
  <cols>
    <col min="1" max="1" width="9.9140625" bestFit="1" customWidth="1"/>
    <col min="2" max="2" width="9.08203125" style="14"/>
    <col min="3" max="3" width="11" style="14" bestFit="1" customWidth="1"/>
    <col min="4" max="4" width="10" style="14" bestFit="1" customWidth="1"/>
    <col min="5" max="6" width="9.1640625" style="14" bestFit="1" customWidth="1"/>
    <col min="7" max="7" width="10" style="14" bestFit="1" customWidth="1"/>
    <col min="8" max="10" width="11" style="39" bestFit="1" customWidth="1"/>
    <col min="11" max="11" width="10" style="39" bestFit="1" customWidth="1"/>
    <col min="12" max="12" width="9.1640625" style="39" bestFit="1" customWidth="1"/>
    <col min="13" max="13" width="10" style="39" bestFit="1" customWidth="1"/>
    <col min="14" max="19" width="9.08203125" style="14"/>
    <col min="20" max="25" width="9.08203125" style="39"/>
    <col min="26" max="31" width="9.08203125" style="14"/>
    <col min="32" max="32" width="10" style="39" bestFit="1" customWidth="1"/>
    <col min="33" max="34" width="10.58203125" style="39" bestFit="1" customWidth="1"/>
    <col min="35" max="36" width="9.58203125" style="39" bestFit="1" customWidth="1"/>
    <col min="37" max="37" width="10.58203125" style="39" bestFit="1" customWidth="1"/>
    <col min="38" max="43" width="9.08203125" style="14"/>
    <col min="44" max="49" width="9.08203125" style="39"/>
    <col min="50" max="50" width="9.1640625" style="14" bestFit="1" customWidth="1"/>
    <col min="51" max="52" width="10" style="14" bestFit="1" customWidth="1"/>
    <col min="53" max="55" width="9.1640625" style="14" bestFit="1" customWidth="1"/>
    <col min="56" max="56" width="10" style="39" bestFit="1" customWidth="1"/>
    <col min="57" max="61" width="9.08203125" style="39"/>
    <col min="62" max="67" width="9.08203125" style="14"/>
    <col min="68" max="73" width="9.08203125" style="39"/>
    <col min="74" max="85" width="9.08203125" style="93"/>
  </cols>
  <sheetData>
    <row r="1" spans="1:85">
      <c r="B1" s="14" t="str">
        <f>"IQ_Total_Revenue"</f>
        <v>IQ_Total_Revenue</v>
      </c>
      <c r="N1" s="14" t="str">
        <f>"IQ_TOTAL_REV_1YR_ANN_GROWTH"</f>
        <v>IQ_TOTAL_REV_1YR_ANN_GROWTH</v>
      </c>
      <c r="Z1" s="14" t="str">
        <f>"IQ_NI"</f>
        <v>IQ_NI</v>
      </c>
      <c r="AL1" s="14" t="str">
        <f>"IQ_NI_1YR_ANN_Growth"</f>
        <v>IQ_NI_1YR_ANN_Growth</v>
      </c>
      <c r="AX1" s="14" t="str">
        <f>"IQ_EBITDA"</f>
        <v>IQ_EBITDA</v>
      </c>
      <c r="BI1" s="14">
        <v>4</v>
      </c>
      <c r="BJ1" s="14" t="s">
        <v>523</v>
      </c>
      <c r="BV1" s="93" t="str">
        <f>"IQ_RETURN_INVESTED_CAPITAL"</f>
        <v>IQ_RETURN_INVESTED_CAPITAL</v>
      </c>
    </row>
    <row r="2" spans="1:85">
      <c r="B2" s="14" t="str">
        <f>"IQ_CQ"</f>
        <v>IQ_CQ</v>
      </c>
      <c r="H2" s="39" t="str">
        <f>"IQ_LTM"</f>
        <v>IQ_LTM</v>
      </c>
      <c r="N2" s="14" t="str">
        <f>"IQ_CQ"</f>
        <v>IQ_CQ</v>
      </c>
      <c r="T2" s="39" t="str">
        <f>H2</f>
        <v>IQ_LTM</v>
      </c>
      <c r="Z2" s="14" t="str">
        <f>N2</f>
        <v>IQ_CQ</v>
      </c>
      <c r="AF2" s="39" t="str">
        <f>T2</f>
        <v>IQ_LTM</v>
      </c>
      <c r="AL2" s="14" t="str">
        <f>Z2</f>
        <v>IQ_CQ</v>
      </c>
      <c r="AR2" s="39" t="str">
        <f>AF2</f>
        <v>IQ_LTM</v>
      </c>
      <c r="AX2" s="14" t="str">
        <f>AL2</f>
        <v>IQ_CQ</v>
      </c>
      <c r="BD2" s="39" t="str">
        <f>AR2</f>
        <v>IQ_LTM</v>
      </c>
      <c r="BI2" s="14">
        <f>_xlfn.XMATCH("*",D:D,-1,2)</f>
        <v>67</v>
      </c>
      <c r="BJ2" s="14" t="str">
        <f>AX2</f>
        <v>IQ_CQ</v>
      </c>
      <c r="BP2" s="39" t="str">
        <f>BD2</f>
        <v>IQ_LTM</v>
      </c>
      <c r="BV2" s="93" t="s">
        <v>521</v>
      </c>
      <c r="CB2" s="93" t="s">
        <v>522</v>
      </c>
    </row>
    <row r="3" spans="1:85">
      <c r="B3" s="25" t="str" cm="1">
        <f t="array" ref="B3:G3">Data!B6:G6</f>
        <v>COP</v>
      </c>
      <c r="C3" s="25" t="str">
        <v>XOM</v>
      </c>
      <c r="D3" s="25" t="str">
        <v>CVX</v>
      </c>
      <c r="E3" s="25" t="str">
        <v>EOG</v>
      </c>
      <c r="F3" s="25" t="str">
        <v>BP</v>
      </c>
      <c r="G3" s="25" t="str">
        <v>DVN</v>
      </c>
      <c r="H3" s="39" t="str" cm="1">
        <f t="array" ref="H3:M3">B3:G3</f>
        <v>COP</v>
      </c>
      <c r="I3" s="39" t="str">
        <v>XOM</v>
      </c>
      <c r="J3" s="39" t="str">
        <v>CVX</v>
      </c>
      <c r="K3" s="39" t="str">
        <v>EOG</v>
      </c>
      <c r="L3" s="39" t="str">
        <v>BP</v>
      </c>
      <c r="M3" s="39" t="str">
        <v>DVN</v>
      </c>
      <c r="N3" s="14" t="str" cm="1">
        <f t="array" ref="N3:S3">H3:M3</f>
        <v>COP</v>
      </c>
      <c r="O3" s="14" t="str">
        <v>XOM</v>
      </c>
      <c r="P3" s="14" t="str">
        <v>CVX</v>
      </c>
      <c r="Q3" s="14" t="str">
        <v>EOG</v>
      </c>
      <c r="R3" s="14" t="str">
        <v>BP</v>
      </c>
      <c r="S3" s="14" t="str">
        <v>DVN</v>
      </c>
      <c r="T3" s="39" t="str" cm="1">
        <f t="array" ref="T3:Y3">_xlfn.ANCHORARRAY(N3)</f>
        <v>COP</v>
      </c>
      <c r="U3" s="39" t="str">
        <v>XOM</v>
      </c>
      <c r="V3" s="39" t="str">
        <v>CVX</v>
      </c>
      <c r="W3" s="39" t="str">
        <v>EOG</v>
      </c>
      <c r="X3" s="39" t="str">
        <v>BP</v>
      </c>
      <c r="Y3" s="39" t="str">
        <v>DVN</v>
      </c>
      <c r="Z3" s="14" t="str" cm="1">
        <f t="array" ref="Z3:AE3">_xlfn.ANCHORARRAY(T3)</f>
        <v>COP</v>
      </c>
      <c r="AA3" s="14" t="str">
        <v>XOM</v>
      </c>
      <c r="AB3" s="14" t="str">
        <v>CVX</v>
      </c>
      <c r="AC3" s="14" t="str">
        <v>EOG</v>
      </c>
      <c r="AD3" s="14" t="str">
        <v>BP</v>
      </c>
      <c r="AE3" s="14" t="str">
        <v>DVN</v>
      </c>
      <c r="AF3" s="39" t="str" cm="1">
        <f t="array" ref="AF3:AK3">_xlfn.ANCHORARRAY(Z3)</f>
        <v>COP</v>
      </c>
      <c r="AG3" s="39" t="str">
        <v>XOM</v>
      </c>
      <c r="AH3" s="39" t="str">
        <v>CVX</v>
      </c>
      <c r="AI3" s="39" t="str">
        <v>EOG</v>
      </c>
      <c r="AJ3" s="39" t="str">
        <v>BP</v>
      </c>
      <c r="AK3" s="39" t="str">
        <v>DVN</v>
      </c>
      <c r="AL3" s="14" t="str" cm="1">
        <f t="array" ref="AL3:AQ3">_xlfn.ANCHORARRAY(AF3)</f>
        <v>COP</v>
      </c>
      <c r="AM3" s="14" t="str">
        <v>XOM</v>
      </c>
      <c r="AN3" s="14" t="str">
        <v>CVX</v>
      </c>
      <c r="AO3" s="14" t="str">
        <v>EOG</v>
      </c>
      <c r="AP3" s="14" t="str">
        <v>BP</v>
      </c>
      <c r="AQ3" s="14" t="str">
        <v>DVN</v>
      </c>
      <c r="AR3" s="39" t="str" cm="1">
        <f t="array" ref="AR3:AW3">_xlfn.ANCHORARRAY(AF3)</f>
        <v>COP</v>
      </c>
      <c r="AS3" s="39" t="str">
        <v>XOM</v>
      </c>
      <c r="AT3" s="39" t="str">
        <v>CVX</v>
      </c>
      <c r="AU3" s="39" t="str">
        <v>EOG</v>
      </c>
      <c r="AV3" s="39" t="str">
        <v>BP</v>
      </c>
      <c r="AW3" s="39" t="str">
        <v>DVN</v>
      </c>
      <c r="AX3" s="14" t="str" cm="1">
        <f t="array" ref="AX3:BC3">_xlfn.ANCHORARRAY(AL3)</f>
        <v>COP</v>
      </c>
      <c r="AY3" s="14" t="str">
        <v>XOM</v>
      </c>
      <c r="AZ3" s="14" t="str">
        <v>CVX</v>
      </c>
      <c r="BA3" s="14" t="str">
        <v>EOG</v>
      </c>
      <c r="BB3" s="14" t="str">
        <v>BP</v>
      </c>
      <c r="BC3" s="14" t="str">
        <v>DVN</v>
      </c>
      <c r="BD3" s="39" t="str" cm="1">
        <f t="array" ref="BD3:BI3">_xlfn.ANCHORARRAY(AX3)</f>
        <v>COP</v>
      </c>
      <c r="BE3" s="39" t="str">
        <v>XOM</v>
      </c>
      <c r="BF3" s="39" t="str">
        <v>CVX</v>
      </c>
      <c r="BG3" s="39" t="str">
        <v>EOG</v>
      </c>
      <c r="BH3" s="39" t="str">
        <v>BP</v>
      </c>
      <c r="BI3" s="39" t="str">
        <v>DVN</v>
      </c>
      <c r="BJ3" s="14" t="str" cm="1">
        <f t="array" ref="BJ3:BO3">_xlfn.ANCHORARRAY(BD3)</f>
        <v>COP</v>
      </c>
      <c r="BK3" s="14" t="str">
        <v>XOM</v>
      </c>
      <c r="BL3" s="14" t="str">
        <v>CVX</v>
      </c>
      <c r="BM3" s="14" t="str">
        <v>EOG</v>
      </c>
      <c r="BN3" s="14" t="str">
        <v>BP</v>
      </c>
      <c r="BO3" s="14" t="str">
        <v>DVN</v>
      </c>
      <c r="BP3" s="39" t="str" cm="1">
        <f t="array" ref="BP3:BU3">_xlfn.ANCHORARRAY(BJ3)</f>
        <v>COP</v>
      </c>
      <c r="BQ3" s="39" t="str">
        <v>XOM</v>
      </c>
      <c r="BR3" s="39" t="str">
        <v>CVX</v>
      </c>
      <c r="BS3" s="39" t="str">
        <v>EOG</v>
      </c>
      <c r="BT3" s="39" t="str">
        <v>BP</v>
      </c>
      <c r="BU3" s="39" t="str">
        <v>DVN</v>
      </c>
      <c r="BV3" s="93" t="str" cm="1">
        <f t="array" ref="BV3:CA3">_xlfn.ANCHORARRAY(BP3)</f>
        <v>COP</v>
      </c>
      <c r="BW3" s="93" t="str">
        <v>XOM</v>
      </c>
      <c r="BX3" s="93" t="str">
        <v>CVX</v>
      </c>
      <c r="BY3" s="93" t="str">
        <v>EOG</v>
      </c>
      <c r="BZ3" s="93" t="str">
        <v>BP</v>
      </c>
      <c r="CA3" s="93" t="str">
        <v>DVN</v>
      </c>
      <c r="CB3" s="93" t="str" cm="1">
        <f t="array" ref="CB3:CG3">_xlfn.ANCHORARRAY(BV3)</f>
        <v>COP</v>
      </c>
      <c r="CC3" s="93" t="str">
        <v>XOM</v>
      </c>
      <c r="CD3" s="93" t="str">
        <v>CVX</v>
      </c>
      <c r="CE3" s="93" t="str">
        <v>EOG</v>
      </c>
      <c r="CF3" s="93" t="str">
        <v>BP</v>
      </c>
      <c r="CG3" s="93" t="str">
        <v>DVN</v>
      </c>
    </row>
    <row r="4" spans="1:85">
      <c r="A4" s="3">
        <v>45930</v>
      </c>
      <c r="B4" s="14" cm="1">
        <f t="array" ref="B4">_xll.ciqfunctions.udf.CIQ(B$3,$B$1,$B$2,$A4,"L",,"USD","H")</f>
        <v>15376</v>
      </c>
      <c r="C4" s="38" cm="1">
        <f t="array" ref="C4">_xll.ciqfunctions.udf.CIQ(C$3,$B$1,$B$2,$A4,"L",,"USD","H")</f>
        <v>83331</v>
      </c>
      <c r="D4" s="38" cm="1">
        <f t="array" ref="D4">_xll.ciqfunctions.udf.CIQ(D$3,$B$1,$B$2,$A4,"L",,"USD","H")</f>
        <v>48747</v>
      </c>
      <c r="E4" s="38" cm="1">
        <f t="array" ref="E4">_xll.ciqfunctions.udf.CIQ(E$3,$B$1,$B$2,$A4,"L",,"USD","H")</f>
        <v>5749</v>
      </c>
      <c r="F4" s="38" cm="1">
        <f t="array" ref="F4">_xll.ciqfunctions.udf.CIQ(F$3,$B$1,$B$2,$A4,"L",,"USD","H")</f>
        <v>48386</v>
      </c>
      <c r="G4" s="38" cm="1">
        <f t="array" ref="G4">_xll.ciqfunctions.udf.CIQ(G$3,$B$1,$B$2,$A4,"L",,"USD","H")</f>
        <v>4067</v>
      </c>
      <c r="H4" s="40" cm="1">
        <f t="array" ref="H4">_xll.ciqfunctions.udf.CIQ(B$3,$B$1,$H$2,$A4,"L",,"USD","H")</f>
        <v>61280</v>
      </c>
      <c r="I4" s="40" cm="1">
        <f t="array" ref="I4">_xll.ciqfunctions.udf.CIQ(C$3,$B$1,$H$2,$A4,"L",,"USD","H")</f>
        <v>326245</v>
      </c>
      <c r="J4" s="40" cm="1">
        <f t="array" ref="J4">_xll.ciqfunctions.udf.CIQ(D$3,$B$1,$H$2,$A4,"L",,"USD","H")</f>
        <v>188687</v>
      </c>
      <c r="K4" s="40" cm="1">
        <f t="array" ref="K4">_xll.ciqfunctions.udf.CIQ(E$3,$B$1,$H$2,$A4,"L",,"USD","H")</f>
        <v>22654</v>
      </c>
      <c r="L4" s="40" cm="1">
        <f t="array" ref="L4">_xll.ciqfunctions.udf.CIQ(F$3,$B$1,$H$2,$A4,"L",,"USD","H")</f>
        <v>185934</v>
      </c>
      <c r="M4" s="40" cm="1">
        <f t="array" ref="M4">_xll.ciqfunctions.udf.CIQ(G$3,$B$1,$H$2,$A4,"L",,"USD","H")</f>
        <v>16554</v>
      </c>
      <c r="N4" s="13" cm="1">
        <f t="array" ref="N4">_xll.ciqfunctions.udf.CIQ(B$3,$N$1,$B$2,$A4,"L",,"USD","H")</f>
        <v>14.048299999999999</v>
      </c>
      <c r="O4" s="13" cm="1">
        <f t="array" ref="O4">_xll.ciqfunctions.udf.CIQ(C$3,$N$1,$B$2,$A4,"L",,"USD","H")</f>
        <v>-5.0814000000000004</v>
      </c>
      <c r="P4" s="13" cm="1">
        <f t="array" ref="P4">_xll.ciqfunctions.udf.CIQ(D$3,$N$1,$B$2,$A4,"L",,"USD","H")</f>
        <v>-1.3539000000000001</v>
      </c>
      <c r="Q4" s="13" cm="1">
        <f t="array" ref="Q4">_xll.ciqfunctions.udf.CIQ(E$3,$N$1,$B$2,$A4,"L",,"USD","H")</f>
        <v>-2.4436</v>
      </c>
      <c r="R4" s="13" cm="1">
        <f t="array" ref="R4">_xll.ciqfunctions.udf.CIQ(F$3,$N$1,$B$2,$A4,"L",,"USD","H")</f>
        <v>2.4626999999999999</v>
      </c>
      <c r="S4" s="13" cm="1">
        <f t="array" ref="S4">_xll.ciqfunctions.udf.CIQ(G$3,$N$1,$B$2,$A4,"L",,"USD","H")</f>
        <v>7.1108000000000002</v>
      </c>
      <c r="T4" s="41" cm="1">
        <f t="array" ref="T4">_xll.ciqfunctions.udf.CIQ(N$3,$N$1,$T$2,$A4,"L",,"USD","H")</f>
        <v>7.6523000000000003</v>
      </c>
      <c r="U4" s="41" cm="1">
        <f t="array" ref="U4">_xll.ciqfunctions.udf.CIQ(O$3,$N$1,$T$2,$A4,"L",,"USD","H")</f>
        <v>-4.5635000000000003</v>
      </c>
      <c r="V4" s="41" cm="1">
        <f t="array" ref="V4">_xll.ciqfunctions.udf.CIQ(P$3,$N$1,$T$2,$A4,"L",,"USD","H")</f>
        <v>-1.5661</v>
      </c>
      <c r="W4" s="41" cm="1">
        <f t="array" ref="W4">_xll.ciqfunctions.udf.CIQ(Q$3,$N$1,$T$2,$A4,"L",,"USD","H")</f>
        <v>-5.0704000000000002</v>
      </c>
      <c r="X4" s="41" cm="1">
        <f t="array" ref="X4">_xll.ciqfunctions.udf.CIQ(R$3,$N$1,$T$2,$A4,"L",,"USD","H")</f>
        <v>-4.1227</v>
      </c>
      <c r="Y4" s="41" cm="1">
        <f t="array" ref="Y4">_xll.ciqfunctions.udf.CIQ(S$3,$N$1,$T$2,$A4,"L",,"USD","H")</f>
        <v>13.9376</v>
      </c>
      <c r="Z4" s="38" cm="1">
        <f t="array" ref="Z4">_xll.ciqfunctions.udf.CIQ(B$3,$Z$1,$B$2,$A4,"L",,"USD","H")</f>
        <v>1726</v>
      </c>
      <c r="AA4" s="38" cm="1">
        <f t="array" ref="AA4">_xll.ciqfunctions.udf.CIQ(C$3,$Z$1,$B$2,$A4,"L",,"USD","H")</f>
        <v>7548</v>
      </c>
      <c r="AB4" s="38" cm="1">
        <f t="array" ref="AB4">_xll.ciqfunctions.udf.CIQ(D$3,$Z$1,$B$2,$A4,"L",,"USD","H")</f>
        <v>3539</v>
      </c>
      <c r="AC4" s="38" cm="1">
        <f t="array" ref="AC4">_xll.ciqfunctions.udf.CIQ(E$3,$Z$1,$B$2,$A4,"L",,"USD","H")</f>
        <v>1471</v>
      </c>
      <c r="AD4" s="38" cm="1">
        <f t="array" ref="AD4">_xll.ciqfunctions.udf.CIQ(F$3,$Z$1,$B$2,$A4,"L",,"USD","H")</f>
        <v>1161</v>
      </c>
      <c r="AE4" s="38" cm="1">
        <f t="array" ref="AE4">_xll.ciqfunctions.udf.CIQ(G$3,$Z$1,$B$2,$A4,"L",,"USD","H")</f>
        <v>687</v>
      </c>
      <c r="AF4" s="40" cm="1">
        <f t="array" ref="AF4">_xll.ciqfunctions.udf.CIQ(B$3,$Z$1,$H$2,$A4,"L",,"USD","H")</f>
        <v>8852</v>
      </c>
      <c r="AG4" s="40" cm="1">
        <f t="array" ref="AG4">_xll.ciqfunctions.udf.CIQ(C$3,$Z$1,$H$2,$A4,"L",,"USD","H")</f>
        <v>29953</v>
      </c>
      <c r="AH4" s="40" cm="1">
        <f t="array" ref="AH4">_xll.ciqfunctions.udf.CIQ(D$3,$Z$1,$H$2,$A4,"L",,"USD","H")</f>
        <v>12768</v>
      </c>
      <c r="AI4" s="40" cm="1">
        <f t="array" ref="AI4">_xll.ciqfunctions.udf.CIQ(E$3,$Z$1,$H$2,$A4,"L",,"USD","H")</f>
        <v>5530</v>
      </c>
      <c r="AJ4" s="40" cm="1">
        <f t="array" ref="AJ4">_xll.ciqfunctions.udf.CIQ(F$3,$Z$1,$H$2,$A4,"L",,"USD","H")</f>
        <v>1518</v>
      </c>
      <c r="AK4" s="40" cm="1">
        <f t="array" ref="AK4">_xll.ciqfunctions.udf.CIQ(G$3,$Z$1,$H$2,$A4,"L",,"USD","H")</f>
        <v>2719</v>
      </c>
      <c r="AL4" s="13" cm="1">
        <f t="array" ref="AL4">_xll.ciqfunctions.udf.CIQ(B$3,$AL$1,$AL$2,$A4,"L",,"USD","H")</f>
        <v>-16.172899999999998</v>
      </c>
      <c r="AM4" s="13" cm="1">
        <f t="array" ref="AM4">_xll.ciqfunctions.udf.CIQ(C$3,$AL$1,$AL$2,$A4,"L",,"USD","H")</f>
        <v>-12.3345</v>
      </c>
      <c r="AN4" s="13" cm="1">
        <f t="array" ref="AN4">_xll.ciqfunctions.udf.CIQ(D$3,$AL$1,$AL$2,$A4,"L",,"USD","H")</f>
        <v>-21.127800000000001</v>
      </c>
      <c r="AO4" s="13" cm="1">
        <f t="array" ref="AO4">_xll.ciqfunctions.udf.CIQ(E$3,$AL$1,$AL$2,$A4,"L",,"USD","H")</f>
        <v>-12.074199999999999</v>
      </c>
      <c r="AP4" s="13" cm="1">
        <f t="array" ref="AP4">_xll.ciqfunctions.udf.CIQ(F$3,$AL$1,$AL$2,$A4,"L",,"USD","H")</f>
        <v>463.59219999999999</v>
      </c>
      <c r="AQ4" s="13" cm="1">
        <f t="array" ref="AQ4">_xll.ciqfunctions.udf.CIQ(G$3,$AL$1,$AL$2,$A4,"L",,"USD","H")</f>
        <v>-15.3941</v>
      </c>
      <c r="AR4" s="41" cm="1">
        <f t="array" ref="AR4">_xll.ciqfunctions.udf.CIQ(B$3,$AL$1,$AR$2,$A4,"L",,"USD","H")</f>
        <v>-10.9994</v>
      </c>
      <c r="AS4" s="41" cm="1">
        <f t="array" ref="AS4">_xll.ciqfunctions.udf.CIQ(C$3,$AL$1,$AR$2,$A4,"L",,"USD","H")</f>
        <v>-11.1187</v>
      </c>
      <c r="AT4" s="41" cm="1">
        <f t="array" ref="AT4">_xll.ciqfunctions.udf.CIQ(D$3,$AL$1,$AR$2,$A4,"L",,"USD","H")</f>
        <v>-23.457899999999999</v>
      </c>
      <c r="AU4" s="41" cm="1">
        <f t="array" ref="AU4">_xll.ciqfunctions.udf.CIQ(E$3,$AL$1,$AR$2,$A4,"L",,"USD","H")</f>
        <v>-22.549099999999999</v>
      </c>
      <c r="AV4" s="41" cm="1">
        <f t="array" ref="AV4">_xll.ciqfunctions.udf.CIQ(F$3,$AL$1,$AR$2,$A4,"L",,"USD","H")</f>
        <v>-44.006</v>
      </c>
      <c r="AW4" s="41" cm="1">
        <f t="array" ref="AW4">_xll.ciqfunctions.udf.CIQ(G$3,$AL$1,$AR$2,$A4,"L",,"USD","H")</f>
        <v>-20.1234</v>
      </c>
      <c r="AX4" s="38" cm="1">
        <f t="array" ref="AX4">_xll.ciqfunctions.udf.CIQ(B$3,$AX$1,$AX$2,$A4,"L",,"USD","H")</f>
        <v>5942</v>
      </c>
      <c r="AY4" s="38" cm="1">
        <f t="array" ref="AY4">_xll.ciqfunctions.udf.CIQ(C$3,$AX$1,$AX$2,$A4,"L",,"USD","H")</f>
        <v>15689</v>
      </c>
      <c r="AZ4" s="38" cm="1">
        <f t="array" ref="AZ4">_xll.ciqfunctions.udf.CIQ(D$3,$AX$1,$AX$2,$A4,"L",,"USD","H")</f>
        <v>10584</v>
      </c>
      <c r="BA4" s="38" cm="1">
        <f t="array" ref="BA4">_xll.ciqfunctions.udf.CIQ(E$3,$AX$1,$AX$2,$A4,"L",,"USD","H")</f>
        <v>3094</v>
      </c>
      <c r="BB4" s="38" cm="1">
        <f t="array" ref="BB4">_xll.ciqfunctions.udf.CIQ(F$3,$AX$1,$AX$2,$A4,"L",,"USD","H")</f>
        <v>9478</v>
      </c>
      <c r="BC4" s="38" cm="1">
        <f t="array" ref="BC4">_xll.ciqfunctions.udf.CIQ(G$3,$AX$1,$AX$2,$A4,"L",,"USD","H")</f>
        <v>1863</v>
      </c>
      <c r="BD4" s="40" cm="1">
        <f t="array" ref="BD4">_xll.ciqfunctions.udf.CIQ(B$3,$AX$1,$BD$2,$A4,"L",,"USD","H")</f>
        <v>25422</v>
      </c>
      <c r="BE4" s="40" cm="1">
        <f t="array" ref="BE4">_xll.ciqfunctions.udf.CIQ(C$3,$AX$1,$BD$2,$A4,"L",,"USD","H")</f>
        <v>61694</v>
      </c>
      <c r="BF4" s="40" cm="1">
        <f t="array" ref="BF4">_xll.ciqfunctions.udf.CIQ(D$3,$AX$1,$BD$2,$A4,"L",,"USD","H")</f>
        <v>37683</v>
      </c>
      <c r="BG4" s="40" cm="1">
        <f t="array" ref="BG4">_xll.ciqfunctions.udf.CIQ(E$3,$AX$1,$BD$2,$A4,"L",,"USD","H")</f>
        <v>11760</v>
      </c>
      <c r="BH4" s="40" cm="1">
        <f t="array" ref="BH4">_xll.ciqfunctions.udf.CIQ(F$3,$AX$1,$BD$2,$A4,"L",,"USD","H")</f>
        <v>28658</v>
      </c>
      <c r="BI4" s="40" cm="1">
        <f t="array" ref="BI4">_xll.ciqfunctions.udf.CIQ(G$3,$AX$1,$BD$2,$A4,"L",,"USD","H")</f>
        <v>7670</v>
      </c>
      <c r="BJ4" s="43">
        <f>AX4/AX8-1</f>
        <v>4.9267172876567233E-2</v>
      </c>
      <c r="BK4" s="43">
        <f t="shared" ref="BK4:BU4" si="0">AY4/AY8-1</f>
        <v>-9.138819713905133E-2</v>
      </c>
      <c r="BL4" s="43">
        <f t="shared" si="0"/>
        <v>0.10181136789506562</v>
      </c>
      <c r="BM4" s="43">
        <f t="shared" si="0"/>
        <v>-1.5276893698281335E-2</v>
      </c>
      <c r="BN4" s="43">
        <f t="shared" si="0"/>
        <v>0.16580565805658054</v>
      </c>
      <c r="BO4" s="43">
        <f t="shared" si="0"/>
        <v>-4.2651593011305278E-2</v>
      </c>
      <c r="BP4" s="42">
        <f t="shared" si="0"/>
        <v>3.9924732062505131E-2</v>
      </c>
      <c r="BQ4" s="42">
        <f t="shared" si="0"/>
        <v>-7.3594113672197592E-2</v>
      </c>
      <c r="BR4" s="42">
        <f t="shared" si="0"/>
        <v>-3.2354980355904783E-2</v>
      </c>
      <c r="BS4" s="42">
        <f t="shared" si="0"/>
        <v>-0.10692588092345079</v>
      </c>
      <c r="BT4" s="42">
        <f t="shared" si="0"/>
        <v>-9.5762471208153177E-2</v>
      </c>
      <c r="BU4" s="42">
        <f t="shared" si="0"/>
        <v>7.6195480819758465E-3</v>
      </c>
      <c r="BV4" s="68" cm="1">
        <f t="array" ref="BV4">_xll.ciqfunctions.udf.CIQ(B$3,$BV$1,$BV$2,$A4,"L",,"USD","H")/100</f>
        <v>3.3843999999999999E-2</v>
      </c>
      <c r="BW4" s="68" cm="1">
        <f t="array" ref="BW4">_xll.ciqfunctions.udf.CIQ(C$3,$BV$1,$BV$2,$A4,"L",,"USD","H")/100</f>
        <v>4.2712E-2</v>
      </c>
      <c r="BX4" s="68" cm="1">
        <f t="array" ref="BX4">_xll.ciqfunctions.udf.CIQ(D$3,$BV$1,$BV$2,$A4,"L",,"USD","H")/100</f>
        <v>2.124E-3</v>
      </c>
      <c r="BY4" s="68" cm="1">
        <f t="array" ref="BY4">_xll.ciqfunctions.udf.CIQ(E$3,$BV$1,$BV$2,$A4,"L",,"USD","H")/100</f>
        <v>0.102536</v>
      </c>
      <c r="BZ4" s="68" cm="1">
        <f t="array" ref="BZ4">_xll.ciqfunctions.udf.CIQ(F$3,$BV$1,$BV$2,$A4,"L",,"USD","H")/100</f>
        <v>-3.3040000000000001E-3</v>
      </c>
      <c r="CA4" s="68" cm="1">
        <f t="array" ref="CA4">_xll.ciqfunctions.udf.CIQ(G$3,$BV$1,$BV$2,$A4,"L",,"USD","H")/100</f>
        <v>8.8695999999999997E-2</v>
      </c>
      <c r="CB4" s="68" cm="1">
        <f t="array" ref="CB4">_xll.ciqfunctions.udf.CIQ(B$3,$BV$1,$CB$2,$A4,"L",,"USD","H")/100</f>
        <v>6.3835000000000003E-2</v>
      </c>
      <c r="CC4" s="68" cm="1">
        <f t="array" ref="CC4">_xll.ciqfunctions.udf.CIQ(C$3,$BV$1,$CB$2,$A4,"L",,"USD","H")/100</f>
        <v>4.0422E-2</v>
      </c>
      <c r="CD4" s="68" cm="1">
        <f t="array" ref="CD4">_xll.ciqfunctions.udf.CIQ(D$3,$BV$1,$CB$2,$A4,"L",,"USD","H")/100</f>
        <v>2.542E-3</v>
      </c>
      <c r="CE4" s="68" cm="1">
        <f t="array" ref="CE4">_xll.ciqfunctions.udf.CIQ(E$3,$BV$1,$CB$2,$A4,"L",,"USD","H")/100</f>
        <v>9.4589999999999994E-2</v>
      </c>
      <c r="CF4" s="68" cm="1">
        <f t="array" ref="CF4">_xll.ciqfunctions.udf.CIQ(F$3,$BV$1,$CB$2,$A4,"L",,"USD","H")/100</f>
        <v>-2.3582000000000002E-2</v>
      </c>
      <c r="CG4" s="68" cm="1">
        <f t="array" ref="CG4">_xll.ciqfunctions.udf.CIQ(G$3,$BV$1,$CB$2,$A4,"L",,"USD","H")/100</f>
        <v>8.823700000000001E-2</v>
      </c>
    </row>
    <row r="5" spans="1:85">
      <c r="A5" s="3">
        <v>45838</v>
      </c>
      <c r="B5" s="14" cm="1">
        <f t="array" ref="B5">_xll.ciqfunctions.udf.CIQ(B$3,$B$1,$B$2,$A5,"L",,"USD","H")</f>
        <v>14319</v>
      </c>
      <c r="C5" s="38" cm="1">
        <f t="array" ref="C5">_xll.ciqfunctions.udf.CIQ(C$3,$B$1,$B$2,$A5,"L",,"USD","H")</f>
        <v>79477</v>
      </c>
      <c r="D5" s="38" cm="1">
        <f t="array" ref="D5">_xll.ciqfunctions.udf.CIQ(D$3,$B$1,$B$2,$A5,"L",,"USD","H")</f>
        <v>44516</v>
      </c>
      <c r="E5" s="38" cm="1">
        <f t="array" ref="E5">_xll.ciqfunctions.udf.CIQ(E$3,$B$1,$B$2,$A5,"L",,"USD","H")</f>
        <v>5371</v>
      </c>
      <c r="F5" s="38" cm="1">
        <f t="array" ref="F5">_xll.ciqfunctions.udf.CIQ(F$3,$B$1,$B$2,$A5,"L",,"USD","H")</f>
        <v>46973</v>
      </c>
      <c r="G5" s="38" cm="1">
        <f t="array" ref="G5">_xll.ciqfunctions.udf.CIQ(G$3,$B$1,$B$2,$A5,"L",,"USD","H")</f>
        <v>3868</v>
      </c>
      <c r="H5" s="40" cm="1">
        <f t="array" ref="H5">_xll.ciqfunctions.udf.CIQ(B$3,$B$1,$H$2,$A5,"L",,"USD","H")</f>
        <v>59386</v>
      </c>
      <c r="I5" s="40" cm="1">
        <f t="array" ref="I5">_xll.ciqfunctions.udf.CIQ(C$3,$B$1,$H$2,$A5,"L",,"USD","H")</f>
        <v>330706</v>
      </c>
      <c r="J5" s="40" cm="1">
        <f t="array" ref="J5">_xll.ciqfunctions.udf.CIQ(D$3,$B$1,$H$2,$A5,"L",,"USD","H")</f>
        <v>189356</v>
      </c>
      <c r="K5" s="40" cm="1">
        <f t="array" ref="K5">_xll.ciqfunctions.udf.CIQ(E$3,$B$1,$H$2,$A5,"L",,"USD","H")</f>
        <v>22798</v>
      </c>
      <c r="L5" s="40" cm="1">
        <f t="array" ref="L5">_xll.ciqfunctions.udf.CIQ(F$3,$B$1,$H$2,$A5,"L",,"USD","H")</f>
        <v>184771</v>
      </c>
      <c r="M5" s="40" cm="1">
        <f t="array" ref="M5">_xll.ciqfunctions.udf.CIQ(G$3,$B$1,$H$2,$A5,"L",,"USD","H")</f>
        <v>16105</v>
      </c>
      <c r="N5" s="13" cm="1">
        <f t="array" ref="N5">_xll.ciqfunctions.udf.CIQ(B$3,$N$1,$B$2,$A5,"L",,"USD","H")</f>
        <v>2.1107999999999998</v>
      </c>
      <c r="O5" s="13" cm="1">
        <f t="array" ref="O5">_xll.ciqfunctions.udf.CIQ(C$3,$N$1,$B$2,$A5,"L",,"USD","H")</f>
        <v>-11.6785</v>
      </c>
      <c r="P5" s="13" cm="1">
        <f t="array" ref="P5">_xll.ciqfunctions.udf.CIQ(D$3,$N$1,$B$2,$A5,"L",,"USD","H")</f>
        <v>-10.571</v>
      </c>
      <c r="Q5" s="13" cm="1">
        <f t="array" ref="Q5">_xll.ciqfunctions.udf.CIQ(E$3,$N$1,$B$2,$A5,"L",,"USD","H")</f>
        <v>-11.2525</v>
      </c>
      <c r="R5" s="13" cm="1">
        <f t="array" ref="R5">_xll.ciqfunctions.udf.CIQ(F$3,$N$1,$B$2,$A5,"L",,"USD","H")</f>
        <v>-1.3380000000000001</v>
      </c>
      <c r="S5" s="13" cm="1">
        <f t="array" ref="S5">_xll.ciqfunctions.udf.CIQ(G$3,$N$1,$B$2,$A5,"L",,"USD","H")</f>
        <v>-0.66769999999999996</v>
      </c>
      <c r="T5" s="41" cm="1">
        <f t="array" ref="T5">_xll.ciqfunctions.udf.CIQ(N$3,$N$1,$T$2,$A5,"L",,"USD","H")</f>
        <v>2.2486000000000002</v>
      </c>
      <c r="U5" s="41" cm="1">
        <f t="array" ref="U5">_xll.ciqfunctions.udf.CIQ(O$3,$N$1,$T$2,$A5,"L",,"USD","H")</f>
        <v>-3.4782000000000002</v>
      </c>
      <c r="V5" s="41" cm="1">
        <f t="array" ref="V5">_xll.ciqfunctions.udf.CIQ(P$3,$N$1,$T$2,$A5,"L",,"USD","H")</f>
        <v>-2.9182999999999999</v>
      </c>
      <c r="W5" s="41" cm="1">
        <f t="array" ref="W5">_xll.ciqfunctions.udf.CIQ(Q$3,$N$1,$T$2,$A5,"L",,"USD","H")</f>
        <v>-5.4222000000000001</v>
      </c>
      <c r="X5" s="41" cm="1">
        <f t="array" ref="X5">_xll.ciqfunctions.udf.CIQ(R$3,$N$1,$T$2,$A5,"L",,"USD","H")</f>
        <v>-7.5816999999999997</v>
      </c>
      <c r="Y5" s="41" cm="1">
        <f t="array" ref="Y5">_xll.ciqfunctions.udf.CIQ(S$3,$N$1,$T$2,$A5,"L",,"USD","H")</f>
        <v>7.7906000000000004</v>
      </c>
      <c r="Z5" s="38" cm="1">
        <f t="array" ref="Z5">_xll.ciqfunctions.udf.CIQ(B$3,$Z$1,$B$2,$A5,"L",,"USD","H")</f>
        <v>1971</v>
      </c>
      <c r="AA5" s="38" cm="1">
        <f t="array" ref="AA5">_xll.ciqfunctions.udf.CIQ(C$3,$Z$1,$B$2,$A5,"L",,"USD","H")</f>
        <v>7082</v>
      </c>
      <c r="AB5" s="38" cm="1">
        <f t="array" ref="AB5">_xll.ciqfunctions.udf.CIQ(D$3,$Z$1,$B$2,$A5,"L",,"USD","H")</f>
        <v>2490</v>
      </c>
      <c r="AC5" s="38" cm="1">
        <f t="array" ref="AC5">_xll.ciqfunctions.udf.CIQ(E$3,$Z$1,$B$2,$A5,"L",,"USD","H")</f>
        <v>1345</v>
      </c>
      <c r="AD5" s="38" cm="1">
        <f t="array" ref="AD5">_xll.ciqfunctions.udf.CIQ(F$3,$Z$1,$B$2,$A5,"L",,"USD","H")</f>
        <v>1629</v>
      </c>
      <c r="AE5" s="38" cm="1">
        <f t="array" ref="AE5">_xll.ciqfunctions.udf.CIQ(G$3,$Z$1,$B$2,$A5,"L",,"USD","H")</f>
        <v>899</v>
      </c>
      <c r="AF5" s="40" cm="1">
        <f t="array" ref="AF5">_xll.ciqfunctions.udf.CIQ(B$3,$Z$1,$H$2,$A5,"L",,"USD","H")</f>
        <v>9185</v>
      </c>
      <c r="AG5" s="40" cm="1">
        <f t="array" ref="AG5">_xll.ciqfunctions.udf.CIQ(C$3,$Z$1,$H$2,$A5,"L",,"USD","H")</f>
        <v>31015</v>
      </c>
      <c r="AH5" s="40" cm="1">
        <f t="array" ref="AH5">_xll.ciqfunctions.udf.CIQ(D$3,$Z$1,$H$2,$A5,"L",,"USD","H")</f>
        <v>13716</v>
      </c>
      <c r="AI5" s="40" cm="1">
        <f t="array" ref="AI5">_xll.ciqfunctions.udf.CIQ(E$3,$Z$1,$H$2,$A5,"L",,"USD","H")</f>
        <v>5732</v>
      </c>
      <c r="AJ5" s="40" cm="1">
        <f t="array" ref="AJ5">_xll.ciqfunctions.udf.CIQ(F$3,$Z$1,$H$2,$A5,"L",,"USD","H")</f>
        <v>563</v>
      </c>
      <c r="AK5" s="40" cm="1">
        <f t="array" ref="AK5">_xll.ciqfunctions.udf.CIQ(G$3,$Z$1,$H$2,$A5,"L",,"USD","H")</f>
        <v>2844</v>
      </c>
      <c r="AL5" s="13" cm="1">
        <f t="array" ref="AL5">_xll.ciqfunctions.udf.CIQ(B$3,$AL$1,$AL$2,$A5,"L",,"USD","H")</f>
        <v>-15.371499999999999</v>
      </c>
      <c r="AM5" s="13" cm="1">
        <f t="array" ref="AM5">_xll.ciqfunctions.udf.CIQ(C$3,$AL$1,$AL$2,$A5,"L",,"USD","H")</f>
        <v>-23.355</v>
      </c>
      <c r="AN5" s="13" cm="1">
        <f t="array" ref="AN5">_xll.ciqfunctions.udf.CIQ(D$3,$AL$1,$AL$2,$A5,"L",,"USD","H")</f>
        <v>-43.8431</v>
      </c>
      <c r="AO5" s="13" cm="1">
        <f t="array" ref="AO5">_xll.ciqfunctions.udf.CIQ(E$3,$AL$1,$AL$2,$A5,"L",,"USD","H")</f>
        <v>-20.414300000000001</v>
      </c>
      <c r="AP5" s="13" t="str" cm="1">
        <f t="array" ref="AP5">_xll.ciqfunctions.udf.CIQ(F$3,$AL$1,$AL$2,$A5,"L",,"USD","H")</f>
        <v>NM</v>
      </c>
      <c r="AQ5" s="13" cm="1">
        <f t="array" ref="AQ5">_xll.ciqfunctions.udf.CIQ(G$3,$AL$1,$AL$2,$A5,"L",,"USD","H")</f>
        <v>6.5164999999999997</v>
      </c>
      <c r="AR5" s="41" cm="1">
        <f t="array" ref="AR5">_xll.ciqfunctions.udf.CIQ(B$3,$AL$1,$AR$2,$A5,"L",,"USD","H")</f>
        <v>-14.038399999999999</v>
      </c>
      <c r="AS5" s="41" cm="1">
        <f t="array" ref="AS5">_xll.ciqfunctions.udf.CIQ(C$3,$AL$1,$AR$2,$A5,"L",,"USD","H")</f>
        <v>-9.2066999999999997</v>
      </c>
      <c r="AT5" s="41" cm="1">
        <f t="array" ref="AT5">_xll.ciqfunctions.udf.CIQ(D$3,$AL$1,$AR$2,$A5,"L",,"USD","H")</f>
        <v>-26.730799999999999</v>
      </c>
      <c r="AU5" s="41" cm="1">
        <f t="array" ref="AU5">_xll.ciqfunctions.udf.CIQ(E$3,$AL$1,$AR$2,$A5,"L",,"USD","H")</f>
        <v>-23.5428</v>
      </c>
      <c r="AV5" s="41" cm="1">
        <f t="array" ref="AV5">_xll.ciqfunctions.udf.CIQ(F$3,$AL$1,$AR$2,$A5,"L",,"USD","H")</f>
        <v>-92.353700000000003</v>
      </c>
      <c r="AW5" s="41" cm="1">
        <f t="array" ref="AW5">_xll.ciqfunctions.udf.CIQ(G$3,$AL$1,$AR$2,$A5,"L",,"USD","H")</f>
        <v>-18.789300000000001</v>
      </c>
      <c r="AX5" s="38" cm="1">
        <f t="array" ref="AX5">_xll.ciqfunctions.udf.CIQ(B$3,$AX$1,$AX$2,$A5,"L",,"USD","H")</f>
        <v>5681</v>
      </c>
      <c r="AY5" s="38" cm="1">
        <f t="array" ref="AY5">_xll.ciqfunctions.udf.CIQ(C$3,$AX$1,$AX$2,$A5,"L",,"USD","H")</f>
        <v>14922</v>
      </c>
      <c r="AZ5" s="38" cm="1">
        <f t="array" ref="AZ5">_xll.ciqfunctions.udf.CIQ(D$3,$AX$1,$AX$2,$A5,"L",,"USD","H")</f>
        <v>8458</v>
      </c>
      <c r="BA5" s="38" cm="1">
        <f t="array" ref="BA5">_xll.ciqfunctions.udf.CIQ(E$3,$AX$1,$AX$2,$A5,"L",,"USD","H")</f>
        <v>2839</v>
      </c>
      <c r="BB5" s="38" cm="1">
        <f t="array" ref="BB5">_xll.ciqfunctions.udf.CIQ(F$3,$AX$1,$AX$2,$A5,"L",,"USD","H")</f>
        <v>9702</v>
      </c>
      <c r="BC5" s="38" cm="1">
        <f t="array" ref="BC5">_xll.ciqfunctions.udf.CIQ(G$3,$AX$1,$AX$2,$A5,"L",,"USD","H")</f>
        <v>1884</v>
      </c>
      <c r="BD5" s="40" cm="1">
        <f t="array" ref="BD5">_xll.ciqfunctions.udf.CIQ(B$3,$AX$1,$BD$2,$A5,"L",,"USD","H")</f>
        <v>25143</v>
      </c>
      <c r="BE5" s="40" cm="1">
        <f t="array" ref="BE5">_xll.ciqfunctions.udf.CIQ(C$3,$AX$1,$BD$2,$A5,"L",,"USD","H")</f>
        <v>63272</v>
      </c>
      <c r="BF5" s="40" cm="1">
        <f t="array" ref="BF5">_xll.ciqfunctions.udf.CIQ(D$3,$AX$1,$BD$2,$A5,"L",,"USD","H")</f>
        <v>36705</v>
      </c>
      <c r="BG5" s="40" cm="1">
        <f t="array" ref="BG5">_xll.ciqfunctions.udf.CIQ(E$3,$AX$1,$BD$2,$A5,"L",,"USD","H")</f>
        <v>11808</v>
      </c>
      <c r="BH5" s="40" cm="1">
        <f t="array" ref="BH5">_xll.ciqfunctions.udf.CIQ(F$3,$AX$1,$BD$2,$A5,"L",,"USD","H")</f>
        <v>27310</v>
      </c>
      <c r="BI5" s="40" cm="1">
        <f t="array" ref="BI5">_xll.ciqfunctions.udf.CIQ(G$3,$AX$1,$BD$2,$A5,"L",,"USD","H")</f>
        <v>7744</v>
      </c>
      <c r="BJ5" s="43">
        <f t="shared" ref="BJ5:BJ63" si="1">AX5/AX9-1</f>
        <v>-7.248979591836735E-2</v>
      </c>
      <c r="BK5" s="43">
        <f t="shared" ref="BK5:BK63" si="2">AY5/AY9-1</f>
        <v>-0.10372995375097604</v>
      </c>
      <c r="BL5" s="43">
        <f t="shared" ref="BL5:BL63" si="3">AZ5/AZ9-1</f>
        <v>-0.13322402131584343</v>
      </c>
      <c r="BM5" s="43">
        <f t="shared" ref="BM5:BM63" si="4">BA5/BA9-1</f>
        <v>-0.10582677165354326</v>
      </c>
      <c r="BN5" s="43">
        <f t="shared" ref="BN5:BN63" si="5">BB5/BB9-1</f>
        <v>0.23623853211009171</v>
      </c>
      <c r="BO5" s="43">
        <f t="shared" ref="BO5:BO63" si="6">BC5/BC9-1</f>
        <v>-2.2314478463933529E-2</v>
      </c>
      <c r="BP5" s="42">
        <f t="shared" ref="BP5:BP63" si="7">BD5/BD9-1</f>
        <v>4.9562332627204331E-3</v>
      </c>
      <c r="BQ5" s="42">
        <f t="shared" ref="BQ5:BQ63" si="8">BE5/BE9-1</f>
        <v>-3.2848779443909404E-2</v>
      </c>
      <c r="BR5" s="42">
        <f t="shared" ref="BR5:BR63" si="9">BF5/BF9-1</f>
        <v>-0.10258917874868589</v>
      </c>
      <c r="BS5" s="42">
        <f t="shared" ref="BS5:BS63" si="10">BG5/BG9-1</f>
        <v>-0.1253333333333333</v>
      </c>
      <c r="BT5" s="42">
        <f t="shared" ref="BT5:BT63" si="11">BH5/BH9-1</f>
        <v>-0.24838310169258293</v>
      </c>
      <c r="BU5" s="42">
        <f t="shared" ref="BU5:BU63" si="12">BI5/BI9-1</f>
        <v>3.6541292999598518E-2</v>
      </c>
      <c r="BV5" s="68" cm="1">
        <f t="array" ref="BV5">_xll.ciqfunctions.udf.CIQ(B$3,$BV$1,$BV$2,$A5,"L",,"USD","H")/100</f>
        <v>4.4328000000000006E-2</v>
      </c>
      <c r="BW5" s="68" cm="1">
        <f t="array" ref="BW5">_xll.ciqfunctions.udf.CIQ(C$3,$BV$1,$BV$2,$A5,"L",,"USD","H")/100</f>
        <v>3.6263999999999998E-2</v>
      </c>
      <c r="BX5" s="68" cm="1">
        <f t="array" ref="BX5">_xll.ciqfunctions.udf.CIQ(D$3,$BV$1,$BV$2,$A5,"L",,"USD","H")/100</f>
        <v>-9.9600000000000001E-3</v>
      </c>
      <c r="BY5" s="68" cm="1">
        <f t="array" ref="BY5">_xll.ciqfunctions.udf.CIQ(E$3,$BV$1,$BV$2,$A5,"L",,"USD","H")/100</f>
        <v>9.5535999999999996E-2</v>
      </c>
      <c r="BZ5" s="68" cm="1">
        <f t="array" ref="BZ5">_xll.ciqfunctions.udf.CIQ(F$3,$BV$1,$BV$2,$A5,"L",,"USD","H")/100</f>
        <v>4.2888000000000003E-2</v>
      </c>
      <c r="CA5" s="68" cm="1">
        <f t="array" ref="CA5">_xll.ciqfunctions.udf.CIQ(G$3,$BV$1,$BV$2,$A5,"L",,"USD","H")/100</f>
        <v>0.123484</v>
      </c>
      <c r="CB5" s="68" cm="1">
        <f t="array" ref="CB5">_xll.ciqfunctions.udf.CIQ(B$3,$BV$1,$CB$2,$A5,"L",,"USD","H")/100</f>
        <v>6.8651999999999991E-2</v>
      </c>
      <c r="CC5" s="68" cm="1">
        <f t="array" ref="CC5">_xll.ciqfunctions.udf.CIQ(C$3,$BV$1,$CB$2,$A5,"L",,"USD","H")/100</f>
        <v>4.3860000000000003E-2</v>
      </c>
      <c r="CD5" s="68" cm="1">
        <f t="array" ref="CD5">_xll.ciqfunctions.udf.CIQ(D$3,$BV$1,$CB$2,$A5,"L",,"USD","H")/100</f>
        <v>1.0983E-2</v>
      </c>
      <c r="CE5" s="68" cm="1">
        <f t="array" ref="CE5">_xll.ciqfunctions.udf.CIQ(E$3,$BV$1,$CB$2,$A5,"L",,"USD","H")/100</f>
        <v>0.10804999999999999</v>
      </c>
      <c r="CF5" s="68" cm="1">
        <f t="array" ref="CF5">_xll.ciqfunctions.udf.CIQ(F$3,$BV$1,$CB$2,$A5,"L",,"USD","H")/100</f>
        <v>-2.9340999999999999E-2</v>
      </c>
      <c r="CG5" s="68" cm="1">
        <f t="array" ref="CG5">_xll.ciqfunctions.udf.CIQ(G$3,$BV$1,$CB$2,$A5,"L",,"USD","H")/100</f>
        <v>9.6820000000000003E-2</v>
      </c>
    </row>
    <row r="6" spans="1:85">
      <c r="A6" s="3">
        <v>45747</v>
      </c>
      <c r="B6" s="14" cm="1">
        <f t="array" ref="B6">_xll.ciqfunctions.udf.CIQ(B$3,$B$1,$B$2,$A6,"L",,"USD","H")</f>
        <v>16909</v>
      </c>
      <c r="C6" s="38" cm="1">
        <f t="array" ref="C6">_xll.ciqfunctions.udf.CIQ(C$3,$B$1,$B$2,$A6,"L",,"USD","H")</f>
        <v>81058</v>
      </c>
      <c r="D6" s="38" cm="1">
        <f t="array" ref="D6">_xll.ciqfunctions.udf.CIQ(D$3,$B$1,$B$2,$A6,"L",,"USD","H")</f>
        <v>46265</v>
      </c>
      <c r="E6" s="38" cm="1">
        <f t="array" ref="E6">_xll.ciqfunctions.udf.CIQ(E$3,$B$1,$B$2,$A6,"L",,"USD","H")</f>
        <v>5861</v>
      </c>
      <c r="F6" s="38" cm="1">
        <f t="array" ref="F6">_xll.ciqfunctions.udf.CIQ(F$3,$B$1,$B$2,$A6,"L",,"USD","H")</f>
        <v>46458</v>
      </c>
      <c r="G6" s="38" cm="1">
        <f t="array" ref="G6">_xll.ciqfunctions.udf.CIQ(G$3,$B$1,$B$2,$A6,"L",,"USD","H")</f>
        <v>4338</v>
      </c>
      <c r="H6" s="40" cm="1">
        <f t="array" ref="H6">_xll.ciqfunctions.udf.CIQ(B$3,$B$1,$H$2,$A6,"L",,"USD","H")</f>
        <v>59090</v>
      </c>
      <c r="I6" s="40" cm="1">
        <f t="array" ref="I6">_xll.ciqfunctions.udf.CIQ(C$3,$B$1,$H$2,$A6,"L",,"USD","H")</f>
        <v>341215</v>
      </c>
      <c r="J6" s="40" cm="1">
        <f t="array" ref="J6">_xll.ciqfunctions.udf.CIQ(D$3,$B$1,$H$2,$A6,"L",,"USD","H")</f>
        <v>194618</v>
      </c>
      <c r="K6" s="40" cm="1">
        <f t="array" ref="K6">_xll.ciqfunctions.udf.CIQ(E$3,$B$1,$H$2,$A6,"L",,"USD","H")</f>
        <v>23479</v>
      </c>
      <c r="L6" s="40" cm="1">
        <f t="array" ref="L6">_xll.ciqfunctions.udf.CIQ(F$3,$B$1,$H$2,$A6,"L",,"USD","H")</f>
        <v>185408</v>
      </c>
      <c r="M6" s="40" cm="1">
        <f t="array" ref="M6">_xll.ciqfunctions.udf.CIQ(G$3,$B$1,$H$2,$A6,"L",,"USD","H")</f>
        <v>15943</v>
      </c>
      <c r="N6" s="13" cm="1">
        <f t="array" ref="N6">_xll.ciqfunctions.udf.CIQ(B$3,$N$1,$B$2,$A6,"L",,"USD","H")</f>
        <v>18.5016</v>
      </c>
      <c r="O6" s="13" cm="1">
        <f t="array" ref="O6">_xll.ciqfunctions.udf.CIQ(C$3,$N$1,$B$2,$A6,"L",,"USD","H")</f>
        <v>0.80459999999999998</v>
      </c>
      <c r="P6" s="13" cm="1">
        <f t="array" ref="P6">_xll.ciqfunctions.udf.CIQ(D$3,$N$1,$B$2,$A6,"L",,"USD","H")</f>
        <v>-2.0121000000000002</v>
      </c>
      <c r="Q6" s="13" cm="1">
        <f t="array" ref="Q6">_xll.ciqfunctions.udf.CIQ(E$3,$N$1,$B$2,$A6,"L",,"USD","H")</f>
        <v>1.7000000000000001E-2</v>
      </c>
      <c r="R6" s="13" cm="1">
        <f t="array" ref="R6">_xll.ciqfunctions.udf.CIQ(F$3,$N$1,$B$2,$A6,"L",,"USD","H")</f>
        <v>-4.0838000000000001</v>
      </c>
      <c r="S6" s="13" cm="1">
        <f t="array" ref="S6">_xll.ciqfunctions.udf.CIQ(G$3,$N$1,$B$2,$A6,"L",,"USD","H")</f>
        <v>21.648900000000001</v>
      </c>
      <c r="T6" s="41" cm="1">
        <f t="array" ref="T6">_xll.ciqfunctions.udf.CIQ(N$3,$N$1,$T$2,$A6,"L",,"USD","H")</f>
        <v>3.9950000000000001</v>
      </c>
      <c r="U6" s="41" cm="1">
        <f t="array" ref="U6">_xll.ciqfunctions.udf.CIQ(O$3,$N$1,$T$2,$A6,"L",,"USD","H")</f>
        <v>2.4998999999999998</v>
      </c>
      <c r="V6" s="41" cm="1">
        <f t="array" ref="V6">_xll.ciqfunctions.udf.CIQ(P$3,$N$1,$T$2,$A6,"L",,"USD","H")</f>
        <v>0.94130000000000003</v>
      </c>
      <c r="W6" s="41" cm="1">
        <f t="array" ref="W6">_xll.ciqfunctions.udf.CIQ(Q$3,$N$1,$T$2,$A6,"L",,"USD","H")</f>
        <v>-0.23380000000000001</v>
      </c>
      <c r="X6" s="41" cm="1">
        <f t="array" ref="X6">_xll.ciqfunctions.udf.CIQ(R$3,$N$1,$T$2,$A6,"L",,"USD","H")</f>
        <v>-7.7934999999999999</v>
      </c>
      <c r="Y6" s="41" cm="1">
        <f t="array" ref="Y6">_xll.ciqfunctions.udf.CIQ(S$3,$N$1,$T$2,$A6,"L",,"USD","H")</f>
        <v>9.3933999999999997</v>
      </c>
      <c r="Z6" s="38" cm="1">
        <f t="array" ref="Z6">_xll.ciqfunctions.udf.CIQ(B$3,$Z$1,$B$2,$A6,"L",,"USD","H")</f>
        <v>2849</v>
      </c>
      <c r="AA6" s="38" cm="1">
        <f t="array" ref="AA6">_xll.ciqfunctions.udf.CIQ(C$3,$Z$1,$B$2,$A6,"L",,"USD","H")</f>
        <v>7713</v>
      </c>
      <c r="AB6" s="38" cm="1">
        <f t="array" ref="AB6">_xll.ciqfunctions.udf.CIQ(D$3,$Z$1,$B$2,$A6,"L",,"USD","H")</f>
        <v>3500</v>
      </c>
      <c r="AC6" s="38" cm="1">
        <f t="array" ref="AC6">_xll.ciqfunctions.udf.CIQ(E$3,$Z$1,$B$2,$A6,"L",,"USD","H")</f>
        <v>1463</v>
      </c>
      <c r="AD6" s="38" cm="1">
        <f t="array" ref="AD6">_xll.ciqfunctions.udf.CIQ(F$3,$Z$1,$B$2,$A6,"L",,"USD","H")</f>
        <v>687</v>
      </c>
      <c r="AE6" s="38" cm="1">
        <f t="array" ref="AE6">_xll.ciqfunctions.udf.CIQ(G$3,$Z$1,$B$2,$A6,"L",,"USD","H")</f>
        <v>494</v>
      </c>
      <c r="AF6" s="40" cm="1">
        <f t="array" ref="AF6">_xll.ciqfunctions.udf.CIQ(B$3,$Z$1,$H$2,$A6,"L",,"USD","H")</f>
        <v>9543</v>
      </c>
      <c r="AG6" s="40" cm="1">
        <f t="array" ref="AG6">_xll.ciqfunctions.udf.CIQ(C$3,$Z$1,$H$2,$A6,"L",,"USD","H")</f>
        <v>33173</v>
      </c>
      <c r="AH6" s="40" cm="1">
        <f t="array" ref="AH6">_xll.ciqfunctions.udf.CIQ(D$3,$Z$1,$H$2,$A6,"L",,"USD","H")</f>
        <v>15660</v>
      </c>
      <c r="AI6" s="40" cm="1">
        <f t="array" ref="AI6">_xll.ciqfunctions.udf.CIQ(E$3,$Z$1,$H$2,$A6,"L",,"USD","H")</f>
        <v>6077</v>
      </c>
      <c r="AJ6" s="40" cm="1">
        <f t="array" ref="AJ6">_xll.ciqfunctions.udf.CIQ(F$3,$Z$1,$H$2,$A6,"L",,"USD","H")</f>
        <v>-1195</v>
      </c>
      <c r="AK6" s="40" cm="1">
        <f t="array" ref="AK6">_xll.ciqfunctions.udf.CIQ(G$3,$Z$1,$H$2,$A6,"L",,"USD","H")</f>
        <v>2789</v>
      </c>
      <c r="AL6" s="13" cm="1">
        <f t="array" ref="AL6">_xll.ciqfunctions.udf.CIQ(B$3,$AL$1,$AL$2,$A6,"L",,"USD","H")</f>
        <v>11.6816</v>
      </c>
      <c r="AM6" s="13" cm="1">
        <f t="array" ref="AM6">_xll.ciqfunctions.udf.CIQ(C$3,$AL$1,$AL$2,$A6,"L",,"USD","H")</f>
        <v>-6.1679000000000004</v>
      </c>
      <c r="AN6" s="13" cm="1">
        <f t="array" ref="AN6">_xll.ciqfunctions.udf.CIQ(D$3,$AL$1,$AL$2,$A6,"L",,"USD","H")</f>
        <v>-36.375300000000003</v>
      </c>
      <c r="AO6" s="13" cm="1">
        <f t="array" ref="AO6">_xll.ciqfunctions.udf.CIQ(E$3,$AL$1,$AL$2,$A6,"L",,"USD","H")</f>
        <v>-18.2225</v>
      </c>
      <c r="AP6" s="13" cm="1">
        <f t="array" ref="AP6">_xll.ciqfunctions.udf.CIQ(F$3,$AL$1,$AL$2,$A6,"L",,"USD","H")</f>
        <v>-69.642099999999999</v>
      </c>
      <c r="AQ6" s="13" cm="1">
        <f t="array" ref="AQ6">_xll.ciqfunctions.udf.CIQ(G$3,$AL$1,$AL$2,$A6,"L",,"USD","H")</f>
        <v>-17.114100000000001</v>
      </c>
      <c r="AR6" s="41" cm="1">
        <f t="array" ref="AR6">_xll.ciqfunctions.udf.CIQ(B$3,$AL$1,$AR$2,$A6,"L",,"USD","H")</f>
        <v>-9.8696999999999999</v>
      </c>
      <c r="AS6" s="41" cm="1">
        <f t="array" ref="AS6">_xll.ciqfunctions.udf.CIQ(C$3,$AL$1,$AR$2,$A6,"L",,"USD","H")</f>
        <v>1.1371</v>
      </c>
      <c r="AT6" s="41" cm="1">
        <f t="array" ref="AT6">_xll.ciqfunctions.udf.CIQ(D$3,$AL$1,$AR$2,$A6,"L",,"USD","H")</f>
        <v>-22.841999999999999</v>
      </c>
      <c r="AU6" s="41" cm="1">
        <f t="array" ref="AU6">_xll.ciqfunctions.udf.CIQ(E$3,$AL$1,$AR$2,$A6,"L",,"USD","H")</f>
        <v>-17.432099999999998</v>
      </c>
      <c r="AV6" s="41" t="str" cm="1">
        <f t="array" ref="AV6">_xll.ciqfunctions.udf.CIQ(F$3,$AL$1,$AR$2,$A6,"L",,"USD","H")</f>
        <v>NM</v>
      </c>
      <c r="AW6" s="41" cm="1">
        <f t="array" ref="AW6">_xll.ciqfunctions.udf.CIQ(G$3,$AL$1,$AR$2,$A6,"L",,"USD","H")</f>
        <v>-16.6966</v>
      </c>
      <c r="AX6" s="38" cm="1">
        <f t="array" ref="AX6">_xll.ciqfunctions.udf.CIQ(B$3,$AX$1,$AX$2,$A6,"L",,"USD","H")</f>
        <v>7275</v>
      </c>
      <c r="AY6" s="38" cm="1">
        <f t="array" ref="AY6">_xll.ciqfunctions.udf.CIQ(C$3,$AX$1,$AX$2,$A6,"L",,"USD","H")</f>
        <v>15435</v>
      </c>
      <c r="AZ6" s="38" cm="1">
        <f t="array" ref="AZ6">_xll.ciqfunctions.udf.CIQ(D$3,$AX$1,$AX$2,$A6,"L",,"USD","H")</f>
        <v>8567</v>
      </c>
      <c r="BA6" s="38" cm="1">
        <f t="array" ref="BA6">_xll.ciqfunctions.udf.CIQ(E$3,$AX$1,$AX$2,$A6,"L",,"USD","H")</f>
        <v>2917</v>
      </c>
      <c r="BB6" s="38" cm="1">
        <f t="array" ref="BB6">_xll.ciqfunctions.udf.CIQ(F$3,$AX$1,$AX$2,$A6,"L",,"USD","H")</f>
        <v>8215</v>
      </c>
      <c r="BC6" s="38" cm="1">
        <f t="array" ref="BC6">_xll.ciqfunctions.udf.CIQ(G$3,$AX$1,$AX$2,$A6,"L",,"USD","H")</f>
        <v>1937</v>
      </c>
      <c r="BD6" s="40" cm="1">
        <f t="array" ref="BD6">_xll.ciqfunctions.udf.CIQ(B$3,$AX$1,$BD$2,$A6,"L",,"USD","H")</f>
        <v>25587</v>
      </c>
      <c r="BE6" s="40" cm="1">
        <f t="array" ref="BE6">_xll.ciqfunctions.udf.CIQ(C$3,$AX$1,$BD$2,$A6,"L",,"USD","H")</f>
        <v>64999</v>
      </c>
      <c r="BF6" s="40" cm="1">
        <f t="array" ref="BF6">_xll.ciqfunctions.udf.CIQ(D$3,$AX$1,$BD$2,$A6,"L",,"USD","H")</f>
        <v>38005</v>
      </c>
      <c r="BG6" s="40" cm="1">
        <f t="array" ref="BG6">_xll.ciqfunctions.udf.CIQ(E$3,$AX$1,$BD$2,$A6,"L",,"USD","H")</f>
        <v>12144</v>
      </c>
      <c r="BH6" s="40" cm="1">
        <f t="array" ref="BH6">_xll.ciqfunctions.udf.CIQ(F$3,$AX$1,$BD$2,$A6,"L",,"USD","H")</f>
        <v>25456</v>
      </c>
      <c r="BI6" s="40" cm="1">
        <f t="array" ref="BI6">_xll.ciqfunctions.udf.CIQ(G$3,$AX$1,$BD$2,$A6,"L",,"USD","H")</f>
        <v>7759</v>
      </c>
      <c r="BJ6" s="43">
        <f t="shared" si="1"/>
        <v>0.21330887258172115</v>
      </c>
      <c r="BK6" s="43">
        <f t="shared" si="2"/>
        <v>4.7861507128309499E-2</v>
      </c>
      <c r="BL6" s="43">
        <f t="shared" si="3"/>
        <v>-0.19505778445926902</v>
      </c>
      <c r="BM6" s="43">
        <f t="shared" si="4"/>
        <v>-0.12612342720191727</v>
      </c>
      <c r="BN6" s="43">
        <f t="shared" si="5"/>
        <v>-0.15483539094650201</v>
      </c>
      <c r="BO6" s="43">
        <f t="shared" si="6"/>
        <v>0.23611997447351629</v>
      </c>
      <c r="BP6" s="42">
        <f t="shared" si="7"/>
        <v>5.3526578004693848E-2</v>
      </c>
      <c r="BQ6" s="42">
        <f t="shared" si="8"/>
        <v>4.3976164854403255E-2</v>
      </c>
      <c r="BR6" s="42">
        <f t="shared" si="9"/>
        <v>-7.8621993793638434E-2</v>
      </c>
      <c r="BS6" s="42">
        <f t="shared" si="10"/>
        <v>-8.0348352896630115E-2</v>
      </c>
      <c r="BT6" s="42">
        <f t="shared" si="11"/>
        <v>-0.33044004313632658</v>
      </c>
      <c r="BU6" s="42">
        <f t="shared" si="12"/>
        <v>8.6694677871148373E-2</v>
      </c>
      <c r="BV6" s="68" cm="1">
        <f t="array" ref="BV6">_xll.ciqfunctions.udf.CIQ(B$3,$BV$1,$BV$2,$A6,"L",,"USD","H")/100</f>
        <v>8.2647999999999999E-2</v>
      </c>
      <c r="BW6" s="68" cm="1">
        <f t="array" ref="BW6">_xll.ciqfunctions.udf.CIQ(C$3,$BV$1,$BV$2,$A6,"L",,"USD","H")/100</f>
        <v>4.3147999999999999E-2</v>
      </c>
      <c r="BX6" s="68" cm="1">
        <f t="array" ref="BX6">_xll.ciqfunctions.udf.CIQ(D$3,$BV$1,$BV$2,$A6,"L",,"USD","H")/100</f>
        <v>1.1384E-2</v>
      </c>
      <c r="BY6" s="68" cm="1">
        <f t="array" ref="BY6">_xll.ciqfunctions.udf.CIQ(E$3,$BV$1,$BV$2,$A6,"L",,"USD","H")/100</f>
        <v>0.10613599999999999</v>
      </c>
      <c r="BZ6" s="68" cm="1">
        <f t="array" ref="BZ6">_xll.ciqfunctions.udf.CIQ(F$3,$BV$1,$BV$2,$A6,"L",,"USD","H")/100</f>
        <v>-1.5251999999999998E-2</v>
      </c>
      <c r="CA6" s="68" cm="1">
        <f t="array" ref="CA6">_xll.ciqfunctions.udf.CIQ(G$3,$BV$1,$BV$2,$A6,"L",,"USD","H")/100</f>
        <v>5.5463999999999999E-2</v>
      </c>
      <c r="CB6" s="68" cm="1">
        <f t="array" ref="CB6">_xll.ciqfunctions.udf.CIQ(B$3,$BV$1,$CB$2,$A6,"L",,"USD","H")/100</f>
        <v>7.4290000000000009E-2</v>
      </c>
      <c r="CC6" s="68" cm="1">
        <f t="array" ref="CC6">_xll.ciqfunctions.udf.CIQ(C$3,$BV$1,$CB$2,$A6,"L",,"USD","H")/100</f>
        <v>5.6848999999999997E-2</v>
      </c>
      <c r="CD6" s="68" cm="1">
        <f t="array" ref="CD6">_xll.ciqfunctions.udf.CIQ(D$3,$BV$1,$CB$2,$A6,"L",,"USD","H")/100</f>
        <v>2.1350999999999998E-2</v>
      </c>
      <c r="CE6" s="68" cm="1">
        <f t="array" ref="CE6">_xll.ciqfunctions.udf.CIQ(E$3,$BV$1,$CB$2,$A6,"L",,"USD","H")/100</f>
        <v>0.118146</v>
      </c>
      <c r="CF6" s="68" cm="1">
        <f t="array" ref="CF6">_xll.ciqfunctions.udf.CIQ(F$3,$BV$1,$CB$2,$A6,"L",,"USD","H")/100</f>
        <v>-4.1839000000000001E-2</v>
      </c>
      <c r="CG6" s="68" cm="1">
        <f t="array" ref="CG6">_xll.ciqfunctions.udf.CIQ(G$3,$BV$1,$CB$2,$A6,"L",,"USD","H")/100</f>
        <v>9.3316999999999997E-2</v>
      </c>
    </row>
    <row r="7" spans="1:85">
      <c r="A7" s="3">
        <v>45657</v>
      </c>
      <c r="B7" s="14" cm="1">
        <f t="array" ref="B7">_xll.ciqfunctions.udf.CIQ(B$3,$B$1,$B$2,$A7,"L",,"USD","H")</f>
        <v>14676</v>
      </c>
      <c r="C7" s="38" cm="1">
        <f t="array" ref="C7">_xll.ciqfunctions.udf.CIQ(C$3,$B$1,$B$2,$A7,"L",,"USD","H")</f>
        <v>82379</v>
      </c>
      <c r="D7" s="38" cm="1">
        <f t="array" ref="D7">_xll.ciqfunctions.udf.CIQ(D$3,$B$1,$B$2,$A7,"L",,"USD","H")</f>
        <v>49159</v>
      </c>
      <c r="E7" s="38" cm="1">
        <f t="array" ref="E7">_xll.ciqfunctions.udf.CIQ(E$3,$B$1,$B$2,$A7,"L",,"USD","H")</f>
        <v>5673</v>
      </c>
      <c r="F7" s="38" cm="1">
        <f t="array" ref="F7">_xll.ciqfunctions.udf.CIQ(F$3,$B$1,$B$2,$A7,"L",,"USD","H")</f>
        <v>44117</v>
      </c>
      <c r="G7" s="38" cm="1">
        <f t="array" ref="G7">_xll.ciqfunctions.udf.CIQ(G$3,$B$1,$B$2,$A7,"L",,"USD","H")</f>
        <v>4281</v>
      </c>
      <c r="H7" s="40" cm="1">
        <f t="array" ref="H7">_xll.ciqfunctions.udf.CIQ(B$3,$B$1,$H$2,$A7,"L",,"USD","H")</f>
        <v>56450</v>
      </c>
      <c r="I7" s="40" cm="1">
        <f t="array" ref="I7">_xll.ciqfunctions.udf.CIQ(C$3,$B$1,$H$2,$A7,"L",,"USD","H")</f>
        <v>340568</v>
      </c>
      <c r="J7" s="40" cm="1">
        <f t="array" ref="J7">_xll.ciqfunctions.udf.CIQ(D$3,$B$1,$H$2,$A7,"L",,"USD","H")</f>
        <v>195568</v>
      </c>
      <c r="K7" s="40" cm="1">
        <f t="array" ref="K7">_xll.ciqfunctions.udf.CIQ(E$3,$B$1,$H$2,$A7,"L",,"USD","H")</f>
        <v>23478</v>
      </c>
      <c r="L7" s="40" cm="1">
        <f t="array" ref="L7">_xll.ciqfunctions.udf.CIQ(F$3,$B$1,$H$2,$A7,"L",,"USD","H")</f>
        <v>187386</v>
      </c>
      <c r="M7" s="40" cm="1">
        <f t="array" ref="M7">_xll.ciqfunctions.udf.CIQ(G$3,$B$1,$H$2,$A7,"L",,"USD","H")</f>
        <v>15171</v>
      </c>
      <c r="N7" s="13" cm="1">
        <f t="array" ref="N7">_xll.ciqfunctions.udf.CIQ(B$3,$N$1,$B$2,$A7,"L",,"USD","H")</f>
        <v>-3.1288</v>
      </c>
      <c r="O7" s="13" cm="1">
        <f t="array" ref="O7">_xll.ciqfunctions.udf.CIQ(C$3,$N$1,$B$2,$A7,"L",,"USD","H")</f>
        <v>-1.5265</v>
      </c>
      <c r="P7" s="13" cm="1">
        <f t="array" ref="P7">_xll.ciqfunctions.udf.CIQ(D$3,$N$1,$B$2,$A7,"L",,"USD","H")</f>
        <v>8.5665999999999993</v>
      </c>
      <c r="Q7" s="13" cm="1">
        <f t="array" ref="Q7">_xll.ciqfunctions.udf.CIQ(E$3,$N$1,$B$2,$A7,"L",,"USD","H")</f>
        <v>-6.3707000000000003</v>
      </c>
      <c r="R7" s="13" cm="1">
        <f t="array" ref="R7">_xll.ciqfunctions.udf.CIQ(F$3,$N$1,$B$2,$A7,"L",,"USD","H")</f>
        <v>-12.9156</v>
      </c>
      <c r="S7" s="13" cm="1">
        <f t="array" ref="S7">_xll.ciqfunctions.udf.CIQ(G$3,$N$1,$B$2,$A7,"L",,"USD","H")</f>
        <v>17.642199999999999</v>
      </c>
      <c r="T7" s="41" cm="1">
        <f t="array" ref="T7">_xll.ciqfunctions.udf.CIQ(N$3,$N$1,$T$2,$A7,"L",,"USD","H")</f>
        <v>-2.4386999999999999</v>
      </c>
      <c r="U7" s="41" cm="1">
        <f t="array" ref="U7">_xll.ciqfunctions.udf.CIQ(O$3,$N$1,$T$2,$A7,"L",,"USD","H")</f>
        <v>1.1593</v>
      </c>
      <c r="V7" s="41" cm="1">
        <f t="array" ref="V7">_xll.ciqfunctions.udf.CIQ(P$3,$N$1,$T$2,$A7,"L",,"USD","H")</f>
        <v>0.3947</v>
      </c>
      <c r="W7" s="41" cm="1">
        <f t="array" ref="W7">_xll.ciqfunctions.udf.CIQ(Q$3,$N$1,$T$2,$A7,"L",,"USD","H")</f>
        <v>0.88080000000000003</v>
      </c>
      <c r="X7" s="41" cm="1">
        <f t="array" ref="X7">_xll.ciqfunctions.udf.CIQ(R$3,$N$1,$T$2,$A7,"L",,"USD","H")</f>
        <v>-10.0624</v>
      </c>
      <c r="Y7" s="41" cm="1">
        <f t="array" ref="Y7">_xll.ciqfunctions.udf.CIQ(S$3,$N$1,$T$2,$A7,"L",,"USD","H")</f>
        <v>5.1569000000000003</v>
      </c>
      <c r="Z7" s="38" cm="1">
        <f t="array" ref="Z7">_xll.ciqfunctions.udf.CIQ(B$3,$Z$1,$B$2,$A7,"L",,"USD","H")</f>
        <v>2306</v>
      </c>
      <c r="AA7" s="38" cm="1">
        <f t="array" ref="AA7">_xll.ciqfunctions.udf.CIQ(C$3,$Z$1,$B$2,$A7,"L",,"USD","H")</f>
        <v>7610</v>
      </c>
      <c r="AB7" s="38" cm="1">
        <f t="array" ref="AB7">_xll.ciqfunctions.udf.CIQ(D$3,$Z$1,$B$2,$A7,"L",,"USD","H")</f>
        <v>3239</v>
      </c>
      <c r="AC7" s="38" cm="1">
        <f t="array" ref="AC7">_xll.ciqfunctions.udf.CIQ(E$3,$Z$1,$B$2,$A7,"L",,"USD","H")</f>
        <v>1251</v>
      </c>
      <c r="AD7" s="38" cm="1">
        <f t="array" ref="AD7">_xll.ciqfunctions.udf.CIQ(F$3,$Z$1,$B$2,$A7,"L",,"USD","H")</f>
        <v>-1959</v>
      </c>
      <c r="AE7" s="38" cm="1">
        <f t="array" ref="AE7">_xll.ciqfunctions.udf.CIQ(G$3,$Z$1,$B$2,$A7,"L",,"USD","H")</f>
        <v>639</v>
      </c>
      <c r="AF7" s="40" cm="1">
        <f t="array" ref="AF7">_xll.ciqfunctions.udf.CIQ(B$3,$Z$1,$H$2,$A7,"L",,"USD","H")</f>
        <v>9245</v>
      </c>
      <c r="AG7" s="40" cm="1">
        <f t="array" ref="AG7">_xll.ciqfunctions.udf.CIQ(C$3,$Z$1,$H$2,$A7,"L",,"USD","H")</f>
        <v>33680</v>
      </c>
      <c r="AH7" s="40" cm="1">
        <f t="array" ref="AH7">_xll.ciqfunctions.udf.CIQ(D$3,$Z$1,$H$2,$A7,"L",,"USD","H")</f>
        <v>17661</v>
      </c>
      <c r="AI7" s="40" cm="1">
        <f t="array" ref="AI7">_xll.ciqfunctions.udf.CIQ(E$3,$Z$1,$H$2,$A7,"L",,"USD","H")</f>
        <v>6403</v>
      </c>
      <c r="AJ7" s="40" cm="1">
        <f t="array" ref="AJ7">_xll.ciqfunctions.udf.CIQ(F$3,$Z$1,$H$2,$A7,"L",,"USD","H")</f>
        <v>381</v>
      </c>
      <c r="AK7" s="40" cm="1">
        <f t="array" ref="AK7">_xll.ciqfunctions.udf.CIQ(G$3,$Z$1,$H$2,$A7,"L",,"USD","H")</f>
        <v>2891</v>
      </c>
      <c r="AL7" s="13" cm="1">
        <f t="array" ref="AL7">_xll.ciqfunctions.udf.CIQ(B$3,$AL$1,$AL$2,$A7,"L",,"USD","H")</f>
        <v>-23.3123</v>
      </c>
      <c r="AM7" s="13" cm="1">
        <f t="array" ref="AM7">_xll.ciqfunctions.udf.CIQ(C$3,$AL$1,$AL$2,$A7,"L",,"USD","H")</f>
        <v>-0.26219999999999999</v>
      </c>
      <c r="AN7" s="13" cm="1">
        <f t="array" ref="AN7">_xll.ciqfunctions.udf.CIQ(D$3,$AL$1,$AL$2,$A7,"L",,"USD","H")</f>
        <v>43.381999999999998</v>
      </c>
      <c r="AO7" s="13" cm="1">
        <f t="array" ref="AO7">_xll.ciqfunctions.udf.CIQ(E$3,$AL$1,$AL$2,$A7,"L",,"USD","H")</f>
        <v>-37.072499999999998</v>
      </c>
      <c r="AP7" s="13" t="str" cm="1">
        <f t="array" ref="AP7">_xll.ciqfunctions.udf.CIQ(F$3,$AL$1,$AL$2,$A7,"L",,"USD","H")</f>
        <v>NM</v>
      </c>
      <c r="AQ7" s="13" cm="1">
        <f t="array" ref="AQ7">_xll.ciqfunctions.udf.CIQ(G$3,$AL$1,$AL$2,$A7,"L",,"USD","H")</f>
        <v>-44.531300000000002</v>
      </c>
      <c r="AR7" s="41" cm="1">
        <f t="array" ref="AR7">_xll.ciqfunctions.udf.CIQ(B$3,$AL$1,$AR$2,$A7,"L",,"USD","H")</f>
        <v>-15.6248</v>
      </c>
      <c r="AS7" s="41" cm="1">
        <f t="array" ref="AS7">_xll.ciqfunctions.udf.CIQ(C$3,$AL$1,$AR$2,$A7,"L",,"USD","H")</f>
        <v>-6.4705000000000004</v>
      </c>
      <c r="AT7" s="41" cm="1">
        <f t="array" ref="AT7">_xll.ciqfunctions.udf.CIQ(D$3,$AL$1,$AR$2,$A7,"L",,"USD","H")</f>
        <v>-17.3523</v>
      </c>
      <c r="AU7" s="41" cm="1">
        <f t="array" ref="AU7">_xll.ciqfunctions.udf.CIQ(E$3,$AL$1,$AR$2,$A7,"L",,"USD","H")</f>
        <v>-15.6835</v>
      </c>
      <c r="AV7" s="41" cm="1">
        <f t="array" ref="AV7">_xll.ciqfunctions.udf.CIQ(F$3,$AL$1,$AR$2,$A7,"L",,"USD","H")</f>
        <v>-97.499899999999997</v>
      </c>
      <c r="AW7" s="41" cm="1">
        <f t="array" ref="AW7">_xll.ciqfunctions.udf.CIQ(G$3,$AL$1,$AR$2,$A7,"L",,"USD","H")</f>
        <v>-22.844999999999999</v>
      </c>
      <c r="AX7" s="38" cm="1">
        <f t="array" ref="AX7">_xll.ciqfunctions.udf.CIQ(B$3,$AX$1,$AX$2,$A7,"L",,"USD","H")</f>
        <v>6524</v>
      </c>
      <c r="AY7" s="38" cm="1">
        <f t="array" ref="AY7">_xll.ciqfunctions.udf.CIQ(C$3,$AX$1,$AX$2,$A7,"L",,"USD","H")</f>
        <v>15648</v>
      </c>
      <c r="AZ7" s="38" cm="1">
        <f t="array" ref="AZ7">_xll.ciqfunctions.udf.CIQ(D$3,$AX$1,$AX$2,$A7,"L",,"USD","H")</f>
        <v>10074</v>
      </c>
      <c r="BA7" s="38" cm="1">
        <f t="array" ref="BA7">_xll.ciqfunctions.udf.CIQ(E$3,$AX$1,$AX$2,$A7,"L",,"USD","H")</f>
        <v>2910</v>
      </c>
      <c r="BB7" s="38" cm="1">
        <f t="array" ref="BB7">_xll.ciqfunctions.udf.CIQ(F$3,$AX$1,$AX$2,$A7,"L",,"USD","H")</f>
        <v>1263</v>
      </c>
      <c r="BC7" s="38" cm="1">
        <f t="array" ref="BC7">_xll.ciqfunctions.udf.CIQ(G$3,$AX$1,$AX$2,$A7,"L",,"USD","H")</f>
        <v>1939</v>
      </c>
      <c r="BD7" s="40" cm="1">
        <f t="array" ref="BD7">_xll.ciqfunctions.udf.CIQ(B$3,$AX$1,$BD$2,$A7,"L",,"USD","H")</f>
        <v>24308</v>
      </c>
      <c r="BE7" s="40" cm="1">
        <f t="array" ref="BE7">_xll.ciqfunctions.udf.CIQ(C$3,$AX$1,$BD$2,$A7,"L",,"USD","H")</f>
        <v>64294</v>
      </c>
      <c r="BF7" s="40" cm="1">
        <f t="array" ref="BF7">_xll.ciqfunctions.udf.CIQ(D$3,$AX$1,$BD$2,$A7,"L",,"USD","H")</f>
        <v>40081</v>
      </c>
      <c r="BG7" s="40" cm="1">
        <f t="array" ref="BG7">_xll.ciqfunctions.udf.CIQ(E$3,$AX$1,$BD$2,$A7,"L",,"USD","H")</f>
        <v>12565</v>
      </c>
      <c r="BH7" s="40" cm="1">
        <f t="array" ref="BH7">_xll.ciqfunctions.udf.CIQ(F$3,$AX$1,$BD$2,$A7,"L",,"USD","H")</f>
        <v>26961</v>
      </c>
      <c r="BI7" s="40" cm="1">
        <f t="array" ref="BI7">_xll.ciqfunctions.udf.CIQ(G$3,$AX$1,$BD$2,$A7,"L",,"USD","H")</f>
        <v>7389</v>
      </c>
      <c r="BJ7" s="43">
        <f t="shared" si="1"/>
        <v>-2.071450015010512E-2</v>
      </c>
      <c r="BK7" s="43">
        <f t="shared" si="2"/>
        <v>-0.12819655691124854</v>
      </c>
      <c r="BL7" s="43">
        <f t="shared" si="3"/>
        <v>0.12735004476275735</v>
      </c>
      <c r="BM7" s="43">
        <f t="shared" si="4"/>
        <v>-0.17164816396242533</v>
      </c>
      <c r="BN7" s="43">
        <f t="shared" si="5"/>
        <v>-0.78932443703085908</v>
      </c>
      <c r="BO7" s="43">
        <f t="shared" si="6"/>
        <v>-0.10727440147329648</v>
      </c>
      <c r="BP7" s="42">
        <f t="shared" si="7"/>
        <v>-1.7977618874479906E-2</v>
      </c>
      <c r="BQ7" s="42">
        <f t="shared" si="8"/>
        <v>-3.1074808608113846E-2</v>
      </c>
      <c r="BR7" s="42">
        <f t="shared" si="9"/>
        <v>-4.9695331578822555E-2</v>
      </c>
      <c r="BS7" s="42">
        <f t="shared" si="10"/>
        <v>-4.825026511134678E-2</v>
      </c>
      <c r="BT7" s="42">
        <f t="shared" si="11"/>
        <v>-0.3894424566329997</v>
      </c>
      <c r="BU7" s="42">
        <f t="shared" si="12"/>
        <v>-1.2693746659540373E-2</v>
      </c>
      <c r="BV7" s="68" cm="1">
        <f t="array" ref="BV7">_xll.ciqfunctions.udf.CIQ(B$3,$BV$1,$BV$2,$A7,"L",,"USD","H")/100</f>
        <v>7.1192000000000005E-2</v>
      </c>
      <c r="BW7" s="68" cm="1">
        <f t="array" ref="BW7">_xll.ciqfunctions.udf.CIQ(C$3,$BV$1,$BV$2,$A7,"L",,"USD","H")/100</f>
        <v>4.0620000000000003E-2</v>
      </c>
      <c r="BX7" s="68" cm="1">
        <f t="array" ref="BX7">_xll.ciqfunctions.udf.CIQ(D$3,$BV$1,$BV$2,$A7,"L",,"USD","H")/100</f>
        <v>7.7000000000000002E-3</v>
      </c>
      <c r="BY7" s="68" cm="1">
        <f t="array" ref="BY7">_xll.ciqfunctions.udf.CIQ(E$3,$BV$1,$BV$2,$A7,"L",,"USD","H")/100</f>
        <v>8.6240000000000011E-2</v>
      </c>
      <c r="BZ7" s="68" cm="1">
        <f t="array" ref="BZ7">_xll.ciqfunctions.udf.CIQ(F$3,$BV$1,$BV$2,$A7,"L",,"USD","H")/100</f>
        <v>-5.2535999999999999E-2</v>
      </c>
      <c r="CA7" s="68" cm="1">
        <f t="array" ref="CA7">_xll.ciqfunctions.udf.CIQ(G$3,$BV$1,$BV$2,$A7,"L",,"USD","H")/100</f>
        <v>8.3171999999999996E-2</v>
      </c>
      <c r="CB7" s="68" cm="1">
        <f t="array" ref="CB7">_xll.ciqfunctions.udf.CIQ(B$3,$BV$1,$CB$2,$A7,"L",,"USD","H")/100</f>
        <v>7.0401999999999992E-2</v>
      </c>
      <c r="CC7" s="68" cm="1">
        <f t="array" ref="CC7">_xll.ciqfunctions.udf.CIQ(C$3,$BV$1,$CB$2,$A7,"L",,"USD","H")/100</f>
        <v>5.8621999999999994E-2</v>
      </c>
      <c r="CD7" s="68" cm="1">
        <f t="array" ref="CD7">_xll.ciqfunctions.udf.CIQ(D$3,$BV$1,$CB$2,$A7,"L",,"USD","H")/100</f>
        <v>3.1609999999999999E-2</v>
      </c>
      <c r="CE7" s="68" cm="1">
        <f t="array" ref="CE7">_xll.ciqfunctions.udf.CIQ(E$3,$BV$1,$CB$2,$A7,"L",,"USD","H")/100</f>
        <v>0.12687900000000002</v>
      </c>
      <c r="CF7" s="68" cm="1">
        <f t="array" ref="CF7">_xll.ciqfunctions.udf.CIQ(F$3,$BV$1,$CB$2,$A7,"L",,"USD","H")/100</f>
        <v>-3.0975000000000003E-2</v>
      </c>
      <c r="CG7" s="68" cm="1">
        <f t="array" ref="CG7">_xll.ciqfunctions.udf.CIQ(G$3,$BV$1,$CB$2,$A7,"L",,"USD","H")/100</f>
        <v>9.1607999999999995E-2</v>
      </c>
    </row>
    <row r="8" spans="1:85">
      <c r="A8" s="3">
        <f>EDATE(A4,-12)</f>
        <v>45565</v>
      </c>
      <c r="B8" s="14" cm="1">
        <f t="array" ref="B8">_xll.ciqfunctions.udf.CIQ(B$3,$B$1,$B$2,$A8,"L",,"USD","H")</f>
        <v>13482</v>
      </c>
      <c r="C8" s="38" cm="1">
        <f t="array" ref="C8">_xll.ciqfunctions.udf.CIQ(C$3,$B$1,$B$2,$A8,"L",,"USD","H")</f>
        <v>87792</v>
      </c>
      <c r="D8" s="38" cm="1">
        <f t="array" ref="D8">_xll.ciqfunctions.udf.CIQ(D$3,$B$1,$B$2,$A8,"L",,"USD","H")</f>
        <v>49416</v>
      </c>
      <c r="E8" s="38" cm="1">
        <f t="array" ref="E8">_xll.ciqfunctions.udf.CIQ(E$3,$B$1,$B$2,$A8,"L",,"USD","H")</f>
        <v>5893</v>
      </c>
      <c r="F8" s="38" cm="1">
        <f t="array" ref="F8">_xll.ciqfunctions.udf.CIQ(F$3,$B$1,$B$2,$A8,"L",,"USD","H")</f>
        <v>47223</v>
      </c>
      <c r="G8" s="38" cm="1">
        <f t="array" ref="G8">_xll.ciqfunctions.udf.CIQ(G$3,$B$1,$B$2,$A8,"L",,"USD","H")</f>
        <v>3797</v>
      </c>
      <c r="H8" s="40" cm="1">
        <f t="array" ref="H8">_xll.ciqfunctions.udf.CIQ(B$3,$B$1,$H$2,$A8,"L",,"USD","H")</f>
        <v>56924</v>
      </c>
      <c r="I8" s="40" cm="1">
        <f t="array" ref="I8">_xll.ciqfunctions.udf.CIQ(C$3,$B$1,$H$2,$A8,"L",,"USD","H")</f>
        <v>341845</v>
      </c>
      <c r="J8" s="40" cm="1">
        <f t="array" ref="J8">_xll.ciqfunctions.udf.CIQ(D$3,$B$1,$H$2,$A8,"L",,"USD","H")</f>
        <v>191689</v>
      </c>
      <c r="K8" s="40" cm="1">
        <f t="array" ref="K8">_xll.ciqfunctions.udf.CIQ(E$3,$B$1,$H$2,$A8,"L",,"USD","H")</f>
        <v>23864</v>
      </c>
      <c r="L8" s="40" cm="1">
        <f t="array" ref="L8">_xll.ciqfunctions.udf.CIQ(F$3,$B$1,$H$2,$A8,"L",,"USD","H")</f>
        <v>193929</v>
      </c>
      <c r="M8" s="40" cm="1">
        <f t="array" ref="M8">_xll.ciqfunctions.udf.CIQ(G$3,$B$1,$H$2,$A8,"L",,"USD","H")</f>
        <v>14529</v>
      </c>
      <c r="N8" s="13" cm="1">
        <f t="array" ref="N8">_xll.ciqfunctions.udf.CIQ(B$3,$N$1,$B$2,$A8,"L",,"USD","H")</f>
        <v>-7.8973000000000004</v>
      </c>
      <c r="O8" s="13" cm="1">
        <f t="array" ref="O8">_xll.ciqfunctions.udf.CIQ(C$3,$N$1,$B$2,$A8,"L",,"USD","H")</f>
        <v>-0.87849999999999995</v>
      </c>
      <c r="P8" s="13" cm="1">
        <f t="array" ref="P8">_xll.ciqfunctions.udf.CIQ(D$3,$N$1,$B$2,$A8,"L",,"USD","H")</f>
        <v>-6.3647999999999998</v>
      </c>
      <c r="Q8" s="13" cm="1">
        <f t="array" ref="Q8">_xll.ciqfunctions.udf.CIQ(E$3,$N$1,$B$2,$A8,"L",,"USD","H")</f>
        <v>-3.9289999999999998</v>
      </c>
      <c r="R8" s="13" cm="1">
        <f t="array" ref="R8">_xll.ciqfunctions.udf.CIQ(F$3,$N$1,$B$2,$A8,"L",,"USD","H")</f>
        <v>-11.273400000000001</v>
      </c>
      <c r="S8" s="13" cm="1">
        <f t="array" ref="S8">_xll.ciqfunctions.udf.CIQ(G$3,$N$1,$B$2,$A8,"L",,"USD","H")</f>
        <v>-5.7816999999999998</v>
      </c>
      <c r="T8" s="41" cm="1">
        <f t="array" ref="T8">_xll.ciqfunctions.udf.CIQ(N$3,$N$1,$T$2,$A8,"L",,"USD","H")</f>
        <v>-7.9481000000000002</v>
      </c>
      <c r="U8" s="41" cm="1">
        <f t="array" ref="U8">_xll.ciqfunctions.udf.CIQ(O$3,$N$1,$T$2,$A8,"L",,"USD","H")</f>
        <v>-1.4285000000000001</v>
      </c>
      <c r="V8" s="41" cm="1">
        <f t="array" ref="V8">_xll.ciqfunctions.udf.CIQ(P$3,$N$1,$T$2,$A8,"L",,"USD","H")</f>
        <v>-5.6021999999999998</v>
      </c>
      <c r="W8" s="41" cm="1">
        <f t="array" ref="W8">_xll.ciqfunctions.udf.CIQ(Q$3,$N$1,$T$2,$A8,"L",,"USD","H")</f>
        <v>0.57740000000000002</v>
      </c>
      <c r="X8" s="41" cm="1">
        <f t="array" ref="X8">_xll.ciqfunctions.udf.CIQ(R$3,$N$1,$T$2,$A8,"L",,"USD","H")</f>
        <v>-14.339</v>
      </c>
      <c r="Y8" s="41" cm="1">
        <f t="array" ref="Y8">_xll.ciqfunctions.udf.CIQ(S$3,$N$1,$T$2,$A8,"L",,"USD","H")</f>
        <v>-2.6859000000000002</v>
      </c>
      <c r="Z8" s="38" cm="1">
        <f t="array" ref="Z8">_xll.ciqfunctions.udf.CIQ(B$3,$Z$1,$B$2,$A8,"L",,"USD","H")</f>
        <v>2059</v>
      </c>
      <c r="AA8" s="38" cm="1">
        <f t="array" ref="AA8">_xll.ciqfunctions.udf.CIQ(C$3,$Z$1,$B$2,$A8,"L",,"USD","H")</f>
        <v>8610</v>
      </c>
      <c r="AB8" s="38" cm="1">
        <f t="array" ref="AB8">_xll.ciqfunctions.udf.CIQ(D$3,$Z$1,$B$2,$A8,"L",,"USD","H")</f>
        <v>4487</v>
      </c>
      <c r="AC8" s="38" cm="1">
        <f t="array" ref="AC8">_xll.ciqfunctions.udf.CIQ(E$3,$Z$1,$B$2,$A8,"L",,"USD","H")</f>
        <v>1673</v>
      </c>
      <c r="AD8" s="38" cm="1">
        <f t="array" ref="AD8">_xll.ciqfunctions.udf.CIQ(F$3,$Z$1,$B$2,$A8,"L",,"USD","H")</f>
        <v>206</v>
      </c>
      <c r="AE8" s="38" cm="1">
        <f t="array" ref="AE8">_xll.ciqfunctions.udf.CIQ(G$3,$Z$1,$B$2,$A8,"L",,"USD","H")</f>
        <v>812</v>
      </c>
      <c r="AF8" s="40" cm="1">
        <f t="array" ref="AF8">_xll.ciqfunctions.udf.CIQ(B$3,$Z$1,$H$2,$A8,"L",,"USD","H")</f>
        <v>9946</v>
      </c>
      <c r="AG8" s="40" cm="1">
        <f t="array" ref="AG8">_xll.ciqfunctions.udf.CIQ(C$3,$Z$1,$H$2,$A8,"L",,"USD","H")</f>
        <v>33700</v>
      </c>
      <c r="AH8" s="40" cm="1">
        <f t="array" ref="AH8">_xll.ciqfunctions.udf.CIQ(D$3,$Z$1,$H$2,$A8,"L",,"USD","H")</f>
        <v>16681</v>
      </c>
      <c r="AI8" s="40" cm="1">
        <f t="array" ref="AI8">_xll.ciqfunctions.udf.CIQ(E$3,$Z$1,$H$2,$A8,"L",,"USD","H")</f>
        <v>7140</v>
      </c>
      <c r="AJ8" s="40" cm="1">
        <f t="array" ref="AJ8">_xll.ciqfunctions.udf.CIQ(F$3,$Z$1,$H$2,$A8,"L",,"USD","H")</f>
        <v>2711</v>
      </c>
      <c r="AK8" s="40" cm="1">
        <f t="array" ref="AK8">_xll.ciqfunctions.udf.CIQ(G$3,$Z$1,$H$2,$A8,"L",,"USD","H")</f>
        <v>3404</v>
      </c>
      <c r="AL8" s="13" cm="1">
        <f t="array" ref="AL8">_xll.ciqfunctions.udf.CIQ(B$3,$AL$1,$AL$2,$A8,"L",,"USD","H")</f>
        <v>-26.411799999999999</v>
      </c>
      <c r="AM8" s="13" cm="1">
        <f t="array" ref="AM8">_xll.ciqfunctions.udf.CIQ(C$3,$AL$1,$AL$2,$A8,"L",,"USD","H")</f>
        <v>-5.0716999999999999</v>
      </c>
      <c r="AN8" s="13" cm="1">
        <f t="array" ref="AN8">_xll.ciqfunctions.udf.CIQ(D$3,$AL$1,$AL$2,$A8,"L",,"USD","H")</f>
        <v>-31.244299999999999</v>
      </c>
      <c r="AO8" s="13" cm="1">
        <f t="array" ref="AO8">_xll.ciqfunctions.udf.CIQ(E$3,$AL$1,$AL$2,$A8,"L",,"USD","H")</f>
        <v>-17.586300000000001</v>
      </c>
      <c r="AP8" s="13" cm="1">
        <f t="array" ref="AP8">_xll.ciqfunctions.udf.CIQ(F$3,$AL$1,$AL$2,$A8,"L",,"USD","H")</f>
        <v>-95.759600000000006</v>
      </c>
      <c r="AQ8" s="13" cm="1">
        <f t="array" ref="AQ8">_xll.ciqfunctions.udf.CIQ(G$3,$AL$1,$AL$2,$A8,"L",,"USD","H")</f>
        <v>-10.769299999999999</v>
      </c>
      <c r="AR8" s="41" cm="1">
        <f t="array" ref="AR8">_xll.ciqfunctions.udf.CIQ(B$3,$AL$1,$AR$2,$A8,"L",,"USD","H")</f>
        <v>-11.188499999999999</v>
      </c>
      <c r="AS8" s="41" cm="1">
        <f t="array" ref="AS8">_xll.ciqfunctions.udf.CIQ(C$3,$AL$1,$AR$2,$A8,"L",,"USD","H")</f>
        <v>-18.064699999999998</v>
      </c>
      <c r="AT8" s="41" cm="1">
        <f t="array" ref="AT8">_xll.ciqfunctions.udf.CIQ(D$3,$AL$1,$AR$2,$A8,"L",,"USD","H")</f>
        <v>-34.4893</v>
      </c>
      <c r="AU8" s="41" cm="1">
        <f t="array" ref="AU8">_xll.ciqfunctions.udf.CIQ(E$3,$AL$1,$AR$2,$A8,"L",,"USD","H")</f>
        <v>-9.4253999999999998</v>
      </c>
      <c r="AV8" s="41" cm="1">
        <f t="array" ref="AV8">_xll.ciqfunctions.udf.CIQ(F$3,$AL$1,$AR$2,$A8,"L",,"USD","H")</f>
        <v>-89.439499999999995</v>
      </c>
      <c r="AW8" s="41" cm="1">
        <f t="array" ref="AW8">_xll.ciqfunctions.udf.CIQ(G$3,$AL$1,$AR$2,$A8,"L",,"USD","H")</f>
        <v>-10.326700000000001</v>
      </c>
      <c r="AX8" s="38" cm="1">
        <f t="array" ref="AX8">_xll.ciqfunctions.udf.CIQ(B$3,$AX$1,$AX$2,$A8,"L",,"USD","H")</f>
        <v>5663</v>
      </c>
      <c r="AY8" s="38" cm="1">
        <f t="array" ref="AY8">_xll.ciqfunctions.udf.CIQ(C$3,$AX$1,$AX$2,$A8,"L",,"USD","H")</f>
        <v>17267</v>
      </c>
      <c r="AZ8" s="38" cm="1">
        <f t="array" ref="AZ8">_xll.ciqfunctions.udf.CIQ(D$3,$AX$1,$AX$2,$A8,"L",,"USD","H")</f>
        <v>9606</v>
      </c>
      <c r="BA8" s="38" cm="1">
        <f t="array" ref="BA8">_xll.ciqfunctions.udf.CIQ(E$3,$AX$1,$AX$2,$A8,"L",,"USD","H")</f>
        <v>3142</v>
      </c>
      <c r="BB8" s="38" cm="1">
        <f t="array" ref="BB8">_xll.ciqfunctions.udf.CIQ(F$3,$AX$1,$AX$2,$A8,"L",,"USD","H")</f>
        <v>8130</v>
      </c>
      <c r="BC8" s="38" cm="1">
        <f t="array" ref="BC8">_xll.ciqfunctions.udf.CIQ(G$3,$AX$1,$AX$2,$A8,"L",,"USD","H")</f>
        <v>1946</v>
      </c>
      <c r="BD8" s="40" cm="1">
        <f t="array" ref="BD8">_xll.ciqfunctions.udf.CIQ(B$3,$AX$1,$BD$2,$A8,"L",,"USD","H")</f>
        <v>24446</v>
      </c>
      <c r="BE8" s="40" cm="1">
        <f t="array" ref="BE8">_xll.ciqfunctions.udf.CIQ(C$3,$AX$1,$BD$2,$A8,"L",,"USD","H")</f>
        <v>66595</v>
      </c>
      <c r="BF8" s="40" cm="1">
        <f t="array" ref="BF8">_xll.ciqfunctions.udf.CIQ(D$3,$AX$1,$BD$2,$A8,"L",,"USD","H")</f>
        <v>38943</v>
      </c>
      <c r="BG8" s="40" cm="1">
        <f t="array" ref="BG8">_xll.ciqfunctions.udf.CIQ(E$3,$AX$1,$BD$2,$A8,"L",,"USD","H")</f>
        <v>13168</v>
      </c>
      <c r="BH8" s="40" cm="1">
        <f t="array" ref="BH8">_xll.ciqfunctions.udf.CIQ(F$3,$AX$1,$BD$2,$A8,"L",,"USD","H")</f>
        <v>31693</v>
      </c>
      <c r="BI8" s="40" cm="1">
        <f t="array" ref="BI8">_xll.ciqfunctions.udf.CIQ(G$3,$AX$1,$BD$2,$A8,"L",,"USD","H")</f>
        <v>7612</v>
      </c>
      <c r="BJ8" s="43">
        <f t="shared" si="1"/>
        <v>-9.1885824246311754E-2</v>
      </c>
      <c r="BK8" s="43">
        <f t="shared" si="2"/>
        <v>7.2950972472503484E-2</v>
      </c>
      <c r="BL8" s="43">
        <f t="shared" si="3"/>
        <v>-0.16931857488758217</v>
      </c>
      <c r="BM8" s="43">
        <f t="shared" si="4"/>
        <v>-9.5567069660333903E-2</v>
      </c>
      <c r="BN8" s="43">
        <f t="shared" si="5"/>
        <v>-0.36345129971813339</v>
      </c>
      <c r="BO8" s="43">
        <f t="shared" si="6"/>
        <v>7.8116343490304718E-2</v>
      </c>
      <c r="BP8" s="42">
        <f t="shared" si="7"/>
        <v>-4.0656149438819567E-2</v>
      </c>
      <c r="BQ8" s="42">
        <f t="shared" si="8"/>
        <v>0.12802141030201408</v>
      </c>
      <c r="BR8" s="42">
        <f t="shared" si="9"/>
        <v>-0.15888032138923092</v>
      </c>
      <c r="BS8" s="42">
        <f t="shared" si="10"/>
        <v>-2.9194927749926269E-2</v>
      </c>
      <c r="BT8" s="42">
        <f t="shared" si="11"/>
        <v>-0.47139569017279337</v>
      </c>
      <c r="BU8" s="42">
        <f t="shared" si="12"/>
        <v>1.3446944481427137E-2</v>
      </c>
      <c r="BV8" s="68" cm="1">
        <f t="array" ref="BV8">_xll.ciqfunctions.udf.CIQ(B$3,$BV$1,$BV$2,$A8,"L",,"USD","H")/100</f>
        <v>6.7447999999999994E-2</v>
      </c>
      <c r="BW8" s="68" cm="1">
        <f t="array" ref="BW8">_xll.ciqfunctions.udf.CIQ(C$3,$BV$1,$BV$2,$A8,"L",,"USD","H")/100</f>
        <v>5.4760000000000003E-2</v>
      </c>
      <c r="BX8" s="68" cm="1">
        <f t="array" ref="BX8">_xll.ciqfunctions.udf.CIQ(D$3,$BV$1,$BV$2,$A8,"L",,"USD","H")/100</f>
        <v>3.3936000000000001E-2</v>
      </c>
      <c r="BY8" s="68" cm="1">
        <f t="array" ref="BY8">_xll.ciqfunctions.udf.CIQ(E$3,$BV$1,$BV$2,$A8,"L",,"USD","H")/100</f>
        <v>0.13625199999999998</v>
      </c>
      <c r="BZ8" s="68" cm="1">
        <f t="array" ref="BZ8">_xll.ciqfunctions.udf.CIQ(F$3,$BV$1,$BV$2,$A8,"L",,"USD","H")/100</f>
        <v>-2.9451999999999999E-2</v>
      </c>
      <c r="CA8" s="68" cm="1">
        <f t="array" ref="CA8">_xll.ciqfunctions.udf.CIQ(G$3,$BV$1,$BV$2,$A8,"L",,"USD","H")/100</f>
        <v>0.10051600000000001</v>
      </c>
      <c r="CB8" s="68" cm="1">
        <f t="array" ref="CB8">_xll.ciqfunctions.udf.CIQ(B$3,$BV$1,$CB$2,$A8,"L",,"USD","H")/100</f>
        <v>8.576700000000001E-2</v>
      </c>
      <c r="CC8" s="68" cm="1">
        <f t="array" ref="CC8">_xll.ciqfunctions.udf.CIQ(C$3,$BV$1,$CB$2,$A8,"L",,"USD","H")/100</f>
        <v>6.1746999999999996E-2</v>
      </c>
      <c r="CD8" s="68" cm="1">
        <f t="array" ref="CD8">_xll.ciqfunctions.udf.CIQ(D$3,$BV$1,$CB$2,$A8,"L",,"USD","H")/100</f>
        <v>2.6823E-2</v>
      </c>
      <c r="CE8" s="68" cm="1">
        <f t="array" ref="CE8">_xll.ciqfunctions.udf.CIQ(E$3,$BV$1,$CB$2,$A8,"L",,"USD","H")/100</f>
        <v>0.11076000000000001</v>
      </c>
      <c r="CF8" s="68" cm="1">
        <f t="array" ref="CF8">_xll.ciqfunctions.udf.CIQ(F$3,$BV$1,$CB$2,$A8,"L",,"USD","H")/100</f>
        <v>-1.5098E-2</v>
      </c>
      <c r="CG8" s="68" cm="1">
        <f t="array" ref="CG8">_xll.ciqfunctions.udf.CIQ(G$3,$BV$1,$CB$2,$A8,"L",,"USD","H")/100</f>
        <v>0.10102800000000001</v>
      </c>
    </row>
    <row r="9" spans="1:85">
      <c r="A9" s="3">
        <f t="shared" ref="A9:A67" si="13">EDATE(A5,-12)</f>
        <v>45473</v>
      </c>
      <c r="B9" s="14" cm="1">
        <f t="array" ref="B9">_xll.ciqfunctions.udf.CIQ(B$3,$B$1,$B$2,$A9,"L",,"USD","H")</f>
        <v>14023</v>
      </c>
      <c r="C9" s="38" cm="1">
        <f t="array" ref="C9">_xll.ciqfunctions.udf.CIQ(C$3,$B$1,$B$2,$A9,"L",,"USD","H")</f>
        <v>89986</v>
      </c>
      <c r="D9" s="38" cm="1">
        <f t="array" ref="D9">_xll.ciqfunctions.udf.CIQ(D$3,$B$1,$B$2,$A9,"L",,"USD","H")</f>
        <v>49778</v>
      </c>
      <c r="E9" s="38" cm="1">
        <f t="array" ref="E9">_xll.ciqfunctions.udf.CIQ(E$3,$B$1,$B$2,$A9,"L",,"USD","H")</f>
        <v>6052</v>
      </c>
      <c r="F9" s="38" cm="1">
        <f t="array" ref="F9">_xll.ciqfunctions.udf.CIQ(F$3,$B$1,$B$2,$A9,"L",,"USD","H")</f>
        <v>47610</v>
      </c>
      <c r="G9" s="38" cm="1">
        <f t="array" ref="G9">_xll.ciqfunctions.udf.CIQ(G$3,$B$1,$B$2,$A9,"L",,"USD","H")</f>
        <v>3715</v>
      </c>
      <c r="H9" s="40" cm="1">
        <f t="array" ref="H9">_xll.ciqfunctions.udf.CIQ(B$3,$B$1,$H$2,$A9,"L",,"USD","H")</f>
        <v>58080</v>
      </c>
      <c r="I9" s="40" cm="1">
        <f t="array" ref="I9">_xll.ciqfunctions.udf.CIQ(C$3,$B$1,$H$2,$A9,"L",,"USD","H")</f>
        <v>342623</v>
      </c>
      <c r="J9" s="40" cm="1">
        <f t="array" ref="J9">_xll.ciqfunctions.udf.CIQ(D$3,$B$1,$H$2,$A9,"L",,"USD","H")</f>
        <v>195048</v>
      </c>
      <c r="K9" s="40" cm="1">
        <f t="array" ref="K9">_xll.ciqfunctions.udf.CIQ(E$3,$B$1,$H$2,$A9,"L",,"USD","H")</f>
        <v>24105</v>
      </c>
      <c r="L9" s="40" cm="1">
        <f t="array" ref="L9">_xll.ciqfunctions.udf.CIQ(F$3,$B$1,$H$2,$A9,"L",,"USD","H")</f>
        <v>199929</v>
      </c>
      <c r="M9" s="40" cm="1">
        <f t="array" ref="M9">_xll.ciqfunctions.udf.CIQ(G$3,$B$1,$H$2,$A9,"L",,"USD","H")</f>
        <v>14762</v>
      </c>
      <c r="N9" s="13" cm="1">
        <f t="array" ref="N9">_xll.ciqfunctions.udf.CIQ(B$3,$N$1,$B$2,$A9,"L",,"USD","H")</f>
        <v>9.8721999999999994</v>
      </c>
      <c r="O9" s="13" cm="1">
        <f t="array" ref="O9">_xll.ciqfunctions.udf.CIQ(C$3,$N$1,$B$2,$A9,"L",,"USD","H")</f>
        <v>12.123699999999999</v>
      </c>
      <c r="P9" s="13" cm="1">
        <f t="array" ref="P9">_xll.ciqfunctions.udf.CIQ(D$3,$N$1,$B$2,$A9,"L",,"USD","H")</f>
        <v>4.7229999999999999</v>
      </c>
      <c r="Q9" s="13" cm="1">
        <f t="array" ref="Q9">_xll.ciqfunctions.udf.CIQ(E$3,$N$1,$B$2,$A9,"L",,"USD","H")</f>
        <v>10.4178</v>
      </c>
      <c r="R9" s="13" cm="1">
        <f t="array" ref="R9">_xll.ciqfunctions.udf.CIQ(F$3,$N$1,$B$2,$A9,"L",,"USD","H")</f>
        <v>-2.3584999999999998</v>
      </c>
      <c r="S9" s="13" cm="1">
        <f t="array" ref="S9">_xll.ciqfunctions.udf.CIQ(G$3,$N$1,$B$2,$A9,"L",,"USD","H")</f>
        <v>11.2608</v>
      </c>
      <c r="T9" s="41" cm="1">
        <f t="array" ref="T9">_xll.ciqfunctions.udf.CIQ(N$3,$N$1,$T$2,$A9,"L",,"USD","H")</f>
        <v>-15.550800000000001</v>
      </c>
      <c r="U9" s="41" cm="1">
        <f t="array" ref="U9">_xll.ciqfunctions.udf.CIQ(O$3,$N$1,$T$2,$A9,"L",,"USD","H")</f>
        <v>-6.3019999999999996</v>
      </c>
      <c r="V9" s="41" cm="1">
        <f t="array" ref="V9">_xll.ciqfunctions.udf.CIQ(P$3,$N$1,$T$2,$A9,"L",,"USD","H")</f>
        <v>-9.0830000000000002</v>
      </c>
      <c r="W9" s="41" cm="1">
        <f t="array" ref="W9">_xll.ciqfunctions.udf.CIQ(Q$3,$N$1,$T$2,$A9,"L",,"USD","H")</f>
        <v>-4.4401000000000002</v>
      </c>
      <c r="X9" s="41" cm="1">
        <f t="array" ref="X9">_xll.ciqfunctions.udf.CIQ(R$3,$N$1,$T$2,$A9,"L",,"USD","H")</f>
        <v>-12.134600000000001</v>
      </c>
      <c r="Y9" s="41" cm="1">
        <f t="array" ref="Y9">_xll.ciqfunctions.udf.CIQ(S$3,$N$1,$T$2,$A9,"L",,"USD","H")</f>
        <v>-8.2194000000000003</v>
      </c>
      <c r="Z9" s="38" cm="1">
        <f t="array" ref="Z9">_xll.ciqfunctions.udf.CIQ(B$3,$Z$1,$B$2,$A9,"L",,"USD","H")</f>
        <v>2329</v>
      </c>
      <c r="AA9" s="38" cm="1">
        <f t="array" ref="AA9">_xll.ciqfunctions.udf.CIQ(C$3,$Z$1,$B$2,$A9,"L",,"USD","H")</f>
        <v>9240</v>
      </c>
      <c r="AB9" s="38" cm="1">
        <f t="array" ref="AB9">_xll.ciqfunctions.udf.CIQ(D$3,$Z$1,$B$2,$A9,"L",,"USD","H")</f>
        <v>4434</v>
      </c>
      <c r="AC9" s="38" cm="1">
        <f t="array" ref="AC9">_xll.ciqfunctions.udf.CIQ(E$3,$Z$1,$B$2,$A9,"L",,"USD","H")</f>
        <v>1690</v>
      </c>
      <c r="AD9" s="38" cm="1">
        <f t="array" ref="AD9">_xll.ciqfunctions.udf.CIQ(F$3,$Z$1,$B$2,$A9,"L",,"USD","H")</f>
        <v>-129</v>
      </c>
      <c r="AE9" s="38" cm="1">
        <f t="array" ref="AE9">_xll.ciqfunctions.udf.CIQ(G$3,$Z$1,$B$2,$A9,"L",,"USD","H")</f>
        <v>844</v>
      </c>
      <c r="AF9" s="40" cm="1">
        <f t="array" ref="AF9">_xll.ciqfunctions.udf.CIQ(B$3,$Z$1,$H$2,$A9,"L",,"USD","H")</f>
        <v>10685</v>
      </c>
      <c r="AG9" s="40" cm="1">
        <f t="array" ref="AG9">_xll.ciqfunctions.udf.CIQ(C$3,$Z$1,$H$2,$A9,"L",,"USD","H")</f>
        <v>34160</v>
      </c>
      <c r="AH9" s="40" cm="1">
        <f t="array" ref="AH9">_xll.ciqfunctions.udf.CIQ(D$3,$Z$1,$H$2,$A9,"L",,"USD","H")</f>
        <v>18720</v>
      </c>
      <c r="AI9" s="40" cm="1">
        <f t="array" ref="AI9">_xll.ciqfunctions.udf.CIQ(E$3,$Z$1,$H$2,$A9,"L",,"USD","H")</f>
        <v>7497</v>
      </c>
      <c r="AJ9" s="40" cm="1">
        <f t="array" ref="AJ9">_xll.ciqfunctions.udf.CIQ(F$3,$Z$1,$H$2,$A9,"L",,"USD","H")</f>
        <v>7363</v>
      </c>
      <c r="AK9" s="40" cm="1">
        <f t="array" ref="AK9">_xll.ciqfunctions.udf.CIQ(G$3,$Z$1,$H$2,$A9,"L",,"USD","H")</f>
        <v>3502</v>
      </c>
      <c r="AL9" s="13" cm="1">
        <f t="array" ref="AL9">_xll.ciqfunctions.udf.CIQ(B$3,$AL$1,$AL$2,$A9,"L",,"USD","H")</f>
        <v>4.3457999999999997</v>
      </c>
      <c r="AM9" s="13" cm="1">
        <f t="array" ref="AM9">_xll.ciqfunctions.udf.CIQ(C$3,$AL$1,$AL$2,$A9,"L",,"USD","H")</f>
        <v>17.258800000000001</v>
      </c>
      <c r="AN9" s="13" cm="1">
        <f t="array" ref="AN9">_xll.ciqfunctions.udf.CIQ(D$3,$AL$1,$AL$2,$A9,"L",,"USD","H")</f>
        <v>-26.222999999999999</v>
      </c>
      <c r="AO9" s="13" cm="1">
        <f t="array" ref="AO9">_xll.ciqfunctions.udf.CIQ(E$3,$AL$1,$AL$2,$A9,"L",,"USD","H")</f>
        <v>8.8216000000000001</v>
      </c>
      <c r="AP9" s="13" t="str" cm="1">
        <f t="array" ref="AP9">_xll.ciqfunctions.udf.CIQ(F$3,$AL$1,$AL$2,$A9,"L",,"USD","H")</f>
        <v>NM</v>
      </c>
      <c r="AQ9" s="13" cm="1">
        <f t="array" ref="AQ9">_xll.ciqfunctions.udf.CIQ(G$3,$AL$1,$AL$2,$A9,"L",,"USD","H")</f>
        <v>22.3188</v>
      </c>
      <c r="AR9" s="41" cm="1">
        <f t="array" ref="AR9">_xll.ciqfunctions.udf.CIQ(B$3,$AL$1,$AR$2,$A9,"L",,"USD","H")</f>
        <v>-17.350000000000001</v>
      </c>
      <c r="AS9" s="41" cm="1">
        <f t="array" ref="AS9">_xll.ciqfunctions.udf.CIQ(C$3,$AL$1,$AR$2,$A9,"L",,"USD","H")</f>
        <v>-33.952100000000002</v>
      </c>
      <c r="AT9" s="41" cm="1">
        <f t="array" ref="AT9">_xll.ciqfunctions.udf.CIQ(D$3,$AL$1,$AR$2,$A9,"L",,"USD","H")</f>
        <v>-37.947499999999998</v>
      </c>
      <c r="AU9" s="41" cm="1">
        <f t="array" ref="AU9">_xll.ciqfunctions.udf.CIQ(E$3,$AL$1,$AR$2,$A9,"L",,"USD","H")</f>
        <v>-13.8969</v>
      </c>
      <c r="AV9" s="41" cm="1">
        <f t="array" ref="AV9">_xll.ciqfunctions.udf.CIQ(F$3,$AL$1,$AR$2,$A9,"L",,"USD","H")</f>
        <v>-60.520200000000003</v>
      </c>
      <c r="AW9" s="41" cm="1">
        <f t="array" ref="AW9">_xll.ciqfunctions.udf.CIQ(G$3,$AL$1,$AR$2,$A9,"L",,"USD","H")</f>
        <v>-26.7211</v>
      </c>
      <c r="AX9" s="38" cm="1">
        <f t="array" ref="AX9">_xll.ciqfunctions.udf.CIQ(B$3,$AX$1,$AX$2,$A9,"L",,"USD","H")</f>
        <v>6125</v>
      </c>
      <c r="AY9" s="38" cm="1">
        <f t="array" ref="AY9">_xll.ciqfunctions.udf.CIQ(C$3,$AX$1,$AX$2,$A9,"L",,"USD","H")</f>
        <v>16649</v>
      </c>
      <c r="AZ9" s="38" cm="1">
        <f t="array" ref="AZ9">_xll.ciqfunctions.udf.CIQ(D$3,$AX$1,$AX$2,$A9,"L",,"USD","H")</f>
        <v>9758</v>
      </c>
      <c r="BA9" s="38" cm="1">
        <f t="array" ref="BA9">_xll.ciqfunctions.udf.CIQ(E$3,$AX$1,$AX$2,$A9,"L",,"USD","H")</f>
        <v>3175</v>
      </c>
      <c r="BB9" s="38" cm="1">
        <f t="array" ref="BB9">_xll.ciqfunctions.udf.CIQ(F$3,$AX$1,$AX$2,$A9,"L",,"USD","H")</f>
        <v>7848</v>
      </c>
      <c r="BC9" s="38" cm="1">
        <f t="array" ref="BC9">_xll.ciqfunctions.udf.CIQ(G$3,$AX$1,$AX$2,$A9,"L",,"USD","H")</f>
        <v>1927</v>
      </c>
      <c r="BD9" s="40" cm="1">
        <f t="array" ref="BD9">_xll.ciqfunctions.udf.CIQ(B$3,$AX$1,$BD$2,$A9,"L",,"USD","H")</f>
        <v>25019</v>
      </c>
      <c r="BE9" s="40" cm="1">
        <f t="array" ref="BE9">_xll.ciqfunctions.udf.CIQ(C$3,$AX$1,$BD$2,$A9,"L",,"USD","H")</f>
        <v>65421</v>
      </c>
      <c r="BF9" s="40" cm="1">
        <f t="array" ref="BF9">_xll.ciqfunctions.udf.CIQ(D$3,$AX$1,$BD$2,$A9,"L",,"USD","H")</f>
        <v>40901</v>
      </c>
      <c r="BG9" s="40" cm="1">
        <f t="array" ref="BG9">_xll.ciqfunctions.udf.CIQ(E$3,$AX$1,$BD$2,$A9,"L",,"USD","H")</f>
        <v>13500</v>
      </c>
      <c r="BH9" s="40" cm="1">
        <f t="array" ref="BH9">_xll.ciqfunctions.udf.CIQ(F$3,$AX$1,$BD$2,$A9,"L",,"USD","H")</f>
        <v>36335</v>
      </c>
      <c r="BI9" s="40" cm="1">
        <f t="array" ref="BI9">_xll.ciqfunctions.udf.CIQ(G$3,$AX$1,$BD$2,$A9,"L",,"USD","H")</f>
        <v>7471</v>
      </c>
      <c r="BJ9" s="43">
        <f t="shared" si="1"/>
        <v>0.1357315038012239</v>
      </c>
      <c r="BK9" s="43">
        <f t="shared" si="2"/>
        <v>0.23426495663132929</v>
      </c>
      <c r="BL9" s="43">
        <f t="shared" si="3"/>
        <v>-3.4339435922810524E-2</v>
      </c>
      <c r="BM9" s="43">
        <f t="shared" si="4"/>
        <v>0.10243055555555558</v>
      </c>
      <c r="BN9" s="43">
        <f t="shared" si="5"/>
        <v>-0.17666806546370117</v>
      </c>
      <c r="BO9" s="43">
        <f t="shared" si="6"/>
        <v>0.20739348370927324</v>
      </c>
      <c r="BP9" s="42">
        <f t="shared" si="7"/>
        <v>-0.12609591672779352</v>
      </c>
      <c r="BQ9" s="42">
        <f t="shared" si="8"/>
        <v>-0.14959248137893377</v>
      </c>
      <c r="BR9" s="42">
        <f t="shared" si="9"/>
        <v>-0.20523482890620448</v>
      </c>
      <c r="BS9" s="42">
        <f t="shared" si="10"/>
        <v>-0.70631743821789073</v>
      </c>
      <c r="BT9" s="42">
        <f t="shared" si="11"/>
        <v>-0.2887901505216387</v>
      </c>
      <c r="BU9" s="42">
        <f t="shared" si="12"/>
        <v>-0.15352368003625649</v>
      </c>
      <c r="BV9" s="68" cm="1">
        <f t="array" ref="BV9">_xll.ciqfunctions.udf.CIQ(B$3,$BV$1,$BV$2,$A9,"L",,"USD","H")/100</f>
        <v>8.3271999999999999E-2</v>
      </c>
      <c r="BW9" s="68" cm="1">
        <f t="array" ref="BW9">_xll.ciqfunctions.udf.CIQ(C$3,$BV$1,$BV$2,$A9,"L",,"USD","H")/100</f>
        <v>6.9183999999999996E-2</v>
      </c>
      <c r="BX9" s="68" cm="1">
        <f t="array" ref="BX9">_xll.ciqfunctions.udf.CIQ(D$3,$BV$1,$BV$2,$A9,"L",,"USD","H")/100</f>
        <v>3.1739999999999997E-2</v>
      </c>
      <c r="BY9" s="68" cm="1">
        <f t="array" ref="BY9">_xll.ciqfunctions.udf.CIQ(E$3,$BV$1,$BV$2,$A9,"L",,"USD","H")/100</f>
        <v>0.14183599999999999</v>
      </c>
      <c r="BZ9" s="68" cm="1">
        <f t="array" ref="BZ9">_xll.ciqfunctions.udf.CIQ(F$3,$BV$1,$BV$2,$A9,"L",,"USD","H")/100</f>
        <v>-3.4760000000000004E-3</v>
      </c>
      <c r="CA9" s="68" cm="1">
        <f t="array" ref="CA9">_xll.ciqfunctions.udf.CIQ(G$3,$BV$1,$BV$2,$A9,"L",,"USD","H")/100</f>
        <v>0.13053599999999999</v>
      </c>
      <c r="CB9" s="68" cm="1">
        <f t="array" ref="CB9">_xll.ciqfunctions.udf.CIQ(B$3,$BV$1,$CB$2,$A9,"L",,"USD","H")/100</f>
        <v>9.2387999999999998E-2</v>
      </c>
      <c r="CC9" s="68" cm="1">
        <f t="array" ref="CC9">_xll.ciqfunctions.udf.CIQ(C$3,$BV$1,$CB$2,$A9,"L",,"USD","H")/100</f>
        <v>6.5376000000000004E-2</v>
      </c>
      <c r="CD9" s="68" cm="1">
        <f t="array" ref="CD9">_xll.ciqfunctions.udf.CIQ(D$3,$BV$1,$CB$2,$A9,"L",,"USD","H")/100</f>
        <v>3.8862000000000001E-2</v>
      </c>
      <c r="CE9" s="68" cm="1">
        <f t="array" ref="CE9">_xll.ciqfunctions.udf.CIQ(E$3,$BV$1,$CB$2,$A9,"L",,"USD","H")/100</f>
        <v>0.118309</v>
      </c>
      <c r="CF9" s="68" cm="1">
        <f t="array" ref="CF9">_xll.ciqfunctions.udf.CIQ(F$3,$BV$1,$CB$2,$A9,"L",,"USD","H")/100</f>
        <v>1.7363E-2</v>
      </c>
      <c r="CG9" s="68" cm="1">
        <f t="array" ref="CG9">_xll.ciqfunctions.udf.CIQ(G$3,$BV$1,$CB$2,$A9,"L",,"USD","H")/100</f>
        <v>0.11746600000000001</v>
      </c>
    </row>
    <row r="10" spans="1:85">
      <c r="A10" s="3">
        <f t="shared" si="13"/>
        <v>45382</v>
      </c>
      <c r="B10" s="14" cm="1">
        <f t="array" ref="B10">_xll.ciqfunctions.udf.CIQ(B$3,$B$1,$B$2,$A10,"L",,"USD","H")</f>
        <v>14269</v>
      </c>
      <c r="C10" s="38" cm="1">
        <f t="array" ref="C10">_xll.ciqfunctions.udf.CIQ(C$3,$B$1,$B$2,$A10,"L",,"USD","H")</f>
        <v>80411</v>
      </c>
      <c r="D10" s="38" cm="1">
        <f t="array" ref="D10">_xll.ciqfunctions.udf.CIQ(D$3,$B$1,$B$2,$A10,"L",,"USD","H")</f>
        <v>47215</v>
      </c>
      <c r="E10" s="38" cm="1">
        <f t="array" ref="E10">_xll.ciqfunctions.udf.CIQ(E$3,$B$1,$B$2,$A10,"L",,"USD","H")</f>
        <v>5860</v>
      </c>
      <c r="F10" s="38" cm="1">
        <f t="array" ref="F10">_xll.ciqfunctions.udf.CIQ(F$3,$B$1,$B$2,$A10,"L",,"USD","H")</f>
        <v>48436</v>
      </c>
      <c r="G10" s="38" cm="1">
        <f t="array" ref="G10">_xll.ciqfunctions.udf.CIQ(G$3,$B$1,$B$2,$A10,"L",,"USD","H")</f>
        <v>3378</v>
      </c>
      <c r="H10" s="40" cm="1">
        <f t="array" ref="H10">_xll.ciqfunctions.udf.CIQ(B$3,$B$1,$H$2,$A10,"L",,"USD","H")</f>
        <v>56820</v>
      </c>
      <c r="I10" s="40" cm="1">
        <f t="array" ref="I10">_xll.ciqfunctions.udf.CIQ(C$3,$B$1,$H$2,$A10,"L",,"USD","H")</f>
        <v>332893</v>
      </c>
      <c r="J10" s="40" cm="1">
        <f t="array" ref="J10">_xll.ciqfunctions.udf.CIQ(D$3,$B$1,$H$2,$A10,"L",,"USD","H")</f>
        <v>192803</v>
      </c>
      <c r="K10" s="40" cm="1">
        <f t="array" ref="K10">_xll.ciqfunctions.udf.CIQ(E$3,$B$1,$H$2,$A10,"L",,"USD","H")</f>
        <v>23534</v>
      </c>
      <c r="L10" s="40" cm="1">
        <f t="array" ref="L10">_xll.ciqfunctions.udf.CIQ(F$3,$B$1,$H$2,$A10,"L",,"USD","H")</f>
        <v>201079</v>
      </c>
      <c r="M10" s="40" cm="1">
        <f t="array" ref="M10">_xll.ciqfunctions.udf.CIQ(G$3,$B$1,$H$2,$A10,"L",,"USD","H")</f>
        <v>14386</v>
      </c>
      <c r="N10" s="13" cm="1">
        <f t="array" ref="N10">_xll.ciqfunctions.udf.CIQ(B$3,$N$1,$B$2,$A10,"L",,"USD","H")</f>
        <v>-6.7995000000000001</v>
      </c>
      <c r="O10" s="13" cm="1">
        <f t="array" ref="O10">_xll.ciqfunctions.udf.CIQ(C$3,$N$1,$B$2,$A10,"L",,"USD","H")</f>
        <v>-4.4808000000000003</v>
      </c>
      <c r="P10" s="13" cm="1">
        <f t="array" ref="P10">_xll.ciqfunctions.udf.CIQ(D$3,$N$1,$B$2,$A10,"L",,"USD","H")</f>
        <v>-4.0560999999999998</v>
      </c>
      <c r="Q10" s="13" cm="1">
        <f t="array" ref="Q10">_xll.ciqfunctions.udf.CIQ(E$3,$N$1,$B$2,$A10,"L",,"USD","H")</f>
        <v>4.6615000000000002</v>
      </c>
      <c r="R10" s="13" cm="1">
        <f t="array" ref="R10">_xll.ciqfunctions.udf.CIQ(F$3,$N$1,$B$2,$A10,"L",,"USD","H")</f>
        <v>-13.053800000000001</v>
      </c>
      <c r="S10" s="13" cm="1">
        <f t="array" ref="S10">_xll.ciqfunctions.udf.CIQ(G$3,$N$1,$B$2,$A10,"L",,"USD","H")</f>
        <v>-1.1992</v>
      </c>
      <c r="T10" s="41" cm="1">
        <f t="array" ref="T10">_xll.ciqfunctions.udf.CIQ(N$3,$N$1,$T$2,$A10,"L",,"USD","H")</f>
        <v>-26.869800000000001</v>
      </c>
      <c r="U10" s="41" cm="1">
        <f t="array" ref="U10">_xll.ciqfunctions.udf.CIQ(O$3,$N$1,$T$2,$A10,"L",,"USD","H")</f>
        <v>-16.2332</v>
      </c>
      <c r="V10" s="41" cm="1">
        <f t="array" ref="V10">_xll.ciqfunctions.udf.CIQ(P$3,$N$1,$T$2,$A10,"L",,"USD","H")</f>
        <v>-17.360499999999998</v>
      </c>
      <c r="W10" s="41" cm="1">
        <f t="array" ref="W10">_xll.ciqfunctions.udf.CIQ(Q$3,$N$1,$T$2,$A10,"L",,"USD","H")</f>
        <v>-17.2242</v>
      </c>
      <c r="X10" s="41" cm="1">
        <f t="array" ref="X10">_xll.ciqfunctions.udf.CIQ(R$3,$N$1,$T$2,$A10,"L",,"USD","H")</f>
        <v>-18.267900000000001</v>
      </c>
      <c r="Y10" s="41" cm="1">
        <f t="array" ref="Y10">_xll.ciqfunctions.udf.CIQ(S$3,$N$1,$T$2,$A10,"L",,"USD","H")</f>
        <v>-21.340699999999998</v>
      </c>
      <c r="Z10" s="38" cm="1">
        <f t="array" ref="Z10">_xll.ciqfunctions.udf.CIQ(B$3,$Z$1,$B$2,$A10,"L",,"USD","H")</f>
        <v>2551</v>
      </c>
      <c r="AA10" s="38" cm="1">
        <f t="array" ref="AA10">_xll.ciqfunctions.udf.CIQ(C$3,$Z$1,$B$2,$A10,"L",,"USD","H")</f>
        <v>8220</v>
      </c>
      <c r="AB10" s="38" cm="1">
        <f t="array" ref="AB10">_xll.ciqfunctions.udf.CIQ(D$3,$Z$1,$B$2,$A10,"L",,"USD","H")</f>
        <v>5501</v>
      </c>
      <c r="AC10" s="38" cm="1">
        <f t="array" ref="AC10">_xll.ciqfunctions.udf.CIQ(E$3,$Z$1,$B$2,$A10,"L",,"USD","H")</f>
        <v>1789</v>
      </c>
      <c r="AD10" s="38" cm="1">
        <f t="array" ref="AD10">_xll.ciqfunctions.udf.CIQ(F$3,$Z$1,$B$2,$A10,"L",,"USD","H")</f>
        <v>2263</v>
      </c>
      <c r="AE10" s="38" cm="1">
        <f t="array" ref="AE10">_xll.ciqfunctions.udf.CIQ(G$3,$Z$1,$B$2,$A10,"L",,"USD","H")</f>
        <v>596</v>
      </c>
      <c r="AF10" s="40" cm="1">
        <f t="array" ref="AF10">_xll.ciqfunctions.udf.CIQ(B$3,$Z$1,$H$2,$A10,"L",,"USD","H")</f>
        <v>10588</v>
      </c>
      <c r="AG10" s="40" cm="1">
        <f t="array" ref="AG10">_xll.ciqfunctions.udf.CIQ(C$3,$Z$1,$H$2,$A10,"L",,"USD","H")</f>
        <v>32800</v>
      </c>
      <c r="AH10" s="40" cm="1">
        <f t="array" ref="AH10">_xll.ciqfunctions.udf.CIQ(D$3,$Z$1,$H$2,$A10,"L",,"USD","H")</f>
        <v>20296</v>
      </c>
      <c r="AI10" s="40" cm="1">
        <f t="array" ref="AI10">_xll.ciqfunctions.udf.CIQ(E$3,$Z$1,$H$2,$A10,"L",,"USD","H")</f>
        <v>7360</v>
      </c>
      <c r="AJ10" s="40" cm="1">
        <f t="array" ref="AJ10">_xll.ciqfunctions.udf.CIQ(F$3,$Z$1,$H$2,$A10,"L",,"USD","H")</f>
        <v>9284</v>
      </c>
      <c r="AK10" s="40" cm="1">
        <f t="array" ref="AK10">_xll.ciqfunctions.udf.CIQ(G$3,$Z$1,$H$2,$A10,"L",,"USD","H")</f>
        <v>3348</v>
      </c>
      <c r="AL10" s="13" cm="1">
        <f t="array" ref="AL10">_xll.ciqfunctions.udf.CIQ(B$3,$AL$1,$AL$2,$A10,"L",,"USD","H")</f>
        <v>-12.637</v>
      </c>
      <c r="AM10" s="13" cm="1">
        <f t="array" ref="AM10">_xll.ciqfunctions.udf.CIQ(C$3,$AL$1,$AL$2,$A10,"L",,"USD","H")</f>
        <v>-28.084</v>
      </c>
      <c r="AN10" s="13" cm="1">
        <f t="array" ref="AN10">_xll.ciqfunctions.udf.CIQ(D$3,$AL$1,$AL$2,$A10,"L",,"USD","H")</f>
        <v>-16.321899999999999</v>
      </c>
      <c r="AO10" s="13" cm="1">
        <f t="array" ref="AO10">_xll.ciqfunctions.udf.CIQ(E$3,$AL$1,$AL$2,$A10,"L",,"USD","H")</f>
        <v>-11.567</v>
      </c>
      <c r="AP10" s="13" cm="1">
        <f t="array" ref="AP10">_xll.ciqfunctions.udf.CIQ(F$3,$AL$1,$AL$2,$A10,"L",,"USD","H")</f>
        <v>-72.462900000000005</v>
      </c>
      <c r="AQ10" s="13" cm="1">
        <f t="array" ref="AQ10">_xll.ciqfunctions.udf.CIQ(G$3,$AL$1,$AL$2,$A10,"L",,"USD","H")</f>
        <v>-40.1006</v>
      </c>
      <c r="AR10" s="41" cm="1">
        <f t="array" ref="AR10">_xll.ciqfunctions.udf.CIQ(B$3,$AL$1,$AR$2,$A10,"L",,"USD","H")</f>
        <v>-33.160800000000002</v>
      </c>
      <c r="AS10" s="41" cm="1">
        <f t="array" ref="AS10">_xll.ciqfunctions.udf.CIQ(C$3,$AL$1,$AR$2,$A10,"L",,"USD","H")</f>
        <v>-46.831000000000003</v>
      </c>
      <c r="AT10" s="41" cm="1">
        <f t="array" ref="AT10">_xll.ciqfunctions.udf.CIQ(D$3,$AL$1,$AR$2,$A10,"L",,"USD","H")</f>
        <v>-43.275599999999997</v>
      </c>
      <c r="AU10" s="41" cm="1">
        <f t="array" ref="AU10">_xll.ciqfunctions.udf.CIQ(E$3,$AL$1,$AR$2,$A10,"L",,"USD","H")</f>
        <v>-21.6355</v>
      </c>
      <c r="AV10" s="41" cm="1">
        <f t="array" ref="AV10">_xll.ciqfunctions.udf.CIQ(F$3,$AL$1,$AR$2,$A10,"L",,"USD","H")</f>
        <v>-64.449600000000004</v>
      </c>
      <c r="AW10" s="41" cm="1">
        <f t="array" ref="AW10">_xll.ciqfunctions.udf.CIQ(G$3,$AL$1,$AR$2,$A10,"L",,"USD","H")</f>
        <v>-44.3947</v>
      </c>
      <c r="AX10" s="38" cm="1">
        <f t="array" ref="AX10">_xll.ciqfunctions.udf.CIQ(B$3,$AX$1,$AX$2,$A10,"L",,"USD","H")</f>
        <v>5996</v>
      </c>
      <c r="AY10" s="38" cm="1">
        <f t="array" ref="AY10">_xll.ciqfunctions.udf.CIQ(C$3,$AX$1,$AX$2,$A10,"L",,"USD","H")</f>
        <v>14730</v>
      </c>
      <c r="AZ10" s="38" cm="1">
        <f t="array" ref="AZ10">_xll.ciqfunctions.udf.CIQ(D$3,$AX$1,$AX$2,$A10,"L",,"USD","H")</f>
        <v>10643</v>
      </c>
      <c r="BA10" s="38" cm="1">
        <f t="array" ref="BA10">_xll.ciqfunctions.udf.CIQ(E$3,$AX$1,$AX$2,$A10,"L",,"USD","H")</f>
        <v>3338</v>
      </c>
      <c r="BB10" s="38" cm="1">
        <f t="array" ref="BB10">_xll.ciqfunctions.udf.CIQ(F$3,$AX$1,$AX$2,$A10,"L",,"USD","H")</f>
        <v>9720</v>
      </c>
      <c r="BC10" s="38" cm="1">
        <f t="array" ref="BC10">_xll.ciqfunctions.udf.CIQ(G$3,$AX$1,$AX$2,$A10,"L",,"USD","H")</f>
        <v>1567</v>
      </c>
      <c r="BD10" s="40" cm="1">
        <f t="array" ref="BD10">_xll.ciqfunctions.udf.CIQ(B$3,$AX$1,$BD$2,$A10,"L",,"USD","H")</f>
        <v>24287</v>
      </c>
      <c r="BE10" s="40" cm="1">
        <f t="array" ref="BE10">_xll.ciqfunctions.udf.CIQ(C$3,$AX$1,$BD$2,$A10,"L",,"USD","H")</f>
        <v>62261</v>
      </c>
      <c r="BF10" s="40" cm="1">
        <f t="array" ref="BF10">_xll.ciqfunctions.udf.CIQ(D$3,$AX$1,$BD$2,$A10,"L",,"USD","H")</f>
        <v>41248</v>
      </c>
      <c r="BG10" s="40" cm="1">
        <f t="array" ref="BG10">_xll.ciqfunctions.udf.CIQ(E$3,$AX$1,$BD$2,$A10,"L",,"USD","H")</f>
        <v>13205</v>
      </c>
      <c r="BH10" s="40" cm="1">
        <f t="array" ref="BH10">_xll.ciqfunctions.udf.CIQ(F$3,$AX$1,$BD$2,$A10,"L",,"USD","H")</f>
        <v>38019</v>
      </c>
      <c r="BI10" s="40" cm="1">
        <f t="array" ref="BI10">_xll.ciqfunctions.udf.CIQ(G$3,$AX$1,$BD$2,$A10,"L",,"USD","H")</f>
        <v>7140</v>
      </c>
      <c r="BJ10" s="43">
        <f t="shared" si="1"/>
        <v>-7.2113896626431417E-2</v>
      </c>
      <c r="BK10" s="43">
        <f t="shared" si="2"/>
        <v>-0.21752988047808763</v>
      </c>
      <c r="BL10" s="43">
        <f t="shared" si="3"/>
        <v>-8.0279986173522278E-2</v>
      </c>
      <c r="BM10" s="43">
        <f t="shared" si="4"/>
        <v>8.9955022488763525E-4</v>
      </c>
      <c r="BN10" s="43">
        <f t="shared" si="5"/>
        <v>-0.38709880824768272</v>
      </c>
      <c r="BO10" s="43">
        <f t="shared" si="6"/>
        <v>-0.18001046572475143</v>
      </c>
      <c r="BP10" s="42">
        <f t="shared" si="7"/>
        <v>-0.25593578628105762</v>
      </c>
      <c r="BQ10" s="42">
        <f t="shared" si="8"/>
        <v>-0.33715532843606943</v>
      </c>
      <c r="BR10" s="42">
        <f t="shared" si="9"/>
        <v>-0.29761945305316218</v>
      </c>
      <c r="BS10" s="42">
        <f t="shared" si="10"/>
        <v>-0.71269119470855724</v>
      </c>
      <c r="BT10" s="42">
        <f t="shared" si="11"/>
        <v>-0.35090145461995492</v>
      </c>
      <c r="BU10" s="42">
        <f t="shared" si="12"/>
        <v>-0.30921052631578949</v>
      </c>
      <c r="BV10" s="68" cm="1">
        <f t="array" ref="BV10">_xll.ciqfunctions.udf.CIQ(B$3,$BV$1,$BV$2,$A10,"L",,"USD","H")/100</f>
        <v>9.5243999999999995E-2</v>
      </c>
      <c r="BW10" s="68" cm="1">
        <f t="array" ref="BW10">_xll.ciqfunctions.udf.CIQ(C$3,$BV$1,$BV$2,$A10,"L",,"USD","H")/100</f>
        <v>6.8704000000000001E-2</v>
      </c>
      <c r="BX10" s="68" cm="1">
        <f t="array" ref="BX10">_xll.ciqfunctions.udf.CIQ(D$3,$BV$1,$BV$2,$A10,"L",,"USD","H")/100</f>
        <v>5.3792E-2</v>
      </c>
      <c r="BY10" s="68" cm="1">
        <f t="array" ref="BY10">_xll.ciqfunctions.udf.CIQ(E$3,$BV$1,$BV$2,$A10,"L",,"USD","H")/100</f>
        <v>0.15406400000000001</v>
      </c>
      <c r="BZ10" s="68" cm="1">
        <f t="array" ref="BZ10">_xll.ciqfunctions.udf.CIQ(F$3,$BV$1,$BV$2,$A10,"L",,"USD","H")/100</f>
        <v>2.8063999999999999E-2</v>
      </c>
      <c r="CA10" s="68" cm="1">
        <f t="array" ref="CA10">_xll.ciqfunctions.udf.CIQ(G$3,$BV$1,$BV$2,$A10,"L",,"USD","H")/100</f>
        <v>6.3311999999999993E-2</v>
      </c>
      <c r="CB10" s="68" cm="1">
        <f t="array" ref="CB10">_xll.ciqfunctions.udf.CIQ(B$3,$BV$1,$CB$2,$A10,"L",,"USD","H")/100</f>
        <v>8.4308999999999995E-2</v>
      </c>
      <c r="CC10" s="68" cm="1">
        <f t="array" ref="CC10">_xll.ciqfunctions.udf.CIQ(C$3,$BV$1,$CB$2,$A10,"L",,"USD","H")/100</f>
        <v>7.0963999999999999E-2</v>
      </c>
      <c r="CD10" s="68" cm="1">
        <f t="array" ref="CD10">_xll.ciqfunctions.udf.CIQ(D$3,$BV$1,$CB$2,$A10,"L",,"USD","H")/100</f>
        <v>4.8015000000000002E-2</v>
      </c>
      <c r="CE10" s="68" cm="1">
        <f t="array" ref="CE10">_xll.ciqfunctions.udf.CIQ(E$3,$BV$1,$CB$2,$A10,"L",,"USD","H")/100</f>
        <v>0.14482200000000001</v>
      </c>
      <c r="CF10" s="68" cm="1">
        <f t="array" ref="CF10">_xll.ciqfunctions.udf.CIQ(F$3,$BV$1,$CB$2,$A10,"L",,"USD","H")/100</f>
        <v>3.0259000000000001E-2</v>
      </c>
      <c r="CG10" s="68" cm="1">
        <f t="array" ref="CG10">_xll.ciqfunctions.udf.CIQ(G$3,$BV$1,$CB$2,$A10,"L",,"USD","H")/100</f>
        <v>9.7575000000000009E-2</v>
      </c>
    </row>
    <row r="11" spans="1:85">
      <c r="A11" s="3">
        <f t="shared" si="13"/>
        <v>45291</v>
      </c>
      <c r="B11" s="14" cm="1">
        <f t="array" ref="B11">_xll.ciqfunctions.udf.CIQ(B$3,$B$1,$B$2,$A11,"L",,"USD","H")</f>
        <v>15150</v>
      </c>
      <c r="C11" s="38" cm="1">
        <f t="array" ref="C11">_xll.ciqfunctions.udf.CIQ(C$3,$B$1,$B$2,$A11,"L",,"USD","H")</f>
        <v>83656</v>
      </c>
      <c r="D11" s="38" cm="1">
        <f t="array" ref="D11">_xll.ciqfunctions.udf.CIQ(D$3,$B$1,$B$2,$A11,"L",,"USD","H")</f>
        <v>45280</v>
      </c>
      <c r="E11" s="38" cm="1">
        <f t="array" ref="E11">_xll.ciqfunctions.udf.CIQ(E$3,$B$1,$B$2,$A11,"L",,"USD","H")</f>
        <v>6059</v>
      </c>
      <c r="F11" s="38" cm="1">
        <f t="array" ref="F11">_xll.ciqfunctions.udf.CIQ(F$3,$B$1,$B$2,$A11,"L",,"USD","H")</f>
        <v>50660</v>
      </c>
      <c r="G11" s="38" cm="1">
        <f t="array" ref="G11">_xll.ciqfunctions.udf.CIQ(G$3,$B$1,$B$2,$A11,"L",,"USD","H")</f>
        <v>3639</v>
      </c>
      <c r="H11" s="40" cm="1">
        <f t="array" ref="H11">_xll.ciqfunctions.udf.CIQ(B$3,$B$1,$H$2,$A11,"L",,"USD","H")</f>
        <v>57861</v>
      </c>
      <c r="I11" s="40" cm="1">
        <f t="array" ref="I11">_xll.ciqfunctions.udf.CIQ(C$3,$B$1,$H$2,$A11,"L",,"USD","H")</f>
        <v>336665</v>
      </c>
      <c r="J11" s="40" cm="1">
        <f t="array" ref="J11">_xll.ciqfunctions.udf.CIQ(D$3,$B$1,$H$2,$A11,"L",,"USD","H")</f>
        <v>194799</v>
      </c>
      <c r="K11" s="40" cm="1">
        <f t="array" ref="K11">_xll.ciqfunctions.udf.CIQ(E$3,$B$1,$H$2,$A11,"L",,"USD","H")</f>
        <v>23273</v>
      </c>
      <c r="L11" s="40" cm="1">
        <f t="array" ref="L11">_xll.ciqfunctions.udf.CIQ(F$3,$B$1,$H$2,$A11,"L",,"USD","H")</f>
        <v>208351</v>
      </c>
      <c r="M11" s="40" cm="1">
        <f t="array" ref="M11">_xll.ciqfunctions.udf.CIQ(G$3,$B$1,$H$2,$A11,"L",,"USD","H")</f>
        <v>14427</v>
      </c>
      <c r="N11" s="13" cm="1">
        <f t="array" ref="N11">_xll.ciqfunctions.udf.CIQ(B$3,$N$1,$B$2,$A11,"L",,"USD","H")</f>
        <v>-20.796800000000001</v>
      </c>
      <c r="O11" s="13" cm="1">
        <f t="array" ref="O11">_xll.ciqfunctions.udf.CIQ(C$3,$N$1,$B$2,$A11,"L",,"USD","H")</f>
        <v>-10.805</v>
      </c>
      <c r="P11" s="13" cm="1">
        <f t="array" ref="P11">_xll.ciqfunctions.udf.CIQ(D$3,$N$1,$B$2,$A11,"L",,"USD","H")</f>
        <v>-15.437200000000001</v>
      </c>
      <c r="Q11" s="13" cm="1">
        <f t="array" ref="Q11">_xll.ciqfunctions.udf.CIQ(E$3,$N$1,$B$2,$A11,"L",,"USD","H")</f>
        <v>-6.9706999999999999</v>
      </c>
      <c r="R11" s="13" cm="1">
        <f t="array" ref="R11">_xll.ciqfunctions.udf.CIQ(F$3,$N$1,$B$2,$A11,"L",,"USD","H")</f>
        <v>-26.2591</v>
      </c>
      <c r="S11" s="13" cm="1">
        <f t="array" ref="S11">_xll.ciqfunctions.udf.CIQ(G$3,$N$1,$B$2,$A11,"L",,"USD","H")</f>
        <v>-12.1439</v>
      </c>
      <c r="T11" s="41" cm="1">
        <f t="array" ref="T11">_xll.ciqfunctions.udf.CIQ(N$3,$N$1,$T$2,$A11,"L",,"USD","H")</f>
        <v>-28.189900000000002</v>
      </c>
      <c r="U11" s="41" cm="1">
        <f t="array" ref="U11">_xll.ciqfunctions.udf.CIQ(O$3,$N$1,$T$2,$A11,"L",,"USD","H")</f>
        <v>-15.9886</v>
      </c>
      <c r="V11" s="41" cm="1">
        <f t="array" ref="V11">_xll.ciqfunctions.udf.CIQ(P$3,$N$1,$T$2,$A11,"L",,"USD","H")</f>
        <v>-17.428699999999999</v>
      </c>
      <c r="W11" s="41" cm="1">
        <f t="array" ref="W11">_xll.ciqfunctions.udf.CIQ(Q$3,$N$1,$T$2,$A11,"L",,"USD","H")</f>
        <v>-21.401599999999998</v>
      </c>
      <c r="X11" s="41" cm="1">
        <f t="array" ref="X11">_xll.ciqfunctions.udf.CIQ(R$3,$N$1,$T$2,$A11,"L",,"USD","H")</f>
        <v>-12.8483</v>
      </c>
      <c r="Y11" s="41" cm="1">
        <f t="array" ref="Y11">_xll.ciqfunctions.udf.CIQ(S$3,$N$1,$T$2,$A11,"L",,"USD","H")</f>
        <v>-27.235600000000002</v>
      </c>
      <c r="Z11" s="38" cm="1">
        <f t="array" ref="Z11">_xll.ciqfunctions.udf.CIQ(B$3,$Z$1,$B$2,$A11,"L",,"USD","H")</f>
        <v>3007</v>
      </c>
      <c r="AA11" s="38" cm="1">
        <f t="array" ref="AA11">_xll.ciqfunctions.udf.CIQ(C$3,$Z$1,$B$2,$A11,"L",,"USD","H")</f>
        <v>7630</v>
      </c>
      <c r="AB11" s="38" cm="1">
        <f t="array" ref="AB11">_xll.ciqfunctions.udf.CIQ(D$3,$Z$1,$B$2,$A11,"L",,"USD","H")</f>
        <v>2259</v>
      </c>
      <c r="AC11" s="38" cm="1">
        <f t="array" ref="AC11">_xll.ciqfunctions.udf.CIQ(E$3,$Z$1,$B$2,$A11,"L",,"USD","H")</f>
        <v>1988</v>
      </c>
      <c r="AD11" s="38" cm="1">
        <f t="array" ref="AD11">_xll.ciqfunctions.udf.CIQ(F$3,$Z$1,$B$2,$A11,"L",,"USD","H")</f>
        <v>371</v>
      </c>
      <c r="AE11" s="38" cm="1">
        <f t="array" ref="AE11">_xll.ciqfunctions.udf.CIQ(G$3,$Z$1,$B$2,$A11,"L",,"USD","H")</f>
        <v>1152</v>
      </c>
      <c r="AF11" s="40" cm="1">
        <f t="array" ref="AF11">_xll.ciqfunctions.udf.CIQ(B$3,$Z$1,$H$2,$A11,"L",,"USD","H")</f>
        <v>10957</v>
      </c>
      <c r="AG11" s="40" cm="1">
        <f t="array" ref="AG11">_xll.ciqfunctions.udf.CIQ(C$3,$Z$1,$H$2,$A11,"L",,"USD","H")</f>
        <v>36010</v>
      </c>
      <c r="AH11" s="40" cm="1">
        <f t="array" ref="AH11">_xll.ciqfunctions.udf.CIQ(D$3,$Z$1,$H$2,$A11,"L",,"USD","H")</f>
        <v>21369</v>
      </c>
      <c r="AI11" s="40" cm="1">
        <f t="array" ref="AI11">_xll.ciqfunctions.udf.CIQ(E$3,$Z$1,$H$2,$A11,"L",,"USD","H")</f>
        <v>7594</v>
      </c>
      <c r="AJ11" s="40" cm="1">
        <f t="array" ref="AJ11">_xll.ciqfunctions.udf.CIQ(F$3,$Z$1,$H$2,$A11,"L",,"USD","H")</f>
        <v>15239</v>
      </c>
      <c r="AK11" s="40" cm="1">
        <f t="array" ref="AK11">_xll.ciqfunctions.udf.CIQ(G$3,$Z$1,$H$2,$A11,"L",,"USD","H")</f>
        <v>3747</v>
      </c>
      <c r="AL11" s="13" cm="1">
        <f t="array" ref="AL11">_xll.ciqfunctions.udf.CIQ(B$3,$AL$1,$AL$2,$A11,"L",,"USD","H")</f>
        <v>-7.4485000000000001</v>
      </c>
      <c r="AM11" s="13" cm="1">
        <f t="array" ref="AM11">_xll.ciqfunctions.udf.CIQ(C$3,$AL$1,$AL$2,$A11,"L",,"USD","H")</f>
        <v>-40.1569</v>
      </c>
      <c r="AN11" s="13" cm="1">
        <f t="array" ref="AN11">_xll.ciqfunctions.udf.CIQ(D$3,$AL$1,$AL$2,$A11,"L",,"USD","H")</f>
        <v>-64.441999999999993</v>
      </c>
      <c r="AO11" s="13" cm="1">
        <f t="array" ref="AO11">_xll.ciqfunctions.udf.CIQ(E$3,$AL$1,$AL$2,$A11,"L",,"USD","H")</f>
        <v>-12.6922</v>
      </c>
      <c r="AP11" s="13" cm="1">
        <f t="array" ref="AP11">_xll.ciqfunctions.udf.CIQ(F$3,$AL$1,$AL$2,$A11,"L",,"USD","H")</f>
        <v>-96.565799999999996</v>
      </c>
      <c r="AQ11" s="13" cm="1">
        <f t="array" ref="AQ11">_xll.ciqfunctions.udf.CIQ(G$3,$AL$1,$AL$2,$A11,"L",,"USD","H")</f>
        <v>-4.08</v>
      </c>
      <c r="AR11" s="41" cm="1">
        <f t="array" ref="AR11">_xll.ciqfunctions.udf.CIQ(B$3,$AL$1,$AR$2,$A11,"L",,"USD","H")</f>
        <v>-41.343699999999998</v>
      </c>
      <c r="AS11" s="41" cm="1">
        <f t="array" ref="AS11">_xll.ciqfunctions.udf.CIQ(C$3,$AL$1,$AR$2,$A11,"L",,"USD","H")</f>
        <v>-35.396500000000003</v>
      </c>
      <c r="AT11" s="41" cm="1">
        <f t="array" ref="AT11">_xll.ciqfunctions.udf.CIQ(D$3,$AL$1,$AR$2,$A11,"L",,"USD","H")</f>
        <v>-39.746299999999998</v>
      </c>
      <c r="AU11" s="41" cm="1">
        <f t="array" ref="AU11">_xll.ciqfunctions.udf.CIQ(E$3,$AL$1,$AR$2,$A11,"L",,"USD","H")</f>
        <v>-2.1265999999999998</v>
      </c>
      <c r="AV11" s="41" t="str" cm="1">
        <f t="array" ref="AV11">_xll.ciqfunctions.udf.CIQ(F$3,$AL$1,$AR$2,$A11,"L",,"USD","H")</f>
        <v>NM</v>
      </c>
      <c r="AW11" s="41" cm="1">
        <f t="array" ref="AW11">_xll.ciqfunctions.udf.CIQ(G$3,$AL$1,$AR$2,$A11,"L",,"USD","H")</f>
        <v>-37.705800000000004</v>
      </c>
      <c r="AX11" s="38" cm="1">
        <f t="array" ref="AX11">_xll.ciqfunctions.udf.CIQ(B$3,$AX$1,$AX$2,$A11,"L",,"USD","H")</f>
        <v>6662</v>
      </c>
      <c r="AY11" s="38" cm="1">
        <f t="array" ref="AY11">_xll.ciqfunctions.udf.CIQ(C$3,$AX$1,$AX$2,$A11,"L",,"USD","H")</f>
        <v>17949</v>
      </c>
      <c r="AZ11" s="38" cm="1">
        <f t="array" ref="AZ11">_xll.ciqfunctions.udf.CIQ(D$3,$AX$1,$AX$2,$A11,"L",,"USD","H")</f>
        <v>8936</v>
      </c>
      <c r="BA11" s="38" cm="1">
        <f t="array" ref="BA11">_xll.ciqfunctions.udf.CIQ(E$3,$AX$1,$AX$2,$A11,"L",,"USD","H")</f>
        <v>3513</v>
      </c>
      <c r="BB11" s="38" cm="1">
        <f t="array" ref="BB11">_xll.ciqfunctions.udf.CIQ(F$3,$AX$1,$AX$2,$A11,"L",,"USD","H")</f>
        <v>5995</v>
      </c>
      <c r="BC11" s="38" cm="1">
        <f t="array" ref="BC11">_xll.ciqfunctions.udf.CIQ(G$3,$AX$1,$AX$2,$A11,"L",,"USD","H")</f>
        <v>2172</v>
      </c>
      <c r="BD11" s="40" cm="1">
        <f t="array" ref="BD11">_xll.ciqfunctions.udf.CIQ(B$3,$AX$1,$BD$2,$A11,"L",,"USD","H")</f>
        <v>24753</v>
      </c>
      <c r="BE11" s="40" cm="1">
        <f t="array" ref="BE11">_xll.ciqfunctions.udf.CIQ(C$3,$AX$1,$BD$2,$A11,"L",,"USD","H")</f>
        <v>66356</v>
      </c>
      <c r="BF11" s="40" cm="1">
        <f t="array" ref="BF11">_xll.ciqfunctions.udf.CIQ(D$3,$AX$1,$BD$2,$A11,"L",,"USD","H")</f>
        <v>42177</v>
      </c>
      <c r="BG11" s="40" cm="1">
        <f t="array" ref="BG11">_xll.ciqfunctions.udf.CIQ(E$3,$AX$1,$BD$2,$A11,"L",,"USD","H")</f>
        <v>13202</v>
      </c>
      <c r="BH11" s="40" cm="1">
        <f t="array" ref="BH11">_xll.ciqfunctions.udf.CIQ(F$3,$AX$1,$BD$2,$A11,"L",,"USD","H")</f>
        <v>44158</v>
      </c>
      <c r="BI11" s="40" cm="1">
        <f t="array" ref="BI11">_xll.ciqfunctions.udf.CIQ(G$3,$AX$1,$BD$2,$A11,"L",,"USD","H")</f>
        <v>7484</v>
      </c>
      <c r="BJ11" s="43">
        <f t="shared" si="1"/>
        <v>-9.8633473143011741E-2</v>
      </c>
      <c r="BK11" s="43">
        <f t="shared" si="2"/>
        <v>-1.3908979637253793E-3</v>
      </c>
      <c r="BL11" s="43">
        <f t="shared" si="3"/>
        <v>-0.31566855567468222</v>
      </c>
      <c r="BM11" s="43">
        <f t="shared" si="4"/>
        <v>-9.3419354838709667E-2</v>
      </c>
      <c r="BN11" s="43">
        <f t="shared" si="5"/>
        <v>-0.7249116688845042</v>
      </c>
      <c r="BO11" s="43">
        <f t="shared" si="6"/>
        <v>-1.2278308321964526E-2</v>
      </c>
      <c r="BP11" s="42">
        <f t="shared" si="7"/>
        <v>-0.29106999656318022</v>
      </c>
      <c r="BQ11" s="42">
        <f t="shared" si="8"/>
        <v>-0.25981616990897738</v>
      </c>
      <c r="BR11" s="42">
        <f t="shared" si="9"/>
        <v>-0.26581022507702756</v>
      </c>
      <c r="BS11" s="42">
        <f t="shared" si="10"/>
        <v>-0.71271271271271264</v>
      </c>
      <c r="BT11" s="42">
        <f t="shared" si="11"/>
        <v>-0.20506219733928599</v>
      </c>
      <c r="BU11" s="42">
        <f t="shared" si="12"/>
        <v>-0.27255054432348369</v>
      </c>
      <c r="BV11" s="68" cm="1">
        <f t="array" ref="BV11">_xll.ciqfunctions.udf.CIQ(B$3,$BV$1,$BV$2,$A11,"L",,"USD","H")/100</f>
        <v>9.4252000000000002E-2</v>
      </c>
      <c r="BW11" s="68" cm="1">
        <f t="array" ref="BW11">_xll.ciqfunctions.udf.CIQ(C$3,$BV$1,$BV$2,$A11,"L",,"USD","H")/100</f>
        <v>5.9576000000000004E-2</v>
      </c>
      <c r="BX11" s="68" cm="1">
        <f t="array" ref="BX11">_xll.ciqfunctions.udf.CIQ(D$3,$BV$1,$BV$2,$A11,"L",,"USD","H")/100</f>
        <v>-1.1736E-2</v>
      </c>
      <c r="BY11" s="68" cm="1">
        <f t="array" ref="BY11">_xll.ciqfunctions.udf.CIQ(E$3,$BV$1,$BV$2,$A11,"L",,"USD","H")/100</f>
        <v>7.1999999999999998E-3</v>
      </c>
      <c r="BZ11" s="68" cm="1">
        <f t="array" ref="BZ11">_xll.ciqfunctions.udf.CIQ(F$3,$BV$1,$BV$2,$A11,"L",,"USD","H")/100</f>
        <v>1.0027999999999999E-2</v>
      </c>
      <c r="CA11" s="68" cm="1">
        <f t="array" ref="CA11">_xll.ciqfunctions.udf.CIQ(G$3,$BV$1,$BV$2,$A11,"L",,"USD","H")/100</f>
        <v>0.14371600000000001</v>
      </c>
      <c r="CB11" s="68" cm="1">
        <f t="array" ref="CB11">_xll.ciqfunctions.udf.CIQ(B$3,$BV$1,$CB$2,$A11,"L",,"USD","H")/100</f>
        <v>8.0145999999999995E-2</v>
      </c>
      <c r="CC11" s="68" cm="1">
        <f t="array" ref="CC11">_xll.ciqfunctions.udf.CIQ(C$3,$BV$1,$CB$2,$A11,"L",,"USD","H")/100</f>
        <v>8.2682000000000005E-2</v>
      </c>
      <c r="CD11" s="68" cm="1">
        <f t="array" ref="CD11">_xll.ciqfunctions.udf.CIQ(D$3,$BV$1,$CB$2,$A11,"L",,"USD","H")/100</f>
        <v>5.3421999999999997E-2</v>
      </c>
      <c r="CE11" s="68" cm="1">
        <f t="array" ref="CE11">_xll.ciqfunctions.udf.CIQ(E$3,$BV$1,$CB$2,$A11,"L",,"USD","H")/100</f>
        <v>0.13227</v>
      </c>
      <c r="CF11" s="68" cm="1">
        <f t="array" ref="CF11">_xll.ciqfunctions.udf.CIQ(F$3,$BV$1,$CB$2,$A11,"L",,"USD","H")/100</f>
        <v>7.2669999999999998E-2</v>
      </c>
      <c r="CG11" s="68" cm="1">
        <f t="array" ref="CG11">_xll.ciqfunctions.udf.CIQ(G$3,$BV$1,$CB$2,$A11,"L",,"USD","H")/100</f>
        <v>0.10290300000000001</v>
      </c>
    </row>
    <row r="12" spans="1:85">
      <c r="A12" s="3">
        <f>EDATE(A8,-12)</f>
        <v>45199</v>
      </c>
      <c r="B12" s="14" cm="1">
        <f t="array" ref="B12">_xll.ciqfunctions.udf.CIQ(B$3,$B$1,$B$2,$A12,"L",,"USD","H")</f>
        <v>14638</v>
      </c>
      <c r="C12" s="38" cm="1">
        <f t="array" ref="C12">_xll.ciqfunctions.udf.CIQ(C$3,$B$1,$B$2,$A12,"L",,"USD","H")</f>
        <v>88570</v>
      </c>
      <c r="D12" s="38" cm="1">
        <f t="array" ref="D12">_xll.ciqfunctions.udf.CIQ(D$3,$B$1,$B$2,$A12,"L",,"USD","H")</f>
        <v>52775</v>
      </c>
      <c r="E12" s="38" cm="1">
        <f t="array" ref="E12">_xll.ciqfunctions.udf.CIQ(E$3,$B$1,$B$2,$A12,"L",,"USD","H")</f>
        <v>6134</v>
      </c>
      <c r="F12" s="38" cm="1">
        <f t="array" ref="F12">_xll.ciqfunctions.udf.CIQ(F$3,$B$1,$B$2,$A12,"L",,"USD","H")</f>
        <v>53223</v>
      </c>
      <c r="G12" s="38" cm="1">
        <f t="array" ref="G12">_xll.ciqfunctions.udf.CIQ(G$3,$B$1,$B$2,$A12,"L",,"USD","H")</f>
        <v>4030</v>
      </c>
      <c r="H12" s="40" cm="1">
        <f t="array" ref="H12">_xll.ciqfunctions.udf.CIQ(B$3,$B$1,$H$2,$A12,"L",,"USD","H")</f>
        <v>61839</v>
      </c>
      <c r="I12" s="40" cm="1">
        <f t="array" ref="I12">_xll.ciqfunctions.udf.CIQ(C$3,$B$1,$H$2,$A12,"L",,"USD","H")</f>
        <v>346799</v>
      </c>
      <c r="J12" s="40" cm="1">
        <f t="array" ref="J12">_xll.ciqfunctions.udf.CIQ(D$3,$B$1,$H$2,$A12,"L",,"USD","H")</f>
        <v>203065</v>
      </c>
      <c r="K12" s="40" cm="1">
        <f t="array" ref="K12">_xll.ciqfunctions.udf.CIQ(E$3,$B$1,$H$2,$A12,"L",,"USD","H")</f>
        <v>23727</v>
      </c>
      <c r="L12" s="40" cm="1">
        <f t="array" ref="L12">_xll.ciqfunctions.udf.CIQ(F$3,$B$1,$H$2,$A12,"L",,"USD","H")</f>
        <v>226391</v>
      </c>
      <c r="M12" s="40" cm="1">
        <f t="array" ref="M12">_xll.ciqfunctions.udf.CIQ(G$3,$B$1,$H$2,$A12,"L",,"USD","H")</f>
        <v>14930</v>
      </c>
      <c r="N12" s="13" cm="1">
        <f t="array" ref="N12">_xll.ciqfunctions.udf.CIQ(B$3,$N$1,$B$2,$A12,"L",,"USD","H")</f>
        <v>-32.149900000000002</v>
      </c>
      <c r="O12" s="13" cm="1">
        <f t="array" ref="O12">_xll.ciqfunctions.udf.CIQ(C$3,$N$1,$B$2,$A12,"L",,"USD","H")</f>
        <v>-17.561800000000002</v>
      </c>
      <c r="P12" s="13" cm="1">
        <f t="array" ref="P12">_xll.ciqfunctions.udf.CIQ(D$3,$N$1,$B$2,$A12,"L",,"USD","H")</f>
        <v>-17.8523</v>
      </c>
      <c r="Q12" s="13" cm="1">
        <f t="array" ref="Q12">_xll.ciqfunctions.udf.CIQ(E$3,$N$1,$B$2,$A12,"L",,"USD","H")</f>
        <v>-19.6279</v>
      </c>
      <c r="R12" s="13" cm="1">
        <f t="array" ref="R12">_xll.ciqfunctions.udf.CIQ(F$3,$N$1,$B$2,$A12,"L",,"USD","H")</f>
        <v>-2.1133000000000002</v>
      </c>
      <c r="S12" s="13" cm="1">
        <f t="array" ref="S12">_xll.ciqfunctions.udf.CIQ(G$3,$N$1,$B$2,$A12,"L",,"USD","H")</f>
        <v>-22.260899999999999</v>
      </c>
      <c r="T12" s="41">
        <v>4.9569999999999999</v>
      </c>
      <c r="U12" s="41" cm="1">
        <f t="array" ref="U12">_xll.ciqfunctions.udf.CIQ(O$3,$N$1,$T$2,$A12,"L",,"USD","H")</f>
        <v>-11.140599999999999</v>
      </c>
      <c r="V12" s="41" cm="1">
        <f t="array" ref="V12">_xll.ciqfunctions.udf.CIQ(P$3,$N$1,$T$2,$A12,"L",,"USD","H")</f>
        <v>-10.816000000000001</v>
      </c>
      <c r="W12" s="41" cm="1">
        <f t="array" ref="W12">_xll.ciqfunctions.udf.CIQ(Q$3,$N$1,$T$2,$A12,"L",,"USD","H")</f>
        <v>-18.278600000000001</v>
      </c>
      <c r="X12" s="41" cm="1">
        <f t="array" ref="X12">_xll.ciqfunctions.udf.CIQ(R$3,$N$1,$T$2,$A12,"L",,"USD","H")</f>
        <v>2.4996</v>
      </c>
      <c r="Y12" s="41" cm="1">
        <f t="array" ref="Y12">_xll.ciqfunctions.udf.CIQ(S$3,$N$1,$T$2,$A12,"L",,"USD","H")</f>
        <v>-20.521699999999999</v>
      </c>
      <c r="Z12" s="38" cm="1">
        <f t="array" ref="Z12">_xll.ciqfunctions.udf.CIQ(B$3,$Z$1,$B$2,$A12,"L",,"USD","H")</f>
        <v>2798</v>
      </c>
      <c r="AA12" s="38" cm="1">
        <f t="array" ref="AA12">_xll.ciqfunctions.udf.CIQ(C$3,$Z$1,$B$2,$A12,"L",,"USD","H")</f>
        <v>9070</v>
      </c>
      <c r="AB12" s="38" cm="1">
        <f t="array" ref="AB12">_xll.ciqfunctions.udf.CIQ(D$3,$Z$1,$B$2,$A12,"L",,"USD","H")</f>
        <v>6526</v>
      </c>
      <c r="AC12" s="38" cm="1">
        <f t="array" ref="AC12">_xll.ciqfunctions.udf.CIQ(E$3,$Z$1,$B$2,$A12,"L",,"USD","H")</f>
        <v>2030</v>
      </c>
      <c r="AD12" s="38" cm="1">
        <f t="array" ref="AD12">_xll.ciqfunctions.udf.CIQ(F$3,$Z$1,$B$2,$A12,"L",,"USD","H")</f>
        <v>4858</v>
      </c>
      <c r="AE12" s="38" cm="1">
        <f t="array" ref="AE12">_xll.ciqfunctions.udf.CIQ(G$3,$Z$1,$B$2,$A12,"L",,"USD","H")</f>
        <v>910</v>
      </c>
      <c r="AF12" s="40" cm="1">
        <f t="array" ref="AF12">_xll.ciqfunctions.udf.CIQ(B$3,$Z$1,$H$2,$A12,"L",,"USD","H")</f>
        <v>11199</v>
      </c>
      <c r="AG12" s="40" cm="1">
        <f t="array" ref="AG12">_xll.ciqfunctions.udf.CIQ(C$3,$Z$1,$H$2,$A12,"L",,"USD","H")</f>
        <v>41130</v>
      </c>
      <c r="AH12" s="40" cm="1">
        <f t="array" ref="AH12">_xll.ciqfunctions.udf.CIQ(D$3,$Z$1,$H$2,$A12,"L",,"USD","H")</f>
        <v>25463</v>
      </c>
      <c r="AI12" s="40" cm="1">
        <f t="array" ref="AI12">_xll.ciqfunctions.udf.CIQ(E$3,$Z$1,$H$2,$A12,"L",,"USD","H")</f>
        <v>7883</v>
      </c>
      <c r="AJ12" s="40" cm="1">
        <f t="array" ref="AJ12">_xll.ciqfunctions.udf.CIQ(F$3,$Z$1,$H$2,$A12,"L",,"USD","H")</f>
        <v>25671</v>
      </c>
      <c r="AK12" s="40" cm="1">
        <f t="array" ref="AK12">_xll.ciqfunctions.udf.CIQ(G$3,$Z$1,$H$2,$A12,"L",,"USD","H")</f>
        <v>3796</v>
      </c>
      <c r="AL12" s="13" cm="1">
        <f t="array" ref="AL12">_xll.ciqfunctions.udf.CIQ(B$3,$AL$1,$AL$2,$A12,"L",,"USD","H")</f>
        <v>-38.193100000000001</v>
      </c>
      <c r="AM12" s="13" cm="1">
        <f t="array" ref="AM12">_xll.ciqfunctions.udf.CIQ(C$3,$AL$1,$AL$2,$A12,"L",,"USD","H")</f>
        <v>-53.8658</v>
      </c>
      <c r="AN12" s="13" cm="1">
        <f t="array" ref="AN12">_xll.ciqfunctions.udf.CIQ(D$3,$AL$1,$AL$2,$A12,"L",,"USD","H")</f>
        <v>-41.893000000000001</v>
      </c>
      <c r="AO12" s="13" cm="1">
        <f t="array" ref="AO12">_xll.ciqfunctions.udf.CIQ(E$3,$AL$1,$AL$2,$A12,"L",,"USD","H")</f>
        <v>-28.8718</v>
      </c>
      <c r="AP12" s="13" t="str" cm="1">
        <f t="array" ref="AP12">_xll.ciqfunctions.udf.CIQ(F$3,$AL$1,$AL$2,$A12,"L",,"USD","H")</f>
        <v>NM</v>
      </c>
      <c r="AQ12" s="13" cm="1">
        <f t="array" ref="AQ12">_xll.ciqfunctions.udf.CIQ(G$3,$AL$1,$AL$2,$A12,"L",,"USD","H")</f>
        <v>-51.928199999999997</v>
      </c>
      <c r="AR12" s="41" cm="1">
        <f t="array" ref="AR12">_xll.ciqfunctions.udf.CIQ(B$3,$AL$1,$AR$2,$A12,"L",,"USD","H")</f>
        <v>-37.983199999999997</v>
      </c>
      <c r="AS12" s="41" cm="1">
        <f t="array" ref="AS12">_xll.ciqfunctions.udf.CIQ(C$3,$AL$1,$AR$2,$A12,"L",,"USD","H")</f>
        <v>-20.6904</v>
      </c>
      <c r="AT12" s="41" cm="1">
        <f t="array" ref="AT12">_xll.ciqfunctions.udf.CIQ(D$3,$AL$1,$AR$2,$A12,"L",,"USD","H")</f>
        <v>-25.474900000000002</v>
      </c>
      <c r="AU12" s="41" cm="1">
        <f t="array" ref="AU12">_xll.ciqfunctions.udf.CIQ(E$3,$AL$1,$AR$2,$A12,"L",,"USD","H")</f>
        <v>5.5711000000000004</v>
      </c>
      <c r="AV12" s="41" t="str" cm="1">
        <f t="array" ref="AV12">_xll.ciqfunctions.udf.CIQ(F$3,$AL$1,$AR$2,$A12,"L",,"USD","H")</f>
        <v>NM</v>
      </c>
      <c r="AW12" s="41" cm="1">
        <f t="array" ref="AW12">_xll.ciqfunctions.udf.CIQ(G$3,$AL$1,$AR$2,$A12,"L",,"USD","H")</f>
        <v>-39.936799999999998</v>
      </c>
      <c r="AX12" s="38" cm="1">
        <f t="array" ref="AX12">_xll.ciqfunctions.udf.CIQ(B$3,$AX$1,$AX$2,$A12,"L",,"USD","H")</f>
        <v>6236</v>
      </c>
      <c r="AY12" s="38" cm="1">
        <f t="array" ref="AY12">_xll.ciqfunctions.udf.CIQ(C$3,$AX$1,$AX$2,$A12,"L",,"USD","H")</f>
        <v>16093</v>
      </c>
      <c r="AZ12" s="38" cm="1">
        <f t="array" ref="AZ12">_xll.ciqfunctions.udf.CIQ(D$3,$AX$1,$AX$2,$A12,"L",,"USD","H")</f>
        <v>11564</v>
      </c>
      <c r="BA12" s="38" cm="1">
        <f t="array" ref="BA12">_xll.ciqfunctions.udf.CIQ(E$3,$AX$1,$AX$2,$A12,"L",,"USD","H")</f>
        <v>3474</v>
      </c>
      <c r="BB12" s="38" cm="1">
        <f t="array" ref="BB12">_xll.ciqfunctions.udf.CIQ(F$3,$AX$1,$AX$2,$A12,"L",,"USD","H")</f>
        <v>12772</v>
      </c>
      <c r="BC12" s="38" cm="1">
        <f t="array" ref="BC12">_xll.ciqfunctions.udf.CIQ(G$3,$AX$1,$AX$2,$A12,"L",,"USD","H")</f>
        <v>1805</v>
      </c>
      <c r="BD12" s="40" cm="1">
        <f t="array" ref="BD12">_xll.ciqfunctions.udf.CIQ(B$3,$AX$1,$BD$2,$A12,"L",,"USD","H")</f>
        <v>25482</v>
      </c>
      <c r="BE12" s="40" cm="1">
        <f t="array" ref="BE12">_xll.ciqfunctions.udf.CIQ(C$3,$AX$1,$BD$2,$A12,"L",,"USD","H")</f>
        <v>59037</v>
      </c>
      <c r="BF12" s="40" cm="1">
        <f t="array" ref="BF12">_xll.ciqfunctions.udf.CIQ(D$3,$AX$1,$BD$2,$A12,"L",,"USD","H")</f>
        <v>46299</v>
      </c>
      <c r="BG12" s="40" cm="1">
        <f t="array" ref="BG12">_xll.ciqfunctions.udf.CIQ(E$3,$AX$1,$BD$2,$A12,"L",,"USD","H")</f>
        <v>13564</v>
      </c>
      <c r="BH12" s="40" cm="1">
        <f t="array" ref="BH12">_xll.ciqfunctions.udf.CIQ(F$3,$AX$1,$BD$2,$A12,"L",,"USD","H")</f>
        <v>59956</v>
      </c>
      <c r="BI12" s="40" cm="1">
        <f t="array" ref="BI12">_xll.ciqfunctions.udf.CIQ(G$3,$AX$1,$BD$2,$A12,"L",,"USD","H")</f>
        <v>7511</v>
      </c>
      <c r="BJ12" s="43">
        <f t="shared" si="1"/>
        <v>-0.33539379729297669</v>
      </c>
      <c r="BK12" s="43">
        <f t="shared" si="2"/>
        <v>-0.52646755921730182</v>
      </c>
      <c r="BL12" s="43">
        <f t="shared" si="3"/>
        <v>-0.30870396939263511</v>
      </c>
      <c r="BM12" s="43">
        <f t="shared" si="4"/>
        <v>-0.25848452508004272</v>
      </c>
      <c r="BN12" s="43">
        <f t="shared" si="5"/>
        <v>2.2706786171574902</v>
      </c>
      <c r="BO12" s="43">
        <f t="shared" si="6"/>
        <v>-0.42147435897435892</v>
      </c>
      <c r="BP12" s="42">
        <f t="shared" si="7"/>
        <v>-0.25848974247053691</v>
      </c>
      <c r="BQ12" s="42">
        <f t="shared" si="8"/>
        <v>-0.37955713429949656</v>
      </c>
      <c r="BR12" s="42">
        <f t="shared" si="9"/>
        <v>-0.14785025399396301</v>
      </c>
      <c r="BS12" s="42">
        <f t="shared" si="10"/>
        <v>-0.70479030186954539</v>
      </c>
      <c r="BT12" s="42">
        <f t="shared" si="11"/>
        <v>0.5741440873766015</v>
      </c>
      <c r="BU12" s="42">
        <f t="shared" si="12"/>
        <v>-0.27646662171274439</v>
      </c>
      <c r="BV12" s="68" cm="1">
        <f t="array" ref="BV12">_xll.ciqfunctions.udf.CIQ(B$3,$BV$1,$BV$2,$A12,"L",,"USD","H")/100</f>
        <v>8.9368000000000003E-2</v>
      </c>
      <c r="BW12" s="68" cm="1">
        <f t="array" ref="BW12">_xll.ciqfunctions.udf.CIQ(C$3,$BV$1,$BV$2,$A12,"L",,"USD","H")/100</f>
        <v>8.6983999999999992E-2</v>
      </c>
      <c r="BX12" s="68" cm="1">
        <f t="array" ref="BX12">_xll.ciqfunctions.udf.CIQ(D$3,$BV$1,$BV$2,$A12,"L",,"USD","H")/100</f>
        <v>7.9951999999999995E-2</v>
      </c>
      <c r="BY12" s="68" cm="1">
        <f t="array" ref="BY12">_xll.ciqfunctions.udf.CIQ(E$3,$BV$1,$BV$2,$A12,"L",,"USD","H")/100</f>
        <v>0.16344400000000001</v>
      </c>
      <c r="BZ12" s="68" cm="1">
        <f t="array" ref="BZ12">_xll.ciqfunctions.udf.CIQ(F$3,$BV$1,$BV$2,$A12,"L",,"USD","H")/100</f>
        <v>9.831200000000001E-2</v>
      </c>
      <c r="CA12" s="68" cm="1">
        <f t="array" ref="CA12">_xll.ciqfunctions.udf.CIQ(G$3,$BV$1,$BV$2,$A12,"L",,"USD","H")/100</f>
        <v>0.13234799999999999</v>
      </c>
      <c r="CB12" s="68" cm="1">
        <f t="array" ref="CB12">_xll.ciqfunctions.udf.CIQ(B$3,$BV$1,$CB$2,$A12,"L",,"USD","H")/100</f>
        <v>6.9763000000000006E-2</v>
      </c>
      <c r="CC12" s="68" cm="1">
        <f t="array" ref="CC12">_xll.ciqfunctions.udf.CIQ(C$3,$BV$1,$CB$2,$A12,"L",,"USD","H")/100</f>
        <v>0.107791</v>
      </c>
      <c r="CD12" s="68" cm="1">
        <f t="array" ref="CD12">_xll.ciqfunctions.udf.CIQ(D$3,$BV$1,$CB$2,$A12,"L",,"USD","H")/100</f>
        <v>7.6865000000000003E-2</v>
      </c>
      <c r="CE12" s="68" cm="1">
        <f t="array" ref="CE12">_xll.ciqfunctions.udf.CIQ(E$3,$BV$1,$CB$2,$A12,"L",,"USD","H")/100</f>
        <v>0.25816600000000001</v>
      </c>
      <c r="CF12" s="68" cm="1">
        <f t="array" ref="CF12">_xll.ciqfunctions.udf.CIQ(F$3,$BV$1,$CB$2,$A12,"L",,"USD","H")/100</f>
        <v>0.15262700000000001</v>
      </c>
      <c r="CG12" s="68" cm="1">
        <f t="array" ref="CG12">_xll.ciqfunctions.udf.CIQ(G$3,$BV$1,$CB$2,$A12,"L",,"USD","H")/100</f>
        <v>8.6158999999999999E-2</v>
      </c>
    </row>
    <row r="13" spans="1:85">
      <c r="A13" s="3">
        <f t="shared" si="13"/>
        <v>45107</v>
      </c>
      <c r="B13" s="14" cm="1">
        <f t="array" ref="B13">_xll.ciqfunctions.udf.CIQ(B$3,$B$1,$B$2,$A13,"L",,"USD","H")</f>
        <v>12763</v>
      </c>
      <c r="C13" s="38" cm="1">
        <f t="array" ref="C13">_xll.ciqfunctions.udf.CIQ(C$3,$B$1,$B$2,$A13,"L",,"USD","H")</f>
        <v>80256</v>
      </c>
      <c r="D13" s="38" cm="1">
        <f t="array" ref="D13">_xll.ciqfunctions.udf.CIQ(D$3,$B$1,$B$2,$A13,"L",,"USD","H")</f>
        <v>47533</v>
      </c>
      <c r="E13" s="38" cm="1">
        <f t="array" ref="E13">_xll.ciqfunctions.udf.CIQ(E$3,$B$1,$B$2,$A13,"L",,"USD","H")</f>
        <v>5481</v>
      </c>
      <c r="F13" s="38" cm="1">
        <f t="array" ref="F13">_xll.ciqfunctions.udf.CIQ(F$3,$B$1,$B$2,$A13,"L",,"USD","H")</f>
        <v>48760</v>
      </c>
      <c r="G13" s="38" cm="1">
        <f t="array" ref="G13">_xll.ciqfunctions.udf.CIQ(G$3,$B$1,$B$2,$A13,"L",,"USD","H")</f>
        <v>3339</v>
      </c>
      <c r="H13" s="40" cm="1">
        <f t="array" ref="H13">_xll.ciqfunctions.udf.CIQ(B$3,$B$1,$H$2,$A13,"L",,"USD","H")</f>
        <v>68775</v>
      </c>
      <c r="I13" s="40" cm="1">
        <f t="array" ref="I13">_xll.ciqfunctions.udf.CIQ(C$3,$B$1,$H$2,$A13,"L",,"USD","H")</f>
        <v>365667</v>
      </c>
      <c r="J13" s="40" cm="1">
        <f t="array" ref="J13">_xll.ciqfunctions.udf.CIQ(D$3,$B$1,$H$2,$A13,"L",,"USD","H")</f>
        <v>214534</v>
      </c>
      <c r="K13" s="40" cm="1">
        <f t="array" ref="K13">_xll.ciqfunctions.udf.CIQ(E$3,$B$1,$H$2,$A13,"L",,"USD","H")</f>
        <v>25225</v>
      </c>
      <c r="L13" s="40" cm="1">
        <f t="array" ref="L13">_xll.ciqfunctions.udf.CIQ(F$3,$B$1,$H$2,$A13,"L",,"USD","H")</f>
        <v>227540</v>
      </c>
      <c r="M13" s="40" cm="1">
        <f t="array" ref="M13">_xll.ciqfunctions.udf.CIQ(G$3,$B$1,$H$2,$A13,"L",,"USD","H")</f>
        <v>16084</v>
      </c>
      <c r="N13" s="13" cm="1">
        <f t="array" ref="N13">_xll.ciqfunctions.udf.CIQ(B$3,$N$1,$B$2,$A13,"L",,"USD","H")</f>
        <v>-41.143700000000003</v>
      </c>
      <c r="O13" s="13" cm="1">
        <f t="array" ref="O13">_xll.ciqfunctions.udf.CIQ(C$3,$N$1,$B$2,$A13,"L",,"USD","H")</f>
        <v>-28.3384</v>
      </c>
      <c r="P13" s="13" cm="1">
        <f t="array" ref="P13">_xll.ciqfunctions.udf.CIQ(D$3,$N$1,$B$2,$A13,"L",,"USD","H")</f>
        <v>-28.311599999999999</v>
      </c>
      <c r="Q13" s="13" cm="1">
        <f t="array" ref="Q13">_xll.ciqfunctions.udf.CIQ(E$3,$N$1,$B$2,$A13,"L",,"USD","H")</f>
        <v>-36.905799999999999</v>
      </c>
      <c r="R13" s="13" cm="1">
        <f t="array" ref="R13">_xll.ciqfunctions.udf.CIQ(F$3,$N$1,$B$2,$A13,"L",,"USD","H")</f>
        <v>-27.485800000000001</v>
      </c>
      <c r="S13" s="13" cm="1">
        <f t="array" ref="S13">_xll.ciqfunctions.udf.CIQ(G$3,$N$1,$B$2,$A13,"L",,"USD","H")</f>
        <v>-39.772799999999997</v>
      </c>
      <c r="T13" s="41">
        <v>5.0890000000000004</v>
      </c>
      <c r="U13" s="41" cm="1">
        <f t="array" ref="U13">_xll.ciqfunctions.udf.CIQ(O$3,$N$1,$T$2,$A13,"L",,"USD","H")</f>
        <v>3.0175000000000001</v>
      </c>
      <c r="V13" s="41" cm="1">
        <f t="array" ref="V13">_xll.ciqfunctions.udf.CIQ(P$3,$N$1,$T$2,$A13,"L",,"USD","H")</f>
        <v>4.1426999999999996</v>
      </c>
      <c r="W13" s="41" cm="1">
        <f t="array" ref="W13">_xll.ciqfunctions.udf.CIQ(Q$3,$N$1,$T$2,$A13,"L",,"USD","H")</f>
        <v>-5.3826000000000001</v>
      </c>
      <c r="X13" s="41" cm="1">
        <f t="array" ref="X13">_xll.ciqfunctions.udf.CIQ(R$3,$N$1,$T$2,$A13,"L",,"USD","H")</f>
        <v>12.4665</v>
      </c>
      <c r="Y13" s="41" cm="1">
        <f t="array" ref="Y13">_xll.ciqfunctions.udf.CIQ(S$3,$N$1,$T$2,$A13,"L",,"USD","H")</f>
        <v>-7.5739000000000001</v>
      </c>
      <c r="Z13" s="38" cm="1">
        <f t="array" ref="Z13">_xll.ciqfunctions.udf.CIQ(B$3,$Z$1,$B$2,$A13,"L",,"USD","H")</f>
        <v>2232</v>
      </c>
      <c r="AA13" s="38" cm="1">
        <f t="array" ref="AA13">_xll.ciqfunctions.udf.CIQ(C$3,$Z$1,$B$2,$A13,"L",,"USD","H")</f>
        <v>7880</v>
      </c>
      <c r="AB13" s="38" cm="1">
        <f t="array" ref="AB13">_xll.ciqfunctions.udf.CIQ(D$3,$Z$1,$B$2,$A13,"L",,"USD","H")</f>
        <v>6010</v>
      </c>
      <c r="AC13" s="38" cm="1">
        <f t="array" ref="AC13">_xll.ciqfunctions.udf.CIQ(E$3,$Z$1,$B$2,$A13,"L",,"USD","H")</f>
        <v>1553</v>
      </c>
      <c r="AD13" s="38" cm="1">
        <f t="array" ref="AD13">_xll.ciqfunctions.udf.CIQ(F$3,$Z$1,$B$2,$A13,"L",,"USD","H")</f>
        <v>1792</v>
      </c>
      <c r="AE13" s="38" cm="1">
        <f t="array" ref="AE13">_xll.ciqfunctions.udf.CIQ(G$3,$Z$1,$B$2,$A13,"L",,"USD","H")</f>
        <v>690</v>
      </c>
      <c r="AF13" s="40" cm="1">
        <f t="array" ref="AF13">_xll.ciqfunctions.udf.CIQ(B$3,$Z$1,$H$2,$A13,"L",,"USD","H")</f>
        <v>12928</v>
      </c>
      <c r="AG13" s="40" cm="1">
        <f t="array" ref="AG13">_xll.ciqfunctions.udf.CIQ(C$3,$Z$1,$H$2,$A13,"L",,"USD","H")</f>
        <v>51720</v>
      </c>
      <c r="AH13" s="40" cm="1">
        <f t="array" ref="AH13">_xll.ciqfunctions.udf.CIQ(D$3,$Z$1,$H$2,$A13,"L",,"USD","H")</f>
        <v>30168</v>
      </c>
      <c r="AI13" s="40" cm="1">
        <f t="array" ref="AI13">_xll.ciqfunctions.udf.CIQ(E$3,$Z$1,$H$2,$A13,"L",,"USD","H")</f>
        <v>8707</v>
      </c>
      <c r="AJ13" s="40" cm="1">
        <f t="array" ref="AJ13">_xll.ciqfunctions.udf.CIQ(F$3,$Z$1,$H$2,$A13,"L",,"USD","H")</f>
        <v>18650</v>
      </c>
      <c r="AK13" s="40" cm="1">
        <f t="array" ref="AK13">_xll.ciqfunctions.udf.CIQ(G$3,$Z$1,$H$2,$A13,"L",,"USD","H")</f>
        <v>4779</v>
      </c>
      <c r="AL13" s="13" cm="1">
        <f t="array" ref="AL13">_xll.ciqfunctions.udf.CIQ(B$3,$AL$1,$AL$2,$A13,"L",,"USD","H")</f>
        <v>-56.618099999999998</v>
      </c>
      <c r="AM13" s="13" cm="1">
        <f t="array" ref="AM13">_xll.ciqfunctions.udf.CIQ(C$3,$AL$1,$AL$2,$A13,"L",,"USD","H")</f>
        <v>-55.854399999999998</v>
      </c>
      <c r="AN13" s="13" cm="1">
        <f t="array" ref="AN13">_xll.ciqfunctions.udf.CIQ(D$3,$AL$1,$AL$2,$A13,"L",,"USD","H")</f>
        <v>-48.287799999999997</v>
      </c>
      <c r="AO13" s="13" cm="1">
        <f t="array" ref="AO13">_xll.ciqfunctions.udf.CIQ(E$3,$AL$1,$AL$2,$A13,"L",,"USD","H")</f>
        <v>-30.607700000000001</v>
      </c>
      <c r="AP13" s="13" cm="1">
        <f t="array" ref="AP13">_xll.ciqfunctions.udf.CIQ(F$3,$AL$1,$AL$2,$A13,"L",,"USD","H")</f>
        <v>-80.6417</v>
      </c>
      <c r="AQ13" s="13" cm="1">
        <f t="array" ref="AQ13">_xll.ciqfunctions.udf.CIQ(G$3,$AL$1,$AL$2,$A13,"L",,"USD","H")</f>
        <v>-64.285799999999995</v>
      </c>
      <c r="AR13" s="41" cm="1">
        <f t="array" ref="AR13">_xll.ciqfunctions.udf.CIQ(B$3,$AL$1,$AR$2,$A13,"L",,"USD","H")</f>
        <v>-18.742999999999999</v>
      </c>
      <c r="AS13" s="41" cm="1">
        <f t="array" ref="AS13">_xll.ciqfunctions.udf.CIQ(C$3,$AL$1,$AR$2,$A13,"L",,"USD","H")</f>
        <v>32.785600000000002</v>
      </c>
      <c r="AT13" s="41" cm="1">
        <f t="array" ref="AT13">_xll.ciqfunctions.udf.CIQ(D$3,$AL$1,$AR$2,$A13,"L",,"USD","H")</f>
        <v>3.8592</v>
      </c>
      <c r="AU13" s="41" cm="1">
        <f t="array" ref="AU13">_xll.ciqfunctions.udf.CIQ(E$3,$AL$1,$AR$2,$A13,"L",,"USD","H")</f>
        <v>52.540199999999999</v>
      </c>
      <c r="AV13" s="41" t="str" cm="1">
        <f t="array" ref="AV13">_xll.ciqfunctions.udf.CIQ(F$3,$AL$1,$AR$2,$A13,"L",,"USD","H")</f>
        <v>NM</v>
      </c>
      <c r="AW13" s="41" cm="1">
        <f t="array" ref="AW13">_xll.ciqfunctions.udf.CIQ(G$3,$AL$1,$AR$2,$A13,"L",,"USD","H")</f>
        <v>-9.2308000000000003</v>
      </c>
      <c r="AX13" s="38" cm="1">
        <f t="array" ref="AX13">_xll.ciqfunctions.udf.CIQ(B$3,$AX$1,$AX$2,$A13,"L",,"USD","H")</f>
        <v>5393</v>
      </c>
      <c r="AY13" s="38" cm="1">
        <f t="array" ref="AY13">_xll.ciqfunctions.udf.CIQ(C$3,$AX$1,$AX$2,$A13,"L",,"USD","H")</f>
        <v>13489</v>
      </c>
      <c r="AZ13" s="38" cm="1">
        <f t="array" ref="AZ13">_xll.ciqfunctions.udf.CIQ(D$3,$AX$1,$AX$2,$A13,"L",,"USD","H")</f>
        <v>10105</v>
      </c>
      <c r="BA13" s="38" cm="1">
        <f t="array" ref="BA13">_xll.ciqfunctions.udf.CIQ(E$3,$AX$1,$AX$2,$A13,"L",,"USD","H")</f>
        <v>2880</v>
      </c>
      <c r="BB13" s="38" cm="1">
        <f t="array" ref="BB13">_xll.ciqfunctions.udf.CIQ(F$3,$AX$1,$AX$2,$A13,"L",,"USD","H")</f>
        <v>9532</v>
      </c>
      <c r="BC13" s="38" cm="1">
        <f t="array" ref="BC13">_xll.ciqfunctions.udf.CIQ(G$3,$AX$1,$AX$2,$A13,"L",,"USD","H")</f>
        <v>1596</v>
      </c>
      <c r="BD13" s="40" cm="1">
        <f t="array" ref="BD13">_xll.ciqfunctions.udf.CIQ(B$3,$AX$1,$BD$2,$A13,"L",,"USD","H")</f>
        <v>28629</v>
      </c>
      <c r="BE13" s="40" cm="1">
        <f t="array" ref="BE13">_xll.ciqfunctions.udf.CIQ(C$3,$AX$1,$BD$2,$A13,"L",,"USD","H")</f>
        <v>76929</v>
      </c>
      <c r="BF13" s="40" cm="1">
        <f t="array" ref="BF13">_xll.ciqfunctions.udf.CIQ(D$3,$AX$1,$BD$2,$A13,"L",,"USD","H")</f>
        <v>51463</v>
      </c>
      <c r="BG13" s="40">
        <f>_xll.ciqfunctions.udf.CIQ("COP", "IQ_PRICEDATE", "11/7/2025")</f>
        <v>45968</v>
      </c>
      <c r="BH13" s="40" cm="1">
        <f t="array" ref="BH13">_xll.ciqfunctions.udf.CIQ(F$3,$AX$1,$BD$2,$A13,"L",,"USD","H")</f>
        <v>51089</v>
      </c>
      <c r="BI13" s="40" cm="1">
        <f t="array" ref="BI13">_xll.ciqfunctions.udf.CIQ(G$3,$AX$1,$BD$2,$A13,"L",,"USD","H")</f>
        <v>8826</v>
      </c>
      <c r="BJ13" s="43">
        <f t="shared" si="1"/>
        <v>-0.42658160552897395</v>
      </c>
      <c r="BK13" s="43">
        <f t="shared" si="2"/>
        <v>-0.47898802626496717</v>
      </c>
      <c r="BL13" s="43">
        <f t="shared" si="3"/>
        <v>-0.41818286503915247</v>
      </c>
      <c r="BM13" s="43">
        <f t="shared" si="4"/>
        <v>-0.24369747899159666</v>
      </c>
      <c r="BN13" s="43">
        <f t="shared" si="5"/>
        <v>-0.4397884219806053</v>
      </c>
      <c r="BO13" s="43">
        <f t="shared" si="6"/>
        <v>-0.48615582743077912</v>
      </c>
      <c r="BP13" s="42">
        <f t="shared" si="7"/>
        <v>-5.5553722825190555E-2</v>
      </c>
      <c r="BQ13" s="42">
        <f t="shared" si="8"/>
        <v>3.5272110674489987E-2</v>
      </c>
      <c r="BR13" s="42">
        <f t="shared" si="9"/>
        <v>7.3577269692923997E-2</v>
      </c>
      <c r="BS13" s="42">
        <f t="shared" si="10"/>
        <v>6.0949063996518227E-4</v>
      </c>
      <c r="BT13" s="42">
        <f t="shared" si="11"/>
        <v>0.38512634204533125</v>
      </c>
      <c r="BU13" s="42">
        <f t="shared" si="12"/>
        <v>-9.9831744251261956E-3</v>
      </c>
      <c r="BV13" s="68" cm="1">
        <f t="array" ref="BV13">_xll.ciqfunctions.udf.CIQ(B$3,$BV$1,$BV$2,$A13,"L",,"USD","H")/100</f>
        <v>5.4976000000000004E-2</v>
      </c>
      <c r="BW13" s="68" cm="1">
        <f t="array" ref="BW13">_xll.ciqfunctions.udf.CIQ(C$3,$BV$1,$BV$2,$A13,"L",,"USD","H")/100</f>
        <v>6.7351999999999995E-2</v>
      </c>
      <c r="BX13" s="68" cm="1">
        <f t="array" ref="BX13">_xll.ciqfunctions.udf.CIQ(D$3,$BV$1,$BV$2,$A13,"L",,"USD","H")/100</f>
        <v>7.0064000000000001E-2</v>
      </c>
      <c r="BY13" s="68" cm="1">
        <f t="array" ref="BY13">_xll.ciqfunctions.udf.CIQ(E$3,$BV$1,$BV$2,$A13,"L",,"USD","H")/100</f>
        <v>0.20697199999999999</v>
      </c>
      <c r="BZ13" s="68" cm="1">
        <f t="array" ref="BZ13">_xll.ciqfunctions.udf.CIQ(F$3,$BV$1,$BV$2,$A13,"L",,"USD","H")/100</f>
        <v>4.9316000000000006E-2</v>
      </c>
      <c r="CA13" s="68" cm="1">
        <f t="array" ref="CA13">_xll.ciqfunctions.udf.CIQ(G$3,$BV$1,$BV$2,$A13,"L",,"USD","H")/100</f>
        <v>5.1108000000000001E-2</v>
      </c>
      <c r="CB13" s="68" cm="1">
        <f t="array" ref="CB13">_xll.ciqfunctions.udf.CIQ(B$3,$BV$1,$CB$2,$A13,"L",,"USD","H")/100</f>
        <v>9.4793000000000002E-2</v>
      </c>
      <c r="CC13" s="68" cm="1">
        <f t="array" ref="CC13">_xll.ciqfunctions.udf.CIQ(C$3,$BV$1,$CB$2,$A13,"L",,"USD","H")/100</f>
        <v>0.15349099999999999</v>
      </c>
      <c r="CD13" s="68" cm="1">
        <f t="array" ref="CD13">_xll.ciqfunctions.udf.CIQ(D$3,$BV$1,$CB$2,$A13,"L",,"USD","H")/100</f>
        <v>0.10528999999999999</v>
      </c>
      <c r="CE13" s="68" cm="1">
        <f t="array" ref="CE13">_xll.ciqfunctions.udf.CIQ(E$3,$BV$1,$CB$2,$A13,"L",,"USD","H")/100</f>
        <v>0.30011199999999999</v>
      </c>
      <c r="CF13" s="68" cm="1">
        <f t="array" ref="CF13">_xll.ciqfunctions.udf.CIQ(F$3,$BV$1,$CB$2,$A13,"L",,"USD","H")/100</f>
        <v>0.12916</v>
      </c>
      <c r="CG13" s="68" cm="1">
        <f t="array" ref="CG13">_xll.ciqfunctions.udf.CIQ(G$3,$BV$1,$CB$2,$A13,"L",,"USD","H")/100</f>
        <v>0.105513</v>
      </c>
    </row>
    <row r="14" spans="1:85">
      <c r="A14" s="3">
        <f t="shared" si="13"/>
        <v>45016</v>
      </c>
      <c r="B14" s="14" cm="1">
        <f t="array" ref="B14">_xll.ciqfunctions.udf.CIQ(B$3,$B$1,$B$2,$A14,"L",,"USD","H")</f>
        <v>15310</v>
      </c>
      <c r="C14" s="38" cm="1">
        <f t="array" ref="C14">_xll.ciqfunctions.udf.CIQ(C$3,$B$1,$B$2,$A14,"L",,"USD","H")</f>
        <v>84183</v>
      </c>
      <c r="D14" s="38" cm="1">
        <f t="array" ref="D14">_xll.ciqfunctions.udf.CIQ(D$3,$B$1,$B$2,$A14,"L",,"USD","H")</f>
        <v>49211</v>
      </c>
      <c r="E14" s="38" cm="1">
        <f t="array" ref="E14">_xll.ciqfunctions.udf.CIQ(E$3,$B$1,$B$2,$A14,"L",,"USD","H")</f>
        <v>5599</v>
      </c>
      <c r="F14" s="38" cm="1">
        <f t="array" ref="F14">_xll.ciqfunctions.udf.CIQ(F$3,$B$1,$B$2,$A14,"L",,"USD","H")</f>
        <v>55708</v>
      </c>
      <c r="G14" s="38" cm="1">
        <f t="array" ref="G14">_xll.ciqfunctions.udf.CIQ(G$3,$B$1,$B$2,$A14,"L",,"USD","H")</f>
        <v>3419</v>
      </c>
      <c r="H14" s="40" cm="1">
        <f t="array" ref="H14">_xll.ciqfunctions.udf.CIQ(B$3,$B$1,$H$2,$A14,"L",,"USD","H")</f>
        <v>77697</v>
      </c>
      <c r="I14" s="40" cm="1">
        <f t="array" ref="I14">_xll.ciqfunctions.udf.CIQ(C$3,$B$1,$H$2,$A14,"L",,"USD","H")</f>
        <v>397404</v>
      </c>
      <c r="J14" s="40" cm="1">
        <f t="array" ref="J14">_xll.ciqfunctions.udf.CIQ(D$3,$B$1,$H$2,$A14,"L",,"USD","H")</f>
        <v>233306</v>
      </c>
      <c r="K14" s="40" cm="1">
        <f t="array" ref="K14">_xll.ciqfunctions.udf.CIQ(E$3,$B$1,$H$2,$A14,"L",,"USD","H")</f>
        <v>28431</v>
      </c>
      <c r="L14" s="40" cm="1">
        <f t="array" ref="L14">_xll.ciqfunctions.udf.CIQ(F$3,$B$1,$H$2,$A14,"L",,"USD","H")</f>
        <v>246022</v>
      </c>
      <c r="M14" s="40" cm="1">
        <f t="array" ref="M14">_xll.ciqfunctions.udf.CIQ(G$3,$B$1,$H$2,$A14,"L",,"USD","H")</f>
        <v>18289</v>
      </c>
      <c r="N14" s="13" cm="1">
        <f t="array" ref="N14">_xll.ciqfunctions.udf.CIQ(B$3,$N$1,$B$2,$A14,"L",,"USD","H")</f>
        <v>-15.823700000000001</v>
      </c>
      <c r="O14" s="13" cm="1">
        <f t="array" ref="O14">_xll.ciqfunctions.udf.CIQ(C$3,$N$1,$B$2,$A14,"L",,"USD","H")</f>
        <v>-4.2961999999999998</v>
      </c>
      <c r="P14" s="13" cm="1">
        <f t="array" ref="P14">_xll.ciqfunctions.udf.CIQ(D$3,$N$1,$B$2,$A14,"L",,"USD","H")</f>
        <v>-5.0366</v>
      </c>
      <c r="Q14" s="13" cm="1">
        <f t="array" ref="Q14">_xll.ciqfunctions.udf.CIQ(E$3,$N$1,$B$2,$A14,"L",,"USD","H")</f>
        <v>-17.394600000000001</v>
      </c>
      <c r="R14" s="13" cm="1">
        <f t="array" ref="R14">_xll.ciqfunctions.udf.CIQ(F$3,$N$1,$B$2,$A14,"L",,"USD","H")</f>
        <v>14.265700000000001</v>
      </c>
      <c r="S14" s="13" cm="1">
        <f t="array" ref="S14">_xll.ciqfunctions.udf.CIQ(G$3,$N$1,$B$2,$A14,"L",,"USD","H")</f>
        <v>-14.5891</v>
      </c>
      <c r="T14" s="41">
        <v>5.1224999999999996</v>
      </c>
      <c r="U14" s="41" cm="1">
        <f t="array" ref="U14">_xll.ciqfunctions.udf.CIQ(O$3,$N$1,$T$2,$A14,"L",,"USD","H")</f>
        <v>28.497800000000002</v>
      </c>
      <c r="V14" s="41" cm="1">
        <f t="array" ref="V14">_xll.ciqfunctions.udf.CIQ(P$3,$N$1,$T$2,$A14,"L",,"USD","H")</f>
        <v>32.701900000000002</v>
      </c>
      <c r="W14" s="41" cm="1">
        <f t="array" ref="W14">_xll.ciqfunctions.udf.CIQ(Q$3,$N$1,$T$2,$A14,"L",,"USD","H")</f>
        <v>26.427399999999999</v>
      </c>
      <c r="X14" s="41" cm="1">
        <f t="array" ref="X14">_xll.ciqfunctions.udf.CIQ(R$3,$N$1,$T$2,$A14,"L",,"USD","H")</f>
        <v>43.664099999999998</v>
      </c>
      <c r="Y14" s="41" cm="1">
        <f t="array" ref="Y14">_xll.ciqfunctions.udf.CIQ(S$3,$N$1,$T$2,$A14,"L",,"USD","H")</f>
        <v>23.557600000000001</v>
      </c>
      <c r="Z14" s="38" cm="1">
        <f t="array" ref="Z14">_xll.ciqfunctions.udf.CIQ(B$3,$Z$1,$B$2,$A14,"L",,"USD","H")</f>
        <v>2920</v>
      </c>
      <c r="AA14" s="38" cm="1">
        <f t="array" ref="AA14">_xll.ciqfunctions.udf.CIQ(C$3,$Z$1,$B$2,$A14,"L",,"USD","H")</f>
        <v>11430</v>
      </c>
      <c r="AB14" s="38" cm="1">
        <f t="array" ref="AB14">_xll.ciqfunctions.udf.CIQ(D$3,$Z$1,$B$2,$A14,"L",,"USD","H")</f>
        <v>6574</v>
      </c>
      <c r="AC14" s="38" cm="1">
        <f t="array" ref="AC14">_xll.ciqfunctions.udf.CIQ(E$3,$Z$1,$B$2,$A14,"L",,"USD","H")</f>
        <v>2023</v>
      </c>
      <c r="AD14" s="38" cm="1">
        <f t="array" ref="AD14">_xll.ciqfunctions.udf.CIQ(F$3,$Z$1,$B$2,$A14,"L",,"USD","H")</f>
        <v>8218</v>
      </c>
      <c r="AE14" s="38" cm="1">
        <f t="array" ref="AE14">_xll.ciqfunctions.udf.CIQ(G$3,$Z$1,$B$2,$A14,"L",,"USD","H")</f>
        <v>995</v>
      </c>
      <c r="AF14" s="40" cm="1">
        <f t="array" ref="AF14">_xll.ciqfunctions.udf.CIQ(B$3,$Z$1,$H$2,$A14,"L",,"USD","H")</f>
        <v>15841</v>
      </c>
      <c r="AG14" s="40" cm="1">
        <f t="array" ref="AG14">_xll.ciqfunctions.udf.CIQ(C$3,$Z$1,$H$2,$A14,"L",,"USD","H")</f>
        <v>61690</v>
      </c>
      <c r="AH14" s="40" cm="1">
        <f t="array" ref="AH14">_xll.ciqfunctions.udf.CIQ(D$3,$Z$1,$H$2,$A14,"L",,"USD","H")</f>
        <v>35780</v>
      </c>
      <c r="AI14" s="40" cm="1">
        <f t="array" ref="AI14">_xll.ciqfunctions.udf.CIQ(E$3,$Z$1,$H$2,$A14,"L",,"USD","H")</f>
        <v>9392</v>
      </c>
      <c r="AJ14" s="40" cm="1">
        <f t="array" ref="AJ14">_xll.ciqfunctions.udf.CIQ(F$3,$Z$1,$H$2,$A14,"L",,"USD","H")</f>
        <v>26115</v>
      </c>
      <c r="AK14" s="40" cm="1">
        <f t="array" ref="AK14">_xll.ciqfunctions.udf.CIQ(G$3,$Z$1,$H$2,$A14,"L",,"USD","H")</f>
        <v>6021</v>
      </c>
      <c r="AL14" s="13" cm="1">
        <f t="array" ref="AL14">_xll.ciqfunctions.udf.CIQ(B$3,$AL$1,$AL$2,$A14,"L",,"USD","H")</f>
        <v>-49.296799999999998</v>
      </c>
      <c r="AM14" s="13" cm="1">
        <f t="array" ref="AM14">_xll.ciqfunctions.udf.CIQ(C$3,$AL$1,$AL$2,$A14,"L",,"USD","H")</f>
        <v>108.5766</v>
      </c>
      <c r="AN14" s="13" cm="1">
        <f t="array" ref="AN14">_xll.ciqfunctions.udf.CIQ(D$3,$AL$1,$AL$2,$A14,"L",,"USD","H")</f>
        <v>5.0327000000000002</v>
      </c>
      <c r="AO14" s="13" cm="1">
        <f t="array" ref="AO14">_xll.ciqfunctions.udf.CIQ(E$3,$AL$1,$AL$2,$A14,"L",,"USD","H")</f>
        <v>418.71789999999999</v>
      </c>
      <c r="AP14" s="13" t="str" cm="1">
        <f t="array" ref="AP14">_xll.ciqfunctions.udf.CIQ(F$3,$AL$1,$AL$2,$A14,"L",,"USD","H")</f>
        <v>NM</v>
      </c>
      <c r="AQ14" s="13" cm="1">
        <f t="array" ref="AQ14">_xll.ciqfunctions.udf.CIQ(G$3,$AL$1,$AL$2,$A14,"L",,"USD","H")</f>
        <v>0.60660000000000003</v>
      </c>
      <c r="AR14" s="41" cm="1">
        <f t="array" ref="AR14">_xll.ciqfunctions.udf.CIQ(B$3,$AL$1,$AR$2,$A14,"L",,"USD","H")</f>
        <v>23.218699999999998</v>
      </c>
      <c r="AS14" s="41" cm="1">
        <f t="array" ref="AS14">_xll.ciqfunctions.udf.CIQ(C$3,$AL$1,$AR$2,$A14,"L",,"USD","H")</f>
        <v>139.2012</v>
      </c>
      <c r="AT14" s="41" cm="1">
        <f t="array" ref="AT14">_xll.ciqfunctions.udf.CIQ(D$3,$AL$1,$AR$2,$A14,"L",,"USD","H")</f>
        <v>74.477000000000004</v>
      </c>
      <c r="AU14" s="41" cm="1">
        <f t="array" ref="AU14">_xll.ciqfunctions.udf.CIQ(E$3,$AL$1,$AR$2,$A14,"L",,"USD","H")</f>
        <v>114.5761</v>
      </c>
      <c r="AV14" s="41" t="str" cm="1">
        <f t="array" ref="AV14">_xll.ciqfunctions.udf.CIQ(F$3,$AL$1,$AR$2,$A14,"L",,"USD","H")</f>
        <v>NM</v>
      </c>
      <c r="AW14" s="41" cm="1">
        <f t="array" ref="AW14">_xll.ciqfunctions.udf.CIQ(G$3,$AL$1,$AR$2,$A14,"L",,"USD","H")</f>
        <v>67.762600000000006</v>
      </c>
      <c r="AX14" s="38" cm="1">
        <f t="array" ref="AX14">_xll.ciqfunctions.udf.CIQ(B$3,$AX$1,$AX$2,$A14,"L",,"USD","H")</f>
        <v>6462</v>
      </c>
      <c r="AY14" s="38" cm="1">
        <f t="array" ref="AY14">_xll.ciqfunctions.udf.CIQ(C$3,$AX$1,$AX$2,$A14,"L",,"USD","H")</f>
        <v>18825</v>
      </c>
      <c r="AZ14" s="38" cm="1">
        <f t="array" ref="AZ14">_xll.ciqfunctions.udf.CIQ(D$3,$AX$1,$AX$2,$A14,"L",,"USD","H")</f>
        <v>11572</v>
      </c>
      <c r="BA14" s="38" cm="1">
        <f t="array" ref="BA14">_xll.ciqfunctions.udf.CIQ(E$3,$AX$1,$AX$2,$A14,"L",,"USD","H")</f>
        <v>3335</v>
      </c>
      <c r="BB14" s="38" cm="1">
        <f t="array" ref="BB14">_xll.ciqfunctions.udf.CIQ(F$3,$AX$1,$AX$2,$A14,"L",,"USD","H")</f>
        <v>15859</v>
      </c>
      <c r="BC14" s="38" cm="1">
        <f t="array" ref="BC14">_xll.ciqfunctions.udf.CIQ(G$3,$AX$1,$AX$2,$A14,"L",,"USD","H")</f>
        <v>1911</v>
      </c>
      <c r="BD14" s="40" cm="1">
        <f t="array" ref="BD14">_xll.ciqfunctions.udf.CIQ(B$3,$AX$1,$BD$2,$A14,"L",,"USD","H")</f>
        <v>32641</v>
      </c>
      <c r="BE14" s="40" cm="1">
        <f t="array" ref="BE14">_xll.ciqfunctions.udf.CIQ(C$3,$AX$1,$BD$2,$A14,"L",,"USD","H")</f>
        <v>93930</v>
      </c>
      <c r="BF14" s="40" cm="1">
        <f t="array" ref="BF14">_xll.ciqfunctions.udf.CIQ(D$3,$AX$1,$BD$2,$A14,"L",,"USD","H")</f>
        <v>58726</v>
      </c>
      <c r="BG14" s="40">
        <f>_xll.ciqfunctions.udf.CIQ("COP", "IQ_PRICEDATE", "10/31/2025")</f>
        <v>45961</v>
      </c>
      <c r="BH14" s="40" cm="1">
        <f t="array" ref="BH14">_xll.ciqfunctions.udf.CIQ(F$3,$AX$1,$BD$2,$A14,"L",,"USD","H")</f>
        <v>58572</v>
      </c>
      <c r="BI14" s="40" cm="1">
        <f t="array" ref="BI14">_xll.ciqfunctions.udf.CIQ(G$3,$AX$1,$BD$2,$A14,"L",,"USD","H")</f>
        <v>10336</v>
      </c>
      <c r="BJ14" s="43">
        <f t="shared" si="1"/>
        <v>-0.26038686047842508</v>
      </c>
      <c r="BK14" s="43">
        <f t="shared" si="2"/>
        <v>0.24759758764663009</v>
      </c>
      <c r="BL14" s="43">
        <f t="shared" si="3"/>
        <v>0.12425920528514522</v>
      </c>
      <c r="BM14" s="43">
        <f t="shared" si="4"/>
        <v>1.3436401967673928</v>
      </c>
      <c r="BN14" s="43">
        <f t="shared" si="5"/>
        <v>0.45937241188920575</v>
      </c>
      <c r="BO14" s="43">
        <f t="shared" si="6"/>
        <v>3.6896364622897471E-2</v>
      </c>
      <c r="BP14" s="42">
        <f t="shared" si="7"/>
        <v>0.27658492706011195</v>
      </c>
      <c r="BQ14" s="42">
        <f t="shared" si="8"/>
        <v>0.74283328694684103</v>
      </c>
      <c r="BR14" s="42">
        <f t="shared" si="9"/>
        <v>0.53507946465913836</v>
      </c>
      <c r="BS14" s="42">
        <f t="shared" si="10"/>
        <v>6.0958352382822767E-4</v>
      </c>
      <c r="BT14" s="42">
        <f t="shared" si="11"/>
        <v>1.3169303797468355</v>
      </c>
      <c r="BU14" s="42">
        <f t="shared" si="12"/>
        <v>0.54892851790798747</v>
      </c>
      <c r="BV14" s="68" cm="1">
        <f t="array" ref="BV14">_xll.ciqfunctions.udf.CIQ(B$3,$BV$1,$BV$2,$A14,"L",,"USD","H")/100</f>
        <v>8.8424000000000003E-2</v>
      </c>
      <c r="BW14" s="68" cm="1">
        <f t="array" ref="BW14">_xll.ciqfunctions.udf.CIQ(C$3,$BV$1,$BV$2,$A14,"L",,"USD","H")/100</f>
        <v>0.123752</v>
      </c>
      <c r="BX14" s="68" cm="1">
        <f t="array" ref="BX14">_xll.ciqfunctions.udf.CIQ(D$3,$BV$1,$BV$2,$A14,"L",,"USD","H")/100</f>
        <v>8.0096000000000001E-2</v>
      </c>
      <c r="BY14" s="68" cm="1">
        <f t="array" ref="BY14">_xll.ciqfunctions.udf.CIQ(E$3,$BV$1,$BV$2,$A14,"L",,"USD","H")/100</f>
        <v>0.12670799999999999</v>
      </c>
      <c r="BZ14" s="68" cm="1">
        <f t="array" ref="BZ14">_xll.ciqfunctions.udf.CIQ(F$3,$BV$1,$BV$2,$A14,"L",,"USD","H")/100</f>
        <v>0.198964</v>
      </c>
      <c r="CA14" s="68" cm="1">
        <f t="array" ref="CA14">_xll.ciqfunctions.udf.CIQ(G$3,$BV$1,$BV$2,$A14,"L",,"USD","H")/100</f>
        <v>8.9123999999999995E-2</v>
      </c>
      <c r="CB14" s="68" cm="1">
        <f t="array" ref="CB14">_xll.ciqfunctions.udf.CIQ(B$3,$BV$1,$CB$2,$A14,"L",,"USD","H")/100</f>
        <v>0.14344400000000002</v>
      </c>
      <c r="CC14" s="68" cm="1">
        <f t="array" ref="CC14">_xll.ciqfunctions.udf.CIQ(C$3,$BV$1,$CB$2,$A14,"L",,"USD","H")/100</f>
        <v>0.19822299999999998</v>
      </c>
      <c r="CD14" s="68" cm="1">
        <f t="array" ref="CD14">_xll.ciqfunctions.udf.CIQ(D$3,$BV$1,$CB$2,$A14,"L",,"USD","H")/100</f>
        <v>0.13719900000000002</v>
      </c>
      <c r="CE14" s="68" cm="1">
        <f t="array" ref="CE14">_xll.ciqfunctions.udf.CIQ(E$3,$BV$1,$CB$2,$A14,"L",,"USD","H")/100</f>
        <v>0.280053</v>
      </c>
      <c r="CF14" s="68" cm="1">
        <f t="array" ref="CF14">_xll.ciqfunctions.udf.CIQ(F$3,$BV$1,$CB$2,$A14,"L",,"USD","H")/100</f>
        <v>0.14824699999999999</v>
      </c>
      <c r="CG14" s="68" cm="1">
        <f t="array" ref="CG14">_xll.ciqfunctions.udf.CIQ(G$3,$BV$1,$CB$2,$A14,"L",,"USD","H")/100</f>
        <v>0.15967700000000001</v>
      </c>
    </row>
    <row r="15" spans="1:85">
      <c r="A15" s="3">
        <f t="shared" si="13"/>
        <v>44926</v>
      </c>
      <c r="B15" s="14" cm="1">
        <f t="array" ref="B15">_xll.ciqfunctions.udf.CIQ(B$3,$B$1,$B$2,$A15,"L",,"USD","H")</f>
        <v>19128</v>
      </c>
      <c r="C15" s="38" cm="1">
        <f t="array" ref="C15">_xll.ciqfunctions.udf.CIQ(C$3,$B$1,$B$2,$A15,"L",,"USD","H")</f>
        <v>93790</v>
      </c>
      <c r="D15" s="38" cm="1">
        <f t="array" ref="D15">_xll.ciqfunctions.udf.CIQ(D$3,$B$1,$B$2,$A15,"L",,"USD","H")</f>
        <v>53546</v>
      </c>
      <c r="E15" s="38" cm="1">
        <f t="array" ref="E15">_xll.ciqfunctions.udf.CIQ(E$3,$B$1,$B$2,$A15,"L",,"USD","H")</f>
        <v>6513</v>
      </c>
      <c r="F15" s="38" cm="1">
        <f t="array" ref="F15">_xll.ciqfunctions.udf.CIQ(F$3,$B$1,$B$2,$A15,"L",,"USD","H")</f>
        <v>68700</v>
      </c>
      <c r="G15" s="38" cm="1">
        <f t="array" ref="G15">_xll.ciqfunctions.udf.CIQ(G$3,$B$1,$B$2,$A15,"L",,"USD","H")</f>
        <v>4142</v>
      </c>
      <c r="H15" s="40" cm="1">
        <f t="array" ref="H15">_xll.ciqfunctions.udf.CIQ(B$3,$B$1,$H$2,$A15,"L",,"USD","H")</f>
        <v>80575</v>
      </c>
      <c r="I15" s="40" cm="1">
        <f t="array" ref="I15">_xll.ciqfunctions.udf.CIQ(C$3,$B$1,$H$2,$A15,"L",,"USD","H")</f>
        <v>400737</v>
      </c>
      <c r="J15" s="40" cm="1">
        <f t="array" ref="J15">_xll.ciqfunctions.udf.CIQ(D$3,$B$1,$H$2,$A15,"L",,"USD","H")</f>
        <v>235916</v>
      </c>
      <c r="K15" s="40" cm="1">
        <f t="array" ref="K15">_xll.ciqfunctions.udf.CIQ(E$3,$B$1,$H$2,$A15,"L",,"USD","H")</f>
        <v>29610</v>
      </c>
      <c r="L15" s="40" cm="1">
        <f t="array" ref="L15">_xll.ciqfunctions.udf.CIQ(F$3,$B$1,$H$2,$A15,"L",,"USD","H")</f>
        <v>239067</v>
      </c>
      <c r="M15" s="40" cm="1">
        <f t="array" ref="M15">_xll.ciqfunctions.udf.CIQ(G$3,$B$1,$H$2,$A15,"L",,"USD","H")</f>
        <v>19827</v>
      </c>
      <c r="N15" s="13" cm="1">
        <f t="array" ref="N15">_xll.ciqfunctions.udf.CIQ(B$3,$N$1,$B$2,$A15,"L",,"USD","H")</f>
        <v>23.7898</v>
      </c>
      <c r="O15" s="13" cm="1">
        <f t="array" ref="O15">_xll.ciqfunctions.udf.CIQ(C$3,$N$1,$B$2,$A15,"L",,"USD","H")</f>
        <v>13.156700000000001</v>
      </c>
      <c r="P15" s="13" cm="1">
        <f t="array" ref="P15">_xll.ciqfunctions.udf.CIQ(D$3,$N$1,$B$2,$A15,"L",,"USD","H")</f>
        <v>18.145700000000001</v>
      </c>
      <c r="Q15" s="13" cm="1">
        <f t="array" ref="Q15">_xll.ciqfunctions.udf.CIQ(E$3,$N$1,$B$2,$A15,"L",,"USD","H")</f>
        <v>9.7018000000000004</v>
      </c>
      <c r="R15" s="13" cm="1">
        <f t="array" ref="R15">_xll.ciqfunctions.udf.CIQ(F$3,$N$1,$B$2,$A15,"L",,"USD","H")</f>
        <v>36.031500000000001</v>
      </c>
      <c r="S15" s="13" cm="1">
        <f t="array" ref="S15">_xll.ciqfunctions.udf.CIQ(G$3,$N$1,$B$2,$A15,"L",,"USD","H")</f>
        <v>2.1705999999999999</v>
      </c>
      <c r="T15" s="41">
        <v>4.9695</v>
      </c>
      <c r="U15" s="41" cm="1">
        <f t="array" ref="U15">_xll.ciqfunctions.udf.CIQ(O$3,$N$1,$T$2,$A15,"L",,"USD","H")</f>
        <v>44.597299999999997</v>
      </c>
      <c r="V15" s="41" cm="1">
        <f t="array" ref="V15">_xll.ciqfunctions.udf.CIQ(P$3,$N$1,$T$2,$A15,"L",,"USD","H")</f>
        <v>52.138100000000001</v>
      </c>
      <c r="W15" s="41" cm="1">
        <f t="array" ref="W15">_xll.ciqfunctions.udf.CIQ(Q$3,$N$1,$T$2,$A15,"L",,"USD","H")</f>
        <v>49.719299999999997</v>
      </c>
      <c r="X15" s="41" cm="1">
        <f t="array" ref="X15">_xll.ciqfunctions.udf.CIQ(R$3,$N$1,$T$2,$A15,"L",,"USD","H")</f>
        <v>52.825800000000001</v>
      </c>
      <c r="Y15" s="41" cm="1">
        <f t="array" ref="Y15">_xll.ciqfunctions.udf.CIQ(S$3,$N$1,$T$2,$A15,"L",,"USD","H")</f>
        <v>44.196300000000001</v>
      </c>
      <c r="Z15" s="38" cm="1">
        <f t="array" ref="Z15">_xll.ciqfunctions.udf.CIQ(B$3,$Z$1,$B$2,$A15,"L",,"USD","H")</f>
        <v>3249</v>
      </c>
      <c r="AA15" s="38" cm="1">
        <f t="array" ref="AA15">_xll.ciqfunctions.udf.CIQ(C$3,$Z$1,$B$2,$A15,"L",,"USD","H")</f>
        <v>12750</v>
      </c>
      <c r="AB15" s="38" cm="1">
        <f t="array" ref="AB15">_xll.ciqfunctions.udf.CIQ(D$3,$Z$1,$B$2,$A15,"L",,"USD","H")</f>
        <v>6353</v>
      </c>
      <c r="AC15" s="38" cm="1">
        <f t="array" ref="AC15">_xll.ciqfunctions.udf.CIQ(E$3,$Z$1,$B$2,$A15,"L",,"USD","H")</f>
        <v>2277</v>
      </c>
      <c r="AD15" s="38" cm="1">
        <f t="array" ref="AD15">_xll.ciqfunctions.udf.CIQ(F$3,$Z$1,$B$2,$A15,"L",,"USD","H")</f>
        <v>10803</v>
      </c>
      <c r="AE15" s="38" cm="1">
        <f t="array" ref="AE15">_xll.ciqfunctions.udf.CIQ(G$3,$Z$1,$B$2,$A15,"L",,"USD","H")</f>
        <v>1201</v>
      </c>
      <c r="AF15" s="40" cm="1">
        <f t="array" ref="AF15">_xll.ciqfunctions.udf.CIQ(B$3,$Z$1,$H$2,$A15,"L",,"USD","H")</f>
        <v>18680</v>
      </c>
      <c r="AG15" s="40" cm="1">
        <f t="array" ref="AG15">_xll.ciqfunctions.udf.CIQ(C$3,$Z$1,$H$2,$A15,"L",,"USD","H")</f>
        <v>55740</v>
      </c>
      <c r="AH15" s="40" cm="1">
        <f t="array" ref="AH15">_xll.ciqfunctions.udf.CIQ(D$3,$Z$1,$H$2,$A15,"L",,"USD","H")</f>
        <v>35465</v>
      </c>
      <c r="AI15" s="40" cm="1">
        <f t="array" ref="AI15">_xll.ciqfunctions.udf.CIQ(E$3,$Z$1,$H$2,$A15,"L",,"USD","H")</f>
        <v>7759</v>
      </c>
      <c r="AJ15" s="40" cm="1">
        <f t="array" ref="AJ15">_xll.ciqfunctions.udf.CIQ(F$3,$Z$1,$H$2,$A15,"L",,"USD","H")</f>
        <v>-2487</v>
      </c>
      <c r="AK15" s="40" cm="1">
        <f t="array" ref="AK15">_xll.ciqfunctions.udf.CIQ(G$3,$Z$1,$H$2,$A15,"L",,"USD","H")</f>
        <v>6015</v>
      </c>
      <c r="AL15" s="13" cm="1">
        <f t="array" ref="AL15">_xll.ciqfunctions.udf.CIQ(B$3,$AL$1,$AL$2,$A15,"L",,"USD","H")</f>
        <v>23.677099999999999</v>
      </c>
      <c r="AM15" s="13" cm="1">
        <f t="array" ref="AM15">_xll.ciqfunctions.udf.CIQ(C$3,$AL$1,$AL$2,$A15,"L",,"USD","H")</f>
        <v>43.742899999999999</v>
      </c>
      <c r="AN15" s="13" cm="1">
        <f t="array" ref="AN15">_xll.ciqfunctions.udf.CIQ(D$3,$AL$1,$AL$2,$A15,"L",,"USD","H")</f>
        <v>25.677499999999998</v>
      </c>
      <c r="AO15" s="13" cm="1">
        <f t="array" ref="AO15">_xll.ciqfunctions.udf.CIQ(E$3,$AL$1,$AL$2,$A15,"L",,"USD","H")</f>
        <v>14.7103</v>
      </c>
      <c r="AP15" s="13" cm="1">
        <f t="array" ref="AP15">_xll.ciqfunctions.udf.CIQ(F$3,$AL$1,$AL$2,$A15,"L",,"USD","H")</f>
        <v>364.44529999999997</v>
      </c>
      <c r="AQ15" s="13" cm="1">
        <f t="array" ref="AQ15">_xll.ciqfunctions.udf.CIQ(G$3,$AL$1,$AL$2,$A15,"L",,"USD","H")</f>
        <v>-20.252400000000002</v>
      </c>
      <c r="AR15" s="41" cm="1">
        <f t="array" ref="AR15">_xll.ciqfunctions.udf.CIQ(B$3,$AL$1,$AR$2,$A15,"L",,"USD","H")</f>
        <v>131.2167</v>
      </c>
      <c r="AS15" s="41" cm="1">
        <f t="array" ref="AS15">_xll.ciqfunctions.udf.CIQ(C$3,$AL$1,$AR$2,$A15,"L",,"USD","H")</f>
        <v>141.92699999999999</v>
      </c>
      <c r="AT15" s="41" cm="1">
        <f t="array" ref="AT15">_xll.ciqfunctions.udf.CIQ(D$3,$AL$1,$AR$2,$A15,"L",,"USD","H")</f>
        <v>126.976</v>
      </c>
      <c r="AU15" s="41" cm="1">
        <f t="array" ref="AU15">_xll.ciqfunctions.udf.CIQ(E$3,$AL$1,$AR$2,$A15,"L",,"USD","H")</f>
        <v>66.359300000000005</v>
      </c>
      <c r="AV15" s="41" t="str" cm="1">
        <f t="array" ref="AV15">_xll.ciqfunctions.udf.CIQ(F$3,$AL$1,$AR$2,$A15,"L",,"USD","H")</f>
        <v>NM</v>
      </c>
      <c r="AW15" s="41" cm="1">
        <f t="array" ref="AW15">_xll.ciqfunctions.udf.CIQ(G$3,$AL$1,$AR$2,$A15,"L",,"USD","H")</f>
        <v>113.82859999999999</v>
      </c>
      <c r="AX15" s="38" cm="1">
        <f t="array" ref="AX15">_xll.ciqfunctions.udf.CIQ(B$3,$AX$1,$AX$2,$A15,"L",,"USD","H")</f>
        <v>7391</v>
      </c>
      <c r="AY15" s="38" cm="1">
        <f t="array" ref="AY15">_xll.ciqfunctions.udf.CIQ(C$3,$AX$1,$AX$2,$A15,"L",,"USD","H")</f>
        <v>17974</v>
      </c>
      <c r="AZ15" s="38" cm="1">
        <f t="array" ref="AZ15">_xll.ciqfunctions.udf.CIQ(D$3,$AX$1,$AX$2,$A15,"L",,"USD","H")</f>
        <v>13058</v>
      </c>
      <c r="BA15" s="38" cm="1">
        <f t="array" ref="BA15">_xll.ciqfunctions.udf.CIQ(E$3,$AX$1,$AX$2,$A15,"L",,"USD","H")</f>
        <v>3875</v>
      </c>
      <c r="BB15" s="38" cm="1">
        <f t="array" ref="BB15">_xll.ciqfunctions.udf.CIQ(F$3,$AX$1,$AX$2,$A15,"L",,"USD","H")</f>
        <v>21793</v>
      </c>
      <c r="BC15" s="38" cm="1">
        <f t="array" ref="BC15">_xll.ciqfunctions.udf.CIQ(G$3,$AX$1,$AX$2,$A15,"L",,"USD","H")</f>
        <v>2199</v>
      </c>
      <c r="BD15" s="40" cm="1">
        <f t="array" ref="BD15">_xll.ciqfunctions.udf.CIQ(B$3,$AX$1,$BD$2,$A15,"L",,"USD","H")</f>
        <v>34916</v>
      </c>
      <c r="BE15" s="40" cm="1">
        <f t="array" ref="BE15">_xll.ciqfunctions.udf.CIQ(C$3,$AX$1,$BD$2,$A15,"L",,"USD","H")</f>
        <v>89648</v>
      </c>
      <c r="BF15" s="40" cm="1">
        <f t="array" ref="BF15">_xll.ciqfunctions.udf.CIQ(D$3,$AX$1,$BD$2,$A15,"L",,"USD","H")</f>
        <v>57447</v>
      </c>
      <c r="BG15" s="40">
        <f>_xll.ciqfunctions.udf.CIQ("COP", "IQ_PRICEDATE", "10/24/2025")</f>
        <v>45954</v>
      </c>
      <c r="BH15" s="40" cm="1">
        <f t="array" ref="BH15">_xll.ciqfunctions.udf.CIQ(F$3,$AX$1,$BD$2,$A15,"L",,"USD","H")</f>
        <v>55549</v>
      </c>
      <c r="BI15" s="40" cm="1">
        <f t="array" ref="BI15">_xll.ciqfunctions.udf.CIQ(G$3,$AX$1,$BD$2,$A15,"L",,"USD","H")</f>
        <v>10288</v>
      </c>
      <c r="BJ15" s="43">
        <f t="shared" si="1"/>
        <v>8.0555555555555491E-2</v>
      </c>
      <c r="BK15" s="43">
        <f t="shared" si="2"/>
        <v>0.15299249470780674</v>
      </c>
      <c r="BL15" s="43">
        <f t="shared" si="3"/>
        <v>0.31328572865332394</v>
      </c>
      <c r="BM15" s="43">
        <f t="shared" si="4"/>
        <v>5.8743169398907114E-2</v>
      </c>
      <c r="BN15" s="43">
        <f t="shared" si="5"/>
        <v>1.0298994038748135</v>
      </c>
      <c r="BO15" s="43">
        <f t="shared" si="6"/>
        <v>-4.8875432525951612E-2</v>
      </c>
      <c r="BP15" s="42">
        <f t="shared" si="7"/>
        <v>0.72220578080299891</v>
      </c>
      <c r="BQ15" s="42">
        <f t="shared" si="8"/>
        <v>1.0242052023121389</v>
      </c>
      <c r="BR15" s="42">
        <f t="shared" si="9"/>
        <v>0.70810537583254041</v>
      </c>
      <c r="BS15" s="42">
        <f t="shared" si="10"/>
        <v>6.0967643600573496E-4</v>
      </c>
      <c r="BT15" s="42">
        <f t="shared" si="11"/>
        <v>1.2080054058351219</v>
      </c>
      <c r="BU15" s="42">
        <f t="shared" si="12"/>
        <v>0.86952571324731975</v>
      </c>
      <c r="BV15" s="68" cm="1">
        <f t="array" ref="BV15">_xll.ciqfunctions.udf.CIQ(B$3,$BV$1,$BV$2,$A15,"L",,"USD","H")/100</f>
        <v>5.2363999999999994E-2</v>
      </c>
      <c r="BW15" s="68" cm="1">
        <f t="array" ref="BW15">_xll.ciqfunctions.udf.CIQ(C$3,$BV$1,$BV$2,$A15,"L",,"USD","H")/100</f>
        <v>0.14730000000000001</v>
      </c>
      <c r="BX15" s="68" cm="1">
        <f t="array" ref="BX15">_xll.ciqfunctions.udf.CIQ(D$3,$BV$1,$BV$2,$A15,"L",,"USD","H")/100</f>
        <v>7.8511999999999998E-2</v>
      </c>
      <c r="BY15" s="68" cm="1">
        <f t="array" ref="BY15">_xll.ciqfunctions.udf.CIQ(E$3,$BV$1,$BV$2,$A15,"L",,"USD","H")/100</f>
        <v>0.30408000000000002</v>
      </c>
      <c r="BZ15" s="68" cm="1">
        <f t="array" ref="BZ15">_xll.ciqfunctions.udf.CIQ(F$3,$BV$1,$BV$2,$A15,"L",,"USD","H")/100</f>
        <v>0.32456800000000002</v>
      </c>
      <c r="CA15" s="68" cm="1">
        <f t="array" ref="CA15">_xll.ciqfunctions.udf.CIQ(G$3,$BV$1,$BV$2,$A15,"L",,"USD","H")/100</f>
        <v>7.2936000000000001E-2</v>
      </c>
      <c r="CB15" s="68" cm="1">
        <f t="array" ref="CB15">_xll.ciqfunctions.udf.CIQ(B$3,$BV$1,$CB$2,$A15,"L",,"USD","H")/100</f>
        <v>0.19747199999999998</v>
      </c>
      <c r="CC15" s="68" cm="1">
        <f t="array" ref="CC15">_xll.ciqfunctions.udf.CIQ(C$3,$BV$1,$CB$2,$A15,"L",,"USD","H")/100</f>
        <v>0.170678</v>
      </c>
      <c r="CD15" s="68" cm="1">
        <f t="array" ref="CD15">_xll.ciqfunctions.udf.CIQ(D$3,$BV$1,$CB$2,$A15,"L",,"USD","H")/100</f>
        <v>0.135184</v>
      </c>
      <c r="CE15" s="68" cm="1">
        <f t="array" ref="CE15">_xll.ciqfunctions.udf.CIQ(E$3,$BV$1,$CB$2,$A15,"L",,"USD","H")/100</f>
        <v>8.8773000000000005E-2</v>
      </c>
      <c r="CF15" s="68" cm="1">
        <f t="array" ref="CF15">_xll.ciqfunctions.udf.CIQ(F$3,$BV$1,$CB$2,$A15,"L",,"USD","H")/100</f>
        <v>-4.5830000000000003E-2</v>
      </c>
      <c r="CG15" s="68" cm="1">
        <f t="array" ref="CG15">_xll.ciqfunctions.udf.CIQ(G$3,$BV$1,$CB$2,$A15,"L",,"USD","H")/100</f>
        <v>0.15427299999999999</v>
      </c>
    </row>
    <row r="16" spans="1:85">
      <c r="A16" s="3">
        <f>EDATE(A12,-12)</f>
        <v>44834</v>
      </c>
      <c r="B16" s="14" cm="1">
        <f t="array" ref="B16">_xll.ciqfunctions.udf.CIQ(B$3,$B$1,$B$2,$A16,"L",,"USD","H")</f>
        <v>21574</v>
      </c>
      <c r="C16" s="38" cm="1">
        <f t="array" ref="C16">_xll.ciqfunctions.udf.CIQ(C$3,$B$1,$B$2,$A16,"L",,"USD","H")</f>
        <v>107438</v>
      </c>
      <c r="D16" s="38" cm="1">
        <f t="array" ref="D16">_xll.ciqfunctions.udf.CIQ(D$3,$B$1,$B$2,$A16,"L",,"USD","H")</f>
        <v>64244</v>
      </c>
      <c r="E16" s="38" cm="1">
        <f t="array" ref="E16">_xll.ciqfunctions.udf.CIQ(E$3,$B$1,$B$2,$A16,"L",,"USD","H")</f>
        <v>7632</v>
      </c>
      <c r="F16" s="38" cm="1">
        <f t="array" ref="F16">_xll.ciqfunctions.udf.CIQ(F$3,$B$1,$B$2,$A16,"L",,"USD","H")</f>
        <v>54372</v>
      </c>
      <c r="G16" s="38" cm="1">
        <f t="array" ref="G16">_xll.ciqfunctions.udf.CIQ(G$3,$B$1,$B$2,$A16,"L",,"USD","H")</f>
        <v>5184</v>
      </c>
      <c r="H16" s="40" cm="1">
        <f t="array" ref="H16">_xll.ciqfunctions.udf.CIQ(B$3,$B$1,$H$2,$A16,"L",,"USD","H")</f>
        <v>76899</v>
      </c>
      <c r="I16" s="40" cm="1">
        <f t="array" ref="I16">_xll.ciqfunctions.udf.CIQ(C$3,$B$1,$H$2,$A16,"L",,"USD","H")</f>
        <v>390278</v>
      </c>
      <c r="J16" s="40" cm="1">
        <f t="array" ref="J16">_xll.ciqfunctions.udf.CIQ(D$3,$B$1,$H$2,$A16,"L",,"USD","H")</f>
        <v>227692</v>
      </c>
      <c r="K16" s="40" cm="1">
        <f t="array" ref="K16">_xll.ciqfunctions.udf.CIQ(E$3,$B$1,$H$2,$A16,"L",,"USD","H")</f>
        <v>29034</v>
      </c>
      <c r="L16" s="40" cm="1">
        <f t="array" ref="L16">_xll.ciqfunctions.udf.CIQ(F$3,$B$1,$H$2,$A16,"L",,"USD","H")</f>
        <v>220870</v>
      </c>
      <c r="M16" s="40" cm="1">
        <f t="array" ref="M16">_xll.ciqfunctions.udf.CIQ(G$3,$B$1,$H$2,$A16,"L",,"USD","H")</f>
        <v>18785</v>
      </c>
      <c r="N16" s="13" cm="1">
        <f t="array" ref="N16">_xll.ciqfunctions.udf.CIQ(B$3,$N$1,$B$2,$A16,"L",,"USD","H")</f>
        <v>86.545599999999993</v>
      </c>
      <c r="O16" s="13" cm="1">
        <f t="array" ref="O16">_xll.ciqfunctions.udf.CIQ(C$3,$N$1,$B$2,$A16,"L",,"USD","H")</f>
        <v>48.979399999999998</v>
      </c>
      <c r="P16" s="13" cm="1">
        <f t="array" ref="P16">_xll.ciqfunctions.udf.CIQ(D$3,$N$1,$B$2,$A16,"L",,"USD","H")</f>
        <v>50.977600000000002</v>
      </c>
      <c r="Q16" s="13" cm="1">
        <f t="array" ref="Q16">_xll.ciqfunctions.udf.CIQ(E$3,$N$1,$B$2,$A16,"L",,"USD","H")</f>
        <v>45.150199999999998</v>
      </c>
      <c r="R16" s="13" cm="1">
        <f t="array" ref="R16">_xll.ciqfunctions.udf.CIQ(F$3,$N$1,$B$2,$A16,"L",,"USD","H")</f>
        <v>51.792200000000001</v>
      </c>
      <c r="S16" s="13" cm="1">
        <f t="array" ref="S16">_xll.ciqfunctions.udf.CIQ(G$3,$N$1,$B$2,$A16,"L",,"USD","H")</f>
        <v>36.385100000000001</v>
      </c>
      <c r="T16" s="94">
        <v>45968</v>
      </c>
      <c r="U16" s="41" cm="1">
        <f t="array" ref="U16">_xll.ciqfunctions.udf.CIQ(O$3,$N$1,$T$2,$A16,"L",,"USD","H")</f>
        <v>61.072800000000001</v>
      </c>
      <c r="V16" s="41" cm="1">
        <f t="array" ref="V16">_xll.ciqfunctions.udf.CIQ(P$3,$N$1,$T$2,$A16,"L",,"USD","H")</f>
        <v>69.671199999999999</v>
      </c>
      <c r="W16" s="41" cm="1">
        <f t="array" ref="W16">_xll.ciqfunctions.udf.CIQ(Q$3,$N$1,$T$2,$A16,"L",,"USD","H")</f>
        <v>73.430400000000006</v>
      </c>
      <c r="X16" s="41" cm="1">
        <f t="array" ref="X16">_xll.ciqfunctions.udf.CIQ(R$3,$N$1,$T$2,$A16,"L",,"USD","H")</f>
        <v>64.982200000000006</v>
      </c>
      <c r="Y16" s="41" cm="1">
        <f t="array" ref="Y16">_xll.ciqfunctions.udf.CIQ(S$3,$N$1,$T$2,$A16,"L",,"USD","H")</f>
        <v>80.399500000000003</v>
      </c>
      <c r="Z16" s="38" cm="1">
        <f t="array" ref="Z16">_xll.ciqfunctions.udf.CIQ(B$3,$Z$1,$B$2,$A16,"L",,"USD","H")</f>
        <v>4527</v>
      </c>
      <c r="AA16" s="38" cm="1">
        <f t="array" ref="AA16">_xll.ciqfunctions.udf.CIQ(C$3,$Z$1,$B$2,$A16,"L",,"USD","H")</f>
        <v>19660</v>
      </c>
      <c r="AB16" s="38" cm="1">
        <f t="array" ref="AB16">_xll.ciqfunctions.udf.CIQ(D$3,$Z$1,$B$2,$A16,"L",,"USD","H")</f>
        <v>11231</v>
      </c>
      <c r="AC16" s="38" cm="1">
        <f t="array" ref="AC16">_xll.ciqfunctions.udf.CIQ(E$3,$Z$1,$B$2,$A16,"L",,"USD","H")</f>
        <v>2854</v>
      </c>
      <c r="AD16" s="38" cm="1">
        <f t="array" ref="AD16">_xll.ciqfunctions.udf.CIQ(F$3,$Z$1,$B$2,$A16,"L",,"USD","H")</f>
        <v>-2163</v>
      </c>
      <c r="AE16" s="38" cm="1">
        <f t="array" ref="AE16">_xll.ciqfunctions.udf.CIQ(G$3,$Z$1,$B$2,$A16,"L",,"USD","H")</f>
        <v>1893</v>
      </c>
      <c r="AF16" s="40" cm="1">
        <f t="array" ref="AF16">_xll.ciqfunctions.udf.CIQ(B$3,$Z$1,$H$2,$A16,"L",,"USD","H")</f>
        <v>18058</v>
      </c>
      <c r="AG16" s="40" cm="1">
        <f t="array" ref="AG16">_xll.ciqfunctions.udf.CIQ(C$3,$Z$1,$H$2,$A16,"L",,"USD","H")</f>
        <v>51860</v>
      </c>
      <c r="AH16" s="40" cm="1">
        <f t="array" ref="AH16">_xll.ciqfunctions.udf.CIQ(D$3,$Z$1,$H$2,$A16,"L",,"USD","H")</f>
        <v>34167</v>
      </c>
      <c r="AI16" s="40" cm="1">
        <f t="array" ref="AI16">_xll.ciqfunctions.udf.CIQ(E$3,$Z$1,$H$2,$A16,"L",,"USD","H")</f>
        <v>7467</v>
      </c>
      <c r="AJ16" s="40" cm="1">
        <f t="array" ref="AJ16">_xll.ciqfunctions.udf.CIQ(F$3,$Z$1,$H$2,$A16,"L",,"USD","H")</f>
        <v>-10964</v>
      </c>
      <c r="AK16" s="40" cm="1">
        <f t="array" ref="AK16">_xll.ciqfunctions.udf.CIQ(G$3,$Z$1,$H$2,$A16,"L",,"USD","H")</f>
        <v>6320</v>
      </c>
      <c r="AL16" s="13" cm="1">
        <f t="array" ref="AL16">_xll.ciqfunctions.udf.CIQ(B$3,$AL$1,$AL$2,$A16,"L",,"USD","H")</f>
        <v>90.29</v>
      </c>
      <c r="AM16" s="13" cm="1">
        <f t="array" ref="AM16">_xll.ciqfunctions.udf.CIQ(C$3,$AL$1,$AL$2,$A16,"L",,"USD","H")</f>
        <v>191.25919999999999</v>
      </c>
      <c r="AN16" s="13" cm="1">
        <f t="array" ref="AN16">_xll.ciqfunctions.udf.CIQ(D$3,$AL$1,$AL$2,$A16,"L",,"USD","H")</f>
        <v>83.783299999999997</v>
      </c>
      <c r="AO16" s="13" cm="1">
        <f t="array" ref="AO16">_xll.ciqfunctions.udf.CIQ(E$3,$AL$1,$AL$2,$A16,"L",,"USD","H")</f>
        <v>160.63919999999999</v>
      </c>
      <c r="AP16" s="13" t="str" cm="1">
        <f t="array" ref="AP16">_xll.ciqfunctions.udf.CIQ(F$3,$AL$1,$AL$2,$A16,"L",,"USD","H")</f>
        <v>NM</v>
      </c>
      <c r="AQ16" s="13" cm="1">
        <f t="array" ref="AQ16">_xll.ciqfunctions.udf.CIQ(G$3,$AL$1,$AL$2,$A16,"L",,"USD","H")</f>
        <v>125.89490000000001</v>
      </c>
      <c r="AR16" s="41" cm="1">
        <f t="array" ref="AR16">_xll.ciqfunctions.udf.CIQ(B$3,$AL$1,$AR$2,$A16,"L",,"USD","H")</f>
        <v>285.85469999999998</v>
      </c>
      <c r="AS16" s="41" t="str" cm="1">
        <f t="array" ref="AS16">_xll.ciqfunctions.udf.CIQ(C$3,$AL$1,$AR$2,$A16,"L",,"USD","H")</f>
        <v>NM</v>
      </c>
      <c r="AT16" s="41" cm="1">
        <f t="array" ref="AT16">_xll.ciqfunctions.udf.CIQ(D$3,$AL$1,$AR$2,$A16,"L",,"USD","H")</f>
        <v>244.9469</v>
      </c>
      <c r="AU16" s="41" cm="1">
        <f t="array" ref="AU16">_xll.ciqfunctions.udf.CIQ(E$3,$AL$1,$AR$2,$A16,"L",,"USD","H")</f>
        <v>147.5795</v>
      </c>
      <c r="AV16" s="41" t="str" cm="1">
        <f t="array" ref="AV16">_xll.ciqfunctions.udf.CIQ(F$3,$AL$1,$AR$2,$A16,"L",,"USD","H")</f>
        <v>NM</v>
      </c>
      <c r="AW16" s="41" cm="1">
        <f t="array" ref="AW16">_xll.ciqfunctions.udf.CIQ(G$3,$AL$1,$AR$2,$A16,"L",,"USD","H")</f>
        <v>424.48129999999998</v>
      </c>
      <c r="AX16" s="38" cm="1">
        <f t="array" ref="AX16">_xll.ciqfunctions.udf.CIQ(B$3,$AX$1,$AX$2,$A16,"L",,"USD","H")</f>
        <v>9383</v>
      </c>
      <c r="AY16" s="38" cm="1">
        <f t="array" ref="AY16">_xll.ciqfunctions.udf.CIQ(C$3,$AX$1,$AX$2,$A16,"L",,"USD","H")</f>
        <v>33985</v>
      </c>
      <c r="AZ16" s="38" cm="1">
        <f t="array" ref="AZ16">_xll.ciqfunctions.udf.CIQ(D$3,$AX$1,$AX$2,$A16,"L",,"USD","H")</f>
        <v>16728</v>
      </c>
      <c r="BA16" s="38" cm="1">
        <f t="array" ref="BA16">_xll.ciqfunctions.udf.CIQ(E$3,$AX$1,$AX$2,$A16,"L",,"USD","H")</f>
        <v>4685</v>
      </c>
      <c r="BB16" s="38" cm="1">
        <f t="array" ref="BB16">_xll.ciqfunctions.udf.CIQ(F$3,$AX$1,$AX$2,$A16,"L",,"USD","H")</f>
        <v>3905</v>
      </c>
      <c r="BC16" s="38" cm="1">
        <f t="array" ref="BC16">_xll.ciqfunctions.udf.CIQ(G$3,$AX$1,$AX$2,$A16,"L",,"USD","H")</f>
        <v>3120</v>
      </c>
      <c r="BD16" s="40" cm="1">
        <f t="array" ref="BD16">_xll.ciqfunctions.udf.CIQ(B$3,$AX$1,$BD$2,$A16,"L",,"USD","H")</f>
        <v>34365</v>
      </c>
      <c r="BE16" s="40" cm="1">
        <f t="array" ref="BE16">_xll.ciqfunctions.udf.CIQ(C$3,$AX$1,$BD$2,$A16,"L",,"USD","H")</f>
        <v>95153</v>
      </c>
      <c r="BF16" s="40" cm="1">
        <f t="array" ref="BF16">_xll.ciqfunctions.udf.CIQ(D$3,$AX$1,$BD$2,$A16,"L",,"USD","H")</f>
        <v>54332</v>
      </c>
      <c r="BG16" s="40">
        <f>_xll.ciqfunctions.udf.CIQ("COP", "IQ_PRICEDATE", "10/17/2025")</f>
        <v>45947</v>
      </c>
      <c r="BH16" s="40" cm="1">
        <f t="array" ref="BH16">_xll.ciqfunctions.udf.CIQ(F$3,$AX$1,$BD$2,$A16,"L",,"USD","H")</f>
        <v>38088</v>
      </c>
      <c r="BI16" s="40" cm="1">
        <f t="array" ref="BI16">_xll.ciqfunctions.udf.CIQ(G$3,$AX$1,$BD$2,$A16,"L",,"USD","H")</f>
        <v>10381</v>
      </c>
      <c r="BJ16" s="43">
        <f t="shared" si="1"/>
        <v>0.76008253610954801</v>
      </c>
      <c r="BK16" s="43">
        <f t="shared" si="2"/>
        <v>1.5863774733637745</v>
      </c>
      <c r="BL16" s="43">
        <f t="shared" si="3"/>
        <v>0.61358155686312332</v>
      </c>
      <c r="BM16" s="43">
        <f t="shared" si="4"/>
        <v>0.8898749495764422</v>
      </c>
      <c r="BN16" s="43">
        <f t="shared" si="5"/>
        <v>0.44576082932247307</v>
      </c>
      <c r="BO16" s="43">
        <f t="shared" si="6"/>
        <v>0.88633615477629979</v>
      </c>
      <c r="BP16" s="42">
        <f t="shared" si="7"/>
        <v>1.356026326614562</v>
      </c>
      <c r="BQ16" s="42">
        <f t="shared" si="8"/>
        <v>1.7439801597600715</v>
      </c>
      <c r="BR16" s="42">
        <f t="shared" si="9"/>
        <v>0.96250677262055273</v>
      </c>
      <c r="BS16" s="42">
        <f t="shared" si="10"/>
        <v>6.0976937651080476E-4</v>
      </c>
      <c r="BT16" s="42">
        <f t="shared" si="11"/>
        <v>1.1172939018288957</v>
      </c>
      <c r="BU16" s="42">
        <f t="shared" si="12"/>
        <v>1.9600798403193611</v>
      </c>
      <c r="BV16" s="68" cm="1">
        <f t="array" ref="BV16">_xll.ciqfunctions.udf.CIQ(B$3,$BV$1,$BV$2,$A16,"L",,"USD","H")/100</f>
        <v>0.18274399999999999</v>
      </c>
      <c r="BW16" s="68" cm="1">
        <f t="array" ref="BW16">_xll.ciqfunctions.udf.CIQ(C$3,$BV$1,$BV$2,$A16,"L",,"USD","H")/100</f>
        <v>0.27199200000000001</v>
      </c>
      <c r="BX16" s="68" cm="1">
        <f t="array" ref="BX16">_xll.ciqfunctions.udf.CIQ(D$3,$BV$1,$BV$2,$A16,"L",,"USD","H")/100</f>
        <v>0.18651599999999999</v>
      </c>
      <c r="BY16" s="68" cm="1">
        <f t="array" ref="BY16">_xll.ciqfunctions.udf.CIQ(E$3,$BV$1,$BV$2,$A16,"L",,"USD","H")/100</f>
        <v>0.21723199999999998</v>
      </c>
      <c r="BZ16" s="68" cm="1">
        <f t="array" ref="BZ16">_xll.ciqfunctions.udf.CIQ(F$3,$BV$1,$BV$2,$A16,"L",,"USD","H")/100</f>
        <v>-9.7764000000000004E-2</v>
      </c>
      <c r="CA16" s="68" cm="1">
        <f t="array" ref="CA16">_xll.ciqfunctions.udf.CIQ(G$3,$BV$1,$BV$2,$A16,"L",,"USD","H")/100</f>
        <v>0.20418</v>
      </c>
      <c r="CB16" s="68" cm="1">
        <f t="array" ref="CB16">_xll.ciqfunctions.udf.CIQ(B$3,$BV$1,$CB$2,$A16,"L",,"USD","H")/100</f>
        <v>0.217419</v>
      </c>
      <c r="CC16" s="68" cm="1">
        <f t="array" ref="CC16">_xll.ciqfunctions.udf.CIQ(C$3,$BV$1,$CB$2,$A16,"L",,"USD","H")/100</f>
        <v>0.15964700000000001</v>
      </c>
      <c r="CD16" s="68" cm="1">
        <f t="array" ref="CD16">_xll.ciqfunctions.udf.CIQ(D$3,$BV$1,$CB$2,$A16,"L",,"USD","H")/100</f>
        <v>0.13066</v>
      </c>
      <c r="CE16" s="68" cm="1">
        <f t="array" ref="CE16">_xll.ciqfunctions.udf.CIQ(E$3,$BV$1,$CB$2,$A16,"L",,"USD","H")/100</f>
        <v>0.141847</v>
      </c>
      <c r="CF16" s="68" cm="1">
        <f t="array" ref="CF16">_xll.ciqfunctions.udf.CIQ(F$3,$BV$1,$CB$2,$A16,"L",,"USD","H")/100</f>
        <v>-0.10599600000000001</v>
      </c>
      <c r="CG16" s="68" cm="1">
        <f t="array" ref="CG16">_xll.ciqfunctions.udf.CIQ(G$3,$BV$1,$CB$2,$A16,"L",,"USD","H")/100</f>
        <v>0.19428799999999999</v>
      </c>
    </row>
    <row r="17" spans="1:85">
      <c r="A17" s="3">
        <f t="shared" si="13"/>
        <v>44742</v>
      </c>
      <c r="B17" s="14" cm="1">
        <f t="array" ref="B17">_xll.ciqfunctions.udf.CIQ(B$3,$B$1,$B$2,$A17,"L",,"USD","H")</f>
        <v>21685</v>
      </c>
      <c r="C17" s="38" cm="1">
        <f t="array" ref="C17">_xll.ciqfunctions.udf.CIQ(C$3,$B$1,$B$2,$A17,"L",,"USD","H")</f>
        <v>111993</v>
      </c>
      <c r="D17" s="38" cm="1">
        <f t="array" ref="D17">_xll.ciqfunctions.udf.CIQ(D$3,$B$1,$B$2,$A17,"L",,"USD","H")</f>
        <v>66305</v>
      </c>
      <c r="E17" s="38" cm="1">
        <f t="array" ref="E17">_xll.ciqfunctions.udf.CIQ(E$3,$B$1,$B$2,$A17,"L",,"USD","H")</f>
        <v>8687</v>
      </c>
      <c r="F17" s="38" cm="1">
        <f t="array" ref="F17">_xll.ciqfunctions.udf.CIQ(F$3,$B$1,$B$2,$A17,"L",,"USD","H")</f>
        <v>67242</v>
      </c>
      <c r="G17" s="38" cm="1">
        <f t="array" ref="G17">_xll.ciqfunctions.udf.CIQ(G$3,$B$1,$B$2,$A17,"L",,"USD","H")</f>
        <v>5544</v>
      </c>
      <c r="H17" s="40" cm="1">
        <f t="array" ref="H17">_xll.ciqfunctions.udf.CIQ(B$3,$B$1,$H$2,$A17,"L",,"USD","H")</f>
        <v>66890</v>
      </c>
      <c r="I17" s="40" cm="1">
        <f t="array" ref="I17">_xll.ciqfunctions.udf.CIQ(C$3,$B$1,$H$2,$A17,"L",,"USD","H")</f>
        <v>354956</v>
      </c>
      <c r="J17" s="40" cm="1">
        <f t="array" ref="J17">_xll.ciqfunctions.udf.CIQ(D$3,$B$1,$H$2,$A17,"L",,"USD","H")</f>
        <v>206000</v>
      </c>
      <c r="K17" s="40" cm="1">
        <f t="array" ref="K17">_xll.ciqfunctions.udf.CIQ(E$3,$B$1,$H$2,$A17,"L",,"USD","H")</f>
        <v>26660</v>
      </c>
      <c r="L17" s="40" cm="1">
        <f t="array" ref="L17">_xll.ciqfunctions.udf.CIQ(F$3,$B$1,$H$2,$A17,"L",,"USD","H")</f>
        <v>202318</v>
      </c>
      <c r="M17" s="40" cm="1">
        <f t="array" ref="M17">_xll.ciqfunctions.udf.CIQ(G$3,$B$1,$H$2,$A17,"L",,"USD","H")</f>
        <v>17402</v>
      </c>
      <c r="N17" s="13" cm="1">
        <f t="array" ref="N17">_xll.ciqfunctions.udf.CIQ(B$3,$N$1,$B$2,$A17,"L",,"USD","H")</f>
        <v>123.67189999999999</v>
      </c>
      <c r="O17" s="13" cm="1">
        <f t="array" ref="O17">_xll.ciqfunctions.udf.CIQ(C$3,$N$1,$B$2,$A17,"L",,"USD","H")</f>
        <v>68.903199999999998</v>
      </c>
      <c r="P17" s="13" cm="1">
        <f t="array" ref="P17">_xll.ciqfunctions.udf.CIQ(D$3,$N$1,$B$2,$A17,"L",,"USD","H")</f>
        <v>83.5839</v>
      </c>
      <c r="Q17" s="13" cm="1">
        <f t="array" ref="Q17">_xll.ciqfunctions.udf.CIQ(E$3,$N$1,$B$2,$A17,"L",,"USD","H")</f>
        <v>92.403099999999995</v>
      </c>
      <c r="R17" s="13" cm="1">
        <f t="array" ref="R17">_xll.ciqfunctions.udf.CIQ(F$3,$N$1,$B$2,$A17,"L",,"USD","H")</f>
        <v>85.895099999999999</v>
      </c>
      <c r="S17" s="13" cm="1">
        <f t="array" ref="S17">_xll.ciqfunctions.udf.CIQ(G$3,$N$1,$B$2,$A17,"L",,"USD","H")</f>
        <v>88.315200000000004</v>
      </c>
      <c r="T17" s="94">
        <v>45961</v>
      </c>
      <c r="U17" s="41" cm="1">
        <f t="array" ref="U17">_xll.ciqfunctions.udf.CIQ(O$3,$N$1,$T$2,$A17,"L",,"USD","H")</f>
        <v>64.423500000000004</v>
      </c>
      <c r="V17" s="41" cm="1">
        <f t="array" ref="V17">_xll.ciqfunctions.udf.CIQ(P$3,$N$1,$T$2,$A17,"L",,"USD","H")</f>
        <v>78.137500000000003</v>
      </c>
      <c r="W17" s="41" cm="1">
        <f t="array" ref="W17">_xll.ciqfunctions.udf.CIQ(Q$3,$N$1,$T$2,$A17,"L",,"USD","H")</f>
        <v>93.132400000000004</v>
      </c>
      <c r="X17" s="41" cm="1">
        <f t="array" ref="X17">_xll.ciqfunctions.udf.CIQ(R$3,$N$1,$T$2,$A17,"L",,"USD","H")</f>
        <v>62.861499999999999</v>
      </c>
      <c r="Y17" s="41" cm="1">
        <f t="array" ref="Y17">_xll.ciqfunctions.udf.CIQ(S$3,$N$1,$T$2,$A17,"L",,"USD","H")</f>
        <v>124.0793</v>
      </c>
      <c r="Z17" s="38" cm="1">
        <f t="array" ref="Z17">_xll.ciqfunctions.udf.CIQ(B$3,$Z$1,$B$2,$A17,"L",,"USD","H")</f>
        <v>5145</v>
      </c>
      <c r="AA17" s="38" cm="1">
        <f t="array" ref="AA17">_xll.ciqfunctions.udf.CIQ(C$3,$Z$1,$B$2,$A17,"L",,"USD","H")</f>
        <v>17850</v>
      </c>
      <c r="AB17" s="38" cm="1">
        <f t="array" ref="AB17">_xll.ciqfunctions.udf.CIQ(D$3,$Z$1,$B$2,$A17,"L",,"USD","H")</f>
        <v>11622</v>
      </c>
      <c r="AC17" s="38" cm="1">
        <f t="array" ref="AC17">_xll.ciqfunctions.udf.CIQ(E$3,$Z$1,$B$2,$A17,"L",,"USD","H")</f>
        <v>2238</v>
      </c>
      <c r="AD17" s="38" cm="1">
        <f t="array" ref="AD17">_xll.ciqfunctions.udf.CIQ(F$3,$Z$1,$B$2,$A17,"L",,"USD","H")</f>
        <v>9257</v>
      </c>
      <c r="AE17" s="38" cm="1">
        <f t="array" ref="AE17">_xll.ciqfunctions.udf.CIQ(G$3,$Z$1,$B$2,$A17,"L",,"USD","H")</f>
        <v>1932</v>
      </c>
      <c r="AF17" s="40" cm="1">
        <f t="array" ref="AF17">_xll.ciqfunctions.udf.CIQ(B$3,$Z$1,$H$2,$A17,"L",,"USD","H")</f>
        <v>15910</v>
      </c>
      <c r="AG17" s="40" cm="1">
        <f t="array" ref="AG17">_xll.ciqfunctions.udf.CIQ(C$3,$Z$1,$H$2,$A17,"L",,"USD","H")</f>
        <v>38950</v>
      </c>
      <c r="AH17" s="40" cm="1">
        <f t="array" ref="AH17">_xll.ciqfunctions.udf.CIQ(D$3,$Z$1,$H$2,$A17,"L",,"USD","H")</f>
        <v>29047</v>
      </c>
      <c r="AI17" s="40" cm="1">
        <f t="array" ref="AI17">_xll.ciqfunctions.udf.CIQ(E$3,$Z$1,$H$2,$A17,"L",,"USD","H")</f>
        <v>5708</v>
      </c>
      <c r="AJ17" s="40" cm="1">
        <f t="array" ref="AJ17">_xll.ciqfunctions.udf.CIQ(F$3,$Z$1,$H$2,$A17,"L",,"USD","H")</f>
        <v>-11345</v>
      </c>
      <c r="AK17" s="40" cm="1">
        <f t="array" ref="AK17">_xll.ciqfunctions.udf.CIQ(G$3,$Z$1,$H$2,$A17,"L",,"USD","H")</f>
        <v>5265</v>
      </c>
      <c r="AL17" s="13" cm="1">
        <f t="array" ref="AL17">_xll.ciqfunctions.udf.CIQ(B$3,$AL$1,$AL$2,$A17,"L",,"USD","H")</f>
        <v>146.05449999999999</v>
      </c>
      <c r="AM17" s="13" cm="1">
        <f t="array" ref="AM17">_xll.ciqfunctions.udf.CIQ(C$3,$AL$1,$AL$2,$A17,"L",,"USD","H")</f>
        <v>280.59699999999998</v>
      </c>
      <c r="AN17" s="13" cm="1">
        <f t="array" ref="AN17">_xll.ciqfunctions.udf.CIQ(D$3,$AL$1,$AL$2,$A17,"L",,"USD","H")</f>
        <v>277.09269999999998</v>
      </c>
      <c r="AO17" s="13" cm="1">
        <f t="array" ref="AO17">_xll.ciqfunctions.udf.CIQ(E$3,$AL$1,$AL$2,$A17,"L",,"USD","H")</f>
        <v>146.7475</v>
      </c>
      <c r="AP17" s="13" cm="1">
        <f t="array" ref="AP17">_xll.ciqfunctions.udf.CIQ(F$3,$AL$1,$AL$2,$A17,"L",,"USD","H")</f>
        <v>197.0795</v>
      </c>
      <c r="AQ17" s="13" cm="1">
        <f t="array" ref="AQ17">_xll.ciqfunctions.udf.CIQ(G$3,$AL$1,$AL$2,$A17,"L",,"USD","H")</f>
        <v>654.6875</v>
      </c>
      <c r="AR17" s="41" cm="1">
        <f t="array" ref="AR17">_xll.ciqfunctions.udf.CIQ(B$3,$AL$1,$AR$2,$A17,"L",,"USD","H")</f>
        <v>759.53530000000001</v>
      </c>
      <c r="AS17" s="41" t="str" cm="1">
        <f t="array" ref="AS17">_xll.ciqfunctions.udf.CIQ(C$3,$AL$1,$AR$2,$A17,"L",,"USD","H")</f>
        <v>NM</v>
      </c>
      <c r="AT17" s="41" cm="1">
        <f t="array" ref="AT17">_xll.ciqfunctions.udf.CIQ(D$3,$AL$1,$AR$2,$A17,"L",,"USD","H")</f>
        <v>709.78530000000001</v>
      </c>
      <c r="AU17" s="41" cm="1">
        <f t="array" ref="AU17">_xll.ciqfunctions.udf.CIQ(E$3,$AL$1,$AR$2,$A17,"L",,"USD","H")</f>
        <v>203.77860000000001</v>
      </c>
      <c r="AV17" s="41" t="str" cm="1">
        <f t="array" ref="AV17">_xll.ciqfunctions.udf.CIQ(F$3,$AL$1,$AR$2,$A17,"L",,"USD","H")</f>
        <v>NM</v>
      </c>
      <c r="AW17" s="41" cm="1">
        <f t="array" ref="AW17">_xll.ciqfunctions.udf.CIQ(G$3,$AL$1,$AR$2,$A17,"L",,"USD","H")</f>
        <v>1814.5454</v>
      </c>
      <c r="AX17" s="38" cm="1">
        <f t="array" ref="AX17">_xll.ciqfunctions.udf.CIQ(B$3,$AX$1,$AX$2,$A17,"L",,"USD","H")</f>
        <v>9405</v>
      </c>
      <c r="AY17" s="38" cm="1">
        <f t="array" ref="AY17">_xll.ciqfunctions.udf.CIQ(C$3,$AX$1,$AX$2,$A17,"L",,"USD","H")</f>
        <v>25890</v>
      </c>
      <c r="AZ17" s="38" cm="1">
        <f t="array" ref="AZ17">_xll.ciqfunctions.udf.CIQ(D$3,$AX$1,$AX$2,$A17,"L",,"USD","H")</f>
        <v>17368</v>
      </c>
      <c r="BA17" s="38" cm="1">
        <f t="array" ref="BA17">_xll.ciqfunctions.udf.CIQ(E$3,$AX$1,$AX$2,$A17,"L",,"USD","H")</f>
        <v>3808</v>
      </c>
      <c r="BB17" s="38" cm="1">
        <f t="array" ref="BB17">_xll.ciqfunctions.udf.CIQ(F$3,$AX$1,$AX$2,$A17,"L",,"USD","H")</f>
        <v>17015</v>
      </c>
      <c r="BC17" s="38" cm="1">
        <f t="array" ref="BC17">_xll.ciqfunctions.udf.CIQ(G$3,$AX$1,$AX$2,$A17,"L",,"USD","H")</f>
        <v>3106</v>
      </c>
      <c r="BD17" s="40" cm="1">
        <f t="array" ref="BD17">_xll.ciqfunctions.udf.CIQ(B$3,$AX$1,$BD$2,$A17,"L",,"USD","H")</f>
        <v>30313</v>
      </c>
      <c r="BE17" s="40" cm="1">
        <f t="array" ref="BE17">_xll.ciqfunctions.udf.CIQ(C$3,$AX$1,$BD$2,$A17,"L",,"USD","H")</f>
        <v>74308</v>
      </c>
      <c r="BF17" s="40" cm="1">
        <f t="array" ref="BF17">_xll.ciqfunctions.udf.CIQ(D$3,$AX$1,$BD$2,$A17,"L",,"USD","H")</f>
        <v>47936</v>
      </c>
      <c r="BG17" s="40">
        <f>_xll.ciqfunctions.udf.CIQ("COP", "IQ_PRICEDATE", "10/10/2025")</f>
        <v>45940</v>
      </c>
      <c r="BH17" s="40" cm="1">
        <f t="array" ref="BH17">_xll.ciqfunctions.udf.CIQ(F$3,$AX$1,$BD$2,$A17,"L",,"USD","H")</f>
        <v>36884</v>
      </c>
      <c r="BI17" s="40" cm="1">
        <f t="array" ref="BI17">_xll.ciqfunctions.udf.CIQ(G$3,$AX$1,$BD$2,$A17,"L",,"USD","H")</f>
        <v>8915</v>
      </c>
      <c r="BJ17" s="43">
        <f t="shared" si="1"/>
        <v>1.0178073374812273</v>
      </c>
      <c r="BK17" s="43">
        <f t="shared" si="2"/>
        <v>1.5692170288776421</v>
      </c>
      <c r="BL17" s="43">
        <f t="shared" si="3"/>
        <v>1.2706236109295332</v>
      </c>
      <c r="BM17" s="43">
        <f t="shared" si="4"/>
        <v>0.83253128007699706</v>
      </c>
      <c r="BN17" s="43">
        <f t="shared" si="5"/>
        <v>2.1445204213638882</v>
      </c>
      <c r="BO17" s="43">
        <f t="shared" si="6"/>
        <v>2.5949074074074074</v>
      </c>
      <c r="BP17" s="42">
        <f t="shared" si="7"/>
        <v>1.9172360696756807</v>
      </c>
      <c r="BQ17" s="42">
        <f t="shared" si="8"/>
        <v>1.9856959177113467</v>
      </c>
      <c r="BR17" s="42">
        <f t="shared" si="9"/>
        <v>1.2781104457751162</v>
      </c>
      <c r="BS17" s="42">
        <f t="shared" si="10"/>
        <v>6.0986234535631567E-4</v>
      </c>
      <c r="BT17" s="42">
        <f t="shared" si="11"/>
        <v>0.83520748333167472</v>
      </c>
      <c r="BU17" s="42">
        <f t="shared" si="12"/>
        <v>3.2594362159579555</v>
      </c>
      <c r="BV17" s="68" cm="1">
        <f t="array" ref="BV17">_xll.ciqfunctions.udf.CIQ(B$3,$BV$1,$BV$2,$A17,"L",,"USD","H")/100</f>
        <v>0.24608799999999997</v>
      </c>
      <c r="BW17" s="68" cm="1">
        <f t="array" ref="BW17">_xll.ciqfunctions.udf.CIQ(C$3,$BV$1,$BV$2,$A17,"L",,"USD","H")/100</f>
        <v>0.24806799999999998</v>
      </c>
      <c r="BX17" s="68" cm="1">
        <f t="array" ref="BX17">_xll.ciqfunctions.udf.CIQ(D$3,$BV$1,$BV$2,$A17,"L",,"USD","H")/100</f>
        <v>0.198324</v>
      </c>
      <c r="BY17" s="68" cm="1">
        <f t="array" ref="BY17">_xll.ciqfunctions.udf.CIQ(E$3,$BV$1,$BV$2,$A17,"L",,"USD","H")/100</f>
        <v>0.11042</v>
      </c>
      <c r="BZ17" s="68" cm="1">
        <f t="array" ref="BZ17">_xll.ciqfunctions.udf.CIQ(F$3,$BV$1,$BV$2,$A17,"L",,"USD","H")/100</f>
        <v>0.22600799999999999</v>
      </c>
      <c r="CA17" s="68" cm="1">
        <f t="array" ref="CA17">_xll.ciqfunctions.udf.CIQ(G$3,$BV$1,$BV$2,$A17,"L",,"USD","H")/100</f>
        <v>0.26592399999999999</v>
      </c>
      <c r="CB17" s="68" cm="1">
        <f t="array" ref="CB17">_xll.ciqfunctions.udf.CIQ(B$3,$BV$1,$CB$2,$A17,"L",,"USD","H")/100</f>
        <v>0.195802</v>
      </c>
      <c r="CC17" s="68" cm="1">
        <f t="array" ref="CC17">_xll.ciqfunctions.udf.CIQ(C$3,$BV$1,$CB$2,$A17,"L",,"USD","H")/100</f>
        <v>0.10481699999999999</v>
      </c>
      <c r="CD17" s="68" cm="1">
        <f t="array" ref="CD17">_xll.ciqfunctions.udf.CIQ(D$3,$BV$1,$CB$2,$A17,"L",,"USD","H")/100</f>
        <v>0.102855</v>
      </c>
      <c r="CE17" s="68" cm="1">
        <f t="array" ref="CE17">_xll.ciqfunctions.udf.CIQ(E$3,$BV$1,$CB$2,$A17,"L",,"USD","H")/100</f>
        <v>0.10119099999999999</v>
      </c>
      <c r="CF17" s="68" cm="1">
        <f t="array" ref="CF17">_xll.ciqfunctions.udf.CIQ(F$3,$BV$1,$CB$2,$A17,"L",,"USD","H")/100</f>
        <v>-0.10007400000000001</v>
      </c>
      <c r="CG17" s="68" cm="1">
        <f t="array" ref="CG17">_xll.ciqfunctions.udf.CIQ(G$3,$BV$1,$CB$2,$A17,"L",,"USD","H")/100</f>
        <v>0.178648</v>
      </c>
    </row>
    <row r="18" spans="1:85">
      <c r="A18" s="3">
        <f t="shared" si="13"/>
        <v>44651</v>
      </c>
      <c r="B18" s="14" cm="1">
        <f t="array" ref="B18">_xll.ciqfunctions.udf.CIQ(B$3,$B$1,$B$2,$A18,"L",,"USD","H")</f>
        <v>18188</v>
      </c>
      <c r="C18" s="38" cm="1">
        <f t="array" ref="C18">_xll.ciqfunctions.udf.CIQ(C$3,$B$1,$B$2,$A18,"L",,"USD","H")</f>
        <v>87962</v>
      </c>
      <c r="D18" s="38" cm="1">
        <f t="array" ref="D18">_xll.ciqfunctions.udf.CIQ(D$3,$B$1,$B$2,$A18,"L",,"USD","H")</f>
        <v>51821</v>
      </c>
      <c r="E18" s="38" cm="1">
        <f t="array" ref="E18">_xll.ciqfunctions.udf.CIQ(E$3,$B$1,$B$2,$A18,"L",,"USD","H")</f>
        <v>6778</v>
      </c>
      <c r="F18" s="38" cm="1">
        <f t="array" ref="F18">_xll.ciqfunctions.udf.CIQ(F$3,$B$1,$B$2,$A18,"L",,"USD","H")</f>
        <v>48753</v>
      </c>
      <c r="G18" s="38" cm="1">
        <f t="array" ref="G18">_xll.ciqfunctions.udf.CIQ(G$3,$B$1,$B$2,$A18,"L",,"USD","H")</f>
        <v>4003</v>
      </c>
      <c r="H18" s="40" cm="1">
        <f t="array" ref="H18">_xll.ciqfunctions.udf.CIQ(B$3,$B$1,$H$2,$A18,"L",,"USD","H")</f>
        <v>54900</v>
      </c>
      <c r="I18" s="40" cm="1">
        <f t="array" ref="I18">_xll.ciqfunctions.udf.CIQ(C$3,$B$1,$H$2,$A18,"L",,"USD","H")</f>
        <v>309269</v>
      </c>
      <c r="J18" s="40" cm="1">
        <f t="array" ref="J18">_xll.ciqfunctions.udf.CIQ(D$3,$B$1,$H$2,$A18,"L",,"USD","H")</f>
        <v>175812</v>
      </c>
      <c r="K18" s="40" cm="1">
        <f t="array" ref="K18">_xll.ciqfunctions.udf.CIQ(E$3,$B$1,$H$2,$A18,"L",,"USD","H")</f>
        <v>22488</v>
      </c>
      <c r="L18" s="40" cm="1">
        <f t="array" ref="L18">_xll.ciqfunctions.udf.CIQ(F$3,$B$1,$H$2,$A18,"L",,"USD","H")</f>
        <v>171248</v>
      </c>
      <c r="M18" s="40" cm="1">
        <f t="array" ref="M18">_xll.ciqfunctions.udf.CIQ(G$3,$B$1,$H$2,$A18,"L",,"USD","H")</f>
        <v>14802</v>
      </c>
      <c r="N18" s="13" cm="1">
        <f t="array" ref="N18">_xll.ciqfunctions.udf.CIQ(B$3,$N$1,$B$2,$A18,"L",,"USD","H")</f>
        <v>82.830699999999993</v>
      </c>
      <c r="O18" s="13" cm="1">
        <f t="array" ref="O18">_xll.ciqfunctions.udf.CIQ(C$3,$N$1,$B$2,$A18,"L",,"USD","H")</f>
        <v>52.515799999999999</v>
      </c>
      <c r="P18" s="13" cm="1">
        <f t="array" ref="P18">_xll.ciqfunctions.udf.CIQ(D$3,$N$1,$B$2,$A18,"L",,"USD","H")</f>
        <v>66.755600000000001</v>
      </c>
      <c r="Q18" s="13" cm="1">
        <f t="array" ref="Q18">_xll.ciqfunctions.udf.CIQ(E$3,$N$1,$B$2,$A18,"L",,"USD","H")</f>
        <v>66.6584</v>
      </c>
      <c r="R18" s="13" cm="1">
        <f t="array" ref="R18">_xll.ciqfunctions.udf.CIQ(F$3,$N$1,$B$2,$A18,"L",,"USD","H")</f>
        <v>42.174300000000002</v>
      </c>
      <c r="S18" s="13" cm="1">
        <f t="array" ref="S18">_xll.ciqfunctions.udf.CIQ(G$3,$N$1,$B$2,$A18,"L",,"USD","H")</f>
        <v>72.691900000000004</v>
      </c>
      <c r="T18" s="94">
        <v>45954</v>
      </c>
      <c r="U18" s="41" cm="1">
        <f t="array" ref="U18">_xll.ciqfunctions.udf.CIQ(O$3,$N$1,$T$2,$A18,"L",,"USD","H")</f>
        <v>69.858000000000004</v>
      </c>
      <c r="V18" s="41" cm="1">
        <f t="array" ref="V18">_xll.ciqfunctions.udf.CIQ(P$3,$N$1,$T$2,$A18,"L",,"USD","H")</f>
        <v>84.192700000000002</v>
      </c>
      <c r="W18" s="41" cm="1">
        <f t="array" ref="W18">_xll.ciqfunctions.udf.CIQ(Q$3,$N$1,$T$2,$A18,"L",,"USD","H")</f>
        <v>114.0694</v>
      </c>
      <c r="X18" s="41" cm="1">
        <f t="array" ref="X18">_xll.ciqfunctions.udf.CIQ(R$3,$N$1,$T$2,$A18,"L",,"USD","H")</f>
        <v>56.830500000000001</v>
      </c>
      <c r="Y18" s="41" cm="1">
        <f t="array" ref="Y18">_xll.ciqfunctions.udf.CIQ(S$3,$N$1,$T$2,$A18,"L",,"USD","H")</f>
        <v>167.4254</v>
      </c>
      <c r="Z18" s="38" cm="1">
        <f t="array" ref="Z18">_xll.ciqfunctions.udf.CIQ(B$3,$Z$1,$B$2,$A18,"L",,"USD","H")</f>
        <v>5759</v>
      </c>
      <c r="AA18" s="38" cm="1">
        <f t="array" ref="AA18">_xll.ciqfunctions.udf.CIQ(C$3,$Z$1,$B$2,$A18,"L",,"USD","H")</f>
        <v>5480</v>
      </c>
      <c r="AB18" s="38" cm="1">
        <f t="array" ref="AB18">_xll.ciqfunctions.udf.CIQ(D$3,$Z$1,$B$2,$A18,"L",,"USD","H")</f>
        <v>6259</v>
      </c>
      <c r="AC18" s="38" cm="1">
        <f t="array" ref="AC18">_xll.ciqfunctions.udf.CIQ(E$3,$Z$1,$B$2,$A18,"L",,"USD","H")</f>
        <v>390</v>
      </c>
      <c r="AD18" s="38" cm="1">
        <f t="array" ref="AD18">_xll.ciqfunctions.udf.CIQ(F$3,$Z$1,$B$2,$A18,"L",,"USD","H")</f>
        <v>-20384</v>
      </c>
      <c r="AE18" s="38" cm="1">
        <f t="array" ref="AE18">_xll.ciqfunctions.udf.CIQ(G$3,$Z$1,$B$2,$A18,"L",,"USD","H")</f>
        <v>989</v>
      </c>
      <c r="AF18" s="40" cm="1">
        <f t="array" ref="AF18">_xll.ciqfunctions.udf.CIQ(B$3,$Z$1,$H$2,$A18,"L",,"USD","H")</f>
        <v>12856</v>
      </c>
      <c r="AG18" s="40" cm="1">
        <f t="array" ref="AG18">_xll.ciqfunctions.udf.CIQ(C$3,$Z$1,$H$2,$A18,"L",,"USD","H")</f>
        <v>25790</v>
      </c>
      <c r="AH18" s="40" cm="1">
        <f t="array" ref="AH18">_xll.ciqfunctions.udf.CIQ(D$3,$Z$1,$H$2,$A18,"L",,"USD","H")</f>
        <v>20507</v>
      </c>
      <c r="AI18" s="40" cm="1">
        <f t="array" ref="AI18">_xll.ciqfunctions.udf.CIQ(E$3,$Z$1,$H$2,$A18,"L",,"USD","H")</f>
        <v>4377</v>
      </c>
      <c r="AJ18" s="40" cm="1">
        <f t="array" ref="AJ18">_xll.ciqfunctions.udf.CIQ(F$3,$Z$1,$H$2,$A18,"L",,"USD","H")</f>
        <v>-17486</v>
      </c>
      <c r="AK18" s="40" cm="1">
        <f t="array" ref="AK18">_xll.ciqfunctions.udf.CIQ(G$3,$Z$1,$H$2,$A18,"L",,"USD","H")</f>
        <v>3589</v>
      </c>
      <c r="AL18" s="13" cm="1">
        <f t="array" ref="AL18">_xll.ciqfunctions.udf.CIQ(B$3,$AL$1,$AL$2,$A18,"L",,"USD","H")</f>
        <v>486.45620000000002</v>
      </c>
      <c r="AM18" s="13" cm="1">
        <f t="array" ref="AM18">_xll.ciqfunctions.udf.CIQ(C$3,$AL$1,$AL$2,$A18,"L",,"USD","H")</f>
        <v>100.73260000000001</v>
      </c>
      <c r="AN18" s="13" cm="1">
        <f t="array" ref="AN18">_xll.ciqfunctions.udf.CIQ(D$3,$AL$1,$AL$2,$A18,"L",,"USD","H")</f>
        <v>354.53879999999998</v>
      </c>
      <c r="AO18" s="13" cm="1">
        <f t="array" ref="AO18">_xll.ciqfunctions.udf.CIQ(E$3,$AL$1,$AL$2,$A18,"L",,"USD","H")</f>
        <v>-42.393000000000001</v>
      </c>
      <c r="AP18" s="13" t="str" cm="1">
        <f t="array" ref="AP18">_xll.ciqfunctions.udf.CIQ(F$3,$AL$1,$AL$2,$A18,"L",,"USD","H")</f>
        <v>NM</v>
      </c>
      <c r="AQ18" s="13" cm="1">
        <f t="array" ref="AQ18">_xll.ciqfunctions.udf.CIQ(G$3,$AL$1,$AL$2,$A18,"L",,"USD","H")</f>
        <v>364.31920000000002</v>
      </c>
      <c r="AR18" s="41" cm="1">
        <f t="array" ref="AR18">_xll.ciqfunctions.udf.CIQ(B$3,$AL$1,$AR$2,$A18,"L",,"USD","H")</f>
        <v>64180</v>
      </c>
      <c r="AS18" s="41" t="str" cm="1">
        <f t="array" ref="AS18">_xll.ciqfunctions.udf.CIQ(C$3,$AL$1,$AR$2,$A18,"L",,"USD","H")</f>
        <v>NM</v>
      </c>
      <c r="AT18" s="41" t="str" cm="1">
        <f t="array" ref="AT18">_xll.ciqfunctions.udf.CIQ(D$3,$AL$1,$AR$2,$A18,"L",,"USD","H")</f>
        <v>NM</v>
      </c>
      <c r="AU18" s="41" cm="1">
        <f t="array" ref="AU18">_xll.ciqfunctions.udf.CIQ(E$3,$AL$1,$AR$2,$A18,"L",,"USD","H")</f>
        <v>6959.6773999999996</v>
      </c>
      <c r="AV18" s="41" t="str" cm="1">
        <f t="array" ref="AV18">_xll.ciqfunctions.udf.CIQ(F$3,$AL$1,$AR$2,$A18,"L",,"USD","H")</f>
        <v>NM</v>
      </c>
      <c r="AW18" s="41" t="str" cm="1">
        <f t="array" ref="AW18">_xll.ciqfunctions.udf.CIQ(G$3,$AL$1,$AR$2,$A18,"L",,"USD","H")</f>
        <v>NM</v>
      </c>
      <c r="AX18" s="38" cm="1">
        <f t="array" ref="AX18">_xll.ciqfunctions.udf.CIQ(B$3,$AX$1,$AX$2,$A18,"L",,"USD","H")</f>
        <v>8737</v>
      </c>
      <c r="AY18" s="38" cm="1">
        <f t="array" ref="AY18">_xll.ciqfunctions.udf.CIQ(C$3,$AX$1,$AX$2,$A18,"L",,"USD","H")</f>
        <v>15089</v>
      </c>
      <c r="AZ18" s="38" cm="1">
        <f t="array" ref="AZ18">_xll.ciqfunctions.udf.CIQ(D$3,$AX$1,$AX$2,$A18,"L",,"USD","H")</f>
        <v>10293</v>
      </c>
      <c r="BA18" s="38" cm="1">
        <f t="array" ref="BA18">_xll.ciqfunctions.udf.CIQ(E$3,$AX$1,$AX$2,$A18,"L",,"USD","H")</f>
        <v>1423</v>
      </c>
      <c r="BB18" s="38" cm="1">
        <f t="array" ref="BB18">_xll.ciqfunctions.udf.CIQ(F$3,$AX$1,$AX$2,$A18,"L",,"USD","H")</f>
        <v>10867</v>
      </c>
      <c r="BC18" s="38" cm="1">
        <f t="array" ref="BC18">_xll.ciqfunctions.udf.CIQ(G$3,$AX$1,$AX$2,$A18,"L",,"USD","H")</f>
        <v>1843</v>
      </c>
      <c r="BD18" s="40" cm="1">
        <f t="array" ref="BD18">_xll.ciqfunctions.udf.CIQ(B$3,$AX$1,$BD$2,$A18,"L",,"USD","H")</f>
        <v>25569</v>
      </c>
      <c r="BE18" s="40" cm="1">
        <f t="array" ref="BE18">_xll.ciqfunctions.udf.CIQ(C$3,$AX$1,$BD$2,$A18,"L",,"USD","H")</f>
        <v>53895</v>
      </c>
      <c r="BF18" s="40" cm="1">
        <f t="array" ref="BF18">_xll.ciqfunctions.udf.CIQ(D$3,$AX$1,$BD$2,$A18,"L",,"USD","H")</f>
        <v>38256</v>
      </c>
      <c r="BG18" s="40">
        <f>_xll.ciqfunctions.udf.CIQ("COP", "IQ_PRICEDATE", "10/3/2025")</f>
        <v>45933</v>
      </c>
      <c r="BH18" s="40" cm="1">
        <f t="array" ref="BH18">_xll.ciqfunctions.udf.CIQ(F$3,$AX$1,$BD$2,$A18,"L",,"USD","H")</f>
        <v>25280</v>
      </c>
      <c r="BI18" s="40" cm="1">
        <f t="array" ref="BI18">_xll.ciqfunctions.udf.CIQ(G$3,$AX$1,$BD$2,$A18,"L",,"USD","H")</f>
        <v>6673</v>
      </c>
      <c r="BJ18" s="43">
        <f t="shared" si="1"/>
        <v>1.6767769607843137</v>
      </c>
      <c r="BK18" s="43">
        <f t="shared" si="2"/>
        <v>1.0443029399810322</v>
      </c>
      <c r="BL18" s="43">
        <f t="shared" si="3"/>
        <v>0.81566413829599571</v>
      </c>
      <c r="BM18" s="43">
        <f t="shared" si="4"/>
        <v>-0.24388947927736448</v>
      </c>
      <c r="BN18" s="43">
        <f t="shared" si="5"/>
        <v>0.19181838122395267</v>
      </c>
      <c r="BO18" s="43">
        <f t="shared" si="6"/>
        <v>1.722304283604136</v>
      </c>
      <c r="BP18" s="42">
        <f t="shared" si="7"/>
        <v>3.3125316242199361</v>
      </c>
      <c r="BQ18" s="42">
        <f t="shared" si="8"/>
        <v>1.8497779187817258</v>
      </c>
      <c r="BR18" s="42">
        <f t="shared" si="9"/>
        <v>2.168198757763975</v>
      </c>
      <c r="BS18" s="42">
        <f t="shared" si="10"/>
        <v>6.0995534255536832E-4</v>
      </c>
      <c r="BT18" s="42">
        <f t="shared" si="11"/>
        <v>0.2847486913655537</v>
      </c>
      <c r="BU18" s="42">
        <f t="shared" si="12"/>
        <v>6.2140540540540536</v>
      </c>
      <c r="BV18" s="68" cm="1">
        <f t="array" ref="BV18">_xll.ciqfunctions.udf.CIQ(B$3,$BV$1,$BV$2,$A18,"L",,"USD","H")/100</f>
        <v>0.2923</v>
      </c>
      <c r="BW18" s="68" cm="1">
        <f t="array" ref="BW18">_xll.ciqfunctions.udf.CIQ(C$3,$BV$1,$BV$2,$A18,"L",,"USD","H")/100</f>
        <v>3.0388000000000002E-2</v>
      </c>
      <c r="BX18" s="68" cm="1">
        <f t="array" ref="BX18">_xll.ciqfunctions.udf.CIQ(D$3,$BV$1,$BV$2,$A18,"L",,"USD","H")/100</f>
        <v>8.0012000000000014E-2</v>
      </c>
      <c r="BY18" s="68" cm="1">
        <f t="array" ref="BY18">_xll.ciqfunctions.udf.CIQ(E$3,$BV$1,$BV$2,$A18,"L",,"USD","H")/100</f>
        <v>-9.2156000000000002E-2</v>
      </c>
      <c r="BZ18" s="68" cm="1">
        <f t="array" ref="BZ18">_xll.ciqfunctions.udf.CIQ(F$3,$BV$1,$BV$2,$A18,"L",,"USD","H")/100</f>
        <v>-0.55752400000000002</v>
      </c>
      <c r="CA18" s="68" cm="1">
        <f t="array" ref="CA18">_xll.ciqfunctions.udf.CIQ(G$3,$BV$1,$BV$2,$A18,"L",,"USD","H")/100</f>
        <v>7.9656000000000005E-2</v>
      </c>
      <c r="CB18" s="68" cm="1">
        <f t="array" ref="CB18">_xll.ciqfunctions.udf.CIQ(B$3,$BV$1,$CB$2,$A18,"L",,"USD","H")/100</f>
        <v>0.15587199999999998</v>
      </c>
      <c r="CC18" s="68" cm="1">
        <f t="array" ref="CC18">_xll.ciqfunctions.udf.CIQ(C$3,$BV$1,$CB$2,$A18,"L",,"USD","H")/100</f>
        <v>4.7957E-2</v>
      </c>
      <c r="CD18" s="68" cm="1">
        <f t="array" ref="CD18">_xll.ciqfunctions.udf.CIQ(D$3,$BV$1,$CB$2,$A18,"L",,"USD","H")/100</f>
        <v>5.6649999999999999E-2</v>
      </c>
      <c r="CE18" s="68" cm="1">
        <f t="array" ref="CE18">_xll.ciqfunctions.udf.CIQ(E$3,$BV$1,$CB$2,$A18,"L",,"USD","H")/100</f>
        <v>9.9649000000000001E-2</v>
      </c>
      <c r="CF18" s="68" cm="1">
        <f t="array" ref="CF18">_xll.ciqfunctions.udf.CIQ(F$3,$BV$1,$CB$2,$A18,"L",,"USD","H")/100</f>
        <v>-0.13911199999999999</v>
      </c>
      <c r="CG18" s="68" cm="1">
        <f t="array" ref="CG18">_xll.ciqfunctions.udf.CIQ(G$3,$BV$1,$CB$2,$A18,"L",,"USD","H")/100</f>
        <v>0.11233499999999999</v>
      </c>
    </row>
    <row r="19" spans="1:85">
      <c r="A19" s="3">
        <f t="shared" si="13"/>
        <v>44561</v>
      </c>
      <c r="B19" s="14" cm="1">
        <f t="array" ref="B19">_xll.ciqfunctions.udf.CIQ(B$3,$B$1,$B$2,$A19,"L",,"USD","H")</f>
        <v>15452</v>
      </c>
      <c r="C19" s="38" cm="1">
        <f t="array" ref="C19">_xll.ciqfunctions.udf.CIQ(C$3,$B$1,$B$2,$A19,"L",,"USD","H")</f>
        <v>82885</v>
      </c>
      <c r="D19" s="38" cm="1">
        <f t="array" ref="D19">_xll.ciqfunctions.udf.CIQ(D$3,$B$1,$B$2,$A19,"L",,"USD","H")</f>
        <v>45322</v>
      </c>
      <c r="E19" s="38" cm="1">
        <f t="array" ref="E19">_xll.ciqfunctions.udf.CIQ(E$3,$B$1,$B$2,$A19,"L",,"USD","H")</f>
        <v>5937</v>
      </c>
      <c r="F19" s="38" cm="1">
        <f t="array" ref="F19">_xll.ciqfunctions.udf.CIQ(F$3,$B$1,$B$2,$A19,"L",,"USD","H")</f>
        <v>50503</v>
      </c>
      <c r="G19" s="38" cm="1">
        <f t="array" ref="G19">_xll.ciqfunctions.udf.CIQ(G$3,$B$1,$B$2,$A19,"L",,"USD","H")</f>
        <v>4054</v>
      </c>
      <c r="H19" s="40" cm="1">
        <f t="array" ref="H19">_xll.ciqfunctions.udf.CIQ(B$3,$B$1,$H$2,$A19,"L",,"USD","H")</f>
        <v>46660</v>
      </c>
      <c r="I19" s="40" cm="1">
        <f t="array" ref="I19">_xll.ciqfunctions.udf.CIQ(C$3,$B$1,$H$2,$A19,"L",,"USD","H")</f>
        <v>277140</v>
      </c>
      <c r="J19" s="40" cm="1">
        <f t="array" ref="J19">_xll.ciqfunctions.udf.CIQ(D$3,$B$1,$H$2,$A19,"L",,"USD","H")</f>
        <v>155067</v>
      </c>
      <c r="K19" s="40" cm="1">
        <f t="array" ref="K19">_xll.ciqfunctions.udf.CIQ(E$3,$B$1,$H$2,$A19,"L",,"USD","H")</f>
        <v>19777</v>
      </c>
      <c r="L19" s="40" cm="1">
        <f t="array" ref="L19">_xll.ciqfunctions.udf.CIQ(F$3,$B$1,$H$2,$A19,"L",,"USD","H")</f>
        <v>156431</v>
      </c>
      <c r="M19" s="40" cm="1">
        <f t="array" ref="M19">_xll.ciqfunctions.udf.CIQ(G$3,$B$1,$H$2,$A19,"L",,"USD","H")</f>
        <v>13750</v>
      </c>
      <c r="N19" s="13" cm="1">
        <f t="array" ref="N19">_xll.ciqfunctions.udf.CIQ(B$3,$N$1,$B$2,$A19,"L",,"USD","H")</f>
        <v>177.06649999999999</v>
      </c>
      <c r="O19" s="13" cm="1">
        <f t="array" ref="O19">_xll.ciqfunctions.udf.CIQ(C$3,$N$1,$B$2,$A19,"L",,"USD","H")</f>
        <v>79.393100000000004</v>
      </c>
      <c r="P19" s="13" cm="1">
        <f t="array" ref="P19">_xll.ciqfunctions.udf.CIQ(D$3,$N$1,$B$2,$A19,"L",,"USD","H")</f>
        <v>85.358400000000003</v>
      </c>
      <c r="Q19" s="13" cm="1">
        <f t="array" ref="Q19">_xll.ciqfunctions.udf.CIQ(E$3,$N$1,$B$2,$A19,"L",,"USD","H")</f>
        <v>104.65349999999999</v>
      </c>
      <c r="R19" s="13" cm="1">
        <f t="array" ref="R19">_xll.ciqfunctions.udf.CIQ(F$3,$N$1,$B$2,$A19,"L",,"USD","H")</f>
        <v>83.034899999999993</v>
      </c>
      <c r="S19" s="13" cm="1">
        <f t="array" ref="S19">_xll.ciqfunctions.udf.CIQ(G$3,$N$1,$B$2,$A19,"L",,"USD","H")</f>
        <v>200.2962</v>
      </c>
      <c r="T19" s="94">
        <v>45947</v>
      </c>
      <c r="U19" s="41" cm="1">
        <f t="array" ref="U19">_xll.ciqfunctions.udf.CIQ(O$3,$N$1,$T$2,$A19,"L",,"USD","H")</f>
        <v>54.151600000000002</v>
      </c>
      <c r="V19" s="41" cm="1">
        <f t="array" ref="V19">_xll.ciqfunctions.udf.CIQ(P$3,$N$1,$T$2,$A19,"L",,"USD","H")</f>
        <v>64.956100000000006</v>
      </c>
      <c r="W19" s="41" cm="1">
        <f t="array" ref="W19">_xll.ciqfunctions.udf.CIQ(Q$3,$N$1,$T$2,$A19,"L",,"USD","H")</f>
        <v>99.0839</v>
      </c>
      <c r="X19" s="41" cm="1">
        <f t="array" ref="X19">_xll.ciqfunctions.udf.CIQ(R$3,$N$1,$T$2,$A19,"L",,"USD","H")</f>
        <v>48.034399999999998</v>
      </c>
      <c r="Y19" s="41" cm="1">
        <f t="array" ref="Y19">_xll.ciqfunctions.udf.CIQ(S$3,$N$1,$T$2,$A19,"L",,"USD","H")</f>
        <v>194.24350000000001</v>
      </c>
      <c r="Z19" s="38" cm="1">
        <f t="array" ref="Z19">_xll.ciqfunctions.udf.CIQ(B$3,$Z$1,$B$2,$A19,"L",,"USD","H")</f>
        <v>2627</v>
      </c>
      <c r="AA19" s="38" cm="1">
        <f t="array" ref="AA19">_xll.ciqfunctions.udf.CIQ(C$3,$Z$1,$B$2,$A19,"L",,"USD","H")</f>
        <v>8870</v>
      </c>
      <c r="AB19" s="38" cm="1">
        <f t="array" ref="AB19">_xll.ciqfunctions.udf.CIQ(D$3,$Z$1,$B$2,$A19,"L",,"USD","H")</f>
        <v>5055</v>
      </c>
      <c r="AC19" s="38" cm="1">
        <f t="array" ref="AC19">_xll.ciqfunctions.udf.CIQ(E$3,$Z$1,$B$2,$A19,"L",,"USD","H")</f>
        <v>1985</v>
      </c>
      <c r="AD19" s="38" cm="1">
        <f t="array" ref="AD19">_xll.ciqfunctions.udf.CIQ(F$3,$Z$1,$B$2,$A19,"L",,"USD","H")</f>
        <v>2326</v>
      </c>
      <c r="AE19" s="38" cm="1">
        <f t="array" ref="AE19">_xll.ciqfunctions.udf.CIQ(G$3,$Z$1,$B$2,$A19,"L",,"USD","H")</f>
        <v>1506</v>
      </c>
      <c r="AF19" s="40" cm="1">
        <f t="array" ref="AF19">_xll.ciqfunctions.udf.CIQ(B$3,$Z$1,$H$2,$A19,"L",,"USD","H")</f>
        <v>8079</v>
      </c>
      <c r="AG19" s="40" cm="1">
        <f t="array" ref="AG19">_xll.ciqfunctions.udf.CIQ(C$3,$Z$1,$H$2,$A19,"L",,"USD","H")</f>
        <v>23040</v>
      </c>
      <c r="AH19" s="40" cm="1">
        <f t="array" ref="AH19">_xll.ciqfunctions.udf.CIQ(D$3,$Z$1,$H$2,$A19,"L",,"USD","H")</f>
        <v>15625</v>
      </c>
      <c r="AI19" s="40" cm="1">
        <f t="array" ref="AI19">_xll.ciqfunctions.udf.CIQ(E$3,$Z$1,$H$2,$A19,"L",,"USD","H")</f>
        <v>4664</v>
      </c>
      <c r="AJ19" s="40" cm="1">
        <f t="array" ref="AJ19">_xll.ciqfunctions.udf.CIQ(F$3,$Z$1,$H$2,$A19,"L",,"USD","H")</f>
        <v>7565</v>
      </c>
      <c r="AK19" s="40" cm="1">
        <f t="array" ref="AK19">_xll.ciqfunctions.udf.CIQ(G$3,$Z$1,$H$2,$A19,"L",,"USD","H")</f>
        <v>2813</v>
      </c>
      <c r="AL19" s="13" t="str" cm="1">
        <f t="array" ref="AL19">_xll.ciqfunctions.udf.CIQ(B$3,$AL$1,$AL$2,$A19,"L",,"USD","H")</f>
        <v>NM</v>
      </c>
      <c r="AM19" s="13" t="str" cm="1">
        <f t="array" ref="AM19">_xll.ciqfunctions.udf.CIQ(C$3,$AL$1,$AL$2,$A19,"L",,"USD","H")</f>
        <v>NM</v>
      </c>
      <c r="AN19" s="13" t="str" cm="1">
        <f t="array" ref="AN19">_xll.ciqfunctions.udf.CIQ(D$3,$AL$1,$AL$2,$A19,"L",,"USD","H")</f>
        <v>NM</v>
      </c>
      <c r="AO19" s="13" cm="1">
        <f t="array" ref="AO19">_xll.ciqfunctions.udf.CIQ(E$3,$AL$1,$AL$2,$A19,"L",,"USD","H")</f>
        <v>489.02069999999998</v>
      </c>
      <c r="AP19" s="13" cm="1">
        <f t="array" ref="AP19">_xll.ciqfunctions.udf.CIQ(F$3,$AL$1,$AL$2,$A19,"L",,"USD","H")</f>
        <v>71.281199999999998</v>
      </c>
      <c r="AQ19" s="13" t="str" cm="1">
        <f t="array" ref="AQ19">_xll.ciqfunctions.udf.CIQ(G$3,$AL$1,$AL$2,$A19,"L",,"USD","H")</f>
        <v>NM</v>
      </c>
      <c r="AR19" s="41" t="str" cm="1">
        <f t="array" ref="AR19">_xll.ciqfunctions.udf.CIQ(B$3,$AL$1,$AR$2,$A19,"L",,"USD","H")</f>
        <v>NM</v>
      </c>
      <c r="AS19" s="41" t="str" cm="1">
        <f t="array" ref="AS19">_xll.ciqfunctions.udf.CIQ(C$3,$AL$1,$AR$2,$A19,"L",,"USD","H")</f>
        <v>NM</v>
      </c>
      <c r="AT19" s="41" t="str" cm="1">
        <f t="array" ref="AT19">_xll.ciqfunctions.udf.CIQ(D$3,$AL$1,$AR$2,$A19,"L",,"USD","H")</f>
        <v>NM</v>
      </c>
      <c r="AU19" s="41" t="str" cm="1">
        <f t="array" ref="AU19">_xll.ciqfunctions.udf.CIQ(E$3,$AL$1,$AR$2,$A19,"L",,"USD","H")</f>
        <v>NM</v>
      </c>
      <c r="AV19" s="41" t="str" cm="1">
        <f t="array" ref="AV19">_xll.ciqfunctions.udf.CIQ(F$3,$AL$1,$AR$2,$A19,"L",,"USD","H")</f>
        <v>NM</v>
      </c>
      <c r="AW19" s="41" t="str" cm="1">
        <f t="array" ref="AW19">_xll.ciqfunctions.udf.CIQ(G$3,$AL$1,$AR$2,$A19,"L",,"USD","H")</f>
        <v>NM</v>
      </c>
      <c r="AX19" s="38" cm="1">
        <f t="array" ref="AX19">_xll.ciqfunctions.udf.CIQ(B$3,$AX$1,$AX$2,$A19,"L",,"USD","H")</f>
        <v>6840</v>
      </c>
      <c r="AY19" s="38" cm="1">
        <f t="array" ref="AY19">_xll.ciqfunctions.udf.CIQ(C$3,$AX$1,$AX$2,$A19,"L",,"USD","H")</f>
        <v>15589</v>
      </c>
      <c r="AZ19" s="38" cm="1">
        <f t="array" ref="AZ19">_xll.ciqfunctions.udf.CIQ(D$3,$AX$1,$AX$2,$A19,"L",,"USD","H")</f>
        <v>9943</v>
      </c>
      <c r="BA19" s="38" cm="1">
        <f t="array" ref="BA19">_xll.ciqfunctions.udf.CIQ(E$3,$AX$1,$AX$2,$A19,"L",,"USD","H")</f>
        <v>3660</v>
      </c>
      <c r="BB19" s="38" cm="1">
        <f t="array" ref="BB19">_xll.ciqfunctions.udf.CIQ(F$3,$AX$1,$AX$2,$A19,"L",,"USD","H")</f>
        <v>10736</v>
      </c>
      <c r="BC19" s="38" cm="1">
        <f t="array" ref="BC19">_xll.ciqfunctions.udf.CIQ(G$3,$AX$1,$AX$2,$A19,"L",,"USD","H")</f>
        <v>2312</v>
      </c>
      <c r="BD19" s="40" cm="1">
        <f t="array" ref="BD19">_xll.ciqfunctions.udf.CIQ(B$3,$AX$1,$BD$2,$A19,"L",,"USD","H")</f>
        <v>20274</v>
      </c>
      <c r="BE19" s="40" cm="1">
        <f t="array" ref="BE19">_xll.ciqfunctions.udf.CIQ(C$3,$AX$1,$BD$2,$A19,"L",,"USD","H")</f>
        <v>44288</v>
      </c>
      <c r="BF19" s="40" cm="1">
        <f t="array" ref="BF19">_xll.ciqfunctions.udf.CIQ(D$3,$AX$1,$BD$2,$A19,"L",,"USD","H")</f>
        <v>33632</v>
      </c>
      <c r="BG19" s="40">
        <f>_xll.ciqfunctions.udf.CIQ("COP", "IQ_PRICEDATE", "9/26/2025")</f>
        <v>45926</v>
      </c>
      <c r="BH19" s="40" cm="1">
        <f t="array" ref="BH19">_xll.ciqfunctions.udf.CIQ(F$3,$AX$1,$BD$2,$A19,"L",,"USD","H")</f>
        <v>25158</v>
      </c>
      <c r="BI19" s="40" cm="1">
        <f t="array" ref="BI19">_xll.ciqfunctions.udf.CIQ(G$3,$AX$1,$BD$2,$A19,"L",,"USD","H")</f>
        <v>5503</v>
      </c>
      <c r="BJ19" s="43">
        <f t="shared" si="1"/>
        <v>4.1428571428571432</v>
      </c>
      <c r="BK19" s="43">
        <f t="shared" si="2"/>
        <v>2.8217700416768814</v>
      </c>
      <c r="BL19" s="43">
        <f t="shared" si="3"/>
        <v>1.4882382382382384</v>
      </c>
      <c r="BM19" s="43">
        <f t="shared" si="4"/>
        <v>1.4286662242866623</v>
      </c>
      <c r="BN19" s="43">
        <f t="shared" si="5"/>
        <v>13.144927536231885</v>
      </c>
      <c r="BO19" s="43">
        <f t="shared" si="6"/>
        <v>-0.26015999999999995</v>
      </c>
      <c r="BP19" s="42">
        <f t="shared" si="7"/>
        <v>3.2237499999999999</v>
      </c>
      <c r="BQ19" s="42">
        <f t="shared" si="8"/>
        <v>1.6027268453220498</v>
      </c>
      <c r="BR19" s="42">
        <f t="shared" si="9"/>
        <v>1.5612672302185668</v>
      </c>
      <c r="BS19" s="42">
        <f t="shared" si="10"/>
        <v>6.1004836812061924E-4</v>
      </c>
      <c r="BT19" s="42">
        <f t="shared" si="11"/>
        <v>0.74212312166747463</v>
      </c>
      <c r="BU19" s="42">
        <f t="shared" si="12"/>
        <v>2.9504666188083273</v>
      </c>
      <c r="BV19" s="68" cm="1">
        <f t="array" ref="BV19">_xll.ciqfunctions.udf.CIQ(B$3,$BV$1,$BV$2,$A19,"L",,"USD","H")/100</f>
        <v>0.12438399999999999</v>
      </c>
      <c r="BW19" s="68" cm="1">
        <f t="array" ref="BW19">_xll.ciqfunctions.udf.CIQ(C$3,$BV$1,$BV$2,$A19,"L",,"USD","H")/100</f>
        <v>9.0223999999999999E-2</v>
      </c>
      <c r="BX19" s="68" cm="1">
        <f t="array" ref="BX19">_xll.ciqfunctions.udf.CIQ(D$3,$BV$1,$BV$2,$A19,"L",,"USD","H")/100</f>
        <v>5.7047999999999995E-2</v>
      </c>
      <c r="BY19" s="68" cm="1">
        <f t="array" ref="BY19">_xll.ciqfunctions.udf.CIQ(E$3,$BV$1,$BV$2,$A19,"L",,"USD","H")/100</f>
        <v>0.28758</v>
      </c>
      <c r="BZ19" s="68" cm="1">
        <f t="array" ref="BZ19">_xll.ciqfunctions.udf.CIQ(F$3,$BV$1,$BV$2,$A19,"L",,"USD","H")/100</f>
        <v>5.7908000000000001E-2</v>
      </c>
      <c r="CA19" s="68" cm="1">
        <f t="array" ref="CA19">_xll.ciqfunctions.udf.CIQ(G$3,$BV$1,$BV$2,$A19,"L",,"USD","H")/100</f>
        <v>0.23802800000000002</v>
      </c>
      <c r="CB19" s="68" cm="1">
        <f t="array" ref="CB19">_xll.ciqfunctions.udf.CIQ(B$3,$BV$1,$CB$2,$A19,"L",,"USD","H")/100</f>
        <v>0.102133</v>
      </c>
      <c r="CC19" s="68" cm="1">
        <f t="array" ref="CC19">_xll.ciqfunctions.udf.CIQ(C$3,$BV$1,$CB$2,$A19,"L",,"USD","H")/100</f>
        <v>3.4847999999999997E-2</v>
      </c>
      <c r="CD19" s="68" cm="1">
        <f t="array" ref="CD19">_xll.ciqfunctions.udf.CIQ(D$3,$BV$1,$CB$2,$A19,"L",,"USD","H")/100</f>
        <v>3.0615999999999997E-2</v>
      </c>
      <c r="CE19" s="68" cm="1">
        <f t="array" ref="CE19">_xll.ciqfunctions.udf.CIQ(E$3,$BV$1,$CB$2,$A19,"L",,"USD","H")/100</f>
        <v>0.13539799999999999</v>
      </c>
      <c r="CF19" s="68" cm="1">
        <f t="array" ref="CF19">_xll.ciqfunctions.udf.CIQ(F$3,$BV$1,$CB$2,$A19,"L",,"USD","H")/100</f>
        <v>1.9900999999999999E-2</v>
      </c>
      <c r="CG19" s="68" cm="1">
        <f t="array" ref="CG19">_xll.ciqfunctions.udf.CIQ(G$3,$BV$1,$CB$2,$A19,"L",,"USD","H")/100</f>
        <v>0.126248</v>
      </c>
    </row>
    <row r="20" spans="1:85">
      <c r="A20" s="3">
        <f>EDATE(A16,-12)</f>
        <v>44469</v>
      </c>
      <c r="B20" s="14" cm="1">
        <f t="array" ref="B20">_xll.ciqfunctions.udf.CIQ(B$3,$B$1,$B$2,$A20,"L",,"USD","H")</f>
        <v>11565</v>
      </c>
      <c r="C20" s="38" cm="1">
        <f t="array" ref="C20">_xll.ciqfunctions.udf.CIQ(C$3,$B$1,$B$2,$A20,"L",,"USD","H")</f>
        <v>72116</v>
      </c>
      <c r="D20" s="38" cm="1">
        <f t="array" ref="D20">_xll.ciqfunctions.udf.CIQ(D$3,$B$1,$B$2,$A20,"L",,"USD","H")</f>
        <v>42552</v>
      </c>
      <c r="E20" s="38" cm="1">
        <f t="array" ref="E20">_xll.ciqfunctions.udf.CIQ(E$3,$B$1,$B$2,$A20,"L",,"USD","H")</f>
        <v>5258</v>
      </c>
      <c r="F20" s="38" cm="1">
        <f t="array" ref="F20">_xll.ciqfunctions.udf.CIQ(F$3,$B$1,$B$2,$A20,"L",,"USD","H")</f>
        <v>35820</v>
      </c>
      <c r="G20" s="38" cm="1">
        <f t="array" ref="G20">_xll.ciqfunctions.udf.CIQ(G$3,$B$1,$B$2,$A20,"L",,"USD","H")</f>
        <v>3801</v>
      </c>
      <c r="H20" s="40" cm="1">
        <f t="array" ref="H20">_xll.ciqfunctions.udf.CIQ(B$3,$B$1,$H$2,$A20,"L",,"USD","H")</f>
        <v>36785</v>
      </c>
      <c r="I20" s="40" cm="1">
        <f t="array" ref="I20">_xll.ciqfunctions.udf.CIQ(C$3,$B$1,$H$2,$A20,"L",,"USD","H")</f>
        <v>242299</v>
      </c>
      <c r="J20" s="40" cm="1">
        <f t="array" ref="J20">_xll.ciqfunctions.udf.CIQ(D$3,$B$1,$H$2,$A20,"L",,"USD","H")</f>
        <v>134196</v>
      </c>
      <c r="K20" s="40" cm="1">
        <f t="array" ref="K20">_xll.ciqfunctions.udf.CIQ(E$3,$B$1,$H$2,$A20,"L",,"USD","H")</f>
        <v>16741</v>
      </c>
      <c r="L20" s="40" cm="1">
        <f t="array" ref="L20">_xll.ciqfunctions.udf.CIQ(F$3,$B$1,$H$2,$A20,"L",,"USD","H")</f>
        <v>133875</v>
      </c>
      <c r="M20" s="40" cm="1">
        <f t="array" ref="M20">_xll.ciqfunctions.udf.CIQ(G$3,$B$1,$H$2,$A20,"L",,"USD","H")</f>
        <v>10413</v>
      </c>
      <c r="N20" s="13" cm="1">
        <f t="array" ref="N20">_xll.ciqfunctions.udf.CIQ(B$3,$N$1,$B$2,$A20,"L",,"USD","H")</f>
        <v>161.59229999999999</v>
      </c>
      <c r="O20" s="13" cm="1">
        <f t="array" ref="O20">_xll.ciqfunctions.udf.CIQ(C$3,$N$1,$B$2,$A20,"L",,"USD","H")</f>
        <v>57.816800000000001</v>
      </c>
      <c r="P20" s="13" cm="1">
        <f t="array" ref="P20">_xll.ciqfunctions.udf.CIQ(D$3,$N$1,$B$2,$A20,"L",,"USD","H")</f>
        <v>77.322100000000006</v>
      </c>
      <c r="Q20" s="13" cm="1">
        <f t="array" ref="Q20">_xll.ciqfunctions.udf.CIQ(E$3,$N$1,$B$2,$A20,"L",,"USD","H")</f>
        <v>126.5402</v>
      </c>
      <c r="R20" s="13" cm="1">
        <f t="array" ref="R20">_xll.ciqfunctions.udf.CIQ(F$3,$N$1,$B$2,$A20,"L",,"USD","H")</f>
        <v>36.863799999999998</v>
      </c>
      <c r="S20" s="13" cm="1">
        <f t="array" ref="S20">_xll.ciqfunctions.udf.CIQ(G$3,$N$1,$B$2,$A20,"L",,"USD","H")</f>
        <v>229.376</v>
      </c>
      <c r="T20" s="94">
        <v>45940</v>
      </c>
      <c r="U20" s="41" cm="1">
        <f t="array" ref="U20">_xll.ciqfunctions.udf.CIQ(O$3,$N$1,$T$2,$A20,"L",,"USD","H")</f>
        <v>23.6995</v>
      </c>
      <c r="V20" s="41" cm="1">
        <f t="array" ref="V20">_xll.ciqfunctions.udf.CIQ(P$3,$N$1,$T$2,$A20,"L",,"USD","H")</f>
        <v>39.191499999999998</v>
      </c>
      <c r="W20" s="41" cm="1">
        <f t="array" ref="W20">_xll.ciqfunctions.udf.CIQ(Q$3,$N$1,$T$2,$A20,"L",,"USD","H")</f>
        <v>48.207700000000003</v>
      </c>
      <c r="X20" s="41" cm="1">
        <f t="array" ref="X20">_xll.ciqfunctions.udf.CIQ(R$3,$N$1,$T$2,$A20,"L",,"USD","H")</f>
        <v>-10.227</v>
      </c>
      <c r="Y20" s="41" cm="1">
        <f t="array" ref="Y20">_xll.ciqfunctions.udf.CIQ(S$3,$N$1,$T$2,$A20,"L",,"USD","H")</f>
        <v>117.4357</v>
      </c>
      <c r="Z20" s="38" cm="1">
        <f t="array" ref="Z20">_xll.ciqfunctions.udf.CIQ(B$3,$Z$1,$B$2,$A20,"L",,"USD","H")</f>
        <v>2379</v>
      </c>
      <c r="AA20" s="38" cm="1">
        <f t="array" ref="AA20">_xll.ciqfunctions.udf.CIQ(C$3,$Z$1,$B$2,$A20,"L",,"USD","H")</f>
        <v>6750</v>
      </c>
      <c r="AB20" s="38" cm="1">
        <f t="array" ref="AB20">_xll.ciqfunctions.udf.CIQ(D$3,$Z$1,$B$2,$A20,"L",,"USD","H")</f>
        <v>6111</v>
      </c>
      <c r="AC20" s="38" cm="1">
        <f t="array" ref="AC20">_xll.ciqfunctions.udf.CIQ(E$3,$Z$1,$B$2,$A20,"L",,"USD","H")</f>
        <v>1095</v>
      </c>
      <c r="AD20" s="38" cm="1">
        <f t="array" ref="AD20">_xll.ciqfunctions.udf.CIQ(F$3,$Z$1,$B$2,$A20,"L",,"USD","H")</f>
        <v>-2544</v>
      </c>
      <c r="AE20" s="38" cm="1">
        <f t="array" ref="AE20">_xll.ciqfunctions.udf.CIQ(G$3,$Z$1,$B$2,$A20,"L",,"USD","H")</f>
        <v>838</v>
      </c>
      <c r="AF20" s="40" cm="1">
        <f t="array" ref="AF20">_xll.ciqfunctions.udf.CIQ(B$3,$Z$1,$H$2,$A20,"L",,"USD","H")</f>
        <v>4680</v>
      </c>
      <c r="AG20" s="40" cm="1">
        <f t="array" ref="AG20">_xll.ciqfunctions.udf.CIQ(C$3,$Z$1,$H$2,$A20,"L",,"USD","H")</f>
        <v>-5900</v>
      </c>
      <c r="AH20" s="40" cm="1">
        <f t="array" ref="AH20">_xll.ciqfunctions.udf.CIQ(D$3,$Z$1,$H$2,$A20,"L",,"USD","H")</f>
        <v>9905</v>
      </c>
      <c r="AI20" s="40" cm="1">
        <f t="array" ref="AI20">_xll.ciqfunctions.udf.CIQ(E$3,$Z$1,$H$2,$A20,"L",,"USD","H")</f>
        <v>3016</v>
      </c>
      <c r="AJ20" s="40" cm="1">
        <f t="array" ref="AJ20">_xll.ciqfunctions.udf.CIQ(F$3,$Z$1,$H$2,$A20,"L",,"USD","H")</f>
        <v>6597</v>
      </c>
      <c r="AK20" s="40" cm="1">
        <f t="array" ref="AK20">_xll.ciqfunctions.udf.CIQ(G$3,$Z$1,$H$2,$A20,"L",,"USD","H")</f>
        <v>1205</v>
      </c>
      <c r="AL20" s="13" t="str" cm="1">
        <f t="array" ref="AL20">_xll.ciqfunctions.udf.CIQ(B$3,$AL$1,$AL$2,$A20,"L",,"USD","H")</f>
        <v>NM</v>
      </c>
      <c r="AM20" s="13" t="str" cm="1">
        <f t="array" ref="AM20">_xll.ciqfunctions.udf.CIQ(C$3,$AL$1,$AL$2,$A20,"L",,"USD","H")</f>
        <v>NM</v>
      </c>
      <c r="AN20" s="13" t="str" cm="1">
        <f t="array" ref="AN20">_xll.ciqfunctions.udf.CIQ(D$3,$AL$1,$AL$2,$A20,"L",,"USD","H")</f>
        <v>NM</v>
      </c>
      <c r="AO20" s="13" t="str" cm="1">
        <f t="array" ref="AO20">_xll.ciqfunctions.udf.CIQ(E$3,$AL$1,$AL$2,$A20,"L",,"USD","H")</f>
        <v>NM</v>
      </c>
      <c r="AP20" s="13" t="str" cm="1">
        <f t="array" ref="AP20">_xll.ciqfunctions.udf.CIQ(F$3,$AL$1,$AL$2,$A20,"L",,"USD","H")</f>
        <v>NM</v>
      </c>
      <c r="AQ20" s="13" t="str" cm="1">
        <f t="array" ref="AQ20">_xll.ciqfunctions.udf.CIQ(G$3,$AL$1,$AL$2,$A20,"L",,"USD","H")</f>
        <v>NM</v>
      </c>
      <c r="AR20" s="41" t="str" cm="1">
        <f t="array" ref="AR20">_xll.ciqfunctions.udf.CIQ(B$3,$AL$1,$AR$2,$A20,"L",,"USD","H")</f>
        <v>NM</v>
      </c>
      <c r="AS20" s="41" t="str" cm="1">
        <f t="array" ref="AS20">_xll.ciqfunctions.udf.CIQ(C$3,$AL$1,$AR$2,$A20,"L",,"USD","H")</f>
        <v>NM</v>
      </c>
      <c r="AT20" s="41" t="str" cm="1">
        <f t="array" ref="AT20">_xll.ciqfunctions.udf.CIQ(D$3,$AL$1,$AR$2,$A20,"L",,"USD","H")</f>
        <v>NM</v>
      </c>
      <c r="AU20" s="41" t="str" cm="1">
        <f t="array" ref="AU20">_xll.ciqfunctions.udf.CIQ(E$3,$AL$1,$AR$2,$A20,"L",,"USD","H")</f>
        <v>NM</v>
      </c>
      <c r="AV20" s="41" t="str" cm="1">
        <f t="array" ref="AV20">_xll.ciqfunctions.udf.CIQ(F$3,$AL$1,$AR$2,$A20,"L",,"USD","H")</f>
        <v>NM</v>
      </c>
      <c r="AW20" s="41" t="str" cm="1">
        <f t="array" ref="AW20">_xll.ciqfunctions.udf.CIQ(G$3,$AL$1,$AR$2,$A20,"L",,"USD","H")</f>
        <v>NM</v>
      </c>
      <c r="AX20" s="38" cm="1">
        <f t="array" ref="AX20">_xll.ciqfunctions.udf.CIQ(B$3,$AX$1,$AX$2,$A20,"L",,"USD","H")</f>
        <v>5331</v>
      </c>
      <c r="AY20" s="38" cm="1">
        <f t="array" ref="AY20">_xll.ciqfunctions.udf.CIQ(C$3,$AX$1,$AX$2,$A20,"L",,"USD","H")</f>
        <v>13140</v>
      </c>
      <c r="AZ20" s="38" cm="1">
        <f t="array" ref="AZ20">_xll.ciqfunctions.udf.CIQ(D$3,$AX$1,$AX$2,$A20,"L",,"USD","H")</f>
        <v>10367</v>
      </c>
      <c r="BA20" s="38" cm="1">
        <f t="array" ref="BA20">_xll.ciqfunctions.udf.CIQ(E$3,$AX$1,$AX$2,$A20,"L",,"USD","H")</f>
        <v>2479</v>
      </c>
      <c r="BB20" s="38" cm="1">
        <f t="array" ref="BB20">_xll.ciqfunctions.udf.CIQ(F$3,$AX$1,$AX$2,$A20,"L",,"USD","H")</f>
        <v>2701</v>
      </c>
      <c r="BC20" s="38" cm="1">
        <f t="array" ref="BC20">_xll.ciqfunctions.udf.CIQ(G$3,$AX$1,$AX$2,$A20,"L",,"USD","H")</f>
        <v>1654</v>
      </c>
      <c r="BD20" s="40" cm="1">
        <f t="array" ref="BD20">_xll.ciqfunctions.udf.CIQ(B$3,$AX$1,$BD$2,$A20,"L",,"USD","H")</f>
        <v>14586</v>
      </c>
      <c r="BE20" s="40" cm="1">
        <f t="array" ref="BE20">_xll.ciqfunctions.udf.CIQ(C$3,$AX$1,$BD$2,$A20,"L",,"USD","H")</f>
        <v>34677</v>
      </c>
      <c r="BF20" s="40" cm="1">
        <f t="array" ref="BF20">_xll.ciqfunctions.udf.CIQ(D$3,$AX$1,$BD$2,$A20,"L",,"USD","H")</f>
        <v>27685</v>
      </c>
      <c r="BG20" s="40">
        <f>_xll.ciqfunctions.udf.CIQ("COP", "IQ_PRICEDATE", "9/19/2025")</f>
        <v>45919</v>
      </c>
      <c r="BH20" s="40" cm="1">
        <f t="array" ref="BH20">_xll.ciqfunctions.udf.CIQ(F$3,$AX$1,$BD$2,$A20,"L",,"USD","H")</f>
        <v>17989</v>
      </c>
      <c r="BI20" s="40" cm="1">
        <f t="array" ref="BI20">_xll.ciqfunctions.udf.CIQ(G$3,$AX$1,$BD$2,$A20,"L",,"USD","H")</f>
        <v>3507</v>
      </c>
      <c r="BJ20" s="43">
        <f t="shared" si="1"/>
        <v>3.692781690140845</v>
      </c>
      <c r="BK20" s="43">
        <f t="shared" si="2"/>
        <v>2.9212175470008952</v>
      </c>
      <c r="BL20" s="43">
        <f t="shared" si="3"/>
        <v>1.8102466793168879</v>
      </c>
      <c r="BM20" s="43">
        <f t="shared" si="4"/>
        <v>1.5556701030927833</v>
      </c>
      <c r="BN20" s="43">
        <f t="shared" si="5"/>
        <v>-0.43846153846153846</v>
      </c>
      <c r="BO20" s="43">
        <f t="shared" si="6"/>
        <v>5.8916666666666666</v>
      </c>
      <c r="BP20" s="42">
        <f t="shared" si="7"/>
        <v>1.227550397067807</v>
      </c>
      <c r="BQ20" s="42">
        <f t="shared" si="8"/>
        <v>0.81099853770628783</v>
      </c>
      <c r="BR20" s="42">
        <f t="shared" si="9"/>
        <v>0.75655098026774947</v>
      </c>
      <c r="BS20" s="42">
        <f t="shared" si="10"/>
        <v>6.1014142206539113E-4</v>
      </c>
      <c r="BT20" s="42">
        <f t="shared" si="11"/>
        <v>1.5352486312581126E-2</v>
      </c>
      <c r="BU20" s="42">
        <f t="shared" si="12"/>
        <v>1.299672131147541</v>
      </c>
      <c r="BV20" s="68" cm="1">
        <f t="array" ref="BV20">_xll.ciqfunctions.udf.CIQ(B$3,$BV$1,$BV$2,$A20,"L",,"USD","H")/100</f>
        <v>0.11243600000000001</v>
      </c>
      <c r="BW20" s="68" cm="1">
        <f t="array" ref="BW20">_xll.ciqfunctions.udf.CIQ(C$3,$BV$1,$BV$2,$A20,"L",,"USD","H")/100</f>
        <v>5.3832000000000005E-2</v>
      </c>
      <c r="BX20" s="68" cm="1">
        <f t="array" ref="BX20">_xll.ciqfunctions.udf.CIQ(D$3,$BV$1,$BV$2,$A20,"L",,"USD","H")/100</f>
        <v>8.0684000000000006E-2</v>
      </c>
      <c r="BY20" s="68" cm="1">
        <f t="array" ref="BY20">_xll.ciqfunctions.udf.CIQ(E$3,$BV$1,$BV$2,$A20,"L",,"USD","H")/100</f>
        <v>4.1203999999999998E-2</v>
      </c>
      <c r="BZ20" s="68" cm="1">
        <f t="array" ref="BZ20">_xll.ciqfunctions.udf.CIQ(F$3,$BV$1,$BV$2,$A20,"L",,"USD","H")/100</f>
        <v>-8.7975999999999999E-2</v>
      </c>
      <c r="CA20" s="68" cm="1">
        <f t="array" ref="CA20">_xll.ciqfunctions.udf.CIQ(G$3,$BV$1,$BV$2,$A20,"L",,"USD","H")/100</f>
        <v>0.130664</v>
      </c>
      <c r="CB20" s="68" cm="1">
        <f t="array" ref="CB20">_xll.ciqfunctions.udf.CIQ(B$3,$BV$1,$CB$2,$A20,"L",,"USD","H")/100</f>
        <v>4.4854999999999999E-2</v>
      </c>
      <c r="CC20" s="68" cm="1">
        <f t="array" ref="CC20">_xll.ciqfunctions.udf.CIQ(C$3,$BV$1,$CB$2,$A20,"L",,"USD","H")/100</f>
        <v>-8.7014999999999995E-2</v>
      </c>
      <c r="CD20" s="68" cm="1">
        <f t="array" ref="CD20">_xll.ciqfunctions.udf.CIQ(D$3,$BV$1,$CB$2,$A20,"L",,"USD","H")/100</f>
        <v>-1.0090000000000001E-3</v>
      </c>
      <c r="CE20" s="68" cm="1">
        <f t="array" ref="CE20">_xll.ciqfunctions.udf.CIQ(E$3,$BV$1,$CB$2,$A20,"L",,"USD","H")/100</f>
        <v>5.7007000000000002E-2</v>
      </c>
      <c r="CF20" s="68" cm="1">
        <f t="array" ref="CF20">_xll.ciqfunctions.udf.CIQ(F$3,$BV$1,$CB$2,$A20,"L",,"USD","H")/100</f>
        <v>1.4206000000000002E-2</v>
      </c>
      <c r="CG20" s="68" cm="1">
        <f t="array" ref="CG20">_xll.ciqfunctions.udf.CIQ(G$3,$BV$1,$CB$2,$A20,"L",,"USD","H")/100</f>
        <v>3.4245999999999999E-2</v>
      </c>
    </row>
    <row r="21" spans="1:85">
      <c r="A21" s="3">
        <f t="shared" si="13"/>
        <v>44377</v>
      </c>
      <c r="B21" s="14" cm="1">
        <f t="array" ref="B21">_xll.ciqfunctions.udf.CIQ(B$3,$B$1,$B$2,$A21,"L",,"USD","H")</f>
        <v>9695</v>
      </c>
      <c r="C21" s="38" cm="1">
        <f t="array" ref="C21">_xll.ciqfunctions.udf.CIQ(C$3,$B$1,$B$2,$A21,"L",,"USD","H")</f>
        <v>66306</v>
      </c>
      <c r="D21" s="38" cm="1">
        <f t="array" ref="D21">_xll.ciqfunctions.udf.CIQ(D$3,$B$1,$B$2,$A21,"L",,"USD","H")</f>
        <v>36117</v>
      </c>
      <c r="E21" s="38" cm="1">
        <f t="array" ref="E21">_xll.ciqfunctions.udf.CIQ(E$3,$B$1,$B$2,$A21,"L",,"USD","H")</f>
        <v>4515</v>
      </c>
      <c r="F21" s="38" cm="1">
        <f t="array" ref="F21">_xll.ciqfunctions.udf.CIQ(F$3,$B$1,$B$2,$A21,"L",,"USD","H")</f>
        <v>36172</v>
      </c>
      <c r="G21" s="38" cm="1">
        <f t="array" ref="G21">_xll.ciqfunctions.udf.CIQ(G$3,$B$1,$B$2,$A21,"L",,"USD","H")</f>
        <v>2944</v>
      </c>
      <c r="H21" s="40" cm="1">
        <f t="array" ref="H21">_xll.ciqfunctions.udf.CIQ(B$3,$B$1,$H$2,$A21,"L",,"USD","H")</f>
        <v>29641</v>
      </c>
      <c r="I21" s="40" cm="1">
        <f t="array" ref="I21">_xll.ciqfunctions.udf.CIQ(C$3,$B$1,$H$2,$A21,"L",,"USD","H")</f>
        <v>215879</v>
      </c>
      <c r="J21" s="40" cm="1">
        <f t="array" ref="J21">_xll.ciqfunctions.udf.CIQ(D$3,$B$1,$H$2,$A21,"L",,"USD","H")</f>
        <v>115641</v>
      </c>
      <c r="K21" s="40" cm="1">
        <f t="array" ref="K21">_xll.ciqfunctions.udf.CIQ(E$3,$B$1,$H$2,$A21,"L",,"USD","H")</f>
        <v>13804</v>
      </c>
      <c r="L21" s="40" cm="1">
        <f t="array" ref="L21">_xll.ciqfunctions.udf.CIQ(F$3,$B$1,$H$2,$A21,"L",,"USD","H")</f>
        <v>124227</v>
      </c>
      <c r="M21" s="40" cm="1">
        <f t="array" ref="M21">_xll.ciqfunctions.udf.CIQ(G$3,$B$1,$H$2,$A21,"L",,"USD","H")</f>
        <v>7766</v>
      </c>
      <c r="N21" s="13" cm="1">
        <f t="array" ref="N21">_xll.ciqfunctions.udf.CIQ(B$3,$N$1,$B$2,$A21,"L",,"USD","H")</f>
        <v>243.06440000000001</v>
      </c>
      <c r="O21" s="13" cm="1">
        <f t="array" ref="O21">_xll.ciqfunctions.udf.CIQ(C$3,$N$1,$B$2,$A21,"L",,"USD","H")</f>
        <v>104.0059</v>
      </c>
      <c r="P21" s="13" cm="1">
        <f t="array" ref="P21">_xll.ciqfunctions.udf.CIQ(D$3,$N$1,$B$2,$A21,"L",,"USD","H")</f>
        <v>126.7801</v>
      </c>
      <c r="Q21" s="13" cm="1">
        <f t="array" ref="Q21">_xll.ciqfunctions.udf.CIQ(E$3,$N$1,$B$2,$A21,"L",,"USD","H")</f>
        <v>271.29930000000002</v>
      </c>
      <c r="R21" s="13" cm="1">
        <f t="array" ref="R21">_xll.ciqfunctions.udf.CIQ(F$3,$N$1,$B$2,$A21,"L",,"USD","H")</f>
        <v>71.123000000000005</v>
      </c>
      <c r="S21" s="13" cm="1">
        <f t="array" ref="S21">_xll.ciqfunctions.udf.CIQ(G$3,$N$1,$B$2,$A21,"L",,"USD","H")</f>
        <v>312.90320000000003</v>
      </c>
      <c r="T21" s="94">
        <v>45933</v>
      </c>
      <c r="U21" s="41" cm="1">
        <f t="array" ref="U21">_xll.ciqfunctions.udf.CIQ(O$3,$N$1,$T$2,$A21,"L",,"USD","H")</f>
        <v>0.86199999999999999</v>
      </c>
      <c r="V21" s="41" cm="1">
        <f t="array" ref="V21">_xll.ciqfunctions.udf.CIQ(P$3,$N$1,$T$2,$A21,"L",,"USD","H")</f>
        <v>7.8811</v>
      </c>
      <c r="W21" s="41" cm="1">
        <f t="array" ref="W21">_xll.ciqfunctions.udf.CIQ(Q$3,$N$1,$T$2,$A21,"L",,"USD","H")</f>
        <v>4.6334999999999997</v>
      </c>
      <c r="X21" s="41" cm="1">
        <f t="array" ref="X21">_xll.ciqfunctions.udf.CIQ(R$3,$N$1,$T$2,$A21,"L",,"USD","H")</f>
        <v>-34.927399999999999</v>
      </c>
      <c r="Y21" s="41" cm="1">
        <f t="array" ref="Y21">_xll.ciqfunctions.udf.CIQ(S$3,$N$1,$T$2,$A21,"L",,"USD","H")</f>
        <v>49.461100000000002</v>
      </c>
      <c r="Z21" s="38" cm="1">
        <f t="array" ref="Z21">_xll.ciqfunctions.udf.CIQ(B$3,$Z$1,$B$2,$A21,"L",,"USD","H")</f>
        <v>2091</v>
      </c>
      <c r="AA21" s="38" cm="1">
        <f t="array" ref="AA21">_xll.ciqfunctions.udf.CIQ(C$3,$Z$1,$B$2,$A21,"L",,"USD","H")</f>
        <v>4690</v>
      </c>
      <c r="AB21" s="38" cm="1">
        <f t="array" ref="AB21">_xll.ciqfunctions.udf.CIQ(D$3,$Z$1,$B$2,$A21,"L",,"USD","H")</f>
        <v>3082</v>
      </c>
      <c r="AC21" s="38" cm="1">
        <f t="array" ref="AC21">_xll.ciqfunctions.udf.CIQ(E$3,$Z$1,$B$2,$A21,"L",,"USD","H")</f>
        <v>907</v>
      </c>
      <c r="AD21" s="38" cm="1">
        <f t="array" ref="AD21">_xll.ciqfunctions.udf.CIQ(F$3,$Z$1,$B$2,$A21,"L",,"USD","H")</f>
        <v>3116</v>
      </c>
      <c r="AE21" s="38" cm="1">
        <f t="array" ref="AE21">_xll.ciqfunctions.udf.CIQ(G$3,$Z$1,$B$2,$A21,"L",,"USD","H")</f>
        <v>256</v>
      </c>
      <c r="AF21" s="40" cm="1">
        <f t="array" ref="AF21">_xll.ciqfunctions.udf.CIQ(B$3,$Z$1,$H$2,$A21,"L",,"USD","H")</f>
        <v>1851</v>
      </c>
      <c r="AG21" s="40" cm="1">
        <f t="array" ref="AG21">_xll.ciqfunctions.udf.CIQ(C$3,$Z$1,$H$2,$A21,"L",,"USD","H")</f>
        <v>-13330</v>
      </c>
      <c r="AH21" s="40" cm="1">
        <f t="array" ref="AH21">_xll.ciqfunctions.udf.CIQ(D$3,$Z$1,$H$2,$A21,"L",,"USD","H")</f>
        <v>3587</v>
      </c>
      <c r="AI21" s="40" cm="1">
        <f t="array" ref="AI21">_xll.ciqfunctions.udf.CIQ(E$3,$Z$1,$H$2,$A21,"L",,"USD","H")</f>
        <v>1879</v>
      </c>
      <c r="AJ21" s="40" cm="1">
        <f t="array" ref="AJ21">_xll.ciqfunctions.udf.CIQ(F$3,$Z$1,$H$2,$A21,"L",,"USD","H")</f>
        <v>8691</v>
      </c>
      <c r="AK21" s="40" cm="1">
        <f t="array" ref="AK21">_xll.ciqfunctions.udf.CIQ(G$3,$Z$1,$H$2,$A21,"L",,"USD","H")</f>
        <v>275</v>
      </c>
      <c r="AL21" s="13" cm="1">
        <f t="array" ref="AL21">_xll.ciqfunctions.udf.CIQ(B$3,$AL$1,$AL$2,$A21,"L",,"USD","H")</f>
        <v>704.23069999999996</v>
      </c>
      <c r="AM21" s="13" t="str" cm="1">
        <f t="array" ref="AM21">_xll.ciqfunctions.udf.CIQ(C$3,$AL$1,$AL$2,$A21,"L",,"USD","H")</f>
        <v>NM</v>
      </c>
      <c r="AN21" s="13" t="str" cm="1">
        <f t="array" ref="AN21">_xll.ciqfunctions.udf.CIQ(D$3,$AL$1,$AL$2,$A21,"L",,"USD","H")</f>
        <v>NM</v>
      </c>
      <c r="AO21" s="13" t="str" cm="1">
        <f t="array" ref="AO21">_xll.ciqfunctions.udf.CIQ(E$3,$AL$1,$AL$2,$A21,"L",,"USD","H")</f>
        <v>NM</v>
      </c>
      <c r="AP21" s="13" t="str" cm="1">
        <f t="array" ref="AP21">_xll.ciqfunctions.udf.CIQ(F$3,$AL$1,$AL$2,$A21,"L",,"USD","H")</f>
        <v>NM</v>
      </c>
      <c r="AQ21" s="13" t="str" cm="1">
        <f t="array" ref="AQ21">_xll.ciqfunctions.udf.CIQ(G$3,$AL$1,$AL$2,$A21,"L",,"USD","H")</f>
        <v>NM</v>
      </c>
      <c r="AR21" s="41" cm="1">
        <f t="array" ref="AR21">_xll.ciqfunctions.udf.CIQ(B$3,$AL$1,$AR$2,$A21,"L",,"USD","H")</f>
        <v>-19.416699999999999</v>
      </c>
      <c r="AS21" s="41" t="str" cm="1">
        <f t="array" ref="AS21">_xll.ciqfunctions.udf.CIQ(C$3,$AL$1,$AR$2,$A21,"L",,"USD","H")</f>
        <v>NM</v>
      </c>
      <c r="AT21" s="41" t="str" cm="1">
        <f t="array" ref="AT21">_xll.ciqfunctions.udf.CIQ(D$3,$AL$1,$AR$2,$A21,"L",,"USD","H")</f>
        <v>NM</v>
      </c>
      <c r="AU21" s="41" cm="1">
        <f t="array" ref="AU21">_xll.ciqfunctions.udf.CIQ(E$3,$AL$1,$AR$2,$A21,"L",,"USD","H")</f>
        <v>434.34870000000001</v>
      </c>
      <c r="AV21" s="41" t="str" cm="1">
        <f t="array" ref="AV21">_xll.ciqfunctions.udf.CIQ(F$3,$AL$1,$AR$2,$A21,"L",,"USD","H")</f>
        <v>NM</v>
      </c>
      <c r="AW21" s="41" t="str" cm="1">
        <f t="array" ref="AW21">_xll.ciqfunctions.udf.CIQ(G$3,$AL$1,$AR$2,$A21,"L",,"USD","H")</f>
        <v>NM</v>
      </c>
      <c r="AX21" s="38" cm="1">
        <f t="array" ref="AX21">_xll.ciqfunctions.udf.CIQ(B$3,$AX$1,$AX$2,$A21,"L",,"USD","H")</f>
        <v>4661</v>
      </c>
      <c r="AY21" s="38" cm="1">
        <f t="array" ref="AY21">_xll.ciqfunctions.udf.CIQ(C$3,$AX$1,$AX$2,$A21,"L",,"USD","H")</f>
        <v>10077</v>
      </c>
      <c r="AZ21" s="38" cm="1">
        <f t="array" ref="AZ21">_xll.ciqfunctions.udf.CIQ(D$3,$AX$1,$AX$2,$A21,"L",,"USD","H")</f>
        <v>7649</v>
      </c>
      <c r="BA21" s="38" cm="1">
        <f t="array" ref="BA21">_xll.ciqfunctions.udf.CIQ(E$3,$AX$1,$AX$2,$A21,"L",,"USD","H")</f>
        <v>2078</v>
      </c>
      <c r="BB21" s="38" cm="1">
        <f t="array" ref="BB21">_xll.ciqfunctions.udf.CIQ(F$3,$AX$1,$AX$2,$A21,"L",,"USD","H")</f>
        <v>5411</v>
      </c>
      <c r="BC21" s="38" cm="1">
        <f t="array" ref="BC21">_xll.ciqfunctions.udf.CIQ(G$3,$AX$1,$AX$2,$A21,"L",,"USD","H")</f>
        <v>864</v>
      </c>
      <c r="BD21" s="40" cm="1">
        <f t="array" ref="BD21">_xll.ciqfunctions.udf.CIQ(B$3,$AX$1,$BD$2,$A21,"L",,"USD","H")</f>
        <v>10391</v>
      </c>
      <c r="BE21" s="40" cm="1">
        <f t="array" ref="BE21">_xll.ciqfunctions.udf.CIQ(C$3,$AX$1,$BD$2,$A21,"L",,"USD","H")</f>
        <v>24888</v>
      </c>
      <c r="BF21" s="40" cm="1">
        <f t="array" ref="BF21">_xll.ciqfunctions.udf.CIQ(D$3,$AX$1,$BD$2,$A21,"L",,"USD","H")</f>
        <v>21042</v>
      </c>
      <c r="BG21" s="40">
        <f>_xll.ciqfunctions.udf.CIQ("COP", "IQ_PRICEDATE", "9/12/2025")</f>
        <v>45912</v>
      </c>
      <c r="BH21" s="40" cm="1">
        <f t="array" ref="BH21">_xll.ciqfunctions.udf.CIQ(F$3,$AX$1,$BD$2,$A21,"L",,"USD","H")</f>
        <v>20098</v>
      </c>
      <c r="BI21" s="40" cm="1">
        <f t="array" ref="BI21">_xll.ciqfunctions.udf.CIQ(G$3,$AX$1,$BD$2,$A21,"L",,"USD","H")</f>
        <v>2093</v>
      </c>
      <c r="BJ21" s="43">
        <f t="shared" si="1"/>
        <v>22.422110552763819</v>
      </c>
      <c r="BK21" s="43">
        <f t="shared" si="2"/>
        <v>1.457205559619605</v>
      </c>
      <c r="BL21" s="43">
        <f t="shared" si="3"/>
        <v>-6.9804534792806878</v>
      </c>
      <c r="BM21" s="43">
        <f t="shared" si="4"/>
        <v>-24.348314606741575</v>
      </c>
      <c r="BN21" s="43">
        <f t="shared" si="5"/>
        <v>8.4368737474949995E-2</v>
      </c>
      <c r="BO21" s="43">
        <f t="shared" si="6"/>
        <v>-3.8421052631578947</v>
      </c>
      <c r="BP21" s="42">
        <f t="shared" si="7"/>
        <v>0.19519208649643427</v>
      </c>
      <c r="BQ21" s="42">
        <f t="shared" si="8"/>
        <v>1.8872559053506377E-2</v>
      </c>
      <c r="BR21" s="42">
        <f t="shared" si="9"/>
        <v>8.789163478440698E-2</v>
      </c>
      <c r="BS21" s="42">
        <f t="shared" si="10"/>
        <v>6.1023450440234051E-4</v>
      </c>
      <c r="BT21" s="42">
        <f t="shared" si="11"/>
        <v>-2.3989898989899006E-2</v>
      </c>
      <c r="BU21" s="42">
        <f t="shared" si="12"/>
        <v>7.7200205867215654E-2</v>
      </c>
      <c r="BV21" s="68" cm="1">
        <f t="array" ref="BV21">_xll.ciqfunctions.udf.CIQ(B$3,$BV$1,$BV$2,$A21,"L",,"USD","H")/100</f>
        <v>9.4640000000000002E-2</v>
      </c>
      <c r="BW21" s="68" cm="1">
        <f t="array" ref="BW21">_xll.ciqfunctions.udf.CIQ(C$3,$BV$1,$BV$2,$A21,"L",,"USD","H")/100</f>
        <v>1.7088000000000002E-2</v>
      </c>
      <c r="BX21" s="68" cm="1">
        <f t="array" ref="BX21">_xll.ciqfunctions.udf.CIQ(D$3,$BV$1,$BV$2,$A21,"L",,"USD","H")/100</f>
        <v>1.146E-2</v>
      </c>
      <c r="BY21" s="68" cm="1">
        <f t="array" ref="BY21">_xll.ciqfunctions.udf.CIQ(E$3,$BV$1,$BV$2,$A21,"L",,"USD","H")/100</f>
        <v>0.101936</v>
      </c>
      <c r="BZ21" s="68" cm="1">
        <f t="array" ref="BZ21">_xll.ciqfunctions.udf.CIQ(F$3,$BV$1,$BV$2,$A21,"L",,"USD","H")/100</f>
        <v>4.8891999999999998E-2</v>
      </c>
      <c r="CA21" s="68" cm="1">
        <f t="array" ref="CA21">_xll.ciqfunctions.udf.CIQ(G$3,$BV$1,$BV$2,$A21,"L",,"USD","H")/100</f>
        <v>6.8840000000000004E-3</v>
      </c>
      <c r="CB21" s="68" cm="1">
        <f t="array" ref="CB21">_xll.ciqfunctions.udf.CIQ(B$3,$BV$1,$CB$2,$A21,"L",,"USD","H")/100</f>
        <v>-4.2959999999999995E-3</v>
      </c>
      <c r="CC21" s="68" cm="1">
        <f t="array" ref="CC21">_xll.ciqfunctions.udf.CIQ(C$3,$BV$1,$CB$2,$A21,"L",,"USD","H")/100</f>
        <v>-0.11681800000000001</v>
      </c>
      <c r="CD21" s="68" cm="1">
        <f t="array" ref="CD21">_xll.ciqfunctions.udf.CIQ(D$3,$BV$1,$CB$2,$A21,"L",,"USD","H")/100</f>
        <v>-3.6533999999999997E-2</v>
      </c>
      <c r="CE21" s="68" cm="1">
        <f t="array" ref="CE21">_xll.ciqfunctions.udf.CIQ(E$3,$BV$1,$CB$2,$A21,"L",,"USD","H")/100</f>
        <v>3.7397E-2</v>
      </c>
      <c r="CF21" s="68" cm="1">
        <f t="array" ref="CF21">_xll.ciqfunctions.udf.CIQ(F$3,$BV$1,$CB$2,$A21,"L",,"USD","H")/100</f>
        <v>5.1355000000000005E-2</v>
      </c>
      <c r="CG21" s="68" cm="1">
        <f t="array" ref="CG21">_xll.ciqfunctions.udf.CIQ(G$3,$BV$1,$CB$2,$A21,"L",,"USD","H")/100</f>
        <v>-2.0748000000000003E-2</v>
      </c>
    </row>
    <row r="22" spans="1:85">
      <c r="A22" s="3">
        <f t="shared" si="13"/>
        <v>44286</v>
      </c>
      <c r="B22" s="14" cm="1">
        <f t="array" ref="B22">_xll.ciqfunctions.udf.CIQ(B$3,$B$1,$B$2,$A22,"L",,"USD","H")</f>
        <v>9948</v>
      </c>
      <c r="C22" s="38" cm="1">
        <f t="array" ref="C22">_xll.ciqfunctions.udf.CIQ(C$3,$B$1,$B$2,$A22,"L",,"USD","H")</f>
        <v>57674</v>
      </c>
      <c r="D22" s="38" cm="1">
        <f t="array" ref="D22">_xll.ciqfunctions.udf.CIQ(D$3,$B$1,$B$2,$A22,"L",,"USD","H")</f>
        <v>31076</v>
      </c>
      <c r="E22" s="38" cm="1">
        <f t="array" ref="E22">_xll.ciqfunctions.udf.CIQ(E$3,$B$1,$B$2,$A22,"L",,"USD","H")</f>
        <v>4067</v>
      </c>
      <c r="F22" s="38" cm="1">
        <f t="array" ref="F22">_xll.ciqfunctions.udf.CIQ(F$3,$B$1,$B$2,$A22,"L",,"USD","H")</f>
        <v>34291</v>
      </c>
      <c r="G22" s="38" cm="1">
        <f t="array" ref="G22">_xll.ciqfunctions.udf.CIQ(G$3,$B$1,$B$2,$A22,"L",,"USD","H")</f>
        <v>2318</v>
      </c>
      <c r="H22" s="40" cm="1">
        <f t="array" ref="H22">_xll.ciqfunctions.udf.CIQ(B$3,$B$1,$H$2,$A22,"L",,"USD","H")</f>
        <v>22772</v>
      </c>
      <c r="I22" s="40" cm="1">
        <f t="array" ref="I22">_xll.ciqfunctions.udf.CIQ(C$3,$B$1,$H$2,$A22,"L",,"USD","H")</f>
        <v>182075</v>
      </c>
      <c r="J22" s="40" cm="1">
        <f t="array" ref="J22">_xll.ciqfunctions.udf.CIQ(D$3,$B$1,$H$2,$A22,"L",,"USD","H")</f>
        <v>95450</v>
      </c>
      <c r="K22" s="40" cm="1">
        <f t="array" ref="K22">_xll.ciqfunctions.udf.CIQ(E$3,$B$1,$H$2,$A22,"L",,"USD","H")</f>
        <v>10505</v>
      </c>
      <c r="L22" s="40" cm="1">
        <f t="array" ref="L22">_xll.ciqfunctions.udf.CIQ(F$3,$B$1,$H$2,$A22,"L",,"USD","H")</f>
        <v>109193</v>
      </c>
      <c r="M22" s="40" cm="1">
        <f t="array" ref="M22">_xll.ciqfunctions.udf.CIQ(G$3,$B$1,$H$2,$A22,"L",,"USD","H")</f>
        <v>5535</v>
      </c>
      <c r="N22" s="13" cm="1">
        <f t="array" ref="N22">_xll.ciqfunctions.udf.CIQ(B$3,$N$1,$B$2,$A22,"L",,"USD","H")</f>
        <v>55.631999999999998</v>
      </c>
      <c r="O22" s="13" cm="1">
        <f t="array" ref="O22">_xll.ciqfunctions.udf.CIQ(C$3,$N$1,$B$2,$A22,"L",,"USD","H")</f>
        <v>4.1365999999999996</v>
      </c>
      <c r="P22" s="13" cm="1">
        <f t="array" ref="P22">_xll.ciqfunctions.udf.CIQ(D$3,$N$1,$B$2,$A22,"L",,"USD","H")</f>
        <v>4.6153000000000004</v>
      </c>
      <c r="Q22" s="13" cm="1">
        <f t="array" ref="Q22">_xll.ciqfunctions.udf.CIQ(E$3,$N$1,$B$2,$A22,"L",,"USD","H")</f>
        <v>16.332899999999999</v>
      </c>
      <c r="R22" s="13" cm="1">
        <f t="array" ref="R22">_xll.ciqfunctions.udf.CIQ(F$3,$N$1,$B$2,$A22,"L",,"USD","H")</f>
        <v>11.4429</v>
      </c>
      <c r="S22" s="13" cm="1">
        <f t="array" ref="S22">_xll.ciqfunctions.udf.CIQ(G$3,$N$1,$B$2,$A22,"L",,"USD","H")</f>
        <v>80.248800000000003</v>
      </c>
      <c r="T22" s="94">
        <v>45926</v>
      </c>
      <c r="U22" s="41" cm="1">
        <f t="array" ref="U22">_xll.ciqfunctions.udf.CIQ(O$3,$N$1,$T$2,$A22,"L",,"USD","H")</f>
        <v>-26.954999999999998</v>
      </c>
      <c r="V22" s="41" cm="1">
        <f t="array" ref="V22">_xll.ciqfunctions.udf.CIQ(P$3,$N$1,$T$2,$A22,"L",,"USD","H")</f>
        <v>-25.190100000000001</v>
      </c>
      <c r="W22" s="41" cm="1">
        <f t="array" ref="W22">_xll.ciqfunctions.udf.CIQ(Q$3,$N$1,$T$2,$A22,"L",,"USD","H")</f>
        <v>-36.290999999999997</v>
      </c>
      <c r="X22" s="41" cm="1">
        <f t="array" ref="X22">_xll.ciqfunctions.udf.CIQ(R$3,$N$1,$T$2,$A22,"L",,"USD","H")</f>
        <v>-54.892400000000002</v>
      </c>
      <c r="Y22" s="41" cm="1">
        <f t="array" ref="Y22">_xll.ciqfunctions.udf.CIQ(S$3,$N$1,$T$2,$A22,"L",,"USD","H")</f>
        <v>-9.0387000000000004</v>
      </c>
      <c r="Z22" s="38" cm="1">
        <f t="array" ref="Z22">_xll.ciqfunctions.udf.CIQ(B$3,$Z$1,$B$2,$A22,"L",,"USD","H")</f>
        <v>982</v>
      </c>
      <c r="AA22" s="38" cm="1">
        <f t="array" ref="AA22">_xll.ciqfunctions.udf.CIQ(C$3,$Z$1,$B$2,$A22,"L",,"USD","H")</f>
        <v>2730</v>
      </c>
      <c r="AB22" s="38" cm="1">
        <f t="array" ref="AB22">_xll.ciqfunctions.udf.CIQ(D$3,$Z$1,$B$2,$A22,"L",,"USD","H")</f>
        <v>1377</v>
      </c>
      <c r="AC22" s="38" cm="1">
        <f t="array" ref="AC22">_xll.ciqfunctions.udf.CIQ(E$3,$Z$1,$B$2,$A22,"L",,"USD","H")</f>
        <v>677</v>
      </c>
      <c r="AD22" s="38" cm="1">
        <f t="array" ref="AD22">_xll.ciqfunctions.udf.CIQ(F$3,$Z$1,$B$2,$A22,"L",,"USD","H")</f>
        <v>4667</v>
      </c>
      <c r="AE22" s="38" cm="1">
        <f t="array" ref="AE22">_xll.ciqfunctions.udf.CIQ(G$3,$Z$1,$B$2,$A22,"L",,"USD","H")</f>
        <v>213</v>
      </c>
      <c r="AF22" s="40" cm="1">
        <f t="array" ref="AF22">_xll.ciqfunctions.udf.CIQ(B$3,$Z$1,$H$2,$A22,"L",,"USD","H")</f>
        <v>20</v>
      </c>
      <c r="AG22" s="40" cm="1">
        <f t="array" ref="AG22">_xll.ciqfunctions.udf.CIQ(C$3,$Z$1,$H$2,$A22,"L",,"USD","H")</f>
        <v>-19100</v>
      </c>
      <c r="AH22" s="40" cm="1">
        <f t="array" ref="AH22">_xll.ciqfunctions.udf.CIQ(D$3,$Z$1,$H$2,$A22,"L",,"USD","H")</f>
        <v>-7765</v>
      </c>
      <c r="AI22" s="40" cm="1">
        <f t="array" ref="AI22">_xll.ciqfunctions.udf.CIQ(E$3,$Z$1,$H$2,$A22,"L",,"USD","H")</f>
        <v>62</v>
      </c>
      <c r="AJ22" s="40" cm="1">
        <f t="array" ref="AJ22">_xll.ciqfunctions.udf.CIQ(F$3,$Z$1,$H$2,$A22,"L",,"USD","H")</f>
        <v>-11273</v>
      </c>
      <c r="AK22" s="40" cm="1">
        <f t="array" ref="AK22">_xll.ciqfunctions.udf.CIQ(G$3,$Z$1,$H$2,$A22,"L",,"USD","H")</f>
        <v>-651</v>
      </c>
      <c r="AL22" s="13" t="str" cm="1">
        <f t="array" ref="AL22">_xll.ciqfunctions.udf.CIQ(B$3,$AL$1,$AL$2,$A22,"L",,"USD","H")</f>
        <v>NM</v>
      </c>
      <c r="AM22" s="13" t="str" cm="1">
        <f t="array" ref="AM22">_xll.ciqfunctions.udf.CIQ(C$3,$AL$1,$AL$2,$A22,"L",,"USD","H")</f>
        <v>NM</v>
      </c>
      <c r="AN22" s="13" cm="1">
        <f t="array" ref="AN22">_xll.ciqfunctions.udf.CIQ(D$3,$AL$1,$AL$2,$A22,"L",,"USD","H")</f>
        <v>-61.739400000000003</v>
      </c>
      <c r="AO22" s="13" cm="1">
        <f t="array" ref="AO22">_xll.ciqfunctions.udf.CIQ(E$3,$AL$1,$AL$2,$A22,"L",,"USD","H")</f>
        <v>6670</v>
      </c>
      <c r="AP22" s="13" t="str" cm="1">
        <f t="array" ref="AP22">_xll.ciqfunctions.udf.CIQ(F$3,$AL$1,$AL$2,$A22,"L",,"USD","H")</f>
        <v>NM</v>
      </c>
      <c r="AQ22" s="13" t="str" cm="1">
        <f t="array" ref="AQ22">_xll.ciqfunctions.udf.CIQ(G$3,$AL$1,$AL$2,$A22,"L",,"USD","H")</f>
        <v>NM</v>
      </c>
      <c r="AR22" s="41" cm="1">
        <f t="array" ref="AR22">_xll.ciqfunctions.udf.CIQ(B$3,$AL$1,$AR$2,$A22,"L",,"USD","H")</f>
        <v>-99.447100000000006</v>
      </c>
      <c r="AS22" s="41" t="str" cm="1">
        <f t="array" ref="AS22">_xll.ciqfunctions.udf.CIQ(C$3,$AL$1,$AR$2,$A22,"L",,"USD","H")</f>
        <v>NM</v>
      </c>
      <c r="AT22" s="41" t="str" cm="1">
        <f t="array" ref="AT22">_xll.ciqfunctions.udf.CIQ(D$3,$AL$1,$AR$2,$A22,"L",,"USD","H")</f>
        <v>NM</v>
      </c>
      <c r="AU22" s="41" cm="1">
        <f t="array" ref="AU22">_xll.ciqfunctions.udf.CIQ(E$3,$AL$1,$AR$2,$A22,"L",,"USD","H")</f>
        <v>-97.060900000000004</v>
      </c>
      <c r="AV22" s="41" t="str" cm="1">
        <f t="array" ref="AV22">_xll.ciqfunctions.udf.CIQ(F$3,$AL$1,$AR$2,$A22,"L",,"USD","H")</f>
        <v>NM</v>
      </c>
      <c r="AW22" s="41" t="str" cm="1">
        <f t="array" ref="AW22">_xll.ciqfunctions.udf.CIQ(G$3,$AL$1,$AR$2,$A22,"L",,"USD","H")</f>
        <v>NM</v>
      </c>
      <c r="AX22" s="38" cm="1">
        <f t="array" ref="AX22">_xll.ciqfunctions.udf.CIQ(B$3,$AX$1,$AX$2,$A22,"L",,"USD","H")</f>
        <v>3264</v>
      </c>
      <c r="AY22" s="38" cm="1">
        <f t="array" ref="AY22">_xll.ciqfunctions.udf.CIQ(C$3,$AX$1,$AX$2,$A22,"L",,"USD","H")</f>
        <v>7381</v>
      </c>
      <c r="AZ22" s="38" cm="1">
        <f t="array" ref="AZ22">_xll.ciqfunctions.udf.CIQ(D$3,$AX$1,$AX$2,$A22,"L",,"USD","H")</f>
        <v>5669</v>
      </c>
      <c r="BA22" s="38" cm="1">
        <f t="array" ref="BA22">_xll.ciqfunctions.udf.CIQ(E$3,$AX$1,$AX$2,$A22,"L",,"USD","H")</f>
        <v>1882</v>
      </c>
      <c r="BB22" s="38" cm="1">
        <f t="array" ref="BB22">_xll.ciqfunctions.udf.CIQ(F$3,$AX$1,$AX$2,$A22,"L",,"USD","H")</f>
        <v>9118</v>
      </c>
      <c r="BC22" s="38" cm="1">
        <f t="array" ref="BC22">_xll.ciqfunctions.udf.CIQ(G$3,$AX$1,$AX$2,$A22,"L",,"USD","H")</f>
        <v>677</v>
      </c>
      <c r="BD22" s="40" cm="1">
        <f t="array" ref="BD22">_xll.ciqfunctions.udf.CIQ(B$3,$AX$1,$BD$2,$A22,"L",,"USD","H")</f>
        <v>5929</v>
      </c>
      <c r="BE22" s="40" cm="1">
        <f t="array" ref="BE22">_xll.ciqfunctions.udf.CIQ(C$3,$AX$1,$BD$2,$A22,"L",,"USD","H")</f>
        <v>18912</v>
      </c>
      <c r="BF22" s="40" cm="1">
        <f t="array" ref="BF22">_xll.ciqfunctions.udf.CIQ(D$3,$AX$1,$BD$2,$A22,"L",,"USD","H")</f>
        <v>12075</v>
      </c>
      <c r="BG22" s="40">
        <f>_xll.ciqfunctions.udf.CIQ("COP", "IQ_PRICEDATE", "9/5/2025")</f>
        <v>45905</v>
      </c>
      <c r="BH22" s="40" cm="1">
        <f t="array" ref="BH22">_xll.ciqfunctions.udf.CIQ(F$3,$AX$1,$BD$2,$A22,"L",,"USD","H")</f>
        <v>19677</v>
      </c>
      <c r="BI22" s="40" cm="1">
        <f t="array" ref="BI22">_xll.ciqfunctions.udf.CIQ(G$3,$AX$1,$BD$2,$A22,"L",,"USD","H")</f>
        <v>925</v>
      </c>
      <c r="BJ22" s="43">
        <f t="shared" si="1"/>
        <v>0.55725190839694649</v>
      </c>
      <c r="BK22" s="43">
        <f t="shared" si="2"/>
        <v>0.46593843098311827</v>
      </c>
      <c r="BL22" s="43">
        <f t="shared" si="3"/>
        <v>-0.1662009118988087</v>
      </c>
      <c r="BM22" s="43">
        <f t="shared" si="4"/>
        <v>-0.28030592734225623</v>
      </c>
      <c r="BN22" s="43">
        <f t="shared" si="5"/>
        <v>4.4435820895522387</v>
      </c>
      <c r="BO22" s="43">
        <f t="shared" si="6"/>
        <v>-0.40873362445414851</v>
      </c>
      <c r="BP22" s="42">
        <f t="shared" si="7"/>
        <v>-0.50890416632154389</v>
      </c>
      <c r="BQ22" s="42">
        <f t="shared" si="8"/>
        <v>-0.33516135836321448</v>
      </c>
      <c r="BR22" s="42">
        <f t="shared" si="9"/>
        <v>-0.57717627284823869</v>
      </c>
      <c r="BS22" s="42">
        <f t="shared" si="10"/>
        <v>6.1032761514479006E-4</v>
      </c>
      <c r="BT22" s="42">
        <f t="shared" si="11"/>
        <v>-0.1797148574287144</v>
      </c>
      <c r="BU22" s="42">
        <f t="shared" si="12"/>
        <v>-0.68289338361330132</v>
      </c>
      <c r="BV22" s="68" cm="1">
        <f t="array" ref="BV22">_xll.ciqfunctions.udf.CIQ(B$3,$BV$1,$BV$2,$A22,"L",,"USD","H")/100</f>
        <v>2.8868000000000001E-2</v>
      </c>
      <c r="BW22" s="68" cm="1">
        <f t="array" ref="BW22">_xll.ciqfunctions.udf.CIQ(C$3,$BV$1,$BV$2,$A22,"L",,"USD","H")/100</f>
        <v>-1.7048000000000001E-2</v>
      </c>
      <c r="BX22" s="68" cm="1">
        <f t="array" ref="BX22">_xll.ciqfunctions.udf.CIQ(D$3,$BV$1,$BV$2,$A22,"L",,"USD","H")/100</f>
        <v>-2.4287999999999997E-2</v>
      </c>
      <c r="BY22" s="68" cm="1">
        <f t="array" ref="BY22">_xll.ciqfunctions.udf.CIQ(E$3,$BV$1,$BV$2,$A22,"L",,"USD","H")/100</f>
        <v>6.8848000000000006E-2</v>
      </c>
      <c r="BZ22" s="68" cm="1">
        <f t="array" ref="BZ22">_xll.ciqfunctions.udf.CIQ(F$3,$BV$1,$BV$2,$A22,"L",,"USD","H")/100</f>
        <v>8.649599999999999E-2</v>
      </c>
      <c r="CA22" s="68" cm="1">
        <f t="array" ref="CA22">_xll.ciqfunctions.udf.CIQ(G$3,$BV$1,$BV$2,$A22,"L",,"USD","H")/100</f>
        <v>3.3839999999999999E-3</v>
      </c>
      <c r="CB22" s="68" cm="1">
        <f t="array" ref="CB22">_xll.ciqfunctions.udf.CIQ(B$3,$BV$1,$CB$2,$A22,"L",,"USD","H")/100</f>
        <v>-3.5437999999999997E-2</v>
      </c>
      <c r="CC22" s="68" cm="1">
        <f t="array" ref="CC22">_xll.ciqfunctions.udf.CIQ(C$3,$BV$1,$CB$2,$A22,"L",,"USD","H")/100</f>
        <v>-0.14278000000000002</v>
      </c>
      <c r="CD22" s="68" cm="1">
        <f t="array" ref="CD22">_xll.ciqfunctions.udf.CIQ(D$3,$BV$1,$CB$2,$A22,"L",,"USD","H")/100</f>
        <v>-9.8313000000000011E-2</v>
      </c>
      <c r="CE22" s="68" cm="1">
        <f t="array" ref="CE22">_xll.ciqfunctions.udf.CIQ(E$3,$BV$1,$CB$2,$A22,"L",,"USD","H")/100</f>
        <v>-3.0499999999999999E-2</v>
      </c>
      <c r="CF22" s="68" cm="1">
        <f t="array" ref="CF22">_xll.ciqfunctions.udf.CIQ(F$3,$BV$1,$CB$2,$A22,"L",,"USD","H")/100</f>
        <v>-9.904099999999999E-2</v>
      </c>
      <c r="CG22" s="68" cm="1">
        <f t="array" ref="CG22">_xll.ciqfunctions.udf.CIQ(G$3,$BV$1,$CB$2,$A22,"L",,"USD","H")/100</f>
        <v>-7.9547999999999994E-2</v>
      </c>
    </row>
    <row r="23" spans="1:85">
      <c r="A23" s="3">
        <f t="shared" si="13"/>
        <v>44196</v>
      </c>
      <c r="B23" s="14" cm="1">
        <f t="array" ref="B23">_xll.ciqfunctions.udf.CIQ(B$3,$B$1,$B$2,$A23,"L",,"USD","H")</f>
        <v>5577</v>
      </c>
      <c r="C23" s="38" cm="1">
        <f t="array" ref="C23">_xll.ciqfunctions.udf.CIQ(C$3,$B$1,$B$2,$A23,"L",,"USD","H")</f>
        <v>46203</v>
      </c>
      <c r="D23" s="38" cm="1">
        <f t="array" ref="D23">_xll.ciqfunctions.udf.CIQ(D$3,$B$1,$B$2,$A23,"L",,"USD","H")</f>
        <v>24451</v>
      </c>
      <c r="E23" s="38" cm="1">
        <f t="array" ref="E23">_xll.ciqfunctions.udf.CIQ(E$3,$B$1,$B$2,$A23,"L",,"USD","H")</f>
        <v>2901</v>
      </c>
      <c r="F23" s="38" cm="1">
        <f t="array" ref="F23">_xll.ciqfunctions.udf.CIQ(F$3,$B$1,$B$2,$A23,"L",,"USD","H")</f>
        <v>27592</v>
      </c>
      <c r="G23" s="38" cm="1">
        <f t="array" ref="G23">_xll.ciqfunctions.udf.CIQ(G$3,$B$1,$B$2,$A23,"L",,"USD","H")</f>
        <v>1350</v>
      </c>
      <c r="H23" s="40" cm="1">
        <f t="array" ref="H23">_xll.ciqfunctions.udf.CIQ(B$3,$B$1,$H$2,$A23,"L",,"USD","H")</f>
        <v>19216</v>
      </c>
      <c r="I23" s="40" cm="1">
        <f t="array" ref="I23">_xll.ciqfunctions.udf.CIQ(C$3,$B$1,$H$2,$A23,"L",,"USD","H")</f>
        <v>179784</v>
      </c>
      <c r="J23" s="40" cm="1">
        <f t="array" ref="J23">_xll.ciqfunctions.udf.CIQ(D$3,$B$1,$H$2,$A23,"L",,"USD","H")</f>
        <v>94005</v>
      </c>
      <c r="K23" s="40" cm="1">
        <f t="array" ref="K23">_xll.ciqfunctions.udf.CIQ(E$3,$B$1,$H$2,$A23,"L",,"USD","H")</f>
        <v>9934</v>
      </c>
      <c r="L23" s="40" cm="1">
        <f t="array" ref="L23">_xll.ciqfunctions.udf.CIQ(F$3,$B$1,$H$2,$A23,"L",,"USD","H")</f>
        <v>105672</v>
      </c>
      <c r="M23" s="40" cm="1">
        <f t="array" ref="M23">_xll.ciqfunctions.udf.CIQ(G$3,$B$1,$H$2,$A23,"L",,"USD","H")</f>
        <v>4673</v>
      </c>
      <c r="N23" s="13" cm="1">
        <f t="array" ref="N23">_xll.ciqfunctions.udf.CIQ(B$3,$N$1,$B$2,$A23,"L",,"USD","H")</f>
        <v>-28.828499999999998</v>
      </c>
      <c r="O23" s="13" cm="1">
        <f t="array" ref="O23">_xll.ciqfunctions.udf.CIQ(C$3,$N$1,$B$2,$A23,"L",,"USD","H")</f>
        <v>-25.833200000000001</v>
      </c>
      <c r="P23" s="13" cm="1">
        <f t="array" ref="P23">_xll.ciqfunctions.udf.CIQ(D$3,$N$1,$B$2,$A23,"L",,"USD","H")</f>
        <v>-8.7071000000000005</v>
      </c>
      <c r="Q23" s="13" cm="1">
        <f t="array" ref="Q23">_xll.ciqfunctions.udf.CIQ(E$3,$N$1,$B$2,$A23,"L",,"USD","H")</f>
        <v>-31.9435</v>
      </c>
      <c r="R23" s="13" cm="1">
        <f t="array" ref="R23">_xll.ciqfunctions.udf.CIQ(F$3,$N$1,$B$2,$A23,"L",,"USD","H")</f>
        <v>-61.163200000000003</v>
      </c>
      <c r="S23" s="13" cm="1">
        <f t="array" ref="S23">_xll.ciqfunctions.udf.CIQ(G$3,$N$1,$B$2,$A23,"L",,"USD","H")</f>
        <v>-17.4817</v>
      </c>
      <c r="T23" s="94">
        <v>45919</v>
      </c>
      <c r="U23" s="41" cm="1">
        <f t="array" ref="U23">_xll.ciqfunctions.udf.CIQ(O$3,$N$1,$T$2,$A23,"L",,"USD","H")</f>
        <v>-30.718299999999999</v>
      </c>
      <c r="V23" s="41" cm="1">
        <f t="array" ref="V23">_xll.ciqfunctions.udf.CIQ(P$3,$N$1,$T$2,$A23,"L",,"USD","H")</f>
        <v>-32.547699999999999</v>
      </c>
      <c r="W23" s="41" cm="1">
        <f t="array" ref="W23">_xll.ciqfunctions.udf.CIQ(Q$3,$N$1,$T$2,$A23,"L",,"USD","H")</f>
        <v>-41.824800000000003</v>
      </c>
      <c r="X23" s="41" cm="1">
        <f t="array" ref="X23">_xll.ciqfunctions.udf.CIQ(R$3,$N$1,$T$2,$A23,"L",,"USD","H")</f>
        <v>-33.165100000000002</v>
      </c>
      <c r="Y23" s="41" cm="1">
        <f t="array" ref="Y23">_xll.ciqfunctions.udf.CIQ(S$3,$N$1,$T$2,$A23,"L",,"USD","H")</f>
        <v>-29.982099999999999</v>
      </c>
      <c r="Z23" s="38" cm="1">
        <f t="array" ref="Z23">_xll.ciqfunctions.udf.CIQ(B$3,$Z$1,$B$2,$A23,"L",,"USD","H")</f>
        <v>-772</v>
      </c>
      <c r="AA23" s="38" cm="1">
        <f t="array" ref="AA23">_xll.ciqfunctions.udf.CIQ(C$3,$Z$1,$B$2,$A23,"L",,"USD","H")</f>
        <v>-20070</v>
      </c>
      <c r="AB23" s="38" cm="1">
        <f t="array" ref="AB23">_xll.ciqfunctions.udf.CIQ(D$3,$Z$1,$B$2,$A23,"L",,"USD","H")</f>
        <v>-665</v>
      </c>
      <c r="AC23" s="38" cm="1">
        <f t="array" ref="AC23">_xll.ciqfunctions.udf.CIQ(E$3,$Z$1,$B$2,$A23,"L",,"USD","H")</f>
        <v>337</v>
      </c>
      <c r="AD23" s="38" cm="1">
        <f t="array" ref="AD23">_xll.ciqfunctions.udf.CIQ(F$3,$Z$1,$B$2,$A23,"L",,"USD","H")</f>
        <v>1358</v>
      </c>
      <c r="AE23" s="38" cm="1">
        <f t="array" ref="AE23">_xll.ciqfunctions.udf.CIQ(G$3,$Z$1,$B$2,$A23,"L",,"USD","H")</f>
        <v>-102</v>
      </c>
      <c r="AF23" s="40" cm="1">
        <f t="array" ref="AF23">_xll.ciqfunctions.udf.CIQ(B$3,$Z$1,$H$2,$A23,"L",,"USD","H")</f>
        <v>-2701</v>
      </c>
      <c r="AG23" s="40" cm="1">
        <f t="array" ref="AG23">_xll.ciqfunctions.udf.CIQ(C$3,$Z$1,$H$2,$A23,"L",,"USD","H")</f>
        <v>-22440</v>
      </c>
      <c r="AH23" s="40" cm="1">
        <f t="array" ref="AH23">_xll.ciqfunctions.udf.CIQ(D$3,$Z$1,$H$2,$A23,"L",,"USD","H")</f>
        <v>-5543</v>
      </c>
      <c r="AI23" s="40" cm="1">
        <f t="array" ref="AI23">_xll.ciqfunctions.udf.CIQ(E$3,$Z$1,$H$2,$A23,"L",,"USD","H")</f>
        <v>-605</v>
      </c>
      <c r="AJ23" s="40" cm="1">
        <f t="array" ref="AJ23">_xll.ciqfunctions.udf.CIQ(F$3,$Z$1,$H$2,$A23,"L",,"USD","H")</f>
        <v>-20305</v>
      </c>
      <c r="AK23" s="40" cm="1">
        <f t="array" ref="AK23">_xll.ciqfunctions.udf.CIQ(G$3,$Z$1,$H$2,$A23,"L",,"USD","H")</f>
        <v>-2680</v>
      </c>
      <c r="AL23" s="13" t="str" cm="1">
        <f t="array" ref="AL23">_xll.ciqfunctions.udf.CIQ(B$3,$AL$1,$AL$2,$A23,"L",,"USD","H")</f>
        <v>NM</v>
      </c>
      <c r="AM23" s="13" t="str" cm="1">
        <f t="array" ref="AM23">_xll.ciqfunctions.udf.CIQ(C$3,$AL$1,$AL$2,$A23,"L",,"USD","H")</f>
        <v>NM</v>
      </c>
      <c r="AN23" s="13" t="str" cm="1">
        <f t="array" ref="AN23">_xll.ciqfunctions.udf.CIQ(D$3,$AL$1,$AL$2,$A23,"L",,"USD","H")</f>
        <v>NM</v>
      </c>
      <c r="AO23" s="13" cm="1">
        <f t="array" ref="AO23">_xll.ciqfunctions.udf.CIQ(E$3,$AL$1,$AL$2,$A23,"L",,"USD","H")</f>
        <v>-47.055999999999997</v>
      </c>
      <c r="AP23" s="13" cm="1">
        <f t="array" ref="AP23">_xll.ciqfunctions.udf.CIQ(F$3,$AL$1,$AL$2,$A23,"L",,"USD","H")</f>
        <v>7047.3684000000003</v>
      </c>
      <c r="AQ23" s="13" t="str" cm="1">
        <f t="array" ref="AQ23">_xll.ciqfunctions.udf.CIQ(G$3,$AL$1,$AL$2,$A23,"L",,"USD","H")</f>
        <v>NM</v>
      </c>
      <c r="AR23" s="41" t="str" cm="1">
        <f t="array" ref="AR23">_xll.ciqfunctions.udf.CIQ(B$3,$AL$1,$AR$2,$A23,"L",,"USD","H")</f>
        <v>NM</v>
      </c>
      <c r="AS23" s="41" t="str" cm="1">
        <f t="array" ref="AS23">_xll.ciqfunctions.udf.CIQ(C$3,$AL$1,$AR$2,$A23,"L",,"USD","H")</f>
        <v>NM</v>
      </c>
      <c r="AT23" s="41" t="str" cm="1">
        <f t="array" ref="AT23">_xll.ciqfunctions.udf.CIQ(D$3,$AL$1,$AR$2,$A23,"L",,"USD","H")</f>
        <v>NM</v>
      </c>
      <c r="AU23" s="41" t="str" cm="1">
        <f t="array" ref="AU23">_xll.ciqfunctions.udf.CIQ(E$3,$AL$1,$AR$2,$A23,"L",,"USD","H")</f>
        <v>NM</v>
      </c>
      <c r="AV23" s="41" t="str" cm="1">
        <f t="array" ref="AV23">_xll.ciqfunctions.udf.CIQ(F$3,$AL$1,$AR$2,$A23,"L",,"USD","H")</f>
        <v>NM</v>
      </c>
      <c r="AW23" s="41" t="str" cm="1">
        <f t="array" ref="AW23">_xll.ciqfunctions.udf.CIQ(G$3,$AL$1,$AR$2,$A23,"L",,"USD","H")</f>
        <v>NM</v>
      </c>
      <c r="AX23" s="38" cm="1">
        <f t="array" ref="AX23">_xll.ciqfunctions.udf.CIQ(B$3,$AX$1,$AX$2,$A23,"L",,"USD","H")</f>
        <v>1330</v>
      </c>
      <c r="AY23" s="38" cm="1">
        <f t="array" ref="AY23">_xll.ciqfunctions.udf.CIQ(C$3,$AX$1,$AX$2,$A23,"L",,"USD","H")</f>
        <v>4079</v>
      </c>
      <c r="AZ23" s="38" cm="1">
        <f t="array" ref="AZ23">_xll.ciqfunctions.udf.CIQ(D$3,$AX$1,$AX$2,$A23,"L",,"USD","H")</f>
        <v>3996</v>
      </c>
      <c r="BA23" s="38" cm="1">
        <f t="array" ref="BA23">_xll.ciqfunctions.udf.CIQ(E$3,$AX$1,$AX$2,$A23,"L",,"USD","H")</f>
        <v>1507</v>
      </c>
      <c r="BB23" s="38" cm="1">
        <f t="array" ref="BB23">_xll.ciqfunctions.udf.CIQ(F$3,$AX$1,$AX$2,$A23,"L",,"USD","H")</f>
        <v>759</v>
      </c>
      <c r="BC23" s="38" cm="1">
        <f t="array" ref="BC23">_xll.ciqfunctions.udf.CIQ(G$3,$AX$1,$AX$2,$A23,"L",,"USD","H")</f>
        <v>3125</v>
      </c>
      <c r="BD23" s="40" cm="1">
        <f t="array" ref="BD23">_xll.ciqfunctions.udf.CIQ(B$3,$AX$1,$BD$2,$A23,"L",,"USD","H")</f>
        <v>4800</v>
      </c>
      <c r="BE23" s="40" cm="1">
        <f t="array" ref="BE23">_xll.ciqfunctions.udf.CIQ(C$3,$AX$1,$BD$2,$A23,"L",,"USD","H")</f>
        <v>17016</v>
      </c>
      <c r="BF23" s="40" cm="1">
        <f t="array" ref="BF23">_xll.ciqfunctions.udf.CIQ(D$3,$AX$1,$BD$2,$A23,"L",,"USD","H")</f>
        <v>13131</v>
      </c>
      <c r="BG23" s="40">
        <f>_xll.ciqfunctions.udf.CIQ("COP", "IQ_PRICEDATE", "8/29/2025")</f>
        <v>45898</v>
      </c>
      <c r="BH23" s="40" cm="1">
        <f t="array" ref="BH23">_xll.ciqfunctions.udf.CIQ(F$3,$AX$1,$BD$2,$A23,"L",,"USD","H")</f>
        <v>14441</v>
      </c>
      <c r="BI23" s="40" cm="1">
        <f t="array" ref="BI23">_xll.ciqfunctions.udf.CIQ(G$3,$AX$1,$BD$2,$A23,"L",,"USD","H")</f>
        <v>1393</v>
      </c>
      <c r="BJ23" s="43">
        <f t="shared" si="1"/>
        <v>-0.57330766762913066</v>
      </c>
      <c r="BK23" s="43">
        <f t="shared" si="2"/>
        <v>-0.38762948506230299</v>
      </c>
      <c r="BL23" s="43">
        <f t="shared" si="3"/>
        <v>-0.39010989010989006</v>
      </c>
      <c r="BM23" s="43">
        <f t="shared" si="4"/>
        <v>-0.32144381626841823</v>
      </c>
      <c r="BN23" s="43">
        <f t="shared" si="5"/>
        <v>-0.87840435757769941</v>
      </c>
      <c r="BO23" s="43">
        <f t="shared" si="6"/>
        <v>6.038288288288288</v>
      </c>
      <c r="BP23" s="42">
        <f t="shared" si="7"/>
        <v>-0.65080750763858575</v>
      </c>
      <c r="BQ23" s="42">
        <f t="shared" si="8"/>
        <v>-0.50596637923525822</v>
      </c>
      <c r="BR23" s="42">
        <f t="shared" si="9"/>
        <v>-0.5475813120176406</v>
      </c>
      <c r="BS23" s="42">
        <f t="shared" si="10"/>
        <v>6.1042075430561837E-4</v>
      </c>
      <c r="BT23" s="42">
        <f t="shared" si="11"/>
        <v>-0.57617468376720571</v>
      </c>
      <c r="BU23" s="42">
        <f t="shared" si="12"/>
        <v>-0.18680677174547577</v>
      </c>
      <c r="BV23" s="68" cm="1">
        <f t="array" ref="BV23">_xll.ciqfunctions.udf.CIQ(B$3,$BV$1,$BV$2,$A23,"L",,"USD","H")/100</f>
        <v>-0.10727600000000001</v>
      </c>
      <c r="BW23" s="68" cm="1">
        <f t="array" ref="BW23">_xll.ciqfunctions.udf.CIQ(C$3,$BV$1,$BV$2,$A23,"L",,"USD","H")/100</f>
        <v>-0.38794400000000001</v>
      </c>
      <c r="BX23" s="68" cm="1">
        <f t="array" ref="BX23">_xll.ciqfunctions.udf.CIQ(D$3,$BV$1,$BV$2,$A23,"L",,"USD","H")/100</f>
        <v>-7.1996000000000004E-2</v>
      </c>
      <c r="BY23" s="68" cm="1">
        <f t="array" ref="BY23">_xll.ciqfunctions.udf.CIQ(E$3,$BV$1,$BV$2,$A23,"L",,"USD","H")/100</f>
        <v>1.7600000000000001E-2</v>
      </c>
      <c r="BZ23" s="68" cm="1">
        <f t="array" ref="BZ23">_xll.ciqfunctions.udf.CIQ(F$3,$BV$1,$BV$2,$A23,"L",,"USD","H")/100</f>
        <v>7.208E-3</v>
      </c>
      <c r="CA23" s="68" cm="1">
        <f t="array" ref="CA23">_xll.ciqfunctions.udf.CIQ(G$3,$BV$1,$BV$2,$A23,"L",,"USD","H")/100</f>
        <v>-7.4915999999999996E-2</v>
      </c>
      <c r="CB23" s="68" cm="1">
        <f t="array" ref="CB23">_xll.ciqfunctions.udf.CIQ(B$3,$BV$1,$CB$2,$A23,"L",,"USD","H")/100</f>
        <v>-9.3559000000000003E-2</v>
      </c>
      <c r="CC23" s="68" cm="1">
        <f t="array" ref="CC23">_xll.ciqfunctions.udf.CIQ(C$3,$BV$1,$CB$2,$A23,"L",,"USD","H")/100</f>
        <v>-0.152646</v>
      </c>
      <c r="CD23" s="68" cm="1">
        <f t="array" ref="CD23">_xll.ciqfunctions.udf.CIQ(D$3,$BV$1,$CB$2,$A23,"L",,"USD","H")/100</f>
        <v>-8.5116999999999998E-2</v>
      </c>
      <c r="CE23" s="68" cm="1">
        <f t="array" ref="CE23">_xll.ciqfunctions.udf.CIQ(E$3,$BV$1,$CB$2,$A23,"L",,"USD","H")/100</f>
        <v>-5.2167999999999999E-2</v>
      </c>
      <c r="CF23" s="68" cm="1">
        <f t="array" ref="CF23">_xll.ciqfunctions.udf.CIQ(F$3,$BV$1,$CB$2,$A23,"L",,"USD","H")/100</f>
        <v>-0.15417400000000001</v>
      </c>
      <c r="CG23" s="68" cm="1">
        <f t="array" ref="CG23">_xll.ciqfunctions.udf.CIQ(G$3,$BV$1,$CB$2,$A23,"L",,"USD","H")/100</f>
        <v>-0.31473299999999998</v>
      </c>
    </row>
    <row r="24" spans="1:85">
      <c r="A24" s="3">
        <f>EDATE(A20,-12)</f>
        <v>44104</v>
      </c>
      <c r="B24" s="14" cm="1">
        <f t="array" ref="B24">_xll.ciqfunctions.udf.CIQ(B$3,$B$1,$B$2,$A24,"L",,"USD","H")</f>
        <v>4421</v>
      </c>
      <c r="C24" s="38" cm="1">
        <f t="array" ref="C24">_xll.ciqfunctions.udf.CIQ(C$3,$B$1,$B$2,$A24,"L",,"USD","H")</f>
        <v>45696</v>
      </c>
      <c r="D24" s="38" cm="1">
        <f t="array" ref="D24">_xll.ciqfunctions.udf.CIQ(D$3,$B$1,$B$2,$A24,"L",,"USD","H")</f>
        <v>23997</v>
      </c>
      <c r="E24" s="38" cm="1">
        <f t="array" ref="E24">_xll.ciqfunctions.udf.CIQ(E$3,$B$1,$B$2,$A24,"L",,"USD","H")</f>
        <v>2321</v>
      </c>
      <c r="F24" s="38" cm="1">
        <f t="array" ref="F24">_xll.ciqfunctions.udf.CIQ(F$3,$B$1,$B$2,$A24,"L",,"USD","H")</f>
        <v>26172</v>
      </c>
      <c r="G24" s="38" cm="1">
        <f t="array" ref="G24">_xll.ciqfunctions.udf.CIQ(G$3,$B$1,$B$2,$A24,"L",,"USD","H")</f>
        <v>1154</v>
      </c>
      <c r="H24" s="40" cm="1">
        <f t="array" ref="H24">_xll.ciqfunctions.udf.CIQ(B$3,$B$1,$H$2,$A24,"L",,"USD","H")</f>
        <v>21475</v>
      </c>
      <c r="I24" s="40" cm="1">
        <f t="array" ref="I24">_xll.ciqfunctions.udf.CIQ(C$3,$B$1,$H$2,$A24,"L",,"USD","H")</f>
        <v>195877</v>
      </c>
      <c r="J24" s="40" cm="1">
        <f t="array" ref="J24">_xll.ciqfunctions.udf.CIQ(D$3,$B$1,$H$2,$A24,"L",,"USD","H")</f>
        <v>96411</v>
      </c>
      <c r="K24" s="40" cm="1">
        <f t="array" ref="K24">_xll.ciqfunctions.udf.CIQ(E$3,$B$1,$H$2,$A24,"L",,"USD","H")</f>
        <v>11295.63</v>
      </c>
      <c r="L24" s="40" cm="1">
        <f t="array" ref="L24">_xll.ciqfunctions.udf.CIQ(F$3,$B$1,$H$2,$A24,"L",,"USD","H")</f>
        <v>149126</v>
      </c>
      <c r="M24" s="40" cm="1">
        <f t="array" ref="M24">_xll.ciqfunctions.udf.CIQ(G$3,$B$1,$H$2,$A24,"L",,"USD","H")</f>
        <v>4789</v>
      </c>
      <c r="N24" s="13" cm="1">
        <f t="array" ref="N24">_xll.ciqfunctions.udf.CIQ(B$3,$N$1,$B$2,$A24,"L",,"USD","H")</f>
        <v>-45.0535</v>
      </c>
      <c r="O24" s="13" cm="1">
        <f t="array" ref="O24">_xll.ciqfunctions.udf.CIQ(C$3,$N$1,$B$2,$A24,"L",,"USD","H")</f>
        <v>-28.435700000000001</v>
      </c>
      <c r="P24" s="13" cm="1">
        <f t="array" ref="P24">_xll.ciqfunctions.udf.CIQ(D$3,$N$1,$B$2,$A24,"L",,"USD","H")</f>
        <v>-31.0015</v>
      </c>
      <c r="Q24" s="13" cm="1">
        <f t="array" ref="Q24">_xll.ciqfunctions.udf.CIQ(E$3,$N$1,$B$2,$A24,"L",,"USD","H")</f>
        <v>-44.975000000000001</v>
      </c>
      <c r="R24" s="13" cm="1">
        <f t="array" ref="R24">_xll.ciqfunctions.udf.CIQ(F$3,$N$1,$B$2,$A24,"L",,"USD","H")</f>
        <v>-61.484099999999998</v>
      </c>
      <c r="S24" s="13" cm="1">
        <f t="array" ref="S24">_xll.ciqfunctions.udf.CIQ(G$3,$N$1,$B$2,$A24,"L",,"USD","H")</f>
        <v>-26.0731</v>
      </c>
      <c r="T24" s="94">
        <v>45912</v>
      </c>
      <c r="U24" s="41" cm="1">
        <f t="array" ref="U24">_xll.ciqfunctions.udf.CIQ(O$3,$N$1,$T$2,$A24,"L",,"USD","H")</f>
        <v>-25.1676</v>
      </c>
      <c r="V24" s="41" cm="1">
        <f t="array" ref="V24">_xll.ciqfunctions.udf.CIQ(P$3,$N$1,$T$2,$A24,"L",,"USD","H")</f>
        <v>-30.019400000000001</v>
      </c>
      <c r="W24" s="41" cm="1">
        <f t="array" ref="W24">_xll.ciqfunctions.udf.CIQ(Q$3,$N$1,$T$2,$A24,"L",,"USD","H")</f>
        <v>-34.235999999999997</v>
      </c>
      <c r="X24" s="41" cm="1">
        <f t="array" ref="X24">_xll.ciqfunctions.udf.CIQ(R$3,$N$1,$T$2,$A24,"L",,"USD","H")</f>
        <v>-47.051600000000001</v>
      </c>
      <c r="Y24" s="41" cm="1">
        <f t="array" ref="Y24">_xll.ciqfunctions.udf.CIQ(S$3,$N$1,$T$2,$A24,"L",,"USD","H")</f>
        <v>-37.635199999999998</v>
      </c>
      <c r="Z24" s="38" cm="1">
        <f t="array" ref="Z24">_xll.ciqfunctions.udf.CIQ(B$3,$Z$1,$B$2,$A24,"L",,"USD","H")</f>
        <v>-450</v>
      </c>
      <c r="AA24" s="38" cm="1">
        <f t="array" ref="AA24">_xll.ciqfunctions.udf.CIQ(C$3,$Z$1,$B$2,$A24,"L",,"USD","H")</f>
        <v>-680</v>
      </c>
      <c r="AB24" s="38" cm="1">
        <f t="array" ref="AB24">_xll.ciqfunctions.udf.CIQ(D$3,$Z$1,$B$2,$A24,"L",,"USD","H")</f>
        <v>-207</v>
      </c>
      <c r="AC24" s="38" cm="1">
        <f t="array" ref="AC24">_xll.ciqfunctions.udf.CIQ(E$3,$Z$1,$B$2,$A24,"L",,"USD","H")</f>
        <v>-42</v>
      </c>
      <c r="AD24" s="38" cm="1">
        <f t="array" ref="AD24">_xll.ciqfunctions.udf.CIQ(F$3,$Z$1,$B$2,$A24,"L",,"USD","H")</f>
        <v>-450</v>
      </c>
      <c r="AE24" s="38" cm="1">
        <f t="array" ref="AE24">_xll.ciqfunctions.udf.CIQ(G$3,$Z$1,$B$2,$A24,"L",,"USD","H")</f>
        <v>-92</v>
      </c>
      <c r="AF24" s="40" cm="1">
        <f t="array" ref="AF24">_xll.ciqfunctions.udf.CIQ(B$3,$Z$1,$H$2,$A24,"L",,"USD","H")</f>
        <v>-1209</v>
      </c>
      <c r="AG24" s="40" cm="1">
        <f t="array" ref="AG24">_xll.ciqfunctions.udf.CIQ(C$3,$Z$1,$H$2,$A24,"L",,"USD","H")</f>
        <v>3320</v>
      </c>
      <c r="AH24" s="40" cm="1">
        <f t="array" ref="AH24">_xll.ciqfunctions.udf.CIQ(D$3,$Z$1,$H$2,$A24,"L",,"USD","H")</f>
        <v>-11488</v>
      </c>
      <c r="AI24" s="40" cm="1">
        <f t="array" ref="AI24">_xll.ciqfunctions.udf.CIQ(E$3,$Z$1,$H$2,$A24,"L",,"USD","H")</f>
        <v>-305.47899999999998</v>
      </c>
      <c r="AJ24" s="40" cm="1">
        <f t="array" ref="AJ24">_xll.ciqfunctions.udf.CIQ(F$3,$Z$1,$H$2,$A24,"L",,"USD","H")</f>
        <v>-21644</v>
      </c>
      <c r="AK24" s="40" cm="1">
        <f t="array" ref="AK24">_xll.ciqfunctions.udf.CIQ(G$3,$Z$1,$H$2,$A24,"L",,"USD","H")</f>
        <v>-3220</v>
      </c>
      <c r="AL24" s="13" t="str" cm="1">
        <f t="array" ref="AL24">_xll.ciqfunctions.udf.CIQ(B$3,$AL$1,$AL$2,$A24,"L",,"USD","H")</f>
        <v>NM</v>
      </c>
      <c r="AM24" s="13" t="str" cm="1">
        <f t="array" ref="AM24">_xll.ciqfunctions.udf.CIQ(C$3,$AL$1,$AL$2,$A24,"L",,"USD","H")</f>
        <v>NM</v>
      </c>
      <c r="AN24" s="13" t="str" cm="1">
        <f t="array" ref="AN24">_xll.ciqfunctions.udf.CIQ(D$3,$AL$1,$AL$2,$A24,"L",,"USD","H")</f>
        <v>NM</v>
      </c>
      <c r="AO24" s="13" t="str" cm="1">
        <f t="array" ref="AO24">_xll.ciqfunctions.udf.CIQ(E$3,$AL$1,$AL$2,$A24,"L",,"USD","H")</f>
        <v>NM</v>
      </c>
      <c r="AP24" s="13" t="str" cm="1">
        <f t="array" ref="AP24">_xll.ciqfunctions.udf.CIQ(F$3,$AL$1,$AL$2,$A24,"L",,"USD","H")</f>
        <v>NM</v>
      </c>
      <c r="AQ24" s="13" t="str" cm="1">
        <f t="array" ref="AQ24">_xll.ciqfunctions.udf.CIQ(G$3,$AL$1,$AL$2,$A24,"L",,"USD","H")</f>
        <v>NM</v>
      </c>
      <c r="AR24" s="41" t="str" cm="1">
        <f t="array" ref="AR24">_xll.ciqfunctions.udf.CIQ(B$3,$AL$1,$AR$2,$A24,"L",,"USD","H")</f>
        <v>NM</v>
      </c>
      <c r="AS24" s="41" cm="1">
        <f t="array" ref="AS24">_xll.ciqfunctions.udf.CIQ(C$3,$AL$1,$AR$2,$A24,"L",,"USD","H")</f>
        <v>-77.337900000000005</v>
      </c>
      <c r="AT24" s="41" t="str" cm="1">
        <f t="array" ref="AT24">_xll.ciqfunctions.udf.CIQ(D$3,$AL$1,$AR$2,$A24,"L",,"USD","H")</f>
        <v>NM</v>
      </c>
      <c r="AU24" s="41" t="str" cm="1">
        <f t="array" ref="AU24">_xll.ciqfunctions.udf.CIQ(E$3,$AL$1,$AR$2,$A24,"L",,"USD","H")</f>
        <v>NM</v>
      </c>
      <c r="AV24" s="41" t="str" cm="1">
        <f t="array" ref="AV24">_xll.ciqfunctions.udf.CIQ(F$3,$AL$1,$AR$2,$A24,"L",,"USD","H")</f>
        <v>NM</v>
      </c>
      <c r="AW24" s="41" t="str" cm="1">
        <f t="array" ref="AW24">_xll.ciqfunctions.udf.CIQ(G$3,$AL$1,$AR$2,$A24,"L",,"USD","H")</f>
        <v>NM</v>
      </c>
      <c r="AX24" s="38" cm="1">
        <f t="array" ref="AX24">_xll.ciqfunctions.udf.CIQ(B$3,$AX$1,$AX$2,$A24,"L",,"USD","H")</f>
        <v>1136</v>
      </c>
      <c r="AY24" s="38" cm="1">
        <f t="array" ref="AY24">_xll.ciqfunctions.udf.CIQ(C$3,$AX$1,$AX$2,$A24,"L",,"USD","H")</f>
        <v>3351</v>
      </c>
      <c r="AZ24" s="38" cm="1">
        <f t="array" ref="AZ24">_xll.ciqfunctions.udf.CIQ(D$3,$AX$1,$AX$2,$A24,"L",,"USD","H")</f>
        <v>3689</v>
      </c>
      <c r="BA24" s="38" cm="1">
        <f t="array" ref="BA24">_xll.ciqfunctions.udf.CIQ(E$3,$AX$1,$AX$2,$A24,"L",,"USD","H")</f>
        <v>970</v>
      </c>
      <c r="BB24" s="38" cm="1">
        <f t="array" ref="BB24">_xll.ciqfunctions.udf.CIQ(F$3,$AX$1,$AX$2,$A24,"L",,"USD","H")</f>
        <v>4810</v>
      </c>
      <c r="BC24" s="38" cm="1">
        <f t="array" ref="BC24">_xll.ciqfunctions.udf.CIQ(G$3,$AX$1,$AX$2,$A24,"L",,"USD","H")</f>
        <v>240</v>
      </c>
      <c r="BD24" s="40" cm="1">
        <f t="array" ref="BD24">_xll.ciqfunctions.udf.CIQ(B$3,$AX$1,$BD$2,$A24,"L",,"USD","H")</f>
        <v>6548</v>
      </c>
      <c r="BE24" s="40" cm="1">
        <f t="array" ref="BE24">_xll.ciqfunctions.udf.CIQ(C$3,$AX$1,$BD$2,$A24,"L",,"USD","H")</f>
        <v>19148</v>
      </c>
      <c r="BF24" s="40" cm="1">
        <f t="array" ref="BF24">_xll.ciqfunctions.udf.CIQ(D$3,$AX$1,$BD$2,$A24,"L",,"USD","H")</f>
        <v>15761</v>
      </c>
      <c r="BG24" s="40">
        <f>_xll.ciqfunctions.udf.CIQ("COP", "IQ_PRICEDATE", "8/22/2025")</f>
        <v>45891</v>
      </c>
      <c r="BH24" s="40" cm="1">
        <f t="array" ref="BH24">_xll.ciqfunctions.udf.CIQ(F$3,$AX$1,$BD$2,$A24,"L",,"USD","H")</f>
        <v>17717</v>
      </c>
      <c r="BI24" s="40" cm="1">
        <f t="array" ref="BI24">_xll.ciqfunctions.udf.CIQ(G$3,$AX$1,$BD$2,$A24,"L",,"USD","H")</f>
        <v>1525</v>
      </c>
      <c r="BJ24" s="43">
        <f t="shared" si="1"/>
        <v>-0.66079426694535681</v>
      </c>
      <c r="BK24" s="43">
        <f t="shared" si="2"/>
        <v>-0.61170336037079953</v>
      </c>
      <c r="BL24" s="43">
        <f t="shared" si="3"/>
        <v>-0.49257221458046763</v>
      </c>
      <c r="BM24" s="43">
        <f t="shared" si="4"/>
        <v>-0.45569191938180065</v>
      </c>
      <c r="BN24" s="43">
        <f t="shared" si="5"/>
        <v>-0.37410540013012361</v>
      </c>
      <c r="BO24" s="43">
        <f t="shared" si="6"/>
        <v>-0.63246554364471663</v>
      </c>
      <c r="BP24" s="42">
        <f t="shared" si="7"/>
        <v>-0.54866280672732293</v>
      </c>
      <c r="BQ24" s="42">
        <f t="shared" si="8"/>
        <v>-0.43355815879777537</v>
      </c>
      <c r="BR24" s="42">
        <f t="shared" si="9"/>
        <v>-0.49375260977098256</v>
      </c>
      <c r="BS24" s="42">
        <f t="shared" si="10"/>
        <v>6.1051392189792608E-4</v>
      </c>
      <c r="BT24" s="42">
        <f t="shared" si="11"/>
        <v>-0.45650039879747228</v>
      </c>
      <c r="BU24" s="42">
        <f t="shared" si="12"/>
        <v>-0.48962516733601069</v>
      </c>
      <c r="BV24" s="68" cm="1">
        <f t="array" ref="BV24">_xll.ciqfunctions.udf.CIQ(B$3,$BV$1,$BV$2,$A24,"L",,"USD","H")/100</f>
        <v>-7.8044000000000002E-2</v>
      </c>
      <c r="BW24" s="68" cm="1">
        <f t="array" ref="BW24">_xll.ciqfunctions.udf.CIQ(C$3,$BV$1,$BV$2,$A24,"L",,"USD","H")/100</f>
        <v>-6.8944000000000005E-2</v>
      </c>
      <c r="BX24" s="68" cm="1">
        <f t="array" ref="BX24">_xll.ciqfunctions.udf.CIQ(D$3,$BV$1,$BV$2,$A24,"L",,"USD","H")/100</f>
        <v>-6.1963999999999998E-2</v>
      </c>
      <c r="BY24" s="68" cm="1">
        <f t="array" ref="BY24">_xll.ciqfunctions.udf.CIQ(E$3,$BV$1,$BV$2,$A24,"L",,"USD","H")/100</f>
        <v>-3.9472E-2</v>
      </c>
      <c r="BZ24" s="68" cm="1">
        <f t="array" ref="BZ24">_xll.ciqfunctions.udf.CIQ(F$3,$BV$1,$BV$2,$A24,"L",,"USD","H")/100</f>
        <v>-3.6344000000000001E-2</v>
      </c>
      <c r="CA24" s="68" cm="1">
        <f t="array" ref="CA24">_xll.ciqfunctions.udf.CIQ(G$3,$BV$1,$BV$2,$A24,"L",,"USD","H")/100</f>
        <v>-6.9216E-2</v>
      </c>
      <c r="CB24" s="68" cm="1">
        <f t="array" ref="CB24">_xll.ciqfunctions.udf.CIQ(B$3,$BV$1,$CB$2,$A24,"L",,"USD","H")/100</f>
        <v>-6.2573000000000004E-2</v>
      </c>
      <c r="CC24" s="68" cm="1">
        <f t="array" ref="CC24">_xll.ciqfunctions.udf.CIQ(C$3,$BV$1,$CB$2,$A24,"L",,"USD","H")/100</f>
        <v>-4.5871000000000002E-2</v>
      </c>
      <c r="CD24" s="68" cm="1">
        <f t="array" ref="CD24">_xll.ciqfunctions.udf.CIQ(D$3,$BV$1,$CB$2,$A24,"L",,"USD","H")/100</f>
        <v>-0.11591100000000001</v>
      </c>
      <c r="CE24" s="68" cm="1">
        <f t="array" ref="CE24">_xll.ciqfunctions.udf.CIQ(E$3,$BV$1,$CB$2,$A24,"L",,"USD","H")/100</f>
        <v>-4.0296999999999999E-2</v>
      </c>
      <c r="CF24" s="68" cm="1">
        <f t="array" ref="CF24">_xll.ciqfunctions.udf.CIQ(F$3,$BV$1,$CB$2,$A24,"L",,"USD","H")/100</f>
        <v>-0.170711</v>
      </c>
      <c r="CG24" s="68" cm="1">
        <f t="array" ref="CG24">_xll.ciqfunctions.udf.CIQ(G$3,$BV$1,$CB$2,$A24,"L",,"USD","H")/100</f>
        <v>-0.35886699999999999</v>
      </c>
    </row>
    <row r="25" spans="1:85">
      <c r="A25" s="3">
        <f t="shared" si="13"/>
        <v>44012</v>
      </c>
      <c r="B25" s="14" cm="1">
        <f t="array" ref="B25">_xll.ciqfunctions.udf.CIQ(B$3,$B$1,$B$2,$A25,"L",,"USD","H")</f>
        <v>2826</v>
      </c>
      <c r="C25" s="38" cm="1">
        <f t="array" ref="C25">_xll.ciqfunctions.udf.CIQ(C$3,$B$1,$B$2,$A25,"L",,"USD","H")</f>
        <v>32502</v>
      </c>
      <c r="D25" s="38" cm="1">
        <f t="array" ref="D25">_xll.ciqfunctions.udf.CIQ(D$3,$B$1,$B$2,$A25,"L",,"USD","H")</f>
        <v>15926</v>
      </c>
      <c r="E25" s="38" cm="1">
        <f t="array" ref="E25">_xll.ciqfunctions.udf.CIQ(E$3,$B$1,$B$2,$A25,"L",,"USD","H")</f>
        <v>1216</v>
      </c>
      <c r="F25" s="38" cm="1">
        <f t="array" ref="F25">_xll.ciqfunctions.udf.CIQ(F$3,$B$1,$B$2,$A25,"L",,"USD","H")</f>
        <v>21138</v>
      </c>
      <c r="G25" s="38" cm="1">
        <f t="array" ref="G25">_xll.ciqfunctions.udf.CIQ(G$3,$B$1,$B$2,$A25,"L",,"USD","H")</f>
        <v>713</v>
      </c>
      <c r="H25" s="40" cm="1">
        <f t="array" ref="H25">_xll.ciqfunctions.udf.CIQ(B$3,$B$1,$H$2,$A25,"L",,"USD","H")</f>
        <v>25100</v>
      </c>
      <c r="I25" s="40" cm="1">
        <f t="array" ref="I25">_xll.ciqfunctions.udf.CIQ(C$3,$B$1,$H$2,$A25,"L",,"USD","H")</f>
        <v>214034</v>
      </c>
      <c r="J25" s="40" cm="1">
        <f t="array" ref="J25">_xll.ciqfunctions.udf.CIQ(D$3,$B$1,$H$2,$A25,"L",,"USD","H")</f>
        <v>107193</v>
      </c>
      <c r="K25" s="40" cm="1">
        <f t="array" ref="K25">_xll.ciqfunctions.udf.CIQ(E$3,$B$1,$H$2,$A25,"L",,"USD","H")</f>
        <v>13192.706</v>
      </c>
      <c r="L25" s="40" cm="1">
        <f t="array" ref="L25">_xll.ciqfunctions.udf.CIQ(F$3,$B$1,$H$2,$A25,"L",,"USD","H")</f>
        <v>190905</v>
      </c>
      <c r="M25" s="40" cm="1">
        <f t="array" ref="M25">_xll.ciqfunctions.udf.CIQ(G$3,$B$1,$H$2,$A25,"L",,"USD","H")</f>
        <v>5196</v>
      </c>
      <c r="N25" s="13" cm="1">
        <f t="array" ref="N25">_xll.ciqfunctions.udf.CIQ(B$3,$N$1,$B$2,$A25,"L",,"USD","H")</f>
        <v>-65.222800000000007</v>
      </c>
      <c r="O25" s="13" cm="1">
        <f t="array" ref="O25">_xll.ciqfunctions.udf.CIQ(C$3,$N$1,$B$2,$A25,"L",,"USD","H")</f>
        <v>-52.0139</v>
      </c>
      <c r="P25" s="13" cm="1">
        <f t="array" ref="P25">_xll.ciqfunctions.udf.CIQ(D$3,$N$1,$B$2,$A25,"L",,"USD","H")</f>
        <v>-56.154600000000002</v>
      </c>
      <c r="Q25" s="13" cm="1">
        <f t="array" ref="Q25">_xll.ciqfunctions.udf.CIQ(E$3,$N$1,$B$2,$A25,"L",,"USD","H")</f>
        <v>-73.051599999999993</v>
      </c>
      <c r="R25" s="13" cm="1">
        <f t="array" ref="R25">_xll.ciqfunctions.udf.CIQ(F$3,$N$1,$B$2,$A25,"L",,"USD","H")</f>
        <v>-70.765600000000006</v>
      </c>
      <c r="S25" s="13" cm="1">
        <f t="array" ref="S25">_xll.ciqfunctions.udf.CIQ(G$3,$N$1,$B$2,$A25,"L",,"USD","H")</f>
        <v>-55.493200000000002</v>
      </c>
      <c r="T25" s="94">
        <v>45905</v>
      </c>
      <c r="U25" s="41" cm="1">
        <f t="array" ref="U25">_xll.ciqfunctions.udf.CIQ(O$3,$N$1,$T$2,$A25,"L",,"USD","H")</f>
        <v>-21.336500000000001</v>
      </c>
      <c r="V25" s="41" cm="1">
        <f t="array" ref="V25">_xll.ciqfunctions.udf.CIQ(P$3,$N$1,$T$2,$A25,"L",,"USD","H")</f>
        <v>-26.121700000000001</v>
      </c>
      <c r="W25" s="41" cm="1">
        <f t="array" ref="W25">_xll.ciqfunctions.udf.CIQ(Q$3,$N$1,$T$2,$A25,"L",,"USD","H")</f>
        <v>-25.362400000000001</v>
      </c>
      <c r="X25" s="41" cm="1">
        <f t="array" ref="X25">_xll.ciqfunctions.udf.CIQ(R$3,$N$1,$T$2,$A25,"L",,"USD","H")</f>
        <v>-34.780200000000001</v>
      </c>
      <c r="Y25" s="41" cm="1">
        <f t="array" ref="Y25">_xll.ciqfunctions.udf.CIQ(S$3,$N$1,$T$2,$A25,"L",,"USD","H")</f>
        <v>-36.587800000000001</v>
      </c>
      <c r="Z25" s="38" cm="1">
        <f t="array" ref="Z25">_xll.ciqfunctions.udf.CIQ(B$3,$Z$1,$B$2,$A25,"L",,"USD","H")</f>
        <v>260</v>
      </c>
      <c r="AA25" s="38" cm="1">
        <f t="array" ref="AA25">_xll.ciqfunctions.udf.CIQ(C$3,$Z$1,$B$2,$A25,"L",,"USD","H")</f>
        <v>-1080</v>
      </c>
      <c r="AB25" s="38" cm="1">
        <f t="array" ref="AB25">_xll.ciqfunctions.udf.CIQ(D$3,$Z$1,$B$2,$A25,"L",,"USD","H")</f>
        <v>-8270</v>
      </c>
      <c r="AC25" s="38" cm="1">
        <f t="array" ref="AC25">_xll.ciqfunctions.udf.CIQ(E$3,$Z$1,$B$2,$A25,"L",,"USD","H")</f>
        <v>-910</v>
      </c>
      <c r="AD25" s="38" cm="1">
        <f t="array" ref="AD25">_xll.ciqfunctions.udf.CIQ(F$3,$Z$1,$B$2,$A25,"L",,"USD","H")</f>
        <v>-16848</v>
      </c>
      <c r="AE25" s="38" cm="1">
        <f t="array" ref="AE25">_xll.ciqfunctions.udf.CIQ(G$3,$Z$1,$B$2,$A25,"L",,"USD","H")</f>
        <v>-670</v>
      </c>
      <c r="AF25" s="40" cm="1">
        <f t="array" ref="AF25">_xll.ciqfunctions.udf.CIQ(B$3,$Z$1,$H$2,$A25,"L",,"USD","H")</f>
        <v>2297</v>
      </c>
      <c r="AG25" s="40" cm="1">
        <f t="array" ref="AG25">_xll.ciqfunctions.udf.CIQ(C$3,$Z$1,$H$2,$A25,"L",,"USD","H")</f>
        <v>7170</v>
      </c>
      <c r="AH25" s="40" cm="1">
        <f t="array" ref="AH25">_xll.ciqfunctions.udf.CIQ(D$3,$Z$1,$H$2,$A25,"L",,"USD","H")</f>
        <v>-8701</v>
      </c>
      <c r="AI25" s="40" cm="1">
        <f t="array" ref="AI25">_xll.ciqfunctions.udf.CIQ(E$3,$Z$1,$H$2,$A25,"L",,"USD","H")</f>
        <v>351.64299999999997</v>
      </c>
      <c r="AJ25" s="40" cm="1">
        <f t="array" ref="AJ25">_xll.ciqfunctions.udf.CIQ(F$3,$Z$1,$H$2,$A25,"L",,"USD","H")</f>
        <v>-21943</v>
      </c>
      <c r="AK25" s="40" cm="1">
        <f t="array" ref="AK25">_xll.ciqfunctions.udf.CIQ(G$3,$Z$1,$H$2,$A25,"L",,"USD","H")</f>
        <v>-3019</v>
      </c>
      <c r="AL25" s="13" cm="1">
        <f t="array" ref="AL25">_xll.ciqfunctions.udf.CIQ(B$3,$AL$1,$AL$2,$A25,"L",,"USD","H")</f>
        <v>-83.544399999999996</v>
      </c>
      <c r="AM25" s="13" t="str" cm="1">
        <f t="array" ref="AM25">_xll.ciqfunctions.udf.CIQ(C$3,$AL$1,$AL$2,$A25,"L",,"USD","H")</f>
        <v>NM</v>
      </c>
      <c r="AN25" s="13" t="str" cm="1">
        <f t="array" ref="AN25">_xll.ciqfunctions.udf.CIQ(D$3,$AL$1,$AL$2,$A25,"L",,"USD","H")</f>
        <v>NM</v>
      </c>
      <c r="AO25" s="13" t="str" cm="1">
        <f t="array" ref="AO25">_xll.ciqfunctions.udf.CIQ(E$3,$AL$1,$AL$2,$A25,"L",,"USD","H")</f>
        <v>NM</v>
      </c>
      <c r="AP25" s="13" t="str" cm="1">
        <f t="array" ref="AP25">_xll.ciqfunctions.udf.CIQ(F$3,$AL$1,$AL$2,$A25,"L",,"USD","H")</f>
        <v>NM</v>
      </c>
      <c r="AQ25" s="13" t="str" cm="1">
        <f t="array" ref="AQ25">_xll.ciqfunctions.udf.CIQ(G$3,$AL$1,$AL$2,$A25,"L",,"USD","H")</f>
        <v>NM</v>
      </c>
      <c r="AR25" s="41" cm="1">
        <f t="array" ref="AR25">_xll.ciqfunctions.udf.CIQ(B$3,$AL$1,$AR$2,$A25,"L",,"USD","H")</f>
        <v>-67.838200000000001</v>
      </c>
      <c r="AS25" s="41" cm="1">
        <f t="array" ref="AS25">_xll.ciqfunctions.udf.CIQ(C$3,$AL$1,$AR$2,$A25,"L",,"USD","H")</f>
        <v>-59.537300000000002</v>
      </c>
      <c r="AT25" s="41" t="str" cm="1">
        <f t="array" ref="AT25">_xll.ciqfunctions.udf.CIQ(D$3,$AL$1,$AR$2,$A25,"L",,"USD","H")</f>
        <v>NM</v>
      </c>
      <c r="AU25" s="41" cm="1">
        <f t="array" ref="AU25">_xll.ciqfunctions.udf.CIQ(E$3,$AL$1,$AR$2,$A25,"L",,"USD","H")</f>
        <v>-90.141800000000003</v>
      </c>
      <c r="AV25" s="41" t="str" cm="1">
        <f t="array" ref="AV25">_xll.ciqfunctions.udf.CIQ(F$3,$AL$1,$AR$2,$A25,"L",,"USD","H")</f>
        <v>NM</v>
      </c>
      <c r="AW25" s="41" t="str" cm="1">
        <f t="array" ref="AW25">_xll.ciqfunctions.udf.CIQ(G$3,$AL$1,$AR$2,$A25,"L",,"USD","H")</f>
        <v>NM</v>
      </c>
      <c r="AX25" s="38" cm="1">
        <f t="array" ref="AX25">_xll.ciqfunctions.udf.CIQ(B$3,$AX$1,$AX$2,$A25,"L",,"USD","H")</f>
        <v>199</v>
      </c>
      <c r="AY25" s="38" cm="1">
        <f t="array" ref="AY25">_xll.ciqfunctions.udf.CIQ(C$3,$AX$1,$AX$2,$A25,"L",,"USD","H")</f>
        <v>4101</v>
      </c>
      <c r="AZ25" s="38" cm="1">
        <f t="array" ref="AZ25">_xll.ciqfunctions.udf.CIQ(D$3,$AX$1,$AX$2,$A25,"L",,"USD","H")</f>
        <v>-1279</v>
      </c>
      <c r="BA25" s="38" cm="1">
        <f t="array" ref="BA25">_xll.ciqfunctions.udf.CIQ(E$3,$AX$1,$AX$2,$A25,"L",,"USD","H")</f>
        <v>-89</v>
      </c>
      <c r="BB25" s="38" cm="1">
        <f t="array" ref="BB25">_xll.ciqfunctions.udf.CIQ(F$3,$AX$1,$AX$2,$A25,"L",,"USD","H")</f>
        <v>4990</v>
      </c>
      <c r="BC25" s="38" cm="1">
        <f t="array" ref="BC25">_xll.ciqfunctions.udf.CIQ(G$3,$AX$1,$AX$2,$A25,"L",,"USD","H")</f>
        <v>-304</v>
      </c>
      <c r="BD25" s="40" cm="1">
        <f t="array" ref="BD25">_xll.ciqfunctions.udf.CIQ(B$3,$AX$1,$BD$2,$A25,"L",,"USD","H")</f>
        <v>8694</v>
      </c>
      <c r="BE25" s="40" cm="1">
        <f t="array" ref="BE25">_xll.ciqfunctions.udf.CIQ(C$3,$AX$1,$BD$2,$A25,"L",,"USD","H")</f>
        <v>24427</v>
      </c>
      <c r="BF25" s="40" cm="1">
        <f t="array" ref="BF25">_xll.ciqfunctions.udf.CIQ(D$3,$AX$1,$BD$2,$A25,"L",,"USD","H")</f>
        <v>19342</v>
      </c>
      <c r="BG25" s="40">
        <f>_xll.ciqfunctions.udf.CIQ("COP", "IQ_PRICEDATE", "8/15/2025")</f>
        <v>45884</v>
      </c>
      <c r="BH25" s="40" cm="1">
        <f t="array" ref="BH25">_xll.ciqfunctions.udf.CIQ(F$3,$AX$1,$BD$2,$A25,"L",,"USD","H")</f>
        <v>20592</v>
      </c>
      <c r="BI25" s="40" cm="1">
        <f t="array" ref="BI25">_xll.ciqfunctions.udf.CIQ(G$3,$AX$1,$BD$2,$A25,"L",,"USD","H")</f>
        <v>1943</v>
      </c>
      <c r="BJ25" s="43">
        <f t="shared" si="1"/>
        <v>-0.94384875846501126</v>
      </c>
      <c r="BK25" s="43">
        <f t="shared" si="2"/>
        <v>-0.49495073891625618</v>
      </c>
      <c r="BL25" s="43">
        <f t="shared" si="3"/>
        <v>-1.1611440090714376</v>
      </c>
      <c r="BM25" s="43">
        <f t="shared" si="4"/>
        <v>-1.0427871038707426</v>
      </c>
      <c r="BN25" s="43">
        <f t="shared" si="5"/>
        <v>-0.41301023409010706</v>
      </c>
      <c r="BO25" s="43">
        <f t="shared" si="6"/>
        <v>-1.4537313432835821</v>
      </c>
      <c r="BP25" s="42">
        <f t="shared" si="7"/>
        <v>-0.44443734423924852</v>
      </c>
      <c r="BQ25" s="42">
        <f t="shared" si="8"/>
        <v>-0.334305336022238</v>
      </c>
      <c r="BR25" s="42">
        <f t="shared" si="9"/>
        <v>-0.41816322233252112</v>
      </c>
      <c r="BS25" s="42">
        <f t="shared" si="10"/>
        <v>6.1060711793436973E-4</v>
      </c>
      <c r="BT25" s="42">
        <f t="shared" si="11"/>
        <v>-0.39812352029930143</v>
      </c>
      <c r="BU25" s="42">
        <f t="shared" si="12"/>
        <v>-0.29139314369073666</v>
      </c>
      <c r="BV25" s="68" cm="1">
        <f t="array" ref="BV25">_xll.ciqfunctions.udf.CIQ(B$3,$BV$1,$BV$2,$A25,"L",,"USD","H")/100</f>
        <v>-1.6799999999999999E-2</v>
      </c>
      <c r="BW25" s="68" cm="1">
        <f t="array" ref="BW25">_xll.ciqfunctions.udf.CIQ(C$3,$BV$1,$BV$2,$A25,"L",,"USD","H")/100</f>
        <v>-7.5955999999999996E-2</v>
      </c>
      <c r="BX25" s="68" cm="1">
        <f t="array" ref="BX25">_xll.ciqfunctions.udf.CIQ(D$3,$BV$1,$BV$2,$A25,"L",,"USD","H")/100</f>
        <v>-0.24677600000000002</v>
      </c>
      <c r="BY25" s="68" cm="1">
        <f t="array" ref="BY25">_xll.ciqfunctions.udf.CIQ(E$3,$BV$1,$BV$2,$A25,"L",,"USD","H")/100</f>
        <v>-0.16889999999999999</v>
      </c>
      <c r="BZ25" s="68" cm="1">
        <f t="array" ref="BZ25">_xll.ciqfunctions.udf.CIQ(F$3,$BV$1,$BV$2,$A25,"L",,"USD","H")/100</f>
        <v>-0.45013199999999998</v>
      </c>
      <c r="CA25" s="68" cm="1">
        <f t="array" ref="CA25">_xll.ciqfunctions.udf.CIQ(G$3,$BV$1,$BV$2,$A25,"L",,"USD","H")/100</f>
        <v>-0.34523200000000004</v>
      </c>
      <c r="CB25" s="68" cm="1">
        <f t="array" ref="CB25">_xll.ciqfunctions.udf.CIQ(B$3,$BV$1,$CB$2,$A25,"L",,"USD","H")/100</f>
        <v>1.2142E-2</v>
      </c>
      <c r="CC25" s="68" cm="1">
        <f t="array" ref="CC25">_xll.ciqfunctions.udf.CIQ(C$3,$BV$1,$CB$2,$A25,"L",,"USD","H")/100</f>
        <v>-3.0430000000000002E-2</v>
      </c>
      <c r="CD25" s="68" cm="1">
        <f t="array" ref="CD25">_xll.ciqfunctions.udf.CIQ(D$3,$BV$1,$CB$2,$A25,"L",,"USD","H")/100</f>
        <v>-9.9626000000000006E-2</v>
      </c>
      <c r="CE25" s="68" cm="1">
        <f t="array" ref="CE25">_xll.ciqfunctions.udf.CIQ(E$3,$BV$1,$CB$2,$A25,"L",,"USD","H")/100</f>
        <v>-1.3781000000000002E-2</v>
      </c>
      <c r="CF25" s="68" cm="1">
        <f t="array" ref="CF25">_xll.ciqfunctions.udf.CIQ(F$3,$BV$1,$CB$2,$A25,"L",,"USD","H")/100</f>
        <v>-0.17099200000000001</v>
      </c>
      <c r="CG25" s="68" cm="1">
        <f t="array" ref="CG25">_xll.ciqfunctions.udf.CIQ(G$3,$BV$1,$CB$2,$A25,"L",,"USD","H")/100</f>
        <v>-0.32447899999999996</v>
      </c>
    </row>
    <row r="26" spans="1:85">
      <c r="A26" s="3">
        <f t="shared" si="13"/>
        <v>43921</v>
      </c>
      <c r="B26" s="14" cm="1">
        <f t="array" ref="B26">_xll.ciqfunctions.udf.CIQ(B$3,$B$1,$B$2,$A26,"L",,"USD","H")</f>
        <v>6392</v>
      </c>
      <c r="C26" s="38" cm="1">
        <f t="array" ref="C26">_xll.ciqfunctions.udf.CIQ(C$3,$B$1,$B$2,$A26,"L",,"USD","H")</f>
        <v>55383</v>
      </c>
      <c r="D26" s="38" cm="1">
        <f t="array" ref="D26">_xll.ciqfunctions.udf.CIQ(D$3,$B$1,$B$2,$A26,"L",,"USD","H")</f>
        <v>29705</v>
      </c>
      <c r="E26" s="38" cm="1">
        <f t="array" ref="E26">_xll.ciqfunctions.udf.CIQ(E$3,$B$1,$B$2,$A26,"L",,"USD","H")</f>
        <v>3496</v>
      </c>
      <c r="F26" s="38" cm="1">
        <f t="array" ref="F26">_xll.ciqfunctions.udf.CIQ(F$3,$B$1,$B$2,$A26,"L",,"USD","H")</f>
        <v>30770</v>
      </c>
      <c r="G26" s="38" cm="1">
        <f t="array" ref="G26">_xll.ciqfunctions.udf.CIQ(G$3,$B$1,$B$2,$A26,"L",,"USD","H")</f>
        <v>1286</v>
      </c>
      <c r="H26" s="40" cm="1">
        <f t="array" ref="H26">_xll.ciqfunctions.udf.CIQ(B$3,$B$1,$H$2,$A26,"L",,"USD","H")</f>
        <v>30400</v>
      </c>
      <c r="I26" s="40" cm="1">
        <f t="array" ref="I26">_xll.ciqfunctions.udf.CIQ(C$3,$B$1,$H$2,$A26,"L",,"USD","H")</f>
        <v>249264</v>
      </c>
      <c r="J26" s="40" cm="1">
        <f t="array" ref="J26">_xll.ciqfunctions.udf.CIQ(D$3,$B$1,$H$2,$A26,"L",,"USD","H")</f>
        <v>127590</v>
      </c>
      <c r="K26" s="40" cm="1">
        <f t="array" ref="K26">_xll.ciqfunctions.udf.CIQ(E$3,$B$1,$H$2,$A26,"L",,"USD","H")</f>
        <v>16489.026999999998</v>
      </c>
      <c r="L26" s="40" cm="1">
        <f t="array" ref="L26">_xll.ciqfunctions.udf.CIQ(F$3,$B$1,$H$2,$A26,"L",,"USD","H")</f>
        <v>242072</v>
      </c>
      <c r="M26" s="40" cm="1">
        <f t="array" ref="M26">_xll.ciqfunctions.udf.CIQ(G$3,$B$1,$H$2,$A26,"L",,"USD","H")</f>
        <v>6085</v>
      </c>
      <c r="N26" s="13" cm="1">
        <f t="array" ref="N26">_xll.ciqfunctions.udf.CIQ(B$3,$N$1,$B$2,$A26,"L",,"USD","H")</f>
        <v>-31.5486</v>
      </c>
      <c r="O26" s="13" cm="1">
        <f t="array" ref="O26">_xll.ciqfunctions.udf.CIQ(C$3,$N$1,$B$2,$A26,"L",,"USD","H")</f>
        <v>-10.551399999999999</v>
      </c>
      <c r="P26" s="13" cm="1">
        <f t="array" ref="P26">_xll.ciqfunctions.udf.CIQ(D$3,$N$1,$B$2,$A26,"L",,"USD","H")</f>
        <v>-13.115399999999999</v>
      </c>
      <c r="Q26" s="13" cm="1">
        <f t="array" ref="Q26">_xll.ciqfunctions.udf.CIQ(E$3,$N$1,$B$2,$A26,"L",,"USD","H")</f>
        <v>-14.378</v>
      </c>
      <c r="R26" s="13" cm="1">
        <f t="array" ref="R26">_xll.ciqfunctions.udf.CIQ(F$3,$N$1,$B$2,$A26,"L",,"USD","H")</f>
        <v>-53.305999999999997</v>
      </c>
      <c r="S26" s="13" cm="1">
        <f t="array" ref="S26">_xll.ciqfunctions.udf.CIQ(G$3,$N$1,$B$2,$A26,"L",,"USD","H")</f>
        <v>-20.812899999999999</v>
      </c>
      <c r="T26" s="94">
        <v>45898</v>
      </c>
      <c r="U26" s="41" cm="1">
        <f t="array" ref="U26">_xll.ciqfunctions.udf.CIQ(O$3,$N$1,$T$2,$A26,"L",,"USD","H")</f>
        <v>-9.6254000000000008</v>
      </c>
      <c r="V26" s="41" cm="1">
        <f t="array" ref="V26">_xll.ciqfunctions.udf.CIQ(P$3,$N$1,$T$2,$A26,"L",,"USD","H")</f>
        <v>-14.519500000000001</v>
      </c>
      <c r="W26" s="41" cm="1">
        <f t="array" ref="W26">_xll.ciqfunctions.udf.CIQ(Q$3,$N$1,$T$2,$A26,"L",,"USD","H")</f>
        <v>-6.2785000000000002</v>
      </c>
      <c r="X26" s="41" cm="1">
        <f t="array" ref="X26">_xll.ciqfunctions.udf.CIQ(R$3,$N$1,$T$2,$A26,"L",,"USD","H")</f>
        <v>-18.028700000000001</v>
      </c>
      <c r="Y26" s="41" cm="1">
        <f t="array" ref="Y26">_xll.ciqfunctions.udf.CIQ(S$3,$N$1,$T$2,$A26,"L",,"USD","H")</f>
        <v>-27.988199999999999</v>
      </c>
      <c r="Z26" s="38" cm="1">
        <f t="array" ref="Z26">_xll.ciqfunctions.udf.CIQ(B$3,$Z$1,$B$2,$A26,"L",,"USD","H")</f>
        <v>-1739</v>
      </c>
      <c r="AA26" s="38" cm="1">
        <f t="array" ref="AA26">_xll.ciqfunctions.udf.CIQ(C$3,$Z$1,$B$2,$A26,"L",,"USD","H")</f>
        <v>-610</v>
      </c>
      <c r="AB26" s="38" cm="1">
        <f t="array" ref="AB26">_xll.ciqfunctions.udf.CIQ(D$3,$Z$1,$B$2,$A26,"L",,"USD","H")</f>
        <v>3599</v>
      </c>
      <c r="AC26" s="38" cm="1">
        <f t="array" ref="AC26">_xll.ciqfunctions.udf.CIQ(E$3,$Z$1,$B$2,$A26,"L",,"USD","H")</f>
        <v>10</v>
      </c>
      <c r="AD26" s="38" cm="1">
        <f t="array" ref="AD26">_xll.ciqfunctions.udf.CIQ(F$3,$Z$1,$B$2,$A26,"L",,"USD","H")</f>
        <v>-4365</v>
      </c>
      <c r="AE26" s="38" cm="1">
        <f t="array" ref="AE26">_xll.ciqfunctions.udf.CIQ(G$3,$Z$1,$B$2,$A26,"L",,"USD","H")</f>
        <v>-1816</v>
      </c>
      <c r="AF26" s="40" cm="1">
        <f t="array" ref="AF26">_xll.ciqfunctions.udf.CIQ(B$3,$Z$1,$H$2,$A26,"L",,"USD","H")</f>
        <v>3617</v>
      </c>
      <c r="AG26" s="40" cm="1">
        <f t="array" ref="AG26">_xll.ciqfunctions.udf.CIQ(C$3,$Z$1,$H$2,$A26,"L",,"USD","H")</f>
        <v>11380</v>
      </c>
      <c r="AH26" s="40" cm="1">
        <f t="array" ref="AH26">_xll.ciqfunctions.udf.CIQ(D$3,$Z$1,$H$2,$A26,"L",,"USD","H")</f>
        <v>3874</v>
      </c>
      <c r="AI26" s="40" cm="1">
        <f t="array" ref="AI26">_xll.ciqfunctions.udf.CIQ(E$3,$Z$1,$H$2,$A26,"L",,"USD","H")</f>
        <v>2109.4839999999999</v>
      </c>
      <c r="AJ26" s="40" cm="1">
        <f t="array" ref="AJ26">_xll.ciqfunctions.udf.CIQ(F$3,$Z$1,$H$2,$A26,"L",,"USD","H")</f>
        <v>-3273</v>
      </c>
      <c r="AK26" s="40" cm="1">
        <f t="array" ref="AK26">_xll.ciqfunctions.udf.CIQ(G$3,$Z$1,$H$2,$A26,"L",,"USD","H")</f>
        <v>-1854</v>
      </c>
      <c r="AL26" s="13" t="str" cm="1">
        <f t="array" ref="AL26">_xll.ciqfunctions.udf.CIQ(B$3,$AL$1,$AL$2,$A26,"L",,"USD","H")</f>
        <v>NM</v>
      </c>
      <c r="AM26" s="13" t="str" cm="1">
        <f t="array" ref="AM26">_xll.ciqfunctions.udf.CIQ(C$3,$AL$1,$AL$2,$A26,"L",,"USD","H")</f>
        <v>NM</v>
      </c>
      <c r="AN26" s="13" cm="1">
        <f t="array" ref="AN26">_xll.ciqfunctions.udf.CIQ(D$3,$AL$1,$AL$2,$A26,"L",,"USD","H")</f>
        <v>35.862499999999997</v>
      </c>
      <c r="AO26" s="13" cm="1">
        <f t="array" ref="AO26">_xll.ciqfunctions.udf.CIQ(E$3,$AL$1,$AL$2,$A26,"L",,"USD","H")</f>
        <v>-98.426299999999998</v>
      </c>
      <c r="AP26" s="13" t="str" cm="1">
        <f t="array" ref="AP26">_xll.ciqfunctions.udf.CIQ(F$3,$AL$1,$AL$2,$A26,"L",,"USD","H")</f>
        <v>NM</v>
      </c>
      <c r="AQ26" s="13" t="str" cm="1">
        <f t="array" ref="AQ26">_xll.ciqfunctions.udf.CIQ(G$3,$AL$1,$AL$2,$A26,"L",,"USD","H")</f>
        <v>NM</v>
      </c>
      <c r="AR26" s="41" cm="1">
        <f t="array" ref="AR26">_xll.ciqfunctions.udf.CIQ(B$3,$AL$1,$AR$2,$A26,"L",,"USD","H")</f>
        <v>-49.777900000000002</v>
      </c>
      <c r="AS26" s="41" cm="1">
        <f t="array" ref="AS26">_xll.ciqfunctions.udf.CIQ(C$3,$AL$1,$AR$2,$A26,"L",,"USD","H")</f>
        <v>-38.619300000000003</v>
      </c>
      <c r="AT26" s="41" cm="1">
        <f t="array" ref="AT26">_xll.ciqfunctions.udf.CIQ(D$3,$AL$1,$AR$2,$A26,"L",,"USD","H")</f>
        <v>-71.998599999999996</v>
      </c>
      <c r="AU26" s="41" cm="1">
        <f t="array" ref="AU26">_xll.ciqfunctions.udf.CIQ(E$3,$AL$1,$AR$2,$A26,"L",,"USD","H")</f>
        <v>-38.244799999999998</v>
      </c>
      <c r="AV26" s="41" t="str" cm="1">
        <f t="array" ref="AV26">_xll.ciqfunctions.udf.CIQ(F$3,$AL$1,$AR$2,$A26,"L",,"USD","H")</f>
        <v>NM</v>
      </c>
      <c r="AW26" s="41" t="str" cm="1">
        <f t="array" ref="AW26">_xll.ciqfunctions.udf.CIQ(G$3,$AL$1,$AR$2,$A26,"L",,"USD","H")</f>
        <v>NM</v>
      </c>
      <c r="AX26" s="38" cm="1">
        <f t="array" ref="AX26">_xll.ciqfunctions.udf.CIQ(B$3,$AX$1,$AX$2,$A26,"L",,"USD","H")</f>
        <v>2096</v>
      </c>
      <c r="AY26" s="38" cm="1">
        <f t="array" ref="AY26">_xll.ciqfunctions.udf.CIQ(C$3,$AX$1,$AX$2,$A26,"L",,"USD","H")</f>
        <v>5035</v>
      </c>
      <c r="AZ26" s="38" cm="1">
        <f t="array" ref="AZ26">_xll.ciqfunctions.udf.CIQ(D$3,$AX$1,$AX$2,$A26,"L",,"USD","H")</f>
        <v>6799</v>
      </c>
      <c r="BA26" s="38" cm="1">
        <f t="array" ref="BA26">_xll.ciqfunctions.udf.CIQ(E$3,$AX$1,$AX$2,$A26,"L",,"USD","H")</f>
        <v>2615</v>
      </c>
      <c r="BB26" s="38" cm="1">
        <f t="array" ref="BB26">_xll.ciqfunctions.udf.CIQ(F$3,$AX$1,$AX$2,$A26,"L",,"USD","H")</f>
        <v>1675</v>
      </c>
      <c r="BC26" s="38" cm="1">
        <f t="array" ref="BC26">_xll.ciqfunctions.udf.CIQ(G$3,$AX$1,$AX$2,$A26,"L",,"USD","H")</f>
        <v>1145</v>
      </c>
      <c r="BD26" s="40" cm="1">
        <f t="array" ref="BD26">_xll.ciqfunctions.udf.CIQ(B$3,$AX$1,$BD$2,$A26,"L",,"USD","H")</f>
        <v>12073</v>
      </c>
      <c r="BE26" s="40" cm="1">
        <f t="array" ref="BE26">_xll.ciqfunctions.udf.CIQ(C$3,$AX$1,$BD$2,$A26,"L",,"USD","H")</f>
        <v>28446</v>
      </c>
      <c r="BF26" s="40" cm="1">
        <f t="array" ref="BF26">_xll.ciqfunctions.udf.CIQ(D$3,$AX$1,$BD$2,$A26,"L",,"USD","H")</f>
        <v>28558</v>
      </c>
      <c r="BG26" s="40">
        <f>_xll.ciqfunctions.udf.CIQ("COP", "IQ_PRICEDATE", "8/8/2025")</f>
        <v>45877</v>
      </c>
      <c r="BH26" s="40" cm="1">
        <f t="array" ref="BH26">_xll.ciqfunctions.udf.CIQ(F$3,$AX$1,$BD$2,$A26,"L",,"USD","H")</f>
        <v>23988</v>
      </c>
      <c r="BI26" s="40" cm="1">
        <f t="array" ref="BI26">_xll.ciqfunctions.udf.CIQ(G$3,$AX$1,$BD$2,$A26,"L",,"USD","H")</f>
        <v>2917</v>
      </c>
      <c r="BJ26" s="43">
        <f t="shared" si="1"/>
        <v>-0.44388431944812945</v>
      </c>
      <c r="BK26" s="43">
        <f t="shared" si="2"/>
        <v>-0.31328423349699941</v>
      </c>
      <c r="BL26" s="43">
        <f t="shared" si="3"/>
        <v>-6.4143152099105261E-2</v>
      </c>
      <c r="BM26" s="43">
        <f t="shared" si="4"/>
        <v>0.48582837915158339</v>
      </c>
      <c r="BN26" s="43">
        <f t="shared" si="5"/>
        <v>-0.82403613824981614</v>
      </c>
      <c r="BO26" s="43">
        <f t="shared" si="6"/>
        <v>-20.406779661016948</v>
      </c>
      <c r="BP26" s="42">
        <f t="shared" si="7"/>
        <v>-0.23506304251409749</v>
      </c>
      <c r="BQ26" s="42">
        <f t="shared" si="8"/>
        <v>-0.24700214416179156</v>
      </c>
      <c r="BR26" s="42">
        <f t="shared" si="9"/>
        <v>-0.13932672312467975</v>
      </c>
      <c r="BS26" s="42">
        <f t="shared" si="10"/>
        <v>6.1070034242849403E-4</v>
      </c>
      <c r="BT26" s="42">
        <f t="shared" si="11"/>
        <v>-0.28749220304749457</v>
      </c>
      <c r="BU26" s="42">
        <f t="shared" si="12"/>
        <v>0.26277056277056277</v>
      </c>
      <c r="BV26" s="68" cm="1">
        <f t="array" ref="BV26">_xll.ciqfunctions.udf.CIQ(B$3,$BV$1,$BV$2,$A26,"L",,"USD","H")/100</f>
        <v>-0.180752</v>
      </c>
      <c r="BW26" s="68" cm="1">
        <f t="array" ref="BW26">_xll.ciqfunctions.udf.CIQ(C$3,$BV$1,$BV$2,$A26,"L",,"USD","H")/100</f>
        <v>-6.9252000000000008E-2</v>
      </c>
      <c r="BX26" s="68" cm="1">
        <f t="array" ref="BX26">_xll.ciqfunctions.udf.CIQ(D$3,$BV$1,$BV$2,$A26,"L",,"USD","H")/100</f>
        <v>2.7099999999999999E-2</v>
      </c>
      <c r="BY26" s="68" cm="1">
        <f t="array" ref="BY26">_xll.ciqfunctions.udf.CIQ(E$3,$BV$1,$BV$2,$A26,"L",,"USD","H")/100</f>
        <v>-2.2987999999999998E-2</v>
      </c>
      <c r="BZ26" s="68" cm="1">
        <f t="array" ref="BZ26">_xll.ciqfunctions.udf.CIQ(F$3,$BV$1,$BV$2,$A26,"L",,"USD","H")/100</f>
        <v>-0.14904000000000001</v>
      </c>
      <c r="CA26" s="68" cm="1">
        <f t="array" ref="CA26">_xll.ciqfunctions.udf.CIQ(G$3,$BV$1,$BV$2,$A26,"L",,"USD","H")/100</f>
        <v>-0.77612799999999993</v>
      </c>
      <c r="CB26" s="68" cm="1">
        <f t="array" ref="CB26">_xll.ciqfunctions.udf.CIQ(B$3,$BV$1,$CB$2,$A26,"L",,"USD","H")/100</f>
        <v>4.2182000000000004E-2</v>
      </c>
      <c r="CC26" s="68" cm="1">
        <f t="array" ref="CC26">_xll.ciqfunctions.udf.CIQ(C$3,$BV$1,$CB$2,$A26,"L",,"USD","H")/100</f>
        <v>-1.4202999999999999E-2</v>
      </c>
      <c r="CD26" s="68" cm="1">
        <f t="array" ref="CD26">_xll.ciqfunctions.udf.CIQ(D$3,$BV$1,$CB$2,$A26,"L",,"USD","H")/100</f>
        <v>-2.8294E-2</v>
      </c>
      <c r="CE26" s="68" cm="1">
        <f t="array" ref="CE26">_xll.ciqfunctions.udf.CIQ(E$3,$BV$1,$CB$2,$A26,"L",,"USD","H")/100</f>
        <v>5.4958E-2</v>
      </c>
      <c r="CF26" s="68" cm="1">
        <f t="array" ref="CF26">_xll.ciqfunctions.udf.CIQ(F$3,$BV$1,$CB$2,$A26,"L",,"USD","H")/100</f>
        <v>-6.2457000000000006E-2</v>
      </c>
      <c r="CG26" s="68" cm="1">
        <f t="array" ref="CG26">_xll.ciqfunctions.udf.CIQ(G$3,$BV$1,$CB$2,$A26,"L",,"USD","H")/100</f>
        <v>-0.17644400000000002</v>
      </c>
    </row>
    <row r="27" spans="1:85">
      <c r="A27" s="3">
        <f t="shared" si="13"/>
        <v>43830</v>
      </c>
      <c r="B27" s="14" cm="1">
        <f t="array" ref="B27">_xll.ciqfunctions.udf.CIQ(B$3,$B$1,$B$2,$A27,"L",,"USD","H")</f>
        <v>7836</v>
      </c>
      <c r="C27" s="38" cm="1">
        <f t="array" ref="C27">_xll.ciqfunctions.udf.CIQ(C$3,$B$1,$B$2,$A27,"L",,"USD","H")</f>
        <v>62296</v>
      </c>
      <c r="D27" s="38" cm="1">
        <f t="array" ref="D27">_xll.ciqfunctions.udf.CIQ(D$3,$B$1,$B$2,$A27,"L",,"USD","H")</f>
        <v>26783</v>
      </c>
      <c r="E27" s="38" cm="1">
        <f t="array" ref="E27">_xll.ciqfunctions.udf.CIQ(E$3,$B$1,$B$2,$A27,"L",,"USD","H")</f>
        <v>4262.63</v>
      </c>
      <c r="F27" s="38" cm="1">
        <f t="array" ref="F27">_xll.ciqfunctions.udf.CIQ(F$3,$B$1,$B$2,$A27,"L",,"USD","H")</f>
        <v>71046</v>
      </c>
      <c r="G27" s="38" cm="1">
        <f t="array" ref="G27">_xll.ciqfunctions.udf.CIQ(G$3,$B$1,$B$2,$A27,"L",,"USD","H")</f>
        <v>1636</v>
      </c>
      <c r="H27" s="40" cm="1">
        <f t="array" ref="H27">_xll.ciqfunctions.udf.CIQ(B$3,$B$1,$H$2,$A27,"L",,"USD","H")</f>
        <v>33346</v>
      </c>
      <c r="I27" s="40" cm="1">
        <f t="array" ref="I27">_xll.ciqfunctions.udf.CIQ(C$3,$B$1,$H$2,$A27,"L",,"USD","H")</f>
        <v>259497</v>
      </c>
      <c r="J27" s="40" cm="1">
        <f t="array" ref="J27">_xll.ciqfunctions.udf.CIQ(D$3,$B$1,$H$2,$A27,"L",,"USD","H")</f>
        <v>139365</v>
      </c>
      <c r="K27" s="40" cm="1">
        <f t="array" ref="K27">_xll.ciqfunctions.udf.CIQ(E$3,$B$1,$H$2,$A27,"L",,"USD","H")</f>
        <v>17076</v>
      </c>
      <c r="L27" s="40" cm="1">
        <f t="array" ref="L27">_xll.ciqfunctions.udf.CIQ(F$3,$B$1,$H$2,$A27,"L",,"USD","H")</f>
        <v>158109</v>
      </c>
      <c r="M27" s="40" cm="1">
        <f t="array" ref="M27">_xll.ciqfunctions.udf.CIQ(G$3,$B$1,$H$2,$A27,"L",,"USD","H")</f>
        <v>6674</v>
      </c>
      <c r="N27" s="13" cm="1">
        <f t="array" ref="N27">_xll.ciqfunctions.udf.CIQ(B$3,$N$1,$B$2,$A27,"L",,"USD","H")</f>
        <v>-21.427900000000001</v>
      </c>
      <c r="O27" s="13" cm="1">
        <f t="array" ref="O27">_xll.ciqfunctions.udf.CIQ(C$3,$N$1,$B$2,$A27,"L",,"USD","H")</f>
        <v>-8.7279</v>
      </c>
      <c r="P27" s="13" cm="1">
        <f t="array" ref="P27">_xll.ciqfunctions.udf.CIQ(D$3,$N$1,$B$2,$A27,"L",,"USD","H")</f>
        <v>-17.532499999999999</v>
      </c>
      <c r="Q27" s="13" cm="1">
        <f t="array" ref="Q27">_xll.ciqfunctions.udf.CIQ(E$3,$N$1,$B$2,$A27,"L",,"USD","H")</f>
        <v>-2.2902</v>
      </c>
      <c r="R27" s="13" cm="1">
        <f t="array" ref="R27">_xll.ciqfunctions.udf.CIQ(F$3,$N$1,$B$2,$A27,"L",,"USD","H")</f>
        <v>-5.8882000000000003</v>
      </c>
      <c r="S27" s="13" cm="1">
        <f t="array" ref="S27">_xll.ciqfunctions.udf.CIQ(G$3,$N$1,$B$2,$A27,"L",,"USD","H")</f>
        <v>-43.430199999999999</v>
      </c>
      <c r="T27" s="94">
        <v>45891</v>
      </c>
      <c r="U27" s="41" cm="1">
        <f t="array" ref="U27">_xll.ciqfunctions.udf.CIQ(O$3,$N$1,$T$2,$A27,"L",,"USD","H")</f>
        <v>-7.6721000000000004</v>
      </c>
      <c r="V27" s="41" cm="1">
        <f t="array" ref="V27">_xll.ciqfunctions.udf.CIQ(P$3,$N$1,$T$2,$A27,"L",,"USD","H")</f>
        <v>-7.7304000000000004</v>
      </c>
      <c r="W27" s="41" cm="1">
        <f t="array" ref="W27">_xll.ciqfunctions.udf.CIQ(Q$3,$N$1,$T$2,$A27,"L",,"USD","H")</f>
        <v>-1.1032</v>
      </c>
      <c r="X27" s="41" cm="1">
        <f t="array" ref="X27">_xll.ciqfunctions.udf.CIQ(R$3,$N$1,$T$2,$A27,"L",,"USD","H")</f>
        <v>-46.860100000000003</v>
      </c>
      <c r="Y27" s="41" cm="1">
        <f t="array" ref="Y27">_xll.ciqfunctions.udf.CIQ(S$3,$N$1,$T$2,$A27,"L",,"USD","H")</f>
        <v>-20.914899999999999</v>
      </c>
      <c r="Z27" s="38" cm="1">
        <f t="array" ref="Z27">_xll.ciqfunctions.udf.CIQ(B$3,$Z$1,$B$2,$A27,"L",,"USD","H")</f>
        <v>720</v>
      </c>
      <c r="AA27" s="38" cm="1">
        <f t="array" ref="AA27">_xll.ciqfunctions.udf.CIQ(C$3,$Z$1,$B$2,$A27,"L",,"USD","H")</f>
        <v>5690</v>
      </c>
      <c r="AB27" s="38" cm="1">
        <f t="array" ref="AB27">_xll.ciqfunctions.udf.CIQ(D$3,$Z$1,$B$2,$A27,"L",,"USD","H")</f>
        <v>-6610</v>
      </c>
      <c r="AC27" s="38" cm="1">
        <f t="array" ref="AC27">_xll.ciqfunctions.udf.CIQ(E$3,$Z$1,$B$2,$A27,"L",,"USD","H")</f>
        <v>636.52099999999996</v>
      </c>
      <c r="AD27" s="38" cm="1">
        <f t="array" ref="AD27">_xll.ciqfunctions.udf.CIQ(F$3,$Z$1,$B$2,$A27,"L",,"USD","H")</f>
        <v>19</v>
      </c>
      <c r="AE27" s="38" cm="1">
        <f t="array" ref="AE27">_xll.ciqfunctions.udf.CIQ(G$3,$Z$1,$B$2,$A27,"L",,"USD","H")</f>
        <v>-642</v>
      </c>
      <c r="AF27" s="40" cm="1">
        <f t="array" ref="AF27">_xll.ciqfunctions.udf.CIQ(B$3,$Z$1,$H$2,$A27,"L",,"USD","H")</f>
        <v>7189</v>
      </c>
      <c r="AG27" s="40" cm="1">
        <f t="array" ref="AG27">_xll.ciqfunctions.udf.CIQ(C$3,$Z$1,$H$2,$A27,"L",,"USD","H")</f>
        <v>14340</v>
      </c>
      <c r="AH27" s="40" cm="1">
        <f t="array" ref="AH27">_xll.ciqfunctions.udf.CIQ(D$3,$Z$1,$H$2,$A27,"L",,"USD","H")</f>
        <v>2924</v>
      </c>
      <c r="AI27" s="40" cm="1">
        <f t="array" ref="AI27">_xll.ciqfunctions.udf.CIQ(E$3,$Z$1,$H$2,$A27,"L",,"USD","H")</f>
        <v>2735</v>
      </c>
      <c r="AJ27" s="40" cm="1">
        <f t="array" ref="AJ27">_xll.ciqfunctions.udf.CIQ(F$3,$Z$1,$H$2,$A27,"L",,"USD","H")</f>
        <v>4026</v>
      </c>
      <c r="AK27" s="40" cm="1">
        <f t="array" ref="AK27">_xll.ciqfunctions.udf.CIQ(G$3,$Z$1,$H$2,$A27,"L",,"USD","H")</f>
        <v>-355</v>
      </c>
      <c r="AL27" s="13" cm="1">
        <f t="array" ref="AL27">_xll.ciqfunctions.udf.CIQ(B$3,$AL$1,$AL$2,$A27,"L",,"USD","H")</f>
        <v>-61.456200000000003</v>
      </c>
      <c r="AM27" s="13" cm="1">
        <f t="array" ref="AM27">_xll.ciqfunctions.udf.CIQ(C$3,$AL$1,$AL$2,$A27,"L",,"USD","H")</f>
        <v>-5.1666999999999996</v>
      </c>
      <c r="AN27" s="13" t="str" cm="1">
        <f t="array" ref="AN27">_xll.ciqfunctions.udf.CIQ(D$3,$AL$1,$AL$2,$A27,"L",,"USD","H")</f>
        <v>NM</v>
      </c>
      <c r="AO27" s="13" cm="1">
        <f t="array" ref="AO27">_xll.ciqfunctions.udf.CIQ(E$3,$AL$1,$AL$2,$A27,"L",,"USD","H")</f>
        <v>-28.7026</v>
      </c>
      <c r="AP27" s="13" cm="1">
        <f t="array" ref="AP27">_xll.ciqfunctions.udf.CIQ(F$3,$AL$1,$AL$2,$A27,"L",,"USD","H")</f>
        <v>-97.519599999999997</v>
      </c>
      <c r="AQ27" s="13" t="str" cm="1">
        <f t="array" ref="AQ27">_xll.ciqfunctions.udf.CIQ(G$3,$AL$1,$AL$2,$A27,"L",,"USD","H")</f>
        <v>NM</v>
      </c>
      <c r="AR27" s="41" cm="1">
        <f t="array" ref="AR27">_xll.ciqfunctions.udf.CIQ(B$3,$AL$1,$AR$2,$A27,"L",,"USD","H")</f>
        <v>14.895300000000001</v>
      </c>
      <c r="AS27" s="41" cm="1">
        <f t="array" ref="AS27">_xll.ciqfunctions.udf.CIQ(C$3,$AL$1,$AR$2,$A27,"L",,"USD","H")</f>
        <v>-31.190100000000001</v>
      </c>
      <c r="AT27" s="41" cm="1">
        <f t="array" ref="AT27">_xll.ciqfunctions.udf.CIQ(D$3,$AL$1,$AR$2,$A27,"L",,"USD","H")</f>
        <v>-80.275300000000001</v>
      </c>
      <c r="AU27" s="41" cm="1">
        <f t="array" ref="AU27">_xll.ciqfunctions.udf.CIQ(E$3,$AL$1,$AR$2,$A27,"L",,"USD","H")</f>
        <v>-20.006799999999998</v>
      </c>
      <c r="AV27" s="41" cm="1">
        <f t="array" ref="AV27">_xll.ciqfunctions.udf.CIQ(F$3,$AL$1,$AR$2,$A27,"L",,"USD","H")</f>
        <v>-57.092700000000001</v>
      </c>
      <c r="AW27" s="41" t="str" cm="1">
        <f t="array" ref="AW27">_xll.ciqfunctions.udf.CIQ(G$3,$AL$1,$AR$2,$A27,"L",,"USD","H")</f>
        <v>NM</v>
      </c>
      <c r="AX27" s="38" cm="1">
        <f t="array" ref="AX27">_xll.ciqfunctions.udf.CIQ(B$3,$AX$1,$AX$2,$A27,"L",,"USD","H")</f>
        <v>3117</v>
      </c>
      <c r="AY27" s="38" cm="1">
        <f t="array" ref="AY27">_xll.ciqfunctions.udf.CIQ(C$3,$AX$1,$AX$2,$A27,"L",,"USD","H")</f>
        <v>6661</v>
      </c>
      <c r="AZ27" s="38" cm="1">
        <f t="array" ref="AZ27">_xll.ciqfunctions.udf.CIQ(D$3,$AX$1,$AX$2,$A27,"L",,"USD","H")</f>
        <v>6552</v>
      </c>
      <c r="BA27" s="38" cm="1">
        <f t="array" ref="BA27">_xll.ciqfunctions.udf.CIQ(E$3,$AX$1,$AX$2,$A27,"L",,"USD","H")</f>
        <v>2220.8919999999998</v>
      </c>
      <c r="BB27" s="38" cm="1">
        <f t="array" ref="BB27">_xll.ciqfunctions.udf.CIQ(F$3,$AX$1,$AX$2,$A27,"L",,"USD","H")</f>
        <v>6242</v>
      </c>
      <c r="BC27" s="38" cm="1">
        <f t="array" ref="BC27">_xll.ciqfunctions.udf.CIQ(G$3,$AX$1,$AX$2,$A27,"L",,"USD","H")</f>
        <v>444</v>
      </c>
      <c r="BD27" s="40" cm="1">
        <f t="array" ref="BD27">_xll.ciqfunctions.udf.CIQ(B$3,$AX$1,$BD$2,$A27,"L",,"USD","H")</f>
        <v>13746</v>
      </c>
      <c r="BE27" s="40" cm="1">
        <f t="array" ref="BE27">_xll.ciqfunctions.udf.CIQ(C$3,$AX$1,$BD$2,$A27,"L",,"USD","H")</f>
        <v>34443</v>
      </c>
      <c r="BF27" s="40" cm="1">
        <f t="array" ref="BF27">_xll.ciqfunctions.udf.CIQ(D$3,$AX$1,$BD$2,$A27,"L",,"USD","H")</f>
        <v>29024</v>
      </c>
      <c r="BG27" s="40">
        <f>_xll.ciqfunctions.udf.CIQ("COP", "IQ_PRICEDATE", "8/1/2025")</f>
        <v>45870</v>
      </c>
      <c r="BH27" s="40" cm="1">
        <f t="array" ref="BH27">_xll.ciqfunctions.udf.CIQ(F$3,$AX$1,$BD$2,$A27,"L",,"USD","H")</f>
        <v>34073</v>
      </c>
      <c r="BI27" s="40" cm="1">
        <f t="array" ref="BI27">_xll.ciqfunctions.udf.CIQ(G$3,$AX$1,$BD$2,$A27,"L",,"USD","H")</f>
        <v>1713</v>
      </c>
      <c r="BJ27" s="43">
        <f t="shared" si="1"/>
        <v>-0.19644238205723119</v>
      </c>
      <c r="BK27" s="43">
        <f t="shared" si="2"/>
        <v>-0.31485291092367829</v>
      </c>
      <c r="BL27" s="43">
        <f t="shared" si="3"/>
        <v>-0.24350536889504681</v>
      </c>
      <c r="BM27" s="43">
        <f t="shared" si="4"/>
        <v>3.5242853400432317E-2</v>
      </c>
      <c r="BN27" s="43">
        <f t="shared" si="5"/>
        <v>-0.10930365296803657</v>
      </c>
      <c r="BO27" s="43">
        <f t="shared" si="6"/>
        <v>-0.7417102966841187</v>
      </c>
      <c r="BP27" s="42">
        <f t="shared" si="7"/>
        <v>-0.12362129423015622</v>
      </c>
      <c r="BQ27" s="42">
        <f t="shared" si="8"/>
        <v>-0.16627130131680867</v>
      </c>
      <c r="BR27" s="42">
        <f t="shared" si="9"/>
        <v>-0.13724324485003414</v>
      </c>
      <c r="BS27" s="42">
        <f t="shared" si="10"/>
        <v>6.3262145241149703E-4</v>
      </c>
      <c r="BT27" s="42">
        <f t="shared" si="11"/>
        <v>4.8787244521053985E-2</v>
      </c>
      <c r="BU27" s="42">
        <f t="shared" si="12"/>
        <v>-0.3985252808988764</v>
      </c>
      <c r="BV27" s="68" cm="1">
        <f t="array" ref="BV27">_xll.ciqfunctions.udf.CIQ(B$3,$BV$1,$BV$2,$A27,"L",,"USD","H")/100</f>
        <v>2.0188000000000001E-2</v>
      </c>
      <c r="BW27" s="68" cm="1">
        <f t="array" ref="BW27">_xll.ciqfunctions.udf.CIQ(C$3,$BV$1,$BV$2,$A27,"L",,"USD","H")/100</f>
        <v>3.1476000000000004E-2</v>
      </c>
      <c r="BX27" s="68" cm="1">
        <f t="array" ref="BX27">_xll.ciqfunctions.udf.CIQ(D$3,$BV$1,$BV$2,$A27,"L",,"USD","H")/100</f>
        <v>-0.19115599999999999</v>
      </c>
      <c r="BY27" s="68" cm="1">
        <f t="array" ref="BY27">_xll.ciqfunctions.udf.CIQ(E$3,$BV$1,$BV$2,$A27,"L",,"USD","H")/100</f>
        <v>6.8507999999999999E-2</v>
      </c>
      <c r="BZ27" s="68" cm="1">
        <f t="array" ref="BZ27">_xll.ciqfunctions.udf.CIQ(F$3,$BV$1,$BV$2,$A27,"L",,"USD","H")/100</f>
        <v>-4.6528E-2</v>
      </c>
      <c r="CA27" s="68" cm="1">
        <f t="array" ref="CA27">_xll.ciqfunctions.udf.CIQ(G$3,$BV$1,$BV$2,$A27,"L",,"USD","H")/100</f>
        <v>-0.25065999999999999</v>
      </c>
      <c r="CB27" s="68" cm="1">
        <f t="array" ref="CB27">_xll.ciqfunctions.udf.CIQ(B$3,$BV$1,$CB$2,$A27,"L",,"USD","H")/100</f>
        <v>0.11620900000000001</v>
      </c>
      <c r="CC27" s="68" cm="1">
        <f t="array" ref="CC27">_xll.ciqfunctions.udf.CIQ(C$3,$BV$1,$CB$2,$A27,"L",,"USD","H")/100</f>
        <v>-1.2780000000000001E-3</v>
      </c>
      <c r="CD27" s="68" cm="1">
        <f t="array" ref="CD27">_xll.ciqfunctions.udf.CIQ(D$3,$BV$1,$CB$2,$A27,"L",,"USD","H")/100</f>
        <v>-3.2962999999999999E-2</v>
      </c>
      <c r="CE27" s="68" cm="1">
        <f t="array" ref="CE27">_xll.ciqfunctions.udf.CIQ(E$3,$BV$1,$CB$2,$A27,"L",,"USD","H")/100</f>
        <v>8.0921999999999994E-2</v>
      </c>
      <c r="CF27" s="68" cm="1">
        <f t="array" ref="CF27">_xll.ciqfunctions.udf.CIQ(F$3,$BV$1,$CB$2,$A27,"L",,"USD","H")/100</f>
        <v>-1.6902E-2</v>
      </c>
      <c r="CG27" s="68" cm="1">
        <f t="array" ref="CG27">_xll.ciqfunctions.udf.CIQ(G$3,$BV$1,$CB$2,$A27,"L",,"USD","H")/100</f>
        <v>-4.1052999999999999E-2</v>
      </c>
    </row>
    <row r="28" spans="1:85">
      <c r="A28" s="3">
        <f>EDATE(A24,-12)</f>
        <v>43738</v>
      </c>
      <c r="B28" s="14" cm="1">
        <f t="array" ref="B28">_xll.ciqfunctions.udf.CIQ(B$3,$B$1,$B$2,$A28,"L",,"USD","H")</f>
        <v>8046</v>
      </c>
      <c r="C28" s="38" cm="1">
        <f t="array" ref="C28">_xll.ciqfunctions.udf.CIQ(C$3,$B$1,$B$2,$A28,"L",,"USD","H")</f>
        <v>63853</v>
      </c>
      <c r="D28" s="38" cm="1">
        <f t="array" ref="D28">_xll.ciqfunctions.udf.CIQ(D$3,$B$1,$B$2,$A28,"L",,"USD","H")</f>
        <v>34779</v>
      </c>
      <c r="E28" s="38" cm="1">
        <f t="array" ref="E28">_xll.ciqfunctions.udf.CIQ(E$3,$B$1,$B$2,$A28,"L",,"USD","H")</f>
        <v>4218.076</v>
      </c>
      <c r="F28" s="38" cm="1">
        <f t="array" ref="F28">_xll.ciqfunctions.udf.CIQ(F$3,$B$1,$B$2,$A28,"L",,"USD","H")</f>
        <v>67951</v>
      </c>
      <c r="G28" s="38" cm="1">
        <f t="array" ref="G28">_xll.ciqfunctions.udf.CIQ(G$3,$B$1,$B$2,$A28,"L",,"USD","H")</f>
        <v>1561</v>
      </c>
      <c r="H28" s="40" cm="1">
        <f t="array" ref="H28">_xll.ciqfunctions.udf.CIQ(B$3,$B$1,$H$2,$A28,"L",,"USD","H")</f>
        <v>35483</v>
      </c>
      <c r="I28" s="40" cm="1">
        <f t="array" ref="I28">_xll.ciqfunctions.udf.CIQ(C$3,$B$1,$H$2,$A28,"L",,"USD","H")</f>
        <v>261754</v>
      </c>
      <c r="J28" s="40" cm="1">
        <f t="array" ref="J28">_xll.ciqfunctions.udf.CIQ(D$3,$B$1,$H$2,$A28,"L",,"USD","H")</f>
        <v>137768</v>
      </c>
      <c r="K28" s="40" cm="1">
        <f t="array" ref="K28">_xll.ciqfunctions.udf.CIQ(E$3,$B$1,$H$2,$A28,"L",,"USD","H")</f>
        <v>17175.991999999998</v>
      </c>
      <c r="L28" s="40" cm="1">
        <f t="array" ref="L28">_xll.ciqfunctions.udf.CIQ(F$3,$B$1,$H$2,$A28,"L",,"USD","H")</f>
        <v>281644</v>
      </c>
      <c r="M28" s="40" cm="1">
        <f t="array" ref="M28">_xll.ciqfunctions.udf.CIQ(G$3,$B$1,$H$2,$A28,"L",,"USD","H")</f>
        <v>7679</v>
      </c>
      <c r="N28" s="13" cm="1">
        <f t="array" ref="N28">_xll.ciqfunctions.udf.CIQ(B$3,$N$1,$B$2,$A28,"L",,"USD","H")</f>
        <v>-17.4177</v>
      </c>
      <c r="O28" s="13" cm="1">
        <f t="array" ref="O28">_xll.ciqfunctions.udf.CIQ(C$3,$N$1,$B$2,$A28,"L",,"USD","H")</f>
        <v>-13.9297</v>
      </c>
      <c r="P28" s="13" cm="1">
        <f t="array" ref="P28">_xll.ciqfunctions.udf.CIQ(D$3,$N$1,$B$2,$A28,"L",,"USD","H")</f>
        <v>-17.3994</v>
      </c>
      <c r="Q28" s="13" cm="1">
        <f t="array" ref="Q28">_xll.ciqfunctions.udf.CIQ(E$3,$N$1,$B$2,$A28,"L",,"USD","H")</f>
        <v>-10.5916</v>
      </c>
      <c r="R28" s="13" cm="1">
        <f t="array" ref="R28">_xll.ciqfunctions.udf.CIQ(F$3,$N$1,$B$2,$A28,"L",,"USD","H")</f>
        <v>-14.0046</v>
      </c>
      <c r="S28" s="13" cm="1">
        <f t="array" ref="S28">_xll.ciqfunctions.udf.CIQ(G$3,$N$1,$B$2,$A28,"L",,"USD","H")</f>
        <v>-24.807400000000001</v>
      </c>
      <c r="T28" s="94">
        <v>45884</v>
      </c>
      <c r="U28" s="41" cm="1">
        <f t="array" ref="U28">_xll.ciqfunctions.udf.CIQ(O$3,$N$1,$T$2,$A28,"L",,"USD","H")</f>
        <v>-5.2957999999999998</v>
      </c>
      <c r="V28" s="41" cm="1">
        <f t="array" ref="V28">_xll.ciqfunctions.udf.CIQ(P$3,$N$1,$T$2,$A28,"L",,"USD","H")</f>
        <v>-9.9974000000000007</v>
      </c>
      <c r="W28" s="41" cm="1">
        <f t="array" ref="W28">_xll.ciqfunctions.udf.CIQ(Q$3,$N$1,$T$2,$A28,"L",,"USD","H")</f>
        <v>5.0221</v>
      </c>
      <c r="X28" s="41" cm="1">
        <f t="array" ref="X28">_xll.ciqfunctions.udf.CIQ(R$3,$N$1,$T$2,$A28,"L",,"USD","H")</f>
        <v>-2.5568</v>
      </c>
      <c r="Y28" s="41" cm="1">
        <f t="array" ref="Y28">_xll.ciqfunctions.udf.CIQ(S$3,$N$1,$T$2,$A28,"L",,"USD","H")</f>
        <v>-5.0099</v>
      </c>
      <c r="Z28" s="38" cm="1">
        <f t="array" ref="Z28">_xll.ciqfunctions.udf.CIQ(B$3,$Z$1,$B$2,$A28,"L",,"USD","H")</f>
        <v>3056</v>
      </c>
      <c r="AA28" s="38" cm="1">
        <f t="array" ref="AA28">_xll.ciqfunctions.udf.CIQ(C$3,$Z$1,$B$2,$A28,"L",,"USD","H")</f>
        <v>3170</v>
      </c>
      <c r="AB28" s="38" cm="1">
        <f t="array" ref="AB28">_xll.ciqfunctions.udf.CIQ(D$3,$Z$1,$B$2,$A28,"L",,"USD","H")</f>
        <v>2580</v>
      </c>
      <c r="AC28" s="38" cm="1">
        <f t="array" ref="AC28">_xll.ciqfunctions.udf.CIQ(E$3,$Z$1,$B$2,$A28,"L",,"USD","H")</f>
        <v>615.12199999999996</v>
      </c>
      <c r="AD28" s="38" cm="1">
        <f t="array" ref="AD28">_xll.ciqfunctions.udf.CIQ(F$3,$Z$1,$B$2,$A28,"L",,"USD","H")</f>
        <v>-749</v>
      </c>
      <c r="AE28" s="38" cm="1">
        <f t="array" ref="AE28">_xll.ciqfunctions.udf.CIQ(G$3,$Z$1,$B$2,$A28,"L",,"USD","H")</f>
        <v>109</v>
      </c>
      <c r="AF28" s="40" cm="1">
        <f t="array" ref="AF28">_xll.ciqfunctions.udf.CIQ(B$3,$Z$1,$H$2,$A28,"L",,"USD","H")</f>
        <v>8337</v>
      </c>
      <c r="AG28" s="40" cm="1">
        <f t="array" ref="AG28">_xll.ciqfunctions.udf.CIQ(C$3,$Z$1,$H$2,$A28,"L",,"USD","H")</f>
        <v>14650</v>
      </c>
      <c r="AH28" s="40" cm="1">
        <f t="array" ref="AH28">_xll.ciqfunctions.udf.CIQ(D$3,$Z$1,$H$2,$A28,"L",,"USD","H")</f>
        <v>13264</v>
      </c>
      <c r="AI28" s="40" cm="1">
        <f t="array" ref="AI28">_xll.ciqfunctions.udf.CIQ(E$3,$Z$1,$H$2,$A28,"L",,"USD","H")</f>
        <v>2991.1570000000002</v>
      </c>
      <c r="AJ28" s="40" cm="1">
        <f t="array" ref="AJ28">_xll.ciqfunctions.udf.CIQ(F$3,$Z$1,$H$2,$A28,"L",,"USD","H")</f>
        <v>4773</v>
      </c>
      <c r="AK28" s="40" cm="1">
        <f t="array" ref="AK28">_xll.ciqfunctions.udf.CIQ(G$3,$Z$1,$H$2,$A28,"L",,"USD","H")</f>
        <v>1436</v>
      </c>
      <c r="AL28" s="13" cm="1">
        <f t="array" ref="AL28">_xll.ciqfunctions.udf.CIQ(B$3,$AL$1,$AL$2,$A28,"L",,"USD","H")</f>
        <v>64.212699999999998</v>
      </c>
      <c r="AM28" s="13" cm="1">
        <f t="array" ref="AM28">_xll.ciqfunctions.udf.CIQ(C$3,$AL$1,$AL$2,$A28,"L",,"USD","H")</f>
        <v>-49.198799999999999</v>
      </c>
      <c r="AN28" s="13" cm="1">
        <f t="array" ref="AN28">_xll.ciqfunctions.udf.CIQ(D$3,$AL$1,$AL$2,$A28,"L",,"USD","H")</f>
        <v>-36.249099999999999</v>
      </c>
      <c r="AO28" s="13" cm="1">
        <f t="array" ref="AO28">_xll.ciqfunctions.udf.CIQ(E$3,$AL$1,$AL$2,$A28,"L",,"USD","H")</f>
        <v>-48.3504</v>
      </c>
      <c r="AP28" s="13" t="str" cm="1">
        <f t="array" ref="AP28">_xll.ciqfunctions.udf.CIQ(F$3,$AL$1,$AL$2,$A28,"L",,"USD","H")</f>
        <v>NM</v>
      </c>
      <c r="AQ28" s="13" cm="1">
        <f t="array" ref="AQ28">_xll.ciqfunctions.udf.CIQ(G$3,$AL$1,$AL$2,$A28,"L",,"USD","H")</f>
        <v>-95.703599999999994</v>
      </c>
      <c r="AR28" s="41" cm="1">
        <f t="array" ref="AR28">_xll.ciqfunctions.udf.CIQ(B$3,$AL$1,$AR$2,$A28,"L",,"USD","H")</f>
        <v>39.695</v>
      </c>
      <c r="AS28" s="41" cm="1">
        <f t="array" ref="AS28">_xll.ciqfunctions.udf.CIQ(C$3,$AL$1,$AR$2,$A28,"L",,"USD","H")</f>
        <v>-36.907899999999998</v>
      </c>
      <c r="AT28" s="41" cm="1">
        <f t="array" ref="AT28">_xll.ciqfunctions.udf.CIQ(D$3,$AL$1,$AR$2,$A28,"L",,"USD","H")</f>
        <v>-6.6245000000000003</v>
      </c>
      <c r="AU28" s="41" cm="1">
        <f t="array" ref="AU28">_xll.ciqfunctions.udf.CIQ(E$3,$AL$1,$AR$2,$A28,"L",,"USD","H")</f>
        <v>-39.654800000000002</v>
      </c>
      <c r="AV28" s="41" cm="1">
        <f t="array" ref="AV28">_xll.ciqfunctions.udf.CIQ(F$3,$AL$1,$AR$2,$A28,"L",,"USD","H")</f>
        <v>-44.782600000000002</v>
      </c>
      <c r="AW28" s="41" cm="1">
        <f t="array" ref="AW28">_xll.ciqfunctions.udf.CIQ(G$3,$AL$1,$AR$2,$A28,"L",,"USD","H")</f>
        <v>-31.553899999999999</v>
      </c>
      <c r="AX28" s="38" cm="1">
        <f t="array" ref="AX28">_xll.ciqfunctions.udf.CIQ(B$3,$AX$1,$AX$2,$A28,"L",,"USD","H")</f>
        <v>3349</v>
      </c>
      <c r="AY28" s="38" cm="1">
        <f t="array" ref="AY28">_xll.ciqfunctions.udf.CIQ(C$3,$AX$1,$AX$2,$A28,"L",,"USD","H")</f>
        <v>8630</v>
      </c>
      <c r="AZ28" s="38" cm="1">
        <f t="array" ref="AZ28">_xll.ciqfunctions.udf.CIQ(D$3,$AX$1,$AX$2,$A28,"L",,"USD","H")</f>
        <v>7270</v>
      </c>
      <c r="BA28" s="38" cm="1">
        <f t="array" ref="BA28">_xll.ciqfunctions.udf.CIQ(E$3,$AX$1,$AX$2,$A28,"L",,"USD","H")</f>
        <v>1782.079</v>
      </c>
      <c r="BB28" s="38" cm="1">
        <f t="array" ref="BB28">_xll.ciqfunctions.udf.CIQ(F$3,$AX$1,$AX$2,$A28,"L",,"USD","H")</f>
        <v>7685</v>
      </c>
      <c r="BC28" s="38" cm="1">
        <f t="array" ref="BC28">_xll.ciqfunctions.udf.CIQ(G$3,$AX$1,$AX$2,$A28,"L",,"USD","H")</f>
        <v>653</v>
      </c>
      <c r="BD28" s="40" cm="1">
        <f t="array" ref="BD28">_xll.ciqfunctions.udf.CIQ(B$3,$AX$1,$BD$2,$A28,"L",,"USD","H")</f>
        <v>14508</v>
      </c>
      <c r="BE28" s="40" cm="1">
        <f t="array" ref="BE28">_xll.ciqfunctions.udf.CIQ(C$3,$AX$1,$BD$2,$A28,"L",,"USD","H")</f>
        <v>33804</v>
      </c>
      <c r="BF28" s="40" cm="1">
        <f t="array" ref="BF28">_xll.ciqfunctions.udf.CIQ(D$3,$AX$1,$BD$2,$A28,"L",,"USD","H")</f>
        <v>31133</v>
      </c>
      <c r="BG28" s="40">
        <f>_xll.ciqfunctions.udf.CIQ("COP", "IQ_PRICEDATE", "7/25/2025")</f>
        <v>45863</v>
      </c>
      <c r="BH28" s="40" cm="1">
        <f t="array" ref="BH28">_xll.ciqfunctions.udf.CIQ(F$3,$AX$1,$BD$2,$A28,"L",,"USD","H")</f>
        <v>32598</v>
      </c>
      <c r="BI28" s="40" cm="1">
        <f t="array" ref="BI28">_xll.ciqfunctions.udf.CIQ(G$3,$AX$1,$BD$2,$A28,"L",,"USD","H")</f>
        <v>2988</v>
      </c>
      <c r="BJ28" s="43">
        <f t="shared" si="1"/>
        <v>-0.21329574817946906</v>
      </c>
      <c r="BK28" s="43">
        <f t="shared" si="2"/>
        <v>-0.25086805555555558</v>
      </c>
      <c r="BL28" s="43">
        <f t="shared" si="3"/>
        <v>-0.22494669509594878</v>
      </c>
      <c r="BM28" s="43">
        <f t="shared" si="4"/>
        <v>-0.2428091300763956</v>
      </c>
      <c r="BN28" s="43">
        <f t="shared" si="5"/>
        <v>-0.17365591397849467</v>
      </c>
      <c r="BO28" s="43">
        <f t="shared" si="6"/>
        <v>0.58880778588807781</v>
      </c>
      <c r="BP28" s="42">
        <f t="shared" si="7"/>
        <v>-2.3161863722057641E-2</v>
      </c>
      <c r="BQ28" s="42">
        <f t="shared" si="8"/>
        <v>-0.10343730108211335</v>
      </c>
      <c r="BR28" s="42">
        <f t="shared" si="9"/>
        <v>3.1816524707519944E-2</v>
      </c>
      <c r="BS28" s="42">
        <f t="shared" si="10"/>
        <v>6.1088687684085485E-4</v>
      </c>
      <c r="BT28" s="42">
        <f t="shared" si="11"/>
        <v>2.3452952811528593E-2</v>
      </c>
      <c r="BU28" s="42">
        <f t="shared" si="12"/>
        <v>0.63100436681222716</v>
      </c>
      <c r="BV28" s="68" cm="1">
        <f t="array" ref="BV28">_xll.ciqfunctions.udf.CIQ(B$3,$BV$1,$BV$2,$A28,"L",,"USD","H")/100</f>
        <v>0.21718800000000002</v>
      </c>
      <c r="BW28" s="68" cm="1">
        <f t="array" ref="BW28">_xll.ciqfunctions.udf.CIQ(C$3,$BV$1,$BV$2,$A28,"L",,"USD","H")/100</f>
        <v>-8.7480000000000006E-3</v>
      </c>
      <c r="BX28" s="68" cm="1">
        <f t="array" ref="BX28">_xll.ciqfunctions.udf.CIQ(D$3,$BV$1,$BV$2,$A28,"L",,"USD","H")/100</f>
        <v>7.1079999999999997E-3</v>
      </c>
      <c r="BY28" s="68" cm="1">
        <f t="array" ref="BY28">_xll.ciqfunctions.udf.CIQ(E$3,$BV$1,$BV$2,$A28,"L",,"USD","H")/100</f>
        <v>6.6627999999999993E-2</v>
      </c>
      <c r="BZ28" s="68" cm="1">
        <f t="array" ref="BZ28">_xll.ciqfunctions.udf.CIQ(F$3,$BV$1,$BV$2,$A28,"L",,"USD","H")/100</f>
        <v>-5.3879999999999997E-2</v>
      </c>
      <c r="CA28" s="68" cm="1">
        <f t="array" ref="CA28">_xll.ciqfunctions.udf.CIQ(G$3,$BV$1,$BV$2,$A28,"L",,"USD","H")/100</f>
        <v>2.6080000000000002E-2</v>
      </c>
      <c r="CB28" s="68" cm="1">
        <f t="array" ref="CB28">_xll.ciqfunctions.udf.CIQ(B$3,$BV$1,$CB$2,$A28,"L",,"USD","H")/100</f>
        <v>0.14169700000000002</v>
      </c>
      <c r="CC28" s="68" cm="1">
        <f t="array" ref="CC28">_xll.ciqfunctions.udf.CIQ(C$3,$BV$1,$CB$2,$A28,"L",,"USD","H")/100</f>
        <v>8.699999999999999E-4</v>
      </c>
      <c r="CD28" s="68" cm="1">
        <f t="array" ref="CD28">_xll.ciqfunctions.udf.CIQ(D$3,$BV$1,$CB$2,$A28,"L",,"USD","H")/100</f>
        <v>2.2949000000000001E-2</v>
      </c>
      <c r="CE28" s="68" cm="1">
        <f t="array" ref="CE28">_xll.ciqfunctions.udf.CIQ(E$3,$BV$1,$CB$2,$A28,"L",,"USD","H")/100</f>
        <v>9.3713999999999992E-2</v>
      </c>
      <c r="CF28" s="68" cm="1">
        <f t="array" ref="CF28">_xll.ciqfunctions.udf.CIQ(F$3,$BV$1,$CB$2,$A28,"L",,"USD","H")/100</f>
        <v>-1.0668E-2</v>
      </c>
      <c r="CG28" s="68" cm="1">
        <f t="array" ref="CG28">_xll.ciqfunctions.udf.CIQ(G$3,$BV$1,$CB$2,$A28,"L",,"USD","H")/100</f>
        <v>9.9282000000000009E-2</v>
      </c>
    </row>
    <row r="29" spans="1:85">
      <c r="A29" s="3">
        <f t="shared" si="13"/>
        <v>43646</v>
      </c>
      <c r="B29" s="14" cm="1">
        <f t="array" ref="B29">_xll.ciqfunctions.udf.CIQ(B$3,$B$1,$B$2,$A29,"L",,"USD","H")</f>
        <v>8126</v>
      </c>
      <c r="C29" s="38" cm="1">
        <f t="array" ref="C29">_xll.ciqfunctions.udf.CIQ(C$3,$B$1,$B$2,$A29,"L",,"USD","H")</f>
        <v>67732</v>
      </c>
      <c r="D29" s="38" cm="1">
        <f t="array" ref="D29">_xll.ciqfunctions.udf.CIQ(D$3,$B$1,$B$2,$A29,"L",,"USD","H")</f>
        <v>36323</v>
      </c>
      <c r="E29" s="38" cm="1">
        <f t="array" ref="E29">_xll.ciqfunctions.udf.CIQ(E$3,$B$1,$B$2,$A29,"L",,"USD","H")</f>
        <v>4512.3209999999999</v>
      </c>
      <c r="F29" s="38" cm="1">
        <f t="array" ref="F29">_xll.ciqfunctions.udf.CIQ(F$3,$B$1,$B$2,$A29,"L",,"USD","H")</f>
        <v>72305</v>
      </c>
      <c r="G29" s="38" cm="1">
        <f t="array" ref="G29">_xll.ciqfunctions.udf.CIQ(G$3,$B$1,$B$2,$A29,"L",,"USD","H")</f>
        <v>1602</v>
      </c>
      <c r="H29" s="40" cm="1">
        <f t="array" ref="H29">_xll.ciqfunctions.udf.CIQ(B$3,$B$1,$H$2,$A29,"L",,"USD","H")</f>
        <v>37180</v>
      </c>
      <c r="I29" s="40" cm="1">
        <f t="array" ref="I29">_xll.ciqfunctions.udf.CIQ(C$3,$B$1,$H$2,$A29,"L",,"USD","H")</f>
        <v>272088</v>
      </c>
      <c r="J29" s="40" cm="1">
        <f t="array" ref="J29">_xll.ciqfunctions.udf.CIQ(D$3,$B$1,$H$2,$A29,"L",,"USD","H")</f>
        <v>145094</v>
      </c>
      <c r="K29" s="40" cm="1">
        <f t="array" ref="K29">_xll.ciqfunctions.udf.CIQ(E$3,$B$1,$H$2,$A29,"L",,"USD","H")</f>
        <v>17675.677</v>
      </c>
      <c r="L29" s="40" cm="1">
        <f t="array" ref="L29">_xll.ciqfunctions.udf.CIQ(F$3,$B$1,$H$2,$A29,"L",,"USD","H")</f>
        <v>292710</v>
      </c>
      <c r="M29" s="40" cm="1">
        <f t="array" ref="M29">_xll.ciqfunctions.udf.CIQ(G$3,$B$1,$H$2,$A29,"L",,"USD","H")</f>
        <v>8194</v>
      </c>
      <c r="N29" s="13" cm="1">
        <f t="array" ref="N29">_xll.ciqfunctions.udf.CIQ(B$3,$N$1,$B$2,$A29,"L",,"USD","H")</f>
        <v>-7.3327</v>
      </c>
      <c r="O29" s="13" cm="1">
        <f t="array" ref="O29">_xll.ciqfunctions.udf.CIQ(C$3,$N$1,$B$2,$A29,"L",,"USD","H")</f>
        <v>-5.2115999999999998</v>
      </c>
      <c r="P29" s="13" cm="1">
        <f t="array" ref="P29">_xll.ciqfunctions.udf.CIQ(D$3,$N$1,$B$2,$A29,"L",,"USD","H")</f>
        <v>-10.293699999999999</v>
      </c>
      <c r="Q29" s="13" cm="1">
        <f t="array" ref="Q29">_xll.ciqfunctions.udf.CIQ(E$3,$N$1,$B$2,$A29,"L",,"USD","H")</f>
        <v>1.8517999999999999</v>
      </c>
      <c r="R29" s="13" cm="1">
        <f t="array" ref="R29">_xll.ciqfunctions.udf.CIQ(F$3,$N$1,$B$2,$A29,"L",,"USD","H")</f>
        <v>-3.4750000000000001</v>
      </c>
      <c r="S29" s="13" cm="1">
        <f t="array" ref="S29">_xll.ciqfunctions.udf.CIQ(G$3,$N$1,$B$2,$A29,"L",,"USD","H")</f>
        <v>-13.7783</v>
      </c>
      <c r="T29" s="94">
        <v>45877</v>
      </c>
      <c r="U29" s="41" cm="1">
        <f t="array" ref="U29">_xll.ciqfunctions.udf.CIQ(O$3,$N$1,$T$2,$A29,"L",,"USD","H")</f>
        <v>4.0274000000000001</v>
      </c>
      <c r="V29" s="41" cm="1">
        <f t="array" ref="V29">_xll.ciqfunctions.udf.CIQ(P$3,$N$1,$T$2,$A29,"L",,"USD","H")</f>
        <v>1.4706999999999999</v>
      </c>
      <c r="W29" s="41" cm="1">
        <f t="array" ref="W29">_xll.ciqfunctions.udf.CIQ(Q$3,$N$1,$T$2,$A29,"L",,"USD","H")</f>
        <v>23.636199999999999</v>
      </c>
      <c r="X29" s="41" cm="1">
        <f t="array" ref="X29">_xll.ciqfunctions.udf.CIQ(R$3,$N$1,$T$2,$A29,"L",,"USD","H")</f>
        <v>8.5775000000000006</v>
      </c>
      <c r="Y29" s="41" cm="1">
        <f t="array" ref="Y29">_xll.ciqfunctions.udf.CIQ(S$3,$N$1,$T$2,$A29,"L",,"USD","H")</f>
        <v>3.7871999999999999</v>
      </c>
      <c r="Z29" s="38" cm="1">
        <f t="array" ref="Z29">_xll.ciqfunctions.udf.CIQ(B$3,$Z$1,$B$2,$A29,"L",,"USD","H")</f>
        <v>1580</v>
      </c>
      <c r="AA29" s="38" cm="1">
        <f t="array" ref="AA29">_xll.ciqfunctions.udf.CIQ(C$3,$Z$1,$B$2,$A29,"L",,"USD","H")</f>
        <v>3130</v>
      </c>
      <c r="AB29" s="38" cm="1">
        <f t="array" ref="AB29">_xll.ciqfunctions.udf.CIQ(D$3,$Z$1,$B$2,$A29,"L",,"USD","H")</f>
        <v>4305</v>
      </c>
      <c r="AC29" s="38" cm="1">
        <f t="array" ref="AC29">_xll.ciqfunctions.udf.CIQ(E$3,$Z$1,$B$2,$A29,"L",,"USD","H")</f>
        <v>847.84100000000001</v>
      </c>
      <c r="AD29" s="38" cm="1">
        <f t="array" ref="AD29">_xll.ciqfunctions.udf.CIQ(F$3,$Z$1,$B$2,$A29,"L",,"USD","H")</f>
        <v>1822</v>
      </c>
      <c r="AE29" s="38" cm="1">
        <f t="array" ref="AE29">_xll.ciqfunctions.udf.CIQ(G$3,$Z$1,$B$2,$A29,"L",,"USD","H")</f>
        <v>495</v>
      </c>
      <c r="AF29" s="40" cm="1">
        <f t="array" ref="AF29">_xll.ciqfunctions.udf.CIQ(B$3,$Z$1,$H$2,$A29,"L",,"USD","H")</f>
        <v>7142</v>
      </c>
      <c r="AG29" s="40" cm="1">
        <f t="array" ref="AG29">_xll.ciqfunctions.udf.CIQ(C$3,$Z$1,$H$2,$A29,"L",,"USD","H")</f>
        <v>17720</v>
      </c>
      <c r="AH29" s="40" cm="1">
        <f t="array" ref="AH29">_xll.ciqfunctions.udf.CIQ(D$3,$Z$1,$H$2,$A29,"L",,"USD","H")</f>
        <v>14731</v>
      </c>
      <c r="AI29" s="40" cm="1">
        <f t="array" ref="AI29">_xll.ciqfunctions.udf.CIQ(E$3,$Z$1,$H$2,$A29,"L",,"USD","H")</f>
        <v>3566.9870000000001</v>
      </c>
      <c r="AJ29" s="40" cm="1">
        <f t="array" ref="AJ29">_xll.ciqfunctions.udf.CIQ(F$3,$Z$1,$H$2,$A29,"L",,"USD","H")</f>
        <v>8871</v>
      </c>
      <c r="AK29" s="40" cm="1">
        <f t="array" ref="AK29">_xll.ciqfunctions.udf.CIQ(G$3,$Z$1,$H$2,$A29,"L",,"USD","H")</f>
        <v>3864</v>
      </c>
      <c r="AL29" s="13" cm="1">
        <f t="array" ref="AL29">_xll.ciqfunctions.udf.CIQ(B$3,$AL$1,$AL$2,$A29,"L",,"USD","H")</f>
        <v>-3.6585999999999999</v>
      </c>
      <c r="AM29" s="13" cm="1">
        <f t="array" ref="AM29">_xll.ciqfunctions.udf.CIQ(C$3,$AL$1,$AL$2,$A29,"L",,"USD","H")</f>
        <v>-20.759499999999999</v>
      </c>
      <c r="AN29" s="13" cm="1">
        <f t="array" ref="AN29">_xll.ciqfunctions.udf.CIQ(D$3,$AL$1,$AL$2,$A29,"L",,"USD","H")</f>
        <v>26.283300000000001</v>
      </c>
      <c r="AO29" s="13" cm="1">
        <f t="array" ref="AO29">_xll.ciqfunctions.udf.CIQ(E$3,$AL$1,$AL$2,$A29,"L",,"USD","H")</f>
        <v>21.688400000000001</v>
      </c>
      <c r="AP29" s="13" cm="1">
        <f t="array" ref="AP29">_xll.ciqfunctions.udf.CIQ(F$3,$AL$1,$AL$2,$A29,"L",,"USD","H")</f>
        <v>-34.9054</v>
      </c>
      <c r="AQ29" s="13" t="str" cm="1">
        <f t="array" ref="AQ29">_xll.ciqfunctions.udf.CIQ(G$3,$AL$1,$AL$2,$A29,"L",,"USD","H")</f>
        <v>NM</v>
      </c>
      <c r="AR29" s="41" cm="1">
        <f t="array" ref="AR29">_xll.ciqfunctions.udf.CIQ(B$3,$AL$1,$AR$2,$A29,"L",,"USD","H")</f>
        <v>57.764499999999998</v>
      </c>
      <c r="AS29" s="41" cm="1">
        <f t="array" ref="AS29">_xll.ciqfunctions.udf.CIQ(C$3,$AL$1,$AR$2,$A29,"L",,"USD","H")</f>
        <v>-15.4177</v>
      </c>
      <c r="AT29" s="41" cm="1">
        <f t="array" ref="AT29">_xll.ciqfunctions.udf.CIQ(D$3,$AL$1,$AR$2,$A29,"L",,"USD","H")</f>
        <v>21.6432</v>
      </c>
      <c r="AU29" s="41" cm="1">
        <f t="array" ref="AU29">_xll.ciqfunctions.udf.CIQ(E$3,$AL$1,$AR$2,$A29,"L",,"USD","H")</f>
        <v>-7.7423000000000002</v>
      </c>
      <c r="AV29" s="41" cm="1">
        <f t="array" ref="AV29">_xll.ciqfunctions.udf.CIQ(F$3,$AL$1,$AR$2,$A29,"L",,"USD","H")</f>
        <v>25.580400000000001</v>
      </c>
      <c r="AW29" s="41" t="str" cm="1">
        <f t="array" ref="AW29">_xll.ciqfunctions.udf.CIQ(G$3,$AL$1,$AR$2,$A29,"L",,"USD","H")</f>
        <v>NM</v>
      </c>
      <c r="AX29" s="38" cm="1">
        <f t="array" ref="AX29">_xll.ciqfunctions.udf.CIQ(B$3,$AX$1,$AX$2,$A29,"L",,"USD","H")</f>
        <v>3544</v>
      </c>
      <c r="AY29" s="38" cm="1">
        <f t="array" ref="AY29">_xll.ciqfunctions.udf.CIQ(C$3,$AX$1,$AX$2,$A29,"L",,"USD","H")</f>
        <v>8120</v>
      </c>
      <c r="AZ29" s="38" cm="1">
        <f t="array" ref="AZ29">_xll.ciqfunctions.udf.CIQ(D$3,$AX$1,$AX$2,$A29,"L",,"USD","H")</f>
        <v>7937</v>
      </c>
      <c r="BA29" s="38" cm="1">
        <f t="array" ref="BA29">_xll.ciqfunctions.udf.CIQ(E$3,$AX$1,$AX$2,$A29,"L",,"USD","H")</f>
        <v>2080.0659999999998</v>
      </c>
      <c r="BB29" s="38" cm="1">
        <f t="array" ref="BB29">_xll.ciqfunctions.udf.CIQ(F$3,$AX$1,$AX$2,$A29,"L",,"USD","H")</f>
        <v>8501</v>
      </c>
      <c r="BC29" s="38" cm="1">
        <f t="array" ref="BC29">_xll.ciqfunctions.udf.CIQ(G$3,$AX$1,$AX$2,$A29,"L",,"USD","H")</f>
        <v>670</v>
      </c>
      <c r="BD29" s="40" cm="1">
        <f t="array" ref="BD29">_xll.ciqfunctions.udf.CIQ(B$3,$AX$1,$BD$2,$A29,"L",,"USD","H")</f>
        <v>15649</v>
      </c>
      <c r="BE29" s="40" cm="1">
        <f t="array" ref="BE29">_xll.ciqfunctions.udf.CIQ(C$3,$AX$1,$BD$2,$A29,"L",,"USD","H")</f>
        <v>36694</v>
      </c>
      <c r="BF29" s="40" cm="1">
        <f t="array" ref="BF29">_xll.ciqfunctions.udf.CIQ(D$3,$AX$1,$BD$2,$A29,"L",,"USD","H")</f>
        <v>33243</v>
      </c>
      <c r="BG29" s="40">
        <f>_xll.ciqfunctions.udf.CIQ("COP", "IQ_PRICEDATE", "7/18/2025")</f>
        <v>45856</v>
      </c>
      <c r="BH29" s="40" cm="1">
        <f t="array" ref="BH29">_xll.ciqfunctions.udf.CIQ(F$3,$AX$1,$BD$2,$A29,"L",,"USD","H")</f>
        <v>34213</v>
      </c>
      <c r="BI29" s="40" cm="1">
        <f t="array" ref="BI29">_xll.ciqfunctions.udf.CIQ(G$3,$AX$1,$BD$2,$A29,"L",,"USD","H")</f>
        <v>2742</v>
      </c>
      <c r="BJ29" s="43">
        <f t="shared" si="1"/>
        <v>-4.7567858102660621E-2</v>
      </c>
      <c r="BK29" s="43">
        <f t="shared" si="2"/>
        <v>-0.11767901771161582</v>
      </c>
      <c r="BL29" s="43">
        <f t="shared" si="3"/>
        <v>7.7450482478416127E-3</v>
      </c>
      <c r="BM29" s="43">
        <f t="shared" si="4"/>
        <v>0.11136602854196598</v>
      </c>
      <c r="BN29" s="43">
        <f t="shared" si="5"/>
        <v>7.2546050971486142E-2</v>
      </c>
      <c r="BO29" s="43">
        <f t="shared" si="6"/>
        <v>1.8151260504201683</v>
      </c>
      <c r="BP29" s="42">
        <f t="shared" si="7"/>
        <v>0.232107708054484</v>
      </c>
      <c r="BQ29" s="42">
        <f t="shared" si="8"/>
        <v>4.8160420475319876E-2</v>
      </c>
      <c r="BR29" s="42">
        <f t="shared" si="9"/>
        <v>0.26480995320168921</v>
      </c>
      <c r="BS29" s="42">
        <f t="shared" si="10"/>
        <v>6.1098018678529264E-4</v>
      </c>
      <c r="BT29" s="42">
        <f t="shared" si="11"/>
        <v>0.15819228165199739</v>
      </c>
      <c r="BU29" s="42">
        <f t="shared" si="12"/>
        <v>0.48296376419686315</v>
      </c>
      <c r="BV29" s="68" cm="1">
        <f t="array" ref="BV29">_xll.ciqfunctions.udf.CIQ(B$3,$BV$1,$BV$2,$A29,"L",,"USD","H")/100</f>
        <v>0.1008</v>
      </c>
      <c r="BW29" s="68" cm="1">
        <f t="array" ref="BW29">_xll.ciqfunctions.udf.CIQ(C$3,$BV$1,$BV$2,$A29,"L",,"USD","H")/100</f>
        <v>-9.5160000000000002E-3</v>
      </c>
      <c r="BX29" s="68" cm="1">
        <f t="array" ref="BX29">_xll.ciqfunctions.udf.CIQ(D$3,$BV$1,$BV$2,$A29,"L",,"USD","H")/100</f>
        <v>4.2644000000000001E-2</v>
      </c>
      <c r="BY29" s="68" cm="1">
        <f t="array" ref="BY29">_xll.ciqfunctions.udf.CIQ(E$3,$BV$1,$BV$2,$A29,"L",,"USD","H")/100</f>
        <v>0.10747999999999999</v>
      </c>
      <c r="BZ29" s="68" cm="1">
        <f t="array" ref="BZ29">_xll.ciqfunctions.udf.CIQ(F$3,$BV$1,$BV$2,$A29,"L",,"USD","H")/100</f>
        <v>9.5200000000000005E-4</v>
      </c>
      <c r="CA29" s="68" cm="1">
        <f t="array" ref="CA29">_xll.ciqfunctions.udf.CIQ(G$3,$BV$1,$BV$2,$A29,"L",,"USD","H")/100</f>
        <v>0.143096</v>
      </c>
      <c r="CB29" s="68" cm="1">
        <f t="array" ref="CB29">_xll.ciqfunctions.udf.CIQ(B$3,$BV$1,$CB$2,$A29,"L",,"USD","H")/100</f>
        <v>0.12091900000000001</v>
      </c>
      <c r="CC29" s="68" cm="1">
        <f t="array" ref="CC29">_xll.ciqfunctions.udf.CIQ(C$3,$BV$1,$CB$2,$A29,"L",,"USD","H")/100</f>
        <v>1.4445E-2</v>
      </c>
      <c r="CD29" s="68" cm="1">
        <f t="array" ref="CD29">_xll.ciqfunctions.udf.CIQ(D$3,$BV$1,$CB$2,$A29,"L",,"USD","H")/100</f>
        <v>3.1183000000000002E-2</v>
      </c>
      <c r="CE29" s="68" cm="1">
        <f t="array" ref="CE29">_xll.ciqfunctions.udf.CIQ(E$3,$BV$1,$CB$2,$A29,"L",,"USD","H")/100</f>
        <v>0.12160600000000001</v>
      </c>
      <c r="CF29" s="68" cm="1">
        <f t="array" ref="CF29">_xll.ciqfunctions.udf.CIQ(F$3,$BV$1,$CB$2,$A29,"L",,"USD","H")/100</f>
        <v>1.4629000000000001E-2</v>
      </c>
      <c r="CG29" s="68" cm="1">
        <f t="array" ref="CG29">_xll.ciqfunctions.udf.CIQ(G$3,$BV$1,$CB$2,$A29,"L",,"USD","H")/100</f>
        <v>0.243699</v>
      </c>
    </row>
    <row r="30" spans="1:85">
      <c r="A30" s="3">
        <f t="shared" si="13"/>
        <v>43555</v>
      </c>
      <c r="B30" s="14" cm="1">
        <f t="array" ref="B30">_xll.ciqfunctions.udf.CIQ(B$3,$B$1,$B$2,$A30,"L",,"USD","H")</f>
        <v>9338</v>
      </c>
      <c r="C30" s="38" cm="1">
        <f t="array" ref="C30">_xll.ciqfunctions.udf.CIQ(C$3,$B$1,$B$2,$A30,"L",,"USD","H")</f>
        <v>61916</v>
      </c>
      <c r="D30" s="38" cm="1">
        <f t="array" ref="D30">_xll.ciqfunctions.udf.CIQ(D$3,$B$1,$B$2,$A30,"L",,"USD","H")</f>
        <v>34189</v>
      </c>
      <c r="E30" s="38" cm="1">
        <f t="array" ref="E30">_xll.ciqfunctions.udf.CIQ(E$3,$B$1,$B$2,$A30,"L",,"USD","H")</f>
        <v>4083.058</v>
      </c>
      <c r="F30" s="38" cm="1">
        <f t="array" ref="F30">_xll.ciqfunctions.udf.CIQ(F$3,$B$1,$B$2,$A30,"L",,"USD","H")</f>
        <v>65897</v>
      </c>
      <c r="G30" s="38" cm="1">
        <f t="array" ref="G30">_xll.ciqfunctions.udf.CIQ(G$3,$B$1,$B$2,$A30,"L",,"USD","H")</f>
        <v>1624</v>
      </c>
      <c r="H30" s="40" cm="1">
        <f t="array" ref="H30">_xll.ciqfunctions.udf.CIQ(B$3,$B$1,$H$2,$A30,"L",,"USD","H")</f>
        <v>37823</v>
      </c>
      <c r="I30" s="40" cm="1">
        <f t="array" ref="I30">_xll.ciqfunctions.udf.CIQ(C$3,$B$1,$H$2,$A30,"L",,"USD","H")</f>
        <v>275812</v>
      </c>
      <c r="J30" s="40" cm="1">
        <f t="array" ref="J30">_xll.ciqfunctions.udf.CIQ(D$3,$B$1,$H$2,$A30,"L",,"USD","H")</f>
        <v>149262</v>
      </c>
      <c r="K30" s="40" cm="1">
        <f t="array" ref="K30">_xll.ciqfunctions.udf.CIQ(E$3,$B$1,$H$2,$A30,"L",,"USD","H")</f>
        <v>17593.633000000002</v>
      </c>
      <c r="L30" s="40" cm="1">
        <f t="array" ref="L30">_xll.ciqfunctions.udf.CIQ(F$3,$B$1,$H$2,$A30,"L",,"USD","H")</f>
        <v>295313</v>
      </c>
      <c r="M30" s="40" cm="1">
        <f t="array" ref="M30">_xll.ciqfunctions.udf.CIQ(G$3,$B$1,$H$2,$A30,"L",,"USD","H")</f>
        <v>8450</v>
      </c>
      <c r="N30" s="13" cm="1">
        <f t="array" ref="N30">_xll.ciqfunctions.udf.CIQ(B$3,$N$1,$B$2,$A30,"L",,"USD","H")</f>
        <v>3.6863999999999999</v>
      </c>
      <c r="O30" s="13" cm="1">
        <f t="array" ref="O30">_xll.ciqfunctions.udf.CIQ(C$3,$N$1,$B$2,$A30,"L",,"USD","H")</f>
        <v>-5.3794000000000004</v>
      </c>
      <c r="P30" s="13" cm="1">
        <f t="array" ref="P30">_xll.ciqfunctions.udf.CIQ(D$3,$N$1,$B$2,$A30,"L",,"USD","H")</f>
        <v>-4.9461000000000004</v>
      </c>
      <c r="Q30" s="13" cm="1">
        <f t="array" ref="Q30">_xll.ciqfunctions.udf.CIQ(E$3,$N$1,$B$2,$A30,"L",,"USD","H")</f>
        <v>8.7103999999999999</v>
      </c>
      <c r="R30" s="13" cm="1">
        <f t="array" ref="R30">_xll.ciqfunctions.udf.CIQ(F$3,$N$1,$B$2,$A30,"L",,"USD","H")</f>
        <v>-2.8126000000000002</v>
      </c>
      <c r="S30" s="13" cm="1">
        <f t="array" ref="S30">_xll.ciqfunctions.udf.CIQ(G$3,$N$1,$B$2,$A30,"L",,"USD","H")</f>
        <v>-10.8672</v>
      </c>
      <c r="T30" s="94">
        <v>45870</v>
      </c>
      <c r="U30" s="41" cm="1">
        <f t="array" ref="U30">_xll.ciqfunctions.udf.CIQ(O$3,$N$1,$T$2,$A30,"L",,"USD","H")</f>
        <v>12.062200000000001</v>
      </c>
      <c r="V30" s="41" cm="1">
        <f t="array" ref="V30">_xll.ciqfunctions.udf.CIQ(P$3,$N$1,$T$2,$A30,"L",,"USD","H")</f>
        <v>11.718</v>
      </c>
      <c r="W30" s="41" cm="1">
        <f t="array" ref="W30">_xll.ciqfunctions.udf.CIQ(Q$3,$N$1,$T$2,$A30,"L",,"USD","H")</f>
        <v>40.995100000000001</v>
      </c>
      <c r="X30" s="41" cm="1">
        <f t="array" ref="X30">_xll.ciqfunctions.udf.CIQ(R$3,$N$1,$T$2,$A30,"L",,"USD","H")</f>
        <v>17.7286</v>
      </c>
      <c r="Y30" s="41" cm="1">
        <f t="array" ref="Y30">_xll.ciqfunctions.udf.CIQ(S$3,$N$1,$T$2,$A30,"L",,"USD","H")</f>
        <v>3.5411999999999999</v>
      </c>
      <c r="Z30" s="38" cm="1">
        <f t="array" ref="Z30">_xll.ciqfunctions.udf.CIQ(B$3,$Z$1,$B$2,$A30,"L",,"USD","H")</f>
        <v>1833</v>
      </c>
      <c r="AA30" s="38" cm="1">
        <f t="array" ref="AA30">_xll.ciqfunctions.udf.CIQ(C$3,$Z$1,$B$2,$A30,"L",,"USD","H")</f>
        <v>2350</v>
      </c>
      <c r="AB30" s="38" cm="1">
        <f t="array" ref="AB30">_xll.ciqfunctions.udf.CIQ(D$3,$Z$1,$B$2,$A30,"L",,"USD","H")</f>
        <v>2649</v>
      </c>
      <c r="AC30" s="38" cm="1">
        <f t="array" ref="AC30">_xll.ciqfunctions.udf.CIQ(E$3,$Z$1,$B$2,$A30,"L",,"USD","H")</f>
        <v>635.42600000000004</v>
      </c>
      <c r="AD30" s="38" cm="1">
        <f t="array" ref="AD30">_xll.ciqfunctions.udf.CIQ(F$3,$Z$1,$B$2,$A30,"L",,"USD","H")</f>
        <v>2934</v>
      </c>
      <c r="AE30" s="38" cm="1">
        <f t="array" ref="AE30">_xll.ciqfunctions.udf.CIQ(G$3,$Z$1,$B$2,$A30,"L",,"USD","H")</f>
        <v>-317</v>
      </c>
      <c r="AF30" s="40" cm="1">
        <f t="array" ref="AF30">_xll.ciqfunctions.udf.CIQ(B$3,$Z$1,$H$2,$A30,"L",,"USD","H")</f>
        <v>7202</v>
      </c>
      <c r="AG30" s="40" cm="1">
        <f t="array" ref="AG30">_xll.ciqfunctions.udf.CIQ(C$3,$Z$1,$H$2,$A30,"L",,"USD","H")</f>
        <v>18540</v>
      </c>
      <c r="AH30" s="40" cm="1">
        <f t="array" ref="AH30">_xll.ciqfunctions.udf.CIQ(D$3,$Z$1,$H$2,$A30,"L",,"USD","H")</f>
        <v>13835</v>
      </c>
      <c r="AI30" s="40" cm="1">
        <f t="array" ref="AI30">_xll.ciqfunctions.udf.CIQ(E$3,$Z$1,$H$2,$A30,"L",,"USD","H")</f>
        <v>3415.877</v>
      </c>
      <c r="AJ30" s="40" cm="1">
        <f t="array" ref="AJ30">_xll.ciqfunctions.udf.CIQ(F$3,$Z$1,$H$2,$A30,"L",,"USD","H")</f>
        <v>9848</v>
      </c>
      <c r="AK30" s="40" cm="1">
        <f t="array" ref="AK30">_xll.ciqfunctions.udf.CIQ(G$3,$Z$1,$H$2,$A30,"L",,"USD","H")</f>
        <v>2944</v>
      </c>
      <c r="AL30" s="13" cm="1">
        <f t="array" ref="AL30">_xll.ciqfunctions.udf.CIQ(B$3,$AL$1,$AL$2,$A30,"L",,"USD","H")</f>
        <v>106.41889999999999</v>
      </c>
      <c r="AM30" s="13" cm="1">
        <f t="array" ref="AM30">_xll.ciqfunctions.udf.CIQ(C$3,$AL$1,$AL$2,$A30,"L",,"USD","H")</f>
        <v>-49.462400000000002</v>
      </c>
      <c r="AN30" s="13" cm="1">
        <f t="array" ref="AN30">_xll.ciqfunctions.udf.CIQ(D$3,$AL$1,$AL$2,$A30,"L",,"USD","H")</f>
        <v>-27.185300000000002</v>
      </c>
      <c r="AO30" s="13" cm="1">
        <f t="array" ref="AO30">_xll.ciqfunctions.udf.CIQ(E$3,$AL$1,$AL$2,$A30,"L",,"USD","H")</f>
        <v>-0.49540000000000001</v>
      </c>
      <c r="AP30" s="13" cm="1">
        <f t="array" ref="AP30">_xll.ciqfunctions.udf.CIQ(F$3,$AL$1,$AL$2,$A30,"L",,"USD","H")</f>
        <v>18.833500000000001</v>
      </c>
      <c r="AQ30" s="13" t="str" cm="1">
        <f t="array" ref="AQ30">_xll.ciqfunctions.udf.CIQ(G$3,$AL$1,$AL$2,$A30,"L",,"USD","H")</f>
        <v>NM</v>
      </c>
      <c r="AR30" s="41" t="str" cm="1">
        <f t="array" ref="AR30">_xll.ciqfunctions.udf.CIQ(B$3,$AL$1,$AR$2,$A30,"L",,"USD","H")</f>
        <v>NM</v>
      </c>
      <c r="AS30" s="41" cm="1">
        <f t="array" ref="AS30">_xll.ciqfunctions.udf.CIQ(C$3,$AL$1,$AR$2,$A30,"L",,"USD","H")</f>
        <v>-8.8943999999999992</v>
      </c>
      <c r="AT30" s="41" cm="1">
        <f t="array" ref="AT30">_xll.ciqfunctions.udf.CIQ(D$3,$AL$1,$AR$2,$A30,"L",,"USD","H")</f>
        <v>36.291899999999998</v>
      </c>
      <c r="AU30" s="41" cm="1">
        <f t="array" ref="AU30">_xll.ciqfunctions.udf.CIQ(E$3,$AL$1,$AR$2,$A30,"L",,"USD","H")</f>
        <v>6.9917999999999996</v>
      </c>
      <c r="AV30" s="41" cm="1">
        <f t="array" ref="AV30">_xll.ciqfunctions.udf.CIQ(F$3,$AL$1,$AR$2,$A30,"L",,"USD","H")</f>
        <v>123.3613</v>
      </c>
      <c r="AW30" s="41" cm="1">
        <f t="array" ref="AW30">_xll.ciqfunctions.udf.CIQ(G$3,$AL$1,$AR$2,$A30,"L",,"USD","H")</f>
        <v>639.69839999999999</v>
      </c>
      <c r="AX30" s="38" cm="1">
        <f t="array" ref="AX30">_xll.ciqfunctions.udf.CIQ(B$3,$AX$1,$AX$2,$A30,"L",,"USD","H")</f>
        <v>3769</v>
      </c>
      <c r="AY30" s="38" cm="1">
        <f t="array" ref="AY30">_xll.ciqfunctions.udf.CIQ(C$3,$AX$1,$AX$2,$A30,"L",,"USD","H")</f>
        <v>7332</v>
      </c>
      <c r="AZ30" s="38" cm="1">
        <f t="array" ref="AZ30">_xll.ciqfunctions.udf.CIQ(D$3,$AX$1,$AX$2,$A30,"L",,"USD","H")</f>
        <v>7265</v>
      </c>
      <c r="BA30" s="38" cm="1">
        <f t="array" ref="BA30">_xll.ciqfunctions.udf.CIQ(E$3,$AX$1,$AX$2,$A30,"L",,"USD","H")</f>
        <v>1759.961</v>
      </c>
      <c r="BB30" s="38" cm="1">
        <f t="array" ref="BB30">_xll.ciqfunctions.udf.CIQ(F$3,$AX$1,$AX$2,$A30,"L",,"USD","H")</f>
        <v>9519</v>
      </c>
      <c r="BC30" s="38" cm="1">
        <f t="array" ref="BC30">_xll.ciqfunctions.udf.CIQ(G$3,$AX$1,$AX$2,$A30,"L",,"USD","H")</f>
        <v>-59</v>
      </c>
      <c r="BD30" s="40" cm="1">
        <f t="array" ref="BD30">_xll.ciqfunctions.udf.CIQ(B$3,$AX$1,$BD$2,$A30,"L",,"USD","H")</f>
        <v>15783</v>
      </c>
      <c r="BE30" s="40" cm="1">
        <f t="array" ref="BE30">_xll.ciqfunctions.udf.CIQ(C$3,$AX$1,$BD$2,$A30,"L",,"USD","H")</f>
        <v>37777</v>
      </c>
      <c r="BF30" s="40" cm="1">
        <f t="array" ref="BF30">_xll.ciqfunctions.udf.CIQ(D$3,$AX$1,$BD$2,$A30,"L",,"USD","H")</f>
        <v>33181</v>
      </c>
      <c r="BG30" s="40">
        <f>_xll.ciqfunctions.udf.CIQ("COP", "IQ_PRICEDATE", "7/11/2025")</f>
        <v>45849</v>
      </c>
      <c r="BH30" s="40" cm="1">
        <f t="array" ref="BH30">_xll.ciqfunctions.udf.CIQ(F$3,$AX$1,$BD$2,$A30,"L",,"USD","H")</f>
        <v>33667</v>
      </c>
      <c r="BI30" s="40" cm="1">
        <f t="array" ref="BI30">_xll.ciqfunctions.udf.CIQ(G$3,$AX$1,$BD$2,$A30,"L",,"USD","H")</f>
        <v>2310</v>
      </c>
      <c r="BJ30" s="43">
        <f t="shared" si="1"/>
        <v>2.4741707449700945E-2</v>
      </c>
      <c r="BK30" s="43">
        <f t="shared" si="2"/>
        <v>-0.19772403982930298</v>
      </c>
      <c r="BL30" s="43">
        <f t="shared" si="3"/>
        <v>-5.9546925566343001E-2</v>
      </c>
      <c r="BM30" s="43">
        <f t="shared" si="4"/>
        <v>3.3594928695051651E-2</v>
      </c>
      <c r="BN30" s="43">
        <f t="shared" si="5"/>
        <v>0.18587267970599219</v>
      </c>
      <c r="BO30" s="43">
        <f t="shared" si="6"/>
        <v>-1.1231732776617953</v>
      </c>
      <c r="BP30" s="42">
        <f t="shared" si="7"/>
        <v>0.44242368853957226</v>
      </c>
      <c r="BQ30" s="42">
        <f t="shared" si="8"/>
        <v>0.15455378973105138</v>
      </c>
      <c r="BR30" s="42">
        <f t="shared" si="9"/>
        <v>0.37589152429922046</v>
      </c>
      <c r="BS30" s="42">
        <f t="shared" si="10"/>
        <v>6.1107352523959158E-4</v>
      </c>
      <c r="BT30" s="42">
        <f t="shared" si="11"/>
        <v>0.237575356565211</v>
      </c>
      <c r="BU30" s="42">
        <f t="shared" si="12"/>
        <v>4.3360433604336057E-2</v>
      </c>
      <c r="BV30" s="68" cm="1">
        <f t="array" ref="BV30">_xll.ciqfunctions.udf.CIQ(B$3,$BV$1,$BV$2,$A30,"L",,"USD","H")/100</f>
        <v>0.12367599999999999</v>
      </c>
      <c r="BW30" s="68" cm="1">
        <f t="array" ref="BW30">_xll.ciqfunctions.udf.CIQ(C$3,$BV$1,$BV$2,$A30,"L",,"USD","H")/100</f>
        <v>-1.9296000000000001E-2</v>
      </c>
      <c r="BX30" s="68" cm="1">
        <f t="array" ref="BX30">_xll.ciqfunctions.udf.CIQ(D$3,$BV$1,$BV$2,$A30,"L",,"USD","H")/100</f>
        <v>8.4480000000000006E-3</v>
      </c>
      <c r="BY30" s="68" cm="1">
        <f t="array" ref="BY30">_xll.ciqfunctions.udf.CIQ(E$3,$BV$1,$BV$2,$A30,"L",,"USD","H")/100</f>
        <v>7.7600000000000002E-2</v>
      </c>
      <c r="BZ30" s="68" cm="1">
        <f t="array" ref="BZ30">_xll.ciqfunctions.udf.CIQ(F$3,$BV$1,$BV$2,$A30,"L",,"USD","H")/100</f>
        <v>3.456E-2</v>
      </c>
      <c r="CA30" s="68" cm="1">
        <f t="array" ref="CA30">_xll.ciqfunctions.udf.CIQ(G$3,$BV$1,$BV$2,$A30,"L",,"USD","H")/100</f>
        <v>-0.10156000000000001</v>
      </c>
      <c r="CB30" s="68" cm="1">
        <f t="array" ref="CB30">_xll.ciqfunctions.udf.CIQ(B$3,$BV$1,$CB$2,$A30,"L",,"USD","H")/100</f>
        <v>0.12057000000000001</v>
      </c>
      <c r="CC30" s="68" cm="1">
        <f t="array" ref="CC30">_xll.ciqfunctions.udf.CIQ(C$3,$BV$1,$CB$2,$A30,"L",,"USD","H")/100</f>
        <v>1.8944000000000003E-2</v>
      </c>
      <c r="CD30" s="68" cm="1">
        <f t="array" ref="CD30">_xll.ciqfunctions.udf.CIQ(D$3,$BV$1,$CB$2,$A30,"L",,"USD","H")/100</f>
        <v>2.7105000000000001E-2</v>
      </c>
      <c r="CE30" s="68" cm="1">
        <f t="array" ref="CE30">_xll.ciqfunctions.udf.CIQ(E$3,$BV$1,$CB$2,$A30,"L",,"USD","H")/100</f>
        <v>0.11745599999999999</v>
      </c>
      <c r="CF30" s="68" cm="1">
        <f t="array" ref="CF30">_xll.ciqfunctions.udf.CIQ(F$3,$BV$1,$CB$2,$A30,"L",,"USD","H")/100</f>
        <v>2.06E-2</v>
      </c>
      <c r="CG30" s="68" cm="1">
        <f t="array" ref="CG30">_xll.ciqfunctions.udf.CIQ(G$3,$BV$1,$CB$2,$A30,"L",,"USD","H")/100</f>
        <v>0.14802400000000002</v>
      </c>
    </row>
    <row r="31" spans="1:85">
      <c r="A31" s="3">
        <f t="shared" si="13"/>
        <v>43465</v>
      </c>
      <c r="B31" s="14" cm="1">
        <f t="array" ref="B31">_xll.ciqfunctions.udf.CIQ(B$3,$B$1,$B$2,$A31,"L",,"USD","H")</f>
        <v>9973</v>
      </c>
      <c r="C31" s="38" cm="1">
        <f t="array" ref="C31">_xll.ciqfunctions.udf.CIQ(C$3,$B$1,$B$2,$A31,"L",,"USD","H")</f>
        <v>68253</v>
      </c>
      <c r="D31" s="38" cm="1">
        <f t="array" ref="D31">_xll.ciqfunctions.udf.CIQ(D$3,$B$1,$B$2,$A31,"L",,"USD","H")</f>
        <v>32477</v>
      </c>
      <c r="E31" s="38" cm="1">
        <f t="array" ref="E31">_xll.ciqfunctions.udf.CIQ(E$3,$B$1,$B$2,$A31,"L",,"USD","H")</f>
        <v>4362.5370000000003</v>
      </c>
      <c r="F31" s="38" cm="1">
        <f t="array" ref="F31">_xll.ciqfunctions.udf.CIQ(F$3,$B$1,$B$2,$A31,"L",,"USD","H")</f>
        <v>75491</v>
      </c>
      <c r="G31" s="38" cm="1">
        <f t="array" ref="G31">_xll.ciqfunctions.udf.CIQ(G$3,$B$1,$B$2,$A31,"L",,"USD","H")</f>
        <v>2892</v>
      </c>
      <c r="H31" s="40" cm="1">
        <f t="array" ref="H31">_xll.ciqfunctions.udf.CIQ(B$3,$B$1,$H$2,$A31,"L",,"USD","H")</f>
        <v>37491</v>
      </c>
      <c r="I31" s="40" cm="1">
        <f t="array" ref="I31">_xll.ciqfunctions.udf.CIQ(C$3,$B$1,$H$2,$A31,"L",,"USD","H")</f>
        <v>281060</v>
      </c>
      <c r="J31" s="40" cm="1">
        <f t="array" ref="J31">_xll.ciqfunctions.udf.CIQ(D$3,$B$1,$H$2,$A31,"L",,"USD","H")</f>
        <v>151041</v>
      </c>
      <c r="K31" s="40" cm="1">
        <f t="array" ref="K31">_xll.ciqfunctions.udf.CIQ(E$3,$B$1,$H$2,$A31,"L",,"USD","H")</f>
        <v>17266.476999999999</v>
      </c>
      <c r="L31" s="40" cm="1">
        <f t="array" ref="L31">_xll.ciqfunctions.udf.CIQ(F$3,$B$1,$H$2,$A31,"L",,"USD","H")</f>
        <v>297533</v>
      </c>
      <c r="M31" s="40" cm="1">
        <f t="array" ref="M31">_xll.ciqfunctions.udf.CIQ(G$3,$B$1,$H$2,$A31,"L",,"USD","H")</f>
        <v>8439</v>
      </c>
      <c r="N31" s="13" cm="1">
        <f t="array" ref="N31">_xll.ciqfunctions.udf.CIQ(B$3,$N$1,$B$2,$A31,"L",,"USD","H")</f>
        <v>19.911000000000001</v>
      </c>
      <c r="O31" s="13" cm="1">
        <f t="array" ref="O31">_xll.ciqfunctions.udf.CIQ(C$3,$N$1,$B$2,$A31,"L",,"USD","H")</f>
        <v>4.5030000000000001</v>
      </c>
      <c r="P31" s="13" cm="1">
        <f t="array" ref="P31">_xll.ciqfunctions.udf.CIQ(D$3,$N$1,$B$2,$A31,"L",,"USD","H")</f>
        <v>-5.8829000000000002</v>
      </c>
      <c r="Q31" s="13" cm="1">
        <f t="array" ref="Q31">_xll.ciqfunctions.udf.CIQ(E$3,$N$1,$B$2,$A31,"L",,"USD","H")</f>
        <v>26.425000000000001</v>
      </c>
      <c r="R31" s="13" cm="1">
        <f t="array" ref="R31">_xll.ciqfunctions.udf.CIQ(F$3,$N$1,$B$2,$A31,"L",,"USD","H")</f>
        <v>12.1625</v>
      </c>
      <c r="S31" s="13" cm="1">
        <f t="array" ref="S31">_xll.ciqfunctions.udf.CIQ(G$3,$N$1,$B$2,$A31,"L",,"USD","H")</f>
        <v>24.226800000000001</v>
      </c>
      <c r="T31" s="94">
        <v>45863</v>
      </c>
      <c r="U31" s="41" cm="1">
        <f t="array" ref="U31">_xll.ciqfunctions.udf.CIQ(O$3,$N$1,$T$2,$A31,"L",,"USD","H")</f>
        <v>18.509699999999999</v>
      </c>
      <c r="V31" s="41" cm="1">
        <f t="array" ref="V31">_xll.ciqfunctions.udf.CIQ(P$3,$N$1,$T$2,$A31,"L",,"USD","H")</f>
        <v>18.477399999999999</v>
      </c>
      <c r="W31" s="41" cm="1">
        <f t="array" ref="W31">_xll.ciqfunctions.udf.CIQ(Q$3,$N$1,$T$2,$A31,"L",,"USD","H")</f>
        <v>52.968699999999998</v>
      </c>
      <c r="X31" s="41" cm="1">
        <f t="array" ref="X31">_xll.ciqfunctions.udf.CIQ(R$3,$N$1,$T$2,$A31,"L",,"USD","H")</f>
        <v>24.786799999999999</v>
      </c>
      <c r="Y31" s="41" cm="1">
        <f t="array" ref="Y31">_xll.ciqfunctions.udf.CIQ(S$3,$N$1,$T$2,$A31,"L",,"USD","H")</f>
        <v>33.107199999999999</v>
      </c>
      <c r="Z31" s="38" cm="1">
        <f t="array" ref="Z31">_xll.ciqfunctions.udf.CIQ(B$3,$Z$1,$B$2,$A31,"L",,"USD","H")</f>
        <v>1868</v>
      </c>
      <c r="AA31" s="38" cm="1">
        <f t="array" ref="AA31">_xll.ciqfunctions.udf.CIQ(C$3,$Z$1,$B$2,$A31,"L",,"USD","H")</f>
        <v>6000</v>
      </c>
      <c r="AB31" s="38" cm="1">
        <f t="array" ref="AB31">_xll.ciqfunctions.udf.CIQ(D$3,$Z$1,$B$2,$A31,"L",,"USD","H")</f>
        <v>3730</v>
      </c>
      <c r="AC31" s="38" cm="1">
        <f t="array" ref="AC31">_xll.ciqfunctions.udf.CIQ(E$3,$Z$1,$B$2,$A31,"L",,"USD","H")</f>
        <v>892.76800000000003</v>
      </c>
      <c r="AD31" s="38" cm="1">
        <f t="array" ref="AD31">_xll.ciqfunctions.udf.CIQ(F$3,$Z$1,$B$2,$A31,"L",,"USD","H")</f>
        <v>766</v>
      </c>
      <c r="AE31" s="38" cm="1">
        <f t="array" ref="AE31">_xll.ciqfunctions.udf.CIQ(G$3,$Z$1,$B$2,$A31,"L",,"USD","H")</f>
        <v>1149</v>
      </c>
      <c r="AF31" s="40" cm="1">
        <f t="array" ref="AF31">_xll.ciqfunctions.udf.CIQ(B$3,$Z$1,$H$2,$A31,"L",,"USD","H")</f>
        <v>6257</v>
      </c>
      <c r="AG31" s="40" cm="1">
        <f t="array" ref="AG31">_xll.ciqfunctions.udf.CIQ(C$3,$Z$1,$H$2,$A31,"L",,"USD","H")</f>
        <v>20840</v>
      </c>
      <c r="AH31" s="40" cm="1">
        <f t="array" ref="AH31">_xll.ciqfunctions.udf.CIQ(D$3,$Z$1,$H$2,$A31,"L",,"USD","H")</f>
        <v>14824</v>
      </c>
      <c r="AI31" s="40" cm="1">
        <f t="array" ref="AI31">_xll.ciqfunctions.udf.CIQ(E$3,$Z$1,$H$2,$A31,"L",,"USD","H")</f>
        <v>3419.04</v>
      </c>
      <c r="AJ31" s="40" cm="1">
        <f t="array" ref="AJ31">_xll.ciqfunctions.udf.CIQ(F$3,$Z$1,$H$2,$A31,"L",,"USD","H")</f>
        <v>9383</v>
      </c>
      <c r="AK31" s="40" cm="1">
        <f t="array" ref="AK31">_xll.ciqfunctions.udf.CIQ(G$3,$Z$1,$H$2,$A31,"L",,"USD","H")</f>
        <v>3064</v>
      </c>
      <c r="AL31" s="13" cm="1">
        <f t="array" ref="AL31">_xll.ciqfunctions.udf.CIQ(B$3,$AL$1,$AL$2,$A31,"L",,"USD","H")</f>
        <v>18.302700000000002</v>
      </c>
      <c r="AM31" s="13" cm="1">
        <f t="array" ref="AM31">_xll.ciqfunctions.udf.CIQ(C$3,$AL$1,$AL$2,$A31,"L",,"USD","H")</f>
        <v>-28.401</v>
      </c>
      <c r="AN31" s="13" cm="1">
        <f t="array" ref="AN31">_xll.ciqfunctions.udf.CIQ(D$3,$AL$1,$AL$2,$A31,"L",,"USD","H")</f>
        <v>19.897099999999998</v>
      </c>
      <c r="AO31" s="13" cm="1">
        <f t="array" ref="AO31">_xll.ciqfunctions.udf.CIQ(E$3,$AL$1,$AL$2,$A31,"L",,"USD","H")</f>
        <v>-63.267699999999998</v>
      </c>
      <c r="AP31" s="13" cm="1">
        <f t="array" ref="AP31">_xll.ciqfunctions.udf.CIQ(F$3,$AL$1,$AL$2,$A31,"L",,"USD","H")</f>
        <v>2737.0369999999998</v>
      </c>
      <c r="AQ31" s="13" cm="1">
        <f t="array" ref="AQ31">_xll.ciqfunctions.udf.CIQ(G$3,$AL$1,$AL$2,$A31,"L",,"USD","H")</f>
        <v>527.86879999999996</v>
      </c>
      <c r="AR31" s="41" t="str" cm="1">
        <f t="array" ref="AR31">_xll.ciqfunctions.udf.CIQ(B$3,$AL$1,$AR$2,$A31,"L",,"USD","H")</f>
        <v>NM</v>
      </c>
      <c r="AS31" s="41" cm="1">
        <f t="array" ref="AS31">_xll.ciqfunctions.udf.CIQ(C$3,$AL$1,$AR$2,$A31,"L",,"USD","H")</f>
        <v>5.7331000000000003</v>
      </c>
      <c r="AT31" s="41" cm="1">
        <f t="array" ref="AT31">_xll.ciqfunctions.udf.CIQ(D$3,$AL$1,$AR$2,$A31,"L",,"USD","H")</f>
        <v>61.218000000000004</v>
      </c>
      <c r="AU31" s="41" cm="1">
        <f t="array" ref="AU31">_xll.ciqfunctions.udf.CIQ(E$3,$AL$1,$AR$2,$A31,"L",,"USD","H")</f>
        <v>32.388500000000001</v>
      </c>
      <c r="AV31" s="41" cm="1">
        <f t="array" ref="AV31">_xll.ciqfunctions.udf.CIQ(F$3,$AL$1,$AR$2,$A31,"L",,"USD","H")</f>
        <v>176.8663</v>
      </c>
      <c r="AW31" s="41" cm="1">
        <f t="array" ref="AW31">_xll.ciqfunctions.udf.CIQ(G$3,$AL$1,$AR$2,$A31,"L",,"USD","H")</f>
        <v>241.20259999999999</v>
      </c>
      <c r="AX31" s="38" cm="1">
        <f t="array" ref="AX31">_xll.ciqfunctions.udf.CIQ(B$3,$AX$1,$AX$2,$A31,"L",,"USD","H")</f>
        <v>3879</v>
      </c>
      <c r="AY31" s="38" cm="1">
        <f t="array" ref="AY31">_xll.ciqfunctions.udf.CIQ(C$3,$AX$1,$AX$2,$A31,"L",,"USD","H")</f>
        <v>9722</v>
      </c>
      <c r="AZ31" s="38" cm="1">
        <f t="array" ref="AZ31">_xll.ciqfunctions.udf.CIQ(D$3,$AX$1,$AX$2,$A31,"L",,"USD","H")</f>
        <v>8661</v>
      </c>
      <c r="BA31" s="38" cm="1">
        <f t="array" ref="BA31">_xll.ciqfunctions.udf.CIQ(E$3,$AX$1,$AX$2,$A31,"L",,"USD","H")</f>
        <v>2145.2860000000001</v>
      </c>
      <c r="BB31" s="38" cm="1">
        <f t="array" ref="BB31">_xll.ciqfunctions.udf.CIQ(F$3,$AX$1,$AX$2,$A31,"L",,"USD","H")</f>
        <v>7008</v>
      </c>
      <c r="BC31" s="38" cm="1">
        <f t="array" ref="BC31">_xll.ciqfunctions.udf.CIQ(G$3,$AX$1,$AX$2,$A31,"L",,"USD","H")</f>
        <v>1719</v>
      </c>
      <c r="BD31" s="40" cm="1">
        <f t="array" ref="BD31">_xll.ciqfunctions.udf.CIQ(B$3,$AX$1,$BD$2,$A31,"L",,"USD","H")</f>
        <v>15685</v>
      </c>
      <c r="BE31" s="40" cm="1">
        <f t="array" ref="BE31">_xll.ciqfunctions.udf.CIQ(C$3,$AX$1,$BD$2,$A31,"L",,"USD","H")</f>
        <v>41312</v>
      </c>
      <c r="BF31" s="40" cm="1">
        <f t="array" ref="BF31">_xll.ciqfunctions.udf.CIQ(D$3,$AX$1,$BD$2,$A31,"L",,"USD","H")</f>
        <v>33641</v>
      </c>
      <c r="BG31" s="40">
        <f>_xll.ciqfunctions.udf.CIQ("COP", "IQ_PRICEDATE", "7/3/2025")</f>
        <v>45841</v>
      </c>
      <c r="BH31" s="40" cm="1">
        <f t="array" ref="BH31">_xll.ciqfunctions.udf.CIQ(F$3,$AX$1,$BD$2,$A31,"L",,"USD","H")</f>
        <v>32488</v>
      </c>
      <c r="BI31" s="40" cm="1">
        <f t="array" ref="BI31">_xll.ciqfunctions.udf.CIQ(G$3,$AX$1,$BD$2,$A31,"L",,"USD","H")</f>
        <v>2848</v>
      </c>
      <c r="BJ31" s="43">
        <f t="shared" si="1"/>
        <v>0.27640671273445205</v>
      </c>
      <c r="BK31" s="43">
        <f t="shared" si="2"/>
        <v>0.23973476154042328</v>
      </c>
      <c r="BL31" s="43">
        <f t="shared" si="3"/>
        <v>0.66782206816868861</v>
      </c>
      <c r="BM31" s="43">
        <f t="shared" si="4"/>
        <v>0.36094661042593534</v>
      </c>
      <c r="BN31" s="43">
        <f t="shared" si="5"/>
        <v>4.8473967684021568E-2</v>
      </c>
      <c r="BO31" s="43">
        <f t="shared" si="6"/>
        <v>1.4452347083926029</v>
      </c>
      <c r="BP31" s="42">
        <f t="shared" si="7"/>
        <v>0.61767739273927402</v>
      </c>
      <c r="BQ31" s="42">
        <f t="shared" si="8"/>
        <v>0.29233271811555661</v>
      </c>
      <c r="BR31" s="42">
        <f t="shared" si="9"/>
        <v>0.53850727156315736</v>
      </c>
      <c r="BS31" s="42">
        <f t="shared" si="10"/>
        <v>5.8933950320860795E-4</v>
      </c>
      <c r="BT31" s="42">
        <f t="shared" si="11"/>
        <v>0.25824941905499621</v>
      </c>
      <c r="BU31" s="42">
        <f t="shared" si="12"/>
        <v>1.043041606886657</v>
      </c>
      <c r="BV31" s="68" cm="1">
        <f t="array" ref="BV31">_xll.ciqfunctions.udf.CIQ(B$3,$BV$1,$BV$2,$A31,"L",,"USD","H")/100</f>
        <v>0.12869999999999998</v>
      </c>
      <c r="BW31" s="68" cm="1">
        <f t="array" ref="BW31">_xll.ciqfunctions.udf.CIQ(C$3,$BV$1,$BV$2,$A31,"L",,"USD","H")/100</f>
        <v>4.2232000000000006E-2</v>
      </c>
      <c r="BX31" s="68" cm="1">
        <f t="array" ref="BX31">_xll.ciqfunctions.udf.CIQ(D$3,$BV$1,$BV$2,$A31,"L",,"USD","H")/100</f>
        <v>3.3815999999999999E-2</v>
      </c>
      <c r="BY31" s="68" cm="1">
        <f t="array" ref="BY31">_xll.ciqfunctions.udf.CIQ(E$3,$BV$1,$BV$2,$A31,"L",,"USD","H")/100</f>
        <v>0.121504</v>
      </c>
      <c r="BZ31" s="68" cm="1">
        <f t="array" ref="BZ31">_xll.ciqfunctions.udf.CIQ(F$3,$BV$1,$BV$2,$A31,"L",,"USD","H")/100</f>
        <v>-2.3096000000000002E-2</v>
      </c>
      <c r="CA31" s="68" cm="1">
        <f t="array" ref="CA31">_xll.ciqfunctions.udf.CIQ(G$3,$BV$1,$BV$2,$A31,"L",,"USD","H")/100</f>
        <v>0.31118800000000002</v>
      </c>
      <c r="CB31" s="68" cm="1">
        <f t="array" ref="CB31">_xll.ciqfunctions.udf.CIQ(B$3,$BV$1,$CB$2,$A31,"L",,"USD","H")/100</f>
        <v>0.100352</v>
      </c>
      <c r="CC31" s="68" cm="1">
        <f t="array" ref="CC31">_xll.ciqfunctions.udf.CIQ(C$3,$BV$1,$CB$2,$A31,"L",,"USD","H")/100</f>
        <v>2.9765E-2</v>
      </c>
      <c r="CD31" s="68" cm="1">
        <f t="array" ref="CD31">_xll.ciqfunctions.udf.CIQ(D$3,$BV$1,$CB$2,$A31,"L",,"USD","H")/100</f>
        <v>3.3433000000000004E-2</v>
      </c>
      <c r="CE31" s="68" cm="1">
        <f t="array" ref="CE31">_xll.ciqfunctions.udf.CIQ(E$3,$BV$1,$CB$2,$A31,"L",,"USD","H")/100</f>
        <v>0.123904</v>
      </c>
      <c r="CF31" s="68" cm="1">
        <f t="array" ref="CF31">_xll.ciqfunctions.udf.CIQ(F$3,$BV$1,$CB$2,$A31,"L",,"USD","H")/100</f>
        <v>1.6203000000000002E-2</v>
      </c>
      <c r="CG31" s="68" cm="1">
        <f t="array" ref="CG31">_xll.ciqfunctions.udf.CIQ(G$3,$BV$1,$CB$2,$A31,"L",,"USD","H")/100</f>
        <v>0.16814699999999999</v>
      </c>
    </row>
    <row r="32" spans="1:85">
      <c r="A32" s="3">
        <f>EDATE(A28,-12)</f>
        <v>43373</v>
      </c>
      <c r="B32" s="14" cm="1">
        <f t="array" ref="B32">_xll.ciqfunctions.udf.CIQ(B$3,$B$1,$B$2,$A32,"L",,"USD","H")</f>
        <v>9743</v>
      </c>
      <c r="C32" s="38" cm="1">
        <f t="array" ref="C32">_xll.ciqfunctions.udf.CIQ(C$3,$B$1,$B$2,$A32,"L",,"USD","H")</f>
        <v>74187</v>
      </c>
      <c r="D32" s="38" cm="1">
        <f t="array" ref="D32">_xll.ciqfunctions.udf.CIQ(D$3,$B$1,$B$2,$A32,"L",,"USD","H")</f>
        <v>42105</v>
      </c>
      <c r="E32" s="38" cm="1">
        <f t="array" ref="E32">_xll.ciqfunctions.udf.CIQ(E$3,$B$1,$B$2,$A32,"L",,"USD","H")</f>
        <v>4717.7610000000004</v>
      </c>
      <c r="F32" s="38" cm="1">
        <f t="array" ref="F32">_xll.ciqfunctions.udf.CIQ(F$3,$B$1,$B$2,$A32,"L",,"USD","H")</f>
        <v>79017</v>
      </c>
      <c r="G32" s="38" cm="1">
        <f t="array" ref="G32">_xll.ciqfunctions.udf.CIQ(G$3,$B$1,$B$2,$A32,"L",,"USD","H")</f>
        <v>2076</v>
      </c>
      <c r="H32" s="40" cm="1">
        <f t="array" ref="H32">_xll.ciqfunctions.udf.CIQ(B$3,$B$1,$H$2,$A32,"L",,"USD","H")</f>
        <v>35835</v>
      </c>
      <c r="I32" s="40" cm="1">
        <f t="array" ref="I32">_xll.ciqfunctions.udf.CIQ(C$3,$B$1,$H$2,$A32,"L",,"USD","H")</f>
        <v>276391</v>
      </c>
      <c r="J32" s="40" cm="1">
        <f t="array" ref="J32">_xll.ciqfunctions.udf.CIQ(D$3,$B$1,$H$2,$A32,"L",,"USD","H")</f>
        <v>153071</v>
      </c>
      <c r="K32" s="40" cm="1">
        <f t="array" ref="K32">_xll.ciqfunctions.udf.CIQ(E$3,$B$1,$H$2,$A32,"L",,"USD","H")</f>
        <v>16354.630999999999</v>
      </c>
      <c r="L32" s="40" cm="1">
        <f t="array" ref="L32">_xll.ciqfunctions.udf.CIQ(F$3,$B$1,$H$2,$A32,"L",,"USD","H")</f>
        <v>289034</v>
      </c>
      <c r="M32" s="40" cm="1">
        <f t="array" ref="M32">_xll.ciqfunctions.udf.CIQ(G$3,$B$1,$H$2,$A32,"L",,"USD","H")</f>
        <v>8084</v>
      </c>
      <c r="N32" s="13" cm="1">
        <f t="array" ref="N32">_xll.ciqfunctions.udf.CIQ(B$3,$N$1,$B$2,$A32,"L",,"USD","H")</f>
        <v>41.530999999999999</v>
      </c>
      <c r="O32" s="13" cm="1">
        <f t="array" ref="O32">_xll.ciqfunctions.udf.CIQ(C$3,$N$1,$B$2,$A32,"L",,"USD","H")</f>
        <v>24.999099999999999</v>
      </c>
      <c r="P32" s="13" cm="1">
        <f t="array" ref="P32">_xll.ciqfunctions.udf.CIQ(D$3,$N$1,$B$2,$A32,"L",,"USD","H")</f>
        <v>31.4754</v>
      </c>
      <c r="Q32" s="13" cm="1">
        <f t="array" ref="Q32">_xll.ciqfunctions.udf.CIQ(E$3,$N$1,$B$2,$A32,"L",,"USD","H")</f>
        <v>77.382599999999996</v>
      </c>
      <c r="R32" s="13" cm="1">
        <f t="array" ref="R32">_xll.ciqfunctions.udf.CIQ(F$3,$N$1,$B$2,$A32,"L",,"USD","H")</f>
        <v>32.647799999999997</v>
      </c>
      <c r="S32" s="13" cm="1">
        <f t="array" ref="S32">_xll.ciqfunctions.udf.CIQ(G$3,$N$1,$B$2,$A32,"L",,"USD","H")</f>
        <v>10.0158</v>
      </c>
      <c r="T32" s="94">
        <v>45856</v>
      </c>
      <c r="U32" s="41" cm="1">
        <f t="array" ref="U32">_xll.ciqfunctions.udf.CIQ(O$3,$N$1,$T$2,$A32,"L",,"USD","H")</f>
        <v>21.456900000000001</v>
      </c>
      <c r="V32" s="41" cm="1">
        <f t="array" ref="V32">_xll.ciqfunctions.udf.CIQ(P$3,$N$1,$T$2,$A32,"L",,"USD","H")</f>
        <v>26.0642</v>
      </c>
      <c r="W32" s="41" cm="1">
        <f t="array" ref="W32">_xll.ciqfunctions.udf.CIQ(Q$3,$N$1,$T$2,$A32,"L",,"USD","H")</f>
        <v>60.328600000000002</v>
      </c>
      <c r="X32" s="41" cm="1">
        <f t="array" ref="X32">_xll.ciqfunctions.udf.CIQ(R$3,$N$1,$T$2,$A32,"L",,"USD","H")</f>
        <v>30.043700000000001</v>
      </c>
      <c r="Y32" s="41" cm="1">
        <f t="array" ref="Y32">_xll.ciqfunctions.udf.CIQ(S$3,$N$1,$T$2,$A32,"L",,"USD","H")</f>
        <v>-11.1356</v>
      </c>
      <c r="Z32" s="38" cm="1">
        <f t="array" ref="Z32">_xll.ciqfunctions.udf.CIQ(B$3,$Z$1,$B$2,$A32,"L",,"USD","H")</f>
        <v>1861</v>
      </c>
      <c r="AA32" s="38" cm="1">
        <f t="array" ref="AA32">_xll.ciqfunctions.udf.CIQ(C$3,$Z$1,$B$2,$A32,"L",,"USD","H")</f>
        <v>6240</v>
      </c>
      <c r="AB32" s="38" cm="1">
        <f t="array" ref="AB32">_xll.ciqfunctions.udf.CIQ(D$3,$Z$1,$B$2,$A32,"L",,"USD","H")</f>
        <v>4047</v>
      </c>
      <c r="AC32" s="38" cm="1">
        <f t="array" ref="AC32">_xll.ciqfunctions.udf.CIQ(E$3,$Z$1,$B$2,$A32,"L",,"USD","H")</f>
        <v>1190.952</v>
      </c>
      <c r="AD32" s="38" cm="1">
        <f t="array" ref="AD32">_xll.ciqfunctions.udf.CIQ(F$3,$Z$1,$B$2,$A32,"L",,"USD","H")</f>
        <v>3349</v>
      </c>
      <c r="AE32" s="38" cm="1">
        <f t="array" ref="AE32">_xll.ciqfunctions.udf.CIQ(G$3,$Z$1,$B$2,$A32,"L",,"USD","H")</f>
        <v>2537</v>
      </c>
      <c r="AF32" s="40" cm="1">
        <f t="array" ref="AF32">_xll.ciqfunctions.udf.CIQ(B$3,$Z$1,$H$2,$A32,"L",,"USD","H")</f>
        <v>5968</v>
      </c>
      <c r="AG32" s="40" cm="1">
        <f t="array" ref="AG32">_xll.ciqfunctions.udf.CIQ(C$3,$Z$1,$H$2,$A32,"L",,"USD","H")</f>
        <v>23220</v>
      </c>
      <c r="AH32" s="40" cm="1">
        <f t="array" ref="AH32">_xll.ciqfunctions.udf.CIQ(D$3,$Z$1,$H$2,$A32,"L",,"USD","H")</f>
        <v>14205</v>
      </c>
      <c r="AI32" s="40" cm="1">
        <f t="array" ref="AI32">_xll.ciqfunctions.udf.CIQ(E$3,$Z$1,$H$2,$A32,"L",,"USD","H")</f>
        <v>4956.74</v>
      </c>
      <c r="AJ32" s="40" cm="1">
        <f t="array" ref="AJ32">_xll.ciqfunctions.udf.CIQ(F$3,$Z$1,$H$2,$A32,"L",,"USD","H")</f>
        <v>8644</v>
      </c>
      <c r="AK32" s="40" cm="1">
        <f t="array" ref="AK32">_xll.ciqfunctions.udf.CIQ(G$3,$Z$1,$H$2,$A32,"L",,"USD","H")</f>
        <v>2098</v>
      </c>
      <c r="AL32" s="13" cm="1">
        <f t="array" ref="AL32">_xll.ciqfunctions.udf.CIQ(B$3,$AL$1,$AL$2,$A32,"L",,"USD","H")</f>
        <v>343.09519999999998</v>
      </c>
      <c r="AM32" s="13" cm="1">
        <f t="array" ref="AM32">_xll.ciqfunctions.udf.CIQ(C$3,$AL$1,$AL$2,$A32,"L",,"USD","H")</f>
        <v>57.178800000000003</v>
      </c>
      <c r="AN32" s="13" cm="1">
        <f t="array" ref="AN32">_xll.ciqfunctions.udf.CIQ(D$3,$AL$1,$AL$2,$A32,"L",,"USD","H")</f>
        <v>107.3258</v>
      </c>
      <c r="AO32" s="13" cm="1">
        <f t="array" ref="AO32">_xll.ciqfunctions.udf.CIQ(E$3,$AL$1,$AL$2,$A32,"L",,"USD","H")</f>
        <v>1084.5436</v>
      </c>
      <c r="AP32" s="13" cm="1">
        <f t="array" ref="AP32">_xll.ciqfunctions.udf.CIQ(F$3,$AL$1,$AL$2,$A32,"L",,"USD","H")</f>
        <v>89.315899999999999</v>
      </c>
      <c r="AQ32" s="13" cm="1">
        <f t="array" ref="AQ32">_xll.ciqfunctions.udf.CIQ(G$3,$AL$1,$AL$2,$A32,"L",,"USD","H")</f>
        <v>1214.5077000000001</v>
      </c>
      <c r="AR32" s="41" t="str" cm="1">
        <f t="array" ref="AR32">_xll.ciqfunctions.udf.CIQ(B$3,$AL$1,$AR$2,$A32,"L",,"USD","H")</f>
        <v>NM</v>
      </c>
      <c r="AS32" s="41" cm="1">
        <f t="array" ref="AS32">_xll.ciqfunctions.udf.CIQ(C$3,$AL$1,$AR$2,$A32,"L",,"USD","H")</f>
        <v>78.477999999999994</v>
      </c>
      <c r="AT32" s="41" cm="1">
        <f t="array" ref="AT32">_xll.ciqfunctions.udf.CIQ(D$3,$AL$1,$AR$2,$A32,"L",,"USD","H")</f>
        <v>118.572</v>
      </c>
      <c r="AU32" s="41" cm="1">
        <f t="array" ref="AU32">_xll.ciqfunctions.udf.CIQ(E$3,$AL$1,$AR$2,$A32,"L",,"USD","H")</f>
        <v>50691.474499999997</v>
      </c>
      <c r="AV32" s="41" cm="1">
        <f t="array" ref="AV32">_xll.ciqfunctions.udf.CIQ(F$3,$AL$1,$AR$2,$A32,"L",,"USD","H")</f>
        <v>123.9958</v>
      </c>
      <c r="AW32" s="41" cm="1">
        <f t="array" ref="AW32">_xll.ciqfunctions.udf.CIQ(G$3,$AL$1,$AR$2,$A32,"L",,"USD","H")</f>
        <v>-36.269799999999996</v>
      </c>
      <c r="AX32" s="38" cm="1">
        <f t="array" ref="AX32">_xll.ciqfunctions.udf.CIQ(B$3,$AX$1,$AX$2,$A32,"L",,"USD","H")</f>
        <v>4257</v>
      </c>
      <c r="AY32" s="38" cm="1">
        <f t="array" ref="AY32">_xll.ciqfunctions.udf.CIQ(C$3,$AX$1,$AX$2,$A32,"L",,"USD","H")</f>
        <v>11520</v>
      </c>
      <c r="AZ32" s="38" cm="1">
        <f t="array" ref="AZ32">_xll.ciqfunctions.udf.CIQ(D$3,$AX$1,$AX$2,$A32,"L",,"USD","H")</f>
        <v>9380</v>
      </c>
      <c r="BA32" s="38" cm="1">
        <f t="array" ref="BA32">_xll.ciqfunctions.udf.CIQ(E$3,$AX$1,$AX$2,$A32,"L",,"USD","H")</f>
        <v>2353.54</v>
      </c>
      <c r="BB32" s="38" cm="1">
        <f t="array" ref="BB32">_xll.ciqfunctions.udf.CIQ(F$3,$AX$1,$AX$2,$A32,"L",,"USD","H")</f>
        <v>9300</v>
      </c>
      <c r="BC32" s="38" cm="1">
        <f t="array" ref="BC32">_xll.ciqfunctions.udf.CIQ(G$3,$AX$1,$AX$2,$A32,"L",,"USD","H")</f>
        <v>411</v>
      </c>
      <c r="BD32" s="40" cm="1">
        <f t="array" ref="BD32">_xll.ciqfunctions.udf.CIQ(B$3,$AX$1,$BD$2,$A32,"L",,"USD","H")</f>
        <v>14852</v>
      </c>
      <c r="BE32" s="40" cm="1">
        <f t="array" ref="BE32">_xll.ciqfunctions.udf.CIQ(C$3,$AX$1,$BD$2,$A32,"L",,"USD","H")</f>
        <v>37704</v>
      </c>
      <c r="BF32" s="40" cm="1">
        <f t="array" ref="BF32">_xll.ciqfunctions.udf.CIQ(D$3,$AX$1,$BD$2,$A32,"L",,"USD","H")</f>
        <v>30173</v>
      </c>
      <c r="BG32" s="40">
        <f>_xll.ciqfunctions.udf.CIQ("COP", "IQ_PRICEDATE", "6/27/2025")</f>
        <v>45835</v>
      </c>
      <c r="BH32" s="40" cm="1">
        <f t="array" ref="BH32">_xll.ciqfunctions.udf.CIQ(F$3,$AX$1,$BD$2,$A32,"L",,"USD","H")</f>
        <v>31851</v>
      </c>
      <c r="BI32" s="40" cm="1">
        <f t="array" ref="BI32">_xll.ciqfunctions.udf.CIQ(G$3,$AX$1,$BD$2,$A32,"L",,"USD","H")</f>
        <v>1832</v>
      </c>
      <c r="BJ32" s="43">
        <f t="shared" si="1"/>
        <v>0.87367957746478875</v>
      </c>
      <c r="BK32" s="43">
        <f t="shared" si="2"/>
        <v>0.30553037171350872</v>
      </c>
      <c r="BL32" s="43">
        <f t="shared" si="3"/>
        <v>0.70856102003642984</v>
      </c>
      <c r="BM32" s="43">
        <f t="shared" si="4"/>
        <v>1.0958789317655402</v>
      </c>
      <c r="BN32" s="43">
        <f t="shared" si="5"/>
        <v>0.33066246959507795</v>
      </c>
      <c r="BO32" s="43">
        <f t="shared" si="6"/>
        <v>-3.7470725995316201E-2</v>
      </c>
      <c r="BP32" s="42">
        <f t="shared" si="7"/>
        <v>0.71382414031848596</v>
      </c>
      <c r="BQ32" s="42">
        <f t="shared" si="8"/>
        <v>0.25495939289042746</v>
      </c>
      <c r="BR32" s="42">
        <f t="shared" si="9"/>
        <v>0.49297377535873332</v>
      </c>
      <c r="BS32" s="42">
        <f t="shared" si="10"/>
        <v>6.1126028772884311E-4</v>
      </c>
      <c r="BT32" s="42">
        <f t="shared" si="11"/>
        <v>0.36295947622919256</v>
      </c>
      <c r="BU32" s="42">
        <f t="shared" si="12"/>
        <v>-0.12969121140142514</v>
      </c>
      <c r="BV32" s="68" cm="1">
        <f t="array" ref="BV32">_xll.ciqfunctions.udf.CIQ(B$3,$BV$1,$BV$2,$A32,"L",,"USD","H")/100</f>
        <v>0.130968</v>
      </c>
      <c r="BW32" s="68" cm="1">
        <f t="array" ref="BW32">_xll.ciqfunctions.udf.CIQ(C$3,$BV$1,$BV$2,$A32,"L",,"USD","H")/100</f>
        <v>4.6424E-2</v>
      </c>
      <c r="BX32" s="68" cm="1">
        <f t="array" ref="BX32">_xll.ciqfunctions.udf.CIQ(D$3,$BV$1,$BV$2,$A32,"L",,"USD","H")/100</f>
        <v>4.0096E-2</v>
      </c>
      <c r="BY32" s="68" cm="1">
        <f t="array" ref="BY32">_xll.ciqfunctions.udf.CIQ(E$3,$BV$1,$BV$2,$A32,"L",,"USD","H")/100</f>
        <v>0.17739999999999997</v>
      </c>
      <c r="BZ32" s="68" cm="1">
        <f t="array" ref="BZ32">_xll.ciqfunctions.udf.CIQ(F$3,$BV$1,$BV$2,$A32,"L",,"USD","H")/100</f>
        <v>4.7048E-2</v>
      </c>
      <c r="CA32" s="68" cm="1">
        <f t="array" ref="CA32">_xll.ciqfunctions.udf.CIQ(G$3,$BV$1,$BV$2,$A32,"L",,"USD","H")/100</f>
        <v>0.59037600000000001</v>
      </c>
      <c r="CB32" s="68" cm="1">
        <f t="array" ref="CB32">_xll.ciqfunctions.udf.CIQ(B$3,$BV$1,$CB$2,$A32,"L",,"USD","H")/100</f>
        <v>9.3934000000000004E-2</v>
      </c>
      <c r="CC32" s="68" cm="1">
        <f t="array" ref="CC32">_xll.ciqfunctions.udf.CIQ(C$3,$BV$1,$CB$2,$A32,"L",,"USD","H")/100</f>
        <v>4.1292000000000002E-2</v>
      </c>
      <c r="CD32" s="68" cm="1">
        <f t="array" ref="CD32">_xll.ciqfunctions.udf.CIQ(D$3,$BV$1,$CB$2,$A32,"L",,"USD","H")/100</f>
        <v>3.0388000000000002E-2</v>
      </c>
      <c r="CE32" s="68" cm="1">
        <f t="array" ref="CE32">_xll.ciqfunctions.udf.CIQ(E$3,$BV$1,$CB$2,$A32,"L",,"USD","H")/100</f>
        <v>0.20088899999999998</v>
      </c>
      <c r="CF32" s="68" cm="1">
        <f t="array" ref="CF32">_xll.ciqfunctions.udf.CIQ(F$3,$BV$1,$CB$2,$A32,"L",,"USD","H")/100</f>
        <v>1.23E-2</v>
      </c>
      <c r="CG32" s="68" cm="1">
        <f t="array" ref="CG32">_xll.ciqfunctions.udf.CIQ(G$3,$BV$1,$CB$2,$A32,"L",,"USD","H")/100</f>
        <v>0.104643</v>
      </c>
    </row>
    <row r="33" spans="1:85">
      <c r="A33" s="3">
        <f t="shared" si="13"/>
        <v>43281</v>
      </c>
      <c r="B33" s="14" cm="1">
        <f t="array" ref="B33">_xll.ciqfunctions.udf.CIQ(B$3,$B$1,$B$2,$A33,"L",,"USD","H")</f>
        <v>8769</v>
      </c>
      <c r="C33" s="38" cm="1">
        <f t="array" ref="C33">_xll.ciqfunctions.udf.CIQ(C$3,$B$1,$B$2,$A33,"L",,"USD","H")</f>
        <v>71456</v>
      </c>
      <c r="D33" s="38" cm="1">
        <f t="array" ref="D33">_xll.ciqfunctions.udf.CIQ(D$3,$B$1,$B$2,$A33,"L",,"USD","H")</f>
        <v>40491</v>
      </c>
      <c r="E33" s="38" cm="1">
        <f t="array" ref="E33">_xll.ciqfunctions.udf.CIQ(E$3,$B$1,$B$2,$A33,"L",,"USD","H")</f>
        <v>4430.277</v>
      </c>
      <c r="F33" s="38" cm="1">
        <f t="array" ref="F33">_xll.ciqfunctions.udf.CIQ(F$3,$B$1,$B$2,$A33,"L",,"USD","H")</f>
        <v>74908</v>
      </c>
      <c r="G33" s="38" cm="1">
        <f t="array" ref="G33">_xll.ciqfunctions.udf.CIQ(G$3,$B$1,$B$2,$A33,"L",,"USD","H")</f>
        <v>1858</v>
      </c>
      <c r="H33" s="40" cm="1">
        <f t="array" ref="H33">_xll.ciqfunctions.udf.CIQ(B$3,$B$1,$H$2,$A33,"L",,"USD","H")</f>
        <v>32976</v>
      </c>
      <c r="I33" s="40" cm="1">
        <f t="array" ref="I33">_xll.ciqfunctions.udf.CIQ(C$3,$B$1,$H$2,$A33,"L",,"USD","H")</f>
        <v>261554</v>
      </c>
      <c r="J33" s="40" cm="1">
        <f t="array" ref="J33">_xll.ciqfunctions.udf.CIQ(D$3,$B$1,$H$2,$A33,"L",,"USD","H")</f>
        <v>142991</v>
      </c>
      <c r="K33" s="40" cm="1">
        <f t="array" ref="K33">_xll.ciqfunctions.udf.CIQ(E$3,$B$1,$H$2,$A33,"L",,"USD","H")</f>
        <v>14296.522000000001</v>
      </c>
      <c r="L33" s="40" cm="1">
        <f t="array" ref="L33">_xll.ciqfunctions.udf.CIQ(F$3,$B$1,$H$2,$A33,"L",,"USD","H")</f>
        <v>269586</v>
      </c>
      <c r="M33" s="40" cm="1">
        <f t="array" ref="M33">_xll.ciqfunctions.udf.CIQ(G$3,$B$1,$H$2,$A33,"L",,"USD","H")</f>
        <v>7895</v>
      </c>
      <c r="N33" s="13" cm="1">
        <f t="array" ref="N33">_xll.ciqfunctions.udf.CIQ(B$3,$N$1,$B$2,$A33,"L",,"USD","H")</f>
        <v>26.009399999999999</v>
      </c>
      <c r="O33" s="13" cm="1">
        <f t="array" ref="O33">_xll.ciqfunctions.udf.CIQ(C$3,$N$1,$B$2,$A33,"L",,"USD","H")</f>
        <v>27.540700000000001</v>
      </c>
      <c r="P33" s="13" cm="1">
        <f t="array" ref="P33">_xll.ciqfunctions.udf.CIQ(D$3,$N$1,$B$2,$A33,"L",,"USD","H")</f>
        <v>30.170999999999999</v>
      </c>
      <c r="Q33" s="13" cm="1">
        <f t="array" ref="Q33">_xll.ciqfunctions.udf.CIQ(E$3,$N$1,$B$2,$A33,"L",,"USD","H")</f>
        <v>69.616200000000006</v>
      </c>
      <c r="R33" s="13" cm="1">
        <f t="array" ref="R33">_xll.ciqfunctions.udf.CIQ(F$3,$N$1,$B$2,$A33,"L",,"USD","H")</f>
        <v>33.373600000000003</v>
      </c>
      <c r="S33" s="13" cm="1">
        <f t="array" ref="S33">_xll.ciqfunctions.udf.CIQ(G$3,$N$1,$B$2,$A33,"L",,"USD","H")</f>
        <v>-12.5236</v>
      </c>
      <c r="T33" s="94">
        <v>45849</v>
      </c>
      <c r="U33" s="41" cm="1">
        <f t="array" ref="U33">_xll.ciqfunctions.udf.CIQ(O$3,$N$1,$T$2,$A33,"L",,"USD","H")</f>
        <v>18.699300000000001</v>
      </c>
      <c r="V33" s="41" cm="1">
        <f t="array" ref="V33">_xll.ciqfunctions.udf.CIQ(P$3,$N$1,$T$2,$A33,"L",,"USD","H")</f>
        <v>22.439499999999999</v>
      </c>
      <c r="W33" s="41" cm="1">
        <f t="array" ref="W33">_xll.ciqfunctions.udf.CIQ(Q$3,$N$1,$T$2,$A33,"L",,"USD","H")</f>
        <v>49.761000000000003</v>
      </c>
      <c r="X33" s="41" cm="1">
        <f t="array" ref="X33">_xll.ciqfunctions.udf.CIQ(R$3,$N$1,$T$2,$A33,"L",,"USD","H")</f>
        <v>28.665299999999998</v>
      </c>
      <c r="Y33" s="41" cm="1">
        <f t="array" ref="Y33">_xll.ciqfunctions.udf.CIQ(S$3,$N$1,$T$2,$A33,"L",,"USD","H")</f>
        <v>-20.844200000000001</v>
      </c>
      <c r="Z33" s="38" cm="1">
        <f t="array" ref="Z33">_xll.ciqfunctions.udf.CIQ(B$3,$Z$1,$B$2,$A33,"L",,"USD","H")</f>
        <v>1640</v>
      </c>
      <c r="AA33" s="38" cm="1">
        <f t="array" ref="AA33">_xll.ciqfunctions.udf.CIQ(C$3,$Z$1,$B$2,$A33,"L",,"USD","H")</f>
        <v>3950</v>
      </c>
      <c r="AB33" s="38" cm="1">
        <f t="array" ref="AB33">_xll.ciqfunctions.udf.CIQ(D$3,$Z$1,$B$2,$A33,"L",,"USD","H")</f>
        <v>3409</v>
      </c>
      <c r="AC33" s="38" cm="1">
        <f t="array" ref="AC33">_xll.ciqfunctions.udf.CIQ(E$3,$Z$1,$B$2,$A33,"L",,"USD","H")</f>
        <v>696.73099999999999</v>
      </c>
      <c r="AD33" s="38" cm="1">
        <f t="array" ref="AD33">_xll.ciqfunctions.udf.CIQ(F$3,$Z$1,$B$2,$A33,"L",,"USD","H")</f>
        <v>2799</v>
      </c>
      <c r="AE33" s="38" cm="1">
        <f t="array" ref="AE33">_xll.ciqfunctions.udf.CIQ(G$3,$Z$1,$B$2,$A33,"L",,"USD","H")</f>
        <v>-425</v>
      </c>
      <c r="AF33" s="40" cm="1">
        <f t="array" ref="AF33">_xll.ciqfunctions.udf.CIQ(B$3,$Z$1,$H$2,$A33,"L",,"USD","H")</f>
        <v>4527</v>
      </c>
      <c r="AG33" s="40" cm="1">
        <f t="array" ref="AG33">_xll.ciqfunctions.udf.CIQ(C$3,$Z$1,$H$2,$A33,"L",,"USD","H")</f>
        <v>20950</v>
      </c>
      <c r="AH33" s="40" cm="1">
        <f t="array" ref="AH33">_xll.ciqfunctions.udf.CIQ(D$3,$Z$1,$H$2,$A33,"L",,"USD","H")</f>
        <v>12110</v>
      </c>
      <c r="AI33" s="40" cm="1">
        <f t="array" ref="AI33">_xll.ciqfunctions.udf.CIQ(E$3,$Z$1,$H$2,$A33,"L",,"USD","H")</f>
        <v>3866.3290000000002</v>
      </c>
      <c r="AJ33" s="40" cm="1">
        <f t="array" ref="AJ33">_xll.ciqfunctions.udf.CIQ(F$3,$Z$1,$H$2,$A33,"L",,"USD","H")</f>
        <v>7064</v>
      </c>
      <c r="AK33" s="40" cm="1">
        <f t="array" ref="AK33">_xll.ciqfunctions.udf.CIQ(G$3,$Z$1,$H$2,$A33,"L",,"USD","H")</f>
        <v>-246</v>
      </c>
      <c r="AL33" s="13" t="str" cm="1">
        <f t="array" ref="AL33">_xll.ciqfunctions.udf.CIQ(B$3,$AL$1,$AL$2,$A33,"L",,"USD","H")</f>
        <v>NM</v>
      </c>
      <c r="AM33" s="13" cm="1">
        <f t="array" ref="AM33">_xll.ciqfunctions.udf.CIQ(C$3,$AL$1,$AL$2,$A33,"L",,"USD","H")</f>
        <v>17.910399999999999</v>
      </c>
      <c r="AN33" s="13" cm="1">
        <f t="array" ref="AN33">_xll.ciqfunctions.udf.CIQ(D$3,$AL$1,$AL$2,$A33,"L",,"USD","H")</f>
        <v>135.10339999999999</v>
      </c>
      <c r="AO33" s="13" cm="1">
        <f t="array" ref="AO33">_xll.ciqfunctions.udf.CIQ(E$3,$AL$1,$AL$2,$A33,"L",,"USD","H")</f>
        <v>2922.3006999999998</v>
      </c>
      <c r="AP33" s="13" cm="1">
        <f t="array" ref="AP33">_xll.ciqfunctions.udf.CIQ(F$3,$AL$1,$AL$2,$A33,"L",,"USD","H")</f>
        <v>1843.75</v>
      </c>
      <c r="AQ33" s="13" t="str" cm="1">
        <f t="array" ref="AQ33">_xll.ciqfunctions.udf.CIQ(G$3,$AL$1,$AL$2,$A33,"L",,"USD","H")</f>
        <v>NM</v>
      </c>
      <c r="AR33" s="41" t="str" cm="1">
        <f t="array" ref="AR33">_xll.ciqfunctions.udf.CIQ(B$3,$AL$1,$AR$2,$A33,"L",,"USD","H")</f>
        <v>NM</v>
      </c>
      <c r="AS33" s="41" cm="1">
        <f t="array" ref="AS33">_xll.ciqfunctions.udf.CIQ(C$3,$AL$1,$AR$2,$A33,"L",,"USD","H")</f>
        <v>79.212999999999994</v>
      </c>
      <c r="AT33" s="41" cm="1">
        <f t="array" ref="AT33">_xll.ciqfunctions.udf.CIQ(D$3,$AL$1,$AR$2,$A33,"L",,"USD","H")</f>
        <v>107.7186</v>
      </c>
      <c r="AU33" s="41" t="str" cm="1">
        <f t="array" ref="AU33">_xll.ciqfunctions.udf.CIQ(E$3,$AL$1,$AR$2,$A33,"L",,"USD","H")</f>
        <v>NM</v>
      </c>
      <c r="AV33" s="41" cm="1">
        <f t="array" ref="AV33">_xll.ciqfunctions.udf.CIQ(F$3,$AL$1,$AR$2,$A33,"L",,"USD","H")</f>
        <v>90.404300000000006</v>
      </c>
      <c r="AW33" s="41" t="str" cm="1">
        <f t="array" ref="AW33">_xll.ciqfunctions.udf.CIQ(G$3,$AL$1,$AR$2,$A33,"L",,"USD","H")</f>
        <v>NM</v>
      </c>
      <c r="AX33" s="38" cm="1">
        <f t="array" ref="AX33">_xll.ciqfunctions.udf.CIQ(B$3,$AX$1,$AX$2,$A33,"L",,"USD","H")</f>
        <v>3721</v>
      </c>
      <c r="AY33" s="38" cm="1">
        <f t="array" ref="AY33">_xll.ciqfunctions.udf.CIQ(C$3,$AX$1,$AX$2,$A33,"L",,"USD","H")</f>
        <v>9203</v>
      </c>
      <c r="AZ33" s="38" cm="1">
        <f t="array" ref="AZ33">_xll.ciqfunctions.udf.CIQ(D$3,$AX$1,$AX$2,$A33,"L",,"USD","H")</f>
        <v>7876</v>
      </c>
      <c r="BA33" s="38" cm="1">
        <f t="array" ref="BA33">_xll.ciqfunctions.udf.CIQ(E$3,$AX$1,$AX$2,$A33,"L",,"USD","H")</f>
        <v>1871.63</v>
      </c>
      <c r="BB33" s="38" cm="1">
        <f t="array" ref="BB33">_xll.ciqfunctions.udf.CIQ(F$3,$AX$1,$AX$2,$A33,"L",,"USD","H")</f>
        <v>7926</v>
      </c>
      <c r="BC33" s="38" cm="1">
        <f t="array" ref="BC33">_xll.ciqfunctions.udf.CIQ(G$3,$AX$1,$AX$2,$A33,"L",,"USD","H")</f>
        <v>238</v>
      </c>
      <c r="BD33" s="40" cm="1">
        <f t="array" ref="BD33">_xll.ciqfunctions.udf.CIQ(B$3,$AX$1,$BD$2,$A33,"L",,"USD","H")</f>
        <v>12701</v>
      </c>
      <c r="BE33" s="40" cm="1">
        <f t="array" ref="BE33">_xll.ciqfunctions.udf.CIQ(C$3,$AX$1,$BD$2,$A33,"L",,"USD","H")</f>
        <v>35008</v>
      </c>
      <c r="BF33" s="40" cm="1">
        <f t="array" ref="BF33">_xll.ciqfunctions.udf.CIQ(D$3,$AX$1,$BD$2,$A33,"L",,"USD","H")</f>
        <v>26283</v>
      </c>
      <c r="BG33" s="40">
        <f>_xll.ciqfunctions.udf.CIQ("COP", "IQ_PRICEDATE", "6/20/2025")</f>
        <v>45828</v>
      </c>
      <c r="BH33" s="40" cm="1">
        <f t="array" ref="BH33">_xll.ciqfunctions.udf.CIQ(F$3,$AX$1,$BD$2,$A33,"L",,"USD","H")</f>
        <v>29540</v>
      </c>
      <c r="BI33" s="40" cm="1">
        <f t="array" ref="BI33">_xll.ciqfunctions.udf.CIQ(G$3,$AX$1,$BD$2,$A33,"L",,"USD","H")</f>
        <v>1849</v>
      </c>
      <c r="BJ33" s="43">
        <f t="shared" si="1"/>
        <v>0.69521640091116166</v>
      </c>
      <c r="BK33" s="43">
        <f t="shared" si="2"/>
        <v>0.33087490961677513</v>
      </c>
      <c r="BL33" s="43">
        <f t="shared" si="3"/>
        <v>0.37981779957953754</v>
      </c>
      <c r="BM33" s="43">
        <f t="shared" si="4"/>
        <v>0.73116019912277941</v>
      </c>
      <c r="BN33" s="43">
        <f t="shared" si="5"/>
        <v>0.44004360465116288</v>
      </c>
      <c r="BO33" s="43">
        <f t="shared" si="6"/>
        <v>-0.6053067993366501</v>
      </c>
      <c r="BP33" s="42">
        <f t="shared" si="7"/>
        <v>0.69391837823419578</v>
      </c>
      <c r="BQ33" s="42">
        <f t="shared" si="8"/>
        <v>0.24787909032580013</v>
      </c>
      <c r="BR33" s="42">
        <f t="shared" si="9"/>
        <v>0.38048216818110192</v>
      </c>
      <c r="BS33" s="42">
        <f t="shared" si="10"/>
        <v>6.1135371179044107E-4</v>
      </c>
      <c r="BT33" s="42">
        <f t="shared" si="11"/>
        <v>0.47914475990185768</v>
      </c>
      <c r="BU33" s="42">
        <f t="shared" si="12"/>
        <v>-0.26539531187922127</v>
      </c>
      <c r="BV33" s="68" cm="1">
        <f t="array" ref="BV33">_xll.ciqfunctions.udf.CIQ(B$3,$BV$1,$BV$2,$A33,"L",,"USD","H")/100</f>
        <v>0.11094</v>
      </c>
      <c r="BW33" s="68" cm="1">
        <f t="array" ref="BW33">_xll.ciqfunctions.udf.CIQ(C$3,$BV$1,$BV$2,$A33,"L",,"USD","H")/100</f>
        <v>7.62E-3</v>
      </c>
      <c r="BX33" s="68" cm="1">
        <f t="array" ref="BX33">_xll.ciqfunctions.udf.CIQ(D$3,$BV$1,$BV$2,$A33,"L",,"USD","H")/100</f>
        <v>2.6720000000000001E-2</v>
      </c>
      <c r="BY33" s="68" cm="1">
        <f t="array" ref="BY33">_xll.ciqfunctions.udf.CIQ(E$3,$BV$1,$BV$2,$A33,"L",,"USD","H")/100</f>
        <v>0.10010400000000001</v>
      </c>
      <c r="BZ33" s="68" cm="1">
        <f t="array" ref="BZ33">_xll.ciqfunctions.udf.CIQ(F$3,$BV$1,$BV$2,$A33,"L",,"USD","H")/100</f>
        <v>2.6263999999999999E-2</v>
      </c>
      <c r="CA33" s="68" cm="1">
        <f t="array" ref="CA33">_xll.ciqfunctions.udf.CIQ(G$3,$BV$1,$BV$2,$A33,"L",,"USD","H")/100</f>
        <v>-8.7604000000000001E-2</v>
      </c>
      <c r="CB33" s="68" cm="1">
        <f t="array" ref="CB33">_xll.ciqfunctions.udf.CIQ(B$3,$BV$1,$CB$2,$A33,"L",,"USD","H")/100</f>
        <v>6.4074999999999993E-2</v>
      </c>
      <c r="CC33" s="68" cm="1">
        <f t="array" ref="CC33">_xll.ciqfunctions.udf.CIQ(C$3,$BV$1,$CB$2,$A33,"L",,"USD","H")/100</f>
        <v>3.2772000000000003E-2</v>
      </c>
      <c r="CD33" s="68" cm="1">
        <f t="array" ref="CD33">_xll.ciqfunctions.udf.CIQ(D$3,$BV$1,$CB$2,$A33,"L",,"USD","H")/100</f>
        <v>1.9814000000000002E-2</v>
      </c>
      <c r="CE33" s="68" cm="1">
        <f t="array" ref="CE33">_xll.ciqfunctions.udf.CIQ(E$3,$BV$1,$CB$2,$A33,"L",,"USD","H")/100</f>
        <v>0.15495699999999998</v>
      </c>
      <c r="CF33" s="68" cm="1">
        <f t="array" ref="CF33">_xll.ciqfunctions.udf.CIQ(F$3,$BV$1,$CB$2,$A33,"L",,"USD","H")/100</f>
        <v>1.2670000000000001E-3</v>
      </c>
      <c r="CG33" s="68" cm="1">
        <f t="array" ref="CG33">_xll.ciqfunctions.udf.CIQ(G$3,$BV$1,$CB$2,$A33,"L",,"USD","H")/100</f>
        <v>-1.8696999999999998E-2</v>
      </c>
    </row>
    <row r="34" spans="1:85">
      <c r="A34" s="3">
        <f t="shared" si="13"/>
        <v>43190</v>
      </c>
      <c r="B34" s="14" cm="1">
        <f t="array" ref="B34">_xll.ciqfunctions.udf.CIQ(B$3,$B$1,$B$2,$A34,"L",,"USD","H")</f>
        <v>9006</v>
      </c>
      <c r="C34" s="38" cm="1">
        <f t="array" ref="C34">_xll.ciqfunctions.udf.CIQ(C$3,$B$1,$B$2,$A34,"L",,"USD","H")</f>
        <v>65436</v>
      </c>
      <c r="D34" s="38" cm="1">
        <f t="array" ref="D34">_xll.ciqfunctions.udf.CIQ(D$3,$B$1,$B$2,$A34,"L",,"USD","H")</f>
        <v>35968</v>
      </c>
      <c r="E34" s="38" cm="1">
        <f t="array" ref="E34">_xll.ciqfunctions.udf.CIQ(E$3,$B$1,$B$2,$A34,"L",,"USD","H")</f>
        <v>3755.902</v>
      </c>
      <c r="F34" s="38" cm="1">
        <f t="array" ref="F34">_xll.ciqfunctions.udf.CIQ(F$3,$B$1,$B$2,$A34,"L",,"USD","H")</f>
        <v>67804</v>
      </c>
      <c r="G34" s="38" cm="1">
        <f t="array" ref="G34">_xll.ciqfunctions.udf.CIQ(G$3,$B$1,$B$2,$A34,"L",,"USD","H")</f>
        <v>1822</v>
      </c>
      <c r="H34" s="40" cm="1">
        <f t="array" ref="H34">_xll.ciqfunctions.udf.CIQ(B$3,$B$1,$H$2,$A34,"L",,"USD","H")</f>
        <v>31166</v>
      </c>
      <c r="I34" s="40" cm="1">
        <f t="array" ref="I34">_xll.ciqfunctions.udf.CIQ(C$3,$B$1,$H$2,$A34,"L",,"USD","H")</f>
        <v>246124</v>
      </c>
      <c r="J34" s="40" cm="1">
        <f t="array" ref="J34">_xll.ciqfunctions.udf.CIQ(D$3,$B$1,$H$2,$A34,"L",,"USD","H")</f>
        <v>133606</v>
      </c>
      <c r="K34" s="40" cm="1">
        <f t="array" ref="K34">_xll.ciqfunctions.udf.CIQ(E$3,$B$1,$H$2,$A34,"L",,"USD","H")</f>
        <v>12478.187</v>
      </c>
      <c r="L34" s="40" cm="1">
        <f t="array" ref="L34">_xll.ciqfunctions.udf.CIQ(F$3,$B$1,$H$2,$A34,"L",,"USD","H")</f>
        <v>250842</v>
      </c>
      <c r="M34" s="40" cm="1">
        <f t="array" ref="M34">_xll.ciqfunctions.udf.CIQ(G$3,$B$1,$H$2,$A34,"L",,"USD","H")</f>
        <v>8161</v>
      </c>
      <c r="N34" s="13" cm="1">
        <f t="array" ref="N34">_xll.ciqfunctions.udf.CIQ(B$3,$N$1,$B$2,$A34,"L",,"USD","H")</f>
        <v>16.688199999999998</v>
      </c>
      <c r="O34" s="13" cm="1">
        <f t="array" ref="O34">_xll.ciqfunctions.udf.CIQ(C$3,$N$1,$B$2,$A34,"L",,"USD","H")</f>
        <v>15.869199999999999</v>
      </c>
      <c r="P34" s="13" cm="1">
        <f t="array" ref="P34">_xll.ciqfunctions.udf.CIQ(D$3,$N$1,$B$2,$A34,"L",,"USD","H")</f>
        <v>20.507899999999999</v>
      </c>
      <c r="Q34" s="13" cm="1">
        <f t="array" ref="Q34">_xll.ciqfunctions.udf.CIQ(E$3,$N$1,$B$2,$A34,"L",,"USD","H")</f>
        <v>46.4116</v>
      </c>
      <c r="R34" s="13" cm="1">
        <f t="array" ref="R34">_xll.ciqfunctions.udf.CIQ(F$3,$N$1,$B$2,$A34,"L",,"USD","H")</f>
        <v>22.4009</v>
      </c>
      <c r="S34" s="13" cm="1">
        <f t="array" ref="S34">_xll.ciqfunctions.udf.CIQ(G$3,$N$1,$B$2,$A34,"L",,"USD","H")</f>
        <v>-22.302800000000001</v>
      </c>
      <c r="T34" s="94">
        <v>45841</v>
      </c>
      <c r="U34" s="41" cm="1">
        <f t="array" ref="U34">_xll.ciqfunctions.udf.CIQ(O$3,$N$1,$T$2,$A34,"L",,"USD","H")</f>
        <v>14.0466</v>
      </c>
      <c r="V34" s="41" cm="1">
        <f t="array" ref="V34">_xll.ciqfunctions.udf.CIQ(P$3,$N$1,$T$2,$A34,"L",,"USD","H")</f>
        <v>19.569700000000001</v>
      </c>
      <c r="W34" s="41" cm="1">
        <f t="array" ref="W34">_xll.ciqfunctions.udf.CIQ(Q$3,$N$1,$T$2,$A34,"L",,"USD","H")</f>
        <v>42.283499999999997</v>
      </c>
      <c r="X34" s="41" cm="1">
        <f t="array" ref="X34">_xll.ciqfunctions.udf.CIQ(R$3,$N$1,$T$2,$A34,"L",,"USD","H")</f>
        <v>25.706900000000001</v>
      </c>
      <c r="Y34" s="41" cm="1">
        <f t="array" ref="Y34">_xll.ciqfunctions.udf.CIQ(S$3,$N$1,$T$2,$A34,"L",,"USD","H")</f>
        <v>-21.8445</v>
      </c>
      <c r="Z34" s="38" cm="1">
        <f t="array" ref="Z34">_xll.ciqfunctions.udf.CIQ(B$3,$Z$1,$B$2,$A34,"L",,"USD","H")</f>
        <v>888</v>
      </c>
      <c r="AA34" s="38" cm="1">
        <f t="array" ref="AA34">_xll.ciqfunctions.udf.CIQ(C$3,$Z$1,$B$2,$A34,"L",,"USD","H")</f>
        <v>4650</v>
      </c>
      <c r="AB34" s="38" cm="1">
        <f t="array" ref="AB34">_xll.ciqfunctions.udf.CIQ(D$3,$Z$1,$B$2,$A34,"L",,"USD","H")</f>
        <v>3638</v>
      </c>
      <c r="AC34" s="38" cm="1">
        <f t="array" ref="AC34">_xll.ciqfunctions.udf.CIQ(E$3,$Z$1,$B$2,$A34,"L",,"USD","H")</f>
        <v>638.58900000000006</v>
      </c>
      <c r="AD34" s="38" cm="1">
        <f t="array" ref="AD34">_xll.ciqfunctions.udf.CIQ(F$3,$Z$1,$B$2,$A34,"L",,"USD","H")</f>
        <v>2469</v>
      </c>
      <c r="AE34" s="38" cm="1">
        <f t="array" ref="AE34">_xll.ciqfunctions.udf.CIQ(G$3,$Z$1,$B$2,$A34,"L",,"USD","H")</f>
        <v>-197</v>
      </c>
      <c r="AF34" s="40" cm="1">
        <f t="array" ref="AF34">_xll.ciqfunctions.udf.CIQ(B$3,$Z$1,$H$2,$A34,"L",,"USD","H")</f>
        <v>-553</v>
      </c>
      <c r="AG34" s="40" cm="1">
        <f t="array" ref="AG34">_xll.ciqfunctions.udf.CIQ(C$3,$Z$1,$H$2,$A34,"L",,"USD","H")</f>
        <v>20350</v>
      </c>
      <c r="AH34" s="40" cm="1">
        <f t="array" ref="AH34">_xll.ciqfunctions.udf.CIQ(D$3,$Z$1,$H$2,$A34,"L",,"USD","H")</f>
        <v>10151</v>
      </c>
      <c r="AI34" s="40" cm="1">
        <f t="array" ref="AI34">_xll.ciqfunctions.udf.CIQ(E$3,$Z$1,$H$2,$A34,"L",,"USD","H")</f>
        <v>3192.6509999999998</v>
      </c>
      <c r="AJ34" s="40" cm="1">
        <f t="array" ref="AJ34">_xll.ciqfunctions.udf.CIQ(F$3,$Z$1,$H$2,$A34,"L",,"USD","H")</f>
        <v>4409</v>
      </c>
      <c r="AK34" s="40" cm="1">
        <f t="array" ref="AK34">_xll.ciqfunctions.udf.CIQ(G$3,$Z$1,$H$2,$A34,"L",,"USD","H")</f>
        <v>398</v>
      </c>
      <c r="AL34" s="13" cm="1">
        <f t="array" ref="AL34">_xll.ciqfunctions.udf.CIQ(B$3,$AL$1,$AL$2,$A34,"L",,"USD","H")</f>
        <v>51.535800000000002</v>
      </c>
      <c r="AM34" s="13" cm="1">
        <f t="array" ref="AM34">_xll.ciqfunctions.udf.CIQ(C$3,$AL$1,$AL$2,$A34,"L",,"USD","H")</f>
        <v>15.96</v>
      </c>
      <c r="AN34" s="13" cm="1">
        <f t="array" ref="AN34">_xll.ciqfunctions.udf.CIQ(D$3,$AL$1,$AL$2,$A34,"L",,"USD","H")</f>
        <v>35.645000000000003</v>
      </c>
      <c r="AO34" s="13" cm="1">
        <f t="array" ref="AO34">_xll.ciqfunctions.udf.CIQ(E$3,$AL$1,$AL$2,$A34,"L",,"USD","H")</f>
        <v>2139.3274000000001</v>
      </c>
      <c r="AP34" s="13" cm="1">
        <f t="array" ref="AP34">_xll.ciqfunctions.udf.CIQ(F$3,$AL$1,$AL$2,$A34,"L",,"USD","H")</f>
        <v>70.393299999999996</v>
      </c>
      <c r="AQ34" s="13" t="str" cm="1">
        <f t="array" ref="AQ34">_xll.ciqfunctions.udf.CIQ(G$3,$AL$1,$AL$2,$A34,"L",,"USD","H")</f>
        <v>NM</v>
      </c>
      <c r="AR34" s="41" t="str" cm="1">
        <f t="array" ref="AR34">_xll.ciqfunctions.udf.CIQ(B$3,$AL$1,$AR$2,$A34,"L",,"USD","H")</f>
        <v>NM</v>
      </c>
      <c r="AS34" s="41" cm="1">
        <f t="array" ref="AS34">_xll.ciqfunctions.udf.CIQ(C$3,$AL$1,$AR$2,$A34,"L",,"USD","H")</f>
        <v>102.6892</v>
      </c>
      <c r="AT34" s="41" cm="1">
        <f t="array" ref="AT34">_xll.ciqfunctions.udf.CIQ(D$3,$AL$1,$AR$2,$A34,"L",,"USD","H")</f>
        <v>248.83160000000001</v>
      </c>
      <c r="AU34" s="41" t="str" cm="1">
        <f t="array" ref="AU34">_xll.ciqfunctions.udf.CIQ(E$3,$AL$1,$AR$2,$A34,"L",,"USD","H")</f>
        <v>NM</v>
      </c>
      <c r="AV34" s="41" cm="1">
        <f t="array" ref="AV34">_xll.ciqfunctions.udf.CIQ(F$3,$AL$1,$AR$2,$A34,"L",,"USD","H")</f>
        <v>105.3563</v>
      </c>
      <c r="AW34" s="41" cm="1">
        <f t="array" ref="AW34">_xll.ciqfunctions.udf.CIQ(G$3,$AL$1,$AR$2,$A34,"L",,"USD","H")</f>
        <v>-82.718199999999996</v>
      </c>
      <c r="AX34" s="38" cm="1">
        <f t="array" ref="AX34">_xll.ciqfunctions.udf.CIQ(B$3,$AX$1,$AX$2,$A34,"L",,"USD","H")</f>
        <v>3678</v>
      </c>
      <c r="AY34" s="38" cm="1">
        <f t="array" ref="AY34">_xll.ciqfunctions.udf.CIQ(C$3,$AX$1,$AX$2,$A34,"L",,"USD","H")</f>
        <v>9139</v>
      </c>
      <c r="AZ34" s="38" cm="1">
        <f t="array" ref="AZ34">_xll.ciqfunctions.udf.CIQ(D$3,$AX$1,$AX$2,$A34,"L",,"USD","H")</f>
        <v>7725</v>
      </c>
      <c r="BA34" s="38" cm="1">
        <f t="array" ref="BA34">_xll.ciqfunctions.udf.CIQ(E$3,$AX$1,$AX$2,$A34,"L",,"USD","H")</f>
        <v>1702.7570000000001</v>
      </c>
      <c r="BB34" s="38" cm="1">
        <f t="array" ref="BB34">_xll.ciqfunctions.udf.CIQ(F$3,$AX$1,$AX$2,$A34,"L",,"USD","H")</f>
        <v>8027</v>
      </c>
      <c r="BC34" s="38" cm="1">
        <f t="array" ref="BC34">_xll.ciqfunctions.udf.CIQ(G$3,$AX$1,$AX$2,$A34,"L",,"USD","H")</f>
        <v>479</v>
      </c>
      <c r="BD34" s="40" cm="1">
        <f t="array" ref="BD34">_xll.ciqfunctions.udf.CIQ(B$3,$AX$1,$BD$2,$A34,"L",,"USD","H")</f>
        <v>10942</v>
      </c>
      <c r="BE34" s="40" cm="1">
        <f t="array" ref="BE34">_xll.ciqfunctions.udf.CIQ(C$3,$AX$1,$BD$2,$A34,"L",,"USD","H")</f>
        <v>32720</v>
      </c>
      <c r="BF34" s="40" cm="1">
        <f t="array" ref="BF34">_xll.ciqfunctions.udf.CIQ(D$3,$AX$1,$BD$2,$A34,"L",,"USD","H")</f>
        <v>24116</v>
      </c>
      <c r="BG34" s="40">
        <f>_xll.ciqfunctions.udf.CIQ("COP", "IQ_PRICEDATE", "6/13/2025")</f>
        <v>45821</v>
      </c>
      <c r="BH34" s="40" cm="1">
        <f t="array" ref="BH34">_xll.ciqfunctions.udf.CIQ(F$3,$AX$1,$BD$2,$A34,"L",,"USD","H")</f>
        <v>27204</v>
      </c>
      <c r="BI34" s="40" cm="1">
        <f t="array" ref="BI34">_xll.ciqfunctions.udf.CIQ(G$3,$AX$1,$BD$2,$A34,"L",,"USD","H")</f>
        <v>2214</v>
      </c>
      <c r="BJ34" s="43">
        <f t="shared" si="1"/>
        <v>0.47120000000000006</v>
      </c>
      <c r="BK34" s="43">
        <f t="shared" si="2"/>
        <v>8.9792511328404379E-2</v>
      </c>
      <c r="BL34" s="43">
        <f t="shared" si="3"/>
        <v>0.41095890410958913</v>
      </c>
      <c r="BM34" s="43">
        <f t="shared" si="4"/>
        <v>0.50191095387161111</v>
      </c>
      <c r="BN34" s="43">
        <f t="shared" si="5"/>
        <v>0.20833960559987963</v>
      </c>
      <c r="BO34" s="43">
        <f t="shared" si="6"/>
        <v>-0.41154791154791159</v>
      </c>
      <c r="BP34" s="42">
        <f t="shared" si="7"/>
        <v>0.64467157673230124</v>
      </c>
      <c r="BQ34" s="42">
        <f t="shared" si="8"/>
        <v>0.18302118735989592</v>
      </c>
      <c r="BR34" s="42">
        <f t="shared" si="9"/>
        <v>0.45049921809214477</v>
      </c>
      <c r="BS34" s="42">
        <f t="shared" si="10"/>
        <v>6.114471644138586E-4</v>
      </c>
      <c r="BT34" s="42">
        <f t="shared" si="11"/>
        <v>0.37909358207441946</v>
      </c>
      <c r="BU34" s="42">
        <f t="shared" si="12"/>
        <v>-9.3366093366093361E-2</v>
      </c>
      <c r="BV34" s="68" cm="1">
        <f t="array" ref="BV34">_xll.ciqfunctions.udf.CIQ(B$3,$BV$1,$BV$2,$A34,"L",,"USD","H")/100</f>
        <v>4.4771999999999999E-2</v>
      </c>
      <c r="BW34" s="68" cm="1">
        <f t="array" ref="BW34">_xll.ciqfunctions.udf.CIQ(C$3,$BV$1,$BV$2,$A34,"L",,"USD","H")/100</f>
        <v>2.3016000000000002E-2</v>
      </c>
      <c r="BX34" s="68" cm="1">
        <f t="array" ref="BX34">_xll.ciqfunctions.udf.CIQ(D$3,$BV$1,$BV$2,$A34,"L",,"USD","H")/100</f>
        <v>3.1924000000000001E-2</v>
      </c>
      <c r="BY34" s="68" cm="1">
        <f t="array" ref="BY34">_xll.ciqfunctions.udf.CIQ(E$3,$BV$1,$BV$2,$A34,"L",,"USD","H")/100</f>
        <v>9.4296000000000005E-2</v>
      </c>
      <c r="BZ34" s="68" cm="1">
        <f t="array" ref="BZ34">_xll.ciqfunctions.udf.CIQ(F$3,$BV$1,$BV$2,$A34,"L",,"USD","H")/100</f>
        <v>1.5592E-2</v>
      </c>
      <c r="CA34" s="68" cm="1">
        <f t="array" ref="CA34">_xll.ciqfunctions.udf.CIQ(G$3,$BV$1,$BV$2,$A34,"L",,"USD","H")/100</f>
        <v>-4.0928000000000006E-2</v>
      </c>
      <c r="CB34" s="68" cm="1">
        <f t="array" ref="CB34">_xll.ciqfunctions.udf.CIQ(B$3,$BV$1,$CB$2,$A34,"L",,"USD","H")/100</f>
        <v>-3.397E-2</v>
      </c>
      <c r="CC34" s="68" cm="1">
        <f t="array" ref="CC34">_xll.ciqfunctions.udf.CIQ(C$3,$BV$1,$CB$2,$A34,"L",,"USD","H")/100</f>
        <v>3.1073E-2</v>
      </c>
      <c r="CD34" s="68" cm="1">
        <f t="array" ref="CD34">_xll.ciqfunctions.udf.CIQ(D$3,$BV$1,$CB$2,$A34,"L",,"USD","H")/100</f>
        <v>1.0011000000000001E-2</v>
      </c>
      <c r="CE34" s="68" cm="1">
        <f t="array" ref="CE34">_xll.ciqfunctions.udf.CIQ(E$3,$BV$1,$CB$2,$A34,"L",,"USD","H")/100</f>
        <v>0.12698700000000002</v>
      </c>
      <c r="CF34" s="68" cm="1">
        <f t="array" ref="CF34">_xll.ciqfunctions.udf.CIQ(F$3,$BV$1,$CB$2,$A34,"L",,"USD","H")/100</f>
        <v>-1.3942000000000001E-2</v>
      </c>
      <c r="CG34" s="68" cm="1">
        <f t="array" ref="CG34">_xll.ciqfunctions.udf.CIQ(G$3,$BV$1,$CB$2,$A34,"L",,"USD","H")/100</f>
        <v>1.2024E-2</v>
      </c>
    </row>
    <row r="35" spans="1:85">
      <c r="A35" s="3">
        <f t="shared" si="13"/>
        <v>43100</v>
      </c>
      <c r="B35" s="14" cm="1">
        <f t="array" ref="B35">_xll.ciqfunctions.udf.CIQ(B$3,$B$1,$B$2,$A35,"L",,"USD","H")</f>
        <v>8317</v>
      </c>
      <c r="C35" s="38" cm="1">
        <f t="array" ref="C35">_xll.ciqfunctions.udf.CIQ(C$3,$B$1,$B$2,$A35,"L",,"USD","H")</f>
        <v>65312</v>
      </c>
      <c r="D35" s="38" cm="1">
        <f t="array" ref="D35">_xll.ciqfunctions.udf.CIQ(D$3,$B$1,$B$2,$A35,"L",,"USD","H")</f>
        <v>34507</v>
      </c>
      <c r="E35" s="38" cm="1">
        <f t="array" ref="E35">_xll.ciqfunctions.udf.CIQ(E$3,$B$1,$B$2,$A35,"L",,"USD","H")</f>
        <v>3450.6909999999998</v>
      </c>
      <c r="F35" s="38" cm="1">
        <f t="array" ref="F35">_xll.ciqfunctions.udf.CIQ(F$3,$B$1,$B$2,$A35,"L",,"USD","H")</f>
        <v>67305</v>
      </c>
      <c r="G35" s="38" cm="1">
        <f t="array" ref="G35">_xll.ciqfunctions.udf.CIQ(G$3,$B$1,$B$2,$A35,"L",,"USD","H")</f>
        <v>2328</v>
      </c>
      <c r="H35" s="40" cm="1">
        <f t="array" ref="H35">_xll.ciqfunctions.udf.CIQ(B$3,$B$1,$H$2,$A35,"L",,"USD","H")</f>
        <v>29878</v>
      </c>
      <c r="I35" s="40" cm="1">
        <f t="array" ref="I35">_xll.ciqfunctions.udf.CIQ(C$3,$B$1,$H$2,$A35,"L",,"USD","H")</f>
        <v>237162</v>
      </c>
      <c r="J35" s="40" cm="1">
        <f t="array" ref="J35">_xll.ciqfunctions.udf.CIQ(D$3,$B$1,$H$2,$A35,"L",,"USD","H")</f>
        <v>127485</v>
      </c>
      <c r="K35" s="40" cm="1">
        <f t="array" ref="K35">_xll.ciqfunctions.udf.CIQ(E$3,$B$1,$H$2,$A35,"L",,"USD","H")</f>
        <v>11287.588</v>
      </c>
      <c r="L35" s="40" cm="1">
        <f t="array" ref="L35">_xll.ciqfunctions.udf.CIQ(F$3,$B$1,$H$2,$A35,"L",,"USD","H")</f>
        <v>238433</v>
      </c>
      <c r="M35" s="40" cm="1">
        <f t="array" ref="M35">_xll.ciqfunctions.udf.CIQ(G$3,$B$1,$H$2,$A35,"L",,"USD","H")</f>
        <v>6340</v>
      </c>
      <c r="N35" s="13" cm="1">
        <f t="array" ref="N35">_xll.ciqfunctions.udf.CIQ(B$3,$N$1,$B$2,$A35,"L",,"USD","H")</f>
        <v>18.984200000000001</v>
      </c>
      <c r="O35" s="13" cm="1">
        <f t="array" ref="O35">_xll.ciqfunctions.udf.CIQ(C$3,$N$1,$B$2,$A35,"L",,"USD","H")</f>
        <v>17.229299999999999</v>
      </c>
      <c r="P35" s="13" cm="1">
        <f t="array" ref="P35">_xll.ciqfunctions.udf.CIQ(D$3,$N$1,$B$2,$A35,"L",,"USD","H")</f>
        <v>21.311299999999999</v>
      </c>
      <c r="Q35" s="13" cm="1">
        <f t="array" ref="Q35">_xll.ciqfunctions.udf.CIQ(E$3,$N$1,$B$2,$A35,"L",,"USD","H")</f>
        <v>45.981099999999998</v>
      </c>
      <c r="R35" s="13" cm="1">
        <f t="array" ref="R35">_xll.ciqfunctions.udf.CIQ(F$3,$N$1,$B$2,$A35,"L",,"USD","H")</f>
        <v>31.632400000000001</v>
      </c>
      <c r="S35" s="13" cm="1">
        <f t="array" ref="S35">_xll.ciqfunctions.udf.CIQ(G$3,$N$1,$B$2,$A35,"L",,"USD","H")</f>
        <v>-15.067500000000001</v>
      </c>
      <c r="T35" s="94">
        <v>45835</v>
      </c>
      <c r="U35" s="41" cm="1">
        <f t="array" ref="U35">_xll.ciqfunctions.udf.CIQ(O$3,$N$1,$T$2,$A35,"L",,"USD","H")</f>
        <v>18.209800000000001</v>
      </c>
      <c r="V35" s="41" cm="1">
        <f t="array" ref="V35">_xll.ciqfunctions.udf.CIQ(P$3,$N$1,$T$2,$A35,"L",,"USD","H")</f>
        <v>23.400400000000001</v>
      </c>
      <c r="W35" s="41" cm="1">
        <f t="array" ref="W35">_xll.ciqfunctions.udf.CIQ(Q$3,$N$1,$T$2,$A35,"L",,"USD","H")</f>
        <v>49.615299999999998</v>
      </c>
      <c r="X35" s="41" cm="1">
        <f t="array" ref="X35">_xll.ciqfunctions.udf.CIQ(R$3,$N$1,$T$2,$A35,"L",,"USD","H")</f>
        <v>30.773599999999998</v>
      </c>
      <c r="Y35" s="41" cm="1">
        <f t="array" ref="Y35">_xll.ciqfunctions.udf.CIQ(S$3,$N$1,$T$2,$A35,"L",,"USD","H")</f>
        <v>-3.9975999999999998</v>
      </c>
      <c r="Z35" s="38" cm="1">
        <f t="array" ref="Z35">_xll.ciqfunctions.udf.CIQ(B$3,$Z$1,$B$2,$A35,"L",,"USD","H")</f>
        <v>1579</v>
      </c>
      <c r="AA35" s="38" cm="1">
        <f t="array" ref="AA35">_xll.ciqfunctions.udf.CIQ(C$3,$Z$1,$B$2,$A35,"L",,"USD","H")</f>
        <v>8380</v>
      </c>
      <c r="AB35" s="38" cm="1">
        <f t="array" ref="AB35">_xll.ciqfunctions.udf.CIQ(D$3,$Z$1,$B$2,$A35,"L",,"USD","H")</f>
        <v>3111</v>
      </c>
      <c r="AC35" s="38" cm="1">
        <f t="array" ref="AC35">_xll.ciqfunctions.udf.CIQ(E$3,$Z$1,$B$2,$A35,"L",,"USD","H")</f>
        <v>2430.4679999999998</v>
      </c>
      <c r="AD35" s="38" cm="1">
        <f t="array" ref="AD35">_xll.ciqfunctions.udf.CIQ(F$3,$Z$1,$B$2,$A35,"L",,"USD","H")</f>
        <v>27</v>
      </c>
      <c r="AE35" s="38" cm="1">
        <f t="array" ref="AE35">_xll.ciqfunctions.udf.CIQ(G$3,$Z$1,$B$2,$A35,"L",,"USD","H")</f>
        <v>183</v>
      </c>
      <c r="AF35" s="40" cm="1">
        <f t="array" ref="AF35">_xll.ciqfunctions.udf.CIQ(B$3,$Z$1,$H$2,$A35,"L",,"USD","H")</f>
        <v>-855</v>
      </c>
      <c r="AG35" s="40" cm="1">
        <f t="array" ref="AG35">_xll.ciqfunctions.udf.CIQ(C$3,$Z$1,$H$2,$A35,"L",,"USD","H")</f>
        <v>19710</v>
      </c>
      <c r="AH35" s="40" cm="1">
        <f t="array" ref="AH35">_xll.ciqfunctions.udf.CIQ(D$3,$Z$1,$H$2,$A35,"L",,"USD","H")</f>
        <v>9195</v>
      </c>
      <c r="AI35" s="40" cm="1">
        <f t="array" ref="AI35">_xll.ciqfunctions.udf.CIQ(E$3,$Z$1,$H$2,$A35,"L",,"USD","H")</f>
        <v>2582.5790000000002</v>
      </c>
      <c r="AJ35" s="40" cm="1">
        <f t="array" ref="AJ35">_xll.ciqfunctions.udf.CIQ(F$3,$Z$1,$H$2,$A35,"L",,"USD","H")</f>
        <v>3389</v>
      </c>
      <c r="AK35" s="40" cm="1">
        <f t="array" ref="AK35">_xll.ciqfunctions.udf.CIQ(G$3,$Z$1,$H$2,$A35,"L",,"USD","H")</f>
        <v>898</v>
      </c>
      <c r="AL35" s="13" t="str" cm="1">
        <f t="array" ref="AL35">_xll.ciqfunctions.udf.CIQ(B$3,$AL$1,$AL$2,$A35,"L",,"USD","H")</f>
        <v>NM</v>
      </c>
      <c r="AM35" s="13" cm="1">
        <f t="array" ref="AM35">_xll.ciqfunctions.udf.CIQ(C$3,$AL$1,$AL$2,$A35,"L",,"USD","H")</f>
        <v>398.80950000000001</v>
      </c>
      <c r="AN35" s="13" cm="1">
        <f t="array" ref="AN35">_xll.ciqfunctions.udf.CIQ(D$3,$AL$1,$AL$2,$A35,"L",,"USD","H")</f>
        <v>649.63850000000002</v>
      </c>
      <c r="AO35" s="13" t="str" cm="1">
        <f t="array" ref="AO35">_xll.ciqfunctions.udf.CIQ(E$3,$AL$1,$AL$2,$A35,"L",,"USD","H")</f>
        <v>NM</v>
      </c>
      <c r="AP35" s="13" cm="1">
        <f t="array" ref="AP35">_xll.ciqfunctions.udf.CIQ(F$3,$AL$1,$AL$2,$A35,"L",,"USD","H")</f>
        <v>-94.567499999999995</v>
      </c>
      <c r="AQ35" s="13" cm="1">
        <f t="array" ref="AQ35">_xll.ciqfunctions.udf.CIQ(G$3,$AL$1,$AL$2,$A35,"L",,"USD","H")</f>
        <v>-92.898799999999994</v>
      </c>
      <c r="AR35" s="41" t="str" cm="1">
        <f t="array" ref="AR35">_xll.ciqfunctions.udf.CIQ(B$3,$AL$1,$AR$2,$A35,"L",,"USD","H")</f>
        <v>NM</v>
      </c>
      <c r="AS35" s="41" cm="1">
        <f t="array" ref="AS35">_xll.ciqfunctions.udf.CIQ(C$3,$AL$1,$AR$2,$A35,"L",,"USD","H")</f>
        <v>151.40299999999999</v>
      </c>
      <c r="AT35" s="41" t="str" cm="1">
        <f t="array" ref="AT35">_xll.ciqfunctions.udf.CIQ(D$3,$AL$1,$AR$2,$A35,"L",,"USD","H")</f>
        <v>NM</v>
      </c>
      <c r="AU35" s="41" t="str" cm="1">
        <f t="array" ref="AU35">_xll.ciqfunctions.udf.CIQ(E$3,$AL$1,$AR$2,$A35,"L",,"USD","H")</f>
        <v>NM</v>
      </c>
      <c r="AV35" s="41" cm="1">
        <f t="array" ref="AV35">_xll.ciqfunctions.udf.CIQ(F$3,$AL$1,$AR$2,$A35,"L",,"USD","H")</f>
        <v>2846.9564999999998</v>
      </c>
      <c r="AW35" s="41" t="str" cm="1">
        <f t="array" ref="AW35">_xll.ciqfunctions.udf.CIQ(G$3,$AL$1,$AR$2,$A35,"L",,"USD","H")</f>
        <v>NM</v>
      </c>
      <c r="AX35" s="38" cm="1">
        <f t="array" ref="AX35">_xll.ciqfunctions.udf.CIQ(B$3,$AX$1,$AX$2,$A35,"L",,"USD","H")</f>
        <v>3039</v>
      </c>
      <c r="AY35" s="38" cm="1">
        <f t="array" ref="AY35">_xll.ciqfunctions.udf.CIQ(C$3,$AX$1,$AX$2,$A35,"L",,"USD","H")</f>
        <v>7842</v>
      </c>
      <c r="AZ35" s="38" cm="1">
        <f t="array" ref="AZ35">_xll.ciqfunctions.udf.CIQ(D$3,$AX$1,$AX$2,$A35,"L",,"USD","H")</f>
        <v>5193</v>
      </c>
      <c r="BA35" s="38" cm="1">
        <f t="array" ref="BA35">_xll.ciqfunctions.udf.CIQ(E$3,$AX$1,$AX$2,$A35,"L",,"USD","H")</f>
        <v>1576.319</v>
      </c>
      <c r="BB35" s="38" cm="1">
        <f t="array" ref="BB35">_xll.ciqfunctions.udf.CIQ(F$3,$AX$1,$AX$2,$A35,"L",,"USD","H")</f>
        <v>6684</v>
      </c>
      <c r="BC35" s="38" cm="1">
        <f t="array" ref="BC35">_xll.ciqfunctions.udf.CIQ(G$3,$AX$1,$AX$2,$A35,"L",,"USD","H")</f>
        <v>703</v>
      </c>
      <c r="BD35" s="40" cm="1">
        <f t="array" ref="BD35">_xll.ciqfunctions.udf.CIQ(B$3,$AX$1,$BD$2,$A35,"L",,"USD","H")</f>
        <v>9696</v>
      </c>
      <c r="BE35" s="40" cm="1">
        <f t="array" ref="BE35">_xll.ciqfunctions.udf.CIQ(C$3,$AX$1,$BD$2,$A35,"L",,"USD","H")</f>
        <v>31967</v>
      </c>
      <c r="BF35" s="40" cm="1">
        <f t="array" ref="BF35">_xll.ciqfunctions.udf.CIQ(D$3,$AX$1,$BD$2,$A35,"L",,"USD","H")</f>
        <v>21866</v>
      </c>
      <c r="BG35" s="40">
        <f>_xll.ciqfunctions.udf.CIQ("COP", "IQ_PRICEDATE", "6/6/2025")</f>
        <v>45814</v>
      </c>
      <c r="BH35" s="40" cm="1">
        <f t="array" ref="BH35">_xll.ciqfunctions.udf.CIQ(F$3,$AX$1,$BD$2,$A35,"L",,"USD","H")</f>
        <v>25820</v>
      </c>
      <c r="BI35" s="40" cm="1">
        <f t="array" ref="BI35">_xll.ciqfunctions.udf.CIQ(G$3,$AX$1,$BD$2,$A35,"L",,"USD","H")</f>
        <v>1394</v>
      </c>
      <c r="BJ35" s="43">
        <f t="shared" si="1"/>
        <v>0.56568778979907264</v>
      </c>
      <c r="BK35" s="43">
        <f t="shared" si="2"/>
        <v>0.32488596046629503</v>
      </c>
      <c r="BL35" s="43">
        <f t="shared" si="3"/>
        <v>0.46819338422391854</v>
      </c>
      <c r="BM35" s="43">
        <f t="shared" si="4"/>
        <v>0.69142195549327279</v>
      </c>
      <c r="BN35" s="43">
        <f t="shared" si="5"/>
        <v>0.57902197023387658</v>
      </c>
      <c r="BO35" s="43">
        <f t="shared" si="6"/>
        <v>1.7142857142857144</v>
      </c>
      <c r="BP35" s="42">
        <f t="shared" si="7"/>
        <v>0.97837176086512967</v>
      </c>
      <c r="BQ35" s="42">
        <f t="shared" si="8"/>
        <v>0.37527964205816544</v>
      </c>
      <c r="BR35" s="42">
        <f t="shared" si="9"/>
        <v>0.63679916161389327</v>
      </c>
      <c r="BS35" s="42">
        <f t="shared" si="10"/>
        <v>6.1154064561219634E-4</v>
      </c>
      <c r="BT35" s="42">
        <f t="shared" si="11"/>
        <v>0.59117520182412031</v>
      </c>
      <c r="BU35" s="42">
        <f t="shared" si="12"/>
        <v>9.8502758077226193E-2</v>
      </c>
      <c r="BV35" s="68" cm="1">
        <f t="array" ref="BV35">_xll.ciqfunctions.udf.CIQ(B$3,$BV$1,$BV$2,$A35,"L",,"USD","H")/100</f>
        <v>9.8607999999999987E-2</v>
      </c>
      <c r="BW35" s="68" cm="1">
        <f t="array" ref="BW35">_xll.ciqfunctions.udf.CIQ(C$3,$BV$1,$BV$2,$A35,"L",,"USD","H")/100</f>
        <v>8.7276000000000006E-2</v>
      </c>
      <c r="BX35" s="68" cm="1">
        <f t="array" ref="BX35">_xll.ciqfunctions.udf.CIQ(D$3,$BV$1,$BV$2,$A35,"L",,"USD","H")/100</f>
        <v>2.2688E-2</v>
      </c>
      <c r="BY35" s="68" cm="1">
        <f t="array" ref="BY35">_xll.ciqfunctions.udf.CIQ(E$3,$BV$1,$BV$2,$A35,"L",,"USD","H")/100</f>
        <v>0.43428800000000001</v>
      </c>
      <c r="BZ35" s="68" cm="1">
        <f t="array" ref="BZ35">_xll.ciqfunctions.udf.CIQ(F$3,$BV$1,$BV$2,$A35,"L",,"USD","H")/100</f>
        <v>-3.8803999999999998E-2</v>
      </c>
      <c r="CA35" s="68" cm="1">
        <f t="array" ref="CA35">_xll.ciqfunctions.udf.CIQ(G$3,$BV$1,$BV$2,$A35,"L",,"USD","H")/100</f>
        <v>2.7812E-2</v>
      </c>
      <c r="CB35" s="68" cm="1">
        <f t="array" ref="CB35">_xll.ciqfunctions.udf.CIQ(B$3,$BV$1,$CB$2,$A35,"L",,"USD","H")/100</f>
        <v>-3.8227999999999998E-2</v>
      </c>
      <c r="CC35" s="68" cm="1">
        <f t="array" ref="CC35">_xll.ciqfunctions.udf.CIQ(C$3,$BV$1,$CB$2,$A35,"L",,"USD","H")/100</f>
        <v>2.9592E-2</v>
      </c>
      <c r="CD35" s="68" cm="1">
        <f t="array" ref="CD35">_xll.ciqfunctions.udf.CIQ(D$3,$BV$1,$CB$2,$A35,"L",,"USD","H")/100</f>
        <v>5.581E-3</v>
      </c>
      <c r="CE35" s="68" cm="1">
        <f t="array" ref="CE35">_xll.ciqfunctions.udf.CIQ(E$3,$BV$1,$CB$2,$A35,"L",,"USD","H")/100</f>
        <v>0.100647</v>
      </c>
      <c r="CF35" s="68" cm="1">
        <f t="array" ref="CF35">_xll.ciqfunctions.udf.CIQ(F$3,$BV$1,$CB$2,$A35,"L",,"USD","H")/100</f>
        <v>-1.7302999999999999E-2</v>
      </c>
      <c r="CG35" s="68" cm="1">
        <f t="array" ref="CG35">_xll.ciqfunctions.udf.CIQ(G$3,$BV$1,$CB$2,$A35,"L",,"USD","H")/100</f>
        <v>3.5085999999999999E-2</v>
      </c>
    </row>
    <row r="36" spans="1:85">
      <c r="A36" s="3">
        <f>EDATE(A32,-12)</f>
        <v>43008</v>
      </c>
      <c r="B36" s="14" cm="1">
        <f t="array" ref="B36">_xll.ciqfunctions.udf.CIQ(B$3,$B$1,$B$2,$A36,"L",,"USD","H")</f>
        <v>6884</v>
      </c>
      <c r="C36" s="38" cm="1">
        <f t="array" ref="C36">_xll.ciqfunctions.udf.CIQ(C$3,$B$1,$B$2,$A36,"L",,"USD","H")</f>
        <v>59350</v>
      </c>
      <c r="D36" s="38" cm="1">
        <f t="array" ref="D36">_xll.ciqfunctions.udf.CIQ(D$3,$B$1,$B$2,$A36,"L",,"USD","H")</f>
        <v>32025</v>
      </c>
      <c r="E36" s="38" cm="1">
        <f t="array" ref="E36">_xll.ciqfunctions.udf.CIQ(E$3,$B$1,$B$2,$A36,"L",,"USD","H")</f>
        <v>2659.652</v>
      </c>
      <c r="F36" s="38" cm="1">
        <f t="array" ref="F36">_xll.ciqfunctions.udf.CIQ(F$3,$B$1,$B$2,$A36,"L",,"USD","H")</f>
        <v>59569</v>
      </c>
      <c r="G36" s="38" cm="1">
        <f t="array" ref="G36">_xll.ciqfunctions.udf.CIQ(G$3,$B$1,$B$2,$A36,"L",,"USD","H")</f>
        <v>1887</v>
      </c>
      <c r="H36" s="40" cm="1">
        <f t="array" ref="H36">_xll.ciqfunctions.udf.CIQ(B$3,$B$1,$H$2,$A36,"L",,"USD","H")</f>
        <v>28551</v>
      </c>
      <c r="I36" s="40" cm="1">
        <f t="array" ref="I36">_xll.ciqfunctions.udf.CIQ(C$3,$B$1,$H$2,$A36,"L",,"USD","H")</f>
        <v>227563</v>
      </c>
      <c r="J36" s="40" cm="1">
        <f t="array" ref="J36">_xll.ciqfunctions.udf.CIQ(D$3,$B$1,$H$2,$A36,"L",,"USD","H")</f>
        <v>121423</v>
      </c>
      <c r="K36" s="40" cm="1">
        <f t="array" ref="K36">_xll.ciqfunctions.udf.CIQ(E$3,$B$1,$H$2,$A36,"L",,"USD","H")</f>
        <v>10200.689</v>
      </c>
      <c r="L36" s="40" cm="1">
        <f t="array" ref="L36">_xll.ciqfunctions.udf.CIQ(F$3,$B$1,$H$2,$A36,"L",,"USD","H")</f>
        <v>222259</v>
      </c>
      <c r="M36" s="40" cm="1">
        <f t="array" ref="M36">_xll.ciqfunctions.udf.CIQ(G$3,$B$1,$H$2,$A36,"L",,"USD","H")</f>
        <v>9097</v>
      </c>
      <c r="N36" s="13" cm="1">
        <f t="array" ref="N36">_xll.ciqfunctions.udf.CIQ(B$3,$N$1,$B$2,$A36,"L",,"USD","H")</f>
        <v>8.3240999999999996</v>
      </c>
      <c r="O36" s="13" cm="1">
        <f t="array" ref="O36">_xll.ciqfunctions.udf.CIQ(C$3,$N$1,$B$2,$A36,"L",,"USD","H")</f>
        <v>13.8347</v>
      </c>
      <c r="P36" s="13" cm="1">
        <f t="array" ref="P36">_xll.ciqfunctions.udf.CIQ(D$3,$N$1,$B$2,$A36,"L",,"USD","H")</f>
        <v>16.934999999999999</v>
      </c>
      <c r="Q36" s="13" cm="1">
        <f t="array" ref="Q36">_xll.ciqfunctions.udf.CIQ(E$3,$N$1,$B$2,$A36,"L",,"USD","H")</f>
        <v>32.638800000000003</v>
      </c>
      <c r="R36" s="13" cm="1">
        <f t="array" ref="R36">_xll.ciqfunctions.udf.CIQ(F$3,$N$1,$B$2,$A36,"L",,"USD","H")</f>
        <v>27.189</v>
      </c>
      <c r="S36" s="13" cm="1">
        <f t="array" ref="S36">_xll.ciqfunctions.udf.CIQ(G$3,$N$1,$B$2,$A36,"L",,"USD","H")</f>
        <v>-31.729399999999998</v>
      </c>
      <c r="T36" s="94">
        <v>45828</v>
      </c>
      <c r="U36" s="41" cm="1">
        <f t="array" ref="U36">_xll.ciqfunctions.udf.CIQ(O$3,$N$1,$T$2,$A36,"L",,"USD","H")</f>
        <v>14.7951</v>
      </c>
      <c r="V36" s="41" cm="1">
        <f t="array" ref="V36">_xll.ciqfunctions.udf.CIQ(P$3,$N$1,$T$2,$A36,"L",,"USD","H")</f>
        <v>20.028199999999998</v>
      </c>
      <c r="W36" s="41" cm="1">
        <f t="array" ref="W36">_xll.ciqfunctions.udf.CIQ(Q$3,$N$1,$T$2,$A36,"L",,"USD","H")</f>
        <v>46.224200000000003</v>
      </c>
      <c r="X36" s="41" cm="1">
        <f t="array" ref="X36">_xll.ciqfunctions.udf.CIQ(R$3,$N$1,$T$2,$A36,"L",,"USD","H")</f>
        <v>22.923300000000001</v>
      </c>
      <c r="Y36" s="41" cm="1">
        <f t="array" ref="Y36">_xll.ciqfunctions.udf.CIQ(S$3,$N$1,$T$2,$A36,"L",,"USD","H")</f>
        <v>-10.7</v>
      </c>
      <c r="Z36" s="38" cm="1">
        <f t="array" ref="Z36">_xll.ciqfunctions.udf.CIQ(B$3,$Z$1,$B$2,$A36,"L",,"USD","H")</f>
        <v>420</v>
      </c>
      <c r="AA36" s="38" cm="1">
        <f t="array" ref="AA36">_xll.ciqfunctions.udf.CIQ(C$3,$Z$1,$B$2,$A36,"L",,"USD","H")</f>
        <v>3970</v>
      </c>
      <c r="AB36" s="38" cm="1">
        <f t="array" ref="AB36">_xll.ciqfunctions.udf.CIQ(D$3,$Z$1,$B$2,$A36,"L",,"USD","H")</f>
        <v>1952</v>
      </c>
      <c r="AC36" s="38" cm="1">
        <f t="array" ref="AC36">_xll.ciqfunctions.udf.CIQ(E$3,$Z$1,$B$2,$A36,"L",,"USD","H")</f>
        <v>100.541</v>
      </c>
      <c r="AD36" s="38" cm="1">
        <f t="array" ref="AD36">_xll.ciqfunctions.udf.CIQ(F$3,$Z$1,$B$2,$A36,"L",,"USD","H")</f>
        <v>1769</v>
      </c>
      <c r="AE36" s="38" cm="1">
        <f t="array" ref="AE36">_xll.ciqfunctions.udf.CIQ(G$3,$Z$1,$B$2,$A36,"L",,"USD","H")</f>
        <v>193</v>
      </c>
      <c r="AF36" s="40" cm="1">
        <f t="array" ref="AF36">_xll.ciqfunctions.udf.CIQ(B$3,$Z$1,$H$2,$A36,"L",,"USD","H")</f>
        <v>-2469</v>
      </c>
      <c r="AG36" s="40" cm="1">
        <f t="array" ref="AG36">_xll.ciqfunctions.udf.CIQ(C$3,$Z$1,$H$2,$A36,"L",,"USD","H")</f>
        <v>13010</v>
      </c>
      <c r="AH36" s="40" cm="1">
        <f t="array" ref="AH36">_xll.ciqfunctions.udf.CIQ(D$3,$Z$1,$H$2,$A36,"L",,"USD","H")</f>
        <v>6499</v>
      </c>
      <c r="AI36" s="40" cm="1">
        <f t="array" ref="AI36">_xll.ciqfunctions.udf.CIQ(E$3,$Z$1,$H$2,$A36,"L",,"USD","H")</f>
        <v>9.7590000000000003</v>
      </c>
      <c r="AJ36" s="40" cm="1">
        <f t="array" ref="AJ36">_xll.ciqfunctions.udf.CIQ(F$3,$Z$1,$H$2,$A36,"L",,"USD","H")</f>
        <v>3859</v>
      </c>
      <c r="AK36" s="40" cm="1">
        <f t="array" ref="AK36">_xll.ciqfunctions.udf.CIQ(G$3,$Z$1,$H$2,$A36,"L",,"USD","H")</f>
        <v>3292</v>
      </c>
      <c r="AL36" s="13" t="str" cm="1">
        <f t="array" ref="AL36">_xll.ciqfunctions.udf.CIQ(B$3,$AL$1,$AL$2,$A36,"L",,"USD","H")</f>
        <v>NM</v>
      </c>
      <c r="AM36" s="13" cm="1">
        <f t="array" ref="AM36">_xll.ciqfunctions.udf.CIQ(C$3,$AL$1,$AL$2,$A36,"L",,"USD","H")</f>
        <v>49.811300000000003</v>
      </c>
      <c r="AN36" s="13" cm="1">
        <f t="array" ref="AN36">_xll.ciqfunctions.udf.CIQ(D$3,$AL$1,$AL$2,$A36,"L",,"USD","H")</f>
        <v>52.1434</v>
      </c>
      <c r="AO36" s="13" t="str" cm="1">
        <f t="array" ref="AO36">_xll.ciqfunctions.udf.CIQ(E$3,$AL$1,$AL$2,$A36,"L",,"USD","H")</f>
        <v>NM</v>
      </c>
      <c r="AP36" s="13" cm="1">
        <f t="array" ref="AP36">_xll.ciqfunctions.udf.CIQ(F$3,$AL$1,$AL$2,$A36,"L",,"USD","H")</f>
        <v>9.1974999999999998</v>
      </c>
      <c r="AQ36" s="13" cm="1">
        <f t="array" ref="AQ36">_xll.ciqfunctions.udf.CIQ(G$3,$AL$1,$AL$2,$A36,"L",,"USD","H")</f>
        <v>-80.563999999999993</v>
      </c>
      <c r="AR36" s="41" t="str" cm="1">
        <f t="array" ref="AR36">_xll.ciqfunctions.udf.CIQ(B$3,$AL$1,$AR$2,$A36,"L",,"USD","H")</f>
        <v>NM</v>
      </c>
      <c r="AS36" s="41" cm="1">
        <f t="array" ref="AS36">_xll.ciqfunctions.udf.CIQ(C$3,$AL$1,$AR$2,$A36,"L",,"USD","H")</f>
        <v>45.525700000000001</v>
      </c>
      <c r="AT36" s="41" t="str" cm="1">
        <f t="array" ref="AT36">_xll.ciqfunctions.udf.CIQ(D$3,$AL$1,$AR$2,$A36,"L",,"USD","H")</f>
        <v>NM</v>
      </c>
      <c r="AU36" s="41" t="str" cm="1">
        <f t="array" ref="AU36">_xll.ciqfunctions.udf.CIQ(E$3,$AL$1,$AR$2,$A36,"L",,"USD","H")</f>
        <v>NM</v>
      </c>
      <c r="AV36" s="41" t="str" cm="1">
        <f t="array" ref="AV36">_xll.ciqfunctions.udf.CIQ(F$3,$AL$1,$AR$2,$A36,"L",,"USD","H")</f>
        <v>NM</v>
      </c>
      <c r="AW36" s="41" t="str" cm="1">
        <f t="array" ref="AW36">_xll.ciqfunctions.udf.CIQ(G$3,$AL$1,$AR$2,$A36,"L",,"USD","H")</f>
        <v>NM</v>
      </c>
      <c r="AX36" s="38" cm="1">
        <f t="array" ref="AX36">_xll.ciqfunctions.udf.CIQ(B$3,$AX$1,$AX$2,$A36,"L",,"USD","H")</f>
        <v>2272</v>
      </c>
      <c r="AY36" s="38" cm="1">
        <f t="array" ref="AY36">_xll.ciqfunctions.udf.CIQ(C$3,$AX$1,$AX$2,$A36,"L",,"USD","H")</f>
        <v>8824</v>
      </c>
      <c r="AZ36" s="38" cm="1">
        <f t="array" ref="AZ36">_xll.ciqfunctions.udf.CIQ(D$3,$AX$1,$AX$2,$A36,"L",,"USD","H")</f>
        <v>5490</v>
      </c>
      <c r="BA36" s="38" cm="1">
        <f t="array" ref="BA36">_xll.ciqfunctions.udf.CIQ(E$3,$AX$1,$AX$2,$A36,"L",,"USD","H")</f>
        <v>1122.9369999999999</v>
      </c>
      <c r="BB36" s="38" cm="1">
        <f t="array" ref="BB36">_xll.ciqfunctions.udf.CIQ(F$3,$AX$1,$AX$2,$A36,"L",,"USD","H")</f>
        <v>6989</v>
      </c>
      <c r="BC36" s="38" cm="1">
        <f t="array" ref="BC36">_xll.ciqfunctions.udf.CIQ(G$3,$AX$1,$AX$2,$A36,"L",,"USD","H")</f>
        <v>427</v>
      </c>
      <c r="BD36" s="40" cm="1">
        <f t="array" ref="BD36">_xll.ciqfunctions.udf.CIQ(B$3,$AX$1,$BD$2,$A36,"L",,"USD","H")</f>
        <v>8666</v>
      </c>
      <c r="BE36" s="40" cm="1">
        <f t="array" ref="BE36">_xll.ciqfunctions.udf.CIQ(C$3,$AX$1,$BD$2,$A36,"L",,"USD","H")</f>
        <v>30044</v>
      </c>
      <c r="BF36" s="40" cm="1">
        <f t="array" ref="BF36">_xll.ciqfunctions.udf.CIQ(D$3,$AX$1,$BD$2,$A36,"L",,"USD","H")</f>
        <v>20210</v>
      </c>
      <c r="BG36" s="40">
        <f>_xll.ciqfunctions.udf.CIQ("COP", "IQ_PRICEDATE", "5/30/2025")</f>
        <v>45807</v>
      </c>
      <c r="BH36" s="40" cm="1">
        <f t="array" ref="BH36">_xll.ciqfunctions.udf.CIQ(F$3,$AX$1,$BD$2,$A36,"L",,"USD","H")</f>
        <v>23369</v>
      </c>
      <c r="BI36" s="40" cm="1">
        <f t="array" ref="BI36">_xll.ciqfunctions.udf.CIQ(G$3,$AX$1,$BD$2,$A36,"L",,"USD","H")</f>
        <v>2105</v>
      </c>
      <c r="BJ36" s="43">
        <f t="shared" si="1"/>
        <v>1.0542495479204339</v>
      </c>
      <c r="BK36" s="43">
        <f t="shared" si="2"/>
        <v>0.29119110330699449</v>
      </c>
      <c r="BL36" s="43">
        <f t="shared" si="3"/>
        <v>0.27112757582773783</v>
      </c>
      <c r="BM36" s="43">
        <f t="shared" si="4"/>
        <v>0.44742510153812032</v>
      </c>
      <c r="BN36" s="43">
        <f t="shared" si="5"/>
        <v>0.94625452520189368</v>
      </c>
      <c r="BO36" s="43">
        <f t="shared" si="6"/>
        <v>-0.4922711058263971</v>
      </c>
      <c r="BP36" s="42">
        <f t="shared" si="7"/>
        <v>1.3289438323031444</v>
      </c>
      <c r="BQ36" s="42">
        <f t="shared" si="8"/>
        <v>0.27035940803382674</v>
      </c>
      <c r="BR36" s="42">
        <f t="shared" si="9"/>
        <v>0.53350026557401931</v>
      </c>
      <c r="BS36" s="42">
        <f t="shared" si="10"/>
        <v>6.1163415539877697E-4</v>
      </c>
      <c r="BT36" s="42">
        <f t="shared" si="11"/>
        <v>0.54720603813559321</v>
      </c>
      <c r="BU36" s="42">
        <f t="shared" si="12"/>
        <v>-0.110312764158918</v>
      </c>
      <c r="BV36" s="68" cm="1">
        <f t="array" ref="BV36">_xll.ciqfunctions.udf.CIQ(B$3,$BV$1,$BV$2,$A36,"L",,"USD","H")/100</f>
        <v>7.2640000000000005E-3</v>
      </c>
      <c r="BW36" s="68" cm="1">
        <f t="array" ref="BW36">_xll.ciqfunctions.udf.CIQ(C$3,$BV$1,$BV$2,$A36,"L",,"USD","H")/100</f>
        <v>1.1904E-2</v>
      </c>
      <c r="BX36" s="68" cm="1">
        <f t="array" ref="BX36">_xll.ciqfunctions.udf.CIQ(D$3,$BV$1,$BV$2,$A36,"L",,"USD","H")/100</f>
        <v>-1.6800000000000001E-3</v>
      </c>
      <c r="BY36" s="68" cm="1">
        <f t="array" ref="BY36">_xll.ciqfunctions.udf.CIQ(E$3,$BV$1,$BV$2,$A36,"L",,"USD","H")/100</f>
        <v>8.2799999999999996E-4</v>
      </c>
      <c r="BZ36" s="68" cm="1">
        <f t="array" ref="BZ36">_xll.ciqfunctions.udf.CIQ(F$3,$BV$1,$BV$2,$A36,"L",,"USD","H")/100</f>
        <v>2.2720000000000001E-3</v>
      </c>
      <c r="CA36" s="68" cm="1">
        <f t="array" ref="CA36">_xll.ciqfunctions.udf.CIQ(G$3,$BV$1,$BV$2,$A36,"L",,"USD","H")/100</f>
        <v>2.9404E-2</v>
      </c>
      <c r="CB36" s="68" cm="1">
        <f t="array" ref="CB36">_xll.ciqfunctions.udf.CIQ(B$3,$BV$1,$CB$2,$A36,"L",,"USD","H")/100</f>
        <v>-6.4486000000000002E-2</v>
      </c>
      <c r="CC36" s="68" cm="1">
        <f t="array" ref="CC36">_xll.ciqfunctions.udf.CIQ(C$3,$BV$1,$CB$2,$A36,"L",,"USD","H")/100</f>
        <v>7.2800000000000002E-4</v>
      </c>
      <c r="CD36" s="68" cm="1">
        <f t="array" ref="CD36">_xll.ciqfunctions.udf.CIQ(D$3,$BV$1,$CB$2,$A36,"L",,"USD","H")/100</f>
        <v>-8.4450000000000011E-3</v>
      </c>
      <c r="CE36" s="68" cm="1">
        <f t="array" ref="CE36">_xll.ciqfunctions.udf.CIQ(E$3,$BV$1,$CB$2,$A36,"L",,"USD","H")/100</f>
        <v>-1.9216E-2</v>
      </c>
      <c r="CF36" s="68" cm="1">
        <f t="array" ref="CF36">_xll.ciqfunctions.udf.CIQ(F$3,$BV$1,$CB$2,$A36,"L",,"USD","H")/100</f>
        <v>-1.1639E-2</v>
      </c>
      <c r="CG36" s="68" cm="1">
        <f t="array" ref="CG36">_xll.ciqfunctions.udf.CIQ(G$3,$BV$1,$CB$2,$A36,"L",,"USD","H")/100</f>
        <v>0.14391199999999998</v>
      </c>
    </row>
    <row r="37" spans="1:85">
      <c r="A37" s="3">
        <f t="shared" si="13"/>
        <v>42916</v>
      </c>
      <c r="B37" s="14" cm="1">
        <f t="array" ref="B37">_xll.ciqfunctions.udf.CIQ(B$3,$B$1,$B$2,$A37,"L",,"USD","H")</f>
        <v>6959</v>
      </c>
      <c r="C37" s="38" cm="1">
        <f t="array" ref="C37">_xll.ciqfunctions.udf.CIQ(C$3,$B$1,$B$2,$A37,"L",,"USD","H")</f>
        <v>56026</v>
      </c>
      <c r="D37" s="38" cm="1">
        <f t="array" ref="D37">_xll.ciqfunctions.udf.CIQ(D$3,$B$1,$B$2,$A37,"L",,"USD","H")</f>
        <v>31106</v>
      </c>
      <c r="E37" s="38" cm="1">
        <f t="array" ref="E37">_xll.ciqfunctions.udf.CIQ(E$3,$B$1,$B$2,$A37,"L",,"USD","H")</f>
        <v>2611.942</v>
      </c>
      <c r="F37" s="38" cm="1">
        <f t="array" ref="F37">_xll.ciqfunctions.udf.CIQ(F$3,$B$1,$B$2,$A37,"L",,"USD","H")</f>
        <v>56164</v>
      </c>
      <c r="G37" s="38" cm="1">
        <f t="array" ref="G37">_xll.ciqfunctions.udf.CIQ(G$3,$B$1,$B$2,$A37,"L",,"USD","H")</f>
        <v>2124</v>
      </c>
      <c r="H37" s="40" cm="1">
        <f t="array" ref="H37">_xll.ciqfunctions.udf.CIQ(B$3,$B$1,$H$2,$A37,"L",,"USD","H")</f>
        <v>28022</v>
      </c>
      <c r="I37" s="40" cm="1">
        <f t="array" ref="I37">_xll.ciqfunctions.udf.CIQ(C$3,$B$1,$H$2,$A37,"L",,"USD","H")</f>
        <v>220350</v>
      </c>
      <c r="J37" s="40" cm="1">
        <f t="array" ref="J37">_xll.ciqfunctions.udf.CIQ(D$3,$B$1,$H$2,$A37,"L",,"USD","H")</f>
        <v>116785</v>
      </c>
      <c r="K37" s="40" cm="1">
        <f t="array" ref="K37">_xll.ciqfunctions.udf.CIQ(E$3,$B$1,$H$2,$A37,"L",,"USD","H")</f>
        <v>9546.2199999999993</v>
      </c>
      <c r="L37" s="40" cm="1">
        <f t="array" ref="L37">_xll.ciqfunctions.udf.CIQ(F$3,$B$1,$H$2,$A37,"L",,"USD","H")</f>
        <v>209525</v>
      </c>
      <c r="M37" s="40" cm="1">
        <f t="array" ref="M37">_xll.ciqfunctions.udf.CIQ(G$3,$B$1,$H$2,$A37,"L",,"USD","H")</f>
        <v>9974</v>
      </c>
      <c r="N37" s="13" cm="1">
        <f t="array" ref="N37">_xll.ciqfunctions.udf.CIQ(B$3,$N$1,$B$2,$A37,"L",,"USD","H")</f>
        <v>28.2056</v>
      </c>
      <c r="O37" s="13" cm="1">
        <f t="array" ref="O37">_xll.ciqfunctions.udf.CIQ(C$3,$N$1,$B$2,$A37,"L",,"USD","H")</f>
        <v>8.8178999999999998</v>
      </c>
      <c r="P37" s="13" cm="1">
        <f t="array" ref="P37">_xll.ciqfunctions.udf.CIQ(D$3,$N$1,$B$2,$A37,"L",,"USD","H")</f>
        <v>19.363</v>
      </c>
      <c r="Q37" s="13" cm="1">
        <f t="array" ref="Q37">_xll.ciqfunctions.udf.CIQ(E$3,$N$1,$B$2,$A37,"L",,"USD","H")</f>
        <v>42.288699999999999</v>
      </c>
      <c r="R37" s="13" cm="1">
        <f t="array" ref="R37">_xll.ciqfunctions.udf.CIQ(F$3,$N$1,$B$2,$A37,"L",,"USD","H")</f>
        <v>21.609200000000001</v>
      </c>
      <c r="S37" s="13" cm="1">
        <f t="array" ref="S37">_xll.ciqfunctions.udf.CIQ(G$3,$N$1,$B$2,$A37,"L",,"USD","H")</f>
        <v>-18.055599999999998</v>
      </c>
      <c r="T37" s="94">
        <v>45821</v>
      </c>
      <c r="U37" s="41" cm="1">
        <f t="array" ref="U37">_xll.ciqfunctions.udf.CIQ(O$3,$N$1,$T$2,$A37,"L",,"USD","H")</f>
        <v>6.9851999999999999</v>
      </c>
      <c r="V37" s="41" cm="1">
        <f t="array" ref="V37">_xll.ciqfunctions.udf.CIQ(P$3,$N$1,$T$2,$A37,"L",,"USD","H")</f>
        <v>11.4977</v>
      </c>
      <c r="W37" s="41" cm="1">
        <f t="array" ref="W37">_xll.ciqfunctions.udf.CIQ(Q$3,$N$1,$T$2,$A37,"L",,"USD","H")</f>
        <v>34.165599999999998</v>
      </c>
      <c r="X37" s="41" cm="1">
        <f t="array" ref="X37">_xll.ciqfunctions.udf.CIQ(R$3,$N$1,$T$2,$A37,"L",,"USD","H")</f>
        <v>10.3401</v>
      </c>
      <c r="Y37" s="41" cm="1">
        <f t="array" ref="Y37">_xll.ciqfunctions.udf.CIQ(S$3,$N$1,$T$2,$A37,"L",,"USD","H")</f>
        <v>-5.5671999999999997</v>
      </c>
      <c r="Z37" s="38" cm="1">
        <f t="array" ref="Z37">_xll.ciqfunctions.udf.CIQ(B$3,$Z$1,$B$2,$A37,"L",,"USD","H")</f>
        <v>-3440</v>
      </c>
      <c r="AA37" s="38" cm="1">
        <f t="array" ref="AA37">_xll.ciqfunctions.udf.CIQ(C$3,$Z$1,$B$2,$A37,"L",,"USD","H")</f>
        <v>3350</v>
      </c>
      <c r="AB37" s="38" cm="1">
        <f t="array" ref="AB37">_xll.ciqfunctions.udf.CIQ(D$3,$Z$1,$B$2,$A37,"L",,"USD","H")</f>
        <v>1450</v>
      </c>
      <c r="AC37" s="38" cm="1">
        <f t="array" ref="AC37">_xll.ciqfunctions.udf.CIQ(E$3,$Z$1,$B$2,$A37,"L",,"USD","H")</f>
        <v>23.053000000000001</v>
      </c>
      <c r="AD37" s="38" cm="1">
        <f t="array" ref="AD37">_xll.ciqfunctions.udf.CIQ(F$3,$Z$1,$B$2,$A37,"L",,"USD","H")</f>
        <v>144</v>
      </c>
      <c r="AE37" s="38" cm="1">
        <f t="array" ref="AE37">_xll.ciqfunctions.udf.CIQ(G$3,$Z$1,$B$2,$A37,"L",,"USD","H")</f>
        <v>219</v>
      </c>
      <c r="AF37" s="40" cm="1">
        <f t="array" ref="AF37">_xll.ciqfunctions.udf.CIQ(B$3,$Z$1,$H$2,$A37,"L",,"USD","H")</f>
        <v>-3929</v>
      </c>
      <c r="AG37" s="40" cm="1">
        <f t="array" ref="AG37">_xll.ciqfunctions.udf.CIQ(C$3,$Z$1,$H$2,$A37,"L",,"USD","H")</f>
        <v>11690</v>
      </c>
      <c r="AH37" s="40" cm="1">
        <f t="array" ref="AH37">_xll.ciqfunctions.udf.CIQ(D$3,$Z$1,$H$2,$A37,"L",,"USD","H")</f>
        <v>5830</v>
      </c>
      <c r="AI37" s="40" cm="1">
        <f t="array" ref="AI37">_xll.ciqfunctions.udf.CIQ(E$3,$Z$1,$H$2,$A37,"L",,"USD","H")</f>
        <v>-280.78199999999998</v>
      </c>
      <c r="AJ37" s="40" cm="1">
        <f t="array" ref="AJ37">_xll.ciqfunctions.udf.CIQ(F$3,$Z$1,$H$2,$A37,"L",,"USD","H")</f>
        <v>3710</v>
      </c>
      <c r="AK37" s="40" cm="1">
        <f t="array" ref="AK37">_xll.ciqfunctions.udf.CIQ(G$3,$Z$1,$H$2,$A37,"L",,"USD","H")</f>
        <v>4092</v>
      </c>
      <c r="AL37" s="13" t="str" cm="1">
        <f t="array" ref="AL37">_xll.ciqfunctions.udf.CIQ(B$3,$AL$1,$AL$2,$A37,"L",,"USD","H")</f>
        <v>NM</v>
      </c>
      <c r="AM37" s="13" cm="1">
        <f t="array" ref="AM37">_xll.ciqfunctions.udf.CIQ(C$3,$AL$1,$AL$2,$A37,"L",,"USD","H")</f>
        <v>97.058800000000005</v>
      </c>
      <c r="AN37" s="13" t="str" cm="1">
        <f t="array" ref="AN37">_xll.ciqfunctions.udf.CIQ(D$3,$AL$1,$AL$2,$A37,"L",,"USD","H")</f>
        <v>NM</v>
      </c>
      <c r="AO37" s="13" t="str" cm="1">
        <f t="array" ref="AO37">_xll.ciqfunctions.udf.CIQ(E$3,$AL$1,$AL$2,$A37,"L",,"USD","H")</f>
        <v>NM</v>
      </c>
      <c r="AP37" s="13" t="str" cm="1">
        <f t="array" ref="AP37">_xll.ciqfunctions.udf.CIQ(F$3,$AL$1,$AL$2,$A37,"L",,"USD","H")</f>
        <v>NM</v>
      </c>
      <c r="AQ37" s="13" t="str" cm="1">
        <f t="array" ref="AQ37">_xll.ciqfunctions.udf.CIQ(G$3,$AL$1,$AL$2,$A37,"L",,"USD","H")</f>
        <v>NM</v>
      </c>
      <c r="AR37" s="41" t="str" cm="1">
        <f t="array" ref="AR37">_xll.ciqfunctions.udf.CIQ(B$3,$AL$1,$AR$2,$A37,"L",,"USD","H")</f>
        <v>NM</v>
      </c>
      <c r="AS37" s="41" cm="1">
        <f t="array" ref="AS37">_xll.ciqfunctions.udf.CIQ(C$3,$AL$1,$AR$2,$A37,"L",,"USD","H")</f>
        <v>11.0161</v>
      </c>
      <c r="AT37" s="41" t="str" cm="1">
        <f t="array" ref="AT37">_xll.ciqfunctions.udf.CIQ(D$3,$AL$1,$AR$2,$A37,"L",,"USD","H")</f>
        <v>NM</v>
      </c>
      <c r="AU37" s="41" t="str" cm="1">
        <f t="array" ref="AU37">_xll.ciqfunctions.udf.CIQ(E$3,$AL$1,$AR$2,$A37,"L",,"USD","H")</f>
        <v>NM</v>
      </c>
      <c r="AV37" s="41" t="str" cm="1">
        <f t="array" ref="AV37">_xll.ciqfunctions.udf.CIQ(F$3,$AL$1,$AR$2,$A37,"L",,"USD","H")</f>
        <v>NM</v>
      </c>
      <c r="AW37" s="41" t="str" cm="1">
        <f t="array" ref="AW37">_xll.ciqfunctions.udf.CIQ(G$3,$AL$1,$AR$2,$A37,"L",,"USD","H")</f>
        <v>NM</v>
      </c>
      <c r="AX37" s="38" cm="1">
        <f t="array" ref="AX37">_xll.ciqfunctions.udf.CIQ(B$3,$AX$1,$AX$2,$A37,"L",,"USD","H")</f>
        <v>2195</v>
      </c>
      <c r="AY37" s="38" cm="1">
        <f t="array" ref="AY37">_xll.ciqfunctions.udf.CIQ(C$3,$AX$1,$AX$2,$A37,"L",,"USD","H")</f>
        <v>6915</v>
      </c>
      <c r="AZ37" s="38" cm="1">
        <f t="array" ref="AZ37">_xll.ciqfunctions.udf.CIQ(D$3,$AX$1,$AX$2,$A37,"L",,"USD","H")</f>
        <v>5708</v>
      </c>
      <c r="BA37" s="38" cm="1">
        <f t="array" ref="BA37">_xll.ciqfunctions.udf.CIQ(E$3,$AX$1,$AX$2,$A37,"L",,"USD","H")</f>
        <v>1081.1420000000001</v>
      </c>
      <c r="BB37" s="38" cm="1">
        <f t="array" ref="BB37">_xll.ciqfunctions.udf.CIQ(F$3,$AX$1,$AX$2,$A37,"L",,"USD","H")</f>
        <v>5504</v>
      </c>
      <c r="BC37" s="38" cm="1">
        <f t="array" ref="BC37">_xll.ciqfunctions.udf.CIQ(G$3,$AX$1,$AX$2,$A37,"L",,"USD","H")</f>
        <v>603</v>
      </c>
      <c r="BD37" s="40" cm="1">
        <f t="array" ref="BD37">_xll.ciqfunctions.udf.CIQ(B$3,$AX$1,$BD$2,$A37,"L",,"USD","H")</f>
        <v>7498</v>
      </c>
      <c r="BE37" s="40" cm="1">
        <f t="array" ref="BE37">_xll.ciqfunctions.udf.CIQ(C$3,$AX$1,$BD$2,$A37,"L",,"USD","H")</f>
        <v>28054</v>
      </c>
      <c r="BF37" s="40" cm="1">
        <f t="array" ref="BF37">_xll.ciqfunctions.udf.CIQ(D$3,$AX$1,$BD$2,$A37,"L",,"USD","H")</f>
        <v>19039</v>
      </c>
      <c r="BG37" s="40">
        <f>_xll.ciqfunctions.udf.CIQ("COP", "IQ_PRICEDATE", "5/23/2025")</f>
        <v>45800</v>
      </c>
      <c r="BH37" s="40" cm="1">
        <f t="array" ref="BH37">_xll.ciqfunctions.udf.CIQ(F$3,$AX$1,$BD$2,$A37,"L",,"USD","H")</f>
        <v>19971</v>
      </c>
      <c r="BI37" s="40" cm="1">
        <f t="array" ref="BI37">_xll.ciqfunctions.udf.CIQ(G$3,$AX$1,$BD$2,$A37,"L",,"USD","H")</f>
        <v>2517</v>
      </c>
      <c r="BJ37" s="43">
        <f t="shared" si="1"/>
        <v>0.97926059513074848</v>
      </c>
      <c r="BK37" s="43">
        <f t="shared" si="2"/>
        <v>6.0745513115508576E-2</v>
      </c>
      <c r="BL37" s="43">
        <f t="shared" si="3"/>
        <v>0.73232169954476478</v>
      </c>
      <c r="BM37" s="43">
        <f t="shared" si="4"/>
        <v>0.58390054235242084</v>
      </c>
      <c r="BN37" s="43">
        <f t="shared" si="5"/>
        <v>4.6586803574824032E-2</v>
      </c>
      <c r="BO37" s="43">
        <f t="shared" si="6"/>
        <v>0.14204545454545459</v>
      </c>
      <c r="BP37" s="42">
        <f t="shared" si="7"/>
        <v>1.0297780184082295</v>
      </c>
      <c r="BQ37" s="42">
        <f t="shared" si="8"/>
        <v>9.9294670846395094E-2</v>
      </c>
      <c r="BR37" s="42">
        <f t="shared" si="9"/>
        <v>0.32500521956990736</v>
      </c>
      <c r="BS37" s="42">
        <f t="shared" si="10"/>
        <v>6.1172769378670111E-4</v>
      </c>
      <c r="BT37" s="42">
        <f t="shared" si="11"/>
        <v>0.25217881998871405</v>
      </c>
      <c r="BU37" s="42">
        <f t="shared" si="12"/>
        <v>-6.5701559020044598E-2</v>
      </c>
      <c r="BV37" s="68" cm="1">
        <f t="array" ref="BV37">_xll.ciqfunctions.udf.CIQ(B$3,$BV$1,$BV$2,$A37,"L",,"USD","H")/100</f>
        <v>-0.26006000000000001</v>
      </c>
      <c r="BW37" s="68" cm="1">
        <f t="array" ref="BW37">_xll.ciqfunctions.udf.CIQ(C$3,$BV$1,$BV$2,$A37,"L",,"USD","H")/100</f>
        <v>1.072E-3</v>
      </c>
      <c r="BX37" s="68" cm="1">
        <f t="array" ref="BX37">_xll.ciqfunctions.udf.CIQ(D$3,$BV$1,$BV$2,$A37,"L",,"USD","H")/100</f>
        <v>-1.2143999999999999E-2</v>
      </c>
      <c r="BY37" s="68" cm="1">
        <f t="array" ref="BY37">_xll.ciqfunctions.udf.CIQ(E$3,$BV$1,$BV$2,$A37,"L",,"USD","H")/100</f>
        <v>-1.4012E-2</v>
      </c>
      <c r="BZ37" s="68" cm="1">
        <f t="array" ref="BZ37">_xll.ciqfunctions.udf.CIQ(F$3,$BV$1,$BV$2,$A37,"L",,"USD","H")/100</f>
        <v>-3.4768E-2</v>
      </c>
      <c r="CA37" s="68" cm="1">
        <f t="array" ref="CA37">_xll.ciqfunctions.udf.CIQ(G$3,$BV$1,$BV$2,$A37,"L",,"USD","H")/100</f>
        <v>3.4372E-2</v>
      </c>
      <c r="CB37" s="68" cm="1">
        <f t="array" ref="CB37">_xll.ciqfunctions.udf.CIQ(B$3,$BV$1,$CB$2,$A37,"L",,"USD","H")/100</f>
        <v>-8.6623000000000006E-2</v>
      </c>
      <c r="CC37" s="68" cm="1">
        <f t="array" ref="CC37">_xll.ciqfunctions.udf.CIQ(C$3,$BV$1,$CB$2,$A37,"L",,"USD","H")/100</f>
        <v>-4.4479999999999997E-3</v>
      </c>
      <c r="CD37" s="68" cm="1">
        <f t="array" ref="CD37">_xll.ciqfunctions.udf.CIQ(D$3,$BV$1,$CB$2,$A37,"L",,"USD","H")/100</f>
        <v>-1.1786000000000001E-2</v>
      </c>
      <c r="CE37" s="68" cm="1">
        <f t="array" ref="CE37">_xll.ciqfunctions.udf.CIQ(E$3,$BV$1,$CB$2,$A37,"L",,"USD","H")/100</f>
        <v>-3.3184999999999999E-2</v>
      </c>
      <c r="CF37" s="68" cm="1">
        <f t="array" ref="CF37">_xll.ciqfunctions.udf.CIQ(F$3,$BV$1,$CB$2,$A37,"L",,"USD","H")/100</f>
        <v>-9.5270000000000007E-3</v>
      </c>
      <c r="CG37" s="68" cm="1">
        <f t="array" ref="CG37">_xll.ciqfunctions.udf.CIQ(G$3,$BV$1,$CB$2,$A37,"L",,"USD","H")/100</f>
        <v>0.18126100000000001</v>
      </c>
    </row>
    <row r="38" spans="1:85">
      <c r="A38" s="3">
        <f t="shared" si="13"/>
        <v>42825</v>
      </c>
      <c r="B38" s="14" cm="1">
        <f t="array" ref="B38">_xll.ciqfunctions.udf.CIQ(B$3,$B$1,$B$2,$A38,"L",,"USD","H")</f>
        <v>7718</v>
      </c>
      <c r="C38" s="38" cm="1">
        <f t="array" ref="C38">_xll.ciqfunctions.udf.CIQ(C$3,$B$1,$B$2,$A38,"L",,"USD","H")</f>
        <v>56474</v>
      </c>
      <c r="D38" s="38" cm="1">
        <f t="array" ref="D38">_xll.ciqfunctions.udf.CIQ(D$3,$B$1,$B$2,$A38,"L",,"USD","H")</f>
        <v>29847</v>
      </c>
      <c r="E38" s="38" cm="1">
        <f t="array" ref="E38">_xll.ciqfunctions.udf.CIQ(E$3,$B$1,$B$2,$A38,"L",,"USD","H")</f>
        <v>2565.3029999999999</v>
      </c>
      <c r="F38" s="38" cm="1">
        <f t="array" ref="F38">_xll.ciqfunctions.udf.CIQ(F$3,$B$1,$B$2,$A38,"L",,"USD","H")</f>
        <v>55395</v>
      </c>
      <c r="G38" s="38" cm="1">
        <f t="array" ref="G38">_xll.ciqfunctions.udf.CIQ(G$3,$B$1,$B$2,$A38,"L",,"USD","H")</f>
        <v>2345</v>
      </c>
      <c r="H38" s="40" cm="1">
        <f t="array" ref="H38">_xll.ciqfunctions.udf.CIQ(B$3,$B$1,$H$2,$A38,"L",,"USD","H")</f>
        <v>26491</v>
      </c>
      <c r="I38" s="40" cm="1">
        <f t="array" ref="I38">_xll.ciqfunctions.udf.CIQ(C$3,$B$1,$H$2,$A38,"L",,"USD","H")</f>
        <v>215810</v>
      </c>
      <c r="J38" s="40" cm="1">
        <f t="array" ref="J38">_xll.ciqfunctions.udf.CIQ(D$3,$B$1,$H$2,$A38,"L",,"USD","H")</f>
        <v>111739</v>
      </c>
      <c r="K38" s="40" cm="1">
        <f t="array" ref="K38">_xll.ciqfunctions.udf.CIQ(E$3,$B$1,$H$2,$A38,"L",,"USD","H")</f>
        <v>8769.9410000000007</v>
      </c>
      <c r="L38" s="40" cm="1">
        <f t="array" ref="L38">_xll.ciqfunctions.udf.CIQ(F$3,$B$1,$H$2,$A38,"L",,"USD","H")</f>
        <v>199545</v>
      </c>
      <c r="M38" s="40" cm="1">
        <f t="array" ref="M38">_xll.ciqfunctions.udf.CIQ(G$3,$B$1,$H$2,$A38,"L",,"USD","H")</f>
        <v>10442</v>
      </c>
      <c r="N38" s="13" cm="1">
        <f t="array" ref="N38">_xll.ciqfunctions.udf.CIQ(B$3,$N$1,$B$2,$A38,"L",,"USD","H")</f>
        <v>55.229199999999999</v>
      </c>
      <c r="O38" s="13" cm="1">
        <f t="array" ref="O38">_xll.ciqfunctions.udf.CIQ(C$3,$N$1,$B$2,$A38,"L",,"USD","H")</f>
        <v>33.5398</v>
      </c>
      <c r="P38" s="13" cm="1">
        <f t="array" ref="P38">_xll.ciqfunctions.udf.CIQ(D$3,$N$1,$B$2,$A38,"L",,"USD","H")</f>
        <v>39.354700000000001</v>
      </c>
      <c r="Q38" s="13" cm="1">
        <f t="array" ref="Q38">_xll.ciqfunctions.udf.CIQ(E$3,$N$1,$B$2,$A38,"L",,"USD","H")</f>
        <v>91.473799999999997</v>
      </c>
      <c r="R38" s="13" cm="1">
        <f t="array" ref="R38">_xll.ciqfunctions.udf.CIQ(F$3,$N$1,$B$2,$A38,"L",,"USD","H")</f>
        <v>43.890500000000003</v>
      </c>
      <c r="S38" s="13" cm="1">
        <f t="array" ref="S38">_xll.ciqfunctions.udf.CIQ(G$3,$N$1,$B$2,$A38,"L",,"USD","H")</f>
        <v>13.834899999999999</v>
      </c>
      <c r="T38" s="94">
        <v>45814</v>
      </c>
      <c r="U38" s="41" cm="1">
        <f t="array" ref="U38">_xll.ciqfunctions.udf.CIQ(O$3,$N$1,$T$2,$A38,"L",,"USD","H")</f>
        <v>-1.8474999999999999</v>
      </c>
      <c r="V38" s="41" cm="1">
        <f t="array" ref="V38">_xll.ciqfunctions.udf.CIQ(P$3,$N$1,$T$2,$A38,"L",,"USD","H")</f>
        <v>-1.5914999999999999</v>
      </c>
      <c r="W38" s="41" cm="1">
        <f t="array" ref="W38">_xll.ciqfunctions.udf.CIQ(Q$3,$N$1,$T$2,$A38,"L",,"USD","H")</f>
        <v>12.386900000000001</v>
      </c>
      <c r="X38" s="41" cm="1">
        <f t="array" ref="X38">_xll.ciqfunctions.udf.CIQ(R$3,$N$1,$T$2,$A38,"L",,"USD","H")</f>
        <v>-2.9375</v>
      </c>
      <c r="Y38" s="41" cm="1">
        <f t="array" ref="Y38">_xll.ciqfunctions.udf.CIQ(S$3,$N$1,$T$2,$A38,"L",,"USD","H")</f>
        <v>-9.8740000000000006</v>
      </c>
      <c r="Z38" s="38" cm="1">
        <f t="array" ref="Z38">_xll.ciqfunctions.udf.CIQ(B$3,$Z$1,$B$2,$A38,"L",,"USD","H")</f>
        <v>586</v>
      </c>
      <c r="AA38" s="38" cm="1">
        <f t="array" ref="AA38">_xll.ciqfunctions.udf.CIQ(C$3,$Z$1,$B$2,$A38,"L",,"USD","H")</f>
        <v>4010</v>
      </c>
      <c r="AB38" s="38" cm="1">
        <f t="array" ref="AB38">_xll.ciqfunctions.udf.CIQ(D$3,$Z$1,$B$2,$A38,"L",,"USD","H")</f>
        <v>2682</v>
      </c>
      <c r="AC38" s="38" cm="1">
        <f t="array" ref="AC38">_xll.ciqfunctions.udf.CIQ(E$3,$Z$1,$B$2,$A38,"L",,"USD","H")</f>
        <v>28.516999999999999</v>
      </c>
      <c r="AD38" s="38" cm="1">
        <f t="array" ref="AD38">_xll.ciqfunctions.udf.CIQ(F$3,$Z$1,$B$2,$A38,"L",,"USD","H")</f>
        <v>1449</v>
      </c>
      <c r="AE38" s="38" cm="1">
        <f t="array" ref="AE38">_xll.ciqfunctions.udf.CIQ(G$3,$Z$1,$B$2,$A38,"L",,"USD","H")</f>
        <v>303</v>
      </c>
      <c r="AF38" s="40" cm="1">
        <f t="array" ref="AF38">_xll.ciqfunctions.udf.CIQ(B$3,$Z$1,$H$2,$A38,"L",,"USD","H")</f>
        <v>-1560</v>
      </c>
      <c r="AG38" s="40" cm="1">
        <f t="array" ref="AG38">_xll.ciqfunctions.udf.CIQ(C$3,$Z$1,$H$2,$A38,"L",,"USD","H")</f>
        <v>10040</v>
      </c>
      <c r="AH38" s="40" cm="1">
        <f t="array" ref="AH38">_xll.ciqfunctions.udf.CIQ(D$3,$Z$1,$H$2,$A38,"L",,"USD","H")</f>
        <v>2910</v>
      </c>
      <c r="AI38" s="40" cm="1">
        <f t="array" ref="AI38">_xll.ciqfunctions.udf.CIQ(E$3,$Z$1,$H$2,$A38,"L",,"USD","H")</f>
        <v>-596.39300000000003</v>
      </c>
      <c r="AJ38" s="40" cm="1">
        <f t="array" ref="AJ38">_xll.ciqfunctions.udf.CIQ(F$3,$Z$1,$H$2,$A38,"L",,"USD","H")</f>
        <v>2147</v>
      </c>
      <c r="AK38" s="40" cm="1">
        <f t="array" ref="AK38">_xll.ciqfunctions.udf.CIQ(G$3,$Z$1,$H$2,$A38,"L",,"USD","H")</f>
        <v>2303</v>
      </c>
      <c r="AL38" s="13" t="str" cm="1">
        <f t="array" ref="AL38">_xll.ciqfunctions.udf.CIQ(B$3,$AL$1,$AL$2,$A38,"L",,"USD","H")</f>
        <v>NM</v>
      </c>
      <c r="AM38" s="13" cm="1">
        <f t="array" ref="AM38">_xll.ciqfunctions.udf.CIQ(C$3,$AL$1,$AL$2,$A38,"L",,"USD","H")</f>
        <v>121.54689999999999</v>
      </c>
      <c r="AN38" s="13" t="str" cm="1">
        <f t="array" ref="AN38">_xll.ciqfunctions.udf.CIQ(D$3,$AL$1,$AL$2,$A38,"L",,"USD","H")</f>
        <v>NM</v>
      </c>
      <c r="AO38" s="13" t="str" cm="1">
        <f t="array" ref="AO38">_xll.ciqfunctions.udf.CIQ(E$3,$AL$1,$AL$2,$A38,"L",,"USD","H")</f>
        <v>NM</v>
      </c>
      <c r="AP38" s="13" t="str" cm="1">
        <f t="array" ref="AP38">_xll.ciqfunctions.udf.CIQ(F$3,$AL$1,$AL$2,$A38,"L",,"USD","H")</f>
        <v>NM</v>
      </c>
      <c r="AQ38" s="13" t="str" cm="1">
        <f t="array" ref="AQ38">_xll.ciqfunctions.udf.CIQ(G$3,$AL$1,$AL$2,$A38,"L",,"USD","H")</f>
        <v>NM</v>
      </c>
      <c r="AR38" s="41" t="str" cm="1">
        <f t="array" ref="AR38">_xll.ciqfunctions.udf.CIQ(B$3,$AL$1,$AR$2,$A38,"L",,"USD","H")</f>
        <v>NM</v>
      </c>
      <c r="AS38" s="41" cm="1">
        <f t="array" ref="AS38">_xll.ciqfunctions.udf.CIQ(C$3,$AL$1,$AR$2,$A38,"L",,"USD","H")</f>
        <v>-22.887899999999998</v>
      </c>
      <c r="AT38" s="41" cm="1">
        <f t="array" ref="AT38">_xll.ciqfunctions.udf.CIQ(D$3,$AL$1,$AR$2,$A38,"L",,"USD","H")</f>
        <v>124.71040000000001</v>
      </c>
      <c r="AU38" s="41" t="str" cm="1">
        <f t="array" ref="AU38">_xll.ciqfunctions.udf.CIQ(E$3,$AL$1,$AR$2,$A38,"L",,"USD","H")</f>
        <v>NM</v>
      </c>
      <c r="AV38" s="41" t="str" cm="1">
        <f t="array" ref="AV38">_xll.ciqfunctions.udf.CIQ(F$3,$AL$1,$AR$2,$A38,"L",,"USD","H")</f>
        <v>NM</v>
      </c>
      <c r="AW38" s="41" t="str" cm="1">
        <f t="array" ref="AW38">_xll.ciqfunctions.udf.CIQ(G$3,$AL$1,$AR$2,$A38,"L",,"USD","H")</f>
        <v>NM</v>
      </c>
      <c r="AX38" s="38" cm="1">
        <f t="array" ref="AX38">_xll.ciqfunctions.udf.CIQ(B$3,$AX$1,$AX$2,$A38,"L",,"USD","H")</f>
        <v>2500</v>
      </c>
      <c r="AY38" s="38" cm="1">
        <f t="array" ref="AY38">_xll.ciqfunctions.udf.CIQ(C$3,$AX$1,$AX$2,$A38,"L",,"USD","H")</f>
        <v>8386</v>
      </c>
      <c r="AZ38" s="38" cm="1">
        <f t="array" ref="AZ38">_xll.ciqfunctions.udf.CIQ(D$3,$AX$1,$AX$2,$A38,"L",,"USD","H")</f>
        <v>5475</v>
      </c>
      <c r="BA38" s="38" cm="1">
        <f t="array" ref="BA38">_xll.ciqfunctions.udf.CIQ(E$3,$AX$1,$AX$2,$A38,"L",,"USD","H")</f>
        <v>1133.7270000000001</v>
      </c>
      <c r="BB38" s="38" cm="1">
        <f t="array" ref="BB38">_xll.ciqfunctions.udf.CIQ(F$3,$AX$1,$AX$2,$A38,"L",,"USD","H")</f>
        <v>6643</v>
      </c>
      <c r="BC38" s="38" cm="1">
        <f t="array" ref="BC38">_xll.ciqfunctions.udf.CIQ(G$3,$AX$1,$AX$2,$A38,"L",,"USD","H")</f>
        <v>814</v>
      </c>
      <c r="BD38" s="40" cm="1">
        <f t="array" ref="BD38">_xll.ciqfunctions.udf.CIQ(B$3,$AX$1,$BD$2,$A38,"L",,"USD","H")</f>
        <v>6653</v>
      </c>
      <c r="BE38" s="40" cm="1">
        <f t="array" ref="BE38">_xll.ciqfunctions.udf.CIQ(C$3,$AX$1,$BD$2,$A38,"L",,"USD","H")</f>
        <v>27658</v>
      </c>
      <c r="BF38" s="40" cm="1">
        <f t="array" ref="BF38">_xll.ciqfunctions.udf.CIQ(D$3,$AX$1,$BD$2,$A38,"L",,"USD","H")</f>
        <v>16626</v>
      </c>
      <c r="BG38" s="40">
        <f>_xll.ciqfunctions.udf.CIQ("COP", "IQ_PRICEDATE", "5/16/2025")</f>
        <v>45793</v>
      </c>
      <c r="BH38" s="40" cm="1">
        <f t="array" ref="BH38">_xll.ciqfunctions.udf.CIQ(F$3,$AX$1,$BD$2,$A38,"L",,"USD","H")</f>
        <v>19726</v>
      </c>
      <c r="BI38" s="40" cm="1">
        <f t="array" ref="BI38">_xll.ciqfunctions.udf.CIQ(G$3,$AX$1,$BD$2,$A38,"L",,"USD","H")</f>
        <v>2442</v>
      </c>
      <c r="BJ38" s="43">
        <f t="shared" si="1"/>
        <v>3.2087542087542085</v>
      </c>
      <c r="BK38" s="43">
        <f t="shared" si="2"/>
        <v>0.6873239436619718</v>
      </c>
      <c r="BL38" s="43">
        <f t="shared" si="3"/>
        <v>1.4796195652173911</v>
      </c>
      <c r="BM38" s="43">
        <f t="shared" si="4"/>
        <v>2.2096908442330561</v>
      </c>
      <c r="BN38" s="43">
        <f t="shared" si="5"/>
        <v>0.85922194234536797</v>
      </c>
      <c r="BO38" s="43">
        <f t="shared" si="6"/>
        <v>1.3731778425655978</v>
      </c>
      <c r="BP38" s="42">
        <f t="shared" si="7"/>
        <v>0.26917207172834789</v>
      </c>
      <c r="BQ38" s="42">
        <f t="shared" si="8"/>
        <v>-2.8841300742663556E-3</v>
      </c>
      <c r="BR38" s="42">
        <f t="shared" si="9"/>
        <v>4.8099350690285592E-2</v>
      </c>
      <c r="BS38" s="42">
        <f t="shared" si="10"/>
        <v>6.3368586662004844E-4</v>
      </c>
      <c r="BT38" s="42">
        <f t="shared" si="11"/>
        <v>0.17297972289944696</v>
      </c>
      <c r="BU38" s="42">
        <f t="shared" si="12"/>
        <v>-0.12315978456014365</v>
      </c>
      <c r="BV38" s="68" cm="1">
        <f t="array" ref="BV38">_xll.ciqfunctions.udf.CIQ(B$3,$BV$1,$BV$2,$A38,"L",,"USD","H")/100</f>
        <v>1.6379999999999999E-2</v>
      </c>
      <c r="BW38" s="68" cm="1">
        <f t="array" ref="BW38">_xll.ciqfunctions.udf.CIQ(C$3,$BV$1,$BV$2,$A38,"L",,"USD","H")/100</f>
        <v>1.5783999999999999E-2</v>
      </c>
      <c r="BX38" s="68" cm="1">
        <f t="array" ref="BX38">_xll.ciqfunctions.udf.CIQ(D$3,$BV$1,$BV$2,$A38,"L",,"USD","H")/100</f>
        <v>1.3535999999999999E-2</v>
      </c>
      <c r="BY38" s="68" cm="1">
        <f t="array" ref="BY38">_xll.ciqfunctions.udf.CIQ(E$3,$BV$1,$BV$2,$A38,"L",,"USD","H")/100</f>
        <v>-1.3024000000000001E-2</v>
      </c>
      <c r="BZ38" s="68" cm="1">
        <f t="array" ref="BZ38">_xll.ciqfunctions.udf.CIQ(F$3,$BV$1,$BV$2,$A38,"L",,"USD","H")/100</f>
        <v>3.6600000000000001E-3</v>
      </c>
      <c r="CA38" s="68" cm="1">
        <f t="array" ref="CA38">_xll.ciqfunctions.udf.CIQ(G$3,$BV$1,$BV$2,$A38,"L",,"USD","H")/100</f>
        <v>4.8979999999999996E-2</v>
      </c>
      <c r="CB38" s="68" cm="1">
        <f t="array" ref="CB38">_xll.ciqfunctions.udf.CIQ(B$3,$BV$1,$CB$2,$A38,"L",,"USD","H")/100</f>
        <v>-4.3255000000000002E-2</v>
      </c>
      <c r="CC38" s="68" cm="1">
        <f t="array" ref="CC38">_xll.ciqfunctions.udf.CIQ(C$3,$BV$1,$CB$2,$A38,"L",,"USD","H")/100</f>
        <v>-1.1105E-2</v>
      </c>
      <c r="CD38" s="68" cm="1">
        <f t="array" ref="CD38">_xll.ciqfunctions.udf.CIQ(D$3,$BV$1,$CB$2,$A38,"L",,"USD","H")/100</f>
        <v>-2.6629E-2</v>
      </c>
      <c r="CE38" s="68" cm="1">
        <f t="array" ref="CE38">_xll.ciqfunctions.udf.CIQ(E$3,$BV$1,$CB$2,$A38,"L",,"USD","H")/100</f>
        <v>-4.8319000000000001E-2</v>
      </c>
      <c r="CF38" s="68" cm="1">
        <f t="array" ref="CF38">_xll.ciqfunctions.udf.CIQ(F$3,$BV$1,$CB$2,$A38,"L",,"USD","H")/100</f>
        <v>-1.7086E-2</v>
      </c>
      <c r="CG38" s="68" cm="1">
        <f t="array" ref="CG38">_xll.ciqfunctions.udf.CIQ(G$3,$BV$1,$CB$2,$A38,"L",,"USD","H")/100</f>
        <v>9.7769999999999996E-2</v>
      </c>
    </row>
    <row r="39" spans="1:85">
      <c r="A39" s="3">
        <f t="shared" si="13"/>
        <v>42735</v>
      </c>
      <c r="B39" s="14" cm="1">
        <f t="array" ref="B39">_xll.ciqfunctions.udf.CIQ(B$3,$B$1,$B$2,$A39,"L",,"USD","H")</f>
        <v>6990</v>
      </c>
      <c r="C39" s="38" cm="1">
        <f t="array" ref="C39">_xll.ciqfunctions.udf.CIQ(C$3,$B$1,$B$2,$A39,"L",,"USD","H")</f>
        <v>55713</v>
      </c>
      <c r="D39" s="38" cm="1">
        <f t="array" ref="D39">_xll.ciqfunctions.udf.CIQ(D$3,$B$1,$B$2,$A39,"L",,"USD","H")</f>
        <v>28445</v>
      </c>
      <c r="E39" s="38" cm="1">
        <f t="array" ref="E39">_xll.ciqfunctions.udf.CIQ(E$3,$B$1,$B$2,$A39,"L",,"USD","H")</f>
        <v>2363.7919999999999</v>
      </c>
      <c r="F39" s="38" cm="1">
        <f t="array" ref="F39">_xll.ciqfunctions.udf.CIQ(F$3,$B$1,$B$2,$A39,"L",,"USD","H")</f>
        <v>51131</v>
      </c>
      <c r="G39" s="38" cm="1">
        <f t="array" ref="G39">_xll.ciqfunctions.udf.CIQ(G$3,$B$1,$B$2,$A39,"L",,"USD","H")</f>
        <v>2741</v>
      </c>
      <c r="H39" s="40" cm="1">
        <f t="array" ref="H39">_xll.ciqfunctions.udf.CIQ(B$3,$B$1,$H$2,$A39,"L",,"USD","H")</f>
        <v>23745</v>
      </c>
      <c r="I39" s="40" cm="1">
        <f t="array" ref="I39">_xll.ciqfunctions.udf.CIQ(C$3,$B$1,$H$2,$A39,"L",,"USD","H")</f>
        <v>200628</v>
      </c>
      <c r="J39" s="40" cm="1">
        <f t="array" ref="J39">_xll.ciqfunctions.udf.CIQ(D$3,$B$1,$H$2,$A39,"L",,"USD","H")</f>
        <v>103310</v>
      </c>
      <c r="K39" s="40" cm="1">
        <f t="array" ref="K39">_xll.ciqfunctions.udf.CIQ(E$3,$B$1,$H$2,$A39,"L",,"USD","H")</f>
        <v>7544.4049999999997</v>
      </c>
      <c r="L39" s="40" cm="1">
        <f t="array" ref="L39">_xll.ciqfunctions.udf.CIQ(F$3,$B$1,$H$2,$A39,"L",,"USD","H")</f>
        <v>182325</v>
      </c>
      <c r="M39" s="40" cm="1">
        <f t="array" ref="M39">_xll.ciqfunctions.udf.CIQ(G$3,$B$1,$H$2,$A39,"L",,"USD","H")</f>
        <v>6604</v>
      </c>
      <c r="N39" s="13" cm="1">
        <f t="array" ref="N39">_xll.ciqfunctions.udf.CIQ(B$3,$N$1,$B$2,$A39,"L",,"USD","H")</f>
        <v>11.6256</v>
      </c>
      <c r="O39" s="13" cm="1">
        <f t="array" ref="O39">_xll.ciqfunctions.udf.CIQ(C$3,$N$1,$B$2,$A39,"L",,"USD","H")</f>
        <v>6.4829999999999997</v>
      </c>
      <c r="P39" s="13" cm="1">
        <f t="array" ref="P39">_xll.ciqfunctions.udf.CIQ(D$3,$N$1,$B$2,$A39,"L",,"USD","H")</f>
        <v>8.1682000000000006</v>
      </c>
      <c r="Q39" s="13" cm="1">
        <f t="array" ref="Q39">_xll.ciqfunctions.udf.CIQ(E$3,$N$1,$B$2,$A39,"L",,"USD","H")</f>
        <v>31.654699999999998</v>
      </c>
      <c r="R39" s="13" cm="1">
        <f t="array" ref="R39">_xll.ciqfunctions.udf.CIQ(F$3,$N$1,$B$2,$A39,"L",,"USD","H")</f>
        <v>3.7265999999999999</v>
      </c>
      <c r="S39" s="13" cm="1">
        <f t="array" ref="S39">_xll.ciqfunctions.udf.CIQ(G$3,$N$1,$B$2,$A39,"L",,"USD","H")</f>
        <v>-1.0827</v>
      </c>
      <c r="T39" s="94">
        <v>45807</v>
      </c>
      <c r="U39" s="41" cm="1">
        <f t="array" ref="U39">_xll.ciqfunctions.udf.CIQ(O$3,$N$1,$T$2,$A39,"L",,"USD","H")</f>
        <v>-16.8919</v>
      </c>
      <c r="V39" s="41" cm="1">
        <f t="array" ref="V39">_xll.ciqfunctions.udf.CIQ(P$3,$N$1,$T$2,$A39,"L",,"USD","H")</f>
        <v>-15.710800000000001</v>
      </c>
      <c r="W39" s="41" cm="1">
        <f t="array" ref="W39">_xll.ciqfunctions.udf.CIQ(Q$3,$N$1,$T$2,$A39,"L",,"USD","H")</f>
        <v>-13.3256</v>
      </c>
      <c r="X39" s="41" cm="1">
        <f t="array" ref="X39">_xll.ciqfunctions.udf.CIQ(R$3,$N$1,$T$2,$A39,"L",,"USD","H")</f>
        <v>-17.961500000000001</v>
      </c>
      <c r="Y39" s="41" cm="1">
        <f t="array" ref="Y39">_xll.ciqfunctions.udf.CIQ(S$3,$N$1,$T$2,$A39,"L",,"USD","H")</f>
        <v>-48.956600000000002</v>
      </c>
      <c r="Z39" s="38" cm="1">
        <f t="array" ref="Z39">_xll.ciqfunctions.udf.CIQ(B$3,$Z$1,$B$2,$A39,"L",,"USD","H")</f>
        <v>-35</v>
      </c>
      <c r="AA39" s="38" cm="1">
        <f t="array" ref="AA39">_xll.ciqfunctions.udf.CIQ(C$3,$Z$1,$B$2,$A39,"L",,"USD","H")</f>
        <v>1680</v>
      </c>
      <c r="AB39" s="38" cm="1">
        <f t="array" ref="AB39">_xll.ciqfunctions.udf.CIQ(D$3,$Z$1,$B$2,$A39,"L",,"USD","H")</f>
        <v>415</v>
      </c>
      <c r="AC39" s="38" cm="1">
        <f t="array" ref="AC39">_xll.ciqfunctions.udf.CIQ(E$3,$Z$1,$B$2,$A39,"L",,"USD","H")</f>
        <v>-142.352</v>
      </c>
      <c r="AD39" s="38" cm="1">
        <f t="array" ref="AD39">_xll.ciqfunctions.udf.CIQ(F$3,$Z$1,$B$2,$A39,"L",,"USD","H")</f>
        <v>497</v>
      </c>
      <c r="AE39" s="38" cm="1">
        <f t="array" ref="AE39">_xll.ciqfunctions.udf.CIQ(G$3,$Z$1,$B$2,$A39,"L",,"USD","H")</f>
        <v>2577</v>
      </c>
      <c r="AF39" s="40" cm="1">
        <f t="array" ref="AF39">_xll.ciqfunctions.udf.CIQ(B$3,$Z$1,$H$2,$A39,"L",,"USD","H")</f>
        <v>-3615</v>
      </c>
      <c r="AG39" s="40" cm="1">
        <f t="array" ref="AG39">_xll.ciqfunctions.udf.CIQ(C$3,$Z$1,$H$2,$A39,"L",,"USD","H")</f>
        <v>7840</v>
      </c>
      <c r="AH39" s="40" cm="1">
        <f t="array" ref="AH39">_xll.ciqfunctions.udf.CIQ(D$3,$Z$1,$H$2,$A39,"L",,"USD","H")</f>
        <v>-497</v>
      </c>
      <c r="AI39" s="40" cm="1">
        <f t="array" ref="AI39">_xll.ciqfunctions.udf.CIQ(E$3,$Z$1,$H$2,$A39,"L",,"USD","H")</f>
        <v>-1096.6859999999999</v>
      </c>
      <c r="AJ39" s="40" cm="1">
        <f t="array" ref="AJ39">_xll.ciqfunctions.udf.CIQ(F$3,$Z$1,$H$2,$A39,"L",,"USD","H")</f>
        <v>115</v>
      </c>
      <c r="AK39" s="40" cm="1">
        <f t="array" ref="AK39">_xll.ciqfunctions.udf.CIQ(G$3,$Z$1,$H$2,$A39,"L",,"USD","H")</f>
        <v>-1056</v>
      </c>
      <c r="AL39" s="13" t="str" cm="1">
        <f t="array" ref="AL39">_xll.ciqfunctions.udf.CIQ(B$3,$AL$1,$AL$2,$A39,"L",,"USD","H")</f>
        <v>NM</v>
      </c>
      <c r="AM39" s="13" cm="1">
        <f t="array" ref="AM39">_xll.ciqfunctions.udf.CIQ(C$3,$AL$1,$AL$2,$A39,"L",,"USD","H")</f>
        <v>-39.568399999999997</v>
      </c>
      <c r="AN39" s="13" t="str" cm="1">
        <f t="array" ref="AN39">_xll.ciqfunctions.udf.CIQ(D$3,$AL$1,$AL$2,$A39,"L",,"USD","H")</f>
        <v>NM</v>
      </c>
      <c r="AO39" s="13" t="str" cm="1">
        <f t="array" ref="AO39">_xll.ciqfunctions.udf.CIQ(E$3,$AL$1,$AL$2,$A39,"L",,"USD","H")</f>
        <v>NM</v>
      </c>
      <c r="AP39" s="13" t="str" cm="1">
        <f t="array" ref="AP39">_xll.ciqfunctions.udf.CIQ(F$3,$AL$1,$AL$2,$A39,"L",,"USD","H")</f>
        <v>NM</v>
      </c>
      <c r="AQ39" s="13" t="str" cm="1">
        <f t="array" ref="AQ39">_xll.ciqfunctions.udf.CIQ(G$3,$AL$1,$AL$2,$A39,"L",,"USD","H")</f>
        <v>NM</v>
      </c>
      <c r="AR39" s="41" t="str" cm="1">
        <f t="array" ref="AR39">_xll.ciqfunctions.udf.CIQ(B$3,$AL$1,$AR$2,$A39,"L",,"USD","H")</f>
        <v>NM</v>
      </c>
      <c r="AS39" s="41" cm="1">
        <f t="array" ref="AS39">_xll.ciqfunctions.udf.CIQ(C$3,$AL$1,$AR$2,$A39,"L",,"USD","H")</f>
        <v>-51.455199999999998</v>
      </c>
      <c r="AT39" s="41" t="str" cm="1">
        <f t="array" ref="AT39">_xll.ciqfunctions.udf.CIQ(D$3,$AL$1,$AR$2,$A39,"L",,"USD","H")</f>
        <v>NM</v>
      </c>
      <c r="AU39" s="41" t="str" cm="1">
        <f t="array" ref="AU39">_xll.ciqfunctions.udf.CIQ(E$3,$AL$1,$AR$2,$A39,"L",,"USD","H")</f>
        <v>NM</v>
      </c>
      <c r="AV39" s="41" t="str" cm="1">
        <f t="array" ref="AV39">_xll.ciqfunctions.udf.CIQ(F$3,$AL$1,$AR$2,$A39,"L",,"USD","H")</f>
        <v>NM</v>
      </c>
      <c r="AW39" s="41" t="str" cm="1">
        <f t="array" ref="AW39">_xll.ciqfunctions.udf.CIQ(G$3,$AL$1,$AR$2,$A39,"L",,"USD","H")</f>
        <v>NM</v>
      </c>
      <c r="AX39" s="38" cm="1">
        <f t="array" ref="AX39">_xll.ciqfunctions.udf.CIQ(B$3,$AX$1,$AX$2,$A39,"L",,"USD","H")</f>
        <v>1941</v>
      </c>
      <c r="AY39" s="38" cm="1">
        <f t="array" ref="AY39">_xll.ciqfunctions.udf.CIQ(C$3,$AX$1,$AX$2,$A39,"L",,"USD","H")</f>
        <v>5919</v>
      </c>
      <c r="AZ39" s="38" cm="1">
        <f t="array" ref="AZ39">_xll.ciqfunctions.udf.CIQ(D$3,$AX$1,$AX$2,$A39,"L",,"USD","H")</f>
        <v>3537</v>
      </c>
      <c r="BA39" s="38" cm="1">
        <f t="array" ref="BA39">_xll.ciqfunctions.udf.CIQ(E$3,$AX$1,$AX$2,$A39,"L",,"USD","H")</f>
        <v>931.94899999999996</v>
      </c>
      <c r="BB39" s="38" cm="1">
        <f t="array" ref="BB39">_xll.ciqfunctions.udf.CIQ(F$3,$AX$1,$AX$2,$A39,"L",,"USD","H")</f>
        <v>4233</v>
      </c>
      <c r="BC39" s="38" cm="1">
        <f t="array" ref="BC39">_xll.ciqfunctions.udf.CIQ(G$3,$AX$1,$AX$2,$A39,"L",,"USD","H")</f>
        <v>259</v>
      </c>
      <c r="BD39" s="40" cm="1">
        <f t="array" ref="BD39">_xll.ciqfunctions.udf.CIQ(B$3,$AX$1,$BD$2,$A39,"L",,"USD","H")</f>
        <v>4901</v>
      </c>
      <c r="BE39" s="40" cm="1">
        <f t="array" ref="BE39">_xll.ciqfunctions.udf.CIQ(C$3,$AX$1,$BD$2,$A39,"L",,"USD","H")</f>
        <v>23244</v>
      </c>
      <c r="BF39" s="40" cm="1">
        <f t="array" ref="BF39">_xll.ciqfunctions.udf.CIQ(D$3,$AX$1,$BD$2,$A39,"L",,"USD","H")</f>
        <v>13359</v>
      </c>
      <c r="BG39" s="40">
        <f>_xll.ciqfunctions.udf.CIQ("COP", "IQ_PRICEDATE", "5/9/2025")</f>
        <v>45786</v>
      </c>
      <c r="BH39" s="40" cm="1">
        <f t="array" ref="BH39">_xll.ciqfunctions.udf.CIQ(F$3,$AX$1,$BD$2,$A39,"L",,"USD","H")</f>
        <v>16227</v>
      </c>
      <c r="BI39" s="40" cm="1">
        <f t="array" ref="BI39">_xll.ciqfunctions.udf.CIQ(G$3,$AX$1,$BD$2,$A39,"L",,"USD","H")</f>
        <v>1269</v>
      </c>
      <c r="BJ39" s="43">
        <f t="shared" si="1"/>
        <v>1.1213114754098359</v>
      </c>
      <c r="BK39" s="43">
        <f t="shared" si="2"/>
        <v>0.11113196921344093</v>
      </c>
      <c r="BL39" s="43">
        <f t="shared" si="3"/>
        <v>5.3619302949061698E-2</v>
      </c>
      <c r="BM39" s="43">
        <f t="shared" si="4"/>
        <v>0.52396035523955464</v>
      </c>
      <c r="BN39" s="43">
        <f t="shared" si="5"/>
        <v>0.57888847444983216</v>
      </c>
      <c r="BO39" s="43">
        <f t="shared" si="6"/>
        <v>-0.60397553516819569</v>
      </c>
      <c r="BP39" s="42">
        <f t="shared" si="7"/>
        <v>-0.2061872367994817</v>
      </c>
      <c r="BQ39" s="42">
        <f t="shared" si="8"/>
        <v>-0.28442569959671216</v>
      </c>
      <c r="BR39" s="42">
        <f t="shared" si="9"/>
        <v>-0.28641632391432081</v>
      </c>
      <c r="BS39" s="42">
        <f t="shared" si="10"/>
        <v>6.1191485641853838E-4</v>
      </c>
      <c r="BT39" s="42">
        <f t="shared" si="11"/>
        <v>-0.16891165172855316</v>
      </c>
      <c r="BU39" s="42">
        <f t="shared" si="12"/>
        <v>-0.54270270270270271</v>
      </c>
      <c r="BV39" s="68" cm="1">
        <f t="array" ref="BV39">_xll.ciqfunctions.udf.CIQ(B$3,$BV$1,$BV$2,$A39,"L",,"USD","H")/100</f>
        <v>-2.1808000000000001E-2</v>
      </c>
      <c r="BW39" s="68" cm="1">
        <f t="array" ref="BW39">_xll.ciqfunctions.udf.CIQ(C$3,$BV$1,$BV$2,$A39,"L",,"USD","H")/100</f>
        <v>-2.6432000000000001E-2</v>
      </c>
      <c r="BX39" s="68" cm="1">
        <f t="array" ref="BX39">_xll.ciqfunctions.udf.CIQ(D$3,$BV$1,$BV$2,$A39,"L",,"USD","H")/100</f>
        <v>-3.3332000000000001E-2</v>
      </c>
      <c r="BY39" s="68" cm="1">
        <f t="array" ref="BY39">_xll.ciqfunctions.udf.CIQ(E$3,$BV$1,$BV$2,$A39,"L",,"USD","H")/100</f>
        <v>-4.7988000000000003E-2</v>
      </c>
      <c r="BZ39" s="68" cm="1">
        <f t="array" ref="BZ39">_xll.ciqfunctions.udf.CIQ(F$3,$BV$1,$BV$2,$A39,"L",,"USD","H")/100</f>
        <v>-1.7828E-2</v>
      </c>
      <c r="CA39" s="68" cm="1">
        <f t="array" ref="CA39">_xll.ciqfunctions.udf.CIQ(G$3,$BV$1,$BV$2,$A39,"L",,"USD","H")/100</f>
        <v>0.45753199999999999</v>
      </c>
      <c r="CB39" s="68" cm="1">
        <f t="array" ref="CB39">_xll.ciqfunctions.udf.CIQ(B$3,$BV$1,$CB$2,$A39,"L",,"USD","H")/100</f>
        <v>-7.6382000000000005E-2</v>
      </c>
      <c r="CC39" s="68" cm="1">
        <f t="array" ref="CC39">_xll.ciqfunctions.udf.CIQ(C$3,$BV$1,$CB$2,$A39,"L",,"USD","H")/100</f>
        <v>-2.1352000000000003E-2</v>
      </c>
      <c r="CD39" s="68" cm="1">
        <f t="array" ref="CD39">_xll.ciqfunctions.udf.CIQ(D$3,$BV$1,$CB$2,$A39,"L",,"USD","H")/100</f>
        <v>-4.4273E-2</v>
      </c>
      <c r="CE39" s="68" cm="1">
        <f t="array" ref="CE39">_xll.ciqfunctions.udf.CIQ(E$3,$BV$1,$CB$2,$A39,"L",,"USD","H")/100</f>
        <v>-7.2450000000000001E-2</v>
      </c>
      <c r="CF39" s="68" cm="1">
        <f t="array" ref="CF39">_xll.ciqfunctions.udf.CIQ(F$3,$BV$1,$CB$2,$A39,"L",,"USD","H")/100</f>
        <v>-2.9262E-2</v>
      </c>
      <c r="CG39" s="68" cm="1">
        <f t="array" ref="CG39">_xll.ciqfunctions.udf.CIQ(G$3,$BV$1,$CB$2,$A39,"L",,"USD","H")/100</f>
        <v>-5.4366999999999999E-2</v>
      </c>
    </row>
    <row r="40" spans="1:85">
      <c r="A40" s="3">
        <f>EDATE(A36,-12)</f>
        <v>42643</v>
      </c>
      <c r="B40" s="14" cm="1">
        <f t="array" ref="B40">_xll.ciqfunctions.udf.CIQ(B$3,$B$1,$B$2,$A40,"L",,"USD","H")</f>
        <v>6355</v>
      </c>
      <c r="C40" s="38" cm="1">
        <f t="array" ref="C40">_xll.ciqfunctions.udf.CIQ(C$3,$B$1,$B$2,$A40,"L",,"USD","H")</f>
        <v>52137</v>
      </c>
      <c r="D40" s="38" cm="1">
        <f t="array" ref="D40">_xll.ciqfunctions.udf.CIQ(D$3,$B$1,$B$2,$A40,"L",,"USD","H")</f>
        <v>27387</v>
      </c>
      <c r="E40" s="38" cm="1">
        <f t="array" ref="E40">_xll.ciqfunctions.udf.CIQ(E$3,$B$1,$B$2,$A40,"L",,"USD","H")</f>
        <v>2005.183</v>
      </c>
      <c r="F40" s="38" cm="1">
        <f t="array" ref="F40">_xll.ciqfunctions.udf.CIQ(F$3,$B$1,$B$2,$A40,"L",,"USD","H")</f>
        <v>46835</v>
      </c>
      <c r="G40" s="38" cm="1">
        <f t="array" ref="G40">_xll.ciqfunctions.udf.CIQ(G$3,$B$1,$B$2,$A40,"L",,"USD","H")</f>
        <v>2764</v>
      </c>
      <c r="H40" s="40" cm="1">
        <f t="array" ref="H40">_xll.ciqfunctions.udf.CIQ(B$3,$B$1,$H$2,$A40,"L",,"USD","H")</f>
        <v>23017</v>
      </c>
      <c r="I40" s="40" cm="1">
        <f t="array" ref="I40">_xll.ciqfunctions.udf.CIQ(C$3,$B$1,$H$2,$A40,"L",,"USD","H")</f>
        <v>198234</v>
      </c>
      <c r="J40" s="40" cm="1">
        <f t="array" ref="J40">_xll.ciqfunctions.udf.CIQ(D$3,$B$1,$H$2,$A40,"L",,"USD","H")</f>
        <v>101162</v>
      </c>
      <c r="K40" s="40" cm="1">
        <f t="array" ref="K40">_xll.ciqfunctions.udf.CIQ(E$3,$B$1,$H$2,$A40,"L",,"USD","H")</f>
        <v>6976.06</v>
      </c>
      <c r="L40" s="40" cm="1">
        <f t="array" ref="L40">_xll.ciqfunctions.udf.CIQ(F$3,$B$1,$H$2,$A40,"L",,"USD","H")</f>
        <v>180811</v>
      </c>
      <c r="M40" s="40" cm="1">
        <f t="array" ref="M40">_xll.ciqfunctions.udf.CIQ(G$3,$B$1,$H$2,$A40,"L",,"USD","H")</f>
        <v>10187</v>
      </c>
      <c r="N40" s="13" cm="1">
        <f t="array" ref="N40">_xll.ciqfunctions.udf.CIQ(B$3,$N$1,$B$2,$A40,"L",,"USD","H")</f>
        <v>-15.0969</v>
      </c>
      <c r="O40" s="13" cm="1">
        <f t="array" ref="O40">_xll.ciqfunctions.udf.CIQ(C$3,$N$1,$B$2,$A40,"L",,"USD","H")</f>
        <v>-12.910600000000001</v>
      </c>
      <c r="P40" s="13" cm="1">
        <f t="array" ref="P40">_xll.ciqfunctions.udf.CIQ(D$3,$N$1,$B$2,$A40,"L",,"USD","H")</f>
        <v>-11.560700000000001</v>
      </c>
      <c r="Q40" s="13" cm="1">
        <f t="array" ref="Q40">_xll.ciqfunctions.udf.CIQ(E$3,$N$1,$B$2,$A40,"L",,"USD","H")</f>
        <v>-6.4909999999999997</v>
      </c>
      <c r="R40" s="13" cm="1">
        <f t="array" ref="R40">_xll.ciqfunctions.udf.CIQ(F$3,$N$1,$B$2,$A40,"L",,"USD","H")</f>
        <v>-16.237500000000001</v>
      </c>
      <c r="S40" s="13" cm="1">
        <f t="array" ref="S40">_xll.ciqfunctions.udf.CIQ(G$3,$N$1,$B$2,$A40,"L",,"USD","H")</f>
        <v>-11.9465</v>
      </c>
      <c r="T40" s="94">
        <v>45800</v>
      </c>
      <c r="U40" s="41" cm="1">
        <f t="array" ref="U40">_xll.ciqfunctions.udf.CIQ(O$3,$N$1,$T$2,$A40,"L",,"USD","H")</f>
        <v>-24.2865</v>
      </c>
      <c r="V40" s="41" cm="1">
        <f t="array" ref="V40">_xll.ciqfunctions.udf.CIQ(P$3,$N$1,$T$2,$A40,"L",,"USD","H")</f>
        <v>-25.821300000000001</v>
      </c>
      <c r="W40" s="41" cm="1">
        <f t="array" ref="W40">_xll.ciqfunctions.udf.CIQ(Q$3,$N$1,$T$2,$A40,"L",,"USD","H")</f>
        <v>-32.743499999999997</v>
      </c>
      <c r="X40" s="41" cm="1">
        <f t="array" ref="X40">_xll.ciqfunctions.udf.CIQ(R$3,$N$1,$T$2,$A40,"L",,"USD","H")</f>
        <v>-26.9542</v>
      </c>
      <c r="Y40" s="41" cm="1">
        <f t="array" ref="Y40">_xll.ciqfunctions.udf.CIQ(S$3,$N$1,$T$2,$A40,"L",,"USD","H")</f>
        <v>-25.6858</v>
      </c>
      <c r="Z40" s="38" cm="1">
        <f t="array" ref="Z40">_xll.ciqfunctions.udf.CIQ(B$3,$Z$1,$B$2,$A40,"L",,"USD","H")</f>
        <v>-1040</v>
      </c>
      <c r="AA40" s="38" cm="1">
        <f t="array" ref="AA40">_xll.ciqfunctions.udf.CIQ(C$3,$Z$1,$B$2,$A40,"L",,"USD","H")</f>
        <v>2650</v>
      </c>
      <c r="AB40" s="38" cm="1">
        <f t="array" ref="AB40">_xll.ciqfunctions.udf.CIQ(D$3,$Z$1,$B$2,$A40,"L",,"USD","H")</f>
        <v>1283</v>
      </c>
      <c r="AC40" s="38" cm="1">
        <f t="array" ref="AC40">_xll.ciqfunctions.udf.CIQ(E$3,$Z$1,$B$2,$A40,"L",,"USD","H")</f>
        <v>-190</v>
      </c>
      <c r="AD40" s="38" cm="1">
        <f t="array" ref="AD40">_xll.ciqfunctions.udf.CIQ(F$3,$Z$1,$B$2,$A40,"L",,"USD","H")</f>
        <v>1620</v>
      </c>
      <c r="AE40" s="38" cm="1">
        <f t="array" ref="AE40">_xll.ciqfunctions.udf.CIQ(G$3,$Z$1,$B$2,$A40,"L",,"USD","H")</f>
        <v>993</v>
      </c>
      <c r="AF40" s="40" cm="1">
        <f t="array" ref="AF40">_xll.ciqfunctions.udf.CIQ(B$3,$Z$1,$H$2,$A40,"L",,"USD","H")</f>
        <v>-7030</v>
      </c>
      <c r="AG40" s="40" cm="1">
        <f t="array" ref="AG40">_xll.ciqfunctions.udf.CIQ(C$3,$Z$1,$H$2,$A40,"L",,"USD","H")</f>
        <v>8940</v>
      </c>
      <c r="AH40" s="40" cm="1">
        <f t="array" ref="AH40">_xll.ciqfunctions.udf.CIQ(D$3,$Z$1,$H$2,$A40,"L",,"USD","H")</f>
        <v>-1500</v>
      </c>
      <c r="AI40" s="40" cm="1">
        <f t="array" ref="AI40">_xll.ciqfunctions.udf.CIQ(E$3,$Z$1,$H$2,$A40,"L",,"USD","H")</f>
        <v>-1238.6300000000001</v>
      </c>
      <c r="AJ40" s="40" cm="1">
        <f t="array" ref="AJ40">_xll.ciqfunctions.udf.CIQ(F$3,$Z$1,$H$2,$A40,"L",,"USD","H")</f>
        <v>-3689</v>
      </c>
      <c r="AK40" s="40" cm="1">
        <f t="array" ref="AK40">_xll.ciqfunctions.udf.CIQ(G$3,$Z$1,$H$2,$A40,"L",,"USD","H")</f>
        <v>-8165</v>
      </c>
      <c r="AL40" s="13" t="str" cm="1">
        <f t="array" ref="AL40">_xll.ciqfunctions.udf.CIQ(B$3,$AL$1,$AL$2,$A40,"L",,"USD","H")</f>
        <v>NM</v>
      </c>
      <c r="AM40" s="13" cm="1">
        <f t="array" ref="AM40">_xll.ciqfunctions.udf.CIQ(C$3,$AL$1,$AL$2,$A40,"L",,"USD","H")</f>
        <v>-37.5</v>
      </c>
      <c r="AN40" s="13" cm="1">
        <f t="array" ref="AN40">_xll.ciqfunctions.udf.CIQ(D$3,$AL$1,$AL$2,$A40,"L",,"USD","H")</f>
        <v>-37.015300000000003</v>
      </c>
      <c r="AO40" s="13" t="str" cm="1">
        <f t="array" ref="AO40">_xll.ciqfunctions.udf.CIQ(E$3,$AL$1,$AL$2,$A40,"L",,"USD","H")</f>
        <v>NM</v>
      </c>
      <c r="AP40" s="13" cm="1">
        <f t="array" ref="AP40">_xll.ciqfunctions.udf.CIQ(F$3,$AL$1,$AL$2,$A40,"L",,"USD","H")</f>
        <v>3421.7390999999998</v>
      </c>
      <c r="AQ40" s="13" t="str" cm="1">
        <f t="array" ref="AQ40">_xll.ciqfunctions.udf.CIQ(G$3,$AL$1,$AL$2,$A40,"L",,"USD","H")</f>
        <v>NM</v>
      </c>
      <c r="AR40" s="41" t="str" cm="1">
        <f t="array" ref="AR40">_xll.ciqfunctions.udf.CIQ(B$3,$AL$1,$AR$2,$A40,"L",,"USD","H")</f>
        <v>NM</v>
      </c>
      <c r="AS40" s="41" cm="1">
        <f t="array" ref="AS40">_xll.ciqfunctions.udf.CIQ(C$3,$AL$1,$AR$2,$A40,"L",,"USD","H")</f>
        <v>-55.165500000000002</v>
      </c>
      <c r="AT40" s="41" t="str" cm="1">
        <f t="array" ref="AT40">_xll.ciqfunctions.udf.CIQ(D$3,$AL$1,$AR$2,$A40,"L",,"USD","H")</f>
        <v>NM</v>
      </c>
      <c r="AU40" s="41" t="str" cm="1">
        <f t="array" ref="AU40">_xll.ciqfunctions.udf.CIQ(E$3,$AL$1,$AR$2,$A40,"L",,"USD","H")</f>
        <v>NM</v>
      </c>
      <c r="AV40" s="41" t="str" cm="1">
        <f t="array" ref="AV40">_xll.ciqfunctions.udf.CIQ(F$3,$AL$1,$AR$2,$A40,"L",,"USD","H")</f>
        <v>NM</v>
      </c>
      <c r="AW40" s="41" t="str" cm="1">
        <f t="array" ref="AW40">_xll.ciqfunctions.udf.CIQ(G$3,$AL$1,$AR$2,$A40,"L",,"USD","H")</f>
        <v>NM</v>
      </c>
      <c r="AX40" s="38" cm="1">
        <f t="array" ref="AX40">_xll.ciqfunctions.udf.CIQ(B$3,$AX$1,$AX$2,$A40,"L",,"USD","H")</f>
        <v>1106</v>
      </c>
      <c r="AY40" s="38" cm="1">
        <f t="array" ref="AY40">_xll.ciqfunctions.udf.CIQ(C$3,$AX$1,$AX$2,$A40,"L",,"USD","H")</f>
        <v>6834</v>
      </c>
      <c r="AZ40" s="38" cm="1">
        <f t="array" ref="AZ40">_xll.ciqfunctions.udf.CIQ(D$3,$AX$1,$AX$2,$A40,"L",,"USD","H")</f>
        <v>4319</v>
      </c>
      <c r="BA40" s="38" cm="1">
        <f t="array" ref="BA40">_xll.ciqfunctions.udf.CIQ(E$3,$AX$1,$AX$2,$A40,"L",,"USD","H")</f>
        <v>775.81700000000001</v>
      </c>
      <c r="BB40" s="38" cm="1">
        <f t="array" ref="BB40">_xll.ciqfunctions.udf.CIQ(F$3,$AX$1,$AX$2,$A40,"L",,"USD","H")</f>
        <v>3591</v>
      </c>
      <c r="BC40" s="38" cm="1">
        <f t="array" ref="BC40">_xll.ciqfunctions.udf.CIQ(G$3,$AX$1,$AX$2,$A40,"L",,"USD","H")</f>
        <v>841</v>
      </c>
      <c r="BD40" s="40" cm="1">
        <f t="array" ref="BD40">_xll.ciqfunctions.udf.CIQ(B$3,$AX$1,$BD$2,$A40,"L",,"USD","H")</f>
        <v>3721</v>
      </c>
      <c r="BE40" s="40" cm="1">
        <f t="array" ref="BE40">_xll.ciqfunctions.udf.CIQ(C$3,$AX$1,$BD$2,$A40,"L",,"USD","H")</f>
        <v>23650</v>
      </c>
      <c r="BF40" s="40" cm="1">
        <f t="array" ref="BF40">_xll.ciqfunctions.udf.CIQ(D$3,$AX$1,$BD$2,$A40,"L",,"USD","H")</f>
        <v>13179</v>
      </c>
      <c r="BG40" s="40">
        <f>_xll.ciqfunctions.udf.CIQ("COP", "IQ_PRICEDATE", "5/2/2025")</f>
        <v>45779</v>
      </c>
      <c r="BH40" s="40" cm="1">
        <f t="array" ref="BH40">_xll.ciqfunctions.udf.CIQ(F$3,$AX$1,$BD$2,$A40,"L",,"USD","H")</f>
        <v>15104</v>
      </c>
      <c r="BI40" s="40" cm="1">
        <f t="array" ref="BI40">_xll.ciqfunctions.udf.CIQ(G$3,$AX$1,$BD$2,$A40,"L",,"USD","H")</f>
        <v>2366</v>
      </c>
      <c r="BJ40" s="43">
        <f t="shared" si="1"/>
        <v>2.6926648096564421E-2</v>
      </c>
      <c r="BK40" s="43">
        <f t="shared" si="2"/>
        <v>-0.21484375</v>
      </c>
      <c r="BL40" s="43">
        <f t="shared" si="3"/>
        <v>-0.21601016518424399</v>
      </c>
      <c r="BM40" s="43">
        <f t="shared" si="4"/>
        <v>-3.9616498724963534E-2</v>
      </c>
      <c r="BN40" s="43">
        <f t="shared" si="5"/>
        <v>-0.19048692515779986</v>
      </c>
      <c r="BO40" s="43">
        <f t="shared" si="6"/>
        <v>-0.26933101650738489</v>
      </c>
      <c r="BP40" s="42">
        <f t="shared" si="7"/>
        <v>-0.55833827893175081</v>
      </c>
      <c r="BQ40" s="42">
        <f t="shared" si="8"/>
        <v>-0.33500168709931388</v>
      </c>
      <c r="BR40" s="42">
        <f t="shared" si="9"/>
        <v>-0.39958997722095668</v>
      </c>
      <c r="BS40" s="42">
        <f t="shared" si="10"/>
        <v>6.1200848068887481E-4</v>
      </c>
      <c r="BT40" s="42">
        <f t="shared" si="11"/>
        <v>-0.27146440285548912</v>
      </c>
      <c r="BU40" s="42">
        <f t="shared" si="12"/>
        <v>-0.60989282769991759</v>
      </c>
      <c r="BV40" s="68" cm="1">
        <f t="array" ref="BV40">_xll.ciqfunctions.udf.CIQ(B$3,$BV$1,$BV$2,$A40,"L",,"USD","H")/100</f>
        <v>-8.2276000000000002E-2</v>
      </c>
      <c r="BW40" s="68" cm="1">
        <f t="array" ref="BW40">_xll.ciqfunctions.udf.CIQ(C$3,$BV$1,$BV$2,$A40,"L",,"USD","H")/100</f>
        <v>-8.6920000000000001E-3</v>
      </c>
      <c r="BX40" s="68" cm="1">
        <f t="array" ref="BX40">_xll.ciqfunctions.udf.CIQ(D$3,$BV$1,$BV$2,$A40,"L",,"USD","H")/100</f>
        <v>-1.4924E-2</v>
      </c>
      <c r="BY40" s="68" cm="1">
        <f t="array" ref="BY40">_xll.ciqfunctions.udf.CIQ(E$3,$BV$1,$BV$2,$A40,"L",,"USD","H")/100</f>
        <v>-5.9783999999999997E-2</v>
      </c>
      <c r="BZ40" s="68" cm="1">
        <f t="array" ref="BZ40">_xll.ciqfunctions.udf.CIQ(F$3,$BV$1,$BV$2,$A40,"L",,"USD","H")/100</f>
        <v>1.2172000000000001E-2</v>
      </c>
      <c r="CA40" s="68" cm="1">
        <f t="array" ref="CA40">_xll.ciqfunctions.udf.CIQ(G$3,$BV$1,$BV$2,$A40,"L",,"USD","H")/100</f>
        <v>0.177172</v>
      </c>
      <c r="CB40" s="68" cm="1">
        <f t="array" ref="CB40">_xll.ciqfunctions.udf.CIQ(B$3,$BV$1,$CB$2,$A40,"L",,"USD","H")/100</f>
        <v>-0.13214800000000002</v>
      </c>
      <c r="CC40" s="68" cm="1">
        <f t="array" ref="CC40">_xll.ciqfunctions.udf.CIQ(C$3,$BV$1,$CB$2,$A40,"L",,"USD","H")/100</f>
        <v>-1.5813000000000001E-2</v>
      </c>
      <c r="CD40" s="68" cm="1">
        <f t="array" ref="CD40">_xll.ciqfunctions.udf.CIQ(D$3,$BV$1,$CB$2,$A40,"L",,"USD","H")/100</f>
        <v>-4.9336000000000005E-2</v>
      </c>
      <c r="CE40" s="68" cm="1">
        <f t="array" ref="CE40">_xll.ciqfunctions.udf.CIQ(E$3,$BV$1,$CB$2,$A40,"L",,"USD","H")/100</f>
        <v>-8.3523E-2</v>
      </c>
      <c r="CF40" s="68" cm="1">
        <f t="array" ref="CF40">_xll.ciqfunctions.udf.CIQ(F$3,$BV$1,$CB$2,$A40,"L",,"USD","H")/100</f>
        <v>-5.5542000000000001E-2</v>
      </c>
      <c r="CG40" s="68" cm="1">
        <f t="array" ref="CG40">_xll.ciqfunctions.udf.CIQ(G$3,$BV$1,$CB$2,$A40,"L",,"USD","H")/100</f>
        <v>-0.34194000000000002</v>
      </c>
    </row>
    <row r="41" spans="1:85">
      <c r="A41" s="3">
        <f t="shared" si="13"/>
        <v>42551</v>
      </c>
      <c r="B41" s="14" cm="1">
        <f t="array" ref="B41">_xll.ciqfunctions.udf.CIQ(B$3,$B$1,$B$2,$A41,"L",,"USD","H")</f>
        <v>5428</v>
      </c>
      <c r="C41" s="38" cm="1">
        <f t="array" ref="C41">_xll.ciqfunctions.udf.CIQ(C$3,$B$1,$B$2,$A41,"L",,"USD","H")</f>
        <v>51486</v>
      </c>
      <c r="D41" s="38" cm="1">
        <f t="array" ref="D41">_xll.ciqfunctions.udf.CIQ(D$3,$B$1,$B$2,$A41,"L",,"USD","H")</f>
        <v>26060</v>
      </c>
      <c r="E41" s="38" cm="1">
        <f t="array" ref="E41">_xll.ciqfunctions.udf.CIQ(E$3,$B$1,$B$2,$A41,"L",,"USD","H")</f>
        <v>1835.663</v>
      </c>
      <c r="F41" s="38" cm="1">
        <f t="array" ref="F41">_xll.ciqfunctions.udf.CIQ(F$3,$B$1,$B$2,$A41,"L",,"USD","H")</f>
        <v>46184</v>
      </c>
      <c r="G41" s="38" cm="1">
        <f t="array" ref="G41">_xll.ciqfunctions.udf.CIQ(G$3,$B$1,$B$2,$A41,"L",,"USD","H")</f>
        <v>2592</v>
      </c>
      <c r="H41" s="40" cm="1">
        <f t="array" ref="H41">_xll.ciqfunctions.udf.CIQ(B$3,$B$1,$H$2,$A41,"L",,"USD","H")</f>
        <v>24147</v>
      </c>
      <c r="I41" s="40" cm="1">
        <f t="array" ref="I41">_xll.ciqfunctions.udf.CIQ(C$3,$B$1,$H$2,$A41,"L",,"USD","H")</f>
        <v>205963</v>
      </c>
      <c r="J41" s="40" cm="1">
        <f t="array" ref="J41">_xll.ciqfunctions.udf.CIQ(D$3,$B$1,$H$2,$A41,"L",,"USD","H")</f>
        <v>104742</v>
      </c>
      <c r="K41" s="40" cm="1">
        <f t="array" ref="K41">_xll.ciqfunctions.udf.CIQ(E$3,$B$1,$H$2,$A41,"L",,"USD","H")</f>
        <v>7115.2510000000002</v>
      </c>
      <c r="L41" s="40" cm="1">
        <f t="array" ref="L41">_xll.ciqfunctions.udf.CIQ(F$3,$B$1,$H$2,$A41,"L",,"USD","H")</f>
        <v>189890</v>
      </c>
      <c r="M41" s="40" cm="1">
        <f t="array" ref="M41">_xll.ciqfunctions.udf.CIQ(G$3,$B$1,$H$2,$A41,"L",,"USD","H")</f>
        <v>10562</v>
      </c>
      <c r="N41" s="13" cm="1">
        <f t="array" ref="N41">_xll.ciqfunctions.udf.CIQ(B$3,$N$1,$B$2,$A41,"L",,"USD","H")</f>
        <v>-36.522100000000002</v>
      </c>
      <c r="O41" s="13" cm="1">
        <f t="array" ref="O41">_xll.ciqfunctions.udf.CIQ(C$3,$N$1,$B$2,$A41,"L",,"USD","H")</f>
        <v>-21.269300000000001</v>
      </c>
      <c r="P41" s="13" cm="1">
        <f t="array" ref="P41">_xll.ciqfunctions.udf.CIQ(D$3,$N$1,$B$2,$A41,"L",,"USD","H")</f>
        <v>-25.252500000000001</v>
      </c>
      <c r="Q41" s="13" cm="1">
        <f t="array" ref="Q41">_xll.ciqfunctions.udf.CIQ(E$3,$N$1,$B$2,$A41,"L",,"USD","H")</f>
        <v>-27.264700000000001</v>
      </c>
      <c r="R41" s="13" cm="1">
        <f t="array" ref="R41">_xll.ciqfunctions.udf.CIQ(F$3,$N$1,$B$2,$A41,"L",,"USD","H")</f>
        <v>-25.3629</v>
      </c>
      <c r="S41" s="13" cm="1">
        <f t="array" ref="S41">_xll.ciqfunctions.udf.CIQ(G$3,$N$1,$B$2,$A41,"L",,"USD","H")</f>
        <v>-28.3186</v>
      </c>
      <c r="T41" s="94">
        <v>45793</v>
      </c>
      <c r="U41" s="41" cm="1">
        <f t="array" ref="U41">_xll.ciqfunctions.udf.CIQ(O$3,$N$1,$T$2,$A41,"L",,"USD","H")</f>
        <v>-30.8018</v>
      </c>
      <c r="V41" s="41" cm="1">
        <f t="array" ref="V41">_xll.ciqfunctions.udf.CIQ(P$3,$N$1,$T$2,$A41,"L",,"USD","H")</f>
        <v>-32.474699999999999</v>
      </c>
      <c r="W41" s="41" cm="1">
        <f t="array" ref="W41">_xll.ciqfunctions.udf.CIQ(Q$3,$N$1,$T$2,$A41,"L",,"USD","H")</f>
        <v>-44.486199999999997</v>
      </c>
      <c r="X41" s="41" cm="1">
        <f t="array" ref="X41">_xll.ciqfunctions.udf.CIQ(R$3,$N$1,$T$2,$A41,"L",,"USD","H")</f>
        <v>-33.493600000000001</v>
      </c>
      <c r="Y41" s="41" cm="1">
        <f t="array" ref="Y41">_xll.ciqfunctions.udf.CIQ(S$3,$N$1,$T$2,$A41,"L",,"USD","H")</f>
        <v>-30.316099999999999</v>
      </c>
      <c r="Z41" s="38" cm="1">
        <f t="array" ref="Z41">_xll.ciqfunctions.udf.CIQ(B$3,$Z$1,$B$2,$A41,"L",,"USD","H")</f>
        <v>-1071</v>
      </c>
      <c r="AA41" s="38" cm="1">
        <f t="array" ref="AA41">_xll.ciqfunctions.udf.CIQ(C$3,$Z$1,$B$2,$A41,"L",,"USD","H")</f>
        <v>1700</v>
      </c>
      <c r="AB41" s="38" cm="1">
        <f t="array" ref="AB41">_xll.ciqfunctions.udf.CIQ(D$3,$Z$1,$B$2,$A41,"L",,"USD","H")</f>
        <v>-1470</v>
      </c>
      <c r="AC41" s="38" cm="1">
        <f t="array" ref="AC41">_xll.ciqfunctions.udf.CIQ(E$3,$Z$1,$B$2,$A41,"L",,"USD","H")</f>
        <v>-292.55799999999999</v>
      </c>
      <c r="AD41" s="38" cm="1">
        <f t="array" ref="AD41">_xll.ciqfunctions.udf.CIQ(F$3,$Z$1,$B$2,$A41,"L",,"USD","H")</f>
        <v>-1419</v>
      </c>
      <c r="AE41" s="38" cm="1">
        <f t="array" ref="AE41">_xll.ciqfunctions.udf.CIQ(G$3,$Z$1,$B$2,$A41,"L",,"USD","H")</f>
        <v>-1570</v>
      </c>
      <c r="AF41" s="40" cm="1">
        <f t="array" ref="AF41">_xll.ciqfunctions.udf.CIQ(B$3,$Z$1,$H$2,$A41,"L",,"USD","H")</f>
        <v>-7061</v>
      </c>
      <c r="AG41" s="40" cm="1">
        <f t="array" ref="AG41">_xll.ciqfunctions.udf.CIQ(C$3,$Z$1,$H$2,$A41,"L",,"USD","H")</f>
        <v>10530</v>
      </c>
      <c r="AH41" s="40" cm="1">
        <f t="array" ref="AH41">_xll.ciqfunctions.udf.CIQ(D$3,$Z$1,$H$2,$A41,"L",,"USD","H")</f>
        <v>-746</v>
      </c>
      <c r="AI41" s="40" cm="1">
        <f t="array" ref="AI41">_xll.ciqfunctions.udf.CIQ(E$3,$Z$1,$H$2,$A41,"L",,"USD","H")</f>
        <v>-5124.3689999999997</v>
      </c>
      <c r="AJ41" s="40" cm="1">
        <f t="array" ref="AJ41">_xll.ciqfunctions.udf.CIQ(F$3,$Z$1,$H$2,$A41,"L",,"USD","H")</f>
        <v>-5263</v>
      </c>
      <c r="AK41" s="40" cm="1">
        <f t="array" ref="AK41">_xll.ciqfunctions.udf.CIQ(G$3,$Z$1,$H$2,$A41,"L",,"USD","H")</f>
        <v>-12665</v>
      </c>
      <c r="AL41" s="13" t="str" cm="1">
        <f t="array" ref="AL41">_xll.ciqfunctions.udf.CIQ(B$3,$AL$1,$AL$2,$A41,"L",,"USD","H")</f>
        <v>NM</v>
      </c>
      <c r="AM41" s="13" cm="1">
        <f t="array" ref="AM41">_xll.ciqfunctions.udf.CIQ(C$3,$AL$1,$AL$2,$A41,"L",,"USD","H")</f>
        <v>-59.427300000000002</v>
      </c>
      <c r="AN41" s="13" t="str" cm="1">
        <f t="array" ref="AN41">_xll.ciqfunctions.udf.CIQ(D$3,$AL$1,$AL$2,$A41,"L",,"USD","H")</f>
        <v>NM</v>
      </c>
      <c r="AO41" s="13" t="str" cm="1">
        <f t="array" ref="AO41">_xll.ciqfunctions.udf.CIQ(E$3,$AL$1,$AL$2,$A41,"L",,"USD","H")</f>
        <v>NM</v>
      </c>
      <c r="AP41" s="13" t="str" cm="1">
        <f t="array" ref="AP41">_xll.ciqfunctions.udf.CIQ(F$3,$AL$1,$AL$2,$A41,"L",,"USD","H")</f>
        <v>NM</v>
      </c>
      <c r="AQ41" s="13" t="str" cm="1">
        <f t="array" ref="AQ41">_xll.ciqfunctions.udf.CIQ(G$3,$AL$1,$AL$2,$A41,"L",,"USD","H")</f>
        <v>NM</v>
      </c>
      <c r="AR41" s="41" t="str" cm="1">
        <f t="array" ref="AR41">_xll.ciqfunctions.udf.CIQ(B$3,$AL$1,$AR$2,$A41,"L",,"USD","H")</f>
        <v>NM</v>
      </c>
      <c r="AS41" s="41" cm="1">
        <f t="array" ref="AS41">_xll.ciqfunctions.udf.CIQ(C$3,$AL$1,$AR$2,$A41,"L",,"USD","H")</f>
        <v>-55.700499999999998</v>
      </c>
      <c r="AT41" s="41" t="str" cm="1">
        <f t="array" ref="AT41">_xll.ciqfunctions.udf.CIQ(D$3,$AL$1,$AR$2,$A41,"L",,"USD","H")</f>
        <v>NM</v>
      </c>
      <c r="AU41" s="41" t="str" cm="1">
        <f t="array" ref="AU41">_xll.ciqfunctions.udf.CIQ(E$3,$AL$1,$AR$2,$A41,"L",,"USD","H")</f>
        <v>NM</v>
      </c>
      <c r="AV41" s="41" t="str" cm="1">
        <f t="array" ref="AV41">_xll.ciqfunctions.udf.CIQ(F$3,$AL$1,$AR$2,$A41,"L",,"USD","H")</f>
        <v>NM</v>
      </c>
      <c r="AW41" s="41" t="str" cm="1">
        <f t="array" ref="AW41">_xll.ciqfunctions.udf.CIQ(G$3,$AL$1,$AR$2,$A41,"L",,"USD","H")</f>
        <v>NM</v>
      </c>
      <c r="AX41" s="38" cm="1">
        <f t="array" ref="AX41">_xll.ciqfunctions.udf.CIQ(B$3,$AX$1,$AX$2,$A41,"L",,"USD","H")</f>
        <v>1109</v>
      </c>
      <c r="AY41" s="38" cm="1">
        <f t="array" ref="AY41">_xll.ciqfunctions.udf.CIQ(C$3,$AX$1,$AX$2,$A41,"L",,"USD","H")</f>
        <v>6519</v>
      </c>
      <c r="AZ41" s="38" cm="1">
        <f t="array" ref="AZ41">_xll.ciqfunctions.udf.CIQ(D$3,$AX$1,$AX$2,$A41,"L",,"USD","H")</f>
        <v>3295</v>
      </c>
      <c r="BA41" s="38" cm="1">
        <f t="array" ref="BA41">_xll.ciqfunctions.udf.CIQ(E$3,$AX$1,$AX$2,$A41,"L",,"USD","H")</f>
        <v>682.58199999999999</v>
      </c>
      <c r="BB41" s="38" cm="1">
        <f t="array" ref="BB41">_xll.ciqfunctions.udf.CIQ(F$3,$AX$1,$AX$2,$A41,"L",,"USD","H")</f>
        <v>5259</v>
      </c>
      <c r="BC41" s="38" cm="1">
        <f t="array" ref="BC41">_xll.ciqfunctions.udf.CIQ(G$3,$AX$1,$AX$2,$A41,"L",,"USD","H")</f>
        <v>528</v>
      </c>
      <c r="BD41" s="40" cm="1">
        <f t="array" ref="BD41">_xll.ciqfunctions.udf.CIQ(B$3,$AX$1,$BD$2,$A41,"L",,"USD","H")</f>
        <v>3694</v>
      </c>
      <c r="BE41" s="40" cm="1">
        <f t="array" ref="BE41">_xll.ciqfunctions.udf.CIQ(C$3,$AX$1,$BD$2,$A41,"L",,"USD","H")</f>
        <v>25520</v>
      </c>
      <c r="BF41" s="40" cm="1">
        <f t="array" ref="BF41">_xll.ciqfunctions.udf.CIQ(D$3,$AX$1,$BD$2,$A41,"L",,"USD","H")</f>
        <v>14369</v>
      </c>
      <c r="BG41" s="40">
        <f>_xll.ciqfunctions.udf.CIQ("COP", "IQ_PRICEDATE", "4/25/2025")</f>
        <v>45772</v>
      </c>
      <c r="BH41" s="40" cm="1">
        <f t="array" ref="BH41">_xll.ciqfunctions.udf.CIQ(F$3,$AX$1,$BD$2,$A41,"L",,"USD","H")</f>
        <v>15949</v>
      </c>
      <c r="BI41" s="40" cm="1">
        <f t="array" ref="BI41">_xll.ciqfunctions.udf.CIQ(G$3,$AX$1,$BD$2,$A41,"L",,"USD","H")</f>
        <v>2694</v>
      </c>
      <c r="BJ41" s="43">
        <f t="shared" si="1"/>
        <v>-0.5824548192771084</v>
      </c>
      <c r="BK41" s="43">
        <f t="shared" si="2"/>
        <v>-0.25386288199610851</v>
      </c>
      <c r="BL41" s="43">
        <f t="shared" si="3"/>
        <v>-0.31196491960743367</v>
      </c>
      <c r="BM41" s="43">
        <f t="shared" si="4"/>
        <v>-0.33272267277718259</v>
      </c>
      <c r="BN41" s="43">
        <f t="shared" si="5"/>
        <v>-0.14166802676677004</v>
      </c>
      <c r="BO41" s="43">
        <f t="shared" si="6"/>
        <v>-0.14701130856219713</v>
      </c>
      <c r="BP41" s="42">
        <f t="shared" si="7"/>
        <v>-0.70260043474760492</v>
      </c>
      <c r="BQ41" s="42">
        <f t="shared" si="8"/>
        <v>-0.37444847534071968</v>
      </c>
      <c r="BR41" s="42">
        <f t="shared" si="9"/>
        <v>-0.45555471354956045</v>
      </c>
      <c r="BS41" s="42">
        <f t="shared" si="10"/>
        <v>6.1210213361317933E-4</v>
      </c>
      <c r="BT41" s="42">
        <f t="shared" si="11"/>
        <v>-0.33437669546346149</v>
      </c>
      <c r="BU41" s="42">
        <f t="shared" si="12"/>
        <v>-0.64242102468808071</v>
      </c>
      <c r="BV41" s="68" cm="1">
        <f t="array" ref="BV41">_xll.ciqfunctions.udf.CIQ(B$3,$BV$1,$BV$2,$A41,"L",,"USD","H")/100</f>
        <v>-8.1788000000000013E-2</v>
      </c>
      <c r="BW41" s="68" cm="1">
        <f t="array" ref="BW41">_xll.ciqfunctions.udf.CIQ(C$3,$BV$1,$BV$2,$A41,"L",,"USD","H")/100</f>
        <v>-2.588E-2</v>
      </c>
      <c r="BX41" s="68" cm="1">
        <f t="array" ref="BX41">_xll.ciqfunctions.udf.CIQ(D$3,$BV$1,$BV$2,$A41,"L",,"USD","H")/100</f>
        <v>-7.1728E-2</v>
      </c>
      <c r="BY41" s="68" cm="1">
        <f t="array" ref="BY41">_xll.ciqfunctions.udf.CIQ(E$3,$BV$1,$BV$2,$A41,"L",,"USD","H")/100</f>
        <v>-8.0016000000000004E-2</v>
      </c>
      <c r="BZ41" s="68" cm="1">
        <f t="array" ref="BZ41">_xll.ciqfunctions.udf.CIQ(F$3,$BV$1,$BV$2,$A41,"L",,"USD","H")/100</f>
        <v>-6.8752000000000008E-2</v>
      </c>
      <c r="CA41" s="68" cm="1">
        <f t="array" ref="CA41">_xll.ciqfunctions.udf.CIQ(G$3,$BV$1,$BV$2,$A41,"L",,"USD","H")/100</f>
        <v>-0.285356</v>
      </c>
      <c r="CB41" s="68" cm="1">
        <f t="array" ref="CB41">_xll.ciqfunctions.udf.CIQ(B$3,$BV$1,$CB$2,$A41,"L",,"USD","H")/100</f>
        <v>-0.13578099999999999</v>
      </c>
      <c r="CC41" s="68" cm="1">
        <f t="array" ref="CC41">_xll.ciqfunctions.udf.CIQ(C$3,$BV$1,$CB$2,$A41,"L",,"USD","H")/100</f>
        <v>-8.1569999999999993E-3</v>
      </c>
      <c r="CD41" s="68" cm="1">
        <f t="array" ref="CD41">_xll.ciqfunctions.udf.CIQ(D$3,$BV$1,$CB$2,$A41,"L",,"USD","H")/100</f>
        <v>-4.5884999999999995E-2</v>
      </c>
      <c r="CE41" s="68" cm="1">
        <f t="array" ref="CE41">_xll.ciqfunctions.udf.CIQ(E$3,$BV$1,$CB$2,$A41,"L",,"USD","H")/100</f>
        <v>-0.25622699999999998</v>
      </c>
      <c r="CF41" s="68" cm="1">
        <f t="array" ref="CF41">_xll.ciqfunctions.udf.CIQ(F$3,$BV$1,$CB$2,$A41,"L",,"USD","H")/100</f>
        <v>-6.8662000000000001E-2</v>
      </c>
      <c r="CG41" s="68" cm="1">
        <f t="array" ref="CG41">_xll.ciqfunctions.udf.CIQ(G$3,$BV$1,$CB$2,$A41,"L",,"USD","H")/100</f>
        <v>-0.48222399999999999</v>
      </c>
    </row>
    <row r="42" spans="1:85">
      <c r="A42" s="3">
        <f t="shared" si="13"/>
        <v>42460</v>
      </c>
      <c r="B42" s="14" cm="1">
        <f t="array" ref="B42">_xll.ciqfunctions.udf.CIQ(B$3,$B$1,$B$2,$A42,"L",,"USD","H")</f>
        <v>4972</v>
      </c>
      <c r="C42" s="38" cm="1">
        <f t="array" ref="C42">_xll.ciqfunctions.udf.CIQ(C$3,$B$1,$B$2,$A42,"L",,"USD","H")</f>
        <v>42290</v>
      </c>
      <c r="D42" s="38" cm="1">
        <f t="array" ref="D42">_xll.ciqfunctions.udf.CIQ(D$3,$B$1,$B$2,$A42,"L",,"USD","H")</f>
        <v>21418</v>
      </c>
      <c r="E42" s="38" cm="1">
        <f t="array" ref="E42">_xll.ciqfunctions.udf.CIQ(E$3,$B$1,$B$2,$A42,"L",,"USD","H")</f>
        <v>1339.7670000000001</v>
      </c>
      <c r="F42" s="38" cm="1">
        <f t="array" ref="F42">_xll.ciqfunctions.udf.CIQ(F$3,$B$1,$B$2,$A42,"L",,"USD","H")</f>
        <v>38498</v>
      </c>
      <c r="G42" s="38" cm="1">
        <f t="array" ref="G42">_xll.ciqfunctions.udf.CIQ(G$3,$B$1,$B$2,$A42,"L",,"USD","H")</f>
        <v>2060</v>
      </c>
      <c r="H42" s="40" cm="1">
        <f t="array" ref="H42">_xll.ciqfunctions.udf.CIQ(B$3,$B$1,$H$2,$A42,"L",,"USD","H")</f>
        <v>27270</v>
      </c>
      <c r="I42" s="40" cm="1">
        <f t="array" ref="I42">_xll.ciqfunctions.udf.CIQ(C$3,$B$1,$H$2,$A42,"L",,"USD","H")</f>
        <v>219872</v>
      </c>
      <c r="J42" s="40" cm="1">
        <f t="array" ref="J42">_xll.ciqfunctions.udf.CIQ(D$3,$B$1,$H$2,$A42,"L",,"USD","H")</f>
        <v>113546</v>
      </c>
      <c r="K42" s="40" cm="1">
        <f t="array" ref="K42">_xll.ciqfunctions.udf.CIQ(E$3,$B$1,$H$2,$A42,"L",,"USD","H")</f>
        <v>7803.3459999999995</v>
      </c>
      <c r="L42" s="40" cm="1">
        <f t="array" ref="L42">_xll.ciqfunctions.udf.CIQ(F$3,$B$1,$H$2,$A42,"L",,"USD","H")</f>
        <v>205584</v>
      </c>
      <c r="M42" s="40" cm="1">
        <f t="array" ref="M42">_xll.ciqfunctions.udf.CIQ(G$3,$B$1,$H$2,$A42,"L",,"USD","H")</f>
        <v>11586</v>
      </c>
      <c r="N42" s="13" cm="1">
        <f t="array" ref="N42">_xll.ciqfunctions.udf.CIQ(B$3,$N$1,$B$2,$A42,"L",,"USD","H")</f>
        <v>-37.230200000000004</v>
      </c>
      <c r="O42" s="13" cm="1">
        <f t="array" ref="O42">_xll.ciqfunctions.udf.CIQ(C$3,$N$1,$B$2,$A42,"L",,"USD","H")</f>
        <v>-28.597999999999999</v>
      </c>
      <c r="P42" s="13" cm="1">
        <f t="array" ref="P42">_xll.ciqfunctions.udf.CIQ(D$3,$N$1,$B$2,$A42,"L",,"USD","H")</f>
        <v>-29.6341</v>
      </c>
      <c r="Q42" s="13" cm="1">
        <f t="array" ref="Q42">_xll.ciqfunctions.udf.CIQ(E$3,$N$1,$B$2,$A42,"L",,"USD","H")</f>
        <v>-40.208300000000001</v>
      </c>
      <c r="R42" s="13" cm="1">
        <f t="array" ref="R42">_xll.ciqfunctions.udf.CIQ(F$3,$N$1,$B$2,$A42,"L",,"USD","H")</f>
        <v>-30.2029</v>
      </c>
      <c r="S42" s="13" cm="1">
        <f t="array" ref="S42">_xll.ciqfunctions.udf.CIQ(G$3,$N$1,$B$2,$A42,"L",,"USD","H")</f>
        <v>-29.4038</v>
      </c>
      <c r="T42" s="94">
        <v>45786</v>
      </c>
      <c r="U42" s="41" cm="1">
        <f t="array" ref="U42">_xll.ciqfunctions.udf.CIQ(O$3,$N$1,$T$2,$A42,"L",,"USD","H")</f>
        <v>-33.391300000000001</v>
      </c>
      <c r="V42" s="41" cm="1">
        <f t="array" ref="V42">_xll.ciqfunctions.udf.CIQ(P$3,$N$1,$T$2,$A42,"L",,"USD","H")</f>
        <v>-34.636299999999999</v>
      </c>
      <c r="W42" s="41" cm="1">
        <f t="array" ref="W42">_xll.ciqfunctions.udf.CIQ(Q$3,$N$1,$T$2,$A42,"L",,"USD","H")</f>
        <v>-46.938800000000001</v>
      </c>
      <c r="X42" s="41" cm="1">
        <f t="array" ref="X42">_xll.ciqfunctions.udf.CIQ(R$3,$N$1,$T$2,$A42,"L",,"USD","H")</f>
        <v>-35.269599999999997</v>
      </c>
      <c r="Y42" s="41" cm="1">
        <f t="array" ref="Y42">_xll.ciqfunctions.udf.CIQ(S$3,$N$1,$T$2,$A42,"L",,"USD","H")</f>
        <v>-29.5684</v>
      </c>
      <c r="Z42" s="38" cm="1">
        <f t="array" ref="Z42">_xll.ciqfunctions.udf.CIQ(B$3,$Z$1,$B$2,$A42,"L",,"USD","H")</f>
        <v>-1469</v>
      </c>
      <c r="AA42" s="38" cm="1">
        <f t="array" ref="AA42">_xll.ciqfunctions.udf.CIQ(C$3,$Z$1,$B$2,$A42,"L",,"USD","H")</f>
        <v>1810</v>
      </c>
      <c r="AB42" s="38" cm="1">
        <f t="array" ref="AB42">_xll.ciqfunctions.udf.CIQ(D$3,$Z$1,$B$2,$A42,"L",,"USD","H")</f>
        <v>-725</v>
      </c>
      <c r="AC42" s="38" cm="1">
        <f t="array" ref="AC42">_xll.ciqfunctions.udf.CIQ(E$3,$Z$1,$B$2,$A42,"L",,"USD","H")</f>
        <v>-471.77600000000001</v>
      </c>
      <c r="AD42" s="38" cm="1">
        <f t="array" ref="AD42">_xll.ciqfunctions.udf.CIQ(F$3,$Z$1,$B$2,$A42,"L",,"USD","H")</f>
        <v>-583</v>
      </c>
      <c r="AE42" s="38" cm="1">
        <f t="array" ref="AE42">_xll.ciqfunctions.udf.CIQ(G$3,$Z$1,$B$2,$A42,"L",,"USD","H")</f>
        <v>-3056</v>
      </c>
      <c r="AF42" s="40" cm="1">
        <f t="array" ref="AF42">_xll.ciqfunctions.udf.CIQ(B$3,$Z$1,$H$2,$A42,"L",,"USD","H")</f>
        <v>-6169</v>
      </c>
      <c r="AG42" s="40" cm="1">
        <f t="array" ref="AG42">_xll.ciqfunctions.udf.CIQ(C$3,$Z$1,$H$2,$A42,"L",,"USD","H")</f>
        <v>13020</v>
      </c>
      <c r="AH42" s="40" cm="1">
        <f t="array" ref="AH42">_xll.ciqfunctions.udf.CIQ(D$3,$Z$1,$H$2,$A42,"L",,"USD","H")</f>
        <v>1295</v>
      </c>
      <c r="AI42" s="40" cm="1">
        <f t="array" ref="AI42">_xll.ciqfunctions.udf.CIQ(E$3,$Z$1,$H$2,$A42,"L",,"USD","H")</f>
        <v>-4826.5429999999997</v>
      </c>
      <c r="AJ42" s="40" cm="1">
        <f t="array" ref="AJ42">_xll.ciqfunctions.udf.CIQ(F$3,$Z$1,$H$2,$A42,"L",,"USD","H")</f>
        <v>-9667</v>
      </c>
      <c r="AK42" s="40" cm="1">
        <f t="array" ref="AK42">_xll.ciqfunctions.udf.CIQ(G$3,$Z$1,$H$2,$A42,"L",,"USD","H")</f>
        <v>-13911</v>
      </c>
      <c r="AL42" s="13" t="str" cm="1">
        <f t="array" ref="AL42">_xll.ciqfunctions.udf.CIQ(B$3,$AL$1,$AL$2,$A42,"L",,"USD","H")</f>
        <v>NM</v>
      </c>
      <c r="AM42" s="13" cm="1">
        <f t="array" ref="AM42">_xll.ciqfunctions.udf.CIQ(C$3,$AL$1,$AL$2,$A42,"L",,"USD","H")</f>
        <v>-63.360399999999998</v>
      </c>
      <c r="AN42" s="13" t="str" cm="1">
        <f t="array" ref="AN42">_xll.ciqfunctions.udf.CIQ(D$3,$AL$1,$AL$2,$A42,"L",,"USD","H")</f>
        <v>NM</v>
      </c>
      <c r="AO42" s="13" t="str" cm="1">
        <f t="array" ref="AO42">_xll.ciqfunctions.udf.CIQ(E$3,$AL$1,$AL$2,$A42,"L",,"USD","H")</f>
        <v>NM</v>
      </c>
      <c r="AP42" s="13" t="str" cm="1">
        <f t="array" ref="AP42">_xll.ciqfunctions.udf.CIQ(F$3,$AL$1,$AL$2,$A42,"L",,"USD","H")</f>
        <v>NM</v>
      </c>
      <c r="AQ42" s="13" t="str" cm="1">
        <f t="array" ref="AQ42">_xll.ciqfunctions.udf.CIQ(G$3,$AL$1,$AL$2,$A42,"L",,"USD","H")</f>
        <v>NM</v>
      </c>
      <c r="AR42" s="41" t="str" cm="1">
        <f t="array" ref="AR42">_xll.ciqfunctions.udf.CIQ(B$3,$AL$1,$AR$2,$A42,"L",,"USD","H")</f>
        <v>NM</v>
      </c>
      <c r="AS42" s="41" cm="1">
        <f t="array" ref="AS42">_xll.ciqfunctions.udf.CIQ(C$3,$AL$1,$AR$2,$A42,"L",,"USD","H")</f>
        <v>-54.090299999999999</v>
      </c>
      <c r="AT42" s="41" cm="1">
        <f t="array" ref="AT42">_xll.ciqfunctions.udf.CIQ(D$3,$AL$1,$AR$2,$A42,"L",,"USD","H")</f>
        <v>-92.512799999999999</v>
      </c>
      <c r="AU42" s="41" t="str" cm="1">
        <f t="array" ref="AU42">_xll.ciqfunctions.udf.CIQ(E$3,$AL$1,$AR$2,$A42,"L",,"USD","H")</f>
        <v>NM</v>
      </c>
      <c r="AV42" s="41" t="str" cm="1">
        <f t="array" ref="AV42">_xll.ciqfunctions.udf.CIQ(F$3,$AL$1,$AR$2,$A42,"L",,"USD","H")</f>
        <v>NM</v>
      </c>
      <c r="AW42" s="41" t="str" cm="1">
        <f t="array" ref="AW42">_xll.ciqfunctions.udf.CIQ(G$3,$AL$1,$AR$2,$A42,"L",,"USD","H")</f>
        <v>NM</v>
      </c>
      <c r="AX42" s="38" cm="1">
        <f t="array" ref="AX42">_xll.ciqfunctions.udf.CIQ(B$3,$AX$1,$AX$2,$A42,"L",,"USD","H")</f>
        <v>594</v>
      </c>
      <c r="AY42" s="38" cm="1">
        <f t="array" ref="AY42">_xll.ciqfunctions.udf.CIQ(C$3,$AX$1,$AX$2,$A42,"L",,"USD","H")</f>
        <v>4970</v>
      </c>
      <c r="AZ42" s="38" cm="1">
        <f t="array" ref="AZ42">_xll.ciqfunctions.udf.CIQ(D$3,$AX$1,$AX$2,$A42,"L",,"USD","H")</f>
        <v>2208</v>
      </c>
      <c r="BA42" s="38" cm="1">
        <f t="array" ref="BA42">_xll.ciqfunctions.udf.CIQ(E$3,$AX$1,$AX$2,$A42,"L",,"USD","H")</f>
        <v>353.22</v>
      </c>
      <c r="BB42" s="38" cm="1">
        <f t="array" ref="BB42">_xll.ciqfunctions.udf.CIQ(F$3,$AX$1,$AX$2,$A42,"L",,"USD","H")</f>
        <v>3573</v>
      </c>
      <c r="BC42" s="38" cm="1">
        <f t="array" ref="BC42">_xll.ciqfunctions.udf.CIQ(G$3,$AX$1,$AX$2,$A42,"L",,"USD","H")</f>
        <v>343</v>
      </c>
      <c r="BD42" s="40" cm="1">
        <f t="array" ref="BD42">_xll.ciqfunctions.udf.CIQ(B$3,$AX$1,$BD$2,$A42,"L",,"USD","H")</f>
        <v>5242</v>
      </c>
      <c r="BE42" s="40" cm="1">
        <f t="array" ref="BE42">_xll.ciqfunctions.udf.CIQ(C$3,$AX$1,$BD$2,$A42,"L",,"USD","H")</f>
        <v>27738</v>
      </c>
      <c r="BF42" s="40" cm="1">
        <f t="array" ref="BF42">_xll.ciqfunctions.udf.CIQ(D$3,$AX$1,$BD$2,$A42,"L",,"USD","H")</f>
        <v>15863</v>
      </c>
      <c r="BG42" s="40">
        <f>_xll.ciqfunctions.udf.CIQ("COP", "IQ_PRICEDATE", "4/17/2025")</f>
        <v>45764</v>
      </c>
      <c r="BH42" s="40" cm="1">
        <f t="array" ref="BH42">_xll.ciqfunctions.udf.CIQ(F$3,$AX$1,$BD$2,$A42,"L",,"USD","H")</f>
        <v>16817</v>
      </c>
      <c r="BI42" s="40" cm="1">
        <f t="array" ref="BI42">_xll.ciqfunctions.udf.CIQ(G$3,$AX$1,$BD$2,$A42,"L",,"USD","H")</f>
        <v>2785</v>
      </c>
      <c r="BJ42" s="43">
        <f t="shared" si="1"/>
        <v>-0.69302325581395352</v>
      </c>
      <c r="BK42" s="43">
        <f t="shared" si="2"/>
        <v>-0.39115521254440766</v>
      </c>
      <c r="BL42" s="43">
        <f t="shared" si="3"/>
        <v>-0.56415317804974341</v>
      </c>
      <c r="BM42" s="43">
        <f t="shared" si="4"/>
        <v>-0.56264192902124999</v>
      </c>
      <c r="BN42" s="43">
        <f t="shared" si="5"/>
        <v>-0.43114153797166055</v>
      </c>
      <c r="BO42" s="43">
        <f t="shared" si="6"/>
        <v>-0.63236870310825299</v>
      </c>
      <c r="BP42" s="42">
        <f t="shared" si="7"/>
        <v>-0.66517629024016345</v>
      </c>
      <c r="BQ42" s="42">
        <f t="shared" si="8"/>
        <v>-0.38455735522520529</v>
      </c>
      <c r="BR42" s="42">
        <f t="shared" si="9"/>
        <v>-0.50608711897126135</v>
      </c>
      <c r="BS42" s="42">
        <f t="shared" si="10"/>
        <v>5.9033167894706473E-4</v>
      </c>
      <c r="BT42" s="42">
        <f t="shared" si="11"/>
        <v>-0.36217097777440643</v>
      </c>
      <c r="BU42" s="42">
        <f t="shared" si="12"/>
        <v>-0.67181239688899363</v>
      </c>
      <c r="BV42" s="68" cm="1">
        <f t="array" ref="BV42">_xll.ciqfunctions.udf.CIQ(B$3,$BV$1,$BV$2,$A42,"L",,"USD","H")/100</f>
        <v>-0.10652400000000001</v>
      </c>
      <c r="BW42" s="68" cm="1">
        <f t="array" ref="BW42">_xll.ciqfunctions.udf.CIQ(C$3,$BV$1,$BV$2,$A42,"L",,"USD","H")/100</f>
        <v>-2.2768E-2</v>
      </c>
      <c r="BX42" s="68" cm="1">
        <f t="array" ref="BX42">_xll.ciqfunctions.udf.CIQ(D$3,$BV$1,$BV$2,$A42,"L",,"USD","H")/100</f>
        <v>-5.6440000000000004E-2</v>
      </c>
      <c r="BY42" s="68" cm="1">
        <f t="array" ref="BY42">_xll.ciqfunctions.udf.CIQ(E$3,$BV$1,$BV$2,$A42,"L",,"USD","H")/100</f>
        <v>-0.115712</v>
      </c>
      <c r="BZ42" s="68" cm="1">
        <f t="array" ref="BZ42">_xll.ciqfunctions.udf.CIQ(F$3,$BV$1,$BV$2,$A42,"L",,"USD","H")/100</f>
        <v>-4.4400000000000002E-2</v>
      </c>
      <c r="CA42" s="68" cm="1">
        <f t="array" ref="CA42">_xll.ciqfunctions.udf.CIQ(G$3,$BV$1,$BV$2,$A42,"L",,"USD","H")/100</f>
        <v>-0.53905999999999998</v>
      </c>
      <c r="CB42" s="68" cm="1">
        <f t="array" ref="CB42">_xll.ciqfunctions.udf.CIQ(B$3,$BV$1,$CB$2,$A42,"L",,"USD","H")/100</f>
        <v>-0.13158400000000001</v>
      </c>
      <c r="CC42" s="68" cm="1">
        <f t="array" ref="CC42">_xll.ciqfunctions.udf.CIQ(C$3,$BV$1,$CB$2,$A42,"L",,"USD","H")/100</f>
        <v>3.64E-3</v>
      </c>
      <c r="CD42" s="68" cm="1">
        <f t="array" ref="CD42">_xll.ciqfunctions.udf.CIQ(D$3,$BV$1,$CB$2,$A42,"L",,"USD","H")/100</f>
        <v>-3.4826999999999997E-2</v>
      </c>
      <c r="CE42" s="68" cm="1">
        <f t="array" ref="CE42">_xll.ciqfunctions.udf.CIQ(E$3,$BV$1,$CB$2,$A42,"L",,"USD","H")/100</f>
        <v>-0.23737800000000001</v>
      </c>
      <c r="CF42" s="68" cm="1">
        <f t="array" ref="CF42">_xll.ciqfunctions.udf.CIQ(F$3,$BV$1,$CB$2,$A42,"L",,"USD","H")/100</f>
        <v>-9.8058999999999993E-2</v>
      </c>
      <c r="CG42" s="68" cm="1">
        <f t="array" ref="CG42">_xll.ciqfunctions.udf.CIQ(G$3,$BV$1,$CB$2,$A42,"L",,"USD","H")/100</f>
        <v>-0.49478700000000003</v>
      </c>
    </row>
    <row r="43" spans="1:85">
      <c r="A43" s="3">
        <f t="shared" si="13"/>
        <v>42369</v>
      </c>
      <c r="B43" s="14" cm="1">
        <f t="array" ref="B43">_xll.ciqfunctions.udf.CIQ(B$3,$B$1,$B$2,$A43,"L",,"USD","H")</f>
        <v>6262</v>
      </c>
      <c r="C43" s="38" cm="1">
        <f t="array" ref="C43">_xll.ciqfunctions.udf.CIQ(C$3,$B$1,$B$2,$A43,"L",,"USD","H")</f>
        <v>52321</v>
      </c>
      <c r="D43" s="38" cm="1">
        <f t="array" ref="D43">_xll.ciqfunctions.udf.CIQ(D$3,$B$1,$B$2,$A43,"L",,"USD","H")</f>
        <v>26297</v>
      </c>
      <c r="E43" s="38" cm="1">
        <f t="array" ref="E43">_xll.ciqfunctions.udf.CIQ(E$3,$B$1,$B$2,$A43,"L",,"USD","H")</f>
        <v>1795.4469999999999</v>
      </c>
      <c r="F43" s="38" cm="1">
        <f t="array" ref="F43">_xll.ciqfunctions.udf.CIQ(F$3,$B$1,$B$2,$A43,"L",,"USD","H")</f>
        <v>49294</v>
      </c>
      <c r="G43" s="38" cm="1">
        <f t="array" ref="G43">_xll.ciqfunctions.udf.CIQ(G$3,$B$1,$B$2,$A43,"L",,"USD","H")</f>
        <v>2771</v>
      </c>
      <c r="H43" s="40" cm="1">
        <f t="array" ref="H43">_xll.ciqfunctions.udf.CIQ(B$3,$B$1,$H$2,$A43,"L",,"USD","H")</f>
        <v>30219</v>
      </c>
      <c r="I43" s="40" cm="1">
        <f t="array" ref="I43">_xll.ciqfunctions.udf.CIQ(C$3,$B$1,$H$2,$A43,"L",,"USD","H")</f>
        <v>241406</v>
      </c>
      <c r="J43" s="40" cm="1">
        <f t="array" ref="J43">_xll.ciqfunctions.udf.CIQ(D$3,$B$1,$H$2,$A43,"L",,"USD","H")</f>
        <v>122566</v>
      </c>
      <c r="K43" s="40" cm="1">
        <f t="array" ref="K43">_xll.ciqfunctions.udf.CIQ(E$3,$B$1,$H$2,$A43,"L",,"USD","H")</f>
        <v>8704.3019999999997</v>
      </c>
      <c r="L43" s="40" cm="1">
        <f t="array" ref="L43">_xll.ciqfunctions.udf.CIQ(F$3,$B$1,$H$2,$A43,"L",,"USD","H")</f>
        <v>222243</v>
      </c>
      <c r="M43" s="40" cm="1">
        <f t="array" ref="M43">_xll.ciqfunctions.udf.CIQ(G$3,$B$1,$H$2,$A43,"L",,"USD","H")</f>
        <v>12938</v>
      </c>
      <c r="N43" s="13" cm="1">
        <f t="array" ref="N43">_xll.ciqfunctions.udf.CIQ(B$3,$N$1,$B$2,$A43,"L",,"USD","H")</f>
        <v>-46.4283</v>
      </c>
      <c r="O43" s="13" cm="1">
        <f t="array" ref="O43">_xll.ciqfunctions.udf.CIQ(C$3,$N$1,$B$2,$A43,"L",,"USD","H")</f>
        <v>-32.342399999999998</v>
      </c>
      <c r="P43" s="13" cm="1">
        <f t="array" ref="P43">_xll.ciqfunctions.udf.CIQ(D$3,$N$1,$B$2,$A43,"L",,"USD","H")</f>
        <v>-34.432899999999997</v>
      </c>
      <c r="Q43" s="13" cm="1">
        <f t="array" ref="Q43">_xll.ciqfunctions.udf.CIQ(E$3,$N$1,$B$2,$A43,"L",,"USD","H")</f>
        <v>-48.160299999999999</v>
      </c>
      <c r="R43" s="13" cm="1">
        <f t="array" ref="R43">_xll.ciqfunctions.udf.CIQ(F$3,$N$1,$B$2,$A43,"L",,"USD","H")</f>
        <v>-33.906399999999998</v>
      </c>
      <c r="S43" s="13" cm="1">
        <f t="array" ref="S43">_xll.ciqfunctions.udf.CIQ(G$3,$N$1,$B$2,$A43,"L",,"USD","H")</f>
        <v>-31.325900000000001</v>
      </c>
      <c r="T43" s="94">
        <v>45779</v>
      </c>
      <c r="U43" s="41" cm="1">
        <f t="array" ref="U43">_xll.ciqfunctions.udf.CIQ(O$3,$N$1,$T$2,$A43,"L",,"USD","H")</f>
        <v>-33.818399999999997</v>
      </c>
      <c r="V43" s="41" cm="1">
        <f t="array" ref="V43">_xll.ciqfunctions.udf.CIQ(P$3,$N$1,$T$2,$A43,"L",,"USD","H")</f>
        <v>-36.265799999999999</v>
      </c>
      <c r="W43" s="41" cm="1">
        <f t="array" ref="W43">_xll.ciqfunctions.udf.CIQ(Q$3,$N$1,$T$2,$A43,"L",,"USD","H")</f>
        <v>-47.8581</v>
      </c>
      <c r="X43" s="41" cm="1">
        <f t="array" ref="X43">_xll.ciqfunctions.udf.CIQ(R$3,$N$1,$T$2,$A43,"L",,"USD","H")</f>
        <v>-36.7181</v>
      </c>
      <c r="Y43" s="41" cm="1">
        <f t="array" ref="Y43">_xll.ciqfunctions.udf.CIQ(S$3,$N$1,$T$2,$A43,"L",,"USD","H")</f>
        <v>-24.853400000000001</v>
      </c>
      <c r="Z43" s="38" cm="1">
        <f t="array" ref="Z43">_xll.ciqfunctions.udf.CIQ(B$3,$Z$1,$B$2,$A43,"L",,"USD","H")</f>
        <v>-3450</v>
      </c>
      <c r="AA43" s="38" cm="1">
        <f t="array" ref="AA43">_xll.ciqfunctions.udf.CIQ(C$3,$Z$1,$B$2,$A43,"L",,"USD","H")</f>
        <v>2780</v>
      </c>
      <c r="AB43" s="38" cm="1">
        <f t="array" ref="AB43">_xll.ciqfunctions.udf.CIQ(D$3,$Z$1,$B$2,$A43,"L",,"USD","H")</f>
        <v>-588</v>
      </c>
      <c r="AC43" s="38" cm="1">
        <f t="array" ref="AC43">_xll.ciqfunctions.udf.CIQ(E$3,$Z$1,$B$2,$A43,"L",,"USD","H")</f>
        <v>-284.29599999999999</v>
      </c>
      <c r="AD43" s="38" cm="1">
        <f t="array" ref="AD43">_xll.ciqfunctions.udf.CIQ(F$3,$Z$1,$B$2,$A43,"L",,"USD","H")</f>
        <v>-3307</v>
      </c>
      <c r="AE43" s="38" cm="1">
        <f t="array" ref="AE43">_xll.ciqfunctions.udf.CIQ(G$3,$Z$1,$B$2,$A43,"L",,"USD","H")</f>
        <v>-4532</v>
      </c>
      <c r="AF43" s="40" cm="1">
        <f t="array" ref="AF43">_xll.ciqfunctions.udf.CIQ(B$3,$Z$1,$H$2,$A43,"L",,"USD","H")</f>
        <v>-4428</v>
      </c>
      <c r="AG43" s="40" cm="1">
        <f t="array" ref="AG43">_xll.ciqfunctions.udf.CIQ(C$3,$Z$1,$H$2,$A43,"L",,"USD","H")</f>
        <v>16150</v>
      </c>
      <c r="AH43" s="40" cm="1">
        <f t="array" ref="AH43">_xll.ciqfunctions.udf.CIQ(D$3,$Z$1,$H$2,$A43,"L",,"USD","H")</f>
        <v>4587</v>
      </c>
      <c r="AI43" s="40" cm="1">
        <f t="array" ref="AI43">_xll.ciqfunctions.udf.CIQ(E$3,$Z$1,$H$2,$A43,"L",,"USD","H")</f>
        <v>-4524.5150000000003</v>
      </c>
      <c r="AJ43" s="40" cm="1">
        <f t="array" ref="AJ43">_xll.ciqfunctions.udf.CIQ(F$3,$Z$1,$H$2,$A43,"L",,"USD","H")</f>
        <v>-6482</v>
      </c>
      <c r="AK43" s="40" cm="1">
        <f t="array" ref="AK43">_xll.ciqfunctions.udf.CIQ(G$3,$Z$1,$H$2,$A43,"L",,"USD","H")</f>
        <v>-12896</v>
      </c>
      <c r="AL43" s="13" t="str" cm="1">
        <f t="array" ref="AL43">_xll.ciqfunctions.udf.CIQ(B$3,$AL$1,$AL$2,$A43,"L",,"USD","H")</f>
        <v>NM</v>
      </c>
      <c r="AM43" s="13" cm="1">
        <f t="array" ref="AM43">_xll.ciqfunctions.udf.CIQ(C$3,$AL$1,$AL$2,$A43,"L",,"USD","H")</f>
        <v>-57.686500000000002</v>
      </c>
      <c r="AN43" s="13" t="str" cm="1">
        <f t="array" ref="AN43">_xll.ciqfunctions.udf.CIQ(D$3,$AL$1,$AL$2,$A43,"L",,"USD","H")</f>
        <v>NM</v>
      </c>
      <c r="AO43" s="13" t="str" cm="1">
        <f t="array" ref="AO43">_xll.ciqfunctions.udf.CIQ(E$3,$AL$1,$AL$2,$A43,"L",,"USD","H")</f>
        <v>NM</v>
      </c>
      <c r="AP43" s="13" t="str" cm="1">
        <f t="array" ref="AP43">_xll.ciqfunctions.udf.CIQ(F$3,$AL$1,$AL$2,$A43,"L",,"USD","H")</f>
        <v>NM</v>
      </c>
      <c r="AQ43" s="13" t="str" cm="1">
        <f t="array" ref="AQ43">_xll.ciqfunctions.udf.CIQ(G$3,$AL$1,$AL$2,$A43,"L",,"USD","H")</f>
        <v>NM</v>
      </c>
      <c r="AR43" s="41" t="str" cm="1">
        <f t="array" ref="AR43">_xll.ciqfunctions.udf.CIQ(B$3,$AL$1,$AR$2,$A43,"L",,"USD","H")</f>
        <v>NM</v>
      </c>
      <c r="AS43" s="41" cm="1">
        <f t="array" ref="AS43">_xll.ciqfunctions.udf.CIQ(C$3,$AL$1,$AR$2,$A43,"L",,"USD","H")</f>
        <v>-50.338299999999997</v>
      </c>
      <c r="AT43" s="41" cm="1">
        <f t="array" ref="AT43">_xll.ciqfunctions.udf.CIQ(D$3,$AL$1,$AR$2,$A43,"L",,"USD","H")</f>
        <v>-76.160300000000007</v>
      </c>
      <c r="AU43" s="41" t="str" cm="1">
        <f t="array" ref="AU43">_xll.ciqfunctions.udf.CIQ(E$3,$AL$1,$AR$2,$A43,"L",,"USD","H")</f>
        <v>NM</v>
      </c>
      <c r="AV43" s="41" t="str" cm="1">
        <f t="array" ref="AV43">_xll.ciqfunctions.udf.CIQ(F$3,$AL$1,$AR$2,$A43,"L",,"USD","H")</f>
        <v>NM</v>
      </c>
      <c r="AW43" s="41" t="str" cm="1">
        <f t="array" ref="AW43">_xll.ciqfunctions.udf.CIQ(G$3,$AL$1,$AR$2,$A43,"L",,"USD","H")</f>
        <v>NM</v>
      </c>
      <c r="AX43" s="38" cm="1">
        <f t="array" ref="AX43">_xll.ciqfunctions.udf.CIQ(B$3,$AX$1,$AX$2,$A43,"L",,"USD","H")</f>
        <v>915</v>
      </c>
      <c r="AY43" s="38" cm="1">
        <f t="array" ref="AY43">_xll.ciqfunctions.udf.CIQ(C$3,$AX$1,$AX$2,$A43,"L",,"USD","H")</f>
        <v>5327</v>
      </c>
      <c r="AZ43" s="38" cm="1">
        <f t="array" ref="AZ43">_xll.ciqfunctions.udf.CIQ(D$3,$AX$1,$AX$2,$A43,"L",,"USD","H")</f>
        <v>3357</v>
      </c>
      <c r="BA43" s="38" cm="1">
        <f t="array" ref="BA43">_xll.ciqfunctions.udf.CIQ(E$3,$AX$1,$AX$2,$A43,"L",,"USD","H")</f>
        <v>611.53099999999995</v>
      </c>
      <c r="BB43" s="38" cm="1">
        <f t="array" ref="BB43">_xll.ciqfunctions.udf.CIQ(F$3,$AX$1,$AX$2,$A43,"L",,"USD","H")</f>
        <v>2681</v>
      </c>
      <c r="BC43" s="38" cm="1">
        <f t="array" ref="BC43">_xll.ciqfunctions.udf.CIQ(G$3,$AX$1,$AX$2,$A43,"L",,"USD","H")</f>
        <v>654</v>
      </c>
      <c r="BD43" s="40" cm="1">
        <f t="array" ref="BD43">_xll.ciqfunctions.udf.CIQ(B$3,$AX$1,$BD$2,$A43,"L",,"USD","H")</f>
        <v>6174</v>
      </c>
      <c r="BE43" s="40" cm="1">
        <f t="array" ref="BE43">_xll.ciqfunctions.udf.CIQ(C$3,$AX$1,$BD$2,$A43,"L",,"USD","H")</f>
        <v>32483</v>
      </c>
      <c r="BF43" s="40" cm="1">
        <f t="array" ref="BF43">_xll.ciqfunctions.udf.CIQ(D$3,$AX$1,$BD$2,$A43,"L",,"USD","H")</f>
        <v>18721</v>
      </c>
      <c r="BG43" s="40">
        <f>_xll.ciqfunctions.udf.CIQ("COP", "IQ_PRICEDATE", "4/11/2025")</f>
        <v>45758</v>
      </c>
      <c r="BH43" s="40" cm="1">
        <f t="array" ref="BH43">_xll.ciqfunctions.udf.CIQ(F$3,$AX$1,$BD$2,$A43,"L",,"USD","H")</f>
        <v>19525</v>
      </c>
      <c r="BI43" s="40" cm="1">
        <f t="array" ref="BI43">_xll.ciqfunctions.udf.CIQ(G$3,$AX$1,$BD$2,$A43,"L",,"USD","H")</f>
        <v>2775</v>
      </c>
      <c r="BJ43" s="43">
        <f t="shared" si="1"/>
        <v>-0.66811751904243744</v>
      </c>
      <c r="BK43" s="43">
        <f t="shared" si="2"/>
        <v>-0.46516064257028111</v>
      </c>
      <c r="BL43" s="43">
        <f t="shared" si="3"/>
        <v>-0.49028241724870936</v>
      </c>
      <c r="BM43" s="43">
        <f t="shared" si="4"/>
        <v>-0.7391445483974306</v>
      </c>
      <c r="BN43" s="43">
        <f t="shared" si="5"/>
        <v>-0.31044238683127567</v>
      </c>
      <c r="BO43" s="43">
        <f t="shared" si="6"/>
        <v>-0.80442583732057416</v>
      </c>
      <c r="BP43" s="42">
        <f t="shared" si="7"/>
        <v>-0.67937266306605726</v>
      </c>
      <c r="BQ43" s="42">
        <f t="shared" si="8"/>
        <v>-0.36777671811440471</v>
      </c>
      <c r="BR43" s="42">
        <f t="shared" si="9"/>
        <v>-0.49126334954754203</v>
      </c>
      <c r="BS43" s="42">
        <f t="shared" si="10"/>
        <v>6.1228952547565108E-4</v>
      </c>
      <c r="BT43" s="42">
        <f t="shared" si="11"/>
        <v>-0.33227317807188539</v>
      </c>
      <c r="BU43" s="42">
        <f t="shared" si="12"/>
        <v>-0.69353948094975149</v>
      </c>
      <c r="BV43" s="68" cm="1">
        <f t="array" ref="BV43">_xll.ciqfunctions.udf.CIQ(B$3,$BV$1,$BV$2,$A43,"L",,"USD","H")/100</f>
        <v>-0.26028000000000001</v>
      </c>
      <c r="BW43" s="68" cm="1">
        <f t="array" ref="BW43">_xll.ciqfunctions.udf.CIQ(C$3,$BV$1,$BV$2,$A43,"L",,"USD","H")/100</f>
        <v>-5.1359999999999991E-3</v>
      </c>
      <c r="BX43" s="68" cm="1">
        <f t="array" ref="BX43">_xll.ciqfunctions.udf.CIQ(D$3,$BV$1,$BV$2,$A43,"L",,"USD","H")/100</f>
        <v>-5.3859999999999998E-2</v>
      </c>
      <c r="BY43" s="68" cm="1">
        <f t="array" ref="BY43">_xll.ciqfunctions.udf.CIQ(E$3,$BV$1,$BV$2,$A43,"L",,"USD","H")/100</f>
        <v>-7.6660000000000006E-2</v>
      </c>
      <c r="BZ43" s="68" cm="1">
        <f t="array" ref="BZ43">_xll.ciqfunctions.udf.CIQ(F$3,$BV$1,$BV$2,$A43,"L",,"USD","H")/100</f>
        <v>-0.1244</v>
      </c>
      <c r="CA43" s="68" cm="1">
        <f t="array" ref="CA43">_xll.ciqfunctions.udf.CIQ(G$3,$BV$1,$BV$2,$A43,"L",,"USD","H")/100</f>
        <v>-0.71380799999999989</v>
      </c>
      <c r="CB43" s="68" cm="1">
        <f t="array" ref="CB43">_xll.ciqfunctions.udf.CIQ(B$3,$BV$1,$CB$2,$A43,"L",,"USD","H")/100</f>
        <v>-0.11576499999999999</v>
      </c>
      <c r="CC43" s="68" cm="1">
        <f t="array" ref="CC43">_xll.ciqfunctions.udf.CIQ(C$3,$BV$1,$CB$2,$A43,"L",,"USD","H")/100</f>
        <v>1.9074999999999998E-2</v>
      </c>
      <c r="CD43" s="68" cm="1">
        <f t="array" ref="CD43">_xll.ciqfunctions.udf.CIQ(D$3,$BV$1,$CB$2,$A43,"L",,"USD","H")/100</f>
        <v>-1.8089999999999998E-2</v>
      </c>
      <c r="CE43" s="68" cm="1">
        <f t="array" ref="CE43">_xll.ciqfunctions.udf.CIQ(E$3,$BV$1,$CB$2,$A43,"L",,"USD","H")/100</f>
        <v>-0.22634899999999999</v>
      </c>
      <c r="CF43" s="68" cm="1">
        <f t="array" ref="CF43">_xll.ciqfunctions.udf.CIQ(F$3,$BV$1,$CB$2,$A43,"L",,"USD","H")/100</f>
        <v>-8.2840999999999998E-2</v>
      </c>
      <c r="CG43" s="68" cm="1">
        <f t="array" ref="CG43">_xll.ciqfunctions.udf.CIQ(G$3,$BV$1,$CB$2,$A43,"L",,"USD","H")/100</f>
        <v>-0.43110999999999999</v>
      </c>
    </row>
    <row r="44" spans="1:85">
      <c r="A44" s="3">
        <f>EDATE(A40,-12)</f>
        <v>42277</v>
      </c>
      <c r="B44" s="14" cm="1">
        <f t="array" ref="B44">_xll.ciqfunctions.udf.CIQ(B$3,$B$1,$B$2,$A44,"L",,"USD","H")</f>
        <v>7485</v>
      </c>
      <c r="C44" s="38" cm="1">
        <f t="array" ref="C44">_xll.ciqfunctions.udf.CIQ(C$3,$B$1,$B$2,$A44,"L",,"USD","H")</f>
        <v>59866</v>
      </c>
      <c r="D44" s="38" cm="1">
        <f t="array" ref="D44">_xll.ciqfunctions.udf.CIQ(D$3,$B$1,$B$2,$A44,"L",,"USD","H")</f>
        <v>30967</v>
      </c>
      <c r="E44" s="38" cm="1">
        <f t="array" ref="E44">_xll.ciqfunctions.udf.CIQ(E$3,$B$1,$B$2,$A44,"L",,"USD","H")</f>
        <v>2144.3739999999998</v>
      </c>
      <c r="F44" s="38" cm="1">
        <f t="array" ref="F44">_xll.ciqfunctions.udf.CIQ(F$3,$B$1,$B$2,$A44,"L",,"USD","H")</f>
        <v>55914</v>
      </c>
      <c r="G44" s="38" cm="1">
        <f t="array" ref="G44">_xll.ciqfunctions.udf.CIQ(G$3,$B$1,$B$2,$A44,"L",,"USD","H")</f>
        <v>3139</v>
      </c>
      <c r="H44" s="40" cm="1">
        <f t="array" ref="H44">_xll.ciqfunctions.udf.CIQ(B$3,$B$1,$H$2,$A44,"L",,"USD","H")</f>
        <v>35646</v>
      </c>
      <c r="I44" s="40" cm="1">
        <f t="array" ref="I44">_xll.ciqfunctions.udf.CIQ(C$3,$B$1,$H$2,$A44,"L",,"USD","H")</f>
        <v>261821</v>
      </c>
      <c r="J44" s="40" cm="1">
        <f t="array" ref="J44">_xll.ciqfunctions.udf.CIQ(D$3,$B$1,$H$2,$A44,"L",,"USD","H")</f>
        <v>136376</v>
      </c>
      <c r="K44" s="40" cm="1">
        <f t="array" ref="K44">_xll.ciqfunctions.udf.CIQ(E$3,$B$1,$H$2,$A44,"L",,"USD","H")</f>
        <v>10372.308000000001</v>
      </c>
      <c r="L44" s="40" cm="1">
        <f t="array" ref="L44">_xll.ciqfunctions.udf.CIQ(F$3,$B$1,$H$2,$A44,"L",,"USD","H")</f>
        <v>247531</v>
      </c>
      <c r="M44" s="40" cm="1">
        <f t="array" ref="M44">_xll.ciqfunctions.udf.CIQ(G$3,$B$1,$H$2,$A44,"L",,"USD","H")</f>
        <v>13708</v>
      </c>
      <c r="N44" s="13" cm="1">
        <f t="array" ref="N44">_xll.ciqfunctions.udf.CIQ(B$3,$N$1,$B$2,$A44,"L",,"USD","H")</f>
        <v>-42.035200000000003</v>
      </c>
      <c r="O44" s="13" cm="1">
        <f t="array" ref="O44">_xll.ciqfunctions.udf.CIQ(C$3,$N$1,$B$2,$A44,"L",,"USD","H")</f>
        <v>-37.435600000000001</v>
      </c>
      <c r="P44" s="13" cm="1">
        <f t="array" ref="P44">_xll.ciqfunctions.udf.CIQ(D$3,$N$1,$B$2,$A44,"L",,"USD","H")</f>
        <v>-37.6997</v>
      </c>
      <c r="Q44" s="13" cm="1">
        <f t="array" ref="Q44">_xll.ciqfunctions.udf.CIQ(E$3,$N$1,$B$2,$A44,"L",,"USD","H")</f>
        <v>-53.273000000000003</v>
      </c>
      <c r="R44" s="13" cm="1">
        <f t="array" ref="R44">_xll.ciqfunctions.udf.CIQ(F$3,$N$1,$B$2,$A44,"L",,"USD","H")</f>
        <v>-40.456299999999999</v>
      </c>
      <c r="S44" s="13" cm="1">
        <f t="array" ref="S44">_xll.ciqfunctions.udf.CIQ(G$3,$N$1,$B$2,$A44,"L",,"USD","H")</f>
        <v>-31.5824</v>
      </c>
      <c r="T44" s="94">
        <v>45772</v>
      </c>
      <c r="U44" s="41" cm="1">
        <f t="array" ref="U44">_xll.ciqfunctions.udf.CIQ(O$3,$N$1,$T$2,$A44,"L",,"USD","H")</f>
        <v>-32.133099999999999</v>
      </c>
      <c r="V44" s="41" cm="1">
        <f t="array" ref="V44">_xll.ciqfunctions.udf.CIQ(P$3,$N$1,$T$2,$A44,"L",,"USD","H")</f>
        <v>-33.156599999999997</v>
      </c>
      <c r="W44" s="41" cm="1">
        <f t="array" ref="W44">_xll.ciqfunctions.udf.CIQ(Q$3,$N$1,$T$2,$A44,"L",,"USD","H")</f>
        <v>-38.721699999999998</v>
      </c>
      <c r="X44" s="41" cm="1">
        <f t="array" ref="X44">_xll.ciqfunctions.udf.CIQ(R$3,$N$1,$T$2,$A44,"L",,"USD","H")</f>
        <v>-33.689100000000003</v>
      </c>
      <c r="Y44" s="41" cm="1">
        <f t="array" ref="Y44">_xll.ciqfunctions.udf.CIQ(S$3,$N$1,$T$2,$A44,"L",,"USD","H")</f>
        <v>-15.705399999999999</v>
      </c>
      <c r="Z44" s="38" cm="1">
        <f t="array" ref="Z44">_xll.ciqfunctions.udf.CIQ(B$3,$Z$1,$B$2,$A44,"L",,"USD","H")</f>
        <v>-1071</v>
      </c>
      <c r="AA44" s="38" cm="1">
        <f t="array" ref="AA44">_xll.ciqfunctions.udf.CIQ(C$3,$Z$1,$B$2,$A44,"L",,"USD","H")</f>
        <v>4240</v>
      </c>
      <c r="AB44" s="38" cm="1">
        <f t="array" ref="AB44">_xll.ciqfunctions.udf.CIQ(D$3,$Z$1,$B$2,$A44,"L",,"USD","H")</f>
        <v>2037</v>
      </c>
      <c r="AC44" s="38" cm="1">
        <f t="array" ref="AC44">_xll.ciqfunctions.udf.CIQ(E$3,$Z$1,$B$2,$A44,"L",,"USD","H")</f>
        <v>-4075.739</v>
      </c>
      <c r="AD44" s="38" cm="1">
        <f t="array" ref="AD44">_xll.ciqfunctions.udf.CIQ(F$3,$Z$1,$B$2,$A44,"L",,"USD","H")</f>
        <v>46</v>
      </c>
      <c r="AE44" s="38" cm="1">
        <f t="array" ref="AE44">_xll.ciqfunctions.udf.CIQ(G$3,$Z$1,$B$2,$A44,"L",,"USD","H")</f>
        <v>-3507</v>
      </c>
      <c r="AF44" s="40" cm="1">
        <f t="array" ref="AF44">_xll.ciqfunctions.udf.CIQ(B$3,$Z$1,$H$2,$A44,"L",,"USD","H")</f>
        <v>-1017</v>
      </c>
      <c r="AG44" s="40" cm="1">
        <f t="array" ref="AG44">_xll.ciqfunctions.udf.CIQ(C$3,$Z$1,$H$2,$A44,"L",,"USD","H")</f>
        <v>19940</v>
      </c>
      <c r="AH44" s="40" cm="1">
        <f t="array" ref="AH44">_xll.ciqfunctions.udf.CIQ(D$3,$Z$1,$H$2,$A44,"L",,"USD","H")</f>
        <v>8646</v>
      </c>
      <c r="AI44" s="40" cm="1">
        <f t="array" ref="AI44">_xll.ciqfunctions.udf.CIQ(E$3,$Z$1,$H$2,$A44,"L",,"USD","H")</f>
        <v>-3795.6309999999999</v>
      </c>
      <c r="AJ44" s="40" cm="1">
        <f t="array" ref="AJ44">_xll.ciqfunctions.udf.CIQ(F$3,$Z$1,$H$2,$A44,"L",,"USD","H")</f>
        <v>-7582</v>
      </c>
      <c r="AK44" s="40" cm="1">
        <f t="array" ref="AK44">_xll.ciqfunctions.udf.CIQ(G$3,$Z$1,$H$2,$A44,"L",,"USD","H")</f>
        <v>-10330</v>
      </c>
      <c r="AL44" s="13" t="str" cm="1">
        <f t="array" ref="AL44">_xll.ciqfunctions.udf.CIQ(B$3,$AL$1,$AL$2,$A44,"L",,"USD","H")</f>
        <v>NM</v>
      </c>
      <c r="AM44" s="13" cm="1">
        <f t="array" ref="AM44">_xll.ciqfunctions.udf.CIQ(C$3,$AL$1,$AL$2,$A44,"L",,"USD","H")</f>
        <v>-47.459800000000001</v>
      </c>
      <c r="AN44" s="13" cm="1">
        <f t="array" ref="AN44">_xll.ciqfunctions.udf.CIQ(D$3,$AL$1,$AL$2,$A44,"L",,"USD","H")</f>
        <v>-63.579500000000003</v>
      </c>
      <c r="AO44" s="13" t="str" cm="1">
        <f t="array" ref="AO44">_xll.ciqfunctions.udf.CIQ(E$3,$AL$1,$AL$2,$A44,"L",,"USD","H")</f>
        <v>NM</v>
      </c>
      <c r="AP44" s="13" cm="1">
        <f t="array" ref="AP44">_xll.ciqfunctions.udf.CIQ(F$3,$AL$1,$AL$2,$A44,"L",,"USD","H")</f>
        <v>-96.434200000000004</v>
      </c>
      <c r="AQ44" s="13" t="str" cm="1">
        <f t="array" ref="AQ44">_xll.ciqfunctions.udf.CIQ(G$3,$AL$1,$AL$2,$A44,"L",,"USD","H")</f>
        <v>NM</v>
      </c>
      <c r="AR44" s="41" t="str" cm="1">
        <f t="array" ref="AR44">_xll.ciqfunctions.udf.CIQ(B$3,$AL$1,$AR$2,$A44,"L",,"USD","H")</f>
        <v>NM</v>
      </c>
      <c r="AS44" s="41" cm="1">
        <f t="array" ref="AS44">_xll.ciqfunctions.udf.CIQ(C$3,$AL$1,$AR$2,$A44,"L",,"USD","H")</f>
        <v>-41.865900000000003</v>
      </c>
      <c r="AT44" s="41" cm="1">
        <f t="array" ref="AT44">_xll.ciqfunctions.udf.CIQ(D$3,$AL$1,$AR$2,$A44,"L",,"USD","H")</f>
        <v>-58.231900000000003</v>
      </c>
      <c r="AU44" s="41" t="str" cm="1">
        <f t="array" ref="AU44">_xll.ciqfunctions.udf.CIQ(E$3,$AL$1,$AR$2,$A44,"L",,"USD","H")</f>
        <v>NM</v>
      </c>
      <c r="AV44" s="41" t="str" cm="1">
        <f t="array" ref="AV44">_xll.ciqfunctions.udf.CIQ(F$3,$AL$1,$AR$2,$A44,"L",,"USD","H")</f>
        <v>NM</v>
      </c>
      <c r="AW44" s="41" t="str" cm="1">
        <f t="array" ref="AW44">_xll.ciqfunctions.udf.CIQ(G$3,$AL$1,$AR$2,$A44,"L",,"USD","H")</f>
        <v>NM</v>
      </c>
      <c r="AX44" s="38" cm="1">
        <f t="array" ref="AX44">_xll.ciqfunctions.udf.CIQ(B$3,$AX$1,$AX$2,$A44,"L",,"USD","H")</f>
        <v>1077</v>
      </c>
      <c r="AY44" s="38" cm="1">
        <f t="array" ref="AY44">_xll.ciqfunctions.udf.CIQ(C$3,$AX$1,$AX$2,$A44,"L",,"USD","H")</f>
        <v>8704</v>
      </c>
      <c r="AZ44" s="38" cm="1">
        <f t="array" ref="AZ44">_xll.ciqfunctions.udf.CIQ(D$3,$AX$1,$AX$2,$A44,"L",,"USD","H")</f>
        <v>5509</v>
      </c>
      <c r="BA44" s="38" cm="1">
        <f t="array" ref="BA44">_xll.ciqfunctions.udf.CIQ(E$3,$AX$1,$AX$2,$A44,"L",,"USD","H")</f>
        <v>807.82</v>
      </c>
      <c r="BB44" s="38" cm="1">
        <f t="array" ref="BB44">_xll.ciqfunctions.udf.CIQ(F$3,$AX$1,$AX$2,$A44,"L",,"USD","H")</f>
        <v>4436</v>
      </c>
      <c r="BC44" s="38" cm="1">
        <f t="array" ref="BC44">_xll.ciqfunctions.udf.CIQ(G$3,$AX$1,$AX$2,$A44,"L",,"USD","H")</f>
        <v>1151</v>
      </c>
      <c r="BD44" s="40" cm="1">
        <f t="array" ref="BD44">_xll.ciqfunctions.udf.CIQ(B$3,$AX$1,$BD$2,$A44,"L",,"USD","H")</f>
        <v>8425</v>
      </c>
      <c r="BE44" s="40" cm="1">
        <f t="array" ref="BE44">_xll.ciqfunctions.udf.CIQ(C$3,$AX$1,$BD$2,$A44,"L",,"USD","H")</f>
        <v>35564</v>
      </c>
      <c r="BF44" s="40" cm="1">
        <f t="array" ref="BF44">_xll.ciqfunctions.udf.CIQ(D$3,$AX$1,$BD$2,$A44,"L",,"USD","H")</f>
        <v>21950</v>
      </c>
      <c r="BG44" s="40">
        <f>_xll.ciqfunctions.udf.CIQ("COP", "IQ_PRICEDATE", "4/4/2025")</f>
        <v>45751</v>
      </c>
      <c r="BH44" s="40" cm="1">
        <f t="array" ref="BH44">_xll.ciqfunctions.udf.CIQ(F$3,$AX$1,$BD$2,$A44,"L",,"USD","H")</f>
        <v>20732</v>
      </c>
      <c r="BI44" s="40" cm="1">
        <f t="array" ref="BI44">_xll.ciqfunctions.udf.CIQ(G$3,$AX$1,$BD$2,$A44,"L",,"USD","H")</f>
        <v>6065</v>
      </c>
      <c r="BJ44" s="43">
        <f t="shared" si="1"/>
        <v>-0.78769958604376111</v>
      </c>
      <c r="BK44" s="43">
        <f t="shared" si="2"/>
        <v>-0.37543053960964412</v>
      </c>
      <c r="BL44" s="43">
        <f t="shared" si="3"/>
        <v>-0.4463872977590192</v>
      </c>
      <c r="BM44" s="43">
        <f t="shared" si="4"/>
        <v>-0.71367871563379004</v>
      </c>
      <c r="BN44" s="43">
        <f t="shared" si="5"/>
        <v>-0.4212654924983692</v>
      </c>
      <c r="BO44" s="43">
        <f t="shared" si="6"/>
        <v>-0.56368460955269151</v>
      </c>
      <c r="BP44" s="42">
        <f t="shared" si="7"/>
        <v>-0.61200147370360136</v>
      </c>
      <c r="BQ44" s="42">
        <f t="shared" si="8"/>
        <v>-0.35944957763729035</v>
      </c>
      <c r="BR44" s="42">
        <f t="shared" si="9"/>
        <v>-0.44896319726866496</v>
      </c>
      <c r="BS44" s="42">
        <f t="shared" si="10"/>
        <v>6.123832644402416E-4</v>
      </c>
      <c r="BT44" s="42">
        <f t="shared" si="11"/>
        <v>-0.34244663642995332</v>
      </c>
      <c r="BU44" s="42">
        <f t="shared" si="12"/>
        <v>-0.14093484419263458</v>
      </c>
      <c r="BV44" s="68" cm="1">
        <f t="array" ref="BV44">_xll.ciqfunctions.udf.CIQ(B$3,$BV$1,$BV$2,$A44,"L",,"USD","H")/100</f>
        <v>-0.11123200000000001</v>
      </c>
      <c r="BW44" s="68" cm="1">
        <f t="array" ref="BW44">_xll.ciqfunctions.udf.CIQ(C$3,$BV$1,$BV$2,$A44,"L",,"USD","H")/100</f>
        <v>2.2263999999999999E-2</v>
      </c>
      <c r="BX44" s="68" cm="1">
        <f t="array" ref="BX44">_xll.ciqfunctions.udf.CIQ(D$3,$BV$1,$BV$2,$A44,"L",,"USD","H")/100</f>
        <v>8.0000000000000004E-4</v>
      </c>
      <c r="BY44" s="68" cm="1">
        <f t="array" ref="BY44">_xll.ciqfunctions.udf.CIQ(E$3,$BV$1,$BV$2,$A44,"L",,"USD","H")/100</f>
        <v>-0.76563599999999998</v>
      </c>
      <c r="BZ44" s="68" cm="1">
        <f t="array" ref="BZ44">_xll.ciqfunctions.udf.CIQ(F$3,$BV$1,$BV$2,$A44,"L",,"USD","H")/100</f>
        <v>-4.1223999999999997E-2</v>
      </c>
      <c r="CA44" s="68" cm="1">
        <f t="array" ref="CA44">_xll.ciqfunctions.udf.CIQ(G$3,$BV$1,$BV$2,$A44,"L",,"USD","H")/100</f>
        <v>-0.480244</v>
      </c>
      <c r="CB44" s="68" cm="1">
        <f t="array" ref="CB44">_xll.ciqfunctions.udf.CIQ(B$3,$BV$1,$CB$2,$A44,"L",,"USD","H")/100</f>
        <v>-6.3774999999999998E-2</v>
      </c>
      <c r="CC44" s="68" cm="1">
        <f t="array" ref="CC44">_xll.ciqfunctions.udf.CIQ(C$3,$BV$1,$CB$2,$A44,"L",,"USD","H")/100</f>
        <v>3.7955999999999997E-2</v>
      </c>
      <c r="CD44" s="68" cm="1">
        <f t="array" ref="CD44">_xll.ciqfunctions.udf.CIQ(D$3,$BV$1,$CB$2,$A44,"L",,"USD","H")/100</f>
        <v>3.473E-3</v>
      </c>
      <c r="CE44" s="68" cm="1">
        <f t="array" ref="CE44">_xll.ciqfunctions.udf.CIQ(E$3,$BV$1,$CB$2,$A44,"L",,"USD","H")/100</f>
        <v>-0.192055</v>
      </c>
      <c r="CF44" s="68" cm="1">
        <f t="array" ref="CF44">_xll.ciqfunctions.udf.CIQ(F$3,$BV$1,$CB$2,$A44,"L",,"USD","H")/100</f>
        <v>-8.4749000000000005E-2</v>
      </c>
      <c r="CG44" s="68" cm="1">
        <f t="array" ref="CG44">_xll.ciqfunctions.udf.CIQ(G$3,$BV$1,$CB$2,$A44,"L",,"USD","H")/100</f>
        <v>-0.32157400000000003</v>
      </c>
    </row>
    <row r="45" spans="1:85">
      <c r="A45" s="3">
        <f t="shared" si="13"/>
        <v>42185</v>
      </c>
      <c r="B45" s="14" cm="1">
        <f t="array" ref="B45">_xll.ciqfunctions.udf.CIQ(B$3,$B$1,$B$2,$A45,"L",,"USD","H")</f>
        <v>8551</v>
      </c>
      <c r="C45" s="38" cm="1">
        <f t="array" ref="C45">_xll.ciqfunctions.udf.CIQ(C$3,$B$1,$B$2,$A45,"L",,"USD","H")</f>
        <v>65395</v>
      </c>
      <c r="D45" s="38" cm="1">
        <f t="array" ref="D45">_xll.ciqfunctions.udf.CIQ(D$3,$B$1,$B$2,$A45,"L",,"USD","H")</f>
        <v>34864</v>
      </c>
      <c r="E45" s="38" cm="1">
        <f t="array" ref="E45">_xll.ciqfunctions.udf.CIQ(E$3,$B$1,$B$2,$A45,"L",,"USD","H")</f>
        <v>2523.7579999999998</v>
      </c>
      <c r="F45" s="38" cm="1">
        <f t="array" ref="F45">_xll.ciqfunctions.udf.CIQ(F$3,$B$1,$B$2,$A45,"L",,"USD","H")</f>
        <v>61878</v>
      </c>
      <c r="G45" s="38" cm="1">
        <f t="array" ref="G45">_xll.ciqfunctions.udf.CIQ(G$3,$B$1,$B$2,$A45,"L",,"USD","H")</f>
        <v>3616</v>
      </c>
      <c r="H45" s="40" cm="1">
        <f t="array" ref="H45">_xll.ciqfunctions.udf.CIQ(B$3,$B$1,$H$2,$A45,"L",,"USD","H")</f>
        <v>41074</v>
      </c>
      <c r="I45" s="40" cm="1">
        <f t="array" ref="I45">_xll.ciqfunctions.udf.CIQ(C$3,$B$1,$H$2,$A45,"L",,"USD","H")</f>
        <v>297642</v>
      </c>
      <c r="J45" s="40" cm="1">
        <f t="array" ref="J45">_xll.ciqfunctions.udf.CIQ(D$3,$B$1,$H$2,$A45,"L",,"USD","H")</f>
        <v>155115</v>
      </c>
      <c r="K45" s="40" cm="1">
        <f t="array" ref="K45">_xll.ciqfunctions.udf.CIQ(E$3,$B$1,$H$2,$A45,"L",,"USD","H")</f>
        <v>12817.079</v>
      </c>
      <c r="L45" s="40" cm="1">
        <f t="array" ref="L45">_xll.ciqfunctions.udf.CIQ(F$3,$B$1,$H$2,$A45,"L",,"USD","H")</f>
        <v>285521</v>
      </c>
      <c r="M45" s="40" cm="1">
        <f t="array" ref="M45">_xll.ciqfunctions.udf.CIQ(G$3,$B$1,$H$2,$A45,"L",,"USD","H")</f>
        <v>15157</v>
      </c>
      <c r="N45" s="13" cm="1">
        <f t="array" ref="N45">_xll.ciqfunctions.udf.CIQ(B$3,$N$1,$B$2,$A45,"L",,"USD","H")</f>
        <v>-41.806199999999997</v>
      </c>
      <c r="O45" s="13" cm="1">
        <f t="array" ref="O45">_xll.ciqfunctions.udf.CIQ(C$3,$N$1,$B$2,$A45,"L",,"USD","H")</f>
        <v>-33.166800000000002</v>
      </c>
      <c r="P45" s="13" cm="1">
        <f t="array" ref="P45">_xll.ciqfunctions.udf.CIQ(D$3,$N$1,$B$2,$A45,"L",,"USD","H")</f>
        <v>-34.788600000000002</v>
      </c>
      <c r="Q45" s="13" cm="1">
        <f t="array" ref="Q45">_xll.ciqfunctions.udf.CIQ(E$3,$N$1,$B$2,$A45,"L",,"USD","H")</f>
        <v>-42.810499999999998</v>
      </c>
      <c r="R45" s="13" cm="1">
        <f t="array" ref="R45">_xll.ciqfunctions.udf.CIQ(F$3,$N$1,$B$2,$A45,"L",,"USD","H")</f>
        <v>-34.142299999999999</v>
      </c>
      <c r="S45" s="13" cm="1">
        <f t="array" ref="S45">_xll.ciqfunctions.udf.CIQ(G$3,$N$1,$B$2,$A45,"L",,"USD","H")</f>
        <v>-26.339400000000001</v>
      </c>
      <c r="T45" s="94">
        <v>45764</v>
      </c>
      <c r="U45" s="41" cm="1">
        <f t="array" ref="U45">_xll.ciqfunctions.udf.CIQ(O$3,$N$1,$T$2,$A45,"L",,"USD","H")</f>
        <v>-23.8002</v>
      </c>
      <c r="V45" s="41" cm="1">
        <f t="array" ref="V45">_xll.ciqfunctions.udf.CIQ(P$3,$N$1,$T$2,$A45,"L",,"USD","H")</f>
        <v>-25.674600000000002</v>
      </c>
      <c r="W45" s="41" cm="1">
        <f t="array" ref="W45">_xll.ciqfunctions.udf.CIQ(Q$3,$N$1,$T$2,$A45,"L",,"USD","H")</f>
        <v>-20.706099999999999</v>
      </c>
      <c r="X45" s="41" cm="1">
        <f t="array" ref="X45">_xll.ciqfunctions.udf.CIQ(R$3,$N$1,$T$2,$A45,"L",,"USD","H")</f>
        <v>-24.060600000000001</v>
      </c>
      <c r="Y45" s="41" cm="1">
        <f t="array" ref="Y45">_xll.ciqfunctions.udf.CIQ(S$3,$N$1,$T$2,$A45,"L",,"USD","H")</f>
        <v>4.3223000000000003</v>
      </c>
      <c r="Z45" s="38" cm="1">
        <f t="array" ref="Z45">_xll.ciqfunctions.udf.CIQ(B$3,$Z$1,$B$2,$A45,"L",,"USD","H")</f>
        <v>-179</v>
      </c>
      <c r="AA45" s="38" cm="1">
        <f t="array" ref="AA45">_xll.ciqfunctions.udf.CIQ(C$3,$Z$1,$B$2,$A45,"L",,"USD","H")</f>
        <v>4190</v>
      </c>
      <c r="AB45" s="38" cm="1">
        <f t="array" ref="AB45">_xll.ciqfunctions.udf.CIQ(D$3,$Z$1,$B$2,$A45,"L",,"USD","H")</f>
        <v>571</v>
      </c>
      <c r="AC45" s="38" cm="1">
        <f t="array" ref="AC45">_xll.ciqfunctions.udf.CIQ(E$3,$Z$1,$B$2,$A45,"L",,"USD","H")</f>
        <v>5.2679999999999998</v>
      </c>
      <c r="AD45" s="38" cm="1">
        <f t="array" ref="AD45">_xll.ciqfunctions.udf.CIQ(F$3,$Z$1,$B$2,$A45,"L",,"USD","H")</f>
        <v>-5823</v>
      </c>
      <c r="AE45" s="38" cm="1">
        <f t="array" ref="AE45">_xll.ciqfunctions.udf.CIQ(G$3,$Z$1,$B$2,$A45,"L",,"USD","H")</f>
        <v>-2816</v>
      </c>
      <c r="AF45" s="40" cm="1">
        <f t="array" ref="AF45">_xll.ciqfunctions.udf.CIQ(B$3,$Z$1,$H$2,$A45,"L",,"USD","H")</f>
        <v>2758</v>
      </c>
      <c r="AG45" s="40" cm="1">
        <f t="array" ref="AG45">_xll.ciqfunctions.udf.CIQ(C$3,$Z$1,$H$2,$A45,"L",,"USD","H")</f>
        <v>23770</v>
      </c>
      <c r="AH45" s="40" cm="1">
        <f t="array" ref="AH45">_xll.ciqfunctions.udf.CIQ(D$3,$Z$1,$H$2,$A45,"L",,"USD","H")</f>
        <v>12202</v>
      </c>
      <c r="AI45" s="40" cm="1">
        <f t="array" ref="AI45">_xll.ciqfunctions.udf.CIQ(E$3,$Z$1,$H$2,$A45,"L",,"USD","H")</f>
        <v>1383.7260000000001</v>
      </c>
      <c r="AJ45" s="40" cm="1">
        <f t="array" ref="AJ45">_xll.ciqfunctions.udf.CIQ(F$3,$Z$1,$H$2,$A45,"L",,"USD","H")</f>
        <v>-6338</v>
      </c>
      <c r="AK45" s="40" cm="1">
        <f t="array" ref="AK45">_xll.ciqfunctions.udf.CIQ(G$3,$Z$1,$H$2,$A45,"L",,"USD","H")</f>
        <v>-5807</v>
      </c>
      <c r="AL45" s="13" t="str" cm="1">
        <f t="array" ref="AL45">_xll.ciqfunctions.udf.CIQ(B$3,$AL$1,$AL$2,$A45,"L",,"USD","H")</f>
        <v>NM</v>
      </c>
      <c r="AM45" s="13" cm="1">
        <f t="array" ref="AM45">_xll.ciqfunctions.udf.CIQ(C$3,$AL$1,$AL$2,$A45,"L",,"USD","H")</f>
        <v>-52.277999999999999</v>
      </c>
      <c r="AN45" s="13" cm="1">
        <f t="array" ref="AN45">_xll.ciqfunctions.udf.CIQ(D$3,$AL$1,$AL$2,$A45,"L",,"USD","H")</f>
        <v>-89.920599999999993</v>
      </c>
      <c r="AO45" s="13" cm="1">
        <f t="array" ref="AO45">_xll.ciqfunctions.udf.CIQ(E$3,$AL$1,$AL$2,$A45,"L",,"USD","H")</f>
        <v>-99.254199999999997</v>
      </c>
      <c r="AP45" s="13" t="str" cm="1">
        <f t="array" ref="AP45">_xll.ciqfunctions.udf.CIQ(F$3,$AL$1,$AL$2,$A45,"L",,"USD","H")</f>
        <v>NM</v>
      </c>
      <c r="AQ45" s="13" t="str" cm="1">
        <f t="array" ref="AQ45">_xll.ciqfunctions.udf.CIQ(G$3,$AL$1,$AL$2,$A45,"L",,"USD","H")</f>
        <v>NM</v>
      </c>
      <c r="AR45" s="41" cm="1">
        <f t="array" ref="AR45">_xll.ciqfunctions.udf.CIQ(B$3,$AL$1,$AR$2,$A45,"L",,"USD","H")</f>
        <v>-69.927000000000007</v>
      </c>
      <c r="AS45" s="41" cm="1">
        <f t="array" ref="AS45">_xll.ciqfunctions.udf.CIQ(C$3,$AL$1,$AR$2,$A45,"L",,"USD","H")</f>
        <v>-30.293299999999999</v>
      </c>
      <c r="AT45" s="41" cm="1">
        <f t="array" ref="AT45">_xll.ciqfunctions.udf.CIQ(D$3,$AL$1,$AR$2,$A45,"L",,"USD","H")</f>
        <v>-39.163400000000003</v>
      </c>
      <c r="AU45" s="41" cm="1">
        <f t="array" ref="AU45">_xll.ciqfunctions.udf.CIQ(E$3,$AL$1,$AR$2,$A45,"L",,"USD","H")</f>
        <v>-42.583399999999997</v>
      </c>
      <c r="AV45" s="41" t="str" cm="1">
        <f t="array" ref="AV45">_xll.ciqfunctions.udf.CIQ(F$3,$AL$1,$AR$2,$A45,"L",,"USD","H")</f>
        <v>NM</v>
      </c>
      <c r="AW45" s="41" t="str" cm="1">
        <f t="array" ref="AW45">_xll.ciqfunctions.udf.CIQ(G$3,$AL$1,$AR$2,$A45,"L",,"USD","H")</f>
        <v>NM</v>
      </c>
      <c r="AX45" s="38" cm="1">
        <f t="array" ref="AX45">_xll.ciqfunctions.udf.CIQ(B$3,$AX$1,$AX$2,$A45,"L",,"USD","H")</f>
        <v>2656</v>
      </c>
      <c r="AY45" s="38" cm="1">
        <f t="array" ref="AY45">_xll.ciqfunctions.udf.CIQ(C$3,$AX$1,$AX$2,$A45,"L",,"USD","H")</f>
        <v>8737</v>
      </c>
      <c r="AZ45" s="38" cm="1">
        <f t="array" ref="AZ45">_xll.ciqfunctions.udf.CIQ(D$3,$AX$1,$AX$2,$A45,"L",,"USD","H")</f>
        <v>4789</v>
      </c>
      <c r="BA45" s="38" cm="1">
        <f t="array" ref="BA45">_xll.ciqfunctions.udf.CIQ(E$3,$AX$1,$AX$2,$A45,"L",,"USD","H")</f>
        <v>1022.936</v>
      </c>
      <c r="BB45" s="38" cm="1">
        <f t="array" ref="BB45">_xll.ciqfunctions.udf.CIQ(F$3,$AX$1,$AX$2,$A45,"L",,"USD","H")</f>
        <v>6127</v>
      </c>
      <c r="BC45" s="38" cm="1">
        <f t="array" ref="BC45">_xll.ciqfunctions.udf.CIQ(G$3,$AX$1,$AX$2,$A45,"L",,"USD","H")</f>
        <v>619</v>
      </c>
      <c r="BD45" s="40" cm="1">
        <f t="array" ref="BD45">_xll.ciqfunctions.udf.CIQ(B$3,$AX$1,$BD$2,$A45,"L",,"USD","H")</f>
        <v>12421</v>
      </c>
      <c r="BE45" s="40" cm="1">
        <f t="array" ref="BE45">_xll.ciqfunctions.udf.CIQ(C$3,$AX$1,$BD$2,$A45,"L",,"USD","H")</f>
        <v>40796</v>
      </c>
      <c r="BF45" s="40" cm="1">
        <f t="array" ref="BF45">_xll.ciqfunctions.udf.CIQ(D$3,$AX$1,$BD$2,$A45,"L",,"USD","H")</f>
        <v>26392</v>
      </c>
      <c r="BG45" s="40">
        <f>_xll.ciqfunctions.udf.CIQ("COP", "IQ_PRICEDATE", "3/28/2025")</f>
        <v>45744</v>
      </c>
      <c r="BH45" s="40" cm="1">
        <f t="array" ref="BH45">_xll.ciqfunctions.udf.CIQ(F$3,$AX$1,$BD$2,$A45,"L",,"USD","H")</f>
        <v>23961</v>
      </c>
      <c r="BI45" s="40" cm="1">
        <f t="array" ref="BI45">_xll.ciqfunctions.udf.CIQ(G$3,$AX$1,$BD$2,$A45,"L",,"USD","H")</f>
        <v>7534</v>
      </c>
      <c r="BJ45" s="43">
        <f t="shared" si="1"/>
        <v>-0.54914276014259045</v>
      </c>
      <c r="BK45" s="43">
        <f t="shared" si="2"/>
        <v>-0.32849127661209743</v>
      </c>
      <c r="BL45" s="43">
        <f t="shared" si="3"/>
        <v>-0.54451207913258515</v>
      </c>
      <c r="BM45" s="43">
        <f t="shared" si="4"/>
        <v>-0.53001110492894354</v>
      </c>
      <c r="BN45" s="43">
        <f t="shared" si="5"/>
        <v>-0.28187998124706981</v>
      </c>
      <c r="BO45" s="43">
        <f t="shared" si="6"/>
        <v>-0.60598345003182685</v>
      </c>
      <c r="BP45" s="42">
        <f t="shared" si="7"/>
        <v>-0.43725081551286693</v>
      </c>
      <c r="BQ45" s="42">
        <f t="shared" si="8"/>
        <v>-0.27320019240704785</v>
      </c>
      <c r="BR45" s="42">
        <f t="shared" si="9"/>
        <v>-0.34799150155640102</v>
      </c>
      <c r="BS45" s="42">
        <f t="shared" si="10"/>
        <v>6.1247703211120275E-4</v>
      </c>
      <c r="BT45" s="42">
        <f t="shared" si="11"/>
        <v>-0.25759876065065845</v>
      </c>
      <c r="BU45" s="42">
        <f t="shared" si="12"/>
        <v>0.27759877904018992</v>
      </c>
      <c r="BV45" s="68" cm="1">
        <f t="array" ref="BV45">_xll.ciqfunctions.udf.CIQ(B$3,$BV$1,$BV$2,$A45,"L",,"USD","H")/100</f>
        <v>-5.9855999999999999E-2</v>
      </c>
      <c r="BW45" s="68" cm="1">
        <f t="array" ref="BW45">_xll.ciqfunctions.udf.CIQ(C$3,$BV$1,$BV$2,$A45,"L",,"USD","H")/100</f>
        <v>2.1252E-2</v>
      </c>
      <c r="BX45" s="68" cm="1">
        <f t="array" ref="BX45">_xll.ciqfunctions.udf.CIQ(D$3,$BV$1,$BV$2,$A45,"L",,"USD","H")/100</f>
        <v>-3.0120000000000001E-2</v>
      </c>
      <c r="BY45" s="68" cm="1">
        <f t="array" ref="BY45">_xll.ciqfunctions.udf.CIQ(E$3,$BV$1,$BV$2,$A45,"L",,"USD","H")/100</f>
        <v>-1.4303999999999999E-2</v>
      </c>
      <c r="BZ45" s="68" cm="1">
        <f t="array" ref="BZ45">_xll.ciqfunctions.udf.CIQ(F$3,$BV$1,$BV$2,$A45,"L",,"USD","H")/100</f>
        <v>-0.18013999999999999</v>
      </c>
      <c r="CA45" s="68" cm="1">
        <f t="array" ref="CA45">_xll.ciqfunctions.udf.CIQ(G$3,$BV$1,$BV$2,$A45,"L",,"USD","H")/100</f>
        <v>-0.347916</v>
      </c>
      <c r="CB45" s="68" cm="1">
        <f t="array" ref="CB45">_xll.ciqfunctions.udf.CIQ(B$3,$BV$1,$CB$2,$A45,"L",,"USD","H")/100</f>
        <v>-1.1603E-2</v>
      </c>
      <c r="CC45" s="68" cm="1">
        <f t="array" ref="CC45">_xll.ciqfunctions.udf.CIQ(C$3,$BV$1,$CB$2,$A45,"L",,"USD","H")/100</f>
        <v>5.6413000000000005E-2</v>
      </c>
      <c r="CD45" s="68" cm="1">
        <f t="array" ref="CD45">_xll.ciqfunctions.udf.CIQ(D$3,$BV$1,$CB$2,$A45,"L",,"USD","H")/100</f>
        <v>2.2911999999999998E-2</v>
      </c>
      <c r="CE45" s="68" cm="1">
        <f t="array" ref="CE45">_xll.ciqfunctions.udf.CIQ(E$3,$BV$1,$CB$2,$A45,"L",,"USD","H")/100</f>
        <v>4.4808000000000001E-2</v>
      </c>
      <c r="CF45" s="68" cm="1">
        <f t="array" ref="CF45">_xll.ciqfunctions.udf.CIQ(F$3,$BV$1,$CB$2,$A45,"L",,"USD","H")/100</f>
        <v>-7.1867E-2</v>
      </c>
      <c r="CG45" s="68" cm="1">
        <f t="array" ref="CG45">_xll.ciqfunctions.udf.CIQ(G$3,$BV$1,$CB$2,$A45,"L",,"USD","H")/100</f>
        <v>-0.175591</v>
      </c>
    </row>
    <row r="46" spans="1:85">
      <c r="A46" s="3">
        <f t="shared" si="13"/>
        <v>42094</v>
      </c>
      <c r="B46" s="14" cm="1">
        <f t="array" ref="B46">_xll.ciqfunctions.udf.CIQ(B$3,$B$1,$B$2,$A46,"L",,"USD","H")</f>
        <v>7921</v>
      </c>
      <c r="C46" s="38" cm="1">
        <f t="array" ref="C46">_xll.ciqfunctions.udf.CIQ(C$3,$B$1,$B$2,$A46,"L",,"USD","H")</f>
        <v>59228</v>
      </c>
      <c r="D46" s="38" cm="1">
        <f t="array" ref="D46">_xll.ciqfunctions.udf.CIQ(D$3,$B$1,$B$2,$A46,"L",,"USD","H")</f>
        <v>30438</v>
      </c>
      <c r="E46" s="38" cm="1">
        <f t="array" ref="E46">_xll.ciqfunctions.udf.CIQ(E$3,$B$1,$B$2,$A46,"L",,"USD","H")</f>
        <v>2240.723</v>
      </c>
      <c r="F46" s="38" cm="1">
        <f t="array" ref="F46">_xll.ciqfunctions.udf.CIQ(F$3,$B$1,$B$2,$A46,"L",,"USD","H")</f>
        <v>55157</v>
      </c>
      <c r="G46" s="38" cm="1">
        <f t="array" ref="G46">_xll.ciqfunctions.udf.CIQ(G$3,$B$1,$B$2,$A46,"L",,"USD","H")</f>
        <v>2918</v>
      </c>
      <c r="H46" s="40" cm="1">
        <f t="array" ref="H46">_xll.ciqfunctions.udf.CIQ(B$3,$B$1,$H$2,$A46,"L",,"USD","H")</f>
        <v>47217</v>
      </c>
      <c r="I46" s="40" cm="1">
        <f t="array" ref="I46">_xll.ciqfunctions.udf.CIQ(C$3,$B$1,$H$2,$A46,"L",,"USD","H")</f>
        <v>330095</v>
      </c>
      <c r="J46" s="40" cm="1">
        <f t="array" ref="J46">_xll.ciqfunctions.udf.CIQ(D$3,$B$1,$H$2,$A46,"L",,"USD","H")</f>
        <v>173714</v>
      </c>
      <c r="K46" s="40" cm="1">
        <f t="array" ref="K46">_xll.ciqfunctions.udf.CIQ(E$3,$B$1,$H$2,$A46,"L",,"USD","H")</f>
        <v>14706.290999999999</v>
      </c>
      <c r="L46" s="40" cm="1">
        <f t="array" ref="L46">_xll.ciqfunctions.udf.CIQ(F$3,$B$1,$H$2,$A46,"L",,"USD","H")</f>
        <v>317600</v>
      </c>
      <c r="M46" s="40" cm="1">
        <f t="array" ref="M46">_xll.ciqfunctions.udf.CIQ(G$3,$B$1,$H$2,$A46,"L",,"USD","H")</f>
        <v>16450</v>
      </c>
      <c r="N46" s="13" cm="1">
        <f t="array" ref="N46">_xll.ciqfunctions.udf.CIQ(B$3,$N$1,$B$2,$A46,"L",,"USD","H")</f>
        <v>-50.614199999999997</v>
      </c>
      <c r="O46" s="13" cm="1">
        <f t="array" ref="O46">_xll.ciqfunctions.udf.CIQ(C$3,$N$1,$B$2,$A46,"L",,"USD","H")</f>
        <v>-36.921799999999998</v>
      </c>
      <c r="P46" s="13" cm="1">
        <f t="array" ref="P46">_xll.ciqfunctions.udf.CIQ(D$3,$N$1,$B$2,$A46,"L",,"USD","H")</f>
        <v>-37.922199999999997</v>
      </c>
      <c r="Q46" s="13" cm="1">
        <f t="array" ref="Q46">_xll.ciqfunctions.udf.CIQ(E$3,$N$1,$B$2,$A46,"L",,"USD","H")</f>
        <v>-47.0017</v>
      </c>
      <c r="R46" s="13" cm="1">
        <f t="array" ref="R46">_xll.ciqfunctions.udf.CIQ(F$3,$N$1,$B$2,$A46,"L",,"USD","H")</f>
        <v>-39.857199999999999</v>
      </c>
      <c r="S46" s="13" cm="1">
        <f t="array" ref="S46">_xll.ciqfunctions.udf.CIQ(G$3,$N$1,$B$2,$A46,"L",,"USD","H")</f>
        <v>-27.861599999999999</v>
      </c>
      <c r="T46" s="94">
        <v>45758</v>
      </c>
      <c r="U46" s="41" cm="1">
        <f t="array" ref="U46">_xll.ciqfunctions.udf.CIQ(O$3,$N$1,$T$2,$A46,"L",,"USD","H")</f>
        <v>-14.9803</v>
      </c>
      <c r="V46" s="41" cm="1">
        <f t="array" ref="V46">_xll.ciqfunctions.udf.CIQ(P$3,$N$1,$T$2,$A46,"L",,"USD","H")</f>
        <v>-16.6572</v>
      </c>
      <c r="W46" s="41" cm="1">
        <f t="array" ref="W46">_xll.ciqfunctions.udf.CIQ(Q$3,$N$1,$T$2,$A46,"L",,"USD","H")</f>
        <v>-4.4212999999999996</v>
      </c>
      <c r="X46" s="41" cm="1">
        <f t="array" ref="X46">_xll.ciqfunctions.udf.CIQ(R$3,$N$1,$T$2,$A46,"L",,"USD","H")</f>
        <v>-15.697699999999999</v>
      </c>
      <c r="Y46" s="41" cm="1">
        <f t="array" ref="Y46">_xll.ciqfunctions.udf.CIQ(S$3,$N$1,$T$2,$A46,"L",,"USD","H")</f>
        <v>33.284700000000001</v>
      </c>
      <c r="Z46" s="38" cm="1">
        <f t="array" ref="Z46">_xll.ciqfunctions.udf.CIQ(B$3,$Z$1,$B$2,$A46,"L",,"USD","H")</f>
        <v>272</v>
      </c>
      <c r="AA46" s="38" cm="1">
        <f t="array" ref="AA46">_xll.ciqfunctions.udf.CIQ(C$3,$Z$1,$B$2,$A46,"L",,"USD","H")</f>
        <v>4940</v>
      </c>
      <c r="AB46" s="38" cm="1">
        <f t="array" ref="AB46">_xll.ciqfunctions.udf.CIQ(D$3,$Z$1,$B$2,$A46,"L",,"USD","H")</f>
        <v>2567</v>
      </c>
      <c r="AC46" s="38" cm="1">
        <f t="array" ref="AC46">_xll.ciqfunctions.udf.CIQ(E$3,$Z$1,$B$2,$A46,"L",,"USD","H")</f>
        <v>-169.74799999999999</v>
      </c>
      <c r="AD46" s="38" cm="1">
        <f t="array" ref="AD46">_xll.ciqfunctions.udf.CIQ(F$3,$Z$1,$B$2,$A46,"L",,"USD","H")</f>
        <v>2602</v>
      </c>
      <c r="AE46" s="38" cm="1">
        <f t="array" ref="AE46">_xll.ciqfunctions.udf.CIQ(G$3,$Z$1,$B$2,$A46,"L",,"USD","H")</f>
        <v>-3599</v>
      </c>
      <c r="AF46" s="40" cm="1">
        <f t="array" ref="AF46">_xll.ciqfunctions.udf.CIQ(B$3,$Z$1,$H$2,$A46,"L",,"USD","H")</f>
        <v>5018</v>
      </c>
      <c r="AG46" s="40" cm="1">
        <f t="array" ref="AG46">_xll.ciqfunctions.udf.CIQ(C$3,$Z$1,$H$2,$A46,"L",,"USD","H")</f>
        <v>28360</v>
      </c>
      <c r="AH46" s="40" cm="1">
        <f t="array" ref="AH46">_xll.ciqfunctions.udf.CIQ(D$3,$Z$1,$H$2,$A46,"L",,"USD","H")</f>
        <v>17296</v>
      </c>
      <c r="AI46" s="40" cm="1">
        <f t="array" ref="AI46">_xll.ciqfunctions.udf.CIQ(E$3,$Z$1,$H$2,$A46,"L",,"USD","H")</f>
        <v>2084.8110000000001</v>
      </c>
      <c r="AJ46" s="40" cm="1">
        <f t="array" ref="AJ46">_xll.ciqfunctions.udf.CIQ(F$3,$Z$1,$H$2,$A46,"L",,"USD","H")</f>
        <v>2854</v>
      </c>
      <c r="AK46" s="40" cm="1">
        <f t="array" ref="AK46">_xll.ciqfunctions.udf.CIQ(G$3,$Z$1,$H$2,$A46,"L",,"USD","H")</f>
        <v>-2316</v>
      </c>
      <c r="AL46" s="13" cm="1">
        <f t="array" ref="AL46">_xll.ciqfunctions.udf.CIQ(B$3,$AL$1,$AL$2,$A46,"L",,"USD","H")</f>
        <v>-87.188000000000002</v>
      </c>
      <c r="AM46" s="13" cm="1">
        <f t="array" ref="AM46">_xll.ciqfunctions.udf.CIQ(C$3,$AL$1,$AL$2,$A46,"L",,"USD","H")</f>
        <v>-45.714300000000001</v>
      </c>
      <c r="AN46" s="13" cm="1">
        <f t="array" ref="AN46">_xll.ciqfunctions.udf.CIQ(D$3,$AL$1,$AL$2,$A46,"L",,"USD","H")</f>
        <v>-43.107300000000002</v>
      </c>
      <c r="AO46" s="13" t="str" cm="1">
        <f t="array" ref="AO46">_xll.ciqfunctions.udf.CIQ(E$3,$AL$1,$AL$2,$A46,"L",,"USD","H")</f>
        <v>NM</v>
      </c>
      <c r="AP46" s="13" cm="1">
        <f t="array" ref="AP46">_xll.ciqfunctions.udf.CIQ(F$3,$AL$1,$AL$2,$A46,"L",,"USD","H")</f>
        <v>-26.247199999999999</v>
      </c>
      <c r="AQ46" s="13" t="str" cm="1">
        <f t="array" ref="AQ46">_xll.ciqfunctions.udf.CIQ(G$3,$AL$1,$AL$2,$A46,"L",,"USD","H")</f>
        <v>NM</v>
      </c>
      <c r="AR46" s="41" cm="1">
        <f t="array" ref="AR46">_xll.ciqfunctions.udf.CIQ(B$3,$AL$1,$AR$2,$A46,"L",,"USD","H")</f>
        <v>-45.098500000000001</v>
      </c>
      <c r="AS46" s="41" cm="1">
        <f t="array" ref="AS46">_xll.ciqfunctions.udf.CIQ(C$3,$AL$1,$AR$2,$A46,"L",,"USD","H")</f>
        <v>-11.870799999999999</v>
      </c>
      <c r="AT46" s="41" cm="1">
        <f t="array" ref="AT46">_xll.ciqfunctions.udf.CIQ(D$3,$AL$1,$AR$2,$A46,"L",,"USD","H")</f>
        <v>-12.4564</v>
      </c>
      <c r="AU46" s="41" cm="1">
        <f t="array" ref="AU46">_xll.ciqfunctions.udf.CIQ(E$3,$AL$1,$AR$2,$A46,"L",,"USD","H")</f>
        <v>-11.7844</v>
      </c>
      <c r="AV46" s="41" cm="1">
        <f t="array" ref="AV46">_xll.ciqfunctions.udf.CIQ(F$3,$AL$1,$AR$2,$A46,"L",,"USD","H")</f>
        <v>-71.787300000000002</v>
      </c>
      <c r="AW46" s="41" t="str" cm="1">
        <f t="array" ref="AW46">_xll.ciqfunctions.udf.CIQ(G$3,$AL$1,$AR$2,$A46,"L",,"USD","H")</f>
        <v>NM</v>
      </c>
      <c r="AX46" s="38" cm="1">
        <f t="array" ref="AX46">_xll.ciqfunctions.udf.CIQ(B$3,$AX$1,$AX$2,$A46,"L",,"USD","H")</f>
        <v>1935</v>
      </c>
      <c r="AY46" s="38" cm="1">
        <f t="array" ref="AY46">_xll.ciqfunctions.udf.CIQ(C$3,$AX$1,$AX$2,$A46,"L",,"USD","H")</f>
        <v>8163</v>
      </c>
      <c r="AZ46" s="38" cm="1">
        <f t="array" ref="AZ46">_xll.ciqfunctions.udf.CIQ(D$3,$AX$1,$AX$2,$A46,"L",,"USD","H")</f>
        <v>5066</v>
      </c>
      <c r="BA46" s="38" cm="1">
        <f t="array" ref="BA46">_xll.ciqfunctions.udf.CIQ(E$3,$AX$1,$AX$2,$A46,"L",,"USD","H")</f>
        <v>807.62199999999996</v>
      </c>
      <c r="BB46" s="38" cm="1">
        <f t="array" ref="BB46">_xll.ciqfunctions.udf.CIQ(F$3,$AX$1,$AX$2,$A46,"L",,"USD","H")</f>
        <v>6281</v>
      </c>
      <c r="BC46" s="38" cm="1">
        <f t="array" ref="BC46">_xll.ciqfunctions.udf.CIQ(G$3,$AX$1,$AX$2,$A46,"L",,"USD","H")</f>
        <v>933</v>
      </c>
      <c r="BD46" s="40" cm="1">
        <f t="array" ref="BD46">_xll.ciqfunctions.udf.CIQ(B$3,$AX$1,$BD$2,$A46,"L",,"USD","H")</f>
        <v>15656</v>
      </c>
      <c r="BE46" s="40" cm="1">
        <f t="array" ref="BE46">_xll.ciqfunctions.udf.CIQ(C$3,$AX$1,$BD$2,$A46,"L",,"USD","H")</f>
        <v>45070</v>
      </c>
      <c r="BF46" s="40" cm="1">
        <f t="array" ref="BF46">_xll.ciqfunctions.udf.CIQ(D$3,$AX$1,$BD$2,$A46,"L",,"USD","H")</f>
        <v>32117</v>
      </c>
      <c r="BG46" s="40">
        <f>_xll.ciqfunctions.udf.CIQ("COP", "IQ_PRICEDATE", "3/21/2025")</f>
        <v>45737</v>
      </c>
      <c r="BH46" s="40" cm="1">
        <f t="array" ref="BH46">_xll.ciqfunctions.udf.CIQ(F$3,$AX$1,$BD$2,$A46,"L",,"USD","H")</f>
        <v>26366</v>
      </c>
      <c r="BI46" s="40" cm="1">
        <f t="array" ref="BI46">_xll.ciqfunctions.udf.CIQ(G$3,$AX$1,$BD$2,$A46,"L",,"USD","H")</f>
        <v>8486</v>
      </c>
      <c r="BJ46" s="43">
        <f t="shared" si="1"/>
        <v>-0.66735430634347603</v>
      </c>
      <c r="BK46" s="43">
        <f t="shared" si="2"/>
        <v>-0.43594527363184077</v>
      </c>
      <c r="BL46" s="43">
        <f t="shared" si="3"/>
        <v>-0.48030365203118586</v>
      </c>
      <c r="BM46" s="43">
        <f t="shared" si="4"/>
        <v>-0.62130286833224468</v>
      </c>
      <c r="BN46" s="43">
        <f t="shared" si="5"/>
        <v>-0.31400174748798604</v>
      </c>
      <c r="BO46" s="43">
        <f t="shared" si="6"/>
        <v>-0.37882822902796276</v>
      </c>
      <c r="BP46" s="42">
        <f t="shared" si="7"/>
        <v>-0.28354384038074321</v>
      </c>
      <c r="BQ46" s="42">
        <f t="shared" si="8"/>
        <v>-0.20598287586765796</v>
      </c>
      <c r="BR46" s="42">
        <f t="shared" si="9"/>
        <v>-0.19500213048600146</v>
      </c>
      <c r="BS46" s="42">
        <f t="shared" si="10"/>
        <v>6.1257082850207922E-4</v>
      </c>
      <c r="BT46" s="42">
        <f t="shared" si="11"/>
        <v>-0.15978330146590181</v>
      </c>
      <c r="BU46" s="42">
        <f t="shared" si="12"/>
        <v>0.37358368404014253</v>
      </c>
      <c r="BV46" s="68" cm="1">
        <f t="array" ref="BV46">_xll.ciqfunctions.udf.CIQ(B$3,$BV$1,$BV$2,$A46,"L",,"USD","H")/100</f>
        <v>-3.4872E-2</v>
      </c>
      <c r="BW46" s="68" cm="1">
        <f t="array" ref="BW46">_xll.ciqfunctions.udf.CIQ(C$3,$BV$1,$BV$2,$A46,"L",,"USD","H")/100</f>
        <v>3.8628000000000003E-2</v>
      </c>
      <c r="BX46" s="68" cm="1">
        <f t="array" ref="BX46">_xll.ciqfunctions.udf.CIQ(D$3,$BV$1,$BV$2,$A46,"L",,"USD","H")/100</f>
        <v>1.2159999999999999E-2</v>
      </c>
      <c r="BY46" s="68" cm="1">
        <f t="array" ref="BY46">_xll.ciqfunctions.udf.CIQ(E$3,$BV$1,$BV$2,$A46,"L",,"USD","H")/100</f>
        <v>-4.3572E-2</v>
      </c>
      <c r="BZ46" s="68" cm="1">
        <f t="array" ref="BZ46">_xll.ciqfunctions.udf.CIQ(F$3,$BV$1,$BV$2,$A46,"L",,"USD","H")/100</f>
        <v>2.1339999999999998E-2</v>
      </c>
      <c r="CA46" s="68" cm="1">
        <f t="array" ref="CA46">_xll.ciqfunctions.udf.CIQ(G$3,$BV$1,$BV$2,$A46,"L",,"USD","H")/100</f>
        <v>-0.40866000000000002</v>
      </c>
      <c r="CB46" s="68" cm="1">
        <f t="array" ref="CB46">_xll.ciqfunctions.udf.CIQ(B$3,$BV$1,$CB$2,$A46,"L",,"USD","H")/100</f>
        <v>1.9651999999999999E-2</v>
      </c>
      <c r="CC46" s="68" cm="1">
        <f t="array" ref="CC46">_xll.ciqfunctions.udf.CIQ(C$3,$BV$1,$CB$2,$A46,"L",,"USD","H")/100</f>
        <v>8.0168000000000003E-2</v>
      </c>
      <c r="CD46" s="68" cm="1">
        <f t="array" ref="CD46">_xll.ciqfunctions.udf.CIQ(D$3,$BV$1,$CB$2,$A46,"L",,"USD","H")/100</f>
        <v>5.0660999999999998E-2</v>
      </c>
      <c r="CE46" s="68" cm="1">
        <f t="array" ref="CE46">_xll.ciqfunctions.udf.CIQ(E$3,$BV$1,$CB$2,$A46,"L",,"USD","H")/100</f>
        <v>7.6228999999999991E-2</v>
      </c>
      <c r="CF46" s="68" cm="1">
        <f t="array" ref="CF46">_xll.ciqfunctions.udf.CIQ(F$3,$BV$1,$CB$2,$A46,"L",,"USD","H")/100</f>
        <v>-1.8588E-2</v>
      </c>
      <c r="CG46" s="68" cm="1">
        <f t="array" ref="CG46">_xll.ciqfunctions.udf.CIQ(G$3,$BV$1,$CB$2,$A46,"L",,"USD","H")/100</f>
        <v>-7.1959999999999996E-2</v>
      </c>
    </row>
    <row r="47" spans="1:85">
      <c r="A47" s="3">
        <f t="shared" si="13"/>
        <v>42004</v>
      </c>
      <c r="B47" s="14" cm="1">
        <f t="array" ref="B47">_xll.ciqfunctions.udf.CIQ(B$3,$B$1,$B$2,$A47,"L",,"USD","H")</f>
        <v>11689</v>
      </c>
      <c r="C47" s="38" cm="1">
        <f t="array" ref="C47">_xll.ciqfunctions.udf.CIQ(C$3,$B$1,$B$2,$A47,"L",,"USD","H")</f>
        <v>77332</v>
      </c>
      <c r="D47" s="38" cm="1">
        <f t="array" ref="D47">_xll.ciqfunctions.udf.CIQ(D$3,$B$1,$B$2,$A47,"L",,"USD","H")</f>
        <v>40107</v>
      </c>
      <c r="E47" s="38" cm="1">
        <f t="array" ref="E47">_xll.ciqfunctions.udf.CIQ(E$3,$B$1,$B$2,$A47,"L",,"USD","H")</f>
        <v>3463.453</v>
      </c>
      <c r="F47" s="38" cm="1">
        <f t="array" ref="F47">_xll.ciqfunctions.udf.CIQ(F$3,$B$1,$B$2,$A47,"L",,"USD","H")</f>
        <v>74582</v>
      </c>
      <c r="G47" s="38" cm="1">
        <f t="array" ref="G47">_xll.ciqfunctions.udf.CIQ(G$3,$B$1,$B$2,$A47,"L",,"USD","H")</f>
        <v>4035</v>
      </c>
      <c r="H47" s="40" cm="1">
        <f t="array" ref="H47">_xll.ciqfunctions.udf.CIQ(B$3,$B$1,$H$2,$A47,"L",,"USD","H")</f>
        <v>55053</v>
      </c>
      <c r="I47" s="40" cm="1">
        <f t="array" ref="I47">_xll.ciqfunctions.udf.CIQ(C$3,$B$1,$H$2,$A47,"L",,"USD","H")</f>
        <v>364763</v>
      </c>
      <c r="J47" s="40" cm="1">
        <f t="array" ref="J47">_xll.ciqfunctions.udf.CIQ(D$3,$B$1,$H$2,$A47,"L",,"USD","H")</f>
        <v>192308</v>
      </c>
      <c r="K47" s="40" cm="1">
        <f t="array" ref="K47">_xll.ciqfunctions.udf.CIQ(E$3,$B$1,$H$2,$A47,"L",,"USD","H")</f>
        <v>16693.476999999999</v>
      </c>
      <c r="L47" s="40" cm="1">
        <f t="array" ref="L47">_xll.ciqfunctions.udf.CIQ(F$3,$B$1,$H$2,$A47,"L",,"USD","H")</f>
        <v>351195</v>
      </c>
      <c r="M47" s="40" cm="1">
        <f t="array" ref="M47">_xll.ciqfunctions.udf.CIQ(G$3,$B$1,$H$2,$A47,"L",,"USD","H")</f>
        <v>17217</v>
      </c>
      <c r="N47" s="13" cm="1">
        <f t="array" ref="N47">_xll.ciqfunctions.udf.CIQ(B$3,$N$1,$B$2,$A47,"L",,"USD","H")</f>
        <v>-14.6913</v>
      </c>
      <c r="O47" s="13" cm="1">
        <f t="array" ref="O47">_xll.ciqfunctions.udf.CIQ(C$3,$N$1,$B$2,$A47,"L",,"USD","H")</f>
        <v>-21.374700000000001</v>
      </c>
      <c r="P47" s="13" cm="1">
        <f t="array" ref="P47">_xll.ciqfunctions.udf.CIQ(D$3,$N$1,$B$2,$A47,"L",,"USD","H")</f>
        <v>-22.606300000000001</v>
      </c>
      <c r="Q47" s="13" cm="1">
        <f t="array" ref="Q47">_xll.ciqfunctions.udf.CIQ(E$3,$N$1,$B$2,$A47,"L",,"USD","H")</f>
        <v>-6.3052000000000001</v>
      </c>
      <c r="R47" s="13" cm="1">
        <f t="array" ref="R47">_xll.ciqfunctions.udf.CIQ(F$3,$N$1,$B$2,$A47,"L",,"USD","H")</f>
        <v>-20.417899999999999</v>
      </c>
      <c r="S47" s="13" cm="1">
        <f t="array" ref="S47">_xll.ciqfunctions.udf.CIQ(G$3,$N$1,$B$2,$A47,"L",,"USD","H")</f>
        <v>48.345500000000001</v>
      </c>
      <c r="T47" s="94">
        <v>45751</v>
      </c>
      <c r="U47" s="41" cm="1">
        <f t="array" ref="U47">_xll.ciqfunctions.udf.CIQ(O$3,$N$1,$T$2,$A47,"L",,"USD","H")</f>
        <v>-6.5303000000000004</v>
      </c>
      <c r="V47" s="41" cm="1">
        <f t="array" ref="V47">_xll.ciqfunctions.udf.CIQ(P$3,$N$1,$T$2,$A47,"L",,"USD","H")</f>
        <v>-9.1447000000000003</v>
      </c>
      <c r="W47" s="41" cm="1">
        <f t="array" ref="W47">_xll.ciqfunctions.udf.CIQ(Q$3,$N$1,$T$2,$A47,"L",,"USD","H")</f>
        <v>15.4786</v>
      </c>
      <c r="X47" s="41" cm="1">
        <f t="array" ref="X47">_xll.ciqfunctions.udf.CIQ(R$3,$N$1,$T$2,$A47,"L",,"USD","H")</f>
        <v>-7.4904999999999999</v>
      </c>
      <c r="Y47" s="41" cm="1">
        <f t="array" ref="Y47">_xll.ciqfunctions.udf.CIQ(S$3,$N$1,$T$2,$A47,"L",,"USD","H")</f>
        <v>62.608600000000003</v>
      </c>
      <c r="Z47" s="38" cm="1">
        <f t="array" ref="Z47">_xll.ciqfunctions.udf.CIQ(B$3,$Z$1,$B$2,$A47,"L",,"USD","H")</f>
        <v>-39</v>
      </c>
      <c r="AA47" s="38" cm="1">
        <f t="array" ref="AA47">_xll.ciqfunctions.udf.CIQ(C$3,$Z$1,$B$2,$A47,"L",,"USD","H")</f>
        <v>6570</v>
      </c>
      <c r="AB47" s="38" cm="1">
        <f t="array" ref="AB47">_xll.ciqfunctions.udf.CIQ(D$3,$Z$1,$B$2,$A47,"L",,"USD","H")</f>
        <v>3471</v>
      </c>
      <c r="AC47" s="38" cm="1">
        <f t="array" ref="AC47">_xll.ciqfunctions.udf.CIQ(E$3,$Z$1,$B$2,$A47,"L",,"USD","H")</f>
        <v>444.58800000000002</v>
      </c>
      <c r="AD47" s="38" cm="1">
        <f t="array" ref="AD47">_xll.ciqfunctions.udf.CIQ(F$3,$Z$1,$B$2,$A47,"L",,"USD","H")</f>
        <v>-4407</v>
      </c>
      <c r="AE47" s="38" cm="1">
        <f t="array" ref="AE47">_xll.ciqfunctions.udf.CIQ(G$3,$Z$1,$B$2,$A47,"L",,"USD","H")</f>
        <v>-408</v>
      </c>
      <c r="AF47" s="40" cm="1">
        <f t="array" ref="AF47">_xll.ciqfunctions.udf.CIQ(B$3,$Z$1,$H$2,$A47,"L",,"USD","H")</f>
        <v>6869</v>
      </c>
      <c r="AG47" s="40" cm="1">
        <f t="array" ref="AG47">_xll.ciqfunctions.udf.CIQ(C$3,$Z$1,$H$2,$A47,"L",,"USD","H")</f>
        <v>32520</v>
      </c>
      <c r="AH47" s="40" cm="1">
        <f t="array" ref="AH47">_xll.ciqfunctions.udf.CIQ(D$3,$Z$1,$H$2,$A47,"L",,"USD","H")</f>
        <v>19241</v>
      </c>
      <c r="AI47" s="40" cm="1">
        <f t="array" ref="AI47">_xll.ciqfunctions.udf.CIQ(E$3,$Z$1,$H$2,$A47,"L",,"USD","H")</f>
        <v>2915.4870000000001</v>
      </c>
      <c r="AJ47" s="40" cm="1">
        <f t="array" ref="AJ47">_xll.ciqfunctions.udf.CIQ(F$3,$Z$1,$H$2,$A47,"L",,"USD","H")</f>
        <v>3780</v>
      </c>
      <c r="AK47" s="40" cm="1">
        <f t="array" ref="AK47">_xll.ciqfunctions.udf.CIQ(G$3,$Z$1,$H$2,$A47,"L",,"USD","H")</f>
        <v>1607</v>
      </c>
      <c r="AL47" s="13" t="str" cm="1">
        <f t="array" ref="AL47">_xll.ciqfunctions.udf.CIQ(B$3,$AL$1,$AL$2,$A47,"L",,"USD","H")</f>
        <v>NM</v>
      </c>
      <c r="AM47" s="13" cm="1">
        <f t="array" ref="AM47">_xll.ciqfunctions.udf.CIQ(C$3,$AL$1,$AL$2,$A47,"L",,"USD","H")</f>
        <v>-21.317399999999999</v>
      </c>
      <c r="AN47" s="13" cm="1">
        <f t="array" ref="AN47">_xll.ciqfunctions.udf.CIQ(D$3,$AL$1,$AL$2,$A47,"L",,"USD","H")</f>
        <v>-29.5944</v>
      </c>
      <c r="AO47" s="13" cm="1">
        <f t="array" ref="AO47">_xll.ciqfunctions.udf.CIQ(E$3,$AL$1,$AL$2,$A47,"L",,"USD","H")</f>
        <v>-23.372599999999998</v>
      </c>
      <c r="AP47" s="13" t="str" cm="1">
        <f t="array" ref="AP47">_xll.ciqfunctions.udf.CIQ(F$3,$AL$1,$AL$2,$A47,"L",,"USD","H")</f>
        <v>NM</v>
      </c>
      <c r="AQ47" s="13" t="str" cm="1">
        <f t="array" ref="AQ47">_xll.ciqfunctions.udf.CIQ(G$3,$AL$1,$AL$2,$A47,"L",,"USD","H")</f>
        <v>NM</v>
      </c>
      <c r="AR47" s="41" cm="1">
        <f t="array" ref="AR47">_xll.ciqfunctions.udf.CIQ(B$3,$AL$1,$AR$2,$A47,"L",,"USD","H")</f>
        <v>-24.978200000000001</v>
      </c>
      <c r="AS47" s="41" cm="1">
        <f t="array" ref="AS47">_xll.ciqfunctions.udf.CIQ(C$3,$AL$1,$AR$2,$A47,"L",,"USD","H")</f>
        <v>-0.1842</v>
      </c>
      <c r="AT47" s="41" cm="1">
        <f t="array" ref="AT47">_xll.ciqfunctions.udf.CIQ(D$3,$AL$1,$AR$2,$A47,"L",,"USD","H")</f>
        <v>-10.1854</v>
      </c>
      <c r="AU47" s="41" cm="1">
        <f t="array" ref="AU47">_xll.ciqfunctions.udf.CIQ(E$3,$AL$1,$AR$2,$A47,"L",,"USD","H")</f>
        <v>32.6965</v>
      </c>
      <c r="AV47" s="41" cm="1">
        <f t="array" ref="AV47">_xll.ciqfunctions.udf.CIQ(F$3,$AL$1,$AR$2,$A47,"L",,"USD","H")</f>
        <v>-83.881299999999996</v>
      </c>
      <c r="AW47" s="41" t="str" cm="1">
        <f t="array" ref="AW47">_xll.ciqfunctions.udf.CIQ(G$3,$AL$1,$AR$2,$A47,"L",,"USD","H")</f>
        <v>NM</v>
      </c>
      <c r="AX47" s="38" cm="1">
        <f t="array" ref="AX47">_xll.ciqfunctions.udf.CIQ(B$3,$AX$1,$AX$2,$A47,"L",,"USD","H")</f>
        <v>2757</v>
      </c>
      <c r="AY47" s="38" cm="1">
        <f t="array" ref="AY47">_xll.ciqfunctions.udf.CIQ(C$3,$AX$1,$AX$2,$A47,"L",,"USD","H")</f>
        <v>9960</v>
      </c>
      <c r="AZ47" s="38" cm="1">
        <f t="array" ref="AZ47">_xll.ciqfunctions.udf.CIQ(D$3,$AX$1,$AX$2,$A47,"L",,"USD","H")</f>
        <v>6586</v>
      </c>
      <c r="BA47" s="38" cm="1">
        <f t="array" ref="BA47">_xll.ciqfunctions.udf.CIQ(E$3,$AX$1,$AX$2,$A47,"L",,"USD","H")</f>
        <v>2344.3290000000002</v>
      </c>
      <c r="BB47" s="38" cm="1">
        <f t="array" ref="BB47">_xll.ciqfunctions.udf.CIQ(F$3,$AX$1,$AX$2,$A47,"L",,"USD","H")</f>
        <v>3888</v>
      </c>
      <c r="BC47" s="38" cm="1">
        <f t="array" ref="BC47">_xll.ciqfunctions.udf.CIQ(G$3,$AX$1,$AX$2,$A47,"L",,"USD","H")</f>
        <v>3344</v>
      </c>
      <c r="BD47" s="40" cm="1">
        <f t="array" ref="BD47">_xll.ciqfunctions.udf.CIQ(B$3,$AX$1,$BD$2,$A47,"L",,"USD","H")</f>
        <v>19256</v>
      </c>
      <c r="BE47" s="40" cm="1">
        <f t="array" ref="BE47">_xll.ciqfunctions.udf.CIQ(C$3,$AX$1,$BD$2,$A47,"L",,"USD","H")</f>
        <v>51379</v>
      </c>
      <c r="BF47" s="40" cm="1">
        <f t="array" ref="BF47">_xll.ciqfunctions.udf.CIQ(D$3,$AX$1,$BD$2,$A47,"L",,"USD","H")</f>
        <v>36799</v>
      </c>
      <c r="BG47" s="40">
        <f>_xll.ciqfunctions.udf.CIQ("COP", "IQ_PRICEDATE", "3/14/2025")</f>
        <v>45730</v>
      </c>
      <c r="BH47" s="40" cm="1">
        <f t="array" ref="BH47">_xll.ciqfunctions.udf.CIQ(F$3,$AX$1,$BD$2,$A47,"L",,"USD","H")</f>
        <v>29241</v>
      </c>
      <c r="BI47" s="40" cm="1">
        <f t="array" ref="BI47">_xll.ciqfunctions.udf.CIQ(G$3,$AX$1,$BD$2,$A47,"L",,"USD","H")</f>
        <v>9055</v>
      </c>
      <c r="BJ47" s="43">
        <f t="shared" si="1"/>
        <v>-0.44111088587066694</v>
      </c>
      <c r="BK47" s="43">
        <f t="shared" si="2"/>
        <v>-0.29371720323358386</v>
      </c>
      <c r="BL47" s="43">
        <f t="shared" si="3"/>
        <v>-0.31545577382808443</v>
      </c>
      <c r="BM47" s="43">
        <f t="shared" si="4"/>
        <v>0.17622600840702951</v>
      </c>
      <c r="BN47" s="43">
        <f t="shared" si="5"/>
        <v>-0.3704663212435233</v>
      </c>
      <c r="BO47" s="43">
        <f t="shared" si="6"/>
        <v>1.4788732394366195</v>
      </c>
      <c r="BP47" s="42">
        <f t="shared" si="7"/>
        <v>-0.11600789606573936</v>
      </c>
      <c r="BQ47" s="42">
        <f t="shared" si="8"/>
        <v>-0.1061879164274655</v>
      </c>
      <c r="BR47" s="42">
        <f t="shared" si="9"/>
        <v>-0.11158591052847588</v>
      </c>
      <c r="BS47" s="42">
        <f t="shared" si="10"/>
        <v>6.1266465362574962E-4</v>
      </c>
      <c r="BT47" s="42">
        <f t="shared" si="11"/>
        <v>-0.11735941320293397</v>
      </c>
      <c r="BU47" s="42">
        <f t="shared" si="12"/>
        <v>0.64726214298708395</v>
      </c>
      <c r="BV47" s="68" cm="1">
        <f t="array" ref="BV47">_xll.ciqfunctions.udf.CIQ(B$3,$BV$1,$BV$2,$A47,"L",,"USD","H")/100</f>
        <v>-4.9892000000000006E-2</v>
      </c>
      <c r="BW47" s="68" cm="1">
        <f t="array" ref="BW47">_xll.ciqfunctions.udf.CIQ(C$3,$BV$1,$BV$2,$A47,"L",,"USD","H")/100</f>
        <v>6.9527999999999993E-2</v>
      </c>
      <c r="BX47" s="68" cm="1">
        <f t="array" ref="BX47">_xll.ciqfunctions.udf.CIQ(D$3,$BV$1,$BV$2,$A47,"L",,"USD","H")/100</f>
        <v>3.2016000000000003E-2</v>
      </c>
      <c r="BY47" s="68" cm="1">
        <f t="array" ref="BY47">_xll.ciqfunctions.udf.CIQ(E$3,$BV$1,$BV$2,$A47,"L",,"USD","H")/100</f>
        <v>5.9687999999999998E-2</v>
      </c>
      <c r="BZ47" s="68" cm="1">
        <f t="array" ref="BZ47">_xll.ciqfunctions.udf.CIQ(F$3,$BV$1,$BV$2,$A47,"L",,"USD","H")/100</f>
        <v>-0.141872</v>
      </c>
      <c r="CA47" s="68" cm="1">
        <f t="array" ref="CA47">_xll.ciqfunctions.udf.CIQ(G$3,$BV$1,$BV$2,$A47,"L",,"USD","H")/100</f>
        <v>-5.3048000000000005E-2</v>
      </c>
      <c r="CB47" s="68" cm="1">
        <f t="array" ref="CB47">_xll.ciqfunctions.udf.CIQ(B$3,$BV$1,$CB$2,$A47,"L",,"USD","H")/100</f>
        <v>4.4888000000000004E-2</v>
      </c>
      <c r="CC47" s="68" cm="1">
        <f t="array" ref="CC47">_xll.ciqfunctions.udf.CIQ(C$3,$BV$1,$CB$2,$A47,"L",,"USD","H")/100</f>
        <v>0.101369</v>
      </c>
      <c r="CD47" s="68" cm="1">
        <f t="array" ref="CD47">_xll.ciqfunctions.udf.CIQ(D$3,$BV$1,$CB$2,$A47,"L",,"USD","H")/100</f>
        <v>6.3758999999999996E-2</v>
      </c>
      <c r="CE47" s="68" cm="1">
        <f t="array" ref="CE47">_xll.ciqfunctions.udf.CIQ(E$3,$BV$1,$CB$2,$A47,"L",,"USD","H")/100</f>
        <v>0.11726300000000001</v>
      </c>
      <c r="CF47" s="68" cm="1">
        <f t="array" ref="CF47">_xll.ciqfunctions.udf.CIQ(F$3,$BV$1,$CB$2,$A47,"L",,"USD","H")/100</f>
        <v>-1.2024E-2</v>
      </c>
      <c r="CG47" s="68" cm="1">
        <f t="array" ref="CG47">_xll.ciqfunctions.udf.CIQ(G$3,$BV$1,$CB$2,$A47,"L",,"USD","H")/100</f>
        <v>3.4823E-2</v>
      </c>
    </row>
    <row r="48" spans="1:85">
      <c r="A48" s="3">
        <f>EDATE(A44,-12)</f>
        <v>41912</v>
      </c>
      <c r="B48" s="14" cm="1">
        <f t="array" ref="B48">_xll.ciqfunctions.udf.CIQ(B$3,$B$1,$B$2,$A48,"L",,"USD","H")</f>
        <v>12913</v>
      </c>
      <c r="C48" s="38" cm="1">
        <f t="array" ref="C48">_xll.ciqfunctions.udf.CIQ(C$3,$B$1,$B$2,$A48,"L",,"USD","H")</f>
        <v>95687</v>
      </c>
      <c r="D48" s="38" cm="1">
        <f t="array" ref="D48">_xll.ciqfunctions.udf.CIQ(D$3,$B$1,$B$2,$A48,"L",,"USD","H")</f>
        <v>49706</v>
      </c>
      <c r="E48" s="38" cm="1">
        <f t="array" ref="E48">_xll.ciqfunctions.udf.CIQ(E$3,$B$1,$B$2,$A48,"L",,"USD","H")</f>
        <v>4589.1450000000004</v>
      </c>
      <c r="F48" s="38" cm="1">
        <f t="array" ref="F48">_xll.ciqfunctions.udf.CIQ(F$3,$B$1,$B$2,$A48,"L",,"USD","H")</f>
        <v>93904</v>
      </c>
      <c r="G48" s="38" cm="1">
        <f t="array" ref="G48">_xll.ciqfunctions.udf.CIQ(G$3,$B$1,$B$2,$A48,"L",,"USD","H")</f>
        <v>4588</v>
      </c>
      <c r="H48" s="40" cm="1">
        <f t="array" ref="H48">_xll.ciqfunctions.udf.CIQ(B$3,$B$1,$H$2,$A48,"L",,"USD","H")</f>
        <v>57348</v>
      </c>
      <c r="I48" s="40" cm="1">
        <f t="array" ref="I48">_xll.ciqfunctions.udf.CIQ(C$3,$B$1,$H$2,$A48,"L",,"USD","H")</f>
        <v>385786</v>
      </c>
      <c r="J48" s="40" cm="1">
        <f t="array" ref="J48">_xll.ciqfunctions.udf.CIQ(D$3,$B$1,$H$2,$A48,"L",,"USD","H")</f>
        <v>204023</v>
      </c>
      <c r="K48" s="40" cm="1">
        <f t="array" ref="K48">_xll.ciqfunctions.udf.CIQ(E$3,$B$1,$H$2,$A48,"L",,"USD","H")</f>
        <v>16926.546999999999</v>
      </c>
      <c r="L48" s="40" cm="1">
        <f t="array" ref="L48">_xll.ciqfunctions.udf.CIQ(F$3,$B$1,$H$2,$A48,"L",,"USD","H")</f>
        <v>373288</v>
      </c>
      <c r="M48" s="40" cm="1">
        <f t="array" ref="M48">_xll.ciqfunctions.udf.CIQ(G$3,$B$1,$H$2,$A48,"L",,"USD","H")</f>
        <v>16262</v>
      </c>
      <c r="N48" s="13" cm="1">
        <f t="array" ref="N48">_xll.ciqfunctions.udf.CIQ(B$3,$N$1,$B$2,$A48,"L",,"USD","H")</f>
        <v>-10.332700000000001</v>
      </c>
      <c r="O48" s="13" cm="1">
        <f t="array" ref="O48">_xll.ciqfunctions.udf.CIQ(C$3,$N$1,$B$2,$A48,"L",,"USD","H")</f>
        <v>-4.7967000000000004</v>
      </c>
      <c r="P48" s="13" cm="1">
        <f t="array" ref="P48">_xll.ciqfunctions.udf.CIQ(D$3,$N$1,$B$2,$A48,"L",,"USD","H")</f>
        <v>-8.5951000000000004</v>
      </c>
      <c r="Q48" s="13" cm="1">
        <f t="array" ref="Q48">_xll.ciqfunctions.udf.CIQ(E$3,$N$1,$B$2,$A48,"L",,"USD","H")</f>
        <v>19.927399999999999</v>
      </c>
      <c r="R48" s="13" cm="1">
        <f t="array" ref="R48">_xll.ciqfunctions.udf.CIQ(F$3,$N$1,$B$2,$A48,"L",,"USD","H")</f>
        <v>-2.7919</v>
      </c>
      <c r="S48" s="13" cm="1">
        <f t="array" ref="S48">_xll.ciqfunctions.udf.CIQ(G$3,$N$1,$B$2,$A48,"L",,"USD","H")</f>
        <v>60.700499999999998</v>
      </c>
      <c r="T48" s="94">
        <v>45744</v>
      </c>
      <c r="U48" s="41" cm="1">
        <f t="array" ref="U48">_xll.ciqfunctions.udf.CIQ(O$3,$N$1,$T$2,$A48,"L",,"USD","H")</f>
        <v>-1.9108000000000001</v>
      </c>
      <c r="V48" s="41" cm="1">
        <f t="array" ref="V48">_xll.ciqfunctions.udf.CIQ(P$3,$N$1,$T$2,$A48,"L",,"USD","H")</f>
        <v>-4.6462000000000003</v>
      </c>
      <c r="W48" s="41" cm="1">
        <f t="array" ref="W48">_xll.ciqfunctions.udf.CIQ(Q$3,$N$1,$T$2,$A48,"L",,"USD","H")</f>
        <v>23.010400000000001</v>
      </c>
      <c r="X48" s="41" cm="1">
        <f t="array" ref="X48">_xll.ciqfunctions.udf.CIQ(R$3,$N$1,$T$2,$A48,"L",,"USD","H")</f>
        <v>-1.9436</v>
      </c>
      <c r="Y48" s="41" cm="1">
        <f t="array" ref="Y48">_xll.ciqfunctions.udf.CIQ(S$3,$N$1,$T$2,$A48,"L",,"USD","H")</f>
        <v>55.855800000000002</v>
      </c>
      <c r="Z48" s="38" cm="1">
        <f t="array" ref="Z48">_xll.ciqfunctions.udf.CIQ(B$3,$Z$1,$B$2,$A48,"L",,"USD","H")</f>
        <v>2704</v>
      </c>
      <c r="AA48" s="38" cm="1">
        <f t="array" ref="AA48">_xll.ciqfunctions.udf.CIQ(C$3,$Z$1,$B$2,$A48,"L",,"USD","H")</f>
        <v>8070</v>
      </c>
      <c r="AB48" s="38" cm="1">
        <f t="array" ref="AB48">_xll.ciqfunctions.udf.CIQ(D$3,$Z$1,$B$2,$A48,"L",,"USD","H")</f>
        <v>5593</v>
      </c>
      <c r="AC48" s="38" cm="1">
        <f t="array" ref="AC48">_xll.ciqfunctions.udf.CIQ(E$3,$Z$1,$B$2,$A48,"L",,"USD","H")</f>
        <v>1103.6179999999999</v>
      </c>
      <c r="AD48" s="38" cm="1">
        <f t="array" ref="AD48">_xll.ciqfunctions.udf.CIQ(F$3,$Z$1,$B$2,$A48,"L",,"USD","H")</f>
        <v>1290</v>
      </c>
      <c r="AE48" s="38" cm="1">
        <f t="array" ref="AE48">_xll.ciqfunctions.udf.CIQ(G$3,$Z$1,$B$2,$A48,"L",,"USD","H")</f>
        <v>1016</v>
      </c>
      <c r="AF48" s="40" cm="1">
        <f t="array" ref="AF48">_xll.ciqfunctions.udf.CIQ(B$3,$Z$1,$H$2,$A48,"L",,"USD","H")</f>
        <v>9395</v>
      </c>
      <c r="AG48" s="40" cm="1">
        <f t="array" ref="AG48">_xll.ciqfunctions.udf.CIQ(C$3,$Z$1,$H$2,$A48,"L",,"USD","H")</f>
        <v>34300</v>
      </c>
      <c r="AH48" s="40" cm="1">
        <f t="array" ref="AH48">_xll.ciqfunctions.udf.CIQ(D$3,$Z$1,$H$2,$A48,"L",,"USD","H")</f>
        <v>20700</v>
      </c>
      <c r="AI48" s="40" cm="1">
        <f t="array" ref="AI48">_xll.ciqfunctions.udf.CIQ(E$3,$Z$1,$H$2,$A48,"L",,"USD","H")</f>
        <v>3051.0929999999998</v>
      </c>
      <c r="AJ48" s="40" cm="1">
        <f t="array" ref="AJ48">_xll.ciqfunctions.udf.CIQ(F$3,$Z$1,$H$2,$A48,"L",,"USD","H")</f>
        <v>9229</v>
      </c>
      <c r="AK48" s="40" cm="1">
        <f t="array" ref="AK48">_xll.ciqfunctions.udf.CIQ(G$3,$Z$1,$H$2,$A48,"L",,"USD","H")</f>
        <v>2222</v>
      </c>
      <c r="AL48" s="13" cm="1">
        <f t="array" ref="AL48">_xll.ciqfunctions.udf.CIQ(B$3,$AL$1,$AL$2,$A48,"L",,"USD","H")</f>
        <v>9.0321999999999996</v>
      </c>
      <c r="AM48" s="13" cm="1">
        <f t="array" ref="AM48">_xll.ciqfunctions.udf.CIQ(C$3,$AL$1,$AL$2,$A48,"L",,"USD","H")</f>
        <v>2.5411999999999999</v>
      </c>
      <c r="AN48" s="13" cm="1">
        <f t="array" ref="AN48">_xll.ciqfunctions.udf.CIQ(D$3,$AL$1,$AL$2,$A48,"L",,"USD","H")</f>
        <v>12.989800000000001</v>
      </c>
      <c r="AO48" s="13" cm="1">
        <f t="array" ref="AO48">_xll.ciqfunctions.udf.CIQ(E$3,$AL$1,$AL$2,$A48,"L",,"USD","H")</f>
        <v>138.62110000000001</v>
      </c>
      <c r="AP48" s="13" cm="1">
        <f t="array" ref="AP48">_xll.ciqfunctions.udf.CIQ(F$3,$AL$1,$AL$2,$A48,"L",,"USD","H")</f>
        <v>-63.185000000000002</v>
      </c>
      <c r="AQ48" s="13" cm="1">
        <f t="array" ref="AQ48">_xll.ciqfunctions.udf.CIQ(G$3,$AL$1,$AL$2,$A48,"L",,"USD","H")</f>
        <v>136.82980000000001</v>
      </c>
      <c r="AR48" s="41" cm="1">
        <f t="array" ref="AR48">_xll.ciqfunctions.udf.CIQ(B$3,$AL$1,$AR$2,$A48,"L",,"USD","H")</f>
        <v>16.059200000000001</v>
      </c>
      <c r="AS48" s="41" cm="1">
        <f t="array" ref="AS48">_xll.ciqfunctions.udf.CIQ(C$3,$AL$1,$AR$2,$A48,"L",,"USD","H")</f>
        <v>0.35099999999999998</v>
      </c>
      <c r="AT48" s="41" cm="1">
        <f t="array" ref="AT48">_xll.ciqfunctions.udf.CIQ(D$3,$AL$1,$AR$2,$A48,"L",,"USD","H")</f>
        <v>-12.7981</v>
      </c>
      <c r="AU48" s="41" cm="1">
        <f t="array" ref="AU48">_xll.ciqfunctions.udf.CIQ(E$3,$AL$1,$AR$2,$A48,"L",,"USD","H")</f>
        <v>174.39949999999999</v>
      </c>
      <c r="AV48" s="41" cm="1">
        <f t="array" ref="AV48">_xll.ciqfunctions.udf.CIQ(F$3,$AL$1,$AR$2,$A48,"L",,"USD","H")</f>
        <v>-61.380099999999999</v>
      </c>
      <c r="AW48" s="41" t="str" cm="1">
        <f t="array" ref="AW48">_xll.ciqfunctions.udf.CIQ(G$3,$AL$1,$AR$2,$A48,"L",,"USD","H")</f>
        <v>NM</v>
      </c>
      <c r="AX48" s="38" cm="1">
        <f t="array" ref="AX48">_xll.ciqfunctions.udf.CIQ(B$3,$AX$1,$AX$2,$A48,"L",,"USD","H")</f>
        <v>5073</v>
      </c>
      <c r="AY48" s="38" cm="1">
        <f t="array" ref="AY48">_xll.ciqfunctions.udf.CIQ(C$3,$AX$1,$AX$2,$A48,"L",,"USD","H")</f>
        <v>13936</v>
      </c>
      <c r="AZ48" s="38" cm="1">
        <f t="array" ref="AZ48">_xll.ciqfunctions.udf.CIQ(D$3,$AX$1,$AX$2,$A48,"L",,"USD","H")</f>
        <v>9951</v>
      </c>
      <c r="BA48" s="38" cm="1">
        <f t="array" ref="BA48">_xll.ciqfunctions.udf.CIQ(E$3,$AX$1,$AX$2,$A48,"L",,"USD","H")</f>
        <v>2821.3760000000002</v>
      </c>
      <c r="BB48" s="38" cm="1">
        <f t="array" ref="BB48">_xll.ciqfunctions.udf.CIQ(F$3,$AX$1,$AX$2,$A48,"L",,"USD","H")</f>
        <v>7665</v>
      </c>
      <c r="BC48" s="38" cm="1">
        <f t="array" ref="BC48">_xll.ciqfunctions.udf.CIQ(G$3,$AX$1,$AX$2,$A48,"L",,"USD","H")</f>
        <v>2638</v>
      </c>
      <c r="BD48" s="40" cm="1">
        <f t="array" ref="BD48">_xll.ciqfunctions.udf.CIQ(B$3,$AX$1,$BD$2,$A48,"L",,"USD","H")</f>
        <v>21714</v>
      </c>
      <c r="BE48" s="40" cm="1">
        <f t="array" ref="BE48">_xll.ciqfunctions.udf.CIQ(C$3,$AX$1,$BD$2,$A48,"L",,"USD","H")</f>
        <v>55521</v>
      </c>
      <c r="BF48" s="40" cm="1">
        <f t="array" ref="BF48">_xll.ciqfunctions.udf.CIQ(D$3,$AX$1,$BD$2,$A48,"L",,"USD","H")</f>
        <v>39834</v>
      </c>
      <c r="BG48" s="40">
        <f>_xll.ciqfunctions.udf.CIQ("COP", "IQ_PRICEDATE", "3/7/2025")</f>
        <v>45723</v>
      </c>
      <c r="BH48" s="40" cm="1">
        <f t="array" ref="BH48">_xll.ciqfunctions.udf.CIQ(F$3,$AX$1,$BD$2,$A48,"L",,"USD","H")</f>
        <v>31529</v>
      </c>
      <c r="BI48" s="40" cm="1">
        <f t="array" ref="BI48">_xll.ciqfunctions.udf.CIQ(G$3,$AX$1,$BD$2,$A48,"L",,"USD","H")</f>
        <v>7060</v>
      </c>
      <c r="BJ48" s="43">
        <f t="shared" si="1"/>
        <v>-6.5917878843675171E-2</v>
      </c>
      <c r="BK48" s="43">
        <f t="shared" si="2"/>
        <v>-4.193592740272245E-2</v>
      </c>
      <c r="BL48" s="43">
        <f t="shared" si="3"/>
        <v>-6.078338839075037E-2</v>
      </c>
      <c r="BM48" s="43">
        <f t="shared" si="4"/>
        <v>0.58834162865231887</v>
      </c>
      <c r="BN48" s="43">
        <f t="shared" si="5"/>
        <v>-8.8693377719652799E-2</v>
      </c>
      <c r="BO48" s="43">
        <f t="shared" si="6"/>
        <v>0.78847457627118644</v>
      </c>
      <c r="BP48" s="42">
        <f t="shared" si="7"/>
        <v>-2.8325949791918381E-2</v>
      </c>
      <c r="BQ48" s="42">
        <f t="shared" si="8"/>
        <v>-7.0995917274613518E-2</v>
      </c>
      <c r="BR48" s="42">
        <f t="shared" si="9"/>
        <v>-7.3498627715495202E-2</v>
      </c>
      <c r="BS48" s="42">
        <f t="shared" si="10"/>
        <v>6.1275850749531457E-4</v>
      </c>
      <c r="BT48" s="42">
        <f t="shared" si="11"/>
        <v>-0.13061820989356421</v>
      </c>
      <c r="BU48" s="42">
        <f t="shared" si="12"/>
        <v>0.28667760160379085</v>
      </c>
      <c r="BV48" s="68" cm="1">
        <f t="array" ref="BV48">_xll.ciqfunctions.udf.CIQ(B$3,$BV$1,$BV$2,$A48,"L",,"USD","H")/100</f>
        <v>9.3488000000000002E-2</v>
      </c>
      <c r="BW48" s="68" cm="1">
        <f t="array" ref="BW48">_xll.ciqfunctions.udf.CIQ(C$3,$BV$1,$BV$2,$A48,"L",,"USD","H")/100</f>
        <v>9.7780000000000006E-2</v>
      </c>
      <c r="BX48" s="68" cm="1">
        <f t="array" ref="BX48">_xll.ciqfunctions.udf.CIQ(D$3,$BV$1,$BV$2,$A48,"L",,"USD","H")/100</f>
        <v>7.9287999999999997E-2</v>
      </c>
      <c r="BY48" s="68" cm="1">
        <f t="array" ref="BY48">_xll.ciqfunctions.udf.CIQ(E$3,$BV$1,$BV$2,$A48,"L",,"USD","H")/100</f>
        <v>0.179144</v>
      </c>
      <c r="BZ48" s="68" cm="1">
        <f t="array" ref="BZ48">_xll.ciqfunctions.udf.CIQ(F$3,$BV$1,$BV$2,$A48,"L",,"USD","H")/100</f>
        <v>3.6680000000000003E-3</v>
      </c>
      <c r="CA48" s="68" cm="1">
        <f t="array" ref="CA48">_xll.ciqfunctions.udf.CIQ(G$3,$BV$1,$BV$2,$A48,"L",,"USD","H")/100</f>
        <v>9.5047999999999994E-2</v>
      </c>
      <c r="CB48" s="68" cm="1">
        <f t="array" ref="CB48">_xll.ciqfunctions.udf.CIQ(B$3,$BV$1,$CB$2,$A48,"L",,"USD","H")/100</f>
        <v>7.7408000000000005E-2</v>
      </c>
      <c r="CC48" s="68" cm="1">
        <f t="array" ref="CC48">_xll.ciqfunctions.udf.CIQ(C$3,$BV$1,$CB$2,$A48,"L",,"USD","H")/100</f>
        <v>0.11280900000000001</v>
      </c>
      <c r="CD48" s="68" cm="1">
        <f t="array" ref="CD48">_xll.ciqfunctions.udf.CIQ(D$3,$BV$1,$CB$2,$A48,"L",,"USD","H")/100</f>
        <v>7.4040999999999996E-2</v>
      </c>
      <c r="CE48" s="68" cm="1">
        <f t="array" ref="CE48">_xll.ciqfunctions.udf.CIQ(E$3,$BV$1,$CB$2,$A48,"L",,"USD","H")/100</f>
        <v>0.12551600000000002</v>
      </c>
      <c r="CF48" s="68" cm="1">
        <f t="array" ref="CF48">_xll.ciqfunctions.udf.CIQ(F$3,$BV$1,$CB$2,$A48,"L",,"USD","H")/100</f>
        <v>2.1732000000000001E-2</v>
      </c>
      <c r="CG48" s="68" cm="1">
        <f t="array" ref="CG48">_xll.ciqfunctions.udf.CIQ(G$3,$BV$1,$CB$2,$A48,"L",,"USD","H")/100</f>
        <v>5.3099E-2</v>
      </c>
    </row>
    <row r="49" spans="1:85">
      <c r="A49" s="3">
        <f t="shared" si="13"/>
        <v>41820</v>
      </c>
      <c r="B49" s="14" cm="1">
        <f t="array" ref="B49">_xll.ciqfunctions.udf.CIQ(B$3,$B$1,$B$2,$A49,"L",,"USD","H")</f>
        <v>14694</v>
      </c>
      <c r="C49" s="38" cm="1">
        <f t="array" ref="C49">_xll.ciqfunctions.udf.CIQ(C$3,$B$1,$B$2,$A49,"L",,"USD","H")</f>
        <v>97848</v>
      </c>
      <c r="D49" s="38" cm="1">
        <f t="array" ref="D49">_xll.ciqfunctions.udf.CIQ(D$3,$B$1,$B$2,$A49,"L",,"USD","H")</f>
        <v>53463</v>
      </c>
      <c r="E49" s="38" cm="1">
        <f t="array" ref="E49">_xll.ciqfunctions.udf.CIQ(E$3,$B$1,$B$2,$A49,"L",,"USD","H")</f>
        <v>4412.97</v>
      </c>
      <c r="F49" s="38" cm="1">
        <f t="array" ref="F49">_xll.ciqfunctions.udf.CIQ(F$3,$B$1,$B$2,$A49,"L",,"USD","H")</f>
        <v>93957</v>
      </c>
      <c r="G49" s="38" cm="1">
        <f t="array" ref="G49">_xll.ciqfunctions.udf.CIQ(G$3,$B$1,$B$2,$A49,"L",,"USD","H")</f>
        <v>4909</v>
      </c>
      <c r="H49" s="40" cm="1">
        <f t="array" ref="H49">_xll.ciqfunctions.udf.CIQ(B$3,$B$1,$H$2,$A49,"L",,"USD","H")</f>
        <v>58836</v>
      </c>
      <c r="I49" s="40" cm="1">
        <f t="array" ref="I49">_xll.ciqfunctions.udf.CIQ(C$3,$B$1,$H$2,$A49,"L",,"USD","H")</f>
        <v>390607</v>
      </c>
      <c r="J49" s="40" cm="1">
        <f t="array" ref="J49">_xll.ciqfunctions.udf.CIQ(D$3,$B$1,$H$2,$A49,"L",,"USD","H")</f>
        <v>208697</v>
      </c>
      <c r="K49" s="40" cm="1">
        <f t="array" ref="K49">_xll.ciqfunctions.udf.CIQ(E$3,$B$1,$H$2,$A49,"L",,"USD","H")</f>
        <v>16164.002</v>
      </c>
      <c r="L49" s="40" cm="1">
        <f t="array" ref="L49">_xll.ciqfunctions.udf.CIQ(F$3,$B$1,$H$2,$A49,"L",,"USD","H")</f>
        <v>375985</v>
      </c>
      <c r="M49" s="40" cm="1">
        <f t="array" ref="M49">_xll.ciqfunctions.udf.CIQ(G$3,$B$1,$H$2,$A49,"L",,"USD","H")</f>
        <v>14529</v>
      </c>
      <c r="N49" s="13" cm="1">
        <f t="array" ref="N49">_xll.ciqfunctions.udf.CIQ(B$3,$N$1,$B$2,$A49,"L",,"USD","H")</f>
        <v>4.6059000000000001</v>
      </c>
      <c r="O49" s="13" cm="1">
        <f t="array" ref="O49">_xll.ciqfunctions.udf.CIQ(C$3,$N$1,$B$2,$A49,"L",,"USD","H")</f>
        <v>2.4607000000000001</v>
      </c>
      <c r="P49" s="13" cm="1">
        <f t="array" ref="P49">_xll.ciqfunctions.udf.CIQ(D$3,$N$1,$B$2,$A49,"L",,"USD","H")</f>
        <v>0.49619999999999997</v>
      </c>
      <c r="Q49" s="13" cm="1">
        <f t="array" ref="Q49">_xll.ciqfunctions.udf.CIQ(E$3,$N$1,$B$2,$A49,"L",,"USD","H")</f>
        <v>21.3841</v>
      </c>
      <c r="R49" s="13" cm="1">
        <f t="array" ref="R49">_xll.ciqfunctions.udf.CIQ(F$3,$N$1,$B$2,$A49,"L",,"USD","H")</f>
        <v>-0.79620000000000002</v>
      </c>
      <c r="S49" s="13" cm="1">
        <f t="array" ref="S49">_xll.ciqfunctions.udf.CIQ(G$3,$N$1,$B$2,$A49,"L",,"USD","H")</f>
        <v>80.345299999999995</v>
      </c>
      <c r="T49" s="94">
        <v>45737</v>
      </c>
      <c r="U49" s="41" cm="1">
        <f t="array" ref="U49">_xll.ciqfunctions.udf.CIQ(O$3,$N$1,$T$2,$A49,"L",,"USD","H")</f>
        <v>-1.2734000000000001</v>
      </c>
      <c r="V49" s="41" cm="1">
        <f t="array" ref="V49">_xll.ciqfunctions.udf.CIQ(P$3,$N$1,$T$2,$A49,"L",,"USD","H")</f>
        <v>-2.0575000000000001</v>
      </c>
      <c r="W49" s="41" cm="1">
        <f t="array" ref="W49">_xll.ciqfunctions.udf.CIQ(Q$3,$N$1,$T$2,$A49,"L",,"USD","H")</f>
        <v>26.1191</v>
      </c>
      <c r="X49" s="41" cm="1">
        <f t="array" ref="X49">_xll.ciqfunctions.udf.CIQ(R$3,$N$1,$T$2,$A49,"L",,"USD","H")</f>
        <v>-2.7400000000000001E-2</v>
      </c>
      <c r="Y49" s="41" cm="1">
        <f t="array" ref="Y49">_xll.ciqfunctions.udf.CIQ(S$3,$N$1,$T$2,$A49,"L",,"USD","H")</f>
        <v>50.108400000000003</v>
      </c>
      <c r="Z49" s="38" cm="1">
        <f t="array" ref="Z49">_xll.ciqfunctions.udf.CIQ(B$3,$Z$1,$B$2,$A49,"L",,"USD","H")</f>
        <v>2081</v>
      </c>
      <c r="AA49" s="38" cm="1">
        <f t="array" ref="AA49">_xll.ciqfunctions.udf.CIQ(C$3,$Z$1,$B$2,$A49,"L",,"USD","H")</f>
        <v>8780</v>
      </c>
      <c r="AB49" s="38" cm="1">
        <f t="array" ref="AB49">_xll.ciqfunctions.udf.CIQ(D$3,$Z$1,$B$2,$A49,"L",,"USD","H")</f>
        <v>5665</v>
      </c>
      <c r="AC49" s="38" cm="1">
        <f t="array" ref="AC49">_xll.ciqfunctions.udf.CIQ(E$3,$Z$1,$B$2,$A49,"L",,"USD","H")</f>
        <v>706.35299999999995</v>
      </c>
      <c r="AD49" s="38" cm="1">
        <f t="array" ref="AD49">_xll.ciqfunctions.udf.CIQ(F$3,$Z$1,$B$2,$A49,"L",,"USD","H")</f>
        <v>3369</v>
      </c>
      <c r="AE49" s="38" cm="1">
        <f t="array" ref="AE49">_xll.ciqfunctions.udf.CIQ(G$3,$Z$1,$B$2,$A49,"L",,"USD","H")</f>
        <v>675</v>
      </c>
      <c r="AF49" s="40" cm="1">
        <f t="array" ref="AF49">_xll.ciqfunctions.udf.CIQ(B$3,$Z$1,$H$2,$A49,"L",,"USD","H")</f>
        <v>9171</v>
      </c>
      <c r="AG49" s="40" cm="1">
        <f t="array" ref="AG49">_xll.ciqfunctions.udf.CIQ(C$3,$Z$1,$H$2,$A49,"L",,"USD","H")</f>
        <v>34100</v>
      </c>
      <c r="AH49" s="40" cm="1">
        <f t="array" ref="AH49">_xll.ciqfunctions.udf.CIQ(D$3,$Z$1,$H$2,$A49,"L",,"USD","H")</f>
        <v>20057</v>
      </c>
      <c r="AI49" s="40" cm="1">
        <f t="array" ref="AI49">_xll.ciqfunctions.udf.CIQ(E$3,$Z$1,$H$2,$A49,"L",,"USD","H")</f>
        <v>2409.973</v>
      </c>
      <c r="AJ49" s="40" cm="1">
        <f t="array" ref="AJ49">_xll.ciqfunctions.udf.CIQ(F$3,$Z$1,$H$2,$A49,"L",,"USD","H")</f>
        <v>11443</v>
      </c>
      <c r="AK49" s="40" cm="1">
        <f t="array" ref="AK49">_xll.ciqfunctions.udf.CIQ(G$3,$Z$1,$H$2,$A49,"L",,"USD","H")</f>
        <v>1635</v>
      </c>
      <c r="AL49" s="13" cm="1">
        <f t="array" ref="AL49">_xll.ciqfunctions.udf.CIQ(B$3,$AL$1,$AL$2,$A49,"L",,"USD","H")</f>
        <v>1.5121</v>
      </c>
      <c r="AM49" s="13" cm="1">
        <f t="array" ref="AM49">_xll.ciqfunctions.udf.CIQ(C$3,$AL$1,$AL$2,$A49,"L",,"USD","H")</f>
        <v>27.988299999999999</v>
      </c>
      <c r="AN49" s="13" cm="1">
        <f t="array" ref="AN49">_xll.ciqfunctions.udf.CIQ(D$3,$AL$1,$AL$2,$A49,"L",,"USD","H")</f>
        <v>5.5917000000000003</v>
      </c>
      <c r="AO49" s="13" cm="1">
        <f t="array" ref="AO49">_xll.ciqfunctions.udf.CIQ(E$3,$AL$1,$AL$2,$A49,"L",,"USD","H")</f>
        <v>7.0731000000000002</v>
      </c>
      <c r="AP49" s="13" cm="1">
        <f t="array" ref="AP49">_xll.ciqfunctions.udf.CIQ(F$3,$AL$1,$AL$2,$A49,"L",,"USD","H")</f>
        <v>64.985299999999995</v>
      </c>
      <c r="AQ49" s="13" cm="1">
        <f t="array" ref="AQ49">_xll.ciqfunctions.udf.CIQ(G$3,$AL$1,$AL$2,$A49,"L",,"USD","H")</f>
        <v>-1.1714</v>
      </c>
      <c r="AR49" s="41" cm="1">
        <f t="array" ref="AR49">_xll.ciqfunctions.udf.CIQ(B$3,$AL$1,$AR$2,$A49,"L",,"USD","H")</f>
        <v>23.715</v>
      </c>
      <c r="AS49" s="41" cm="1">
        <f t="array" ref="AS49">_xll.ciqfunctions.udf.CIQ(C$3,$AL$1,$AR$2,$A49,"L",,"USD","H")</f>
        <v>-4.9610000000000003</v>
      </c>
      <c r="AT49" s="41" cm="1">
        <f t="array" ref="AT49">_xll.ciqfunctions.udf.CIQ(D$3,$AL$1,$AR$2,$A49,"L",,"USD","H")</f>
        <v>-16.5717</v>
      </c>
      <c r="AU49" s="41" cm="1">
        <f t="array" ref="AU49">_xll.ciqfunctions.udf.CIQ(E$3,$AL$1,$AR$2,$A49,"L",,"USD","H")</f>
        <v>139.82</v>
      </c>
      <c r="AV49" s="41" cm="1">
        <f t="array" ref="AV49">_xll.ciqfunctions.udf.CIQ(F$3,$AL$1,$AR$2,$A49,"L",,"USD","H")</f>
        <v>-55.429699999999997</v>
      </c>
      <c r="AW49" s="41" t="str" cm="1">
        <f t="array" ref="AW49">_xll.ciqfunctions.udf.CIQ(G$3,$AL$1,$AR$2,$A49,"L",,"USD","H")</f>
        <v>NM</v>
      </c>
      <c r="AX49" s="38" cm="1">
        <f t="array" ref="AX49">_xll.ciqfunctions.udf.CIQ(B$3,$AX$1,$AX$2,$A49,"L",,"USD","H")</f>
        <v>5891</v>
      </c>
      <c r="AY49" s="38" cm="1">
        <f t="array" ref="AY49">_xll.ciqfunctions.udf.CIQ(C$3,$AX$1,$AX$2,$A49,"L",,"USD","H")</f>
        <v>13011</v>
      </c>
      <c r="AZ49" s="38" cm="1">
        <f t="array" ref="AZ49">_xll.ciqfunctions.udf.CIQ(D$3,$AX$1,$AX$2,$A49,"L",,"USD","H")</f>
        <v>10514</v>
      </c>
      <c r="BA49" s="38" cm="1">
        <f t="array" ref="BA49">_xll.ciqfunctions.udf.CIQ(E$3,$AX$1,$AX$2,$A49,"L",,"USD","H")</f>
        <v>2176.511</v>
      </c>
      <c r="BB49" s="38" cm="1">
        <f t="array" ref="BB49">_xll.ciqfunctions.udf.CIQ(F$3,$AX$1,$AX$2,$A49,"L",,"USD","H")</f>
        <v>8532</v>
      </c>
      <c r="BC49" s="38" cm="1">
        <f t="array" ref="BC49">_xll.ciqfunctions.udf.CIQ(G$3,$AX$1,$AX$2,$A49,"L",,"USD","H")</f>
        <v>1571</v>
      </c>
      <c r="BD49" s="40" cm="1">
        <f t="array" ref="BD49">_xll.ciqfunctions.udf.CIQ(B$3,$AX$1,$BD$2,$A49,"L",,"USD","H")</f>
        <v>22072</v>
      </c>
      <c r="BE49" s="40" cm="1">
        <f t="array" ref="BE49">_xll.ciqfunctions.udf.CIQ(C$3,$AX$1,$BD$2,$A49,"L",,"USD","H")</f>
        <v>56131</v>
      </c>
      <c r="BF49" s="40" cm="1">
        <f t="array" ref="BF49">_xll.ciqfunctions.udf.CIQ(D$3,$AX$1,$BD$2,$A49,"L",,"USD","H")</f>
        <v>40478</v>
      </c>
      <c r="BG49" s="40">
        <f>_xll.ciqfunctions.udf.CIQ("COP", "IQ_PRICEDATE", "2/28/2025")</f>
        <v>45716</v>
      </c>
      <c r="BH49" s="40" cm="1">
        <f t="array" ref="BH49">_xll.ciqfunctions.udf.CIQ(F$3,$AX$1,$BD$2,$A49,"L",,"USD","H")</f>
        <v>32275</v>
      </c>
      <c r="BI49" s="40" cm="1">
        <f t="array" ref="BI49">_xll.ciqfunctions.udf.CIQ(G$3,$AX$1,$BD$2,$A49,"L",,"USD","H")</f>
        <v>5897</v>
      </c>
      <c r="BJ49" s="43">
        <f t="shared" si="1"/>
        <v>3.8793863516134675E-2</v>
      </c>
      <c r="BK49" s="43">
        <f t="shared" si="2"/>
        <v>-4.6254214924497883E-2</v>
      </c>
      <c r="BL49" s="43">
        <f t="shared" si="3"/>
        <v>5.8491895701197949E-2</v>
      </c>
      <c r="BM49" s="43">
        <f t="shared" si="4"/>
        <v>7.3553718600623874E-2</v>
      </c>
      <c r="BN49" s="43">
        <f t="shared" si="5"/>
        <v>0.11719261490113908</v>
      </c>
      <c r="BO49" s="43">
        <f t="shared" si="6"/>
        <v>-0.15172786177105835</v>
      </c>
      <c r="BP49" s="42">
        <f t="shared" si="7"/>
        <v>-8.8908845981140461E-3</v>
      </c>
      <c r="BQ49" s="42">
        <f t="shared" si="8"/>
        <v>-0.10164527383886557</v>
      </c>
      <c r="BR49" s="42">
        <f t="shared" si="9"/>
        <v>-6.5691071923183464E-2</v>
      </c>
      <c r="BS49" s="42">
        <f t="shared" si="10"/>
        <v>6.128523901243188E-4</v>
      </c>
      <c r="BT49" s="42">
        <f t="shared" si="11"/>
        <v>-0.14280781897375971</v>
      </c>
      <c r="BU49" s="42">
        <f t="shared" si="12"/>
        <v>0.22293654085441728</v>
      </c>
      <c r="BV49" s="68" cm="1">
        <f t="array" ref="BV49">_xll.ciqfunctions.udf.CIQ(B$3,$BV$1,$BV$2,$A49,"L",,"USD","H")/100</f>
        <v>6.4579999999999999E-2</v>
      </c>
      <c r="BW49" s="68" cm="1">
        <f t="array" ref="BW49">_xll.ciqfunctions.udf.CIQ(C$3,$BV$1,$BV$2,$A49,"L",,"USD","H")/100</f>
        <v>0.112304</v>
      </c>
      <c r="BX49" s="68" cm="1">
        <f t="array" ref="BX49">_xll.ciqfunctions.udf.CIQ(D$3,$BV$1,$BV$2,$A49,"L",,"USD","H")/100</f>
        <v>8.2588000000000009E-2</v>
      </c>
      <c r="BY49" s="68" cm="1">
        <f t="array" ref="BY49">_xll.ciqfunctions.udf.CIQ(E$3,$BV$1,$BV$2,$A49,"L",,"USD","H")/100</f>
        <v>0.11462</v>
      </c>
      <c r="BZ49" s="68" cm="1">
        <f t="array" ref="BZ49">_xll.ciqfunctions.udf.CIQ(F$3,$BV$1,$BV$2,$A49,"L",,"USD","H")/100</f>
        <v>3.8924E-2</v>
      </c>
      <c r="CA49" s="68" cm="1">
        <f t="array" ref="CA49">_xll.ciqfunctions.udf.CIQ(G$3,$BV$1,$BV$2,$A49,"L",,"USD","H")/100</f>
        <v>5.8348000000000004E-2</v>
      </c>
      <c r="CB49" s="68" cm="1">
        <f t="array" ref="CB49">_xll.ciqfunctions.udf.CIQ(B$3,$BV$1,$CB$2,$A49,"L",,"USD","H")/100</f>
        <v>7.633899999999999E-2</v>
      </c>
      <c r="CC49" s="68" cm="1">
        <f t="array" ref="CC49">_xll.ciqfunctions.udf.CIQ(C$3,$BV$1,$CB$2,$A49,"L",,"USD","H")/100</f>
        <v>0.11416900000000001</v>
      </c>
      <c r="CD49" s="68" cm="1">
        <f t="array" ref="CD49">_xll.ciqfunctions.udf.CIQ(D$3,$BV$1,$CB$2,$A49,"L",,"USD","H")/100</f>
        <v>7.1985999999999994E-2</v>
      </c>
      <c r="CE49" s="68" cm="1">
        <f t="array" ref="CE49">_xll.ciqfunctions.udf.CIQ(E$3,$BV$1,$CB$2,$A49,"L",,"USD","H")/100</f>
        <v>0.101026</v>
      </c>
      <c r="CF49" s="68" cm="1">
        <f t="array" ref="CF49">_xll.ciqfunctions.udf.CIQ(F$3,$BV$1,$CB$2,$A49,"L",,"USD","H")/100</f>
        <v>3.3182999999999997E-2</v>
      </c>
      <c r="CG49" s="68" cm="1">
        <f t="array" ref="CG49">_xll.ciqfunctions.udf.CIQ(G$3,$BV$1,$CB$2,$A49,"L",,"USD","H")/100</f>
        <v>3.6950999999999998E-2</v>
      </c>
    </row>
    <row r="50" spans="1:85">
      <c r="A50" s="3">
        <f t="shared" si="13"/>
        <v>41729</v>
      </c>
      <c r="B50" s="14" cm="1">
        <f t="array" ref="B50">_xll.ciqfunctions.udf.CIQ(B$3,$B$1,$B$2,$A50,"L",,"USD","H")</f>
        <v>16039</v>
      </c>
      <c r="C50" s="38" cm="1">
        <f t="array" ref="C50">_xll.ciqfunctions.udf.CIQ(C$3,$B$1,$B$2,$A50,"L",,"USD","H")</f>
        <v>93896</v>
      </c>
      <c r="D50" s="38" cm="1">
        <f t="array" ref="D50">_xll.ciqfunctions.udf.CIQ(D$3,$B$1,$B$2,$A50,"L",,"USD","H")</f>
        <v>49032</v>
      </c>
      <c r="E50" s="38" cm="1">
        <f t="array" ref="E50">_xll.ciqfunctions.udf.CIQ(E$3,$B$1,$B$2,$A50,"L",,"USD","H")</f>
        <v>4227.9089999999997</v>
      </c>
      <c r="F50" s="38" cm="1">
        <f t="array" ref="F50">_xll.ciqfunctions.udf.CIQ(F$3,$B$1,$B$2,$A50,"L",,"USD","H")</f>
        <v>91710</v>
      </c>
      <c r="G50" s="38" cm="1">
        <f t="array" ref="G50">_xll.ciqfunctions.udf.CIQ(G$3,$B$1,$B$2,$A50,"L",,"USD","H")</f>
        <v>4045</v>
      </c>
      <c r="H50" s="40" cm="1">
        <f t="array" ref="H50">_xll.ciqfunctions.udf.CIQ(B$3,$B$1,$H$2,$A50,"L",,"USD","H")</f>
        <v>58189</v>
      </c>
      <c r="I50" s="40" cm="1">
        <f t="array" ref="I50">_xll.ciqfunctions.udf.CIQ(C$3,$B$1,$H$2,$A50,"L",,"USD","H")</f>
        <v>388257</v>
      </c>
      <c r="J50" s="40" cm="1">
        <f t="array" ref="J50">_xll.ciqfunctions.udf.CIQ(D$3,$B$1,$H$2,$A50,"L",,"USD","H")</f>
        <v>208433</v>
      </c>
      <c r="K50" s="40" cm="1">
        <f t="array" ref="K50">_xll.ciqfunctions.udf.CIQ(E$3,$B$1,$H$2,$A50,"L",,"USD","H")</f>
        <v>15386.574000000001</v>
      </c>
      <c r="L50" s="40" cm="1">
        <f t="array" ref="L50">_xll.ciqfunctions.udf.CIQ(F$3,$B$1,$H$2,$A50,"L",,"USD","H")</f>
        <v>376739</v>
      </c>
      <c r="M50" s="40" cm="1">
        <f t="array" ref="M50">_xll.ciqfunctions.udf.CIQ(G$3,$B$1,$H$2,$A50,"L",,"USD","H")</f>
        <v>12342</v>
      </c>
      <c r="N50" s="13" cm="1">
        <f t="array" ref="N50">_xll.ciqfunctions.udf.CIQ(B$3,$N$1,$B$2,$A50,"L",,"USD","H")</f>
        <v>9.9087999999999994</v>
      </c>
      <c r="O50" s="13" cm="1">
        <f t="array" ref="O50">_xll.ciqfunctions.udf.CIQ(C$3,$N$1,$B$2,$A50,"L",,"USD","H")</f>
        <v>-2.0754000000000001</v>
      </c>
      <c r="P50" s="13" cm="1">
        <f t="array" ref="P50">_xll.ciqfunctions.udf.CIQ(D$3,$N$1,$B$2,$A50,"L",,"USD","H")</f>
        <v>-6.1821999999999999</v>
      </c>
      <c r="Q50" s="13" cm="1">
        <f t="array" ref="Q50">_xll.ciqfunctions.udf.CIQ(E$3,$N$1,$B$2,$A50,"L",,"USD","H")</f>
        <v>28.2258</v>
      </c>
      <c r="R50" s="13" cm="1">
        <f t="array" ref="R50">_xll.ciqfunctions.udf.CIQ(F$3,$N$1,$B$2,$A50,"L",,"USD","H")</f>
        <v>-2.5472000000000001</v>
      </c>
      <c r="S50" s="13" cm="1">
        <f t="array" ref="S50">_xll.ciqfunctions.udf.CIQ(G$3,$N$1,$B$2,$A50,"L",,"USD","H")</f>
        <v>76.560400000000001</v>
      </c>
      <c r="T50" s="94">
        <v>45730</v>
      </c>
      <c r="U50" s="41" cm="1">
        <f t="array" ref="U50">_xll.ciqfunctions.udf.CIQ(O$3,$N$1,$T$2,$A50,"L",,"USD","H")</f>
        <v>-3.9658000000000002</v>
      </c>
      <c r="V50" s="41" cm="1">
        <f t="array" ref="V50">_xll.ciqfunctions.udf.CIQ(P$3,$N$1,$T$2,$A50,"L",,"USD","H")</f>
        <v>-4.2713000000000001</v>
      </c>
      <c r="W50" s="41" cm="1">
        <f t="array" ref="W50">_xll.ciqfunctions.udf.CIQ(Q$3,$N$1,$T$2,$A50,"L",,"USD","H")</f>
        <v>30.521899999999999</v>
      </c>
      <c r="X50" s="41" cm="1">
        <f t="array" ref="X50">_xll.ciqfunctions.udf.CIQ(R$3,$N$1,$T$2,$A50,"L",,"USD","H")</f>
        <v>0.1028</v>
      </c>
      <c r="Y50" s="41" cm="1">
        <f t="array" ref="Y50">_xll.ciqfunctions.udf.CIQ(S$3,$N$1,$T$2,$A50,"L",,"USD","H")</f>
        <v>40.25</v>
      </c>
      <c r="Z50" s="38" cm="1">
        <f t="array" ref="Z50">_xll.ciqfunctions.udf.CIQ(B$3,$Z$1,$B$2,$A50,"L",,"USD","H")</f>
        <v>2123</v>
      </c>
      <c r="AA50" s="38" cm="1">
        <f t="array" ref="AA50">_xll.ciqfunctions.udf.CIQ(C$3,$Z$1,$B$2,$A50,"L",,"USD","H")</f>
        <v>9100</v>
      </c>
      <c r="AB50" s="38" cm="1">
        <f t="array" ref="AB50">_xll.ciqfunctions.udf.CIQ(D$3,$Z$1,$B$2,$A50,"L",,"USD","H")</f>
        <v>4512</v>
      </c>
      <c r="AC50" s="38" cm="1">
        <f t="array" ref="AC50">_xll.ciqfunctions.udf.CIQ(E$3,$Z$1,$B$2,$A50,"L",,"USD","H")</f>
        <v>660.928</v>
      </c>
      <c r="AD50" s="38" cm="1">
        <f t="array" ref="AD50">_xll.ciqfunctions.udf.CIQ(F$3,$Z$1,$B$2,$A50,"L",,"USD","H")</f>
        <v>3528</v>
      </c>
      <c r="AE50" s="38" cm="1">
        <f t="array" ref="AE50">_xll.ciqfunctions.udf.CIQ(G$3,$Z$1,$B$2,$A50,"L",,"USD","H")</f>
        <v>324</v>
      </c>
      <c r="AF50" s="40" cm="1">
        <f t="array" ref="AF50">_xll.ciqfunctions.udf.CIQ(B$3,$Z$1,$H$2,$A50,"L",,"USD","H")</f>
        <v>9140</v>
      </c>
      <c r="AG50" s="40" cm="1">
        <f t="array" ref="AG50">_xll.ciqfunctions.udf.CIQ(C$3,$Z$1,$H$2,$A50,"L",,"USD","H")</f>
        <v>32180</v>
      </c>
      <c r="AH50" s="40" cm="1">
        <f t="array" ref="AH50">_xll.ciqfunctions.udf.CIQ(D$3,$Z$1,$H$2,$A50,"L",,"USD","H")</f>
        <v>19757</v>
      </c>
      <c r="AI50" s="40" cm="1">
        <f t="array" ref="AI50">_xll.ciqfunctions.udf.CIQ(E$3,$Z$1,$H$2,$A50,"L",,"USD","H")</f>
        <v>2363.3119999999999</v>
      </c>
      <c r="AJ50" s="40" cm="1">
        <f t="array" ref="AJ50">_xll.ciqfunctions.udf.CIQ(F$3,$Z$1,$H$2,$A50,"L",,"USD","H")</f>
        <v>10116</v>
      </c>
      <c r="AK50" s="40" cm="1">
        <f t="array" ref="AK50">_xll.ciqfunctions.udf.CIQ(G$3,$Z$1,$H$2,$A50,"L",,"USD","H")</f>
        <v>1643</v>
      </c>
      <c r="AL50" s="13" cm="1">
        <f t="array" ref="AL50">_xll.ciqfunctions.udf.CIQ(B$3,$AL$1,$AL$2,$A50,"L",,"USD","H")</f>
        <v>-0.74809999999999999</v>
      </c>
      <c r="AM50" s="13" cm="1">
        <f t="array" ref="AM50">_xll.ciqfunctions.udf.CIQ(C$3,$AL$1,$AL$2,$A50,"L",,"USD","H")</f>
        <v>-4.2106000000000003</v>
      </c>
      <c r="AN50" s="13" cm="1">
        <f t="array" ref="AN50">_xll.ciqfunctions.udf.CIQ(D$3,$AL$1,$AL$2,$A50,"L",,"USD","H")</f>
        <v>-26.966699999999999</v>
      </c>
      <c r="AO50" s="13" cm="1">
        <f t="array" ref="AO50">_xll.ciqfunctions.udf.CIQ(E$3,$AL$1,$AL$2,$A50,"L",,"USD","H")</f>
        <v>33.594999999999999</v>
      </c>
      <c r="AP50" s="13" cm="1">
        <f t="array" ref="AP50">_xll.ciqfunctions.udf.CIQ(F$3,$AL$1,$AL$2,$A50,"L",,"USD","H")</f>
        <v>-79.078500000000005</v>
      </c>
      <c r="AQ50" s="13" t="str" cm="1">
        <f t="array" ref="AQ50">_xll.ciqfunctions.udf.CIQ(G$3,$AL$1,$AL$2,$A50,"L",,"USD","H")</f>
        <v>NM</v>
      </c>
      <c r="AR50" s="41" cm="1">
        <f t="array" ref="AR50">_xll.ciqfunctions.udf.CIQ(B$3,$AL$1,$AR$2,$A50,"L",,"USD","H")</f>
        <v>19.790299999999998</v>
      </c>
      <c r="AS50" s="41" cm="1">
        <f t="array" ref="AS50">_xll.ciqfunctions.udf.CIQ(C$3,$AL$1,$AR$2,$A50,"L",,"USD","H")</f>
        <v>-28.377500000000001</v>
      </c>
      <c r="AT50" s="41" cm="1">
        <f t="array" ref="AT50">_xll.ciqfunctions.udf.CIQ(D$3,$AL$1,$AR$2,$A50,"L",,"USD","H")</f>
        <v>-23.6769</v>
      </c>
      <c r="AU50" s="41" cm="1">
        <f t="array" ref="AU50">_xll.ciqfunctions.udf.CIQ(E$3,$AL$1,$AR$2,$A50,"L",,"USD","H")</f>
        <v>218.9376</v>
      </c>
      <c r="AV50" s="41" cm="1">
        <f t="array" ref="AV50">_xll.ciqfunctions.udf.CIQ(F$3,$AL$1,$AR$2,$A50,"L",,"USD","H")</f>
        <v>-54.2532</v>
      </c>
      <c r="AW50" s="41" t="str" cm="1">
        <f t="array" ref="AW50">_xll.ciqfunctions.udf.CIQ(G$3,$AL$1,$AR$2,$A50,"L",,"USD","H")</f>
        <v>NM</v>
      </c>
      <c r="AX50" s="38" cm="1">
        <f t="array" ref="AX50">_xll.ciqfunctions.udf.CIQ(B$3,$AX$1,$AX$2,$A50,"L",,"USD","H")</f>
        <v>5817</v>
      </c>
      <c r="AY50" s="38" cm="1">
        <f t="array" ref="AY50">_xll.ciqfunctions.udf.CIQ(C$3,$AX$1,$AX$2,$A50,"L",,"USD","H")</f>
        <v>14472</v>
      </c>
      <c r="AZ50" s="38" cm="1">
        <f t="array" ref="AZ50">_xll.ciqfunctions.udf.CIQ(D$3,$AX$1,$AX$2,$A50,"L",,"USD","H")</f>
        <v>9748</v>
      </c>
      <c r="BA50" s="38" cm="1">
        <f t="array" ref="BA50">_xll.ciqfunctions.udf.CIQ(E$3,$AX$1,$AX$2,$A50,"L",,"USD","H")</f>
        <v>2132.6329999999998</v>
      </c>
      <c r="BB50" s="38" cm="1">
        <f t="array" ref="BB50">_xll.ciqfunctions.udf.CIQ(F$3,$AX$1,$AX$2,$A50,"L",,"USD","H")</f>
        <v>9156</v>
      </c>
      <c r="BC50" s="38" cm="1">
        <f t="array" ref="BC50">_xll.ciqfunctions.udf.CIQ(G$3,$AX$1,$AX$2,$A50,"L",,"USD","H")</f>
        <v>1502</v>
      </c>
      <c r="BD50" s="40" cm="1">
        <f t="array" ref="BD50">_xll.ciqfunctions.udf.CIQ(B$3,$AX$1,$BD$2,$A50,"L",,"USD","H")</f>
        <v>21852</v>
      </c>
      <c r="BE50" s="40" cm="1">
        <f t="array" ref="BE50">_xll.ciqfunctions.udf.CIQ(C$3,$AX$1,$BD$2,$A50,"L",,"USD","H")</f>
        <v>56762</v>
      </c>
      <c r="BF50" s="40" cm="1">
        <f t="array" ref="BF50">_xll.ciqfunctions.udf.CIQ(D$3,$AX$1,$BD$2,$A50,"L",,"USD","H")</f>
        <v>39897</v>
      </c>
      <c r="BG50" s="40">
        <f>_xll.ciqfunctions.udf.CIQ("COP", "IQ_PRICEDATE", "2/21/2025")</f>
        <v>45709</v>
      </c>
      <c r="BH50" s="40" cm="1">
        <f t="array" ref="BH50">_xll.ciqfunctions.udf.CIQ(F$3,$AX$1,$BD$2,$A50,"L",,"USD","H")</f>
        <v>31380</v>
      </c>
      <c r="BI50" s="40" cm="1">
        <f t="array" ref="BI50">_xll.ciqfunctions.udf.CIQ(G$3,$AX$1,$BD$2,$A50,"L",,"USD","H")</f>
        <v>6178</v>
      </c>
      <c r="BJ50" s="43">
        <f t="shared" si="1"/>
        <v>2.7012711864406791E-2</v>
      </c>
      <c r="BK50" s="43">
        <f t="shared" si="2"/>
        <v>-4.7456065293227101E-2</v>
      </c>
      <c r="BL50" s="43">
        <f t="shared" si="3"/>
        <v>-0.13281736500311359</v>
      </c>
      <c r="BM50" s="43">
        <f t="shared" si="4"/>
        <v>0.35942393342074741</v>
      </c>
      <c r="BN50" s="43">
        <f t="shared" si="5"/>
        <v>-0.12046109510086456</v>
      </c>
      <c r="BO50" s="43">
        <f t="shared" si="6"/>
        <v>0.82060606060606056</v>
      </c>
      <c r="BP50" s="42">
        <f t="shared" si="7"/>
        <v>-4.7820740538324635E-3</v>
      </c>
      <c r="BQ50" s="42">
        <f t="shared" si="8"/>
        <v>-0.11808209813243842</v>
      </c>
      <c r="BR50" s="42">
        <f t="shared" si="9"/>
        <v>-0.13637249172024157</v>
      </c>
      <c r="BS50" s="42">
        <f t="shared" si="10"/>
        <v>6.1294630152586294E-4</v>
      </c>
      <c r="BT50" s="42">
        <f t="shared" si="11"/>
        <v>-0.1238063327190484</v>
      </c>
      <c r="BU50" s="42">
        <f t="shared" si="12"/>
        <v>0.36954112170250508</v>
      </c>
      <c r="BV50" s="68" cm="1">
        <f t="array" ref="BV50">_xll.ciqfunctions.udf.CIQ(B$3,$BV$1,$BV$2,$A50,"L",,"USD","H")/100</f>
        <v>6.8087999999999996E-2</v>
      </c>
      <c r="BW50" s="68" cm="1">
        <f t="array" ref="BW50">_xll.ciqfunctions.udf.CIQ(C$3,$BV$1,$BV$2,$A50,"L",,"USD","H")/100</f>
        <v>0.125028</v>
      </c>
      <c r="BX50" s="68" cm="1">
        <f t="array" ref="BX50">_xll.ciqfunctions.udf.CIQ(D$3,$BV$1,$BV$2,$A50,"L",,"USD","H")/100</f>
        <v>6.0555999999999999E-2</v>
      </c>
      <c r="BY50" s="68" cm="1">
        <f t="array" ref="BY50">_xll.ciqfunctions.udf.CIQ(E$3,$BV$1,$BV$2,$A50,"L",,"USD","H")/100</f>
        <v>0.112608</v>
      </c>
      <c r="BZ50" s="68" cm="1">
        <f t="array" ref="BZ50">_xll.ciqfunctions.udf.CIQ(F$3,$BV$1,$BV$2,$A50,"L",,"USD","H")/100</f>
        <v>4.6396E-2</v>
      </c>
      <c r="CA50" s="68" cm="1">
        <f t="array" ref="CA50">_xll.ciqfunctions.udf.CIQ(G$3,$BV$1,$BV$2,$A50,"L",,"USD","H")/100</f>
        <v>2.5611999999999999E-2</v>
      </c>
      <c r="CB50" s="68" cm="1">
        <f t="array" ref="CB50">_xll.ciqfunctions.udf.CIQ(B$3,$BV$1,$CB$2,$A50,"L",,"USD","H")/100</f>
        <v>7.7328999999999995E-2</v>
      </c>
      <c r="CC50" s="68" cm="1">
        <f t="array" ref="CC50">_xll.ciqfunctions.udf.CIQ(C$3,$BV$1,$CB$2,$A50,"L",,"USD","H")/100</f>
        <v>0.10817199999999999</v>
      </c>
      <c r="CD50" s="68" cm="1">
        <f t="array" ref="CD50">_xll.ciqfunctions.udf.CIQ(D$3,$BV$1,$CB$2,$A50,"L",,"USD","H")/100</f>
        <v>7.3362999999999998E-2</v>
      </c>
      <c r="CE50" s="68" cm="1">
        <f t="array" ref="CE50">_xll.ciqfunctions.udf.CIQ(E$3,$BV$1,$CB$2,$A50,"L",,"USD","H")/100</f>
        <v>0.102753</v>
      </c>
      <c r="CF50" s="68" cm="1">
        <f t="array" ref="CF50">_xll.ciqfunctions.udf.CIQ(F$3,$BV$1,$CB$2,$A50,"L",,"USD","H")/100</f>
        <v>2.6983E-2</v>
      </c>
      <c r="CG50" s="68" cm="1">
        <f t="array" ref="CG50">_xll.ciqfunctions.udf.CIQ(G$3,$BV$1,$CB$2,$A50,"L",,"USD","H")/100</f>
        <v>3.5514999999999998E-2</v>
      </c>
    </row>
    <row r="51" spans="1:85">
      <c r="A51" s="3">
        <f t="shared" si="13"/>
        <v>41639</v>
      </c>
      <c r="B51" s="14" cm="1">
        <f t="array" ref="B51">_xll.ciqfunctions.udf.CIQ(B$3,$B$1,$B$2,$A51,"L",,"USD","H")</f>
        <v>13702</v>
      </c>
      <c r="C51" s="38" cm="1">
        <f t="array" ref="C51">_xll.ciqfunctions.udf.CIQ(C$3,$B$1,$B$2,$A51,"L",,"USD","H")</f>
        <v>98355</v>
      </c>
      <c r="D51" s="38" cm="1">
        <f t="array" ref="D51">_xll.ciqfunctions.udf.CIQ(D$3,$B$1,$B$2,$A51,"L",,"USD","H")</f>
        <v>51822</v>
      </c>
      <c r="E51" s="38" cm="1">
        <f t="array" ref="E51">_xll.ciqfunctions.udf.CIQ(E$3,$B$1,$B$2,$A51,"L",,"USD","H")</f>
        <v>3696.5230000000001</v>
      </c>
      <c r="F51" s="38" cm="1">
        <f t="array" ref="F51">_xll.ciqfunctions.udf.CIQ(F$3,$B$1,$B$2,$A51,"L",,"USD","H")</f>
        <v>93717</v>
      </c>
      <c r="G51" s="38" cm="1">
        <f t="array" ref="G51">_xll.ciqfunctions.udf.CIQ(G$3,$B$1,$B$2,$A51,"L",,"USD","H")</f>
        <v>2720</v>
      </c>
      <c r="H51" s="40" cm="1">
        <f t="array" ref="H51">_xll.ciqfunctions.udf.CIQ(B$3,$B$1,$H$2,$A51,"L",,"USD","H")</f>
        <v>56889</v>
      </c>
      <c r="I51" s="40" cm="1">
        <f t="array" ref="I51">_xll.ciqfunctions.udf.CIQ(C$3,$B$1,$H$2,$A51,"L",,"USD","H")</f>
        <v>390247</v>
      </c>
      <c r="J51" s="40" cm="1">
        <f t="array" ref="J51">_xll.ciqfunctions.udf.CIQ(D$3,$B$1,$H$2,$A51,"L",,"USD","H")</f>
        <v>211664</v>
      </c>
      <c r="K51" s="40" cm="1">
        <f t="array" ref="K51">_xll.ciqfunctions.udf.CIQ(E$3,$B$1,$H$2,$A51,"L",,"USD","H")</f>
        <v>14455.902</v>
      </c>
      <c r="L51" s="40" cm="1">
        <f t="array" ref="L51">_xll.ciqfunctions.udf.CIQ(F$3,$B$1,$H$2,$A51,"L",,"USD","H")</f>
        <v>379631</v>
      </c>
      <c r="M51" s="40" cm="1">
        <f t="array" ref="M51">_xll.ciqfunctions.udf.CIQ(G$3,$B$1,$H$2,$A51,"L",,"USD","H")</f>
        <v>10588</v>
      </c>
      <c r="N51" s="13" cm="1">
        <f t="array" ref="N51">_xll.ciqfunctions.udf.CIQ(B$3,$N$1,$B$2,$A51,"L",,"USD","H")</f>
        <v>-13.720800000000001</v>
      </c>
      <c r="O51" s="13" cm="1">
        <f t="array" ref="O51">_xll.ciqfunctions.udf.CIQ(C$3,$N$1,$B$2,$A51,"L",,"USD","H")</f>
        <v>-3.0116000000000001</v>
      </c>
      <c r="P51" s="13" cm="1">
        <f t="array" ref="P51">_xll.ciqfunctions.udf.CIQ(D$3,$N$1,$B$2,$A51,"L",,"USD","H")</f>
        <v>-4.2496999999999998</v>
      </c>
      <c r="Q51" s="13" cm="1">
        <f t="array" ref="Q51">_xll.ciqfunctions.udf.CIQ(E$3,$N$1,$B$2,$A51,"L",,"USD","H")</f>
        <v>23.181699999999999</v>
      </c>
      <c r="R51" s="13" cm="1">
        <f t="array" ref="R51">_xll.ciqfunctions.udf.CIQ(F$3,$N$1,$B$2,$A51,"L",,"USD","H")</f>
        <v>-1.6281000000000001</v>
      </c>
      <c r="S51" s="13" cm="1">
        <f t="array" ref="S51">_xll.ciqfunctions.udf.CIQ(G$3,$N$1,$B$2,$A51,"L",,"USD","H")</f>
        <v>6.0015000000000001</v>
      </c>
      <c r="T51" s="94">
        <v>45723</v>
      </c>
      <c r="U51" s="41" cm="1">
        <f t="array" ref="U51">_xll.ciqfunctions.udf.CIQ(O$3,$N$1,$T$2,$A51,"L",,"USD","H")</f>
        <v>-6.8845999999999998</v>
      </c>
      <c r="V51" s="41" cm="1">
        <f t="array" ref="V51">_xll.ciqfunctions.udf.CIQ(P$3,$N$1,$T$2,$A51,"L",,"USD","H")</f>
        <v>-4.9039000000000001</v>
      </c>
      <c r="W51" s="41" cm="1">
        <f t="array" ref="W51">_xll.ciqfunctions.udf.CIQ(Q$3,$N$1,$T$2,$A51,"L",,"USD","H")</f>
        <v>30.2775</v>
      </c>
      <c r="X51" s="41" cm="1">
        <f t="array" ref="X51">_xll.ciqfunctions.udf.CIQ(R$3,$N$1,$T$2,$A51,"L",,"USD","H")</f>
        <v>1.0287999999999999</v>
      </c>
      <c r="Y51" s="41" cm="1">
        <f t="array" ref="Y51">_xll.ciqfunctions.udf.CIQ(S$3,$N$1,$T$2,$A51,"L",,"USD","H")</f>
        <v>20.2089</v>
      </c>
      <c r="Z51" s="38" cm="1">
        <f t="array" ref="Z51">_xll.ciqfunctions.udf.CIQ(B$3,$Z$1,$B$2,$A51,"L",,"USD","H")</f>
        <v>2487</v>
      </c>
      <c r="AA51" s="38" cm="1">
        <f t="array" ref="AA51">_xll.ciqfunctions.udf.CIQ(C$3,$Z$1,$B$2,$A51,"L",,"USD","H")</f>
        <v>8350</v>
      </c>
      <c r="AB51" s="38" cm="1">
        <f t="array" ref="AB51">_xll.ciqfunctions.udf.CIQ(D$3,$Z$1,$B$2,$A51,"L",,"USD","H")</f>
        <v>4930</v>
      </c>
      <c r="AC51" s="38" cm="1">
        <f t="array" ref="AC51">_xll.ciqfunctions.udf.CIQ(E$3,$Z$1,$B$2,$A51,"L",,"USD","H")</f>
        <v>580.19399999999996</v>
      </c>
      <c r="AD51" s="38" cm="1">
        <f t="array" ref="AD51">_xll.ciqfunctions.udf.CIQ(F$3,$Z$1,$B$2,$A51,"L",,"USD","H")</f>
        <v>1042</v>
      </c>
      <c r="AE51" s="38" cm="1">
        <f t="array" ref="AE51">_xll.ciqfunctions.udf.CIQ(G$3,$Z$1,$B$2,$A51,"L",,"USD","H")</f>
        <v>207</v>
      </c>
      <c r="AF51" s="40" cm="1">
        <f t="array" ref="AF51">_xll.ciqfunctions.udf.CIQ(B$3,$Z$1,$H$2,$A51,"L",,"USD","H")</f>
        <v>9156</v>
      </c>
      <c r="AG51" s="40" cm="1">
        <f t="array" ref="AG51">_xll.ciqfunctions.udf.CIQ(C$3,$Z$1,$H$2,$A51,"L",,"USD","H")</f>
        <v>32580</v>
      </c>
      <c r="AH51" s="40" cm="1">
        <f t="array" ref="AH51">_xll.ciqfunctions.udf.CIQ(D$3,$Z$1,$H$2,$A51,"L",,"USD","H")</f>
        <v>21423</v>
      </c>
      <c r="AI51" s="40" cm="1">
        <f t="array" ref="AI51">_xll.ciqfunctions.udf.CIQ(E$3,$Z$1,$H$2,$A51,"L",,"USD","H")</f>
        <v>2197.1089999999999</v>
      </c>
      <c r="AJ51" s="40" cm="1">
        <f t="array" ref="AJ51">_xll.ciqfunctions.udf.CIQ(F$3,$Z$1,$H$2,$A51,"L",,"USD","H")</f>
        <v>23451</v>
      </c>
      <c r="AK51" s="40" cm="1">
        <f t="array" ref="AK51">_xll.ciqfunctions.udf.CIQ(G$3,$Z$1,$H$2,$A51,"L",,"USD","H")</f>
        <v>-20</v>
      </c>
      <c r="AL51" s="13" cm="1">
        <f t="array" ref="AL51">_xll.ciqfunctions.udf.CIQ(B$3,$AL$1,$AL$2,$A51,"L",,"USD","H")</f>
        <v>74.403899999999993</v>
      </c>
      <c r="AM51" s="13" cm="1">
        <f t="array" ref="AM51">_xll.ciqfunctions.udf.CIQ(C$3,$AL$1,$AL$2,$A51,"L",,"USD","H")</f>
        <v>-16.080500000000001</v>
      </c>
      <c r="AN51" s="13" cm="1">
        <f t="array" ref="AN51">_xll.ciqfunctions.udf.CIQ(D$3,$AL$1,$AL$2,$A51,"L",,"USD","H")</f>
        <v>-31.953099999999999</v>
      </c>
      <c r="AO51" s="13" t="str" cm="1">
        <f t="array" ref="AO51">_xll.ciqfunctions.udf.CIQ(E$3,$AL$1,$AL$2,$A51,"L",,"USD","H")</f>
        <v>NM</v>
      </c>
      <c r="AP51" s="13" cm="1">
        <f t="array" ref="AP51">_xll.ciqfunctions.udf.CIQ(F$3,$AL$1,$AL$2,$A51,"L",,"USD","H")</f>
        <v>-29.973199999999999</v>
      </c>
      <c r="AQ51" s="13" t="str" cm="1">
        <f t="array" ref="AQ51">_xll.ciqfunctions.udf.CIQ(G$3,$AL$1,$AL$2,$A51,"L",,"USD","H")</f>
        <v>NM</v>
      </c>
      <c r="AR51" s="41" cm="1">
        <f t="array" ref="AR51">_xll.ciqfunctions.udf.CIQ(B$3,$AL$1,$AR$2,$A51,"L",,"USD","H")</f>
        <v>8.6378000000000004</v>
      </c>
      <c r="AS51" s="41" cm="1">
        <f t="array" ref="AS51">_xll.ciqfunctions.udf.CIQ(C$3,$AL$1,$AR$2,$A51,"L",,"USD","H")</f>
        <v>-27.406500000000001</v>
      </c>
      <c r="AT51" s="41" cm="1">
        <f t="array" ref="AT51">_xll.ciqfunctions.udf.CIQ(D$3,$AL$1,$AR$2,$A51,"L",,"USD","H")</f>
        <v>-18.167300000000001</v>
      </c>
      <c r="AU51" s="41" cm="1">
        <f t="array" ref="AU51">_xll.ciqfunctions.udf.CIQ(E$3,$AL$1,$AR$2,$A51,"L",,"USD","H")</f>
        <v>285.26909999999998</v>
      </c>
      <c r="AV51" s="41" cm="1">
        <f t="array" ref="AV51">_xll.ciqfunctions.udf.CIQ(F$3,$AL$1,$AR$2,$A51,"L",,"USD","H")</f>
        <v>112.86190000000001</v>
      </c>
      <c r="AW51" s="41" t="str" cm="1">
        <f t="array" ref="AW51">_xll.ciqfunctions.udf.CIQ(G$3,$AL$1,$AR$2,$A51,"L",,"USD","H")</f>
        <v>NM</v>
      </c>
      <c r="AX51" s="38" cm="1">
        <f t="array" ref="AX51">_xll.ciqfunctions.udf.CIQ(B$3,$AX$1,$AX$2,$A51,"L",,"USD","H")</f>
        <v>4933</v>
      </c>
      <c r="AY51" s="38" cm="1">
        <f t="array" ref="AY51">_xll.ciqfunctions.udf.CIQ(C$3,$AX$1,$AX$2,$A51,"L",,"USD","H")</f>
        <v>14102</v>
      </c>
      <c r="AZ51" s="38" cm="1">
        <f t="array" ref="AZ51">_xll.ciqfunctions.udf.CIQ(D$3,$AX$1,$AX$2,$A51,"L",,"USD","H")</f>
        <v>9621</v>
      </c>
      <c r="BA51" s="38" cm="1">
        <f t="array" ref="BA51">_xll.ciqfunctions.udf.CIQ(E$3,$AX$1,$AX$2,$A51,"L",,"USD","H")</f>
        <v>1993.0940000000001</v>
      </c>
      <c r="BB51" s="38" cm="1">
        <f t="array" ref="BB51">_xll.ciqfunctions.udf.CIQ(F$3,$AX$1,$AX$2,$A51,"L",,"USD","H")</f>
        <v>6176</v>
      </c>
      <c r="BC51" s="38" cm="1">
        <f t="array" ref="BC51">_xll.ciqfunctions.udf.CIQ(G$3,$AX$1,$AX$2,$A51,"L",,"USD","H")</f>
        <v>1349</v>
      </c>
      <c r="BD51" s="40" cm="1">
        <f t="array" ref="BD51">_xll.ciqfunctions.udf.CIQ(B$3,$AX$1,$BD$2,$A51,"L",,"USD","H")</f>
        <v>21783</v>
      </c>
      <c r="BE51" s="40" cm="1">
        <f t="array" ref="BE51">_xll.ciqfunctions.udf.CIQ(C$3,$AX$1,$BD$2,$A51,"L",,"USD","H")</f>
        <v>57483</v>
      </c>
      <c r="BF51" s="40" cm="1">
        <f t="array" ref="BF51">_xll.ciqfunctions.udf.CIQ(D$3,$AX$1,$BD$2,$A51,"L",,"USD","H")</f>
        <v>41421</v>
      </c>
      <c r="BG51" s="40">
        <f>_xll.ciqfunctions.udf.CIQ("COP", "IQ_PRICEDATE", "2/14/2025")</f>
        <v>45702</v>
      </c>
      <c r="BH51" s="40" cm="1">
        <f t="array" ref="BH51">_xll.ciqfunctions.udf.CIQ(F$3,$AX$1,$BD$2,$A51,"L",,"USD","H")</f>
        <v>33129</v>
      </c>
      <c r="BI51" s="40" cm="1">
        <f t="array" ref="BI51">_xll.ciqfunctions.udf.CIQ(G$3,$AX$1,$BD$2,$A51,"L",,"USD","H")</f>
        <v>5497</v>
      </c>
      <c r="BJ51" s="43">
        <f t="shared" si="1"/>
        <v>-0.11610822433255685</v>
      </c>
      <c r="BK51" s="43">
        <f t="shared" si="2"/>
        <v>-0.13922968931209179</v>
      </c>
      <c r="BL51" s="43">
        <f t="shared" si="3"/>
        <v>-0.1428953229398664</v>
      </c>
      <c r="BM51" s="43">
        <f t="shared" si="4"/>
        <v>0.34282632408356273</v>
      </c>
      <c r="BN51" s="43">
        <f t="shared" si="5"/>
        <v>-0.37030995106035891</v>
      </c>
      <c r="BO51" s="43">
        <f t="shared" si="6"/>
        <v>1.048689138576786E-2</v>
      </c>
      <c r="BP51" s="42">
        <f t="shared" si="7"/>
        <v>-2.823875802997855E-2</v>
      </c>
      <c r="BQ51" s="42">
        <f t="shared" si="8"/>
        <v>-0.12598640696984897</v>
      </c>
      <c r="BR51" s="42">
        <f t="shared" si="9"/>
        <v>-0.1447596630327056</v>
      </c>
      <c r="BS51" s="42">
        <f t="shared" si="10"/>
        <v>6.1304024171304761E-4</v>
      </c>
      <c r="BT51" s="42">
        <f t="shared" si="11"/>
        <v>5.5500684996973249E-2</v>
      </c>
      <c r="BU51" s="42">
        <f t="shared" si="12"/>
        <v>8.229966528844268E-2</v>
      </c>
      <c r="BV51" s="68" cm="1">
        <f t="array" ref="BV51">_xll.ciqfunctions.udf.CIQ(B$3,$BV$1,$BV$2,$A51,"L",,"USD","H")/100</f>
        <v>8.6931999999999995E-2</v>
      </c>
      <c r="BW51" s="68" cm="1">
        <f t="array" ref="BW51">_xll.ciqfunctions.udf.CIQ(C$3,$BV$1,$BV$2,$A51,"L",,"USD","H")/100</f>
        <v>0.112008</v>
      </c>
      <c r="BX51" s="68" cm="1">
        <f t="array" ref="BX51">_xll.ciqfunctions.udf.CIQ(D$3,$BV$1,$BV$2,$A51,"L",,"USD","H")/100</f>
        <v>7.2176000000000004E-2</v>
      </c>
      <c r="BY51" s="68" cm="1">
        <f t="array" ref="BY51">_xll.ciqfunctions.udf.CIQ(E$3,$BV$1,$BV$2,$A51,"L",,"USD","H")/100</f>
        <v>9.9503999999999995E-2</v>
      </c>
      <c r="BZ51" s="68" cm="1">
        <f t="array" ref="BZ51">_xll.ciqfunctions.udf.CIQ(F$3,$BV$1,$BV$2,$A51,"L",,"USD","H")/100</f>
        <v>-2.928E-3</v>
      </c>
      <c r="CA51" s="68" cm="1">
        <f t="array" ref="CA51">_xll.ciqfunctions.udf.CIQ(G$3,$BV$1,$BV$2,$A51,"L",,"USD","H")/100</f>
        <v>1.4936E-2</v>
      </c>
      <c r="CB51" s="68" cm="1">
        <f t="array" ref="CB51">_xll.ciqfunctions.udf.CIQ(B$3,$BV$1,$CB$2,$A51,"L",,"USD","H")/100</f>
        <v>7.8734999999999999E-2</v>
      </c>
      <c r="CC51" s="68" cm="1">
        <f t="array" ref="CC51">_xll.ciqfunctions.udf.CIQ(C$3,$BV$1,$CB$2,$A51,"L",,"USD","H")/100</f>
        <v>0.11233399999999999</v>
      </c>
      <c r="CD51" s="68" cm="1">
        <f t="array" ref="CD51">_xll.ciqfunctions.udf.CIQ(D$3,$BV$1,$CB$2,$A51,"L",,"USD","H")/100</f>
        <v>8.6941000000000004E-2</v>
      </c>
      <c r="CE51" s="68" cm="1">
        <f t="array" ref="CE51">_xll.ciqfunctions.udf.CIQ(E$3,$BV$1,$CB$2,$A51,"L",,"USD","H")/100</f>
        <v>9.7617999999999996E-2</v>
      </c>
      <c r="CF51" s="68" cm="1">
        <f t="array" ref="CF51">_xll.ciqfunctions.udf.CIQ(F$3,$BV$1,$CB$2,$A51,"L",,"USD","H")/100</f>
        <v>0.103697</v>
      </c>
      <c r="CG51" s="68" cm="1">
        <f t="array" ref="CG51">_xll.ciqfunctions.udf.CIQ(G$3,$BV$1,$CB$2,$A51,"L",,"USD","H")/100</f>
        <v>-1.1246000000000001E-2</v>
      </c>
    </row>
    <row r="52" spans="1:85">
      <c r="A52" s="3">
        <f>EDATE(A48,-12)</f>
        <v>41547</v>
      </c>
      <c r="B52" s="14" cm="1">
        <f t="array" ref="B52">_xll.ciqfunctions.udf.CIQ(B$3,$B$1,$B$2,$A52,"L",,"USD","H")</f>
        <v>14401</v>
      </c>
      <c r="C52" s="38" cm="1">
        <f t="array" ref="C52">_xll.ciqfunctions.udf.CIQ(C$3,$B$1,$B$2,$A52,"L",,"USD","H")</f>
        <v>100508</v>
      </c>
      <c r="D52" s="38" cm="1">
        <f t="array" ref="D52">_xll.ciqfunctions.udf.CIQ(D$3,$B$1,$B$2,$A52,"L",,"USD","H")</f>
        <v>54380</v>
      </c>
      <c r="E52" s="38" cm="1">
        <f t="array" ref="E52">_xll.ciqfunctions.udf.CIQ(E$3,$B$1,$B$2,$A52,"L",,"USD","H")</f>
        <v>3826.6</v>
      </c>
      <c r="F52" s="38" cm="1">
        <f t="array" ref="F52">_xll.ciqfunctions.udf.CIQ(F$3,$B$1,$B$2,$A52,"L",,"USD","H")</f>
        <v>96601</v>
      </c>
      <c r="G52" s="38" cm="1">
        <f t="array" ref="G52">_xll.ciqfunctions.udf.CIQ(G$3,$B$1,$B$2,$A52,"L",,"USD","H")</f>
        <v>2855</v>
      </c>
      <c r="H52" s="40" cm="1">
        <f t="array" ref="H52">_xll.ciqfunctions.udf.CIQ(B$3,$B$1,$H$2,$A52,"L",,"USD","H")</f>
        <v>58922</v>
      </c>
      <c r="I52" s="40" cm="1">
        <f t="array" ref="I52">_xll.ciqfunctions.udf.CIQ(C$3,$B$1,$H$2,$A52,"L",,"USD","H")</f>
        <v>393301</v>
      </c>
      <c r="J52" s="40" cm="1">
        <f t="array" ref="J52">_xll.ciqfunctions.udf.CIQ(D$3,$B$1,$H$2,$A52,"L",,"USD","H")</f>
        <v>213964</v>
      </c>
      <c r="K52" s="40" cm="1">
        <f t="array" ref="K52">_xll.ciqfunctions.udf.CIQ(E$3,$B$1,$H$2,$A52,"L",,"USD","H")</f>
        <v>13760.248</v>
      </c>
      <c r="L52" s="40" cm="1">
        <f t="array" ref="L52">_xll.ciqfunctions.udf.CIQ(F$3,$B$1,$H$2,$A52,"L",,"USD","H")</f>
        <v>380687</v>
      </c>
      <c r="M52" s="40" cm="1">
        <f t="array" ref="M52">_xll.ciqfunctions.udf.CIQ(G$3,$B$1,$H$2,$A52,"L",,"USD","H")</f>
        <v>10434</v>
      </c>
      <c r="N52" s="13" cm="1">
        <f t="array" ref="N52">_xll.ciqfunctions.udf.CIQ(B$3,$N$1,$B$2,$A52,"L",,"USD","H")</f>
        <v>-1.3292999999999999</v>
      </c>
      <c r="O52" s="13" cm="1">
        <f t="array" ref="O52">_xll.ciqfunctions.udf.CIQ(C$3,$N$1,$B$2,$A52,"L",,"USD","H")</f>
        <v>-2.2791000000000001</v>
      </c>
      <c r="P52" s="13" cm="1">
        <f t="array" ref="P52">_xll.ciqfunctions.udf.CIQ(D$3,$N$1,$B$2,$A52,"L",,"USD","H")</f>
        <v>1.6505000000000001</v>
      </c>
      <c r="Q52" s="13" cm="1">
        <f t="array" ref="Q52">_xll.ciqfunctions.udf.CIQ(E$3,$N$1,$B$2,$A52,"L",,"USD","H")</f>
        <v>32.738599999999998</v>
      </c>
      <c r="R52" s="13" cm="1">
        <f t="array" ref="R52">_xll.ciqfunctions.udf.CIQ(F$3,$N$1,$B$2,$A52,"L",,"USD","H")</f>
        <v>4.9988000000000001</v>
      </c>
      <c r="S52" s="13" cm="1">
        <f t="array" ref="S52">_xll.ciqfunctions.udf.CIQ(G$3,$N$1,$B$2,$A52,"L",,"USD","H")</f>
        <v>35.952300000000001</v>
      </c>
      <c r="T52" s="94">
        <v>45716</v>
      </c>
      <c r="U52" s="41" cm="1">
        <f t="array" ref="U52">_xll.ciqfunctions.udf.CIQ(O$3,$N$1,$T$2,$A52,"L",,"USD","H")</f>
        <v>-7.4825999999999997</v>
      </c>
      <c r="V52" s="41" cm="1">
        <f t="array" ref="V52">_xll.ciqfunctions.udf.CIQ(P$3,$N$1,$T$2,$A52,"L",,"USD","H")</f>
        <v>-4.8080999999999996</v>
      </c>
      <c r="W52" s="41" cm="1">
        <f t="array" ref="W52">_xll.ciqfunctions.udf.CIQ(Q$3,$N$1,$T$2,$A52,"L",,"USD","H")</f>
        <v>28.926500000000001</v>
      </c>
      <c r="X52" s="41" cm="1">
        <f t="array" ref="X52">_xll.ciqfunctions.udf.CIQ(R$3,$N$1,$T$2,$A52,"L",,"USD","H")</f>
        <v>1.4363999999999999</v>
      </c>
      <c r="Y52" s="41" cm="1">
        <f t="array" ref="Y52">_xll.ciqfunctions.udf.CIQ(S$3,$N$1,$T$2,$A52,"L",,"USD","H")</f>
        <v>17.619199999999999</v>
      </c>
      <c r="Z52" s="38" cm="1">
        <f t="array" ref="Z52">_xll.ciqfunctions.udf.CIQ(B$3,$Z$1,$B$2,$A52,"L",,"USD","H")</f>
        <v>2480</v>
      </c>
      <c r="AA52" s="38" cm="1">
        <f t="array" ref="AA52">_xll.ciqfunctions.udf.CIQ(C$3,$Z$1,$B$2,$A52,"L",,"USD","H")</f>
        <v>7870</v>
      </c>
      <c r="AB52" s="38" cm="1">
        <f t="array" ref="AB52">_xll.ciqfunctions.udf.CIQ(D$3,$Z$1,$B$2,$A52,"L",,"USD","H")</f>
        <v>4950</v>
      </c>
      <c r="AC52" s="38" cm="1">
        <f t="array" ref="AC52">_xll.ciqfunctions.udf.CIQ(E$3,$Z$1,$B$2,$A52,"L",,"USD","H")</f>
        <v>462.49799999999999</v>
      </c>
      <c r="AD52" s="38" cm="1">
        <f t="array" ref="AD52">_xll.ciqfunctions.udf.CIQ(F$3,$Z$1,$B$2,$A52,"L",,"USD","H")</f>
        <v>3504</v>
      </c>
      <c r="AE52" s="38" cm="1">
        <f t="array" ref="AE52">_xll.ciqfunctions.udf.CIQ(G$3,$Z$1,$B$2,$A52,"L",,"USD","H")</f>
        <v>429</v>
      </c>
      <c r="AF52" s="40" cm="1">
        <f t="array" ref="AF52">_xll.ciqfunctions.udf.CIQ(B$3,$Z$1,$H$2,$A52,"L",,"USD","H")</f>
        <v>8095</v>
      </c>
      <c r="AG52" s="40" cm="1">
        <f t="array" ref="AG52">_xll.ciqfunctions.udf.CIQ(C$3,$Z$1,$H$2,$A52,"L",,"USD","H")</f>
        <v>34180</v>
      </c>
      <c r="AH52" s="40" cm="1">
        <f t="array" ref="AH52">_xll.ciqfunctions.udf.CIQ(D$3,$Z$1,$H$2,$A52,"L",,"USD","H")</f>
        <v>23738</v>
      </c>
      <c r="AI52" s="40" cm="1">
        <f t="array" ref="AI52">_xll.ciqfunctions.udf.CIQ(E$3,$Z$1,$H$2,$A52,"L",,"USD","H")</f>
        <v>1111.9159999999999</v>
      </c>
      <c r="AJ52" s="40" cm="1">
        <f t="array" ref="AJ52">_xll.ciqfunctions.udf.CIQ(F$3,$Z$1,$H$2,$A52,"L",,"USD","H")</f>
        <v>23897</v>
      </c>
      <c r="AK52" s="40" cm="1">
        <f t="array" ref="AK52">_xll.ciqfunctions.udf.CIQ(G$3,$Z$1,$H$2,$A52,"L",,"USD","H")</f>
        <v>-584</v>
      </c>
      <c r="AL52" s="13" cm="1">
        <f t="array" ref="AL52">_xll.ciqfunctions.udf.CIQ(B$3,$AL$1,$AL$2,$A52,"L",,"USD","H")</f>
        <v>37.930999999999997</v>
      </c>
      <c r="AM52" s="13" cm="1">
        <f t="array" ref="AM52">_xll.ciqfunctions.udf.CIQ(C$3,$AL$1,$AL$2,$A52,"L",,"USD","H")</f>
        <v>-17.7639</v>
      </c>
      <c r="AN52" s="13" cm="1">
        <f t="array" ref="AN52">_xll.ciqfunctions.udf.CIQ(D$3,$AL$1,$AL$2,$A52,"L",,"USD","H")</f>
        <v>-5.7682000000000002</v>
      </c>
      <c r="AO52" s="13" cm="1">
        <f t="array" ref="AO52">_xll.ciqfunctions.udf.CIQ(E$3,$AL$1,$AL$2,$A52,"L",,"USD","H")</f>
        <v>30.101099999999999</v>
      </c>
      <c r="AP52" s="13" cm="1">
        <f t="array" ref="AP52">_xll.ciqfunctions.udf.CIQ(F$3,$AL$1,$AL$2,$A52,"L",,"USD","H")</f>
        <v>-33.649000000000001</v>
      </c>
      <c r="AQ52" s="13" t="str" cm="1">
        <f t="array" ref="AQ52">_xll.ciqfunctions.udf.CIQ(G$3,$AL$1,$AL$2,$A52,"L",,"USD","H")</f>
        <v>NM</v>
      </c>
      <c r="AR52" s="41" cm="1">
        <f t="array" ref="AR52">_xll.ciqfunctions.udf.CIQ(B$3,$AL$1,$AR$2,$A52,"L",,"USD","H")</f>
        <v>-22.1036</v>
      </c>
      <c r="AS52" s="41" cm="1">
        <f t="array" ref="AS52">_xll.ciqfunctions.udf.CIQ(C$3,$AL$1,$AR$2,$A52,"L",,"USD","H")</f>
        <v>-22.8965</v>
      </c>
      <c r="AT52" s="41" cm="1">
        <f t="array" ref="AT52">_xll.ciqfunctions.udf.CIQ(D$3,$AL$1,$AR$2,$A52,"L",,"USD","H")</f>
        <v>-1.3261000000000001</v>
      </c>
      <c r="AU52" s="41" cm="1">
        <f t="array" ref="AU52">_xll.ciqfunctions.udf.CIQ(E$3,$AL$1,$AR$2,$A52,"L",,"USD","H")</f>
        <v>-7.0286</v>
      </c>
      <c r="AV52" s="41" cm="1">
        <f t="array" ref="AV52">_xll.ciqfunctions.udf.CIQ(F$3,$AL$1,$AR$2,$A52,"L",,"USD","H")</f>
        <v>38.823</v>
      </c>
      <c r="AW52" s="41" t="str" cm="1">
        <f t="array" ref="AW52">_xll.ciqfunctions.udf.CIQ(G$3,$AL$1,$AR$2,$A52,"L",,"USD","H")</f>
        <v>NM</v>
      </c>
      <c r="AX52" s="38" cm="1">
        <f t="array" ref="AX52">_xll.ciqfunctions.udf.CIQ(B$3,$AX$1,$AX$2,$A52,"L",,"USD","H")</f>
        <v>5431</v>
      </c>
      <c r="AY52" s="38" cm="1">
        <f t="array" ref="AY52">_xll.ciqfunctions.udf.CIQ(C$3,$AX$1,$AX$2,$A52,"L",,"USD","H")</f>
        <v>14546</v>
      </c>
      <c r="AZ52" s="38" cm="1">
        <f t="array" ref="AZ52">_xll.ciqfunctions.udf.CIQ(D$3,$AX$1,$AX$2,$A52,"L",,"USD","H")</f>
        <v>10595</v>
      </c>
      <c r="BA52" s="38" cm="1">
        <f t="array" ref="BA52">_xll.ciqfunctions.udf.CIQ(E$3,$AX$1,$AX$2,$A52,"L",,"USD","H")</f>
        <v>1776.3030000000001</v>
      </c>
      <c r="BB52" s="38" cm="1">
        <f t="array" ref="BB52">_xll.ciqfunctions.udf.CIQ(F$3,$AX$1,$AX$2,$A52,"L",,"USD","H")</f>
        <v>8411</v>
      </c>
      <c r="BC52" s="38" cm="1">
        <f t="array" ref="BC52">_xll.ciqfunctions.udf.CIQ(G$3,$AX$1,$AX$2,$A52,"L",,"USD","H")</f>
        <v>1475</v>
      </c>
      <c r="BD52" s="40" cm="1">
        <f t="array" ref="BD52">_xll.ciqfunctions.udf.CIQ(B$3,$AX$1,$BD$2,$A52,"L",,"USD","H")</f>
        <v>22347</v>
      </c>
      <c r="BE52" s="40" cm="1">
        <f t="array" ref="BE52">_xll.ciqfunctions.udf.CIQ(C$3,$AX$1,$BD$2,$A52,"L",,"USD","H")</f>
        <v>59764</v>
      </c>
      <c r="BF52" s="40" cm="1">
        <f t="array" ref="BF52">_xll.ciqfunctions.udf.CIQ(D$3,$AX$1,$BD$2,$A52,"L",,"USD","H")</f>
        <v>42994</v>
      </c>
      <c r="BG52" s="40">
        <f>_xll.ciqfunctions.udf.CIQ("COP", "IQ_PRICEDATE", "2/7/2025")</f>
        <v>45695</v>
      </c>
      <c r="BH52" s="40" cm="1">
        <f t="array" ref="BH52">_xll.ciqfunctions.udf.CIQ(F$3,$AX$1,$BD$2,$A52,"L",,"USD","H")</f>
        <v>36266</v>
      </c>
      <c r="BI52" s="40" cm="1">
        <f t="array" ref="BI52">_xll.ciqfunctions.udf.CIQ(G$3,$AX$1,$BD$2,$A52,"L",,"USD","H")</f>
        <v>5487</v>
      </c>
      <c r="BJ52" s="43">
        <f t="shared" si="1"/>
        <v>1.4381770638774771E-2</v>
      </c>
      <c r="BK52" s="43">
        <f t="shared" si="2"/>
        <v>-0.1574374420759963</v>
      </c>
      <c r="BL52" s="43">
        <f t="shared" si="3"/>
        <v>-2.9850746268656692E-2</v>
      </c>
      <c r="BM52" s="43">
        <f t="shared" si="4"/>
        <v>0.24469675151724113</v>
      </c>
      <c r="BN52" s="43">
        <f t="shared" si="5"/>
        <v>-0.14147187914667758</v>
      </c>
      <c r="BO52" s="43">
        <f t="shared" si="6"/>
        <v>0.82098765432098775</v>
      </c>
      <c r="BP52" s="42">
        <f t="shared" si="7"/>
        <v>5.8948964602189236E-2</v>
      </c>
      <c r="BQ52" s="42">
        <f t="shared" si="8"/>
        <v>-7.8810672503352497E-2</v>
      </c>
      <c r="BR52" s="42">
        <f t="shared" si="9"/>
        <v>-0.11390944127285096</v>
      </c>
      <c r="BS52" s="42">
        <f t="shared" si="10"/>
        <v>6.1313421069919549E-4</v>
      </c>
      <c r="BT52" s="42">
        <f t="shared" si="11"/>
        <v>2.5854265670966381E-2</v>
      </c>
      <c r="BU52" s="42">
        <f t="shared" si="12"/>
        <v>6.1931488291077974E-2</v>
      </c>
      <c r="BV52" s="68" cm="1">
        <f t="array" ref="BV52">_xll.ciqfunctions.udf.CIQ(B$3,$BV$1,$BV$2,$A52,"L",,"USD","H")/100</f>
        <v>8.6788000000000004E-2</v>
      </c>
      <c r="BW52" s="68" cm="1">
        <f t="array" ref="BW52">_xll.ciqfunctions.udf.CIQ(C$3,$BV$1,$BV$2,$A52,"L",,"USD","H")/100</f>
        <v>0.105228</v>
      </c>
      <c r="BX52" s="68" cm="1">
        <f t="array" ref="BX52">_xll.ciqfunctions.udf.CIQ(D$3,$BV$1,$BV$2,$A52,"L",,"USD","H")/100</f>
        <v>7.3847999999999997E-2</v>
      </c>
      <c r="BY52" s="68" cm="1">
        <f t="array" ref="BY52">_xll.ciqfunctions.udf.CIQ(E$3,$BV$1,$BV$2,$A52,"L",,"USD","H")/100</f>
        <v>7.8663999999999998E-2</v>
      </c>
      <c r="BZ52" s="68" cm="1">
        <f t="array" ref="BZ52">_xll.ciqfunctions.udf.CIQ(F$3,$BV$1,$BV$2,$A52,"L",,"USD","H")/100</f>
        <v>5.0339999999999996E-2</v>
      </c>
      <c r="CA52" s="68" cm="1">
        <f t="array" ref="CA52">_xll.ciqfunctions.udf.CIQ(G$3,$BV$1,$BV$2,$A52,"L",,"USD","H")/100</f>
        <v>4.4664000000000002E-2</v>
      </c>
      <c r="CB52" s="68" cm="1">
        <f t="array" ref="CB52">_xll.ciqfunctions.udf.CIQ(B$3,$BV$1,$CB$2,$A52,"L",,"USD","H")/100</f>
        <v>6.4507000000000009E-2</v>
      </c>
      <c r="CC52" s="68" cm="1">
        <f t="array" ref="CC52">_xll.ciqfunctions.udf.CIQ(C$3,$BV$1,$CB$2,$A52,"L",,"USD","H")/100</f>
        <v>0.122987</v>
      </c>
      <c r="CD52" s="68" cm="1">
        <f t="array" ref="CD52">_xll.ciqfunctions.udf.CIQ(D$3,$BV$1,$CB$2,$A52,"L",,"USD","H")/100</f>
        <v>0.10553499999999999</v>
      </c>
      <c r="CE52" s="68" cm="1">
        <f t="array" ref="CE52">_xll.ciqfunctions.udf.CIQ(E$3,$BV$1,$CB$2,$A52,"L",,"USD","H")/100</f>
        <v>4.4446000000000006E-2</v>
      </c>
      <c r="CF52" s="68" cm="1">
        <f t="array" ref="CF52">_xll.ciqfunctions.udf.CIQ(F$3,$BV$1,$CB$2,$A52,"L",,"USD","H")/100</f>
        <v>0.10540200000000001</v>
      </c>
      <c r="CG52" s="68" cm="1">
        <f t="array" ref="CG52">_xll.ciqfunctions.udf.CIQ(G$3,$BV$1,$CB$2,$A52,"L",,"USD","H")/100</f>
        <v>-2.9044E-2</v>
      </c>
    </row>
    <row r="53" spans="1:85">
      <c r="A53" s="3">
        <f t="shared" si="13"/>
        <v>41455</v>
      </c>
      <c r="B53" s="14" cm="1">
        <f t="array" ref="B53">_xll.ciqfunctions.udf.CIQ(B$3,$B$1,$B$2,$A53,"L",,"USD","H")</f>
        <v>14047</v>
      </c>
      <c r="C53" s="38" cm="1">
        <f t="array" ref="C53">_xll.ciqfunctions.udf.CIQ(C$3,$B$1,$B$2,$A53,"L",,"USD","H")</f>
        <v>95498</v>
      </c>
      <c r="D53" s="38" cm="1">
        <f t="array" ref="D53">_xll.ciqfunctions.udf.CIQ(D$3,$B$1,$B$2,$A53,"L",,"USD","H")</f>
        <v>53199</v>
      </c>
      <c r="E53" s="38" cm="1">
        <f t="array" ref="E53">_xll.ciqfunctions.udf.CIQ(E$3,$B$1,$B$2,$A53,"L",,"USD","H")</f>
        <v>3635.5419999999999</v>
      </c>
      <c r="F53" s="38" cm="1">
        <f t="array" ref="F53">_xll.ciqfunctions.udf.CIQ(F$3,$B$1,$B$2,$A53,"L",,"USD","H")</f>
        <v>94711</v>
      </c>
      <c r="G53" s="38" cm="1">
        <f t="array" ref="G53">_xll.ciqfunctions.udf.CIQ(G$3,$B$1,$B$2,$A53,"L",,"USD","H")</f>
        <v>2722</v>
      </c>
      <c r="H53" s="40" cm="1">
        <f t="array" ref="H53">_xll.ciqfunctions.udf.CIQ(B$3,$B$1,$H$2,$A53,"L",,"USD","H")</f>
        <v>59116</v>
      </c>
      <c r="I53" s="40" cm="1">
        <f t="array" ref="I53">_xll.ciqfunctions.udf.CIQ(C$3,$B$1,$H$2,$A53,"L",,"USD","H")</f>
        <v>395645</v>
      </c>
      <c r="J53" s="40" cm="1">
        <f t="array" ref="J53">_xll.ciqfunctions.udf.CIQ(D$3,$B$1,$H$2,$A53,"L",,"USD","H")</f>
        <v>213081</v>
      </c>
      <c r="K53" s="40" cm="1">
        <f t="array" ref="K53">_xll.ciqfunctions.udf.CIQ(E$3,$B$1,$H$2,$A53,"L",,"USD","H")</f>
        <v>12816.456</v>
      </c>
      <c r="L53" s="40" cm="1">
        <f t="array" ref="L53">_xll.ciqfunctions.udf.CIQ(F$3,$B$1,$H$2,$A53,"L",,"USD","H")</f>
        <v>376088</v>
      </c>
      <c r="M53" s="40" cm="1">
        <f t="array" ref="M53">_xll.ciqfunctions.udf.CIQ(G$3,$B$1,$H$2,$A53,"L",,"USD","H")</f>
        <v>9679</v>
      </c>
      <c r="N53" s="13" cm="1">
        <f t="array" ref="N53">_xll.ciqfunctions.udf.CIQ(B$3,$N$1,$B$2,$A53,"L",,"USD","H")</f>
        <v>-1.4867999999999999</v>
      </c>
      <c r="O53" s="13" cm="1">
        <f t="array" ref="O53">_xll.ciqfunctions.udf.CIQ(C$3,$N$1,$B$2,$A53,"L",,"USD","H")</f>
        <v>-8.3010999999999999</v>
      </c>
      <c r="P53" s="13" cm="1">
        <f t="array" ref="P53">_xll.ciqfunctions.udf.CIQ(D$3,$N$1,$B$2,$A53,"L",,"USD","H")</f>
        <v>-8.0413999999999994</v>
      </c>
      <c r="Q53" s="13" cm="1">
        <f t="array" ref="Q53">_xll.ciqfunctions.udf.CIQ(E$3,$N$1,$B$2,$A53,"L",,"USD","H")</f>
        <v>39.421999999999997</v>
      </c>
      <c r="R53" s="13" cm="1">
        <f t="array" ref="R53">_xll.ciqfunctions.udf.CIQ(F$3,$N$1,$B$2,$A53,"L",,"USD","H")</f>
        <v>-0.27800000000000002</v>
      </c>
      <c r="S53" s="13" cm="1">
        <f t="array" ref="S53">_xll.ciqfunctions.udf.CIQ(G$3,$N$1,$B$2,$A53,"L",,"USD","H")</f>
        <v>47.693899999999999</v>
      </c>
      <c r="T53" s="94">
        <v>45709</v>
      </c>
      <c r="U53" s="41" cm="1">
        <f t="array" ref="U53">_xll.ciqfunctions.udf.CIQ(O$3,$N$1,$T$2,$A53,"L",,"USD","H")</f>
        <v>-8.8899000000000008</v>
      </c>
      <c r="V53" s="41" cm="1">
        <f t="array" ref="V53">_xll.ciqfunctions.udf.CIQ(P$3,$N$1,$T$2,$A53,"L",,"USD","H")</f>
        <v>-7.5815999999999999</v>
      </c>
      <c r="W53" s="41" cm="1">
        <f t="array" ref="W53">_xll.ciqfunctions.udf.CIQ(Q$3,$N$1,$T$2,$A53,"L",,"USD","H")</f>
        <v>26.7608</v>
      </c>
      <c r="X53" s="41" cm="1">
        <f t="array" ref="X53">_xll.ciqfunctions.udf.CIQ(R$3,$N$1,$T$2,$A53,"L",,"USD","H")</f>
        <v>-0.68369999999999997</v>
      </c>
      <c r="Y53" s="41" cm="1">
        <f t="array" ref="Y53">_xll.ciqfunctions.udf.CIQ(S$3,$N$1,$T$2,$A53,"L",,"USD","H")</f>
        <v>2.1852999999999998</v>
      </c>
      <c r="Z53" s="38" cm="1">
        <f t="array" ref="Z53">_xll.ciqfunctions.udf.CIQ(B$3,$Z$1,$B$2,$A53,"L",,"USD","H")</f>
        <v>2050</v>
      </c>
      <c r="AA53" s="38" cm="1">
        <f t="array" ref="AA53">_xll.ciqfunctions.udf.CIQ(C$3,$Z$1,$B$2,$A53,"L",,"USD","H")</f>
        <v>6860</v>
      </c>
      <c r="AB53" s="38" cm="1">
        <f t="array" ref="AB53">_xll.ciqfunctions.udf.CIQ(D$3,$Z$1,$B$2,$A53,"L",,"USD","H")</f>
        <v>5365</v>
      </c>
      <c r="AC53" s="38" cm="1">
        <f t="array" ref="AC53">_xll.ciqfunctions.udf.CIQ(E$3,$Z$1,$B$2,$A53,"L",,"USD","H")</f>
        <v>659.69200000000001</v>
      </c>
      <c r="AD53" s="38" cm="1">
        <f t="array" ref="AD53">_xll.ciqfunctions.udf.CIQ(F$3,$Z$1,$B$2,$A53,"L",,"USD","H")</f>
        <v>2042</v>
      </c>
      <c r="AE53" s="38" cm="1">
        <f t="array" ref="AE53">_xll.ciqfunctions.udf.CIQ(G$3,$Z$1,$B$2,$A53,"L",,"USD","H")</f>
        <v>683</v>
      </c>
      <c r="AF53" s="40" cm="1">
        <f t="array" ref="AF53">_xll.ciqfunctions.udf.CIQ(B$3,$Z$1,$H$2,$A53,"L",,"USD","H")</f>
        <v>7413</v>
      </c>
      <c r="AG53" s="40" cm="1">
        <f t="array" ref="AG53">_xll.ciqfunctions.udf.CIQ(C$3,$Z$1,$H$2,$A53,"L",,"USD","H")</f>
        <v>35880</v>
      </c>
      <c r="AH53" s="40" cm="1">
        <f t="array" ref="AH53">_xll.ciqfunctions.udf.CIQ(D$3,$Z$1,$H$2,$A53,"L",,"USD","H")</f>
        <v>24041</v>
      </c>
      <c r="AI53" s="40" cm="1">
        <f t="array" ref="AI53">_xll.ciqfunctions.udf.CIQ(E$3,$Z$1,$H$2,$A53,"L",,"USD","H")</f>
        <v>1004.909</v>
      </c>
      <c r="AJ53" s="40" cm="1">
        <f t="array" ref="AJ53">_xll.ciqfunctions.udf.CIQ(F$3,$Z$1,$H$2,$A53,"L",,"USD","H")</f>
        <v>25674</v>
      </c>
      <c r="AK53" s="40" cm="1">
        <f t="array" ref="AK53">_xll.ciqfunctions.udf.CIQ(G$3,$Z$1,$H$2,$A53,"L",,"USD","H")</f>
        <v>-1732</v>
      </c>
      <c r="AL53" s="13" cm="1">
        <f t="array" ref="AL53">_xll.ciqfunctions.udf.CIQ(B$3,$AL$1,$AL$2,$A53,"L",,"USD","H")</f>
        <v>-9.5722000000000005</v>
      </c>
      <c r="AM53" s="13" cm="1">
        <f t="array" ref="AM53">_xll.ciqfunctions.udf.CIQ(C$3,$AL$1,$AL$2,$A53,"L",,"USD","H")</f>
        <v>-56.8825</v>
      </c>
      <c r="AN53" s="13" cm="1">
        <f t="array" ref="AN53">_xll.ciqfunctions.udf.CIQ(D$3,$AL$1,$AL$2,$A53,"L",,"USD","H")</f>
        <v>-25.589500000000001</v>
      </c>
      <c r="AO53" s="13" cm="1">
        <f t="array" ref="AO53">_xll.ciqfunctions.udf.CIQ(E$3,$AL$1,$AL$2,$A53,"L",,"USD","H")</f>
        <v>66.682299999999998</v>
      </c>
      <c r="AP53" s="13" t="str" cm="1">
        <f t="array" ref="AP53">_xll.ciqfunctions.udf.CIQ(F$3,$AL$1,$AL$2,$A53,"L",,"USD","H")</f>
        <v>NM</v>
      </c>
      <c r="AQ53" s="13" cm="1">
        <f t="array" ref="AQ53">_xll.ciqfunctions.udf.CIQ(G$3,$AL$1,$AL$2,$A53,"L",,"USD","H")</f>
        <v>43.186500000000002</v>
      </c>
      <c r="AR53" s="41" cm="1">
        <f t="array" ref="AR53">_xll.ciqfunctions.udf.CIQ(B$3,$AL$1,$AR$2,$A53,"L",,"USD","H")</f>
        <v>-33.871600000000001</v>
      </c>
      <c r="AS53" s="41" cm="1">
        <f t="array" ref="AS53">_xll.ciqfunctions.udf.CIQ(C$3,$AL$1,$AR$2,$A53,"L",,"USD","H")</f>
        <v>-20.425899999999999</v>
      </c>
      <c r="AT53" s="41" cm="1">
        <f t="array" ref="AT53">_xll.ciqfunctions.udf.CIQ(D$3,$AL$1,$AR$2,$A53,"L",,"USD","H")</f>
        <v>-9.7323000000000004</v>
      </c>
      <c r="AU53" s="41" cm="1">
        <f t="array" ref="AU53">_xll.ciqfunctions.udf.CIQ(E$3,$AL$1,$AR$2,$A53,"L",,"USD","H")</f>
        <v>-27.252400000000002</v>
      </c>
      <c r="AV53" s="41" cm="1">
        <f t="array" ref="AV53">_xll.ciqfunctions.udf.CIQ(F$3,$AL$1,$AR$2,$A53,"L",,"USD","H")</f>
        <v>51.237000000000002</v>
      </c>
      <c r="AW53" s="41" t="str" cm="1">
        <f t="array" ref="AW53">_xll.ciqfunctions.udf.CIQ(G$3,$AL$1,$AR$2,$A53,"L",,"USD","H")</f>
        <v>NM</v>
      </c>
      <c r="AX53" s="38" cm="1">
        <f t="array" ref="AX53">_xll.ciqfunctions.udf.CIQ(B$3,$AX$1,$AX$2,$A53,"L",,"USD","H")</f>
        <v>5671</v>
      </c>
      <c r="AY53" s="38" cm="1">
        <f t="array" ref="AY53">_xll.ciqfunctions.udf.CIQ(C$3,$AX$1,$AX$2,$A53,"L",,"USD","H")</f>
        <v>13642</v>
      </c>
      <c r="AZ53" s="38" cm="1">
        <f t="array" ref="AZ53">_xll.ciqfunctions.udf.CIQ(D$3,$AX$1,$AX$2,$A53,"L",,"USD","H")</f>
        <v>9933</v>
      </c>
      <c r="BA53" s="38" cm="1">
        <f t="array" ref="BA53">_xll.ciqfunctions.udf.CIQ(E$3,$AX$1,$AX$2,$A53,"L",,"USD","H")</f>
        <v>2027.3889999999999</v>
      </c>
      <c r="BB53" s="38" cm="1">
        <f t="array" ref="BB53">_xll.ciqfunctions.udf.CIQ(F$3,$AX$1,$AX$2,$A53,"L",,"USD","H")</f>
        <v>7637</v>
      </c>
      <c r="BC53" s="38" cm="1">
        <f t="array" ref="BC53">_xll.ciqfunctions.udf.CIQ(G$3,$AX$1,$AX$2,$A53,"L",,"USD","H")</f>
        <v>1852</v>
      </c>
      <c r="BD53" s="40" cm="1">
        <f t="array" ref="BD53">_xll.ciqfunctions.udf.CIQ(B$3,$AX$1,$BD$2,$A53,"L",,"USD","H")</f>
        <v>22270</v>
      </c>
      <c r="BE53" s="40" cm="1">
        <f t="array" ref="BE53">_xll.ciqfunctions.udf.CIQ(C$3,$AX$1,$BD$2,$A53,"L",,"USD","H")</f>
        <v>62482</v>
      </c>
      <c r="BF53" s="40" cm="1">
        <f t="array" ref="BF53">_xll.ciqfunctions.udf.CIQ(D$3,$AX$1,$BD$2,$A53,"L",,"USD","H")</f>
        <v>43324</v>
      </c>
      <c r="BG53" s="40">
        <f>_xll.ciqfunctions.udf.CIQ("COP", "IQ_PRICEDATE", "1/31/2025")</f>
        <v>45688</v>
      </c>
      <c r="BH53" s="40" cm="1">
        <f t="array" ref="BH53">_xll.ciqfunctions.udf.CIQ(F$3,$AX$1,$BD$2,$A53,"L",,"USD","H")</f>
        <v>37652</v>
      </c>
      <c r="BI53" s="40" cm="1">
        <f t="array" ref="BI53">_xll.ciqfunctions.udf.CIQ(G$3,$AX$1,$BD$2,$A53,"L",,"USD","H")</f>
        <v>4822</v>
      </c>
      <c r="BJ53" s="43">
        <f t="shared" si="1"/>
        <v>6.4976525821596187E-2</v>
      </c>
      <c r="BK53" s="43">
        <f t="shared" si="2"/>
        <v>-0.121118412575699</v>
      </c>
      <c r="BL53" s="43">
        <f t="shared" si="3"/>
        <v>-0.22465069081258293</v>
      </c>
      <c r="BM53" s="43">
        <f t="shared" si="4"/>
        <v>0.40592608619370862</v>
      </c>
      <c r="BN53" s="43">
        <f t="shared" si="5"/>
        <v>0.31695119848249709</v>
      </c>
      <c r="BO53" s="43">
        <f t="shared" si="6"/>
        <v>0.20181700194678776</v>
      </c>
      <c r="BP53" s="42">
        <f t="shared" si="7"/>
        <v>3.2021873117382693E-2</v>
      </c>
      <c r="BQ53" s="42">
        <f t="shared" si="8"/>
        <v>-4.4646952692578235E-2</v>
      </c>
      <c r="BR53" s="42">
        <f t="shared" si="9"/>
        <v>-0.15017653981953705</v>
      </c>
      <c r="BS53" s="42">
        <f t="shared" si="10"/>
        <v>6.1322820849762927E-4</v>
      </c>
      <c r="BT53" s="42">
        <f t="shared" si="11"/>
        <v>9.4757654173814432E-2</v>
      </c>
      <c r="BU53" s="42">
        <f t="shared" si="12"/>
        <v>-0.26505105928974237</v>
      </c>
      <c r="BV53" s="68" cm="1">
        <f t="array" ref="BV53">_xll.ciqfunctions.udf.CIQ(B$3,$BV$1,$BV$2,$A53,"L",,"USD","H")/100</f>
        <v>6.6740000000000008E-2</v>
      </c>
      <c r="BW53" s="68" cm="1">
        <f t="array" ref="BW53">_xll.ciqfunctions.udf.CIQ(C$3,$BV$1,$BV$2,$A53,"L",,"USD","H")/100</f>
        <v>8.6180000000000007E-2</v>
      </c>
      <c r="BX53" s="68" cm="1">
        <f t="array" ref="BX53">_xll.ciqfunctions.udf.CIQ(D$3,$BV$1,$BV$2,$A53,"L",,"USD","H")/100</f>
        <v>8.6164000000000004E-2</v>
      </c>
      <c r="BY53" s="68" cm="1">
        <f t="array" ref="BY53">_xll.ciqfunctions.udf.CIQ(E$3,$BV$1,$BV$2,$A53,"L",,"USD","H")/100</f>
        <v>0.119476</v>
      </c>
      <c r="BZ53" s="68" cm="1">
        <f t="array" ref="BZ53">_xll.ciqfunctions.udf.CIQ(F$3,$BV$1,$BV$2,$A53,"L",,"USD","H")/100</f>
        <v>1.4523999999999999E-2</v>
      </c>
      <c r="CA53" s="68" cm="1">
        <f t="array" ref="CA53">_xll.ciqfunctions.udf.CIQ(G$3,$BV$1,$BV$2,$A53,"L",,"USD","H")/100</f>
        <v>7.6548000000000005E-2</v>
      </c>
      <c r="CB53" s="68" cm="1">
        <f t="array" ref="CB53">_xll.ciqfunctions.udf.CIQ(B$3,$BV$1,$CB$2,$A53,"L",,"USD","H")/100</f>
        <v>5.6593999999999998E-2</v>
      </c>
      <c r="CC53" s="68" cm="1">
        <f t="array" ref="CC53">_xll.ciqfunctions.udf.CIQ(C$3,$BV$1,$CB$2,$A53,"L",,"USD","H")/100</f>
        <v>0.13516800000000001</v>
      </c>
      <c r="CD53" s="68" cm="1">
        <f t="array" ref="CD53">_xll.ciqfunctions.udf.CIQ(D$3,$BV$1,$CB$2,$A53,"L",,"USD","H")/100</f>
        <v>0.110512</v>
      </c>
      <c r="CE53" s="68" cm="1">
        <f t="array" ref="CE53">_xll.ciqfunctions.udf.CIQ(E$3,$BV$1,$CB$2,$A53,"L",,"USD","H")/100</f>
        <v>4.1756000000000001E-2</v>
      </c>
      <c r="CF53" s="68" cm="1">
        <f t="array" ref="CF53">_xll.ciqfunctions.udf.CIQ(F$3,$BV$1,$CB$2,$A53,"L",,"USD","H")/100</f>
        <v>0.11841699999999999</v>
      </c>
      <c r="CG53" s="68" cm="1">
        <f t="array" ref="CG53">_xll.ciqfunctions.udf.CIQ(G$3,$BV$1,$CB$2,$A53,"L",,"USD","H")/100</f>
        <v>-6.5477999999999995E-2</v>
      </c>
    </row>
    <row r="54" spans="1:85">
      <c r="A54" s="3">
        <f t="shared" si="13"/>
        <v>41364</v>
      </c>
      <c r="B54" s="14" cm="1">
        <f t="array" ref="B54">_xll.ciqfunctions.udf.CIQ(B$3,$B$1,$B$2,$A54,"L",,"USD","H")</f>
        <v>14593</v>
      </c>
      <c r="C54" s="38" cm="1">
        <f t="array" ref="C54">_xll.ciqfunctions.udf.CIQ(C$3,$B$1,$B$2,$A54,"L",,"USD","H")</f>
        <v>95886</v>
      </c>
      <c r="D54" s="38" cm="1">
        <f t="array" ref="D54">_xll.ciqfunctions.udf.CIQ(D$3,$B$1,$B$2,$A54,"L",,"USD","H")</f>
        <v>52263</v>
      </c>
      <c r="E54" s="38" cm="1">
        <f t="array" ref="E54">_xll.ciqfunctions.udf.CIQ(E$3,$B$1,$B$2,$A54,"L",,"USD","H")</f>
        <v>3297.2370000000001</v>
      </c>
      <c r="F54" s="38" cm="1">
        <f t="array" ref="F54">_xll.ciqfunctions.udf.CIQ(F$3,$B$1,$B$2,$A54,"L",,"USD","H")</f>
        <v>94107</v>
      </c>
      <c r="G54" s="38" cm="1">
        <f t="array" ref="G54">_xll.ciqfunctions.udf.CIQ(G$3,$B$1,$B$2,$A54,"L",,"USD","H")</f>
        <v>2291</v>
      </c>
      <c r="H54" s="40" cm="1">
        <f t="array" ref="H54">_xll.ciqfunctions.udf.CIQ(B$3,$B$1,$H$2,$A54,"L",,"USD","H")</f>
        <v>59328</v>
      </c>
      <c r="I54" s="40" cm="1">
        <f t="array" ref="I54">_xll.ciqfunctions.udf.CIQ(C$3,$B$1,$H$2,$A54,"L",,"USD","H")</f>
        <v>404290</v>
      </c>
      <c r="J54" s="40" cm="1">
        <f t="array" ref="J54">_xll.ciqfunctions.udf.CIQ(D$3,$B$1,$H$2,$A54,"L",,"USD","H")</f>
        <v>217733</v>
      </c>
      <c r="K54" s="40" cm="1">
        <f t="array" ref="K54">_xll.ciqfunctions.udf.CIQ(E$3,$B$1,$H$2,$A54,"L",,"USD","H")</f>
        <v>11788.494000000001</v>
      </c>
      <c r="L54" s="40" cm="1">
        <f t="array" ref="L54">_xll.ciqfunctions.udf.CIQ(F$3,$B$1,$H$2,$A54,"L",,"USD","H")</f>
        <v>376352</v>
      </c>
      <c r="M54" s="40" cm="1">
        <f t="array" ref="M54">_xll.ciqfunctions.udf.CIQ(G$3,$B$1,$H$2,$A54,"L",,"USD","H")</f>
        <v>8800</v>
      </c>
      <c r="N54" s="13" cm="1">
        <f t="array" ref="N54">_xll.ciqfunctions.udf.CIQ(B$3,$N$1,$B$2,$A54,"L",,"USD","H")</f>
        <v>-3.6320999999999999</v>
      </c>
      <c r="O54" s="13" cm="1">
        <f t="array" ref="O54">_xll.ciqfunctions.udf.CIQ(C$3,$N$1,$B$2,$A54,"L",,"USD","H")</f>
        <v>-13.379</v>
      </c>
      <c r="P54" s="13" cm="1">
        <f t="array" ref="P54">_xll.ciqfunctions.udf.CIQ(D$3,$N$1,$B$2,$A54,"L",,"USD","H")</f>
        <v>-8.4855999999999998</v>
      </c>
      <c r="Q54" s="13" cm="1">
        <f t="array" ref="Q54">_xll.ciqfunctions.udf.CIQ(E$3,$N$1,$B$2,$A54,"L",,"USD","H")</f>
        <v>26.5746</v>
      </c>
      <c r="R54" s="13" cm="1">
        <f t="array" ref="R54">_xll.ciqfunctions.udf.CIQ(F$3,$N$1,$B$2,$A54,"L",,"USD","H")</f>
        <v>-0.81269999999999998</v>
      </c>
      <c r="S54" s="13" cm="1">
        <f t="array" ref="S54">_xll.ciqfunctions.udf.CIQ(G$3,$N$1,$B$2,$A54,"L",,"USD","H")</f>
        <v>-0.34799999999999998</v>
      </c>
      <c r="T54" s="94">
        <v>45702</v>
      </c>
      <c r="U54" s="41" cm="1">
        <f t="array" ref="U54">_xll.ciqfunctions.udf.CIQ(O$3,$N$1,$T$2,$A54,"L",,"USD","H")</f>
        <v>-8.7149000000000001</v>
      </c>
      <c r="V54" s="41" cm="1">
        <f t="array" ref="V54">_xll.ciqfunctions.udf.CIQ(P$3,$N$1,$T$2,$A54,"L",,"USD","H")</f>
        <v>-8.1748999999999992</v>
      </c>
      <c r="W54" s="41" cm="1">
        <f t="array" ref="W54">_xll.ciqfunctions.udf.CIQ(Q$3,$N$1,$T$2,$A54,"L",,"USD","H")</f>
        <v>21.2805</v>
      </c>
      <c r="X54" s="41" cm="1">
        <f t="array" ref="X54">_xll.ciqfunctions.udf.CIQ(R$3,$N$1,$T$2,$A54,"L",,"USD","H")</f>
        <v>-2.2629999999999999</v>
      </c>
      <c r="Y54" s="41" cm="1">
        <f t="array" ref="Y54">_xll.ciqfunctions.udf.CIQ(S$3,$N$1,$T$2,$A54,"L",,"USD","H")</f>
        <v>-15.0989</v>
      </c>
      <c r="Z54" s="38" cm="1">
        <f t="array" ref="Z54">_xll.ciqfunctions.udf.CIQ(B$3,$Z$1,$B$2,$A54,"L",,"USD","H")</f>
        <v>2139</v>
      </c>
      <c r="AA54" s="38" cm="1">
        <f t="array" ref="AA54">_xll.ciqfunctions.udf.CIQ(C$3,$Z$1,$B$2,$A54,"L",,"USD","H")</f>
        <v>9500</v>
      </c>
      <c r="AB54" s="38" cm="1">
        <f t="array" ref="AB54">_xll.ciqfunctions.udf.CIQ(D$3,$Z$1,$B$2,$A54,"L",,"USD","H")</f>
        <v>6178</v>
      </c>
      <c r="AC54" s="38" cm="1">
        <f t="array" ref="AC54">_xll.ciqfunctions.udf.CIQ(E$3,$Z$1,$B$2,$A54,"L",,"USD","H")</f>
        <v>494.72500000000002</v>
      </c>
      <c r="AD54" s="38" cm="1">
        <f t="array" ref="AD54">_xll.ciqfunctions.udf.CIQ(F$3,$Z$1,$B$2,$A54,"L",,"USD","H")</f>
        <v>16863</v>
      </c>
      <c r="AE54" s="38" cm="1">
        <f t="array" ref="AE54">_xll.ciqfunctions.udf.CIQ(G$3,$Z$1,$B$2,$A54,"L",,"USD","H")</f>
        <v>-1339</v>
      </c>
      <c r="AF54" s="40" cm="1">
        <f t="array" ref="AF54">_xll.ciqfunctions.udf.CIQ(B$3,$Z$1,$H$2,$A54,"L",,"USD","H")</f>
        <v>7630</v>
      </c>
      <c r="AG54" s="40" cm="1">
        <f t="array" ref="AG54">_xll.ciqfunctions.udf.CIQ(C$3,$Z$1,$H$2,$A54,"L",,"USD","H")</f>
        <v>44930</v>
      </c>
      <c r="AH54" s="40" cm="1">
        <f t="array" ref="AH54">_xll.ciqfunctions.udf.CIQ(D$3,$Z$1,$H$2,$A54,"L",,"USD","H")</f>
        <v>25886</v>
      </c>
      <c r="AI54" s="40" cm="1">
        <f t="array" ref="AI54">_xll.ciqfunctions.udf.CIQ(E$3,$Z$1,$H$2,$A54,"L",,"USD","H")</f>
        <v>740.995</v>
      </c>
      <c r="AJ54" s="40" cm="1">
        <f t="array" ref="AJ54">_xll.ciqfunctions.udf.CIQ(F$3,$Z$1,$H$2,$A54,"L",,"USD","H")</f>
        <v>22113</v>
      </c>
      <c r="AK54" s="40" cm="1">
        <f t="array" ref="AK54">_xll.ciqfunctions.udf.CIQ(G$3,$Z$1,$H$2,$A54,"L",,"USD","H")</f>
        <v>-1938</v>
      </c>
      <c r="AL54" s="13" cm="1">
        <f t="array" ref="AL54">_xll.ciqfunctions.udf.CIQ(B$3,$AL$1,$AL$2,$A54,"L",,"USD","H")</f>
        <v>-27.1706</v>
      </c>
      <c r="AM54" s="13" cm="1">
        <f t="array" ref="AM54">_xll.ciqfunctions.udf.CIQ(C$3,$AL$1,$AL$2,$A54,"L",,"USD","H")</f>
        <v>0.52910000000000001</v>
      </c>
      <c r="AN54" s="13" cm="1">
        <f t="array" ref="AN54">_xll.ciqfunctions.udf.CIQ(D$3,$AL$1,$AL$2,$A54,"L",,"USD","H")</f>
        <v>-4.5278999999999998</v>
      </c>
      <c r="AO54" s="13" cm="1">
        <f t="array" ref="AO54">_xll.ciqfunctions.udf.CIQ(E$3,$AL$1,$AL$2,$A54,"L",,"USD","H")</f>
        <v>52.688600000000001</v>
      </c>
      <c r="AP54" s="13" cm="1">
        <f t="array" ref="AP54">_xll.ciqfunctions.udf.CIQ(F$3,$AL$1,$AL$2,$A54,"L",,"USD","H")</f>
        <v>192.405</v>
      </c>
      <c r="AQ54" s="13" t="str" cm="1">
        <f t="array" ref="AQ54">_xll.ciqfunctions.udf.CIQ(G$3,$AL$1,$AL$2,$A54,"L",,"USD","H")</f>
        <v>NM</v>
      </c>
      <c r="AR54" s="41" cm="1">
        <f t="array" ref="AR54">_xll.ciqfunctions.udf.CIQ(B$3,$AL$1,$AR$2,$A54,"L",,"USD","H")</f>
        <v>-38.1937</v>
      </c>
      <c r="AS54" s="41" cm="1">
        <f t="array" ref="AS54">_xll.ciqfunctions.udf.CIQ(C$3,$AL$1,$AR$2,$A54,"L",,"USD","H")</f>
        <v>12.7195</v>
      </c>
      <c r="AT54" s="41" cm="1">
        <f t="array" ref="AT54">_xll.ciqfunctions.udf.CIQ(D$3,$AL$1,$AR$2,$A54,"L",,"USD","H")</f>
        <v>-4.6731999999999996</v>
      </c>
      <c r="AU54" s="41" cm="1">
        <f t="array" ref="AU54">_xll.ciqfunctions.udf.CIQ(E$3,$AL$1,$AR$2,$A54,"L",,"USD","H")</f>
        <v>-42.162199999999999</v>
      </c>
      <c r="AV54" s="41" cm="1">
        <f t="array" ref="AV54">_xll.ciqfunctions.udf.CIQ(F$3,$AL$1,$AR$2,$A54,"L",,"USD","H")</f>
        <v>-8.6730999999999998</v>
      </c>
      <c r="AW54" s="41" t="str" cm="1">
        <f t="array" ref="AW54">_xll.ciqfunctions.udf.CIQ(G$3,$AL$1,$AR$2,$A54,"L",,"USD","H")</f>
        <v>NM</v>
      </c>
      <c r="AX54" s="38" cm="1">
        <f t="array" ref="AX54">_xll.ciqfunctions.udf.CIQ(B$3,$AX$1,$AX$2,$A54,"L",,"USD","H")</f>
        <v>5664</v>
      </c>
      <c r="AY54" s="38" cm="1">
        <f t="array" ref="AY54">_xll.ciqfunctions.udf.CIQ(C$3,$AX$1,$AX$2,$A54,"L",,"USD","H")</f>
        <v>15193</v>
      </c>
      <c r="AZ54" s="38" cm="1">
        <f t="array" ref="AZ54">_xll.ciqfunctions.udf.CIQ(D$3,$AX$1,$AX$2,$A54,"L",,"USD","H")</f>
        <v>11241</v>
      </c>
      <c r="BA54" s="38" cm="1">
        <f t="array" ref="BA54">_xll.ciqfunctions.udf.CIQ(E$3,$AX$1,$AX$2,$A54,"L",,"USD","H")</f>
        <v>1568.777</v>
      </c>
      <c r="BB54" s="38" cm="1">
        <f t="array" ref="BB54">_xll.ciqfunctions.udf.CIQ(F$3,$AX$1,$AX$2,$A54,"L",,"USD","H")</f>
        <v>10410</v>
      </c>
      <c r="BC54" s="38" cm="1">
        <f t="array" ref="BC54">_xll.ciqfunctions.udf.CIQ(G$3,$AX$1,$AX$2,$A54,"L",,"USD","H")</f>
        <v>825</v>
      </c>
      <c r="BD54" s="40" cm="1">
        <f t="array" ref="BD54">_xll.ciqfunctions.udf.CIQ(B$3,$AX$1,$BD$2,$A54,"L",,"USD","H")</f>
        <v>21957</v>
      </c>
      <c r="BE54" s="40" cm="1">
        <f t="array" ref="BE54">_xll.ciqfunctions.udf.CIQ(C$3,$AX$1,$BD$2,$A54,"L",,"USD","H")</f>
        <v>64362</v>
      </c>
      <c r="BF54" s="40" cm="1">
        <f t="array" ref="BF54">_xll.ciqfunctions.udf.CIQ(D$3,$AX$1,$BD$2,$A54,"L",,"USD","H")</f>
        <v>46197</v>
      </c>
      <c r="BG54" s="40">
        <f>_xll.ciqfunctions.udf.CIQ("COP", "IQ_PRICEDATE", "1/24/2025")</f>
        <v>45681</v>
      </c>
      <c r="BH54" s="40" cm="1">
        <f t="array" ref="BH54">_xll.ciqfunctions.udf.CIQ(F$3,$AX$1,$BD$2,$A54,"L",,"USD","H")</f>
        <v>35814</v>
      </c>
      <c r="BI54" s="40" cm="1">
        <f t="array" ref="BI54">_xll.ciqfunctions.udf.CIQ(G$3,$AX$1,$BD$2,$A54,"L",,"USD","H")</f>
        <v>4511</v>
      </c>
      <c r="BJ54" s="43">
        <f t="shared" si="1"/>
        <v>-2.6302217637957703E-2</v>
      </c>
      <c r="BK54" s="43">
        <f t="shared" si="2"/>
        <v>-8.4759036144578359E-2</v>
      </c>
      <c r="BL54" s="43">
        <f t="shared" si="3"/>
        <v>-0.16547884187082407</v>
      </c>
      <c r="BM54" s="43">
        <f t="shared" si="4"/>
        <v>0.14159791121195409</v>
      </c>
      <c r="BN54" s="43">
        <f t="shared" si="5"/>
        <v>4.7599879239206944E-2</v>
      </c>
      <c r="BO54" s="43">
        <f t="shared" si="6"/>
        <v>-0.40817790530846487</v>
      </c>
      <c r="BP54" s="42">
        <f t="shared" si="7"/>
        <v>-2.9524861878453046E-2</v>
      </c>
      <c r="BQ54" s="42">
        <f t="shared" si="8"/>
        <v>-5.8112478597456607E-2</v>
      </c>
      <c r="BR54" s="42">
        <f t="shared" si="9"/>
        <v>-0.11772120471343173</v>
      </c>
      <c r="BS54" s="42">
        <f t="shared" si="10"/>
        <v>6.1332223512144957E-4</v>
      </c>
      <c r="BT54" s="42">
        <f t="shared" si="11"/>
        <v>-7.1959783369179298E-2</v>
      </c>
      <c r="BU54" s="42">
        <f t="shared" si="12"/>
        <v>-0.36455838850542333</v>
      </c>
      <c r="BV54" s="68" cm="1">
        <f t="array" ref="BV54">_xll.ciqfunctions.udf.CIQ(B$3,$BV$1,$BV$2,$A54,"L",,"USD","H")/100</f>
        <v>7.1548E-2</v>
      </c>
      <c r="BW54" s="68" cm="1">
        <f t="array" ref="BW54">_xll.ciqfunctions.udf.CIQ(C$3,$BV$1,$BV$2,$A54,"L",,"USD","H")/100</f>
        <v>0.15014</v>
      </c>
      <c r="BX54" s="68" cm="1">
        <f t="array" ref="BX54">_xll.ciqfunctions.udf.CIQ(D$3,$BV$1,$BV$2,$A54,"L",,"USD","H")/100</f>
        <v>0.116288</v>
      </c>
      <c r="BY54" s="68" cm="1">
        <f t="array" ref="BY54">_xll.ciqfunctions.udf.CIQ(E$3,$BV$1,$BV$2,$A54,"L",,"USD","H")/100</f>
        <v>9.0440000000000006E-2</v>
      </c>
      <c r="BZ54" s="68" cm="1">
        <f t="array" ref="BZ54">_xll.ciqfunctions.udf.CIQ(F$3,$BV$1,$BV$2,$A54,"L",,"USD","H")/100</f>
        <v>0.35232799999999997</v>
      </c>
      <c r="CA54" s="68" cm="1">
        <f t="array" ref="CA54">_xll.ciqfunctions.udf.CIQ(G$3,$BV$1,$BV$2,$A54,"L",,"USD","H")/100</f>
        <v>-0.17535599999999998</v>
      </c>
      <c r="CB54" s="68" cm="1">
        <f t="array" ref="CB54">_xll.ciqfunctions.udf.CIQ(B$3,$BV$1,$CB$2,$A54,"L",,"USD","H")/100</f>
        <v>5.0391000000000005E-2</v>
      </c>
      <c r="CC54" s="68" cm="1">
        <f t="array" ref="CC54">_xll.ciqfunctions.udf.CIQ(C$3,$BV$1,$CB$2,$A54,"L",,"USD","H")/100</f>
        <v>0.18838100000000002</v>
      </c>
      <c r="CD54" s="68" cm="1">
        <f t="array" ref="CD54">_xll.ciqfunctions.udf.CIQ(D$3,$BV$1,$CB$2,$A54,"L",,"USD","H")/100</f>
        <v>0.129773</v>
      </c>
      <c r="CE54" s="68" cm="1">
        <f t="array" ref="CE54">_xll.ciqfunctions.udf.CIQ(E$3,$BV$1,$CB$2,$A54,"L",,"USD","H")/100</f>
        <v>2.9251999999999997E-2</v>
      </c>
      <c r="CF54" s="68" cm="1">
        <f t="array" ref="CF54">_xll.ciqfunctions.udf.CIQ(F$3,$BV$1,$CB$2,$A54,"L",,"USD","H")/100</f>
        <v>9.5623E-2</v>
      </c>
      <c r="CG54" s="68" cm="1">
        <f t="array" ref="CG54">_xll.ciqfunctions.udf.CIQ(G$3,$BV$1,$CB$2,$A54,"L",,"USD","H")/100</f>
        <v>-7.0002000000000009E-2</v>
      </c>
    </row>
    <row r="55" spans="1:85">
      <c r="A55" s="3">
        <f t="shared" si="13"/>
        <v>41274</v>
      </c>
      <c r="B55" s="14" cm="1">
        <f t="array" ref="B55">_xll.ciqfunctions.udf.CIQ(B$3,$B$1,$B$2,$A55,"L",,"USD","H")</f>
        <v>15881</v>
      </c>
      <c r="C55" s="38" cm="1">
        <f t="array" ref="C55">_xll.ciqfunctions.udf.CIQ(C$3,$B$1,$B$2,$A55,"L",,"USD","H")</f>
        <v>101409</v>
      </c>
      <c r="D55" s="38" cm="1">
        <f t="array" ref="D55">_xll.ciqfunctions.udf.CIQ(D$3,$B$1,$B$2,$A55,"L",,"USD","H")</f>
        <v>54122</v>
      </c>
      <c r="E55" s="38" cm="1">
        <f t="array" ref="E55">_xll.ciqfunctions.udf.CIQ(E$3,$B$1,$B$2,$A55,"L",,"USD","H")</f>
        <v>3000.8690000000001</v>
      </c>
      <c r="F55" s="38" cm="1">
        <f t="array" ref="F55">_xll.ciqfunctions.udf.CIQ(F$3,$B$1,$B$2,$A55,"L",,"USD","H")</f>
        <v>95268</v>
      </c>
      <c r="G55" s="38" cm="1">
        <f t="array" ref="G55">_xll.ciqfunctions.udf.CIQ(G$3,$B$1,$B$2,$A55,"L",,"USD","H")</f>
        <v>2566</v>
      </c>
      <c r="H55" s="40" cm="1">
        <f t="array" ref="H55">_xll.ciqfunctions.udf.CIQ(B$3,$B$1,$H$2,$A55,"L",,"USD","H")</f>
        <v>60184</v>
      </c>
      <c r="I55" s="40" cm="1">
        <f t="array" ref="I55">_xll.ciqfunctions.udf.CIQ(C$3,$B$1,$H$2,$A55,"L",,"USD","H")</f>
        <v>419100</v>
      </c>
      <c r="J55" s="40" cm="1">
        <f t="array" ref="J55">_xll.ciqfunctions.udf.CIQ(D$3,$B$1,$H$2,$A55,"L",,"USD","H")</f>
        <v>222579</v>
      </c>
      <c r="K55" s="40" cm="1">
        <f t="array" ref="K55">_xll.ciqfunctions.udf.CIQ(E$3,$B$1,$H$2,$A55,"L",,"USD","H")</f>
        <v>11096.232</v>
      </c>
      <c r="L55" s="40" cm="1">
        <f t="array" ref="L55">_xll.ciqfunctions.udf.CIQ(F$3,$B$1,$H$2,$A55,"L",,"USD","H")</f>
        <v>375765</v>
      </c>
      <c r="M55" s="40" cm="1">
        <f t="array" ref="M55">_xll.ciqfunctions.udf.CIQ(G$3,$B$1,$H$2,$A55,"L",,"USD","H")</f>
        <v>8808</v>
      </c>
      <c r="N55" s="13" cm="1">
        <f t="array" ref="N55">_xll.ciqfunctions.udf.CIQ(B$3,$N$1,$B$2,$A55,"L",,"USD","H")</f>
        <v>6.4337999999999997</v>
      </c>
      <c r="O55" s="13" cm="1">
        <f t="array" ref="O55">_xll.ciqfunctions.udf.CIQ(C$3,$N$1,$B$2,$A55,"L",,"USD","H")</f>
        <v>-5.5949999999999998</v>
      </c>
      <c r="P55" s="13" cm="1">
        <f t="array" ref="P55">_xll.ciqfunctions.udf.CIQ(D$3,$N$1,$B$2,$A55,"L",,"USD","H")</f>
        <v>-3.8925000000000001</v>
      </c>
      <c r="Q55" s="13" cm="1">
        <f t="array" ref="Q55">_xll.ciqfunctions.udf.CIQ(E$3,$N$1,$B$2,$A55,"L",,"USD","H")</f>
        <v>16.4222</v>
      </c>
      <c r="R55" s="13" cm="1">
        <f t="array" ref="R55">_xll.ciqfunctions.udf.CIQ(F$3,$N$1,$B$2,$A55,"L",,"USD","H")</f>
        <v>1.9552</v>
      </c>
      <c r="S55" s="13" cm="1">
        <f t="array" ref="S55">_xll.ciqfunctions.udf.CIQ(G$3,$N$1,$B$2,$A55,"L",,"USD","H")</f>
        <v>-2.3963999999999999</v>
      </c>
      <c r="T55" s="94">
        <v>45695</v>
      </c>
      <c r="U55" s="41" cm="1">
        <f t="array" ref="U55">_xll.ciqfunctions.udf.CIQ(O$3,$N$1,$T$2,$A55,"L",,"USD","H")</f>
        <v>-3.3275999999999999</v>
      </c>
      <c r="V55" s="41" cm="1">
        <f t="array" ref="V55">_xll.ciqfunctions.udf.CIQ(P$3,$N$1,$T$2,$A55,"L",,"USD","H")</f>
        <v>-5.8010999999999999</v>
      </c>
      <c r="W55" s="41" cm="1">
        <f t="array" ref="W55">_xll.ciqfunctions.udf.CIQ(Q$3,$N$1,$T$2,$A55,"L",,"USD","H")</f>
        <v>23.1935</v>
      </c>
      <c r="X55" s="41" cm="1">
        <f t="array" ref="X55">_xll.ciqfunctions.udf.CIQ(R$3,$N$1,$T$2,$A55,"L",,"USD","H")</f>
        <v>-0.1043</v>
      </c>
      <c r="Y55" s="41" cm="1">
        <f t="array" ref="Y55">_xll.ciqfunctions.udf.CIQ(S$3,$N$1,$T$2,$A55,"L",,"USD","H")</f>
        <v>-16.622499999999999</v>
      </c>
      <c r="Z55" s="38" cm="1">
        <f t="array" ref="Z55">_xll.ciqfunctions.udf.CIQ(B$3,$Z$1,$B$2,$A55,"L",,"USD","H")</f>
        <v>1426</v>
      </c>
      <c r="AA55" s="38" cm="1">
        <f t="array" ref="AA55">_xll.ciqfunctions.udf.CIQ(C$3,$Z$1,$B$2,$A55,"L",,"USD","H")</f>
        <v>9950</v>
      </c>
      <c r="AB55" s="38" cm="1">
        <f t="array" ref="AB55">_xll.ciqfunctions.udf.CIQ(D$3,$Z$1,$B$2,$A55,"L",,"USD","H")</f>
        <v>7245</v>
      </c>
      <c r="AC55" s="38" cm="1">
        <f t="array" ref="AC55">_xll.ciqfunctions.udf.CIQ(E$3,$Z$1,$B$2,$A55,"L",,"USD","H")</f>
        <v>-504.99900000000002</v>
      </c>
      <c r="AD55" s="38" cm="1">
        <f t="array" ref="AD55">_xll.ciqfunctions.udf.CIQ(F$3,$Z$1,$B$2,$A55,"L",,"USD","H")</f>
        <v>1488</v>
      </c>
      <c r="AE55" s="38" cm="1">
        <f t="array" ref="AE55">_xll.ciqfunctions.udf.CIQ(G$3,$Z$1,$B$2,$A55,"L",,"USD","H")</f>
        <v>-357</v>
      </c>
      <c r="AF55" s="40" cm="1">
        <f t="array" ref="AF55">_xll.ciqfunctions.udf.CIQ(B$3,$Z$1,$H$2,$A55,"L",,"USD","H")</f>
        <v>8428</v>
      </c>
      <c r="AG55" s="40" cm="1">
        <f t="array" ref="AG55">_xll.ciqfunctions.udf.CIQ(C$3,$Z$1,$H$2,$A55,"L",,"USD","H")</f>
        <v>44880</v>
      </c>
      <c r="AH55" s="40" cm="1">
        <f t="array" ref="AH55">_xll.ciqfunctions.udf.CIQ(D$3,$Z$1,$H$2,$A55,"L",,"USD","H")</f>
        <v>26179</v>
      </c>
      <c r="AI55" s="40" cm="1">
        <f t="array" ref="AI55">_xll.ciqfunctions.udf.CIQ(E$3,$Z$1,$H$2,$A55,"L",,"USD","H")</f>
        <v>570.279</v>
      </c>
      <c r="AJ55" s="40" cm="1">
        <f t="array" ref="AJ55">_xll.ciqfunctions.udf.CIQ(F$3,$Z$1,$H$2,$A55,"L",,"USD","H")</f>
        <v>11017</v>
      </c>
      <c r="AK55" s="40" cm="1">
        <f t="array" ref="AK55">_xll.ciqfunctions.udf.CIQ(G$3,$Z$1,$H$2,$A55,"L",,"USD","H")</f>
        <v>-206</v>
      </c>
      <c r="AL55" s="13" cm="1">
        <f t="array" ref="AL55">_xll.ciqfunctions.udf.CIQ(B$3,$AL$1,$AL$2,$A55,"L",,"USD","H")</f>
        <v>-57.935200000000002</v>
      </c>
      <c r="AM55" s="13" cm="1">
        <f t="array" ref="AM55">_xll.ciqfunctions.udf.CIQ(C$3,$AL$1,$AL$2,$A55,"L",,"USD","H")</f>
        <v>5.851</v>
      </c>
      <c r="AN55" s="13" cm="1">
        <f t="array" ref="AN55">_xll.ciqfunctions.udf.CIQ(D$3,$AL$1,$AL$2,$A55,"L",,"USD","H")</f>
        <v>41.420999999999999</v>
      </c>
      <c r="AO55" s="13" t="str" cm="1">
        <f t="array" ref="AO55">_xll.ciqfunctions.udf.CIQ(E$3,$AL$1,$AL$2,$A55,"L",,"USD","H")</f>
        <v>NM</v>
      </c>
      <c r="AP55" s="13" cm="1">
        <f t="array" ref="AP55">_xll.ciqfunctions.udf.CIQ(F$3,$AL$1,$AL$2,$A55,"L",,"USD","H")</f>
        <v>-80.637699999999995</v>
      </c>
      <c r="AQ55" s="13" t="str" cm="1">
        <f t="array" ref="AQ55">_xll.ciqfunctions.udf.CIQ(G$3,$AL$1,$AL$2,$A55,"L",,"USD","H")</f>
        <v>NM</v>
      </c>
      <c r="AR55" s="41" cm="1">
        <f t="array" ref="AR55">_xll.ciqfunctions.udf.CIQ(B$3,$AL$1,$AR$2,$A55,"L",,"USD","H")</f>
        <v>-32.229100000000003</v>
      </c>
      <c r="AS55" s="41" cm="1">
        <f t="array" ref="AS55">_xll.ciqfunctions.udf.CIQ(C$3,$AL$1,$AR$2,$A55,"L",,"USD","H")</f>
        <v>9.3033999999999999</v>
      </c>
      <c r="AT55" s="41" cm="1">
        <f t="array" ref="AT55">_xll.ciqfunctions.udf.CIQ(D$3,$AL$1,$AR$2,$A55,"L",,"USD","H")</f>
        <v>-2.6623000000000001</v>
      </c>
      <c r="AU55" s="41" cm="1">
        <f t="array" ref="AU55">_xll.ciqfunctions.udf.CIQ(E$3,$AL$1,$AR$2,$A55,"L",,"USD","H")</f>
        <v>-47.734699999999997</v>
      </c>
      <c r="AV55" s="41" cm="1">
        <f t="array" ref="AV55">_xll.ciqfunctions.udf.CIQ(F$3,$AL$1,$AR$2,$A55,"L",,"USD","H")</f>
        <v>-56.302599999999998</v>
      </c>
      <c r="AW55" s="41" t="str" cm="1">
        <f t="array" ref="AW55">_xll.ciqfunctions.udf.CIQ(G$3,$AL$1,$AR$2,$A55,"L",,"USD","H")</f>
        <v>NM</v>
      </c>
      <c r="AX55" s="38" cm="1">
        <f t="array" ref="AX55">_xll.ciqfunctions.udf.CIQ(B$3,$AX$1,$AX$2,$A55,"L",,"USD","H")</f>
        <v>5581</v>
      </c>
      <c r="AY55" s="38" cm="1">
        <f t="array" ref="AY55">_xll.ciqfunctions.udf.CIQ(C$3,$AX$1,$AX$2,$A55,"L",,"USD","H")</f>
        <v>16383</v>
      </c>
      <c r="AZ55" s="38" cm="1">
        <f t="array" ref="AZ55">_xll.ciqfunctions.udf.CIQ(D$3,$AX$1,$AX$2,$A55,"L",,"USD","H")</f>
        <v>11225</v>
      </c>
      <c r="BA55" s="38" cm="1">
        <f t="array" ref="BA55">_xll.ciqfunctions.udf.CIQ(E$3,$AX$1,$AX$2,$A55,"L",,"USD","H")</f>
        <v>1484.2529999999999</v>
      </c>
      <c r="BB55" s="38" cm="1">
        <f t="array" ref="BB55">_xll.ciqfunctions.udf.CIQ(F$3,$AX$1,$AX$2,$A55,"L",,"USD","H")</f>
        <v>9808</v>
      </c>
      <c r="BC55" s="38" cm="1">
        <f t="array" ref="BC55">_xll.ciqfunctions.udf.CIQ(G$3,$AX$1,$AX$2,$A55,"L",,"USD","H")</f>
        <v>1335</v>
      </c>
      <c r="BD55" s="40" cm="1">
        <f t="array" ref="BD55">_xll.ciqfunctions.udf.CIQ(B$3,$AX$1,$BD$2,$A55,"L",,"USD","H")</f>
        <v>22416</v>
      </c>
      <c r="BE55" s="40" cm="1">
        <f t="array" ref="BE55">_xll.ciqfunctions.udf.CIQ(C$3,$AX$1,$BD$2,$A55,"L",,"USD","H")</f>
        <v>65769</v>
      </c>
      <c r="BF55" s="40" cm="1">
        <f t="array" ref="BF55">_xll.ciqfunctions.udf.CIQ(D$3,$AX$1,$BD$2,$A55,"L",,"USD","H")</f>
        <v>48432</v>
      </c>
      <c r="BG55" s="40">
        <f>_xll.ciqfunctions.udf.CIQ("COP", "IQ_PRICEDATE", "1/17/2025")</f>
        <v>45674</v>
      </c>
      <c r="BH55" s="40" cm="1">
        <f t="array" ref="BH55">_xll.ciqfunctions.udf.CIQ(F$3,$AX$1,$BD$2,$A55,"L",,"USD","H")</f>
        <v>31387</v>
      </c>
      <c r="BI55" s="40" cm="1">
        <f t="array" ref="BI55">_xll.ciqfunctions.udf.CIQ(G$3,$AX$1,$BD$2,$A55,"L",,"USD","H")</f>
        <v>5079</v>
      </c>
      <c r="BJ55" s="43">
        <f t="shared" si="1"/>
        <v>0.22015741145605605</v>
      </c>
      <c r="BK55" s="43">
        <f t="shared" si="2"/>
        <v>5.7581821702924252E-2</v>
      </c>
      <c r="BL55" s="43">
        <f t="shared" si="3"/>
        <v>-8.3922261484098426E-3</v>
      </c>
      <c r="BM55" s="43">
        <f t="shared" si="4"/>
        <v>2.6597768152950785E-2</v>
      </c>
      <c r="BN55" s="43">
        <f t="shared" si="5"/>
        <v>-1.1202770139525642E-3</v>
      </c>
      <c r="BO55" s="43">
        <f t="shared" si="6"/>
        <v>-6.1181434599156148E-2</v>
      </c>
      <c r="BP55" s="42">
        <f t="shared" si="7"/>
        <v>-2.8432732316227449E-2</v>
      </c>
      <c r="BQ55" s="42">
        <f t="shared" si="8"/>
        <v>-5.6222824917129488E-2</v>
      </c>
      <c r="BR55" s="42">
        <f t="shared" si="9"/>
        <v>-5.4247217340363196E-2</v>
      </c>
      <c r="BS55" s="42">
        <f t="shared" si="10"/>
        <v>6.1341629058397906E-4</v>
      </c>
      <c r="BT55" s="42">
        <f t="shared" si="11"/>
        <v>-0.23003140025512703</v>
      </c>
      <c r="BU55" s="42">
        <f t="shared" si="12"/>
        <v>-0.26198779424585872</v>
      </c>
      <c r="BV55" s="68" cm="1">
        <f t="array" ref="BV55">_xll.ciqfunctions.udf.CIQ(B$3,$BV$1,$BV$2,$A55,"L",,"USD","H")/100</f>
        <v>3.3692E-2</v>
      </c>
      <c r="BW55" s="68" cm="1">
        <f t="array" ref="BW55">_xll.ciqfunctions.udf.CIQ(C$3,$BV$1,$BV$2,$A55,"L",,"USD","H")/100</f>
        <v>0.159944</v>
      </c>
      <c r="BX55" s="68" cm="1">
        <f t="array" ref="BX55">_xll.ciqfunctions.udf.CIQ(D$3,$BV$1,$BV$2,$A55,"L",,"USD","H")/100</f>
        <v>0.14835599999999999</v>
      </c>
      <c r="BY55" s="68" cm="1">
        <f t="array" ref="BY55">_xll.ciqfunctions.udf.CIQ(E$3,$BV$1,$BV$2,$A55,"L",,"USD","H")/100</f>
        <v>-0.111136</v>
      </c>
      <c r="BZ55" s="68" cm="1">
        <f t="array" ref="BZ55">_xll.ciqfunctions.udf.CIQ(F$3,$BV$1,$BV$2,$A55,"L",,"USD","H")/100</f>
        <v>6.4440000000000001E-3</v>
      </c>
      <c r="CA55" s="68" cm="1">
        <f t="array" ref="CA55">_xll.ciqfunctions.udf.CIQ(G$3,$BV$1,$BV$2,$A55,"L",,"USD","H")/100</f>
        <v>-5.3259999999999995E-2</v>
      </c>
      <c r="CB55" s="68" cm="1">
        <f t="array" ref="CB55">_xll.ciqfunctions.udf.CIQ(B$3,$BV$1,$CB$2,$A55,"L",,"USD","H")/100</f>
        <v>6.1891000000000002E-2</v>
      </c>
      <c r="CC55" s="68" cm="1">
        <f t="array" ref="CC55">_xll.ciqfunctions.udf.CIQ(C$3,$BV$1,$CB$2,$A55,"L",,"USD","H")/100</f>
        <v>0.19272099999999998</v>
      </c>
      <c r="CD55" s="68" cm="1">
        <f t="array" ref="CD55">_xll.ciqfunctions.udf.CIQ(D$3,$BV$1,$CB$2,$A55,"L",,"USD","H")/100</f>
        <v>0.13695399999999999</v>
      </c>
      <c r="CE55" s="68" cm="1">
        <f t="array" ref="CE55">_xll.ciqfunctions.udf.CIQ(E$3,$BV$1,$CB$2,$A55,"L",,"USD","H")/100</f>
        <v>2.0893999999999999E-2</v>
      </c>
      <c r="CF55" s="68" cm="1">
        <f t="array" ref="CF55">_xll.ciqfunctions.udf.CIQ(F$3,$BV$1,$CB$2,$A55,"L",,"USD","H")/100</f>
        <v>3.5180999999999997E-2</v>
      </c>
      <c r="CG55" s="68" cm="1">
        <f t="array" ref="CG55">_xll.ciqfunctions.udf.CIQ(G$3,$BV$1,$CB$2,$A55,"L",,"USD","H")/100</f>
        <v>-1.6528000000000001E-2</v>
      </c>
    </row>
    <row r="56" spans="1:85">
      <c r="A56" s="3">
        <f>EDATE(A52,-12)</f>
        <v>41182</v>
      </c>
      <c r="B56" s="14" cm="1">
        <f t="array" ref="B56">_xll.ciqfunctions.udf.CIQ(B$3,$B$1,$B$2,$A56,"L",,"USD","H")</f>
        <v>14595</v>
      </c>
      <c r="C56" s="38" cm="1">
        <f t="array" ref="C56">_xll.ciqfunctions.udf.CIQ(C$3,$B$1,$B$2,$A56,"L",,"USD","H")</f>
        <v>102852</v>
      </c>
      <c r="D56" s="38" cm="1">
        <f t="array" ref="D56">_xll.ciqfunctions.udf.CIQ(D$3,$B$1,$B$2,$A56,"L",,"USD","H")</f>
        <v>53497</v>
      </c>
      <c r="E56" s="38" cm="1">
        <f t="array" ref="E56">_xll.ciqfunctions.udf.CIQ(E$3,$B$1,$B$2,$A56,"L",,"USD","H")</f>
        <v>2882.808</v>
      </c>
      <c r="F56" s="38" cm="1">
        <f t="array" ref="F56">_xll.ciqfunctions.udf.CIQ(F$3,$B$1,$B$2,$A56,"L",,"USD","H")</f>
        <v>92002</v>
      </c>
      <c r="G56" s="38" cm="1">
        <f t="array" ref="G56">_xll.ciqfunctions.udf.CIQ(G$3,$B$1,$B$2,$A56,"L",,"USD","H")</f>
        <v>2100</v>
      </c>
      <c r="H56" s="40" cm="1">
        <f t="array" ref="H56">_xll.ciqfunctions.udf.CIQ(B$3,$B$1,$H$2,$A56,"L",,"USD","H")</f>
        <v>58918</v>
      </c>
      <c r="I56" s="40" cm="1">
        <f t="array" ref="I56">_xll.ciqfunctions.udf.CIQ(C$3,$B$1,$H$2,$A56,"L",,"USD","H")</f>
        <v>425110</v>
      </c>
      <c r="J56" s="40" cm="1">
        <f t="array" ref="J56">_xll.ciqfunctions.udf.CIQ(D$3,$B$1,$H$2,$A56,"L",,"USD","H")</f>
        <v>224771</v>
      </c>
      <c r="K56" s="40" cm="1">
        <f t="array" ref="K56">_xll.ciqfunctions.udf.CIQ(E$3,$B$1,$H$2,$A56,"L",,"USD","H")</f>
        <v>10672.936</v>
      </c>
      <c r="L56" s="40" cm="1">
        <f t="array" ref="L56">_xll.ciqfunctions.udf.CIQ(F$3,$B$1,$H$2,$A56,"L",,"USD","H")</f>
        <v>375296</v>
      </c>
      <c r="M56" s="40" cm="1">
        <f t="array" ref="M56">_xll.ciqfunctions.udf.CIQ(G$3,$B$1,$H$2,$A56,"L",,"USD","H")</f>
        <v>8871</v>
      </c>
      <c r="N56" s="13" cm="1">
        <f t="array" ref="N56">_xll.ciqfunctions.udf.CIQ(B$3,$N$1,$B$2,$A56,"L",,"USD","H")</f>
        <v>-13.9192</v>
      </c>
      <c r="O56" s="13" cm="1">
        <f t="array" ref="O56">_xll.ciqfunctions.udf.CIQ(C$3,$N$1,$B$2,$A56,"L",,"USD","H")</f>
        <v>-8.1605000000000008</v>
      </c>
      <c r="P56" s="13" cm="1">
        <f t="array" ref="P56">_xll.ciqfunctions.udf.CIQ(D$3,$N$1,$B$2,$A56,"L",,"USD","H")</f>
        <v>-9.7660999999999998</v>
      </c>
      <c r="Q56" s="13" cm="1">
        <f t="array" ref="Q56">_xll.ciqfunctions.udf.CIQ(E$3,$N$1,$B$2,$A56,"L",,"USD","H")</f>
        <v>24.226099999999999</v>
      </c>
      <c r="R56" s="13" cm="1">
        <f t="array" ref="R56">_xll.ciqfunctions.udf.CIQ(F$3,$N$1,$B$2,$A56,"L",,"USD","H")</f>
        <v>-3.5447000000000002</v>
      </c>
      <c r="S56" s="13" cm="1">
        <f t="array" ref="S56">_xll.ciqfunctions.udf.CIQ(G$3,$N$1,$B$2,$A56,"L",,"USD","H")</f>
        <v>-22.251100000000001</v>
      </c>
      <c r="T56" s="94">
        <v>45688</v>
      </c>
      <c r="U56" s="41" cm="1">
        <f t="array" ref="U56">_xll.ciqfunctions.udf.CIQ(O$3,$N$1,$T$2,$A56,"L",,"USD","H")</f>
        <v>1.3288</v>
      </c>
      <c r="V56" s="41" cm="1">
        <f t="array" ref="V56">_xll.ciqfunctions.udf.CIQ(P$3,$N$1,$T$2,$A56,"L",,"USD","H")</f>
        <v>-2.1408</v>
      </c>
      <c r="W56" s="41" cm="1">
        <f t="array" ref="W56">_xll.ciqfunctions.udf.CIQ(Q$3,$N$1,$T$2,$A56,"L",,"USD","H")</f>
        <v>31.577000000000002</v>
      </c>
      <c r="X56" s="41" cm="1">
        <f t="array" ref="X56">_xll.ciqfunctions.udf.CIQ(R$3,$N$1,$T$2,$A56,"L",,"USD","H")</f>
        <v>3.6198999999999999</v>
      </c>
      <c r="Y56" s="41" cm="1">
        <f t="array" ref="Y56">_xll.ciqfunctions.udf.CIQ(S$3,$N$1,$T$2,$A56,"L",,"USD","H")</f>
        <v>-9.8475999999999999</v>
      </c>
      <c r="Z56" s="38" cm="1">
        <f t="array" ref="Z56">_xll.ciqfunctions.udf.CIQ(B$3,$Z$1,$B$2,$A56,"L",,"USD","H")</f>
        <v>1798</v>
      </c>
      <c r="AA56" s="38" cm="1">
        <f t="array" ref="AA56">_xll.ciqfunctions.udf.CIQ(C$3,$Z$1,$B$2,$A56,"L",,"USD","H")</f>
        <v>9570</v>
      </c>
      <c r="AB56" s="38" cm="1">
        <f t="array" ref="AB56">_xll.ciqfunctions.udf.CIQ(D$3,$Z$1,$B$2,$A56,"L",,"USD","H")</f>
        <v>5253</v>
      </c>
      <c r="AC56" s="38" cm="1">
        <f t="array" ref="AC56">_xll.ciqfunctions.udf.CIQ(E$3,$Z$1,$B$2,$A56,"L",,"USD","H")</f>
        <v>355.49099999999999</v>
      </c>
      <c r="AD56" s="38" cm="1">
        <f t="array" ref="AD56">_xll.ciqfunctions.udf.CIQ(F$3,$Z$1,$B$2,$A56,"L",,"USD","H")</f>
        <v>5281</v>
      </c>
      <c r="AE56" s="38" cm="1">
        <f t="array" ref="AE56">_xll.ciqfunctions.udf.CIQ(G$3,$Z$1,$B$2,$A56,"L",,"USD","H")</f>
        <v>-719</v>
      </c>
      <c r="AF56" s="40" cm="1">
        <f t="array" ref="AF56">_xll.ciqfunctions.udf.CIQ(B$3,$Z$1,$H$2,$A56,"L",,"USD","H")</f>
        <v>10392</v>
      </c>
      <c r="AG56" s="40" cm="1">
        <f t="array" ref="AG56">_xll.ciqfunctions.udf.CIQ(C$3,$Z$1,$H$2,$A56,"L",,"USD","H")</f>
        <v>44330</v>
      </c>
      <c r="AH56" s="40" cm="1">
        <f t="array" ref="AH56">_xll.ciqfunctions.udf.CIQ(D$3,$Z$1,$H$2,$A56,"L",,"USD","H")</f>
        <v>24057</v>
      </c>
      <c r="AI56" s="40" cm="1">
        <f t="array" ref="AI56">_xll.ciqfunctions.udf.CIQ(E$3,$Z$1,$H$2,$A56,"L",,"USD","H")</f>
        <v>1195.9760000000001</v>
      </c>
      <c r="AJ56" s="40" cm="1">
        <f t="array" ref="AJ56">_xll.ciqfunctions.udf.CIQ(F$3,$Z$1,$H$2,$A56,"L",,"USD","H")</f>
        <v>17214</v>
      </c>
      <c r="AK56" s="40" cm="1">
        <f t="array" ref="AK56">_xll.ciqfunctions.udf.CIQ(G$3,$Z$1,$H$2,$A56,"L",,"USD","H")</f>
        <v>658</v>
      </c>
      <c r="AL56" s="13" cm="1">
        <f t="array" ref="AL56">_xll.ciqfunctions.udf.CIQ(B$3,$AL$1,$AL$2,$A56,"L",,"USD","H")</f>
        <v>-31.269200000000001</v>
      </c>
      <c r="AM56" s="13" cm="1">
        <f t="array" ref="AM56">_xll.ciqfunctions.udf.CIQ(C$3,$AL$1,$AL$2,$A56,"L",,"USD","H")</f>
        <v>-7.3573000000000004</v>
      </c>
      <c r="AN56" s="13" cm="1">
        <f t="array" ref="AN56">_xll.ciqfunctions.udf.CIQ(D$3,$AL$1,$AL$2,$A56,"L",,"USD","H")</f>
        <v>-32.903399999999998</v>
      </c>
      <c r="AO56" s="13" cm="1">
        <f t="array" ref="AO56">_xll.ciqfunctions.udf.CIQ(E$3,$AL$1,$AL$2,$A56,"L",,"USD","H")</f>
        <v>-34.275199999999998</v>
      </c>
      <c r="AP56" s="13" cm="1">
        <f t="array" ref="AP56">_xll.ciqfunctions.udf.CIQ(F$3,$AL$1,$AL$2,$A56,"L",,"USD","H")</f>
        <v>4.7194000000000003</v>
      </c>
      <c r="AQ56" s="13" t="str" cm="1">
        <f t="array" ref="AQ56">_xll.ciqfunctions.udf.CIQ(G$3,$AL$1,$AL$2,$A56,"L",,"USD","H")</f>
        <v>NM</v>
      </c>
      <c r="AR56" s="41" cm="1">
        <f t="array" ref="AR56">_xll.ciqfunctions.udf.CIQ(B$3,$AL$1,$AR$2,$A56,"L",,"USD","H")</f>
        <v>-6.2686999999999999</v>
      </c>
      <c r="AS56" s="41" cm="1">
        <f t="array" ref="AS56">_xll.ciqfunctions.udf.CIQ(C$3,$AL$1,$AR$2,$A56,"L",,"USD","H")</f>
        <v>8.3597999999999999</v>
      </c>
      <c r="AT56" s="41" cm="1">
        <f t="array" ref="AT56">_xll.ciqfunctions.udf.CIQ(D$3,$AL$1,$AR$2,$A56,"L",,"USD","H")</f>
        <v>-11.1206</v>
      </c>
      <c r="AU56" s="41" cm="1">
        <f t="array" ref="AU56">_xll.ciqfunctions.udf.CIQ(E$3,$AL$1,$AR$2,$A56,"L",,"USD","H")</f>
        <v>16.783300000000001</v>
      </c>
      <c r="AV56" s="41" cm="1">
        <f t="array" ref="AV56">_xll.ciqfunctions.udf.CIQ(F$3,$AL$1,$AR$2,$A56,"L",,"USD","H")</f>
        <v>-27.003699999999998</v>
      </c>
      <c r="AW56" s="41" cm="1">
        <f t="array" ref="AW56">_xll.ciqfunctions.udf.CIQ(G$3,$AL$1,$AR$2,$A56,"L",,"USD","H")</f>
        <v>-86.173599999999993</v>
      </c>
      <c r="AX56" s="38" cm="1">
        <f t="array" ref="AX56">_xll.ciqfunctions.udf.CIQ(B$3,$AX$1,$AX$2,$A56,"L",,"USD","H")</f>
        <v>5354</v>
      </c>
      <c r="AY56" s="38" cm="1">
        <f t="array" ref="AY56">_xll.ciqfunctions.udf.CIQ(C$3,$AX$1,$AX$2,$A56,"L",,"USD","H")</f>
        <v>17264</v>
      </c>
      <c r="AZ56" s="38" cm="1">
        <f t="array" ref="AZ56">_xll.ciqfunctions.udf.CIQ(D$3,$AX$1,$AX$2,$A56,"L",,"USD","H")</f>
        <v>10921</v>
      </c>
      <c r="BA56" s="38" cm="1">
        <f t="array" ref="BA56">_xll.ciqfunctions.udf.CIQ(E$3,$AX$1,$AX$2,$A56,"L",,"USD","H")</f>
        <v>1427.097</v>
      </c>
      <c r="BB56" s="38" cm="1">
        <f t="array" ref="BB56">_xll.ciqfunctions.udf.CIQ(F$3,$AX$1,$AX$2,$A56,"L",,"USD","H")</f>
        <v>9797</v>
      </c>
      <c r="BC56" s="38" cm="1">
        <f t="array" ref="BC56">_xll.ciqfunctions.udf.CIQ(G$3,$AX$1,$AX$2,$A56,"L",,"USD","H")</f>
        <v>810</v>
      </c>
      <c r="BD56" s="40" cm="1">
        <f t="array" ref="BD56">_xll.ciqfunctions.udf.CIQ(B$3,$AX$1,$BD$2,$A56,"L",,"USD","H")</f>
        <v>21103</v>
      </c>
      <c r="BE56" s="40" cm="1">
        <f t="array" ref="BE56">_xll.ciqfunctions.udf.CIQ(C$3,$AX$1,$BD$2,$A56,"L",,"USD","H")</f>
        <v>64877</v>
      </c>
      <c r="BF56" s="40" cm="1">
        <f t="array" ref="BF56">_xll.ciqfunctions.udf.CIQ(D$3,$AX$1,$BD$2,$A56,"L",,"USD","H")</f>
        <v>48521</v>
      </c>
      <c r="BG56" s="40">
        <f>_xll.ciqfunctions.udf.CIQ("COP", "IQ_PRICEDATE", "1/10/2025")</f>
        <v>45667</v>
      </c>
      <c r="BH56" s="40" cm="1">
        <f t="array" ref="BH56">_xll.ciqfunctions.udf.CIQ(F$3,$AX$1,$BD$2,$A56,"L",,"USD","H")</f>
        <v>35352</v>
      </c>
      <c r="BI56" s="40" cm="1">
        <f t="array" ref="BI56">_xll.ciqfunctions.udf.CIQ(G$3,$AX$1,$BD$2,$A56,"L",,"USD","H")</f>
        <v>5167</v>
      </c>
      <c r="BJ56" s="43">
        <f t="shared" si="1"/>
        <v>-8.1646655231560894E-2</v>
      </c>
      <c r="BK56" s="43">
        <f t="shared" si="2"/>
        <v>-2.951262015852496E-2</v>
      </c>
      <c r="BL56" s="43">
        <f t="shared" si="3"/>
        <v>-0.18402570233114168</v>
      </c>
      <c r="BM56" s="43">
        <f t="shared" si="4"/>
        <v>-3.4229401959968153E-2</v>
      </c>
      <c r="BN56" s="43">
        <f t="shared" si="5"/>
        <v>0.10850871237836612</v>
      </c>
      <c r="BO56" s="43">
        <f t="shared" si="6"/>
        <v>-0.64015992892047979</v>
      </c>
      <c r="BP56" s="42">
        <f t="shared" si="7"/>
        <v>-0.14065235981593838</v>
      </c>
      <c r="BQ56" s="42">
        <f t="shared" si="8"/>
        <v>-6.9983801373299515E-2</v>
      </c>
      <c r="BR56" s="42">
        <f t="shared" si="9"/>
        <v>-2.8102716128515337E-2</v>
      </c>
      <c r="BS56" s="42">
        <f t="shared" si="10"/>
        <v>6.1351037489876248E-4</v>
      </c>
      <c r="BT56" s="42">
        <f t="shared" si="11"/>
        <v>-0.14550903993038766</v>
      </c>
      <c r="BU56" s="42">
        <f t="shared" si="12"/>
        <v>-0.21030108512914569</v>
      </c>
      <c r="BV56" s="68" cm="1">
        <f t="array" ref="BV56">_xll.ciqfunctions.udf.CIQ(B$3,$BV$1,$BV$2,$A56,"L",,"USD","H")/100</f>
        <v>5.4184000000000003E-2</v>
      </c>
      <c r="BW56" s="68" cm="1">
        <f t="array" ref="BW56">_xll.ciqfunctions.udf.CIQ(C$3,$BV$1,$BV$2,$A56,"L",,"USD","H")/100</f>
        <v>0.15090000000000001</v>
      </c>
      <c r="BX56" s="68" cm="1">
        <f t="array" ref="BX56">_xll.ciqfunctions.udf.CIQ(D$3,$BV$1,$BV$2,$A56,"L",,"USD","H")/100</f>
        <v>9.7248000000000001E-2</v>
      </c>
      <c r="BY56" s="68" cm="1">
        <f t="array" ref="BY56">_xll.ciqfunctions.udf.CIQ(E$3,$BV$1,$BV$2,$A56,"L",,"USD","H")/100</f>
        <v>6.4439999999999997E-2</v>
      </c>
      <c r="BZ56" s="68" cm="1">
        <f t="array" ref="BZ56">_xll.ciqfunctions.udf.CIQ(F$3,$BV$1,$BV$2,$A56,"L",,"USD","H")/100</f>
        <v>9.3979999999999994E-2</v>
      </c>
      <c r="CA56" s="68" cm="1">
        <f t="array" ref="CA56">_xll.ciqfunctions.udf.CIQ(G$3,$BV$1,$BV$2,$A56,"L",,"USD","H")/100</f>
        <v>-9.7075999999999996E-2</v>
      </c>
      <c r="CB56" s="68" cm="1">
        <f t="array" ref="CB56">_xll.ciqfunctions.udf.CIQ(B$3,$BV$1,$CB$2,$A56,"L",,"USD","H")/100</f>
        <v>8.4591E-2</v>
      </c>
      <c r="CC56" s="68" cm="1">
        <f t="array" ref="CC56">_xll.ciqfunctions.udf.CIQ(C$3,$BV$1,$CB$2,$A56,"L",,"USD","H")/100</f>
        <v>0.19014500000000001</v>
      </c>
      <c r="CD56" s="68" cm="1">
        <f t="array" ref="CD56">_xll.ciqfunctions.udf.CIQ(D$3,$BV$1,$CB$2,$A56,"L",,"USD","H")/100</f>
        <v>0.12492399999999999</v>
      </c>
      <c r="CE56" s="68" cm="1">
        <f t="array" ref="CE56">_xll.ciqfunctions.udf.CIQ(E$3,$BV$1,$CB$2,$A56,"L",,"USD","H")/100</f>
        <v>5.3837999999999997E-2</v>
      </c>
      <c r="CF56" s="68" cm="1">
        <f t="array" ref="CF56">_xll.ciqfunctions.udf.CIQ(F$3,$BV$1,$CB$2,$A56,"L",,"USD","H")/100</f>
        <v>7.3542999999999997E-2</v>
      </c>
      <c r="CG56" s="68" cm="1">
        <f t="array" ref="CG56">_xll.ciqfunctions.udf.CIQ(G$3,$BV$1,$CB$2,$A56,"L",,"USD","H")/100</f>
        <v>1.095E-2</v>
      </c>
    </row>
    <row r="57" spans="1:85">
      <c r="A57" s="3">
        <f t="shared" si="13"/>
        <v>41090</v>
      </c>
      <c r="B57" s="14" cm="1">
        <f t="array" ref="B57">_xll.ciqfunctions.udf.CIQ(B$3,$B$1,$B$2,$A57,"L",,"USD","H")</f>
        <v>14259</v>
      </c>
      <c r="C57" s="38" cm="1">
        <f t="array" ref="C57">_xll.ciqfunctions.udf.CIQ(C$3,$B$1,$B$2,$A57,"L",,"USD","H")</f>
        <v>104143</v>
      </c>
      <c r="D57" s="38" cm="1">
        <f t="array" ref="D57">_xll.ciqfunctions.udf.CIQ(D$3,$B$1,$B$2,$A57,"L",,"USD","H")</f>
        <v>57851</v>
      </c>
      <c r="E57" s="38" cm="1">
        <f t="array" ref="E57">_xll.ciqfunctions.udf.CIQ(E$3,$B$1,$B$2,$A57,"L",,"USD","H")</f>
        <v>2607.58</v>
      </c>
      <c r="F57" s="38" cm="1">
        <f t="array" ref="F57">_xll.ciqfunctions.udf.CIQ(F$3,$B$1,$B$2,$A57,"L",,"USD","H")</f>
        <v>94975</v>
      </c>
      <c r="G57" s="38" cm="1">
        <f t="array" ref="G57">_xll.ciqfunctions.udf.CIQ(G$3,$B$1,$B$2,$A57,"L",,"USD","H")</f>
        <v>1843</v>
      </c>
      <c r="H57" s="40" cm="1">
        <f t="array" ref="H57">_xll.ciqfunctions.udf.CIQ(B$3,$B$1,$H$2,$A57,"L",,"USD","H")</f>
        <v>61278</v>
      </c>
      <c r="I57" s="40" cm="1">
        <f t="array" ref="I57">_xll.ciqfunctions.udf.CIQ(C$3,$B$1,$H$2,$A57,"L",,"USD","H")</f>
        <v>434249</v>
      </c>
      <c r="J57" s="40" cm="1">
        <f t="array" ref="J57">_xll.ciqfunctions.udf.CIQ(D$3,$B$1,$H$2,$A57,"L",,"USD","H")</f>
        <v>230561</v>
      </c>
      <c r="K57" s="40" cm="1">
        <f t="array" ref="K57">_xll.ciqfunctions.udf.CIQ(E$3,$B$1,$H$2,$A57,"L",,"USD","H")</f>
        <v>10110.74</v>
      </c>
      <c r="L57" s="40" cm="1">
        <f t="array" ref="L57">_xll.ciqfunctions.udf.CIQ(F$3,$B$1,$H$2,$A57,"L",,"USD","H")</f>
        <v>378677</v>
      </c>
      <c r="M57" s="40" cm="1">
        <f t="array" ref="M57">_xll.ciqfunctions.udf.CIQ(G$3,$B$1,$H$2,$A57,"L",,"USD","H")</f>
        <v>9472</v>
      </c>
      <c r="N57" s="13" cm="1">
        <f t="array" ref="N57">_xll.ciqfunctions.udf.CIQ(B$3,$N$1,$B$2,$A57,"L",,"USD","H")</f>
        <v>-19.134599999999999</v>
      </c>
      <c r="O57" s="13" cm="1">
        <f t="array" ref="O57">_xll.ciqfunctions.udf.CIQ(C$3,$N$1,$B$2,$A57,"L",,"USD","H")</f>
        <v>-7.6590999999999996</v>
      </c>
      <c r="P57" s="13" cm="1">
        <f t="array" ref="P57">_xll.ciqfunctions.udf.CIQ(D$3,$N$1,$B$2,$A57,"L",,"USD","H")</f>
        <v>-10.1791</v>
      </c>
      <c r="Q57" s="13" cm="1">
        <f t="array" ref="Q57">_xll.ciqfunctions.udf.CIQ(E$3,$N$1,$B$2,$A57,"L",,"USD","H")</f>
        <v>17.625</v>
      </c>
      <c r="R57" s="13" cm="1">
        <f t="array" ref="R57">_xll.ciqfunctions.udf.CIQ(F$3,$N$1,$B$2,$A57,"L",,"USD","H")</f>
        <v>-6.3030999999999997</v>
      </c>
      <c r="S57" s="13" cm="1">
        <f t="array" ref="S57">_xll.ciqfunctions.udf.CIQ(G$3,$N$1,$B$2,$A57,"L",,"USD","H")</f>
        <v>-32.6389</v>
      </c>
      <c r="T57" s="94">
        <v>45681</v>
      </c>
      <c r="U57" s="41" cm="1">
        <f t="array" ref="U57">_xll.ciqfunctions.udf.CIQ(O$3,$N$1,$T$2,$A57,"L",,"USD","H")</f>
        <v>10.5733</v>
      </c>
      <c r="V57" s="41" cm="1">
        <f t="array" ref="V57">_xll.ciqfunctions.udf.CIQ(P$3,$N$1,$T$2,$A57,"L",,"USD","H")</f>
        <v>6.3605</v>
      </c>
      <c r="W57" s="41" cm="1">
        <f t="array" ref="W57">_xll.ciqfunctions.udf.CIQ(Q$3,$N$1,$T$2,$A57,"L",,"USD","H")</f>
        <v>39.512300000000003</v>
      </c>
      <c r="X57" s="41" cm="1">
        <f t="array" ref="X57">_xll.ciqfunctions.udf.CIQ(R$3,$N$1,$T$2,$A57,"L",,"USD","H")</f>
        <v>12.230499999999999</v>
      </c>
      <c r="Y57" s="41" cm="1">
        <f t="array" ref="Y57">_xll.ciqfunctions.udf.CIQ(S$3,$N$1,$T$2,$A57,"L",,"USD","H")</f>
        <v>2.5996000000000001</v>
      </c>
      <c r="Z57" s="38" cm="1">
        <f t="array" ref="Z57">_xll.ciqfunctions.udf.CIQ(B$3,$Z$1,$B$2,$A57,"L",,"USD","H")</f>
        <v>2267</v>
      </c>
      <c r="AA57" s="38" cm="1">
        <f t="array" ref="AA57">_xll.ciqfunctions.udf.CIQ(C$3,$Z$1,$B$2,$A57,"L",,"USD","H")</f>
        <v>15910</v>
      </c>
      <c r="AB57" s="38" cm="1">
        <f t="array" ref="AB57">_xll.ciqfunctions.udf.CIQ(D$3,$Z$1,$B$2,$A57,"L",,"USD","H")</f>
        <v>7210</v>
      </c>
      <c r="AC57" s="38" cm="1">
        <f t="array" ref="AC57">_xll.ciqfunctions.udf.CIQ(E$3,$Z$1,$B$2,$A57,"L",,"USD","H")</f>
        <v>395.77800000000002</v>
      </c>
      <c r="AD57" s="38" cm="1">
        <f t="array" ref="AD57">_xll.ciqfunctions.udf.CIQ(F$3,$Z$1,$B$2,$A57,"L",,"USD","H")</f>
        <v>-1519</v>
      </c>
      <c r="AE57" s="38" cm="1">
        <f t="array" ref="AE57">_xll.ciqfunctions.udf.CIQ(G$3,$Z$1,$B$2,$A57,"L",,"USD","H")</f>
        <v>477</v>
      </c>
      <c r="AF57" s="40" cm="1">
        <f t="array" ref="AF57">_xll.ciqfunctions.udf.CIQ(B$3,$Z$1,$H$2,$A57,"L",,"USD","H")</f>
        <v>11210</v>
      </c>
      <c r="AG57" s="40" cm="1">
        <f t="array" ref="AG57">_xll.ciqfunctions.udf.CIQ(C$3,$Z$1,$H$2,$A57,"L",,"USD","H")</f>
        <v>45090</v>
      </c>
      <c r="AH57" s="40" cm="1">
        <f t="array" ref="AH57">_xll.ciqfunctions.udf.CIQ(D$3,$Z$1,$H$2,$A57,"L",,"USD","H")</f>
        <v>26633</v>
      </c>
      <c r="AI57" s="40" cm="1">
        <f t="array" ref="AI57">_xll.ciqfunctions.udf.CIQ(E$3,$Z$1,$H$2,$A57,"L",,"USD","H")</f>
        <v>1381.3630000000001</v>
      </c>
      <c r="AJ57" s="40" cm="1">
        <f t="array" ref="AJ57">_xll.ciqfunctions.udf.CIQ(F$3,$Z$1,$H$2,$A57,"L",,"USD","H")</f>
        <v>16976</v>
      </c>
      <c r="AK57" s="40" cm="1">
        <f t="array" ref="AK57">_xll.ciqfunctions.udf.CIQ(G$3,$Z$1,$H$2,$A57,"L",,"USD","H")</f>
        <v>2415</v>
      </c>
      <c r="AL57" s="13" cm="1">
        <f t="array" ref="AL57">_xll.ciqfunctions.udf.CIQ(B$3,$AL$1,$AL$2,$A57,"L",,"USD","H")</f>
        <v>-33.3628</v>
      </c>
      <c r="AM57" s="13" cm="1">
        <f t="array" ref="AM57">_xll.ciqfunctions.udf.CIQ(C$3,$AL$1,$AL$2,$A57,"L",,"USD","H")</f>
        <v>48.97</v>
      </c>
      <c r="AN57" s="13" cm="1">
        <f t="array" ref="AN57">_xll.ciqfunctions.udf.CIQ(D$3,$AL$1,$AL$2,$A57,"L",,"USD","H")</f>
        <v>-6.7511999999999999</v>
      </c>
      <c r="AO57" s="13" cm="1">
        <f t="array" ref="AO57">_xll.ciqfunctions.udf.CIQ(E$3,$AL$1,$AL$2,$A57,"L",,"USD","H")</f>
        <v>33.901400000000002</v>
      </c>
      <c r="AP57" s="13" t="str" cm="1">
        <f t="array" ref="AP57">_xll.ciqfunctions.udf.CIQ(F$3,$AL$1,$AL$2,$A57,"L",,"USD","H")</f>
        <v>NM</v>
      </c>
      <c r="AQ57" s="13" cm="1">
        <f t="array" ref="AQ57">_xll.ciqfunctions.udf.CIQ(G$3,$AL$1,$AL$2,$A57,"L",,"USD","H")</f>
        <v>-82.610299999999995</v>
      </c>
      <c r="AR57" s="41" cm="1">
        <f t="array" ref="AR57">_xll.ciqfunctions.udf.CIQ(B$3,$AL$1,$AR$2,$A57,"L",,"USD","H")</f>
        <v>-2.7416999999999998</v>
      </c>
      <c r="AS57" s="41" cm="1">
        <f t="array" ref="AS57">_xll.ciqfunctions.udf.CIQ(C$3,$AL$1,$AR$2,$A57,"L",,"USD","H")</f>
        <v>18.876799999999999</v>
      </c>
      <c r="AT57" s="41" cm="1">
        <f t="array" ref="AT57">_xll.ciqfunctions.udf.CIQ(D$3,$AL$1,$AR$2,$A57,"L",,"USD","H")</f>
        <v>15.7654</v>
      </c>
      <c r="AU57" s="41" cm="1">
        <f t="array" ref="AU57">_xll.ciqfunctions.udf.CIQ(E$3,$AL$1,$AR$2,$A57,"L",,"USD","H")</f>
        <v>235.02690000000001</v>
      </c>
      <c r="AV57" s="41" cm="1">
        <f t="array" ref="AV57">_xll.ciqfunctions.udf.CIQ(F$3,$AL$1,$AR$2,$A57,"L",,"USD","H")</f>
        <v>-16.473199999999999</v>
      </c>
      <c r="AW57" s="41" cm="1">
        <f t="array" ref="AW57">_xll.ciqfunctions.udf.CIQ(G$3,$AL$1,$AR$2,$A57,"L",,"USD","H")</f>
        <v>-58.440899999999999</v>
      </c>
      <c r="AX57" s="38" cm="1">
        <f t="array" ref="AX57">_xll.ciqfunctions.udf.CIQ(B$3,$AX$1,$AX$2,$A57,"L",,"USD","H")</f>
        <v>5325</v>
      </c>
      <c r="AY57" s="38" cm="1">
        <f t="array" ref="AY57">_xll.ciqfunctions.udf.CIQ(C$3,$AX$1,$AX$2,$A57,"L",,"USD","H")</f>
        <v>15522</v>
      </c>
      <c r="AZ57" s="38" cm="1">
        <f t="array" ref="AZ57">_xll.ciqfunctions.udf.CIQ(D$3,$AX$1,$AX$2,$A57,"L",,"USD","H")</f>
        <v>12811</v>
      </c>
      <c r="BA57" s="38" cm="1">
        <f t="array" ref="BA57">_xll.ciqfunctions.udf.CIQ(E$3,$AX$1,$AX$2,$A57,"L",,"USD","H")</f>
        <v>1442.0309999999999</v>
      </c>
      <c r="BB57" s="38" cm="1">
        <f t="array" ref="BB57">_xll.ciqfunctions.udf.CIQ(F$3,$AX$1,$AX$2,$A57,"L",,"USD","H")</f>
        <v>5799</v>
      </c>
      <c r="BC57" s="38" cm="1">
        <f t="array" ref="BC57">_xll.ciqfunctions.udf.CIQ(G$3,$AX$1,$AX$2,$A57,"L",,"USD","H")</f>
        <v>1541</v>
      </c>
      <c r="BD57" s="40" cm="1">
        <f t="array" ref="BD57">_xll.ciqfunctions.udf.CIQ(B$3,$AX$1,$BD$2,$A57,"L",,"USD","H")</f>
        <v>21579</v>
      </c>
      <c r="BE57" s="40" cm="1">
        <f t="array" ref="BE57">_xll.ciqfunctions.udf.CIQ(C$3,$AX$1,$BD$2,$A57,"L",,"USD","H")</f>
        <v>65402</v>
      </c>
      <c r="BF57" s="40" cm="1">
        <f t="array" ref="BF57">_xll.ciqfunctions.udf.CIQ(D$3,$AX$1,$BD$2,$A57,"L",,"USD","H")</f>
        <v>50980</v>
      </c>
      <c r="BG57" s="40">
        <f>_xll.ciqfunctions.udf.CIQ("COP", "IQ_PRICEDATE", "1/3/2025")</f>
        <v>45660</v>
      </c>
      <c r="BH57" s="40" cm="1">
        <f t="array" ref="BH57">_xll.ciqfunctions.udf.CIQ(F$3,$AX$1,$BD$2,$A57,"L",,"USD","H")</f>
        <v>34393</v>
      </c>
      <c r="BI57" s="40" cm="1">
        <f t="array" ref="BI57">_xll.ciqfunctions.udf.CIQ(G$3,$AX$1,$BD$2,$A57,"L",,"USD","H")</f>
        <v>6561</v>
      </c>
      <c r="BJ57" s="43">
        <f t="shared" si="1"/>
        <v>-0.16848844472204871</v>
      </c>
      <c r="BK57" s="43">
        <f t="shared" si="2"/>
        <v>-0.15883596163225489</v>
      </c>
      <c r="BL57" s="43">
        <f t="shared" si="3"/>
        <v>-9.6990202297878358E-2</v>
      </c>
      <c r="BM57" s="43">
        <f t="shared" si="4"/>
        <v>4.0366356920235491E-2</v>
      </c>
      <c r="BN57" s="43">
        <f t="shared" si="5"/>
        <v>-0.41992597779333796</v>
      </c>
      <c r="BO57" s="43">
        <f t="shared" si="6"/>
        <v>-0.25877825877825877</v>
      </c>
      <c r="BP57" s="42">
        <f t="shared" si="7"/>
        <v>-0.14565682160107685</v>
      </c>
      <c r="BQ57" s="42">
        <f t="shared" si="8"/>
        <v>-5.761542086620719E-3</v>
      </c>
      <c r="BR57" s="42">
        <f t="shared" si="9"/>
        <v>0.11653781291749721</v>
      </c>
      <c r="BS57" s="42">
        <f t="shared" si="10"/>
        <v>6.1360448807845636E-4</v>
      </c>
      <c r="BT57" s="42">
        <f t="shared" si="11"/>
        <v>-0.16540076196947273</v>
      </c>
      <c r="BU57" s="42">
        <f t="shared" si="12"/>
        <v>0.14803149606299204</v>
      </c>
      <c r="BV57" s="68" cm="1">
        <f t="array" ref="BV57">_xll.ciqfunctions.udf.CIQ(B$3,$BV$1,$BV$2,$A57,"L",,"USD","H")/100</f>
        <v>6.7028000000000004E-2</v>
      </c>
      <c r="BW57" s="68" cm="1">
        <f t="array" ref="BW57">_xll.ciqfunctions.udf.CIQ(C$3,$BV$1,$BV$2,$A57,"L",,"USD","H")/100</f>
        <v>0.29180800000000001</v>
      </c>
      <c r="BX57" s="68" cm="1">
        <f t="array" ref="BX57">_xll.ciqfunctions.udf.CIQ(D$3,$BV$1,$BV$2,$A57,"L",,"USD","H")/100</f>
        <v>0.157388</v>
      </c>
      <c r="BY57" s="68" cm="1">
        <f t="array" ref="BY57">_xll.ciqfunctions.udf.CIQ(E$3,$BV$1,$BV$2,$A57,"L",,"USD","H")/100</f>
        <v>7.6999999999999999E-2</v>
      </c>
      <c r="BZ57" s="68" cm="1">
        <f t="array" ref="BZ57">_xll.ciqfunctions.udf.CIQ(F$3,$BV$1,$BV$2,$A57,"L",,"USD","H")/100</f>
        <v>-7.2632000000000002E-2</v>
      </c>
      <c r="CA57" s="68" cm="1">
        <f t="array" ref="CA57">_xll.ciqfunctions.udf.CIQ(G$3,$BV$1,$BV$2,$A57,"L",,"USD","H")/100</f>
        <v>4.8152E-2</v>
      </c>
      <c r="CB57" s="68" cm="1">
        <f t="array" ref="CB57">_xll.ciqfunctions.udf.CIQ(B$3,$BV$1,$CB$2,$A57,"L",,"USD","H")/100</f>
        <v>9.0523000000000006E-2</v>
      </c>
      <c r="CC57" s="68" cm="1">
        <f t="array" ref="CC57">_xll.ciqfunctions.udf.CIQ(C$3,$BV$1,$CB$2,$A57,"L",,"USD","H")/100</f>
        <v>0.19723099999999999</v>
      </c>
      <c r="CD57" s="68" cm="1">
        <f t="array" ref="CD57">_xll.ciqfunctions.udf.CIQ(D$3,$BV$1,$CB$2,$A57,"L",,"USD","H")/100</f>
        <v>0.14948600000000001</v>
      </c>
      <c r="CE57" s="68" cm="1">
        <f t="array" ref="CE57">_xll.ciqfunctions.udf.CIQ(E$3,$BV$1,$CB$2,$A57,"L",,"USD","H")/100</f>
        <v>6.7655999999999994E-2</v>
      </c>
      <c r="CF57" s="68" cm="1">
        <f t="array" ref="CF57">_xll.ciqfunctions.udf.CIQ(F$3,$BV$1,$CB$2,$A57,"L",,"USD","H")/100</f>
        <v>7.492E-2</v>
      </c>
      <c r="CG57" s="68" cm="1">
        <f t="array" ref="CG57">_xll.ciqfunctions.udf.CIQ(G$3,$BV$1,$CB$2,$A57,"L",,"USD","H")/100</f>
        <v>6.8020999999999998E-2</v>
      </c>
    </row>
    <row r="58" spans="1:85">
      <c r="A58" s="3">
        <f t="shared" si="13"/>
        <v>40999</v>
      </c>
      <c r="B58" s="14" cm="1">
        <f t="array" ref="B58">_xll.ciqfunctions.udf.CIQ(B$3,$B$1,$B$2,$A58,"L",,"USD","H")</f>
        <v>15143</v>
      </c>
      <c r="C58" s="38" cm="1">
        <f t="array" ref="C58">_xll.ciqfunctions.udf.CIQ(C$3,$B$1,$B$2,$A58,"L",,"USD","H")</f>
        <v>110696</v>
      </c>
      <c r="D58" s="38" cm="1">
        <f t="array" ref="D58">_xll.ciqfunctions.udf.CIQ(D$3,$B$1,$B$2,$A58,"L",,"USD","H")</f>
        <v>57109</v>
      </c>
      <c r="E58" s="38" cm="1">
        <f t="array" ref="E58">_xll.ciqfunctions.udf.CIQ(E$3,$B$1,$B$2,$A58,"L",,"USD","H")</f>
        <v>2604.9749999999999</v>
      </c>
      <c r="F58" s="38" cm="1">
        <f t="array" ref="F58">_xll.ciqfunctions.udf.CIQ(F$3,$B$1,$B$2,$A58,"L",,"USD","H")</f>
        <v>94878</v>
      </c>
      <c r="G58" s="38" cm="1">
        <f t="array" ref="G58">_xll.ciqfunctions.udf.CIQ(G$3,$B$1,$B$2,$A58,"L",,"USD","H")</f>
        <v>2299</v>
      </c>
      <c r="H58" s="40" cm="1">
        <f t="array" ref="H58">_xll.ciqfunctions.udf.CIQ(B$3,$B$1,$H$2,$A58,"L",,"USD","H")</f>
        <v>64652</v>
      </c>
      <c r="I58" s="40" cm="1">
        <f t="array" ref="I58">_xll.ciqfunctions.udf.CIQ(C$3,$B$1,$H$2,$A58,"L",,"USD","H")</f>
        <v>442887</v>
      </c>
      <c r="J58" s="40" cm="1">
        <f t="array" ref="J58">_xll.ciqfunctions.udf.CIQ(D$3,$B$1,$H$2,$A58,"L",,"USD","H")</f>
        <v>237117</v>
      </c>
      <c r="K58" s="40" cm="1">
        <f t="array" ref="K58">_xll.ciqfunctions.udf.CIQ(E$3,$B$1,$H$2,$A58,"L",,"USD","H")</f>
        <v>9720.018</v>
      </c>
      <c r="L58" s="40" cm="1">
        <f t="array" ref="L58">_xll.ciqfunctions.udf.CIQ(F$3,$B$1,$H$2,$A58,"L",,"USD","H")</f>
        <v>385066</v>
      </c>
      <c r="M58" s="40" cm="1">
        <f t="array" ref="M58">_xll.ciqfunctions.udf.CIQ(G$3,$B$1,$H$2,$A58,"L",,"USD","H")</f>
        <v>10365</v>
      </c>
      <c r="N58" s="13" cm="1">
        <f t="array" ref="N58">_xll.ciqfunctions.udf.CIQ(B$3,$N$1,$B$2,$A58,"L",,"USD","H")</f>
        <v>-6.4669999999999996</v>
      </c>
      <c r="O58" s="13" cm="1">
        <f t="array" ref="O58">_xll.ciqfunctions.udf.CIQ(C$3,$N$1,$B$2,$A58,"L",,"USD","H")</f>
        <v>9.2376000000000005</v>
      </c>
      <c r="P58" s="13" cm="1">
        <f t="array" ref="P58">_xll.ciqfunctions.udf.CIQ(D$3,$N$1,$B$2,$A58,"L",,"USD","H")</f>
        <v>1.4764999999999999</v>
      </c>
      <c r="Q58" s="13" cm="1">
        <f t="array" ref="Q58">_xll.ciqfunctions.udf.CIQ(E$3,$N$1,$B$2,$A58,"L",,"USD","H")</f>
        <v>37.675600000000003</v>
      </c>
      <c r="R58" s="13" cm="1">
        <f t="array" ref="R58">_xll.ciqfunctions.udf.CIQ(F$3,$N$1,$B$2,$A58,"L",,"USD","H")</f>
        <v>11.190799999999999</v>
      </c>
      <c r="S58" s="13" cm="1">
        <f t="array" ref="S58">_xll.ciqfunctions.udf.CIQ(G$3,$N$1,$B$2,$A58,"L",,"USD","H")</f>
        <v>1.7706</v>
      </c>
      <c r="T58" s="94">
        <v>45674</v>
      </c>
      <c r="U58" s="41" cm="1">
        <f t="array" ref="U58">_xll.ciqfunctions.udf.CIQ(O$3,$N$1,$T$2,$A58,"L",,"USD","H")</f>
        <v>22.1113</v>
      </c>
      <c r="V58" s="41" cm="1">
        <f t="array" ref="V58">_xll.ciqfunctions.udf.CIQ(P$3,$N$1,$T$2,$A58,"L",,"USD","H")</f>
        <v>17.841999999999999</v>
      </c>
      <c r="W58" s="41" cm="1">
        <f t="array" ref="W58">_xll.ciqfunctions.udf.CIQ(Q$3,$N$1,$T$2,$A58,"L",,"USD","H")</f>
        <v>53.240299999999998</v>
      </c>
      <c r="X58" s="41" cm="1">
        <f t="array" ref="X58">_xll.ciqfunctions.udf.CIQ(R$3,$N$1,$T$2,$A58,"L",,"USD","H")</f>
        <v>24.3066</v>
      </c>
      <c r="Y58" s="41" cm="1">
        <f t="array" ref="Y58">_xll.ciqfunctions.udf.CIQ(S$3,$N$1,$T$2,$A58,"L",,"USD","H")</f>
        <v>20.006900000000002</v>
      </c>
      <c r="Z58" s="38" cm="1">
        <f t="array" ref="Z58">_xll.ciqfunctions.udf.CIQ(B$3,$Z$1,$B$2,$A58,"L",,"USD","H")</f>
        <v>2937</v>
      </c>
      <c r="AA58" s="38" cm="1">
        <f t="array" ref="AA58">_xll.ciqfunctions.udf.CIQ(C$3,$Z$1,$B$2,$A58,"L",,"USD","H")</f>
        <v>9450</v>
      </c>
      <c r="AB58" s="38" cm="1">
        <f t="array" ref="AB58">_xll.ciqfunctions.udf.CIQ(D$3,$Z$1,$B$2,$A58,"L",,"USD","H")</f>
        <v>6471</v>
      </c>
      <c r="AC58" s="38" cm="1">
        <f t="array" ref="AC58">_xll.ciqfunctions.udf.CIQ(E$3,$Z$1,$B$2,$A58,"L",,"USD","H")</f>
        <v>324.00900000000001</v>
      </c>
      <c r="AD58" s="38" cm="1">
        <f t="array" ref="AD58">_xll.ciqfunctions.udf.CIQ(F$3,$Z$1,$B$2,$A58,"L",,"USD","H")</f>
        <v>5767</v>
      </c>
      <c r="AE58" s="38" cm="1">
        <f t="array" ref="AE58">_xll.ciqfunctions.udf.CIQ(G$3,$Z$1,$B$2,$A58,"L",,"USD","H")</f>
        <v>393</v>
      </c>
      <c r="AF58" s="40" cm="1">
        <f t="array" ref="AF58">_xll.ciqfunctions.udf.CIQ(B$3,$Z$1,$H$2,$A58,"L",,"USD","H")</f>
        <v>12345</v>
      </c>
      <c r="AG58" s="40" cm="1">
        <f t="array" ref="AG58">_xll.ciqfunctions.udf.CIQ(C$3,$Z$1,$H$2,$A58,"L",,"USD","H")</f>
        <v>39860</v>
      </c>
      <c r="AH58" s="40" cm="1">
        <f t="array" ref="AH58">_xll.ciqfunctions.udf.CIQ(D$3,$Z$1,$H$2,$A58,"L",,"USD","H")</f>
        <v>27155</v>
      </c>
      <c r="AI58" s="40" cm="1">
        <f t="array" ref="AI58">_xll.ciqfunctions.udf.CIQ(E$3,$Z$1,$H$2,$A58,"L",,"USD","H")</f>
        <v>1281.1590000000001</v>
      </c>
      <c r="AJ58" s="40" cm="1">
        <f t="array" ref="AJ58">_xll.ciqfunctions.udf.CIQ(F$3,$Z$1,$H$2,$A58,"L",,"USD","H")</f>
        <v>24213</v>
      </c>
      <c r="AK58" s="40" cm="1">
        <f t="array" ref="AK58">_xll.ciqfunctions.udf.CIQ(G$3,$Z$1,$H$2,$A58,"L",,"USD","H")</f>
        <v>4681</v>
      </c>
      <c r="AL58" s="13" cm="1">
        <f t="array" ref="AL58">_xll.ciqfunctions.udf.CIQ(B$3,$AL$1,$AL$2,$A58,"L",,"USD","H")</f>
        <v>-3.0053000000000001</v>
      </c>
      <c r="AM58" s="13" cm="1">
        <f t="array" ref="AM58">_xll.ciqfunctions.udf.CIQ(C$3,$AL$1,$AL$2,$A58,"L",,"USD","H")</f>
        <v>-11.2677</v>
      </c>
      <c r="AN58" s="13" cm="1">
        <f t="array" ref="AN58">_xll.ciqfunctions.udf.CIQ(D$3,$AL$1,$AL$2,$A58,"L",,"USD","H")</f>
        <v>4.1860999999999997</v>
      </c>
      <c r="AO58" s="13" cm="1">
        <f t="array" ref="AO58">_xll.ciqfunctions.udf.CIQ(E$3,$AL$1,$AL$2,$A58,"L",,"USD","H")</f>
        <v>141.84639999999999</v>
      </c>
      <c r="AP58" s="13" cm="1">
        <f t="array" ref="AP58">_xll.ciqfunctions.udf.CIQ(F$3,$AL$1,$AL$2,$A58,"L",,"USD","H")</f>
        <v>-20.499099999999999</v>
      </c>
      <c r="AQ58" s="13" cm="1">
        <f t="array" ref="AQ58">_xll.ciqfunctions.udf.CIQ(G$3,$AL$1,$AL$2,$A58,"L",,"USD","H")</f>
        <v>-5.5289000000000001</v>
      </c>
      <c r="AR58" s="41" cm="1">
        <f t="array" ref="AR58">_xll.ciqfunctions.udf.CIQ(B$3,$AL$1,$AR$2,$A58,"L",,"USD","H")</f>
        <v>0.46379999999999999</v>
      </c>
      <c r="AS58" s="41" cm="1">
        <f t="array" ref="AS58">_xll.ciqfunctions.udf.CIQ(C$3,$AL$1,$AR$2,$A58,"L",,"USD","H")</f>
        <v>14.507300000000001</v>
      </c>
      <c r="AT58" s="41" cm="1">
        <f t="array" ref="AT58">_xll.ciqfunctions.udf.CIQ(D$3,$AL$1,$AR$2,$A58,"L",,"USD","H")</f>
        <v>31.2913</v>
      </c>
      <c r="AU58" s="41" cm="1">
        <f t="array" ref="AU58">_xll.ciqfunctions.udf.CIQ(E$3,$AL$1,$AR$2,$A58,"L",,"USD","H")</f>
        <v>625.40880000000004</v>
      </c>
      <c r="AV58" s="41" t="str" cm="1">
        <f t="array" ref="AV58">_xll.ciqfunctions.udf.CIQ(F$3,$AL$1,$AR$2,$A58,"L",,"USD","H")</f>
        <v>NM</v>
      </c>
      <c r="AW58" s="41" cm="1">
        <f t="array" ref="AW58">_xll.ciqfunctions.udf.CIQ(G$3,$AL$1,$AR$2,$A58,"L",,"USD","H")</f>
        <v>24.032800000000002</v>
      </c>
      <c r="AX58" s="38" cm="1">
        <f t="array" ref="AX58">_xll.ciqfunctions.udf.CIQ(B$3,$AX$1,$AX$2,$A58,"L",,"USD","H")</f>
        <v>5817</v>
      </c>
      <c r="AY58" s="38" cm="1">
        <f t="array" ref="AY58">_xll.ciqfunctions.udf.CIQ(C$3,$AX$1,$AX$2,$A58,"L",,"USD","H")</f>
        <v>16600</v>
      </c>
      <c r="AZ58" s="38" cm="1">
        <f t="array" ref="AZ58">_xll.ciqfunctions.udf.CIQ(D$3,$AX$1,$AX$2,$A58,"L",,"USD","H")</f>
        <v>13470</v>
      </c>
      <c r="BA58" s="38" cm="1">
        <f t="array" ref="BA58">_xll.ciqfunctions.udf.CIQ(E$3,$AX$1,$AX$2,$A58,"L",,"USD","H")</f>
        <v>1374.194</v>
      </c>
      <c r="BB58" s="38" cm="1">
        <f t="array" ref="BB58">_xll.ciqfunctions.udf.CIQ(F$3,$AX$1,$AX$2,$A58,"L",,"USD","H")</f>
        <v>9937</v>
      </c>
      <c r="BC58" s="38" cm="1">
        <f t="array" ref="BC58">_xll.ciqfunctions.udf.CIQ(G$3,$AX$1,$AX$2,$A58,"L",,"USD","H")</f>
        <v>1394</v>
      </c>
      <c r="BD58" s="40" cm="1">
        <f t="array" ref="BD58">_xll.ciqfunctions.udf.CIQ(B$3,$AX$1,$BD$2,$A58,"L",,"USD","H")</f>
        <v>22625</v>
      </c>
      <c r="BE58" s="40" cm="1">
        <f t="array" ref="BE58">_xll.ciqfunctions.udf.CIQ(C$3,$AX$1,$BD$2,$A58,"L",,"USD","H")</f>
        <v>68333</v>
      </c>
      <c r="BF58" s="40" cm="1">
        <f t="array" ref="BF58">_xll.ciqfunctions.udf.CIQ(D$3,$AX$1,$BD$2,$A58,"L",,"USD","H")</f>
        <v>52361</v>
      </c>
      <c r="BG58" s="40">
        <f>_xll.ciqfunctions.udf.CIQ("COP", "IQ_PRICEDATE", "12/27/2024")</f>
        <v>45653</v>
      </c>
      <c r="BH58" s="40" cm="1">
        <f t="array" ref="BH58">_xll.ciqfunctions.udf.CIQ(F$3,$AX$1,$BD$2,$A58,"L",,"USD","H")</f>
        <v>38591</v>
      </c>
      <c r="BI58" s="40" cm="1">
        <f t="array" ref="BI58">_xll.ciqfunctions.udf.CIQ(G$3,$AX$1,$BD$2,$A58,"L",,"USD","H")</f>
        <v>7099</v>
      </c>
      <c r="BJ58" s="43">
        <f t="shared" si="1"/>
        <v>-0.10548977395048442</v>
      </c>
      <c r="BK58" s="43">
        <f t="shared" si="2"/>
        <v>-7.541494931491588E-2</v>
      </c>
      <c r="BL58" s="43">
        <f t="shared" si="3"/>
        <v>9.3432908515301616E-2</v>
      </c>
      <c r="BM58" s="43">
        <f t="shared" si="4"/>
        <v>0.60113391815795381</v>
      </c>
      <c r="BN58" s="43">
        <f t="shared" si="5"/>
        <v>-0.16291803554881645</v>
      </c>
      <c r="BO58" s="43">
        <f t="shared" si="6"/>
        <v>0.18638297872340415</v>
      </c>
      <c r="BP58" s="42">
        <f t="shared" si="7"/>
        <v>-0.12792938637064444</v>
      </c>
      <c r="BQ58" s="42">
        <f t="shared" si="8"/>
        <v>0.12673339159397834</v>
      </c>
      <c r="BR58" s="42">
        <f t="shared" si="9"/>
        <v>0.26344617908935164</v>
      </c>
      <c r="BS58" s="42">
        <f t="shared" si="10"/>
        <v>6.1369863013704951E-4</v>
      </c>
      <c r="BT58" s="42">
        <f t="shared" si="11"/>
        <v>-3.1933574152117172E-2</v>
      </c>
      <c r="BU58" s="42">
        <f t="shared" si="12"/>
        <v>0.44171405361494709</v>
      </c>
      <c r="BV58" s="68" cm="1">
        <f t="array" ref="BV58">_xll.ciqfunctions.udf.CIQ(B$3,$BV$1,$BV$2,$A58,"L",,"USD","H")/100</f>
        <v>8.7148000000000003E-2</v>
      </c>
      <c r="BW58" s="68" cm="1">
        <f t="array" ref="BW58">_xll.ciqfunctions.udf.CIQ(C$3,$BV$1,$BV$2,$A58,"L",,"USD","H")/100</f>
        <v>0.161744</v>
      </c>
      <c r="BX58" s="68" cm="1">
        <f t="array" ref="BX58">_xll.ciqfunctions.udf.CIQ(D$3,$BV$1,$BV$2,$A58,"L",,"USD","H")/100</f>
        <v>0.145736</v>
      </c>
      <c r="BY58" s="68" cm="1">
        <f t="array" ref="BY58">_xll.ciqfunctions.udf.CIQ(E$3,$BV$1,$BV$2,$A58,"L",,"USD","H")/100</f>
        <v>6.2983999999999998E-2</v>
      </c>
      <c r="BZ58" s="68" cm="1">
        <f t="array" ref="BZ58">_xll.ciqfunctions.udf.CIQ(F$3,$BV$1,$BV$2,$A58,"L",,"USD","H")/100</f>
        <v>0.11303200000000001</v>
      </c>
      <c r="CA58" s="68" cm="1">
        <f t="array" ref="CA58">_xll.ciqfunctions.udf.CIQ(G$3,$BV$1,$BV$2,$A58,"L",,"USD","H")/100</f>
        <v>3.9120000000000002E-2</v>
      </c>
      <c r="CB58" s="68" cm="1">
        <f t="array" ref="CB58">_xll.ciqfunctions.udf.CIQ(B$3,$BV$1,$CB$2,$A58,"L",,"USD","H")/100</f>
        <v>8.8981999999999992E-2</v>
      </c>
      <c r="CC58" s="68" cm="1">
        <f t="array" ref="CC58">_xll.ciqfunctions.udf.CIQ(C$3,$BV$1,$CB$2,$A58,"L",,"USD","H")/100</f>
        <v>0.17445699999999997</v>
      </c>
      <c r="CD58" s="68" cm="1">
        <f t="array" ref="CD58">_xll.ciqfunctions.udf.CIQ(D$3,$BV$1,$CB$2,$A58,"L",,"USD","H")/100</f>
        <v>0.16172699999999998</v>
      </c>
      <c r="CE58" s="68" cm="1">
        <f t="array" ref="CE58">_xll.ciqfunctions.udf.CIQ(E$3,$BV$1,$CB$2,$A58,"L",,"USD","H")/100</f>
        <v>6.3274999999999998E-2</v>
      </c>
      <c r="CF58" s="68" cm="1">
        <f t="array" ref="CF58">_xll.ciqfunctions.udf.CIQ(F$3,$BV$1,$CB$2,$A58,"L",,"USD","H")/100</f>
        <v>0.124927</v>
      </c>
      <c r="CG58" s="68" cm="1">
        <f t="array" ref="CG58">_xll.ciqfunctions.udf.CIQ(G$3,$BV$1,$CB$2,$A58,"L",,"USD","H")/100</f>
        <v>0.149285</v>
      </c>
    </row>
    <row r="59" spans="1:85">
      <c r="A59" s="3">
        <f t="shared" si="13"/>
        <v>40908</v>
      </c>
      <c r="B59" s="14" cm="1">
        <f t="array" ref="B59">_xll.ciqfunctions.udf.CIQ(B$3,$B$1,$B$2,$A59,"L",,"USD","H")</f>
        <v>14921</v>
      </c>
      <c r="C59" s="38" cm="1">
        <f t="array" ref="C59">_xll.ciqfunctions.udf.CIQ(C$3,$B$1,$B$2,$A59,"L",,"USD","H")</f>
        <v>107419</v>
      </c>
      <c r="D59" s="38" cm="1">
        <f t="array" ref="D59">_xll.ciqfunctions.udf.CIQ(D$3,$B$1,$B$2,$A59,"L",,"USD","H")</f>
        <v>56314</v>
      </c>
      <c r="E59" s="38" cm="1">
        <f t="array" ref="E59">_xll.ciqfunctions.udf.CIQ(E$3,$B$1,$B$2,$A59,"L",,"USD","H")</f>
        <v>2577.5729999999999</v>
      </c>
      <c r="F59" s="38" cm="1">
        <f t="array" ref="F59">_xll.ciqfunctions.udf.CIQ(F$3,$B$1,$B$2,$A59,"L",,"USD","H")</f>
        <v>93441</v>
      </c>
      <c r="G59" s="38" cm="1">
        <f t="array" ref="G59">_xll.ciqfunctions.udf.CIQ(G$3,$B$1,$B$2,$A59,"L",,"USD","H")</f>
        <v>2629</v>
      </c>
      <c r="H59" s="40" cm="1">
        <f t="array" ref="H59">_xll.ciqfunctions.udf.CIQ(B$3,$B$1,$H$2,$A59,"L",,"USD","H")</f>
        <v>65435</v>
      </c>
      <c r="I59" s="40" cm="1">
        <f t="array" ref="I59">_xll.ciqfunctions.udf.CIQ(C$3,$B$1,$H$2,$A59,"L",,"USD","H")</f>
        <v>433526</v>
      </c>
      <c r="J59" s="40" cm="1">
        <f t="array" ref="J59">_xll.ciqfunctions.udf.CIQ(D$3,$B$1,$H$2,$A59,"L",,"USD","H")</f>
        <v>236286</v>
      </c>
      <c r="K59" s="40" cm="1">
        <f t="array" ref="K59">_xll.ciqfunctions.udf.CIQ(E$3,$B$1,$H$2,$A59,"L",,"USD","H")</f>
        <v>9007.1530000000002</v>
      </c>
      <c r="L59" s="40" cm="1">
        <f t="array" ref="L59">_xll.ciqfunctions.udf.CIQ(F$3,$B$1,$H$2,$A59,"L",,"USD","H")</f>
        <v>376157</v>
      </c>
      <c r="M59" s="40" cm="1">
        <f t="array" ref="M59">_xll.ciqfunctions.udf.CIQ(G$3,$B$1,$H$2,$A59,"L",,"USD","H")</f>
        <v>10564</v>
      </c>
      <c r="N59" s="13" cm="1">
        <f t="array" ref="N59">_xll.ciqfunctions.udf.CIQ(B$3,$N$1,$B$2,$A59,"L",,"USD","H")</f>
        <v>-69.283900000000003</v>
      </c>
      <c r="O59" s="13" cm="1">
        <f t="array" ref="O59">_xll.ciqfunctions.udf.CIQ(C$3,$N$1,$B$2,$A59,"L",,"USD","H")</f>
        <v>14.975099999999999</v>
      </c>
      <c r="P59" s="13" cm="1">
        <f t="array" ref="P59">_xll.ciqfunctions.udf.CIQ(D$3,$N$1,$B$2,$A59,"L",,"USD","H")</f>
        <v>13.2713</v>
      </c>
      <c r="Q59" s="13" cm="1">
        <f t="array" ref="Q59">_xll.ciqfunctions.udf.CIQ(E$3,$N$1,$B$2,$A59,"L",,"USD","H")</f>
        <v>53.247500000000002</v>
      </c>
      <c r="R59" s="13" cm="1">
        <f t="array" ref="R59">_xll.ciqfunctions.udf.CIQ(F$3,$N$1,$B$2,$A59,"L",,"USD","H")</f>
        <v>16.642299999999999</v>
      </c>
      <c r="S59" s="13" cm="1">
        <f t="array" ref="S59">_xll.ciqfunctions.udf.CIQ(G$3,$N$1,$B$2,$A59,"L",,"USD","H")</f>
        <v>22.621200000000002</v>
      </c>
      <c r="T59" s="94">
        <v>45667</v>
      </c>
      <c r="U59" s="41" cm="1">
        <f t="array" ref="U59">_xll.ciqfunctions.udf.CIQ(O$3,$N$1,$T$2,$A59,"L",,"USD","H")</f>
        <v>26.918500000000002</v>
      </c>
      <c r="V59" s="41" cm="1">
        <f t="array" ref="V59">_xll.ciqfunctions.udf.CIQ(P$3,$N$1,$T$2,$A59,"L",,"USD","H")</f>
        <v>24.6188</v>
      </c>
      <c r="W59" s="41" cm="1">
        <f t="array" ref="W59">_xll.ciqfunctions.udf.CIQ(Q$3,$N$1,$T$2,$A59,"L",,"USD","H")</f>
        <v>54.9099</v>
      </c>
      <c r="X59" s="41" cm="1">
        <f t="array" ref="X59">_xll.ciqfunctions.udf.CIQ(R$3,$N$1,$T$2,$A59,"L",,"USD","H")</f>
        <v>26.6065</v>
      </c>
      <c r="Y59" s="41" cm="1">
        <f t="array" ref="Y59">_xll.ciqfunctions.udf.CIQ(S$3,$N$1,$T$2,$A59,"L",,"USD","H")</f>
        <v>18.4437</v>
      </c>
      <c r="Z59" s="38" cm="1">
        <f t="array" ref="Z59">_xll.ciqfunctions.udf.CIQ(B$3,$Z$1,$B$2,$A59,"L",,"USD","H")</f>
        <v>3390</v>
      </c>
      <c r="AA59" s="38" cm="1">
        <f t="array" ref="AA59">_xll.ciqfunctions.udf.CIQ(C$3,$Z$1,$B$2,$A59,"L",,"USD","H")</f>
        <v>9400</v>
      </c>
      <c r="AB59" s="38" cm="1">
        <f t="array" ref="AB59">_xll.ciqfunctions.udf.CIQ(D$3,$Z$1,$B$2,$A59,"L",,"USD","H")</f>
        <v>5123</v>
      </c>
      <c r="AC59" s="38" cm="1">
        <f t="array" ref="AC59">_xll.ciqfunctions.udf.CIQ(E$3,$Z$1,$B$2,$A59,"L",,"USD","H")</f>
        <v>120.69799999999999</v>
      </c>
      <c r="AD59" s="38" cm="1">
        <f t="array" ref="AD59">_xll.ciqfunctions.udf.CIQ(F$3,$Z$1,$B$2,$A59,"L",,"USD","H")</f>
        <v>7685</v>
      </c>
      <c r="AE59" s="38" cm="1">
        <f t="array" ref="AE59">_xll.ciqfunctions.udf.CIQ(G$3,$Z$1,$B$2,$A59,"L",,"USD","H")</f>
        <v>507</v>
      </c>
      <c r="AF59" s="40" cm="1">
        <f t="array" ref="AF59">_xll.ciqfunctions.udf.CIQ(B$3,$Z$1,$H$2,$A59,"L",,"USD","H")</f>
        <v>12436</v>
      </c>
      <c r="AG59" s="40" cm="1">
        <f t="array" ref="AG59">_xll.ciqfunctions.udf.CIQ(C$3,$Z$1,$H$2,$A59,"L",,"USD","H")</f>
        <v>41060</v>
      </c>
      <c r="AH59" s="40" cm="1">
        <f t="array" ref="AH59">_xll.ciqfunctions.udf.CIQ(D$3,$Z$1,$H$2,$A59,"L",,"USD","H")</f>
        <v>26895</v>
      </c>
      <c r="AI59" s="40" cm="1">
        <f t="array" ref="AI59">_xll.ciqfunctions.udf.CIQ(E$3,$Z$1,$H$2,$A59,"L",,"USD","H")</f>
        <v>1091.123</v>
      </c>
      <c r="AJ59" s="40" cm="1">
        <f t="array" ref="AJ59">_xll.ciqfunctions.udf.CIQ(F$3,$Z$1,$H$2,$A59,"L",,"USD","H")</f>
        <v>25212</v>
      </c>
      <c r="AK59" s="40" cm="1">
        <f t="array" ref="AK59">_xll.ciqfunctions.udf.CIQ(G$3,$Z$1,$H$2,$A59,"L",,"USD","H")</f>
        <v>4704</v>
      </c>
      <c r="AL59" s="13" cm="1">
        <f t="array" ref="AL59">_xll.ciqfunctions.udf.CIQ(B$3,$AL$1,$AL$2,$A59,"L",,"USD","H")</f>
        <v>66.094999999999999</v>
      </c>
      <c r="AM59" s="13" cm="1">
        <f t="array" ref="AM59">_xll.ciqfunctions.udf.CIQ(C$3,$AL$1,$AL$2,$A59,"L",,"USD","H")</f>
        <v>1.6215999999999999</v>
      </c>
      <c r="AN59" s="13" cm="1">
        <f t="array" ref="AN59">_xll.ciqfunctions.udf.CIQ(D$3,$AL$1,$AL$2,$A59,"L",,"USD","H")</f>
        <v>-3.2484000000000002</v>
      </c>
      <c r="AO59" s="13" cm="1">
        <f t="array" ref="AO59">_xll.ciqfunctions.udf.CIQ(E$3,$AL$1,$AL$2,$A59,"L",,"USD","H")</f>
        <v>124.87649999999999</v>
      </c>
      <c r="AP59" s="13" cm="1">
        <f t="array" ref="AP59">_xll.ciqfunctions.udf.CIQ(F$3,$AL$1,$AL$2,$A59,"L",,"USD","H")</f>
        <v>38.0456</v>
      </c>
      <c r="AQ59" s="13" cm="1">
        <f t="array" ref="AQ59">_xll.ciqfunctions.udf.CIQ(G$3,$AL$1,$AL$2,$A59,"L",,"USD","H")</f>
        <v>-9.7865000000000002</v>
      </c>
      <c r="AR59" s="41" cm="1">
        <f t="array" ref="AR59">_xll.ciqfunctions.udf.CIQ(B$3,$AL$1,$AR$2,$A59,"L",,"USD","H")</f>
        <v>9.4910999999999994</v>
      </c>
      <c r="AS59" s="41" cm="1">
        <f t="array" ref="AS59">_xll.ciqfunctions.udf.CIQ(C$3,$AL$1,$AR$2,$A59,"L",,"USD","H")</f>
        <v>34.799700000000001</v>
      </c>
      <c r="AT59" s="41" cm="1">
        <f t="array" ref="AT59">_xll.ciqfunctions.udf.CIQ(D$3,$AL$1,$AR$2,$A59,"L",,"USD","H")</f>
        <v>41.374000000000002</v>
      </c>
      <c r="AU59" s="41" cm="1">
        <f t="array" ref="AU59">_xll.ciqfunctions.udf.CIQ(E$3,$AL$1,$AR$2,$A59,"L",,"USD","H")</f>
        <v>579.17570000000001</v>
      </c>
      <c r="AV59" s="41" t="str" cm="1">
        <f t="array" ref="AV59">_xll.ciqfunctions.udf.CIQ(F$3,$AL$1,$AR$2,$A59,"L",,"USD","H")</f>
        <v>NM</v>
      </c>
      <c r="AW59" s="41" cm="1">
        <f t="array" ref="AW59">_xll.ciqfunctions.udf.CIQ(G$3,$AL$1,$AR$2,$A59,"L",,"USD","H")</f>
        <v>3.3845999999999998</v>
      </c>
      <c r="AX59" s="38" cm="1">
        <f t="array" ref="AX59">_xll.ciqfunctions.udf.CIQ(B$3,$AX$1,$AX$2,$A59,"L",,"USD","H")</f>
        <v>4574</v>
      </c>
      <c r="AY59" s="38" cm="1">
        <f t="array" ref="AY59">_xll.ciqfunctions.udf.CIQ(C$3,$AX$1,$AX$2,$A59,"L",,"USD","H")</f>
        <v>15491</v>
      </c>
      <c r="AZ59" s="38" cm="1">
        <f t="array" ref="AZ59">_xll.ciqfunctions.udf.CIQ(D$3,$AX$1,$AX$2,$A59,"L",,"USD","H")</f>
        <v>11320</v>
      </c>
      <c r="BA59" s="38" cm="1">
        <f t="array" ref="BA59">_xll.ciqfunctions.udf.CIQ(E$3,$AX$1,$AX$2,$A59,"L",,"USD","H")</f>
        <v>1445.798</v>
      </c>
      <c r="BB59" s="38" cm="1">
        <f t="array" ref="BB59">_xll.ciqfunctions.udf.CIQ(F$3,$AX$1,$AX$2,$A59,"L",,"USD","H")</f>
        <v>9819</v>
      </c>
      <c r="BC59" s="38" cm="1">
        <f t="array" ref="BC59">_xll.ciqfunctions.udf.CIQ(G$3,$AX$1,$AX$2,$A59,"L",,"USD","H")</f>
        <v>1422</v>
      </c>
      <c r="BD59" s="40" cm="1">
        <f t="array" ref="BD59">_xll.ciqfunctions.udf.CIQ(B$3,$AX$1,$BD$2,$A59,"L",,"USD","H")</f>
        <v>23072</v>
      </c>
      <c r="BE59" s="40" cm="1">
        <f t="array" ref="BE59">_xll.ciqfunctions.udf.CIQ(C$3,$AX$1,$BD$2,$A59,"L",,"USD","H")</f>
        <v>69687</v>
      </c>
      <c r="BF59" s="40" cm="1">
        <f t="array" ref="BF59">_xll.ciqfunctions.udf.CIQ(D$3,$AX$1,$BD$2,$A59,"L",,"USD","H")</f>
        <v>51210</v>
      </c>
      <c r="BG59" s="40">
        <f>_xll.ciqfunctions.udf.CIQ("COP", "IQ_PRICEDATE", "12/20/2024")</f>
        <v>45646</v>
      </c>
      <c r="BH59" s="40" cm="1">
        <f t="array" ref="BH59">_xll.ciqfunctions.udf.CIQ(F$3,$AX$1,$BD$2,$A59,"L",,"USD","H")</f>
        <v>40764</v>
      </c>
      <c r="BI59" s="40" cm="1">
        <f t="array" ref="BI59">_xll.ciqfunctions.udf.CIQ(G$3,$AX$1,$BD$2,$A59,"L",,"USD","H")</f>
        <v>6882</v>
      </c>
      <c r="BJ59" s="43">
        <f t="shared" si="1"/>
        <v>-0.21408934707903782</v>
      </c>
      <c r="BK59" s="43">
        <f t="shared" si="2"/>
        <v>-4.6263573861080598E-3</v>
      </c>
      <c r="BL59" s="43">
        <f t="shared" si="3"/>
        <v>0.1281642415786326</v>
      </c>
      <c r="BM59" s="43">
        <f t="shared" si="4"/>
        <v>0.79138256813098984</v>
      </c>
      <c r="BN59" s="43">
        <f t="shared" si="5"/>
        <v>-7.9411213200825004E-2</v>
      </c>
      <c r="BO59" s="43">
        <f t="shared" si="6"/>
        <v>0.31059907834101375</v>
      </c>
      <c r="BP59" s="42">
        <f t="shared" si="7"/>
        <v>6.2246777163904143E-2</v>
      </c>
      <c r="BQ59" s="42">
        <f t="shared" si="8"/>
        <v>0.26976057723843883</v>
      </c>
      <c r="BR59" s="42">
        <f t="shared" si="9"/>
        <v>0.33227535251573959</v>
      </c>
      <c r="BS59" s="42">
        <f t="shared" si="10"/>
        <v>6.1379280108719847E-4</v>
      </c>
      <c r="BT59" s="42">
        <f t="shared" si="11"/>
        <v>3.6091907279381941E-2</v>
      </c>
      <c r="BU59" s="42">
        <f t="shared" si="12"/>
        <v>0.14891485809682803</v>
      </c>
      <c r="BV59" s="68" cm="1">
        <f t="array" ref="BV59">_xll.ciqfunctions.udf.CIQ(B$3,$BV$1,$BV$2,$A59,"L",,"USD","H")/100</f>
        <v>0.107964</v>
      </c>
      <c r="BW59" s="68" cm="1">
        <f t="array" ref="BW59">_xll.ciqfunctions.udf.CIQ(C$3,$BV$1,$BV$2,$A59,"L",,"USD","H")/100</f>
        <v>0.16039999999999999</v>
      </c>
      <c r="BX59" s="68" cm="1">
        <f t="array" ref="BX59">_xll.ciqfunctions.udf.CIQ(D$3,$BV$1,$BV$2,$A59,"L",,"USD","H")/100</f>
        <v>0.10700799999999999</v>
      </c>
      <c r="BY59" s="68" cm="1">
        <f t="array" ref="BY59">_xll.ciqfunctions.udf.CIQ(E$3,$BV$1,$BV$2,$A59,"L",,"USD","H")/100</f>
        <v>1.7559999999999999E-2</v>
      </c>
      <c r="BZ59" s="68" cm="1">
        <f t="array" ref="BZ59">_xll.ciqfunctions.udf.CIQ(F$3,$BV$1,$BV$2,$A59,"L",,"USD","H")/100</f>
        <v>0.16500800000000002</v>
      </c>
      <c r="CA59" s="68" cm="1">
        <f t="array" ref="CA59">_xll.ciqfunctions.udf.CIQ(G$3,$BV$1,$BV$2,$A59,"L",,"USD","H")/100</f>
        <v>5.6908E-2</v>
      </c>
      <c r="CB59" s="68" cm="1">
        <f t="array" ref="CB59">_xll.ciqfunctions.udf.CIQ(B$3,$BV$1,$CB$2,$A59,"L",,"USD","H")/100</f>
        <v>9.2479999999999993E-2</v>
      </c>
      <c r="CC59" s="68" cm="1">
        <f t="array" ref="CC59">_xll.ciqfunctions.udf.CIQ(C$3,$BV$1,$CB$2,$A59,"L",,"USD","H")/100</f>
        <v>0.18548600000000001</v>
      </c>
      <c r="CD59" s="68" cm="1">
        <f t="array" ref="CD59">_xll.ciqfunctions.udf.CIQ(D$3,$BV$1,$CB$2,$A59,"L",,"USD","H")/100</f>
        <v>0.166324</v>
      </c>
      <c r="CE59" s="68" cm="1">
        <f t="array" ref="CE59">_xll.ciqfunctions.udf.CIQ(E$3,$BV$1,$CB$2,$A59,"L",,"USD","H")/100</f>
        <v>5.5814000000000002E-2</v>
      </c>
      <c r="CF59" s="68" cm="1">
        <f t="array" ref="CF59">_xll.ciqfunctions.udf.CIQ(F$3,$BV$1,$CB$2,$A59,"L",,"USD","H")/100</f>
        <v>0.141869</v>
      </c>
      <c r="CG59" s="68" cm="1">
        <f t="array" ref="CG59">_xll.ciqfunctions.udf.CIQ(G$3,$BV$1,$CB$2,$A59,"L",,"USD","H")/100</f>
        <v>0.157809</v>
      </c>
    </row>
    <row r="60" spans="1:85">
      <c r="A60" s="3">
        <f>EDATE(A56,-12)</f>
        <v>40816</v>
      </c>
      <c r="B60" s="14" cm="1">
        <f t="array" ref="B60">_xll.ciqfunctions.udf.CIQ(B$3,$B$1,$B$2,$A60,"L",,"USD","H")</f>
        <v>16955</v>
      </c>
      <c r="C60" s="38" cm="1">
        <f t="array" ref="C60">_xll.ciqfunctions.udf.CIQ(C$3,$B$1,$B$2,$A60,"L",,"USD","H")</f>
        <v>111991</v>
      </c>
      <c r="D60" s="38" cm="1">
        <f t="array" ref="D60">_xll.ciqfunctions.udf.CIQ(D$3,$B$1,$B$2,$A60,"L",,"USD","H")</f>
        <v>59287</v>
      </c>
      <c r="E60" s="38" cm="1">
        <f t="array" ref="E60">_xll.ciqfunctions.udf.CIQ(E$3,$B$1,$B$2,$A60,"L",,"USD","H")</f>
        <v>2320.6120000000001</v>
      </c>
      <c r="F60" s="38" cm="1">
        <f t="array" ref="F60">_xll.ciqfunctions.udf.CIQ(F$3,$B$1,$B$2,$A60,"L",,"USD","H")</f>
        <v>95383</v>
      </c>
      <c r="G60" s="38" cm="1">
        <f t="array" ref="G60">_xll.ciqfunctions.udf.CIQ(G$3,$B$1,$B$2,$A60,"L",,"USD","H")</f>
        <v>2701</v>
      </c>
      <c r="H60" s="40" cm="1">
        <f t="array" ref="H60">_xll.ciqfunctions.udf.CIQ(B$3,$B$1,$H$2,$A60,"L",,"USD","H")</f>
        <v>99355</v>
      </c>
      <c r="I60" s="40" cm="1">
        <f t="array" ref="I60">_xll.ciqfunctions.udf.CIQ(C$3,$B$1,$H$2,$A60,"L",,"USD","H")</f>
        <v>419535</v>
      </c>
      <c r="J60" s="40" cm="1">
        <f t="array" ref="J60">_xll.ciqfunctions.udf.CIQ(D$3,$B$1,$H$2,$A60,"L",,"USD","H")</f>
        <v>229688</v>
      </c>
      <c r="K60" s="40" cm="1">
        <f t="array" ref="K60">_xll.ciqfunctions.udf.CIQ(E$3,$B$1,$H$2,$A60,"L",,"USD","H")</f>
        <v>8111.5469999999996</v>
      </c>
      <c r="L60" s="40" cm="1">
        <f t="array" ref="L60">_xll.ciqfunctions.udf.CIQ(F$3,$B$1,$H$2,$A60,"L",,"USD","H")</f>
        <v>362185</v>
      </c>
      <c r="M60" s="40" cm="1">
        <f t="array" ref="M60">_xll.ciqfunctions.udf.CIQ(G$3,$B$1,$H$2,$A60,"L",,"USD","H")</f>
        <v>9840</v>
      </c>
      <c r="N60" s="13" cm="1">
        <f t="array" ref="N60">_xll.ciqfunctions.udf.CIQ(B$3,$N$1,$B$2,$A60,"L",,"USD","H")</f>
        <v>-61.990299999999998</v>
      </c>
      <c r="O60" s="13" cm="1">
        <f t="array" ref="O60">_xll.ciqfunctions.udf.CIQ(C$3,$N$1,$B$2,$A60,"L",,"USD","H")</f>
        <v>31.4741</v>
      </c>
      <c r="P60" s="13" cm="1">
        <f t="array" ref="P60">_xll.ciqfunctions.udf.CIQ(D$3,$N$1,$B$2,$A60,"L",,"USD","H")</f>
        <v>27.8508</v>
      </c>
      <c r="Q60" s="13" cm="1">
        <f t="array" ref="Q60">_xll.ciqfunctions.udf.CIQ(E$3,$N$1,$B$2,$A60,"L",,"USD","H")</f>
        <v>59.353299999999997</v>
      </c>
      <c r="R60" s="13" cm="1">
        <f t="array" ref="R60">_xll.ciqfunctions.udf.CIQ(F$3,$N$1,$B$2,$A60,"L",,"USD","H")</f>
        <v>35.088000000000001</v>
      </c>
      <c r="S60" s="13" cm="1">
        <f t="array" ref="S60">_xll.ciqfunctions.udf.CIQ(G$3,$N$1,$B$2,$A60,"L",,"USD","H")</f>
        <v>29.049199999999999</v>
      </c>
      <c r="T60" s="94">
        <v>45660</v>
      </c>
      <c r="U60" s="41" cm="1">
        <f t="array" ref="U60">_xll.ciqfunctions.udf.CIQ(O$3,$N$1,$T$2,$A60,"L",,"USD","H")</f>
        <v>27.807200000000002</v>
      </c>
      <c r="V60" s="41" cm="1">
        <f t="array" ref="V60">_xll.ciqfunctions.udf.CIQ(P$3,$N$1,$T$2,$A60,"L",,"USD","H")</f>
        <v>23.892399999999999</v>
      </c>
      <c r="W60" s="41" cm="1">
        <f t="array" ref="W60">_xll.ciqfunctions.udf.CIQ(Q$3,$N$1,$T$2,$A60,"L",,"USD","H")</f>
        <v>52.115600000000001</v>
      </c>
      <c r="X60" s="41" cm="1">
        <f t="array" ref="X60">_xll.ciqfunctions.udf.CIQ(R$3,$N$1,$T$2,$A60,"L",,"USD","H")</f>
        <v>25.3582</v>
      </c>
      <c r="Y60" s="41" cm="1">
        <f t="array" ref="Y60">_xll.ciqfunctions.udf.CIQ(S$3,$N$1,$T$2,$A60,"L",,"USD","H")</f>
        <v>10.6363</v>
      </c>
      <c r="Z60" s="38" cm="1">
        <f t="array" ref="Z60">_xll.ciqfunctions.udf.CIQ(B$3,$Z$1,$B$2,$A60,"L",,"USD","H")</f>
        <v>2616</v>
      </c>
      <c r="AA60" s="38" cm="1">
        <f t="array" ref="AA60">_xll.ciqfunctions.udf.CIQ(C$3,$Z$1,$B$2,$A60,"L",,"USD","H")</f>
        <v>10330</v>
      </c>
      <c r="AB60" s="38" cm="1">
        <f t="array" ref="AB60">_xll.ciqfunctions.udf.CIQ(D$3,$Z$1,$B$2,$A60,"L",,"USD","H")</f>
        <v>7829</v>
      </c>
      <c r="AC60" s="38" cm="1">
        <f t="array" ref="AC60">_xll.ciqfunctions.udf.CIQ(E$3,$Z$1,$B$2,$A60,"L",,"USD","H")</f>
        <v>540.87800000000004</v>
      </c>
      <c r="AD60" s="38" cm="1">
        <f t="array" ref="AD60">_xll.ciqfunctions.udf.CIQ(F$3,$Z$1,$B$2,$A60,"L",,"USD","H")</f>
        <v>5043</v>
      </c>
      <c r="AE60" s="38" cm="1">
        <f t="array" ref="AE60">_xll.ciqfunctions.udf.CIQ(G$3,$Z$1,$B$2,$A60,"L",,"USD","H")</f>
        <v>1038</v>
      </c>
      <c r="AF60" s="40" cm="1">
        <f t="array" ref="AF60">_xll.ciqfunctions.udf.CIQ(B$3,$Z$1,$H$2,$A60,"L",,"USD","H")</f>
        <v>11087</v>
      </c>
      <c r="AG60" s="40" cm="1">
        <f t="array" ref="AG60">_xll.ciqfunctions.udf.CIQ(C$3,$Z$1,$H$2,$A60,"L",,"USD","H")</f>
        <v>40910</v>
      </c>
      <c r="AH60" s="40" cm="1">
        <f t="array" ref="AH60">_xll.ciqfunctions.udf.CIQ(D$3,$Z$1,$H$2,$A60,"L",,"USD","H")</f>
        <v>27067</v>
      </c>
      <c r="AI60" s="40" cm="1">
        <f t="array" ref="AI60">_xll.ciqfunctions.udf.CIQ(E$3,$Z$1,$H$2,$A60,"L",,"USD","H")</f>
        <v>1024.098</v>
      </c>
      <c r="AJ60" s="40" cm="1">
        <f t="array" ref="AJ60">_xll.ciqfunctions.udf.CIQ(F$3,$Z$1,$H$2,$A60,"L",,"USD","H")</f>
        <v>23582</v>
      </c>
      <c r="AK60" s="40" cm="1">
        <f t="array" ref="AK60">_xll.ciqfunctions.udf.CIQ(G$3,$Z$1,$H$2,$A60,"L",,"USD","H")</f>
        <v>4759</v>
      </c>
      <c r="AL60" s="13" cm="1">
        <f t="array" ref="AL60">_xll.ciqfunctions.udf.CIQ(B$3,$AL$1,$AL$2,$A60,"L",,"USD","H")</f>
        <v>-14.369899999999999</v>
      </c>
      <c r="AM60" s="13" cm="1">
        <f t="array" ref="AM60">_xll.ciqfunctions.udf.CIQ(C$3,$AL$1,$AL$2,$A60,"L",,"USD","H")</f>
        <v>40.544199999999996</v>
      </c>
      <c r="AN60" s="13" cm="1">
        <f t="array" ref="AN60">_xll.ciqfunctions.udf.CIQ(D$3,$AL$1,$AL$2,$A60,"L",,"USD","H")</f>
        <v>107.776</v>
      </c>
      <c r="AO60" s="13" t="str" cm="1">
        <f t="array" ref="AO60">_xll.ciqfunctions.udf.CIQ(E$3,$AL$1,$AL$2,$A60,"L",,"USD","H")</f>
        <v>NM</v>
      </c>
      <c r="AP60" s="13" cm="1">
        <f t="array" ref="AP60">_xll.ciqfunctions.udf.CIQ(F$3,$AL$1,$AL$2,$A60,"L",,"USD","H")</f>
        <v>182.52099999999999</v>
      </c>
      <c r="AQ60" s="13" cm="1">
        <f t="array" ref="AQ60">_xll.ciqfunctions.udf.CIQ(G$3,$AL$1,$AL$2,$A60,"L",,"USD","H")</f>
        <v>-50.335000000000001</v>
      </c>
      <c r="AR60" s="41" cm="1">
        <f t="array" ref="AR60">_xll.ciqfunctions.udf.CIQ(B$3,$AL$1,$AR$2,$A60,"L",,"USD","H")</f>
        <v>4.5746000000000002</v>
      </c>
      <c r="AS60" s="41" cm="1">
        <f t="array" ref="AS60">_xll.ciqfunctions.udf.CIQ(C$3,$AL$1,$AR$2,$A60,"L",,"USD","H")</f>
        <v>50.073300000000003</v>
      </c>
      <c r="AT60" s="41" cm="1">
        <f t="array" ref="AT60">_xll.ciqfunctions.udf.CIQ(D$3,$AL$1,$AR$2,$A60,"L",,"USD","H")</f>
        <v>61.122599999999998</v>
      </c>
      <c r="AU60" s="41" cm="1">
        <f t="array" ref="AU60">_xll.ciqfunctions.udf.CIQ(E$3,$AL$1,$AR$2,$A60,"L",,"USD","H")</f>
        <v>101.8292</v>
      </c>
      <c r="AV60" s="41" t="str" cm="1">
        <f t="array" ref="AV60">_xll.ciqfunctions.udf.CIQ(F$3,$AL$1,$AR$2,$A60,"L",,"USD","H")</f>
        <v>NM</v>
      </c>
      <c r="AW60" s="41" cm="1">
        <f t="array" ref="AW60">_xll.ciqfunctions.udf.CIQ(G$3,$AL$1,$AR$2,$A60,"L",,"USD","H")</f>
        <v>2.2341000000000002</v>
      </c>
      <c r="AX60" s="38" cm="1">
        <f t="array" ref="AX60">_xll.ciqfunctions.udf.CIQ(B$3,$AX$1,$AX$2,$A60,"L",,"USD","H")</f>
        <v>5830</v>
      </c>
      <c r="AY60" s="38" cm="1">
        <f t="array" ref="AY60">_xll.ciqfunctions.udf.CIQ(C$3,$AX$1,$AX$2,$A60,"L",,"USD","H")</f>
        <v>17789</v>
      </c>
      <c r="AZ60" s="38" cm="1">
        <f t="array" ref="AZ60">_xll.ciqfunctions.udf.CIQ(D$3,$AX$1,$AX$2,$A60,"L",,"USD","H")</f>
        <v>13384</v>
      </c>
      <c r="BA60" s="38" cm="1">
        <f t="array" ref="BA60">_xll.ciqfunctions.udf.CIQ(E$3,$AX$1,$AX$2,$A60,"L",,"USD","H")</f>
        <v>1477.6769999999999</v>
      </c>
      <c r="BB60" s="38" cm="1">
        <f t="array" ref="BB60">_xll.ciqfunctions.udf.CIQ(F$3,$AX$1,$AX$2,$A60,"L",,"USD","H")</f>
        <v>8838</v>
      </c>
      <c r="BC60" s="38" cm="1">
        <f t="array" ref="BC60">_xll.ciqfunctions.udf.CIQ(G$3,$AX$1,$AX$2,$A60,"L",,"USD","H")</f>
        <v>2251</v>
      </c>
      <c r="BD60" s="40" cm="1">
        <f t="array" ref="BD60">_xll.ciqfunctions.udf.CIQ(B$3,$AX$1,$BD$2,$A60,"L",,"USD","H")</f>
        <v>24557</v>
      </c>
      <c r="BE60" s="40" cm="1">
        <f t="array" ref="BE60">_xll.ciqfunctions.udf.CIQ(C$3,$AX$1,$BD$2,$A60,"L",,"USD","H")</f>
        <v>69759</v>
      </c>
      <c r="BF60" s="40" cm="1">
        <f t="array" ref="BF60">_xll.ciqfunctions.udf.CIQ(D$3,$AX$1,$BD$2,$A60,"L",,"USD","H")</f>
        <v>49924</v>
      </c>
      <c r="BG60" s="40">
        <f>_xll.ciqfunctions.udf.CIQ("COP", "IQ_PRICEDATE", "12/13/2024")</f>
        <v>45639</v>
      </c>
      <c r="BH60" s="40" cm="1">
        <f t="array" ref="BH60">_xll.ciqfunctions.udf.CIQ(F$3,$AX$1,$BD$2,$A60,"L",,"USD","H")</f>
        <v>41372</v>
      </c>
      <c r="BI60" s="40" cm="1">
        <f t="array" ref="BI60">_xll.ciqfunctions.udf.CIQ(G$3,$AX$1,$BD$2,$A60,"L",,"USD","H")</f>
        <v>6543</v>
      </c>
      <c r="BJ60" s="43">
        <f t="shared" si="1"/>
        <v>-0.10733425202878577</v>
      </c>
      <c r="BK60" s="43">
        <f t="shared" si="2"/>
        <v>0.2880312794149591</v>
      </c>
      <c r="BL60" s="43">
        <f t="shared" si="3"/>
        <v>0.46770479219212624</v>
      </c>
      <c r="BM60" s="43">
        <f t="shared" si="4"/>
        <v>0.90105777494172057</v>
      </c>
      <c r="BN60" s="43">
        <f t="shared" si="5"/>
        <v>1.8789625360230655E-2</v>
      </c>
      <c r="BO60" s="43">
        <f t="shared" si="6"/>
        <v>0.63590116279069764</v>
      </c>
      <c r="BP60" s="42">
        <f t="shared" si="7"/>
        <v>-7.111245602753713E-2</v>
      </c>
      <c r="BQ60" s="42">
        <f t="shared" si="8"/>
        <v>0.39439913648356928</v>
      </c>
      <c r="BR60" s="42">
        <f t="shared" si="9"/>
        <v>0.37558206816741513</v>
      </c>
      <c r="BS60" s="42">
        <f t="shared" si="10"/>
        <v>6.1388700094267001E-4</v>
      </c>
      <c r="BT60" s="42">
        <f t="shared" si="11"/>
        <v>8.0011486151356115E-2</v>
      </c>
      <c r="BU60" s="42">
        <f t="shared" si="12"/>
        <v>2.635294117647069E-2</v>
      </c>
      <c r="BV60" s="68" cm="1">
        <f t="array" ref="BV60">_xll.ciqfunctions.udf.CIQ(B$3,$BV$1,$BV$2,$A60,"L",,"USD","H")/100</f>
        <v>7.1348000000000009E-2</v>
      </c>
      <c r="BW60" s="68" cm="1">
        <f t="array" ref="BW60">_xll.ciqfunctions.udf.CIQ(C$3,$BV$1,$BV$2,$A60,"L",,"USD","H")/100</f>
        <v>0.180308</v>
      </c>
      <c r="BX60" s="68" cm="1">
        <f t="array" ref="BX60">_xll.ciqfunctions.udf.CIQ(D$3,$BV$1,$BV$2,$A60,"L",,"USD","H")/100</f>
        <v>0.19370000000000001</v>
      </c>
      <c r="BY60" s="68" cm="1">
        <f t="array" ref="BY60">_xll.ciqfunctions.udf.CIQ(E$3,$BV$1,$BV$2,$A60,"L",,"USD","H")/100</f>
        <v>0.113792</v>
      </c>
      <c r="BZ60" s="68" cm="1">
        <f t="array" ref="BZ60">_xll.ciqfunctions.udf.CIQ(F$3,$BV$1,$BV$2,$A60,"L",,"USD","H")/100</f>
        <v>9.8248000000000002E-2</v>
      </c>
      <c r="CA60" s="68" cm="1">
        <f t="array" ref="CA60">_xll.ciqfunctions.udf.CIQ(G$3,$BV$1,$BV$2,$A60,"L",,"USD","H")/100</f>
        <v>0.12981199999999998</v>
      </c>
      <c r="CB60" s="68" cm="1">
        <f t="array" ref="CB60">_xll.ciqfunctions.udf.CIQ(B$3,$BV$1,$CB$2,$A60,"L",,"USD","H")/100</f>
        <v>7.8135999999999997E-2</v>
      </c>
      <c r="CC60" s="68" cm="1">
        <f t="array" ref="CC60">_xll.ciqfunctions.udf.CIQ(C$3,$BV$1,$CB$2,$A60,"L",,"USD","H")/100</f>
        <v>0.18354600000000001</v>
      </c>
      <c r="CD60" s="68" cm="1">
        <f t="array" ref="CD60">_xll.ciqfunctions.udf.CIQ(D$3,$BV$1,$CB$2,$A60,"L",,"USD","H")/100</f>
        <v>0.17212</v>
      </c>
      <c r="CE60" s="68" cm="1">
        <f t="array" ref="CE60">_xll.ciqfunctions.udf.CIQ(E$3,$BV$1,$CB$2,$A60,"L",,"USD","H")/100</f>
        <v>5.4469999999999998E-2</v>
      </c>
      <c r="CF60" s="68" cm="1">
        <f t="array" ref="CF60">_xll.ciqfunctions.udf.CIQ(F$3,$BV$1,$CB$2,$A60,"L",,"USD","H")/100</f>
        <v>0.14517099999999999</v>
      </c>
      <c r="CG60" s="68" cm="1">
        <f t="array" ref="CG60">_xll.ciqfunctions.udf.CIQ(G$3,$BV$1,$CB$2,$A60,"L",,"USD","H")/100</f>
        <v>0.16386800000000001</v>
      </c>
    </row>
    <row r="61" spans="1:85">
      <c r="A61" s="3">
        <f t="shared" si="13"/>
        <v>40724</v>
      </c>
      <c r="B61" s="14" cm="1">
        <f t="array" ref="B61">_xll.ciqfunctions.udf.CIQ(B$3,$B$1,$B$2,$A61,"L",,"USD","H")</f>
        <v>17633</v>
      </c>
      <c r="C61" s="38" cm="1">
        <f t="array" ref="C61">_xll.ciqfunctions.udf.CIQ(C$3,$B$1,$B$2,$A61,"L",,"USD","H")</f>
        <v>112781</v>
      </c>
      <c r="D61" s="38" cm="1">
        <f t="array" ref="D61">_xll.ciqfunctions.udf.CIQ(D$3,$B$1,$B$2,$A61,"L",,"USD","H")</f>
        <v>64407</v>
      </c>
      <c r="E61" s="38" cm="1">
        <f t="array" ref="E61">_xll.ciqfunctions.udf.CIQ(E$3,$B$1,$B$2,$A61,"L",,"USD","H")</f>
        <v>2216.8580000000002</v>
      </c>
      <c r="F61" s="38" cm="1">
        <f t="array" ref="F61">_xll.ciqfunctions.udf.CIQ(F$3,$B$1,$B$2,$A61,"L",,"USD","H")</f>
        <v>101364</v>
      </c>
      <c r="G61" s="38" cm="1">
        <f t="array" ref="G61">_xll.ciqfunctions.udf.CIQ(G$3,$B$1,$B$2,$A61,"L",,"USD","H")</f>
        <v>2736</v>
      </c>
      <c r="H61" s="40" cm="1">
        <f t="array" ref="H61">_xll.ciqfunctions.udf.CIQ(B$3,$B$1,$H$2,$A61,"L",,"USD","H")</f>
        <v>127007</v>
      </c>
      <c r="I61" s="40" cm="1">
        <f t="array" ref="I61">_xll.ciqfunctions.udf.CIQ(C$3,$B$1,$H$2,$A61,"L",,"USD","H")</f>
        <v>392725</v>
      </c>
      <c r="J61" s="40" cm="1">
        <f t="array" ref="J61">_xll.ciqfunctions.udf.CIQ(D$3,$B$1,$H$2,$A61,"L",,"USD","H")</f>
        <v>216773</v>
      </c>
      <c r="K61" s="40" cm="1">
        <f t="array" ref="K61">_xll.ciqfunctions.udf.CIQ(E$3,$B$1,$H$2,$A61,"L",,"USD","H")</f>
        <v>7247.2030000000004</v>
      </c>
      <c r="L61" s="40" cm="1">
        <f t="array" ref="L61">_xll.ciqfunctions.udf.CIQ(F$3,$B$1,$H$2,$A61,"L",,"USD","H")</f>
        <v>337410</v>
      </c>
      <c r="M61" s="40" cm="1">
        <f t="array" ref="M61">_xll.ciqfunctions.udf.CIQ(G$3,$B$1,$H$2,$A61,"L",,"USD","H")</f>
        <v>9232</v>
      </c>
      <c r="N61" s="13" cm="1">
        <f t="array" ref="N61">_xll.ciqfunctions.udf.CIQ(B$3,$N$1,$B$2,$A61,"L",,"USD","H")</f>
        <v>-59.427999999999997</v>
      </c>
      <c r="O61" s="13" cm="1">
        <f t="array" ref="O61">_xll.ciqfunctions.udf.CIQ(C$3,$N$1,$B$2,$A61,"L",,"USD","H")</f>
        <v>36.296100000000003</v>
      </c>
      <c r="P61" s="13" cm="1">
        <f t="array" ref="P61">_xll.ciqfunctions.udf.CIQ(D$3,$N$1,$B$2,$A61,"L",,"USD","H")</f>
        <v>31.846399999999999</v>
      </c>
      <c r="Q61" s="13" cm="1">
        <f t="array" ref="Q61">_xll.ciqfunctions.udf.CIQ(E$3,$N$1,$B$2,$A61,"L",,"USD","H")</f>
        <v>68.884600000000006</v>
      </c>
      <c r="R61" s="13" cm="1">
        <f t="array" ref="R61">_xll.ciqfunctions.udf.CIQ(F$3,$N$1,$B$2,$A61,"L",,"USD","H")</f>
        <v>37.4893</v>
      </c>
      <c r="S61" s="13" cm="1">
        <f t="array" ref="S61">_xll.ciqfunctions.udf.CIQ(G$3,$N$1,$B$2,$A61,"L",,"USD","H")</f>
        <v>27.790700000000001</v>
      </c>
      <c r="T61" s="94">
        <v>45653</v>
      </c>
      <c r="U61" s="41" cm="1">
        <f t="array" ref="U61">_xll.ciqfunctions.udf.CIQ(O$3,$N$1,$T$2,$A61,"L",,"USD","H")</f>
        <v>24.1386</v>
      </c>
      <c r="V61" s="41" cm="1">
        <f t="array" ref="V61">_xll.ciqfunctions.udf.CIQ(P$3,$N$1,$T$2,$A61,"L",,"USD","H")</f>
        <v>19.026199999999999</v>
      </c>
      <c r="W61" s="41" cm="1">
        <f t="array" ref="W61">_xll.ciqfunctions.udf.CIQ(Q$3,$N$1,$T$2,$A61,"L",,"USD","H")</f>
        <v>49.067799999999998</v>
      </c>
      <c r="X61" s="41" cm="1">
        <f t="array" ref="X61">_xll.ciqfunctions.udf.CIQ(R$3,$N$1,$T$2,$A61,"L",,"USD","H")</f>
        <v>18.585000000000001</v>
      </c>
      <c r="Y61" s="41" cm="1">
        <f t="array" ref="Y61">_xll.ciqfunctions.udf.CIQ(S$3,$N$1,$T$2,$A61,"L",,"USD","H")</f>
        <v>7.0251999999999999</v>
      </c>
      <c r="Z61" s="38" cm="1">
        <f t="array" ref="Z61">_xll.ciqfunctions.udf.CIQ(B$3,$Z$1,$B$2,$A61,"L",,"USD","H")</f>
        <v>3402</v>
      </c>
      <c r="AA61" s="38" cm="1">
        <f t="array" ref="AA61">_xll.ciqfunctions.udf.CIQ(C$3,$Z$1,$B$2,$A61,"L",,"USD","H")</f>
        <v>10680</v>
      </c>
      <c r="AB61" s="38" cm="1">
        <f t="array" ref="AB61">_xll.ciqfunctions.udf.CIQ(D$3,$Z$1,$B$2,$A61,"L",,"USD","H")</f>
        <v>7732</v>
      </c>
      <c r="AC61" s="38" cm="1">
        <f t="array" ref="AC61">_xll.ciqfunctions.udf.CIQ(E$3,$Z$1,$B$2,$A61,"L",,"USD","H")</f>
        <v>295.57400000000001</v>
      </c>
      <c r="AD61" s="38" cm="1">
        <f t="array" ref="AD61">_xll.ciqfunctions.udf.CIQ(F$3,$Z$1,$B$2,$A61,"L",,"USD","H")</f>
        <v>5718</v>
      </c>
      <c r="AE61" s="38" cm="1">
        <f t="array" ref="AE61">_xll.ciqfunctions.udf.CIQ(G$3,$Z$1,$B$2,$A61,"L",,"USD","H")</f>
        <v>2743</v>
      </c>
      <c r="AF61" s="40" cm="1">
        <f t="array" ref="AF61">_xll.ciqfunctions.udf.CIQ(B$3,$Z$1,$H$2,$A61,"L",,"USD","H")</f>
        <v>11526</v>
      </c>
      <c r="AG61" s="40" cm="1">
        <f t="array" ref="AG61">_xll.ciqfunctions.udf.CIQ(C$3,$Z$1,$H$2,$A61,"L",,"USD","H")</f>
        <v>37930</v>
      </c>
      <c r="AH61" s="40" cm="1">
        <f t="array" ref="AH61">_xll.ciqfunctions.udf.CIQ(D$3,$Z$1,$H$2,$A61,"L",,"USD","H")</f>
        <v>23006</v>
      </c>
      <c r="AI61" s="40" cm="1">
        <f t="array" ref="AI61">_xll.ciqfunctions.udf.CIQ(E$3,$Z$1,$H$2,$A61,"L",,"USD","H")</f>
        <v>412.31400000000002</v>
      </c>
      <c r="AJ61" s="40" cm="1">
        <f t="array" ref="AJ61">_xll.ciqfunctions.udf.CIQ(F$3,$Z$1,$H$2,$A61,"L",,"USD","H")</f>
        <v>20324</v>
      </c>
      <c r="AK61" s="40" cm="1">
        <f t="array" ref="AK61">_xll.ciqfunctions.udf.CIQ(G$3,$Z$1,$H$2,$A61,"L",,"USD","H")</f>
        <v>5811</v>
      </c>
      <c r="AL61" s="13" cm="1">
        <f t="array" ref="AL61">_xll.ciqfunctions.udf.CIQ(B$3,$AL$1,$AL$2,$A61,"L",,"USD","H")</f>
        <v>-18.299800000000001</v>
      </c>
      <c r="AM61" s="13" cm="1">
        <f t="array" ref="AM61">_xll.ciqfunctions.udf.CIQ(C$3,$AL$1,$AL$2,$A61,"L",,"USD","H")</f>
        <v>41.269799999999996</v>
      </c>
      <c r="AN61" s="13" cm="1">
        <f t="array" ref="AN61">_xll.ciqfunctions.udf.CIQ(D$3,$AL$1,$AL$2,$A61,"L",,"USD","H")</f>
        <v>42.946899999999999</v>
      </c>
      <c r="AO61" s="13" cm="1">
        <f t="array" ref="AO61">_xll.ciqfunctions.udf.CIQ(E$3,$AL$1,$AL$2,$A61,"L",,"USD","H")</f>
        <v>393.67649999999998</v>
      </c>
      <c r="AP61" s="13" t="str" cm="1">
        <f t="array" ref="AP61">_xll.ciqfunctions.udf.CIQ(F$3,$AL$1,$AL$2,$A61,"L",,"USD","H")</f>
        <v>NM</v>
      </c>
      <c r="AQ61" s="13" cm="1">
        <f t="array" ref="AQ61">_xll.ciqfunctions.udf.CIQ(G$3,$AL$1,$AL$2,$A61,"L",,"USD","H")</f>
        <v>288.52690000000001</v>
      </c>
      <c r="AR61" s="41" cm="1">
        <f t="array" ref="AR61">_xll.ciqfunctions.udf.CIQ(B$3,$AL$1,$AR$2,$A61,"L",,"USD","H")</f>
        <v>27.825199999999999</v>
      </c>
      <c r="AS61" s="41" cm="1">
        <f t="array" ref="AS61">_xll.ciqfunctions.udf.CIQ(C$3,$AL$1,$AR$2,$A61,"L",,"USD","H")</f>
        <v>53.936599999999999</v>
      </c>
      <c r="AT61" s="41" cm="1">
        <f t="array" ref="AT61">_xll.ciqfunctions.udf.CIQ(D$3,$AL$1,$AR$2,$A61,"L",,"USD","H")</f>
        <v>36.436900000000001</v>
      </c>
      <c r="AU61" s="41" cm="1">
        <f t="array" ref="AU61">_xll.ciqfunctions.udf.CIQ(E$3,$AL$1,$AR$2,$A61,"L",,"USD","H")</f>
        <v>-29.217700000000001</v>
      </c>
      <c r="AV61" s="41" t="str" cm="1">
        <f t="array" ref="AV61">_xll.ciqfunctions.udf.CIQ(F$3,$AL$1,$AR$2,$A61,"L",,"USD","H")</f>
        <v>NM</v>
      </c>
      <c r="AW61" s="41" cm="1">
        <f t="array" ref="AW61">_xll.ciqfunctions.udf.CIQ(G$3,$AL$1,$AR$2,$A61,"L",,"USD","H")</f>
        <v>89.653999999999996</v>
      </c>
      <c r="AX61" s="38" cm="1">
        <f t="array" ref="AX61">_xll.ciqfunctions.udf.CIQ(B$3,$AX$1,$AX$2,$A61,"L",,"USD","H")</f>
        <v>6404</v>
      </c>
      <c r="AY61" s="38" cm="1">
        <f t="array" ref="AY61">_xll.ciqfunctions.udf.CIQ(C$3,$AX$1,$AX$2,$A61,"L",,"USD","H")</f>
        <v>18453</v>
      </c>
      <c r="AZ61" s="38" cm="1">
        <f t="array" ref="AZ61">_xll.ciqfunctions.udf.CIQ(D$3,$AX$1,$AX$2,$A61,"L",,"USD","H")</f>
        <v>14187</v>
      </c>
      <c r="BA61" s="38" cm="1">
        <f t="array" ref="BA61">_xll.ciqfunctions.udf.CIQ(E$3,$AX$1,$AX$2,$A61,"L",,"USD","H")</f>
        <v>1386.08</v>
      </c>
      <c r="BB61" s="38" cm="1">
        <f t="array" ref="BB61">_xll.ciqfunctions.udf.CIQ(F$3,$AX$1,$AX$2,$A61,"L",,"USD","H")</f>
        <v>9997</v>
      </c>
      <c r="BC61" s="38" cm="1">
        <f t="array" ref="BC61">_xll.ciqfunctions.udf.CIQ(G$3,$AX$1,$AX$2,$A61,"L",,"USD","H")</f>
        <v>2079</v>
      </c>
      <c r="BD61" s="40" cm="1">
        <f t="array" ref="BD61">_xll.ciqfunctions.udf.CIQ(B$3,$AX$1,$BD$2,$A61,"L",,"USD","H")</f>
        <v>25258</v>
      </c>
      <c r="BE61" s="40" cm="1">
        <f t="array" ref="BE61">_xll.ciqfunctions.udf.CIQ(C$3,$AX$1,$BD$2,$A61,"L",,"USD","H")</f>
        <v>65781</v>
      </c>
      <c r="BF61" s="40" cm="1">
        <f t="array" ref="BF61">_xll.ciqfunctions.udf.CIQ(D$3,$AX$1,$BD$2,$A61,"L",,"USD","H")</f>
        <v>45659</v>
      </c>
      <c r="BG61" s="40">
        <f>_xll.ciqfunctions.udf.CIQ("COP", "IQ_PRICEDATE", "12/6/2024")</f>
        <v>45632</v>
      </c>
      <c r="BH61" s="40" cm="1">
        <f t="array" ref="BH61">_xll.ciqfunctions.udf.CIQ(F$3,$AX$1,$BD$2,$A61,"L",,"USD","H")</f>
        <v>41209</v>
      </c>
      <c r="BI61" s="40" cm="1">
        <f t="array" ref="BI61">_xll.ciqfunctions.udf.CIQ(G$3,$AX$1,$BD$2,$A61,"L",,"USD","H")</f>
        <v>5715</v>
      </c>
      <c r="BJ61" s="43">
        <f t="shared" si="1"/>
        <v>-0.11104941699056081</v>
      </c>
      <c r="BK61" s="43">
        <f t="shared" si="2"/>
        <v>0.38546437420226742</v>
      </c>
      <c r="BL61" s="43">
        <f t="shared" si="3"/>
        <v>0.42282619596830817</v>
      </c>
      <c r="BM61" s="43">
        <f t="shared" si="4"/>
        <v>1.0446703712499943</v>
      </c>
      <c r="BN61" s="43">
        <f t="shared" si="5"/>
        <v>0.1554553860379102</v>
      </c>
      <c r="BO61" s="43">
        <f t="shared" si="6"/>
        <v>0.61413043478260865</v>
      </c>
      <c r="BP61" s="42">
        <f t="shared" si="7"/>
        <v>-1.6739333540953028E-2</v>
      </c>
      <c r="BQ61" s="42">
        <f t="shared" si="8"/>
        <v>0.42259948096885802</v>
      </c>
      <c r="BR61" s="42">
        <f t="shared" si="9"/>
        <v>0.30756894527334699</v>
      </c>
      <c r="BS61" s="42">
        <f t="shared" si="10"/>
        <v>6.1398122971678681E-4</v>
      </c>
      <c r="BT61" s="42">
        <f t="shared" si="11"/>
        <v>5.669521513923792E-2</v>
      </c>
      <c r="BU61" s="42">
        <f t="shared" si="12"/>
        <v>-3.9657200470509135E-2</v>
      </c>
      <c r="BV61" s="68" cm="1">
        <f t="array" ref="BV61">_xll.ciqfunctions.udf.CIQ(B$3,$BV$1,$BV$2,$A61,"L",,"USD","H")/100</f>
        <v>0.13814399999999999</v>
      </c>
      <c r="BW61" s="68" cm="1">
        <f t="array" ref="BW61">_xll.ciqfunctions.udf.CIQ(C$3,$BV$1,$BV$2,$A61,"L",,"USD","H")/100</f>
        <v>0.190416</v>
      </c>
      <c r="BX61" s="68" cm="1">
        <f t="array" ref="BX61">_xll.ciqfunctions.udf.CIQ(D$3,$BV$1,$BV$2,$A61,"L",,"USD","H")/100</f>
        <v>0.19733200000000001</v>
      </c>
      <c r="BY61" s="68" cm="1">
        <f t="array" ref="BY61">_xll.ciqfunctions.udf.CIQ(E$3,$BV$1,$BV$2,$A61,"L",,"USD","H")/100</f>
        <v>5.8880000000000002E-2</v>
      </c>
      <c r="BZ61" s="68" cm="1">
        <f t="array" ref="BZ61">_xll.ciqfunctions.udf.CIQ(F$3,$BV$1,$BV$2,$A61,"L",,"USD","H")/100</f>
        <v>0.12887999999999999</v>
      </c>
      <c r="CA61" s="68" cm="1">
        <f t="array" ref="CA61">_xll.ciqfunctions.udf.CIQ(G$3,$BV$1,$BV$2,$A61,"L",,"USD","H")/100</f>
        <v>0.385772</v>
      </c>
      <c r="CB61" s="68" cm="1">
        <f t="array" ref="CB61">_xll.ciqfunctions.udf.CIQ(B$3,$BV$1,$CB$2,$A61,"L",,"USD","H")/100</f>
        <v>8.2139000000000004E-2</v>
      </c>
      <c r="CC61" s="68" cm="1">
        <f t="array" ref="CC61">_xll.ciqfunctions.udf.CIQ(C$3,$BV$1,$CB$2,$A61,"L",,"USD","H")/100</f>
        <v>0.16847500000000001</v>
      </c>
      <c r="CD61" s="68" cm="1">
        <f t="array" ref="CD61">_xll.ciqfunctions.udf.CIQ(D$3,$BV$1,$CB$2,$A61,"L",,"USD","H")/100</f>
        <v>0.14355200000000001</v>
      </c>
      <c r="CE61" s="68" cm="1">
        <f t="array" ref="CE61">_xll.ciqfunctions.udf.CIQ(E$3,$BV$1,$CB$2,$A61,"L",,"USD","H")/100</f>
        <v>1.6212999999999998E-2</v>
      </c>
      <c r="CF61" s="68" cm="1">
        <f t="array" ref="CF61">_xll.ciqfunctions.udf.CIQ(F$3,$BV$1,$CB$2,$A61,"L",,"USD","H")/100</f>
        <v>0.13752500000000001</v>
      </c>
      <c r="CG61" s="68" cm="1">
        <f t="array" ref="CG61">_xll.ciqfunctions.udf.CIQ(G$3,$BV$1,$CB$2,$A61,"L",,"USD","H")/100</f>
        <v>0.21354099999999998</v>
      </c>
    </row>
    <row r="62" spans="1:85">
      <c r="A62" s="3">
        <f t="shared" si="13"/>
        <v>40633</v>
      </c>
      <c r="B62" s="14" cm="1">
        <f t="array" ref="B62">_xll.ciqfunctions.udf.CIQ(B$3,$B$1,$B$2,$A62,"L",,"USD","H")</f>
        <v>16190</v>
      </c>
      <c r="C62" s="38" cm="1">
        <f t="array" ref="C62">_xll.ciqfunctions.udf.CIQ(C$3,$B$1,$B$2,$A62,"L",,"USD","H")</f>
        <v>101335</v>
      </c>
      <c r="D62" s="38" cm="1">
        <f t="array" ref="D62">_xll.ciqfunctions.udf.CIQ(D$3,$B$1,$B$2,$A62,"L",,"USD","H")</f>
        <v>56278</v>
      </c>
      <c r="E62" s="38" cm="1">
        <f t="array" ref="E62">_xll.ciqfunctions.udf.CIQ(E$3,$B$1,$B$2,$A62,"L",,"USD","H")</f>
        <v>1892.11</v>
      </c>
      <c r="F62" s="38" cm="1">
        <f t="array" ref="F62">_xll.ciqfunctions.udf.CIQ(F$3,$B$1,$B$2,$A62,"L",,"USD","H")</f>
        <v>85329</v>
      </c>
      <c r="G62" s="38" cm="1">
        <f t="array" ref="G62">_xll.ciqfunctions.udf.CIQ(G$3,$B$1,$B$2,$A62,"L",,"USD","H")</f>
        <v>2259</v>
      </c>
      <c r="H62" s="40" cm="1">
        <f t="array" ref="H62">_xll.ciqfunctions.udf.CIQ(B$3,$B$1,$H$2,$A62,"L",,"USD","H")</f>
        <v>152835</v>
      </c>
      <c r="I62" s="40" cm="1">
        <f t="array" ref="I62">_xll.ciqfunctions.udf.CIQ(C$3,$B$1,$H$2,$A62,"L",,"USD","H")</f>
        <v>362691</v>
      </c>
      <c r="J62" s="40" cm="1">
        <f t="array" ref="J62">_xll.ciqfunctions.udf.CIQ(D$3,$B$1,$H$2,$A62,"L",,"USD","H")</f>
        <v>201216</v>
      </c>
      <c r="K62" s="40" cm="1">
        <f t="array" ref="K62">_xll.ciqfunctions.udf.CIQ(E$3,$B$1,$H$2,$A62,"L",,"USD","H")</f>
        <v>6342.99</v>
      </c>
      <c r="L62" s="40" cm="1">
        <f t="array" ref="L62">_xll.ciqfunctions.udf.CIQ(F$3,$B$1,$H$2,$A62,"L",,"USD","H")</f>
        <v>309771</v>
      </c>
      <c r="M62" s="40" cm="1">
        <f t="array" ref="M62">_xll.ciqfunctions.udf.CIQ(G$3,$B$1,$H$2,$A62,"L",,"USD","H")</f>
        <v>8637</v>
      </c>
      <c r="N62" s="13" cm="1">
        <f t="array" ref="N62">_xll.ciqfunctions.udf.CIQ(B$3,$N$1,$B$2,$A62,"L",,"USD","H")</f>
        <v>-61.9221</v>
      </c>
      <c r="O62" s="13" cm="1">
        <f t="array" ref="O62">_xll.ciqfunctions.udf.CIQ(C$3,$N$1,$B$2,$A62,"L",,"USD","H")</f>
        <v>26.318200000000001</v>
      </c>
      <c r="P62" s="13" cm="1">
        <f t="array" ref="P62">_xll.ciqfunctions.udf.CIQ(D$3,$N$1,$B$2,$A62,"L",,"USD","H")</f>
        <v>25.988900000000001</v>
      </c>
      <c r="Q62" s="13" cm="1">
        <f t="array" ref="Q62">_xll.ciqfunctions.udf.CIQ(E$3,$N$1,$B$2,$A62,"L",,"USD","H")</f>
        <v>38.761800000000001</v>
      </c>
      <c r="R62" s="13" cm="1">
        <f t="array" ref="R62">_xll.ciqfunctions.udf.CIQ(F$3,$N$1,$B$2,$A62,"L",,"USD","H")</f>
        <v>16.775400000000001</v>
      </c>
      <c r="S62" s="13" cm="1">
        <f t="array" ref="S62">_xll.ciqfunctions.udf.CIQ(G$3,$N$1,$B$2,$A62,"L",,"USD","H")</f>
        <v>-11.098000000000001</v>
      </c>
      <c r="T62" s="94">
        <v>45646</v>
      </c>
      <c r="U62" s="41" cm="1">
        <f t="array" ref="U62">_xll.ciqfunctions.udf.CIQ(O$3,$N$1,$T$2,$A62,"L",,"USD","H")</f>
        <v>21.072900000000001</v>
      </c>
      <c r="V62" s="41" cm="1">
        <f t="array" ref="V62">_xll.ciqfunctions.udf.CIQ(P$3,$N$1,$T$2,$A62,"L",,"USD","H")</f>
        <v>17.749300000000002</v>
      </c>
      <c r="W62" s="41" cm="1">
        <f t="array" ref="W62">_xll.ciqfunctions.udf.CIQ(Q$3,$N$1,$T$2,$A62,"L",,"USD","H")</f>
        <v>44.932699999999997</v>
      </c>
      <c r="X62" s="41" cm="1">
        <f t="array" ref="X62">_xll.ciqfunctions.udf.CIQ(R$3,$N$1,$T$2,$A62,"L",,"USD","H")</f>
        <v>16.638500000000001</v>
      </c>
      <c r="Y62" s="41" cm="1">
        <f t="array" ref="Y62">_xll.ciqfunctions.udf.CIQ(S$3,$N$1,$T$2,$A62,"L",,"USD","H")</f>
        <v>3.7351999999999999</v>
      </c>
      <c r="Z62" s="38" cm="1">
        <f t="array" ref="Z62">_xll.ciqfunctions.udf.CIQ(B$3,$Z$1,$B$2,$A62,"L",,"USD","H")</f>
        <v>3028</v>
      </c>
      <c r="AA62" s="38" cm="1">
        <f t="array" ref="AA62">_xll.ciqfunctions.udf.CIQ(C$3,$Z$1,$B$2,$A62,"L",,"USD","H")</f>
        <v>10650</v>
      </c>
      <c r="AB62" s="38" cm="1">
        <f t="array" ref="AB62">_xll.ciqfunctions.udf.CIQ(D$3,$Z$1,$B$2,$A62,"L",,"USD","H")</f>
        <v>6211</v>
      </c>
      <c r="AC62" s="38" cm="1">
        <f t="array" ref="AC62">_xll.ciqfunctions.udf.CIQ(E$3,$Z$1,$B$2,$A62,"L",,"USD","H")</f>
        <v>133.97300000000001</v>
      </c>
      <c r="AD62" s="38" cm="1">
        <f t="array" ref="AD62">_xll.ciqfunctions.udf.CIQ(F$3,$Z$1,$B$2,$A62,"L",,"USD","H")</f>
        <v>7254</v>
      </c>
      <c r="AE62" s="38" cm="1">
        <f t="array" ref="AE62">_xll.ciqfunctions.udf.CIQ(G$3,$Z$1,$B$2,$A62,"L",,"USD","H")</f>
        <v>416</v>
      </c>
      <c r="AF62" s="40" cm="1">
        <f t="array" ref="AF62">_xll.ciqfunctions.udf.CIQ(B$3,$Z$1,$H$2,$A62,"L",,"USD","H")</f>
        <v>12288</v>
      </c>
      <c r="AG62" s="40" cm="1">
        <f t="array" ref="AG62">_xll.ciqfunctions.udf.CIQ(C$3,$Z$1,$H$2,$A62,"L",,"USD","H")</f>
        <v>34810</v>
      </c>
      <c r="AH62" s="40" cm="1">
        <f t="array" ref="AH62">_xll.ciqfunctions.udf.CIQ(D$3,$Z$1,$H$2,$A62,"L",,"USD","H")</f>
        <v>20683</v>
      </c>
      <c r="AI62" s="40" cm="1">
        <f t="array" ref="AI62">_xll.ciqfunctions.udf.CIQ(E$3,$Z$1,$H$2,$A62,"L",,"USD","H")</f>
        <v>176.61199999999999</v>
      </c>
      <c r="AJ62" s="40" cm="1">
        <f t="array" ref="AJ62">_xll.ciqfunctions.udf.CIQ(F$3,$Z$1,$H$2,$A62,"L",,"USD","H")</f>
        <v>-2544</v>
      </c>
      <c r="AK62" s="40" cm="1">
        <f t="array" ref="AK62">_xll.ciqfunctions.udf.CIQ(G$3,$Z$1,$H$2,$A62,"L",,"USD","H")</f>
        <v>3774</v>
      </c>
      <c r="AL62" s="13" cm="1">
        <f t="array" ref="AL62">_xll.ciqfunctions.udf.CIQ(B$3,$AL$1,$AL$2,$A62,"L",,"USD","H")</f>
        <v>44.3279</v>
      </c>
      <c r="AM62" s="13" cm="1">
        <f t="array" ref="AM62">_xll.ciqfunctions.udf.CIQ(C$3,$AL$1,$AL$2,$A62,"L",,"USD","H")</f>
        <v>69.047600000000003</v>
      </c>
      <c r="AN62" s="13" cm="1">
        <f t="array" ref="AN62">_xll.ciqfunctions.udf.CIQ(D$3,$AL$1,$AL$2,$A62,"L",,"USD","H")</f>
        <v>36.445500000000003</v>
      </c>
      <c r="AO62" s="13" cm="1">
        <f t="array" ref="AO62">_xll.ciqfunctions.udf.CIQ(E$3,$AL$1,$AL$2,$A62,"L",,"USD","H")</f>
        <v>13.522</v>
      </c>
      <c r="AP62" s="13" cm="1">
        <f t="array" ref="AP62">_xll.ciqfunctions.udf.CIQ(F$3,$AL$1,$AL$2,$A62,"L",,"USD","H")</f>
        <v>19.328800000000001</v>
      </c>
      <c r="AQ62" s="13" cm="1">
        <f t="array" ref="AQ62">_xll.ciqfunctions.udf.CIQ(G$3,$AL$1,$AL$2,$A62,"L",,"USD","H")</f>
        <v>-65.100700000000003</v>
      </c>
      <c r="AR62" s="41" cm="1">
        <f t="array" ref="AR62">_xll.ciqfunctions.udf.CIQ(B$3,$AL$1,$AR$2,$A62,"L",,"USD","H")</f>
        <v>115.126</v>
      </c>
      <c r="AS62" s="41" cm="1">
        <f t="array" ref="AS62">_xll.ciqfunctions.udf.CIQ(C$3,$AL$1,$AR$2,$A62,"L",,"USD","H")</f>
        <v>65.525400000000005</v>
      </c>
      <c r="AT62" s="41" cm="1">
        <f t="array" ref="AT62">_xll.ciqfunctions.udf.CIQ(D$3,$AL$1,$AR$2,$A62,"L",,"USD","H")</f>
        <v>56.713099999999997</v>
      </c>
      <c r="AU62" s="41" cm="1">
        <f t="array" ref="AU62">_xll.ciqfunctions.udf.CIQ(E$3,$AL$1,$AR$2,$A62,"L",,"USD","H")</f>
        <v>-65.091800000000006</v>
      </c>
      <c r="AV62" s="41" t="str" cm="1">
        <f t="array" ref="AV62">_xll.ciqfunctions.udf.CIQ(F$3,$AL$1,$AR$2,$A62,"L",,"USD","H")</f>
        <v>NM</v>
      </c>
      <c r="AW62" s="41" cm="1">
        <f t="array" ref="AW62">_xll.ciqfunctions.udf.CIQ(G$3,$AL$1,$AR$2,$A62,"L",,"USD","H")</f>
        <v>41.2425</v>
      </c>
      <c r="AX62" s="38" cm="1">
        <f t="array" ref="AX62">_xll.ciqfunctions.udf.CIQ(B$3,$AX$1,$AX$2,$A62,"L",,"USD","H")</f>
        <v>6503</v>
      </c>
      <c r="AY62" s="38" cm="1">
        <f t="array" ref="AY62">_xll.ciqfunctions.udf.CIQ(C$3,$AX$1,$AX$2,$A62,"L",,"USD","H")</f>
        <v>17954</v>
      </c>
      <c r="AZ62" s="38" cm="1">
        <f t="array" ref="AZ62">_xll.ciqfunctions.udf.CIQ(D$3,$AX$1,$AX$2,$A62,"L",,"USD","H")</f>
        <v>12319</v>
      </c>
      <c r="BA62" s="38" cm="1">
        <f t="array" ref="BA62">_xll.ciqfunctions.udf.CIQ(E$3,$AX$1,$AX$2,$A62,"L",,"USD","H")</f>
        <v>858.26300000000003</v>
      </c>
      <c r="BB62" s="38" cm="1">
        <f t="array" ref="BB62">_xll.ciqfunctions.udf.CIQ(F$3,$AX$1,$AX$2,$A62,"L",,"USD","H")</f>
        <v>11871</v>
      </c>
      <c r="BC62" s="38" cm="1">
        <f t="array" ref="BC62">_xll.ciqfunctions.udf.CIQ(G$3,$AX$1,$AX$2,$A62,"L",,"USD","H")</f>
        <v>1175</v>
      </c>
      <c r="BD62" s="40" cm="1">
        <f t="array" ref="BD62">_xll.ciqfunctions.udf.CIQ(B$3,$AX$1,$BD$2,$A62,"L",,"USD","H")</f>
        <v>25944</v>
      </c>
      <c r="BE62" s="40" cm="1">
        <f t="array" ref="BE62">_xll.ciqfunctions.udf.CIQ(C$3,$AX$1,$BD$2,$A62,"L",,"USD","H")</f>
        <v>60647</v>
      </c>
      <c r="BF62" s="40" cm="1">
        <f t="array" ref="BF62">_xll.ciqfunctions.udf.CIQ(D$3,$AX$1,$BD$2,$A62,"L",,"USD","H")</f>
        <v>41443</v>
      </c>
      <c r="BG62" s="40">
        <f>_xll.ciqfunctions.udf.CIQ("COP", "IQ_PRICEDATE", "11/29/2024")</f>
        <v>45625</v>
      </c>
      <c r="BH62" s="40" cm="1">
        <f t="array" ref="BH62">_xll.ciqfunctions.udf.CIQ(F$3,$AX$1,$BD$2,$A62,"L",,"USD","H")</f>
        <v>39864</v>
      </c>
      <c r="BI62" s="40" cm="1">
        <f t="array" ref="BI62">_xll.ciqfunctions.udf.CIQ(G$3,$AX$1,$BD$2,$A62,"L",,"USD","H")</f>
        <v>4924</v>
      </c>
      <c r="BJ62" s="43">
        <f t="shared" si="1"/>
        <v>-5.2869210602971117E-2</v>
      </c>
      <c r="BK62" s="43">
        <f t="shared" si="2"/>
        <v>0.47296742964968419</v>
      </c>
      <c r="BL62" s="43">
        <f t="shared" si="3"/>
        <v>0.32263259609190476</v>
      </c>
      <c r="BM62" s="43">
        <f t="shared" si="4"/>
        <v>0.18859986234193227</v>
      </c>
      <c r="BN62" s="43">
        <f t="shared" si="5"/>
        <v>3.8582677165354351E-2</v>
      </c>
      <c r="BO62" s="43">
        <f t="shared" si="6"/>
        <v>-0.45852534562211977</v>
      </c>
      <c r="BP62" s="42">
        <f t="shared" si="7"/>
        <v>0.11745703579273803</v>
      </c>
      <c r="BQ62" s="42">
        <f t="shared" si="8"/>
        <v>0.46154958428726345</v>
      </c>
      <c r="BR62" s="42">
        <f t="shared" si="9"/>
        <v>0.34376317240037602</v>
      </c>
      <c r="BS62" s="42">
        <f t="shared" si="10"/>
        <v>6.1407548742242746E-4</v>
      </c>
      <c r="BT62" s="42">
        <f t="shared" si="11"/>
        <v>2.436016034535915E-2</v>
      </c>
      <c r="BU62" s="42">
        <f t="shared" si="12"/>
        <v>-0.1123129619614206</v>
      </c>
      <c r="BV62" s="68" cm="1">
        <f t="array" ref="BV62">_xll.ciqfunctions.udf.CIQ(B$3,$BV$1,$BV$2,$A62,"L",,"USD","H")/100</f>
        <v>8.4940000000000002E-2</v>
      </c>
      <c r="BW62" s="68" cm="1">
        <f t="array" ref="BW62">_xll.ciqfunctions.udf.CIQ(C$3,$BV$1,$BV$2,$A62,"L",,"USD","H")/100</f>
        <v>0.19846</v>
      </c>
      <c r="BX62" s="68" cm="1">
        <f t="array" ref="BX62">_xll.ciqfunctions.udf.CIQ(D$3,$BV$1,$BV$2,$A62,"L",,"USD","H")/100</f>
        <v>0.159356</v>
      </c>
      <c r="BY62" s="68" cm="1">
        <f t="array" ref="BY62">_xll.ciqfunctions.udf.CIQ(E$3,$BV$1,$BV$2,$A62,"L",,"USD","H")/100</f>
        <v>2.3355999999999998E-2</v>
      </c>
      <c r="BZ62" s="68" cm="1">
        <f t="array" ref="BZ62">_xll.ciqfunctions.udf.CIQ(F$3,$BV$1,$BV$2,$A62,"L",,"USD","H")/100</f>
        <v>0.176896</v>
      </c>
      <c r="CA62" s="68" cm="1">
        <f t="array" ref="CA62">_xll.ciqfunctions.udf.CIQ(G$3,$BV$1,$BV$2,$A62,"L",,"USD","H")/100</f>
        <v>5.4676000000000002E-2</v>
      </c>
      <c r="CB62" s="68" cm="1">
        <f t="array" ref="CB62">_xll.ciqfunctions.udf.CIQ(B$3,$BV$1,$CB$2,$A62,"L",,"USD","H")/100</f>
        <v>9.0726000000000001E-2</v>
      </c>
      <c r="CC62" s="68" cm="1">
        <f t="array" ref="CC62">_xll.ciqfunctions.udf.CIQ(C$3,$BV$1,$CB$2,$A62,"L",,"USD","H")/100</f>
        <v>0.173763</v>
      </c>
      <c r="CD62" s="68" cm="1">
        <f t="array" ref="CD62">_xll.ciqfunctions.udf.CIQ(D$3,$BV$1,$CB$2,$A62,"L",,"USD","H")/100</f>
        <v>0.130471</v>
      </c>
      <c r="CE62" s="68" cm="1">
        <f t="array" ref="CE62">_xll.ciqfunctions.udf.CIQ(E$3,$BV$1,$CB$2,$A62,"L",,"USD","H")/100</f>
        <v>1.3750000000000001E-3</v>
      </c>
      <c r="CF62" s="68" cm="1">
        <f t="array" ref="CF62">_xll.ciqfunctions.udf.CIQ(F$3,$BV$1,$CB$2,$A62,"L",,"USD","H")/100</f>
        <v>-2.3332000000000002E-2</v>
      </c>
      <c r="CG62" s="68" cm="1">
        <f t="array" ref="CG62">_xll.ciqfunctions.udf.CIQ(G$3,$BV$1,$CB$2,$A62,"L",,"USD","H")/100</f>
        <v>0.14252499999999999</v>
      </c>
    </row>
    <row r="63" spans="1:85">
      <c r="A63" s="3">
        <f t="shared" si="13"/>
        <v>40543</v>
      </c>
      <c r="B63" s="14" cm="1">
        <f t="array" ref="B63">_xll.ciqfunctions.udf.CIQ(B$3,$B$1,$B$2,$A63,"L",,"USD","H")</f>
        <v>48577</v>
      </c>
      <c r="C63" s="38" cm="1">
        <f t="array" ref="C63">_xll.ciqfunctions.udf.CIQ(C$3,$B$1,$B$2,$A63,"L",,"USD","H")</f>
        <v>93428</v>
      </c>
      <c r="D63" s="38" cm="1">
        <f t="array" ref="D63">_xll.ciqfunctions.udf.CIQ(D$3,$B$1,$B$2,$A63,"L",,"USD","H")</f>
        <v>49716</v>
      </c>
      <c r="E63" s="38" cm="1">
        <f t="array" ref="E63">_xll.ciqfunctions.udf.CIQ(E$3,$B$1,$B$2,$A63,"L",,"USD","H")</f>
        <v>1681.9670000000001</v>
      </c>
      <c r="F63" s="38" cm="1">
        <f t="array" ref="F63">_xll.ciqfunctions.udf.CIQ(F$3,$B$1,$B$2,$A63,"L",,"USD","H")</f>
        <v>80109</v>
      </c>
      <c r="G63" s="38" cm="1">
        <f t="array" ref="G63">_xll.ciqfunctions.udf.CIQ(G$3,$B$1,$B$2,$A63,"L",,"USD","H")</f>
        <v>2144</v>
      </c>
      <c r="H63" s="40" cm="1">
        <f t="array" ref="H63">_xll.ciqfunctions.udf.CIQ(B$3,$B$1,$H$2,$A63,"L",,"USD","H")</f>
        <v>57772</v>
      </c>
      <c r="I63" s="40" cm="1">
        <f t="array" ref="I63">_xll.ciqfunctions.udf.CIQ(C$3,$B$1,$H$2,$A63,"L",,"USD","H")</f>
        <v>341578</v>
      </c>
      <c r="J63" s="40" cm="1">
        <f t="array" ref="J63">_xll.ciqfunctions.udf.CIQ(D$3,$B$1,$H$2,$A63,"L",,"USD","H")</f>
        <v>189607</v>
      </c>
      <c r="K63" s="40" cm="1">
        <f t="array" ref="K63">_xll.ciqfunctions.udf.CIQ(E$3,$B$1,$H$2,$A63,"L",,"USD","H")</f>
        <v>5814.4459999999999</v>
      </c>
      <c r="L63" s="40" cm="1">
        <f t="array" ref="L63">_xll.ciqfunctions.udf.CIQ(F$3,$B$1,$H$2,$A63,"L",,"USD","H")</f>
        <v>297107</v>
      </c>
      <c r="M63" s="40" cm="1">
        <f t="array" ref="M63">_xll.ciqfunctions.udf.CIQ(G$3,$B$1,$H$2,$A63,"L",,"USD","H")</f>
        <v>8919</v>
      </c>
      <c r="N63" s="13" cm="1">
        <f t="array" ref="N63">_xll.ciqfunctions.udf.CIQ(B$3,$N$1,$B$2,$A63,"L",,"USD","H")</f>
        <v>21.0671</v>
      </c>
      <c r="O63" s="13" cm="1">
        <f t="array" ref="O63">_xll.ciqfunctions.udf.CIQ(C$3,$N$1,$B$2,$A63,"L",,"USD","H")</f>
        <v>16.630400000000002</v>
      </c>
      <c r="P63" s="13" cm="1">
        <f t="array" ref="P63">_xll.ciqfunctions.udf.CIQ(D$3,$N$1,$B$2,$A63,"L",,"USD","H")</f>
        <v>9.2611000000000008</v>
      </c>
      <c r="Q63" s="13" cm="1">
        <f t="array" ref="Q63">_xll.ciqfunctions.udf.CIQ(E$3,$N$1,$B$2,$A63,"L",,"USD","H")</f>
        <v>40.162799999999997</v>
      </c>
      <c r="R63" s="13" cm="1">
        <f t="array" ref="R63">_xll.ciqfunctions.udf.CIQ(F$3,$N$1,$B$2,$A63,"L",,"USD","H")</f>
        <v>12.0154</v>
      </c>
      <c r="S63" s="13" cm="1">
        <f t="array" ref="S63">_xll.ciqfunctions.udf.CIQ(G$3,$N$1,$B$2,$A63,"L",,"USD","H")</f>
        <v>1.1798</v>
      </c>
      <c r="T63" s="94">
        <v>45639</v>
      </c>
      <c r="U63" s="41" cm="1">
        <f t="array" ref="U63">_xll.ciqfunctions.udf.CIQ(O$3,$N$1,$T$2,$A63,"L",,"USD","H")</f>
        <v>23.9559</v>
      </c>
      <c r="V63" s="41" cm="1">
        <f t="array" ref="V63">_xll.ciqfunctions.udf.CIQ(P$3,$N$1,$T$2,$A63,"L",,"USD","H")</f>
        <v>19.0303</v>
      </c>
      <c r="W63" s="41" cm="1">
        <f t="array" ref="W63">_xll.ciqfunctions.udf.CIQ(Q$3,$N$1,$T$2,$A63,"L",,"USD","H")</f>
        <v>52.219900000000003</v>
      </c>
      <c r="X63" s="41" cm="1">
        <f t="array" ref="X63">_xll.ciqfunctions.udf.CIQ(R$3,$N$1,$T$2,$A63,"L",,"USD","H")</f>
        <v>23.894200000000001</v>
      </c>
      <c r="Y63" s="41" cm="1">
        <f t="array" ref="Y63">_xll.ciqfunctions.udf.CIQ(S$3,$N$1,$T$2,$A63,"L",,"USD","H")</f>
        <v>18.9358</v>
      </c>
      <c r="Z63" s="38" cm="1">
        <f t="array" ref="Z63">_xll.ciqfunctions.udf.CIQ(B$3,$Z$1,$B$2,$A63,"L",,"USD","H")</f>
        <v>2041</v>
      </c>
      <c r="AA63" s="38" cm="1">
        <f t="array" ref="AA63">_xll.ciqfunctions.udf.CIQ(C$3,$Z$1,$B$2,$A63,"L",,"USD","H")</f>
        <v>9250</v>
      </c>
      <c r="AB63" s="38" cm="1">
        <f t="array" ref="AB63">_xll.ciqfunctions.udf.CIQ(D$3,$Z$1,$B$2,$A63,"L",,"USD","H")</f>
        <v>5295</v>
      </c>
      <c r="AC63" s="38" cm="1">
        <f t="array" ref="AC63">_xll.ciqfunctions.udf.CIQ(E$3,$Z$1,$B$2,$A63,"L",,"USD","H")</f>
        <v>53.673000000000002</v>
      </c>
      <c r="AD63" s="38" cm="1">
        <f t="array" ref="AD63">_xll.ciqfunctions.udf.CIQ(F$3,$Z$1,$B$2,$A63,"L",,"USD","H")</f>
        <v>5567</v>
      </c>
      <c r="AE63" s="38" cm="1">
        <f t="array" ref="AE63">_xll.ciqfunctions.udf.CIQ(G$3,$Z$1,$B$2,$A63,"L",,"USD","H")</f>
        <v>562</v>
      </c>
      <c r="AF63" s="40" cm="1">
        <f t="array" ref="AF63">_xll.ciqfunctions.udf.CIQ(B$3,$Z$1,$H$2,$A63,"L",,"USD","H")</f>
        <v>11358</v>
      </c>
      <c r="AG63" s="40" cm="1">
        <f t="array" ref="AG63">_xll.ciqfunctions.udf.CIQ(C$3,$Z$1,$H$2,$A63,"L",,"USD","H")</f>
        <v>30460</v>
      </c>
      <c r="AH63" s="40" cm="1">
        <f t="array" ref="AH63">_xll.ciqfunctions.udf.CIQ(D$3,$Z$1,$H$2,$A63,"L",,"USD","H")</f>
        <v>19024</v>
      </c>
      <c r="AI63" s="40" cm="1">
        <f t="array" ref="AI63">_xll.ciqfunctions.udf.CIQ(E$3,$Z$1,$H$2,$A63,"L",,"USD","H")</f>
        <v>160.654</v>
      </c>
      <c r="AJ63" s="40" cm="1">
        <f t="array" ref="AJ63">_xll.ciqfunctions.udf.CIQ(F$3,$Z$1,$H$2,$A63,"L",,"USD","H")</f>
        <v>-3719</v>
      </c>
      <c r="AK63" s="40" cm="1">
        <f t="array" ref="AK63">_xll.ciqfunctions.udf.CIQ(G$3,$Z$1,$H$2,$A63,"L",,"USD","H")</f>
        <v>4550</v>
      </c>
      <c r="AL63" s="13" cm="1">
        <f t="array" ref="AL63">_xll.ciqfunctions.udf.CIQ(B$3,$AL$1,$AL$2,$A63,"L",,"USD","H")</f>
        <v>58.832599999999999</v>
      </c>
      <c r="AM63" s="13" cm="1">
        <f t="array" ref="AM63">_xll.ciqfunctions.udf.CIQ(C$3,$AL$1,$AL$2,$A63,"L",,"USD","H")</f>
        <v>52.892499999999998</v>
      </c>
      <c r="AN63" s="13" cm="1">
        <f t="array" ref="AN63">_xll.ciqfunctions.udf.CIQ(D$3,$AL$1,$AL$2,$A63,"L",,"USD","H")</f>
        <v>72.475499999999997</v>
      </c>
      <c r="AO63" s="13" cm="1">
        <f t="array" ref="AO63">_xll.ciqfunctions.udf.CIQ(E$3,$AL$1,$AL$2,$A63,"L",,"USD","H")</f>
        <v>-86.596100000000007</v>
      </c>
      <c r="AP63" s="13" cm="1">
        <f t="array" ref="AP63">_xll.ciqfunctions.udf.CIQ(F$3,$AL$1,$AL$2,$A63,"L",,"USD","H")</f>
        <v>29.6158</v>
      </c>
      <c r="AQ63" s="13" cm="1">
        <f t="array" ref="AQ63">_xll.ciqfunctions.udf.CIQ(G$3,$AL$1,$AL$2,$A63,"L",,"USD","H")</f>
        <v>-15.7422</v>
      </c>
      <c r="AR63" s="41" cm="1">
        <f t="array" ref="AR63">_xll.ciqfunctions.udf.CIQ(B$3,$AL$1,$AR$2,$A63,"L",,"USD","H")</f>
        <v>157.3176</v>
      </c>
      <c r="AS63" s="41" cm="1">
        <f t="array" ref="AS63">_xll.ciqfunctions.udf.CIQ(C$3,$AL$1,$AR$2,$A63,"L",,"USD","H")</f>
        <v>57.987499999999997</v>
      </c>
      <c r="AT63" s="41" cm="1">
        <f t="array" ref="AT63">_xll.ciqfunctions.udf.CIQ(D$3,$AL$1,$AR$2,$A63,"L",,"USD","H")</f>
        <v>81.474699999999999</v>
      </c>
      <c r="AU63" s="41" cm="1">
        <f t="array" ref="AU63">_xll.ciqfunctions.udf.CIQ(E$3,$AL$1,$AR$2,$A63,"L",,"USD","H")</f>
        <v>-70.61</v>
      </c>
      <c r="AV63" s="41" t="str" cm="1">
        <f t="array" ref="AV63">_xll.ciqfunctions.udf.CIQ(F$3,$AL$1,$AR$2,$A63,"L",,"USD","H")</f>
        <v>NM</v>
      </c>
      <c r="AW63" s="41" t="str" cm="1">
        <f t="array" ref="AW63">_xll.ciqfunctions.udf.CIQ(G$3,$AL$1,$AR$2,$A63,"L",,"USD","H")</f>
        <v>NM</v>
      </c>
      <c r="AX63" s="38" cm="1">
        <f t="array" ref="AX63">_xll.ciqfunctions.udf.CIQ(B$3,$AX$1,$AX$2,$A63,"L",,"USD","H")</f>
        <v>5820</v>
      </c>
      <c r="AY63" s="38" cm="1">
        <f t="array" ref="AY63">_xll.ciqfunctions.udf.CIQ(C$3,$AX$1,$AX$2,$A63,"L",,"USD","H")</f>
        <v>15563</v>
      </c>
      <c r="AZ63" s="38" cm="1">
        <f t="array" ref="AZ63">_xll.ciqfunctions.udf.CIQ(D$3,$AX$1,$AX$2,$A63,"L",,"USD","H")</f>
        <v>10034</v>
      </c>
      <c r="BA63" s="38" cm="1">
        <f t="array" ref="BA63">_xll.ciqfunctions.udf.CIQ(E$3,$AX$1,$AX$2,$A63,"L",,"USD","H")</f>
        <v>807.08500000000004</v>
      </c>
      <c r="BB63" s="38" cm="1">
        <f t="array" ref="BB63">_xll.ciqfunctions.udf.CIQ(F$3,$AX$1,$AX$2,$A63,"L",,"USD","H")</f>
        <v>10666</v>
      </c>
      <c r="BC63" s="38" cm="1">
        <f t="array" ref="BC63">_xll.ciqfunctions.udf.CIQ(G$3,$AX$1,$AX$2,$A63,"L",,"USD","H")</f>
        <v>1085</v>
      </c>
      <c r="BD63" s="40" cm="1">
        <f t="array" ref="BD63">_xll.ciqfunctions.udf.CIQ(B$3,$AX$1,$BD$2,$A63,"L",,"USD","H")</f>
        <v>21720</v>
      </c>
      <c r="BE63" s="40" cm="1">
        <f t="array" ref="BE63">_xll.ciqfunctions.udf.CIQ(C$3,$AX$1,$BD$2,$A63,"L",,"USD","H")</f>
        <v>54882</v>
      </c>
      <c r="BF63" s="40" cm="1">
        <f t="array" ref="BF63">_xll.ciqfunctions.udf.CIQ(D$3,$AX$1,$BD$2,$A63,"L",,"USD","H")</f>
        <v>38438</v>
      </c>
      <c r="BG63" s="40">
        <f>_xll.ciqfunctions.udf.CIQ("COP", "IQ_PRICEDATE", "11/22/2024")</f>
        <v>45618</v>
      </c>
      <c r="BH63" s="40" cm="1">
        <f t="array" ref="BH63">_xll.ciqfunctions.udf.CIQ(F$3,$AX$1,$BD$2,$A63,"L",,"USD","H")</f>
        <v>39344</v>
      </c>
      <c r="BI63" s="40" cm="1">
        <f t="array" ref="BI63">_xll.ciqfunctions.udf.CIQ(G$3,$AX$1,$BD$2,$A63,"L",,"USD","H")</f>
        <v>5990</v>
      </c>
      <c r="BJ63" s="43">
        <f t="shared" si="1"/>
        <v>-2.1848739495798353E-2</v>
      </c>
      <c r="BK63" s="43">
        <f t="shared" si="2"/>
        <v>0.4532636100476235</v>
      </c>
      <c r="BL63" s="43">
        <f t="shared" si="3"/>
        <v>0.27189757890733923</v>
      </c>
      <c r="BM63" s="43">
        <f t="shared" si="4"/>
        <v>0.25708300235191506</v>
      </c>
      <c r="BN63" s="43">
        <f t="shared" si="5"/>
        <v>0.11685863874345559</v>
      </c>
      <c r="BO63" s="43">
        <f t="shared" si="6"/>
        <v>-0.29591174561972744</v>
      </c>
      <c r="BP63" s="42">
        <f t="shared" si="7"/>
        <v>4.7150708706971356E-2</v>
      </c>
      <c r="BQ63" s="42">
        <f t="shared" si="8"/>
        <v>0.43835831848202123</v>
      </c>
      <c r="BR63" s="42">
        <f t="shared" si="9"/>
        <v>0.45422215496368046</v>
      </c>
      <c r="BS63" s="42">
        <f t="shared" si="10"/>
        <v>6.1416977407335871E-4</v>
      </c>
      <c r="BT63" s="42">
        <f t="shared" si="11"/>
        <v>0.15395219240357827</v>
      </c>
      <c r="BU63" s="42">
        <f t="shared" si="12"/>
        <v>0.34365186182144458</v>
      </c>
      <c r="BV63" s="68" cm="1">
        <f t="array" ref="BV63">_xll.ciqfunctions.udf.CIQ(B$3,$BV$1,$BV$2,$A63,"L",,"USD","H")/100</f>
        <v>5.0587999999999994E-2</v>
      </c>
      <c r="BW63" s="68" cm="1">
        <f t="array" ref="BW63">_xll.ciqfunctions.udf.CIQ(C$3,$BV$1,$BV$2,$A63,"L",,"USD","H")/100</f>
        <v>0.16727599999999998</v>
      </c>
      <c r="BX63" s="68" cm="1">
        <f t="array" ref="BX63">_xll.ciqfunctions.udf.CIQ(D$3,$BV$1,$BV$2,$A63,"L",,"USD","H")/100</f>
        <v>0.133544</v>
      </c>
      <c r="BY63" s="68" cm="1">
        <f t="array" ref="BY63">_xll.ciqfunctions.udf.CIQ(E$3,$BV$1,$BV$2,$A63,"L",,"USD","H")/100</f>
        <v>4.0080000000000003E-3</v>
      </c>
      <c r="BZ63" s="68" cm="1">
        <f t="array" ref="BZ63">_xll.ciqfunctions.udf.CIQ(F$3,$BV$1,$BV$2,$A63,"L",,"USD","H")/100</f>
        <v>0.163992</v>
      </c>
      <c r="CA63" s="68" cm="1">
        <f t="array" ref="CA63">_xll.ciqfunctions.udf.CIQ(G$3,$BV$1,$BV$2,$A63,"L",,"USD","H")/100</f>
        <v>7.9995999999999998E-2</v>
      </c>
      <c r="CB63" s="68" cm="1">
        <f t="array" ref="CB63">_xll.ciqfunctions.udf.CIQ(B$3,$BV$1,$CB$2,$A63,"L",,"USD","H")/100</f>
        <v>8.4080999999999989E-2</v>
      </c>
      <c r="CC63" s="68" cm="1">
        <f t="array" ref="CC63">_xll.ciqfunctions.udf.CIQ(C$3,$BV$1,$CB$2,$A63,"L",,"USD","H")/100</f>
        <v>0.15007000000000001</v>
      </c>
      <c r="CD63" s="68" cm="1">
        <f t="array" ref="CD63">_xll.ciqfunctions.udf.CIQ(D$3,$BV$1,$CB$2,$A63,"L",,"USD","H")/100</f>
        <v>0.12120900000000001</v>
      </c>
      <c r="CE63" s="68" cm="1">
        <f t="array" ref="CE63">_xll.ciqfunctions.udf.CIQ(E$3,$BV$1,$CB$2,$A63,"L",,"USD","H")/100</f>
        <v>5.2400000000000005E-4</v>
      </c>
      <c r="CF63" s="68" cm="1">
        <f t="array" ref="CF63">_xll.ciqfunctions.udf.CIQ(F$3,$BV$1,$CB$2,$A63,"L",,"USD","H")/100</f>
        <v>-4.5659999999999999E-2</v>
      </c>
      <c r="CG63" s="68" cm="1">
        <f t="array" ref="CG63">_xll.ciqfunctions.udf.CIQ(G$3,$BV$1,$CB$2,$A63,"L",,"USD","H")/100</f>
        <v>0.178873</v>
      </c>
    </row>
    <row r="64" spans="1:85">
      <c r="A64" s="3">
        <f>EDATE(A60,-12)</f>
        <v>40451</v>
      </c>
      <c r="B64" s="14" cm="1">
        <f t="array" ref="B64">_xll.ciqfunctions.udf.CIQ(B$3,$B$1,$B$2,$A64,"L",,"USD","H")</f>
        <v>44607</v>
      </c>
      <c r="C64" s="38" cm="1">
        <f t="array" ref="C64">_xll.ciqfunctions.udf.CIQ(C$3,$B$1,$B$2,$A64,"L",,"USD","H")</f>
        <v>85181</v>
      </c>
      <c r="D64" s="38" cm="1">
        <f t="array" ref="D64">_xll.ciqfunctions.udf.CIQ(D$3,$B$1,$B$2,$A64,"L",,"USD","H")</f>
        <v>46372</v>
      </c>
      <c r="E64" s="38" cm="1">
        <f t="array" ref="E64">_xll.ciqfunctions.udf.CIQ(E$3,$B$1,$B$2,$A64,"L",,"USD","H")</f>
        <v>1456.268</v>
      </c>
      <c r="F64" s="38" cm="1">
        <f t="array" ref="F64">_xll.ciqfunctions.udf.CIQ(F$3,$B$1,$B$2,$A64,"L",,"USD","H")</f>
        <v>70608</v>
      </c>
      <c r="G64" s="38" cm="1">
        <f t="array" ref="G64">_xll.ciqfunctions.udf.CIQ(G$3,$B$1,$B$2,$A64,"L",,"USD","H")</f>
        <v>2093</v>
      </c>
      <c r="H64" s="40" cm="1">
        <f t="array" ref="H64">_xll.ciqfunctions.udf.CIQ(B$3,$B$1,$H$2,$A64,"L",,"USD","H")</f>
        <v>170710</v>
      </c>
      <c r="I64" s="40" cm="1">
        <f t="array" ref="I64">_xll.ciqfunctions.udf.CIQ(C$3,$B$1,$H$2,$A64,"L",,"USD","H")</f>
        <v>328256</v>
      </c>
      <c r="J64" s="40" cm="1">
        <f t="array" ref="J64">_xll.ciqfunctions.udf.CIQ(D$3,$B$1,$H$2,$A64,"L",,"USD","H")</f>
        <v>185393</v>
      </c>
      <c r="K64" s="40" cm="1">
        <f t="array" ref="K64">_xll.ciqfunctions.udf.CIQ(E$3,$B$1,$H$2,$A64,"L",,"USD","H")</f>
        <v>5332.4880000000003</v>
      </c>
      <c r="L64" s="40" cm="1">
        <f t="array" ref="L64">_xll.ciqfunctions.udf.CIQ(F$3,$B$1,$H$2,$A64,"L",,"USD","H")</f>
        <v>288920</v>
      </c>
      <c r="M64" s="40" cm="1">
        <f t="array" ref="M64">_xll.ciqfunctions.udf.CIQ(G$3,$B$1,$H$2,$A64,"L",,"USD","H")</f>
        <v>8894</v>
      </c>
      <c r="N64" s="13" cm="1">
        <f t="array" ref="N64">_xll.ciqfunctions.udf.CIQ(B$3,$N$1,$B$2,$A64,"L",,"USD","H")</f>
        <v>18.217400000000001</v>
      </c>
      <c r="O64" s="13" cm="1">
        <f t="array" ref="O64">_xll.ciqfunctions.udf.CIQ(C$3,$N$1,$B$2,$A64,"L",,"USD","H")</f>
        <v>16.232500000000002</v>
      </c>
      <c r="P64" s="13" cm="1">
        <f t="array" ref="P64">_xll.ciqfunctions.udf.CIQ(D$3,$N$1,$B$2,$A64,"L",,"USD","H")</f>
        <v>7.5891000000000002</v>
      </c>
      <c r="Q64" s="13" cm="1">
        <f t="array" ref="Q64">_xll.ciqfunctions.udf.CIQ(E$3,$N$1,$B$2,$A64,"L",,"USD","H")</f>
        <v>47.663899999999998</v>
      </c>
      <c r="R64" s="13" cm="1">
        <f t="array" ref="R64">_xll.ciqfunctions.udf.CIQ(F$3,$N$1,$B$2,$A64,"L",,"USD","H")</f>
        <v>6.6295999999999999</v>
      </c>
      <c r="S64" s="13" cm="1">
        <f t="array" ref="S64">_xll.ciqfunctions.udf.CIQ(G$3,$N$1,$B$2,$A64,"L",,"USD","H")</f>
        <v>14.684900000000001</v>
      </c>
      <c r="T64" s="94">
        <v>45632</v>
      </c>
      <c r="U64" s="41" cm="1">
        <f t="array" ref="U64">_xll.ciqfunctions.udf.CIQ(O$3,$N$1,$T$2,$A64,"L",,"USD","H")</f>
        <v>22.145399999999999</v>
      </c>
      <c r="V64" s="41" cm="1">
        <f t="array" ref="V64">_xll.ciqfunctions.udf.CIQ(P$3,$N$1,$T$2,$A64,"L",,"USD","H")</f>
        <v>19.720300000000002</v>
      </c>
      <c r="W64" s="41" cm="1">
        <f t="array" ref="W64">_xll.ciqfunctions.udf.CIQ(Q$3,$N$1,$T$2,$A64,"L",,"USD","H")</f>
        <v>42.994</v>
      </c>
      <c r="X64" s="41" cm="1">
        <f t="array" ref="X64">_xll.ciqfunctions.udf.CIQ(R$3,$N$1,$T$2,$A64,"L",,"USD","H")</f>
        <v>25.6906</v>
      </c>
      <c r="Y64" s="41" cm="1">
        <f t="array" ref="Y64">_xll.ciqfunctions.udf.CIQ(S$3,$N$1,$T$2,$A64,"L",,"USD","H")</f>
        <v>34.026499999999999</v>
      </c>
      <c r="Z64" s="38" cm="1">
        <f t="array" ref="Z64">_xll.ciqfunctions.udf.CIQ(B$3,$Z$1,$B$2,$A64,"L",,"USD","H")</f>
        <v>3055</v>
      </c>
      <c r="AA64" s="38" cm="1">
        <f t="array" ref="AA64">_xll.ciqfunctions.udf.CIQ(C$3,$Z$1,$B$2,$A64,"L",,"USD","H")</f>
        <v>7350</v>
      </c>
      <c r="AB64" s="38" cm="1">
        <f t="array" ref="AB64">_xll.ciqfunctions.udf.CIQ(D$3,$Z$1,$B$2,$A64,"L",,"USD","H")</f>
        <v>3768</v>
      </c>
      <c r="AC64" s="38" cm="1">
        <f t="array" ref="AC64">_xll.ciqfunctions.udf.CIQ(E$3,$Z$1,$B$2,$A64,"L",,"USD","H")</f>
        <v>-70.906000000000006</v>
      </c>
      <c r="AD64" s="38" cm="1">
        <f t="array" ref="AD64">_xll.ciqfunctions.udf.CIQ(F$3,$Z$1,$B$2,$A64,"L",,"USD","H")</f>
        <v>1785</v>
      </c>
      <c r="AE64" s="38" cm="1">
        <f t="array" ref="AE64">_xll.ciqfunctions.udf.CIQ(G$3,$Z$1,$B$2,$A64,"L",,"USD","H")</f>
        <v>2090</v>
      </c>
      <c r="AF64" s="40" cm="1">
        <f t="array" ref="AF64">_xll.ciqfunctions.udf.CIQ(B$3,$Z$1,$H$2,$A64,"L",,"USD","H")</f>
        <v>10602</v>
      </c>
      <c r="AG64" s="40" cm="1">
        <f t="array" ref="AG64">_xll.ciqfunctions.udf.CIQ(C$3,$Z$1,$H$2,$A64,"L",,"USD","H")</f>
        <v>27260</v>
      </c>
      <c r="AH64" s="40" cm="1">
        <f t="array" ref="AH64">_xll.ciqfunctions.udf.CIQ(D$3,$Z$1,$H$2,$A64,"L",,"USD","H")</f>
        <v>16799</v>
      </c>
      <c r="AI64" s="40" cm="1">
        <f t="array" ref="AI64">_xll.ciqfunctions.udf.CIQ(E$3,$Z$1,$H$2,$A64,"L",,"USD","H")</f>
        <v>507.40800000000002</v>
      </c>
      <c r="AJ64" s="40" cm="1">
        <f t="array" ref="AJ64">_xll.ciqfunctions.udf.CIQ(F$3,$Z$1,$H$2,$A64,"L",,"USD","H")</f>
        <v>-4991</v>
      </c>
      <c r="AK64" s="40" cm="1">
        <f t="array" ref="AK64">_xll.ciqfunctions.udf.CIQ(G$3,$Z$1,$H$2,$A64,"L",,"USD","H")</f>
        <v>4655</v>
      </c>
      <c r="AL64" s="13" cm="1">
        <f t="array" ref="AL64">_xll.ciqfunctions.udf.CIQ(B$3,$AL$1,$AL$2,$A64,"L",,"USD","H")</f>
        <v>107.8231</v>
      </c>
      <c r="AM64" s="13" cm="1">
        <f t="array" ref="AM64">_xll.ciqfunctions.udf.CIQ(C$3,$AL$1,$AL$2,$A64,"L",,"USD","H")</f>
        <v>55.391100000000002</v>
      </c>
      <c r="AN64" s="13" cm="1">
        <f t="array" ref="AN64">_xll.ciqfunctions.udf.CIQ(D$3,$AL$1,$AL$2,$A64,"L",,"USD","H")</f>
        <v>-1.6445000000000001</v>
      </c>
      <c r="AO64" s="13" t="str" cm="1">
        <f t="array" ref="AO64">_xll.ciqfunctions.udf.CIQ(E$3,$AL$1,$AL$2,$A64,"L",,"USD","H")</f>
        <v>NM</v>
      </c>
      <c r="AP64" s="13" cm="1">
        <f t="array" ref="AP64">_xll.ciqfunctions.udf.CIQ(F$3,$AL$1,$AL$2,$A64,"L",,"USD","H")</f>
        <v>-66.548000000000002</v>
      </c>
      <c r="AQ64" s="13" cm="1">
        <f t="array" ref="AQ64">_xll.ciqfunctions.udf.CIQ(G$3,$AL$1,$AL$2,$A64,"L",,"USD","H")</f>
        <v>318.83760000000001</v>
      </c>
      <c r="AR64" s="41" t="str" cm="1">
        <f t="array" ref="AR64">_xll.ciqfunctions.udf.CIQ(B$3,$AL$1,$AR$2,$A64,"L",,"USD","H")</f>
        <v>NM</v>
      </c>
      <c r="AS64" s="41" cm="1">
        <f t="array" ref="AS64">_xll.ciqfunctions.udf.CIQ(C$3,$AL$1,$AR$2,$A64,"L",,"USD","H")</f>
        <v>29.501100000000001</v>
      </c>
      <c r="AT64" s="41" cm="1">
        <f t="array" ref="AT64">_xll.ciqfunctions.udf.CIQ(D$3,$AL$1,$AR$2,$A64,"L",,"USD","H")</f>
        <v>36.488399999999999</v>
      </c>
      <c r="AU64" s="41" cm="1">
        <f t="array" ref="AU64">_xll.ciqfunctions.udf.CIQ(E$3,$AL$1,$AR$2,$A64,"L",,"USD","H")</f>
        <v>-16.499700000000001</v>
      </c>
      <c r="AV64" s="41" t="str" cm="1">
        <f t="array" ref="AV64">_xll.ciqfunctions.udf.CIQ(F$3,$AL$1,$AR$2,$A64,"L",,"USD","H")</f>
        <v>NM</v>
      </c>
      <c r="AW64" s="41" t="str" cm="1">
        <f t="array" ref="AW64">_xll.ciqfunctions.udf.CIQ(G$3,$AL$1,$AR$2,$A64,"L",,"USD","H")</f>
        <v>NM</v>
      </c>
      <c r="AX64" s="38" cm="1">
        <f t="array" ref="AX64">_xll.ciqfunctions.udf.CIQ(B$3,$AX$1,$AX$2,$A64,"L",,"USD","H")</f>
        <v>6531</v>
      </c>
      <c r="AY64" s="38" cm="1">
        <f t="array" ref="AY64">_xll.ciqfunctions.udf.CIQ(C$3,$AX$1,$AX$2,$A64,"L",,"USD","H")</f>
        <v>13811</v>
      </c>
      <c r="AZ64" s="38" cm="1">
        <f t="array" ref="AZ64">_xll.ciqfunctions.udf.CIQ(D$3,$AX$1,$AX$2,$A64,"L",,"USD","H")</f>
        <v>9119</v>
      </c>
      <c r="BA64" s="38" cm="1">
        <f t="array" ref="BA64">_xll.ciqfunctions.udf.CIQ(E$3,$AX$1,$AX$2,$A64,"L",,"USD","H")</f>
        <v>777.29200000000003</v>
      </c>
      <c r="BB64" s="38" cm="1">
        <f t="array" ref="BB64">_xll.ciqfunctions.udf.CIQ(F$3,$AX$1,$AX$2,$A64,"L",,"USD","H")</f>
        <v>8675</v>
      </c>
      <c r="BC64" s="38" cm="1">
        <f t="array" ref="BC64">_xll.ciqfunctions.udf.CIQ(G$3,$AX$1,$AX$2,$A64,"L",,"USD","H")</f>
        <v>1376</v>
      </c>
      <c r="BD64" s="40" cm="1">
        <f t="array" ref="BD64">_xll.ciqfunctions.udf.CIQ(B$3,$AX$1,$BD$2,$A64,"L",,"USD","H")</f>
        <v>26437</v>
      </c>
      <c r="BE64" s="40" cm="1">
        <f t="array" ref="BE64">_xll.ciqfunctions.udf.CIQ(C$3,$AX$1,$BD$2,$A64,"L",,"USD","H")</f>
        <v>50028</v>
      </c>
      <c r="BF64" s="40" cm="1">
        <f t="array" ref="BF64">_xll.ciqfunctions.udf.CIQ(D$3,$AX$1,$BD$2,$A64,"L",,"USD","H")</f>
        <v>36293</v>
      </c>
      <c r="BG64" s="40">
        <f>_xll.ciqfunctions.udf.CIQ("COP", "IQ_PRICEDATE", "11/15/2024")</f>
        <v>45611</v>
      </c>
      <c r="BH64" s="40" cm="1">
        <f t="array" ref="BH64">_xll.ciqfunctions.udf.CIQ(F$3,$AX$1,$BD$2,$A64,"L",,"USD","H")</f>
        <v>38307</v>
      </c>
      <c r="BI64" s="40" cm="1">
        <f t="array" ref="BI64">_xll.ciqfunctions.udf.CIQ(G$3,$AX$1,$BD$2,$A64,"L",,"USD","H")</f>
        <v>6375</v>
      </c>
      <c r="BJ64" s="43"/>
      <c r="BK64" s="43"/>
      <c r="BL64" s="43"/>
      <c r="BM64" s="43"/>
      <c r="BN64" s="43"/>
      <c r="BO64" s="43"/>
      <c r="BP64" s="42"/>
      <c r="BQ64" s="42"/>
      <c r="BR64" s="42"/>
      <c r="BS64" s="42"/>
      <c r="BT64" s="42"/>
      <c r="BU64" s="42"/>
      <c r="BV64" s="68" cm="1">
        <f t="array" ref="BV64">_xll.ciqfunctions.udf.CIQ(B$3,$BV$1,$BV$2,$A64,"L",,"USD","H")/100</f>
        <v>9.1263999999999998E-2</v>
      </c>
      <c r="BW64" s="68" cm="1">
        <f t="array" ref="BW64">_xll.ciqfunctions.udf.CIQ(C$3,$BV$1,$BV$2,$A64,"L",,"USD","H")/100</f>
        <v>0.122284</v>
      </c>
      <c r="BX64" s="68" cm="1">
        <f t="array" ref="BX64">_xll.ciqfunctions.udf.CIQ(D$3,$BV$1,$BV$2,$A64,"L",,"USD","H")/100</f>
        <v>8.3047999999999997E-2</v>
      </c>
      <c r="BY64" s="68" cm="1">
        <f t="array" ref="BY64">_xll.ciqfunctions.udf.CIQ(E$3,$BV$1,$BV$2,$A64,"L",,"USD","H")/100</f>
        <v>-3.1708E-2</v>
      </c>
      <c r="BZ64" s="68" cm="1">
        <f t="array" ref="BZ64">_xll.ciqfunctions.udf.CIQ(F$3,$BV$1,$BV$2,$A64,"L",,"USD","H")/100</f>
        <v>5.7712000000000006E-2</v>
      </c>
      <c r="CA64" s="68" cm="1">
        <f t="array" ref="CA64">_xll.ciqfunctions.udf.CIQ(G$3,$BV$1,$BV$2,$A64,"L",,"USD","H")/100</f>
        <v>0.34566800000000003</v>
      </c>
      <c r="CB64" s="68" cm="1">
        <f t="array" ref="CB64">_xll.ciqfunctions.udf.CIQ(B$3,$BV$1,$CB$2,$A64,"L",,"USD","H")/100</f>
        <v>7.5949000000000003E-2</v>
      </c>
      <c r="CC64" s="68" cm="1">
        <f t="array" ref="CC64">_xll.ciqfunctions.udf.CIQ(C$3,$BV$1,$CB$2,$A64,"L",,"USD","H")/100</f>
        <v>0.13063900000000001</v>
      </c>
      <c r="CD64" s="68" cm="1">
        <f t="array" ref="CD64">_xll.ciqfunctions.udf.CIQ(D$3,$BV$1,$CB$2,$A64,"L",,"USD","H")/100</f>
        <v>0.104101</v>
      </c>
      <c r="CE64" s="68" cm="1">
        <f t="array" ref="CE64">_xll.ciqfunctions.udf.CIQ(E$3,$BV$1,$CB$2,$A64,"L",,"USD","H")/100</f>
        <v>2.7238999999999999E-2</v>
      </c>
      <c r="CF64" s="68" cm="1">
        <f t="array" ref="CF64">_xll.ciqfunctions.udf.CIQ(F$3,$BV$1,$CB$2,$A64,"L",,"USD","H")/100</f>
        <v>-7.6509999999999995E-2</v>
      </c>
      <c r="CG64" s="68" cm="1">
        <f t="array" ref="CG64">_xll.ciqfunctions.udf.CIQ(G$3,$BV$1,$CB$2,$A64,"L",,"USD","H")/100</f>
        <v>0.188633</v>
      </c>
    </row>
    <row r="65" spans="1:85">
      <c r="A65" s="3">
        <f t="shared" si="13"/>
        <v>40359</v>
      </c>
      <c r="B65" s="14" cm="1">
        <f t="array" ref="B65">_xll.ciqfunctions.udf.CIQ(B$3,$B$1,$B$2,$A65,"L",,"USD","H")</f>
        <v>43461</v>
      </c>
      <c r="C65" s="38" cm="1">
        <f t="array" ref="C65">_xll.ciqfunctions.udf.CIQ(C$3,$B$1,$B$2,$A65,"L",,"USD","H")</f>
        <v>82747</v>
      </c>
      <c r="D65" s="38" cm="1">
        <f t="array" ref="D65">_xll.ciqfunctions.udf.CIQ(D$3,$B$1,$B$2,$A65,"L",,"USD","H")</f>
        <v>48850</v>
      </c>
      <c r="E65" s="38" cm="1">
        <f t="array" ref="E65">_xll.ciqfunctions.udf.CIQ(E$3,$B$1,$B$2,$A65,"L",,"USD","H")</f>
        <v>1312.646</v>
      </c>
      <c r="F65" s="38" cm="1">
        <f t="array" ref="F65">_xll.ciqfunctions.udf.CIQ(F$3,$B$1,$B$2,$A65,"L",,"USD","H")</f>
        <v>73725</v>
      </c>
      <c r="G65" s="38" cm="1">
        <f t="array" ref="G65">_xll.ciqfunctions.udf.CIQ(G$3,$B$1,$B$2,$A65,"L",,"USD","H")</f>
        <v>2141</v>
      </c>
      <c r="H65" s="40" cm="1">
        <f t="array" ref="H65">_xll.ciqfunctions.udf.CIQ(B$3,$B$1,$H$2,$A65,"L",,"USD","H")</f>
        <v>163836</v>
      </c>
      <c r="I65" s="40" cm="1">
        <f t="array" ref="I65">_xll.ciqfunctions.udf.CIQ(C$3,$B$1,$H$2,$A65,"L",,"USD","H")</f>
        <v>316360</v>
      </c>
      <c r="J65" s="40" cm="1">
        <f t="array" ref="J65">_xll.ciqfunctions.udf.CIQ(D$3,$B$1,$H$2,$A65,"L",,"USD","H")</f>
        <v>182122</v>
      </c>
      <c r="K65" s="40" cm="1">
        <f t="array" ref="K65">_xll.ciqfunctions.udf.CIQ(E$3,$B$1,$H$2,$A65,"L",,"USD","H")</f>
        <v>4861.6819999999998</v>
      </c>
      <c r="L65" s="40" cm="1">
        <f t="array" ref="L65">_xll.ciqfunctions.udf.CIQ(F$3,$B$1,$H$2,$A65,"L",,"USD","H")</f>
        <v>284530</v>
      </c>
      <c r="M65" s="40" cm="1">
        <f t="array" ref="M65">_xll.ciqfunctions.udf.CIQ(G$3,$B$1,$H$2,$A65,"L",,"USD","H")</f>
        <v>8626</v>
      </c>
      <c r="N65" s="13" cm="1">
        <f t="array" ref="N65">_xll.ciqfunctions.udf.CIQ(B$3,$N$1,$B$2,$A65,"L",,"USD","H")</f>
        <v>32.220799999999997</v>
      </c>
      <c r="O65" s="13" cm="1">
        <f t="array" ref="O65">_xll.ciqfunctions.udf.CIQ(C$3,$N$1,$B$2,$A65,"L",,"USD","H")</f>
        <v>25.467300000000002</v>
      </c>
      <c r="P65" s="13" cm="1">
        <f t="array" ref="P65">_xll.ciqfunctions.udf.CIQ(D$3,$N$1,$B$2,$A65,"L",,"USD","H")</f>
        <v>29.875299999999999</v>
      </c>
      <c r="Q65" s="13" cm="1">
        <f t="array" ref="Q65">_xll.ciqfunctions.udf.CIQ(E$3,$N$1,$B$2,$A65,"L",,"USD","H")</f>
        <v>58.633800000000001</v>
      </c>
      <c r="R65" s="13" cm="1">
        <f t="array" ref="R65">_xll.ciqfunctions.udf.CIQ(F$3,$N$1,$B$2,$A65,"L",,"USD","H")</f>
        <v>34.591099999999997</v>
      </c>
      <c r="S65" s="13" cm="1">
        <f t="array" ref="S65">_xll.ciqfunctions.udf.CIQ(G$3,$N$1,$B$2,$A65,"L",,"USD","H")</f>
        <v>16.295400000000001</v>
      </c>
      <c r="T65" s="94">
        <v>45625</v>
      </c>
      <c r="U65" s="41" cm="1">
        <f t="array" ref="U65">_xll.ciqfunctions.udf.CIQ(O$3,$N$1,$T$2,$A65,"L",,"USD","H")</f>
        <v>-0.58299999999999996</v>
      </c>
      <c r="V65" s="41" cm="1">
        <f t="array" ref="V65">_xll.ciqfunctions.udf.CIQ(P$3,$N$1,$T$2,$A65,"L",,"USD","H")</f>
        <v>-1.7517</v>
      </c>
      <c r="W65" s="41" cm="1">
        <f t="array" ref="W65">_xll.ciqfunctions.udf.CIQ(Q$3,$N$1,$T$2,$A65,"L",,"USD","H")</f>
        <v>5.0979000000000001</v>
      </c>
      <c r="X65" s="41" cm="1">
        <f t="array" ref="X65">_xll.ciqfunctions.udf.CIQ(R$3,$N$1,$T$2,$A65,"L",,"USD","H")</f>
        <v>6.6365999999999996</v>
      </c>
      <c r="Y65" s="41" cm="1">
        <f t="array" ref="Y65">_xll.ciqfunctions.udf.CIQ(S$3,$N$1,$T$2,$A65,"L",,"USD","H")</f>
        <v>-4.6323999999999996</v>
      </c>
      <c r="Z65" s="38" cm="1">
        <f t="array" ref="Z65">_xll.ciqfunctions.udf.CIQ(B$3,$Z$1,$B$2,$A65,"L",,"USD","H")</f>
        <v>4164</v>
      </c>
      <c r="AA65" s="38" cm="1">
        <f t="array" ref="AA65">_xll.ciqfunctions.udf.CIQ(C$3,$Z$1,$B$2,$A65,"L",,"USD","H")</f>
        <v>7560</v>
      </c>
      <c r="AB65" s="38" cm="1">
        <f t="array" ref="AB65">_xll.ciqfunctions.udf.CIQ(D$3,$Z$1,$B$2,$A65,"L",,"USD","H")</f>
        <v>5409</v>
      </c>
      <c r="AC65" s="38" cm="1">
        <f t="array" ref="AC65">_xll.ciqfunctions.udf.CIQ(E$3,$Z$1,$B$2,$A65,"L",,"USD","H")</f>
        <v>59.872</v>
      </c>
      <c r="AD65" s="38" cm="1">
        <f t="array" ref="AD65">_xll.ciqfunctions.udf.CIQ(F$3,$Z$1,$B$2,$A65,"L",,"USD","H")</f>
        <v>-17150</v>
      </c>
      <c r="AE65" s="38" cm="1">
        <f t="array" ref="AE65">_xll.ciqfunctions.udf.CIQ(G$3,$Z$1,$B$2,$A65,"L",,"USD","H")</f>
        <v>706</v>
      </c>
      <c r="AF65" s="40" cm="1">
        <f t="array" ref="AF65">_xll.ciqfunctions.udf.CIQ(B$3,$Z$1,$H$2,$A65,"L",,"USD","H")</f>
        <v>9017</v>
      </c>
      <c r="AG65" s="40" cm="1">
        <f t="array" ref="AG65">_xll.ciqfunctions.udf.CIQ(C$3,$Z$1,$H$2,$A65,"L",,"USD","H")</f>
        <v>24640</v>
      </c>
      <c r="AH65" s="40" cm="1">
        <f t="array" ref="AH65">_xll.ciqfunctions.udf.CIQ(D$3,$Z$1,$H$2,$A65,"L",,"USD","H")</f>
        <v>16862</v>
      </c>
      <c r="AI65" s="40" cm="1">
        <f t="array" ref="AI65">_xll.ciqfunctions.udf.CIQ(E$3,$Z$1,$H$2,$A65,"L",,"USD","H")</f>
        <v>582.51</v>
      </c>
      <c r="AJ65" s="40" cm="1">
        <f t="array" ref="AJ65">_xll.ciqfunctions.udf.CIQ(F$3,$Z$1,$H$2,$A65,"L",,"USD","H")</f>
        <v>-1440</v>
      </c>
      <c r="AK65" s="40" cm="1">
        <f t="array" ref="AK65">_xll.ciqfunctions.udf.CIQ(G$3,$Z$1,$H$2,$A65,"L",,"USD","H")</f>
        <v>3064</v>
      </c>
      <c r="AL65" s="13" cm="1">
        <f t="array" ref="AL65">_xll.ciqfunctions.udf.CIQ(B$3,$AL$1,$AL$2,$A65,"L",,"USD","H")</f>
        <v>384.74970000000002</v>
      </c>
      <c r="AM65" s="13" cm="1">
        <f t="array" ref="AM65">_xll.ciqfunctions.udf.CIQ(C$3,$AL$1,$AL$2,$A65,"L",,"USD","H")</f>
        <v>91.392399999999995</v>
      </c>
      <c r="AN65" s="13" cm="1">
        <f t="array" ref="AN65">_xll.ciqfunctions.udf.CIQ(D$3,$AL$1,$AL$2,$A65,"L",,"USD","H")</f>
        <v>209.97130000000001</v>
      </c>
      <c r="AO65" s="13" t="str" cm="1">
        <f t="array" ref="AO65">_xll.ciqfunctions.udf.CIQ(E$3,$AL$1,$AL$2,$A65,"L",,"USD","H")</f>
        <v>NM</v>
      </c>
      <c r="AP65" s="13" t="str" cm="1">
        <f t="array" ref="AP65">_xll.ciqfunctions.udf.CIQ(F$3,$AL$1,$AL$2,$A65,"L",,"USD","H")</f>
        <v>NM</v>
      </c>
      <c r="AQ65" s="13" cm="1">
        <f t="array" ref="AQ65">_xll.ciqfunctions.udf.CIQ(G$3,$AL$1,$AL$2,$A65,"L",,"USD","H")</f>
        <v>124.8407</v>
      </c>
      <c r="AR65" s="41" t="str" cm="1">
        <f t="array" ref="AR65">_xll.ciqfunctions.udf.CIQ(B$3,$AL$1,$AR$2,$A65,"L",,"USD","H")</f>
        <v>NM</v>
      </c>
      <c r="AS65" s="41" cm="1">
        <f t="array" ref="AS65">_xll.ciqfunctions.udf.CIQ(C$3,$AL$1,$AR$2,$A65,"L",,"USD","H")</f>
        <v>-20.898900000000001</v>
      </c>
      <c r="AT65" s="41" cm="1">
        <f t="array" ref="AT65">_xll.ciqfunctions.udf.CIQ(D$3,$AL$1,$AR$2,$A65,"L",,"USD","H")</f>
        <v>3.0053999999999998</v>
      </c>
      <c r="AU65" s="41" cm="1">
        <f t="array" ref="AU65">_xll.ciqfunctions.udf.CIQ(E$3,$AL$1,$AR$2,$A65,"L",,"USD","H")</f>
        <v>-73.028999999999996</v>
      </c>
      <c r="AV65" s="41" t="str" cm="1">
        <f t="array" ref="AV65">_xll.ciqfunctions.udf.CIQ(F$3,$AL$1,$AR$2,$A65,"L",,"USD","H")</f>
        <v>NM</v>
      </c>
      <c r="AW65" s="41" t="str" cm="1">
        <f t="array" ref="AW65">_xll.ciqfunctions.udf.CIQ(G$3,$AL$1,$AR$2,$A65,"L",,"USD","H")</f>
        <v>NM</v>
      </c>
      <c r="AX65" s="38" cm="1">
        <f t="array" ref="AX65">_xll.ciqfunctions.udf.CIQ(B$3,$AX$1,$AX$2,$A65,"L",,"USD","H")</f>
        <v>7204</v>
      </c>
      <c r="AY65" s="38" cm="1">
        <f t="array" ref="AY65">_xll.ciqfunctions.udf.CIQ(C$3,$AX$1,$AX$2,$A65,"L",,"USD","H")</f>
        <v>13319</v>
      </c>
      <c r="AZ65" s="38" cm="1">
        <f t="array" ref="AZ65">_xll.ciqfunctions.udf.CIQ(D$3,$AX$1,$AX$2,$A65,"L",,"USD","H")</f>
        <v>9971</v>
      </c>
      <c r="BA65" s="38" cm="1">
        <f t="array" ref="BA65">_xll.ciqfunctions.udf.CIQ(E$3,$AX$1,$AX$2,$A65,"L",,"USD","H")</f>
        <v>677.899</v>
      </c>
      <c r="BB65" s="38" cm="1">
        <f t="array" ref="BB65">_xll.ciqfunctions.udf.CIQ(F$3,$AX$1,$AX$2,$A65,"L",,"USD","H")</f>
        <v>8652</v>
      </c>
      <c r="BC65" s="38" cm="1">
        <f t="array" ref="BC65">_xll.ciqfunctions.udf.CIQ(G$3,$AX$1,$AX$2,$A65,"L",,"USD","H")</f>
        <v>1288</v>
      </c>
      <c r="BD65" s="40" cm="1">
        <f t="array" ref="BD65">_xll.ciqfunctions.udf.CIQ(B$3,$AX$1,$BD$2,$A65,"L",,"USD","H")</f>
        <v>25688</v>
      </c>
      <c r="BE65" s="40" cm="1">
        <f t="array" ref="BE65">_xll.ciqfunctions.udf.CIQ(C$3,$AX$1,$BD$2,$A65,"L",,"USD","H")</f>
        <v>46240</v>
      </c>
      <c r="BF65" s="40" cm="1">
        <f t="array" ref="BF65">_xll.ciqfunctions.udf.CIQ(D$3,$AX$1,$BD$2,$A65,"L",,"USD","H")</f>
        <v>34919</v>
      </c>
      <c r="BG65" s="40">
        <f>_xll.ciqfunctions.udf.CIQ("COP", "IQ_PRICEDATE", "11/8/2024")</f>
        <v>45604</v>
      </c>
      <c r="BH65" s="40" cm="1">
        <f t="array" ref="BH65">_xll.ciqfunctions.udf.CIQ(F$3,$AX$1,$BD$2,$A65,"L",,"USD","H")</f>
        <v>38998</v>
      </c>
      <c r="BI65" s="40" cm="1">
        <f t="array" ref="BI65">_xll.ciqfunctions.udf.CIQ(G$3,$AX$1,$BD$2,$A65,"L",,"USD","H")</f>
        <v>5951</v>
      </c>
      <c r="BJ65" s="43"/>
      <c r="BK65" s="43"/>
      <c r="BL65" s="43"/>
      <c r="BM65" s="43"/>
      <c r="BN65" s="43"/>
      <c r="BO65" s="43"/>
      <c r="BP65" s="42"/>
      <c r="BQ65" s="42"/>
      <c r="BR65" s="42"/>
      <c r="BS65" s="42"/>
      <c r="BT65" s="42"/>
      <c r="BU65" s="42"/>
      <c r="BV65" s="68" cm="1">
        <f t="array" ref="BV65">_xll.ciqfunctions.udf.CIQ(B$3,$BV$1,$BV$2,$A65,"L",,"USD","H")/100</f>
        <v>0.137016</v>
      </c>
      <c r="BW65" s="68" cm="1">
        <f t="array" ref="BW65">_xll.ciqfunctions.udf.CIQ(C$3,$BV$1,$BV$2,$A65,"L",,"USD","H")/100</f>
        <v>0.15004799999999999</v>
      </c>
      <c r="BX65" s="68" cm="1">
        <f t="array" ref="BX65">_xll.ciqfunctions.udf.CIQ(D$3,$BV$1,$BV$2,$A65,"L",,"USD","H")/100</f>
        <v>0.14629600000000001</v>
      </c>
      <c r="BY65" s="68" cm="1">
        <f t="array" ref="BY65">_xll.ciqfunctions.udf.CIQ(E$3,$BV$1,$BV$2,$A65,"L",,"USD","H")/100</f>
        <v>6.2560000000000003E-3</v>
      </c>
      <c r="BZ65" s="68" cm="1">
        <f t="array" ref="BZ65">_xll.ciqfunctions.udf.CIQ(F$3,$BV$1,$BV$2,$A65,"L",,"USD","H")/100</f>
        <v>-0.54</v>
      </c>
      <c r="CA65" s="68" cm="1">
        <f t="array" ref="CA65">_xll.ciqfunctions.udf.CIQ(G$3,$BV$1,$BV$2,$A65,"L",,"USD","H")/100</f>
        <v>0.111836</v>
      </c>
      <c r="CB65" s="68" cm="1">
        <f t="array" ref="CB65">_xll.ciqfunctions.udf.CIQ(B$3,$BV$1,$CB$2,$A65,"L",,"USD","H")/100</f>
        <v>6.2065000000000002E-2</v>
      </c>
      <c r="CC65" s="68" cm="1">
        <f t="array" ref="CC65">_xll.ciqfunctions.udf.CIQ(C$3,$BV$1,$CB$2,$A65,"L",,"USD","H")/100</f>
        <v>0.11588699999999999</v>
      </c>
      <c r="CD65" s="68" cm="1">
        <f t="array" ref="CD65">_xll.ciqfunctions.udf.CIQ(D$3,$BV$1,$CB$2,$A65,"L",,"USD","H")/100</f>
        <v>0.107484</v>
      </c>
      <c r="CE65" s="68" cm="1">
        <f t="array" ref="CE65">_xll.ciqfunctions.udf.CIQ(E$3,$BV$1,$CB$2,$A65,"L",,"USD","H")/100</f>
        <v>3.3530000000000004E-2</v>
      </c>
      <c r="CF65" s="68" cm="1">
        <f t="array" ref="CF65">_xll.ciqfunctions.udf.CIQ(F$3,$BV$1,$CB$2,$A65,"L",,"USD","H")/100</f>
        <v>-7.4440000000000006E-2</v>
      </c>
      <c r="CG65" s="68" cm="1">
        <f t="array" ref="CG65">_xll.ciqfunctions.udf.CIQ(G$3,$BV$1,$CB$2,$A65,"L",,"USD","H")/100</f>
        <v>0.12783600000000001</v>
      </c>
    </row>
    <row r="66" spans="1:85">
      <c r="A66" s="3">
        <f t="shared" si="13"/>
        <v>40268</v>
      </c>
      <c r="B66" s="14" cm="1">
        <f t="array" ref="B66">_xll.ciqfunctions.udf.CIQ(B$3,$B$1,$B$2,$A66,"L",,"USD","H")</f>
        <v>42518</v>
      </c>
      <c r="C66" s="38" cm="1">
        <f t="array" ref="C66">_xll.ciqfunctions.udf.CIQ(C$3,$B$1,$B$2,$A66,"L",,"USD","H")</f>
        <v>80222</v>
      </c>
      <c r="D66" s="38" cm="1">
        <f t="array" ref="D66">_xll.ciqfunctions.udf.CIQ(D$3,$B$1,$B$2,$A66,"L",,"USD","H")</f>
        <v>44669</v>
      </c>
      <c r="E66" s="38" cm="1">
        <f t="array" ref="E66">_xll.ciqfunctions.udf.CIQ(E$3,$B$1,$B$2,$A66,"L",,"USD","H")</f>
        <v>1363.566</v>
      </c>
      <c r="F66" s="38" cm="1">
        <f t="array" ref="F66">_xll.ciqfunctions.udf.CIQ(F$3,$B$1,$B$2,$A66,"L",,"USD","H")</f>
        <v>73071</v>
      </c>
      <c r="G66" s="38" cm="1">
        <f t="array" ref="G66">_xll.ciqfunctions.udf.CIQ(G$3,$B$1,$B$2,$A66,"L",,"USD","H")</f>
        <v>2541</v>
      </c>
      <c r="H66" s="40" cm="1">
        <f t="array" ref="H66">_xll.ciqfunctions.udf.CIQ(B$3,$B$1,$H$2,$A66,"L",,"USD","H")</f>
        <v>153245</v>
      </c>
      <c r="I66" s="40" cm="1">
        <f t="array" ref="I66">_xll.ciqfunctions.udf.CIQ(C$3,$B$1,$H$2,$A66,"L",,"USD","H")</f>
        <v>299564</v>
      </c>
      <c r="J66" s="40" cm="1">
        <f t="array" ref="J66">_xll.ciqfunctions.udf.CIQ(D$3,$B$1,$H$2,$A66,"L",,"USD","H")</f>
        <v>170885</v>
      </c>
      <c r="K66" s="40" cm="1">
        <f t="array" ref="K66">_xll.ciqfunctions.udf.CIQ(E$3,$B$1,$H$2,$A66,"L",,"USD","H")</f>
        <v>4376.5060000000003</v>
      </c>
      <c r="L66" s="40" cm="1">
        <f t="array" ref="L66">_xll.ciqfunctions.udf.CIQ(F$3,$B$1,$H$2,$A66,"L",,"USD","H")</f>
        <v>265582</v>
      </c>
      <c r="M66" s="40" cm="1">
        <f t="array" ref="M66">_xll.ciqfunctions.udf.CIQ(G$3,$B$1,$H$2,$A66,"L",,"USD","H")</f>
        <v>8326</v>
      </c>
      <c r="N66" s="13" cm="1">
        <f t="array" ref="N66">_xll.ciqfunctions.udf.CIQ(B$3,$N$1,$B$2,$A66,"L",,"USD","H")</f>
        <v>50.890700000000002</v>
      </c>
      <c r="O66" s="13" cm="1">
        <f t="array" ref="O66">_xll.ciqfunctions.udf.CIQ(C$3,$N$1,$B$2,$A66,"L",,"USD","H")</f>
        <v>42.687899999999999</v>
      </c>
      <c r="P66" s="13" cm="1">
        <f t="array" ref="P66">_xll.ciqfunctions.udf.CIQ(D$3,$N$1,$B$2,$A66,"L",,"USD","H")</f>
        <v>35.045400000000001</v>
      </c>
      <c r="Q66" s="13" cm="1">
        <f t="array" ref="Q66">_xll.ciqfunctions.udf.CIQ(E$3,$N$1,$B$2,$A66,"L",,"USD","H")</f>
        <v>69.003699999999995</v>
      </c>
      <c r="R66" s="13" cm="1">
        <f t="array" ref="R66">_xll.ciqfunctions.udf.CIQ(F$3,$N$1,$B$2,$A66,"L",,"USD","H")</f>
        <v>54.497199999999999</v>
      </c>
      <c r="S66" s="13" cm="1">
        <f t="array" ref="S66">_xll.ciqfunctions.udf.CIQ(G$3,$N$1,$B$2,$A66,"L",,"USD","H")</f>
        <v>48.249699999999997</v>
      </c>
      <c r="T66" s="94">
        <v>45618</v>
      </c>
      <c r="U66" s="41" cm="1">
        <f t="array" ref="U66">_xll.ciqfunctions.udf.CIQ(O$3,$N$1,$T$2,$A66,"L",,"USD","H")</f>
        <v>-20.434999999999999</v>
      </c>
      <c r="V66" s="41" cm="1">
        <f t="array" ref="V66">_xll.ciqfunctions.udf.CIQ(P$3,$N$1,$T$2,$A66,"L",,"USD","H")</f>
        <v>-24.409300000000002</v>
      </c>
      <c r="W66" s="41" cm="1">
        <f t="array" ref="W66">_xll.ciqfunctions.udf.CIQ(Q$3,$N$1,$T$2,$A66,"L",,"USD","H")</f>
        <v>-23.710699999999999</v>
      </c>
      <c r="X66" s="41" cm="1">
        <f t="array" ref="X66">_xll.ciqfunctions.udf.CIQ(R$3,$N$1,$T$2,$A66,"L",,"USD","H")</f>
        <v>-17.210599999999999</v>
      </c>
      <c r="Y66" s="41" cm="1">
        <f t="array" ref="Y66">_xll.ciqfunctions.udf.CIQ(S$3,$N$1,$T$2,$A66,"L",,"USD","H")</f>
        <v>-29.386900000000001</v>
      </c>
      <c r="Z66" s="38" cm="1">
        <f t="array" ref="Z66">_xll.ciqfunctions.udf.CIQ(B$3,$Z$1,$B$2,$A66,"L",,"USD","H")</f>
        <v>2098</v>
      </c>
      <c r="AA66" s="38" cm="1">
        <f t="array" ref="AA66">_xll.ciqfunctions.udf.CIQ(C$3,$Z$1,$B$2,$A66,"L",,"USD","H")</f>
        <v>6300</v>
      </c>
      <c r="AB66" s="38" cm="1">
        <f t="array" ref="AB66">_xll.ciqfunctions.udf.CIQ(D$3,$Z$1,$B$2,$A66,"L",,"USD","H")</f>
        <v>4552</v>
      </c>
      <c r="AC66" s="38" cm="1">
        <f t="array" ref="AC66">_xll.ciqfunctions.udf.CIQ(E$3,$Z$1,$B$2,$A66,"L",,"USD","H")</f>
        <v>118.015</v>
      </c>
      <c r="AD66" s="38" cm="1">
        <f t="array" ref="AD66">_xll.ciqfunctions.udf.CIQ(F$3,$Z$1,$B$2,$A66,"L",,"USD","H")</f>
        <v>6079</v>
      </c>
      <c r="AE66" s="38" cm="1">
        <f t="array" ref="AE66">_xll.ciqfunctions.udf.CIQ(G$3,$Z$1,$B$2,$A66,"L",,"USD","H")</f>
        <v>1192</v>
      </c>
      <c r="AF66" s="40" cm="1">
        <f t="array" ref="AF66">_xll.ciqfunctions.udf.CIQ(B$3,$Z$1,$H$2,$A66,"L",,"USD","H")</f>
        <v>5712</v>
      </c>
      <c r="AG66" s="40" cm="1">
        <f t="array" ref="AG66">_xll.ciqfunctions.udf.CIQ(C$3,$Z$1,$H$2,$A66,"L",,"USD","H")</f>
        <v>21030</v>
      </c>
      <c r="AH66" s="40" cm="1">
        <f t="array" ref="AH66">_xll.ciqfunctions.udf.CIQ(D$3,$Z$1,$H$2,$A66,"L",,"USD","H")</f>
        <v>13198</v>
      </c>
      <c r="AI66" s="40" cm="1">
        <f t="array" ref="AI66">_xll.ciqfunctions.udf.CIQ(E$3,$Z$1,$H$2,$A66,"L",,"USD","H")</f>
        <v>505.93200000000002</v>
      </c>
      <c r="AJ66" s="40" cm="1">
        <f t="array" ref="AJ66">_xll.ciqfunctions.udf.CIQ(F$3,$Z$1,$H$2,$A66,"L",,"USD","H")</f>
        <v>20095</v>
      </c>
      <c r="AK66" s="40" cm="1">
        <f t="array" ref="AK66">_xll.ciqfunctions.udf.CIQ(G$3,$Z$1,$H$2,$A66,"L",,"USD","H")</f>
        <v>2672</v>
      </c>
      <c r="AL66" s="13" cm="1">
        <f t="array" ref="AL66">_xll.ciqfunctions.udf.CIQ(B$3,$AL$1,$AL$2,$A66,"L",,"USD","H")</f>
        <v>162.25</v>
      </c>
      <c r="AM66" s="13" cm="1">
        <f t="array" ref="AM66">_xll.ciqfunctions.udf.CIQ(C$3,$AL$1,$AL$2,$A66,"L",,"USD","H")</f>
        <v>38.461500000000001</v>
      </c>
      <c r="AN66" s="13" cm="1">
        <f t="array" ref="AN66">_xll.ciqfunctions.udf.CIQ(D$3,$AL$1,$AL$2,$A66,"L",,"USD","H")</f>
        <v>147.7953</v>
      </c>
      <c r="AO66" s="13" cm="1">
        <f t="array" ref="AO66">_xll.ciqfunctions.udf.CIQ(E$3,$AL$1,$AL$2,$A66,"L",,"USD","H")</f>
        <v>-25.641200000000001</v>
      </c>
      <c r="AP66" s="13" cm="1">
        <f t="array" ref="AP66">_xll.ciqfunctions.udf.CIQ(F$3,$AL$1,$AL$2,$A66,"L",,"USD","H")</f>
        <v>137.27549999999999</v>
      </c>
      <c r="AQ66" s="13" t="str" cm="1">
        <f t="array" ref="AQ66">_xll.ciqfunctions.udf.CIQ(G$3,$AL$1,$AL$2,$A66,"L",,"USD","H")</f>
        <v>NM</v>
      </c>
      <c r="AR66" s="41" t="str" cm="1">
        <f t="array" ref="AR66">_xll.ciqfunctions.udf.CIQ(B$3,$AL$1,$AR$2,$A66,"L",,"USD","H")</f>
        <v>NM</v>
      </c>
      <c r="AS66" s="41" cm="1">
        <f t="array" ref="AS66">_xll.ciqfunctions.udf.CIQ(C$3,$AL$1,$AR$2,$A66,"L",,"USD","H")</f>
        <v>-45.910499999999999</v>
      </c>
      <c r="AT66" s="41" cm="1">
        <f t="array" ref="AT66">_xll.ciqfunctions.udf.CIQ(D$3,$AL$1,$AR$2,$A66,"L",,"USD","H")</f>
        <v>-35.932099999999998</v>
      </c>
      <c r="AU66" s="41" cm="1">
        <f t="array" ref="AU66">_xll.ciqfunctions.udf.CIQ(E$3,$AL$1,$AR$2,$A66,"L",,"USD","H")</f>
        <v>-78.513800000000003</v>
      </c>
      <c r="AV66" s="41" cm="1">
        <f t="array" ref="AV66">_xll.ciqfunctions.udf.CIQ(F$3,$AL$1,$AR$2,$A66,"L",,"USD","H")</f>
        <v>20.8721</v>
      </c>
      <c r="AW66" s="41" t="str" cm="1">
        <f t="array" ref="AW66">_xll.ciqfunctions.udf.CIQ(G$3,$AL$1,$AR$2,$A66,"L",,"USD","H")</f>
        <v>NM</v>
      </c>
      <c r="AX66" s="38" cm="1">
        <f t="array" ref="AX66">_xll.ciqfunctions.udf.CIQ(B$3,$AX$1,$AX$2,$A66,"L",,"USD","H")</f>
        <v>6866</v>
      </c>
      <c r="AY66" s="38" cm="1">
        <f t="array" ref="AY66">_xll.ciqfunctions.udf.CIQ(C$3,$AX$1,$AX$2,$A66,"L",,"USD","H")</f>
        <v>12189</v>
      </c>
      <c r="AZ66" s="38" cm="1">
        <f t="array" ref="AZ66">_xll.ciqfunctions.udf.CIQ(D$3,$AX$1,$AX$2,$A66,"L",,"USD","H")</f>
        <v>9314</v>
      </c>
      <c r="BA66" s="38" cm="1">
        <f t="array" ref="BA66">_xll.ciqfunctions.udf.CIQ(E$3,$AX$1,$AX$2,$A66,"L",,"USD","H")</f>
        <v>722.07899999999995</v>
      </c>
      <c r="BB66" s="38" cm="1">
        <f t="array" ref="BB66">_xll.ciqfunctions.udf.CIQ(F$3,$AX$1,$AX$2,$A66,"L",,"USD","H")</f>
        <v>11430</v>
      </c>
      <c r="BC66" s="38" cm="1">
        <f t="array" ref="BC66">_xll.ciqfunctions.udf.CIQ(G$3,$AX$1,$AX$2,$A66,"L",,"USD","H")</f>
        <v>2170</v>
      </c>
      <c r="BD66" s="40" cm="1">
        <f t="array" ref="BD66">_xll.ciqfunctions.udf.CIQ(B$3,$AX$1,$BD$2,$A66,"L",,"USD","H")</f>
        <v>23217</v>
      </c>
      <c r="BE66" s="40" cm="1">
        <f t="array" ref="BE66">_xll.ciqfunctions.udf.CIQ(C$3,$AX$1,$BD$2,$A66,"L",,"USD","H")</f>
        <v>41495</v>
      </c>
      <c r="BF66" s="40" cm="1">
        <f t="array" ref="BF66">_xll.ciqfunctions.udf.CIQ(D$3,$AX$1,$BD$2,$A66,"L",,"USD","H")</f>
        <v>30841</v>
      </c>
      <c r="BG66" s="40">
        <f>_xll.ciqfunctions.udf.CIQ("COP", "IQ_PRICEDATE", "11/1/2024")</f>
        <v>45597</v>
      </c>
      <c r="BH66" s="40" cm="1">
        <f t="array" ref="BH66">_xll.ciqfunctions.udf.CIQ(F$3,$AX$1,$BD$2,$A66,"L",,"USD","H")</f>
        <v>38916</v>
      </c>
      <c r="BI66" s="40" cm="1">
        <f t="array" ref="BI66">_xll.ciqfunctions.udf.CIQ(G$3,$AX$1,$BD$2,$A66,"L",,"USD","H")</f>
        <v>5547</v>
      </c>
      <c r="BJ66" s="43"/>
      <c r="BK66" s="43"/>
      <c r="BL66" s="43"/>
      <c r="BM66" s="43"/>
      <c r="BN66" s="43"/>
      <c r="BO66" s="43"/>
      <c r="BP66" s="42"/>
      <c r="BQ66" s="42"/>
      <c r="BR66" s="42"/>
      <c r="BS66" s="42"/>
      <c r="BT66" s="42"/>
      <c r="BU66" s="42"/>
      <c r="BV66" s="68" cm="1">
        <f t="array" ref="BV66">_xll.ciqfunctions.udf.CIQ(B$3,$BV$1,$BV$2,$A66,"L",,"USD","H")/100</f>
        <v>5.5591999999999996E-2</v>
      </c>
      <c r="BW66" s="68" cm="1">
        <f t="array" ref="BW66">_xll.ciqfunctions.udf.CIQ(C$3,$BV$1,$BV$2,$A66,"L",,"USD","H")/100</f>
        <v>0.13688800000000001</v>
      </c>
      <c r="BX66" s="68" cm="1">
        <f t="array" ref="BX66">_xll.ciqfunctions.udf.CIQ(D$3,$BV$1,$BV$2,$A66,"L",,"USD","H")/100</f>
        <v>0.12199600000000001</v>
      </c>
      <c r="BY66" s="68" cm="1">
        <f t="array" ref="BY66">_xll.ciqfunctions.udf.CIQ(E$3,$BV$1,$BV$2,$A66,"L",,"USD","H")/100</f>
        <v>2.538E-2</v>
      </c>
      <c r="BZ66" s="68" cm="1">
        <f t="array" ref="BZ66">_xll.ciqfunctions.udf.CIQ(F$3,$BV$1,$BV$2,$A66,"L",,"USD","H")/100</f>
        <v>0.100864</v>
      </c>
      <c r="CA66" s="68" cm="1">
        <f t="array" ref="CA66">_xll.ciqfunctions.udf.CIQ(G$3,$BV$1,$BV$2,$A66,"L",,"USD","H")/100</f>
        <v>0.19525200000000001</v>
      </c>
      <c r="CB66" s="68" cm="1">
        <f t="array" ref="CB66">_xll.ciqfunctions.udf.CIQ(B$3,$BV$1,$CB$2,$A66,"L",,"USD","H")/100</f>
        <v>3.0762000000000001E-2</v>
      </c>
      <c r="CC66" s="68" cm="1">
        <f t="array" ref="CC66">_xll.ciqfunctions.udf.CIQ(C$3,$BV$1,$CB$2,$A66,"L",,"USD","H")/100</f>
        <v>0.10498200000000001</v>
      </c>
      <c r="CD66" s="68" cm="1">
        <f t="array" ref="CD66">_xll.ciqfunctions.udf.CIQ(D$3,$BV$1,$CB$2,$A66,"L",,"USD","H")/100</f>
        <v>7.5893000000000002E-2</v>
      </c>
      <c r="CE66" s="68" cm="1">
        <f t="array" ref="CE66">_xll.ciqfunctions.udf.CIQ(E$3,$BV$1,$CB$2,$A66,"L",,"USD","H")/100</f>
        <v>2.9845E-2</v>
      </c>
      <c r="CF66" s="68" cm="1">
        <f t="array" ref="CF66">_xll.ciqfunctions.udf.CIQ(F$3,$BV$1,$CB$2,$A66,"L",,"USD","H")/100</f>
        <v>7.3038999999999993E-2</v>
      </c>
      <c r="CG66" s="68" cm="1">
        <f t="array" ref="CG66">_xll.ciqfunctions.udf.CIQ(G$3,$BV$1,$CB$2,$A66,"L",,"USD","H")/100</f>
        <v>0.111219</v>
      </c>
    </row>
    <row r="67" spans="1:85">
      <c r="A67" s="3">
        <f t="shared" si="13"/>
        <v>40178</v>
      </c>
      <c r="B67" s="14" cm="1">
        <f t="array" ref="B67">_xll.ciqfunctions.udf.CIQ(B$3,$B$1,$B$2,$A67,"L",,"USD","H")</f>
        <v>40124</v>
      </c>
      <c r="C67" s="38" cm="1">
        <f t="array" ref="C67">_xll.ciqfunctions.udf.CIQ(C$3,$B$1,$B$2,$A67,"L",,"USD","H")</f>
        <v>80106</v>
      </c>
      <c r="D67" s="38" cm="1">
        <f t="array" ref="D67">_xll.ciqfunctions.udf.CIQ(D$3,$B$1,$B$2,$A67,"L",,"USD","H")</f>
        <v>45502</v>
      </c>
      <c r="E67" s="38" cm="1">
        <f t="array" ref="E67">_xll.ciqfunctions.udf.CIQ(E$3,$B$1,$B$2,$A67,"L",,"USD","H")</f>
        <v>1200.009</v>
      </c>
      <c r="F67" s="38" cm="1">
        <f t="array" ref="F67">_xll.ciqfunctions.udf.CIQ(F$3,$B$1,$B$2,$A67,"L",,"USD","H")</f>
        <v>71516</v>
      </c>
      <c r="G67" s="38" cm="1">
        <f t="array" ref="G67">_xll.ciqfunctions.udf.CIQ(G$3,$B$1,$B$2,$A67,"L",,"USD","H")</f>
        <v>2119</v>
      </c>
      <c r="H67" s="40" cm="1">
        <f t="array" ref="H67">_xll.ciqfunctions.udf.CIQ(B$3,$B$1,$H$2,$A67,"L",,"USD","H")</f>
        <v>138905</v>
      </c>
      <c r="I67" s="40" cm="1">
        <f t="array" ref="I67">_xll.ciqfunctions.udf.CIQ(C$3,$B$1,$H$2,$A67,"L",,"USD","H")</f>
        <v>275564</v>
      </c>
      <c r="J67" s="40" cm="1">
        <f t="array" ref="J67">_xll.ciqfunctions.udf.CIQ(D$3,$B$1,$H$2,$A67,"L",,"USD","H")</f>
        <v>159293</v>
      </c>
      <c r="K67" s="40" cm="1">
        <f t="array" ref="K67">_xll.ciqfunctions.udf.CIQ(E$3,$B$1,$H$2,$A67,"L",,"USD","H")</f>
        <v>3819.7660000000001</v>
      </c>
      <c r="L67" s="40" cm="1">
        <f t="array" ref="L67">_xll.ciqfunctions.udf.CIQ(F$3,$B$1,$H$2,$A67,"L",,"USD","H")</f>
        <v>239807</v>
      </c>
      <c r="M67" s="40" cm="1">
        <f t="array" ref="M67">_xll.ciqfunctions.udf.CIQ(G$3,$B$1,$H$2,$A67,"L",,"USD","H")</f>
        <v>7499</v>
      </c>
      <c r="N67" s="13" cm="1">
        <f t="array" ref="N67">_xll.ciqfunctions.udf.CIQ(B$3,$N$1,$B$2,$A67,"L",,"USD","H")</f>
        <v>-1.9189000000000001</v>
      </c>
      <c r="O67" s="13" cm="1">
        <f t="array" ref="O67">_xll.ciqfunctions.udf.CIQ(C$3,$N$1,$B$2,$A67,"L",,"USD","H")</f>
        <v>9.3088999999999995</v>
      </c>
      <c r="P67" s="13" cm="1">
        <f t="array" ref="P67">_xll.ciqfunctions.udf.CIQ(D$3,$N$1,$B$2,$A67,"L",,"USD","H")</f>
        <v>10.807499999999999</v>
      </c>
      <c r="Q67" s="13" cm="1">
        <f t="array" ref="Q67">_xll.ciqfunctions.udf.CIQ(E$3,$N$1,$B$2,$A67,"L",,"USD","H")</f>
        <v>8.1663999999999994</v>
      </c>
      <c r="R67" s="13" cm="1">
        <f t="array" ref="R67">_xll.ciqfunctions.udf.CIQ(F$3,$N$1,$B$2,$A67,"L",,"USD","H")</f>
        <v>16.144500000000001</v>
      </c>
      <c r="S67" s="13" cm="1">
        <f t="array" ref="S67">_xll.ciqfunctions.udf.CIQ(G$3,$N$1,$B$2,$A67,"L",,"USD","H")</f>
        <v>68.710099999999997</v>
      </c>
      <c r="T67" s="94">
        <v>45611</v>
      </c>
      <c r="U67" s="41" cm="1">
        <f t="array" ref="U67">_xll.ciqfunctions.udf.CIQ(O$3,$N$1,$T$2,$A67,"L",,"USD","H")</f>
        <v>-35.1723</v>
      </c>
      <c r="V67" s="41" cm="1">
        <f t="array" ref="V67">_xll.ciqfunctions.udf.CIQ(P$3,$N$1,$T$2,$A67,"L",,"USD","H")</f>
        <v>-37.559600000000003</v>
      </c>
      <c r="W67" s="41" cm="1">
        <f t="array" ref="W67">_xll.ciqfunctions.udf.CIQ(Q$3,$N$1,$T$2,$A67,"L",,"USD","H")</f>
        <v>-40.369900000000001</v>
      </c>
      <c r="X67" s="41" cm="1">
        <f t="array" ref="X67">_xll.ciqfunctions.udf.CIQ(R$3,$N$1,$T$2,$A67,"L",,"USD","H")</f>
        <v>-33.6584</v>
      </c>
      <c r="Y67" s="41" cm="1">
        <f t="array" ref="Y67">_xll.ciqfunctions.udf.CIQ(S$3,$N$1,$T$2,$A67,"L",,"USD","H")</f>
        <v>-45.286799999999999</v>
      </c>
      <c r="Z67" s="38" cm="1">
        <f t="array" ref="Z67">_xll.ciqfunctions.udf.CIQ(B$3,$Z$1,$B$2,$A67,"L",,"USD","H")</f>
        <v>1285</v>
      </c>
      <c r="AA67" s="38" cm="1">
        <f t="array" ref="AA67">_xll.ciqfunctions.udf.CIQ(C$3,$Z$1,$B$2,$A67,"L",,"USD","H")</f>
        <v>6050</v>
      </c>
      <c r="AB67" s="38" cm="1">
        <f t="array" ref="AB67">_xll.ciqfunctions.udf.CIQ(D$3,$Z$1,$B$2,$A67,"L",,"USD","H")</f>
        <v>3070</v>
      </c>
      <c r="AC67" s="38" cm="1">
        <f t="array" ref="AC67">_xll.ciqfunctions.udf.CIQ(E$3,$Z$1,$B$2,$A67,"L",,"USD","H")</f>
        <v>400.42700000000002</v>
      </c>
      <c r="AD67" s="38" cm="1">
        <f t="array" ref="AD67">_xll.ciqfunctions.udf.CIQ(F$3,$Z$1,$B$2,$A67,"L",,"USD","H")</f>
        <v>4295</v>
      </c>
      <c r="AE67" s="38" cm="1">
        <f t="array" ref="AE67">_xll.ciqfunctions.udf.CIQ(G$3,$Z$1,$B$2,$A67,"L",,"USD","H")</f>
        <v>667</v>
      </c>
      <c r="AF67" s="40" cm="1">
        <f t="array" ref="AF67">_xll.ciqfunctions.udf.CIQ(B$3,$Z$1,$H$2,$A67,"L",,"USD","H")</f>
        <v>4414</v>
      </c>
      <c r="AG67" s="40" cm="1">
        <f t="array" ref="AG67">_xll.ciqfunctions.udf.CIQ(C$3,$Z$1,$H$2,$A67,"L",,"USD","H")</f>
        <v>19280</v>
      </c>
      <c r="AH67" s="40" cm="1">
        <f t="array" ref="AH67">_xll.ciqfunctions.udf.CIQ(D$3,$Z$1,$H$2,$A67,"L",,"USD","H")</f>
        <v>10483</v>
      </c>
      <c r="AI67" s="40" cm="1">
        <f t="array" ref="AI67">_xll.ciqfunctions.udf.CIQ(E$3,$Z$1,$H$2,$A67,"L",,"USD","H")</f>
        <v>546.62699999999995</v>
      </c>
      <c r="AJ67" s="40" cm="1">
        <f t="array" ref="AJ67">_xll.ciqfunctions.udf.CIQ(F$3,$Z$1,$H$2,$A67,"L",,"USD","H")</f>
        <v>16578</v>
      </c>
      <c r="AK67" s="40" cm="1">
        <f t="array" ref="AK67">_xll.ciqfunctions.udf.CIQ(G$3,$Z$1,$H$2,$A67,"L",,"USD","H")</f>
        <v>-2479</v>
      </c>
      <c r="AL67" s="13" t="str" cm="1">
        <f t="array" ref="AL67">_xll.ciqfunctions.udf.CIQ(B$3,$AL$1,$AL$2,$A67,"L",,"USD","H")</f>
        <v>NM</v>
      </c>
      <c r="AM67" s="13" cm="1">
        <f t="array" ref="AM67">_xll.ciqfunctions.udf.CIQ(C$3,$AL$1,$AL$2,$A67,"L",,"USD","H")</f>
        <v>-22.6343</v>
      </c>
      <c r="AN67" s="13" cm="1">
        <f t="array" ref="AN67">_xll.ciqfunctions.udf.CIQ(D$3,$AL$1,$AL$2,$A67,"L",,"USD","H")</f>
        <v>-37.283000000000001</v>
      </c>
      <c r="AO67" s="13" cm="1">
        <f t="array" ref="AO67">_xll.ciqfunctions.udf.CIQ(E$3,$AL$1,$AL$2,$A67,"L",,"USD","H")</f>
        <v>-13.228400000000001</v>
      </c>
      <c r="AP67" s="13" t="str" cm="1">
        <f t="array" ref="AP67">_xll.ciqfunctions.udf.CIQ(F$3,$AL$1,$AL$2,$A67,"L",,"USD","H")</f>
        <v>NM</v>
      </c>
      <c r="AQ67" s="13" t="str" cm="1">
        <f t="array" ref="AQ67">_xll.ciqfunctions.udf.CIQ(G$3,$AL$1,$AL$2,$A67,"L",,"USD","H")</f>
        <v>NM</v>
      </c>
      <c r="AR67" s="41" t="str" cm="1">
        <f t="array" ref="AR67">_xll.ciqfunctions.udf.CIQ(B$3,$AL$1,$AR$2,$A67,"L",,"USD","H")</f>
        <v>NM</v>
      </c>
      <c r="AS67" s="41" cm="1">
        <f t="array" ref="AS67">_xll.ciqfunctions.udf.CIQ(C$3,$AL$1,$AR$2,$A67,"L",,"USD","H")</f>
        <v>-57.363999999999997</v>
      </c>
      <c r="AT67" s="41" cm="1">
        <f t="array" ref="AT67">_xll.ciqfunctions.udf.CIQ(D$3,$AL$1,$AR$2,$A67,"L",,"USD","H")</f>
        <v>-56.194899999999997</v>
      </c>
      <c r="AU67" s="41" cm="1">
        <f t="array" ref="AU67">_xll.ciqfunctions.udf.CIQ(E$3,$AL$1,$AR$2,$A67,"L",,"USD","H")</f>
        <v>-77.569000000000003</v>
      </c>
      <c r="AV67" s="41" cm="1">
        <f t="array" ref="AV67">_xll.ciqfunctions.udf.CIQ(F$3,$AL$1,$AR$2,$A67,"L",,"USD","H")</f>
        <v>-21.643000000000001</v>
      </c>
      <c r="AW67" s="41" t="str" cm="1">
        <f t="array" ref="AW67">_xll.ciqfunctions.udf.CIQ(G$3,$AL$1,$AR$2,$A67,"L",,"USD","H")</f>
        <v>NM</v>
      </c>
      <c r="AX67" s="38" cm="1">
        <f t="array" ref="AX67">_xll.ciqfunctions.udf.CIQ(B$3,$AX$1,$AX$2,$A67,"L",,"USD","H")</f>
        <v>5950</v>
      </c>
      <c r="AY67" s="38" cm="1">
        <f t="array" ref="AY67">_xll.ciqfunctions.udf.CIQ(C$3,$AX$1,$AX$2,$A67,"L",,"USD","H")</f>
        <v>10709</v>
      </c>
      <c r="AZ67" s="38" cm="1">
        <f t="array" ref="AZ67">_xll.ciqfunctions.udf.CIQ(D$3,$AX$1,$AX$2,$A67,"L",,"USD","H")</f>
        <v>7889</v>
      </c>
      <c r="BA67" s="38" cm="1">
        <f t="array" ref="BA67">_xll.ciqfunctions.udf.CIQ(E$3,$AX$1,$AX$2,$A67,"L",,"USD","H")</f>
        <v>642.03</v>
      </c>
      <c r="BB67" s="38" cm="1">
        <f t="array" ref="BB67">_xll.ciqfunctions.udf.CIQ(F$3,$AX$1,$AX$2,$A67,"L",,"USD","H")</f>
        <v>9550</v>
      </c>
      <c r="BC67" s="38" cm="1">
        <f t="array" ref="BC67">_xll.ciqfunctions.udf.CIQ(G$3,$AX$1,$AX$2,$A67,"L",,"USD","H")</f>
        <v>1541</v>
      </c>
      <c r="BD67" s="40" cm="1">
        <f t="array" ref="BD67">_xll.ciqfunctions.udf.CIQ(B$3,$AX$1,$BD$2,$A67,"L",,"USD","H")</f>
        <v>20742</v>
      </c>
      <c r="BE67" s="40" cm="1">
        <f t="array" ref="BE67">_xll.ciqfunctions.udf.CIQ(C$3,$AX$1,$BD$2,$A67,"L",,"USD","H")</f>
        <v>38156</v>
      </c>
      <c r="BF67" s="40" cm="1">
        <f t="array" ref="BF67">_xll.ciqfunctions.udf.CIQ(D$3,$AX$1,$BD$2,$A67,"L",,"USD","H")</f>
        <v>26432</v>
      </c>
      <c r="BG67" s="40">
        <f>_xll.ciqfunctions.udf.CIQ("COP", "IQ_PRICEDATE", "10/25/2024")</f>
        <v>45590</v>
      </c>
      <c r="BH67" s="40" cm="1">
        <f t="array" ref="BH67">_xll.ciqfunctions.udf.CIQ(F$3,$AX$1,$BD$2,$A67,"L",,"USD","H")</f>
        <v>34095</v>
      </c>
      <c r="BI67" s="40" cm="1">
        <f t="array" ref="BI67">_xll.ciqfunctions.udf.CIQ(G$3,$AX$1,$BD$2,$A67,"L",,"USD","H")</f>
        <v>4458</v>
      </c>
      <c r="BJ67" s="43"/>
      <c r="BK67" s="43"/>
      <c r="BL67" s="43"/>
      <c r="BM67" s="43"/>
      <c r="BN67" s="43"/>
      <c r="BO67" s="43"/>
      <c r="BP67" s="42"/>
      <c r="BQ67" s="42"/>
      <c r="BR67" s="42"/>
      <c r="BS67" s="42"/>
      <c r="BT67" s="42"/>
      <c r="BU67" s="42"/>
      <c r="BV67" s="68" cm="1">
        <f t="array" ref="BV67">_xll.ciqfunctions.udf.CIQ(B$3,$BV$1,$BV$2,$A67,"L",,"USD","H")/100</f>
        <v>2.2240000000000003E-2</v>
      </c>
      <c r="BW67" s="68" cm="1">
        <f t="array" ref="BW67">_xll.ciqfunctions.udf.CIQ(C$3,$BV$1,$BV$2,$A67,"L",,"USD","H")/100</f>
        <v>0.13158799999999998</v>
      </c>
      <c r="BX67" s="68" cm="1">
        <f t="array" ref="BX67">_xll.ciqfunctions.udf.CIQ(D$3,$BV$1,$BV$2,$A67,"L",,"USD","H")/100</f>
        <v>6.6900000000000001E-2</v>
      </c>
      <c r="BY67" s="68" cm="1">
        <f t="array" ref="BY67">_xll.ciqfunctions.udf.CIQ(E$3,$BV$1,$BV$2,$A67,"L",,"USD","H")/100</f>
        <v>0.11602</v>
      </c>
      <c r="BZ67" s="68" cm="1">
        <f t="array" ref="BZ67">_xll.ciqfunctions.udf.CIQ(F$3,$BV$1,$BV$2,$A67,"L",,"USD","H")/100</f>
        <v>4.8799999999999996E-2</v>
      </c>
      <c r="CA67" s="68" cm="1">
        <f t="array" ref="CA67">_xll.ciqfunctions.udf.CIQ(G$3,$BV$1,$BV$2,$A67,"L",,"USD","H")/100</f>
        <v>0.10619999999999999</v>
      </c>
      <c r="CB67" s="68" cm="1">
        <f t="array" ref="CB67">_xll.ciqfunctions.udf.CIQ(B$3,$BV$1,$CB$2,$A67,"L",,"USD","H")/100</f>
        <v>1.6981E-2</v>
      </c>
      <c r="CC67" s="68" cm="1">
        <f t="array" ref="CC67">_xll.ciqfunctions.udf.CIQ(C$3,$BV$1,$CB$2,$A67,"L",,"USD","H")/100</f>
        <v>8.9359999999999995E-2</v>
      </c>
      <c r="CD67" s="68" cm="1">
        <f t="array" ref="CD67">_xll.ciqfunctions.udf.CIQ(D$3,$BV$1,$CB$2,$A67,"L",,"USD","H")/100</f>
        <v>5.2046000000000002E-2</v>
      </c>
      <c r="CE67" s="68" cm="1">
        <f t="array" ref="CE67">_xll.ciqfunctions.udf.CIQ(E$3,$BV$1,$CB$2,$A67,"L",,"USD","H")/100</f>
        <v>3.4113999999999998E-2</v>
      </c>
      <c r="CF67" s="68" cm="1">
        <f t="array" ref="CF67">_xll.ciqfunctions.udf.CIQ(F$3,$BV$1,$CB$2,$A67,"L",,"USD","H")/100</f>
        <v>4.6517000000000003E-2</v>
      </c>
      <c r="CG67" s="68" cm="1">
        <f t="array" ref="CG67">_xll.ciqfunctions.udf.CIQ(G$3,$BV$1,$CB$2,$A67,"L",,"USD","H")/100</f>
        <v>-0.120786</v>
      </c>
    </row>
    <row r="68" spans="1:85">
      <c r="A68" s="3"/>
      <c r="T68" s="95">
        <v>45604</v>
      </c>
      <c r="AO68" s="14">
        <v>5.0890000000000004</v>
      </c>
      <c r="AP68" s="14">
        <v>674.73685999999998</v>
      </c>
      <c r="AQ68" s="14">
        <v>13085.09786</v>
      </c>
      <c r="AV68" s="39">
        <v>88.86</v>
      </c>
      <c r="AW68" s="39">
        <v>113.36841</v>
      </c>
      <c r="BG68" s="39">
        <f>_xll.ciqfunctions.udf.CIQ("COP", "IQ_PRICEDATE", "10/18/2024")</f>
        <v>45583</v>
      </c>
      <c r="BV68" s="93">
        <v>157.72</v>
      </c>
      <c r="BW68" s="93">
        <v>105.84</v>
      </c>
      <c r="BX68" s="93">
        <v>34.654220000000002</v>
      </c>
      <c r="BY68" s="93">
        <v>32.49</v>
      </c>
      <c r="BZ68" s="93">
        <v>60.98</v>
      </c>
      <c r="CG68" s="93">
        <f>_xll.ciqfunctions.udf.CIQ("COP", "IQ_PRICEDATE", "10/31/2025")</f>
        <v>45961</v>
      </c>
    </row>
    <row r="69" spans="1:85">
      <c r="A69" s="3"/>
      <c r="T69" s="95">
        <v>45597</v>
      </c>
      <c r="AO69" s="14">
        <v>4.8564999999999996</v>
      </c>
      <c r="AP69" s="14">
        <v>682.82225000000005</v>
      </c>
      <c r="AQ69" s="14">
        <v>12788.46291</v>
      </c>
      <c r="AV69" s="39">
        <v>94.59</v>
      </c>
      <c r="AW69" s="39">
        <v>111.77237</v>
      </c>
      <c r="BG69" s="39">
        <f>_xll.ciqfunctions.udf.CIQ("COP", "IQ_PRICEDATE", "10/11/2024")</f>
        <v>45576</v>
      </c>
      <c r="BV69" s="93">
        <v>155.29</v>
      </c>
      <c r="BW69" s="93">
        <v>111.05368</v>
      </c>
      <c r="BX69" s="93">
        <v>33.993290000000002</v>
      </c>
      <c r="BY69" s="93">
        <v>35.06</v>
      </c>
      <c r="BZ69" s="93">
        <v>61.96</v>
      </c>
      <c r="CG69" s="93">
        <f>_xll.ciqfunctions.udf.CIQ("COP", "IQ_PRICEDATE", "9/30/2025")</f>
        <v>45930</v>
      </c>
    </row>
    <row r="70" spans="1:85">
      <c r="A70" s="3"/>
      <c r="T70" s="95">
        <v>45590</v>
      </c>
      <c r="AO70" s="14">
        <v>4.5185000000000004</v>
      </c>
      <c r="AP70" s="14">
        <v>686.39365999999995</v>
      </c>
      <c r="AQ70" s="14">
        <v>12342.32646</v>
      </c>
      <c r="AV70" s="39">
        <v>98.97</v>
      </c>
      <c r="AW70" s="39">
        <v>113.29902</v>
      </c>
      <c r="BG70" s="39">
        <f>_xll.ciqfunctions.udf.CIQ("COP", "IQ_PRICEDATE", "10/4/2024")</f>
        <v>45569</v>
      </c>
      <c r="BV70" s="93">
        <v>160.6</v>
      </c>
      <c r="BW70" s="93">
        <v>123.63290000000001</v>
      </c>
      <c r="BX70" s="93">
        <v>34.752870000000001</v>
      </c>
      <c r="BY70" s="93">
        <v>35.850819999999999</v>
      </c>
      <c r="BZ70" s="93">
        <v>64.010000000000005</v>
      </c>
      <c r="CG70" s="93">
        <f>_xll.ciqfunctions.udf.CIQ("COP", "IQ_PRICEDATE", "8/29/2025")</f>
        <v>45898</v>
      </c>
    </row>
    <row r="71" spans="1:85">
      <c r="A71" s="3"/>
      <c r="T71" s="95">
        <v>45583</v>
      </c>
      <c r="AO71" s="14">
        <v>4.3544999999999998</v>
      </c>
      <c r="AP71" s="14">
        <v>666.90745000000004</v>
      </c>
      <c r="AQ71" s="14">
        <v>12101.39049</v>
      </c>
      <c r="AV71" s="39">
        <v>94.559920000000005</v>
      </c>
      <c r="AW71" s="39">
        <v>109.65165</v>
      </c>
      <c r="BG71" s="39">
        <f>_xll.ciqfunctions.udf.CIQ("COP", "IQ_PRICEDATE", "9/27/2024")</f>
        <v>45562</v>
      </c>
      <c r="BV71" s="93">
        <v>149.97051999999999</v>
      </c>
      <c r="BW71" s="93">
        <v>118.87855</v>
      </c>
      <c r="BX71" s="93">
        <v>31.262119999999999</v>
      </c>
      <c r="BY71" s="93">
        <v>32.990699999999997</v>
      </c>
      <c r="BZ71" s="93">
        <v>69.260000000000005</v>
      </c>
      <c r="CG71" s="93">
        <f>_xll.ciqfunctions.udf.CIQ("COP", "IQ_PRICEDATE", "7/31/2025")</f>
        <v>45869</v>
      </c>
    </row>
    <row r="72" spans="1:85">
      <c r="A72" s="3"/>
      <c r="T72" s="95">
        <v>45576</v>
      </c>
      <c r="AO72" s="14">
        <v>5.0824999999999996</v>
      </c>
      <c r="AP72" s="14">
        <v>648.68124</v>
      </c>
      <c r="AQ72" s="14">
        <v>11838.45795</v>
      </c>
      <c r="AV72" s="39">
        <v>89.005740000000003</v>
      </c>
      <c r="AW72" s="39">
        <v>105.88003999999999</v>
      </c>
      <c r="BG72" s="39">
        <f>_xll.ciqfunctions.udf.CIQ("COP", "IQ_PRICEDATE", "9/20/2024")</f>
        <v>45555</v>
      </c>
      <c r="BV72" s="93">
        <v>141.61355</v>
      </c>
      <c r="BW72" s="93">
        <v>117.50014</v>
      </c>
      <c r="BX72" s="93">
        <v>29.10342</v>
      </c>
      <c r="BY72" s="93">
        <v>31.590430000000001</v>
      </c>
      <c r="BZ72" s="93">
        <v>65.11</v>
      </c>
      <c r="CG72" s="93">
        <f>_xll.ciqfunctions.udf.CIQ("COP", "IQ_PRICEDATE", "6/30/2025")</f>
        <v>45838</v>
      </c>
    </row>
    <row r="73" spans="1:85">
      <c r="A73" s="3"/>
      <c r="T73" s="95">
        <v>45569</v>
      </c>
      <c r="AO73" s="14">
        <v>4.6775000000000002</v>
      </c>
      <c r="AP73" s="14">
        <v>619.34031000000004</v>
      </c>
      <c r="AQ73" s="14">
        <v>11269.579449999999</v>
      </c>
      <c r="AV73" s="39">
        <v>84.651660000000007</v>
      </c>
      <c r="AW73" s="39">
        <v>100.47799000000001</v>
      </c>
      <c r="BG73" s="39">
        <f>_xll.ciqfunctions.udf.CIQ("COP", "IQ_PRICEDATE", "9/13/2024")</f>
        <v>45548</v>
      </c>
      <c r="BV73" s="93">
        <v>135.19499999999999</v>
      </c>
      <c r="BW73" s="93">
        <v>106.65488000000001</v>
      </c>
      <c r="BX73" s="93">
        <v>28.29635</v>
      </c>
      <c r="BY73" s="93">
        <v>29.84104</v>
      </c>
      <c r="BZ73" s="93">
        <v>60.79</v>
      </c>
      <c r="CG73" s="93">
        <f>_xll.ciqfunctions.udf.CIQ("COP", "IQ_PRICEDATE", "5/30/2025")</f>
        <v>45807</v>
      </c>
    </row>
    <row r="74" spans="1:85">
      <c r="A74" s="3"/>
      <c r="T74" s="95">
        <v>45562</v>
      </c>
      <c r="AO74" s="14">
        <v>4.609</v>
      </c>
      <c r="AP74" s="14">
        <v>617.46879000000001</v>
      </c>
      <c r="AQ74" s="14">
        <v>10606.48508</v>
      </c>
      <c r="AV74" s="39">
        <v>87.644900000000007</v>
      </c>
      <c r="AW74" s="39">
        <v>102.80186</v>
      </c>
      <c r="BG74" s="39">
        <f>_xll.ciqfunctions.udf.CIQ("COP", "IQ_PRICEDATE", "9/6/2024")</f>
        <v>45541</v>
      </c>
      <c r="BV74" s="93">
        <v>132.94274999999999</v>
      </c>
      <c r="BW74" s="93">
        <v>108.38383</v>
      </c>
      <c r="BX74" s="93">
        <v>26.28041</v>
      </c>
      <c r="BY74" s="93">
        <v>29.988969999999998</v>
      </c>
      <c r="BZ74" s="93">
        <v>58.21</v>
      </c>
      <c r="CG74" s="93">
        <f>_xll.ciqfunctions.udf.CIQ("COP", "IQ_PRICEDATE", "4/30/2025")</f>
        <v>45777</v>
      </c>
    </row>
    <row r="75" spans="1:85">
      <c r="A75" s="3"/>
      <c r="T75" s="95">
        <v>45555</v>
      </c>
      <c r="AO75" s="14">
        <v>5.0339999999999998</v>
      </c>
      <c r="AP75" s="14">
        <v>715.75121000000001</v>
      </c>
      <c r="AQ75" s="14">
        <v>10681.620559999999</v>
      </c>
      <c r="AV75" s="39">
        <v>103.28172000000001</v>
      </c>
      <c r="AW75" s="39">
        <v>115.74576999999999</v>
      </c>
      <c r="BG75" s="39">
        <f>_xll.ciqfunctions.udf.CIQ("COP", "IQ_PRICEDATE", "8/30/2024")</f>
        <v>45534</v>
      </c>
      <c r="BV75" s="93">
        <v>163.45724999999999</v>
      </c>
      <c r="BW75" s="93">
        <v>124.83511</v>
      </c>
      <c r="BX75" s="93">
        <v>32.33849</v>
      </c>
      <c r="BY75" s="93">
        <v>36.882190000000001</v>
      </c>
      <c r="BZ75" s="93">
        <v>71.48</v>
      </c>
      <c r="CG75" s="93">
        <f>_xll.ciqfunctions.udf.CIQ("COP", "IQ_PRICEDATE", "3/31/2025")</f>
        <v>45747</v>
      </c>
    </row>
    <row r="76" spans="1:85">
      <c r="A76" s="3"/>
      <c r="T76" s="95">
        <v>45548</v>
      </c>
      <c r="AO76" s="14">
        <v>4.548</v>
      </c>
      <c r="AP76" s="14">
        <v>689.88108</v>
      </c>
      <c r="AQ76" s="14">
        <v>11323.72863</v>
      </c>
      <c r="AV76" s="39">
        <v>97.508880000000005</v>
      </c>
      <c r="AW76" s="39">
        <v>108.34925</v>
      </c>
      <c r="BG76" s="39">
        <f>_xll.ciqfunctions.udf.CIQ("COP", "IQ_PRICEDATE", "8/23/2024")</f>
        <v>45527</v>
      </c>
      <c r="BV76" s="93">
        <v>154.98589000000001</v>
      </c>
      <c r="BW76" s="93">
        <v>123.56962</v>
      </c>
      <c r="BX76" s="93">
        <v>31.69727</v>
      </c>
      <c r="BY76" s="93">
        <v>35.464829999999999</v>
      </c>
      <c r="BZ76" s="93">
        <v>69.760000000000005</v>
      </c>
      <c r="CG76" s="93">
        <f>_xll.ciqfunctions.udf.CIQ("COP", "IQ_PRICEDATE", "2/28/2025")</f>
        <v>45716</v>
      </c>
    </row>
    <row r="77" spans="1:85">
      <c r="A77" s="3"/>
      <c r="T77" s="95">
        <v>45541</v>
      </c>
      <c r="AO77" s="14">
        <v>4.2789999999999999</v>
      </c>
      <c r="AP77" s="14">
        <v>667.9538</v>
      </c>
      <c r="AQ77" s="14">
        <v>11477.5975</v>
      </c>
      <c r="AV77" s="39">
        <v>96.411810000000003</v>
      </c>
      <c r="AW77" s="39">
        <v>103.048</v>
      </c>
      <c r="BG77" s="39">
        <f>_xll.ciqfunctions.udf.CIQ("COP", "IQ_PRICEDATE", "8/16/2024")</f>
        <v>45520</v>
      </c>
      <c r="BV77" s="93">
        <v>144.17282</v>
      </c>
      <c r="BW77" s="93">
        <v>122.45016</v>
      </c>
      <c r="BX77" s="93">
        <v>29.318269999999998</v>
      </c>
      <c r="BY77" s="93">
        <v>33.389029999999998</v>
      </c>
      <c r="BZ77" s="93">
        <v>72.53</v>
      </c>
      <c r="CG77" s="93">
        <f>_xll.ciqfunctions.udf.CIQ("COP", "IQ_PRICEDATE", "1/31/2025")</f>
        <v>45688</v>
      </c>
    </row>
    <row r="78" spans="1:85">
      <c r="A78" s="3"/>
      <c r="T78" s="95">
        <v>45534</v>
      </c>
      <c r="AO78" s="14">
        <v>4.0265000000000004</v>
      </c>
      <c r="AP78" s="14">
        <v>654.84631999999999</v>
      </c>
      <c r="AQ78" s="14">
        <v>11169.346659999999</v>
      </c>
      <c r="AV78" s="39">
        <v>96.743489999999994</v>
      </c>
      <c r="AW78" s="39">
        <v>103.76179999999999</v>
      </c>
      <c r="BG78" s="39">
        <f>_xll.ciqfunctions.udf.CIQ("COP", "IQ_PRICEDATE", "8/9/2024")</f>
        <v>45513</v>
      </c>
      <c r="BV78" s="93">
        <v>139.96911</v>
      </c>
      <c r="BW78" s="93">
        <v>118.48263</v>
      </c>
      <c r="BX78" s="93">
        <v>27.902380000000001</v>
      </c>
      <c r="BY78" s="93">
        <v>32.04759</v>
      </c>
      <c r="BZ78" s="93">
        <v>71.72</v>
      </c>
      <c r="CG78" s="93">
        <f>_xll.ciqfunctions.udf.CIQ("COP", "IQ_PRICEDATE", "12/31/2024")</f>
        <v>45657</v>
      </c>
    </row>
    <row r="79" spans="1:85">
      <c r="A79" s="3"/>
      <c r="T79" s="95">
        <v>45527</v>
      </c>
      <c r="AO79" s="14">
        <v>4.0804999999999998</v>
      </c>
      <c r="AP79" s="14">
        <v>724.05596000000003</v>
      </c>
      <c r="AQ79" s="14">
        <v>11446.16351</v>
      </c>
      <c r="AV79" s="39">
        <v>105.68912</v>
      </c>
      <c r="AW79" s="39">
        <v>113.78398</v>
      </c>
      <c r="BG79" s="39">
        <f>_xll.ciqfunctions.udf.CIQ("COP", "IQ_PRICEDATE", "8/2/2024")</f>
        <v>45506</v>
      </c>
      <c r="BV79" s="93">
        <v>156.48437999999999</v>
      </c>
      <c r="BW79" s="93">
        <v>128.80564000000001</v>
      </c>
      <c r="BX79" s="93">
        <v>27.666399999999999</v>
      </c>
      <c r="BY79" s="93">
        <v>36.919240000000002</v>
      </c>
      <c r="BZ79" s="93">
        <v>68</v>
      </c>
      <c r="CG79" s="93">
        <f>_xll.ciqfunctions.udf.CIQ("COP", "IQ_PRICEDATE", "11/29/2024")</f>
        <v>45625</v>
      </c>
    </row>
    <row r="80" spans="1:85">
      <c r="A80" s="3"/>
      <c r="T80" s="95">
        <v>45520</v>
      </c>
      <c r="AO80" s="14">
        <v>4.34</v>
      </c>
      <c r="AP80" s="14">
        <v>681.25207</v>
      </c>
      <c r="AQ80" s="14">
        <v>10815.803599999999</v>
      </c>
      <c r="AV80" s="39">
        <v>106.1182</v>
      </c>
      <c r="AW80" s="39">
        <v>111.72767</v>
      </c>
      <c r="BG80" s="39">
        <f>_xll.ciqfunctions.udf.CIQ("COP", "IQ_PRICEDATE", "7/26/2024")</f>
        <v>45499</v>
      </c>
      <c r="BV80" s="93">
        <v>142.36303000000001</v>
      </c>
      <c r="BW80" s="93">
        <v>117.88336</v>
      </c>
      <c r="BX80" s="93">
        <v>27.279</v>
      </c>
      <c r="BY80" s="93">
        <v>37.62941</v>
      </c>
      <c r="BZ80" s="93">
        <v>69.260000000000005</v>
      </c>
      <c r="CG80" s="93">
        <f>_xll.ciqfunctions.udf.CIQ("COP", "IQ_PRICEDATE", "10/31/2024")</f>
        <v>45596</v>
      </c>
    </row>
    <row r="81" spans="1:85">
      <c r="A81" s="3"/>
      <c r="T81" s="95">
        <v>45513</v>
      </c>
      <c r="AO81" s="14">
        <v>4.5529999999999999</v>
      </c>
      <c r="AP81" s="14">
        <v>676.47312999999997</v>
      </c>
      <c r="AQ81" s="14">
        <v>10917.52729</v>
      </c>
      <c r="AV81" s="39">
        <v>101.99128</v>
      </c>
      <c r="AW81" s="39">
        <v>112.14863</v>
      </c>
      <c r="BG81" s="39">
        <f>_xll.ciqfunctions.udf.CIQ("COP", "IQ_PRICEDATE", "7/19/2024")</f>
        <v>45492</v>
      </c>
      <c r="BV81" s="93">
        <v>140.88028</v>
      </c>
      <c r="BW81" s="93">
        <v>117.97194</v>
      </c>
      <c r="BX81" s="93">
        <v>29.165120000000002</v>
      </c>
      <c r="BY81" s="93">
        <v>38.057459999999999</v>
      </c>
      <c r="BZ81" s="93">
        <v>68.17</v>
      </c>
      <c r="CG81" s="93">
        <f>_xll.ciqfunctions.udf.CIQ("COP", "IQ_PRICEDATE", "9/30/2024")</f>
        <v>45565</v>
      </c>
    </row>
    <row r="82" spans="1:85">
      <c r="A82" s="3"/>
      <c r="T82" s="95">
        <v>45506</v>
      </c>
      <c r="AO82" s="14">
        <v>4.1669999999999998</v>
      </c>
      <c r="AP82" s="14">
        <v>695.86130000000003</v>
      </c>
      <c r="AQ82" s="14">
        <v>10692.87723</v>
      </c>
      <c r="AV82" s="39">
        <v>110.23544</v>
      </c>
      <c r="AW82" s="39">
        <v>112.83748</v>
      </c>
      <c r="BG82" s="39">
        <f>_xll.ciqfunctions.udf.CIQ("COP", "IQ_PRICEDATE", "7/12/2024")</f>
        <v>45485</v>
      </c>
      <c r="BV82" s="93">
        <v>141.53077999999999</v>
      </c>
      <c r="BW82" s="93">
        <v>123.62439000000001</v>
      </c>
      <c r="BX82" s="93">
        <v>31.552959999999999</v>
      </c>
      <c r="BY82" s="93">
        <v>43.08464</v>
      </c>
      <c r="BZ82" s="93">
        <v>73.55</v>
      </c>
      <c r="CG82" s="93">
        <f>_xll.ciqfunctions.udf.CIQ("COP", "IQ_PRICEDATE", "8/30/2024")</f>
        <v>45534</v>
      </c>
    </row>
    <row r="83" spans="1:85">
      <c r="A83" s="3"/>
      <c r="T83" s="95">
        <v>45499</v>
      </c>
      <c r="AO83" s="14">
        <v>4.1764999999999999</v>
      </c>
      <c r="AP83" s="14">
        <v>712.41810999999996</v>
      </c>
      <c r="AQ83" s="14">
        <v>10444.00029</v>
      </c>
      <c r="AV83" s="39">
        <v>106.95269</v>
      </c>
      <c r="AW83" s="39">
        <v>112.55321000000001</v>
      </c>
      <c r="BG83" s="39">
        <f>_xll.ciqfunctions.udf.CIQ("COP", "IQ_PRICEDATE", "7/5/2024")</f>
        <v>45478</v>
      </c>
      <c r="BV83" s="93">
        <v>151.80852999999999</v>
      </c>
      <c r="BW83" s="93">
        <v>121.68586000000001</v>
      </c>
      <c r="BX83" s="93">
        <v>32.415370000000003</v>
      </c>
      <c r="BY83" s="93">
        <v>45.249459999999999</v>
      </c>
      <c r="BZ83" s="93">
        <v>77.91</v>
      </c>
      <c r="CG83" s="93">
        <f>_xll.ciqfunctions.udf.CIQ("COP", "IQ_PRICEDATE", "7/31/2024")</f>
        <v>45504</v>
      </c>
    </row>
    <row r="84" spans="1:85">
      <c r="A84" s="3"/>
      <c r="T84" s="95">
        <v>45492</v>
      </c>
      <c r="AO84" s="14">
        <v>4.3914999999999997</v>
      </c>
      <c r="AP84" s="14">
        <v>698.23207000000002</v>
      </c>
      <c r="AQ84" s="14">
        <v>10321.00532</v>
      </c>
      <c r="AV84" s="39">
        <v>110.01123</v>
      </c>
      <c r="AW84" s="39">
        <v>109.25985</v>
      </c>
      <c r="BG84" s="39">
        <f>_xll.ciqfunctions.udf.CIQ("COP", "IQ_PRICEDATE", "6/28/2024")</f>
        <v>45471</v>
      </c>
      <c r="BV84" s="93">
        <v>147.97712999999999</v>
      </c>
      <c r="BW84" s="93">
        <v>119.95759</v>
      </c>
      <c r="BX84" s="93">
        <v>33.065689999999996</v>
      </c>
      <c r="BY84" s="93">
        <v>45.605449999999998</v>
      </c>
      <c r="BZ84" s="93">
        <v>81.540000000000006</v>
      </c>
      <c r="CG84" s="93">
        <f>_xll.ciqfunctions.udf.CIQ("COP", "IQ_PRICEDATE", "6/28/2024")</f>
        <v>45471</v>
      </c>
    </row>
    <row r="85" spans="1:85">
      <c r="T85" s="95">
        <v>45485</v>
      </c>
      <c r="AO85" s="14">
        <v>4.6020000000000003</v>
      </c>
      <c r="AP85" s="14">
        <v>708.04470000000003</v>
      </c>
      <c r="AQ85" s="14">
        <v>9966.9920299999994</v>
      </c>
      <c r="AV85" s="39">
        <v>112.03102</v>
      </c>
      <c r="AW85" s="39">
        <v>111.29092</v>
      </c>
      <c r="BG85" s="39">
        <f>_xll.ciqfunctions.udf.CIQ("COP", "IQ_PRICEDATE", "6/21/2024")</f>
        <v>45464</v>
      </c>
      <c r="BV85" s="93">
        <v>153.53975</v>
      </c>
      <c r="BW85" s="93">
        <v>118.69959</v>
      </c>
      <c r="BX85" s="93">
        <v>34.412129999999998</v>
      </c>
      <c r="BY85" s="93">
        <v>46.860669999999999</v>
      </c>
      <c r="BZ85" s="93">
        <v>76.989999999999995</v>
      </c>
      <c r="CG85" s="93">
        <f>_xll.ciqfunctions.udf.CIQ("COP", "IQ_PRICEDATE", "5/31/2024")</f>
        <v>45443</v>
      </c>
    </row>
    <row r="86" spans="1:85">
      <c r="T86" s="95">
        <v>45478</v>
      </c>
      <c r="AO86" s="14">
        <v>4.5644999999999998</v>
      </c>
      <c r="AP86" s="14">
        <v>714.94952999999998</v>
      </c>
      <c r="AQ86" s="14">
        <v>9500.3794600000001</v>
      </c>
      <c r="AV86" s="39">
        <v>120.05815</v>
      </c>
      <c r="AW86" s="39">
        <v>111.34511000000001</v>
      </c>
      <c r="BG86" s="39">
        <f>_xll.ciqfunctions.udf.CIQ("COP", "IQ_PRICEDATE", "6/14/2024")</f>
        <v>45457</v>
      </c>
      <c r="BV86" s="93">
        <v>151.04015999999999</v>
      </c>
      <c r="BW86" s="93">
        <v>125.92354</v>
      </c>
      <c r="BX86" s="93">
        <v>35.10575</v>
      </c>
      <c r="BY86" s="93">
        <v>48.86571</v>
      </c>
      <c r="BZ86" s="93">
        <v>81.93</v>
      </c>
      <c r="CG86" s="93">
        <f>_xll.ciqfunctions.udf.CIQ("COP", "IQ_PRICEDATE", "4/30/2024")</f>
        <v>45412</v>
      </c>
    </row>
    <row r="87" spans="1:85">
      <c r="T87" s="95">
        <v>45471</v>
      </c>
      <c r="AO87" s="14">
        <v>4.0069999999999997</v>
      </c>
      <c r="AP87" s="14">
        <v>721.24226999999996</v>
      </c>
      <c r="AQ87" s="14">
        <v>9907.3320899999999</v>
      </c>
      <c r="AV87" s="39">
        <v>121.64466</v>
      </c>
      <c r="AW87" s="39">
        <v>109.43397</v>
      </c>
      <c r="BG87" s="39">
        <f>_xll.ciqfunctions.udf.CIQ("COP", "IQ_PRICEDATE", "6/7/2024")</f>
        <v>45450</v>
      </c>
      <c r="BV87" s="93">
        <v>147.73408000000001</v>
      </c>
      <c r="BW87" s="93">
        <v>121.01555</v>
      </c>
      <c r="BX87" s="93">
        <v>34.118769999999998</v>
      </c>
      <c r="BY87" s="93">
        <v>47.91093</v>
      </c>
      <c r="BZ87" s="93">
        <v>83.17</v>
      </c>
      <c r="CG87" s="93">
        <f>_xll.ciqfunctions.udf.CIQ("COP", "IQ_PRICEDATE", "3/28/2024")</f>
        <v>45379</v>
      </c>
    </row>
    <row r="88" spans="1:85">
      <c r="T88" s="95">
        <v>45464</v>
      </c>
      <c r="AO88" s="14">
        <v>3.847</v>
      </c>
      <c r="AP88" s="14">
        <v>653.14450999999997</v>
      </c>
      <c r="AQ88" s="14">
        <v>9601.7281500000008</v>
      </c>
      <c r="AV88" s="39">
        <v>107.55727</v>
      </c>
      <c r="AW88" s="39">
        <v>98.400189999999995</v>
      </c>
      <c r="BG88" s="39">
        <f>_xll.ciqfunctions.udf.CIQ("COP", "IQ_PRICEDATE", "5/31/2024")</f>
        <v>45443</v>
      </c>
      <c r="BV88" s="93">
        <v>142.36754999999999</v>
      </c>
      <c r="BW88" s="93">
        <v>108.34981000000001</v>
      </c>
      <c r="BX88" s="93">
        <v>31.683009999999999</v>
      </c>
      <c r="BY88" s="93">
        <v>41.677250000000001</v>
      </c>
      <c r="BZ88" s="93">
        <v>78.260000000000005</v>
      </c>
      <c r="CG88" s="93">
        <f>_xll.ciqfunctions.udf.CIQ("COP", "IQ_PRICEDATE", "2/29/2024")</f>
        <v>45351</v>
      </c>
    </row>
    <row r="89" spans="1:85">
      <c r="T89" s="95">
        <v>45457</v>
      </c>
      <c r="AO89" s="14">
        <v>3.9060000000000001</v>
      </c>
      <c r="AP89" s="14">
        <v>636.73060999999996</v>
      </c>
      <c r="AQ89" s="14">
        <v>9119.3768700000001</v>
      </c>
      <c r="AV89" s="39">
        <v>106.15962</v>
      </c>
      <c r="AW89" s="39">
        <v>95.899060000000006</v>
      </c>
      <c r="BG89" s="39">
        <f>_xll.ciqfunctions.udf.CIQ("COP", "IQ_PRICEDATE", "5/24/2024")</f>
        <v>45436</v>
      </c>
      <c r="BV89" s="93">
        <v>136.58766</v>
      </c>
      <c r="BW89" s="93">
        <v>107.71558</v>
      </c>
      <c r="BX89" s="93">
        <v>31.399370000000001</v>
      </c>
      <c r="BY89" s="93">
        <v>39.747570000000003</v>
      </c>
      <c r="BZ89" s="93">
        <v>75.849999999999994</v>
      </c>
      <c r="CG89" s="93">
        <f>_xll.ciqfunctions.udf.CIQ("COP", "IQ_PRICEDATE", "1/31/2024")</f>
        <v>45322</v>
      </c>
    </row>
    <row r="90" spans="1:85">
      <c r="T90" s="95">
        <v>45450</v>
      </c>
      <c r="AO90" s="14">
        <v>3.8904999999999998</v>
      </c>
      <c r="AP90" s="14">
        <v>640.04804999999999</v>
      </c>
      <c r="AQ90" s="14">
        <v>8971.0716900000007</v>
      </c>
      <c r="AV90" s="39">
        <v>110.14524</v>
      </c>
      <c r="AW90" s="39">
        <v>93.259299999999996</v>
      </c>
      <c r="BG90" s="39">
        <f>_xll.ciqfunctions.udf.CIQ("COP", "IQ_PRICEDATE", "5/17/2024")</f>
        <v>45429</v>
      </c>
      <c r="BV90" s="93">
        <v>138.19042999999999</v>
      </c>
      <c r="BW90" s="93">
        <v>113.59557</v>
      </c>
      <c r="BX90" s="93">
        <v>31.667739999999998</v>
      </c>
      <c r="BY90" s="93">
        <v>42.850189999999998</v>
      </c>
      <c r="BZ90" s="93">
        <v>71.650000000000006</v>
      </c>
      <c r="CG90" s="93">
        <f>_xll.ciqfunctions.udf.CIQ("COP", "IQ_PRICEDATE", "12/29/2023")</f>
        <v>45289</v>
      </c>
    </row>
    <row r="91" spans="1:85">
      <c r="T91" s="95">
        <v>45443</v>
      </c>
      <c r="AO91" s="14">
        <v>3.8290000000000002</v>
      </c>
      <c r="AP91" s="14">
        <v>641.28351999999995</v>
      </c>
      <c r="AQ91" s="14">
        <v>8584.1817200000005</v>
      </c>
      <c r="AV91" s="39">
        <v>109.67076</v>
      </c>
      <c r="AW91" s="39">
        <v>95.833770000000001</v>
      </c>
      <c r="BG91" s="39">
        <f>_xll.ciqfunctions.udf.CIQ("COP", "IQ_PRICEDATE", "5/10/2024")</f>
        <v>45422</v>
      </c>
      <c r="BV91" s="93">
        <v>133.03933000000001</v>
      </c>
      <c r="BW91" s="93">
        <v>114.12329</v>
      </c>
      <c r="BX91" s="93">
        <v>32.463909999999998</v>
      </c>
      <c r="BY91" s="93">
        <v>41.797319999999999</v>
      </c>
      <c r="BZ91" s="93">
        <v>75.959999999999994</v>
      </c>
      <c r="CG91" s="93">
        <f>_xll.ciqfunctions.udf.CIQ("COP", "IQ_PRICEDATE", "11/30/2023")</f>
        <v>45260</v>
      </c>
    </row>
    <row r="92" spans="1:85">
      <c r="T92" s="95">
        <v>45436</v>
      </c>
      <c r="AO92" s="14">
        <v>3.649</v>
      </c>
      <c r="AP92" s="14">
        <v>652.01305000000002</v>
      </c>
      <c r="AQ92" s="14">
        <v>7870.4789199999996</v>
      </c>
      <c r="AV92" s="39">
        <v>112.1703</v>
      </c>
      <c r="AW92" s="39">
        <v>97.840029999999999</v>
      </c>
      <c r="BG92" s="39">
        <f>_xll.ciqfunctions.udf.CIQ("COP", "IQ_PRICEDATE", "5/3/2024")</f>
        <v>45415</v>
      </c>
      <c r="BV92" s="93">
        <v>133.6121</v>
      </c>
      <c r="BW92" s="93">
        <v>117.07211</v>
      </c>
      <c r="BX92" s="93">
        <v>32.319029999999998</v>
      </c>
      <c r="BY92" s="93">
        <v>43.284439999999996</v>
      </c>
      <c r="BZ92" s="93">
        <v>81.02</v>
      </c>
      <c r="CG92" s="93">
        <f>_xll.ciqfunctions.udf.CIQ("COP", "IQ_PRICEDATE", "10/31/2023")</f>
        <v>45230</v>
      </c>
    </row>
    <row r="93" spans="1:85">
      <c r="T93" s="95">
        <v>45429</v>
      </c>
      <c r="AO93" s="14">
        <v>3.7374999999999998</v>
      </c>
      <c r="AP93" s="14">
        <v>694.19136000000003</v>
      </c>
      <c r="AQ93" s="14">
        <v>8041.8736399999998</v>
      </c>
      <c r="AV93" s="39">
        <v>113.11450000000001</v>
      </c>
      <c r="AW93" s="39">
        <v>108.68239</v>
      </c>
      <c r="BG93" s="39">
        <f>_xll.ciqfunctions.udf.CIQ("COP", "IQ_PRICEDATE", "4/26/2024")</f>
        <v>45408</v>
      </c>
      <c r="BV93" s="93">
        <v>154.59871999999999</v>
      </c>
      <c r="BW93" s="93">
        <v>116.82048</v>
      </c>
      <c r="BX93" s="93">
        <v>34.20975</v>
      </c>
      <c r="BY93" s="93">
        <v>44.334719999999997</v>
      </c>
      <c r="BZ93" s="93">
        <v>90.79</v>
      </c>
      <c r="CG93" s="93">
        <f>_xll.ciqfunctions.udf.CIQ("COP", "IQ_PRICEDATE", "9/29/2023")</f>
        <v>45198</v>
      </c>
    </row>
    <row r="94" spans="1:85">
      <c r="T94" s="95">
        <v>45422</v>
      </c>
      <c r="AO94" s="14">
        <v>3.7725</v>
      </c>
      <c r="AP94" s="14">
        <v>677.49076000000002</v>
      </c>
      <c r="AQ94" s="14">
        <v>8447.2599200000004</v>
      </c>
      <c r="AV94" s="39">
        <v>111.82619</v>
      </c>
      <c r="AW94" s="39">
        <v>102.77594000000001</v>
      </c>
      <c r="BG94" s="39">
        <f>_xll.ciqfunctions.udf.CIQ("COP", "IQ_PRICEDATE", "4/19/2024")</f>
        <v>45401</v>
      </c>
      <c r="BV94" s="93">
        <v>147.70403999999999</v>
      </c>
      <c r="BW94" s="93">
        <v>118.53464</v>
      </c>
      <c r="BX94" s="93">
        <v>32.849139999999998</v>
      </c>
      <c r="BY94" s="93">
        <v>47.026159999999997</v>
      </c>
      <c r="BZ94" s="93">
        <v>83.63</v>
      </c>
      <c r="CG94" s="93">
        <f>_xll.ciqfunctions.udf.CIQ("COP", "IQ_PRICEDATE", "8/31/2023")</f>
        <v>45169</v>
      </c>
    </row>
    <row r="95" spans="1:85">
      <c r="T95" s="95">
        <v>45415</v>
      </c>
      <c r="AO95" s="14">
        <v>4.008</v>
      </c>
      <c r="AP95" s="14">
        <v>668.98189000000002</v>
      </c>
      <c r="AQ95" s="14">
        <v>8588.6311499999993</v>
      </c>
      <c r="AV95" s="39">
        <v>110.11621</v>
      </c>
      <c r="AW95" s="39">
        <v>98.318879999999993</v>
      </c>
      <c r="BG95" s="39">
        <f>_xll.ciqfunctions.udf.CIQ("COP", "IQ_PRICEDATE", "4/12/2024")</f>
        <v>45394</v>
      </c>
      <c r="BV95" s="93">
        <v>148.62282999999999</v>
      </c>
      <c r="BW95" s="93">
        <v>122.13805000000001</v>
      </c>
      <c r="BX95" s="93">
        <v>32.575409999999998</v>
      </c>
      <c r="BY95" s="93">
        <v>49.704689999999999</v>
      </c>
      <c r="BZ95" s="93">
        <v>81.8</v>
      </c>
      <c r="CG95" s="93">
        <f>_xll.ciqfunctions.udf.CIQ("COP", "IQ_PRICEDATE", "7/31/2023")</f>
        <v>45138</v>
      </c>
    </row>
    <row r="96" spans="1:85">
      <c r="T96" s="95">
        <v>45408</v>
      </c>
      <c r="AO96" s="14">
        <v>3.7595000000000001</v>
      </c>
      <c r="AP96" s="14">
        <v>623.55705</v>
      </c>
      <c r="AQ96" s="14">
        <v>8323.6959000000006</v>
      </c>
      <c r="AV96" s="39">
        <v>96.917609999999996</v>
      </c>
      <c r="AW96" s="39">
        <v>98.328050000000005</v>
      </c>
      <c r="BG96" s="39">
        <f>_xll.ciqfunctions.udf.CIQ("COP", "IQ_PRICEDATE", "4/5/2024")</f>
        <v>45387</v>
      </c>
      <c r="BV96" s="93">
        <v>142.89259000000001</v>
      </c>
      <c r="BW96" s="93">
        <v>104.75664</v>
      </c>
      <c r="BX96" s="93">
        <v>30.82</v>
      </c>
      <c r="BY96" s="93">
        <v>44.494900000000001</v>
      </c>
      <c r="BZ96" s="93">
        <v>70.64</v>
      </c>
      <c r="CG96" s="93">
        <f>_xll.ciqfunctions.udf.CIQ("COP", "IQ_PRICEDATE", "6/30/2023")</f>
        <v>45107</v>
      </c>
    </row>
    <row r="97" spans="20:85">
      <c r="T97" s="95">
        <v>45401</v>
      </c>
      <c r="AO97" s="14">
        <v>3.637</v>
      </c>
      <c r="AP97" s="14">
        <v>585.66247999999996</v>
      </c>
      <c r="AQ97" s="14">
        <v>7810.7541199999996</v>
      </c>
      <c r="AV97" s="39">
        <v>92.331239999999994</v>
      </c>
      <c r="AW97" s="39">
        <v>93.679820000000007</v>
      </c>
      <c r="BG97" s="39">
        <f>_xll.ciqfunctions.udf.CIQ("COP", "IQ_PRICEDATE", "3/28/2024")</f>
        <v>45379</v>
      </c>
      <c r="BV97" s="93">
        <v>136.78094999999999</v>
      </c>
      <c r="BW97" s="93">
        <v>98.211640000000003</v>
      </c>
      <c r="BX97" s="93">
        <v>29.44013</v>
      </c>
      <c r="BY97" s="93">
        <v>41.826770000000003</v>
      </c>
      <c r="BZ97" s="93">
        <v>68.09</v>
      </c>
      <c r="CG97" s="93">
        <f>_xll.ciqfunctions.udf.CIQ("COP", "IQ_PRICEDATE", "5/31/2023")</f>
        <v>45077</v>
      </c>
    </row>
    <row r="98" spans="20:85">
      <c r="T98" s="95">
        <v>45394</v>
      </c>
      <c r="AO98" s="14">
        <v>3.8904999999999998</v>
      </c>
      <c r="AP98" s="14">
        <v>655.19614000000001</v>
      </c>
      <c r="AQ98" s="14">
        <v>7781.2895099999996</v>
      </c>
      <c r="AV98" s="39">
        <v>95.178579999999997</v>
      </c>
      <c r="AW98" s="39">
        <v>107.56213</v>
      </c>
      <c r="BG98" s="39">
        <f>_xll.ciqfunctions.udf.CIQ("COP", "IQ_PRICEDATE", "3/22/2024")</f>
        <v>45373</v>
      </c>
      <c r="BV98" s="93">
        <v>151.60616999999999</v>
      </c>
      <c r="BW98" s="93">
        <v>109.36103</v>
      </c>
      <c r="BX98" s="93">
        <v>34.803100000000001</v>
      </c>
      <c r="BY98" s="93">
        <v>48.477319999999999</v>
      </c>
      <c r="BZ98" s="93">
        <v>76.78</v>
      </c>
      <c r="CG98" s="93">
        <f>_xll.ciqfunctions.udf.CIQ("COP", "IQ_PRICEDATE", "4/28/2023")</f>
        <v>45044</v>
      </c>
    </row>
    <row r="99" spans="20:85">
      <c r="T99" s="95">
        <v>45387</v>
      </c>
      <c r="AO99" s="14">
        <v>4.0945</v>
      </c>
      <c r="AP99" s="14">
        <v>634.90101000000004</v>
      </c>
      <c r="AQ99" s="14">
        <v>7663.8904899999998</v>
      </c>
      <c r="AV99" s="39">
        <v>91.774389999999997</v>
      </c>
      <c r="AW99" s="39">
        <v>99.672669999999997</v>
      </c>
      <c r="BG99" s="39">
        <f>_xll.ciqfunctions.udf.CIQ("COP", "IQ_PRICEDATE", "3/15/2024")</f>
        <v>45366</v>
      </c>
      <c r="BV99" s="93">
        <v>146.7319</v>
      </c>
      <c r="BW99" s="93">
        <v>104.22279</v>
      </c>
      <c r="BX99" s="93">
        <v>32.781269999999999</v>
      </c>
      <c r="BY99" s="93">
        <v>45.91872</v>
      </c>
      <c r="BZ99" s="93">
        <v>75.67</v>
      </c>
      <c r="CG99" s="93">
        <f>_xll.ciqfunctions.udf.CIQ("COP", "IQ_PRICEDATE", "3/31/2023")</f>
        <v>45016</v>
      </c>
    </row>
    <row r="100" spans="20:85">
      <c r="T100" s="95">
        <v>45379</v>
      </c>
      <c r="AO100" s="14">
        <v>4.0895000000000001</v>
      </c>
      <c r="AP100" s="14">
        <v>638.01092000000006</v>
      </c>
      <c r="AQ100" s="14">
        <v>7396.04216</v>
      </c>
      <c r="AV100" s="39">
        <v>95.015649999999994</v>
      </c>
      <c r="AW100" s="39">
        <v>99.899900000000002</v>
      </c>
      <c r="BG100" s="39">
        <f>_xll.ciqfunctions.udf.CIQ("COP", "IQ_PRICEDATE", "3/8/2024")</f>
        <v>45359</v>
      </c>
      <c r="BV100" s="93">
        <v>144.58253999999999</v>
      </c>
      <c r="BW100" s="93">
        <v>101.81795</v>
      </c>
      <c r="BX100" s="93">
        <v>34.215560000000004</v>
      </c>
      <c r="BY100" s="93">
        <v>48.050739999999998</v>
      </c>
      <c r="BZ100" s="93">
        <v>77.05</v>
      </c>
      <c r="CG100" s="93">
        <f>_xll.ciqfunctions.udf.CIQ("COP", "IQ_PRICEDATE", "2/28/2023")</f>
        <v>44985</v>
      </c>
    </row>
    <row r="101" spans="20:85">
      <c r="T101" s="95">
        <v>45373</v>
      </c>
      <c r="AO101" s="14">
        <v>4.226</v>
      </c>
      <c r="AP101" s="14">
        <v>690.58995000000004</v>
      </c>
      <c r="AQ101" s="14">
        <v>7585.0098900000003</v>
      </c>
      <c r="AV101" s="39">
        <v>111.54554</v>
      </c>
      <c r="AW101" s="39">
        <v>104.63915</v>
      </c>
      <c r="BG101" s="39">
        <f>_xll.ciqfunctions.udf.CIQ("COP", "IQ_PRICEDATE", "3/1/2024")</f>
        <v>45352</v>
      </c>
      <c r="BV101" s="93">
        <v>155.12708000000001</v>
      </c>
      <c r="BW101" s="93">
        <v>119.14194999999999</v>
      </c>
      <c r="BX101" s="93">
        <v>31.003910000000001</v>
      </c>
      <c r="BY101" s="93">
        <v>56.356250000000003</v>
      </c>
      <c r="BZ101" s="93">
        <v>78.87</v>
      </c>
      <c r="CG101" s="93">
        <f>_xll.ciqfunctions.udf.CIQ("COP", "IQ_PRICEDATE", "1/31/2023")</f>
        <v>44957</v>
      </c>
    </row>
    <row r="102" spans="20:85">
      <c r="T102" s="95">
        <v>45366</v>
      </c>
      <c r="AO102" s="14">
        <v>3.8105000000000002</v>
      </c>
      <c r="AP102" s="14">
        <v>672.34358999999995</v>
      </c>
      <c r="AQ102" s="14">
        <v>7138.7651699999997</v>
      </c>
      <c r="AV102" s="39">
        <v>108.00339</v>
      </c>
      <c r="AW102" s="39">
        <v>99.488820000000004</v>
      </c>
      <c r="BG102" s="39">
        <f>_xll.ciqfunctions.udf.CIQ("COP", "IQ_PRICEDATE", "2/23/2024")</f>
        <v>45345</v>
      </c>
      <c r="BV102" s="93">
        <v>160.00321</v>
      </c>
      <c r="BW102" s="93">
        <v>115.94461</v>
      </c>
      <c r="BX102" s="93">
        <v>29.89143</v>
      </c>
      <c r="BY102" s="93">
        <v>54.81456</v>
      </c>
      <c r="BZ102" s="93">
        <v>80.260000000000005</v>
      </c>
      <c r="CG102" s="93">
        <f>_xll.ciqfunctions.udf.CIQ("COP", "IQ_PRICEDATE", "12/30/2022")</f>
        <v>44925</v>
      </c>
    </row>
    <row r="103" spans="20:85">
      <c r="T103" s="95">
        <v>45359</v>
      </c>
      <c r="AO103" s="14">
        <v>3.7294999999999998</v>
      </c>
      <c r="AP103" s="14">
        <v>694.29499999999996</v>
      </c>
      <c r="AQ103" s="14">
        <v>7578.48218</v>
      </c>
      <c r="AV103" s="39">
        <v>112.34569999999999</v>
      </c>
      <c r="AW103" s="39">
        <v>100.42689</v>
      </c>
      <c r="BG103" s="39">
        <f>_xll.ciqfunctions.udf.CIQ("COP", "IQ_PRICEDATE", "2/16/2024")</f>
        <v>45338</v>
      </c>
      <c r="BV103" s="93">
        <v>163.40848</v>
      </c>
      <c r="BW103" s="93">
        <v>125.55866</v>
      </c>
      <c r="BX103" s="93">
        <v>30.721509999999999</v>
      </c>
      <c r="BY103" s="93">
        <v>59.763359999999999</v>
      </c>
      <c r="BZ103" s="93">
        <v>80.55</v>
      </c>
      <c r="CG103" s="93">
        <f>_xll.ciqfunctions.udf.CIQ("COP", "IQ_PRICEDATE", "11/30/2022")</f>
        <v>44895</v>
      </c>
    </row>
    <row r="104" spans="20:85">
      <c r="T104" s="95">
        <v>45352</v>
      </c>
      <c r="AO104" s="14">
        <v>3.375</v>
      </c>
      <c r="AP104" s="14">
        <v>689.83267000000001</v>
      </c>
      <c r="AQ104" s="14">
        <v>7181.7329300000001</v>
      </c>
      <c r="AV104" s="39">
        <v>114.25584000000001</v>
      </c>
      <c r="AW104" s="39">
        <v>99.150649999999999</v>
      </c>
      <c r="BG104" s="39">
        <f>_xll.ciqfunctions.udf.CIQ("COP", "IQ_PRICEDATE", "2/9/2024")</f>
        <v>45331</v>
      </c>
      <c r="BV104" s="93">
        <v>160.02227999999999</v>
      </c>
      <c r="BW104" s="93">
        <v>120.77269</v>
      </c>
      <c r="BX104" s="93">
        <v>28.179400000000001</v>
      </c>
      <c r="BY104" s="93">
        <v>67.464910000000003</v>
      </c>
      <c r="BZ104" s="93">
        <v>86.53</v>
      </c>
      <c r="CG104" s="93">
        <f>_xll.ciqfunctions.udf.CIQ("COP", "IQ_PRICEDATE", "10/31/2022")</f>
        <v>44865</v>
      </c>
    </row>
    <row r="105" spans="20:85">
      <c r="T105" s="95">
        <v>45345</v>
      </c>
      <c r="AO105" s="14">
        <v>3.4125000000000001</v>
      </c>
      <c r="AP105" s="14">
        <v>552.56113000000005</v>
      </c>
      <c r="AQ105" s="14">
        <v>6645.8680800000002</v>
      </c>
      <c r="AV105" s="39">
        <v>92.734889999999993</v>
      </c>
      <c r="AW105" s="39">
        <v>78.1233</v>
      </c>
      <c r="BG105" s="39">
        <f>_xll.ciqfunctions.udf.CIQ("COP", "IQ_PRICEDATE", "2/2/2024")</f>
        <v>45324</v>
      </c>
      <c r="BV105" s="93">
        <v>127.08901</v>
      </c>
      <c r="BW105" s="93">
        <v>98.260009999999994</v>
      </c>
      <c r="BX105" s="93">
        <v>24.174330000000001</v>
      </c>
      <c r="BY105" s="93">
        <v>52.445569999999996</v>
      </c>
      <c r="BZ105" s="93">
        <v>78.72</v>
      </c>
      <c r="CG105" s="93">
        <f>_xll.ciqfunctions.udf.CIQ("COP", "IQ_PRICEDATE", "9/30/2022")</f>
        <v>44834</v>
      </c>
    </row>
    <row r="106" spans="20:85">
      <c r="T106" s="95">
        <v>45338</v>
      </c>
      <c r="AO106" s="14">
        <v>3.5185</v>
      </c>
      <c r="AP106" s="14">
        <v>611.79930999999999</v>
      </c>
      <c r="AQ106" s="14">
        <v>7323.1701300000004</v>
      </c>
      <c r="AV106" s="39">
        <v>97.771659999999997</v>
      </c>
      <c r="AW106" s="39">
        <v>85.532079999999993</v>
      </c>
      <c r="BG106" s="39">
        <f>_xll.ciqfunctions.udf.CIQ("COP", "IQ_PRICEDATE", "1/26/2024")</f>
        <v>45317</v>
      </c>
      <c r="BV106" s="93">
        <v>139.81825000000001</v>
      </c>
      <c r="BW106" s="93">
        <v>105.37438</v>
      </c>
      <c r="BX106" s="93">
        <v>26.11336</v>
      </c>
      <c r="BY106" s="93">
        <v>60.209519999999998</v>
      </c>
      <c r="BZ106" s="93">
        <v>89.55</v>
      </c>
      <c r="CG106" s="93">
        <f>_xll.ciqfunctions.udf.CIQ("COP", "IQ_PRICEDATE", "8/31/2022")</f>
        <v>44804</v>
      </c>
    </row>
    <row r="107" spans="20:85">
      <c r="T107" s="95">
        <v>45331</v>
      </c>
      <c r="AO107" s="14">
        <v>3.5735000000000001</v>
      </c>
      <c r="AP107" s="14">
        <v>598.73527000000001</v>
      </c>
      <c r="AQ107" s="14">
        <v>7638.4821400000001</v>
      </c>
      <c r="AV107" s="39">
        <v>86.644559999999998</v>
      </c>
      <c r="AW107" s="39">
        <v>85.896500000000003</v>
      </c>
      <c r="BG107" s="39">
        <f>_xll.ciqfunctions.udf.CIQ("COP", "IQ_PRICEDATE", "1/19/2024")</f>
        <v>45310</v>
      </c>
      <c r="BV107" s="93">
        <v>143.57355999999999</v>
      </c>
      <c r="BW107" s="93">
        <v>96.617800000000003</v>
      </c>
      <c r="BX107" s="93">
        <v>24.5901</v>
      </c>
      <c r="BY107" s="93">
        <v>53.584940000000003</v>
      </c>
      <c r="BZ107" s="93">
        <v>98.62</v>
      </c>
      <c r="CG107" s="93">
        <f>_xll.ciqfunctions.udf.CIQ("COP", "IQ_PRICEDATE", "7/29/2022")</f>
        <v>44771</v>
      </c>
    </row>
    <row r="108" spans="20:85">
      <c r="T108" s="95">
        <v>45324</v>
      </c>
      <c r="AO108" s="14">
        <v>3.71</v>
      </c>
      <c r="AP108" s="14">
        <v>546.24018000000001</v>
      </c>
      <c r="AQ108" s="14">
        <v>6995.7339199999997</v>
      </c>
      <c r="AV108" s="39">
        <v>79.868089999999995</v>
      </c>
      <c r="AW108" s="39">
        <v>75.891639999999995</v>
      </c>
      <c r="BG108" s="39">
        <f>_xll.ciqfunctions.udf.CIQ("COP", "IQ_PRICEDATE", "1/12/2024")</f>
        <v>45303</v>
      </c>
      <c r="BV108" s="93">
        <v>126.9177</v>
      </c>
      <c r="BW108" s="93">
        <v>95.216239999999999</v>
      </c>
      <c r="BX108" s="93">
        <v>23.72803</v>
      </c>
      <c r="BY108" s="93">
        <v>46.985930000000003</v>
      </c>
      <c r="BZ108" s="93">
        <v>105.76</v>
      </c>
      <c r="CG108" s="93">
        <f>_xll.ciqfunctions.udf.CIQ("COP", "IQ_PRICEDATE", "6/30/2022")</f>
        <v>44742</v>
      </c>
    </row>
    <row r="109" spans="20:85">
      <c r="T109" s="95">
        <v>45317</v>
      </c>
      <c r="AO109" s="14">
        <v>4.2960000000000003</v>
      </c>
      <c r="AP109" s="14">
        <v>658.00463999999999</v>
      </c>
      <c r="AQ109" s="14">
        <v>7628.5722500000002</v>
      </c>
      <c r="AV109" s="39">
        <v>99.152429999999995</v>
      </c>
      <c r="AW109" s="39">
        <v>85.072360000000003</v>
      </c>
      <c r="BG109" s="39">
        <f>_xll.ciqfunctions.udf.CIQ("COP", "IQ_PRICEDATE", "1/5/2024")</f>
        <v>45296</v>
      </c>
      <c r="BV109" s="93">
        <v>153.11124000000001</v>
      </c>
      <c r="BW109" s="93">
        <v>116.47922</v>
      </c>
      <c r="BX109" s="93">
        <v>27.09263</v>
      </c>
      <c r="BY109" s="93">
        <v>62.816830000000003</v>
      </c>
      <c r="BZ109" s="93">
        <v>114.67</v>
      </c>
      <c r="CG109" s="93">
        <f>_xll.ciqfunctions.udf.CIQ("COP", "IQ_PRICEDATE", "5/31/2022")</f>
        <v>44712</v>
      </c>
    </row>
    <row r="110" spans="20:85">
      <c r="T110" s="95">
        <v>45310</v>
      </c>
      <c r="AO110" s="14">
        <v>4.4085000000000001</v>
      </c>
      <c r="AP110" s="14">
        <v>572.41069000000005</v>
      </c>
      <c r="AQ110" s="14">
        <v>7618.66795</v>
      </c>
      <c r="AV110" s="39">
        <v>83.915139999999994</v>
      </c>
      <c r="AW110" s="39">
        <v>74.78004</v>
      </c>
      <c r="BG110" s="39">
        <f>_xll.ciqfunctions.udf.CIQ("COP", "IQ_PRICEDATE", "12/29/2023")</f>
        <v>45289</v>
      </c>
      <c r="BV110" s="93">
        <v>136.22013000000001</v>
      </c>
      <c r="BW110" s="93">
        <v>99.299890000000005</v>
      </c>
      <c r="BX110" s="93">
        <v>23.781099999999999</v>
      </c>
      <c r="BY110" s="93">
        <v>48.785780000000003</v>
      </c>
      <c r="BZ110" s="93">
        <v>104.69</v>
      </c>
      <c r="CG110" s="93">
        <f>_xll.ciqfunctions.udf.CIQ("COP", "IQ_PRICEDATE", "4/29/2022")</f>
        <v>44680</v>
      </c>
    </row>
    <row r="111" spans="20:85">
      <c r="T111" s="95">
        <v>45303</v>
      </c>
      <c r="AO111" s="14">
        <v>4.7510000000000003</v>
      </c>
      <c r="AP111" s="14">
        <v>581.92729999999995</v>
      </c>
      <c r="AQ111" s="14">
        <v>8348.5737499999996</v>
      </c>
      <c r="AV111" s="39">
        <v>87.850859999999997</v>
      </c>
      <c r="AW111" s="39">
        <v>72.446719999999999</v>
      </c>
      <c r="BG111" s="39">
        <f>_xll.ciqfunctions.udf.CIQ("COP", "IQ_PRICEDATE", "12/22/2023")</f>
        <v>45282</v>
      </c>
      <c r="BV111" s="93">
        <v>141.57606999999999</v>
      </c>
      <c r="BW111" s="93">
        <v>100.79003</v>
      </c>
      <c r="BX111" s="93">
        <v>24.344159999999999</v>
      </c>
      <c r="BY111" s="93">
        <v>49.590910000000001</v>
      </c>
      <c r="BZ111" s="93">
        <v>100.28</v>
      </c>
      <c r="CG111" s="93">
        <f>_xll.ciqfunctions.udf.CIQ("COP", "IQ_PRICEDATE", "3/31/2022")</f>
        <v>44651</v>
      </c>
    </row>
    <row r="112" spans="20:85">
      <c r="T112" s="95">
        <v>45296</v>
      </c>
      <c r="AO112" s="14">
        <v>4.4545000000000003</v>
      </c>
      <c r="AP112" s="14">
        <v>534.94596000000001</v>
      </c>
      <c r="AQ112" s="14">
        <v>8052.85077</v>
      </c>
      <c r="AV112" s="39">
        <v>83.087029999999999</v>
      </c>
      <c r="AW112" s="39">
        <v>68.78886</v>
      </c>
      <c r="BG112" s="39">
        <f>_xll.ciqfunctions.udf.CIQ("COP", "IQ_PRICEDATE", "12/15/2023")</f>
        <v>45275</v>
      </c>
      <c r="BV112" s="93">
        <v>125.20392</v>
      </c>
      <c r="BW112" s="93">
        <v>96.314019999999999</v>
      </c>
      <c r="BX112" s="93">
        <v>24.18684</v>
      </c>
      <c r="BY112" s="93">
        <v>49.118600000000001</v>
      </c>
      <c r="BZ112" s="93">
        <v>95.72</v>
      </c>
      <c r="CG112" s="93">
        <f>_xll.ciqfunctions.udf.CIQ("COP", "IQ_PRICEDATE", "2/28/2022")</f>
        <v>44620</v>
      </c>
    </row>
    <row r="113" spans="20:85">
      <c r="T113" s="95">
        <v>45289</v>
      </c>
      <c r="AO113" s="14">
        <v>4.3244999999999996</v>
      </c>
      <c r="AP113" s="14">
        <v>502.92683</v>
      </c>
      <c r="AQ113" s="14">
        <v>8305.0525699999998</v>
      </c>
      <c r="AV113" s="39">
        <v>77.232979999999998</v>
      </c>
      <c r="AW113" s="39">
        <v>65.900419999999997</v>
      </c>
      <c r="BG113" s="39">
        <f>_xll.ciqfunctions.udf.CIQ("COP", "IQ_PRICEDATE", "12/8/2023")</f>
        <v>45268</v>
      </c>
      <c r="BV113" s="93">
        <v>113.00131</v>
      </c>
      <c r="BW113" s="93">
        <v>93.430970000000002</v>
      </c>
      <c r="BX113" s="93">
        <v>25.348479999999999</v>
      </c>
      <c r="BY113" s="93">
        <v>41.71163</v>
      </c>
      <c r="BZ113" s="93">
        <v>88.15</v>
      </c>
      <c r="CG113" s="93">
        <f>_xll.ciqfunctions.udf.CIQ("COP", "IQ_PRICEDATE", "1/31/2022")</f>
        <v>44592</v>
      </c>
    </row>
    <row r="114" spans="20:85">
      <c r="T114" s="95">
        <v>45282</v>
      </c>
      <c r="AO114" s="14">
        <v>4.4634999999999998</v>
      </c>
      <c r="AP114" s="14">
        <v>422.73647999999997</v>
      </c>
      <c r="AQ114" s="14">
        <v>8760.5933999999997</v>
      </c>
      <c r="AV114" s="39">
        <v>62.9054</v>
      </c>
      <c r="AW114" s="39">
        <v>53.086449999999999</v>
      </c>
      <c r="BG114" s="39">
        <f>_xll.ciqfunctions.udf.CIQ("COP", "IQ_PRICEDATE", "12/1/2023")</f>
        <v>45261</v>
      </c>
      <c r="BV114" s="93">
        <v>100.97238</v>
      </c>
      <c r="BW114" s="93">
        <v>73.904780000000002</v>
      </c>
      <c r="BX114" s="93">
        <v>21.831499999999998</v>
      </c>
      <c r="BY114" s="93">
        <v>36.333739999999999</v>
      </c>
      <c r="BZ114" s="93">
        <v>75.209999999999994</v>
      </c>
      <c r="CG114" s="93">
        <f>_xll.ciqfunctions.udf.CIQ("COP", "IQ_PRICEDATE", "12/31/2021")</f>
        <v>44561</v>
      </c>
    </row>
    <row r="115" spans="20:85">
      <c r="T115" s="95">
        <v>45275</v>
      </c>
      <c r="AO115" s="14">
        <v>4.2779999999999996</v>
      </c>
      <c r="AP115" s="14">
        <v>410.69925999999998</v>
      </c>
      <c r="AQ115" s="14">
        <v>8387.7165100000002</v>
      </c>
      <c r="AV115" s="39">
        <v>60.949689999999997</v>
      </c>
      <c r="AW115" s="39">
        <v>51.915230000000001</v>
      </c>
      <c r="BG115" s="39">
        <f>_xll.ciqfunctions.udf.CIQ("COP", "IQ_PRICEDATE", "11/24/2023")</f>
        <v>45254</v>
      </c>
      <c r="BV115" s="93">
        <v>97.117620000000002</v>
      </c>
      <c r="BW115" s="93">
        <v>70.737759999999994</v>
      </c>
      <c r="BX115" s="93">
        <v>21.282229999999998</v>
      </c>
      <c r="BY115" s="93">
        <v>34.043439999999997</v>
      </c>
      <c r="BZ115" s="93">
        <v>66.180000000000007</v>
      </c>
      <c r="CG115" s="93">
        <f>_xll.ciqfunctions.udf.CIQ("COP", "IQ_PRICEDATE", "11/30/2021")</f>
        <v>44530</v>
      </c>
    </row>
    <row r="116" spans="20:85">
      <c r="T116" s="95">
        <v>45268</v>
      </c>
      <c r="AO116" s="14">
        <v>4.3680000000000003</v>
      </c>
      <c r="AP116" s="14">
        <v>436.19443000000001</v>
      </c>
      <c r="AQ116" s="14">
        <v>8449.8249400000004</v>
      </c>
      <c r="AV116" s="39">
        <v>64.738950000000003</v>
      </c>
      <c r="AW116" s="39">
        <v>55.190359999999998</v>
      </c>
      <c r="BG116" s="39">
        <f>_xll.ciqfunctions.udf.CIQ("COP", "IQ_PRICEDATE", "11/17/2023")</f>
        <v>45247</v>
      </c>
      <c r="BV116" s="93">
        <v>97.38597</v>
      </c>
      <c r="BW116" s="93">
        <v>75.177170000000004</v>
      </c>
      <c r="BX116" s="93">
        <v>23.332280000000001</v>
      </c>
      <c r="BY116" s="93">
        <v>32.440829999999998</v>
      </c>
      <c r="BZ116" s="93">
        <v>83.57</v>
      </c>
      <c r="CG116" s="93">
        <f>_xll.ciqfunctions.udf.CIQ("COP", "IQ_PRICEDATE", "10/29/2021")</f>
        <v>44498</v>
      </c>
    </row>
    <row r="117" spans="20:85">
      <c r="T117" s="95">
        <v>45261</v>
      </c>
      <c r="AO117" s="14">
        <v>4.0890000000000004</v>
      </c>
      <c r="AP117" s="14">
        <v>395.88008000000002</v>
      </c>
      <c r="AQ117" s="14">
        <v>7898.6108899999999</v>
      </c>
      <c r="AV117" s="39">
        <v>58.546900000000001</v>
      </c>
      <c r="AW117" s="39">
        <v>50.3536</v>
      </c>
      <c r="BG117" s="39">
        <f>_xll.ciqfunctions.udf.CIQ("COP", "IQ_PRICEDATE", "11/10/2023")</f>
        <v>45240</v>
      </c>
      <c r="BV117" s="93">
        <v>86.294060000000002</v>
      </c>
      <c r="BW117" s="93">
        <v>64.967969999999994</v>
      </c>
      <c r="BX117" s="93">
        <v>22.149059999999999</v>
      </c>
      <c r="BY117" s="93">
        <v>28.741859999999999</v>
      </c>
      <c r="BZ117" s="93">
        <v>75.03</v>
      </c>
      <c r="CG117" s="93">
        <f>_xll.ciqfunctions.udf.CIQ("COP", "IQ_PRICEDATE", "9/30/2021")</f>
        <v>44469</v>
      </c>
    </row>
    <row r="118" spans="20:85">
      <c r="T118" s="95">
        <v>45254</v>
      </c>
      <c r="AO118" s="14">
        <v>4.3600000000000003</v>
      </c>
      <c r="AP118" s="14">
        <v>362.25641999999999</v>
      </c>
      <c r="AQ118" s="14">
        <v>8286.6566999999995</v>
      </c>
      <c r="AV118" s="39">
        <v>47.97269</v>
      </c>
      <c r="AW118" s="39">
        <v>46.672530000000002</v>
      </c>
      <c r="BG118" s="39">
        <f>_xll.ciqfunctions.udf.CIQ("COP", "IQ_PRICEDATE", "11/3/2023")</f>
        <v>45233</v>
      </c>
      <c r="BV118" s="93">
        <v>82.313220000000001</v>
      </c>
      <c r="BW118" s="93">
        <v>54.648530000000001</v>
      </c>
      <c r="BX118" s="93">
        <v>19.823119999999999</v>
      </c>
      <c r="BY118" s="93">
        <v>23.505880000000001</v>
      </c>
      <c r="BZ118" s="93">
        <v>68.5</v>
      </c>
      <c r="CG118" s="93">
        <f>_xll.ciqfunctions.udf.CIQ("COP", "IQ_PRICEDATE", "8/31/2021")</f>
        <v>44439</v>
      </c>
    </row>
    <row r="119" spans="20:85">
      <c r="T119" s="95">
        <v>45247</v>
      </c>
      <c r="AO119" s="14">
        <v>4.4824999999999999</v>
      </c>
      <c r="AP119" s="14">
        <v>372.98678000000001</v>
      </c>
      <c r="AQ119" s="14">
        <v>8045.44931</v>
      </c>
      <c r="AV119" s="39">
        <v>48.43056</v>
      </c>
      <c r="AW119" s="39">
        <v>48.548699999999997</v>
      </c>
      <c r="BG119" s="39">
        <f>_xll.ciqfunctions.udf.CIQ("COP", "IQ_PRICEDATE", "10/27/2023")</f>
        <v>45226</v>
      </c>
      <c r="BV119" s="93">
        <v>85.448250000000002</v>
      </c>
      <c r="BW119" s="93">
        <v>58.970559999999999</v>
      </c>
      <c r="BX119" s="93">
        <v>19.35371</v>
      </c>
      <c r="BY119" s="93">
        <v>20.55472</v>
      </c>
      <c r="BZ119" s="93">
        <v>73.95</v>
      </c>
      <c r="CG119" s="93">
        <f>_xll.ciqfunctions.udf.CIQ("COP", "IQ_PRICEDATE", "7/30/2021")</f>
        <v>44407</v>
      </c>
    </row>
    <row r="120" spans="20:85">
      <c r="T120" s="95">
        <v>45240</v>
      </c>
      <c r="AO120" s="14">
        <v>4.2889999999999997</v>
      </c>
      <c r="AP120" s="14">
        <v>407.36671999999999</v>
      </c>
      <c r="AQ120" s="14">
        <v>7861.0810799999999</v>
      </c>
      <c r="AV120" s="39">
        <v>52.21266</v>
      </c>
      <c r="AW120" s="39">
        <v>53.195279999999997</v>
      </c>
      <c r="BG120" s="39">
        <f>_xll.ciqfunctions.udf.CIQ("COP", "IQ_PRICEDATE", "10/20/2023")</f>
        <v>45219</v>
      </c>
      <c r="BV120" s="93">
        <v>87.90737</v>
      </c>
      <c r="BW120" s="93">
        <v>66.336190000000002</v>
      </c>
      <c r="BX120" s="93">
        <v>21.146609999999999</v>
      </c>
      <c r="BY120" s="93">
        <v>23.219519999999999</v>
      </c>
      <c r="BZ120" s="93">
        <v>73.47</v>
      </c>
      <c r="CG120" s="93">
        <f>_xll.ciqfunctions.udf.CIQ("COP", "IQ_PRICEDATE", "6/30/2021")</f>
        <v>44377</v>
      </c>
    </row>
    <row r="121" spans="20:85">
      <c r="T121" s="95">
        <v>45233</v>
      </c>
      <c r="AO121" s="14">
        <v>4.6775000000000002</v>
      </c>
      <c r="AP121" s="14">
        <v>389.81659000000002</v>
      </c>
      <c r="AQ121" s="14">
        <v>7684.3025399999997</v>
      </c>
      <c r="AV121" s="39">
        <v>47.788730000000001</v>
      </c>
      <c r="AW121" s="39">
        <v>49.22334</v>
      </c>
      <c r="BG121" s="39">
        <f>_xll.ciqfunctions.udf.CIQ("COP", "IQ_PRICEDATE", "10/13/2023")</f>
        <v>45212</v>
      </c>
      <c r="BV121" s="93">
        <v>87.110039999999998</v>
      </c>
      <c r="BW121" s="93">
        <v>63.871639999999999</v>
      </c>
      <c r="BX121" s="93">
        <v>20.994530000000001</v>
      </c>
      <c r="BY121" s="93">
        <v>20.883040000000001</v>
      </c>
      <c r="BZ121" s="93">
        <v>66.319999999999993</v>
      </c>
      <c r="CG121" s="93">
        <f>_xll.ciqfunctions.udf.CIQ("COP", "IQ_PRICEDATE", "5/28/2021")</f>
        <v>44344</v>
      </c>
    </row>
    <row r="122" spans="20:85">
      <c r="T122" s="95">
        <v>45226</v>
      </c>
      <c r="AO122" s="14">
        <v>4.468</v>
      </c>
      <c r="AP122" s="14">
        <v>371.60068000000001</v>
      </c>
      <c r="AQ122" s="14">
        <v>7634.4155799999999</v>
      </c>
      <c r="AV122" s="39">
        <v>43.50638</v>
      </c>
      <c r="AW122" s="39">
        <v>47.577309999999997</v>
      </c>
      <c r="BG122" s="39">
        <f>_xll.ciqfunctions.udf.CIQ("COP", "IQ_PRICEDATE", "10/6/2023")</f>
        <v>45205</v>
      </c>
      <c r="BV122" s="93">
        <v>85.45966</v>
      </c>
      <c r="BW122" s="93">
        <v>58.545029999999997</v>
      </c>
      <c r="BX122" s="93">
        <v>19.904990000000002</v>
      </c>
      <c r="BY122" s="93">
        <v>18.382739999999998</v>
      </c>
      <c r="BZ122" s="93">
        <v>63.58</v>
      </c>
      <c r="CG122" s="93">
        <f>_xll.ciqfunctions.udf.CIQ("COP", "IQ_PRICEDATE", "4/30/2021")</f>
        <v>44316</v>
      </c>
    </row>
    <row r="123" spans="20:85">
      <c r="T123" s="95">
        <v>45219</v>
      </c>
      <c r="AO123" s="14">
        <v>3.9954999999999998</v>
      </c>
      <c r="AP123" s="14">
        <v>369.88668000000001</v>
      </c>
      <c r="AQ123" s="14">
        <v>7249.5662199999997</v>
      </c>
      <c r="AV123" s="39">
        <v>45.063220000000001</v>
      </c>
      <c r="AW123" s="39">
        <v>46.405329999999999</v>
      </c>
      <c r="BG123" s="39">
        <f>_xll.ciqfunctions.udf.CIQ("COP", "IQ_PRICEDATE", "9/29/2023")</f>
        <v>45198</v>
      </c>
      <c r="BV123" s="93">
        <v>86.885779999999997</v>
      </c>
      <c r="BW123" s="93">
        <v>57.341650000000001</v>
      </c>
      <c r="BX123" s="93">
        <v>19.26417</v>
      </c>
      <c r="BY123" s="93">
        <v>17.179760000000002</v>
      </c>
      <c r="BZ123" s="93">
        <v>59.16</v>
      </c>
      <c r="CG123" s="93">
        <f>_xll.ciqfunctions.udf.CIQ("COP", "IQ_PRICEDATE", "3/31/2021")</f>
        <v>44286</v>
      </c>
    </row>
    <row r="124" spans="20:85">
      <c r="T124" s="95">
        <v>45212</v>
      </c>
      <c r="AO124" s="14">
        <v>4.0925000000000002</v>
      </c>
      <c r="AP124" s="14">
        <v>360.19006999999999</v>
      </c>
      <c r="AQ124" s="14">
        <v>6948.0980900000004</v>
      </c>
      <c r="AV124" s="39">
        <v>44.246510000000001</v>
      </c>
      <c r="AW124" s="39">
        <v>45.191800000000001</v>
      </c>
      <c r="BG124" s="39">
        <f>_xll.ciqfunctions.udf.CIQ("COP", "IQ_PRICEDATE", "9/22/2023")</f>
        <v>45191</v>
      </c>
      <c r="BV124" s="93">
        <v>82.914190000000005</v>
      </c>
      <c r="BW124" s="93">
        <v>51.04063</v>
      </c>
      <c r="BX124" s="93">
        <v>19.311640000000001</v>
      </c>
      <c r="BY124" s="93">
        <v>16.72982</v>
      </c>
      <c r="BZ124" s="93">
        <v>61.5</v>
      </c>
      <c r="CG124" s="93">
        <f>_xll.ciqfunctions.udf.CIQ("COP", "IQ_PRICEDATE", "2/26/2021")</f>
        <v>44253</v>
      </c>
    </row>
    <row r="125" spans="20:85">
      <c r="T125" s="95">
        <v>45205</v>
      </c>
      <c r="AO125" s="14">
        <v>3.556</v>
      </c>
      <c r="AP125" s="14">
        <v>296.51533000000001</v>
      </c>
      <c r="AQ125" s="14">
        <v>6764.57888</v>
      </c>
      <c r="AV125" s="39">
        <v>33.744840000000003</v>
      </c>
      <c r="AW125" s="39">
        <v>36.64819</v>
      </c>
      <c r="BG125" s="39">
        <f>_xll.ciqfunctions.udf.CIQ("COP", "IQ_PRICEDATE", "9/15/2023")</f>
        <v>45184</v>
      </c>
      <c r="BV125" s="93">
        <v>69.658240000000006</v>
      </c>
      <c r="BW125" s="93">
        <v>40.288580000000003</v>
      </c>
      <c r="BX125" s="93">
        <v>17.347940000000001</v>
      </c>
      <c r="BY125" s="93">
        <v>12.78425</v>
      </c>
      <c r="BZ125" s="93">
        <v>52.2</v>
      </c>
      <c r="CG125" s="93">
        <f>_xll.ciqfunctions.udf.CIQ("COP", "IQ_PRICEDATE", "1/29/2021")</f>
        <v>44225</v>
      </c>
    </row>
    <row r="126" spans="20:85">
      <c r="T126" s="95">
        <v>45198</v>
      </c>
      <c r="AO126" s="14">
        <v>3.5190000000000001</v>
      </c>
      <c r="AP126" s="14">
        <v>286.14139999999998</v>
      </c>
      <c r="AQ126" s="14">
        <v>6835.7254400000002</v>
      </c>
      <c r="AV126" s="39">
        <v>33.711120000000001</v>
      </c>
      <c r="AW126" s="39">
        <v>33.689520000000002</v>
      </c>
      <c r="BG126" s="39">
        <f>_xll.ciqfunctions.udf.CIQ("COP", "IQ_PRICEDATE", "9/8/2023")</f>
        <v>45177</v>
      </c>
      <c r="BV126" s="93">
        <v>69.045050000000003</v>
      </c>
      <c r="BW126" s="93">
        <v>39.18233</v>
      </c>
      <c r="BX126" s="93">
        <v>16.020689999999998</v>
      </c>
      <c r="BY126" s="93">
        <v>12.27941</v>
      </c>
      <c r="BZ126" s="93">
        <v>48.52</v>
      </c>
      <c r="CG126" s="93">
        <f>_xll.ciqfunctions.udf.CIQ("COP", "IQ_PRICEDATE", "12/31/2020")</f>
        <v>44196</v>
      </c>
    </row>
    <row r="127" spans="20:85">
      <c r="T127" s="95">
        <v>45191</v>
      </c>
      <c r="AO127" s="14">
        <v>3.4205000000000001</v>
      </c>
      <c r="AP127" s="14">
        <v>274.41809999999998</v>
      </c>
      <c r="AQ127" s="14">
        <v>6585.1613299999999</v>
      </c>
      <c r="AV127" s="39">
        <v>33.348640000000003</v>
      </c>
      <c r="AW127" s="39">
        <v>31.16404</v>
      </c>
      <c r="BG127" s="39">
        <f>_xll.ciqfunctions.udf.CIQ("COP", "IQ_PRICEDATE", "9/1/2023")</f>
        <v>45170</v>
      </c>
      <c r="BV127" s="93">
        <v>71.277060000000006</v>
      </c>
      <c r="BW127" s="93">
        <v>36.833120000000001</v>
      </c>
      <c r="BX127" s="93">
        <v>15.271179999999999</v>
      </c>
      <c r="BY127" s="93">
        <v>10.789759999999999</v>
      </c>
      <c r="BZ127" s="93">
        <v>45.34</v>
      </c>
      <c r="CG127" s="93">
        <f>_xll.ciqfunctions.udf.CIQ("COP", "IQ_PRICEDATE", "11/30/2020")</f>
        <v>44165</v>
      </c>
    </row>
    <row r="128" spans="20:85">
      <c r="T128" s="95">
        <v>45184</v>
      </c>
      <c r="BG128" s="39">
        <f>_xll.ciqfunctions.udf.CIQ("COP", "IQ_PRICEDATE", "8/25/2023")</f>
        <v>45163</v>
      </c>
    </row>
    <row r="129" spans="20:59">
      <c r="T129" s="95">
        <v>45177</v>
      </c>
      <c r="BG129" s="39">
        <f>_xll.ciqfunctions.udf.CIQ("COP", "IQ_PRICEDATE", "8/18/2023")</f>
        <v>45156</v>
      </c>
    </row>
    <row r="130" spans="20:59">
      <c r="T130" s="95">
        <v>45170</v>
      </c>
      <c r="BG130" s="39">
        <f>_xll.ciqfunctions.udf.CIQ("COP", "IQ_PRICEDATE", "8/11/2023")</f>
        <v>45149</v>
      </c>
    </row>
    <row r="131" spans="20:59">
      <c r="T131" s="95">
        <v>45163</v>
      </c>
      <c r="BG131" s="39">
        <f>_xll.ciqfunctions.udf.CIQ("COP", "IQ_PRICEDATE", "8/4/2023")</f>
        <v>45142</v>
      </c>
    </row>
    <row r="132" spans="20:59">
      <c r="T132" s="95">
        <v>45156</v>
      </c>
      <c r="BG132" s="39">
        <f>_xll.ciqfunctions.udf.CIQ("COP", "IQ_PRICEDATE", "7/28/2023")</f>
        <v>45135</v>
      </c>
    </row>
    <row r="133" spans="20:59">
      <c r="T133" s="95">
        <v>45149</v>
      </c>
      <c r="BG133" s="39">
        <f>_xll.ciqfunctions.udf.CIQ("COP", "IQ_PRICEDATE", "7/21/2023")</f>
        <v>45128</v>
      </c>
    </row>
    <row r="134" spans="20:59">
      <c r="T134" s="95">
        <v>45142</v>
      </c>
      <c r="BG134" s="39">
        <f>_xll.ciqfunctions.udf.CIQ("COP", "IQ_PRICEDATE", "7/14/2023")</f>
        <v>45121</v>
      </c>
    </row>
    <row r="135" spans="20:59">
      <c r="T135" s="95">
        <v>45135</v>
      </c>
      <c r="BG135" s="39">
        <f>_xll.ciqfunctions.udf.CIQ("COP", "IQ_PRICEDATE", "7/7/2023")</f>
        <v>45114</v>
      </c>
    </row>
    <row r="136" spans="20:59">
      <c r="T136" s="95">
        <v>45128</v>
      </c>
      <c r="BG136" s="39">
        <f>_xll.ciqfunctions.udf.CIQ("COP", "IQ_PRICEDATE", "6/30/2023")</f>
        <v>45107</v>
      </c>
    </row>
    <row r="137" spans="20:59">
      <c r="T137" s="95">
        <v>45121</v>
      </c>
      <c r="BG137" s="39">
        <f>_xll.ciqfunctions.udf.CIQ("COP", "IQ_PRICEDATE", "6/23/2023")</f>
        <v>45100</v>
      </c>
    </row>
    <row r="138" spans="20:59">
      <c r="T138" s="95">
        <v>45114</v>
      </c>
      <c r="BG138" s="39">
        <f>_xll.ciqfunctions.udf.CIQ("COP", "IQ_PRICEDATE", "6/16/2023")</f>
        <v>45093</v>
      </c>
    </row>
    <row r="139" spans="20:59">
      <c r="T139" s="95">
        <v>45107</v>
      </c>
      <c r="BG139" s="39">
        <f>_xll.ciqfunctions.udf.CIQ("COP", "IQ_PRICEDATE", "6/9/2023")</f>
        <v>45086</v>
      </c>
    </row>
    <row r="140" spans="20:59">
      <c r="T140" s="95">
        <v>45100</v>
      </c>
      <c r="BG140" s="39">
        <f>_xll.ciqfunctions.udf.CIQ("COP", "IQ_PRICEDATE", "6/2/2023")</f>
        <v>45079</v>
      </c>
    </row>
    <row r="141" spans="20:59">
      <c r="T141" s="95">
        <v>45093</v>
      </c>
      <c r="BG141" s="39">
        <f>_xll.ciqfunctions.udf.CIQ("COP", "IQ_PRICEDATE", "5/26/2023")</f>
        <v>45072</v>
      </c>
    </row>
    <row r="142" spans="20:59">
      <c r="T142" s="95">
        <v>45086</v>
      </c>
      <c r="BG142" s="39">
        <f>_xll.ciqfunctions.udf.CIQ("COP", "IQ_PRICEDATE", "5/19/2023")</f>
        <v>45065</v>
      </c>
    </row>
    <row r="143" spans="20:59">
      <c r="T143" s="95">
        <v>45079</v>
      </c>
      <c r="BG143" s="39">
        <f>_xll.ciqfunctions.udf.CIQ("COP", "IQ_PRICEDATE", "5/12/2023")</f>
        <v>45058</v>
      </c>
    </row>
    <row r="144" spans="20:59">
      <c r="T144" s="95">
        <v>45072</v>
      </c>
      <c r="BG144" s="39">
        <f>_xll.ciqfunctions.udf.CIQ("COP", "IQ_PRICEDATE", "5/5/2023")</f>
        <v>45051</v>
      </c>
    </row>
    <row r="145" spans="20:59">
      <c r="T145" s="95">
        <v>45065</v>
      </c>
      <c r="BG145" s="39">
        <f>_xll.ciqfunctions.udf.CIQ("COP", "IQ_PRICEDATE", "4/28/2023")</f>
        <v>45044</v>
      </c>
    </row>
    <row r="146" spans="20:59">
      <c r="T146" s="95">
        <v>45058</v>
      </c>
      <c r="BG146" s="39">
        <f>_xll.ciqfunctions.udf.CIQ("COP", "IQ_PRICEDATE", "4/21/2023")</f>
        <v>45037</v>
      </c>
    </row>
    <row r="147" spans="20:59">
      <c r="T147" s="95">
        <v>45051</v>
      </c>
      <c r="BG147" s="39">
        <f>_xll.ciqfunctions.udf.CIQ("COP", "IQ_PRICEDATE", "4/14/2023")</f>
        <v>45030</v>
      </c>
    </row>
    <row r="148" spans="20:59">
      <c r="T148" s="95">
        <v>45044</v>
      </c>
      <c r="BG148" s="39">
        <f>_xll.ciqfunctions.udf.CIQ("COP", "IQ_PRICEDATE", "4/6/2023")</f>
        <v>45022</v>
      </c>
    </row>
    <row r="149" spans="20:59">
      <c r="T149" s="95">
        <v>45037</v>
      </c>
      <c r="BG149" s="39">
        <f>_xll.ciqfunctions.udf.CIQ("COP", "IQ_PRICEDATE", "3/31/2023")</f>
        <v>45016</v>
      </c>
    </row>
    <row r="150" spans="20:59">
      <c r="T150" s="95">
        <v>45030</v>
      </c>
      <c r="BG150" s="39">
        <f>_xll.ciqfunctions.udf.CIQ("COP", "IQ_PRICEDATE", "3/24/2023")</f>
        <v>45009</v>
      </c>
    </row>
    <row r="151" spans="20:59">
      <c r="T151" s="95">
        <v>45022</v>
      </c>
      <c r="BG151" s="39">
        <f>_xll.ciqfunctions.udf.CIQ("COP", "IQ_PRICEDATE", "3/17/2023")</f>
        <v>45002</v>
      </c>
    </row>
    <row r="152" spans="20:59">
      <c r="T152" s="95">
        <v>45016</v>
      </c>
      <c r="BG152" s="39">
        <f>_xll.ciqfunctions.udf.CIQ("COP", "IQ_PRICEDATE", "3/10/2023")</f>
        <v>44995</v>
      </c>
    </row>
    <row r="153" spans="20:59">
      <c r="T153" s="95">
        <v>45009</v>
      </c>
      <c r="BG153" s="39">
        <f>_xll.ciqfunctions.udf.CIQ("COP", "IQ_PRICEDATE", "3/3/2023")</f>
        <v>44988</v>
      </c>
    </row>
    <row r="154" spans="20:59">
      <c r="T154" s="95">
        <v>45002</v>
      </c>
      <c r="BG154" s="39">
        <f>_xll.ciqfunctions.udf.CIQ("COP", "IQ_PRICEDATE", "2/24/2023")</f>
        <v>44981</v>
      </c>
    </row>
    <row r="155" spans="20:59">
      <c r="T155" s="95">
        <v>44995</v>
      </c>
      <c r="BG155" s="39">
        <f>_xll.ciqfunctions.udf.CIQ("COP", "IQ_PRICEDATE", "2/17/2023")</f>
        <v>44974</v>
      </c>
    </row>
    <row r="156" spans="20:59">
      <c r="T156" s="95">
        <v>44988</v>
      </c>
      <c r="BG156" s="39">
        <f>_xll.ciqfunctions.udf.CIQ("COP", "IQ_PRICEDATE", "2/10/2023")</f>
        <v>44967</v>
      </c>
    </row>
    <row r="157" spans="20:59">
      <c r="T157" s="95">
        <v>44981</v>
      </c>
      <c r="BG157" s="39">
        <f>_xll.ciqfunctions.udf.CIQ("COP", "IQ_PRICEDATE", "2/3/2023")</f>
        <v>44960</v>
      </c>
    </row>
    <row r="158" spans="20:59">
      <c r="T158" s="95">
        <v>44974</v>
      </c>
      <c r="BG158" s="39">
        <f>_xll.ciqfunctions.udf.CIQ("COP", "IQ_PRICEDATE", "1/27/2023")</f>
        <v>44953</v>
      </c>
    </row>
    <row r="159" spans="20:59">
      <c r="T159" s="95">
        <v>44967</v>
      </c>
      <c r="BG159" s="39">
        <f>_xll.ciqfunctions.udf.CIQ("COP", "IQ_PRICEDATE", "1/20/2023")</f>
        <v>44946</v>
      </c>
    </row>
    <row r="160" spans="20:59">
      <c r="T160" s="95">
        <v>44960</v>
      </c>
      <c r="BG160" s="39">
        <f>_xll.ciqfunctions.udf.CIQ("COP", "IQ_PRICEDATE", "1/13/2023")</f>
        <v>44939</v>
      </c>
    </row>
    <row r="161" spans="20:59">
      <c r="T161" s="95">
        <v>44953</v>
      </c>
      <c r="BG161" s="39">
        <f>_xll.ciqfunctions.udf.CIQ("COP", "IQ_PRICEDATE", "1/6/2023")</f>
        <v>44932</v>
      </c>
    </row>
    <row r="162" spans="20:59">
      <c r="T162" s="95">
        <v>44946</v>
      </c>
      <c r="BG162" s="39">
        <f>_xll.ciqfunctions.udf.CIQ("COP", "IQ_PRICEDATE", "12/30/2022")</f>
        <v>44925</v>
      </c>
    </row>
    <row r="163" spans="20:59">
      <c r="T163" s="95">
        <v>44939</v>
      </c>
      <c r="BG163" s="39">
        <f>_xll.ciqfunctions.udf.CIQ("COP", "IQ_PRICEDATE", "12/23/2022")</f>
        <v>44918</v>
      </c>
    </row>
    <row r="164" spans="20:59">
      <c r="T164" s="95">
        <v>44932</v>
      </c>
      <c r="BG164" s="39">
        <f>_xll.ciqfunctions.udf.CIQ("COP", "IQ_PRICEDATE", "12/16/2022")</f>
        <v>44911</v>
      </c>
    </row>
    <row r="165" spans="20:59">
      <c r="T165" s="95">
        <v>44925</v>
      </c>
      <c r="BG165" s="39">
        <f>_xll.ciqfunctions.udf.CIQ("COP", "IQ_PRICEDATE", "12/9/2022")</f>
        <v>44904</v>
      </c>
    </row>
    <row r="166" spans="20:59">
      <c r="T166" s="95">
        <v>44918</v>
      </c>
      <c r="BG166" s="39">
        <f>_xll.ciqfunctions.udf.CIQ("COP", "IQ_PRICEDATE", "12/2/2022")</f>
        <v>44897</v>
      </c>
    </row>
    <row r="167" spans="20:59">
      <c r="T167" s="95">
        <v>44911</v>
      </c>
      <c r="BG167" s="39">
        <f>_xll.ciqfunctions.udf.CIQ("COP", "IQ_PRICEDATE", "11/25/2022")</f>
        <v>44890</v>
      </c>
    </row>
    <row r="168" spans="20:59">
      <c r="T168" s="95">
        <v>44904</v>
      </c>
      <c r="BG168" s="39">
        <f>_xll.ciqfunctions.udf.CIQ("COP", "IQ_PRICEDATE", "11/18/2022")</f>
        <v>44883</v>
      </c>
    </row>
    <row r="169" spans="20:59">
      <c r="T169" s="95">
        <v>44897</v>
      </c>
      <c r="BG169" s="39">
        <f>_xll.ciqfunctions.udf.CIQ("COP", "IQ_PRICEDATE", "11/11/2022")</f>
        <v>44876</v>
      </c>
    </row>
    <row r="170" spans="20:59">
      <c r="T170" s="95">
        <v>44890</v>
      </c>
      <c r="BG170" s="39">
        <f>_xll.ciqfunctions.udf.CIQ("COP", "IQ_PRICEDATE", "11/4/2022")</f>
        <v>44869</v>
      </c>
    </row>
    <row r="171" spans="20:59">
      <c r="T171" s="95">
        <v>44883</v>
      </c>
      <c r="BG171" s="39">
        <f>_xll.ciqfunctions.udf.CIQ("COP", "IQ_PRICEDATE", "10/28/2022")</f>
        <v>44862</v>
      </c>
    </row>
    <row r="172" spans="20:59">
      <c r="T172" s="95">
        <v>44876</v>
      </c>
      <c r="BG172" s="39">
        <f>_xll.ciqfunctions.udf.CIQ("COP", "IQ_PRICEDATE", "10/21/2022")</f>
        <v>44855</v>
      </c>
    </row>
    <row r="173" spans="20:59">
      <c r="T173" s="95">
        <v>44869</v>
      </c>
      <c r="BG173" s="39">
        <f>_xll.ciqfunctions.udf.CIQ("COP", "IQ_PRICEDATE", "10/14/2022")</f>
        <v>44848</v>
      </c>
    </row>
    <row r="174" spans="20:59">
      <c r="T174" s="95">
        <v>44862</v>
      </c>
      <c r="BG174" s="39">
        <f>_xll.ciqfunctions.udf.CIQ("COP", "IQ_PRICEDATE", "10/7/2022")</f>
        <v>44841</v>
      </c>
    </row>
    <row r="175" spans="20:59">
      <c r="T175" s="95">
        <v>44855</v>
      </c>
      <c r="BG175" s="39">
        <f>_xll.ciqfunctions.udf.CIQ("COP", "IQ_PRICEDATE", "9/30/2022")</f>
        <v>44834</v>
      </c>
    </row>
    <row r="176" spans="20:59">
      <c r="T176" s="95">
        <v>44848</v>
      </c>
      <c r="BG176" s="39">
        <f>_xll.ciqfunctions.udf.CIQ("COP", "IQ_PRICEDATE", "9/23/2022")</f>
        <v>44827</v>
      </c>
    </row>
    <row r="177" spans="20:59">
      <c r="T177" s="95">
        <v>44841</v>
      </c>
      <c r="BG177" s="39">
        <f>_xll.ciqfunctions.udf.CIQ("COP", "IQ_PRICEDATE", "9/16/2022")</f>
        <v>44820</v>
      </c>
    </row>
    <row r="178" spans="20:59">
      <c r="T178" s="95">
        <v>44834</v>
      </c>
      <c r="BG178" s="39">
        <f>_xll.ciqfunctions.udf.CIQ("COP", "IQ_PRICEDATE", "9/9/2022")</f>
        <v>44813</v>
      </c>
    </row>
    <row r="179" spans="20:59">
      <c r="T179" s="95">
        <v>44827</v>
      </c>
      <c r="BG179" s="39">
        <f>_xll.ciqfunctions.udf.CIQ("COP", "IQ_PRICEDATE", "9/2/2022")</f>
        <v>44806</v>
      </c>
    </row>
    <row r="180" spans="20:59">
      <c r="T180" s="95">
        <v>44820</v>
      </c>
      <c r="BG180" s="39">
        <f>_xll.ciqfunctions.udf.CIQ("COP", "IQ_PRICEDATE", "8/26/2022")</f>
        <v>44799</v>
      </c>
    </row>
    <row r="181" spans="20:59">
      <c r="T181" s="95">
        <v>44813</v>
      </c>
      <c r="BG181" s="39">
        <f>_xll.ciqfunctions.udf.CIQ("COP", "IQ_PRICEDATE", "8/19/2022")</f>
        <v>44792</v>
      </c>
    </row>
    <row r="182" spans="20:59">
      <c r="T182" s="95">
        <v>44806</v>
      </c>
      <c r="BG182" s="39">
        <f>_xll.ciqfunctions.udf.CIQ("COP", "IQ_PRICEDATE", "8/12/2022")</f>
        <v>44785</v>
      </c>
    </row>
    <row r="183" spans="20:59">
      <c r="T183" s="95">
        <v>44799</v>
      </c>
      <c r="BG183" s="39">
        <f>_xll.ciqfunctions.udf.CIQ("COP", "IQ_PRICEDATE", "8/5/2022")</f>
        <v>44778</v>
      </c>
    </row>
    <row r="184" spans="20:59">
      <c r="T184" s="95">
        <v>44792</v>
      </c>
      <c r="BG184" s="39">
        <f>_xll.ciqfunctions.udf.CIQ("COP", "IQ_PRICEDATE", "7/29/2022")</f>
        <v>44771</v>
      </c>
    </row>
    <row r="185" spans="20:59">
      <c r="T185" s="95">
        <v>44785</v>
      </c>
      <c r="BG185" s="39">
        <f>_xll.ciqfunctions.udf.CIQ("COP", "IQ_PRICEDATE", "7/22/2022")</f>
        <v>44764</v>
      </c>
    </row>
    <row r="186" spans="20:59">
      <c r="T186" s="95">
        <v>44778</v>
      </c>
      <c r="BG186" s="39">
        <f>_xll.ciqfunctions.udf.CIQ("COP", "IQ_PRICEDATE", "7/15/2022")</f>
        <v>44757</v>
      </c>
    </row>
    <row r="187" spans="20:59">
      <c r="T187" s="95">
        <v>44771</v>
      </c>
      <c r="BG187" s="39">
        <f>_xll.ciqfunctions.udf.CIQ("COP", "IQ_PRICEDATE", "7/8/2022")</f>
        <v>44750</v>
      </c>
    </row>
    <row r="188" spans="20:59">
      <c r="T188" s="95">
        <v>44764</v>
      </c>
      <c r="BG188" s="39">
        <f>_xll.ciqfunctions.udf.CIQ("COP", "IQ_PRICEDATE", "7/1/2022")</f>
        <v>44743</v>
      </c>
    </row>
    <row r="189" spans="20:59">
      <c r="T189" s="95">
        <v>44757</v>
      </c>
      <c r="BG189" s="39">
        <f>_xll.ciqfunctions.udf.CIQ("COP", "IQ_PRICEDATE", "6/24/2022")</f>
        <v>44736</v>
      </c>
    </row>
    <row r="190" spans="20:59">
      <c r="T190" s="95">
        <v>44750</v>
      </c>
      <c r="BG190" s="39">
        <f>_xll.ciqfunctions.udf.CIQ("COP", "IQ_PRICEDATE", "6/17/2022")</f>
        <v>44729</v>
      </c>
    </row>
    <row r="191" spans="20:59">
      <c r="T191" s="95">
        <v>44743</v>
      </c>
      <c r="BG191" s="39">
        <f>_xll.ciqfunctions.udf.CIQ("COP", "IQ_PRICEDATE", "6/10/2022")</f>
        <v>44722</v>
      </c>
    </row>
    <row r="192" spans="20:59">
      <c r="T192" s="95">
        <v>44736</v>
      </c>
      <c r="BG192" s="39">
        <f>_xll.ciqfunctions.udf.CIQ("COP", "IQ_PRICEDATE", "6/3/2022")</f>
        <v>44715</v>
      </c>
    </row>
    <row r="193" spans="20:59">
      <c r="T193" s="95">
        <v>44729</v>
      </c>
      <c r="BG193" s="39">
        <f>_xll.ciqfunctions.udf.CIQ("COP", "IQ_PRICEDATE", "5/27/2022")</f>
        <v>44708</v>
      </c>
    </row>
    <row r="194" spans="20:59">
      <c r="T194" s="95">
        <v>44722</v>
      </c>
      <c r="BG194" s="39">
        <f>_xll.ciqfunctions.udf.CIQ("COP", "IQ_PRICEDATE", "5/20/2022")</f>
        <v>44701</v>
      </c>
    </row>
    <row r="195" spans="20:59">
      <c r="T195" s="95">
        <v>44715</v>
      </c>
      <c r="BG195" s="39">
        <f>_xll.ciqfunctions.udf.CIQ("COP", "IQ_PRICEDATE", "5/13/2022")</f>
        <v>44694</v>
      </c>
    </row>
    <row r="196" spans="20:59">
      <c r="T196" s="95">
        <v>44708</v>
      </c>
      <c r="BG196" s="39">
        <f>_xll.ciqfunctions.udf.CIQ("COP", "IQ_PRICEDATE", "5/6/2022")</f>
        <v>44687</v>
      </c>
    </row>
    <row r="197" spans="20:59">
      <c r="T197" s="95">
        <v>44701</v>
      </c>
      <c r="BG197" s="39">
        <f>_xll.ciqfunctions.udf.CIQ("COP", "IQ_PRICEDATE", "4/29/2022")</f>
        <v>44680</v>
      </c>
    </row>
    <row r="198" spans="20:59">
      <c r="T198" s="95">
        <v>44694</v>
      </c>
      <c r="BG198" s="39">
        <f>_xll.ciqfunctions.udf.CIQ("COP", "IQ_PRICEDATE", "4/22/2022")</f>
        <v>44673</v>
      </c>
    </row>
    <row r="199" spans="20:59">
      <c r="T199" s="95">
        <v>44687</v>
      </c>
      <c r="BG199" s="39">
        <f>_xll.ciqfunctions.udf.CIQ("COP", "IQ_PRICEDATE", "4/14/2022")</f>
        <v>44665</v>
      </c>
    </row>
    <row r="200" spans="20:59">
      <c r="T200" s="95">
        <v>44680</v>
      </c>
      <c r="BG200" s="39">
        <f>_xll.ciqfunctions.udf.CIQ("COP", "IQ_PRICEDATE", "4/8/2022")</f>
        <v>44659</v>
      </c>
    </row>
    <row r="201" spans="20:59">
      <c r="T201" s="95">
        <v>44673</v>
      </c>
      <c r="BG201" s="39">
        <f>_xll.ciqfunctions.udf.CIQ("COP", "IQ_PRICEDATE", "4/1/2022")</f>
        <v>44652</v>
      </c>
    </row>
    <row r="202" spans="20:59">
      <c r="T202" s="95">
        <v>44665</v>
      </c>
      <c r="BG202" s="39">
        <f>_xll.ciqfunctions.udf.CIQ("COP", "IQ_PRICEDATE", "3/25/2022")</f>
        <v>44645</v>
      </c>
    </row>
    <row r="203" spans="20:59">
      <c r="T203" s="95">
        <v>44659</v>
      </c>
      <c r="BG203" s="39">
        <f>_xll.ciqfunctions.udf.CIQ("COP", "IQ_PRICEDATE", "3/18/2022")</f>
        <v>44638</v>
      </c>
    </row>
    <row r="204" spans="20:59">
      <c r="T204" s="95">
        <v>44652</v>
      </c>
      <c r="BG204" s="39">
        <f>_xll.ciqfunctions.udf.CIQ("COP", "IQ_PRICEDATE", "3/11/2022")</f>
        <v>44631</v>
      </c>
    </row>
    <row r="205" spans="20:59">
      <c r="T205" s="95">
        <v>44645</v>
      </c>
      <c r="BG205" s="39">
        <f>_xll.ciqfunctions.udf.CIQ("COP", "IQ_PRICEDATE", "3/4/2022")</f>
        <v>44624</v>
      </c>
    </row>
    <row r="206" spans="20:59">
      <c r="T206" s="95">
        <v>44638</v>
      </c>
      <c r="BG206" s="39">
        <f>_xll.ciqfunctions.udf.CIQ("COP", "IQ_PRICEDATE", "2/25/2022")</f>
        <v>44617</v>
      </c>
    </row>
    <row r="207" spans="20:59">
      <c r="T207" s="95">
        <v>44631</v>
      </c>
      <c r="BG207" s="39">
        <f>_xll.ciqfunctions.udf.CIQ("COP", "IQ_PRICEDATE", "2/18/2022")</f>
        <v>44610</v>
      </c>
    </row>
    <row r="208" spans="20:59">
      <c r="T208" s="95">
        <v>44624</v>
      </c>
      <c r="BG208" s="39">
        <f>_xll.ciqfunctions.udf.CIQ("COP", "IQ_PRICEDATE", "2/11/2022")</f>
        <v>44603</v>
      </c>
    </row>
    <row r="209" spans="20:59">
      <c r="T209" s="95">
        <v>44617</v>
      </c>
      <c r="BG209" s="39">
        <f>_xll.ciqfunctions.udf.CIQ("COP", "IQ_PRICEDATE", "2/4/2022")</f>
        <v>44596</v>
      </c>
    </row>
    <row r="210" spans="20:59">
      <c r="T210" s="95">
        <v>44610</v>
      </c>
      <c r="BG210" s="39">
        <f>_xll.ciqfunctions.udf.CIQ("COP", "IQ_PRICEDATE", "1/28/2022")</f>
        <v>44589</v>
      </c>
    </row>
    <row r="211" spans="20:59">
      <c r="T211" s="95">
        <v>44603</v>
      </c>
      <c r="BG211" s="39">
        <f>_xll.ciqfunctions.udf.CIQ("COP", "IQ_PRICEDATE", "1/21/2022")</f>
        <v>44582</v>
      </c>
    </row>
    <row r="212" spans="20:59">
      <c r="T212" s="95">
        <v>44596</v>
      </c>
      <c r="BG212" s="39">
        <f>_xll.ciqfunctions.udf.CIQ("COP", "IQ_PRICEDATE", "1/14/2022")</f>
        <v>44575</v>
      </c>
    </row>
    <row r="213" spans="20:59">
      <c r="T213" s="95">
        <v>44589</v>
      </c>
      <c r="BG213" s="39">
        <f>_xll.ciqfunctions.udf.CIQ("COP", "IQ_PRICEDATE", "1/7/2022")</f>
        <v>44568</v>
      </c>
    </row>
    <row r="214" spans="20:59">
      <c r="T214" s="95">
        <v>44582</v>
      </c>
      <c r="BG214" s="39">
        <f>_xll.ciqfunctions.udf.CIQ("COP", "IQ_PRICEDATE", "12/31/2021")</f>
        <v>44561</v>
      </c>
    </row>
    <row r="215" spans="20:59">
      <c r="T215" s="95">
        <v>44575</v>
      </c>
      <c r="BG215" s="39">
        <f>_xll.ciqfunctions.udf.CIQ("COP", "IQ_PRICEDATE", "12/23/2021")</f>
        <v>44553</v>
      </c>
    </row>
    <row r="216" spans="20:59">
      <c r="T216" s="95">
        <v>44568</v>
      </c>
      <c r="BG216" s="39">
        <f>_xll.ciqfunctions.udf.CIQ("COP", "IQ_PRICEDATE", "12/17/2021")</f>
        <v>44547</v>
      </c>
    </row>
    <row r="217" spans="20:59">
      <c r="T217" s="95">
        <v>44561</v>
      </c>
      <c r="BG217" s="39">
        <f>_xll.ciqfunctions.udf.CIQ("COP", "IQ_PRICEDATE", "12/10/2021")</f>
        <v>44540</v>
      </c>
    </row>
    <row r="218" spans="20:59">
      <c r="T218" s="95">
        <v>44553</v>
      </c>
      <c r="BG218" s="39">
        <f>_xll.ciqfunctions.udf.CIQ("COP", "IQ_PRICEDATE", "12/3/2021")</f>
        <v>44533</v>
      </c>
    </row>
    <row r="219" spans="20:59">
      <c r="T219" s="95">
        <v>44547</v>
      </c>
      <c r="BG219" s="39">
        <f>_xll.ciqfunctions.udf.CIQ("COP", "IQ_PRICEDATE", "11/26/2021")</f>
        <v>44526</v>
      </c>
    </row>
    <row r="220" spans="20:59">
      <c r="T220" s="95">
        <v>44540</v>
      </c>
      <c r="BG220" s="39">
        <f>_xll.ciqfunctions.udf.CIQ("COP", "IQ_PRICEDATE", "11/19/2021")</f>
        <v>44519</v>
      </c>
    </row>
    <row r="221" spans="20:59">
      <c r="T221" s="95">
        <v>44533</v>
      </c>
      <c r="BG221" s="39">
        <f>_xll.ciqfunctions.udf.CIQ("COP", "IQ_PRICEDATE", "11/12/2021")</f>
        <v>44512</v>
      </c>
    </row>
    <row r="222" spans="20:59">
      <c r="T222" s="95">
        <v>44526</v>
      </c>
      <c r="BG222" s="39">
        <f>_xll.ciqfunctions.udf.CIQ("COP", "IQ_PRICEDATE", "11/5/2021")</f>
        <v>44505</v>
      </c>
    </row>
    <row r="223" spans="20:59">
      <c r="T223" s="95">
        <v>44519</v>
      </c>
      <c r="BG223" s="39">
        <f>_xll.ciqfunctions.udf.CIQ("COP", "IQ_PRICEDATE", "10/29/2021")</f>
        <v>44498</v>
      </c>
    </row>
    <row r="224" spans="20:59">
      <c r="T224" s="95">
        <v>44512</v>
      </c>
      <c r="BG224" s="39">
        <f>_xll.ciqfunctions.udf.CIQ("COP", "IQ_PRICEDATE", "10/22/2021")</f>
        <v>44491</v>
      </c>
    </row>
    <row r="225" spans="20:59">
      <c r="T225" s="95">
        <v>44505</v>
      </c>
      <c r="BG225" s="39">
        <f>_xll.ciqfunctions.udf.CIQ("COP", "IQ_PRICEDATE", "10/15/2021")</f>
        <v>44484</v>
      </c>
    </row>
    <row r="226" spans="20:59">
      <c r="T226" s="95">
        <v>44498</v>
      </c>
      <c r="BG226" s="39">
        <f>_xll.ciqfunctions.udf.CIQ("COP", "IQ_PRICEDATE", "10/8/2021")</f>
        <v>44477</v>
      </c>
    </row>
    <row r="227" spans="20:59">
      <c r="T227" s="95">
        <v>44491</v>
      </c>
      <c r="BG227" s="39">
        <f>_xll.ciqfunctions.udf.CIQ("COP", "IQ_PRICEDATE", "10/1/2021")</f>
        <v>44470</v>
      </c>
    </row>
    <row r="228" spans="20:59">
      <c r="T228" s="95">
        <v>44484</v>
      </c>
      <c r="BG228" s="39">
        <f>_xll.ciqfunctions.udf.CIQ("COP", "IQ_PRICEDATE", "9/24/2021")</f>
        <v>44463</v>
      </c>
    </row>
    <row r="229" spans="20:59">
      <c r="T229" s="95">
        <v>44477</v>
      </c>
      <c r="BG229" s="39">
        <f>_xll.ciqfunctions.udf.CIQ("COP", "IQ_PRICEDATE", "9/17/2021")</f>
        <v>44456</v>
      </c>
    </row>
    <row r="230" spans="20:59">
      <c r="T230" s="95">
        <v>44470</v>
      </c>
      <c r="BG230" s="39">
        <f>_xll.ciqfunctions.udf.CIQ("COP", "IQ_PRICEDATE", "9/10/2021")</f>
        <v>44449</v>
      </c>
    </row>
    <row r="231" spans="20:59">
      <c r="T231" s="95">
        <v>44463</v>
      </c>
      <c r="BG231" s="39">
        <f>_xll.ciqfunctions.udf.CIQ("COP", "IQ_PRICEDATE", "9/3/2021")</f>
        <v>44442</v>
      </c>
    </row>
    <row r="232" spans="20:59">
      <c r="T232" s="95">
        <v>44456</v>
      </c>
      <c r="BG232" s="39">
        <f>_xll.ciqfunctions.udf.CIQ("COP", "IQ_PRICEDATE", "8/27/2021")</f>
        <v>44435</v>
      </c>
    </row>
    <row r="233" spans="20:59">
      <c r="T233" s="95">
        <v>44449</v>
      </c>
      <c r="BG233" s="39">
        <f>_xll.ciqfunctions.udf.CIQ("COP", "IQ_PRICEDATE", "8/20/2021")</f>
        <v>44428</v>
      </c>
    </row>
    <row r="234" spans="20:59">
      <c r="T234" s="95">
        <v>44442</v>
      </c>
      <c r="BG234" s="39">
        <f>_xll.ciqfunctions.udf.CIQ("COP", "IQ_PRICEDATE", "8/13/2021")</f>
        <v>44421</v>
      </c>
    </row>
    <row r="235" spans="20:59">
      <c r="T235" s="95">
        <v>44435</v>
      </c>
      <c r="BG235" s="39">
        <f>_xll.ciqfunctions.udf.CIQ("COP", "IQ_PRICEDATE", "8/6/2021")</f>
        <v>44414</v>
      </c>
    </row>
    <row r="236" spans="20:59">
      <c r="T236" s="95">
        <v>44428</v>
      </c>
      <c r="BG236" s="39">
        <f>_xll.ciqfunctions.udf.CIQ("COP", "IQ_PRICEDATE", "7/30/2021")</f>
        <v>44407</v>
      </c>
    </row>
    <row r="237" spans="20:59">
      <c r="T237" s="95">
        <v>44421</v>
      </c>
      <c r="BG237" s="39">
        <f>_xll.ciqfunctions.udf.CIQ("COP", "IQ_PRICEDATE", "7/23/2021")</f>
        <v>44400</v>
      </c>
    </row>
    <row r="238" spans="20:59">
      <c r="T238" s="95">
        <v>44414</v>
      </c>
      <c r="BG238" s="39">
        <f>_xll.ciqfunctions.udf.CIQ("COP", "IQ_PRICEDATE", "7/16/2021")</f>
        <v>44393</v>
      </c>
    </row>
    <row r="239" spans="20:59">
      <c r="T239" s="95">
        <v>44407</v>
      </c>
      <c r="BG239" s="39">
        <f>_xll.ciqfunctions.udf.CIQ("COP", "IQ_PRICEDATE", "7/9/2021")</f>
        <v>44386</v>
      </c>
    </row>
    <row r="240" spans="20:59">
      <c r="T240" s="95">
        <v>44400</v>
      </c>
      <c r="BG240" s="39">
        <f>_xll.ciqfunctions.udf.CIQ("COP", "IQ_PRICEDATE", "7/2/2021")</f>
        <v>44379</v>
      </c>
    </row>
    <row r="241" spans="20:59">
      <c r="T241" s="95">
        <v>44393</v>
      </c>
      <c r="BG241" s="39">
        <f>_xll.ciqfunctions.udf.CIQ("COP", "IQ_PRICEDATE", "6/25/2021")</f>
        <v>44372</v>
      </c>
    </row>
    <row r="242" spans="20:59">
      <c r="T242" s="95">
        <v>44386</v>
      </c>
      <c r="BG242" s="39">
        <f>_xll.ciqfunctions.udf.CIQ("COP", "IQ_PRICEDATE", "6/18/2021")</f>
        <v>44365</v>
      </c>
    </row>
    <row r="243" spans="20:59">
      <c r="T243" s="95">
        <v>44379</v>
      </c>
      <c r="BG243" s="39">
        <f>_xll.ciqfunctions.udf.CIQ("COP", "IQ_PRICEDATE", "6/11/2021")</f>
        <v>44358</v>
      </c>
    </row>
    <row r="244" spans="20:59">
      <c r="T244" s="95">
        <v>44372</v>
      </c>
      <c r="BG244" s="39">
        <f>_xll.ciqfunctions.udf.CIQ("COP", "IQ_PRICEDATE", "6/4/2021")</f>
        <v>44351</v>
      </c>
    </row>
    <row r="245" spans="20:59">
      <c r="T245" s="95">
        <v>44365</v>
      </c>
      <c r="BG245" s="39">
        <f>_xll.ciqfunctions.udf.CIQ("COP", "IQ_PRICEDATE", "5/28/2021")</f>
        <v>44344</v>
      </c>
    </row>
    <row r="246" spans="20:59">
      <c r="T246" s="95">
        <v>44358</v>
      </c>
      <c r="BG246" s="39">
        <f>_xll.ciqfunctions.udf.CIQ("COP", "IQ_PRICEDATE", "5/21/2021")</f>
        <v>44337</v>
      </c>
    </row>
    <row r="247" spans="20:59">
      <c r="T247" s="95">
        <v>44351</v>
      </c>
      <c r="BG247" s="39">
        <f>_xll.ciqfunctions.udf.CIQ("COP", "IQ_PRICEDATE", "5/14/2021")</f>
        <v>44330</v>
      </c>
    </row>
    <row r="248" spans="20:59">
      <c r="T248" s="95">
        <v>44344</v>
      </c>
      <c r="BG248" s="39">
        <f>_xll.ciqfunctions.udf.CIQ("COP", "IQ_PRICEDATE", "5/7/2021")</f>
        <v>44323</v>
      </c>
    </row>
    <row r="249" spans="20:59">
      <c r="T249" s="95">
        <v>44337</v>
      </c>
      <c r="BG249" s="39">
        <f>_xll.ciqfunctions.udf.CIQ("COP", "IQ_PRICEDATE", "4/30/2021")</f>
        <v>44316</v>
      </c>
    </row>
    <row r="250" spans="20:59">
      <c r="T250" s="95">
        <v>44330</v>
      </c>
      <c r="BG250" s="39">
        <f>_xll.ciqfunctions.udf.CIQ("COP", "IQ_PRICEDATE", "4/23/2021")</f>
        <v>44309</v>
      </c>
    </row>
    <row r="251" spans="20:59">
      <c r="T251" s="95">
        <v>44323</v>
      </c>
      <c r="BG251" s="39">
        <f>_xll.ciqfunctions.udf.CIQ("COP", "IQ_PRICEDATE", "4/16/2021")</f>
        <v>44302</v>
      </c>
    </row>
    <row r="252" spans="20:59">
      <c r="T252" s="95">
        <v>44316</v>
      </c>
      <c r="BG252" s="39">
        <f>_xll.ciqfunctions.udf.CIQ("COP", "IQ_PRICEDATE", "4/9/2021")</f>
        <v>44295</v>
      </c>
    </row>
    <row r="253" spans="20:59">
      <c r="T253" s="95">
        <v>44309</v>
      </c>
      <c r="BG253" s="39">
        <f>_xll.ciqfunctions.udf.CIQ("COP", "IQ_PRICEDATE", "4/1/2021")</f>
        <v>44287</v>
      </c>
    </row>
    <row r="254" spans="20:59">
      <c r="T254" s="95">
        <v>44302</v>
      </c>
      <c r="BG254" s="39">
        <f>_xll.ciqfunctions.udf.CIQ("COP", "IQ_PRICEDATE", "3/26/2021")</f>
        <v>44281</v>
      </c>
    </row>
    <row r="255" spans="20:59">
      <c r="T255" s="95">
        <v>44295</v>
      </c>
      <c r="BG255" s="39">
        <f>_xll.ciqfunctions.udf.CIQ("COP", "IQ_PRICEDATE", "3/19/2021")</f>
        <v>44274</v>
      </c>
    </row>
    <row r="256" spans="20:59">
      <c r="T256" s="95">
        <v>44287</v>
      </c>
      <c r="BG256" s="39">
        <f>_xll.ciqfunctions.udf.CIQ("COP", "IQ_PRICEDATE", "3/12/2021")</f>
        <v>44267</v>
      </c>
    </row>
    <row r="257" spans="20:59">
      <c r="T257" s="95">
        <v>44281</v>
      </c>
      <c r="BG257" s="39">
        <f>_xll.ciqfunctions.udf.CIQ("COP", "IQ_PRICEDATE", "3/5/2021")</f>
        <v>44260</v>
      </c>
    </row>
    <row r="258" spans="20:59">
      <c r="T258" s="95">
        <v>44274</v>
      </c>
      <c r="BG258" s="39">
        <f>_xll.ciqfunctions.udf.CIQ("COP", "IQ_PRICEDATE", "2/26/2021")</f>
        <v>44253</v>
      </c>
    </row>
    <row r="259" spans="20:59">
      <c r="T259" s="95">
        <v>44267</v>
      </c>
      <c r="BG259" s="39">
        <f>_xll.ciqfunctions.udf.CIQ("COP", "IQ_PRICEDATE", "2/19/2021")</f>
        <v>44246</v>
      </c>
    </row>
    <row r="260" spans="20:59">
      <c r="T260" s="95">
        <v>44260</v>
      </c>
      <c r="BG260" s="39">
        <f>_xll.ciqfunctions.udf.CIQ("COP", "IQ_PRICEDATE", "2/12/2021")</f>
        <v>44239</v>
      </c>
    </row>
    <row r="261" spans="20:59">
      <c r="T261" s="95">
        <v>44253</v>
      </c>
      <c r="BG261" s="39">
        <f>_xll.ciqfunctions.udf.CIQ("COP", "IQ_PRICEDATE", "2/5/2021")</f>
        <v>44232</v>
      </c>
    </row>
    <row r="262" spans="20:59">
      <c r="T262" s="95">
        <v>44246</v>
      </c>
      <c r="BG262" s="39">
        <f>_xll.ciqfunctions.udf.CIQ("COP", "IQ_PRICEDATE", "1/29/2021")</f>
        <v>44225</v>
      </c>
    </row>
    <row r="263" spans="20:59">
      <c r="T263" s="95">
        <v>44239</v>
      </c>
      <c r="BG263" s="39">
        <f>_xll.ciqfunctions.udf.CIQ("COP", "IQ_PRICEDATE", "1/22/2021")</f>
        <v>44218</v>
      </c>
    </row>
    <row r="264" spans="20:59">
      <c r="T264" s="95">
        <v>44232</v>
      </c>
      <c r="BG264" s="39">
        <f>_xll.ciqfunctions.udf.CIQ("COP", "IQ_PRICEDATE", "1/15/2021")</f>
        <v>44211</v>
      </c>
    </row>
    <row r="265" spans="20:59">
      <c r="T265" s="95">
        <v>44225</v>
      </c>
      <c r="BG265" s="39">
        <f>_xll.ciqfunctions.udf.CIQ("COP", "IQ_PRICEDATE", "1/8/2021")</f>
        <v>44204</v>
      </c>
    </row>
    <row r="266" spans="20:59">
      <c r="T266" s="95">
        <v>44218</v>
      </c>
      <c r="BG266" s="39">
        <f>_xll.ciqfunctions.udf.CIQ("COP", "IQ_PRICEDATE", "12/31/2020")</f>
        <v>44196</v>
      </c>
    </row>
    <row r="267" spans="20:59">
      <c r="T267" s="95">
        <v>44211</v>
      </c>
      <c r="BG267" s="39">
        <f>_xll.ciqfunctions.udf.CIQ("COP", "IQ_PRICEDATE", "12/24/2020")</f>
        <v>44189</v>
      </c>
    </row>
    <row r="268" spans="20:59">
      <c r="T268" s="95">
        <v>44204</v>
      </c>
      <c r="BG268" s="39">
        <f>_xll.ciqfunctions.udf.CIQ("COP", "IQ_PRICEDATE", "12/18/2020")</f>
        <v>44183</v>
      </c>
    </row>
    <row r="269" spans="20:59">
      <c r="T269" s="95">
        <v>44196</v>
      </c>
      <c r="BG269" s="39">
        <f>_xll.ciqfunctions.udf.CIQ("COP", "IQ_PRICEDATE", "12/11/2020")</f>
        <v>44176</v>
      </c>
    </row>
    <row r="270" spans="20:59">
      <c r="T270" s="95">
        <v>44189</v>
      </c>
      <c r="BG270" s="39">
        <f>_xll.ciqfunctions.udf.CIQ("COP", "IQ_PRICEDATE", "12/4/2020")</f>
        <v>44169</v>
      </c>
    </row>
    <row r="271" spans="20:59">
      <c r="T271" s="95">
        <v>44183</v>
      </c>
      <c r="BG271" s="39">
        <f>_xll.ciqfunctions.udf.CIQ("COP", "IQ_PRICEDATE", "11/27/2020")</f>
        <v>44162</v>
      </c>
    </row>
    <row r="272" spans="20:59">
      <c r="T272" s="95">
        <v>44176</v>
      </c>
      <c r="BG272" s="39">
        <f>_xll.ciqfunctions.udf.CIQ("COP", "IQ_PRICEDATE", "11/20/2020")</f>
        <v>44155</v>
      </c>
    </row>
    <row r="273" spans="20:59">
      <c r="T273" s="95">
        <v>44169</v>
      </c>
      <c r="BG273" s="39">
        <f>_xll.ciqfunctions.udf.CIQ("COP", "IQ_PRICEDATE", "11/13/2020")</f>
        <v>44148</v>
      </c>
    </row>
    <row r="274" spans="20:59">
      <c r="T274" s="95">
        <v>44162</v>
      </c>
    </row>
    <row r="275" spans="20:59">
      <c r="T275" s="95">
        <v>44155</v>
      </c>
    </row>
    <row r="276" spans="20:59">
      <c r="T276" s="95">
        <v>44148</v>
      </c>
    </row>
    <row r="277" spans="20:59">
      <c r="T277" s="39">
        <v>79.431799999999996</v>
      </c>
    </row>
    <row r="278" spans="20:59">
      <c r="T278" s="39">
        <v>75.667490000000001</v>
      </c>
    </row>
    <row r="279" spans="20:59">
      <c r="T279" s="39">
        <v>72.977639999999994</v>
      </c>
    </row>
    <row r="280" spans="20:59">
      <c r="T280" s="39">
        <v>69.658240000000006</v>
      </c>
    </row>
    <row r="281" spans="20:59">
      <c r="T281" s="39">
        <v>74.997069999999994</v>
      </c>
    </row>
    <row r="282" spans="20:59">
      <c r="T282" s="39">
        <v>75.291399999999996</v>
      </c>
    </row>
    <row r="283" spans="20:59">
      <c r="T283" s="39">
        <v>74.465639999999993</v>
      </c>
    </row>
    <row r="284" spans="20:59">
      <c r="T284" s="39">
        <v>69.045050000000003</v>
      </c>
    </row>
    <row r="285" spans="20:59">
      <c r="T285" s="39">
        <v>69.764529999999993</v>
      </c>
    </row>
    <row r="286" spans="20:59">
      <c r="T286" s="39">
        <v>71.285240000000002</v>
      </c>
    </row>
    <row r="287" spans="20:59">
      <c r="T287" s="39">
        <v>75.585729999999998</v>
      </c>
    </row>
    <row r="288" spans="20:59">
      <c r="T288" s="39">
        <v>76.264330000000001</v>
      </c>
    </row>
    <row r="289" spans="20:20">
      <c r="T289" s="39">
        <v>74.653689999999997</v>
      </c>
    </row>
    <row r="290" spans="20:20">
      <c r="T290" s="39">
        <v>70.140619999999998</v>
      </c>
    </row>
    <row r="291" spans="20:20">
      <c r="T291" s="39">
        <v>66.899699999999996</v>
      </c>
    </row>
    <row r="292" spans="20:20">
      <c r="T292" s="39">
        <v>47.808549999999997</v>
      </c>
    </row>
    <row r="293" spans="20:20">
      <c r="T293" s="39">
        <v>47.582970000000003</v>
      </c>
    </row>
    <row r="294" spans="20:20">
      <c r="T294" s="39">
        <v>51.552500000000002</v>
      </c>
    </row>
    <row r="295" spans="20:20">
      <c r="T295" s="39">
        <v>53.798760000000001</v>
      </c>
    </row>
    <row r="296" spans="20:20">
      <c r="T296" s="39">
        <v>52.56418</v>
      </c>
    </row>
    <row r="297" spans="20:20">
      <c r="T297" s="39">
        <v>49.323390000000003</v>
      </c>
    </row>
    <row r="298" spans="20:20">
      <c r="T298" s="39">
        <v>51.415329999999997</v>
      </c>
    </row>
    <row r="299" spans="20:20">
      <c r="T299" s="39">
        <v>51.312440000000002</v>
      </c>
    </row>
    <row r="300" spans="20:20">
      <c r="T300" s="39">
        <v>47.788730000000001</v>
      </c>
    </row>
    <row r="301" spans="20:20">
      <c r="T301" s="39">
        <v>47.711570000000002</v>
      </c>
    </row>
    <row r="302" spans="20:20">
      <c r="T302" s="39">
        <v>48.457470000000001</v>
      </c>
    </row>
    <row r="303" spans="20:20">
      <c r="T303" s="39">
        <v>48.576729999999998</v>
      </c>
    </row>
    <row r="304" spans="20:20">
      <c r="T304" s="39">
        <v>43.50638</v>
      </c>
    </row>
    <row r="305" spans="20:20">
      <c r="T305" s="39">
        <v>42.298340000000003</v>
      </c>
    </row>
    <row r="306" spans="20:20">
      <c r="T306" s="39">
        <v>43.463839999999998</v>
      </c>
    </row>
    <row r="307" spans="20:20">
      <c r="T307" s="39">
        <v>43.582940000000001</v>
      </c>
    </row>
    <row r="308" spans="20:20">
      <c r="T308" s="39">
        <v>45.956479999999999</v>
      </c>
    </row>
    <row r="309" spans="20:20">
      <c r="T309" s="39">
        <v>46.82423</v>
      </c>
    </row>
    <row r="310" spans="20:20">
      <c r="T310" s="39">
        <v>44.748440000000002</v>
      </c>
    </row>
    <row r="311" spans="20:20">
      <c r="T311" s="39">
        <v>50.354759999999999</v>
      </c>
    </row>
    <row r="312" spans="20:20">
      <c r="T312" s="39">
        <v>49.631639999999997</v>
      </c>
    </row>
    <row r="313" spans="20:20">
      <c r="T313" s="39">
        <v>44.246510000000001</v>
      </c>
    </row>
    <row r="314" spans="20:20">
      <c r="T314" s="39">
        <v>41.192390000000003</v>
      </c>
    </row>
    <row r="315" spans="20:20">
      <c r="T315" s="39">
        <v>40.120469999999997</v>
      </c>
    </row>
    <row r="316" spans="20:20">
      <c r="T316" s="39">
        <v>37.44556</v>
      </c>
    </row>
    <row r="317" spans="20:20">
      <c r="T317" s="39">
        <v>33.744840000000003</v>
      </c>
    </row>
    <row r="318" spans="20:20">
      <c r="T318" s="39">
        <v>35.987189999999998</v>
      </c>
    </row>
    <row r="319" spans="20:20">
      <c r="T319" s="39">
        <v>38.035649999999997</v>
      </c>
    </row>
    <row r="320" spans="20:20">
      <c r="T320" s="39">
        <v>37.681600000000003</v>
      </c>
    </row>
    <row r="321" spans="20:20">
      <c r="T321" s="39">
        <v>33.711120000000001</v>
      </c>
    </row>
    <row r="322" spans="20:20">
      <c r="T322" s="39">
        <v>33.289630000000002</v>
      </c>
    </row>
    <row r="323" spans="20:20">
      <c r="T323" s="39">
        <v>34.545679999999997</v>
      </c>
    </row>
    <row r="324" spans="20:20">
      <c r="T324" s="39">
        <v>36.653149999999997</v>
      </c>
    </row>
    <row r="325" spans="20:20">
      <c r="T325" s="39">
        <v>37.319110000000002</v>
      </c>
    </row>
    <row r="326" spans="20:20">
      <c r="T326" s="39">
        <v>36.06306</v>
      </c>
    </row>
    <row r="327" spans="20:20">
      <c r="T327" s="39">
        <v>33.424509999999998</v>
      </c>
    </row>
    <row r="328" spans="20:20">
      <c r="T328" s="39">
        <v>29.80808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D64F-9010-48AF-92FD-D7436E9A0A10}">
  <dimension ref="A1:K4012"/>
  <sheetViews>
    <sheetView workbookViewId="0">
      <selection activeCell="F13" sqref="F13"/>
    </sheetView>
  </sheetViews>
  <sheetFormatPr defaultRowHeight="14"/>
  <cols>
    <col min="2" max="2" width="30.33203125" bestFit="1" customWidth="1"/>
    <col min="3" max="3" width="16.1640625" bestFit="1" customWidth="1"/>
    <col min="7" max="7" width="11.08203125" bestFit="1" customWidth="1"/>
    <col min="8" max="8" width="23.75" bestFit="1" customWidth="1"/>
    <col min="11" max="11" width="18.5" bestFit="1" customWidth="1"/>
  </cols>
  <sheetData>
    <row r="1" spans="1:11">
      <c r="A1" s="6" t="s">
        <v>16</v>
      </c>
      <c r="B1" s="6"/>
      <c r="C1" s="6" t="s">
        <v>17</v>
      </c>
      <c r="G1" s="6" t="s">
        <v>16</v>
      </c>
      <c r="H1" s="6"/>
      <c r="J1" s="6" t="s">
        <v>16</v>
      </c>
      <c r="K1" s="6" t="s">
        <v>32</v>
      </c>
    </row>
    <row r="2" spans="1:11">
      <c r="A2" s="6" t="s">
        <v>18</v>
      </c>
      <c r="B2" s="6" t="s">
        <v>19</v>
      </c>
      <c r="C2" s="6" t="s">
        <v>20</v>
      </c>
      <c r="G2" s="6" t="s">
        <v>18</v>
      </c>
      <c r="H2" s="6" t="s">
        <v>29</v>
      </c>
      <c r="J2" s="6" t="s">
        <v>18</v>
      </c>
      <c r="K2" s="6" t="s">
        <v>33</v>
      </c>
    </row>
    <row r="3" spans="1:11">
      <c r="A3" s="6" t="s">
        <v>21</v>
      </c>
      <c r="B3" s="6" t="s">
        <v>22</v>
      </c>
      <c r="C3" s="6" t="s">
        <v>22</v>
      </c>
      <c r="G3" s="6" t="s">
        <v>21</v>
      </c>
      <c r="H3" s="6" t="s">
        <v>30</v>
      </c>
      <c r="J3" s="6" t="s">
        <v>21</v>
      </c>
      <c r="K3" s="6" t="s">
        <v>22</v>
      </c>
    </row>
    <row r="4" spans="1:11">
      <c r="A4" s="6" t="s">
        <v>23</v>
      </c>
      <c r="B4" s="6" t="s">
        <v>24</v>
      </c>
      <c r="C4" s="6" t="s">
        <v>25</v>
      </c>
      <c r="G4" s="6" t="s">
        <v>23</v>
      </c>
      <c r="H4" s="6" t="s">
        <v>31</v>
      </c>
      <c r="J4" s="6" t="s">
        <v>23</v>
      </c>
      <c r="K4" s="6" t="s">
        <v>34</v>
      </c>
    </row>
    <row r="5" spans="1:11">
      <c r="A5" s="6" t="s">
        <v>26</v>
      </c>
      <c r="B5" s="6">
        <v>20251103</v>
      </c>
      <c r="C5" s="6">
        <v>20251024</v>
      </c>
      <c r="G5" s="6" t="s">
        <v>26</v>
      </c>
      <c r="H5" s="6">
        <v>20251115</v>
      </c>
      <c r="J5" s="6" t="s">
        <v>26</v>
      </c>
      <c r="K5" s="6">
        <v>20251105</v>
      </c>
    </row>
    <row r="6" spans="1:11">
      <c r="A6" s="7">
        <v>45961</v>
      </c>
      <c r="B6" s="8">
        <v>0</v>
      </c>
      <c r="C6" s="8"/>
      <c r="G6" s="9">
        <v>45975</v>
      </c>
      <c r="H6" s="8">
        <v>0</v>
      </c>
      <c r="J6" s="7">
        <v>45991</v>
      </c>
      <c r="K6" s="8">
        <v>0</v>
      </c>
    </row>
    <row r="7" spans="1:11">
      <c r="A7" s="7">
        <v>45930</v>
      </c>
      <c r="B7" s="8">
        <v>49.1</v>
      </c>
      <c r="C7" s="8">
        <v>3</v>
      </c>
      <c r="G7" s="9">
        <v>45974</v>
      </c>
      <c r="H7" s="8">
        <v>20</v>
      </c>
      <c r="J7" s="7">
        <v>45961</v>
      </c>
      <c r="K7" s="8">
        <v>30.27</v>
      </c>
    </row>
    <row r="8" spans="1:11">
      <c r="A8" s="7">
        <v>45900</v>
      </c>
      <c r="B8" s="8">
        <v>48.7</v>
      </c>
      <c r="C8" s="8">
        <v>2.9</v>
      </c>
      <c r="G8" s="9">
        <v>45973</v>
      </c>
      <c r="H8" s="8">
        <v>17.510000000000002</v>
      </c>
      <c r="J8" s="7">
        <v>45930</v>
      </c>
      <c r="K8" s="8">
        <v>29.59</v>
      </c>
    </row>
    <row r="9" spans="1:11">
      <c r="A9" s="7">
        <v>45869</v>
      </c>
      <c r="B9" s="8">
        <v>48</v>
      </c>
      <c r="C9" s="8">
        <v>2.7</v>
      </c>
      <c r="G9" s="9">
        <v>45972</v>
      </c>
      <c r="H9" s="8">
        <v>17.28</v>
      </c>
      <c r="J9" s="7">
        <v>45900</v>
      </c>
      <c r="K9" s="8">
        <v>28.8</v>
      </c>
    </row>
    <row r="10" spans="1:11">
      <c r="A10" s="7">
        <v>45838</v>
      </c>
      <c r="B10" s="8">
        <v>49</v>
      </c>
      <c r="C10" s="8">
        <v>2.7</v>
      </c>
      <c r="G10" s="9">
        <v>45971</v>
      </c>
      <c r="H10" s="8">
        <v>17.600000000000001</v>
      </c>
      <c r="J10" s="7">
        <v>45869</v>
      </c>
      <c r="K10" s="8">
        <v>28.3</v>
      </c>
    </row>
    <row r="11" spans="1:11">
      <c r="A11" s="7">
        <v>45808</v>
      </c>
      <c r="B11" s="8">
        <v>48.5</v>
      </c>
      <c r="C11" s="8">
        <v>2.4</v>
      </c>
      <c r="G11" s="9">
        <v>45968</v>
      </c>
      <c r="H11" s="8">
        <v>19.079999999999998</v>
      </c>
      <c r="J11" s="7">
        <v>45838</v>
      </c>
      <c r="K11" s="8">
        <v>27.83</v>
      </c>
    </row>
    <row r="12" spans="1:11">
      <c r="A12" s="7">
        <v>45777</v>
      </c>
      <c r="B12" s="8">
        <v>48.7</v>
      </c>
      <c r="C12" s="8">
        <v>2.2999999999999998</v>
      </c>
      <c r="G12" s="9">
        <v>45967</v>
      </c>
      <c r="H12" s="8">
        <v>19.5</v>
      </c>
      <c r="J12" s="7">
        <v>45808</v>
      </c>
      <c r="K12" s="8">
        <v>26.82</v>
      </c>
    </row>
    <row r="13" spans="1:11">
      <c r="A13" s="7">
        <v>45747</v>
      </c>
      <c r="B13" s="8">
        <v>49</v>
      </c>
      <c r="C13" s="8">
        <v>2.4</v>
      </c>
      <c r="G13" s="9">
        <v>45966</v>
      </c>
      <c r="H13" s="8">
        <v>18.010000000000002</v>
      </c>
      <c r="J13" s="7">
        <v>45777</v>
      </c>
      <c r="K13" s="8">
        <v>24.78</v>
      </c>
    </row>
    <row r="14" spans="1:11">
      <c r="A14" s="7">
        <v>45716</v>
      </c>
      <c r="B14" s="8">
        <v>50.3</v>
      </c>
      <c r="C14" s="8">
        <v>2.8</v>
      </c>
      <c r="G14" s="9">
        <v>45965</v>
      </c>
      <c r="H14" s="8">
        <v>19</v>
      </c>
      <c r="J14" s="7">
        <v>45747</v>
      </c>
      <c r="K14" s="8">
        <v>27.04</v>
      </c>
    </row>
    <row r="15" spans="1:11">
      <c r="A15" s="7">
        <v>45688</v>
      </c>
      <c r="B15" s="8">
        <v>49.1</v>
      </c>
      <c r="C15" s="8">
        <v>3</v>
      </c>
      <c r="G15" s="9">
        <v>45964</v>
      </c>
      <c r="H15" s="8">
        <v>17.170000000000002</v>
      </c>
      <c r="J15" s="7">
        <v>45716</v>
      </c>
      <c r="K15" s="8">
        <v>28.73</v>
      </c>
    </row>
    <row r="16" spans="1:11">
      <c r="A16" s="7">
        <v>45657</v>
      </c>
      <c r="B16" s="8">
        <v>49.2</v>
      </c>
      <c r="C16" s="8">
        <v>2.9</v>
      </c>
      <c r="G16" s="9">
        <v>45961</v>
      </c>
      <c r="H16" s="8">
        <v>17.440000000000001</v>
      </c>
      <c r="J16" s="7">
        <v>45688</v>
      </c>
      <c r="K16" s="8">
        <v>28.45</v>
      </c>
    </row>
    <row r="17" spans="1:11">
      <c r="A17" s="7">
        <v>45626</v>
      </c>
      <c r="B17" s="8">
        <v>48.4</v>
      </c>
      <c r="C17" s="8">
        <v>2.7</v>
      </c>
      <c r="G17" s="9">
        <v>45960</v>
      </c>
      <c r="H17" s="8">
        <v>16.91</v>
      </c>
      <c r="J17" s="7">
        <v>45657</v>
      </c>
      <c r="K17" s="8">
        <v>30.01</v>
      </c>
    </row>
    <row r="18" spans="1:11">
      <c r="A18" s="7">
        <v>45596</v>
      </c>
      <c r="B18" s="8">
        <v>46.9</v>
      </c>
      <c r="C18" s="8">
        <v>2.6</v>
      </c>
      <c r="G18" s="9">
        <v>45959</v>
      </c>
      <c r="H18" s="8">
        <v>16.920000000000002</v>
      </c>
      <c r="J18" s="7">
        <v>45626</v>
      </c>
      <c r="K18" s="8">
        <v>29.61</v>
      </c>
    </row>
    <row r="19" spans="1:11">
      <c r="A19" s="7">
        <v>45565</v>
      </c>
      <c r="B19" s="8">
        <v>47.5</v>
      </c>
      <c r="C19" s="8">
        <v>2.4</v>
      </c>
      <c r="G19" s="9">
        <v>45958</v>
      </c>
      <c r="H19" s="8">
        <v>16.420000000000002</v>
      </c>
      <c r="J19" s="7">
        <v>45596</v>
      </c>
      <c r="K19" s="8">
        <v>28.92</v>
      </c>
    </row>
    <row r="20" spans="1:11">
      <c r="A20" s="7">
        <v>45535</v>
      </c>
      <c r="B20" s="8">
        <v>47.5</v>
      </c>
      <c r="C20" s="8">
        <v>2.5</v>
      </c>
      <c r="G20" s="9">
        <v>45957</v>
      </c>
      <c r="H20" s="8">
        <v>15.79</v>
      </c>
      <c r="J20" s="7">
        <v>45565</v>
      </c>
      <c r="K20" s="8">
        <v>28.07</v>
      </c>
    </row>
    <row r="21" spans="1:11">
      <c r="A21" s="7">
        <v>45504</v>
      </c>
      <c r="B21" s="8">
        <v>47</v>
      </c>
      <c r="C21" s="8">
        <v>2.9</v>
      </c>
      <c r="G21" s="9">
        <v>45954</v>
      </c>
      <c r="H21" s="8">
        <v>16.37</v>
      </c>
      <c r="J21" s="7">
        <v>45535</v>
      </c>
      <c r="K21" s="8">
        <v>27.96</v>
      </c>
    </row>
    <row r="22" spans="1:11">
      <c r="A22" s="7">
        <v>45473</v>
      </c>
      <c r="B22" s="8">
        <v>48.3</v>
      </c>
      <c r="C22" s="8">
        <v>3</v>
      </c>
      <c r="G22" s="9">
        <v>45953</v>
      </c>
      <c r="H22" s="8">
        <v>17.3</v>
      </c>
      <c r="J22" s="7">
        <v>45504</v>
      </c>
      <c r="K22" s="8">
        <v>28.27</v>
      </c>
    </row>
    <row r="23" spans="1:11">
      <c r="A23" s="7">
        <v>45443</v>
      </c>
      <c r="B23" s="8">
        <v>48.5</v>
      </c>
      <c r="C23" s="8">
        <v>3.3</v>
      </c>
      <c r="G23" s="9">
        <v>45952</v>
      </c>
      <c r="H23" s="8">
        <v>18.600000000000001</v>
      </c>
      <c r="J23" s="7">
        <v>45473</v>
      </c>
      <c r="K23" s="8">
        <v>27.64</v>
      </c>
    </row>
    <row r="24" spans="1:11">
      <c r="A24" s="7">
        <v>45412</v>
      </c>
      <c r="B24" s="8">
        <v>48.8</v>
      </c>
      <c r="C24" s="8">
        <v>3.4</v>
      </c>
      <c r="G24" s="9">
        <v>45951</v>
      </c>
      <c r="H24" s="8">
        <v>17.87</v>
      </c>
      <c r="J24" s="7">
        <v>45443</v>
      </c>
      <c r="K24" s="8">
        <v>27.35</v>
      </c>
    </row>
    <row r="25" spans="1:11">
      <c r="A25" s="7">
        <v>45382</v>
      </c>
      <c r="B25" s="8">
        <v>49.8</v>
      </c>
      <c r="C25" s="8">
        <v>3.5</v>
      </c>
      <c r="G25" s="9">
        <v>45950</v>
      </c>
      <c r="H25" s="8">
        <v>18.23</v>
      </c>
      <c r="J25" s="7">
        <v>45412</v>
      </c>
      <c r="K25" s="8">
        <v>26.71</v>
      </c>
    </row>
    <row r="26" spans="1:11">
      <c r="A26" s="7">
        <v>45351</v>
      </c>
      <c r="B26" s="8">
        <v>47.6</v>
      </c>
      <c r="C26" s="8">
        <v>3.2</v>
      </c>
      <c r="G26" s="9">
        <v>45947</v>
      </c>
      <c r="H26" s="8">
        <v>20.78</v>
      </c>
      <c r="J26" s="7">
        <v>45382</v>
      </c>
      <c r="K26" s="8">
        <v>27.02</v>
      </c>
    </row>
    <row r="27" spans="1:11">
      <c r="A27" s="7">
        <v>45322</v>
      </c>
      <c r="B27" s="8">
        <v>49.1</v>
      </c>
      <c r="C27" s="8">
        <v>3.1</v>
      </c>
      <c r="G27" s="9">
        <v>45946</v>
      </c>
      <c r="H27" s="8">
        <v>25.31</v>
      </c>
      <c r="J27" s="7">
        <v>45351</v>
      </c>
      <c r="K27" s="8">
        <v>26.05</v>
      </c>
    </row>
    <row r="28" spans="1:11">
      <c r="A28" s="7">
        <v>45291</v>
      </c>
      <c r="B28" s="8">
        <v>47.1</v>
      </c>
      <c r="C28" s="8">
        <v>3.4</v>
      </c>
      <c r="G28" s="9">
        <v>45945</v>
      </c>
      <c r="H28" s="8">
        <v>20.64</v>
      </c>
      <c r="J28" s="7">
        <v>45322</v>
      </c>
      <c r="K28" s="8">
        <v>24.97</v>
      </c>
    </row>
    <row r="29" spans="1:11">
      <c r="A29" s="7">
        <v>45260</v>
      </c>
      <c r="B29" s="8">
        <v>46.6</v>
      </c>
      <c r="C29" s="8">
        <v>3.1</v>
      </c>
      <c r="G29" s="9">
        <v>45944</v>
      </c>
      <c r="H29" s="8">
        <v>20.81</v>
      </c>
      <c r="J29" s="7">
        <v>45291</v>
      </c>
      <c r="K29" s="8">
        <v>25.43</v>
      </c>
    </row>
    <row r="30" spans="1:11">
      <c r="A30" s="7">
        <v>45230</v>
      </c>
      <c r="B30" s="8">
        <v>46.9</v>
      </c>
      <c r="C30" s="8">
        <v>3.2</v>
      </c>
      <c r="G30" s="9">
        <v>45943</v>
      </c>
      <c r="H30" s="8">
        <v>19.03</v>
      </c>
      <c r="J30" s="7">
        <v>45260</v>
      </c>
      <c r="K30" s="8">
        <v>24.21</v>
      </c>
    </row>
    <row r="31" spans="1:11">
      <c r="A31" s="7">
        <v>45199</v>
      </c>
      <c r="B31" s="8">
        <v>48.6</v>
      </c>
      <c r="C31" s="8">
        <v>3.7</v>
      </c>
      <c r="G31" s="9">
        <v>45940</v>
      </c>
      <c r="H31" s="8">
        <v>21.66</v>
      </c>
      <c r="J31" s="7">
        <v>45230</v>
      </c>
      <c r="K31" s="8">
        <v>23.12</v>
      </c>
    </row>
    <row r="32" spans="1:11">
      <c r="A32" s="7">
        <v>45169</v>
      </c>
      <c r="B32" s="8">
        <v>47.6</v>
      </c>
      <c r="C32" s="8">
        <v>3.7</v>
      </c>
      <c r="G32" s="9">
        <v>45939</v>
      </c>
      <c r="H32" s="8">
        <v>16.43</v>
      </c>
      <c r="J32" s="7">
        <v>45199</v>
      </c>
      <c r="K32" s="8">
        <v>23.93</v>
      </c>
    </row>
    <row r="33" spans="1:11">
      <c r="A33" s="7">
        <v>45138</v>
      </c>
      <c r="B33" s="8">
        <v>46.5</v>
      </c>
      <c r="C33" s="8">
        <v>3.2</v>
      </c>
      <c r="G33" s="9">
        <v>45938</v>
      </c>
      <c r="H33" s="8">
        <v>16.3</v>
      </c>
      <c r="J33" s="7">
        <v>45169</v>
      </c>
      <c r="K33" s="8">
        <v>24.16</v>
      </c>
    </row>
    <row r="34" spans="1:11">
      <c r="A34" s="7">
        <v>45107</v>
      </c>
      <c r="B34" s="8">
        <v>46.4</v>
      </c>
      <c r="C34" s="8">
        <v>3</v>
      </c>
      <c r="G34" s="9">
        <v>45937</v>
      </c>
      <c r="H34" s="8">
        <v>17.239999999999998</v>
      </c>
      <c r="J34" s="7">
        <v>45138</v>
      </c>
      <c r="K34" s="8">
        <v>24.76</v>
      </c>
    </row>
    <row r="35" spans="1:11">
      <c r="A35" s="7">
        <v>45077</v>
      </c>
      <c r="B35" s="8">
        <v>46.6</v>
      </c>
      <c r="C35" s="8">
        <v>4</v>
      </c>
      <c r="G35" s="9">
        <v>45936</v>
      </c>
      <c r="H35" s="8">
        <v>16.37</v>
      </c>
      <c r="J35" s="7">
        <v>45107</v>
      </c>
      <c r="K35" s="8">
        <v>24.01</v>
      </c>
    </row>
    <row r="36" spans="1:11">
      <c r="A36" s="7">
        <v>45046</v>
      </c>
      <c r="B36" s="8">
        <v>47</v>
      </c>
      <c r="C36" s="8">
        <v>4.9000000000000004</v>
      </c>
      <c r="G36" s="9">
        <v>45933</v>
      </c>
      <c r="H36" s="8">
        <v>16.649999999999999</v>
      </c>
      <c r="J36" s="7">
        <v>45077</v>
      </c>
      <c r="K36" s="8">
        <v>23.15</v>
      </c>
    </row>
    <row r="37" spans="1:11">
      <c r="A37" s="7">
        <v>45016</v>
      </c>
      <c r="B37" s="8">
        <v>47.8</v>
      </c>
      <c r="C37" s="8">
        <v>5</v>
      </c>
      <c r="G37" s="9">
        <v>45932</v>
      </c>
      <c r="H37" s="8">
        <v>16.63</v>
      </c>
      <c r="J37" s="7">
        <v>45046</v>
      </c>
      <c r="K37" s="8">
        <v>23.27</v>
      </c>
    </row>
    <row r="38" spans="1:11">
      <c r="A38" s="7">
        <v>44985</v>
      </c>
      <c r="B38" s="8">
        <v>47.7</v>
      </c>
      <c r="C38" s="8">
        <v>6</v>
      </c>
      <c r="G38" s="9">
        <v>45931</v>
      </c>
      <c r="H38" s="8">
        <v>16.29</v>
      </c>
      <c r="J38" s="7">
        <v>45016</v>
      </c>
      <c r="K38" s="8">
        <v>22.66</v>
      </c>
    </row>
    <row r="39" spans="1:11">
      <c r="A39" s="7">
        <v>44957</v>
      </c>
      <c r="B39" s="8">
        <v>47.4</v>
      </c>
      <c r="C39" s="8">
        <v>6.4</v>
      </c>
      <c r="G39" s="9">
        <v>45930</v>
      </c>
      <c r="H39" s="8">
        <v>16.28</v>
      </c>
      <c r="J39" s="7">
        <v>44985</v>
      </c>
      <c r="K39" s="8">
        <v>23.4</v>
      </c>
    </row>
    <row r="40" spans="1:11">
      <c r="A40" s="7">
        <v>44926</v>
      </c>
      <c r="B40" s="8">
        <v>46.7</v>
      </c>
      <c r="C40" s="8">
        <v>6.5</v>
      </c>
      <c r="G40" s="9">
        <v>45929</v>
      </c>
      <c r="H40" s="8">
        <v>16.12</v>
      </c>
      <c r="J40" s="7">
        <v>44957</v>
      </c>
      <c r="K40" s="8">
        <v>22.82</v>
      </c>
    </row>
    <row r="41" spans="1:11">
      <c r="A41" s="7">
        <v>44895</v>
      </c>
      <c r="B41" s="8">
        <v>49</v>
      </c>
      <c r="C41" s="8">
        <v>7.1</v>
      </c>
      <c r="G41" s="9">
        <v>45926</v>
      </c>
      <c r="H41" s="8">
        <v>15.29</v>
      </c>
      <c r="J41" s="7">
        <v>44926</v>
      </c>
      <c r="K41" s="8">
        <v>22.65</v>
      </c>
    </row>
    <row r="42" spans="1:11">
      <c r="A42" s="7">
        <v>44865</v>
      </c>
      <c r="B42" s="8">
        <v>49</v>
      </c>
      <c r="C42" s="8">
        <v>7.7</v>
      </c>
      <c r="G42" s="9">
        <v>45925</v>
      </c>
      <c r="H42" s="8">
        <v>16.739999999999998</v>
      </c>
      <c r="J42" s="7">
        <v>44895</v>
      </c>
      <c r="K42" s="8">
        <v>22.07</v>
      </c>
    </row>
    <row r="43" spans="1:11">
      <c r="A43" s="7">
        <v>44834</v>
      </c>
      <c r="B43" s="8">
        <v>50.9</v>
      </c>
      <c r="C43" s="8">
        <v>8.1999999999999993</v>
      </c>
      <c r="G43" s="9">
        <v>45924</v>
      </c>
      <c r="H43" s="8">
        <v>16.18</v>
      </c>
      <c r="J43" s="7">
        <v>44865</v>
      </c>
      <c r="K43" s="8">
        <v>20.440000000000001</v>
      </c>
    </row>
    <row r="44" spans="1:11">
      <c r="A44" s="7">
        <v>44804</v>
      </c>
      <c r="B44" s="8">
        <v>52.8</v>
      </c>
      <c r="C44" s="8">
        <v>8.3000000000000007</v>
      </c>
      <c r="G44" s="9">
        <v>45923</v>
      </c>
      <c r="H44" s="8">
        <v>16.64</v>
      </c>
      <c r="J44" s="7">
        <v>44834</v>
      </c>
      <c r="K44" s="8">
        <v>20.58</v>
      </c>
    </row>
    <row r="45" spans="1:11">
      <c r="A45" s="7">
        <v>44773</v>
      </c>
      <c r="B45" s="8">
        <v>52.8</v>
      </c>
      <c r="C45" s="8">
        <v>8.5</v>
      </c>
      <c r="G45" s="9">
        <v>45922</v>
      </c>
      <c r="H45" s="8">
        <v>16.100000000000001</v>
      </c>
      <c r="J45" s="7">
        <v>44804</v>
      </c>
      <c r="K45" s="8">
        <v>22.03</v>
      </c>
    </row>
    <row r="46" spans="1:11">
      <c r="A46" s="7">
        <v>44742</v>
      </c>
      <c r="B46" s="8">
        <v>53</v>
      </c>
      <c r="C46" s="8">
        <v>9.1</v>
      </c>
      <c r="G46" s="9">
        <v>45919</v>
      </c>
      <c r="H46" s="8">
        <v>15.45</v>
      </c>
      <c r="J46" s="7">
        <v>44773</v>
      </c>
      <c r="K46" s="8">
        <v>20.53</v>
      </c>
    </row>
    <row r="47" spans="1:11">
      <c r="A47" s="7">
        <v>44712</v>
      </c>
      <c r="B47" s="8">
        <v>56.1</v>
      </c>
      <c r="C47" s="8">
        <v>8.6</v>
      </c>
      <c r="G47" s="9">
        <v>45918</v>
      </c>
      <c r="H47" s="8">
        <v>15.7</v>
      </c>
      <c r="J47" s="7">
        <v>44742</v>
      </c>
      <c r="K47" s="8">
        <v>20.28</v>
      </c>
    </row>
    <row r="48" spans="1:11">
      <c r="A48" s="7">
        <v>44681</v>
      </c>
      <c r="B48" s="8">
        <v>55.4</v>
      </c>
      <c r="C48" s="8">
        <v>8.3000000000000007</v>
      </c>
      <c r="G48" s="9">
        <v>45917</v>
      </c>
      <c r="H48" s="8">
        <v>15.72</v>
      </c>
      <c r="J48" s="7">
        <v>44712</v>
      </c>
      <c r="K48" s="8">
        <v>20.81</v>
      </c>
    </row>
    <row r="49" spans="1:11">
      <c r="A49" s="7">
        <v>44651</v>
      </c>
      <c r="B49" s="8">
        <v>57.1</v>
      </c>
      <c r="C49" s="8">
        <v>8.5</v>
      </c>
      <c r="G49" s="9">
        <v>45916</v>
      </c>
      <c r="H49" s="8">
        <v>16.36</v>
      </c>
      <c r="J49" s="7">
        <v>44681</v>
      </c>
      <c r="K49" s="8">
        <v>22.4</v>
      </c>
    </row>
    <row r="50" spans="1:11">
      <c r="A50" s="7">
        <v>44620</v>
      </c>
      <c r="B50" s="8">
        <v>58.6</v>
      </c>
      <c r="C50" s="8">
        <v>7.9</v>
      </c>
      <c r="G50" s="9">
        <v>45915</v>
      </c>
      <c r="H50" s="8">
        <v>15.69</v>
      </c>
      <c r="J50" s="7">
        <v>44651</v>
      </c>
      <c r="K50" s="8">
        <v>22.19</v>
      </c>
    </row>
    <row r="51" spans="1:11">
      <c r="A51" s="7">
        <v>44592</v>
      </c>
      <c r="B51" s="8">
        <v>57.6</v>
      </c>
      <c r="C51" s="8">
        <v>7.5</v>
      </c>
      <c r="G51" s="9">
        <v>45912</v>
      </c>
      <c r="H51" s="8">
        <v>14.76</v>
      </c>
      <c r="J51" s="7">
        <v>44620</v>
      </c>
      <c r="K51" s="8">
        <v>22.42</v>
      </c>
    </row>
    <row r="52" spans="1:11">
      <c r="A52" s="7">
        <v>44561</v>
      </c>
      <c r="B52" s="8">
        <v>58.7</v>
      </c>
      <c r="C52" s="8">
        <v>7</v>
      </c>
      <c r="G52" s="9">
        <v>45911</v>
      </c>
      <c r="H52" s="8">
        <v>14.71</v>
      </c>
      <c r="J52" s="7">
        <v>44592</v>
      </c>
      <c r="K52" s="8">
        <v>23.11</v>
      </c>
    </row>
    <row r="53" spans="1:11">
      <c r="A53" s="7">
        <v>44530</v>
      </c>
      <c r="B53" s="8">
        <v>61.1</v>
      </c>
      <c r="C53" s="8">
        <v>6.8</v>
      </c>
      <c r="G53" s="9">
        <v>45910</v>
      </c>
      <c r="H53" s="8">
        <v>15.35</v>
      </c>
      <c r="J53" s="7">
        <v>44561</v>
      </c>
      <c r="K53" s="8">
        <v>23.63</v>
      </c>
    </row>
    <row r="54" spans="1:11">
      <c r="A54" s="7">
        <v>44500</v>
      </c>
      <c r="B54" s="8">
        <v>60.8</v>
      </c>
      <c r="C54" s="8">
        <v>6.2</v>
      </c>
      <c r="G54" s="9">
        <v>45909</v>
      </c>
      <c r="H54" s="8">
        <v>15.04</v>
      </c>
      <c r="J54" s="7">
        <v>44530</v>
      </c>
      <c r="K54" s="8">
        <v>24.52</v>
      </c>
    </row>
    <row r="55" spans="1:11">
      <c r="A55" s="7">
        <v>44469</v>
      </c>
      <c r="B55" s="8">
        <v>61.1</v>
      </c>
      <c r="C55" s="8">
        <v>5.4</v>
      </c>
      <c r="G55" s="9">
        <v>45908</v>
      </c>
      <c r="H55" s="8">
        <v>15.11</v>
      </c>
      <c r="J55" s="7">
        <v>44500</v>
      </c>
      <c r="K55" s="8">
        <v>24.39</v>
      </c>
    </row>
    <row r="56" spans="1:11">
      <c r="A56" s="7">
        <v>44439</v>
      </c>
      <c r="B56" s="8">
        <v>59.9</v>
      </c>
      <c r="C56" s="8">
        <v>5.3</v>
      </c>
      <c r="G56" s="9">
        <v>45905</v>
      </c>
      <c r="H56" s="8">
        <v>15.18</v>
      </c>
      <c r="J56" s="7">
        <v>44469</v>
      </c>
      <c r="K56" s="8">
        <v>25.35</v>
      </c>
    </row>
    <row r="57" spans="1:11">
      <c r="A57" s="7">
        <v>44408</v>
      </c>
      <c r="B57" s="8">
        <v>59.5</v>
      </c>
      <c r="C57" s="8">
        <v>5.4</v>
      </c>
      <c r="G57" s="9">
        <v>45904</v>
      </c>
      <c r="H57" s="8">
        <v>15.3</v>
      </c>
      <c r="J57" s="7">
        <v>44439</v>
      </c>
      <c r="K57" s="8">
        <v>26.23</v>
      </c>
    </row>
    <row r="58" spans="1:11">
      <c r="A58" s="7">
        <v>44377</v>
      </c>
      <c r="B58" s="8">
        <v>60.6</v>
      </c>
      <c r="C58" s="8">
        <v>5.4</v>
      </c>
      <c r="G58" s="9">
        <v>45903</v>
      </c>
      <c r="H58" s="8">
        <v>16.350000000000001</v>
      </c>
      <c r="J58" s="7">
        <v>44408</v>
      </c>
      <c r="K58" s="8">
        <v>26.56</v>
      </c>
    </row>
    <row r="59" spans="1:11">
      <c r="A59" s="7">
        <v>44347</v>
      </c>
      <c r="B59" s="8">
        <v>61.2</v>
      </c>
      <c r="C59" s="8">
        <v>5</v>
      </c>
      <c r="G59" s="9">
        <v>45902</v>
      </c>
      <c r="H59" s="8">
        <v>17.170000000000002</v>
      </c>
      <c r="J59" s="7">
        <v>44377</v>
      </c>
      <c r="K59" s="8">
        <v>26.7</v>
      </c>
    </row>
    <row r="60" spans="1:11">
      <c r="A60" s="7">
        <v>44316</v>
      </c>
      <c r="B60" s="8">
        <v>60.7</v>
      </c>
      <c r="C60" s="8">
        <v>4.2</v>
      </c>
      <c r="G60" s="9">
        <v>45901</v>
      </c>
      <c r="H60" s="8">
        <v>16.12</v>
      </c>
      <c r="J60" s="7">
        <v>44347</v>
      </c>
      <c r="K60" s="8">
        <v>28.05</v>
      </c>
    </row>
    <row r="61" spans="1:11">
      <c r="A61" s="7">
        <v>44286</v>
      </c>
      <c r="B61" s="8">
        <v>64.7</v>
      </c>
      <c r="C61" s="8">
        <v>2.6</v>
      </c>
      <c r="G61" s="9">
        <v>45898</v>
      </c>
      <c r="H61" s="8">
        <v>15.36</v>
      </c>
      <c r="J61" s="7">
        <v>44316</v>
      </c>
      <c r="K61" s="8">
        <v>29.92</v>
      </c>
    </row>
    <row r="62" spans="1:11">
      <c r="A62" s="7">
        <v>44255</v>
      </c>
      <c r="B62" s="8">
        <v>60.8</v>
      </c>
      <c r="C62" s="8">
        <v>1.7</v>
      </c>
      <c r="G62" s="9">
        <v>45897</v>
      </c>
      <c r="H62" s="8">
        <v>14.43</v>
      </c>
      <c r="J62" s="7">
        <v>44286</v>
      </c>
      <c r="K62" s="8">
        <v>30.5</v>
      </c>
    </row>
    <row r="63" spans="1:11">
      <c r="A63" s="7">
        <v>44227</v>
      </c>
      <c r="B63" s="8">
        <v>58.7</v>
      </c>
      <c r="C63" s="8">
        <v>1.4</v>
      </c>
      <c r="G63" s="9">
        <v>45896</v>
      </c>
      <c r="H63" s="8">
        <v>14.85</v>
      </c>
      <c r="J63" s="7">
        <v>44255</v>
      </c>
      <c r="K63" s="8">
        <v>33.24</v>
      </c>
    </row>
    <row r="64" spans="1:11">
      <c r="A64" s="7">
        <v>44196</v>
      </c>
      <c r="B64" s="8">
        <v>60.7</v>
      </c>
      <c r="C64" s="8">
        <v>1.4</v>
      </c>
      <c r="G64" s="9">
        <v>45895</v>
      </c>
      <c r="H64" s="8">
        <v>14.62</v>
      </c>
      <c r="J64" s="7">
        <v>44227</v>
      </c>
      <c r="K64" s="8">
        <v>35.96</v>
      </c>
    </row>
    <row r="65" spans="1:11">
      <c r="A65" s="7">
        <v>44165</v>
      </c>
      <c r="B65" s="8">
        <v>57.5</v>
      </c>
      <c r="C65" s="8">
        <v>1.2</v>
      </c>
      <c r="G65" s="9">
        <v>45894</v>
      </c>
      <c r="H65" s="8">
        <v>14.79</v>
      </c>
      <c r="J65" s="7">
        <v>44196</v>
      </c>
      <c r="K65" s="8">
        <v>39.26</v>
      </c>
    </row>
    <row r="66" spans="1:11">
      <c r="A66" s="7">
        <v>44135</v>
      </c>
      <c r="B66" s="8">
        <v>59.3</v>
      </c>
      <c r="C66" s="8">
        <v>1.2</v>
      </c>
      <c r="G66" s="9">
        <v>45891</v>
      </c>
      <c r="H66" s="8">
        <v>14.22</v>
      </c>
      <c r="J66" s="7">
        <v>44165</v>
      </c>
      <c r="K66" s="8">
        <v>37.159999999999997</v>
      </c>
    </row>
    <row r="67" spans="1:11">
      <c r="A67" s="7">
        <v>44104</v>
      </c>
      <c r="B67" s="8">
        <v>55.4</v>
      </c>
      <c r="C67" s="8">
        <v>1.4</v>
      </c>
      <c r="G67" s="9">
        <v>45890</v>
      </c>
      <c r="H67" s="8">
        <v>16.600000000000001</v>
      </c>
      <c r="J67" s="7">
        <v>44135</v>
      </c>
      <c r="K67" s="8">
        <v>35.299999999999997</v>
      </c>
    </row>
    <row r="68" spans="1:11">
      <c r="A68" s="7">
        <v>44074</v>
      </c>
      <c r="B68" s="8">
        <v>56</v>
      </c>
      <c r="C68" s="8">
        <v>1.3</v>
      </c>
      <c r="G68" s="9">
        <v>45889</v>
      </c>
      <c r="H68" s="8">
        <v>15.69</v>
      </c>
      <c r="J68" s="7">
        <v>44104</v>
      </c>
      <c r="K68" s="8">
        <v>34.270000000000003</v>
      </c>
    </row>
    <row r="69" spans="1:11">
      <c r="A69" s="7">
        <v>44043</v>
      </c>
      <c r="B69" s="8">
        <v>54.2</v>
      </c>
      <c r="C69" s="8">
        <v>1</v>
      </c>
      <c r="G69" s="9">
        <v>45888</v>
      </c>
      <c r="H69" s="8">
        <v>15.57</v>
      </c>
      <c r="J69" s="7">
        <v>44074</v>
      </c>
      <c r="K69" s="8">
        <v>34.409999999999997</v>
      </c>
    </row>
    <row r="70" spans="1:11">
      <c r="A70" s="7">
        <v>44012</v>
      </c>
      <c r="B70" s="8">
        <v>52.6</v>
      </c>
      <c r="C70" s="8">
        <v>0.6</v>
      </c>
      <c r="G70" s="9">
        <v>45887</v>
      </c>
      <c r="H70" s="8">
        <v>14.99</v>
      </c>
      <c r="J70" s="7">
        <v>44043</v>
      </c>
      <c r="K70" s="8">
        <v>32.44</v>
      </c>
    </row>
    <row r="71" spans="1:11">
      <c r="A71" s="7">
        <v>43982</v>
      </c>
      <c r="B71" s="8">
        <v>43.1</v>
      </c>
      <c r="C71" s="8">
        <v>0.1</v>
      </c>
      <c r="G71" s="9">
        <v>45884</v>
      </c>
      <c r="H71" s="8">
        <v>15.09</v>
      </c>
      <c r="J71" s="7">
        <v>44012</v>
      </c>
      <c r="K71" s="8">
        <v>31.29</v>
      </c>
    </row>
    <row r="72" spans="1:11">
      <c r="A72" s="7">
        <v>43951</v>
      </c>
      <c r="B72" s="8">
        <v>41.5</v>
      </c>
      <c r="C72" s="8">
        <v>0.3</v>
      </c>
      <c r="G72" s="9">
        <v>45883</v>
      </c>
      <c r="H72" s="8">
        <v>14.83</v>
      </c>
      <c r="J72" s="7">
        <v>43982</v>
      </c>
      <c r="K72" s="8">
        <v>27.82</v>
      </c>
    </row>
    <row r="73" spans="1:11">
      <c r="A73" s="7">
        <v>43921</v>
      </c>
      <c r="B73" s="8">
        <v>49.1</v>
      </c>
      <c r="C73" s="8">
        <v>1.5</v>
      </c>
      <c r="G73" s="9">
        <v>45882</v>
      </c>
      <c r="H73" s="8">
        <v>14.49</v>
      </c>
      <c r="J73" s="7">
        <v>43951</v>
      </c>
      <c r="K73" s="8">
        <v>24.97</v>
      </c>
    </row>
    <row r="74" spans="1:11">
      <c r="A74" s="7">
        <v>43890</v>
      </c>
      <c r="B74" s="8">
        <v>50.1</v>
      </c>
      <c r="C74" s="8">
        <v>2.2999999999999998</v>
      </c>
      <c r="G74" s="9">
        <v>45881</v>
      </c>
      <c r="H74" s="8">
        <v>14.73</v>
      </c>
      <c r="J74" s="7">
        <v>43921</v>
      </c>
      <c r="K74" s="8">
        <v>22.8</v>
      </c>
    </row>
    <row r="75" spans="1:11">
      <c r="A75" s="7">
        <v>43861</v>
      </c>
      <c r="B75" s="8">
        <v>50.9</v>
      </c>
      <c r="C75" s="8">
        <v>2.5</v>
      </c>
      <c r="G75" s="9">
        <v>45880</v>
      </c>
      <c r="H75" s="8">
        <v>16.25</v>
      </c>
      <c r="J75" s="7">
        <v>43890</v>
      </c>
      <c r="K75" s="8">
        <v>26.42</v>
      </c>
    </row>
    <row r="76" spans="1:11">
      <c r="A76" s="7">
        <v>43830</v>
      </c>
      <c r="B76" s="8">
        <v>47.8</v>
      </c>
      <c r="C76" s="8">
        <v>2.2999999999999998</v>
      </c>
      <c r="G76" s="9">
        <v>45877</v>
      </c>
      <c r="H76" s="8">
        <v>15.15</v>
      </c>
      <c r="J76" s="7">
        <v>43861</v>
      </c>
      <c r="K76" s="8">
        <v>24.88</v>
      </c>
    </row>
    <row r="77" spans="1:11">
      <c r="A77" s="7">
        <v>43799</v>
      </c>
      <c r="B77" s="8">
        <v>48.1</v>
      </c>
      <c r="C77" s="8">
        <v>2.1</v>
      </c>
      <c r="G77" s="9">
        <v>45876</v>
      </c>
      <c r="H77" s="8">
        <v>16.57</v>
      </c>
      <c r="J77" s="7">
        <v>43830</v>
      </c>
      <c r="K77" s="8">
        <v>22.78</v>
      </c>
    </row>
    <row r="78" spans="1:11">
      <c r="A78" s="7">
        <v>43769</v>
      </c>
      <c r="B78" s="8">
        <v>48.3</v>
      </c>
      <c r="C78" s="8">
        <v>1.8</v>
      </c>
      <c r="G78" s="9">
        <v>45875</v>
      </c>
      <c r="H78" s="8">
        <v>16.77</v>
      </c>
      <c r="J78" s="7">
        <v>43799</v>
      </c>
      <c r="K78" s="8">
        <v>22.62</v>
      </c>
    </row>
    <row r="79" spans="1:11">
      <c r="A79" s="7">
        <v>43738</v>
      </c>
      <c r="B79" s="8">
        <v>47.8</v>
      </c>
      <c r="C79" s="8">
        <v>1.7</v>
      </c>
      <c r="G79" s="9">
        <v>45874</v>
      </c>
      <c r="H79" s="8">
        <v>17.850000000000001</v>
      </c>
      <c r="J79" s="7">
        <v>43769</v>
      </c>
      <c r="K79" s="8">
        <v>22.04</v>
      </c>
    </row>
    <row r="80" spans="1:11">
      <c r="A80" s="7">
        <v>43708</v>
      </c>
      <c r="B80" s="8">
        <v>49.1</v>
      </c>
      <c r="C80" s="8">
        <v>1.7</v>
      </c>
      <c r="G80" s="9">
        <v>45873</v>
      </c>
      <c r="H80" s="8">
        <v>17.52</v>
      </c>
      <c r="J80" s="7">
        <v>43738</v>
      </c>
      <c r="K80" s="8">
        <v>22.44</v>
      </c>
    </row>
    <row r="81" spans="1:11">
      <c r="A81" s="7">
        <v>43677</v>
      </c>
      <c r="B81" s="8">
        <v>51.2</v>
      </c>
      <c r="C81" s="8">
        <v>1.8</v>
      </c>
      <c r="G81" s="9">
        <v>45870</v>
      </c>
      <c r="H81" s="8">
        <v>20.38</v>
      </c>
      <c r="J81" s="7">
        <v>43708</v>
      </c>
      <c r="K81" s="8">
        <v>21.67</v>
      </c>
    </row>
    <row r="82" spans="1:11">
      <c r="A82" s="7">
        <v>43646</v>
      </c>
      <c r="B82" s="8">
        <v>51.7</v>
      </c>
      <c r="C82" s="8">
        <v>1.6</v>
      </c>
      <c r="G82" s="9">
        <v>45869</v>
      </c>
      <c r="H82" s="8">
        <v>16.72</v>
      </c>
      <c r="J82" s="7">
        <v>43677</v>
      </c>
      <c r="K82" s="8">
        <v>22.28</v>
      </c>
    </row>
    <row r="83" spans="1:11">
      <c r="A83" s="7">
        <v>43616</v>
      </c>
      <c r="B83" s="8">
        <v>52.1</v>
      </c>
      <c r="C83" s="8">
        <v>1.8</v>
      </c>
      <c r="G83" s="9">
        <v>45868</v>
      </c>
      <c r="H83" s="8">
        <v>15.48</v>
      </c>
      <c r="J83" s="7">
        <v>43646</v>
      </c>
      <c r="K83" s="8">
        <v>21.37</v>
      </c>
    </row>
    <row r="84" spans="1:11">
      <c r="A84" s="7">
        <v>43585</v>
      </c>
      <c r="B84" s="8">
        <v>52.8</v>
      </c>
      <c r="C84" s="8">
        <v>2</v>
      </c>
      <c r="G84" s="9">
        <v>45867</v>
      </c>
      <c r="H84" s="8">
        <v>15.98</v>
      </c>
      <c r="J84" s="7">
        <v>43616</v>
      </c>
      <c r="K84" s="8">
        <v>21.15</v>
      </c>
    </row>
    <row r="85" spans="1:11">
      <c r="A85" s="7">
        <v>43555</v>
      </c>
      <c r="B85" s="8">
        <v>55.3</v>
      </c>
      <c r="C85" s="8">
        <v>1.9</v>
      </c>
      <c r="G85" s="9">
        <v>45866</v>
      </c>
      <c r="H85" s="8">
        <v>15.03</v>
      </c>
      <c r="J85" s="7">
        <v>43585</v>
      </c>
      <c r="K85" s="8">
        <v>21.56</v>
      </c>
    </row>
    <row r="86" spans="1:11">
      <c r="A86" s="7">
        <v>43524</v>
      </c>
      <c r="B86" s="8">
        <v>54.2</v>
      </c>
      <c r="C86" s="8">
        <v>1.5</v>
      </c>
      <c r="G86" s="9">
        <v>45863</v>
      </c>
      <c r="H86" s="8">
        <v>14.93</v>
      </c>
      <c r="J86" s="7">
        <v>43555</v>
      </c>
      <c r="K86" s="8">
        <v>20.86</v>
      </c>
    </row>
    <row r="87" spans="1:11">
      <c r="A87" s="7">
        <v>43496</v>
      </c>
      <c r="B87" s="8">
        <v>56.6</v>
      </c>
      <c r="C87" s="8">
        <v>1.6</v>
      </c>
      <c r="G87" s="9">
        <v>45862</v>
      </c>
      <c r="H87" s="8">
        <v>15.39</v>
      </c>
      <c r="J87" s="7">
        <v>43524</v>
      </c>
      <c r="K87" s="8">
        <v>20.6</v>
      </c>
    </row>
    <row r="88" spans="1:11">
      <c r="A88" s="7">
        <v>43465</v>
      </c>
      <c r="B88" s="8">
        <v>54.1</v>
      </c>
      <c r="C88" s="8">
        <v>1.9</v>
      </c>
      <c r="G88" s="9">
        <v>45861</v>
      </c>
      <c r="H88" s="8">
        <v>15.37</v>
      </c>
      <c r="J88" s="7">
        <v>43496</v>
      </c>
      <c r="K88" s="8">
        <v>19.600000000000001</v>
      </c>
    </row>
    <row r="89" spans="1:11">
      <c r="A89" s="7">
        <v>43434</v>
      </c>
      <c r="B89" s="8">
        <v>59.3</v>
      </c>
      <c r="C89" s="8">
        <v>2.2000000000000002</v>
      </c>
      <c r="G89" s="9">
        <v>45860</v>
      </c>
      <c r="H89" s="8">
        <v>16.5</v>
      </c>
      <c r="J89" s="7">
        <v>43465</v>
      </c>
      <c r="K89" s="8">
        <v>19.39</v>
      </c>
    </row>
    <row r="90" spans="1:11">
      <c r="A90" s="7">
        <v>43404</v>
      </c>
      <c r="B90" s="8">
        <v>57.7</v>
      </c>
      <c r="C90" s="8">
        <v>2.5</v>
      </c>
      <c r="G90" s="9">
        <v>45859</v>
      </c>
      <c r="H90" s="8">
        <v>16.649999999999999</v>
      </c>
      <c r="J90" s="7">
        <v>43434</v>
      </c>
      <c r="K90" s="8">
        <v>20.67</v>
      </c>
    </row>
    <row r="91" spans="1:11">
      <c r="A91" s="7">
        <v>43373</v>
      </c>
      <c r="B91" s="8">
        <v>59.8</v>
      </c>
      <c r="C91" s="8">
        <v>2.2999999999999998</v>
      </c>
      <c r="G91" s="9">
        <v>45856</v>
      </c>
      <c r="H91" s="8">
        <v>16.41</v>
      </c>
      <c r="J91" s="7">
        <v>43404</v>
      </c>
      <c r="K91" s="8">
        <v>21.25</v>
      </c>
    </row>
    <row r="92" spans="1:11">
      <c r="A92" s="7">
        <v>43343</v>
      </c>
      <c r="B92" s="8">
        <v>61.3</v>
      </c>
      <c r="C92" s="8">
        <v>2.7</v>
      </c>
      <c r="G92" s="9">
        <v>45855</v>
      </c>
      <c r="H92" s="8">
        <v>16.52</v>
      </c>
      <c r="J92" s="7">
        <v>43373</v>
      </c>
      <c r="K92" s="8">
        <v>22.25</v>
      </c>
    </row>
    <row r="93" spans="1:11">
      <c r="A93" s="7">
        <v>43312</v>
      </c>
      <c r="B93" s="8">
        <v>58.1</v>
      </c>
      <c r="C93" s="8">
        <v>2.9</v>
      </c>
      <c r="G93" s="9">
        <v>45854</v>
      </c>
      <c r="H93" s="8">
        <v>17.16</v>
      </c>
      <c r="J93" s="7">
        <v>43343</v>
      </c>
      <c r="K93" s="8">
        <v>22.37</v>
      </c>
    </row>
    <row r="94" spans="1:11">
      <c r="A94" s="7">
        <v>43281</v>
      </c>
      <c r="B94" s="8">
        <v>60.2</v>
      </c>
      <c r="C94" s="8">
        <v>2.9</v>
      </c>
      <c r="G94" s="9">
        <v>45853</v>
      </c>
      <c r="H94" s="8">
        <v>17.38</v>
      </c>
      <c r="J94" s="7">
        <v>43312</v>
      </c>
      <c r="K94" s="8">
        <v>22.33</v>
      </c>
    </row>
    <row r="95" spans="1:11">
      <c r="A95" s="7">
        <v>43251</v>
      </c>
      <c r="B95" s="8">
        <v>58.7</v>
      </c>
      <c r="C95" s="8">
        <v>2.8</v>
      </c>
      <c r="G95" s="9">
        <v>45852</v>
      </c>
      <c r="H95" s="8">
        <v>17.2</v>
      </c>
      <c r="J95" s="7">
        <v>43281</v>
      </c>
      <c r="K95" s="8">
        <v>22.49</v>
      </c>
    </row>
    <row r="96" spans="1:11">
      <c r="A96" s="7">
        <v>43220</v>
      </c>
      <c r="B96" s="8">
        <v>57.3</v>
      </c>
      <c r="C96" s="8">
        <v>2.5</v>
      </c>
      <c r="G96" s="9">
        <v>45849</v>
      </c>
      <c r="H96" s="8">
        <v>16.399999999999999</v>
      </c>
      <c r="J96" s="7">
        <v>43251</v>
      </c>
      <c r="K96" s="8">
        <v>22.49</v>
      </c>
    </row>
    <row r="97" spans="1:11">
      <c r="A97" s="7">
        <v>43190</v>
      </c>
      <c r="B97" s="8">
        <v>59.3</v>
      </c>
      <c r="C97" s="8">
        <v>2.4</v>
      </c>
      <c r="G97" s="9">
        <v>45848</v>
      </c>
      <c r="H97" s="8">
        <v>15.78</v>
      </c>
      <c r="J97" s="7">
        <v>43220</v>
      </c>
      <c r="K97" s="8">
        <v>22.53</v>
      </c>
    </row>
    <row r="98" spans="1:11">
      <c r="A98" s="7">
        <v>43159</v>
      </c>
      <c r="B98" s="8">
        <v>60.8</v>
      </c>
      <c r="C98" s="8">
        <v>2.2000000000000002</v>
      </c>
      <c r="G98" s="9">
        <v>45847</v>
      </c>
      <c r="H98" s="8">
        <v>15.94</v>
      </c>
      <c r="J98" s="7">
        <v>43190</v>
      </c>
      <c r="K98" s="8">
        <v>23.41</v>
      </c>
    </row>
    <row r="99" spans="1:11">
      <c r="A99" s="7">
        <v>43131</v>
      </c>
      <c r="B99" s="8">
        <v>59.1</v>
      </c>
      <c r="C99" s="8">
        <v>2.1</v>
      </c>
      <c r="G99" s="9">
        <v>45846</v>
      </c>
      <c r="H99" s="8">
        <v>16.809999999999999</v>
      </c>
      <c r="J99" s="7">
        <v>43159</v>
      </c>
      <c r="K99" s="8">
        <v>23.82</v>
      </c>
    </row>
    <row r="100" spans="1:11">
      <c r="A100" s="7">
        <v>43100</v>
      </c>
      <c r="B100" s="8">
        <v>59.7</v>
      </c>
      <c r="C100" s="8">
        <v>2.1</v>
      </c>
      <c r="G100" s="9">
        <v>45845</v>
      </c>
      <c r="H100" s="8">
        <v>17.79</v>
      </c>
      <c r="J100" s="7">
        <v>43131</v>
      </c>
      <c r="K100" s="8">
        <v>24.97</v>
      </c>
    </row>
    <row r="101" spans="1:11">
      <c r="A101" s="7">
        <v>43069</v>
      </c>
      <c r="B101" s="8">
        <v>58.2</v>
      </c>
      <c r="C101" s="8">
        <v>2.2000000000000002</v>
      </c>
      <c r="G101" s="9">
        <v>45842</v>
      </c>
      <c r="H101" s="8">
        <v>17.48</v>
      </c>
      <c r="J101" s="7">
        <v>43100</v>
      </c>
      <c r="K101" s="8">
        <v>24.25</v>
      </c>
    </row>
    <row r="102" spans="1:11">
      <c r="A102" s="7">
        <v>43039</v>
      </c>
      <c r="B102" s="8">
        <v>58.7</v>
      </c>
      <c r="C102" s="8">
        <v>2</v>
      </c>
      <c r="G102" s="9">
        <v>45841</v>
      </c>
      <c r="H102" s="8">
        <v>16.38</v>
      </c>
      <c r="J102" s="7">
        <v>43069</v>
      </c>
      <c r="K102" s="8">
        <v>23.81</v>
      </c>
    </row>
    <row r="103" spans="1:11">
      <c r="A103" s="7">
        <v>43008</v>
      </c>
      <c r="B103" s="8">
        <v>60.8</v>
      </c>
      <c r="C103" s="8">
        <v>2.2000000000000002</v>
      </c>
      <c r="G103" s="9">
        <v>45840</v>
      </c>
      <c r="H103" s="8">
        <v>16.64</v>
      </c>
      <c r="J103" s="7">
        <v>43039</v>
      </c>
      <c r="K103" s="8">
        <v>23.67</v>
      </c>
    </row>
    <row r="104" spans="1:11">
      <c r="A104" s="7">
        <v>42978</v>
      </c>
      <c r="B104" s="8">
        <v>58.8</v>
      </c>
      <c r="C104" s="8">
        <v>1.9</v>
      </c>
      <c r="G104" s="9">
        <v>45839</v>
      </c>
      <c r="H104" s="8">
        <v>16.829999999999998</v>
      </c>
      <c r="J104" s="7">
        <v>43008</v>
      </c>
      <c r="K104" s="8">
        <v>23.28</v>
      </c>
    </row>
    <row r="105" spans="1:11">
      <c r="A105" s="7">
        <v>42947</v>
      </c>
      <c r="B105" s="8">
        <v>56.3</v>
      </c>
      <c r="C105" s="8">
        <v>1.7</v>
      </c>
      <c r="G105" s="9">
        <v>45838</v>
      </c>
      <c r="H105" s="8">
        <v>16.73</v>
      </c>
      <c r="J105" s="7">
        <v>42978</v>
      </c>
      <c r="K105" s="8">
        <v>23.16</v>
      </c>
    </row>
    <row r="106" spans="1:11">
      <c r="A106" s="7">
        <v>42916</v>
      </c>
      <c r="B106" s="8">
        <v>57.8</v>
      </c>
      <c r="C106" s="8">
        <v>1.6</v>
      </c>
      <c r="G106" s="9">
        <v>45835</v>
      </c>
      <c r="H106" s="8">
        <v>16.32</v>
      </c>
      <c r="J106" s="7">
        <v>42947</v>
      </c>
      <c r="K106" s="8">
        <v>23.36</v>
      </c>
    </row>
    <row r="107" spans="1:11">
      <c r="A107" s="7">
        <v>42886</v>
      </c>
      <c r="B107" s="8">
        <v>54.9</v>
      </c>
      <c r="C107" s="8">
        <v>1.9</v>
      </c>
      <c r="G107" s="9">
        <v>45834</v>
      </c>
      <c r="H107" s="8">
        <v>16.59</v>
      </c>
      <c r="J107" s="7">
        <v>42916</v>
      </c>
      <c r="K107" s="8">
        <v>23.4</v>
      </c>
    </row>
    <row r="108" spans="1:11">
      <c r="A108" s="7">
        <v>42855</v>
      </c>
      <c r="B108" s="8">
        <v>54.8</v>
      </c>
      <c r="C108" s="8">
        <v>2.2000000000000002</v>
      </c>
      <c r="G108" s="9">
        <v>45833</v>
      </c>
      <c r="H108" s="8">
        <v>16.760000000000002</v>
      </c>
      <c r="J108" s="7">
        <v>42886</v>
      </c>
      <c r="K108" s="8">
        <v>23.31</v>
      </c>
    </row>
    <row r="109" spans="1:11">
      <c r="A109" s="7">
        <v>42825</v>
      </c>
      <c r="B109" s="8">
        <v>57.2</v>
      </c>
      <c r="C109" s="8">
        <v>2.4</v>
      </c>
      <c r="G109" s="9">
        <v>45832</v>
      </c>
      <c r="H109" s="8">
        <v>17.48</v>
      </c>
      <c r="J109" s="7">
        <v>42855</v>
      </c>
      <c r="K109" s="8">
        <v>23.24</v>
      </c>
    </row>
    <row r="110" spans="1:11">
      <c r="A110" s="7">
        <v>42794</v>
      </c>
      <c r="B110" s="8">
        <v>57.7</v>
      </c>
      <c r="C110" s="8">
        <v>2.7</v>
      </c>
      <c r="G110" s="9">
        <v>45831</v>
      </c>
      <c r="H110" s="8">
        <v>19.829999999999998</v>
      </c>
      <c r="J110" s="7">
        <v>42825</v>
      </c>
      <c r="K110" s="8">
        <v>23.6</v>
      </c>
    </row>
    <row r="111" spans="1:11">
      <c r="A111" s="7">
        <v>42766</v>
      </c>
      <c r="B111" s="8">
        <v>56</v>
      </c>
      <c r="C111" s="8">
        <v>2.5</v>
      </c>
      <c r="G111" s="9">
        <v>45828</v>
      </c>
      <c r="H111" s="8">
        <v>20.62</v>
      </c>
      <c r="J111" s="7">
        <v>42794</v>
      </c>
      <c r="K111" s="8">
        <v>23.68</v>
      </c>
    </row>
    <row r="112" spans="1:11">
      <c r="A112" s="7">
        <v>42735</v>
      </c>
      <c r="B112" s="8">
        <v>54.5</v>
      </c>
      <c r="C112" s="8">
        <v>2.1</v>
      </c>
      <c r="G112" s="9">
        <v>45827</v>
      </c>
      <c r="H112" s="8">
        <v>22.17</v>
      </c>
      <c r="J112" s="7">
        <v>42766</v>
      </c>
      <c r="K112" s="8">
        <v>23.59</v>
      </c>
    </row>
    <row r="113" spans="1:11">
      <c r="A113" s="7">
        <v>42704</v>
      </c>
      <c r="B113" s="8">
        <v>53.2</v>
      </c>
      <c r="C113" s="8">
        <v>1.7</v>
      </c>
      <c r="G113" s="9">
        <v>45826</v>
      </c>
      <c r="H113" s="8">
        <v>20.14</v>
      </c>
      <c r="J113" s="7">
        <v>42735</v>
      </c>
      <c r="K113" s="8">
        <v>23.76</v>
      </c>
    </row>
    <row r="114" spans="1:11">
      <c r="A114" s="7">
        <v>42674</v>
      </c>
      <c r="B114" s="8">
        <v>51.9</v>
      </c>
      <c r="C114" s="8">
        <v>1.6</v>
      </c>
      <c r="G114" s="9">
        <v>45825</v>
      </c>
      <c r="H114" s="8">
        <v>21.6</v>
      </c>
      <c r="J114" s="7">
        <v>42704</v>
      </c>
      <c r="K114" s="8">
        <v>23.35</v>
      </c>
    </row>
    <row r="115" spans="1:11">
      <c r="A115" s="7">
        <v>42643</v>
      </c>
      <c r="B115" s="8">
        <v>51.5</v>
      </c>
      <c r="C115" s="8">
        <v>1.5</v>
      </c>
      <c r="G115" s="9">
        <v>45824</v>
      </c>
      <c r="H115" s="8">
        <v>19.11</v>
      </c>
      <c r="J115" s="7">
        <v>42674</v>
      </c>
      <c r="K115" s="8">
        <v>23.57</v>
      </c>
    </row>
    <row r="116" spans="1:11">
      <c r="A116" s="7">
        <v>42613</v>
      </c>
      <c r="B116" s="8">
        <v>49.4</v>
      </c>
      <c r="C116" s="8">
        <v>1.1000000000000001</v>
      </c>
      <c r="G116" s="9">
        <v>45821</v>
      </c>
      <c r="H116" s="8">
        <v>20.82</v>
      </c>
      <c r="J116" s="7">
        <v>42643</v>
      </c>
      <c r="K116" s="8">
        <v>24.22</v>
      </c>
    </row>
    <row r="117" spans="1:11">
      <c r="A117" s="7">
        <v>42582</v>
      </c>
      <c r="B117" s="8">
        <v>52.6</v>
      </c>
      <c r="C117" s="8">
        <v>0.8</v>
      </c>
      <c r="G117" s="9">
        <v>45820</v>
      </c>
      <c r="H117" s="8">
        <v>18.02</v>
      </c>
      <c r="J117" s="7">
        <v>42613</v>
      </c>
      <c r="K117" s="8">
        <v>24.57</v>
      </c>
    </row>
    <row r="118" spans="1:11">
      <c r="A118" s="7">
        <v>42551</v>
      </c>
      <c r="B118" s="8">
        <v>53.2</v>
      </c>
      <c r="C118" s="8">
        <v>1</v>
      </c>
      <c r="G118" s="9">
        <v>45819</v>
      </c>
      <c r="H118" s="8">
        <v>17.260000000000002</v>
      </c>
      <c r="J118" s="7">
        <v>42582</v>
      </c>
      <c r="K118" s="8">
        <v>24.52</v>
      </c>
    </row>
    <row r="119" spans="1:11">
      <c r="A119" s="7">
        <v>42521</v>
      </c>
      <c r="B119" s="8">
        <v>51.3</v>
      </c>
      <c r="C119" s="8">
        <v>1</v>
      </c>
      <c r="G119" s="9">
        <v>45818</v>
      </c>
      <c r="H119" s="8">
        <v>16.95</v>
      </c>
      <c r="J119" s="7">
        <v>42551</v>
      </c>
      <c r="K119" s="8">
        <v>23.97</v>
      </c>
    </row>
    <row r="120" spans="1:11">
      <c r="A120" s="7">
        <v>42490</v>
      </c>
      <c r="B120" s="8">
        <v>50.8</v>
      </c>
      <c r="C120" s="8">
        <v>1.1000000000000001</v>
      </c>
      <c r="G120" s="9">
        <v>45817</v>
      </c>
      <c r="H120" s="8">
        <v>17.16</v>
      </c>
      <c r="J120" s="7">
        <v>42521</v>
      </c>
      <c r="K120" s="8">
        <v>23.81</v>
      </c>
    </row>
    <row r="121" spans="1:11">
      <c r="A121" s="7">
        <v>42460</v>
      </c>
      <c r="B121" s="8">
        <v>51.8</v>
      </c>
      <c r="C121" s="8">
        <v>0.9</v>
      </c>
      <c r="G121" s="9">
        <v>45814</v>
      </c>
      <c r="H121" s="8">
        <v>16.77</v>
      </c>
      <c r="J121" s="7">
        <v>42490</v>
      </c>
      <c r="K121" s="8">
        <v>23.97</v>
      </c>
    </row>
    <row r="122" spans="1:11">
      <c r="A122" s="7">
        <v>42429</v>
      </c>
      <c r="B122" s="8">
        <v>49.5</v>
      </c>
      <c r="C122" s="8">
        <v>1</v>
      </c>
      <c r="G122" s="9">
        <v>45813</v>
      </c>
      <c r="H122" s="8">
        <v>18.48</v>
      </c>
      <c r="J122" s="7">
        <v>42460</v>
      </c>
      <c r="K122" s="8">
        <v>23.39</v>
      </c>
    </row>
    <row r="123" spans="1:11">
      <c r="A123" s="7">
        <v>42400</v>
      </c>
      <c r="B123" s="8">
        <v>48.2</v>
      </c>
      <c r="C123" s="8">
        <v>1.4</v>
      </c>
      <c r="G123" s="9">
        <v>45812</v>
      </c>
      <c r="H123" s="8">
        <v>17.61</v>
      </c>
      <c r="J123" s="7">
        <v>42429</v>
      </c>
      <c r="K123" s="8">
        <v>22.02</v>
      </c>
    </row>
    <row r="124" spans="1:11">
      <c r="A124" s="7">
        <v>42369</v>
      </c>
      <c r="B124" s="8">
        <v>48.2</v>
      </c>
      <c r="C124" s="8">
        <v>0.7</v>
      </c>
      <c r="G124" s="9">
        <v>45811</v>
      </c>
      <c r="H124" s="8">
        <v>17.690000000000001</v>
      </c>
      <c r="J124" s="7">
        <v>42400</v>
      </c>
      <c r="K124" s="8">
        <v>22.18</v>
      </c>
    </row>
    <row r="125" spans="1:11">
      <c r="A125" s="7">
        <v>42338</v>
      </c>
      <c r="B125" s="8">
        <v>48.6</v>
      </c>
      <c r="C125" s="8">
        <v>0.5</v>
      </c>
      <c r="G125" s="9">
        <v>45810</v>
      </c>
      <c r="H125" s="8">
        <v>18.36</v>
      </c>
      <c r="J125" s="7">
        <v>42369</v>
      </c>
      <c r="K125" s="8">
        <v>23.74</v>
      </c>
    </row>
    <row r="126" spans="1:11">
      <c r="A126" s="7">
        <v>42308</v>
      </c>
      <c r="B126" s="8">
        <v>50.1</v>
      </c>
      <c r="C126" s="8">
        <v>0.2</v>
      </c>
      <c r="G126" s="9">
        <v>45807</v>
      </c>
      <c r="H126" s="8">
        <v>18.57</v>
      </c>
      <c r="J126" s="7">
        <v>42338</v>
      </c>
      <c r="K126" s="8">
        <v>23.67</v>
      </c>
    </row>
    <row r="127" spans="1:11">
      <c r="A127" s="7">
        <v>42277</v>
      </c>
      <c r="B127" s="8">
        <v>50.2</v>
      </c>
      <c r="C127" s="8">
        <v>0</v>
      </c>
      <c r="G127" s="9">
        <v>45806</v>
      </c>
      <c r="H127" s="8">
        <v>19.18</v>
      </c>
      <c r="J127" s="7">
        <v>42308</v>
      </c>
      <c r="K127" s="8">
        <v>22.68</v>
      </c>
    </row>
    <row r="128" spans="1:11">
      <c r="A128" s="7">
        <v>42247</v>
      </c>
      <c r="B128" s="8">
        <v>51.1</v>
      </c>
      <c r="C128" s="8">
        <v>0.2</v>
      </c>
      <c r="G128" s="9">
        <v>45805</v>
      </c>
      <c r="H128" s="8">
        <v>19.309999999999999</v>
      </c>
      <c r="J128" s="7">
        <v>42277</v>
      </c>
      <c r="K128" s="8">
        <v>21.45</v>
      </c>
    </row>
    <row r="129" spans="1:11">
      <c r="A129" s="7">
        <v>42216</v>
      </c>
      <c r="B129" s="8">
        <v>52.7</v>
      </c>
      <c r="C129" s="8">
        <v>0.2</v>
      </c>
      <c r="G129" s="9">
        <v>45804</v>
      </c>
      <c r="H129" s="8">
        <v>18.96</v>
      </c>
      <c r="J129" s="7">
        <v>42247</v>
      </c>
      <c r="K129" s="8">
        <v>22.15</v>
      </c>
    </row>
    <row r="130" spans="1:11">
      <c r="A130" s="7">
        <v>42185</v>
      </c>
      <c r="B130" s="8">
        <v>53.5</v>
      </c>
      <c r="C130" s="8">
        <v>0.1</v>
      </c>
      <c r="G130" s="9">
        <v>45803</v>
      </c>
      <c r="H130" s="8">
        <v>20.57</v>
      </c>
      <c r="J130" s="7">
        <v>42216</v>
      </c>
      <c r="K130" s="8">
        <v>22.4</v>
      </c>
    </row>
    <row r="131" spans="1:11">
      <c r="A131" s="7">
        <v>42155</v>
      </c>
      <c r="B131" s="8">
        <v>52.8</v>
      </c>
      <c r="C131" s="8">
        <v>0</v>
      </c>
      <c r="G131" s="9">
        <v>45800</v>
      </c>
      <c r="H131" s="8">
        <v>22.29</v>
      </c>
      <c r="J131" s="7">
        <v>42185</v>
      </c>
      <c r="K131" s="8">
        <v>22.12</v>
      </c>
    </row>
    <row r="132" spans="1:11">
      <c r="A132" s="7">
        <v>42124</v>
      </c>
      <c r="B132" s="8">
        <v>51.5</v>
      </c>
      <c r="C132" s="8">
        <v>-0.2</v>
      </c>
      <c r="G132" s="9">
        <v>45799</v>
      </c>
      <c r="H132" s="8">
        <v>20.28</v>
      </c>
      <c r="J132" s="7">
        <v>42155</v>
      </c>
      <c r="K132" s="8">
        <v>21.92</v>
      </c>
    </row>
    <row r="133" spans="1:11">
      <c r="A133" s="7">
        <v>42094</v>
      </c>
      <c r="B133" s="8">
        <v>51.5</v>
      </c>
      <c r="C133" s="8">
        <v>-0.1</v>
      </c>
      <c r="G133" s="9">
        <v>45798</v>
      </c>
      <c r="H133" s="8">
        <v>20.87</v>
      </c>
      <c r="J133" s="7">
        <v>42124</v>
      </c>
      <c r="K133" s="8">
        <v>21.42</v>
      </c>
    </row>
    <row r="134" spans="1:11">
      <c r="A134" s="7">
        <v>42063</v>
      </c>
      <c r="B134" s="8">
        <v>52.9</v>
      </c>
      <c r="C134" s="8">
        <v>0</v>
      </c>
      <c r="G134" s="9">
        <v>45797</v>
      </c>
      <c r="H134" s="8">
        <v>18.09</v>
      </c>
      <c r="J134" s="7">
        <v>42094</v>
      </c>
      <c r="K134" s="8">
        <v>20.96</v>
      </c>
    </row>
    <row r="135" spans="1:11">
      <c r="A135" s="7">
        <v>42035</v>
      </c>
      <c r="B135" s="8">
        <v>53.5</v>
      </c>
      <c r="C135" s="8">
        <v>-0.1</v>
      </c>
      <c r="G135" s="9">
        <v>45796</v>
      </c>
      <c r="H135" s="8">
        <v>18.14</v>
      </c>
      <c r="J135" s="7">
        <v>42063</v>
      </c>
      <c r="K135" s="8">
        <v>20.77</v>
      </c>
    </row>
    <row r="136" spans="1:11">
      <c r="A136" s="7">
        <v>42004</v>
      </c>
      <c r="B136" s="8">
        <v>55.1</v>
      </c>
      <c r="C136" s="8">
        <v>0.8</v>
      </c>
      <c r="G136" s="9">
        <v>45793</v>
      </c>
      <c r="H136" s="8">
        <v>17.239999999999998</v>
      </c>
      <c r="J136" s="7">
        <v>42035</v>
      </c>
      <c r="K136" s="8">
        <v>20.02</v>
      </c>
    </row>
    <row r="137" spans="1:11">
      <c r="A137" s="7">
        <v>41973</v>
      </c>
      <c r="B137" s="8">
        <v>58.7</v>
      </c>
      <c r="C137" s="8">
        <v>1.3</v>
      </c>
      <c r="G137" s="9">
        <v>45792</v>
      </c>
      <c r="H137" s="8">
        <v>17.829999999999998</v>
      </c>
      <c r="J137" s="7">
        <v>42004</v>
      </c>
      <c r="K137" s="8">
        <v>20.079999999999998</v>
      </c>
    </row>
    <row r="138" spans="1:11">
      <c r="A138" s="7">
        <v>41943</v>
      </c>
      <c r="B138" s="8">
        <v>59</v>
      </c>
      <c r="C138" s="8">
        <v>1.7</v>
      </c>
      <c r="G138" s="9">
        <v>45791</v>
      </c>
      <c r="H138" s="8">
        <v>18.62</v>
      </c>
      <c r="J138" s="7">
        <v>41973</v>
      </c>
      <c r="K138" s="8">
        <v>19.75</v>
      </c>
    </row>
    <row r="139" spans="1:11">
      <c r="A139" s="7">
        <v>41912</v>
      </c>
      <c r="B139" s="8">
        <v>56.6</v>
      </c>
      <c r="C139" s="8">
        <v>1.7</v>
      </c>
      <c r="G139" s="9">
        <v>45790</v>
      </c>
      <c r="H139" s="8">
        <v>18.22</v>
      </c>
      <c r="J139" s="7">
        <v>41943</v>
      </c>
      <c r="K139" s="8">
        <v>18.5</v>
      </c>
    </row>
    <row r="140" spans="1:11">
      <c r="A140" s="7">
        <v>41882</v>
      </c>
      <c r="B140" s="8">
        <v>59</v>
      </c>
      <c r="C140" s="8">
        <v>1.7</v>
      </c>
      <c r="G140" s="9">
        <v>45789</v>
      </c>
      <c r="H140" s="8">
        <v>18.39</v>
      </c>
      <c r="J140" s="7">
        <v>41912</v>
      </c>
      <c r="K140" s="8">
        <v>18.809999999999999</v>
      </c>
    </row>
    <row r="141" spans="1:11">
      <c r="A141" s="7">
        <v>41851</v>
      </c>
      <c r="B141" s="8">
        <v>57.1</v>
      </c>
      <c r="C141" s="8">
        <v>2</v>
      </c>
      <c r="G141" s="9">
        <v>45786</v>
      </c>
      <c r="H141" s="8">
        <v>21.9</v>
      </c>
      <c r="J141" s="7">
        <v>41882</v>
      </c>
      <c r="K141" s="8">
        <v>18.68</v>
      </c>
    </row>
    <row r="142" spans="1:11">
      <c r="A142" s="7">
        <v>41820</v>
      </c>
      <c r="B142" s="8">
        <v>55.3</v>
      </c>
      <c r="C142" s="8">
        <v>2.1</v>
      </c>
      <c r="G142" s="9">
        <v>45785</v>
      </c>
      <c r="H142" s="8">
        <v>22.48</v>
      </c>
      <c r="J142" s="7">
        <v>41851</v>
      </c>
      <c r="K142" s="8">
        <v>18.96</v>
      </c>
    </row>
    <row r="143" spans="1:11">
      <c r="A143" s="7">
        <v>41790</v>
      </c>
      <c r="B143" s="8">
        <v>55.4</v>
      </c>
      <c r="C143" s="8">
        <v>2.1</v>
      </c>
      <c r="G143" s="9">
        <v>45784</v>
      </c>
      <c r="H143" s="8">
        <v>23.55</v>
      </c>
      <c r="J143" s="7">
        <v>41820</v>
      </c>
      <c r="K143" s="8">
        <v>18.88</v>
      </c>
    </row>
    <row r="144" spans="1:11">
      <c r="A144" s="7">
        <v>41759</v>
      </c>
      <c r="B144" s="8">
        <v>54.9</v>
      </c>
      <c r="C144" s="8">
        <v>2</v>
      </c>
      <c r="G144" s="9">
        <v>45783</v>
      </c>
      <c r="H144" s="8">
        <v>24.76</v>
      </c>
      <c r="J144" s="7">
        <v>41790</v>
      </c>
      <c r="K144" s="8">
        <v>18.46</v>
      </c>
    </row>
    <row r="145" spans="1:11">
      <c r="A145" s="7">
        <v>41729</v>
      </c>
      <c r="B145" s="8">
        <v>53.7</v>
      </c>
      <c r="C145" s="8">
        <v>1.5</v>
      </c>
      <c r="G145" s="9">
        <v>45782</v>
      </c>
      <c r="H145" s="8">
        <v>23.64</v>
      </c>
      <c r="J145" s="7">
        <v>41759</v>
      </c>
      <c r="K145" s="8">
        <v>18.350000000000001</v>
      </c>
    </row>
    <row r="146" spans="1:11">
      <c r="A146" s="7">
        <v>41698</v>
      </c>
      <c r="B146" s="8">
        <v>53.2</v>
      </c>
      <c r="C146" s="8">
        <v>1.1000000000000001</v>
      </c>
      <c r="G146" s="9">
        <v>45779</v>
      </c>
      <c r="H146" s="8">
        <v>22.68</v>
      </c>
      <c r="J146" s="7">
        <v>41729</v>
      </c>
      <c r="K146" s="8">
        <v>18.48</v>
      </c>
    </row>
    <row r="147" spans="1:11">
      <c r="A147" s="7">
        <v>41670</v>
      </c>
      <c r="B147" s="8">
        <v>51.3</v>
      </c>
      <c r="C147" s="8">
        <v>1.6</v>
      </c>
      <c r="G147" s="9">
        <v>45778</v>
      </c>
      <c r="H147" s="8">
        <v>24.6</v>
      </c>
      <c r="J147" s="7">
        <v>41698</v>
      </c>
      <c r="K147" s="8">
        <v>18.059999999999999</v>
      </c>
    </row>
    <row r="148" spans="1:11">
      <c r="A148" s="7">
        <v>41639</v>
      </c>
      <c r="B148" s="8">
        <v>56.5</v>
      </c>
      <c r="C148" s="8">
        <v>1.5</v>
      </c>
      <c r="G148" s="9">
        <v>45777</v>
      </c>
      <c r="H148" s="8">
        <v>24.7</v>
      </c>
      <c r="J148" s="7">
        <v>41670</v>
      </c>
      <c r="K148" s="8">
        <v>18.149999999999999</v>
      </c>
    </row>
    <row r="149" spans="1:11">
      <c r="A149" s="7">
        <v>41608</v>
      </c>
      <c r="B149" s="8">
        <v>57.3</v>
      </c>
      <c r="C149" s="8">
        <v>1.2</v>
      </c>
      <c r="G149" s="9">
        <v>45776</v>
      </c>
      <c r="H149" s="8">
        <v>24.17</v>
      </c>
      <c r="J149" s="7">
        <v>41639</v>
      </c>
      <c r="K149" s="8">
        <v>18.04</v>
      </c>
    </row>
    <row r="150" spans="1:11">
      <c r="A150" s="7">
        <v>41578</v>
      </c>
      <c r="B150" s="8">
        <v>56.4</v>
      </c>
      <c r="C150" s="8">
        <v>1</v>
      </c>
      <c r="G150" s="9">
        <v>45775</v>
      </c>
      <c r="H150" s="8">
        <v>25.15</v>
      </c>
      <c r="J150" s="7">
        <v>41608</v>
      </c>
      <c r="K150" s="8">
        <v>18.149999999999999</v>
      </c>
    </row>
    <row r="151" spans="1:11">
      <c r="A151" s="7">
        <v>41547</v>
      </c>
      <c r="B151" s="8">
        <v>56.2</v>
      </c>
      <c r="C151" s="8">
        <v>1.2</v>
      </c>
      <c r="G151" s="9">
        <v>45772</v>
      </c>
      <c r="H151" s="8">
        <v>24.84</v>
      </c>
      <c r="J151" s="7">
        <v>41578</v>
      </c>
      <c r="K151" s="8">
        <v>17.86</v>
      </c>
    </row>
    <row r="152" spans="1:11">
      <c r="A152" s="7">
        <v>41517</v>
      </c>
      <c r="B152" s="8">
        <v>55.7</v>
      </c>
      <c r="C152" s="8">
        <v>1.5</v>
      </c>
      <c r="G152" s="9">
        <v>45771</v>
      </c>
      <c r="H152" s="8">
        <v>26.47</v>
      </c>
      <c r="J152" s="7">
        <v>41547</v>
      </c>
      <c r="K152" s="8">
        <v>17.88</v>
      </c>
    </row>
    <row r="153" spans="1:11">
      <c r="A153" s="7">
        <v>41486</v>
      </c>
      <c r="B153" s="8">
        <v>55.4</v>
      </c>
      <c r="C153" s="8">
        <v>2</v>
      </c>
      <c r="G153" s="9">
        <v>45770</v>
      </c>
      <c r="H153" s="8">
        <v>28.45</v>
      </c>
      <c r="J153" s="7">
        <v>41517</v>
      </c>
      <c r="K153" s="8">
        <v>17.91</v>
      </c>
    </row>
    <row r="154" spans="1:11">
      <c r="A154" s="7">
        <v>41455</v>
      </c>
      <c r="B154" s="8">
        <v>50.9</v>
      </c>
      <c r="C154" s="8">
        <v>1.8</v>
      </c>
      <c r="G154" s="9">
        <v>45769</v>
      </c>
      <c r="H154" s="8">
        <v>30.57</v>
      </c>
      <c r="J154" s="7">
        <v>41486</v>
      </c>
      <c r="K154" s="8">
        <v>18.12</v>
      </c>
    </row>
    <row r="155" spans="1:11">
      <c r="A155" s="7">
        <v>41425</v>
      </c>
      <c r="B155" s="8">
        <v>49</v>
      </c>
      <c r="C155" s="8">
        <v>1.4</v>
      </c>
      <c r="G155" s="9">
        <v>45768</v>
      </c>
      <c r="H155" s="8">
        <v>33.82</v>
      </c>
      <c r="J155" s="7">
        <v>41455</v>
      </c>
      <c r="K155" s="8">
        <v>17.8</v>
      </c>
    </row>
    <row r="156" spans="1:11">
      <c r="A156" s="7">
        <v>41394</v>
      </c>
      <c r="B156" s="8">
        <v>50.7</v>
      </c>
      <c r="C156" s="8">
        <v>1.1000000000000001</v>
      </c>
      <c r="G156" s="9">
        <v>45764</v>
      </c>
      <c r="H156" s="8">
        <v>29.65</v>
      </c>
      <c r="J156" s="7">
        <v>41425</v>
      </c>
      <c r="K156" s="8">
        <v>18.25</v>
      </c>
    </row>
    <row r="157" spans="1:11">
      <c r="A157" s="7">
        <v>41364</v>
      </c>
      <c r="B157" s="8">
        <v>51.3</v>
      </c>
      <c r="C157" s="8">
        <v>1.5</v>
      </c>
      <c r="G157" s="9">
        <v>45763</v>
      </c>
      <c r="H157" s="8">
        <v>32.64</v>
      </c>
      <c r="J157" s="7">
        <v>41394</v>
      </c>
      <c r="K157" s="8">
        <v>17.690000000000001</v>
      </c>
    </row>
    <row r="158" spans="1:11">
      <c r="A158" s="7">
        <v>41333</v>
      </c>
      <c r="B158" s="8">
        <v>54.2</v>
      </c>
      <c r="C158" s="8">
        <v>2</v>
      </c>
      <c r="G158" s="9">
        <v>45762</v>
      </c>
      <c r="H158" s="8">
        <v>30.12</v>
      </c>
      <c r="J158" s="7">
        <v>41364</v>
      </c>
      <c r="K158" s="8">
        <v>17.68</v>
      </c>
    </row>
    <row r="159" spans="1:11">
      <c r="A159" s="7">
        <v>41305</v>
      </c>
      <c r="B159" s="8">
        <v>53.1</v>
      </c>
      <c r="C159" s="8">
        <v>1.6</v>
      </c>
      <c r="G159" s="9">
        <v>45761</v>
      </c>
      <c r="H159" s="8">
        <v>30.89</v>
      </c>
      <c r="J159" s="7">
        <v>41333</v>
      </c>
      <c r="K159" s="8">
        <v>17.32</v>
      </c>
    </row>
    <row r="160" spans="1:11">
      <c r="A160" s="7">
        <v>41274</v>
      </c>
      <c r="B160" s="8">
        <v>50.2</v>
      </c>
      <c r="C160" s="8">
        <v>1.7</v>
      </c>
      <c r="G160" s="9">
        <v>45758</v>
      </c>
      <c r="H160" s="8">
        <v>37.56</v>
      </c>
      <c r="J160" s="7">
        <v>41305</v>
      </c>
      <c r="K160" s="8">
        <v>17.03</v>
      </c>
    </row>
    <row r="161" spans="1:11">
      <c r="A161" s="7">
        <v>41243</v>
      </c>
      <c r="B161" s="8">
        <v>49.5</v>
      </c>
      <c r="C161" s="8">
        <v>1.8</v>
      </c>
      <c r="G161" s="9">
        <v>45757</v>
      </c>
      <c r="H161" s="8">
        <v>40.72</v>
      </c>
      <c r="J161" s="7">
        <v>41274</v>
      </c>
      <c r="K161" s="8">
        <v>16.440000000000001</v>
      </c>
    </row>
    <row r="162" spans="1:11">
      <c r="A162" s="7">
        <v>41213</v>
      </c>
      <c r="B162" s="8">
        <v>51.7</v>
      </c>
      <c r="C162" s="8">
        <v>2.2000000000000002</v>
      </c>
      <c r="G162" s="9">
        <v>45756</v>
      </c>
      <c r="H162" s="8">
        <v>33.619999999999997</v>
      </c>
      <c r="J162" s="7">
        <v>41243</v>
      </c>
      <c r="K162" s="8">
        <v>16.12</v>
      </c>
    </row>
    <row r="163" spans="1:11">
      <c r="A163" s="7">
        <v>41182</v>
      </c>
      <c r="B163" s="8">
        <v>51.5</v>
      </c>
      <c r="C163" s="8">
        <v>2</v>
      </c>
      <c r="G163" s="9">
        <v>45755</v>
      </c>
      <c r="H163" s="8">
        <v>52.33</v>
      </c>
      <c r="J163" s="7">
        <v>41213</v>
      </c>
      <c r="K163" s="8">
        <v>16.62</v>
      </c>
    </row>
    <row r="164" spans="1:11">
      <c r="A164" s="7">
        <v>41152</v>
      </c>
      <c r="B164" s="8">
        <v>49.6</v>
      </c>
      <c r="C164" s="8">
        <v>1.7</v>
      </c>
      <c r="G164" s="9">
        <v>45754</v>
      </c>
      <c r="H164" s="8">
        <v>46.98</v>
      </c>
      <c r="J164" s="7">
        <v>41182</v>
      </c>
      <c r="K164" s="8">
        <v>16.690000000000001</v>
      </c>
    </row>
    <row r="165" spans="1:11">
      <c r="A165" s="7">
        <v>41121</v>
      </c>
      <c r="B165" s="8">
        <v>49.8</v>
      </c>
      <c r="C165" s="8">
        <v>1.4</v>
      </c>
      <c r="G165" s="9">
        <v>45751</v>
      </c>
      <c r="H165" s="8">
        <v>45.31</v>
      </c>
      <c r="J165" s="7">
        <v>41152</v>
      </c>
      <c r="K165" s="8">
        <v>16.14</v>
      </c>
    </row>
    <row r="166" spans="1:11">
      <c r="A166" s="7">
        <v>41090</v>
      </c>
      <c r="B166" s="8">
        <v>49.7</v>
      </c>
      <c r="C166" s="8">
        <v>1.7</v>
      </c>
      <c r="G166" s="9">
        <v>45750</v>
      </c>
      <c r="H166" s="8">
        <v>30.02</v>
      </c>
      <c r="J166" s="7">
        <v>41121</v>
      </c>
      <c r="K166" s="8">
        <v>15.55</v>
      </c>
    </row>
    <row r="167" spans="1:11">
      <c r="A167" s="7">
        <v>41060</v>
      </c>
      <c r="B167" s="8">
        <v>53.5</v>
      </c>
      <c r="C167" s="8">
        <v>1.7</v>
      </c>
      <c r="G167" s="9">
        <v>45749</v>
      </c>
      <c r="H167" s="8">
        <v>21.51</v>
      </c>
      <c r="J167" s="7">
        <v>41090</v>
      </c>
      <c r="K167" s="8">
        <v>15.05</v>
      </c>
    </row>
    <row r="168" spans="1:11">
      <c r="A168" s="7">
        <v>41029</v>
      </c>
      <c r="B168" s="8">
        <v>54.8</v>
      </c>
      <c r="C168" s="8">
        <v>2.2999999999999998</v>
      </c>
      <c r="G168" s="9">
        <v>45748</v>
      </c>
      <c r="H168" s="8">
        <v>21.77</v>
      </c>
      <c r="J168" s="7">
        <v>41060</v>
      </c>
      <c r="K168" s="8">
        <v>15.22</v>
      </c>
    </row>
    <row r="169" spans="1:11">
      <c r="A169" s="7">
        <v>40999</v>
      </c>
      <c r="B169" s="8">
        <v>53.4</v>
      </c>
      <c r="C169" s="8">
        <v>2.7</v>
      </c>
      <c r="G169" s="9">
        <v>45747</v>
      </c>
      <c r="H169" s="8">
        <v>22.28</v>
      </c>
      <c r="J169" s="7">
        <v>41029</v>
      </c>
      <c r="K169" s="8">
        <v>15.7</v>
      </c>
    </row>
    <row r="170" spans="1:11">
      <c r="A170" s="7">
        <v>40968</v>
      </c>
      <c r="B170" s="8">
        <v>52.4</v>
      </c>
      <c r="C170" s="8">
        <v>2.9</v>
      </c>
      <c r="G170" s="9">
        <v>45744</v>
      </c>
      <c r="H170" s="8">
        <v>21.65</v>
      </c>
      <c r="J170" s="7">
        <v>40999</v>
      </c>
      <c r="K170" s="8">
        <v>15.69</v>
      </c>
    </row>
    <row r="171" spans="1:11">
      <c r="A171" s="7">
        <v>40939</v>
      </c>
      <c r="B171" s="8">
        <v>54.1</v>
      </c>
      <c r="C171" s="8">
        <v>2.9</v>
      </c>
      <c r="G171" s="9">
        <v>45743</v>
      </c>
      <c r="H171" s="8">
        <v>18.690000000000001</v>
      </c>
      <c r="J171" s="7">
        <v>40968</v>
      </c>
      <c r="K171" s="8">
        <v>15.37</v>
      </c>
    </row>
    <row r="172" spans="1:11">
      <c r="A172" s="7">
        <v>40908</v>
      </c>
      <c r="B172" s="8">
        <v>53.1</v>
      </c>
      <c r="C172" s="8">
        <v>3</v>
      </c>
      <c r="G172" s="9">
        <v>45742</v>
      </c>
      <c r="H172" s="8">
        <v>18.329999999999998</v>
      </c>
      <c r="J172" s="7">
        <v>40939</v>
      </c>
      <c r="K172" s="8">
        <v>14.87</v>
      </c>
    </row>
    <row r="173" spans="1:11">
      <c r="A173" s="7">
        <v>40877</v>
      </c>
      <c r="B173" s="8">
        <v>52.2</v>
      </c>
      <c r="C173" s="8">
        <v>3.4</v>
      </c>
      <c r="G173" s="9">
        <v>45741</v>
      </c>
      <c r="H173" s="8">
        <v>17.149999999999999</v>
      </c>
      <c r="J173" s="7">
        <v>40908</v>
      </c>
      <c r="K173" s="8">
        <v>14.3</v>
      </c>
    </row>
    <row r="174" spans="1:11">
      <c r="A174" s="7">
        <v>40847</v>
      </c>
      <c r="B174" s="8">
        <v>51.8</v>
      </c>
      <c r="C174" s="8">
        <v>3.5</v>
      </c>
      <c r="G174" s="9">
        <v>45740</v>
      </c>
      <c r="H174" s="8">
        <v>17.48</v>
      </c>
      <c r="J174" s="7">
        <v>40877</v>
      </c>
      <c r="K174" s="8">
        <v>14.1</v>
      </c>
    </row>
    <row r="175" spans="1:11">
      <c r="A175" s="7">
        <v>40816</v>
      </c>
      <c r="B175" s="8">
        <v>52.5</v>
      </c>
      <c r="C175" s="8">
        <v>3.9</v>
      </c>
      <c r="G175" s="9">
        <v>45737</v>
      </c>
      <c r="H175" s="8">
        <v>19.28</v>
      </c>
      <c r="J175" s="7">
        <v>40847</v>
      </c>
      <c r="K175" s="8">
        <v>13.88</v>
      </c>
    </row>
    <row r="176" spans="1:11">
      <c r="A176" s="7">
        <v>40786</v>
      </c>
      <c r="B176" s="8">
        <v>52.5</v>
      </c>
      <c r="C176" s="8">
        <v>3.8</v>
      </c>
      <c r="G176" s="9">
        <v>45736</v>
      </c>
      <c r="H176" s="8">
        <v>19.8</v>
      </c>
      <c r="J176" s="7">
        <v>40816</v>
      </c>
      <c r="K176" s="8">
        <v>13.5</v>
      </c>
    </row>
    <row r="177" spans="1:11">
      <c r="A177" s="7">
        <v>40755</v>
      </c>
      <c r="B177" s="8">
        <v>51.4</v>
      </c>
      <c r="C177" s="8">
        <v>3.6</v>
      </c>
      <c r="G177" s="9">
        <v>45735</v>
      </c>
      <c r="H177" s="8">
        <v>19.899999999999999</v>
      </c>
      <c r="J177" s="7">
        <v>40786</v>
      </c>
      <c r="K177" s="8">
        <v>13.79</v>
      </c>
    </row>
    <row r="178" spans="1:11">
      <c r="A178" s="7">
        <v>40724</v>
      </c>
      <c r="B178" s="8">
        <v>55.8</v>
      </c>
      <c r="C178" s="8">
        <v>3.6</v>
      </c>
      <c r="G178" s="9">
        <v>45734</v>
      </c>
      <c r="H178" s="8">
        <v>21.7</v>
      </c>
      <c r="J178" s="7">
        <v>40755</v>
      </c>
      <c r="K178" s="8">
        <v>15.61</v>
      </c>
    </row>
    <row r="179" spans="1:11">
      <c r="A179" s="7">
        <v>40694</v>
      </c>
      <c r="B179" s="8">
        <v>54.2</v>
      </c>
      <c r="C179" s="8">
        <v>3.6</v>
      </c>
      <c r="G179" s="9">
        <v>45733</v>
      </c>
      <c r="H179" s="8">
        <v>20.51</v>
      </c>
      <c r="J179" s="7">
        <v>40724</v>
      </c>
      <c r="K179" s="8">
        <v>15.35</v>
      </c>
    </row>
    <row r="180" spans="1:11">
      <c r="A180" s="7">
        <v>40663</v>
      </c>
      <c r="B180" s="8">
        <v>59.7</v>
      </c>
      <c r="C180" s="8">
        <v>3.2</v>
      </c>
      <c r="G180" s="9">
        <v>45730</v>
      </c>
      <c r="H180" s="8">
        <v>21.77</v>
      </c>
      <c r="J180" s="7">
        <v>40694</v>
      </c>
      <c r="K180" s="8">
        <v>16.12</v>
      </c>
    </row>
    <row r="181" spans="1:11">
      <c r="A181" s="7">
        <v>40633</v>
      </c>
      <c r="B181" s="8">
        <v>59.7</v>
      </c>
      <c r="C181" s="8">
        <v>2.7</v>
      </c>
      <c r="G181" s="9">
        <v>45729</v>
      </c>
      <c r="H181" s="8">
        <v>24.66</v>
      </c>
      <c r="J181" s="7">
        <v>40663</v>
      </c>
      <c r="K181" s="8">
        <v>16.21</v>
      </c>
    </row>
    <row r="182" spans="1:11">
      <c r="A182" s="7">
        <v>40602</v>
      </c>
      <c r="B182" s="8">
        <v>59.8</v>
      </c>
      <c r="C182" s="8">
        <v>2.1</v>
      </c>
      <c r="G182" s="9">
        <v>45728</v>
      </c>
      <c r="H182" s="8">
        <v>24.23</v>
      </c>
      <c r="J182" s="7">
        <v>40633</v>
      </c>
      <c r="K182" s="8">
        <v>16.04</v>
      </c>
    </row>
    <row r="183" spans="1:11">
      <c r="A183" s="7">
        <v>40574</v>
      </c>
      <c r="B183" s="8">
        <v>59.9</v>
      </c>
      <c r="C183" s="8">
        <v>1.6</v>
      </c>
      <c r="G183" s="9">
        <v>45727</v>
      </c>
      <c r="H183" s="8">
        <v>26.92</v>
      </c>
      <c r="J183" s="7">
        <v>40602</v>
      </c>
      <c r="K183" s="8">
        <v>16.52</v>
      </c>
    </row>
    <row r="184" spans="1:11">
      <c r="A184" s="7">
        <v>40543</v>
      </c>
      <c r="B184" s="8">
        <v>57.3</v>
      </c>
      <c r="C184" s="8">
        <v>1.5</v>
      </c>
      <c r="G184" s="9">
        <v>45726</v>
      </c>
      <c r="H184" s="8">
        <v>27.86</v>
      </c>
      <c r="J184" s="7">
        <v>40574</v>
      </c>
      <c r="K184" s="8">
        <v>16.3</v>
      </c>
    </row>
    <row r="185" spans="1:11">
      <c r="A185" s="7">
        <v>40512</v>
      </c>
      <c r="B185" s="8">
        <v>58</v>
      </c>
      <c r="C185" s="8">
        <v>1.1000000000000001</v>
      </c>
      <c r="G185" s="9">
        <v>45723</v>
      </c>
      <c r="H185" s="8">
        <v>23.37</v>
      </c>
      <c r="J185" s="7">
        <v>40543</v>
      </c>
      <c r="K185" s="8">
        <v>16.05</v>
      </c>
    </row>
    <row r="186" spans="1:11">
      <c r="A186" s="7">
        <v>40482</v>
      </c>
      <c r="B186" s="8">
        <v>57</v>
      </c>
      <c r="C186" s="8">
        <v>1.2</v>
      </c>
      <c r="G186" s="9">
        <v>45722</v>
      </c>
      <c r="H186" s="8">
        <v>24.87</v>
      </c>
      <c r="J186" s="7">
        <v>40512</v>
      </c>
      <c r="K186" s="8">
        <v>15.88</v>
      </c>
    </row>
    <row r="187" spans="1:11">
      <c r="A187" s="7">
        <v>40451</v>
      </c>
      <c r="B187" s="8">
        <v>56.4</v>
      </c>
      <c r="C187" s="8">
        <v>1.1000000000000001</v>
      </c>
      <c r="G187" s="9">
        <v>45721</v>
      </c>
      <c r="H187" s="8">
        <v>21.93</v>
      </c>
      <c r="J187" s="7">
        <v>40482</v>
      </c>
      <c r="K187" s="8">
        <v>15.9</v>
      </c>
    </row>
    <row r="188" spans="1:11">
      <c r="A188" s="7">
        <v>40421</v>
      </c>
      <c r="B188" s="8">
        <v>57.4</v>
      </c>
      <c r="C188" s="8">
        <v>1.1000000000000001</v>
      </c>
      <c r="G188" s="9">
        <v>45720</v>
      </c>
      <c r="H188" s="8">
        <v>23.51</v>
      </c>
      <c r="J188" s="7">
        <v>40451</v>
      </c>
      <c r="K188" s="8">
        <v>15.61</v>
      </c>
    </row>
    <row r="189" spans="1:11">
      <c r="A189" s="7">
        <v>40390</v>
      </c>
      <c r="B189" s="8">
        <v>55.7</v>
      </c>
      <c r="C189" s="8">
        <v>1.2</v>
      </c>
      <c r="G189" s="9">
        <v>45719</v>
      </c>
      <c r="H189" s="8">
        <v>22.78</v>
      </c>
      <c r="J189" s="7">
        <v>40421</v>
      </c>
      <c r="K189" s="8">
        <v>15.47</v>
      </c>
    </row>
    <row r="190" spans="1:11">
      <c r="A190" s="7">
        <v>40359</v>
      </c>
      <c r="B190" s="8">
        <v>56</v>
      </c>
      <c r="C190" s="8">
        <v>1.1000000000000001</v>
      </c>
      <c r="G190" s="9">
        <v>45716</v>
      </c>
      <c r="H190" s="8">
        <v>19.63</v>
      </c>
      <c r="J190" s="7">
        <v>40390</v>
      </c>
      <c r="K190" s="8">
        <v>15.72</v>
      </c>
    </row>
    <row r="191" spans="1:11">
      <c r="A191" s="7">
        <v>40329</v>
      </c>
      <c r="B191" s="8">
        <v>58.8</v>
      </c>
      <c r="C191" s="8">
        <v>2</v>
      </c>
      <c r="G191" s="9">
        <v>45715</v>
      </c>
      <c r="H191" s="8">
        <v>21.13</v>
      </c>
      <c r="J191" s="7">
        <v>40359</v>
      </c>
      <c r="K191" s="8">
        <v>16.149999999999999</v>
      </c>
    </row>
    <row r="192" spans="1:11">
      <c r="A192" s="7">
        <v>40298</v>
      </c>
      <c r="B192" s="8">
        <v>59</v>
      </c>
      <c r="C192" s="8">
        <v>2.2000000000000002</v>
      </c>
      <c r="G192" s="9">
        <v>45714</v>
      </c>
      <c r="H192" s="8">
        <v>19.100000000000001</v>
      </c>
      <c r="J192" s="7">
        <v>40329</v>
      </c>
      <c r="K192" s="8">
        <v>17.3</v>
      </c>
    </row>
    <row r="193" spans="1:11">
      <c r="A193" s="7">
        <v>40268</v>
      </c>
      <c r="B193" s="8">
        <v>59.3</v>
      </c>
      <c r="C193" s="8">
        <v>2.2999999999999998</v>
      </c>
      <c r="G193" s="9">
        <v>45713</v>
      </c>
      <c r="H193" s="8">
        <v>19.43</v>
      </c>
      <c r="J193" s="7">
        <v>40298</v>
      </c>
      <c r="K193" s="8">
        <v>19.010000000000002</v>
      </c>
    </row>
    <row r="194" spans="1:11">
      <c r="A194" s="7">
        <v>40237</v>
      </c>
      <c r="B194" s="8">
        <v>55.8</v>
      </c>
      <c r="C194" s="8">
        <v>2.1</v>
      </c>
      <c r="G194" s="9">
        <v>45712</v>
      </c>
      <c r="H194" s="8">
        <v>18.98</v>
      </c>
      <c r="J194" s="7">
        <v>40268</v>
      </c>
      <c r="K194" s="8">
        <v>18.91</v>
      </c>
    </row>
    <row r="195" spans="1:11">
      <c r="A195" s="7">
        <v>40209</v>
      </c>
      <c r="B195" s="8">
        <v>56.7</v>
      </c>
      <c r="C195" s="8">
        <v>2.6</v>
      </c>
      <c r="G195" s="9">
        <v>45709</v>
      </c>
      <c r="H195" s="8">
        <v>18.21</v>
      </c>
      <c r="J195" s="7">
        <v>40237</v>
      </c>
      <c r="K195" s="8">
        <v>18.91</v>
      </c>
    </row>
    <row r="196" spans="1:11">
      <c r="G196" s="9">
        <v>45708</v>
      </c>
      <c r="H196" s="8">
        <v>15.66</v>
      </c>
      <c r="J196" s="7">
        <v>40209</v>
      </c>
      <c r="K196" s="8">
        <v>20.7</v>
      </c>
    </row>
    <row r="197" spans="1:11">
      <c r="G197" s="9">
        <v>45707</v>
      </c>
      <c r="H197" s="8">
        <v>15.27</v>
      </c>
      <c r="J197" s="7">
        <v>40178</v>
      </c>
      <c r="K197" s="8">
        <v>21.78</v>
      </c>
    </row>
    <row r="198" spans="1:11">
      <c r="G198" s="9">
        <v>45706</v>
      </c>
      <c r="H198" s="8">
        <v>15.35</v>
      </c>
      <c r="J198" s="7">
        <v>40147</v>
      </c>
      <c r="K198" s="8">
        <v>28.51</v>
      </c>
    </row>
    <row r="199" spans="1:11">
      <c r="G199" s="9">
        <v>45702</v>
      </c>
      <c r="H199" s="8">
        <v>14.77</v>
      </c>
      <c r="J199" s="7">
        <v>40117</v>
      </c>
      <c r="K199" s="8">
        <v>42.12</v>
      </c>
    </row>
    <row r="200" spans="1:11">
      <c r="G200" s="9">
        <v>45701</v>
      </c>
      <c r="H200" s="8">
        <v>15.1</v>
      </c>
      <c r="J200" s="7">
        <v>40086</v>
      </c>
      <c r="K200" s="8">
        <v>83.3</v>
      </c>
    </row>
    <row r="201" spans="1:11">
      <c r="G201" s="9">
        <v>45700</v>
      </c>
      <c r="H201" s="8">
        <v>15.89</v>
      </c>
      <c r="J201" s="7">
        <v>40056</v>
      </c>
      <c r="K201" s="8">
        <v>92.95</v>
      </c>
    </row>
    <row r="202" spans="1:11">
      <c r="G202" s="9">
        <v>45699</v>
      </c>
      <c r="H202" s="8">
        <v>16.02</v>
      </c>
      <c r="J202" s="7">
        <v>40025</v>
      </c>
      <c r="K202" s="8">
        <v>101.87</v>
      </c>
    </row>
    <row r="203" spans="1:11">
      <c r="G203" s="9">
        <v>45698</v>
      </c>
      <c r="H203" s="8">
        <v>15.81</v>
      </c>
      <c r="J203" s="7">
        <v>39994</v>
      </c>
      <c r="K203" s="8">
        <v>123.32</v>
      </c>
    </row>
    <row r="204" spans="1:11">
      <c r="G204" s="9">
        <v>45695</v>
      </c>
      <c r="H204" s="8">
        <v>16.54</v>
      </c>
      <c r="J204" s="7">
        <v>39964</v>
      </c>
      <c r="K204" s="8">
        <v>123.73</v>
      </c>
    </row>
    <row r="205" spans="1:11">
      <c r="G205" s="9">
        <v>45694</v>
      </c>
      <c r="H205" s="8">
        <v>15.5</v>
      </c>
      <c r="J205" s="7">
        <v>39933</v>
      </c>
      <c r="K205" s="8">
        <v>119.85</v>
      </c>
    </row>
    <row r="206" spans="1:11">
      <c r="G206" s="9">
        <v>45693</v>
      </c>
      <c r="H206" s="8">
        <v>15.77</v>
      </c>
      <c r="J206" s="7">
        <v>39903</v>
      </c>
      <c r="K206" s="8">
        <v>110.37</v>
      </c>
    </row>
    <row r="207" spans="1:11">
      <c r="G207" s="9">
        <v>45692</v>
      </c>
      <c r="H207" s="8">
        <v>17.21</v>
      </c>
      <c r="J207" s="7">
        <v>39872</v>
      </c>
      <c r="K207" s="8">
        <v>84.46</v>
      </c>
    </row>
    <row r="208" spans="1:11">
      <c r="G208" s="9">
        <v>45691</v>
      </c>
      <c r="H208" s="8">
        <v>18.62</v>
      </c>
      <c r="J208" s="7">
        <v>39844</v>
      </c>
      <c r="K208" s="8">
        <v>70.91</v>
      </c>
    </row>
    <row r="209" spans="7:11">
      <c r="G209" s="9">
        <v>45688</v>
      </c>
      <c r="H209" s="8">
        <v>16.43</v>
      </c>
      <c r="J209" s="7">
        <v>39813</v>
      </c>
      <c r="K209" s="8">
        <v>58.98</v>
      </c>
    </row>
    <row r="210" spans="7:11">
      <c r="G210" s="9">
        <v>45687</v>
      </c>
      <c r="H210" s="8">
        <v>15.84</v>
      </c>
      <c r="J210" s="7">
        <v>39782</v>
      </c>
      <c r="K210" s="8">
        <v>34.99</v>
      </c>
    </row>
    <row r="211" spans="7:11">
      <c r="G211" s="9">
        <v>45686</v>
      </c>
      <c r="H211" s="8">
        <v>16.559999999999999</v>
      </c>
      <c r="J211" s="7">
        <v>39752</v>
      </c>
      <c r="K211" s="8">
        <v>27.22</v>
      </c>
    </row>
    <row r="212" spans="7:11">
      <c r="G212" s="9">
        <v>45685</v>
      </c>
      <c r="H212" s="8">
        <v>16.41</v>
      </c>
      <c r="J212" s="7">
        <v>39721</v>
      </c>
      <c r="K212" s="8">
        <v>26.48</v>
      </c>
    </row>
    <row r="213" spans="7:11">
      <c r="G213" s="9">
        <v>45684</v>
      </c>
      <c r="H213" s="8">
        <v>17.899999999999999</v>
      </c>
      <c r="J213" s="7">
        <v>39691</v>
      </c>
      <c r="K213" s="8">
        <v>26.83</v>
      </c>
    </row>
    <row r="214" spans="7:11">
      <c r="G214" s="9">
        <v>45681</v>
      </c>
      <c r="H214" s="8">
        <v>14.85</v>
      </c>
      <c r="J214" s="7">
        <v>39660</v>
      </c>
      <c r="K214" s="8">
        <v>25.37</v>
      </c>
    </row>
    <row r="215" spans="7:11">
      <c r="G215" s="9">
        <v>45680</v>
      </c>
      <c r="H215" s="8">
        <v>15.02</v>
      </c>
      <c r="J215" s="7">
        <v>39629</v>
      </c>
      <c r="K215" s="8">
        <v>26.11</v>
      </c>
    </row>
    <row r="216" spans="7:11">
      <c r="G216" s="9">
        <v>45679</v>
      </c>
      <c r="H216" s="8">
        <v>15.1</v>
      </c>
      <c r="J216" s="7">
        <v>39599</v>
      </c>
      <c r="K216" s="8">
        <v>25.81</v>
      </c>
    </row>
    <row r="217" spans="7:11">
      <c r="G217" s="9">
        <v>45678</v>
      </c>
      <c r="H217" s="8">
        <v>15.06</v>
      </c>
      <c r="J217" s="7">
        <v>39568</v>
      </c>
      <c r="K217" s="8">
        <v>23.88</v>
      </c>
    </row>
    <row r="218" spans="7:11">
      <c r="G218" s="9">
        <v>45677</v>
      </c>
      <c r="H218" s="8">
        <v>15.81</v>
      </c>
      <c r="J218" s="7">
        <v>39538</v>
      </c>
      <c r="K218" s="8">
        <v>21.81</v>
      </c>
    </row>
    <row r="219" spans="7:11">
      <c r="G219" s="9">
        <v>45674</v>
      </c>
      <c r="H219" s="8">
        <v>15.97</v>
      </c>
      <c r="J219" s="7">
        <v>39507</v>
      </c>
      <c r="K219" s="8">
        <v>21.74</v>
      </c>
    </row>
    <row r="220" spans="7:11">
      <c r="G220" s="9">
        <v>45673</v>
      </c>
      <c r="H220" s="8">
        <v>16.600000000000001</v>
      </c>
      <c r="J220" s="7">
        <v>39478</v>
      </c>
      <c r="K220" s="8">
        <v>21.46</v>
      </c>
    </row>
    <row r="221" spans="7:11">
      <c r="G221" s="9">
        <v>45672</v>
      </c>
      <c r="H221" s="8">
        <v>16.12</v>
      </c>
      <c r="J221" s="7">
        <v>39447</v>
      </c>
      <c r="K221" s="8">
        <v>22.35</v>
      </c>
    </row>
    <row r="222" spans="7:11">
      <c r="G222" s="9">
        <v>45671</v>
      </c>
      <c r="H222" s="8">
        <v>18.71</v>
      </c>
      <c r="J222" s="7">
        <v>39416</v>
      </c>
      <c r="K222" s="8">
        <v>20.81</v>
      </c>
    </row>
    <row r="223" spans="7:11">
      <c r="G223" s="9">
        <v>45670</v>
      </c>
      <c r="H223" s="8">
        <v>19.190000000000001</v>
      </c>
      <c r="J223" s="7">
        <v>39386</v>
      </c>
      <c r="K223" s="8">
        <v>20.68</v>
      </c>
    </row>
    <row r="224" spans="7:11">
      <c r="G224" s="9">
        <v>45667</v>
      </c>
      <c r="H224" s="8">
        <v>19.54</v>
      </c>
      <c r="J224" s="7">
        <v>39355</v>
      </c>
      <c r="K224" s="8">
        <v>19.05</v>
      </c>
    </row>
    <row r="225" spans="7:11">
      <c r="G225" s="9">
        <v>45666</v>
      </c>
      <c r="H225" s="8">
        <v>18.07</v>
      </c>
      <c r="J225" s="7">
        <v>39325</v>
      </c>
      <c r="K225" s="8">
        <v>18.02</v>
      </c>
    </row>
    <row r="226" spans="7:11">
      <c r="G226" s="9">
        <v>45665</v>
      </c>
      <c r="H226" s="8">
        <v>17.7</v>
      </c>
      <c r="J226" s="7">
        <v>39294</v>
      </c>
      <c r="K226" s="8">
        <v>18.36</v>
      </c>
    </row>
    <row r="227" spans="7:11">
      <c r="G227" s="9">
        <v>45664</v>
      </c>
      <c r="H227" s="8">
        <v>17.82</v>
      </c>
      <c r="J227" s="7">
        <v>39263</v>
      </c>
      <c r="K227" s="8">
        <v>17.829999999999998</v>
      </c>
    </row>
    <row r="228" spans="7:11">
      <c r="G228" s="9">
        <v>45663</v>
      </c>
      <c r="H228" s="8">
        <v>16.04</v>
      </c>
      <c r="J228" s="7">
        <v>39233</v>
      </c>
      <c r="K228" s="8">
        <v>17.920000000000002</v>
      </c>
    </row>
    <row r="229" spans="7:11">
      <c r="G229" s="9">
        <v>45660</v>
      </c>
      <c r="H229" s="8">
        <v>16.13</v>
      </c>
      <c r="J229" s="7">
        <v>39202</v>
      </c>
      <c r="K229" s="8">
        <v>17.48</v>
      </c>
    </row>
    <row r="230" spans="7:11">
      <c r="G230" s="9">
        <v>45659</v>
      </c>
      <c r="H230" s="8">
        <v>17.93</v>
      </c>
      <c r="J230" s="7">
        <v>39172</v>
      </c>
      <c r="K230" s="8">
        <v>16.920000000000002</v>
      </c>
    </row>
    <row r="231" spans="7:11">
      <c r="G231" s="9">
        <v>45657</v>
      </c>
      <c r="H231" s="8">
        <v>17.350000000000001</v>
      </c>
      <c r="J231" s="7">
        <v>39141</v>
      </c>
      <c r="K231" s="8">
        <v>17.489999999999998</v>
      </c>
    </row>
    <row r="232" spans="7:11">
      <c r="G232" s="9">
        <v>45656</v>
      </c>
      <c r="H232" s="8">
        <v>17.399999999999999</v>
      </c>
      <c r="J232" s="7">
        <v>39113</v>
      </c>
      <c r="K232" s="8">
        <v>17.36</v>
      </c>
    </row>
    <row r="233" spans="7:11">
      <c r="G233" s="9">
        <v>45653</v>
      </c>
      <c r="H233" s="8">
        <v>15.95</v>
      </c>
      <c r="J233" s="7">
        <v>39082</v>
      </c>
      <c r="K233" s="8">
        <v>17.38</v>
      </c>
    </row>
    <row r="234" spans="7:11">
      <c r="G234" s="9">
        <v>45652</v>
      </c>
      <c r="H234" s="8">
        <v>14.73</v>
      </c>
      <c r="J234" s="7">
        <v>39051</v>
      </c>
      <c r="K234" s="8">
        <v>17.239999999999998</v>
      </c>
    </row>
    <row r="235" spans="7:11">
      <c r="G235" s="9">
        <v>45650</v>
      </c>
      <c r="H235" s="8">
        <v>14.27</v>
      </c>
      <c r="J235" s="7">
        <v>39021</v>
      </c>
      <c r="K235" s="8">
        <v>17.14</v>
      </c>
    </row>
    <row r="236" spans="7:11">
      <c r="G236" s="9">
        <v>45649</v>
      </c>
      <c r="H236" s="8">
        <v>16.78</v>
      </c>
      <c r="J236" s="7">
        <v>38990</v>
      </c>
      <c r="K236" s="8">
        <v>16.77</v>
      </c>
    </row>
    <row r="237" spans="7:11">
      <c r="G237" s="9">
        <v>45646</v>
      </c>
      <c r="H237" s="8">
        <v>18.36</v>
      </c>
      <c r="J237" s="7">
        <v>38960</v>
      </c>
      <c r="K237" s="8">
        <v>16.670000000000002</v>
      </c>
    </row>
    <row r="238" spans="7:11">
      <c r="G238" s="9">
        <v>45645</v>
      </c>
      <c r="H238" s="8">
        <v>24.09</v>
      </c>
      <c r="J238" s="7">
        <v>38929</v>
      </c>
      <c r="K238" s="8">
        <v>16.61</v>
      </c>
    </row>
    <row r="239" spans="7:11">
      <c r="G239" s="9">
        <v>45644</v>
      </c>
      <c r="H239" s="8">
        <v>27.62</v>
      </c>
      <c r="J239" s="7">
        <v>38898</v>
      </c>
      <c r="K239" s="8">
        <v>16.82</v>
      </c>
    </row>
    <row r="240" spans="7:11">
      <c r="G240" s="9">
        <v>45643</v>
      </c>
      <c r="H240" s="8">
        <v>15.87</v>
      </c>
      <c r="J240" s="7">
        <v>38868</v>
      </c>
      <c r="K240" s="8">
        <v>17.46</v>
      </c>
    </row>
    <row r="241" spans="7:11">
      <c r="G241" s="9">
        <v>45642</v>
      </c>
      <c r="H241" s="8">
        <v>14.69</v>
      </c>
      <c r="J241" s="7">
        <v>38837</v>
      </c>
      <c r="K241" s="8">
        <v>17.77</v>
      </c>
    </row>
    <row r="242" spans="7:11">
      <c r="G242" s="9">
        <v>45639</v>
      </c>
      <c r="H242" s="8">
        <v>13.81</v>
      </c>
      <c r="J242" s="7">
        <v>38807</v>
      </c>
      <c r="K242" s="8">
        <v>17.8</v>
      </c>
    </row>
    <row r="243" spans="7:11">
      <c r="G243" s="9">
        <v>45638</v>
      </c>
      <c r="H243" s="8">
        <v>13.92</v>
      </c>
      <c r="J243" s="7">
        <v>38776</v>
      </c>
      <c r="K243" s="8">
        <v>17.8</v>
      </c>
    </row>
    <row r="244" spans="7:11">
      <c r="G244" s="9">
        <v>45637</v>
      </c>
      <c r="H244" s="8">
        <v>13.58</v>
      </c>
      <c r="J244" s="7">
        <v>38748</v>
      </c>
      <c r="K244" s="8">
        <v>18.07</v>
      </c>
    </row>
    <row r="245" spans="7:11">
      <c r="G245" s="9">
        <v>45636</v>
      </c>
      <c r="H245" s="8">
        <v>14.18</v>
      </c>
      <c r="J245" s="7">
        <v>38717</v>
      </c>
      <c r="K245" s="8">
        <v>18.07</v>
      </c>
    </row>
    <row r="246" spans="7:11">
      <c r="G246" s="9">
        <v>45635</v>
      </c>
      <c r="H246" s="8">
        <v>14.19</v>
      </c>
      <c r="J246" s="7">
        <v>38686</v>
      </c>
      <c r="K246" s="8">
        <v>18.010000000000002</v>
      </c>
    </row>
    <row r="247" spans="7:11">
      <c r="G247" s="9">
        <v>45632</v>
      </c>
      <c r="H247" s="8">
        <v>12.77</v>
      </c>
      <c r="J247" s="7">
        <v>38656</v>
      </c>
      <c r="K247" s="8">
        <v>17.64</v>
      </c>
    </row>
    <row r="248" spans="7:11">
      <c r="G248" s="9">
        <v>45631</v>
      </c>
      <c r="H248" s="8">
        <v>13.54</v>
      </c>
      <c r="J248" s="7">
        <v>38625</v>
      </c>
      <c r="K248" s="8">
        <v>18.440000000000001</v>
      </c>
    </row>
    <row r="249" spans="7:11">
      <c r="G249" s="9">
        <v>45630</v>
      </c>
      <c r="H249" s="8">
        <v>13.45</v>
      </c>
      <c r="J249" s="7">
        <v>38595</v>
      </c>
      <c r="K249" s="8">
        <v>18.72</v>
      </c>
    </row>
    <row r="250" spans="7:11">
      <c r="G250" s="9">
        <v>45629</v>
      </c>
      <c r="H250" s="8">
        <v>13.3</v>
      </c>
      <c r="J250" s="7">
        <v>38564</v>
      </c>
      <c r="K250" s="8">
        <v>19</v>
      </c>
    </row>
    <row r="251" spans="7:11">
      <c r="G251" s="9">
        <v>45628</v>
      </c>
      <c r="H251" s="8">
        <v>13.34</v>
      </c>
      <c r="J251" s="7">
        <v>38533</v>
      </c>
      <c r="K251" s="8">
        <v>19</v>
      </c>
    </row>
    <row r="252" spans="7:11">
      <c r="G252" s="9">
        <v>45625</v>
      </c>
      <c r="H252" s="8">
        <v>13.51</v>
      </c>
      <c r="J252" s="7">
        <v>38503</v>
      </c>
      <c r="K252" s="8">
        <v>18.93</v>
      </c>
    </row>
    <row r="253" spans="7:11">
      <c r="G253" s="9">
        <v>45624</v>
      </c>
      <c r="H253" s="8">
        <v>13.9</v>
      </c>
      <c r="J253" s="7">
        <v>38472</v>
      </c>
      <c r="K253" s="8">
        <v>19.02</v>
      </c>
    </row>
    <row r="254" spans="7:11">
      <c r="G254" s="9">
        <v>45623</v>
      </c>
      <c r="H254" s="8">
        <v>14.1</v>
      </c>
      <c r="J254" s="7">
        <v>38442</v>
      </c>
      <c r="K254" s="8">
        <v>19.84</v>
      </c>
    </row>
    <row r="255" spans="7:11">
      <c r="G255" s="9">
        <v>45622</v>
      </c>
      <c r="H255" s="8">
        <v>14.1</v>
      </c>
      <c r="J255" s="7">
        <v>38411</v>
      </c>
      <c r="K255" s="8">
        <v>20.11</v>
      </c>
    </row>
    <row r="256" spans="7:11">
      <c r="G256" s="9">
        <v>45621</v>
      </c>
      <c r="H256" s="8">
        <v>14.6</v>
      </c>
      <c r="J256" s="7">
        <v>38383</v>
      </c>
      <c r="K256" s="8">
        <v>19.989999999999998</v>
      </c>
    </row>
    <row r="257" spans="7:11">
      <c r="G257" s="9">
        <v>45618</v>
      </c>
      <c r="H257" s="8">
        <v>15.24</v>
      </c>
      <c r="J257" s="7">
        <v>38352</v>
      </c>
      <c r="K257" s="8">
        <v>20.48</v>
      </c>
    </row>
    <row r="258" spans="7:11">
      <c r="G258" s="9">
        <v>45617</v>
      </c>
      <c r="H258" s="8">
        <v>16.87</v>
      </c>
      <c r="J258" s="7">
        <v>38321</v>
      </c>
      <c r="K258" s="8">
        <v>20.05</v>
      </c>
    </row>
    <row r="259" spans="7:11">
      <c r="G259" s="9">
        <v>45616</v>
      </c>
      <c r="H259" s="8">
        <v>17.16</v>
      </c>
      <c r="J259" s="7">
        <v>38291</v>
      </c>
      <c r="K259" s="8">
        <v>19.25</v>
      </c>
    </row>
    <row r="260" spans="7:11">
      <c r="G260" s="9">
        <v>45615</v>
      </c>
      <c r="H260" s="8">
        <v>16.350000000000001</v>
      </c>
      <c r="J260" s="7">
        <v>38260</v>
      </c>
      <c r="K260" s="8">
        <v>19.350000000000001</v>
      </c>
    </row>
    <row r="261" spans="7:11">
      <c r="G261" s="9">
        <v>45614</v>
      </c>
      <c r="H261" s="8">
        <v>15.58</v>
      </c>
      <c r="J261" s="7">
        <v>38230</v>
      </c>
      <c r="K261" s="8">
        <v>19.03</v>
      </c>
    </row>
    <row r="262" spans="7:11">
      <c r="G262" s="9">
        <v>45611</v>
      </c>
      <c r="H262" s="8">
        <v>16.14</v>
      </c>
      <c r="J262" s="7">
        <v>38199</v>
      </c>
      <c r="K262" s="8">
        <v>19.510000000000002</v>
      </c>
    </row>
    <row r="263" spans="7:11">
      <c r="G263" s="9">
        <v>45610</v>
      </c>
      <c r="H263" s="8">
        <v>14.31</v>
      </c>
      <c r="J263" s="7">
        <v>38168</v>
      </c>
      <c r="K263" s="8">
        <v>20.170000000000002</v>
      </c>
    </row>
    <row r="264" spans="7:11">
      <c r="G264" s="9">
        <v>45609</v>
      </c>
      <c r="H264" s="8">
        <v>14.02</v>
      </c>
      <c r="J264" s="7">
        <v>38138</v>
      </c>
      <c r="K264" s="8">
        <v>20.14</v>
      </c>
    </row>
    <row r="265" spans="7:11">
      <c r="G265" s="9">
        <v>45608</v>
      </c>
      <c r="H265" s="8">
        <v>14.71</v>
      </c>
      <c r="J265" s="7">
        <v>38107</v>
      </c>
      <c r="K265" s="8">
        <v>21.23</v>
      </c>
    </row>
    <row r="266" spans="7:11">
      <c r="G266" s="9">
        <v>45607</v>
      </c>
      <c r="H266" s="8">
        <v>14.97</v>
      </c>
      <c r="J266" s="7">
        <v>38077</v>
      </c>
      <c r="K266" s="8">
        <v>21.61</v>
      </c>
    </row>
    <row r="267" spans="7:11">
      <c r="G267" s="9">
        <v>45604</v>
      </c>
      <c r="H267" s="8">
        <v>14.94</v>
      </c>
      <c r="J267" s="7">
        <v>38046</v>
      </c>
      <c r="K267" s="8">
        <v>22.46</v>
      </c>
    </row>
    <row r="268" spans="7:11">
      <c r="G268" s="9">
        <v>45603</v>
      </c>
      <c r="H268" s="8">
        <v>15.2</v>
      </c>
      <c r="J268" s="7">
        <v>38017</v>
      </c>
      <c r="K268" s="8">
        <v>22.73</v>
      </c>
    </row>
    <row r="269" spans="7:11">
      <c r="G269" s="9">
        <v>45602</v>
      </c>
      <c r="H269" s="8">
        <v>16.27</v>
      </c>
      <c r="J269" s="7">
        <v>37986</v>
      </c>
      <c r="K269" s="8">
        <v>22.17</v>
      </c>
    </row>
    <row r="270" spans="7:11">
      <c r="G270" s="9">
        <v>45601</v>
      </c>
      <c r="H270" s="8">
        <v>20.49</v>
      </c>
      <c r="J270" s="7">
        <v>37955</v>
      </c>
      <c r="K270" s="8">
        <v>23.15</v>
      </c>
    </row>
    <row r="271" spans="7:11">
      <c r="G271" s="9">
        <v>45600</v>
      </c>
      <c r="H271" s="8">
        <v>21.98</v>
      </c>
      <c r="J271" s="7">
        <v>37925</v>
      </c>
      <c r="K271" s="8">
        <v>24.75</v>
      </c>
    </row>
    <row r="272" spans="7:11">
      <c r="G272" s="9">
        <v>45597</v>
      </c>
      <c r="H272" s="8">
        <v>21.88</v>
      </c>
      <c r="J272" s="7">
        <v>37894</v>
      </c>
      <c r="K272" s="8">
        <v>26.42</v>
      </c>
    </row>
    <row r="273" spans="7:11">
      <c r="G273" s="9">
        <v>45596</v>
      </c>
      <c r="H273" s="8">
        <v>23.16</v>
      </c>
      <c r="J273" s="7">
        <v>37864</v>
      </c>
      <c r="K273" s="8">
        <v>26.57</v>
      </c>
    </row>
    <row r="274" spans="7:11">
      <c r="G274" s="9">
        <v>45595</v>
      </c>
      <c r="H274" s="8">
        <v>20.350000000000001</v>
      </c>
      <c r="J274" s="7">
        <v>37833</v>
      </c>
      <c r="K274" s="8">
        <v>27.65</v>
      </c>
    </row>
    <row r="275" spans="7:11">
      <c r="G275" s="9">
        <v>45594</v>
      </c>
      <c r="H275" s="8">
        <v>19.34</v>
      </c>
      <c r="J275" s="7">
        <v>37802</v>
      </c>
      <c r="K275" s="8">
        <v>28.6</v>
      </c>
    </row>
    <row r="276" spans="7:11">
      <c r="G276" s="9">
        <v>45593</v>
      </c>
      <c r="H276" s="8">
        <v>19.8</v>
      </c>
      <c r="J276" s="7">
        <v>37772</v>
      </c>
      <c r="K276" s="8">
        <v>28.24</v>
      </c>
    </row>
    <row r="277" spans="7:11">
      <c r="G277" s="9">
        <v>45590</v>
      </c>
      <c r="H277" s="8">
        <v>20.329999999999998</v>
      </c>
      <c r="J277" s="7">
        <v>37741</v>
      </c>
      <c r="K277" s="8">
        <v>28.05</v>
      </c>
    </row>
    <row r="278" spans="7:11">
      <c r="G278" s="9">
        <v>45589</v>
      </c>
      <c r="H278" s="8">
        <v>19.079999999999998</v>
      </c>
      <c r="J278" s="7">
        <v>37711</v>
      </c>
      <c r="K278" s="8">
        <v>27.92</v>
      </c>
    </row>
    <row r="279" spans="7:11">
      <c r="G279" s="9">
        <v>45588</v>
      </c>
      <c r="H279" s="8">
        <v>19.239999999999998</v>
      </c>
      <c r="J279" s="7">
        <v>37680</v>
      </c>
      <c r="K279" s="8">
        <v>28.46</v>
      </c>
    </row>
    <row r="280" spans="7:11">
      <c r="G280" s="9">
        <v>45587</v>
      </c>
      <c r="H280" s="8">
        <v>18.2</v>
      </c>
      <c r="J280" s="7">
        <v>37652</v>
      </c>
      <c r="K280" s="8">
        <v>31.43</v>
      </c>
    </row>
    <row r="281" spans="7:11">
      <c r="G281" s="9">
        <v>45586</v>
      </c>
      <c r="H281" s="8">
        <v>18.37</v>
      </c>
      <c r="J281" s="7">
        <v>37621</v>
      </c>
      <c r="K281" s="8">
        <v>32.590000000000003</v>
      </c>
    </row>
    <row r="282" spans="7:11">
      <c r="G282" s="9">
        <v>45583</v>
      </c>
      <c r="H282" s="8">
        <v>18.03</v>
      </c>
      <c r="J282" s="7">
        <v>37590</v>
      </c>
      <c r="K282" s="8">
        <v>32.03</v>
      </c>
    </row>
    <row r="283" spans="7:11">
      <c r="G283" s="9">
        <v>45582</v>
      </c>
      <c r="H283" s="8">
        <v>19.11</v>
      </c>
      <c r="J283" s="7">
        <v>37560</v>
      </c>
      <c r="K283" s="8">
        <v>29.24</v>
      </c>
    </row>
    <row r="284" spans="7:11">
      <c r="G284" s="9">
        <v>45581</v>
      </c>
      <c r="H284" s="8">
        <v>19.579999999999998</v>
      </c>
      <c r="J284" s="7">
        <v>37529</v>
      </c>
      <c r="K284" s="8">
        <v>28.89</v>
      </c>
    </row>
    <row r="285" spans="7:11">
      <c r="G285" s="9">
        <v>45580</v>
      </c>
      <c r="H285" s="8">
        <v>20.64</v>
      </c>
      <c r="J285" s="7">
        <v>37499</v>
      </c>
      <c r="K285" s="8">
        <v>31.53</v>
      </c>
    </row>
    <row r="286" spans="7:11">
      <c r="G286" s="9">
        <v>45579</v>
      </c>
      <c r="H286" s="8">
        <v>19.7</v>
      </c>
      <c r="J286" s="7">
        <v>37468</v>
      </c>
      <c r="K286" s="8">
        <v>32.46</v>
      </c>
    </row>
    <row r="287" spans="7:11">
      <c r="G287" s="9">
        <v>45576</v>
      </c>
      <c r="H287" s="8">
        <v>20.46</v>
      </c>
      <c r="J287" s="7">
        <v>37437</v>
      </c>
      <c r="K287" s="8">
        <v>37.92</v>
      </c>
    </row>
    <row r="288" spans="7:11">
      <c r="G288" s="9">
        <v>45575</v>
      </c>
      <c r="H288" s="8">
        <v>20.93</v>
      </c>
      <c r="J288" s="7">
        <v>37407</v>
      </c>
      <c r="K288" s="8">
        <v>41.41</v>
      </c>
    </row>
    <row r="289" spans="7:11">
      <c r="G289" s="9">
        <v>45574</v>
      </c>
      <c r="H289" s="8">
        <v>20.86</v>
      </c>
      <c r="J289" s="7">
        <v>37376</v>
      </c>
      <c r="K289" s="8">
        <v>43.81</v>
      </c>
    </row>
    <row r="290" spans="7:11">
      <c r="G290" s="9">
        <v>45573</v>
      </c>
      <c r="H290" s="8">
        <v>21.42</v>
      </c>
      <c r="J290" s="7">
        <v>37346</v>
      </c>
      <c r="K290" s="8">
        <v>46.71</v>
      </c>
    </row>
    <row r="291" spans="7:11">
      <c r="G291" s="9">
        <v>45572</v>
      </c>
      <c r="H291" s="8">
        <v>22.64</v>
      </c>
      <c r="J291" s="7">
        <v>37315</v>
      </c>
      <c r="K291" s="8">
        <v>44.57</v>
      </c>
    </row>
    <row r="292" spans="7:11">
      <c r="G292" s="9">
        <v>45569</v>
      </c>
      <c r="H292" s="8">
        <v>19.21</v>
      </c>
      <c r="J292" s="7">
        <v>37287</v>
      </c>
      <c r="K292" s="8">
        <v>46.17</v>
      </c>
    </row>
    <row r="293" spans="7:11">
      <c r="G293" s="9">
        <v>45568</v>
      </c>
      <c r="H293" s="8">
        <v>20.49</v>
      </c>
      <c r="J293" s="7">
        <v>37256</v>
      </c>
      <c r="K293" s="8">
        <v>46.37</v>
      </c>
    </row>
    <row r="294" spans="7:11">
      <c r="G294" s="9">
        <v>45567</v>
      </c>
      <c r="H294" s="8">
        <v>18.899999999999999</v>
      </c>
      <c r="J294" s="7">
        <v>37225</v>
      </c>
      <c r="K294" s="8">
        <v>43.62</v>
      </c>
    </row>
    <row r="295" spans="7:11">
      <c r="G295" s="9">
        <v>45566</v>
      </c>
      <c r="H295" s="8">
        <v>19.260000000000002</v>
      </c>
      <c r="J295" s="7">
        <v>37195</v>
      </c>
      <c r="K295" s="8">
        <v>39.72</v>
      </c>
    </row>
    <row r="296" spans="7:11">
      <c r="G296" s="9">
        <v>45565</v>
      </c>
      <c r="H296" s="8">
        <v>16.73</v>
      </c>
      <c r="J296" s="7">
        <v>37164</v>
      </c>
      <c r="K296" s="8">
        <v>36.9</v>
      </c>
    </row>
    <row r="297" spans="7:11">
      <c r="G297" s="9">
        <v>45562</v>
      </c>
      <c r="H297" s="8">
        <v>16.96</v>
      </c>
      <c r="J297" s="7">
        <v>37134</v>
      </c>
      <c r="K297" s="8">
        <v>37.85</v>
      </c>
    </row>
    <row r="298" spans="7:11">
      <c r="G298" s="9">
        <v>45561</v>
      </c>
      <c r="H298" s="8">
        <v>15.37</v>
      </c>
      <c r="J298" s="7">
        <v>37103</v>
      </c>
      <c r="K298" s="8">
        <v>35.46</v>
      </c>
    </row>
    <row r="299" spans="7:11">
      <c r="G299" s="9">
        <v>45560</v>
      </c>
      <c r="H299" s="8">
        <v>15.41</v>
      </c>
      <c r="J299" s="7">
        <v>37072</v>
      </c>
      <c r="K299" s="8">
        <v>33.67</v>
      </c>
    </row>
    <row r="300" spans="7:11">
      <c r="G300" s="9">
        <v>45559</v>
      </c>
      <c r="H300" s="8">
        <v>15.39</v>
      </c>
      <c r="J300" s="7">
        <v>37042</v>
      </c>
      <c r="K300" s="8">
        <v>32.020000000000003</v>
      </c>
    </row>
    <row r="301" spans="7:11">
      <c r="G301" s="9">
        <v>45558</v>
      </c>
      <c r="H301" s="8">
        <v>15.89</v>
      </c>
      <c r="J301" s="7">
        <v>37011</v>
      </c>
      <c r="K301" s="8">
        <v>27.96</v>
      </c>
    </row>
    <row r="302" spans="7:11">
      <c r="G302" s="9">
        <v>45555</v>
      </c>
      <c r="H302" s="8">
        <v>16.149999999999999</v>
      </c>
      <c r="J302" s="7">
        <v>36981</v>
      </c>
      <c r="K302" s="8">
        <v>26.1</v>
      </c>
    </row>
    <row r="303" spans="7:11">
      <c r="G303" s="9">
        <v>45554</v>
      </c>
      <c r="H303" s="8">
        <v>16.329999999999998</v>
      </c>
      <c r="J303" s="7">
        <v>36950</v>
      </c>
      <c r="K303" s="8">
        <v>27.81</v>
      </c>
    </row>
    <row r="304" spans="7:11">
      <c r="G304" s="9">
        <v>45553</v>
      </c>
      <c r="H304" s="8">
        <v>18.23</v>
      </c>
      <c r="J304" s="7">
        <v>36922</v>
      </c>
      <c r="K304" s="8">
        <v>27.55</v>
      </c>
    </row>
    <row r="305" spans="7:11">
      <c r="G305" s="9">
        <v>45552</v>
      </c>
      <c r="H305" s="8">
        <v>17.61</v>
      </c>
      <c r="J305" s="7">
        <v>36891</v>
      </c>
      <c r="K305" s="8">
        <v>26.62</v>
      </c>
    </row>
    <row r="306" spans="7:11">
      <c r="G306" s="9">
        <v>45551</v>
      </c>
      <c r="H306" s="8">
        <v>17.14</v>
      </c>
      <c r="J306" s="7">
        <v>36860</v>
      </c>
      <c r="K306" s="8">
        <v>26.9</v>
      </c>
    </row>
    <row r="307" spans="7:11">
      <c r="G307" s="9">
        <v>45548</v>
      </c>
      <c r="H307" s="8">
        <v>16.559999999999999</v>
      </c>
      <c r="J307" s="7">
        <v>36830</v>
      </c>
      <c r="K307" s="8">
        <v>26.5</v>
      </c>
    </row>
    <row r="308" spans="7:11">
      <c r="G308" s="9">
        <v>45547</v>
      </c>
      <c r="H308" s="8">
        <v>17.07</v>
      </c>
      <c r="J308" s="7">
        <v>36799</v>
      </c>
      <c r="K308" s="8">
        <v>27.34</v>
      </c>
    </row>
    <row r="309" spans="7:11">
      <c r="G309" s="9">
        <v>45546</v>
      </c>
      <c r="H309" s="8">
        <v>17.690000000000001</v>
      </c>
      <c r="J309" s="7">
        <v>36769</v>
      </c>
      <c r="K309" s="8">
        <v>27.97</v>
      </c>
    </row>
    <row r="310" spans="7:11">
      <c r="G310" s="9">
        <v>45545</v>
      </c>
      <c r="H310" s="8">
        <v>19.079999999999998</v>
      </c>
      <c r="J310" s="7">
        <v>36738</v>
      </c>
      <c r="K310" s="8">
        <v>28.05</v>
      </c>
    </row>
    <row r="311" spans="7:11">
      <c r="G311" s="9">
        <v>45544</v>
      </c>
      <c r="H311" s="8">
        <v>19.45</v>
      </c>
      <c r="J311" s="7">
        <v>36707</v>
      </c>
      <c r="K311" s="8">
        <v>28.16</v>
      </c>
    </row>
    <row r="312" spans="7:11">
      <c r="G312" s="9">
        <v>45541</v>
      </c>
      <c r="H312" s="8">
        <v>22.38</v>
      </c>
      <c r="J312" s="7">
        <v>36677</v>
      </c>
      <c r="K312" s="8">
        <v>27.49</v>
      </c>
    </row>
    <row r="313" spans="7:11">
      <c r="G313" s="9">
        <v>45540</v>
      </c>
      <c r="H313" s="8">
        <v>19.899999999999999</v>
      </c>
      <c r="J313" s="7">
        <v>36646</v>
      </c>
      <c r="K313" s="8">
        <v>28.5</v>
      </c>
    </row>
    <row r="314" spans="7:11">
      <c r="G314" s="9">
        <v>45539</v>
      </c>
      <c r="H314" s="8">
        <v>21.32</v>
      </c>
      <c r="J314" s="7">
        <v>36616</v>
      </c>
      <c r="K314" s="8">
        <v>28.31</v>
      </c>
    </row>
    <row r="315" spans="7:11">
      <c r="G315" s="9">
        <v>45538</v>
      </c>
      <c r="H315" s="8">
        <v>20.72</v>
      </c>
      <c r="J315" s="7">
        <v>36585</v>
      </c>
      <c r="K315" s="8">
        <v>27.76</v>
      </c>
    </row>
    <row r="316" spans="7:11">
      <c r="G316" s="9">
        <v>45537</v>
      </c>
      <c r="H316" s="8">
        <v>15.55</v>
      </c>
      <c r="J316" s="7">
        <v>36556</v>
      </c>
      <c r="K316" s="8">
        <v>29.04</v>
      </c>
    </row>
    <row r="317" spans="7:11">
      <c r="G317" s="9">
        <v>45534</v>
      </c>
      <c r="H317" s="8">
        <v>15</v>
      </c>
      <c r="J317" s="7">
        <v>36525</v>
      </c>
      <c r="K317" s="8">
        <v>29.66</v>
      </c>
    </row>
    <row r="318" spans="7:11">
      <c r="G318" s="9">
        <v>45533</v>
      </c>
      <c r="H318" s="8">
        <v>15.65</v>
      </c>
      <c r="J318" s="7">
        <v>36494</v>
      </c>
      <c r="K318" s="8">
        <v>29.74</v>
      </c>
    </row>
    <row r="319" spans="7:11">
      <c r="G319" s="9">
        <v>45532</v>
      </c>
      <c r="H319" s="8">
        <v>17.11</v>
      </c>
      <c r="J319" s="7">
        <v>36464</v>
      </c>
      <c r="K319" s="8">
        <v>28.66</v>
      </c>
    </row>
    <row r="320" spans="7:11">
      <c r="G320" s="9">
        <v>45531</v>
      </c>
      <c r="H320" s="8">
        <v>15.43</v>
      </c>
      <c r="J320" s="7">
        <v>36433</v>
      </c>
      <c r="K320" s="8">
        <v>29.99</v>
      </c>
    </row>
    <row r="321" spans="7:11">
      <c r="G321" s="9">
        <v>45530</v>
      </c>
      <c r="H321" s="8">
        <v>16.149999999999999</v>
      </c>
      <c r="J321" s="7">
        <v>36403</v>
      </c>
      <c r="K321" s="8">
        <v>30.89</v>
      </c>
    </row>
    <row r="322" spans="7:11">
      <c r="G322" s="9">
        <v>45527</v>
      </c>
      <c r="H322" s="8">
        <v>15.86</v>
      </c>
      <c r="J322" s="7">
        <v>36372</v>
      </c>
      <c r="K322" s="8">
        <v>32.880000000000003</v>
      </c>
    </row>
    <row r="323" spans="7:11">
      <c r="G323" s="9">
        <v>45526</v>
      </c>
      <c r="H323" s="8">
        <v>17.55</v>
      </c>
      <c r="J323" s="7">
        <v>36341</v>
      </c>
      <c r="K323" s="8">
        <v>32.24</v>
      </c>
    </row>
    <row r="324" spans="7:11">
      <c r="G324" s="9">
        <v>45525</v>
      </c>
      <c r="H324" s="8">
        <v>16.27</v>
      </c>
      <c r="J324" s="7">
        <v>36311</v>
      </c>
      <c r="K324" s="8">
        <v>33.19</v>
      </c>
    </row>
    <row r="325" spans="7:11">
      <c r="G325" s="9">
        <v>45524</v>
      </c>
      <c r="H325" s="8">
        <v>15.88</v>
      </c>
      <c r="J325" s="7">
        <v>36280</v>
      </c>
      <c r="K325" s="8">
        <v>34</v>
      </c>
    </row>
    <row r="326" spans="7:11">
      <c r="G326" s="9">
        <v>45523</v>
      </c>
      <c r="H326" s="8">
        <v>14.65</v>
      </c>
      <c r="J326" s="7">
        <v>36250</v>
      </c>
      <c r="K326" s="8">
        <v>33.39</v>
      </c>
    </row>
    <row r="327" spans="7:11">
      <c r="G327" s="9">
        <v>45520</v>
      </c>
      <c r="H327" s="8">
        <v>14.8</v>
      </c>
      <c r="J327" s="7">
        <v>36219</v>
      </c>
      <c r="K327" s="8">
        <v>32.67</v>
      </c>
    </row>
    <row r="328" spans="7:11">
      <c r="G328" s="9">
        <v>45519</v>
      </c>
      <c r="H328" s="8">
        <v>15.23</v>
      </c>
      <c r="J328" s="7">
        <v>36191</v>
      </c>
      <c r="K328" s="8">
        <v>32.92</v>
      </c>
    </row>
    <row r="329" spans="7:11">
      <c r="G329" s="9">
        <v>45518</v>
      </c>
      <c r="H329" s="8">
        <v>16.190000000000001</v>
      </c>
      <c r="J329" s="7">
        <v>36160</v>
      </c>
      <c r="K329" s="8">
        <v>31.56</v>
      </c>
    </row>
    <row r="330" spans="7:11">
      <c r="G330" s="9">
        <v>45517</v>
      </c>
      <c r="H330" s="8">
        <v>18.12</v>
      </c>
      <c r="J330" s="7">
        <v>36129</v>
      </c>
      <c r="K330" s="8">
        <v>30.25</v>
      </c>
    </row>
    <row r="331" spans="7:11">
      <c r="G331" s="9">
        <v>45516</v>
      </c>
      <c r="H331" s="8">
        <v>20.71</v>
      </c>
      <c r="J331" s="7">
        <v>36099</v>
      </c>
      <c r="K331" s="8">
        <v>27.2</v>
      </c>
    </row>
    <row r="332" spans="7:11">
      <c r="G332" s="9">
        <v>45513</v>
      </c>
      <c r="H332" s="8">
        <v>20.37</v>
      </c>
      <c r="J332" s="7">
        <v>36068</v>
      </c>
      <c r="K332" s="8">
        <v>26.8</v>
      </c>
    </row>
    <row r="333" spans="7:11">
      <c r="G333" s="9">
        <v>45512</v>
      </c>
      <c r="H333" s="8">
        <v>23.79</v>
      </c>
      <c r="J333" s="7">
        <v>36038</v>
      </c>
      <c r="K333" s="8">
        <v>28</v>
      </c>
    </row>
    <row r="334" spans="7:11">
      <c r="G334" s="9">
        <v>45511</v>
      </c>
      <c r="H334" s="8">
        <v>27.85</v>
      </c>
      <c r="J334" s="7">
        <v>36007</v>
      </c>
      <c r="K334" s="8">
        <v>29.9</v>
      </c>
    </row>
    <row r="335" spans="7:11">
      <c r="G335" s="9">
        <v>45510</v>
      </c>
      <c r="H335" s="8">
        <v>27.71</v>
      </c>
      <c r="J335" s="7">
        <v>35976</v>
      </c>
      <c r="K335" s="8">
        <v>28.44</v>
      </c>
    </row>
    <row r="336" spans="7:11">
      <c r="G336" s="9">
        <v>45509</v>
      </c>
      <c r="H336" s="8">
        <v>38.57</v>
      </c>
      <c r="J336" s="7">
        <v>35946</v>
      </c>
      <c r="K336" s="8">
        <v>28.3</v>
      </c>
    </row>
    <row r="337" spans="7:11">
      <c r="G337" s="9">
        <v>45506</v>
      </c>
      <c r="H337" s="8">
        <v>23.39</v>
      </c>
      <c r="J337" s="7">
        <v>35915</v>
      </c>
      <c r="K337" s="8">
        <v>28.26</v>
      </c>
    </row>
    <row r="338" spans="7:11">
      <c r="G338" s="9">
        <v>45505</v>
      </c>
      <c r="H338" s="8">
        <v>18.59</v>
      </c>
      <c r="J338" s="7">
        <v>35885</v>
      </c>
      <c r="K338" s="8">
        <v>27.23</v>
      </c>
    </row>
    <row r="339" spans="7:11">
      <c r="G339" s="9">
        <v>45504</v>
      </c>
      <c r="H339" s="8">
        <v>16.36</v>
      </c>
      <c r="J339" s="7">
        <v>35854</v>
      </c>
      <c r="K339" s="8">
        <v>25.85</v>
      </c>
    </row>
    <row r="340" spans="7:11">
      <c r="G340" s="9">
        <v>45503</v>
      </c>
      <c r="H340" s="8">
        <v>17.690000000000001</v>
      </c>
      <c r="J340" s="7">
        <v>35826</v>
      </c>
      <c r="K340" s="8">
        <v>24.29</v>
      </c>
    </row>
    <row r="341" spans="7:11">
      <c r="G341" s="9">
        <v>45502</v>
      </c>
      <c r="H341" s="8">
        <v>16.600000000000001</v>
      </c>
      <c r="J341" s="7">
        <v>35795</v>
      </c>
      <c r="K341" s="8">
        <v>24.23</v>
      </c>
    </row>
    <row r="342" spans="7:11">
      <c r="G342" s="9">
        <v>45499</v>
      </c>
      <c r="H342" s="8">
        <v>16.39</v>
      </c>
      <c r="J342" s="7">
        <v>35764</v>
      </c>
      <c r="K342" s="8">
        <v>23.46</v>
      </c>
    </row>
    <row r="343" spans="7:11">
      <c r="G343" s="9">
        <v>45498</v>
      </c>
      <c r="H343" s="8">
        <v>18.46</v>
      </c>
      <c r="J343" s="7">
        <v>35734</v>
      </c>
      <c r="K343" s="8">
        <v>23.58</v>
      </c>
    </row>
    <row r="344" spans="7:11">
      <c r="G344" s="9">
        <v>45497</v>
      </c>
      <c r="H344" s="8">
        <v>18.04</v>
      </c>
      <c r="J344" s="7">
        <v>35703</v>
      </c>
      <c r="K344" s="8">
        <v>23.06</v>
      </c>
    </row>
    <row r="345" spans="7:11">
      <c r="G345" s="9">
        <v>45496</v>
      </c>
      <c r="H345" s="8">
        <v>14.72</v>
      </c>
      <c r="J345" s="7">
        <v>35673</v>
      </c>
      <c r="K345" s="8">
        <v>22.83</v>
      </c>
    </row>
    <row r="346" spans="7:11">
      <c r="G346" s="9">
        <v>45495</v>
      </c>
      <c r="H346" s="8">
        <v>14.91</v>
      </c>
      <c r="J346" s="7">
        <v>35642</v>
      </c>
      <c r="K346" s="8">
        <v>22.8</v>
      </c>
    </row>
    <row r="347" spans="7:11">
      <c r="G347" s="9">
        <v>45492</v>
      </c>
      <c r="H347" s="8">
        <v>16.52</v>
      </c>
      <c r="J347" s="7">
        <v>35611</v>
      </c>
      <c r="K347" s="8">
        <v>21.61</v>
      </c>
    </row>
    <row r="348" spans="7:11">
      <c r="G348" s="9">
        <v>45491</v>
      </c>
      <c r="H348" s="8">
        <v>15.93</v>
      </c>
      <c r="J348" s="7">
        <v>35581</v>
      </c>
      <c r="K348" s="8">
        <v>20.6</v>
      </c>
    </row>
    <row r="349" spans="7:11">
      <c r="G349" s="9">
        <v>45490</v>
      </c>
      <c r="H349" s="8">
        <v>14.48</v>
      </c>
      <c r="J349" s="7">
        <v>35550</v>
      </c>
      <c r="K349" s="8">
        <v>18.940000000000001</v>
      </c>
    </row>
    <row r="350" spans="7:11">
      <c r="G350" s="9">
        <v>45489</v>
      </c>
      <c r="H350" s="8">
        <v>13.19</v>
      </c>
      <c r="J350" s="7">
        <v>35520</v>
      </c>
      <c r="K350" s="8">
        <v>19.690000000000001</v>
      </c>
    </row>
    <row r="351" spans="7:11">
      <c r="G351" s="9">
        <v>45488</v>
      </c>
      <c r="H351" s="8">
        <v>13.12</v>
      </c>
      <c r="J351" s="7">
        <v>35489</v>
      </c>
      <c r="K351" s="8">
        <v>20.09</v>
      </c>
    </row>
    <row r="352" spans="7:11">
      <c r="G352" s="9">
        <v>45485</v>
      </c>
      <c r="H352" s="8">
        <v>12.46</v>
      </c>
      <c r="J352" s="7">
        <v>35461</v>
      </c>
      <c r="K352" s="8">
        <v>19.53</v>
      </c>
    </row>
    <row r="353" spans="7:11">
      <c r="G353" s="9">
        <v>45484</v>
      </c>
      <c r="H353" s="8">
        <v>12.92</v>
      </c>
      <c r="J353" s="7">
        <v>35430</v>
      </c>
      <c r="K353" s="8">
        <v>19.190000000000001</v>
      </c>
    </row>
    <row r="354" spans="7:11">
      <c r="G354" s="9">
        <v>45483</v>
      </c>
      <c r="H354" s="8">
        <v>12.85</v>
      </c>
      <c r="J354" s="7">
        <v>35399</v>
      </c>
      <c r="K354" s="8">
        <v>19.45</v>
      </c>
    </row>
    <row r="355" spans="7:11">
      <c r="G355" s="9">
        <v>45482</v>
      </c>
      <c r="H355" s="8">
        <v>12.51</v>
      </c>
      <c r="J355" s="7">
        <v>35369</v>
      </c>
      <c r="K355" s="8">
        <v>19</v>
      </c>
    </row>
    <row r="356" spans="7:11">
      <c r="G356" s="9">
        <v>45481</v>
      </c>
      <c r="H356" s="8">
        <v>12.37</v>
      </c>
      <c r="J356" s="7">
        <v>35338</v>
      </c>
      <c r="K356" s="8">
        <v>18.75</v>
      </c>
    </row>
    <row r="357" spans="7:11">
      <c r="G357" s="9">
        <v>45478</v>
      </c>
      <c r="H357" s="8">
        <v>12.48</v>
      </c>
      <c r="J357" s="7">
        <v>35308</v>
      </c>
      <c r="K357" s="8">
        <v>18.600000000000001</v>
      </c>
    </row>
    <row r="358" spans="7:11">
      <c r="G358" s="9">
        <v>45477</v>
      </c>
      <c r="H358" s="8">
        <v>12.26</v>
      </c>
      <c r="J358" s="7">
        <v>35277</v>
      </c>
      <c r="K358" s="8">
        <v>18.260000000000002</v>
      </c>
    </row>
    <row r="359" spans="7:11">
      <c r="G359" s="9">
        <v>45476</v>
      </c>
      <c r="H359" s="8">
        <v>12.09</v>
      </c>
      <c r="J359" s="7">
        <v>35246</v>
      </c>
      <c r="K359" s="8">
        <v>19.149999999999999</v>
      </c>
    </row>
    <row r="360" spans="7:11">
      <c r="G360" s="9">
        <v>45475</v>
      </c>
      <c r="H360" s="8">
        <v>12.03</v>
      </c>
      <c r="J360" s="7">
        <v>35216</v>
      </c>
      <c r="K360" s="8">
        <v>19.100000000000001</v>
      </c>
    </row>
    <row r="361" spans="7:11">
      <c r="G361" s="9">
        <v>45474</v>
      </c>
      <c r="H361" s="8">
        <v>12.22</v>
      </c>
      <c r="J361" s="7">
        <v>35185</v>
      </c>
      <c r="K361" s="8">
        <v>18.850000000000001</v>
      </c>
    </row>
    <row r="362" spans="7:11">
      <c r="G362" s="9">
        <v>45471</v>
      </c>
      <c r="H362" s="8">
        <v>12.44</v>
      </c>
      <c r="J362" s="7">
        <v>35155</v>
      </c>
      <c r="K362" s="8">
        <v>19.010000000000002</v>
      </c>
    </row>
    <row r="363" spans="7:11">
      <c r="G363" s="9">
        <v>45470</v>
      </c>
      <c r="H363" s="8">
        <v>12.24</v>
      </c>
      <c r="J363" s="7">
        <v>35124</v>
      </c>
      <c r="K363" s="8">
        <v>19.100000000000001</v>
      </c>
    </row>
    <row r="364" spans="7:11">
      <c r="G364" s="9">
        <v>45469</v>
      </c>
      <c r="H364" s="8">
        <v>12.55</v>
      </c>
      <c r="J364" s="7">
        <v>35095</v>
      </c>
      <c r="K364" s="8">
        <v>18.079999999999998</v>
      </c>
    </row>
    <row r="365" spans="7:11">
      <c r="G365" s="9">
        <v>45468</v>
      </c>
      <c r="H365" s="8">
        <v>12.84</v>
      </c>
      <c r="J365" s="7">
        <v>35064</v>
      </c>
      <c r="K365" s="8">
        <v>18.100000000000001</v>
      </c>
    </row>
    <row r="366" spans="7:11">
      <c r="G366" s="9">
        <v>45467</v>
      </c>
      <c r="H366" s="8">
        <v>13.33</v>
      </c>
      <c r="J366" s="7">
        <v>35033</v>
      </c>
      <c r="K366" s="8">
        <v>17.329999999999998</v>
      </c>
    </row>
    <row r="367" spans="7:11">
      <c r="G367" s="9">
        <v>45464</v>
      </c>
      <c r="H367" s="8">
        <v>13.2</v>
      </c>
      <c r="J367" s="7">
        <v>35003</v>
      </c>
      <c r="K367" s="8">
        <v>16.760000000000002</v>
      </c>
    </row>
    <row r="368" spans="7:11">
      <c r="G368" s="9">
        <v>45463</v>
      </c>
      <c r="H368" s="8">
        <v>13.28</v>
      </c>
      <c r="J368" s="7">
        <v>34972</v>
      </c>
      <c r="K368" s="8">
        <v>16.45</v>
      </c>
    </row>
    <row r="369" spans="7:11">
      <c r="G369" s="9">
        <v>45462</v>
      </c>
      <c r="H369" s="8">
        <v>12.48</v>
      </c>
      <c r="J369" s="7">
        <v>34942</v>
      </c>
      <c r="K369" s="8">
        <v>16.010000000000002</v>
      </c>
    </row>
    <row r="370" spans="7:11">
      <c r="G370" s="9">
        <v>45461</v>
      </c>
      <c r="H370" s="8">
        <v>12.3</v>
      </c>
      <c r="J370" s="7">
        <v>34911</v>
      </c>
      <c r="K370" s="8">
        <v>16.07</v>
      </c>
    </row>
    <row r="371" spans="7:11">
      <c r="G371" s="9">
        <v>45460</v>
      </c>
      <c r="H371" s="8">
        <v>12.75</v>
      </c>
      <c r="J371" s="7">
        <v>34880</v>
      </c>
      <c r="K371" s="8">
        <v>15.67</v>
      </c>
    </row>
    <row r="372" spans="7:11">
      <c r="G372" s="9">
        <v>45457</v>
      </c>
      <c r="H372" s="8">
        <v>12.66</v>
      </c>
      <c r="J372" s="7">
        <v>34850</v>
      </c>
      <c r="K372" s="8">
        <v>15.5</v>
      </c>
    </row>
    <row r="373" spans="7:11">
      <c r="G373" s="9">
        <v>45456</v>
      </c>
      <c r="H373" s="8">
        <v>11.94</v>
      </c>
      <c r="J373" s="7">
        <v>34819</v>
      </c>
      <c r="K373" s="8">
        <v>15.31</v>
      </c>
    </row>
    <row r="374" spans="7:11">
      <c r="G374" s="9">
        <v>45455</v>
      </c>
      <c r="H374" s="8">
        <v>12.04</v>
      </c>
      <c r="J374" s="7">
        <v>34789</v>
      </c>
      <c r="K374" s="8">
        <v>15.15</v>
      </c>
    </row>
    <row r="375" spans="7:11">
      <c r="G375" s="9">
        <v>45454</v>
      </c>
      <c r="H375" s="8">
        <v>12.85</v>
      </c>
      <c r="J375" s="7">
        <v>34758</v>
      </c>
      <c r="K375" s="8">
        <v>15.11</v>
      </c>
    </row>
    <row r="376" spans="7:11">
      <c r="G376" s="9">
        <v>45453</v>
      </c>
      <c r="H376" s="8">
        <v>12.74</v>
      </c>
      <c r="J376" s="7">
        <v>34730</v>
      </c>
      <c r="K376" s="8">
        <v>14.89</v>
      </c>
    </row>
    <row r="377" spans="7:11">
      <c r="G377" s="9">
        <v>45450</v>
      </c>
      <c r="H377" s="8">
        <v>12.22</v>
      </c>
      <c r="J377" s="7">
        <v>34699</v>
      </c>
      <c r="K377" s="8">
        <v>14.88</v>
      </c>
    </row>
    <row r="378" spans="7:11">
      <c r="G378" s="9">
        <v>45449</v>
      </c>
      <c r="H378" s="8">
        <v>12.58</v>
      </c>
      <c r="J378" s="7">
        <v>34668</v>
      </c>
      <c r="K378" s="8">
        <v>15.62</v>
      </c>
    </row>
    <row r="379" spans="7:11">
      <c r="G379" s="9">
        <v>45448</v>
      </c>
      <c r="H379" s="8">
        <v>12.63</v>
      </c>
      <c r="J379" s="7">
        <v>34638</v>
      </c>
      <c r="K379" s="8">
        <v>16.32</v>
      </c>
    </row>
    <row r="380" spans="7:11">
      <c r="G380" s="9">
        <v>45447</v>
      </c>
      <c r="H380" s="8">
        <v>13.16</v>
      </c>
      <c r="J380" s="7">
        <v>34607</v>
      </c>
      <c r="K380" s="8">
        <v>17.09</v>
      </c>
    </row>
    <row r="381" spans="7:11">
      <c r="G381" s="9">
        <v>45446</v>
      </c>
      <c r="H381" s="8">
        <v>13.11</v>
      </c>
      <c r="J381" s="7">
        <v>34577</v>
      </c>
      <c r="K381" s="8">
        <v>17.440000000000001</v>
      </c>
    </row>
    <row r="382" spans="7:11">
      <c r="G382" s="9">
        <v>45443</v>
      </c>
      <c r="H382" s="8">
        <v>12.92</v>
      </c>
      <c r="J382" s="7">
        <v>34546</v>
      </c>
      <c r="K382" s="8">
        <v>17.420000000000002</v>
      </c>
    </row>
    <row r="383" spans="7:11">
      <c r="G383" s="9">
        <v>45442</v>
      </c>
      <c r="H383" s="8">
        <v>14.47</v>
      </c>
      <c r="J383" s="7">
        <v>34515</v>
      </c>
      <c r="K383" s="8">
        <v>18.05</v>
      </c>
    </row>
    <row r="384" spans="7:11">
      <c r="G384" s="9">
        <v>45441</v>
      </c>
      <c r="H384" s="8">
        <v>14.28</v>
      </c>
      <c r="J384" s="7">
        <v>34485</v>
      </c>
      <c r="K384" s="8">
        <v>18.5</v>
      </c>
    </row>
    <row r="385" spans="7:11">
      <c r="G385" s="9">
        <v>45440</v>
      </c>
      <c r="H385" s="8">
        <v>12.92</v>
      </c>
      <c r="J385" s="7">
        <v>34454</v>
      </c>
      <c r="K385" s="8">
        <v>19</v>
      </c>
    </row>
    <row r="386" spans="7:11">
      <c r="G386" s="9">
        <v>45439</v>
      </c>
      <c r="H386" s="8">
        <v>12.36</v>
      </c>
      <c r="J386" s="7">
        <v>34424</v>
      </c>
      <c r="K386" s="8">
        <v>20.420000000000002</v>
      </c>
    </row>
    <row r="387" spans="7:11">
      <c r="G387" s="9">
        <v>45436</v>
      </c>
      <c r="H387" s="8">
        <v>11.93</v>
      </c>
      <c r="J387" s="7">
        <v>34393</v>
      </c>
      <c r="K387" s="8">
        <v>21.02</v>
      </c>
    </row>
    <row r="388" spans="7:11">
      <c r="G388" s="9">
        <v>45435</v>
      </c>
      <c r="H388" s="8">
        <v>12.77</v>
      </c>
      <c r="J388" s="7">
        <v>34365</v>
      </c>
      <c r="K388" s="8">
        <v>21.34</v>
      </c>
    </row>
    <row r="389" spans="7:11">
      <c r="G389" s="9">
        <v>45434</v>
      </c>
      <c r="H389" s="8">
        <v>12.29</v>
      </c>
      <c r="J389" s="7">
        <v>34334</v>
      </c>
      <c r="K389" s="8">
        <v>21.29</v>
      </c>
    </row>
    <row r="390" spans="7:11">
      <c r="G390" s="9">
        <v>45433</v>
      </c>
      <c r="H390" s="8">
        <v>11.86</v>
      </c>
      <c r="J390" s="7">
        <v>34303</v>
      </c>
      <c r="K390" s="8">
        <v>21.63</v>
      </c>
    </row>
    <row r="391" spans="7:11">
      <c r="G391" s="9">
        <v>45432</v>
      </c>
      <c r="H391" s="8">
        <v>12.15</v>
      </c>
      <c r="J391" s="7">
        <v>34273</v>
      </c>
      <c r="K391" s="8">
        <v>22.19</v>
      </c>
    </row>
    <row r="392" spans="7:11">
      <c r="G392" s="9">
        <v>45429</v>
      </c>
      <c r="H392" s="8">
        <v>11.99</v>
      </c>
      <c r="J392" s="7">
        <v>34242</v>
      </c>
      <c r="K392" s="8">
        <v>22.5</v>
      </c>
    </row>
    <row r="393" spans="7:11">
      <c r="G393" s="9">
        <v>45428</v>
      </c>
      <c r="H393" s="8">
        <v>12.42</v>
      </c>
      <c r="J393" s="7">
        <v>34212</v>
      </c>
      <c r="K393" s="8">
        <v>22.65</v>
      </c>
    </row>
    <row r="394" spans="7:11">
      <c r="G394" s="9">
        <v>45427</v>
      </c>
      <c r="H394" s="8">
        <v>12.45</v>
      </c>
      <c r="J394" s="7">
        <v>34181</v>
      </c>
      <c r="K394" s="8">
        <v>22.72</v>
      </c>
    </row>
    <row r="395" spans="7:11">
      <c r="G395" s="9">
        <v>45426</v>
      </c>
      <c r="H395" s="8">
        <v>13.42</v>
      </c>
      <c r="J395" s="7">
        <v>34150</v>
      </c>
      <c r="K395" s="8">
        <v>23.18</v>
      </c>
    </row>
    <row r="396" spans="7:11">
      <c r="G396" s="9">
        <v>45425</v>
      </c>
      <c r="H396" s="8">
        <v>13.6</v>
      </c>
      <c r="J396" s="7">
        <v>34120</v>
      </c>
      <c r="K396" s="8">
        <v>22.83</v>
      </c>
    </row>
    <row r="397" spans="7:11">
      <c r="G397" s="9">
        <v>45422</v>
      </c>
      <c r="H397" s="8">
        <v>12.55</v>
      </c>
      <c r="J397" s="7">
        <v>34089</v>
      </c>
      <c r="K397" s="8">
        <v>22.53</v>
      </c>
    </row>
    <row r="398" spans="7:11">
      <c r="G398" s="9">
        <v>45421</v>
      </c>
      <c r="H398" s="8">
        <v>12.69</v>
      </c>
      <c r="J398" s="7">
        <v>34059</v>
      </c>
      <c r="K398" s="8">
        <v>22.69</v>
      </c>
    </row>
    <row r="399" spans="7:11">
      <c r="G399" s="9">
        <v>45420</v>
      </c>
      <c r="H399" s="8">
        <v>13</v>
      </c>
      <c r="J399" s="7">
        <v>34028</v>
      </c>
      <c r="K399" s="8">
        <v>22.55</v>
      </c>
    </row>
    <row r="400" spans="7:11">
      <c r="G400" s="9">
        <v>45419</v>
      </c>
      <c r="H400" s="8">
        <v>13.23</v>
      </c>
      <c r="J400" s="7">
        <v>34000</v>
      </c>
      <c r="K400" s="8">
        <v>22.5</v>
      </c>
    </row>
    <row r="401" spans="7:11">
      <c r="G401" s="9">
        <v>45418</v>
      </c>
      <c r="H401" s="8">
        <v>13.49</v>
      </c>
      <c r="J401" s="7">
        <v>33969</v>
      </c>
      <c r="K401" s="8">
        <v>22.82</v>
      </c>
    </row>
    <row r="402" spans="7:11">
      <c r="G402" s="9">
        <v>45415</v>
      </c>
      <c r="H402" s="8">
        <v>13.49</v>
      </c>
      <c r="J402" s="7">
        <v>33938</v>
      </c>
      <c r="K402" s="8">
        <v>22.56</v>
      </c>
    </row>
    <row r="403" spans="7:11">
      <c r="G403" s="9">
        <v>45414</v>
      </c>
      <c r="H403" s="8">
        <v>14.68</v>
      </c>
      <c r="J403" s="7">
        <v>33908</v>
      </c>
      <c r="K403" s="8">
        <v>22.43</v>
      </c>
    </row>
    <row r="404" spans="7:11">
      <c r="G404" s="9">
        <v>45413</v>
      </c>
      <c r="H404" s="8">
        <v>15.39</v>
      </c>
      <c r="J404" s="7">
        <v>33877</v>
      </c>
      <c r="K404" s="8">
        <v>23.2</v>
      </c>
    </row>
    <row r="405" spans="7:11">
      <c r="G405" s="9">
        <v>45412</v>
      </c>
      <c r="H405" s="8">
        <v>15.65</v>
      </c>
      <c r="J405" s="7">
        <v>33847</v>
      </c>
      <c r="K405" s="8">
        <v>23.6</v>
      </c>
    </row>
    <row r="406" spans="7:11">
      <c r="G406" s="9">
        <v>45411</v>
      </c>
      <c r="H406" s="8">
        <v>14.67</v>
      </c>
      <c r="J406" s="7">
        <v>33816</v>
      </c>
      <c r="K406" s="8">
        <v>23.88</v>
      </c>
    </row>
    <row r="407" spans="7:11">
      <c r="G407" s="9">
        <v>45408</v>
      </c>
      <c r="H407" s="8">
        <v>15.03</v>
      </c>
      <c r="J407" s="7">
        <v>33785</v>
      </c>
      <c r="K407" s="8">
        <v>23.95</v>
      </c>
    </row>
    <row r="408" spans="7:11">
      <c r="G408" s="9">
        <v>45407</v>
      </c>
      <c r="H408" s="8">
        <v>15.37</v>
      </c>
      <c r="J408" s="7">
        <v>33755</v>
      </c>
      <c r="K408" s="8">
        <v>24.75</v>
      </c>
    </row>
    <row r="409" spans="7:11">
      <c r="G409" s="9">
        <v>45406</v>
      </c>
      <c r="H409" s="8">
        <v>15.97</v>
      </c>
      <c r="J409" s="7">
        <v>33724</v>
      </c>
      <c r="K409" s="8">
        <v>24.73</v>
      </c>
    </row>
    <row r="410" spans="7:11">
      <c r="G410" s="9">
        <v>45405</v>
      </c>
      <c r="H410" s="8">
        <v>15.69</v>
      </c>
      <c r="J410" s="7">
        <v>33694</v>
      </c>
      <c r="K410" s="8">
        <v>25.16</v>
      </c>
    </row>
    <row r="411" spans="7:11">
      <c r="G411" s="9">
        <v>45404</v>
      </c>
      <c r="H411" s="8">
        <v>16.940000000000001</v>
      </c>
      <c r="J411" s="7">
        <v>33663</v>
      </c>
      <c r="K411" s="8">
        <v>25.6</v>
      </c>
    </row>
    <row r="412" spans="7:11">
      <c r="G412" s="9">
        <v>45401</v>
      </c>
      <c r="H412" s="8">
        <v>18.71</v>
      </c>
      <c r="J412" s="7">
        <v>33634</v>
      </c>
      <c r="K412" s="8">
        <v>25.93</v>
      </c>
    </row>
    <row r="413" spans="7:11">
      <c r="G413" s="9">
        <v>45400</v>
      </c>
      <c r="H413" s="8">
        <v>18</v>
      </c>
      <c r="J413" s="7">
        <v>33603</v>
      </c>
      <c r="K413" s="8">
        <v>24.33</v>
      </c>
    </row>
    <row r="414" spans="7:11">
      <c r="G414" s="9">
        <v>45399</v>
      </c>
      <c r="H414" s="8">
        <v>18.21</v>
      </c>
      <c r="J414" s="7">
        <v>33572</v>
      </c>
      <c r="K414" s="8">
        <v>23.27</v>
      </c>
    </row>
    <row r="415" spans="7:11">
      <c r="G415" s="9">
        <v>45398</v>
      </c>
      <c r="H415" s="8">
        <v>18.399999999999999</v>
      </c>
      <c r="J415" s="7">
        <v>33542</v>
      </c>
      <c r="K415" s="8">
        <v>22.49</v>
      </c>
    </row>
    <row r="416" spans="7:11">
      <c r="G416" s="9">
        <v>45397</v>
      </c>
      <c r="H416" s="8">
        <v>19.23</v>
      </c>
      <c r="J416" s="7">
        <v>33511</v>
      </c>
      <c r="K416" s="8">
        <v>21.73</v>
      </c>
    </row>
    <row r="417" spans="7:11">
      <c r="G417" s="9">
        <v>45394</v>
      </c>
      <c r="H417" s="8">
        <v>17.309999999999999</v>
      </c>
      <c r="J417" s="7">
        <v>33481</v>
      </c>
      <c r="K417" s="8">
        <v>21.22</v>
      </c>
    </row>
    <row r="418" spans="7:11">
      <c r="G418" s="9">
        <v>45393</v>
      </c>
      <c r="H418" s="8">
        <v>14.91</v>
      </c>
      <c r="J418" s="7">
        <v>33450</v>
      </c>
      <c r="K418" s="8">
        <v>20.14</v>
      </c>
    </row>
    <row r="419" spans="7:11">
      <c r="G419" s="9">
        <v>45392</v>
      </c>
      <c r="H419" s="8">
        <v>15.8</v>
      </c>
      <c r="J419" s="7">
        <v>33419</v>
      </c>
      <c r="K419" s="8">
        <v>19.489999999999998</v>
      </c>
    </row>
    <row r="420" spans="7:11">
      <c r="G420" s="9">
        <v>45391</v>
      </c>
      <c r="H420" s="8">
        <v>14.98</v>
      </c>
      <c r="J420" s="7">
        <v>33389</v>
      </c>
      <c r="K420" s="8">
        <v>18.98</v>
      </c>
    </row>
    <row r="421" spans="7:11">
      <c r="G421" s="9">
        <v>45390</v>
      </c>
      <c r="H421" s="8">
        <v>15.19</v>
      </c>
      <c r="J421" s="7">
        <v>33358</v>
      </c>
      <c r="K421" s="8">
        <v>18.579999999999998</v>
      </c>
    </row>
    <row r="422" spans="7:11">
      <c r="G422" s="9">
        <v>45387</v>
      </c>
      <c r="H422" s="8">
        <v>16.03</v>
      </c>
      <c r="J422" s="7">
        <v>33328</v>
      </c>
      <c r="K422" s="8">
        <v>17.78</v>
      </c>
    </row>
    <row r="423" spans="7:11">
      <c r="G423" s="9">
        <v>45386</v>
      </c>
      <c r="H423" s="8">
        <v>16.350000000000001</v>
      </c>
      <c r="J423" s="7">
        <v>33297</v>
      </c>
      <c r="K423" s="8">
        <v>17.190000000000001</v>
      </c>
    </row>
    <row r="424" spans="7:11">
      <c r="G424" s="9">
        <v>45385</v>
      </c>
      <c r="H424" s="8">
        <v>14.33</v>
      </c>
      <c r="J424" s="7">
        <v>33269</v>
      </c>
      <c r="K424" s="8">
        <v>15.35</v>
      </c>
    </row>
    <row r="425" spans="7:11">
      <c r="G425" s="9">
        <v>45384</v>
      </c>
      <c r="H425" s="8">
        <v>14.61</v>
      </c>
      <c r="J425" s="7">
        <v>33238</v>
      </c>
      <c r="K425" s="8">
        <v>15.41</v>
      </c>
    </row>
    <row r="426" spans="7:11">
      <c r="G426" s="9">
        <v>45383</v>
      </c>
      <c r="H426" s="8">
        <v>13.65</v>
      </c>
      <c r="J426" s="7">
        <v>33207</v>
      </c>
      <c r="K426" s="8">
        <v>14.68</v>
      </c>
    </row>
    <row r="427" spans="7:11">
      <c r="G427" s="9">
        <v>45379</v>
      </c>
      <c r="H427" s="8">
        <v>13.01</v>
      </c>
      <c r="J427" s="7">
        <v>33177</v>
      </c>
      <c r="K427" s="8">
        <v>14.21</v>
      </c>
    </row>
    <row r="428" spans="7:11">
      <c r="G428" s="9">
        <v>45378</v>
      </c>
      <c r="H428" s="8">
        <v>12.78</v>
      </c>
      <c r="J428" s="7">
        <v>33146</v>
      </c>
      <c r="K428" s="8">
        <v>14.51</v>
      </c>
    </row>
    <row r="429" spans="7:11">
      <c r="G429" s="9">
        <v>45377</v>
      </c>
      <c r="H429" s="8">
        <v>13.24</v>
      </c>
      <c r="J429" s="7">
        <v>33116</v>
      </c>
      <c r="K429" s="8">
        <v>15.33</v>
      </c>
    </row>
    <row r="430" spans="7:11">
      <c r="G430" s="9">
        <v>45376</v>
      </c>
      <c r="H430" s="8">
        <v>13.19</v>
      </c>
      <c r="J430" s="7">
        <v>33085</v>
      </c>
      <c r="K430" s="8">
        <v>16.809999999999999</v>
      </c>
    </row>
    <row r="431" spans="7:11">
      <c r="G431" s="9">
        <v>45373</v>
      </c>
      <c r="H431" s="8">
        <v>13.06</v>
      </c>
      <c r="J431" s="7">
        <v>33054</v>
      </c>
      <c r="K431" s="8">
        <v>16.95</v>
      </c>
    </row>
    <row r="432" spans="7:11">
      <c r="G432" s="9">
        <v>45372</v>
      </c>
      <c r="H432" s="8">
        <v>12.92</v>
      </c>
      <c r="J432" s="7">
        <v>33024</v>
      </c>
      <c r="K432" s="8">
        <v>16.37</v>
      </c>
    </row>
    <row r="433" spans="7:11">
      <c r="G433" s="9">
        <v>45371</v>
      </c>
      <c r="H433" s="8">
        <v>13.04</v>
      </c>
      <c r="J433" s="7">
        <v>32993</v>
      </c>
      <c r="K433" s="8">
        <v>15.7</v>
      </c>
    </row>
    <row r="434" spans="7:11">
      <c r="G434" s="9">
        <v>45370</v>
      </c>
      <c r="H434" s="8">
        <v>13.82</v>
      </c>
      <c r="J434" s="7">
        <v>32963</v>
      </c>
      <c r="K434" s="8">
        <v>15.62</v>
      </c>
    </row>
    <row r="435" spans="7:11">
      <c r="G435" s="9">
        <v>45369</v>
      </c>
      <c r="H435" s="8">
        <v>14.33</v>
      </c>
      <c r="J435" s="7">
        <v>32932</v>
      </c>
      <c r="K435" s="8">
        <v>14.97</v>
      </c>
    </row>
    <row r="436" spans="7:11">
      <c r="G436" s="9">
        <v>45366</v>
      </c>
      <c r="H436" s="8">
        <v>14.41</v>
      </c>
      <c r="J436" s="7">
        <v>32904</v>
      </c>
      <c r="K436" s="8">
        <v>15.13</v>
      </c>
    </row>
    <row r="437" spans="7:11">
      <c r="G437" s="9">
        <v>45365</v>
      </c>
      <c r="H437" s="8">
        <v>14.4</v>
      </c>
      <c r="J437" s="7">
        <v>32873</v>
      </c>
      <c r="K437" s="8">
        <v>15.24</v>
      </c>
    </row>
    <row r="438" spans="7:11">
      <c r="G438" s="9">
        <v>45364</v>
      </c>
      <c r="H438" s="8">
        <v>13.75</v>
      </c>
      <c r="J438" s="7">
        <v>32842</v>
      </c>
      <c r="K438" s="8">
        <v>14.7</v>
      </c>
    </row>
    <row r="439" spans="7:11">
      <c r="G439" s="9">
        <v>45363</v>
      </c>
      <c r="H439" s="8">
        <v>13.84</v>
      </c>
      <c r="J439" s="7">
        <v>32812</v>
      </c>
      <c r="K439" s="8">
        <v>14.84</v>
      </c>
    </row>
    <row r="440" spans="7:11">
      <c r="G440" s="9">
        <v>45362</v>
      </c>
      <c r="H440" s="8">
        <v>15.22</v>
      </c>
      <c r="J440" s="7">
        <v>32781</v>
      </c>
      <c r="K440" s="8">
        <v>14.66</v>
      </c>
    </row>
    <row r="441" spans="7:11">
      <c r="G441" s="9">
        <v>45359</v>
      </c>
      <c r="H441" s="8">
        <v>14.74</v>
      </c>
      <c r="J441" s="7">
        <v>32751</v>
      </c>
      <c r="K441" s="8">
        <v>14.32</v>
      </c>
    </row>
    <row r="442" spans="7:11">
      <c r="G442" s="9">
        <v>45358</v>
      </c>
      <c r="H442" s="8">
        <v>14.44</v>
      </c>
      <c r="J442" s="7">
        <v>32720</v>
      </c>
      <c r="K442" s="8">
        <v>13.43</v>
      </c>
    </row>
    <row r="443" spans="7:11">
      <c r="G443" s="9">
        <v>45357</v>
      </c>
      <c r="H443" s="8">
        <v>14.5</v>
      </c>
      <c r="J443" s="7">
        <v>32689</v>
      </c>
      <c r="K443" s="8">
        <v>12.84</v>
      </c>
    </row>
    <row r="444" spans="7:11">
      <c r="G444" s="9">
        <v>45356</v>
      </c>
      <c r="H444" s="8">
        <v>14.46</v>
      </c>
      <c r="J444" s="7">
        <v>32659</v>
      </c>
      <c r="K444" s="8">
        <v>12.49</v>
      </c>
    </row>
    <row r="445" spans="7:11">
      <c r="G445" s="9">
        <v>45355</v>
      </c>
      <c r="H445" s="8">
        <v>13.49</v>
      </c>
      <c r="J445" s="7">
        <v>32628</v>
      </c>
      <c r="K445" s="8">
        <v>12.07</v>
      </c>
    </row>
    <row r="446" spans="7:11">
      <c r="G446" s="9">
        <v>45352</v>
      </c>
      <c r="H446" s="8">
        <v>13.11</v>
      </c>
      <c r="J446" s="7">
        <v>32598</v>
      </c>
      <c r="K446" s="8">
        <v>11.73</v>
      </c>
    </row>
    <row r="447" spans="7:11">
      <c r="G447" s="9">
        <v>45351</v>
      </c>
      <c r="H447" s="8">
        <v>13.4</v>
      </c>
      <c r="J447" s="7">
        <v>32567</v>
      </c>
      <c r="K447" s="8">
        <v>11.97</v>
      </c>
    </row>
    <row r="448" spans="7:11">
      <c r="G448" s="9">
        <v>45350</v>
      </c>
      <c r="H448" s="8">
        <v>13.84</v>
      </c>
      <c r="J448" s="7">
        <v>32539</v>
      </c>
      <c r="K448" s="8">
        <v>11.82</v>
      </c>
    </row>
    <row r="449" spans="7:11">
      <c r="G449" s="9">
        <v>45349</v>
      </c>
      <c r="H449" s="8">
        <v>13.43</v>
      </c>
      <c r="J449" s="7">
        <v>32508</v>
      </c>
      <c r="K449" s="8">
        <v>11.64</v>
      </c>
    </row>
    <row r="450" spans="7:11">
      <c r="G450" s="9">
        <v>45348</v>
      </c>
      <c r="H450" s="8">
        <v>13.74</v>
      </c>
      <c r="J450" s="7">
        <v>32477</v>
      </c>
      <c r="K450" s="8">
        <v>11.57</v>
      </c>
    </row>
    <row r="451" spans="7:11">
      <c r="G451" s="9">
        <v>45345</v>
      </c>
      <c r="H451" s="8">
        <v>13.75</v>
      </c>
      <c r="J451" s="7">
        <v>32447</v>
      </c>
      <c r="K451" s="8">
        <v>12.02</v>
      </c>
    </row>
    <row r="452" spans="7:11">
      <c r="G452" s="9">
        <v>45344</v>
      </c>
      <c r="H452" s="8">
        <v>14.54</v>
      </c>
      <c r="J452" s="7">
        <v>32416</v>
      </c>
      <c r="K452" s="8">
        <v>11.79</v>
      </c>
    </row>
    <row r="453" spans="7:11">
      <c r="G453" s="9">
        <v>45343</v>
      </c>
      <c r="H453" s="8">
        <v>15.34</v>
      </c>
      <c r="J453" s="7">
        <v>32386</v>
      </c>
      <c r="K453" s="8">
        <v>11.78</v>
      </c>
    </row>
    <row r="454" spans="7:11">
      <c r="G454" s="9">
        <v>45342</v>
      </c>
      <c r="H454" s="8">
        <v>15.42</v>
      </c>
      <c r="J454" s="7">
        <v>32355</v>
      </c>
      <c r="K454" s="8">
        <v>12.22</v>
      </c>
    </row>
    <row r="455" spans="7:11">
      <c r="G455" s="9">
        <v>45341</v>
      </c>
      <c r="H455" s="8">
        <v>14.71</v>
      </c>
      <c r="J455" s="7">
        <v>32324</v>
      </c>
      <c r="K455" s="8">
        <v>12.49</v>
      </c>
    </row>
    <row r="456" spans="7:11">
      <c r="G456" s="9">
        <v>45338</v>
      </c>
      <c r="H456" s="8">
        <v>14.24</v>
      </c>
      <c r="J456" s="7">
        <v>32294</v>
      </c>
      <c r="K456" s="8">
        <v>12.41</v>
      </c>
    </row>
    <row r="457" spans="7:11">
      <c r="G457" s="9">
        <v>45337</v>
      </c>
      <c r="H457" s="8">
        <v>14.01</v>
      </c>
      <c r="J457" s="7">
        <v>32263</v>
      </c>
      <c r="K457" s="8">
        <v>13.39</v>
      </c>
    </row>
    <row r="458" spans="7:11">
      <c r="G458" s="9">
        <v>45336</v>
      </c>
      <c r="H458" s="8">
        <v>14.38</v>
      </c>
      <c r="J458" s="7">
        <v>32233</v>
      </c>
      <c r="K458" s="8">
        <v>14.29</v>
      </c>
    </row>
    <row r="459" spans="7:11">
      <c r="G459" s="9">
        <v>45335</v>
      </c>
      <c r="H459" s="8">
        <v>15.85</v>
      </c>
      <c r="J459" s="7">
        <v>32202</v>
      </c>
      <c r="K459" s="8">
        <v>14.16</v>
      </c>
    </row>
    <row r="460" spans="7:11">
      <c r="G460" s="9">
        <v>45334</v>
      </c>
      <c r="H460" s="8">
        <v>13.93</v>
      </c>
      <c r="J460" s="7">
        <v>32173</v>
      </c>
      <c r="K460" s="8">
        <v>14.02</v>
      </c>
    </row>
    <row r="461" spans="7:11">
      <c r="G461" s="9">
        <v>45331</v>
      </c>
      <c r="H461" s="8">
        <v>12.93</v>
      </c>
      <c r="J461" s="7">
        <v>32142</v>
      </c>
      <c r="K461" s="8">
        <v>13.77</v>
      </c>
    </row>
    <row r="462" spans="7:11">
      <c r="G462" s="9">
        <v>45330</v>
      </c>
      <c r="H462" s="8">
        <v>12.79</v>
      </c>
      <c r="J462" s="7">
        <v>32111</v>
      </c>
      <c r="K462" s="8">
        <v>14.45</v>
      </c>
    </row>
    <row r="463" spans="7:11">
      <c r="G463" s="9">
        <v>45329</v>
      </c>
      <c r="H463" s="8">
        <v>12.83</v>
      </c>
      <c r="J463" s="7">
        <v>32081</v>
      </c>
      <c r="K463" s="8">
        <v>17.079999999999998</v>
      </c>
    </row>
    <row r="464" spans="7:11">
      <c r="G464" s="9">
        <v>45328</v>
      </c>
      <c r="H464" s="8">
        <v>13.06</v>
      </c>
      <c r="J464" s="7">
        <v>32050</v>
      </c>
      <c r="K464" s="8">
        <v>20.09</v>
      </c>
    </row>
    <row r="465" spans="7:11">
      <c r="G465" s="9">
        <v>45327</v>
      </c>
      <c r="H465" s="8">
        <v>13.67</v>
      </c>
      <c r="J465" s="7">
        <v>32020</v>
      </c>
      <c r="K465" s="8">
        <v>21.42</v>
      </c>
    </row>
    <row r="466" spans="7:11">
      <c r="G466" s="9">
        <v>45324</v>
      </c>
      <c r="H466" s="8">
        <v>13.85</v>
      </c>
      <c r="J466" s="7">
        <v>31989</v>
      </c>
      <c r="K466" s="8">
        <v>20.81</v>
      </c>
    </row>
    <row r="467" spans="7:11">
      <c r="G467" s="9">
        <v>45323</v>
      </c>
      <c r="H467" s="8">
        <v>13.88</v>
      </c>
      <c r="J467" s="7">
        <v>31958</v>
      </c>
      <c r="K467" s="8">
        <v>20.9</v>
      </c>
    </row>
    <row r="468" spans="7:11">
      <c r="G468" s="9">
        <v>45322</v>
      </c>
      <c r="H468" s="8">
        <v>14.35</v>
      </c>
      <c r="J468" s="7">
        <v>31928</v>
      </c>
      <c r="K468" s="8">
        <v>19.739999999999998</v>
      </c>
    </row>
    <row r="469" spans="7:11">
      <c r="G469" s="9">
        <v>45321</v>
      </c>
      <c r="H469" s="8">
        <v>13.31</v>
      </c>
      <c r="J469" s="7">
        <v>31897</v>
      </c>
      <c r="K469" s="8">
        <v>19.45</v>
      </c>
    </row>
    <row r="470" spans="7:11">
      <c r="G470" s="9">
        <v>45320</v>
      </c>
      <c r="H470" s="8">
        <v>13.6</v>
      </c>
      <c r="J470" s="7">
        <v>31867</v>
      </c>
      <c r="K470" s="8">
        <v>19.37</v>
      </c>
    </row>
    <row r="471" spans="7:11">
      <c r="G471" s="9">
        <v>45317</v>
      </c>
      <c r="H471" s="8">
        <v>13.26</v>
      </c>
      <c r="J471" s="7">
        <v>31836</v>
      </c>
      <c r="K471" s="8">
        <v>18.86</v>
      </c>
    </row>
    <row r="472" spans="7:11">
      <c r="G472" s="9">
        <v>45316</v>
      </c>
      <c r="H472" s="8">
        <v>13.45</v>
      </c>
      <c r="J472" s="7">
        <v>31808</v>
      </c>
      <c r="K472" s="8">
        <v>18.010000000000002</v>
      </c>
    </row>
    <row r="473" spans="7:11">
      <c r="G473" s="9">
        <v>45315</v>
      </c>
      <c r="H473" s="8">
        <v>13.14</v>
      </c>
      <c r="J473" s="7">
        <v>31777</v>
      </c>
      <c r="K473" s="8">
        <v>17.170000000000002</v>
      </c>
    </row>
    <row r="474" spans="7:11">
      <c r="G474" s="9">
        <v>45314</v>
      </c>
      <c r="H474" s="8">
        <v>12.55</v>
      </c>
      <c r="J474" s="7">
        <v>31746</v>
      </c>
      <c r="K474" s="8">
        <v>16.78</v>
      </c>
    </row>
    <row r="475" spans="7:11">
      <c r="G475" s="9">
        <v>45313</v>
      </c>
      <c r="H475" s="8">
        <v>13.19</v>
      </c>
      <c r="J475" s="7">
        <v>31716</v>
      </c>
      <c r="K475" s="8">
        <v>16.12</v>
      </c>
    </row>
    <row r="476" spans="7:11">
      <c r="G476" s="9">
        <v>45310</v>
      </c>
      <c r="H476" s="8">
        <v>13.3</v>
      </c>
      <c r="J476" s="7">
        <v>31685</v>
      </c>
      <c r="K476" s="8">
        <v>16.05</v>
      </c>
    </row>
    <row r="477" spans="7:11">
      <c r="G477" s="9">
        <v>45309</v>
      </c>
      <c r="H477" s="8">
        <v>14.13</v>
      </c>
      <c r="J477" s="7">
        <v>31655</v>
      </c>
      <c r="K477" s="8">
        <v>16.55</v>
      </c>
    </row>
    <row r="478" spans="7:11">
      <c r="G478" s="9">
        <v>45308</v>
      </c>
      <c r="H478" s="8">
        <v>14.79</v>
      </c>
      <c r="J478" s="7">
        <v>31624</v>
      </c>
      <c r="K478" s="8">
        <v>16.28</v>
      </c>
    </row>
    <row r="479" spans="7:11">
      <c r="G479" s="9">
        <v>45307</v>
      </c>
      <c r="H479" s="8">
        <v>13.84</v>
      </c>
      <c r="J479" s="7">
        <v>31593</v>
      </c>
      <c r="K479" s="8">
        <v>16.68</v>
      </c>
    </row>
    <row r="480" spans="7:11">
      <c r="G480" s="9">
        <v>45306</v>
      </c>
      <c r="H480" s="8">
        <v>13.25</v>
      </c>
      <c r="J480" s="7">
        <v>31563</v>
      </c>
      <c r="K480" s="8">
        <v>16.28</v>
      </c>
    </row>
    <row r="481" spans="7:11">
      <c r="G481" s="9">
        <v>45303</v>
      </c>
      <c r="H481" s="8">
        <v>12.7</v>
      </c>
      <c r="J481" s="7">
        <v>31532</v>
      </c>
      <c r="K481" s="8">
        <v>16.32</v>
      </c>
    </row>
    <row r="482" spans="7:11">
      <c r="G482" s="9">
        <v>45302</v>
      </c>
      <c r="H482" s="8">
        <v>12.44</v>
      </c>
      <c r="J482" s="7">
        <v>31502</v>
      </c>
      <c r="K482" s="8">
        <v>16</v>
      </c>
    </row>
    <row r="483" spans="7:11">
      <c r="G483" s="9">
        <v>45301</v>
      </c>
      <c r="H483" s="8">
        <v>12.69</v>
      </c>
      <c r="J483" s="7">
        <v>31471</v>
      </c>
      <c r="K483" s="8">
        <v>15.08</v>
      </c>
    </row>
    <row r="484" spans="7:11">
      <c r="G484" s="9">
        <v>45300</v>
      </c>
      <c r="H484" s="8">
        <v>12.76</v>
      </c>
      <c r="J484" s="7">
        <v>31443</v>
      </c>
      <c r="K484" s="8">
        <v>14.28</v>
      </c>
    </row>
    <row r="485" spans="7:11">
      <c r="G485" s="9">
        <v>45299</v>
      </c>
      <c r="H485" s="8">
        <v>13.08</v>
      </c>
      <c r="J485" s="7">
        <v>31412</v>
      </c>
      <c r="K485" s="8">
        <v>14.19</v>
      </c>
    </row>
    <row r="486" spans="7:11">
      <c r="G486" s="9">
        <v>45296</v>
      </c>
      <c r="H486" s="8">
        <v>13.35</v>
      </c>
      <c r="J486" s="7">
        <v>31381</v>
      </c>
      <c r="K486" s="8">
        <v>13.33</v>
      </c>
    </row>
    <row r="487" spans="7:11">
      <c r="G487" s="9">
        <v>45295</v>
      </c>
      <c r="H487" s="8">
        <v>14.13</v>
      </c>
      <c r="J487" s="7">
        <v>31351</v>
      </c>
      <c r="K487" s="8">
        <v>12.39</v>
      </c>
    </row>
    <row r="488" spans="7:11">
      <c r="G488" s="9">
        <v>45294</v>
      </c>
      <c r="H488" s="8">
        <v>14.04</v>
      </c>
      <c r="J488" s="7">
        <v>31320</v>
      </c>
      <c r="K488" s="8">
        <v>12.09</v>
      </c>
    </row>
    <row r="489" spans="7:11">
      <c r="G489" s="9">
        <v>45293</v>
      </c>
      <c r="H489" s="8">
        <v>13.2</v>
      </c>
      <c r="J489" s="7">
        <v>31290</v>
      </c>
      <c r="K489" s="8">
        <v>12.26</v>
      </c>
    </row>
    <row r="490" spans="7:11">
      <c r="G490" s="9">
        <v>45289</v>
      </c>
      <c r="H490" s="8">
        <v>12.45</v>
      </c>
      <c r="J490" s="7">
        <v>31259</v>
      </c>
      <c r="K490" s="8">
        <v>12.43</v>
      </c>
    </row>
    <row r="491" spans="7:11">
      <c r="G491" s="9">
        <v>45288</v>
      </c>
      <c r="H491" s="8">
        <v>12.47</v>
      </c>
      <c r="J491" s="7">
        <v>31228</v>
      </c>
      <c r="K491" s="8">
        <v>12.1</v>
      </c>
    </row>
    <row r="492" spans="7:11">
      <c r="G492" s="9">
        <v>45287</v>
      </c>
      <c r="H492" s="8">
        <v>12.43</v>
      </c>
      <c r="J492" s="7">
        <v>31198</v>
      </c>
      <c r="K492" s="8">
        <v>11.65</v>
      </c>
    </row>
    <row r="493" spans="7:11">
      <c r="G493" s="9">
        <v>45286</v>
      </c>
      <c r="H493" s="8">
        <v>12.99</v>
      </c>
      <c r="J493" s="7">
        <v>31167</v>
      </c>
      <c r="K493" s="8">
        <v>11.2</v>
      </c>
    </row>
    <row r="494" spans="7:11">
      <c r="G494" s="9">
        <v>45282</v>
      </c>
      <c r="H494" s="8">
        <v>13.03</v>
      </c>
      <c r="J494" s="7">
        <v>31137</v>
      </c>
      <c r="K494" s="8">
        <v>10.95</v>
      </c>
    </row>
    <row r="495" spans="7:11">
      <c r="G495" s="9">
        <v>45281</v>
      </c>
      <c r="H495" s="8">
        <v>13.65</v>
      </c>
      <c r="J495" s="7">
        <v>31106</v>
      </c>
      <c r="K495" s="8">
        <v>10.98</v>
      </c>
    </row>
    <row r="496" spans="7:11">
      <c r="G496" s="9">
        <v>45280</v>
      </c>
      <c r="H496" s="8">
        <v>13.67</v>
      </c>
      <c r="J496" s="7">
        <v>31078</v>
      </c>
      <c r="K496" s="8">
        <v>10.36</v>
      </c>
    </row>
    <row r="497" spans="7:11">
      <c r="G497" s="9">
        <v>45279</v>
      </c>
      <c r="H497" s="8">
        <v>12.53</v>
      </c>
      <c r="J497" s="7">
        <v>31047</v>
      </c>
      <c r="K497" s="8">
        <v>9.89</v>
      </c>
    </row>
    <row r="498" spans="7:11">
      <c r="G498" s="9">
        <v>45278</v>
      </c>
      <c r="H498" s="8">
        <v>12.56</v>
      </c>
      <c r="J498" s="7">
        <v>31016</v>
      </c>
      <c r="K498" s="8">
        <v>10.01</v>
      </c>
    </row>
    <row r="499" spans="7:11">
      <c r="G499" s="9">
        <v>45275</v>
      </c>
      <c r="H499" s="8">
        <v>12.28</v>
      </c>
      <c r="J499" s="7">
        <v>30986</v>
      </c>
      <c r="K499" s="8">
        <v>9.94</v>
      </c>
    </row>
    <row r="500" spans="7:11">
      <c r="G500" s="9">
        <v>45274</v>
      </c>
      <c r="H500" s="8">
        <v>12.48</v>
      </c>
      <c r="J500" s="7">
        <v>30955</v>
      </c>
      <c r="K500" s="8">
        <v>10.029999999999999</v>
      </c>
    </row>
    <row r="501" spans="7:11">
      <c r="G501" s="9">
        <v>45273</v>
      </c>
      <c r="H501" s="8">
        <v>12.19</v>
      </c>
      <c r="J501" s="7">
        <v>30925</v>
      </c>
      <c r="K501" s="8">
        <v>10</v>
      </c>
    </row>
    <row r="502" spans="7:11">
      <c r="G502" s="9">
        <v>45272</v>
      </c>
      <c r="H502" s="8">
        <v>12.07</v>
      </c>
      <c r="J502" s="7">
        <v>30894</v>
      </c>
      <c r="K502" s="8">
        <v>9.26</v>
      </c>
    </row>
    <row r="503" spans="7:11">
      <c r="G503" s="9">
        <v>45271</v>
      </c>
      <c r="H503" s="8">
        <v>12.63</v>
      </c>
      <c r="J503" s="7">
        <v>30863</v>
      </c>
      <c r="K503" s="8">
        <v>9.4499999999999993</v>
      </c>
    </row>
    <row r="504" spans="7:11">
      <c r="G504" s="9">
        <v>45268</v>
      </c>
      <c r="H504" s="8">
        <v>12.35</v>
      </c>
      <c r="J504" s="7">
        <v>30833</v>
      </c>
      <c r="K504" s="8">
        <v>9.86</v>
      </c>
    </row>
    <row r="505" spans="7:11">
      <c r="G505" s="9">
        <v>45267</v>
      </c>
      <c r="H505" s="8">
        <v>13.06</v>
      </c>
      <c r="J505" s="7">
        <v>30802</v>
      </c>
      <c r="K505" s="8">
        <v>10.119999999999999</v>
      </c>
    </row>
    <row r="506" spans="7:11">
      <c r="G506" s="9">
        <v>45266</v>
      </c>
      <c r="H506" s="8">
        <v>12.97</v>
      </c>
      <c r="J506" s="7">
        <v>30772</v>
      </c>
      <c r="K506" s="8">
        <v>10.31</v>
      </c>
    </row>
    <row r="507" spans="7:11">
      <c r="G507" s="9">
        <v>45265</v>
      </c>
      <c r="H507" s="8">
        <v>12.85</v>
      </c>
      <c r="J507" s="7">
        <v>30741</v>
      </c>
      <c r="K507" s="8">
        <v>10.59</v>
      </c>
    </row>
    <row r="508" spans="7:11">
      <c r="G508" s="9">
        <v>45264</v>
      </c>
      <c r="H508" s="8">
        <v>13.08</v>
      </c>
      <c r="J508" s="7">
        <v>30712</v>
      </c>
      <c r="K508" s="8">
        <v>11.52</v>
      </c>
    </row>
    <row r="509" spans="7:11">
      <c r="G509" s="9">
        <v>45261</v>
      </c>
      <c r="H509" s="8">
        <v>12.63</v>
      </c>
      <c r="J509" s="7">
        <v>30681</v>
      </c>
      <c r="K509" s="8">
        <v>11.72</v>
      </c>
    </row>
    <row r="510" spans="7:11">
      <c r="G510" s="9">
        <v>45260</v>
      </c>
      <c r="H510" s="8">
        <v>12.92</v>
      </c>
      <c r="J510" s="7">
        <v>30650</v>
      </c>
      <c r="K510" s="8">
        <v>11.98</v>
      </c>
    </row>
    <row r="511" spans="7:11">
      <c r="G511" s="9">
        <v>45259</v>
      </c>
      <c r="H511" s="8">
        <v>12.98</v>
      </c>
      <c r="J511" s="7">
        <v>30620</v>
      </c>
      <c r="K511" s="8">
        <v>12.38</v>
      </c>
    </row>
    <row r="512" spans="7:11">
      <c r="G512" s="9">
        <v>45258</v>
      </c>
      <c r="H512" s="8">
        <v>12.69</v>
      </c>
      <c r="J512" s="7">
        <v>30589</v>
      </c>
      <c r="K512" s="8">
        <v>12.57</v>
      </c>
    </row>
    <row r="513" spans="7:11">
      <c r="G513" s="9">
        <v>45257</v>
      </c>
      <c r="H513" s="8">
        <v>12.69</v>
      </c>
      <c r="J513" s="7">
        <v>30559</v>
      </c>
      <c r="K513" s="8">
        <v>12.43</v>
      </c>
    </row>
    <row r="514" spans="7:11">
      <c r="G514" s="9">
        <v>45254</v>
      </c>
      <c r="H514" s="8">
        <v>12.46</v>
      </c>
      <c r="J514" s="7">
        <v>30528</v>
      </c>
      <c r="K514" s="8">
        <v>13.02</v>
      </c>
    </row>
    <row r="515" spans="7:11">
      <c r="G515" s="9">
        <v>45253</v>
      </c>
      <c r="H515" s="8">
        <v>12.8</v>
      </c>
      <c r="J515" s="7">
        <v>30497</v>
      </c>
      <c r="K515" s="8">
        <v>13.22</v>
      </c>
    </row>
    <row r="516" spans="7:11">
      <c r="G516" s="9">
        <v>45252</v>
      </c>
      <c r="H516" s="8">
        <v>12.85</v>
      </c>
      <c r="J516" s="7">
        <v>30467</v>
      </c>
      <c r="K516" s="8">
        <v>13.09</v>
      </c>
    </row>
    <row r="517" spans="7:11">
      <c r="G517" s="9">
        <v>45251</v>
      </c>
      <c r="H517" s="8">
        <v>13.35</v>
      </c>
      <c r="J517" s="7">
        <v>30436</v>
      </c>
      <c r="K517" s="8">
        <v>12.64</v>
      </c>
    </row>
    <row r="518" spans="7:11">
      <c r="G518" s="9">
        <v>45250</v>
      </c>
      <c r="H518" s="8">
        <v>13.41</v>
      </c>
      <c r="J518" s="7">
        <v>30406</v>
      </c>
      <c r="K518" s="8">
        <v>12.23</v>
      </c>
    </row>
    <row r="519" spans="7:11">
      <c r="G519" s="9">
        <v>45247</v>
      </c>
      <c r="H519" s="8">
        <v>13.8</v>
      </c>
      <c r="J519" s="7">
        <v>30375</v>
      </c>
      <c r="K519" s="8">
        <v>11.75</v>
      </c>
    </row>
    <row r="520" spans="7:11">
      <c r="G520" s="9">
        <v>45246</v>
      </c>
      <c r="H520" s="8">
        <v>14.32</v>
      </c>
      <c r="J520" s="7">
        <v>30347</v>
      </c>
      <c r="K520" s="8">
        <v>11.48</v>
      </c>
    </row>
    <row r="521" spans="7:11">
      <c r="G521" s="9">
        <v>45245</v>
      </c>
      <c r="H521" s="8">
        <v>14.18</v>
      </c>
      <c r="J521" s="7">
        <v>30316</v>
      </c>
      <c r="K521" s="8">
        <v>11.03</v>
      </c>
    </row>
    <row r="522" spans="7:11">
      <c r="G522" s="9">
        <v>45244</v>
      </c>
      <c r="H522" s="8">
        <v>14.16</v>
      </c>
      <c r="J522" s="7">
        <v>30285</v>
      </c>
      <c r="K522" s="8">
        <v>10.67</v>
      </c>
    </row>
    <row r="523" spans="7:11">
      <c r="G523" s="9">
        <v>45243</v>
      </c>
      <c r="H523" s="8">
        <v>14.76</v>
      </c>
      <c r="J523" s="7">
        <v>30255</v>
      </c>
      <c r="K523" s="8">
        <v>10.01</v>
      </c>
    </row>
    <row r="524" spans="7:11">
      <c r="G524" s="9">
        <v>45240</v>
      </c>
      <c r="H524" s="8">
        <v>14.17</v>
      </c>
      <c r="J524" s="7">
        <v>30224</v>
      </c>
      <c r="K524" s="8">
        <v>9.0299999999999994</v>
      </c>
    </row>
    <row r="525" spans="7:11">
      <c r="G525" s="9">
        <v>45239</v>
      </c>
      <c r="H525" s="8">
        <v>15.29</v>
      </c>
      <c r="J525" s="7">
        <v>30194</v>
      </c>
      <c r="K525" s="8">
        <v>7.97</v>
      </c>
    </row>
    <row r="526" spans="7:11">
      <c r="G526" s="9">
        <v>45238</v>
      </c>
      <c r="H526" s="8">
        <v>14.45</v>
      </c>
      <c r="J526" s="7">
        <v>30163</v>
      </c>
      <c r="K526" s="8">
        <v>7.83</v>
      </c>
    </row>
    <row r="527" spans="7:11">
      <c r="G527" s="9">
        <v>45237</v>
      </c>
      <c r="H527" s="8">
        <v>14.81</v>
      </c>
      <c r="J527" s="7">
        <v>30132</v>
      </c>
      <c r="K527" s="8">
        <v>7.74</v>
      </c>
    </row>
    <row r="528" spans="7:11">
      <c r="G528" s="9">
        <v>45236</v>
      </c>
      <c r="H528" s="8">
        <v>14.89</v>
      </c>
      <c r="J528" s="7">
        <v>30102</v>
      </c>
      <c r="K528" s="8">
        <v>8.09</v>
      </c>
    </row>
    <row r="529" spans="7:11">
      <c r="G529" s="9">
        <v>45233</v>
      </c>
      <c r="H529" s="8">
        <v>14.91</v>
      </c>
      <c r="J529" s="7">
        <v>30071</v>
      </c>
      <c r="K529" s="8">
        <v>7.97</v>
      </c>
    </row>
    <row r="530" spans="7:11">
      <c r="G530" s="9">
        <v>45232</v>
      </c>
      <c r="H530" s="8">
        <v>15.66</v>
      </c>
      <c r="J530" s="7">
        <v>30041</v>
      </c>
      <c r="K530" s="8">
        <v>7.48</v>
      </c>
    </row>
    <row r="531" spans="7:11">
      <c r="G531" s="9">
        <v>45231</v>
      </c>
      <c r="H531" s="8">
        <v>16.87</v>
      </c>
      <c r="J531" s="7">
        <v>30010</v>
      </c>
      <c r="K531" s="8">
        <v>7.64</v>
      </c>
    </row>
    <row r="532" spans="7:11">
      <c r="G532" s="9">
        <v>45230</v>
      </c>
      <c r="H532" s="8">
        <v>18.14</v>
      </c>
      <c r="J532" s="7">
        <v>29982</v>
      </c>
      <c r="K532" s="8">
        <v>7.73</v>
      </c>
    </row>
    <row r="533" spans="7:11">
      <c r="G533" s="9">
        <v>45229</v>
      </c>
      <c r="H533" s="8">
        <v>19.75</v>
      </c>
      <c r="J533" s="7">
        <v>29951</v>
      </c>
      <c r="K533" s="8">
        <v>8.06</v>
      </c>
    </row>
    <row r="534" spans="7:11">
      <c r="G534" s="9">
        <v>45226</v>
      </c>
      <c r="H534" s="8">
        <v>21.27</v>
      </c>
      <c r="J534" s="7">
        <v>29920</v>
      </c>
      <c r="K534" s="8">
        <v>8.02</v>
      </c>
    </row>
    <row r="535" spans="7:11">
      <c r="G535" s="9">
        <v>45225</v>
      </c>
      <c r="H535" s="8">
        <v>20.68</v>
      </c>
      <c r="J535" s="7">
        <v>29890</v>
      </c>
      <c r="K535" s="8">
        <v>7.83</v>
      </c>
    </row>
    <row r="536" spans="7:11">
      <c r="G536" s="9">
        <v>45224</v>
      </c>
      <c r="H536" s="8">
        <v>20.190000000000001</v>
      </c>
      <c r="J536" s="7">
        <v>29859</v>
      </c>
      <c r="K536" s="8">
        <v>7.75</v>
      </c>
    </row>
    <row r="537" spans="7:11">
      <c r="G537" s="9">
        <v>45223</v>
      </c>
      <c r="H537" s="8">
        <v>18.97</v>
      </c>
      <c r="J537" s="7">
        <v>29829</v>
      </c>
      <c r="K537" s="8">
        <v>8.5399999999999991</v>
      </c>
    </row>
    <row r="538" spans="7:11">
      <c r="G538" s="9">
        <v>45222</v>
      </c>
      <c r="H538" s="8">
        <v>20.37</v>
      </c>
      <c r="J538" s="7">
        <v>29798</v>
      </c>
      <c r="K538" s="8">
        <v>8.5500000000000007</v>
      </c>
    </row>
    <row r="539" spans="7:11">
      <c r="G539" s="9">
        <v>45219</v>
      </c>
      <c r="H539" s="8">
        <v>21.71</v>
      </c>
      <c r="J539" s="7">
        <v>29767</v>
      </c>
      <c r="K539" s="8">
        <v>8.81</v>
      </c>
    </row>
    <row r="540" spans="7:11">
      <c r="G540" s="9">
        <v>45218</v>
      </c>
      <c r="H540" s="8">
        <v>21.4</v>
      </c>
      <c r="J540" s="7">
        <v>29737</v>
      </c>
      <c r="K540" s="8">
        <v>8.86</v>
      </c>
    </row>
    <row r="541" spans="7:11">
      <c r="G541" s="9">
        <v>45217</v>
      </c>
      <c r="H541" s="8">
        <v>19.22</v>
      </c>
      <c r="J541" s="7">
        <v>29706</v>
      </c>
      <c r="K541" s="8">
        <v>9.1300000000000008</v>
      </c>
    </row>
    <row r="542" spans="7:11">
      <c r="G542" s="9">
        <v>45216</v>
      </c>
      <c r="H542" s="8">
        <v>17.88</v>
      </c>
      <c r="J542" s="7">
        <v>29676</v>
      </c>
      <c r="K542" s="8">
        <v>9.14</v>
      </c>
    </row>
    <row r="543" spans="7:11">
      <c r="G543" s="9">
        <v>45215</v>
      </c>
      <c r="H543" s="8">
        <v>17.21</v>
      </c>
      <c r="J543" s="7">
        <v>29645</v>
      </c>
      <c r="K543" s="8">
        <v>8.76</v>
      </c>
    </row>
    <row r="544" spans="7:11">
      <c r="G544" s="9">
        <v>45212</v>
      </c>
      <c r="H544" s="8">
        <v>19.32</v>
      </c>
      <c r="J544" s="7">
        <v>29617</v>
      </c>
      <c r="K544" s="8">
        <v>9.02</v>
      </c>
    </row>
    <row r="545" spans="7:11">
      <c r="G545" s="9">
        <v>45211</v>
      </c>
      <c r="H545" s="8">
        <v>16.690000000000001</v>
      </c>
      <c r="J545" s="7">
        <v>29586</v>
      </c>
      <c r="K545" s="8">
        <v>9.01</v>
      </c>
    </row>
    <row r="546" spans="7:11">
      <c r="G546" s="9">
        <v>45210</v>
      </c>
      <c r="H546" s="8">
        <v>16.09</v>
      </c>
      <c r="J546" s="7">
        <v>29555</v>
      </c>
      <c r="K546" s="8">
        <v>9.19</v>
      </c>
    </row>
    <row r="547" spans="7:11">
      <c r="G547" s="9">
        <v>45209</v>
      </c>
      <c r="H547" s="8">
        <v>17.03</v>
      </c>
      <c r="J547" s="7">
        <v>29525</v>
      </c>
      <c r="K547" s="8">
        <v>8.86</v>
      </c>
    </row>
    <row r="548" spans="7:11">
      <c r="G548" s="9">
        <v>45208</v>
      </c>
      <c r="H548" s="8">
        <v>17.7</v>
      </c>
      <c r="J548" s="7">
        <v>29494</v>
      </c>
      <c r="K548" s="8">
        <v>8.64</v>
      </c>
    </row>
    <row r="549" spans="7:11">
      <c r="G549" s="9">
        <v>45205</v>
      </c>
      <c r="H549" s="8">
        <v>17.45</v>
      </c>
      <c r="J549" s="7">
        <v>29464</v>
      </c>
      <c r="K549" s="8">
        <v>8.3800000000000008</v>
      </c>
    </row>
    <row r="550" spans="7:11">
      <c r="G550" s="9">
        <v>45204</v>
      </c>
      <c r="H550" s="8">
        <v>18.489999999999998</v>
      </c>
      <c r="J550" s="7">
        <v>29433</v>
      </c>
      <c r="K550" s="8">
        <v>8.07</v>
      </c>
    </row>
    <row r="551" spans="7:11">
      <c r="G551" s="9">
        <v>45203</v>
      </c>
      <c r="H551" s="8">
        <v>18.579999999999998</v>
      </c>
      <c r="J551" s="7">
        <v>29402</v>
      </c>
      <c r="K551" s="8">
        <v>7.67</v>
      </c>
    </row>
    <row r="552" spans="7:11">
      <c r="G552" s="9">
        <v>45202</v>
      </c>
      <c r="H552" s="8">
        <v>19.78</v>
      </c>
      <c r="J552" s="7">
        <v>29372</v>
      </c>
      <c r="K552" s="8">
        <v>7.15</v>
      </c>
    </row>
    <row r="553" spans="7:11">
      <c r="G553" s="9">
        <v>45201</v>
      </c>
      <c r="H553" s="8">
        <v>17.61</v>
      </c>
      <c r="J553" s="7">
        <v>29341</v>
      </c>
      <c r="K553" s="8">
        <v>6.79</v>
      </c>
    </row>
    <row r="554" spans="7:11">
      <c r="G554" s="9">
        <v>45198</v>
      </c>
      <c r="H554" s="8">
        <v>17.52</v>
      </c>
      <c r="J554" s="7">
        <v>29311</v>
      </c>
      <c r="K554" s="8">
        <v>6.85</v>
      </c>
    </row>
    <row r="555" spans="7:11">
      <c r="G555" s="9">
        <v>45197</v>
      </c>
      <c r="H555" s="8">
        <v>17.34</v>
      </c>
      <c r="J555" s="7">
        <v>29280</v>
      </c>
      <c r="K555" s="8">
        <v>7.61</v>
      </c>
    </row>
    <row r="556" spans="7:11">
      <c r="G556" s="9">
        <v>45196</v>
      </c>
      <c r="H556" s="8">
        <v>18.22</v>
      </c>
      <c r="J556" s="7">
        <v>29251</v>
      </c>
      <c r="K556" s="8">
        <v>7.39</v>
      </c>
    </row>
    <row r="557" spans="7:11">
      <c r="G557" s="9">
        <v>45195</v>
      </c>
      <c r="H557" s="8">
        <v>18.940000000000001</v>
      </c>
      <c r="J557" s="7">
        <v>29220</v>
      </c>
      <c r="K557" s="8">
        <v>7.25</v>
      </c>
    </row>
    <row r="558" spans="7:11">
      <c r="G558" s="9">
        <v>45194</v>
      </c>
      <c r="H558" s="8">
        <v>16.899999999999999</v>
      </c>
      <c r="J558" s="7">
        <v>29189</v>
      </c>
      <c r="K558" s="8">
        <v>7.01</v>
      </c>
    </row>
    <row r="559" spans="7:11">
      <c r="G559" s="9">
        <v>45191</v>
      </c>
      <c r="H559" s="8">
        <v>17.2</v>
      </c>
      <c r="J559" s="7">
        <v>29159</v>
      </c>
      <c r="K559" s="8">
        <v>7.11</v>
      </c>
    </row>
    <row r="560" spans="7:11">
      <c r="G560" s="9">
        <v>45190</v>
      </c>
      <c r="H560" s="8">
        <v>17.54</v>
      </c>
      <c r="J560" s="7">
        <v>29128</v>
      </c>
      <c r="K560" s="8">
        <v>7.42</v>
      </c>
    </row>
    <row r="561" spans="7:11">
      <c r="G561" s="9">
        <v>45189</v>
      </c>
      <c r="H561" s="8">
        <v>15.14</v>
      </c>
      <c r="J561" s="7">
        <v>29098</v>
      </c>
      <c r="K561" s="8">
        <v>7.45</v>
      </c>
    </row>
    <row r="562" spans="7:11">
      <c r="G562" s="9">
        <v>45188</v>
      </c>
      <c r="H562" s="8">
        <v>14.11</v>
      </c>
      <c r="J562" s="7">
        <v>29067</v>
      </c>
      <c r="K562" s="8">
        <v>7.23</v>
      </c>
    </row>
    <row r="563" spans="7:11">
      <c r="G563" s="9">
        <v>45187</v>
      </c>
      <c r="H563" s="8">
        <v>14</v>
      </c>
      <c r="J563" s="7">
        <v>29036</v>
      </c>
      <c r="K563" s="8">
        <v>7.27</v>
      </c>
    </row>
    <row r="564" spans="7:11">
      <c r="G564" s="9">
        <v>45184</v>
      </c>
      <c r="H564" s="8">
        <v>13.79</v>
      </c>
      <c r="J564" s="7">
        <v>29006</v>
      </c>
      <c r="K564" s="8">
        <v>7.25</v>
      </c>
    </row>
    <row r="565" spans="7:11">
      <c r="G565" s="9">
        <v>45183</v>
      </c>
      <c r="H565" s="8">
        <v>12.82</v>
      </c>
      <c r="J565" s="7">
        <v>28975</v>
      </c>
      <c r="K565" s="8">
        <v>7.55</v>
      </c>
    </row>
    <row r="566" spans="7:11">
      <c r="G566" s="9">
        <v>45182</v>
      </c>
      <c r="H566" s="8">
        <v>13.48</v>
      </c>
      <c r="J566" s="7">
        <v>28945</v>
      </c>
      <c r="K566" s="8">
        <v>7.53</v>
      </c>
    </row>
    <row r="567" spans="7:11">
      <c r="G567" s="9">
        <v>45181</v>
      </c>
      <c r="H567" s="8">
        <v>14.23</v>
      </c>
      <c r="J567" s="7">
        <v>28914</v>
      </c>
      <c r="K567" s="8">
        <v>7.57</v>
      </c>
    </row>
    <row r="568" spans="7:11">
      <c r="G568" s="9">
        <v>45180</v>
      </c>
      <c r="H568" s="8">
        <v>13.8</v>
      </c>
      <c r="J568" s="7">
        <v>28886</v>
      </c>
      <c r="K568" s="8">
        <v>7.88</v>
      </c>
    </row>
    <row r="569" spans="7:11">
      <c r="G569" s="9">
        <v>45177</v>
      </c>
      <c r="H569" s="8">
        <v>13.84</v>
      </c>
      <c r="J569" s="7">
        <v>28855</v>
      </c>
      <c r="K569" s="8">
        <v>7.79</v>
      </c>
    </row>
    <row r="570" spans="7:11">
      <c r="G570" s="9">
        <v>45176</v>
      </c>
      <c r="H570" s="8">
        <v>14.4</v>
      </c>
      <c r="J570" s="7">
        <v>28824</v>
      </c>
      <c r="K570" s="8">
        <v>7.84</v>
      </c>
    </row>
    <row r="571" spans="7:11">
      <c r="G571" s="9">
        <v>45175</v>
      </c>
      <c r="H571" s="8">
        <v>14.45</v>
      </c>
      <c r="J571" s="7">
        <v>28794</v>
      </c>
      <c r="K571" s="8">
        <v>8.51</v>
      </c>
    </row>
    <row r="572" spans="7:11">
      <c r="G572" s="9">
        <v>45174</v>
      </c>
      <c r="H572" s="8">
        <v>14.01</v>
      </c>
      <c r="J572" s="7">
        <v>28763</v>
      </c>
      <c r="K572" s="8">
        <v>8.98</v>
      </c>
    </row>
    <row r="573" spans="7:11">
      <c r="G573" s="9">
        <v>45173</v>
      </c>
      <c r="H573" s="8">
        <v>13.82</v>
      </c>
      <c r="J573" s="7">
        <v>28733</v>
      </c>
      <c r="K573" s="8">
        <v>9.07</v>
      </c>
    </row>
    <row r="574" spans="7:11">
      <c r="G574" s="9">
        <v>45170</v>
      </c>
      <c r="H574" s="8">
        <v>13.09</v>
      </c>
      <c r="J574" s="7">
        <v>28702</v>
      </c>
      <c r="K574" s="8">
        <v>8.57</v>
      </c>
    </row>
    <row r="575" spans="7:11">
      <c r="G575" s="9">
        <v>45169</v>
      </c>
      <c r="H575" s="8">
        <v>13.57</v>
      </c>
      <c r="J575" s="7">
        <v>28671</v>
      </c>
      <c r="K575" s="8">
        <v>8.6999999999999993</v>
      </c>
    </row>
    <row r="576" spans="7:11">
      <c r="G576" s="9">
        <v>45168</v>
      </c>
      <c r="H576" s="8">
        <v>13.88</v>
      </c>
      <c r="J576" s="7">
        <v>28641</v>
      </c>
      <c r="K576" s="8">
        <v>8.75</v>
      </c>
    </row>
    <row r="577" spans="7:11">
      <c r="G577" s="9">
        <v>45167</v>
      </c>
      <c r="H577" s="8">
        <v>14.45</v>
      </c>
      <c r="J577" s="7">
        <v>28610</v>
      </c>
      <c r="K577" s="8">
        <v>8.41</v>
      </c>
    </row>
    <row r="578" spans="7:11">
      <c r="G578" s="9">
        <v>45166</v>
      </c>
      <c r="H578" s="8">
        <v>15.08</v>
      </c>
      <c r="J578" s="7">
        <v>28580</v>
      </c>
      <c r="K578" s="8">
        <v>8.1300000000000008</v>
      </c>
    </row>
    <row r="579" spans="7:11">
      <c r="G579" s="9">
        <v>45163</v>
      </c>
      <c r="H579" s="8">
        <v>15.68</v>
      </c>
      <c r="J579" s="7">
        <v>28549</v>
      </c>
      <c r="K579" s="8">
        <v>8.16</v>
      </c>
    </row>
    <row r="580" spans="7:11">
      <c r="G580" s="9">
        <v>45162</v>
      </c>
      <c r="H580" s="8">
        <v>17.2</v>
      </c>
      <c r="J580" s="7">
        <v>28521</v>
      </c>
      <c r="K580" s="8">
        <v>8.2799999999999994</v>
      </c>
    </row>
    <row r="581" spans="7:11">
      <c r="G581" s="9">
        <v>45161</v>
      </c>
      <c r="H581" s="8">
        <v>15.98</v>
      </c>
      <c r="J581" s="7">
        <v>28490</v>
      </c>
      <c r="K581" s="8">
        <v>8.6199999999999992</v>
      </c>
    </row>
    <row r="582" spans="7:11">
      <c r="G582" s="9">
        <v>45160</v>
      </c>
      <c r="H582" s="8">
        <v>16.97</v>
      </c>
      <c r="J582" s="7">
        <v>28459</v>
      </c>
      <c r="K582" s="8">
        <v>8.7100000000000009</v>
      </c>
    </row>
    <row r="583" spans="7:11">
      <c r="G583" s="9">
        <v>45159</v>
      </c>
      <c r="H583" s="8">
        <v>17.13</v>
      </c>
      <c r="J583" s="7">
        <v>28429</v>
      </c>
      <c r="K583" s="8">
        <v>8.6999999999999993</v>
      </c>
    </row>
    <row r="584" spans="7:11">
      <c r="G584" s="9">
        <v>45156</v>
      </c>
      <c r="H584" s="8">
        <v>17.3</v>
      </c>
      <c r="J584" s="7">
        <v>28398</v>
      </c>
      <c r="K584" s="8">
        <v>8.99</v>
      </c>
    </row>
    <row r="585" spans="7:11">
      <c r="G585" s="9">
        <v>45155</v>
      </c>
      <c r="H585" s="8">
        <v>17.89</v>
      </c>
      <c r="J585" s="7">
        <v>28368</v>
      </c>
      <c r="K585" s="8">
        <v>9.2100000000000009</v>
      </c>
    </row>
    <row r="586" spans="7:11">
      <c r="G586" s="9">
        <v>45154</v>
      </c>
      <c r="H586" s="8">
        <v>16.78</v>
      </c>
      <c r="J586" s="7">
        <v>28337</v>
      </c>
      <c r="K586" s="8">
        <v>9.5299999999999994</v>
      </c>
    </row>
    <row r="587" spans="7:11">
      <c r="G587" s="9">
        <v>45153</v>
      </c>
      <c r="H587" s="8">
        <v>16.46</v>
      </c>
      <c r="J587" s="7">
        <v>28306</v>
      </c>
      <c r="K587" s="8">
        <v>9.5299999999999994</v>
      </c>
    </row>
    <row r="588" spans="7:11">
      <c r="G588" s="9">
        <v>45152</v>
      </c>
      <c r="H588" s="8">
        <v>14.82</v>
      </c>
      <c r="J588" s="7">
        <v>28276</v>
      </c>
      <c r="K588" s="8">
        <v>9.58</v>
      </c>
    </row>
    <row r="589" spans="7:11">
      <c r="G589" s="9">
        <v>45149</v>
      </c>
      <c r="H589" s="8">
        <v>14.84</v>
      </c>
      <c r="J589" s="7">
        <v>28245</v>
      </c>
      <c r="K589" s="8">
        <v>9.7200000000000006</v>
      </c>
    </row>
    <row r="590" spans="7:11">
      <c r="G590" s="9">
        <v>45148</v>
      </c>
      <c r="H590" s="8">
        <v>15.85</v>
      </c>
      <c r="J590" s="7">
        <v>28215</v>
      </c>
      <c r="K590" s="8">
        <v>9.98</v>
      </c>
    </row>
    <row r="591" spans="7:11">
      <c r="G591" s="9">
        <v>45147</v>
      </c>
      <c r="H591" s="8">
        <v>15.96</v>
      </c>
      <c r="J591" s="7">
        <v>28184</v>
      </c>
      <c r="K591" s="8">
        <v>10.08</v>
      </c>
    </row>
    <row r="592" spans="7:11">
      <c r="G592" s="9">
        <v>45146</v>
      </c>
      <c r="H592" s="8">
        <v>15.99</v>
      </c>
      <c r="J592" s="7">
        <v>28156</v>
      </c>
      <c r="K592" s="8">
        <v>10.41</v>
      </c>
    </row>
    <row r="593" spans="7:11">
      <c r="G593" s="9">
        <v>45145</v>
      </c>
      <c r="H593" s="8">
        <v>15.77</v>
      </c>
      <c r="J593" s="7">
        <v>28125</v>
      </c>
      <c r="K593" s="8">
        <v>10.57</v>
      </c>
    </row>
    <row r="594" spans="7:11">
      <c r="G594" s="9">
        <v>45142</v>
      </c>
      <c r="H594" s="8">
        <v>17.100000000000001</v>
      </c>
      <c r="J594" s="7">
        <v>28094</v>
      </c>
      <c r="K594" s="8">
        <v>10.34</v>
      </c>
    </row>
    <row r="595" spans="7:11">
      <c r="G595" s="9">
        <v>45141</v>
      </c>
      <c r="H595" s="8">
        <v>15.92</v>
      </c>
      <c r="J595" s="7">
        <v>28064</v>
      </c>
      <c r="K595" s="8">
        <v>10.54</v>
      </c>
    </row>
    <row r="596" spans="7:11">
      <c r="G596" s="9">
        <v>45140</v>
      </c>
      <c r="H596" s="8">
        <v>16.09</v>
      </c>
      <c r="J596" s="7">
        <v>28033</v>
      </c>
      <c r="K596" s="8">
        <v>11.05</v>
      </c>
    </row>
    <row r="597" spans="7:11">
      <c r="G597" s="9">
        <v>45139</v>
      </c>
      <c r="H597" s="8">
        <v>13.93</v>
      </c>
      <c r="J597" s="7">
        <v>28003</v>
      </c>
      <c r="K597" s="8">
        <v>10.93</v>
      </c>
    </row>
    <row r="598" spans="7:11">
      <c r="G598" s="9">
        <v>45138</v>
      </c>
      <c r="H598" s="8">
        <v>13.63</v>
      </c>
      <c r="J598" s="7">
        <v>27972</v>
      </c>
      <c r="K598" s="8">
        <v>11.14</v>
      </c>
    </row>
    <row r="599" spans="7:11">
      <c r="G599" s="9">
        <v>45135</v>
      </c>
      <c r="H599" s="8">
        <v>13.33</v>
      </c>
      <c r="J599" s="7">
        <v>27941</v>
      </c>
      <c r="K599" s="8">
        <v>11.01</v>
      </c>
    </row>
    <row r="600" spans="7:11">
      <c r="G600" s="9">
        <v>45134</v>
      </c>
      <c r="H600" s="8">
        <v>14.41</v>
      </c>
      <c r="J600" s="7">
        <v>27911</v>
      </c>
      <c r="K600" s="8">
        <v>11.18</v>
      </c>
    </row>
    <row r="601" spans="7:11">
      <c r="G601" s="9">
        <v>45133</v>
      </c>
      <c r="H601" s="8">
        <v>13.19</v>
      </c>
      <c r="J601" s="7">
        <v>27880</v>
      </c>
      <c r="K601" s="8">
        <v>11.51</v>
      </c>
    </row>
    <row r="602" spans="7:11">
      <c r="G602" s="9">
        <v>45132</v>
      </c>
      <c r="H602" s="8">
        <v>13.86</v>
      </c>
      <c r="J602" s="7">
        <v>27850</v>
      </c>
      <c r="K602" s="8">
        <v>11.67</v>
      </c>
    </row>
    <row r="603" spans="7:11">
      <c r="G603" s="9">
        <v>45131</v>
      </c>
      <c r="H603" s="8">
        <v>13.91</v>
      </c>
      <c r="J603" s="7">
        <v>27819</v>
      </c>
      <c r="K603" s="8">
        <v>11.94</v>
      </c>
    </row>
    <row r="604" spans="7:11">
      <c r="G604" s="9">
        <v>45128</v>
      </c>
      <c r="H604" s="8">
        <v>13.6</v>
      </c>
      <c r="J604" s="7">
        <v>27790</v>
      </c>
      <c r="K604" s="8">
        <v>11.82</v>
      </c>
    </row>
    <row r="605" spans="7:11">
      <c r="G605" s="9">
        <v>45127</v>
      </c>
      <c r="H605" s="8">
        <v>13.99</v>
      </c>
      <c r="J605" s="7">
        <v>27759</v>
      </c>
      <c r="K605" s="8">
        <v>11.14</v>
      </c>
    </row>
    <row r="606" spans="7:11">
      <c r="G606" s="9">
        <v>45126</v>
      </c>
      <c r="H606" s="8">
        <v>13.76</v>
      </c>
      <c r="J606" s="7">
        <v>27728</v>
      </c>
      <c r="K606" s="8">
        <v>11.41</v>
      </c>
    </row>
    <row r="607" spans="7:11">
      <c r="G607" s="9">
        <v>45125</v>
      </c>
      <c r="H607" s="8">
        <v>13.3</v>
      </c>
      <c r="J607" s="7">
        <v>27698</v>
      </c>
      <c r="K607" s="8">
        <v>11.32</v>
      </c>
    </row>
    <row r="608" spans="7:11">
      <c r="G608" s="9">
        <v>45124</v>
      </c>
      <c r="H608" s="8">
        <v>13.48</v>
      </c>
      <c r="J608" s="7">
        <v>27667</v>
      </c>
      <c r="K608" s="8">
        <v>10.91</v>
      </c>
    </row>
    <row r="609" spans="7:11">
      <c r="G609" s="9">
        <v>45121</v>
      </c>
      <c r="H609" s="8">
        <v>13.34</v>
      </c>
      <c r="J609" s="7">
        <v>27637</v>
      </c>
      <c r="K609" s="8">
        <v>10.95</v>
      </c>
    </row>
    <row r="610" spans="7:11">
      <c r="G610" s="9">
        <v>45120</v>
      </c>
      <c r="H610" s="8">
        <v>13.61</v>
      </c>
      <c r="J610" s="7">
        <v>27606</v>
      </c>
      <c r="K610" s="8">
        <v>11.72</v>
      </c>
    </row>
    <row r="611" spans="7:11">
      <c r="G611" s="9">
        <v>45119</v>
      </c>
      <c r="H611" s="8">
        <v>13.54</v>
      </c>
      <c r="J611" s="7">
        <v>27575</v>
      </c>
      <c r="K611" s="8">
        <v>11.61</v>
      </c>
    </row>
    <row r="612" spans="7:11">
      <c r="G612" s="9">
        <v>45118</v>
      </c>
      <c r="H612" s="8">
        <v>14.84</v>
      </c>
      <c r="J612" s="7">
        <v>27545</v>
      </c>
      <c r="K612" s="8">
        <v>11.09</v>
      </c>
    </row>
    <row r="613" spans="7:11">
      <c r="G613" s="9">
        <v>45117</v>
      </c>
      <c r="H613" s="8">
        <v>15.07</v>
      </c>
      <c r="J613" s="7">
        <v>27514</v>
      </c>
      <c r="K613" s="8">
        <v>10.220000000000001</v>
      </c>
    </row>
    <row r="614" spans="7:11">
      <c r="G614" s="9">
        <v>45114</v>
      </c>
      <c r="H614" s="8">
        <v>14.83</v>
      </c>
      <c r="J614" s="7">
        <v>27484</v>
      </c>
      <c r="K614" s="8">
        <v>9.91</v>
      </c>
    </row>
    <row r="615" spans="7:11">
      <c r="G615" s="9">
        <v>45113</v>
      </c>
      <c r="H615" s="8">
        <v>15.44</v>
      </c>
      <c r="J615" s="7">
        <v>27453</v>
      </c>
      <c r="K615" s="8">
        <v>9.32</v>
      </c>
    </row>
    <row r="616" spans="7:11">
      <c r="G616" s="9">
        <v>45112</v>
      </c>
      <c r="H616" s="8">
        <v>14.18</v>
      </c>
      <c r="J616" s="7">
        <v>27425</v>
      </c>
      <c r="K616" s="8">
        <v>8.3000000000000007</v>
      </c>
    </row>
    <row r="617" spans="7:11">
      <c r="G617" s="9">
        <v>45111</v>
      </c>
      <c r="H617" s="8">
        <v>13.7</v>
      </c>
      <c r="J617" s="7">
        <v>27394</v>
      </c>
      <c r="K617" s="8">
        <v>7.54</v>
      </c>
    </row>
    <row r="618" spans="7:11">
      <c r="G618" s="9">
        <v>45110</v>
      </c>
      <c r="H618" s="8">
        <v>13.57</v>
      </c>
      <c r="J618" s="7">
        <v>27363</v>
      </c>
      <c r="K618" s="8">
        <v>8</v>
      </c>
    </row>
    <row r="619" spans="7:11">
      <c r="G619" s="9">
        <v>45107</v>
      </c>
      <c r="H619" s="8">
        <v>13.59</v>
      </c>
      <c r="J619" s="7">
        <v>27333</v>
      </c>
      <c r="K619" s="8">
        <v>7.68</v>
      </c>
    </row>
    <row r="620" spans="7:11">
      <c r="G620" s="9">
        <v>45106</v>
      </c>
      <c r="H620" s="8">
        <v>13.54</v>
      </c>
      <c r="J620" s="7">
        <v>27302</v>
      </c>
      <c r="K620" s="8">
        <v>7.48</v>
      </c>
    </row>
    <row r="621" spans="7:11">
      <c r="G621" s="9">
        <v>45105</v>
      </c>
      <c r="H621" s="8">
        <v>13.43</v>
      </c>
      <c r="J621" s="7">
        <v>27272</v>
      </c>
      <c r="K621" s="8">
        <v>8.4600000000000009</v>
      </c>
    </row>
    <row r="622" spans="7:11">
      <c r="G622" s="9">
        <v>45104</v>
      </c>
      <c r="H622" s="8">
        <v>13.74</v>
      </c>
      <c r="J622" s="7">
        <v>27241</v>
      </c>
      <c r="K622" s="8">
        <v>8.9499999999999993</v>
      </c>
    </row>
    <row r="623" spans="7:11">
      <c r="G623" s="9">
        <v>45103</v>
      </c>
      <c r="H623" s="8">
        <v>14.25</v>
      </c>
      <c r="J623" s="7">
        <v>27210</v>
      </c>
      <c r="K623" s="8">
        <v>10.27</v>
      </c>
    </row>
    <row r="624" spans="7:11">
      <c r="G624" s="9">
        <v>45100</v>
      </c>
      <c r="H624" s="8">
        <v>13.44</v>
      </c>
      <c r="J624" s="7">
        <v>27180</v>
      </c>
      <c r="K624" s="8">
        <v>10.41</v>
      </c>
    </row>
    <row r="625" spans="7:11">
      <c r="G625" s="9">
        <v>45099</v>
      </c>
      <c r="H625" s="8">
        <v>12.91</v>
      </c>
      <c r="J625" s="7">
        <v>27149</v>
      </c>
      <c r="K625" s="8">
        <v>10.89</v>
      </c>
    </row>
    <row r="626" spans="7:11">
      <c r="G626" s="9">
        <v>45098</v>
      </c>
      <c r="H626" s="8">
        <v>13.2</v>
      </c>
      <c r="J626" s="7">
        <v>27119</v>
      </c>
      <c r="K626" s="8">
        <v>11.66</v>
      </c>
    </row>
    <row r="627" spans="7:11">
      <c r="G627" s="9">
        <v>45097</v>
      </c>
      <c r="H627" s="8">
        <v>13.88</v>
      </c>
      <c r="J627" s="7">
        <v>27088</v>
      </c>
      <c r="K627" s="8">
        <v>11.27</v>
      </c>
    </row>
    <row r="628" spans="7:11">
      <c r="G628" s="9">
        <v>45096</v>
      </c>
      <c r="H628" s="8">
        <v>14.19</v>
      </c>
      <c r="J628" s="7">
        <v>27060</v>
      </c>
      <c r="K628" s="8">
        <v>11.68</v>
      </c>
    </row>
    <row r="629" spans="7:11">
      <c r="G629" s="9">
        <v>45093</v>
      </c>
      <c r="H629" s="8">
        <v>13.54</v>
      </c>
      <c r="J629" s="7">
        <v>27029</v>
      </c>
      <c r="K629" s="8">
        <v>11.62</v>
      </c>
    </row>
    <row r="630" spans="7:11">
      <c r="G630" s="9">
        <v>45092</v>
      </c>
      <c r="H630" s="8">
        <v>14.5</v>
      </c>
      <c r="J630" s="7">
        <v>26998</v>
      </c>
      <c r="K630" s="8">
        <v>12.74</v>
      </c>
    </row>
    <row r="631" spans="7:11">
      <c r="G631" s="9">
        <v>45091</v>
      </c>
      <c r="H631" s="8">
        <v>13.88</v>
      </c>
      <c r="J631" s="7">
        <v>26968</v>
      </c>
      <c r="K631" s="8">
        <v>13.99</v>
      </c>
    </row>
    <row r="632" spans="7:11">
      <c r="G632" s="9">
        <v>45090</v>
      </c>
      <c r="H632" s="8">
        <v>14.61</v>
      </c>
      <c r="J632" s="7">
        <v>26937</v>
      </c>
      <c r="K632" s="8">
        <v>13.73</v>
      </c>
    </row>
    <row r="633" spans="7:11">
      <c r="G633" s="9">
        <v>45089</v>
      </c>
      <c r="H633" s="8">
        <v>15.01</v>
      </c>
      <c r="J633" s="7">
        <v>26907</v>
      </c>
      <c r="K633" s="8">
        <v>13.77</v>
      </c>
    </row>
    <row r="634" spans="7:11">
      <c r="G634" s="9">
        <v>45086</v>
      </c>
      <c r="H634" s="8">
        <v>13.83</v>
      </c>
      <c r="J634" s="7">
        <v>26876</v>
      </c>
      <c r="K634" s="8">
        <v>14.33</v>
      </c>
    </row>
    <row r="635" spans="7:11">
      <c r="G635" s="9">
        <v>45085</v>
      </c>
      <c r="H635" s="8">
        <v>13.65</v>
      </c>
      <c r="J635" s="7">
        <v>26845</v>
      </c>
      <c r="K635" s="8">
        <v>14.5</v>
      </c>
    </row>
    <row r="636" spans="7:11">
      <c r="G636" s="9">
        <v>45084</v>
      </c>
      <c r="H636" s="8">
        <v>13.94</v>
      </c>
      <c r="J636" s="7">
        <v>26815</v>
      </c>
      <c r="K636" s="8">
        <v>15.13</v>
      </c>
    </row>
    <row r="637" spans="7:11">
      <c r="G637" s="9">
        <v>45083</v>
      </c>
      <c r="H637" s="8">
        <v>13.96</v>
      </c>
      <c r="J637" s="7">
        <v>26784</v>
      </c>
      <c r="K637" s="8">
        <v>15.89</v>
      </c>
    </row>
    <row r="638" spans="7:11">
      <c r="G638" s="9">
        <v>45082</v>
      </c>
      <c r="H638" s="8">
        <v>14.73</v>
      </c>
      <c r="J638" s="7">
        <v>26754</v>
      </c>
      <c r="K638" s="8">
        <v>16.53</v>
      </c>
    </row>
    <row r="639" spans="7:11">
      <c r="G639" s="9">
        <v>45079</v>
      </c>
      <c r="H639" s="8">
        <v>14.6</v>
      </c>
      <c r="J639" s="7">
        <v>26723</v>
      </c>
      <c r="K639" s="8">
        <v>17.11</v>
      </c>
    </row>
    <row r="640" spans="7:11">
      <c r="G640" s="9">
        <v>45078</v>
      </c>
      <c r="H640" s="8">
        <v>15.65</v>
      </c>
      <c r="J640" s="7">
        <v>26695</v>
      </c>
      <c r="K640" s="8">
        <v>18.09</v>
      </c>
    </row>
    <row r="641" spans="7:11">
      <c r="G641" s="9">
        <v>45077</v>
      </c>
      <c r="H641" s="8">
        <v>17.940000000000001</v>
      </c>
      <c r="J641" s="7">
        <v>26664</v>
      </c>
      <c r="K641" s="8">
        <v>18.3</v>
      </c>
    </row>
    <row r="642" spans="7:11">
      <c r="G642" s="9">
        <v>45076</v>
      </c>
      <c r="H642" s="8">
        <v>17.46</v>
      </c>
      <c r="J642" s="7">
        <v>26633</v>
      </c>
      <c r="K642" s="8">
        <v>18.190000000000001</v>
      </c>
    </row>
    <row r="643" spans="7:11">
      <c r="G643" s="9">
        <v>45075</v>
      </c>
      <c r="H643" s="8">
        <v>17.46</v>
      </c>
      <c r="J643" s="7">
        <v>26603</v>
      </c>
      <c r="K643" s="8">
        <v>17.579999999999998</v>
      </c>
    </row>
    <row r="644" spans="7:11">
      <c r="G644" s="9">
        <v>45072</v>
      </c>
      <c r="H644" s="8">
        <v>17.95</v>
      </c>
      <c r="J644" s="7">
        <v>26572</v>
      </c>
      <c r="K644" s="8">
        <v>17.82</v>
      </c>
    </row>
    <row r="645" spans="7:11">
      <c r="G645" s="9">
        <v>45071</v>
      </c>
      <c r="H645" s="8">
        <v>19.14</v>
      </c>
      <c r="J645" s="7">
        <v>26542</v>
      </c>
      <c r="K645" s="8">
        <v>18.25</v>
      </c>
    </row>
    <row r="646" spans="7:11">
      <c r="G646" s="9">
        <v>45070</v>
      </c>
      <c r="H646" s="8">
        <v>20.03</v>
      </c>
      <c r="J646" s="7">
        <v>26511</v>
      </c>
      <c r="K646" s="8">
        <v>17.79</v>
      </c>
    </row>
    <row r="647" spans="7:11">
      <c r="G647" s="9">
        <v>45069</v>
      </c>
      <c r="H647" s="8">
        <v>18.53</v>
      </c>
      <c r="J647" s="7">
        <v>26480</v>
      </c>
      <c r="K647" s="8">
        <v>18.09</v>
      </c>
    </row>
    <row r="648" spans="7:11">
      <c r="G648" s="9">
        <v>45068</v>
      </c>
      <c r="H648" s="8">
        <v>17.21</v>
      </c>
      <c r="J648" s="7">
        <v>26450</v>
      </c>
      <c r="K648" s="8">
        <v>18.2</v>
      </c>
    </row>
    <row r="649" spans="7:11">
      <c r="G649" s="9">
        <v>45065</v>
      </c>
      <c r="H649" s="8">
        <v>16.809999999999999</v>
      </c>
      <c r="J649" s="7">
        <v>26419</v>
      </c>
      <c r="K649" s="8">
        <v>18.559999999999999</v>
      </c>
    </row>
    <row r="650" spans="7:11">
      <c r="G650" s="9">
        <v>45064</v>
      </c>
      <c r="H650" s="8">
        <v>16.05</v>
      </c>
      <c r="J650" s="7">
        <v>26389</v>
      </c>
      <c r="K650" s="8">
        <v>18.54</v>
      </c>
    </row>
    <row r="651" spans="7:11">
      <c r="G651" s="9">
        <v>45063</v>
      </c>
      <c r="H651" s="8">
        <v>16.87</v>
      </c>
      <c r="J651" s="7">
        <v>26358</v>
      </c>
      <c r="K651" s="8">
        <v>18.22</v>
      </c>
    </row>
    <row r="652" spans="7:11">
      <c r="G652" s="9">
        <v>45062</v>
      </c>
      <c r="H652" s="8">
        <v>17.989999999999998</v>
      </c>
      <c r="J652" s="7">
        <v>26329</v>
      </c>
      <c r="K652" s="8">
        <v>18.010000000000002</v>
      </c>
    </row>
    <row r="653" spans="7:11">
      <c r="G653" s="9">
        <v>45061</v>
      </c>
      <c r="H653" s="8">
        <v>17.12</v>
      </c>
      <c r="J653" s="7">
        <v>26298</v>
      </c>
      <c r="K653" s="8">
        <v>17.399999999999999</v>
      </c>
    </row>
    <row r="654" spans="7:11">
      <c r="G654" s="9">
        <v>45058</v>
      </c>
      <c r="H654" s="8">
        <v>17.03</v>
      </c>
      <c r="J654" s="7">
        <v>26267</v>
      </c>
      <c r="K654" s="8">
        <v>16.54</v>
      </c>
    </row>
    <row r="655" spans="7:11">
      <c r="G655" s="9">
        <v>45057</v>
      </c>
      <c r="H655" s="8">
        <v>16.93</v>
      </c>
      <c r="J655" s="7">
        <v>26237</v>
      </c>
      <c r="K655" s="8">
        <v>17.62</v>
      </c>
    </row>
    <row r="656" spans="7:11">
      <c r="G656" s="9">
        <v>45056</v>
      </c>
      <c r="H656" s="8">
        <v>16.940000000000001</v>
      </c>
      <c r="J656" s="7">
        <v>26206</v>
      </c>
      <c r="K656" s="8">
        <v>18.309999999999999</v>
      </c>
    </row>
    <row r="657" spans="7:11">
      <c r="G657" s="9">
        <v>45055</v>
      </c>
      <c r="H657" s="8">
        <v>17.71</v>
      </c>
      <c r="J657" s="7">
        <v>26176</v>
      </c>
      <c r="K657" s="8">
        <v>18.03</v>
      </c>
    </row>
    <row r="658" spans="7:11">
      <c r="G658" s="9">
        <v>45054</v>
      </c>
      <c r="H658" s="8">
        <v>16.98</v>
      </c>
      <c r="J658" s="7">
        <v>26145</v>
      </c>
      <c r="K658" s="8">
        <v>18.48</v>
      </c>
    </row>
    <row r="659" spans="7:11">
      <c r="G659" s="9">
        <v>45051</v>
      </c>
      <c r="H659" s="8">
        <v>17.190000000000001</v>
      </c>
      <c r="J659" s="7">
        <v>26114</v>
      </c>
      <c r="K659" s="8">
        <v>18.739999999999998</v>
      </c>
    </row>
    <row r="660" spans="7:11">
      <c r="G660" s="9">
        <v>45050</v>
      </c>
      <c r="H660" s="8">
        <v>20.09</v>
      </c>
      <c r="J660" s="7">
        <v>26084</v>
      </c>
      <c r="K660" s="8">
        <v>19.22</v>
      </c>
    </row>
    <row r="661" spans="7:11">
      <c r="G661" s="9">
        <v>45049</v>
      </c>
      <c r="H661" s="8">
        <v>18.34</v>
      </c>
      <c r="J661" s="7">
        <v>26053</v>
      </c>
      <c r="K661" s="8">
        <v>19.61</v>
      </c>
    </row>
    <row r="662" spans="7:11">
      <c r="G662" s="9">
        <v>45048</v>
      </c>
      <c r="H662" s="8">
        <v>17.78</v>
      </c>
      <c r="J662" s="7">
        <v>26023</v>
      </c>
      <c r="K662" s="8">
        <v>19.079999999999998</v>
      </c>
    </row>
    <row r="663" spans="7:11">
      <c r="G663" s="9">
        <v>45047</v>
      </c>
      <c r="H663" s="8">
        <v>16.079999999999998</v>
      </c>
      <c r="J663" s="7">
        <v>25992</v>
      </c>
      <c r="K663" s="8">
        <v>18.71</v>
      </c>
    </row>
    <row r="664" spans="7:11">
      <c r="G664" s="9">
        <v>45044</v>
      </c>
      <c r="H664" s="8">
        <v>15.78</v>
      </c>
      <c r="J664" s="7">
        <v>25964</v>
      </c>
      <c r="K664" s="8">
        <v>18.12</v>
      </c>
    </row>
    <row r="665" spans="7:11">
      <c r="G665" s="9">
        <v>45043</v>
      </c>
      <c r="H665" s="8">
        <v>17.03</v>
      </c>
      <c r="J665" s="7">
        <v>25933</v>
      </c>
      <c r="K665" s="8">
        <v>17.55</v>
      </c>
    </row>
    <row r="666" spans="7:11">
      <c r="G666" s="9">
        <v>45042</v>
      </c>
      <c r="H666" s="8">
        <v>18.84</v>
      </c>
      <c r="J666" s="7">
        <v>25902</v>
      </c>
      <c r="K666" s="8">
        <v>16.190000000000001</v>
      </c>
    </row>
    <row r="667" spans="7:11">
      <c r="G667" s="9">
        <v>45041</v>
      </c>
      <c r="H667" s="8">
        <v>18.760000000000002</v>
      </c>
      <c r="J667" s="7">
        <v>25872</v>
      </c>
      <c r="K667" s="8">
        <v>15.97</v>
      </c>
    </row>
    <row r="668" spans="7:11">
      <c r="G668" s="9">
        <v>45040</v>
      </c>
      <c r="H668" s="8">
        <v>16.89</v>
      </c>
      <c r="J668" s="7">
        <v>25841</v>
      </c>
      <c r="K668" s="8">
        <v>15.41</v>
      </c>
    </row>
    <row r="669" spans="7:11">
      <c r="G669" s="9">
        <v>45037</v>
      </c>
      <c r="H669" s="8">
        <v>16.77</v>
      </c>
      <c r="J669" s="7">
        <v>25811</v>
      </c>
      <c r="K669" s="8">
        <v>14.39</v>
      </c>
    </row>
    <row r="670" spans="7:11">
      <c r="G670" s="9">
        <v>45036</v>
      </c>
      <c r="H670" s="8">
        <v>17.170000000000002</v>
      </c>
      <c r="J670" s="7">
        <v>25780</v>
      </c>
      <c r="K670" s="8">
        <v>13.85</v>
      </c>
    </row>
    <row r="671" spans="7:11">
      <c r="G671" s="9">
        <v>45035</v>
      </c>
      <c r="H671" s="8">
        <v>16.46</v>
      </c>
      <c r="J671" s="7">
        <v>25749</v>
      </c>
      <c r="K671" s="8">
        <v>13.69</v>
      </c>
    </row>
    <row r="672" spans="7:11">
      <c r="G672" s="9">
        <v>45034</v>
      </c>
      <c r="H672" s="8">
        <v>16.829999999999998</v>
      </c>
      <c r="J672" s="7">
        <v>25719</v>
      </c>
      <c r="K672" s="8">
        <v>13.69</v>
      </c>
    </row>
    <row r="673" spans="7:11">
      <c r="G673" s="9">
        <v>45033</v>
      </c>
      <c r="H673" s="8">
        <v>16.95</v>
      </c>
      <c r="J673" s="7">
        <v>25688</v>
      </c>
      <c r="K673" s="8">
        <v>15.37</v>
      </c>
    </row>
    <row r="674" spans="7:11">
      <c r="G674" s="9">
        <v>45030</v>
      </c>
      <c r="H674" s="8">
        <v>17.07</v>
      </c>
      <c r="J674" s="7">
        <v>25658</v>
      </c>
      <c r="K674" s="8">
        <v>15.75</v>
      </c>
    </row>
    <row r="675" spans="7:11">
      <c r="G675" s="9">
        <v>45029</v>
      </c>
      <c r="H675" s="8">
        <v>17.8</v>
      </c>
      <c r="J675" s="7">
        <v>25627</v>
      </c>
      <c r="K675" s="8">
        <v>15.35</v>
      </c>
    </row>
    <row r="676" spans="7:11">
      <c r="G676" s="9">
        <v>45028</v>
      </c>
      <c r="H676" s="8">
        <v>19.09</v>
      </c>
      <c r="J676" s="7">
        <v>25599</v>
      </c>
      <c r="K676" s="8">
        <v>15.76</v>
      </c>
    </row>
    <row r="677" spans="7:11">
      <c r="G677" s="9">
        <v>45027</v>
      </c>
      <c r="H677" s="8">
        <v>19.100000000000001</v>
      </c>
      <c r="J677" s="7">
        <v>25568</v>
      </c>
      <c r="K677" s="8">
        <v>15.76</v>
      </c>
    </row>
    <row r="678" spans="7:11">
      <c r="G678" s="9">
        <v>45026</v>
      </c>
      <c r="H678" s="8">
        <v>18.97</v>
      </c>
      <c r="J678" s="7">
        <v>25537</v>
      </c>
      <c r="K678" s="8">
        <v>16.54</v>
      </c>
    </row>
    <row r="679" spans="7:11">
      <c r="G679" s="9">
        <v>45022</v>
      </c>
      <c r="H679" s="8">
        <v>18.399999999999999</v>
      </c>
      <c r="J679" s="7">
        <v>25507</v>
      </c>
      <c r="K679" s="8">
        <v>16.32</v>
      </c>
    </row>
    <row r="680" spans="7:11">
      <c r="G680" s="9">
        <v>45021</v>
      </c>
      <c r="H680" s="8">
        <v>19.079999999999998</v>
      </c>
      <c r="J680" s="7">
        <v>25476</v>
      </c>
      <c r="K680" s="8">
        <v>16.05</v>
      </c>
    </row>
    <row r="681" spans="7:11">
      <c r="G681" s="9">
        <v>45020</v>
      </c>
      <c r="H681" s="8">
        <v>19</v>
      </c>
      <c r="J681" s="7">
        <v>25446</v>
      </c>
      <c r="K681" s="8">
        <v>16.04</v>
      </c>
    </row>
    <row r="682" spans="7:11">
      <c r="G682" s="9">
        <v>45019</v>
      </c>
      <c r="H682" s="8">
        <v>18.55</v>
      </c>
      <c r="J682" s="7">
        <v>25415</v>
      </c>
      <c r="K682" s="8">
        <v>16.170000000000002</v>
      </c>
    </row>
    <row r="683" spans="7:11">
      <c r="G683" s="9">
        <v>45016</v>
      </c>
      <c r="H683" s="8">
        <v>18.7</v>
      </c>
      <c r="J683" s="7">
        <v>25384</v>
      </c>
      <c r="K683" s="8">
        <v>16.98</v>
      </c>
    </row>
    <row r="684" spans="7:11">
      <c r="G684" s="9">
        <v>45015</v>
      </c>
      <c r="H684" s="8">
        <v>19.02</v>
      </c>
      <c r="J684" s="7">
        <v>25354</v>
      </c>
      <c r="K684" s="8">
        <v>17.93</v>
      </c>
    </row>
    <row r="685" spans="7:11">
      <c r="G685" s="9">
        <v>45014</v>
      </c>
      <c r="H685" s="8">
        <v>19.12</v>
      </c>
      <c r="J685" s="7">
        <v>25323</v>
      </c>
      <c r="K685" s="8">
        <v>17.39</v>
      </c>
    </row>
    <row r="686" spans="7:11">
      <c r="G686" s="9">
        <v>45013</v>
      </c>
      <c r="H686" s="8">
        <v>19.97</v>
      </c>
      <c r="J686" s="7">
        <v>25293</v>
      </c>
      <c r="K686" s="8">
        <v>17.059999999999999</v>
      </c>
    </row>
    <row r="687" spans="7:11">
      <c r="G687" s="9">
        <v>45012</v>
      </c>
      <c r="H687" s="8">
        <v>20.6</v>
      </c>
      <c r="J687" s="7">
        <v>25262</v>
      </c>
      <c r="K687" s="8">
        <v>17.5</v>
      </c>
    </row>
    <row r="688" spans="7:11">
      <c r="G688" s="9">
        <v>45009</v>
      </c>
      <c r="H688" s="8">
        <v>21.74</v>
      </c>
      <c r="J688" s="7">
        <v>25234</v>
      </c>
      <c r="K688" s="8">
        <v>17.649999999999999</v>
      </c>
    </row>
    <row r="689" spans="7:11">
      <c r="G689" s="9">
        <v>45008</v>
      </c>
      <c r="H689" s="8">
        <v>22.61</v>
      </c>
      <c r="J689" s="7">
        <v>25203</v>
      </c>
      <c r="K689" s="8">
        <v>18.489999999999998</v>
      </c>
    </row>
    <row r="690" spans="7:11">
      <c r="G690" s="9">
        <v>45007</v>
      </c>
      <c r="H690" s="8">
        <v>22.26</v>
      </c>
      <c r="J690" s="7">
        <v>25172</v>
      </c>
      <c r="K690" s="8">
        <v>18.41</v>
      </c>
    </row>
    <row r="691" spans="7:11">
      <c r="G691" s="9">
        <v>45006</v>
      </c>
      <c r="H691" s="8">
        <v>21.38</v>
      </c>
      <c r="J691" s="7">
        <v>25142</v>
      </c>
      <c r="K691" s="8">
        <v>18.23</v>
      </c>
    </row>
    <row r="692" spans="7:11">
      <c r="G692" s="9">
        <v>45005</v>
      </c>
      <c r="H692" s="8">
        <v>24.15</v>
      </c>
      <c r="J692" s="7">
        <v>25111</v>
      </c>
      <c r="K692" s="8">
        <v>17.899999999999999</v>
      </c>
    </row>
    <row r="693" spans="7:11">
      <c r="G693" s="9">
        <v>45002</v>
      </c>
      <c r="H693" s="8">
        <v>25.51</v>
      </c>
      <c r="J693" s="7">
        <v>25081</v>
      </c>
      <c r="K693" s="8">
        <v>17.43</v>
      </c>
    </row>
    <row r="694" spans="7:11">
      <c r="G694" s="9">
        <v>45001</v>
      </c>
      <c r="H694" s="8">
        <v>22.99</v>
      </c>
      <c r="J694" s="7">
        <v>25050</v>
      </c>
      <c r="K694" s="8">
        <v>17.91</v>
      </c>
    </row>
    <row r="695" spans="7:11">
      <c r="G695" s="9">
        <v>45000</v>
      </c>
      <c r="H695" s="8">
        <v>26.14</v>
      </c>
      <c r="J695" s="7">
        <v>25019</v>
      </c>
      <c r="K695" s="8">
        <v>18.04</v>
      </c>
    </row>
    <row r="696" spans="7:11">
      <c r="G696" s="9">
        <v>44999</v>
      </c>
      <c r="H696" s="8">
        <v>23.73</v>
      </c>
      <c r="J696" s="7">
        <v>24989</v>
      </c>
      <c r="K696" s="8">
        <v>17.71</v>
      </c>
    </row>
    <row r="697" spans="7:11">
      <c r="G697" s="9">
        <v>44998</v>
      </c>
      <c r="H697" s="8">
        <v>26.52</v>
      </c>
      <c r="J697" s="7">
        <v>24958</v>
      </c>
      <c r="K697" s="8">
        <v>17.45</v>
      </c>
    </row>
    <row r="698" spans="7:11">
      <c r="G698" s="9">
        <v>44995</v>
      </c>
      <c r="H698" s="8">
        <v>24.8</v>
      </c>
      <c r="J698" s="7">
        <v>24928</v>
      </c>
      <c r="K698" s="8">
        <v>16.38</v>
      </c>
    </row>
    <row r="699" spans="7:11">
      <c r="G699" s="9">
        <v>44994</v>
      </c>
      <c r="H699" s="8">
        <v>22.61</v>
      </c>
      <c r="J699" s="7">
        <v>24897</v>
      </c>
      <c r="K699" s="8">
        <v>16.8</v>
      </c>
    </row>
    <row r="700" spans="7:11">
      <c r="G700" s="9">
        <v>44993</v>
      </c>
      <c r="H700" s="8">
        <v>19.11</v>
      </c>
      <c r="J700" s="7">
        <v>24868</v>
      </c>
      <c r="K700" s="8">
        <v>17.71</v>
      </c>
    </row>
    <row r="701" spans="7:11">
      <c r="G701" s="9">
        <v>44992</v>
      </c>
      <c r="H701" s="8">
        <v>19.59</v>
      </c>
      <c r="J701" s="7">
        <v>24837</v>
      </c>
      <c r="K701" s="8">
        <v>17.88</v>
      </c>
    </row>
    <row r="702" spans="7:11">
      <c r="G702" s="9">
        <v>44991</v>
      </c>
      <c r="H702" s="8">
        <v>18.61</v>
      </c>
      <c r="J702" s="7">
        <v>24806</v>
      </c>
      <c r="K702" s="8">
        <v>17.420000000000002</v>
      </c>
    </row>
    <row r="703" spans="7:11">
      <c r="G703" s="9">
        <v>44988</v>
      </c>
      <c r="H703" s="8">
        <v>18.489999999999998</v>
      </c>
      <c r="J703" s="7">
        <v>24776</v>
      </c>
      <c r="K703" s="8">
        <v>18.02</v>
      </c>
    </row>
    <row r="704" spans="7:11">
      <c r="G704" s="9">
        <v>44987</v>
      </c>
      <c r="H704" s="8">
        <v>19.59</v>
      </c>
      <c r="J704" s="7">
        <v>24745</v>
      </c>
      <c r="K704" s="8">
        <v>18.079999999999998</v>
      </c>
    </row>
    <row r="705" spans="7:11">
      <c r="G705" s="9">
        <v>44986</v>
      </c>
      <c r="H705" s="8">
        <v>20.58</v>
      </c>
      <c r="J705" s="7">
        <v>24715</v>
      </c>
      <c r="K705" s="8">
        <v>17.79</v>
      </c>
    </row>
    <row r="706" spans="7:11">
      <c r="G706" s="9">
        <v>44985</v>
      </c>
      <c r="H706" s="8">
        <v>20.7</v>
      </c>
      <c r="J706" s="7">
        <v>24684</v>
      </c>
      <c r="K706" s="8">
        <v>17.48</v>
      </c>
    </row>
    <row r="707" spans="7:11">
      <c r="G707" s="9">
        <v>44984</v>
      </c>
      <c r="H707" s="8">
        <v>20.95</v>
      </c>
      <c r="J707" s="7">
        <v>24653</v>
      </c>
      <c r="K707" s="8">
        <v>17.149999999999999</v>
      </c>
    </row>
    <row r="708" spans="7:11">
      <c r="G708" s="9">
        <v>44981</v>
      </c>
      <c r="H708" s="8">
        <v>21.67</v>
      </c>
      <c r="J708" s="7">
        <v>24623</v>
      </c>
      <c r="K708" s="8">
        <v>17.239999999999998</v>
      </c>
    </row>
    <row r="709" spans="7:11">
      <c r="G709" s="9">
        <v>44980</v>
      </c>
      <c r="H709" s="8">
        <v>21.14</v>
      </c>
      <c r="J709" s="7">
        <v>24592</v>
      </c>
      <c r="K709" s="8">
        <v>16.809999999999999</v>
      </c>
    </row>
    <row r="710" spans="7:11">
      <c r="G710" s="9">
        <v>44979</v>
      </c>
      <c r="H710" s="8">
        <v>22.29</v>
      </c>
      <c r="J710" s="7">
        <v>24562</v>
      </c>
      <c r="K710" s="8">
        <v>16.41</v>
      </c>
    </row>
    <row r="711" spans="7:11">
      <c r="G711" s="9">
        <v>44978</v>
      </c>
      <c r="H711" s="8">
        <v>22.87</v>
      </c>
      <c r="J711" s="7">
        <v>24531</v>
      </c>
      <c r="K711" s="8">
        <v>15.93</v>
      </c>
    </row>
    <row r="712" spans="7:11">
      <c r="G712" s="9">
        <v>44977</v>
      </c>
      <c r="H712" s="8">
        <v>21.23</v>
      </c>
      <c r="J712" s="7">
        <v>24503</v>
      </c>
      <c r="K712" s="8">
        <v>15.31</v>
      </c>
    </row>
    <row r="713" spans="7:11">
      <c r="G713" s="9">
        <v>44974</v>
      </c>
      <c r="H713" s="8">
        <v>20.02</v>
      </c>
      <c r="J713" s="7">
        <v>24472</v>
      </c>
      <c r="K713" s="8">
        <v>14.65</v>
      </c>
    </row>
    <row r="714" spans="7:11">
      <c r="G714" s="9">
        <v>44973</v>
      </c>
      <c r="H714" s="8">
        <v>20.170000000000002</v>
      </c>
      <c r="J714" s="7">
        <v>24441</v>
      </c>
      <c r="K714" s="8">
        <v>14.63</v>
      </c>
    </row>
    <row r="715" spans="7:11">
      <c r="G715" s="9">
        <v>44972</v>
      </c>
      <c r="H715" s="8">
        <v>18.23</v>
      </c>
      <c r="J715" s="7">
        <v>24411</v>
      </c>
      <c r="K715" s="8">
        <v>13.96</v>
      </c>
    </row>
    <row r="716" spans="7:11">
      <c r="G716" s="9">
        <v>44971</v>
      </c>
      <c r="H716" s="8">
        <v>18.91</v>
      </c>
      <c r="J716" s="7">
        <v>24380</v>
      </c>
      <c r="K716" s="8">
        <v>14.12</v>
      </c>
    </row>
    <row r="717" spans="7:11">
      <c r="G717" s="9">
        <v>44970</v>
      </c>
      <c r="H717" s="8">
        <v>20.34</v>
      </c>
      <c r="J717" s="7">
        <v>24350</v>
      </c>
      <c r="K717" s="8">
        <v>14.68</v>
      </c>
    </row>
    <row r="718" spans="7:11">
      <c r="G718" s="9">
        <v>44967</v>
      </c>
      <c r="H718" s="8">
        <v>20.53</v>
      </c>
      <c r="J718" s="7">
        <v>24319</v>
      </c>
      <c r="K718" s="8">
        <v>15.67</v>
      </c>
    </row>
    <row r="719" spans="7:11">
      <c r="G719" s="9">
        <v>44966</v>
      </c>
      <c r="H719" s="8">
        <v>20.71</v>
      </c>
      <c r="J719" s="7">
        <v>24288</v>
      </c>
      <c r="K719" s="8">
        <v>15.76</v>
      </c>
    </row>
    <row r="720" spans="7:11">
      <c r="G720" s="9">
        <v>44965</v>
      </c>
      <c r="H720" s="8">
        <v>19.63</v>
      </c>
      <c r="J720" s="7">
        <v>24258</v>
      </c>
      <c r="K720" s="8">
        <v>16.010000000000002</v>
      </c>
    </row>
    <row r="721" spans="7:11">
      <c r="G721" s="9">
        <v>44964</v>
      </c>
      <c r="H721" s="8">
        <v>18.66</v>
      </c>
      <c r="J721" s="7">
        <v>24227</v>
      </c>
      <c r="K721" s="8">
        <v>17.03</v>
      </c>
    </row>
    <row r="722" spans="7:11">
      <c r="G722" s="9">
        <v>44963</v>
      </c>
      <c r="H722" s="8">
        <v>19.43</v>
      </c>
      <c r="J722" s="7">
        <v>24197</v>
      </c>
      <c r="K722" s="8">
        <v>16.64</v>
      </c>
    </row>
    <row r="723" spans="7:11">
      <c r="G723" s="9">
        <v>44960</v>
      </c>
      <c r="H723" s="8">
        <v>18.329999999999998</v>
      </c>
      <c r="J723" s="7">
        <v>24166</v>
      </c>
      <c r="K723" s="8">
        <v>17.52</v>
      </c>
    </row>
    <row r="724" spans="7:11">
      <c r="G724" s="9">
        <v>44959</v>
      </c>
      <c r="H724" s="8">
        <v>18.73</v>
      </c>
      <c r="J724" s="7">
        <v>24138</v>
      </c>
      <c r="K724" s="8">
        <v>17.809999999999999</v>
      </c>
    </row>
    <row r="725" spans="7:11">
      <c r="G725" s="9">
        <v>44958</v>
      </c>
      <c r="H725" s="8">
        <v>17.87</v>
      </c>
      <c r="J725" s="7">
        <v>24107</v>
      </c>
      <c r="K725" s="8">
        <v>17.670000000000002</v>
      </c>
    </row>
    <row r="726" spans="7:11">
      <c r="G726" s="9">
        <v>44957</v>
      </c>
      <c r="H726" s="8">
        <v>19.399999999999999</v>
      </c>
      <c r="J726" s="7">
        <v>24076</v>
      </c>
      <c r="K726" s="8">
        <v>18</v>
      </c>
    </row>
    <row r="727" spans="7:11">
      <c r="G727" s="9">
        <v>44956</v>
      </c>
      <c r="H727" s="8">
        <v>19.940000000000001</v>
      </c>
      <c r="J727" s="7">
        <v>24046</v>
      </c>
      <c r="K727" s="8">
        <v>18.100000000000001</v>
      </c>
    </row>
    <row r="728" spans="7:11">
      <c r="G728" s="9">
        <v>44953</v>
      </c>
      <c r="H728" s="8">
        <v>18.510000000000002</v>
      </c>
      <c r="J728" s="7">
        <v>24015</v>
      </c>
      <c r="K728" s="8">
        <v>17.95</v>
      </c>
    </row>
    <row r="729" spans="7:11">
      <c r="G729" s="9">
        <v>44952</v>
      </c>
      <c r="H729" s="8">
        <v>18.73</v>
      </c>
      <c r="J729" s="7">
        <v>23985</v>
      </c>
      <c r="K729" s="8">
        <v>17.53</v>
      </c>
    </row>
    <row r="730" spans="7:11">
      <c r="G730" s="9">
        <v>44951</v>
      </c>
      <c r="H730" s="8">
        <v>19.079999999999998</v>
      </c>
      <c r="J730" s="7">
        <v>23954</v>
      </c>
      <c r="K730" s="8">
        <v>17.38</v>
      </c>
    </row>
    <row r="731" spans="7:11">
      <c r="G731" s="9">
        <v>44950</v>
      </c>
      <c r="H731" s="8">
        <v>19.2</v>
      </c>
      <c r="J731" s="7">
        <v>23923</v>
      </c>
      <c r="K731" s="8">
        <v>17.57</v>
      </c>
    </row>
    <row r="732" spans="7:11">
      <c r="G732" s="9">
        <v>44949</v>
      </c>
      <c r="H732" s="8">
        <v>19.809999999999999</v>
      </c>
      <c r="J732" s="7">
        <v>23893</v>
      </c>
      <c r="K732" s="8">
        <v>18.649999999999999</v>
      </c>
    </row>
    <row r="733" spans="7:11">
      <c r="G733" s="9">
        <v>44946</v>
      </c>
      <c r="H733" s="8">
        <v>19.850000000000001</v>
      </c>
      <c r="J733" s="7">
        <v>23862</v>
      </c>
      <c r="K733" s="8">
        <v>18.59</v>
      </c>
    </row>
    <row r="734" spans="7:11">
      <c r="G734" s="9">
        <v>44945</v>
      </c>
      <c r="H734" s="8">
        <v>20.52</v>
      </c>
      <c r="J734" s="7">
        <v>23832</v>
      </c>
      <c r="K734" s="8">
        <v>18.55</v>
      </c>
    </row>
    <row r="735" spans="7:11">
      <c r="G735" s="9">
        <v>44944</v>
      </c>
      <c r="H735" s="8">
        <v>20.34</v>
      </c>
      <c r="J735" s="7">
        <v>23801</v>
      </c>
      <c r="K735" s="8">
        <v>18.71</v>
      </c>
    </row>
    <row r="736" spans="7:11">
      <c r="G736" s="9">
        <v>44943</v>
      </c>
      <c r="H736" s="8">
        <v>19.36</v>
      </c>
      <c r="J736" s="7">
        <v>23773</v>
      </c>
      <c r="K736" s="8">
        <v>18.75</v>
      </c>
    </row>
    <row r="737" spans="7:11">
      <c r="G737" s="9">
        <v>44942</v>
      </c>
      <c r="H737" s="8">
        <v>19.489999999999998</v>
      </c>
      <c r="J737" s="7">
        <v>23742</v>
      </c>
      <c r="K737" s="8">
        <v>18.45</v>
      </c>
    </row>
    <row r="738" spans="7:11">
      <c r="G738" s="9">
        <v>44939</v>
      </c>
      <c r="H738" s="8">
        <v>18.350000000000001</v>
      </c>
      <c r="J738" s="7">
        <v>23711</v>
      </c>
      <c r="K738" s="8">
        <v>18.89</v>
      </c>
    </row>
    <row r="739" spans="7:11">
      <c r="G739" s="9">
        <v>44938</v>
      </c>
      <c r="H739" s="8">
        <v>18.829999999999998</v>
      </c>
      <c r="J739" s="7">
        <v>23681</v>
      </c>
      <c r="K739" s="8">
        <v>18.87</v>
      </c>
    </row>
    <row r="740" spans="7:11">
      <c r="G740" s="9">
        <v>44937</v>
      </c>
      <c r="H740" s="8">
        <v>21.09</v>
      </c>
      <c r="J740" s="7">
        <v>23650</v>
      </c>
      <c r="K740" s="8">
        <v>18.66</v>
      </c>
    </row>
    <row r="741" spans="7:11">
      <c r="G741" s="9">
        <v>44936</v>
      </c>
      <c r="H741" s="8">
        <v>20.58</v>
      </c>
      <c r="J741" s="7">
        <v>23620</v>
      </c>
      <c r="K741" s="8">
        <v>18.54</v>
      </c>
    </row>
    <row r="742" spans="7:11">
      <c r="G742" s="9">
        <v>44935</v>
      </c>
      <c r="H742" s="8">
        <v>21.97</v>
      </c>
      <c r="J742" s="7">
        <v>23589</v>
      </c>
      <c r="K742" s="8">
        <v>19.010000000000002</v>
      </c>
    </row>
    <row r="743" spans="7:11">
      <c r="G743" s="9">
        <v>44932</v>
      </c>
      <c r="H743" s="8">
        <v>21.13</v>
      </c>
      <c r="J743" s="7">
        <v>23558</v>
      </c>
      <c r="K743" s="8">
        <v>18.53</v>
      </c>
    </row>
    <row r="744" spans="7:11">
      <c r="G744" s="9">
        <v>44931</v>
      </c>
      <c r="H744" s="8">
        <v>22.46</v>
      </c>
      <c r="J744" s="7">
        <v>23528</v>
      </c>
      <c r="K744" s="8">
        <v>18.86</v>
      </c>
    </row>
    <row r="745" spans="7:11">
      <c r="G745" s="9">
        <v>44930</v>
      </c>
      <c r="H745" s="8">
        <v>22.01</v>
      </c>
      <c r="J745" s="7">
        <v>23497</v>
      </c>
      <c r="K745" s="8">
        <v>18.899999999999999</v>
      </c>
    </row>
    <row r="746" spans="7:11">
      <c r="G746" s="9">
        <v>44929</v>
      </c>
      <c r="H746" s="8">
        <v>22.9</v>
      </c>
      <c r="J746" s="7">
        <v>23467</v>
      </c>
      <c r="K746" s="8">
        <v>18.850000000000001</v>
      </c>
    </row>
    <row r="747" spans="7:11">
      <c r="G747" s="9">
        <v>44925</v>
      </c>
      <c r="H747" s="8">
        <v>21.67</v>
      </c>
      <c r="J747" s="7">
        <v>23436</v>
      </c>
      <c r="K747" s="8">
        <v>18.75</v>
      </c>
    </row>
    <row r="748" spans="7:11">
      <c r="G748" s="9">
        <v>44924</v>
      </c>
      <c r="H748" s="8">
        <v>21.44</v>
      </c>
      <c r="J748" s="7">
        <v>23407</v>
      </c>
      <c r="K748" s="8">
        <v>18.77</v>
      </c>
    </row>
    <row r="749" spans="7:11">
      <c r="G749" s="9">
        <v>44923</v>
      </c>
      <c r="H749" s="8">
        <v>22.14</v>
      </c>
      <c r="J749" s="7">
        <v>23376</v>
      </c>
      <c r="K749" s="8">
        <v>18.45</v>
      </c>
    </row>
    <row r="750" spans="7:11">
      <c r="G750" s="9">
        <v>44922</v>
      </c>
      <c r="H750" s="8">
        <v>21.65</v>
      </c>
      <c r="J750" s="7">
        <v>23345</v>
      </c>
      <c r="K750" s="8">
        <v>18.16</v>
      </c>
    </row>
    <row r="751" spans="7:11">
      <c r="G751" s="9">
        <v>44918</v>
      </c>
      <c r="H751" s="8">
        <v>20.87</v>
      </c>
      <c r="J751" s="7">
        <v>23315</v>
      </c>
      <c r="K751" s="8">
        <v>18.350000000000001</v>
      </c>
    </row>
    <row r="752" spans="7:11">
      <c r="G752" s="9">
        <v>44917</v>
      </c>
      <c r="H752" s="8">
        <v>21.97</v>
      </c>
      <c r="J752" s="7">
        <v>23284</v>
      </c>
      <c r="K752" s="8">
        <v>18.399999999999999</v>
      </c>
    </row>
    <row r="753" spans="7:11">
      <c r="G753" s="9">
        <v>44916</v>
      </c>
      <c r="H753" s="8">
        <v>20.07</v>
      </c>
      <c r="J753" s="7">
        <v>23254</v>
      </c>
      <c r="K753" s="8">
        <v>18.11</v>
      </c>
    </row>
    <row r="754" spans="7:11">
      <c r="G754" s="9">
        <v>44915</v>
      </c>
      <c r="H754" s="8">
        <v>21.48</v>
      </c>
      <c r="J754" s="7">
        <v>23223</v>
      </c>
      <c r="K754" s="8">
        <v>17.8</v>
      </c>
    </row>
    <row r="755" spans="7:11">
      <c r="G755" s="9">
        <v>44914</v>
      </c>
      <c r="H755" s="8">
        <v>22.42</v>
      </c>
      <c r="J755" s="7">
        <v>23192</v>
      </c>
      <c r="K755" s="8">
        <v>18.260000000000002</v>
      </c>
    </row>
    <row r="756" spans="7:11">
      <c r="G756" s="9">
        <v>44911</v>
      </c>
      <c r="H756" s="8">
        <v>22.62</v>
      </c>
      <c r="J756" s="7">
        <v>23162</v>
      </c>
      <c r="K756" s="8">
        <v>18.47</v>
      </c>
    </row>
    <row r="757" spans="7:11">
      <c r="G757" s="9">
        <v>44910</v>
      </c>
      <c r="H757" s="8">
        <v>22.83</v>
      </c>
      <c r="J757" s="7">
        <v>23131</v>
      </c>
      <c r="K757" s="8">
        <v>18.32</v>
      </c>
    </row>
    <row r="758" spans="7:11">
      <c r="G758" s="9">
        <v>44909</v>
      </c>
      <c r="H758" s="8">
        <v>21.14</v>
      </c>
      <c r="J758" s="7">
        <v>23101</v>
      </c>
      <c r="K758" s="8">
        <v>17.7</v>
      </c>
    </row>
    <row r="759" spans="7:11">
      <c r="G759" s="9">
        <v>44908</v>
      </c>
      <c r="H759" s="8">
        <v>22.55</v>
      </c>
      <c r="J759" s="7">
        <v>23070</v>
      </c>
      <c r="K759" s="8">
        <v>17.829999999999998</v>
      </c>
    </row>
    <row r="760" spans="7:11">
      <c r="G760" s="9">
        <v>44907</v>
      </c>
      <c r="H760" s="8">
        <v>25</v>
      </c>
      <c r="J760" s="7">
        <v>23042</v>
      </c>
      <c r="K760" s="8">
        <v>17.66</v>
      </c>
    </row>
    <row r="761" spans="7:11">
      <c r="G761" s="9">
        <v>44904</v>
      </c>
      <c r="H761" s="8">
        <v>22.83</v>
      </c>
      <c r="J761" s="7">
        <v>23011</v>
      </c>
      <c r="K761" s="8">
        <v>17.07</v>
      </c>
    </row>
    <row r="762" spans="7:11">
      <c r="G762" s="9">
        <v>44903</v>
      </c>
      <c r="H762" s="8">
        <v>22.29</v>
      </c>
      <c r="J762" s="7">
        <v>22980</v>
      </c>
      <c r="K762" s="8">
        <v>16.57</v>
      </c>
    </row>
    <row r="763" spans="7:11">
      <c r="G763" s="9">
        <v>44902</v>
      </c>
      <c r="H763" s="8">
        <v>22.68</v>
      </c>
      <c r="J763" s="7">
        <v>22950</v>
      </c>
      <c r="K763" s="8">
        <v>15.7</v>
      </c>
    </row>
    <row r="764" spans="7:11">
      <c r="G764" s="9">
        <v>44901</v>
      </c>
      <c r="H764" s="8">
        <v>22.17</v>
      </c>
      <c r="J764" s="7">
        <v>22919</v>
      </c>
      <c r="K764" s="8">
        <v>16.43</v>
      </c>
    </row>
    <row r="765" spans="7:11">
      <c r="G765" s="9">
        <v>44900</v>
      </c>
      <c r="H765" s="8">
        <v>20.75</v>
      </c>
      <c r="J765" s="7">
        <v>22889</v>
      </c>
      <c r="K765" s="8">
        <v>16.670000000000002</v>
      </c>
    </row>
    <row r="766" spans="7:11">
      <c r="G766" s="9">
        <v>44897</v>
      </c>
      <c r="H766" s="8">
        <v>19.059999999999999</v>
      </c>
      <c r="J766" s="7">
        <v>22858</v>
      </c>
      <c r="K766" s="8">
        <v>16.32</v>
      </c>
    </row>
    <row r="767" spans="7:11">
      <c r="G767" s="9">
        <v>44896</v>
      </c>
      <c r="H767" s="8">
        <v>19.84</v>
      </c>
      <c r="J767" s="7">
        <v>22827</v>
      </c>
      <c r="K767" s="8">
        <v>16.03</v>
      </c>
    </row>
    <row r="768" spans="7:11">
      <c r="G768" s="9">
        <v>44895</v>
      </c>
      <c r="H768" s="8">
        <v>20.58</v>
      </c>
      <c r="J768" s="7">
        <v>22797</v>
      </c>
      <c r="K768" s="8">
        <v>18.329999999999998</v>
      </c>
    </row>
    <row r="769" spans="7:11">
      <c r="G769" s="9">
        <v>44894</v>
      </c>
      <c r="H769" s="8">
        <v>21.89</v>
      </c>
      <c r="J769" s="7">
        <v>22766</v>
      </c>
      <c r="K769" s="8">
        <v>20</v>
      </c>
    </row>
    <row r="770" spans="7:11">
      <c r="G770" s="9">
        <v>44893</v>
      </c>
      <c r="H770" s="8">
        <v>22.21</v>
      </c>
      <c r="J770" s="7">
        <v>22736</v>
      </c>
      <c r="K770" s="8">
        <v>20.86</v>
      </c>
    </row>
    <row r="771" spans="7:11">
      <c r="G771" s="9">
        <v>44890</v>
      </c>
      <c r="H771" s="8">
        <v>20.5</v>
      </c>
      <c r="J771" s="7">
        <v>22705</v>
      </c>
      <c r="K771" s="8">
        <v>21.21</v>
      </c>
    </row>
    <row r="772" spans="7:11">
      <c r="G772" s="9">
        <v>44889</v>
      </c>
      <c r="H772" s="8">
        <v>20.420000000000002</v>
      </c>
      <c r="J772" s="7">
        <v>22677</v>
      </c>
      <c r="K772" s="8">
        <v>21.25</v>
      </c>
    </row>
    <row r="773" spans="7:11">
      <c r="G773" s="9">
        <v>44888</v>
      </c>
      <c r="H773" s="8">
        <v>20.350000000000001</v>
      </c>
      <c r="J773" s="7">
        <v>22646</v>
      </c>
      <c r="K773" s="8">
        <v>22.49</v>
      </c>
    </row>
    <row r="774" spans="7:11">
      <c r="G774" s="9">
        <v>44887</v>
      </c>
      <c r="H774" s="8">
        <v>21.29</v>
      </c>
      <c r="J774" s="7">
        <v>22615</v>
      </c>
      <c r="K774" s="8">
        <v>22.61</v>
      </c>
    </row>
    <row r="775" spans="7:11">
      <c r="G775" s="9">
        <v>44886</v>
      </c>
      <c r="H775" s="8">
        <v>22.36</v>
      </c>
      <c r="J775" s="7">
        <v>22585</v>
      </c>
      <c r="K775" s="8">
        <v>21.96</v>
      </c>
    </row>
    <row r="776" spans="7:11">
      <c r="G776" s="9">
        <v>44883</v>
      </c>
      <c r="H776" s="8">
        <v>23.12</v>
      </c>
      <c r="J776" s="7">
        <v>22554</v>
      </c>
      <c r="K776" s="8">
        <v>22.05</v>
      </c>
    </row>
    <row r="777" spans="7:11">
      <c r="G777" s="9">
        <v>44882</v>
      </c>
      <c r="H777" s="8">
        <v>23.93</v>
      </c>
      <c r="J777" s="7">
        <v>22524</v>
      </c>
      <c r="K777" s="8">
        <v>22.27</v>
      </c>
    </row>
    <row r="778" spans="7:11">
      <c r="G778" s="9">
        <v>44881</v>
      </c>
      <c r="H778" s="8">
        <v>24.11</v>
      </c>
      <c r="J778" s="7">
        <v>22493</v>
      </c>
      <c r="K778" s="8">
        <v>21.55</v>
      </c>
    </row>
    <row r="779" spans="7:11">
      <c r="G779" s="9">
        <v>44880</v>
      </c>
      <c r="H779" s="8">
        <v>24.54</v>
      </c>
      <c r="J779" s="7">
        <v>22462</v>
      </c>
      <c r="K779" s="8">
        <v>21.66</v>
      </c>
    </row>
    <row r="780" spans="7:11">
      <c r="G780" s="9">
        <v>44879</v>
      </c>
      <c r="H780" s="8">
        <v>23.73</v>
      </c>
      <c r="J780" s="7">
        <v>22432</v>
      </c>
      <c r="K780" s="8">
        <v>21.8</v>
      </c>
    </row>
    <row r="781" spans="7:11">
      <c r="G781" s="9">
        <v>44876</v>
      </c>
      <c r="H781" s="8">
        <v>22.52</v>
      </c>
      <c r="J781" s="7">
        <v>22401</v>
      </c>
      <c r="K781" s="8">
        <v>21.44</v>
      </c>
    </row>
    <row r="782" spans="7:11">
      <c r="G782" s="9">
        <v>44875</v>
      </c>
      <c r="H782" s="8">
        <v>23.53</v>
      </c>
      <c r="J782" s="7">
        <v>22371</v>
      </c>
      <c r="K782" s="8">
        <v>20.75</v>
      </c>
    </row>
    <row r="783" spans="7:11">
      <c r="G783" s="9">
        <v>44874</v>
      </c>
      <c r="H783" s="8">
        <v>26.09</v>
      </c>
      <c r="J783" s="7">
        <v>22340</v>
      </c>
      <c r="K783" s="8">
        <v>19.739999999999998</v>
      </c>
    </row>
    <row r="784" spans="7:11">
      <c r="G784" s="9">
        <v>44873</v>
      </c>
      <c r="H784" s="8">
        <v>25.54</v>
      </c>
      <c r="J784" s="7">
        <v>22312</v>
      </c>
      <c r="K784" s="8">
        <v>18.600000000000001</v>
      </c>
    </row>
    <row r="785" spans="7:11">
      <c r="G785" s="9">
        <v>44872</v>
      </c>
      <c r="H785" s="8">
        <v>24.35</v>
      </c>
      <c r="J785" s="7">
        <v>22281</v>
      </c>
      <c r="K785" s="8">
        <v>17.37</v>
      </c>
    </row>
    <row r="786" spans="7:11">
      <c r="G786" s="9">
        <v>44869</v>
      </c>
      <c r="H786" s="8">
        <v>24.55</v>
      </c>
      <c r="J786" s="7">
        <v>22250</v>
      </c>
      <c r="K786" s="8">
        <v>16.96</v>
      </c>
    </row>
    <row r="787" spans="7:11">
      <c r="G787" s="9">
        <v>44868</v>
      </c>
      <c r="H787" s="8">
        <v>25.3</v>
      </c>
      <c r="J787" s="7">
        <v>22220</v>
      </c>
      <c r="K787" s="8">
        <v>16.43</v>
      </c>
    </row>
    <row r="788" spans="7:11">
      <c r="G788" s="9">
        <v>44867</v>
      </c>
      <c r="H788" s="8">
        <v>25.86</v>
      </c>
      <c r="J788" s="7">
        <v>22189</v>
      </c>
      <c r="K788" s="8">
        <v>16.760000000000002</v>
      </c>
    </row>
    <row r="789" spans="7:11">
      <c r="G789" s="9">
        <v>44866</v>
      </c>
      <c r="H789" s="8">
        <v>25.81</v>
      </c>
      <c r="J789" s="7">
        <v>22159</v>
      </c>
      <c r="K789" s="8">
        <v>17.3</v>
      </c>
    </row>
    <row r="790" spans="7:11">
      <c r="G790" s="9">
        <v>44865</v>
      </c>
      <c r="H790" s="8">
        <v>25.88</v>
      </c>
      <c r="J790" s="7">
        <v>22128</v>
      </c>
      <c r="K790" s="8">
        <v>17.11</v>
      </c>
    </row>
    <row r="791" spans="7:11">
      <c r="G791" s="9">
        <v>44862</v>
      </c>
      <c r="H791" s="8">
        <v>25.75</v>
      </c>
      <c r="J791" s="7">
        <v>22097</v>
      </c>
      <c r="K791" s="8">
        <v>17.559999999999999</v>
      </c>
    </row>
    <row r="792" spans="7:11">
      <c r="G792" s="9">
        <v>44861</v>
      </c>
      <c r="H792" s="8">
        <v>27.39</v>
      </c>
      <c r="J792" s="7">
        <v>22067</v>
      </c>
      <c r="K792" s="8">
        <v>16.72</v>
      </c>
    </row>
    <row r="793" spans="7:11">
      <c r="G793" s="9">
        <v>44860</v>
      </c>
      <c r="H793" s="8">
        <v>27.28</v>
      </c>
      <c r="J793" s="7">
        <v>22036</v>
      </c>
      <c r="K793" s="8">
        <v>16.649999999999999</v>
      </c>
    </row>
    <row r="794" spans="7:11">
      <c r="G794" s="9">
        <v>44859</v>
      </c>
      <c r="H794" s="8">
        <v>28.46</v>
      </c>
      <c r="J794" s="7">
        <v>22006</v>
      </c>
      <c r="K794" s="8">
        <v>16.23</v>
      </c>
    </row>
    <row r="795" spans="7:11">
      <c r="G795" s="9">
        <v>44858</v>
      </c>
      <c r="H795" s="8">
        <v>29.85</v>
      </c>
      <c r="J795" s="7">
        <v>21975</v>
      </c>
      <c r="K795" s="8">
        <v>16.45</v>
      </c>
    </row>
    <row r="796" spans="7:11">
      <c r="G796" s="9">
        <v>44855</v>
      </c>
      <c r="H796" s="8">
        <v>29.69</v>
      </c>
      <c r="J796" s="7">
        <v>21946</v>
      </c>
      <c r="K796" s="8">
        <v>17.12</v>
      </c>
    </row>
    <row r="797" spans="7:11">
      <c r="G797" s="9">
        <v>44854</v>
      </c>
      <c r="H797" s="8">
        <v>29.98</v>
      </c>
      <c r="J797" s="7">
        <v>21915</v>
      </c>
      <c r="K797" s="8">
        <v>17.420000000000002</v>
      </c>
    </row>
    <row r="798" spans="7:11">
      <c r="G798" s="9">
        <v>44853</v>
      </c>
      <c r="H798" s="8">
        <v>30.76</v>
      </c>
      <c r="J798" s="7">
        <v>21884</v>
      </c>
      <c r="K798" s="8">
        <v>16.82</v>
      </c>
    </row>
    <row r="799" spans="7:11">
      <c r="G799" s="9">
        <v>44852</v>
      </c>
      <c r="H799" s="8">
        <v>30.5</v>
      </c>
      <c r="J799" s="7">
        <v>21854</v>
      </c>
      <c r="K799" s="8">
        <v>16.68</v>
      </c>
    </row>
    <row r="800" spans="7:11">
      <c r="G800" s="9">
        <v>44851</v>
      </c>
      <c r="H800" s="8">
        <v>31.37</v>
      </c>
      <c r="J800" s="7">
        <v>21823</v>
      </c>
      <c r="K800" s="8">
        <v>16.63</v>
      </c>
    </row>
    <row r="801" spans="7:11">
      <c r="G801" s="9">
        <v>44848</v>
      </c>
      <c r="H801" s="8">
        <v>32.020000000000003</v>
      </c>
      <c r="J801" s="7">
        <v>21793</v>
      </c>
      <c r="K801" s="8">
        <v>17.37</v>
      </c>
    </row>
    <row r="802" spans="7:11">
      <c r="G802" s="9">
        <v>44847</v>
      </c>
      <c r="H802" s="8">
        <v>31.94</v>
      </c>
      <c r="J802" s="7">
        <v>21762</v>
      </c>
      <c r="K802" s="8">
        <v>17.52</v>
      </c>
    </row>
    <row r="803" spans="7:11">
      <c r="G803" s="9">
        <v>44846</v>
      </c>
      <c r="H803" s="8">
        <v>33.57</v>
      </c>
      <c r="J803" s="7">
        <v>21731</v>
      </c>
      <c r="K803" s="8">
        <v>16.899999999999999</v>
      </c>
    </row>
    <row r="804" spans="7:11">
      <c r="G804" s="9">
        <v>44845</v>
      </c>
      <c r="H804" s="8">
        <v>33.630000000000003</v>
      </c>
      <c r="J804" s="7">
        <v>21701</v>
      </c>
      <c r="K804" s="8">
        <v>17.55</v>
      </c>
    </row>
    <row r="805" spans="7:11">
      <c r="G805" s="9">
        <v>44844</v>
      </c>
      <c r="H805" s="8">
        <v>32.450000000000003</v>
      </c>
      <c r="J805" s="7">
        <v>21670</v>
      </c>
      <c r="K805" s="8">
        <v>17.809999999999999</v>
      </c>
    </row>
    <row r="806" spans="7:11">
      <c r="G806" s="9">
        <v>44841</v>
      </c>
      <c r="H806" s="8">
        <v>31.36</v>
      </c>
      <c r="J806" s="7">
        <v>21640</v>
      </c>
      <c r="K806" s="8">
        <v>18.059999999999999</v>
      </c>
    </row>
    <row r="807" spans="7:11">
      <c r="G807" s="9">
        <v>44840</v>
      </c>
      <c r="H807" s="8">
        <v>30.52</v>
      </c>
      <c r="J807" s="7">
        <v>21609</v>
      </c>
      <c r="K807" s="8">
        <v>18.04</v>
      </c>
    </row>
    <row r="808" spans="7:11">
      <c r="G808" s="9">
        <v>44839</v>
      </c>
      <c r="H808" s="8">
        <v>28.55</v>
      </c>
      <c r="J808" s="7">
        <v>21581</v>
      </c>
      <c r="K808" s="8">
        <v>18.77</v>
      </c>
    </row>
    <row r="809" spans="7:11">
      <c r="G809" s="9">
        <v>44838</v>
      </c>
      <c r="H809" s="8">
        <v>29.07</v>
      </c>
      <c r="J809" s="7">
        <v>21550</v>
      </c>
      <c r="K809" s="8">
        <v>18.510000000000002</v>
      </c>
    </row>
    <row r="810" spans="7:11">
      <c r="G810" s="9">
        <v>44837</v>
      </c>
      <c r="H810" s="8">
        <v>30.1</v>
      </c>
      <c r="J810" s="7">
        <v>21519</v>
      </c>
      <c r="K810" s="8">
        <v>18.190000000000001</v>
      </c>
    </row>
    <row r="811" spans="7:11">
      <c r="G811" s="9">
        <v>44834</v>
      </c>
      <c r="H811" s="8">
        <v>31.62</v>
      </c>
      <c r="J811" s="7">
        <v>21489</v>
      </c>
      <c r="K811" s="8">
        <v>17.670000000000002</v>
      </c>
    </row>
    <row r="812" spans="7:11">
      <c r="G812" s="9">
        <v>44833</v>
      </c>
      <c r="H812" s="8">
        <v>31.84</v>
      </c>
      <c r="J812" s="7">
        <v>21458</v>
      </c>
      <c r="K812" s="8">
        <v>17</v>
      </c>
    </row>
    <row r="813" spans="7:11">
      <c r="G813" s="9">
        <v>44832</v>
      </c>
      <c r="H813" s="8">
        <v>30.18</v>
      </c>
      <c r="J813" s="7">
        <v>21428</v>
      </c>
      <c r="K813" s="8">
        <v>16.47</v>
      </c>
    </row>
    <row r="814" spans="7:11">
      <c r="G814" s="9">
        <v>44831</v>
      </c>
      <c r="H814" s="8">
        <v>32.6</v>
      </c>
      <c r="J814" s="7">
        <v>21397</v>
      </c>
      <c r="K814" s="8">
        <v>15.78</v>
      </c>
    </row>
    <row r="815" spans="7:11">
      <c r="G815" s="9">
        <v>44830</v>
      </c>
      <c r="H815" s="8">
        <v>32.26</v>
      </c>
      <c r="J815" s="7">
        <v>21366</v>
      </c>
      <c r="K815" s="8">
        <v>15.27</v>
      </c>
    </row>
    <row r="816" spans="7:11">
      <c r="G816" s="9">
        <v>44827</v>
      </c>
      <c r="H816" s="8">
        <v>29.92</v>
      </c>
      <c r="J816" s="7">
        <v>21336</v>
      </c>
      <c r="K816" s="8">
        <v>14.57</v>
      </c>
    </row>
    <row r="817" spans="7:11">
      <c r="G817" s="9">
        <v>44826</v>
      </c>
      <c r="H817" s="8">
        <v>27.35</v>
      </c>
      <c r="J817" s="7">
        <v>21305</v>
      </c>
      <c r="K817" s="8">
        <v>13.79</v>
      </c>
    </row>
    <row r="818" spans="7:11">
      <c r="G818" s="9">
        <v>44825</v>
      </c>
      <c r="H818" s="8">
        <v>27.99</v>
      </c>
      <c r="J818" s="7">
        <v>21275</v>
      </c>
      <c r="K818" s="8">
        <v>13.41</v>
      </c>
    </row>
    <row r="819" spans="7:11">
      <c r="G819" s="9">
        <v>44824</v>
      </c>
      <c r="H819" s="8">
        <v>27.16</v>
      </c>
      <c r="J819" s="7">
        <v>21244</v>
      </c>
      <c r="K819" s="8">
        <v>12.83</v>
      </c>
    </row>
    <row r="820" spans="7:11">
      <c r="G820" s="9">
        <v>44823</v>
      </c>
      <c r="H820" s="8">
        <v>25.76</v>
      </c>
      <c r="J820" s="7">
        <v>21216</v>
      </c>
      <c r="K820" s="8">
        <v>12.49</v>
      </c>
    </row>
    <row r="821" spans="7:11">
      <c r="G821" s="9">
        <v>44820</v>
      </c>
      <c r="H821" s="8">
        <v>26.3</v>
      </c>
      <c r="J821" s="7">
        <v>21185</v>
      </c>
      <c r="K821" s="8">
        <v>11.97</v>
      </c>
    </row>
    <row r="822" spans="7:11">
      <c r="G822" s="9">
        <v>44819</v>
      </c>
      <c r="H822" s="8">
        <v>26.27</v>
      </c>
      <c r="J822" s="7">
        <v>21154</v>
      </c>
      <c r="K822" s="8">
        <v>11.86</v>
      </c>
    </row>
    <row r="823" spans="7:11">
      <c r="G823" s="9">
        <v>44818</v>
      </c>
      <c r="H823" s="8">
        <v>26.16</v>
      </c>
      <c r="J823" s="7">
        <v>21124</v>
      </c>
      <c r="K823" s="8">
        <v>12</v>
      </c>
    </row>
    <row r="824" spans="7:11">
      <c r="G824" s="9">
        <v>44817</v>
      </c>
      <c r="H824" s="8">
        <v>27.27</v>
      </c>
      <c r="J824" s="7">
        <v>21093</v>
      </c>
      <c r="K824" s="8">
        <v>12.67</v>
      </c>
    </row>
    <row r="825" spans="7:11">
      <c r="G825" s="9">
        <v>44816</v>
      </c>
      <c r="H825" s="8">
        <v>23.87</v>
      </c>
      <c r="J825" s="7">
        <v>21063</v>
      </c>
      <c r="K825" s="8">
        <v>13.27</v>
      </c>
    </row>
    <row r="826" spans="7:11">
      <c r="G826" s="9">
        <v>44813</v>
      </c>
      <c r="H826" s="8">
        <v>22.79</v>
      </c>
      <c r="J826" s="7">
        <v>21032</v>
      </c>
      <c r="K826" s="8">
        <v>14.12</v>
      </c>
    </row>
    <row r="827" spans="7:11">
      <c r="G827" s="9">
        <v>44812</v>
      </c>
      <c r="H827" s="8">
        <v>23.61</v>
      </c>
      <c r="J827" s="7">
        <v>21001</v>
      </c>
      <c r="K827" s="8">
        <v>13.9</v>
      </c>
    </row>
    <row r="828" spans="7:11">
      <c r="G828" s="9">
        <v>44811</v>
      </c>
      <c r="H828" s="8">
        <v>24.64</v>
      </c>
      <c r="J828" s="7">
        <v>20971</v>
      </c>
      <c r="K828" s="8">
        <v>13.71</v>
      </c>
    </row>
    <row r="829" spans="7:11">
      <c r="G829" s="9">
        <v>44810</v>
      </c>
      <c r="H829" s="8">
        <v>26.91</v>
      </c>
      <c r="J829" s="7">
        <v>20940</v>
      </c>
      <c r="K829" s="8">
        <v>13.22</v>
      </c>
    </row>
    <row r="830" spans="7:11">
      <c r="G830" s="9">
        <v>44809</v>
      </c>
      <c r="H830" s="8">
        <v>25.99</v>
      </c>
      <c r="J830" s="7">
        <v>20910</v>
      </c>
      <c r="K830" s="8">
        <v>12.95</v>
      </c>
    </row>
    <row r="831" spans="7:11">
      <c r="G831" s="9">
        <v>44806</v>
      </c>
      <c r="H831" s="8">
        <v>25.47</v>
      </c>
      <c r="J831" s="7">
        <v>20879</v>
      </c>
      <c r="K831" s="8">
        <v>12.77</v>
      </c>
    </row>
    <row r="832" spans="7:11">
      <c r="G832" s="9">
        <v>44805</v>
      </c>
      <c r="H832" s="8">
        <v>25.56</v>
      </c>
      <c r="J832" s="7">
        <v>20851</v>
      </c>
      <c r="K832" s="8">
        <v>13.34</v>
      </c>
    </row>
    <row r="833" spans="7:11">
      <c r="G833" s="9">
        <v>44804</v>
      </c>
      <c r="H833" s="8">
        <v>25.87</v>
      </c>
      <c r="J833" s="7">
        <v>20820</v>
      </c>
      <c r="K833" s="8">
        <v>13.62</v>
      </c>
    </row>
    <row r="834" spans="7:11">
      <c r="G834" s="9">
        <v>44803</v>
      </c>
      <c r="H834" s="8">
        <v>26.21</v>
      </c>
      <c r="J834" s="7">
        <v>20789</v>
      </c>
      <c r="K834" s="8">
        <v>13.35</v>
      </c>
    </row>
    <row r="835" spans="7:11">
      <c r="G835" s="9">
        <v>44802</v>
      </c>
      <c r="H835" s="8">
        <v>26.21</v>
      </c>
      <c r="J835" s="7">
        <v>20759</v>
      </c>
      <c r="K835" s="8">
        <v>13.43</v>
      </c>
    </row>
    <row r="836" spans="7:11">
      <c r="G836" s="9">
        <v>44799</v>
      </c>
      <c r="H836" s="8">
        <v>25.56</v>
      </c>
      <c r="J836" s="7">
        <v>20728</v>
      </c>
      <c r="K836" s="8">
        <v>13.54</v>
      </c>
    </row>
    <row r="837" spans="7:11">
      <c r="G837" s="9">
        <v>44798</v>
      </c>
      <c r="H837" s="8">
        <v>21.78</v>
      </c>
      <c r="J837" s="7">
        <v>20698</v>
      </c>
      <c r="K837" s="8">
        <v>13.83</v>
      </c>
    </row>
    <row r="838" spans="7:11">
      <c r="G838" s="9">
        <v>44797</v>
      </c>
      <c r="H838" s="8">
        <v>22.82</v>
      </c>
      <c r="J838" s="7">
        <v>20667</v>
      </c>
      <c r="K838" s="8">
        <v>13.73</v>
      </c>
    </row>
    <row r="839" spans="7:11">
      <c r="G839" s="9">
        <v>44796</v>
      </c>
      <c r="H839" s="8">
        <v>24.11</v>
      </c>
      <c r="J839" s="7">
        <v>20636</v>
      </c>
      <c r="K839" s="8">
        <v>12.85</v>
      </c>
    </row>
    <row r="840" spans="7:11">
      <c r="G840" s="9">
        <v>44795</v>
      </c>
      <c r="H840" s="8">
        <v>23.8</v>
      </c>
      <c r="J840" s="7">
        <v>20606</v>
      </c>
      <c r="K840" s="8">
        <v>12.82</v>
      </c>
    </row>
    <row r="841" spans="7:11">
      <c r="G841" s="9">
        <v>44792</v>
      </c>
      <c r="H841" s="8">
        <v>20.6</v>
      </c>
      <c r="J841" s="7">
        <v>20575</v>
      </c>
      <c r="K841" s="8">
        <v>13.13</v>
      </c>
    </row>
    <row r="842" spans="7:11">
      <c r="G842" s="9">
        <v>44791</v>
      </c>
      <c r="H842" s="8">
        <v>19.559999999999999</v>
      </c>
      <c r="J842" s="7">
        <v>20545</v>
      </c>
      <c r="K842" s="8">
        <v>12.87</v>
      </c>
    </row>
    <row r="843" spans="7:11">
      <c r="G843" s="9">
        <v>44790</v>
      </c>
      <c r="H843" s="8">
        <v>19.899999999999999</v>
      </c>
      <c r="J843" s="7">
        <v>20514</v>
      </c>
      <c r="K843" s="8">
        <v>12.12</v>
      </c>
    </row>
    <row r="844" spans="7:11">
      <c r="G844" s="9">
        <v>44789</v>
      </c>
      <c r="H844" s="8">
        <v>19.690000000000001</v>
      </c>
      <c r="J844" s="7">
        <v>20485</v>
      </c>
      <c r="K844" s="8">
        <v>12.12</v>
      </c>
    </row>
    <row r="845" spans="7:11">
      <c r="G845" s="9">
        <v>44788</v>
      </c>
      <c r="H845" s="8">
        <v>19.95</v>
      </c>
      <c r="J845" s="7">
        <v>20454</v>
      </c>
      <c r="K845" s="8">
        <v>12.53</v>
      </c>
    </row>
    <row r="846" spans="7:11">
      <c r="G846" s="9">
        <v>44785</v>
      </c>
      <c r="H846" s="8">
        <v>19.53</v>
      </c>
      <c r="J846" s="7">
        <v>20423</v>
      </c>
      <c r="K846" s="8">
        <v>12.63</v>
      </c>
    </row>
    <row r="847" spans="7:11">
      <c r="G847" s="9">
        <v>44784</v>
      </c>
      <c r="H847" s="8">
        <v>20.2</v>
      </c>
      <c r="J847" s="7">
        <v>20393</v>
      </c>
      <c r="K847" s="8">
        <v>12.03</v>
      </c>
    </row>
    <row r="848" spans="7:11">
      <c r="G848" s="9">
        <v>44783</v>
      </c>
      <c r="H848" s="8">
        <v>19.739999999999998</v>
      </c>
      <c r="J848" s="7">
        <v>20362</v>
      </c>
      <c r="K848" s="8">
        <v>12.89</v>
      </c>
    </row>
    <row r="849" spans="7:11">
      <c r="G849" s="9">
        <v>44782</v>
      </c>
      <c r="H849" s="8">
        <v>21.77</v>
      </c>
      <c r="J849" s="7">
        <v>20332</v>
      </c>
      <c r="K849" s="8">
        <v>12.6</v>
      </c>
    </row>
    <row r="850" spans="7:11">
      <c r="G850" s="9">
        <v>44781</v>
      </c>
      <c r="H850" s="8">
        <v>21.29</v>
      </c>
      <c r="J850" s="7">
        <v>20301</v>
      </c>
      <c r="K850" s="8">
        <v>12.96</v>
      </c>
    </row>
    <row r="851" spans="7:11">
      <c r="G851" s="9">
        <v>44778</v>
      </c>
      <c r="H851" s="8">
        <v>21.15</v>
      </c>
      <c r="J851" s="7">
        <v>20270</v>
      </c>
      <c r="K851" s="8">
        <v>12.35</v>
      </c>
    </row>
    <row r="852" spans="7:11">
      <c r="G852" s="9">
        <v>44777</v>
      </c>
      <c r="H852" s="8">
        <v>21.44</v>
      </c>
      <c r="J852" s="7">
        <v>20240</v>
      </c>
      <c r="K852" s="8">
        <v>12</v>
      </c>
    </row>
    <row r="853" spans="7:11">
      <c r="G853" s="9">
        <v>44776</v>
      </c>
      <c r="H853" s="8">
        <v>21.95</v>
      </c>
      <c r="J853" s="7">
        <v>20209</v>
      </c>
      <c r="K853" s="8">
        <v>12.39</v>
      </c>
    </row>
    <row r="854" spans="7:11">
      <c r="G854" s="9">
        <v>44775</v>
      </c>
      <c r="H854" s="8">
        <v>23.93</v>
      </c>
      <c r="J854" s="7">
        <v>20179</v>
      </c>
      <c r="K854" s="8">
        <v>12.33</v>
      </c>
    </row>
    <row r="855" spans="7:11">
      <c r="G855" s="9">
        <v>44774</v>
      </c>
      <c r="H855" s="8">
        <v>22.84</v>
      </c>
      <c r="J855" s="7">
        <v>20148</v>
      </c>
      <c r="K855" s="8">
        <v>12.7</v>
      </c>
    </row>
    <row r="856" spans="7:11">
      <c r="G856" s="9">
        <v>44771</v>
      </c>
      <c r="H856" s="8">
        <v>21.33</v>
      </c>
      <c r="J856" s="7">
        <v>20120</v>
      </c>
      <c r="K856" s="8">
        <v>12.56</v>
      </c>
    </row>
    <row r="857" spans="7:11">
      <c r="G857" s="9">
        <v>44770</v>
      </c>
      <c r="H857" s="8">
        <v>22.33</v>
      </c>
      <c r="J857" s="7">
        <v>20089</v>
      </c>
      <c r="K857" s="8">
        <v>12.62</v>
      </c>
    </row>
    <row r="858" spans="7:11">
      <c r="G858" s="9">
        <v>44769</v>
      </c>
      <c r="H858" s="8">
        <v>23.24</v>
      </c>
      <c r="J858" s="7">
        <v>20058</v>
      </c>
      <c r="K858" s="8">
        <v>12.28</v>
      </c>
    </row>
    <row r="859" spans="7:11">
      <c r="G859" s="9">
        <v>44768</v>
      </c>
      <c r="H859" s="8">
        <v>24.69</v>
      </c>
      <c r="J859" s="7">
        <v>20028</v>
      </c>
      <c r="K859" s="8">
        <v>12.02</v>
      </c>
    </row>
    <row r="860" spans="7:11">
      <c r="G860" s="9">
        <v>44767</v>
      </c>
      <c r="H860" s="8">
        <v>23.36</v>
      </c>
      <c r="J860" s="7">
        <v>19997</v>
      </c>
      <c r="K860" s="8">
        <v>11.96</v>
      </c>
    </row>
    <row r="861" spans="7:11">
      <c r="G861" s="9">
        <v>44764</v>
      </c>
      <c r="H861" s="8">
        <v>23.03</v>
      </c>
      <c r="J861" s="7">
        <v>19967</v>
      </c>
      <c r="K861" s="8">
        <v>11.7</v>
      </c>
    </row>
    <row r="862" spans="7:11">
      <c r="G862" s="9">
        <v>44763</v>
      </c>
      <c r="H862" s="8">
        <v>23.11</v>
      </c>
      <c r="J862" s="7">
        <v>19936</v>
      </c>
      <c r="K862" s="8">
        <v>11.49</v>
      </c>
    </row>
    <row r="863" spans="7:11">
      <c r="G863" s="9">
        <v>44762</v>
      </c>
      <c r="H863" s="8">
        <v>23.88</v>
      </c>
      <c r="J863" s="7">
        <v>19905</v>
      </c>
      <c r="K863" s="8">
        <v>11.05</v>
      </c>
    </row>
    <row r="864" spans="7:11">
      <c r="G864" s="9">
        <v>44761</v>
      </c>
      <c r="H864" s="8">
        <v>24.5</v>
      </c>
      <c r="J864" s="7">
        <v>19875</v>
      </c>
      <c r="K864" s="8">
        <v>11.06</v>
      </c>
    </row>
    <row r="865" spans="7:11">
      <c r="G865" s="9">
        <v>44760</v>
      </c>
      <c r="H865" s="8">
        <v>25.3</v>
      </c>
      <c r="J865" s="7">
        <v>19844</v>
      </c>
      <c r="K865" s="8">
        <v>10.74</v>
      </c>
    </row>
    <row r="866" spans="7:11">
      <c r="G866" s="9">
        <v>44757</v>
      </c>
      <c r="H866" s="8">
        <v>24.23</v>
      </c>
      <c r="J866" s="7">
        <v>19814</v>
      </c>
      <c r="K866" s="8">
        <v>10.42</v>
      </c>
    </row>
    <row r="867" spans="7:11">
      <c r="G867" s="9">
        <v>44756</v>
      </c>
      <c r="H867" s="8">
        <v>26.4</v>
      </c>
      <c r="J867" s="7">
        <v>19783</v>
      </c>
      <c r="K867" s="8">
        <v>10.26</v>
      </c>
    </row>
    <row r="868" spans="7:11">
      <c r="G868" s="9">
        <v>44755</v>
      </c>
      <c r="H868" s="8">
        <v>26.82</v>
      </c>
      <c r="J868" s="7">
        <v>19755</v>
      </c>
      <c r="K868" s="8">
        <v>10.09</v>
      </c>
    </row>
    <row r="869" spans="7:11">
      <c r="G869" s="9">
        <v>44754</v>
      </c>
      <c r="H869" s="8">
        <v>27.29</v>
      </c>
      <c r="J869" s="7">
        <v>19724</v>
      </c>
      <c r="K869" s="8">
        <v>9.89</v>
      </c>
    </row>
    <row r="870" spans="7:11">
      <c r="G870" s="9">
        <v>44753</v>
      </c>
      <c r="H870" s="8">
        <v>26.17</v>
      </c>
      <c r="J870" s="7">
        <v>19693</v>
      </c>
      <c r="K870" s="8">
        <v>9.7100000000000009</v>
      </c>
    </row>
    <row r="871" spans="7:11">
      <c r="G871" s="9">
        <v>44750</v>
      </c>
      <c r="H871" s="8">
        <v>24.64</v>
      </c>
      <c r="J871" s="7">
        <v>19663</v>
      </c>
      <c r="K871" s="8">
        <v>9.4499999999999993</v>
      </c>
    </row>
    <row r="872" spans="7:11">
      <c r="G872" s="9">
        <v>44749</v>
      </c>
      <c r="H872" s="8">
        <v>26.08</v>
      </c>
      <c r="J872" s="7">
        <v>19632</v>
      </c>
      <c r="K872" s="8">
        <v>9.1300000000000008</v>
      </c>
    </row>
    <row r="873" spans="7:11">
      <c r="G873" s="9">
        <v>44748</v>
      </c>
      <c r="H873" s="8">
        <v>26.73</v>
      </c>
      <c r="J873" s="7">
        <v>19602</v>
      </c>
      <c r="K873" s="8">
        <v>9.61</v>
      </c>
    </row>
    <row r="874" spans="7:11">
      <c r="G874" s="9">
        <v>44747</v>
      </c>
      <c r="H874" s="8">
        <v>27.54</v>
      </c>
      <c r="J874" s="7">
        <v>19571</v>
      </c>
      <c r="K874" s="8">
        <v>9.6300000000000008</v>
      </c>
    </row>
    <row r="875" spans="7:11">
      <c r="G875" s="9">
        <v>44746</v>
      </c>
      <c r="H875" s="8">
        <v>27.53</v>
      </c>
      <c r="J875" s="7">
        <v>19540</v>
      </c>
      <c r="K875" s="8">
        <v>9.5399999999999991</v>
      </c>
    </row>
    <row r="876" spans="7:11">
      <c r="G876" s="9">
        <v>44743</v>
      </c>
      <c r="H876" s="8">
        <v>26.7</v>
      </c>
      <c r="J876" s="7">
        <v>19510</v>
      </c>
      <c r="K876" s="8">
        <v>10</v>
      </c>
    </row>
    <row r="877" spans="7:11">
      <c r="G877" s="9">
        <v>44742</v>
      </c>
      <c r="H877" s="8">
        <v>28.71</v>
      </c>
      <c r="J877" s="7">
        <v>19479</v>
      </c>
      <c r="K877" s="8">
        <v>10.06</v>
      </c>
    </row>
    <row r="878" spans="7:11">
      <c r="G878" s="9">
        <v>44741</v>
      </c>
      <c r="H878" s="8">
        <v>28.16</v>
      </c>
      <c r="J878" s="7">
        <v>19449</v>
      </c>
      <c r="K878" s="8">
        <v>10.7</v>
      </c>
    </row>
    <row r="879" spans="7:11">
      <c r="G879" s="9">
        <v>44740</v>
      </c>
      <c r="H879" s="8">
        <v>28.36</v>
      </c>
      <c r="J879" s="7">
        <v>19418</v>
      </c>
      <c r="K879" s="8">
        <v>10.69</v>
      </c>
    </row>
    <row r="880" spans="7:11">
      <c r="G880" s="9">
        <v>44739</v>
      </c>
      <c r="H880" s="8">
        <v>26.95</v>
      </c>
      <c r="J880" s="7">
        <v>19390</v>
      </c>
      <c r="K880" s="8">
        <v>10.86</v>
      </c>
    </row>
    <row r="881" spans="7:11">
      <c r="G881" s="9">
        <v>44736</v>
      </c>
      <c r="H881" s="8">
        <v>27.23</v>
      </c>
      <c r="J881" s="7">
        <v>19359</v>
      </c>
      <c r="K881" s="8">
        <v>10.85</v>
      </c>
    </row>
    <row r="882" spans="7:11">
      <c r="G882" s="9">
        <v>44735</v>
      </c>
      <c r="H882" s="8">
        <v>29.05</v>
      </c>
      <c r="J882" s="7">
        <v>19328</v>
      </c>
      <c r="K882" s="8">
        <v>10.49</v>
      </c>
    </row>
    <row r="883" spans="7:11">
      <c r="G883" s="9">
        <v>44734</v>
      </c>
      <c r="H883" s="8">
        <v>28.95</v>
      </c>
      <c r="J883" s="7">
        <v>19298</v>
      </c>
      <c r="K883" s="8">
        <v>10.220000000000001</v>
      </c>
    </row>
    <row r="884" spans="7:11">
      <c r="G884" s="9">
        <v>44733</v>
      </c>
      <c r="H884" s="8">
        <v>30.19</v>
      </c>
      <c r="J884" s="7">
        <v>19267</v>
      </c>
      <c r="K884" s="8">
        <v>10.5</v>
      </c>
    </row>
    <row r="885" spans="7:11">
      <c r="G885" s="9">
        <v>44732</v>
      </c>
      <c r="H885" s="8">
        <v>31.03</v>
      </c>
      <c r="J885" s="7">
        <v>19237</v>
      </c>
      <c r="K885" s="8">
        <v>10.7</v>
      </c>
    </row>
    <row r="886" spans="7:11">
      <c r="G886" s="9">
        <v>44729</v>
      </c>
      <c r="H886" s="8">
        <v>31.13</v>
      </c>
      <c r="J886" s="7">
        <v>19206</v>
      </c>
      <c r="K886" s="8">
        <v>10.69</v>
      </c>
    </row>
    <row r="887" spans="7:11">
      <c r="G887" s="9">
        <v>44728</v>
      </c>
      <c r="H887" s="8">
        <v>32.950000000000003</v>
      </c>
      <c r="J887" s="7">
        <v>19175</v>
      </c>
      <c r="K887" s="8">
        <v>10.42</v>
      </c>
    </row>
    <row r="888" spans="7:11">
      <c r="G888" s="9">
        <v>44727</v>
      </c>
      <c r="H888" s="8">
        <v>29.62</v>
      </c>
      <c r="J888" s="7">
        <v>19145</v>
      </c>
      <c r="K888" s="8">
        <v>10.06</v>
      </c>
    </row>
    <row r="889" spans="7:11">
      <c r="G889" s="9">
        <v>44726</v>
      </c>
      <c r="H889" s="8">
        <v>32.69</v>
      </c>
      <c r="J889" s="7">
        <v>19114</v>
      </c>
      <c r="K889" s="8">
        <v>9.9700000000000006</v>
      </c>
    </row>
    <row r="890" spans="7:11">
      <c r="G890" s="9">
        <v>44725</v>
      </c>
      <c r="H890" s="8">
        <v>34.020000000000003</v>
      </c>
      <c r="J890" s="7">
        <v>19084</v>
      </c>
      <c r="K890" s="8">
        <v>9.92</v>
      </c>
    </row>
    <row r="891" spans="7:11">
      <c r="G891" s="9">
        <v>44722</v>
      </c>
      <c r="H891" s="8">
        <v>27.75</v>
      </c>
      <c r="J891" s="7">
        <v>19053</v>
      </c>
      <c r="K891" s="8">
        <v>9.84</v>
      </c>
    </row>
    <row r="892" spans="7:11">
      <c r="G892" s="9">
        <v>44721</v>
      </c>
      <c r="H892" s="8">
        <v>26.09</v>
      </c>
      <c r="J892" s="7">
        <v>19024</v>
      </c>
      <c r="K892" s="8">
        <v>9.9700000000000006</v>
      </c>
    </row>
    <row r="893" spans="7:11">
      <c r="G893" s="9">
        <v>44720</v>
      </c>
      <c r="H893" s="8">
        <v>23.96</v>
      </c>
      <c r="J893" s="7">
        <v>18993</v>
      </c>
      <c r="K893" s="8">
        <v>9.59</v>
      </c>
    </row>
    <row r="894" spans="7:11">
      <c r="G894" s="9">
        <v>44719</v>
      </c>
      <c r="H894" s="8">
        <v>24.02</v>
      </c>
      <c r="J894" s="7">
        <v>18962</v>
      </c>
      <c r="K894" s="8">
        <v>9.2200000000000006</v>
      </c>
    </row>
    <row r="895" spans="7:11">
      <c r="G895" s="9">
        <v>44718</v>
      </c>
      <c r="H895" s="8">
        <v>25.07</v>
      </c>
      <c r="J895" s="7">
        <v>18932</v>
      </c>
      <c r="K895" s="8">
        <v>9.39</v>
      </c>
    </row>
    <row r="896" spans="7:11">
      <c r="G896" s="9">
        <v>44715</v>
      </c>
      <c r="H896" s="8">
        <v>24.79</v>
      </c>
      <c r="J896" s="7">
        <v>18901</v>
      </c>
      <c r="K896" s="8">
        <v>9.35</v>
      </c>
    </row>
    <row r="897" spans="7:11">
      <c r="G897" s="9">
        <v>44714</v>
      </c>
      <c r="H897" s="8">
        <v>24.72</v>
      </c>
      <c r="J897" s="7">
        <v>18871</v>
      </c>
      <c r="K897" s="8">
        <v>8.8699999999999992</v>
      </c>
    </row>
    <row r="898" spans="7:11">
      <c r="G898" s="9">
        <v>44713</v>
      </c>
      <c r="H898" s="8">
        <v>25.69</v>
      </c>
      <c r="J898" s="7">
        <v>18840</v>
      </c>
      <c r="K898" s="8">
        <v>8.2799999999999994</v>
      </c>
    </row>
    <row r="899" spans="7:11">
      <c r="G899" s="9">
        <v>44712</v>
      </c>
      <c r="H899" s="8">
        <v>26.19</v>
      </c>
      <c r="J899" s="7">
        <v>18809</v>
      </c>
      <c r="K899" s="8">
        <v>7.92</v>
      </c>
    </row>
    <row r="900" spans="7:11">
      <c r="G900" s="9">
        <v>44711</v>
      </c>
      <c r="H900" s="8">
        <v>26.54</v>
      </c>
      <c r="J900" s="7">
        <v>18779</v>
      </c>
      <c r="K900" s="8">
        <v>7.96</v>
      </c>
    </row>
    <row r="901" spans="7:11">
      <c r="G901" s="9">
        <v>44708</v>
      </c>
      <c r="H901" s="8">
        <v>25.72</v>
      </c>
      <c r="J901" s="7">
        <v>18748</v>
      </c>
      <c r="K901" s="8">
        <v>7.85</v>
      </c>
    </row>
    <row r="902" spans="7:11">
      <c r="G902" s="9">
        <v>44707</v>
      </c>
      <c r="H902" s="8">
        <v>27.5</v>
      </c>
      <c r="J902" s="7">
        <v>18718</v>
      </c>
      <c r="K902" s="8">
        <v>7.64</v>
      </c>
    </row>
    <row r="903" spans="7:11">
      <c r="G903" s="9">
        <v>44706</v>
      </c>
      <c r="H903" s="8">
        <v>28.37</v>
      </c>
      <c r="J903" s="7">
        <v>18687</v>
      </c>
      <c r="K903" s="8">
        <v>7.76</v>
      </c>
    </row>
    <row r="904" spans="7:11">
      <c r="G904" s="9">
        <v>44705</v>
      </c>
      <c r="H904" s="8">
        <v>29.45</v>
      </c>
      <c r="J904" s="7">
        <v>18659</v>
      </c>
      <c r="K904" s="8">
        <v>7.48</v>
      </c>
    </row>
    <row r="905" spans="7:11">
      <c r="G905" s="9">
        <v>44704</v>
      </c>
      <c r="H905" s="8">
        <v>28.48</v>
      </c>
      <c r="J905" s="7">
        <v>18628</v>
      </c>
      <c r="K905" s="8">
        <v>6.95</v>
      </c>
    </row>
    <row r="906" spans="7:11">
      <c r="G906" s="9">
        <v>44701</v>
      </c>
      <c r="H906" s="8">
        <v>29.43</v>
      </c>
      <c r="J906" s="7">
        <v>18597</v>
      </c>
      <c r="K906" s="8">
        <v>7.08</v>
      </c>
    </row>
    <row r="907" spans="7:11">
      <c r="G907" s="9">
        <v>44700</v>
      </c>
      <c r="H907" s="8">
        <v>29.35</v>
      </c>
      <c r="J907" s="7">
        <v>18567</v>
      </c>
      <c r="K907" s="8">
        <v>7.2</v>
      </c>
    </row>
    <row r="908" spans="7:11">
      <c r="G908" s="9">
        <v>44699</v>
      </c>
      <c r="H908" s="8">
        <v>30.96</v>
      </c>
      <c r="J908" s="7">
        <v>18536</v>
      </c>
      <c r="K908" s="8">
        <v>7.01</v>
      </c>
    </row>
    <row r="909" spans="7:11">
      <c r="G909" s="9">
        <v>44698</v>
      </c>
      <c r="H909" s="8">
        <v>26.1</v>
      </c>
      <c r="J909" s="7">
        <v>18506</v>
      </c>
      <c r="K909" s="8">
        <v>6.93</v>
      </c>
    </row>
    <row r="910" spans="7:11">
      <c r="G910" s="9">
        <v>44697</v>
      </c>
      <c r="H910" s="8">
        <v>27.47</v>
      </c>
      <c r="J910" s="7">
        <v>18475</v>
      </c>
      <c r="K910" s="8">
        <v>6.68</v>
      </c>
    </row>
    <row r="911" spans="7:11">
      <c r="G911" s="9">
        <v>44694</v>
      </c>
      <c r="H911" s="8">
        <v>28.87</v>
      </c>
      <c r="J911" s="7">
        <v>18444</v>
      </c>
      <c r="K911" s="8">
        <v>7.38</v>
      </c>
    </row>
    <row r="912" spans="7:11">
      <c r="G912" s="9">
        <v>44693</v>
      </c>
      <c r="H912" s="8">
        <v>31.77</v>
      </c>
      <c r="J912" s="7">
        <v>18414</v>
      </c>
      <c r="K912" s="8">
        <v>7.43</v>
      </c>
    </row>
    <row r="913" spans="7:11">
      <c r="G913" s="9">
        <v>44692</v>
      </c>
      <c r="H913" s="8">
        <v>32.56</v>
      </c>
      <c r="J913" s="7">
        <v>18383</v>
      </c>
      <c r="K913" s="8">
        <v>7.35</v>
      </c>
    </row>
    <row r="914" spans="7:11">
      <c r="G914" s="9">
        <v>44691</v>
      </c>
      <c r="H914" s="8">
        <v>32.99</v>
      </c>
      <c r="J914" s="7">
        <v>18353</v>
      </c>
      <c r="K914" s="8">
        <v>7.32</v>
      </c>
    </row>
    <row r="915" spans="7:11">
      <c r="G915" s="9">
        <v>44690</v>
      </c>
      <c r="H915" s="8">
        <v>34.75</v>
      </c>
      <c r="J915" s="7">
        <v>18322</v>
      </c>
      <c r="K915" s="8">
        <v>7.31</v>
      </c>
    </row>
    <row r="916" spans="7:11">
      <c r="G916" s="9">
        <v>44687</v>
      </c>
      <c r="H916" s="8">
        <v>30.19</v>
      </c>
      <c r="J916" s="7">
        <v>18294</v>
      </c>
      <c r="K916" s="8">
        <v>7.22</v>
      </c>
    </row>
    <row r="917" spans="7:11">
      <c r="G917" s="9">
        <v>44686</v>
      </c>
      <c r="H917" s="8">
        <v>31.2</v>
      </c>
      <c r="J917" s="7">
        <v>18263</v>
      </c>
      <c r="K917" s="8">
        <v>7.13</v>
      </c>
    </row>
    <row r="918" spans="7:11">
      <c r="G918" s="9">
        <v>44685</v>
      </c>
      <c r="H918" s="8">
        <v>25.42</v>
      </c>
      <c r="J918" s="7">
        <v>18232</v>
      </c>
      <c r="K918" s="8">
        <v>6.87</v>
      </c>
    </row>
    <row r="919" spans="7:11">
      <c r="G919" s="9">
        <v>44684</v>
      </c>
      <c r="H919" s="8">
        <v>29.25</v>
      </c>
      <c r="J919" s="7">
        <v>18202</v>
      </c>
      <c r="K919" s="8">
        <v>6.71</v>
      </c>
    </row>
    <row r="920" spans="7:11">
      <c r="G920" s="9">
        <v>44683</v>
      </c>
      <c r="H920" s="8">
        <v>32.340000000000003</v>
      </c>
      <c r="J920" s="7">
        <v>18171</v>
      </c>
      <c r="K920" s="8">
        <v>6.48</v>
      </c>
    </row>
    <row r="921" spans="7:11">
      <c r="G921" s="9">
        <v>44680</v>
      </c>
      <c r="H921" s="8">
        <v>33.4</v>
      </c>
      <c r="J921" s="7">
        <v>18141</v>
      </c>
      <c r="K921" s="8">
        <v>6.39</v>
      </c>
    </row>
    <row r="922" spans="7:11">
      <c r="G922" s="9">
        <v>44679</v>
      </c>
      <c r="H922" s="8">
        <v>29.99</v>
      </c>
      <c r="J922" s="7">
        <v>18110</v>
      </c>
      <c r="K922" s="8">
        <v>6.16</v>
      </c>
    </row>
    <row r="923" spans="7:11">
      <c r="G923" s="9">
        <v>44678</v>
      </c>
      <c r="H923" s="8">
        <v>31.6</v>
      </c>
      <c r="J923" s="7">
        <v>18079</v>
      </c>
      <c r="K923" s="8">
        <v>5.82</v>
      </c>
    </row>
    <row r="924" spans="7:11">
      <c r="G924" s="9">
        <v>44677</v>
      </c>
      <c r="H924" s="8">
        <v>33.520000000000003</v>
      </c>
      <c r="J924" s="7">
        <v>18049</v>
      </c>
      <c r="K924" s="8">
        <v>6.18</v>
      </c>
    </row>
    <row r="925" spans="7:11">
      <c r="G925" s="9">
        <v>44676</v>
      </c>
      <c r="H925" s="8">
        <v>27.02</v>
      </c>
      <c r="J925" s="7">
        <v>18018</v>
      </c>
      <c r="K925" s="8">
        <v>6.24</v>
      </c>
    </row>
    <row r="926" spans="7:11">
      <c r="G926" s="9">
        <v>44673</v>
      </c>
      <c r="H926" s="8">
        <v>28.21</v>
      </c>
      <c r="J926" s="7">
        <v>17988</v>
      </c>
      <c r="K926" s="8">
        <v>6.26</v>
      </c>
    </row>
    <row r="927" spans="7:11">
      <c r="G927" s="9">
        <v>44672</v>
      </c>
      <c r="H927" s="8">
        <v>22.68</v>
      </c>
      <c r="J927" s="7">
        <v>17957</v>
      </c>
      <c r="K927" s="8">
        <v>6.29</v>
      </c>
    </row>
    <row r="928" spans="7:11">
      <c r="G928" s="9">
        <v>44671</v>
      </c>
      <c r="H928" s="8">
        <v>20.32</v>
      </c>
      <c r="J928" s="7">
        <v>17929</v>
      </c>
      <c r="K928" s="8">
        <v>6.62</v>
      </c>
    </row>
    <row r="929" spans="7:11">
      <c r="G929" s="9">
        <v>44670</v>
      </c>
      <c r="H929" s="8">
        <v>21.37</v>
      </c>
      <c r="J929" s="7">
        <v>17898</v>
      </c>
      <c r="K929" s="8">
        <v>6.63</v>
      </c>
    </row>
    <row r="930" spans="7:11">
      <c r="G930" s="9">
        <v>44669</v>
      </c>
      <c r="H930" s="8">
        <v>22.17</v>
      </c>
      <c r="J930" s="7">
        <v>17867</v>
      </c>
      <c r="K930" s="8">
        <v>6.9</v>
      </c>
    </row>
    <row r="931" spans="7:11">
      <c r="G931" s="9">
        <v>44665</v>
      </c>
      <c r="H931" s="8">
        <v>22.7</v>
      </c>
      <c r="J931" s="7">
        <v>17837</v>
      </c>
      <c r="K931" s="8">
        <v>7.55</v>
      </c>
    </row>
    <row r="932" spans="7:11">
      <c r="G932" s="9">
        <v>44664</v>
      </c>
      <c r="H932" s="8">
        <v>21.82</v>
      </c>
      <c r="J932" s="7">
        <v>17806</v>
      </c>
      <c r="K932" s="8">
        <v>7.61</v>
      </c>
    </row>
    <row r="933" spans="7:11">
      <c r="G933" s="9">
        <v>44663</v>
      </c>
      <c r="H933" s="8">
        <v>24.26</v>
      </c>
      <c r="J933" s="7">
        <v>17776</v>
      </c>
      <c r="K933" s="8">
        <v>7.97</v>
      </c>
    </row>
    <row r="934" spans="7:11">
      <c r="G934" s="9">
        <v>44662</v>
      </c>
      <c r="H934" s="8">
        <v>24.37</v>
      </c>
      <c r="J934" s="7">
        <v>17745</v>
      </c>
      <c r="K934" s="8">
        <v>8.51</v>
      </c>
    </row>
    <row r="935" spans="7:11">
      <c r="G935" s="9">
        <v>44659</v>
      </c>
      <c r="H935" s="8">
        <v>21.16</v>
      </c>
      <c r="J935" s="7">
        <v>17714</v>
      </c>
      <c r="K935" s="8">
        <v>9.0399999999999991</v>
      </c>
    </row>
    <row r="936" spans="7:11">
      <c r="G936" s="9">
        <v>44658</v>
      </c>
      <c r="H936" s="8">
        <v>21.55</v>
      </c>
      <c r="J936" s="7">
        <v>17684</v>
      </c>
      <c r="K936" s="8">
        <v>8.92</v>
      </c>
    </row>
    <row r="937" spans="7:11">
      <c r="G937" s="9">
        <v>44657</v>
      </c>
      <c r="H937" s="8">
        <v>22.1</v>
      </c>
      <c r="J937" s="7">
        <v>17653</v>
      </c>
      <c r="K937" s="8">
        <v>8.75</v>
      </c>
    </row>
    <row r="938" spans="7:11">
      <c r="G938" s="9">
        <v>44656</v>
      </c>
      <c r="H938" s="8">
        <v>21.03</v>
      </c>
      <c r="J938" s="7">
        <v>17623</v>
      </c>
      <c r="K938" s="8">
        <v>8.36</v>
      </c>
    </row>
    <row r="939" spans="7:11">
      <c r="G939" s="9">
        <v>44655</v>
      </c>
      <c r="H939" s="8">
        <v>18.57</v>
      </c>
      <c r="J939" s="7">
        <v>17592</v>
      </c>
      <c r="K939" s="8">
        <v>8.41</v>
      </c>
    </row>
    <row r="940" spans="7:11">
      <c r="G940" s="9">
        <v>44652</v>
      </c>
      <c r="H940" s="8">
        <v>19.63</v>
      </c>
      <c r="J940" s="7">
        <v>17563</v>
      </c>
      <c r="K940" s="8">
        <v>9.02</v>
      </c>
    </row>
    <row r="941" spans="7:11">
      <c r="G941" s="9">
        <v>44651</v>
      </c>
      <c r="H941" s="8">
        <v>20.56</v>
      </c>
      <c r="J941" s="7">
        <v>17532</v>
      </c>
      <c r="K941" s="8">
        <v>9.34</v>
      </c>
    </row>
    <row r="942" spans="7:11">
      <c r="G942" s="9">
        <v>44650</v>
      </c>
      <c r="H942" s="8">
        <v>19.329999999999998</v>
      </c>
      <c r="J942" s="7">
        <v>17501</v>
      </c>
      <c r="K942" s="8">
        <v>9.6</v>
      </c>
    </row>
    <row r="943" spans="7:11">
      <c r="G943" s="9">
        <v>44649</v>
      </c>
      <c r="H943" s="8">
        <v>18.899999999999999</v>
      </c>
      <c r="J943" s="7">
        <v>17471</v>
      </c>
      <c r="K943" s="8">
        <v>9.84</v>
      </c>
    </row>
    <row r="944" spans="7:11">
      <c r="G944" s="9">
        <v>44648</v>
      </c>
      <c r="H944" s="8">
        <v>19.63</v>
      </c>
      <c r="J944" s="7">
        <v>17440</v>
      </c>
      <c r="K944" s="8">
        <v>9.7200000000000006</v>
      </c>
    </row>
    <row r="945" spans="7:11">
      <c r="G945" s="9">
        <v>44645</v>
      </c>
      <c r="H945" s="8">
        <v>20.81</v>
      </c>
      <c r="J945" s="7">
        <v>17410</v>
      </c>
      <c r="K945" s="8">
        <v>10.220000000000001</v>
      </c>
    </row>
    <row r="946" spans="7:11">
      <c r="G946" s="9">
        <v>44644</v>
      </c>
      <c r="H946" s="8">
        <v>21.67</v>
      </c>
      <c r="J946" s="7">
        <v>17379</v>
      </c>
      <c r="K946" s="8">
        <v>10.68</v>
      </c>
    </row>
    <row r="947" spans="7:11">
      <c r="G947" s="9">
        <v>44643</v>
      </c>
      <c r="H947" s="8">
        <v>23.57</v>
      </c>
      <c r="J947" s="7">
        <v>17348</v>
      </c>
      <c r="K947" s="8">
        <v>10.31</v>
      </c>
    </row>
    <row r="948" spans="7:11">
      <c r="G948" s="9">
        <v>44642</v>
      </c>
      <c r="H948" s="8">
        <v>22.94</v>
      </c>
      <c r="J948" s="7">
        <v>17318</v>
      </c>
      <c r="K948" s="8">
        <v>10.37</v>
      </c>
    </row>
    <row r="949" spans="7:11">
      <c r="G949" s="9">
        <v>44641</v>
      </c>
      <c r="H949" s="8">
        <v>23.53</v>
      </c>
      <c r="J949" s="7">
        <v>17287</v>
      </c>
      <c r="K949" s="8">
        <v>11</v>
      </c>
    </row>
    <row r="950" spans="7:11">
      <c r="G950" s="9">
        <v>44638</v>
      </c>
      <c r="H950" s="8">
        <v>23.87</v>
      </c>
      <c r="J950" s="7">
        <v>17257</v>
      </c>
      <c r="K950" s="8">
        <v>11.94</v>
      </c>
    </row>
    <row r="951" spans="7:11">
      <c r="G951" s="9">
        <v>44637</v>
      </c>
      <c r="H951" s="8">
        <v>25.67</v>
      </c>
      <c r="J951" s="7">
        <v>17226</v>
      </c>
      <c r="K951" s="8">
        <v>13.17</v>
      </c>
    </row>
    <row r="952" spans="7:11">
      <c r="G952" s="9">
        <v>44636</v>
      </c>
      <c r="H952" s="8">
        <v>26.67</v>
      </c>
      <c r="J952" s="7">
        <v>17198</v>
      </c>
      <c r="K952" s="8">
        <v>13.46</v>
      </c>
    </row>
    <row r="953" spans="7:11">
      <c r="G953" s="9">
        <v>44635</v>
      </c>
      <c r="H953" s="8">
        <v>29.83</v>
      </c>
      <c r="J953" s="7">
        <v>17167</v>
      </c>
      <c r="K953" s="8">
        <v>14.27</v>
      </c>
    </row>
    <row r="954" spans="7:11">
      <c r="G954" s="9">
        <v>44634</v>
      </c>
      <c r="H954" s="8">
        <v>31.77</v>
      </c>
      <c r="J954" s="7">
        <v>17136</v>
      </c>
      <c r="K954" s="8">
        <v>14.64</v>
      </c>
    </row>
    <row r="955" spans="7:11">
      <c r="G955" s="9">
        <v>44631</v>
      </c>
      <c r="H955" s="8">
        <v>30.75</v>
      </c>
      <c r="J955" s="7">
        <v>17106</v>
      </c>
      <c r="K955" s="8">
        <v>15.58</v>
      </c>
    </row>
    <row r="956" spans="7:11">
      <c r="G956" s="9">
        <v>44630</v>
      </c>
      <c r="H956" s="8">
        <v>30.23</v>
      </c>
      <c r="J956" s="7">
        <v>17075</v>
      </c>
      <c r="K956" s="8">
        <v>16.96</v>
      </c>
    </row>
    <row r="957" spans="7:11">
      <c r="G957" s="9">
        <v>44629</v>
      </c>
      <c r="H957" s="8">
        <v>32.450000000000003</v>
      </c>
      <c r="J957" s="7">
        <v>17045</v>
      </c>
      <c r="K957" s="8">
        <v>20.27</v>
      </c>
    </row>
    <row r="958" spans="7:11">
      <c r="G958" s="9">
        <v>44628</v>
      </c>
      <c r="H958" s="8">
        <v>35.130000000000003</v>
      </c>
      <c r="J958" s="7">
        <v>17014</v>
      </c>
      <c r="K958" s="8">
        <v>21.07</v>
      </c>
    </row>
    <row r="959" spans="7:11">
      <c r="G959" s="9">
        <v>44627</v>
      </c>
      <c r="H959" s="8">
        <v>36.450000000000003</v>
      </c>
      <c r="J959" s="7">
        <v>16983</v>
      </c>
      <c r="K959" s="8">
        <v>22.12</v>
      </c>
    </row>
    <row r="960" spans="7:11">
      <c r="G960" s="9">
        <v>44624</v>
      </c>
      <c r="H960" s="8">
        <v>31.98</v>
      </c>
      <c r="J960" s="7">
        <v>16953</v>
      </c>
      <c r="K960" s="8">
        <v>21.74</v>
      </c>
    </row>
    <row r="961" spans="7:11">
      <c r="G961" s="9">
        <v>44623</v>
      </c>
      <c r="H961" s="8">
        <v>30.48</v>
      </c>
      <c r="J961" s="7">
        <v>16922</v>
      </c>
      <c r="K961" s="8">
        <v>21.2</v>
      </c>
    </row>
    <row r="962" spans="7:11">
      <c r="G962" s="9">
        <v>44622</v>
      </c>
      <c r="H962" s="8">
        <v>30.74</v>
      </c>
      <c r="J962" s="7">
        <v>16892</v>
      </c>
      <c r="K962" s="8">
        <v>19.48</v>
      </c>
    </row>
    <row r="963" spans="7:11">
      <c r="G963" s="9">
        <v>44621</v>
      </c>
      <c r="H963" s="8">
        <v>33.32</v>
      </c>
      <c r="J963" s="7">
        <v>16861</v>
      </c>
      <c r="K963" s="8">
        <v>19.64</v>
      </c>
    </row>
    <row r="964" spans="7:11">
      <c r="G964" s="9">
        <v>44620</v>
      </c>
      <c r="H964" s="8">
        <v>30.15</v>
      </c>
      <c r="J964" s="7">
        <v>16833</v>
      </c>
      <c r="K964" s="8">
        <v>19.170000000000002</v>
      </c>
    </row>
    <row r="965" spans="7:11">
      <c r="G965" s="9">
        <v>44617</v>
      </c>
      <c r="H965" s="8">
        <v>27.59</v>
      </c>
      <c r="J965" s="7">
        <v>16802</v>
      </c>
      <c r="K965" s="8">
        <v>18.05</v>
      </c>
    </row>
    <row r="966" spans="7:11">
      <c r="G966" s="9">
        <v>44616</v>
      </c>
      <c r="H966" s="8">
        <v>30.32</v>
      </c>
      <c r="J966" s="7">
        <v>16771</v>
      </c>
      <c r="K966" s="8">
        <v>17.57</v>
      </c>
    </row>
    <row r="967" spans="7:11">
      <c r="G967" s="9">
        <v>44615</v>
      </c>
      <c r="H967" s="8">
        <v>31.02</v>
      </c>
      <c r="J967" s="7">
        <v>16741</v>
      </c>
      <c r="K967" s="8">
        <v>16.84</v>
      </c>
    </row>
    <row r="968" spans="7:11">
      <c r="G968" s="9">
        <v>44614</v>
      </c>
      <c r="H968" s="8">
        <v>28.81</v>
      </c>
      <c r="J968" s="7">
        <v>16710</v>
      </c>
      <c r="K968" s="8">
        <v>16</v>
      </c>
    </row>
    <row r="969" spans="7:11">
      <c r="G969" s="9">
        <v>44610</v>
      </c>
      <c r="H969" s="8">
        <v>27.75</v>
      </c>
      <c r="J969" s="7">
        <v>16680</v>
      </c>
      <c r="K969" s="8">
        <v>14.93</v>
      </c>
    </row>
    <row r="970" spans="7:11">
      <c r="G970" s="9">
        <v>44609</v>
      </c>
      <c r="H970" s="8">
        <v>28.11</v>
      </c>
      <c r="J970" s="7">
        <v>16649</v>
      </c>
      <c r="K970" s="8">
        <v>14.83</v>
      </c>
    </row>
    <row r="971" spans="7:11">
      <c r="G971" s="9">
        <v>44608</v>
      </c>
      <c r="H971" s="8">
        <v>24.29</v>
      </c>
      <c r="J971" s="7">
        <v>16618</v>
      </c>
      <c r="K971" s="8">
        <v>15.09</v>
      </c>
    </row>
    <row r="972" spans="7:11">
      <c r="G972" s="9">
        <v>44607</v>
      </c>
      <c r="H972" s="8">
        <v>25.7</v>
      </c>
      <c r="J972" s="7">
        <v>16588</v>
      </c>
      <c r="K972" s="8">
        <v>15.02</v>
      </c>
    </row>
    <row r="973" spans="7:11">
      <c r="G973" s="9">
        <v>44606</v>
      </c>
      <c r="H973" s="8">
        <v>28.33</v>
      </c>
      <c r="J973" s="7">
        <v>16557</v>
      </c>
      <c r="K973" s="8">
        <v>14.67</v>
      </c>
    </row>
    <row r="974" spans="7:11">
      <c r="G974" s="9">
        <v>44603</v>
      </c>
      <c r="H974" s="8">
        <v>27.36</v>
      </c>
      <c r="J974" s="7">
        <v>16527</v>
      </c>
      <c r="K974" s="8">
        <v>14.51</v>
      </c>
    </row>
    <row r="975" spans="7:11">
      <c r="G975" s="9">
        <v>44602</v>
      </c>
      <c r="H975" s="8">
        <v>23.91</v>
      </c>
      <c r="J975" s="7">
        <v>16496</v>
      </c>
      <c r="K975" s="8">
        <v>14.67</v>
      </c>
    </row>
    <row r="976" spans="7:11">
      <c r="G976" s="9">
        <v>44601</v>
      </c>
      <c r="H976" s="8">
        <v>19.96</v>
      </c>
      <c r="J976" s="7">
        <v>16468</v>
      </c>
      <c r="K976" s="8">
        <v>14.35</v>
      </c>
    </row>
    <row r="977" spans="7:11">
      <c r="G977" s="9">
        <v>44600</v>
      </c>
      <c r="H977" s="8">
        <v>21.44</v>
      </c>
      <c r="J977" s="7">
        <v>16437</v>
      </c>
      <c r="K977" s="8">
        <v>14.09</v>
      </c>
    </row>
    <row r="978" spans="7:11">
      <c r="G978" s="9">
        <v>44599</v>
      </c>
      <c r="H978" s="8">
        <v>22.86</v>
      </c>
      <c r="J978" s="7">
        <v>16406</v>
      </c>
      <c r="K978" s="8">
        <v>13.93</v>
      </c>
    </row>
    <row r="979" spans="7:11">
      <c r="G979" s="9">
        <v>44596</v>
      </c>
      <c r="H979" s="8">
        <v>23.22</v>
      </c>
      <c r="J979" s="7">
        <v>16376</v>
      </c>
      <c r="K979" s="8">
        <v>14.19</v>
      </c>
    </row>
    <row r="980" spans="7:11">
      <c r="G980" s="9">
        <v>44595</v>
      </c>
      <c r="H980" s="8">
        <v>24.35</v>
      </c>
      <c r="J980" s="7">
        <v>16345</v>
      </c>
      <c r="K980" s="8">
        <v>14</v>
      </c>
    </row>
    <row r="981" spans="7:11">
      <c r="G981" s="9">
        <v>44594</v>
      </c>
      <c r="H981" s="8">
        <v>22.09</v>
      </c>
      <c r="J981" s="7">
        <v>16315</v>
      </c>
      <c r="K981" s="8">
        <v>14.13</v>
      </c>
    </row>
    <row r="982" spans="7:11">
      <c r="G982" s="9">
        <v>44593</v>
      </c>
      <c r="H982" s="8">
        <v>21.96</v>
      </c>
      <c r="J982" s="7">
        <v>16284</v>
      </c>
      <c r="K982" s="8">
        <v>14.23</v>
      </c>
    </row>
    <row r="983" spans="7:11">
      <c r="G983" s="9">
        <v>44592</v>
      </c>
      <c r="H983" s="8">
        <v>24.83</v>
      </c>
      <c r="J983" s="7">
        <v>16253</v>
      </c>
      <c r="K983" s="8">
        <v>13.77</v>
      </c>
    </row>
    <row r="984" spans="7:11">
      <c r="G984" s="9">
        <v>44589</v>
      </c>
      <c r="H984" s="8">
        <v>27.66</v>
      </c>
      <c r="J984" s="7">
        <v>16223</v>
      </c>
      <c r="K984" s="8">
        <v>13.1</v>
      </c>
    </row>
    <row r="985" spans="7:11">
      <c r="G985" s="9">
        <v>44588</v>
      </c>
      <c r="H985" s="8">
        <v>30.49</v>
      </c>
      <c r="J985" s="7">
        <v>16192</v>
      </c>
      <c r="K985" s="8">
        <v>12.83</v>
      </c>
    </row>
    <row r="986" spans="7:11">
      <c r="G986" s="9">
        <v>44587</v>
      </c>
      <c r="H986" s="8">
        <v>31.96</v>
      </c>
      <c r="J986" s="7">
        <v>16162</v>
      </c>
      <c r="K986" s="8">
        <v>13.01</v>
      </c>
    </row>
    <row r="987" spans="7:11">
      <c r="G987" s="9">
        <v>44586</v>
      </c>
      <c r="H987" s="8">
        <v>31.16</v>
      </c>
      <c r="J987" s="7">
        <v>16131</v>
      </c>
      <c r="K987" s="8">
        <v>12.61</v>
      </c>
    </row>
    <row r="988" spans="7:11">
      <c r="G988" s="9">
        <v>44585</v>
      </c>
      <c r="H988" s="8">
        <v>29.9</v>
      </c>
      <c r="J988" s="7">
        <v>16102</v>
      </c>
      <c r="K988" s="8">
        <v>12.65</v>
      </c>
    </row>
    <row r="989" spans="7:11">
      <c r="G989" s="9">
        <v>44582</v>
      </c>
      <c r="H989" s="8">
        <v>28.85</v>
      </c>
      <c r="J989" s="7">
        <v>16071</v>
      </c>
      <c r="K989" s="8">
        <v>12.21</v>
      </c>
    </row>
    <row r="990" spans="7:11">
      <c r="G990" s="9">
        <v>44581</v>
      </c>
      <c r="H990" s="8">
        <v>25.59</v>
      </c>
      <c r="J990" s="7">
        <v>16040</v>
      </c>
      <c r="K990" s="8">
        <v>11.48</v>
      </c>
    </row>
    <row r="991" spans="7:11">
      <c r="G991" s="9">
        <v>44580</v>
      </c>
      <c r="H991" s="8">
        <v>23.85</v>
      </c>
      <c r="J991" s="7">
        <v>16010</v>
      </c>
      <c r="K991" s="8">
        <v>11.5</v>
      </c>
    </row>
    <row r="992" spans="7:11">
      <c r="G992" s="9">
        <v>44579</v>
      </c>
      <c r="H992" s="8">
        <v>22.79</v>
      </c>
      <c r="J992" s="7">
        <v>15979</v>
      </c>
      <c r="K992" s="8">
        <v>11.1</v>
      </c>
    </row>
    <row r="993" spans="7:11">
      <c r="G993" s="9">
        <v>44575</v>
      </c>
      <c r="H993" s="8">
        <v>19.190000000000001</v>
      </c>
      <c r="J993" s="7">
        <v>15949</v>
      </c>
      <c r="K993" s="8">
        <v>10.8</v>
      </c>
    </row>
    <row r="994" spans="7:11">
      <c r="G994" s="9">
        <v>44574</v>
      </c>
      <c r="H994" s="8">
        <v>20.309999999999999</v>
      </c>
      <c r="J994" s="7">
        <v>15918</v>
      </c>
      <c r="K994" s="8">
        <v>11.3</v>
      </c>
    </row>
    <row r="995" spans="7:11">
      <c r="G995" s="9">
        <v>44573</v>
      </c>
      <c r="H995" s="8">
        <v>17.62</v>
      </c>
      <c r="J995" s="7">
        <v>15887</v>
      </c>
      <c r="K995" s="8">
        <v>11</v>
      </c>
    </row>
    <row r="996" spans="7:11">
      <c r="G996" s="9">
        <v>44572</v>
      </c>
      <c r="H996" s="8">
        <v>18.41</v>
      </c>
      <c r="J996" s="7">
        <v>15857</v>
      </c>
      <c r="K996" s="8">
        <v>10.91</v>
      </c>
    </row>
    <row r="997" spans="7:11">
      <c r="G997" s="9">
        <v>44571</v>
      </c>
      <c r="H997" s="8">
        <v>19.399999999999999</v>
      </c>
      <c r="J997" s="7">
        <v>15826</v>
      </c>
      <c r="K997" s="8">
        <v>10.59</v>
      </c>
    </row>
    <row r="998" spans="7:11">
      <c r="G998" s="9">
        <v>44568</v>
      </c>
      <c r="H998" s="8">
        <v>18.760000000000002</v>
      </c>
      <c r="J998" s="7">
        <v>15796</v>
      </c>
      <c r="K998" s="8">
        <v>10.35</v>
      </c>
    </row>
    <row r="999" spans="7:11">
      <c r="G999" s="9">
        <v>44567</v>
      </c>
      <c r="H999" s="8">
        <v>19.61</v>
      </c>
      <c r="J999" s="7">
        <v>15765</v>
      </c>
      <c r="K999" s="8">
        <v>10.119999999999999</v>
      </c>
    </row>
    <row r="1000" spans="7:11">
      <c r="G1000" s="9">
        <v>44566</v>
      </c>
      <c r="H1000" s="8">
        <v>19.73</v>
      </c>
      <c r="J1000" s="7">
        <v>15737</v>
      </c>
      <c r="K1000" s="8">
        <v>9.67</v>
      </c>
    </row>
    <row r="1001" spans="7:11">
      <c r="G1001" s="9">
        <v>44565</v>
      </c>
      <c r="H1001" s="8">
        <v>16.91</v>
      </c>
      <c r="J1001" s="7">
        <v>15706</v>
      </c>
      <c r="K1001" s="8">
        <v>9.24</v>
      </c>
    </row>
    <row r="1002" spans="7:11">
      <c r="G1002" s="9">
        <v>44564</v>
      </c>
      <c r="H1002" s="8">
        <v>16.600000000000001</v>
      </c>
      <c r="J1002" s="7">
        <v>15675</v>
      </c>
      <c r="K1002" s="8">
        <v>9.4700000000000006</v>
      </c>
    </row>
    <row r="1003" spans="7:11">
      <c r="G1003" s="9">
        <v>44561</v>
      </c>
      <c r="H1003" s="8">
        <v>17.22</v>
      </c>
      <c r="J1003" s="7">
        <v>15645</v>
      </c>
      <c r="K1003" s="8">
        <v>9.61</v>
      </c>
    </row>
    <row r="1004" spans="7:11">
      <c r="G1004" s="9">
        <v>44560</v>
      </c>
      <c r="H1004" s="8">
        <v>17.329999999999998</v>
      </c>
      <c r="J1004" s="7">
        <v>15614</v>
      </c>
      <c r="K1004" s="8">
        <v>9.23</v>
      </c>
    </row>
    <row r="1005" spans="7:11">
      <c r="G1005" s="9">
        <v>44559</v>
      </c>
      <c r="H1005" s="8">
        <v>16.95</v>
      </c>
      <c r="J1005" s="7">
        <v>15584</v>
      </c>
      <c r="K1005" s="8">
        <v>9.01</v>
      </c>
    </row>
    <row r="1006" spans="7:11">
      <c r="G1006" s="9">
        <v>44558</v>
      </c>
      <c r="H1006" s="8">
        <v>17.54</v>
      </c>
      <c r="J1006" s="7">
        <v>15553</v>
      </c>
      <c r="K1006" s="8">
        <v>8.94</v>
      </c>
    </row>
    <row r="1007" spans="7:11">
      <c r="G1007" s="9">
        <v>44557</v>
      </c>
      <c r="H1007" s="8">
        <v>17.68</v>
      </c>
      <c r="J1007" s="7">
        <v>15522</v>
      </c>
      <c r="K1007" s="8">
        <v>8.5</v>
      </c>
    </row>
    <row r="1008" spans="7:11">
      <c r="G1008" s="9">
        <v>44553</v>
      </c>
      <c r="H1008" s="8">
        <v>17.96</v>
      </c>
      <c r="J1008" s="7">
        <v>15492</v>
      </c>
      <c r="K1008" s="8">
        <v>7.93</v>
      </c>
    </row>
    <row r="1009" spans="7:11">
      <c r="G1009" s="9">
        <v>44552</v>
      </c>
      <c r="H1009" s="8">
        <v>18.63</v>
      </c>
      <c r="J1009" s="7">
        <v>15461</v>
      </c>
      <c r="K1009" s="8">
        <v>7.69</v>
      </c>
    </row>
    <row r="1010" spans="7:11">
      <c r="G1010" s="9">
        <v>44551</v>
      </c>
      <c r="H1010" s="8">
        <v>21.01</v>
      </c>
      <c r="J1010" s="7">
        <v>15431</v>
      </c>
      <c r="K1010" s="8">
        <v>7.87</v>
      </c>
    </row>
    <row r="1011" spans="7:11">
      <c r="G1011" s="9">
        <v>44550</v>
      </c>
      <c r="H1011" s="8">
        <v>22.87</v>
      </c>
      <c r="J1011" s="7">
        <v>15400</v>
      </c>
      <c r="K1011" s="8">
        <v>8.01</v>
      </c>
    </row>
    <row r="1012" spans="7:11">
      <c r="G1012" s="9">
        <v>44547</v>
      </c>
      <c r="H1012" s="8">
        <v>21.57</v>
      </c>
      <c r="J1012" s="7">
        <v>15372</v>
      </c>
      <c r="K1012" s="8">
        <v>7.97</v>
      </c>
    </row>
    <row r="1013" spans="7:11">
      <c r="G1013" s="9">
        <v>44546</v>
      </c>
      <c r="H1013" s="8">
        <v>20.57</v>
      </c>
      <c r="J1013" s="7">
        <v>15341</v>
      </c>
      <c r="K1013" s="8">
        <v>7.55</v>
      </c>
    </row>
    <row r="1014" spans="7:11">
      <c r="G1014" s="9">
        <v>44545</v>
      </c>
      <c r="H1014" s="8">
        <v>19.29</v>
      </c>
      <c r="J1014" s="7">
        <v>15310</v>
      </c>
      <c r="K1014" s="8">
        <v>8.01</v>
      </c>
    </row>
    <row r="1015" spans="7:11">
      <c r="G1015" s="9">
        <v>44544</v>
      </c>
      <c r="H1015" s="8">
        <v>21.89</v>
      </c>
      <c r="J1015" s="7">
        <v>15280</v>
      </c>
      <c r="K1015" s="8">
        <v>8.33</v>
      </c>
    </row>
    <row r="1016" spans="7:11">
      <c r="G1016" s="9">
        <v>44543</v>
      </c>
      <c r="H1016" s="8">
        <v>20.309999999999999</v>
      </c>
      <c r="J1016" s="7">
        <v>15249</v>
      </c>
      <c r="K1016" s="8">
        <v>8.61</v>
      </c>
    </row>
    <row r="1017" spans="7:11">
      <c r="G1017" s="9">
        <v>44540</v>
      </c>
      <c r="H1017" s="8">
        <v>18.690000000000001</v>
      </c>
      <c r="J1017" s="7">
        <v>15219</v>
      </c>
      <c r="K1017" s="8">
        <v>8.83</v>
      </c>
    </row>
    <row r="1018" spans="7:11">
      <c r="G1018" s="9">
        <v>44539</v>
      </c>
      <c r="H1018" s="8">
        <v>21.58</v>
      </c>
      <c r="J1018" s="7">
        <v>15188</v>
      </c>
      <c r="K1018" s="8">
        <v>9.1300000000000008</v>
      </c>
    </row>
    <row r="1019" spans="7:11">
      <c r="G1019" s="9">
        <v>44538</v>
      </c>
      <c r="H1019" s="8">
        <v>19.899999999999999</v>
      </c>
      <c r="J1019" s="7">
        <v>15157</v>
      </c>
      <c r="K1019" s="8">
        <v>8.9499999999999993</v>
      </c>
    </row>
    <row r="1020" spans="7:11">
      <c r="G1020" s="9">
        <v>44537</v>
      </c>
      <c r="H1020" s="8">
        <v>21.89</v>
      </c>
      <c r="J1020" s="7">
        <v>15127</v>
      </c>
      <c r="K1020" s="8">
        <v>8.73</v>
      </c>
    </row>
    <row r="1021" spans="7:11">
      <c r="G1021" s="9">
        <v>44536</v>
      </c>
      <c r="H1021" s="8">
        <v>27.18</v>
      </c>
      <c r="J1021" s="7">
        <v>15096</v>
      </c>
      <c r="K1021" s="8">
        <v>9.01</v>
      </c>
    </row>
    <row r="1022" spans="7:11">
      <c r="G1022" s="9">
        <v>44533</v>
      </c>
      <c r="H1022" s="8">
        <v>30.67</v>
      </c>
      <c r="J1022" s="7">
        <v>15066</v>
      </c>
      <c r="K1022" s="8">
        <v>9.39</v>
      </c>
    </row>
    <row r="1023" spans="7:11">
      <c r="G1023" s="9">
        <v>44532</v>
      </c>
      <c r="H1023" s="8">
        <v>27.95</v>
      </c>
      <c r="J1023" s="7">
        <v>15035</v>
      </c>
      <c r="K1023" s="8">
        <v>9.36</v>
      </c>
    </row>
    <row r="1024" spans="7:11">
      <c r="G1024" s="9">
        <v>44531</v>
      </c>
      <c r="H1024" s="8">
        <v>31.12</v>
      </c>
      <c r="J1024" s="7">
        <v>15007</v>
      </c>
      <c r="K1024" s="8">
        <v>10.02</v>
      </c>
    </row>
    <row r="1025" spans="7:11">
      <c r="G1025" s="9">
        <v>44530</v>
      </c>
      <c r="H1025" s="8">
        <v>27.19</v>
      </c>
      <c r="J1025" s="7">
        <v>14976</v>
      </c>
      <c r="K1025" s="8">
        <v>10.029999999999999</v>
      </c>
    </row>
    <row r="1026" spans="7:11">
      <c r="G1026" s="9">
        <v>44529</v>
      </c>
      <c r="H1026" s="8">
        <v>22.96</v>
      </c>
      <c r="J1026" s="7">
        <v>14945</v>
      </c>
      <c r="K1026" s="8">
        <v>10.36</v>
      </c>
    </row>
    <row r="1027" spans="7:11">
      <c r="G1027" s="9">
        <v>44526</v>
      </c>
      <c r="H1027" s="8">
        <v>28.62</v>
      </c>
      <c r="J1027" s="7">
        <v>14915</v>
      </c>
      <c r="K1027" s="8">
        <v>10.029999999999999</v>
      </c>
    </row>
    <row r="1028" spans="7:11">
      <c r="G1028" s="9">
        <v>44524</v>
      </c>
      <c r="H1028" s="8">
        <v>18.579999999999998</v>
      </c>
      <c r="J1028" s="7">
        <v>14884</v>
      </c>
      <c r="K1028" s="8">
        <v>9.84</v>
      </c>
    </row>
    <row r="1029" spans="7:11">
      <c r="G1029" s="9">
        <v>44523</v>
      </c>
      <c r="H1029" s="8">
        <v>19.38</v>
      </c>
      <c r="J1029" s="7">
        <v>14854</v>
      </c>
      <c r="K1029" s="8">
        <v>9.56</v>
      </c>
    </row>
    <row r="1030" spans="7:11">
      <c r="G1030" s="9">
        <v>44522</v>
      </c>
      <c r="H1030" s="8">
        <v>19.170000000000002</v>
      </c>
      <c r="J1030" s="7">
        <v>14823</v>
      </c>
      <c r="K1030" s="8">
        <v>9.48</v>
      </c>
    </row>
    <row r="1031" spans="7:11">
      <c r="G1031" s="9">
        <v>44519</v>
      </c>
      <c r="H1031" s="8">
        <v>17.91</v>
      </c>
      <c r="J1031" s="7">
        <v>14792</v>
      </c>
      <c r="K1031" s="8">
        <v>9.3000000000000007</v>
      </c>
    </row>
    <row r="1032" spans="7:11">
      <c r="G1032" s="9">
        <v>44518</v>
      </c>
      <c r="H1032" s="8">
        <v>17.59</v>
      </c>
      <c r="J1032" s="7">
        <v>14762</v>
      </c>
      <c r="K1032" s="8">
        <v>10.34</v>
      </c>
    </row>
    <row r="1033" spans="7:11">
      <c r="G1033" s="9">
        <v>44517</v>
      </c>
      <c r="H1033" s="8">
        <v>17.11</v>
      </c>
      <c r="J1033" s="7">
        <v>14731</v>
      </c>
      <c r="K1033" s="8">
        <v>12.19</v>
      </c>
    </row>
    <row r="1034" spans="7:11">
      <c r="G1034" s="9">
        <v>44516</v>
      </c>
      <c r="H1034" s="8">
        <v>16.37</v>
      </c>
      <c r="J1034" s="7">
        <v>14701</v>
      </c>
      <c r="K1034" s="8">
        <v>12.27</v>
      </c>
    </row>
    <row r="1035" spans="7:11">
      <c r="G1035" s="9">
        <v>44515</v>
      </c>
      <c r="H1035" s="8">
        <v>16.489999999999998</v>
      </c>
      <c r="J1035" s="7">
        <v>14670</v>
      </c>
      <c r="K1035" s="8">
        <v>12.73</v>
      </c>
    </row>
    <row r="1036" spans="7:11">
      <c r="G1036" s="9">
        <v>44512</v>
      </c>
      <c r="H1036" s="8">
        <v>16.29</v>
      </c>
      <c r="J1036" s="7">
        <v>14641</v>
      </c>
      <c r="K1036" s="8">
        <v>13.23</v>
      </c>
    </row>
    <row r="1037" spans="7:11">
      <c r="G1037" s="9">
        <v>44511</v>
      </c>
      <c r="H1037" s="8">
        <v>17.66</v>
      </c>
      <c r="J1037" s="7">
        <v>14610</v>
      </c>
      <c r="K1037" s="8">
        <v>13.74</v>
      </c>
    </row>
    <row r="1038" spans="7:11">
      <c r="G1038" s="9">
        <v>44510</v>
      </c>
      <c r="H1038" s="8">
        <v>18.73</v>
      </c>
      <c r="J1038" s="7">
        <v>14579</v>
      </c>
      <c r="K1038" s="8">
        <v>14.56</v>
      </c>
    </row>
    <row r="1039" spans="7:11">
      <c r="G1039" s="9">
        <v>44509</v>
      </c>
      <c r="H1039" s="8">
        <v>17.78</v>
      </c>
      <c r="J1039" s="7">
        <v>14549</v>
      </c>
      <c r="K1039" s="8">
        <v>15.36</v>
      </c>
    </row>
    <row r="1040" spans="7:11">
      <c r="G1040" s="9">
        <v>44508</v>
      </c>
      <c r="H1040" s="8">
        <v>17.22</v>
      </c>
      <c r="J1040" s="7">
        <v>14518</v>
      </c>
      <c r="K1040" s="8">
        <v>15.77</v>
      </c>
    </row>
    <row r="1041" spans="7:11">
      <c r="G1041" s="9">
        <v>44505</v>
      </c>
      <c r="H1041" s="8">
        <v>16.48</v>
      </c>
      <c r="J1041" s="7">
        <v>14488</v>
      </c>
      <c r="K1041" s="8">
        <v>14.55</v>
      </c>
    </row>
    <row r="1042" spans="7:11">
      <c r="G1042" s="9">
        <v>44504</v>
      </c>
      <c r="H1042" s="8">
        <v>15.44</v>
      </c>
      <c r="J1042" s="7">
        <v>14457</v>
      </c>
      <c r="K1042" s="8">
        <v>15.08</v>
      </c>
    </row>
    <row r="1043" spans="7:11">
      <c r="G1043" s="9">
        <v>44503</v>
      </c>
      <c r="H1043" s="8">
        <v>15.1</v>
      </c>
      <c r="J1043" s="7">
        <v>14426</v>
      </c>
      <c r="K1043" s="8">
        <v>15.04</v>
      </c>
    </row>
    <row r="1044" spans="7:11">
      <c r="G1044" s="9">
        <v>44502</v>
      </c>
      <c r="H1044" s="8">
        <v>16.03</v>
      </c>
      <c r="J1044" s="7">
        <v>14396</v>
      </c>
      <c r="K1044" s="8">
        <v>15.11</v>
      </c>
    </row>
    <row r="1045" spans="7:11">
      <c r="G1045" s="9">
        <v>44501</v>
      </c>
      <c r="H1045" s="8">
        <v>16.41</v>
      </c>
      <c r="J1045" s="7">
        <v>14365</v>
      </c>
      <c r="K1045" s="8">
        <v>14.9</v>
      </c>
    </row>
    <row r="1046" spans="7:11">
      <c r="G1046" s="9">
        <v>44498</v>
      </c>
      <c r="H1046" s="8">
        <v>16.260000000000002</v>
      </c>
      <c r="J1046" s="7">
        <v>14335</v>
      </c>
      <c r="K1046" s="8">
        <v>17.45</v>
      </c>
    </row>
    <row r="1047" spans="7:11">
      <c r="G1047" s="9">
        <v>44497</v>
      </c>
      <c r="H1047" s="8">
        <v>16.53</v>
      </c>
      <c r="J1047" s="7">
        <v>14304</v>
      </c>
      <c r="K1047" s="8">
        <v>18.059999999999999</v>
      </c>
    </row>
    <row r="1048" spans="7:11">
      <c r="G1048" s="9">
        <v>44496</v>
      </c>
      <c r="H1048" s="8">
        <v>16.98</v>
      </c>
      <c r="J1048" s="7">
        <v>14276</v>
      </c>
      <c r="K1048" s="8">
        <v>18.84</v>
      </c>
    </row>
    <row r="1049" spans="7:11">
      <c r="G1049" s="9">
        <v>44495</v>
      </c>
      <c r="H1049" s="8">
        <v>15.98</v>
      </c>
      <c r="J1049" s="7">
        <v>14245</v>
      </c>
      <c r="K1049" s="8">
        <v>19.829999999999998</v>
      </c>
    </row>
    <row r="1050" spans="7:11">
      <c r="G1050" s="9">
        <v>44494</v>
      </c>
      <c r="H1050" s="8">
        <v>15.24</v>
      </c>
      <c r="J1050" s="7">
        <v>14214</v>
      </c>
      <c r="K1050" s="8">
        <v>20.64</v>
      </c>
    </row>
    <row r="1051" spans="7:11">
      <c r="G1051" s="9">
        <v>44491</v>
      </c>
      <c r="H1051" s="8">
        <v>15.43</v>
      </c>
      <c r="J1051" s="7">
        <v>14184</v>
      </c>
      <c r="K1051" s="8">
        <v>20.84</v>
      </c>
    </row>
    <row r="1052" spans="7:11">
      <c r="G1052" s="9">
        <v>44490</v>
      </c>
      <c r="H1052" s="8">
        <v>15.01</v>
      </c>
      <c r="J1052" s="7">
        <v>14153</v>
      </c>
      <c r="K1052" s="8">
        <v>18.95</v>
      </c>
    </row>
    <row r="1053" spans="7:11">
      <c r="G1053" s="9">
        <v>44489</v>
      </c>
      <c r="H1053" s="8">
        <v>15.49</v>
      </c>
      <c r="J1053" s="7">
        <v>14123</v>
      </c>
      <c r="K1053" s="8">
        <v>18.37</v>
      </c>
    </row>
    <row r="1054" spans="7:11">
      <c r="G1054" s="9">
        <v>44488</v>
      </c>
      <c r="H1054" s="8">
        <v>15.7</v>
      </c>
      <c r="J1054" s="7">
        <v>14092</v>
      </c>
      <c r="K1054" s="8">
        <v>17</v>
      </c>
    </row>
    <row r="1055" spans="7:11">
      <c r="G1055" s="9">
        <v>44487</v>
      </c>
      <c r="H1055" s="8">
        <v>16.309999999999999</v>
      </c>
      <c r="J1055" s="7">
        <v>14061</v>
      </c>
      <c r="K1055" s="8">
        <v>13.26</v>
      </c>
    </row>
    <row r="1056" spans="7:11">
      <c r="G1056" s="9">
        <v>44484</v>
      </c>
      <c r="H1056" s="8">
        <v>16.3</v>
      </c>
      <c r="J1056" s="7">
        <v>14031</v>
      </c>
      <c r="K1056" s="8">
        <v>11.93</v>
      </c>
    </row>
    <row r="1057" spans="7:11">
      <c r="G1057" s="9">
        <v>44483</v>
      </c>
      <c r="H1057" s="8">
        <v>16.86</v>
      </c>
      <c r="J1057" s="7">
        <v>14000</v>
      </c>
      <c r="K1057" s="8">
        <v>10.95</v>
      </c>
    </row>
    <row r="1058" spans="7:11">
      <c r="G1058" s="9">
        <v>44482</v>
      </c>
      <c r="H1058" s="8">
        <v>18.64</v>
      </c>
      <c r="J1058" s="7">
        <v>13970</v>
      </c>
      <c r="K1058" s="8">
        <v>10.63</v>
      </c>
    </row>
    <row r="1059" spans="7:11">
      <c r="G1059" s="9">
        <v>44481</v>
      </c>
      <c r="H1059" s="8">
        <v>19.850000000000001</v>
      </c>
      <c r="J1059" s="7">
        <v>13939</v>
      </c>
      <c r="K1059" s="8">
        <v>10.79</v>
      </c>
    </row>
    <row r="1060" spans="7:11">
      <c r="G1060" s="9">
        <v>44480</v>
      </c>
      <c r="H1060" s="8">
        <v>20</v>
      </c>
      <c r="J1060" s="7">
        <v>13911</v>
      </c>
      <c r="K1060" s="8">
        <v>10.5</v>
      </c>
    </row>
    <row r="1061" spans="7:11">
      <c r="G1061" s="9">
        <v>44477</v>
      </c>
      <c r="H1061" s="8">
        <v>18.77</v>
      </c>
      <c r="J1061" s="7">
        <v>13880</v>
      </c>
      <c r="K1061" s="8">
        <v>9.75</v>
      </c>
    </row>
    <row r="1062" spans="7:11">
      <c r="G1062" s="9">
        <v>44476</v>
      </c>
      <c r="H1062" s="8">
        <v>19.54</v>
      </c>
      <c r="J1062" s="7">
        <v>13849</v>
      </c>
      <c r="K1062" s="8">
        <v>9.66</v>
      </c>
    </row>
    <row r="1063" spans="7:11">
      <c r="G1063" s="9">
        <v>44475</v>
      </c>
      <c r="H1063" s="8">
        <v>21</v>
      </c>
      <c r="J1063" s="7">
        <v>13819</v>
      </c>
      <c r="K1063" s="8">
        <v>10.32</v>
      </c>
    </row>
    <row r="1064" spans="7:11">
      <c r="G1064" s="9">
        <v>44474</v>
      </c>
      <c r="H1064" s="8">
        <v>21.3</v>
      </c>
      <c r="J1064" s="7">
        <v>13788</v>
      </c>
      <c r="K1064" s="8">
        <v>11.78</v>
      </c>
    </row>
    <row r="1065" spans="7:11">
      <c r="G1065" s="9">
        <v>44473</v>
      </c>
      <c r="H1065" s="8">
        <v>22.96</v>
      </c>
      <c r="J1065" s="7">
        <v>13758</v>
      </c>
      <c r="K1065" s="8">
        <v>13.91</v>
      </c>
    </row>
    <row r="1066" spans="7:11">
      <c r="G1066" s="9">
        <v>44470</v>
      </c>
      <c r="H1066" s="8">
        <v>21.15</v>
      </c>
      <c r="J1066" s="7">
        <v>13727</v>
      </c>
      <c r="K1066" s="8">
        <v>13.96</v>
      </c>
    </row>
    <row r="1067" spans="7:11">
      <c r="G1067" s="9">
        <v>44469</v>
      </c>
      <c r="H1067" s="8">
        <v>23.14</v>
      </c>
      <c r="J1067" s="7">
        <v>13696</v>
      </c>
      <c r="K1067" s="8">
        <v>13.37</v>
      </c>
    </row>
    <row r="1068" spans="7:11">
      <c r="G1068" s="9">
        <v>44468</v>
      </c>
      <c r="H1068" s="8">
        <v>22.56</v>
      </c>
      <c r="J1068" s="7">
        <v>13666</v>
      </c>
      <c r="K1068" s="8">
        <v>14.13</v>
      </c>
    </row>
    <row r="1069" spans="7:11">
      <c r="G1069" s="9">
        <v>44467</v>
      </c>
      <c r="H1069" s="8">
        <v>23.25</v>
      </c>
      <c r="J1069" s="7">
        <v>13635</v>
      </c>
      <c r="K1069" s="8">
        <v>15.05</v>
      </c>
    </row>
    <row r="1070" spans="7:11">
      <c r="G1070" s="9">
        <v>44466</v>
      </c>
      <c r="H1070" s="8">
        <v>18.760000000000002</v>
      </c>
      <c r="J1070" s="7">
        <v>13605</v>
      </c>
      <c r="K1070" s="8">
        <v>16.3</v>
      </c>
    </row>
    <row r="1071" spans="7:11">
      <c r="G1071" s="9">
        <v>44463</v>
      </c>
      <c r="H1071" s="8">
        <v>17.75</v>
      </c>
      <c r="J1071" s="7">
        <v>13574</v>
      </c>
      <c r="K1071" s="8">
        <v>16.77</v>
      </c>
    </row>
    <row r="1072" spans="7:11">
      <c r="G1072" s="9">
        <v>44462</v>
      </c>
      <c r="H1072" s="8">
        <v>18.63</v>
      </c>
      <c r="J1072" s="7">
        <v>13546</v>
      </c>
      <c r="K1072" s="8">
        <v>16.75</v>
      </c>
    </row>
    <row r="1073" spans="7:11">
      <c r="G1073" s="9">
        <v>44461</v>
      </c>
      <c r="H1073" s="8">
        <v>20.87</v>
      </c>
      <c r="J1073" s="7">
        <v>13515</v>
      </c>
      <c r="K1073" s="8">
        <v>16.73</v>
      </c>
    </row>
    <row r="1074" spans="7:11">
      <c r="G1074" s="9">
        <v>44460</v>
      </c>
      <c r="H1074" s="8">
        <v>24.36</v>
      </c>
      <c r="J1074" s="7">
        <v>13484</v>
      </c>
      <c r="K1074" s="8">
        <v>17.48</v>
      </c>
    </row>
    <row r="1075" spans="7:11">
      <c r="G1075" s="9">
        <v>44459</v>
      </c>
      <c r="H1075" s="8">
        <v>25.71</v>
      </c>
      <c r="J1075" s="7">
        <v>13454</v>
      </c>
      <c r="K1075" s="8">
        <v>17.47</v>
      </c>
    </row>
    <row r="1076" spans="7:11">
      <c r="G1076" s="9">
        <v>44456</v>
      </c>
      <c r="H1076" s="8">
        <v>20.81</v>
      </c>
      <c r="J1076" s="7">
        <v>13423</v>
      </c>
      <c r="K1076" s="8">
        <v>17.07</v>
      </c>
    </row>
    <row r="1077" spans="7:11">
      <c r="G1077" s="9">
        <v>44455</v>
      </c>
      <c r="H1077" s="8">
        <v>18.690000000000001</v>
      </c>
      <c r="J1077" s="7">
        <v>13393</v>
      </c>
      <c r="K1077" s="8">
        <v>17.25</v>
      </c>
    </row>
    <row r="1078" spans="7:11">
      <c r="G1078" s="9">
        <v>44454</v>
      </c>
      <c r="H1078" s="8">
        <v>18.18</v>
      </c>
      <c r="J1078" s="7">
        <v>13362</v>
      </c>
      <c r="K1078" s="8">
        <v>17.29</v>
      </c>
    </row>
    <row r="1079" spans="7:11">
      <c r="G1079" s="9">
        <v>44453</v>
      </c>
      <c r="H1079" s="8">
        <v>19.46</v>
      </c>
      <c r="J1079" s="7">
        <v>13331</v>
      </c>
      <c r="K1079" s="8">
        <v>16.690000000000001</v>
      </c>
    </row>
    <row r="1080" spans="7:11">
      <c r="G1080" s="9">
        <v>44452</v>
      </c>
      <c r="H1080" s="8">
        <v>19.37</v>
      </c>
      <c r="J1080" s="7">
        <v>13301</v>
      </c>
      <c r="K1080" s="8">
        <v>16.579999999999998</v>
      </c>
    </row>
    <row r="1081" spans="7:11">
      <c r="G1081" s="9">
        <v>44449</v>
      </c>
      <c r="H1081" s="8">
        <v>20.95</v>
      </c>
      <c r="J1081" s="7">
        <v>13270</v>
      </c>
      <c r="K1081" s="8">
        <v>18.149999999999999</v>
      </c>
    </row>
    <row r="1082" spans="7:11">
      <c r="G1082" s="9">
        <v>44448</v>
      </c>
      <c r="H1082" s="8">
        <v>18.8</v>
      </c>
      <c r="J1082" s="7">
        <v>13240</v>
      </c>
      <c r="K1082" s="8">
        <v>18.809999999999999</v>
      </c>
    </row>
    <row r="1083" spans="7:11">
      <c r="G1083" s="9">
        <v>44447</v>
      </c>
      <c r="H1083" s="8">
        <v>17.96</v>
      </c>
      <c r="J1083" s="7">
        <v>13209</v>
      </c>
      <c r="K1083" s="8">
        <v>18.649999999999999</v>
      </c>
    </row>
    <row r="1084" spans="7:11">
      <c r="G1084" s="9">
        <v>44446</v>
      </c>
      <c r="H1084" s="8">
        <v>18.14</v>
      </c>
      <c r="J1084" s="7">
        <v>13180</v>
      </c>
      <c r="K1084" s="8">
        <v>17.87</v>
      </c>
    </row>
    <row r="1085" spans="7:11">
      <c r="G1085" s="9">
        <v>44442</v>
      </c>
      <c r="H1085" s="8">
        <v>16.41</v>
      </c>
      <c r="J1085" s="7">
        <v>13149</v>
      </c>
      <c r="K1085" s="8">
        <v>17.16</v>
      </c>
    </row>
    <row r="1086" spans="7:11">
      <c r="G1086" s="9">
        <v>44441</v>
      </c>
      <c r="H1086" s="8">
        <v>16.41</v>
      </c>
      <c r="J1086" s="7">
        <v>13118</v>
      </c>
      <c r="K1086" s="8">
        <v>17.16</v>
      </c>
    </row>
    <row r="1087" spans="7:11">
      <c r="G1087" s="9">
        <v>44440</v>
      </c>
      <c r="H1087" s="8">
        <v>16.11</v>
      </c>
      <c r="J1087" s="7">
        <v>13088</v>
      </c>
      <c r="K1087" s="8">
        <v>15.68</v>
      </c>
    </row>
    <row r="1088" spans="7:11">
      <c r="G1088" s="9">
        <v>44439</v>
      </c>
      <c r="H1088" s="8">
        <v>16.48</v>
      </c>
      <c r="J1088" s="7">
        <v>13057</v>
      </c>
      <c r="K1088" s="8">
        <v>15.28</v>
      </c>
    </row>
    <row r="1089" spans="7:11">
      <c r="G1089" s="9">
        <v>44438</v>
      </c>
      <c r="H1089" s="8">
        <v>16.190000000000001</v>
      </c>
      <c r="J1089" s="7">
        <v>13027</v>
      </c>
      <c r="K1089" s="8">
        <v>14.64</v>
      </c>
    </row>
    <row r="1090" spans="7:11">
      <c r="G1090" s="9">
        <v>44435</v>
      </c>
      <c r="H1090" s="8">
        <v>16.39</v>
      </c>
      <c r="J1090" s="7">
        <v>12996</v>
      </c>
      <c r="K1090" s="8">
        <v>13.42</v>
      </c>
    </row>
    <row r="1091" spans="7:11">
      <c r="G1091" s="9">
        <v>44434</v>
      </c>
      <c r="H1091" s="8">
        <v>18.84</v>
      </c>
      <c r="J1091" s="7">
        <v>12965</v>
      </c>
      <c r="K1091" s="8">
        <v>12.49</v>
      </c>
    </row>
    <row r="1092" spans="7:11">
      <c r="G1092" s="9">
        <v>44433</v>
      </c>
      <c r="H1092" s="8">
        <v>16.79</v>
      </c>
      <c r="J1092" s="7">
        <v>12935</v>
      </c>
      <c r="K1092" s="8">
        <v>12.45</v>
      </c>
    </row>
    <row r="1093" spans="7:11">
      <c r="G1093" s="9">
        <v>44432</v>
      </c>
      <c r="H1093" s="8">
        <v>17.22</v>
      </c>
      <c r="J1093" s="7">
        <v>12904</v>
      </c>
      <c r="K1093" s="8">
        <v>11.95</v>
      </c>
    </row>
    <row r="1094" spans="7:11">
      <c r="G1094" s="9">
        <v>44431</v>
      </c>
      <c r="H1094" s="8">
        <v>17.149999999999999</v>
      </c>
      <c r="J1094" s="7">
        <v>12874</v>
      </c>
      <c r="K1094" s="8">
        <v>11.52</v>
      </c>
    </row>
    <row r="1095" spans="7:11">
      <c r="G1095" s="9">
        <v>44428</v>
      </c>
      <c r="H1095" s="8">
        <v>18.559999999999999</v>
      </c>
      <c r="J1095" s="7">
        <v>12843</v>
      </c>
      <c r="K1095" s="8">
        <v>13.82</v>
      </c>
    </row>
    <row r="1096" spans="7:11">
      <c r="G1096" s="9">
        <v>44427</v>
      </c>
      <c r="H1096" s="8">
        <v>21.67</v>
      </c>
      <c r="J1096" s="7">
        <v>12815</v>
      </c>
      <c r="K1096" s="8">
        <v>16.25</v>
      </c>
    </row>
    <row r="1097" spans="7:11">
      <c r="G1097" s="9">
        <v>44426</v>
      </c>
      <c r="H1097" s="8">
        <v>21.57</v>
      </c>
      <c r="J1097" s="7">
        <v>12784</v>
      </c>
      <c r="K1097" s="8">
        <v>18.899999999999999</v>
      </c>
    </row>
    <row r="1098" spans="7:11">
      <c r="G1098" s="9">
        <v>44425</v>
      </c>
      <c r="H1098" s="8">
        <v>17.91</v>
      </c>
      <c r="J1098" s="7">
        <v>12753</v>
      </c>
      <c r="K1098" s="8">
        <v>18.940000000000001</v>
      </c>
    </row>
    <row r="1099" spans="7:11">
      <c r="G1099" s="9">
        <v>44424</v>
      </c>
      <c r="H1099" s="8">
        <v>16.12</v>
      </c>
      <c r="J1099" s="7">
        <v>12723</v>
      </c>
      <c r="K1099" s="8">
        <v>18.579999999999998</v>
      </c>
    </row>
    <row r="1100" spans="7:11">
      <c r="G1100" s="9">
        <v>44421</v>
      </c>
      <c r="H1100" s="8">
        <v>15.45</v>
      </c>
      <c r="J1100" s="7">
        <v>12692</v>
      </c>
      <c r="K1100" s="8">
        <v>18.600000000000001</v>
      </c>
    </row>
    <row r="1101" spans="7:11">
      <c r="G1101" s="9">
        <v>44420</v>
      </c>
      <c r="H1101" s="8">
        <v>15.59</v>
      </c>
      <c r="J1101" s="7">
        <v>12662</v>
      </c>
      <c r="K1101" s="8">
        <v>19.23</v>
      </c>
    </row>
    <row r="1102" spans="7:11">
      <c r="G1102" s="9">
        <v>44419</v>
      </c>
      <c r="H1102" s="8">
        <v>16.059999999999999</v>
      </c>
      <c r="J1102" s="7">
        <v>12631</v>
      </c>
      <c r="K1102" s="8">
        <v>20.18</v>
      </c>
    </row>
    <row r="1103" spans="7:11">
      <c r="G1103" s="9">
        <v>44418</v>
      </c>
      <c r="H1103" s="8">
        <v>16.79</v>
      </c>
      <c r="J1103" s="7">
        <v>12600</v>
      </c>
      <c r="K1103" s="8">
        <v>21.38</v>
      </c>
    </row>
    <row r="1104" spans="7:11">
      <c r="G1104" s="9">
        <v>44417</v>
      </c>
      <c r="H1104" s="8">
        <v>16.72</v>
      </c>
      <c r="J1104" s="7">
        <v>12570</v>
      </c>
      <c r="K1104" s="8">
        <v>21.29</v>
      </c>
    </row>
    <row r="1105" spans="7:11">
      <c r="G1105" s="9">
        <v>44414</v>
      </c>
      <c r="H1105" s="8">
        <v>16.149999999999999</v>
      </c>
      <c r="J1105" s="7">
        <v>12539</v>
      </c>
      <c r="K1105" s="8">
        <v>23.91</v>
      </c>
    </row>
    <row r="1106" spans="7:11">
      <c r="G1106" s="9">
        <v>44413</v>
      </c>
      <c r="H1106" s="8">
        <v>17.28</v>
      </c>
      <c r="J1106" s="7">
        <v>12509</v>
      </c>
      <c r="K1106" s="8">
        <v>23.73</v>
      </c>
    </row>
    <row r="1107" spans="7:11">
      <c r="G1107" s="9">
        <v>44412</v>
      </c>
      <c r="H1107" s="8">
        <v>17.97</v>
      </c>
      <c r="J1107" s="7">
        <v>12478</v>
      </c>
      <c r="K1107" s="8">
        <v>25.25</v>
      </c>
    </row>
    <row r="1108" spans="7:11">
      <c r="G1108" s="9">
        <v>44411</v>
      </c>
      <c r="H1108" s="8">
        <v>18.04</v>
      </c>
      <c r="J1108" s="7">
        <v>12450</v>
      </c>
      <c r="K1108" s="8">
        <v>23.73</v>
      </c>
    </row>
    <row r="1109" spans="7:11">
      <c r="G1109" s="9">
        <v>44410</v>
      </c>
      <c r="H1109" s="8">
        <v>19.46</v>
      </c>
      <c r="J1109" s="7">
        <v>12419</v>
      </c>
      <c r="K1109" s="8">
        <v>22.66</v>
      </c>
    </row>
    <row r="1110" spans="7:11">
      <c r="G1110" s="9">
        <v>44407</v>
      </c>
      <c r="H1110" s="8">
        <v>18.239999999999998</v>
      </c>
      <c r="J1110" s="7">
        <v>12388</v>
      </c>
      <c r="K1110" s="8">
        <v>22.35</v>
      </c>
    </row>
    <row r="1111" spans="7:11">
      <c r="G1111" s="9">
        <v>44406</v>
      </c>
      <c r="H1111" s="8">
        <v>17.7</v>
      </c>
      <c r="J1111" s="7">
        <v>12358</v>
      </c>
      <c r="K1111" s="8">
        <v>21.95</v>
      </c>
    </row>
    <row r="1112" spans="7:11">
      <c r="G1112" s="9">
        <v>44405</v>
      </c>
      <c r="H1112" s="8">
        <v>18.309999999999999</v>
      </c>
      <c r="J1112" s="7">
        <v>12327</v>
      </c>
      <c r="K1112" s="8">
        <v>24.46</v>
      </c>
    </row>
    <row r="1113" spans="7:11">
      <c r="G1113" s="9">
        <v>44404</v>
      </c>
      <c r="H1113" s="8">
        <v>19.36</v>
      </c>
      <c r="J1113" s="7">
        <v>12297</v>
      </c>
      <c r="K1113" s="8">
        <v>24.81</v>
      </c>
    </row>
    <row r="1114" spans="7:11">
      <c r="G1114" s="9">
        <v>44403</v>
      </c>
      <c r="H1114" s="8">
        <v>17.579999999999998</v>
      </c>
      <c r="J1114" s="7">
        <v>12266</v>
      </c>
      <c r="K1114" s="8">
        <v>26.27</v>
      </c>
    </row>
    <row r="1115" spans="7:11">
      <c r="G1115" s="9">
        <v>44400</v>
      </c>
      <c r="H1115" s="8">
        <v>17.2</v>
      </c>
      <c r="J1115" s="7">
        <v>12235</v>
      </c>
      <c r="K1115" s="8">
        <v>24.45</v>
      </c>
    </row>
    <row r="1116" spans="7:11">
      <c r="G1116" s="9">
        <v>44399</v>
      </c>
      <c r="H1116" s="8">
        <v>17.690000000000001</v>
      </c>
      <c r="J1116" s="7">
        <v>12205</v>
      </c>
      <c r="K1116" s="8">
        <v>20.99</v>
      </c>
    </row>
    <row r="1117" spans="7:11">
      <c r="G1117" s="9">
        <v>44398</v>
      </c>
      <c r="H1117" s="8">
        <v>17.91</v>
      </c>
      <c r="J1117" s="7">
        <v>12174</v>
      </c>
      <c r="K1117" s="8">
        <v>16.399999999999999</v>
      </c>
    </row>
    <row r="1118" spans="7:11">
      <c r="G1118" s="9">
        <v>44397</v>
      </c>
      <c r="H1118" s="8">
        <v>19.73</v>
      </c>
      <c r="J1118" s="7">
        <v>12144</v>
      </c>
      <c r="K1118" s="8">
        <v>14.92</v>
      </c>
    </row>
    <row r="1119" spans="7:11">
      <c r="G1119" s="9">
        <v>44396</v>
      </c>
      <c r="H1119" s="8">
        <v>22.5</v>
      </c>
      <c r="J1119" s="7">
        <v>12113</v>
      </c>
      <c r="K1119" s="8">
        <v>15.06</v>
      </c>
    </row>
    <row r="1120" spans="7:11">
      <c r="G1120" s="9">
        <v>44393</v>
      </c>
      <c r="H1120" s="8">
        <v>18.45</v>
      </c>
      <c r="J1120" s="7">
        <v>12085</v>
      </c>
      <c r="K1120" s="8">
        <v>17.190000000000001</v>
      </c>
    </row>
    <row r="1121" spans="7:11">
      <c r="G1121" s="9">
        <v>44392</v>
      </c>
      <c r="H1121" s="8">
        <v>17.010000000000002</v>
      </c>
      <c r="J1121" s="7">
        <v>12054</v>
      </c>
      <c r="K1121" s="8">
        <v>16.63</v>
      </c>
    </row>
    <row r="1122" spans="7:11">
      <c r="G1122" s="9">
        <v>44391</v>
      </c>
      <c r="H1122" s="8">
        <v>16.329999999999998</v>
      </c>
      <c r="J1122" s="7">
        <v>12023</v>
      </c>
      <c r="K1122" s="8">
        <v>16.52</v>
      </c>
    </row>
    <row r="1123" spans="7:11">
      <c r="G1123" s="9">
        <v>44390</v>
      </c>
      <c r="H1123" s="8">
        <v>17.12</v>
      </c>
      <c r="J1123" s="7">
        <v>11993</v>
      </c>
      <c r="K1123" s="8">
        <v>16.059999999999999</v>
      </c>
    </row>
    <row r="1124" spans="7:11">
      <c r="G1124" s="9">
        <v>44389</v>
      </c>
      <c r="H1124" s="8">
        <v>16.170000000000002</v>
      </c>
      <c r="J1124" s="7">
        <v>11962</v>
      </c>
      <c r="K1124" s="8">
        <v>17.96</v>
      </c>
    </row>
    <row r="1125" spans="7:11">
      <c r="G1125" s="9">
        <v>44386</v>
      </c>
      <c r="H1125" s="8">
        <v>16.18</v>
      </c>
      <c r="J1125" s="7">
        <v>11932</v>
      </c>
      <c r="K1125" s="8">
        <v>15.8</v>
      </c>
    </row>
    <row r="1126" spans="7:11">
      <c r="G1126" s="9">
        <v>44385</v>
      </c>
      <c r="H1126" s="8">
        <v>19</v>
      </c>
      <c r="J1126" s="7">
        <v>11901</v>
      </c>
      <c r="K1126" s="8">
        <v>10.16</v>
      </c>
    </row>
    <row r="1127" spans="7:11">
      <c r="G1127" s="9">
        <v>44384</v>
      </c>
      <c r="H1127" s="8">
        <v>16.2</v>
      </c>
      <c r="J1127" s="7">
        <v>11870</v>
      </c>
      <c r="K1127" s="8">
        <v>9.35</v>
      </c>
    </row>
    <row r="1128" spans="7:11">
      <c r="G1128" s="9">
        <v>44383</v>
      </c>
      <c r="H1128" s="8">
        <v>16.440000000000001</v>
      </c>
      <c r="J1128" s="7">
        <v>11840</v>
      </c>
      <c r="K1128" s="8">
        <v>10.46</v>
      </c>
    </row>
    <row r="1129" spans="7:11">
      <c r="G1129" s="9">
        <v>44379</v>
      </c>
      <c r="H1129" s="8">
        <v>15.07</v>
      </c>
      <c r="J1129" s="7">
        <v>11809</v>
      </c>
      <c r="K1129" s="8">
        <v>11.56</v>
      </c>
    </row>
    <row r="1130" spans="7:11">
      <c r="G1130" s="9">
        <v>44378</v>
      </c>
      <c r="H1130" s="8">
        <v>15.48</v>
      </c>
      <c r="J1130" s="7">
        <v>11779</v>
      </c>
      <c r="K1130" s="8">
        <v>14.75</v>
      </c>
    </row>
    <row r="1131" spans="7:11">
      <c r="G1131" s="9">
        <v>44377</v>
      </c>
      <c r="H1131" s="8">
        <v>15.83</v>
      </c>
      <c r="J1131" s="7">
        <v>11748</v>
      </c>
      <c r="K1131" s="8">
        <v>14.27</v>
      </c>
    </row>
    <row r="1132" spans="7:11">
      <c r="G1132" s="9">
        <v>44376</v>
      </c>
      <c r="H1132" s="8">
        <v>16.02</v>
      </c>
      <c r="J1132" s="7">
        <v>11719</v>
      </c>
      <c r="K1132" s="8">
        <v>13.99</v>
      </c>
    </row>
    <row r="1133" spans="7:11">
      <c r="G1133" s="9">
        <v>44375</v>
      </c>
      <c r="H1133" s="8">
        <v>15.76</v>
      </c>
      <c r="J1133" s="7">
        <v>11688</v>
      </c>
      <c r="K1133" s="8">
        <v>13.84</v>
      </c>
    </row>
    <row r="1134" spans="7:11">
      <c r="G1134" s="9">
        <v>44372</v>
      </c>
      <c r="H1134" s="8">
        <v>15.62</v>
      </c>
      <c r="J1134" s="7">
        <v>11657</v>
      </c>
      <c r="K1134" s="8">
        <v>16.23</v>
      </c>
    </row>
    <row r="1135" spans="7:11">
      <c r="G1135" s="9">
        <v>44371</v>
      </c>
      <c r="H1135" s="8">
        <v>15.97</v>
      </c>
      <c r="J1135" s="7">
        <v>11627</v>
      </c>
      <c r="K1135" s="8">
        <v>15.3</v>
      </c>
    </row>
    <row r="1136" spans="7:11">
      <c r="G1136" s="9">
        <v>44370</v>
      </c>
      <c r="H1136" s="8">
        <v>16.32</v>
      </c>
      <c r="J1136" s="7">
        <v>11596</v>
      </c>
      <c r="K1136" s="8">
        <v>16.899999999999999</v>
      </c>
    </row>
    <row r="1137" spans="7:11">
      <c r="G1137" s="9">
        <v>44369</v>
      </c>
      <c r="H1137" s="8">
        <v>16.66</v>
      </c>
      <c r="J1137" s="7">
        <v>11566</v>
      </c>
      <c r="K1137" s="8">
        <v>19.04</v>
      </c>
    </row>
    <row r="1138" spans="7:11">
      <c r="G1138" s="9">
        <v>44368</v>
      </c>
      <c r="H1138" s="8">
        <v>17.89</v>
      </c>
      <c r="J1138" s="7">
        <v>11535</v>
      </c>
      <c r="K1138" s="8">
        <v>18.86</v>
      </c>
    </row>
    <row r="1139" spans="7:11">
      <c r="G1139" s="9">
        <v>44365</v>
      </c>
      <c r="H1139" s="8">
        <v>20.7</v>
      </c>
      <c r="J1139" s="7">
        <v>11504</v>
      </c>
      <c r="K1139" s="8">
        <v>17.559999999999999</v>
      </c>
    </row>
    <row r="1140" spans="7:11">
      <c r="G1140" s="9">
        <v>44364</v>
      </c>
      <c r="H1140" s="8">
        <v>17.75</v>
      </c>
      <c r="J1140" s="7">
        <v>11474</v>
      </c>
      <c r="K1140" s="8">
        <v>17.48</v>
      </c>
    </row>
    <row r="1141" spans="7:11">
      <c r="G1141" s="9">
        <v>44363</v>
      </c>
      <c r="H1141" s="8">
        <v>18.149999999999999</v>
      </c>
      <c r="J1141" s="7">
        <v>11443</v>
      </c>
      <c r="K1141" s="8">
        <v>18.66</v>
      </c>
    </row>
    <row r="1142" spans="7:11">
      <c r="G1142" s="9">
        <v>44362</v>
      </c>
      <c r="H1142" s="8">
        <v>17.02</v>
      </c>
      <c r="J1142" s="7">
        <v>11413</v>
      </c>
      <c r="K1142" s="8">
        <v>19.920000000000002</v>
      </c>
    </row>
    <row r="1143" spans="7:11">
      <c r="G1143" s="9">
        <v>44361</v>
      </c>
      <c r="H1143" s="8">
        <v>16.39</v>
      </c>
      <c r="J1143" s="7">
        <v>11382</v>
      </c>
      <c r="K1143" s="8">
        <v>18.899999999999999</v>
      </c>
    </row>
    <row r="1144" spans="7:11">
      <c r="G1144" s="9">
        <v>44358</v>
      </c>
      <c r="H1144" s="8">
        <v>15.65</v>
      </c>
      <c r="J1144" s="7">
        <v>11354</v>
      </c>
      <c r="K1144" s="8">
        <v>17</v>
      </c>
    </row>
    <row r="1145" spans="7:11">
      <c r="G1145" s="9">
        <v>44357</v>
      </c>
      <c r="H1145" s="8">
        <v>16.100000000000001</v>
      </c>
      <c r="J1145" s="7">
        <v>11323</v>
      </c>
      <c r="K1145" s="8">
        <v>15.99</v>
      </c>
    </row>
    <row r="1146" spans="7:11">
      <c r="G1146" s="9">
        <v>44356</v>
      </c>
      <c r="H1146" s="8">
        <v>17.89</v>
      </c>
      <c r="J1146" s="7">
        <v>11292</v>
      </c>
      <c r="K1146" s="8">
        <v>16.25</v>
      </c>
    </row>
    <row r="1147" spans="7:11">
      <c r="G1147" s="9">
        <v>44355</v>
      </c>
      <c r="H1147" s="8">
        <v>17.07</v>
      </c>
      <c r="J1147" s="7">
        <v>11262</v>
      </c>
      <c r="K1147" s="8">
        <v>16.64</v>
      </c>
    </row>
    <row r="1148" spans="7:11">
      <c r="G1148" s="9">
        <v>44354</v>
      </c>
      <c r="H1148" s="8">
        <v>16.420000000000002</v>
      </c>
      <c r="J1148" s="7">
        <v>11231</v>
      </c>
      <c r="K1148" s="8">
        <v>18.39</v>
      </c>
    </row>
    <row r="1149" spans="7:11">
      <c r="G1149" s="9">
        <v>44351</v>
      </c>
      <c r="H1149" s="8">
        <v>16.420000000000002</v>
      </c>
      <c r="J1149" s="7">
        <v>11201</v>
      </c>
      <c r="K1149" s="8">
        <v>17.57</v>
      </c>
    </row>
    <row r="1150" spans="7:11">
      <c r="G1150" s="9">
        <v>44350</v>
      </c>
      <c r="H1150" s="8">
        <v>18.04</v>
      </c>
      <c r="J1150" s="7">
        <v>11170</v>
      </c>
      <c r="K1150" s="8">
        <v>17.03</v>
      </c>
    </row>
    <row r="1151" spans="7:11">
      <c r="G1151" s="9">
        <v>44349</v>
      </c>
      <c r="H1151" s="8">
        <v>17.48</v>
      </c>
      <c r="J1151" s="7">
        <v>11139</v>
      </c>
      <c r="K1151" s="8">
        <v>16.68</v>
      </c>
    </row>
    <row r="1152" spans="7:11">
      <c r="G1152" s="9">
        <v>44348</v>
      </c>
      <c r="H1152" s="8">
        <v>17.899999999999999</v>
      </c>
      <c r="J1152" s="7">
        <v>11109</v>
      </c>
      <c r="K1152" s="8">
        <v>17.829999999999998</v>
      </c>
    </row>
    <row r="1153" spans="7:11">
      <c r="G1153" s="9">
        <v>44344</v>
      </c>
      <c r="H1153" s="8">
        <v>16.760000000000002</v>
      </c>
      <c r="J1153" s="7">
        <v>11078</v>
      </c>
      <c r="K1153" s="8">
        <v>18.22</v>
      </c>
    </row>
    <row r="1154" spans="7:11">
      <c r="G1154" s="9">
        <v>44343</v>
      </c>
      <c r="H1154" s="8">
        <v>16.739999999999998</v>
      </c>
      <c r="J1154" s="7">
        <v>11048</v>
      </c>
      <c r="K1154" s="8">
        <v>16.510000000000002</v>
      </c>
    </row>
    <row r="1155" spans="7:11">
      <c r="G1155" s="9">
        <v>44342</v>
      </c>
      <c r="H1155" s="8">
        <v>17.36</v>
      </c>
      <c r="J1155" s="7">
        <v>11017</v>
      </c>
      <c r="K1155" s="8">
        <v>15.35</v>
      </c>
    </row>
    <row r="1156" spans="7:11">
      <c r="G1156" s="9">
        <v>44341</v>
      </c>
      <c r="H1156" s="8">
        <v>18.84</v>
      </c>
      <c r="J1156" s="7">
        <v>10989</v>
      </c>
      <c r="K1156" s="8">
        <v>13.94</v>
      </c>
    </row>
    <row r="1157" spans="7:11">
      <c r="G1157" s="9">
        <v>44340</v>
      </c>
      <c r="H1157" s="8">
        <v>18.399999999999999</v>
      </c>
      <c r="J1157" s="7">
        <v>10958</v>
      </c>
      <c r="K1157" s="8">
        <v>13.29</v>
      </c>
    </row>
    <row r="1158" spans="7:11">
      <c r="G1158" s="9">
        <v>44337</v>
      </c>
      <c r="H1158" s="8">
        <v>20.149999999999999</v>
      </c>
      <c r="J1158" s="7">
        <v>10927</v>
      </c>
      <c r="K1158" s="8">
        <v>12.94</v>
      </c>
    </row>
    <row r="1159" spans="7:11">
      <c r="G1159" s="9">
        <v>44336</v>
      </c>
      <c r="H1159" s="8">
        <v>20.67</v>
      </c>
      <c r="J1159" s="7">
        <v>10897</v>
      </c>
      <c r="K1159" s="8">
        <v>17.809999999999999</v>
      </c>
    </row>
    <row r="1160" spans="7:11">
      <c r="G1160" s="9">
        <v>44335</v>
      </c>
      <c r="H1160" s="8">
        <v>22.18</v>
      </c>
      <c r="J1160" s="7">
        <v>10866</v>
      </c>
      <c r="K1160" s="8">
        <v>20.170000000000002</v>
      </c>
    </row>
    <row r="1161" spans="7:11">
      <c r="G1161" s="9">
        <v>44334</v>
      </c>
      <c r="H1161" s="8">
        <v>21.34</v>
      </c>
      <c r="J1161" s="7">
        <v>10836</v>
      </c>
      <c r="K1161" s="8">
        <v>19.63</v>
      </c>
    </row>
    <row r="1162" spans="7:11">
      <c r="G1162" s="9">
        <v>44333</v>
      </c>
      <c r="H1162" s="8">
        <v>19.72</v>
      </c>
      <c r="J1162" s="7">
        <v>10805</v>
      </c>
      <c r="K1162" s="8">
        <v>18.809999999999999</v>
      </c>
    </row>
    <row r="1163" spans="7:11">
      <c r="G1163" s="9">
        <v>44330</v>
      </c>
      <c r="H1163" s="8">
        <v>18.809999999999999</v>
      </c>
      <c r="J1163" s="7">
        <v>10774</v>
      </c>
      <c r="K1163" s="8">
        <v>17.489999999999998</v>
      </c>
    </row>
    <row r="1164" spans="7:11">
      <c r="G1164" s="9">
        <v>44329</v>
      </c>
      <c r="H1164" s="8">
        <v>23.13</v>
      </c>
      <c r="J1164" s="7">
        <v>10744</v>
      </c>
      <c r="K1164" s="8">
        <v>17.38</v>
      </c>
    </row>
    <row r="1165" spans="7:11">
      <c r="G1165" s="9">
        <v>44328</v>
      </c>
      <c r="H1165" s="8">
        <v>27.59</v>
      </c>
      <c r="J1165" s="7">
        <v>10713</v>
      </c>
      <c r="K1165" s="8">
        <v>17.350000000000001</v>
      </c>
    </row>
    <row r="1166" spans="7:11">
      <c r="G1166" s="9">
        <v>44327</v>
      </c>
      <c r="H1166" s="8">
        <v>21.84</v>
      </c>
      <c r="J1166" s="7">
        <v>10683</v>
      </c>
      <c r="K1166" s="8">
        <v>17.68</v>
      </c>
    </row>
    <row r="1167" spans="7:11">
      <c r="G1167" s="9">
        <v>44326</v>
      </c>
      <c r="H1167" s="8">
        <v>19.66</v>
      </c>
      <c r="J1167" s="7">
        <v>10652</v>
      </c>
      <c r="K1167" s="8">
        <v>17.62</v>
      </c>
    </row>
    <row r="1168" spans="7:11">
      <c r="G1168" s="9">
        <v>44323</v>
      </c>
      <c r="H1168" s="8">
        <v>16.690000000000001</v>
      </c>
      <c r="J1168" s="7">
        <v>10624</v>
      </c>
      <c r="K1168" s="8">
        <v>17.77</v>
      </c>
    </row>
    <row r="1169" spans="7:11">
      <c r="G1169" s="9">
        <v>44322</v>
      </c>
      <c r="H1169" s="8">
        <v>18.39</v>
      </c>
      <c r="J1169" s="7">
        <v>10593</v>
      </c>
      <c r="K1169" s="8">
        <v>16.78</v>
      </c>
    </row>
    <row r="1170" spans="7:11">
      <c r="G1170" s="9">
        <v>44321</v>
      </c>
      <c r="H1170" s="8">
        <v>19.149999999999999</v>
      </c>
      <c r="J1170" s="7">
        <v>10562</v>
      </c>
      <c r="K1170" s="8">
        <v>16.989999999999998</v>
      </c>
    </row>
    <row r="1171" spans="7:11">
      <c r="G1171" s="9">
        <v>44320</v>
      </c>
      <c r="H1171" s="8">
        <v>19.48</v>
      </c>
      <c r="J1171" s="7">
        <v>10532</v>
      </c>
      <c r="K1171" s="8">
        <v>16.18</v>
      </c>
    </row>
    <row r="1172" spans="7:11">
      <c r="G1172" s="9">
        <v>44319</v>
      </c>
      <c r="H1172" s="8">
        <v>18.309999999999999</v>
      </c>
      <c r="J1172" s="7">
        <v>10501</v>
      </c>
      <c r="K1172" s="8">
        <v>16.14</v>
      </c>
    </row>
    <row r="1173" spans="7:11">
      <c r="G1173" s="9">
        <v>44316</v>
      </c>
      <c r="H1173" s="8">
        <v>18.61</v>
      </c>
      <c r="J1173" s="7">
        <v>10471</v>
      </c>
      <c r="K1173" s="8">
        <v>15.33</v>
      </c>
    </row>
    <row r="1174" spans="7:11">
      <c r="G1174" s="9">
        <v>44315</v>
      </c>
      <c r="H1174" s="8">
        <v>17.61</v>
      </c>
      <c r="J1174" s="7">
        <v>10440</v>
      </c>
      <c r="K1174" s="8">
        <v>15.11</v>
      </c>
    </row>
    <row r="1175" spans="7:11">
      <c r="G1175" s="9">
        <v>44314</v>
      </c>
      <c r="H1175" s="8">
        <v>17.28</v>
      </c>
      <c r="J1175" s="7">
        <v>10409</v>
      </c>
      <c r="K1175" s="8">
        <v>15.28</v>
      </c>
    </row>
    <row r="1176" spans="7:11">
      <c r="G1176" s="9">
        <v>44313</v>
      </c>
      <c r="H1176" s="8">
        <v>17.559999999999999</v>
      </c>
      <c r="J1176" s="7">
        <v>10379</v>
      </c>
      <c r="K1176" s="8">
        <v>16.37</v>
      </c>
    </row>
    <row r="1177" spans="7:11">
      <c r="G1177" s="9">
        <v>44312</v>
      </c>
      <c r="H1177" s="8">
        <v>17.64</v>
      </c>
      <c r="J1177" s="7">
        <v>10348</v>
      </c>
      <c r="K1177" s="8">
        <v>16.170000000000002</v>
      </c>
    </row>
    <row r="1178" spans="7:11">
      <c r="G1178" s="9">
        <v>44309</v>
      </c>
      <c r="H1178" s="8">
        <v>17.329999999999998</v>
      </c>
      <c r="J1178" s="7">
        <v>10318</v>
      </c>
      <c r="K1178" s="8">
        <v>15.51</v>
      </c>
    </row>
    <row r="1179" spans="7:11">
      <c r="G1179" s="9">
        <v>44308</v>
      </c>
      <c r="H1179" s="8">
        <v>18.71</v>
      </c>
      <c r="J1179" s="7">
        <v>10287</v>
      </c>
      <c r="K1179" s="8">
        <v>15</v>
      </c>
    </row>
    <row r="1180" spans="7:11">
      <c r="G1180" s="9">
        <v>44307</v>
      </c>
      <c r="H1180" s="8">
        <v>17.5</v>
      </c>
      <c r="J1180" s="7">
        <v>10258</v>
      </c>
      <c r="K1180" s="8">
        <v>15.47</v>
      </c>
    </row>
    <row r="1181" spans="7:11">
      <c r="G1181" s="9">
        <v>44306</v>
      </c>
      <c r="H1181" s="8">
        <v>18.68</v>
      </c>
      <c r="J1181" s="7">
        <v>10227</v>
      </c>
      <c r="K1181" s="8">
        <v>15.73</v>
      </c>
    </row>
    <row r="1182" spans="7:11">
      <c r="G1182" s="9">
        <v>44305</v>
      </c>
      <c r="H1182" s="8">
        <v>17.29</v>
      </c>
      <c r="J1182" s="7">
        <v>10196</v>
      </c>
      <c r="K1182" s="8">
        <v>15.22</v>
      </c>
    </row>
    <row r="1183" spans="7:11">
      <c r="G1183" s="9">
        <v>44302</v>
      </c>
      <c r="H1183" s="8">
        <v>16.25</v>
      </c>
      <c r="J1183" s="7">
        <v>10166</v>
      </c>
      <c r="K1183" s="8">
        <v>14.73</v>
      </c>
    </row>
    <row r="1184" spans="7:11">
      <c r="G1184" s="9">
        <v>44301</v>
      </c>
      <c r="H1184" s="8">
        <v>16.57</v>
      </c>
      <c r="J1184" s="7">
        <v>10135</v>
      </c>
      <c r="K1184" s="8">
        <v>14.82</v>
      </c>
    </row>
    <row r="1185" spans="7:11">
      <c r="G1185" s="9">
        <v>44300</v>
      </c>
      <c r="H1185" s="8">
        <v>16.989999999999998</v>
      </c>
      <c r="J1185" s="7">
        <v>10105</v>
      </c>
      <c r="K1185" s="8">
        <v>13.9</v>
      </c>
    </row>
    <row r="1186" spans="7:11">
      <c r="G1186" s="9">
        <v>44299</v>
      </c>
      <c r="H1186" s="8">
        <v>16.649999999999999</v>
      </c>
      <c r="J1186" s="7">
        <v>10074</v>
      </c>
      <c r="K1186" s="8">
        <v>13.08</v>
      </c>
    </row>
    <row r="1187" spans="7:11">
      <c r="G1187" s="9">
        <v>44298</v>
      </c>
      <c r="H1187" s="8">
        <v>16.91</v>
      </c>
      <c r="J1187" s="7">
        <v>10043</v>
      </c>
      <c r="K1187" s="8">
        <v>12.67</v>
      </c>
    </row>
    <row r="1188" spans="7:11">
      <c r="G1188" s="9">
        <v>44295</v>
      </c>
      <c r="H1188" s="8">
        <v>16.690000000000001</v>
      </c>
      <c r="J1188" s="7">
        <v>10013</v>
      </c>
      <c r="K1188" s="8">
        <v>12.39</v>
      </c>
    </row>
    <row r="1189" spans="7:11">
      <c r="G1189" s="9">
        <v>44294</v>
      </c>
      <c r="H1189" s="8">
        <v>16.95</v>
      </c>
      <c r="J1189" s="7">
        <v>9982</v>
      </c>
      <c r="K1189" s="8">
        <v>11.87</v>
      </c>
    </row>
    <row r="1190" spans="7:11">
      <c r="G1190" s="9">
        <v>44293</v>
      </c>
      <c r="H1190" s="8">
        <v>17.16</v>
      </c>
      <c r="J1190" s="7">
        <v>9952</v>
      </c>
      <c r="K1190" s="8">
        <v>11.48</v>
      </c>
    </row>
    <row r="1191" spans="7:11">
      <c r="G1191" s="9">
        <v>44292</v>
      </c>
      <c r="H1191" s="8">
        <v>18.12</v>
      </c>
      <c r="J1191" s="7">
        <v>9921</v>
      </c>
      <c r="K1191" s="8">
        <v>11.22</v>
      </c>
    </row>
    <row r="1192" spans="7:11">
      <c r="G1192" s="9">
        <v>44291</v>
      </c>
      <c r="H1192" s="8">
        <v>17.91</v>
      </c>
      <c r="J1192" s="7">
        <v>9893</v>
      </c>
      <c r="K1192" s="8">
        <v>10.9</v>
      </c>
    </row>
    <row r="1193" spans="7:11">
      <c r="G1193" s="9">
        <v>44287</v>
      </c>
      <c r="H1193" s="8">
        <v>17.329999999999998</v>
      </c>
      <c r="J1193" s="7">
        <v>9862</v>
      </c>
      <c r="K1193" s="8">
        <v>10.88</v>
      </c>
    </row>
    <row r="1194" spans="7:11">
      <c r="G1194" s="9">
        <v>44286</v>
      </c>
      <c r="H1194" s="8">
        <v>19.399999999999999</v>
      </c>
      <c r="J1194" s="7">
        <v>9831</v>
      </c>
      <c r="K1194" s="8">
        <v>10.63</v>
      </c>
    </row>
    <row r="1195" spans="7:11">
      <c r="G1195" s="9">
        <v>44285</v>
      </c>
      <c r="H1195" s="8">
        <v>19.61</v>
      </c>
      <c r="J1195" s="7">
        <v>9801</v>
      </c>
      <c r="K1195" s="8">
        <v>10.48</v>
      </c>
    </row>
    <row r="1196" spans="7:11">
      <c r="G1196" s="9">
        <v>44284</v>
      </c>
      <c r="H1196" s="8">
        <v>20.74</v>
      </c>
      <c r="J1196" s="7">
        <v>9770</v>
      </c>
      <c r="K1196" s="8">
        <v>10.72</v>
      </c>
    </row>
    <row r="1197" spans="7:11">
      <c r="G1197" s="9">
        <v>44281</v>
      </c>
      <c r="H1197" s="8">
        <v>18.86</v>
      </c>
      <c r="J1197" s="7">
        <v>9740</v>
      </c>
      <c r="K1197" s="8">
        <v>10.56</v>
      </c>
    </row>
    <row r="1198" spans="7:11">
      <c r="G1198" s="9">
        <v>44280</v>
      </c>
      <c r="H1198" s="8">
        <v>19.809999999999999</v>
      </c>
      <c r="J1198" s="7">
        <v>9709</v>
      </c>
      <c r="K1198" s="8">
        <v>10.14</v>
      </c>
    </row>
    <row r="1199" spans="7:11">
      <c r="G1199" s="9">
        <v>44279</v>
      </c>
      <c r="H1199" s="8">
        <v>21.2</v>
      </c>
      <c r="J1199" s="7">
        <v>9678</v>
      </c>
      <c r="K1199" s="8">
        <v>9.73</v>
      </c>
    </row>
    <row r="1200" spans="7:11">
      <c r="G1200" s="9">
        <v>44278</v>
      </c>
      <c r="H1200" s="8">
        <v>20.3</v>
      </c>
      <c r="J1200" s="7">
        <v>9648</v>
      </c>
      <c r="K1200" s="8">
        <v>9.2799999999999994</v>
      </c>
    </row>
    <row r="1201" spans="7:11">
      <c r="G1201" s="9">
        <v>44277</v>
      </c>
      <c r="H1201" s="8">
        <v>18.88</v>
      </c>
      <c r="J1201" s="7">
        <v>9617</v>
      </c>
      <c r="K1201" s="8">
        <v>9.2100000000000009</v>
      </c>
    </row>
    <row r="1202" spans="7:11">
      <c r="G1202" s="9">
        <v>44274</v>
      </c>
      <c r="H1202" s="8">
        <v>20.95</v>
      </c>
      <c r="J1202" s="7">
        <v>9587</v>
      </c>
      <c r="K1202" s="8">
        <v>9.4600000000000009</v>
      </c>
    </row>
    <row r="1203" spans="7:11">
      <c r="G1203" s="9">
        <v>44273</v>
      </c>
      <c r="H1203" s="8">
        <v>21.58</v>
      </c>
      <c r="J1203" s="7">
        <v>9556</v>
      </c>
      <c r="K1203" s="8">
        <v>10.15</v>
      </c>
    </row>
    <row r="1204" spans="7:11">
      <c r="G1204" s="9">
        <v>44272</v>
      </c>
      <c r="H1204" s="8">
        <v>19.23</v>
      </c>
      <c r="J1204" s="7">
        <v>9528</v>
      </c>
      <c r="K1204" s="8">
        <v>10.130000000000001</v>
      </c>
    </row>
    <row r="1205" spans="7:11">
      <c r="G1205" s="9">
        <v>44271</v>
      </c>
      <c r="H1205" s="8">
        <v>19.79</v>
      </c>
      <c r="J1205" s="7">
        <v>9497</v>
      </c>
      <c r="K1205" s="8">
        <v>9.9700000000000006</v>
      </c>
    </row>
    <row r="1206" spans="7:11">
      <c r="G1206" s="9">
        <v>44270</v>
      </c>
      <c r="H1206" s="8">
        <v>20.03</v>
      </c>
      <c r="J1206" s="7">
        <v>9466</v>
      </c>
      <c r="K1206" s="8">
        <v>10.02</v>
      </c>
    </row>
    <row r="1207" spans="7:11">
      <c r="G1207" s="9">
        <v>44267</v>
      </c>
      <c r="H1207" s="8">
        <v>20.69</v>
      </c>
      <c r="J1207" s="7">
        <v>9436</v>
      </c>
      <c r="K1207" s="8">
        <v>9.93</v>
      </c>
    </row>
    <row r="1208" spans="7:11">
      <c r="G1208" s="9">
        <v>44266</v>
      </c>
      <c r="H1208" s="8">
        <v>21.91</v>
      </c>
      <c r="J1208" s="7">
        <v>9405</v>
      </c>
      <c r="K1208" s="8">
        <v>9.84</v>
      </c>
    </row>
    <row r="1209" spans="7:11">
      <c r="G1209" s="9">
        <v>44265</v>
      </c>
      <c r="H1209" s="8">
        <v>22.56</v>
      </c>
      <c r="J1209" s="7">
        <v>9375</v>
      </c>
      <c r="K1209" s="8">
        <v>9.84</v>
      </c>
    </row>
    <row r="1210" spans="7:11">
      <c r="G1210" s="9">
        <v>44264</v>
      </c>
      <c r="H1210" s="8">
        <v>24.03</v>
      </c>
      <c r="J1210" s="7">
        <v>9344</v>
      </c>
      <c r="K1210" s="8">
        <v>9.94</v>
      </c>
    </row>
    <row r="1211" spans="7:11">
      <c r="G1211" s="9">
        <v>44263</v>
      </c>
      <c r="H1211" s="8">
        <v>25.47</v>
      </c>
      <c r="J1211" s="7">
        <v>9313</v>
      </c>
      <c r="K1211" s="8">
        <v>9.91</v>
      </c>
    </row>
    <row r="1212" spans="7:11">
      <c r="G1212" s="9">
        <v>44260</v>
      </c>
      <c r="H1212" s="8">
        <v>24.66</v>
      </c>
      <c r="J1212" s="7">
        <v>9283</v>
      </c>
      <c r="K1212" s="8">
        <v>9.98</v>
      </c>
    </row>
    <row r="1213" spans="7:11">
      <c r="G1213" s="9">
        <v>44259</v>
      </c>
      <c r="H1213" s="8">
        <v>28.57</v>
      </c>
      <c r="J1213" s="7">
        <v>9252</v>
      </c>
      <c r="K1213" s="8">
        <v>9.91</v>
      </c>
    </row>
    <row r="1214" spans="7:11">
      <c r="G1214" s="9">
        <v>44258</v>
      </c>
      <c r="H1214" s="8">
        <v>26.67</v>
      </c>
      <c r="J1214" s="7">
        <v>9222</v>
      </c>
      <c r="K1214" s="8">
        <v>10.29</v>
      </c>
    </row>
    <row r="1215" spans="7:11">
      <c r="G1215" s="9">
        <v>44257</v>
      </c>
      <c r="H1215" s="8">
        <v>24.1</v>
      </c>
      <c r="J1215" s="7">
        <v>9191</v>
      </c>
      <c r="K1215" s="8">
        <v>10.85</v>
      </c>
    </row>
    <row r="1216" spans="7:11">
      <c r="G1216" s="9">
        <v>44256</v>
      </c>
      <c r="H1216" s="8">
        <v>23.35</v>
      </c>
      <c r="J1216" s="7">
        <v>9163</v>
      </c>
      <c r="K1216" s="8">
        <v>11.06</v>
      </c>
    </row>
    <row r="1217" spans="7:11">
      <c r="G1217" s="9">
        <v>44253</v>
      </c>
      <c r="H1217" s="8">
        <v>27.95</v>
      </c>
      <c r="J1217" s="7">
        <v>9132</v>
      </c>
      <c r="K1217" s="8">
        <v>10.92</v>
      </c>
    </row>
    <row r="1218" spans="7:11">
      <c r="G1218" s="9">
        <v>44252</v>
      </c>
      <c r="H1218" s="8">
        <v>28.89</v>
      </c>
      <c r="J1218" s="7">
        <v>9101</v>
      </c>
      <c r="K1218" s="8">
        <v>10.32</v>
      </c>
    </row>
    <row r="1219" spans="7:11">
      <c r="G1219" s="9">
        <v>44251</v>
      </c>
      <c r="H1219" s="8">
        <v>21.34</v>
      </c>
      <c r="J1219" s="7">
        <v>9071</v>
      </c>
      <c r="K1219" s="8">
        <v>9.73</v>
      </c>
    </row>
    <row r="1220" spans="7:11">
      <c r="G1220" s="9">
        <v>44250</v>
      </c>
      <c r="H1220" s="8">
        <v>23.11</v>
      </c>
      <c r="J1220" s="7">
        <v>9040</v>
      </c>
      <c r="K1220" s="8">
        <v>9.81</v>
      </c>
    </row>
    <row r="1221" spans="7:11">
      <c r="G1221" s="9">
        <v>44249</v>
      </c>
      <c r="H1221" s="8">
        <v>23.45</v>
      </c>
      <c r="J1221" s="7">
        <v>9010</v>
      </c>
      <c r="K1221" s="8">
        <v>9.8699999999999992</v>
      </c>
    </row>
    <row r="1222" spans="7:11">
      <c r="G1222" s="9">
        <v>44246</v>
      </c>
      <c r="H1222" s="8">
        <v>22.05</v>
      </c>
      <c r="J1222" s="7">
        <v>8979</v>
      </c>
      <c r="K1222" s="8">
        <v>9.5</v>
      </c>
    </row>
    <row r="1223" spans="7:11">
      <c r="G1223" s="9">
        <v>44245</v>
      </c>
      <c r="H1223" s="8">
        <v>22.49</v>
      </c>
      <c r="J1223" s="7">
        <v>8948</v>
      </c>
      <c r="K1223" s="8">
        <v>9.0399999999999991</v>
      </c>
    </row>
    <row r="1224" spans="7:11">
      <c r="G1224" s="9">
        <v>44244</v>
      </c>
      <c r="H1224" s="8">
        <v>21.5</v>
      </c>
      <c r="J1224" s="7">
        <v>8918</v>
      </c>
      <c r="K1224" s="8">
        <v>8.83</v>
      </c>
    </row>
    <row r="1225" spans="7:11">
      <c r="G1225" s="9">
        <v>44243</v>
      </c>
      <c r="H1225" s="8">
        <v>21.46</v>
      </c>
      <c r="J1225" s="7">
        <v>8887</v>
      </c>
      <c r="K1225" s="8">
        <v>8.82</v>
      </c>
    </row>
    <row r="1226" spans="7:11">
      <c r="G1226" s="9">
        <v>44239</v>
      </c>
      <c r="H1226" s="8">
        <v>19.97</v>
      </c>
      <c r="J1226" s="7">
        <v>8857</v>
      </c>
      <c r="K1226" s="8">
        <v>8.99</v>
      </c>
    </row>
    <row r="1227" spans="7:11">
      <c r="G1227" s="9">
        <v>44238</v>
      </c>
      <c r="H1227" s="8">
        <v>21.25</v>
      </c>
      <c r="J1227" s="7">
        <v>8826</v>
      </c>
      <c r="K1227" s="8">
        <v>9.1300000000000008</v>
      </c>
    </row>
    <row r="1228" spans="7:11">
      <c r="G1228" s="9">
        <v>44237</v>
      </c>
      <c r="H1228" s="8">
        <v>21.99</v>
      </c>
      <c r="J1228" s="7">
        <v>8797</v>
      </c>
      <c r="K1228" s="8">
        <v>9.0500000000000007</v>
      </c>
    </row>
    <row r="1229" spans="7:11">
      <c r="G1229" s="9">
        <v>44236</v>
      </c>
      <c r="H1229" s="8">
        <v>21.63</v>
      </c>
      <c r="J1229" s="7">
        <v>8766</v>
      </c>
      <c r="K1229" s="8">
        <v>8.7200000000000006</v>
      </c>
    </row>
    <row r="1230" spans="7:11">
      <c r="G1230" s="9">
        <v>44235</v>
      </c>
      <c r="H1230" s="8">
        <v>21.24</v>
      </c>
      <c r="J1230" s="7">
        <v>8735</v>
      </c>
      <c r="K1230" s="8">
        <v>8.65</v>
      </c>
    </row>
    <row r="1231" spans="7:11">
      <c r="G1231" s="9">
        <v>44232</v>
      </c>
      <c r="H1231" s="8">
        <v>20.87</v>
      </c>
      <c r="J1231" s="7">
        <v>8705</v>
      </c>
      <c r="K1231" s="8">
        <v>8.6199999999999992</v>
      </c>
    </row>
    <row r="1232" spans="7:11">
      <c r="G1232" s="9">
        <v>44231</v>
      </c>
      <c r="H1232" s="8">
        <v>21.77</v>
      </c>
      <c r="J1232" s="7">
        <v>8674</v>
      </c>
      <c r="K1232" s="8">
        <v>8.98</v>
      </c>
    </row>
    <row r="1233" spans="7:11">
      <c r="G1233" s="9">
        <v>44230</v>
      </c>
      <c r="H1233" s="8">
        <v>22.91</v>
      </c>
      <c r="J1233" s="7">
        <v>8644</v>
      </c>
      <c r="K1233" s="8">
        <v>9.17</v>
      </c>
    </row>
    <row r="1234" spans="7:11">
      <c r="G1234" s="9">
        <v>44229</v>
      </c>
      <c r="H1234" s="8">
        <v>25.56</v>
      </c>
      <c r="J1234" s="7">
        <v>8613</v>
      </c>
      <c r="K1234" s="8">
        <v>9.3800000000000008</v>
      </c>
    </row>
    <row r="1235" spans="7:11">
      <c r="G1235" s="9">
        <v>44228</v>
      </c>
      <c r="H1235" s="8">
        <v>30.24</v>
      </c>
      <c r="J1235" s="7">
        <v>8582</v>
      </c>
      <c r="K1235" s="8">
        <v>9.99</v>
      </c>
    </row>
    <row r="1236" spans="7:11">
      <c r="G1236" s="9">
        <v>44225</v>
      </c>
      <c r="H1236" s="8">
        <v>33.090000000000003</v>
      </c>
      <c r="J1236" s="7">
        <v>8552</v>
      </c>
      <c r="K1236" s="8">
        <v>10.69</v>
      </c>
    </row>
    <row r="1237" spans="7:11">
      <c r="G1237" s="9">
        <v>44224</v>
      </c>
      <c r="H1237" s="8">
        <v>30.21</v>
      </c>
      <c r="J1237" s="7">
        <v>8521</v>
      </c>
      <c r="K1237" s="8">
        <v>11.57</v>
      </c>
    </row>
    <row r="1238" spans="7:11">
      <c r="G1238" s="9">
        <v>44223</v>
      </c>
      <c r="H1238" s="8">
        <v>37.21</v>
      </c>
      <c r="J1238" s="7">
        <v>8491</v>
      </c>
      <c r="K1238" s="8">
        <v>12.37</v>
      </c>
    </row>
    <row r="1239" spans="7:11">
      <c r="G1239" s="9">
        <v>44222</v>
      </c>
      <c r="H1239" s="8">
        <v>23.02</v>
      </c>
      <c r="J1239" s="7">
        <v>8460</v>
      </c>
      <c r="K1239" s="8">
        <v>12.57</v>
      </c>
    </row>
    <row r="1240" spans="7:11">
      <c r="G1240" s="9">
        <v>44221</v>
      </c>
      <c r="H1240" s="8">
        <v>23.19</v>
      </c>
      <c r="J1240" s="7">
        <v>8432</v>
      </c>
      <c r="K1240" s="8">
        <v>12.46</v>
      </c>
    </row>
    <row r="1241" spans="7:11">
      <c r="G1241" s="9">
        <v>44219</v>
      </c>
      <c r="H1241" s="8">
        <v>21.93</v>
      </c>
      <c r="J1241" s="7">
        <v>8401</v>
      </c>
      <c r="K1241" s="8">
        <v>12.72</v>
      </c>
    </row>
    <row r="1242" spans="7:11">
      <c r="G1242" s="9">
        <v>44218</v>
      </c>
      <c r="H1242" s="8">
        <v>21.91</v>
      </c>
      <c r="J1242" s="7">
        <v>8370</v>
      </c>
      <c r="K1242" s="8">
        <v>13.4</v>
      </c>
    </row>
    <row r="1243" spans="7:11">
      <c r="G1243" s="9">
        <v>44217</v>
      </c>
      <c r="H1243" s="8">
        <v>21.32</v>
      </c>
      <c r="J1243" s="7">
        <v>8340</v>
      </c>
      <c r="K1243" s="8">
        <v>14.86</v>
      </c>
    </row>
    <row r="1244" spans="7:11">
      <c r="G1244" s="9">
        <v>44216</v>
      </c>
      <c r="H1244" s="8">
        <v>21.58</v>
      </c>
      <c r="J1244" s="7">
        <v>8309</v>
      </c>
      <c r="K1244" s="8">
        <v>15.36</v>
      </c>
    </row>
    <row r="1245" spans="7:11">
      <c r="G1245" s="9">
        <v>44215</v>
      </c>
      <c r="H1245" s="8">
        <v>23.24</v>
      </c>
      <c r="J1245" s="7">
        <v>8279</v>
      </c>
      <c r="K1245" s="8">
        <v>15.86</v>
      </c>
    </row>
    <row r="1246" spans="7:11">
      <c r="G1246" s="9">
        <v>44212</v>
      </c>
      <c r="H1246" s="8">
        <v>24.21</v>
      </c>
      <c r="J1246" s="7">
        <v>8248</v>
      </c>
      <c r="K1246" s="8">
        <v>16.260000000000002</v>
      </c>
    </row>
    <row r="1247" spans="7:11">
      <c r="G1247" s="9">
        <v>44211</v>
      </c>
      <c r="H1247" s="8">
        <v>24.34</v>
      </c>
      <c r="J1247" s="7">
        <v>8217</v>
      </c>
      <c r="K1247" s="8">
        <v>17.239999999999998</v>
      </c>
    </row>
    <row r="1248" spans="7:11">
      <c r="G1248" s="9">
        <v>44210</v>
      </c>
      <c r="H1248" s="8">
        <v>23.25</v>
      </c>
      <c r="J1248" s="7">
        <v>8187</v>
      </c>
      <c r="K1248" s="8">
        <v>18.68</v>
      </c>
    </row>
    <row r="1249" spans="7:11">
      <c r="G1249" s="9">
        <v>44209</v>
      </c>
      <c r="H1249" s="8">
        <v>22.21</v>
      </c>
      <c r="J1249" s="7">
        <v>8156</v>
      </c>
      <c r="K1249" s="8">
        <v>19.399999999999999</v>
      </c>
    </row>
    <row r="1250" spans="7:11">
      <c r="G1250" s="9">
        <v>44208</v>
      </c>
      <c r="H1250" s="8">
        <v>23.33</v>
      </c>
      <c r="J1250" s="7">
        <v>8126</v>
      </c>
      <c r="K1250" s="8">
        <v>19.850000000000001</v>
      </c>
    </row>
    <row r="1251" spans="7:11">
      <c r="G1251" s="9">
        <v>44207</v>
      </c>
      <c r="H1251" s="8">
        <v>24.08</v>
      </c>
      <c r="J1251" s="7">
        <v>8095</v>
      </c>
      <c r="K1251" s="8">
        <v>20.91</v>
      </c>
    </row>
    <row r="1252" spans="7:11">
      <c r="G1252" s="9">
        <v>44205</v>
      </c>
      <c r="H1252" s="8">
        <v>21.69</v>
      </c>
      <c r="J1252" s="7">
        <v>8067</v>
      </c>
      <c r="K1252" s="8">
        <v>22.58</v>
      </c>
    </row>
    <row r="1253" spans="7:11">
      <c r="G1253" s="9">
        <v>44204</v>
      </c>
      <c r="H1253" s="8">
        <v>21.56</v>
      </c>
      <c r="J1253" s="7">
        <v>8036</v>
      </c>
      <c r="K1253" s="8">
        <v>25.21</v>
      </c>
    </row>
    <row r="1254" spans="7:11">
      <c r="G1254" s="9">
        <v>44203</v>
      </c>
      <c r="H1254" s="8">
        <v>22.37</v>
      </c>
      <c r="J1254" s="7">
        <v>8005</v>
      </c>
      <c r="K1254" s="8">
        <v>21.23</v>
      </c>
    </row>
    <row r="1255" spans="7:11">
      <c r="G1255" s="9">
        <v>44202</v>
      </c>
      <c r="H1255" s="8">
        <v>25.07</v>
      </c>
      <c r="J1255" s="7">
        <v>7975</v>
      </c>
      <c r="K1255" s="8">
        <v>17.87</v>
      </c>
    </row>
    <row r="1256" spans="7:11">
      <c r="G1256" s="9">
        <v>44201</v>
      </c>
      <c r="H1256" s="8">
        <v>25.34</v>
      </c>
      <c r="J1256" s="7">
        <v>7944</v>
      </c>
      <c r="K1256" s="8">
        <v>15.83</v>
      </c>
    </row>
    <row r="1257" spans="7:11">
      <c r="G1257" s="9">
        <v>44200</v>
      </c>
      <c r="H1257" s="8">
        <v>26.97</v>
      </c>
      <c r="J1257" s="7">
        <v>7914</v>
      </c>
      <c r="K1257" s="8">
        <v>14.02</v>
      </c>
    </row>
    <row r="1258" spans="7:11">
      <c r="G1258" s="9">
        <v>44197</v>
      </c>
      <c r="H1258" s="8">
        <v>22.68</v>
      </c>
      <c r="J1258" s="7">
        <v>7883</v>
      </c>
      <c r="K1258" s="8">
        <v>13</v>
      </c>
    </row>
    <row r="1259" spans="7:11">
      <c r="G1259" s="9">
        <v>44196</v>
      </c>
      <c r="H1259" s="8">
        <v>22.75</v>
      </c>
      <c r="J1259" s="7">
        <v>7852</v>
      </c>
      <c r="K1259" s="8">
        <v>12.02</v>
      </c>
    </row>
    <row r="1260" spans="7:11">
      <c r="G1260" s="9">
        <v>44195</v>
      </c>
      <c r="H1260" s="8">
        <v>22.77</v>
      </c>
      <c r="J1260" s="7">
        <v>7822</v>
      </c>
      <c r="K1260" s="8">
        <v>12.12</v>
      </c>
    </row>
    <row r="1261" spans="7:11">
      <c r="G1261" s="9">
        <v>44194</v>
      </c>
      <c r="H1261" s="8">
        <v>23.08</v>
      </c>
      <c r="J1261" s="7">
        <v>7791</v>
      </c>
      <c r="K1261" s="8">
        <v>10.97</v>
      </c>
    </row>
    <row r="1262" spans="7:11">
      <c r="G1262" s="9">
        <v>44193</v>
      </c>
      <c r="H1262" s="8">
        <v>21.7</v>
      </c>
      <c r="J1262" s="7">
        <v>7761</v>
      </c>
      <c r="K1262" s="8">
        <v>10.23</v>
      </c>
    </row>
    <row r="1263" spans="7:11">
      <c r="G1263" s="9">
        <v>44189</v>
      </c>
      <c r="H1263" s="8">
        <v>21.53</v>
      </c>
      <c r="J1263" s="7">
        <v>7730</v>
      </c>
      <c r="K1263" s="8">
        <v>9.8699999999999992</v>
      </c>
    </row>
    <row r="1264" spans="7:11">
      <c r="G1264" s="9">
        <v>44188</v>
      </c>
      <c r="H1264" s="8">
        <v>23.31</v>
      </c>
      <c r="J1264" s="7">
        <v>7702</v>
      </c>
      <c r="K1264" s="8">
        <v>9.39</v>
      </c>
    </row>
    <row r="1265" spans="7:11">
      <c r="G1265" s="9">
        <v>44187</v>
      </c>
      <c r="H1265" s="8">
        <v>24.23</v>
      </c>
      <c r="J1265" s="7">
        <v>7671</v>
      </c>
      <c r="K1265" s="8">
        <v>8.51</v>
      </c>
    </row>
    <row r="1266" spans="7:11">
      <c r="G1266" s="9">
        <v>44186</v>
      </c>
      <c r="H1266" s="8">
        <v>25.16</v>
      </c>
      <c r="J1266" s="7">
        <v>7640</v>
      </c>
      <c r="K1266" s="8">
        <v>9.23</v>
      </c>
    </row>
    <row r="1267" spans="7:11">
      <c r="G1267" s="9">
        <v>44184</v>
      </c>
      <c r="H1267" s="8">
        <v>21.81</v>
      </c>
      <c r="J1267" s="7">
        <v>7610</v>
      </c>
      <c r="K1267" s="8">
        <v>9.59</v>
      </c>
    </row>
    <row r="1268" spans="7:11">
      <c r="G1268" s="9">
        <v>44183</v>
      </c>
      <c r="H1268" s="8">
        <v>21.57</v>
      </c>
      <c r="J1268" s="7">
        <v>7579</v>
      </c>
      <c r="K1268" s="8">
        <v>9.4499999999999993</v>
      </c>
    </row>
    <row r="1269" spans="7:11">
      <c r="G1269" s="9">
        <v>44182</v>
      </c>
      <c r="H1269" s="8">
        <v>21.93</v>
      </c>
      <c r="J1269" s="7">
        <v>7549</v>
      </c>
      <c r="K1269" s="8">
        <v>9.01</v>
      </c>
    </row>
    <row r="1270" spans="7:11">
      <c r="G1270" s="9">
        <v>44181</v>
      </c>
      <c r="H1270" s="8">
        <v>22.5</v>
      </c>
      <c r="J1270" s="7">
        <v>7518</v>
      </c>
      <c r="K1270" s="8">
        <v>9.26</v>
      </c>
    </row>
    <row r="1271" spans="7:11">
      <c r="G1271" s="9">
        <v>44180</v>
      </c>
      <c r="H1271" s="8">
        <v>22.89</v>
      </c>
      <c r="J1271" s="7">
        <v>7487</v>
      </c>
      <c r="K1271" s="8">
        <v>9.16</v>
      </c>
    </row>
    <row r="1272" spans="7:11">
      <c r="G1272" s="9">
        <v>44179</v>
      </c>
      <c r="H1272" s="8">
        <v>24.72</v>
      </c>
      <c r="J1272" s="7">
        <v>7457</v>
      </c>
      <c r="K1272" s="8">
        <v>9.1999999999999993</v>
      </c>
    </row>
    <row r="1273" spans="7:11">
      <c r="G1273" s="9">
        <v>44177</v>
      </c>
      <c r="H1273" s="8">
        <v>23.4</v>
      </c>
      <c r="J1273" s="7">
        <v>7426</v>
      </c>
      <c r="K1273" s="8">
        <v>9.6999999999999993</v>
      </c>
    </row>
    <row r="1274" spans="7:11">
      <c r="G1274" s="9">
        <v>44176</v>
      </c>
      <c r="H1274" s="8">
        <v>23.31</v>
      </c>
      <c r="J1274" s="7">
        <v>7396</v>
      </c>
      <c r="K1274" s="8">
        <v>9.66</v>
      </c>
    </row>
    <row r="1275" spans="7:11">
      <c r="G1275" s="9">
        <v>44175</v>
      </c>
      <c r="H1275" s="8">
        <v>22.52</v>
      </c>
      <c r="J1275" s="7">
        <v>7365</v>
      </c>
      <c r="K1275" s="8">
        <v>8.92</v>
      </c>
    </row>
    <row r="1276" spans="7:11">
      <c r="G1276" s="9">
        <v>44174</v>
      </c>
      <c r="H1276" s="8">
        <v>22.27</v>
      </c>
      <c r="J1276" s="7">
        <v>7336</v>
      </c>
      <c r="K1276" s="8">
        <v>9.61</v>
      </c>
    </row>
    <row r="1277" spans="7:11">
      <c r="G1277" s="9">
        <v>44173</v>
      </c>
      <c r="H1277" s="8">
        <v>20.68</v>
      </c>
      <c r="J1277" s="7">
        <v>7305</v>
      </c>
      <c r="K1277" s="8">
        <v>9.59</v>
      </c>
    </row>
    <row r="1278" spans="7:11">
      <c r="G1278" s="9">
        <v>44172</v>
      </c>
      <c r="H1278" s="8">
        <v>21.3</v>
      </c>
      <c r="J1278" s="7">
        <v>7274</v>
      </c>
      <c r="K1278" s="8">
        <v>9.83</v>
      </c>
    </row>
    <row r="1279" spans="7:11">
      <c r="G1279" s="9">
        <v>44170</v>
      </c>
      <c r="H1279" s="8">
        <v>20.66</v>
      </c>
      <c r="J1279" s="7">
        <v>7244</v>
      </c>
      <c r="K1279" s="8">
        <v>10.07</v>
      </c>
    </row>
    <row r="1280" spans="7:11">
      <c r="G1280" s="9">
        <v>44169</v>
      </c>
      <c r="H1280" s="8">
        <v>20.79</v>
      </c>
      <c r="J1280" s="7">
        <v>7213</v>
      </c>
      <c r="K1280" s="8">
        <v>9.5299999999999994</v>
      </c>
    </row>
    <row r="1281" spans="7:11">
      <c r="G1281" s="9">
        <v>44168</v>
      </c>
      <c r="H1281" s="8">
        <v>21.28</v>
      </c>
      <c r="J1281" s="7">
        <v>7183</v>
      </c>
      <c r="K1281" s="8">
        <v>9.34</v>
      </c>
    </row>
    <row r="1282" spans="7:11">
      <c r="G1282" s="9">
        <v>44167</v>
      </c>
      <c r="H1282" s="8">
        <v>21.17</v>
      </c>
      <c r="J1282" s="7">
        <v>7152</v>
      </c>
      <c r="K1282" s="8">
        <v>9.9600000000000009</v>
      </c>
    </row>
    <row r="1283" spans="7:11">
      <c r="G1283" s="9">
        <v>44166</v>
      </c>
      <c r="H1283" s="8">
        <v>20.77</v>
      </c>
      <c r="J1283" s="7">
        <v>7121</v>
      </c>
      <c r="K1283" s="8">
        <v>9.59</v>
      </c>
    </row>
    <row r="1284" spans="7:11">
      <c r="G1284" s="9">
        <v>44165</v>
      </c>
      <c r="H1284" s="8">
        <v>20.57</v>
      </c>
      <c r="J1284" s="7">
        <v>7091</v>
      </c>
      <c r="K1284" s="8">
        <v>9.3000000000000007</v>
      </c>
    </row>
    <row r="1285" spans="7:11">
      <c r="G1285" s="9">
        <v>44162</v>
      </c>
      <c r="H1285" s="8">
        <v>20.84</v>
      </c>
      <c r="J1285" s="7">
        <v>7060</v>
      </c>
      <c r="K1285" s="8">
        <v>8.65</v>
      </c>
    </row>
    <row r="1286" spans="7:11">
      <c r="G1286" s="9">
        <v>44160</v>
      </c>
      <c r="H1286" s="8">
        <v>21.25</v>
      </c>
      <c r="J1286" s="7">
        <v>7030</v>
      </c>
      <c r="K1286" s="8">
        <v>8.33</v>
      </c>
    </row>
    <row r="1287" spans="7:11">
      <c r="G1287" s="9">
        <v>44159</v>
      </c>
      <c r="H1287" s="8">
        <v>21.64</v>
      </c>
      <c r="J1287" s="7">
        <v>6999</v>
      </c>
      <c r="K1287" s="8">
        <v>8.0399999999999991</v>
      </c>
    </row>
    <row r="1288" spans="7:11">
      <c r="G1288" s="9">
        <v>44158</v>
      </c>
      <c r="H1288" s="8">
        <v>22.66</v>
      </c>
      <c r="J1288" s="7">
        <v>6971</v>
      </c>
      <c r="K1288" s="8">
        <v>7.97</v>
      </c>
    </row>
    <row r="1289" spans="7:11">
      <c r="G1289" s="9">
        <v>44155</v>
      </c>
      <c r="H1289" s="8">
        <v>23.7</v>
      </c>
      <c r="J1289" s="7">
        <v>6940</v>
      </c>
      <c r="K1289" s="8">
        <v>7.98</v>
      </c>
    </row>
    <row r="1290" spans="7:11">
      <c r="G1290" s="9">
        <v>44154</v>
      </c>
      <c r="H1290" s="8">
        <v>23.11</v>
      </c>
      <c r="J1290" s="7">
        <v>6909</v>
      </c>
      <c r="K1290" s="8">
        <v>7.95</v>
      </c>
    </row>
    <row r="1291" spans="7:11">
      <c r="G1291" s="9">
        <v>44153</v>
      </c>
      <c r="H1291" s="8">
        <v>23.84</v>
      </c>
      <c r="J1291" s="7">
        <v>6879</v>
      </c>
      <c r="K1291" s="8">
        <v>7.57</v>
      </c>
    </row>
    <row r="1292" spans="7:11">
      <c r="G1292" s="9">
        <v>44152</v>
      </c>
      <c r="H1292" s="8">
        <v>22.71</v>
      </c>
      <c r="J1292" s="7">
        <v>6848</v>
      </c>
      <c r="K1292" s="8">
        <v>7.09</v>
      </c>
    </row>
    <row r="1293" spans="7:11">
      <c r="G1293" s="9">
        <v>44151</v>
      </c>
      <c r="H1293" s="8">
        <v>22.45</v>
      </c>
      <c r="J1293" s="7">
        <v>6818</v>
      </c>
      <c r="K1293" s="8">
        <v>6.97</v>
      </c>
    </row>
    <row r="1294" spans="7:11">
      <c r="G1294" s="9">
        <v>44148</v>
      </c>
      <c r="H1294" s="8">
        <v>23.1</v>
      </c>
      <c r="J1294" s="7">
        <v>6787</v>
      </c>
      <c r="K1294" s="8">
        <v>6.76</v>
      </c>
    </row>
    <row r="1295" spans="7:11">
      <c r="G1295" s="9">
        <v>44147</v>
      </c>
      <c r="H1295" s="8">
        <v>25.35</v>
      </c>
      <c r="J1295" s="7">
        <v>6756</v>
      </c>
      <c r="K1295" s="8">
        <v>6.56</v>
      </c>
    </row>
    <row r="1296" spans="7:11">
      <c r="G1296" s="9">
        <v>44146</v>
      </c>
      <c r="H1296" s="8">
        <v>23.45</v>
      </c>
      <c r="J1296" s="7">
        <v>6726</v>
      </c>
      <c r="K1296" s="8">
        <v>6.42</v>
      </c>
    </row>
    <row r="1297" spans="7:11">
      <c r="G1297" s="9">
        <v>44145</v>
      </c>
      <c r="H1297" s="8">
        <v>24.8</v>
      </c>
      <c r="J1297" s="7">
        <v>6695</v>
      </c>
      <c r="K1297" s="8">
        <v>6.09</v>
      </c>
    </row>
    <row r="1298" spans="7:11">
      <c r="G1298" s="9">
        <v>44144</v>
      </c>
      <c r="H1298" s="8">
        <v>25.75</v>
      </c>
      <c r="J1298" s="7">
        <v>6665</v>
      </c>
      <c r="K1298" s="8">
        <v>6.03</v>
      </c>
    </row>
    <row r="1299" spans="7:11">
      <c r="G1299" s="9">
        <v>44141</v>
      </c>
      <c r="H1299" s="8">
        <v>24.86</v>
      </c>
      <c r="J1299" s="7">
        <v>6634</v>
      </c>
      <c r="K1299" s="8">
        <v>6.03</v>
      </c>
    </row>
    <row r="1300" spans="7:11">
      <c r="G1300" s="9">
        <v>44140</v>
      </c>
      <c r="H1300" s="8">
        <v>27.58</v>
      </c>
      <c r="J1300" s="7">
        <v>6606</v>
      </c>
      <c r="K1300" s="8">
        <v>5.74</v>
      </c>
    </row>
    <row r="1301" spans="7:11">
      <c r="G1301" s="9">
        <v>44139</v>
      </c>
      <c r="H1301" s="8">
        <v>29.57</v>
      </c>
      <c r="J1301" s="7">
        <v>6575</v>
      </c>
      <c r="K1301" s="8">
        <v>5.31</v>
      </c>
    </row>
    <row r="1302" spans="7:11">
      <c r="G1302" s="9">
        <v>44138</v>
      </c>
      <c r="H1302" s="8">
        <v>35.549999999999997</v>
      </c>
      <c r="J1302" s="7">
        <v>6544</v>
      </c>
      <c r="K1302" s="8">
        <v>5.41</v>
      </c>
    </row>
    <row r="1303" spans="7:11">
      <c r="G1303" s="9">
        <v>44137</v>
      </c>
      <c r="H1303" s="8">
        <v>37.130000000000003</v>
      </c>
      <c r="J1303" s="7">
        <v>6514</v>
      </c>
      <c r="K1303" s="8">
        <v>5.81</v>
      </c>
    </row>
    <row r="1304" spans="7:11">
      <c r="G1304" s="9">
        <v>44134</v>
      </c>
      <c r="H1304" s="8">
        <v>38.020000000000003</v>
      </c>
      <c r="J1304" s="7">
        <v>6483</v>
      </c>
      <c r="K1304" s="8">
        <v>6.05</v>
      </c>
    </row>
    <row r="1305" spans="7:11">
      <c r="G1305" s="9">
        <v>44133</v>
      </c>
      <c r="H1305" s="8">
        <v>37.590000000000003</v>
      </c>
      <c r="J1305" s="7">
        <v>6453</v>
      </c>
      <c r="K1305" s="8">
        <v>6.26</v>
      </c>
    </row>
    <row r="1306" spans="7:11">
      <c r="G1306" s="9">
        <v>44132</v>
      </c>
      <c r="H1306" s="8">
        <v>40.28</v>
      </c>
      <c r="J1306" s="7">
        <v>6422</v>
      </c>
      <c r="K1306" s="8">
        <v>6.35</v>
      </c>
    </row>
    <row r="1307" spans="7:11">
      <c r="G1307" s="9">
        <v>44131</v>
      </c>
      <c r="H1307" s="8">
        <v>33.35</v>
      </c>
      <c r="J1307" s="7">
        <v>6391</v>
      </c>
      <c r="K1307" s="8">
        <v>6.43</v>
      </c>
    </row>
    <row r="1308" spans="7:11">
      <c r="G1308" s="9">
        <v>44130</v>
      </c>
      <c r="H1308" s="8">
        <v>32.46</v>
      </c>
      <c r="J1308" s="7">
        <v>6361</v>
      </c>
      <c r="K1308" s="8">
        <v>6.21</v>
      </c>
    </row>
    <row r="1309" spans="7:11">
      <c r="G1309" s="9">
        <v>44127</v>
      </c>
      <c r="H1309" s="8">
        <v>27.55</v>
      </c>
      <c r="J1309" s="7">
        <v>6330</v>
      </c>
      <c r="K1309" s="8">
        <v>6.34</v>
      </c>
    </row>
    <row r="1310" spans="7:11">
      <c r="G1310" s="9">
        <v>44126</v>
      </c>
      <c r="H1310" s="8">
        <v>28.11</v>
      </c>
      <c r="J1310" s="7">
        <v>6300</v>
      </c>
      <c r="K1310" s="8">
        <v>6.34</v>
      </c>
    </row>
    <row r="1311" spans="7:11">
      <c r="G1311" s="9">
        <v>44125</v>
      </c>
      <c r="H1311" s="8">
        <v>28.65</v>
      </c>
      <c r="J1311" s="7">
        <v>6269</v>
      </c>
      <c r="K1311" s="8">
        <v>6.07</v>
      </c>
    </row>
    <row r="1312" spans="7:11">
      <c r="G1312" s="9">
        <v>44124</v>
      </c>
      <c r="H1312" s="8">
        <v>29.35</v>
      </c>
      <c r="J1312" s="7">
        <v>6241</v>
      </c>
      <c r="K1312" s="8">
        <v>6.34</v>
      </c>
    </row>
    <row r="1313" spans="7:11">
      <c r="G1313" s="9">
        <v>44123</v>
      </c>
      <c r="H1313" s="8">
        <v>29.18</v>
      </c>
      <c r="J1313" s="7">
        <v>6210</v>
      </c>
      <c r="K1313" s="8">
        <v>6.41</v>
      </c>
    </row>
    <row r="1314" spans="7:11">
      <c r="G1314" s="9">
        <v>44120</v>
      </c>
      <c r="H1314" s="8">
        <v>27.41</v>
      </c>
      <c r="J1314" s="7">
        <v>6179</v>
      </c>
      <c r="K1314" s="8">
        <v>6.92</v>
      </c>
    </row>
    <row r="1315" spans="7:11">
      <c r="G1315" s="9">
        <v>44119</v>
      </c>
      <c r="H1315" s="8">
        <v>26.97</v>
      </c>
      <c r="J1315" s="7">
        <v>6149</v>
      </c>
      <c r="K1315" s="8">
        <v>7.02</v>
      </c>
    </row>
    <row r="1316" spans="7:11">
      <c r="G1316" s="9">
        <v>44118</v>
      </c>
      <c r="H1316" s="8">
        <v>26.4</v>
      </c>
      <c r="J1316" s="7">
        <v>6118</v>
      </c>
      <c r="K1316" s="8">
        <v>7.08</v>
      </c>
    </row>
    <row r="1317" spans="7:11">
      <c r="G1317" s="9">
        <v>44117</v>
      </c>
      <c r="H1317" s="8">
        <v>26.07</v>
      </c>
      <c r="J1317" s="7">
        <v>6088</v>
      </c>
      <c r="K1317" s="8">
        <v>7.08</v>
      </c>
    </row>
    <row r="1318" spans="7:11">
      <c r="G1318" s="9">
        <v>44116</v>
      </c>
      <c r="H1318" s="8">
        <v>25.07</v>
      </c>
      <c r="J1318" s="7">
        <v>6057</v>
      </c>
      <c r="K1318" s="8">
        <v>7.33</v>
      </c>
    </row>
    <row r="1319" spans="7:11">
      <c r="G1319" s="9">
        <v>44113</v>
      </c>
      <c r="H1319" s="8">
        <v>25</v>
      </c>
      <c r="J1319" s="7">
        <v>6026</v>
      </c>
      <c r="K1319" s="8">
        <v>7.77</v>
      </c>
    </row>
    <row r="1320" spans="7:11">
      <c r="G1320" s="9">
        <v>44112</v>
      </c>
      <c r="H1320" s="8">
        <v>26.36</v>
      </c>
      <c r="J1320" s="7">
        <v>5996</v>
      </c>
      <c r="K1320" s="8">
        <v>8.0500000000000007</v>
      </c>
    </row>
    <row r="1321" spans="7:11">
      <c r="G1321" s="9">
        <v>44111</v>
      </c>
      <c r="H1321" s="8">
        <v>28.06</v>
      </c>
      <c r="J1321" s="7">
        <v>5965</v>
      </c>
      <c r="K1321" s="8">
        <v>8.27</v>
      </c>
    </row>
    <row r="1322" spans="7:11">
      <c r="G1322" s="9">
        <v>44110</v>
      </c>
      <c r="H1322" s="8">
        <v>29.48</v>
      </c>
      <c r="J1322" s="7">
        <v>5935</v>
      </c>
      <c r="K1322" s="8">
        <v>8.8000000000000007</v>
      </c>
    </row>
    <row r="1323" spans="7:11">
      <c r="G1323" s="9">
        <v>44109</v>
      </c>
      <c r="H1323" s="8">
        <v>27.96</v>
      </c>
      <c r="J1323" s="7">
        <v>5904</v>
      </c>
      <c r="K1323" s="8">
        <v>9.31</v>
      </c>
    </row>
    <row r="1324" spans="7:11">
      <c r="G1324" s="9">
        <v>44106</v>
      </c>
      <c r="H1324" s="8">
        <v>27.63</v>
      </c>
      <c r="J1324" s="7">
        <v>5875</v>
      </c>
      <c r="K1324" s="8">
        <v>9.99</v>
      </c>
    </row>
    <row r="1325" spans="7:11">
      <c r="G1325" s="9">
        <v>44105</v>
      </c>
      <c r="H1325" s="8">
        <v>26.7</v>
      </c>
      <c r="J1325" s="7">
        <v>5844</v>
      </c>
      <c r="K1325" s="8">
        <v>10.77</v>
      </c>
    </row>
    <row r="1326" spans="7:11">
      <c r="G1326" s="9">
        <v>44104</v>
      </c>
      <c r="H1326" s="8">
        <v>26.37</v>
      </c>
      <c r="J1326" s="7">
        <v>5813</v>
      </c>
      <c r="K1326" s="8">
        <v>11.13</v>
      </c>
    </row>
    <row r="1327" spans="7:11">
      <c r="G1327" s="9">
        <v>44103</v>
      </c>
      <c r="H1327" s="8">
        <v>26.27</v>
      </c>
      <c r="J1327" s="7">
        <v>5783</v>
      </c>
      <c r="K1327" s="8">
        <v>11.15</v>
      </c>
    </row>
    <row r="1328" spans="7:11">
      <c r="G1328" s="9">
        <v>44102</v>
      </c>
      <c r="H1328" s="8">
        <v>26.19</v>
      </c>
      <c r="J1328" s="7">
        <v>5752</v>
      </c>
      <c r="K1328" s="8">
        <v>10.96</v>
      </c>
    </row>
    <row r="1329" spans="7:11">
      <c r="G1329" s="9">
        <v>44099</v>
      </c>
      <c r="H1329" s="8">
        <v>26.38</v>
      </c>
      <c r="J1329" s="7">
        <v>5722</v>
      </c>
      <c r="K1329" s="8">
        <v>10.99</v>
      </c>
    </row>
    <row r="1330" spans="7:11">
      <c r="G1330" s="9">
        <v>44098</v>
      </c>
      <c r="H1330" s="8">
        <v>28.51</v>
      </c>
      <c r="J1330" s="7">
        <v>5691</v>
      </c>
      <c r="K1330" s="8">
        <v>10.97</v>
      </c>
    </row>
    <row r="1331" spans="7:11">
      <c r="G1331" s="9">
        <v>44097</v>
      </c>
      <c r="H1331" s="8">
        <v>28.58</v>
      </c>
      <c r="J1331" s="7">
        <v>5660</v>
      </c>
      <c r="K1331" s="8">
        <v>11.49</v>
      </c>
    </row>
    <row r="1332" spans="7:11">
      <c r="G1332" s="9">
        <v>44096</v>
      </c>
      <c r="H1332" s="8">
        <v>26.86</v>
      </c>
      <c r="J1332" s="7">
        <v>5630</v>
      </c>
      <c r="K1332" s="8">
        <v>11.87</v>
      </c>
    </row>
    <row r="1333" spans="7:11">
      <c r="G1333" s="9">
        <v>44095</v>
      </c>
      <c r="H1333" s="8">
        <v>27.78</v>
      </c>
      <c r="J1333" s="7">
        <v>5599</v>
      </c>
      <c r="K1333" s="8">
        <v>12.72</v>
      </c>
    </row>
    <row r="1334" spans="7:11">
      <c r="G1334" s="9">
        <v>44092</v>
      </c>
      <c r="H1334" s="8">
        <v>25.83</v>
      </c>
      <c r="J1334" s="7">
        <v>5569</v>
      </c>
      <c r="K1334" s="8">
        <v>12.41</v>
      </c>
    </row>
    <row r="1335" spans="7:11">
      <c r="G1335" s="9">
        <v>44091</v>
      </c>
      <c r="H1335" s="8">
        <v>26.46</v>
      </c>
      <c r="J1335" s="7">
        <v>5538</v>
      </c>
      <c r="K1335" s="8">
        <v>12.72</v>
      </c>
    </row>
    <row r="1336" spans="7:11">
      <c r="G1336" s="9">
        <v>44090</v>
      </c>
      <c r="H1336" s="8">
        <v>26.04</v>
      </c>
      <c r="J1336" s="7">
        <v>5510</v>
      </c>
      <c r="K1336" s="8">
        <v>13.6</v>
      </c>
    </row>
    <row r="1337" spans="7:11">
      <c r="G1337" s="9">
        <v>44089</v>
      </c>
      <c r="H1337" s="8">
        <v>25.59</v>
      </c>
      <c r="J1337" s="7">
        <v>5479</v>
      </c>
      <c r="K1337" s="8">
        <v>14.13</v>
      </c>
    </row>
    <row r="1338" spans="7:11">
      <c r="G1338" s="9">
        <v>44088</v>
      </c>
      <c r="H1338" s="8">
        <v>25.85</v>
      </c>
      <c r="J1338" s="7">
        <v>5448</v>
      </c>
      <c r="K1338" s="8">
        <v>14.51</v>
      </c>
    </row>
    <row r="1339" spans="7:11">
      <c r="G1339" s="9">
        <v>44085</v>
      </c>
      <c r="H1339" s="8">
        <v>26.87</v>
      </c>
      <c r="J1339" s="7">
        <v>5418</v>
      </c>
      <c r="K1339" s="8">
        <v>14.27</v>
      </c>
    </row>
    <row r="1340" spans="7:11">
      <c r="G1340" s="9">
        <v>44084</v>
      </c>
      <c r="H1340" s="8">
        <v>29.71</v>
      </c>
      <c r="J1340" s="7">
        <v>5387</v>
      </c>
      <c r="K1340" s="8">
        <v>14.03</v>
      </c>
    </row>
    <row r="1341" spans="7:11">
      <c r="G1341" s="9">
        <v>44083</v>
      </c>
      <c r="H1341" s="8">
        <v>28.81</v>
      </c>
      <c r="J1341" s="7">
        <v>5357</v>
      </c>
      <c r="K1341" s="8">
        <v>13.8</v>
      </c>
    </row>
    <row r="1342" spans="7:11">
      <c r="G1342" s="9">
        <v>44082</v>
      </c>
      <c r="H1342" s="8">
        <v>31.46</v>
      </c>
      <c r="J1342" s="7">
        <v>5326</v>
      </c>
      <c r="K1342" s="8">
        <v>13.57</v>
      </c>
    </row>
    <row r="1343" spans="7:11">
      <c r="G1343" s="9">
        <v>44078</v>
      </c>
      <c r="H1343" s="8">
        <v>30.75</v>
      </c>
      <c r="J1343" s="7">
        <v>5295</v>
      </c>
      <c r="K1343" s="8">
        <v>14.14</v>
      </c>
    </row>
    <row r="1344" spans="7:11">
      <c r="G1344" s="9">
        <v>44077</v>
      </c>
      <c r="H1344" s="8">
        <v>33.6</v>
      </c>
      <c r="J1344" s="7">
        <v>5265</v>
      </c>
      <c r="K1344" s="8">
        <v>13.98</v>
      </c>
    </row>
    <row r="1345" spans="7:11">
      <c r="G1345" s="9">
        <v>44076</v>
      </c>
      <c r="H1345" s="8">
        <v>26.57</v>
      </c>
      <c r="J1345" s="7">
        <v>5234</v>
      </c>
      <c r="K1345" s="8">
        <v>13.69</v>
      </c>
    </row>
    <row r="1346" spans="7:11">
      <c r="G1346" s="9">
        <v>44075</v>
      </c>
      <c r="H1346" s="8">
        <v>26.12</v>
      </c>
      <c r="J1346" s="7">
        <v>5204</v>
      </c>
      <c r="K1346" s="8">
        <v>13.81</v>
      </c>
    </row>
    <row r="1347" spans="7:11">
      <c r="G1347" s="9">
        <v>44074</v>
      </c>
      <c r="H1347" s="8">
        <v>26.41</v>
      </c>
      <c r="J1347" s="7">
        <v>5173</v>
      </c>
      <c r="K1347" s="8">
        <v>13.86</v>
      </c>
    </row>
    <row r="1348" spans="7:11">
      <c r="G1348" s="9">
        <v>44071</v>
      </c>
      <c r="H1348" s="8">
        <v>22.96</v>
      </c>
      <c r="J1348" s="7">
        <v>5145</v>
      </c>
      <c r="K1348" s="8">
        <v>13.48</v>
      </c>
    </row>
    <row r="1349" spans="7:11">
      <c r="G1349" s="9">
        <v>44070</v>
      </c>
      <c r="H1349" s="8">
        <v>24.47</v>
      </c>
      <c r="J1349" s="7">
        <v>5114</v>
      </c>
      <c r="K1349" s="8">
        <v>12.76</v>
      </c>
    </row>
    <row r="1350" spans="7:11">
      <c r="G1350" s="9">
        <v>44069</v>
      </c>
      <c r="H1350" s="8">
        <v>23.27</v>
      </c>
      <c r="J1350" s="7">
        <v>5083</v>
      </c>
      <c r="K1350" s="8">
        <v>12.66</v>
      </c>
    </row>
    <row r="1351" spans="7:11">
      <c r="G1351" s="9">
        <v>44068</v>
      </c>
      <c r="H1351" s="8">
        <v>22.03</v>
      </c>
      <c r="J1351" s="7">
        <v>5053</v>
      </c>
      <c r="K1351" s="8">
        <v>12.87</v>
      </c>
    </row>
    <row r="1352" spans="7:11">
      <c r="G1352" s="9">
        <v>44067</v>
      </c>
      <c r="H1352" s="8">
        <v>22.37</v>
      </c>
      <c r="J1352" s="7">
        <v>5022</v>
      </c>
      <c r="K1352" s="8">
        <v>13.17</v>
      </c>
    </row>
    <row r="1353" spans="7:11">
      <c r="G1353" s="9">
        <v>44064</v>
      </c>
      <c r="H1353" s="8">
        <v>22.54</v>
      </c>
      <c r="J1353" s="7">
        <v>4992</v>
      </c>
      <c r="K1353" s="8">
        <v>12.93</v>
      </c>
    </row>
    <row r="1354" spans="7:11">
      <c r="G1354" s="9">
        <v>44063</v>
      </c>
      <c r="H1354" s="8">
        <v>22.72</v>
      </c>
      <c r="J1354" s="7">
        <v>4961</v>
      </c>
      <c r="K1354" s="8">
        <v>12.48</v>
      </c>
    </row>
    <row r="1355" spans="7:11">
      <c r="G1355" s="9">
        <v>44062</v>
      </c>
      <c r="H1355" s="8">
        <v>22.54</v>
      </c>
      <c r="J1355" s="7">
        <v>4930</v>
      </c>
      <c r="K1355" s="8">
        <v>12.21</v>
      </c>
    </row>
    <row r="1356" spans="7:11">
      <c r="G1356" s="9">
        <v>44061</v>
      </c>
      <c r="H1356" s="8">
        <v>21.51</v>
      </c>
      <c r="J1356" s="7">
        <v>4900</v>
      </c>
      <c r="K1356" s="8">
        <v>12.75</v>
      </c>
    </row>
    <row r="1357" spans="7:11">
      <c r="G1357" s="9">
        <v>44060</v>
      </c>
      <c r="H1357" s="8">
        <v>21.35</v>
      </c>
      <c r="J1357" s="7">
        <v>4869</v>
      </c>
      <c r="K1357" s="8">
        <v>12.99</v>
      </c>
    </row>
    <row r="1358" spans="7:11">
      <c r="G1358" s="9">
        <v>44057</v>
      </c>
      <c r="H1358" s="8">
        <v>22.05</v>
      </c>
      <c r="J1358" s="7">
        <v>4839</v>
      </c>
      <c r="K1358" s="8">
        <v>12.89</v>
      </c>
    </row>
    <row r="1359" spans="7:11">
      <c r="G1359" s="9">
        <v>44056</v>
      </c>
      <c r="H1359" s="8">
        <v>22.13</v>
      </c>
      <c r="J1359" s="7">
        <v>4808</v>
      </c>
      <c r="K1359" s="8">
        <v>13.03</v>
      </c>
    </row>
    <row r="1360" spans="7:11">
      <c r="G1360" s="9">
        <v>44055</v>
      </c>
      <c r="H1360" s="8">
        <v>22.28</v>
      </c>
      <c r="J1360" s="7">
        <v>4780</v>
      </c>
      <c r="K1360" s="8">
        <v>13.4</v>
      </c>
    </row>
    <row r="1361" spans="7:11">
      <c r="G1361" s="9">
        <v>44054</v>
      </c>
      <c r="H1361" s="8">
        <v>24.03</v>
      </c>
      <c r="J1361" s="7">
        <v>4749</v>
      </c>
      <c r="K1361" s="8">
        <v>13.4</v>
      </c>
    </row>
    <row r="1362" spans="7:11">
      <c r="G1362" s="9">
        <v>44053</v>
      </c>
      <c r="H1362" s="8">
        <v>22.13</v>
      </c>
      <c r="J1362" s="7">
        <v>4718</v>
      </c>
      <c r="K1362" s="8">
        <v>14.09</v>
      </c>
    </row>
    <row r="1363" spans="7:11">
      <c r="G1363" s="9">
        <v>44050</v>
      </c>
      <c r="H1363" s="8">
        <v>22.21</v>
      </c>
      <c r="J1363" s="7">
        <v>4688</v>
      </c>
      <c r="K1363" s="8">
        <v>14.43</v>
      </c>
    </row>
    <row r="1364" spans="7:11">
      <c r="G1364" s="9">
        <v>44049</v>
      </c>
      <c r="H1364" s="8">
        <v>22.65</v>
      </c>
      <c r="J1364" s="7">
        <v>4657</v>
      </c>
      <c r="K1364" s="8">
        <v>14.66</v>
      </c>
    </row>
    <row r="1365" spans="7:11">
      <c r="G1365" s="9">
        <v>44048</v>
      </c>
      <c r="H1365" s="8">
        <v>22.99</v>
      </c>
      <c r="J1365" s="7">
        <v>4627</v>
      </c>
      <c r="K1365" s="8">
        <v>14.79</v>
      </c>
    </row>
    <row r="1366" spans="7:11">
      <c r="G1366" s="9">
        <v>44047</v>
      </c>
      <c r="H1366" s="8">
        <v>23.76</v>
      </c>
      <c r="J1366" s="7">
        <v>4596</v>
      </c>
      <c r="K1366" s="8">
        <v>14.66</v>
      </c>
    </row>
    <row r="1367" spans="7:11">
      <c r="G1367" s="9">
        <v>44046</v>
      </c>
      <c r="H1367" s="8">
        <v>24.28</v>
      </c>
      <c r="J1367" s="7">
        <v>4565</v>
      </c>
      <c r="K1367" s="8">
        <v>14.85</v>
      </c>
    </row>
    <row r="1368" spans="7:11">
      <c r="G1368" s="9">
        <v>44043</v>
      </c>
      <c r="H1368" s="8">
        <v>24.46</v>
      </c>
      <c r="J1368" s="7">
        <v>4535</v>
      </c>
      <c r="K1368" s="8">
        <v>15.07</v>
      </c>
    </row>
    <row r="1369" spans="7:11">
      <c r="G1369" s="9">
        <v>44042</v>
      </c>
      <c r="H1369" s="8">
        <v>24.76</v>
      </c>
      <c r="J1369" s="7">
        <v>4504</v>
      </c>
      <c r="K1369" s="8">
        <v>15.3</v>
      </c>
    </row>
    <row r="1370" spans="7:11">
      <c r="G1370" s="9">
        <v>44041</v>
      </c>
      <c r="H1370" s="8">
        <v>24.1</v>
      </c>
      <c r="J1370" s="7">
        <v>4474</v>
      </c>
      <c r="K1370" s="8">
        <v>15.06</v>
      </c>
    </row>
    <row r="1371" spans="7:11">
      <c r="G1371" s="9">
        <v>44040</v>
      </c>
      <c r="H1371" s="8">
        <v>25.44</v>
      </c>
      <c r="J1371" s="7">
        <v>4443</v>
      </c>
      <c r="K1371" s="8">
        <v>14.86</v>
      </c>
    </row>
    <row r="1372" spans="7:11">
      <c r="G1372" s="9">
        <v>44039</v>
      </c>
      <c r="H1372" s="8">
        <v>24.74</v>
      </c>
      <c r="J1372" s="7">
        <v>4414</v>
      </c>
      <c r="K1372" s="8">
        <v>15.22</v>
      </c>
    </row>
    <row r="1373" spans="7:11">
      <c r="G1373" s="9">
        <v>44036</v>
      </c>
      <c r="H1373" s="8">
        <v>25.84</v>
      </c>
      <c r="J1373" s="7">
        <v>4383</v>
      </c>
      <c r="K1373" s="8">
        <v>15.44</v>
      </c>
    </row>
    <row r="1374" spans="7:11">
      <c r="G1374" s="9">
        <v>44035</v>
      </c>
      <c r="H1374" s="8">
        <v>26.08</v>
      </c>
      <c r="J1374" s="7">
        <v>4352</v>
      </c>
      <c r="K1374" s="8">
        <v>15.07</v>
      </c>
    </row>
    <row r="1375" spans="7:11">
      <c r="G1375" s="9">
        <v>44034</v>
      </c>
      <c r="H1375" s="8">
        <v>24.32</v>
      </c>
      <c r="J1375" s="7">
        <v>4322</v>
      </c>
      <c r="K1375" s="8">
        <v>14.22</v>
      </c>
    </row>
    <row r="1376" spans="7:11">
      <c r="G1376" s="9">
        <v>44033</v>
      </c>
      <c r="H1376" s="8">
        <v>24.84</v>
      </c>
      <c r="J1376" s="7">
        <v>4291</v>
      </c>
      <c r="K1376" s="8">
        <v>13.87</v>
      </c>
    </row>
    <row r="1377" spans="7:11">
      <c r="G1377" s="9">
        <v>44032</v>
      </c>
      <c r="H1377" s="8">
        <v>24.46</v>
      </c>
      <c r="J1377" s="7">
        <v>4261</v>
      </c>
      <c r="K1377" s="8">
        <v>14.4</v>
      </c>
    </row>
    <row r="1378" spans="7:11">
      <c r="G1378" s="9">
        <v>44029</v>
      </c>
      <c r="H1378" s="8">
        <v>25.68</v>
      </c>
      <c r="J1378" s="7">
        <v>4230</v>
      </c>
      <c r="K1378" s="8">
        <v>14.85</v>
      </c>
    </row>
    <row r="1379" spans="7:11">
      <c r="G1379" s="9">
        <v>44028</v>
      </c>
      <c r="H1379" s="8">
        <v>28</v>
      </c>
      <c r="J1379" s="7">
        <v>4199</v>
      </c>
      <c r="K1379" s="8">
        <v>14.65</v>
      </c>
    </row>
    <row r="1380" spans="7:11">
      <c r="G1380" s="9">
        <v>44027</v>
      </c>
      <c r="H1380" s="8">
        <v>27.76</v>
      </c>
      <c r="J1380" s="7">
        <v>4169</v>
      </c>
      <c r="K1380" s="8">
        <v>14.11</v>
      </c>
    </row>
    <row r="1381" spans="7:11">
      <c r="G1381" s="9">
        <v>44026</v>
      </c>
      <c r="H1381" s="8">
        <v>29.52</v>
      </c>
      <c r="J1381" s="7">
        <v>4138</v>
      </c>
      <c r="K1381" s="8">
        <v>13.58</v>
      </c>
    </row>
    <row r="1382" spans="7:11">
      <c r="G1382" s="9">
        <v>44025</v>
      </c>
      <c r="H1382" s="8">
        <v>32.19</v>
      </c>
      <c r="J1382" s="7">
        <v>4108</v>
      </c>
      <c r="K1382" s="8">
        <v>13.41</v>
      </c>
    </row>
    <row r="1383" spans="7:11">
      <c r="G1383" s="9">
        <v>44022</v>
      </c>
      <c r="H1383" s="8">
        <v>27.29</v>
      </c>
      <c r="J1383" s="7">
        <v>4077</v>
      </c>
      <c r="K1383" s="8">
        <v>13.34</v>
      </c>
    </row>
    <row r="1384" spans="7:11">
      <c r="G1384" s="9">
        <v>44021</v>
      </c>
      <c r="H1384" s="8">
        <v>29.26</v>
      </c>
      <c r="J1384" s="7">
        <v>4049</v>
      </c>
      <c r="K1384" s="8">
        <v>12.91</v>
      </c>
    </row>
    <row r="1385" spans="7:11">
      <c r="G1385" s="9">
        <v>44020</v>
      </c>
      <c r="H1385" s="8">
        <v>28.08</v>
      </c>
      <c r="J1385" s="7">
        <v>4018</v>
      </c>
      <c r="K1385" s="8">
        <v>12.4</v>
      </c>
    </row>
    <row r="1386" spans="7:11">
      <c r="G1386" s="9">
        <v>44019</v>
      </c>
      <c r="H1386" s="8">
        <v>29.43</v>
      </c>
      <c r="J1386" s="7">
        <v>3987</v>
      </c>
      <c r="K1386" s="8">
        <v>12.71</v>
      </c>
    </row>
    <row r="1387" spans="7:11">
      <c r="G1387" s="9">
        <v>44018</v>
      </c>
      <c r="H1387" s="8">
        <v>27.94</v>
      </c>
      <c r="J1387" s="7">
        <v>3957</v>
      </c>
      <c r="K1387" s="8">
        <v>12.68</v>
      </c>
    </row>
    <row r="1388" spans="7:11">
      <c r="G1388" s="9">
        <v>44014</v>
      </c>
      <c r="H1388" s="8">
        <v>27.68</v>
      </c>
      <c r="J1388" s="7">
        <v>3926</v>
      </c>
      <c r="K1388" s="8">
        <v>12.08</v>
      </c>
    </row>
    <row r="1389" spans="7:11">
      <c r="G1389" s="9">
        <v>44013</v>
      </c>
      <c r="H1389" s="8">
        <v>28.62</v>
      </c>
      <c r="J1389" s="7">
        <v>3896</v>
      </c>
      <c r="K1389" s="8">
        <v>11.96</v>
      </c>
    </row>
    <row r="1390" spans="7:11">
      <c r="G1390" s="9">
        <v>44012</v>
      </c>
      <c r="H1390" s="8">
        <v>30.43</v>
      </c>
      <c r="J1390" s="7">
        <v>3865</v>
      </c>
      <c r="K1390" s="8">
        <v>11.64</v>
      </c>
    </row>
    <row r="1391" spans="7:11">
      <c r="G1391" s="9">
        <v>44011</v>
      </c>
      <c r="H1391" s="8">
        <v>31.78</v>
      </c>
      <c r="J1391" s="7">
        <v>3834</v>
      </c>
      <c r="K1391" s="8">
        <v>12.21</v>
      </c>
    </row>
    <row r="1392" spans="7:11">
      <c r="G1392" s="9">
        <v>44008</v>
      </c>
      <c r="H1392" s="8">
        <v>34.729999999999997</v>
      </c>
      <c r="J1392" s="7">
        <v>3804</v>
      </c>
      <c r="K1392" s="8">
        <v>12.79</v>
      </c>
    </row>
    <row r="1393" spans="7:11">
      <c r="G1393" s="9">
        <v>44007</v>
      </c>
      <c r="H1393" s="8">
        <v>32.22</v>
      </c>
      <c r="J1393" s="7">
        <v>3773</v>
      </c>
      <c r="K1393" s="8">
        <v>12.96</v>
      </c>
    </row>
    <row r="1394" spans="7:11">
      <c r="G1394" s="9">
        <v>44006</v>
      </c>
      <c r="H1394" s="8">
        <v>33.840000000000003</v>
      </c>
      <c r="J1394" s="7">
        <v>3743</v>
      </c>
      <c r="K1394" s="8">
        <v>13.24</v>
      </c>
    </row>
    <row r="1395" spans="7:11">
      <c r="G1395" s="9">
        <v>44005</v>
      </c>
      <c r="H1395" s="8">
        <v>31.37</v>
      </c>
      <c r="J1395" s="7">
        <v>3712</v>
      </c>
      <c r="K1395" s="8">
        <v>12.87</v>
      </c>
    </row>
    <row r="1396" spans="7:11">
      <c r="G1396" s="9">
        <v>44004</v>
      </c>
      <c r="H1396" s="8">
        <v>31.77</v>
      </c>
      <c r="J1396" s="7">
        <v>3684</v>
      </c>
      <c r="K1396" s="8">
        <v>13.31</v>
      </c>
    </row>
    <row r="1397" spans="7:11">
      <c r="G1397" s="9">
        <v>44001</v>
      </c>
      <c r="H1397" s="8">
        <v>35.119999999999997</v>
      </c>
      <c r="J1397" s="7">
        <v>3653</v>
      </c>
      <c r="K1397" s="8">
        <v>13.55</v>
      </c>
    </row>
    <row r="1398" spans="7:11">
      <c r="G1398" s="9">
        <v>44000</v>
      </c>
      <c r="H1398" s="8">
        <v>32.94</v>
      </c>
      <c r="J1398" s="7">
        <v>3622</v>
      </c>
      <c r="K1398" s="8">
        <v>13.66</v>
      </c>
    </row>
    <row r="1399" spans="7:11">
      <c r="G1399" s="9">
        <v>43999</v>
      </c>
      <c r="H1399" s="8">
        <v>33.47</v>
      </c>
      <c r="J1399" s="7">
        <v>3592</v>
      </c>
      <c r="K1399" s="8">
        <v>14.01</v>
      </c>
    </row>
    <row r="1400" spans="7:11">
      <c r="G1400" s="9">
        <v>43998</v>
      </c>
      <c r="H1400" s="8">
        <v>33.67</v>
      </c>
      <c r="J1400" s="7">
        <v>3561</v>
      </c>
      <c r="K1400" s="8">
        <v>14.25</v>
      </c>
    </row>
    <row r="1401" spans="7:11">
      <c r="G1401" s="9">
        <v>43997</v>
      </c>
      <c r="H1401" s="8">
        <v>34.4</v>
      </c>
      <c r="J1401" s="7">
        <v>3531</v>
      </c>
      <c r="K1401" s="8">
        <v>14.54</v>
      </c>
    </row>
    <row r="1402" spans="7:11">
      <c r="G1402" s="9">
        <v>43994</v>
      </c>
      <c r="H1402" s="8">
        <v>36.090000000000003</v>
      </c>
      <c r="J1402" s="7">
        <v>3500</v>
      </c>
      <c r="K1402" s="8">
        <v>14.51</v>
      </c>
    </row>
    <row r="1403" spans="7:11">
      <c r="G1403" s="9">
        <v>43993</v>
      </c>
      <c r="H1403" s="8">
        <v>40.79</v>
      </c>
      <c r="J1403" s="7">
        <v>3469</v>
      </c>
      <c r="K1403" s="8">
        <v>14.63</v>
      </c>
    </row>
    <row r="1404" spans="7:11">
      <c r="G1404" s="9">
        <v>43992</v>
      </c>
      <c r="H1404" s="8">
        <v>27.57</v>
      </c>
      <c r="J1404" s="7">
        <v>3439</v>
      </c>
      <c r="K1404" s="8">
        <v>14.7</v>
      </c>
    </row>
    <row r="1405" spans="7:11">
      <c r="G1405" s="9">
        <v>43991</v>
      </c>
      <c r="H1405" s="8">
        <v>27.57</v>
      </c>
      <c r="J1405" s="7">
        <v>3408</v>
      </c>
      <c r="K1405" s="8">
        <v>14.56</v>
      </c>
    </row>
    <row r="1406" spans="7:11">
      <c r="G1406" s="9">
        <v>43990</v>
      </c>
      <c r="H1406" s="8">
        <v>25.81</v>
      </c>
      <c r="J1406" s="7">
        <v>3378</v>
      </c>
      <c r="K1406" s="8">
        <v>14.27</v>
      </c>
    </row>
    <row r="1407" spans="7:11">
      <c r="G1407" s="9">
        <v>43987</v>
      </c>
      <c r="H1407" s="8">
        <v>24.52</v>
      </c>
      <c r="J1407" s="7">
        <v>3347</v>
      </c>
      <c r="K1407" s="8">
        <v>14.43</v>
      </c>
    </row>
    <row r="1408" spans="7:11">
      <c r="G1408" s="9">
        <v>43986</v>
      </c>
      <c r="H1408" s="8">
        <v>25.81</v>
      </c>
      <c r="J1408" s="7">
        <v>3319</v>
      </c>
      <c r="K1408" s="8">
        <v>15.23</v>
      </c>
    </row>
    <row r="1409" spans="7:11">
      <c r="G1409" s="9">
        <v>43985</v>
      </c>
      <c r="H1409" s="8">
        <v>25.66</v>
      </c>
      <c r="J1409" s="7">
        <v>3288</v>
      </c>
      <c r="K1409" s="8">
        <v>15.57</v>
      </c>
    </row>
    <row r="1410" spans="7:11">
      <c r="G1410" s="9">
        <v>43984</v>
      </c>
      <c r="H1410" s="8">
        <v>26.84</v>
      </c>
      <c r="J1410" s="7">
        <v>3257</v>
      </c>
      <c r="K1410" s="8">
        <v>15.05</v>
      </c>
    </row>
    <row r="1411" spans="7:11">
      <c r="G1411" s="9">
        <v>43983</v>
      </c>
      <c r="H1411" s="8">
        <v>28.23</v>
      </c>
      <c r="J1411" s="7">
        <v>3227</v>
      </c>
      <c r="K1411" s="8">
        <v>13.94</v>
      </c>
    </row>
    <row r="1412" spans="7:11">
      <c r="G1412" s="9">
        <v>43980</v>
      </c>
      <c r="H1412" s="8">
        <v>27.51</v>
      </c>
      <c r="J1412" s="7">
        <v>3196</v>
      </c>
      <c r="K1412" s="8">
        <v>13.62</v>
      </c>
    </row>
    <row r="1413" spans="7:11">
      <c r="G1413" s="9">
        <v>43979</v>
      </c>
      <c r="H1413" s="8">
        <v>28.59</v>
      </c>
      <c r="J1413" s="7">
        <v>3166</v>
      </c>
      <c r="K1413" s="8">
        <v>13.61</v>
      </c>
    </row>
    <row r="1414" spans="7:11">
      <c r="G1414" s="9">
        <v>43978</v>
      </c>
      <c r="H1414" s="8">
        <v>27.62</v>
      </c>
      <c r="J1414" s="7">
        <v>3135</v>
      </c>
      <c r="K1414" s="8">
        <v>12.91</v>
      </c>
    </row>
    <row r="1415" spans="7:11">
      <c r="G1415" s="9">
        <v>43977</v>
      </c>
      <c r="H1415" s="8">
        <v>28.01</v>
      </c>
      <c r="J1415" s="7">
        <v>3104</v>
      </c>
      <c r="K1415" s="8">
        <v>12.32</v>
      </c>
    </row>
    <row r="1416" spans="7:11">
      <c r="G1416" s="9">
        <v>43973</v>
      </c>
      <c r="H1416" s="8">
        <v>28.16</v>
      </c>
      <c r="J1416" s="7">
        <v>3074</v>
      </c>
      <c r="K1416" s="8">
        <v>12.17</v>
      </c>
    </row>
    <row r="1417" spans="7:11">
      <c r="G1417" s="9">
        <v>43972</v>
      </c>
      <c r="H1417" s="8">
        <v>29.53</v>
      </c>
      <c r="J1417" s="7">
        <v>3043</v>
      </c>
      <c r="K1417" s="8">
        <v>11.43</v>
      </c>
    </row>
    <row r="1418" spans="7:11">
      <c r="G1418" s="9">
        <v>43971</v>
      </c>
      <c r="H1418" s="8">
        <v>27.99</v>
      </c>
      <c r="J1418" s="7">
        <v>3013</v>
      </c>
      <c r="K1418" s="8">
        <v>10.73</v>
      </c>
    </row>
    <row r="1419" spans="7:11">
      <c r="G1419" s="9">
        <v>43970</v>
      </c>
      <c r="H1419" s="8">
        <v>30.53</v>
      </c>
      <c r="J1419" s="7">
        <v>2982</v>
      </c>
      <c r="K1419" s="8">
        <v>10.210000000000001</v>
      </c>
    </row>
    <row r="1420" spans="7:11">
      <c r="G1420" s="9">
        <v>43969</v>
      </c>
      <c r="H1420" s="8">
        <v>29.3</v>
      </c>
      <c r="J1420" s="7">
        <v>2953</v>
      </c>
      <c r="K1420" s="8">
        <v>10.49</v>
      </c>
    </row>
    <row r="1421" spans="7:11">
      <c r="G1421" s="9">
        <v>43966</v>
      </c>
      <c r="H1421" s="8">
        <v>31.89</v>
      </c>
      <c r="J1421" s="7">
        <v>2922</v>
      </c>
      <c r="K1421" s="8">
        <v>9.9499999999999993</v>
      </c>
    </row>
    <row r="1422" spans="7:11">
      <c r="G1422" s="9">
        <v>43965</v>
      </c>
      <c r="H1422" s="8">
        <v>32.61</v>
      </c>
      <c r="J1422" s="7">
        <v>2891</v>
      </c>
      <c r="K1422" s="8">
        <v>9.35</v>
      </c>
    </row>
    <row r="1423" spans="7:11">
      <c r="G1423" s="9">
        <v>43964</v>
      </c>
      <c r="H1423" s="8">
        <v>35.28</v>
      </c>
      <c r="J1423" s="7">
        <v>2861</v>
      </c>
      <c r="K1423" s="8">
        <v>9.81</v>
      </c>
    </row>
    <row r="1424" spans="7:11">
      <c r="G1424" s="9">
        <v>43963</v>
      </c>
      <c r="H1424" s="8">
        <v>33.04</v>
      </c>
      <c r="J1424" s="7">
        <v>2830</v>
      </c>
      <c r="K1424" s="8">
        <v>10.88</v>
      </c>
    </row>
    <row r="1425" spans="7:11">
      <c r="G1425" s="9">
        <v>43962</v>
      </c>
      <c r="H1425" s="8">
        <v>27.57</v>
      </c>
      <c r="J1425" s="7">
        <v>2800</v>
      </c>
      <c r="K1425" s="8">
        <v>10.86</v>
      </c>
    </row>
    <row r="1426" spans="7:11">
      <c r="G1426" s="9">
        <v>43959</v>
      </c>
      <c r="H1426" s="8">
        <v>27.98</v>
      </c>
      <c r="J1426" s="7">
        <v>2769</v>
      </c>
      <c r="K1426" s="8">
        <v>11.6</v>
      </c>
    </row>
    <row r="1427" spans="7:11">
      <c r="G1427" s="9">
        <v>43958</v>
      </c>
      <c r="H1427" s="8">
        <v>31.44</v>
      </c>
      <c r="J1427" s="7">
        <v>2738</v>
      </c>
      <c r="K1427" s="8">
        <v>11.04</v>
      </c>
    </row>
    <row r="1428" spans="7:11">
      <c r="G1428" s="9">
        <v>43957</v>
      </c>
      <c r="H1428" s="8">
        <v>34.119999999999997</v>
      </c>
      <c r="J1428" s="7">
        <v>2708</v>
      </c>
      <c r="K1428" s="8">
        <v>11.28</v>
      </c>
    </row>
    <row r="1429" spans="7:11">
      <c r="G1429" s="9">
        <v>43956</v>
      </c>
      <c r="H1429" s="8">
        <v>33.61</v>
      </c>
      <c r="J1429" s="7">
        <v>2677</v>
      </c>
      <c r="K1429" s="8">
        <v>11.55</v>
      </c>
    </row>
    <row r="1430" spans="7:11">
      <c r="G1430" s="9">
        <v>43955</v>
      </c>
      <c r="H1430" s="8">
        <v>35.97</v>
      </c>
      <c r="J1430" s="7">
        <v>2647</v>
      </c>
      <c r="K1430" s="8">
        <v>11.36</v>
      </c>
    </row>
    <row r="1431" spans="7:11">
      <c r="G1431" s="9">
        <v>43952</v>
      </c>
      <c r="H1431" s="8">
        <v>37.19</v>
      </c>
      <c r="J1431" s="7">
        <v>2616</v>
      </c>
      <c r="K1431" s="8">
        <v>12.46</v>
      </c>
    </row>
    <row r="1432" spans="7:11">
      <c r="G1432" s="9">
        <v>43951</v>
      </c>
      <c r="H1432" s="8">
        <v>34.15</v>
      </c>
      <c r="J1432" s="7">
        <v>2588</v>
      </c>
      <c r="K1432" s="8">
        <v>12.72</v>
      </c>
    </row>
    <row r="1433" spans="7:11">
      <c r="G1433" s="9">
        <v>43950</v>
      </c>
      <c r="H1433" s="8">
        <v>31.23</v>
      </c>
      <c r="J1433" s="7">
        <v>2557</v>
      </c>
      <c r="K1433" s="8">
        <v>12.95</v>
      </c>
    </row>
    <row r="1434" spans="7:11">
      <c r="G1434" s="9">
        <v>43949</v>
      </c>
      <c r="H1434" s="8">
        <v>33.57</v>
      </c>
      <c r="J1434" s="7">
        <v>2526</v>
      </c>
      <c r="K1434" s="8">
        <v>13.2</v>
      </c>
    </row>
    <row r="1435" spans="7:11">
      <c r="G1435" s="9">
        <v>43948</v>
      </c>
      <c r="H1435" s="8">
        <v>33.29</v>
      </c>
      <c r="J1435" s="7">
        <v>2496</v>
      </c>
      <c r="K1435" s="8">
        <v>13.06</v>
      </c>
    </row>
    <row r="1436" spans="7:11">
      <c r="G1436" s="9">
        <v>43945</v>
      </c>
      <c r="H1436" s="8">
        <v>35.93</v>
      </c>
      <c r="J1436" s="7">
        <v>2465</v>
      </c>
      <c r="K1436" s="8">
        <v>13.6</v>
      </c>
    </row>
    <row r="1437" spans="7:11">
      <c r="G1437" s="9">
        <v>43944</v>
      </c>
      <c r="H1437" s="8">
        <v>41.38</v>
      </c>
      <c r="J1437" s="7">
        <v>2435</v>
      </c>
      <c r="K1437" s="8">
        <v>13.33</v>
      </c>
    </row>
    <row r="1438" spans="7:11">
      <c r="G1438" s="9">
        <v>43943</v>
      </c>
      <c r="H1438" s="8">
        <v>41.98</v>
      </c>
      <c r="J1438" s="7">
        <v>2404</v>
      </c>
      <c r="K1438" s="8">
        <v>12.54</v>
      </c>
    </row>
    <row r="1439" spans="7:11">
      <c r="G1439" s="9">
        <v>43942</v>
      </c>
      <c r="H1439" s="8">
        <v>45.41</v>
      </c>
      <c r="J1439" s="7">
        <v>2373</v>
      </c>
      <c r="K1439" s="8">
        <v>13.01</v>
      </c>
    </row>
    <row r="1440" spans="7:11">
      <c r="G1440" s="9">
        <v>43941</v>
      </c>
      <c r="H1440" s="8">
        <v>43.83</v>
      </c>
      <c r="J1440" s="7">
        <v>2343</v>
      </c>
      <c r="K1440" s="8">
        <v>12.98</v>
      </c>
    </row>
    <row r="1441" spans="7:11">
      <c r="G1441" s="9">
        <v>43938</v>
      </c>
      <c r="H1441" s="8">
        <v>38.15</v>
      </c>
      <c r="J1441" s="7">
        <v>2312</v>
      </c>
      <c r="K1441" s="8">
        <v>13.47</v>
      </c>
    </row>
    <row r="1442" spans="7:11">
      <c r="G1442" s="9">
        <v>43937</v>
      </c>
      <c r="H1442" s="8">
        <v>40.11</v>
      </c>
      <c r="J1442" s="7">
        <v>2282</v>
      </c>
      <c r="K1442" s="8">
        <v>13.81</v>
      </c>
    </row>
    <row r="1443" spans="7:11">
      <c r="G1443" s="9">
        <v>43936</v>
      </c>
      <c r="H1443" s="8">
        <v>40.840000000000003</v>
      </c>
      <c r="J1443" s="7">
        <v>2251</v>
      </c>
      <c r="K1443" s="8">
        <v>14.31</v>
      </c>
    </row>
    <row r="1444" spans="7:11">
      <c r="G1444" s="9">
        <v>43935</v>
      </c>
      <c r="H1444" s="8">
        <v>37.76</v>
      </c>
      <c r="J1444" s="7">
        <v>2223</v>
      </c>
      <c r="K1444" s="8">
        <v>14.57</v>
      </c>
    </row>
    <row r="1445" spans="7:11">
      <c r="G1445" s="9">
        <v>43934</v>
      </c>
      <c r="H1445" s="8">
        <v>41.17</v>
      </c>
      <c r="J1445" s="7">
        <v>2192</v>
      </c>
      <c r="K1445" s="8">
        <v>14.24</v>
      </c>
    </row>
    <row r="1446" spans="7:11">
      <c r="G1446" s="9">
        <v>43930</v>
      </c>
      <c r="H1446" s="8">
        <v>41.67</v>
      </c>
      <c r="J1446" s="7">
        <v>2161</v>
      </c>
      <c r="K1446" s="8">
        <v>14.21</v>
      </c>
    </row>
    <row r="1447" spans="7:11">
      <c r="G1447" s="9">
        <v>43929</v>
      </c>
      <c r="H1447" s="8">
        <v>43.35</v>
      </c>
      <c r="J1447" s="7">
        <v>2131</v>
      </c>
      <c r="K1447" s="8">
        <v>14.62</v>
      </c>
    </row>
    <row r="1448" spans="7:11">
      <c r="G1448" s="9">
        <v>43928</v>
      </c>
      <c r="H1448" s="8">
        <v>46.7</v>
      </c>
      <c r="J1448" s="7">
        <v>2100</v>
      </c>
      <c r="K1448" s="8">
        <v>14.77</v>
      </c>
    </row>
    <row r="1449" spans="7:11">
      <c r="G1449" s="9">
        <v>43927</v>
      </c>
      <c r="H1449" s="8">
        <v>45.24</v>
      </c>
      <c r="J1449" s="7">
        <v>2070</v>
      </c>
      <c r="K1449" s="8">
        <v>15.08</v>
      </c>
    </row>
    <row r="1450" spans="7:11">
      <c r="G1450" s="9">
        <v>43924</v>
      </c>
      <c r="H1450" s="8">
        <v>46.8</v>
      </c>
      <c r="J1450" s="7">
        <v>2039</v>
      </c>
      <c r="K1450" s="8">
        <v>14.91</v>
      </c>
    </row>
    <row r="1451" spans="7:11">
      <c r="G1451" s="9">
        <v>43923</v>
      </c>
      <c r="H1451" s="8">
        <v>50.91</v>
      </c>
      <c r="J1451" s="7">
        <v>2008</v>
      </c>
      <c r="K1451" s="8">
        <v>14.83</v>
      </c>
    </row>
    <row r="1452" spans="7:11">
      <c r="G1452" s="9">
        <v>43922</v>
      </c>
      <c r="H1452" s="8">
        <v>57.06</v>
      </c>
      <c r="J1452" s="7">
        <v>1978</v>
      </c>
      <c r="K1452" s="8">
        <v>15.04</v>
      </c>
    </row>
    <row r="1453" spans="7:11">
      <c r="G1453" s="9">
        <v>43921</v>
      </c>
      <c r="H1453" s="8">
        <v>53.54</v>
      </c>
      <c r="J1453" s="7">
        <v>1947</v>
      </c>
      <c r="K1453" s="8">
        <v>16.25</v>
      </c>
    </row>
    <row r="1454" spans="7:11">
      <c r="G1454" s="9">
        <v>43920</v>
      </c>
      <c r="H1454" s="8">
        <v>57.08</v>
      </c>
      <c r="J1454" s="7">
        <v>1917</v>
      </c>
      <c r="K1454" s="8">
        <v>16.920000000000002</v>
      </c>
    </row>
    <row r="1455" spans="7:11">
      <c r="G1455" s="9">
        <v>43917</v>
      </c>
      <c r="H1455" s="8">
        <v>65.540000000000006</v>
      </c>
      <c r="J1455" s="7">
        <v>1886</v>
      </c>
      <c r="K1455" s="8">
        <v>16.920000000000002</v>
      </c>
    </row>
    <row r="1456" spans="7:11">
      <c r="G1456" s="9">
        <v>43916</v>
      </c>
      <c r="H1456" s="8">
        <v>61</v>
      </c>
      <c r="J1456" s="7">
        <v>1858</v>
      </c>
      <c r="K1456" s="8">
        <v>16.690000000000001</v>
      </c>
    </row>
    <row r="1457" spans="7:11">
      <c r="G1457" s="9">
        <v>43915</v>
      </c>
      <c r="H1457" s="8">
        <v>63.95</v>
      </c>
      <c r="J1457" s="7">
        <v>1827</v>
      </c>
      <c r="K1457" s="8">
        <v>16.84</v>
      </c>
    </row>
    <row r="1458" spans="7:11">
      <c r="G1458" s="9">
        <v>43914</v>
      </c>
      <c r="H1458" s="8">
        <v>61.67</v>
      </c>
      <c r="J1458" s="7">
        <v>1796</v>
      </c>
      <c r="K1458" s="8">
        <v>16.559999999999999</v>
      </c>
    </row>
    <row r="1459" spans="7:11">
      <c r="G1459" s="9">
        <v>43913</v>
      </c>
      <c r="H1459" s="8">
        <v>61.59</v>
      </c>
      <c r="J1459" s="7">
        <v>1766</v>
      </c>
      <c r="K1459" s="8">
        <v>15.6</v>
      </c>
    </row>
    <row r="1460" spans="7:11">
      <c r="G1460" s="9">
        <v>43910</v>
      </c>
      <c r="H1460" s="8">
        <v>66.040000000000006</v>
      </c>
      <c r="J1460" s="7">
        <v>1735</v>
      </c>
      <c r="K1460" s="8">
        <v>14.64</v>
      </c>
    </row>
    <row r="1461" spans="7:11">
      <c r="G1461" s="9">
        <v>43909</v>
      </c>
      <c r="H1461" s="8">
        <v>72</v>
      </c>
      <c r="J1461" s="7">
        <v>1705</v>
      </c>
      <c r="K1461" s="8">
        <v>13.93</v>
      </c>
    </row>
    <row r="1462" spans="7:11">
      <c r="G1462" s="9">
        <v>43908</v>
      </c>
      <c r="H1462" s="8">
        <v>76.45</v>
      </c>
      <c r="J1462" s="7">
        <v>1674</v>
      </c>
      <c r="K1462" s="8">
        <v>13.38</v>
      </c>
    </row>
    <row r="1463" spans="7:11">
      <c r="G1463" s="9">
        <v>43907</v>
      </c>
      <c r="H1463" s="8">
        <v>75.91</v>
      </c>
      <c r="J1463" s="7">
        <v>1643</v>
      </c>
      <c r="K1463" s="8">
        <v>12.76</v>
      </c>
    </row>
    <row r="1464" spans="7:11">
      <c r="G1464" s="9">
        <v>43906</v>
      </c>
      <c r="H1464" s="8">
        <v>82.69</v>
      </c>
      <c r="J1464" s="7">
        <v>1613</v>
      </c>
      <c r="K1464" s="8">
        <v>12.66</v>
      </c>
    </row>
    <row r="1465" spans="7:11">
      <c r="G1465" s="9">
        <v>43903</v>
      </c>
      <c r="H1465" s="8">
        <v>57.83</v>
      </c>
      <c r="J1465" s="7">
        <v>1582</v>
      </c>
      <c r="K1465" s="8">
        <v>12.85</v>
      </c>
    </row>
    <row r="1466" spans="7:11">
      <c r="G1466" s="9">
        <v>43902</v>
      </c>
      <c r="H1466" s="8">
        <v>75.47</v>
      </c>
      <c r="J1466" s="7">
        <v>1552</v>
      </c>
      <c r="K1466" s="8">
        <v>12.46</v>
      </c>
    </row>
    <row r="1467" spans="7:11">
      <c r="G1467" s="9">
        <v>43901</v>
      </c>
      <c r="H1467" s="8">
        <v>53.9</v>
      </c>
      <c r="J1467" s="7">
        <v>1521</v>
      </c>
      <c r="K1467" s="8">
        <v>12.42</v>
      </c>
    </row>
    <row r="1468" spans="7:11">
      <c r="G1468" s="9">
        <v>43900</v>
      </c>
      <c r="H1468" s="8">
        <v>47.3</v>
      </c>
      <c r="J1468" s="7">
        <v>1492</v>
      </c>
      <c r="K1468" s="8">
        <v>12.68</v>
      </c>
    </row>
    <row r="1469" spans="7:11">
      <c r="G1469" s="9">
        <v>43899</v>
      </c>
      <c r="H1469" s="8">
        <v>54.46</v>
      </c>
      <c r="J1469" s="7">
        <v>1461</v>
      </c>
      <c r="K1469" s="8">
        <v>12.4</v>
      </c>
    </row>
    <row r="1470" spans="7:11">
      <c r="G1470" s="9">
        <v>43896</v>
      </c>
      <c r="H1470" s="8">
        <v>41.94</v>
      </c>
      <c r="J1470" s="7">
        <v>1430</v>
      </c>
      <c r="K1470" s="8">
        <v>11.67</v>
      </c>
    </row>
    <row r="1471" spans="7:11">
      <c r="G1471" s="9">
        <v>43895</v>
      </c>
      <c r="H1471" s="8">
        <v>39.619999999999997</v>
      </c>
      <c r="J1471" s="7">
        <v>1400</v>
      </c>
      <c r="K1471" s="8">
        <v>11.45</v>
      </c>
    </row>
    <row r="1472" spans="7:11">
      <c r="G1472" s="9">
        <v>43894</v>
      </c>
      <c r="H1472" s="8">
        <v>31.99</v>
      </c>
      <c r="J1472" s="7">
        <v>1369</v>
      </c>
      <c r="K1472" s="8">
        <v>11.66</v>
      </c>
    </row>
    <row r="1473" spans="7:11">
      <c r="G1473" s="9">
        <v>43893</v>
      </c>
      <c r="H1473" s="8">
        <v>36.82</v>
      </c>
      <c r="J1473" s="7">
        <v>1339</v>
      </c>
      <c r="K1473" s="8">
        <v>11.77</v>
      </c>
    </row>
    <row r="1474" spans="7:11">
      <c r="G1474" s="9">
        <v>43892</v>
      </c>
      <c r="H1474" s="8">
        <v>33.42</v>
      </c>
      <c r="J1474" s="7">
        <v>1308</v>
      </c>
      <c r="K1474" s="8">
        <v>11.98</v>
      </c>
    </row>
    <row r="1475" spans="7:11">
      <c r="G1475" s="9">
        <v>43889</v>
      </c>
      <c r="H1475" s="8">
        <v>40.11</v>
      </c>
      <c r="J1475" s="7">
        <v>1277</v>
      </c>
      <c r="K1475" s="8">
        <v>12.38</v>
      </c>
    </row>
    <row r="1476" spans="7:11">
      <c r="G1476" s="9">
        <v>43888</v>
      </c>
      <c r="H1476" s="8">
        <v>39.159999999999997</v>
      </c>
      <c r="J1476" s="7">
        <v>1247</v>
      </c>
      <c r="K1476" s="8">
        <v>12.92</v>
      </c>
    </row>
    <row r="1477" spans="7:11">
      <c r="G1477" s="9">
        <v>43887</v>
      </c>
      <c r="H1477" s="8">
        <v>27.56</v>
      </c>
      <c r="J1477" s="7">
        <v>1216</v>
      </c>
      <c r="K1477" s="8">
        <v>12.99</v>
      </c>
    </row>
    <row r="1478" spans="7:11">
      <c r="G1478" s="9">
        <v>43886</v>
      </c>
      <c r="H1478" s="8">
        <v>27.85</v>
      </c>
      <c r="J1478" s="7">
        <v>1186</v>
      </c>
      <c r="K1478" s="8">
        <v>13.36</v>
      </c>
    </row>
    <row r="1479" spans="7:11">
      <c r="G1479" s="9">
        <v>43885</v>
      </c>
      <c r="H1479" s="8">
        <v>25.03</v>
      </c>
      <c r="J1479" s="7">
        <v>1155</v>
      </c>
      <c r="K1479" s="8">
        <v>13.71</v>
      </c>
    </row>
    <row r="1480" spans="7:11">
      <c r="G1480" s="9">
        <v>43882</v>
      </c>
      <c r="H1480" s="8">
        <v>17.079999999999998</v>
      </c>
      <c r="J1480" s="7">
        <v>1127</v>
      </c>
      <c r="K1480" s="8">
        <v>13.61</v>
      </c>
    </row>
    <row r="1481" spans="7:11">
      <c r="G1481" s="9">
        <v>43881</v>
      </c>
      <c r="H1481" s="8">
        <v>15.56</v>
      </c>
      <c r="J1481" s="7">
        <v>1096</v>
      </c>
      <c r="K1481" s="8">
        <v>12.78</v>
      </c>
    </row>
    <row r="1482" spans="7:11">
      <c r="G1482" s="9">
        <v>43880</v>
      </c>
      <c r="H1482" s="8">
        <v>14.38</v>
      </c>
      <c r="J1482" s="7">
        <v>1065</v>
      </c>
      <c r="K1482" s="8">
        <v>13.31</v>
      </c>
    </row>
    <row r="1483" spans="7:11">
      <c r="G1483" s="9">
        <v>43879</v>
      </c>
      <c r="H1483" s="8">
        <v>14.83</v>
      </c>
      <c r="J1483" s="7">
        <v>1035</v>
      </c>
      <c r="K1483" s="8">
        <v>14.09</v>
      </c>
    </row>
    <row r="1484" spans="7:11">
      <c r="G1484" s="9">
        <v>43875</v>
      </c>
      <c r="H1484" s="8">
        <v>13.68</v>
      </c>
      <c r="J1484" s="7">
        <v>1004</v>
      </c>
      <c r="K1484" s="8">
        <v>14.81</v>
      </c>
    </row>
    <row r="1485" spans="7:11">
      <c r="G1485" s="9">
        <v>43874</v>
      </c>
      <c r="H1485" s="8">
        <v>14.15</v>
      </c>
      <c r="J1485" s="7">
        <v>974</v>
      </c>
      <c r="K1485" s="8">
        <v>15.05</v>
      </c>
    </row>
    <row r="1486" spans="7:11">
      <c r="G1486" s="9">
        <v>43873</v>
      </c>
      <c r="H1486" s="8">
        <v>13.74</v>
      </c>
      <c r="J1486" s="7">
        <v>943</v>
      </c>
      <c r="K1486" s="8">
        <v>14.94</v>
      </c>
    </row>
    <row r="1487" spans="7:11">
      <c r="G1487" s="9">
        <v>43872</v>
      </c>
      <c r="H1487" s="8">
        <v>15.18</v>
      </c>
      <c r="J1487" s="7">
        <v>912</v>
      </c>
      <c r="K1487" s="8">
        <v>14.88</v>
      </c>
    </row>
    <row r="1488" spans="7:11">
      <c r="G1488" s="9">
        <v>43871</v>
      </c>
      <c r="H1488" s="8">
        <v>15.04</v>
      </c>
      <c r="J1488" s="7">
        <v>882</v>
      </c>
      <c r="K1488" s="8">
        <v>15.27</v>
      </c>
    </row>
    <row r="1489" spans="7:11">
      <c r="G1489" s="9">
        <v>43868</v>
      </c>
      <c r="H1489" s="8">
        <v>15.47</v>
      </c>
      <c r="J1489" s="7">
        <v>851</v>
      </c>
      <c r="K1489" s="8">
        <v>15.61</v>
      </c>
    </row>
    <row r="1490" spans="7:11">
      <c r="G1490" s="9">
        <v>43867</v>
      </c>
      <c r="H1490" s="8">
        <v>14.96</v>
      </c>
      <c r="J1490" s="7">
        <v>821</v>
      </c>
      <c r="K1490" s="8">
        <v>15.4</v>
      </c>
    </row>
    <row r="1491" spans="7:11">
      <c r="G1491" s="9">
        <v>43866</v>
      </c>
      <c r="H1491" s="8">
        <v>15.15</v>
      </c>
      <c r="J1491" s="7">
        <v>790</v>
      </c>
      <c r="K1491" s="8">
        <v>15.7</v>
      </c>
    </row>
    <row r="1492" spans="7:11">
      <c r="G1492" s="9">
        <v>43865</v>
      </c>
      <c r="H1492" s="8">
        <v>16.05</v>
      </c>
      <c r="J1492" s="7">
        <v>762</v>
      </c>
      <c r="K1492" s="8">
        <v>15.9</v>
      </c>
    </row>
    <row r="1493" spans="7:11">
      <c r="G1493" s="9">
        <v>43864</v>
      </c>
      <c r="H1493" s="8">
        <v>17.97</v>
      </c>
      <c r="J1493" s="7">
        <v>731</v>
      </c>
      <c r="K1493" s="8">
        <v>15.9</v>
      </c>
    </row>
    <row r="1494" spans="7:11">
      <c r="G1494" s="9">
        <v>43861</v>
      </c>
      <c r="H1494" s="8">
        <v>18.84</v>
      </c>
      <c r="J1494" s="7">
        <v>700</v>
      </c>
      <c r="K1494" s="8">
        <v>16.22</v>
      </c>
    </row>
    <row r="1495" spans="7:11">
      <c r="G1495" s="9">
        <v>43860</v>
      </c>
      <c r="H1495" s="8">
        <v>15.49</v>
      </c>
      <c r="J1495" s="7">
        <v>670</v>
      </c>
      <c r="K1495" s="8">
        <v>15.93</v>
      </c>
    </row>
    <row r="1496" spans="7:11">
      <c r="G1496" s="9">
        <v>43859</v>
      </c>
      <c r="H1496" s="8">
        <v>16.39</v>
      </c>
      <c r="J1496" s="7">
        <v>639</v>
      </c>
      <c r="K1496" s="8">
        <v>16.16</v>
      </c>
    </row>
    <row r="1497" spans="7:11">
      <c r="G1497" s="9">
        <v>43858</v>
      </c>
      <c r="H1497" s="8">
        <v>16.28</v>
      </c>
      <c r="J1497" s="7">
        <v>609</v>
      </c>
      <c r="K1497" s="8">
        <v>16.3</v>
      </c>
    </row>
    <row r="1498" spans="7:11">
      <c r="G1498" s="9">
        <v>43857</v>
      </c>
      <c r="H1498" s="8">
        <v>18.23</v>
      </c>
      <c r="J1498" s="7">
        <v>578</v>
      </c>
      <c r="K1498" s="8">
        <v>16.13</v>
      </c>
    </row>
    <row r="1499" spans="7:11">
      <c r="G1499" s="9">
        <v>43854</v>
      </c>
      <c r="H1499" s="8">
        <v>14.56</v>
      </c>
      <c r="J1499" s="7">
        <v>547</v>
      </c>
      <c r="K1499" s="8">
        <v>17.350000000000001</v>
      </c>
    </row>
    <row r="1500" spans="7:11">
      <c r="G1500" s="9">
        <v>43853</v>
      </c>
      <c r="H1500" s="8">
        <v>12.98</v>
      </c>
      <c r="J1500" s="7">
        <v>517</v>
      </c>
      <c r="K1500" s="8">
        <v>15.83</v>
      </c>
    </row>
    <row r="1501" spans="7:11">
      <c r="G1501" s="9">
        <v>43852</v>
      </c>
      <c r="H1501" s="8">
        <v>12.91</v>
      </c>
      <c r="J1501" s="7">
        <v>486</v>
      </c>
      <c r="K1501" s="8">
        <v>16.72</v>
      </c>
    </row>
    <row r="1502" spans="7:11">
      <c r="G1502" s="9">
        <v>43851</v>
      </c>
      <c r="H1502" s="8">
        <v>12.85</v>
      </c>
      <c r="J1502" s="7">
        <v>456</v>
      </c>
      <c r="K1502" s="8">
        <v>15.48</v>
      </c>
    </row>
    <row r="1503" spans="7:11">
      <c r="G1503" s="9">
        <v>43847</v>
      </c>
      <c r="H1503" s="8">
        <v>12.1</v>
      </c>
      <c r="J1503" s="7">
        <v>425</v>
      </c>
      <c r="K1503" s="8">
        <v>15</v>
      </c>
    </row>
    <row r="1504" spans="7:11">
      <c r="G1504" s="9">
        <v>43846</v>
      </c>
      <c r="H1504" s="8">
        <v>12.32</v>
      </c>
      <c r="J1504" s="7">
        <v>397</v>
      </c>
      <c r="K1504" s="8">
        <v>14.68</v>
      </c>
    </row>
    <row r="1505" spans="7:11">
      <c r="G1505" s="9">
        <v>43845</v>
      </c>
      <c r="H1505" s="8">
        <v>12.42</v>
      </c>
      <c r="J1505" s="7">
        <v>366</v>
      </c>
      <c r="K1505" s="8">
        <v>14.31</v>
      </c>
    </row>
    <row r="1506" spans="7:11">
      <c r="G1506" s="9">
        <v>43844</v>
      </c>
      <c r="H1506" s="8">
        <v>12.39</v>
      </c>
      <c r="J1506" s="7">
        <v>335</v>
      </c>
      <c r="K1506" s="8">
        <v>13.5</v>
      </c>
    </row>
    <row r="1507" spans="7:11">
      <c r="G1507" s="9">
        <v>43843</v>
      </c>
      <c r="H1507" s="8">
        <v>12.32</v>
      </c>
      <c r="J1507" s="7">
        <v>305</v>
      </c>
      <c r="K1507" s="8">
        <v>12.52</v>
      </c>
    </row>
    <row r="1508" spans="7:11">
      <c r="G1508" s="9">
        <v>43840</v>
      </c>
      <c r="H1508" s="8">
        <v>12.56</v>
      </c>
      <c r="J1508" s="7">
        <v>274</v>
      </c>
      <c r="K1508" s="8">
        <v>12.08</v>
      </c>
    </row>
    <row r="1509" spans="7:11">
      <c r="G1509" s="9">
        <v>43839</v>
      </c>
      <c r="H1509" s="8">
        <v>12.54</v>
      </c>
      <c r="J1509" s="7">
        <v>244</v>
      </c>
      <c r="K1509" s="8">
        <v>12.38</v>
      </c>
    </row>
    <row r="1510" spans="7:11">
      <c r="G1510" s="9">
        <v>43838</v>
      </c>
      <c r="H1510" s="8">
        <v>13.45</v>
      </c>
      <c r="J1510" s="7">
        <v>213</v>
      </c>
      <c r="K1510" s="8">
        <v>12.21</v>
      </c>
    </row>
    <row r="1511" spans="7:11">
      <c r="G1511" s="9">
        <v>43837</v>
      </c>
      <c r="H1511" s="8">
        <v>13.79</v>
      </c>
      <c r="J1511" s="7">
        <v>182</v>
      </c>
      <c r="K1511" s="8">
        <v>12.21</v>
      </c>
    </row>
    <row r="1512" spans="7:11">
      <c r="G1512" s="9">
        <v>43836</v>
      </c>
      <c r="H1512" s="8">
        <v>13.85</v>
      </c>
      <c r="J1512" s="7">
        <v>152</v>
      </c>
      <c r="K1512" s="8">
        <v>12.58</v>
      </c>
    </row>
    <row r="1513" spans="7:11">
      <c r="G1513" s="9">
        <v>43833</v>
      </c>
      <c r="H1513" s="8">
        <v>14.02</v>
      </c>
      <c r="J1513" s="7">
        <v>121</v>
      </c>
      <c r="K1513" s="8">
        <v>13.21</v>
      </c>
    </row>
    <row r="1514" spans="7:11">
      <c r="G1514" s="9">
        <v>43832</v>
      </c>
      <c r="H1514" s="8">
        <v>12.47</v>
      </c>
      <c r="J1514" s="7">
        <v>91</v>
      </c>
      <c r="K1514" s="8">
        <v>13.04</v>
      </c>
    </row>
    <row r="1515" spans="7:11">
      <c r="G1515" s="9">
        <v>43830</v>
      </c>
      <c r="H1515" s="8">
        <v>13.78</v>
      </c>
      <c r="J1515" s="7">
        <v>59</v>
      </c>
      <c r="K1515" s="8">
        <v>12.94</v>
      </c>
    </row>
    <row r="1516" spans="7:11">
      <c r="G1516" s="9">
        <v>43829</v>
      </c>
      <c r="H1516" s="8">
        <v>14.82</v>
      </c>
      <c r="J1516" s="7">
        <v>31</v>
      </c>
      <c r="K1516" s="8">
        <v>12.71</v>
      </c>
    </row>
    <row r="1517" spans="7:11">
      <c r="G1517" s="9">
        <v>43826</v>
      </c>
      <c r="H1517" s="8">
        <v>13.43</v>
      </c>
      <c r="J1517" s="7" t="s">
        <v>35</v>
      </c>
      <c r="K1517" s="8">
        <v>12.54</v>
      </c>
    </row>
    <row r="1518" spans="7:11">
      <c r="G1518" s="9">
        <v>43825</v>
      </c>
      <c r="H1518" s="8">
        <v>12.65</v>
      </c>
      <c r="J1518" s="7" t="s">
        <v>36</v>
      </c>
      <c r="K1518" s="8">
        <v>13.77</v>
      </c>
    </row>
    <row r="1519" spans="7:11">
      <c r="G1519" s="9">
        <v>43823</v>
      </c>
      <c r="H1519" s="8">
        <v>12.67</v>
      </c>
      <c r="J1519" s="7" t="s">
        <v>37</v>
      </c>
      <c r="K1519" s="8">
        <v>13.83</v>
      </c>
    </row>
    <row r="1520" spans="7:11">
      <c r="G1520" s="9">
        <v>43822</v>
      </c>
      <c r="H1520" s="8">
        <v>12.61</v>
      </c>
      <c r="J1520" s="7" t="s">
        <v>38</v>
      </c>
      <c r="K1520" s="8">
        <v>14.23</v>
      </c>
    </row>
    <row r="1521" spans="7:11">
      <c r="G1521" s="9">
        <v>43819</v>
      </c>
      <c r="H1521" s="8">
        <v>12.51</v>
      </c>
      <c r="J1521" s="7" t="s">
        <v>39</v>
      </c>
      <c r="K1521" s="8">
        <v>14.75</v>
      </c>
    </row>
    <row r="1522" spans="7:11">
      <c r="G1522" s="9">
        <v>43818</v>
      </c>
      <c r="H1522" s="8">
        <v>12.5</v>
      </c>
      <c r="J1522" s="7" t="s">
        <v>40</v>
      </c>
      <c r="K1522" s="8">
        <v>14.75</v>
      </c>
    </row>
    <row r="1523" spans="7:11">
      <c r="G1523" s="9">
        <v>43817</v>
      </c>
      <c r="H1523" s="8">
        <v>12.58</v>
      </c>
      <c r="J1523" s="7" t="s">
        <v>41</v>
      </c>
      <c r="K1523" s="8">
        <v>14.63</v>
      </c>
    </row>
    <row r="1524" spans="7:11">
      <c r="G1524" s="9">
        <v>43816</v>
      </c>
      <c r="H1524" s="8">
        <v>12.29</v>
      </c>
      <c r="J1524" s="7" t="s">
        <v>42</v>
      </c>
      <c r="K1524" s="8">
        <v>15.36</v>
      </c>
    </row>
    <row r="1525" spans="7:11">
      <c r="G1525" s="9">
        <v>43815</v>
      </c>
      <c r="H1525" s="8">
        <v>12.14</v>
      </c>
      <c r="J1525" s="7" t="s">
        <v>43</v>
      </c>
      <c r="K1525" s="8">
        <v>16.48</v>
      </c>
    </row>
    <row r="1526" spans="7:11">
      <c r="G1526" s="9">
        <v>43812</v>
      </c>
      <c r="H1526" s="8">
        <v>12.63</v>
      </c>
      <c r="J1526" s="7" t="s">
        <v>44</v>
      </c>
      <c r="K1526" s="8">
        <v>16.73</v>
      </c>
    </row>
    <row r="1527" spans="7:11">
      <c r="G1527" s="9">
        <v>43811</v>
      </c>
      <c r="H1527" s="8">
        <v>13.94</v>
      </c>
      <c r="J1527" s="7" t="s">
        <v>45</v>
      </c>
      <c r="K1527" s="8">
        <v>16.98</v>
      </c>
    </row>
    <row r="1528" spans="7:11">
      <c r="G1528" s="9">
        <v>43810</v>
      </c>
      <c r="H1528" s="8">
        <v>14.99</v>
      </c>
      <c r="J1528" s="7" t="s">
        <v>46</v>
      </c>
      <c r="K1528" s="8">
        <v>16.850000000000001</v>
      </c>
    </row>
    <row r="1529" spans="7:11">
      <c r="G1529" s="9">
        <v>43809</v>
      </c>
      <c r="H1529" s="8">
        <v>15.68</v>
      </c>
      <c r="J1529" s="7" t="s">
        <v>47</v>
      </c>
      <c r="K1529" s="8">
        <v>16.14</v>
      </c>
    </row>
    <row r="1530" spans="7:11">
      <c r="G1530" s="9">
        <v>43808</v>
      </c>
      <c r="H1530" s="8">
        <v>15.86</v>
      </c>
      <c r="J1530" s="7" t="s">
        <v>48</v>
      </c>
      <c r="K1530" s="8">
        <v>15.34</v>
      </c>
    </row>
    <row r="1531" spans="7:11">
      <c r="G1531" s="9">
        <v>43805</v>
      </c>
      <c r="H1531" s="8">
        <v>13.62</v>
      </c>
      <c r="J1531" s="7" t="s">
        <v>49</v>
      </c>
      <c r="K1531" s="8">
        <v>15</v>
      </c>
    </row>
    <row r="1532" spans="7:11">
      <c r="G1532" s="9">
        <v>43804</v>
      </c>
      <c r="H1532" s="8">
        <v>14.52</v>
      </c>
      <c r="J1532" s="7" t="s">
        <v>50</v>
      </c>
      <c r="K1532" s="8">
        <v>15.47</v>
      </c>
    </row>
    <row r="1533" spans="7:11">
      <c r="G1533" s="9">
        <v>43803</v>
      </c>
      <c r="H1533" s="8">
        <v>14.8</v>
      </c>
      <c r="J1533" s="7" t="s">
        <v>51</v>
      </c>
      <c r="K1533" s="8">
        <v>15.65</v>
      </c>
    </row>
    <row r="1534" spans="7:11">
      <c r="G1534" s="9">
        <v>43802</v>
      </c>
      <c r="H1534" s="8">
        <v>15.96</v>
      </c>
      <c r="J1534" s="7" t="s">
        <v>52</v>
      </c>
      <c r="K1534" s="8">
        <v>15.24</v>
      </c>
    </row>
    <row r="1535" spans="7:11">
      <c r="G1535" s="9">
        <v>43801</v>
      </c>
      <c r="H1535" s="8">
        <v>14.91</v>
      </c>
      <c r="J1535" s="7" t="s">
        <v>53</v>
      </c>
      <c r="K1535" s="8">
        <v>15.33</v>
      </c>
    </row>
    <row r="1536" spans="7:11">
      <c r="G1536" s="9">
        <v>43798</v>
      </c>
      <c r="H1536" s="8">
        <v>12.62</v>
      </c>
      <c r="J1536" s="7" t="s">
        <v>54</v>
      </c>
      <c r="K1536" s="8">
        <v>14.91</v>
      </c>
    </row>
    <row r="1537" spans="7:11">
      <c r="G1537" s="9">
        <v>43797</v>
      </c>
      <c r="H1537" s="8">
        <v>11.75</v>
      </c>
      <c r="J1537" s="7" t="s">
        <v>55</v>
      </c>
      <c r="K1537" s="8">
        <v>14.14</v>
      </c>
    </row>
    <row r="1538" spans="7:11">
      <c r="G1538" s="9">
        <v>43796</v>
      </c>
      <c r="H1538" s="8">
        <v>11.75</v>
      </c>
      <c r="J1538" s="7" t="s">
        <v>56</v>
      </c>
      <c r="K1538" s="8">
        <v>14.53</v>
      </c>
    </row>
    <row r="1539" spans="7:11">
      <c r="G1539" s="9">
        <v>43795</v>
      </c>
      <c r="H1539" s="8">
        <v>11.54</v>
      </c>
      <c r="J1539" s="7" t="s">
        <v>57</v>
      </c>
      <c r="K1539" s="8">
        <v>15.38</v>
      </c>
    </row>
    <row r="1540" spans="7:11">
      <c r="G1540" s="9">
        <v>43794</v>
      </c>
      <c r="H1540" s="8">
        <v>11.87</v>
      </c>
      <c r="J1540" s="7" t="s">
        <v>58</v>
      </c>
      <c r="K1540" s="8">
        <v>15.58</v>
      </c>
    </row>
    <row r="1541" spans="7:11">
      <c r="G1541" s="9">
        <v>43791</v>
      </c>
      <c r="H1541" s="8">
        <v>12.34</v>
      </c>
      <c r="J1541" s="7" t="s">
        <v>59</v>
      </c>
      <c r="K1541" s="8">
        <v>15.32</v>
      </c>
    </row>
    <row r="1542" spans="7:11">
      <c r="G1542" s="9">
        <v>43790</v>
      </c>
      <c r="H1542" s="8">
        <v>13.13</v>
      </c>
      <c r="J1542" s="7" t="s">
        <v>60</v>
      </c>
      <c r="K1542" s="8">
        <v>15.41</v>
      </c>
    </row>
    <row r="1543" spans="7:11">
      <c r="G1543" s="9">
        <v>43789</v>
      </c>
      <c r="H1543" s="8">
        <v>12.78</v>
      </c>
      <c r="J1543" s="7" t="s">
        <v>61</v>
      </c>
      <c r="K1543" s="8">
        <v>16.43</v>
      </c>
    </row>
    <row r="1544" spans="7:11">
      <c r="G1544" s="9">
        <v>43788</v>
      </c>
      <c r="H1544" s="8">
        <v>12.86</v>
      </c>
      <c r="J1544" s="7" t="s">
        <v>62</v>
      </c>
      <c r="K1544" s="8">
        <v>17.47</v>
      </c>
    </row>
    <row r="1545" spans="7:11">
      <c r="G1545" s="9">
        <v>43787</v>
      </c>
      <c r="H1545" s="8">
        <v>12.46</v>
      </c>
      <c r="J1545" s="7" t="s">
        <v>63</v>
      </c>
      <c r="K1545" s="8">
        <v>17.170000000000002</v>
      </c>
    </row>
    <row r="1546" spans="7:11">
      <c r="G1546" s="9">
        <v>43784</v>
      </c>
      <c r="H1546" s="8">
        <v>12.05</v>
      </c>
      <c r="J1546" s="7" t="s">
        <v>64</v>
      </c>
      <c r="K1546" s="8">
        <v>16.62</v>
      </c>
    </row>
    <row r="1547" spans="7:11">
      <c r="G1547" s="9">
        <v>43783</v>
      </c>
      <c r="H1547" s="8">
        <v>13.05</v>
      </c>
      <c r="J1547" s="7" t="s">
        <v>65</v>
      </c>
      <c r="K1547" s="8">
        <v>16.420000000000002</v>
      </c>
    </row>
    <row r="1548" spans="7:11">
      <c r="G1548" s="9">
        <v>43782</v>
      </c>
      <c r="H1548" s="8">
        <v>13</v>
      </c>
      <c r="J1548" s="7" t="s">
        <v>66</v>
      </c>
      <c r="K1548" s="8">
        <v>16.21</v>
      </c>
    </row>
    <row r="1549" spans="7:11">
      <c r="G1549" s="9">
        <v>43781</v>
      </c>
      <c r="H1549" s="8">
        <v>12.68</v>
      </c>
      <c r="J1549" s="7" t="s">
        <v>67</v>
      </c>
      <c r="K1549" s="8">
        <v>16.690000000000001</v>
      </c>
    </row>
    <row r="1550" spans="7:11">
      <c r="G1550" s="9">
        <v>43780</v>
      </c>
      <c r="H1550" s="8">
        <v>12.69</v>
      </c>
      <c r="J1550" s="7" t="s">
        <v>68</v>
      </c>
      <c r="K1550" s="8">
        <v>17.829999999999998</v>
      </c>
    </row>
    <row r="1551" spans="7:11">
      <c r="G1551" s="9">
        <v>43777</v>
      </c>
      <c r="H1551" s="8">
        <v>12.07</v>
      </c>
      <c r="J1551" s="7" t="s">
        <v>69</v>
      </c>
      <c r="K1551" s="8">
        <v>18.440000000000001</v>
      </c>
    </row>
    <row r="1552" spans="7:11">
      <c r="G1552" s="9">
        <v>43776</v>
      </c>
      <c r="H1552" s="8">
        <v>12.73</v>
      </c>
      <c r="J1552" s="7" t="s">
        <v>70</v>
      </c>
      <c r="K1552" s="8">
        <v>19.329999999999998</v>
      </c>
    </row>
    <row r="1553" spans="7:11">
      <c r="G1553" s="9">
        <v>43775</v>
      </c>
      <c r="H1553" s="8">
        <v>12.62</v>
      </c>
      <c r="J1553" s="7" t="s">
        <v>71</v>
      </c>
      <c r="K1553" s="8">
        <v>20.100000000000001</v>
      </c>
    </row>
    <row r="1554" spans="7:11">
      <c r="G1554" s="9">
        <v>43774</v>
      </c>
      <c r="H1554" s="8">
        <v>13.1</v>
      </c>
      <c r="J1554" s="7" t="s">
        <v>72</v>
      </c>
      <c r="K1554" s="8">
        <v>20.53</v>
      </c>
    </row>
    <row r="1555" spans="7:11">
      <c r="G1555" s="9">
        <v>43773</v>
      </c>
      <c r="H1555" s="8">
        <v>12.83</v>
      </c>
      <c r="J1555" s="7" t="s">
        <v>73</v>
      </c>
      <c r="K1555" s="8">
        <v>18.920000000000002</v>
      </c>
    </row>
    <row r="1556" spans="7:11">
      <c r="G1556" s="9">
        <v>43770</v>
      </c>
      <c r="H1556" s="8">
        <v>12.3</v>
      </c>
      <c r="J1556" s="7" t="s">
        <v>74</v>
      </c>
      <c r="K1556" s="8">
        <v>18.23</v>
      </c>
    </row>
    <row r="1557" spans="7:11">
      <c r="G1557" s="9">
        <v>43769</v>
      </c>
      <c r="H1557" s="8">
        <v>13.22</v>
      </c>
      <c r="J1557" s="7" t="s">
        <v>75</v>
      </c>
      <c r="K1557" s="8">
        <v>17.059999999999999</v>
      </c>
    </row>
    <row r="1558" spans="7:11">
      <c r="G1558" s="9">
        <v>43768</v>
      </c>
      <c r="H1558" s="8">
        <v>12.33</v>
      </c>
      <c r="J1558" s="7" t="s">
        <v>76</v>
      </c>
      <c r="K1558" s="8">
        <v>17.82</v>
      </c>
    </row>
    <row r="1559" spans="7:11">
      <c r="G1559" s="9">
        <v>43767</v>
      </c>
      <c r="H1559" s="8">
        <v>13.2</v>
      </c>
      <c r="J1559" s="7" t="s">
        <v>77</v>
      </c>
      <c r="K1559" s="8">
        <v>18.78</v>
      </c>
    </row>
    <row r="1560" spans="7:11">
      <c r="G1560" s="9">
        <v>43766</v>
      </c>
      <c r="H1560" s="8">
        <v>13.11</v>
      </c>
      <c r="J1560" s="7" t="s">
        <v>78</v>
      </c>
      <c r="K1560" s="8">
        <v>18.86</v>
      </c>
    </row>
    <row r="1561" spans="7:11">
      <c r="G1561" s="9">
        <v>43763</v>
      </c>
      <c r="H1561" s="8">
        <v>12.65</v>
      </c>
      <c r="J1561" s="7" t="s">
        <v>79</v>
      </c>
      <c r="K1561" s="8">
        <v>18.670000000000002</v>
      </c>
    </row>
    <row r="1562" spans="7:11">
      <c r="G1562" s="9">
        <v>43762</v>
      </c>
      <c r="H1562" s="8">
        <v>13.71</v>
      </c>
      <c r="J1562" s="7" t="s">
        <v>80</v>
      </c>
      <c r="K1562" s="8">
        <v>18.25</v>
      </c>
    </row>
    <row r="1563" spans="7:11">
      <c r="G1563" s="9">
        <v>43761</v>
      </c>
      <c r="H1563" s="8">
        <v>14.01</v>
      </c>
      <c r="J1563" s="7" t="s">
        <v>81</v>
      </c>
      <c r="K1563" s="8">
        <v>18.29</v>
      </c>
    </row>
    <row r="1564" spans="7:11">
      <c r="G1564" s="9">
        <v>43760</v>
      </c>
      <c r="H1564" s="8">
        <v>14.46</v>
      </c>
      <c r="J1564" s="7" t="s">
        <v>82</v>
      </c>
      <c r="K1564" s="8">
        <v>17.309999999999999</v>
      </c>
    </row>
    <row r="1565" spans="7:11">
      <c r="G1565" s="9">
        <v>43759</v>
      </c>
      <c r="H1565" s="8">
        <v>14</v>
      </c>
      <c r="J1565" s="7" t="s">
        <v>83</v>
      </c>
      <c r="K1565" s="8">
        <v>17.28</v>
      </c>
    </row>
    <row r="1566" spans="7:11">
      <c r="G1566" s="9">
        <v>43756</v>
      </c>
      <c r="H1566" s="8">
        <v>14.25</v>
      </c>
      <c r="J1566" s="7" t="s">
        <v>84</v>
      </c>
      <c r="K1566" s="8">
        <v>18.93</v>
      </c>
    </row>
    <row r="1567" spans="7:11">
      <c r="G1567" s="9">
        <v>43755</v>
      </c>
      <c r="H1567" s="8">
        <v>13.79</v>
      </c>
      <c r="J1567" s="7" t="s">
        <v>85</v>
      </c>
      <c r="K1567" s="8">
        <v>20.21</v>
      </c>
    </row>
    <row r="1568" spans="7:11">
      <c r="G1568" s="9">
        <v>43754</v>
      </c>
      <c r="H1568" s="8">
        <v>13.68</v>
      </c>
      <c r="J1568" s="7" t="s">
        <v>86</v>
      </c>
      <c r="K1568" s="8">
        <v>21.19</v>
      </c>
    </row>
    <row r="1569" spans="7:11">
      <c r="G1569" s="9">
        <v>43753</v>
      </c>
      <c r="H1569" s="8">
        <v>13.54</v>
      </c>
      <c r="J1569" s="7" t="s">
        <v>87</v>
      </c>
      <c r="K1569" s="8">
        <v>21.77</v>
      </c>
    </row>
    <row r="1570" spans="7:11">
      <c r="G1570" s="9">
        <v>43752</v>
      </c>
      <c r="H1570" s="8">
        <v>14.57</v>
      </c>
      <c r="J1570" s="7" t="s">
        <v>88</v>
      </c>
      <c r="K1570" s="8">
        <v>22.21</v>
      </c>
    </row>
    <row r="1571" spans="7:11">
      <c r="G1571" s="9">
        <v>43749</v>
      </c>
      <c r="H1571" s="8">
        <v>15.58</v>
      </c>
      <c r="J1571" s="7" t="s">
        <v>89</v>
      </c>
      <c r="K1571" s="8">
        <v>22.93</v>
      </c>
    </row>
    <row r="1572" spans="7:11">
      <c r="G1572" s="9">
        <v>43748</v>
      </c>
      <c r="H1572" s="8">
        <v>17.57</v>
      </c>
      <c r="J1572" s="7" t="s">
        <v>90</v>
      </c>
      <c r="K1572" s="8">
        <v>23.34</v>
      </c>
    </row>
    <row r="1573" spans="7:11">
      <c r="G1573" s="9">
        <v>43747</v>
      </c>
      <c r="H1573" s="8">
        <v>18.64</v>
      </c>
      <c r="J1573" s="7" t="s">
        <v>91</v>
      </c>
      <c r="K1573" s="8">
        <v>23</v>
      </c>
    </row>
    <row r="1574" spans="7:11">
      <c r="G1574" s="9">
        <v>43746</v>
      </c>
      <c r="H1574" s="8">
        <v>20.28</v>
      </c>
      <c r="J1574" s="7" t="s">
        <v>92</v>
      </c>
      <c r="K1574" s="8">
        <v>22.96</v>
      </c>
    </row>
    <row r="1575" spans="7:11">
      <c r="G1575" s="9">
        <v>43745</v>
      </c>
      <c r="H1575" s="8">
        <v>17.86</v>
      </c>
      <c r="J1575" s="7" t="s">
        <v>93</v>
      </c>
      <c r="K1575" s="8">
        <v>23.94</v>
      </c>
    </row>
    <row r="1576" spans="7:11">
      <c r="G1576" s="9">
        <v>43742</v>
      </c>
      <c r="H1576" s="8">
        <v>17.04</v>
      </c>
      <c r="J1576" s="7" t="s">
        <v>94</v>
      </c>
      <c r="K1576" s="8">
        <v>25.37</v>
      </c>
    </row>
    <row r="1577" spans="7:11">
      <c r="G1577" s="9">
        <v>43741</v>
      </c>
      <c r="H1577" s="8">
        <v>19.12</v>
      </c>
      <c r="J1577" s="7" t="s">
        <v>95</v>
      </c>
      <c r="K1577" s="8">
        <v>26.88</v>
      </c>
    </row>
    <row r="1578" spans="7:11">
      <c r="G1578" s="9">
        <v>43740</v>
      </c>
      <c r="H1578" s="8">
        <v>20.56</v>
      </c>
      <c r="J1578" s="7" t="s">
        <v>96</v>
      </c>
      <c r="K1578" s="8">
        <v>25.79</v>
      </c>
    </row>
    <row r="1579" spans="7:11">
      <c r="G1579" s="9">
        <v>43739</v>
      </c>
      <c r="H1579" s="8">
        <v>18.559999999999999</v>
      </c>
      <c r="J1579" s="7" t="s">
        <v>97</v>
      </c>
      <c r="K1579" s="8">
        <v>24.56</v>
      </c>
    </row>
    <row r="1580" spans="7:11">
      <c r="G1580" s="9">
        <v>43738</v>
      </c>
      <c r="H1580" s="8">
        <v>16.239999999999998</v>
      </c>
      <c r="J1580" s="7" t="s">
        <v>98</v>
      </c>
      <c r="K1580" s="8">
        <v>24.22</v>
      </c>
    </row>
    <row r="1581" spans="7:11">
      <c r="G1581" s="9">
        <v>43735</v>
      </c>
      <c r="H1581" s="8">
        <v>17.22</v>
      </c>
      <c r="J1581" s="7" t="s">
        <v>99</v>
      </c>
      <c r="K1581" s="8">
        <v>22.81</v>
      </c>
    </row>
    <row r="1582" spans="7:11">
      <c r="G1582" s="9">
        <v>43734</v>
      </c>
      <c r="H1582" s="8">
        <v>16.07</v>
      </c>
      <c r="J1582" s="7" t="s">
        <v>100</v>
      </c>
      <c r="K1582" s="8">
        <v>21.07</v>
      </c>
    </row>
    <row r="1583" spans="7:11">
      <c r="G1583" s="9">
        <v>43733</v>
      </c>
      <c r="H1583" s="8">
        <v>15.96</v>
      </c>
      <c r="J1583" s="7" t="s">
        <v>101</v>
      </c>
      <c r="K1583" s="8">
        <v>20.67</v>
      </c>
    </row>
    <row r="1584" spans="7:11">
      <c r="G1584" s="9">
        <v>43732</v>
      </c>
      <c r="H1584" s="8">
        <v>17.05</v>
      </c>
      <c r="J1584" s="7" t="s">
        <v>102</v>
      </c>
      <c r="K1584" s="8">
        <v>20.16</v>
      </c>
    </row>
    <row r="1585" spans="7:11">
      <c r="G1585" s="9">
        <v>43731</v>
      </c>
      <c r="H1585" s="8">
        <v>14.91</v>
      </c>
      <c r="J1585" s="7" t="s">
        <v>103</v>
      </c>
      <c r="K1585" s="8">
        <v>20.16</v>
      </c>
    </row>
    <row r="1586" spans="7:11">
      <c r="G1586" s="9">
        <v>43728</v>
      </c>
      <c r="H1586" s="8">
        <v>15.32</v>
      </c>
      <c r="J1586" s="7" t="s">
        <v>104</v>
      </c>
      <c r="K1586" s="8">
        <v>19.190000000000001</v>
      </c>
    </row>
    <row r="1587" spans="7:11">
      <c r="G1587" s="9">
        <v>43727</v>
      </c>
      <c r="H1587" s="8">
        <v>14.05</v>
      </c>
      <c r="J1587" s="7" t="s">
        <v>105</v>
      </c>
      <c r="K1587" s="8">
        <v>18</v>
      </c>
    </row>
    <row r="1588" spans="7:11">
      <c r="G1588" s="9">
        <v>43726</v>
      </c>
      <c r="H1588" s="8">
        <v>13.95</v>
      </c>
      <c r="J1588" s="7" t="s">
        <v>106</v>
      </c>
      <c r="K1588" s="8">
        <v>17.16</v>
      </c>
    </row>
    <row r="1589" spans="7:11">
      <c r="G1589" s="9">
        <v>43725</v>
      </c>
      <c r="H1589" s="8">
        <v>14.44</v>
      </c>
      <c r="J1589" s="7" t="s">
        <v>107</v>
      </c>
      <c r="K1589" s="8">
        <v>16.96</v>
      </c>
    </row>
    <row r="1590" spans="7:11">
      <c r="G1590" s="9">
        <v>43724</v>
      </c>
      <c r="H1590" s="8">
        <v>14.67</v>
      </c>
      <c r="J1590" s="7" t="s">
        <v>108</v>
      </c>
      <c r="K1590" s="8">
        <v>16.98</v>
      </c>
    </row>
    <row r="1591" spans="7:11">
      <c r="G1591" s="9">
        <v>43721</v>
      </c>
      <c r="H1591" s="8">
        <v>13.74</v>
      </c>
      <c r="J1591" s="7" t="s">
        <v>109</v>
      </c>
      <c r="K1591" s="8">
        <v>16.170000000000002</v>
      </c>
    </row>
    <row r="1592" spans="7:11">
      <c r="G1592" s="9">
        <v>43720</v>
      </c>
      <c r="H1592" s="8">
        <v>14.22</v>
      </c>
      <c r="J1592" s="7" t="s">
        <v>110</v>
      </c>
      <c r="K1592" s="8">
        <v>15.2</v>
      </c>
    </row>
    <row r="1593" spans="7:11">
      <c r="G1593" s="9">
        <v>43719</v>
      </c>
      <c r="H1593" s="8">
        <v>14.61</v>
      </c>
      <c r="J1593" s="7" t="s">
        <v>111</v>
      </c>
      <c r="K1593" s="8">
        <v>13.75</v>
      </c>
    </row>
    <row r="1594" spans="7:11">
      <c r="G1594" s="9">
        <v>43718</v>
      </c>
      <c r="H1594" s="8">
        <v>15.2</v>
      </c>
      <c r="J1594" s="7" t="s">
        <v>112</v>
      </c>
      <c r="K1594" s="8">
        <v>13.67</v>
      </c>
    </row>
    <row r="1595" spans="7:11">
      <c r="G1595" s="9">
        <v>43717</v>
      </c>
      <c r="H1595" s="8">
        <v>15.27</v>
      </c>
      <c r="J1595" s="7" t="s">
        <v>113</v>
      </c>
      <c r="K1595" s="8">
        <v>14.63</v>
      </c>
    </row>
    <row r="1596" spans="7:11">
      <c r="G1596" s="9">
        <v>43714</v>
      </c>
      <c r="H1596" s="8">
        <v>15</v>
      </c>
      <c r="J1596" s="7" t="s">
        <v>114</v>
      </c>
      <c r="K1596" s="8">
        <v>14.93</v>
      </c>
    </row>
    <row r="1597" spans="7:11">
      <c r="G1597" s="9">
        <v>43713</v>
      </c>
      <c r="H1597" s="8">
        <v>16.27</v>
      </c>
      <c r="J1597" s="7" t="s">
        <v>115</v>
      </c>
      <c r="K1597" s="8">
        <v>15.93</v>
      </c>
    </row>
    <row r="1598" spans="7:11">
      <c r="G1598" s="9">
        <v>43712</v>
      </c>
      <c r="H1598" s="8">
        <v>17.329999999999998</v>
      </c>
      <c r="J1598" s="7" t="s">
        <v>116</v>
      </c>
      <c r="K1598" s="8">
        <v>15.5</v>
      </c>
    </row>
    <row r="1599" spans="7:11">
      <c r="G1599" s="9">
        <v>43711</v>
      </c>
      <c r="H1599" s="8">
        <v>19.66</v>
      </c>
      <c r="J1599" s="7" t="s">
        <v>117</v>
      </c>
      <c r="K1599" s="8">
        <v>15.67</v>
      </c>
    </row>
    <row r="1600" spans="7:11">
      <c r="G1600" s="9">
        <v>43707</v>
      </c>
      <c r="H1600" s="8">
        <v>18.98</v>
      </c>
      <c r="J1600" s="7" t="s">
        <v>118</v>
      </c>
      <c r="K1600" s="8">
        <v>15.55</v>
      </c>
    </row>
    <row r="1601" spans="7:11">
      <c r="G1601" s="9">
        <v>43706</v>
      </c>
      <c r="H1601" s="8">
        <v>17.88</v>
      </c>
      <c r="J1601" s="7" t="s">
        <v>119</v>
      </c>
      <c r="K1601" s="8">
        <v>14.89</v>
      </c>
    </row>
    <row r="1602" spans="7:11">
      <c r="G1602" s="9">
        <v>43705</v>
      </c>
      <c r="H1602" s="8">
        <v>19.350000000000001</v>
      </c>
      <c r="J1602" s="7" t="s">
        <v>120</v>
      </c>
      <c r="K1602" s="8">
        <v>15.16</v>
      </c>
    </row>
    <row r="1603" spans="7:11">
      <c r="G1603" s="9">
        <v>43704</v>
      </c>
      <c r="H1603" s="8">
        <v>20.309999999999999</v>
      </c>
      <c r="J1603" s="7" t="s">
        <v>121</v>
      </c>
      <c r="K1603" s="8">
        <v>15.32</v>
      </c>
    </row>
    <row r="1604" spans="7:11">
      <c r="G1604" s="9">
        <v>43703</v>
      </c>
      <c r="H1604" s="8">
        <v>19.32</v>
      </c>
      <c r="J1604" s="7" t="s">
        <v>122</v>
      </c>
      <c r="K1604" s="8">
        <v>15.12</v>
      </c>
    </row>
    <row r="1605" spans="7:11">
      <c r="G1605" s="9">
        <v>43700</v>
      </c>
      <c r="H1605" s="8">
        <v>19.87</v>
      </c>
      <c r="J1605" s="7" t="s">
        <v>123</v>
      </c>
      <c r="K1605" s="8">
        <v>15.61</v>
      </c>
    </row>
    <row r="1606" spans="7:11">
      <c r="G1606" s="9">
        <v>43699</v>
      </c>
      <c r="H1606" s="8">
        <v>16.68</v>
      </c>
      <c r="J1606" s="7" t="s">
        <v>124</v>
      </c>
      <c r="K1606" s="8">
        <v>15.5</v>
      </c>
    </row>
    <row r="1607" spans="7:11">
      <c r="G1607" s="9">
        <v>43698</v>
      </c>
      <c r="H1607" s="8">
        <v>15.8</v>
      </c>
      <c r="J1607" s="7" t="s">
        <v>125</v>
      </c>
      <c r="K1607" s="8">
        <v>15.61</v>
      </c>
    </row>
    <row r="1608" spans="7:11">
      <c r="G1608" s="9">
        <v>43697</v>
      </c>
      <c r="H1608" s="8">
        <v>17.5</v>
      </c>
      <c r="J1608" s="7" t="s">
        <v>126</v>
      </c>
      <c r="K1608" s="8">
        <v>15.8</v>
      </c>
    </row>
    <row r="1609" spans="7:11">
      <c r="G1609" s="9">
        <v>43696</v>
      </c>
      <c r="H1609" s="8">
        <v>16.88</v>
      </c>
      <c r="J1609" s="7" t="s">
        <v>127</v>
      </c>
      <c r="K1609" s="8">
        <v>15.91</v>
      </c>
    </row>
    <row r="1610" spans="7:11">
      <c r="G1610" s="9">
        <v>43693</v>
      </c>
      <c r="H1610" s="8">
        <v>18.47</v>
      </c>
      <c r="J1610" s="7" t="s">
        <v>128</v>
      </c>
      <c r="K1610" s="8">
        <v>16.059999999999999</v>
      </c>
    </row>
    <row r="1611" spans="7:11">
      <c r="G1611" s="9">
        <v>43692</v>
      </c>
      <c r="H1611" s="8">
        <v>21.18</v>
      </c>
      <c r="J1611" s="7" t="s">
        <v>129</v>
      </c>
      <c r="K1611" s="8">
        <v>16</v>
      </c>
    </row>
    <row r="1612" spans="7:11">
      <c r="G1612" s="9">
        <v>43691</v>
      </c>
      <c r="H1612" s="8">
        <v>22.1</v>
      </c>
      <c r="J1612" s="7" t="s">
        <v>130</v>
      </c>
      <c r="K1612" s="8">
        <v>16.09</v>
      </c>
    </row>
    <row r="1613" spans="7:11">
      <c r="G1613" s="9">
        <v>43690</v>
      </c>
      <c r="H1613" s="8">
        <v>17.52</v>
      </c>
      <c r="J1613" s="7" t="s">
        <v>131</v>
      </c>
      <c r="K1613" s="8">
        <v>15.91</v>
      </c>
    </row>
    <row r="1614" spans="7:11">
      <c r="G1614" s="9">
        <v>43689</v>
      </c>
      <c r="H1614" s="8">
        <v>21.09</v>
      </c>
      <c r="J1614" s="7" t="s">
        <v>132</v>
      </c>
      <c r="K1614" s="8">
        <v>15.63</v>
      </c>
    </row>
    <row r="1615" spans="7:11">
      <c r="G1615" s="9">
        <v>43686</v>
      </c>
      <c r="H1615" s="8">
        <v>17.97</v>
      </c>
      <c r="J1615" s="7" t="s">
        <v>133</v>
      </c>
      <c r="K1615" s="8">
        <v>16.07</v>
      </c>
    </row>
    <row r="1616" spans="7:11">
      <c r="G1616" s="9">
        <v>43685</v>
      </c>
      <c r="H1616" s="8">
        <v>16.91</v>
      </c>
      <c r="J1616" s="7" t="s">
        <v>134</v>
      </c>
      <c r="K1616" s="8">
        <v>16.27</v>
      </c>
    </row>
    <row r="1617" spans="7:11">
      <c r="G1617" s="9">
        <v>43684</v>
      </c>
      <c r="H1617" s="8">
        <v>19.489999999999998</v>
      </c>
      <c r="J1617" s="7" t="s">
        <v>135</v>
      </c>
      <c r="K1617" s="8">
        <v>15.25</v>
      </c>
    </row>
    <row r="1618" spans="7:11">
      <c r="G1618" s="9">
        <v>43683</v>
      </c>
      <c r="H1618" s="8">
        <v>20.170000000000002</v>
      </c>
      <c r="J1618" s="7" t="s">
        <v>136</v>
      </c>
      <c r="K1618" s="8">
        <v>14.94</v>
      </c>
    </row>
    <row r="1619" spans="7:11">
      <c r="G1619" s="9">
        <v>43682</v>
      </c>
      <c r="H1619" s="8">
        <v>24.59</v>
      </c>
      <c r="J1619" s="7" t="s">
        <v>137</v>
      </c>
      <c r="K1619" s="8">
        <v>15.4</v>
      </c>
    </row>
    <row r="1620" spans="7:11">
      <c r="G1620" s="9">
        <v>43679</v>
      </c>
      <c r="H1620" s="8">
        <v>17.61</v>
      </c>
      <c r="J1620" s="7" t="s">
        <v>138</v>
      </c>
      <c r="K1620" s="8">
        <v>15.93</v>
      </c>
    </row>
    <row r="1621" spans="7:11">
      <c r="G1621" s="9">
        <v>43678</v>
      </c>
      <c r="H1621" s="8">
        <v>17.87</v>
      </c>
      <c r="J1621" s="7" t="s">
        <v>139</v>
      </c>
      <c r="K1621" s="8">
        <v>16.2</v>
      </c>
    </row>
    <row r="1622" spans="7:11">
      <c r="G1622" s="9">
        <v>43677</v>
      </c>
      <c r="H1622" s="8">
        <v>16.12</v>
      </c>
      <c r="J1622" s="7" t="s">
        <v>140</v>
      </c>
      <c r="K1622" s="8">
        <v>15.9</v>
      </c>
    </row>
    <row r="1623" spans="7:11">
      <c r="G1623" s="9">
        <v>43676</v>
      </c>
      <c r="H1623" s="8">
        <v>13.94</v>
      </c>
      <c r="J1623" s="7" t="s">
        <v>141</v>
      </c>
      <c r="K1623" s="8">
        <v>16.43</v>
      </c>
    </row>
    <row r="1624" spans="7:11">
      <c r="G1624" s="9">
        <v>43675</v>
      </c>
      <c r="H1624" s="8">
        <v>12.83</v>
      </c>
      <c r="J1624" s="7" t="s">
        <v>142</v>
      </c>
      <c r="K1624" s="8">
        <v>16.45</v>
      </c>
    </row>
    <row r="1625" spans="7:11">
      <c r="G1625" s="9">
        <v>43672</v>
      </c>
      <c r="H1625" s="8">
        <v>12.16</v>
      </c>
      <c r="J1625" s="7" t="s">
        <v>143</v>
      </c>
      <c r="K1625" s="8">
        <v>15.86</v>
      </c>
    </row>
    <row r="1626" spans="7:11">
      <c r="G1626" s="9">
        <v>43671</v>
      </c>
      <c r="H1626" s="8">
        <v>12.74</v>
      </c>
      <c r="J1626" s="7" t="s">
        <v>144</v>
      </c>
      <c r="K1626" s="8">
        <v>16.2</v>
      </c>
    </row>
    <row r="1627" spans="7:11">
      <c r="G1627" s="9">
        <v>43670</v>
      </c>
      <c r="H1627" s="8">
        <v>12.07</v>
      </c>
      <c r="J1627" s="7" t="s">
        <v>145</v>
      </c>
      <c r="K1627" s="8">
        <v>17.420000000000002</v>
      </c>
    </row>
    <row r="1628" spans="7:11">
      <c r="G1628" s="9">
        <v>43669</v>
      </c>
      <c r="H1628" s="8">
        <v>12.61</v>
      </c>
      <c r="J1628" s="7" t="s">
        <v>146</v>
      </c>
      <c r="K1628" s="8">
        <v>18.190000000000001</v>
      </c>
    </row>
    <row r="1629" spans="7:11">
      <c r="G1629" s="9">
        <v>43668</v>
      </c>
      <c r="H1629" s="8">
        <v>13.53</v>
      </c>
      <c r="J1629" s="7" t="s">
        <v>147</v>
      </c>
      <c r="K1629" s="8">
        <v>18.45</v>
      </c>
    </row>
    <row r="1630" spans="7:11">
      <c r="G1630" s="9">
        <v>43665</v>
      </c>
      <c r="H1630" s="8">
        <v>14.45</v>
      </c>
      <c r="J1630" s="7" t="s">
        <v>148</v>
      </c>
      <c r="K1630" s="8">
        <v>18.829999999999998</v>
      </c>
    </row>
    <row r="1631" spans="7:11">
      <c r="G1631" s="9">
        <v>43664</v>
      </c>
      <c r="H1631" s="8">
        <v>13.53</v>
      </c>
      <c r="J1631" s="7" t="s">
        <v>149</v>
      </c>
      <c r="K1631" s="8">
        <v>18.920000000000002</v>
      </c>
    </row>
    <row r="1632" spans="7:11">
      <c r="G1632" s="9">
        <v>43663</v>
      </c>
      <c r="H1632" s="8">
        <v>13.97</v>
      </c>
      <c r="J1632" s="7" t="s">
        <v>150</v>
      </c>
      <c r="K1632" s="8">
        <v>19</v>
      </c>
    </row>
    <row r="1633" spans="7:11">
      <c r="G1633" s="9">
        <v>43662</v>
      </c>
      <c r="H1633" s="8">
        <v>12.86</v>
      </c>
      <c r="J1633" s="7" t="s">
        <v>151</v>
      </c>
      <c r="K1633" s="8">
        <v>18.170000000000002</v>
      </c>
    </row>
    <row r="1634" spans="7:11">
      <c r="G1634" s="9">
        <v>43661</v>
      </c>
      <c r="H1634" s="8">
        <v>12.68</v>
      </c>
      <c r="J1634" s="7" t="s">
        <v>152</v>
      </c>
      <c r="K1634" s="8">
        <v>17.75</v>
      </c>
    </row>
    <row r="1635" spans="7:11">
      <c r="G1635" s="9">
        <v>43658</v>
      </c>
      <c r="H1635" s="8">
        <v>12.39</v>
      </c>
      <c r="J1635" s="7" t="s">
        <v>153</v>
      </c>
      <c r="K1635" s="8">
        <v>17.829999999999998</v>
      </c>
    </row>
    <row r="1636" spans="7:11">
      <c r="G1636" s="9">
        <v>43657</v>
      </c>
      <c r="H1636" s="8">
        <v>12.93</v>
      </c>
      <c r="J1636" s="7" t="s">
        <v>154</v>
      </c>
      <c r="K1636" s="8">
        <v>17.98</v>
      </c>
    </row>
    <row r="1637" spans="7:11">
      <c r="G1637" s="9">
        <v>43656</v>
      </c>
      <c r="H1637" s="8">
        <v>13.03</v>
      </c>
      <c r="J1637" s="7" t="s">
        <v>155</v>
      </c>
      <c r="K1637" s="8">
        <v>17.73</v>
      </c>
    </row>
    <row r="1638" spans="7:11">
      <c r="G1638" s="9">
        <v>43655</v>
      </c>
      <c r="H1638" s="8">
        <v>14.09</v>
      </c>
      <c r="J1638" s="7" t="s">
        <v>156</v>
      </c>
      <c r="K1638" s="8">
        <v>18.03</v>
      </c>
    </row>
    <row r="1639" spans="7:11">
      <c r="G1639" s="9">
        <v>43654</v>
      </c>
      <c r="H1639" s="8">
        <v>13.96</v>
      </c>
      <c r="J1639" s="7" t="s">
        <v>157</v>
      </c>
      <c r="K1639" s="8">
        <v>18.41</v>
      </c>
    </row>
    <row r="1640" spans="7:11">
      <c r="G1640" s="9">
        <v>43651</v>
      </c>
      <c r="H1640" s="8">
        <v>13.28</v>
      </c>
      <c r="J1640" s="7" t="s">
        <v>158</v>
      </c>
      <c r="K1640" s="8">
        <v>18.97</v>
      </c>
    </row>
    <row r="1641" spans="7:11">
      <c r="G1641" s="9">
        <v>43649</v>
      </c>
      <c r="H1641" s="8">
        <v>12.57</v>
      </c>
      <c r="J1641" s="7" t="s">
        <v>159</v>
      </c>
      <c r="K1641" s="8">
        <v>18.73</v>
      </c>
    </row>
    <row r="1642" spans="7:11">
      <c r="G1642" s="9">
        <v>43648</v>
      </c>
      <c r="H1642" s="8">
        <v>12.93</v>
      </c>
      <c r="J1642" s="7" t="s">
        <v>160</v>
      </c>
      <c r="K1642" s="8">
        <v>18.71</v>
      </c>
    </row>
    <row r="1643" spans="7:11">
      <c r="G1643" s="9">
        <v>43647</v>
      </c>
      <c r="H1643" s="8">
        <v>14.06</v>
      </c>
      <c r="J1643" s="7" t="s">
        <v>161</v>
      </c>
      <c r="K1643" s="8">
        <v>19.32</v>
      </c>
    </row>
    <row r="1644" spans="7:11">
      <c r="G1644" s="9">
        <v>43644</v>
      </c>
      <c r="H1644" s="8">
        <v>15.08</v>
      </c>
      <c r="J1644" s="7" t="s">
        <v>162</v>
      </c>
      <c r="K1644" s="8">
        <v>19.23</v>
      </c>
    </row>
    <row r="1645" spans="7:11">
      <c r="G1645" s="9">
        <v>43643</v>
      </c>
      <c r="H1645" s="8">
        <v>15.82</v>
      </c>
      <c r="J1645" s="7" t="s">
        <v>163</v>
      </c>
      <c r="K1645" s="8">
        <v>18.95</v>
      </c>
    </row>
    <row r="1646" spans="7:11">
      <c r="G1646" s="9">
        <v>43642</v>
      </c>
      <c r="H1646" s="8">
        <v>16.21</v>
      </c>
      <c r="J1646" s="7" t="s">
        <v>164</v>
      </c>
      <c r="K1646" s="8">
        <v>19.22</v>
      </c>
    </row>
    <row r="1647" spans="7:11">
      <c r="G1647" s="9">
        <v>43641</v>
      </c>
      <c r="H1647" s="8">
        <v>16.28</v>
      </c>
      <c r="J1647" s="7" t="s">
        <v>165</v>
      </c>
      <c r="K1647" s="8">
        <v>19.87</v>
      </c>
    </row>
    <row r="1648" spans="7:11">
      <c r="G1648" s="9">
        <v>43640</v>
      </c>
      <c r="H1648" s="8">
        <v>15.26</v>
      </c>
      <c r="J1648" s="7" t="s">
        <v>166</v>
      </c>
      <c r="K1648" s="8">
        <v>19.899999999999999</v>
      </c>
    </row>
    <row r="1649" spans="7:11">
      <c r="G1649" s="9">
        <v>43637</v>
      </c>
      <c r="H1649" s="8">
        <v>15.4</v>
      </c>
      <c r="J1649" s="7" t="s">
        <v>167</v>
      </c>
      <c r="K1649" s="8">
        <v>19.77</v>
      </c>
    </row>
    <row r="1650" spans="7:11">
      <c r="G1650" s="9">
        <v>43636</v>
      </c>
      <c r="H1650" s="8">
        <v>14.75</v>
      </c>
      <c r="J1650" s="7" t="s">
        <v>168</v>
      </c>
      <c r="K1650" s="8">
        <v>19.53</v>
      </c>
    </row>
    <row r="1651" spans="7:11">
      <c r="G1651" s="9">
        <v>43635</v>
      </c>
      <c r="H1651" s="8">
        <v>14.33</v>
      </c>
      <c r="J1651" s="7" t="s">
        <v>169</v>
      </c>
      <c r="K1651" s="8">
        <v>19.34</v>
      </c>
    </row>
    <row r="1652" spans="7:11">
      <c r="G1652" s="9">
        <v>43634</v>
      </c>
      <c r="H1652" s="8">
        <v>15.15</v>
      </c>
      <c r="J1652" s="7" t="s">
        <v>170</v>
      </c>
      <c r="K1652" s="8">
        <v>18.88</v>
      </c>
    </row>
    <row r="1653" spans="7:11">
      <c r="G1653" s="9">
        <v>43633</v>
      </c>
      <c r="H1653" s="8">
        <v>15.35</v>
      </c>
      <c r="J1653" s="7" t="s">
        <v>171</v>
      </c>
      <c r="K1653" s="8">
        <v>17.899999999999999</v>
      </c>
    </row>
    <row r="1654" spans="7:11">
      <c r="G1654" s="9">
        <v>43630</v>
      </c>
      <c r="H1654" s="8">
        <v>15.28</v>
      </c>
      <c r="J1654" s="7" t="s">
        <v>172</v>
      </c>
      <c r="K1654" s="8">
        <v>17.04</v>
      </c>
    </row>
    <row r="1655" spans="7:11">
      <c r="G1655" s="9">
        <v>43629</v>
      </c>
      <c r="H1655" s="8">
        <v>15.82</v>
      </c>
      <c r="J1655" s="7" t="s">
        <v>173</v>
      </c>
      <c r="K1655" s="8">
        <v>16.16</v>
      </c>
    </row>
    <row r="1656" spans="7:11">
      <c r="G1656" s="9">
        <v>43628</v>
      </c>
      <c r="H1656" s="8">
        <v>15.91</v>
      </c>
      <c r="J1656" s="7" t="s">
        <v>174</v>
      </c>
      <c r="K1656" s="8">
        <v>16.239999999999998</v>
      </c>
    </row>
    <row r="1657" spans="7:11">
      <c r="G1657" s="9">
        <v>43627</v>
      </c>
      <c r="H1657" s="8">
        <v>15.99</v>
      </c>
      <c r="J1657" s="7" t="s">
        <v>175</v>
      </c>
      <c r="K1657" s="8">
        <v>15.61</v>
      </c>
    </row>
    <row r="1658" spans="7:11">
      <c r="G1658" s="9">
        <v>43626</v>
      </c>
      <c r="H1658" s="8">
        <v>15.94</v>
      </c>
      <c r="J1658" s="7" t="s">
        <v>176</v>
      </c>
      <c r="K1658" s="8">
        <v>15.16</v>
      </c>
    </row>
    <row r="1659" spans="7:11">
      <c r="G1659" s="9">
        <v>43623</v>
      </c>
      <c r="H1659" s="8">
        <v>16.3</v>
      </c>
      <c r="J1659" s="7" t="s">
        <v>177</v>
      </c>
      <c r="K1659" s="8">
        <v>15.38</v>
      </c>
    </row>
    <row r="1660" spans="7:11">
      <c r="G1660" s="9">
        <v>43622</v>
      </c>
      <c r="H1660" s="8">
        <v>15.93</v>
      </c>
      <c r="J1660" s="7" t="s">
        <v>178</v>
      </c>
      <c r="K1660" s="8">
        <v>15.1</v>
      </c>
    </row>
    <row r="1661" spans="7:11">
      <c r="G1661" s="9">
        <v>43621</v>
      </c>
      <c r="H1661" s="8">
        <v>16.09</v>
      </c>
      <c r="J1661" s="7" t="s">
        <v>179</v>
      </c>
      <c r="K1661" s="8">
        <v>14.64</v>
      </c>
    </row>
    <row r="1662" spans="7:11">
      <c r="G1662" s="9">
        <v>43620</v>
      </c>
      <c r="H1662" s="8">
        <v>16.97</v>
      </c>
      <c r="J1662" s="7" t="s">
        <v>180</v>
      </c>
      <c r="K1662" s="8">
        <v>14.83</v>
      </c>
    </row>
    <row r="1663" spans="7:11">
      <c r="G1663" s="9">
        <v>43619</v>
      </c>
      <c r="H1663" s="8">
        <v>18.86</v>
      </c>
      <c r="J1663" s="7" t="s">
        <v>181</v>
      </c>
      <c r="K1663" s="8">
        <v>14.65</v>
      </c>
    </row>
    <row r="1664" spans="7:11">
      <c r="G1664" s="9">
        <v>43616</v>
      </c>
      <c r="H1664" s="8">
        <v>18.71</v>
      </c>
      <c r="J1664" s="7" t="s">
        <v>182</v>
      </c>
      <c r="K1664" s="8">
        <v>15.26</v>
      </c>
    </row>
    <row r="1665" spans="7:11">
      <c r="G1665" s="9">
        <v>43615</v>
      </c>
      <c r="H1665" s="8">
        <v>17.3</v>
      </c>
      <c r="J1665" s="7" t="s">
        <v>183</v>
      </c>
      <c r="K1665" s="8">
        <v>15.57</v>
      </c>
    </row>
    <row r="1666" spans="7:11">
      <c r="G1666" s="9">
        <v>43614</v>
      </c>
      <c r="H1666" s="8">
        <v>17.899999999999999</v>
      </c>
      <c r="J1666" s="7" t="s">
        <v>184</v>
      </c>
      <c r="K1666" s="8">
        <v>16.09</v>
      </c>
    </row>
    <row r="1667" spans="7:11">
      <c r="G1667" s="9">
        <v>43613</v>
      </c>
      <c r="H1667" s="8">
        <v>17.5</v>
      </c>
      <c r="J1667" s="7" t="s">
        <v>185</v>
      </c>
      <c r="K1667" s="8">
        <v>16.61</v>
      </c>
    </row>
    <row r="1668" spans="7:11">
      <c r="G1668" s="9">
        <v>43609</v>
      </c>
      <c r="H1668" s="8">
        <v>15.85</v>
      </c>
      <c r="J1668" s="7" t="s">
        <v>186</v>
      </c>
      <c r="K1668" s="8">
        <v>17.23</v>
      </c>
    </row>
    <row r="1669" spans="7:11">
      <c r="G1669" s="9">
        <v>43608</v>
      </c>
      <c r="H1669" s="8">
        <v>16.920000000000002</v>
      </c>
      <c r="J1669" s="7" t="s">
        <v>187</v>
      </c>
      <c r="K1669" s="8">
        <v>17.059999999999999</v>
      </c>
    </row>
    <row r="1670" spans="7:11">
      <c r="G1670" s="9">
        <v>43607</v>
      </c>
      <c r="H1670" s="8">
        <v>14.75</v>
      </c>
      <c r="J1670" s="7" t="s">
        <v>188</v>
      </c>
      <c r="K1670" s="8">
        <v>16.8</v>
      </c>
    </row>
    <row r="1671" spans="7:11">
      <c r="G1671" s="9">
        <v>43606</v>
      </c>
      <c r="H1671" s="8">
        <v>14.95</v>
      </c>
      <c r="J1671" s="7" t="s">
        <v>189</v>
      </c>
      <c r="K1671" s="8">
        <v>16.54</v>
      </c>
    </row>
    <row r="1672" spans="7:11">
      <c r="G1672" s="9">
        <v>43605</v>
      </c>
      <c r="H1672" s="8">
        <v>16.309999999999999</v>
      </c>
      <c r="J1672" s="7" t="s">
        <v>190</v>
      </c>
      <c r="K1672" s="8">
        <v>16.78</v>
      </c>
    </row>
    <row r="1673" spans="7:11">
      <c r="G1673" s="9">
        <v>43602</v>
      </c>
      <c r="H1673" s="8">
        <v>15.96</v>
      </c>
      <c r="J1673" s="7" t="s">
        <v>191</v>
      </c>
      <c r="K1673" s="8">
        <v>17.09</v>
      </c>
    </row>
    <row r="1674" spans="7:11">
      <c r="G1674" s="9">
        <v>43601</v>
      </c>
      <c r="H1674" s="8">
        <v>15.29</v>
      </c>
      <c r="J1674" s="7" t="s">
        <v>192</v>
      </c>
      <c r="K1674" s="8">
        <v>17.82</v>
      </c>
    </row>
    <row r="1675" spans="7:11">
      <c r="G1675" s="9">
        <v>43600</v>
      </c>
      <c r="H1675" s="8">
        <v>16.440000000000001</v>
      </c>
      <c r="J1675" s="7" t="s">
        <v>193</v>
      </c>
      <c r="K1675" s="8">
        <v>17.66</v>
      </c>
    </row>
    <row r="1676" spans="7:11">
      <c r="G1676" s="9">
        <v>43599</v>
      </c>
      <c r="H1676" s="8">
        <v>18.059999999999999</v>
      </c>
      <c r="J1676" s="7" t="s">
        <v>194</v>
      </c>
      <c r="K1676" s="8">
        <v>17.489999999999998</v>
      </c>
    </row>
    <row r="1677" spans="7:11">
      <c r="G1677" s="9">
        <v>43598</v>
      </c>
      <c r="H1677" s="8">
        <v>20.55</v>
      </c>
      <c r="J1677" s="7" t="s">
        <v>195</v>
      </c>
      <c r="K1677" s="8">
        <v>17.32</v>
      </c>
    </row>
    <row r="1678" spans="7:11">
      <c r="G1678" s="9">
        <v>43595</v>
      </c>
      <c r="H1678" s="8">
        <v>16.04</v>
      </c>
      <c r="J1678" s="7" t="s">
        <v>196</v>
      </c>
      <c r="K1678" s="8">
        <v>17.48</v>
      </c>
    </row>
    <row r="1679" spans="7:11">
      <c r="G1679" s="9">
        <v>43594</v>
      </c>
      <c r="H1679" s="8">
        <v>19.100000000000001</v>
      </c>
      <c r="J1679" s="7" t="s">
        <v>197</v>
      </c>
      <c r="K1679" s="8">
        <v>17.5</v>
      </c>
    </row>
    <row r="1680" spans="7:11">
      <c r="G1680" s="9">
        <v>43593</v>
      </c>
      <c r="H1680" s="8">
        <v>19.399999999999999</v>
      </c>
      <c r="J1680" s="7" t="s">
        <v>198</v>
      </c>
      <c r="K1680" s="8">
        <v>17.02</v>
      </c>
    </row>
    <row r="1681" spans="7:11">
      <c r="G1681" s="9">
        <v>43592</v>
      </c>
      <c r="H1681" s="8">
        <v>19.32</v>
      </c>
      <c r="J1681" s="7" t="s">
        <v>199</v>
      </c>
      <c r="K1681" s="8">
        <v>17.66</v>
      </c>
    </row>
    <row r="1682" spans="7:11">
      <c r="G1682" s="9">
        <v>43591</v>
      </c>
      <c r="H1682" s="8">
        <v>15.44</v>
      </c>
      <c r="J1682" s="7" t="s">
        <v>200</v>
      </c>
      <c r="K1682" s="8">
        <v>18.21</v>
      </c>
    </row>
    <row r="1683" spans="7:11">
      <c r="G1683" s="9">
        <v>43588</v>
      </c>
      <c r="H1683" s="8">
        <v>12.87</v>
      </c>
      <c r="J1683" s="7" t="s">
        <v>201</v>
      </c>
      <c r="K1683" s="8">
        <v>18.93</v>
      </c>
    </row>
    <row r="1684" spans="7:11">
      <c r="G1684" s="9">
        <v>43587</v>
      </c>
      <c r="H1684" s="8">
        <v>14.42</v>
      </c>
      <c r="J1684" s="7" t="s">
        <v>202</v>
      </c>
      <c r="K1684" s="8">
        <v>18.91</v>
      </c>
    </row>
    <row r="1685" spans="7:11">
      <c r="G1685" s="9">
        <v>43586</v>
      </c>
      <c r="H1685" s="8">
        <v>14.8</v>
      </c>
      <c r="J1685" s="7" t="s">
        <v>203</v>
      </c>
      <c r="K1685" s="8">
        <v>19.260000000000002</v>
      </c>
    </row>
    <row r="1686" spans="7:11">
      <c r="G1686" s="9">
        <v>43585</v>
      </c>
      <c r="H1686" s="8">
        <v>13.12</v>
      </c>
      <c r="J1686" s="7" t="s">
        <v>204</v>
      </c>
      <c r="K1686" s="8">
        <v>19.170000000000002</v>
      </c>
    </row>
    <row r="1687" spans="7:11">
      <c r="G1687" s="9">
        <v>43584</v>
      </c>
      <c r="H1687" s="8">
        <v>13.11</v>
      </c>
      <c r="J1687" s="7" t="s">
        <v>205</v>
      </c>
      <c r="K1687" s="8">
        <v>17.78</v>
      </c>
    </row>
    <row r="1688" spans="7:11">
      <c r="G1688" s="9">
        <v>43581</v>
      </c>
      <c r="H1688" s="8">
        <v>12.73</v>
      </c>
      <c r="J1688" s="7" t="s">
        <v>206</v>
      </c>
      <c r="K1688" s="8">
        <v>16.61</v>
      </c>
    </row>
    <row r="1689" spans="7:11">
      <c r="G1689" s="9">
        <v>43580</v>
      </c>
      <c r="H1689" s="8">
        <v>13.25</v>
      </c>
      <c r="J1689" s="7" t="s">
        <v>207</v>
      </c>
      <c r="K1689" s="8">
        <v>16.63</v>
      </c>
    </row>
    <row r="1690" spans="7:11">
      <c r="G1690" s="9">
        <v>43579</v>
      </c>
      <c r="H1690" s="8">
        <v>13.14</v>
      </c>
      <c r="J1690" s="7" t="s">
        <v>208</v>
      </c>
      <c r="K1690" s="8">
        <v>15.56</v>
      </c>
    </row>
    <row r="1691" spans="7:11">
      <c r="G1691" s="9">
        <v>43578</v>
      </c>
      <c r="H1691" s="8">
        <v>12.28</v>
      </c>
      <c r="J1691" s="7" t="s">
        <v>209</v>
      </c>
      <c r="K1691" s="8">
        <v>14.83</v>
      </c>
    </row>
    <row r="1692" spans="7:11">
      <c r="G1692" s="9">
        <v>43577</v>
      </c>
      <c r="H1692" s="8">
        <v>12.42</v>
      </c>
      <c r="J1692" s="7" t="s">
        <v>210</v>
      </c>
      <c r="K1692" s="8">
        <v>14.73</v>
      </c>
    </row>
    <row r="1693" spans="7:11">
      <c r="G1693" s="9">
        <v>43573</v>
      </c>
      <c r="H1693" s="8">
        <v>12.09</v>
      </c>
      <c r="J1693" s="7" t="s">
        <v>211</v>
      </c>
      <c r="K1693" s="8">
        <v>14.73</v>
      </c>
    </row>
    <row r="1694" spans="7:11">
      <c r="G1694" s="9">
        <v>43572</v>
      </c>
      <c r="H1694" s="8">
        <v>12.6</v>
      </c>
      <c r="J1694" s="7" t="s">
        <v>212</v>
      </c>
      <c r="K1694" s="8">
        <v>14.6</v>
      </c>
    </row>
    <row r="1695" spans="7:11">
      <c r="G1695" s="9">
        <v>43571</v>
      </c>
      <c r="H1695" s="8">
        <v>12.18</v>
      </c>
      <c r="J1695" s="7" t="s">
        <v>213</v>
      </c>
      <c r="K1695" s="8">
        <v>14.41</v>
      </c>
    </row>
    <row r="1696" spans="7:11">
      <c r="G1696" s="9">
        <v>43570</v>
      </c>
      <c r="H1696" s="8">
        <v>12.32</v>
      </c>
      <c r="J1696" s="7" t="s">
        <v>214</v>
      </c>
      <c r="K1696" s="8">
        <v>13.82</v>
      </c>
    </row>
    <row r="1697" spans="7:11">
      <c r="G1697" s="9">
        <v>43567</v>
      </c>
      <c r="H1697" s="8">
        <v>12.01</v>
      </c>
      <c r="J1697" s="7" t="s">
        <v>215</v>
      </c>
      <c r="K1697" s="8">
        <v>14</v>
      </c>
    </row>
    <row r="1698" spans="7:11">
      <c r="G1698" s="9">
        <v>43566</v>
      </c>
      <c r="H1698" s="8">
        <v>13.02</v>
      </c>
      <c r="J1698" s="7" t="s">
        <v>216</v>
      </c>
      <c r="K1698" s="8">
        <v>13.7</v>
      </c>
    </row>
    <row r="1699" spans="7:11">
      <c r="G1699" s="9">
        <v>43565</v>
      </c>
      <c r="H1699" s="8">
        <v>13.3</v>
      </c>
      <c r="J1699" s="7" t="s">
        <v>217</v>
      </c>
      <c r="K1699" s="8">
        <v>13.66</v>
      </c>
    </row>
    <row r="1700" spans="7:11">
      <c r="G1700" s="9">
        <v>43564</v>
      </c>
      <c r="H1700" s="8">
        <v>14.28</v>
      </c>
      <c r="J1700" s="7" t="s">
        <v>218</v>
      </c>
      <c r="K1700" s="8">
        <v>13.8</v>
      </c>
    </row>
    <row r="1701" spans="7:11">
      <c r="G1701" s="9">
        <v>43563</v>
      </c>
      <c r="H1701" s="8">
        <v>13.18</v>
      </c>
      <c r="J1701" s="7" t="s">
        <v>219</v>
      </c>
      <c r="K1701" s="8">
        <v>13.94</v>
      </c>
    </row>
    <row r="1702" spans="7:11">
      <c r="G1702" s="9">
        <v>43560</v>
      </c>
      <c r="H1702" s="8">
        <v>12.82</v>
      </c>
      <c r="J1702" s="7" t="s">
        <v>220</v>
      </c>
      <c r="K1702" s="8">
        <v>12.83</v>
      </c>
    </row>
    <row r="1703" spans="7:11">
      <c r="G1703" s="9">
        <v>43559</v>
      </c>
      <c r="H1703" s="8">
        <v>13.58</v>
      </c>
      <c r="J1703" s="7" t="s">
        <v>221</v>
      </c>
      <c r="K1703" s="8">
        <v>12.56</v>
      </c>
    </row>
    <row r="1704" spans="7:11">
      <c r="G1704" s="9">
        <v>43558</v>
      </c>
      <c r="H1704" s="8">
        <v>13.74</v>
      </c>
      <c r="J1704" s="7" t="s">
        <v>222</v>
      </c>
      <c r="K1704" s="8">
        <v>12.83</v>
      </c>
    </row>
    <row r="1705" spans="7:11">
      <c r="G1705" s="9">
        <v>43557</v>
      </c>
      <c r="H1705" s="8">
        <v>13.36</v>
      </c>
      <c r="J1705" s="7" t="s">
        <v>223</v>
      </c>
      <c r="K1705" s="8">
        <v>13.68</v>
      </c>
    </row>
    <row r="1706" spans="7:11">
      <c r="G1706" s="9">
        <v>43556</v>
      </c>
      <c r="H1706" s="8">
        <v>13.4</v>
      </c>
      <c r="J1706" s="7" t="s">
        <v>224</v>
      </c>
      <c r="K1706" s="8">
        <v>14.04</v>
      </c>
    </row>
    <row r="1707" spans="7:11">
      <c r="G1707" s="9">
        <v>43553</v>
      </c>
      <c r="H1707" s="8">
        <v>13.71</v>
      </c>
      <c r="J1707" s="7" t="s">
        <v>225</v>
      </c>
      <c r="K1707" s="8">
        <v>13.82</v>
      </c>
    </row>
    <row r="1708" spans="7:11">
      <c r="G1708" s="9">
        <v>43552</v>
      </c>
      <c r="H1708" s="8">
        <v>14.43</v>
      </c>
      <c r="J1708" s="7" t="s">
        <v>226</v>
      </c>
      <c r="K1708" s="8">
        <v>13.2</v>
      </c>
    </row>
    <row r="1709" spans="7:11">
      <c r="G1709" s="9">
        <v>43551</v>
      </c>
      <c r="H1709" s="8">
        <v>15.15</v>
      </c>
      <c r="J1709" s="7" t="s">
        <v>227</v>
      </c>
      <c r="K1709" s="8">
        <v>13.35</v>
      </c>
    </row>
    <row r="1710" spans="7:11">
      <c r="G1710" s="9">
        <v>43550</v>
      </c>
      <c r="H1710" s="8">
        <v>14.68</v>
      </c>
      <c r="J1710" s="7" t="s">
        <v>228</v>
      </c>
      <c r="K1710" s="8">
        <v>13.57</v>
      </c>
    </row>
    <row r="1711" spans="7:11">
      <c r="G1711" s="9">
        <v>43549</v>
      </c>
      <c r="H1711" s="8">
        <v>16.329999999999998</v>
      </c>
      <c r="J1711" s="7" t="s">
        <v>229</v>
      </c>
      <c r="K1711" s="8">
        <v>13.28</v>
      </c>
    </row>
    <row r="1712" spans="7:11">
      <c r="G1712" s="9">
        <v>43546</v>
      </c>
      <c r="H1712" s="8">
        <v>16.48</v>
      </c>
      <c r="J1712" s="7" t="s">
        <v>230</v>
      </c>
      <c r="K1712" s="8">
        <v>13.57</v>
      </c>
    </row>
    <row r="1713" spans="7:11">
      <c r="G1713" s="9">
        <v>43545</v>
      </c>
      <c r="H1713" s="8">
        <v>13.63</v>
      </c>
      <c r="J1713" s="7" t="s">
        <v>231</v>
      </c>
      <c r="K1713" s="8">
        <v>13.34</v>
      </c>
    </row>
    <row r="1714" spans="7:11">
      <c r="G1714" s="9">
        <v>43544</v>
      </c>
      <c r="H1714" s="8">
        <v>13.91</v>
      </c>
      <c r="J1714" s="7" t="s">
        <v>232</v>
      </c>
      <c r="K1714" s="8">
        <v>13.89</v>
      </c>
    </row>
    <row r="1715" spans="7:11">
      <c r="G1715" s="9">
        <v>43543</v>
      </c>
      <c r="H1715" s="8">
        <v>13.56</v>
      </c>
      <c r="J1715" s="7" t="s">
        <v>233</v>
      </c>
      <c r="K1715" s="8">
        <v>14.02</v>
      </c>
    </row>
    <row r="1716" spans="7:11">
      <c r="G1716" s="9">
        <v>43542</v>
      </c>
      <c r="H1716" s="8">
        <v>13.1</v>
      </c>
      <c r="J1716" s="7" t="s">
        <v>234</v>
      </c>
      <c r="K1716" s="8">
        <v>13.82</v>
      </c>
    </row>
    <row r="1717" spans="7:11">
      <c r="G1717" s="9">
        <v>43539</v>
      </c>
      <c r="H1717" s="8">
        <v>12.88</v>
      </c>
      <c r="J1717" s="7" t="s">
        <v>235</v>
      </c>
      <c r="K1717" s="8">
        <v>13.98</v>
      </c>
    </row>
    <row r="1718" spans="7:11">
      <c r="G1718" s="9">
        <v>43538</v>
      </c>
      <c r="H1718" s="8">
        <v>13.5</v>
      </c>
      <c r="J1718" s="7" t="s">
        <v>236</v>
      </c>
      <c r="K1718" s="8">
        <v>13.61</v>
      </c>
    </row>
    <row r="1719" spans="7:11">
      <c r="G1719" s="9">
        <v>43537</v>
      </c>
      <c r="H1719" s="8">
        <v>13.41</v>
      </c>
      <c r="J1719" s="7" t="s">
        <v>237</v>
      </c>
      <c r="K1719" s="8">
        <v>13.36</v>
      </c>
    </row>
    <row r="1720" spans="7:11">
      <c r="G1720" s="9">
        <v>43536</v>
      </c>
      <c r="H1720" s="8">
        <v>13.77</v>
      </c>
      <c r="J1720" s="7" t="s">
        <v>238</v>
      </c>
      <c r="K1720" s="8">
        <v>13.59</v>
      </c>
    </row>
    <row r="1721" spans="7:11">
      <c r="G1721" s="9">
        <v>43535</v>
      </c>
      <c r="H1721" s="8">
        <v>14.33</v>
      </c>
      <c r="J1721" s="7" t="s">
        <v>239</v>
      </c>
      <c r="K1721" s="8">
        <v>13.58</v>
      </c>
    </row>
    <row r="1722" spans="7:11">
      <c r="G1722" s="9">
        <v>43532</v>
      </c>
      <c r="H1722" s="8">
        <v>16.05</v>
      </c>
      <c r="J1722" s="7" t="s">
        <v>240</v>
      </c>
      <c r="K1722" s="8">
        <v>13.49</v>
      </c>
    </row>
    <row r="1723" spans="7:11">
      <c r="G1723" s="9">
        <v>43531</v>
      </c>
      <c r="H1723" s="8">
        <v>16.59</v>
      </c>
      <c r="J1723" s="7" t="s">
        <v>241</v>
      </c>
      <c r="K1723" s="8">
        <v>14.06</v>
      </c>
    </row>
    <row r="1724" spans="7:11">
      <c r="G1724" s="9">
        <v>43530</v>
      </c>
      <c r="H1724" s="8">
        <v>15.74</v>
      </c>
      <c r="J1724" s="7" t="s">
        <v>242</v>
      </c>
      <c r="K1724" s="8">
        <v>14.43</v>
      </c>
    </row>
    <row r="1725" spans="7:11">
      <c r="G1725" s="9">
        <v>43529</v>
      </c>
      <c r="H1725" s="8">
        <v>14.74</v>
      </c>
      <c r="J1725" s="7" t="s">
        <v>243</v>
      </c>
      <c r="K1725" s="8">
        <v>14.26</v>
      </c>
    </row>
    <row r="1726" spans="7:11">
      <c r="G1726" s="9">
        <v>43528</v>
      </c>
      <c r="H1726" s="8">
        <v>14.63</v>
      </c>
      <c r="J1726" s="7" t="s">
        <v>244</v>
      </c>
      <c r="K1726" s="8">
        <v>13.82</v>
      </c>
    </row>
    <row r="1727" spans="7:11">
      <c r="G1727" s="9">
        <v>43525</v>
      </c>
      <c r="H1727" s="8">
        <v>13.57</v>
      </c>
      <c r="J1727" s="7" t="s">
        <v>245</v>
      </c>
      <c r="K1727" s="8">
        <v>13.06</v>
      </c>
    </row>
    <row r="1728" spans="7:11">
      <c r="G1728" s="9">
        <v>43524</v>
      </c>
      <c r="H1728" s="8">
        <v>14.78</v>
      </c>
      <c r="J1728" s="7" t="s">
        <v>246</v>
      </c>
      <c r="K1728" s="8">
        <v>13.1</v>
      </c>
    </row>
    <row r="1729" spans="7:11">
      <c r="G1729" s="9">
        <v>43523</v>
      </c>
      <c r="H1729" s="8">
        <v>14.7</v>
      </c>
      <c r="J1729" s="7" t="s">
        <v>247</v>
      </c>
      <c r="K1729" s="8">
        <v>13.24</v>
      </c>
    </row>
    <row r="1730" spans="7:11">
      <c r="G1730" s="9">
        <v>43522</v>
      </c>
      <c r="H1730" s="8">
        <v>15.17</v>
      </c>
      <c r="J1730" s="7" t="s">
        <v>248</v>
      </c>
      <c r="K1730" s="8">
        <v>13.21</v>
      </c>
    </row>
    <row r="1731" spans="7:11">
      <c r="G1731" s="9">
        <v>43521</v>
      </c>
      <c r="H1731" s="8">
        <v>14.85</v>
      </c>
      <c r="J1731" s="7" t="s">
        <v>249</v>
      </c>
      <c r="K1731" s="8">
        <v>13.21</v>
      </c>
    </row>
    <row r="1732" spans="7:11">
      <c r="G1732" s="9">
        <v>43518</v>
      </c>
      <c r="H1732" s="8">
        <v>13.51</v>
      </c>
      <c r="J1732" s="7" t="s">
        <v>250</v>
      </c>
      <c r="K1732" s="8">
        <v>13.48</v>
      </c>
    </row>
    <row r="1733" spans="7:11">
      <c r="G1733" s="9">
        <v>43517</v>
      </c>
      <c r="H1733" s="8">
        <v>14.46</v>
      </c>
      <c r="J1733" s="7" t="s">
        <v>251</v>
      </c>
      <c r="K1733" s="8">
        <v>13.66</v>
      </c>
    </row>
    <row r="1734" spans="7:11">
      <c r="G1734" s="9">
        <v>43516</v>
      </c>
      <c r="H1734" s="8">
        <v>14.02</v>
      </c>
      <c r="J1734" s="7" t="s">
        <v>252</v>
      </c>
      <c r="K1734" s="8">
        <v>13.94</v>
      </c>
    </row>
    <row r="1735" spans="7:11">
      <c r="G1735" s="9">
        <v>43515</v>
      </c>
      <c r="H1735" s="8">
        <v>14.88</v>
      </c>
      <c r="J1735" s="7" t="s">
        <v>253</v>
      </c>
      <c r="K1735" s="8">
        <v>13.72</v>
      </c>
    </row>
    <row r="1736" spans="7:11">
      <c r="G1736" s="9">
        <v>43511</v>
      </c>
      <c r="H1736" s="8">
        <v>14.91</v>
      </c>
      <c r="J1736" s="7" t="s">
        <v>254</v>
      </c>
      <c r="K1736" s="8">
        <v>13.81</v>
      </c>
    </row>
    <row r="1737" spans="7:11">
      <c r="G1737" s="9">
        <v>43510</v>
      </c>
      <c r="H1737" s="8">
        <v>16.22</v>
      </c>
      <c r="J1737" s="7" t="s">
        <v>255</v>
      </c>
      <c r="K1737" s="8">
        <v>13.58</v>
      </c>
    </row>
    <row r="1738" spans="7:11">
      <c r="G1738" s="9">
        <v>43509</v>
      </c>
      <c r="H1738" s="8">
        <v>15.65</v>
      </c>
      <c r="J1738" s="7" t="s">
        <v>256</v>
      </c>
      <c r="K1738" s="8">
        <v>13.78</v>
      </c>
    </row>
    <row r="1739" spans="7:11">
      <c r="G1739" s="9">
        <v>43508</v>
      </c>
      <c r="H1739" s="8">
        <v>15.43</v>
      </c>
      <c r="J1739" s="7" t="s">
        <v>257</v>
      </c>
      <c r="K1739" s="8">
        <v>14.15</v>
      </c>
    </row>
    <row r="1740" spans="7:11">
      <c r="G1740" s="9">
        <v>43507</v>
      </c>
      <c r="H1740" s="8">
        <v>15.97</v>
      </c>
      <c r="J1740" s="7" t="s">
        <v>258</v>
      </c>
      <c r="K1740" s="8">
        <v>13.85</v>
      </c>
    </row>
    <row r="1741" spans="7:11">
      <c r="G1741" s="9">
        <v>43504</v>
      </c>
      <c r="H1741" s="8">
        <v>15.72</v>
      </c>
      <c r="J1741" s="7" t="s">
        <v>259</v>
      </c>
      <c r="K1741" s="8">
        <v>13.14</v>
      </c>
    </row>
    <row r="1742" spans="7:11">
      <c r="G1742" s="9">
        <v>43503</v>
      </c>
      <c r="H1742" s="8">
        <v>16.37</v>
      </c>
      <c r="J1742" s="7" t="s">
        <v>260</v>
      </c>
      <c r="K1742" s="8">
        <v>13.07</v>
      </c>
    </row>
    <row r="1743" spans="7:11">
      <c r="G1743" s="9">
        <v>43502</v>
      </c>
      <c r="H1743" s="8">
        <v>15.38</v>
      </c>
      <c r="J1743" s="7" t="s">
        <v>261</v>
      </c>
      <c r="K1743" s="8">
        <v>12.81</v>
      </c>
    </row>
    <row r="1744" spans="7:11">
      <c r="G1744" s="9">
        <v>43501</v>
      </c>
      <c r="H1744" s="8">
        <v>15.57</v>
      </c>
      <c r="J1744" s="7" t="s">
        <v>262</v>
      </c>
      <c r="K1744" s="8">
        <v>12.74</v>
      </c>
    </row>
    <row r="1745" spans="7:11">
      <c r="G1745" s="9">
        <v>43500</v>
      </c>
      <c r="H1745" s="8">
        <v>15.73</v>
      </c>
      <c r="J1745" s="7" t="s">
        <v>263</v>
      </c>
      <c r="K1745" s="8">
        <v>11.92</v>
      </c>
    </row>
    <row r="1746" spans="7:11">
      <c r="G1746" s="9">
        <v>43497</v>
      </c>
      <c r="H1746" s="8">
        <v>16.14</v>
      </c>
      <c r="J1746" s="7" t="s">
        <v>264</v>
      </c>
      <c r="K1746" s="8">
        <v>11.67</v>
      </c>
    </row>
    <row r="1747" spans="7:11">
      <c r="G1747" s="9">
        <v>43496</v>
      </c>
      <c r="H1747" s="8">
        <v>16.57</v>
      </c>
      <c r="J1747" s="7" t="s">
        <v>265</v>
      </c>
      <c r="K1747" s="8">
        <v>11.3</v>
      </c>
    </row>
    <row r="1748" spans="7:11">
      <c r="G1748" s="9">
        <v>43495</v>
      </c>
      <c r="H1748" s="8">
        <v>17.66</v>
      </c>
      <c r="J1748" s="7" t="s">
        <v>266</v>
      </c>
      <c r="K1748" s="8">
        <v>11.2</v>
      </c>
    </row>
    <row r="1749" spans="7:11">
      <c r="G1749" s="9">
        <v>43494</v>
      </c>
      <c r="H1749" s="8">
        <v>19.13</v>
      </c>
      <c r="J1749" s="7" t="s">
        <v>267</v>
      </c>
      <c r="K1749" s="8">
        <v>11.45</v>
      </c>
    </row>
    <row r="1750" spans="7:11">
      <c r="G1750" s="9">
        <v>43493</v>
      </c>
      <c r="H1750" s="8">
        <v>18.87</v>
      </c>
      <c r="J1750" s="7" t="s">
        <v>268</v>
      </c>
      <c r="K1750" s="8">
        <v>11.28</v>
      </c>
    </row>
    <row r="1751" spans="7:11">
      <c r="G1751" s="9">
        <v>43490</v>
      </c>
      <c r="H1751" s="8">
        <v>17.420000000000002</v>
      </c>
      <c r="J1751" s="7" t="s">
        <v>269</v>
      </c>
      <c r="K1751" s="8">
        <v>11.01</v>
      </c>
    </row>
    <row r="1752" spans="7:11">
      <c r="G1752" s="9">
        <v>43489</v>
      </c>
      <c r="H1752" s="8">
        <v>18.89</v>
      </c>
      <c r="J1752" s="7" t="s">
        <v>270</v>
      </c>
      <c r="K1752" s="8">
        <v>11.2</v>
      </c>
    </row>
    <row r="1753" spans="7:11">
      <c r="G1753" s="9">
        <v>43488</v>
      </c>
      <c r="H1753" s="8">
        <v>19.52</v>
      </c>
      <c r="J1753" s="7" t="s">
        <v>271</v>
      </c>
      <c r="K1753" s="8">
        <v>12.43</v>
      </c>
    </row>
    <row r="1754" spans="7:11">
      <c r="G1754" s="9">
        <v>43487</v>
      </c>
      <c r="H1754" s="8">
        <v>20.8</v>
      </c>
      <c r="J1754" s="7" t="s">
        <v>272</v>
      </c>
      <c r="K1754" s="8">
        <v>13.01</v>
      </c>
    </row>
    <row r="1755" spans="7:11">
      <c r="G1755" s="9">
        <v>43483</v>
      </c>
      <c r="H1755" s="8">
        <v>17.8</v>
      </c>
      <c r="J1755" s="7" t="s">
        <v>273</v>
      </c>
      <c r="K1755" s="8">
        <v>13.06</v>
      </c>
    </row>
    <row r="1756" spans="7:11">
      <c r="G1756" s="9">
        <v>43482</v>
      </c>
      <c r="H1756" s="8">
        <v>18.059999999999999</v>
      </c>
      <c r="J1756" s="7" t="s">
        <v>274</v>
      </c>
      <c r="K1756" s="8">
        <v>13.13</v>
      </c>
    </row>
    <row r="1757" spans="7:11">
      <c r="G1757" s="9">
        <v>43481</v>
      </c>
      <c r="H1757" s="8">
        <v>19.04</v>
      </c>
      <c r="J1757" s="7" t="s">
        <v>275</v>
      </c>
      <c r="K1757" s="8">
        <v>12.95</v>
      </c>
    </row>
    <row r="1758" spans="7:11">
      <c r="G1758" s="9">
        <v>43480</v>
      </c>
      <c r="H1758" s="8">
        <v>18.600000000000001</v>
      </c>
      <c r="J1758" s="7" t="s">
        <v>276</v>
      </c>
      <c r="K1758" s="8">
        <v>13.17</v>
      </c>
    </row>
    <row r="1759" spans="7:11">
      <c r="G1759" s="9">
        <v>43479</v>
      </c>
      <c r="H1759" s="8">
        <v>19.07</v>
      </c>
      <c r="J1759" s="7" t="s">
        <v>277</v>
      </c>
      <c r="K1759" s="8">
        <v>12.71</v>
      </c>
    </row>
    <row r="1760" spans="7:11">
      <c r="G1760" s="9">
        <v>43476</v>
      </c>
      <c r="H1760" s="8">
        <v>18.190000000000001</v>
      </c>
      <c r="J1760" s="7" t="s">
        <v>278</v>
      </c>
      <c r="K1760" s="8">
        <v>11.64</v>
      </c>
    </row>
    <row r="1761" spans="7:11">
      <c r="G1761" s="9">
        <v>43475</v>
      </c>
      <c r="H1761" s="8">
        <v>19.5</v>
      </c>
      <c r="J1761" s="7" t="s">
        <v>279</v>
      </c>
      <c r="K1761" s="8">
        <v>11.41</v>
      </c>
    </row>
    <row r="1762" spans="7:11">
      <c r="G1762" s="9">
        <v>43474</v>
      </c>
      <c r="H1762" s="8">
        <v>19.98</v>
      </c>
      <c r="J1762" s="7" t="s">
        <v>280</v>
      </c>
      <c r="K1762" s="8">
        <v>11.52</v>
      </c>
    </row>
    <row r="1763" spans="7:11">
      <c r="G1763" s="9">
        <v>43473</v>
      </c>
      <c r="H1763" s="8">
        <v>20.47</v>
      </c>
      <c r="J1763" s="7" t="s">
        <v>281</v>
      </c>
      <c r="K1763" s="8">
        <v>11.48</v>
      </c>
    </row>
    <row r="1764" spans="7:11">
      <c r="G1764" s="9">
        <v>43472</v>
      </c>
      <c r="H1764" s="8">
        <v>21.4</v>
      </c>
      <c r="J1764" s="7" t="s">
        <v>282</v>
      </c>
      <c r="K1764" s="8">
        <v>11.62</v>
      </c>
    </row>
    <row r="1765" spans="7:11">
      <c r="G1765" s="9">
        <v>43469</v>
      </c>
      <c r="H1765" s="8">
        <v>21.38</v>
      </c>
      <c r="J1765" s="7" t="s">
        <v>283</v>
      </c>
      <c r="K1765" s="8">
        <v>11.31</v>
      </c>
    </row>
    <row r="1766" spans="7:11">
      <c r="G1766" s="9">
        <v>43468</v>
      </c>
      <c r="H1766" s="8">
        <v>25.45</v>
      </c>
      <c r="J1766" s="7" t="s">
        <v>284</v>
      </c>
      <c r="K1766" s="8">
        <v>11.15</v>
      </c>
    </row>
    <row r="1767" spans="7:11">
      <c r="G1767" s="9">
        <v>43467</v>
      </c>
      <c r="H1767" s="8">
        <v>23.22</v>
      </c>
      <c r="J1767" s="7" t="s">
        <v>285</v>
      </c>
      <c r="K1767" s="8">
        <v>11.53</v>
      </c>
    </row>
    <row r="1768" spans="7:11">
      <c r="G1768" s="9">
        <v>43465</v>
      </c>
      <c r="H1768" s="8">
        <v>25.42</v>
      </c>
      <c r="J1768" s="7" t="s">
        <v>286</v>
      </c>
      <c r="K1768" s="8">
        <v>11.34</v>
      </c>
    </row>
    <row r="1769" spans="7:11">
      <c r="G1769" s="9">
        <v>43462</v>
      </c>
      <c r="H1769" s="8">
        <v>28.34</v>
      </c>
      <c r="J1769" s="7" t="s">
        <v>287</v>
      </c>
      <c r="K1769" s="8">
        <v>11.13</v>
      </c>
    </row>
    <row r="1770" spans="7:11">
      <c r="G1770" s="9">
        <v>43461</v>
      </c>
      <c r="H1770" s="8">
        <v>29.96</v>
      </c>
      <c r="J1770" s="7" t="s">
        <v>288</v>
      </c>
      <c r="K1770" s="8">
        <v>11.22</v>
      </c>
    </row>
    <row r="1771" spans="7:11">
      <c r="G1771" s="9">
        <v>43460</v>
      </c>
      <c r="H1771" s="8">
        <v>30.41</v>
      </c>
      <c r="J1771" s="7" t="s">
        <v>289</v>
      </c>
      <c r="K1771" s="8">
        <v>11.29</v>
      </c>
    </row>
    <row r="1772" spans="7:11">
      <c r="G1772" s="9">
        <v>43458</v>
      </c>
      <c r="H1772" s="8">
        <v>36.07</v>
      </c>
      <c r="J1772" s="7" t="s">
        <v>290</v>
      </c>
      <c r="K1772" s="8">
        <v>11.45</v>
      </c>
    </row>
    <row r="1773" spans="7:11">
      <c r="G1773" s="9">
        <v>43455</v>
      </c>
      <c r="H1773" s="8">
        <v>30.11</v>
      </c>
      <c r="J1773" s="7" t="s">
        <v>291</v>
      </c>
      <c r="K1773" s="8">
        <v>11.25</v>
      </c>
    </row>
    <row r="1774" spans="7:11">
      <c r="G1774" s="9">
        <v>43454</v>
      </c>
      <c r="H1774" s="8">
        <v>28.38</v>
      </c>
      <c r="J1774" s="7" t="s">
        <v>292</v>
      </c>
      <c r="K1774" s="8">
        <v>11.38</v>
      </c>
    </row>
    <row r="1775" spans="7:11">
      <c r="G1775" s="9">
        <v>43453</v>
      </c>
      <c r="H1775" s="8">
        <v>25.58</v>
      </c>
      <c r="J1775" s="7" t="s">
        <v>293</v>
      </c>
      <c r="K1775" s="8">
        <v>11.18</v>
      </c>
    </row>
    <row r="1776" spans="7:11">
      <c r="G1776" s="9">
        <v>43452</v>
      </c>
      <c r="H1776" s="8">
        <v>25.58</v>
      </c>
      <c r="J1776" s="7" t="s">
        <v>294</v>
      </c>
      <c r="K1776" s="8">
        <v>10.98</v>
      </c>
    </row>
    <row r="1777" spans="7:11">
      <c r="G1777" s="9">
        <v>43451</v>
      </c>
      <c r="H1777" s="8">
        <v>24.52</v>
      </c>
      <c r="J1777" s="7" t="s">
        <v>295</v>
      </c>
      <c r="K1777" s="8">
        <v>10.98</v>
      </c>
    </row>
    <row r="1778" spans="7:11">
      <c r="G1778" s="9">
        <v>43448</v>
      </c>
      <c r="H1778" s="8">
        <v>21.63</v>
      </c>
      <c r="J1778" s="7" t="s">
        <v>296</v>
      </c>
      <c r="K1778" s="8">
        <v>10.71</v>
      </c>
    </row>
    <row r="1779" spans="7:11">
      <c r="G1779" s="9">
        <v>43447</v>
      </c>
      <c r="H1779" s="8">
        <v>20.65</v>
      </c>
      <c r="J1779" s="7" t="s">
        <v>297</v>
      </c>
      <c r="K1779" s="8">
        <v>10.54</v>
      </c>
    </row>
    <row r="1780" spans="7:11">
      <c r="G1780" s="9">
        <v>43446</v>
      </c>
      <c r="H1780" s="8">
        <v>21.46</v>
      </c>
      <c r="J1780" s="7" t="s">
        <v>298</v>
      </c>
      <c r="K1780" s="8">
        <v>10.8</v>
      </c>
    </row>
    <row r="1781" spans="7:11">
      <c r="G1781" s="9">
        <v>43445</v>
      </c>
      <c r="H1781" s="8">
        <v>21.76</v>
      </c>
      <c r="J1781" s="7" t="s">
        <v>299</v>
      </c>
      <c r="K1781" s="8">
        <v>10.83</v>
      </c>
    </row>
    <row r="1782" spans="7:11">
      <c r="G1782" s="9">
        <v>43444</v>
      </c>
      <c r="H1782" s="8">
        <v>22.64</v>
      </c>
      <c r="J1782" s="7" t="s">
        <v>300</v>
      </c>
      <c r="K1782" s="8">
        <v>10.93</v>
      </c>
    </row>
    <row r="1783" spans="7:11">
      <c r="G1783" s="9">
        <v>43441</v>
      </c>
      <c r="H1783" s="8">
        <v>23.23</v>
      </c>
      <c r="J1783" s="7" t="s">
        <v>301</v>
      </c>
      <c r="K1783" s="8">
        <v>11.16</v>
      </c>
    </row>
    <row r="1784" spans="7:11">
      <c r="G1784" s="9">
        <v>43440</v>
      </c>
      <c r="H1784" s="8">
        <v>21.19</v>
      </c>
      <c r="J1784" s="7" t="s">
        <v>302</v>
      </c>
      <c r="K1784" s="8">
        <v>10.98</v>
      </c>
    </row>
    <row r="1785" spans="7:11">
      <c r="G1785" s="9">
        <v>43438</v>
      </c>
      <c r="H1785" s="8">
        <v>20.74</v>
      </c>
      <c r="J1785" s="7" t="s">
        <v>303</v>
      </c>
      <c r="K1785" s="8">
        <v>10.4</v>
      </c>
    </row>
    <row r="1786" spans="7:11">
      <c r="G1786" s="9">
        <v>43437</v>
      </c>
      <c r="H1786" s="8">
        <v>16.440000000000001</v>
      </c>
      <c r="J1786" s="7" t="s">
        <v>304</v>
      </c>
      <c r="K1786" s="8">
        <v>9.77</v>
      </c>
    </row>
    <row r="1787" spans="7:11">
      <c r="G1787" s="9">
        <v>43434</v>
      </c>
      <c r="H1787" s="8">
        <v>18.07</v>
      </c>
      <c r="J1787" s="7" t="s">
        <v>305</v>
      </c>
      <c r="K1787" s="8">
        <v>9.41</v>
      </c>
    </row>
    <row r="1788" spans="7:11">
      <c r="G1788" s="9">
        <v>43433</v>
      </c>
      <c r="H1788" s="8">
        <v>18.79</v>
      </c>
      <c r="J1788" s="7" t="s">
        <v>306</v>
      </c>
      <c r="K1788" s="8">
        <v>10.199999999999999</v>
      </c>
    </row>
    <row r="1789" spans="7:11">
      <c r="G1789" s="9">
        <v>43432</v>
      </c>
      <c r="H1789" s="8">
        <v>18.489999999999998</v>
      </c>
      <c r="J1789" s="7" t="s">
        <v>307</v>
      </c>
      <c r="K1789" s="8">
        <v>10.25</v>
      </c>
    </row>
    <row r="1790" spans="7:11">
      <c r="G1790" s="9">
        <v>43431</v>
      </c>
      <c r="H1790" s="8">
        <v>19.02</v>
      </c>
      <c r="J1790" s="7" t="s">
        <v>308</v>
      </c>
      <c r="K1790" s="8">
        <v>11.12</v>
      </c>
    </row>
    <row r="1791" spans="7:11">
      <c r="G1791" s="9">
        <v>43430</v>
      </c>
      <c r="H1791" s="8">
        <v>18.899999999999999</v>
      </c>
      <c r="J1791" s="7" t="s">
        <v>309</v>
      </c>
      <c r="K1791" s="8">
        <v>11.79</v>
      </c>
    </row>
    <row r="1792" spans="7:11">
      <c r="G1792" s="9">
        <v>43427</v>
      </c>
      <c r="H1792" s="8">
        <v>21.52</v>
      </c>
      <c r="J1792" s="7" t="s">
        <v>310</v>
      </c>
      <c r="K1792" s="8">
        <v>12.6</v>
      </c>
    </row>
    <row r="1793" spans="7:11">
      <c r="G1793" s="9">
        <v>43425</v>
      </c>
      <c r="H1793" s="8">
        <v>20.8</v>
      </c>
      <c r="J1793" s="7" t="s">
        <v>311</v>
      </c>
      <c r="K1793" s="8">
        <v>12.79</v>
      </c>
    </row>
    <row r="1794" spans="7:11">
      <c r="G1794" s="9">
        <v>43424</v>
      </c>
      <c r="H1794" s="8">
        <v>22.48</v>
      </c>
      <c r="J1794" s="7" t="s">
        <v>312</v>
      </c>
      <c r="K1794" s="8">
        <v>12.56</v>
      </c>
    </row>
    <row r="1795" spans="7:11">
      <c r="G1795" s="9">
        <v>43423</v>
      </c>
      <c r="H1795" s="8">
        <v>20.100000000000001</v>
      </c>
      <c r="J1795" s="7" t="s">
        <v>313</v>
      </c>
      <c r="K1795" s="8">
        <v>12.51</v>
      </c>
    </row>
    <row r="1796" spans="7:11">
      <c r="G1796" s="9">
        <v>43420</v>
      </c>
      <c r="H1796" s="8">
        <v>18.14</v>
      </c>
      <c r="J1796" s="7" t="s">
        <v>314</v>
      </c>
      <c r="K1796" s="8">
        <v>12.3</v>
      </c>
    </row>
    <row r="1797" spans="7:11">
      <c r="G1797" s="9">
        <v>43419</v>
      </c>
      <c r="H1797" s="8">
        <v>19.98</v>
      </c>
      <c r="J1797" s="7" t="s">
        <v>315</v>
      </c>
      <c r="K1797" s="8">
        <v>12.81</v>
      </c>
    </row>
    <row r="1798" spans="7:11">
      <c r="G1798" s="9">
        <v>43418</v>
      </c>
      <c r="H1798" s="8">
        <v>21.25</v>
      </c>
      <c r="J1798" s="7" t="s">
        <v>316</v>
      </c>
      <c r="K1798" s="8">
        <v>13.09</v>
      </c>
    </row>
    <row r="1799" spans="7:11">
      <c r="G1799" s="9">
        <v>43417</v>
      </c>
      <c r="H1799" s="8">
        <v>20.02</v>
      </c>
      <c r="J1799" s="7" t="s">
        <v>317</v>
      </c>
      <c r="K1799" s="8">
        <v>12.97</v>
      </c>
    </row>
    <row r="1800" spans="7:11">
      <c r="G1800" s="9">
        <v>43416</v>
      </c>
      <c r="H1800" s="8">
        <v>20.45</v>
      </c>
      <c r="J1800" s="7" t="s">
        <v>318</v>
      </c>
      <c r="K1800" s="8">
        <v>12.79</v>
      </c>
    </row>
    <row r="1801" spans="7:11">
      <c r="G1801" s="9">
        <v>43413</v>
      </c>
      <c r="H1801" s="8">
        <v>17.36</v>
      </c>
      <c r="J1801" s="7" t="s">
        <v>319</v>
      </c>
      <c r="K1801" s="8">
        <v>13.02</v>
      </c>
    </row>
    <row r="1802" spans="7:11">
      <c r="G1802" s="9">
        <v>43412</v>
      </c>
      <c r="H1802" s="8">
        <v>16.72</v>
      </c>
      <c r="J1802" s="7" t="s">
        <v>320</v>
      </c>
      <c r="K1802" s="8">
        <v>13.26</v>
      </c>
    </row>
    <row r="1803" spans="7:11">
      <c r="G1803" s="9">
        <v>43411</v>
      </c>
      <c r="H1803" s="8">
        <v>16.36</v>
      </c>
      <c r="J1803" s="7" t="s">
        <v>321</v>
      </c>
      <c r="K1803" s="8">
        <v>13.04</v>
      </c>
    </row>
    <row r="1804" spans="7:11">
      <c r="G1804" s="9">
        <v>43410</v>
      </c>
      <c r="H1804" s="8">
        <v>19.91</v>
      </c>
      <c r="J1804" s="7" t="s">
        <v>322</v>
      </c>
      <c r="K1804" s="8">
        <v>12.62</v>
      </c>
    </row>
    <row r="1805" spans="7:11">
      <c r="G1805" s="9">
        <v>43409</v>
      </c>
      <c r="H1805" s="8">
        <v>19.96</v>
      </c>
      <c r="J1805" s="7" t="s">
        <v>323</v>
      </c>
      <c r="K1805" s="8">
        <v>12.14</v>
      </c>
    </row>
    <row r="1806" spans="7:11">
      <c r="G1806" s="9">
        <v>43406</v>
      </c>
      <c r="H1806" s="8">
        <v>19.510000000000002</v>
      </c>
      <c r="J1806" s="7" t="s">
        <v>324</v>
      </c>
      <c r="K1806" s="8">
        <v>11.87</v>
      </c>
    </row>
    <row r="1807" spans="7:11">
      <c r="G1807" s="9">
        <v>43405</v>
      </c>
      <c r="H1807" s="8">
        <v>19.34</v>
      </c>
      <c r="J1807" s="7" t="s">
        <v>325</v>
      </c>
      <c r="K1807" s="8">
        <v>11.41</v>
      </c>
    </row>
    <row r="1808" spans="7:11">
      <c r="G1808" s="9">
        <v>43404</v>
      </c>
      <c r="H1808" s="8">
        <v>21.23</v>
      </c>
      <c r="J1808" s="7" t="s">
        <v>326</v>
      </c>
      <c r="K1808" s="8">
        <v>11.35</v>
      </c>
    </row>
    <row r="1809" spans="7:11">
      <c r="G1809" s="9">
        <v>43403</v>
      </c>
      <c r="H1809" s="8">
        <v>23.35</v>
      </c>
      <c r="J1809" s="7" t="s">
        <v>327</v>
      </c>
      <c r="K1809" s="8">
        <v>11.21</v>
      </c>
    </row>
    <row r="1810" spans="7:11">
      <c r="G1810" s="9">
        <v>43402</v>
      </c>
      <c r="H1810" s="8">
        <v>24.7</v>
      </c>
      <c r="J1810" s="7" t="s">
        <v>328</v>
      </c>
      <c r="K1810" s="8">
        <v>10.93</v>
      </c>
    </row>
    <row r="1811" spans="7:11">
      <c r="G1811" s="9">
        <v>43399</v>
      </c>
      <c r="H1811" s="8">
        <v>24.16</v>
      </c>
      <c r="J1811" s="7" t="s">
        <v>329</v>
      </c>
      <c r="K1811" s="8">
        <v>10.68</v>
      </c>
    </row>
    <row r="1812" spans="7:11">
      <c r="G1812" s="9">
        <v>43398</v>
      </c>
      <c r="H1812" s="8">
        <v>24.22</v>
      </c>
      <c r="J1812" s="7" t="s">
        <v>330</v>
      </c>
      <c r="K1812" s="8">
        <v>10.69</v>
      </c>
    </row>
    <row r="1813" spans="7:11">
      <c r="G1813" s="9">
        <v>43397</v>
      </c>
      <c r="H1813" s="8">
        <v>25.23</v>
      </c>
      <c r="J1813" s="7" t="s">
        <v>331</v>
      </c>
      <c r="K1813" s="8">
        <v>10.9</v>
      </c>
    </row>
    <row r="1814" spans="7:11">
      <c r="G1814" s="9">
        <v>43396</v>
      </c>
      <c r="H1814" s="8">
        <v>20.71</v>
      </c>
      <c r="J1814" s="7" t="s">
        <v>332</v>
      </c>
      <c r="K1814" s="8">
        <v>10.55</v>
      </c>
    </row>
    <row r="1815" spans="7:11">
      <c r="G1815" s="9">
        <v>43395</v>
      </c>
      <c r="H1815" s="8">
        <v>19.64</v>
      </c>
      <c r="J1815" s="7" t="s">
        <v>333</v>
      </c>
      <c r="K1815" s="8">
        <v>10.220000000000001</v>
      </c>
    </row>
    <row r="1816" spans="7:11">
      <c r="G1816" s="9">
        <v>43392</v>
      </c>
      <c r="H1816" s="8">
        <v>19.89</v>
      </c>
      <c r="J1816" s="7" t="s">
        <v>334</v>
      </c>
      <c r="K1816" s="8">
        <v>10.050000000000001</v>
      </c>
    </row>
    <row r="1817" spans="7:11">
      <c r="G1817" s="9">
        <v>43391</v>
      </c>
      <c r="H1817" s="8">
        <v>20.059999999999999</v>
      </c>
      <c r="J1817" s="7" t="s">
        <v>335</v>
      </c>
      <c r="K1817" s="8">
        <v>9.8699999999999992</v>
      </c>
    </row>
    <row r="1818" spans="7:11">
      <c r="G1818" s="9">
        <v>43390</v>
      </c>
      <c r="H1818" s="8">
        <v>17.399999999999999</v>
      </c>
      <c r="J1818" s="7" t="s">
        <v>336</v>
      </c>
      <c r="K1818" s="8">
        <v>9.93</v>
      </c>
    </row>
    <row r="1819" spans="7:11">
      <c r="G1819" s="9">
        <v>43389</v>
      </c>
      <c r="H1819" s="8">
        <v>17.62</v>
      </c>
      <c r="J1819" s="7" t="s">
        <v>337</v>
      </c>
      <c r="K1819" s="8">
        <v>9.85</v>
      </c>
    </row>
    <row r="1820" spans="7:11">
      <c r="G1820" s="9">
        <v>43388</v>
      </c>
      <c r="H1820" s="8">
        <v>21.3</v>
      </c>
      <c r="J1820" s="7" t="s">
        <v>338</v>
      </c>
      <c r="K1820" s="8">
        <v>9.8699999999999992</v>
      </c>
    </row>
    <row r="1821" spans="7:11">
      <c r="G1821" s="9">
        <v>43385</v>
      </c>
      <c r="H1821" s="8">
        <v>21.31</v>
      </c>
      <c r="J1821" s="7" t="s">
        <v>339</v>
      </c>
      <c r="K1821" s="8">
        <v>9.7200000000000006</v>
      </c>
    </row>
    <row r="1822" spans="7:11">
      <c r="G1822" s="9">
        <v>43384</v>
      </c>
      <c r="H1822" s="8">
        <v>24.98</v>
      </c>
      <c r="J1822" s="7" t="s">
        <v>340</v>
      </c>
      <c r="K1822" s="8">
        <v>9.6999999999999993</v>
      </c>
    </row>
    <row r="1823" spans="7:11">
      <c r="G1823" s="9">
        <v>43383</v>
      </c>
      <c r="H1823" s="8">
        <v>22.96</v>
      </c>
      <c r="J1823" s="7" t="s">
        <v>341</v>
      </c>
      <c r="K1823" s="8">
        <v>9.6999999999999993</v>
      </c>
    </row>
    <row r="1824" spans="7:11">
      <c r="G1824" s="9">
        <v>43382</v>
      </c>
      <c r="H1824" s="8">
        <v>15.95</v>
      </c>
      <c r="J1824" s="7" t="s">
        <v>342</v>
      </c>
      <c r="K1824" s="8">
        <v>9.74</v>
      </c>
    </row>
    <row r="1825" spans="7:11">
      <c r="G1825" s="9">
        <v>43381</v>
      </c>
      <c r="H1825" s="8">
        <v>15.69</v>
      </c>
      <c r="J1825" s="7" t="s">
        <v>343</v>
      </c>
      <c r="K1825" s="8">
        <v>10</v>
      </c>
    </row>
    <row r="1826" spans="7:11">
      <c r="G1826" s="9">
        <v>43378</v>
      </c>
      <c r="H1826" s="8">
        <v>14.82</v>
      </c>
      <c r="J1826" s="7" t="s">
        <v>344</v>
      </c>
      <c r="K1826" s="8">
        <v>10.28</v>
      </c>
    </row>
    <row r="1827" spans="7:11">
      <c r="G1827" s="9">
        <v>43377</v>
      </c>
      <c r="H1827" s="8">
        <v>14.22</v>
      </c>
      <c r="J1827" s="7" t="s">
        <v>345</v>
      </c>
      <c r="K1827" s="8">
        <v>10.43</v>
      </c>
    </row>
    <row r="1828" spans="7:11">
      <c r="G1828" s="9">
        <v>43376</v>
      </c>
      <c r="H1828" s="8">
        <v>11.61</v>
      </c>
      <c r="J1828" s="7" t="s">
        <v>346</v>
      </c>
      <c r="K1828" s="8">
        <v>10.130000000000001</v>
      </c>
    </row>
    <row r="1829" spans="7:11">
      <c r="G1829" s="9">
        <v>43375</v>
      </c>
      <c r="H1829" s="8">
        <v>12.05</v>
      </c>
      <c r="J1829" s="7" t="s">
        <v>347</v>
      </c>
      <c r="K1829" s="8">
        <v>9.61</v>
      </c>
    </row>
    <row r="1830" spans="7:11">
      <c r="G1830" s="9">
        <v>43374</v>
      </c>
      <c r="H1830" s="8">
        <v>12</v>
      </c>
      <c r="J1830" s="7" t="s">
        <v>348</v>
      </c>
      <c r="K1830" s="8">
        <v>8.83</v>
      </c>
    </row>
    <row r="1831" spans="7:11">
      <c r="G1831" s="9">
        <v>43371</v>
      </c>
      <c r="H1831" s="8">
        <v>12.12</v>
      </c>
      <c r="J1831" s="7" t="s">
        <v>349</v>
      </c>
      <c r="K1831" s="8">
        <v>9.2100000000000009</v>
      </c>
    </row>
    <row r="1832" spans="7:11">
      <c r="G1832" s="9">
        <v>43370</v>
      </c>
      <c r="H1832" s="8">
        <v>12.41</v>
      </c>
      <c r="J1832" s="7" t="s">
        <v>350</v>
      </c>
      <c r="K1832" s="8">
        <v>10.14</v>
      </c>
    </row>
    <row r="1833" spans="7:11">
      <c r="G1833" s="9">
        <v>43369</v>
      </c>
      <c r="H1833" s="8">
        <v>12.89</v>
      </c>
      <c r="J1833" s="7" t="s">
        <v>351</v>
      </c>
      <c r="K1833" s="8">
        <v>11.04</v>
      </c>
    </row>
    <row r="1834" spans="7:11">
      <c r="G1834" s="9">
        <v>43368</v>
      </c>
      <c r="H1834" s="8">
        <v>12.42</v>
      </c>
      <c r="J1834" s="7" t="s">
        <v>352</v>
      </c>
      <c r="K1834" s="8">
        <v>11.11</v>
      </c>
    </row>
    <row r="1835" spans="7:11">
      <c r="G1835" s="9">
        <v>43367</v>
      </c>
      <c r="H1835" s="8">
        <v>12.2</v>
      </c>
      <c r="J1835" s="7" t="s">
        <v>353</v>
      </c>
      <c r="K1835" s="8">
        <v>11.19</v>
      </c>
    </row>
    <row r="1836" spans="7:11">
      <c r="G1836" s="9">
        <v>43364</v>
      </c>
      <c r="H1836" s="8">
        <v>11.68</v>
      </c>
      <c r="J1836" s="7" t="s">
        <v>354</v>
      </c>
      <c r="K1836" s="8">
        <v>11.41</v>
      </c>
    </row>
    <row r="1837" spans="7:11">
      <c r="G1837" s="9">
        <v>43363</v>
      </c>
      <c r="H1837" s="8">
        <v>11.8</v>
      </c>
      <c r="J1837" s="7" t="s">
        <v>355</v>
      </c>
      <c r="K1837" s="8">
        <v>11.45</v>
      </c>
    </row>
    <row r="1838" spans="7:11">
      <c r="G1838" s="9">
        <v>43362</v>
      </c>
      <c r="H1838" s="8">
        <v>11.75</v>
      </c>
      <c r="J1838" s="7" t="s">
        <v>356</v>
      </c>
      <c r="K1838" s="8">
        <v>11.68</v>
      </c>
    </row>
    <row r="1839" spans="7:11">
      <c r="G1839" s="9">
        <v>43361</v>
      </c>
      <c r="H1839" s="8">
        <v>12.79</v>
      </c>
      <c r="J1839" s="7" t="s">
        <v>357</v>
      </c>
      <c r="K1839" s="8">
        <v>11.84</v>
      </c>
    </row>
    <row r="1840" spans="7:11">
      <c r="G1840" s="9">
        <v>43360</v>
      </c>
      <c r="H1840" s="8">
        <v>13.68</v>
      </c>
      <c r="J1840" s="7" t="s">
        <v>358</v>
      </c>
      <c r="K1840" s="8">
        <v>11.82</v>
      </c>
    </row>
    <row r="1841" spans="7:11">
      <c r="G1841" s="9">
        <v>43357</v>
      </c>
      <c r="H1841" s="8">
        <v>12.07</v>
      </c>
      <c r="J1841" s="7" t="s">
        <v>359</v>
      </c>
      <c r="K1841" s="8">
        <v>11.79</v>
      </c>
    </row>
    <row r="1842" spans="7:11">
      <c r="G1842" s="9">
        <v>43356</v>
      </c>
      <c r="H1842" s="8">
        <v>12.37</v>
      </c>
      <c r="J1842" s="7" t="s">
        <v>360</v>
      </c>
      <c r="K1842" s="8">
        <v>11.58</v>
      </c>
    </row>
    <row r="1843" spans="7:11">
      <c r="G1843" s="9">
        <v>43355</v>
      </c>
      <c r="H1843" s="8">
        <v>13.14</v>
      </c>
      <c r="J1843" s="7" t="s">
        <v>361</v>
      </c>
      <c r="K1843" s="8">
        <v>11.69</v>
      </c>
    </row>
    <row r="1844" spans="7:11">
      <c r="G1844" s="9">
        <v>43354</v>
      </c>
      <c r="H1844" s="8">
        <v>13.22</v>
      </c>
      <c r="J1844" s="7" t="s">
        <v>362</v>
      </c>
      <c r="K1844" s="8">
        <v>11.72</v>
      </c>
    </row>
    <row r="1845" spans="7:11">
      <c r="G1845" s="9">
        <v>43353</v>
      </c>
      <c r="H1845" s="8">
        <v>14.16</v>
      </c>
      <c r="J1845" s="7" t="s">
        <v>363</v>
      </c>
      <c r="K1845" s="8">
        <v>12</v>
      </c>
    </row>
    <row r="1846" spans="7:11">
      <c r="G1846" s="9">
        <v>43350</v>
      </c>
      <c r="H1846" s="8">
        <v>14.88</v>
      </c>
      <c r="J1846" s="7" t="s">
        <v>364</v>
      </c>
      <c r="K1846" s="8">
        <v>12.22</v>
      </c>
    </row>
    <row r="1847" spans="7:11">
      <c r="G1847" s="9">
        <v>43349</v>
      </c>
      <c r="H1847" s="8">
        <v>14.65</v>
      </c>
      <c r="J1847" s="7" t="s">
        <v>365</v>
      </c>
      <c r="K1847" s="8">
        <v>12.36</v>
      </c>
    </row>
    <row r="1848" spans="7:11">
      <c r="G1848" s="9">
        <v>43348</v>
      </c>
      <c r="H1848" s="8">
        <v>13.91</v>
      </c>
      <c r="J1848" s="7" t="s">
        <v>366</v>
      </c>
      <c r="K1848" s="8">
        <v>12.56</v>
      </c>
    </row>
    <row r="1849" spans="7:11">
      <c r="G1849" s="9">
        <v>43347</v>
      </c>
      <c r="H1849" s="8">
        <v>13.16</v>
      </c>
      <c r="J1849" s="7" t="s">
        <v>367</v>
      </c>
      <c r="K1849" s="8">
        <v>12.63</v>
      </c>
    </row>
    <row r="1850" spans="7:11">
      <c r="G1850" s="9">
        <v>43343</v>
      </c>
      <c r="H1850" s="8">
        <v>12.86</v>
      </c>
      <c r="J1850" s="7" t="s">
        <v>368</v>
      </c>
      <c r="K1850" s="8">
        <v>12.37</v>
      </c>
    </row>
    <row r="1851" spans="7:11">
      <c r="G1851" s="9">
        <v>43342</v>
      </c>
      <c r="H1851" s="8">
        <v>13.53</v>
      </c>
      <c r="J1851" s="7" t="s">
        <v>369</v>
      </c>
      <c r="K1851" s="8">
        <v>12.05</v>
      </c>
    </row>
    <row r="1852" spans="7:11">
      <c r="G1852" s="9">
        <v>43341</v>
      </c>
      <c r="H1852" s="8">
        <v>12.25</v>
      </c>
      <c r="J1852" s="7" t="s">
        <v>370</v>
      </c>
      <c r="K1852" s="8">
        <v>12.07</v>
      </c>
    </row>
    <row r="1853" spans="7:11">
      <c r="G1853" s="9">
        <v>43340</v>
      </c>
      <c r="H1853" s="8">
        <v>12.5</v>
      </c>
      <c r="J1853" s="7" t="s">
        <v>371</v>
      </c>
      <c r="K1853" s="8">
        <v>11.85</v>
      </c>
    </row>
    <row r="1854" spans="7:11">
      <c r="G1854" s="9">
        <v>43339</v>
      </c>
      <c r="H1854" s="8">
        <v>12.16</v>
      </c>
      <c r="J1854" s="7" t="s">
        <v>372</v>
      </c>
      <c r="K1854" s="8">
        <v>11.6</v>
      </c>
    </row>
    <row r="1855" spans="7:11">
      <c r="G1855" s="9">
        <v>43336</v>
      </c>
      <c r="H1855" s="8">
        <v>11.99</v>
      </c>
      <c r="J1855" s="7" t="s">
        <v>373</v>
      </c>
      <c r="K1855" s="8">
        <v>11.48</v>
      </c>
    </row>
    <row r="1856" spans="7:11">
      <c r="G1856" s="9">
        <v>43335</v>
      </c>
      <c r="H1856" s="8">
        <v>12.41</v>
      </c>
      <c r="J1856" s="7" t="s">
        <v>374</v>
      </c>
      <c r="K1856" s="8">
        <v>12.1</v>
      </c>
    </row>
    <row r="1857" spans="7:11">
      <c r="G1857" s="9">
        <v>43334</v>
      </c>
      <c r="H1857" s="8">
        <v>12.25</v>
      </c>
      <c r="J1857" s="7" t="s">
        <v>375</v>
      </c>
      <c r="K1857" s="8">
        <v>11.98</v>
      </c>
    </row>
    <row r="1858" spans="7:11">
      <c r="G1858" s="9">
        <v>43333</v>
      </c>
      <c r="H1858" s="8">
        <v>12.86</v>
      </c>
      <c r="J1858" s="7" t="s">
        <v>376</v>
      </c>
      <c r="K1858" s="8">
        <v>11.82</v>
      </c>
    </row>
    <row r="1859" spans="7:11">
      <c r="G1859" s="9">
        <v>43332</v>
      </c>
      <c r="H1859" s="8">
        <v>12.49</v>
      </c>
      <c r="J1859" s="7" t="s">
        <v>377</v>
      </c>
      <c r="K1859" s="8">
        <v>12.05</v>
      </c>
    </row>
    <row r="1860" spans="7:11">
      <c r="G1860" s="9">
        <v>43329</v>
      </c>
      <c r="H1860" s="8">
        <v>12.64</v>
      </c>
      <c r="J1860" s="7" t="s">
        <v>378</v>
      </c>
      <c r="K1860" s="8">
        <v>12.15</v>
      </c>
    </row>
    <row r="1861" spans="7:11">
      <c r="G1861" s="9">
        <v>43328</v>
      </c>
      <c r="H1861" s="8">
        <v>13.45</v>
      </c>
      <c r="J1861" s="7" t="s">
        <v>379</v>
      </c>
      <c r="K1861" s="8">
        <v>11.85</v>
      </c>
    </row>
    <row r="1862" spans="7:11">
      <c r="G1862" s="9">
        <v>43327</v>
      </c>
      <c r="H1862" s="8">
        <v>14.64</v>
      </c>
      <c r="J1862" s="7" t="s">
        <v>380</v>
      </c>
      <c r="K1862" s="8">
        <v>11.52</v>
      </c>
    </row>
    <row r="1863" spans="7:11">
      <c r="G1863" s="9">
        <v>43326</v>
      </c>
      <c r="H1863" s="8">
        <v>13.31</v>
      </c>
      <c r="J1863" s="7" t="s">
        <v>381</v>
      </c>
      <c r="K1863" s="8">
        <v>11.25</v>
      </c>
    </row>
    <row r="1864" spans="7:11">
      <c r="G1864" s="9">
        <v>43325</v>
      </c>
      <c r="H1864" s="8">
        <v>14.78</v>
      </c>
      <c r="J1864" s="7" t="s">
        <v>382</v>
      </c>
      <c r="K1864" s="8">
        <v>11.1</v>
      </c>
    </row>
    <row r="1865" spans="7:11">
      <c r="G1865" s="9">
        <v>43322</v>
      </c>
      <c r="H1865" s="8">
        <v>13.16</v>
      </c>
    </row>
    <row r="1866" spans="7:11">
      <c r="G1866" s="9">
        <v>43321</v>
      </c>
      <c r="H1866" s="8">
        <v>11.27</v>
      </c>
    </row>
    <row r="1867" spans="7:11">
      <c r="G1867" s="9">
        <v>43320</v>
      </c>
      <c r="H1867" s="8">
        <v>10.85</v>
      </c>
    </row>
    <row r="1868" spans="7:11">
      <c r="G1868" s="9">
        <v>43319</v>
      </c>
      <c r="H1868" s="8">
        <v>10.93</v>
      </c>
    </row>
    <row r="1869" spans="7:11">
      <c r="G1869" s="9">
        <v>43318</v>
      </c>
      <c r="H1869" s="8">
        <v>11.27</v>
      </c>
    </row>
    <row r="1870" spans="7:11">
      <c r="G1870" s="9">
        <v>43315</v>
      </c>
      <c r="H1870" s="8">
        <v>11.64</v>
      </c>
    </row>
    <row r="1871" spans="7:11">
      <c r="G1871" s="9">
        <v>43314</v>
      </c>
      <c r="H1871" s="8">
        <v>12.19</v>
      </c>
    </row>
    <row r="1872" spans="7:11">
      <c r="G1872" s="9">
        <v>43313</v>
      </c>
      <c r="H1872" s="8">
        <v>13.15</v>
      </c>
    </row>
    <row r="1873" spans="7:8">
      <c r="G1873" s="9">
        <v>43312</v>
      </c>
      <c r="H1873" s="8">
        <v>12.83</v>
      </c>
    </row>
    <row r="1874" spans="7:8">
      <c r="G1874" s="9">
        <v>43311</v>
      </c>
      <c r="H1874" s="8">
        <v>14.26</v>
      </c>
    </row>
    <row r="1875" spans="7:8">
      <c r="G1875" s="9">
        <v>43308</v>
      </c>
      <c r="H1875" s="8">
        <v>13.03</v>
      </c>
    </row>
    <row r="1876" spans="7:8">
      <c r="G1876" s="9">
        <v>43307</v>
      </c>
      <c r="H1876" s="8">
        <v>12.14</v>
      </c>
    </row>
    <row r="1877" spans="7:8">
      <c r="G1877" s="9">
        <v>43306</v>
      </c>
      <c r="H1877" s="8">
        <v>12.29</v>
      </c>
    </row>
    <row r="1878" spans="7:8">
      <c r="G1878" s="9">
        <v>43305</v>
      </c>
      <c r="H1878" s="8">
        <v>12.41</v>
      </c>
    </row>
    <row r="1879" spans="7:8">
      <c r="G1879" s="9">
        <v>43304</v>
      </c>
      <c r="H1879" s="8">
        <v>12.62</v>
      </c>
    </row>
    <row r="1880" spans="7:8">
      <c r="G1880" s="9">
        <v>43301</v>
      </c>
      <c r="H1880" s="8">
        <v>12.86</v>
      </c>
    </row>
    <row r="1881" spans="7:8">
      <c r="G1881" s="9">
        <v>43300</v>
      </c>
      <c r="H1881" s="8">
        <v>12.87</v>
      </c>
    </row>
    <row r="1882" spans="7:8">
      <c r="G1882" s="9">
        <v>43299</v>
      </c>
      <c r="H1882" s="8">
        <v>12.1</v>
      </c>
    </row>
    <row r="1883" spans="7:8">
      <c r="G1883" s="9">
        <v>43298</v>
      </c>
      <c r="H1883" s="8">
        <v>12.06</v>
      </c>
    </row>
    <row r="1884" spans="7:8">
      <c r="G1884" s="9">
        <v>43297</v>
      </c>
      <c r="H1884" s="8">
        <v>12.83</v>
      </c>
    </row>
    <row r="1885" spans="7:8">
      <c r="G1885" s="9">
        <v>43294</v>
      </c>
      <c r="H1885" s="8">
        <v>12.18</v>
      </c>
    </row>
    <row r="1886" spans="7:8">
      <c r="G1886" s="9">
        <v>43293</v>
      </c>
      <c r="H1886" s="8">
        <v>12.58</v>
      </c>
    </row>
    <row r="1887" spans="7:8">
      <c r="G1887" s="9">
        <v>43292</v>
      </c>
      <c r="H1887" s="8">
        <v>13.63</v>
      </c>
    </row>
    <row r="1888" spans="7:8">
      <c r="G1888" s="9">
        <v>43291</v>
      </c>
      <c r="H1888" s="8">
        <v>12.64</v>
      </c>
    </row>
    <row r="1889" spans="7:8">
      <c r="G1889" s="9">
        <v>43290</v>
      </c>
      <c r="H1889" s="8">
        <v>12.69</v>
      </c>
    </row>
    <row r="1890" spans="7:8">
      <c r="G1890" s="9">
        <v>43287</v>
      </c>
      <c r="H1890" s="8">
        <v>13.37</v>
      </c>
    </row>
    <row r="1891" spans="7:8">
      <c r="G1891" s="9">
        <v>43286</v>
      </c>
      <c r="H1891" s="8">
        <v>14.97</v>
      </c>
    </row>
    <row r="1892" spans="7:8">
      <c r="G1892" s="9">
        <v>43284</v>
      </c>
      <c r="H1892" s="8">
        <v>16.14</v>
      </c>
    </row>
    <row r="1893" spans="7:8">
      <c r="G1893" s="9">
        <v>43283</v>
      </c>
      <c r="H1893" s="8">
        <v>15.6</v>
      </c>
    </row>
    <row r="1894" spans="7:8">
      <c r="G1894" s="9">
        <v>43280</v>
      </c>
      <c r="H1894" s="8">
        <v>16.09</v>
      </c>
    </row>
    <row r="1895" spans="7:8">
      <c r="G1895" s="9">
        <v>43279</v>
      </c>
      <c r="H1895" s="8">
        <v>16.850000000000001</v>
      </c>
    </row>
    <row r="1896" spans="7:8">
      <c r="G1896" s="9">
        <v>43278</v>
      </c>
      <c r="H1896" s="8">
        <v>17.91</v>
      </c>
    </row>
    <row r="1897" spans="7:8">
      <c r="G1897" s="9">
        <v>43277</v>
      </c>
      <c r="H1897" s="8">
        <v>15.92</v>
      </c>
    </row>
    <row r="1898" spans="7:8">
      <c r="G1898" s="9">
        <v>43276</v>
      </c>
      <c r="H1898" s="8">
        <v>17.329999999999998</v>
      </c>
    </row>
    <row r="1899" spans="7:8">
      <c r="G1899" s="9">
        <v>43273</v>
      </c>
      <c r="H1899" s="8">
        <v>13.77</v>
      </c>
    </row>
    <row r="1900" spans="7:8">
      <c r="G1900" s="9">
        <v>43272</v>
      </c>
      <c r="H1900" s="8">
        <v>14.64</v>
      </c>
    </row>
    <row r="1901" spans="7:8">
      <c r="G1901" s="9">
        <v>43271</v>
      </c>
      <c r="H1901" s="8">
        <v>12.79</v>
      </c>
    </row>
    <row r="1902" spans="7:8">
      <c r="G1902" s="9">
        <v>43270</v>
      </c>
      <c r="H1902" s="8">
        <v>13.35</v>
      </c>
    </row>
    <row r="1903" spans="7:8">
      <c r="G1903" s="9">
        <v>43269</v>
      </c>
      <c r="H1903" s="8">
        <v>12.31</v>
      </c>
    </row>
    <row r="1904" spans="7:8">
      <c r="G1904" s="9">
        <v>43266</v>
      </c>
      <c r="H1904" s="8">
        <v>11.98</v>
      </c>
    </row>
    <row r="1905" spans="7:8">
      <c r="G1905" s="9">
        <v>43265</v>
      </c>
      <c r="H1905" s="8">
        <v>12.12</v>
      </c>
    </row>
    <row r="1906" spans="7:8">
      <c r="G1906" s="9">
        <v>43264</v>
      </c>
      <c r="H1906" s="8">
        <v>12.94</v>
      </c>
    </row>
    <row r="1907" spans="7:8">
      <c r="G1907" s="9">
        <v>43263</v>
      </c>
      <c r="H1907" s="8">
        <v>12.34</v>
      </c>
    </row>
    <row r="1908" spans="7:8">
      <c r="G1908" s="9">
        <v>43262</v>
      </c>
      <c r="H1908" s="8">
        <v>12.35</v>
      </c>
    </row>
    <row r="1909" spans="7:8">
      <c r="G1909" s="9">
        <v>43259</v>
      </c>
      <c r="H1909" s="8">
        <v>12.18</v>
      </c>
    </row>
    <row r="1910" spans="7:8">
      <c r="G1910" s="9">
        <v>43258</v>
      </c>
      <c r="H1910" s="8">
        <v>12.13</v>
      </c>
    </row>
    <row r="1911" spans="7:8">
      <c r="G1911" s="9">
        <v>43257</v>
      </c>
      <c r="H1911" s="8">
        <v>11.64</v>
      </c>
    </row>
    <row r="1912" spans="7:8">
      <c r="G1912" s="9">
        <v>43256</v>
      </c>
      <c r="H1912" s="8">
        <v>12.4</v>
      </c>
    </row>
    <row r="1913" spans="7:8">
      <c r="G1913" s="9">
        <v>43255</v>
      </c>
      <c r="H1913" s="8">
        <v>12.74</v>
      </c>
    </row>
    <row r="1914" spans="7:8">
      <c r="G1914" s="9">
        <v>43252</v>
      </c>
      <c r="H1914" s="8">
        <v>13.46</v>
      </c>
    </row>
    <row r="1915" spans="7:8">
      <c r="G1915" s="9">
        <v>43251</v>
      </c>
      <c r="H1915" s="8">
        <v>15.43</v>
      </c>
    </row>
    <row r="1916" spans="7:8">
      <c r="G1916" s="9">
        <v>43250</v>
      </c>
      <c r="H1916" s="8">
        <v>14.94</v>
      </c>
    </row>
    <row r="1917" spans="7:8">
      <c r="G1917" s="9">
        <v>43249</v>
      </c>
      <c r="H1917" s="8">
        <v>17.02</v>
      </c>
    </row>
    <row r="1918" spans="7:8">
      <c r="G1918" s="9">
        <v>43245</v>
      </c>
      <c r="H1918" s="8">
        <v>13.22</v>
      </c>
    </row>
    <row r="1919" spans="7:8">
      <c r="G1919" s="9">
        <v>43244</v>
      </c>
      <c r="H1919" s="8">
        <v>12.53</v>
      </c>
    </row>
    <row r="1920" spans="7:8">
      <c r="G1920" s="9">
        <v>43243</v>
      </c>
      <c r="H1920" s="8">
        <v>12.58</v>
      </c>
    </row>
    <row r="1921" spans="7:8">
      <c r="G1921" s="9">
        <v>43242</v>
      </c>
      <c r="H1921" s="8">
        <v>13.22</v>
      </c>
    </row>
    <row r="1922" spans="7:8">
      <c r="G1922" s="9">
        <v>43241</v>
      </c>
      <c r="H1922" s="8">
        <v>13.08</v>
      </c>
    </row>
    <row r="1923" spans="7:8">
      <c r="G1923" s="9">
        <v>43238</v>
      </c>
      <c r="H1923" s="8">
        <v>13.42</v>
      </c>
    </row>
    <row r="1924" spans="7:8">
      <c r="G1924" s="9">
        <v>43237</v>
      </c>
      <c r="H1924" s="8">
        <v>13.43</v>
      </c>
    </row>
    <row r="1925" spans="7:8">
      <c r="G1925" s="9">
        <v>43236</v>
      </c>
      <c r="H1925" s="8">
        <v>13.42</v>
      </c>
    </row>
    <row r="1926" spans="7:8">
      <c r="G1926" s="9">
        <v>43235</v>
      </c>
      <c r="H1926" s="8">
        <v>14.63</v>
      </c>
    </row>
    <row r="1927" spans="7:8">
      <c r="G1927" s="9">
        <v>43234</v>
      </c>
      <c r="H1927" s="8">
        <v>12.93</v>
      </c>
    </row>
    <row r="1928" spans="7:8">
      <c r="G1928" s="9">
        <v>43231</v>
      </c>
      <c r="H1928" s="8">
        <v>12.65</v>
      </c>
    </row>
    <row r="1929" spans="7:8">
      <c r="G1929" s="9">
        <v>43230</v>
      </c>
      <c r="H1929" s="8">
        <v>13.23</v>
      </c>
    </row>
    <row r="1930" spans="7:8">
      <c r="G1930" s="9">
        <v>43229</v>
      </c>
      <c r="H1930" s="8">
        <v>13.42</v>
      </c>
    </row>
    <row r="1931" spans="7:8">
      <c r="G1931" s="9">
        <v>43228</v>
      </c>
      <c r="H1931" s="8">
        <v>14.71</v>
      </c>
    </row>
    <row r="1932" spans="7:8">
      <c r="G1932" s="9">
        <v>43227</v>
      </c>
      <c r="H1932" s="8">
        <v>14.75</v>
      </c>
    </row>
    <row r="1933" spans="7:8">
      <c r="G1933" s="9">
        <v>43224</v>
      </c>
      <c r="H1933" s="8">
        <v>14.77</v>
      </c>
    </row>
    <row r="1934" spans="7:8">
      <c r="G1934" s="9">
        <v>43223</v>
      </c>
      <c r="H1934" s="8">
        <v>15.9</v>
      </c>
    </row>
    <row r="1935" spans="7:8">
      <c r="G1935" s="9">
        <v>43222</v>
      </c>
      <c r="H1935" s="8">
        <v>15.97</v>
      </c>
    </row>
    <row r="1936" spans="7:8">
      <c r="G1936" s="9">
        <v>43221</v>
      </c>
      <c r="H1936" s="8">
        <v>15.49</v>
      </c>
    </row>
    <row r="1937" spans="7:8">
      <c r="G1937" s="9">
        <v>43220</v>
      </c>
      <c r="H1937" s="8">
        <v>15.93</v>
      </c>
    </row>
    <row r="1938" spans="7:8">
      <c r="G1938" s="9">
        <v>43217</v>
      </c>
      <c r="H1938" s="8">
        <v>15.41</v>
      </c>
    </row>
    <row r="1939" spans="7:8">
      <c r="G1939" s="9">
        <v>43216</v>
      </c>
      <c r="H1939" s="8">
        <v>16.239999999999998</v>
      </c>
    </row>
    <row r="1940" spans="7:8">
      <c r="G1940" s="9">
        <v>43215</v>
      </c>
      <c r="H1940" s="8">
        <v>17.84</v>
      </c>
    </row>
    <row r="1941" spans="7:8">
      <c r="G1941" s="9">
        <v>43214</v>
      </c>
      <c r="H1941" s="8">
        <v>18.02</v>
      </c>
    </row>
    <row r="1942" spans="7:8">
      <c r="G1942" s="9">
        <v>43213</v>
      </c>
      <c r="H1942" s="8">
        <v>16.34</v>
      </c>
    </row>
    <row r="1943" spans="7:8">
      <c r="G1943" s="9">
        <v>43210</v>
      </c>
      <c r="H1943" s="8">
        <v>16.88</v>
      </c>
    </row>
    <row r="1944" spans="7:8">
      <c r="G1944" s="9">
        <v>43209</v>
      </c>
      <c r="H1944" s="8">
        <v>15.96</v>
      </c>
    </row>
    <row r="1945" spans="7:8">
      <c r="G1945" s="9">
        <v>43208</v>
      </c>
      <c r="H1945" s="8">
        <v>15.6</v>
      </c>
    </row>
    <row r="1946" spans="7:8">
      <c r="G1946" s="9">
        <v>43207</v>
      </c>
      <c r="H1946" s="8">
        <v>15.25</v>
      </c>
    </row>
    <row r="1947" spans="7:8">
      <c r="G1947" s="9">
        <v>43206</v>
      </c>
      <c r="H1947" s="8">
        <v>16.559999999999999</v>
      </c>
    </row>
    <row r="1948" spans="7:8">
      <c r="G1948" s="9">
        <v>43203</v>
      </c>
      <c r="H1948" s="8">
        <v>17.41</v>
      </c>
    </row>
    <row r="1949" spans="7:8">
      <c r="G1949" s="9">
        <v>43202</v>
      </c>
      <c r="H1949" s="8">
        <v>18.489999999999998</v>
      </c>
    </row>
    <row r="1950" spans="7:8">
      <c r="G1950" s="9">
        <v>43201</v>
      </c>
      <c r="H1950" s="8">
        <v>20.239999999999998</v>
      </c>
    </row>
    <row r="1951" spans="7:8">
      <c r="G1951" s="9">
        <v>43200</v>
      </c>
      <c r="H1951" s="8">
        <v>20.47</v>
      </c>
    </row>
    <row r="1952" spans="7:8">
      <c r="G1952" s="9">
        <v>43199</v>
      </c>
      <c r="H1952" s="8">
        <v>21.77</v>
      </c>
    </row>
    <row r="1953" spans="7:8">
      <c r="G1953" s="9">
        <v>43196</v>
      </c>
      <c r="H1953" s="8">
        <v>21.49</v>
      </c>
    </row>
    <row r="1954" spans="7:8">
      <c r="G1954" s="9">
        <v>43195</v>
      </c>
      <c r="H1954" s="8">
        <v>18.940000000000001</v>
      </c>
    </row>
    <row r="1955" spans="7:8">
      <c r="G1955" s="9">
        <v>43194</v>
      </c>
      <c r="H1955" s="8">
        <v>20.059999999999999</v>
      </c>
    </row>
    <row r="1956" spans="7:8">
      <c r="G1956" s="9">
        <v>43193</v>
      </c>
      <c r="H1956" s="8">
        <v>21.1</v>
      </c>
    </row>
    <row r="1957" spans="7:8">
      <c r="G1957" s="9">
        <v>43192</v>
      </c>
      <c r="H1957" s="8">
        <v>23.62</v>
      </c>
    </row>
    <row r="1958" spans="7:8">
      <c r="G1958" s="9">
        <v>43188</v>
      </c>
      <c r="H1958" s="8">
        <v>19.97</v>
      </c>
    </row>
    <row r="1959" spans="7:8">
      <c r="G1959" s="9">
        <v>43187</v>
      </c>
      <c r="H1959" s="8">
        <v>22.87</v>
      </c>
    </row>
    <row r="1960" spans="7:8">
      <c r="G1960" s="9">
        <v>43186</v>
      </c>
      <c r="H1960" s="8">
        <v>22.5</v>
      </c>
    </row>
    <row r="1961" spans="7:8">
      <c r="G1961" s="9">
        <v>43185</v>
      </c>
      <c r="H1961" s="8">
        <v>21.03</v>
      </c>
    </row>
    <row r="1962" spans="7:8">
      <c r="G1962" s="9">
        <v>43182</v>
      </c>
      <c r="H1962" s="8">
        <v>24.87</v>
      </c>
    </row>
    <row r="1963" spans="7:8">
      <c r="G1963" s="9">
        <v>43181</v>
      </c>
      <c r="H1963" s="8">
        <v>23.34</v>
      </c>
    </row>
    <row r="1964" spans="7:8">
      <c r="G1964" s="9">
        <v>43180</v>
      </c>
      <c r="H1964" s="8">
        <v>17.86</v>
      </c>
    </row>
    <row r="1965" spans="7:8">
      <c r="G1965" s="9">
        <v>43179</v>
      </c>
      <c r="H1965" s="8">
        <v>18.2</v>
      </c>
    </row>
    <row r="1966" spans="7:8">
      <c r="G1966" s="9">
        <v>43178</v>
      </c>
      <c r="H1966" s="8">
        <v>19.02</v>
      </c>
    </row>
    <row r="1967" spans="7:8">
      <c r="G1967" s="9">
        <v>43175</v>
      </c>
      <c r="H1967" s="8">
        <v>15.8</v>
      </c>
    </row>
    <row r="1968" spans="7:8">
      <c r="G1968" s="9">
        <v>43174</v>
      </c>
      <c r="H1968" s="8">
        <v>16.59</v>
      </c>
    </row>
    <row r="1969" spans="7:8">
      <c r="G1969" s="9">
        <v>43173</v>
      </c>
      <c r="H1969" s="8">
        <v>17.23</v>
      </c>
    </row>
    <row r="1970" spans="7:8">
      <c r="G1970" s="9">
        <v>43172</v>
      </c>
      <c r="H1970" s="8">
        <v>16.350000000000001</v>
      </c>
    </row>
    <row r="1971" spans="7:8">
      <c r="G1971" s="9">
        <v>43171</v>
      </c>
      <c r="H1971" s="8">
        <v>15.78</v>
      </c>
    </row>
    <row r="1972" spans="7:8">
      <c r="G1972" s="9">
        <v>43168</v>
      </c>
      <c r="H1972" s="8">
        <v>14.64</v>
      </c>
    </row>
    <row r="1973" spans="7:8">
      <c r="G1973" s="9">
        <v>43167</v>
      </c>
      <c r="H1973" s="8">
        <v>16.54</v>
      </c>
    </row>
    <row r="1974" spans="7:8">
      <c r="G1974" s="9">
        <v>43166</v>
      </c>
      <c r="H1974" s="8">
        <v>17.760000000000002</v>
      </c>
    </row>
    <row r="1975" spans="7:8">
      <c r="G1975" s="9">
        <v>43165</v>
      </c>
      <c r="H1975" s="8">
        <v>18.36</v>
      </c>
    </row>
    <row r="1976" spans="7:8">
      <c r="G1976" s="9">
        <v>43164</v>
      </c>
      <c r="H1976" s="8">
        <v>18.73</v>
      </c>
    </row>
    <row r="1977" spans="7:8">
      <c r="G1977" s="9">
        <v>43161</v>
      </c>
      <c r="H1977" s="8">
        <v>19.59</v>
      </c>
    </row>
    <row r="1978" spans="7:8">
      <c r="G1978" s="9">
        <v>43160</v>
      </c>
      <c r="H1978" s="8">
        <v>22.47</v>
      </c>
    </row>
    <row r="1979" spans="7:8">
      <c r="G1979" s="9">
        <v>43159</v>
      </c>
      <c r="H1979" s="8">
        <v>19.850000000000001</v>
      </c>
    </row>
    <row r="1980" spans="7:8">
      <c r="G1980" s="9">
        <v>43158</v>
      </c>
      <c r="H1980" s="8">
        <v>18.59</v>
      </c>
    </row>
    <row r="1981" spans="7:8">
      <c r="G1981" s="9">
        <v>43157</v>
      </c>
      <c r="H1981" s="8">
        <v>15.8</v>
      </c>
    </row>
    <row r="1982" spans="7:8">
      <c r="G1982" s="9">
        <v>43154</v>
      </c>
      <c r="H1982" s="8">
        <v>16.489999999999998</v>
      </c>
    </row>
    <row r="1983" spans="7:8">
      <c r="G1983" s="9">
        <v>43153</v>
      </c>
      <c r="H1983" s="8">
        <v>18.72</v>
      </c>
    </row>
    <row r="1984" spans="7:8">
      <c r="G1984" s="9">
        <v>43152</v>
      </c>
      <c r="H1984" s="8">
        <v>20.02</v>
      </c>
    </row>
    <row r="1985" spans="7:8">
      <c r="G1985" s="9">
        <v>43151</v>
      </c>
      <c r="H1985" s="8">
        <v>20.6</v>
      </c>
    </row>
    <row r="1986" spans="7:8">
      <c r="G1986" s="9">
        <v>43147</v>
      </c>
      <c r="H1986" s="8">
        <v>19.46</v>
      </c>
    </row>
    <row r="1987" spans="7:8">
      <c r="G1987" s="9">
        <v>43146</v>
      </c>
      <c r="H1987" s="8">
        <v>19.13</v>
      </c>
    </row>
    <row r="1988" spans="7:8">
      <c r="G1988" s="9">
        <v>43145</v>
      </c>
      <c r="H1988" s="8">
        <v>19.260000000000002</v>
      </c>
    </row>
    <row r="1989" spans="7:8">
      <c r="G1989" s="9">
        <v>43144</v>
      </c>
      <c r="H1989" s="8">
        <v>24.97</v>
      </c>
    </row>
    <row r="1990" spans="7:8">
      <c r="G1990" s="9">
        <v>43143</v>
      </c>
      <c r="H1990" s="8">
        <v>25.61</v>
      </c>
    </row>
    <row r="1991" spans="7:8">
      <c r="G1991" s="9">
        <v>43140</v>
      </c>
      <c r="H1991" s="8">
        <v>29.06</v>
      </c>
    </row>
    <row r="1992" spans="7:8">
      <c r="G1992" s="9">
        <v>43139</v>
      </c>
      <c r="H1992" s="8">
        <v>33.46</v>
      </c>
    </row>
    <row r="1993" spans="7:8">
      <c r="G1993" s="9">
        <v>43138</v>
      </c>
      <c r="H1993" s="8">
        <v>27.73</v>
      </c>
    </row>
    <row r="1994" spans="7:8">
      <c r="G1994" s="9">
        <v>43137</v>
      </c>
      <c r="H1994" s="8">
        <v>29.98</v>
      </c>
    </row>
    <row r="1995" spans="7:8">
      <c r="G1995" s="9">
        <v>43136</v>
      </c>
      <c r="H1995" s="8">
        <v>37.32</v>
      </c>
    </row>
    <row r="1996" spans="7:8">
      <c r="G1996" s="9">
        <v>43133</v>
      </c>
      <c r="H1996" s="8">
        <v>17.309999999999999</v>
      </c>
    </row>
    <row r="1997" spans="7:8">
      <c r="G1997" s="9">
        <v>43132</v>
      </c>
      <c r="H1997" s="8">
        <v>13.47</v>
      </c>
    </row>
    <row r="1998" spans="7:8">
      <c r="G1998" s="9">
        <v>43131</v>
      </c>
      <c r="H1998" s="8">
        <v>13.54</v>
      </c>
    </row>
    <row r="1999" spans="7:8">
      <c r="G1999" s="9">
        <v>43130</v>
      </c>
      <c r="H1999" s="8">
        <v>14.79</v>
      </c>
    </row>
    <row r="2000" spans="7:8">
      <c r="G2000" s="9">
        <v>43129</v>
      </c>
      <c r="H2000" s="8">
        <v>13.84</v>
      </c>
    </row>
    <row r="2001" spans="7:8">
      <c r="G2001" s="9">
        <v>43126</v>
      </c>
      <c r="H2001" s="8">
        <v>11.08</v>
      </c>
    </row>
    <row r="2002" spans="7:8">
      <c r="G2002" s="9">
        <v>43125</v>
      </c>
      <c r="H2002" s="8">
        <v>11.58</v>
      </c>
    </row>
    <row r="2003" spans="7:8">
      <c r="G2003" s="9">
        <v>43124</v>
      </c>
      <c r="H2003" s="8">
        <v>11.47</v>
      </c>
    </row>
    <row r="2004" spans="7:8">
      <c r="G2004" s="9">
        <v>43123</v>
      </c>
      <c r="H2004" s="8">
        <v>11.1</v>
      </c>
    </row>
    <row r="2005" spans="7:8">
      <c r="G2005" s="9">
        <v>43122</v>
      </c>
      <c r="H2005" s="8">
        <v>11.03</v>
      </c>
    </row>
    <row r="2006" spans="7:8">
      <c r="G2006" s="9">
        <v>43119</v>
      </c>
      <c r="H2006" s="8">
        <v>11.27</v>
      </c>
    </row>
    <row r="2007" spans="7:8">
      <c r="G2007" s="9">
        <v>43118</v>
      </c>
      <c r="H2007" s="8">
        <v>12.22</v>
      </c>
    </row>
    <row r="2008" spans="7:8">
      <c r="G2008" s="9">
        <v>43117</v>
      </c>
      <c r="H2008" s="8">
        <v>11.91</v>
      </c>
    </row>
    <row r="2009" spans="7:8">
      <c r="G2009" s="9">
        <v>43116</v>
      </c>
      <c r="H2009" s="8">
        <v>11.66</v>
      </c>
    </row>
    <row r="2010" spans="7:8">
      <c r="G2010" s="9">
        <v>43112</v>
      </c>
      <c r="H2010" s="8">
        <v>10.16</v>
      </c>
    </row>
    <row r="2011" spans="7:8">
      <c r="G2011" s="9">
        <v>43111</v>
      </c>
      <c r="H2011" s="8">
        <v>9.8800000000000008</v>
      </c>
    </row>
    <row r="2012" spans="7:8">
      <c r="G2012" s="9">
        <v>43110</v>
      </c>
      <c r="H2012" s="8">
        <v>9.82</v>
      </c>
    </row>
    <row r="2013" spans="7:8">
      <c r="G2013" s="9">
        <v>43109</v>
      </c>
      <c r="H2013" s="8">
        <v>10.08</v>
      </c>
    </row>
    <row r="2014" spans="7:8">
      <c r="G2014" s="9">
        <v>43108</v>
      </c>
      <c r="H2014" s="8">
        <v>9.52</v>
      </c>
    </row>
    <row r="2015" spans="7:8">
      <c r="G2015" s="9">
        <v>43105</v>
      </c>
      <c r="H2015" s="8">
        <v>9.2200000000000006</v>
      </c>
    </row>
    <row r="2016" spans="7:8">
      <c r="G2016" s="9">
        <v>43104</v>
      </c>
      <c r="H2016" s="8">
        <v>9.2200000000000006</v>
      </c>
    </row>
    <row r="2017" spans="7:8">
      <c r="G2017" s="9">
        <v>43103</v>
      </c>
      <c r="H2017" s="8">
        <v>9.15</v>
      </c>
    </row>
    <row r="2018" spans="7:8">
      <c r="G2018" s="9">
        <v>43102</v>
      </c>
      <c r="H2018" s="8">
        <v>9.77</v>
      </c>
    </row>
    <row r="2019" spans="7:8">
      <c r="G2019" s="9">
        <v>43098</v>
      </c>
      <c r="H2019" s="8">
        <v>11.04</v>
      </c>
    </row>
    <row r="2020" spans="7:8">
      <c r="G2020" s="9">
        <v>43097</v>
      </c>
      <c r="H2020" s="8">
        <v>10.18</v>
      </c>
    </row>
    <row r="2021" spans="7:8">
      <c r="G2021" s="9">
        <v>43096</v>
      </c>
      <c r="H2021" s="8">
        <v>10.47</v>
      </c>
    </row>
    <row r="2022" spans="7:8">
      <c r="G2022" s="9">
        <v>43095</v>
      </c>
      <c r="H2022" s="8">
        <v>10.25</v>
      </c>
    </row>
    <row r="2023" spans="7:8">
      <c r="G2023" s="9">
        <v>43091</v>
      </c>
      <c r="H2023" s="8">
        <v>9.9</v>
      </c>
    </row>
    <row r="2024" spans="7:8">
      <c r="G2024" s="9">
        <v>43090</v>
      </c>
      <c r="H2024" s="8">
        <v>9.6199999999999992</v>
      </c>
    </row>
    <row r="2025" spans="7:8">
      <c r="G2025" s="9">
        <v>43089</v>
      </c>
      <c r="H2025" s="8">
        <v>9.7200000000000006</v>
      </c>
    </row>
    <row r="2026" spans="7:8">
      <c r="G2026" s="9">
        <v>43088</v>
      </c>
      <c r="H2026" s="8">
        <v>10.029999999999999</v>
      </c>
    </row>
    <row r="2027" spans="7:8">
      <c r="G2027" s="9">
        <v>43087</v>
      </c>
      <c r="H2027" s="8">
        <v>9.5299999999999994</v>
      </c>
    </row>
    <row r="2028" spans="7:8">
      <c r="G2028" s="9">
        <v>43084</v>
      </c>
      <c r="H2028" s="8">
        <v>9.42</v>
      </c>
    </row>
    <row r="2029" spans="7:8">
      <c r="G2029" s="9">
        <v>43083</v>
      </c>
      <c r="H2029" s="8">
        <v>10.49</v>
      </c>
    </row>
    <row r="2030" spans="7:8">
      <c r="G2030" s="9">
        <v>43082</v>
      </c>
      <c r="H2030" s="8">
        <v>10.18</v>
      </c>
    </row>
    <row r="2031" spans="7:8">
      <c r="G2031" s="9">
        <v>43081</v>
      </c>
      <c r="H2031" s="8">
        <v>9.92</v>
      </c>
    </row>
    <row r="2032" spans="7:8">
      <c r="G2032" s="9">
        <v>43080</v>
      </c>
      <c r="H2032" s="8">
        <v>9.34</v>
      </c>
    </row>
    <row r="2033" spans="7:8">
      <c r="G2033" s="9">
        <v>43077</v>
      </c>
      <c r="H2033" s="8">
        <v>9.58</v>
      </c>
    </row>
    <row r="2034" spans="7:8">
      <c r="G2034" s="9">
        <v>43076</v>
      </c>
      <c r="H2034" s="8">
        <v>10.16</v>
      </c>
    </row>
    <row r="2035" spans="7:8">
      <c r="G2035" s="9">
        <v>43075</v>
      </c>
      <c r="H2035" s="8">
        <v>11.02</v>
      </c>
    </row>
    <row r="2036" spans="7:8">
      <c r="G2036" s="9">
        <v>43074</v>
      </c>
      <c r="H2036" s="8">
        <v>11.33</v>
      </c>
    </row>
    <row r="2037" spans="7:8">
      <c r="G2037" s="9">
        <v>43073</v>
      </c>
      <c r="H2037" s="8">
        <v>11.68</v>
      </c>
    </row>
    <row r="2038" spans="7:8">
      <c r="G2038" s="9">
        <v>43070</v>
      </c>
      <c r="H2038" s="8">
        <v>11.43</v>
      </c>
    </row>
    <row r="2039" spans="7:8">
      <c r="G2039" s="9">
        <v>43069</v>
      </c>
      <c r="H2039" s="8">
        <v>11.28</v>
      </c>
    </row>
    <row r="2040" spans="7:8">
      <c r="G2040" s="9">
        <v>43068</v>
      </c>
      <c r="H2040" s="8">
        <v>10.7</v>
      </c>
    </row>
    <row r="2041" spans="7:8">
      <c r="G2041" s="9">
        <v>43067</v>
      </c>
      <c r="H2041" s="8">
        <v>10.029999999999999</v>
      </c>
    </row>
    <row r="2042" spans="7:8">
      <c r="G2042" s="9">
        <v>43066</v>
      </c>
      <c r="H2042" s="8">
        <v>9.8699999999999992</v>
      </c>
    </row>
    <row r="2043" spans="7:8">
      <c r="G2043" s="9">
        <v>43063</v>
      </c>
      <c r="H2043" s="8">
        <v>9.67</v>
      </c>
    </row>
    <row r="2044" spans="7:8">
      <c r="G2044" s="9">
        <v>43061</v>
      </c>
      <c r="H2044" s="8">
        <v>9.8800000000000008</v>
      </c>
    </row>
    <row r="2045" spans="7:8">
      <c r="G2045" s="9">
        <v>43060</v>
      </c>
      <c r="H2045" s="8">
        <v>9.73</v>
      </c>
    </row>
    <row r="2046" spans="7:8">
      <c r="G2046" s="9">
        <v>43059</v>
      </c>
      <c r="H2046" s="8">
        <v>10.65</v>
      </c>
    </row>
    <row r="2047" spans="7:8">
      <c r="G2047" s="9">
        <v>43056</v>
      </c>
      <c r="H2047" s="8">
        <v>11.43</v>
      </c>
    </row>
    <row r="2048" spans="7:8">
      <c r="G2048" s="9">
        <v>43055</v>
      </c>
      <c r="H2048" s="8">
        <v>11.76</v>
      </c>
    </row>
    <row r="2049" spans="7:8">
      <c r="G2049" s="9">
        <v>43054</v>
      </c>
      <c r="H2049" s="8">
        <v>13.13</v>
      </c>
    </row>
    <row r="2050" spans="7:8">
      <c r="G2050" s="9">
        <v>43053</v>
      </c>
      <c r="H2050" s="8">
        <v>11.59</v>
      </c>
    </row>
    <row r="2051" spans="7:8">
      <c r="G2051" s="9">
        <v>43052</v>
      </c>
      <c r="H2051" s="8">
        <v>11.5</v>
      </c>
    </row>
    <row r="2052" spans="7:8">
      <c r="G2052" s="9">
        <v>43049</v>
      </c>
      <c r="H2052" s="8">
        <v>11.29</v>
      </c>
    </row>
    <row r="2053" spans="7:8">
      <c r="G2053" s="9">
        <v>43048</v>
      </c>
      <c r="H2053" s="8">
        <v>10.5</v>
      </c>
    </row>
    <row r="2054" spans="7:8">
      <c r="G2054" s="9">
        <v>43047</v>
      </c>
      <c r="H2054" s="8">
        <v>9.7799999999999994</v>
      </c>
    </row>
    <row r="2055" spans="7:8">
      <c r="G2055" s="9">
        <v>43046</v>
      </c>
      <c r="H2055" s="8">
        <v>9.89</v>
      </c>
    </row>
    <row r="2056" spans="7:8">
      <c r="G2056" s="9">
        <v>43045</v>
      </c>
      <c r="H2056" s="8">
        <v>9.4</v>
      </c>
    </row>
    <row r="2057" spans="7:8">
      <c r="G2057" s="9">
        <v>43042</v>
      </c>
      <c r="H2057" s="8">
        <v>9.14</v>
      </c>
    </row>
    <row r="2058" spans="7:8">
      <c r="G2058" s="9">
        <v>43041</v>
      </c>
      <c r="H2058" s="8">
        <v>9.93</v>
      </c>
    </row>
    <row r="2059" spans="7:8">
      <c r="G2059" s="9">
        <v>43040</v>
      </c>
      <c r="H2059" s="8">
        <v>10.199999999999999</v>
      </c>
    </row>
    <row r="2060" spans="7:8">
      <c r="G2060" s="9">
        <v>43039</v>
      </c>
      <c r="H2060" s="8">
        <v>10.18</v>
      </c>
    </row>
    <row r="2061" spans="7:8">
      <c r="G2061" s="9">
        <v>43038</v>
      </c>
      <c r="H2061" s="8">
        <v>10.5</v>
      </c>
    </row>
    <row r="2062" spans="7:8">
      <c r="G2062" s="9">
        <v>43035</v>
      </c>
      <c r="H2062" s="8">
        <v>9.8000000000000007</v>
      </c>
    </row>
    <row r="2063" spans="7:8">
      <c r="G2063" s="9">
        <v>43034</v>
      </c>
      <c r="H2063" s="8">
        <v>11.3</v>
      </c>
    </row>
    <row r="2064" spans="7:8">
      <c r="G2064" s="9">
        <v>43033</v>
      </c>
      <c r="H2064" s="8">
        <v>11.23</v>
      </c>
    </row>
    <row r="2065" spans="7:8">
      <c r="G2065" s="9">
        <v>43032</v>
      </c>
      <c r="H2065" s="8">
        <v>11.16</v>
      </c>
    </row>
    <row r="2066" spans="7:8">
      <c r="G2066" s="9">
        <v>43031</v>
      </c>
      <c r="H2066" s="8">
        <v>11.07</v>
      </c>
    </row>
    <row r="2067" spans="7:8">
      <c r="G2067" s="9">
        <v>43028</v>
      </c>
      <c r="H2067" s="8">
        <v>9.9700000000000006</v>
      </c>
    </row>
    <row r="2068" spans="7:8">
      <c r="G2068" s="9">
        <v>43027</v>
      </c>
      <c r="H2068" s="8">
        <v>10.050000000000001</v>
      </c>
    </row>
    <row r="2069" spans="7:8">
      <c r="G2069" s="9">
        <v>43026</v>
      </c>
      <c r="H2069" s="8">
        <v>10.07</v>
      </c>
    </row>
    <row r="2070" spans="7:8">
      <c r="G2070" s="9">
        <v>43025</v>
      </c>
      <c r="H2070" s="8">
        <v>10.31</v>
      </c>
    </row>
    <row r="2071" spans="7:8">
      <c r="G2071" s="9">
        <v>43024</v>
      </c>
      <c r="H2071" s="8">
        <v>9.91</v>
      </c>
    </row>
    <row r="2072" spans="7:8">
      <c r="G2072" s="9">
        <v>43021</v>
      </c>
      <c r="H2072" s="8">
        <v>9.61</v>
      </c>
    </row>
    <row r="2073" spans="7:8">
      <c r="G2073" s="9">
        <v>43020</v>
      </c>
      <c r="H2073" s="8">
        <v>9.91</v>
      </c>
    </row>
    <row r="2074" spans="7:8">
      <c r="G2074" s="9">
        <v>43019</v>
      </c>
      <c r="H2074" s="8">
        <v>9.85</v>
      </c>
    </row>
    <row r="2075" spans="7:8">
      <c r="G2075" s="9">
        <v>43018</v>
      </c>
      <c r="H2075" s="8">
        <v>10.08</v>
      </c>
    </row>
    <row r="2076" spans="7:8">
      <c r="G2076" s="9">
        <v>43017</v>
      </c>
      <c r="H2076" s="8">
        <v>10.33</v>
      </c>
    </row>
    <row r="2077" spans="7:8">
      <c r="G2077" s="9">
        <v>43014</v>
      </c>
      <c r="H2077" s="8">
        <v>9.65</v>
      </c>
    </row>
    <row r="2078" spans="7:8">
      <c r="G2078" s="9">
        <v>43013</v>
      </c>
      <c r="H2078" s="8">
        <v>9.19</v>
      </c>
    </row>
    <row r="2079" spans="7:8">
      <c r="G2079" s="9">
        <v>43012</v>
      </c>
      <c r="H2079" s="8">
        <v>9.6300000000000008</v>
      </c>
    </row>
    <row r="2080" spans="7:8">
      <c r="G2080" s="9">
        <v>43011</v>
      </c>
      <c r="H2080" s="8">
        <v>9.51</v>
      </c>
    </row>
    <row r="2081" spans="7:8">
      <c r="G2081" s="9">
        <v>43010</v>
      </c>
      <c r="H2081" s="8">
        <v>9.4499999999999993</v>
      </c>
    </row>
    <row r="2082" spans="7:8">
      <c r="G2082" s="9">
        <v>43007</v>
      </c>
      <c r="H2082" s="8">
        <v>9.51</v>
      </c>
    </row>
    <row r="2083" spans="7:8">
      <c r="G2083" s="9">
        <v>43006</v>
      </c>
      <c r="H2083" s="8">
        <v>9.5500000000000007</v>
      </c>
    </row>
    <row r="2084" spans="7:8">
      <c r="G2084" s="9">
        <v>43005</v>
      </c>
      <c r="H2084" s="8">
        <v>9.8699999999999992</v>
      </c>
    </row>
    <row r="2085" spans="7:8">
      <c r="G2085" s="9">
        <v>43004</v>
      </c>
      <c r="H2085" s="8">
        <v>10.17</v>
      </c>
    </row>
    <row r="2086" spans="7:8">
      <c r="G2086" s="9">
        <v>43003</v>
      </c>
      <c r="H2086" s="8">
        <v>10.210000000000001</v>
      </c>
    </row>
    <row r="2087" spans="7:8">
      <c r="G2087" s="9">
        <v>43000</v>
      </c>
      <c r="H2087" s="8">
        <v>9.59</v>
      </c>
    </row>
    <row r="2088" spans="7:8">
      <c r="G2088" s="9">
        <v>42999</v>
      </c>
      <c r="H2088" s="8">
        <v>9.67</v>
      </c>
    </row>
    <row r="2089" spans="7:8">
      <c r="G2089" s="9">
        <v>42998</v>
      </c>
      <c r="H2089" s="8">
        <v>9.7799999999999994</v>
      </c>
    </row>
    <row r="2090" spans="7:8">
      <c r="G2090" s="9">
        <v>42997</v>
      </c>
      <c r="H2090" s="8">
        <v>10.18</v>
      </c>
    </row>
    <row r="2091" spans="7:8">
      <c r="G2091" s="9">
        <v>42996</v>
      </c>
      <c r="H2091" s="8">
        <v>10.15</v>
      </c>
    </row>
    <row r="2092" spans="7:8">
      <c r="G2092" s="9">
        <v>42993</v>
      </c>
      <c r="H2092" s="8">
        <v>10.17</v>
      </c>
    </row>
    <row r="2093" spans="7:8">
      <c r="G2093" s="9">
        <v>42992</v>
      </c>
      <c r="H2093" s="8">
        <v>10.44</v>
      </c>
    </row>
    <row r="2094" spans="7:8">
      <c r="G2094" s="9">
        <v>42991</v>
      </c>
      <c r="H2094" s="8">
        <v>10.5</v>
      </c>
    </row>
    <row r="2095" spans="7:8">
      <c r="G2095" s="9">
        <v>42990</v>
      </c>
      <c r="H2095" s="8">
        <v>10.58</v>
      </c>
    </row>
    <row r="2096" spans="7:8">
      <c r="G2096" s="9">
        <v>42989</v>
      </c>
      <c r="H2096" s="8">
        <v>10.73</v>
      </c>
    </row>
    <row r="2097" spans="7:8">
      <c r="G2097" s="9">
        <v>42986</v>
      </c>
      <c r="H2097" s="8">
        <v>12.12</v>
      </c>
    </row>
    <row r="2098" spans="7:8">
      <c r="G2098" s="9">
        <v>42985</v>
      </c>
      <c r="H2098" s="8">
        <v>11.55</v>
      </c>
    </row>
    <row r="2099" spans="7:8">
      <c r="G2099" s="9">
        <v>42984</v>
      </c>
      <c r="H2099" s="8">
        <v>11.63</v>
      </c>
    </row>
    <row r="2100" spans="7:8">
      <c r="G2100" s="9">
        <v>42983</v>
      </c>
      <c r="H2100" s="8">
        <v>12.23</v>
      </c>
    </row>
    <row r="2101" spans="7:8">
      <c r="G2101" s="9">
        <v>42979</v>
      </c>
      <c r="H2101" s="8">
        <v>10.130000000000001</v>
      </c>
    </row>
    <row r="2102" spans="7:8">
      <c r="G2102" s="9">
        <v>42978</v>
      </c>
      <c r="H2102" s="8">
        <v>10.59</v>
      </c>
    </row>
    <row r="2103" spans="7:8">
      <c r="G2103" s="9">
        <v>42977</v>
      </c>
      <c r="H2103" s="8">
        <v>11.22</v>
      </c>
    </row>
    <row r="2104" spans="7:8">
      <c r="G2104" s="9">
        <v>42976</v>
      </c>
      <c r="H2104" s="8">
        <v>11.7</v>
      </c>
    </row>
    <row r="2105" spans="7:8">
      <c r="G2105" s="9">
        <v>42975</v>
      </c>
      <c r="H2105" s="8">
        <v>11.32</v>
      </c>
    </row>
    <row r="2106" spans="7:8">
      <c r="G2106" s="9">
        <v>42972</v>
      </c>
      <c r="H2106" s="8">
        <v>11.28</v>
      </c>
    </row>
    <row r="2107" spans="7:8">
      <c r="G2107" s="9">
        <v>42971</v>
      </c>
      <c r="H2107" s="8">
        <v>12.23</v>
      </c>
    </row>
    <row r="2108" spans="7:8">
      <c r="G2108" s="9">
        <v>42970</v>
      </c>
      <c r="H2108" s="8">
        <v>12.25</v>
      </c>
    </row>
    <row r="2109" spans="7:8">
      <c r="G2109" s="9">
        <v>42969</v>
      </c>
      <c r="H2109" s="8">
        <v>11.35</v>
      </c>
    </row>
    <row r="2110" spans="7:8">
      <c r="G2110" s="9">
        <v>42968</v>
      </c>
      <c r="H2110" s="8">
        <v>13.19</v>
      </c>
    </row>
    <row r="2111" spans="7:8">
      <c r="G2111" s="9">
        <v>42965</v>
      </c>
      <c r="H2111" s="8">
        <v>14.26</v>
      </c>
    </row>
    <row r="2112" spans="7:8">
      <c r="G2112" s="9">
        <v>42964</v>
      </c>
      <c r="H2112" s="8">
        <v>15.55</v>
      </c>
    </row>
    <row r="2113" spans="7:8">
      <c r="G2113" s="9">
        <v>42963</v>
      </c>
      <c r="H2113" s="8">
        <v>11.74</v>
      </c>
    </row>
    <row r="2114" spans="7:8">
      <c r="G2114" s="9">
        <v>42962</v>
      </c>
      <c r="H2114" s="8">
        <v>12.04</v>
      </c>
    </row>
    <row r="2115" spans="7:8">
      <c r="G2115" s="9">
        <v>42961</v>
      </c>
      <c r="H2115" s="8">
        <v>12.33</v>
      </c>
    </row>
    <row r="2116" spans="7:8">
      <c r="G2116" s="9">
        <v>42958</v>
      </c>
      <c r="H2116" s="8">
        <v>15.51</v>
      </c>
    </row>
    <row r="2117" spans="7:8">
      <c r="G2117" s="9">
        <v>42957</v>
      </c>
      <c r="H2117" s="8">
        <v>16.04</v>
      </c>
    </row>
    <row r="2118" spans="7:8">
      <c r="G2118" s="9">
        <v>42956</v>
      </c>
      <c r="H2118" s="8">
        <v>11.11</v>
      </c>
    </row>
    <row r="2119" spans="7:8">
      <c r="G2119" s="9">
        <v>42955</v>
      </c>
      <c r="H2119" s="8">
        <v>10.96</v>
      </c>
    </row>
    <row r="2120" spans="7:8">
      <c r="G2120" s="9">
        <v>42954</v>
      </c>
      <c r="H2120" s="8">
        <v>9.93</v>
      </c>
    </row>
    <row r="2121" spans="7:8">
      <c r="G2121" s="9">
        <v>42951</v>
      </c>
      <c r="H2121" s="8">
        <v>10.029999999999999</v>
      </c>
    </row>
    <row r="2122" spans="7:8">
      <c r="G2122" s="9">
        <v>42950</v>
      </c>
      <c r="H2122" s="8">
        <v>10.44</v>
      </c>
    </row>
    <row r="2123" spans="7:8">
      <c r="G2123" s="9">
        <v>42949</v>
      </c>
      <c r="H2123" s="8">
        <v>10.28</v>
      </c>
    </row>
    <row r="2124" spans="7:8">
      <c r="G2124" s="9">
        <v>42948</v>
      </c>
      <c r="H2124" s="8">
        <v>10.09</v>
      </c>
    </row>
    <row r="2125" spans="7:8">
      <c r="G2125" s="9">
        <v>42947</v>
      </c>
      <c r="H2125" s="8">
        <v>10.26</v>
      </c>
    </row>
    <row r="2126" spans="7:8">
      <c r="G2126" s="9">
        <v>42944</v>
      </c>
      <c r="H2126" s="8">
        <v>10.29</v>
      </c>
    </row>
    <row r="2127" spans="7:8">
      <c r="G2127" s="9">
        <v>42943</v>
      </c>
      <c r="H2127" s="8">
        <v>10.11</v>
      </c>
    </row>
    <row r="2128" spans="7:8">
      <c r="G2128" s="9">
        <v>42942</v>
      </c>
      <c r="H2128" s="8">
        <v>9.6</v>
      </c>
    </row>
    <row r="2129" spans="7:8">
      <c r="G2129" s="9">
        <v>42941</v>
      </c>
      <c r="H2129" s="8">
        <v>9.43</v>
      </c>
    </row>
    <row r="2130" spans="7:8">
      <c r="G2130" s="9">
        <v>42940</v>
      </c>
      <c r="H2130" s="8">
        <v>9.43</v>
      </c>
    </row>
    <row r="2131" spans="7:8">
      <c r="G2131" s="9">
        <v>42937</v>
      </c>
      <c r="H2131" s="8">
        <v>9.36</v>
      </c>
    </row>
    <row r="2132" spans="7:8">
      <c r="G2132" s="9">
        <v>42936</v>
      </c>
      <c r="H2132" s="8">
        <v>9.58</v>
      </c>
    </row>
    <row r="2133" spans="7:8">
      <c r="G2133" s="9">
        <v>42935</v>
      </c>
      <c r="H2133" s="8">
        <v>9.7899999999999991</v>
      </c>
    </row>
    <row r="2134" spans="7:8">
      <c r="G2134" s="9">
        <v>42934</v>
      </c>
      <c r="H2134" s="8">
        <v>9.89</v>
      </c>
    </row>
    <row r="2135" spans="7:8">
      <c r="G2135" s="9">
        <v>42933</v>
      </c>
      <c r="H2135" s="8">
        <v>9.82</v>
      </c>
    </row>
    <row r="2136" spans="7:8">
      <c r="G2136" s="9">
        <v>42930</v>
      </c>
      <c r="H2136" s="8">
        <v>9.51</v>
      </c>
    </row>
    <row r="2137" spans="7:8">
      <c r="G2137" s="9">
        <v>42929</v>
      </c>
      <c r="H2137" s="8">
        <v>9.9</v>
      </c>
    </row>
    <row r="2138" spans="7:8">
      <c r="G2138" s="9">
        <v>42928</v>
      </c>
      <c r="H2138" s="8">
        <v>10.3</v>
      </c>
    </row>
    <row r="2139" spans="7:8">
      <c r="G2139" s="9">
        <v>42927</v>
      </c>
      <c r="H2139" s="8">
        <v>10.89</v>
      </c>
    </row>
    <row r="2140" spans="7:8">
      <c r="G2140" s="9">
        <v>42926</v>
      </c>
      <c r="H2140" s="8">
        <v>11.11</v>
      </c>
    </row>
    <row r="2141" spans="7:8">
      <c r="G2141" s="9">
        <v>42923</v>
      </c>
      <c r="H2141" s="8">
        <v>11.19</v>
      </c>
    </row>
    <row r="2142" spans="7:8">
      <c r="G2142" s="9">
        <v>42922</v>
      </c>
      <c r="H2142" s="8">
        <v>12.54</v>
      </c>
    </row>
    <row r="2143" spans="7:8">
      <c r="G2143" s="9">
        <v>42921</v>
      </c>
      <c r="H2143" s="8">
        <v>11.07</v>
      </c>
    </row>
    <row r="2144" spans="7:8">
      <c r="G2144" s="9">
        <v>42919</v>
      </c>
      <c r="H2144" s="8">
        <v>11.22</v>
      </c>
    </row>
    <row r="2145" spans="7:8">
      <c r="G2145" s="9">
        <v>42916</v>
      </c>
      <c r="H2145" s="8">
        <v>11.18</v>
      </c>
    </row>
    <row r="2146" spans="7:8">
      <c r="G2146" s="9">
        <v>42915</v>
      </c>
      <c r="H2146" s="8">
        <v>11.44</v>
      </c>
    </row>
    <row r="2147" spans="7:8">
      <c r="G2147" s="9">
        <v>42914</v>
      </c>
      <c r="H2147" s="8">
        <v>10.029999999999999</v>
      </c>
    </row>
    <row r="2148" spans="7:8">
      <c r="G2148" s="9">
        <v>42913</v>
      </c>
      <c r="H2148" s="8">
        <v>11.06</v>
      </c>
    </row>
    <row r="2149" spans="7:8">
      <c r="G2149" s="9">
        <v>42912</v>
      </c>
      <c r="H2149" s="8">
        <v>9.9</v>
      </c>
    </row>
    <row r="2150" spans="7:8">
      <c r="G2150" s="9">
        <v>42909</v>
      </c>
      <c r="H2150" s="8">
        <v>10.02</v>
      </c>
    </row>
    <row r="2151" spans="7:8">
      <c r="G2151" s="9">
        <v>42908</v>
      </c>
      <c r="H2151" s="8">
        <v>10.48</v>
      </c>
    </row>
    <row r="2152" spans="7:8">
      <c r="G2152" s="9">
        <v>42907</v>
      </c>
      <c r="H2152" s="8">
        <v>10.75</v>
      </c>
    </row>
    <row r="2153" spans="7:8">
      <c r="G2153" s="9">
        <v>42906</v>
      </c>
      <c r="H2153" s="8">
        <v>10.86</v>
      </c>
    </row>
    <row r="2154" spans="7:8">
      <c r="G2154" s="9">
        <v>42905</v>
      </c>
      <c r="H2154" s="8">
        <v>10.37</v>
      </c>
    </row>
    <row r="2155" spans="7:8">
      <c r="G2155" s="9">
        <v>42902</v>
      </c>
      <c r="H2155" s="8">
        <v>10.38</v>
      </c>
    </row>
    <row r="2156" spans="7:8">
      <c r="G2156" s="9">
        <v>42901</v>
      </c>
      <c r="H2156" s="8">
        <v>10.9</v>
      </c>
    </row>
    <row r="2157" spans="7:8">
      <c r="G2157" s="9">
        <v>42900</v>
      </c>
      <c r="H2157" s="8">
        <v>10.64</v>
      </c>
    </row>
    <row r="2158" spans="7:8">
      <c r="G2158" s="9">
        <v>42899</v>
      </c>
      <c r="H2158" s="8">
        <v>10.42</v>
      </c>
    </row>
    <row r="2159" spans="7:8">
      <c r="G2159" s="9">
        <v>42898</v>
      </c>
      <c r="H2159" s="8">
        <v>11.46</v>
      </c>
    </row>
    <row r="2160" spans="7:8">
      <c r="G2160" s="9">
        <v>42895</v>
      </c>
      <c r="H2160" s="8">
        <v>10.7</v>
      </c>
    </row>
    <row r="2161" spans="7:8">
      <c r="G2161" s="9">
        <v>42894</v>
      </c>
      <c r="H2161" s="8">
        <v>10.16</v>
      </c>
    </row>
    <row r="2162" spans="7:8">
      <c r="G2162" s="9">
        <v>42893</v>
      </c>
      <c r="H2162" s="8">
        <v>10.39</v>
      </c>
    </row>
    <row r="2163" spans="7:8">
      <c r="G2163" s="9">
        <v>42892</v>
      </c>
      <c r="H2163" s="8">
        <v>10.45</v>
      </c>
    </row>
    <row r="2164" spans="7:8">
      <c r="G2164" s="9">
        <v>42891</v>
      </c>
      <c r="H2164" s="8">
        <v>10.07</v>
      </c>
    </row>
    <row r="2165" spans="7:8">
      <c r="G2165" s="9">
        <v>42888</v>
      </c>
      <c r="H2165" s="8">
        <v>9.75</v>
      </c>
    </row>
    <row r="2166" spans="7:8">
      <c r="G2166" s="9">
        <v>42887</v>
      </c>
      <c r="H2166" s="8">
        <v>9.89</v>
      </c>
    </row>
    <row r="2167" spans="7:8">
      <c r="G2167" s="9">
        <v>42886</v>
      </c>
      <c r="H2167" s="8">
        <v>10.41</v>
      </c>
    </row>
    <row r="2168" spans="7:8">
      <c r="G2168" s="9">
        <v>42885</v>
      </c>
      <c r="H2168" s="8">
        <v>10.38</v>
      </c>
    </row>
    <row r="2169" spans="7:8">
      <c r="G2169" s="9">
        <v>42881</v>
      </c>
      <c r="H2169" s="8">
        <v>9.81</v>
      </c>
    </row>
    <row r="2170" spans="7:8">
      <c r="G2170" s="9">
        <v>42880</v>
      </c>
      <c r="H2170" s="8">
        <v>9.99</v>
      </c>
    </row>
    <row r="2171" spans="7:8">
      <c r="G2171" s="9">
        <v>42879</v>
      </c>
      <c r="H2171" s="8">
        <v>10.02</v>
      </c>
    </row>
    <row r="2172" spans="7:8">
      <c r="G2172" s="9">
        <v>42878</v>
      </c>
      <c r="H2172" s="8">
        <v>10.72</v>
      </c>
    </row>
    <row r="2173" spans="7:8">
      <c r="G2173" s="9">
        <v>42877</v>
      </c>
      <c r="H2173" s="8">
        <v>10.93</v>
      </c>
    </row>
    <row r="2174" spans="7:8">
      <c r="G2174" s="9">
        <v>42874</v>
      </c>
      <c r="H2174" s="8">
        <v>12.04</v>
      </c>
    </row>
    <row r="2175" spans="7:8">
      <c r="G2175" s="9">
        <v>42873</v>
      </c>
      <c r="H2175" s="8">
        <v>14.66</v>
      </c>
    </row>
    <row r="2176" spans="7:8">
      <c r="G2176" s="9">
        <v>42872</v>
      </c>
      <c r="H2176" s="8">
        <v>15.59</v>
      </c>
    </row>
    <row r="2177" spans="7:8">
      <c r="G2177" s="9">
        <v>42871</v>
      </c>
      <c r="H2177" s="8">
        <v>10.65</v>
      </c>
    </row>
    <row r="2178" spans="7:8">
      <c r="G2178" s="9">
        <v>42870</v>
      </c>
      <c r="H2178" s="8">
        <v>10.42</v>
      </c>
    </row>
    <row r="2179" spans="7:8">
      <c r="G2179" s="9">
        <v>42867</v>
      </c>
      <c r="H2179" s="8">
        <v>10.4</v>
      </c>
    </row>
    <row r="2180" spans="7:8">
      <c r="G2180" s="9">
        <v>42866</v>
      </c>
      <c r="H2180" s="8">
        <v>10.6</v>
      </c>
    </row>
    <row r="2181" spans="7:8">
      <c r="G2181" s="9">
        <v>42865</v>
      </c>
      <c r="H2181" s="8">
        <v>10.210000000000001</v>
      </c>
    </row>
    <row r="2182" spans="7:8">
      <c r="G2182" s="9">
        <v>42864</v>
      </c>
      <c r="H2182" s="8">
        <v>9.9600000000000009</v>
      </c>
    </row>
    <row r="2183" spans="7:8">
      <c r="G2183" s="9">
        <v>42863</v>
      </c>
      <c r="H2183" s="8">
        <v>9.77</v>
      </c>
    </row>
    <row r="2184" spans="7:8">
      <c r="G2184" s="9">
        <v>42860</v>
      </c>
      <c r="H2184" s="8">
        <v>10.57</v>
      </c>
    </row>
    <row r="2185" spans="7:8">
      <c r="G2185" s="9">
        <v>42859</v>
      </c>
      <c r="H2185" s="8">
        <v>10.46</v>
      </c>
    </row>
    <row r="2186" spans="7:8">
      <c r="G2186" s="9">
        <v>42858</v>
      </c>
      <c r="H2186" s="8">
        <v>10.68</v>
      </c>
    </row>
    <row r="2187" spans="7:8">
      <c r="G2187" s="9">
        <v>42857</v>
      </c>
      <c r="H2187" s="8">
        <v>10.59</v>
      </c>
    </row>
    <row r="2188" spans="7:8">
      <c r="G2188" s="9">
        <v>42856</v>
      </c>
      <c r="H2188" s="8">
        <v>10.11</v>
      </c>
    </row>
    <row r="2189" spans="7:8">
      <c r="G2189" s="9">
        <v>42853</v>
      </c>
      <c r="H2189" s="8">
        <v>10.82</v>
      </c>
    </row>
    <row r="2190" spans="7:8">
      <c r="G2190" s="9">
        <v>42852</v>
      </c>
      <c r="H2190" s="8">
        <v>10.36</v>
      </c>
    </row>
    <row r="2191" spans="7:8">
      <c r="G2191" s="9">
        <v>42851</v>
      </c>
      <c r="H2191" s="8">
        <v>10.85</v>
      </c>
    </row>
    <row r="2192" spans="7:8">
      <c r="G2192" s="9">
        <v>42850</v>
      </c>
      <c r="H2192" s="8">
        <v>10.76</v>
      </c>
    </row>
    <row r="2193" spans="7:8">
      <c r="G2193" s="9">
        <v>42849</v>
      </c>
      <c r="H2193" s="8">
        <v>10.84</v>
      </c>
    </row>
    <row r="2194" spans="7:8">
      <c r="G2194" s="9">
        <v>42846</v>
      </c>
      <c r="H2194" s="8">
        <v>14.63</v>
      </c>
    </row>
    <row r="2195" spans="7:8">
      <c r="G2195" s="9">
        <v>42845</v>
      </c>
      <c r="H2195" s="8">
        <v>14.15</v>
      </c>
    </row>
    <row r="2196" spans="7:8">
      <c r="G2196" s="9">
        <v>42844</v>
      </c>
      <c r="H2196" s="8">
        <v>14.93</v>
      </c>
    </row>
    <row r="2197" spans="7:8">
      <c r="G2197" s="9">
        <v>42843</v>
      </c>
      <c r="H2197" s="8">
        <v>14.42</v>
      </c>
    </row>
    <row r="2198" spans="7:8">
      <c r="G2198" s="9">
        <v>42842</v>
      </c>
      <c r="H2198" s="8">
        <v>14.66</v>
      </c>
    </row>
    <row r="2199" spans="7:8">
      <c r="G2199" s="9">
        <v>42838</v>
      </c>
      <c r="H2199" s="8">
        <v>15.96</v>
      </c>
    </row>
    <row r="2200" spans="7:8">
      <c r="G2200" s="9">
        <v>42837</v>
      </c>
      <c r="H2200" s="8">
        <v>15.77</v>
      </c>
    </row>
    <row r="2201" spans="7:8">
      <c r="G2201" s="9">
        <v>42836</v>
      </c>
      <c r="H2201" s="8">
        <v>15.07</v>
      </c>
    </row>
    <row r="2202" spans="7:8">
      <c r="G2202" s="9">
        <v>42835</v>
      </c>
      <c r="H2202" s="8">
        <v>14.05</v>
      </c>
    </row>
    <row r="2203" spans="7:8">
      <c r="G2203" s="9">
        <v>42832</v>
      </c>
      <c r="H2203" s="8">
        <v>12.87</v>
      </c>
    </row>
    <row r="2204" spans="7:8">
      <c r="G2204" s="9">
        <v>42831</v>
      </c>
      <c r="H2204" s="8">
        <v>12.39</v>
      </c>
    </row>
    <row r="2205" spans="7:8">
      <c r="G2205" s="9">
        <v>42830</v>
      </c>
      <c r="H2205" s="8">
        <v>12.89</v>
      </c>
    </row>
    <row r="2206" spans="7:8">
      <c r="G2206" s="9">
        <v>42829</v>
      </c>
      <c r="H2206" s="8">
        <v>11.79</v>
      </c>
    </row>
    <row r="2207" spans="7:8">
      <c r="G2207" s="9">
        <v>42828</v>
      </c>
      <c r="H2207" s="8">
        <v>12.38</v>
      </c>
    </row>
    <row r="2208" spans="7:8">
      <c r="G2208" s="9">
        <v>42825</v>
      </c>
      <c r="H2208" s="8">
        <v>12.37</v>
      </c>
    </row>
    <row r="2209" spans="7:8">
      <c r="G2209" s="9">
        <v>42824</v>
      </c>
      <c r="H2209" s="8">
        <v>11.54</v>
      </c>
    </row>
    <row r="2210" spans="7:8">
      <c r="G2210" s="9">
        <v>42823</v>
      </c>
      <c r="H2210" s="8">
        <v>11.42</v>
      </c>
    </row>
    <row r="2211" spans="7:8">
      <c r="G2211" s="9">
        <v>42822</v>
      </c>
      <c r="H2211" s="8">
        <v>11.53</v>
      </c>
    </row>
    <row r="2212" spans="7:8">
      <c r="G2212" s="9">
        <v>42821</v>
      </c>
      <c r="H2212" s="8">
        <v>12.5</v>
      </c>
    </row>
    <row r="2213" spans="7:8">
      <c r="G2213" s="9">
        <v>42818</v>
      </c>
      <c r="H2213" s="8">
        <v>12.96</v>
      </c>
    </row>
    <row r="2214" spans="7:8">
      <c r="G2214" s="9">
        <v>42817</v>
      </c>
      <c r="H2214" s="8">
        <v>13.12</v>
      </c>
    </row>
    <row r="2215" spans="7:8">
      <c r="G2215" s="9">
        <v>42816</v>
      </c>
      <c r="H2215" s="8">
        <v>12.81</v>
      </c>
    </row>
    <row r="2216" spans="7:8">
      <c r="G2216" s="9">
        <v>42815</v>
      </c>
      <c r="H2216" s="8">
        <v>12.47</v>
      </c>
    </row>
    <row r="2217" spans="7:8">
      <c r="G2217" s="9">
        <v>42814</v>
      </c>
      <c r="H2217" s="8">
        <v>11.34</v>
      </c>
    </row>
    <row r="2218" spans="7:8">
      <c r="G2218" s="9">
        <v>42811</v>
      </c>
      <c r="H2218" s="8">
        <v>11.28</v>
      </c>
    </row>
    <row r="2219" spans="7:8">
      <c r="G2219" s="9">
        <v>42810</v>
      </c>
      <c r="H2219" s="8">
        <v>11.21</v>
      </c>
    </row>
    <row r="2220" spans="7:8">
      <c r="G2220" s="9">
        <v>42809</v>
      </c>
      <c r="H2220" s="8">
        <v>11.63</v>
      </c>
    </row>
    <row r="2221" spans="7:8">
      <c r="G2221" s="9">
        <v>42808</v>
      </c>
      <c r="H2221" s="8">
        <v>12.3</v>
      </c>
    </row>
    <row r="2222" spans="7:8">
      <c r="G2222" s="9">
        <v>42807</v>
      </c>
      <c r="H2222" s="8">
        <v>11.35</v>
      </c>
    </row>
    <row r="2223" spans="7:8">
      <c r="G2223" s="9">
        <v>42804</v>
      </c>
      <c r="H2223" s="8">
        <v>11.66</v>
      </c>
    </row>
    <row r="2224" spans="7:8">
      <c r="G2224" s="9">
        <v>42803</v>
      </c>
      <c r="H2224" s="8">
        <v>12.3</v>
      </c>
    </row>
    <row r="2225" spans="7:8">
      <c r="G2225" s="9">
        <v>42802</v>
      </c>
      <c r="H2225" s="8">
        <v>11.86</v>
      </c>
    </row>
    <row r="2226" spans="7:8">
      <c r="G2226" s="9">
        <v>42801</v>
      </c>
      <c r="H2226" s="8">
        <v>11.45</v>
      </c>
    </row>
    <row r="2227" spans="7:8">
      <c r="G2227" s="9">
        <v>42800</v>
      </c>
      <c r="H2227" s="8">
        <v>11.24</v>
      </c>
    </row>
    <row r="2228" spans="7:8">
      <c r="G2228" s="9">
        <v>42797</v>
      </c>
      <c r="H2228" s="8">
        <v>10.96</v>
      </c>
    </row>
    <row r="2229" spans="7:8">
      <c r="G2229" s="9">
        <v>42796</v>
      </c>
      <c r="H2229" s="8">
        <v>11.81</v>
      </c>
    </row>
    <row r="2230" spans="7:8">
      <c r="G2230" s="9">
        <v>42795</v>
      </c>
      <c r="H2230" s="8">
        <v>12.54</v>
      </c>
    </row>
    <row r="2231" spans="7:8">
      <c r="G2231" s="9">
        <v>42794</v>
      </c>
      <c r="H2231" s="8">
        <v>12.92</v>
      </c>
    </row>
    <row r="2232" spans="7:8">
      <c r="G2232" s="9">
        <v>42793</v>
      </c>
      <c r="H2232" s="8">
        <v>12.09</v>
      </c>
    </row>
    <row r="2233" spans="7:8">
      <c r="G2233" s="9">
        <v>42790</v>
      </c>
      <c r="H2233" s="8">
        <v>11.47</v>
      </c>
    </row>
    <row r="2234" spans="7:8">
      <c r="G2234" s="9">
        <v>42789</v>
      </c>
      <c r="H2234" s="8">
        <v>11.71</v>
      </c>
    </row>
    <row r="2235" spans="7:8">
      <c r="G2235" s="9">
        <v>42788</v>
      </c>
      <c r="H2235" s="8">
        <v>11.74</v>
      </c>
    </row>
    <row r="2236" spans="7:8">
      <c r="G2236" s="9">
        <v>42787</v>
      </c>
      <c r="H2236" s="8">
        <v>11.57</v>
      </c>
    </row>
    <row r="2237" spans="7:8">
      <c r="G2237" s="9">
        <v>42783</v>
      </c>
      <c r="H2237" s="8">
        <v>11.49</v>
      </c>
    </row>
    <row r="2238" spans="7:8">
      <c r="G2238" s="9">
        <v>42782</v>
      </c>
      <c r="H2238" s="8">
        <v>11.76</v>
      </c>
    </row>
    <row r="2239" spans="7:8">
      <c r="G2239" s="9">
        <v>42781</v>
      </c>
      <c r="H2239" s="8">
        <v>11.97</v>
      </c>
    </row>
    <row r="2240" spans="7:8">
      <c r="G2240" s="9">
        <v>42780</v>
      </c>
      <c r="H2240" s="8">
        <v>10.74</v>
      </c>
    </row>
    <row r="2241" spans="7:8">
      <c r="G2241" s="9">
        <v>42779</v>
      </c>
      <c r="H2241" s="8">
        <v>11.07</v>
      </c>
    </row>
    <row r="2242" spans="7:8">
      <c r="G2242" s="9">
        <v>42776</v>
      </c>
      <c r="H2242" s="8">
        <v>10.85</v>
      </c>
    </row>
    <row r="2243" spans="7:8">
      <c r="G2243" s="9">
        <v>42775</v>
      </c>
      <c r="H2243" s="8">
        <v>10.88</v>
      </c>
    </row>
    <row r="2244" spans="7:8">
      <c r="G2244" s="9">
        <v>42774</v>
      </c>
      <c r="H2244" s="8">
        <v>11.45</v>
      </c>
    </row>
    <row r="2245" spans="7:8">
      <c r="G2245" s="9">
        <v>42773</v>
      </c>
      <c r="H2245" s="8">
        <v>11.29</v>
      </c>
    </row>
    <row r="2246" spans="7:8">
      <c r="G2246" s="9">
        <v>42772</v>
      </c>
      <c r="H2246" s="8">
        <v>11.37</v>
      </c>
    </row>
    <row r="2247" spans="7:8">
      <c r="G2247" s="9">
        <v>42769</v>
      </c>
      <c r="H2247" s="8">
        <v>10.97</v>
      </c>
    </row>
    <row r="2248" spans="7:8">
      <c r="G2248" s="9">
        <v>42768</v>
      </c>
      <c r="H2248" s="8">
        <v>11.93</v>
      </c>
    </row>
    <row r="2249" spans="7:8">
      <c r="G2249" s="9">
        <v>42767</v>
      </c>
      <c r="H2249" s="8">
        <v>11.81</v>
      </c>
    </row>
    <row r="2250" spans="7:8">
      <c r="G2250" s="9">
        <v>42766</v>
      </c>
      <c r="H2250" s="8">
        <v>11.99</v>
      </c>
    </row>
    <row r="2251" spans="7:8">
      <c r="G2251" s="9">
        <v>42765</v>
      </c>
      <c r="H2251" s="8">
        <v>11.88</v>
      </c>
    </row>
    <row r="2252" spans="7:8">
      <c r="G2252" s="9">
        <v>42762</v>
      </c>
      <c r="H2252" s="8">
        <v>10.58</v>
      </c>
    </row>
    <row r="2253" spans="7:8">
      <c r="G2253" s="9">
        <v>42761</v>
      </c>
      <c r="H2253" s="8">
        <v>10.63</v>
      </c>
    </row>
    <row r="2254" spans="7:8">
      <c r="G2254" s="9">
        <v>42760</v>
      </c>
      <c r="H2254" s="8">
        <v>10.81</v>
      </c>
    </row>
    <row r="2255" spans="7:8">
      <c r="G2255" s="9">
        <v>42759</v>
      </c>
      <c r="H2255" s="8">
        <v>11.07</v>
      </c>
    </row>
    <row r="2256" spans="7:8">
      <c r="G2256" s="9">
        <v>42758</v>
      </c>
      <c r="H2256" s="8">
        <v>11.77</v>
      </c>
    </row>
    <row r="2257" spans="7:8">
      <c r="G2257" s="9">
        <v>42755</v>
      </c>
      <c r="H2257" s="8">
        <v>11.54</v>
      </c>
    </row>
    <row r="2258" spans="7:8">
      <c r="G2258" s="9">
        <v>42754</v>
      </c>
      <c r="H2258" s="8">
        <v>12.78</v>
      </c>
    </row>
    <row r="2259" spans="7:8">
      <c r="G2259" s="9">
        <v>42753</v>
      </c>
      <c r="H2259" s="8">
        <v>12.48</v>
      </c>
    </row>
    <row r="2260" spans="7:8">
      <c r="G2260" s="9">
        <v>42752</v>
      </c>
      <c r="H2260" s="8">
        <v>11.87</v>
      </c>
    </row>
    <row r="2261" spans="7:8">
      <c r="G2261" s="9">
        <v>42748</v>
      </c>
      <c r="H2261" s="8">
        <v>11.23</v>
      </c>
    </row>
    <row r="2262" spans="7:8">
      <c r="G2262" s="9">
        <v>42747</v>
      </c>
      <c r="H2262" s="8">
        <v>11.54</v>
      </c>
    </row>
    <row r="2263" spans="7:8">
      <c r="G2263" s="9">
        <v>42746</v>
      </c>
      <c r="H2263" s="8">
        <v>11.26</v>
      </c>
    </row>
    <row r="2264" spans="7:8">
      <c r="G2264" s="9">
        <v>42745</v>
      </c>
      <c r="H2264" s="8">
        <v>11.49</v>
      </c>
    </row>
    <row r="2265" spans="7:8">
      <c r="G2265" s="9">
        <v>42744</v>
      </c>
      <c r="H2265" s="8">
        <v>11.56</v>
      </c>
    </row>
    <row r="2266" spans="7:8">
      <c r="G2266" s="9">
        <v>42741</v>
      </c>
      <c r="H2266" s="8">
        <v>11.32</v>
      </c>
    </row>
    <row r="2267" spans="7:8">
      <c r="G2267" s="9">
        <v>42740</v>
      </c>
      <c r="H2267" s="8">
        <v>11.67</v>
      </c>
    </row>
    <row r="2268" spans="7:8">
      <c r="G2268" s="9">
        <v>42739</v>
      </c>
      <c r="H2268" s="8">
        <v>11.85</v>
      </c>
    </row>
    <row r="2269" spans="7:8">
      <c r="G2269" s="9">
        <v>42738</v>
      </c>
      <c r="H2269" s="8">
        <v>12.85</v>
      </c>
    </row>
    <row r="2270" spans="7:8">
      <c r="G2270" s="9">
        <v>42734</v>
      </c>
      <c r="H2270" s="8">
        <v>14.04</v>
      </c>
    </row>
    <row r="2271" spans="7:8">
      <c r="G2271" s="9">
        <v>42733</v>
      </c>
      <c r="H2271" s="8">
        <v>13.37</v>
      </c>
    </row>
    <row r="2272" spans="7:8">
      <c r="G2272" s="9">
        <v>42732</v>
      </c>
      <c r="H2272" s="8">
        <v>12.95</v>
      </c>
    </row>
    <row r="2273" spans="7:8">
      <c r="G2273" s="9">
        <v>42731</v>
      </c>
      <c r="H2273" s="8">
        <v>11.99</v>
      </c>
    </row>
    <row r="2274" spans="7:8">
      <c r="G2274" s="9">
        <v>42727</v>
      </c>
      <c r="H2274" s="8">
        <v>11.44</v>
      </c>
    </row>
    <row r="2275" spans="7:8">
      <c r="G2275" s="9">
        <v>42726</v>
      </c>
      <c r="H2275" s="8">
        <v>11.43</v>
      </c>
    </row>
    <row r="2276" spans="7:8">
      <c r="G2276" s="9">
        <v>42725</v>
      </c>
      <c r="H2276" s="8">
        <v>11.27</v>
      </c>
    </row>
    <row r="2277" spans="7:8">
      <c r="G2277" s="9">
        <v>42724</v>
      </c>
      <c r="H2277" s="8">
        <v>11.45</v>
      </c>
    </row>
    <row r="2278" spans="7:8">
      <c r="G2278" s="9">
        <v>42723</v>
      </c>
      <c r="H2278" s="8">
        <v>11.71</v>
      </c>
    </row>
    <row r="2279" spans="7:8">
      <c r="G2279" s="9">
        <v>42720</v>
      </c>
      <c r="H2279" s="8">
        <v>12.2</v>
      </c>
    </row>
    <row r="2280" spans="7:8">
      <c r="G2280" s="9">
        <v>42719</v>
      </c>
      <c r="H2280" s="8">
        <v>12.79</v>
      </c>
    </row>
    <row r="2281" spans="7:8">
      <c r="G2281" s="9">
        <v>42718</v>
      </c>
      <c r="H2281" s="8">
        <v>13.19</v>
      </c>
    </row>
    <row r="2282" spans="7:8">
      <c r="G2282" s="9">
        <v>42717</v>
      </c>
      <c r="H2282" s="8">
        <v>12.72</v>
      </c>
    </row>
    <row r="2283" spans="7:8">
      <c r="G2283" s="9">
        <v>42716</v>
      </c>
      <c r="H2283" s="8">
        <v>12.64</v>
      </c>
    </row>
    <row r="2284" spans="7:8">
      <c r="G2284" s="9">
        <v>42713</v>
      </c>
      <c r="H2284" s="8">
        <v>11.75</v>
      </c>
    </row>
    <row r="2285" spans="7:8">
      <c r="G2285" s="9">
        <v>42712</v>
      </c>
      <c r="H2285" s="8">
        <v>12.64</v>
      </c>
    </row>
    <row r="2286" spans="7:8">
      <c r="G2286" s="9">
        <v>42711</v>
      </c>
      <c r="H2286" s="8">
        <v>12.22</v>
      </c>
    </row>
    <row r="2287" spans="7:8">
      <c r="G2287" s="9">
        <v>42710</v>
      </c>
      <c r="H2287" s="8">
        <v>11.79</v>
      </c>
    </row>
    <row r="2288" spans="7:8">
      <c r="G2288" s="9">
        <v>42709</v>
      </c>
      <c r="H2288" s="8">
        <v>12.14</v>
      </c>
    </row>
    <row r="2289" spans="7:8">
      <c r="G2289" s="9">
        <v>42706</v>
      </c>
      <c r="H2289" s="8">
        <v>14.12</v>
      </c>
    </row>
    <row r="2290" spans="7:8">
      <c r="G2290" s="9">
        <v>42705</v>
      </c>
      <c r="H2290" s="8">
        <v>14.07</v>
      </c>
    </row>
    <row r="2291" spans="7:8">
      <c r="G2291" s="9">
        <v>42704</v>
      </c>
      <c r="H2291" s="8">
        <v>13.33</v>
      </c>
    </row>
    <row r="2292" spans="7:8">
      <c r="G2292" s="9">
        <v>42703</v>
      </c>
      <c r="H2292" s="8">
        <v>12.9</v>
      </c>
    </row>
    <row r="2293" spans="7:8">
      <c r="G2293" s="9">
        <v>42702</v>
      </c>
      <c r="H2293" s="8">
        <v>13.15</v>
      </c>
    </row>
    <row r="2294" spans="7:8">
      <c r="G2294" s="9">
        <v>42699</v>
      </c>
      <c r="H2294" s="8">
        <v>12.34</v>
      </c>
    </row>
    <row r="2295" spans="7:8">
      <c r="G2295" s="9">
        <v>42697</v>
      </c>
      <c r="H2295" s="8">
        <v>12.43</v>
      </c>
    </row>
    <row r="2296" spans="7:8">
      <c r="G2296" s="9">
        <v>42696</v>
      </c>
      <c r="H2296" s="8">
        <v>12.41</v>
      </c>
    </row>
    <row r="2297" spans="7:8">
      <c r="G2297" s="9">
        <v>42695</v>
      </c>
      <c r="H2297" s="8">
        <v>12.42</v>
      </c>
    </row>
    <row r="2298" spans="7:8">
      <c r="G2298" s="9">
        <v>42692</v>
      </c>
      <c r="H2298" s="8">
        <v>12.85</v>
      </c>
    </row>
    <row r="2299" spans="7:8">
      <c r="G2299" s="9">
        <v>42691</v>
      </c>
      <c r="H2299" s="8">
        <v>13.35</v>
      </c>
    </row>
    <row r="2300" spans="7:8">
      <c r="G2300" s="9">
        <v>42690</v>
      </c>
      <c r="H2300" s="8">
        <v>13.72</v>
      </c>
    </row>
    <row r="2301" spans="7:8">
      <c r="G2301" s="9">
        <v>42689</v>
      </c>
      <c r="H2301" s="8">
        <v>13.37</v>
      </c>
    </row>
    <row r="2302" spans="7:8">
      <c r="G2302" s="9">
        <v>42688</v>
      </c>
      <c r="H2302" s="8">
        <v>14.48</v>
      </c>
    </row>
    <row r="2303" spans="7:8">
      <c r="G2303" s="9">
        <v>42685</v>
      </c>
      <c r="H2303" s="8">
        <v>14.17</v>
      </c>
    </row>
    <row r="2304" spans="7:8">
      <c r="G2304" s="9">
        <v>42684</v>
      </c>
      <c r="H2304" s="8">
        <v>14.74</v>
      </c>
    </row>
    <row r="2305" spans="7:8">
      <c r="G2305" s="9">
        <v>42683</v>
      </c>
      <c r="H2305" s="8">
        <v>14.38</v>
      </c>
    </row>
    <row r="2306" spans="7:8">
      <c r="G2306" s="9">
        <v>42682</v>
      </c>
      <c r="H2306" s="8">
        <v>18.739999999999998</v>
      </c>
    </row>
    <row r="2307" spans="7:8">
      <c r="G2307" s="9">
        <v>42681</v>
      </c>
      <c r="H2307" s="8">
        <v>18.71</v>
      </c>
    </row>
    <row r="2308" spans="7:8">
      <c r="G2308" s="9">
        <v>42678</v>
      </c>
      <c r="H2308" s="8">
        <v>22.51</v>
      </c>
    </row>
    <row r="2309" spans="7:8">
      <c r="G2309" s="9">
        <v>42677</v>
      </c>
      <c r="H2309" s="8">
        <v>22.08</v>
      </c>
    </row>
    <row r="2310" spans="7:8">
      <c r="G2310" s="9">
        <v>42676</v>
      </c>
      <c r="H2310" s="8">
        <v>19.32</v>
      </c>
    </row>
    <row r="2311" spans="7:8">
      <c r="G2311" s="9">
        <v>42675</v>
      </c>
      <c r="H2311" s="8">
        <v>18.559999999999999</v>
      </c>
    </row>
    <row r="2312" spans="7:8">
      <c r="G2312" s="9">
        <v>42674</v>
      </c>
      <c r="H2312" s="8">
        <v>17.059999999999999</v>
      </c>
    </row>
    <row r="2313" spans="7:8">
      <c r="G2313" s="9">
        <v>42671</v>
      </c>
      <c r="H2313" s="8">
        <v>16.190000000000001</v>
      </c>
    </row>
    <row r="2314" spans="7:8">
      <c r="G2314" s="9">
        <v>42670</v>
      </c>
      <c r="H2314" s="8">
        <v>15.36</v>
      </c>
    </row>
    <row r="2315" spans="7:8">
      <c r="G2315" s="9">
        <v>42669</v>
      </c>
      <c r="H2315" s="8">
        <v>14.24</v>
      </c>
    </row>
    <row r="2316" spans="7:8">
      <c r="G2316" s="9">
        <v>42668</v>
      </c>
      <c r="H2316" s="8">
        <v>13.46</v>
      </c>
    </row>
    <row r="2317" spans="7:8">
      <c r="G2317" s="9">
        <v>42667</v>
      </c>
      <c r="H2317" s="8">
        <v>13.02</v>
      </c>
    </row>
    <row r="2318" spans="7:8">
      <c r="G2318" s="9">
        <v>42664</v>
      </c>
      <c r="H2318" s="8">
        <v>13.34</v>
      </c>
    </row>
    <row r="2319" spans="7:8">
      <c r="G2319" s="9">
        <v>42663</v>
      </c>
      <c r="H2319" s="8">
        <v>13.75</v>
      </c>
    </row>
    <row r="2320" spans="7:8">
      <c r="G2320" s="9">
        <v>42662</v>
      </c>
      <c r="H2320" s="8">
        <v>14.41</v>
      </c>
    </row>
    <row r="2321" spans="7:8">
      <c r="G2321" s="9">
        <v>42661</v>
      </c>
      <c r="H2321" s="8">
        <v>15.28</v>
      </c>
    </row>
    <row r="2322" spans="7:8">
      <c r="G2322" s="9">
        <v>42660</v>
      </c>
      <c r="H2322" s="8">
        <v>16.21</v>
      </c>
    </row>
    <row r="2323" spans="7:8">
      <c r="G2323" s="9">
        <v>42657</v>
      </c>
      <c r="H2323" s="8">
        <v>16.12</v>
      </c>
    </row>
    <row r="2324" spans="7:8">
      <c r="G2324" s="9">
        <v>42656</v>
      </c>
      <c r="H2324" s="8">
        <v>16.690000000000001</v>
      </c>
    </row>
    <row r="2325" spans="7:8">
      <c r="G2325" s="9">
        <v>42655</v>
      </c>
      <c r="H2325" s="8">
        <v>15.91</v>
      </c>
    </row>
    <row r="2326" spans="7:8">
      <c r="G2326" s="9">
        <v>42654</v>
      </c>
      <c r="H2326" s="8">
        <v>15.36</v>
      </c>
    </row>
    <row r="2327" spans="7:8">
      <c r="G2327" s="9">
        <v>42653</v>
      </c>
      <c r="H2327" s="8">
        <v>13.38</v>
      </c>
    </row>
    <row r="2328" spans="7:8">
      <c r="G2328" s="9">
        <v>42650</v>
      </c>
      <c r="H2328" s="8">
        <v>13.48</v>
      </c>
    </row>
    <row r="2329" spans="7:8">
      <c r="G2329" s="9">
        <v>42649</v>
      </c>
      <c r="H2329" s="8">
        <v>12.84</v>
      </c>
    </row>
    <row r="2330" spans="7:8">
      <c r="G2330" s="9">
        <v>42648</v>
      </c>
      <c r="H2330" s="8">
        <v>12.99</v>
      </c>
    </row>
    <row r="2331" spans="7:8">
      <c r="G2331" s="9">
        <v>42647</v>
      </c>
      <c r="H2331" s="8">
        <v>13.63</v>
      </c>
    </row>
    <row r="2332" spans="7:8">
      <c r="G2332" s="9">
        <v>42646</v>
      </c>
      <c r="H2332" s="8">
        <v>13.57</v>
      </c>
    </row>
    <row r="2333" spans="7:8">
      <c r="G2333" s="9">
        <v>42643</v>
      </c>
      <c r="H2333" s="8">
        <v>13.29</v>
      </c>
    </row>
    <row r="2334" spans="7:8">
      <c r="G2334" s="9">
        <v>42642</v>
      </c>
      <c r="H2334" s="8">
        <v>14.02</v>
      </c>
    </row>
    <row r="2335" spans="7:8">
      <c r="G2335" s="9">
        <v>42641</v>
      </c>
      <c r="H2335" s="8">
        <v>12.39</v>
      </c>
    </row>
    <row r="2336" spans="7:8">
      <c r="G2336" s="9">
        <v>42640</v>
      </c>
      <c r="H2336" s="8">
        <v>13.1</v>
      </c>
    </row>
    <row r="2337" spans="7:8">
      <c r="G2337" s="9">
        <v>42639</v>
      </c>
      <c r="H2337" s="8">
        <v>14.5</v>
      </c>
    </row>
    <row r="2338" spans="7:8">
      <c r="G2338" s="9">
        <v>42636</v>
      </c>
      <c r="H2338" s="8">
        <v>12.29</v>
      </c>
    </row>
    <row r="2339" spans="7:8">
      <c r="G2339" s="9">
        <v>42635</v>
      </c>
      <c r="H2339" s="8">
        <v>12.02</v>
      </c>
    </row>
    <row r="2340" spans="7:8">
      <c r="G2340" s="9">
        <v>42634</v>
      </c>
      <c r="H2340" s="8">
        <v>13.3</v>
      </c>
    </row>
    <row r="2341" spans="7:8">
      <c r="G2341" s="9">
        <v>42633</v>
      </c>
      <c r="H2341" s="8">
        <v>15.92</v>
      </c>
    </row>
    <row r="2342" spans="7:8">
      <c r="G2342" s="9">
        <v>42632</v>
      </c>
      <c r="H2342" s="8">
        <v>15.53</v>
      </c>
    </row>
    <row r="2343" spans="7:8">
      <c r="G2343" s="9">
        <v>42629</v>
      </c>
      <c r="H2343" s="8">
        <v>15.37</v>
      </c>
    </row>
    <row r="2344" spans="7:8">
      <c r="G2344" s="9">
        <v>42628</v>
      </c>
      <c r="H2344" s="8">
        <v>16.3</v>
      </c>
    </row>
    <row r="2345" spans="7:8">
      <c r="G2345" s="9">
        <v>42627</v>
      </c>
      <c r="H2345" s="8">
        <v>18.14</v>
      </c>
    </row>
    <row r="2346" spans="7:8">
      <c r="G2346" s="9">
        <v>42626</v>
      </c>
      <c r="H2346" s="8">
        <v>17.850000000000001</v>
      </c>
    </row>
    <row r="2347" spans="7:8">
      <c r="G2347" s="9">
        <v>42625</v>
      </c>
      <c r="H2347" s="8">
        <v>15.16</v>
      </c>
    </row>
    <row r="2348" spans="7:8">
      <c r="G2348" s="9">
        <v>42622</v>
      </c>
      <c r="H2348" s="8">
        <v>17.5</v>
      </c>
    </row>
    <row r="2349" spans="7:8">
      <c r="G2349" s="9">
        <v>42621</v>
      </c>
      <c r="H2349" s="8">
        <v>12.51</v>
      </c>
    </row>
    <row r="2350" spans="7:8">
      <c r="G2350" s="9">
        <v>42620</v>
      </c>
      <c r="H2350" s="8">
        <v>11.94</v>
      </c>
    </row>
    <row r="2351" spans="7:8">
      <c r="G2351" s="9">
        <v>42619</v>
      </c>
      <c r="H2351" s="8">
        <v>12.02</v>
      </c>
    </row>
    <row r="2352" spans="7:8">
      <c r="G2352" s="9">
        <v>42615</v>
      </c>
      <c r="H2352" s="8">
        <v>11.98</v>
      </c>
    </row>
    <row r="2353" spans="7:8">
      <c r="G2353" s="9">
        <v>42614</v>
      </c>
      <c r="H2353" s="8">
        <v>13.48</v>
      </c>
    </row>
    <row r="2354" spans="7:8">
      <c r="G2354" s="9">
        <v>42613</v>
      </c>
      <c r="H2354" s="8">
        <v>13.42</v>
      </c>
    </row>
    <row r="2355" spans="7:8">
      <c r="G2355" s="9">
        <v>42612</v>
      </c>
      <c r="H2355" s="8">
        <v>13.12</v>
      </c>
    </row>
    <row r="2356" spans="7:8">
      <c r="G2356" s="9">
        <v>42611</v>
      </c>
      <c r="H2356" s="8">
        <v>12.94</v>
      </c>
    </row>
    <row r="2357" spans="7:8">
      <c r="G2357" s="9">
        <v>42608</v>
      </c>
      <c r="H2357" s="8">
        <v>13.65</v>
      </c>
    </row>
    <row r="2358" spans="7:8">
      <c r="G2358" s="9">
        <v>42607</v>
      </c>
      <c r="H2358" s="8">
        <v>13.63</v>
      </c>
    </row>
    <row r="2359" spans="7:8">
      <c r="G2359" s="9">
        <v>42606</v>
      </c>
      <c r="H2359" s="8">
        <v>13.45</v>
      </c>
    </row>
    <row r="2360" spans="7:8">
      <c r="G2360" s="9">
        <v>42605</v>
      </c>
      <c r="H2360" s="8">
        <v>12.38</v>
      </c>
    </row>
    <row r="2361" spans="7:8">
      <c r="G2361" s="9">
        <v>42604</v>
      </c>
      <c r="H2361" s="8">
        <v>12.27</v>
      </c>
    </row>
    <row r="2362" spans="7:8">
      <c r="G2362" s="9">
        <v>42601</v>
      </c>
      <c r="H2362" s="8">
        <v>11.34</v>
      </c>
    </row>
    <row r="2363" spans="7:8">
      <c r="G2363" s="9">
        <v>42600</v>
      </c>
      <c r="H2363" s="8">
        <v>11.43</v>
      </c>
    </row>
    <row r="2364" spans="7:8">
      <c r="G2364" s="9">
        <v>42599</v>
      </c>
      <c r="H2364" s="8">
        <v>12.19</v>
      </c>
    </row>
    <row r="2365" spans="7:8">
      <c r="G2365" s="9">
        <v>42598</v>
      </c>
      <c r="H2365" s="8">
        <v>12.64</v>
      </c>
    </row>
    <row r="2366" spans="7:8">
      <c r="G2366" s="9">
        <v>42597</v>
      </c>
      <c r="H2366" s="8">
        <v>11.81</v>
      </c>
    </row>
    <row r="2367" spans="7:8">
      <c r="G2367" s="9">
        <v>42594</v>
      </c>
      <c r="H2367" s="8">
        <v>11.55</v>
      </c>
    </row>
    <row r="2368" spans="7:8">
      <c r="G2368" s="9">
        <v>42593</v>
      </c>
      <c r="H2368" s="8">
        <v>11.68</v>
      </c>
    </row>
    <row r="2369" spans="7:8">
      <c r="G2369" s="9">
        <v>42592</v>
      </c>
      <c r="H2369" s="8">
        <v>12.05</v>
      </c>
    </row>
    <row r="2370" spans="7:8">
      <c r="G2370" s="9">
        <v>42591</v>
      </c>
      <c r="H2370" s="8">
        <v>11.66</v>
      </c>
    </row>
    <row r="2371" spans="7:8">
      <c r="G2371" s="9">
        <v>42590</v>
      </c>
      <c r="H2371" s="8">
        <v>11.5</v>
      </c>
    </row>
    <row r="2372" spans="7:8">
      <c r="G2372" s="9">
        <v>42587</v>
      </c>
      <c r="H2372" s="8">
        <v>11.39</v>
      </c>
    </row>
    <row r="2373" spans="7:8">
      <c r="G2373" s="9">
        <v>42586</v>
      </c>
      <c r="H2373" s="8">
        <v>12.42</v>
      </c>
    </row>
    <row r="2374" spans="7:8">
      <c r="G2374" s="9">
        <v>42585</v>
      </c>
      <c r="H2374" s="8">
        <v>12.86</v>
      </c>
    </row>
    <row r="2375" spans="7:8">
      <c r="G2375" s="9">
        <v>42584</v>
      </c>
      <c r="H2375" s="8">
        <v>13.37</v>
      </c>
    </row>
    <row r="2376" spans="7:8">
      <c r="G2376" s="9">
        <v>42583</v>
      </c>
      <c r="H2376" s="8">
        <v>12.44</v>
      </c>
    </row>
    <row r="2377" spans="7:8">
      <c r="G2377" s="9">
        <v>42580</v>
      </c>
      <c r="H2377" s="8">
        <v>11.87</v>
      </c>
    </row>
    <row r="2378" spans="7:8">
      <c r="G2378" s="9">
        <v>42579</v>
      </c>
      <c r="H2378" s="8">
        <v>12.72</v>
      </c>
    </row>
    <row r="2379" spans="7:8">
      <c r="G2379" s="9">
        <v>42578</v>
      </c>
      <c r="H2379" s="8">
        <v>12.83</v>
      </c>
    </row>
    <row r="2380" spans="7:8">
      <c r="G2380" s="9">
        <v>42577</v>
      </c>
      <c r="H2380" s="8">
        <v>13.05</v>
      </c>
    </row>
    <row r="2381" spans="7:8">
      <c r="G2381" s="9">
        <v>42576</v>
      </c>
      <c r="H2381" s="8">
        <v>12.87</v>
      </c>
    </row>
    <row r="2382" spans="7:8">
      <c r="G2382" s="9">
        <v>42573</v>
      </c>
      <c r="H2382" s="8">
        <v>12.02</v>
      </c>
    </row>
    <row r="2383" spans="7:8">
      <c r="G2383" s="9">
        <v>42572</v>
      </c>
      <c r="H2383" s="8">
        <v>12.74</v>
      </c>
    </row>
    <row r="2384" spans="7:8">
      <c r="G2384" s="9">
        <v>42571</v>
      </c>
      <c r="H2384" s="8">
        <v>11.77</v>
      </c>
    </row>
    <row r="2385" spans="7:8">
      <c r="G2385" s="9">
        <v>42570</v>
      </c>
      <c r="H2385" s="8">
        <v>11.97</v>
      </c>
    </row>
    <row r="2386" spans="7:8">
      <c r="G2386" s="9">
        <v>42569</v>
      </c>
      <c r="H2386" s="8">
        <v>12.44</v>
      </c>
    </row>
    <row r="2387" spans="7:8">
      <c r="G2387" s="9">
        <v>42566</v>
      </c>
      <c r="H2387" s="8">
        <v>12.67</v>
      </c>
    </row>
    <row r="2388" spans="7:8">
      <c r="G2388" s="9">
        <v>42565</v>
      </c>
      <c r="H2388" s="8">
        <v>12.82</v>
      </c>
    </row>
    <row r="2389" spans="7:8">
      <c r="G2389" s="9">
        <v>42564</v>
      </c>
      <c r="H2389" s="8">
        <v>13.04</v>
      </c>
    </row>
    <row r="2390" spans="7:8">
      <c r="G2390" s="9">
        <v>42563</v>
      </c>
      <c r="H2390" s="8">
        <v>13.55</v>
      </c>
    </row>
    <row r="2391" spans="7:8">
      <c r="G2391" s="9">
        <v>42562</v>
      </c>
      <c r="H2391" s="8">
        <v>13.54</v>
      </c>
    </row>
    <row r="2392" spans="7:8">
      <c r="G2392" s="9">
        <v>42559</v>
      </c>
      <c r="H2392" s="8">
        <v>13.2</v>
      </c>
    </row>
    <row r="2393" spans="7:8">
      <c r="G2393" s="9">
        <v>42558</v>
      </c>
      <c r="H2393" s="8">
        <v>14.76</v>
      </c>
    </row>
    <row r="2394" spans="7:8">
      <c r="G2394" s="9">
        <v>42557</v>
      </c>
      <c r="H2394" s="8">
        <v>14.96</v>
      </c>
    </row>
    <row r="2395" spans="7:8">
      <c r="G2395" s="9">
        <v>42556</v>
      </c>
      <c r="H2395" s="8">
        <v>15.58</v>
      </c>
    </row>
    <row r="2396" spans="7:8">
      <c r="G2396" s="9">
        <v>42552</v>
      </c>
      <c r="H2396" s="8">
        <v>14.77</v>
      </c>
    </row>
    <row r="2397" spans="7:8">
      <c r="G2397" s="9">
        <v>42551</v>
      </c>
      <c r="H2397" s="8">
        <v>15.63</v>
      </c>
    </row>
    <row r="2398" spans="7:8">
      <c r="G2398" s="9">
        <v>42550</v>
      </c>
      <c r="H2398" s="8">
        <v>16.64</v>
      </c>
    </row>
    <row r="2399" spans="7:8">
      <c r="G2399" s="9">
        <v>42549</v>
      </c>
      <c r="H2399" s="8">
        <v>18.75</v>
      </c>
    </row>
    <row r="2400" spans="7:8">
      <c r="G2400" s="9">
        <v>42548</v>
      </c>
      <c r="H2400" s="8">
        <v>23.85</v>
      </c>
    </row>
    <row r="2401" spans="7:8">
      <c r="G2401" s="9">
        <v>42545</v>
      </c>
      <c r="H2401" s="8">
        <v>25.76</v>
      </c>
    </row>
    <row r="2402" spans="7:8">
      <c r="G2402" s="9">
        <v>42544</v>
      </c>
      <c r="H2402" s="8">
        <v>17.25</v>
      </c>
    </row>
    <row r="2403" spans="7:8">
      <c r="G2403" s="9">
        <v>42543</v>
      </c>
      <c r="H2403" s="8">
        <v>21.17</v>
      </c>
    </row>
    <row r="2404" spans="7:8">
      <c r="G2404" s="9">
        <v>42542</v>
      </c>
      <c r="H2404" s="8">
        <v>18.48</v>
      </c>
    </row>
    <row r="2405" spans="7:8">
      <c r="G2405" s="9">
        <v>42541</v>
      </c>
      <c r="H2405" s="8">
        <v>18.37</v>
      </c>
    </row>
    <row r="2406" spans="7:8">
      <c r="G2406" s="9">
        <v>42538</v>
      </c>
      <c r="H2406" s="8">
        <v>19.41</v>
      </c>
    </row>
    <row r="2407" spans="7:8">
      <c r="G2407" s="9">
        <v>42537</v>
      </c>
      <c r="H2407" s="8">
        <v>19.37</v>
      </c>
    </row>
    <row r="2408" spans="7:8">
      <c r="G2408" s="9">
        <v>42536</v>
      </c>
      <c r="H2408" s="8">
        <v>20.14</v>
      </c>
    </row>
    <row r="2409" spans="7:8">
      <c r="G2409" s="9">
        <v>42535</v>
      </c>
      <c r="H2409" s="8">
        <v>20.5</v>
      </c>
    </row>
    <row r="2410" spans="7:8">
      <c r="G2410" s="9">
        <v>42534</v>
      </c>
      <c r="H2410" s="8">
        <v>20.97</v>
      </c>
    </row>
    <row r="2411" spans="7:8">
      <c r="G2411" s="9">
        <v>42531</v>
      </c>
      <c r="H2411" s="8">
        <v>17.03</v>
      </c>
    </row>
    <row r="2412" spans="7:8">
      <c r="G2412" s="9">
        <v>42530</v>
      </c>
      <c r="H2412" s="8">
        <v>14.64</v>
      </c>
    </row>
    <row r="2413" spans="7:8">
      <c r="G2413" s="9">
        <v>42529</v>
      </c>
      <c r="H2413" s="8">
        <v>14.08</v>
      </c>
    </row>
    <row r="2414" spans="7:8">
      <c r="G2414" s="9">
        <v>42528</v>
      </c>
      <c r="H2414" s="8">
        <v>14.05</v>
      </c>
    </row>
    <row r="2415" spans="7:8">
      <c r="G2415" s="9">
        <v>42527</v>
      </c>
      <c r="H2415" s="8">
        <v>13.65</v>
      </c>
    </row>
    <row r="2416" spans="7:8">
      <c r="G2416" s="9">
        <v>42524</v>
      </c>
      <c r="H2416" s="8">
        <v>13.47</v>
      </c>
    </row>
    <row r="2417" spans="7:8">
      <c r="G2417" s="9">
        <v>42523</v>
      </c>
      <c r="H2417" s="8">
        <v>13.63</v>
      </c>
    </row>
    <row r="2418" spans="7:8">
      <c r="G2418" s="9">
        <v>42522</v>
      </c>
      <c r="H2418" s="8">
        <v>14.2</v>
      </c>
    </row>
    <row r="2419" spans="7:8">
      <c r="G2419" s="9">
        <v>42521</v>
      </c>
      <c r="H2419" s="8">
        <v>14.19</v>
      </c>
    </row>
    <row r="2420" spans="7:8">
      <c r="G2420" s="9">
        <v>42517</v>
      </c>
      <c r="H2420" s="8">
        <v>13.12</v>
      </c>
    </row>
    <row r="2421" spans="7:8">
      <c r="G2421" s="9">
        <v>42516</v>
      </c>
      <c r="H2421" s="8">
        <v>13.43</v>
      </c>
    </row>
    <row r="2422" spans="7:8">
      <c r="G2422" s="9">
        <v>42515</v>
      </c>
      <c r="H2422" s="8">
        <v>13.9</v>
      </c>
    </row>
    <row r="2423" spans="7:8">
      <c r="G2423" s="9">
        <v>42514</v>
      </c>
      <c r="H2423" s="8">
        <v>14.42</v>
      </c>
    </row>
    <row r="2424" spans="7:8">
      <c r="G2424" s="9">
        <v>42513</v>
      </c>
      <c r="H2424" s="8">
        <v>15.82</v>
      </c>
    </row>
    <row r="2425" spans="7:8">
      <c r="G2425" s="9">
        <v>42510</v>
      </c>
      <c r="H2425" s="8">
        <v>15.2</v>
      </c>
    </row>
    <row r="2426" spans="7:8">
      <c r="G2426" s="9">
        <v>42509</v>
      </c>
      <c r="H2426" s="8">
        <v>16.329999999999998</v>
      </c>
    </row>
    <row r="2427" spans="7:8">
      <c r="G2427" s="9">
        <v>42508</v>
      </c>
      <c r="H2427" s="8">
        <v>15.95</v>
      </c>
    </row>
    <row r="2428" spans="7:8">
      <c r="G2428" s="9">
        <v>42507</v>
      </c>
      <c r="H2428" s="8">
        <v>15.57</v>
      </c>
    </row>
    <row r="2429" spans="7:8">
      <c r="G2429" s="9">
        <v>42506</v>
      </c>
      <c r="H2429" s="8">
        <v>14.68</v>
      </c>
    </row>
    <row r="2430" spans="7:8">
      <c r="G2430" s="9">
        <v>42503</v>
      </c>
      <c r="H2430" s="8">
        <v>15.04</v>
      </c>
    </row>
    <row r="2431" spans="7:8">
      <c r="G2431" s="9">
        <v>42502</v>
      </c>
      <c r="H2431" s="8">
        <v>14.41</v>
      </c>
    </row>
    <row r="2432" spans="7:8">
      <c r="G2432" s="9">
        <v>42501</v>
      </c>
      <c r="H2432" s="8">
        <v>14.69</v>
      </c>
    </row>
    <row r="2433" spans="7:8">
      <c r="G2433" s="9">
        <v>42500</v>
      </c>
      <c r="H2433" s="8">
        <v>13.63</v>
      </c>
    </row>
    <row r="2434" spans="7:8">
      <c r="G2434" s="9">
        <v>42499</v>
      </c>
      <c r="H2434" s="8">
        <v>14.57</v>
      </c>
    </row>
    <row r="2435" spans="7:8">
      <c r="G2435" s="9">
        <v>42496</v>
      </c>
      <c r="H2435" s="8">
        <v>14.72</v>
      </c>
    </row>
    <row r="2436" spans="7:8">
      <c r="G2436" s="9">
        <v>42495</v>
      </c>
      <c r="H2436" s="8">
        <v>15.91</v>
      </c>
    </row>
    <row r="2437" spans="7:8">
      <c r="G2437" s="9">
        <v>42494</v>
      </c>
      <c r="H2437" s="8">
        <v>16.05</v>
      </c>
    </row>
    <row r="2438" spans="7:8">
      <c r="G2438" s="9">
        <v>42493</v>
      </c>
      <c r="H2438" s="8">
        <v>15.6</v>
      </c>
    </row>
    <row r="2439" spans="7:8">
      <c r="G2439" s="9">
        <v>42492</v>
      </c>
      <c r="H2439" s="8">
        <v>14.68</v>
      </c>
    </row>
    <row r="2440" spans="7:8">
      <c r="G2440" s="9">
        <v>42489</v>
      </c>
      <c r="H2440" s="8">
        <v>15.7</v>
      </c>
    </row>
    <row r="2441" spans="7:8">
      <c r="G2441" s="9">
        <v>42488</v>
      </c>
      <c r="H2441" s="8">
        <v>15.22</v>
      </c>
    </row>
    <row r="2442" spans="7:8">
      <c r="G2442" s="9">
        <v>42487</v>
      </c>
      <c r="H2442" s="8">
        <v>13.77</v>
      </c>
    </row>
    <row r="2443" spans="7:8">
      <c r="G2443" s="9">
        <v>42486</v>
      </c>
      <c r="H2443" s="8">
        <v>13.96</v>
      </c>
    </row>
    <row r="2444" spans="7:8">
      <c r="G2444" s="9">
        <v>42485</v>
      </c>
      <c r="H2444" s="8">
        <v>14.08</v>
      </c>
    </row>
    <row r="2445" spans="7:8">
      <c r="G2445" s="9">
        <v>42482</v>
      </c>
      <c r="H2445" s="8">
        <v>13.22</v>
      </c>
    </row>
    <row r="2446" spans="7:8">
      <c r="G2446" s="9">
        <v>42481</v>
      </c>
      <c r="H2446" s="8">
        <v>13.95</v>
      </c>
    </row>
    <row r="2447" spans="7:8">
      <c r="G2447" s="9">
        <v>42480</v>
      </c>
      <c r="H2447" s="8">
        <v>13.28</v>
      </c>
    </row>
    <row r="2448" spans="7:8">
      <c r="G2448" s="9">
        <v>42479</v>
      </c>
      <c r="H2448" s="8">
        <v>13.24</v>
      </c>
    </row>
    <row r="2449" spans="7:8">
      <c r="G2449" s="9">
        <v>42478</v>
      </c>
      <c r="H2449" s="8">
        <v>13.35</v>
      </c>
    </row>
    <row r="2450" spans="7:8">
      <c r="G2450" s="9">
        <v>42475</v>
      </c>
      <c r="H2450" s="8">
        <v>13.62</v>
      </c>
    </row>
    <row r="2451" spans="7:8">
      <c r="G2451" s="9">
        <v>42474</v>
      </c>
      <c r="H2451" s="8">
        <v>13.72</v>
      </c>
    </row>
    <row r="2452" spans="7:8">
      <c r="G2452" s="9">
        <v>42473</v>
      </c>
      <c r="H2452" s="8">
        <v>13.84</v>
      </c>
    </row>
    <row r="2453" spans="7:8">
      <c r="G2453" s="9">
        <v>42472</v>
      </c>
      <c r="H2453" s="8">
        <v>14.85</v>
      </c>
    </row>
    <row r="2454" spans="7:8">
      <c r="G2454" s="9">
        <v>42471</v>
      </c>
      <c r="H2454" s="8">
        <v>16.260000000000002</v>
      </c>
    </row>
    <row r="2455" spans="7:8">
      <c r="G2455" s="9">
        <v>42468</v>
      </c>
      <c r="H2455" s="8">
        <v>15.36</v>
      </c>
    </row>
    <row r="2456" spans="7:8">
      <c r="G2456" s="9">
        <v>42467</v>
      </c>
      <c r="H2456" s="8">
        <v>16.16</v>
      </c>
    </row>
    <row r="2457" spans="7:8">
      <c r="G2457" s="9">
        <v>42466</v>
      </c>
      <c r="H2457" s="8">
        <v>14.09</v>
      </c>
    </row>
    <row r="2458" spans="7:8">
      <c r="G2458" s="9">
        <v>42465</v>
      </c>
      <c r="H2458" s="8">
        <v>15.42</v>
      </c>
    </row>
    <row r="2459" spans="7:8">
      <c r="G2459" s="9">
        <v>42464</v>
      </c>
      <c r="H2459" s="8">
        <v>14.12</v>
      </c>
    </row>
    <row r="2460" spans="7:8">
      <c r="G2460" s="9">
        <v>42461</v>
      </c>
      <c r="H2460" s="8">
        <v>13.1</v>
      </c>
    </row>
    <row r="2461" spans="7:8">
      <c r="G2461" s="9">
        <v>42460</v>
      </c>
      <c r="H2461" s="8">
        <v>13.95</v>
      </c>
    </row>
    <row r="2462" spans="7:8">
      <c r="G2462" s="9">
        <v>42459</v>
      </c>
      <c r="H2462" s="8">
        <v>13.56</v>
      </c>
    </row>
    <row r="2463" spans="7:8">
      <c r="G2463" s="9">
        <v>42458</v>
      </c>
      <c r="H2463" s="8">
        <v>13.82</v>
      </c>
    </row>
    <row r="2464" spans="7:8">
      <c r="G2464" s="9">
        <v>42457</v>
      </c>
      <c r="H2464" s="8">
        <v>15.24</v>
      </c>
    </row>
    <row r="2465" spans="7:8">
      <c r="G2465" s="9">
        <v>42453</v>
      </c>
      <c r="H2465" s="8">
        <v>14.74</v>
      </c>
    </row>
    <row r="2466" spans="7:8">
      <c r="G2466" s="9">
        <v>42452</v>
      </c>
      <c r="H2466" s="8">
        <v>14.94</v>
      </c>
    </row>
    <row r="2467" spans="7:8">
      <c r="G2467" s="9">
        <v>42451</v>
      </c>
      <c r="H2467" s="8">
        <v>14.17</v>
      </c>
    </row>
    <row r="2468" spans="7:8">
      <c r="G2468" s="9">
        <v>42450</v>
      </c>
      <c r="H2468" s="8">
        <v>13.79</v>
      </c>
    </row>
    <row r="2469" spans="7:8">
      <c r="G2469" s="9">
        <v>42447</v>
      </c>
      <c r="H2469" s="8">
        <v>14.02</v>
      </c>
    </row>
    <row r="2470" spans="7:8">
      <c r="G2470" s="9">
        <v>42446</v>
      </c>
      <c r="H2470" s="8">
        <v>14.44</v>
      </c>
    </row>
    <row r="2471" spans="7:8">
      <c r="G2471" s="9">
        <v>42445</v>
      </c>
      <c r="H2471" s="8">
        <v>14.99</v>
      </c>
    </row>
    <row r="2472" spans="7:8">
      <c r="G2472" s="9">
        <v>42444</v>
      </c>
      <c r="H2472" s="8">
        <v>16.84</v>
      </c>
    </row>
    <row r="2473" spans="7:8">
      <c r="G2473" s="9">
        <v>42443</v>
      </c>
      <c r="H2473" s="8">
        <v>16.920000000000002</v>
      </c>
    </row>
    <row r="2474" spans="7:8">
      <c r="G2474" s="9">
        <v>42440</v>
      </c>
      <c r="H2474" s="8">
        <v>16.5</v>
      </c>
    </row>
    <row r="2475" spans="7:8">
      <c r="G2475" s="9">
        <v>42439</v>
      </c>
      <c r="H2475" s="8">
        <v>18.05</v>
      </c>
    </row>
    <row r="2476" spans="7:8">
      <c r="G2476" s="9">
        <v>42438</v>
      </c>
      <c r="H2476" s="8">
        <v>18.34</v>
      </c>
    </row>
    <row r="2477" spans="7:8">
      <c r="G2477" s="9">
        <v>42437</v>
      </c>
      <c r="H2477" s="8">
        <v>18.670000000000002</v>
      </c>
    </row>
    <row r="2478" spans="7:8">
      <c r="G2478" s="9">
        <v>42436</v>
      </c>
      <c r="H2478" s="8">
        <v>17.350000000000001</v>
      </c>
    </row>
    <row r="2479" spans="7:8">
      <c r="G2479" s="9">
        <v>42433</v>
      </c>
      <c r="H2479" s="8">
        <v>16.86</v>
      </c>
    </row>
    <row r="2480" spans="7:8">
      <c r="G2480" s="9">
        <v>42432</v>
      </c>
      <c r="H2480" s="8">
        <v>16.7</v>
      </c>
    </row>
    <row r="2481" spans="7:8">
      <c r="G2481" s="9">
        <v>42431</v>
      </c>
      <c r="H2481" s="8">
        <v>17.09</v>
      </c>
    </row>
    <row r="2482" spans="7:8">
      <c r="G2482" s="9">
        <v>42430</v>
      </c>
      <c r="H2482" s="8">
        <v>17.7</v>
      </c>
    </row>
    <row r="2483" spans="7:8">
      <c r="G2483" s="9">
        <v>42429</v>
      </c>
      <c r="H2483" s="8">
        <v>20.55</v>
      </c>
    </row>
    <row r="2484" spans="7:8">
      <c r="G2484" s="9">
        <v>42426</v>
      </c>
      <c r="H2484" s="8">
        <v>19.809999999999999</v>
      </c>
    </row>
    <row r="2485" spans="7:8">
      <c r="G2485" s="9">
        <v>42425</v>
      </c>
      <c r="H2485" s="8">
        <v>19.11</v>
      </c>
    </row>
    <row r="2486" spans="7:8">
      <c r="G2486" s="9">
        <v>42424</v>
      </c>
      <c r="H2486" s="8">
        <v>20.72</v>
      </c>
    </row>
    <row r="2487" spans="7:8">
      <c r="G2487" s="9">
        <v>42423</v>
      </c>
      <c r="H2487" s="8">
        <v>20.98</v>
      </c>
    </row>
    <row r="2488" spans="7:8">
      <c r="G2488" s="9">
        <v>42422</v>
      </c>
      <c r="H2488" s="8">
        <v>19.38</v>
      </c>
    </row>
    <row r="2489" spans="7:8">
      <c r="G2489" s="9">
        <v>42419</v>
      </c>
      <c r="H2489" s="8">
        <v>20.53</v>
      </c>
    </row>
    <row r="2490" spans="7:8">
      <c r="G2490" s="9">
        <v>42418</v>
      </c>
      <c r="H2490" s="8">
        <v>21.64</v>
      </c>
    </row>
    <row r="2491" spans="7:8">
      <c r="G2491" s="9">
        <v>42417</v>
      </c>
      <c r="H2491" s="8">
        <v>22.31</v>
      </c>
    </row>
    <row r="2492" spans="7:8">
      <c r="G2492" s="9">
        <v>42416</v>
      </c>
      <c r="H2492" s="8">
        <v>24.11</v>
      </c>
    </row>
    <row r="2493" spans="7:8">
      <c r="G2493" s="9">
        <v>42412</v>
      </c>
      <c r="H2493" s="8">
        <v>25.4</v>
      </c>
    </row>
    <row r="2494" spans="7:8">
      <c r="G2494" s="9">
        <v>42411</v>
      </c>
      <c r="H2494" s="8">
        <v>28.14</v>
      </c>
    </row>
    <row r="2495" spans="7:8">
      <c r="G2495" s="9">
        <v>42410</v>
      </c>
      <c r="H2495" s="8">
        <v>26.29</v>
      </c>
    </row>
    <row r="2496" spans="7:8">
      <c r="G2496" s="9">
        <v>42409</v>
      </c>
      <c r="H2496" s="8">
        <v>26.54</v>
      </c>
    </row>
    <row r="2497" spans="7:8">
      <c r="G2497" s="9">
        <v>42408</v>
      </c>
      <c r="H2497" s="8">
        <v>26</v>
      </c>
    </row>
    <row r="2498" spans="7:8">
      <c r="G2498" s="9">
        <v>42405</v>
      </c>
      <c r="H2498" s="8">
        <v>23.38</v>
      </c>
    </row>
    <row r="2499" spans="7:8">
      <c r="G2499" s="9">
        <v>42404</v>
      </c>
      <c r="H2499" s="8">
        <v>21.84</v>
      </c>
    </row>
    <row r="2500" spans="7:8">
      <c r="G2500" s="9">
        <v>42403</v>
      </c>
      <c r="H2500" s="8">
        <v>21.65</v>
      </c>
    </row>
    <row r="2501" spans="7:8">
      <c r="G2501" s="9">
        <v>42402</v>
      </c>
      <c r="H2501" s="8">
        <v>21.98</v>
      </c>
    </row>
    <row r="2502" spans="7:8">
      <c r="G2502" s="9">
        <v>42401</v>
      </c>
      <c r="H2502" s="8">
        <v>19.98</v>
      </c>
    </row>
    <row r="2503" spans="7:8">
      <c r="G2503" s="9">
        <v>42398</v>
      </c>
      <c r="H2503" s="8">
        <v>20.2</v>
      </c>
    </row>
    <row r="2504" spans="7:8">
      <c r="G2504" s="9">
        <v>42397</v>
      </c>
      <c r="H2504" s="8">
        <v>22.42</v>
      </c>
    </row>
    <row r="2505" spans="7:8">
      <c r="G2505" s="9">
        <v>42396</v>
      </c>
      <c r="H2505" s="8">
        <v>23.11</v>
      </c>
    </row>
    <row r="2506" spans="7:8">
      <c r="G2506" s="9">
        <v>42395</v>
      </c>
      <c r="H2506" s="8">
        <v>22.5</v>
      </c>
    </row>
    <row r="2507" spans="7:8">
      <c r="G2507" s="9">
        <v>42394</v>
      </c>
      <c r="H2507" s="8">
        <v>24.15</v>
      </c>
    </row>
    <row r="2508" spans="7:8">
      <c r="G2508" s="9">
        <v>42391</v>
      </c>
      <c r="H2508" s="8">
        <v>22.34</v>
      </c>
    </row>
    <row r="2509" spans="7:8">
      <c r="G2509" s="9">
        <v>42390</v>
      </c>
      <c r="H2509" s="8">
        <v>26.69</v>
      </c>
    </row>
    <row r="2510" spans="7:8">
      <c r="G2510" s="9">
        <v>42389</v>
      </c>
      <c r="H2510" s="8">
        <v>27.59</v>
      </c>
    </row>
    <row r="2511" spans="7:8">
      <c r="G2511" s="9">
        <v>42388</v>
      </c>
      <c r="H2511" s="8">
        <v>26.05</v>
      </c>
    </row>
    <row r="2512" spans="7:8">
      <c r="G2512" s="9">
        <v>42384</v>
      </c>
      <c r="H2512" s="8">
        <v>27.02</v>
      </c>
    </row>
    <row r="2513" spans="7:8">
      <c r="G2513" s="9">
        <v>42383</v>
      </c>
      <c r="H2513" s="8">
        <v>23.95</v>
      </c>
    </row>
    <row r="2514" spans="7:8">
      <c r="G2514" s="9">
        <v>42382</v>
      </c>
      <c r="H2514" s="8">
        <v>25.22</v>
      </c>
    </row>
    <row r="2515" spans="7:8">
      <c r="G2515" s="9">
        <v>42381</v>
      </c>
      <c r="H2515" s="8">
        <v>22.47</v>
      </c>
    </row>
    <row r="2516" spans="7:8">
      <c r="G2516" s="9">
        <v>42380</v>
      </c>
      <c r="H2516" s="8">
        <v>24.3</v>
      </c>
    </row>
    <row r="2517" spans="7:8">
      <c r="G2517" s="9">
        <v>42377</v>
      </c>
      <c r="H2517" s="8">
        <v>27.01</v>
      </c>
    </row>
    <row r="2518" spans="7:8">
      <c r="G2518" s="9">
        <v>42376</v>
      </c>
      <c r="H2518" s="8">
        <v>24.99</v>
      </c>
    </row>
    <row r="2519" spans="7:8">
      <c r="G2519" s="9">
        <v>42375</v>
      </c>
      <c r="H2519" s="8">
        <v>20.59</v>
      </c>
    </row>
    <row r="2520" spans="7:8">
      <c r="G2520" s="9">
        <v>42374</v>
      </c>
      <c r="H2520" s="8">
        <v>19.34</v>
      </c>
    </row>
    <row r="2521" spans="7:8">
      <c r="G2521" s="9">
        <v>42373</v>
      </c>
      <c r="H2521" s="8">
        <v>20.7</v>
      </c>
    </row>
    <row r="2522" spans="7:8">
      <c r="G2522" s="9">
        <v>42369</v>
      </c>
      <c r="H2522" s="8">
        <v>18.21</v>
      </c>
    </row>
    <row r="2523" spans="7:8">
      <c r="G2523" s="9">
        <v>42368</v>
      </c>
      <c r="H2523" s="8">
        <v>17.29</v>
      </c>
    </row>
    <row r="2524" spans="7:8">
      <c r="G2524" s="9">
        <v>42367</v>
      </c>
      <c r="H2524" s="8">
        <v>16.079999999999998</v>
      </c>
    </row>
    <row r="2525" spans="7:8">
      <c r="G2525" s="9">
        <v>42366</v>
      </c>
      <c r="H2525" s="8">
        <v>16.91</v>
      </c>
    </row>
    <row r="2526" spans="7:8">
      <c r="G2526" s="9">
        <v>42362</v>
      </c>
      <c r="H2526" s="8">
        <v>15.74</v>
      </c>
    </row>
    <row r="2527" spans="7:8">
      <c r="G2527" s="9">
        <v>42361</v>
      </c>
      <c r="H2527" s="8">
        <v>15.57</v>
      </c>
    </row>
    <row r="2528" spans="7:8">
      <c r="G2528" s="9">
        <v>42360</v>
      </c>
      <c r="H2528" s="8">
        <v>16.600000000000001</v>
      </c>
    </row>
    <row r="2529" spans="7:8">
      <c r="G2529" s="9">
        <v>42359</v>
      </c>
      <c r="H2529" s="8">
        <v>18.7</v>
      </c>
    </row>
    <row r="2530" spans="7:8">
      <c r="G2530" s="9">
        <v>42356</v>
      </c>
      <c r="H2530" s="8">
        <v>20.7</v>
      </c>
    </row>
    <row r="2531" spans="7:8">
      <c r="G2531" s="9">
        <v>42355</v>
      </c>
      <c r="H2531" s="8">
        <v>18.940000000000001</v>
      </c>
    </row>
    <row r="2532" spans="7:8">
      <c r="G2532" s="9">
        <v>42354</v>
      </c>
      <c r="H2532" s="8">
        <v>17.86</v>
      </c>
    </row>
    <row r="2533" spans="7:8">
      <c r="G2533" s="9">
        <v>42353</v>
      </c>
      <c r="H2533" s="8">
        <v>20.95</v>
      </c>
    </row>
    <row r="2534" spans="7:8">
      <c r="G2534" s="9">
        <v>42352</v>
      </c>
      <c r="H2534" s="8">
        <v>22.73</v>
      </c>
    </row>
    <row r="2535" spans="7:8">
      <c r="G2535" s="9">
        <v>42349</v>
      </c>
      <c r="H2535" s="8">
        <v>24.39</v>
      </c>
    </row>
    <row r="2536" spans="7:8">
      <c r="G2536" s="9">
        <v>42348</v>
      </c>
      <c r="H2536" s="8">
        <v>19.34</v>
      </c>
    </row>
    <row r="2537" spans="7:8">
      <c r="G2537" s="9">
        <v>42347</v>
      </c>
      <c r="H2537" s="8">
        <v>19.61</v>
      </c>
    </row>
    <row r="2538" spans="7:8">
      <c r="G2538" s="9">
        <v>42346</v>
      </c>
      <c r="H2538" s="8">
        <v>17.600000000000001</v>
      </c>
    </row>
    <row r="2539" spans="7:8">
      <c r="G2539" s="9">
        <v>42345</v>
      </c>
      <c r="H2539" s="8">
        <v>15.84</v>
      </c>
    </row>
    <row r="2540" spans="7:8">
      <c r="G2540" s="9">
        <v>42342</v>
      </c>
      <c r="H2540" s="8">
        <v>14.81</v>
      </c>
    </row>
    <row r="2541" spans="7:8">
      <c r="G2541" s="9">
        <v>42341</v>
      </c>
      <c r="H2541" s="8">
        <v>18.11</v>
      </c>
    </row>
    <row r="2542" spans="7:8">
      <c r="G2542" s="9">
        <v>42340</v>
      </c>
      <c r="H2542" s="8">
        <v>15.91</v>
      </c>
    </row>
    <row r="2543" spans="7:8">
      <c r="G2543" s="9">
        <v>42339</v>
      </c>
      <c r="H2543" s="8">
        <v>14.67</v>
      </c>
    </row>
    <row r="2544" spans="7:8">
      <c r="G2544" s="9">
        <v>42338</v>
      </c>
      <c r="H2544" s="8">
        <v>16.13</v>
      </c>
    </row>
    <row r="2545" spans="7:8">
      <c r="G2545" s="9">
        <v>42335</v>
      </c>
      <c r="H2545" s="8">
        <v>15.12</v>
      </c>
    </row>
    <row r="2546" spans="7:8">
      <c r="G2546" s="9">
        <v>42333</v>
      </c>
      <c r="H2546" s="8">
        <v>15.19</v>
      </c>
    </row>
    <row r="2547" spans="7:8">
      <c r="G2547" s="9">
        <v>42332</v>
      </c>
      <c r="H2547" s="8">
        <v>15.93</v>
      </c>
    </row>
    <row r="2548" spans="7:8">
      <c r="G2548" s="9">
        <v>42331</v>
      </c>
      <c r="H2548" s="8">
        <v>15.62</v>
      </c>
    </row>
    <row r="2549" spans="7:8">
      <c r="G2549" s="9">
        <v>42328</v>
      </c>
      <c r="H2549" s="8">
        <v>15.47</v>
      </c>
    </row>
    <row r="2550" spans="7:8">
      <c r="G2550" s="9">
        <v>42327</v>
      </c>
      <c r="H2550" s="8">
        <v>16.989999999999998</v>
      </c>
    </row>
    <row r="2551" spans="7:8">
      <c r="G2551" s="9">
        <v>42326</v>
      </c>
      <c r="H2551" s="8">
        <v>16.850000000000001</v>
      </c>
    </row>
    <row r="2552" spans="7:8">
      <c r="G2552" s="9">
        <v>42325</v>
      </c>
      <c r="H2552" s="8">
        <v>18.84</v>
      </c>
    </row>
    <row r="2553" spans="7:8">
      <c r="G2553" s="9">
        <v>42324</v>
      </c>
      <c r="H2553" s="8">
        <v>18.16</v>
      </c>
    </row>
    <row r="2554" spans="7:8">
      <c r="G2554" s="9">
        <v>42321</v>
      </c>
      <c r="H2554" s="8">
        <v>20.079999999999998</v>
      </c>
    </row>
    <row r="2555" spans="7:8">
      <c r="G2555" s="9">
        <v>42320</v>
      </c>
      <c r="H2555" s="8">
        <v>18.37</v>
      </c>
    </row>
    <row r="2556" spans="7:8">
      <c r="G2556" s="9">
        <v>42319</v>
      </c>
      <c r="H2556" s="8">
        <v>16.059999999999999</v>
      </c>
    </row>
    <row r="2557" spans="7:8">
      <c r="G2557" s="9">
        <v>42318</v>
      </c>
      <c r="H2557" s="8">
        <v>15.29</v>
      </c>
    </row>
    <row r="2558" spans="7:8">
      <c r="G2558" s="9">
        <v>42317</v>
      </c>
      <c r="H2558" s="8">
        <v>16.52</v>
      </c>
    </row>
    <row r="2559" spans="7:8">
      <c r="G2559" s="9">
        <v>42314</v>
      </c>
      <c r="H2559" s="8">
        <v>14.33</v>
      </c>
    </row>
    <row r="2560" spans="7:8">
      <c r="G2560" s="9">
        <v>42313</v>
      </c>
      <c r="H2560" s="8">
        <v>15.05</v>
      </c>
    </row>
    <row r="2561" spans="7:8">
      <c r="G2561" s="9">
        <v>42312</v>
      </c>
      <c r="H2561" s="8">
        <v>15.51</v>
      </c>
    </row>
    <row r="2562" spans="7:8">
      <c r="G2562" s="9">
        <v>42311</v>
      </c>
      <c r="H2562" s="8">
        <v>14.54</v>
      </c>
    </row>
    <row r="2563" spans="7:8">
      <c r="G2563" s="9">
        <v>42310</v>
      </c>
      <c r="H2563" s="8">
        <v>14.15</v>
      </c>
    </row>
    <row r="2564" spans="7:8">
      <c r="G2564" s="9">
        <v>42307</v>
      </c>
      <c r="H2564" s="8">
        <v>15.07</v>
      </c>
    </row>
    <row r="2565" spans="7:8">
      <c r="G2565" s="9">
        <v>42306</v>
      </c>
      <c r="H2565" s="8">
        <v>14.61</v>
      </c>
    </row>
    <row r="2566" spans="7:8">
      <c r="G2566" s="9">
        <v>42305</v>
      </c>
      <c r="H2566" s="8">
        <v>14.33</v>
      </c>
    </row>
    <row r="2567" spans="7:8">
      <c r="G2567" s="9">
        <v>42304</v>
      </c>
      <c r="H2567" s="8">
        <v>15.43</v>
      </c>
    </row>
    <row r="2568" spans="7:8">
      <c r="G2568" s="9">
        <v>42303</v>
      </c>
      <c r="H2568" s="8">
        <v>15.29</v>
      </c>
    </row>
    <row r="2569" spans="7:8">
      <c r="G2569" s="9">
        <v>42300</v>
      </c>
      <c r="H2569" s="8">
        <v>14.46</v>
      </c>
    </row>
    <row r="2570" spans="7:8">
      <c r="G2570" s="9">
        <v>42299</v>
      </c>
      <c r="H2570" s="8">
        <v>14.45</v>
      </c>
    </row>
    <row r="2571" spans="7:8">
      <c r="G2571" s="9">
        <v>42298</v>
      </c>
      <c r="H2571" s="8">
        <v>16.7</v>
      </c>
    </row>
    <row r="2572" spans="7:8">
      <c r="G2572" s="9">
        <v>42297</v>
      </c>
      <c r="H2572" s="8">
        <v>15.75</v>
      </c>
    </row>
    <row r="2573" spans="7:8">
      <c r="G2573" s="9">
        <v>42296</v>
      </c>
      <c r="H2573" s="8">
        <v>14.98</v>
      </c>
    </row>
    <row r="2574" spans="7:8">
      <c r="G2574" s="9">
        <v>42293</v>
      </c>
      <c r="H2574" s="8">
        <v>15.05</v>
      </c>
    </row>
    <row r="2575" spans="7:8">
      <c r="G2575" s="9">
        <v>42292</v>
      </c>
      <c r="H2575" s="8">
        <v>16.05</v>
      </c>
    </row>
    <row r="2576" spans="7:8">
      <c r="G2576" s="9">
        <v>42291</v>
      </c>
      <c r="H2576" s="8">
        <v>18.03</v>
      </c>
    </row>
    <row r="2577" spans="7:8">
      <c r="G2577" s="9">
        <v>42290</v>
      </c>
      <c r="H2577" s="8">
        <v>17.670000000000002</v>
      </c>
    </row>
    <row r="2578" spans="7:8">
      <c r="G2578" s="9">
        <v>42289</v>
      </c>
      <c r="H2578" s="8">
        <v>16.170000000000002</v>
      </c>
    </row>
    <row r="2579" spans="7:8">
      <c r="G2579" s="9">
        <v>42286</v>
      </c>
      <c r="H2579" s="8">
        <v>17.079999999999998</v>
      </c>
    </row>
    <row r="2580" spans="7:8">
      <c r="G2580" s="9">
        <v>42285</v>
      </c>
      <c r="H2580" s="8">
        <v>17.420000000000002</v>
      </c>
    </row>
    <row r="2581" spans="7:8">
      <c r="G2581" s="9">
        <v>42284</v>
      </c>
      <c r="H2581" s="8">
        <v>18.399999999999999</v>
      </c>
    </row>
    <row r="2582" spans="7:8">
      <c r="G2582" s="9">
        <v>42283</v>
      </c>
      <c r="H2582" s="8">
        <v>19.399999999999999</v>
      </c>
    </row>
    <row r="2583" spans="7:8">
      <c r="G2583" s="9">
        <v>42282</v>
      </c>
      <c r="H2583" s="8">
        <v>19.54</v>
      </c>
    </row>
    <row r="2584" spans="7:8">
      <c r="G2584" s="9">
        <v>42279</v>
      </c>
      <c r="H2584" s="8">
        <v>20.94</v>
      </c>
    </row>
    <row r="2585" spans="7:8">
      <c r="G2585" s="9">
        <v>42278</v>
      </c>
      <c r="H2585" s="8">
        <v>22.55</v>
      </c>
    </row>
    <row r="2586" spans="7:8">
      <c r="G2586" s="9">
        <v>42277</v>
      </c>
      <c r="H2586" s="8">
        <v>24.5</v>
      </c>
    </row>
    <row r="2587" spans="7:8">
      <c r="G2587" s="9">
        <v>42276</v>
      </c>
      <c r="H2587" s="8">
        <v>26.83</v>
      </c>
    </row>
    <row r="2588" spans="7:8">
      <c r="G2588" s="9">
        <v>42275</v>
      </c>
      <c r="H2588" s="8">
        <v>27.63</v>
      </c>
    </row>
    <row r="2589" spans="7:8">
      <c r="G2589" s="9">
        <v>42272</v>
      </c>
      <c r="H2589" s="8">
        <v>23.62</v>
      </c>
    </row>
    <row r="2590" spans="7:8">
      <c r="G2590" s="9">
        <v>42271</v>
      </c>
      <c r="H2590" s="8">
        <v>23.47</v>
      </c>
    </row>
    <row r="2591" spans="7:8">
      <c r="G2591" s="9">
        <v>42270</v>
      </c>
      <c r="H2591" s="8">
        <v>22.13</v>
      </c>
    </row>
    <row r="2592" spans="7:8">
      <c r="G2592" s="9">
        <v>42269</v>
      </c>
      <c r="H2592" s="8">
        <v>22.44</v>
      </c>
    </row>
    <row r="2593" spans="7:8">
      <c r="G2593" s="9">
        <v>42268</v>
      </c>
      <c r="H2593" s="8">
        <v>20.14</v>
      </c>
    </row>
    <row r="2594" spans="7:8">
      <c r="G2594" s="9">
        <v>42265</v>
      </c>
      <c r="H2594" s="8">
        <v>22.28</v>
      </c>
    </row>
    <row r="2595" spans="7:8">
      <c r="G2595" s="9">
        <v>42264</v>
      </c>
      <c r="H2595" s="8">
        <v>21.14</v>
      </c>
    </row>
    <row r="2596" spans="7:8">
      <c r="G2596" s="9">
        <v>42263</v>
      </c>
      <c r="H2596" s="8">
        <v>21.35</v>
      </c>
    </row>
    <row r="2597" spans="7:8">
      <c r="G2597" s="9">
        <v>42262</v>
      </c>
      <c r="H2597" s="8">
        <v>22.54</v>
      </c>
    </row>
    <row r="2598" spans="7:8">
      <c r="G2598" s="9">
        <v>42261</v>
      </c>
      <c r="H2598" s="8">
        <v>24.25</v>
      </c>
    </row>
    <row r="2599" spans="7:8">
      <c r="G2599" s="9">
        <v>42258</v>
      </c>
      <c r="H2599" s="8">
        <v>23.2</v>
      </c>
    </row>
    <row r="2600" spans="7:8">
      <c r="G2600" s="9">
        <v>42257</v>
      </c>
      <c r="H2600" s="8">
        <v>24.37</v>
      </c>
    </row>
    <row r="2601" spans="7:8">
      <c r="G2601" s="9">
        <v>42256</v>
      </c>
      <c r="H2601" s="8">
        <v>26.23</v>
      </c>
    </row>
    <row r="2602" spans="7:8">
      <c r="G2602" s="9">
        <v>42255</v>
      </c>
      <c r="H2602" s="8">
        <v>24.9</v>
      </c>
    </row>
    <row r="2603" spans="7:8">
      <c r="G2603" s="9">
        <v>42251</v>
      </c>
      <c r="H2603" s="8">
        <v>27.8</v>
      </c>
    </row>
    <row r="2604" spans="7:8">
      <c r="G2604" s="9">
        <v>42250</v>
      </c>
      <c r="H2604" s="8">
        <v>25.61</v>
      </c>
    </row>
    <row r="2605" spans="7:8">
      <c r="G2605" s="9">
        <v>42249</v>
      </c>
      <c r="H2605" s="8">
        <v>26.09</v>
      </c>
    </row>
    <row r="2606" spans="7:8">
      <c r="G2606" s="9">
        <v>42248</v>
      </c>
      <c r="H2606" s="8">
        <v>31.4</v>
      </c>
    </row>
    <row r="2607" spans="7:8">
      <c r="G2607" s="9">
        <v>42247</v>
      </c>
      <c r="H2607" s="8">
        <v>28.43</v>
      </c>
    </row>
    <row r="2608" spans="7:8">
      <c r="G2608" s="9">
        <v>42244</v>
      </c>
      <c r="H2608" s="8">
        <v>26.05</v>
      </c>
    </row>
    <row r="2609" spans="7:8">
      <c r="G2609" s="9">
        <v>42243</v>
      </c>
      <c r="H2609" s="8">
        <v>26.1</v>
      </c>
    </row>
    <row r="2610" spans="7:8">
      <c r="G2610" s="9">
        <v>42242</v>
      </c>
      <c r="H2610" s="8">
        <v>30.32</v>
      </c>
    </row>
    <row r="2611" spans="7:8">
      <c r="G2611" s="9">
        <v>42241</v>
      </c>
      <c r="H2611" s="8">
        <v>36.020000000000003</v>
      </c>
    </row>
    <row r="2612" spans="7:8">
      <c r="G2612" s="9">
        <v>42240</v>
      </c>
      <c r="H2612" s="8">
        <v>40.74</v>
      </c>
    </row>
    <row r="2613" spans="7:8">
      <c r="G2613" s="9">
        <v>42237</v>
      </c>
      <c r="H2613" s="8">
        <v>28.03</v>
      </c>
    </row>
    <row r="2614" spans="7:8">
      <c r="G2614" s="9">
        <v>42236</v>
      </c>
      <c r="H2614" s="8">
        <v>19.14</v>
      </c>
    </row>
    <row r="2615" spans="7:8">
      <c r="G2615" s="9">
        <v>42235</v>
      </c>
      <c r="H2615" s="8">
        <v>15.25</v>
      </c>
    </row>
    <row r="2616" spans="7:8">
      <c r="G2616" s="9">
        <v>42234</v>
      </c>
      <c r="H2616" s="8">
        <v>13.79</v>
      </c>
    </row>
    <row r="2617" spans="7:8">
      <c r="G2617" s="9">
        <v>42233</v>
      </c>
      <c r="H2617" s="8">
        <v>13.02</v>
      </c>
    </row>
    <row r="2618" spans="7:8">
      <c r="G2618" s="9">
        <v>42230</v>
      </c>
      <c r="H2618" s="8">
        <v>12.83</v>
      </c>
    </row>
    <row r="2619" spans="7:8">
      <c r="G2619" s="9">
        <v>42229</v>
      </c>
      <c r="H2619" s="8">
        <v>13.49</v>
      </c>
    </row>
    <row r="2620" spans="7:8">
      <c r="G2620" s="9">
        <v>42228</v>
      </c>
      <c r="H2620" s="8">
        <v>13.61</v>
      </c>
    </row>
    <row r="2621" spans="7:8">
      <c r="G2621" s="9">
        <v>42227</v>
      </c>
      <c r="H2621" s="8">
        <v>13.71</v>
      </c>
    </row>
    <row r="2622" spans="7:8">
      <c r="G2622" s="9">
        <v>42226</v>
      </c>
      <c r="H2622" s="8">
        <v>12.23</v>
      </c>
    </row>
    <row r="2623" spans="7:8">
      <c r="G2623" s="9">
        <v>42223</v>
      </c>
      <c r="H2623" s="8">
        <v>13.39</v>
      </c>
    </row>
    <row r="2624" spans="7:8">
      <c r="G2624" s="9">
        <v>42222</v>
      </c>
      <c r="H2624" s="8">
        <v>13.77</v>
      </c>
    </row>
    <row r="2625" spans="7:8">
      <c r="G2625" s="9">
        <v>42221</v>
      </c>
      <c r="H2625" s="8">
        <v>12.51</v>
      </c>
    </row>
    <row r="2626" spans="7:8">
      <c r="G2626" s="9">
        <v>42220</v>
      </c>
      <c r="H2626" s="8">
        <v>13</v>
      </c>
    </row>
    <row r="2627" spans="7:8">
      <c r="G2627" s="9">
        <v>42219</v>
      </c>
      <c r="H2627" s="8">
        <v>12.56</v>
      </c>
    </row>
    <row r="2628" spans="7:8">
      <c r="G2628" s="9">
        <v>42216</v>
      </c>
      <c r="H2628" s="8">
        <v>12.12</v>
      </c>
    </row>
    <row r="2629" spans="7:8">
      <c r="G2629" s="9">
        <v>42215</v>
      </c>
      <c r="H2629" s="8">
        <v>12.13</v>
      </c>
    </row>
    <row r="2630" spans="7:8">
      <c r="G2630" s="9">
        <v>42214</v>
      </c>
      <c r="H2630" s="8">
        <v>12.5</v>
      </c>
    </row>
    <row r="2631" spans="7:8">
      <c r="G2631" s="9">
        <v>42213</v>
      </c>
      <c r="H2631" s="8">
        <v>13.44</v>
      </c>
    </row>
    <row r="2632" spans="7:8">
      <c r="G2632" s="9">
        <v>42212</v>
      </c>
      <c r="H2632" s="8">
        <v>15.6</v>
      </c>
    </row>
    <row r="2633" spans="7:8">
      <c r="G2633" s="9">
        <v>42209</v>
      </c>
      <c r="H2633" s="8">
        <v>13.74</v>
      </c>
    </row>
    <row r="2634" spans="7:8">
      <c r="G2634" s="9">
        <v>42208</v>
      </c>
      <c r="H2634" s="8">
        <v>12.64</v>
      </c>
    </row>
    <row r="2635" spans="7:8">
      <c r="G2635" s="9">
        <v>42207</v>
      </c>
      <c r="H2635" s="8">
        <v>12.12</v>
      </c>
    </row>
    <row r="2636" spans="7:8">
      <c r="G2636" s="9">
        <v>42206</v>
      </c>
      <c r="H2636" s="8">
        <v>12.22</v>
      </c>
    </row>
    <row r="2637" spans="7:8">
      <c r="G2637" s="9">
        <v>42205</v>
      </c>
      <c r="H2637" s="8">
        <v>12.25</v>
      </c>
    </row>
    <row r="2638" spans="7:8">
      <c r="G2638" s="9">
        <v>42202</v>
      </c>
      <c r="H2638" s="8">
        <v>11.95</v>
      </c>
    </row>
    <row r="2639" spans="7:8">
      <c r="G2639" s="9">
        <v>42201</v>
      </c>
      <c r="H2639" s="8">
        <v>12.11</v>
      </c>
    </row>
    <row r="2640" spans="7:8">
      <c r="G2640" s="9">
        <v>42200</v>
      </c>
      <c r="H2640" s="8">
        <v>13.23</v>
      </c>
    </row>
    <row r="2641" spans="7:8">
      <c r="G2641" s="9">
        <v>42199</v>
      </c>
      <c r="H2641" s="8">
        <v>13.37</v>
      </c>
    </row>
    <row r="2642" spans="7:8">
      <c r="G2642" s="9">
        <v>42198</v>
      </c>
      <c r="H2642" s="8">
        <v>13.9</v>
      </c>
    </row>
    <row r="2643" spans="7:8">
      <c r="G2643" s="9">
        <v>42195</v>
      </c>
      <c r="H2643" s="8">
        <v>16.829999999999998</v>
      </c>
    </row>
    <row r="2644" spans="7:8">
      <c r="G2644" s="9">
        <v>42194</v>
      </c>
      <c r="H2644" s="8">
        <v>19.97</v>
      </c>
    </row>
    <row r="2645" spans="7:8">
      <c r="G2645" s="9">
        <v>42193</v>
      </c>
      <c r="H2645" s="8">
        <v>19.66</v>
      </c>
    </row>
    <row r="2646" spans="7:8">
      <c r="G2646" s="9">
        <v>42192</v>
      </c>
      <c r="H2646" s="8">
        <v>16.09</v>
      </c>
    </row>
    <row r="2647" spans="7:8">
      <c r="G2647" s="9">
        <v>42191</v>
      </c>
      <c r="H2647" s="8">
        <v>17.010000000000002</v>
      </c>
    </row>
    <row r="2648" spans="7:8">
      <c r="G2648" s="9">
        <v>42187</v>
      </c>
      <c r="H2648" s="8">
        <v>16.79</v>
      </c>
    </row>
    <row r="2649" spans="7:8">
      <c r="G2649" s="9">
        <v>42186</v>
      </c>
      <c r="H2649" s="8">
        <v>16.09</v>
      </c>
    </row>
    <row r="2650" spans="7:8">
      <c r="G2650" s="9">
        <v>42185</v>
      </c>
      <c r="H2650" s="8">
        <v>18.23</v>
      </c>
    </row>
    <row r="2651" spans="7:8">
      <c r="G2651" s="9">
        <v>42184</v>
      </c>
      <c r="H2651" s="8">
        <v>18.850000000000001</v>
      </c>
    </row>
    <row r="2652" spans="7:8">
      <c r="G2652" s="9">
        <v>42181</v>
      </c>
      <c r="H2652" s="8">
        <v>14.02</v>
      </c>
    </row>
    <row r="2653" spans="7:8">
      <c r="G2653" s="9">
        <v>42180</v>
      </c>
      <c r="H2653" s="8">
        <v>14.01</v>
      </c>
    </row>
    <row r="2654" spans="7:8">
      <c r="G2654" s="9">
        <v>42179</v>
      </c>
      <c r="H2654" s="8">
        <v>13.26</v>
      </c>
    </row>
    <row r="2655" spans="7:8">
      <c r="G2655" s="9">
        <v>42178</v>
      </c>
      <c r="H2655" s="8">
        <v>12.11</v>
      </c>
    </row>
    <row r="2656" spans="7:8">
      <c r="G2656" s="9">
        <v>42177</v>
      </c>
      <c r="H2656" s="8">
        <v>12.74</v>
      </c>
    </row>
    <row r="2657" spans="7:8">
      <c r="G2657" s="9">
        <v>42174</v>
      </c>
      <c r="H2657" s="8">
        <v>13.96</v>
      </c>
    </row>
    <row r="2658" spans="7:8">
      <c r="G2658" s="9">
        <v>42173</v>
      </c>
      <c r="H2658" s="8">
        <v>13.19</v>
      </c>
    </row>
    <row r="2659" spans="7:8">
      <c r="G2659" s="9">
        <v>42172</v>
      </c>
      <c r="H2659" s="8">
        <v>14.5</v>
      </c>
    </row>
    <row r="2660" spans="7:8">
      <c r="G2660" s="9">
        <v>42171</v>
      </c>
      <c r="H2660" s="8">
        <v>14.81</v>
      </c>
    </row>
    <row r="2661" spans="7:8">
      <c r="G2661" s="9">
        <v>42170</v>
      </c>
      <c r="H2661" s="8">
        <v>15.39</v>
      </c>
    </row>
    <row r="2662" spans="7:8">
      <c r="G2662" s="9">
        <v>42167</v>
      </c>
      <c r="H2662" s="8">
        <v>13.78</v>
      </c>
    </row>
    <row r="2663" spans="7:8">
      <c r="G2663" s="9">
        <v>42166</v>
      </c>
      <c r="H2663" s="8">
        <v>12.85</v>
      </c>
    </row>
    <row r="2664" spans="7:8">
      <c r="G2664" s="9">
        <v>42165</v>
      </c>
      <c r="H2664" s="8">
        <v>13.22</v>
      </c>
    </row>
    <row r="2665" spans="7:8">
      <c r="G2665" s="9">
        <v>42164</v>
      </c>
      <c r="H2665" s="8">
        <v>14.47</v>
      </c>
    </row>
    <row r="2666" spans="7:8">
      <c r="G2666" s="9">
        <v>42163</v>
      </c>
      <c r="H2666" s="8">
        <v>15.29</v>
      </c>
    </row>
    <row r="2667" spans="7:8">
      <c r="G2667" s="9">
        <v>42160</v>
      </c>
      <c r="H2667" s="8">
        <v>14.21</v>
      </c>
    </row>
    <row r="2668" spans="7:8">
      <c r="G2668" s="9">
        <v>42159</v>
      </c>
      <c r="H2668" s="8">
        <v>14.71</v>
      </c>
    </row>
    <row r="2669" spans="7:8">
      <c r="G2669" s="9">
        <v>42158</v>
      </c>
      <c r="H2669" s="8">
        <v>13.66</v>
      </c>
    </row>
    <row r="2670" spans="7:8">
      <c r="G2670" s="9">
        <v>42157</v>
      </c>
      <c r="H2670" s="8">
        <v>14.24</v>
      </c>
    </row>
    <row r="2671" spans="7:8">
      <c r="G2671" s="9">
        <v>42156</v>
      </c>
      <c r="H2671" s="8">
        <v>13.97</v>
      </c>
    </row>
    <row r="2672" spans="7:8">
      <c r="G2672" s="9">
        <v>42153</v>
      </c>
      <c r="H2672" s="8">
        <v>13.84</v>
      </c>
    </row>
    <row r="2673" spans="7:8">
      <c r="G2673" s="9">
        <v>42152</v>
      </c>
      <c r="H2673" s="8">
        <v>13.31</v>
      </c>
    </row>
    <row r="2674" spans="7:8">
      <c r="G2674" s="9">
        <v>42151</v>
      </c>
      <c r="H2674" s="8">
        <v>13.27</v>
      </c>
    </row>
    <row r="2675" spans="7:8">
      <c r="G2675" s="9">
        <v>42150</v>
      </c>
      <c r="H2675" s="8">
        <v>14.06</v>
      </c>
    </row>
    <row r="2676" spans="7:8">
      <c r="G2676" s="9">
        <v>42146</v>
      </c>
      <c r="H2676" s="8">
        <v>12.13</v>
      </c>
    </row>
    <row r="2677" spans="7:8">
      <c r="G2677" s="9">
        <v>42145</v>
      </c>
      <c r="H2677" s="8">
        <v>12.11</v>
      </c>
    </row>
    <row r="2678" spans="7:8">
      <c r="G2678" s="9">
        <v>42144</v>
      </c>
      <c r="H2678" s="8">
        <v>12.88</v>
      </c>
    </row>
    <row r="2679" spans="7:8">
      <c r="G2679" s="9">
        <v>42143</v>
      </c>
      <c r="H2679" s="8">
        <v>12.85</v>
      </c>
    </row>
    <row r="2680" spans="7:8">
      <c r="G2680" s="9">
        <v>42142</v>
      </c>
      <c r="H2680" s="8">
        <v>12.73</v>
      </c>
    </row>
    <row r="2681" spans="7:8">
      <c r="G2681" s="9">
        <v>42139</v>
      </c>
      <c r="H2681" s="8">
        <v>12.38</v>
      </c>
    </row>
    <row r="2682" spans="7:8">
      <c r="G2682" s="9">
        <v>42138</v>
      </c>
      <c r="H2682" s="8">
        <v>12.74</v>
      </c>
    </row>
    <row r="2683" spans="7:8">
      <c r="G2683" s="9">
        <v>42137</v>
      </c>
      <c r="H2683" s="8">
        <v>13.76</v>
      </c>
    </row>
    <row r="2684" spans="7:8">
      <c r="G2684" s="9">
        <v>42136</v>
      </c>
      <c r="H2684" s="8">
        <v>13.86</v>
      </c>
    </row>
    <row r="2685" spans="7:8">
      <c r="G2685" s="9">
        <v>42135</v>
      </c>
      <c r="H2685" s="8">
        <v>13.85</v>
      </c>
    </row>
    <row r="2686" spans="7:8">
      <c r="G2686" s="9">
        <v>42132</v>
      </c>
      <c r="H2686" s="8">
        <v>12.86</v>
      </c>
    </row>
    <row r="2687" spans="7:8">
      <c r="G2687" s="9">
        <v>42131</v>
      </c>
      <c r="H2687" s="8">
        <v>15.13</v>
      </c>
    </row>
    <row r="2688" spans="7:8">
      <c r="G2688" s="9">
        <v>42130</v>
      </c>
      <c r="H2688" s="8">
        <v>15.15</v>
      </c>
    </row>
    <row r="2689" spans="7:8">
      <c r="G2689" s="9">
        <v>42129</v>
      </c>
      <c r="H2689" s="8">
        <v>14.31</v>
      </c>
    </row>
    <row r="2690" spans="7:8">
      <c r="G2690" s="9">
        <v>42128</v>
      </c>
      <c r="H2690" s="8">
        <v>12.85</v>
      </c>
    </row>
    <row r="2691" spans="7:8">
      <c r="G2691" s="9">
        <v>42125</v>
      </c>
      <c r="H2691" s="8">
        <v>12.7</v>
      </c>
    </row>
    <row r="2692" spans="7:8">
      <c r="G2692" s="9">
        <v>42124</v>
      </c>
      <c r="H2692" s="8">
        <v>14.55</v>
      </c>
    </row>
    <row r="2693" spans="7:8">
      <c r="G2693" s="9">
        <v>42123</v>
      </c>
      <c r="H2693" s="8">
        <v>13.39</v>
      </c>
    </row>
    <row r="2694" spans="7:8">
      <c r="G2694" s="9">
        <v>42122</v>
      </c>
      <c r="H2694" s="8">
        <v>12.41</v>
      </c>
    </row>
    <row r="2695" spans="7:8">
      <c r="G2695" s="9">
        <v>42121</v>
      </c>
      <c r="H2695" s="8">
        <v>13.12</v>
      </c>
    </row>
    <row r="2696" spans="7:8">
      <c r="G2696" s="9">
        <v>42118</v>
      </c>
      <c r="H2696" s="8">
        <v>12.29</v>
      </c>
    </row>
    <row r="2697" spans="7:8">
      <c r="G2697" s="9">
        <v>42117</v>
      </c>
      <c r="H2697" s="8">
        <v>12.48</v>
      </c>
    </row>
    <row r="2698" spans="7:8">
      <c r="G2698" s="9">
        <v>42116</v>
      </c>
      <c r="H2698" s="8">
        <v>12.71</v>
      </c>
    </row>
    <row r="2699" spans="7:8">
      <c r="G2699" s="9">
        <v>42115</v>
      </c>
      <c r="H2699" s="8">
        <v>13.25</v>
      </c>
    </row>
    <row r="2700" spans="7:8">
      <c r="G2700" s="9">
        <v>42114</v>
      </c>
      <c r="H2700" s="8">
        <v>13.3</v>
      </c>
    </row>
    <row r="2701" spans="7:8">
      <c r="G2701" s="9">
        <v>42111</v>
      </c>
      <c r="H2701" s="8">
        <v>13.89</v>
      </c>
    </row>
    <row r="2702" spans="7:8">
      <c r="G2702" s="9">
        <v>42110</v>
      </c>
      <c r="H2702" s="8">
        <v>12.6</v>
      </c>
    </row>
    <row r="2703" spans="7:8">
      <c r="G2703" s="9">
        <v>42109</v>
      </c>
      <c r="H2703" s="8">
        <v>12.84</v>
      </c>
    </row>
    <row r="2704" spans="7:8">
      <c r="G2704" s="9">
        <v>42108</v>
      </c>
      <c r="H2704" s="8">
        <v>13.67</v>
      </c>
    </row>
    <row r="2705" spans="7:8">
      <c r="G2705" s="9">
        <v>42107</v>
      </c>
      <c r="H2705" s="8">
        <v>13.94</v>
      </c>
    </row>
    <row r="2706" spans="7:8">
      <c r="G2706" s="9">
        <v>42104</v>
      </c>
      <c r="H2706" s="8">
        <v>12.58</v>
      </c>
    </row>
    <row r="2707" spans="7:8">
      <c r="G2707" s="9">
        <v>42103</v>
      </c>
      <c r="H2707" s="8">
        <v>13.09</v>
      </c>
    </row>
    <row r="2708" spans="7:8">
      <c r="G2708" s="9">
        <v>42102</v>
      </c>
      <c r="H2708" s="8">
        <v>13.98</v>
      </c>
    </row>
    <row r="2709" spans="7:8">
      <c r="G2709" s="9">
        <v>42101</v>
      </c>
      <c r="H2709" s="8">
        <v>14.78</v>
      </c>
    </row>
    <row r="2710" spans="7:8">
      <c r="G2710" s="9">
        <v>42100</v>
      </c>
      <c r="H2710" s="8">
        <v>14.74</v>
      </c>
    </row>
    <row r="2711" spans="7:8">
      <c r="G2711" s="9">
        <v>42096</v>
      </c>
      <c r="H2711" s="8">
        <v>14.67</v>
      </c>
    </row>
    <row r="2712" spans="7:8">
      <c r="G2712" s="9">
        <v>42095</v>
      </c>
      <c r="H2712" s="8">
        <v>15.11</v>
      </c>
    </row>
    <row r="2713" spans="7:8">
      <c r="G2713" s="9">
        <v>42094</v>
      </c>
      <c r="H2713" s="8">
        <v>15.29</v>
      </c>
    </row>
    <row r="2714" spans="7:8">
      <c r="G2714" s="9">
        <v>42093</v>
      </c>
      <c r="H2714" s="8">
        <v>14.51</v>
      </c>
    </row>
    <row r="2715" spans="7:8">
      <c r="G2715" s="9">
        <v>42090</v>
      </c>
      <c r="H2715" s="8">
        <v>15.07</v>
      </c>
    </row>
    <row r="2716" spans="7:8">
      <c r="G2716" s="9">
        <v>42089</v>
      </c>
      <c r="H2716" s="8">
        <v>15.8</v>
      </c>
    </row>
    <row r="2717" spans="7:8">
      <c r="G2717" s="9">
        <v>42088</v>
      </c>
      <c r="H2717" s="8">
        <v>15.44</v>
      </c>
    </row>
    <row r="2718" spans="7:8">
      <c r="G2718" s="9">
        <v>42087</v>
      </c>
      <c r="H2718" s="8">
        <v>13.62</v>
      </c>
    </row>
    <row r="2719" spans="7:8">
      <c r="G2719" s="9">
        <v>42086</v>
      </c>
      <c r="H2719" s="8">
        <v>13.41</v>
      </c>
    </row>
    <row r="2720" spans="7:8">
      <c r="G2720" s="9">
        <v>42083</v>
      </c>
      <c r="H2720" s="8">
        <v>13.02</v>
      </c>
    </row>
    <row r="2721" spans="7:8">
      <c r="G2721" s="9">
        <v>42082</v>
      </c>
      <c r="H2721" s="8">
        <v>14.07</v>
      </c>
    </row>
    <row r="2722" spans="7:8">
      <c r="G2722" s="9">
        <v>42081</v>
      </c>
      <c r="H2722" s="8">
        <v>13.97</v>
      </c>
    </row>
    <row r="2723" spans="7:8">
      <c r="G2723" s="9">
        <v>42080</v>
      </c>
      <c r="H2723" s="8">
        <v>15.66</v>
      </c>
    </row>
    <row r="2724" spans="7:8">
      <c r="G2724" s="9">
        <v>42079</v>
      </c>
      <c r="H2724" s="8">
        <v>15.61</v>
      </c>
    </row>
    <row r="2725" spans="7:8">
      <c r="G2725" s="9">
        <v>42076</v>
      </c>
      <c r="H2725" s="8">
        <v>16</v>
      </c>
    </row>
    <row r="2726" spans="7:8">
      <c r="G2726" s="9">
        <v>42075</v>
      </c>
      <c r="H2726" s="8">
        <v>15.42</v>
      </c>
    </row>
    <row r="2727" spans="7:8">
      <c r="G2727" s="9">
        <v>42074</v>
      </c>
      <c r="H2727" s="8">
        <v>16.87</v>
      </c>
    </row>
    <row r="2728" spans="7:8">
      <c r="G2728" s="9">
        <v>42073</v>
      </c>
      <c r="H2728" s="8">
        <v>16.690000000000001</v>
      </c>
    </row>
    <row r="2729" spans="7:8">
      <c r="G2729" s="9">
        <v>42072</v>
      </c>
      <c r="H2729" s="8">
        <v>15.06</v>
      </c>
    </row>
    <row r="2730" spans="7:8">
      <c r="G2730" s="9">
        <v>42069</v>
      </c>
      <c r="H2730" s="8">
        <v>15.2</v>
      </c>
    </row>
    <row r="2731" spans="7:8">
      <c r="G2731" s="9">
        <v>42068</v>
      </c>
      <c r="H2731" s="8">
        <v>14.04</v>
      </c>
    </row>
    <row r="2732" spans="7:8">
      <c r="G2732" s="9">
        <v>42067</v>
      </c>
      <c r="H2732" s="8">
        <v>14.23</v>
      </c>
    </row>
    <row r="2733" spans="7:8">
      <c r="G2733" s="9">
        <v>42066</v>
      </c>
      <c r="H2733" s="8">
        <v>13.86</v>
      </c>
    </row>
    <row r="2734" spans="7:8">
      <c r="G2734" s="9">
        <v>42065</v>
      </c>
      <c r="H2734" s="8">
        <v>13.04</v>
      </c>
    </row>
    <row r="2735" spans="7:8">
      <c r="G2735" s="9">
        <v>42062</v>
      </c>
      <c r="H2735" s="8">
        <v>13.34</v>
      </c>
    </row>
    <row r="2736" spans="7:8">
      <c r="G2736" s="9">
        <v>42061</v>
      </c>
      <c r="H2736" s="8">
        <v>13.91</v>
      </c>
    </row>
    <row r="2737" spans="7:8">
      <c r="G2737" s="9">
        <v>42060</v>
      </c>
      <c r="H2737" s="8">
        <v>13.84</v>
      </c>
    </row>
    <row r="2738" spans="7:8">
      <c r="G2738" s="9">
        <v>42059</v>
      </c>
      <c r="H2738" s="8">
        <v>13.69</v>
      </c>
    </row>
    <row r="2739" spans="7:8">
      <c r="G2739" s="9">
        <v>42058</v>
      </c>
      <c r="H2739" s="8">
        <v>14.56</v>
      </c>
    </row>
    <row r="2740" spans="7:8">
      <c r="G2740" s="9">
        <v>42055</v>
      </c>
      <c r="H2740" s="8">
        <v>14.3</v>
      </c>
    </row>
    <row r="2741" spans="7:8">
      <c r="G2741" s="9">
        <v>42054</v>
      </c>
      <c r="H2741" s="8">
        <v>15.29</v>
      </c>
    </row>
    <row r="2742" spans="7:8">
      <c r="G2742" s="9">
        <v>42053</v>
      </c>
      <c r="H2742" s="8">
        <v>15.45</v>
      </c>
    </row>
    <row r="2743" spans="7:8">
      <c r="G2743" s="9">
        <v>42052</v>
      </c>
      <c r="H2743" s="8">
        <v>15.8</v>
      </c>
    </row>
    <row r="2744" spans="7:8">
      <c r="G2744" s="9">
        <v>42048</v>
      </c>
      <c r="H2744" s="8">
        <v>14.69</v>
      </c>
    </row>
    <row r="2745" spans="7:8">
      <c r="G2745" s="9">
        <v>42047</v>
      </c>
      <c r="H2745" s="8">
        <v>15.34</v>
      </c>
    </row>
    <row r="2746" spans="7:8">
      <c r="G2746" s="9">
        <v>42046</v>
      </c>
      <c r="H2746" s="8">
        <v>16.96</v>
      </c>
    </row>
    <row r="2747" spans="7:8">
      <c r="G2747" s="9">
        <v>42045</v>
      </c>
      <c r="H2747" s="8">
        <v>17.23</v>
      </c>
    </row>
    <row r="2748" spans="7:8">
      <c r="G2748" s="9">
        <v>42044</v>
      </c>
      <c r="H2748" s="8">
        <v>18.55</v>
      </c>
    </row>
    <row r="2749" spans="7:8">
      <c r="G2749" s="9">
        <v>42041</v>
      </c>
      <c r="H2749" s="8">
        <v>17.29</v>
      </c>
    </row>
    <row r="2750" spans="7:8">
      <c r="G2750" s="9">
        <v>42040</v>
      </c>
      <c r="H2750" s="8">
        <v>16.850000000000001</v>
      </c>
    </row>
    <row r="2751" spans="7:8">
      <c r="G2751" s="9">
        <v>42039</v>
      </c>
      <c r="H2751" s="8">
        <v>18.329999999999998</v>
      </c>
    </row>
    <row r="2752" spans="7:8">
      <c r="G2752" s="9">
        <v>42038</v>
      </c>
      <c r="H2752" s="8">
        <v>17.329999999999998</v>
      </c>
    </row>
    <row r="2753" spans="7:8">
      <c r="G2753" s="9">
        <v>42037</v>
      </c>
      <c r="H2753" s="8">
        <v>19.43</v>
      </c>
    </row>
    <row r="2754" spans="7:8">
      <c r="G2754" s="9">
        <v>42034</v>
      </c>
      <c r="H2754" s="8">
        <v>20.97</v>
      </c>
    </row>
    <row r="2755" spans="7:8">
      <c r="G2755" s="9">
        <v>42033</v>
      </c>
      <c r="H2755" s="8">
        <v>18.760000000000002</v>
      </c>
    </row>
    <row r="2756" spans="7:8">
      <c r="G2756" s="9">
        <v>42032</v>
      </c>
      <c r="H2756" s="8">
        <v>20.440000000000001</v>
      </c>
    </row>
    <row r="2757" spans="7:8">
      <c r="G2757" s="9">
        <v>42031</v>
      </c>
      <c r="H2757" s="8">
        <v>17.22</v>
      </c>
    </row>
    <row r="2758" spans="7:8">
      <c r="G2758" s="9">
        <v>42030</v>
      </c>
      <c r="H2758" s="8">
        <v>15.52</v>
      </c>
    </row>
    <row r="2759" spans="7:8">
      <c r="G2759" s="9">
        <v>42027</v>
      </c>
      <c r="H2759" s="8">
        <v>16.66</v>
      </c>
    </row>
    <row r="2760" spans="7:8">
      <c r="G2760" s="9">
        <v>42026</v>
      </c>
      <c r="H2760" s="8">
        <v>16.399999999999999</v>
      </c>
    </row>
    <row r="2761" spans="7:8">
      <c r="G2761" s="9">
        <v>42025</v>
      </c>
      <c r="H2761" s="8">
        <v>18.850000000000001</v>
      </c>
    </row>
    <row r="2762" spans="7:8">
      <c r="G2762" s="9">
        <v>42024</v>
      </c>
      <c r="H2762" s="8">
        <v>19.89</v>
      </c>
    </row>
    <row r="2763" spans="7:8">
      <c r="G2763" s="9">
        <v>42020</v>
      </c>
      <c r="H2763" s="8">
        <v>20.95</v>
      </c>
    </row>
    <row r="2764" spans="7:8">
      <c r="G2764" s="9">
        <v>42019</v>
      </c>
      <c r="H2764" s="8">
        <v>22.39</v>
      </c>
    </row>
    <row r="2765" spans="7:8">
      <c r="G2765" s="9">
        <v>42018</v>
      </c>
      <c r="H2765" s="8">
        <v>21.48</v>
      </c>
    </row>
    <row r="2766" spans="7:8">
      <c r="G2766" s="9">
        <v>42017</v>
      </c>
      <c r="H2766" s="8">
        <v>20.56</v>
      </c>
    </row>
    <row r="2767" spans="7:8">
      <c r="G2767" s="9">
        <v>42016</v>
      </c>
      <c r="H2767" s="8">
        <v>19.600000000000001</v>
      </c>
    </row>
    <row r="2768" spans="7:8">
      <c r="G2768" s="9">
        <v>42013</v>
      </c>
      <c r="H2768" s="8">
        <v>17.55</v>
      </c>
    </row>
    <row r="2769" spans="7:8">
      <c r="G2769" s="9">
        <v>42012</v>
      </c>
      <c r="H2769" s="8">
        <v>17.010000000000002</v>
      </c>
    </row>
    <row r="2770" spans="7:8">
      <c r="G2770" s="9">
        <v>42011</v>
      </c>
      <c r="H2770" s="8">
        <v>19.309999999999999</v>
      </c>
    </row>
    <row r="2771" spans="7:8">
      <c r="G2771" s="9">
        <v>42010</v>
      </c>
      <c r="H2771" s="8">
        <v>21.12</v>
      </c>
    </row>
    <row r="2772" spans="7:8">
      <c r="G2772" s="9">
        <v>42009</v>
      </c>
      <c r="H2772" s="8">
        <v>19.920000000000002</v>
      </c>
    </row>
    <row r="2773" spans="7:8">
      <c r="G2773" s="9">
        <v>42006</v>
      </c>
      <c r="H2773" s="8">
        <v>17.79</v>
      </c>
    </row>
    <row r="2774" spans="7:8">
      <c r="G2774" s="9">
        <v>42004</v>
      </c>
      <c r="H2774" s="8">
        <v>19.2</v>
      </c>
    </row>
    <row r="2775" spans="7:8">
      <c r="G2775" s="9">
        <v>42003</v>
      </c>
      <c r="H2775" s="8">
        <v>15.92</v>
      </c>
    </row>
    <row r="2776" spans="7:8">
      <c r="G2776" s="9">
        <v>42002</v>
      </c>
      <c r="H2776" s="8">
        <v>15.06</v>
      </c>
    </row>
    <row r="2777" spans="7:8">
      <c r="G2777" s="9">
        <v>41999</v>
      </c>
      <c r="H2777" s="8">
        <v>14.5</v>
      </c>
    </row>
    <row r="2778" spans="7:8">
      <c r="G2778" s="9">
        <v>41997</v>
      </c>
      <c r="H2778" s="8">
        <v>14.37</v>
      </c>
    </row>
    <row r="2779" spans="7:8">
      <c r="G2779" s="9">
        <v>41996</v>
      </c>
      <c r="H2779" s="8">
        <v>14.8</v>
      </c>
    </row>
    <row r="2780" spans="7:8">
      <c r="G2780" s="9">
        <v>41995</v>
      </c>
      <c r="H2780" s="8">
        <v>15.25</v>
      </c>
    </row>
    <row r="2781" spans="7:8">
      <c r="G2781" s="9">
        <v>41992</v>
      </c>
      <c r="H2781" s="8">
        <v>16.489999999999998</v>
      </c>
    </row>
    <row r="2782" spans="7:8">
      <c r="G2782" s="9">
        <v>41991</v>
      </c>
      <c r="H2782" s="8">
        <v>16.809999999999999</v>
      </c>
    </row>
    <row r="2783" spans="7:8">
      <c r="G2783" s="9">
        <v>41990</v>
      </c>
      <c r="H2783" s="8">
        <v>19.440000000000001</v>
      </c>
    </row>
    <row r="2784" spans="7:8">
      <c r="G2784" s="9">
        <v>41989</v>
      </c>
      <c r="H2784" s="8">
        <v>23.57</v>
      </c>
    </row>
    <row r="2785" spans="7:8">
      <c r="G2785" s="9">
        <v>41988</v>
      </c>
      <c r="H2785" s="8">
        <v>20.420000000000002</v>
      </c>
    </row>
    <row r="2786" spans="7:8">
      <c r="G2786" s="9">
        <v>41985</v>
      </c>
      <c r="H2786" s="8">
        <v>21.08</v>
      </c>
    </row>
    <row r="2787" spans="7:8">
      <c r="G2787" s="9">
        <v>41984</v>
      </c>
      <c r="H2787" s="8">
        <v>20.079999999999998</v>
      </c>
    </row>
    <row r="2788" spans="7:8">
      <c r="G2788" s="9">
        <v>41983</v>
      </c>
      <c r="H2788" s="8">
        <v>18.53</v>
      </c>
    </row>
    <row r="2789" spans="7:8">
      <c r="G2789" s="9">
        <v>41982</v>
      </c>
      <c r="H2789" s="8">
        <v>14.89</v>
      </c>
    </row>
    <row r="2790" spans="7:8">
      <c r="G2790" s="9">
        <v>41981</v>
      </c>
      <c r="H2790" s="8">
        <v>14.21</v>
      </c>
    </row>
    <row r="2791" spans="7:8">
      <c r="G2791" s="9">
        <v>41978</v>
      </c>
      <c r="H2791" s="8">
        <v>11.82</v>
      </c>
    </row>
    <row r="2792" spans="7:8">
      <c r="G2792" s="9">
        <v>41977</v>
      </c>
      <c r="H2792" s="8">
        <v>12.38</v>
      </c>
    </row>
    <row r="2793" spans="7:8">
      <c r="G2793" s="9">
        <v>41976</v>
      </c>
      <c r="H2793" s="8">
        <v>12.47</v>
      </c>
    </row>
    <row r="2794" spans="7:8">
      <c r="G2794" s="9">
        <v>41975</v>
      </c>
      <c r="H2794" s="8">
        <v>12.85</v>
      </c>
    </row>
    <row r="2795" spans="7:8">
      <c r="G2795" s="9">
        <v>41974</v>
      </c>
      <c r="H2795" s="8">
        <v>14.29</v>
      </c>
    </row>
    <row r="2796" spans="7:8">
      <c r="G2796" s="9">
        <v>41971</v>
      </c>
      <c r="H2796" s="8">
        <v>13.33</v>
      </c>
    </row>
    <row r="2797" spans="7:8">
      <c r="G2797" s="9">
        <v>41969</v>
      </c>
      <c r="H2797" s="8">
        <v>12.07</v>
      </c>
    </row>
    <row r="2798" spans="7:8">
      <c r="G2798" s="9">
        <v>41968</v>
      </c>
      <c r="H2798" s="8">
        <v>12.25</v>
      </c>
    </row>
    <row r="2799" spans="7:8">
      <c r="G2799" s="9">
        <v>41967</v>
      </c>
      <c r="H2799" s="8">
        <v>12.62</v>
      </c>
    </row>
    <row r="2800" spans="7:8">
      <c r="G2800" s="9">
        <v>41964</v>
      </c>
      <c r="H2800" s="8">
        <v>12.9</v>
      </c>
    </row>
    <row r="2801" spans="7:8">
      <c r="G2801" s="9">
        <v>41963</v>
      </c>
      <c r="H2801" s="8">
        <v>13.58</v>
      </c>
    </row>
    <row r="2802" spans="7:8">
      <c r="G2802" s="9">
        <v>41962</v>
      </c>
      <c r="H2802" s="8">
        <v>13.96</v>
      </c>
    </row>
    <row r="2803" spans="7:8">
      <c r="G2803" s="9">
        <v>41961</v>
      </c>
      <c r="H2803" s="8">
        <v>13.86</v>
      </c>
    </row>
    <row r="2804" spans="7:8">
      <c r="G2804" s="9">
        <v>41960</v>
      </c>
      <c r="H2804" s="8">
        <v>13.99</v>
      </c>
    </row>
    <row r="2805" spans="7:8">
      <c r="G2805" s="9">
        <v>41957</v>
      </c>
      <c r="H2805" s="8">
        <v>13.31</v>
      </c>
    </row>
    <row r="2806" spans="7:8">
      <c r="G2806" s="9">
        <v>41956</v>
      </c>
      <c r="H2806" s="8">
        <v>13.79</v>
      </c>
    </row>
    <row r="2807" spans="7:8">
      <c r="G2807" s="9">
        <v>41955</v>
      </c>
      <c r="H2807" s="8">
        <v>13.02</v>
      </c>
    </row>
    <row r="2808" spans="7:8">
      <c r="G2808" s="9">
        <v>41954</v>
      </c>
      <c r="H2808" s="8">
        <v>12.92</v>
      </c>
    </row>
    <row r="2809" spans="7:8">
      <c r="G2809" s="9">
        <v>41953</v>
      </c>
      <c r="H2809" s="8">
        <v>12.67</v>
      </c>
    </row>
    <row r="2810" spans="7:8">
      <c r="G2810" s="9">
        <v>41950</v>
      </c>
      <c r="H2810" s="8">
        <v>13.12</v>
      </c>
    </row>
    <row r="2811" spans="7:8">
      <c r="G2811" s="9">
        <v>41949</v>
      </c>
      <c r="H2811" s="8">
        <v>13.67</v>
      </c>
    </row>
    <row r="2812" spans="7:8">
      <c r="G2812" s="9">
        <v>41948</v>
      </c>
      <c r="H2812" s="8">
        <v>14.17</v>
      </c>
    </row>
    <row r="2813" spans="7:8">
      <c r="G2813" s="9">
        <v>41947</v>
      </c>
      <c r="H2813" s="8">
        <v>14.89</v>
      </c>
    </row>
    <row r="2814" spans="7:8">
      <c r="G2814" s="9">
        <v>41946</v>
      </c>
      <c r="H2814" s="8">
        <v>14.73</v>
      </c>
    </row>
    <row r="2815" spans="7:8">
      <c r="G2815" s="9">
        <v>41943</v>
      </c>
      <c r="H2815" s="8">
        <v>14.03</v>
      </c>
    </row>
    <row r="2816" spans="7:8">
      <c r="G2816" s="9">
        <v>41942</v>
      </c>
      <c r="H2816" s="8">
        <v>14.52</v>
      </c>
    </row>
    <row r="2817" spans="7:8">
      <c r="G2817" s="9">
        <v>41941</v>
      </c>
      <c r="H2817" s="8">
        <v>15.15</v>
      </c>
    </row>
    <row r="2818" spans="7:8">
      <c r="G2818" s="9">
        <v>41940</v>
      </c>
      <c r="H2818" s="8">
        <v>14.39</v>
      </c>
    </row>
    <row r="2819" spans="7:8">
      <c r="G2819" s="9">
        <v>41939</v>
      </c>
      <c r="H2819" s="8">
        <v>16.04</v>
      </c>
    </row>
    <row r="2820" spans="7:8">
      <c r="G2820" s="9">
        <v>41936</v>
      </c>
      <c r="H2820" s="8">
        <v>16.11</v>
      </c>
    </row>
    <row r="2821" spans="7:8">
      <c r="G2821" s="9">
        <v>41935</v>
      </c>
      <c r="H2821" s="8">
        <v>16.53</v>
      </c>
    </row>
    <row r="2822" spans="7:8">
      <c r="G2822" s="9">
        <v>41934</v>
      </c>
      <c r="H2822" s="8">
        <v>17.87</v>
      </c>
    </row>
    <row r="2823" spans="7:8">
      <c r="G2823" s="9">
        <v>41933</v>
      </c>
      <c r="H2823" s="8">
        <v>16.079999999999998</v>
      </c>
    </row>
    <row r="2824" spans="7:8">
      <c r="G2824" s="9">
        <v>41932</v>
      </c>
      <c r="H2824" s="8">
        <v>18.57</v>
      </c>
    </row>
    <row r="2825" spans="7:8">
      <c r="G2825" s="9">
        <v>41929</v>
      </c>
      <c r="H2825" s="8">
        <v>21.99</v>
      </c>
    </row>
    <row r="2826" spans="7:8">
      <c r="G2826" s="9">
        <v>41928</v>
      </c>
      <c r="H2826" s="8">
        <v>25.2</v>
      </c>
    </row>
    <row r="2827" spans="7:8">
      <c r="G2827" s="9">
        <v>41927</v>
      </c>
      <c r="H2827" s="8">
        <v>26.25</v>
      </c>
    </row>
    <row r="2828" spans="7:8">
      <c r="G2828" s="9">
        <v>41926</v>
      </c>
      <c r="H2828" s="8">
        <v>22.79</v>
      </c>
    </row>
    <row r="2829" spans="7:8">
      <c r="G2829" s="9">
        <v>41925</v>
      </c>
      <c r="H2829" s="8">
        <v>24.64</v>
      </c>
    </row>
    <row r="2830" spans="7:8">
      <c r="G2830" s="9">
        <v>41922</v>
      </c>
      <c r="H2830" s="8">
        <v>21.24</v>
      </c>
    </row>
    <row r="2831" spans="7:8">
      <c r="G2831" s="9">
        <v>41921</v>
      </c>
      <c r="H2831" s="8">
        <v>18.760000000000002</v>
      </c>
    </row>
    <row r="2832" spans="7:8">
      <c r="G2832" s="9">
        <v>41920</v>
      </c>
      <c r="H2832" s="8">
        <v>15.11</v>
      </c>
    </row>
    <row r="2833" spans="7:8">
      <c r="G2833" s="9">
        <v>41919</v>
      </c>
      <c r="H2833" s="8">
        <v>17.2</v>
      </c>
    </row>
    <row r="2834" spans="7:8">
      <c r="G2834" s="9">
        <v>41918</v>
      </c>
      <c r="H2834" s="8">
        <v>15.46</v>
      </c>
    </row>
    <row r="2835" spans="7:8">
      <c r="G2835" s="9">
        <v>41915</v>
      </c>
      <c r="H2835" s="8">
        <v>14.55</v>
      </c>
    </row>
    <row r="2836" spans="7:8">
      <c r="G2836" s="9">
        <v>41914</v>
      </c>
      <c r="H2836" s="8">
        <v>16.16</v>
      </c>
    </row>
    <row r="2837" spans="7:8">
      <c r="G2837" s="9">
        <v>41913</v>
      </c>
      <c r="H2837" s="8">
        <v>16.71</v>
      </c>
    </row>
    <row r="2838" spans="7:8">
      <c r="G2838" s="9">
        <v>41912</v>
      </c>
      <c r="H2838" s="8">
        <v>16.309999999999999</v>
      </c>
    </row>
    <row r="2839" spans="7:8">
      <c r="G2839" s="9">
        <v>41911</v>
      </c>
      <c r="H2839" s="8">
        <v>15.98</v>
      </c>
    </row>
    <row r="2840" spans="7:8">
      <c r="G2840" s="9">
        <v>41908</v>
      </c>
      <c r="H2840" s="8">
        <v>14.85</v>
      </c>
    </row>
    <row r="2841" spans="7:8">
      <c r="G2841" s="9">
        <v>41907</v>
      </c>
      <c r="H2841" s="8">
        <v>15.64</v>
      </c>
    </row>
    <row r="2842" spans="7:8">
      <c r="G2842" s="9">
        <v>41906</v>
      </c>
      <c r="H2842" s="8">
        <v>13.27</v>
      </c>
    </row>
    <row r="2843" spans="7:8">
      <c r="G2843" s="9">
        <v>41905</v>
      </c>
      <c r="H2843" s="8">
        <v>14.93</v>
      </c>
    </row>
    <row r="2844" spans="7:8">
      <c r="G2844" s="9">
        <v>41904</v>
      </c>
      <c r="H2844" s="8">
        <v>13.69</v>
      </c>
    </row>
    <row r="2845" spans="7:8">
      <c r="G2845" s="9">
        <v>41901</v>
      </c>
      <c r="H2845" s="8">
        <v>12.11</v>
      </c>
    </row>
    <row r="2846" spans="7:8">
      <c r="G2846" s="9">
        <v>41900</v>
      </c>
      <c r="H2846" s="8">
        <v>12.03</v>
      </c>
    </row>
    <row r="2847" spans="7:8">
      <c r="G2847" s="9">
        <v>41899</v>
      </c>
      <c r="H2847" s="8">
        <v>12.65</v>
      </c>
    </row>
    <row r="2848" spans="7:8">
      <c r="G2848" s="9">
        <v>41898</v>
      </c>
      <c r="H2848" s="8">
        <v>12.73</v>
      </c>
    </row>
    <row r="2849" spans="7:8">
      <c r="G2849" s="9">
        <v>41897</v>
      </c>
      <c r="H2849" s="8">
        <v>14.12</v>
      </c>
    </row>
    <row r="2850" spans="7:8">
      <c r="G2850" s="9">
        <v>41894</v>
      </c>
      <c r="H2850" s="8">
        <v>13.31</v>
      </c>
    </row>
    <row r="2851" spans="7:8">
      <c r="G2851" s="9">
        <v>41893</v>
      </c>
      <c r="H2851" s="8">
        <v>12.8</v>
      </c>
    </row>
    <row r="2852" spans="7:8">
      <c r="G2852" s="9">
        <v>41892</v>
      </c>
      <c r="H2852" s="8">
        <v>12.88</v>
      </c>
    </row>
    <row r="2853" spans="7:8">
      <c r="G2853" s="9">
        <v>41891</v>
      </c>
      <c r="H2853" s="8">
        <v>13.5</v>
      </c>
    </row>
    <row r="2854" spans="7:8">
      <c r="G2854" s="9">
        <v>41890</v>
      </c>
      <c r="H2854" s="8">
        <v>12.66</v>
      </c>
    </row>
    <row r="2855" spans="7:8">
      <c r="G2855" s="9">
        <v>41887</v>
      </c>
      <c r="H2855" s="8">
        <v>12.09</v>
      </c>
    </row>
    <row r="2856" spans="7:8">
      <c r="G2856" s="9">
        <v>41886</v>
      </c>
      <c r="H2856" s="8">
        <v>12.64</v>
      </c>
    </row>
    <row r="2857" spans="7:8">
      <c r="G2857" s="9">
        <v>41885</v>
      </c>
      <c r="H2857" s="8">
        <v>12.36</v>
      </c>
    </row>
    <row r="2858" spans="7:8">
      <c r="G2858" s="9">
        <v>41884</v>
      </c>
      <c r="H2858" s="8">
        <v>12.25</v>
      </c>
    </row>
    <row r="2859" spans="7:8">
      <c r="G2859" s="9">
        <v>41880</v>
      </c>
      <c r="H2859" s="8">
        <v>11.98</v>
      </c>
    </row>
    <row r="2860" spans="7:8">
      <c r="G2860" s="9">
        <v>41879</v>
      </c>
      <c r="H2860" s="8">
        <v>12.05</v>
      </c>
    </row>
    <row r="2861" spans="7:8">
      <c r="G2861" s="9">
        <v>41878</v>
      </c>
      <c r="H2861" s="8">
        <v>11.78</v>
      </c>
    </row>
    <row r="2862" spans="7:8">
      <c r="G2862" s="9">
        <v>41877</v>
      </c>
      <c r="H2862" s="8">
        <v>11.63</v>
      </c>
    </row>
    <row r="2863" spans="7:8">
      <c r="G2863" s="9">
        <v>41876</v>
      </c>
      <c r="H2863" s="8">
        <v>11.7</v>
      </c>
    </row>
    <row r="2864" spans="7:8">
      <c r="G2864" s="9">
        <v>41873</v>
      </c>
      <c r="H2864" s="8">
        <v>11.47</v>
      </c>
    </row>
    <row r="2865" spans="7:8">
      <c r="G2865" s="9">
        <v>41872</v>
      </c>
      <c r="H2865" s="8">
        <v>11.76</v>
      </c>
    </row>
    <row r="2866" spans="7:8">
      <c r="G2866" s="9">
        <v>41871</v>
      </c>
      <c r="H2866" s="8">
        <v>11.78</v>
      </c>
    </row>
    <row r="2867" spans="7:8">
      <c r="G2867" s="9">
        <v>41870</v>
      </c>
      <c r="H2867" s="8">
        <v>12.21</v>
      </c>
    </row>
    <row r="2868" spans="7:8">
      <c r="G2868" s="9">
        <v>41869</v>
      </c>
      <c r="H2868" s="8">
        <v>12.32</v>
      </c>
    </row>
    <row r="2869" spans="7:8">
      <c r="G2869" s="9">
        <v>41866</v>
      </c>
      <c r="H2869" s="8">
        <v>13.15</v>
      </c>
    </row>
    <row r="2870" spans="7:8">
      <c r="G2870" s="9">
        <v>41865</v>
      </c>
      <c r="H2870" s="8">
        <v>12.42</v>
      </c>
    </row>
    <row r="2871" spans="7:8">
      <c r="G2871" s="9">
        <v>41864</v>
      </c>
      <c r="H2871" s="8">
        <v>12.9</v>
      </c>
    </row>
    <row r="2872" spans="7:8">
      <c r="G2872" s="9">
        <v>41863</v>
      </c>
      <c r="H2872" s="8">
        <v>14.13</v>
      </c>
    </row>
    <row r="2873" spans="7:8">
      <c r="G2873" s="9">
        <v>41862</v>
      </c>
      <c r="H2873" s="8">
        <v>14.23</v>
      </c>
    </row>
    <row r="2874" spans="7:8">
      <c r="G2874" s="9">
        <v>41859</v>
      </c>
      <c r="H2874" s="8">
        <v>15.77</v>
      </c>
    </row>
    <row r="2875" spans="7:8">
      <c r="G2875" s="9">
        <v>41858</v>
      </c>
      <c r="H2875" s="8">
        <v>16.66</v>
      </c>
    </row>
    <row r="2876" spans="7:8">
      <c r="G2876" s="9">
        <v>41857</v>
      </c>
      <c r="H2876" s="8">
        <v>16.37</v>
      </c>
    </row>
    <row r="2877" spans="7:8">
      <c r="G2877" s="9">
        <v>41856</v>
      </c>
      <c r="H2877" s="8">
        <v>16.87</v>
      </c>
    </row>
    <row r="2878" spans="7:8">
      <c r="G2878" s="9">
        <v>41855</v>
      </c>
      <c r="H2878" s="8">
        <v>15.12</v>
      </c>
    </row>
    <row r="2879" spans="7:8">
      <c r="G2879" s="9">
        <v>41852</v>
      </c>
      <c r="H2879" s="8">
        <v>17.03</v>
      </c>
    </row>
    <row r="2880" spans="7:8">
      <c r="G2880" s="9">
        <v>41851</v>
      </c>
      <c r="H2880" s="8">
        <v>16.95</v>
      </c>
    </row>
    <row r="2881" spans="7:8">
      <c r="G2881" s="9">
        <v>41850</v>
      </c>
      <c r="H2881" s="8">
        <v>13.33</v>
      </c>
    </row>
    <row r="2882" spans="7:8">
      <c r="G2882" s="9">
        <v>41849</v>
      </c>
      <c r="H2882" s="8">
        <v>13.28</v>
      </c>
    </row>
    <row r="2883" spans="7:8">
      <c r="G2883" s="9">
        <v>41848</v>
      </c>
      <c r="H2883" s="8">
        <v>12.56</v>
      </c>
    </row>
    <row r="2884" spans="7:8">
      <c r="G2884" s="9">
        <v>41845</v>
      </c>
      <c r="H2884" s="8">
        <v>12.69</v>
      </c>
    </row>
    <row r="2885" spans="7:8">
      <c r="G2885" s="9">
        <v>41844</v>
      </c>
      <c r="H2885" s="8">
        <v>11.84</v>
      </c>
    </row>
    <row r="2886" spans="7:8">
      <c r="G2886" s="9">
        <v>41843</v>
      </c>
      <c r="H2886" s="8">
        <v>11.52</v>
      </c>
    </row>
    <row r="2887" spans="7:8">
      <c r="G2887" s="9">
        <v>41842</v>
      </c>
      <c r="H2887" s="8">
        <v>12.24</v>
      </c>
    </row>
    <row r="2888" spans="7:8">
      <c r="G2888" s="9">
        <v>41841</v>
      </c>
      <c r="H2888" s="8">
        <v>12.81</v>
      </c>
    </row>
    <row r="2889" spans="7:8">
      <c r="G2889" s="9">
        <v>41838</v>
      </c>
      <c r="H2889" s="8">
        <v>12.06</v>
      </c>
    </row>
    <row r="2890" spans="7:8">
      <c r="G2890" s="9">
        <v>41837</v>
      </c>
      <c r="H2890" s="8">
        <v>14.54</v>
      </c>
    </row>
    <row r="2891" spans="7:8">
      <c r="G2891" s="9">
        <v>41836</v>
      </c>
      <c r="H2891" s="8">
        <v>11</v>
      </c>
    </row>
    <row r="2892" spans="7:8">
      <c r="G2892" s="9">
        <v>41835</v>
      </c>
      <c r="H2892" s="8">
        <v>11.96</v>
      </c>
    </row>
    <row r="2893" spans="7:8">
      <c r="G2893" s="9">
        <v>41834</v>
      </c>
      <c r="H2893" s="8">
        <v>11.82</v>
      </c>
    </row>
    <row r="2894" spans="7:8">
      <c r="G2894" s="9">
        <v>41831</v>
      </c>
      <c r="H2894" s="8">
        <v>12.08</v>
      </c>
    </row>
    <row r="2895" spans="7:8">
      <c r="G2895" s="9">
        <v>41830</v>
      </c>
      <c r="H2895" s="8">
        <v>12.59</v>
      </c>
    </row>
    <row r="2896" spans="7:8">
      <c r="G2896" s="9">
        <v>41829</v>
      </c>
      <c r="H2896" s="8">
        <v>11.65</v>
      </c>
    </row>
    <row r="2897" spans="7:8">
      <c r="G2897" s="9">
        <v>41828</v>
      </c>
      <c r="H2897" s="8">
        <v>11.98</v>
      </c>
    </row>
    <row r="2898" spans="7:8">
      <c r="G2898" s="9">
        <v>41827</v>
      </c>
      <c r="H2898" s="8">
        <v>11.33</v>
      </c>
    </row>
    <row r="2899" spans="7:8">
      <c r="G2899" s="9">
        <v>41823</v>
      </c>
      <c r="H2899" s="8">
        <v>10.32</v>
      </c>
    </row>
    <row r="2900" spans="7:8">
      <c r="G2900" s="9">
        <v>41822</v>
      </c>
      <c r="H2900" s="8">
        <v>10.82</v>
      </c>
    </row>
    <row r="2901" spans="7:8">
      <c r="G2901" s="9">
        <v>41821</v>
      </c>
      <c r="H2901" s="8">
        <v>11.15</v>
      </c>
    </row>
    <row r="2902" spans="7:8">
      <c r="G2902" s="9">
        <v>41820</v>
      </c>
      <c r="H2902" s="8">
        <v>11.57</v>
      </c>
    </row>
    <row r="2903" spans="7:8">
      <c r="G2903" s="9">
        <v>41817</v>
      </c>
      <c r="H2903" s="8">
        <v>11.26</v>
      </c>
    </row>
    <row r="2904" spans="7:8">
      <c r="G2904" s="9">
        <v>41816</v>
      </c>
      <c r="H2904" s="8">
        <v>11.63</v>
      </c>
    </row>
    <row r="2905" spans="7:8">
      <c r="G2905" s="9">
        <v>41815</v>
      </c>
      <c r="H2905" s="8">
        <v>11.59</v>
      </c>
    </row>
    <row r="2906" spans="7:8">
      <c r="G2906" s="9">
        <v>41814</v>
      </c>
      <c r="H2906" s="8">
        <v>12.13</v>
      </c>
    </row>
    <row r="2907" spans="7:8">
      <c r="G2907" s="9">
        <v>41813</v>
      </c>
      <c r="H2907" s="8">
        <v>10.98</v>
      </c>
    </row>
    <row r="2908" spans="7:8">
      <c r="G2908" s="9">
        <v>41810</v>
      </c>
      <c r="H2908" s="8">
        <v>10.85</v>
      </c>
    </row>
    <row r="2909" spans="7:8">
      <c r="G2909" s="9">
        <v>41809</v>
      </c>
      <c r="H2909" s="8">
        <v>10.62</v>
      </c>
    </row>
    <row r="2910" spans="7:8">
      <c r="G2910" s="9">
        <v>41808</v>
      </c>
      <c r="H2910" s="8">
        <v>10.61</v>
      </c>
    </row>
    <row r="2911" spans="7:8">
      <c r="G2911" s="9">
        <v>41807</v>
      </c>
      <c r="H2911" s="8">
        <v>12.06</v>
      </c>
    </row>
    <row r="2912" spans="7:8">
      <c r="G2912" s="9">
        <v>41806</v>
      </c>
      <c r="H2912" s="8">
        <v>12.65</v>
      </c>
    </row>
    <row r="2913" spans="7:8">
      <c r="G2913" s="9">
        <v>41803</v>
      </c>
      <c r="H2913" s="8">
        <v>12.18</v>
      </c>
    </row>
    <row r="2914" spans="7:8">
      <c r="G2914" s="9">
        <v>41802</v>
      </c>
      <c r="H2914" s="8">
        <v>12.56</v>
      </c>
    </row>
    <row r="2915" spans="7:8">
      <c r="G2915" s="9">
        <v>41801</v>
      </c>
      <c r="H2915" s="8">
        <v>11.6</v>
      </c>
    </row>
    <row r="2916" spans="7:8">
      <c r="G2916" s="9">
        <v>41800</v>
      </c>
      <c r="H2916" s="8">
        <v>10.99</v>
      </c>
    </row>
    <row r="2917" spans="7:8">
      <c r="G2917" s="9">
        <v>41799</v>
      </c>
      <c r="H2917" s="8">
        <v>11.15</v>
      </c>
    </row>
    <row r="2918" spans="7:8">
      <c r="G2918" s="9">
        <v>41796</v>
      </c>
      <c r="H2918" s="8">
        <v>10.73</v>
      </c>
    </row>
    <row r="2919" spans="7:8">
      <c r="G2919" s="9">
        <v>41795</v>
      </c>
      <c r="H2919" s="8">
        <v>11.68</v>
      </c>
    </row>
    <row r="2920" spans="7:8">
      <c r="G2920" s="9">
        <v>41794</v>
      </c>
      <c r="H2920" s="8">
        <v>12.08</v>
      </c>
    </row>
    <row r="2921" spans="7:8">
      <c r="G2921" s="9">
        <v>41793</v>
      </c>
      <c r="H2921" s="8">
        <v>11.87</v>
      </c>
    </row>
    <row r="2922" spans="7:8">
      <c r="G2922" s="9">
        <v>41792</v>
      </c>
      <c r="H2922" s="8">
        <v>11.58</v>
      </c>
    </row>
    <row r="2923" spans="7:8">
      <c r="G2923" s="9">
        <v>41789</v>
      </c>
      <c r="H2923" s="8">
        <v>11.4</v>
      </c>
    </row>
    <row r="2924" spans="7:8">
      <c r="G2924" s="9">
        <v>41788</v>
      </c>
      <c r="H2924" s="8">
        <v>11.57</v>
      </c>
    </row>
    <row r="2925" spans="7:8">
      <c r="G2925" s="9">
        <v>41787</v>
      </c>
      <c r="H2925" s="8">
        <v>11.68</v>
      </c>
    </row>
    <row r="2926" spans="7:8">
      <c r="G2926" s="9">
        <v>41786</v>
      </c>
      <c r="H2926" s="8">
        <v>11.51</v>
      </c>
    </row>
    <row r="2927" spans="7:8">
      <c r="G2927" s="9">
        <v>41782</v>
      </c>
      <c r="H2927" s="8">
        <v>11.36</v>
      </c>
    </row>
    <row r="2928" spans="7:8">
      <c r="G2928" s="9">
        <v>41781</v>
      </c>
      <c r="H2928" s="8">
        <v>12.03</v>
      </c>
    </row>
    <row r="2929" spans="7:8">
      <c r="G2929" s="9">
        <v>41780</v>
      </c>
      <c r="H2929" s="8">
        <v>11.91</v>
      </c>
    </row>
    <row r="2930" spans="7:8">
      <c r="G2930" s="9">
        <v>41779</v>
      </c>
      <c r="H2930" s="8">
        <v>12.96</v>
      </c>
    </row>
    <row r="2931" spans="7:8">
      <c r="G2931" s="9">
        <v>41778</v>
      </c>
      <c r="H2931" s="8">
        <v>12.42</v>
      </c>
    </row>
    <row r="2932" spans="7:8">
      <c r="G2932" s="9">
        <v>41775</v>
      </c>
      <c r="H2932" s="8">
        <v>12.44</v>
      </c>
    </row>
    <row r="2933" spans="7:8">
      <c r="G2933" s="9">
        <v>41774</v>
      </c>
      <c r="H2933" s="8">
        <v>13.17</v>
      </c>
    </row>
    <row r="2934" spans="7:8">
      <c r="G2934" s="9">
        <v>41773</v>
      </c>
      <c r="H2934" s="8">
        <v>12.17</v>
      </c>
    </row>
    <row r="2935" spans="7:8">
      <c r="G2935" s="9">
        <v>41772</v>
      </c>
      <c r="H2935" s="8">
        <v>12.13</v>
      </c>
    </row>
    <row r="2936" spans="7:8">
      <c r="G2936" s="9">
        <v>41771</v>
      </c>
      <c r="H2936" s="8">
        <v>12.23</v>
      </c>
    </row>
    <row r="2937" spans="7:8">
      <c r="G2937" s="9">
        <v>41768</v>
      </c>
      <c r="H2937" s="8">
        <v>12.92</v>
      </c>
    </row>
    <row r="2938" spans="7:8">
      <c r="G2938" s="9">
        <v>41767</v>
      </c>
      <c r="H2938" s="8">
        <v>13.43</v>
      </c>
    </row>
    <row r="2939" spans="7:8">
      <c r="G2939" s="9">
        <v>41766</v>
      </c>
      <c r="H2939" s="8">
        <v>13.4</v>
      </c>
    </row>
    <row r="2940" spans="7:8">
      <c r="G2940" s="9">
        <v>41765</v>
      </c>
      <c r="H2940" s="8">
        <v>13.8</v>
      </c>
    </row>
    <row r="2941" spans="7:8">
      <c r="G2941" s="9">
        <v>41764</v>
      </c>
      <c r="H2941" s="8">
        <v>13.29</v>
      </c>
    </row>
    <row r="2942" spans="7:8">
      <c r="G2942" s="9">
        <v>41761</v>
      </c>
      <c r="H2942" s="8">
        <v>12.91</v>
      </c>
    </row>
    <row r="2943" spans="7:8">
      <c r="G2943" s="9">
        <v>41760</v>
      </c>
      <c r="H2943" s="8">
        <v>13.25</v>
      </c>
    </row>
    <row r="2944" spans="7:8">
      <c r="G2944" s="9">
        <v>41759</v>
      </c>
      <c r="H2944" s="8">
        <v>13.41</v>
      </c>
    </row>
    <row r="2945" spans="7:8">
      <c r="G2945" s="9">
        <v>41758</v>
      </c>
      <c r="H2945" s="8">
        <v>13.71</v>
      </c>
    </row>
    <row r="2946" spans="7:8">
      <c r="G2946" s="9">
        <v>41757</v>
      </c>
      <c r="H2946" s="8">
        <v>13.97</v>
      </c>
    </row>
    <row r="2947" spans="7:8">
      <c r="G2947" s="9">
        <v>41754</v>
      </c>
      <c r="H2947" s="8">
        <v>14.06</v>
      </c>
    </row>
    <row r="2948" spans="7:8">
      <c r="G2948" s="9">
        <v>41753</v>
      </c>
      <c r="H2948" s="8">
        <v>13.32</v>
      </c>
    </row>
    <row r="2949" spans="7:8">
      <c r="G2949" s="9">
        <v>41752</v>
      </c>
      <c r="H2949" s="8">
        <v>13.27</v>
      </c>
    </row>
    <row r="2950" spans="7:8">
      <c r="G2950" s="9">
        <v>41751</v>
      </c>
      <c r="H2950" s="8">
        <v>13.19</v>
      </c>
    </row>
    <row r="2951" spans="7:8">
      <c r="G2951" s="9">
        <v>41750</v>
      </c>
      <c r="H2951" s="8">
        <v>13.25</v>
      </c>
    </row>
    <row r="2952" spans="7:8">
      <c r="G2952" s="9">
        <v>41746</v>
      </c>
      <c r="H2952" s="8">
        <v>13.36</v>
      </c>
    </row>
    <row r="2953" spans="7:8">
      <c r="G2953" s="9">
        <v>41745</v>
      </c>
      <c r="H2953" s="8">
        <v>14.18</v>
      </c>
    </row>
    <row r="2954" spans="7:8">
      <c r="G2954" s="9">
        <v>41744</v>
      </c>
      <c r="H2954" s="8">
        <v>15.61</v>
      </c>
    </row>
    <row r="2955" spans="7:8">
      <c r="G2955" s="9">
        <v>41743</v>
      </c>
      <c r="H2955" s="8">
        <v>16.11</v>
      </c>
    </row>
    <row r="2956" spans="7:8">
      <c r="G2956" s="9">
        <v>41740</v>
      </c>
      <c r="H2956" s="8">
        <v>17.03</v>
      </c>
    </row>
    <row r="2957" spans="7:8">
      <c r="G2957" s="9">
        <v>41739</v>
      </c>
      <c r="H2957" s="8">
        <v>15.89</v>
      </c>
    </row>
    <row r="2958" spans="7:8">
      <c r="G2958" s="9">
        <v>41738</v>
      </c>
      <c r="H2958" s="8">
        <v>13.82</v>
      </c>
    </row>
    <row r="2959" spans="7:8">
      <c r="G2959" s="9">
        <v>41737</v>
      </c>
      <c r="H2959" s="8">
        <v>14.89</v>
      </c>
    </row>
    <row r="2960" spans="7:8">
      <c r="G2960" s="9">
        <v>41736</v>
      </c>
      <c r="H2960" s="8">
        <v>15.57</v>
      </c>
    </row>
    <row r="2961" spans="7:8">
      <c r="G2961" s="9">
        <v>41733</v>
      </c>
      <c r="H2961" s="8">
        <v>13.96</v>
      </c>
    </row>
    <row r="2962" spans="7:8">
      <c r="G2962" s="9">
        <v>41732</v>
      </c>
      <c r="H2962" s="8">
        <v>13.37</v>
      </c>
    </row>
    <row r="2963" spans="7:8">
      <c r="G2963" s="9">
        <v>41731</v>
      </c>
      <c r="H2963" s="8">
        <v>13.09</v>
      </c>
    </row>
    <row r="2964" spans="7:8">
      <c r="G2964" s="9">
        <v>41730</v>
      </c>
      <c r="H2964" s="8">
        <v>13.1</v>
      </c>
    </row>
    <row r="2965" spans="7:8">
      <c r="G2965" s="9">
        <v>41729</v>
      </c>
      <c r="H2965" s="8">
        <v>13.88</v>
      </c>
    </row>
    <row r="2966" spans="7:8">
      <c r="G2966" s="9">
        <v>41726</v>
      </c>
      <c r="H2966" s="8">
        <v>14.41</v>
      </c>
    </row>
    <row r="2967" spans="7:8">
      <c r="G2967" s="9">
        <v>41725</v>
      </c>
      <c r="H2967" s="8">
        <v>14.62</v>
      </c>
    </row>
    <row r="2968" spans="7:8">
      <c r="G2968" s="9">
        <v>41724</v>
      </c>
      <c r="H2968" s="8">
        <v>14.93</v>
      </c>
    </row>
    <row r="2969" spans="7:8">
      <c r="G2969" s="9">
        <v>41723</v>
      </c>
      <c r="H2969" s="8">
        <v>14.02</v>
      </c>
    </row>
    <row r="2970" spans="7:8">
      <c r="G2970" s="9">
        <v>41722</v>
      </c>
      <c r="H2970" s="8">
        <v>15.09</v>
      </c>
    </row>
    <row r="2971" spans="7:8">
      <c r="G2971" s="9">
        <v>41719</v>
      </c>
      <c r="H2971" s="8">
        <v>15</v>
      </c>
    </row>
    <row r="2972" spans="7:8">
      <c r="G2972" s="9">
        <v>41718</v>
      </c>
      <c r="H2972" s="8">
        <v>14.52</v>
      </c>
    </row>
    <row r="2973" spans="7:8">
      <c r="G2973" s="9">
        <v>41717</v>
      </c>
      <c r="H2973" s="8">
        <v>15.12</v>
      </c>
    </row>
    <row r="2974" spans="7:8">
      <c r="G2974" s="9">
        <v>41716</v>
      </c>
      <c r="H2974" s="8">
        <v>14.52</v>
      </c>
    </row>
    <row r="2975" spans="7:8">
      <c r="G2975" s="9">
        <v>41715</v>
      </c>
      <c r="H2975" s="8">
        <v>15.64</v>
      </c>
    </row>
    <row r="2976" spans="7:8">
      <c r="G2976" s="9">
        <v>41712</v>
      </c>
      <c r="H2976" s="8">
        <v>17.82</v>
      </c>
    </row>
    <row r="2977" spans="7:8">
      <c r="G2977" s="9">
        <v>41711</v>
      </c>
      <c r="H2977" s="8">
        <v>16.22</v>
      </c>
    </row>
    <row r="2978" spans="7:8">
      <c r="G2978" s="9">
        <v>41710</v>
      </c>
      <c r="H2978" s="8">
        <v>14.47</v>
      </c>
    </row>
    <row r="2979" spans="7:8">
      <c r="G2979" s="9">
        <v>41709</v>
      </c>
      <c r="H2979" s="8">
        <v>14.8</v>
      </c>
    </row>
    <row r="2980" spans="7:8">
      <c r="G2980" s="9">
        <v>41708</v>
      </c>
      <c r="H2980" s="8">
        <v>14.2</v>
      </c>
    </row>
    <row r="2981" spans="7:8">
      <c r="G2981" s="9">
        <v>41705</v>
      </c>
      <c r="H2981" s="8">
        <v>14.11</v>
      </c>
    </row>
    <row r="2982" spans="7:8">
      <c r="G2982" s="9">
        <v>41704</v>
      </c>
      <c r="H2982" s="8">
        <v>14.21</v>
      </c>
    </row>
    <row r="2983" spans="7:8">
      <c r="G2983" s="9">
        <v>41703</v>
      </c>
      <c r="H2983" s="8">
        <v>13.89</v>
      </c>
    </row>
    <row r="2984" spans="7:8">
      <c r="G2984" s="9">
        <v>41702</v>
      </c>
      <c r="H2984" s="8">
        <v>14.1</v>
      </c>
    </row>
    <row r="2985" spans="7:8">
      <c r="G2985" s="9">
        <v>41701</v>
      </c>
      <c r="H2985" s="8">
        <v>16</v>
      </c>
    </row>
    <row r="2986" spans="7:8">
      <c r="G2986" s="9">
        <v>41698</v>
      </c>
      <c r="H2986" s="8">
        <v>14</v>
      </c>
    </row>
    <row r="2987" spans="7:8">
      <c r="G2987" s="9">
        <v>41697</v>
      </c>
      <c r="H2987" s="8">
        <v>14.04</v>
      </c>
    </row>
    <row r="2988" spans="7:8">
      <c r="G2988" s="9">
        <v>41696</v>
      </c>
      <c r="H2988" s="8">
        <v>14.35</v>
      </c>
    </row>
    <row r="2989" spans="7:8">
      <c r="G2989" s="9">
        <v>41695</v>
      </c>
      <c r="H2989" s="8">
        <v>13.67</v>
      </c>
    </row>
    <row r="2990" spans="7:8">
      <c r="G2990" s="9">
        <v>41694</v>
      </c>
      <c r="H2990" s="8">
        <v>14.23</v>
      </c>
    </row>
    <row r="2991" spans="7:8">
      <c r="G2991" s="9">
        <v>41691</v>
      </c>
      <c r="H2991" s="8">
        <v>14.68</v>
      </c>
    </row>
    <row r="2992" spans="7:8">
      <c r="G2992" s="9">
        <v>41690</v>
      </c>
      <c r="H2992" s="8">
        <v>14.79</v>
      </c>
    </row>
    <row r="2993" spans="7:8">
      <c r="G2993" s="9">
        <v>41689</v>
      </c>
      <c r="H2993" s="8">
        <v>15.5</v>
      </c>
    </row>
    <row r="2994" spans="7:8">
      <c r="G2994" s="9">
        <v>41688</v>
      </c>
      <c r="H2994" s="8">
        <v>13.87</v>
      </c>
    </row>
    <row r="2995" spans="7:8">
      <c r="G2995" s="9">
        <v>41684</v>
      </c>
      <c r="H2995" s="8">
        <v>13.57</v>
      </c>
    </row>
    <row r="2996" spans="7:8">
      <c r="G2996" s="9">
        <v>41683</v>
      </c>
      <c r="H2996" s="8">
        <v>14.14</v>
      </c>
    </row>
    <row r="2997" spans="7:8">
      <c r="G2997" s="9">
        <v>41682</v>
      </c>
      <c r="H2997" s="8">
        <v>14.3</v>
      </c>
    </row>
    <row r="2998" spans="7:8">
      <c r="G2998" s="9">
        <v>41681</v>
      </c>
      <c r="H2998" s="8">
        <v>14.51</v>
      </c>
    </row>
    <row r="2999" spans="7:8">
      <c r="G2999" s="9">
        <v>41680</v>
      </c>
      <c r="H2999" s="8">
        <v>15.26</v>
      </c>
    </row>
    <row r="3000" spans="7:8">
      <c r="G3000" s="9">
        <v>41677</v>
      </c>
      <c r="H3000" s="8">
        <v>15.29</v>
      </c>
    </row>
    <row r="3001" spans="7:8">
      <c r="G3001" s="9">
        <v>41676</v>
      </c>
      <c r="H3001" s="8">
        <v>17.23</v>
      </c>
    </row>
    <row r="3002" spans="7:8">
      <c r="G3002" s="9">
        <v>41675</v>
      </c>
      <c r="H3002" s="8">
        <v>19.95</v>
      </c>
    </row>
    <row r="3003" spans="7:8">
      <c r="G3003" s="9">
        <v>41674</v>
      </c>
      <c r="H3003" s="8">
        <v>19.11</v>
      </c>
    </row>
    <row r="3004" spans="7:8">
      <c r="G3004" s="9">
        <v>41673</v>
      </c>
      <c r="H3004" s="8">
        <v>21.44</v>
      </c>
    </row>
    <row r="3005" spans="7:8">
      <c r="G3005" s="9">
        <v>41670</v>
      </c>
      <c r="H3005" s="8">
        <v>18.41</v>
      </c>
    </row>
    <row r="3006" spans="7:8">
      <c r="G3006" s="9">
        <v>41669</v>
      </c>
      <c r="H3006" s="8">
        <v>17.29</v>
      </c>
    </row>
    <row r="3007" spans="7:8">
      <c r="G3007" s="9">
        <v>41668</v>
      </c>
      <c r="H3007" s="8">
        <v>17.350000000000001</v>
      </c>
    </row>
    <row r="3008" spans="7:8">
      <c r="G3008" s="9">
        <v>41667</v>
      </c>
      <c r="H3008" s="8">
        <v>15.8</v>
      </c>
    </row>
    <row r="3009" spans="7:8">
      <c r="G3009" s="9">
        <v>41666</v>
      </c>
      <c r="H3009" s="8">
        <v>17.420000000000002</v>
      </c>
    </row>
    <row r="3010" spans="7:8">
      <c r="G3010" s="9">
        <v>41663</v>
      </c>
      <c r="H3010" s="8">
        <v>18.14</v>
      </c>
    </row>
    <row r="3011" spans="7:8">
      <c r="G3011" s="9">
        <v>41662</v>
      </c>
      <c r="H3011" s="8">
        <v>13.77</v>
      </c>
    </row>
    <row r="3012" spans="7:8">
      <c r="G3012" s="9">
        <v>41661</v>
      </c>
      <c r="H3012" s="8">
        <v>12.84</v>
      </c>
    </row>
    <row r="3013" spans="7:8">
      <c r="G3013" s="9">
        <v>41660</v>
      </c>
      <c r="H3013" s="8">
        <v>12.87</v>
      </c>
    </row>
    <row r="3014" spans="7:8">
      <c r="G3014" s="9">
        <v>41656</v>
      </c>
      <c r="H3014" s="8">
        <v>12.44</v>
      </c>
    </row>
    <row r="3015" spans="7:8">
      <c r="G3015" s="9">
        <v>41655</v>
      </c>
      <c r="H3015" s="8">
        <v>12.53</v>
      </c>
    </row>
    <row r="3016" spans="7:8">
      <c r="G3016" s="9">
        <v>41654</v>
      </c>
      <c r="H3016" s="8">
        <v>12.28</v>
      </c>
    </row>
    <row r="3017" spans="7:8">
      <c r="G3017" s="9">
        <v>41653</v>
      </c>
      <c r="H3017" s="8">
        <v>12.28</v>
      </c>
    </row>
    <row r="3018" spans="7:8">
      <c r="G3018" s="9">
        <v>41652</v>
      </c>
      <c r="H3018" s="8">
        <v>13.28</v>
      </c>
    </row>
    <row r="3019" spans="7:8">
      <c r="G3019" s="9">
        <v>41649</v>
      </c>
      <c r="H3019" s="8">
        <v>12.14</v>
      </c>
    </row>
    <row r="3020" spans="7:8">
      <c r="G3020" s="9">
        <v>41648</v>
      </c>
      <c r="H3020" s="8">
        <v>12.89</v>
      </c>
    </row>
    <row r="3021" spans="7:8">
      <c r="G3021" s="9">
        <v>41647</v>
      </c>
      <c r="H3021" s="8">
        <v>12.87</v>
      </c>
    </row>
    <row r="3022" spans="7:8">
      <c r="G3022" s="9">
        <v>41646</v>
      </c>
      <c r="H3022" s="8">
        <v>12.92</v>
      </c>
    </row>
    <row r="3023" spans="7:8">
      <c r="G3023" s="9">
        <v>41645</v>
      </c>
      <c r="H3023" s="8">
        <v>13.55</v>
      </c>
    </row>
    <row r="3024" spans="7:8">
      <c r="G3024" s="9">
        <v>41642</v>
      </c>
      <c r="H3024" s="8">
        <v>13.76</v>
      </c>
    </row>
    <row r="3025" spans="7:8">
      <c r="G3025" s="9">
        <v>41641</v>
      </c>
      <c r="H3025" s="8">
        <v>14.23</v>
      </c>
    </row>
    <row r="3026" spans="7:8">
      <c r="G3026" s="9">
        <v>41639</v>
      </c>
      <c r="H3026" s="8">
        <v>13.72</v>
      </c>
    </row>
    <row r="3027" spans="7:8">
      <c r="G3027" s="9">
        <v>41638</v>
      </c>
      <c r="H3027" s="8">
        <v>13.56</v>
      </c>
    </row>
    <row r="3028" spans="7:8">
      <c r="G3028" s="9">
        <v>41635</v>
      </c>
      <c r="H3028" s="8">
        <v>12.46</v>
      </c>
    </row>
    <row r="3029" spans="7:8">
      <c r="G3029" s="9">
        <v>41634</v>
      </c>
      <c r="H3029" s="8">
        <v>12.33</v>
      </c>
    </row>
    <row r="3030" spans="7:8">
      <c r="G3030" s="9">
        <v>41632</v>
      </c>
      <c r="H3030" s="8">
        <v>12.48</v>
      </c>
    </row>
    <row r="3031" spans="7:8">
      <c r="G3031" s="9">
        <v>41631</v>
      </c>
      <c r="H3031" s="8">
        <v>13.04</v>
      </c>
    </row>
    <row r="3032" spans="7:8">
      <c r="G3032" s="9">
        <v>41628</v>
      </c>
      <c r="H3032" s="8">
        <v>13.79</v>
      </c>
    </row>
    <row r="3033" spans="7:8">
      <c r="G3033" s="9">
        <v>41627</v>
      </c>
      <c r="H3033" s="8">
        <v>14.15</v>
      </c>
    </row>
    <row r="3034" spans="7:8">
      <c r="G3034" s="9">
        <v>41626</v>
      </c>
      <c r="H3034" s="8">
        <v>13.8</v>
      </c>
    </row>
    <row r="3035" spans="7:8">
      <c r="G3035" s="9">
        <v>41625</v>
      </c>
      <c r="H3035" s="8">
        <v>16.21</v>
      </c>
    </row>
    <row r="3036" spans="7:8">
      <c r="G3036" s="9">
        <v>41624</v>
      </c>
      <c r="H3036" s="8">
        <v>16.03</v>
      </c>
    </row>
    <row r="3037" spans="7:8">
      <c r="G3037" s="9">
        <v>41621</v>
      </c>
      <c r="H3037" s="8">
        <v>15.76</v>
      </c>
    </row>
    <row r="3038" spans="7:8">
      <c r="G3038" s="9">
        <v>41620</v>
      </c>
      <c r="H3038" s="8">
        <v>15.54</v>
      </c>
    </row>
    <row r="3039" spans="7:8">
      <c r="G3039" s="9">
        <v>41619</v>
      </c>
      <c r="H3039" s="8">
        <v>15.42</v>
      </c>
    </row>
    <row r="3040" spans="7:8">
      <c r="G3040" s="9">
        <v>41618</v>
      </c>
      <c r="H3040" s="8">
        <v>13.91</v>
      </c>
    </row>
    <row r="3041" spans="7:8">
      <c r="G3041" s="9">
        <v>41617</v>
      </c>
      <c r="H3041" s="8">
        <v>13.49</v>
      </c>
    </row>
    <row r="3042" spans="7:8">
      <c r="G3042" s="9">
        <v>41614</v>
      </c>
      <c r="H3042" s="8">
        <v>13.79</v>
      </c>
    </row>
    <row r="3043" spans="7:8">
      <c r="G3043" s="9">
        <v>41613</v>
      </c>
      <c r="H3043" s="8">
        <v>15.08</v>
      </c>
    </row>
    <row r="3044" spans="7:8">
      <c r="G3044" s="9">
        <v>41612</v>
      </c>
      <c r="H3044" s="8">
        <v>14.7</v>
      </c>
    </row>
    <row r="3045" spans="7:8">
      <c r="G3045" s="9">
        <v>41611</v>
      </c>
      <c r="H3045" s="8">
        <v>14.55</v>
      </c>
    </row>
    <row r="3046" spans="7:8">
      <c r="G3046" s="9">
        <v>41610</v>
      </c>
      <c r="H3046" s="8">
        <v>14.23</v>
      </c>
    </row>
    <row r="3047" spans="7:8">
      <c r="G3047" s="9">
        <v>41607</v>
      </c>
      <c r="H3047" s="8">
        <v>13.7</v>
      </c>
    </row>
    <row r="3048" spans="7:8">
      <c r="G3048" s="9">
        <v>41605</v>
      </c>
      <c r="H3048" s="8">
        <v>12.98</v>
      </c>
    </row>
    <row r="3049" spans="7:8">
      <c r="G3049" s="9">
        <v>41604</v>
      </c>
      <c r="H3049" s="8">
        <v>12.81</v>
      </c>
    </row>
    <row r="3050" spans="7:8">
      <c r="G3050" s="9">
        <v>41603</v>
      </c>
      <c r="H3050" s="8">
        <v>12.79</v>
      </c>
    </row>
    <row r="3051" spans="7:8">
      <c r="G3051" s="9">
        <v>41600</v>
      </c>
      <c r="H3051" s="8">
        <v>12.26</v>
      </c>
    </row>
    <row r="3052" spans="7:8">
      <c r="G3052" s="9">
        <v>41599</v>
      </c>
      <c r="H3052" s="8">
        <v>12.66</v>
      </c>
    </row>
    <row r="3053" spans="7:8">
      <c r="G3053" s="9">
        <v>41598</v>
      </c>
      <c r="H3053" s="8">
        <v>13.4</v>
      </c>
    </row>
    <row r="3054" spans="7:8">
      <c r="G3054" s="9">
        <v>41597</v>
      </c>
      <c r="H3054" s="8">
        <v>13.39</v>
      </c>
    </row>
    <row r="3055" spans="7:8">
      <c r="G3055" s="9">
        <v>41596</v>
      </c>
      <c r="H3055" s="8">
        <v>13.1</v>
      </c>
    </row>
    <row r="3056" spans="7:8">
      <c r="G3056" s="9">
        <v>41593</v>
      </c>
      <c r="H3056" s="8">
        <v>12.19</v>
      </c>
    </row>
    <row r="3057" spans="7:8">
      <c r="G3057" s="9">
        <v>41592</v>
      </c>
      <c r="H3057" s="8">
        <v>12.37</v>
      </c>
    </row>
    <row r="3058" spans="7:8">
      <c r="G3058" s="9">
        <v>41591</v>
      </c>
      <c r="H3058" s="8">
        <v>12.52</v>
      </c>
    </row>
    <row r="3059" spans="7:8">
      <c r="G3059" s="9">
        <v>41590</v>
      </c>
      <c r="H3059" s="8">
        <v>12.82</v>
      </c>
    </row>
    <row r="3060" spans="7:8">
      <c r="G3060" s="9">
        <v>41589</v>
      </c>
      <c r="H3060" s="8">
        <v>12.53</v>
      </c>
    </row>
    <row r="3061" spans="7:8">
      <c r="G3061" s="9">
        <v>41586</v>
      </c>
      <c r="H3061" s="8">
        <v>12.9</v>
      </c>
    </row>
    <row r="3062" spans="7:8">
      <c r="G3062" s="9">
        <v>41585</v>
      </c>
      <c r="H3062" s="8">
        <v>13.91</v>
      </c>
    </row>
    <row r="3063" spans="7:8">
      <c r="G3063" s="9">
        <v>41584</v>
      </c>
      <c r="H3063" s="8">
        <v>12.67</v>
      </c>
    </row>
    <row r="3064" spans="7:8">
      <c r="G3064" s="9">
        <v>41583</v>
      </c>
      <c r="H3064" s="8">
        <v>13.27</v>
      </c>
    </row>
    <row r="3065" spans="7:8">
      <c r="G3065" s="9">
        <v>41582</v>
      </c>
      <c r="H3065" s="8">
        <v>12.93</v>
      </c>
    </row>
    <row r="3066" spans="7:8">
      <c r="G3066" s="9">
        <v>41579</v>
      </c>
      <c r="H3066" s="8">
        <v>13.28</v>
      </c>
    </row>
    <row r="3067" spans="7:8">
      <c r="G3067" s="9">
        <v>41578</v>
      </c>
      <c r="H3067" s="8">
        <v>13.75</v>
      </c>
    </row>
    <row r="3068" spans="7:8">
      <c r="G3068" s="9">
        <v>41577</v>
      </c>
      <c r="H3068" s="8">
        <v>13.65</v>
      </c>
    </row>
    <row r="3069" spans="7:8">
      <c r="G3069" s="9">
        <v>41576</v>
      </c>
      <c r="H3069" s="8">
        <v>13.41</v>
      </c>
    </row>
    <row r="3070" spans="7:8">
      <c r="G3070" s="9">
        <v>41575</v>
      </c>
      <c r="H3070" s="8">
        <v>13.31</v>
      </c>
    </row>
    <row r="3071" spans="7:8">
      <c r="G3071" s="9">
        <v>41572</v>
      </c>
      <c r="H3071" s="8">
        <v>13.09</v>
      </c>
    </row>
    <row r="3072" spans="7:8">
      <c r="G3072" s="9">
        <v>41571</v>
      </c>
      <c r="H3072" s="8">
        <v>13.2</v>
      </c>
    </row>
    <row r="3073" spans="7:8">
      <c r="G3073" s="9">
        <v>41570</v>
      </c>
      <c r="H3073" s="8">
        <v>13.42</v>
      </c>
    </row>
    <row r="3074" spans="7:8">
      <c r="G3074" s="9">
        <v>41569</v>
      </c>
      <c r="H3074" s="8">
        <v>13.33</v>
      </c>
    </row>
    <row r="3075" spans="7:8">
      <c r="G3075" s="9">
        <v>41568</v>
      </c>
      <c r="H3075" s="8">
        <v>13.16</v>
      </c>
    </row>
    <row r="3076" spans="7:8">
      <c r="G3076" s="9">
        <v>41565</v>
      </c>
      <c r="H3076" s="8">
        <v>13.04</v>
      </c>
    </row>
    <row r="3077" spans="7:8">
      <c r="G3077" s="9">
        <v>41564</v>
      </c>
      <c r="H3077" s="8">
        <v>13.48</v>
      </c>
    </row>
    <row r="3078" spans="7:8">
      <c r="G3078" s="9">
        <v>41563</v>
      </c>
      <c r="H3078" s="8">
        <v>14.71</v>
      </c>
    </row>
    <row r="3079" spans="7:8">
      <c r="G3079" s="9">
        <v>41562</v>
      </c>
      <c r="H3079" s="8">
        <v>18.66</v>
      </c>
    </row>
    <row r="3080" spans="7:8">
      <c r="G3080" s="9">
        <v>41561</v>
      </c>
      <c r="H3080" s="8">
        <v>16.07</v>
      </c>
    </row>
    <row r="3081" spans="7:8">
      <c r="G3081" s="9">
        <v>41558</v>
      </c>
      <c r="H3081" s="8">
        <v>15.72</v>
      </c>
    </row>
    <row r="3082" spans="7:8">
      <c r="G3082" s="9">
        <v>41557</v>
      </c>
      <c r="H3082" s="8">
        <v>16.48</v>
      </c>
    </row>
    <row r="3083" spans="7:8">
      <c r="G3083" s="9">
        <v>41556</v>
      </c>
      <c r="H3083" s="8">
        <v>19.600000000000001</v>
      </c>
    </row>
    <row r="3084" spans="7:8">
      <c r="G3084" s="9">
        <v>41555</v>
      </c>
      <c r="H3084" s="8">
        <v>20.34</v>
      </c>
    </row>
    <row r="3085" spans="7:8">
      <c r="G3085" s="9">
        <v>41554</v>
      </c>
      <c r="H3085" s="8">
        <v>19.41</v>
      </c>
    </row>
    <row r="3086" spans="7:8">
      <c r="G3086" s="9">
        <v>41551</v>
      </c>
      <c r="H3086" s="8">
        <v>16.739999999999998</v>
      </c>
    </row>
    <row r="3087" spans="7:8">
      <c r="G3087" s="9">
        <v>41550</v>
      </c>
      <c r="H3087" s="8">
        <v>17.670000000000002</v>
      </c>
    </row>
    <row r="3088" spans="7:8">
      <c r="G3088" s="9">
        <v>41549</v>
      </c>
      <c r="H3088" s="8">
        <v>16.600000000000001</v>
      </c>
    </row>
    <row r="3089" spans="7:8">
      <c r="G3089" s="9">
        <v>41548</v>
      </c>
      <c r="H3089" s="8">
        <v>15.54</v>
      </c>
    </row>
    <row r="3090" spans="7:8">
      <c r="G3090" s="9">
        <v>41547</v>
      </c>
      <c r="H3090" s="8">
        <v>16.600000000000001</v>
      </c>
    </row>
    <row r="3091" spans="7:8">
      <c r="G3091" s="9">
        <v>41544</v>
      </c>
      <c r="H3091" s="8">
        <v>15.46</v>
      </c>
    </row>
    <row r="3092" spans="7:8">
      <c r="G3092" s="9">
        <v>41543</v>
      </c>
      <c r="H3092" s="8">
        <v>14.06</v>
      </c>
    </row>
    <row r="3093" spans="7:8">
      <c r="G3093" s="9">
        <v>41542</v>
      </c>
      <c r="H3093" s="8">
        <v>14.01</v>
      </c>
    </row>
    <row r="3094" spans="7:8">
      <c r="G3094" s="9">
        <v>41541</v>
      </c>
      <c r="H3094" s="8">
        <v>14.08</v>
      </c>
    </row>
    <row r="3095" spans="7:8">
      <c r="G3095" s="9">
        <v>41540</v>
      </c>
      <c r="H3095" s="8">
        <v>14.31</v>
      </c>
    </row>
    <row r="3096" spans="7:8">
      <c r="G3096" s="9">
        <v>41537</v>
      </c>
      <c r="H3096" s="8">
        <v>13.12</v>
      </c>
    </row>
    <row r="3097" spans="7:8">
      <c r="G3097" s="9">
        <v>41536</v>
      </c>
      <c r="H3097" s="8">
        <v>13.16</v>
      </c>
    </row>
    <row r="3098" spans="7:8">
      <c r="G3098" s="9">
        <v>41535</v>
      </c>
      <c r="H3098" s="8">
        <v>13.59</v>
      </c>
    </row>
    <row r="3099" spans="7:8">
      <c r="G3099" s="9">
        <v>41534</v>
      </c>
      <c r="H3099" s="8">
        <v>14.53</v>
      </c>
    </row>
    <row r="3100" spans="7:8">
      <c r="G3100" s="9">
        <v>41533</v>
      </c>
      <c r="H3100" s="8">
        <v>14.38</v>
      </c>
    </row>
    <row r="3101" spans="7:8">
      <c r="G3101" s="9">
        <v>41530</v>
      </c>
      <c r="H3101" s="8">
        <v>14.16</v>
      </c>
    </row>
    <row r="3102" spans="7:8">
      <c r="G3102" s="9">
        <v>41529</v>
      </c>
      <c r="H3102" s="8">
        <v>14.29</v>
      </c>
    </row>
    <row r="3103" spans="7:8">
      <c r="G3103" s="9">
        <v>41528</v>
      </c>
      <c r="H3103" s="8">
        <v>13.82</v>
      </c>
    </row>
    <row r="3104" spans="7:8">
      <c r="G3104" s="9">
        <v>41527</v>
      </c>
      <c r="H3104" s="8">
        <v>14.53</v>
      </c>
    </row>
    <row r="3105" spans="7:8">
      <c r="G3105" s="9">
        <v>41526</v>
      </c>
      <c r="H3105" s="8">
        <v>15.63</v>
      </c>
    </row>
    <row r="3106" spans="7:8">
      <c r="G3106" s="9">
        <v>41523</v>
      </c>
      <c r="H3106" s="8">
        <v>15.85</v>
      </c>
    </row>
    <row r="3107" spans="7:8">
      <c r="G3107" s="9">
        <v>41522</v>
      </c>
      <c r="H3107" s="8">
        <v>15.77</v>
      </c>
    </row>
    <row r="3108" spans="7:8">
      <c r="G3108" s="9">
        <v>41521</v>
      </c>
      <c r="H3108" s="8">
        <v>15.88</v>
      </c>
    </row>
    <row r="3109" spans="7:8">
      <c r="G3109" s="9">
        <v>41520</v>
      </c>
      <c r="H3109" s="8">
        <v>16.61</v>
      </c>
    </row>
    <row r="3110" spans="7:8">
      <c r="G3110" s="9">
        <v>41516</v>
      </c>
      <c r="H3110" s="8">
        <v>17.010000000000002</v>
      </c>
    </row>
    <row r="3111" spans="7:8">
      <c r="G3111" s="9">
        <v>41515</v>
      </c>
      <c r="H3111" s="8">
        <v>16.809999999999999</v>
      </c>
    </row>
    <row r="3112" spans="7:8">
      <c r="G3112" s="9">
        <v>41514</v>
      </c>
      <c r="H3112" s="8">
        <v>16.489999999999998</v>
      </c>
    </row>
    <row r="3113" spans="7:8">
      <c r="G3113" s="9">
        <v>41513</v>
      </c>
      <c r="H3113" s="8">
        <v>16.77</v>
      </c>
    </row>
    <row r="3114" spans="7:8">
      <c r="G3114" s="9">
        <v>41512</v>
      </c>
      <c r="H3114" s="8">
        <v>14.99</v>
      </c>
    </row>
    <row r="3115" spans="7:8">
      <c r="G3115" s="9">
        <v>41509</v>
      </c>
      <c r="H3115" s="8">
        <v>13.98</v>
      </c>
    </row>
    <row r="3116" spans="7:8">
      <c r="G3116" s="9">
        <v>41508</v>
      </c>
      <c r="H3116" s="8">
        <v>14.76</v>
      </c>
    </row>
    <row r="3117" spans="7:8">
      <c r="G3117" s="9">
        <v>41507</v>
      </c>
      <c r="H3117" s="8">
        <v>15.94</v>
      </c>
    </row>
    <row r="3118" spans="7:8">
      <c r="G3118" s="9">
        <v>41506</v>
      </c>
      <c r="H3118" s="8">
        <v>14.91</v>
      </c>
    </row>
    <row r="3119" spans="7:8">
      <c r="G3119" s="9">
        <v>41505</v>
      </c>
      <c r="H3119" s="8">
        <v>15.1</v>
      </c>
    </row>
    <row r="3120" spans="7:8">
      <c r="G3120" s="9">
        <v>41502</v>
      </c>
      <c r="H3120" s="8">
        <v>14.37</v>
      </c>
    </row>
    <row r="3121" spans="7:8">
      <c r="G3121" s="9">
        <v>41501</v>
      </c>
      <c r="H3121" s="8">
        <v>14.73</v>
      </c>
    </row>
    <row r="3122" spans="7:8">
      <c r="G3122" s="9">
        <v>41500</v>
      </c>
      <c r="H3122" s="8">
        <v>13.04</v>
      </c>
    </row>
    <row r="3123" spans="7:8">
      <c r="G3123" s="9">
        <v>41499</v>
      </c>
      <c r="H3123" s="8">
        <v>12.31</v>
      </c>
    </row>
    <row r="3124" spans="7:8">
      <c r="G3124" s="9">
        <v>41498</v>
      </c>
      <c r="H3124" s="8">
        <v>12.81</v>
      </c>
    </row>
    <row r="3125" spans="7:8">
      <c r="G3125" s="9">
        <v>41495</v>
      </c>
      <c r="H3125" s="8">
        <v>13.41</v>
      </c>
    </row>
    <row r="3126" spans="7:8">
      <c r="G3126" s="9">
        <v>41494</v>
      </c>
      <c r="H3126" s="8">
        <v>12.73</v>
      </c>
    </row>
    <row r="3127" spans="7:8">
      <c r="G3127" s="9">
        <v>41493</v>
      </c>
      <c r="H3127" s="8">
        <v>12.98</v>
      </c>
    </row>
    <row r="3128" spans="7:8">
      <c r="G3128" s="9">
        <v>41492</v>
      </c>
      <c r="H3128" s="8">
        <v>12.72</v>
      </c>
    </row>
    <row r="3129" spans="7:8">
      <c r="G3129" s="9">
        <v>41491</v>
      </c>
      <c r="H3129" s="8">
        <v>11.84</v>
      </c>
    </row>
    <row r="3130" spans="7:8">
      <c r="G3130" s="9">
        <v>41488</v>
      </c>
      <c r="H3130" s="8">
        <v>11.98</v>
      </c>
    </row>
    <row r="3131" spans="7:8">
      <c r="G3131" s="9">
        <v>41487</v>
      </c>
      <c r="H3131" s="8">
        <v>12.94</v>
      </c>
    </row>
    <row r="3132" spans="7:8">
      <c r="G3132" s="9">
        <v>41486</v>
      </c>
      <c r="H3132" s="8">
        <v>13.45</v>
      </c>
    </row>
    <row r="3133" spans="7:8">
      <c r="G3133" s="9">
        <v>41485</v>
      </c>
      <c r="H3133" s="8">
        <v>13.39</v>
      </c>
    </row>
    <row r="3134" spans="7:8">
      <c r="G3134" s="9">
        <v>41484</v>
      </c>
      <c r="H3134" s="8">
        <v>13.39</v>
      </c>
    </row>
    <row r="3135" spans="7:8">
      <c r="G3135" s="9">
        <v>41481</v>
      </c>
      <c r="H3135" s="8">
        <v>12.72</v>
      </c>
    </row>
    <row r="3136" spans="7:8">
      <c r="G3136" s="9">
        <v>41480</v>
      </c>
      <c r="H3136" s="8">
        <v>12.97</v>
      </c>
    </row>
    <row r="3137" spans="7:8">
      <c r="G3137" s="9">
        <v>41479</v>
      </c>
      <c r="H3137" s="8">
        <v>13.18</v>
      </c>
    </row>
    <row r="3138" spans="7:8">
      <c r="G3138" s="9">
        <v>41478</v>
      </c>
      <c r="H3138" s="8">
        <v>12.66</v>
      </c>
    </row>
    <row r="3139" spans="7:8">
      <c r="G3139" s="9">
        <v>41477</v>
      </c>
      <c r="H3139" s="8">
        <v>12.29</v>
      </c>
    </row>
    <row r="3140" spans="7:8">
      <c r="G3140" s="9">
        <v>41474</v>
      </c>
      <c r="H3140" s="8">
        <v>12.54</v>
      </c>
    </row>
    <row r="3141" spans="7:8">
      <c r="G3141" s="9">
        <v>41473</v>
      </c>
      <c r="H3141" s="8">
        <v>13.77</v>
      </c>
    </row>
    <row r="3142" spans="7:8">
      <c r="G3142" s="9">
        <v>41472</v>
      </c>
      <c r="H3142" s="8">
        <v>13.78</v>
      </c>
    </row>
    <row r="3143" spans="7:8">
      <c r="G3143" s="9">
        <v>41471</v>
      </c>
      <c r="H3143" s="8">
        <v>14.42</v>
      </c>
    </row>
    <row r="3144" spans="7:8">
      <c r="G3144" s="9">
        <v>41470</v>
      </c>
      <c r="H3144" s="8">
        <v>13.79</v>
      </c>
    </row>
    <row r="3145" spans="7:8">
      <c r="G3145" s="9">
        <v>41467</v>
      </c>
      <c r="H3145" s="8">
        <v>13.84</v>
      </c>
    </row>
    <row r="3146" spans="7:8">
      <c r="G3146" s="9">
        <v>41466</v>
      </c>
      <c r="H3146" s="8">
        <v>14.01</v>
      </c>
    </row>
    <row r="3147" spans="7:8">
      <c r="G3147" s="9">
        <v>41465</v>
      </c>
      <c r="H3147" s="8">
        <v>14.21</v>
      </c>
    </row>
    <row r="3148" spans="7:8">
      <c r="G3148" s="9">
        <v>41464</v>
      </c>
      <c r="H3148" s="8">
        <v>14.35</v>
      </c>
    </row>
    <row r="3149" spans="7:8">
      <c r="G3149" s="9">
        <v>41463</v>
      </c>
      <c r="H3149" s="8">
        <v>14.78</v>
      </c>
    </row>
    <row r="3150" spans="7:8">
      <c r="G3150" s="9">
        <v>41460</v>
      </c>
      <c r="H3150" s="8">
        <v>14.89</v>
      </c>
    </row>
    <row r="3151" spans="7:8">
      <c r="G3151" s="9">
        <v>41458</v>
      </c>
      <c r="H3151" s="8">
        <v>16.2</v>
      </c>
    </row>
    <row r="3152" spans="7:8">
      <c r="G3152" s="9">
        <v>41457</v>
      </c>
      <c r="H3152" s="8">
        <v>16.440000000000001</v>
      </c>
    </row>
    <row r="3153" spans="7:8">
      <c r="G3153" s="9">
        <v>41456</v>
      </c>
      <c r="H3153" s="8">
        <v>16.37</v>
      </c>
    </row>
    <row r="3154" spans="7:8">
      <c r="G3154" s="9">
        <v>41453</v>
      </c>
      <c r="H3154" s="8">
        <v>16.86</v>
      </c>
    </row>
    <row r="3155" spans="7:8">
      <c r="G3155" s="9">
        <v>41452</v>
      </c>
      <c r="H3155" s="8">
        <v>16.86</v>
      </c>
    </row>
    <row r="3156" spans="7:8">
      <c r="G3156" s="9">
        <v>41451</v>
      </c>
      <c r="H3156" s="8">
        <v>17.21</v>
      </c>
    </row>
    <row r="3157" spans="7:8">
      <c r="G3157" s="9">
        <v>41450</v>
      </c>
      <c r="H3157" s="8">
        <v>18.47</v>
      </c>
    </row>
    <row r="3158" spans="7:8">
      <c r="G3158" s="9">
        <v>41449</v>
      </c>
      <c r="H3158" s="8">
        <v>20.11</v>
      </c>
    </row>
    <row r="3159" spans="7:8">
      <c r="G3159" s="9">
        <v>41446</v>
      </c>
      <c r="H3159" s="8">
        <v>18.899999999999999</v>
      </c>
    </row>
    <row r="3160" spans="7:8">
      <c r="G3160" s="9">
        <v>41445</v>
      </c>
      <c r="H3160" s="8">
        <v>20.49</v>
      </c>
    </row>
    <row r="3161" spans="7:8">
      <c r="G3161" s="9">
        <v>41444</v>
      </c>
      <c r="H3161" s="8">
        <v>16.64</v>
      </c>
    </row>
    <row r="3162" spans="7:8">
      <c r="G3162" s="9">
        <v>41443</v>
      </c>
      <c r="H3162" s="8">
        <v>16.61</v>
      </c>
    </row>
    <row r="3163" spans="7:8">
      <c r="G3163" s="9">
        <v>41442</v>
      </c>
      <c r="H3163" s="8">
        <v>16.8</v>
      </c>
    </row>
    <row r="3164" spans="7:8">
      <c r="G3164" s="9">
        <v>41439</v>
      </c>
      <c r="H3164" s="8">
        <v>17.149999999999999</v>
      </c>
    </row>
    <row r="3165" spans="7:8">
      <c r="G3165" s="9">
        <v>41438</v>
      </c>
      <c r="H3165" s="8">
        <v>16.41</v>
      </c>
    </row>
    <row r="3166" spans="7:8">
      <c r="G3166" s="9">
        <v>41437</v>
      </c>
      <c r="H3166" s="8">
        <v>18.59</v>
      </c>
    </row>
    <row r="3167" spans="7:8">
      <c r="G3167" s="9">
        <v>41436</v>
      </c>
      <c r="H3167" s="8">
        <v>17.07</v>
      </c>
    </row>
    <row r="3168" spans="7:8">
      <c r="G3168" s="9">
        <v>41435</v>
      </c>
      <c r="H3168" s="8">
        <v>15.44</v>
      </c>
    </row>
    <row r="3169" spans="7:8">
      <c r="G3169" s="9">
        <v>41432</v>
      </c>
      <c r="H3169" s="8">
        <v>15.14</v>
      </c>
    </row>
    <row r="3170" spans="7:8">
      <c r="G3170" s="9">
        <v>41431</v>
      </c>
      <c r="H3170" s="8">
        <v>16.63</v>
      </c>
    </row>
    <row r="3171" spans="7:8">
      <c r="G3171" s="9">
        <v>41430</v>
      </c>
      <c r="H3171" s="8">
        <v>17.5</v>
      </c>
    </row>
    <row r="3172" spans="7:8">
      <c r="G3172" s="9">
        <v>41429</v>
      </c>
      <c r="H3172" s="8">
        <v>16.27</v>
      </c>
    </row>
    <row r="3173" spans="7:8">
      <c r="G3173" s="9">
        <v>41428</v>
      </c>
      <c r="H3173" s="8">
        <v>16.28</v>
      </c>
    </row>
    <row r="3174" spans="7:8">
      <c r="G3174" s="9">
        <v>41425</v>
      </c>
      <c r="H3174" s="8">
        <v>16.3</v>
      </c>
    </row>
    <row r="3175" spans="7:8">
      <c r="G3175" s="9">
        <v>41424</v>
      </c>
      <c r="H3175" s="8">
        <v>14.53</v>
      </c>
    </row>
    <row r="3176" spans="7:8">
      <c r="G3176" s="9">
        <v>41423</v>
      </c>
      <c r="H3176" s="8">
        <v>14.83</v>
      </c>
    </row>
    <row r="3177" spans="7:8">
      <c r="G3177" s="9">
        <v>41422</v>
      </c>
      <c r="H3177" s="8">
        <v>14.48</v>
      </c>
    </row>
    <row r="3178" spans="7:8">
      <c r="G3178" s="9">
        <v>41418</v>
      </c>
      <c r="H3178" s="8">
        <v>13.99</v>
      </c>
    </row>
    <row r="3179" spans="7:8">
      <c r="G3179" s="9">
        <v>41417</v>
      </c>
      <c r="H3179" s="8">
        <v>14.07</v>
      </c>
    </row>
    <row r="3180" spans="7:8">
      <c r="G3180" s="9">
        <v>41416</v>
      </c>
      <c r="H3180" s="8">
        <v>13.82</v>
      </c>
    </row>
    <row r="3181" spans="7:8">
      <c r="G3181" s="9">
        <v>41415</v>
      </c>
      <c r="H3181" s="8">
        <v>13.37</v>
      </c>
    </row>
    <row r="3182" spans="7:8">
      <c r="G3182" s="9">
        <v>41414</v>
      </c>
      <c r="H3182" s="8">
        <v>13.02</v>
      </c>
    </row>
    <row r="3183" spans="7:8">
      <c r="G3183" s="9">
        <v>41411</v>
      </c>
      <c r="H3183" s="8">
        <v>12.45</v>
      </c>
    </row>
    <row r="3184" spans="7:8">
      <c r="G3184" s="9">
        <v>41410</v>
      </c>
      <c r="H3184" s="8">
        <v>13.07</v>
      </c>
    </row>
    <row r="3185" spans="7:8">
      <c r="G3185" s="9">
        <v>41409</v>
      </c>
      <c r="H3185" s="8">
        <v>12.81</v>
      </c>
    </row>
    <row r="3186" spans="7:8">
      <c r="G3186" s="9">
        <v>41408</v>
      </c>
      <c r="H3186" s="8">
        <v>12.77</v>
      </c>
    </row>
    <row r="3187" spans="7:8">
      <c r="G3187" s="9">
        <v>41407</v>
      </c>
      <c r="H3187" s="8">
        <v>12.55</v>
      </c>
    </row>
    <row r="3188" spans="7:8">
      <c r="G3188" s="9">
        <v>41404</v>
      </c>
      <c r="H3188" s="8">
        <v>12.59</v>
      </c>
    </row>
    <row r="3189" spans="7:8">
      <c r="G3189" s="9">
        <v>41403</v>
      </c>
      <c r="H3189" s="8">
        <v>13.13</v>
      </c>
    </row>
    <row r="3190" spans="7:8">
      <c r="G3190" s="9">
        <v>41402</v>
      </c>
      <c r="H3190" s="8">
        <v>12.66</v>
      </c>
    </row>
    <row r="3191" spans="7:8">
      <c r="G3191" s="9">
        <v>41401</v>
      </c>
      <c r="H3191" s="8">
        <v>12.83</v>
      </c>
    </row>
    <row r="3192" spans="7:8">
      <c r="G3192" s="9">
        <v>41400</v>
      </c>
      <c r="H3192" s="8">
        <v>12.66</v>
      </c>
    </row>
    <row r="3193" spans="7:8">
      <c r="G3193" s="9">
        <v>41397</v>
      </c>
      <c r="H3193" s="8">
        <v>12.85</v>
      </c>
    </row>
    <row r="3194" spans="7:8">
      <c r="G3194" s="9">
        <v>41396</v>
      </c>
      <c r="H3194" s="8">
        <v>13.59</v>
      </c>
    </row>
    <row r="3195" spans="7:8">
      <c r="G3195" s="9">
        <v>41395</v>
      </c>
      <c r="H3195" s="8">
        <v>14.49</v>
      </c>
    </row>
    <row r="3196" spans="7:8">
      <c r="G3196" s="9">
        <v>41394</v>
      </c>
      <c r="H3196" s="8">
        <v>13.52</v>
      </c>
    </row>
    <row r="3197" spans="7:8">
      <c r="G3197" s="9">
        <v>41393</v>
      </c>
      <c r="H3197" s="8">
        <v>13.71</v>
      </c>
    </row>
    <row r="3198" spans="7:8">
      <c r="G3198" s="9">
        <v>41390</v>
      </c>
      <c r="H3198" s="8">
        <v>13.61</v>
      </c>
    </row>
    <row r="3199" spans="7:8">
      <c r="G3199" s="9">
        <v>41389</v>
      </c>
      <c r="H3199" s="8">
        <v>13.62</v>
      </c>
    </row>
    <row r="3200" spans="7:8">
      <c r="G3200" s="9">
        <v>41388</v>
      </c>
      <c r="H3200" s="8">
        <v>13.61</v>
      </c>
    </row>
    <row r="3201" spans="7:8">
      <c r="G3201" s="9">
        <v>41387</v>
      </c>
      <c r="H3201" s="8">
        <v>13.48</v>
      </c>
    </row>
    <row r="3202" spans="7:8">
      <c r="G3202" s="9">
        <v>41386</v>
      </c>
      <c r="H3202" s="8">
        <v>14.39</v>
      </c>
    </row>
    <row r="3203" spans="7:8">
      <c r="G3203" s="9">
        <v>41383</v>
      </c>
      <c r="H3203" s="8">
        <v>14.97</v>
      </c>
    </row>
    <row r="3204" spans="7:8">
      <c r="G3204" s="9">
        <v>41382</v>
      </c>
      <c r="H3204" s="8">
        <v>17.559999999999999</v>
      </c>
    </row>
    <row r="3205" spans="7:8">
      <c r="G3205" s="9">
        <v>41381</v>
      </c>
      <c r="H3205" s="8">
        <v>16.510000000000002</v>
      </c>
    </row>
    <row r="3206" spans="7:8">
      <c r="G3206" s="9">
        <v>41380</v>
      </c>
      <c r="H3206" s="8">
        <v>13.96</v>
      </c>
    </row>
    <row r="3207" spans="7:8">
      <c r="G3207" s="9">
        <v>41379</v>
      </c>
      <c r="H3207" s="8">
        <v>17.27</v>
      </c>
    </row>
    <row r="3208" spans="7:8">
      <c r="G3208" s="9">
        <v>41376</v>
      </c>
      <c r="H3208" s="8">
        <v>12.06</v>
      </c>
    </row>
    <row r="3209" spans="7:8">
      <c r="G3209" s="9">
        <v>41375</v>
      </c>
      <c r="H3209" s="8">
        <v>12.24</v>
      </c>
    </row>
    <row r="3210" spans="7:8">
      <c r="G3210" s="9">
        <v>41374</v>
      </c>
      <c r="H3210" s="8">
        <v>12.36</v>
      </c>
    </row>
    <row r="3211" spans="7:8">
      <c r="G3211" s="9">
        <v>41373</v>
      </c>
      <c r="H3211" s="8">
        <v>12.84</v>
      </c>
    </row>
    <row r="3212" spans="7:8">
      <c r="G3212" s="9">
        <v>41372</v>
      </c>
      <c r="H3212" s="8">
        <v>13.19</v>
      </c>
    </row>
    <row r="3213" spans="7:8">
      <c r="G3213" s="9">
        <v>41369</v>
      </c>
      <c r="H3213" s="8">
        <v>13.92</v>
      </c>
    </row>
    <row r="3214" spans="7:8">
      <c r="G3214" s="9">
        <v>41368</v>
      </c>
      <c r="H3214" s="8">
        <v>13.89</v>
      </c>
    </row>
    <row r="3215" spans="7:8">
      <c r="G3215" s="9">
        <v>41367</v>
      </c>
      <c r="H3215" s="8">
        <v>14.21</v>
      </c>
    </row>
    <row r="3216" spans="7:8">
      <c r="G3216" s="9">
        <v>41366</v>
      </c>
      <c r="H3216" s="8">
        <v>12.78</v>
      </c>
    </row>
    <row r="3217" spans="7:8">
      <c r="G3217" s="9">
        <v>41365</v>
      </c>
      <c r="H3217" s="8">
        <v>13.58</v>
      </c>
    </row>
    <row r="3218" spans="7:8">
      <c r="G3218" s="9">
        <v>41361</v>
      </c>
      <c r="H3218" s="8">
        <v>12.7</v>
      </c>
    </row>
    <row r="3219" spans="7:8">
      <c r="G3219" s="9">
        <v>41360</v>
      </c>
      <c r="H3219" s="8">
        <v>13.15</v>
      </c>
    </row>
    <row r="3220" spans="7:8">
      <c r="G3220" s="9">
        <v>41359</v>
      </c>
      <c r="H3220" s="8">
        <v>12.77</v>
      </c>
    </row>
    <row r="3221" spans="7:8">
      <c r="G3221" s="9">
        <v>41358</v>
      </c>
      <c r="H3221" s="8">
        <v>13.74</v>
      </c>
    </row>
    <row r="3222" spans="7:8">
      <c r="G3222" s="9">
        <v>41355</v>
      </c>
      <c r="H3222" s="8">
        <v>13.57</v>
      </c>
    </row>
    <row r="3223" spans="7:8">
      <c r="G3223" s="9">
        <v>41354</v>
      </c>
      <c r="H3223" s="8">
        <v>13.99</v>
      </c>
    </row>
    <row r="3224" spans="7:8">
      <c r="G3224" s="9">
        <v>41353</v>
      </c>
      <c r="H3224" s="8">
        <v>12.67</v>
      </c>
    </row>
    <row r="3225" spans="7:8">
      <c r="G3225" s="9">
        <v>41352</v>
      </c>
      <c r="H3225" s="8">
        <v>14.39</v>
      </c>
    </row>
    <row r="3226" spans="7:8">
      <c r="G3226" s="9">
        <v>41351</v>
      </c>
      <c r="H3226" s="8">
        <v>13.36</v>
      </c>
    </row>
    <row r="3227" spans="7:8">
      <c r="G3227" s="9">
        <v>41348</v>
      </c>
      <c r="H3227" s="8">
        <v>11.3</v>
      </c>
    </row>
    <row r="3228" spans="7:8">
      <c r="G3228" s="9">
        <v>41347</v>
      </c>
      <c r="H3228" s="8">
        <v>11.3</v>
      </c>
    </row>
    <row r="3229" spans="7:8">
      <c r="G3229" s="9">
        <v>41346</v>
      </c>
      <c r="H3229" s="8">
        <v>11.83</v>
      </c>
    </row>
    <row r="3230" spans="7:8">
      <c r="G3230" s="9">
        <v>41345</v>
      </c>
      <c r="H3230" s="8">
        <v>12.27</v>
      </c>
    </row>
    <row r="3231" spans="7:8">
      <c r="G3231" s="9">
        <v>41344</v>
      </c>
      <c r="H3231" s="8">
        <v>11.56</v>
      </c>
    </row>
    <row r="3232" spans="7:8">
      <c r="G3232" s="9">
        <v>41341</v>
      </c>
      <c r="H3232" s="8">
        <v>12.59</v>
      </c>
    </row>
    <row r="3233" spans="7:8">
      <c r="G3233" s="9">
        <v>41340</v>
      </c>
      <c r="H3233" s="8">
        <v>13.06</v>
      </c>
    </row>
    <row r="3234" spans="7:8">
      <c r="G3234" s="9">
        <v>41339</v>
      </c>
      <c r="H3234" s="8">
        <v>13.53</v>
      </c>
    </row>
    <row r="3235" spans="7:8">
      <c r="G3235" s="9">
        <v>41338</v>
      </c>
      <c r="H3235" s="8">
        <v>13.48</v>
      </c>
    </row>
    <row r="3236" spans="7:8">
      <c r="G3236" s="9">
        <v>41337</v>
      </c>
      <c r="H3236" s="8">
        <v>14.01</v>
      </c>
    </row>
    <row r="3237" spans="7:8">
      <c r="G3237" s="9">
        <v>41334</v>
      </c>
      <c r="H3237" s="8">
        <v>15.36</v>
      </c>
    </row>
    <row r="3238" spans="7:8">
      <c r="G3238" s="9">
        <v>41333</v>
      </c>
      <c r="H3238" s="8">
        <v>15.51</v>
      </c>
    </row>
    <row r="3239" spans="7:8">
      <c r="G3239" s="9">
        <v>41332</v>
      </c>
      <c r="H3239" s="8">
        <v>14.73</v>
      </c>
    </row>
    <row r="3240" spans="7:8">
      <c r="G3240" s="9">
        <v>41331</v>
      </c>
      <c r="H3240" s="8">
        <v>16.87</v>
      </c>
    </row>
    <row r="3241" spans="7:8">
      <c r="G3241" s="9">
        <v>41330</v>
      </c>
      <c r="H3241" s="8">
        <v>18.989999999999998</v>
      </c>
    </row>
    <row r="3242" spans="7:8">
      <c r="G3242" s="9">
        <v>41327</v>
      </c>
      <c r="H3242" s="8">
        <v>14.17</v>
      </c>
    </row>
    <row r="3243" spans="7:8">
      <c r="G3243" s="9">
        <v>41326</v>
      </c>
      <c r="H3243" s="8">
        <v>15.22</v>
      </c>
    </row>
    <row r="3244" spans="7:8">
      <c r="G3244" s="9">
        <v>41325</v>
      </c>
      <c r="H3244" s="8">
        <v>14.68</v>
      </c>
    </row>
    <row r="3245" spans="7:8">
      <c r="G3245" s="9">
        <v>41324</v>
      </c>
      <c r="H3245" s="8">
        <v>12.31</v>
      </c>
    </row>
    <row r="3246" spans="7:8">
      <c r="G3246" s="9">
        <v>41320</v>
      </c>
      <c r="H3246" s="8">
        <v>12.46</v>
      </c>
    </row>
    <row r="3247" spans="7:8">
      <c r="G3247" s="9">
        <v>41319</v>
      </c>
      <c r="H3247" s="8">
        <v>12.66</v>
      </c>
    </row>
    <row r="3248" spans="7:8">
      <c r="G3248" s="9">
        <v>41318</v>
      </c>
      <c r="H3248" s="8">
        <v>12.98</v>
      </c>
    </row>
    <row r="3249" spans="7:8">
      <c r="G3249" s="9">
        <v>41317</v>
      </c>
      <c r="H3249" s="8">
        <v>12.64</v>
      </c>
    </row>
    <row r="3250" spans="7:8">
      <c r="G3250" s="9">
        <v>41316</v>
      </c>
      <c r="H3250" s="8">
        <v>12.94</v>
      </c>
    </row>
    <row r="3251" spans="7:8">
      <c r="G3251" s="9">
        <v>41313</v>
      </c>
      <c r="H3251" s="8">
        <v>13.02</v>
      </c>
    </row>
    <row r="3252" spans="7:8">
      <c r="G3252" s="9">
        <v>41312</v>
      </c>
      <c r="H3252" s="8">
        <v>13.5</v>
      </c>
    </row>
    <row r="3253" spans="7:8">
      <c r="G3253" s="9">
        <v>41311</v>
      </c>
      <c r="H3253" s="8">
        <v>13.41</v>
      </c>
    </row>
    <row r="3254" spans="7:8">
      <c r="G3254" s="9">
        <v>41310</v>
      </c>
      <c r="H3254" s="8">
        <v>13.72</v>
      </c>
    </row>
    <row r="3255" spans="7:8">
      <c r="G3255" s="9">
        <v>41309</v>
      </c>
      <c r="H3255" s="8">
        <v>14.67</v>
      </c>
    </row>
    <row r="3256" spans="7:8">
      <c r="G3256" s="9">
        <v>41306</v>
      </c>
      <c r="H3256" s="8">
        <v>12.9</v>
      </c>
    </row>
    <row r="3257" spans="7:8">
      <c r="G3257" s="9">
        <v>41305</v>
      </c>
      <c r="H3257" s="8">
        <v>14.28</v>
      </c>
    </row>
    <row r="3258" spans="7:8">
      <c r="G3258" s="9">
        <v>41304</v>
      </c>
      <c r="H3258" s="8">
        <v>14.32</v>
      </c>
    </row>
    <row r="3259" spans="7:8">
      <c r="G3259" s="9">
        <v>41303</v>
      </c>
      <c r="H3259" s="8">
        <v>13.31</v>
      </c>
    </row>
    <row r="3260" spans="7:8">
      <c r="G3260" s="9">
        <v>41302</v>
      </c>
      <c r="H3260" s="8">
        <v>13.57</v>
      </c>
    </row>
    <row r="3261" spans="7:8">
      <c r="G3261" s="9">
        <v>41299</v>
      </c>
      <c r="H3261" s="8">
        <v>12.89</v>
      </c>
    </row>
    <row r="3262" spans="7:8">
      <c r="G3262" s="9">
        <v>41298</v>
      </c>
      <c r="H3262" s="8">
        <v>12.69</v>
      </c>
    </row>
    <row r="3263" spans="7:8">
      <c r="G3263" s="9">
        <v>41297</v>
      </c>
      <c r="H3263" s="8">
        <v>12.46</v>
      </c>
    </row>
    <row r="3264" spans="7:8">
      <c r="G3264" s="9">
        <v>41296</v>
      </c>
      <c r="H3264" s="8">
        <v>12.43</v>
      </c>
    </row>
    <row r="3265" spans="7:8">
      <c r="G3265" s="9">
        <v>41292</v>
      </c>
      <c r="H3265" s="8">
        <v>12.46</v>
      </c>
    </row>
    <row r="3266" spans="7:8">
      <c r="G3266" s="9">
        <v>41291</v>
      </c>
      <c r="H3266" s="8">
        <v>13.57</v>
      </c>
    </row>
    <row r="3267" spans="7:8">
      <c r="G3267" s="9">
        <v>41290</v>
      </c>
      <c r="H3267" s="8">
        <v>13.42</v>
      </c>
    </row>
    <row r="3268" spans="7:8">
      <c r="G3268" s="9">
        <v>41289</v>
      </c>
      <c r="H3268" s="8">
        <v>13.55</v>
      </c>
    </row>
    <row r="3269" spans="7:8">
      <c r="G3269" s="9">
        <v>41288</v>
      </c>
      <c r="H3269" s="8">
        <v>13.52</v>
      </c>
    </row>
    <row r="3270" spans="7:8">
      <c r="G3270" s="9">
        <v>41285</v>
      </c>
      <c r="H3270" s="8">
        <v>13.36</v>
      </c>
    </row>
    <row r="3271" spans="7:8">
      <c r="G3271" s="9">
        <v>41284</v>
      </c>
      <c r="H3271" s="8">
        <v>13.49</v>
      </c>
    </row>
    <row r="3272" spans="7:8">
      <c r="G3272" s="9">
        <v>41283</v>
      </c>
      <c r="H3272" s="8">
        <v>13.81</v>
      </c>
    </row>
    <row r="3273" spans="7:8">
      <c r="G3273" s="9">
        <v>41282</v>
      </c>
      <c r="H3273" s="8">
        <v>13.62</v>
      </c>
    </row>
    <row r="3274" spans="7:8">
      <c r="G3274" s="9">
        <v>41281</v>
      </c>
      <c r="H3274" s="8">
        <v>13.79</v>
      </c>
    </row>
    <row r="3275" spans="7:8">
      <c r="G3275" s="9">
        <v>41278</v>
      </c>
      <c r="H3275" s="8">
        <v>13.83</v>
      </c>
    </row>
    <row r="3276" spans="7:8">
      <c r="G3276" s="9">
        <v>41277</v>
      </c>
      <c r="H3276" s="8">
        <v>14.56</v>
      </c>
    </row>
    <row r="3277" spans="7:8">
      <c r="G3277" s="9">
        <v>41276</v>
      </c>
      <c r="H3277" s="8">
        <v>14.68</v>
      </c>
    </row>
    <row r="3278" spans="7:8">
      <c r="G3278" s="9">
        <v>41274</v>
      </c>
      <c r="H3278" s="8">
        <v>18.02</v>
      </c>
    </row>
    <row r="3279" spans="7:8">
      <c r="G3279" s="9">
        <v>41271</v>
      </c>
      <c r="H3279" s="8">
        <v>22.72</v>
      </c>
    </row>
    <row r="3280" spans="7:8">
      <c r="G3280" s="9">
        <v>41270</v>
      </c>
      <c r="H3280" s="8">
        <v>19.47</v>
      </c>
    </row>
    <row r="3281" spans="7:8">
      <c r="G3281" s="9">
        <v>41269</v>
      </c>
      <c r="H3281" s="8">
        <v>19.48</v>
      </c>
    </row>
    <row r="3282" spans="7:8">
      <c r="G3282" s="9">
        <v>41267</v>
      </c>
      <c r="H3282" s="8">
        <v>17.84</v>
      </c>
    </row>
    <row r="3283" spans="7:8">
      <c r="G3283" s="9">
        <v>41264</v>
      </c>
      <c r="H3283" s="8">
        <v>17.84</v>
      </c>
    </row>
    <row r="3284" spans="7:8">
      <c r="G3284" s="9">
        <v>41263</v>
      </c>
      <c r="H3284" s="8">
        <v>17.670000000000002</v>
      </c>
    </row>
    <row r="3285" spans="7:8">
      <c r="G3285" s="9">
        <v>41262</v>
      </c>
      <c r="H3285" s="8">
        <v>17.36</v>
      </c>
    </row>
    <row r="3286" spans="7:8">
      <c r="G3286" s="9">
        <v>41261</v>
      </c>
      <c r="H3286" s="8">
        <v>15.57</v>
      </c>
    </row>
    <row r="3287" spans="7:8">
      <c r="G3287" s="9">
        <v>41260</v>
      </c>
      <c r="H3287" s="8">
        <v>16.34</v>
      </c>
    </row>
    <row r="3288" spans="7:8">
      <c r="G3288" s="9">
        <v>41257</v>
      </c>
      <c r="H3288" s="8">
        <v>17</v>
      </c>
    </row>
    <row r="3289" spans="7:8">
      <c r="G3289" s="9">
        <v>41256</v>
      </c>
      <c r="H3289" s="8">
        <v>16.559999999999999</v>
      </c>
    </row>
    <row r="3290" spans="7:8">
      <c r="G3290" s="9">
        <v>41255</v>
      </c>
      <c r="H3290" s="8">
        <v>15.95</v>
      </c>
    </row>
    <row r="3291" spans="7:8">
      <c r="G3291" s="9">
        <v>41254</v>
      </c>
      <c r="H3291" s="8">
        <v>15.57</v>
      </c>
    </row>
    <row r="3292" spans="7:8">
      <c r="G3292" s="9">
        <v>41253</v>
      </c>
      <c r="H3292" s="8">
        <v>16.05</v>
      </c>
    </row>
    <row r="3293" spans="7:8">
      <c r="G3293" s="9">
        <v>41250</v>
      </c>
      <c r="H3293" s="8">
        <v>15.9</v>
      </c>
    </row>
    <row r="3294" spans="7:8">
      <c r="G3294" s="9">
        <v>41249</v>
      </c>
      <c r="H3294" s="8">
        <v>16.579999999999998</v>
      </c>
    </row>
    <row r="3295" spans="7:8">
      <c r="G3295" s="9">
        <v>41248</v>
      </c>
      <c r="H3295" s="8">
        <v>16.46</v>
      </c>
    </row>
    <row r="3296" spans="7:8">
      <c r="G3296" s="9">
        <v>41247</v>
      </c>
      <c r="H3296" s="8">
        <v>17.12</v>
      </c>
    </row>
    <row r="3297" spans="7:8">
      <c r="G3297" s="9">
        <v>41246</v>
      </c>
      <c r="H3297" s="8">
        <v>16.64</v>
      </c>
    </row>
    <row r="3298" spans="7:8">
      <c r="G3298" s="9">
        <v>41243</v>
      </c>
      <c r="H3298" s="8">
        <v>15.87</v>
      </c>
    </row>
    <row r="3299" spans="7:8">
      <c r="G3299" s="9">
        <v>41242</v>
      </c>
      <c r="H3299" s="8">
        <v>15.06</v>
      </c>
    </row>
    <row r="3300" spans="7:8">
      <c r="G3300" s="9">
        <v>41241</v>
      </c>
      <c r="H3300" s="8">
        <v>15.51</v>
      </c>
    </row>
    <row r="3301" spans="7:8">
      <c r="G3301" s="9">
        <v>41240</v>
      </c>
      <c r="H3301" s="8">
        <v>15.92</v>
      </c>
    </row>
    <row r="3302" spans="7:8">
      <c r="G3302" s="9">
        <v>41239</v>
      </c>
      <c r="H3302" s="8">
        <v>15.5</v>
      </c>
    </row>
    <row r="3303" spans="7:8">
      <c r="G3303" s="9">
        <v>41236</v>
      </c>
      <c r="H3303" s="8">
        <v>15.14</v>
      </c>
    </row>
    <row r="3304" spans="7:8">
      <c r="G3304" s="9">
        <v>41234</v>
      </c>
      <c r="H3304" s="8">
        <v>15.31</v>
      </c>
    </row>
    <row r="3305" spans="7:8">
      <c r="G3305" s="9">
        <v>41233</v>
      </c>
      <c r="H3305" s="8">
        <v>15.08</v>
      </c>
    </row>
    <row r="3306" spans="7:8">
      <c r="G3306" s="9">
        <v>41232</v>
      </c>
      <c r="H3306" s="8">
        <v>15.24</v>
      </c>
    </row>
    <row r="3307" spans="7:8">
      <c r="G3307" s="9">
        <v>41229</v>
      </c>
      <c r="H3307" s="8">
        <v>16.41</v>
      </c>
    </row>
    <row r="3308" spans="7:8">
      <c r="G3308" s="9">
        <v>41228</v>
      </c>
      <c r="H3308" s="8">
        <v>17.989999999999998</v>
      </c>
    </row>
    <row r="3309" spans="7:8">
      <c r="G3309" s="9">
        <v>41227</v>
      </c>
      <c r="H3309" s="8">
        <v>17.920000000000002</v>
      </c>
    </row>
    <row r="3310" spans="7:8">
      <c r="G3310" s="9">
        <v>41226</v>
      </c>
      <c r="H3310" s="8">
        <v>16.649999999999999</v>
      </c>
    </row>
    <row r="3311" spans="7:8">
      <c r="G3311" s="9">
        <v>41225</v>
      </c>
      <c r="H3311" s="8">
        <v>16.68</v>
      </c>
    </row>
    <row r="3312" spans="7:8">
      <c r="G3312" s="9">
        <v>41222</v>
      </c>
      <c r="H3312" s="8">
        <v>18.61</v>
      </c>
    </row>
    <row r="3313" spans="7:8">
      <c r="G3313" s="9">
        <v>41221</v>
      </c>
      <c r="H3313" s="8">
        <v>18.489999999999998</v>
      </c>
    </row>
    <row r="3314" spans="7:8">
      <c r="G3314" s="9">
        <v>41220</v>
      </c>
      <c r="H3314" s="8">
        <v>19.079999999999998</v>
      </c>
    </row>
    <row r="3315" spans="7:8">
      <c r="G3315" s="9">
        <v>41219</v>
      </c>
      <c r="H3315" s="8">
        <v>17.579999999999998</v>
      </c>
    </row>
    <row r="3316" spans="7:8">
      <c r="G3316" s="9">
        <v>41218</v>
      </c>
      <c r="H3316" s="8">
        <v>18.420000000000002</v>
      </c>
    </row>
    <row r="3317" spans="7:8">
      <c r="G3317" s="9">
        <v>41215</v>
      </c>
      <c r="H3317" s="8">
        <v>17.59</v>
      </c>
    </row>
    <row r="3318" spans="7:8">
      <c r="G3318" s="9">
        <v>41214</v>
      </c>
      <c r="H3318" s="8">
        <v>16.690000000000001</v>
      </c>
    </row>
    <row r="3319" spans="7:8">
      <c r="G3319" s="9">
        <v>41213</v>
      </c>
      <c r="H3319" s="8">
        <v>18.600000000000001</v>
      </c>
    </row>
    <row r="3320" spans="7:8">
      <c r="G3320" s="9">
        <v>41208</v>
      </c>
      <c r="H3320" s="8">
        <v>17.809999999999999</v>
      </c>
    </row>
    <row r="3321" spans="7:8">
      <c r="G3321" s="9">
        <v>41207</v>
      </c>
      <c r="H3321" s="8">
        <v>18.12</v>
      </c>
    </row>
    <row r="3322" spans="7:8">
      <c r="G3322" s="9">
        <v>41206</v>
      </c>
      <c r="H3322" s="8">
        <v>18.329999999999998</v>
      </c>
    </row>
    <row r="3323" spans="7:8">
      <c r="G3323" s="9">
        <v>41205</v>
      </c>
      <c r="H3323" s="8">
        <v>18.829999999999998</v>
      </c>
    </row>
    <row r="3324" spans="7:8">
      <c r="G3324" s="9">
        <v>41204</v>
      </c>
      <c r="H3324" s="8">
        <v>16.62</v>
      </c>
    </row>
    <row r="3325" spans="7:8">
      <c r="G3325" s="9">
        <v>41201</v>
      </c>
      <c r="H3325" s="8">
        <v>17.059999999999999</v>
      </c>
    </row>
    <row r="3326" spans="7:8">
      <c r="G3326" s="9">
        <v>41200</v>
      </c>
      <c r="H3326" s="8">
        <v>15.03</v>
      </c>
    </row>
    <row r="3327" spans="7:8">
      <c r="G3327" s="9">
        <v>41199</v>
      </c>
      <c r="H3327" s="8">
        <v>15.07</v>
      </c>
    </row>
    <row r="3328" spans="7:8">
      <c r="G3328" s="9">
        <v>41198</v>
      </c>
      <c r="H3328" s="8">
        <v>15.22</v>
      </c>
    </row>
    <row r="3329" spans="7:8">
      <c r="G3329" s="9">
        <v>41197</v>
      </c>
      <c r="H3329" s="8">
        <v>15.27</v>
      </c>
    </row>
    <row r="3330" spans="7:8">
      <c r="G3330" s="9">
        <v>41194</v>
      </c>
      <c r="H3330" s="8">
        <v>16.14</v>
      </c>
    </row>
    <row r="3331" spans="7:8">
      <c r="G3331" s="9">
        <v>41193</v>
      </c>
      <c r="H3331" s="8">
        <v>15.59</v>
      </c>
    </row>
    <row r="3332" spans="7:8">
      <c r="G3332" s="9">
        <v>41192</v>
      </c>
      <c r="H3332" s="8">
        <v>16.29</v>
      </c>
    </row>
    <row r="3333" spans="7:8">
      <c r="G3333" s="9">
        <v>41191</v>
      </c>
      <c r="H3333" s="8">
        <v>16.37</v>
      </c>
    </row>
    <row r="3334" spans="7:8">
      <c r="G3334" s="9">
        <v>41190</v>
      </c>
      <c r="H3334" s="8">
        <v>15.11</v>
      </c>
    </row>
    <row r="3335" spans="7:8">
      <c r="G3335" s="9">
        <v>41187</v>
      </c>
      <c r="H3335" s="8">
        <v>14.33</v>
      </c>
    </row>
    <row r="3336" spans="7:8">
      <c r="G3336" s="9">
        <v>41186</v>
      </c>
      <c r="H3336" s="8">
        <v>14.55</v>
      </c>
    </row>
    <row r="3337" spans="7:8">
      <c r="G3337" s="9">
        <v>41185</v>
      </c>
      <c r="H3337" s="8">
        <v>15.43</v>
      </c>
    </row>
    <row r="3338" spans="7:8">
      <c r="G3338" s="9">
        <v>41184</v>
      </c>
      <c r="H3338" s="8">
        <v>15.71</v>
      </c>
    </row>
    <row r="3339" spans="7:8">
      <c r="G3339" s="9">
        <v>41183</v>
      </c>
      <c r="H3339" s="8">
        <v>16.32</v>
      </c>
    </row>
    <row r="3340" spans="7:8">
      <c r="G3340" s="9">
        <v>41180</v>
      </c>
      <c r="H3340" s="8">
        <v>15.73</v>
      </c>
    </row>
    <row r="3341" spans="7:8">
      <c r="G3341" s="9">
        <v>41179</v>
      </c>
      <c r="H3341" s="8">
        <v>14.84</v>
      </c>
    </row>
    <row r="3342" spans="7:8">
      <c r="G3342" s="9">
        <v>41178</v>
      </c>
      <c r="H3342" s="8">
        <v>16.809999999999999</v>
      </c>
    </row>
    <row r="3343" spans="7:8">
      <c r="G3343" s="9">
        <v>41177</v>
      </c>
      <c r="H3343" s="8">
        <v>15.43</v>
      </c>
    </row>
    <row r="3344" spans="7:8">
      <c r="G3344" s="9">
        <v>41176</v>
      </c>
      <c r="H3344" s="8">
        <v>14.15</v>
      </c>
    </row>
    <row r="3345" spans="7:8">
      <c r="G3345" s="9">
        <v>41173</v>
      </c>
      <c r="H3345" s="8">
        <v>13.98</v>
      </c>
    </row>
    <row r="3346" spans="7:8">
      <c r="G3346" s="9">
        <v>41172</v>
      </c>
      <c r="H3346" s="8">
        <v>14.07</v>
      </c>
    </row>
    <row r="3347" spans="7:8">
      <c r="G3347" s="9">
        <v>41171</v>
      </c>
      <c r="H3347" s="8">
        <v>13.88</v>
      </c>
    </row>
    <row r="3348" spans="7:8">
      <c r="G3348" s="9">
        <v>41170</v>
      </c>
      <c r="H3348" s="8">
        <v>14.18</v>
      </c>
    </row>
    <row r="3349" spans="7:8">
      <c r="G3349" s="9">
        <v>41169</v>
      </c>
      <c r="H3349" s="8">
        <v>14.59</v>
      </c>
    </row>
    <row r="3350" spans="7:8">
      <c r="G3350" s="9">
        <v>41166</v>
      </c>
      <c r="H3350" s="8">
        <v>14.51</v>
      </c>
    </row>
    <row r="3351" spans="7:8">
      <c r="G3351" s="9">
        <v>41165</v>
      </c>
      <c r="H3351" s="8">
        <v>14.05</v>
      </c>
    </row>
    <row r="3352" spans="7:8">
      <c r="G3352" s="9">
        <v>41164</v>
      </c>
      <c r="H3352" s="8">
        <v>15.8</v>
      </c>
    </row>
    <row r="3353" spans="7:8">
      <c r="G3353" s="9">
        <v>41163</v>
      </c>
      <c r="H3353" s="8">
        <v>16.41</v>
      </c>
    </row>
    <row r="3354" spans="7:8">
      <c r="G3354" s="9">
        <v>41162</v>
      </c>
      <c r="H3354" s="8">
        <v>16.28</v>
      </c>
    </row>
    <row r="3355" spans="7:8">
      <c r="G3355" s="9">
        <v>41159</v>
      </c>
      <c r="H3355" s="8">
        <v>14.38</v>
      </c>
    </row>
    <row r="3356" spans="7:8">
      <c r="G3356" s="9">
        <v>41158</v>
      </c>
      <c r="H3356" s="8">
        <v>15.6</v>
      </c>
    </row>
    <row r="3357" spans="7:8">
      <c r="G3357" s="9">
        <v>41157</v>
      </c>
      <c r="H3357" s="8">
        <v>17.739999999999998</v>
      </c>
    </row>
    <row r="3358" spans="7:8">
      <c r="G3358" s="9">
        <v>41156</v>
      </c>
      <c r="H3358" s="8">
        <v>17.98</v>
      </c>
    </row>
    <row r="3359" spans="7:8">
      <c r="G3359" s="9">
        <v>41152</v>
      </c>
      <c r="H3359" s="8">
        <v>17.47</v>
      </c>
    </row>
    <row r="3360" spans="7:8">
      <c r="G3360" s="9">
        <v>41151</v>
      </c>
      <c r="H3360" s="8">
        <v>17.829999999999998</v>
      </c>
    </row>
    <row r="3361" spans="7:8">
      <c r="G3361" s="9">
        <v>41150</v>
      </c>
      <c r="H3361" s="8">
        <v>17.059999999999999</v>
      </c>
    </row>
    <row r="3362" spans="7:8">
      <c r="G3362" s="9">
        <v>41149</v>
      </c>
      <c r="H3362" s="8">
        <v>16.489999999999998</v>
      </c>
    </row>
    <row r="3363" spans="7:8">
      <c r="G3363" s="9">
        <v>41148</v>
      </c>
      <c r="H3363" s="8">
        <v>16.350000000000001</v>
      </c>
    </row>
    <row r="3364" spans="7:8">
      <c r="G3364" s="9">
        <v>41145</v>
      </c>
      <c r="H3364" s="8">
        <v>15.18</v>
      </c>
    </row>
    <row r="3365" spans="7:8">
      <c r="G3365" s="9">
        <v>41144</v>
      </c>
      <c r="H3365" s="8">
        <v>15.96</v>
      </c>
    </row>
    <row r="3366" spans="7:8">
      <c r="G3366" s="9">
        <v>41143</v>
      </c>
      <c r="H3366" s="8">
        <v>15.11</v>
      </c>
    </row>
    <row r="3367" spans="7:8">
      <c r="G3367" s="9">
        <v>41142</v>
      </c>
      <c r="H3367" s="8">
        <v>15.02</v>
      </c>
    </row>
    <row r="3368" spans="7:8">
      <c r="G3368" s="9">
        <v>41141</v>
      </c>
      <c r="H3368" s="8">
        <v>14.02</v>
      </c>
    </row>
    <row r="3369" spans="7:8">
      <c r="G3369" s="9">
        <v>41138</v>
      </c>
      <c r="H3369" s="8">
        <v>13.45</v>
      </c>
    </row>
    <row r="3370" spans="7:8">
      <c r="G3370" s="9">
        <v>41137</v>
      </c>
      <c r="H3370" s="8">
        <v>14.29</v>
      </c>
    </row>
    <row r="3371" spans="7:8">
      <c r="G3371" s="9">
        <v>41136</v>
      </c>
      <c r="H3371" s="8">
        <v>14.63</v>
      </c>
    </row>
    <row r="3372" spans="7:8">
      <c r="G3372" s="9">
        <v>41135</v>
      </c>
      <c r="H3372" s="8">
        <v>14.85</v>
      </c>
    </row>
    <row r="3373" spans="7:8">
      <c r="G3373" s="9">
        <v>41134</v>
      </c>
      <c r="H3373" s="8">
        <v>13.7</v>
      </c>
    </row>
    <row r="3374" spans="7:8">
      <c r="G3374" s="9">
        <v>41131</v>
      </c>
      <c r="H3374" s="8">
        <v>14.74</v>
      </c>
    </row>
    <row r="3375" spans="7:8">
      <c r="G3375" s="9">
        <v>41130</v>
      </c>
      <c r="H3375" s="8">
        <v>15.28</v>
      </c>
    </row>
    <row r="3376" spans="7:8">
      <c r="G3376" s="9">
        <v>41129</v>
      </c>
      <c r="H3376" s="8">
        <v>15.32</v>
      </c>
    </row>
    <row r="3377" spans="7:8">
      <c r="G3377" s="9">
        <v>41128</v>
      </c>
      <c r="H3377" s="8">
        <v>15.99</v>
      </c>
    </row>
    <row r="3378" spans="7:8">
      <c r="G3378" s="9">
        <v>41127</v>
      </c>
      <c r="H3378" s="8">
        <v>15.95</v>
      </c>
    </row>
    <row r="3379" spans="7:8">
      <c r="G3379" s="9">
        <v>41124</v>
      </c>
      <c r="H3379" s="8">
        <v>15.64</v>
      </c>
    </row>
    <row r="3380" spans="7:8">
      <c r="G3380" s="9">
        <v>41123</v>
      </c>
      <c r="H3380" s="8">
        <v>17.57</v>
      </c>
    </row>
    <row r="3381" spans="7:8">
      <c r="G3381" s="9">
        <v>41122</v>
      </c>
      <c r="H3381" s="8">
        <v>18.96</v>
      </c>
    </row>
    <row r="3382" spans="7:8">
      <c r="G3382" s="9">
        <v>41121</v>
      </c>
      <c r="H3382" s="8">
        <v>18.93</v>
      </c>
    </row>
    <row r="3383" spans="7:8">
      <c r="G3383" s="9">
        <v>41120</v>
      </c>
      <c r="H3383" s="8">
        <v>18.03</v>
      </c>
    </row>
    <row r="3384" spans="7:8">
      <c r="G3384" s="9">
        <v>41117</v>
      </c>
      <c r="H3384" s="8">
        <v>16.7</v>
      </c>
    </row>
    <row r="3385" spans="7:8">
      <c r="G3385" s="9">
        <v>41116</v>
      </c>
      <c r="H3385" s="8">
        <v>17.53</v>
      </c>
    </row>
    <row r="3386" spans="7:8">
      <c r="G3386" s="9">
        <v>41115</v>
      </c>
      <c r="H3386" s="8">
        <v>19.34</v>
      </c>
    </row>
    <row r="3387" spans="7:8">
      <c r="G3387" s="9">
        <v>41114</v>
      </c>
      <c r="H3387" s="8">
        <v>20.47</v>
      </c>
    </row>
    <row r="3388" spans="7:8">
      <c r="G3388" s="9">
        <v>41113</v>
      </c>
      <c r="H3388" s="8">
        <v>18.62</v>
      </c>
    </row>
    <row r="3389" spans="7:8">
      <c r="G3389" s="9">
        <v>41110</v>
      </c>
      <c r="H3389" s="8">
        <v>16.27</v>
      </c>
    </row>
    <row r="3390" spans="7:8">
      <c r="G3390" s="9">
        <v>41109</v>
      </c>
      <c r="H3390" s="8">
        <v>15.45</v>
      </c>
    </row>
    <row r="3391" spans="7:8">
      <c r="G3391" s="9">
        <v>41108</v>
      </c>
      <c r="H3391" s="8">
        <v>16.16</v>
      </c>
    </row>
    <row r="3392" spans="7:8">
      <c r="G3392" s="9">
        <v>41107</v>
      </c>
      <c r="H3392" s="8">
        <v>16.48</v>
      </c>
    </row>
    <row r="3393" spans="7:8">
      <c r="G3393" s="9">
        <v>41106</v>
      </c>
      <c r="H3393" s="8">
        <v>17.11</v>
      </c>
    </row>
    <row r="3394" spans="7:8">
      <c r="G3394" s="9">
        <v>41103</v>
      </c>
      <c r="H3394" s="8">
        <v>16.739999999999998</v>
      </c>
    </row>
    <row r="3395" spans="7:8">
      <c r="G3395" s="9">
        <v>41102</v>
      </c>
      <c r="H3395" s="8">
        <v>18.329999999999998</v>
      </c>
    </row>
    <row r="3396" spans="7:8">
      <c r="G3396" s="9">
        <v>41101</v>
      </c>
      <c r="H3396" s="8">
        <v>17.95</v>
      </c>
    </row>
    <row r="3397" spans="7:8">
      <c r="G3397" s="9">
        <v>41100</v>
      </c>
      <c r="H3397" s="8">
        <v>18.72</v>
      </c>
    </row>
    <row r="3398" spans="7:8">
      <c r="G3398" s="9">
        <v>41099</v>
      </c>
      <c r="H3398" s="8">
        <v>17.98</v>
      </c>
    </row>
    <row r="3399" spans="7:8">
      <c r="G3399" s="9">
        <v>41096</v>
      </c>
      <c r="H3399" s="8">
        <v>17.100000000000001</v>
      </c>
    </row>
    <row r="3400" spans="7:8">
      <c r="G3400" s="9">
        <v>41095</v>
      </c>
      <c r="H3400" s="8">
        <v>17.5</v>
      </c>
    </row>
    <row r="3401" spans="7:8">
      <c r="G3401" s="9">
        <v>41093</v>
      </c>
      <c r="H3401" s="8">
        <v>16.66</v>
      </c>
    </row>
    <row r="3402" spans="7:8">
      <c r="G3402" s="9">
        <v>41092</v>
      </c>
      <c r="H3402" s="8">
        <v>16.8</v>
      </c>
    </row>
    <row r="3403" spans="7:8">
      <c r="G3403" s="9">
        <v>41089</v>
      </c>
      <c r="H3403" s="8">
        <v>17.079999999999998</v>
      </c>
    </row>
    <row r="3404" spans="7:8">
      <c r="G3404" s="9">
        <v>41088</v>
      </c>
      <c r="H3404" s="8">
        <v>19.71</v>
      </c>
    </row>
    <row r="3405" spans="7:8">
      <c r="G3405" s="9">
        <v>41087</v>
      </c>
      <c r="H3405" s="8">
        <v>19.45</v>
      </c>
    </row>
    <row r="3406" spans="7:8">
      <c r="G3406" s="9">
        <v>41086</v>
      </c>
      <c r="H3406" s="8">
        <v>19.72</v>
      </c>
    </row>
    <row r="3407" spans="7:8">
      <c r="G3407" s="9">
        <v>41085</v>
      </c>
      <c r="H3407" s="8">
        <v>20.38</v>
      </c>
    </row>
    <row r="3408" spans="7:8">
      <c r="G3408" s="9">
        <v>41082</v>
      </c>
      <c r="H3408" s="8">
        <v>18.11</v>
      </c>
    </row>
    <row r="3409" spans="7:8">
      <c r="G3409" s="9">
        <v>41081</v>
      </c>
      <c r="H3409" s="8">
        <v>20.079999999999998</v>
      </c>
    </row>
    <row r="3410" spans="7:8">
      <c r="G3410" s="9">
        <v>41080</v>
      </c>
      <c r="H3410" s="8">
        <v>17.239999999999998</v>
      </c>
    </row>
    <row r="3411" spans="7:8">
      <c r="G3411" s="9">
        <v>41079</v>
      </c>
      <c r="H3411" s="8">
        <v>18.38</v>
      </c>
    </row>
    <row r="3412" spans="7:8">
      <c r="G3412" s="9">
        <v>41078</v>
      </c>
      <c r="H3412" s="8">
        <v>18.32</v>
      </c>
    </row>
    <row r="3413" spans="7:8">
      <c r="G3413" s="9">
        <v>41075</v>
      </c>
      <c r="H3413" s="8">
        <v>21.11</v>
      </c>
    </row>
    <row r="3414" spans="7:8">
      <c r="G3414" s="9">
        <v>41074</v>
      </c>
      <c r="H3414" s="8">
        <v>21.68</v>
      </c>
    </row>
    <row r="3415" spans="7:8">
      <c r="G3415" s="9">
        <v>41073</v>
      </c>
      <c r="H3415" s="8">
        <v>24.27</v>
      </c>
    </row>
    <row r="3416" spans="7:8">
      <c r="G3416" s="9">
        <v>41072</v>
      </c>
      <c r="H3416" s="8">
        <v>22.09</v>
      </c>
    </row>
    <row r="3417" spans="7:8">
      <c r="G3417" s="9">
        <v>41071</v>
      </c>
      <c r="H3417" s="8">
        <v>23.56</v>
      </c>
    </row>
    <row r="3418" spans="7:8">
      <c r="G3418" s="9">
        <v>41068</v>
      </c>
      <c r="H3418" s="8">
        <v>21.23</v>
      </c>
    </row>
    <row r="3419" spans="7:8">
      <c r="G3419" s="9">
        <v>41067</v>
      </c>
      <c r="H3419" s="8">
        <v>21.72</v>
      </c>
    </row>
    <row r="3420" spans="7:8">
      <c r="G3420" s="9">
        <v>41066</v>
      </c>
      <c r="H3420" s="8">
        <v>22.16</v>
      </c>
    </row>
    <row r="3421" spans="7:8">
      <c r="G3421" s="9">
        <v>41065</v>
      </c>
      <c r="H3421" s="8">
        <v>24.68</v>
      </c>
    </row>
    <row r="3422" spans="7:8">
      <c r="G3422" s="9">
        <v>41064</v>
      </c>
      <c r="H3422" s="8">
        <v>26.12</v>
      </c>
    </row>
    <row r="3423" spans="7:8">
      <c r="G3423" s="9">
        <v>41061</v>
      </c>
      <c r="H3423" s="8">
        <v>26.66</v>
      </c>
    </row>
    <row r="3424" spans="7:8">
      <c r="G3424" s="9">
        <v>41060</v>
      </c>
      <c r="H3424" s="8">
        <v>24.06</v>
      </c>
    </row>
    <row r="3425" spans="7:8">
      <c r="G3425" s="9">
        <v>41059</v>
      </c>
      <c r="H3425" s="8">
        <v>24.14</v>
      </c>
    </row>
    <row r="3426" spans="7:8">
      <c r="G3426" s="9">
        <v>41058</v>
      </c>
      <c r="H3426" s="8">
        <v>21.03</v>
      </c>
    </row>
    <row r="3427" spans="7:8">
      <c r="G3427" s="9">
        <v>41054</v>
      </c>
      <c r="H3427" s="8">
        <v>21.76</v>
      </c>
    </row>
    <row r="3428" spans="7:8">
      <c r="G3428" s="9">
        <v>41053</v>
      </c>
      <c r="H3428" s="8">
        <v>21.54</v>
      </c>
    </row>
    <row r="3429" spans="7:8">
      <c r="G3429" s="9">
        <v>41052</v>
      </c>
      <c r="H3429" s="8">
        <v>22.33</v>
      </c>
    </row>
    <row r="3430" spans="7:8">
      <c r="G3430" s="9">
        <v>41051</v>
      </c>
      <c r="H3430" s="8">
        <v>22.48</v>
      </c>
    </row>
    <row r="3431" spans="7:8">
      <c r="G3431" s="9">
        <v>41050</v>
      </c>
      <c r="H3431" s="8">
        <v>22.01</v>
      </c>
    </row>
    <row r="3432" spans="7:8">
      <c r="G3432" s="9">
        <v>41047</v>
      </c>
      <c r="H3432" s="8">
        <v>25.1</v>
      </c>
    </row>
    <row r="3433" spans="7:8">
      <c r="G3433" s="9">
        <v>41046</v>
      </c>
      <c r="H3433" s="8">
        <v>24.49</v>
      </c>
    </row>
    <row r="3434" spans="7:8">
      <c r="G3434" s="9">
        <v>41045</v>
      </c>
      <c r="H3434" s="8">
        <v>22.27</v>
      </c>
    </row>
    <row r="3435" spans="7:8">
      <c r="G3435" s="9">
        <v>41044</v>
      </c>
      <c r="H3435" s="8">
        <v>21.97</v>
      </c>
    </row>
    <row r="3436" spans="7:8">
      <c r="G3436" s="9">
        <v>41043</v>
      </c>
      <c r="H3436" s="8">
        <v>21.87</v>
      </c>
    </row>
    <row r="3437" spans="7:8">
      <c r="G3437" s="9">
        <v>41040</v>
      </c>
      <c r="H3437" s="8">
        <v>19.89</v>
      </c>
    </row>
    <row r="3438" spans="7:8">
      <c r="G3438" s="9">
        <v>41039</v>
      </c>
      <c r="H3438" s="8">
        <v>18.829999999999998</v>
      </c>
    </row>
    <row r="3439" spans="7:8">
      <c r="G3439" s="9">
        <v>41038</v>
      </c>
      <c r="H3439" s="8">
        <v>20.079999999999998</v>
      </c>
    </row>
    <row r="3440" spans="7:8">
      <c r="G3440" s="9">
        <v>41037</v>
      </c>
      <c r="H3440" s="8">
        <v>19.05</v>
      </c>
    </row>
    <row r="3441" spans="7:8">
      <c r="G3441" s="9">
        <v>41036</v>
      </c>
      <c r="H3441" s="8">
        <v>18.940000000000001</v>
      </c>
    </row>
    <row r="3442" spans="7:8">
      <c r="G3442" s="9">
        <v>41033</v>
      </c>
      <c r="H3442" s="8">
        <v>19.16</v>
      </c>
    </row>
    <row r="3443" spans="7:8">
      <c r="G3443" s="9">
        <v>41032</v>
      </c>
      <c r="H3443" s="8">
        <v>17.559999999999999</v>
      </c>
    </row>
    <row r="3444" spans="7:8">
      <c r="G3444" s="9">
        <v>41031</v>
      </c>
      <c r="H3444" s="8">
        <v>16.88</v>
      </c>
    </row>
    <row r="3445" spans="7:8">
      <c r="G3445" s="9">
        <v>41030</v>
      </c>
      <c r="H3445" s="8">
        <v>16.600000000000001</v>
      </c>
    </row>
    <row r="3446" spans="7:8">
      <c r="G3446" s="9">
        <v>41029</v>
      </c>
      <c r="H3446" s="8">
        <v>17.149999999999999</v>
      </c>
    </row>
    <row r="3447" spans="7:8">
      <c r="G3447" s="9">
        <v>41026</v>
      </c>
      <c r="H3447" s="8">
        <v>16.32</v>
      </c>
    </row>
    <row r="3448" spans="7:8">
      <c r="G3448" s="9">
        <v>41025</v>
      </c>
      <c r="H3448" s="8">
        <v>16.239999999999998</v>
      </c>
    </row>
    <row r="3449" spans="7:8">
      <c r="G3449" s="9">
        <v>41024</v>
      </c>
      <c r="H3449" s="8">
        <v>16.82</v>
      </c>
    </row>
    <row r="3450" spans="7:8">
      <c r="G3450" s="9">
        <v>41023</v>
      </c>
      <c r="H3450" s="8">
        <v>18.100000000000001</v>
      </c>
    </row>
    <row r="3451" spans="7:8">
      <c r="G3451" s="9">
        <v>41022</v>
      </c>
      <c r="H3451" s="8">
        <v>18.97</v>
      </c>
    </row>
    <row r="3452" spans="7:8">
      <c r="G3452" s="9">
        <v>41019</v>
      </c>
      <c r="H3452" s="8">
        <v>17.440000000000001</v>
      </c>
    </row>
    <row r="3453" spans="7:8">
      <c r="G3453" s="9">
        <v>41018</v>
      </c>
      <c r="H3453" s="8">
        <v>18.36</v>
      </c>
    </row>
    <row r="3454" spans="7:8">
      <c r="G3454" s="9">
        <v>41017</v>
      </c>
      <c r="H3454" s="8">
        <v>18.64</v>
      </c>
    </row>
    <row r="3455" spans="7:8">
      <c r="G3455" s="9">
        <v>41016</v>
      </c>
      <c r="H3455" s="8">
        <v>18.46</v>
      </c>
    </row>
    <row r="3456" spans="7:8">
      <c r="G3456" s="9">
        <v>41015</v>
      </c>
      <c r="H3456" s="8">
        <v>19.55</v>
      </c>
    </row>
    <row r="3457" spans="7:8">
      <c r="G3457" s="9">
        <v>41012</v>
      </c>
      <c r="H3457" s="8">
        <v>19.55</v>
      </c>
    </row>
    <row r="3458" spans="7:8">
      <c r="G3458" s="9">
        <v>41011</v>
      </c>
      <c r="H3458" s="8">
        <v>17.2</v>
      </c>
    </row>
    <row r="3459" spans="7:8">
      <c r="G3459" s="9">
        <v>41010</v>
      </c>
      <c r="H3459" s="8">
        <v>20.02</v>
      </c>
    </row>
    <row r="3460" spans="7:8">
      <c r="G3460" s="9">
        <v>41009</v>
      </c>
      <c r="H3460" s="8">
        <v>20.39</v>
      </c>
    </row>
    <row r="3461" spans="7:8">
      <c r="G3461" s="9">
        <v>41008</v>
      </c>
      <c r="H3461" s="8">
        <v>18.809999999999999</v>
      </c>
    </row>
    <row r="3462" spans="7:8">
      <c r="G3462" s="9">
        <v>41004</v>
      </c>
      <c r="H3462" s="8">
        <v>16.7</v>
      </c>
    </row>
    <row r="3463" spans="7:8">
      <c r="G3463" s="9">
        <v>41003</v>
      </c>
      <c r="H3463" s="8">
        <v>16.440000000000001</v>
      </c>
    </row>
    <row r="3464" spans="7:8">
      <c r="G3464" s="9">
        <v>41002</v>
      </c>
      <c r="H3464" s="8">
        <v>15.66</v>
      </c>
    </row>
    <row r="3465" spans="7:8">
      <c r="G3465" s="9">
        <v>41001</v>
      </c>
      <c r="H3465" s="8">
        <v>15.64</v>
      </c>
    </row>
    <row r="3466" spans="7:8">
      <c r="G3466" s="9">
        <v>40998</v>
      </c>
      <c r="H3466" s="8">
        <v>15.5</v>
      </c>
    </row>
    <row r="3467" spans="7:8">
      <c r="G3467" s="9">
        <v>40997</v>
      </c>
      <c r="H3467" s="8">
        <v>15.48</v>
      </c>
    </row>
    <row r="3468" spans="7:8">
      <c r="G3468" s="9">
        <v>40996</v>
      </c>
      <c r="H3468" s="8">
        <v>15.47</v>
      </c>
    </row>
    <row r="3469" spans="7:8">
      <c r="G3469" s="9">
        <v>40995</v>
      </c>
      <c r="H3469" s="8">
        <v>15.59</v>
      </c>
    </row>
    <row r="3470" spans="7:8">
      <c r="G3470" s="9">
        <v>40994</v>
      </c>
      <c r="H3470" s="8">
        <v>14.26</v>
      </c>
    </row>
    <row r="3471" spans="7:8">
      <c r="G3471" s="9">
        <v>40991</v>
      </c>
      <c r="H3471" s="8">
        <v>14.82</v>
      </c>
    </row>
    <row r="3472" spans="7:8">
      <c r="G3472" s="9">
        <v>40990</v>
      </c>
      <c r="H3472" s="8">
        <v>15.57</v>
      </c>
    </row>
    <row r="3473" spans="7:8">
      <c r="G3473" s="9">
        <v>40989</v>
      </c>
      <c r="H3473" s="8">
        <v>15.13</v>
      </c>
    </row>
    <row r="3474" spans="7:8">
      <c r="G3474" s="9">
        <v>40988</v>
      </c>
      <c r="H3474" s="8">
        <v>15.58</v>
      </c>
    </row>
    <row r="3475" spans="7:8">
      <c r="G3475" s="9">
        <v>40987</v>
      </c>
      <c r="H3475" s="8">
        <v>15.04</v>
      </c>
    </row>
    <row r="3476" spans="7:8">
      <c r="G3476" s="9">
        <v>40984</v>
      </c>
      <c r="H3476" s="8">
        <v>14.47</v>
      </c>
    </row>
    <row r="3477" spans="7:8">
      <c r="G3477" s="9">
        <v>40983</v>
      </c>
      <c r="H3477" s="8">
        <v>15.42</v>
      </c>
    </row>
    <row r="3478" spans="7:8">
      <c r="G3478" s="9">
        <v>40982</v>
      </c>
      <c r="H3478" s="8">
        <v>15.31</v>
      </c>
    </row>
    <row r="3479" spans="7:8">
      <c r="G3479" s="9">
        <v>40981</v>
      </c>
      <c r="H3479" s="8">
        <v>14.8</v>
      </c>
    </row>
    <row r="3480" spans="7:8">
      <c r="G3480" s="9">
        <v>40980</v>
      </c>
      <c r="H3480" s="8">
        <v>15.64</v>
      </c>
    </row>
    <row r="3481" spans="7:8">
      <c r="G3481" s="9">
        <v>40977</v>
      </c>
      <c r="H3481" s="8">
        <v>17.11</v>
      </c>
    </row>
    <row r="3482" spans="7:8">
      <c r="G3482" s="9">
        <v>40976</v>
      </c>
      <c r="H3482" s="8">
        <v>17.95</v>
      </c>
    </row>
    <row r="3483" spans="7:8">
      <c r="G3483" s="9">
        <v>40975</v>
      </c>
      <c r="H3483" s="8">
        <v>19.07</v>
      </c>
    </row>
    <row r="3484" spans="7:8">
      <c r="G3484" s="9">
        <v>40974</v>
      </c>
      <c r="H3484" s="8">
        <v>20.87</v>
      </c>
    </row>
    <row r="3485" spans="7:8">
      <c r="G3485" s="9">
        <v>40973</v>
      </c>
      <c r="H3485" s="8">
        <v>18.05</v>
      </c>
    </row>
    <row r="3486" spans="7:8">
      <c r="G3486" s="9">
        <v>40970</v>
      </c>
      <c r="H3486" s="8">
        <v>17.29</v>
      </c>
    </row>
    <row r="3487" spans="7:8">
      <c r="G3487" s="9">
        <v>40969</v>
      </c>
      <c r="H3487" s="8">
        <v>17.260000000000002</v>
      </c>
    </row>
    <row r="3488" spans="7:8">
      <c r="G3488" s="9">
        <v>40968</v>
      </c>
      <c r="H3488" s="8">
        <v>18.43</v>
      </c>
    </row>
    <row r="3489" spans="7:8">
      <c r="G3489" s="9">
        <v>40967</v>
      </c>
      <c r="H3489" s="8">
        <v>17.96</v>
      </c>
    </row>
    <row r="3490" spans="7:8">
      <c r="G3490" s="9">
        <v>40966</v>
      </c>
      <c r="H3490" s="8">
        <v>18.190000000000001</v>
      </c>
    </row>
    <row r="3491" spans="7:8">
      <c r="G3491" s="9">
        <v>40963</v>
      </c>
      <c r="H3491" s="8">
        <v>17.309999999999999</v>
      </c>
    </row>
    <row r="3492" spans="7:8">
      <c r="G3492" s="9">
        <v>40962</v>
      </c>
      <c r="H3492" s="8">
        <v>16.8</v>
      </c>
    </row>
    <row r="3493" spans="7:8">
      <c r="G3493" s="9">
        <v>40961</v>
      </c>
      <c r="H3493" s="8">
        <v>18.190000000000001</v>
      </c>
    </row>
    <row r="3494" spans="7:8">
      <c r="G3494" s="9">
        <v>40960</v>
      </c>
      <c r="H3494" s="8">
        <v>18.190000000000001</v>
      </c>
    </row>
    <row r="3495" spans="7:8">
      <c r="G3495" s="9">
        <v>40956</v>
      </c>
      <c r="H3495" s="8">
        <v>17.78</v>
      </c>
    </row>
    <row r="3496" spans="7:8">
      <c r="G3496" s="9">
        <v>40955</v>
      </c>
      <c r="H3496" s="8">
        <v>19.22</v>
      </c>
    </row>
    <row r="3497" spans="7:8">
      <c r="G3497" s="9">
        <v>40954</v>
      </c>
      <c r="H3497" s="8">
        <v>21.14</v>
      </c>
    </row>
    <row r="3498" spans="7:8">
      <c r="G3498" s="9">
        <v>40953</v>
      </c>
      <c r="H3498" s="8">
        <v>19.54</v>
      </c>
    </row>
    <row r="3499" spans="7:8">
      <c r="G3499" s="9">
        <v>40952</v>
      </c>
      <c r="H3499" s="8">
        <v>19.04</v>
      </c>
    </row>
    <row r="3500" spans="7:8">
      <c r="G3500" s="9">
        <v>40949</v>
      </c>
      <c r="H3500" s="8">
        <v>20.79</v>
      </c>
    </row>
    <row r="3501" spans="7:8">
      <c r="G3501" s="9">
        <v>40948</v>
      </c>
      <c r="H3501" s="8">
        <v>18.63</v>
      </c>
    </row>
    <row r="3502" spans="7:8">
      <c r="G3502" s="9">
        <v>40947</v>
      </c>
      <c r="H3502" s="8">
        <v>18.16</v>
      </c>
    </row>
    <row r="3503" spans="7:8">
      <c r="G3503" s="9">
        <v>40946</v>
      </c>
      <c r="H3503" s="8">
        <v>17.649999999999999</v>
      </c>
    </row>
    <row r="3504" spans="7:8">
      <c r="G3504" s="9">
        <v>40945</v>
      </c>
      <c r="H3504" s="8">
        <v>17.760000000000002</v>
      </c>
    </row>
    <row r="3505" spans="7:8">
      <c r="G3505" s="9">
        <v>40942</v>
      </c>
      <c r="H3505" s="8">
        <v>17.100000000000001</v>
      </c>
    </row>
    <row r="3506" spans="7:8">
      <c r="G3506" s="9">
        <v>40941</v>
      </c>
      <c r="H3506" s="8">
        <v>17.98</v>
      </c>
    </row>
    <row r="3507" spans="7:8">
      <c r="G3507" s="9">
        <v>40940</v>
      </c>
      <c r="H3507" s="8">
        <v>18.55</v>
      </c>
    </row>
    <row r="3508" spans="7:8">
      <c r="G3508" s="9">
        <v>40939</v>
      </c>
      <c r="H3508" s="8">
        <v>19.440000000000001</v>
      </c>
    </row>
    <row r="3509" spans="7:8">
      <c r="G3509" s="9">
        <v>40938</v>
      </c>
      <c r="H3509" s="8">
        <v>19.399999999999999</v>
      </c>
    </row>
    <row r="3510" spans="7:8">
      <c r="G3510" s="9">
        <v>40935</v>
      </c>
      <c r="H3510" s="8">
        <v>18.53</v>
      </c>
    </row>
    <row r="3511" spans="7:8">
      <c r="G3511" s="9">
        <v>40934</v>
      </c>
      <c r="H3511" s="8">
        <v>18.57</v>
      </c>
    </row>
    <row r="3512" spans="7:8">
      <c r="G3512" s="9">
        <v>40933</v>
      </c>
      <c r="H3512" s="8">
        <v>18.309999999999999</v>
      </c>
    </row>
    <row r="3513" spans="7:8">
      <c r="G3513" s="9">
        <v>40932</v>
      </c>
      <c r="H3513" s="8">
        <v>18.91</v>
      </c>
    </row>
    <row r="3514" spans="7:8">
      <c r="G3514" s="9">
        <v>40931</v>
      </c>
      <c r="H3514" s="8">
        <v>18.670000000000002</v>
      </c>
    </row>
    <row r="3515" spans="7:8">
      <c r="G3515" s="9">
        <v>40928</v>
      </c>
      <c r="H3515" s="8">
        <v>18.28</v>
      </c>
    </row>
    <row r="3516" spans="7:8">
      <c r="G3516" s="9">
        <v>40927</v>
      </c>
      <c r="H3516" s="8">
        <v>19.87</v>
      </c>
    </row>
    <row r="3517" spans="7:8">
      <c r="G3517" s="9">
        <v>40926</v>
      </c>
      <c r="H3517" s="8">
        <v>20.89</v>
      </c>
    </row>
    <row r="3518" spans="7:8">
      <c r="G3518" s="9">
        <v>40925</v>
      </c>
      <c r="H3518" s="8">
        <v>22.2</v>
      </c>
    </row>
    <row r="3519" spans="7:8">
      <c r="G3519" s="9">
        <v>40921</v>
      </c>
      <c r="H3519" s="8">
        <v>20.91</v>
      </c>
    </row>
    <row r="3520" spans="7:8">
      <c r="G3520" s="9">
        <v>40920</v>
      </c>
      <c r="H3520" s="8">
        <v>20.47</v>
      </c>
    </row>
    <row r="3521" spans="7:8">
      <c r="G3521" s="9">
        <v>40919</v>
      </c>
      <c r="H3521" s="8">
        <v>21.05</v>
      </c>
    </row>
    <row r="3522" spans="7:8">
      <c r="G3522" s="9">
        <v>40918</v>
      </c>
      <c r="H3522" s="8">
        <v>20.69</v>
      </c>
    </row>
    <row r="3523" spans="7:8">
      <c r="G3523" s="9">
        <v>40917</v>
      </c>
      <c r="H3523" s="8">
        <v>21.07</v>
      </c>
    </row>
    <row r="3524" spans="7:8">
      <c r="G3524" s="9">
        <v>40914</v>
      </c>
      <c r="H3524" s="8">
        <v>20.63</v>
      </c>
    </row>
    <row r="3525" spans="7:8">
      <c r="G3525" s="9">
        <v>40913</v>
      </c>
      <c r="H3525" s="8">
        <v>21.48</v>
      </c>
    </row>
    <row r="3526" spans="7:8">
      <c r="G3526" s="9">
        <v>40912</v>
      </c>
      <c r="H3526" s="8">
        <v>22.22</v>
      </c>
    </row>
    <row r="3527" spans="7:8">
      <c r="G3527" s="9">
        <v>40911</v>
      </c>
      <c r="H3527" s="8">
        <v>22.97</v>
      </c>
    </row>
    <row r="3528" spans="7:8">
      <c r="G3528" s="9">
        <v>40907</v>
      </c>
      <c r="H3528" s="8">
        <v>23.4</v>
      </c>
    </row>
    <row r="3529" spans="7:8">
      <c r="G3529" s="9">
        <v>40906</v>
      </c>
      <c r="H3529" s="8">
        <v>22.65</v>
      </c>
    </row>
    <row r="3530" spans="7:8">
      <c r="G3530" s="9">
        <v>40905</v>
      </c>
      <c r="H3530" s="8">
        <v>23.52</v>
      </c>
    </row>
    <row r="3531" spans="7:8">
      <c r="G3531" s="9">
        <v>40904</v>
      </c>
      <c r="H3531" s="8">
        <v>21.91</v>
      </c>
    </row>
    <row r="3532" spans="7:8">
      <c r="G3532" s="9">
        <v>40900</v>
      </c>
      <c r="H3532" s="8">
        <v>20.73</v>
      </c>
    </row>
    <row r="3533" spans="7:8">
      <c r="G3533" s="9">
        <v>40899</v>
      </c>
      <c r="H3533" s="8">
        <v>21.16</v>
      </c>
    </row>
    <row r="3534" spans="7:8">
      <c r="G3534" s="9">
        <v>40898</v>
      </c>
      <c r="H3534" s="8">
        <v>21.43</v>
      </c>
    </row>
    <row r="3535" spans="7:8">
      <c r="G3535" s="9">
        <v>40897</v>
      </c>
      <c r="H3535" s="8">
        <v>23.22</v>
      </c>
    </row>
    <row r="3536" spans="7:8">
      <c r="G3536" s="9">
        <v>40896</v>
      </c>
      <c r="H3536" s="8">
        <v>24.92</v>
      </c>
    </row>
    <row r="3537" spans="7:8">
      <c r="G3537" s="9">
        <v>40893</v>
      </c>
      <c r="H3537" s="8">
        <v>24.29</v>
      </c>
    </row>
    <row r="3538" spans="7:8">
      <c r="G3538" s="9">
        <v>40892</v>
      </c>
      <c r="H3538" s="8">
        <v>25.11</v>
      </c>
    </row>
    <row r="3539" spans="7:8">
      <c r="G3539" s="9">
        <v>40891</v>
      </c>
      <c r="H3539" s="8">
        <v>26.04</v>
      </c>
    </row>
    <row r="3540" spans="7:8">
      <c r="G3540" s="9">
        <v>40890</v>
      </c>
      <c r="H3540" s="8">
        <v>25.41</v>
      </c>
    </row>
    <row r="3541" spans="7:8">
      <c r="G3541" s="9">
        <v>40889</v>
      </c>
      <c r="H3541" s="8">
        <v>25.67</v>
      </c>
    </row>
    <row r="3542" spans="7:8">
      <c r="G3542" s="9">
        <v>40886</v>
      </c>
      <c r="H3542" s="8">
        <v>26.38</v>
      </c>
    </row>
    <row r="3543" spans="7:8">
      <c r="G3543" s="9">
        <v>40885</v>
      </c>
      <c r="H3543" s="8">
        <v>30.59</v>
      </c>
    </row>
    <row r="3544" spans="7:8">
      <c r="G3544" s="9">
        <v>40884</v>
      </c>
      <c r="H3544" s="8">
        <v>28.67</v>
      </c>
    </row>
    <row r="3545" spans="7:8">
      <c r="G3545" s="9">
        <v>40883</v>
      </c>
      <c r="H3545" s="8">
        <v>28.13</v>
      </c>
    </row>
    <row r="3546" spans="7:8">
      <c r="G3546" s="9">
        <v>40882</v>
      </c>
      <c r="H3546" s="8">
        <v>27.84</v>
      </c>
    </row>
    <row r="3547" spans="7:8">
      <c r="G3547" s="9">
        <v>40879</v>
      </c>
      <c r="H3547" s="8">
        <v>27.52</v>
      </c>
    </row>
    <row r="3548" spans="7:8">
      <c r="G3548" s="9">
        <v>40878</v>
      </c>
      <c r="H3548" s="8">
        <v>27.41</v>
      </c>
    </row>
    <row r="3549" spans="7:8">
      <c r="G3549" s="9">
        <v>40877</v>
      </c>
      <c r="H3549" s="8">
        <v>27.8</v>
      </c>
    </row>
    <row r="3550" spans="7:8">
      <c r="G3550" s="9">
        <v>40876</v>
      </c>
      <c r="H3550" s="8">
        <v>30.64</v>
      </c>
    </row>
    <row r="3551" spans="7:8">
      <c r="G3551" s="9">
        <v>40875</v>
      </c>
      <c r="H3551" s="8">
        <v>32.130000000000003</v>
      </c>
    </row>
    <row r="3552" spans="7:8">
      <c r="G3552" s="9">
        <v>40872</v>
      </c>
      <c r="H3552" s="8">
        <v>34.47</v>
      </c>
    </row>
    <row r="3553" spans="7:8">
      <c r="G3553" s="9">
        <v>40870</v>
      </c>
      <c r="H3553" s="8">
        <v>33.979999999999997</v>
      </c>
    </row>
    <row r="3554" spans="7:8">
      <c r="G3554" s="9">
        <v>40869</v>
      </c>
      <c r="H3554" s="8">
        <v>31.97</v>
      </c>
    </row>
    <row r="3555" spans="7:8">
      <c r="G3555" s="9">
        <v>40868</v>
      </c>
      <c r="H3555" s="8">
        <v>32.909999999999997</v>
      </c>
    </row>
    <row r="3556" spans="7:8">
      <c r="G3556" s="9">
        <v>40865</v>
      </c>
      <c r="H3556" s="8">
        <v>32</v>
      </c>
    </row>
    <row r="3557" spans="7:8">
      <c r="G3557" s="9">
        <v>40864</v>
      </c>
      <c r="H3557" s="8">
        <v>34.51</v>
      </c>
    </row>
    <row r="3558" spans="7:8">
      <c r="G3558" s="9">
        <v>40863</v>
      </c>
      <c r="H3558" s="8">
        <v>33.51</v>
      </c>
    </row>
    <row r="3559" spans="7:8">
      <c r="G3559" s="9">
        <v>40862</v>
      </c>
      <c r="H3559" s="8">
        <v>31.22</v>
      </c>
    </row>
    <row r="3560" spans="7:8">
      <c r="G3560" s="9">
        <v>40861</v>
      </c>
      <c r="H3560" s="8">
        <v>31.13</v>
      </c>
    </row>
    <row r="3561" spans="7:8">
      <c r="G3561" s="9">
        <v>40858</v>
      </c>
      <c r="H3561" s="8">
        <v>30.04</v>
      </c>
    </row>
    <row r="3562" spans="7:8">
      <c r="G3562" s="9">
        <v>40857</v>
      </c>
      <c r="H3562" s="8">
        <v>32.81</v>
      </c>
    </row>
    <row r="3563" spans="7:8">
      <c r="G3563" s="9">
        <v>40856</v>
      </c>
      <c r="H3563" s="8">
        <v>36.159999999999997</v>
      </c>
    </row>
    <row r="3564" spans="7:8">
      <c r="G3564" s="9">
        <v>40855</v>
      </c>
      <c r="H3564" s="8">
        <v>27.48</v>
      </c>
    </row>
    <row r="3565" spans="7:8">
      <c r="G3565" s="9">
        <v>40854</v>
      </c>
      <c r="H3565" s="8">
        <v>29.85</v>
      </c>
    </row>
    <row r="3566" spans="7:8">
      <c r="G3566" s="9">
        <v>40851</v>
      </c>
      <c r="H3566" s="8">
        <v>30.16</v>
      </c>
    </row>
    <row r="3567" spans="7:8">
      <c r="G3567" s="9">
        <v>40850</v>
      </c>
      <c r="H3567" s="8">
        <v>30.5</v>
      </c>
    </row>
    <row r="3568" spans="7:8">
      <c r="G3568" s="9">
        <v>40849</v>
      </c>
      <c r="H3568" s="8">
        <v>32.74</v>
      </c>
    </row>
    <row r="3569" spans="7:8">
      <c r="G3569" s="9">
        <v>40848</v>
      </c>
      <c r="H3569" s="8">
        <v>34.770000000000003</v>
      </c>
    </row>
    <row r="3570" spans="7:8">
      <c r="G3570" s="9">
        <v>40847</v>
      </c>
      <c r="H3570" s="8">
        <v>29.96</v>
      </c>
    </row>
    <row r="3571" spans="7:8">
      <c r="G3571" s="9">
        <v>40844</v>
      </c>
      <c r="H3571" s="8">
        <v>24.53</v>
      </c>
    </row>
    <row r="3572" spans="7:8">
      <c r="G3572" s="9">
        <v>40843</v>
      </c>
      <c r="H3572" s="8">
        <v>25.46</v>
      </c>
    </row>
    <row r="3573" spans="7:8">
      <c r="G3573" s="9">
        <v>40842</v>
      </c>
      <c r="H3573" s="8">
        <v>29.86</v>
      </c>
    </row>
    <row r="3574" spans="7:8">
      <c r="G3574" s="9">
        <v>40841</v>
      </c>
      <c r="H3574" s="8">
        <v>32.22</v>
      </c>
    </row>
    <row r="3575" spans="7:8">
      <c r="G3575" s="9">
        <v>40840</v>
      </c>
      <c r="H3575" s="8">
        <v>29.26</v>
      </c>
    </row>
    <row r="3576" spans="7:8">
      <c r="G3576" s="9">
        <v>40837</v>
      </c>
      <c r="H3576" s="8">
        <v>31.32</v>
      </c>
    </row>
    <row r="3577" spans="7:8">
      <c r="G3577" s="9">
        <v>40836</v>
      </c>
      <c r="H3577" s="8">
        <v>34.78</v>
      </c>
    </row>
    <row r="3578" spans="7:8">
      <c r="G3578" s="9">
        <v>40835</v>
      </c>
      <c r="H3578" s="8">
        <v>34.44</v>
      </c>
    </row>
    <row r="3579" spans="7:8">
      <c r="G3579" s="9">
        <v>40834</v>
      </c>
      <c r="H3579" s="8">
        <v>31.56</v>
      </c>
    </row>
    <row r="3580" spans="7:8">
      <c r="G3580" s="9">
        <v>40833</v>
      </c>
      <c r="H3580" s="8">
        <v>33.39</v>
      </c>
    </row>
    <row r="3581" spans="7:8">
      <c r="G3581" s="9">
        <v>40830</v>
      </c>
      <c r="H3581" s="8">
        <v>28.24</v>
      </c>
    </row>
    <row r="3582" spans="7:8">
      <c r="G3582" s="9">
        <v>40829</v>
      </c>
      <c r="H3582" s="8">
        <v>30.7</v>
      </c>
    </row>
    <row r="3583" spans="7:8">
      <c r="G3583" s="9">
        <v>40828</v>
      </c>
      <c r="H3583" s="8">
        <v>31.26</v>
      </c>
    </row>
    <row r="3584" spans="7:8">
      <c r="G3584" s="9">
        <v>40827</v>
      </c>
      <c r="H3584" s="8">
        <v>32.86</v>
      </c>
    </row>
    <row r="3585" spans="7:8">
      <c r="G3585" s="9">
        <v>40826</v>
      </c>
      <c r="H3585" s="8">
        <v>33.020000000000003</v>
      </c>
    </row>
    <row r="3586" spans="7:8">
      <c r="G3586" s="9">
        <v>40823</v>
      </c>
      <c r="H3586" s="8">
        <v>36.200000000000003</v>
      </c>
    </row>
    <row r="3587" spans="7:8">
      <c r="G3587" s="9">
        <v>40822</v>
      </c>
      <c r="H3587" s="8">
        <v>36.270000000000003</v>
      </c>
    </row>
    <row r="3588" spans="7:8">
      <c r="G3588" s="9">
        <v>40821</v>
      </c>
      <c r="H3588" s="8">
        <v>37.81</v>
      </c>
    </row>
    <row r="3589" spans="7:8">
      <c r="G3589" s="9">
        <v>40820</v>
      </c>
      <c r="H3589" s="8">
        <v>40.82</v>
      </c>
    </row>
    <row r="3590" spans="7:8">
      <c r="G3590" s="9">
        <v>40819</v>
      </c>
      <c r="H3590" s="8">
        <v>45.45</v>
      </c>
    </row>
    <row r="3591" spans="7:8">
      <c r="G3591" s="9">
        <v>40816</v>
      </c>
      <c r="H3591" s="8">
        <v>42.96</v>
      </c>
    </row>
    <row r="3592" spans="7:8">
      <c r="G3592" s="9">
        <v>40815</v>
      </c>
      <c r="H3592" s="8">
        <v>38.840000000000003</v>
      </c>
    </row>
    <row r="3593" spans="7:8">
      <c r="G3593" s="9">
        <v>40814</v>
      </c>
      <c r="H3593" s="8">
        <v>41.08</v>
      </c>
    </row>
    <row r="3594" spans="7:8">
      <c r="G3594" s="9">
        <v>40813</v>
      </c>
      <c r="H3594" s="8">
        <v>37.71</v>
      </c>
    </row>
    <row r="3595" spans="7:8">
      <c r="G3595" s="9">
        <v>40812</v>
      </c>
      <c r="H3595" s="8">
        <v>39.020000000000003</v>
      </c>
    </row>
    <row r="3596" spans="7:8">
      <c r="G3596" s="9">
        <v>40809</v>
      </c>
      <c r="H3596" s="8">
        <v>41.25</v>
      </c>
    </row>
    <row r="3597" spans="7:8">
      <c r="G3597" s="9">
        <v>40808</v>
      </c>
      <c r="H3597" s="8">
        <v>41.35</v>
      </c>
    </row>
    <row r="3598" spans="7:8">
      <c r="G3598" s="9">
        <v>40807</v>
      </c>
      <c r="H3598" s="8">
        <v>37.32</v>
      </c>
    </row>
    <row r="3599" spans="7:8">
      <c r="G3599" s="9">
        <v>40806</v>
      </c>
      <c r="H3599" s="8">
        <v>32.86</v>
      </c>
    </row>
    <row r="3600" spans="7:8">
      <c r="G3600" s="9">
        <v>40805</v>
      </c>
      <c r="H3600" s="8">
        <v>32.729999999999997</v>
      </c>
    </row>
    <row r="3601" spans="7:8">
      <c r="G3601" s="9">
        <v>40802</v>
      </c>
      <c r="H3601" s="8">
        <v>30.98</v>
      </c>
    </row>
    <row r="3602" spans="7:8">
      <c r="G3602" s="9">
        <v>40801</v>
      </c>
      <c r="H3602" s="8">
        <v>31.97</v>
      </c>
    </row>
    <row r="3603" spans="7:8">
      <c r="G3603" s="9">
        <v>40800</v>
      </c>
      <c r="H3603" s="8">
        <v>34.6</v>
      </c>
    </row>
    <row r="3604" spans="7:8">
      <c r="G3604" s="9">
        <v>40799</v>
      </c>
      <c r="H3604" s="8">
        <v>36.909999999999997</v>
      </c>
    </row>
    <row r="3605" spans="7:8">
      <c r="G3605" s="9">
        <v>40798</v>
      </c>
      <c r="H3605" s="8">
        <v>38.590000000000003</v>
      </c>
    </row>
    <row r="3606" spans="7:8">
      <c r="G3606" s="9">
        <v>40795</v>
      </c>
      <c r="H3606" s="8">
        <v>38.520000000000003</v>
      </c>
    </row>
    <row r="3607" spans="7:8">
      <c r="G3607" s="9">
        <v>40794</v>
      </c>
      <c r="H3607" s="8">
        <v>34.32</v>
      </c>
    </row>
    <row r="3608" spans="7:8">
      <c r="G3608" s="9">
        <v>40793</v>
      </c>
      <c r="H3608" s="8">
        <v>33.380000000000003</v>
      </c>
    </row>
    <row r="3609" spans="7:8">
      <c r="G3609" s="9">
        <v>40792</v>
      </c>
      <c r="H3609" s="8">
        <v>37</v>
      </c>
    </row>
    <row r="3610" spans="7:8">
      <c r="G3610" s="9">
        <v>40788</v>
      </c>
      <c r="H3610" s="8">
        <v>33.92</v>
      </c>
    </row>
    <row r="3611" spans="7:8">
      <c r="G3611" s="9">
        <v>40787</v>
      </c>
      <c r="H3611" s="8">
        <v>31.82</v>
      </c>
    </row>
    <row r="3612" spans="7:8">
      <c r="G3612" s="9">
        <v>40786</v>
      </c>
      <c r="H3612" s="8">
        <v>31.62</v>
      </c>
    </row>
    <row r="3613" spans="7:8">
      <c r="G3613" s="9">
        <v>40785</v>
      </c>
      <c r="H3613" s="8">
        <v>32.89</v>
      </c>
    </row>
    <row r="3614" spans="7:8">
      <c r="G3614" s="9">
        <v>40784</v>
      </c>
      <c r="H3614" s="8">
        <v>32.28</v>
      </c>
    </row>
    <row r="3615" spans="7:8">
      <c r="G3615" s="9">
        <v>40781</v>
      </c>
      <c r="H3615" s="8">
        <v>35.590000000000003</v>
      </c>
    </row>
    <row r="3616" spans="7:8">
      <c r="G3616" s="9">
        <v>40780</v>
      </c>
      <c r="H3616" s="8">
        <v>39.76</v>
      </c>
    </row>
    <row r="3617" spans="7:8">
      <c r="G3617" s="9">
        <v>40779</v>
      </c>
      <c r="H3617" s="8">
        <v>35.9</v>
      </c>
    </row>
    <row r="3618" spans="7:8">
      <c r="G3618" s="9">
        <v>40778</v>
      </c>
      <c r="H3618" s="8">
        <v>36.270000000000003</v>
      </c>
    </row>
    <row r="3619" spans="7:8">
      <c r="G3619" s="9">
        <v>40777</v>
      </c>
      <c r="H3619" s="8">
        <v>42.44</v>
      </c>
    </row>
    <row r="3620" spans="7:8">
      <c r="G3620" s="9">
        <v>40774</v>
      </c>
      <c r="H3620" s="8">
        <v>43.05</v>
      </c>
    </row>
    <row r="3621" spans="7:8">
      <c r="G3621" s="9">
        <v>40773</v>
      </c>
      <c r="H3621" s="8">
        <v>42.67</v>
      </c>
    </row>
    <row r="3622" spans="7:8">
      <c r="G3622" s="9">
        <v>40772</v>
      </c>
      <c r="H3622" s="8">
        <v>31.58</v>
      </c>
    </row>
    <row r="3623" spans="7:8">
      <c r="G3623" s="9">
        <v>40771</v>
      </c>
      <c r="H3623" s="8">
        <v>32.85</v>
      </c>
    </row>
    <row r="3624" spans="7:8">
      <c r="G3624" s="9">
        <v>40770</v>
      </c>
      <c r="H3624" s="8">
        <v>31.87</v>
      </c>
    </row>
    <row r="3625" spans="7:8">
      <c r="G3625" s="9">
        <v>40767</v>
      </c>
      <c r="H3625" s="8">
        <v>36.36</v>
      </c>
    </row>
    <row r="3626" spans="7:8">
      <c r="G3626" s="9">
        <v>40766</v>
      </c>
      <c r="H3626" s="8">
        <v>39</v>
      </c>
    </row>
    <row r="3627" spans="7:8">
      <c r="G3627" s="9">
        <v>40765</v>
      </c>
      <c r="H3627" s="8">
        <v>42.99</v>
      </c>
    </row>
    <row r="3628" spans="7:8">
      <c r="G3628" s="9">
        <v>40764</v>
      </c>
      <c r="H3628" s="8">
        <v>35.06</v>
      </c>
    </row>
    <row r="3629" spans="7:8">
      <c r="G3629" s="9">
        <v>40763</v>
      </c>
      <c r="H3629" s="8">
        <v>48</v>
      </c>
    </row>
    <row r="3630" spans="7:8">
      <c r="G3630" s="9">
        <v>40760</v>
      </c>
      <c r="H3630" s="8">
        <v>32</v>
      </c>
    </row>
    <row r="3631" spans="7:8">
      <c r="G3631" s="9">
        <v>40759</v>
      </c>
      <c r="H3631" s="8">
        <v>31.66</v>
      </c>
    </row>
    <row r="3632" spans="7:8">
      <c r="G3632" s="9">
        <v>40758</v>
      </c>
      <c r="H3632" s="8">
        <v>23.38</v>
      </c>
    </row>
    <row r="3633" spans="7:8">
      <c r="G3633" s="9">
        <v>40757</v>
      </c>
      <c r="H3633" s="8">
        <v>24.79</v>
      </c>
    </row>
    <row r="3634" spans="7:8">
      <c r="G3634" s="9">
        <v>40756</v>
      </c>
      <c r="H3634" s="8">
        <v>23.66</v>
      </c>
    </row>
    <row r="3635" spans="7:8">
      <c r="G3635" s="9">
        <v>40753</v>
      </c>
      <c r="H3635" s="8">
        <v>25.25</v>
      </c>
    </row>
    <row r="3636" spans="7:8">
      <c r="G3636" s="9">
        <v>40752</v>
      </c>
      <c r="H3636" s="8">
        <v>23.74</v>
      </c>
    </row>
    <row r="3637" spans="7:8">
      <c r="G3637" s="9">
        <v>40751</v>
      </c>
      <c r="H3637" s="8">
        <v>22.98</v>
      </c>
    </row>
    <row r="3638" spans="7:8">
      <c r="G3638" s="9">
        <v>40750</v>
      </c>
      <c r="H3638" s="8">
        <v>20.23</v>
      </c>
    </row>
    <row r="3639" spans="7:8">
      <c r="G3639" s="9">
        <v>40749</v>
      </c>
      <c r="H3639" s="8">
        <v>19.350000000000001</v>
      </c>
    </row>
    <row r="3640" spans="7:8">
      <c r="G3640" s="9">
        <v>40746</v>
      </c>
      <c r="H3640" s="8">
        <v>17.52</v>
      </c>
    </row>
    <row r="3641" spans="7:8">
      <c r="G3641" s="9">
        <v>40745</v>
      </c>
      <c r="H3641" s="8">
        <v>17.559999999999999</v>
      </c>
    </row>
    <row r="3642" spans="7:8">
      <c r="G3642" s="9">
        <v>40744</v>
      </c>
      <c r="H3642" s="8">
        <v>19.09</v>
      </c>
    </row>
    <row r="3643" spans="7:8">
      <c r="G3643" s="9">
        <v>40743</v>
      </c>
      <c r="H3643" s="8">
        <v>19.21</v>
      </c>
    </row>
    <row r="3644" spans="7:8">
      <c r="G3644" s="9">
        <v>40742</v>
      </c>
      <c r="H3644" s="8">
        <v>20.95</v>
      </c>
    </row>
    <row r="3645" spans="7:8">
      <c r="G3645" s="9">
        <v>40739</v>
      </c>
      <c r="H3645" s="8">
        <v>19.53</v>
      </c>
    </row>
    <row r="3646" spans="7:8">
      <c r="G3646" s="9">
        <v>40738</v>
      </c>
      <c r="H3646" s="8">
        <v>20.8</v>
      </c>
    </row>
    <row r="3647" spans="7:8">
      <c r="G3647" s="9">
        <v>40737</v>
      </c>
      <c r="H3647" s="8">
        <v>19.91</v>
      </c>
    </row>
    <row r="3648" spans="7:8">
      <c r="G3648" s="9">
        <v>40736</v>
      </c>
      <c r="H3648" s="8">
        <v>19.87</v>
      </c>
    </row>
    <row r="3649" spans="7:8">
      <c r="G3649" s="9">
        <v>40735</v>
      </c>
      <c r="H3649" s="8">
        <v>18.39</v>
      </c>
    </row>
    <row r="3650" spans="7:8">
      <c r="G3650" s="9">
        <v>40732</v>
      </c>
      <c r="H3650" s="8">
        <v>15.95</v>
      </c>
    </row>
    <row r="3651" spans="7:8">
      <c r="G3651" s="9">
        <v>40731</v>
      </c>
      <c r="H3651" s="8">
        <v>15.95</v>
      </c>
    </row>
    <row r="3652" spans="7:8">
      <c r="G3652" s="9">
        <v>40730</v>
      </c>
      <c r="H3652" s="8">
        <v>16.34</v>
      </c>
    </row>
    <row r="3653" spans="7:8">
      <c r="G3653" s="9">
        <v>40729</v>
      </c>
      <c r="H3653" s="8">
        <v>16.059999999999999</v>
      </c>
    </row>
    <row r="3654" spans="7:8">
      <c r="G3654" s="9">
        <v>40725</v>
      </c>
      <c r="H3654" s="8">
        <v>15.87</v>
      </c>
    </row>
    <row r="3655" spans="7:8">
      <c r="G3655" s="9">
        <v>40724</v>
      </c>
      <c r="H3655" s="8">
        <v>16.52</v>
      </c>
    </row>
    <row r="3656" spans="7:8">
      <c r="G3656" s="9">
        <v>40723</v>
      </c>
      <c r="H3656" s="8">
        <v>17.27</v>
      </c>
    </row>
    <row r="3657" spans="7:8">
      <c r="G3657" s="9">
        <v>40722</v>
      </c>
      <c r="H3657" s="8">
        <v>19.170000000000002</v>
      </c>
    </row>
    <row r="3658" spans="7:8">
      <c r="G3658" s="9">
        <v>40721</v>
      </c>
      <c r="H3658" s="8">
        <v>20.56</v>
      </c>
    </row>
    <row r="3659" spans="7:8">
      <c r="G3659" s="9">
        <v>40718</v>
      </c>
      <c r="H3659" s="8">
        <v>21.1</v>
      </c>
    </row>
    <row r="3660" spans="7:8">
      <c r="G3660" s="9">
        <v>40717</v>
      </c>
      <c r="H3660" s="8">
        <v>19.29</v>
      </c>
    </row>
    <row r="3661" spans="7:8">
      <c r="G3661" s="9">
        <v>40716</v>
      </c>
      <c r="H3661" s="8">
        <v>18.52</v>
      </c>
    </row>
    <row r="3662" spans="7:8">
      <c r="G3662" s="9">
        <v>40715</v>
      </c>
      <c r="H3662" s="8">
        <v>18.86</v>
      </c>
    </row>
    <row r="3663" spans="7:8">
      <c r="G3663" s="9">
        <v>40714</v>
      </c>
      <c r="H3663" s="8">
        <v>19.989999999999998</v>
      </c>
    </row>
    <row r="3664" spans="7:8">
      <c r="G3664" s="9">
        <v>40711</v>
      </c>
      <c r="H3664" s="8">
        <v>21.85</v>
      </c>
    </row>
    <row r="3665" spans="7:8">
      <c r="G3665" s="9">
        <v>40710</v>
      </c>
      <c r="H3665" s="8">
        <v>22.73</v>
      </c>
    </row>
    <row r="3666" spans="7:8">
      <c r="G3666" s="9">
        <v>40709</v>
      </c>
      <c r="H3666" s="8">
        <v>21.32</v>
      </c>
    </row>
    <row r="3667" spans="7:8">
      <c r="G3667" s="9">
        <v>40708</v>
      </c>
      <c r="H3667" s="8">
        <v>18.260000000000002</v>
      </c>
    </row>
    <row r="3668" spans="7:8">
      <c r="G3668" s="9">
        <v>40707</v>
      </c>
      <c r="H3668" s="8">
        <v>19.61</v>
      </c>
    </row>
    <row r="3669" spans="7:8">
      <c r="G3669" s="9">
        <v>40704</v>
      </c>
      <c r="H3669" s="8">
        <v>18.86</v>
      </c>
    </row>
    <row r="3670" spans="7:8">
      <c r="G3670" s="9">
        <v>40703</v>
      </c>
      <c r="H3670" s="8">
        <v>17.77</v>
      </c>
    </row>
    <row r="3671" spans="7:8">
      <c r="G3671" s="9">
        <v>40702</v>
      </c>
      <c r="H3671" s="8">
        <v>18.79</v>
      </c>
    </row>
    <row r="3672" spans="7:8">
      <c r="G3672" s="9">
        <v>40701</v>
      </c>
      <c r="H3672" s="8">
        <v>18.07</v>
      </c>
    </row>
    <row r="3673" spans="7:8">
      <c r="G3673" s="9">
        <v>40700</v>
      </c>
      <c r="H3673" s="8">
        <v>18.489999999999998</v>
      </c>
    </row>
    <row r="3674" spans="7:8">
      <c r="G3674" s="9">
        <v>40697</v>
      </c>
      <c r="H3674" s="8">
        <v>17.95</v>
      </c>
    </row>
    <row r="3675" spans="7:8">
      <c r="G3675" s="9">
        <v>40696</v>
      </c>
      <c r="H3675" s="8">
        <v>18.09</v>
      </c>
    </row>
    <row r="3676" spans="7:8">
      <c r="G3676" s="9">
        <v>40695</v>
      </c>
      <c r="H3676" s="8">
        <v>18.3</v>
      </c>
    </row>
    <row r="3677" spans="7:8">
      <c r="G3677" s="9">
        <v>40694</v>
      </c>
      <c r="H3677" s="8">
        <v>15.45</v>
      </c>
    </row>
    <row r="3678" spans="7:8">
      <c r="G3678" s="9">
        <v>40690</v>
      </c>
      <c r="H3678" s="8">
        <v>15.98</v>
      </c>
    </row>
    <row r="3679" spans="7:8">
      <c r="G3679" s="9">
        <v>40689</v>
      </c>
      <c r="H3679" s="8">
        <v>16.09</v>
      </c>
    </row>
    <row r="3680" spans="7:8">
      <c r="G3680" s="9">
        <v>40688</v>
      </c>
      <c r="H3680" s="8">
        <v>17.07</v>
      </c>
    </row>
    <row r="3681" spans="7:8">
      <c r="G3681" s="9">
        <v>40687</v>
      </c>
      <c r="H3681" s="8">
        <v>17.82</v>
      </c>
    </row>
    <row r="3682" spans="7:8">
      <c r="G3682" s="9">
        <v>40686</v>
      </c>
      <c r="H3682" s="8">
        <v>18.27</v>
      </c>
    </row>
    <row r="3683" spans="7:8">
      <c r="G3683" s="9">
        <v>40683</v>
      </c>
      <c r="H3683" s="8">
        <v>17.43</v>
      </c>
    </row>
    <row r="3684" spans="7:8">
      <c r="G3684" s="9">
        <v>40682</v>
      </c>
      <c r="H3684" s="8">
        <v>15.52</v>
      </c>
    </row>
    <row r="3685" spans="7:8">
      <c r="G3685" s="9">
        <v>40681</v>
      </c>
      <c r="H3685" s="8">
        <v>16.23</v>
      </c>
    </row>
    <row r="3686" spans="7:8">
      <c r="G3686" s="9">
        <v>40680</v>
      </c>
      <c r="H3686" s="8">
        <v>17.55</v>
      </c>
    </row>
    <row r="3687" spans="7:8">
      <c r="G3687" s="9">
        <v>40679</v>
      </c>
      <c r="H3687" s="8">
        <v>18.239999999999998</v>
      </c>
    </row>
    <row r="3688" spans="7:8">
      <c r="G3688" s="9">
        <v>40676</v>
      </c>
      <c r="H3688" s="8">
        <v>17.07</v>
      </c>
    </row>
    <row r="3689" spans="7:8">
      <c r="G3689" s="9">
        <v>40675</v>
      </c>
      <c r="H3689" s="8">
        <v>16.03</v>
      </c>
    </row>
    <row r="3690" spans="7:8">
      <c r="G3690" s="9">
        <v>40674</v>
      </c>
      <c r="H3690" s="8">
        <v>16.95</v>
      </c>
    </row>
    <row r="3691" spans="7:8">
      <c r="G3691" s="9">
        <v>40673</v>
      </c>
      <c r="H3691" s="8">
        <v>15.91</v>
      </c>
    </row>
    <row r="3692" spans="7:8">
      <c r="G3692" s="9">
        <v>40672</v>
      </c>
      <c r="H3692" s="8">
        <v>17.16</v>
      </c>
    </row>
    <row r="3693" spans="7:8">
      <c r="G3693" s="9">
        <v>40669</v>
      </c>
      <c r="H3693" s="8">
        <v>18.399999999999999</v>
      </c>
    </row>
    <row r="3694" spans="7:8">
      <c r="G3694" s="9">
        <v>40668</v>
      </c>
      <c r="H3694" s="8">
        <v>18.2</v>
      </c>
    </row>
    <row r="3695" spans="7:8">
      <c r="G3695" s="9">
        <v>40667</v>
      </c>
      <c r="H3695" s="8">
        <v>17.079999999999998</v>
      </c>
    </row>
    <row r="3696" spans="7:8">
      <c r="G3696" s="9">
        <v>40666</v>
      </c>
      <c r="H3696" s="8">
        <v>16.7</v>
      </c>
    </row>
    <row r="3697" spans="7:8">
      <c r="G3697" s="9">
        <v>40665</v>
      </c>
      <c r="H3697" s="8">
        <v>15.99</v>
      </c>
    </row>
    <row r="3698" spans="7:8">
      <c r="G3698" s="9">
        <v>40662</v>
      </c>
      <c r="H3698" s="8">
        <v>14.75</v>
      </c>
    </row>
    <row r="3699" spans="7:8">
      <c r="G3699" s="9">
        <v>40661</v>
      </c>
      <c r="H3699" s="8">
        <v>14.62</v>
      </c>
    </row>
    <row r="3700" spans="7:8">
      <c r="G3700" s="9">
        <v>40660</v>
      </c>
      <c r="H3700" s="8">
        <v>15.35</v>
      </c>
    </row>
    <row r="3701" spans="7:8">
      <c r="G3701" s="9">
        <v>40659</v>
      </c>
      <c r="H3701" s="8">
        <v>15.62</v>
      </c>
    </row>
    <row r="3702" spans="7:8">
      <c r="G3702" s="9">
        <v>40658</v>
      </c>
      <c r="H3702" s="8">
        <v>15.77</v>
      </c>
    </row>
    <row r="3703" spans="7:8">
      <c r="G3703" s="9">
        <v>40654</v>
      </c>
      <c r="H3703" s="8">
        <v>14.69</v>
      </c>
    </row>
    <row r="3704" spans="7:8">
      <c r="G3704" s="9">
        <v>40653</v>
      </c>
      <c r="H3704" s="8">
        <v>15.07</v>
      </c>
    </row>
    <row r="3705" spans="7:8">
      <c r="G3705" s="9">
        <v>40652</v>
      </c>
      <c r="H3705" s="8">
        <v>15.83</v>
      </c>
    </row>
    <row r="3706" spans="7:8">
      <c r="G3706" s="9">
        <v>40651</v>
      </c>
      <c r="H3706" s="8">
        <v>16.96</v>
      </c>
    </row>
    <row r="3707" spans="7:8">
      <c r="G3707" s="9">
        <v>40648</v>
      </c>
      <c r="H3707" s="8">
        <v>15.32</v>
      </c>
    </row>
    <row r="3708" spans="7:8">
      <c r="G3708" s="9">
        <v>40647</v>
      </c>
      <c r="H3708" s="8">
        <v>16.27</v>
      </c>
    </row>
    <row r="3709" spans="7:8">
      <c r="G3709" s="9">
        <v>40646</v>
      </c>
      <c r="H3709" s="8">
        <v>16.920000000000002</v>
      </c>
    </row>
    <row r="3710" spans="7:8">
      <c r="G3710" s="9">
        <v>40645</v>
      </c>
      <c r="H3710" s="8">
        <v>17.09</v>
      </c>
    </row>
    <row r="3711" spans="7:8">
      <c r="G3711" s="9">
        <v>40644</v>
      </c>
      <c r="H3711" s="8">
        <v>16.59</v>
      </c>
    </row>
    <row r="3712" spans="7:8">
      <c r="G3712" s="9">
        <v>40641</v>
      </c>
      <c r="H3712" s="8">
        <v>17.87</v>
      </c>
    </row>
    <row r="3713" spans="7:8">
      <c r="G3713" s="9">
        <v>40640</v>
      </c>
      <c r="H3713" s="8">
        <v>17.11</v>
      </c>
    </row>
    <row r="3714" spans="7:8">
      <c r="G3714" s="9">
        <v>40639</v>
      </c>
      <c r="H3714" s="8">
        <v>16.899999999999999</v>
      </c>
    </row>
    <row r="3715" spans="7:8">
      <c r="G3715" s="9">
        <v>40638</v>
      </c>
      <c r="H3715" s="8">
        <v>17.25</v>
      </c>
    </row>
    <row r="3716" spans="7:8">
      <c r="G3716" s="9">
        <v>40637</v>
      </c>
      <c r="H3716" s="8">
        <v>17.5</v>
      </c>
    </row>
    <row r="3717" spans="7:8">
      <c r="G3717" s="9">
        <v>40634</v>
      </c>
      <c r="H3717" s="8">
        <v>17.399999999999999</v>
      </c>
    </row>
    <row r="3718" spans="7:8">
      <c r="G3718" s="9">
        <v>40633</v>
      </c>
      <c r="H3718" s="8">
        <v>17.739999999999998</v>
      </c>
    </row>
    <row r="3719" spans="7:8">
      <c r="G3719" s="9">
        <v>40632</v>
      </c>
      <c r="H3719" s="8">
        <v>17.71</v>
      </c>
    </row>
    <row r="3720" spans="7:8">
      <c r="G3720" s="9">
        <v>40631</v>
      </c>
      <c r="H3720" s="8">
        <v>18.16</v>
      </c>
    </row>
    <row r="3721" spans="7:8">
      <c r="G3721" s="9">
        <v>40630</v>
      </c>
      <c r="H3721" s="8">
        <v>19.440000000000001</v>
      </c>
    </row>
    <row r="3722" spans="7:8">
      <c r="G3722" s="9">
        <v>40627</v>
      </c>
      <c r="H3722" s="8">
        <v>17.91</v>
      </c>
    </row>
    <row r="3723" spans="7:8">
      <c r="G3723" s="9">
        <v>40626</v>
      </c>
      <c r="H3723" s="8">
        <v>18</v>
      </c>
    </row>
    <row r="3724" spans="7:8">
      <c r="G3724" s="9">
        <v>40625</v>
      </c>
      <c r="H3724" s="8">
        <v>19.170000000000002</v>
      </c>
    </row>
    <row r="3725" spans="7:8">
      <c r="G3725" s="9">
        <v>40624</v>
      </c>
      <c r="H3725" s="8">
        <v>20.21</v>
      </c>
    </row>
    <row r="3726" spans="7:8">
      <c r="G3726" s="9">
        <v>40623</v>
      </c>
      <c r="H3726" s="8">
        <v>20.61</v>
      </c>
    </row>
    <row r="3727" spans="7:8">
      <c r="G3727" s="9">
        <v>40620</v>
      </c>
      <c r="H3727" s="8">
        <v>24.44</v>
      </c>
    </row>
    <row r="3728" spans="7:8">
      <c r="G3728" s="9">
        <v>40619</v>
      </c>
      <c r="H3728" s="8">
        <v>26.37</v>
      </c>
    </row>
    <row r="3729" spans="7:8">
      <c r="G3729" s="9">
        <v>40618</v>
      </c>
      <c r="H3729" s="8">
        <v>29.4</v>
      </c>
    </row>
    <row r="3730" spans="7:8">
      <c r="G3730" s="9">
        <v>40617</v>
      </c>
      <c r="H3730" s="8">
        <v>24.32</v>
      </c>
    </row>
    <row r="3731" spans="7:8">
      <c r="G3731" s="9">
        <v>40616</v>
      </c>
      <c r="H3731" s="8">
        <v>21.13</v>
      </c>
    </row>
    <row r="3732" spans="7:8">
      <c r="G3732" s="9">
        <v>40613</v>
      </c>
      <c r="H3732" s="8">
        <v>20.079999999999998</v>
      </c>
    </row>
    <row r="3733" spans="7:8">
      <c r="G3733" s="9">
        <v>40612</v>
      </c>
      <c r="H3733" s="8">
        <v>21.88</v>
      </c>
    </row>
    <row r="3734" spans="7:8">
      <c r="G3734" s="9">
        <v>40611</v>
      </c>
      <c r="H3734" s="8">
        <v>20.22</v>
      </c>
    </row>
    <row r="3735" spans="7:8">
      <c r="G3735" s="9">
        <v>40610</v>
      </c>
      <c r="H3735" s="8">
        <v>19.82</v>
      </c>
    </row>
    <row r="3736" spans="7:8">
      <c r="G3736" s="9">
        <v>40609</v>
      </c>
      <c r="H3736" s="8">
        <v>20.66</v>
      </c>
    </row>
    <row r="3737" spans="7:8">
      <c r="G3737" s="9">
        <v>40606</v>
      </c>
      <c r="H3737" s="8">
        <v>19.059999999999999</v>
      </c>
    </row>
    <row r="3738" spans="7:8">
      <c r="G3738" s="9">
        <v>40605</v>
      </c>
      <c r="H3738" s="8">
        <v>18.600000000000001</v>
      </c>
    </row>
    <row r="3739" spans="7:8">
      <c r="G3739" s="9">
        <v>40604</v>
      </c>
      <c r="H3739" s="8">
        <v>20.7</v>
      </c>
    </row>
    <row r="3740" spans="7:8">
      <c r="G3740" s="9">
        <v>40603</v>
      </c>
      <c r="H3740" s="8">
        <v>21.01</v>
      </c>
    </row>
    <row r="3741" spans="7:8">
      <c r="G3741" s="9">
        <v>40602</v>
      </c>
      <c r="H3741" s="8">
        <v>18.350000000000001</v>
      </c>
    </row>
    <row r="3742" spans="7:8">
      <c r="G3742" s="9">
        <v>40599</v>
      </c>
      <c r="H3742" s="8">
        <v>19.22</v>
      </c>
    </row>
    <row r="3743" spans="7:8">
      <c r="G3743" s="9">
        <v>40598</v>
      </c>
      <c r="H3743" s="8">
        <v>21.32</v>
      </c>
    </row>
    <row r="3744" spans="7:8">
      <c r="G3744" s="9">
        <v>40597</v>
      </c>
      <c r="H3744" s="8">
        <v>22.13</v>
      </c>
    </row>
    <row r="3745" spans="7:8">
      <c r="G3745" s="9">
        <v>40596</v>
      </c>
      <c r="H3745" s="8">
        <v>20.8</v>
      </c>
    </row>
    <row r="3746" spans="7:8">
      <c r="G3746" s="9">
        <v>40592</v>
      </c>
      <c r="H3746" s="8">
        <v>16.43</v>
      </c>
    </row>
    <row r="3747" spans="7:8">
      <c r="G3747" s="9">
        <v>40591</v>
      </c>
      <c r="H3747" s="8">
        <v>16.59</v>
      </c>
    </row>
    <row r="3748" spans="7:8">
      <c r="G3748" s="9">
        <v>40590</v>
      </c>
      <c r="H3748" s="8">
        <v>16.72</v>
      </c>
    </row>
    <row r="3749" spans="7:8">
      <c r="G3749" s="9">
        <v>40589</v>
      </c>
      <c r="H3749" s="8">
        <v>16.37</v>
      </c>
    </row>
    <row r="3750" spans="7:8">
      <c r="G3750" s="9">
        <v>40588</v>
      </c>
      <c r="H3750" s="8">
        <v>15.95</v>
      </c>
    </row>
    <row r="3751" spans="7:8">
      <c r="G3751" s="9">
        <v>40585</v>
      </c>
      <c r="H3751" s="8">
        <v>15.69</v>
      </c>
    </row>
    <row r="3752" spans="7:8">
      <c r="G3752" s="9">
        <v>40584</v>
      </c>
      <c r="H3752" s="8">
        <v>16.09</v>
      </c>
    </row>
    <row r="3753" spans="7:8">
      <c r="G3753" s="9">
        <v>40583</v>
      </c>
      <c r="H3753" s="8">
        <v>15.87</v>
      </c>
    </row>
    <row r="3754" spans="7:8">
      <c r="G3754" s="9">
        <v>40582</v>
      </c>
      <c r="H3754" s="8">
        <v>15.81</v>
      </c>
    </row>
    <row r="3755" spans="7:8">
      <c r="G3755" s="9">
        <v>40581</v>
      </c>
      <c r="H3755" s="8">
        <v>16.28</v>
      </c>
    </row>
    <row r="3756" spans="7:8">
      <c r="G3756" s="9">
        <v>40578</v>
      </c>
      <c r="H3756" s="8">
        <v>15.93</v>
      </c>
    </row>
    <row r="3757" spans="7:8">
      <c r="G3757" s="9">
        <v>40577</v>
      </c>
      <c r="H3757" s="8">
        <v>16.690000000000001</v>
      </c>
    </row>
    <row r="3758" spans="7:8">
      <c r="G3758" s="9">
        <v>40576</v>
      </c>
      <c r="H3758" s="8">
        <v>17.3</v>
      </c>
    </row>
    <row r="3759" spans="7:8">
      <c r="G3759" s="9">
        <v>40575</v>
      </c>
      <c r="H3759" s="8">
        <v>17.63</v>
      </c>
    </row>
    <row r="3760" spans="7:8">
      <c r="G3760" s="9">
        <v>40574</v>
      </c>
      <c r="H3760" s="8">
        <v>19.53</v>
      </c>
    </row>
    <row r="3761" spans="7:8">
      <c r="G3761" s="9">
        <v>40571</v>
      </c>
      <c r="H3761" s="8">
        <v>20.04</v>
      </c>
    </row>
    <row r="3762" spans="7:8">
      <c r="G3762" s="9">
        <v>40570</v>
      </c>
      <c r="H3762" s="8">
        <v>16.149999999999999</v>
      </c>
    </row>
    <row r="3763" spans="7:8">
      <c r="G3763" s="9">
        <v>40569</v>
      </c>
      <c r="H3763" s="8">
        <v>16.64</v>
      </c>
    </row>
    <row r="3764" spans="7:8">
      <c r="G3764" s="9">
        <v>40568</v>
      </c>
      <c r="H3764" s="8">
        <v>17.59</v>
      </c>
    </row>
    <row r="3765" spans="7:8">
      <c r="G3765" s="9">
        <v>40567</v>
      </c>
      <c r="H3765" s="8">
        <v>17.649999999999999</v>
      </c>
    </row>
    <row r="3766" spans="7:8">
      <c r="G3766" s="9">
        <v>40564</v>
      </c>
      <c r="H3766" s="8">
        <v>18.47</v>
      </c>
    </row>
    <row r="3767" spans="7:8">
      <c r="G3767" s="9">
        <v>40563</v>
      </c>
      <c r="H3767" s="8">
        <v>17.989999999999998</v>
      </c>
    </row>
    <row r="3768" spans="7:8">
      <c r="G3768" s="9">
        <v>40562</v>
      </c>
      <c r="H3768" s="8">
        <v>17.309999999999999</v>
      </c>
    </row>
    <row r="3769" spans="7:8">
      <c r="G3769" s="9">
        <v>40561</v>
      </c>
      <c r="H3769" s="8">
        <v>15.87</v>
      </c>
    </row>
    <row r="3770" spans="7:8">
      <c r="G3770" s="9">
        <v>40557</v>
      </c>
      <c r="H3770" s="8">
        <v>15.46</v>
      </c>
    </row>
    <row r="3771" spans="7:8">
      <c r="G3771" s="9">
        <v>40556</v>
      </c>
      <c r="H3771" s="8">
        <v>16.39</v>
      </c>
    </row>
    <row r="3772" spans="7:8">
      <c r="G3772" s="9">
        <v>40555</v>
      </c>
      <c r="H3772" s="8">
        <v>16.239999999999998</v>
      </c>
    </row>
    <row r="3773" spans="7:8">
      <c r="G3773" s="9">
        <v>40554</v>
      </c>
      <c r="H3773" s="8">
        <v>16.89</v>
      </c>
    </row>
    <row r="3774" spans="7:8">
      <c r="G3774" s="9">
        <v>40553</v>
      </c>
      <c r="H3774" s="8">
        <v>17.54</v>
      </c>
    </row>
    <row r="3775" spans="7:8">
      <c r="G3775" s="9">
        <v>40550</v>
      </c>
      <c r="H3775" s="8">
        <v>17.14</v>
      </c>
    </row>
    <row r="3776" spans="7:8">
      <c r="G3776" s="9">
        <v>40549</v>
      </c>
      <c r="H3776" s="8">
        <v>17.399999999999999</v>
      </c>
    </row>
    <row r="3777" spans="7:8">
      <c r="G3777" s="9">
        <v>40548</v>
      </c>
      <c r="H3777" s="8">
        <v>17.02</v>
      </c>
    </row>
    <row r="3778" spans="7:8">
      <c r="G3778" s="9">
        <v>40547</v>
      </c>
      <c r="H3778" s="8">
        <v>17.38</v>
      </c>
    </row>
    <row r="3779" spans="7:8">
      <c r="G3779" s="9">
        <v>40546</v>
      </c>
      <c r="H3779" s="8">
        <v>17.61</v>
      </c>
    </row>
    <row r="3780" spans="7:8">
      <c r="G3780" s="9">
        <v>40543</v>
      </c>
      <c r="H3780" s="8">
        <v>17.75</v>
      </c>
    </row>
    <row r="3781" spans="7:8">
      <c r="G3781" s="9">
        <v>40542</v>
      </c>
      <c r="H3781" s="8">
        <v>17.52</v>
      </c>
    </row>
    <row r="3782" spans="7:8">
      <c r="G3782" s="9">
        <v>40541</v>
      </c>
      <c r="H3782" s="8">
        <v>17.28</v>
      </c>
    </row>
    <row r="3783" spans="7:8">
      <c r="G3783" s="9">
        <v>40540</v>
      </c>
      <c r="H3783" s="8">
        <v>17.52</v>
      </c>
    </row>
    <row r="3784" spans="7:8">
      <c r="G3784" s="9">
        <v>40539</v>
      </c>
      <c r="H3784" s="8">
        <v>17.670000000000002</v>
      </c>
    </row>
    <row r="3785" spans="7:8">
      <c r="G3785" s="9">
        <v>40535</v>
      </c>
      <c r="H3785" s="8">
        <v>16.47</v>
      </c>
    </row>
    <row r="3786" spans="7:8">
      <c r="G3786" s="9">
        <v>40534</v>
      </c>
      <c r="H3786" s="8">
        <v>15.45</v>
      </c>
    </row>
    <row r="3787" spans="7:8">
      <c r="G3787" s="9">
        <v>40533</v>
      </c>
      <c r="H3787" s="8">
        <v>16.489999999999998</v>
      </c>
    </row>
    <row r="3788" spans="7:8">
      <c r="G3788" s="9">
        <v>40532</v>
      </c>
      <c r="H3788" s="8">
        <v>16.41</v>
      </c>
    </row>
    <row r="3789" spans="7:8">
      <c r="G3789" s="9">
        <v>40529</v>
      </c>
      <c r="H3789" s="8">
        <v>16.11</v>
      </c>
    </row>
    <row r="3790" spans="7:8">
      <c r="G3790" s="9">
        <v>40528</v>
      </c>
      <c r="H3790" s="8">
        <v>17.39</v>
      </c>
    </row>
    <row r="3791" spans="7:8">
      <c r="G3791" s="9">
        <v>40527</v>
      </c>
      <c r="H3791" s="8">
        <v>17.940000000000001</v>
      </c>
    </row>
    <row r="3792" spans="7:8">
      <c r="G3792" s="9">
        <v>40526</v>
      </c>
      <c r="H3792" s="8">
        <v>17.61</v>
      </c>
    </row>
    <row r="3793" spans="7:8">
      <c r="G3793" s="9">
        <v>40525</v>
      </c>
      <c r="H3793" s="8">
        <v>17.55</v>
      </c>
    </row>
    <row r="3794" spans="7:8">
      <c r="G3794" s="9">
        <v>40522</v>
      </c>
      <c r="H3794" s="8">
        <v>17.61</v>
      </c>
    </row>
    <row r="3795" spans="7:8">
      <c r="G3795" s="9">
        <v>40521</v>
      </c>
      <c r="H3795" s="8">
        <v>17.25</v>
      </c>
    </row>
    <row r="3796" spans="7:8">
      <c r="G3796" s="9">
        <v>40520</v>
      </c>
      <c r="H3796" s="8">
        <v>17.739999999999998</v>
      </c>
    </row>
    <row r="3797" spans="7:8">
      <c r="G3797" s="9">
        <v>40519</v>
      </c>
      <c r="H3797" s="8">
        <v>17.989999999999998</v>
      </c>
    </row>
    <row r="3798" spans="7:8">
      <c r="G3798" s="9">
        <v>40518</v>
      </c>
      <c r="H3798" s="8">
        <v>18.02</v>
      </c>
    </row>
    <row r="3799" spans="7:8">
      <c r="G3799" s="9">
        <v>40515</v>
      </c>
      <c r="H3799" s="8">
        <v>18.010000000000002</v>
      </c>
    </row>
    <row r="3800" spans="7:8">
      <c r="G3800" s="9">
        <v>40514</v>
      </c>
      <c r="H3800" s="8">
        <v>19.39</v>
      </c>
    </row>
    <row r="3801" spans="7:8">
      <c r="G3801" s="9">
        <v>40513</v>
      </c>
      <c r="H3801" s="8">
        <v>21.36</v>
      </c>
    </row>
    <row r="3802" spans="7:8">
      <c r="G3802" s="9">
        <v>40512</v>
      </c>
      <c r="H3802" s="8">
        <v>23.54</v>
      </c>
    </row>
    <row r="3803" spans="7:8">
      <c r="G3803" s="9">
        <v>40511</v>
      </c>
      <c r="H3803" s="8">
        <v>21.53</v>
      </c>
    </row>
    <row r="3804" spans="7:8">
      <c r="G3804" s="9">
        <v>40508</v>
      </c>
      <c r="H3804" s="8">
        <v>22.22</v>
      </c>
    </row>
    <row r="3805" spans="7:8">
      <c r="G3805" s="9">
        <v>40506</v>
      </c>
      <c r="H3805" s="8">
        <v>19.559999999999999</v>
      </c>
    </row>
    <row r="3806" spans="7:8">
      <c r="G3806" s="9">
        <v>40505</v>
      </c>
      <c r="H3806" s="8">
        <v>20.63</v>
      </c>
    </row>
    <row r="3807" spans="7:8">
      <c r="G3807" s="9">
        <v>40504</v>
      </c>
      <c r="H3807" s="8">
        <v>18.37</v>
      </c>
    </row>
    <row r="3808" spans="7:8">
      <c r="G3808" s="9">
        <v>40501</v>
      </c>
      <c r="H3808" s="8">
        <v>18.04</v>
      </c>
    </row>
    <row r="3809" spans="7:8">
      <c r="G3809" s="9">
        <v>40500</v>
      </c>
      <c r="H3809" s="8">
        <v>18.75</v>
      </c>
    </row>
    <row r="3810" spans="7:8">
      <c r="G3810" s="9">
        <v>40499</v>
      </c>
      <c r="H3810" s="8">
        <v>21.76</v>
      </c>
    </row>
    <row r="3811" spans="7:8">
      <c r="G3811" s="9">
        <v>40498</v>
      </c>
      <c r="H3811" s="8">
        <v>22.58</v>
      </c>
    </row>
    <row r="3812" spans="7:8">
      <c r="G3812" s="9">
        <v>40497</v>
      </c>
      <c r="H3812" s="8">
        <v>20.2</v>
      </c>
    </row>
    <row r="3813" spans="7:8">
      <c r="G3813" s="9">
        <v>40494</v>
      </c>
      <c r="H3813" s="8">
        <v>20.61</v>
      </c>
    </row>
    <row r="3814" spans="7:8">
      <c r="G3814" s="9">
        <v>40493</v>
      </c>
      <c r="H3814" s="8">
        <v>18.64</v>
      </c>
    </row>
    <row r="3815" spans="7:8">
      <c r="G3815" s="9">
        <v>40492</v>
      </c>
      <c r="H3815" s="8">
        <v>18.47</v>
      </c>
    </row>
    <row r="3816" spans="7:8">
      <c r="G3816" s="9">
        <v>40491</v>
      </c>
      <c r="H3816" s="8">
        <v>19.079999999999998</v>
      </c>
    </row>
    <row r="3817" spans="7:8">
      <c r="G3817" s="9">
        <v>40490</v>
      </c>
      <c r="H3817" s="8">
        <v>18.29</v>
      </c>
    </row>
    <row r="3818" spans="7:8">
      <c r="G3818" s="9">
        <v>40487</v>
      </c>
      <c r="H3818" s="8">
        <v>18.260000000000002</v>
      </c>
    </row>
    <row r="3819" spans="7:8">
      <c r="G3819" s="9">
        <v>40486</v>
      </c>
      <c r="H3819" s="8">
        <v>18.52</v>
      </c>
    </row>
    <row r="3820" spans="7:8">
      <c r="G3820" s="9">
        <v>40485</v>
      </c>
      <c r="H3820" s="8">
        <v>19.559999999999999</v>
      </c>
    </row>
    <row r="3821" spans="7:8">
      <c r="G3821" s="9">
        <v>40484</v>
      </c>
      <c r="H3821" s="8">
        <v>21.57</v>
      </c>
    </row>
    <row r="3822" spans="7:8">
      <c r="G3822" s="9">
        <v>40483</v>
      </c>
      <c r="H3822" s="8">
        <v>21.83</v>
      </c>
    </row>
    <row r="3823" spans="7:8">
      <c r="G3823" s="9">
        <v>40480</v>
      </c>
      <c r="H3823" s="8">
        <v>21.2</v>
      </c>
    </row>
    <row r="3824" spans="7:8">
      <c r="G3824" s="9">
        <v>40479</v>
      </c>
      <c r="H3824" s="8">
        <v>20.88</v>
      </c>
    </row>
    <row r="3825" spans="7:8">
      <c r="G3825" s="9">
        <v>40478</v>
      </c>
      <c r="H3825" s="8">
        <v>20.71</v>
      </c>
    </row>
    <row r="3826" spans="7:8">
      <c r="G3826" s="9">
        <v>40477</v>
      </c>
      <c r="H3826" s="8">
        <v>20.22</v>
      </c>
    </row>
    <row r="3827" spans="7:8">
      <c r="G3827" s="9">
        <v>40476</v>
      </c>
      <c r="H3827" s="8">
        <v>19.850000000000001</v>
      </c>
    </row>
    <row r="3828" spans="7:8">
      <c r="G3828" s="9">
        <v>40473</v>
      </c>
      <c r="H3828" s="8">
        <v>18.78</v>
      </c>
    </row>
    <row r="3829" spans="7:8">
      <c r="G3829" s="9">
        <v>40472</v>
      </c>
      <c r="H3829" s="8">
        <v>19.27</v>
      </c>
    </row>
    <row r="3830" spans="7:8">
      <c r="G3830" s="9">
        <v>40471</v>
      </c>
      <c r="H3830" s="8">
        <v>19.79</v>
      </c>
    </row>
    <row r="3831" spans="7:8">
      <c r="G3831" s="9">
        <v>40470</v>
      </c>
      <c r="H3831" s="8">
        <v>20.63</v>
      </c>
    </row>
    <row r="3832" spans="7:8">
      <c r="G3832" s="9">
        <v>40469</v>
      </c>
      <c r="H3832" s="8">
        <v>19.09</v>
      </c>
    </row>
    <row r="3833" spans="7:8">
      <c r="G3833" s="9">
        <v>40466</v>
      </c>
      <c r="H3833" s="8">
        <v>19.03</v>
      </c>
    </row>
    <row r="3834" spans="7:8">
      <c r="G3834" s="9">
        <v>40465</v>
      </c>
      <c r="H3834" s="8">
        <v>19.88</v>
      </c>
    </row>
    <row r="3835" spans="7:8">
      <c r="G3835" s="9">
        <v>40464</v>
      </c>
      <c r="H3835" s="8">
        <v>19.07</v>
      </c>
    </row>
    <row r="3836" spans="7:8">
      <c r="G3836" s="9">
        <v>40463</v>
      </c>
      <c r="H3836" s="8">
        <v>18.93</v>
      </c>
    </row>
    <row r="3837" spans="7:8">
      <c r="G3837" s="9">
        <v>40462</v>
      </c>
      <c r="H3837" s="8">
        <v>18.96</v>
      </c>
    </row>
    <row r="3838" spans="7:8">
      <c r="G3838" s="9">
        <v>40459</v>
      </c>
      <c r="H3838" s="8">
        <v>20.71</v>
      </c>
    </row>
    <row r="3839" spans="7:8">
      <c r="G3839" s="9">
        <v>40458</v>
      </c>
      <c r="H3839" s="8">
        <v>21.56</v>
      </c>
    </row>
    <row r="3840" spans="7:8">
      <c r="G3840" s="9">
        <v>40457</v>
      </c>
      <c r="H3840" s="8">
        <v>21.49</v>
      </c>
    </row>
    <row r="3841" spans="7:8">
      <c r="G3841" s="9">
        <v>40456</v>
      </c>
      <c r="H3841" s="8">
        <v>21.76</v>
      </c>
    </row>
    <row r="3842" spans="7:8">
      <c r="G3842" s="9">
        <v>40455</v>
      </c>
      <c r="H3842" s="8">
        <v>23.53</v>
      </c>
    </row>
    <row r="3843" spans="7:8">
      <c r="G3843" s="9">
        <v>40452</v>
      </c>
      <c r="H3843" s="8">
        <v>22.5</v>
      </c>
    </row>
    <row r="3844" spans="7:8">
      <c r="G3844" s="9">
        <v>40451</v>
      </c>
      <c r="H3844" s="8">
        <v>23.7</v>
      </c>
    </row>
    <row r="3845" spans="7:8">
      <c r="G3845" s="9">
        <v>40450</v>
      </c>
      <c r="H3845" s="8">
        <v>23.25</v>
      </c>
    </row>
    <row r="3846" spans="7:8">
      <c r="G3846" s="9">
        <v>40449</v>
      </c>
      <c r="H3846" s="8">
        <v>22.6</v>
      </c>
    </row>
    <row r="3847" spans="7:8">
      <c r="G3847" s="9">
        <v>40448</v>
      </c>
      <c r="H3847" s="8">
        <v>22.54</v>
      </c>
    </row>
    <row r="3848" spans="7:8">
      <c r="G3848" s="9">
        <v>40445</v>
      </c>
      <c r="H3848" s="8">
        <v>21.71</v>
      </c>
    </row>
    <row r="3849" spans="7:8">
      <c r="G3849" s="9">
        <v>40444</v>
      </c>
      <c r="H3849" s="8">
        <v>23.87</v>
      </c>
    </row>
    <row r="3850" spans="7:8">
      <c r="G3850" s="9">
        <v>40443</v>
      </c>
      <c r="H3850" s="8">
        <v>22.51</v>
      </c>
    </row>
    <row r="3851" spans="7:8">
      <c r="G3851" s="9">
        <v>40442</v>
      </c>
      <c r="H3851" s="8">
        <v>22.35</v>
      </c>
    </row>
    <row r="3852" spans="7:8">
      <c r="G3852" s="9">
        <v>40441</v>
      </c>
      <c r="H3852" s="8">
        <v>21.5</v>
      </c>
    </row>
    <row r="3853" spans="7:8">
      <c r="G3853" s="9">
        <v>40438</v>
      </c>
      <c r="H3853" s="8">
        <v>22.01</v>
      </c>
    </row>
    <row r="3854" spans="7:8">
      <c r="G3854" s="9">
        <v>40437</v>
      </c>
      <c r="H3854" s="8">
        <v>21.72</v>
      </c>
    </row>
    <row r="3855" spans="7:8">
      <c r="G3855" s="9">
        <v>40436</v>
      </c>
      <c r="H3855" s="8">
        <v>22.1</v>
      </c>
    </row>
    <row r="3856" spans="7:8">
      <c r="G3856" s="9">
        <v>40435</v>
      </c>
      <c r="H3856" s="8">
        <v>21.56</v>
      </c>
    </row>
    <row r="3857" spans="7:8">
      <c r="G3857" s="9">
        <v>40434</v>
      </c>
      <c r="H3857" s="8">
        <v>21.21</v>
      </c>
    </row>
    <row r="3858" spans="7:8">
      <c r="G3858" s="9">
        <v>40431</v>
      </c>
      <c r="H3858" s="8">
        <v>21.99</v>
      </c>
    </row>
    <row r="3859" spans="7:8">
      <c r="G3859" s="9">
        <v>40430</v>
      </c>
      <c r="H3859" s="8">
        <v>22.81</v>
      </c>
    </row>
    <row r="3860" spans="7:8">
      <c r="G3860" s="9">
        <v>40429</v>
      </c>
      <c r="H3860" s="8">
        <v>23.25</v>
      </c>
    </row>
    <row r="3861" spans="7:8">
      <c r="G3861" s="9">
        <v>40428</v>
      </c>
      <c r="H3861" s="8">
        <v>23.8</v>
      </c>
    </row>
    <row r="3862" spans="7:8">
      <c r="G3862" s="9">
        <v>40424</v>
      </c>
      <c r="H3862" s="8">
        <v>21.31</v>
      </c>
    </row>
    <row r="3863" spans="7:8">
      <c r="G3863" s="9">
        <v>40423</v>
      </c>
      <c r="H3863" s="8">
        <v>23.19</v>
      </c>
    </row>
    <row r="3864" spans="7:8">
      <c r="G3864" s="9">
        <v>40422</v>
      </c>
      <c r="H3864" s="8">
        <v>23.89</v>
      </c>
    </row>
    <row r="3865" spans="7:8">
      <c r="G3865" s="9">
        <v>40421</v>
      </c>
      <c r="H3865" s="8">
        <v>26.05</v>
      </c>
    </row>
    <row r="3866" spans="7:8">
      <c r="G3866" s="9">
        <v>40420</v>
      </c>
      <c r="H3866" s="8">
        <v>27.21</v>
      </c>
    </row>
    <row r="3867" spans="7:8">
      <c r="G3867" s="9">
        <v>40417</v>
      </c>
      <c r="H3867" s="8">
        <v>24.45</v>
      </c>
    </row>
    <row r="3868" spans="7:8">
      <c r="G3868" s="9">
        <v>40416</v>
      </c>
      <c r="H3868" s="8">
        <v>27.37</v>
      </c>
    </row>
    <row r="3869" spans="7:8">
      <c r="G3869" s="9">
        <v>40415</v>
      </c>
      <c r="H3869" s="8">
        <v>26.7</v>
      </c>
    </row>
    <row r="3870" spans="7:8">
      <c r="G3870" s="9">
        <v>40414</v>
      </c>
      <c r="H3870" s="8">
        <v>27.46</v>
      </c>
    </row>
    <row r="3871" spans="7:8">
      <c r="G3871" s="9">
        <v>40413</v>
      </c>
      <c r="H3871" s="8">
        <v>25.66</v>
      </c>
    </row>
    <row r="3872" spans="7:8">
      <c r="G3872" s="9">
        <v>40410</v>
      </c>
      <c r="H3872" s="8">
        <v>25.49</v>
      </c>
    </row>
    <row r="3873" spans="7:8">
      <c r="G3873" s="9">
        <v>40409</v>
      </c>
      <c r="H3873" s="8">
        <v>26.44</v>
      </c>
    </row>
    <row r="3874" spans="7:8">
      <c r="G3874" s="9">
        <v>40408</v>
      </c>
      <c r="H3874" s="8">
        <v>24.59</v>
      </c>
    </row>
    <row r="3875" spans="7:8">
      <c r="G3875" s="9">
        <v>40407</v>
      </c>
      <c r="H3875" s="8">
        <v>24.33</v>
      </c>
    </row>
    <row r="3876" spans="7:8">
      <c r="G3876" s="9">
        <v>40406</v>
      </c>
      <c r="H3876" s="8">
        <v>26.1</v>
      </c>
    </row>
    <row r="3877" spans="7:8">
      <c r="G3877" s="9">
        <v>40403</v>
      </c>
      <c r="H3877" s="8">
        <v>26.24</v>
      </c>
    </row>
    <row r="3878" spans="7:8">
      <c r="G3878" s="9">
        <v>40402</v>
      </c>
      <c r="H3878" s="8">
        <v>25.73</v>
      </c>
    </row>
    <row r="3879" spans="7:8">
      <c r="G3879" s="9">
        <v>40401</v>
      </c>
      <c r="H3879" s="8">
        <v>25.39</v>
      </c>
    </row>
    <row r="3880" spans="7:8">
      <c r="G3880" s="9">
        <v>40400</v>
      </c>
      <c r="H3880" s="8">
        <v>22.37</v>
      </c>
    </row>
    <row r="3881" spans="7:8">
      <c r="G3881" s="9">
        <v>40399</v>
      </c>
      <c r="H3881" s="8">
        <v>22.14</v>
      </c>
    </row>
    <row r="3882" spans="7:8">
      <c r="G3882" s="9">
        <v>40396</v>
      </c>
      <c r="H3882" s="8">
        <v>21.74</v>
      </c>
    </row>
    <row r="3883" spans="7:8">
      <c r="G3883" s="9">
        <v>40395</v>
      </c>
      <c r="H3883" s="8">
        <v>22.1</v>
      </c>
    </row>
    <row r="3884" spans="7:8">
      <c r="G3884" s="9">
        <v>40394</v>
      </c>
      <c r="H3884" s="8">
        <v>22.21</v>
      </c>
    </row>
    <row r="3885" spans="7:8">
      <c r="G3885" s="9">
        <v>40393</v>
      </c>
      <c r="H3885" s="8">
        <v>22.63</v>
      </c>
    </row>
    <row r="3886" spans="7:8">
      <c r="G3886" s="9">
        <v>40392</v>
      </c>
      <c r="H3886" s="8">
        <v>22.01</v>
      </c>
    </row>
    <row r="3887" spans="7:8">
      <c r="G3887" s="9">
        <v>40389</v>
      </c>
      <c r="H3887" s="8">
        <v>23.5</v>
      </c>
    </row>
    <row r="3888" spans="7:8">
      <c r="G3888" s="9">
        <v>40388</v>
      </c>
      <c r="H3888" s="8">
        <v>24.13</v>
      </c>
    </row>
    <row r="3889" spans="7:8">
      <c r="G3889" s="9">
        <v>40387</v>
      </c>
      <c r="H3889" s="8">
        <v>24.25</v>
      </c>
    </row>
    <row r="3890" spans="7:8">
      <c r="G3890" s="9">
        <v>40386</v>
      </c>
      <c r="H3890" s="8">
        <v>23.19</v>
      </c>
    </row>
    <row r="3891" spans="7:8">
      <c r="G3891" s="9">
        <v>40385</v>
      </c>
      <c r="H3891" s="8">
        <v>22.73</v>
      </c>
    </row>
    <row r="3892" spans="7:8">
      <c r="G3892" s="9">
        <v>40382</v>
      </c>
      <c r="H3892" s="8">
        <v>23.47</v>
      </c>
    </row>
    <row r="3893" spans="7:8">
      <c r="G3893" s="9">
        <v>40381</v>
      </c>
      <c r="H3893" s="8">
        <v>24.63</v>
      </c>
    </row>
    <row r="3894" spans="7:8">
      <c r="G3894" s="9">
        <v>40380</v>
      </c>
      <c r="H3894" s="8">
        <v>25.64</v>
      </c>
    </row>
    <row r="3895" spans="7:8">
      <c r="G3895" s="9">
        <v>40379</v>
      </c>
      <c r="H3895" s="8">
        <v>23.93</v>
      </c>
    </row>
    <row r="3896" spans="7:8">
      <c r="G3896" s="9">
        <v>40378</v>
      </c>
      <c r="H3896" s="8">
        <v>25.97</v>
      </c>
    </row>
    <row r="3897" spans="7:8">
      <c r="G3897" s="9">
        <v>40375</v>
      </c>
      <c r="H3897" s="8">
        <v>26.25</v>
      </c>
    </row>
    <row r="3898" spans="7:8">
      <c r="G3898" s="9">
        <v>40374</v>
      </c>
      <c r="H3898" s="8">
        <v>25.14</v>
      </c>
    </row>
    <row r="3899" spans="7:8">
      <c r="G3899" s="9">
        <v>40373</v>
      </c>
      <c r="H3899" s="8">
        <v>24.89</v>
      </c>
    </row>
    <row r="3900" spans="7:8">
      <c r="G3900" s="9">
        <v>40372</v>
      </c>
      <c r="H3900" s="8">
        <v>24.56</v>
      </c>
    </row>
    <row r="3901" spans="7:8">
      <c r="G3901" s="9">
        <v>40371</v>
      </c>
      <c r="H3901" s="8">
        <v>24.43</v>
      </c>
    </row>
    <row r="3902" spans="7:8">
      <c r="G3902" s="9">
        <v>40368</v>
      </c>
      <c r="H3902" s="8">
        <v>24.98</v>
      </c>
    </row>
    <row r="3903" spans="7:8">
      <c r="G3903" s="9">
        <v>40367</v>
      </c>
      <c r="H3903" s="8">
        <v>25.71</v>
      </c>
    </row>
    <row r="3904" spans="7:8">
      <c r="G3904" s="9">
        <v>40366</v>
      </c>
      <c r="H3904" s="8">
        <v>26.84</v>
      </c>
    </row>
    <row r="3905" spans="7:8">
      <c r="G3905" s="9">
        <v>40365</v>
      </c>
      <c r="H3905" s="8">
        <v>29.65</v>
      </c>
    </row>
    <row r="3906" spans="7:8">
      <c r="G3906" s="9">
        <v>40361</v>
      </c>
      <c r="H3906" s="8">
        <v>30.12</v>
      </c>
    </row>
    <row r="3907" spans="7:8">
      <c r="G3907" s="9">
        <v>40360</v>
      </c>
      <c r="H3907" s="8">
        <v>32.86</v>
      </c>
    </row>
    <row r="3908" spans="7:8">
      <c r="G3908" s="9">
        <v>40359</v>
      </c>
      <c r="H3908" s="8">
        <v>34.54</v>
      </c>
    </row>
    <row r="3909" spans="7:8">
      <c r="G3909" s="9">
        <v>40358</v>
      </c>
      <c r="H3909" s="8">
        <v>34.130000000000003</v>
      </c>
    </row>
    <row r="3910" spans="7:8">
      <c r="G3910" s="9">
        <v>40357</v>
      </c>
      <c r="H3910" s="8">
        <v>29</v>
      </c>
    </row>
    <row r="3911" spans="7:8">
      <c r="G3911" s="9">
        <v>40354</v>
      </c>
      <c r="H3911" s="8">
        <v>28.53</v>
      </c>
    </row>
    <row r="3912" spans="7:8">
      <c r="G3912" s="9">
        <v>40353</v>
      </c>
      <c r="H3912" s="8">
        <v>29.74</v>
      </c>
    </row>
    <row r="3913" spans="7:8">
      <c r="G3913" s="9">
        <v>40352</v>
      </c>
      <c r="H3913" s="8">
        <v>26.91</v>
      </c>
    </row>
    <row r="3914" spans="7:8">
      <c r="G3914" s="9">
        <v>40351</v>
      </c>
      <c r="H3914" s="8">
        <v>27.05</v>
      </c>
    </row>
    <row r="3915" spans="7:8">
      <c r="G3915" s="9">
        <v>40350</v>
      </c>
      <c r="H3915" s="8">
        <v>24.88</v>
      </c>
    </row>
    <row r="3916" spans="7:8">
      <c r="G3916" s="9">
        <v>40347</v>
      </c>
      <c r="H3916" s="8">
        <v>23.95</v>
      </c>
    </row>
    <row r="3917" spans="7:8">
      <c r="G3917" s="9">
        <v>40346</v>
      </c>
      <c r="H3917" s="8">
        <v>25.05</v>
      </c>
    </row>
    <row r="3918" spans="7:8">
      <c r="G3918" s="9">
        <v>40345</v>
      </c>
      <c r="H3918" s="8">
        <v>25.92</v>
      </c>
    </row>
    <row r="3919" spans="7:8">
      <c r="G3919" s="9">
        <v>40344</v>
      </c>
      <c r="H3919" s="8">
        <v>25.87</v>
      </c>
    </row>
    <row r="3920" spans="7:8">
      <c r="G3920" s="9">
        <v>40343</v>
      </c>
      <c r="H3920" s="8">
        <v>28.58</v>
      </c>
    </row>
    <row r="3921" spans="7:8">
      <c r="G3921" s="9">
        <v>40340</v>
      </c>
      <c r="H3921" s="8">
        <v>28.79</v>
      </c>
    </row>
    <row r="3922" spans="7:8">
      <c r="G3922" s="9">
        <v>40339</v>
      </c>
      <c r="H3922" s="8">
        <v>30.57</v>
      </c>
    </row>
    <row r="3923" spans="7:8">
      <c r="G3923" s="9">
        <v>40338</v>
      </c>
      <c r="H3923" s="8">
        <v>33.729999999999997</v>
      </c>
    </row>
    <row r="3924" spans="7:8">
      <c r="G3924" s="9">
        <v>40337</v>
      </c>
      <c r="H3924" s="8">
        <v>33.700000000000003</v>
      </c>
    </row>
    <row r="3925" spans="7:8">
      <c r="G3925" s="9">
        <v>40336</v>
      </c>
      <c r="H3925" s="8">
        <v>36.57</v>
      </c>
    </row>
    <row r="3926" spans="7:8">
      <c r="G3926" s="9">
        <v>40333</v>
      </c>
      <c r="H3926" s="8">
        <v>35.479999999999997</v>
      </c>
    </row>
    <row r="3927" spans="7:8">
      <c r="G3927" s="9">
        <v>40332</v>
      </c>
      <c r="H3927" s="8">
        <v>29.46</v>
      </c>
    </row>
    <row r="3928" spans="7:8">
      <c r="G3928" s="9">
        <v>40331</v>
      </c>
      <c r="H3928" s="8">
        <v>30.17</v>
      </c>
    </row>
    <row r="3929" spans="7:8">
      <c r="G3929" s="9">
        <v>40330</v>
      </c>
      <c r="H3929" s="8">
        <v>35.54</v>
      </c>
    </row>
    <row r="3930" spans="7:8">
      <c r="G3930" s="9">
        <v>40326</v>
      </c>
      <c r="H3930" s="8">
        <v>32.07</v>
      </c>
    </row>
    <row r="3931" spans="7:8">
      <c r="G3931" s="9">
        <v>40325</v>
      </c>
      <c r="H3931" s="8">
        <v>29.68</v>
      </c>
    </row>
    <row r="3932" spans="7:8">
      <c r="G3932" s="9">
        <v>40324</v>
      </c>
      <c r="H3932" s="8">
        <v>35.020000000000003</v>
      </c>
    </row>
    <row r="3933" spans="7:8">
      <c r="G3933" s="9">
        <v>40323</v>
      </c>
      <c r="H3933" s="8">
        <v>34.61</v>
      </c>
    </row>
    <row r="3934" spans="7:8">
      <c r="G3934" s="9">
        <v>40322</v>
      </c>
      <c r="H3934" s="8">
        <v>38.32</v>
      </c>
    </row>
    <row r="3935" spans="7:8">
      <c r="G3935" s="9">
        <v>40319</v>
      </c>
      <c r="H3935" s="8">
        <v>40.1</v>
      </c>
    </row>
    <row r="3936" spans="7:8">
      <c r="G3936" s="9">
        <v>40318</v>
      </c>
      <c r="H3936" s="8">
        <v>45.79</v>
      </c>
    </row>
    <row r="3937" spans="7:8">
      <c r="G3937" s="9">
        <v>40317</v>
      </c>
      <c r="H3937" s="8">
        <v>35.32</v>
      </c>
    </row>
    <row r="3938" spans="7:8">
      <c r="G3938" s="9">
        <v>40316</v>
      </c>
      <c r="H3938" s="8">
        <v>33.549999999999997</v>
      </c>
    </row>
    <row r="3939" spans="7:8">
      <c r="G3939" s="9">
        <v>40315</v>
      </c>
      <c r="H3939" s="8">
        <v>30.84</v>
      </c>
    </row>
    <row r="3940" spans="7:8">
      <c r="G3940" s="9">
        <v>40312</v>
      </c>
      <c r="H3940" s="8">
        <v>31.24</v>
      </c>
    </row>
    <row r="3941" spans="7:8">
      <c r="G3941" s="9">
        <v>40311</v>
      </c>
      <c r="H3941" s="8">
        <v>26.68</v>
      </c>
    </row>
    <row r="3942" spans="7:8">
      <c r="G3942" s="9">
        <v>40310</v>
      </c>
      <c r="H3942" s="8">
        <v>25.52</v>
      </c>
    </row>
    <row r="3943" spans="7:8">
      <c r="G3943" s="9">
        <v>40309</v>
      </c>
      <c r="H3943" s="8">
        <v>28.32</v>
      </c>
    </row>
    <row r="3944" spans="7:8">
      <c r="G3944" s="9">
        <v>40308</v>
      </c>
      <c r="H3944" s="8">
        <v>28.84</v>
      </c>
    </row>
    <row r="3945" spans="7:8">
      <c r="G3945" s="9">
        <v>40305</v>
      </c>
      <c r="H3945" s="8">
        <v>40.950000000000003</v>
      </c>
    </row>
    <row r="3946" spans="7:8">
      <c r="G3946" s="9">
        <v>40304</v>
      </c>
      <c r="H3946" s="8">
        <v>32.799999999999997</v>
      </c>
    </row>
    <row r="3947" spans="7:8">
      <c r="G3947" s="9">
        <v>40303</v>
      </c>
      <c r="H3947" s="8">
        <v>24.91</v>
      </c>
    </row>
    <row r="3948" spans="7:8">
      <c r="G3948" s="9">
        <v>40302</v>
      </c>
      <c r="H3948" s="8">
        <v>23.84</v>
      </c>
    </row>
    <row r="3949" spans="7:8">
      <c r="G3949" s="9">
        <v>40301</v>
      </c>
      <c r="H3949" s="8">
        <v>20.190000000000001</v>
      </c>
    </row>
    <row r="3950" spans="7:8">
      <c r="G3950" s="9">
        <v>40298</v>
      </c>
      <c r="H3950" s="8">
        <v>22.05</v>
      </c>
    </row>
    <row r="3951" spans="7:8">
      <c r="G3951" s="9">
        <v>40297</v>
      </c>
      <c r="H3951" s="8">
        <v>18.440000000000001</v>
      </c>
    </row>
    <row r="3952" spans="7:8">
      <c r="G3952" s="9">
        <v>40296</v>
      </c>
      <c r="H3952" s="8">
        <v>21.08</v>
      </c>
    </row>
    <row r="3953" spans="7:8">
      <c r="G3953" s="9">
        <v>40295</v>
      </c>
      <c r="H3953" s="8">
        <v>22.81</v>
      </c>
    </row>
    <row r="3954" spans="7:8">
      <c r="G3954" s="9">
        <v>40294</v>
      </c>
      <c r="H3954" s="8">
        <v>17.47</v>
      </c>
    </row>
    <row r="3955" spans="7:8">
      <c r="G3955" s="9">
        <v>40291</v>
      </c>
      <c r="H3955" s="8">
        <v>16.62</v>
      </c>
    </row>
    <row r="3956" spans="7:8">
      <c r="G3956" s="9">
        <v>40290</v>
      </c>
      <c r="H3956" s="8">
        <v>16.47</v>
      </c>
    </row>
    <row r="3957" spans="7:8">
      <c r="G3957" s="9">
        <v>40289</v>
      </c>
      <c r="H3957" s="8">
        <v>16.32</v>
      </c>
    </row>
    <row r="3958" spans="7:8">
      <c r="G3958" s="9">
        <v>40288</v>
      </c>
      <c r="H3958" s="8">
        <v>15.73</v>
      </c>
    </row>
    <row r="3959" spans="7:8">
      <c r="G3959" s="9">
        <v>40287</v>
      </c>
      <c r="H3959" s="8">
        <v>17.34</v>
      </c>
    </row>
    <row r="3960" spans="7:8">
      <c r="G3960" s="9">
        <v>40284</v>
      </c>
      <c r="H3960" s="8">
        <v>18.36</v>
      </c>
    </row>
    <row r="3961" spans="7:8">
      <c r="G3961" s="9">
        <v>40283</v>
      </c>
      <c r="H3961" s="8">
        <v>15.89</v>
      </c>
    </row>
    <row r="3962" spans="7:8">
      <c r="G3962" s="9">
        <v>40282</v>
      </c>
      <c r="H3962" s="8">
        <v>15.59</v>
      </c>
    </row>
    <row r="3963" spans="7:8">
      <c r="G3963" s="9">
        <v>40281</v>
      </c>
      <c r="H3963" s="8">
        <v>16.2</v>
      </c>
    </row>
    <row r="3964" spans="7:8">
      <c r="G3964" s="9">
        <v>40280</v>
      </c>
      <c r="H3964" s="8">
        <v>15.58</v>
      </c>
    </row>
    <row r="3965" spans="7:8">
      <c r="G3965" s="9">
        <v>40277</v>
      </c>
      <c r="H3965" s="8">
        <v>16.14</v>
      </c>
    </row>
    <row r="3966" spans="7:8">
      <c r="G3966" s="9">
        <v>40276</v>
      </c>
      <c r="H3966" s="8">
        <v>16.48</v>
      </c>
    </row>
    <row r="3967" spans="7:8">
      <c r="G3967" s="9">
        <v>40275</v>
      </c>
      <c r="H3967" s="8">
        <v>16.62</v>
      </c>
    </row>
    <row r="3968" spans="7:8">
      <c r="G3968" s="9">
        <v>40274</v>
      </c>
      <c r="H3968" s="8">
        <v>16.23</v>
      </c>
    </row>
    <row r="3969" spans="7:8">
      <c r="G3969" s="9">
        <v>40273</v>
      </c>
      <c r="H3969" s="8">
        <v>17.02</v>
      </c>
    </row>
    <row r="3970" spans="7:8">
      <c r="G3970" s="9">
        <v>40269</v>
      </c>
      <c r="H3970" s="8">
        <v>17.47</v>
      </c>
    </row>
    <row r="3971" spans="7:8">
      <c r="G3971" s="9">
        <v>40268</v>
      </c>
      <c r="H3971" s="8">
        <v>17.59</v>
      </c>
    </row>
    <row r="3972" spans="7:8">
      <c r="G3972" s="9">
        <v>40267</v>
      </c>
      <c r="H3972" s="8">
        <v>17.13</v>
      </c>
    </row>
    <row r="3973" spans="7:8">
      <c r="G3973" s="9">
        <v>40266</v>
      </c>
      <c r="H3973" s="8">
        <v>17.59</v>
      </c>
    </row>
    <row r="3974" spans="7:8">
      <c r="G3974" s="9">
        <v>40263</v>
      </c>
      <c r="H3974" s="8">
        <v>17.77</v>
      </c>
    </row>
    <row r="3975" spans="7:8">
      <c r="G3975" s="9">
        <v>40262</v>
      </c>
      <c r="H3975" s="8">
        <v>18.399999999999999</v>
      </c>
    </row>
    <row r="3976" spans="7:8">
      <c r="G3976" s="9">
        <v>40261</v>
      </c>
      <c r="H3976" s="8">
        <v>17.55</v>
      </c>
    </row>
    <row r="3977" spans="7:8">
      <c r="G3977" s="9">
        <v>40260</v>
      </c>
      <c r="H3977" s="8">
        <v>16.350000000000001</v>
      </c>
    </row>
    <row r="3978" spans="7:8">
      <c r="G3978" s="9">
        <v>40259</v>
      </c>
      <c r="H3978" s="8">
        <v>16.87</v>
      </c>
    </row>
    <row r="3979" spans="7:8">
      <c r="G3979" s="9">
        <v>40256</v>
      </c>
      <c r="H3979" s="8">
        <v>16.97</v>
      </c>
    </row>
    <row r="3980" spans="7:8">
      <c r="G3980" s="9">
        <v>40255</v>
      </c>
      <c r="H3980" s="8">
        <v>16.62</v>
      </c>
    </row>
    <row r="3981" spans="7:8">
      <c r="G3981" s="9">
        <v>40254</v>
      </c>
      <c r="H3981" s="8">
        <v>16.91</v>
      </c>
    </row>
    <row r="3982" spans="7:8">
      <c r="G3982" s="9">
        <v>40253</v>
      </c>
      <c r="H3982" s="8">
        <v>17.690000000000001</v>
      </c>
    </row>
    <row r="3983" spans="7:8">
      <c r="G3983" s="9">
        <v>40252</v>
      </c>
      <c r="H3983" s="8">
        <v>18</v>
      </c>
    </row>
    <row r="3984" spans="7:8">
      <c r="G3984" s="9">
        <v>40249</v>
      </c>
      <c r="H3984" s="8">
        <v>17.579999999999998</v>
      </c>
    </row>
    <row r="3985" spans="7:8">
      <c r="G3985" s="9">
        <v>40248</v>
      </c>
      <c r="H3985" s="8">
        <v>18.059999999999999</v>
      </c>
    </row>
    <row r="3986" spans="7:8">
      <c r="G3986" s="9">
        <v>40247</v>
      </c>
      <c r="H3986" s="8">
        <v>18.57</v>
      </c>
    </row>
    <row r="3987" spans="7:8">
      <c r="G3987" s="9">
        <v>40246</v>
      </c>
      <c r="H3987" s="8">
        <v>17.920000000000002</v>
      </c>
    </row>
    <row r="3988" spans="7:8">
      <c r="G3988" s="9">
        <v>40245</v>
      </c>
      <c r="H3988" s="8">
        <v>17.79</v>
      </c>
    </row>
    <row r="3989" spans="7:8">
      <c r="G3989" s="9">
        <v>40242</v>
      </c>
      <c r="H3989" s="8">
        <v>17.420000000000002</v>
      </c>
    </row>
    <row r="3990" spans="7:8">
      <c r="G3990" s="9">
        <v>40241</v>
      </c>
      <c r="H3990" s="8">
        <v>18.72</v>
      </c>
    </row>
    <row r="3991" spans="7:8">
      <c r="G3991" s="9">
        <v>40240</v>
      </c>
      <c r="H3991" s="8">
        <v>18.829999999999998</v>
      </c>
    </row>
    <row r="3992" spans="7:8">
      <c r="G3992" s="9">
        <v>40239</v>
      </c>
      <c r="H3992" s="8">
        <v>19.059999999999999</v>
      </c>
    </row>
    <row r="3993" spans="7:8">
      <c r="G3993" s="9">
        <v>40238</v>
      </c>
      <c r="H3993" s="8">
        <v>19.260000000000002</v>
      </c>
    </row>
    <row r="3994" spans="7:8">
      <c r="G3994" s="9">
        <v>40235</v>
      </c>
      <c r="H3994" s="8">
        <v>19.5</v>
      </c>
    </row>
    <row r="3995" spans="7:8">
      <c r="G3995" s="9">
        <v>40234</v>
      </c>
      <c r="H3995" s="8">
        <v>20.100000000000001</v>
      </c>
    </row>
    <row r="3996" spans="7:8">
      <c r="G3996" s="9">
        <v>40233</v>
      </c>
      <c r="H3996" s="8">
        <v>20.27</v>
      </c>
    </row>
    <row r="3997" spans="7:8">
      <c r="G3997" s="9">
        <v>40232</v>
      </c>
      <c r="H3997" s="8">
        <v>21.37</v>
      </c>
    </row>
    <row r="3998" spans="7:8">
      <c r="G3998" s="9">
        <v>40231</v>
      </c>
      <c r="H3998" s="8">
        <v>19.940000000000001</v>
      </c>
    </row>
    <row r="3999" spans="7:8">
      <c r="G3999" s="9">
        <v>40228</v>
      </c>
      <c r="H3999" s="8">
        <v>20.02</v>
      </c>
    </row>
    <row r="4000" spans="7:8">
      <c r="G4000" s="9">
        <v>40227</v>
      </c>
      <c r="H4000" s="8">
        <v>20.63</v>
      </c>
    </row>
    <row r="4001" spans="7:8">
      <c r="G4001" s="9">
        <v>40226</v>
      </c>
      <c r="H4001" s="8">
        <v>21.72</v>
      </c>
    </row>
    <row r="4002" spans="7:8">
      <c r="G4002" s="9">
        <v>40225</v>
      </c>
      <c r="H4002" s="8">
        <v>22.25</v>
      </c>
    </row>
    <row r="4003" spans="7:8">
      <c r="G4003" s="9">
        <v>40221</v>
      </c>
      <c r="H4003" s="8">
        <v>22.73</v>
      </c>
    </row>
    <row r="4004" spans="7:8">
      <c r="G4004" s="9">
        <v>40220</v>
      </c>
      <c r="H4004" s="8">
        <v>23.96</v>
      </c>
    </row>
    <row r="4005" spans="7:8">
      <c r="G4005" s="9">
        <v>40219</v>
      </c>
      <c r="H4005" s="8">
        <v>25.4</v>
      </c>
    </row>
    <row r="4006" spans="7:8">
      <c r="G4006" s="9">
        <v>40218</v>
      </c>
      <c r="H4006" s="8">
        <v>26</v>
      </c>
    </row>
    <row r="4007" spans="7:8">
      <c r="G4007" s="9">
        <v>40217</v>
      </c>
      <c r="H4007" s="8">
        <v>26.51</v>
      </c>
    </row>
    <row r="4008" spans="7:8">
      <c r="G4008" s="9">
        <v>40214</v>
      </c>
      <c r="H4008" s="8">
        <v>26.11</v>
      </c>
    </row>
    <row r="4009" spans="7:8">
      <c r="G4009" s="9">
        <v>40213</v>
      </c>
      <c r="H4009" s="8">
        <v>26.08</v>
      </c>
    </row>
    <row r="4010" spans="7:8">
      <c r="G4010" s="9">
        <v>40212</v>
      </c>
      <c r="H4010" s="8">
        <v>21.6</v>
      </c>
    </row>
    <row r="4011" spans="7:8">
      <c r="G4011" s="9">
        <v>40211</v>
      </c>
      <c r="H4011" s="8">
        <v>21.48</v>
      </c>
    </row>
    <row r="4012" spans="7:8">
      <c r="G4012" s="9">
        <v>40210</v>
      </c>
      <c r="H4012" s="8">
        <v>22.59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726F-D068-4E53-BAFB-F0C9489307AE}">
  <dimension ref="A1:E1195"/>
  <sheetViews>
    <sheetView workbookViewId="0">
      <selection activeCell="J18" sqref="J18"/>
    </sheetView>
  </sheetViews>
  <sheetFormatPr defaultRowHeight="14"/>
  <sheetData>
    <row r="1" spans="1:5">
      <c r="A1" t="s">
        <v>454</v>
      </c>
      <c r="B1" t="s">
        <v>455</v>
      </c>
    </row>
    <row r="2" spans="1:5">
      <c r="A2" t="s">
        <v>456</v>
      </c>
    </row>
    <row r="4" spans="1:5">
      <c r="A4" t="s">
        <v>461</v>
      </c>
      <c r="B4" t="s">
        <v>457</v>
      </c>
      <c r="C4" t="s">
        <v>458</v>
      </c>
      <c r="D4" t="s">
        <v>459</v>
      </c>
      <c r="E4" t="s">
        <v>460</v>
      </c>
    </row>
    <row r="5" spans="1:5">
      <c r="A5">
        <v>202509</v>
      </c>
      <c r="B5">
        <v>3.39</v>
      </c>
      <c r="C5">
        <v>-1.84</v>
      </c>
      <c r="D5">
        <v>-1.05</v>
      </c>
      <c r="E5">
        <v>0.33</v>
      </c>
    </row>
    <row r="6" spans="1:5">
      <c r="A6">
        <v>202508</v>
      </c>
      <c r="B6">
        <v>1.84</v>
      </c>
      <c r="C6">
        <v>3.87</v>
      </c>
      <c r="D6">
        <v>4.42</v>
      </c>
      <c r="E6">
        <v>0.38</v>
      </c>
    </row>
    <row r="7" spans="1:5">
      <c r="A7">
        <v>202507</v>
      </c>
      <c r="B7">
        <v>1.98</v>
      </c>
      <c r="C7">
        <v>0.27</v>
      </c>
      <c r="D7">
        <v>-1.27</v>
      </c>
      <c r="E7">
        <v>0.34</v>
      </c>
    </row>
    <row r="8" spans="1:5">
      <c r="A8">
        <v>202506</v>
      </c>
      <c r="B8">
        <v>4.8600000000000003</v>
      </c>
      <c r="C8">
        <v>0.83</v>
      </c>
      <c r="D8">
        <v>-1.6</v>
      </c>
      <c r="E8">
        <v>0.34</v>
      </c>
    </row>
    <row r="9" spans="1:5">
      <c r="A9">
        <v>202505</v>
      </c>
      <c r="B9">
        <v>6.06</v>
      </c>
      <c r="C9">
        <v>0.7</v>
      </c>
      <c r="D9">
        <v>-2.88</v>
      </c>
      <c r="E9">
        <v>0.38</v>
      </c>
    </row>
    <row r="10" spans="1:5">
      <c r="A10">
        <v>202504</v>
      </c>
      <c r="B10">
        <v>-0.84</v>
      </c>
      <c r="C10">
        <v>-0.59</v>
      </c>
      <c r="D10">
        <v>-3.4</v>
      </c>
      <c r="E10">
        <v>0.35</v>
      </c>
    </row>
    <row r="11" spans="1:5">
      <c r="A11">
        <v>202503</v>
      </c>
      <c r="B11">
        <v>-6.39</v>
      </c>
      <c r="C11">
        <v>-2.76</v>
      </c>
      <c r="D11">
        <v>2.9</v>
      </c>
      <c r="E11">
        <v>0.34</v>
      </c>
    </row>
    <row r="12" spans="1:5">
      <c r="A12">
        <v>202502</v>
      </c>
      <c r="B12">
        <v>-2.44</v>
      </c>
      <c r="C12">
        <v>-5.79</v>
      </c>
      <c r="D12">
        <v>4.91</v>
      </c>
      <c r="E12">
        <v>0.33</v>
      </c>
    </row>
    <row r="13" spans="1:5">
      <c r="A13">
        <v>202501</v>
      </c>
      <c r="B13">
        <v>2.8</v>
      </c>
      <c r="C13">
        <v>-1.97</v>
      </c>
      <c r="D13">
        <v>1.63</v>
      </c>
      <c r="E13">
        <v>0.37</v>
      </c>
    </row>
    <row r="14" spans="1:5">
      <c r="A14">
        <v>202412</v>
      </c>
      <c r="B14">
        <v>-3.17</v>
      </c>
      <c r="C14">
        <v>-2.71</v>
      </c>
      <c r="D14">
        <v>-3</v>
      </c>
      <c r="E14">
        <v>0.37</v>
      </c>
    </row>
    <row r="15" spans="1:5">
      <c r="A15">
        <v>202411</v>
      </c>
      <c r="B15">
        <v>6.49</v>
      </c>
      <c r="C15">
        <v>4.46</v>
      </c>
      <c r="D15">
        <v>0.15</v>
      </c>
      <c r="E15">
        <v>0.4</v>
      </c>
    </row>
    <row r="16" spans="1:5">
      <c r="A16">
        <v>202410</v>
      </c>
      <c r="B16">
        <v>-1</v>
      </c>
      <c r="C16">
        <v>-0.99</v>
      </c>
      <c r="D16">
        <v>0.86</v>
      </c>
      <c r="E16">
        <v>0.39</v>
      </c>
    </row>
    <row r="17" spans="1:5">
      <c r="A17">
        <v>202409</v>
      </c>
      <c r="B17">
        <v>1.72</v>
      </c>
      <c r="C17">
        <v>-0.13</v>
      </c>
      <c r="D17">
        <v>-2.77</v>
      </c>
      <c r="E17">
        <v>0.4</v>
      </c>
    </row>
    <row r="18" spans="1:5">
      <c r="A18">
        <v>202408</v>
      </c>
      <c r="B18">
        <v>1.6</v>
      </c>
      <c r="C18">
        <v>-3.49</v>
      </c>
      <c r="D18">
        <v>-1.1000000000000001</v>
      </c>
      <c r="E18">
        <v>0.48</v>
      </c>
    </row>
    <row r="19" spans="1:5">
      <c r="A19">
        <v>202407</v>
      </c>
      <c r="B19">
        <v>1.22</v>
      </c>
      <c r="C19">
        <v>6.81</v>
      </c>
      <c r="D19">
        <v>5.62</v>
      </c>
      <c r="E19">
        <v>0.45</v>
      </c>
    </row>
    <row r="20" spans="1:5">
      <c r="A20">
        <v>202406</v>
      </c>
      <c r="B20">
        <v>2.8</v>
      </c>
      <c r="C20">
        <v>-3</v>
      </c>
      <c r="D20">
        <v>-3.36</v>
      </c>
      <c r="E20">
        <v>0.41</v>
      </c>
    </row>
    <row r="21" spans="1:5">
      <c r="A21">
        <v>202405</v>
      </c>
      <c r="B21">
        <v>4.33</v>
      </c>
      <c r="C21">
        <v>0.55000000000000004</v>
      </c>
      <c r="D21">
        <v>-1.31</v>
      </c>
      <c r="E21">
        <v>0.44</v>
      </c>
    </row>
    <row r="22" spans="1:5">
      <c r="A22">
        <v>202404</v>
      </c>
      <c r="B22">
        <v>-4.6500000000000004</v>
      </c>
      <c r="C22">
        <v>-2.37</v>
      </c>
      <c r="D22">
        <v>-0.45</v>
      </c>
      <c r="E22">
        <v>0.47</v>
      </c>
    </row>
    <row r="23" spans="1:5">
      <c r="A23">
        <v>202403</v>
      </c>
      <c r="B23">
        <v>2.84</v>
      </c>
      <c r="C23">
        <v>-2.5</v>
      </c>
      <c r="D23">
        <v>4.16</v>
      </c>
      <c r="E23">
        <v>0.43</v>
      </c>
    </row>
    <row r="24" spans="1:5">
      <c r="A24">
        <v>202402</v>
      </c>
      <c r="B24">
        <v>5.07</v>
      </c>
      <c r="C24">
        <v>-0.24</v>
      </c>
      <c r="D24">
        <v>-3.43</v>
      </c>
      <c r="E24">
        <v>0.42</v>
      </c>
    </row>
    <row r="25" spans="1:5">
      <c r="A25">
        <v>202401</v>
      </c>
      <c r="B25">
        <v>0.73</v>
      </c>
      <c r="C25">
        <v>-5.07</v>
      </c>
      <c r="D25">
        <v>-2.38</v>
      </c>
      <c r="E25">
        <v>0.47</v>
      </c>
    </row>
    <row r="26" spans="1:5">
      <c r="A26">
        <v>202312</v>
      </c>
      <c r="B26">
        <v>4.8499999999999996</v>
      </c>
      <c r="C26">
        <v>6.3</v>
      </c>
      <c r="D26">
        <v>4.8899999999999997</v>
      </c>
      <c r="E26">
        <v>0.43</v>
      </c>
    </row>
    <row r="27" spans="1:5">
      <c r="A27">
        <v>202311</v>
      </c>
      <c r="B27">
        <v>8.8800000000000008</v>
      </c>
      <c r="C27">
        <v>-0.1</v>
      </c>
      <c r="D27">
        <v>1.67</v>
      </c>
      <c r="E27">
        <v>0.44</v>
      </c>
    </row>
    <row r="28" spans="1:5">
      <c r="A28">
        <v>202310</v>
      </c>
      <c r="B28">
        <v>-3.15</v>
      </c>
      <c r="C28">
        <v>-3.86</v>
      </c>
      <c r="D28">
        <v>0.2</v>
      </c>
      <c r="E28">
        <v>0.47</v>
      </c>
    </row>
    <row r="29" spans="1:5">
      <c r="A29">
        <v>202309</v>
      </c>
      <c r="B29">
        <v>-5.23</v>
      </c>
      <c r="C29">
        <v>-2.5099999999999998</v>
      </c>
      <c r="D29">
        <v>1.49</v>
      </c>
      <c r="E29">
        <v>0.43</v>
      </c>
    </row>
    <row r="30" spans="1:5">
      <c r="A30">
        <v>202308</v>
      </c>
      <c r="B30">
        <v>-2.36</v>
      </c>
      <c r="C30">
        <v>-3.14</v>
      </c>
      <c r="D30">
        <v>-1.1499999999999999</v>
      </c>
      <c r="E30">
        <v>0.45</v>
      </c>
    </row>
    <row r="31" spans="1:5">
      <c r="A31">
        <v>202307</v>
      </c>
      <c r="B31">
        <v>3.21</v>
      </c>
      <c r="C31">
        <v>2.0499999999999998</v>
      </c>
      <c r="D31">
        <v>4.0599999999999996</v>
      </c>
      <c r="E31">
        <v>0.45</v>
      </c>
    </row>
    <row r="32" spans="1:5">
      <c r="A32">
        <v>202306</v>
      </c>
      <c r="B32">
        <v>6.46</v>
      </c>
      <c r="C32">
        <v>1.49</v>
      </c>
      <c r="D32">
        <v>-0.13</v>
      </c>
      <c r="E32">
        <v>0.4</v>
      </c>
    </row>
    <row r="33" spans="1:5">
      <c r="A33">
        <v>202305</v>
      </c>
      <c r="B33">
        <v>0.34</v>
      </c>
      <c r="C33">
        <v>1.6</v>
      </c>
      <c r="D33">
        <v>-7.79</v>
      </c>
      <c r="E33">
        <v>0.36</v>
      </c>
    </row>
    <row r="34" spans="1:5">
      <c r="A34">
        <v>202304</v>
      </c>
      <c r="B34">
        <v>0.62</v>
      </c>
      <c r="C34">
        <v>-3.37</v>
      </c>
      <c r="D34">
        <v>-0.12</v>
      </c>
      <c r="E34">
        <v>0.35</v>
      </c>
    </row>
    <row r="35" spans="1:5">
      <c r="A35">
        <v>202303</v>
      </c>
      <c r="B35">
        <v>2.48</v>
      </c>
      <c r="C35">
        <v>-5.48</v>
      </c>
      <c r="D35">
        <v>-9.0500000000000007</v>
      </c>
      <c r="E35">
        <v>0.36</v>
      </c>
    </row>
    <row r="36" spans="1:5">
      <c r="A36">
        <v>202302</v>
      </c>
      <c r="B36">
        <v>-2.57</v>
      </c>
      <c r="C36">
        <v>1.05</v>
      </c>
      <c r="D36">
        <v>-0.8</v>
      </c>
      <c r="E36">
        <v>0.34</v>
      </c>
    </row>
    <row r="37" spans="1:5">
      <c r="A37">
        <v>202301</v>
      </c>
      <c r="B37">
        <v>6.61</v>
      </c>
      <c r="C37">
        <v>5.01</v>
      </c>
      <c r="D37">
        <v>-3.94</v>
      </c>
      <c r="E37">
        <v>0.35</v>
      </c>
    </row>
    <row r="38" spans="1:5">
      <c r="A38">
        <v>202212</v>
      </c>
      <c r="B38">
        <v>-6.38</v>
      </c>
      <c r="C38">
        <v>-0.76</v>
      </c>
      <c r="D38">
        <v>1.34</v>
      </c>
      <c r="E38">
        <v>0.33</v>
      </c>
    </row>
    <row r="39" spans="1:5">
      <c r="A39">
        <v>202211</v>
      </c>
      <c r="B39">
        <v>4.6500000000000004</v>
      </c>
      <c r="C39">
        <v>-3.57</v>
      </c>
      <c r="D39">
        <v>1.48</v>
      </c>
      <c r="E39">
        <v>0.28999999999999998</v>
      </c>
    </row>
    <row r="40" spans="1:5">
      <c r="A40">
        <v>202210</v>
      </c>
      <c r="B40">
        <v>7.85</v>
      </c>
      <c r="C40">
        <v>0.01</v>
      </c>
      <c r="D40">
        <v>7.97</v>
      </c>
      <c r="E40">
        <v>0.23</v>
      </c>
    </row>
    <row r="41" spans="1:5">
      <c r="A41">
        <v>202209</v>
      </c>
      <c r="B41">
        <v>-9.34</v>
      </c>
      <c r="C41">
        <v>-0.76</v>
      </c>
      <c r="D41">
        <v>0.03</v>
      </c>
      <c r="E41">
        <v>0.19</v>
      </c>
    </row>
    <row r="42" spans="1:5">
      <c r="A42">
        <v>202208</v>
      </c>
      <c r="B42">
        <v>-3.77</v>
      </c>
      <c r="C42">
        <v>1.41</v>
      </c>
      <c r="D42">
        <v>0.18</v>
      </c>
      <c r="E42">
        <v>0.19</v>
      </c>
    </row>
    <row r="43" spans="1:5">
      <c r="A43">
        <v>202207</v>
      </c>
      <c r="B43">
        <v>9.57</v>
      </c>
      <c r="C43">
        <v>2.84</v>
      </c>
      <c r="D43">
        <v>-4.1500000000000004</v>
      </c>
      <c r="E43">
        <v>0.08</v>
      </c>
    </row>
    <row r="44" spans="1:5">
      <c r="A44">
        <v>202206</v>
      </c>
      <c r="B44">
        <v>-8.4</v>
      </c>
      <c r="C44">
        <v>2.0699999999999998</v>
      </c>
      <c r="D44">
        <v>-6</v>
      </c>
      <c r="E44">
        <v>0.06</v>
      </c>
    </row>
    <row r="45" spans="1:5">
      <c r="A45">
        <v>202205</v>
      </c>
      <c r="B45">
        <v>-0.34</v>
      </c>
      <c r="C45">
        <v>-1.84</v>
      </c>
      <c r="D45">
        <v>8.44</v>
      </c>
      <c r="E45">
        <v>0.03</v>
      </c>
    </row>
    <row r="46" spans="1:5">
      <c r="A46">
        <v>202204</v>
      </c>
      <c r="B46">
        <v>-9.41</v>
      </c>
      <c r="C46">
        <v>-1.35</v>
      </c>
      <c r="D46">
        <v>6.18</v>
      </c>
      <c r="E46">
        <v>0</v>
      </c>
    </row>
    <row r="47" spans="1:5">
      <c r="A47">
        <v>202203</v>
      </c>
      <c r="B47">
        <v>3.08</v>
      </c>
      <c r="C47">
        <v>-1.55</v>
      </c>
      <c r="D47">
        <v>-1.9</v>
      </c>
      <c r="E47">
        <v>0</v>
      </c>
    </row>
    <row r="48" spans="1:5">
      <c r="A48">
        <v>202202</v>
      </c>
      <c r="B48">
        <v>-2.2799999999999998</v>
      </c>
      <c r="C48">
        <v>2.16</v>
      </c>
      <c r="D48">
        <v>3.06</v>
      </c>
      <c r="E48">
        <v>0</v>
      </c>
    </row>
    <row r="49" spans="1:5">
      <c r="A49">
        <v>202201</v>
      </c>
      <c r="B49">
        <v>-6.16</v>
      </c>
      <c r="C49">
        <v>-5.93</v>
      </c>
      <c r="D49">
        <v>12.86</v>
      </c>
      <c r="E49">
        <v>0</v>
      </c>
    </row>
    <row r="50" spans="1:5">
      <c r="A50">
        <v>202112</v>
      </c>
      <c r="B50">
        <v>3.23</v>
      </c>
      <c r="C50">
        <v>-1.63</v>
      </c>
      <c r="D50">
        <v>3.26</v>
      </c>
      <c r="E50">
        <v>0.01</v>
      </c>
    </row>
    <row r="51" spans="1:5">
      <c r="A51">
        <v>202111</v>
      </c>
      <c r="B51">
        <v>-1.58</v>
      </c>
      <c r="C51">
        <v>-1.31</v>
      </c>
      <c r="D51">
        <v>-0.37</v>
      </c>
      <c r="E51">
        <v>0</v>
      </c>
    </row>
    <row r="52" spans="1:5">
      <c r="A52">
        <v>202110</v>
      </c>
      <c r="B52">
        <v>6.63</v>
      </c>
      <c r="C52">
        <v>-2.27</v>
      </c>
      <c r="D52">
        <v>-0.53</v>
      </c>
      <c r="E52">
        <v>0</v>
      </c>
    </row>
    <row r="53" spans="1:5">
      <c r="A53">
        <v>202109</v>
      </c>
      <c r="B53">
        <v>-4.4000000000000004</v>
      </c>
      <c r="C53">
        <v>0.66</v>
      </c>
      <c r="D53">
        <v>5.12</v>
      </c>
      <c r="E53">
        <v>0</v>
      </c>
    </row>
    <row r="54" spans="1:5">
      <c r="A54">
        <v>202108</v>
      </c>
      <c r="B54">
        <v>2.94</v>
      </c>
      <c r="C54">
        <v>-0.32</v>
      </c>
      <c r="D54">
        <v>-0.23</v>
      </c>
      <c r="E54">
        <v>0</v>
      </c>
    </row>
    <row r="55" spans="1:5">
      <c r="A55">
        <v>202107</v>
      </c>
      <c r="B55">
        <v>1.34</v>
      </c>
      <c r="C55">
        <v>-3.93</v>
      </c>
      <c r="D55">
        <v>-1.79</v>
      </c>
      <c r="E55">
        <v>0</v>
      </c>
    </row>
    <row r="56" spans="1:5">
      <c r="A56">
        <v>202106</v>
      </c>
      <c r="B56">
        <v>2.74</v>
      </c>
      <c r="C56">
        <v>1.7</v>
      </c>
      <c r="D56">
        <v>-7.86</v>
      </c>
      <c r="E56">
        <v>0</v>
      </c>
    </row>
    <row r="57" spans="1:5">
      <c r="A57">
        <v>202105</v>
      </c>
      <c r="B57">
        <v>0.3</v>
      </c>
      <c r="C57">
        <v>-0.2</v>
      </c>
      <c r="D57">
        <v>7.04</v>
      </c>
      <c r="E57">
        <v>0</v>
      </c>
    </row>
    <row r="58" spans="1:5">
      <c r="A58">
        <v>202104</v>
      </c>
      <c r="B58">
        <v>4.95</v>
      </c>
      <c r="C58">
        <v>-3.19</v>
      </c>
      <c r="D58">
        <v>-1.02</v>
      </c>
      <c r="E58">
        <v>0</v>
      </c>
    </row>
    <row r="59" spans="1:5">
      <c r="A59">
        <v>202103</v>
      </c>
      <c r="B59">
        <v>3.16</v>
      </c>
      <c r="C59">
        <v>-2.33</v>
      </c>
      <c r="D59">
        <v>7.35</v>
      </c>
      <c r="E59">
        <v>0</v>
      </c>
    </row>
    <row r="60" spans="1:5">
      <c r="A60">
        <v>202102</v>
      </c>
      <c r="B60">
        <v>2.81</v>
      </c>
      <c r="C60">
        <v>2.02</v>
      </c>
      <c r="D60">
        <v>7.2</v>
      </c>
      <c r="E60">
        <v>0</v>
      </c>
    </row>
    <row r="61" spans="1:5">
      <c r="A61">
        <v>202101</v>
      </c>
      <c r="B61">
        <v>-7.0000000000000007E-2</v>
      </c>
      <c r="C61">
        <v>7.14</v>
      </c>
      <c r="D61">
        <v>3.22</v>
      </c>
      <c r="E61">
        <v>0</v>
      </c>
    </row>
    <row r="62" spans="1:5">
      <c r="A62">
        <v>202012</v>
      </c>
      <c r="B62">
        <v>4.63</v>
      </c>
      <c r="C62">
        <v>5.01</v>
      </c>
      <c r="D62">
        <v>-1.68</v>
      </c>
      <c r="E62">
        <v>0.01</v>
      </c>
    </row>
    <row r="63" spans="1:5">
      <c r="A63">
        <v>202011</v>
      </c>
      <c r="B63">
        <v>12.45</v>
      </c>
      <c r="C63">
        <v>5.81</v>
      </c>
      <c r="D63">
        <v>2.09</v>
      </c>
      <c r="E63">
        <v>0.01</v>
      </c>
    </row>
    <row r="64" spans="1:5">
      <c r="A64">
        <v>202010</v>
      </c>
      <c r="B64">
        <v>-2.08</v>
      </c>
      <c r="C64">
        <v>4.34</v>
      </c>
      <c r="D64">
        <v>4.25</v>
      </c>
      <c r="E64">
        <v>0.01</v>
      </c>
    </row>
    <row r="65" spans="1:5">
      <c r="A65">
        <v>202009</v>
      </c>
      <c r="B65">
        <v>-3.64</v>
      </c>
      <c r="C65">
        <v>0.06</v>
      </c>
      <c r="D65">
        <v>-2.72</v>
      </c>
      <c r="E65">
        <v>0.01</v>
      </c>
    </row>
    <row r="66" spans="1:5">
      <c r="A66">
        <v>202008</v>
      </c>
      <c r="B66">
        <v>7.62</v>
      </c>
      <c r="C66">
        <v>-0.2</v>
      </c>
      <c r="D66">
        <v>-3.02</v>
      </c>
      <c r="E66">
        <v>0.01</v>
      </c>
    </row>
    <row r="67" spans="1:5">
      <c r="A67">
        <v>202007</v>
      </c>
      <c r="B67">
        <v>5.83</v>
      </c>
      <c r="C67">
        <v>-2.35</v>
      </c>
      <c r="D67">
        <v>-1.44</v>
      </c>
      <c r="E67">
        <v>0.01</v>
      </c>
    </row>
    <row r="68" spans="1:5">
      <c r="A68">
        <v>202006</v>
      </c>
      <c r="B68">
        <v>2.4500000000000002</v>
      </c>
      <c r="C68">
        <v>2.67</v>
      </c>
      <c r="D68">
        <v>-2.17</v>
      </c>
      <c r="E68">
        <v>0.01</v>
      </c>
    </row>
    <row r="69" spans="1:5">
      <c r="A69">
        <v>202005</v>
      </c>
      <c r="B69">
        <v>5.57</v>
      </c>
      <c r="C69">
        <v>2.4</v>
      </c>
      <c r="D69">
        <v>-5</v>
      </c>
      <c r="E69">
        <v>0.01</v>
      </c>
    </row>
    <row r="70" spans="1:5">
      <c r="A70">
        <v>202004</v>
      </c>
      <c r="B70">
        <v>13.6</v>
      </c>
      <c r="C70">
        <v>2.5</v>
      </c>
      <c r="D70">
        <v>-1.34</v>
      </c>
      <c r="E70">
        <v>0</v>
      </c>
    </row>
    <row r="71" spans="1:5">
      <c r="A71">
        <v>202003</v>
      </c>
      <c r="B71">
        <v>-13.37</v>
      </c>
      <c r="C71">
        <v>-4.6900000000000004</v>
      </c>
      <c r="D71">
        <v>-13.83</v>
      </c>
      <c r="E71">
        <v>0.12</v>
      </c>
    </row>
    <row r="72" spans="1:5">
      <c r="A72">
        <v>202002</v>
      </c>
      <c r="B72">
        <v>-8.15</v>
      </c>
      <c r="C72">
        <v>1.08</v>
      </c>
      <c r="D72">
        <v>-3.82</v>
      </c>
      <c r="E72">
        <v>0.12</v>
      </c>
    </row>
    <row r="73" spans="1:5">
      <c r="A73">
        <v>202001</v>
      </c>
      <c r="B73">
        <v>-0.11</v>
      </c>
      <c r="C73">
        <v>-3.1</v>
      </c>
      <c r="D73">
        <v>-6.22</v>
      </c>
      <c r="E73">
        <v>0.13</v>
      </c>
    </row>
    <row r="74" spans="1:5">
      <c r="A74">
        <v>201912</v>
      </c>
      <c r="B74">
        <v>2.77</v>
      </c>
      <c r="C74">
        <v>0.76</v>
      </c>
      <c r="D74">
        <v>1.73</v>
      </c>
      <c r="E74">
        <v>0.14000000000000001</v>
      </c>
    </row>
    <row r="75" spans="1:5">
      <c r="A75">
        <v>201911</v>
      </c>
      <c r="B75">
        <v>3.87</v>
      </c>
      <c r="C75">
        <v>0.72</v>
      </c>
      <c r="D75">
        <v>-2</v>
      </c>
      <c r="E75">
        <v>0.12</v>
      </c>
    </row>
    <row r="76" spans="1:5">
      <c r="A76">
        <v>201910</v>
      </c>
      <c r="B76">
        <v>2.0699999999999998</v>
      </c>
      <c r="C76">
        <v>0.27</v>
      </c>
      <c r="D76">
        <v>-1.92</v>
      </c>
      <c r="E76">
        <v>0.15</v>
      </c>
    </row>
    <row r="77" spans="1:5">
      <c r="A77">
        <v>201909</v>
      </c>
      <c r="B77">
        <v>1.41</v>
      </c>
      <c r="C77">
        <v>-0.97</v>
      </c>
      <c r="D77">
        <v>6.76</v>
      </c>
      <c r="E77">
        <v>0.18</v>
      </c>
    </row>
    <row r="78" spans="1:5">
      <c r="A78">
        <v>201908</v>
      </c>
      <c r="B78">
        <v>-2.5499999999999998</v>
      </c>
      <c r="C78">
        <v>-2.39</v>
      </c>
      <c r="D78">
        <v>-4.7699999999999996</v>
      </c>
      <c r="E78">
        <v>0.16</v>
      </c>
    </row>
    <row r="79" spans="1:5">
      <c r="A79">
        <v>201907</v>
      </c>
      <c r="B79">
        <v>1.23</v>
      </c>
      <c r="C79">
        <v>-1.96</v>
      </c>
      <c r="D79">
        <v>0.5</v>
      </c>
      <c r="E79">
        <v>0.19</v>
      </c>
    </row>
    <row r="80" spans="1:5">
      <c r="A80">
        <v>201906</v>
      </c>
      <c r="B80">
        <v>6.92</v>
      </c>
      <c r="C80">
        <v>0.26</v>
      </c>
      <c r="D80">
        <v>-0.64</v>
      </c>
      <c r="E80">
        <v>0.18</v>
      </c>
    </row>
    <row r="81" spans="1:5">
      <c r="A81">
        <v>201905</v>
      </c>
      <c r="B81">
        <v>-6.92</v>
      </c>
      <c r="C81">
        <v>-1.26</v>
      </c>
      <c r="D81">
        <v>-2.4500000000000002</v>
      </c>
      <c r="E81">
        <v>0.21</v>
      </c>
    </row>
    <row r="82" spans="1:5">
      <c r="A82">
        <v>201904</v>
      </c>
      <c r="B82">
        <v>3.97</v>
      </c>
      <c r="C82">
        <v>-1.74</v>
      </c>
      <c r="D82">
        <v>2.13</v>
      </c>
      <c r="E82">
        <v>0.21</v>
      </c>
    </row>
    <row r="83" spans="1:5">
      <c r="A83">
        <v>201903</v>
      </c>
      <c r="B83">
        <v>1.1000000000000001</v>
      </c>
      <c r="C83">
        <v>-3.03</v>
      </c>
      <c r="D83">
        <v>-4.1399999999999997</v>
      </c>
      <c r="E83">
        <v>0.19</v>
      </c>
    </row>
    <row r="84" spans="1:5">
      <c r="A84">
        <v>201902</v>
      </c>
      <c r="B84">
        <v>3.42</v>
      </c>
      <c r="C84">
        <v>2.0499999999999998</v>
      </c>
      <c r="D84">
        <v>-2.66</v>
      </c>
      <c r="E84">
        <v>0.18</v>
      </c>
    </row>
    <row r="85" spans="1:5">
      <c r="A85">
        <v>201901</v>
      </c>
      <c r="B85">
        <v>8.3699999999999992</v>
      </c>
      <c r="C85">
        <v>2.76</v>
      </c>
      <c r="D85">
        <v>-0.39</v>
      </c>
      <c r="E85">
        <v>0.21</v>
      </c>
    </row>
    <row r="86" spans="1:5">
      <c r="A86">
        <v>201812</v>
      </c>
      <c r="B86">
        <v>-9.5500000000000007</v>
      </c>
      <c r="C86">
        <v>-2.31</v>
      </c>
      <c r="D86">
        <v>-1.92</v>
      </c>
      <c r="E86">
        <v>0.19</v>
      </c>
    </row>
    <row r="87" spans="1:5">
      <c r="A87">
        <v>201811</v>
      </c>
      <c r="B87">
        <v>1.71</v>
      </c>
      <c r="C87">
        <v>-0.73</v>
      </c>
      <c r="D87">
        <v>0.36</v>
      </c>
      <c r="E87">
        <v>0.18</v>
      </c>
    </row>
    <row r="88" spans="1:5">
      <c r="A88">
        <v>201810</v>
      </c>
      <c r="B88">
        <v>-7.65</v>
      </c>
      <c r="C88">
        <v>-4.7</v>
      </c>
      <c r="D88">
        <v>3.38</v>
      </c>
      <c r="E88">
        <v>0.19</v>
      </c>
    </row>
    <row r="89" spans="1:5">
      <c r="A89">
        <v>201809</v>
      </c>
      <c r="B89">
        <v>0.06</v>
      </c>
      <c r="C89">
        <v>-2.29</v>
      </c>
      <c r="D89">
        <v>-1.62</v>
      </c>
      <c r="E89">
        <v>0.15</v>
      </c>
    </row>
    <row r="90" spans="1:5">
      <c r="A90">
        <v>201808</v>
      </c>
      <c r="B90">
        <v>3.45</v>
      </c>
      <c r="C90">
        <v>1.1399999999999999</v>
      </c>
      <c r="D90">
        <v>-3.91</v>
      </c>
      <c r="E90">
        <v>0.16</v>
      </c>
    </row>
    <row r="91" spans="1:5">
      <c r="A91">
        <v>201807</v>
      </c>
      <c r="B91">
        <v>3.2</v>
      </c>
      <c r="C91">
        <v>-2.23</v>
      </c>
      <c r="D91">
        <v>0.49</v>
      </c>
      <c r="E91">
        <v>0.16</v>
      </c>
    </row>
    <row r="92" spans="1:5">
      <c r="A92">
        <v>201806</v>
      </c>
      <c r="B92">
        <v>0.49</v>
      </c>
      <c r="C92">
        <v>1.1100000000000001</v>
      </c>
      <c r="D92">
        <v>-2.33</v>
      </c>
      <c r="E92">
        <v>0.14000000000000001</v>
      </c>
    </row>
    <row r="93" spans="1:5">
      <c r="A93">
        <v>201805</v>
      </c>
      <c r="B93">
        <v>2.66</v>
      </c>
      <c r="C93">
        <v>5.24</v>
      </c>
      <c r="D93">
        <v>-3.14</v>
      </c>
      <c r="E93">
        <v>0.14000000000000001</v>
      </c>
    </row>
    <row r="94" spans="1:5">
      <c r="A94">
        <v>201804</v>
      </c>
      <c r="B94">
        <v>0.27</v>
      </c>
      <c r="C94">
        <v>1.0900000000000001</v>
      </c>
      <c r="D94">
        <v>0.53</v>
      </c>
      <c r="E94">
        <v>0.14000000000000001</v>
      </c>
    </row>
    <row r="95" spans="1:5">
      <c r="A95">
        <v>201803</v>
      </c>
      <c r="B95">
        <v>-2.35</v>
      </c>
      <c r="C95">
        <v>4.05</v>
      </c>
      <c r="D95">
        <v>-0.21</v>
      </c>
      <c r="E95">
        <v>0.12</v>
      </c>
    </row>
    <row r="96" spans="1:5">
      <c r="A96">
        <v>201802</v>
      </c>
      <c r="B96">
        <v>-3.64</v>
      </c>
      <c r="C96">
        <v>0.27</v>
      </c>
      <c r="D96">
        <v>-1.1000000000000001</v>
      </c>
      <c r="E96">
        <v>0.11</v>
      </c>
    </row>
    <row r="97" spans="1:5">
      <c r="A97">
        <v>201801</v>
      </c>
      <c r="B97">
        <v>5.58</v>
      </c>
      <c r="C97">
        <v>-3.16</v>
      </c>
      <c r="D97">
        <v>-1.32</v>
      </c>
      <c r="E97">
        <v>0.11</v>
      </c>
    </row>
    <row r="98" spans="1:5">
      <c r="A98">
        <v>201712</v>
      </c>
      <c r="B98">
        <v>1.06</v>
      </c>
      <c r="C98">
        <v>-1.32</v>
      </c>
      <c r="D98">
        <v>0.05</v>
      </c>
      <c r="E98">
        <v>0.09</v>
      </c>
    </row>
    <row r="99" spans="1:5">
      <c r="A99">
        <v>201711</v>
      </c>
      <c r="B99">
        <v>3.12</v>
      </c>
      <c r="C99">
        <v>-0.6</v>
      </c>
      <c r="D99">
        <v>-0.09</v>
      </c>
      <c r="E99">
        <v>0.08</v>
      </c>
    </row>
    <row r="100" spans="1:5">
      <c r="A100">
        <v>201710</v>
      </c>
      <c r="B100">
        <v>2.2599999999999998</v>
      </c>
      <c r="C100">
        <v>-1.93</v>
      </c>
      <c r="D100">
        <v>0.13</v>
      </c>
      <c r="E100">
        <v>0.09</v>
      </c>
    </row>
    <row r="101" spans="1:5">
      <c r="A101">
        <v>201709</v>
      </c>
      <c r="B101">
        <v>2.4900000000000002</v>
      </c>
      <c r="C101">
        <v>4.45</v>
      </c>
      <c r="D101">
        <v>3.15</v>
      </c>
      <c r="E101">
        <v>0.09</v>
      </c>
    </row>
    <row r="102" spans="1:5">
      <c r="A102">
        <v>201708</v>
      </c>
      <c r="B102">
        <v>0.18</v>
      </c>
      <c r="C102">
        <v>-1.67</v>
      </c>
      <c r="D102">
        <v>-2.13</v>
      </c>
      <c r="E102">
        <v>0.09</v>
      </c>
    </row>
    <row r="103" spans="1:5">
      <c r="A103">
        <v>201707</v>
      </c>
      <c r="B103">
        <v>1.88</v>
      </c>
      <c r="C103">
        <v>-1.45</v>
      </c>
      <c r="D103">
        <v>-0.23</v>
      </c>
      <c r="E103">
        <v>7.0000000000000007E-2</v>
      </c>
    </row>
    <row r="104" spans="1:5">
      <c r="A104">
        <v>201706</v>
      </c>
      <c r="B104">
        <v>0.79</v>
      </c>
      <c r="C104">
        <v>2.21</v>
      </c>
      <c r="D104">
        <v>1.5</v>
      </c>
      <c r="E104">
        <v>0.06</v>
      </c>
    </row>
    <row r="105" spans="1:5">
      <c r="A105">
        <v>201705</v>
      </c>
      <c r="B105">
        <v>1.07</v>
      </c>
      <c r="C105">
        <v>-2.52</v>
      </c>
      <c r="D105">
        <v>-3.82</v>
      </c>
      <c r="E105">
        <v>0.06</v>
      </c>
    </row>
    <row r="106" spans="1:5">
      <c r="A106">
        <v>201704</v>
      </c>
      <c r="B106">
        <v>1.08</v>
      </c>
      <c r="C106">
        <v>0.66</v>
      </c>
      <c r="D106">
        <v>-2.0499999999999998</v>
      </c>
      <c r="E106">
        <v>0.05</v>
      </c>
    </row>
    <row r="107" spans="1:5">
      <c r="A107">
        <v>201703</v>
      </c>
      <c r="B107">
        <v>0.17</v>
      </c>
      <c r="C107">
        <v>1.1299999999999999</v>
      </c>
      <c r="D107">
        <v>-3.33</v>
      </c>
      <c r="E107">
        <v>0.03</v>
      </c>
    </row>
    <row r="108" spans="1:5">
      <c r="A108">
        <v>201702</v>
      </c>
      <c r="B108">
        <v>3.55</v>
      </c>
      <c r="C108">
        <v>-2.15</v>
      </c>
      <c r="D108">
        <v>-1.5</v>
      </c>
      <c r="E108">
        <v>0.04</v>
      </c>
    </row>
    <row r="109" spans="1:5">
      <c r="A109">
        <v>201701</v>
      </c>
      <c r="B109">
        <v>1.94</v>
      </c>
      <c r="C109">
        <v>-1.1599999999999999</v>
      </c>
      <c r="D109">
        <v>-2.76</v>
      </c>
      <c r="E109">
        <v>0.04</v>
      </c>
    </row>
    <row r="110" spans="1:5">
      <c r="A110">
        <v>201612</v>
      </c>
      <c r="B110">
        <v>1.81</v>
      </c>
      <c r="C110">
        <v>0.14000000000000001</v>
      </c>
      <c r="D110">
        <v>3.47</v>
      </c>
      <c r="E110">
        <v>0.03</v>
      </c>
    </row>
    <row r="111" spans="1:5">
      <c r="A111">
        <v>201611</v>
      </c>
      <c r="B111">
        <v>4.8600000000000003</v>
      </c>
      <c r="C111">
        <v>5.6</v>
      </c>
      <c r="D111">
        <v>8.2899999999999991</v>
      </c>
      <c r="E111">
        <v>0.01</v>
      </c>
    </row>
    <row r="112" spans="1:5">
      <c r="A112">
        <v>201610</v>
      </c>
      <c r="B112">
        <v>-2.0099999999999998</v>
      </c>
      <c r="C112">
        <v>-4.3899999999999997</v>
      </c>
      <c r="D112">
        <v>4.1100000000000003</v>
      </c>
      <c r="E112">
        <v>0.02</v>
      </c>
    </row>
    <row r="113" spans="1:5">
      <c r="A113">
        <v>201609</v>
      </c>
      <c r="B113">
        <v>0.27</v>
      </c>
      <c r="C113">
        <v>2.08</v>
      </c>
      <c r="D113">
        <v>-1.19</v>
      </c>
      <c r="E113">
        <v>0.02</v>
      </c>
    </row>
    <row r="114" spans="1:5">
      <c r="A114">
        <v>201608</v>
      </c>
      <c r="B114">
        <v>0.49</v>
      </c>
      <c r="C114">
        <v>1.17</v>
      </c>
      <c r="D114">
        <v>3.17</v>
      </c>
      <c r="E114">
        <v>0.02</v>
      </c>
    </row>
    <row r="115" spans="1:5">
      <c r="A115">
        <v>201607</v>
      </c>
      <c r="B115">
        <v>3.94</v>
      </c>
      <c r="C115">
        <v>2.4500000000000002</v>
      </c>
      <c r="D115">
        <v>-1.24</v>
      </c>
      <c r="E115">
        <v>0.02</v>
      </c>
    </row>
    <row r="116" spans="1:5">
      <c r="A116">
        <v>201606</v>
      </c>
      <c r="B116">
        <v>-0.03</v>
      </c>
      <c r="C116">
        <v>0.6</v>
      </c>
      <c r="D116">
        <v>-1.49</v>
      </c>
      <c r="E116">
        <v>0.02</v>
      </c>
    </row>
    <row r="117" spans="1:5">
      <c r="A117">
        <v>201605</v>
      </c>
      <c r="B117">
        <v>1.78</v>
      </c>
      <c r="C117">
        <v>-0.18</v>
      </c>
      <c r="D117">
        <v>-1.62</v>
      </c>
      <c r="E117">
        <v>0.01</v>
      </c>
    </row>
    <row r="118" spans="1:5">
      <c r="A118">
        <v>201604</v>
      </c>
      <c r="B118">
        <v>0.92</v>
      </c>
      <c r="C118">
        <v>0.77</v>
      </c>
      <c r="D118">
        <v>3.22</v>
      </c>
      <c r="E118">
        <v>0.01</v>
      </c>
    </row>
    <row r="119" spans="1:5">
      <c r="A119">
        <v>201603</v>
      </c>
      <c r="B119">
        <v>6.95</v>
      </c>
      <c r="C119">
        <v>0.75</v>
      </c>
      <c r="D119">
        <v>1.22</v>
      </c>
      <c r="E119">
        <v>0.02</v>
      </c>
    </row>
    <row r="120" spans="1:5">
      <c r="A120">
        <v>201602</v>
      </c>
      <c r="B120">
        <v>-0.06</v>
      </c>
      <c r="C120">
        <v>0.73</v>
      </c>
      <c r="D120">
        <v>-0.61</v>
      </c>
      <c r="E120">
        <v>0.02</v>
      </c>
    </row>
    <row r="121" spans="1:5">
      <c r="A121">
        <v>201601</v>
      </c>
      <c r="B121">
        <v>-5.74</v>
      </c>
      <c r="C121">
        <v>-3.4</v>
      </c>
      <c r="D121">
        <v>2.08</v>
      </c>
      <c r="E121">
        <v>0.01</v>
      </c>
    </row>
    <row r="122" spans="1:5">
      <c r="A122">
        <v>201512</v>
      </c>
      <c r="B122">
        <v>-2.15</v>
      </c>
      <c r="C122">
        <v>-2.8</v>
      </c>
      <c r="D122">
        <v>-2.57</v>
      </c>
      <c r="E122">
        <v>0.01</v>
      </c>
    </row>
    <row r="123" spans="1:5">
      <c r="A123">
        <v>201511</v>
      </c>
      <c r="B123">
        <v>0.56999999999999995</v>
      </c>
      <c r="C123">
        <v>3.58</v>
      </c>
      <c r="D123">
        <v>-0.43</v>
      </c>
      <c r="E123">
        <v>0</v>
      </c>
    </row>
    <row r="124" spans="1:5">
      <c r="A124">
        <v>201510</v>
      </c>
      <c r="B124">
        <v>7.75</v>
      </c>
      <c r="C124">
        <v>-1.9</v>
      </c>
      <c r="D124">
        <v>-0.47</v>
      </c>
      <c r="E124">
        <v>0</v>
      </c>
    </row>
    <row r="125" spans="1:5">
      <c r="A125">
        <v>201509</v>
      </c>
      <c r="B125">
        <v>-3.06</v>
      </c>
      <c r="C125">
        <v>-2.63</v>
      </c>
      <c r="D125">
        <v>0.55000000000000004</v>
      </c>
      <c r="E125">
        <v>0</v>
      </c>
    </row>
    <row r="126" spans="1:5">
      <c r="A126">
        <v>201508</v>
      </c>
      <c r="B126">
        <v>-6.02</v>
      </c>
      <c r="C126">
        <v>0.37</v>
      </c>
      <c r="D126">
        <v>2.75</v>
      </c>
      <c r="E126">
        <v>0</v>
      </c>
    </row>
    <row r="127" spans="1:5">
      <c r="A127">
        <v>201507</v>
      </c>
      <c r="B127">
        <v>1.57</v>
      </c>
      <c r="C127">
        <v>-4.17</v>
      </c>
      <c r="D127">
        <v>-4.16</v>
      </c>
      <c r="E127">
        <v>0</v>
      </c>
    </row>
    <row r="128" spans="1:5">
      <c r="A128">
        <v>201506</v>
      </c>
      <c r="B128">
        <v>-1.52</v>
      </c>
      <c r="C128">
        <v>2.94</v>
      </c>
      <c r="D128">
        <v>-0.82</v>
      </c>
      <c r="E128">
        <v>0</v>
      </c>
    </row>
    <row r="129" spans="1:5">
      <c r="A129">
        <v>201505</v>
      </c>
      <c r="B129">
        <v>1.37</v>
      </c>
      <c r="C129">
        <v>0.95</v>
      </c>
      <c r="D129">
        <v>-1.1100000000000001</v>
      </c>
      <c r="E129">
        <v>0</v>
      </c>
    </row>
    <row r="130" spans="1:5">
      <c r="A130">
        <v>201504</v>
      </c>
      <c r="B130">
        <v>0.59</v>
      </c>
      <c r="C130">
        <v>-2.99</v>
      </c>
      <c r="D130">
        <v>1.8</v>
      </c>
      <c r="E130">
        <v>0</v>
      </c>
    </row>
    <row r="131" spans="1:5">
      <c r="A131">
        <v>201503</v>
      </c>
      <c r="B131">
        <v>-1.1100000000000001</v>
      </c>
      <c r="C131">
        <v>3.05</v>
      </c>
      <c r="D131">
        <v>-0.38</v>
      </c>
      <c r="E131">
        <v>0</v>
      </c>
    </row>
    <row r="132" spans="1:5">
      <c r="A132">
        <v>201502</v>
      </c>
      <c r="B132">
        <v>6.13</v>
      </c>
      <c r="C132">
        <v>0.61</v>
      </c>
      <c r="D132">
        <v>-1.79</v>
      </c>
      <c r="E132">
        <v>0</v>
      </c>
    </row>
    <row r="133" spans="1:5">
      <c r="A133">
        <v>201501</v>
      </c>
      <c r="B133">
        <v>-3.1</v>
      </c>
      <c r="C133">
        <v>-0.59</v>
      </c>
      <c r="D133">
        <v>-3.45</v>
      </c>
      <c r="E133">
        <v>0</v>
      </c>
    </row>
    <row r="134" spans="1:5">
      <c r="A134">
        <v>201412</v>
      </c>
      <c r="B134">
        <v>-0.05</v>
      </c>
      <c r="C134">
        <v>2.5299999999999998</v>
      </c>
      <c r="D134">
        <v>2.12</v>
      </c>
      <c r="E134">
        <v>0</v>
      </c>
    </row>
    <row r="135" spans="1:5">
      <c r="A135">
        <v>201411</v>
      </c>
      <c r="B135">
        <v>2.56</v>
      </c>
      <c r="C135">
        <v>-2.0499999999999998</v>
      </c>
      <c r="D135">
        <v>-3.13</v>
      </c>
      <c r="E135">
        <v>0</v>
      </c>
    </row>
    <row r="136" spans="1:5">
      <c r="A136">
        <v>201410</v>
      </c>
      <c r="B136">
        <v>2.5099999999999998</v>
      </c>
      <c r="C136">
        <v>4.05</v>
      </c>
      <c r="D136">
        <v>-1.63</v>
      </c>
      <c r="E136">
        <v>0</v>
      </c>
    </row>
    <row r="137" spans="1:5">
      <c r="A137">
        <v>201409</v>
      </c>
      <c r="B137">
        <v>-1.96</v>
      </c>
      <c r="C137">
        <v>-3.59</v>
      </c>
      <c r="D137">
        <v>-1.47</v>
      </c>
      <c r="E137">
        <v>0</v>
      </c>
    </row>
    <row r="138" spans="1:5">
      <c r="A138">
        <v>201408</v>
      </c>
      <c r="B138">
        <v>4.24</v>
      </c>
      <c r="C138">
        <v>0.41</v>
      </c>
      <c r="D138">
        <v>-0.56999999999999995</v>
      </c>
      <c r="E138">
        <v>0</v>
      </c>
    </row>
    <row r="139" spans="1:5">
      <c r="A139">
        <v>201407</v>
      </c>
      <c r="B139">
        <v>-2.0299999999999998</v>
      </c>
      <c r="C139">
        <v>-4.18</v>
      </c>
      <c r="D139">
        <v>-0.08</v>
      </c>
      <c r="E139">
        <v>0</v>
      </c>
    </row>
    <row r="140" spans="1:5">
      <c r="A140">
        <v>201406</v>
      </c>
      <c r="B140">
        <v>2.6</v>
      </c>
      <c r="C140">
        <v>3.05</v>
      </c>
      <c r="D140">
        <v>-0.71</v>
      </c>
      <c r="E140">
        <v>0</v>
      </c>
    </row>
    <row r="141" spans="1:5">
      <c r="A141">
        <v>201405</v>
      </c>
      <c r="B141">
        <v>2.0499999999999998</v>
      </c>
      <c r="C141">
        <v>-1.85</v>
      </c>
      <c r="D141">
        <v>-0.1</v>
      </c>
      <c r="E141">
        <v>0</v>
      </c>
    </row>
    <row r="142" spans="1:5">
      <c r="A142">
        <v>201404</v>
      </c>
      <c r="B142">
        <v>-0.18</v>
      </c>
      <c r="C142">
        <v>-4.18</v>
      </c>
      <c r="D142">
        <v>1.22</v>
      </c>
      <c r="E142">
        <v>0</v>
      </c>
    </row>
    <row r="143" spans="1:5">
      <c r="A143">
        <v>201403</v>
      </c>
      <c r="B143">
        <v>0.43</v>
      </c>
      <c r="C143">
        <v>-1.86</v>
      </c>
      <c r="D143">
        <v>4.9000000000000004</v>
      </c>
      <c r="E143">
        <v>0</v>
      </c>
    </row>
    <row r="144" spans="1:5">
      <c r="A144">
        <v>201402</v>
      </c>
      <c r="B144">
        <v>4.66</v>
      </c>
      <c r="C144">
        <v>0.36</v>
      </c>
      <c r="D144">
        <v>-0.35</v>
      </c>
      <c r="E144">
        <v>0</v>
      </c>
    </row>
    <row r="145" spans="1:5">
      <c r="A145">
        <v>201401</v>
      </c>
      <c r="B145">
        <v>-3.32</v>
      </c>
      <c r="C145">
        <v>0.93</v>
      </c>
      <c r="D145">
        <v>-1.99</v>
      </c>
      <c r="E145">
        <v>0</v>
      </c>
    </row>
    <row r="146" spans="1:5">
      <c r="A146">
        <v>201312</v>
      </c>
      <c r="B146">
        <v>2.81</v>
      </c>
      <c r="C146">
        <v>-0.44</v>
      </c>
      <c r="D146">
        <v>0</v>
      </c>
      <c r="E146">
        <v>0</v>
      </c>
    </row>
    <row r="147" spans="1:5">
      <c r="A147">
        <v>201311</v>
      </c>
      <c r="B147">
        <v>3.11</v>
      </c>
      <c r="C147">
        <v>1.31</v>
      </c>
      <c r="D147">
        <v>0.19</v>
      </c>
      <c r="E147">
        <v>0</v>
      </c>
    </row>
    <row r="148" spans="1:5">
      <c r="A148">
        <v>201310</v>
      </c>
      <c r="B148">
        <v>4.17</v>
      </c>
      <c r="C148">
        <v>-1.56</v>
      </c>
      <c r="D148">
        <v>1.22</v>
      </c>
      <c r="E148">
        <v>0</v>
      </c>
    </row>
    <row r="149" spans="1:5">
      <c r="A149">
        <v>201309</v>
      </c>
      <c r="B149">
        <v>3.77</v>
      </c>
      <c r="C149">
        <v>2.89</v>
      </c>
      <c r="D149">
        <v>-1.18</v>
      </c>
      <c r="E149">
        <v>0</v>
      </c>
    </row>
    <row r="150" spans="1:5">
      <c r="A150">
        <v>201308</v>
      </c>
      <c r="B150">
        <v>-2.71</v>
      </c>
      <c r="C150">
        <v>0.32</v>
      </c>
      <c r="D150">
        <v>-2.73</v>
      </c>
      <c r="E150">
        <v>0</v>
      </c>
    </row>
    <row r="151" spans="1:5">
      <c r="A151">
        <v>201307</v>
      </c>
      <c r="B151">
        <v>5.65</v>
      </c>
      <c r="C151">
        <v>1.81</v>
      </c>
      <c r="D151">
        <v>0.57999999999999996</v>
      </c>
      <c r="E151">
        <v>0</v>
      </c>
    </row>
    <row r="152" spans="1:5">
      <c r="A152">
        <v>201306</v>
      </c>
      <c r="B152">
        <v>-1.2</v>
      </c>
      <c r="C152">
        <v>1.31</v>
      </c>
      <c r="D152">
        <v>-0.05</v>
      </c>
      <c r="E152">
        <v>0</v>
      </c>
    </row>
    <row r="153" spans="1:5">
      <c r="A153">
        <v>201305</v>
      </c>
      <c r="B153">
        <v>2.8</v>
      </c>
      <c r="C153">
        <v>1.7</v>
      </c>
      <c r="D153">
        <v>2.67</v>
      </c>
      <c r="E153">
        <v>0</v>
      </c>
    </row>
    <row r="154" spans="1:5">
      <c r="A154">
        <v>201304</v>
      </c>
      <c r="B154">
        <v>1.56</v>
      </c>
      <c r="C154">
        <v>-2.37</v>
      </c>
      <c r="D154">
        <v>0.44</v>
      </c>
      <c r="E154">
        <v>0</v>
      </c>
    </row>
    <row r="155" spans="1:5">
      <c r="A155">
        <v>201303</v>
      </c>
      <c r="B155">
        <v>4.04</v>
      </c>
      <c r="C155">
        <v>0.83</v>
      </c>
      <c r="D155">
        <v>-0.22</v>
      </c>
      <c r="E155">
        <v>0</v>
      </c>
    </row>
    <row r="156" spans="1:5">
      <c r="A156">
        <v>201302</v>
      </c>
      <c r="B156">
        <v>1.28</v>
      </c>
      <c r="C156">
        <v>-0.3</v>
      </c>
      <c r="D156">
        <v>0.21</v>
      </c>
      <c r="E156">
        <v>0</v>
      </c>
    </row>
    <row r="157" spans="1:5">
      <c r="A157">
        <v>201301</v>
      </c>
      <c r="B157">
        <v>5.57</v>
      </c>
      <c r="C157">
        <v>0.28999999999999998</v>
      </c>
      <c r="D157">
        <v>1.01</v>
      </c>
      <c r="E157">
        <v>0</v>
      </c>
    </row>
    <row r="158" spans="1:5">
      <c r="A158">
        <v>201212</v>
      </c>
      <c r="B158">
        <v>1.18</v>
      </c>
      <c r="C158">
        <v>1.5</v>
      </c>
      <c r="D158">
        <v>3.48</v>
      </c>
      <c r="E158">
        <v>0.01</v>
      </c>
    </row>
    <row r="159" spans="1:5">
      <c r="A159">
        <v>201211</v>
      </c>
      <c r="B159">
        <v>0.78</v>
      </c>
      <c r="C159">
        <v>0.6</v>
      </c>
      <c r="D159">
        <v>-0.86</v>
      </c>
      <c r="E159">
        <v>0.01</v>
      </c>
    </row>
    <row r="160" spans="1:5">
      <c r="A160">
        <v>201210</v>
      </c>
      <c r="B160">
        <v>-1.76</v>
      </c>
      <c r="C160">
        <v>-1.0900000000000001</v>
      </c>
      <c r="D160">
        <v>3.52</v>
      </c>
      <c r="E160">
        <v>0.01</v>
      </c>
    </row>
    <row r="161" spans="1:5">
      <c r="A161">
        <v>201209</v>
      </c>
      <c r="B161">
        <v>2.73</v>
      </c>
      <c r="C161">
        <v>0.45</v>
      </c>
      <c r="D161">
        <v>1.62</v>
      </c>
      <c r="E161">
        <v>0.01</v>
      </c>
    </row>
    <row r="162" spans="1:5">
      <c r="A162">
        <v>201208</v>
      </c>
      <c r="B162">
        <v>2.54</v>
      </c>
      <c r="C162">
        <v>0.5</v>
      </c>
      <c r="D162">
        <v>1.23</v>
      </c>
      <c r="E162">
        <v>0.01</v>
      </c>
    </row>
    <row r="163" spans="1:5">
      <c r="A163">
        <v>201207</v>
      </c>
      <c r="B163">
        <v>0.79</v>
      </c>
      <c r="C163">
        <v>-2.76</v>
      </c>
      <c r="D163">
        <v>-0.06</v>
      </c>
      <c r="E163">
        <v>0</v>
      </c>
    </row>
    <row r="164" spans="1:5">
      <c r="A164">
        <v>201206</v>
      </c>
      <c r="B164">
        <v>3.89</v>
      </c>
      <c r="C164">
        <v>0.72</v>
      </c>
      <c r="D164">
        <v>0.55000000000000004</v>
      </c>
      <c r="E164">
        <v>0</v>
      </c>
    </row>
    <row r="165" spans="1:5">
      <c r="A165">
        <v>201205</v>
      </c>
      <c r="B165">
        <v>-6.17</v>
      </c>
      <c r="C165">
        <v>0.12</v>
      </c>
      <c r="D165">
        <v>-0.95</v>
      </c>
      <c r="E165">
        <v>0.01</v>
      </c>
    </row>
    <row r="166" spans="1:5">
      <c r="A166">
        <v>201204</v>
      </c>
      <c r="B166">
        <v>-0.85</v>
      </c>
      <c r="C166">
        <v>-0.37</v>
      </c>
      <c r="D166">
        <v>-0.77</v>
      </c>
      <c r="E166">
        <v>0</v>
      </c>
    </row>
    <row r="167" spans="1:5">
      <c r="A167">
        <v>201203</v>
      </c>
      <c r="B167">
        <v>3.12</v>
      </c>
      <c r="C167">
        <v>-0.63</v>
      </c>
      <c r="D167">
        <v>1.19</v>
      </c>
      <c r="E167">
        <v>0</v>
      </c>
    </row>
    <row r="168" spans="1:5">
      <c r="A168">
        <v>201202</v>
      </c>
      <c r="B168">
        <v>4.42</v>
      </c>
      <c r="C168">
        <v>-1.84</v>
      </c>
      <c r="D168">
        <v>0.42</v>
      </c>
      <c r="E168">
        <v>0</v>
      </c>
    </row>
    <row r="169" spans="1:5">
      <c r="A169">
        <v>201201</v>
      </c>
      <c r="B169">
        <v>5.05</v>
      </c>
      <c r="C169">
        <v>2.0099999999999998</v>
      </c>
      <c r="D169">
        <v>-0.93</v>
      </c>
      <c r="E169">
        <v>0</v>
      </c>
    </row>
    <row r="170" spans="1:5">
      <c r="A170">
        <v>201112</v>
      </c>
      <c r="B170">
        <v>0.75</v>
      </c>
      <c r="C170">
        <v>-0.56000000000000005</v>
      </c>
      <c r="D170">
        <v>1.54</v>
      </c>
      <c r="E170">
        <v>0</v>
      </c>
    </row>
    <row r="171" spans="1:5">
      <c r="A171">
        <v>201111</v>
      </c>
      <c r="B171">
        <v>-0.27</v>
      </c>
      <c r="C171">
        <v>-0.18</v>
      </c>
      <c r="D171">
        <v>-0.52</v>
      </c>
      <c r="E171">
        <v>0</v>
      </c>
    </row>
    <row r="172" spans="1:5">
      <c r="A172">
        <v>201110</v>
      </c>
      <c r="B172">
        <v>11.33</v>
      </c>
      <c r="C172">
        <v>3.05</v>
      </c>
      <c r="D172">
        <v>0.06</v>
      </c>
      <c r="E172">
        <v>0</v>
      </c>
    </row>
    <row r="173" spans="1:5">
      <c r="A173">
        <v>201109</v>
      </c>
      <c r="B173">
        <v>-7.58</v>
      </c>
      <c r="C173">
        <v>-3.12</v>
      </c>
      <c r="D173">
        <v>-1.53</v>
      </c>
      <c r="E173">
        <v>0</v>
      </c>
    </row>
    <row r="174" spans="1:5">
      <c r="A174">
        <v>201108</v>
      </c>
      <c r="B174">
        <v>-5.96</v>
      </c>
      <c r="C174">
        <v>-2.96</v>
      </c>
      <c r="D174">
        <v>-2.4300000000000002</v>
      </c>
      <c r="E174">
        <v>0.01</v>
      </c>
    </row>
    <row r="175" spans="1:5">
      <c r="A175">
        <v>201107</v>
      </c>
      <c r="B175">
        <v>-2.35</v>
      </c>
      <c r="C175">
        <v>-1.17</v>
      </c>
      <c r="D175">
        <v>-0.91</v>
      </c>
      <c r="E175">
        <v>0</v>
      </c>
    </row>
    <row r="176" spans="1:5">
      <c r="A176">
        <v>201106</v>
      </c>
      <c r="B176">
        <v>-1.74</v>
      </c>
      <c r="C176">
        <v>-0.27</v>
      </c>
      <c r="D176">
        <v>-0.2</v>
      </c>
      <c r="E176">
        <v>0</v>
      </c>
    </row>
    <row r="177" spans="1:5">
      <c r="A177">
        <v>201105</v>
      </c>
      <c r="B177">
        <v>-1.27</v>
      </c>
      <c r="C177">
        <v>-0.73</v>
      </c>
      <c r="D177">
        <v>-1.85</v>
      </c>
      <c r="E177">
        <v>0</v>
      </c>
    </row>
    <row r="178" spans="1:5">
      <c r="A178">
        <v>201104</v>
      </c>
      <c r="B178">
        <v>2.9</v>
      </c>
      <c r="C178">
        <v>-0.42</v>
      </c>
      <c r="D178">
        <v>-2.44</v>
      </c>
      <c r="E178">
        <v>0</v>
      </c>
    </row>
    <row r="179" spans="1:5">
      <c r="A179">
        <v>201103</v>
      </c>
      <c r="B179">
        <v>0.45</v>
      </c>
      <c r="C179">
        <v>2.4900000000000002</v>
      </c>
      <c r="D179">
        <v>-1.84</v>
      </c>
      <c r="E179">
        <v>0.01</v>
      </c>
    </row>
    <row r="180" spans="1:5">
      <c r="A180">
        <v>201102</v>
      </c>
      <c r="B180">
        <v>3.48</v>
      </c>
      <c r="C180">
        <v>1.5</v>
      </c>
      <c r="D180">
        <v>1.18</v>
      </c>
      <c r="E180">
        <v>0.01</v>
      </c>
    </row>
    <row r="181" spans="1:5">
      <c r="A181">
        <v>201101</v>
      </c>
      <c r="B181">
        <v>1.98</v>
      </c>
      <c r="C181">
        <v>-2.29</v>
      </c>
      <c r="D181">
        <v>0.61</v>
      </c>
      <c r="E181">
        <v>0.01</v>
      </c>
    </row>
    <row r="182" spans="1:5">
      <c r="A182">
        <v>201012</v>
      </c>
      <c r="B182">
        <v>6.82</v>
      </c>
      <c r="C182">
        <v>0.72</v>
      </c>
      <c r="D182">
        <v>3.56</v>
      </c>
      <c r="E182">
        <v>0.01</v>
      </c>
    </row>
    <row r="183" spans="1:5">
      <c r="A183">
        <v>201011</v>
      </c>
      <c r="B183">
        <v>0.59</v>
      </c>
      <c r="C183">
        <v>3.67</v>
      </c>
      <c r="D183">
        <v>-0.9</v>
      </c>
      <c r="E183">
        <v>0.01</v>
      </c>
    </row>
    <row r="184" spans="1:5">
      <c r="A184">
        <v>201010</v>
      </c>
      <c r="B184">
        <v>3.87</v>
      </c>
      <c r="C184">
        <v>1.08</v>
      </c>
      <c r="D184">
        <v>-2.46</v>
      </c>
      <c r="E184">
        <v>0.01</v>
      </c>
    </row>
    <row r="185" spans="1:5">
      <c r="A185">
        <v>201009</v>
      </c>
      <c r="B185">
        <v>9.5500000000000007</v>
      </c>
      <c r="C185">
        <v>3.82</v>
      </c>
      <c r="D185">
        <v>-3.02</v>
      </c>
      <c r="E185">
        <v>0.01</v>
      </c>
    </row>
    <row r="186" spans="1:5">
      <c r="A186">
        <v>201008</v>
      </c>
      <c r="B186">
        <v>-4.78</v>
      </c>
      <c r="C186">
        <v>-3.01</v>
      </c>
      <c r="D186">
        <v>-1.73</v>
      </c>
      <c r="E186">
        <v>0.01</v>
      </c>
    </row>
    <row r="187" spans="1:5">
      <c r="A187">
        <v>201007</v>
      </c>
      <c r="B187">
        <v>6.92</v>
      </c>
      <c r="C187">
        <v>0.22</v>
      </c>
      <c r="D187">
        <v>-0.5</v>
      </c>
      <c r="E187">
        <v>0.01</v>
      </c>
    </row>
    <row r="188" spans="1:5">
      <c r="A188">
        <v>201006</v>
      </c>
      <c r="B188">
        <v>-5.56</v>
      </c>
      <c r="C188">
        <v>-1.79</v>
      </c>
      <c r="D188">
        <v>-4.7300000000000004</v>
      </c>
      <c r="E188">
        <v>0.01</v>
      </c>
    </row>
    <row r="189" spans="1:5">
      <c r="A189">
        <v>201005</v>
      </c>
      <c r="B189">
        <v>-7.9</v>
      </c>
      <c r="C189">
        <v>0.13</v>
      </c>
      <c r="D189">
        <v>-2.48</v>
      </c>
      <c r="E189">
        <v>0.01</v>
      </c>
    </row>
    <row r="190" spans="1:5">
      <c r="A190">
        <v>201004</v>
      </c>
      <c r="B190">
        <v>1.99</v>
      </c>
      <c r="C190">
        <v>4.84</v>
      </c>
      <c r="D190">
        <v>2.96</v>
      </c>
      <c r="E190">
        <v>0.01</v>
      </c>
    </row>
    <row r="191" spans="1:5">
      <c r="A191">
        <v>201003</v>
      </c>
      <c r="B191">
        <v>6.3</v>
      </c>
      <c r="C191">
        <v>1.46</v>
      </c>
      <c r="D191">
        <v>2.19</v>
      </c>
      <c r="E191">
        <v>0.01</v>
      </c>
    </row>
    <row r="192" spans="1:5">
      <c r="A192">
        <v>201002</v>
      </c>
      <c r="B192">
        <v>3.39</v>
      </c>
      <c r="C192">
        <v>1.18</v>
      </c>
      <c r="D192">
        <v>3.18</v>
      </c>
      <c r="E192">
        <v>0</v>
      </c>
    </row>
    <row r="193" spans="1:5">
      <c r="A193">
        <v>201001</v>
      </c>
      <c r="B193">
        <v>-3.35</v>
      </c>
      <c r="C193">
        <v>0.43</v>
      </c>
      <c r="D193">
        <v>0.33</v>
      </c>
      <c r="E193">
        <v>0</v>
      </c>
    </row>
    <row r="194" spans="1:5">
      <c r="A194">
        <v>200912</v>
      </c>
      <c r="B194">
        <v>2.8</v>
      </c>
      <c r="C194">
        <v>6.01</v>
      </c>
      <c r="D194">
        <v>-0.11</v>
      </c>
      <c r="E194">
        <v>0.01</v>
      </c>
    </row>
    <row r="195" spans="1:5">
      <c r="A195">
        <v>200911</v>
      </c>
      <c r="B195">
        <v>5.63</v>
      </c>
      <c r="C195">
        <v>-2.5</v>
      </c>
      <c r="D195">
        <v>-0.33</v>
      </c>
      <c r="E195">
        <v>0</v>
      </c>
    </row>
    <row r="196" spans="1:5">
      <c r="A196">
        <v>200910</v>
      </c>
      <c r="B196">
        <v>-2.5299999999999998</v>
      </c>
      <c r="C196">
        <v>-4.26</v>
      </c>
      <c r="D196">
        <v>-4.17</v>
      </c>
      <c r="E196">
        <v>0</v>
      </c>
    </row>
    <row r="197" spans="1:5">
      <c r="A197">
        <v>200909</v>
      </c>
      <c r="B197">
        <v>4.08</v>
      </c>
      <c r="C197">
        <v>2.4300000000000002</v>
      </c>
      <c r="D197">
        <v>1.1499999999999999</v>
      </c>
      <c r="E197">
        <v>0.01</v>
      </c>
    </row>
    <row r="198" spans="1:5">
      <c r="A198">
        <v>200908</v>
      </c>
      <c r="B198">
        <v>3.33</v>
      </c>
      <c r="C198">
        <v>-1.1200000000000001</v>
      </c>
      <c r="D198">
        <v>7.6</v>
      </c>
      <c r="E198">
        <v>0.01</v>
      </c>
    </row>
    <row r="199" spans="1:5">
      <c r="A199">
        <v>200907</v>
      </c>
      <c r="B199">
        <v>7.74</v>
      </c>
      <c r="C199">
        <v>1.75</v>
      </c>
      <c r="D199">
        <v>4.8899999999999997</v>
      </c>
      <c r="E199">
        <v>0.01</v>
      </c>
    </row>
    <row r="200" spans="1:5">
      <c r="A200">
        <v>200906</v>
      </c>
      <c r="B200">
        <v>0.42</v>
      </c>
      <c r="C200">
        <v>2.58</v>
      </c>
      <c r="D200">
        <v>-2.76</v>
      </c>
      <c r="E200">
        <v>0.01</v>
      </c>
    </row>
    <row r="201" spans="1:5">
      <c r="A201">
        <v>200905</v>
      </c>
      <c r="B201">
        <v>5.21</v>
      </c>
      <c r="C201">
        <v>-2.41</v>
      </c>
      <c r="D201">
        <v>0.41</v>
      </c>
      <c r="E201">
        <v>0</v>
      </c>
    </row>
    <row r="202" spans="1:5">
      <c r="A202">
        <v>200904</v>
      </c>
      <c r="B202">
        <v>10.17</v>
      </c>
      <c r="C202">
        <v>5.4</v>
      </c>
      <c r="D202">
        <v>5.38</v>
      </c>
      <c r="E202">
        <v>0.01</v>
      </c>
    </row>
    <row r="203" spans="1:5">
      <c r="A203">
        <v>200903</v>
      </c>
      <c r="B203">
        <v>9.01</v>
      </c>
      <c r="C203">
        <v>-0.1</v>
      </c>
      <c r="D203">
        <v>3.48</v>
      </c>
      <c r="E203">
        <v>0.02</v>
      </c>
    </row>
    <row r="204" spans="1:5">
      <c r="A204">
        <v>200902</v>
      </c>
      <c r="B204">
        <v>-10.14</v>
      </c>
      <c r="C204">
        <v>0.14000000000000001</v>
      </c>
      <c r="D204">
        <v>-6.6</v>
      </c>
      <c r="E204">
        <v>0.01</v>
      </c>
    </row>
    <row r="205" spans="1:5">
      <c r="A205">
        <v>200901</v>
      </c>
      <c r="B205">
        <v>-8.09</v>
      </c>
      <c r="C205">
        <v>0.04</v>
      </c>
      <c r="D205">
        <v>-11.02</v>
      </c>
      <c r="E205">
        <v>0</v>
      </c>
    </row>
    <row r="206" spans="1:5">
      <c r="A206">
        <v>200812</v>
      </c>
      <c r="B206">
        <v>1.77</v>
      </c>
      <c r="C206">
        <v>3.52</v>
      </c>
      <c r="D206">
        <v>0.05</v>
      </c>
      <c r="E206">
        <v>0</v>
      </c>
    </row>
    <row r="207" spans="1:5">
      <c r="A207">
        <v>200811</v>
      </c>
      <c r="B207">
        <v>-7.74</v>
      </c>
      <c r="C207">
        <v>-3.01</v>
      </c>
      <c r="D207">
        <v>-6.21</v>
      </c>
      <c r="E207">
        <v>0.03</v>
      </c>
    </row>
    <row r="208" spans="1:5">
      <c r="A208">
        <v>200810</v>
      </c>
      <c r="B208">
        <v>-17.2</v>
      </c>
      <c r="C208">
        <v>-2.31</v>
      </c>
      <c r="D208">
        <v>-1.89</v>
      </c>
      <c r="E208">
        <v>0.08</v>
      </c>
    </row>
    <row r="209" spans="1:5">
      <c r="A209">
        <v>200809</v>
      </c>
      <c r="B209">
        <v>-9.35</v>
      </c>
      <c r="C209">
        <v>-1.07</v>
      </c>
      <c r="D209">
        <v>5.66</v>
      </c>
      <c r="E209">
        <v>0.15</v>
      </c>
    </row>
    <row r="210" spans="1:5">
      <c r="A210">
        <v>200808</v>
      </c>
      <c r="B210">
        <v>1.53</v>
      </c>
      <c r="C210">
        <v>3.4</v>
      </c>
      <c r="D210">
        <v>1.52</v>
      </c>
      <c r="E210">
        <v>0.13</v>
      </c>
    </row>
    <row r="211" spans="1:5">
      <c r="A211">
        <v>200807</v>
      </c>
      <c r="B211">
        <v>-0.75</v>
      </c>
      <c r="C211">
        <v>2.6</v>
      </c>
      <c r="D211">
        <v>5.2</v>
      </c>
      <c r="E211">
        <v>0.15</v>
      </c>
    </row>
    <row r="212" spans="1:5">
      <c r="A212">
        <v>200806</v>
      </c>
      <c r="B212">
        <v>-8.43</v>
      </c>
      <c r="C212">
        <v>1.1499999999999999</v>
      </c>
      <c r="D212">
        <v>-2.5099999999999998</v>
      </c>
      <c r="E212">
        <v>0.17</v>
      </c>
    </row>
    <row r="213" spans="1:5">
      <c r="A213">
        <v>200805</v>
      </c>
      <c r="B213">
        <v>1.87</v>
      </c>
      <c r="C213">
        <v>2.97</v>
      </c>
      <c r="D213">
        <v>-1.5</v>
      </c>
      <c r="E213">
        <v>0.18</v>
      </c>
    </row>
    <row r="214" spans="1:5">
      <c r="A214">
        <v>200804</v>
      </c>
      <c r="B214">
        <v>4.6100000000000003</v>
      </c>
      <c r="C214">
        <v>-1.69</v>
      </c>
      <c r="D214">
        <v>-0.96</v>
      </c>
      <c r="E214">
        <v>0.18</v>
      </c>
    </row>
    <row r="215" spans="1:5">
      <c r="A215">
        <v>200803</v>
      </c>
      <c r="B215">
        <v>-0.94</v>
      </c>
      <c r="C215">
        <v>0.71</v>
      </c>
      <c r="D215">
        <v>0.31</v>
      </c>
      <c r="E215">
        <v>0.17</v>
      </c>
    </row>
    <row r="216" spans="1:5">
      <c r="A216">
        <v>200802</v>
      </c>
      <c r="B216">
        <v>-3.09</v>
      </c>
      <c r="C216">
        <v>-0.48</v>
      </c>
      <c r="D216">
        <v>-0.72</v>
      </c>
      <c r="E216">
        <v>0.13</v>
      </c>
    </row>
    <row r="217" spans="1:5">
      <c r="A217">
        <v>200801</v>
      </c>
      <c r="B217">
        <v>-6.33</v>
      </c>
      <c r="C217">
        <v>-1.02</v>
      </c>
      <c r="D217">
        <v>4</v>
      </c>
      <c r="E217">
        <v>0.21</v>
      </c>
    </row>
    <row r="218" spans="1:5">
      <c r="A218">
        <v>200712</v>
      </c>
      <c r="B218">
        <v>-0.87</v>
      </c>
      <c r="C218">
        <v>0.11</v>
      </c>
      <c r="D218">
        <v>-0.51</v>
      </c>
      <c r="E218">
        <v>0.27</v>
      </c>
    </row>
    <row r="219" spans="1:5">
      <c r="A219">
        <v>200711</v>
      </c>
      <c r="B219">
        <v>-4.8</v>
      </c>
      <c r="C219">
        <v>-2.81</v>
      </c>
      <c r="D219">
        <v>-1.0900000000000001</v>
      </c>
      <c r="E219">
        <v>0.34</v>
      </c>
    </row>
    <row r="220" spans="1:5">
      <c r="A220">
        <v>200710</v>
      </c>
      <c r="B220">
        <v>1.79</v>
      </c>
      <c r="C220">
        <v>0.19</v>
      </c>
      <c r="D220">
        <v>-2.87</v>
      </c>
      <c r="E220">
        <v>0.32</v>
      </c>
    </row>
    <row r="221" spans="1:5">
      <c r="A221">
        <v>200709</v>
      </c>
      <c r="B221">
        <v>3.22</v>
      </c>
      <c r="C221">
        <v>-2.25</v>
      </c>
      <c r="D221">
        <v>-2.17</v>
      </c>
      <c r="E221">
        <v>0.32</v>
      </c>
    </row>
    <row r="222" spans="1:5">
      <c r="A222">
        <v>200708</v>
      </c>
      <c r="B222">
        <v>0.94</v>
      </c>
      <c r="C222">
        <v>-0.11</v>
      </c>
      <c r="D222">
        <v>-1.87</v>
      </c>
      <c r="E222">
        <v>0.42</v>
      </c>
    </row>
    <row r="223" spans="1:5">
      <c r="A223">
        <v>200707</v>
      </c>
      <c r="B223">
        <v>-3.72</v>
      </c>
      <c r="C223">
        <v>-2.66</v>
      </c>
      <c r="D223">
        <v>-3.68</v>
      </c>
      <c r="E223">
        <v>0.4</v>
      </c>
    </row>
    <row r="224" spans="1:5">
      <c r="A224">
        <v>200706</v>
      </c>
      <c r="B224">
        <v>-1.96</v>
      </c>
      <c r="C224">
        <v>0.73</v>
      </c>
      <c r="D224">
        <v>-1.05</v>
      </c>
      <c r="E224">
        <v>0.4</v>
      </c>
    </row>
    <row r="225" spans="1:5">
      <c r="A225">
        <v>200705</v>
      </c>
      <c r="B225">
        <v>3.23</v>
      </c>
      <c r="C225">
        <v>0.16</v>
      </c>
      <c r="D225">
        <v>-0.59</v>
      </c>
      <c r="E225">
        <v>0.41</v>
      </c>
    </row>
    <row r="226" spans="1:5">
      <c r="A226">
        <v>200704</v>
      </c>
      <c r="B226">
        <v>3.49</v>
      </c>
      <c r="C226">
        <v>-2.21</v>
      </c>
      <c r="D226">
        <v>-1.44</v>
      </c>
      <c r="E226">
        <v>0.44</v>
      </c>
    </row>
    <row r="227" spans="1:5">
      <c r="A227">
        <v>200703</v>
      </c>
      <c r="B227">
        <v>0.71</v>
      </c>
      <c r="C227">
        <v>0.09</v>
      </c>
      <c r="D227">
        <v>-0.88</v>
      </c>
      <c r="E227">
        <v>0.43</v>
      </c>
    </row>
    <row r="228" spans="1:5">
      <c r="A228">
        <v>200702</v>
      </c>
      <c r="B228">
        <v>-1.96</v>
      </c>
      <c r="C228">
        <v>1.23</v>
      </c>
      <c r="D228">
        <v>-0.08</v>
      </c>
      <c r="E228">
        <v>0.38</v>
      </c>
    </row>
    <row r="229" spans="1:5">
      <c r="A229">
        <v>200701</v>
      </c>
      <c r="B229">
        <v>1.38</v>
      </c>
      <c r="C229">
        <v>0.09</v>
      </c>
      <c r="D229">
        <v>-0.68</v>
      </c>
      <c r="E229">
        <v>0.44</v>
      </c>
    </row>
    <row r="230" spans="1:5">
      <c r="A230">
        <v>200612</v>
      </c>
      <c r="B230">
        <v>0.85</v>
      </c>
      <c r="C230">
        <v>-1.1599999999999999</v>
      </c>
      <c r="D230">
        <v>2.74</v>
      </c>
      <c r="E230">
        <v>0.4</v>
      </c>
    </row>
    <row r="231" spans="1:5">
      <c r="A231">
        <v>200611</v>
      </c>
      <c r="B231">
        <v>1.7</v>
      </c>
      <c r="C231">
        <v>0.63</v>
      </c>
      <c r="D231">
        <v>0.04</v>
      </c>
      <c r="E231">
        <v>0.42</v>
      </c>
    </row>
    <row r="232" spans="1:5">
      <c r="A232">
        <v>200610</v>
      </c>
      <c r="B232">
        <v>3.22</v>
      </c>
      <c r="C232">
        <v>1.77</v>
      </c>
      <c r="D232">
        <v>-0.33</v>
      </c>
      <c r="E232">
        <v>0.41</v>
      </c>
    </row>
    <row r="233" spans="1:5">
      <c r="A233">
        <v>200609</v>
      </c>
      <c r="B233">
        <v>1.84</v>
      </c>
      <c r="C233">
        <v>-1.3</v>
      </c>
      <c r="D233">
        <v>0.06</v>
      </c>
      <c r="E233">
        <v>0.41</v>
      </c>
    </row>
    <row r="234" spans="1:5">
      <c r="A234">
        <v>200608</v>
      </c>
      <c r="B234">
        <v>2.0299999999999998</v>
      </c>
      <c r="C234">
        <v>0.99</v>
      </c>
      <c r="D234">
        <v>-1.95</v>
      </c>
      <c r="E234">
        <v>0.42</v>
      </c>
    </row>
    <row r="235" spans="1:5">
      <c r="A235">
        <v>200607</v>
      </c>
      <c r="B235">
        <v>-0.77</v>
      </c>
      <c r="C235">
        <v>-3.95</v>
      </c>
      <c r="D235">
        <v>2.62</v>
      </c>
      <c r="E235">
        <v>0.4</v>
      </c>
    </row>
    <row r="236" spans="1:5">
      <c r="A236">
        <v>200606</v>
      </c>
      <c r="B236">
        <v>-0.35</v>
      </c>
      <c r="C236">
        <v>-0.35</v>
      </c>
      <c r="D236">
        <v>0.85</v>
      </c>
      <c r="E236">
        <v>0.4</v>
      </c>
    </row>
    <row r="237" spans="1:5">
      <c r="A237">
        <v>200605</v>
      </c>
      <c r="B237">
        <v>-3.56</v>
      </c>
      <c r="C237">
        <v>-3.01</v>
      </c>
      <c r="D237">
        <v>2.38</v>
      </c>
      <c r="E237">
        <v>0.43</v>
      </c>
    </row>
    <row r="238" spans="1:5">
      <c r="A238">
        <v>200604</v>
      </c>
      <c r="B238">
        <v>0.73</v>
      </c>
      <c r="C238">
        <v>-1.38</v>
      </c>
      <c r="D238">
        <v>2.2599999999999998</v>
      </c>
      <c r="E238">
        <v>0.36</v>
      </c>
    </row>
    <row r="239" spans="1:5">
      <c r="A239">
        <v>200603</v>
      </c>
      <c r="B239">
        <v>1.47</v>
      </c>
      <c r="C239">
        <v>3.39</v>
      </c>
      <c r="D239">
        <v>0.61</v>
      </c>
      <c r="E239">
        <v>0.37</v>
      </c>
    </row>
    <row r="240" spans="1:5">
      <c r="A240">
        <v>200602</v>
      </c>
      <c r="B240">
        <v>-0.3</v>
      </c>
      <c r="C240">
        <v>-0.41</v>
      </c>
      <c r="D240">
        <v>-0.31</v>
      </c>
      <c r="E240">
        <v>0.34</v>
      </c>
    </row>
    <row r="241" spans="1:5">
      <c r="A241">
        <v>200601</v>
      </c>
      <c r="B241">
        <v>3.03</v>
      </c>
      <c r="C241">
        <v>5.46</v>
      </c>
      <c r="D241">
        <v>0.99</v>
      </c>
      <c r="E241">
        <v>0.35</v>
      </c>
    </row>
    <row r="242" spans="1:5">
      <c r="A242">
        <v>200512</v>
      </c>
      <c r="B242">
        <v>-0.24</v>
      </c>
      <c r="C242">
        <v>-0.44</v>
      </c>
      <c r="D242">
        <v>0.15</v>
      </c>
      <c r="E242">
        <v>0.32</v>
      </c>
    </row>
    <row r="243" spans="1:5">
      <c r="A243">
        <v>200511</v>
      </c>
      <c r="B243">
        <v>3.61</v>
      </c>
      <c r="C243">
        <v>1.05</v>
      </c>
      <c r="D243">
        <v>-1.19</v>
      </c>
      <c r="E243">
        <v>0.31</v>
      </c>
    </row>
    <row r="244" spans="1:5">
      <c r="A244">
        <v>200510</v>
      </c>
      <c r="B244">
        <v>-2.04</v>
      </c>
      <c r="C244">
        <v>-1.3</v>
      </c>
      <c r="D244">
        <v>0.43</v>
      </c>
      <c r="E244">
        <v>0.27</v>
      </c>
    </row>
    <row r="245" spans="1:5">
      <c r="A245">
        <v>200509</v>
      </c>
      <c r="B245">
        <v>0.48</v>
      </c>
      <c r="C245">
        <v>-0.62</v>
      </c>
      <c r="D245">
        <v>0.78</v>
      </c>
      <c r="E245">
        <v>0.28999999999999998</v>
      </c>
    </row>
    <row r="246" spans="1:5">
      <c r="A246">
        <v>200508</v>
      </c>
      <c r="B246">
        <v>-1.2</v>
      </c>
      <c r="C246">
        <v>-1.07</v>
      </c>
      <c r="D246">
        <v>1.34</v>
      </c>
      <c r="E246">
        <v>0.3</v>
      </c>
    </row>
    <row r="247" spans="1:5">
      <c r="A247">
        <v>200507</v>
      </c>
      <c r="B247">
        <v>3.92</v>
      </c>
      <c r="C247">
        <v>2.87</v>
      </c>
      <c r="D247">
        <v>-0.78</v>
      </c>
      <c r="E247">
        <v>0.24</v>
      </c>
    </row>
    <row r="248" spans="1:5">
      <c r="A248">
        <v>200506</v>
      </c>
      <c r="B248">
        <v>0.57999999999999996</v>
      </c>
      <c r="C248">
        <v>2.56</v>
      </c>
      <c r="D248">
        <v>2.8</v>
      </c>
      <c r="E248">
        <v>0.23</v>
      </c>
    </row>
    <row r="249" spans="1:5">
      <c r="A249">
        <v>200505</v>
      </c>
      <c r="B249">
        <v>3.65</v>
      </c>
      <c r="C249">
        <v>2.86</v>
      </c>
      <c r="D249">
        <v>-0.57999999999999996</v>
      </c>
      <c r="E249">
        <v>0.24</v>
      </c>
    </row>
    <row r="250" spans="1:5">
      <c r="A250">
        <v>200504</v>
      </c>
      <c r="B250">
        <v>-2.61</v>
      </c>
      <c r="C250">
        <v>-3.93</v>
      </c>
      <c r="D250">
        <v>0.05</v>
      </c>
      <c r="E250">
        <v>0.21</v>
      </c>
    </row>
    <row r="251" spans="1:5">
      <c r="A251">
        <v>200503</v>
      </c>
      <c r="B251">
        <v>-1.94</v>
      </c>
      <c r="C251">
        <v>-1.41</v>
      </c>
      <c r="D251">
        <v>2.0699999999999998</v>
      </c>
      <c r="E251">
        <v>0.21</v>
      </c>
    </row>
    <row r="252" spans="1:5">
      <c r="A252">
        <v>200502</v>
      </c>
      <c r="B252">
        <v>1.88</v>
      </c>
      <c r="C252">
        <v>-0.56999999999999995</v>
      </c>
      <c r="D252">
        <v>1.41</v>
      </c>
      <c r="E252">
        <v>0.16</v>
      </c>
    </row>
    <row r="253" spans="1:5">
      <c r="A253">
        <v>200501</v>
      </c>
      <c r="B253">
        <v>-2.75</v>
      </c>
      <c r="C253">
        <v>-1.66</v>
      </c>
      <c r="D253">
        <v>2.06</v>
      </c>
      <c r="E253">
        <v>0.16</v>
      </c>
    </row>
    <row r="254" spans="1:5">
      <c r="A254">
        <v>200412</v>
      </c>
      <c r="B254">
        <v>3.42</v>
      </c>
      <c r="C254">
        <v>-0.03</v>
      </c>
      <c r="D254">
        <v>-0.23</v>
      </c>
      <c r="E254">
        <v>0.16</v>
      </c>
    </row>
    <row r="255" spans="1:5">
      <c r="A255">
        <v>200411</v>
      </c>
      <c r="B255">
        <v>4.53</v>
      </c>
      <c r="C255">
        <v>3.74</v>
      </c>
      <c r="D255">
        <v>1.57</v>
      </c>
      <c r="E255">
        <v>0.15</v>
      </c>
    </row>
    <row r="256" spans="1:5">
      <c r="A256">
        <v>200410</v>
      </c>
      <c r="B256">
        <v>1.42</v>
      </c>
      <c r="C256">
        <v>0.13</v>
      </c>
      <c r="D256">
        <v>-0.26</v>
      </c>
      <c r="E256">
        <v>0.11</v>
      </c>
    </row>
    <row r="257" spans="1:5">
      <c r="A257">
        <v>200409</v>
      </c>
      <c r="B257">
        <v>1.6</v>
      </c>
      <c r="C257">
        <v>3.01</v>
      </c>
      <c r="D257">
        <v>-0.05</v>
      </c>
      <c r="E257">
        <v>0.11</v>
      </c>
    </row>
    <row r="258" spans="1:5">
      <c r="A258">
        <v>200408</v>
      </c>
      <c r="B258">
        <v>7.0000000000000007E-2</v>
      </c>
      <c r="C258">
        <v>-1.52</v>
      </c>
      <c r="D258">
        <v>1.08</v>
      </c>
      <c r="E258">
        <v>0.11</v>
      </c>
    </row>
    <row r="259" spans="1:5">
      <c r="A259">
        <v>200407</v>
      </c>
      <c r="B259">
        <v>-4.04</v>
      </c>
      <c r="C259">
        <v>-3.76</v>
      </c>
      <c r="D259">
        <v>3.22</v>
      </c>
      <c r="E259">
        <v>0.1</v>
      </c>
    </row>
    <row r="260" spans="1:5">
      <c r="A260">
        <v>200406</v>
      </c>
      <c r="B260">
        <v>1.85</v>
      </c>
      <c r="C260">
        <v>2.25</v>
      </c>
      <c r="D260">
        <v>1.21</v>
      </c>
      <c r="E260">
        <v>0.08</v>
      </c>
    </row>
    <row r="261" spans="1:5">
      <c r="A261">
        <v>200405</v>
      </c>
      <c r="B261">
        <v>1.18</v>
      </c>
      <c r="C261">
        <v>-0.23</v>
      </c>
      <c r="D261">
        <v>-0.18</v>
      </c>
      <c r="E261">
        <v>0.06</v>
      </c>
    </row>
    <row r="262" spans="1:5">
      <c r="A262">
        <v>200404</v>
      </c>
      <c r="B262">
        <v>-1.81</v>
      </c>
      <c r="C262">
        <v>-1.73</v>
      </c>
      <c r="D262">
        <v>-3.23</v>
      </c>
      <c r="E262">
        <v>0.08</v>
      </c>
    </row>
    <row r="263" spans="1:5">
      <c r="A263">
        <v>200403</v>
      </c>
      <c r="B263">
        <v>-1.32</v>
      </c>
      <c r="C263">
        <v>1.73</v>
      </c>
      <c r="D263">
        <v>0.23</v>
      </c>
      <c r="E263">
        <v>0.09</v>
      </c>
    </row>
    <row r="264" spans="1:5">
      <c r="A264">
        <v>200402</v>
      </c>
      <c r="B264">
        <v>1.4</v>
      </c>
      <c r="C264">
        <v>-1.57</v>
      </c>
      <c r="D264">
        <v>0.95</v>
      </c>
      <c r="E264">
        <v>0.06</v>
      </c>
    </row>
    <row r="265" spans="1:5">
      <c r="A265">
        <v>200401</v>
      </c>
      <c r="B265">
        <v>2.15</v>
      </c>
      <c r="C265">
        <v>2.54</v>
      </c>
      <c r="D265">
        <v>2.42</v>
      </c>
      <c r="E265">
        <v>7.0000000000000007E-2</v>
      </c>
    </row>
    <row r="266" spans="1:5">
      <c r="A266">
        <v>200312</v>
      </c>
      <c r="B266">
        <v>4.29</v>
      </c>
      <c r="C266">
        <v>-2.68</v>
      </c>
      <c r="D266">
        <v>1.51</v>
      </c>
      <c r="E266">
        <v>0.08</v>
      </c>
    </row>
    <row r="267" spans="1:5">
      <c r="A267">
        <v>200311</v>
      </c>
      <c r="B267">
        <v>1.35</v>
      </c>
      <c r="C267">
        <v>2.06</v>
      </c>
      <c r="D267">
        <v>1.72</v>
      </c>
      <c r="E267">
        <v>7.0000000000000007E-2</v>
      </c>
    </row>
    <row r="268" spans="1:5">
      <c r="A268">
        <v>200310</v>
      </c>
      <c r="B268">
        <v>6.08</v>
      </c>
      <c r="C268">
        <v>2.59</v>
      </c>
      <c r="D268">
        <v>2.21</v>
      </c>
      <c r="E268">
        <v>7.0000000000000007E-2</v>
      </c>
    </row>
    <row r="269" spans="1:5">
      <c r="A269">
        <v>200309</v>
      </c>
      <c r="B269">
        <v>-1.24</v>
      </c>
      <c r="C269">
        <v>0.85</v>
      </c>
      <c r="D269">
        <v>0.14000000000000001</v>
      </c>
      <c r="E269">
        <v>0.08</v>
      </c>
    </row>
    <row r="270" spans="1:5">
      <c r="A270">
        <v>200308</v>
      </c>
      <c r="B270">
        <v>2.33</v>
      </c>
      <c r="C270">
        <v>2.44</v>
      </c>
      <c r="D270">
        <v>1.64</v>
      </c>
      <c r="E270">
        <v>7.0000000000000007E-2</v>
      </c>
    </row>
    <row r="271" spans="1:5">
      <c r="A271">
        <v>200307</v>
      </c>
      <c r="B271">
        <v>2.33</v>
      </c>
      <c r="C271">
        <v>4.93</v>
      </c>
      <c r="D271">
        <v>-1.53</v>
      </c>
      <c r="E271">
        <v>7.0000000000000007E-2</v>
      </c>
    </row>
    <row r="272" spans="1:5">
      <c r="A272">
        <v>200306</v>
      </c>
      <c r="B272">
        <v>1.42</v>
      </c>
      <c r="C272">
        <v>1.7</v>
      </c>
      <c r="D272">
        <v>0.14000000000000001</v>
      </c>
      <c r="E272">
        <v>0.1</v>
      </c>
    </row>
    <row r="273" spans="1:5">
      <c r="A273">
        <v>200305</v>
      </c>
      <c r="B273">
        <v>6.05</v>
      </c>
      <c r="C273">
        <v>4.6100000000000003</v>
      </c>
      <c r="D273">
        <v>0.7</v>
      </c>
      <c r="E273">
        <v>0.09</v>
      </c>
    </row>
    <row r="274" spans="1:5">
      <c r="A274">
        <v>200304</v>
      </c>
      <c r="B274">
        <v>8.18</v>
      </c>
      <c r="C274">
        <v>0.76</v>
      </c>
      <c r="D274">
        <v>1.22</v>
      </c>
      <c r="E274">
        <v>0.1</v>
      </c>
    </row>
    <row r="275" spans="1:5">
      <c r="A275">
        <v>200303</v>
      </c>
      <c r="B275">
        <v>1.0900000000000001</v>
      </c>
      <c r="C275">
        <v>1.17</v>
      </c>
      <c r="D275">
        <v>-2.11</v>
      </c>
      <c r="E275">
        <v>0.1</v>
      </c>
    </row>
    <row r="276" spans="1:5">
      <c r="A276">
        <v>200302</v>
      </c>
      <c r="B276">
        <v>-1.88</v>
      </c>
      <c r="C276">
        <v>-0.44</v>
      </c>
      <c r="D276">
        <v>-1.36</v>
      </c>
      <c r="E276">
        <v>0.09</v>
      </c>
    </row>
    <row r="277" spans="1:5">
      <c r="A277">
        <v>200301</v>
      </c>
      <c r="B277">
        <v>-2.57</v>
      </c>
      <c r="C277">
        <v>1.34</v>
      </c>
      <c r="D277">
        <v>-0.79</v>
      </c>
      <c r="E277">
        <v>0.1</v>
      </c>
    </row>
    <row r="278" spans="1:5">
      <c r="A278">
        <v>200212</v>
      </c>
      <c r="B278">
        <v>-5.76</v>
      </c>
      <c r="C278">
        <v>-0.04</v>
      </c>
      <c r="D278">
        <v>2.11</v>
      </c>
      <c r="E278">
        <v>0.11</v>
      </c>
    </row>
    <row r="279" spans="1:5">
      <c r="A279">
        <v>200211</v>
      </c>
      <c r="B279">
        <v>5.96</v>
      </c>
      <c r="C279">
        <v>3.26</v>
      </c>
      <c r="D279">
        <v>-1.1599999999999999</v>
      </c>
      <c r="E279">
        <v>0.12</v>
      </c>
    </row>
    <row r="280" spans="1:5">
      <c r="A280">
        <v>200210</v>
      </c>
      <c r="B280">
        <v>7.84</v>
      </c>
      <c r="C280">
        <v>-3.4</v>
      </c>
      <c r="D280">
        <v>-3.76</v>
      </c>
      <c r="E280">
        <v>0.14000000000000001</v>
      </c>
    </row>
    <row r="281" spans="1:5">
      <c r="A281">
        <v>200209</v>
      </c>
      <c r="B281">
        <v>-10.34</v>
      </c>
      <c r="C281">
        <v>2.42</v>
      </c>
      <c r="D281">
        <v>1.26</v>
      </c>
      <c r="E281">
        <v>0.14000000000000001</v>
      </c>
    </row>
    <row r="282" spans="1:5">
      <c r="A282">
        <v>200208</v>
      </c>
      <c r="B282">
        <v>0.5</v>
      </c>
      <c r="C282">
        <v>-2.8</v>
      </c>
      <c r="D282">
        <v>3.01</v>
      </c>
      <c r="E282">
        <v>0.14000000000000001</v>
      </c>
    </row>
    <row r="283" spans="1:5">
      <c r="A283">
        <v>200207</v>
      </c>
      <c r="B283">
        <v>-8.19</v>
      </c>
      <c r="C283">
        <v>-5.25</v>
      </c>
      <c r="D283">
        <v>-3.51</v>
      </c>
      <c r="E283">
        <v>0.15</v>
      </c>
    </row>
    <row r="284" spans="1:5">
      <c r="A284">
        <v>200206</v>
      </c>
      <c r="B284">
        <v>-7.23</v>
      </c>
      <c r="C284">
        <v>4.08</v>
      </c>
      <c r="D284">
        <v>0.37</v>
      </c>
      <c r="E284">
        <v>0.13</v>
      </c>
    </row>
    <row r="285" spans="1:5">
      <c r="A285">
        <v>200205</v>
      </c>
      <c r="B285">
        <v>-1.36</v>
      </c>
      <c r="C285">
        <v>-3.27</v>
      </c>
      <c r="D285">
        <v>1.52</v>
      </c>
      <c r="E285">
        <v>0.14000000000000001</v>
      </c>
    </row>
    <row r="286" spans="1:5">
      <c r="A286">
        <v>200204</v>
      </c>
      <c r="B286">
        <v>-5.21</v>
      </c>
      <c r="C286">
        <v>5.82</v>
      </c>
      <c r="D286">
        <v>4.01</v>
      </c>
      <c r="E286">
        <v>0.15</v>
      </c>
    </row>
    <row r="287" spans="1:5">
      <c r="A287">
        <v>200203</v>
      </c>
      <c r="B287">
        <v>4.24</v>
      </c>
      <c r="C287">
        <v>4.09</v>
      </c>
      <c r="D287">
        <v>1.08</v>
      </c>
      <c r="E287">
        <v>0.13</v>
      </c>
    </row>
    <row r="288" spans="1:5">
      <c r="A288">
        <v>200202</v>
      </c>
      <c r="B288">
        <v>-2.2999999999999998</v>
      </c>
      <c r="C288">
        <v>-1.08</v>
      </c>
      <c r="D288">
        <v>2.34</v>
      </c>
      <c r="E288">
        <v>0.13</v>
      </c>
    </row>
    <row r="289" spans="1:5">
      <c r="A289">
        <v>200201</v>
      </c>
      <c r="B289">
        <v>-1.44</v>
      </c>
      <c r="C289">
        <v>1.17</v>
      </c>
      <c r="D289">
        <v>3.42</v>
      </c>
      <c r="E289">
        <v>0.14000000000000001</v>
      </c>
    </row>
    <row r="290" spans="1:5">
      <c r="A290">
        <v>200112</v>
      </c>
      <c r="B290">
        <v>1.61</v>
      </c>
      <c r="C290">
        <v>4.72</v>
      </c>
      <c r="D290">
        <v>0.83</v>
      </c>
      <c r="E290">
        <v>0.15</v>
      </c>
    </row>
    <row r="291" spans="1:5">
      <c r="A291">
        <v>200111</v>
      </c>
      <c r="B291">
        <v>7.53</v>
      </c>
      <c r="C291">
        <v>-0.56999999999999995</v>
      </c>
      <c r="D291">
        <v>2.17</v>
      </c>
      <c r="E291">
        <v>0.17</v>
      </c>
    </row>
    <row r="292" spans="1:5">
      <c r="A292">
        <v>200110</v>
      </c>
      <c r="B292">
        <v>2.48</v>
      </c>
      <c r="C292">
        <v>7.49</v>
      </c>
      <c r="D292">
        <v>-7.31</v>
      </c>
      <c r="E292">
        <v>0.22</v>
      </c>
    </row>
    <row r="293" spans="1:5">
      <c r="A293">
        <v>200109</v>
      </c>
      <c r="B293">
        <v>-9.24</v>
      </c>
      <c r="C293">
        <v>-6.23</v>
      </c>
      <c r="D293">
        <v>1.52</v>
      </c>
      <c r="E293">
        <v>0.28000000000000003</v>
      </c>
    </row>
    <row r="294" spans="1:5">
      <c r="A294">
        <v>200108</v>
      </c>
      <c r="B294">
        <v>-6.4</v>
      </c>
      <c r="C294">
        <v>2.19</v>
      </c>
      <c r="D294">
        <v>2.86</v>
      </c>
      <c r="E294">
        <v>0.31</v>
      </c>
    </row>
    <row r="295" spans="1:5">
      <c r="A295">
        <v>200107</v>
      </c>
      <c r="B295">
        <v>-2.13</v>
      </c>
      <c r="C295">
        <v>-4.05</v>
      </c>
      <c r="D295">
        <v>4.95</v>
      </c>
      <c r="E295">
        <v>0.3</v>
      </c>
    </row>
    <row r="296" spans="1:5">
      <c r="A296">
        <v>200106</v>
      </c>
      <c r="B296">
        <v>-1.94</v>
      </c>
      <c r="C296">
        <v>6.35</v>
      </c>
      <c r="D296">
        <v>-1.26</v>
      </c>
      <c r="E296">
        <v>0.28000000000000003</v>
      </c>
    </row>
    <row r="297" spans="1:5">
      <c r="A297">
        <v>200105</v>
      </c>
      <c r="B297">
        <v>0.68</v>
      </c>
      <c r="C297">
        <v>2.48</v>
      </c>
      <c r="D297">
        <v>3.38</v>
      </c>
      <c r="E297">
        <v>0.32</v>
      </c>
    </row>
    <row r="298" spans="1:5">
      <c r="A298">
        <v>200104</v>
      </c>
      <c r="B298">
        <v>7.93</v>
      </c>
      <c r="C298">
        <v>0.5</v>
      </c>
      <c r="D298">
        <v>-4.6399999999999997</v>
      </c>
      <c r="E298">
        <v>0.39</v>
      </c>
    </row>
    <row r="299" spans="1:5">
      <c r="A299">
        <v>200103</v>
      </c>
      <c r="B299">
        <v>-7.25</v>
      </c>
      <c r="C299">
        <v>0.26</v>
      </c>
      <c r="D299">
        <v>6.47</v>
      </c>
      <c r="E299">
        <v>0.42</v>
      </c>
    </row>
    <row r="300" spans="1:5">
      <c r="A300">
        <v>200102</v>
      </c>
      <c r="B300">
        <v>-10.029999999999999</v>
      </c>
      <c r="C300">
        <v>-0.65</v>
      </c>
      <c r="D300">
        <v>12.23</v>
      </c>
      <c r="E300">
        <v>0.38</v>
      </c>
    </row>
    <row r="301" spans="1:5">
      <c r="A301">
        <v>200101</v>
      </c>
      <c r="B301">
        <v>3.25</v>
      </c>
      <c r="C301">
        <v>6.41</v>
      </c>
      <c r="D301">
        <v>-5.05</v>
      </c>
      <c r="E301">
        <v>0.54</v>
      </c>
    </row>
    <row r="302" spans="1:5">
      <c r="A302">
        <v>200012</v>
      </c>
      <c r="B302">
        <v>1.18</v>
      </c>
      <c r="C302">
        <v>0.82</v>
      </c>
      <c r="D302">
        <v>7.55</v>
      </c>
      <c r="E302">
        <v>0.5</v>
      </c>
    </row>
    <row r="303" spans="1:5">
      <c r="A303">
        <v>200011</v>
      </c>
      <c r="B303">
        <v>-10.7</v>
      </c>
      <c r="C303">
        <v>-3.08</v>
      </c>
      <c r="D303">
        <v>12.24</v>
      </c>
      <c r="E303">
        <v>0.51</v>
      </c>
    </row>
    <row r="304" spans="1:5">
      <c r="A304">
        <v>200010</v>
      </c>
      <c r="B304">
        <v>-2.78</v>
      </c>
      <c r="C304">
        <v>-3.85</v>
      </c>
      <c r="D304">
        <v>5.58</v>
      </c>
      <c r="E304">
        <v>0.56000000000000005</v>
      </c>
    </row>
    <row r="305" spans="1:5">
      <c r="A305">
        <v>200009</v>
      </c>
      <c r="B305">
        <v>-5.44</v>
      </c>
      <c r="C305">
        <v>-1.74</v>
      </c>
      <c r="D305">
        <v>7.24</v>
      </c>
      <c r="E305">
        <v>0.51</v>
      </c>
    </row>
    <row r="306" spans="1:5">
      <c r="A306">
        <v>200008</v>
      </c>
      <c r="B306">
        <v>7.03</v>
      </c>
      <c r="C306">
        <v>-0.5</v>
      </c>
      <c r="D306">
        <v>-1.37</v>
      </c>
      <c r="E306">
        <v>0.5</v>
      </c>
    </row>
    <row r="307" spans="1:5">
      <c r="A307">
        <v>200007</v>
      </c>
      <c r="B307">
        <v>-2.48</v>
      </c>
      <c r="C307">
        <v>-2.84</v>
      </c>
      <c r="D307">
        <v>8.06</v>
      </c>
      <c r="E307">
        <v>0.48</v>
      </c>
    </row>
    <row r="308" spans="1:5">
      <c r="A308">
        <v>200006</v>
      </c>
      <c r="B308">
        <v>4.68</v>
      </c>
      <c r="C308">
        <v>12.71</v>
      </c>
      <c r="D308">
        <v>-8.0399999999999991</v>
      </c>
      <c r="E308">
        <v>0.4</v>
      </c>
    </row>
    <row r="309" spans="1:5">
      <c r="A309">
        <v>200005</v>
      </c>
      <c r="B309">
        <v>-4.3899999999999997</v>
      </c>
      <c r="C309">
        <v>-6.08</v>
      </c>
      <c r="D309">
        <v>4.59</v>
      </c>
      <c r="E309">
        <v>0.5</v>
      </c>
    </row>
    <row r="310" spans="1:5">
      <c r="A310">
        <v>200004</v>
      </c>
      <c r="B310">
        <v>-6.39</v>
      </c>
      <c r="C310">
        <v>-6</v>
      </c>
      <c r="D310">
        <v>6.45</v>
      </c>
      <c r="E310">
        <v>0.46</v>
      </c>
    </row>
    <row r="311" spans="1:5">
      <c r="A311">
        <v>200003</v>
      </c>
      <c r="B311">
        <v>5.21</v>
      </c>
      <c r="C311">
        <v>-17.41</v>
      </c>
      <c r="D311">
        <v>8.5</v>
      </c>
      <c r="E311">
        <v>0.47</v>
      </c>
    </row>
    <row r="312" spans="1:5">
      <c r="A312">
        <v>200002</v>
      </c>
      <c r="B312">
        <v>2.46</v>
      </c>
      <c r="C312">
        <v>21.25</v>
      </c>
      <c r="D312">
        <v>-9.77</v>
      </c>
      <c r="E312">
        <v>0.43</v>
      </c>
    </row>
    <row r="313" spans="1:5">
      <c r="A313">
        <v>200001</v>
      </c>
      <c r="B313">
        <v>-4.74</v>
      </c>
      <c r="C313">
        <v>5.16</v>
      </c>
      <c r="D313">
        <v>-1.1200000000000001</v>
      </c>
      <c r="E313">
        <v>0.41</v>
      </c>
    </row>
    <row r="314" spans="1:5">
      <c r="A314">
        <v>199912</v>
      </c>
      <c r="B314">
        <v>7.66</v>
      </c>
      <c r="C314">
        <v>6.56</v>
      </c>
      <c r="D314">
        <v>-7.66</v>
      </c>
      <c r="E314">
        <v>0.44</v>
      </c>
    </row>
    <row r="315" spans="1:5">
      <c r="A315">
        <v>199911</v>
      </c>
      <c r="B315">
        <v>3.41</v>
      </c>
      <c r="C315">
        <v>6.87</v>
      </c>
      <c r="D315">
        <v>-5.65</v>
      </c>
      <c r="E315">
        <v>0.36</v>
      </c>
    </row>
    <row r="316" spans="1:5">
      <c r="A316">
        <v>199910</v>
      </c>
      <c r="B316">
        <v>6.09</v>
      </c>
      <c r="C316">
        <v>-6.94</v>
      </c>
      <c r="D316">
        <v>-2.88</v>
      </c>
      <c r="E316">
        <v>0.39</v>
      </c>
    </row>
    <row r="317" spans="1:5">
      <c r="A317">
        <v>199909</v>
      </c>
      <c r="B317">
        <v>-2.77</v>
      </c>
      <c r="C317">
        <v>3.12</v>
      </c>
      <c r="D317">
        <v>-2.9</v>
      </c>
      <c r="E317">
        <v>0.39</v>
      </c>
    </row>
    <row r="318" spans="1:5">
      <c r="A318">
        <v>199908</v>
      </c>
      <c r="B318">
        <v>-1.37</v>
      </c>
      <c r="C318">
        <v>-0.95</v>
      </c>
      <c r="D318">
        <v>-1.93</v>
      </c>
      <c r="E318">
        <v>0.39</v>
      </c>
    </row>
    <row r="319" spans="1:5">
      <c r="A319">
        <v>199907</v>
      </c>
      <c r="B319">
        <v>-3.49</v>
      </c>
      <c r="C319">
        <v>2.48</v>
      </c>
      <c r="D319">
        <v>-0.18</v>
      </c>
      <c r="E319">
        <v>0.38</v>
      </c>
    </row>
    <row r="320" spans="1:5">
      <c r="A320">
        <v>199906</v>
      </c>
      <c r="B320">
        <v>4.7699999999999996</v>
      </c>
      <c r="C320">
        <v>3.23</v>
      </c>
      <c r="D320">
        <v>-3.22</v>
      </c>
      <c r="E320">
        <v>0.4</v>
      </c>
    </row>
    <row r="321" spans="1:5">
      <c r="A321">
        <v>199905</v>
      </c>
      <c r="B321">
        <v>-2.46</v>
      </c>
      <c r="C321">
        <v>3.32</v>
      </c>
      <c r="D321">
        <v>2.4900000000000002</v>
      </c>
      <c r="E321">
        <v>0.34</v>
      </c>
    </row>
    <row r="322" spans="1:5">
      <c r="A322">
        <v>199904</v>
      </c>
      <c r="B322">
        <v>4.34</v>
      </c>
      <c r="C322">
        <v>3.89</v>
      </c>
      <c r="D322">
        <v>2.4</v>
      </c>
      <c r="E322">
        <v>0.37</v>
      </c>
    </row>
    <row r="323" spans="1:5">
      <c r="A323">
        <v>199903</v>
      </c>
      <c r="B323">
        <v>3.48</v>
      </c>
      <c r="C323">
        <v>-3.84</v>
      </c>
      <c r="D323">
        <v>-2.61</v>
      </c>
      <c r="E323">
        <v>0.43</v>
      </c>
    </row>
    <row r="324" spans="1:5">
      <c r="A324">
        <v>199902</v>
      </c>
      <c r="B324">
        <v>-4.08</v>
      </c>
      <c r="C324">
        <v>-6.02</v>
      </c>
      <c r="D324">
        <v>1.95</v>
      </c>
      <c r="E324">
        <v>0.35</v>
      </c>
    </row>
    <row r="325" spans="1:5">
      <c r="A325">
        <v>199901</v>
      </c>
      <c r="B325">
        <v>3.48</v>
      </c>
      <c r="C325">
        <v>0.67</v>
      </c>
      <c r="D325">
        <v>-4.46</v>
      </c>
      <c r="E325">
        <v>0.35</v>
      </c>
    </row>
    <row r="326" spans="1:5">
      <c r="A326">
        <v>199812</v>
      </c>
      <c r="B326">
        <v>6.15</v>
      </c>
      <c r="C326">
        <v>-0.46</v>
      </c>
      <c r="D326">
        <v>-4.25</v>
      </c>
      <c r="E326">
        <v>0.38</v>
      </c>
    </row>
    <row r="327" spans="1:5">
      <c r="A327">
        <v>199811</v>
      </c>
      <c r="B327">
        <v>6.07</v>
      </c>
      <c r="C327">
        <v>1.26</v>
      </c>
      <c r="D327">
        <v>-3.24</v>
      </c>
      <c r="E327">
        <v>0.31</v>
      </c>
    </row>
    <row r="328" spans="1:5">
      <c r="A328">
        <v>199810</v>
      </c>
      <c r="B328">
        <v>6.98</v>
      </c>
      <c r="C328">
        <v>-2.98</v>
      </c>
      <c r="D328">
        <v>-2.33</v>
      </c>
      <c r="E328">
        <v>0.32</v>
      </c>
    </row>
    <row r="329" spans="1:5">
      <c r="A329">
        <v>199809</v>
      </c>
      <c r="B329">
        <v>6.19</v>
      </c>
      <c r="C329">
        <v>-0.02</v>
      </c>
      <c r="D329">
        <v>-3.51</v>
      </c>
      <c r="E329">
        <v>0.46</v>
      </c>
    </row>
    <row r="330" spans="1:5">
      <c r="A330">
        <v>199808</v>
      </c>
      <c r="B330">
        <v>-16.05</v>
      </c>
      <c r="C330">
        <v>-5.47</v>
      </c>
      <c r="D330">
        <v>3.57</v>
      </c>
      <c r="E330">
        <v>0.43</v>
      </c>
    </row>
    <row r="331" spans="1:5">
      <c r="A331">
        <v>199807</v>
      </c>
      <c r="B331">
        <v>-2.42</v>
      </c>
      <c r="C331">
        <v>-4.83</v>
      </c>
      <c r="D331">
        <v>-1.83</v>
      </c>
      <c r="E331">
        <v>0.4</v>
      </c>
    </row>
    <row r="332" spans="1:5">
      <c r="A332">
        <v>199806</v>
      </c>
      <c r="B332">
        <v>3.19</v>
      </c>
      <c r="C332">
        <v>-3.17</v>
      </c>
      <c r="D332">
        <v>-2.0299999999999998</v>
      </c>
      <c r="E332">
        <v>0.41</v>
      </c>
    </row>
    <row r="333" spans="1:5">
      <c r="A333">
        <v>199805</v>
      </c>
      <c r="B333">
        <v>-3.07</v>
      </c>
      <c r="C333">
        <v>-3.4</v>
      </c>
      <c r="D333">
        <v>3.41</v>
      </c>
      <c r="E333">
        <v>0.4</v>
      </c>
    </row>
    <row r="334" spans="1:5">
      <c r="A334">
        <v>199804</v>
      </c>
      <c r="B334">
        <v>0.74</v>
      </c>
      <c r="C334">
        <v>0.06</v>
      </c>
      <c r="D334">
        <v>1.03</v>
      </c>
      <c r="E334">
        <v>0.43</v>
      </c>
    </row>
    <row r="335" spans="1:5">
      <c r="A335">
        <v>199803</v>
      </c>
      <c r="B335">
        <v>4.76</v>
      </c>
      <c r="C335">
        <v>-1.19</v>
      </c>
      <c r="D335">
        <v>1.38</v>
      </c>
      <c r="E335">
        <v>0.39</v>
      </c>
    </row>
    <row r="336" spans="1:5">
      <c r="A336">
        <v>199802</v>
      </c>
      <c r="B336">
        <v>7.03</v>
      </c>
      <c r="C336">
        <v>0.13</v>
      </c>
      <c r="D336">
        <v>-0.93</v>
      </c>
      <c r="E336">
        <v>0.39</v>
      </c>
    </row>
    <row r="337" spans="1:5">
      <c r="A337">
        <v>199801</v>
      </c>
      <c r="B337">
        <v>0.15</v>
      </c>
      <c r="C337">
        <v>-1.01</v>
      </c>
      <c r="D337">
        <v>-1.68</v>
      </c>
      <c r="E337">
        <v>0.43</v>
      </c>
    </row>
    <row r="338" spans="1:5">
      <c r="A338">
        <v>199712</v>
      </c>
      <c r="B338">
        <v>1.33</v>
      </c>
      <c r="C338">
        <v>-2.48</v>
      </c>
      <c r="D338">
        <v>3.74</v>
      </c>
      <c r="E338">
        <v>0.48</v>
      </c>
    </row>
    <row r="339" spans="1:5">
      <c r="A339">
        <v>199711</v>
      </c>
      <c r="B339">
        <v>2.99</v>
      </c>
      <c r="C339">
        <v>-5.1100000000000003</v>
      </c>
      <c r="D339">
        <v>1.22</v>
      </c>
      <c r="E339">
        <v>0.39</v>
      </c>
    </row>
    <row r="340" spans="1:5">
      <c r="A340">
        <v>199710</v>
      </c>
      <c r="B340">
        <v>-3.8</v>
      </c>
      <c r="C340">
        <v>-0.71</v>
      </c>
      <c r="D340">
        <v>2.33</v>
      </c>
      <c r="E340">
        <v>0.42</v>
      </c>
    </row>
    <row r="341" spans="1:5">
      <c r="A341">
        <v>199709</v>
      </c>
      <c r="B341">
        <v>5.34</v>
      </c>
      <c r="C341">
        <v>2.54</v>
      </c>
      <c r="D341">
        <v>0.24</v>
      </c>
      <c r="E341">
        <v>0.44</v>
      </c>
    </row>
    <row r="342" spans="1:5">
      <c r="A342">
        <v>199708</v>
      </c>
      <c r="B342">
        <v>-4.0999999999999996</v>
      </c>
      <c r="C342">
        <v>7.15</v>
      </c>
      <c r="D342">
        <v>1.1299999999999999</v>
      </c>
      <c r="E342">
        <v>0.41</v>
      </c>
    </row>
    <row r="343" spans="1:5">
      <c r="A343">
        <v>199707</v>
      </c>
      <c r="B343">
        <v>7.31</v>
      </c>
      <c r="C343">
        <v>-2.73</v>
      </c>
      <c r="D343">
        <v>0.13</v>
      </c>
      <c r="E343">
        <v>0.43</v>
      </c>
    </row>
    <row r="344" spans="1:5">
      <c r="A344">
        <v>199706</v>
      </c>
      <c r="B344">
        <v>4.0999999999999996</v>
      </c>
      <c r="C344">
        <v>1.21</v>
      </c>
      <c r="D344">
        <v>1.44</v>
      </c>
      <c r="E344">
        <v>0.37</v>
      </c>
    </row>
    <row r="345" spans="1:5">
      <c r="A345">
        <v>199705</v>
      </c>
      <c r="B345">
        <v>6.73</v>
      </c>
      <c r="C345">
        <v>5.12</v>
      </c>
      <c r="D345">
        <v>-4.1100000000000003</v>
      </c>
      <c r="E345">
        <v>0.49</v>
      </c>
    </row>
    <row r="346" spans="1:5">
      <c r="A346">
        <v>199704</v>
      </c>
      <c r="B346">
        <v>4.04</v>
      </c>
      <c r="C346">
        <v>-5.74</v>
      </c>
      <c r="D346">
        <v>0</v>
      </c>
      <c r="E346">
        <v>0.43</v>
      </c>
    </row>
    <row r="347" spans="1:5">
      <c r="A347">
        <v>199703</v>
      </c>
      <c r="B347">
        <v>-5.0199999999999996</v>
      </c>
      <c r="C347">
        <v>-0.33</v>
      </c>
      <c r="D347">
        <v>3.39</v>
      </c>
      <c r="E347">
        <v>0.43</v>
      </c>
    </row>
    <row r="348" spans="1:5">
      <c r="A348">
        <v>199702</v>
      </c>
      <c r="B348">
        <v>-0.48</v>
      </c>
      <c r="C348">
        <v>-3.16</v>
      </c>
      <c r="D348">
        <v>5.61</v>
      </c>
      <c r="E348">
        <v>0.39</v>
      </c>
    </row>
    <row r="349" spans="1:5">
      <c r="A349">
        <v>199701</v>
      </c>
      <c r="B349">
        <v>4.96</v>
      </c>
      <c r="C349">
        <v>-1.93</v>
      </c>
      <c r="D349">
        <v>-1.44</v>
      </c>
      <c r="E349">
        <v>0.45</v>
      </c>
    </row>
    <row r="350" spans="1:5">
      <c r="A350">
        <v>199612</v>
      </c>
      <c r="B350">
        <v>-1.7</v>
      </c>
      <c r="C350">
        <v>3.12</v>
      </c>
      <c r="D350">
        <v>1.28</v>
      </c>
      <c r="E350">
        <v>0.46</v>
      </c>
    </row>
    <row r="351" spans="1:5">
      <c r="A351">
        <v>199611</v>
      </c>
      <c r="B351">
        <v>6.25</v>
      </c>
      <c r="C351">
        <v>-4.04</v>
      </c>
      <c r="D351">
        <v>1.4</v>
      </c>
      <c r="E351">
        <v>0.41</v>
      </c>
    </row>
    <row r="352" spans="1:5">
      <c r="A352">
        <v>199610</v>
      </c>
      <c r="B352">
        <v>0.87</v>
      </c>
      <c r="C352">
        <v>-4.3899999999999997</v>
      </c>
      <c r="D352">
        <v>4.88</v>
      </c>
      <c r="E352">
        <v>0.42</v>
      </c>
    </row>
    <row r="353" spans="1:5">
      <c r="A353">
        <v>199609</v>
      </c>
      <c r="B353">
        <v>5.01</v>
      </c>
      <c r="C353">
        <v>-1.02</v>
      </c>
      <c r="D353">
        <v>-2.74</v>
      </c>
      <c r="E353">
        <v>0.44</v>
      </c>
    </row>
    <row r="354" spans="1:5">
      <c r="A354">
        <v>199608</v>
      </c>
      <c r="B354">
        <v>2.77</v>
      </c>
      <c r="C354">
        <v>2.4500000000000002</v>
      </c>
      <c r="D354">
        <v>-0.82</v>
      </c>
      <c r="E354">
        <v>0.41</v>
      </c>
    </row>
    <row r="355" spans="1:5">
      <c r="A355">
        <v>199607</v>
      </c>
      <c r="B355">
        <v>-5.96</v>
      </c>
      <c r="C355">
        <v>-4.3</v>
      </c>
      <c r="D355">
        <v>5.19</v>
      </c>
      <c r="E355">
        <v>0.45</v>
      </c>
    </row>
    <row r="356" spans="1:5">
      <c r="A356">
        <v>199606</v>
      </c>
      <c r="B356">
        <v>-1.1299999999999999</v>
      </c>
      <c r="C356">
        <v>-4</v>
      </c>
      <c r="D356">
        <v>2.33</v>
      </c>
      <c r="E356">
        <v>0.4</v>
      </c>
    </row>
    <row r="357" spans="1:5">
      <c r="A357">
        <v>199605</v>
      </c>
      <c r="B357">
        <v>2.36</v>
      </c>
      <c r="C357">
        <v>3.2</v>
      </c>
      <c r="D357">
        <v>-0.9</v>
      </c>
      <c r="E357">
        <v>0.42</v>
      </c>
    </row>
    <row r="358" spans="1:5">
      <c r="A358">
        <v>199604</v>
      </c>
      <c r="B358">
        <v>2.06</v>
      </c>
      <c r="C358">
        <v>5.2</v>
      </c>
      <c r="D358">
        <v>-3.97</v>
      </c>
      <c r="E358">
        <v>0.46</v>
      </c>
    </row>
    <row r="359" spans="1:5">
      <c r="A359">
        <v>199603</v>
      </c>
      <c r="B359">
        <v>0.74</v>
      </c>
      <c r="C359">
        <v>1.43</v>
      </c>
      <c r="D359">
        <v>0.42</v>
      </c>
      <c r="E359">
        <v>0.39</v>
      </c>
    </row>
    <row r="360" spans="1:5">
      <c r="A360">
        <v>199602</v>
      </c>
      <c r="B360">
        <v>1.33</v>
      </c>
      <c r="C360">
        <v>1.79</v>
      </c>
      <c r="D360">
        <v>-1.05</v>
      </c>
      <c r="E360">
        <v>0.39</v>
      </c>
    </row>
    <row r="361" spans="1:5">
      <c r="A361">
        <v>199601</v>
      </c>
      <c r="B361">
        <v>2.2599999999999998</v>
      </c>
      <c r="C361">
        <v>-2.83</v>
      </c>
      <c r="D361">
        <v>0.46</v>
      </c>
      <c r="E361">
        <v>0.43</v>
      </c>
    </row>
    <row r="362" spans="1:5">
      <c r="A362">
        <v>199512</v>
      </c>
      <c r="B362">
        <v>1.04</v>
      </c>
      <c r="C362">
        <v>0.66</v>
      </c>
      <c r="D362">
        <v>0.24</v>
      </c>
      <c r="E362">
        <v>0.49</v>
      </c>
    </row>
    <row r="363" spans="1:5">
      <c r="A363">
        <v>199511</v>
      </c>
      <c r="B363">
        <v>3.96</v>
      </c>
      <c r="C363">
        <v>-1.1200000000000001</v>
      </c>
      <c r="D363">
        <v>0.52</v>
      </c>
      <c r="E363">
        <v>0.42</v>
      </c>
    </row>
    <row r="364" spans="1:5">
      <c r="A364">
        <v>199510</v>
      </c>
      <c r="B364">
        <v>-1.51</v>
      </c>
      <c r="C364">
        <v>-3.8</v>
      </c>
      <c r="D364">
        <v>-0.49</v>
      </c>
      <c r="E364">
        <v>0.47</v>
      </c>
    </row>
    <row r="365" spans="1:5">
      <c r="A365">
        <v>199509</v>
      </c>
      <c r="B365">
        <v>3.36</v>
      </c>
      <c r="C365">
        <v>-2.16</v>
      </c>
      <c r="D365">
        <v>-0.11</v>
      </c>
      <c r="E365">
        <v>0.43</v>
      </c>
    </row>
    <row r="366" spans="1:5">
      <c r="A366">
        <v>199508</v>
      </c>
      <c r="B366">
        <v>0.55000000000000004</v>
      </c>
      <c r="C366">
        <v>1.31</v>
      </c>
      <c r="D366">
        <v>2.68</v>
      </c>
      <c r="E366">
        <v>0.47</v>
      </c>
    </row>
    <row r="367" spans="1:5">
      <c r="A367">
        <v>199507</v>
      </c>
      <c r="B367">
        <v>3.71</v>
      </c>
      <c r="C367">
        <v>2.09</v>
      </c>
      <c r="D367">
        <v>-1.58</v>
      </c>
      <c r="E367">
        <v>0.45</v>
      </c>
    </row>
    <row r="368" spans="1:5">
      <c r="A368">
        <v>199506</v>
      </c>
      <c r="B368">
        <v>2.72</v>
      </c>
      <c r="C368">
        <v>3.17</v>
      </c>
      <c r="D368">
        <v>-2.54</v>
      </c>
      <c r="E368">
        <v>0.47</v>
      </c>
    </row>
    <row r="369" spans="1:5">
      <c r="A369">
        <v>199505</v>
      </c>
      <c r="B369">
        <v>2.9</v>
      </c>
      <c r="C369">
        <v>-2.5299999999999998</v>
      </c>
      <c r="D369">
        <v>2.2799999999999998</v>
      </c>
      <c r="E369">
        <v>0.54</v>
      </c>
    </row>
    <row r="370" spans="1:5">
      <c r="A370">
        <v>199504</v>
      </c>
      <c r="B370">
        <v>2.11</v>
      </c>
      <c r="C370">
        <v>-0.51</v>
      </c>
      <c r="D370">
        <v>1.67</v>
      </c>
      <c r="E370">
        <v>0.44</v>
      </c>
    </row>
    <row r="371" spans="1:5">
      <c r="A371">
        <v>199503</v>
      </c>
      <c r="B371">
        <v>2.19</v>
      </c>
      <c r="C371">
        <v>-0.2</v>
      </c>
      <c r="D371">
        <v>-2.13</v>
      </c>
      <c r="E371">
        <v>0.46</v>
      </c>
    </row>
    <row r="372" spans="1:5">
      <c r="A372">
        <v>199502</v>
      </c>
      <c r="B372">
        <v>3.63</v>
      </c>
      <c r="C372">
        <v>-0.61</v>
      </c>
      <c r="D372">
        <v>0.99</v>
      </c>
      <c r="E372">
        <v>0.4</v>
      </c>
    </row>
    <row r="373" spans="1:5">
      <c r="A373">
        <v>199501</v>
      </c>
      <c r="B373">
        <v>1.8</v>
      </c>
      <c r="C373">
        <v>-3.51</v>
      </c>
      <c r="D373">
        <v>2.59</v>
      </c>
      <c r="E373">
        <v>0.42</v>
      </c>
    </row>
    <row r="374" spans="1:5">
      <c r="A374">
        <v>199412</v>
      </c>
      <c r="B374">
        <v>0.86</v>
      </c>
      <c r="C374">
        <v>0.17</v>
      </c>
      <c r="D374">
        <v>-0.09</v>
      </c>
      <c r="E374">
        <v>0.44</v>
      </c>
    </row>
    <row r="375" spans="1:5">
      <c r="A375">
        <v>199411</v>
      </c>
      <c r="B375">
        <v>-4.03</v>
      </c>
      <c r="C375">
        <v>0.28000000000000003</v>
      </c>
      <c r="D375">
        <v>-0.73</v>
      </c>
      <c r="E375">
        <v>0.37</v>
      </c>
    </row>
    <row r="376" spans="1:5">
      <c r="A376">
        <v>199410</v>
      </c>
      <c r="B376">
        <v>1.35</v>
      </c>
      <c r="C376">
        <v>-2.16</v>
      </c>
      <c r="D376">
        <v>-1.66</v>
      </c>
      <c r="E376">
        <v>0.38</v>
      </c>
    </row>
    <row r="377" spans="1:5">
      <c r="A377">
        <v>199409</v>
      </c>
      <c r="B377">
        <v>-2.2799999999999998</v>
      </c>
      <c r="C377">
        <v>3.04</v>
      </c>
      <c r="D377">
        <v>-1.81</v>
      </c>
      <c r="E377">
        <v>0.37</v>
      </c>
    </row>
    <row r="378" spans="1:5">
      <c r="A378">
        <v>199408</v>
      </c>
      <c r="B378">
        <v>4.0199999999999996</v>
      </c>
      <c r="C378">
        <v>1.5</v>
      </c>
      <c r="D378">
        <v>-2.5499999999999998</v>
      </c>
      <c r="E378">
        <v>0.37</v>
      </c>
    </row>
    <row r="379" spans="1:5">
      <c r="A379">
        <v>199407</v>
      </c>
      <c r="B379">
        <v>2.82</v>
      </c>
      <c r="C379">
        <v>-1.81</v>
      </c>
      <c r="D379">
        <v>0.61</v>
      </c>
      <c r="E379">
        <v>0.28000000000000003</v>
      </c>
    </row>
    <row r="380" spans="1:5">
      <c r="A380">
        <v>199406</v>
      </c>
      <c r="B380">
        <v>-3.04</v>
      </c>
      <c r="C380">
        <v>-0.43</v>
      </c>
      <c r="D380">
        <v>1.77</v>
      </c>
      <c r="E380">
        <v>0.31</v>
      </c>
    </row>
    <row r="381" spans="1:5">
      <c r="A381">
        <v>199405</v>
      </c>
      <c r="B381">
        <v>0.57999999999999996</v>
      </c>
      <c r="C381">
        <v>-2.09</v>
      </c>
      <c r="D381">
        <v>0.6</v>
      </c>
      <c r="E381">
        <v>0.32</v>
      </c>
    </row>
    <row r="382" spans="1:5">
      <c r="A382">
        <v>199404</v>
      </c>
      <c r="B382">
        <v>0.68</v>
      </c>
      <c r="C382">
        <v>-0.93</v>
      </c>
      <c r="D382">
        <v>1.66</v>
      </c>
      <c r="E382">
        <v>0.27</v>
      </c>
    </row>
    <row r="383" spans="1:5">
      <c r="A383">
        <v>199403</v>
      </c>
      <c r="B383">
        <v>-4.79</v>
      </c>
      <c r="C383">
        <v>-1.08</v>
      </c>
      <c r="D383">
        <v>1.67</v>
      </c>
      <c r="E383">
        <v>0.27</v>
      </c>
    </row>
    <row r="384" spans="1:5">
      <c r="A384">
        <v>199402</v>
      </c>
      <c r="B384">
        <v>-2.5499999999999998</v>
      </c>
      <c r="C384">
        <v>2.76</v>
      </c>
      <c r="D384">
        <v>-1.52</v>
      </c>
      <c r="E384">
        <v>0.21</v>
      </c>
    </row>
    <row r="385" spans="1:5">
      <c r="A385">
        <v>199401</v>
      </c>
      <c r="B385">
        <v>2.87</v>
      </c>
      <c r="C385">
        <v>0.33</v>
      </c>
      <c r="D385">
        <v>1.1000000000000001</v>
      </c>
      <c r="E385">
        <v>0.25</v>
      </c>
    </row>
    <row r="386" spans="1:5">
      <c r="A386">
        <v>199312</v>
      </c>
      <c r="B386">
        <v>1.65</v>
      </c>
      <c r="C386">
        <v>1.19</v>
      </c>
      <c r="D386">
        <v>0.25</v>
      </c>
      <c r="E386">
        <v>0.23</v>
      </c>
    </row>
    <row r="387" spans="1:5">
      <c r="A387">
        <v>199311</v>
      </c>
      <c r="B387">
        <v>-1.87</v>
      </c>
      <c r="C387">
        <v>-1.27</v>
      </c>
      <c r="D387">
        <v>-0.78</v>
      </c>
      <c r="E387">
        <v>0.25</v>
      </c>
    </row>
    <row r="388" spans="1:5">
      <c r="A388">
        <v>199310</v>
      </c>
      <c r="B388">
        <v>1.42</v>
      </c>
      <c r="C388">
        <v>1.99</v>
      </c>
      <c r="D388">
        <v>-2.78</v>
      </c>
      <c r="E388">
        <v>0.22</v>
      </c>
    </row>
    <row r="389" spans="1:5">
      <c r="A389">
        <v>199309</v>
      </c>
      <c r="B389">
        <v>-0.12</v>
      </c>
      <c r="C389">
        <v>3.09</v>
      </c>
      <c r="D389">
        <v>-0.24</v>
      </c>
      <c r="E389">
        <v>0.26</v>
      </c>
    </row>
    <row r="390" spans="1:5">
      <c r="A390">
        <v>199308</v>
      </c>
      <c r="B390">
        <v>3.72</v>
      </c>
      <c r="C390">
        <v>0.11</v>
      </c>
      <c r="D390">
        <v>0.18</v>
      </c>
      <c r="E390">
        <v>0.25</v>
      </c>
    </row>
    <row r="391" spans="1:5">
      <c r="A391">
        <v>199307</v>
      </c>
      <c r="B391">
        <v>-0.34</v>
      </c>
      <c r="C391">
        <v>0.96</v>
      </c>
      <c r="D391">
        <v>2.87</v>
      </c>
      <c r="E391">
        <v>0.24</v>
      </c>
    </row>
    <row r="392" spans="1:5">
      <c r="A392">
        <v>199306</v>
      </c>
      <c r="B392">
        <v>0.3</v>
      </c>
      <c r="C392">
        <v>-0.3</v>
      </c>
      <c r="D392">
        <v>2.64</v>
      </c>
      <c r="E392">
        <v>0.25</v>
      </c>
    </row>
    <row r="393" spans="1:5">
      <c r="A393">
        <v>199305</v>
      </c>
      <c r="B393">
        <v>2.89</v>
      </c>
      <c r="C393">
        <v>2.06</v>
      </c>
      <c r="D393">
        <v>-3.46</v>
      </c>
      <c r="E393">
        <v>0.22</v>
      </c>
    </row>
    <row r="394" spans="1:5">
      <c r="A394">
        <v>199304</v>
      </c>
      <c r="B394">
        <v>-3.05</v>
      </c>
      <c r="C394">
        <v>-0.62</v>
      </c>
      <c r="D394">
        <v>2.5499999999999998</v>
      </c>
      <c r="E394">
        <v>0.24</v>
      </c>
    </row>
    <row r="395" spans="1:5">
      <c r="A395">
        <v>199303</v>
      </c>
      <c r="B395">
        <v>2.3199999999999998</v>
      </c>
      <c r="C395">
        <v>0.28999999999999998</v>
      </c>
      <c r="D395">
        <v>1.26</v>
      </c>
      <c r="E395">
        <v>0.25</v>
      </c>
    </row>
    <row r="396" spans="1:5">
      <c r="A396">
        <v>199302</v>
      </c>
      <c r="B396">
        <v>0.12</v>
      </c>
      <c r="C396">
        <v>-3.39</v>
      </c>
      <c r="D396">
        <v>6.48</v>
      </c>
      <c r="E396">
        <v>0.22</v>
      </c>
    </row>
    <row r="397" spans="1:5">
      <c r="A397">
        <v>199301</v>
      </c>
      <c r="B397">
        <v>0.93</v>
      </c>
      <c r="C397">
        <v>1.89</v>
      </c>
      <c r="D397">
        <v>5.9</v>
      </c>
      <c r="E397">
        <v>0.23</v>
      </c>
    </row>
    <row r="398" spans="1:5">
      <c r="A398">
        <v>199212</v>
      </c>
      <c r="B398">
        <v>1.53</v>
      </c>
      <c r="C398">
        <v>1.65</v>
      </c>
      <c r="D398">
        <v>2.64</v>
      </c>
      <c r="E398">
        <v>0.28000000000000003</v>
      </c>
    </row>
    <row r="399" spans="1:5">
      <c r="A399">
        <v>199211</v>
      </c>
      <c r="B399">
        <v>4.1399999999999997</v>
      </c>
      <c r="C399">
        <v>3.68</v>
      </c>
      <c r="D399">
        <v>-1.52</v>
      </c>
      <c r="E399">
        <v>0.23</v>
      </c>
    </row>
    <row r="400" spans="1:5">
      <c r="A400">
        <v>199210</v>
      </c>
      <c r="B400">
        <v>1.02</v>
      </c>
      <c r="C400">
        <v>2.11</v>
      </c>
      <c r="D400">
        <v>-1.98</v>
      </c>
      <c r="E400">
        <v>0.23</v>
      </c>
    </row>
    <row r="401" spans="1:5">
      <c r="A401">
        <v>199209</v>
      </c>
      <c r="B401">
        <v>1.19</v>
      </c>
      <c r="C401">
        <v>0.55000000000000004</v>
      </c>
      <c r="D401">
        <v>-0.19</v>
      </c>
      <c r="E401">
        <v>0.26</v>
      </c>
    </row>
    <row r="402" spans="1:5">
      <c r="A402">
        <v>199208</v>
      </c>
      <c r="B402">
        <v>-2.38</v>
      </c>
      <c r="C402">
        <v>-0.1</v>
      </c>
      <c r="D402">
        <v>-1.0900000000000001</v>
      </c>
      <c r="E402">
        <v>0.26</v>
      </c>
    </row>
    <row r="403" spans="1:5">
      <c r="A403">
        <v>199207</v>
      </c>
      <c r="B403">
        <v>3.78</v>
      </c>
      <c r="C403">
        <v>-0.45</v>
      </c>
      <c r="D403">
        <v>-0.51</v>
      </c>
      <c r="E403">
        <v>0.31</v>
      </c>
    </row>
    <row r="404" spans="1:5">
      <c r="A404">
        <v>199206</v>
      </c>
      <c r="B404">
        <v>-2.33</v>
      </c>
      <c r="C404">
        <v>-3.1</v>
      </c>
      <c r="D404">
        <v>3.24</v>
      </c>
      <c r="E404">
        <v>0.32</v>
      </c>
    </row>
    <row r="405" spans="1:5">
      <c r="A405">
        <v>199205</v>
      </c>
      <c r="B405">
        <v>0.3</v>
      </c>
      <c r="C405">
        <v>0.41</v>
      </c>
      <c r="D405">
        <v>1.1100000000000001</v>
      </c>
      <c r="E405">
        <v>0.28000000000000003</v>
      </c>
    </row>
    <row r="406" spans="1:5">
      <c r="A406">
        <v>199204</v>
      </c>
      <c r="B406">
        <v>1.0900000000000001</v>
      </c>
      <c r="C406">
        <v>-6.12</v>
      </c>
      <c r="D406">
        <v>4.3600000000000003</v>
      </c>
      <c r="E406">
        <v>0.32</v>
      </c>
    </row>
    <row r="407" spans="1:5">
      <c r="A407">
        <v>199203</v>
      </c>
      <c r="B407">
        <v>-2.65</v>
      </c>
      <c r="C407">
        <v>-0.97</v>
      </c>
      <c r="D407">
        <v>3.49</v>
      </c>
      <c r="E407">
        <v>0.34</v>
      </c>
    </row>
    <row r="408" spans="1:5">
      <c r="A408">
        <v>199202</v>
      </c>
      <c r="B408">
        <v>1.08</v>
      </c>
      <c r="C408">
        <v>0.83</v>
      </c>
      <c r="D408">
        <v>6.51</v>
      </c>
      <c r="E408">
        <v>0.28000000000000003</v>
      </c>
    </row>
    <row r="409" spans="1:5">
      <c r="A409">
        <v>199201</v>
      </c>
      <c r="B409">
        <v>-0.59</v>
      </c>
      <c r="C409">
        <v>8.48</v>
      </c>
      <c r="D409">
        <v>4.67</v>
      </c>
      <c r="E409">
        <v>0.34</v>
      </c>
    </row>
    <row r="410" spans="1:5">
      <c r="A410">
        <v>199112</v>
      </c>
      <c r="B410">
        <v>10.85</v>
      </c>
      <c r="C410">
        <v>-2.2599999999999998</v>
      </c>
      <c r="D410">
        <v>-4.2300000000000004</v>
      </c>
      <c r="E410">
        <v>0.38</v>
      </c>
    </row>
    <row r="411" spans="1:5">
      <c r="A411">
        <v>199111</v>
      </c>
      <c r="B411">
        <v>-4.2</v>
      </c>
      <c r="C411">
        <v>-0.51</v>
      </c>
      <c r="D411">
        <v>-1.77</v>
      </c>
      <c r="E411">
        <v>0.39</v>
      </c>
    </row>
    <row r="412" spans="1:5">
      <c r="A412">
        <v>199110</v>
      </c>
      <c r="B412">
        <v>1.29</v>
      </c>
      <c r="C412">
        <v>0.77</v>
      </c>
      <c r="D412">
        <v>-0.43</v>
      </c>
      <c r="E412">
        <v>0.42</v>
      </c>
    </row>
    <row r="413" spans="1:5">
      <c r="A413">
        <v>199109</v>
      </c>
      <c r="B413">
        <v>-1.59</v>
      </c>
      <c r="C413">
        <v>1.68</v>
      </c>
      <c r="D413">
        <v>-1.23</v>
      </c>
      <c r="E413">
        <v>0.46</v>
      </c>
    </row>
    <row r="414" spans="1:5">
      <c r="A414">
        <v>199108</v>
      </c>
      <c r="B414">
        <v>2.3199999999999998</v>
      </c>
      <c r="C414">
        <v>1.58</v>
      </c>
      <c r="D414">
        <v>-0.79</v>
      </c>
      <c r="E414">
        <v>0.46</v>
      </c>
    </row>
    <row r="415" spans="1:5">
      <c r="A415">
        <v>199107</v>
      </c>
      <c r="B415">
        <v>4.24</v>
      </c>
      <c r="C415">
        <v>-0.97</v>
      </c>
      <c r="D415">
        <v>-1.3</v>
      </c>
      <c r="E415">
        <v>0.49</v>
      </c>
    </row>
    <row r="416" spans="1:5">
      <c r="A416">
        <v>199106</v>
      </c>
      <c r="B416">
        <v>-4.9400000000000004</v>
      </c>
      <c r="C416">
        <v>0.18</v>
      </c>
      <c r="D416">
        <v>1.08</v>
      </c>
      <c r="E416">
        <v>0.42</v>
      </c>
    </row>
    <row r="417" spans="1:5">
      <c r="A417">
        <v>199105</v>
      </c>
      <c r="B417">
        <v>3.66</v>
      </c>
      <c r="C417">
        <v>-0.39</v>
      </c>
      <c r="D417">
        <v>-0.52</v>
      </c>
      <c r="E417">
        <v>0.47</v>
      </c>
    </row>
    <row r="418" spans="1:5">
      <c r="A418">
        <v>199104</v>
      </c>
      <c r="B418">
        <v>-0.28000000000000003</v>
      </c>
      <c r="C418">
        <v>0.5</v>
      </c>
      <c r="D418">
        <v>1.49</v>
      </c>
      <c r="E418">
        <v>0.53</v>
      </c>
    </row>
    <row r="419" spans="1:5">
      <c r="A419">
        <v>199103</v>
      </c>
      <c r="B419">
        <v>2.66</v>
      </c>
      <c r="C419">
        <v>3.88</v>
      </c>
      <c r="D419">
        <v>-1.3</v>
      </c>
      <c r="E419">
        <v>0.44</v>
      </c>
    </row>
    <row r="420" spans="1:5">
      <c r="A420">
        <v>199102</v>
      </c>
      <c r="B420">
        <v>7.19</v>
      </c>
      <c r="C420">
        <v>4.01</v>
      </c>
      <c r="D420">
        <v>-0.62</v>
      </c>
      <c r="E420">
        <v>0.48</v>
      </c>
    </row>
    <row r="421" spans="1:5">
      <c r="A421">
        <v>199101</v>
      </c>
      <c r="B421">
        <v>4.6900000000000004</v>
      </c>
      <c r="C421">
        <v>3.78</v>
      </c>
      <c r="D421">
        <v>-1.48</v>
      </c>
      <c r="E421">
        <v>0.52</v>
      </c>
    </row>
    <row r="422" spans="1:5">
      <c r="A422">
        <v>199012</v>
      </c>
      <c r="B422">
        <v>2.46</v>
      </c>
      <c r="C422">
        <v>0.79</v>
      </c>
      <c r="D422">
        <v>-1.57</v>
      </c>
      <c r="E422">
        <v>0.6</v>
      </c>
    </row>
    <row r="423" spans="1:5">
      <c r="A423">
        <v>199011</v>
      </c>
      <c r="B423">
        <v>6.35</v>
      </c>
      <c r="C423">
        <v>0.42</v>
      </c>
      <c r="D423">
        <v>-2.97</v>
      </c>
      <c r="E423">
        <v>0.56999999999999995</v>
      </c>
    </row>
    <row r="424" spans="1:5">
      <c r="A424">
        <v>199010</v>
      </c>
      <c r="B424">
        <v>-1.92</v>
      </c>
      <c r="C424">
        <v>-5.52</v>
      </c>
      <c r="D424">
        <v>0.08</v>
      </c>
      <c r="E424">
        <v>0.68</v>
      </c>
    </row>
    <row r="425" spans="1:5">
      <c r="A425">
        <v>199009</v>
      </c>
      <c r="B425">
        <v>-6.11</v>
      </c>
      <c r="C425">
        <v>-3.64</v>
      </c>
      <c r="D425">
        <v>0.59</v>
      </c>
      <c r="E425">
        <v>0.6</v>
      </c>
    </row>
    <row r="426" spans="1:5">
      <c r="A426">
        <v>199008</v>
      </c>
      <c r="B426">
        <v>-10.119999999999999</v>
      </c>
      <c r="C426">
        <v>-3.5</v>
      </c>
      <c r="D426">
        <v>1.56</v>
      </c>
      <c r="E426">
        <v>0.66</v>
      </c>
    </row>
    <row r="427" spans="1:5">
      <c r="A427">
        <v>199007</v>
      </c>
      <c r="B427">
        <v>-1.9</v>
      </c>
      <c r="C427">
        <v>-3.08</v>
      </c>
      <c r="D427">
        <v>-0.06</v>
      </c>
      <c r="E427">
        <v>0.68</v>
      </c>
    </row>
    <row r="428" spans="1:5">
      <c r="A428">
        <v>199006</v>
      </c>
      <c r="B428">
        <v>-1.0900000000000001</v>
      </c>
      <c r="C428">
        <v>1.35</v>
      </c>
      <c r="D428">
        <v>-2</v>
      </c>
      <c r="E428">
        <v>0.63</v>
      </c>
    </row>
    <row r="429" spans="1:5">
      <c r="A429">
        <v>199005</v>
      </c>
      <c r="B429">
        <v>8.43</v>
      </c>
      <c r="C429">
        <v>-2.56</v>
      </c>
      <c r="D429">
        <v>-3.89</v>
      </c>
      <c r="E429">
        <v>0.68</v>
      </c>
    </row>
    <row r="430" spans="1:5">
      <c r="A430">
        <v>199004</v>
      </c>
      <c r="B430">
        <v>-3.36</v>
      </c>
      <c r="C430">
        <v>-0.47</v>
      </c>
      <c r="D430">
        <v>-2.57</v>
      </c>
      <c r="E430">
        <v>0.69</v>
      </c>
    </row>
    <row r="431" spans="1:5">
      <c r="A431">
        <v>199003</v>
      </c>
      <c r="B431">
        <v>1.83</v>
      </c>
      <c r="C431">
        <v>1.47</v>
      </c>
      <c r="D431">
        <v>-2.9</v>
      </c>
      <c r="E431">
        <v>0.64</v>
      </c>
    </row>
    <row r="432" spans="1:5">
      <c r="A432">
        <v>199002</v>
      </c>
      <c r="B432">
        <v>1.1200000000000001</v>
      </c>
      <c r="C432">
        <v>0.97</v>
      </c>
      <c r="D432">
        <v>0.65</v>
      </c>
      <c r="E432">
        <v>0.56999999999999995</v>
      </c>
    </row>
    <row r="433" spans="1:5">
      <c r="A433">
        <v>199001</v>
      </c>
      <c r="B433">
        <v>-7.8</v>
      </c>
      <c r="C433">
        <v>-1.1399999999999999</v>
      </c>
      <c r="D433">
        <v>0.83</v>
      </c>
      <c r="E433">
        <v>0.56999999999999995</v>
      </c>
    </row>
    <row r="434" spans="1:5">
      <c r="A434">
        <v>198912</v>
      </c>
      <c r="B434">
        <v>1.18</v>
      </c>
      <c r="C434">
        <v>-2.37</v>
      </c>
      <c r="D434">
        <v>0.15</v>
      </c>
      <c r="E434">
        <v>0.61</v>
      </c>
    </row>
    <row r="435" spans="1:5">
      <c r="A435">
        <v>198911</v>
      </c>
      <c r="B435">
        <v>1.04</v>
      </c>
      <c r="C435">
        <v>-1.19</v>
      </c>
      <c r="D435">
        <v>-1.1299999999999999</v>
      </c>
      <c r="E435">
        <v>0.69</v>
      </c>
    </row>
    <row r="436" spans="1:5">
      <c r="A436">
        <v>198910</v>
      </c>
      <c r="B436">
        <v>-3.65</v>
      </c>
      <c r="C436">
        <v>-3.24</v>
      </c>
      <c r="D436">
        <v>-1.1599999999999999</v>
      </c>
      <c r="E436">
        <v>0.68</v>
      </c>
    </row>
    <row r="437" spans="1:5">
      <c r="A437">
        <v>198909</v>
      </c>
      <c r="B437">
        <v>-0.76</v>
      </c>
      <c r="C437">
        <v>0.3</v>
      </c>
      <c r="D437">
        <v>-1.27</v>
      </c>
      <c r="E437">
        <v>0.65</v>
      </c>
    </row>
    <row r="438" spans="1:5">
      <c r="A438">
        <v>198908</v>
      </c>
      <c r="B438">
        <v>1.43</v>
      </c>
      <c r="C438">
        <v>0.56999999999999995</v>
      </c>
      <c r="D438">
        <v>0.62</v>
      </c>
      <c r="E438">
        <v>0.74</v>
      </c>
    </row>
    <row r="439" spans="1:5">
      <c r="A439">
        <v>198907</v>
      </c>
      <c r="B439">
        <v>7.18</v>
      </c>
      <c r="C439">
        <v>-4.1100000000000003</v>
      </c>
      <c r="D439">
        <v>-2.8</v>
      </c>
      <c r="E439">
        <v>0.7</v>
      </c>
    </row>
    <row r="440" spans="1:5">
      <c r="A440">
        <v>198906</v>
      </c>
      <c r="B440">
        <v>-1.33</v>
      </c>
      <c r="C440">
        <v>-0.97</v>
      </c>
      <c r="D440">
        <v>2.21</v>
      </c>
      <c r="E440">
        <v>0.71</v>
      </c>
    </row>
    <row r="441" spans="1:5">
      <c r="A441">
        <v>198905</v>
      </c>
      <c r="B441">
        <v>3.28</v>
      </c>
      <c r="C441">
        <v>-0.09</v>
      </c>
      <c r="D441">
        <v>-0.9</v>
      </c>
      <c r="E441">
        <v>0.79</v>
      </c>
    </row>
    <row r="442" spans="1:5">
      <c r="A442">
        <v>198904</v>
      </c>
      <c r="B442">
        <v>4.3499999999999996</v>
      </c>
      <c r="C442">
        <v>-0.67</v>
      </c>
      <c r="D442">
        <v>-1.48</v>
      </c>
      <c r="E442">
        <v>0.67</v>
      </c>
    </row>
    <row r="443" spans="1:5">
      <c r="A443">
        <v>198903</v>
      </c>
      <c r="B443">
        <v>1.57</v>
      </c>
      <c r="C443">
        <v>0.67</v>
      </c>
      <c r="D443">
        <v>0.47</v>
      </c>
      <c r="E443">
        <v>0.67</v>
      </c>
    </row>
    <row r="444" spans="1:5">
      <c r="A444">
        <v>198902</v>
      </c>
      <c r="B444">
        <v>-2.23</v>
      </c>
      <c r="C444">
        <v>2.81</v>
      </c>
      <c r="D444">
        <v>0.99</v>
      </c>
      <c r="E444">
        <v>0.61</v>
      </c>
    </row>
    <row r="445" spans="1:5">
      <c r="A445">
        <v>198901</v>
      </c>
      <c r="B445">
        <v>6.07</v>
      </c>
      <c r="C445">
        <v>-2.19</v>
      </c>
      <c r="D445">
        <v>0.61</v>
      </c>
      <c r="E445">
        <v>0.55000000000000004</v>
      </c>
    </row>
    <row r="446" spans="1:5">
      <c r="A446">
        <v>198812</v>
      </c>
      <c r="B446">
        <v>1.48</v>
      </c>
      <c r="C446">
        <v>1.89</v>
      </c>
      <c r="D446">
        <v>-1.83</v>
      </c>
      <c r="E446">
        <v>0.63</v>
      </c>
    </row>
    <row r="447" spans="1:5">
      <c r="A447">
        <v>198811</v>
      </c>
      <c r="B447">
        <v>-2.27</v>
      </c>
      <c r="C447">
        <v>-1.64</v>
      </c>
      <c r="D447">
        <v>1.47</v>
      </c>
      <c r="E447">
        <v>0.56999999999999995</v>
      </c>
    </row>
    <row r="448" spans="1:5">
      <c r="A448">
        <v>198810</v>
      </c>
      <c r="B448">
        <v>1.1599999999999999</v>
      </c>
      <c r="C448">
        <v>-2.92</v>
      </c>
      <c r="D448">
        <v>2.0299999999999998</v>
      </c>
      <c r="E448">
        <v>0.61</v>
      </c>
    </row>
    <row r="449" spans="1:5">
      <c r="A449">
        <v>198809</v>
      </c>
      <c r="B449">
        <v>3.31</v>
      </c>
      <c r="C449">
        <v>-1.34</v>
      </c>
      <c r="D449">
        <v>-0.75</v>
      </c>
      <c r="E449">
        <v>0.62</v>
      </c>
    </row>
    <row r="450" spans="1:5">
      <c r="A450">
        <v>198808</v>
      </c>
      <c r="B450">
        <v>-3.31</v>
      </c>
      <c r="C450">
        <v>7.0000000000000007E-2</v>
      </c>
      <c r="D450">
        <v>2.14</v>
      </c>
      <c r="E450">
        <v>0.59</v>
      </c>
    </row>
    <row r="451" spans="1:5">
      <c r="A451">
        <v>198807</v>
      </c>
      <c r="B451">
        <v>-1.25</v>
      </c>
      <c r="C451">
        <v>-0.23</v>
      </c>
      <c r="D451">
        <v>2.1800000000000002</v>
      </c>
      <c r="E451">
        <v>0.51</v>
      </c>
    </row>
    <row r="452" spans="1:5">
      <c r="A452">
        <v>198806</v>
      </c>
      <c r="B452">
        <v>4.78</v>
      </c>
      <c r="C452">
        <v>2.02</v>
      </c>
      <c r="D452">
        <v>-1.35</v>
      </c>
      <c r="E452">
        <v>0.49</v>
      </c>
    </row>
    <row r="453" spans="1:5">
      <c r="A453">
        <v>198805</v>
      </c>
      <c r="B453">
        <v>-0.27</v>
      </c>
      <c r="C453">
        <v>-2.54</v>
      </c>
      <c r="D453">
        <v>2.44</v>
      </c>
      <c r="E453">
        <v>0.51</v>
      </c>
    </row>
    <row r="454" spans="1:5">
      <c r="A454">
        <v>198804</v>
      </c>
      <c r="B454">
        <v>0.56999999999999995</v>
      </c>
      <c r="C454">
        <v>0.91</v>
      </c>
      <c r="D454">
        <v>1.51</v>
      </c>
      <c r="E454">
        <v>0.46</v>
      </c>
    </row>
    <row r="455" spans="1:5">
      <c r="A455">
        <v>198803</v>
      </c>
      <c r="B455">
        <v>-2.2599999999999998</v>
      </c>
      <c r="C455">
        <v>6.01</v>
      </c>
      <c r="D455">
        <v>0.86</v>
      </c>
      <c r="E455">
        <v>0.44</v>
      </c>
    </row>
    <row r="456" spans="1:5">
      <c r="A456">
        <v>198802</v>
      </c>
      <c r="B456">
        <v>4.7699999999999996</v>
      </c>
      <c r="C456">
        <v>3.33</v>
      </c>
      <c r="D456">
        <v>-1.53</v>
      </c>
      <c r="E456">
        <v>0.46</v>
      </c>
    </row>
    <row r="457" spans="1:5">
      <c r="A457">
        <v>198801</v>
      </c>
      <c r="B457">
        <v>4.21</v>
      </c>
      <c r="C457">
        <v>-0.75</v>
      </c>
      <c r="D457">
        <v>4.93</v>
      </c>
      <c r="E457">
        <v>0.28999999999999998</v>
      </c>
    </row>
    <row r="458" spans="1:5">
      <c r="A458">
        <v>198712</v>
      </c>
      <c r="B458">
        <v>6.82</v>
      </c>
      <c r="C458">
        <v>0.03</v>
      </c>
      <c r="D458">
        <v>-4.42</v>
      </c>
      <c r="E458">
        <v>0.39</v>
      </c>
    </row>
    <row r="459" spans="1:5">
      <c r="A459">
        <v>198711</v>
      </c>
      <c r="B459">
        <v>-7.76</v>
      </c>
      <c r="C459">
        <v>2.68</v>
      </c>
      <c r="D459">
        <v>3.14</v>
      </c>
      <c r="E459">
        <v>0.35</v>
      </c>
    </row>
    <row r="460" spans="1:5">
      <c r="A460">
        <v>198710</v>
      </c>
      <c r="B460">
        <v>-23.19</v>
      </c>
      <c r="C460">
        <v>-8.27</v>
      </c>
      <c r="D460">
        <v>4.18</v>
      </c>
      <c r="E460">
        <v>0.6</v>
      </c>
    </row>
    <row r="461" spans="1:5">
      <c r="A461">
        <v>198709</v>
      </c>
      <c r="B461">
        <v>-2.58</v>
      </c>
      <c r="C461">
        <v>0.57999999999999996</v>
      </c>
      <c r="D461">
        <v>0.26</v>
      </c>
      <c r="E461">
        <v>0.45</v>
      </c>
    </row>
    <row r="462" spans="1:5">
      <c r="A462">
        <v>198708</v>
      </c>
      <c r="B462">
        <v>3.52</v>
      </c>
      <c r="C462">
        <v>-0.85</v>
      </c>
      <c r="D462">
        <v>-0.98</v>
      </c>
      <c r="E462">
        <v>0.47</v>
      </c>
    </row>
    <row r="463" spans="1:5">
      <c r="A463">
        <v>198707</v>
      </c>
      <c r="B463">
        <v>3.84</v>
      </c>
      <c r="C463">
        <v>-0.56999999999999995</v>
      </c>
      <c r="D463">
        <v>0.94</v>
      </c>
      <c r="E463">
        <v>0.46</v>
      </c>
    </row>
    <row r="464" spans="1:5">
      <c r="A464">
        <v>198706</v>
      </c>
      <c r="B464">
        <v>3.91</v>
      </c>
      <c r="C464">
        <v>-2.0299999999999998</v>
      </c>
      <c r="D464">
        <v>1.1299999999999999</v>
      </c>
      <c r="E464">
        <v>0.48</v>
      </c>
    </row>
    <row r="465" spans="1:5">
      <c r="A465">
        <v>198705</v>
      </c>
      <c r="B465">
        <v>0.11</v>
      </c>
      <c r="C465">
        <v>-0.53</v>
      </c>
      <c r="D465">
        <v>0.22</v>
      </c>
      <c r="E465">
        <v>0.38</v>
      </c>
    </row>
    <row r="466" spans="1:5">
      <c r="A466">
        <v>198704</v>
      </c>
      <c r="B466">
        <v>-2.09</v>
      </c>
      <c r="C466">
        <v>-1.72</v>
      </c>
      <c r="D466">
        <v>-0.36</v>
      </c>
      <c r="E466">
        <v>0.44</v>
      </c>
    </row>
    <row r="467" spans="1:5">
      <c r="A467">
        <v>198703</v>
      </c>
      <c r="B467">
        <v>1.63</v>
      </c>
      <c r="C467">
        <v>0.5</v>
      </c>
      <c r="D467">
        <v>1.66</v>
      </c>
      <c r="E467">
        <v>0.47</v>
      </c>
    </row>
    <row r="468" spans="1:5">
      <c r="A468">
        <v>198702</v>
      </c>
      <c r="B468">
        <v>4.38</v>
      </c>
      <c r="C468">
        <v>3.45</v>
      </c>
      <c r="D468">
        <v>-5.86</v>
      </c>
      <c r="E468">
        <v>0.43</v>
      </c>
    </row>
    <row r="469" spans="1:5">
      <c r="A469">
        <v>198701</v>
      </c>
      <c r="B469">
        <v>12.45</v>
      </c>
      <c r="C469">
        <v>-1.89</v>
      </c>
      <c r="D469">
        <v>-3.18</v>
      </c>
      <c r="E469">
        <v>0.42</v>
      </c>
    </row>
    <row r="470" spans="1:5">
      <c r="A470">
        <v>198612</v>
      </c>
      <c r="B470">
        <v>-3.26</v>
      </c>
      <c r="C470">
        <v>0.19</v>
      </c>
      <c r="D470">
        <v>0.36</v>
      </c>
      <c r="E470">
        <v>0.49</v>
      </c>
    </row>
    <row r="471" spans="1:5">
      <c r="A471">
        <v>198611</v>
      </c>
      <c r="B471">
        <v>1.17</v>
      </c>
      <c r="C471">
        <v>-1.87</v>
      </c>
      <c r="D471">
        <v>-0.02</v>
      </c>
      <c r="E471">
        <v>0.39</v>
      </c>
    </row>
    <row r="472" spans="1:5">
      <c r="A472">
        <v>198610</v>
      </c>
      <c r="B472">
        <v>4.6399999999999997</v>
      </c>
      <c r="C472">
        <v>-2.5299999999999998</v>
      </c>
      <c r="D472">
        <v>-1.42</v>
      </c>
      <c r="E472">
        <v>0.46</v>
      </c>
    </row>
    <row r="473" spans="1:5">
      <c r="A473">
        <v>198609</v>
      </c>
      <c r="B473">
        <v>-8.59</v>
      </c>
      <c r="C473">
        <v>2.4</v>
      </c>
      <c r="D473">
        <v>3.23</v>
      </c>
      <c r="E473">
        <v>0.45</v>
      </c>
    </row>
    <row r="474" spans="1:5">
      <c r="A474">
        <v>198608</v>
      </c>
      <c r="B474">
        <v>6.07</v>
      </c>
      <c r="C474">
        <v>-4.16</v>
      </c>
      <c r="D474">
        <v>3.54</v>
      </c>
      <c r="E474">
        <v>0.46</v>
      </c>
    </row>
    <row r="475" spans="1:5">
      <c r="A475">
        <v>198607</v>
      </c>
      <c r="B475">
        <v>-6.43</v>
      </c>
      <c r="C475">
        <v>-3.43</v>
      </c>
      <c r="D475">
        <v>4.66</v>
      </c>
      <c r="E475">
        <v>0.52</v>
      </c>
    </row>
    <row r="476" spans="1:5">
      <c r="A476">
        <v>198606</v>
      </c>
      <c r="B476">
        <v>1.06</v>
      </c>
      <c r="C476">
        <v>-0.93</v>
      </c>
      <c r="D476">
        <v>1.2</v>
      </c>
      <c r="E476">
        <v>0.52</v>
      </c>
    </row>
    <row r="477" spans="1:5">
      <c r="A477">
        <v>198605</v>
      </c>
      <c r="B477">
        <v>4.62</v>
      </c>
      <c r="C477">
        <v>-1.36</v>
      </c>
      <c r="D477">
        <v>-0.14000000000000001</v>
      </c>
      <c r="E477">
        <v>0.49</v>
      </c>
    </row>
    <row r="478" spans="1:5">
      <c r="A478">
        <v>198604</v>
      </c>
      <c r="B478">
        <v>-1.28</v>
      </c>
      <c r="C478">
        <v>2.76</v>
      </c>
      <c r="D478">
        <v>-2.81</v>
      </c>
      <c r="E478">
        <v>0.52</v>
      </c>
    </row>
    <row r="479" spans="1:5">
      <c r="A479">
        <v>198603</v>
      </c>
      <c r="B479">
        <v>4.91</v>
      </c>
      <c r="C479">
        <v>-0.54</v>
      </c>
      <c r="D479">
        <v>-0.39</v>
      </c>
      <c r="E479">
        <v>0.6</v>
      </c>
    </row>
    <row r="480" spans="1:5">
      <c r="A480">
        <v>198602</v>
      </c>
      <c r="B480">
        <v>7.14</v>
      </c>
      <c r="C480">
        <v>-0.56999999999999995</v>
      </c>
      <c r="D480">
        <v>-0.63</v>
      </c>
      <c r="E480">
        <v>0.53</v>
      </c>
    </row>
    <row r="481" spans="1:5">
      <c r="A481">
        <v>198601</v>
      </c>
      <c r="B481">
        <v>0.65</v>
      </c>
      <c r="C481">
        <v>1.1499999999999999</v>
      </c>
      <c r="D481">
        <v>0.46</v>
      </c>
      <c r="E481">
        <v>0.56000000000000005</v>
      </c>
    </row>
    <row r="482" spans="1:5">
      <c r="A482">
        <v>198512</v>
      </c>
      <c r="B482">
        <v>3.88</v>
      </c>
      <c r="C482">
        <v>-0.53</v>
      </c>
      <c r="D482">
        <v>-1.46</v>
      </c>
      <c r="E482">
        <v>0.65</v>
      </c>
    </row>
    <row r="483" spans="1:5">
      <c r="A483">
        <v>198511</v>
      </c>
      <c r="B483">
        <v>6.46</v>
      </c>
      <c r="C483">
        <v>0.19</v>
      </c>
      <c r="D483">
        <v>-2.91</v>
      </c>
      <c r="E483">
        <v>0.61</v>
      </c>
    </row>
    <row r="484" spans="1:5">
      <c r="A484">
        <v>198510</v>
      </c>
      <c r="B484">
        <v>4</v>
      </c>
      <c r="C484">
        <v>-1.5</v>
      </c>
      <c r="D484">
        <v>0.77</v>
      </c>
      <c r="E484">
        <v>0.65</v>
      </c>
    </row>
    <row r="485" spans="1:5">
      <c r="A485">
        <v>198509</v>
      </c>
      <c r="B485">
        <v>-4.51</v>
      </c>
      <c r="C485">
        <v>-1.62</v>
      </c>
      <c r="D485">
        <v>1.21</v>
      </c>
      <c r="E485">
        <v>0.6</v>
      </c>
    </row>
    <row r="486" spans="1:5">
      <c r="A486">
        <v>198508</v>
      </c>
      <c r="B486">
        <v>-1.01</v>
      </c>
      <c r="C486">
        <v>-0.3</v>
      </c>
      <c r="D486">
        <v>2.34</v>
      </c>
      <c r="E486">
        <v>0.55000000000000004</v>
      </c>
    </row>
    <row r="487" spans="1:5">
      <c r="A487">
        <v>198507</v>
      </c>
      <c r="B487">
        <v>-0.72</v>
      </c>
      <c r="C487">
        <v>2.83</v>
      </c>
      <c r="D487">
        <v>-1.62</v>
      </c>
      <c r="E487">
        <v>0.62</v>
      </c>
    </row>
    <row r="488" spans="1:5">
      <c r="A488">
        <v>198506</v>
      </c>
      <c r="B488">
        <v>1.27</v>
      </c>
      <c r="C488">
        <v>0.48</v>
      </c>
      <c r="D488">
        <v>0.38</v>
      </c>
      <c r="E488">
        <v>0.55000000000000004</v>
      </c>
    </row>
    <row r="489" spans="1:5">
      <c r="A489">
        <v>198505</v>
      </c>
      <c r="B489">
        <v>5.07</v>
      </c>
      <c r="C489">
        <v>-2.2999999999999998</v>
      </c>
      <c r="D489">
        <v>-0.98</v>
      </c>
      <c r="E489">
        <v>0.66</v>
      </c>
    </row>
    <row r="490" spans="1:5">
      <c r="A490">
        <v>198504</v>
      </c>
      <c r="B490">
        <v>-0.96</v>
      </c>
      <c r="C490">
        <v>0.09</v>
      </c>
      <c r="D490">
        <v>3.6</v>
      </c>
      <c r="E490">
        <v>0.72</v>
      </c>
    </row>
    <row r="491" spans="1:5">
      <c r="A491">
        <v>198503</v>
      </c>
      <c r="B491">
        <v>-0.83</v>
      </c>
      <c r="C491">
        <v>-1.07</v>
      </c>
      <c r="D491">
        <v>4.01</v>
      </c>
      <c r="E491">
        <v>0.62</v>
      </c>
    </row>
    <row r="492" spans="1:5">
      <c r="A492">
        <v>198502</v>
      </c>
      <c r="B492">
        <v>1.22</v>
      </c>
      <c r="C492">
        <v>0.63</v>
      </c>
      <c r="D492">
        <v>-0.36</v>
      </c>
      <c r="E492">
        <v>0.57999999999999996</v>
      </c>
    </row>
    <row r="493" spans="1:5">
      <c r="A493">
        <v>198501</v>
      </c>
      <c r="B493">
        <v>7.97</v>
      </c>
      <c r="C493">
        <v>3.28</v>
      </c>
      <c r="D493">
        <v>-5.2</v>
      </c>
      <c r="E493">
        <v>0.65</v>
      </c>
    </row>
    <row r="494" spans="1:5">
      <c r="A494">
        <v>198412</v>
      </c>
      <c r="B494">
        <v>1.85</v>
      </c>
      <c r="C494">
        <v>-0.48</v>
      </c>
      <c r="D494">
        <v>-0.03</v>
      </c>
      <c r="E494">
        <v>0.64</v>
      </c>
    </row>
    <row r="495" spans="1:5">
      <c r="A495">
        <v>198411</v>
      </c>
      <c r="B495">
        <v>-1.77</v>
      </c>
      <c r="C495">
        <v>-0.72</v>
      </c>
      <c r="D495">
        <v>3.87</v>
      </c>
      <c r="E495">
        <v>0.73</v>
      </c>
    </row>
    <row r="496" spans="1:5">
      <c r="A496">
        <v>198410</v>
      </c>
      <c r="B496">
        <v>-0.84</v>
      </c>
      <c r="C496">
        <v>-1.1100000000000001</v>
      </c>
      <c r="D496">
        <v>0.59</v>
      </c>
      <c r="E496">
        <v>1</v>
      </c>
    </row>
    <row r="497" spans="1:5">
      <c r="A497">
        <v>198409</v>
      </c>
      <c r="B497">
        <v>-0.8</v>
      </c>
      <c r="C497">
        <v>0.15</v>
      </c>
      <c r="D497">
        <v>5.25</v>
      </c>
      <c r="E497">
        <v>0.86</v>
      </c>
    </row>
    <row r="498" spans="1:5">
      <c r="A498">
        <v>198408</v>
      </c>
      <c r="B498">
        <v>10.27</v>
      </c>
      <c r="C498">
        <v>-0.27</v>
      </c>
      <c r="D498">
        <v>-1.74</v>
      </c>
      <c r="E498">
        <v>0.83</v>
      </c>
    </row>
    <row r="499" spans="1:5">
      <c r="A499">
        <v>198407</v>
      </c>
      <c r="B499">
        <v>-2.72</v>
      </c>
      <c r="C499">
        <v>-2.2000000000000002</v>
      </c>
      <c r="D499">
        <v>0.39</v>
      </c>
      <c r="E499">
        <v>0.82</v>
      </c>
    </row>
    <row r="500" spans="1:5">
      <c r="A500">
        <v>198406</v>
      </c>
      <c r="B500">
        <v>1.81</v>
      </c>
      <c r="C500">
        <v>-0.24</v>
      </c>
      <c r="D500">
        <v>-2.75</v>
      </c>
      <c r="E500">
        <v>0.75</v>
      </c>
    </row>
    <row r="501" spans="1:5">
      <c r="A501">
        <v>198405</v>
      </c>
      <c r="B501">
        <v>-5.98</v>
      </c>
      <c r="C501">
        <v>7.0000000000000007E-2</v>
      </c>
      <c r="D501">
        <v>0.26</v>
      </c>
      <c r="E501">
        <v>0.78</v>
      </c>
    </row>
    <row r="502" spans="1:5">
      <c r="A502">
        <v>198404</v>
      </c>
      <c r="B502">
        <v>-0.51</v>
      </c>
      <c r="C502">
        <v>-1.1599999999999999</v>
      </c>
      <c r="D502">
        <v>1.19</v>
      </c>
      <c r="E502">
        <v>0.81</v>
      </c>
    </row>
    <row r="503" spans="1:5">
      <c r="A503">
        <v>198403</v>
      </c>
      <c r="B503">
        <v>0.65</v>
      </c>
      <c r="C503">
        <v>0.1</v>
      </c>
      <c r="D503">
        <v>0.53</v>
      </c>
      <c r="E503">
        <v>0.73</v>
      </c>
    </row>
    <row r="504" spans="1:5">
      <c r="A504">
        <v>198402</v>
      </c>
      <c r="B504">
        <v>-4.7699999999999996</v>
      </c>
      <c r="C504">
        <v>-1.68</v>
      </c>
      <c r="D504">
        <v>3.41</v>
      </c>
      <c r="E504">
        <v>0.71</v>
      </c>
    </row>
    <row r="505" spans="1:5">
      <c r="A505">
        <v>198401</v>
      </c>
      <c r="B505">
        <v>-1.92</v>
      </c>
      <c r="C505">
        <v>-0.35</v>
      </c>
      <c r="D505">
        <v>7.48</v>
      </c>
      <c r="E505">
        <v>0.76</v>
      </c>
    </row>
    <row r="506" spans="1:5">
      <c r="A506">
        <v>198312</v>
      </c>
      <c r="B506">
        <v>-1.77</v>
      </c>
      <c r="C506">
        <v>-0.25</v>
      </c>
      <c r="D506">
        <v>1.75</v>
      </c>
      <c r="E506">
        <v>0.73</v>
      </c>
    </row>
    <row r="507" spans="1:5">
      <c r="A507">
        <v>198311</v>
      </c>
      <c r="B507">
        <v>2.17</v>
      </c>
      <c r="C507">
        <v>2.02</v>
      </c>
      <c r="D507">
        <v>-0.73</v>
      </c>
      <c r="E507">
        <v>0.7</v>
      </c>
    </row>
    <row r="508" spans="1:5">
      <c r="A508">
        <v>198310</v>
      </c>
      <c r="B508">
        <v>-3.43</v>
      </c>
      <c r="C508">
        <v>-3.55</v>
      </c>
      <c r="D508">
        <v>4.96</v>
      </c>
      <c r="E508">
        <v>0.76</v>
      </c>
    </row>
    <row r="509" spans="1:5">
      <c r="A509">
        <v>198309</v>
      </c>
      <c r="B509">
        <v>0.92</v>
      </c>
      <c r="C509">
        <v>0.61</v>
      </c>
      <c r="D509">
        <v>0.99</v>
      </c>
      <c r="E509">
        <v>0.76</v>
      </c>
    </row>
    <row r="510" spans="1:5">
      <c r="A510">
        <v>198308</v>
      </c>
      <c r="B510">
        <v>-0.5</v>
      </c>
      <c r="C510">
        <v>-4.29</v>
      </c>
      <c r="D510">
        <v>5.59</v>
      </c>
      <c r="E510">
        <v>0.76</v>
      </c>
    </row>
    <row r="511" spans="1:5">
      <c r="A511">
        <v>198307</v>
      </c>
      <c r="B511">
        <v>-4.0599999999999996</v>
      </c>
      <c r="C511">
        <v>1.5</v>
      </c>
      <c r="D511">
        <v>5.54</v>
      </c>
      <c r="E511">
        <v>0.74</v>
      </c>
    </row>
    <row r="512" spans="1:5">
      <c r="A512">
        <v>198306</v>
      </c>
      <c r="B512">
        <v>3.07</v>
      </c>
      <c r="C512">
        <v>0.93</v>
      </c>
      <c r="D512">
        <v>-3.89</v>
      </c>
      <c r="E512">
        <v>0.67</v>
      </c>
    </row>
    <row r="513" spans="1:5">
      <c r="A513">
        <v>198305</v>
      </c>
      <c r="B513">
        <v>0.51</v>
      </c>
      <c r="C513">
        <v>6.2</v>
      </c>
      <c r="D513">
        <v>-1.4</v>
      </c>
      <c r="E513">
        <v>0.69</v>
      </c>
    </row>
    <row r="514" spans="1:5">
      <c r="A514">
        <v>198304</v>
      </c>
      <c r="B514">
        <v>6.66</v>
      </c>
      <c r="C514">
        <v>0.46</v>
      </c>
      <c r="D514">
        <v>0.43</v>
      </c>
      <c r="E514">
        <v>0.71</v>
      </c>
    </row>
    <row r="515" spans="1:5">
      <c r="A515">
        <v>198303</v>
      </c>
      <c r="B515">
        <v>2.81</v>
      </c>
      <c r="C515">
        <v>1.75</v>
      </c>
      <c r="D515">
        <v>2.06</v>
      </c>
      <c r="E515">
        <v>0.63</v>
      </c>
    </row>
    <row r="516" spans="1:5">
      <c r="A516">
        <v>198302</v>
      </c>
      <c r="B516">
        <v>2.59</v>
      </c>
      <c r="C516">
        <v>3.18</v>
      </c>
      <c r="D516">
        <v>0.66</v>
      </c>
      <c r="E516">
        <v>0.62</v>
      </c>
    </row>
    <row r="517" spans="1:5">
      <c r="A517">
        <v>198301</v>
      </c>
      <c r="B517">
        <v>3.59</v>
      </c>
      <c r="C517">
        <v>2.82</v>
      </c>
      <c r="D517">
        <v>-0.72</v>
      </c>
      <c r="E517">
        <v>0.69</v>
      </c>
    </row>
    <row r="518" spans="1:5">
      <c r="A518">
        <v>198212</v>
      </c>
      <c r="B518">
        <v>0.56000000000000005</v>
      </c>
      <c r="C518">
        <v>-0.31</v>
      </c>
      <c r="D518">
        <v>-0.06</v>
      </c>
      <c r="E518">
        <v>0.67</v>
      </c>
    </row>
    <row r="519" spans="1:5">
      <c r="A519">
        <v>198211</v>
      </c>
      <c r="B519">
        <v>4.68</v>
      </c>
      <c r="C519">
        <v>4.63</v>
      </c>
      <c r="D519">
        <v>-1.8</v>
      </c>
      <c r="E519">
        <v>0.63</v>
      </c>
    </row>
    <row r="520" spans="1:5">
      <c r="A520">
        <v>198210</v>
      </c>
      <c r="B520">
        <v>11.3</v>
      </c>
      <c r="C520">
        <v>2.38</v>
      </c>
      <c r="D520">
        <v>-3.62</v>
      </c>
      <c r="E520">
        <v>0.59</v>
      </c>
    </row>
    <row r="521" spans="1:5">
      <c r="A521">
        <v>198209</v>
      </c>
      <c r="B521">
        <v>1.31</v>
      </c>
      <c r="C521">
        <v>2.87</v>
      </c>
      <c r="D521">
        <v>0.23</v>
      </c>
      <c r="E521">
        <v>0.51</v>
      </c>
    </row>
    <row r="522" spans="1:5">
      <c r="A522">
        <v>198208</v>
      </c>
      <c r="B522">
        <v>11.23</v>
      </c>
      <c r="C522">
        <v>-4.28</v>
      </c>
      <c r="D522">
        <v>1.0900000000000001</v>
      </c>
      <c r="E522">
        <v>0.76</v>
      </c>
    </row>
    <row r="523" spans="1:5">
      <c r="A523">
        <v>198207</v>
      </c>
      <c r="B523">
        <v>-3.2</v>
      </c>
      <c r="C523">
        <v>0.91</v>
      </c>
      <c r="D523">
        <v>7.0000000000000007E-2</v>
      </c>
      <c r="E523">
        <v>1.05</v>
      </c>
    </row>
    <row r="524" spans="1:5">
      <c r="A524">
        <v>198206</v>
      </c>
      <c r="B524">
        <v>-3.08</v>
      </c>
      <c r="C524">
        <v>-0.43</v>
      </c>
      <c r="D524">
        <v>1.56</v>
      </c>
      <c r="E524">
        <v>0.96</v>
      </c>
    </row>
    <row r="525" spans="1:5">
      <c r="A525">
        <v>198205</v>
      </c>
      <c r="B525">
        <v>-3.93</v>
      </c>
      <c r="C525">
        <v>0.17</v>
      </c>
      <c r="D525">
        <v>1.78</v>
      </c>
      <c r="E525">
        <v>1.06</v>
      </c>
    </row>
    <row r="526" spans="1:5">
      <c r="A526">
        <v>198204</v>
      </c>
      <c r="B526">
        <v>3.24</v>
      </c>
      <c r="C526">
        <v>1.64</v>
      </c>
      <c r="D526">
        <v>-3.08</v>
      </c>
      <c r="E526">
        <v>1.1299999999999999</v>
      </c>
    </row>
    <row r="527" spans="1:5">
      <c r="A527">
        <v>198203</v>
      </c>
      <c r="B527">
        <v>-1.82</v>
      </c>
      <c r="C527">
        <v>-0.19</v>
      </c>
      <c r="D527">
        <v>3.76</v>
      </c>
      <c r="E527">
        <v>0.98</v>
      </c>
    </row>
    <row r="528" spans="1:5">
      <c r="A528">
        <v>198202</v>
      </c>
      <c r="B528">
        <v>-5.86</v>
      </c>
      <c r="C528">
        <v>0.46</v>
      </c>
      <c r="D528">
        <v>6.09</v>
      </c>
      <c r="E528">
        <v>0.92</v>
      </c>
    </row>
    <row r="529" spans="1:5">
      <c r="A529">
        <v>198201</v>
      </c>
      <c r="B529">
        <v>-3.23</v>
      </c>
      <c r="C529">
        <v>-1.25</v>
      </c>
      <c r="D529">
        <v>3.19</v>
      </c>
      <c r="E529">
        <v>0.8</v>
      </c>
    </row>
    <row r="530" spans="1:5">
      <c r="A530">
        <v>198112</v>
      </c>
      <c r="B530">
        <v>-3.63</v>
      </c>
      <c r="C530">
        <v>1.18</v>
      </c>
      <c r="D530">
        <v>0.79</v>
      </c>
      <c r="E530">
        <v>0.87</v>
      </c>
    </row>
    <row r="531" spans="1:5">
      <c r="A531">
        <v>198111</v>
      </c>
      <c r="B531">
        <v>3.4</v>
      </c>
      <c r="C531">
        <v>-1.0900000000000001</v>
      </c>
      <c r="D531">
        <v>1.91</v>
      </c>
      <c r="E531">
        <v>1.07</v>
      </c>
    </row>
    <row r="532" spans="1:5">
      <c r="A532">
        <v>198110</v>
      </c>
      <c r="B532">
        <v>4.92</v>
      </c>
      <c r="C532">
        <v>2.13</v>
      </c>
      <c r="D532">
        <v>-4.09</v>
      </c>
      <c r="E532">
        <v>1.21</v>
      </c>
    </row>
    <row r="533" spans="1:5">
      <c r="A533">
        <v>198109</v>
      </c>
      <c r="B533">
        <v>-7.19</v>
      </c>
      <c r="C533">
        <v>-2.68</v>
      </c>
      <c r="D533">
        <v>5.1100000000000003</v>
      </c>
      <c r="E533">
        <v>1.24</v>
      </c>
    </row>
    <row r="534" spans="1:5">
      <c r="A534">
        <v>198108</v>
      </c>
      <c r="B534">
        <v>-7.02</v>
      </c>
      <c r="C534">
        <v>-1.95</v>
      </c>
      <c r="D534">
        <v>4.71</v>
      </c>
      <c r="E534">
        <v>1.28</v>
      </c>
    </row>
    <row r="535" spans="1:5">
      <c r="A535">
        <v>198107</v>
      </c>
      <c r="B535">
        <v>-1.55</v>
      </c>
      <c r="C535">
        <v>-2.0699999999999998</v>
      </c>
      <c r="D535">
        <v>-0.61</v>
      </c>
      <c r="E535">
        <v>1.24</v>
      </c>
    </row>
    <row r="536" spans="1:5">
      <c r="A536">
        <v>198106</v>
      </c>
      <c r="B536">
        <v>-2.34</v>
      </c>
      <c r="C536">
        <v>-0.83</v>
      </c>
      <c r="D536">
        <v>5.14</v>
      </c>
      <c r="E536">
        <v>1.35</v>
      </c>
    </row>
    <row r="537" spans="1:5">
      <c r="A537">
        <v>198105</v>
      </c>
      <c r="B537">
        <v>0.13</v>
      </c>
      <c r="C537">
        <v>1.94</v>
      </c>
      <c r="D537">
        <v>-0.43</v>
      </c>
      <c r="E537">
        <v>1.1499999999999999</v>
      </c>
    </row>
    <row r="538" spans="1:5">
      <c r="A538">
        <v>198104</v>
      </c>
      <c r="B538">
        <v>-2.16</v>
      </c>
      <c r="C538">
        <v>4.5</v>
      </c>
      <c r="D538">
        <v>2.2799999999999998</v>
      </c>
      <c r="E538">
        <v>1.08</v>
      </c>
    </row>
    <row r="539" spans="1:5">
      <c r="A539">
        <v>198103</v>
      </c>
      <c r="B539">
        <v>3.67</v>
      </c>
      <c r="C539">
        <v>3.34</v>
      </c>
      <c r="D539">
        <v>0.61</v>
      </c>
      <c r="E539">
        <v>1.21</v>
      </c>
    </row>
    <row r="540" spans="1:5">
      <c r="A540">
        <v>198102</v>
      </c>
      <c r="B540">
        <v>0.61</v>
      </c>
      <c r="C540">
        <v>-0.47</v>
      </c>
      <c r="D540">
        <v>0.97</v>
      </c>
      <c r="E540">
        <v>1.07</v>
      </c>
    </row>
    <row r="541" spans="1:5">
      <c r="A541">
        <v>198101</v>
      </c>
      <c r="B541">
        <v>-5.0599999999999996</v>
      </c>
      <c r="C541">
        <v>2.91</v>
      </c>
      <c r="D541">
        <v>6.74</v>
      </c>
      <c r="E541">
        <v>1.04</v>
      </c>
    </row>
    <row r="542" spans="1:5">
      <c r="A542">
        <v>198012</v>
      </c>
      <c r="B542">
        <v>-4.46</v>
      </c>
      <c r="C542">
        <v>-0.28000000000000003</v>
      </c>
      <c r="D542">
        <v>2.8</v>
      </c>
      <c r="E542">
        <v>1.31</v>
      </c>
    </row>
    <row r="543" spans="1:5">
      <c r="A543">
        <v>198011</v>
      </c>
      <c r="B543">
        <v>9.6</v>
      </c>
      <c r="C543">
        <v>-3.27</v>
      </c>
      <c r="D543">
        <v>-8.11</v>
      </c>
      <c r="E543">
        <v>0.96</v>
      </c>
    </row>
    <row r="544" spans="1:5">
      <c r="A544">
        <v>198010</v>
      </c>
      <c r="B544">
        <v>1.04</v>
      </c>
      <c r="C544">
        <v>2.39</v>
      </c>
      <c r="D544">
        <v>-2.93</v>
      </c>
      <c r="E544">
        <v>0.95</v>
      </c>
    </row>
    <row r="545" spans="1:5">
      <c r="A545">
        <v>198009</v>
      </c>
      <c r="B545">
        <v>2.19</v>
      </c>
      <c r="C545">
        <v>0.96</v>
      </c>
      <c r="D545">
        <v>-4.6100000000000003</v>
      </c>
      <c r="E545">
        <v>0.75</v>
      </c>
    </row>
    <row r="546" spans="1:5">
      <c r="A546">
        <v>198008</v>
      </c>
      <c r="B546">
        <v>1.75</v>
      </c>
      <c r="C546">
        <v>3.9</v>
      </c>
      <c r="D546">
        <v>-2.46</v>
      </c>
      <c r="E546">
        <v>0.64</v>
      </c>
    </row>
    <row r="547" spans="1:5">
      <c r="A547">
        <v>198007</v>
      </c>
      <c r="B547">
        <v>6.51</v>
      </c>
      <c r="C547">
        <v>4.0999999999999996</v>
      </c>
      <c r="D547">
        <v>-6.29</v>
      </c>
      <c r="E547">
        <v>0.53</v>
      </c>
    </row>
    <row r="548" spans="1:5">
      <c r="A548">
        <v>198006</v>
      </c>
      <c r="B548">
        <v>2.98</v>
      </c>
      <c r="C548">
        <v>1.66</v>
      </c>
      <c r="D548">
        <v>-0.8</v>
      </c>
      <c r="E548">
        <v>0.61</v>
      </c>
    </row>
    <row r="549" spans="1:5">
      <c r="A549">
        <v>198005</v>
      </c>
      <c r="B549">
        <v>5.26</v>
      </c>
      <c r="C549">
        <v>2.0499999999999998</v>
      </c>
      <c r="D549">
        <v>0.38</v>
      </c>
      <c r="E549">
        <v>0.81</v>
      </c>
    </row>
    <row r="550" spans="1:5">
      <c r="A550">
        <v>198004</v>
      </c>
      <c r="B550">
        <v>3.95</v>
      </c>
      <c r="C550">
        <v>1.05</v>
      </c>
      <c r="D550">
        <v>1.03</v>
      </c>
      <c r="E550">
        <v>1.26</v>
      </c>
    </row>
    <row r="551" spans="1:5">
      <c r="A551">
        <v>198003</v>
      </c>
      <c r="B551">
        <v>-12.9</v>
      </c>
      <c r="C551">
        <v>-6.7</v>
      </c>
      <c r="D551">
        <v>-0.96</v>
      </c>
      <c r="E551">
        <v>1.21</v>
      </c>
    </row>
    <row r="552" spans="1:5">
      <c r="A552">
        <v>198002</v>
      </c>
      <c r="B552">
        <v>-1.23</v>
      </c>
      <c r="C552">
        <v>-1.86</v>
      </c>
      <c r="D552">
        <v>0.59</v>
      </c>
      <c r="E552">
        <v>0.89</v>
      </c>
    </row>
    <row r="553" spans="1:5">
      <c r="A553">
        <v>198001</v>
      </c>
      <c r="B553">
        <v>5.5</v>
      </c>
      <c r="C553">
        <v>1.62</v>
      </c>
      <c r="D553">
        <v>1.85</v>
      </c>
      <c r="E553">
        <v>0.8</v>
      </c>
    </row>
    <row r="554" spans="1:5">
      <c r="A554">
        <v>197912</v>
      </c>
      <c r="B554">
        <v>1.78</v>
      </c>
      <c r="C554">
        <v>4.13</v>
      </c>
      <c r="D554">
        <v>-2.13</v>
      </c>
      <c r="E554">
        <v>0.95</v>
      </c>
    </row>
    <row r="555" spans="1:5">
      <c r="A555">
        <v>197911</v>
      </c>
      <c r="B555">
        <v>5.22</v>
      </c>
      <c r="C555">
        <v>2.81</v>
      </c>
      <c r="D555">
        <v>-3.21</v>
      </c>
      <c r="E555">
        <v>0.99</v>
      </c>
    </row>
    <row r="556" spans="1:5">
      <c r="A556">
        <v>197910</v>
      </c>
      <c r="B556">
        <v>-8.1</v>
      </c>
      <c r="C556">
        <v>-3.38</v>
      </c>
      <c r="D556">
        <v>-1.83</v>
      </c>
      <c r="E556">
        <v>0.87</v>
      </c>
    </row>
    <row r="557" spans="1:5">
      <c r="A557">
        <v>197909</v>
      </c>
      <c r="B557">
        <v>-0.83</v>
      </c>
      <c r="C557">
        <v>-0.26</v>
      </c>
      <c r="D557">
        <v>-0.94</v>
      </c>
      <c r="E557">
        <v>0.83</v>
      </c>
    </row>
    <row r="558" spans="1:5">
      <c r="A558">
        <v>197908</v>
      </c>
      <c r="B558">
        <v>5.54</v>
      </c>
      <c r="C558">
        <v>1.98</v>
      </c>
      <c r="D558">
        <v>-1.58</v>
      </c>
      <c r="E558">
        <v>0.77</v>
      </c>
    </row>
    <row r="559" spans="1:5">
      <c r="A559">
        <v>197907</v>
      </c>
      <c r="B559">
        <v>0.83</v>
      </c>
      <c r="C559">
        <v>1.28</v>
      </c>
      <c r="D559">
        <v>1.79</v>
      </c>
      <c r="E559">
        <v>0.77</v>
      </c>
    </row>
    <row r="560" spans="1:5">
      <c r="A560">
        <v>197906</v>
      </c>
      <c r="B560">
        <v>3.84</v>
      </c>
      <c r="C560">
        <v>1.1299999999999999</v>
      </c>
      <c r="D560">
        <v>1.42</v>
      </c>
      <c r="E560">
        <v>0.81</v>
      </c>
    </row>
    <row r="561" spans="1:5">
      <c r="A561">
        <v>197905</v>
      </c>
      <c r="B561">
        <v>-2.2000000000000002</v>
      </c>
      <c r="C561">
        <v>0.21</v>
      </c>
      <c r="D561">
        <v>1.32</v>
      </c>
      <c r="E561">
        <v>0.82</v>
      </c>
    </row>
    <row r="562" spans="1:5">
      <c r="A562">
        <v>197904</v>
      </c>
      <c r="B562">
        <v>-7.0000000000000007E-2</v>
      </c>
      <c r="C562">
        <v>2.17</v>
      </c>
      <c r="D562">
        <v>1.1200000000000001</v>
      </c>
      <c r="E562">
        <v>0.8</v>
      </c>
    </row>
    <row r="563" spans="1:5">
      <c r="A563">
        <v>197903</v>
      </c>
      <c r="B563">
        <v>5.67</v>
      </c>
      <c r="C563">
        <v>3.2</v>
      </c>
      <c r="D563">
        <v>-0.68</v>
      </c>
      <c r="E563">
        <v>0.81</v>
      </c>
    </row>
    <row r="564" spans="1:5">
      <c r="A564">
        <v>197902</v>
      </c>
      <c r="B564">
        <v>-3.56</v>
      </c>
      <c r="C564">
        <v>0.44</v>
      </c>
      <c r="D564">
        <v>1.17</v>
      </c>
      <c r="E564">
        <v>0.73</v>
      </c>
    </row>
    <row r="565" spans="1:5">
      <c r="A565">
        <v>197901</v>
      </c>
      <c r="B565">
        <v>4.22</v>
      </c>
      <c r="C565">
        <v>3.55</v>
      </c>
      <c r="D565">
        <v>2.19</v>
      </c>
      <c r="E565">
        <v>0.77</v>
      </c>
    </row>
    <row r="566" spans="1:5">
      <c r="A566">
        <v>197812</v>
      </c>
      <c r="B566">
        <v>0.87</v>
      </c>
      <c r="C566">
        <v>1.19</v>
      </c>
      <c r="D566">
        <v>-2.14</v>
      </c>
      <c r="E566">
        <v>0.78</v>
      </c>
    </row>
    <row r="567" spans="1:5">
      <c r="A567">
        <v>197811</v>
      </c>
      <c r="B567">
        <v>2.71</v>
      </c>
      <c r="C567">
        <v>3.06</v>
      </c>
      <c r="D567">
        <v>-2.08</v>
      </c>
      <c r="E567">
        <v>0.7</v>
      </c>
    </row>
    <row r="568" spans="1:5">
      <c r="A568">
        <v>197810</v>
      </c>
      <c r="B568">
        <v>-11.9</v>
      </c>
      <c r="C568">
        <v>-9.89</v>
      </c>
      <c r="D568">
        <v>1.26</v>
      </c>
      <c r="E568">
        <v>0.68</v>
      </c>
    </row>
    <row r="569" spans="1:5">
      <c r="A569">
        <v>197809</v>
      </c>
      <c r="B569">
        <v>-1.44</v>
      </c>
      <c r="C569">
        <v>-0.49</v>
      </c>
      <c r="D569">
        <v>1.88</v>
      </c>
      <c r="E569">
        <v>0.62</v>
      </c>
    </row>
    <row r="570" spans="1:5">
      <c r="A570">
        <v>197808</v>
      </c>
      <c r="B570">
        <v>3.78</v>
      </c>
      <c r="C570">
        <v>5.0599999999999996</v>
      </c>
      <c r="D570">
        <v>-0.66</v>
      </c>
      <c r="E570">
        <v>0.56000000000000005</v>
      </c>
    </row>
    <row r="571" spans="1:5">
      <c r="A571">
        <v>197807</v>
      </c>
      <c r="B571">
        <v>5.12</v>
      </c>
      <c r="C571">
        <v>0.28999999999999998</v>
      </c>
      <c r="D571">
        <v>-1</v>
      </c>
      <c r="E571">
        <v>0.56000000000000005</v>
      </c>
    </row>
    <row r="572" spans="1:5">
      <c r="A572">
        <v>197806</v>
      </c>
      <c r="B572">
        <v>-1.69</v>
      </c>
      <c r="C572">
        <v>1.74</v>
      </c>
      <c r="D572">
        <v>0.6</v>
      </c>
      <c r="E572">
        <v>0.54</v>
      </c>
    </row>
    <row r="573" spans="1:5">
      <c r="A573">
        <v>197805</v>
      </c>
      <c r="B573">
        <v>1.76</v>
      </c>
      <c r="C573">
        <v>4.53</v>
      </c>
      <c r="D573">
        <v>-0.55000000000000004</v>
      </c>
      <c r="E573">
        <v>0.51</v>
      </c>
    </row>
    <row r="574" spans="1:5">
      <c r="A574">
        <v>197804</v>
      </c>
      <c r="B574">
        <v>7.87</v>
      </c>
      <c r="C574">
        <v>0.36</v>
      </c>
      <c r="D574">
        <v>-3.54</v>
      </c>
      <c r="E574">
        <v>0.54</v>
      </c>
    </row>
    <row r="575" spans="1:5">
      <c r="A575">
        <v>197803</v>
      </c>
      <c r="B575">
        <v>2.85</v>
      </c>
      <c r="C575">
        <v>3.44</v>
      </c>
      <c r="D575">
        <v>1.1499999999999999</v>
      </c>
      <c r="E575">
        <v>0.53</v>
      </c>
    </row>
    <row r="576" spans="1:5">
      <c r="A576">
        <v>197802</v>
      </c>
      <c r="B576">
        <v>-1.39</v>
      </c>
      <c r="C576">
        <v>3.59</v>
      </c>
      <c r="D576">
        <v>0.81</v>
      </c>
      <c r="E576">
        <v>0.46</v>
      </c>
    </row>
    <row r="577" spans="1:5">
      <c r="A577">
        <v>197801</v>
      </c>
      <c r="B577">
        <v>-6</v>
      </c>
      <c r="C577">
        <v>2.2799999999999998</v>
      </c>
      <c r="D577">
        <v>3.38</v>
      </c>
      <c r="E577">
        <v>0.49</v>
      </c>
    </row>
    <row r="578" spans="1:5">
      <c r="A578">
        <v>197712</v>
      </c>
      <c r="B578">
        <v>0.27</v>
      </c>
      <c r="C578">
        <v>1.36</v>
      </c>
      <c r="D578">
        <v>-0.28999999999999998</v>
      </c>
      <c r="E578">
        <v>0.49</v>
      </c>
    </row>
    <row r="579" spans="1:5">
      <c r="A579">
        <v>197711</v>
      </c>
      <c r="B579">
        <v>4</v>
      </c>
      <c r="C579">
        <v>3.68</v>
      </c>
      <c r="D579">
        <v>0.23</v>
      </c>
      <c r="E579">
        <v>0.5</v>
      </c>
    </row>
    <row r="580" spans="1:5">
      <c r="A580">
        <v>197710</v>
      </c>
      <c r="B580">
        <v>-4.3899999999999997</v>
      </c>
      <c r="C580">
        <v>1.19</v>
      </c>
      <c r="D580">
        <v>1.62</v>
      </c>
      <c r="E580">
        <v>0.49</v>
      </c>
    </row>
    <row r="581" spans="1:5">
      <c r="A581">
        <v>197709</v>
      </c>
      <c r="B581">
        <v>-0.27</v>
      </c>
      <c r="C581">
        <v>1.5</v>
      </c>
      <c r="D581">
        <v>-0.26</v>
      </c>
      <c r="E581">
        <v>0.43</v>
      </c>
    </row>
    <row r="582" spans="1:5">
      <c r="A582">
        <v>197708</v>
      </c>
      <c r="B582">
        <v>-1.76</v>
      </c>
      <c r="C582">
        <v>1.55</v>
      </c>
      <c r="D582">
        <v>-2.77</v>
      </c>
      <c r="E582">
        <v>0.44</v>
      </c>
    </row>
    <row r="583" spans="1:5">
      <c r="A583">
        <v>197707</v>
      </c>
      <c r="B583">
        <v>-1.69</v>
      </c>
      <c r="C583">
        <v>2.09</v>
      </c>
      <c r="D583">
        <v>-0.6</v>
      </c>
      <c r="E583">
        <v>0.42</v>
      </c>
    </row>
    <row r="584" spans="1:5">
      <c r="A584">
        <v>197706</v>
      </c>
      <c r="B584">
        <v>4.72</v>
      </c>
      <c r="C584">
        <v>2.0699999999999998</v>
      </c>
      <c r="D584">
        <v>-0.62</v>
      </c>
      <c r="E584">
        <v>0.4</v>
      </c>
    </row>
    <row r="585" spans="1:5">
      <c r="A585">
        <v>197705</v>
      </c>
      <c r="B585">
        <v>-1.47</v>
      </c>
      <c r="C585">
        <v>1.25</v>
      </c>
      <c r="D585">
        <v>0.81</v>
      </c>
      <c r="E585">
        <v>0.37</v>
      </c>
    </row>
    <row r="586" spans="1:5">
      <c r="A586">
        <v>197704</v>
      </c>
      <c r="B586">
        <v>0.15</v>
      </c>
      <c r="C586">
        <v>-0.13</v>
      </c>
      <c r="D586">
        <v>3.38</v>
      </c>
      <c r="E586">
        <v>0.38</v>
      </c>
    </row>
    <row r="587" spans="1:5">
      <c r="A587">
        <v>197703</v>
      </c>
      <c r="B587">
        <v>-1.35</v>
      </c>
      <c r="C587">
        <v>0.99</v>
      </c>
      <c r="D587">
        <v>1.0900000000000001</v>
      </c>
      <c r="E587">
        <v>0.38</v>
      </c>
    </row>
    <row r="588" spans="1:5">
      <c r="A588">
        <v>197702</v>
      </c>
      <c r="B588">
        <v>-1.94</v>
      </c>
      <c r="C588">
        <v>1.03</v>
      </c>
      <c r="D588">
        <v>0.45</v>
      </c>
      <c r="E588">
        <v>0.35</v>
      </c>
    </row>
    <row r="589" spans="1:5">
      <c r="A589">
        <v>197701</v>
      </c>
      <c r="B589">
        <v>-4.03</v>
      </c>
      <c r="C589">
        <v>4.75</v>
      </c>
      <c r="D589">
        <v>4.32</v>
      </c>
      <c r="E589">
        <v>0.36</v>
      </c>
    </row>
    <row r="590" spans="1:5">
      <c r="A590">
        <v>197612</v>
      </c>
      <c r="B590">
        <v>5.65</v>
      </c>
      <c r="C590">
        <v>3.03</v>
      </c>
      <c r="D590">
        <v>2.23</v>
      </c>
      <c r="E590">
        <v>0.4</v>
      </c>
    </row>
    <row r="591" spans="1:5">
      <c r="A591">
        <v>197611</v>
      </c>
      <c r="B591">
        <v>0.36</v>
      </c>
      <c r="C591">
        <v>2.34</v>
      </c>
      <c r="D591">
        <v>1.53</v>
      </c>
      <c r="E591">
        <v>0.4</v>
      </c>
    </row>
    <row r="592" spans="1:5">
      <c r="A592">
        <v>197610</v>
      </c>
      <c r="B592">
        <v>-2.42</v>
      </c>
      <c r="C592">
        <v>0.14000000000000001</v>
      </c>
      <c r="D592">
        <v>-0.17</v>
      </c>
      <c r="E592">
        <v>0.41</v>
      </c>
    </row>
    <row r="593" spans="1:5">
      <c r="A593">
        <v>197609</v>
      </c>
      <c r="B593">
        <v>2.06</v>
      </c>
      <c r="C593">
        <v>0.08</v>
      </c>
      <c r="D593">
        <v>-0.31</v>
      </c>
      <c r="E593">
        <v>0.44</v>
      </c>
    </row>
    <row r="594" spans="1:5">
      <c r="A594">
        <v>197608</v>
      </c>
      <c r="B594">
        <v>-0.56999999999999995</v>
      </c>
      <c r="C594">
        <v>-2.0499999999999998</v>
      </c>
      <c r="D594">
        <v>0.79</v>
      </c>
      <c r="E594">
        <v>0.42</v>
      </c>
    </row>
    <row r="595" spans="1:5">
      <c r="A595">
        <v>197607</v>
      </c>
      <c r="B595">
        <v>-1.06</v>
      </c>
      <c r="C595">
        <v>0.28000000000000003</v>
      </c>
      <c r="D595">
        <v>1.74</v>
      </c>
      <c r="E595">
        <v>0.47</v>
      </c>
    </row>
    <row r="596" spans="1:5">
      <c r="A596">
        <v>197606</v>
      </c>
      <c r="B596">
        <v>4.0599999999999996</v>
      </c>
      <c r="C596">
        <v>-1.32</v>
      </c>
      <c r="D596">
        <v>0.73</v>
      </c>
      <c r="E596">
        <v>0.43</v>
      </c>
    </row>
    <row r="597" spans="1:5">
      <c r="A597">
        <v>197605</v>
      </c>
      <c r="B597">
        <v>-1.34</v>
      </c>
      <c r="C597">
        <v>-1.19</v>
      </c>
      <c r="D597">
        <v>-1.29</v>
      </c>
      <c r="E597">
        <v>0.37</v>
      </c>
    </row>
    <row r="598" spans="1:5">
      <c r="A598">
        <v>197604</v>
      </c>
      <c r="B598">
        <v>-1.49</v>
      </c>
      <c r="C598">
        <v>-0.08</v>
      </c>
      <c r="D598">
        <v>-0.16</v>
      </c>
      <c r="E598">
        <v>0.42</v>
      </c>
    </row>
    <row r="599" spans="1:5">
      <c r="A599">
        <v>197603</v>
      </c>
      <c r="B599">
        <v>2.3199999999999998</v>
      </c>
      <c r="C599">
        <v>-1.17</v>
      </c>
      <c r="D599">
        <v>-0.11</v>
      </c>
      <c r="E599">
        <v>0.4</v>
      </c>
    </row>
    <row r="600" spans="1:5">
      <c r="A600">
        <v>197602</v>
      </c>
      <c r="B600">
        <v>0.31</v>
      </c>
      <c r="C600">
        <v>6.97</v>
      </c>
      <c r="D600">
        <v>5.71</v>
      </c>
      <c r="E600">
        <v>0.34</v>
      </c>
    </row>
    <row r="601" spans="1:5">
      <c r="A601">
        <v>197601</v>
      </c>
      <c r="B601">
        <v>12.15</v>
      </c>
      <c r="C601">
        <v>4.87</v>
      </c>
      <c r="D601">
        <v>8.6300000000000008</v>
      </c>
      <c r="E601">
        <v>0.47</v>
      </c>
    </row>
    <row r="602" spans="1:5">
      <c r="A602">
        <v>197512</v>
      </c>
      <c r="B602">
        <v>-1.6</v>
      </c>
      <c r="C602">
        <v>-0.87</v>
      </c>
      <c r="D602">
        <v>1.7</v>
      </c>
      <c r="E602">
        <v>0.48</v>
      </c>
    </row>
    <row r="603" spans="1:5">
      <c r="A603">
        <v>197511</v>
      </c>
      <c r="B603">
        <v>2.65</v>
      </c>
      <c r="C603">
        <v>-1.22</v>
      </c>
      <c r="D603">
        <v>2.0299999999999998</v>
      </c>
      <c r="E603">
        <v>0.41</v>
      </c>
    </row>
    <row r="604" spans="1:5">
      <c r="A604">
        <v>197510</v>
      </c>
      <c r="B604">
        <v>5.32</v>
      </c>
      <c r="C604">
        <v>-4.08</v>
      </c>
      <c r="D604">
        <v>0.35</v>
      </c>
      <c r="E604">
        <v>0.56000000000000005</v>
      </c>
    </row>
    <row r="605" spans="1:5">
      <c r="A605">
        <v>197509</v>
      </c>
      <c r="B605">
        <v>-4.26</v>
      </c>
      <c r="C605">
        <v>-0.16</v>
      </c>
      <c r="D605">
        <v>0.33</v>
      </c>
      <c r="E605">
        <v>0.53</v>
      </c>
    </row>
    <row r="606" spans="1:5">
      <c r="A606">
        <v>197508</v>
      </c>
      <c r="B606">
        <v>-2.84</v>
      </c>
      <c r="C606">
        <v>-3.17</v>
      </c>
      <c r="D606">
        <v>-0.91</v>
      </c>
      <c r="E606">
        <v>0.48</v>
      </c>
    </row>
    <row r="607" spans="1:5">
      <c r="A607">
        <v>197507</v>
      </c>
      <c r="B607">
        <v>-6.6</v>
      </c>
      <c r="C607">
        <v>2.66</v>
      </c>
      <c r="D607">
        <v>1.76</v>
      </c>
      <c r="E607">
        <v>0.48</v>
      </c>
    </row>
    <row r="608" spans="1:5">
      <c r="A608">
        <v>197506</v>
      </c>
      <c r="B608">
        <v>4.87</v>
      </c>
      <c r="C608">
        <v>0.81</v>
      </c>
      <c r="D608">
        <v>1.35</v>
      </c>
      <c r="E608">
        <v>0.41</v>
      </c>
    </row>
    <row r="609" spans="1:5">
      <c r="A609">
        <v>197505</v>
      </c>
      <c r="B609">
        <v>5.2</v>
      </c>
      <c r="C609">
        <v>3.93</v>
      </c>
      <c r="D609">
        <v>-4.05</v>
      </c>
      <c r="E609">
        <v>0.44</v>
      </c>
    </row>
    <row r="610" spans="1:5">
      <c r="A610">
        <v>197504</v>
      </c>
      <c r="B610">
        <v>4.22</v>
      </c>
      <c r="C610">
        <v>-0.64</v>
      </c>
      <c r="D610">
        <v>-1.1299999999999999</v>
      </c>
      <c r="E610">
        <v>0.44</v>
      </c>
    </row>
    <row r="611" spans="1:5">
      <c r="A611">
        <v>197503</v>
      </c>
      <c r="B611">
        <v>2.66</v>
      </c>
      <c r="C611">
        <v>3.75</v>
      </c>
      <c r="D611">
        <v>2.42</v>
      </c>
      <c r="E611">
        <v>0.41</v>
      </c>
    </row>
    <row r="612" spans="1:5">
      <c r="A612">
        <v>197502</v>
      </c>
      <c r="B612">
        <v>5.56</v>
      </c>
      <c r="C612">
        <v>0.12</v>
      </c>
      <c r="D612">
        <v>-4.47</v>
      </c>
      <c r="E612">
        <v>0.43</v>
      </c>
    </row>
    <row r="613" spans="1:5">
      <c r="A613">
        <v>197501</v>
      </c>
      <c r="B613">
        <v>13.67</v>
      </c>
      <c r="C613">
        <v>11.06</v>
      </c>
      <c r="D613">
        <v>8.26</v>
      </c>
      <c r="E613">
        <v>0.57999999999999996</v>
      </c>
    </row>
    <row r="614" spans="1:5">
      <c r="A614">
        <v>197412</v>
      </c>
      <c r="B614">
        <v>-3.44</v>
      </c>
      <c r="C614">
        <v>-4.74</v>
      </c>
      <c r="D614">
        <v>0.12</v>
      </c>
      <c r="E614">
        <v>0.7</v>
      </c>
    </row>
    <row r="615" spans="1:5">
      <c r="A615">
        <v>197411</v>
      </c>
      <c r="B615">
        <v>-4.53</v>
      </c>
      <c r="C615">
        <v>-1.17</v>
      </c>
      <c r="D615">
        <v>-0.25</v>
      </c>
      <c r="E615">
        <v>0.54</v>
      </c>
    </row>
    <row r="616" spans="1:5">
      <c r="A616">
        <v>197410</v>
      </c>
      <c r="B616">
        <v>16.11</v>
      </c>
      <c r="C616">
        <v>-3.43</v>
      </c>
      <c r="D616">
        <v>-9.91</v>
      </c>
      <c r="E616">
        <v>0.51</v>
      </c>
    </row>
    <row r="617" spans="1:5">
      <c r="A617">
        <v>197409</v>
      </c>
      <c r="B617">
        <v>-11.79</v>
      </c>
      <c r="C617">
        <v>0.27</v>
      </c>
      <c r="D617">
        <v>5.43</v>
      </c>
      <c r="E617">
        <v>0.81</v>
      </c>
    </row>
    <row r="618" spans="1:5">
      <c r="A618">
        <v>197408</v>
      </c>
      <c r="B618">
        <v>-9.39</v>
      </c>
      <c r="C618">
        <v>-0.69</v>
      </c>
      <c r="D618">
        <v>2.61</v>
      </c>
      <c r="E618">
        <v>0.6</v>
      </c>
    </row>
    <row r="619" spans="1:5">
      <c r="A619">
        <v>197407</v>
      </c>
      <c r="B619">
        <v>-8.06</v>
      </c>
      <c r="C619">
        <v>0.78</v>
      </c>
      <c r="D619">
        <v>5.16</v>
      </c>
      <c r="E619">
        <v>0.7</v>
      </c>
    </row>
    <row r="620" spans="1:5">
      <c r="A620">
        <v>197406</v>
      </c>
      <c r="B620">
        <v>-2.84</v>
      </c>
      <c r="C620">
        <v>-0.24</v>
      </c>
      <c r="D620">
        <v>0.83</v>
      </c>
      <c r="E620">
        <v>0.6</v>
      </c>
    </row>
    <row r="621" spans="1:5">
      <c r="A621">
        <v>197405</v>
      </c>
      <c r="B621">
        <v>-4.7</v>
      </c>
      <c r="C621">
        <v>-2.93</v>
      </c>
      <c r="D621">
        <v>-2.08</v>
      </c>
      <c r="E621">
        <v>0.75</v>
      </c>
    </row>
    <row r="622" spans="1:5">
      <c r="A622">
        <v>197404</v>
      </c>
      <c r="B622">
        <v>-5.28</v>
      </c>
      <c r="C622">
        <v>-0.68</v>
      </c>
      <c r="D622">
        <v>0.92</v>
      </c>
      <c r="E622">
        <v>0.75</v>
      </c>
    </row>
    <row r="623" spans="1:5">
      <c r="A623">
        <v>197403</v>
      </c>
      <c r="B623">
        <v>-2.82</v>
      </c>
      <c r="C623">
        <v>2.5</v>
      </c>
      <c r="D623">
        <v>-0.14000000000000001</v>
      </c>
      <c r="E623">
        <v>0.56000000000000005</v>
      </c>
    </row>
    <row r="624" spans="1:5">
      <c r="A624">
        <v>197402</v>
      </c>
      <c r="B624">
        <v>-0.46</v>
      </c>
      <c r="C624">
        <v>0</v>
      </c>
      <c r="D624">
        <v>2.4700000000000002</v>
      </c>
      <c r="E624">
        <v>0.57999999999999996</v>
      </c>
    </row>
    <row r="625" spans="1:5">
      <c r="A625">
        <v>197401</v>
      </c>
      <c r="B625">
        <v>-0.16</v>
      </c>
      <c r="C625">
        <v>9.68</v>
      </c>
      <c r="D625">
        <v>5.95</v>
      </c>
      <c r="E625">
        <v>0.63</v>
      </c>
    </row>
    <row r="626" spans="1:5">
      <c r="A626">
        <v>197312</v>
      </c>
      <c r="B626">
        <v>0.59</v>
      </c>
      <c r="C626">
        <v>-5.4</v>
      </c>
      <c r="D626">
        <v>4.01</v>
      </c>
      <c r="E626">
        <v>0.64</v>
      </c>
    </row>
    <row r="627" spans="1:5">
      <c r="A627">
        <v>197311</v>
      </c>
      <c r="B627">
        <v>-12.78</v>
      </c>
      <c r="C627">
        <v>-7.72</v>
      </c>
      <c r="D627">
        <v>4.09</v>
      </c>
      <c r="E627">
        <v>0.56000000000000005</v>
      </c>
    </row>
    <row r="628" spans="1:5">
      <c r="A628">
        <v>197310</v>
      </c>
      <c r="B628">
        <v>-0.83</v>
      </c>
      <c r="C628">
        <v>-0.21</v>
      </c>
      <c r="D628">
        <v>1.66</v>
      </c>
      <c r="E628">
        <v>0.65</v>
      </c>
    </row>
    <row r="629" spans="1:5">
      <c r="A629">
        <v>197309</v>
      </c>
      <c r="B629">
        <v>4.74</v>
      </c>
      <c r="C629">
        <v>2.93</v>
      </c>
      <c r="D629">
        <v>2.2200000000000002</v>
      </c>
      <c r="E629">
        <v>0.68</v>
      </c>
    </row>
    <row r="630" spans="1:5">
      <c r="A630">
        <v>197308</v>
      </c>
      <c r="B630">
        <v>-3.82</v>
      </c>
      <c r="C630">
        <v>-2</v>
      </c>
      <c r="D630">
        <v>1.03</v>
      </c>
      <c r="E630">
        <v>0.7</v>
      </c>
    </row>
    <row r="631" spans="1:5">
      <c r="A631">
        <v>197307</v>
      </c>
      <c r="B631">
        <v>5.04</v>
      </c>
      <c r="C631">
        <v>7.92</v>
      </c>
      <c r="D631">
        <v>-5.26</v>
      </c>
      <c r="E631">
        <v>0.64</v>
      </c>
    </row>
    <row r="632" spans="1:5">
      <c r="A632">
        <v>197306</v>
      </c>
      <c r="B632">
        <v>-1.57</v>
      </c>
      <c r="C632">
        <v>-2.84</v>
      </c>
      <c r="D632">
        <v>1.1399999999999999</v>
      </c>
      <c r="E632">
        <v>0.51</v>
      </c>
    </row>
    <row r="633" spans="1:5">
      <c r="A633">
        <v>197305</v>
      </c>
      <c r="B633">
        <v>-2.97</v>
      </c>
      <c r="C633">
        <v>-6.27</v>
      </c>
      <c r="D633">
        <v>0.38</v>
      </c>
      <c r="E633">
        <v>0.51</v>
      </c>
    </row>
    <row r="634" spans="1:5">
      <c r="A634">
        <v>197304</v>
      </c>
      <c r="B634">
        <v>-5.68</v>
      </c>
      <c r="C634">
        <v>-3.84</v>
      </c>
      <c r="D634">
        <v>5.39</v>
      </c>
      <c r="E634">
        <v>0.52</v>
      </c>
    </row>
    <row r="635" spans="1:5">
      <c r="A635">
        <v>197303</v>
      </c>
      <c r="B635">
        <v>-1.3</v>
      </c>
      <c r="C635">
        <v>-2.78</v>
      </c>
      <c r="D635">
        <v>2.57</v>
      </c>
      <c r="E635">
        <v>0.46</v>
      </c>
    </row>
    <row r="636" spans="1:5">
      <c r="A636">
        <v>197302</v>
      </c>
      <c r="B636">
        <v>-4.8499999999999996</v>
      </c>
      <c r="C636">
        <v>-3.89</v>
      </c>
      <c r="D636">
        <v>1.64</v>
      </c>
      <c r="E636">
        <v>0.42</v>
      </c>
    </row>
    <row r="637" spans="1:5">
      <c r="A637">
        <v>197301</v>
      </c>
      <c r="B637">
        <v>-3.27</v>
      </c>
      <c r="C637">
        <v>-3.49</v>
      </c>
      <c r="D637">
        <v>2.7</v>
      </c>
      <c r="E637">
        <v>0.44</v>
      </c>
    </row>
    <row r="638" spans="1:5">
      <c r="A638">
        <v>197212</v>
      </c>
      <c r="B638">
        <v>0.62</v>
      </c>
      <c r="C638">
        <v>-1.95</v>
      </c>
      <c r="D638">
        <v>-2.1800000000000002</v>
      </c>
      <c r="E638">
        <v>0.37</v>
      </c>
    </row>
    <row r="639" spans="1:5">
      <c r="A639">
        <v>197211</v>
      </c>
      <c r="B639">
        <v>4.5999999999999996</v>
      </c>
      <c r="C639">
        <v>-1.18</v>
      </c>
      <c r="D639">
        <v>4.88</v>
      </c>
      <c r="E639">
        <v>0.37</v>
      </c>
    </row>
    <row r="640" spans="1:5">
      <c r="A640">
        <v>197210</v>
      </c>
      <c r="B640">
        <v>0.52</v>
      </c>
      <c r="C640">
        <v>-2.73</v>
      </c>
      <c r="D640">
        <v>1.22</v>
      </c>
      <c r="E640">
        <v>0.4</v>
      </c>
    </row>
    <row r="641" spans="1:5">
      <c r="A641">
        <v>197209</v>
      </c>
      <c r="B641">
        <v>-1.1399999999999999</v>
      </c>
      <c r="C641">
        <v>-2.66</v>
      </c>
      <c r="D641">
        <v>0.49</v>
      </c>
      <c r="E641">
        <v>0.34</v>
      </c>
    </row>
    <row r="642" spans="1:5">
      <c r="A642">
        <v>197208</v>
      </c>
      <c r="B642">
        <v>3.27</v>
      </c>
      <c r="C642">
        <v>-3.99</v>
      </c>
      <c r="D642">
        <v>4.5599999999999996</v>
      </c>
      <c r="E642">
        <v>0.28999999999999998</v>
      </c>
    </row>
    <row r="643" spans="1:5">
      <c r="A643">
        <v>197207</v>
      </c>
      <c r="B643">
        <v>-0.8</v>
      </c>
      <c r="C643">
        <v>-2.9</v>
      </c>
      <c r="D643">
        <v>0.6</v>
      </c>
      <c r="E643">
        <v>0.31</v>
      </c>
    </row>
    <row r="644" spans="1:5">
      <c r="A644">
        <v>197206</v>
      </c>
      <c r="B644">
        <v>-2.4300000000000002</v>
      </c>
      <c r="C644">
        <v>0.28000000000000003</v>
      </c>
      <c r="D644">
        <v>-2.46</v>
      </c>
      <c r="E644">
        <v>0.28999999999999998</v>
      </c>
    </row>
    <row r="645" spans="1:5">
      <c r="A645">
        <v>197205</v>
      </c>
      <c r="B645">
        <v>1.29</v>
      </c>
      <c r="C645">
        <v>-2.71</v>
      </c>
      <c r="D645">
        <v>-2.72</v>
      </c>
      <c r="E645">
        <v>0.3</v>
      </c>
    </row>
    <row r="646" spans="1:5">
      <c r="A646">
        <v>197204</v>
      </c>
      <c r="B646">
        <v>0.28999999999999998</v>
      </c>
      <c r="C646">
        <v>0.16</v>
      </c>
      <c r="D646">
        <v>0.03</v>
      </c>
      <c r="E646">
        <v>0.28999999999999998</v>
      </c>
    </row>
    <row r="647" spans="1:5">
      <c r="A647">
        <v>197203</v>
      </c>
      <c r="B647">
        <v>0.62</v>
      </c>
      <c r="C647">
        <v>-0.28999999999999998</v>
      </c>
      <c r="D647">
        <v>-1.61</v>
      </c>
      <c r="E647">
        <v>0.27</v>
      </c>
    </row>
    <row r="648" spans="1:5">
      <c r="A648">
        <v>197202</v>
      </c>
      <c r="B648">
        <v>2.87</v>
      </c>
      <c r="C648">
        <v>1.32</v>
      </c>
      <c r="D648">
        <v>-2.83</v>
      </c>
      <c r="E648">
        <v>0.25</v>
      </c>
    </row>
    <row r="649" spans="1:5">
      <c r="A649">
        <v>197201</v>
      </c>
      <c r="B649">
        <v>2.4700000000000002</v>
      </c>
      <c r="C649">
        <v>5.84</v>
      </c>
      <c r="D649">
        <v>2.12</v>
      </c>
      <c r="E649">
        <v>0.28999999999999998</v>
      </c>
    </row>
    <row r="650" spans="1:5">
      <c r="A650">
        <v>197112</v>
      </c>
      <c r="B650">
        <v>8.7100000000000009</v>
      </c>
      <c r="C650">
        <v>3.29</v>
      </c>
      <c r="D650">
        <v>-0.38</v>
      </c>
      <c r="E650">
        <v>0.37</v>
      </c>
    </row>
    <row r="651" spans="1:5">
      <c r="A651">
        <v>197111</v>
      </c>
      <c r="B651">
        <v>-0.46</v>
      </c>
      <c r="C651">
        <v>-2.77</v>
      </c>
      <c r="D651">
        <v>-1.67</v>
      </c>
      <c r="E651">
        <v>0.37</v>
      </c>
    </row>
    <row r="652" spans="1:5">
      <c r="A652">
        <v>197110</v>
      </c>
      <c r="B652">
        <v>-4.42</v>
      </c>
      <c r="C652">
        <v>-1.75</v>
      </c>
      <c r="D652">
        <v>-0.51</v>
      </c>
      <c r="E652">
        <v>0.37</v>
      </c>
    </row>
    <row r="653" spans="1:5">
      <c r="A653">
        <v>197109</v>
      </c>
      <c r="B653">
        <v>-0.86</v>
      </c>
      <c r="C653">
        <v>0.5</v>
      </c>
      <c r="D653">
        <v>-2.9</v>
      </c>
      <c r="E653">
        <v>0.37</v>
      </c>
    </row>
    <row r="654" spans="1:5">
      <c r="A654">
        <v>197108</v>
      </c>
      <c r="B654">
        <v>3.79</v>
      </c>
      <c r="C654">
        <v>-0.22</v>
      </c>
      <c r="D654">
        <v>2.64</v>
      </c>
      <c r="E654">
        <v>0.47</v>
      </c>
    </row>
    <row r="655" spans="1:5">
      <c r="A655">
        <v>197107</v>
      </c>
      <c r="B655">
        <v>-4.49</v>
      </c>
      <c r="C655">
        <v>-1.51</v>
      </c>
      <c r="D655">
        <v>-0.02</v>
      </c>
      <c r="E655">
        <v>0.4</v>
      </c>
    </row>
    <row r="656" spans="1:5">
      <c r="A656">
        <v>197106</v>
      </c>
      <c r="B656">
        <v>-0.09</v>
      </c>
      <c r="C656">
        <v>-1.53</v>
      </c>
      <c r="D656">
        <v>-1.97</v>
      </c>
      <c r="E656">
        <v>0.37</v>
      </c>
    </row>
    <row r="657" spans="1:5">
      <c r="A657">
        <v>197105</v>
      </c>
      <c r="B657">
        <v>-3.99</v>
      </c>
      <c r="C657">
        <v>-1.04</v>
      </c>
      <c r="D657">
        <v>-1.33</v>
      </c>
      <c r="E657">
        <v>0.28999999999999998</v>
      </c>
    </row>
    <row r="658" spans="1:5">
      <c r="A658">
        <v>197104</v>
      </c>
      <c r="B658">
        <v>3.15</v>
      </c>
      <c r="C658">
        <v>-0.49</v>
      </c>
      <c r="D658">
        <v>0.86</v>
      </c>
      <c r="E658">
        <v>0.28000000000000003</v>
      </c>
    </row>
    <row r="659" spans="1:5">
      <c r="A659">
        <v>197103</v>
      </c>
      <c r="B659">
        <v>4.12</v>
      </c>
      <c r="C659">
        <v>2.6</v>
      </c>
      <c r="D659">
        <v>-3.95</v>
      </c>
      <c r="E659">
        <v>0.3</v>
      </c>
    </row>
    <row r="660" spans="1:5">
      <c r="A660">
        <v>197102</v>
      </c>
      <c r="B660">
        <v>1.41</v>
      </c>
      <c r="C660">
        <v>1.86</v>
      </c>
      <c r="D660">
        <v>-1.24</v>
      </c>
      <c r="E660">
        <v>0.33</v>
      </c>
    </row>
    <row r="661" spans="1:5">
      <c r="A661">
        <v>197101</v>
      </c>
      <c r="B661">
        <v>4.83</v>
      </c>
      <c r="C661">
        <v>7.28</v>
      </c>
      <c r="D661">
        <v>1.55</v>
      </c>
      <c r="E661">
        <v>0.38</v>
      </c>
    </row>
    <row r="662" spans="1:5">
      <c r="A662">
        <v>197012</v>
      </c>
      <c r="B662">
        <v>5.74</v>
      </c>
      <c r="C662">
        <v>2.82</v>
      </c>
      <c r="D662">
        <v>1.04</v>
      </c>
      <c r="E662">
        <v>0.42</v>
      </c>
    </row>
    <row r="663" spans="1:5">
      <c r="A663">
        <v>197011</v>
      </c>
      <c r="B663">
        <v>4.62</v>
      </c>
      <c r="C663">
        <v>-3.97</v>
      </c>
      <c r="D663">
        <v>1.58</v>
      </c>
      <c r="E663">
        <v>0.46</v>
      </c>
    </row>
    <row r="664" spans="1:5">
      <c r="A664">
        <v>197010</v>
      </c>
      <c r="B664">
        <v>-2.27</v>
      </c>
      <c r="C664">
        <v>-4.17</v>
      </c>
      <c r="D664">
        <v>0.21</v>
      </c>
      <c r="E664">
        <v>0.46</v>
      </c>
    </row>
    <row r="665" spans="1:5">
      <c r="A665">
        <v>197009</v>
      </c>
      <c r="B665">
        <v>4.18</v>
      </c>
      <c r="C665">
        <v>8.61</v>
      </c>
      <c r="D665">
        <v>-5.41</v>
      </c>
      <c r="E665">
        <v>0.54</v>
      </c>
    </row>
    <row r="666" spans="1:5">
      <c r="A666">
        <v>197008</v>
      </c>
      <c r="B666">
        <v>4.5</v>
      </c>
      <c r="C666">
        <v>1.48</v>
      </c>
      <c r="D666">
        <v>1.41</v>
      </c>
      <c r="E666">
        <v>0.53</v>
      </c>
    </row>
    <row r="667" spans="1:5">
      <c r="A667">
        <v>197007</v>
      </c>
      <c r="B667">
        <v>6.92</v>
      </c>
      <c r="C667">
        <v>-0.55000000000000004</v>
      </c>
      <c r="D667">
        <v>0.93</v>
      </c>
      <c r="E667">
        <v>0.52</v>
      </c>
    </row>
    <row r="668" spans="1:5">
      <c r="A668">
        <v>197006</v>
      </c>
      <c r="B668">
        <v>-5.8</v>
      </c>
      <c r="C668">
        <v>-2.08</v>
      </c>
      <c r="D668">
        <v>0.44</v>
      </c>
      <c r="E668">
        <v>0.57999999999999996</v>
      </c>
    </row>
    <row r="669" spans="1:5">
      <c r="A669">
        <v>197005</v>
      </c>
      <c r="B669">
        <v>-6.9</v>
      </c>
      <c r="C669">
        <v>-4.6100000000000003</v>
      </c>
      <c r="D669">
        <v>3.32</v>
      </c>
      <c r="E669">
        <v>0.53</v>
      </c>
    </row>
    <row r="670" spans="1:5">
      <c r="A670">
        <v>197004</v>
      </c>
      <c r="B670">
        <v>-10.99</v>
      </c>
      <c r="C670">
        <v>-6.14</v>
      </c>
      <c r="D670">
        <v>6.14</v>
      </c>
      <c r="E670">
        <v>0.5</v>
      </c>
    </row>
    <row r="671" spans="1:5">
      <c r="A671">
        <v>197003</v>
      </c>
      <c r="B671">
        <v>-1.06</v>
      </c>
      <c r="C671">
        <v>-2.31</v>
      </c>
      <c r="D671">
        <v>4.08</v>
      </c>
      <c r="E671">
        <v>0.56999999999999995</v>
      </c>
    </row>
    <row r="672" spans="1:5">
      <c r="A672">
        <v>197002</v>
      </c>
      <c r="B672">
        <v>5.14</v>
      </c>
      <c r="C672">
        <v>-2.39</v>
      </c>
      <c r="D672">
        <v>3.69</v>
      </c>
      <c r="E672">
        <v>0.62</v>
      </c>
    </row>
    <row r="673" spans="1:5">
      <c r="A673">
        <v>197001</v>
      </c>
      <c r="B673">
        <v>-8.1</v>
      </c>
      <c r="C673">
        <v>2.91</v>
      </c>
      <c r="D673">
        <v>3.17</v>
      </c>
      <c r="E673">
        <v>0.6</v>
      </c>
    </row>
    <row r="674" spans="1:5">
      <c r="A674">
        <v>196912</v>
      </c>
      <c r="B674">
        <v>-2.63</v>
      </c>
      <c r="C674">
        <v>-3.68</v>
      </c>
      <c r="D674">
        <v>-2.88</v>
      </c>
      <c r="E674">
        <v>0.64</v>
      </c>
    </row>
    <row r="675" spans="1:5">
      <c r="A675">
        <v>196911</v>
      </c>
      <c r="B675">
        <v>-3.8</v>
      </c>
      <c r="C675">
        <v>-2.5499999999999998</v>
      </c>
      <c r="D675">
        <v>-1.25</v>
      </c>
      <c r="E675">
        <v>0.52</v>
      </c>
    </row>
    <row r="676" spans="1:5">
      <c r="A676">
        <v>196910</v>
      </c>
      <c r="B676">
        <v>5.0599999999999996</v>
      </c>
      <c r="C676">
        <v>3.92</v>
      </c>
      <c r="D676">
        <v>-3.12</v>
      </c>
      <c r="E676">
        <v>0.6</v>
      </c>
    </row>
    <row r="677" spans="1:5">
      <c r="A677">
        <v>196909</v>
      </c>
      <c r="B677">
        <v>-2.97</v>
      </c>
      <c r="C677">
        <v>1.23</v>
      </c>
      <c r="D677">
        <v>-3.22</v>
      </c>
      <c r="E677">
        <v>0.62</v>
      </c>
    </row>
    <row r="678" spans="1:5">
      <c r="A678">
        <v>196908</v>
      </c>
      <c r="B678">
        <v>4.6900000000000004</v>
      </c>
      <c r="C678">
        <v>0.81</v>
      </c>
      <c r="D678">
        <v>-3.75</v>
      </c>
      <c r="E678">
        <v>0.5</v>
      </c>
    </row>
    <row r="679" spans="1:5">
      <c r="A679">
        <v>196907</v>
      </c>
      <c r="B679">
        <v>-7</v>
      </c>
      <c r="C679">
        <v>-3.24</v>
      </c>
      <c r="D679">
        <v>1.18</v>
      </c>
      <c r="E679">
        <v>0.53</v>
      </c>
    </row>
    <row r="680" spans="1:5">
      <c r="A680">
        <v>196906</v>
      </c>
      <c r="B680">
        <v>-7.19</v>
      </c>
      <c r="C680">
        <v>-5.34</v>
      </c>
      <c r="D680">
        <v>-1.1000000000000001</v>
      </c>
      <c r="E680">
        <v>0.51</v>
      </c>
    </row>
    <row r="681" spans="1:5">
      <c r="A681">
        <v>196905</v>
      </c>
      <c r="B681">
        <v>-0.09</v>
      </c>
      <c r="C681">
        <v>-0.32</v>
      </c>
      <c r="D681">
        <v>0.62</v>
      </c>
      <c r="E681">
        <v>0.48</v>
      </c>
    </row>
    <row r="682" spans="1:5">
      <c r="A682">
        <v>196904</v>
      </c>
      <c r="B682">
        <v>1.46</v>
      </c>
      <c r="C682">
        <v>-0.81</v>
      </c>
      <c r="D682">
        <v>0.02</v>
      </c>
      <c r="E682">
        <v>0.53</v>
      </c>
    </row>
    <row r="683" spans="1:5">
      <c r="A683">
        <v>196903</v>
      </c>
      <c r="B683">
        <v>2.66</v>
      </c>
      <c r="C683">
        <v>-0.3</v>
      </c>
      <c r="D683">
        <v>-0.42</v>
      </c>
      <c r="E683">
        <v>0.46</v>
      </c>
    </row>
    <row r="684" spans="1:5">
      <c r="A684">
        <v>196902</v>
      </c>
      <c r="B684">
        <v>-5.86</v>
      </c>
      <c r="C684">
        <v>-3.96</v>
      </c>
      <c r="D684">
        <v>0.89</v>
      </c>
      <c r="E684">
        <v>0.46</v>
      </c>
    </row>
    <row r="685" spans="1:5">
      <c r="A685">
        <v>196901</v>
      </c>
      <c r="B685">
        <v>-1.25</v>
      </c>
      <c r="C685">
        <v>-0.63</v>
      </c>
      <c r="D685">
        <v>1.66</v>
      </c>
      <c r="E685">
        <v>0.53</v>
      </c>
    </row>
    <row r="686" spans="1:5">
      <c r="A686">
        <v>196812</v>
      </c>
      <c r="B686">
        <v>-3.93</v>
      </c>
      <c r="C686">
        <v>3.36</v>
      </c>
      <c r="D686">
        <v>0.04</v>
      </c>
      <c r="E686">
        <v>0.43</v>
      </c>
    </row>
    <row r="687" spans="1:5">
      <c r="A687">
        <v>196811</v>
      </c>
      <c r="B687">
        <v>5.43</v>
      </c>
      <c r="C687">
        <v>2.34</v>
      </c>
      <c r="D687">
        <v>-0.96</v>
      </c>
      <c r="E687">
        <v>0.42</v>
      </c>
    </row>
    <row r="688" spans="1:5">
      <c r="A688">
        <v>196810</v>
      </c>
      <c r="B688">
        <v>0.43</v>
      </c>
      <c r="C688">
        <v>-0.5</v>
      </c>
      <c r="D688">
        <v>2.82</v>
      </c>
      <c r="E688">
        <v>0.44</v>
      </c>
    </row>
    <row r="689" spans="1:5">
      <c r="A689">
        <v>196809</v>
      </c>
      <c r="B689">
        <v>4.05</v>
      </c>
      <c r="C689">
        <v>2.74</v>
      </c>
      <c r="D689">
        <v>0.3</v>
      </c>
      <c r="E689">
        <v>0.43</v>
      </c>
    </row>
    <row r="690" spans="1:5">
      <c r="A690">
        <v>196808</v>
      </c>
      <c r="B690">
        <v>1.35</v>
      </c>
      <c r="C690">
        <v>2.42</v>
      </c>
      <c r="D690">
        <v>0.99</v>
      </c>
      <c r="E690">
        <v>0.42</v>
      </c>
    </row>
    <row r="691" spans="1:5">
      <c r="A691">
        <v>196807</v>
      </c>
      <c r="B691">
        <v>-2.69</v>
      </c>
      <c r="C691">
        <v>-1.28</v>
      </c>
      <c r="D691">
        <v>5.31</v>
      </c>
      <c r="E691">
        <v>0.48</v>
      </c>
    </row>
    <row r="692" spans="1:5">
      <c r="A692">
        <v>196806</v>
      </c>
      <c r="B692">
        <v>0.7</v>
      </c>
      <c r="C692">
        <v>-0.19</v>
      </c>
      <c r="D692">
        <v>0.66</v>
      </c>
      <c r="E692">
        <v>0.43</v>
      </c>
    </row>
    <row r="693" spans="1:5">
      <c r="A693">
        <v>196805</v>
      </c>
      <c r="B693">
        <v>2.2799999999999998</v>
      </c>
      <c r="C693">
        <v>6.29</v>
      </c>
      <c r="D693">
        <v>0.82</v>
      </c>
      <c r="E693">
        <v>0.45</v>
      </c>
    </row>
    <row r="694" spans="1:5">
      <c r="A694">
        <v>196804</v>
      </c>
      <c r="B694">
        <v>9.02</v>
      </c>
      <c r="C694">
        <v>5.66</v>
      </c>
      <c r="D694">
        <v>-1.1000000000000001</v>
      </c>
      <c r="E694">
        <v>0.43</v>
      </c>
    </row>
    <row r="695" spans="1:5">
      <c r="A695">
        <v>196803</v>
      </c>
      <c r="B695">
        <v>0.21</v>
      </c>
      <c r="C695">
        <v>-1.3</v>
      </c>
      <c r="D695">
        <v>-0.63</v>
      </c>
      <c r="E695">
        <v>0.38</v>
      </c>
    </row>
    <row r="696" spans="1:5">
      <c r="A696">
        <v>196802</v>
      </c>
      <c r="B696">
        <v>-3.74</v>
      </c>
      <c r="C696">
        <v>-2.94</v>
      </c>
      <c r="D696">
        <v>1.23</v>
      </c>
      <c r="E696">
        <v>0.39</v>
      </c>
    </row>
    <row r="697" spans="1:5">
      <c r="A697">
        <v>196801</v>
      </c>
      <c r="B697">
        <v>-4.03</v>
      </c>
      <c r="C697">
        <v>3.99</v>
      </c>
      <c r="D697">
        <v>4.8499999999999996</v>
      </c>
      <c r="E697">
        <v>0.4</v>
      </c>
    </row>
    <row r="698" spans="1:5">
      <c r="A698">
        <v>196712</v>
      </c>
      <c r="B698">
        <v>3.05</v>
      </c>
      <c r="C698">
        <v>5.62</v>
      </c>
      <c r="D698">
        <v>-0.54</v>
      </c>
      <c r="E698">
        <v>0.33</v>
      </c>
    </row>
    <row r="699" spans="1:5">
      <c r="A699">
        <v>196711</v>
      </c>
      <c r="B699">
        <v>0.37</v>
      </c>
      <c r="C699">
        <v>0.18</v>
      </c>
      <c r="D699">
        <v>-1.71</v>
      </c>
      <c r="E699">
        <v>0.36</v>
      </c>
    </row>
    <row r="700" spans="1:5">
      <c r="A700">
        <v>196710</v>
      </c>
      <c r="B700">
        <v>-3.08</v>
      </c>
      <c r="C700">
        <v>1.47</v>
      </c>
      <c r="D700">
        <v>-3.29</v>
      </c>
      <c r="E700">
        <v>0.39</v>
      </c>
    </row>
    <row r="701" spans="1:5">
      <c r="A701">
        <v>196709</v>
      </c>
      <c r="B701">
        <v>3.1</v>
      </c>
      <c r="C701">
        <v>3.04</v>
      </c>
      <c r="D701">
        <v>-2.4700000000000002</v>
      </c>
      <c r="E701">
        <v>0.32</v>
      </c>
    </row>
    <row r="702" spans="1:5">
      <c r="A702">
        <v>196708</v>
      </c>
      <c r="B702">
        <v>-0.9</v>
      </c>
      <c r="C702">
        <v>0.43</v>
      </c>
      <c r="D702">
        <v>1.43</v>
      </c>
      <c r="E702">
        <v>0.31</v>
      </c>
    </row>
    <row r="703" spans="1:5">
      <c r="A703">
        <v>196707</v>
      </c>
      <c r="B703">
        <v>4.58</v>
      </c>
      <c r="C703">
        <v>3.17</v>
      </c>
      <c r="D703">
        <v>2.75</v>
      </c>
      <c r="E703">
        <v>0.32</v>
      </c>
    </row>
    <row r="704" spans="1:5">
      <c r="A704">
        <v>196706</v>
      </c>
      <c r="B704">
        <v>2.42</v>
      </c>
      <c r="C704">
        <v>5.85</v>
      </c>
      <c r="D704">
        <v>0.8</v>
      </c>
      <c r="E704">
        <v>0.27</v>
      </c>
    </row>
    <row r="705" spans="1:5">
      <c r="A705">
        <v>196705</v>
      </c>
      <c r="B705">
        <v>-4.32</v>
      </c>
      <c r="C705">
        <v>2.11</v>
      </c>
      <c r="D705">
        <v>0.8</v>
      </c>
      <c r="E705">
        <v>0.33</v>
      </c>
    </row>
    <row r="706" spans="1:5">
      <c r="A706">
        <v>196704</v>
      </c>
      <c r="B706">
        <v>3.89</v>
      </c>
      <c r="C706">
        <v>0.47</v>
      </c>
      <c r="D706">
        <v>-2.29</v>
      </c>
      <c r="E706">
        <v>0.32</v>
      </c>
    </row>
    <row r="707" spans="1:5">
      <c r="A707">
        <v>196703</v>
      </c>
      <c r="B707">
        <v>3.99</v>
      </c>
      <c r="C707">
        <v>1.47</v>
      </c>
      <c r="D707">
        <v>0.47</v>
      </c>
      <c r="E707">
        <v>0.39</v>
      </c>
    </row>
    <row r="708" spans="1:5">
      <c r="A708">
        <v>196702</v>
      </c>
      <c r="B708">
        <v>0.77</v>
      </c>
      <c r="C708">
        <v>3.32</v>
      </c>
      <c r="D708">
        <v>-2.2599999999999998</v>
      </c>
      <c r="E708">
        <v>0.36</v>
      </c>
    </row>
    <row r="709" spans="1:5">
      <c r="A709">
        <v>196701</v>
      </c>
      <c r="B709">
        <v>8.15</v>
      </c>
      <c r="C709">
        <v>8.1</v>
      </c>
      <c r="D709">
        <v>2.36</v>
      </c>
      <c r="E709">
        <v>0.43</v>
      </c>
    </row>
    <row r="710" spans="1:5">
      <c r="A710">
        <v>196612</v>
      </c>
      <c r="B710">
        <v>0.13</v>
      </c>
      <c r="C710">
        <v>1.93</v>
      </c>
      <c r="D710">
        <v>-0.95</v>
      </c>
      <c r="E710">
        <v>0.4</v>
      </c>
    </row>
    <row r="711" spans="1:5">
      <c r="A711">
        <v>196611</v>
      </c>
      <c r="B711">
        <v>1.38</v>
      </c>
      <c r="C711">
        <v>4.07</v>
      </c>
      <c r="D711">
        <v>-4.63</v>
      </c>
      <c r="E711">
        <v>0.4</v>
      </c>
    </row>
    <row r="712" spans="1:5">
      <c r="A712">
        <v>196610</v>
      </c>
      <c r="B712">
        <v>3.86</v>
      </c>
      <c r="C712">
        <v>-6.6</v>
      </c>
      <c r="D712">
        <v>2.74</v>
      </c>
      <c r="E712">
        <v>0.45</v>
      </c>
    </row>
    <row r="713" spans="1:5">
      <c r="A713">
        <v>196609</v>
      </c>
      <c r="B713">
        <v>-1.06</v>
      </c>
      <c r="C713">
        <v>-1.01</v>
      </c>
      <c r="D713">
        <v>0.48</v>
      </c>
      <c r="E713">
        <v>0.4</v>
      </c>
    </row>
    <row r="714" spans="1:5">
      <c r="A714">
        <v>196608</v>
      </c>
      <c r="B714">
        <v>-7.94</v>
      </c>
      <c r="C714">
        <v>-3.26</v>
      </c>
      <c r="D714">
        <v>0.5</v>
      </c>
      <c r="E714">
        <v>0.41</v>
      </c>
    </row>
    <row r="715" spans="1:5">
      <c r="A715">
        <v>196607</v>
      </c>
      <c r="B715">
        <v>-1.63</v>
      </c>
      <c r="C715">
        <v>-0.35</v>
      </c>
      <c r="D715">
        <v>0.91</v>
      </c>
      <c r="E715">
        <v>0.35</v>
      </c>
    </row>
    <row r="716" spans="1:5">
      <c r="A716">
        <v>196606</v>
      </c>
      <c r="B716">
        <v>-1.44</v>
      </c>
      <c r="C716">
        <v>1.02</v>
      </c>
      <c r="D716">
        <v>0.49</v>
      </c>
      <c r="E716">
        <v>0.38</v>
      </c>
    </row>
    <row r="717" spans="1:5">
      <c r="A717">
        <v>196605</v>
      </c>
      <c r="B717">
        <v>-5.67</v>
      </c>
      <c r="C717">
        <v>-4.5999999999999996</v>
      </c>
      <c r="D717">
        <v>-1.6</v>
      </c>
      <c r="E717">
        <v>0.41</v>
      </c>
    </row>
    <row r="718" spans="1:5">
      <c r="A718">
        <v>196604</v>
      </c>
      <c r="B718">
        <v>2.13</v>
      </c>
      <c r="C718">
        <v>3.44</v>
      </c>
      <c r="D718">
        <v>-0.36</v>
      </c>
      <c r="E718">
        <v>0.34</v>
      </c>
    </row>
    <row r="719" spans="1:5">
      <c r="A719">
        <v>196603</v>
      </c>
      <c r="B719">
        <v>-2.5099999999999998</v>
      </c>
      <c r="C719">
        <v>0.86</v>
      </c>
      <c r="D719">
        <v>-2.13</v>
      </c>
      <c r="E719">
        <v>0.38</v>
      </c>
    </row>
    <row r="720" spans="1:5">
      <c r="A720">
        <v>196602</v>
      </c>
      <c r="B720">
        <v>-1.21</v>
      </c>
      <c r="C720">
        <v>4.4400000000000004</v>
      </c>
      <c r="D720">
        <v>0.38</v>
      </c>
      <c r="E720">
        <v>0.35</v>
      </c>
    </row>
    <row r="721" spans="1:5">
      <c r="A721">
        <v>196601</v>
      </c>
      <c r="B721">
        <v>0.72</v>
      </c>
      <c r="C721">
        <v>4.0199999999999996</v>
      </c>
      <c r="D721">
        <v>3.27</v>
      </c>
      <c r="E721">
        <v>0.38</v>
      </c>
    </row>
    <row r="722" spans="1:5">
      <c r="A722">
        <v>196512</v>
      </c>
      <c r="B722">
        <v>1.01</v>
      </c>
      <c r="C722">
        <v>2.0699999999999998</v>
      </c>
      <c r="D722">
        <v>2.15</v>
      </c>
      <c r="E722">
        <v>0.33</v>
      </c>
    </row>
    <row r="723" spans="1:5">
      <c r="A723">
        <v>196511</v>
      </c>
      <c r="B723">
        <v>-0.03</v>
      </c>
      <c r="C723">
        <v>4.6900000000000004</v>
      </c>
      <c r="D723">
        <v>0.16</v>
      </c>
      <c r="E723">
        <v>0.35</v>
      </c>
    </row>
    <row r="724" spans="1:5">
      <c r="A724">
        <v>196510</v>
      </c>
      <c r="B724">
        <v>2.6</v>
      </c>
      <c r="C724">
        <v>2.52</v>
      </c>
      <c r="D724">
        <v>1.55</v>
      </c>
      <c r="E724">
        <v>0.31</v>
      </c>
    </row>
    <row r="725" spans="1:5">
      <c r="A725">
        <v>196509</v>
      </c>
      <c r="B725">
        <v>2.86</v>
      </c>
      <c r="C725">
        <v>0.63</v>
      </c>
      <c r="D725">
        <v>-0.14000000000000001</v>
      </c>
      <c r="E725">
        <v>0.31</v>
      </c>
    </row>
    <row r="726" spans="1:5">
      <c r="A726">
        <v>196508</v>
      </c>
      <c r="B726">
        <v>2.73</v>
      </c>
      <c r="C726">
        <v>2.85</v>
      </c>
      <c r="D726">
        <v>-0.98</v>
      </c>
      <c r="E726">
        <v>0.33</v>
      </c>
    </row>
    <row r="727" spans="1:5">
      <c r="A727">
        <v>196507</v>
      </c>
      <c r="B727">
        <v>1.44</v>
      </c>
      <c r="C727">
        <v>0.86</v>
      </c>
      <c r="D727">
        <v>2.19</v>
      </c>
      <c r="E727">
        <v>0.31</v>
      </c>
    </row>
    <row r="728" spans="1:5">
      <c r="A728">
        <v>196506</v>
      </c>
      <c r="B728">
        <v>-5.51</v>
      </c>
      <c r="C728">
        <v>-4.07</v>
      </c>
      <c r="D728">
        <v>0.23</v>
      </c>
      <c r="E728">
        <v>0.35</v>
      </c>
    </row>
    <row r="729" spans="1:5">
      <c r="A729">
        <v>196505</v>
      </c>
      <c r="B729">
        <v>-0.78</v>
      </c>
      <c r="C729">
        <v>0.02</v>
      </c>
      <c r="D729">
        <v>-1.55</v>
      </c>
      <c r="E729">
        <v>0.31</v>
      </c>
    </row>
    <row r="730" spans="1:5">
      <c r="A730">
        <v>196504</v>
      </c>
      <c r="B730">
        <v>3.11</v>
      </c>
      <c r="C730">
        <v>1.1399999999999999</v>
      </c>
      <c r="D730">
        <v>0.73</v>
      </c>
      <c r="E730">
        <v>0.31</v>
      </c>
    </row>
    <row r="731" spans="1:5">
      <c r="A731">
        <v>196503</v>
      </c>
      <c r="B731">
        <v>-1.34</v>
      </c>
      <c r="C731">
        <v>1.79</v>
      </c>
      <c r="D731">
        <v>1.1499999999999999</v>
      </c>
      <c r="E731">
        <v>0.36</v>
      </c>
    </row>
    <row r="732" spans="1:5">
      <c r="A732">
        <v>196502</v>
      </c>
      <c r="B732">
        <v>0.44</v>
      </c>
      <c r="C732">
        <v>3.31</v>
      </c>
      <c r="D732">
        <v>0.22</v>
      </c>
      <c r="E732">
        <v>0.3</v>
      </c>
    </row>
    <row r="733" spans="1:5">
      <c r="A733">
        <v>196501</v>
      </c>
      <c r="B733">
        <v>3.54</v>
      </c>
      <c r="C733">
        <v>2.57</v>
      </c>
      <c r="D733">
        <v>0.36</v>
      </c>
      <c r="E733">
        <v>0.28000000000000003</v>
      </c>
    </row>
    <row r="734" spans="1:5">
      <c r="A734">
        <v>196412</v>
      </c>
      <c r="B734">
        <v>0.04</v>
      </c>
      <c r="C734">
        <v>-0.24</v>
      </c>
      <c r="D734">
        <v>-2.4300000000000002</v>
      </c>
      <c r="E734">
        <v>0.31</v>
      </c>
    </row>
    <row r="735" spans="1:5">
      <c r="A735">
        <v>196411</v>
      </c>
      <c r="B735">
        <v>-0.01</v>
      </c>
      <c r="C735">
        <v>0.62</v>
      </c>
      <c r="D735">
        <v>-2.04</v>
      </c>
      <c r="E735">
        <v>0.28999999999999998</v>
      </c>
    </row>
    <row r="736" spans="1:5">
      <c r="A736">
        <v>196410</v>
      </c>
      <c r="B736">
        <v>0.6</v>
      </c>
      <c r="C736">
        <v>0.48</v>
      </c>
      <c r="D736">
        <v>1.08</v>
      </c>
      <c r="E736">
        <v>0.28999999999999998</v>
      </c>
    </row>
    <row r="737" spans="1:5">
      <c r="A737">
        <v>196409</v>
      </c>
      <c r="B737">
        <v>2.69</v>
      </c>
      <c r="C737">
        <v>-0.63</v>
      </c>
      <c r="D737">
        <v>1.72</v>
      </c>
      <c r="E737">
        <v>0.28000000000000003</v>
      </c>
    </row>
    <row r="738" spans="1:5">
      <c r="A738">
        <v>196408</v>
      </c>
      <c r="B738">
        <v>-1.44</v>
      </c>
      <c r="C738">
        <v>0.01</v>
      </c>
      <c r="D738">
        <v>7.0000000000000007E-2</v>
      </c>
      <c r="E738">
        <v>0.28000000000000003</v>
      </c>
    </row>
    <row r="739" spans="1:5">
      <c r="A739">
        <v>196407</v>
      </c>
      <c r="B739">
        <v>1.74</v>
      </c>
      <c r="C739">
        <v>0.19</v>
      </c>
      <c r="D739">
        <v>0.79</v>
      </c>
      <c r="E739">
        <v>0.3</v>
      </c>
    </row>
    <row r="740" spans="1:5">
      <c r="A740">
        <v>196406</v>
      </c>
      <c r="B740">
        <v>1.27</v>
      </c>
      <c r="C740">
        <v>-0.23</v>
      </c>
      <c r="D740">
        <v>0.68</v>
      </c>
      <c r="E740">
        <v>0.3</v>
      </c>
    </row>
    <row r="741" spans="1:5">
      <c r="A741">
        <v>196405</v>
      </c>
      <c r="B741">
        <v>1.41</v>
      </c>
      <c r="C741">
        <v>-0.84</v>
      </c>
      <c r="D741">
        <v>1.81</v>
      </c>
      <c r="E741">
        <v>0.26</v>
      </c>
    </row>
    <row r="742" spans="1:5">
      <c r="A742">
        <v>196404</v>
      </c>
      <c r="B742">
        <v>0.1</v>
      </c>
      <c r="C742">
        <v>-1.35</v>
      </c>
      <c r="D742">
        <v>-0.54</v>
      </c>
      <c r="E742">
        <v>0.28999999999999998</v>
      </c>
    </row>
    <row r="743" spans="1:5">
      <c r="A743">
        <v>196403</v>
      </c>
      <c r="B743">
        <v>1.41</v>
      </c>
      <c r="C743">
        <v>0.95</v>
      </c>
      <c r="D743">
        <v>3.29</v>
      </c>
      <c r="E743">
        <v>0.31</v>
      </c>
    </row>
    <row r="744" spans="1:5">
      <c r="A744">
        <v>196402</v>
      </c>
      <c r="B744">
        <v>1.55</v>
      </c>
      <c r="C744">
        <v>0.12</v>
      </c>
      <c r="D744">
        <v>2.81</v>
      </c>
      <c r="E744">
        <v>0.26</v>
      </c>
    </row>
    <row r="745" spans="1:5">
      <c r="A745">
        <v>196401</v>
      </c>
      <c r="B745">
        <v>2.2400000000000002</v>
      </c>
      <c r="C745">
        <v>-0.24</v>
      </c>
      <c r="D745">
        <v>1.63</v>
      </c>
      <c r="E745">
        <v>0.3</v>
      </c>
    </row>
    <row r="746" spans="1:5">
      <c r="A746">
        <v>196312</v>
      </c>
      <c r="B746">
        <v>1.83</v>
      </c>
      <c r="C746">
        <v>-1.96</v>
      </c>
      <c r="D746">
        <v>-0.21</v>
      </c>
      <c r="E746">
        <v>0.28999999999999998</v>
      </c>
    </row>
    <row r="747" spans="1:5">
      <c r="A747">
        <v>196311</v>
      </c>
      <c r="B747">
        <v>-0.86</v>
      </c>
      <c r="C747">
        <v>-1.1599999999999999</v>
      </c>
      <c r="D747">
        <v>1.73</v>
      </c>
      <c r="E747">
        <v>0.27</v>
      </c>
    </row>
    <row r="748" spans="1:5">
      <c r="A748">
        <v>196310</v>
      </c>
      <c r="B748">
        <v>2.54</v>
      </c>
      <c r="C748">
        <v>-0.56999999999999995</v>
      </c>
      <c r="D748">
        <v>-0.04</v>
      </c>
      <c r="E748">
        <v>0.28999999999999998</v>
      </c>
    </row>
    <row r="749" spans="1:5">
      <c r="A749">
        <v>196309</v>
      </c>
      <c r="B749">
        <v>-1.57</v>
      </c>
      <c r="C749">
        <v>-0.25</v>
      </c>
      <c r="D749">
        <v>0</v>
      </c>
      <c r="E749">
        <v>0.27</v>
      </c>
    </row>
    <row r="750" spans="1:5">
      <c r="A750">
        <v>196308</v>
      </c>
      <c r="B750">
        <v>5.08</v>
      </c>
      <c r="C750">
        <v>-0.95</v>
      </c>
      <c r="D750">
        <v>1.7</v>
      </c>
      <c r="E750">
        <v>0.25</v>
      </c>
    </row>
    <row r="751" spans="1:5">
      <c r="A751">
        <v>196307</v>
      </c>
      <c r="B751">
        <v>-0.39</v>
      </c>
      <c r="C751">
        <v>-0.56999999999999995</v>
      </c>
      <c r="D751">
        <v>-0.81</v>
      </c>
      <c r="E751">
        <v>0.27</v>
      </c>
    </row>
    <row r="752" spans="1:5">
      <c r="A752">
        <v>196306</v>
      </c>
      <c r="B752">
        <v>-2</v>
      </c>
      <c r="C752">
        <v>-0.32</v>
      </c>
      <c r="D752">
        <v>0.65</v>
      </c>
      <c r="E752">
        <v>0.23</v>
      </c>
    </row>
    <row r="753" spans="1:5">
      <c r="A753">
        <v>196305</v>
      </c>
      <c r="B753">
        <v>1.76</v>
      </c>
      <c r="C753">
        <v>1.08</v>
      </c>
      <c r="D753">
        <v>2.5499999999999998</v>
      </c>
      <c r="E753">
        <v>0.24</v>
      </c>
    </row>
    <row r="754" spans="1:5">
      <c r="A754">
        <v>196304</v>
      </c>
      <c r="B754">
        <v>4.51</v>
      </c>
      <c r="C754">
        <v>-1.26</v>
      </c>
      <c r="D754">
        <v>1</v>
      </c>
      <c r="E754">
        <v>0.25</v>
      </c>
    </row>
    <row r="755" spans="1:5">
      <c r="A755">
        <v>196303</v>
      </c>
      <c r="B755">
        <v>3.08</v>
      </c>
      <c r="C755">
        <v>-2.58</v>
      </c>
      <c r="D755">
        <v>2.1</v>
      </c>
      <c r="E755">
        <v>0.23</v>
      </c>
    </row>
    <row r="756" spans="1:5">
      <c r="A756">
        <v>196302</v>
      </c>
      <c r="B756">
        <v>-2.4</v>
      </c>
      <c r="C756">
        <v>0.46</v>
      </c>
      <c r="D756">
        <v>2.15</v>
      </c>
      <c r="E756">
        <v>0.23</v>
      </c>
    </row>
    <row r="757" spans="1:5">
      <c r="A757">
        <v>196301</v>
      </c>
      <c r="B757">
        <v>4.9400000000000004</v>
      </c>
      <c r="C757">
        <v>3.01</v>
      </c>
      <c r="D757">
        <v>2.2400000000000002</v>
      </c>
      <c r="E757">
        <v>0.25</v>
      </c>
    </row>
    <row r="758" spans="1:5">
      <c r="A758">
        <v>196212</v>
      </c>
      <c r="B758">
        <v>1.01</v>
      </c>
      <c r="C758">
        <v>-3.76</v>
      </c>
      <c r="D758">
        <v>0.32</v>
      </c>
      <c r="E758">
        <v>0.23</v>
      </c>
    </row>
    <row r="759" spans="1:5">
      <c r="A759">
        <v>196211</v>
      </c>
      <c r="B759">
        <v>10.89</v>
      </c>
      <c r="C759">
        <v>2.5</v>
      </c>
      <c r="D759">
        <v>0.85</v>
      </c>
      <c r="E759">
        <v>0.2</v>
      </c>
    </row>
    <row r="760" spans="1:5">
      <c r="A760">
        <v>196210</v>
      </c>
      <c r="B760">
        <v>-0.05</v>
      </c>
      <c r="C760">
        <v>-3.95</v>
      </c>
      <c r="D760">
        <v>1.3</v>
      </c>
      <c r="E760">
        <v>0.26</v>
      </c>
    </row>
    <row r="761" spans="1:5">
      <c r="A761">
        <v>196209</v>
      </c>
      <c r="B761">
        <v>-5.22</v>
      </c>
      <c r="C761">
        <v>-2.4</v>
      </c>
      <c r="D761">
        <v>1.33</v>
      </c>
      <c r="E761">
        <v>0.21</v>
      </c>
    </row>
    <row r="762" spans="1:5">
      <c r="A762">
        <v>196208</v>
      </c>
      <c r="B762">
        <v>2.13</v>
      </c>
      <c r="C762">
        <v>1.22</v>
      </c>
      <c r="D762">
        <v>-1.1200000000000001</v>
      </c>
      <c r="E762">
        <v>0.23</v>
      </c>
    </row>
    <row r="763" spans="1:5">
      <c r="A763">
        <v>196207</v>
      </c>
      <c r="B763">
        <v>6.27</v>
      </c>
      <c r="C763">
        <v>1.52</v>
      </c>
      <c r="D763">
        <v>-3.37</v>
      </c>
      <c r="E763">
        <v>0.27</v>
      </c>
    </row>
    <row r="764" spans="1:5">
      <c r="A764">
        <v>196206</v>
      </c>
      <c r="B764">
        <v>-8.5</v>
      </c>
      <c r="C764">
        <v>-0.46</v>
      </c>
      <c r="D764">
        <v>2.42</v>
      </c>
      <c r="E764">
        <v>0.2</v>
      </c>
    </row>
    <row r="765" spans="1:5">
      <c r="A765">
        <v>196205</v>
      </c>
      <c r="B765">
        <v>-8.66</v>
      </c>
      <c r="C765">
        <v>-3.14</v>
      </c>
      <c r="D765">
        <v>2.73</v>
      </c>
      <c r="E765">
        <v>0.24</v>
      </c>
    </row>
    <row r="766" spans="1:5">
      <c r="A766">
        <v>196204</v>
      </c>
      <c r="B766">
        <v>-6.59</v>
      </c>
      <c r="C766">
        <v>-0.85</v>
      </c>
      <c r="D766">
        <v>0.14000000000000001</v>
      </c>
      <c r="E766">
        <v>0.22</v>
      </c>
    </row>
    <row r="767" spans="1:5">
      <c r="A767">
        <v>196203</v>
      </c>
      <c r="B767">
        <v>-0.68</v>
      </c>
      <c r="C767">
        <v>0.66</v>
      </c>
      <c r="D767">
        <v>-1.58</v>
      </c>
      <c r="E767">
        <v>0.2</v>
      </c>
    </row>
    <row r="768" spans="1:5">
      <c r="A768">
        <v>196202</v>
      </c>
      <c r="B768">
        <v>1.81</v>
      </c>
      <c r="C768">
        <v>-1.1499999999999999</v>
      </c>
      <c r="D768">
        <v>0.82</v>
      </c>
      <c r="E768">
        <v>0.2</v>
      </c>
    </row>
    <row r="769" spans="1:5">
      <c r="A769">
        <v>196201</v>
      </c>
      <c r="B769">
        <v>-3.87</v>
      </c>
      <c r="C769">
        <v>1.74</v>
      </c>
      <c r="D769">
        <v>5.1100000000000003</v>
      </c>
      <c r="E769">
        <v>0.24</v>
      </c>
    </row>
    <row r="770" spans="1:5">
      <c r="A770">
        <v>196112</v>
      </c>
      <c r="B770">
        <v>-0.17</v>
      </c>
      <c r="C770">
        <v>-0.87</v>
      </c>
      <c r="D770">
        <v>1.76</v>
      </c>
      <c r="E770">
        <v>0.19</v>
      </c>
    </row>
    <row r="771" spans="1:5">
      <c r="A771">
        <v>196111</v>
      </c>
      <c r="B771">
        <v>4.45</v>
      </c>
      <c r="C771">
        <v>1.26</v>
      </c>
      <c r="D771">
        <v>-1.22</v>
      </c>
      <c r="E771">
        <v>0.15</v>
      </c>
    </row>
    <row r="772" spans="1:5">
      <c r="A772">
        <v>196110</v>
      </c>
      <c r="B772">
        <v>2.58</v>
      </c>
      <c r="C772">
        <v>-1.61</v>
      </c>
      <c r="D772">
        <v>0.18</v>
      </c>
      <c r="E772">
        <v>0.19</v>
      </c>
    </row>
    <row r="773" spans="1:5">
      <c r="A773">
        <v>196109</v>
      </c>
      <c r="B773">
        <v>-2.15</v>
      </c>
      <c r="C773">
        <v>-1.07</v>
      </c>
      <c r="D773">
        <v>-0.61</v>
      </c>
      <c r="E773">
        <v>0.17</v>
      </c>
    </row>
    <row r="774" spans="1:5">
      <c r="A774">
        <v>196108</v>
      </c>
      <c r="B774">
        <v>2.57</v>
      </c>
      <c r="C774">
        <v>-1.71</v>
      </c>
      <c r="D774">
        <v>-0.3</v>
      </c>
      <c r="E774">
        <v>0.14000000000000001</v>
      </c>
    </row>
    <row r="775" spans="1:5">
      <c r="A775">
        <v>196107</v>
      </c>
      <c r="B775">
        <v>2.83</v>
      </c>
      <c r="C775">
        <v>-1.94</v>
      </c>
      <c r="D775">
        <v>-0.08</v>
      </c>
      <c r="E775">
        <v>0.18</v>
      </c>
    </row>
    <row r="776" spans="1:5">
      <c r="A776">
        <v>196106</v>
      </c>
      <c r="B776">
        <v>-3.08</v>
      </c>
      <c r="C776">
        <v>-2.4900000000000002</v>
      </c>
      <c r="D776">
        <v>-0.09</v>
      </c>
      <c r="E776">
        <v>0.2</v>
      </c>
    </row>
    <row r="777" spans="1:5">
      <c r="A777">
        <v>196105</v>
      </c>
      <c r="B777">
        <v>2.4</v>
      </c>
      <c r="C777">
        <v>1.97</v>
      </c>
      <c r="D777">
        <v>0.38</v>
      </c>
      <c r="E777">
        <v>0.18</v>
      </c>
    </row>
    <row r="778" spans="1:5">
      <c r="A778">
        <v>196104</v>
      </c>
      <c r="B778">
        <v>0.28999999999999998</v>
      </c>
      <c r="C778">
        <v>7.0000000000000007E-2</v>
      </c>
      <c r="D778">
        <v>2.13</v>
      </c>
      <c r="E778">
        <v>0.17</v>
      </c>
    </row>
    <row r="779" spans="1:5">
      <c r="A779">
        <v>196103</v>
      </c>
      <c r="B779">
        <v>2.89</v>
      </c>
      <c r="C779">
        <v>3.22</v>
      </c>
      <c r="D779">
        <v>-0.82</v>
      </c>
      <c r="E779">
        <v>0.2</v>
      </c>
    </row>
    <row r="780" spans="1:5">
      <c r="A780">
        <v>196102</v>
      </c>
      <c r="B780">
        <v>3.57</v>
      </c>
      <c r="C780">
        <v>3.89</v>
      </c>
      <c r="D780">
        <v>-0.57999999999999996</v>
      </c>
      <c r="E780">
        <v>0.14000000000000001</v>
      </c>
    </row>
    <row r="781" spans="1:5">
      <c r="A781">
        <v>196101</v>
      </c>
      <c r="B781">
        <v>6.2</v>
      </c>
      <c r="C781">
        <v>0.6</v>
      </c>
      <c r="D781">
        <v>3.65</v>
      </c>
      <c r="E781">
        <v>0.19</v>
      </c>
    </row>
    <row r="782" spans="1:5">
      <c r="A782">
        <v>196012</v>
      </c>
      <c r="B782">
        <v>4.7300000000000004</v>
      </c>
      <c r="C782">
        <v>-1.58</v>
      </c>
      <c r="D782">
        <v>-0.77</v>
      </c>
      <c r="E782">
        <v>0.16</v>
      </c>
    </row>
    <row r="783" spans="1:5">
      <c r="A783">
        <v>196011</v>
      </c>
      <c r="B783">
        <v>4.6900000000000004</v>
      </c>
      <c r="C783">
        <v>0.38</v>
      </c>
      <c r="D783">
        <v>-2.39</v>
      </c>
      <c r="E783">
        <v>0.13</v>
      </c>
    </row>
    <row r="784" spans="1:5">
      <c r="A784">
        <v>196010</v>
      </c>
      <c r="B784">
        <v>-0.71</v>
      </c>
      <c r="C784">
        <v>-4.09</v>
      </c>
      <c r="D784">
        <v>2.83</v>
      </c>
      <c r="E784">
        <v>0.22</v>
      </c>
    </row>
    <row r="785" spans="1:5">
      <c r="A785">
        <v>196009</v>
      </c>
      <c r="B785">
        <v>-6</v>
      </c>
      <c r="C785">
        <v>-1.1200000000000001</v>
      </c>
      <c r="D785">
        <v>1.68</v>
      </c>
      <c r="E785">
        <v>0.16</v>
      </c>
    </row>
    <row r="786" spans="1:5">
      <c r="A786">
        <v>196008</v>
      </c>
      <c r="B786">
        <v>3</v>
      </c>
      <c r="C786">
        <v>0.69</v>
      </c>
      <c r="D786">
        <v>-0.18</v>
      </c>
      <c r="E786">
        <v>0.17</v>
      </c>
    </row>
    <row r="787" spans="1:5">
      <c r="A787">
        <v>196007</v>
      </c>
      <c r="B787">
        <v>-2.37</v>
      </c>
      <c r="C787">
        <v>-0.52</v>
      </c>
      <c r="D787">
        <v>2.1</v>
      </c>
      <c r="E787">
        <v>0.13</v>
      </c>
    </row>
    <row r="788" spans="1:5">
      <c r="A788">
        <v>196006</v>
      </c>
      <c r="B788">
        <v>2.08</v>
      </c>
      <c r="C788">
        <v>-0.28000000000000003</v>
      </c>
      <c r="D788">
        <v>-0.27</v>
      </c>
      <c r="E788">
        <v>0.24</v>
      </c>
    </row>
    <row r="789" spans="1:5">
      <c r="A789">
        <v>196005</v>
      </c>
      <c r="B789">
        <v>3.12</v>
      </c>
      <c r="C789">
        <v>1.29</v>
      </c>
      <c r="D789">
        <v>-3.73</v>
      </c>
      <c r="E789">
        <v>0.27</v>
      </c>
    </row>
    <row r="790" spans="1:5">
      <c r="A790">
        <v>196004</v>
      </c>
      <c r="B790">
        <v>-1.71</v>
      </c>
      <c r="C790">
        <v>0.22</v>
      </c>
      <c r="D790">
        <v>-2.14</v>
      </c>
      <c r="E790">
        <v>0.19</v>
      </c>
    </row>
    <row r="791" spans="1:5">
      <c r="A791">
        <v>196003</v>
      </c>
      <c r="B791">
        <v>-1.63</v>
      </c>
      <c r="C791">
        <v>-0.55000000000000004</v>
      </c>
      <c r="D791">
        <v>-2.75</v>
      </c>
      <c r="E791">
        <v>0.35</v>
      </c>
    </row>
    <row r="792" spans="1:5">
      <c r="A792">
        <v>196002</v>
      </c>
      <c r="B792">
        <v>1.1599999999999999</v>
      </c>
      <c r="C792">
        <v>0.6</v>
      </c>
      <c r="D792">
        <v>-1.97</v>
      </c>
      <c r="E792">
        <v>0.28999999999999998</v>
      </c>
    </row>
    <row r="793" spans="1:5">
      <c r="A793">
        <v>196001</v>
      </c>
      <c r="B793">
        <v>-6.98</v>
      </c>
      <c r="C793">
        <v>2.12</v>
      </c>
      <c r="D793">
        <v>2.65</v>
      </c>
      <c r="E793">
        <v>0.33</v>
      </c>
    </row>
    <row r="794" spans="1:5">
      <c r="A794">
        <v>195912</v>
      </c>
      <c r="B794">
        <v>2.46</v>
      </c>
      <c r="C794">
        <v>-0.63</v>
      </c>
      <c r="D794">
        <v>-0.01</v>
      </c>
      <c r="E794">
        <v>0.34</v>
      </c>
    </row>
    <row r="795" spans="1:5">
      <c r="A795">
        <v>195911</v>
      </c>
      <c r="B795">
        <v>1.6</v>
      </c>
      <c r="C795">
        <v>1.26</v>
      </c>
      <c r="D795">
        <v>-3.22</v>
      </c>
      <c r="E795">
        <v>0.26</v>
      </c>
    </row>
    <row r="796" spans="1:5">
      <c r="A796">
        <v>195910</v>
      </c>
      <c r="B796">
        <v>1.28</v>
      </c>
      <c r="C796">
        <v>1.52</v>
      </c>
      <c r="D796">
        <v>-2.1</v>
      </c>
      <c r="E796">
        <v>0.3</v>
      </c>
    </row>
    <row r="797" spans="1:5">
      <c r="A797">
        <v>195909</v>
      </c>
      <c r="B797">
        <v>-4.8099999999999996</v>
      </c>
      <c r="C797">
        <v>-0.15</v>
      </c>
      <c r="D797">
        <v>0.53</v>
      </c>
      <c r="E797">
        <v>0.31</v>
      </c>
    </row>
    <row r="798" spans="1:5">
      <c r="A798">
        <v>195908</v>
      </c>
      <c r="B798">
        <v>-1.38</v>
      </c>
      <c r="C798">
        <v>-0.78</v>
      </c>
      <c r="D798">
        <v>0.44</v>
      </c>
      <c r="E798">
        <v>0.19</v>
      </c>
    </row>
    <row r="799" spans="1:5">
      <c r="A799">
        <v>195907</v>
      </c>
      <c r="B799">
        <v>3.18</v>
      </c>
      <c r="C799">
        <v>-0.35</v>
      </c>
      <c r="D799">
        <v>0.27</v>
      </c>
      <c r="E799">
        <v>0.25</v>
      </c>
    </row>
    <row r="800" spans="1:5">
      <c r="A800">
        <v>195906</v>
      </c>
      <c r="B800">
        <v>-0.24</v>
      </c>
      <c r="C800">
        <v>0.67</v>
      </c>
      <c r="D800">
        <v>1.32</v>
      </c>
      <c r="E800">
        <v>0.24</v>
      </c>
    </row>
    <row r="801" spans="1:5">
      <c r="A801">
        <v>195905</v>
      </c>
      <c r="B801">
        <v>1.73</v>
      </c>
      <c r="C801">
        <v>-2.1</v>
      </c>
      <c r="D801">
        <v>1.8</v>
      </c>
      <c r="E801">
        <v>0.22</v>
      </c>
    </row>
    <row r="802" spans="1:5">
      <c r="A802">
        <v>195904</v>
      </c>
      <c r="B802">
        <v>3.66</v>
      </c>
      <c r="C802">
        <v>-0.68</v>
      </c>
      <c r="D802">
        <v>-1.24</v>
      </c>
      <c r="E802">
        <v>0.2</v>
      </c>
    </row>
    <row r="803" spans="1:5">
      <c r="A803">
        <v>195903</v>
      </c>
      <c r="B803">
        <v>0.28000000000000003</v>
      </c>
      <c r="C803">
        <v>1.45</v>
      </c>
      <c r="D803">
        <v>-0.34</v>
      </c>
      <c r="E803">
        <v>0.22</v>
      </c>
    </row>
    <row r="804" spans="1:5">
      <c r="A804">
        <v>195902</v>
      </c>
      <c r="B804">
        <v>0.95</v>
      </c>
      <c r="C804">
        <v>1.48</v>
      </c>
      <c r="D804">
        <v>1.1499999999999999</v>
      </c>
      <c r="E804">
        <v>0.19</v>
      </c>
    </row>
    <row r="805" spans="1:5">
      <c r="A805">
        <v>195901</v>
      </c>
      <c r="B805">
        <v>0.71</v>
      </c>
      <c r="C805">
        <v>3.02</v>
      </c>
      <c r="D805">
        <v>2.92</v>
      </c>
      <c r="E805">
        <v>0.21</v>
      </c>
    </row>
    <row r="806" spans="1:5">
      <c r="A806">
        <v>195812</v>
      </c>
      <c r="B806">
        <v>5.16</v>
      </c>
      <c r="C806">
        <v>-2.02</v>
      </c>
      <c r="D806">
        <v>0.06</v>
      </c>
      <c r="E806">
        <v>0.22</v>
      </c>
    </row>
    <row r="807" spans="1:5">
      <c r="A807">
        <v>195811</v>
      </c>
      <c r="B807">
        <v>3.01</v>
      </c>
      <c r="C807">
        <v>2.0499999999999998</v>
      </c>
      <c r="D807">
        <v>-1.17</v>
      </c>
      <c r="E807">
        <v>0.11</v>
      </c>
    </row>
    <row r="808" spans="1:5">
      <c r="A808">
        <v>195810</v>
      </c>
      <c r="B808">
        <v>2.5299999999999998</v>
      </c>
      <c r="C808">
        <v>1.05</v>
      </c>
      <c r="D808">
        <v>-1.1299999999999999</v>
      </c>
      <c r="E808">
        <v>0.18</v>
      </c>
    </row>
    <row r="809" spans="1:5">
      <c r="A809">
        <v>195809</v>
      </c>
      <c r="B809">
        <v>4.66</v>
      </c>
      <c r="C809">
        <v>0.08</v>
      </c>
      <c r="D809">
        <v>2.8</v>
      </c>
      <c r="E809">
        <v>0.19</v>
      </c>
    </row>
    <row r="810" spans="1:5">
      <c r="A810">
        <v>195808</v>
      </c>
      <c r="B810">
        <v>1.9</v>
      </c>
      <c r="C810">
        <v>1.1499999999999999</v>
      </c>
      <c r="D810">
        <v>0.33</v>
      </c>
      <c r="E810">
        <v>0.04</v>
      </c>
    </row>
    <row r="811" spans="1:5">
      <c r="A811">
        <v>195807</v>
      </c>
      <c r="B811">
        <v>4.3899999999999997</v>
      </c>
      <c r="C811">
        <v>0.47</v>
      </c>
      <c r="D811">
        <v>3.07</v>
      </c>
      <c r="E811">
        <v>7.0000000000000007E-2</v>
      </c>
    </row>
    <row r="812" spans="1:5">
      <c r="A812">
        <v>195806</v>
      </c>
      <c r="B812">
        <v>2.93</v>
      </c>
      <c r="C812">
        <v>-0.14000000000000001</v>
      </c>
      <c r="D812">
        <v>0.31</v>
      </c>
      <c r="E812">
        <v>0.03</v>
      </c>
    </row>
    <row r="813" spans="1:5">
      <c r="A813">
        <v>195805</v>
      </c>
      <c r="B813">
        <v>2.3199999999999998</v>
      </c>
      <c r="C813">
        <v>2.16</v>
      </c>
      <c r="D813">
        <v>-0.2</v>
      </c>
      <c r="E813">
        <v>0.11</v>
      </c>
    </row>
    <row r="814" spans="1:5">
      <c r="A814">
        <v>195804</v>
      </c>
      <c r="B814">
        <v>3.09</v>
      </c>
      <c r="C814">
        <v>-0.69</v>
      </c>
      <c r="D814">
        <v>1.64</v>
      </c>
      <c r="E814">
        <v>0.08</v>
      </c>
    </row>
    <row r="815" spans="1:5">
      <c r="A815">
        <v>195803</v>
      </c>
      <c r="B815">
        <v>3.27</v>
      </c>
      <c r="C815">
        <v>0.69</v>
      </c>
      <c r="D815">
        <v>-1.03</v>
      </c>
      <c r="E815">
        <v>0.09</v>
      </c>
    </row>
    <row r="816" spans="1:5">
      <c r="A816">
        <v>195802</v>
      </c>
      <c r="B816">
        <v>-1.53</v>
      </c>
      <c r="C816">
        <v>0.75</v>
      </c>
      <c r="D816">
        <v>0.23</v>
      </c>
      <c r="E816">
        <v>0.12</v>
      </c>
    </row>
    <row r="817" spans="1:5">
      <c r="A817">
        <v>195801</v>
      </c>
      <c r="B817">
        <v>4.6500000000000004</v>
      </c>
      <c r="C817">
        <v>4.29</v>
      </c>
      <c r="D817">
        <v>4.34</v>
      </c>
      <c r="E817">
        <v>0.28000000000000003</v>
      </c>
    </row>
    <row r="818" spans="1:5">
      <c r="A818">
        <v>195712</v>
      </c>
      <c r="B818">
        <v>-3.9</v>
      </c>
      <c r="C818">
        <v>-0.91</v>
      </c>
      <c r="D818">
        <v>-1.76</v>
      </c>
      <c r="E818">
        <v>0.24</v>
      </c>
    </row>
    <row r="819" spans="1:5">
      <c r="A819">
        <v>195711</v>
      </c>
      <c r="B819">
        <v>2.31</v>
      </c>
      <c r="C819">
        <v>0.4</v>
      </c>
      <c r="D819">
        <v>-2.91</v>
      </c>
      <c r="E819">
        <v>0.28000000000000003</v>
      </c>
    </row>
    <row r="820" spans="1:5">
      <c r="A820">
        <v>195710</v>
      </c>
      <c r="B820">
        <v>-4.32</v>
      </c>
      <c r="C820">
        <v>-2.46</v>
      </c>
      <c r="D820">
        <v>-1.88</v>
      </c>
      <c r="E820">
        <v>0.28999999999999998</v>
      </c>
    </row>
    <row r="821" spans="1:5">
      <c r="A821">
        <v>195709</v>
      </c>
      <c r="B821">
        <v>-5.99</v>
      </c>
      <c r="C821">
        <v>0.06</v>
      </c>
      <c r="D821">
        <v>0.95</v>
      </c>
      <c r="E821">
        <v>0.26</v>
      </c>
    </row>
    <row r="822" spans="1:5">
      <c r="A822">
        <v>195708</v>
      </c>
      <c r="B822">
        <v>-5.12</v>
      </c>
      <c r="C822">
        <v>0.06</v>
      </c>
      <c r="D822">
        <v>-0.45</v>
      </c>
      <c r="E822">
        <v>0.25</v>
      </c>
    </row>
    <row r="823" spans="1:5">
      <c r="A823">
        <v>195707</v>
      </c>
      <c r="B823">
        <v>0.66</v>
      </c>
      <c r="C823">
        <v>-0.8</v>
      </c>
      <c r="D823">
        <v>0.48</v>
      </c>
      <c r="E823">
        <v>0.3</v>
      </c>
    </row>
    <row r="824" spans="1:5">
      <c r="A824">
        <v>195706</v>
      </c>
      <c r="B824">
        <v>-0.75</v>
      </c>
      <c r="C824">
        <v>0.59</v>
      </c>
      <c r="D824">
        <v>-0.03</v>
      </c>
      <c r="E824">
        <v>0.24</v>
      </c>
    </row>
    <row r="825" spans="1:5">
      <c r="A825">
        <v>195705</v>
      </c>
      <c r="B825">
        <v>3.46</v>
      </c>
      <c r="C825">
        <v>-1.08</v>
      </c>
      <c r="D825">
        <v>-2.0099999999999998</v>
      </c>
      <c r="E825">
        <v>0.26</v>
      </c>
    </row>
    <row r="826" spans="1:5">
      <c r="A826">
        <v>195704</v>
      </c>
      <c r="B826">
        <v>4.26</v>
      </c>
      <c r="C826">
        <v>-1.57</v>
      </c>
      <c r="D826">
        <v>-1.47</v>
      </c>
      <c r="E826">
        <v>0.25</v>
      </c>
    </row>
    <row r="827" spans="1:5">
      <c r="A827">
        <v>195703</v>
      </c>
      <c r="B827">
        <v>2.13</v>
      </c>
      <c r="C827">
        <v>0.33</v>
      </c>
      <c r="D827">
        <v>-0.53</v>
      </c>
      <c r="E827">
        <v>0.23</v>
      </c>
    </row>
    <row r="828" spans="1:5">
      <c r="A828">
        <v>195702</v>
      </c>
      <c r="B828">
        <v>-2.0699999999999998</v>
      </c>
      <c r="C828">
        <v>-0.75</v>
      </c>
      <c r="D828">
        <v>-0.66</v>
      </c>
      <c r="E828">
        <v>0.24</v>
      </c>
    </row>
    <row r="829" spans="1:5">
      <c r="A829">
        <v>195701</v>
      </c>
      <c r="B829">
        <v>-3.57</v>
      </c>
      <c r="C829">
        <v>3.38</v>
      </c>
      <c r="D829">
        <v>2.83</v>
      </c>
      <c r="E829">
        <v>0.27</v>
      </c>
    </row>
    <row r="830" spans="1:5">
      <c r="A830">
        <v>195612</v>
      </c>
      <c r="B830">
        <v>3.16</v>
      </c>
      <c r="C830">
        <v>-0.02</v>
      </c>
      <c r="D830">
        <v>-2.15</v>
      </c>
      <c r="E830">
        <v>0.24</v>
      </c>
    </row>
    <row r="831" spans="1:5">
      <c r="A831">
        <v>195611</v>
      </c>
      <c r="B831">
        <v>0.35</v>
      </c>
      <c r="C831">
        <v>-0.21</v>
      </c>
      <c r="D831">
        <v>1.76</v>
      </c>
      <c r="E831">
        <v>0.2</v>
      </c>
    </row>
    <row r="832" spans="1:5">
      <c r="A832">
        <v>195610</v>
      </c>
      <c r="B832">
        <v>0.52</v>
      </c>
      <c r="C832">
        <v>-0.12</v>
      </c>
      <c r="D832">
        <v>-7.0000000000000007E-2</v>
      </c>
      <c r="E832">
        <v>0.25</v>
      </c>
    </row>
    <row r="833" spans="1:5">
      <c r="A833">
        <v>195609</v>
      </c>
      <c r="B833">
        <v>-5.14</v>
      </c>
      <c r="C833">
        <v>1.6</v>
      </c>
      <c r="D833">
        <v>1.75</v>
      </c>
      <c r="E833">
        <v>0.18</v>
      </c>
    </row>
    <row r="834" spans="1:5">
      <c r="A834">
        <v>195608</v>
      </c>
      <c r="B834">
        <v>-3.19</v>
      </c>
      <c r="C834">
        <v>1.89</v>
      </c>
      <c r="D834">
        <v>-0.73</v>
      </c>
      <c r="E834">
        <v>0.17</v>
      </c>
    </row>
    <row r="835" spans="1:5">
      <c r="A835">
        <v>195607</v>
      </c>
      <c r="B835">
        <v>4.84</v>
      </c>
      <c r="C835">
        <v>-1.69</v>
      </c>
      <c r="D835">
        <v>-7.0000000000000007E-2</v>
      </c>
      <c r="E835">
        <v>0.22</v>
      </c>
    </row>
    <row r="836" spans="1:5">
      <c r="A836">
        <v>195606</v>
      </c>
      <c r="B836">
        <v>3.47</v>
      </c>
      <c r="C836">
        <v>-1.53</v>
      </c>
      <c r="D836">
        <v>-1.1000000000000001</v>
      </c>
      <c r="E836">
        <v>0.2</v>
      </c>
    </row>
    <row r="837" spans="1:5">
      <c r="A837">
        <v>195605</v>
      </c>
      <c r="B837">
        <v>-5.22</v>
      </c>
      <c r="C837">
        <v>1.5</v>
      </c>
      <c r="D837">
        <v>-1.32</v>
      </c>
      <c r="E837">
        <v>0.23</v>
      </c>
    </row>
    <row r="838" spans="1:5">
      <c r="A838">
        <v>195604</v>
      </c>
      <c r="B838">
        <v>0.28000000000000003</v>
      </c>
      <c r="C838">
        <v>-0.03</v>
      </c>
      <c r="D838">
        <v>-0.16</v>
      </c>
      <c r="E838">
        <v>0.19</v>
      </c>
    </row>
    <row r="839" spans="1:5">
      <c r="A839">
        <v>195603</v>
      </c>
      <c r="B839">
        <v>6.64</v>
      </c>
      <c r="C839">
        <v>-2.13</v>
      </c>
      <c r="D839">
        <v>-0.49</v>
      </c>
      <c r="E839">
        <v>0.15</v>
      </c>
    </row>
    <row r="840" spans="1:5">
      <c r="A840">
        <v>195602</v>
      </c>
      <c r="B840">
        <v>3.78</v>
      </c>
      <c r="C840">
        <v>-0.97</v>
      </c>
      <c r="D840">
        <v>-0.46</v>
      </c>
      <c r="E840">
        <v>0.19</v>
      </c>
    </row>
    <row r="841" spans="1:5">
      <c r="A841">
        <v>195601</v>
      </c>
      <c r="B841">
        <v>-3.03</v>
      </c>
      <c r="C841">
        <v>0.5</v>
      </c>
      <c r="D841">
        <v>0.82</v>
      </c>
      <c r="E841">
        <v>0.22</v>
      </c>
    </row>
    <row r="842" spans="1:5">
      <c r="A842">
        <v>195512</v>
      </c>
      <c r="B842">
        <v>1.49</v>
      </c>
      <c r="C842">
        <v>1.98</v>
      </c>
      <c r="D842">
        <v>-2.11</v>
      </c>
      <c r="E842">
        <v>0.18</v>
      </c>
    </row>
    <row r="843" spans="1:5">
      <c r="A843">
        <v>195511</v>
      </c>
      <c r="B843">
        <v>7.04</v>
      </c>
      <c r="C843">
        <v>-2.2000000000000002</v>
      </c>
      <c r="D843">
        <v>0.33</v>
      </c>
      <c r="E843">
        <v>0.17</v>
      </c>
    </row>
    <row r="844" spans="1:5">
      <c r="A844">
        <v>195510</v>
      </c>
      <c r="B844">
        <v>-2.67</v>
      </c>
      <c r="C844">
        <v>1.46</v>
      </c>
      <c r="D844">
        <v>-0.11</v>
      </c>
      <c r="E844">
        <v>0.18</v>
      </c>
    </row>
    <row r="845" spans="1:5">
      <c r="A845">
        <v>195509</v>
      </c>
      <c r="B845">
        <v>-0.37</v>
      </c>
      <c r="C845">
        <v>0.3</v>
      </c>
      <c r="D845">
        <v>-1.01</v>
      </c>
      <c r="E845">
        <v>0.16</v>
      </c>
    </row>
    <row r="846" spans="1:5">
      <c r="A846">
        <v>195508</v>
      </c>
      <c r="B846">
        <v>0.22</v>
      </c>
      <c r="C846">
        <v>-0.46</v>
      </c>
      <c r="D846">
        <v>0.75</v>
      </c>
      <c r="E846">
        <v>0.16</v>
      </c>
    </row>
    <row r="847" spans="1:5">
      <c r="A847">
        <v>195507</v>
      </c>
      <c r="B847">
        <v>1.89</v>
      </c>
      <c r="C847">
        <v>-1.2</v>
      </c>
      <c r="D847">
        <v>0.39</v>
      </c>
      <c r="E847">
        <v>0.1</v>
      </c>
    </row>
    <row r="848" spans="1:5">
      <c r="A848">
        <v>195506</v>
      </c>
      <c r="B848">
        <v>6.55</v>
      </c>
      <c r="C848">
        <v>-4.6100000000000003</v>
      </c>
      <c r="D848">
        <v>1.85</v>
      </c>
      <c r="E848">
        <v>0.1</v>
      </c>
    </row>
    <row r="849" spans="1:5">
      <c r="A849">
        <v>195505</v>
      </c>
      <c r="B849">
        <v>0.94</v>
      </c>
      <c r="C849">
        <v>-0.25</v>
      </c>
      <c r="D849">
        <v>-0.96</v>
      </c>
      <c r="E849">
        <v>0.14000000000000001</v>
      </c>
    </row>
    <row r="850" spans="1:5">
      <c r="A850">
        <v>195504</v>
      </c>
      <c r="B850">
        <v>3.11</v>
      </c>
      <c r="C850">
        <v>-1.75</v>
      </c>
      <c r="D850">
        <v>0.75</v>
      </c>
      <c r="E850">
        <v>0.1</v>
      </c>
    </row>
    <row r="851" spans="1:5">
      <c r="A851">
        <v>195503</v>
      </c>
      <c r="B851">
        <v>-0.15</v>
      </c>
      <c r="C851">
        <v>-0.65</v>
      </c>
      <c r="D851">
        <v>1.93</v>
      </c>
      <c r="E851">
        <v>0.1</v>
      </c>
    </row>
    <row r="852" spans="1:5">
      <c r="A852">
        <v>195502</v>
      </c>
      <c r="B852">
        <v>3.02</v>
      </c>
      <c r="C852">
        <v>1.55</v>
      </c>
      <c r="D852">
        <v>0.61</v>
      </c>
      <c r="E852">
        <v>0.09</v>
      </c>
    </row>
    <row r="853" spans="1:5">
      <c r="A853">
        <v>195501</v>
      </c>
      <c r="B853">
        <v>0.6</v>
      </c>
      <c r="C853">
        <v>0.24</v>
      </c>
      <c r="D853">
        <v>2.1</v>
      </c>
      <c r="E853">
        <v>0.08</v>
      </c>
    </row>
    <row r="854" spans="1:5">
      <c r="A854">
        <v>195412</v>
      </c>
      <c r="B854">
        <v>5.49</v>
      </c>
      <c r="C854">
        <v>2.1800000000000002</v>
      </c>
      <c r="D854">
        <v>5.68</v>
      </c>
      <c r="E854">
        <v>0.08</v>
      </c>
    </row>
    <row r="855" spans="1:5">
      <c r="A855">
        <v>195411</v>
      </c>
      <c r="B855">
        <v>9.41</v>
      </c>
      <c r="C855">
        <v>-2.65</v>
      </c>
      <c r="D855">
        <v>4.45</v>
      </c>
      <c r="E855">
        <v>0.06</v>
      </c>
    </row>
    <row r="856" spans="1:5">
      <c r="A856">
        <v>195410</v>
      </c>
      <c r="B856">
        <v>-1.67</v>
      </c>
      <c r="C856">
        <v>0.61</v>
      </c>
      <c r="D856">
        <v>0.64</v>
      </c>
      <c r="E856">
        <v>7.0000000000000007E-2</v>
      </c>
    </row>
    <row r="857" spans="1:5">
      <c r="A857">
        <v>195409</v>
      </c>
      <c r="B857">
        <v>6.4</v>
      </c>
      <c r="C857">
        <v>-2.56</v>
      </c>
      <c r="D857">
        <v>0.68</v>
      </c>
      <c r="E857">
        <v>0.09</v>
      </c>
    </row>
    <row r="858" spans="1:5">
      <c r="A858">
        <v>195408</v>
      </c>
      <c r="B858">
        <v>-2.35</v>
      </c>
      <c r="C858">
        <v>2.68</v>
      </c>
      <c r="D858">
        <v>-1.42</v>
      </c>
      <c r="E858">
        <v>0.05</v>
      </c>
    </row>
    <row r="859" spans="1:5">
      <c r="A859">
        <v>195407</v>
      </c>
      <c r="B859">
        <v>5</v>
      </c>
      <c r="C859">
        <v>1.05</v>
      </c>
      <c r="D859">
        <v>4.1399999999999997</v>
      </c>
      <c r="E859">
        <v>0.05</v>
      </c>
    </row>
    <row r="860" spans="1:5">
      <c r="A860">
        <v>195406</v>
      </c>
      <c r="B860">
        <v>1.08</v>
      </c>
      <c r="C860">
        <v>0.38</v>
      </c>
      <c r="D860">
        <v>0.02</v>
      </c>
      <c r="E860">
        <v>0.06</v>
      </c>
    </row>
    <row r="861" spans="1:5">
      <c r="A861">
        <v>195405</v>
      </c>
      <c r="B861">
        <v>3.1</v>
      </c>
      <c r="C861">
        <v>0.39</v>
      </c>
      <c r="D861">
        <v>2.4500000000000002</v>
      </c>
      <c r="E861">
        <v>0.05</v>
      </c>
    </row>
    <row r="862" spans="1:5">
      <c r="A862">
        <v>195404</v>
      </c>
      <c r="B862">
        <v>4.2699999999999996</v>
      </c>
      <c r="C862">
        <v>-3.47</v>
      </c>
      <c r="D862">
        <v>-0.37</v>
      </c>
      <c r="E862">
        <v>0.09</v>
      </c>
    </row>
    <row r="863" spans="1:5">
      <c r="A863">
        <v>195403</v>
      </c>
      <c r="B863">
        <v>3.66</v>
      </c>
      <c r="C863">
        <v>-0.5</v>
      </c>
      <c r="D863">
        <v>-1.45</v>
      </c>
      <c r="E863">
        <v>0.08</v>
      </c>
    </row>
    <row r="864" spans="1:5">
      <c r="A864">
        <v>195402</v>
      </c>
      <c r="B864">
        <v>1.67</v>
      </c>
      <c r="C864">
        <v>-0.18</v>
      </c>
      <c r="D864">
        <v>-0.27</v>
      </c>
      <c r="E864">
        <v>7.0000000000000007E-2</v>
      </c>
    </row>
    <row r="865" spans="1:5">
      <c r="A865">
        <v>195401</v>
      </c>
      <c r="B865">
        <v>5.13</v>
      </c>
      <c r="C865">
        <v>0.5</v>
      </c>
      <c r="D865">
        <v>3.45</v>
      </c>
      <c r="E865">
        <v>0.11</v>
      </c>
    </row>
    <row r="866" spans="1:5">
      <c r="A866">
        <v>195312</v>
      </c>
      <c r="B866">
        <v>0.02</v>
      </c>
      <c r="C866">
        <v>-0.85</v>
      </c>
      <c r="D866">
        <v>-2.83</v>
      </c>
      <c r="E866">
        <v>0.13</v>
      </c>
    </row>
    <row r="867" spans="1:5">
      <c r="A867">
        <v>195311</v>
      </c>
      <c r="B867">
        <v>2.84</v>
      </c>
      <c r="C867">
        <v>-1.3</v>
      </c>
      <c r="D867">
        <v>-0.15</v>
      </c>
      <c r="E867">
        <v>0.08</v>
      </c>
    </row>
    <row r="868" spans="1:5">
      <c r="A868">
        <v>195310</v>
      </c>
      <c r="B868">
        <v>4.5999999999999996</v>
      </c>
      <c r="C868">
        <v>-1.36</v>
      </c>
      <c r="D868">
        <v>-0.19</v>
      </c>
      <c r="E868">
        <v>0.13</v>
      </c>
    </row>
    <row r="869" spans="1:5">
      <c r="A869">
        <v>195309</v>
      </c>
      <c r="B869">
        <v>0.21</v>
      </c>
      <c r="C869">
        <v>-0.85</v>
      </c>
      <c r="D869">
        <v>-2.44</v>
      </c>
      <c r="E869">
        <v>0.16</v>
      </c>
    </row>
    <row r="870" spans="1:5">
      <c r="A870">
        <v>195308</v>
      </c>
      <c r="B870">
        <v>-4.5599999999999996</v>
      </c>
      <c r="C870">
        <v>0.37</v>
      </c>
      <c r="D870">
        <v>-3.52</v>
      </c>
      <c r="E870">
        <v>0.17</v>
      </c>
    </row>
    <row r="871" spans="1:5">
      <c r="A871">
        <v>195307</v>
      </c>
      <c r="B871">
        <v>2.4</v>
      </c>
      <c r="C871">
        <v>-1.04</v>
      </c>
      <c r="D871">
        <v>-0.25</v>
      </c>
      <c r="E871">
        <v>0.15</v>
      </c>
    </row>
    <row r="872" spans="1:5">
      <c r="A872">
        <v>195306</v>
      </c>
      <c r="B872">
        <v>-1.89</v>
      </c>
      <c r="C872">
        <v>-1.89</v>
      </c>
      <c r="D872">
        <v>-0.5</v>
      </c>
      <c r="E872">
        <v>0.18</v>
      </c>
    </row>
    <row r="873" spans="1:5">
      <c r="A873">
        <v>195305</v>
      </c>
      <c r="B873">
        <v>0.51</v>
      </c>
      <c r="C873">
        <v>-0.05</v>
      </c>
      <c r="D873">
        <v>0.25</v>
      </c>
      <c r="E873">
        <v>0.17</v>
      </c>
    </row>
    <row r="874" spans="1:5">
      <c r="A874">
        <v>195304</v>
      </c>
      <c r="B874">
        <v>-2.83</v>
      </c>
      <c r="C874">
        <v>0.26</v>
      </c>
      <c r="D874">
        <v>1.55</v>
      </c>
      <c r="E874">
        <v>0.16</v>
      </c>
    </row>
    <row r="875" spans="1:5">
      <c r="A875">
        <v>195303</v>
      </c>
      <c r="B875">
        <v>-1.44</v>
      </c>
      <c r="C875">
        <v>-0.21</v>
      </c>
      <c r="D875">
        <v>-0.84</v>
      </c>
      <c r="E875">
        <v>0.18</v>
      </c>
    </row>
    <row r="876" spans="1:5">
      <c r="A876">
        <v>195302</v>
      </c>
      <c r="B876">
        <v>-0.27</v>
      </c>
      <c r="C876">
        <v>2.2200000000000002</v>
      </c>
      <c r="D876">
        <v>-0.05</v>
      </c>
      <c r="E876">
        <v>0.14000000000000001</v>
      </c>
    </row>
    <row r="877" spans="1:5">
      <c r="A877">
        <v>195301</v>
      </c>
      <c r="B877">
        <v>-0.34</v>
      </c>
      <c r="C877">
        <v>3.54</v>
      </c>
      <c r="D877">
        <v>1.28</v>
      </c>
      <c r="E877">
        <v>0.16</v>
      </c>
    </row>
    <row r="878" spans="1:5">
      <c r="A878">
        <v>195212</v>
      </c>
      <c r="B878">
        <v>2.93</v>
      </c>
      <c r="C878">
        <v>-1.51</v>
      </c>
      <c r="D878">
        <v>0.19</v>
      </c>
      <c r="E878">
        <v>0.16</v>
      </c>
    </row>
    <row r="879" spans="1:5">
      <c r="A879">
        <v>195211</v>
      </c>
      <c r="B879">
        <v>5.96</v>
      </c>
      <c r="C879">
        <v>-0.72</v>
      </c>
      <c r="D879">
        <v>1.02</v>
      </c>
      <c r="E879">
        <v>0.1</v>
      </c>
    </row>
    <row r="880" spans="1:5">
      <c r="A880">
        <v>195210</v>
      </c>
      <c r="B880">
        <v>-0.66</v>
      </c>
      <c r="C880">
        <v>-1.03</v>
      </c>
      <c r="D880">
        <v>-0.55000000000000004</v>
      </c>
      <c r="E880">
        <v>0.14000000000000001</v>
      </c>
    </row>
    <row r="881" spans="1:5">
      <c r="A881">
        <v>195209</v>
      </c>
      <c r="B881">
        <v>-2.04</v>
      </c>
      <c r="C881">
        <v>1.0900000000000001</v>
      </c>
      <c r="D881">
        <v>-1.42</v>
      </c>
      <c r="E881">
        <v>0.16</v>
      </c>
    </row>
    <row r="882" spans="1:5">
      <c r="A882">
        <v>195208</v>
      </c>
      <c r="B882">
        <v>-0.77</v>
      </c>
      <c r="C882">
        <v>1.1499999999999999</v>
      </c>
      <c r="D882">
        <v>0.09</v>
      </c>
      <c r="E882">
        <v>0.15</v>
      </c>
    </row>
    <row r="883" spans="1:5">
      <c r="A883">
        <v>195207</v>
      </c>
      <c r="B883">
        <v>0.91</v>
      </c>
      <c r="C883">
        <v>-0.41</v>
      </c>
      <c r="D883">
        <v>-0.32</v>
      </c>
      <c r="E883">
        <v>0.15</v>
      </c>
    </row>
    <row r="884" spans="1:5">
      <c r="A884">
        <v>195206</v>
      </c>
      <c r="B884">
        <v>3.84</v>
      </c>
      <c r="C884">
        <v>-1.63</v>
      </c>
      <c r="D884">
        <v>1.24</v>
      </c>
      <c r="E884">
        <v>0.15</v>
      </c>
    </row>
    <row r="885" spans="1:5">
      <c r="A885">
        <v>195205</v>
      </c>
      <c r="B885">
        <v>3.2</v>
      </c>
      <c r="C885">
        <v>-1</v>
      </c>
      <c r="D885">
        <v>0.02</v>
      </c>
      <c r="E885">
        <v>0.13</v>
      </c>
    </row>
    <row r="886" spans="1:5">
      <c r="A886">
        <v>195204</v>
      </c>
      <c r="B886">
        <v>-4.97</v>
      </c>
      <c r="C886">
        <v>0.49</v>
      </c>
      <c r="D886">
        <v>-0.03</v>
      </c>
      <c r="E886">
        <v>0.12</v>
      </c>
    </row>
    <row r="887" spans="1:5">
      <c r="A887">
        <v>195203</v>
      </c>
      <c r="B887">
        <v>4.4400000000000004</v>
      </c>
      <c r="C887">
        <v>-2.97</v>
      </c>
      <c r="D887">
        <v>2.23</v>
      </c>
      <c r="E887">
        <v>0.11</v>
      </c>
    </row>
    <row r="888" spans="1:5">
      <c r="A888">
        <v>195202</v>
      </c>
      <c r="B888">
        <v>-2.64</v>
      </c>
      <c r="C888">
        <v>0.85</v>
      </c>
      <c r="D888">
        <v>-0.62</v>
      </c>
      <c r="E888">
        <v>0.12</v>
      </c>
    </row>
    <row r="889" spans="1:5">
      <c r="A889">
        <v>195201</v>
      </c>
      <c r="B889">
        <v>1.45</v>
      </c>
      <c r="C889">
        <v>-0.65</v>
      </c>
      <c r="D889">
        <v>1.48</v>
      </c>
      <c r="E889">
        <v>0.15</v>
      </c>
    </row>
    <row r="890" spans="1:5">
      <c r="A890">
        <v>195112</v>
      </c>
      <c r="B890">
        <v>3.33</v>
      </c>
      <c r="C890">
        <v>-2.2400000000000002</v>
      </c>
      <c r="D890">
        <v>-1.55</v>
      </c>
      <c r="E890">
        <v>0.12</v>
      </c>
    </row>
    <row r="891" spans="1:5">
      <c r="A891">
        <v>195111</v>
      </c>
      <c r="B891">
        <v>0.57999999999999996</v>
      </c>
      <c r="C891">
        <v>-0.33</v>
      </c>
      <c r="D891">
        <v>-0.08</v>
      </c>
      <c r="E891">
        <v>0.11</v>
      </c>
    </row>
    <row r="892" spans="1:5">
      <c r="A892">
        <v>195110</v>
      </c>
      <c r="B892">
        <v>-2.5299999999999998</v>
      </c>
      <c r="C892">
        <v>-0.23</v>
      </c>
      <c r="D892">
        <v>0.18</v>
      </c>
      <c r="E892">
        <v>0.16</v>
      </c>
    </row>
    <row r="893" spans="1:5">
      <c r="A893">
        <v>195109</v>
      </c>
      <c r="B893">
        <v>0.7</v>
      </c>
      <c r="C893">
        <v>1.86</v>
      </c>
      <c r="D893">
        <v>0.62</v>
      </c>
      <c r="E893">
        <v>0.12</v>
      </c>
    </row>
    <row r="894" spans="1:5">
      <c r="A894">
        <v>195108</v>
      </c>
      <c r="B894">
        <v>4.29</v>
      </c>
      <c r="C894">
        <v>0.95</v>
      </c>
      <c r="D894">
        <v>-0.17</v>
      </c>
      <c r="E894">
        <v>0.13</v>
      </c>
    </row>
    <row r="895" spans="1:5">
      <c r="A895">
        <v>195107</v>
      </c>
      <c r="B895">
        <v>6.95</v>
      </c>
      <c r="C895">
        <v>-2.0499999999999998</v>
      </c>
      <c r="D895">
        <v>2</v>
      </c>
      <c r="E895">
        <v>0.13</v>
      </c>
    </row>
    <row r="896" spans="1:5">
      <c r="A896">
        <v>195106</v>
      </c>
      <c r="B896">
        <v>-2.63</v>
      </c>
      <c r="C896">
        <v>-1.96</v>
      </c>
      <c r="D896">
        <v>-3.98</v>
      </c>
      <c r="E896">
        <v>0.12</v>
      </c>
    </row>
    <row r="897" spans="1:5">
      <c r="A897">
        <v>195105</v>
      </c>
      <c r="B897">
        <v>-2.36</v>
      </c>
      <c r="C897">
        <v>-0.08</v>
      </c>
      <c r="D897">
        <v>-1.42</v>
      </c>
      <c r="E897">
        <v>0.12</v>
      </c>
    </row>
    <row r="898" spans="1:5">
      <c r="A898">
        <v>195104</v>
      </c>
      <c r="B898">
        <v>4.8600000000000003</v>
      </c>
      <c r="C898">
        <v>-1.48</v>
      </c>
      <c r="D898">
        <v>3.26</v>
      </c>
      <c r="E898">
        <v>0.13</v>
      </c>
    </row>
    <row r="899" spans="1:5">
      <c r="A899">
        <v>195103</v>
      </c>
      <c r="B899">
        <v>-2.16</v>
      </c>
      <c r="C899">
        <v>-0.66</v>
      </c>
      <c r="D899">
        <v>-4.26</v>
      </c>
      <c r="E899">
        <v>0.11</v>
      </c>
    </row>
    <row r="900" spans="1:5">
      <c r="A900">
        <v>195102</v>
      </c>
      <c r="B900">
        <v>1.4</v>
      </c>
      <c r="C900">
        <v>0.14000000000000001</v>
      </c>
      <c r="D900">
        <v>-2.79</v>
      </c>
      <c r="E900">
        <v>0.1</v>
      </c>
    </row>
    <row r="901" spans="1:5">
      <c r="A901">
        <v>195101</v>
      </c>
      <c r="B901">
        <v>5.7</v>
      </c>
      <c r="C901">
        <v>1.67</v>
      </c>
      <c r="D901">
        <v>3.79</v>
      </c>
      <c r="E901">
        <v>0.13</v>
      </c>
    </row>
    <row r="902" spans="1:5">
      <c r="A902">
        <v>195012</v>
      </c>
      <c r="B902">
        <v>5.57</v>
      </c>
      <c r="C902">
        <v>1.53</v>
      </c>
      <c r="D902">
        <v>7.27</v>
      </c>
      <c r="E902">
        <v>0.11</v>
      </c>
    </row>
    <row r="903" spans="1:5">
      <c r="A903">
        <v>195011</v>
      </c>
      <c r="B903">
        <v>2.74</v>
      </c>
      <c r="C903">
        <v>-0.89</v>
      </c>
      <c r="D903">
        <v>3.19</v>
      </c>
      <c r="E903">
        <v>0.11</v>
      </c>
    </row>
    <row r="904" spans="1:5">
      <c r="A904">
        <v>195010</v>
      </c>
      <c r="B904">
        <v>-0.19</v>
      </c>
      <c r="C904">
        <v>-0.66</v>
      </c>
      <c r="D904">
        <v>1.36</v>
      </c>
      <c r="E904">
        <v>0.12</v>
      </c>
    </row>
    <row r="905" spans="1:5">
      <c r="A905">
        <v>195009</v>
      </c>
      <c r="B905">
        <v>4.82</v>
      </c>
      <c r="C905">
        <v>0.59</v>
      </c>
      <c r="D905">
        <v>-1.1000000000000001</v>
      </c>
      <c r="E905">
        <v>0.1</v>
      </c>
    </row>
    <row r="906" spans="1:5">
      <c r="A906">
        <v>195008</v>
      </c>
      <c r="B906">
        <v>4.8600000000000003</v>
      </c>
      <c r="C906">
        <v>0.74</v>
      </c>
      <c r="D906">
        <v>-1.37</v>
      </c>
      <c r="E906">
        <v>0.1</v>
      </c>
    </row>
    <row r="907" spans="1:5">
      <c r="A907">
        <v>195007</v>
      </c>
      <c r="B907">
        <v>1.37</v>
      </c>
      <c r="C907">
        <v>0.54</v>
      </c>
      <c r="D907">
        <v>13.69</v>
      </c>
      <c r="E907">
        <v>0.1</v>
      </c>
    </row>
    <row r="908" spans="1:5">
      <c r="A908">
        <v>195006</v>
      </c>
      <c r="B908">
        <v>-5.96</v>
      </c>
      <c r="C908">
        <v>-2.41</v>
      </c>
      <c r="D908">
        <v>-0.79</v>
      </c>
      <c r="E908">
        <v>0.1</v>
      </c>
    </row>
    <row r="909" spans="1:5">
      <c r="A909">
        <v>195005</v>
      </c>
      <c r="B909">
        <v>4.32</v>
      </c>
      <c r="C909">
        <v>-2.13</v>
      </c>
      <c r="D909">
        <v>0.47</v>
      </c>
      <c r="E909">
        <v>0.1</v>
      </c>
    </row>
    <row r="910" spans="1:5">
      <c r="A910">
        <v>195004</v>
      </c>
      <c r="B910">
        <v>3.94</v>
      </c>
      <c r="C910">
        <v>2</v>
      </c>
      <c r="D910">
        <v>1.33</v>
      </c>
      <c r="E910">
        <v>0.09</v>
      </c>
    </row>
    <row r="911" spans="1:5">
      <c r="A911">
        <v>195003</v>
      </c>
      <c r="B911">
        <v>1.26</v>
      </c>
      <c r="C911">
        <v>-1.43</v>
      </c>
      <c r="D911">
        <v>-2.78</v>
      </c>
      <c r="E911">
        <v>0.1</v>
      </c>
    </row>
    <row r="912" spans="1:5">
      <c r="A912">
        <v>195002</v>
      </c>
      <c r="B912">
        <v>1.48</v>
      </c>
      <c r="C912">
        <v>0.02</v>
      </c>
      <c r="D912">
        <v>-0.79</v>
      </c>
      <c r="E912">
        <v>0.09</v>
      </c>
    </row>
    <row r="913" spans="1:5">
      <c r="A913">
        <v>195001</v>
      </c>
      <c r="B913">
        <v>1.7</v>
      </c>
      <c r="C913">
        <v>3.34</v>
      </c>
      <c r="D913">
        <v>0.15</v>
      </c>
      <c r="E913">
        <v>0.09</v>
      </c>
    </row>
    <row r="914" spans="1:5">
      <c r="A914">
        <v>194912</v>
      </c>
      <c r="B914">
        <v>5.14</v>
      </c>
      <c r="C914">
        <v>2.08</v>
      </c>
      <c r="D914">
        <v>1.73</v>
      </c>
      <c r="E914">
        <v>0.09</v>
      </c>
    </row>
    <row r="915" spans="1:5">
      <c r="A915">
        <v>194911</v>
      </c>
      <c r="B915">
        <v>1.81</v>
      </c>
      <c r="C915">
        <v>-0.94</v>
      </c>
      <c r="D915">
        <v>-0.9</v>
      </c>
      <c r="E915">
        <v>0.08</v>
      </c>
    </row>
    <row r="916" spans="1:5">
      <c r="A916">
        <v>194910</v>
      </c>
      <c r="B916">
        <v>3.14</v>
      </c>
      <c r="C916">
        <v>1.03</v>
      </c>
      <c r="D916">
        <v>-0.49</v>
      </c>
      <c r="E916">
        <v>0.09</v>
      </c>
    </row>
    <row r="917" spans="1:5">
      <c r="A917">
        <v>194909</v>
      </c>
      <c r="B917">
        <v>3.09</v>
      </c>
      <c r="C917">
        <v>1.05</v>
      </c>
      <c r="D917">
        <v>0.23</v>
      </c>
      <c r="E917">
        <v>0.09</v>
      </c>
    </row>
    <row r="918" spans="1:5">
      <c r="A918">
        <v>194908</v>
      </c>
      <c r="B918">
        <v>2.59</v>
      </c>
      <c r="C918">
        <v>0.14000000000000001</v>
      </c>
      <c r="D918">
        <v>-0.59</v>
      </c>
      <c r="E918">
        <v>0.09</v>
      </c>
    </row>
    <row r="919" spans="1:5">
      <c r="A919">
        <v>194907</v>
      </c>
      <c r="B919">
        <v>5.54</v>
      </c>
      <c r="C919">
        <v>0.55000000000000004</v>
      </c>
      <c r="D919">
        <v>0.39</v>
      </c>
      <c r="E919">
        <v>0.09</v>
      </c>
    </row>
    <row r="920" spans="1:5">
      <c r="A920">
        <v>194906</v>
      </c>
      <c r="B920">
        <v>0.1</v>
      </c>
      <c r="C920">
        <v>-0.86</v>
      </c>
      <c r="D920">
        <v>-1.65</v>
      </c>
      <c r="E920">
        <v>0.1</v>
      </c>
    </row>
    <row r="921" spans="1:5">
      <c r="A921">
        <v>194905</v>
      </c>
      <c r="B921">
        <v>-2.98</v>
      </c>
      <c r="C921">
        <v>-0.78</v>
      </c>
      <c r="D921">
        <v>-2.39</v>
      </c>
      <c r="E921">
        <v>0.1</v>
      </c>
    </row>
    <row r="922" spans="1:5">
      <c r="A922">
        <v>194904</v>
      </c>
      <c r="B922">
        <v>-1.87</v>
      </c>
      <c r="C922">
        <v>-0.92</v>
      </c>
      <c r="D922">
        <v>-1.1200000000000001</v>
      </c>
      <c r="E922">
        <v>0.09</v>
      </c>
    </row>
    <row r="923" spans="1:5">
      <c r="A923">
        <v>194903</v>
      </c>
      <c r="B923">
        <v>4.05</v>
      </c>
      <c r="C923">
        <v>2.48</v>
      </c>
      <c r="D923">
        <v>1.31</v>
      </c>
      <c r="E923">
        <v>0.1</v>
      </c>
    </row>
    <row r="924" spans="1:5">
      <c r="A924">
        <v>194902</v>
      </c>
      <c r="B924">
        <v>-2.93</v>
      </c>
      <c r="C924">
        <v>-1.87</v>
      </c>
      <c r="D924">
        <v>-0.89</v>
      </c>
      <c r="E924">
        <v>0.09</v>
      </c>
    </row>
    <row r="925" spans="1:5">
      <c r="A925">
        <v>194901</v>
      </c>
      <c r="B925">
        <v>0.23</v>
      </c>
      <c r="C925">
        <v>1.71</v>
      </c>
      <c r="D925">
        <v>1.25</v>
      </c>
      <c r="E925">
        <v>0.1</v>
      </c>
    </row>
    <row r="926" spans="1:5">
      <c r="A926">
        <v>194812</v>
      </c>
      <c r="B926">
        <v>3.26</v>
      </c>
      <c r="C926">
        <v>-2.85</v>
      </c>
      <c r="D926">
        <v>-1.95</v>
      </c>
      <c r="E926">
        <v>0.04</v>
      </c>
    </row>
    <row r="927" spans="1:5">
      <c r="A927">
        <v>194811</v>
      </c>
      <c r="B927">
        <v>-9.34</v>
      </c>
      <c r="C927">
        <v>-0.61</v>
      </c>
      <c r="D927">
        <v>-4.1500000000000004</v>
      </c>
      <c r="E927">
        <v>0.04</v>
      </c>
    </row>
    <row r="928" spans="1:5">
      <c r="A928">
        <v>194810</v>
      </c>
      <c r="B928">
        <v>5.96</v>
      </c>
      <c r="C928">
        <v>-1.48</v>
      </c>
      <c r="D928">
        <v>0.57999999999999996</v>
      </c>
      <c r="E928">
        <v>0.04</v>
      </c>
    </row>
    <row r="929" spans="1:5">
      <c r="A929">
        <v>194809</v>
      </c>
      <c r="B929">
        <v>-2.99</v>
      </c>
      <c r="C929">
        <v>-1.27</v>
      </c>
      <c r="D929">
        <v>-1.77</v>
      </c>
      <c r="E929">
        <v>0.04</v>
      </c>
    </row>
    <row r="930" spans="1:5">
      <c r="A930">
        <v>194808</v>
      </c>
      <c r="B930">
        <v>0.24</v>
      </c>
      <c r="C930">
        <v>-1.1299999999999999</v>
      </c>
      <c r="D930">
        <v>0.28999999999999998</v>
      </c>
      <c r="E930">
        <v>0.09</v>
      </c>
    </row>
    <row r="931" spans="1:5">
      <c r="A931">
        <v>194807</v>
      </c>
      <c r="B931">
        <v>-5.08</v>
      </c>
      <c r="C931">
        <v>-0.38</v>
      </c>
      <c r="D931">
        <v>0.11</v>
      </c>
      <c r="E931">
        <v>0.08</v>
      </c>
    </row>
    <row r="932" spans="1:5">
      <c r="A932">
        <v>194806</v>
      </c>
      <c r="B932">
        <v>-0.11</v>
      </c>
      <c r="C932">
        <v>-1.78</v>
      </c>
      <c r="D932">
        <v>2.84</v>
      </c>
      <c r="E932">
        <v>0.09</v>
      </c>
    </row>
    <row r="933" spans="1:5">
      <c r="A933">
        <v>194805</v>
      </c>
      <c r="B933">
        <v>7.32</v>
      </c>
      <c r="C933">
        <v>0.87</v>
      </c>
      <c r="D933">
        <v>-1.27</v>
      </c>
      <c r="E933">
        <v>0.08</v>
      </c>
    </row>
    <row r="934" spans="1:5">
      <c r="A934">
        <v>194804</v>
      </c>
      <c r="B934">
        <v>3.65</v>
      </c>
      <c r="C934">
        <v>-1.64</v>
      </c>
      <c r="D934">
        <v>4.12</v>
      </c>
      <c r="E934">
        <v>0.08</v>
      </c>
    </row>
    <row r="935" spans="1:5">
      <c r="A935">
        <v>194803</v>
      </c>
      <c r="B935">
        <v>8.11</v>
      </c>
      <c r="C935">
        <v>0.12</v>
      </c>
      <c r="D935">
        <v>4.5199999999999996</v>
      </c>
      <c r="E935">
        <v>0.09</v>
      </c>
    </row>
    <row r="936" spans="1:5">
      <c r="A936">
        <v>194802</v>
      </c>
      <c r="B936">
        <v>-4.38</v>
      </c>
      <c r="C936">
        <v>-1.7</v>
      </c>
      <c r="D936">
        <v>0.05</v>
      </c>
      <c r="E936">
        <v>7.0000000000000007E-2</v>
      </c>
    </row>
    <row r="937" spans="1:5">
      <c r="A937">
        <v>194801</v>
      </c>
      <c r="B937">
        <v>-3.93</v>
      </c>
      <c r="C937">
        <v>2.52</v>
      </c>
      <c r="D937">
        <v>1.38</v>
      </c>
      <c r="E937">
        <v>7.0000000000000007E-2</v>
      </c>
    </row>
    <row r="938" spans="1:5">
      <c r="A938">
        <v>194712</v>
      </c>
      <c r="B938">
        <v>3.01</v>
      </c>
      <c r="C938">
        <v>-2.4700000000000002</v>
      </c>
      <c r="D938">
        <v>3.74</v>
      </c>
      <c r="E938">
        <v>0.08</v>
      </c>
    </row>
    <row r="939" spans="1:5">
      <c r="A939">
        <v>194711</v>
      </c>
      <c r="B939">
        <v>-1.99</v>
      </c>
      <c r="C939">
        <v>-1.69</v>
      </c>
      <c r="D939">
        <v>1.07</v>
      </c>
      <c r="E939">
        <v>0.06</v>
      </c>
    </row>
    <row r="940" spans="1:5">
      <c r="A940">
        <v>194710</v>
      </c>
      <c r="B940">
        <v>2.4700000000000002</v>
      </c>
      <c r="C940">
        <v>0.52</v>
      </c>
      <c r="D940">
        <v>0.11</v>
      </c>
      <c r="E940">
        <v>0.06</v>
      </c>
    </row>
    <row r="941" spans="1:5">
      <c r="A941">
        <v>194709</v>
      </c>
      <c r="B941">
        <v>-0.54</v>
      </c>
      <c r="C941">
        <v>1.62</v>
      </c>
      <c r="D941">
        <v>1.36</v>
      </c>
      <c r="E941">
        <v>0.06</v>
      </c>
    </row>
    <row r="942" spans="1:5">
      <c r="A942">
        <v>194708</v>
      </c>
      <c r="B942">
        <v>-1.74</v>
      </c>
      <c r="C942">
        <v>0.33</v>
      </c>
      <c r="D942">
        <v>0.14000000000000001</v>
      </c>
      <c r="E942">
        <v>0.03</v>
      </c>
    </row>
    <row r="943" spans="1:5">
      <c r="A943">
        <v>194707</v>
      </c>
      <c r="B943">
        <v>4.13</v>
      </c>
      <c r="C943">
        <v>1.47</v>
      </c>
      <c r="D943">
        <v>2.76</v>
      </c>
      <c r="E943">
        <v>0.03</v>
      </c>
    </row>
    <row r="944" spans="1:5">
      <c r="A944">
        <v>194706</v>
      </c>
      <c r="B944">
        <v>5.3</v>
      </c>
      <c r="C944">
        <v>-0.33</v>
      </c>
      <c r="D944">
        <v>-0.64</v>
      </c>
      <c r="E944">
        <v>0.03</v>
      </c>
    </row>
    <row r="945" spans="1:5">
      <c r="A945">
        <v>194705</v>
      </c>
      <c r="B945">
        <v>-0.96</v>
      </c>
      <c r="C945">
        <v>-3.27</v>
      </c>
      <c r="D945">
        <v>0.32</v>
      </c>
      <c r="E945">
        <v>0.03</v>
      </c>
    </row>
    <row r="946" spans="1:5">
      <c r="A946">
        <v>194704</v>
      </c>
      <c r="B946">
        <v>-4.8</v>
      </c>
      <c r="C946">
        <v>-3.97</v>
      </c>
      <c r="D946">
        <v>0.85</v>
      </c>
      <c r="E946">
        <v>0.03</v>
      </c>
    </row>
    <row r="947" spans="1:5">
      <c r="A947">
        <v>194703</v>
      </c>
      <c r="B947">
        <v>-1.68</v>
      </c>
      <c r="C947">
        <v>-1.6</v>
      </c>
      <c r="D947">
        <v>0.61</v>
      </c>
      <c r="E947">
        <v>0.03</v>
      </c>
    </row>
    <row r="948" spans="1:5">
      <c r="A948">
        <v>194702</v>
      </c>
      <c r="B948">
        <v>-1.0900000000000001</v>
      </c>
      <c r="C948">
        <v>0.7</v>
      </c>
      <c r="D948">
        <v>0.14000000000000001</v>
      </c>
      <c r="E948">
        <v>0.03</v>
      </c>
    </row>
    <row r="949" spans="1:5">
      <c r="A949">
        <v>194701</v>
      </c>
      <c r="B949">
        <v>1.25</v>
      </c>
      <c r="C949">
        <v>2.2000000000000002</v>
      </c>
      <c r="D949">
        <v>-0.74</v>
      </c>
      <c r="E949">
        <v>0.03</v>
      </c>
    </row>
    <row r="950" spans="1:5">
      <c r="A950">
        <v>194612</v>
      </c>
      <c r="B950">
        <v>4.97</v>
      </c>
      <c r="C950">
        <v>0</v>
      </c>
      <c r="D950">
        <v>-1.41</v>
      </c>
      <c r="E950">
        <v>0.03</v>
      </c>
    </row>
    <row r="951" spans="1:5">
      <c r="A951">
        <v>194611</v>
      </c>
      <c r="B951">
        <v>-0.02</v>
      </c>
      <c r="C951">
        <v>-0.37</v>
      </c>
      <c r="D951">
        <v>1.53</v>
      </c>
      <c r="E951">
        <v>0.03</v>
      </c>
    </row>
    <row r="952" spans="1:5">
      <c r="A952">
        <v>194610</v>
      </c>
      <c r="B952">
        <v>-1.44</v>
      </c>
      <c r="C952">
        <v>0.17</v>
      </c>
      <c r="D952">
        <v>3.45</v>
      </c>
      <c r="E952">
        <v>0.03</v>
      </c>
    </row>
    <row r="953" spans="1:5">
      <c r="A953">
        <v>194609</v>
      </c>
      <c r="B953">
        <v>-10.18</v>
      </c>
      <c r="C953">
        <v>-4.43</v>
      </c>
      <c r="D953">
        <v>-1.97</v>
      </c>
      <c r="E953">
        <v>0.03</v>
      </c>
    </row>
    <row r="954" spans="1:5">
      <c r="A954">
        <v>194608</v>
      </c>
      <c r="B954">
        <v>-6.46</v>
      </c>
      <c r="C954">
        <v>-1.8</v>
      </c>
      <c r="D954">
        <v>0.6</v>
      </c>
      <c r="E954">
        <v>0.03</v>
      </c>
    </row>
    <row r="955" spans="1:5">
      <c r="A955">
        <v>194607</v>
      </c>
      <c r="B955">
        <v>-2.69</v>
      </c>
      <c r="C955">
        <v>-1.91</v>
      </c>
      <c r="D955">
        <v>0.05</v>
      </c>
      <c r="E955">
        <v>0.03</v>
      </c>
    </row>
    <row r="956" spans="1:5">
      <c r="A956">
        <v>194606</v>
      </c>
      <c r="B956">
        <v>-3.89</v>
      </c>
      <c r="C956">
        <v>-1.55</v>
      </c>
      <c r="D956">
        <v>-0.53</v>
      </c>
      <c r="E956">
        <v>0.03</v>
      </c>
    </row>
    <row r="957" spans="1:5">
      <c r="A957">
        <v>194605</v>
      </c>
      <c r="B957">
        <v>3.94</v>
      </c>
      <c r="C957">
        <v>1.48</v>
      </c>
      <c r="D957">
        <v>1.1000000000000001</v>
      </c>
      <c r="E957">
        <v>0.03</v>
      </c>
    </row>
    <row r="958" spans="1:5">
      <c r="A958">
        <v>194604</v>
      </c>
      <c r="B958">
        <v>4.2300000000000004</v>
      </c>
      <c r="C958">
        <v>2.37</v>
      </c>
      <c r="D958">
        <v>0.46</v>
      </c>
      <c r="E958">
        <v>0.03</v>
      </c>
    </row>
    <row r="959" spans="1:5">
      <c r="A959">
        <v>194603</v>
      </c>
      <c r="B959">
        <v>5.88</v>
      </c>
      <c r="C959">
        <v>0.3</v>
      </c>
      <c r="D959">
        <v>-0.37</v>
      </c>
      <c r="E959">
        <v>0.03</v>
      </c>
    </row>
    <row r="960" spans="1:5">
      <c r="A960">
        <v>194602</v>
      </c>
      <c r="B960">
        <v>-5.84</v>
      </c>
      <c r="C960">
        <v>-0.68</v>
      </c>
      <c r="D960">
        <v>-1.27</v>
      </c>
      <c r="E960">
        <v>0.03</v>
      </c>
    </row>
    <row r="961" spans="1:5">
      <c r="A961">
        <v>194601</v>
      </c>
      <c r="B961">
        <v>6.24</v>
      </c>
      <c r="C961">
        <v>3.98</v>
      </c>
      <c r="D961">
        <v>2.2799999999999998</v>
      </c>
      <c r="E961">
        <v>0.03</v>
      </c>
    </row>
    <row r="962" spans="1:5">
      <c r="A962">
        <v>194512</v>
      </c>
      <c r="B962">
        <v>1.19</v>
      </c>
      <c r="C962">
        <v>2.16</v>
      </c>
      <c r="D962">
        <v>-2.4</v>
      </c>
      <c r="E962">
        <v>0.03</v>
      </c>
    </row>
    <row r="963" spans="1:5">
      <c r="A963">
        <v>194511</v>
      </c>
      <c r="B963">
        <v>5.4</v>
      </c>
      <c r="C963">
        <v>4.18</v>
      </c>
      <c r="D963">
        <v>4.3499999999999996</v>
      </c>
      <c r="E963">
        <v>0.02</v>
      </c>
    </row>
    <row r="964" spans="1:5">
      <c r="A964">
        <v>194510</v>
      </c>
      <c r="B964">
        <v>3.89</v>
      </c>
      <c r="C964">
        <v>2.36</v>
      </c>
      <c r="D964">
        <v>2.14</v>
      </c>
      <c r="E964">
        <v>0.03</v>
      </c>
    </row>
    <row r="965" spans="1:5">
      <c r="A965">
        <v>194509</v>
      </c>
      <c r="B965">
        <v>4.7699999999999996</v>
      </c>
      <c r="C965">
        <v>1.74</v>
      </c>
      <c r="D965">
        <v>0.46</v>
      </c>
      <c r="E965">
        <v>0.03</v>
      </c>
    </row>
    <row r="966" spans="1:5">
      <c r="A966">
        <v>194508</v>
      </c>
      <c r="B966">
        <v>6.22</v>
      </c>
      <c r="C966">
        <v>1.6</v>
      </c>
      <c r="D966">
        <v>-4.4000000000000004</v>
      </c>
      <c r="E966">
        <v>0.03</v>
      </c>
    </row>
    <row r="967" spans="1:5">
      <c r="A967">
        <v>194507</v>
      </c>
      <c r="B967">
        <v>-2.17</v>
      </c>
      <c r="C967">
        <v>-1.45</v>
      </c>
      <c r="D967">
        <v>-2.73</v>
      </c>
      <c r="E967">
        <v>0.03</v>
      </c>
    </row>
    <row r="968" spans="1:5">
      <c r="A968">
        <v>194506</v>
      </c>
      <c r="B968">
        <v>0.39</v>
      </c>
      <c r="C968">
        <v>3.14</v>
      </c>
      <c r="D968">
        <v>4.2699999999999996</v>
      </c>
      <c r="E968">
        <v>0.02</v>
      </c>
    </row>
    <row r="969" spans="1:5">
      <c r="A969">
        <v>194505</v>
      </c>
      <c r="B969">
        <v>1.74</v>
      </c>
      <c r="C969">
        <v>1.53</v>
      </c>
      <c r="D969">
        <v>0.34</v>
      </c>
      <c r="E969">
        <v>0.03</v>
      </c>
    </row>
    <row r="970" spans="1:5">
      <c r="A970">
        <v>194504</v>
      </c>
      <c r="B970">
        <v>7.8</v>
      </c>
      <c r="C970">
        <v>0.48</v>
      </c>
      <c r="D970">
        <v>3.11</v>
      </c>
      <c r="E970">
        <v>0.03</v>
      </c>
    </row>
    <row r="971" spans="1:5">
      <c r="A971">
        <v>194503</v>
      </c>
      <c r="B971">
        <v>-3.91</v>
      </c>
      <c r="C971">
        <v>-1.66</v>
      </c>
      <c r="D971">
        <v>-1.57</v>
      </c>
      <c r="E971">
        <v>0.02</v>
      </c>
    </row>
    <row r="972" spans="1:5">
      <c r="A972">
        <v>194502</v>
      </c>
      <c r="B972">
        <v>6.23</v>
      </c>
      <c r="C972">
        <v>1.62</v>
      </c>
      <c r="D972">
        <v>4.43</v>
      </c>
      <c r="E972">
        <v>0.02</v>
      </c>
    </row>
    <row r="973" spans="1:5">
      <c r="A973">
        <v>194501</v>
      </c>
      <c r="B973">
        <v>2.0099999999999998</v>
      </c>
      <c r="C973">
        <v>2.4500000000000002</v>
      </c>
      <c r="D973">
        <v>0.68</v>
      </c>
      <c r="E973">
        <v>0.03</v>
      </c>
    </row>
    <row r="974" spans="1:5">
      <c r="A974">
        <v>194412</v>
      </c>
      <c r="B974">
        <v>4.04</v>
      </c>
      <c r="C974">
        <v>2.23</v>
      </c>
      <c r="D974">
        <v>5.87</v>
      </c>
      <c r="E974">
        <v>0.02</v>
      </c>
    </row>
    <row r="975" spans="1:5">
      <c r="A975">
        <v>194411</v>
      </c>
      <c r="B975">
        <v>1.71</v>
      </c>
      <c r="C975">
        <v>0.35</v>
      </c>
      <c r="D975">
        <v>2.38</v>
      </c>
      <c r="E975">
        <v>0.03</v>
      </c>
    </row>
    <row r="976" spans="1:5">
      <c r="A976">
        <v>194410</v>
      </c>
      <c r="B976">
        <v>0.16</v>
      </c>
      <c r="C976">
        <v>-0.16</v>
      </c>
      <c r="D976">
        <v>-0.36</v>
      </c>
      <c r="E976">
        <v>0.03</v>
      </c>
    </row>
    <row r="977" spans="1:5">
      <c r="A977">
        <v>194409</v>
      </c>
      <c r="B977">
        <v>0.02</v>
      </c>
      <c r="C977">
        <v>0.48</v>
      </c>
      <c r="D977">
        <v>-1.2</v>
      </c>
      <c r="E977">
        <v>0.02</v>
      </c>
    </row>
    <row r="978" spans="1:5">
      <c r="A978">
        <v>194408</v>
      </c>
      <c r="B978">
        <v>1.56</v>
      </c>
      <c r="C978">
        <v>2.37</v>
      </c>
      <c r="D978">
        <v>-1.44</v>
      </c>
      <c r="E978">
        <v>0.03</v>
      </c>
    </row>
    <row r="979" spans="1:5">
      <c r="A979">
        <v>194407</v>
      </c>
      <c r="B979">
        <v>-1.49</v>
      </c>
      <c r="C979">
        <v>0.57999999999999996</v>
      </c>
      <c r="D979">
        <v>-0.42</v>
      </c>
      <c r="E979">
        <v>0.03</v>
      </c>
    </row>
    <row r="980" spans="1:5">
      <c r="A980">
        <v>194406</v>
      </c>
      <c r="B980">
        <v>5.51</v>
      </c>
      <c r="C980">
        <v>4.1100000000000003</v>
      </c>
      <c r="D980">
        <v>1.89</v>
      </c>
      <c r="E980">
        <v>0.03</v>
      </c>
    </row>
    <row r="981" spans="1:5">
      <c r="A981">
        <v>194405</v>
      </c>
      <c r="B981">
        <v>5.08</v>
      </c>
      <c r="C981">
        <v>1.68</v>
      </c>
      <c r="D981">
        <v>1.03</v>
      </c>
      <c r="E981">
        <v>0.03</v>
      </c>
    </row>
    <row r="982" spans="1:5">
      <c r="A982">
        <v>194404</v>
      </c>
      <c r="B982">
        <v>-1.69</v>
      </c>
      <c r="C982">
        <v>-1.31</v>
      </c>
      <c r="D982">
        <v>-1.06</v>
      </c>
      <c r="E982">
        <v>0.03</v>
      </c>
    </row>
    <row r="983" spans="1:5">
      <c r="A983">
        <v>194403</v>
      </c>
      <c r="B983">
        <v>2.46</v>
      </c>
      <c r="C983">
        <v>1.65</v>
      </c>
      <c r="D983">
        <v>3.35</v>
      </c>
      <c r="E983">
        <v>0.02</v>
      </c>
    </row>
    <row r="984" spans="1:5">
      <c r="A984">
        <v>194402</v>
      </c>
      <c r="B984">
        <v>0.37</v>
      </c>
      <c r="C984">
        <v>-0.08</v>
      </c>
      <c r="D984">
        <v>0.85</v>
      </c>
      <c r="E984">
        <v>0.03</v>
      </c>
    </row>
    <row r="985" spans="1:5">
      <c r="A985">
        <v>194401</v>
      </c>
      <c r="B985">
        <v>1.74</v>
      </c>
      <c r="C985">
        <v>2.61</v>
      </c>
      <c r="D985">
        <v>2.29</v>
      </c>
      <c r="E985">
        <v>0.03</v>
      </c>
    </row>
    <row r="986" spans="1:5">
      <c r="A986">
        <v>194312</v>
      </c>
      <c r="B986">
        <v>6.37</v>
      </c>
      <c r="C986">
        <v>3.1</v>
      </c>
      <c r="D986">
        <v>2.9</v>
      </c>
      <c r="E986">
        <v>0.03</v>
      </c>
    </row>
    <row r="987" spans="1:5">
      <c r="A987">
        <v>194311</v>
      </c>
      <c r="B987">
        <v>-5.93</v>
      </c>
      <c r="C987">
        <v>-1.57</v>
      </c>
      <c r="D987">
        <v>-3.99</v>
      </c>
      <c r="E987">
        <v>0.03</v>
      </c>
    </row>
    <row r="988" spans="1:5">
      <c r="A988">
        <v>194310</v>
      </c>
      <c r="B988">
        <v>-1.1499999999999999</v>
      </c>
      <c r="C988">
        <v>0.6</v>
      </c>
      <c r="D988">
        <v>1.68</v>
      </c>
      <c r="E988">
        <v>0.03</v>
      </c>
    </row>
    <row r="989" spans="1:5">
      <c r="A989">
        <v>194309</v>
      </c>
      <c r="B989">
        <v>2.4</v>
      </c>
      <c r="C989">
        <v>1.3</v>
      </c>
      <c r="D989">
        <v>1.42</v>
      </c>
      <c r="E989">
        <v>0.03</v>
      </c>
    </row>
    <row r="990" spans="1:5">
      <c r="A990">
        <v>194308</v>
      </c>
      <c r="B990">
        <v>1.3</v>
      </c>
      <c r="C990">
        <v>-0.64</v>
      </c>
      <c r="D990">
        <v>-0.47</v>
      </c>
      <c r="E990">
        <v>0.03</v>
      </c>
    </row>
    <row r="991" spans="1:5">
      <c r="A991">
        <v>194307</v>
      </c>
      <c r="B991">
        <v>-4.78</v>
      </c>
      <c r="C991">
        <v>-2.31</v>
      </c>
      <c r="D991">
        <v>-2.23</v>
      </c>
      <c r="E991">
        <v>0.03</v>
      </c>
    </row>
    <row r="992" spans="1:5">
      <c r="A992">
        <v>194306</v>
      </c>
      <c r="B992">
        <v>1.82</v>
      </c>
      <c r="C992">
        <v>-0.98</v>
      </c>
      <c r="D992">
        <v>-0.75</v>
      </c>
      <c r="E992">
        <v>0.03</v>
      </c>
    </row>
    <row r="993" spans="1:5">
      <c r="A993">
        <v>194305</v>
      </c>
      <c r="B993">
        <v>5.75</v>
      </c>
      <c r="C993">
        <v>4.46</v>
      </c>
      <c r="D993">
        <v>3.28</v>
      </c>
      <c r="E993">
        <v>0.02</v>
      </c>
    </row>
    <row r="994" spans="1:5">
      <c r="A994">
        <v>194304</v>
      </c>
      <c r="B994">
        <v>0.81</v>
      </c>
      <c r="C994">
        <v>2.09</v>
      </c>
      <c r="D994">
        <v>5.86</v>
      </c>
      <c r="E994">
        <v>0.03</v>
      </c>
    </row>
    <row r="995" spans="1:5">
      <c r="A995">
        <v>194303</v>
      </c>
      <c r="B995">
        <v>6.03</v>
      </c>
      <c r="C995">
        <v>5.13</v>
      </c>
      <c r="D995">
        <v>5.49</v>
      </c>
      <c r="E995">
        <v>0.03</v>
      </c>
    </row>
    <row r="996" spans="1:5">
      <c r="A996">
        <v>194302</v>
      </c>
      <c r="B996">
        <v>6.16</v>
      </c>
      <c r="C996">
        <v>4.84</v>
      </c>
      <c r="D996">
        <v>6.52</v>
      </c>
      <c r="E996">
        <v>0.03</v>
      </c>
    </row>
    <row r="997" spans="1:5">
      <c r="A997">
        <v>194301</v>
      </c>
      <c r="B997">
        <v>7.13</v>
      </c>
      <c r="C997">
        <v>8.77</v>
      </c>
      <c r="D997">
        <v>8.23</v>
      </c>
      <c r="E997">
        <v>0.03</v>
      </c>
    </row>
    <row r="998" spans="1:5">
      <c r="A998">
        <v>194212</v>
      </c>
      <c r="B998">
        <v>5.14</v>
      </c>
      <c r="C998">
        <v>-2.5499999999999998</v>
      </c>
      <c r="D998">
        <v>0.55000000000000004</v>
      </c>
      <c r="E998">
        <v>0.03</v>
      </c>
    </row>
    <row r="999" spans="1:5">
      <c r="A999">
        <v>194211</v>
      </c>
      <c r="B999">
        <v>0.13</v>
      </c>
      <c r="C999">
        <v>-1.42</v>
      </c>
      <c r="D999">
        <v>-4.2300000000000004</v>
      </c>
      <c r="E999">
        <v>0.03</v>
      </c>
    </row>
    <row r="1000" spans="1:5">
      <c r="A1000">
        <v>194210</v>
      </c>
      <c r="B1000">
        <v>6.82</v>
      </c>
      <c r="C1000">
        <v>1.69</v>
      </c>
      <c r="D1000">
        <v>6.47</v>
      </c>
      <c r="E1000">
        <v>0.03</v>
      </c>
    </row>
    <row r="1001" spans="1:5">
      <c r="A1001">
        <v>194209</v>
      </c>
      <c r="B1001">
        <v>2.62</v>
      </c>
      <c r="C1001">
        <v>0.63</v>
      </c>
      <c r="D1001">
        <v>2.39</v>
      </c>
      <c r="E1001">
        <v>0.03</v>
      </c>
    </row>
    <row r="1002" spans="1:5">
      <c r="A1002">
        <v>194208</v>
      </c>
      <c r="B1002">
        <v>1.8</v>
      </c>
      <c r="C1002">
        <v>-0.04</v>
      </c>
      <c r="D1002">
        <v>1.33</v>
      </c>
      <c r="E1002">
        <v>0.03</v>
      </c>
    </row>
    <row r="1003" spans="1:5">
      <c r="A1003">
        <v>194207</v>
      </c>
      <c r="B1003">
        <v>3.51</v>
      </c>
      <c r="C1003">
        <v>-0.15</v>
      </c>
      <c r="D1003">
        <v>2.41</v>
      </c>
      <c r="E1003">
        <v>0.03</v>
      </c>
    </row>
    <row r="1004" spans="1:5">
      <c r="A1004">
        <v>194206</v>
      </c>
      <c r="B1004">
        <v>2.68</v>
      </c>
      <c r="C1004">
        <v>-1.28</v>
      </c>
      <c r="D1004">
        <v>0.43</v>
      </c>
      <c r="E1004">
        <v>0.02</v>
      </c>
    </row>
    <row r="1005" spans="1:5">
      <c r="A1005">
        <v>194205</v>
      </c>
      <c r="B1005">
        <v>5.96</v>
      </c>
      <c r="C1005">
        <v>-3.2</v>
      </c>
      <c r="D1005">
        <v>-2.67</v>
      </c>
      <c r="E1005">
        <v>0.03</v>
      </c>
    </row>
    <row r="1006" spans="1:5">
      <c r="A1006">
        <v>194204</v>
      </c>
      <c r="B1006">
        <v>-4.37</v>
      </c>
      <c r="C1006">
        <v>-0.44</v>
      </c>
      <c r="D1006">
        <v>2.09</v>
      </c>
      <c r="E1006">
        <v>0.01</v>
      </c>
    </row>
    <row r="1007" spans="1:5">
      <c r="A1007">
        <v>194203</v>
      </c>
      <c r="B1007">
        <v>-6.6</v>
      </c>
      <c r="C1007">
        <v>1.87</v>
      </c>
      <c r="D1007">
        <v>-0.61</v>
      </c>
      <c r="E1007">
        <v>0.01</v>
      </c>
    </row>
    <row r="1008" spans="1:5">
      <c r="A1008">
        <v>194202</v>
      </c>
      <c r="B1008">
        <v>-2.46</v>
      </c>
      <c r="C1008">
        <v>1.74</v>
      </c>
      <c r="D1008">
        <v>-1.1499999999999999</v>
      </c>
      <c r="E1008">
        <v>0.01</v>
      </c>
    </row>
    <row r="1009" spans="1:5">
      <c r="A1009">
        <v>194201</v>
      </c>
      <c r="B1009">
        <v>0.79</v>
      </c>
      <c r="C1009">
        <v>7.45</v>
      </c>
      <c r="D1009">
        <v>10.1</v>
      </c>
      <c r="E1009">
        <v>0.02</v>
      </c>
    </row>
    <row r="1010" spans="1:5">
      <c r="A1010">
        <v>194112</v>
      </c>
      <c r="B1010">
        <v>-4.88</v>
      </c>
      <c r="C1010">
        <v>-2.86</v>
      </c>
      <c r="D1010">
        <v>-5.94</v>
      </c>
      <c r="E1010">
        <v>0.01</v>
      </c>
    </row>
    <row r="1011" spans="1:5">
      <c r="A1011">
        <v>194111</v>
      </c>
      <c r="B1011">
        <v>-1.95</v>
      </c>
      <c r="C1011">
        <v>-1.08</v>
      </c>
      <c r="D1011">
        <v>-0.6</v>
      </c>
      <c r="E1011">
        <v>0</v>
      </c>
    </row>
    <row r="1012" spans="1:5">
      <c r="A1012">
        <v>194110</v>
      </c>
      <c r="B1012">
        <v>-5.26</v>
      </c>
      <c r="C1012">
        <v>-2.0699999999999998</v>
      </c>
      <c r="D1012">
        <v>1.63</v>
      </c>
      <c r="E1012">
        <v>0</v>
      </c>
    </row>
    <row r="1013" spans="1:5">
      <c r="A1013">
        <v>194109</v>
      </c>
      <c r="B1013">
        <v>-0.88</v>
      </c>
      <c r="C1013">
        <v>-0.98</v>
      </c>
      <c r="D1013">
        <v>-0.27</v>
      </c>
      <c r="E1013">
        <v>0.01</v>
      </c>
    </row>
    <row r="1014" spans="1:5">
      <c r="A1014">
        <v>194108</v>
      </c>
      <c r="B1014">
        <v>-0.17</v>
      </c>
      <c r="C1014">
        <v>-0.43</v>
      </c>
      <c r="D1014">
        <v>-1.1000000000000001</v>
      </c>
      <c r="E1014">
        <v>0.01</v>
      </c>
    </row>
    <row r="1015" spans="1:5">
      <c r="A1015">
        <v>194107</v>
      </c>
      <c r="B1015">
        <v>5.87</v>
      </c>
      <c r="C1015">
        <v>5.74</v>
      </c>
      <c r="D1015">
        <v>7.24</v>
      </c>
      <c r="E1015">
        <v>0.03</v>
      </c>
    </row>
    <row r="1016" spans="1:5">
      <c r="A1016">
        <v>194106</v>
      </c>
      <c r="B1016">
        <v>5.83</v>
      </c>
      <c r="C1016">
        <v>1.31</v>
      </c>
      <c r="D1016">
        <v>0.61</v>
      </c>
      <c r="E1016">
        <v>0</v>
      </c>
    </row>
    <row r="1017" spans="1:5">
      <c r="A1017">
        <v>194105</v>
      </c>
      <c r="B1017">
        <v>1.37</v>
      </c>
      <c r="C1017">
        <v>-0.64</v>
      </c>
      <c r="D1017">
        <v>0.61</v>
      </c>
      <c r="E1017">
        <v>0</v>
      </c>
    </row>
    <row r="1018" spans="1:5">
      <c r="A1018">
        <v>194104</v>
      </c>
      <c r="B1018">
        <v>-5.46</v>
      </c>
      <c r="C1018">
        <v>-1.67</v>
      </c>
      <c r="D1018">
        <v>3.41</v>
      </c>
      <c r="E1018">
        <v>-0.01</v>
      </c>
    </row>
    <row r="1019" spans="1:5">
      <c r="A1019">
        <v>194103</v>
      </c>
      <c r="B1019">
        <v>0.84</v>
      </c>
      <c r="C1019">
        <v>0.09</v>
      </c>
      <c r="D1019">
        <v>3.05</v>
      </c>
      <c r="E1019">
        <v>0.01</v>
      </c>
    </row>
    <row r="1020" spans="1:5">
      <c r="A1020">
        <v>194102</v>
      </c>
      <c r="B1020">
        <v>-1.43</v>
      </c>
      <c r="C1020">
        <v>-1.56</v>
      </c>
      <c r="D1020">
        <v>0.89</v>
      </c>
      <c r="E1020">
        <v>-0.01</v>
      </c>
    </row>
    <row r="1021" spans="1:5">
      <c r="A1021">
        <v>194101</v>
      </c>
      <c r="B1021">
        <v>-4.18</v>
      </c>
      <c r="C1021">
        <v>0.98</v>
      </c>
      <c r="D1021">
        <v>3.83</v>
      </c>
      <c r="E1021">
        <v>-0.01</v>
      </c>
    </row>
    <row r="1022" spans="1:5">
      <c r="A1022">
        <v>194012</v>
      </c>
      <c r="B1022">
        <v>0.69</v>
      </c>
      <c r="C1022">
        <v>-2.12</v>
      </c>
      <c r="D1022">
        <v>-0.89</v>
      </c>
      <c r="E1022">
        <v>0</v>
      </c>
    </row>
    <row r="1023" spans="1:5">
      <c r="A1023">
        <v>194011</v>
      </c>
      <c r="B1023">
        <v>-1.65</v>
      </c>
      <c r="C1023">
        <v>1.98</v>
      </c>
      <c r="D1023">
        <v>0.16</v>
      </c>
      <c r="E1023">
        <v>0</v>
      </c>
    </row>
    <row r="1024" spans="1:5">
      <c r="A1024">
        <v>194010</v>
      </c>
      <c r="B1024">
        <v>3.03</v>
      </c>
      <c r="C1024">
        <v>0.33</v>
      </c>
      <c r="D1024">
        <v>4.6500000000000004</v>
      </c>
      <c r="E1024">
        <v>0</v>
      </c>
    </row>
    <row r="1025" spans="1:5">
      <c r="A1025">
        <v>194009</v>
      </c>
      <c r="B1025">
        <v>2.39</v>
      </c>
      <c r="C1025">
        <v>3.2</v>
      </c>
      <c r="D1025">
        <v>-1.1399999999999999</v>
      </c>
      <c r="E1025">
        <v>0</v>
      </c>
    </row>
    <row r="1026" spans="1:5">
      <c r="A1026">
        <v>194008</v>
      </c>
      <c r="B1026">
        <v>2.21</v>
      </c>
      <c r="C1026">
        <v>-0.18</v>
      </c>
      <c r="D1026">
        <v>0.55000000000000004</v>
      </c>
      <c r="E1026">
        <v>-0.01</v>
      </c>
    </row>
    <row r="1027" spans="1:5">
      <c r="A1027">
        <v>194007</v>
      </c>
      <c r="B1027">
        <v>3.17</v>
      </c>
      <c r="C1027">
        <v>0.99</v>
      </c>
      <c r="D1027">
        <v>-0.75</v>
      </c>
      <c r="E1027">
        <v>0.01</v>
      </c>
    </row>
    <row r="1028" spans="1:5">
      <c r="A1028">
        <v>194006</v>
      </c>
      <c r="B1028">
        <v>6.69</v>
      </c>
      <c r="C1028">
        <v>-2.3199999999999998</v>
      </c>
      <c r="D1028">
        <v>4.88</v>
      </c>
      <c r="E1028">
        <v>0</v>
      </c>
    </row>
    <row r="1029" spans="1:5">
      <c r="A1029">
        <v>194005</v>
      </c>
      <c r="B1029">
        <v>-22</v>
      </c>
      <c r="C1029">
        <v>-6.62</v>
      </c>
      <c r="D1029">
        <v>-3.72</v>
      </c>
      <c r="E1029">
        <v>-0.02</v>
      </c>
    </row>
    <row r="1030" spans="1:5">
      <c r="A1030">
        <v>194004</v>
      </c>
      <c r="B1030">
        <v>0.22</v>
      </c>
      <c r="C1030">
        <v>3.99</v>
      </c>
      <c r="D1030">
        <v>-0.22</v>
      </c>
      <c r="E1030">
        <v>0</v>
      </c>
    </row>
    <row r="1031" spans="1:5">
      <c r="A1031">
        <v>194003</v>
      </c>
      <c r="B1031">
        <v>2.0499999999999998</v>
      </c>
      <c r="C1031">
        <v>1.24</v>
      </c>
      <c r="D1031">
        <v>-1.27</v>
      </c>
      <c r="E1031">
        <v>0</v>
      </c>
    </row>
    <row r="1032" spans="1:5">
      <c r="A1032">
        <v>194002</v>
      </c>
      <c r="B1032">
        <v>1.44</v>
      </c>
      <c r="C1032">
        <v>2.52</v>
      </c>
      <c r="D1032">
        <v>-0.36</v>
      </c>
      <c r="E1032">
        <v>0</v>
      </c>
    </row>
    <row r="1033" spans="1:5">
      <c r="A1033">
        <v>194001</v>
      </c>
      <c r="B1033">
        <v>-2.41</v>
      </c>
      <c r="C1033">
        <v>0.23</v>
      </c>
      <c r="D1033">
        <v>-0.77</v>
      </c>
      <c r="E1033">
        <v>0</v>
      </c>
    </row>
    <row r="1034" spans="1:5">
      <c r="A1034">
        <v>193912</v>
      </c>
      <c r="B1034">
        <v>2.93</v>
      </c>
      <c r="C1034">
        <v>0.92</v>
      </c>
      <c r="D1034">
        <v>-4.1900000000000004</v>
      </c>
      <c r="E1034">
        <v>0</v>
      </c>
    </row>
    <row r="1035" spans="1:5">
      <c r="A1035">
        <v>193911</v>
      </c>
      <c r="B1035">
        <v>-3.65</v>
      </c>
      <c r="C1035">
        <v>-5.12</v>
      </c>
      <c r="D1035">
        <v>-6.3</v>
      </c>
      <c r="E1035">
        <v>0</v>
      </c>
    </row>
    <row r="1036" spans="1:5">
      <c r="A1036">
        <v>193910</v>
      </c>
      <c r="B1036">
        <v>-0.53</v>
      </c>
      <c r="C1036">
        <v>-0.08</v>
      </c>
      <c r="D1036">
        <v>-4.79</v>
      </c>
      <c r="E1036">
        <v>0</v>
      </c>
    </row>
    <row r="1037" spans="1:5">
      <c r="A1037">
        <v>193909</v>
      </c>
      <c r="B1037">
        <v>16.89</v>
      </c>
      <c r="C1037">
        <v>20.57</v>
      </c>
      <c r="D1037">
        <v>21.76</v>
      </c>
      <c r="E1037">
        <v>0.01</v>
      </c>
    </row>
    <row r="1038" spans="1:5">
      <c r="A1038">
        <v>193908</v>
      </c>
      <c r="B1038">
        <v>-6.68</v>
      </c>
      <c r="C1038">
        <v>-4.59</v>
      </c>
      <c r="D1038">
        <v>-2.4700000000000002</v>
      </c>
      <c r="E1038">
        <v>-0.01</v>
      </c>
    </row>
    <row r="1039" spans="1:5">
      <c r="A1039">
        <v>193907</v>
      </c>
      <c r="B1039">
        <v>10.220000000000001</v>
      </c>
      <c r="C1039">
        <v>4.18</v>
      </c>
      <c r="D1039">
        <v>0.13</v>
      </c>
      <c r="E1039">
        <v>0</v>
      </c>
    </row>
    <row r="1040" spans="1:5">
      <c r="A1040">
        <v>193906</v>
      </c>
      <c r="B1040">
        <v>-5.33</v>
      </c>
      <c r="C1040">
        <v>-1.0900000000000001</v>
      </c>
      <c r="D1040">
        <v>-5.28</v>
      </c>
      <c r="E1040">
        <v>0.01</v>
      </c>
    </row>
    <row r="1041" spans="1:5">
      <c r="A1041">
        <v>193905</v>
      </c>
      <c r="B1041">
        <v>6.81</v>
      </c>
      <c r="C1041">
        <v>2.8</v>
      </c>
      <c r="D1041">
        <v>0.47</v>
      </c>
      <c r="E1041">
        <v>0.01</v>
      </c>
    </row>
    <row r="1042" spans="1:5">
      <c r="A1042">
        <v>193904</v>
      </c>
      <c r="B1042">
        <v>-0.18</v>
      </c>
      <c r="C1042">
        <v>1.67</v>
      </c>
      <c r="D1042">
        <v>-0.3</v>
      </c>
      <c r="E1042">
        <v>0</v>
      </c>
    </row>
    <row r="1043" spans="1:5">
      <c r="A1043">
        <v>193903</v>
      </c>
      <c r="B1043">
        <v>-12.03</v>
      </c>
      <c r="C1043">
        <v>-4.75</v>
      </c>
      <c r="D1043">
        <v>-8.27</v>
      </c>
      <c r="E1043">
        <v>-0.01</v>
      </c>
    </row>
    <row r="1044" spans="1:5">
      <c r="A1044">
        <v>193902</v>
      </c>
      <c r="B1044">
        <v>3.51</v>
      </c>
      <c r="C1044">
        <v>0.61</v>
      </c>
      <c r="D1044">
        <v>2.92</v>
      </c>
      <c r="E1044">
        <v>0.01</v>
      </c>
    </row>
    <row r="1045" spans="1:5">
      <c r="A1045">
        <v>193901</v>
      </c>
      <c r="B1045">
        <v>-5.97</v>
      </c>
      <c r="C1045">
        <v>-1.54</v>
      </c>
      <c r="D1045">
        <v>-3.92</v>
      </c>
      <c r="E1045">
        <v>-0.01</v>
      </c>
    </row>
    <row r="1046" spans="1:5">
      <c r="A1046">
        <v>193812</v>
      </c>
      <c r="B1046">
        <v>4.16</v>
      </c>
      <c r="C1046">
        <v>-1.81</v>
      </c>
      <c r="D1046">
        <v>0.54</v>
      </c>
      <c r="E1046">
        <v>0</v>
      </c>
    </row>
    <row r="1047" spans="1:5">
      <c r="A1047">
        <v>193811</v>
      </c>
      <c r="B1047">
        <v>-1.74</v>
      </c>
      <c r="C1047">
        <v>-2.5499999999999998</v>
      </c>
      <c r="D1047">
        <v>-1.2</v>
      </c>
      <c r="E1047">
        <v>-0.06</v>
      </c>
    </row>
    <row r="1048" spans="1:5">
      <c r="A1048">
        <v>193810</v>
      </c>
      <c r="B1048">
        <v>7.8</v>
      </c>
      <c r="C1048">
        <v>5.81</v>
      </c>
      <c r="D1048">
        <v>5.04</v>
      </c>
      <c r="E1048">
        <v>0.01</v>
      </c>
    </row>
    <row r="1049" spans="1:5">
      <c r="A1049">
        <v>193809</v>
      </c>
      <c r="B1049">
        <v>0.83</v>
      </c>
      <c r="C1049">
        <v>-2.68</v>
      </c>
      <c r="D1049">
        <v>-1.7</v>
      </c>
      <c r="E1049">
        <v>0.02</v>
      </c>
    </row>
    <row r="1050" spans="1:5">
      <c r="A1050">
        <v>193808</v>
      </c>
      <c r="B1050">
        <v>-2.68</v>
      </c>
      <c r="C1050">
        <v>-2.48</v>
      </c>
      <c r="D1050">
        <v>-4.78</v>
      </c>
      <c r="E1050">
        <v>0</v>
      </c>
    </row>
    <row r="1051" spans="1:5">
      <c r="A1051">
        <v>193807</v>
      </c>
      <c r="B1051">
        <v>7.33</v>
      </c>
      <c r="C1051">
        <v>6.69</v>
      </c>
      <c r="D1051">
        <v>2.2799999999999998</v>
      </c>
      <c r="E1051">
        <v>-0.01</v>
      </c>
    </row>
    <row r="1052" spans="1:5">
      <c r="A1052">
        <v>193806</v>
      </c>
      <c r="B1052">
        <v>23.89</v>
      </c>
      <c r="C1052">
        <v>4.22</v>
      </c>
      <c r="D1052">
        <v>0.37</v>
      </c>
      <c r="E1052">
        <v>0</v>
      </c>
    </row>
    <row r="1053" spans="1:5">
      <c r="A1053">
        <v>193805</v>
      </c>
      <c r="B1053">
        <v>-3.86</v>
      </c>
      <c r="C1053">
        <v>-2.4700000000000002</v>
      </c>
      <c r="D1053">
        <v>-0.24</v>
      </c>
      <c r="E1053">
        <v>0</v>
      </c>
    </row>
    <row r="1054" spans="1:5">
      <c r="A1054">
        <v>193804</v>
      </c>
      <c r="B1054">
        <v>14.48</v>
      </c>
      <c r="C1054">
        <v>6.4</v>
      </c>
      <c r="D1054">
        <v>0.45</v>
      </c>
      <c r="E1054">
        <v>0.01</v>
      </c>
    </row>
    <row r="1055" spans="1:5">
      <c r="A1055">
        <v>193803</v>
      </c>
      <c r="B1055">
        <v>-23.91</v>
      </c>
      <c r="C1055">
        <v>-4.3</v>
      </c>
      <c r="D1055">
        <v>-3.63</v>
      </c>
      <c r="E1055">
        <v>-0.01</v>
      </c>
    </row>
    <row r="1056" spans="1:5">
      <c r="A1056">
        <v>193802</v>
      </c>
      <c r="B1056">
        <v>5.85</v>
      </c>
      <c r="C1056">
        <v>0.41</v>
      </c>
      <c r="D1056">
        <v>-1.97</v>
      </c>
      <c r="E1056">
        <v>0</v>
      </c>
    </row>
    <row r="1057" spans="1:5">
      <c r="A1057">
        <v>193801</v>
      </c>
      <c r="B1057">
        <v>0.48</v>
      </c>
      <c r="C1057">
        <v>4.84</v>
      </c>
      <c r="D1057">
        <v>-1.53</v>
      </c>
      <c r="E1057">
        <v>0</v>
      </c>
    </row>
    <row r="1058" spans="1:5">
      <c r="A1058">
        <v>193712</v>
      </c>
      <c r="B1058">
        <v>-4.29</v>
      </c>
      <c r="C1058">
        <v>-7.92</v>
      </c>
      <c r="D1058">
        <v>-0.47</v>
      </c>
      <c r="E1058">
        <v>0</v>
      </c>
    </row>
    <row r="1059" spans="1:5">
      <c r="A1059">
        <v>193711</v>
      </c>
      <c r="B1059">
        <v>-8.33</v>
      </c>
      <c r="C1059">
        <v>-3.56</v>
      </c>
      <c r="D1059">
        <v>0.22</v>
      </c>
      <c r="E1059">
        <v>0.02</v>
      </c>
    </row>
    <row r="1060" spans="1:5">
      <c r="A1060">
        <v>193710</v>
      </c>
      <c r="B1060">
        <v>-9.59</v>
      </c>
      <c r="C1060">
        <v>0.45</v>
      </c>
      <c r="D1060">
        <v>-1.52</v>
      </c>
      <c r="E1060">
        <v>0.02</v>
      </c>
    </row>
    <row r="1061" spans="1:5">
      <c r="A1061">
        <v>193709</v>
      </c>
      <c r="B1061">
        <v>-13.62</v>
      </c>
      <c r="C1061">
        <v>-7</v>
      </c>
      <c r="D1061">
        <v>-4.55</v>
      </c>
      <c r="E1061">
        <v>0.04</v>
      </c>
    </row>
    <row r="1062" spans="1:5">
      <c r="A1062">
        <v>193708</v>
      </c>
      <c r="B1062">
        <v>-4.88</v>
      </c>
      <c r="C1062">
        <v>0.45</v>
      </c>
      <c r="D1062">
        <v>-2.25</v>
      </c>
      <c r="E1062">
        <v>0.02</v>
      </c>
    </row>
    <row r="1063" spans="1:5">
      <c r="A1063">
        <v>193707</v>
      </c>
      <c r="B1063">
        <v>8.91</v>
      </c>
      <c r="C1063">
        <v>0.88</v>
      </c>
      <c r="D1063">
        <v>0.81</v>
      </c>
      <c r="E1063">
        <v>0.03</v>
      </c>
    </row>
    <row r="1064" spans="1:5">
      <c r="A1064">
        <v>193706</v>
      </c>
      <c r="B1064">
        <v>-4.2300000000000004</v>
      </c>
      <c r="C1064">
        <v>-3.91</v>
      </c>
      <c r="D1064">
        <v>-3.12</v>
      </c>
      <c r="E1064">
        <v>0.03</v>
      </c>
    </row>
    <row r="1065" spans="1:5">
      <c r="A1065">
        <v>193705</v>
      </c>
      <c r="B1065">
        <v>-0.83</v>
      </c>
      <c r="C1065">
        <v>-0.69</v>
      </c>
      <c r="D1065">
        <v>-3.46</v>
      </c>
      <c r="E1065">
        <v>0.06</v>
      </c>
    </row>
    <row r="1066" spans="1:5">
      <c r="A1066">
        <v>193704</v>
      </c>
      <c r="B1066">
        <v>-7.36</v>
      </c>
      <c r="C1066">
        <v>-3.72</v>
      </c>
      <c r="D1066">
        <v>-3.46</v>
      </c>
      <c r="E1066">
        <v>0.03</v>
      </c>
    </row>
    <row r="1067" spans="1:5">
      <c r="A1067">
        <v>193703</v>
      </c>
      <c r="B1067">
        <v>-0.26</v>
      </c>
      <c r="C1067">
        <v>-1.25</v>
      </c>
      <c r="D1067">
        <v>7.04</v>
      </c>
      <c r="E1067">
        <v>0.01</v>
      </c>
    </row>
    <row r="1068" spans="1:5">
      <c r="A1068">
        <v>193702</v>
      </c>
      <c r="B1068">
        <v>1.08</v>
      </c>
      <c r="C1068">
        <v>0.64</v>
      </c>
      <c r="D1068">
        <v>4.28</v>
      </c>
      <c r="E1068">
        <v>0.02</v>
      </c>
    </row>
    <row r="1069" spans="1:5">
      <c r="A1069">
        <v>193701</v>
      </c>
      <c r="B1069">
        <v>3.35</v>
      </c>
      <c r="C1069">
        <v>4.49</v>
      </c>
      <c r="D1069">
        <v>2.78</v>
      </c>
      <c r="E1069">
        <v>0.01</v>
      </c>
    </row>
    <row r="1070" spans="1:5">
      <c r="A1070">
        <v>193612</v>
      </c>
      <c r="B1070">
        <v>0.2</v>
      </c>
      <c r="C1070">
        <v>3.87</v>
      </c>
      <c r="D1070">
        <v>4.1399999999999997</v>
      </c>
      <c r="E1070">
        <v>0</v>
      </c>
    </row>
    <row r="1071" spans="1:5">
      <c r="A1071">
        <v>193611</v>
      </c>
      <c r="B1071">
        <v>3.26</v>
      </c>
      <c r="C1071">
        <v>8.6999999999999993</v>
      </c>
      <c r="D1071">
        <v>-1.25</v>
      </c>
      <c r="E1071">
        <v>0.01</v>
      </c>
    </row>
    <row r="1072" spans="1:5">
      <c r="A1072">
        <v>193610</v>
      </c>
      <c r="B1072">
        <v>7.1</v>
      </c>
      <c r="C1072">
        <v>-2.35</v>
      </c>
      <c r="D1072">
        <v>2.5099999999999998</v>
      </c>
      <c r="E1072">
        <v>0.02</v>
      </c>
    </row>
    <row r="1073" spans="1:5">
      <c r="A1073">
        <v>193609</v>
      </c>
      <c r="B1073">
        <v>0.97</v>
      </c>
      <c r="C1073">
        <v>3.12</v>
      </c>
      <c r="D1073">
        <v>0.94</v>
      </c>
      <c r="E1073">
        <v>0.01</v>
      </c>
    </row>
    <row r="1074" spans="1:5">
      <c r="A1074">
        <v>193608</v>
      </c>
      <c r="B1074">
        <v>0.99</v>
      </c>
      <c r="C1074">
        <v>0.61</v>
      </c>
      <c r="D1074">
        <v>3.79</v>
      </c>
      <c r="E1074">
        <v>0.02</v>
      </c>
    </row>
    <row r="1075" spans="1:5">
      <c r="A1075">
        <v>193607</v>
      </c>
      <c r="B1075">
        <v>6.68</v>
      </c>
      <c r="C1075">
        <v>1.07</v>
      </c>
      <c r="D1075">
        <v>2.5299999999999998</v>
      </c>
      <c r="E1075">
        <v>0.01</v>
      </c>
    </row>
    <row r="1076" spans="1:5">
      <c r="A1076">
        <v>193606</v>
      </c>
      <c r="B1076">
        <v>2.4</v>
      </c>
      <c r="C1076">
        <v>-3.22</v>
      </c>
      <c r="D1076">
        <v>-1.19</v>
      </c>
      <c r="E1076">
        <v>0.03</v>
      </c>
    </row>
    <row r="1077" spans="1:5">
      <c r="A1077">
        <v>193605</v>
      </c>
      <c r="B1077">
        <v>5.19</v>
      </c>
      <c r="C1077">
        <v>0.89</v>
      </c>
      <c r="D1077">
        <v>2.5499999999999998</v>
      </c>
      <c r="E1077">
        <v>0.02</v>
      </c>
    </row>
    <row r="1078" spans="1:5">
      <c r="A1078">
        <v>193604</v>
      </c>
      <c r="B1078">
        <v>-8.14</v>
      </c>
      <c r="C1078">
        <v>-5.99</v>
      </c>
      <c r="D1078">
        <v>-2.2799999999999998</v>
      </c>
      <c r="E1078">
        <v>0.02</v>
      </c>
    </row>
    <row r="1079" spans="1:5">
      <c r="A1079">
        <v>193603</v>
      </c>
      <c r="B1079">
        <v>0.96</v>
      </c>
      <c r="C1079">
        <v>0.69</v>
      </c>
      <c r="D1079">
        <v>-1.59</v>
      </c>
      <c r="E1079">
        <v>0.02</v>
      </c>
    </row>
    <row r="1080" spans="1:5">
      <c r="A1080">
        <v>193602</v>
      </c>
      <c r="B1080">
        <v>2.4900000000000002</v>
      </c>
      <c r="C1080">
        <v>0.84</v>
      </c>
      <c r="D1080">
        <v>4.33</v>
      </c>
      <c r="E1080">
        <v>0.01</v>
      </c>
    </row>
    <row r="1081" spans="1:5">
      <c r="A1081">
        <v>193601</v>
      </c>
      <c r="B1081">
        <v>6.89</v>
      </c>
      <c r="C1081">
        <v>5.6</v>
      </c>
      <c r="D1081">
        <v>10.95</v>
      </c>
      <c r="E1081">
        <v>0.01</v>
      </c>
    </row>
    <row r="1082" spans="1:5">
      <c r="A1082">
        <v>193512</v>
      </c>
      <c r="B1082">
        <v>4.55</v>
      </c>
      <c r="C1082">
        <v>0.09</v>
      </c>
      <c r="D1082">
        <v>0.83</v>
      </c>
      <c r="E1082">
        <v>0.01</v>
      </c>
    </row>
    <row r="1083" spans="1:5">
      <c r="A1083">
        <v>193511</v>
      </c>
      <c r="B1083">
        <v>4.87</v>
      </c>
      <c r="C1083">
        <v>4.6500000000000004</v>
      </c>
      <c r="D1083">
        <v>12.2</v>
      </c>
      <c r="E1083">
        <v>0.02</v>
      </c>
    </row>
    <row r="1084" spans="1:5">
      <c r="A1084">
        <v>193510</v>
      </c>
      <c r="B1084">
        <v>7.03</v>
      </c>
      <c r="C1084">
        <v>2.67</v>
      </c>
      <c r="D1084">
        <v>-2.33</v>
      </c>
      <c r="E1084">
        <v>0.01</v>
      </c>
    </row>
    <row r="1085" spans="1:5">
      <c r="A1085">
        <v>193509</v>
      </c>
      <c r="B1085">
        <v>2.62</v>
      </c>
      <c r="C1085">
        <v>1.55</v>
      </c>
      <c r="D1085">
        <v>-4.12</v>
      </c>
      <c r="E1085">
        <v>0.01</v>
      </c>
    </row>
    <row r="1086" spans="1:5">
      <c r="A1086">
        <v>193508</v>
      </c>
      <c r="B1086">
        <v>2.65</v>
      </c>
      <c r="C1086">
        <v>6.01</v>
      </c>
      <c r="D1086">
        <v>6.29</v>
      </c>
      <c r="E1086">
        <v>0.01</v>
      </c>
    </row>
    <row r="1087" spans="1:5">
      <c r="A1087">
        <v>193507</v>
      </c>
      <c r="B1087">
        <v>7.54</v>
      </c>
      <c r="C1087">
        <v>2.02</v>
      </c>
      <c r="D1087">
        <v>6.58</v>
      </c>
      <c r="E1087">
        <v>0.01</v>
      </c>
    </row>
    <row r="1088" spans="1:5">
      <c r="A1088">
        <v>193506</v>
      </c>
      <c r="B1088">
        <v>5.93</v>
      </c>
      <c r="C1088">
        <v>-2.5299999999999998</v>
      </c>
      <c r="D1088">
        <v>-1.52</v>
      </c>
      <c r="E1088">
        <v>0.01</v>
      </c>
    </row>
    <row r="1089" spans="1:5">
      <c r="A1089">
        <v>193505</v>
      </c>
      <c r="B1089">
        <v>3.46</v>
      </c>
      <c r="C1089">
        <v>-3.2</v>
      </c>
      <c r="D1089">
        <v>2.4500000000000002</v>
      </c>
      <c r="E1089">
        <v>0.01</v>
      </c>
    </row>
    <row r="1090" spans="1:5">
      <c r="A1090">
        <v>193504</v>
      </c>
      <c r="B1090">
        <v>9.06</v>
      </c>
      <c r="C1090">
        <v>-1.58</v>
      </c>
      <c r="D1090">
        <v>4.37</v>
      </c>
      <c r="E1090">
        <v>0.01</v>
      </c>
    </row>
    <row r="1091" spans="1:5">
      <c r="A1091">
        <v>193503</v>
      </c>
      <c r="B1091">
        <v>-3.71</v>
      </c>
      <c r="C1091">
        <v>-3.43</v>
      </c>
      <c r="D1091">
        <v>-5.03</v>
      </c>
      <c r="E1091">
        <v>0.01</v>
      </c>
    </row>
    <row r="1092" spans="1:5">
      <c r="A1092">
        <v>193502</v>
      </c>
      <c r="B1092">
        <v>-1.96</v>
      </c>
      <c r="C1092">
        <v>0.32</v>
      </c>
      <c r="D1092">
        <v>-7.48</v>
      </c>
      <c r="E1092">
        <v>0.02</v>
      </c>
    </row>
    <row r="1093" spans="1:5">
      <c r="A1093">
        <v>193501</v>
      </c>
      <c r="B1093">
        <v>-3.46</v>
      </c>
      <c r="C1093">
        <v>0.96</v>
      </c>
      <c r="D1093">
        <v>-1.77</v>
      </c>
      <c r="E1093">
        <v>0.01</v>
      </c>
    </row>
    <row r="1094" spans="1:5">
      <c r="A1094">
        <v>193412</v>
      </c>
      <c r="B1094">
        <v>0.36</v>
      </c>
      <c r="C1094">
        <v>3.28</v>
      </c>
      <c r="D1094">
        <v>-3.16</v>
      </c>
      <c r="E1094">
        <v>0.01</v>
      </c>
    </row>
    <row r="1095" spans="1:5">
      <c r="A1095">
        <v>193411</v>
      </c>
      <c r="B1095">
        <v>8.33</v>
      </c>
      <c r="C1095">
        <v>6.6</v>
      </c>
      <c r="D1095">
        <v>-2.14</v>
      </c>
      <c r="E1095">
        <v>0.01</v>
      </c>
    </row>
    <row r="1096" spans="1:5">
      <c r="A1096">
        <v>193410</v>
      </c>
      <c r="B1096">
        <v>-1.66</v>
      </c>
      <c r="C1096">
        <v>1.23</v>
      </c>
      <c r="D1096">
        <v>-5</v>
      </c>
      <c r="E1096">
        <v>0.01</v>
      </c>
    </row>
    <row r="1097" spans="1:5">
      <c r="A1097">
        <v>193409</v>
      </c>
      <c r="B1097">
        <v>-0.24</v>
      </c>
      <c r="C1097">
        <v>-1.5</v>
      </c>
      <c r="D1097">
        <v>-1.21</v>
      </c>
      <c r="E1097">
        <v>0.01</v>
      </c>
    </row>
    <row r="1098" spans="1:5">
      <c r="A1098">
        <v>193408</v>
      </c>
      <c r="B1098">
        <v>5.58</v>
      </c>
      <c r="C1098">
        <v>5.55</v>
      </c>
      <c r="D1098">
        <v>0.17</v>
      </c>
      <c r="E1098">
        <v>0.01</v>
      </c>
    </row>
    <row r="1099" spans="1:5">
      <c r="A1099">
        <v>193407</v>
      </c>
      <c r="B1099">
        <v>-10.94</v>
      </c>
      <c r="C1099">
        <v>-7.12</v>
      </c>
      <c r="D1099">
        <v>-10.76</v>
      </c>
      <c r="E1099">
        <v>0.01</v>
      </c>
    </row>
    <row r="1100" spans="1:5">
      <c r="A1100">
        <v>193406</v>
      </c>
      <c r="B1100">
        <v>2.71</v>
      </c>
      <c r="C1100">
        <v>-2.1800000000000002</v>
      </c>
      <c r="D1100">
        <v>-2.85</v>
      </c>
      <c r="E1100">
        <v>0.01</v>
      </c>
    </row>
    <row r="1101" spans="1:5">
      <c r="A1101">
        <v>193405</v>
      </c>
      <c r="B1101">
        <v>-7.26</v>
      </c>
      <c r="C1101">
        <v>-0.31</v>
      </c>
      <c r="D1101">
        <v>-5.9</v>
      </c>
      <c r="E1101">
        <v>0.01</v>
      </c>
    </row>
    <row r="1102" spans="1:5">
      <c r="A1102">
        <v>193404</v>
      </c>
      <c r="B1102">
        <v>-1.79</v>
      </c>
      <c r="C1102">
        <v>2.73</v>
      </c>
      <c r="D1102">
        <v>-3.83</v>
      </c>
      <c r="E1102">
        <v>0.01</v>
      </c>
    </row>
    <row r="1103" spans="1:5">
      <c r="A1103">
        <v>193403</v>
      </c>
      <c r="B1103">
        <v>0.09</v>
      </c>
      <c r="C1103">
        <v>2.4500000000000002</v>
      </c>
      <c r="D1103">
        <v>-2.59</v>
      </c>
      <c r="E1103">
        <v>0.02</v>
      </c>
    </row>
    <row r="1104" spans="1:5">
      <c r="A1104">
        <v>193402</v>
      </c>
      <c r="B1104">
        <v>-2.5099999999999998</v>
      </c>
      <c r="C1104">
        <v>5.05</v>
      </c>
      <c r="D1104">
        <v>1.86</v>
      </c>
      <c r="E1104">
        <v>0.02</v>
      </c>
    </row>
    <row r="1105" spans="1:5">
      <c r="A1105">
        <v>193401</v>
      </c>
      <c r="B1105">
        <v>12.6</v>
      </c>
      <c r="C1105">
        <v>13.21</v>
      </c>
      <c r="D1105">
        <v>16.2</v>
      </c>
      <c r="E1105">
        <v>0.05</v>
      </c>
    </row>
    <row r="1106" spans="1:5">
      <c r="A1106">
        <v>193312</v>
      </c>
      <c r="B1106">
        <v>1.82</v>
      </c>
      <c r="C1106">
        <v>0.36</v>
      </c>
      <c r="D1106">
        <v>-1.99</v>
      </c>
      <c r="E1106">
        <v>0.02</v>
      </c>
    </row>
    <row r="1107" spans="1:5">
      <c r="A1107">
        <v>193311</v>
      </c>
      <c r="B1107">
        <v>9.9700000000000006</v>
      </c>
      <c r="C1107">
        <v>-6.37</v>
      </c>
      <c r="D1107">
        <v>2.27</v>
      </c>
      <c r="E1107">
        <v>0.02</v>
      </c>
    </row>
    <row r="1108" spans="1:5">
      <c r="A1108">
        <v>193310</v>
      </c>
      <c r="B1108">
        <v>-8.36</v>
      </c>
      <c r="C1108">
        <v>-7.0000000000000007E-2</v>
      </c>
      <c r="D1108">
        <v>-8.49</v>
      </c>
      <c r="E1108">
        <v>0.01</v>
      </c>
    </row>
    <row r="1109" spans="1:5">
      <c r="A1109">
        <v>193309</v>
      </c>
      <c r="B1109">
        <v>-10.65</v>
      </c>
      <c r="C1109">
        <v>-0.57999999999999996</v>
      </c>
      <c r="D1109">
        <v>-11.71</v>
      </c>
      <c r="E1109">
        <v>0.02</v>
      </c>
    </row>
    <row r="1110" spans="1:5">
      <c r="A1110">
        <v>193308</v>
      </c>
      <c r="B1110">
        <v>12.04</v>
      </c>
      <c r="C1110">
        <v>-5.16</v>
      </c>
      <c r="D1110">
        <v>3.05</v>
      </c>
      <c r="E1110">
        <v>0.03</v>
      </c>
    </row>
    <row r="1111" spans="1:5">
      <c r="A1111">
        <v>193307</v>
      </c>
      <c r="B1111">
        <v>-9.64</v>
      </c>
      <c r="C1111">
        <v>-1.06</v>
      </c>
      <c r="D1111">
        <v>3.3</v>
      </c>
      <c r="E1111">
        <v>0.02</v>
      </c>
    </row>
    <row r="1112" spans="1:5">
      <c r="A1112">
        <v>193306</v>
      </c>
      <c r="B1112">
        <v>13.1</v>
      </c>
      <c r="C1112">
        <v>8.65</v>
      </c>
      <c r="D1112">
        <v>-1.64</v>
      </c>
      <c r="E1112">
        <v>0.02</v>
      </c>
    </row>
    <row r="1113" spans="1:5">
      <c r="A1113">
        <v>193305</v>
      </c>
      <c r="B1113">
        <v>21.43</v>
      </c>
      <c r="C1113">
        <v>35.96</v>
      </c>
      <c r="D1113">
        <v>18.66</v>
      </c>
      <c r="E1113">
        <v>0.04</v>
      </c>
    </row>
    <row r="1114" spans="1:5">
      <c r="A1114">
        <v>193304</v>
      </c>
      <c r="B1114">
        <v>38.81</v>
      </c>
      <c r="C1114">
        <v>3.02</v>
      </c>
      <c r="D1114">
        <v>20.100000000000001</v>
      </c>
      <c r="E1114">
        <v>0.1</v>
      </c>
    </row>
    <row r="1115" spans="1:5">
      <c r="A1115">
        <v>193303</v>
      </c>
      <c r="B1115">
        <v>3.06</v>
      </c>
      <c r="C1115">
        <v>3.6</v>
      </c>
      <c r="D1115">
        <v>7.09</v>
      </c>
      <c r="E1115">
        <v>0.04</v>
      </c>
    </row>
    <row r="1116" spans="1:5">
      <c r="A1116">
        <v>193302</v>
      </c>
      <c r="B1116">
        <v>-15.29</v>
      </c>
      <c r="C1116">
        <v>-2.63</v>
      </c>
      <c r="D1116">
        <v>-2.92</v>
      </c>
      <c r="E1116">
        <v>-0.03</v>
      </c>
    </row>
    <row r="1117" spans="1:5">
      <c r="A1117">
        <v>193301</v>
      </c>
      <c r="B1117">
        <v>1.24</v>
      </c>
      <c r="C1117">
        <v>0.73</v>
      </c>
      <c r="D1117">
        <v>6.46</v>
      </c>
      <c r="E1117">
        <v>0.01</v>
      </c>
    </row>
    <row r="1118" spans="1:5">
      <c r="A1118">
        <v>193212</v>
      </c>
      <c r="B1118">
        <v>4.42</v>
      </c>
      <c r="C1118">
        <v>-8.3000000000000007</v>
      </c>
      <c r="D1118">
        <v>-7.54</v>
      </c>
      <c r="E1118">
        <v>0.01</v>
      </c>
    </row>
    <row r="1119" spans="1:5">
      <c r="A1119">
        <v>193211</v>
      </c>
      <c r="B1119">
        <v>-5.88</v>
      </c>
      <c r="C1119">
        <v>1.83</v>
      </c>
      <c r="D1119">
        <v>-13.19</v>
      </c>
      <c r="E1119">
        <v>0.02</v>
      </c>
    </row>
    <row r="1120" spans="1:5">
      <c r="A1120">
        <v>193210</v>
      </c>
      <c r="B1120">
        <v>-13.15</v>
      </c>
      <c r="C1120">
        <v>-2.59</v>
      </c>
      <c r="D1120">
        <v>-10.47</v>
      </c>
      <c r="E1120">
        <v>0.02</v>
      </c>
    </row>
    <row r="1121" spans="1:5">
      <c r="A1121">
        <v>193209</v>
      </c>
      <c r="B1121">
        <v>-2.94</v>
      </c>
      <c r="C1121">
        <v>-2.15</v>
      </c>
      <c r="D1121">
        <v>-7.37</v>
      </c>
      <c r="E1121">
        <v>0.03</v>
      </c>
    </row>
    <row r="1122" spans="1:5">
      <c r="A1122">
        <v>193208</v>
      </c>
      <c r="B1122">
        <v>37.119999999999997</v>
      </c>
      <c r="C1122">
        <v>13.46</v>
      </c>
      <c r="D1122">
        <v>34.200000000000003</v>
      </c>
      <c r="E1122">
        <v>0.03</v>
      </c>
    </row>
    <row r="1123" spans="1:5">
      <c r="A1123">
        <v>193207</v>
      </c>
      <c r="B1123">
        <v>33.61</v>
      </c>
      <c r="C1123">
        <v>-4.29</v>
      </c>
      <c r="D1123">
        <v>35.520000000000003</v>
      </c>
      <c r="E1123">
        <v>0.02</v>
      </c>
    </row>
    <row r="1124" spans="1:5">
      <c r="A1124">
        <v>193206</v>
      </c>
      <c r="B1124">
        <v>-0.77</v>
      </c>
      <c r="C1124">
        <v>0.4</v>
      </c>
      <c r="D1124">
        <v>5.85</v>
      </c>
      <c r="E1124">
        <v>0.02</v>
      </c>
    </row>
    <row r="1125" spans="1:5">
      <c r="A1125">
        <v>193205</v>
      </c>
      <c r="B1125">
        <v>-20.51</v>
      </c>
      <c r="C1125">
        <v>4.21</v>
      </c>
      <c r="D1125">
        <v>-4.08</v>
      </c>
      <c r="E1125">
        <v>0.06</v>
      </c>
    </row>
    <row r="1126" spans="1:5">
      <c r="A1126">
        <v>193204</v>
      </c>
      <c r="B1126">
        <v>-17.940000000000001</v>
      </c>
      <c r="C1126">
        <v>0.93</v>
      </c>
      <c r="D1126">
        <v>2.0699999999999998</v>
      </c>
      <c r="E1126">
        <v>0.11</v>
      </c>
    </row>
    <row r="1127" spans="1:5">
      <c r="A1127">
        <v>193203</v>
      </c>
      <c r="B1127">
        <v>-11.3</v>
      </c>
      <c r="C1127">
        <v>2.13</v>
      </c>
      <c r="D1127">
        <v>-2.2000000000000002</v>
      </c>
      <c r="E1127">
        <v>0.16</v>
      </c>
    </row>
    <row r="1128" spans="1:5">
      <c r="A1128">
        <v>193202</v>
      </c>
      <c r="B1128">
        <v>5.45</v>
      </c>
      <c r="C1128">
        <v>-2.5099999999999998</v>
      </c>
      <c r="D1128">
        <v>-1.47</v>
      </c>
      <c r="E1128">
        <v>0.23</v>
      </c>
    </row>
    <row r="1129" spans="1:5">
      <c r="A1129">
        <v>193201</v>
      </c>
      <c r="B1129">
        <v>-1.57</v>
      </c>
      <c r="C1129">
        <v>4.41</v>
      </c>
      <c r="D1129">
        <v>9.74</v>
      </c>
      <c r="E1129">
        <v>0.23</v>
      </c>
    </row>
    <row r="1130" spans="1:5">
      <c r="A1130">
        <v>193112</v>
      </c>
      <c r="B1130">
        <v>-13.52</v>
      </c>
      <c r="C1130">
        <v>-0.87</v>
      </c>
      <c r="D1130">
        <v>-9.19</v>
      </c>
      <c r="E1130">
        <v>0.12</v>
      </c>
    </row>
    <row r="1131" spans="1:5">
      <c r="A1131">
        <v>193111</v>
      </c>
      <c r="B1131">
        <v>-9.14</v>
      </c>
      <c r="C1131">
        <v>4.4000000000000004</v>
      </c>
      <c r="D1131">
        <v>-5.19</v>
      </c>
      <c r="E1131">
        <v>0.17</v>
      </c>
    </row>
    <row r="1132" spans="1:5">
      <c r="A1132">
        <v>193110</v>
      </c>
      <c r="B1132">
        <v>7.99</v>
      </c>
      <c r="C1132">
        <v>-0.28000000000000003</v>
      </c>
      <c r="D1132">
        <v>3.12</v>
      </c>
      <c r="E1132">
        <v>0.1</v>
      </c>
    </row>
    <row r="1133" spans="1:5">
      <c r="A1133">
        <v>193109</v>
      </c>
      <c r="B1133">
        <v>-28.74</v>
      </c>
      <c r="C1133">
        <v>-1.02</v>
      </c>
      <c r="D1133">
        <v>-7.24</v>
      </c>
      <c r="E1133">
        <v>0.03</v>
      </c>
    </row>
    <row r="1134" spans="1:5">
      <c r="A1134">
        <v>193108</v>
      </c>
      <c r="B1134">
        <v>0.4</v>
      </c>
      <c r="C1134">
        <v>-2.08</v>
      </c>
      <c r="D1134">
        <v>-1.7</v>
      </c>
      <c r="E1134">
        <v>0.03</v>
      </c>
    </row>
    <row r="1135" spans="1:5">
      <c r="A1135">
        <v>193107</v>
      </c>
      <c r="B1135">
        <v>-6.63</v>
      </c>
      <c r="C1135">
        <v>1.49</v>
      </c>
      <c r="D1135">
        <v>-2.2000000000000002</v>
      </c>
      <c r="E1135">
        <v>0.06</v>
      </c>
    </row>
    <row r="1136" spans="1:5">
      <c r="A1136">
        <v>193106</v>
      </c>
      <c r="B1136">
        <v>13.93</v>
      </c>
      <c r="C1136">
        <v>-5.01</v>
      </c>
      <c r="D1136">
        <v>11.7</v>
      </c>
      <c r="E1136">
        <v>0.08</v>
      </c>
    </row>
    <row r="1137" spans="1:5">
      <c r="A1137">
        <v>193105</v>
      </c>
      <c r="B1137">
        <v>-13.29</v>
      </c>
      <c r="C1137">
        <v>5.22</v>
      </c>
      <c r="D1137">
        <v>-6.31</v>
      </c>
      <c r="E1137">
        <v>0.09</v>
      </c>
    </row>
    <row r="1138" spans="1:5">
      <c r="A1138">
        <v>193104</v>
      </c>
      <c r="B1138">
        <v>-10</v>
      </c>
      <c r="C1138">
        <v>-4.22</v>
      </c>
      <c r="D1138">
        <v>-4.33</v>
      </c>
      <c r="E1138">
        <v>0.08</v>
      </c>
    </row>
    <row r="1139" spans="1:5">
      <c r="A1139">
        <v>193103</v>
      </c>
      <c r="B1139">
        <v>-6.35</v>
      </c>
      <c r="C1139">
        <v>2.83</v>
      </c>
      <c r="D1139">
        <v>-3.2</v>
      </c>
      <c r="E1139">
        <v>0.13</v>
      </c>
    </row>
    <row r="1140" spans="1:5">
      <c r="A1140">
        <v>193102</v>
      </c>
      <c r="B1140">
        <v>10.88</v>
      </c>
      <c r="C1140">
        <v>3.45</v>
      </c>
      <c r="D1140">
        <v>1.63</v>
      </c>
      <c r="E1140">
        <v>0.04</v>
      </c>
    </row>
    <row r="1141" spans="1:5">
      <c r="A1141">
        <v>193101</v>
      </c>
      <c r="B1141">
        <v>6.25</v>
      </c>
      <c r="C1141">
        <v>3.47</v>
      </c>
      <c r="D1141">
        <v>8.24</v>
      </c>
      <c r="E1141">
        <v>0.15</v>
      </c>
    </row>
    <row r="1142" spans="1:5">
      <c r="A1142">
        <v>193012</v>
      </c>
      <c r="B1142">
        <v>-7.86</v>
      </c>
      <c r="C1142">
        <v>-4.67</v>
      </c>
      <c r="D1142">
        <v>-5.69</v>
      </c>
      <c r="E1142">
        <v>0.14000000000000001</v>
      </c>
    </row>
    <row r="1143" spans="1:5">
      <c r="A1143">
        <v>193011</v>
      </c>
      <c r="B1143">
        <v>-3.04</v>
      </c>
      <c r="C1143">
        <v>2.46</v>
      </c>
      <c r="D1143">
        <v>-3.81</v>
      </c>
      <c r="E1143">
        <v>0.13</v>
      </c>
    </row>
    <row r="1144" spans="1:5">
      <c r="A1144">
        <v>193010</v>
      </c>
      <c r="B1144">
        <v>-8.7799999999999994</v>
      </c>
      <c r="C1144">
        <v>-0.2</v>
      </c>
      <c r="D1144">
        <v>-1.0900000000000001</v>
      </c>
      <c r="E1144">
        <v>0.09</v>
      </c>
    </row>
    <row r="1145" spans="1:5">
      <c r="A1145">
        <v>193009</v>
      </c>
      <c r="B1145">
        <v>-12.81</v>
      </c>
      <c r="C1145">
        <v>-2.41</v>
      </c>
      <c r="D1145">
        <v>-5.09</v>
      </c>
      <c r="E1145">
        <v>0.22</v>
      </c>
    </row>
    <row r="1146" spans="1:5">
      <c r="A1146">
        <v>193008</v>
      </c>
      <c r="B1146">
        <v>0.3</v>
      </c>
      <c r="C1146">
        <v>-2.16</v>
      </c>
      <c r="D1146">
        <v>-0.59</v>
      </c>
      <c r="E1146">
        <v>0.09</v>
      </c>
    </row>
    <row r="1147" spans="1:5">
      <c r="A1147">
        <v>193007</v>
      </c>
      <c r="B1147">
        <v>4.12</v>
      </c>
      <c r="C1147">
        <v>-0.27</v>
      </c>
      <c r="D1147">
        <v>-1.7</v>
      </c>
      <c r="E1147">
        <v>0.2</v>
      </c>
    </row>
    <row r="1148" spans="1:5">
      <c r="A1148">
        <v>193006</v>
      </c>
      <c r="B1148">
        <v>-16.079999999999998</v>
      </c>
      <c r="C1148">
        <v>-3.59</v>
      </c>
      <c r="D1148">
        <v>2.4</v>
      </c>
      <c r="E1148">
        <v>0.27</v>
      </c>
    </row>
    <row r="1149" spans="1:5">
      <c r="A1149">
        <v>193005</v>
      </c>
      <c r="B1149">
        <v>-1.66</v>
      </c>
      <c r="C1149">
        <v>-2.1</v>
      </c>
      <c r="D1149">
        <v>-0.74</v>
      </c>
      <c r="E1149">
        <v>0.26</v>
      </c>
    </row>
    <row r="1150" spans="1:5">
      <c r="A1150">
        <v>193004</v>
      </c>
      <c r="B1150">
        <v>-2.0499999999999998</v>
      </c>
      <c r="C1150">
        <v>-0.35</v>
      </c>
      <c r="D1150">
        <v>-0.37</v>
      </c>
      <c r="E1150">
        <v>0.21</v>
      </c>
    </row>
    <row r="1151" spans="1:5">
      <c r="A1151">
        <v>193003</v>
      </c>
      <c r="B1151">
        <v>7.09</v>
      </c>
      <c r="C1151">
        <v>3.39</v>
      </c>
      <c r="D1151">
        <v>0.3</v>
      </c>
      <c r="E1151">
        <v>0.35</v>
      </c>
    </row>
    <row r="1152" spans="1:5">
      <c r="A1152">
        <v>193002</v>
      </c>
      <c r="B1152">
        <v>2.5</v>
      </c>
      <c r="C1152">
        <v>0.28000000000000003</v>
      </c>
      <c r="D1152">
        <v>0.28000000000000003</v>
      </c>
      <c r="E1152">
        <v>0.3</v>
      </c>
    </row>
    <row r="1153" spans="1:5">
      <c r="A1153">
        <v>193001</v>
      </c>
      <c r="B1153">
        <v>5.61</v>
      </c>
      <c r="C1153">
        <v>3.49</v>
      </c>
      <c r="D1153">
        <v>-1.03</v>
      </c>
      <c r="E1153">
        <v>0.14000000000000001</v>
      </c>
    </row>
    <row r="1154" spans="1:5">
      <c r="A1154">
        <v>192912</v>
      </c>
      <c r="B1154">
        <v>1.28</v>
      </c>
      <c r="C1154">
        <v>-4.0999999999999996</v>
      </c>
      <c r="D1154">
        <v>-0.14000000000000001</v>
      </c>
      <c r="E1154">
        <v>0.37</v>
      </c>
    </row>
    <row r="1155" spans="1:5">
      <c r="A1155">
        <v>192911</v>
      </c>
      <c r="B1155">
        <v>-12.87</v>
      </c>
      <c r="C1155">
        <v>-0.88</v>
      </c>
      <c r="D1155">
        <v>5.05</v>
      </c>
      <c r="E1155">
        <v>0.37</v>
      </c>
    </row>
    <row r="1156" spans="1:5">
      <c r="A1156">
        <v>192910</v>
      </c>
      <c r="B1156">
        <v>-20.07</v>
      </c>
      <c r="C1156">
        <v>-4.95</v>
      </c>
      <c r="D1156">
        <v>7.54</v>
      </c>
      <c r="E1156">
        <v>0.46</v>
      </c>
    </row>
    <row r="1157" spans="1:5">
      <c r="A1157">
        <v>192909</v>
      </c>
      <c r="B1157">
        <v>-5.45</v>
      </c>
      <c r="C1157">
        <v>1.34</v>
      </c>
      <c r="D1157">
        <v>-0.79</v>
      </c>
      <c r="E1157">
        <v>0.35</v>
      </c>
    </row>
    <row r="1158" spans="1:5">
      <c r="A1158">
        <v>192908</v>
      </c>
      <c r="B1158">
        <v>8.14</v>
      </c>
      <c r="C1158">
        <v>-9.75</v>
      </c>
      <c r="D1158">
        <v>0.32</v>
      </c>
      <c r="E1158">
        <v>0.4</v>
      </c>
    </row>
    <row r="1159" spans="1:5">
      <c r="A1159">
        <v>192907</v>
      </c>
      <c r="B1159">
        <v>4.4800000000000004</v>
      </c>
      <c r="C1159">
        <v>-3.87</v>
      </c>
      <c r="D1159">
        <v>2.67</v>
      </c>
      <c r="E1159">
        <v>0.33</v>
      </c>
    </row>
    <row r="1160" spans="1:5">
      <c r="A1160">
        <v>192906</v>
      </c>
      <c r="B1160">
        <v>9.6999999999999993</v>
      </c>
      <c r="C1160">
        <v>-2.14</v>
      </c>
      <c r="D1160">
        <v>-2.74</v>
      </c>
      <c r="E1160">
        <v>0.52</v>
      </c>
    </row>
    <row r="1161" spans="1:5">
      <c r="A1161">
        <v>192905</v>
      </c>
      <c r="B1161">
        <v>-6.38</v>
      </c>
      <c r="C1161">
        <v>-5.44</v>
      </c>
      <c r="D1161">
        <v>-1.52</v>
      </c>
      <c r="E1161">
        <v>0.44</v>
      </c>
    </row>
    <row r="1162" spans="1:5">
      <c r="A1162">
        <v>192904</v>
      </c>
      <c r="B1162">
        <v>1.47</v>
      </c>
      <c r="C1162">
        <v>-1.1200000000000001</v>
      </c>
      <c r="D1162">
        <v>0.93</v>
      </c>
      <c r="E1162">
        <v>0.36</v>
      </c>
    </row>
    <row r="1163" spans="1:5">
      <c r="A1163">
        <v>192903</v>
      </c>
      <c r="B1163">
        <v>-0.85</v>
      </c>
      <c r="C1163">
        <v>-4.91</v>
      </c>
      <c r="D1163">
        <v>1.57</v>
      </c>
      <c r="E1163">
        <v>0.34</v>
      </c>
    </row>
    <row r="1164" spans="1:5">
      <c r="A1164">
        <v>192902</v>
      </c>
      <c r="B1164">
        <v>-0.34</v>
      </c>
      <c r="C1164">
        <v>-0.33</v>
      </c>
      <c r="D1164">
        <v>1.66</v>
      </c>
      <c r="E1164">
        <v>0.36</v>
      </c>
    </row>
    <row r="1165" spans="1:5">
      <c r="A1165">
        <v>192901</v>
      </c>
      <c r="B1165">
        <v>4.66</v>
      </c>
      <c r="C1165">
        <v>-3.35</v>
      </c>
      <c r="D1165">
        <v>-1.22</v>
      </c>
      <c r="E1165">
        <v>0.34</v>
      </c>
    </row>
    <row r="1166" spans="1:5">
      <c r="A1166">
        <v>192812</v>
      </c>
      <c r="B1166">
        <v>0.4</v>
      </c>
      <c r="C1166">
        <v>-0.93</v>
      </c>
      <c r="D1166">
        <v>-0.52</v>
      </c>
      <c r="E1166">
        <v>0.06</v>
      </c>
    </row>
    <row r="1167" spans="1:5">
      <c r="A1167">
        <v>192811</v>
      </c>
      <c r="B1167">
        <v>11.82</v>
      </c>
      <c r="C1167">
        <v>-1.82</v>
      </c>
      <c r="D1167">
        <v>2.65</v>
      </c>
      <c r="E1167">
        <v>0.38</v>
      </c>
    </row>
    <row r="1168" spans="1:5">
      <c r="A1168">
        <v>192810</v>
      </c>
      <c r="B1168">
        <v>1.31</v>
      </c>
      <c r="C1168">
        <v>2.2400000000000002</v>
      </c>
      <c r="D1168">
        <v>-2.14</v>
      </c>
      <c r="E1168">
        <v>0.41</v>
      </c>
    </row>
    <row r="1169" spans="1:5">
      <c r="A1169">
        <v>192809</v>
      </c>
      <c r="B1169">
        <v>2.87</v>
      </c>
      <c r="C1169">
        <v>2.4</v>
      </c>
      <c r="D1169">
        <v>0.84</v>
      </c>
      <c r="E1169">
        <v>0.27</v>
      </c>
    </row>
    <row r="1170" spans="1:5">
      <c r="A1170">
        <v>192808</v>
      </c>
      <c r="B1170">
        <v>6.69</v>
      </c>
      <c r="C1170">
        <v>-2.04</v>
      </c>
      <c r="D1170">
        <v>-2.13</v>
      </c>
      <c r="E1170">
        <v>0.32</v>
      </c>
    </row>
    <row r="1171" spans="1:5">
      <c r="A1171">
        <v>192807</v>
      </c>
      <c r="B1171">
        <v>0.63</v>
      </c>
      <c r="C1171">
        <v>-1.36</v>
      </c>
      <c r="D1171">
        <v>-0.54</v>
      </c>
      <c r="E1171">
        <v>0.32</v>
      </c>
    </row>
    <row r="1172" spans="1:5">
      <c r="A1172">
        <v>192806</v>
      </c>
      <c r="B1172">
        <v>-4.9000000000000004</v>
      </c>
      <c r="C1172">
        <v>-3.76</v>
      </c>
      <c r="D1172">
        <v>0.28000000000000003</v>
      </c>
      <c r="E1172">
        <v>0.31</v>
      </c>
    </row>
    <row r="1173" spans="1:5">
      <c r="A1173">
        <v>192805</v>
      </c>
      <c r="B1173">
        <v>1.52</v>
      </c>
      <c r="C1173">
        <v>2.7</v>
      </c>
      <c r="D1173">
        <v>-3</v>
      </c>
      <c r="E1173">
        <v>0.32</v>
      </c>
    </row>
    <row r="1174" spans="1:5">
      <c r="A1174">
        <v>192804</v>
      </c>
      <c r="B1174">
        <v>4.25</v>
      </c>
      <c r="C1174">
        <v>4.1399999999999997</v>
      </c>
      <c r="D1174">
        <v>3.25</v>
      </c>
      <c r="E1174">
        <v>0.22</v>
      </c>
    </row>
    <row r="1175" spans="1:5">
      <c r="A1175">
        <v>192803</v>
      </c>
      <c r="B1175">
        <v>8.7899999999999991</v>
      </c>
      <c r="C1175">
        <v>-0.38</v>
      </c>
      <c r="D1175">
        <v>-1.1100000000000001</v>
      </c>
      <c r="E1175">
        <v>0.28999999999999998</v>
      </c>
    </row>
    <row r="1176" spans="1:5">
      <c r="A1176">
        <v>192802</v>
      </c>
      <c r="B1176">
        <v>-1.69</v>
      </c>
      <c r="C1176">
        <v>-2.06</v>
      </c>
      <c r="D1176">
        <v>-0.64</v>
      </c>
      <c r="E1176">
        <v>0.33</v>
      </c>
    </row>
    <row r="1177" spans="1:5">
      <c r="A1177">
        <v>192801</v>
      </c>
      <c r="B1177">
        <v>-0.56999999999999995</v>
      </c>
      <c r="C1177">
        <v>4.2</v>
      </c>
      <c r="D1177">
        <v>-0.71</v>
      </c>
      <c r="E1177">
        <v>0.25</v>
      </c>
    </row>
    <row r="1178" spans="1:5">
      <c r="A1178">
        <v>192712</v>
      </c>
      <c r="B1178">
        <v>2.09</v>
      </c>
      <c r="C1178">
        <v>0.98</v>
      </c>
      <c r="D1178">
        <v>-1.1200000000000001</v>
      </c>
      <c r="E1178">
        <v>0.22</v>
      </c>
    </row>
    <row r="1179" spans="1:5">
      <c r="A1179">
        <v>192711</v>
      </c>
      <c r="B1179">
        <v>6.52</v>
      </c>
      <c r="C1179">
        <v>2.78</v>
      </c>
      <c r="D1179">
        <v>-0.08</v>
      </c>
      <c r="E1179">
        <v>0.21</v>
      </c>
    </row>
    <row r="1180" spans="1:5">
      <c r="A1180">
        <v>192710</v>
      </c>
      <c r="B1180">
        <v>-4.29</v>
      </c>
      <c r="C1180">
        <v>2.0299999999999998</v>
      </c>
      <c r="D1180">
        <v>-4.47</v>
      </c>
      <c r="E1180">
        <v>0.25</v>
      </c>
    </row>
    <row r="1181" spans="1:5">
      <c r="A1181">
        <v>192709</v>
      </c>
      <c r="B1181">
        <v>4.7699999999999996</v>
      </c>
      <c r="C1181">
        <v>-3.6</v>
      </c>
      <c r="D1181">
        <v>-0.56999999999999995</v>
      </c>
      <c r="E1181">
        <v>0.21</v>
      </c>
    </row>
    <row r="1182" spans="1:5">
      <c r="A1182">
        <v>192708</v>
      </c>
      <c r="B1182">
        <v>1.99</v>
      </c>
      <c r="C1182">
        <v>-0.77</v>
      </c>
      <c r="D1182">
        <v>-3.85</v>
      </c>
      <c r="E1182">
        <v>0.28000000000000003</v>
      </c>
    </row>
    <row r="1183" spans="1:5">
      <c r="A1183">
        <v>192707</v>
      </c>
      <c r="B1183">
        <v>7.26</v>
      </c>
      <c r="C1183">
        <v>-3.27</v>
      </c>
      <c r="D1183">
        <v>-1.1299999999999999</v>
      </c>
      <c r="E1183">
        <v>0.3</v>
      </c>
    </row>
    <row r="1184" spans="1:5">
      <c r="A1184">
        <v>192706</v>
      </c>
      <c r="B1184">
        <v>-2.38</v>
      </c>
      <c r="C1184">
        <v>0.51</v>
      </c>
      <c r="D1184">
        <v>-1.72</v>
      </c>
      <c r="E1184">
        <v>0.26</v>
      </c>
    </row>
    <row r="1185" spans="1:5">
      <c r="A1185">
        <v>192705</v>
      </c>
      <c r="B1185">
        <v>5.45</v>
      </c>
      <c r="C1185">
        <v>1.55</v>
      </c>
      <c r="D1185">
        <v>4.8</v>
      </c>
      <c r="E1185">
        <v>0.3</v>
      </c>
    </row>
    <row r="1186" spans="1:5">
      <c r="A1186">
        <v>192704</v>
      </c>
      <c r="B1186">
        <v>0.47</v>
      </c>
      <c r="C1186">
        <v>0.39</v>
      </c>
      <c r="D1186">
        <v>0.65</v>
      </c>
      <c r="E1186">
        <v>0.25</v>
      </c>
    </row>
    <row r="1187" spans="1:5">
      <c r="A1187">
        <v>192703</v>
      </c>
      <c r="B1187">
        <v>0.14000000000000001</v>
      </c>
      <c r="C1187">
        <v>-1.77</v>
      </c>
      <c r="D1187">
        <v>-2.38</v>
      </c>
      <c r="E1187">
        <v>0.3</v>
      </c>
    </row>
    <row r="1188" spans="1:5">
      <c r="A1188">
        <v>192702</v>
      </c>
      <c r="B1188">
        <v>4.17</v>
      </c>
      <c r="C1188">
        <v>7.0000000000000007E-2</v>
      </c>
      <c r="D1188">
        <v>2.72</v>
      </c>
      <c r="E1188">
        <v>0.26</v>
      </c>
    </row>
    <row r="1189" spans="1:5">
      <c r="A1189">
        <v>192701</v>
      </c>
      <c r="B1189">
        <v>-0.05</v>
      </c>
      <c r="C1189">
        <v>-0.32</v>
      </c>
      <c r="D1189">
        <v>4.58</v>
      </c>
      <c r="E1189">
        <v>0.25</v>
      </c>
    </row>
    <row r="1190" spans="1:5">
      <c r="A1190">
        <v>192612</v>
      </c>
      <c r="B1190">
        <v>2.62</v>
      </c>
      <c r="C1190">
        <v>-7.0000000000000007E-2</v>
      </c>
      <c r="D1190">
        <v>0.06</v>
      </c>
      <c r="E1190">
        <v>0.28000000000000003</v>
      </c>
    </row>
    <row r="1191" spans="1:5">
      <c r="A1191">
        <v>192611</v>
      </c>
      <c r="B1191">
        <v>2.54</v>
      </c>
      <c r="C1191">
        <v>-0.11</v>
      </c>
      <c r="D1191">
        <v>-0.61</v>
      </c>
      <c r="E1191">
        <v>0.31</v>
      </c>
    </row>
    <row r="1192" spans="1:5">
      <c r="A1192">
        <v>192610</v>
      </c>
      <c r="B1192">
        <v>-3.27</v>
      </c>
      <c r="C1192">
        <v>-0.14000000000000001</v>
      </c>
      <c r="D1192">
        <v>0.82</v>
      </c>
      <c r="E1192">
        <v>0.32</v>
      </c>
    </row>
    <row r="1193" spans="1:5">
      <c r="A1193">
        <v>192609</v>
      </c>
      <c r="B1193">
        <v>0.38</v>
      </c>
      <c r="C1193">
        <v>-1.36</v>
      </c>
      <c r="D1193">
        <v>0.05</v>
      </c>
      <c r="E1193">
        <v>0.23</v>
      </c>
    </row>
    <row r="1194" spans="1:5">
      <c r="A1194">
        <v>192608</v>
      </c>
      <c r="B1194">
        <v>2.64</v>
      </c>
      <c r="C1194">
        <v>-1.1399999999999999</v>
      </c>
      <c r="D1194">
        <v>3.81</v>
      </c>
      <c r="E1194">
        <v>0.25</v>
      </c>
    </row>
    <row r="1195" spans="1:5">
      <c r="A1195">
        <v>192607</v>
      </c>
      <c r="B1195">
        <v>2.89</v>
      </c>
      <c r="C1195">
        <v>-2.5499999999999998</v>
      </c>
      <c r="D1195">
        <v>-2.39</v>
      </c>
      <c r="E1195">
        <v>0.22</v>
      </c>
    </row>
  </sheetData>
  <autoFilter ref="A4:E4" xr:uid="{785F726F-D068-4E53-BAFB-F0C9489307AE}">
    <sortState xmlns:xlrd2="http://schemas.microsoft.com/office/spreadsheetml/2017/richdata2" ref="A5:E1195">
      <sortCondition descending="1" ref="A4"/>
    </sortState>
  </autoFilter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7D47-F7BD-492F-AF9F-46DB384A679D}">
  <dimension ref="A1:CL3781"/>
  <sheetViews>
    <sheetView workbookViewId="0">
      <pane xSplit="1" ySplit="8" topLeftCell="T9" activePane="bottomRight" state="frozen"/>
      <selection pane="topRight" activeCell="B1" sqref="B1"/>
      <selection pane="bottomLeft" activeCell="A9" sqref="A9"/>
      <selection pane="bottomRight" activeCell="X8" sqref="X8"/>
    </sheetView>
  </sheetViews>
  <sheetFormatPr defaultRowHeight="14"/>
  <cols>
    <col min="1" max="1" width="19" customWidth="1"/>
    <col min="2" max="2" width="13.83203125" customWidth="1"/>
    <col min="3" max="6" width="13.83203125" style="48" customWidth="1"/>
    <col min="7" max="7" width="18.25" style="48" bestFit="1" customWidth="1"/>
    <col min="8" max="8" width="11.6640625" bestFit="1" customWidth="1"/>
    <col min="9" max="9" width="12.9140625" style="48" bestFit="1" customWidth="1"/>
    <col min="10" max="11" width="12.9140625" style="49" bestFit="1" customWidth="1"/>
    <col min="12" max="12" width="8" style="50" customWidth="1"/>
    <col min="13" max="17" width="6.33203125" style="50" bestFit="1" customWidth="1"/>
    <col min="18" max="18" width="9.08203125" style="47"/>
    <col min="19" max="19" width="7.1640625" style="50" bestFit="1" customWidth="1"/>
    <col min="20" max="20" width="19.33203125" style="50" bestFit="1" customWidth="1"/>
    <col min="21" max="21" width="15.9140625" style="50" bestFit="1" customWidth="1"/>
    <col min="22" max="22" width="5.33203125" style="50" bestFit="1" customWidth="1"/>
    <col min="23" max="23" width="12.1640625" style="50" bestFit="1" customWidth="1"/>
    <col min="24" max="24" width="15.58203125" bestFit="1" customWidth="1"/>
    <col min="25" max="34" width="11.6640625" customWidth="1"/>
    <col min="41" max="41" width="10.83203125" bestFit="1" customWidth="1"/>
    <col min="42" max="42" width="9.9140625" bestFit="1" customWidth="1"/>
    <col min="43" max="43" width="9.9140625" style="3" bestFit="1" customWidth="1"/>
    <col min="44" max="54" width="9.08203125" style="59"/>
    <col min="55" max="55" width="16" bestFit="1" customWidth="1"/>
    <col min="67" max="67" width="9.9140625" style="3" bestFit="1" customWidth="1"/>
    <col min="68" max="78" width="9.08203125" style="59"/>
    <col min="79" max="79" width="16" bestFit="1" customWidth="1"/>
  </cols>
  <sheetData>
    <row r="1" spans="1:90">
      <c r="A1" t="s">
        <v>0</v>
      </c>
      <c r="B1" s="3">
        <v>45973</v>
      </c>
    </row>
    <row r="2" spans="1:90">
      <c r="A2" t="s">
        <v>1</v>
      </c>
      <c r="B2">
        <v>5</v>
      </c>
    </row>
    <row r="3" spans="1:90">
      <c r="A3" t="s">
        <v>5</v>
      </c>
      <c r="B3" s="3">
        <v>44147</v>
      </c>
      <c r="L3" s="49">
        <v>9</v>
      </c>
      <c r="AO3" t="s">
        <v>413</v>
      </c>
      <c r="AP3" s="3">
        <v>43891</v>
      </c>
    </row>
    <row r="4" spans="1:90">
      <c r="A4" t="s">
        <v>2</v>
      </c>
      <c r="B4" t="s">
        <v>524</v>
      </c>
      <c r="L4" s="49">
        <f>_xlfn.XMATCH("*",D:D,-1,2)</f>
        <v>269</v>
      </c>
      <c r="AP4" s="3">
        <v>44561</v>
      </c>
    </row>
    <row r="5" spans="1:90" ht="28">
      <c r="A5" s="1"/>
      <c r="B5" s="1" t="s">
        <v>392</v>
      </c>
      <c r="C5" s="51" t="s">
        <v>393</v>
      </c>
      <c r="D5" s="51" t="s">
        <v>394</v>
      </c>
      <c r="E5" s="51" t="s">
        <v>395</v>
      </c>
      <c r="F5" s="51" t="s">
        <v>396</v>
      </c>
      <c r="G5" s="51" t="s">
        <v>397</v>
      </c>
      <c r="H5" s="1" t="s">
        <v>13</v>
      </c>
      <c r="I5" s="51" t="s">
        <v>28</v>
      </c>
      <c r="J5" s="52" t="s">
        <v>385</v>
      </c>
      <c r="K5" s="52" t="s">
        <v>386</v>
      </c>
      <c r="AR5" s="59" t="s">
        <v>415</v>
      </c>
      <c r="BP5" s="59" t="s">
        <v>415</v>
      </c>
    </row>
    <row r="6" spans="1:90">
      <c r="A6" s="4"/>
      <c r="B6" s="53" t="s">
        <v>3</v>
      </c>
      <c r="C6" s="54" t="s">
        <v>7</v>
      </c>
      <c r="D6" s="54" t="s">
        <v>8</v>
      </c>
      <c r="E6" s="54" t="s">
        <v>9</v>
      </c>
      <c r="F6" s="54" t="s">
        <v>10</v>
      </c>
      <c r="G6" s="54" t="s">
        <v>389</v>
      </c>
      <c r="H6" s="55" t="s">
        <v>14</v>
      </c>
      <c r="I6" s="54" t="s">
        <v>27</v>
      </c>
      <c r="J6" s="52" t="s">
        <v>383</v>
      </c>
      <c r="K6" s="56" t="s">
        <v>525</v>
      </c>
      <c r="L6" s="50" t="str" cm="1">
        <f t="array" ref="L6:Q6">B6:G6</f>
        <v>COP</v>
      </c>
      <c r="M6" s="50" t="str">
        <v>XOM</v>
      </c>
      <c r="N6" s="50" t="str">
        <v>CVX</v>
      </c>
      <c r="O6" s="50" t="str">
        <v>EOG</v>
      </c>
      <c r="P6" s="50" t="str">
        <v>BP</v>
      </c>
      <c r="Q6" s="50" t="str">
        <v>DVN</v>
      </c>
      <c r="R6" s="47" t="s">
        <v>403</v>
      </c>
      <c r="S6" s="50" t="str" cm="1">
        <f t="array" ref="S6:V6">H5:K5</f>
        <v>Oil Price</v>
      </c>
      <c r="T6" s="50" t="str">
        <v>Copper-Price Per Pound</v>
      </c>
      <c r="U6" s="50" t="str">
        <v>Energy Sector Index</v>
      </c>
      <c r="V6" s="50" t="str">
        <v>SPX</v>
      </c>
      <c r="W6" s="50" t="s">
        <v>404</v>
      </c>
      <c r="Y6" s="57">
        <f>B9/B269-1</f>
        <v>1.9129685642282226</v>
      </c>
      <c r="Z6" s="57">
        <f t="shared" ref="Z6:AD6" si="0">C9/C269-1</f>
        <v>2.9406349244028616</v>
      </c>
      <c r="AA6" s="57">
        <f t="shared" si="0"/>
        <v>1.3172002266078926</v>
      </c>
      <c r="AB6" s="57">
        <f t="shared" si="0"/>
        <v>2.1441869677163794</v>
      </c>
      <c r="AC6" s="57">
        <f t="shared" si="0"/>
        <v>1.4584410638357306</v>
      </c>
      <c r="AD6" s="57">
        <f t="shared" si="0"/>
        <v>2.7092886310853799</v>
      </c>
      <c r="AE6" s="57">
        <f>AVERAGE(Z6:AD6)</f>
        <v>2.113950362729649</v>
      </c>
      <c r="AF6" s="57">
        <f>H9/H269-1</f>
        <v>0.47896039603960405</v>
      </c>
      <c r="AG6" s="57">
        <f t="shared" ref="AG6:AI6" si="1">I9/I269-1</f>
        <v>0.55978602894902463</v>
      </c>
      <c r="AH6" s="57">
        <f t="shared" si="1"/>
        <v>1.6899016383679388</v>
      </c>
      <c r="AI6" s="57">
        <f t="shared" si="1"/>
        <v>0.97600241912581054</v>
      </c>
      <c r="AR6" s="69"/>
      <c r="BP6" s="69">
        <v>1</v>
      </c>
    </row>
    <row r="7" spans="1:90">
      <c r="A7" s="2" t="s">
        <v>4</v>
      </c>
      <c r="B7" t="s">
        <v>6</v>
      </c>
      <c r="H7" t="s">
        <v>15</v>
      </c>
      <c r="I7" s="48" t="s">
        <v>15</v>
      </c>
      <c r="J7" s="49" t="s">
        <v>15</v>
      </c>
      <c r="K7" s="49" t="s">
        <v>15</v>
      </c>
      <c r="Y7" t="s">
        <v>405</v>
      </c>
      <c r="Z7">
        <f>COUNT(_xlfn.ANCHORARRAY(L9))</f>
        <v>260</v>
      </c>
      <c r="AS7"/>
      <c r="BE7">
        <f>COUNT(_xlfn.ANCHORARRAY(AR9))</f>
        <v>201</v>
      </c>
      <c r="CC7">
        <f>COUNT(_xlfn.ANCHORARRAY(BP9))</f>
        <v>59</v>
      </c>
      <c r="CD7">
        <f>Z7-BE7-CC7</f>
        <v>0</v>
      </c>
    </row>
    <row r="8" spans="1:90" s="1" customFormat="1" ht="42">
      <c r="A8" s="1" t="s">
        <v>4</v>
      </c>
      <c r="B8" s="1" t="s">
        <v>6</v>
      </c>
      <c r="C8" s="51" t="s">
        <v>6</v>
      </c>
      <c r="D8" s="51" t="s">
        <v>6</v>
      </c>
      <c r="E8" s="51" t="s">
        <v>6</v>
      </c>
      <c r="F8" s="51" t="s">
        <v>6</v>
      </c>
      <c r="G8" s="51" t="s">
        <v>6</v>
      </c>
      <c r="H8" s="1" t="s">
        <v>15</v>
      </c>
      <c r="I8" s="51" t="s">
        <v>15</v>
      </c>
      <c r="J8" s="52" t="s">
        <v>15</v>
      </c>
      <c r="K8" s="52" t="s">
        <v>15</v>
      </c>
      <c r="L8" s="60" t="s">
        <v>398</v>
      </c>
      <c r="M8" s="60"/>
      <c r="N8" s="60"/>
      <c r="O8" s="60"/>
      <c r="P8" s="60"/>
      <c r="Q8" s="60"/>
      <c r="R8" s="61"/>
      <c r="S8" s="60"/>
      <c r="T8" s="60"/>
      <c r="U8" s="60"/>
      <c r="V8" s="60"/>
      <c r="W8" s="60"/>
      <c r="X8" s="1" t="s">
        <v>526</v>
      </c>
      <c r="Y8" s="62" t="str" cm="1">
        <f t="array" ref="Y8:AI8">L6:V6</f>
        <v>COP</v>
      </c>
      <c r="Z8" s="1" t="str">
        <v>XOM</v>
      </c>
      <c r="AA8" s="1" t="str">
        <v>CVX</v>
      </c>
      <c r="AB8" s="1" t="str">
        <v>EOG</v>
      </c>
      <c r="AC8" s="1" t="str">
        <v>BP</v>
      </c>
      <c r="AD8" s="1" t="str">
        <v>DVN</v>
      </c>
      <c r="AE8" s="1" t="str">
        <v>Peers Average</v>
      </c>
      <c r="AF8" s="1" t="str">
        <v>Oil Price</v>
      </c>
      <c r="AG8" s="1" t="str">
        <v>Copper-Price Per Pound</v>
      </c>
      <c r="AH8" s="1" t="str">
        <v>Energy Sector Index</v>
      </c>
      <c r="AI8" s="1" t="str">
        <v>SPX</v>
      </c>
      <c r="AM8" s="1" t="s">
        <v>409</v>
      </c>
      <c r="AO8" s="1" t="s">
        <v>414</v>
      </c>
      <c r="AQ8" s="66"/>
      <c r="AR8" s="67" t="str" cm="1">
        <f t="array" ref="AR8:BB8">_xlfn.ANCHORARRAY(Y8)</f>
        <v>COP</v>
      </c>
      <c r="AS8" s="67" t="str">
        <v>XOM</v>
      </c>
      <c r="AT8" s="67" t="str">
        <v>CVX</v>
      </c>
      <c r="AU8" s="67" t="str">
        <v>EOG</v>
      </c>
      <c r="AV8" s="67" t="str">
        <v>BP</v>
      </c>
      <c r="AW8" s="67" t="str">
        <v>DVN</v>
      </c>
      <c r="AX8" s="67" t="str">
        <v>Peers Average</v>
      </c>
      <c r="AY8" s="67" t="str">
        <v>Oil Price</v>
      </c>
      <c r="AZ8" s="67" t="str">
        <v>Copper-Price Per Pound</v>
      </c>
      <c r="BA8" s="67" t="str">
        <v>Energy Sector Index</v>
      </c>
      <c r="BB8" s="67" t="str">
        <v>SPX</v>
      </c>
      <c r="BD8" s="70" t="str" cm="1">
        <f t="array" ref="BD8:BN8">_xlfn.ANCHORARRAY(AR8)</f>
        <v>COP</v>
      </c>
      <c r="BE8" s="1" t="str">
        <v>XOM</v>
      </c>
      <c r="BF8" s="1" t="str">
        <v>CVX</v>
      </c>
      <c r="BG8" s="1" t="str">
        <v>EOG</v>
      </c>
      <c r="BH8" s="1" t="str">
        <v>BP</v>
      </c>
      <c r="BI8" s="1" t="str">
        <v>DVN</v>
      </c>
      <c r="BJ8" s="1" t="str">
        <v>Peers Average</v>
      </c>
      <c r="BK8" s="1" t="str">
        <v>Oil Price</v>
      </c>
      <c r="BL8" s="1" t="str">
        <v>Copper-Price Per Pound</v>
      </c>
      <c r="BM8" s="1" t="str">
        <v>Energy Sector Index</v>
      </c>
      <c r="BN8" s="1" t="str">
        <v>SPX</v>
      </c>
      <c r="BO8" s="66"/>
      <c r="BP8" s="67" t="str" cm="1">
        <f t="array" ref="BP8:BZ8">_xlfn.ANCHORARRAY(AR8)</f>
        <v>COP</v>
      </c>
      <c r="BQ8" s="67" t="str">
        <v>XOM</v>
      </c>
      <c r="BR8" s="67" t="str">
        <v>CVX</v>
      </c>
      <c r="BS8" s="67" t="str">
        <v>EOG</v>
      </c>
      <c r="BT8" s="67" t="str">
        <v>BP</v>
      </c>
      <c r="BU8" s="67" t="str">
        <v>DVN</v>
      </c>
      <c r="BV8" s="67" t="str">
        <v>Peers Average</v>
      </c>
      <c r="BW8" s="67" t="str">
        <v>Oil Price</v>
      </c>
      <c r="BX8" s="67" t="str">
        <v>Copper-Price Per Pound</v>
      </c>
      <c r="BY8" s="67" t="str">
        <v>Energy Sector Index</v>
      </c>
      <c r="BZ8" s="67" t="str">
        <v>SPX</v>
      </c>
      <c r="CB8" s="70" t="str" cm="1">
        <f t="array" ref="CB8:CL8">_xlfn.ANCHORARRAY(BP8)</f>
        <v>COP</v>
      </c>
      <c r="CC8" s="1" t="str">
        <v>XOM</v>
      </c>
      <c r="CD8" s="1" t="str">
        <v>CVX</v>
      </c>
      <c r="CE8" s="1" t="str">
        <v>EOG</v>
      </c>
      <c r="CF8" s="1" t="str">
        <v>BP</v>
      </c>
      <c r="CG8" s="1" t="str">
        <v>DVN</v>
      </c>
      <c r="CH8" s="1" t="str">
        <v>Peers Average</v>
      </c>
      <c r="CI8" s="1" t="str">
        <v>Oil Price</v>
      </c>
      <c r="CJ8" s="1" t="str">
        <v>Copper-Price Per Pound</v>
      </c>
      <c r="CK8" s="1" t="str">
        <v>Energy Sector Index</v>
      </c>
      <c r="CL8" s="1" t="str">
        <v>SPX</v>
      </c>
    </row>
    <row r="9" spans="1:90">
      <c r="A9" s="3">
        <v>45968</v>
      </c>
      <c r="B9" s="48">
        <v>86.83</v>
      </c>
      <c r="C9" s="48">
        <v>116.20361</v>
      </c>
      <c r="D9" s="48">
        <v>155.02000000000001</v>
      </c>
      <c r="E9" s="48">
        <v>105.41</v>
      </c>
      <c r="F9" s="48">
        <v>36.084580000000003</v>
      </c>
      <c r="G9" s="48">
        <v>33.700000000000003</v>
      </c>
      <c r="H9">
        <v>59.75</v>
      </c>
      <c r="I9" s="48">
        <v>4.9569999999999999</v>
      </c>
      <c r="J9" s="49">
        <v>684.71847000000002</v>
      </c>
      <c r="K9" s="49">
        <v>12873.68463</v>
      </c>
      <c r="L9" s="50" cm="1">
        <f t="array" ref="L9:L268">INDEX(B:B,$L$3):INDEX(B:B,$L$4-1)/INDEX(B:B,$L$3+1):INDEX(B:B,$L$4)-1</f>
        <v>-2.2844924600495142E-2</v>
      </c>
      <c r="M9" s="50" cm="1">
        <f t="array" ref="M9:M268">INDEX(C:C,$L$3):INDEX(C:C,$L$4-1)/INDEX(C:C,$L$3+1):INDEX(C:C,$L$4)-1</f>
        <v>2.5008730386180789E-2</v>
      </c>
      <c r="N9" s="50" cm="1">
        <f t="array" ref="N9:N268">INDEX(D:D,$L$3):INDEX(D:D,$L$4-1)/INDEX(D:D,$L$3+1):INDEX(D:D,$L$4)-1</f>
        <v>-1.7118944965762051E-2</v>
      </c>
      <c r="O9" s="50" cm="1">
        <f t="array" ref="O9:O268">INDEX(E:E,$L$3):INDEX(E:E,$L$4-1)/INDEX(E:E,$L$3+1):INDEX(E:E,$L$4)-1</f>
        <v>-4.0627362055933869E-3</v>
      </c>
      <c r="P9" s="50" cm="1">
        <f t="array" ref="P9:P268">INDEX(F:F,$L$3):INDEX(F:F,$L$4-1)/INDEX(F:F,$L$3+1):INDEX(F:F,$L$4)-1</f>
        <v>4.1275204001128829E-2</v>
      </c>
      <c r="Q9" s="50" cm="1">
        <f t="array" ref="Q9:Q268">INDEX(G:G,$L$3):INDEX(G:G,$L$4-1)/INDEX(G:G,$L$3+1):INDEX(G:G,$L$4)-1</f>
        <v>3.7242228377962538E-2</v>
      </c>
      <c r="R9" s="47" cm="1">
        <f t="array" ref="R9:R268">INDEX(W:W,$L$3):INDEX(W:W,$L$4-1)</f>
        <v>1.6468896318783344E-2</v>
      </c>
      <c r="S9" s="50" cm="1">
        <f t="array" ref="S9:S268">INDEX(H:H,$L$3):INDEX(H:H,$L$4-1)/INDEX(H:H,$L$3+1):INDEX(H:H,$L$4)-1</f>
        <v>-2.0170547720564036E-2</v>
      </c>
      <c r="T9" s="50" cm="1">
        <f t="array" ref="T9:T268">INDEX(I:I,$L$3):INDEX(I:I,$L$4-1)/INDEX(I:I,$L$3+1):INDEX(I:I,$L$4)-1</f>
        <v>-2.5938298290430484E-2</v>
      </c>
      <c r="U9" s="50" cm="1">
        <f t="array" ref="U9:U268">INDEX(J:J,$L$3):INDEX(J:J,$L$4-1)/INDEX(J:J,$L$3+1):INDEX(J:J,$L$4)-1</f>
        <v>1.4793337361175274E-2</v>
      </c>
      <c r="V9" s="50" cm="1">
        <f t="array" ref="V9:V268">INDEX(K:K,$L$3):INDEX(K:K,$L$4-1)/INDEX(K:K,$L$3+1):INDEX(K:K,$L$4)-1</f>
        <v>-1.6156793954615445E-2</v>
      </c>
      <c r="W9" s="50">
        <f t="shared" ref="W9:W72" si="2">AVERAGE(M9:Q9)</f>
        <v>1.6468896318783344E-2</v>
      </c>
      <c r="X9" s="1" t="s">
        <v>406</v>
      </c>
      <c r="Y9" s="62">
        <f>MIN(_xlfn.ANCHORARRAY(L9))</f>
        <v>-0.19763758379366858</v>
      </c>
      <c r="Z9" s="62">
        <f t="shared" ref="Z9:AI9" si="3">MIN(_xlfn.ANCHORARRAY(M9))</f>
        <v>-0.14274333813949136</v>
      </c>
      <c r="AA9" s="62">
        <f t="shared" si="3"/>
        <v>-0.15404792691776537</v>
      </c>
      <c r="AB9" s="62">
        <f t="shared" si="3"/>
        <v>-0.2138526569762319</v>
      </c>
      <c r="AC9" s="62">
        <f t="shared" si="3"/>
        <v>-0.1618426883354297</v>
      </c>
      <c r="AD9" s="62">
        <f t="shared" si="3"/>
        <v>-0.21658121696653643</v>
      </c>
      <c r="AE9" s="62">
        <f t="shared" si="3"/>
        <v>-0.17440369823385429</v>
      </c>
      <c r="AF9" s="62">
        <f t="shared" si="3"/>
        <v>-0.12844600526777883</v>
      </c>
      <c r="AG9" s="62">
        <f t="shared" si="3"/>
        <v>-0.23327571305099393</v>
      </c>
      <c r="AH9" s="62">
        <f t="shared" si="3"/>
        <v>-0.17155362277007902</v>
      </c>
      <c r="AI9" s="62">
        <f t="shared" si="3"/>
        <v>-9.0599797471280108E-2</v>
      </c>
      <c r="AM9" s="63">
        <v>-0.1</v>
      </c>
      <c r="AO9" t="str">
        <f t="shared" ref="AO9:AO72" si="4">IF(A9&lt;$AP$3,"",IF(A9&lt;=$AP$4,1,""))</f>
        <v/>
      </c>
      <c r="AQ9" s="3" cm="1">
        <f t="array" ref="AQ9:AQ209">_xlfn._xlws.FILTER($A$9:$A$268, $AO$9:$AO$268 = AR6, "")</f>
        <v>45968</v>
      </c>
      <c r="AR9" s="68" cm="1">
        <f t="array" ref="AR9:AR209">_xlfn._xlws.FILTER(_xlfn.ANCHORARRAY(L9), $AO$9:$AO$268 = $AR$6, "")</f>
        <v>-2.2844924600495142E-2</v>
      </c>
      <c r="AS9" s="68" cm="1">
        <f t="array" ref="AS9:AS209">_xlfn._xlws.FILTER(_xlfn.ANCHORARRAY(M9), $AO$9:$AO$268 = $AR$6, "")</f>
        <v>2.5008730386180789E-2</v>
      </c>
      <c r="AT9" s="68" cm="1">
        <f t="array" ref="AT9:AT209">_xlfn._xlws.FILTER(_xlfn.ANCHORARRAY(N9), $AO$9:$AO$268 = $AR$6, "")</f>
        <v>-1.7118944965762051E-2</v>
      </c>
      <c r="AU9" s="68" cm="1">
        <f t="array" ref="AU9:AU209">_xlfn._xlws.FILTER(_xlfn.ANCHORARRAY(O9), $AO$9:$AO$268 = $AR$6, "")</f>
        <v>-4.0627362055933869E-3</v>
      </c>
      <c r="AV9" s="68" cm="1">
        <f t="array" ref="AV9:AV209">_xlfn._xlws.FILTER(_xlfn.ANCHORARRAY(P9), $AO$9:$AO$268 = $AR$6, "")</f>
        <v>4.1275204001128829E-2</v>
      </c>
      <c r="AW9" s="68" cm="1">
        <f t="array" ref="AW9:AW209">_xlfn._xlws.FILTER(_xlfn.ANCHORARRAY(Q9), $AO$9:$AO$268 = $AR$6, "")</f>
        <v>3.7242228377962538E-2</v>
      </c>
      <c r="AX9" s="68" cm="1">
        <f t="array" ref="AX9:AX209">_xlfn._xlws.FILTER(_xlfn.ANCHORARRAY(R9), $AO$9:$AO$268 = $AR$6, "")</f>
        <v>1.6468896318783344E-2</v>
      </c>
      <c r="AY9" s="68" cm="1">
        <f t="array" ref="AY9:AY209">_xlfn._xlws.FILTER(_xlfn.ANCHORARRAY(S9), $AO$9:$AO$268 = $AR$6, "")</f>
        <v>-2.0170547720564036E-2</v>
      </c>
      <c r="AZ9" s="68" cm="1">
        <f t="array" ref="AZ9:AZ209">_xlfn._xlws.FILTER(_xlfn.ANCHORARRAY(T9), $AO$9:$AO$268 = $AR$6, "")</f>
        <v>-2.5938298290430484E-2</v>
      </c>
      <c r="BA9" s="68" cm="1">
        <f t="array" ref="BA9:BA209">_xlfn._xlws.FILTER(_xlfn.ANCHORARRAY(U9), $AO$9:$AO$268 = $AR$6, "")</f>
        <v>1.4793337361175274E-2</v>
      </c>
      <c r="BB9" s="68" cm="1">
        <f t="array" ref="BB9:BB209">_xlfn._xlws.FILTER(_xlfn.ANCHORARRAY(V9), $AO$9:$AO$268 = $AR$6, "")</f>
        <v>-1.6156793954615445E-2</v>
      </c>
      <c r="BC9" s="1" t="s">
        <v>406</v>
      </c>
      <c r="BD9" s="62">
        <f t="shared" ref="BD9" si="5">MIN(_xlfn.ANCHORARRAY(AR9))</f>
        <v>-0.19763758379366858</v>
      </c>
      <c r="BE9" s="62">
        <f t="shared" ref="BE9" si="6">MIN(_xlfn.ANCHORARRAY(AS9))</f>
        <v>-0.14274333813949136</v>
      </c>
      <c r="BF9" s="62">
        <f t="shared" ref="BF9" si="7">MIN(_xlfn.ANCHORARRAY(AT9))</f>
        <v>-0.15404792691776537</v>
      </c>
      <c r="BG9" s="62">
        <f t="shared" ref="BG9" si="8">MIN(_xlfn.ANCHORARRAY(AU9))</f>
        <v>-0.2138526569762319</v>
      </c>
      <c r="BH9" s="62">
        <f t="shared" ref="BH9" si="9">MIN(_xlfn.ANCHORARRAY(AV9))</f>
        <v>-0.1618426883354297</v>
      </c>
      <c r="BI9" s="62">
        <f t="shared" ref="BI9" si="10">MIN(_xlfn.ANCHORARRAY(AW9))</f>
        <v>-0.21658121696653643</v>
      </c>
      <c r="BJ9" s="62">
        <f t="shared" ref="BJ9" si="11">MIN(_xlfn.ANCHORARRAY(AX9))</f>
        <v>-0.17440369823385429</v>
      </c>
      <c r="BK9" s="62">
        <f t="shared" ref="BK9" si="12">MIN(_xlfn.ANCHORARRAY(AY9))</f>
        <v>-0.12844600526777883</v>
      </c>
      <c r="BL9" s="62">
        <f t="shared" ref="BL9" si="13">MIN(_xlfn.ANCHORARRAY(AZ9))</f>
        <v>-0.23327571305099393</v>
      </c>
      <c r="BM9" s="62">
        <f t="shared" ref="BM9:BN9" si="14">MIN(_xlfn.ANCHORARRAY(BA9))</f>
        <v>-0.17155362277007902</v>
      </c>
      <c r="BN9" s="62">
        <f t="shared" si="14"/>
        <v>-9.0599797471280108E-2</v>
      </c>
      <c r="BO9" s="3" cm="1">
        <f t="array" ref="BO9:BO67">_xlfn._xlws.FILTER($A$9:$A$268, $AO$9:$AO$268 = BP6, "")</f>
        <v>44561</v>
      </c>
      <c r="BP9" s="68" cm="1">
        <f t="array" ref="BP9:BP67">_xlfn._xlws.FILTER(_xlfn.ANCHORARRAY(L9), $AO$9:$AO$268 = $BP$6, "")</f>
        <v>1.671964253331204E-2</v>
      </c>
      <c r="BQ9" s="68" cm="1">
        <f t="array" ref="BQ9:BQ67">_xlfn._xlws.FILTER(_xlfn.ANCHORARRAY(M9), $AO$9:$AO$268 = $BP$6, "")</f>
        <v>2.7860388643825562E-3</v>
      </c>
      <c r="BR9" s="68" cm="1">
        <f t="array" ref="BR9:BR67">_xlfn._xlws.FILTER(_xlfn.ANCHORARRAY(N9), $AO$9:$AO$268 = $BP$6, "")</f>
        <v>8.0748918993203134E-3</v>
      </c>
      <c r="BS9" s="68" cm="1">
        <f t="array" ref="BS9:BS67">_xlfn._xlws.FILTER(_xlfn.ANCHORARRAY(O9), $AO$9:$AO$268 = $BP$6, "")</f>
        <v>1.8926402287762434E-2</v>
      </c>
      <c r="BT9" s="68" cm="1">
        <f t="array" ref="BT9:BT67">_xlfn._xlws.FILTER(_xlfn.ANCHORARRAY(P9), $AO$9:$AO$268 = $BP$6, "")</f>
        <v>-1.2606828329317255E-2</v>
      </c>
      <c r="BU9" s="68" cm="1">
        <f t="array" ref="BU9:BU67">_xlfn._xlws.FILTER(_xlfn.ANCHORARRAY(Q9), $AO$9:$AO$268 = $BP$6, "")</f>
        <v>4.7562455166750839E-2</v>
      </c>
      <c r="BV9" s="68" cm="1">
        <f t="array" ref="BV9:BV67">_xlfn._xlws.FILTER(_xlfn.ANCHORARRAY(R9), $AO$9:$AO$268 = $BP$6, "")</f>
        <v>1.2948591977779778E-2</v>
      </c>
      <c r="BW9" s="68" cm="1">
        <f t="array" ref="BW9:BW67">_xlfn._xlws.FILTER(_xlfn.ANCHORARRAY(S9), $AO$9:$AO$268 = $BP$6, "")</f>
        <v>1.9243799972895825E-2</v>
      </c>
      <c r="BX9" s="68" cm="1">
        <f t="array" ref="BX9:BX67">_xlfn._xlws.FILTER(_xlfn.ANCHORARRAY(T9), $AO$9:$AO$268 = $BP$6, "")</f>
        <v>1.732193732193732E-2</v>
      </c>
      <c r="BY9" s="68" cm="1">
        <f t="array" ref="BY9:BY67">_xlfn._xlws.FILTER(_xlfn.ANCHORARRAY(U9), $AO$9:$AO$268 = $BP$6, "")</f>
        <v>1.0427877486475889E-2</v>
      </c>
      <c r="BZ9" s="68" cm="1">
        <f t="array" ref="BZ9:BZ67">_xlfn._xlws.FILTER(_xlfn.ANCHORARRAY(V9), $AO$9:$AO$268 = $BP$6, "")</f>
        <v>8.6731088457328021E-3</v>
      </c>
      <c r="CA9" s="1" t="s">
        <v>406</v>
      </c>
      <c r="CB9" s="62">
        <f t="shared" ref="CB9" si="15">MIN(_xlfn.ANCHORARRAY(BP9))</f>
        <v>-0.11133644565081824</v>
      </c>
      <c r="CC9" s="62">
        <f t="shared" ref="CC9" si="16">MIN(_xlfn.ANCHORARRAY(BQ9))</f>
        <v>-8.8429869513660275E-2</v>
      </c>
      <c r="CD9" s="62">
        <f t="shared" ref="CD9" si="17">MIN(_xlfn.ANCHORARRAY(BR9))</f>
        <v>-7.332376422811604E-2</v>
      </c>
      <c r="CE9" s="62">
        <f t="shared" ref="CE9" si="18">MIN(_xlfn.ANCHORARRAY(BS9))</f>
        <v>-9.6583696321299706E-2</v>
      </c>
      <c r="CF9" s="62">
        <f t="shared" ref="CF9" si="19">MIN(_xlfn.ANCHORARRAY(BT9))</f>
        <v>-8.2275617193219075E-2</v>
      </c>
      <c r="CG9" s="62">
        <f t="shared" ref="CG9" si="20">MIN(_xlfn.ANCHORARRAY(BU9))</f>
        <v>-0.10017433107634621</v>
      </c>
      <c r="CH9" s="62">
        <f t="shared" ref="CH9" si="21">MIN(_xlfn.ANCHORARRAY(BV9))</f>
        <v>-7.752380329242059E-2</v>
      </c>
      <c r="CI9" s="62">
        <f t="shared" ref="CI9" si="22">MIN(_xlfn.ANCHORARRAY(BW9))</f>
        <v>-0.10258098498814838</v>
      </c>
      <c r="CJ9" s="62">
        <f t="shared" ref="CJ9" si="23">MIN(_xlfn.ANCHORARRAY(BX9))</f>
        <v>-8.385674931129472E-2</v>
      </c>
      <c r="CK9" s="62">
        <f t="shared" ref="CK9" si="24">MIN(_xlfn.ANCHORARRAY(BY9))</f>
        <v>-7.716613072416989E-2</v>
      </c>
      <c r="CL9" s="62">
        <f t="shared" ref="CL9" si="25">MIN(_xlfn.ANCHORARRAY(BZ9))</f>
        <v>-3.295637660972317E-2</v>
      </c>
    </row>
    <row r="10" spans="1:90">
      <c r="A10" s="3">
        <v>45961</v>
      </c>
      <c r="B10" s="48">
        <v>88.86</v>
      </c>
      <c r="C10" s="48">
        <v>113.36841</v>
      </c>
      <c r="D10" s="48">
        <v>157.72</v>
      </c>
      <c r="E10" s="48">
        <v>105.84</v>
      </c>
      <c r="F10" s="48">
        <v>34.654220000000002</v>
      </c>
      <c r="G10" s="48">
        <v>32.49</v>
      </c>
      <c r="H10">
        <v>60.98</v>
      </c>
      <c r="I10" s="48">
        <v>5.0890000000000004</v>
      </c>
      <c r="J10" s="49">
        <v>674.73685999999998</v>
      </c>
      <c r="K10" s="49">
        <v>13085.09786</v>
      </c>
      <c r="L10" s="50">
        <v>9.4286038850390774E-3</v>
      </c>
      <c r="M10" s="50">
        <v>-8.9262579041360368E-3</v>
      </c>
      <c r="N10" s="50">
        <v>1.3885317562355448E-2</v>
      </c>
      <c r="O10" s="50">
        <v>-5.0761421319795996E-3</v>
      </c>
      <c r="P10" s="50">
        <v>1.7081662739223624E-2</v>
      </c>
      <c r="Q10" s="50">
        <v>-1.4558689717925288E-2</v>
      </c>
      <c r="R10" s="47">
        <v>4.8117810950762949E-4</v>
      </c>
      <c r="S10" s="50">
        <v>-8.45528455284561E-3</v>
      </c>
      <c r="T10" s="50">
        <v>-6.5397755002438718E-3</v>
      </c>
      <c r="U10" s="50">
        <v>-3.9139652637021349E-5</v>
      </c>
      <c r="V10" s="50">
        <v>7.2089504322421227E-3</v>
      </c>
      <c r="W10" s="50">
        <f t="shared" si="2"/>
        <v>4.8117810950762949E-4</v>
      </c>
      <c r="X10" s="1" t="s">
        <v>407</v>
      </c>
      <c r="Y10" s="62">
        <f>MAX(_xlfn.ANCHORARRAY(L9))</f>
        <v>0.15800277543867258</v>
      </c>
      <c r="Z10" s="62">
        <f t="shared" ref="Z10:AI10" si="26">MAX(_xlfn.ANCHORARRAY(M9))</f>
        <v>0.15714121139275994</v>
      </c>
      <c r="AA10" s="62">
        <f t="shared" si="26"/>
        <v>0.13586236888796854</v>
      </c>
      <c r="AB10" s="62">
        <f t="shared" si="26"/>
        <v>0.18046910431309215</v>
      </c>
      <c r="AC10" s="62">
        <f t="shared" si="26"/>
        <v>0.18908361624873837</v>
      </c>
      <c r="AD10" s="62">
        <f t="shared" si="26"/>
        <v>0.19807087614835717</v>
      </c>
      <c r="AE10" s="62">
        <f t="shared" si="26"/>
        <v>0.13967943934268229</v>
      </c>
      <c r="AF10" s="62">
        <f t="shared" si="26"/>
        <v>0.26301998034719953</v>
      </c>
      <c r="AG10" s="62">
        <f t="shared" si="26"/>
        <v>0.10618641094608816</v>
      </c>
      <c r="AH10" s="62">
        <f t="shared" si="26"/>
        <v>0.13858316454507014</v>
      </c>
      <c r="AI10" s="62">
        <f t="shared" si="26"/>
        <v>6.6110222389675677E-2</v>
      </c>
      <c r="AM10" s="63">
        <f>AM9+1%</f>
        <v>-9.0000000000000011E-2</v>
      </c>
      <c r="AO10" t="str">
        <f t="shared" si="4"/>
        <v/>
      </c>
      <c r="AQ10" s="3">
        <v>45961</v>
      </c>
      <c r="AR10" s="59">
        <v>9.4286038850390774E-3</v>
      </c>
      <c r="AS10" s="59">
        <v>-8.9262579041360368E-3</v>
      </c>
      <c r="AT10" s="59">
        <v>1.3885317562355448E-2</v>
      </c>
      <c r="AU10" s="59">
        <v>-5.0761421319795996E-3</v>
      </c>
      <c r="AV10" s="59">
        <v>1.7081662739223624E-2</v>
      </c>
      <c r="AW10" s="59">
        <v>-1.4558689717925288E-2</v>
      </c>
      <c r="AX10" s="59">
        <v>4.8117810950762949E-4</v>
      </c>
      <c r="AY10" s="59">
        <v>-8.45528455284561E-3</v>
      </c>
      <c r="AZ10" s="59">
        <v>-6.5397755002438718E-3</v>
      </c>
      <c r="BA10" s="59">
        <v>-3.9139652637021349E-5</v>
      </c>
      <c r="BB10" s="59">
        <v>7.2089504322421227E-3</v>
      </c>
      <c r="BC10" s="1" t="s">
        <v>407</v>
      </c>
      <c r="BD10" s="62">
        <f t="shared" ref="BD10" si="27">MAX(_xlfn.ANCHORARRAY(AR9))</f>
        <v>0.15800277543867258</v>
      </c>
      <c r="BE10" s="62">
        <f t="shared" ref="BE10" si="28">MAX(_xlfn.ANCHORARRAY(AS9))</f>
        <v>0.15714121139275994</v>
      </c>
      <c r="BF10" s="62">
        <f t="shared" ref="BF10" si="29">MAX(_xlfn.ANCHORARRAY(AT9))</f>
        <v>0.13586236888796854</v>
      </c>
      <c r="BG10" s="62">
        <f t="shared" ref="BG10" si="30">MAX(_xlfn.ANCHORARRAY(AU9))</f>
        <v>0.14069630157782398</v>
      </c>
      <c r="BH10" s="62">
        <f t="shared" ref="BH10" si="31">MAX(_xlfn.ANCHORARRAY(AV9))</f>
        <v>0.15647230524240618</v>
      </c>
      <c r="BI10" s="62">
        <f t="shared" ref="BI10" si="32">MAX(_xlfn.ANCHORARRAY(AW9))</f>
        <v>0.19807087614835717</v>
      </c>
      <c r="BJ10" s="62">
        <f t="shared" ref="BJ10" si="33">MAX(_xlfn.ANCHORARRAY(AX9))</f>
        <v>0.13967943934268229</v>
      </c>
      <c r="BK10" s="62">
        <f t="shared" ref="BK10" si="34">MAX(_xlfn.ANCHORARRAY(AY9))</f>
        <v>0.26301998034719953</v>
      </c>
      <c r="BL10" s="62">
        <f t="shared" ref="BL10" si="35">MAX(_xlfn.ANCHORARRAY(AZ9))</f>
        <v>0.10089186176142695</v>
      </c>
      <c r="BM10" s="62">
        <f t="shared" ref="BM10:BN10" si="36">MAX(_xlfn.ANCHORARRAY(BA9))</f>
        <v>0.13858316454507014</v>
      </c>
      <c r="BN10" s="62">
        <f t="shared" si="36"/>
        <v>6.6110222389675677E-2</v>
      </c>
      <c r="BO10" s="3">
        <v>44553</v>
      </c>
      <c r="BP10" s="59">
        <v>3.7603890880007818E-2</v>
      </c>
      <c r="BQ10" s="59">
        <v>1.6491721305290197E-2</v>
      </c>
      <c r="BR10" s="59">
        <v>2.4735911764543594E-2</v>
      </c>
      <c r="BS10" s="59">
        <v>3.7857199786338835E-2</v>
      </c>
      <c r="BT10" s="59">
        <v>2.5475674552524641E-2</v>
      </c>
      <c r="BU10" s="59">
        <v>7.2703947506782551E-2</v>
      </c>
      <c r="BV10" s="59">
        <v>3.5452890983095967E-2</v>
      </c>
      <c r="BW10" s="59">
        <v>4.3410633484163075E-2</v>
      </c>
      <c r="BX10" s="59">
        <v>2.2608087635473728E-2</v>
      </c>
      <c r="BY10" s="59">
        <v>2.3718256807627736E-2</v>
      </c>
      <c r="BZ10" s="59">
        <v>2.2903046935049742E-2</v>
      </c>
      <c r="CA10" s="1" t="s">
        <v>407</v>
      </c>
      <c r="CB10" s="62">
        <f t="shared" ref="CB10" si="37">MAX(_xlfn.ANCHORARRAY(BP9))</f>
        <v>0.12170745218097423</v>
      </c>
      <c r="CC10" s="62">
        <f t="shared" ref="CC10" si="38">MAX(_xlfn.ANCHORARRAY(BQ9))</f>
        <v>0.12065463203501503</v>
      </c>
      <c r="CD10" s="62">
        <f t="shared" ref="CD10" si="39">MAX(_xlfn.ANCHORARRAY(BR9))</f>
        <v>9.0000034975918908E-2</v>
      </c>
      <c r="CE10" s="62">
        <f t="shared" ref="CE10" si="40">MAX(_xlfn.ANCHORARRAY(BS9))</f>
        <v>0.18046910431309215</v>
      </c>
      <c r="CF10" s="62">
        <f t="shared" ref="CF10" si="41">MAX(_xlfn.ANCHORARRAY(BT9))</f>
        <v>0.18908361624873837</v>
      </c>
      <c r="CG10" s="62">
        <f t="shared" ref="CG10" si="42">MAX(_xlfn.ANCHORARRAY(BU9))</f>
        <v>0.19201802036485094</v>
      </c>
      <c r="CH10" s="62">
        <f t="shared" ref="CH10" si="43">MAX(_xlfn.ANCHORARRAY(BV9))</f>
        <v>0.13928025209965839</v>
      </c>
      <c r="CI10" s="62">
        <f t="shared" ref="CI10" si="44">MAX(_xlfn.ANCHORARRAY(BW9))</f>
        <v>0.10621177985194707</v>
      </c>
      <c r="CJ10" s="62">
        <f t="shared" ref="CJ10" si="45">MAX(_xlfn.ANCHORARRAY(BX9))</f>
        <v>0.10618641094608816</v>
      </c>
      <c r="CK10" s="62">
        <f t="shared" ref="CK10" si="46">MAX(_xlfn.ANCHORARRAY(BY9))</f>
        <v>0.10091116615180429</v>
      </c>
      <c r="CL10" s="62">
        <f t="shared" ref="CL10" si="47">MAX(_xlfn.ANCHORARRAY(BZ9))</f>
        <v>4.6626306765750858E-2</v>
      </c>
    </row>
    <row r="11" spans="1:90">
      <c r="A11" s="3">
        <v>45954</v>
      </c>
      <c r="B11" s="48">
        <v>88.03</v>
      </c>
      <c r="C11" s="48">
        <v>114.38948000000001</v>
      </c>
      <c r="D11" s="48">
        <v>155.56</v>
      </c>
      <c r="E11" s="48">
        <v>106.38</v>
      </c>
      <c r="F11" s="48">
        <v>34.072209999999998</v>
      </c>
      <c r="G11" s="48">
        <v>32.97</v>
      </c>
      <c r="H11">
        <v>61.5</v>
      </c>
      <c r="I11" s="48">
        <v>5.1224999999999996</v>
      </c>
      <c r="J11" s="49">
        <v>674.76327000000003</v>
      </c>
      <c r="K11" s="49">
        <v>12991.44319</v>
      </c>
      <c r="L11" s="50">
        <v>1.7923219241443133E-2</v>
      </c>
      <c r="M11" s="50">
        <v>2.8064888004767585E-2</v>
      </c>
      <c r="N11" s="50">
        <v>1.620067938332892E-2</v>
      </c>
      <c r="O11" s="50">
        <v>1.5063076633401451E-3</v>
      </c>
      <c r="P11" s="50">
        <v>4.2559493484196187E-2</v>
      </c>
      <c r="Q11" s="50">
        <v>3.8752362948960339E-2</v>
      </c>
      <c r="R11" s="47">
        <v>2.5416746296918636E-2</v>
      </c>
      <c r="S11" s="50">
        <v>7.6115485564304475E-2</v>
      </c>
      <c r="T11" s="50">
        <v>3.0787805614246766E-2</v>
      </c>
      <c r="U11" s="50">
        <v>2.369598336752432E-2</v>
      </c>
      <c r="V11" s="50">
        <v>1.9224728111935985E-2</v>
      </c>
      <c r="W11" s="50">
        <f t="shared" si="2"/>
        <v>2.5416746296918636E-2</v>
      </c>
      <c r="X11" t="s">
        <v>399</v>
      </c>
      <c r="Y11" s="58">
        <f t="shared" ref="Y11:AI11" si="48">AVERAGE(_xlfn.ANCHORARRAY(L9))</f>
        <v>5.3574992617951428E-3</v>
      </c>
      <c r="Z11" s="58">
        <f t="shared" si="48"/>
        <v>6.0968442569121423E-3</v>
      </c>
      <c r="AA11" s="58">
        <f t="shared" si="48"/>
        <v>3.9486511158948771E-3</v>
      </c>
      <c r="AB11" s="58">
        <f t="shared" si="48"/>
        <v>5.7737215551672523E-3</v>
      </c>
      <c r="AC11" s="58">
        <f t="shared" si="48"/>
        <v>4.3438849959769E-3</v>
      </c>
      <c r="AD11" s="58">
        <f t="shared" si="48"/>
        <v>6.9750358022005274E-3</v>
      </c>
      <c r="AE11" s="58">
        <f t="shared" si="48"/>
        <v>5.4276275452303391E-3</v>
      </c>
      <c r="AF11" s="58">
        <f t="shared" si="48"/>
        <v>2.7057946979867761E-3</v>
      </c>
      <c r="AG11" s="58">
        <f t="shared" si="48"/>
        <v>2.4220670901806264E-3</v>
      </c>
      <c r="AH11" s="58">
        <f t="shared" si="48"/>
        <v>4.6214617445796916E-3</v>
      </c>
      <c r="AI11" s="58">
        <f t="shared" si="48"/>
        <v>2.8735148086219257E-3</v>
      </c>
      <c r="AM11" s="63">
        <f t="shared" ref="AM11:AM29" si="49">AM10+1%</f>
        <v>-8.0000000000000016E-2</v>
      </c>
      <c r="AO11" t="str">
        <f t="shared" si="4"/>
        <v/>
      </c>
      <c r="AQ11" s="3">
        <v>45954</v>
      </c>
      <c r="AR11" s="59">
        <v>1.7923219241443133E-2</v>
      </c>
      <c r="AS11" s="59">
        <v>2.8064888004767585E-2</v>
      </c>
      <c r="AT11" s="59">
        <v>1.620067938332892E-2</v>
      </c>
      <c r="AU11" s="59">
        <v>1.5063076633401451E-3</v>
      </c>
      <c r="AV11" s="59">
        <v>4.2559493484196187E-2</v>
      </c>
      <c r="AW11" s="59">
        <v>3.8752362948960339E-2</v>
      </c>
      <c r="AX11" s="59">
        <v>2.5416746296918636E-2</v>
      </c>
      <c r="AY11" s="59">
        <v>7.6115485564304475E-2</v>
      </c>
      <c r="AZ11" s="59">
        <v>3.0787805614246766E-2</v>
      </c>
      <c r="BA11" s="59">
        <v>2.369598336752432E-2</v>
      </c>
      <c r="BB11" s="59">
        <v>1.9224728111935985E-2</v>
      </c>
      <c r="BC11" t="s">
        <v>399</v>
      </c>
      <c r="BD11" s="58">
        <f t="shared" ref="BD11:BN11" si="50">AVERAGE(_xlfn.ANCHORARRAY(AR9))</f>
        <v>2.7678130729801983E-3</v>
      </c>
      <c r="BE11" s="58">
        <f t="shared" si="50"/>
        <v>4.6761935700074834E-3</v>
      </c>
      <c r="BF11" s="58">
        <f t="shared" si="50"/>
        <v>2.8645842952768098E-3</v>
      </c>
      <c r="BG11" s="58">
        <f t="shared" si="50"/>
        <v>2.9741047018534516E-3</v>
      </c>
      <c r="BH11" s="58">
        <f t="shared" si="50"/>
        <v>3.3243799002455631E-3</v>
      </c>
      <c r="BI11" s="58">
        <f t="shared" si="50"/>
        <v>1.2439967510315057E-3</v>
      </c>
      <c r="BJ11" s="58">
        <f t="shared" si="50"/>
        <v>3.0166518436829629E-3</v>
      </c>
      <c r="BK11" s="58">
        <f t="shared" si="50"/>
        <v>1.3949491311436696E-4</v>
      </c>
      <c r="BL11" s="58">
        <f t="shared" si="50"/>
        <v>1.2833455519189571E-3</v>
      </c>
      <c r="BM11" s="58">
        <f t="shared" si="50"/>
        <v>3.1679519824116577E-3</v>
      </c>
      <c r="BN11" s="58">
        <f t="shared" si="50"/>
        <v>2.2026831683724453E-3</v>
      </c>
      <c r="BO11" s="3">
        <v>44547</v>
      </c>
      <c r="BP11" s="59">
        <v>-6.6403621363817056E-2</v>
      </c>
      <c r="BQ11" s="59">
        <v>-4.7294066340293317E-2</v>
      </c>
      <c r="BR11" s="59">
        <v>-4.0054124647357914E-2</v>
      </c>
      <c r="BS11" s="59">
        <v>-4.1561061159971269E-2</v>
      </c>
      <c r="BT11" s="59">
        <v>-4.0496285203785232E-2</v>
      </c>
      <c r="BU11" s="59">
        <v>-9.7190212793285435E-2</v>
      </c>
      <c r="BV11" s="59">
        <v>-5.3319150028938632E-2</v>
      </c>
      <c r="BW11" s="59">
        <v>-1.0632344711807518E-2</v>
      </c>
      <c r="BX11" s="59">
        <v>1.5172735760971001E-3</v>
      </c>
      <c r="BY11" s="59">
        <v>-5.0931965557523995E-2</v>
      </c>
      <c r="BZ11" s="59">
        <v>-1.9197762284921427E-2</v>
      </c>
      <c r="CA11" t="s">
        <v>399</v>
      </c>
      <c r="CB11" s="58">
        <f t="shared" ref="CB11:CL11" si="51">AVERAGE(_xlfn.ANCHORARRAY(BP9))</f>
        <v>1.4179989498266394E-2</v>
      </c>
      <c r="CC11" s="58">
        <f t="shared" si="51"/>
        <v>1.0936688122468688E-2</v>
      </c>
      <c r="CD11" s="58">
        <f t="shared" si="51"/>
        <v>7.6418279115598167E-3</v>
      </c>
      <c r="CE11" s="58">
        <f t="shared" si="51"/>
        <v>1.5311399309676978E-2</v>
      </c>
      <c r="CF11" s="58">
        <f t="shared" si="51"/>
        <v>7.8171142204175557E-3</v>
      </c>
      <c r="CG11" s="58">
        <f t="shared" si="51"/>
        <v>2.6499423078217031E-2</v>
      </c>
      <c r="CH11" s="58">
        <f t="shared" si="51"/>
        <v>1.3641290528468011E-2</v>
      </c>
      <c r="CI11" s="58">
        <f t="shared" si="51"/>
        <v>1.1448612609162271E-2</v>
      </c>
      <c r="CJ11" s="58">
        <f t="shared" si="51"/>
        <v>6.3014404662924146E-3</v>
      </c>
      <c r="CK11" s="58">
        <f t="shared" si="51"/>
        <v>9.5732492394233308E-3</v>
      </c>
      <c r="CL11" s="58">
        <f t="shared" si="51"/>
        <v>5.1588903965904941E-3</v>
      </c>
    </row>
    <row r="12" spans="1:90">
      <c r="A12" s="3">
        <v>45947</v>
      </c>
      <c r="B12" s="48">
        <v>86.48</v>
      </c>
      <c r="C12" s="48">
        <v>111.26679</v>
      </c>
      <c r="D12" s="48">
        <v>153.08000000000001</v>
      </c>
      <c r="E12" s="48">
        <v>106.22</v>
      </c>
      <c r="F12" s="48">
        <v>32.681310000000003</v>
      </c>
      <c r="G12" s="48">
        <v>31.74</v>
      </c>
      <c r="H12">
        <v>57.15</v>
      </c>
      <c r="I12" s="48">
        <v>4.9695</v>
      </c>
      <c r="J12" s="49">
        <v>659.14419999999996</v>
      </c>
      <c r="K12" s="49">
        <v>12746.39717</v>
      </c>
      <c r="L12" s="50">
        <v>-1.3235965312642595E-2</v>
      </c>
      <c r="M12" s="50">
        <v>1.3636708572815293E-2</v>
      </c>
      <c r="N12" s="50">
        <v>2.8072531900604547E-2</v>
      </c>
      <c r="O12" s="50">
        <v>-7.6810827879097987E-3</v>
      </c>
      <c r="P12" s="50">
        <v>-1.0749345495260854E-2</v>
      </c>
      <c r="Q12" s="50">
        <v>-2.3384615384615448E-2</v>
      </c>
      <c r="R12" s="47">
        <v>-2.1160638873252147E-5</v>
      </c>
      <c r="S12" s="50">
        <v>-2.2742818057455483E-2</v>
      </c>
      <c r="T12" s="50">
        <v>1.5427053534940782E-2</v>
      </c>
      <c r="U12" s="50">
        <v>9.3831577145850886E-3</v>
      </c>
      <c r="V12" s="50">
        <v>1.7096855014920864E-2</v>
      </c>
      <c r="W12" s="50">
        <f t="shared" si="2"/>
        <v>-2.1160638873252147E-5</v>
      </c>
      <c r="X12" t="s">
        <v>400</v>
      </c>
      <c r="Y12" s="58">
        <f t="shared" ref="Y12:AI12" si="52">MEDIAN(_xlfn.ANCHORARRAY(L9))</f>
        <v>5.0756683387018775E-3</v>
      </c>
      <c r="Z12" s="58">
        <f t="shared" si="52"/>
        <v>8.6114719976959631E-3</v>
      </c>
      <c r="AA12" s="58">
        <f t="shared" si="52"/>
        <v>5.0874746237373758E-3</v>
      </c>
      <c r="AB12" s="58">
        <f t="shared" si="52"/>
        <v>2.8130300137116926E-3</v>
      </c>
      <c r="AC12" s="58">
        <f t="shared" si="52"/>
        <v>2.1320398095564519E-3</v>
      </c>
      <c r="AD12" s="58">
        <f t="shared" si="52"/>
        <v>4.1306723693632641E-3</v>
      </c>
      <c r="AE12" s="58">
        <f t="shared" si="52"/>
        <v>6.4373018933515328E-3</v>
      </c>
      <c r="AF12" s="58">
        <f t="shared" si="52"/>
        <v>3.2191818376668957E-3</v>
      </c>
      <c r="AG12" s="58">
        <f t="shared" si="52"/>
        <v>1.5990064841741036E-3</v>
      </c>
      <c r="AH12" s="58">
        <f t="shared" si="52"/>
        <v>7.392107215436261E-3</v>
      </c>
      <c r="AI12" s="58">
        <f t="shared" si="52"/>
        <v>4.4297329942891706E-3</v>
      </c>
      <c r="AM12" s="63">
        <f t="shared" si="49"/>
        <v>-7.0000000000000021E-2</v>
      </c>
      <c r="AO12" t="str">
        <f t="shared" si="4"/>
        <v/>
      </c>
      <c r="AQ12" s="3">
        <v>45947</v>
      </c>
      <c r="AR12" s="59">
        <v>-1.3235965312642595E-2</v>
      </c>
      <c r="AS12" s="59">
        <v>1.3636708572815293E-2</v>
      </c>
      <c r="AT12" s="59">
        <v>2.8072531900604547E-2</v>
      </c>
      <c r="AU12" s="59">
        <v>-7.6810827879097987E-3</v>
      </c>
      <c r="AV12" s="59">
        <v>-1.0749345495260854E-2</v>
      </c>
      <c r="AW12" s="59">
        <v>-2.3384615384615448E-2</v>
      </c>
      <c r="AX12" s="59">
        <v>-2.1160638873252147E-5</v>
      </c>
      <c r="AY12" s="59">
        <v>-2.2742818057455483E-2</v>
      </c>
      <c r="AZ12" s="59">
        <v>1.5427053534940782E-2</v>
      </c>
      <c r="BA12" s="59">
        <v>9.3831577145850886E-3</v>
      </c>
      <c r="BB12" s="59">
        <v>1.7096855014920864E-2</v>
      </c>
      <c r="BC12" t="s">
        <v>400</v>
      </c>
      <c r="BD12" s="58">
        <f t="shared" ref="BD12:BN12" si="53">MEDIAN(_xlfn.ANCHORARRAY(AR9))</f>
        <v>4.7907793000994126E-3</v>
      </c>
      <c r="BE12" s="58">
        <f t="shared" si="53"/>
        <v>8.6919251725394719E-3</v>
      </c>
      <c r="BF12" s="58">
        <f t="shared" si="53"/>
        <v>5.6638451004695778E-3</v>
      </c>
      <c r="BG12" s="58">
        <f t="shared" si="53"/>
        <v>1.6163562901003736E-3</v>
      </c>
      <c r="BH12" s="58">
        <f t="shared" si="53"/>
        <v>2.8128258157693597E-3</v>
      </c>
      <c r="BI12" s="58">
        <f t="shared" si="53"/>
        <v>2.8158989563755732E-3</v>
      </c>
      <c r="BJ12" s="58">
        <f t="shared" si="53"/>
        <v>7.1376795351082659E-3</v>
      </c>
      <c r="BK12" s="58">
        <f t="shared" si="53"/>
        <v>-2.5400050800095109E-4</v>
      </c>
      <c r="BL12" s="58">
        <f t="shared" si="53"/>
        <v>2.2880677268055649E-4</v>
      </c>
      <c r="BM12" s="58">
        <f t="shared" si="53"/>
        <v>7.3716063353481687E-3</v>
      </c>
      <c r="BN12" s="58">
        <f t="shared" si="53"/>
        <v>3.6006258742242725E-3</v>
      </c>
      <c r="BO12" s="3">
        <v>44540</v>
      </c>
      <c r="BP12" s="59">
        <v>3.3469301104942506E-2</v>
      </c>
      <c r="BQ12" s="59">
        <v>3.4816827565423036E-2</v>
      </c>
      <c r="BR12" s="59">
        <v>3.4350134646855324E-2</v>
      </c>
      <c r="BS12" s="59">
        <v>4.2911865229067203E-2</v>
      </c>
      <c r="BT12" s="59">
        <v>1.858025796596241E-2</v>
      </c>
      <c r="BU12" s="59">
        <v>5.9315466542359641E-2</v>
      </c>
      <c r="BV12" s="59">
        <v>3.7994910389933523E-2</v>
      </c>
      <c r="BW12" s="59">
        <v>7.8780561424690587E-2</v>
      </c>
      <c r="BX12" s="59">
        <v>4.1017227235438103E-3</v>
      </c>
      <c r="BY12" s="59">
        <v>3.6921923149793257E-2</v>
      </c>
      <c r="BZ12" s="59">
        <v>3.8391161101745785E-2</v>
      </c>
      <c r="CA12" t="s">
        <v>400</v>
      </c>
      <c r="CB12" s="58">
        <f t="shared" ref="CB12:CL12" si="54">MEDIAN(_xlfn.ANCHORARRAY(BP9))</f>
        <v>9.3958324487282141E-3</v>
      </c>
      <c r="CC12" s="58">
        <f t="shared" si="54"/>
        <v>8.5310188228524542E-3</v>
      </c>
      <c r="CD12" s="58">
        <f t="shared" si="54"/>
        <v>2.4335844561815811E-3</v>
      </c>
      <c r="CE12" s="58">
        <f t="shared" si="54"/>
        <v>5.4436480807509291E-3</v>
      </c>
      <c r="CF12" s="58">
        <f t="shared" si="54"/>
        <v>-5.4992184481678086E-3</v>
      </c>
      <c r="CG12" s="58">
        <f t="shared" si="54"/>
        <v>8.5869678288024165E-3</v>
      </c>
      <c r="CH12" s="58">
        <f t="shared" si="54"/>
        <v>5.5328261420980237E-3</v>
      </c>
      <c r="CI12" s="58">
        <f t="shared" si="54"/>
        <v>8.0011638056445289E-3</v>
      </c>
      <c r="CJ12" s="58">
        <f t="shared" si="54"/>
        <v>4.5409916543939222E-3</v>
      </c>
      <c r="CK12" s="58">
        <f t="shared" si="54"/>
        <v>1.0427877486475889E-2</v>
      </c>
      <c r="CL12" s="58">
        <f t="shared" si="54"/>
        <v>7.3912927466615042E-3</v>
      </c>
    </row>
    <row r="13" spans="1:90">
      <c r="A13" s="3">
        <v>45940</v>
      </c>
      <c r="B13" s="48">
        <v>87.64</v>
      </c>
      <c r="C13" s="48">
        <v>109.76989</v>
      </c>
      <c r="D13" s="48">
        <v>148.9</v>
      </c>
      <c r="E13" s="48">
        <v>107.04219999999999</v>
      </c>
      <c r="F13" s="48">
        <v>33.036430000000003</v>
      </c>
      <c r="G13" s="48">
        <v>32.5</v>
      </c>
      <c r="H13">
        <v>58.48</v>
      </c>
      <c r="I13" s="48">
        <v>4.8940000000000001</v>
      </c>
      <c r="J13" s="49">
        <v>653.01684</v>
      </c>
      <c r="K13" s="49">
        <v>12532.13704</v>
      </c>
      <c r="L13" s="50">
        <v>-6.9243840271877577E-2</v>
      </c>
      <c r="M13" s="50">
        <v>-2.2337956829457606E-2</v>
      </c>
      <c r="N13" s="50">
        <v>-3.0283295343536354E-2</v>
      </c>
      <c r="O13" s="50">
        <v>-2.4902995601495559E-2</v>
      </c>
      <c r="P13" s="50">
        <v>-1.9613702675817968E-2</v>
      </c>
      <c r="Q13" s="50">
        <v>-5.960648148148151E-2</v>
      </c>
      <c r="R13" s="47">
        <v>-3.1348886386357799E-2</v>
      </c>
      <c r="S13" s="50">
        <v>-3.3867503717165071E-2</v>
      </c>
      <c r="T13" s="50">
        <v>-4.2082599334507753E-2</v>
      </c>
      <c r="U13" s="50">
        <v>-3.9815614062883031E-2</v>
      </c>
      <c r="V13" s="50">
        <v>-2.4144208591569738E-2</v>
      </c>
      <c r="W13" s="50">
        <f t="shared" si="2"/>
        <v>-3.1348886386357799E-2</v>
      </c>
      <c r="X13" t="s">
        <v>401</v>
      </c>
      <c r="Y13" s="59">
        <f>_xlfn.STDEV.S(_xlfn.ANCHORARRAY(L9))</f>
        <v>4.9780109164801058E-2</v>
      </c>
      <c r="Z13" s="59">
        <f t="shared" ref="Z13:AI13" si="55">_xlfn.STDEV.S(_xlfn.ANCHORARRAY(M9))</f>
        <v>4.0407642530582939E-2</v>
      </c>
      <c r="AA13" s="59">
        <f t="shared" si="55"/>
        <v>3.7632334035016354E-2</v>
      </c>
      <c r="AB13" s="59">
        <f t="shared" si="55"/>
        <v>5.237811047194664E-2</v>
      </c>
      <c r="AC13" s="59">
        <f t="shared" si="55"/>
        <v>4.2100213124154032E-2</v>
      </c>
      <c r="AD13" s="59">
        <f t="shared" si="55"/>
        <v>6.2355827256755966E-2</v>
      </c>
      <c r="AE13" s="59">
        <f t="shared" si="55"/>
        <v>4.2730672988467326E-2</v>
      </c>
      <c r="AF13" s="59">
        <f t="shared" si="55"/>
        <v>4.9276239542201436E-2</v>
      </c>
      <c r="AG13" s="59">
        <f t="shared" si="55"/>
        <v>3.7241326388042104E-2</v>
      </c>
      <c r="AH13" s="59">
        <f t="shared" si="55"/>
        <v>4.0202439490833249E-2</v>
      </c>
      <c r="AI13" s="59">
        <f t="shared" si="55"/>
        <v>2.2422713939989004E-2</v>
      </c>
      <c r="AM13" s="63">
        <f t="shared" si="49"/>
        <v>-6.0000000000000019E-2</v>
      </c>
      <c r="AO13" t="str">
        <f t="shared" si="4"/>
        <v/>
      </c>
      <c r="AQ13" s="3">
        <v>45940</v>
      </c>
      <c r="AR13" s="59">
        <v>-6.9243840271877577E-2</v>
      </c>
      <c r="AS13" s="59">
        <v>-2.2337956829457606E-2</v>
      </c>
      <c r="AT13" s="59">
        <v>-3.0283295343536354E-2</v>
      </c>
      <c r="AU13" s="59">
        <v>-2.4902995601495559E-2</v>
      </c>
      <c r="AV13" s="59">
        <v>-1.9613702675817968E-2</v>
      </c>
      <c r="AW13" s="59">
        <v>-5.960648148148151E-2</v>
      </c>
      <c r="AX13" s="59">
        <v>-3.1348886386357799E-2</v>
      </c>
      <c r="AY13" s="59">
        <v>-3.3867503717165071E-2</v>
      </c>
      <c r="AZ13" s="59">
        <v>-4.2082599334507753E-2</v>
      </c>
      <c r="BA13" s="59">
        <v>-3.9815614062883031E-2</v>
      </c>
      <c r="BB13" s="59">
        <v>-2.4144208591569738E-2</v>
      </c>
      <c r="BC13" t="s">
        <v>401</v>
      </c>
      <c r="BD13" s="59">
        <f t="shared" ref="BD13" si="56">_xlfn.STDEV.S(_xlfn.ANCHORARRAY(AR9))</f>
        <v>4.8094107201157511E-2</v>
      </c>
      <c r="BE13" s="59">
        <f t="shared" ref="BE13" si="57">_xlfn.STDEV.S(_xlfn.ANCHORARRAY(AS9))</f>
        <v>3.9384184752440612E-2</v>
      </c>
      <c r="BF13" s="59">
        <f t="shared" ref="BF13" si="58">_xlfn.STDEV.S(_xlfn.ANCHORARRAY(AT9))</f>
        <v>3.808109164543004E-2</v>
      </c>
      <c r="BG13" s="59">
        <f t="shared" ref="BG13" si="59">_xlfn.STDEV.S(_xlfn.ANCHORARRAY(AU9))</f>
        <v>4.9045869195525067E-2</v>
      </c>
      <c r="BH13" s="59">
        <f t="shared" ref="BH13" si="60">_xlfn.STDEV.S(_xlfn.ANCHORARRAY(AV9))</f>
        <v>4.0522632246307082E-2</v>
      </c>
      <c r="BI13" s="59">
        <f t="shared" ref="BI13" si="61">_xlfn.STDEV.S(_xlfn.ANCHORARRAY(AW9))</f>
        <v>5.6745674450732413E-2</v>
      </c>
      <c r="BJ13" s="59">
        <f t="shared" ref="BJ13" si="62">_xlfn.STDEV.S(_xlfn.ANCHORARRAY(AX9))</f>
        <v>4.0573262671614506E-2</v>
      </c>
      <c r="BK13" s="59">
        <f t="shared" ref="BK13" si="63">_xlfn.STDEV.S(_xlfn.ANCHORARRAY(AY9))</f>
        <v>5.1068110580890613E-2</v>
      </c>
      <c r="BL13" s="59">
        <f t="shared" ref="BL13" si="64">_xlfn.STDEV.S(_xlfn.ANCHORARRAY(AZ9))</f>
        <v>3.8431382577976507E-2</v>
      </c>
      <c r="BM13" s="59">
        <f t="shared" ref="BM13:BN13" si="65">_xlfn.STDEV.S(_xlfn.ANCHORARRAY(BA9))</f>
        <v>3.9047373199462901E-2</v>
      </c>
      <c r="BN13" s="59">
        <f t="shared" si="65"/>
        <v>2.3959253062927621E-2</v>
      </c>
      <c r="BO13" s="3">
        <v>44533</v>
      </c>
      <c r="BP13" s="59">
        <v>-5.1761852338998438E-3</v>
      </c>
      <c r="BQ13" s="59">
        <v>-5.877471136746415E-3</v>
      </c>
      <c r="BR13" s="59">
        <v>-8.7324774476971179E-4</v>
      </c>
      <c r="BS13" s="59">
        <v>-1.6357795508844641E-2</v>
      </c>
      <c r="BT13" s="59">
        <v>3.6594849317952205E-2</v>
      </c>
      <c r="BU13" s="59">
        <v>-2.1779751202640085E-2</v>
      </c>
      <c r="BV13" s="59">
        <v>-1.6586832550097297E-3</v>
      </c>
      <c r="BW13" s="59">
        <v>-2.7732942039618513E-2</v>
      </c>
      <c r="BX13" s="59">
        <v>-3.9687171705381497E-3</v>
      </c>
      <c r="BY13" s="59">
        <v>-8.2704476674521077E-3</v>
      </c>
      <c r="BZ13" s="59">
        <v>-1.1893811455907177E-2</v>
      </c>
      <c r="CA13" t="s">
        <v>401</v>
      </c>
      <c r="CB13" s="59">
        <f t="shared" ref="CB13" si="66">_xlfn.STDEV.S(_xlfn.ANCHORARRAY(BP9))</f>
        <v>5.4656983013732133E-2</v>
      </c>
      <c r="CC13" s="59">
        <f t="shared" ref="CC13" si="67">_xlfn.STDEV.S(_xlfn.ANCHORARRAY(BQ9))</f>
        <v>4.3723051013863624E-2</v>
      </c>
      <c r="CD13" s="59">
        <f t="shared" ref="CD13" si="68">_xlfn.STDEV.S(_xlfn.ANCHORARRAY(BR9))</f>
        <v>3.6131707591703935E-2</v>
      </c>
      <c r="CE13" s="59">
        <f t="shared" ref="CE13" si="69">_xlfn.STDEV.S(_xlfn.ANCHORARRAY(BS9))</f>
        <v>6.1939330153742853E-2</v>
      </c>
      <c r="CF13" s="59">
        <f t="shared" ref="CF13" si="70">_xlfn.STDEV.S(_xlfn.ANCHORARRAY(BT9))</f>
        <v>4.7292457566361086E-2</v>
      </c>
      <c r="CG13" s="59">
        <f t="shared" ref="CG13" si="71">_xlfn.STDEV.S(_xlfn.ANCHORARRAY(BU9))</f>
        <v>7.5879841541745874E-2</v>
      </c>
      <c r="CH13" s="59">
        <f t="shared" ref="CH13" si="72">_xlfn.STDEV.S(_xlfn.ANCHORARRAY(BV9))</f>
        <v>4.8870713250095774E-2</v>
      </c>
      <c r="CI13" s="59">
        <f t="shared" ref="CI13" si="73">_xlfn.STDEV.S(_xlfn.ANCHORARRAY(BW9))</f>
        <v>4.1826066859256564E-2</v>
      </c>
      <c r="CJ13" s="59">
        <f t="shared" ref="CJ13" si="74">_xlfn.STDEV.S(_xlfn.ANCHORARRAY(BX9))</f>
        <v>3.2870843167041343E-2</v>
      </c>
      <c r="CK13" s="59">
        <f t="shared" ref="CK13" si="75">_xlfn.STDEV.S(_xlfn.ANCHORARRAY(BY9))</f>
        <v>4.3903174652787563E-2</v>
      </c>
      <c r="CL13" s="59">
        <f t="shared" ref="CL13" si="76">_xlfn.STDEV.S(_xlfn.ANCHORARRAY(BZ9))</f>
        <v>1.6087990787608281E-2</v>
      </c>
    </row>
    <row r="14" spans="1:90">
      <c r="A14" s="3">
        <v>45933</v>
      </c>
      <c r="B14" s="48">
        <v>94.16</v>
      </c>
      <c r="C14" s="48">
        <v>112.27795</v>
      </c>
      <c r="D14" s="48">
        <v>153.55000000000001</v>
      </c>
      <c r="E14" s="48">
        <v>109.77594999999999</v>
      </c>
      <c r="F14" s="48">
        <v>33.697360000000003</v>
      </c>
      <c r="G14" s="48">
        <v>34.56</v>
      </c>
      <c r="H14">
        <v>60.53</v>
      </c>
      <c r="I14" s="48">
        <v>5.109</v>
      </c>
      <c r="J14" s="49">
        <v>680.09524999999996</v>
      </c>
      <c r="K14" s="49">
        <v>12842.20184</v>
      </c>
      <c r="L14" s="50">
        <v>-4.3866774979691381E-2</v>
      </c>
      <c r="M14" s="50">
        <v>-3.3782599352980447E-2</v>
      </c>
      <c r="N14" s="50">
        <v>-4.1271228771228685E-2</v>
      </c>
      <c r="O14" s="50">
        <v>-5.5238242282411143E-2</v>
      </c>
      <c r="P14" s="50">
        <v>-4.2869186039905971E-2</v>
      </c>
      <c r="Q14" s="50">
        <v>-6.5693430656934337E-2</v>
      </c>
      <c r="R14" s="47">
        <v>-4.7770937420692119E-2</v>
      </c>
      <c r="S14" s="50">
        <v>-7.0770647835431411E-2</v>
      </c>
      <c r="T14" s="50">
        <v>7.0732474064759687E-2</v>
      </c>
      <c r="U14" s="50">
        <v>-3.3459641044499056E-2</v>
      </c>
      <c r="V14" s="50">
        <v>1.1044323602237061E-2</v>
      </c>
      <c r="W14" s="50">
        <f t="shared" si="2"/>
        <v>-4.7770937420692119E-2</v>
      </c>
      <c r="X14" t="s">
        <v>402</v>
      </c>
      <c r="Y14" s="48">
        <f>SKEW(_xlfn.ANCHORARRAY(L9))</f>
        <v>-7.8221223909694146E-2</v>
      </c>
      <c r="Z14" s="48">
        <f t="shared" ref="Z14:AI14" si="77">SKEW(_xlfn.ANCHORARRAY(M9))</f>
        <v>0.11208684474819973</v>
      </c>
      <c r="AA14" s="48">
        <f t="shared" si="77"/>
        <v>-0.34856295407283916</v>
      </c>
      <c r="AB14" s="48">
        <f t="shared" si="77"/>
        <v>0.17004694356415992</v>
      </c>
      <c r="AC14" s="48">
        <f t="shared" si="77"/>
        <v>0.19310322449030498</v>
      </c>
      <c r="AD14" s="48">
        <f t="shared" si="77"/>
        <v>0.21646578931182839</v>
      </c>
      <c r="AE14" s="48">
        <f t="shared" si="77"/>
        <v>-3.0698724165533466E-2</v>
      </c>
      <c r="AF14" s="48">
        <f t="shared" si="77"/>
        <v>0.34655422053385426</v>
      </c>
      <c r="AG14" s="48">
        <f t="shared" si="77"/>
        <v>-0.99378059731993162</v>
      </c>
      <c r="AH14" s="48">
        <f t="shared" si="77"/>
        <v>-0.19701772818079874</v>
      </c>
      <c r="AI14" s="48">
        <f t="shared" si="77"/>
        <v>-0.16692565548610025</v>
      </c>
      <c r="AM14" s="63">
        <f t="shared" si="49"/>
        <v>-5.0000000000000017E-2</v>
      </c>
      <c r="AO14" t="str">
        <f t="shared" si="4"/>
        <v/>
      </c>
      <c r="AQ14" s="3">
        <v>45933</v>
      </c>
      <c r="AR14" s="59">
        <v>-4.3866774979691381E-2</v>
      </c>
      <c r="AS14" s="59">
        <v>-3.3782599352980447E-2</v>
      </c>
      <c r="AT14" s="59">
        <v>-4.1271228771228685E-2</v>
      </c>
      <c r="AU14" s="59">
        <v>-5.5238242282411143E-2</v>
      </c>
      <c r="AV14" s="59">
        <v>-4.2869186039905971E-2</v>
      </c>
      <c r="AW14" s="59">
        <v>-6.5693430656934337E-2</v>
      </c>
      <c r="AX14" s="59">
        <v>-4.7770937420692119E-2</v>
      </c>
      <c r="AY14" s="59">
        <v>-7.0770647835431411E-2</v>
      </c>
      <c r="AZ14" s="59">
        <v>7.0732474064759687E-2</v>
      </c>
      <c r="BA14" s="59">
        <v>-3.3459641044499056E-2</v>
      </c>
      <c r="BB14" s="59">
        <v>1.1044323602237061E-2</v>
      </c>
      <c r="BC14" t="s">
        <v>402</v>
      </c>
      <c r="BD14" s="48">
        <f t="shared" ref="BD14" si="78">SKEW(_xlfn.ANCHORARRAY(AR9))</f>
        <v>-0.24999665470522905</v>
      </c>
      <c r="BE14" s="48">
        <f t="shared" ref="BE14" si="79">SKEW(_xlfn.ANCHORARRAY(AS9))</f>
        <v>-1.1290152764396908E-2</v>
      </c>
      <c r="BF14" s="48">
        <f t="shared" ref="BF14" si="80">SKEW(_xlfn.ANCHORARRAY(AT9))</f>
        <v>-0.38609866070091686</v>
      </c>
      <c r="BG14" s="48">
        <f t="shared" ref="BG14" si="81">SKEW(_xlfn.ANCHORARRAY(AU9))</f>
        <v>-0.15702462808897788</v>
      </c>
      <c r="BH14" s="48">
        <f t="shared" ref="BH14" si="82">SKEW(_xlfn.ANCHORARRAY(AV9))</f>
        <v>-0.16000720501668381</v>
      </c>
      <c r="BI14" s="48">
        <f t="shared" ref="BI14" si="83">SKEW(_xlfn.ANCHORARRAY(AW9))</f>
        <v>-8.6361833010660874E-2</v>
      </c>
      <c r="BJ14" s="48">
        <f t="shared" ref="BJ14" si="84">SKEW(_xlfn.ANCHORARRAY(AX9))</f>
        <v>-0.31178031329848066</v>
      </c>
      <c r="BK14" s="48">
        <f t="shared" ref="BK14" si="85">SKEW(_xlfn.ANCHORARRAY(AY9))</f>
        <v>0.50544927524111771</v>
      </c>
      <c r="BL14" s="48">
        <f t="shared" ref="BL14" si="86">SKEW(_xlfn.ANCHORARRAY(AZ9))</f>
        <v>-1.1677484123643456</v>
      </c>
      <c r="BM14" s="48">
        <f t="shared" ref="BM14:BN14" si="87">SKEW(_xlfn.ANCHORARRAY(BA9))</f>
        <v>-0.32904618204030273</v>
      </c>
      <c r="BN14" s="48">
        <f t="shared" si="87"/>
        <v>-0.12380163063977098</v>
      </c>
      <c r="BO14" s="3">
        <v>44526</v>
      </c>
      <c r="BP14" s="59">
        <v>2.6863969839544533E-2</v>
      </c>
      <c r="BQ14" s="59">
        <v>9.5599322963995093E-3</v>
      </c>
      <c r="BR14" s="59">
        <v>2.3232971515687817E-2</v>
      </c>
      <c r="BS14" s="59">
        <v>2.0308191403081821E-2</v>
      </c>
      <c r="BT14" s="59">
        <v>-1.0293634827317155E-2</v>
      </c>
      <c r="BU14" s="59">
        <v>5.1724012011544085E-2</v>
      </c>
      <c r="BV14" s="59">
        <v>1.8906294479879217E-2</v>
      </c>
      <c r="BW14" s="59">
        <v>-0.10258098498814838</v>
      </c>
      <c r="BX14" s="59">
        <v>-2.8133862733976112E-2</v>
      </c>
      <c r="BY14" s="59">
        <v>1.6593175721882902E-2</v>
      </c>
      <c r="BZ14" s="59">
        <v>-2.1878931862141959E-2</v>
      </c>
      <c r="CA14" t="s">
        <v>402</v>
      </c>
      <c r="CB14" s="48">
        <f t="shared" ref="CB14" si="88">SKEW(_xlfn.ANCHORARRAY(BP9))</f>
        <v>0.21836404935996029</v>
      </c>
      <c r="CC14" s="48">
        <f t="shared" ref="CC14" si="89">SKEW(_xlfn.ANCHORARRAY(BQ9))</f>
        <v>0.37221250145577639</v>
      </c>
      <c r="CD14" s="48">
        <f t="shared" ref="CD14" si="90">SKEW(_xlfn.ANCHORARRAY(BR9))</f>
        <v>-0.17053999676181336</v>
      </c>
      <c r="CE14" s="48">
        <f t="shared" ref="CE14" si="91">SKEW(_xlfn.ANCHORARRAY(BS9))</f>
        <v>0.56892492292622077</v>
      </c>
      <c r="CF14" s="48">
        <f t="shared" ref="CF14" si="92">SKEW(_xlfn.ANCHORARRAY(BT9))</f>
        <v>0.9215778822096895</v>
      </c>
      <c r="CG14" s="48">
        <f t="shared" ref="CG14" si="93">SKEW(_xlfn.ANCHORARRAY(BU9))</f>
        <v>0.31551458640321206</v>
      </c>
      <c r="CH14" s="48">
        <f t="shared" ref="CH14" si="94">SKEW(_xlfn.ANCHORARRAY(BV9))</f>
        <v>0.37397819254393411</v>
      </c>
      <c r="CI14" s="48">
        <f t="shared" ref="CI14" si="95">SKEW(_xlfn.ANCHORARRAY(BW9))</f>
        <v>-0.33030849661050682</v>
      </c>
      <c r="CJ14" s="48">
        <f t="shared" ref="CJ14" si="96">SKEW(_xlfn.ANCHORARRAY(BX9))</f>
        <v>0.10523372502939328</v>
      </c>
      <c r="CK14" s="48">
        <f t="shared" ref="CK14" si="97">SKEW(_xlfn.ANCHORARRAY(BY9))</f>
        <v>5.2998357767583305E-2</v>
      </c>
      <c r="CL14" s="48">
        <f t="shared" ref="CL14" si="98">SKEW(_xlfn.ANCHORARRAY(BZ9))</f>
        <v>-8.1467940771663083E-2</v>
      </c>
    </row>
    <row r="15" spans="1:90">
      <c r="A15" s="3">
        <v>45926</v>
      </c>
      <c r="B15" s="48">
        <v>98.48</v>
      </c>
      <c r="C15" s="48">
        <v>116.20361</v>
      </c>
      <c r="D15" s="48">
        <v>160.16</v>
      </c>
      <c r="E15" s="48">
        <v>116.19432</v>
      </c>
      <c r="F15" s="48">
        <v>35.20664</v>
      </c>
      <c r="G15" s="48">
        <v>36.99</v>
      </c>
      <c r="H15">
        <v>65.14</v>
      </c>
      <c r="I15" s="48">
        <v>4.7714999999999996</v>
      </c>
      <c r="J15" s="49">
        <v>703.63874999999996</v>
      </c>
      <c r="K15" s="49">
        <v>12701.917750000001</v>
      </c>
      <c r="L15" s="50">
        <v>7.1366405570060909E-2</v>
      </c>
      <c r="M15" s="50">
        <v>3.900019098411911E-2</v>
      </c>
      <c r="N15" s="50">
        <v>2.5286473337174264E-2</v>
      </c>
      <c r="O15" s="50">
        <v>1.1293092809041338E-2</v>
      </c>
      <c r="P15" s="50">
        <v>4.6014160122883618E-2</v>
      </c>
      <c r="Q15" s="50">
        <v>8.9222614840989367E-2</v>
      </c>
      <c r="R15" s="47">
        <v>4.2163306418841542E-2</v>
      </c>
      <c r="S15" s="50">
        <v>4.3910256410256476E-2</v>
      </c>
      <c r="T15" s="50">
        <v>4.2722902097902082E-2</v>
      </c>
      <c r="U15" s="50">
        <v>4.6735007042237431E-2</v>
      </c>
      <c r="V15" s="50">
        <v>-3.0132123189809956E-3</v>
      </c>
      <c r="W15" s="50">
        <f t="shared" si="2"/>
        <v>4.2163306418841542E-2</v>
      </c>
      <c r="X15" t="s">
        <v>408</v>
      </c>
      <c r="Y15" s="48">
        <f>KURT(_xlfn.ANCHORARRAY(L9))</f>
        <v>1.3432181033159072</v>
      </c>
      <c r="Z15" s="48">
        <f t="shared" ref="Z15:AI15" si="99">KURT(_xlfn.ANCHORARRAY(M9))</f>
        <v>1.5674419229558874</v>
      </c>
      <c r="AA15" s="48">
        <f t="shared" si="99"/>
        <v>2.6212974347212308</v>
      </c>
      <c r="AB15" s="48">
        <f t="shared" si="99"/>
        <v>1.4244470586706068</v>
      </c>
      <c r="AC15" s="48">
        <f t="shared" si="99"/>
        <v>2.666354076899343</v>
      </c>
      <c r="AD15" s="48">
        <f t="shared" si="99"/>
        <v>1.4215640551017481</v>
      </c>
      <c r="AE15" s="48">
        <f t="shared" si="99"/>
        <v>1.9050732868057523</v>
      </c>
      <c r="AF15" s="48">
        <f t="shared" si="99"/>
        <v>2.8283371137814397</v>
      </c>
      <c r="AG15" s="48">
        <f t="shared" si="99"/>
        <v>6.3698197092595299</v>
      </c>
      <c r="AH15" s="48">
        <f t="shared" si="99"/>
        <v>1.9171468965021159</v>
      </c>
      <c r="AI15" s="48">
        <f t="shared" si="99"/>
        <v>1.2901672001432392</v>
      </c>
      <c r="AM15" s="63">
        <f t="shared" si="49"/>
        <v>-4.0000000000000015E-2</v>
      </c>
      <c r="AO15" t="str">
        <f t="shared" si="4"/>
        <v/>
      </c>
      <c r="AQ15" s="3">
        <v>45926</v>
      </c>
      <c r="AR15" s="59">
        <v>7.1366405570060909E-2</v>
      </c>
      <c r="AS15" s="59">
        <v>3.900019098411911E-2</v>
      </c>
      <c r="AT15" s="59">
        <v>2.5286473337174264E-2</v>
      </c>
      <c r="AU15" s="59">
        <v>1.1293092809041338E-2</v>
      </c>
      <c r="AV15" s="59">
        <v>4.6014160122883618E-2</v>
      </c>
      <c r="AW15" s="59">
        <v>8.9222614840989367E-2</v>
      </c>
      <c r="AX15" s="59">
        <v>4.2163306418841542E-2</v>
      </c>
      <c r="AY15" s="59">
        <v>4.3910256410256476E-2</v>
      </c>
      <c r="AZ15" s="59">
        <v>4.2722902097902082E-2</v>
      </c>
      <c r="BA15" s="59">
        <v>4.6735007042237431E-2</v>
      </c>
      <c r="BB15" s="59">
        <v>-3.0132123189809956E-3</v>
      </c>
      <c r="BC15" t="s">
        <v>408</v>
      </c>
      <c r="BD15" s="48">
        <f t="shared" ref="BD15" si="100">KURT(_xlfn.ANCHORARRAY(AR9))</f>
        <v>2.0561323738372002</v>
      </c>
      <c r="BE15" s="48">
        <f t="shared" ref="BE15" si="101">KURT(_xlfn.ANCHORARRAY(AS9))</f>
        <v>2.0448985937458231</v>
      </c>
      <c r="BF15" s="48">
        <f t="shared" ref="BF15" si="102">KURT(_xlfn.ANCHORARRAY(AT9))</f>
        <v>3.2711846554029886</v>
      </c>
      <c r="BG15" s="48">
        <f t="shared" ref="BG15" si="103">KURT(_xlfn.ANCHORARRAY(AU9))</f>
        <v>1.9536449696776454</v>
      </c>
      <c r="BH15" s="48">
        <f t="shared" ref="BH15" si="104">KURT(_xlfn.ANCHORARRAY(AV9))</f>
        <v>2.65113081580329</v>
      </c>
      <c r="BI15" s="48">
        <f t="shared" ref="BI15" si="105">KURT(_xlfn.ANCHORARRAY(AW9))</f>
        <v>2.5047404399327906</v>
      </c>
      <c r="BJ15" s="48">
        <f t="shared" ref="BJ15" si="106">KURT(_xlfn.ANCHORARRAY(AX9))</f>
        <v>2.759595534245741</v>
      </c>
      <c r="BK15" s="48">
        <f t="shared" ref="BK15" si="107">KURT(_xlfn.ANCHORARRAY(AY9))</f>
        <v>3.2141908882970673</v>
      </c>
      <c r="BL15" s="48">
        <f t="shared" ref="BL15" si="108">KURT(_xlfn.ANCHORARRAY(AZ9))</f>
        <v>6.986672460255523</v>
      </c>
      <c r="BM15" s="48">
        <f t="shared" ref="BM15:BN15" si="109">KURT(_xlfn.ANCHORARRAY(BA9))</f>
        <v>2.9211759199140728</v>
      </c>
      <c r="BN15" s="48">
        <f t="shared" si="109"/>
        <v>1.0878957763023296</v>
      </c>
      <c r="BO15" s="3">
        <v>44519</v>
      </c>
      <c r="BP15" s="59">
        <v>-3.8004521705170657E-2</v>
      </c>
      <c r="BQ15" s="59">
        <v>-4.9357618052978114E-2</v>
      </c>
      <c r="BR15" s="59">
        <v>-8.9869975573464433E-3</v>
      </c>
      <c r="BS15" s="59">
        <v>-9.6583696321299706E-2</v>
      </c>
      <c r="BT15" s="59">
        <v>-4.2001464825477286E-2</v>
      </c>
      <c r="BU15" s="59">
        <v>-4.6500541284278496E-2</v>
      </c>
      <c r="BV15" s="59">
        <v>-4.8686063608276008E-2</v>
      </c>
      <c r="BW15" s="59">
        <v>-4.7057347220479384E-2</v>
      </c>
      <c r="BX15" s="59">
        <v>-9.4392628385211452E-3</v>
      </c>
      <c r="BY15" s="59">
        <v>-5.2222898546442797E-2</v>
      </c>
      <c r="BZ15" s="59">
        <v>3.5112558481018574E-3</v>
      </c>
      <c r="CA15" t="s">
        <v>408</v>
      </c>
      <c r="CB15" s="48">
        <f t="shared" ref="CB15" si="110">KURT(_xlfn.ANCHORARRAY(BP9))</f>
        <v>-0.42141470489828148</v>
      </c>
      <c r="CC15" s="48">
        <f t="shared" ref="CC15" si="111">KURT(_xlfn.ANCHORARRAY(BQ9))</f>
        <v>0.36583855782895291</v>
      </c>
      <c r="CD15" s="48">
        <f t="shared" ref="CD15" si="112">KURT(_xlfn.ANCHORARRAY(BR9))</f>
        <v>-0.10178554390269889</v>
      </c>
      <c r="CE15" s="48">
        <f t="shared" ref="CE15" si="113">KURT(_xlfn.ANCHORARRAY(BS9))</f>
        <v>-3.7132275915161106E-2</v>
      </c>
      <c r="CF15" s="48">
        <f t="shared" ref="CF15" si="114">KURT(_xlfn.ANCHORARRAY(BT9))</f>
        <v>2.4017675315887401</v>
      </c>
      <c r="CG15" s="48">
        <f t="shared" ref="CG15" si="115">KURT(_xlfn.ANCHORARRAY(BU9))</f>
        <v>-0.67751948721279875</v>
      </c>
      <c r="CH15" s="48">
        <f t="shared" ref="CH15" si="116">KURT(_xlfn.ANCHORARRAY(BV9))</f>
        <v>-5.488578930186705E-2</v>
      </c>
      <c r="CI15" s="48">
        <f t="shared" ref="CI15" si="117">KURT(_xlfn.ANCHORARRAY(BW9))</f>
        <v>0.59927999979271984</v>
      </c>
      <c r="CJ15" s="48">
        <f t="shared" ref="CJ15" si="118">KURT(_xlfn.ANCHORARRAY(BX9))</f>
        <v>1.090153091240349</v>
      </c>
      <c r="CK15" s="48">
        <f t="shared" ref="CK15" si="119">KURT(_xlfn.ANCHORARRAY(BY9))</f>
        <v>-0.41478954869801221</v>
      </c>
      <c r="CL15" s="48">
        <f t="shared" ref="CL15" si="120">KURT(_xlfn.ANCHORARRAY(BZ9))</f>
        <v>-7.4242745083425543E-2</v>
      </c>
    </row>
    <row r="16" spans="1:90">
      <c r="A16" s="3">
        <v>45919</v>
      </c>
      <c r="B16" s="48">
        <v>91.92</v>
      </c>
      <c r="C16" s="48">
        <v>111.84175999999999</v>
      </c>
      <c r="D16" s="48">
        <v>156.21</v>
      </c>
      <c r="E16" s="48">
        <v>114.89678000000001</v>
      </c>
      <c r="F16" s="48">
        <v>33.657899999999998</v>
      </c>
      <c r="G16" s="48">
        <v>33.96</v>
      </c>
      <c r="H16">
        <v>62.4</v>
      </c>
      <c r="I16" s="48">
        <v>4.5759999999999996</v>
      </c>
      <c r="J16" s="49">
        <v>672.22243000000003</v>
      </c>
      <c r="K16" s="49">
        <v>12740.307000000001</v>
      </c>
      <c r="L16" s="50">
        <v>-5.5176890619929031E-3</v>
      </c>
      <c r="M16" s="50">
        <v>5.8843850148968535E-3</v>
      </c>
      <c r="N16" s="50">
        <v>-5.7284704983769918E-3</v>
      </c>
      <c r="O16" s="50">
        <v>-1.8280320693829566E-2</v>
      </c>
      <c r="P16" s="50">
        <v>6.7868126030292686E-3</v>
      </c>
      <c r="Q16" s="50">
        <v>-1.6507384882710641E-2</v>
      </c>
      <c r="R16" s="47">
        <v>-5.5689956913982149E-3</v>
      </c>
      <c r="S16" s="50">
        <v>3.3767486734201935E-3</v>
      </c>
      <c r="T16" s="50">
        <v>-5.3255080969460966E-3</v>
      </c>
      <c r="U16" s="50">
        <v>-2.5705118359908852E-4</v>
      </c>
      <c r="V16" s="50">
        <v>1.2369929550778869E-2</v>
      </c>
      <c r="W16" s="50">
        <f t="shared" si="2"/>
        <v>-5.5689956913982149E-3</v>
      </c>
      <c r="X16" t="s">
        <v>411</v>
      </c>
      <c r="Y16" s="50">
        <f>Y11-1.97*Y13</f>
        <v>-9.2709315792862942E-2</v>
      </c>
      <c r="Z16" s="50">
        <f t="shared" ref="Z16:AI16" si="121">Z11-1.97*Z13</f>
        <v>-7.3506211528336238E-2</v>
      </c>
      <c r="AA16" s="50">
        <f t="shared" si="121"/>
        <v>-7.0187046933087346E-2</v>
      </c>
      <c r="AB16" s="50">
        <f t="shared" si="121"/>
        <v>-9.7411156074567629E-2</v>
      </c>
      <c r="AC16" s="50">
        <f t="shared" si="121"/>
        <v>-7.859353485860654E-2</v>
      </c>
      <c r="AD16" s="50">
        <f t="shared" si="121"/>
        <v>-0.11586594389360871</v>
      </c>
      <c r="AE16" s="50">
        <f t="shared" si="121"/>
        <v>-7.8751798242050294E-2</v>
      </c>
      <c r="AF16" s="50">
        <f t="shared" si="121"/>
        <v>-9.4368397200150056E-2</v>
      </c>
      <c r="AG16" s="50">
        <f t="shared" si="121"/>
        <v>-7.0943345894262322E-2</v>
      </c>
      <c r="AH16" s="50">
        <f t="shared" si="121"/>
        <v>-7.4577344052361799E-2</v>
      </c>
      <c r="AI16" s="50">
        <f t="shared" si="121"/>
        <v>-4.129923165315641E-2</v>
      </c>
      <c r="AM16" s="63">
        <f t="shared" si="49"/>
        <v>-3.0000000000000013E-2</v>
      </c>
      <c r="AO16" t="str">
        <f t="shared" si="4"/>
        <v/>
      </c>
      <c r="AQ16" s="3">
        <v>45919</v>
      </c>
      <c r="AR16" s="59">
        <v>-5.5176890619929031E-3</v>
      </c>
      <c r="AS16" s="59">
        <v>5.8843850148968535E-3</v>
      </c>
      <c r="AT16" s="59">
        <v>-5.7284704983769918E-3</v>
      </c>
      <c r="AU16" s="59">
        <v>-1.8280320693829566E-2</v>
      </c>
      <c r="AV16" s="59">
        <v>6.7868126030292686E-3</v>
      </c>
      <c r="AW16" s="59">
        <v>-1.6507384882710641E-2</v>
      </c>
      <c r="AX16" s="59">
        <v>-5.5689956913982149E-3</v>
      </c>
      <c r="AY16" s="59">
        <v>3.3767486734201935E-3</v>
      </c>
      <c r="AZ16" s="59">
        <v>-5.3255080969460966E-3</v>
      </c>
      <c r="BA16" s="59">
        <v>-2.5705118359908852E-4</v>
      </c>
      <c r="BB16" s="59">
        <v>1.2369929550778869E-2</v>
      </c>
      <c r="BC16" t="s">
        <v>411</v>
      </c>
      <c r="BD16" s="50">
        <f t="shared" ref="BD16:BM16" si="122">BD11-1.97*BD13</f>
        <v>-9.1977578113300096E-2</v>
      </c>
      <c r="BE16" s="50">
        <f t="shared" si="122"/>
        <v>-7.2910650392300519E-2</v>
      </c>
      <c r="BF16" s="50">
        <f t="shared" si="122"/>
        <v>-7.215516624622037E-2</v>
      </c>
      <c r="BG16" s="50">
        <f t="shared" si="122"/>
        <v>-9.3646257613330924E-2</v>
      </c>
      <c r="BH16" s="50">
        <f t="shared" si="122"/>
        <v>-7.6505205624979394E-2</v>
      </c>
      <c r="BI16" s="50">
        <f t="shared" si="122"/>
        <v>-0.11054498191691134</v>
      </c>
      <c r="BJ16" s="50">
        <f t="shared" si="122"/>
        <v>-7.6912675619397616E-2</v>
      </c>
      <c r="BK16" s="50">
        <f t="shared" si="122"/>
        <v>-0.10046468293124014</v>
      </c>
      <c r="BL16" s="50">
        <f t="shared" si="122"/>
        <v>-7.4426478126694756E-2</v>
      </c>
      <c r="BM16" s="50">
        <f t="shared" si="122"/>
        <v>-7.375537322053026E-2</v>
      </c>
      <c r="BN16" s="50">
        <f t="shared" ref="BN16" si="123">BN11-1.97*BN13</f>
        <v>-4.499704536559497E-2</v>
      </c>
      <c r="BO16" s="3">
        <v>44512</v>
      </c>
      <c r="BP16" s="59">
        <v>-4.0954181337276352E-2</v>
      </c>
      <c r="BQ16" s="59">
        <v>-5.2647095759180695E-3</v>
      </c>
      <c r="BR16" s="59">
        <v>-4.4448369818305133E-3</v>
      </c>
      <c r="BS16" s="59">
        <v>-2.943756371221351E-3</v>
      </c>
      <c r="BT16" s="59">
        <v>-5.4992184481678086E-3</v>
      </c>
      <c r="BU16" s="59">
        <v>-2.294625490414548E-2</v>
      </c>
      <c r="BV16" s="59">
        <v>-8.2197552562566448E-3</v>
      </c>
      <c r="BW16" s="59">
        <v>-1.9441368278577564E-2</v>
      </c>
      <c r="BX16" s="59">
        <v>2.4522219663826839E-2</v>
      </c>
      <c r="BY16" s="59">
        <v>-1.6739008957113777E-2</v>
      </c>
      <c r="BZ16" s="59">
        <v>-2.8455051586615543E-3</v>
      </c>
      <c r="CA16" t="s">
        <v>411</v>
      </c>
      <c r="CB16" s="50">
        <f t="shared" ref="CB16:CL16" si="124">CB11-1.97*CB13</f>
        <v>-9.3494267038785911E-2</v>
      </c>
      <c r="CC16" s="50">
        <f t="shared" si="124"/>
        <v>-7.5197722374842652E-2</v>
      </c>
      <c r="CD16" s="50">
        <f t="shared" si="124"/>
        <v>-6.3537636044096929E-2</v>
      </c>
      <c r="CE16" s="50">
        <f t="shared" si="124"/>
        <v>-0.10670908109319643</v>
      </c>
      <c r="CF16" s="50">
        <f t="shared" si="124"/>
        <v>-8.5349027185313772E-2</v>
      </c>
      <c r="CG16" s="50">
        <f t="shared" si="124"/>
        <v>-0.12298386475902234</v>
      </c>
      <c r="CH16" s="50">
        <f t="shared" si="124"/>
        <v>-8.2634014574220663E-2</v>
      </c>
      <c r="CI16" s="50">
        <f t="shared" si="124"/>
        <v>-7.0948739103573161E-2</v>
      </c>
      <c r="CJ16" s="50">
        <f t="shared" si="124"/>
        <v>-5.8454120572779031E-2</v>
      </c>
      <c r="CK16" s="50">
        <f t="shared" si="124"/>
        <v>-7.6916004826568157E-2</v>
      </c>
      <c r="CL16" s="50">
        <f t="shared" si="124"/>
        <v>-2.6534451454997818E-2</v>
      </c>
    </row>
    <row r="17" spans="1:90">
      <c r="A17" s="3">
        <v>45912</v>
      </c>
      <c r="B17" s="48">
        <v>92.43</v>
      </c>
      <c r="C17" s="48">
        <v>111.18749</v>
      </c>
      <c r="D17" s="48">
        <v>157.11000000000001</v>
      </c>
      <c r="E17" s="48">
        <v>117.03624000000001</v>
      </c>
      <c r="F17" s="48">
        <v>33.431010000000001</v>
      </c>
      <c r="G17" s="48">
        <v>34.53</v>
      </c>
      <c r="H17">
        <v>62.19</v>
      </c>
      <c r="I17" s="48">
        <v>4.6005000000000003</v>
      </c>
      <c r="J17" s="49">
        <v>672.39526999999998</v>
      </c>
      <c r="K17" s="49">
        <v>12584.63594</v>
      </c>
      <c r="L17" s="50">
        <v>-5.5944055944056048E-3</v>
      </c>
      <c r="M17" s="50">
        <v>2.6824182472410918E-2</v>
      </c>
      <c r="N17" s="50">
        <v>2.2452167122217981E-2</v>
      </c>
      <c r="O17" s="50">
        <v>1.9502873208723237E-3</v>
      </c>
      <c r="P17" s="50">
        <v>-1.1789496831087209E-3</v>
      </c>
      <c r="Q17" s="50">
        <v>2.8765874460878749E-4</v>
      </c>
      <c r="R17" s="47">
        <v>1.0067069195400258E-2</v>
      </c>
      <c r="S17" s="50">
        <v>1.650866296175213E-2</v>
      </c>
      <c r="T17" s="50">
        <v>2.2560569015336984E-2</v>
      </c>
      <c r="U17" s="50">
        <v>1.5317908858630824E-2</v>
      </c>
      <c r="V17" s="50">
        <v>1.5974255996635156E-2</v>
      </c>
      <c r="W17" s="50">
        <f t="shared" si="2"/>
        <v>1.0067069195400258E-2</v>
      </c>
      <c r="X17" t="s">
        <v>412</v>
      </c>
      <c r="Y17" s="50">
        <f>Y11+1.97*Y13</f>
        <v>0.10342431431645323</v>
      </c>
      <c r="Z17" s="50">
        <f t="shared" ref="Z17:AI17" si="125">Z11+1.97*Z13</f>
        <v>8.5699900042160534E-2</v>
      </c>
      <c r="AA17" s="50">
        <f t="shared" si="125"/>
        <v>7.8084349164877095E-2</v>
      </c>
      <c r="AB17" s="50">
        <f t="shared" si="125"/>
        <v>0.10895859918490214</v>
      </c>
      <c r="AC17" s="50">
        <f t="shared" si="125"/>
        <v>8.7281304850560348E-2</v>
      </c>
      <c r="AD17" s="50">
        <f t="shared" si="125"/>
        <v>0.12981601549800978</v>
      </c>
      <c r="AE17" s="50">
        <f t="shared" si="125"/>
        <v>8.9607053332510969E-2</v>
      </c>
      <c r="AF17" s="50">
        <f t="shared" si="125"/>
        <v>9.977998659612361E-2</v>
      </c>
      <c r="AG17" s="50">
        <f t="shared" si="125"/>
        <v>7.5787480074623575E-2</v>
      </c>
      <c r="AH17" s="50">
        <f t="shared" si="125"/>
        <v>8.3820267541521193E-2</v>
      </c>
      <c r="AI17" s="50">
        <f t="shared" si="125"/>
        <v>4.7046261270400264E-2</v>
      </c>
      <c r="AM17" s="63">
        <f t="shared" si="49"/>
        <v>-2.0000000000000011E-2</v>
      </c>
      <c r="AO17" t="str">
        <f t="shared" si="4"/>
        <v/>
      </c>
      <c r="AQ17" s="3">
        <v>45912</v>
      </c>
      <c r="AR17" s="59">
        <v>-5.5944055944056048E-3</v>
      </c>
      <c r="AS17" s="59">
        <v>2.6824182472410918E-2</v>
      </c>
      <c r="AT17" s="59">
        <v>2.2452167122217981E-2</v>
      </c>
      <c r="AU17" s="59">
        <v>1.9502873208723237E-3</v>
      </c>
      <c r="AV17" s="59">
        <v>-1.1789496831087209E-3</v>
      </c>
      <c r="AW17" s="59">
        <v>2.8765874460878749E-4</v>
      </c>
      <c r="AX17" s="59">
        <v>1.0067069195400258E-2</v>
      </c>
      <c r="AY17" s="59">
        <v>1.650866296175213E-2</v>
      </c>
      <c r="AZ17" s="59">
        <v>2.2560569015336984E-2</v>
      </c>
      <c r="BA17" s="59">
        <v>1.5317908858630824E-2</v>
      </c>
      <c r="BB17" s="59">
        <v>1.5974255996635156E-2</v>
      </c>
      <c r="BC17" t="s">
        <v>412</v>
      </c>
      <c r="BD17" s="50">
        <f t="shared" ref="BD17:BM17" si="126">BD11+1.97*BD13</f>
        <v>9.7513204259260494E-2</v>
      </c>
      <c r="BE17" s="50">
        <f t="shared" si="126"/>
        <v>8.2263037532315481E-2</v>
      </c>
      <c r="BF17" s="50">
        <f t="shared" si="126"/>
        <v>7.7884334836773983E-2</v>
      </c>
      <c r="BG17" s="50">
        <f t="shared" si="126"/>
        <v>9.9594467017037835E-2</v>
      </c>
      <c r="BH17" s="50">
        <f t="shared" si="126"/>
        <v>8.3153965425470516E-2</v>
      </c>
      <c r="BI17" s="50">
        <f t="shared" si="126"/>
        <v>0.11303297541897436</v>
      </c>
      <c r="BJ17" s="50">
        <f t="shared" si="126"/>
        <v>8.2945979306763548E-2</v>
      </c>
      <c r="BK17" s="50">
        <f t="shared" si="126"/>
        <v>0.10074367275746887</v>
      </c>
      <c r="BL17" s="50">
        <f t="shared" si="126"/>
        <v>7.6993169230532676E-2</v>
      </c>
      <c r="BM17" s="50">
        <f t="shared" si="126"/>
        <v>8.0091277185353568E-2</v>
      </c>
      <c r="BN17" s="50">
        <f t="shared" ref="BN17" si="127">BN11+1.97*BN13</f>
        <v>4.940241170233986E-2</v>
      </c>
      <c r="BO17" s="3">
        <v>44505</v>
      </c>
      <c r="BP17" s="59">
        <v>1.2887604757259696E-2</v>
      </c>
      <c r="BQ17" s="59">
        <v>8.5310188228524542E-3</v>
      </c>
      <c r="BR17" s="59">
        <v>2.1836821053382582E-3</v>
      </c>
      <c r="BS17" s="59">
        <v>2.8769239384776046E-2</v>
      </c>
      <c r="BT17" s="59">
        <v>-3.2650045344904233E-2</v>
      </c>
      <c r="BU17" s="59">
        <v>8.7325139338296998E-2</v>
      </c>
      <c r="BV17" s="59">
        <v>1.8831806861271904E-2</v>
      </c>
      <c r="BW17" s="59">
        <v>-2.752183798013641E-2</v>
      </c>
      <c r="BX17" s="59">
        <v>-5.7234432234433141E-3</v>
      </c>
      <c r="BY17" s="59">
        <v>1.3316171873171134E-2</v>
      </c>
      <c r="BZ17" s="59">
        <v>2.0181713965780501E-2</v>
      </c>
      <c r="CA17" t="s">
        <v>412</v>
      </c>
      <c r="CB17" s="50">
        <f t="shared" ref="CB17:CL17" si="128">CB11+1.97*CB13</f>
        <v>0.12185424603531869</v>
      </c>
      <c r="CC17" s="50">
        <f t="shared" si="128"/>
        <v>9.7071098619780027E-2</v>
      </c>
      <c r="CD17" s="50">
        <f t="shared" si="128"/>
        <v>7.8821291867216564E-2</v>
      </c>
      <c r="CE17" s="50">
        <f t="shared" si="128"/>
        <v>0.1373318797125504</v>
      </c>
      <c r="CF17" s="50">
        <f t="shared" si="128"/>
        <v>0.10098325562614889</v>
      </c>
      <c r="CG17" s="50">
        <f t="shared" si="128"/>
        <v>0.17598271091545642</v>
      </c>
      <c r="CH17" s="50">
        <f t="shared" si="128"/>
        <v>0.10991659563115667</v>
      </c>
      <c r="CI17" s="50">
        <f t="shared" si="128"/>
        <v>9.3845964321897707E-2</v>
      </c>
      <c r="CJ17" s="50">
        <f t="shared" si="128"/>
        <v>7.1057001505363857E-2</v>
      </c>
      <c r="CK17" s="50">
        <f t="shared" si="128"/>
        <v>9.6062503305414826E-2</v>
      </c>
      <c r="CL17" s="50">
        <f t="shared" si="128"/>
        <v>3.6852232248178809E-2</v>
      </c>
    </row>
    <row r="18" spans="1:90">
      <c r="A18" s="3">
        <v>45905</v>
      </c>
      <c r="B18" s="48">
        <v>92.95</v>
      </c>
      <c r="C18" s="48">
        <v>108.28288999999999</v>
      </c>
      <c r="D18" s="48">
        <v>153.66</v>
      </c>
      <c r="E18" s="48">
        <v>116.80843</v>
      </c>
      <c r="F18" s="48">
        <v>33.470469999999999</v>
      </c>
      <c r="G18" s="48">
        <v>34.520069999999997</v>
      </c>
      <c r="H18">
        <v>61.18</v>
      </c>
      <c r="I18" s="48">
        <v>4.4989999999999997</v>
      </c>
      <c r="J18" s="49">
        <v>662.25097000000005</v>
      </c>
      <c r="K18" s="49">
        <v>12386.76656</v>
      </c>
      <c r="L18" s="50">
        <v>-6.0826513084773159E-2</v>
      </c>
      <c r="M18" s="50">
        <v>-4.4273375003596738E-2</v>
      </c>
      <c r="N18" s="50">
        <v>-4.3212951432129554E-2</v>
      </c>
      <c r="O18" s="50">
        <v>-5.5199465514438328E-2</v>
      </c>
      <c r="P18" s="50">
        <v>-3.6900549508573022E-2</v>
      </c>
      <c r="Q18" s="50">
        <v>-3.7119095183875905E-2</v>
      </c>
      <c r="R18" s="47">
        <v>-4.3341087328522709E-2</v>
      </c>
      <c r="S18" s="50">
        <v>-4.4211841899703286E-2</v>
      </c>
      <c r="T18" s="50">
        <v>-4.3155914573421716E-3</v>
      </c>
      <c r="U18" s="50">
        <v>-3.5173241547714618E-2</v>
      </c>
      <c r="V18" s="50">
        <v>3.6006258742242725E-3</v>
      </c>
      <c r="W18" s="50">
        <f t="shared" si="2"/>
        <v>-4.3341087328522709E-2</v>
      </c>
      <c r="X18" t="s">
        <v>416</v>
      </c>
      <c r="Y18" s="48">
        <f>Y11/(Y13/SQRT($Z$7))</f>
        <v>1.7353734517502144</v>
      </c>
      <c r="Z18" s="48">
        <f t="shared" ref="Z18:AI18" si="129">Z11/(Z13/SQRT($Z$7))</f>
        <v>2.4329224261601734</v>
      </c>
      <c r="AA18" s="48">
        <f t="shared" si="129"/>
        <v>1.6918984097467422</v>
      </c>
      <c r="AB18" s="48">
        <f t="shared" si="129"/>
        <v>1.7774307215452905</v>
      </c>
      <c r="AC18" s="48">
        <f t="shared" si="129"/>
        <v>1.6637217661228314</v>
      </c>
      <c r="AD18" s="48">
        <f t="shared" si="129"/>
        <v>1.8036657972445787</v>
      </c>
      <c r="AE18" s="48">
        <f t="shared" si="129"/>
        <v>2.0481274537015661</v>
      </c>
      <c r="AF18" s="48">
        <f t="shared" si="129"/>
        <v>0.88540905198199027</v>
      </c>
      <c r="AG18" s="48">
        <f t="shared" si="129"/>
        <v>1.0486913898414612</v>
      </c>
      <c r="AH18" s="48">
        <f t="shared" si="129"/>
        <v>1.8535897935844736</v>
      </c>
      <c r="AI18" s="48">
        <f t="shared" si="129"/>
        <v>2.0663883143374844</v>
      </c>
      <c r="AM18" s="63">
        <f t="shared" si="49"/>
        <v>-1.0000000000000011E-2</v>
      </c>
      <c r="AO18" t="str">
        <f t="shared" si="4"/>
        <v/>
      </c>
      <c r="AQ18" s="3">
        <v>45905</v>
      </c>
      <c r="AR18" s="59">
        <v>-6.0826513084773159E-2</v>
      </c>
      <c r="AS18" s="59">
        <v>-4.4273375003596738E-2</v>
      </c>
      <c r="AT18" s="59">
        <v>-4.3212951432129554E-2</v>
      </c>
      <c r="AU18" s="59">
        <v>-5.5199465514438328E-2</v>
      </c>
      <c r="AV18" s="59">
        <v>-3.6900549508573022E-2</v>
      </c>
      <c r="AW18" s="59">
        <v>-3.7119095183875905E-2</v>
      </c>
      <c r="AX18" s="59">
        <v>-4.3341087328522709E-2</v>
      </c>
      <c r="AY18" s="59">
        <v>-4.4211841899703286E-2</v>
      </c>
      <c r="AZ18" s="59">
        <v>-4.3155914573421716E-3</v>
      </c>
      <c r="BA18" s="59">
        <v>-3.5173241547714618E-2</v>
      </c>
      <c r="BB18" s="59">
        <v>3.6006258742242725E-3</v>
      </c>
      <c r="BC18" t="s">
        <v>416</v>
      </c>
      <c r="BD18" s="48">
        <f t="shared" ref="BD18:BN18" si="130">BD11/(BD13/SQRT($BE$7))</f>
        <v>0.81591124352057398</v>
      </c>
      <c r="BE18" s="48">
        <f t="shared" si="130"/>
        <v>1.6833276186950055</v>
      </c>
      <c r="BF18" s="48">
        <f t="shared" si="130"/>
        <v>1.0664739355202975</v>
      </c>
      <c r="BG18" s="48">
        <f t="shared" si="130"/>
        <v>0.85970973935228645</v>
      </c>
      <c r="BH18" s="48">
        <f t="shared" si="130"/>
        <v>1.1630838577826317</v>
      </c>
      <c r="BI18" s="48">
        <f t="shared" si="130"/>
        <v>0.31080250654891745</v>
      </c>
      <c r="BJ18" s="48">
        <f t="shared" si="130"/>
        <v>1.0541035758369837</v>
      </c>
      <c r="BK18" s="48">
        <f t="shared" si="130"/>
        <v>3.8726353844700745E-2</v>
      </c>
      <c r="BL18" s="48">
        <f t="shared" si="130"/>
        <v>0.47342984220004974</v>
      </c>
      <c r="BM18" s="48">
        <f t="shared" si="130"/>
        <v>1.1502302783766927</v>
      </c>
      <c r="BN18" s="48">
        <f t="shared" si="130"/>
        <v>1.3033972106022937</v>
      </c>
      <c r="BO18" s="3">
        <v>44498</v>
      </c>
      <c r="BP18" s="59">
        <v>-1.0334029147771262E-2</v>
      </c>
      <c r="BQ18" s="59">
        <v>2.1387934820366272E-2</v>
      </c>
      <c r="BR18" s="59">
        <v>1.4982211802275103E-2</v>
      </c>
      <c r="BS18" s="59">
        <v>5.0000568157892999E-3</v>
      </c>
      <c r="BT18" s="59">
        <v>-2.4398524991229631E-2</v>
      </c>
      <c r="BU18" s="59">
        <v>-8.9019348219996353E-3</v>
      </c>
      <c r="BV18" s="59">
        <v>1.6139487250402818E-3</v>
      </c>
      <c r="BW18" s="59">
        <v>-2.2683858643745003E-3</v>
      </c>
      <c r="BX18" s="59">
        <v>-2.8901734104046173E-2</v>
      </c>
      <c r="BY18" s="59">
        <v>-7.6574695602094067E-3</v>
      </c>
      <c r="BZ18" s="59">
        <v>1.3438805594087055E-2</v>
      </c>
      <c r="CA18" t="s">
        <v>416</v>
      </c>
      <c r="CB18" s="48">
        <f t="shared" ref="CB18:CL18" si="131">CB11/(CB13/SQRT($CC$7))</f>
        <v>1.9927657919220587</v>
      </c>
      <c r="CC18" s="48">
        <f t="shared" si="131"/>
        <v>1.9213273895508554</v>
      </c>
      <c r="CD18" s="48">
        <f t="shared" si="131"/>
        <v>1.6245563213375156</v>
      </c>
      <c r="CE18" s="48">
        <f t="shared" si="131"/>
        <v>1.8987788439028963</v>
      </c>
      <c r="CF18" s="48">
        <f t="shared" si="131"/>
        <v>1.269639954119721</v>
      </c>
      <c r="CG18" s="48">
        <f t="shared" si="131"/>
        <v>2.6824770157991917</v>
      </c>
      <c r="CH18" s="48">
        <f t="shared" si="131"/>
        <v>2.1440395232614504</v>
      </c>
      <c r="CI18" s="48">
        <f t="shared" si="131"/>
        <v>2.1024798329178775</v>
      </c>
      <c r="CJ18" s="48">
        <f t="shared" si="131"/>
        <v>1.4724989680715201</v>
      </c>
      <c r="CK18" s="48">
        <f t="shared" si="131"/>
        <v>1.6749021743923933</v>
      </c>
      <c r="CL18" s="48">
        <f t="shared" si="131"/>
        <v>2.4630912310077404</v>
      </c>
    </row>
    <row r="19" spans="1:90" ht="14.5" thickBot="1">
      <c r="A19" s="3">
        <v>45898</v>
      </c>
      <c r="B19" s="48">
        <v>98.97</v>
      </c>
      <c r="C19" s="48">
        <v>113.29902</v>
      </c>
      <c r="D19" s="48">
        <v>160.6</v>
      </c>
      <c r="E19" s="48">
        <v>123.63290000000001</v>
      </c>
      <c r="F19" s="48">
        <v>34.752870000000001</v>
      </c>
      <c r="G19" s="48">
        <v>35.850819999999999</v>
      </c>
      <c r="H19">
        <v>64.010000000000005</v>
      </c>
      <c r="I19" s="48">
        <v>4.5185000000000004</v>
      </c>
      <c r="J19" s="49">
        <v>686.39365999999995</v>
      </c>
      <c r="K19" s="49">
        <v>12342.32646</v>
      </c>
      <c r="L19" s="50">
        <v>2.2628642281462996E-2</v>
      </c>
      <c r="M19" s="50">
        <v>2.70488759836367E-2</v>
      </c>
      <c r="N19" s="50">
        <v>1.5299026425591E-2</v>
      </c>
      <c r="O19" s="50">
        <v>3.0633256470441905E-2</v>
      </c>
      <c r="P19" s="50">
        <v>1.4104962138344668E-2</v>
      </c>
      <c r="Q19" s="50">
        <v>2.6734877343071339E-2</v>
      </c>
      <c r="R19" s="47">
        <v>2.2764199672217121E-2</v>
      </c>
      <c r="S19" s="50">
        <v>5.4979579013509916E-3</v>
      </c>
      <c r="T19" s="50">
        <v>1.3343799058084915E-2</v>
      </c>
      <c r="U19" s="50">
        <v>2.4552850720001906E-2</v>
      </c>
      <c r="V19" s="50">
        <v>-8.8907349367095545E-4</v>
      </c>
      <c r="W19" s="50">
        <f t="shared" si="2"/>
        <v>2.2764199672217121E-2</v>
      </c>
      <c r="X19" t="s">
        <v>417</v>
      </c>
      <c r="Y19" s="48">
        <f>_xlfn.T.DIST(ABS(Y18),$Z$7-1,1)</f>
        <v>0.95806794159675124</v>
      </c>
      <c r="Z19" s="48">
        <f t="shared" ref="Z19:AI19" si="132">_xlfn.T.DIST(ABS(Z18),$Z$7-1,1)</f>
        <v>0.99217252397189093</v>
      </c>
      <c r="AA19" s="48">
        <f t="shared" si="132"/>
        <v>0.95406597947826766</v>
      </c>
      <c r="AB19" s="48">
        <f t="shared" si="132"/>
        <v>0.96166458228708473</v>
      </c>
      <c r="AC19" s="48">
        <f t="shared" si="132"/>
        <v>0.95131126178997938</v>
      </c>
      <c r="AD19" s="48">
        <f t="shared" si="132"/>
        <v>0.96377717051495715</v>
      </c>
      <c r="AE19" s="48">
        <f t="shared" si="132"/>
        <v>0.97922208344530803</v>
      </c>
      <c r="AF19" s="48">
        <f t="shared" si="132"/>
        <v>0.81162133432792782</v>
      </c>
      <c r="AG19" s="48">
        <f t="shared" si="132"/>
        <v>0.85235111698852017</v>
      </c>
      <c r="AH19" s="48">
        <f t="shared" si="132"/>
        <v>0.96753253690116103</v>
      </c>
      <c r="AI19" s="48">
        <f t="shared" si="132"/>
        <v>0.98010700594795219</v>
      </c>
      <c r="AM19" s="63">
        <f t="shared" si="49"/>
        <v>0</v>
      </c>
      <c r="AO19" t="str">
        <f t="shared" si="4"/>
        <v/>
      </c>
      <c r="AQ19" s="3">
        <v>45898</v>
      </c>
      <c r="AR19" s="59">
        <v>2.2628642281462996E-2</v>
      </c>
      <c r="AS19" s="59">
        <v>2.70488759836367E-2</v>
      </c>
      <c r="AT19" s="59">
        <v>1.5299026425591E-2</v>
      </c>
      <c r="AU19" s="59">
        <v>3.0633256470441905E-2</v>
      </c>
      <c r="AV19" s="59">
        <v>1.4104962138344668E-2</v>
      </c>
      <c r="AW19" s="59">
        <v>2.6734877343071339E-2</v>
      </c>
      <c r="AX19" s="59">
        <v>2.2764199672217121E-2</v>
      </c>
      <c r="AY19" s="59">
        <v>5.4979579013509916E-3</v>
      </c>
      <c r="AZ19" s="59">
        <v>1.3343799058084915E-2</v>
      </c>
      <c r="BA19" s="59">
        <v>2.4552850720001906E-2</v>
      </c>
      <c r="BB19" s="59">
        <v>-8.8907349367095545E-4</v>
      </c>
      <c r="BC19" t="s">
        <v>417</v>
      </c>
      <c r="BD19" s="48">
        <f t="shared" ref="BD19:BN19" si="133">_xlfn.T.DIST(ABS(BD18),$BE$7-1,1)</f>
        <v>0.79223921619027515</v>
      </c>
      <c r="BE19" s="48">
        <f t="shared" si="133"/>
        <v>0.95306403600659939</v>
      </c>
      <c r="BF19" s="48">
        <f t="shared" si="133"/>
        <v>0.85625242436379234</v>
      </c>
      <c r="BG19" s="48">
        <f t="shared" si="133"/>
        <v>0.8045108108376553</v>
      </c>
      <c r="BH19" s="48">
        <f t="shared" si="133"/>
        <v>0.87690934881084748</v>
      </c>
      <c r="BI19" s="48">
        <f t="shared" si="133"/>
        <v>0.62186277946399326</v>
      </c>
      <c r="BJ19" s="48">
        <f t="shared" si="133"/>
        <v>0.85344636614126723</v>
      </c>
      <c r="BK19" s="48">
        <f t="shared" si="133"/>
        <v>0.51542640480847934</v>
      </c>
      <c r="BL19" s="48">
        <f t="shared" si="133"/>
        <v>0.68178855860937482</v>
      </c>
      <c r="BM19" s="48">
        <f t="shared" si="133"/>
        <v>0.87428875142650675</v>
      </c>
      <c r="BN19" s="48">
        <f t="shared" si="133"/>
        <v>0.90303119340233151</v>
      </c>
      <c r="BO19" s="3">
        <v>44491</v>
      </c>
      <c r="BP19" s="59">
        <v>2.1311013680254121E-2</v>
      </c>
      <c r="BQ19" s="59">
        <v>8.4677467518312621E-3</v>
      </c>
      <c r="BR19" s="59">
        <v>2.9103230642652189E-2</v>
      </c>
      <c r="BS19" s="59">
        <v>2.655650221365935E-2</v>
      </c>
      <c r="BT19" s="59">
        <v>-1.403271827333008E-2</v>
      </c>
      <c r="BU19" s="59">
        <v>8.4785972341270277E-3</v>
      </c>
      <c r="BV19" s="59">
        <v>1.171467171378795E-2</v>
      </c>
      <c r="BW19" s="59">
        <v>2.483788082711369E-2</v>
      </c>
      <c r="BX19" s="59">
        <v>-4.8948091764457025E-2</v>
      </c>
      <c r="BY19" s="59">
        <v>1.1794569865192894E-2</v>
      </c>
      <c r="BZ19" s="59">
        <v>1.6525579361380993E-2</v>
      </c>
      <c r="CA19" t="s">
        <v>417</v>
      </c>
      <c r="CB19" s="48">
        <f t="shared" ref="CB19:CL19" si="134">_xlfn.T.DIST(ABS(CB18),$CC$7-1,1)</f>
        <v>0.97450019921719344</v>
      </c>
      <c r="CC19" s="48">
        <f t="shared" si="134"/>
        <v>0.97019536690823671</v>
      </c>
      <c r="CD19" s="48">
        <f t="shared" si="134"/>
        <v>0.94516011055002502</v>
      </c>
      <c r="CE19" s="48">
        <f t="shared" si="134"/>
        <v>0.96871410340979247</v>
      </c>
      <c r="CF19" s="48">
        <f t="shared" si="134"/>
        <v>0.89535822177180446</v>
      </c>
      <c r="CG19" s="48">
        <f t="shared" si="134"/>
        <v>0.99524769695198134</v>
      </c>
      <c r="CH19" s="48">
        <f t="shared" si="134"/>
        <v>0.98188340532846097</v>
      </c>
      <c r="CI19" s="48">
        <f t="shared" si="134"/>
        <v>0.98006877234013168</v>
      </c>
      <c r="CJ19" s="48">
        <f t="shared" si="134"/>
        <v>0.92685386698015104</v>
      </c>
      <c r="CK19" s="48">
        <f t="shared" si="134"/>
        <v>0.95033116362686032</v>
      </c>
      <c r="CL19" s="48">
        <f t="shared" si="134"/>
        <v>0.99161809238492171</v>
      </c>
    </row>
    <row r="20" spans="1:90">
      <c r="A20" s="3">
        <v>45891</v>
      </c>
      <c r="B20" s="48">
        <v>96.78</v>
      </c>
      <c r="C20" s="48">
        <v>110.31511999999999</v>
      </c>
      <c r="D20" s="48">
        <v>158.18</v>
      </c>
      <c r="E20" s="48">
        <v>119.95819</v>
      </c>
      <c r="F20" s="48">
        <v>34.269500000000001</v>
      </c>
      <c r="G20" s="48">
        <v>34.917310000000001</v>
      </c>
      <c r="H20">
        <v>63.66</v>
      </c>
      <c r="I20" s="48">
        <v>4.4589999999999996</v>
      </c>
      <c r="J20" s="49">
        <v>669.94461000000001</v>
      </c>
      <c r="K20" s="49">
        <v>12353.30946</v>
      </c>
      <c r="L20" s="50">
        <v>2.3585404547858291E-2</v>
      </c>
      <c r="M20" s="50">
        <v>4.4980777546696826E-2</v>
      </c>
      <c r="N20" s="50">
        <v>2.1659992742842693E-2</v>
      </c>
      <c r="O20" s="50">
        <v>1.781664175682085E-2</v>
      </c>
      <c r="P20" s="50">
        <v>1.1942991373111944E-2</v>
      </c>
      <c r="Q20" s="50">
        <v>4.3633019362498082E-2</v>
      </c>
      <c r="R20" s="47">
        <v>2.8006684556394081E-2</v>
      </c>
      <c r="S20" s="50">
        <v>2.7105517909002952E-2</v>
      </c>
      <c r="T20" s="50">
        <v>-7.4568725653867407E-3</v>
      </c>
      <c r="U20" s="50">
        <v>2.8083628105698422E-2</v>
      </c>
      <c r="V20" s="50">
        <v>2.9042170514637089E-3</v>
      </c>
      <c r="W20" s="50">
        <f t="shared" si="2"/>
        <v>2.8006684556394081E-2</v>
      </c>
      <c r="Y20" s="65" t="s">
        <v>409</v>
      </c>
      <c r="Z20" s="65" t="s">
        <v>2</v>
      </c>
      <c r="AM20" s="63">
        <f t="shared" si="49"/>
        <v>0.01</v>
      </c>
      <c r="AO20" t="str">
        <f t="shared" si="4"/>
        <v/>
      </c>
      <c r="AQ20" s="3">
        <v>45891</v>
      </c>
      <c r="AR20" s="59">
        <v>2.3585404547858291E-2</v>
      </c>
      <c r="AS20" s="59">
        <v>4.4980777546696826E-2</v>
      </c>
      <c r="AT20" s="59">
        <v>2.1659992742842693E-2</v>
      </c>
      <c r="AU20" s="59">
        <v>1.781664175682085E-2</v>
      </c>
      <c r="AV20" s="59">
        <v>1.1942991373111944E-2</v>
      </c>
      <c r="AW20" s="59">
        <v>4.3633019362498082E-2</v>
      </c>
      <c r="AX20" s="59">
        <v>2.8006684556394081E-2</v>
      </c>
      <c r="AY20" s="59">
        <v>2.7105517909002952E-2</v>
      </c>
      <c r="AZ20" s="59">
        <v>-7.4568725653867407E-3</v>
      </c>
      <c r="BA20" s="59">
        <v>2.8083628105698422E-2</v>
      </c>
      <c r="BB20" s="59">
        <v>2.9042170514637089E-3</v>
      </c>
      <c r="BC20" s="72" t="s">
        <v>437</v>
      </c>
      <c r="BO20" s="3">
        <v>44484</v>
      </c>
      <c r="BP20" s="59">
        <v>-1.0411157683344774E-2</v>
      </c>
      <c r="BQ20" s="59">
        <v>6.5938417774797919E-3</v>
      </c>
      <c r="BR20" s="59">
        <v>1.4437687571940083E-2</v>
      </c>
      <c r="BS20" s="59">
        <v>-5.514514462464537E-3</v>
      </c>
      <c r="BT20" s="59">
        <v>3.6716057360905996E-2</v>
      </c>
      <c r="BU20" s="59">
        <v>6.0211835565215921E-3</v>
      </c>
      <c r="BV20" s="59">
        <v>1.1650851160876585E-2</v>
      </c>
      <c r="BW20" s="59">
        <v>2.9993698802772695E-2</v>
      </c>
      <c r="BX20" s="59">
        <v>0.10618641094608816</v>
      </c>
      <c r="BY20" s="59">
        <v>1.1576387731601967E-2</v>
      </c>
      <c r="BZ20" s="59">
        <v>1.8317897335199396E-2</v>
      </c>
    </row>
    <row r="21" spans="1:90">
      <c r="A21" s="3">
        <v>45884</v>
      </c>
      <c r="B21" s="48">
        <v>94.55</v>
      </c>
      <c r="C21" s="48">
        <v>105.56665</v>
      </c>
      <c r="D21" s="48">
        <v>154.82646</v>
      </c>
      <c r="E21" s="48">
        <v>117.85835</v>
      </c>
      <c r="F21" s="48">
        <v>33.865049999999997</v>
      </c>
      <c r="G21" s="48">
        <v>33.457459999999998</v>
      </c>
      <c r="H21">
        <v>61.98</v>
      </c>
      <c r="I21" s="48">
        <v>4.4924999999999997</v>
      </c>
      <c r="J21" s="49">
        <v>651.64408000000003</v>
      </c>
      <c r="K21" s="49">
        <v>12317.53666</v>
      </c>
      <c r="L21" s="50">
        <v>1.5120845009996442E-2</v>
      </c>
      <c r="M21" s="50">
        <v>6.3757264805712754E-3</v>
      </c>
      <c r="N21" s="50">
        <v>9.9348735947881739E-3</v>
      </c>
      <c r="O21" s="50">
        <v>2.3305843361338452E-2</v>
      </c>
      <c r="P21" s="50">
        <v>2.0118889688154118E-2</v>
      </c>
      <c r="Q21" s="50">
        <v>1.2319710356550662E-2</v>
      </c>
      <c r="R21" s="47">
        <v>1.4411008696280536E-2</v>
      </c>
      <c r="S21" s="50">
        <v>-2.9743268628678821E-2</v>
      </c>
      <c r="T21" s="50">
        <v>4.6964106004696582E-3</v>
      </c>
      <c r="U21" s="50">
        <v>4.6024050028530272E-3</v>
      </c>
      <c r="V21" s="50">
        <v>9.7447327498063618E-3</v>
      </c>
      <c r="W21" s="50">
        <f t="shared" si="2"/>
        <v>1.4411008696280536E-2</v>
      </c>
      <c r="Y21" s="63">
        <v>-0.1</v>
      </c>
      <c r="Z21">
        <v>6</v>
      </c>
      <c r="AM21" s="63">
        <f t="shared" si="49"/>
        <v>0.02</v>
      </c>
      <c r="AO21" t="str">
        <f t="shared" si="4"/>
        <v/>
      </c>
      <c r="AQ21" s="3">
        <v>45884</v>
      </c>
      <c r="AR21" s="59">
        <v>1.5120845009996442E-2</v>
      </c>
      <c r="AS21" s="59">
        <v>6.3757264805712754E-3</v>
      </c>
      <c r="AT21" s="59">
        <v>9.9348735947881739E-3</v>
      </c>
      <c r="AU21" s="59">
        <v>2.3305843361338452E-2</v>
      </c>
      <c r="AV21" s="59">
        <v>2.0118889688154118E-2</v>
      </c>
      <c r="AW21" s="59">
        <v>1.2319710356550662E-2</v>
      </c>
      <c r="AX21" s="59">
        <v>1.4411008696280536E-2</v>
      </c>
      <c r="AY21" s="59">
        <v>-2.9743268628678821E-2</v>
      </c>
      <c r="AZ21" s="59">
        <v>4.6964106004696582E-3</v>
      </c>
      <c r="BA21" s="59">
        <v>4.6024050028530272E-3</v>
      </c>
      <c r="BB21" s="59">
        <v>9.7447327498063618E-3</v>
      </c>
      <c r="BC21" t="s">
        <v>418</v>
      </c>
      <c r="BO21" s="3">
        <v>44477</v>
      </c>
      <c r="BP21" s="59">
        <v>6.8758978728463482E-2</v>
      </c>
      <c r="BQ21" s="59">
        <v>2.0515380688111096E-2</v>
      </c>
      <c r="BR21" s="59">
        <v>3.5656120691685445E-2</v>
      </c>
      <c r="BS21" s="59">
        <v>7.8894108393150475E-2</v>
      </c>
      <c r="BT21" s="59">
        <v>4.601466299652146E-2</v>
      </c>
      <c r="BU21" s="59">
        <v>8.2858071133594224E-2</v>
      </c>
      <c r="BV21" s="59">
        <v>5.2787668780612543E-2</v>
      </c>
      <c r="BW21" s="59">
        <v>4.5730100158144493E-2</v>
      </c>
      <c r="BX21" s="59">
        <v>2.0771159126178773E-2</v>
      </c>
      <c r="BY21" s="59">
        <v>5.0179652942246245E-2</v>
      </c>
      <c r="BZ21" s="59">
        <v>8.169497532312775E-3</v>
      </c>
    </row>
    <row r="22" spans="1:90" ht="14.5" thickBot="1">
      <c r="A22" s="3">
        <v>45877</v>
      </c>
      <c r="B22" s="48">
        <v>93.141620000000003</v>
      </c>
      <c r="C22" s="48">
        <v>104.89785000000001</v>
      </c>
      <c r="D22" s="48">
        <v>153.30341000000001</v>
      </c>
      <c r="E22" s="48">
        <v>115.17412</v>
      </c>
      <c r="F22" s="48">
        <v>33.197159999999997</v>
      </c>
      <c r="G22" s="48">
        <v>33.050289999999997</v>
      </c>
      <c r="H22">
        <v>63.88</v>
      </c>
      <c r="I22" s="48">
        <v>4.4714999999999998</v>
      </c>
      <c r="J22" s="49">
        <v>648.65868999999998</v>
      </c>
      <c r="K22" s="49">
        <v>12198.66394</v>
      </c>
      <c r="L22" s="50">
        <v>1.2397578592326708E-2</v>
      </c>
      <c r="M22" s="50">
        <v>-2.5902968846735486E-2</v>
      </c>
      <c r="N22" s="50">
        <v>2.3844083701966889E-2</v>
      </c>
      <c r="O22" s="50">
        <v>-2.7444543769093999E-3</v>
      </c>
      <c r="P22" s="50">
        <v>7.5275741129187779E-2</v>
      </c>
      <c r="Q22" s="50">
        <v>3.5470100867374788E-2</v>
      </c>
      <c r="R22" s="47">
        <v>2.1188500494976913E-2</v>
      </c>
      <c r="S22" s="50">
        <v>-5.1240160403980384E-2</v>
      </c>
      <c r="T22" s="50">
        <v>8.1163341224212981E-3</v>
      </c>
      <c r="U22" s="50">
        <v>-9.809630303910466E-3</v>
      </c>
      <c r="V22" s="50">
        <v>2.4390948478772101E-2</v>
      </c>
      <c r="W22" s="50">
        <f t="shared" si="2"/>
        <v>2.1188500494976913E-2</v>
      </c>
      <c r="Y22" s="63">
        <v>-9.0000000000000011E-2</v>
      </c>
      <c r="Z22">
        <v>3</v>
      </c>
      <c r="AM22" s="63">
        <f t="shared" si="49"/>
        <v>0.03</v>
      </c>
      <c r="AO22" t="str">
        <f t="shared" si="4"/>
        <v/>
      </c>
      <c r="AQ22" s="3">
        <v>45877</v>
      </c>
      <c r="AR22" s="59">
        <v>1.2397578592326708E-2</v>
      </c>
      <c r="AS22" s="59">
        <v>-2.5902968846735486E-2</v>
      </c>
      <c r="AT22" s="59">
        <v>2.3844083701966889E-2</v>
      </c>
      <c r="AU22" s="59">
        <v>-2.7444543769093999E-3</v>
      </c>
      <c r="AV22" s="59">
        <v>7.5275741129187779E-2</v>
      </c>
      <c r="AW22" s="59">
        <v>3.5470100867374788E-2</v>
      </c>
      <c r="AX22" s="59">
        <v>2.1188500494976913E-2</v>
      </c>
      <c r="AY22" s="59">
        <v>-5.1240160403980384E-2</v>
      </c>
      <c r="AZ22" s="59">
        <v>8.1163341224212981E-3</v>
      </c>
      <c r="BA22" s="59">
        <v>-9.809630303910466E-3</v>
      </c>
      <c r="BB22" s="59">
        <v>2.4390948478772101E-2</v>
      </c>
      <c r="BO22" s="3">
        <v>44470</v>
      </c>
      <c r="BP22" s="59">
        <v>7.8129773357003884E-2</v>
      </c>
      <c r="BQ22" s="59">
        <v>5.7996204511746585E-2</v>
      </c>
      <c r="BR22" s="59">
        <v>3.7077492913783372E-2</v>
      </c>
      <c r="BS22" s="59">
        <v>7.4391836693368463E-2</v>
      </c>
      <c r="BT22" s="59">
        <v>5.1829026003858747E-2</v>
      </c>
      <c r="BU22" s="59">
        <v>0.1124204769349042</v>
      </c>
      <c r="BV22" s="59">
        <v>6.6743007411532274E-2</v>
      </c>
      <c r="BW22" s="59">
        <v>2.5682616923492718E-2</v>
      </c>
      <c r="BX22" s="59">
        <v>-2.2292250233426625E-2</v>
      </c>
      <c r="BY22" s="59">
        <v>5.7871333188487695E-2</v>
      </c>
      <c r="BZ22" s="59">
        <v>-2.1923402036144402E-2</v>
      </c>
    </row>
    <row r="23" spans="1:90">
      <c r="A23" s="3">
        <v>45870</v>
      </c>
      <c r="B23" s="48">
        <v>92.00103</v>
      </c>
      <c r="C23" s="48">
        <v>107.68727</v>
      </c>
      <c r="D23" s="48">
        <v>149.73316</v>
      </c>
      <c r="E23" s="48">
        <v>115.49108</v>
      </c>
      <c r="F23" s="48">
        <v>30.873159999999999</v>
      </c>
      <c r="G23" s="48">
        <v>31.918150000000001</v>
      </c>
      <c r="H23">
        <v>67.33</v>
      </c>
      <c r="I23" s="48">
        <v>4.4355000000000002</v>
      </c>
      <c r="J23" s="49">
        <v>655.08483000000001</v>
      </c>
      <c r="K23" s="49">
        <v>11908.211370000001</v>
      </c>
      <c r="L23" s="50">
        <v>-2.3064758082216863E-2</v>
      </c>
      <c r="M23" s="50">
        <v>-6.8840203136053546E-3</v>
      </c>
      <c r="N23" s="50">
        <v>-2.2216498888009473E-2</v>
      </c>
      <c r="O23" s="50">
        <v>-1.5119467560603672E-2</v>
      </c>
      <c r="P23" s="50">
        <v>-1.3975081385838029E-2</v>
      </c>
      <c r="Q23" s="50">
        <v>-2.4286644027092796E-2</v>
      </c>
      <c r="R23" s="47">
        <v>-1.6496342435029863E-2</v>
      </c>
      <c r="S23" s="50">
        <v>3.3302639656230815E-2</v>
      </c>
      <c r="T23" s="50">
        <v>-0.23327571305099393</v>
      </c>
      <c r="U23" s="50">
        <v>-1.637143587615042E-2</v>
      </c>
      <c r="V23" s="50">
        <v>-2.3488225652993133E-2</v>
      </c>
      <c r="W23" s="50">
        <f t="shared" si="2"/>
        <v>-1.6496342435029863E-2</v>
      </c>
      <c r="Y23" s="63">
        <v>-8.0000000000000016E-2</v>
      </c>
      <c r="Z23">
        <v>1</v>
      </c>
      <c r="AM23" s="63">
        <f t="shared" si="49"/>
        <v>0.04</v>
      </c>
      <c r="AO23" t="str">
        <f t="shared" si="4"/>
        <v/>
      </c>
      <c r="AQ23" s="3">
        <v>45870</v>
      </c>
      <c r="AR23" s="59">
        <v>-2.3064758082216863E-2</v>
      </c>
      <c r="AS23" s="59">
        <v>-6.8840203136053546E-3</v>
      </c>
      <c r="AT23" s="59">
        <v>-2.2216498888009473E-2</v>
      </c>
      <c r="AU23" s="59">
        <v>-1.5119467560603672E-2</v>
      </c>
      <c r="AV23" s="59">
        <v>-1.3975081385838029E-2</v>
      </c>
      <c r="AW23" s="59">
        <v>-2.4286644027092796E-2</v>
      </c>
      <c r="AX23" s="59">
        <v>-1.6496342435029863E-2</v>
      </c>
      <c r="AY23" s="59">
        <v>3.3302639656230815E-2</v>
      </c>
      <c r="AZ23" s="59">
        <v>-0.23327571305099393</v>
      </c>
      <c r="BA23" s="59">
        <v>-1.637143587615042E-2</v>
      </c>
      <c r="BB23" s="59">
        <v>-2.3488225652993133E-2</v>
      </c>
      <c r="BC23" s="65"/>
      <c r="BD23" s="65" t="s">
        <v>419</v>
      </c>
      <c r="BE23" s="65" t="s">
        <v>420</v>
      </c>
      <c r="BO23" s="3">
        <v>44463</v>
      </c>
      <c r="BP23" s="59">
        <v>0.10353008388384288</v>
      </c>
      <c r="BQ23" s="59">
        <v>4.405362003421831E-2</v>
      </c>
      <c r="BR23" s="59">
        <v>3.9685816317703182E-2</v>
      </c>
      <c r="BS23" s="59">
        <v>5.1851733521833143E-2</v>
      </c>
      <c r="BT23" s="59">
        <v>3.9619638176195293E-2</v>
      </c>
      <c r="BU23" s="59">
        <v>0.11077559463969933</v>
      </c>
      <c r="BV23" s="59">
        <v>5.719728053792985E-2</v>
      </c>
      <c r="BW23" s="59">
        <v>3.0075187969925032E-2</v>
      </c>
      <c r="BX23" s="59">
        <v>9.7819681791397883E-3</v>
      </c>
      <c r="BY23" s="59">
        <v>4.6972223692252069E-2</v>
      </c>
      <c r="BZ23" s="59">
        <v>5.1474913223090724E-3</v>
      </c>
    </row>
    <row r="24" spans="1:90">
      <c r="A24" s="3">
        <v>45863</v>
      </c>
      <c r="B24" s="48">
        <v>94.173109999999994</v>
      </c>
      <c r="C24" s="48">
        <v>108.43373</v>
      </c>
      <c r="D24" s="48">
        <v>153.13529</v>
      </c>
      <c r="E24" s="48">
        <v>117.26405</v>
      </c>
      <c r="F24" s="48">
        <v>31.31073</v>
      </c>
      <c r="G24" s="48">
        <v>32.712629999999997</v>
      </c>
      <c r="H24">
        <v>65.16</v>
      </c>
      <c r="I24" s="48">
        <v>5.7850000000000001</v>
      </c>
      <c r="J24" s="49">
        <v>665.98801000000003</v>
      </c>
      <c r="K24" s="49">
        <v>12194.641869999999</v>
      </c>
      <c r="L24" s="50">
        <v>3.6119629632196615E-2</v>
      </c>
      <c r="M24" s="50">
        <v>2.4403836464933493E-2</v>
      </c>
      <c r="N24" s="50">
        <v>3.1991507676523812E-2</v>
      </c>
      <c r="O24" s="50">
        <v>6.0332456509182286E-3</v>
      </c>
      <c r="P24" s="50">
        <v>6.5645380568002398E-3</v>
      </c>
      <c r="Q24" s="50">
        <v>2.7397638187487416E-3</v>
      </c>
      <c r="R24" s="47">
        <v>1.4346578333584903E-2</v>
      </c>
      <c r="S24" s="50">
        <v>-1.3474640423921325E-2</v>
      </c>
      <c r="T24" s="50">
        <v>3.2206262824516108E-2</v>
      </c>
      <c r="U24" s="50">
        <v>1.3991029093357588E-2</v>
      </c>
      <c r="V24" s="50">
        <v>1.4671413811980338E-2</v>
      </c>
      <c r="W24" s="50">
        <f t="shared" si="2"/>
        <v>1.4346578333584903E-2</v>
      </c>
      <c r="Y24" s="63">
        <v>-7.0000000000000021E-2</v>
      </c>
      <c r="Z24">
        <v>2</v>
      </c>
      <c r="AM24" s="63">
        <f t="shared" si="49"/>
        <v>0.05</v>
      </c>
      <c r="AO24" t="str">
        <f t="shared" si="4"/>
        <v/>
      </c>
      <c r="AQ24" s="3">
        <v>45863</v>
      </c>
      <c r="AR24" s="59">
        <v>3.6119629632196615E-2</v>
      </c>
      <c r="AS24" s="59">
        <v>2.4403836464933493E-2</v>
      </c>
      <c r="AT24" s="59">
        <v>3.1991507676523812E-2</v>
      </c>
      <c r="AU24" s="59">
        <v>6.0332456509182286E-3</v>
      </c>
      <c r="AV24" s="59">
        <v>6.5645380568002398E-3</v>
      </c>
      <c r="AW24" s="59">
        <v>2.7397638187487416E-3</v>
      </c>
      <c r="AX24" s="59">
        <v>1.4346578333584903E-2</v>
      </c>
      <c r="AY24" s="59">
        <v>-1.3474640423921325E-2</v>
      </c>
      <c r="AZ24" s="59">
        <v>3.2206262824516108E-2</v>
      </c>
      <c r="BA24" s="59">
        <v>1.3991029093357588E-2</v>
      </c>
      <c r="BB24" s="59">
        <v>1.4671413811980338E-2</v>
      </c>
      <c r="BC24" t="s">
        <v>421</v>
      </c>
      <c r="BD24" s="71">
        <v>2.8683223068816008E-3</v>
      </c>
      <c r="BE24" s="71">
        <v>1.4460622799900746E-2</v>
      </c>
      <c r="BO24" s="3">
        <v>44456</v>
      </c>
      <c r="BP24" s="59">
        <v>5.7240264298953791E-2</v>
      </c>
      <c r="BQ24" s="59">
        <v>2.1859864021539943E-2</v>
      </c>
      <c r="BR24" s="59">
        <v>7.1822785243851328E-3</v>
      </c>
      <c r="BS24" s="59">
        <v>0.10589818326761558</v>
      </c>
      <c r="BT24" s="59">
        <v>3.0204164681494339E-2</v>
      </c>
      <c r="BU24" s="59">
        <v>6.1275330756151769E-2</v>
      </c>
      <c r="BV24" s="59">
        <v>4.5283964250237355E-2</v>
      </c>
      <c r="BW24" s="59">
        <v>3.38275514610622E-2</v>
      </c>
      <c r="BX24" s="59">
        <v>-4.6200539568345467E-2</v>
      </c>
      <c r="BY24" s="59">
        <v>3.312239746115897E-2</v>
      </c>
      <c r="BZ24" s="59">
        <v>-5.5190240088794917E-3</v>
      </c>
    </row>
    <row r="25" spans="1:90">
      <c r="A25" s="3">
        <v>45856</v>
      </c>
      <c r="B25" s="48">
        <v>90.890190000000004</v>
      </c>
      <c r="C25" s="48">
        <v>105.85057</v>
      </c>
      <c r="D25" s="48">
        <v>148.38812999999999</v>
      </c>
      <c r="E25" s="48">
        <v>116.56081</v>
      </c>
      <c r="F25" s="48">
        <v>31.106529999999999</v>
      </c>
      <c r="G25" s="48">
        <v>32.623249999999999</v>
      </c>
      <c r="H25">
        <v>66.05</v>
      </c>
      <c r="I25" s="48">
        <v>5.6044999999999998</v>
      </c>
      <c r="J25" s="49">
        <v>656.79872</v>
      </c>
      <c r="K25" s="49">
        <v>12018.31618</v>
      </c>
      <c r="L25" s="50">
        <v>-4.152288397558046E-2</v>
      </c>
      <c r="M25" s="50">
        <v>-6.6360547475817655E-2</v>
      </c>
      <c r="N25" s="50">
        <v>-3.3932137157974718E-2</v>
      </c>
      <c r="O25" s="50">
        <v>-3.5648571469229173E-2</v>
      </c>
      <c r="P25" s="50">
        <v>-1.9914249471778445E-2</v>
      </c>
      <c r="Q25" s="50">
        <v>-3.2970293625235403E-2</v>
      </c>
      <c r="R25" s="47">
        <v>-3.7765159840007077E-2</v>
      </c>
      <c r="S25" s="50">
        <v>-1.4767303102625418E-2</v>
      </c>
      <c r="T25" s="50">
        <v>0</v>
      </c>
      <c r="U25" s="50">
        <v>-3.8627124070270913E-2</v>
      </c>
      <c r="V25" s="50">
        <v>6.0360718597598506E-3</v>
      </c>
      <c r="W25" s="50">
        <f t="shared" si="2"/>
        <v>-3.7765159840007077E-2</v>
      </c>
      <c r="Y25" s="63">
        <v>-6.0000000000000019E-2</v>
      </c>
      <c r="Z25">
        <v>7</v>
      </c>
      <c r="AM25" s="63">
        <f t="shared" si="49"/>
        <v>6.0000000000000005E-2</v>
      </c>
      <c r="AO25" t="str">
        <f t="shared" si="4"/>
        <v/>
      </c>
      <c r="AQ25" s="3">
        <v>45856</v>
      </c>
      <c r="AR25" s="59">
        <v>-4.152288397558046E-2</v>
      </c>
      <c r="AS25" s="59">
        <v>-6.6360547475817655E-2</v>
      </c>
      <c r="AT25" s="59">
        <v>-3.3932137157974718E-2</v>
      </c>
      <c r="AU25" s="59">
        <v>-3.5648571469229173E-2</v>
      </c>
      <c r="AV25" s="59">
        <v>-1.9914249471778445E-2</v>
      </c>
      <c r="AW25" s="59">
        <v>-3.2970293625235403E-2</v>
      </c>
      <c r="AX25" s="59">
        <v>-3.7765159840007077E-2</v>
      </c>
      <c r="AY25" s="59">
        <v>-1.4767303102625418E-2</v>
      </c>
      <c r="AZ25" s="59">
        <v>0</v>
      </c>
      <c r="BA25" s="59">
        <v>-3.8627124070270913E-2</v>
      </c>
      <c r="BB25" s="59">
        <v>6.0360718597598506E-3</v>
      </c>
      <c r="BC25" t="s">
        <v>422</v>
      </c>
      <c r="BD25" s="71">
        <v>2.3541859880421684E-3</v>
      </c>
      <c r="BE25" s="71">
        <v>3.7560031860507156E-3</v>
      </c>
      <c r="BO25" s="3">
        <v>44449</v>
      </c>
      <c r="BP25" s="59">
        <v>-9.0682370481909302E-3</v>
      </c>
      <c r="BQ25" s="59">
        <v>-1.6220036766466994E-2</v>
      </c>
      <c r="BR25" s="59">
        <v>-1.4565575962856347E-2</v>
      </c>
      <c r="BS25" s="59">
        <v>-1.2501787696035604E-2</v>
      </c>
      <c r="BT25" s="59">
        <v>-1.1299412522171037E-2</v>
      </c>
      <c r="BU25" s="59">
        <v>-2.0845894238008755E-2</v>
      </c>
      <c r="BV25" s="59">
        <v>-1.5086541437107748E-2</v>
      </c>
      <c r="BW25" s="59">
        <v>2.5977774570644652E-3</v>
      </c>
      <c r="BX25" s="59">
        <v>2.8320425384348757E-2</v>
      </c>
      <c r="BY25" s="59">
        <v>-1.7837209003225496E-2</v>
      </c>
      <c r="BZ25" s="59">
        <v>-1.6809058015561873E-2</v>
      </c>
    </row>
    <row r="26" spans="1:90">
      <c r="A26" s="3">
        <v>45849</v>
      </c>
      <c r="B26" s="48">
        <v>94.827709999999996</v>
      </c>
      <c r="C26" s="48">
        <v>113.37414</v>
      </c>
      <c r="D26" s="48">
        <v>153.60011</v>
      </c>
      <c r="E26" s="48">
        <v>120.86964</v>
      </c>
      <c r="F26" s="48">
        <v>31.738579999999999</v>
      </c>
      <c r="G26" s="48">
        <v>33.735520000000001</v>
      </c>
      <c r="H26">
        <v>67.040000000000006</v>
      </c>
      <c r="I26" s="48">
        <v>5.6044999999999998</v>
      </c>
      <c r="J26" s="49">
        <v>683.18831999999998</v>
      </c>
      <c r="K26" s="49">
        <v>11946.20801</v>
      </c>
      <c r="L26" s="50">
        <v>2.0602065361868815E-2</v>
      </c>
      <c r="M26" s="50">
        <v>2.8787857752064827E-2</v>
      </c>
      <c r="N26" s="50">
        <v>4.6774926923440541E-2</v>
      </c>
      <c r="O26" s="50">
        <v>-8.9322246992618037E-4</v>
      </c>
      <c r="P26" s="50">
        <v>5.5285959048152034E-2</v>
      </c>
      <c r="Q26" s="50">
        <v>2.2268968804534994E-2</v>
      </c>
      <c r="R26" s="47">
        <v>3.0444898011653242E-2</v>
      </c>
      <c r="S26" s="50">
        <v>5.9701492537311829E-4</v>
      </c>
      <c r="T26" s="50">
        <v>9.0051541378975086E-2</v>
      </c>
      <c r="U26" s="50">
        <v>2.4830467686649316E-2</v>
      </c>
      <c r="V26" s="50">
        <v>-2.9974718781267118E-3</v>
      </c>
      <c r="W26" s="50">
        <f t="shared" si="2"/>
        <v>3.0444898011653242E-2</v>
      </c>
      <c r="Y26" s="63">
        <v>-5.0000000000000017E-2</v>
      </c>
      <c r="Z26">
        <v>8</v>
      </c>
      <c r="AM26" s="63">
        <f t="shared" si="49"/>
        <v>7.0000000000000007E-2</v>
      </c>
      <c r="AO26" t="str">
        <f t="shared" si="4"/>
        <v/>
      </c>
      <c r="AQ26" s="3">
        <v>45849</v>
      </c>
      <c r="AR26" s="59">
        <v>2.0602065361868815E-2</v>
      </c>
      <c r="AS26" s="59">
        <v>2.8787857752064827E-2</v>
      </c>
      <c r="AT26" s="59">
        <v>4.6774926923440541E-2</v>
      </c>
      <c r="AU26" s="59">
        <v>-8.9322246992618037E-4</v>
      </c>
      <c r="AV26" s="59">
        <v>5.5285959048152034E-2</v>
      </c>
      <c r="AW26" s="59">
        <v>2.2268968804534994E-2</v>
      </c>
      <c r="AX26" s="59">
        <v>3.0444898011653242E-2</v>
      </c>
      <c r="AY26" s="59">
        <v>5.9701492537311829E-4</v>
      </c>
      <c r="AZ26" s="59">
        <v>9.0051541378975086E-2</v>
      </c>
      <c r="BA26" s="59">
        <v>2.4830467686649316E-2</v>
      </c>
      <c r="BB26" s="59">
        <v>-2.9974718781267118E-3</v>
      </c>
      <c r="BC26" t="s">
        <v>423</v>
      </c>
      <c r="BD26">
        <v>197</v>
      </c>
      <c r="BE26">
        <v>63</v>
      </c>
      <c r="BO26" s="3">
        <v>44442</v>
      </c>
      <c r="BP26" s="59">
        <v>-8.8120654404237886E-3</v>
      </c>
      <c r="BQ26" s="59">
        <v>-1.6137785512773561E-2</v>
      </c>
      <c r="BR26" s="59">
        <v>-1.1658581619486852E-2</v>
      </c>
      <c r="BS26" s="59">
        <v>-2.3553178615345449E-2</v>
      </c>
      <c r="BT26" s="59">
        <v>-6.4154544820361759E-3</v>
      </c>
      <c r="BU26" s="59">
        <v>-3.919634653280446E-2</v>
      </c>
      <c r="BV26" s="59">
        <v>-1.9392269352489298E-2</v>
      </c>
      <c r="BW26" s="59">
        <v>8.0011638056445289E-3</v>
      </c>
      <c r="BX26" s="59">
        <v>1.6209331943961569E-3</v>
      </c>
      <c r="BY26" s="59">
        <v>-1.4425257786966461E-2</v>
      </c>
      <c r="BZ26" s="59">
        <v>6.0803532308280062E-3</v>
      </c>
    </row>
    <row r="27" spans="1:90">
      <c r="A27" s="3">
        <v>45841</v>
      </c>
      <c r="B27" s="48">
        <v>92.913499999999999</v>
      </c>
      <c r="C27" s="48">
        <v>110.20167000000001</v>
      </c>
      <c r="D27" s="48">
        <v>146.73652000000001</v>
      </c>
      <c r="E27" s="48">
        <v>120.9777</v>
      </c>
      <c r="F27" s="48">
        <v>30.075810000000001</v>
      </c>
      <c r="G27" s="48">
        <v>33.000630000000001</v>
      </c>
      <c r="H27">
        <v>67</v>
      </c>
      <c r="I27" s="48">
        <v>5.1414999999999997</v>
      </c>
      <c r="J27" s="49">
        <v>666.63544999999999</v>
      </c>
      <c r="K27" s="49">
        <v>11982.124089999999</v>
      </c>
      <c r="L27" s="50">
        <v>3.8926462968267961E-2</v>
      </c>
      <c r="M27" s="50">
        <v>2.5781634691371957E-2</v>
      </c>
      <c r="N27" s="50">
        <v>3.1852031975373452E-2</v>
      </c>
      <c r="O27" s="50">
        <v>1.9453665927496644E-2</v>
      </c>
      <c r="P27" s="50">
        <v>1.9446412289294779E-2</v>
      </c>
      <c r="Q27" s="50">
        <v>3.038773999379929E-2</v>
      </c>
      <c r="R27" s="47">
        <v>2.5384296975467225E-2</v>
      </c>
      <c r="S27" s="50">
        <v>2.258852258852273E-2</v>
      </c>
      <c r="T27" s="50">
        <v>3.6111653328128046E-3</v>
      </c>
      <c r="U27" s="50">
        <v>2.0875455988993652E-2</v>
      </c>
      <c r="V27" s="50">
        <v>1.7422949821900735E-2</v>
      </c>
      <c r="W27" s="50">
        <f t="shared" si="2"/>
        <v>2.5384296975467225E-2</v>
      </c>
      <c r="Y27" s="63">
        <v>-4.0000000000000015E-2</v>
      </c>
      <c r="Z27">
        <v>19</v>
      </c>
      <c r="AM27" s="63">
        <f t="shared" si="49"/>
        <v>0.08</v>
      </c>
      <c r="AO27" t="str">
        <f t="shared" si="4"/>
        <v/>
      </c>
      <c r="AQ27" s="3">
        <v>45841</v>
      </c>
      <c r="AR27" s="59">
        <v>3.8926462968267961E-2</v>
      </c>
      <c r="AS27" s="59">
        <v>2.5781634691371957E-2</v>
      </c>
      <c r="AT27" s="59">
        <v>3.1852031975373452E-2</v>
      </c>
      <c r="AU27" s="59">
        <v>1.9453665927496644E-2</v>
      </c>
      <c r="AV27" s="59">
        <v>1.9446412289294779E-2</v>
      </c>
      <c r="AW27" s="59">
        <v>3.038773999379929E-2</v>
      </c>
      <c r="AX27" s="59">
        <v>2.5384296975467225E-2</v>
      </c>
      <c r="AY27" s="59">
        <v>2.258852258852273E-2</v>
      </c>
      <c r="AZ27" s="59">
        <v>3.6111653328128046E-3</v>
      </c>
      <c r="BA27" s="59">
        <v>2.0875455988993652E-2</v>
      </c>
      <c r="BB27" s="59">
        <v>1.7422949821900735E-2</v>
      </c>
      <c r="BC27" t="s">
        <v>424</v>
      </c>
      <c r="BD27">
        <v>196</v>
      </c>
      <c r="BE27">
        <v>62</v>
      </c>
      <c r="BO27" s="3">
        <v>44435</v>
      </c>
      <c r="BP27" s="59">
        <v>7.5232225103321504E-2</v>
      </c>
      <c r="BQ27" s="59">
        <v>5.7451658673088213E-2</v>
      </c>
      <c r="BR27" s="59">
        <v>4.6023411395420766E-2</v>
      </c>
      <c r="BS27" s="59">
        <v>8.0037240350510075E-2</v>
      </c>
      <c r="BT27" s="59">
        <v>5.4991578181461165E-2</v>
      </c>
      <c r="BU27" s="59">
        <v>0.18132293321645765</v>
      </c>
      <c r="BV27" s="59">
        <v>8.3965364363387571E-2</v>
      </c>
      <c r="BW27" s="59">
        <v>0.10621177985194707</v>
      </c>
      <c r="BX27" s="59">
        <v>4.3872371283538936E-2</v>
      </c>
      <c r="BY27" s="59">
        <v>7.3423834501848528E-2</v>
      </c>
      <c r="BZ27" s="59">
        <v>1.5369231513105319E-2</v>
      </c>
    </row>
    <row r="28" spans="1:90">
      <c r="A28" s="3">
        <v>45835</v>
      </c>
      <c r="B28" s="48">
        <v>89.432220000000001</v>
      </c>
      <c r="C28" s="48">
        <v>107.4319</v>
      </c>
      <c r="D28" s="48">
        <v>142.20694</v>
      </c>
      <c r="E28" s="48">
        <v>118.66915</v>
      </c>
      <c r="F28" s="48">
        <v>29.502099999999999</v>
      </c>
      <c r="G28" s="48">
        <v>32.027389999999997</v>
      </c>
      <c r="H28">
        <v>65.52</v>
      </c>
      <c r="I28" s="48">
        <v>5.1230000000000002</v>
      </c>
      <c r="J28" s="49">
        <v>653.00369999999998</v>
      </c>
      <c r="K28" s="49">
        <v>11776.93514</v>
      </c>
      <c r="L28" s="50">
        <v>-4.7734744648472383E-2</v>
      </c>
      <c r="M28" s="50">
        <v>-4.6381876338962957E-2</v>
      </c>
      <c r="N28" s="50">
        <v>-3.8515578363815806E-2</v>
      </c>
      <c r="O28" s="50">
        <v>-3.6067670532441753E-2</v>
      </c>
      <c r="P28" s="50">
        <v>-2.9120047178116226E-2</v>
      </c>
      <c r="Q28" s="50">
        <v>-5.9492601453427163E-2</v>
      </c>
      <c r="R28" s="47">
        <v>-4.1915554773352778E-2</v>
      </c>
      <c r="S28" s="50">
        <v>-0.11267605633802824</v>
      </c>
      <c r="T28" s="50">
        <v>5.9894486397020774E-2</v>
      </c>
      <c r="U28" s="50">
        <v>-3.4515034400862343E-2</v>
      </c>
      <c r="V28" s="50">
        <v>3.4485258000124919E-2</v>
      </c>
      <c r="W28" s="50">
        <f t="shared" si="2"/>
        <v>-4.1915554773352778E-2</v>
      </c>
      <c r="Y28" s="63">
        <v>-3.0000000000000013E-2</v>
      </c>
      <c r="Z28">
        <v>17</v>
      </c>
      <c r="AM28" s="63">
        <f t="shared" si="49"/>
        <v>0.09</v>
      </c>
      <c r="AO28" t="str">
        <f t="shared" si="4"/>
        <v/>
      </c>
      <c r="AQ28" s="3">
        <v>45835</v>
      </c>
      <c r="AR28" s="59">
        <v>-4.7734744648472383E-2</v>
      </c>
      <c r="AS28" s="59">
        <v>-4.6381876338962957E-2</v>
      </c>
      <c r="AT28" s="59">
        <v>-3.8515578363815806E-2</v>
      </c>
      <c r="AU28" s="59">
        <v>-3.6067670532441753E-2</v>
      </c>
      <c r="AV28" s="59">
        <v>-2.9120047178116226E-2</v>
      </c>
      <c r="AW28" s="59">
        <v>-5.9492601453427163E-2</v>
      </c>
      <c r="AX28" s="59">
        <v>-4.1915554773352778E-2</v>
      </c>
      <c r="AY28" s="59">
        <v>-0.11267605633802824</v>
      </c>
      <c r="AZ28" s="59">
        <v>5.9894486397020774E-2</v>
      </c>
      <c r="BA28" s="59">
        <v>-3.4515034400862343E-2</v>
      </c>
      <c r="BB28" s="59">
        <v>3.4485258000124919E-2</v>
      </c>
      <c r="BC28" t="s">
        <v>425</v>
      </c>
      <c r="BD28">
        <v>0.62677955034364574</v>
      </c>
      <c r="BO28" s="3">
        <v>44428</v>
      </c>
      <c r="BP28" s="59">
        <v>-5.7173512769992052E-2</v>
      </c>
      <c r="BQ28" s="59">
        <v>-7.0988156671777269E-2</v>
      </c>
      <c r="BR28" s="59">
        <v>-6.2658181548771563E-2</v>
      </c>
      <c r="BS28" s="59">
        <v>-5.1911776489392714E-2</v>
      </c>
      <c r="BT28" s="59">
        <v>-6.2648704318449266E-2</v>
      </c>
      <c r="BU28" s="59">
        <v>-8.2470298511682971E-2</v>
      </c>
      <c r="BV28" s="59">
        <v>-6.6135423508014754E-2</v>
      </c>
      <c r="BW28" s="59">
        <v>-8.8989884181205015E-2</v>
      </c>
      <c r="BX28" s="59">
        <v>-5.795286348628037E-2</v>
      </c>
      <c r="BY28" s="59">
        <v>-7.3258860888397392E-2</v>
      </c>
      <c r="BZ28" s="59">
        <v>-5.6174374037092356E-3</v>
      </c>
    </row>
    <row r="29" spans="1:90">
      <c r="A29" s="3">
        <v>45828</v>
      </c>
      <c r="B29" s="48">
        <v>93.915239999999997</v>
      </c>
      <c r="C29" s="48">
        <v>112.65715</v>
      </c>
      <c r="D29" s="48">
        <v>147.90352999999999</v>
      </c>
      <c r="E29" s="48">
        <v>123.10942</v>
      </c>
      <c r="F29" s="48">
        <v>30.386970000000002</v>
      </c>
      <c r="G29" s="48">
        <v>34.053310000000003</v>
      </c>
      <c r="H29">
        <v>73.84</v>
      </c>
      <c r="I29" s="48">
        <v>4.8334999999999999</v>
      </c>
      <c r="J29" s="49">
        <v>676.34786999999994</v>
      </c>
      <c r="K29" s="49">
        <v>11384.343129999999</v>
      </c>
      <c r="L29" s="50">
        <v>-2.3411648070131519E-2</v>
      </c>
      <c r="M29" s="50">
        <v>2.3011066706258854E-2</v>
      </c>
      <c r="N29" s="50">
        <v>2.4946917471220464E-2</v>
      </c>
      <c r="O29" s="50">
        <v>3.1933015097407313E-4</v>
      </c>
      <c r="P29" s="50">
        <v>-1.4817149143155572E-2</v>
      </c>
      <c r="Q29" s="50">
        <v>-2.3355173061562651E-2</v>
      </c>
      <c r="R29" s="47">
        <v>2.0209984247470335E-3</v>
      </c>
      <c r="S29" s="50">
        <v>3.5769392621685991E-2</v>
      </c>
      <c r="T29" s="50">
        <v>3.9464118807768234E-3</v>
      </c>
      <c r="U29" s="50">
        <v>1.0987262103342443E-2</v>
      </c>
      <c r="V29" s="50">
        <v>-1.328311738147625E-3</v>
      </c>
      <c r="W29" s="50">
        <f t="shared" si="2"/>
        <v>2.0209984247470335E-3</v>
      </c>
      <c r="Y29" s="63">
        <v>-2.0000000000000011E-2</v>
      </c>
      <c r="Z29">
        <v>9</v>
      </c>
      <c r="AM29" s="63">
        <f t="shared" si="49"/>
        <v>9.9999999999999992E-2</v>
      </c>
      <c r="AO29" t="str">
        <f t="shared" si="4"/>
        <v/>
      </c>
      <c r="AQ29" s="3">
        <v>45828</v>
      </c>
      <c r="AR29" s="59">
        <v>-2.3411648070131519E-2</v>
      </c>
      <c r="AS29" s="59">
        <v>2.3011066706258854E-2</v>
      </c>
      <c r="AT29" s="59">
        <v>2.4946917471220464E-2</v>
      </c>
      <c r="AU29" s="59">
        <v>3.1933015097407313E-4</v>
      </c>
      <c r="AV29" s="59">
        <v>-1.4817149143155572E-2</v>
      </c>
      <c r="AW29" s="59">
        <v>-2.3355173061562651E-2</v>
      </c>
      <c r="AX29" s="59">
        <v>2.0209984247470335E-3</v>
      </c>
      <c r="AY29" s="59">
        <v>3.5769392621685991E-2</v>
      </c>
      <c r="AZ29" s="59">
        <v>3.9464118807768234E-3</v>
      </c>
      <c r="BA29" s="59">
        <v>1.0987262103342443E-2</v>
      </c>
      <c r="BB29" s="59">
        <v>-1.328311738147625E-3</v>
      </c>
      <c r="BC29" t="s">
        <v>426</v>
      </c>
      <c r="BD29" s="29">
        <v>8.557219809256944E-3</v>
      </c>
      <c r="BF29" t="s">
        <v>428</v>
      </c>
      <c r="BO29" s="3">
        <v>44421</v>
      </c>
      <c r="BP29" s="59">
        <v>-9.3805290153712306E-3</v>
      </c>
      <c r="BQ29" s="59">
        <v>-3.9880508086567179E-3</v>
      </c>
      <c r="BR29" s="59">
        <v>9.8053251446961198E-5</v>
      </c>
      <c r="BS29" s="59">
        <v>-4.1308357232241577E-2</v>
      </c>
      <c r="BT29" s="59">
        <v>-9.3898503587297455E-4</v>
      </c>
      <c r="BU29" s="59">
        <v>3.7023263693827468E-2</v>
      </c>
      <c r="BV29" s="59">
        <v>-1.8228152262993679E-3</v>
      </c>
      <c r="BW29" s="59">
        <v>-1.0251903925015959E-3</v>
      </c>
      <c r="BX29" s="59">
        <v>1.0004599816007431E-2</v>
      </c>
      <c r="BY29" s="59">
        <v>-8.1356306709896575E-3</v>
      </c>
      <c r="BZ29" s="59">
        <v>7.3912927466615042E-3</v>
      </c>
    </row>
    <row r="30" spans="1:90" ht="14.5" thickBot="1">
      <c r="A30" s="3">
        <v>45821</v>
      </c>
      <c r="B30" s="48">
        <v>96.166659999999993</v>
      </c>
      <c r="C30" s="48">
        <v>110.12309999999999</v>
      </c>
      <c r="D30" s="48">
        <v>144.30359999999999</v>
      </c>
      <c r="E30" s="48">
        <v>123.07012</v>
      </c>
      <c r="F30" s="48">
        <v>30.843990000000002</v>
      </c>
      <c r="G30" s="48">
        <v>34.867649999999998</v>
      </c>
      <c r="H30">
        <v>71.290000000000006</v>
      </c>
      <c r="I30" s="48">
        <v>4.8144999999999998</v>
      </c>
      <c r="J30" s="49">
        <v>668.99742000000003</v>
      </c>
      <c r="K30" s="49">
        <v>11399.485199999999</v>
      </c>
      <c r="L30" s="50">
        <v>0.11167155802186102</v>
      </c>
      <c r="M30" s="50">
        <v>7.5285332679249084E-2</v>
      </c>
      <c r="N30" s="50">
        <v>4.0653338030459452E-2</v>
      </c>
      <c r="O30" s="50">
        <v>9.8465603832835313E-2</v>
      </c>
      <c r="P30" s="50">
        <v>8.2963438912120768E-2</v>
      </c>
      <c r="Q30" s="50">
        <v>9.4988402452788501E-2</v>
      </c>
      <c r="R30" s="47">
        <v>7.8471223181490621E-2</v>
      </c>
      <c r="S30" s="50">
        <v>0.10390213688448457</v>
      </c>
      <c r="T30" s="50">
        <v>-6.9100660066007125E-3</v>
      </c>
      <c r="U30" s="50">
        <v>5.7251879805833017E-2</v>
      </c>
      <c r="V30" s="50">
        <v>-3.6818188876153179E-3</v>
      </c>
      <c r="W30" s="50">
        <f t="shared" si="2"/>
        <v>7.8471223181490621E-2</v>
      </c>
      <c r="Y30" s="63">
        <v>-1.0000000000000011E-2</v>
      </c>
      <c r="Z30">
        <v>19</v>
      </c>
      <c r="AM30" s="63"/>
      <c r="AO30" t="str">
        <f t="shared" si="4"/>
        <v/>
      </c>
      <c r="AQ30" s="3">
        <v>45821</v>
      </c>
      <c r="AR30" s="59">
        <v>0.11167155802186102</v>
      </c>
      <c r="AS30" s="59">
        <v>7.5285332679249084E-2</v>
      </c>
      <c r="AT30" s="59">
        <v>4.0653338030459452E-2</v>
      </c>
      <c r="AU30" s="59">
        <v>9.8465603832835313E-2</v>
      </c>
      <c r="AV30" s="59">
        <v>8.2963438912120768E-2</v>
      </c>
      <c r="AW30" s="59">
        <v>9.4988402452788501E-2</v>
      </c>
      <c r="AX30" s="59">
        <v>7.8471223181490621E-2</v>
      </c>
      <c r="AY30" s="59">
        <v>0.10390213688448457</v>
      </c>
      <c r="AZ30" s="59">
        <v>-6.9100660066007125E-3</v>
      </c>
      <c r="BA30" s="59">
        <v>5.7251879805833017E-2</v>
      </c>
      <c r="BB30" s="59">
        <v>-3.6818188876153179E-3</v>
      </c>
      <c r="BC30" s="64" t="s">
        <v>427</v>
      </c>
      <c r="BD30" s="64">
        <v>0.72355061124022124</v>
      </c>
      <c r="BE30" s="64"/>
      <c r="BO30" s="3">
        <v>44414</v>
      </c>
      <c r="BP30" s="59">
        <v>7.8487632602224355E-3</v>
      </c>
      <c r="BQ30" s="59">
        <v>5.03741603791652E-3</v>
      </c>
      <c r="BR30" s="59">
        <v>1.3751013040055327E-3</v>
      </c>
      <c r="BS30" s="59">
        <v>-2.6489149840191462E-2</v>
      </c>
      <c r="BT30" s="59">
        <v>5.7071744900590193E-2</v>
      </c>
      <c r="BU30" s="59">
        <v>4.5278651326799979E-2</v>
      </c>
      <c r="BV30" s="59">
        <v>1.6454752745824152E-2</v>
      </c>
      <c r="BW30" s="59">
        <v>-7.6673427991886478E-2</v>
      </c>
      <c r="BX30" s="59">
        <v>-3.0005577244841097E-2</v>
      </c>
      <c r="BY30" s="59">
        <v>3.2187735983564281E-3</v>
      </c>
      <c r="BZ30" s="59">
        <v>9.5300892524050607E-3</v>
      </c>
    </row>
    <row r="31" spans="1:90">
      <c r="A31" s="3">
        <v>45814</v>
      </c>
      <c r="B31" s="48">
        <v>86.506360000000001</v>
      </c>
      <c r="C31" s="48">
        <v>102.41291</v>
      </c>
      <c r="D31" s="48">
        <v>138.66634999999999</v>
      </c>
      <c r="E31" s="48">
        <v>112.03821000000001</v>
      </c>
      <c r="F31" s="48">
        <v>28.481100000000001</v>
      </c>
      <c r="G31" s="48">
        <v>31.842939999999999</v>
      </c>
      <c r="H31">
        <v>64.58</v>
      </c>
      <c r="I31" s="48">
        <v>4.8479999999999999</v>
      </c>
      <c r="J31" s="49">
        <v>632.77013999999997</v>
      </c>
      <c r="K31" s="49">
        <v>11441.611140000001</v>
      </c>
      <c r="L31" s="50">
        <v>2.1909788892503723E-2</v>
      </c>
      <c r="M31" s="50">
        <v>1.9257152735638883E-2</v>
      </c>
      <c r="N31" s="50">
        <v>2.5676615259440094E-2</v>
      </c>
      <c r="O31" s="50">
        <v>5.0474296159725762E-2</v>
      </c>
      <c r="P31" s="50">
        <v>6.5291106450124925E-3</v>
      </c>
      <c r="Q31" s="50">
        <v>6.7085463509314769E-2</v>
      </c>
      <c r="R31" s="47">
        <v>3.38045276618264E-2</v>
      </c>
      <c r="S31" s="50">
        <v>6.2345780556012587E-2</v>
      </c>
      <c r="T31" s="50">
        <v>3.6451095670764211E-2</v>
      </c>
      <c r="U31" s="50">
        <v>2.1684088348778552E-2</v>
      </c>
      <c r="V31" s="50">
        <v>1.5265138398753875E-2</v>
      </c>
      <c r="W31" s="50">
        <f t="shared" si="2"/>
        <v>3.38045276618264E-2</v>
      </c>
      <c r="Y31" s="63">
        <v>0</v>
      </c>
      <c r="Z31">
        <v>23</v>
      </c>
      <c r="AM31" s="63"/>
      <c r="AO31" t="str">
        <f t="shared" si="4"/>
        <v/>
      </c>
      <c r="AQ31" s="3">
        <v>45814</v>
      </c>
      <c r="AR31" s="59">
        <v>2.1909788892503723E-2</v>
      </c>
      <c r="AS31" s="59">
        <v>1.9257152735638883E-2</v>
      </c>
      <c r="AT31" s="59">
        <v>2.5676615259440094E-2</v>
      </c>
      <c r="AU31" s="59">
        <v>5.0474296159725762E-2</v>
      </c>
      <c r="AV31" s="59">
        <v>6.5291106450124925E-3</v>
      </c>
      <c r="AW31" s="59">
        <v>6.7085463509314769E-2</v>
      </c>
      <c r="AX31" s="59">
        <v>3.38045276618264E-2</v>
      </c>
      <c r="AY31" s="59">
        <v>6.2345780556012587E-2</v>
      </c>
      <c r="AZ31" s="59">
        <v>3.6451095670764211E-2</v>
      </c>
      <c r="BA31" s="59">
        <v>2.1684088348778552E-2</v>
      </c>
      <c r="BB31" s="59">
        <v>1.5265138398753875E-2</v>
      </c>
      <c r="BO31" s="3">
        <v>44407</v>
      </c>
      <c r="BP31" s="59">
        <v>1.3010434326077736E-2</v>
      </c>
      <c r="BQ31" s="59">
        <v>9.2915519099507904E-3</v>
      </c>
      <c r="BR31" s="59">
        <v>2.9840185295485266E-2</v>
      </c>
      <c r="BS31" s="59">
        <v>4.8269403523215626E-3</v>
      </c>
      <c r="BT31" s="59">
        <v>2.7187928742214762E-2</v>
      </c>
      <c r="BU31" s="59">
        <v>8.5869678288024165E-3</v>
      </c>
      <c r="BV31" s="59">
        <v>1.5946714825754958E-2</v>
      </c>
      <c r="BW31" s="59">
        <v>2.6085749965311544E-2</v>
      </c>
      <c r="BX31" s="59">
        <v>1.8749999999999822E-2</v>
      </c>
      <c r="BY31" s="59">
        <v>1.5838491097916352E-2</v>
      </c>
      <c r="BZ31" s="59">
        <v>-3.5942688422244684E-3</v>
      </c>
    </row>
    <row r="32" spans="1:90">
      <c r="A32" s="3">
        <v>45807</v>
      </c>
      <c r="B32" s="48">
        <v>84.651660000000007</v>
      </c>
      <c r="C32" s="48">
        <v>100.47799000000001</v>
      </c>
      <c r="D32" s="48">
        <v>135.19499999999999</v>
      </c>
      <c r="E32" s="48">
        <v>106.65488000000001</v>
      </c>
      <c r="F32" s="48">
        <v>28.29635</v>
      </c>
      <c r="G32" s="48">
        <v>29.84104</v>
      </c>
      <c r="H32">
        <v>60.79</v>
      </c>
      <c r="I32" s="48">
        <v>4.6775000000000002</v>
      </c>
      <c r="J32" s="49">
        <v>619.34031000000004</v>
      </c>
      <c r="K32" s="49">
        <v>11269.579449999999</v>
      </c>
      <c r="L32" s="50">
        <v>1.8781444184055029E-3</v>
      </c>
      <c r="M32" s="50">
        <v>-7.0853310030466465E-3</v>
      </c>
      <c r="N32" s="50">
        <v>1.171829063434382E-3</v>
      </c>
      <c r="O32" s="50">
        <v>-1.4612448594041427E-2</v>
      </c>
      <c r="P32" s="50">
        <v>3.4397888471660032E-4</v>
      </c>
      <c r="Q32" s="50">
        <v>-2.8883209051638659E-2</v>
      </c>
      <c r="R32" s="47">
        <v>-9.8130361401151493E-3</v>
      </c>
      <c r="S32" s="50">
        <v>-1.2026653664878983E-2</v>
      </c>
      <c r="T32" s="50">
        <v>-3.2875012922567892E-2</v>
      </c>
      <c r="U32" s="50">
        <v>-4.2717706799195732E-3</v>
      </c>
      <c r="V32" s="50">
        <v>1.8905164495643056E-2</v>
      </c>
      <c r="W32" s="50">
        <f t="shared" si="2"/>
        <v>-9.8130361401151493E-3</v>
      </c>
      <c r="Y32" s="63">
        <v>0.01</v>
      </c>
      <c r="Z32">
        <v>29</v>
      </c>
      <c r="AM32" s="63"/>
      <c r="AO32" t="str">
        <f t="shared" si="4"/>
        <v/>
      </c>
      <c r="AQ32" s="3">
        <v>45807</v>
      </c>
      <c r="AR32" s="59">
        <v>1.8781444184055029E-3</v>
      </c>
      <c r="AS32" s="59">
        <v>-7.0853310030466465E-3</v>
      </c>
      <c r="AT32" s="59">
        <v>1.171829063434382E-3</v>
      </c>
      <c r="AU32" s="59">
        <v>-1.4612448594041427E-2</v>
      </c>
      <c r="AV32" s="59">
        <v>3.4397888471660032E-4</v>
      </c>
      <c r="AW32" s="59">
        <v>-2.8883209051638659E-2</v>
      </c>
      <c r="AX32" s="59">
        <v>-9.8130361401151493E-3</v>
      </c>
      <c r="AY32" s="59">
        <v>-1.2026653664878983E-2</v>
      </c>
      <c r="AZ32" s="59">
        <v>-3.2875012922567892E-2</v>
      </c>
      <c r="BA32" s="59">
        <v>-4.2717706799195732E-3</v>
      </c>
      <c r="BB32" s="59">
        <v>1.8905164495643056E-2</v>
      </c>
      <c r="BC32" t="s">
        <v>429</v>
      </c>
      <c r="BO32" s="3">
        <v>44400</v>
      </c>
      <c r="BP32" s="59">
        <v>4.7407717509015956E-3</v>
      </c>
      <c r="BQ32" s="59">
        <v>-4.8847818729327308E-3</v>
      </c>
      <c r="BR32" s="59">
        <v>2.4335844561815811E-3</v>
      </c>
      <c r="BS32" s="59">
        <v>-1.8941869151973156E-2</v>
      </c>
      <c r="BT32" s="59">
        <v>-1.3825273126870208E-2</v>
      </c>
      <c r="BU32" s="59">
        <v>-6.2066611400986016E-3</v>
      </c>
      <c r="BV32" s="59">
        <v>-8.2850001671386231E-3</v>
      </c>
      <c r="BW32" s="59">
        <v>7.1268865287870131E-3</v>
      </c>
      <c r="BX32" s="59">
        <v>1.7811704834605591E-2</v>
      </c>
      <c r="BY32" s="59">
        <v>-3.8814758658700654E-3</v>
      </c>
      <c r="BZ32" s="59">
        <v>1.9677139197278759E-2</v>
      </c>
    </row>
    <row r="33" spans="1:78" ht="14.5" thickBot="1">
      <c r="A33" s="3">
        <v>45800</v>
      </c>
      <c r="B33" s="48">
        <v>84.49297</v>
      </c>
      <c r="C33" s="48">
        <v>101.19499</v>
      </c>
      <c r="D33" s="48">
        <v>135.03675999999999</v>
      </c>
      <c r="E33" s="48">
        <v>108.23648</v>
      </c>
      <c r="F33" s="48">
        <v>28.286619999999999</v>
      </c>
      <c r="G33" s="48">
        <v>30.728580000000001</v>
      </c>
      <c r="H33">
        <v>61.53</v>
      </c>
      <c r="I33" s="48">
        <v>4.8365</v>
      </c>
      <c r="J33" s="49">
        <v>621.99734000000001</v>
      </c>
      <c r="K33" s="49">
        <v>11060.47927</v>
      </c>
      <c r="L33" s="50">
        <v>-7.0485503262867288E-2</v>
      </c>
      <c r="M33" s="50">
        <v>-4.7693888818779895E-2</v>
      </c>
      <c r="N33" s="50">
        <v>-2.742358224535868E-2</v>
      </c>
      <c r="O33" s="50">
        <v>-4.6060624008043449E-2</v>
      </c>
      <c r="P33" s="50">
        <v>-2.251355651300091E-2</v>
      </c>
      <c r="Q33" s="50">
        <v>-6.3139052991950106E-2</v>
      </c>
      <c r="R33" s="47">
        <v>-4.1366140915426605E-2</v>
      </c>
      <c r="S33" s="50">
        <v>-7.1002097789252261E-3</v>
      </c>
      <c r="T33" s="50">
        <v>5.2900838140851336E-2</v>
      </c>
      <c r="U33" s="50">
        <v>-4.4278857451077402E-2</v>
      </c>
      <c r="V33" s="50">
        <v>-2.5918017383150693E-2</v>
      </c>
      <c r="W33" s="50">
        <f t="shared" si="2"/>
        <v>-4.1366140915426605E-2</v>
      </c>
      <c r="Y33" s="63">
        <v>0.02</v>
      </c>
      <c r="Z33">
        <v>24</v>
      </c>
      <c r="AM33" s="63"/>
      <c r="AO33" t="str">
        <f t="shared" si="4"/>
        <v/>
      </c>
      <c r="AQ33" s="3">
        <v>45800</v>
      </c>
      <c r="AR33" s="59">
        <v>-7.0485503262867288E-2</v>
      </c>
      <c r="AS33" s="59">
        <v>-4.7693888818779895E-2</v>
      </c>
      <c r="AT33" s="59">
        <v>-2.742358224535868E-2</v>
      </c>
      <c r="AU33" s="59">
        <v>-4.6060624008043449E-2</v>
      </c>
      <c r="AV33" s="59">
        <v>-2.251355651300091E-2</v>
      </c>
      <c r="AW33" s="59">
        <v>-6.3139052991950106E-2</v>
      </c>
      <c r="AX33" s="59">
        <v>-4.1366140915426605E-2</v>
      </c>
      <c r="AY33" s="59">
        <v>-7.1002097789252261E-3</v>
      </c>
      <c r="AZ33" s="59">
        <v>5.2900838140851336E-2</v>
      </c>
      <c r="BA33" s="59">
        <v>-4.4278857451077402E-2</v>
      </c>
      <c r="BB33" s="59">
        <v>-2.5918017383150693E-2</v>
      </c>
      <c r="BO33" s="3">
        <v>44393</v>
      </c>
      <c r="BP33" s="59">
        <v>-7.6999757528732782E-2</v>
      </c>
      <c r="BQ33" s="59">
        <v>-6.3857625750505798E-2</v>
      </c>
      <c r="BR33" s="59">
        <v>-5.2368514571634495E-2</v>
      </c>
      <c r="BS33" s="59">
        <v>-8.894292787039737E-2</v>
      </c>
      <c r="BT33" s="59">
        <v>-8.2275617193219075E-2</v>
      </c>
      <c r="BU33" s="59">
        <v>-0.10017433107634621</v>
      </c>
      <c r="BV33" s="59">
        <v>-7.752380329242059E-2</v>
      </c>
      <c r="BW33" s="59">
        <v>-3.0483674298875441E-2</v>
      </c>
      <c r="BX33" s="59">
        <v>-5.1777701070072624E-3</v>
      </c>
      <c r="BY33" s="59">
        <v>-7.716613072416989E-2</v>
      </c>
      <c r="BZ33" s="59">
        <v>-9.6013351081190024E-3</v>
      </c>
    </row>
    <row r="34" spans="1:78">
      <c r="A34" s="3">
        <v>45793</v>
      </c>
      <c r="B34" s="48">
        <v>90.900109999999998</v>
      </c>
      <c r="C34" s="48">
        <v>106.26309000000001</v>
      </c>
      <c r="D34" s="48">
        <v>138.84437</v>
      </c>
      <c r="E34" s="48">
        <v>113.46263999999999</v>
      </c>
      <c r="F34" s="48">
        <v>28.938120000000001</v>
      </c>
      <c r="G34" s="48">
        <v>32.799509999999998</v>
      </c>
      <c r="H34">
        <v>61.97</v>
      </c>
      <c r="I34" s="48">
        <v>4.5934999999999997</v>
      </c>
      <c r="J34" s="49">
        <v>650.81466999999998</v>
      </c>
      <c r="K34" s="49">
        <v>11354.77246</v>
      </c>
      <c r="L34" s="50">
        <v>4.334574060068852E-2</v>
      </c>
      <c r="M34" s="50">
        <v>1.7486255813080609E-2</v>
      </c>
      <c r="N34" s="50">
        <v>2.6066849801961389E-2</v>
      </c>
      <c r="O34" s="50">
        <v>3.9416855456994693E-2</v>
      </c>
      <c r="P34" s="50">
        <v>1.5686959964452241E-2</v>
      </c>
      <c r="Q34" s="50">
        <v>2.2440727165720764E-2</v>
      </c>
      <c r="R34" s="47">
        <v>2.4219529640441939E-2</v>
      </c>
      <c r="S34" s="50">
        <v>2.2944866292505806E-2</v>
      </c>
      <c r="T34" s="50">
        <v>-1.2787448957661707E-2</v>
      </c>
      <c r="U34" s="50">
        <v>3.1493097932514535E-2</v>
      </c>
      <c r="V34" s="50">
        <v>5.3150454990796847E-2</v>
      </c>
      <c r="W34" s="50">
        <f t="shared" si="2"/>
        <v>2.4219529640441939E-2</v>
      </c>
      <c r="Y34" s="63">
        <v>0.03</v>
      </c>
      <c r="Z34">
        <v>26</v>
      </c>
      <c r="AM34" s="63"/>
      <c r="AO34" t="str">
        <f t="shared" si="4"/>
        <v/>
      </c>
      <c r="AQ34" s="3">
        <v>45793</v>
      </c>
      <c r="AR34" s="59">
        <v>4.334574060068852E-2</v>
      </c>
      <c r="AS34" s="59">
        <v>1.7486255813080609E-2</v>
      </c>
      <c r="AT34" s="59">
        <v>2.6066849801961389E-2</v>
      </c>
      <c r="AU34" s="59">
        <v>3.9416855456994693E-2</v>
      </c>
      <c r="AV34" s="59">
        <v>1.5686959964452241E-2</v>
      </c>
      <c r="AW34" s="59">
        <v>2.2440727165720764E-2</v>
      </c>
      <c r="AX34" s="59">
        <v>2.4219529640441939E-2</v>
      </c>
      <c r="AY34" s="59">
        <v>2.2944866292505806E-2</v>
      </c>
      <c r="AZ34" s="59">
        <v>-1.2787448957661707E-2</v>
      </c>
      <c r="BA34" s="59">
        <v>3.1493097932514535E-2</v>
      </c>
      <c r="BB34" s="59">
        <v>5.3150454990796847E-2</v>
      </c>
      <c r="BC34" s="65"/>
      <c r="BD34" s="65" t="s">
        <v>419</v>
      </c>
      <c r="BE34" s="65" t="s">
        <v>420</v>
      </c>
      <c r="BO34" s="3">
        <v>44386</v>
      </c>
      <c r="BP34" s="59">
        <v>-4.1753006946628535E-2</v>
      </c>
      <c r="BQ34" s="59">
        <v>-3.0710789586414267E-2</v>
      </c>
      <c r="BR34" s="59">
        <v>-1.8855555541826385E-2</v>
      </c>
      <c r="BS34" s="59">
        <v>-3.7076003049190898E-2</v>
      </c>
      <c r="BT34" s="59">
        <v>-3.5952586799711028E-2</v>
      </c>
      <c r="BU34" s="59">
        <v>-1.9842727343886368E-2</v>
      </c>
      <c r="BV34" s="59">
        <v>-2.8487532464205788E-2</v>
      </c>
      <c r="BW34" s="59">
        <v>-1.7961681745609304E-2</v>
      </c>
      <c r="BX34" s="59">
        <v>1.6253507951356605E-2</v>
      </c>
      <c r="BY34" s="59">
        <v>-3.4081939206691558E-2</v>
      </c>
      <c r="BZ34" s="59">
        <v>4.1367626343586927E-3</v>
      </c>
    </row>
    <row r="35" spans="1:78">
      <c r="A35" s="3">
        <v>45786</v>
      </c>
      <c r="B35" s="48">
        <v>87.123670000000004</v>
      </c>
      <c r="C35" s="48">
        <v>104.43688</v>
      </c>
      <c r="D35" s="48">
        <v>135.31708</v>
      </c>
      <c r="E35" s="48">
        <v>109.15989999999999</v>
      </c>
      <c r="F35" s="48">
        <v>28.49118</v>
      </c>
      <c r="G35" s="48">
        <v>32.079619999999998</v>
      </c>
      <c r="H35">
        <v>60.58</v>
      </c>
      <c r="I35" s="48">
        <v>4.6529999999999996</v>
      </c>
      <c r="J35" s="49">
        <v>630.94428000000005</v>
      </c>
      <c r="K35" s="49">
        <v>10781.71918</v>
      </c>
      <c r="L35" s="50">
        <v>-3.0849976178290217E-2</v>
      </c>
      <c r="M35" s="50">
        <v>1.0356756367691844E-2</v>
      </c>
      <c r="N35" s="50">
        <v>-7.2195576857114752E-5</v>
      </c>
      <c r="O35" s="50">
        <v>2.3453580605681257E-3</v>
      </c>
      <c r="P35" s="50">
        <v>5.8677039215875748E-2</v>
      </c>
      <c r="Q35" s="50">
        <v>3.4669248639964678E-2</v>
      </c>
      <c r="R35" s="47">
        <v>2.1195241341448658E-2</v>
      </c>
      <c r="S35" s="50">
        <v>3.9286326985760844E-2</v>
      </c>
      <c r="T35" s="50">
        <v>-4.2799058420716074E-3</v>
      </c>
      <c r="U35" s="50">
        <v>4.2349670416312879E-3</v>
      </c>
      <c r="V35" s="50">
        <v>-4.5324572124126883E-3</v>
      </c>
      <c r="W35" s="50">
        <f t="shared" si="2"/>
        <v>2.1195241341448658E-2</v>
      </c>
      <c r="Y35" s="63">
        <v>0.04</v>
      </c>
      <c r="Z35">
        <v>18</v>
      </c>
      <c r="AM35" s="63"/>
      <c r="AO35" t="str">
        <f t="shared" si="4"/>
        <v/>
      </c>
      <c r="AQ35" s="3">
        <v>45786</v>
      </c>
      <c r="AR35" s="59">
        <v>-3.0849976178290217E-2</v>
      </c>
      <c r="AS35" s="59">
        <v>1.0356756367691844E-2</v>
      </c>
      <c r="AT35" s="59">
        <v>-7.2195576857114752E-5</v>
      </c>
      <c r="AU35" s="59">
        <v>2.3453580605681257E-3</v>
      </c>
      <c r="AV35" s="59">
        <v>5.8677039215875748E-2</v>
      </c>
      <c r="AW35" s="59">
        <v>3.4669248639964678E-2</v>
      </c>
      <c r="AX35" s="59">
        <v>2.1195241341448658E-2</v>
      </c>
      <c r="AY35" s="59">
        <v>3.9286326985760844E-2</v>
      </c>
      <c r="AZ35" s="59">
        <v>-4.2799058420716074E-3</v>
      </c>
      <c r="BA35" s="59">
        <v>4.2349670416312879E-3</v>
      </c>
      <c r="BB35" s="59">
        <v>-4.5324572124126883E-3</v>
      </c>
      <c r="BC35" t="s">
        <v>421</v>
      </c>
      <c r="BD35" s="71">
        <v>2.8683223068816008E-3</v>
      </c>
      <c r="BE35" s="71">
        <v>1.4460622799900746E-2</v>
      </c>
      <c r="BO35" s="3">
        <v>44379</v>
      </c>
      <c r="BP35" s="59">
        <v>2.3487097106813071E-2</v>
      </c>
      <c r="BQ35" s="59">
        <v>-2.3043521557579272E-2</v>
      </c>
      <c r="BR35" s="59">
        <v>-1.1463205766725548E-2</v>
      </c>
      <c r="BS35" s="59">
        <v>-2.1448925788579487E-2</v>
      </c>
      <c r="BT35" s="59">
        <v>-1.2445254189309085E-2</v>
      </c>
      <c r="BU35" s="59">
        <v>-1.780894887113682E-2</v>
      </c>
      <c r="BV35" s="59">
        <v>-1.7241971234666042E-2</v>
      </c>
      <c r="BW35" s="59">
        <v>1.4989871708305236E-2</v>
      </c>
      <c r="BX35" s="59">
        <v>-3.7278657968312645E-3</v>
      </c>
      <c r="BY35" s="59">
        <v>-1.0804830052956738E-2</v>
      </c>
      <c r="BZ35" s="59">
        <v>1.6955989419700668E-2</v>
      </c>
    </row>
    <row r="36" spans="1:78">
      <c r="A36" s="3">
        <v>45779</v>
      </c>
      <c r="B36" s="48">
        <v>89.896990000000002</v>
      </c>
      <c r="C36" s="48">
        <v>103.36633999999999</v>
      </c>
      <c r="D36" s="48">
        <v>135.32685000000001</v>
      </c>
      <c r="E36" s="48">
        <v>108.90448000000001</v>
      </c>
      <c r="F36" s="48">
        <v>26.91206</v>
      </c>
      <c r="G36" s="48">
        <v>31.004709999999999</v>
      </c>
      <c r="H36">
        <v>58.29</v>
      </c>
      <c r="I36" s="48">
        <v>4.673</v>
      </c>
      <c r="J36" s="49">
        <v>628.28351999999995</v>
      </c>
      <c r="K36" s="49">
        <v>10830.809359999999</v>
      </c>
      <c r="L36" s="50">
        <v>-3.3798637855139146E-3</v>
      </c>
      <c r="M36" s="50">
        <v>-2.173709566674864E-2</v>
      </c>
      <c r="N36" s="50">
        <v>-1.6578928847601482E-3</v>
      </c>
      <c r="O36" s="50">
        <v>-1.9545444314902904E-2</v>
      </c>
      <c r="P36" s="50">
        <v>-3.6656167702781572E-2</v>
      </c>
      <c r="Q36" s="50">
        <v>2.8710099479394291E-3</v>
      </c>
      <c r="R36" s="47">
        <v>-1.5345118124250767E-2</v>
      </c>
      <c r="S36" s="50">
        <v>-7.5055537924468507E-2</v>
      </c>
      <c r="T36" s="50">
        <v>-3.4504132231404916E-2</v>
      </c>
      <c r="U36" s="50">
        <v>-6.5319038676524555E-3</v>
      </c>
      <c r="V36" s="50">
        <v>2.9327710594232226E-2</v>
      </c>
      <c r="W36" s="50">
        <f t="shared" si="2"/>
        <v>-1.5345118124250767E-2</v>
      </c>
      <c r="Y36" s="63">
        <v>0.05</v>
      </c>
      <c r="Z36">
        <v>9</v>
      </c>
      <c r="AO36" t="str">
        <f t="shared" si="4"/>
        <v/>
      </c>
      <c r="AQ36" s="3">
        <v>45779</v>
      </c>
      <c r="AR36" s="59">
        <v>-3.3798637855139146E-3</v>
      </c>
      <c r="AS36" s="59">
        <v>-2.173709566674864E-2</v>
      </c>
      <c r="AT36" s="59">
        <v>-1.6578928847601482E-3</v>
      </c>
      <c r="AU36" s="59">
        <v>-1.9545444314902904E-2</v>
      </c>
      <c r="AV36" s="59">
        <v>-3.6656167702781572E-2</v>
      </c>
      <c r="AW36" s="59">
        <v>2.8710099479394291E-3</v>
      </c>
      <c r="AX36" s="59">
        <v>-1.5345118124250767E-2</v>
      </c>
      <c r="AY36" s="59">
        <v>-7.5055537924468507E-2</v>
      </c>
      <c r="AZ36" s="59">
        <v>-3.4504132231404916E-2</v>
      </c>
      <c r="BA36" s="59">
        <v>-6.5319038676524555E-3</v>
      </c>
      <c r="BB36" s="59">
        <v>2.9327710594232226E-2</v>
      </c>
      <c r="BC36" t="s">
        <v>422</v>
      </c>
      <c r="BD36" s="71">
        <v>2.3541859880421684E-3</v>
      </c>
      <c r="BE36" s="71">
        <v>3.7560031860507156E-3</v>
      </c>
      <c r="BO36" s="3">
        <v>44372</v>
      </c>
      <c r="BP36" s="59">
        <v>6.5704932284662343E-2</v>
      </c>
      <c r="BQ36" s="59">
        <v>7.0529755037965769E-2</v>
      </c>
      <c r="BR36" s="59">
        <v>4.1444311916271959E-2</v>
      </c>
      <c r="BS36" s="59">
        <v>0.10515699786068078</v>
      </c>
      <c r="BT36" s="59">
        <v>4.6743301254925651E-2</v>
      </c>
      <c r="BU36" s="59">
        <v>0.11252343317860825</v>
      </c>
      <c r="BV36" s="59">
        <v>7.5279559849690481E-2</v>
      </c>
      <c r="BW36" s="59">
        <v>3.8715107308177732E-2</v>
      </c>
      <c r="BX36" s="59">
        <v>3.2475342795285078E-2</v>
      </c>
      <c r="BY36" s="59">
        <v>6.6632656297518356E-2</v>
      </c>
      <c r="BZ36" s="59">
        <v>2.7530038001169377E-2</v>
      </c>
    </row>
    <row r="37" spans="1:78">
      <c r="A37" s="3">
        <v>45772</v>
      </c>
      <c r="B37" s="48">
        <v>90.201859999999996</v>
      </c>
      <c r="C37" s="48">
        <v>105.66315</v>
      </c>
      <c r="D37" s="48">
        <v>135.55158</v>
      </c>
      <c r="E37" s="48">
        <v>111.07550000000001</v>
      </c>
      <c r="F37" s="48">
        <v>27.93609</v>
      </c>
      <c r="G37" s="48">
        <v>30.915949999999999</v>
      </c>
      <c r="H37">
        <v>63.02</v>
      </c>
      <c r="I37" s="48">
        <v>4.84</v>
      </c>
      <c r="J37" s="49">
        <v>632.41439000000003</v>
      </c>
      <c r="K37" s="49">
        <v>10522.216829999999</v>
      </c>
      <c r="L37" s="50">
        <v>3.0793462618680101E-2</v>
      </c>
      <c r="M37" s="50">
        <v>1.5432069994492537E-2</v>
      </c>
      <c r="N37" s="50">
        <v>6.237710291394416E-3</v>
      </c>
      <c r="O37" s="50">
        <v>2.3257952058035825E-2</v>
      </c>
      <c r="P37" s="50">
        <v>3.0720432003884524E-2</v>
      </c>
      <c r="Q37" s="50">
        <v>3.4312077309231803E-2</v>
      </c>
      <c r="R37" s="47">
        <v>2.1992048331407821E-2</v>
      </c>
      <c r="S37" s="50">
        <v>-1.5466333385408593E-2</v>
      </c>
      <c r="T37" s="50">
        <v>2.1312513188436411E-2</v>
      </c>
      <c r="U37" s="50">
        <v>1.1184963810667137E-2</v>
      </c>
      <c r="V37" s="50">
        <v>4.6004331577510271E-2</v>
      </c>
      <c r="W37" s="50">
        <f t="shared" si="2"/>
        <v>2.1992048331407821E-2</v>
      </c>
      <c r="Y37" s="63">
        <v>6.0000000000000005E-2</v>
      </c>
      <c r="Z37">
        <v>3</v>
      </c>
      <c r="AO37" t="str">
        <f t="shared" si="4"/>
        <v/>
      </c>
      <c r="AQ37" s="3">
        <v>45772</v>
      </c>
      <c r="AR37" s="59">
        <v>3.0793462618680101E-2</v>
      </c>
      <c r="AS37" s="59">
        <v>1.5432069994492537E-2</v>
      </c>
      <c r="AT37" s="59">
        <v>6.237710291394416E-3</v>
      </c>
      <c r="AU37" s="59">
        <v>2.3257952058035825E-2</v>
      </c>
      <c r="AV37" s="59">
        <v>3.0720432003884524E-2</v>
      </c>
      <c r="AW37" s="59">
        <v>3.4312077309231803E-2</v>
      </c>
      <c r="AX37" s="59">
        <v>2.1992048331407821E-2</v>
      </c>
      <c r="AY37" s="59">
        <v>-1.5466333385408593E-2</v>
      </c>
      <c r="AZ37" s="59">
        <v>2.1312513188436411E-2</v>
      </c>
      <c r="BA37" s="59">
        <v>1.1184963810667137E-2</v>
      </c>
      <c r="BB37" s="59">
        <v>4.6004331577510271E-2</v>
      </c>
      <c r="BC37" t="s">
        <v>423</v>
      </c>
      <c r="BD37">
        <v>197</v>
      </c>
      <c r="BE37">
        <v>63</v>
      </c>
      <c r="BO37" s="3">
        <v>44365</v>
      </c>
      <c r="BP37" s="59">
        <v>-4.0687086905792369E-2</v>
      </c>
      <c r="BQ37" s="59">
        <v>-2.8470348219306274E-2</v>
      </c>
      <c r="BR37" s="59">
        <v>-4.5222855951643881E-2</v>
      </c>
      <c r="BS37" s="59">
        <v>-7.1746227009246155E-2</v>
      </c>
      <c r="BT37" s="59">
        <v>-5.2287658791474567E-2</v>
      </c>
      <c r="BU37" s="59">
        <v>-8.6718949176490367E-2</v>
      </c>
      <c r="BV37" s="59">
        <v>-5.6889207829632249E-2</v>
      </c>
      <c r="BW37" s="59">
        <v>1.9593821510297538E-2</v>
      </c>
      <c r="BX37" s="59">
        <v>-8.385674931129472E-2</v>
      </c>
      <c r="BY37" s="59">
        <v>-5.2124602276324872E-2</v>
      </c>
      <c r="BZ37" s="59">
        <v>-1.8810516871944682E-2</v>
      </c>
    </row>
    <row r="38" spans="1:78">
      <c r="A38" s="3">
        <v>45764</v>
      </c>
      <c r="B38" s="48">
        <v>87.507210000000001</v>
      </c>
      <c r="C38" s="48">
        <v>104.05732999999999</v>
      </c>
      <c r="D38" s="48">
        <v>134.71128999999999</v>
      </c>
      <c r="E38" s="48">
        <v>108.55083</v>
      </c>
      <c r="F38" s="48">
        <v>27.103459999999998</v>
      </c>
      <c r="G38" s="48">
        <v>29.890350000000002</v>
      </c>
      <c r="H38">
        <v>64.010000000000005</v>
      </c>
      <c r="I38" s="48">
        <v>4.7389999999999999</v>
      </c>
      <c r="J38" s="49">
        <v>625.41909999999996</v>
      </c>
      <c r="K38" s="49">
        <v>10059.439060000001</v>
      </c>
      <c r="L38" s="50">
        <v>2.9980315461096474E-2</v>
      </c>
      <c r="M38" s="50">
        <v>3.6649271512543491E-2</v>
      </c>
      <c r="N38" s="50">
        <v>1.6515521389142584E-2</v>
      </c>
      <c r="O38" s="50">
        <v>2.7377629896261801E-2</v>
      </c>
      <c r="P38" s="50">
        <v>6.5061863942551978E-2</v>
      </c>
      <c r="Q38" s="50">
        <v>7.3680410501039129E-2</v>
      </c>
      <c r="R38" s="47">
        <v>4.3856939448307798E-2</v>
      </c>
      <c r="S38" s="50">
        <v>5.1067323481116755E-2</v>
      </c>
      <c r="T38" s="50">
        <v>4.7755914216228268E-2</v>
      </c>
      <c r="U38" s="50">
        <v>3.2160352089609434E-2</v>
      </c>
      <c r="V38" s="50">
        <v>-1.49436195729028E-2</v>
      </c>
      <c r="W38" s="50">
        <f t="shared" si="2"/>
        <v>4.3856939448307798E-2</v>
      </c>
      <c r="Y38" s="63">
        <v>7.0000000000000007E-2</v>
      </c>
      <c r="Z38">
        <v>8</v>
      </c>
      <c r="AO38" t="str">
        <f t="shared" si="4"/>
        <v/>
      </c>
      <c r="AQ38" s="3">
        <v>45764</v>
      </c>
      <c r="AR38" s="59">
        <v>2.9980315461096474E-2</v>
      </c>
      <c r="AS38" s="59">
        <v>3.6649271512543491E-2</v>
      </c>
      <c r="AT38" s="59">
        <v>1.6515521389142584E-2</v>
      </c>
      <c r="AU38" s="59">
        <v>2.7377629896261801E-2</v>
      </c>
      <c r="AV38" s="59">
        <v>6.5061863942551978E-2</v>
      </c>
      <c r="AW38" s="59">
        <v>7.3680410501039129E-2</v>
      </c>
      <c r="AX38" s="59">
        <v>4.3856939448307798E-2</v>
      </c>
      <c r="AY38" s="59">
        <v>5.1067323481116755E-2</v>
      </c>
      <c r="AZ38" s="59">
        <v>4.7755914216228268E-2</v>
      </c>
      <c r="BA38" s="59">
        <v>3.2160352089609434E-2</v>
      </c>
      <c r="BB38" s="59">
        <v>-1.49436195729028E-2</v>
      </c>
      <c r="BC38" t="s">
        <v>430</v>
      </c>
      <c r="BD38">
        <v>0</v>
      </c>
      <c r="BO38" s="3">
        <v>44358</v>
      </c>
      <c r="BP38" s="59">
        <v>2.0051667782703397E-3</v>
      </c>
      <c r="BQ38" s="59">
        <v>1.1716939369788459E-2</v>
      </c>
      <c r="BR38" s="59">
        <v>-4.9792828347349216E-3</v>
      </c>
      <c r="BS38" s="59">
        <v>-2.3096362891646183E-2</v>
      </c>
      <c r="BT38" s="59">
        <v>3.6443075679026826E-3</v>
      </c>
      <c r="BU38" s="59">
        <v>-6.4030151496647925E-2</v>
      </c>
      <c r="BV38" s="59">
        <v>-1.5348910057067577E-2</v>
      </c>
      <c r="BW38" s="59">
        <v>4.3091065785694216E-3</v>
      </c>
      <c r="BX38" s="59">
        <v>1.8767939942592182E-3</v>
      </c>
      <c r="BY38" s="59">
        <v>-5.7141796315609561E-3</v>
      </c>
      <c r="BZ38" s="59">
        <v>4.2585039623734833E-3</v>
      </c>
    </row>
    <row r="39" spans="1:78">
      <c r="A39" s="3">
        <v>45758</v>
      </c>
      <c r="B39" s="48">
        <v>84.960080000000005</v>
      </c>
      <c r="C39" s="48">
        <v>100.37853</v>
      </c>
      <c r="D39" s="48">
        <v>132.52260999999999</v>
      </c>
      <c r="E39" s="48">
        <v>105.65816</v>
      </c>
      <c r="F39" s="48">
        <v>25.447780000000002</v>
      </c>
      <c r="G39" s="48">
        <v>27.83915</v>
      </c>
      <c r="H39">
        <v>60.9</v>
      </c>
      <c r="I39" s="48">
        <v>4.5229999999999997</v>
      </c>
      <c r="J39" s="49">
        <v>605.93210999999997</v>
      </c>
      <c r="K39" s="49">
        <v>10212.043960000001</v>
      </c>
      <c r="L39" s="50">
        <v>1.1588261093868901E-3</v>
      </c>
      <c r="M39" s="50">
        <v>-1.1500850842570576E-2</v>
      </c>
      <c r="N39" s="50">
        <v>-5.3391943018346044E-2</v>
      </c>
      <c r="O39" s="50">
        <v>-1.8181794528428719E-2</v>
      </c>
      <c r="P39" s="50">
        <v>-6.3072675453565652E-2</v>
      </c>
      <c r="Q39" s="50">
        <v>-3.6847586163948454E-2</v>
      </c>
      <c r="R39" s="47">
        <v>-3.659897000137189E-2</v>
      </c>
      <c r="S39" s="50">
        <v>-1.7583481206646323E-2</v>
      </c>
      <c r="T39" s="50">
        <v>2.7487505679236524E-2</v>
      </c>
      <c r="U39" s="50">
        <v>-3.9311810948496895E-3</v>
      </c>
      <c r="V39" s="50">
        <v>5.7183891655689711E-2</v>
      </c>
      <c r="W39" s="50">
        <f t="shared" si="2"/>
        <v>-3.659897000137189E-2</v>
      </c>
      <c r="Y39" s="63">
        <v>0.08</v>
      </c>
      <c r="Z39">
        <v>11</v>
      </c>
      <c r="AO39" t="str">
        <f t="shared" si="4"/>
        <v/>
      </c>
      <c r="AQ39" s="3">
        <v>45758</v>
      </c>
      <c r="AR39" s="59">
        <v>1.1588261093868901E-3</v>
      </c>
      <c r="AS39" s="59">
        <v>-1.1500850842570576E-2</v>
      </c>
      <c r="AT39" s="59">
        <v>-5.3391943018346044E-2</v>
      </c>
      <c r="AU39" s="59">
        <v>-1.8181794528428719E-2</v>
      </c>
      <c r="AV39" s="59">
        <v>-6.3072675453565652E-2</v>
      </c>
      <c r="AW39" s="59">
        <v>-3.6847586163948454E-2</v>
      </c>
      <c r="AX39" s="59">
        <v>-3.659897000137189E-2</v>
      </c>
      <c r="AY39" s="59">
        <v>-1.7583481206646323E-2</v>
      </c>
      <c r="AZ39" s="59">
        <v>2.7487505679236524E-2</v>
      </c>
      <c r="BA39" s="59">
        <v>-3.9311810948496895E-3</v>
      </c>
      <c r="BB39" s="59">
        <v>5.7183891655689711E-2</v>
      </c>
      <c r="BC39" t="s">
        <v>424</v>
      </c>
      <c r="BD39">
        <v>88</v>
      </c>
      <c r="BO39" s="3">
        <v>44351</v>
      </c>
      <c r="BP39" s="59">
        <v>7.3735167266424595E-2</v>
      </c>
      <c r="BQ39" s="59">
        <v>5.2766837845623638E-2</v>
      </c>
      <c r="BR39" s="59">
        <v>4.4898383699513822E-2</v>
      </c>
      <c r="BS39" s="59">
        <v>8.862337024695166E-2</v>
      </c>
      <c r="BT39" s="59">
        <v>4.613058734822828E-2</v>
      </c>
      <c r="BU39" s="59">
        <v>0.19201802036485094</v>
      </c>
      <c r="BV39" s="59">
        <v>8.4887439901033673E-2</v>
      </c>
      <c r="BW39" s="59">
        <v>4.975874547647785E-2</v>
      </c>
      <c r="BX39" s="59">
        <v>-3.1747728487439897E-2</v>
      </c>
      <c r="BY39" s="59">
        <v>6.6778532950585667E-2</v>
      </c>
      <c r="BZ39" s="59">
        <v>6.349759102535435E-3</v>
      </c>
    </row>
    <row r="40" spans="1:78">
      <c r="A40" s="3">
        <v>45751</v>
      </c>
      <c r="B40" s="48">
        <v>84.861739999999998</v>
      </c>
      <c r="C40" s="48">
        <v>101.54640000000001</v>
      </c>
      <c r="D40" s="48">
        <v>139.99734000000001</v>
      </c>
      <c r="E40" s="48">
        <v>107.61479</v>
      </c>
      <c r="F40" s="48">
        <v>27.160889999999998</v>
      </c>
      <c r="G40" s="48">
        <v>28.904199999999999</v>
      </c>
      <c r="H40">
        <v>61.99</v>
      </c>
      <c r="I40" s="48">
        <v>4.4020000000000001</v>
      </c>
      <c r="J40" s="49">
        <v>608.32353999999998</v>
      </c>
      <c r="K40" s="49">
        <v>9659.6666299999997</v>
      </c>
      <c r="L40" s="50">
        <v>-0.15707730145907273</v>
      </c>
      <c r="M40" s="50">
        <v>-0.11373484764513919</v>
      </c>
      <c r="N40" s="50">
        <v>-0.13733515548042285</v>
      </c>
      <c r="O40" s="50">
        <v>-0.12670832463678172</v>
      </c>
      <c r="P40" s="50">
        <v>-0.1618426883354297</v>
      </c>
      <c r="Q40" s="50">
        <v>-0.20266585381664803</v>
      </c>
      <c r="R40" s="47">
        <v>-0.14845737398288431</v>
      </c>
      <c r="S40" s="50">
        <v>-0.1062572087658592</v>
      </c>
      <c r="T40" s="50">
        <v>-0.14191033138401554</v>
      </c>
      <c r="U40" s="50">
        <v>-0.14096804368034599</v>
      </c>
      <c r="V40" s="50">
        <v>-9.0599797471280108E-2</v>
      </c>
      <c r="W40" s="50">
        <f t="shared" si="2"/>
        <v>-0.14845737398288431</v>
      </c>
      <c r="Y40" s="63">
        <v>0.09</v>
      </c>
      <c r="Z40">
        <v>1</v>
      </c>
      <c r="AO40" t="str">
        <f t="shared" si="4"/>
        <v/>
      </c>
      <c r="AQ40" s="3">
        <v>45751</v>
      </c>
      <c r="AR40" s="59">
        <v>-0.15707730145907273</v>
      </c>
      <c r="AS40" s="59">
        <v>-0.11373484764513919</v>
      </c>
      <c r="AT40" s="59">
        <v>-0.13733515548042285</v>
      </c>
      <c r="AU40" s="59">
        <v>-0.12670832463678172</v>
      </c>
      <c r="AV40" s="59">
        <v>-0.1618426883354297</v>
      </c>
      <c r="AW40" s="59">
        <v>-0.20266585381664803</v>
      </c>
      <c r="AX40" s="59">
        <v>-0.14845737398288431</v>
      </c>
      <c r="AY40" s="59">
        <v>-0.1062572087658592</v>
      </c>
      <c r="AZ40" s="59">
        <v>-0.14191033138401554</v>
      </c>
      <c r="BA40" s="59">
        <v>-0.14096804368034599</v>
      </c>
      <c r="BB40" s="59">
        <v>-9.0599797471280108E-2</v>
      </c>
      <c r="BC40" t="s">
        <v>431</v>
      </c>
      <c r="BD40">
        <v>-1.3702704857841077</v>
      </c>
      <c r="BO40" s="3">
        <v>44344</v>
      </c>
      <c r="BP40" s="59">
        <v>1.6172177943420962E-3</v>
      </c>
      <c r="BQ40" s="59">
        <v>-9.3348060142700584E-3</v>
      </c>
      <c r="BR40" s="59">
        <v>-3.1694642029748143E-3</v>
      </c>
      <c r="BS40" s="59">
        <v>3.3721360956804336E-3</v>
      </c>
      <c r="BT40" s="59">
        <v>-1.0935310093679318E-2</v>
      </c>
      <c r="BU40" s="59">
        <v>4.7731574925733877E-2</v>
      </c>
      <c r="BV40" s="59">
        <v>5.5328261420980237E-3</v>
      </c>
      <c r="BW40" s="59">
        <v>4.3095312991506596E-2</v>
      </c>
      <c r="BX40" s="59">
        <v>4.3851818790448638E-2</v>
      </c>
      <c r="BY40" s="59">
        <v>-2.3438863703173496E-4</v>
      </c>
      <c r="BZ40" s="59">
        <v>1.1850737724508065E-2</v>
      </c>
    </row>
    <row r="41" spans="1:78">
      <c r="A41" s="3">
        <v>45744</v>
      </c>
      <c r="B41" s="48">
        <v>100.67559</v>
      </c>
      <c r="C41" s="48">
        <v>114.5779</v>
      </c>
      <c r="D41" s="48">
        <v>162.28474</v>
      </c>
      <c r="E41" s="48">
        <v>123.22892</v>
      </c>
      <c r="F41" s="48">
        <v>32.405479999999997</v>
      </c>
      <c r="G41" s="48">
        <v>36.251049999999999</v>
      </c>
      <c r="H41">
        <v>69.36</v>
      </c>
      <c r="I41" s="48">
        <v>5.13</v>
      </c>
      <c r="J41" s="49">
        <v>708.15007000000003</v>
      </c>
      <c r="K41" s="49">
        <v>10622.01944</v>
      </c>
      <c r="L41" s="50">
        <v>4.4153110007749685E-3</v>
      </c>
      <c r="M41" s="50">
        <v>1.9307322698169482E-2</v>
      </c>
      <c r="N41" s="50">
        <v>8.1335388802168396E-3</v>
      </c>
      <c r="O41" s="50">
        <v>1.1344590436731083E-2</v>
      </c>
      <c r="P41" s="50">
        <v>-1.9971063792723953E-2</v>
      </c>
      <c r="Q41" s="50">
        <v>1.6874009453147876E-2</v>
      </c>
      <c r="R41" s="47">
        <v>7.1376795351082659E-3</v>
      </c>
      <c r="S41" s="50">
        <v>1.5817223198594021E-2</v>
      </c>
      <c r="T41" s="50">
        <v>3.2267527134055562E-3</v>
      </c>
      <c r="U41" s="50">
        <v>7.7075138017423939E-3</v>
      </c>
      <c r="V41" s="50">
        <v>-1.5226804695582463E-2</v>
      </c>
      <c r="W41" s="50">
        <f t="shared" si="2"/>
        <v>7.1376795351082659E-3</v>
      </c>
      <c r="Y41" s="63">
        <v>9.9999999999999992E-2</v>
      </c>
      <c r="Z41">
        <v>4</v>
      </c>
      <c r="AO41" t="str">
        <f t="shared" si="4"/>
        <v/>
      </c>
      <c r="AQ41" s="3">
        <v>45744</v>
      </c>
      <c r="AR41" s="59">
        <v>4.4153110007749685E-3</v>
      </c>
      <c r="AS41" s="59">
        <v>1.9307322698169482E-2</v>
      </c>
      <c r="AT41" s="59">
        <v>8.1335388802168396E-3</v>
      </c>
      <c r="AU41" s="59">
        <v>1.1344590436731083E-2</v>
      </c>
      <c r="AV41" s="59">
        <v>-1.9971063792723953E-2</v>
      </c>
      <c r="AW41" s="59">
        <v>1.6874009453147876E-2</v>
      </c>
      <c r="AX41" s="59">
        <v>7.1376795351082659E-3</v>
      </c>
      <c r="AY41" s="59">
        <v>1.5817223198594021E-2</v>
      </c>
      <c r="AZ41" s="59">
        <v>3.2267527134055562E-3</v>
      </c>
      <c r="BA41" s="59">
        <v>7.7075138017423939E-3</v>
      </c>
      <c r="BB41" s="59">
        <v>-1.5226804695582463E-2</v>
      </c>
      <c r="BC41" t="s">
        <v>432</v>
      </c>
      <c r="BD41" s="29">
        <v>8.7044052315099985E-2</v>
      </c>
      <c r="BF41" t="s">
        <v>436</v>
      </c>
      <c r="BO41" s="3">
        <v>44337</v>
      </c>
      <c r="BP41" s="59">
        <v>-1.5392879570476969E-2</v>
      </c>
      <c r="BQ41" s="59">
        <v>-3.0442603175272143E-2</v>
      </c>
      <c r="BR41" s="59">
        <v>-3.7229289282559752E-2</v>
      </c>
      <c r="BS41" s="59">
        <v>-3.062951006702308E-2</v>
      </c>
      <c r="BT41" s="59">
        <v>-4.8779458714435231E-3</v>
      </c>
      <c r="BU41" s="59">
        <v>-3.9044409013615722E-2</v>
      </c>
      <c r="BV41" s="59">
        <v>-2.8444751481982843E-2</v>
      </c>
      <c r="BW41" s="59">
        <v>-2.7233782129743034E-2</v>
      </c>
      <c r="BX41" s="59">
        <v>-3.7275754646041381E-2</v>
      </c>
      <c r="BY41" s="59">
        <v>-2.8361834136212183E-2</v>
      </c>
      <c r="BZ41" s="59">
        <v>-4.0342393007319899E-3</v>
      </c>
    </row>
    <row r="42" spans="1:78" ht="14.5" thickBot="1">
      <c r="A42" s="3">
        <v>45737</v>
      </c>
      <c r="B42" s="48">
        <v>100.23303</v>
      </c>
      <c r="C42" s="48">
        <v>112.40761000000001</v>
      </c>
      <c r="D42" s="48">
        <v>160.97543999999999</v>
      </c>
      <c r="E42" s="48">
        <v>121.84662</v>
      </c>
      <c r="F42" s="48">
        <v>33.065840000000001</v>
      </c>
      <c r="G42" s="48">
        <v>35.649500000000003</v>
      </c>
      <c r="H42">
        <v>68.28</v>
      </c>
      <c r="I42" s="48">
        <v>5.1135000000000002</v>
      </c>
      <c r="J42" s="49">
        <v>702.73374000000001</v>
      </c>
      <c r="K42" s="49">
        <v>10786.25971</v>
      </c>
      <c r="L42" s="50">
        <v>3.0015150208827945E-2</v>
      </c>
      <c r="M42" s="50">
        <v>3.217164035954978E-2</v>
      </c>
      <c r="N42" s="50">
        <v>4.922940266795206E-2</v>
      </c>
      <c r="O42" s="50">
        <v>1.0087141810138034E-2</v>
      </c>
      <c r="P42" s="50">
        <v>3.4740939557831307E-2</v>
      </c>
      <c r="Q42" s="50">
        <v>4.6309761928172044E-2</v>
      </c>
      <c r="R42" s="47">
        <v>3.4507777264728645E-2</v>
      </c>
      <c r="S42" s="50">
        <v>2.0475265281721722E-2</v>
      </c>
      <c r="T42" s="50">
        <v>4.4424019607843146E-2</v>
      </c>
      <c r="U42" s="50">
        <v>3.1913661387512615E-2</v>
      </c>
      <c r="V42" s="50">
        <v>5.261849629941473E-3</v>
      </c>
      <c r="W42" s="50">
        <f t="shared" si="2"/>
        <v>3.4507777264728645E-2</v>
      </c>
      <c r="Y42" s="64" t="s">
        <v>410</v>
      </c>
      <c r="Z42" s="64">
        <v>13</v>
      </c>
      <c r="AO42" t="str">
        <f t="shared" si="4"/>
        <v/>
      </c>
      <c r="AQ42" s="3">
        <v>45737</v>
      </c>
      <c r="AR42" s="59">
        <v>3.0015150208827945E-2</v>
      </c>
      <c r="AS42" s="59">
        <v>3.217164035954978E-2</v>
      </c>
      <c r="AT42" s="59">
        <v>4.922940266795206E-2</v>
      </c>
      <c r="AU42" s="59">
        <v>1.0087141810138034E-2</v>
      </c>
      <c r="AV42" s="59">
        <v>3.4740939557831307E-2</v>
      </c>
      <c r="AW42" s="59">
        <v>4.6309761928172044E-2</v>
      </c>
      <c r="AX42" s="59">
        <v>3.4507777264728645E-2</v>
      </c>
      <c r="AY42" s="59">
        <v>2.0475265281721722E-2</v>
      </c>
      <c r="AZ42" s="59">
        <v>4.4424019607843146E-2</v>
      </c>
      <c r="BA42" s="59">
        <v>3.1913661387512615E-2</v>
      </c>
      <c r="BB42" s="59">
        <v>5.261849629941473E-3</v>
      </c>
      <c r="BC42" t="s">
        <v>433</v>
      </c>
      <c r="BD42">
        <v>1.662354029166899</v>
      </c>
      <c r="BO42" s="3">
        <v>44330</v>
      </c>
      <c r="BP42" s="59">
        <v>-2.4550849758721016E-3</v>
      </c>
      <c r="BQ42" s="59">
        <v>-1.2409235556170573E-2</v>
      </c>
      <c r="BR42" s="59">
        <v>-4.999112058248989E-3</v>
      </c>
      <c r="BS42" s="59">
        <v>-6.0168728547930206E-3</v>
      </c>
      <c r="BT42" s="59">
        <v>-2.9927930850259798E-3</v>
      </c>
      <c r="BU42" s="59">
        <v>6.1021424923033418E-3</v>
      </c>
      <c r="BV42" s="59">
        <v>-4.0631742123870438E-3</v>
      </c>
      <c r="BW42" s="59">
        <v>7.0878274268104668E-3</v>
      </c>
      <c r="BX42" s="59">
        <v>-1.9795724965778749E-2</v>
      </c>
      <c r="BY42" s="59">
        <v>-8.3086089638099159E-3</v>
      </c>
      <c r="BZ42" s="59">
        <v>-1.3589189109416866E-2</v>
      </c>
    </row>
    <row r="43" spans="1:78">
      <c r="A43" s="3">
        <v>45730</v>
      </c>
      <c r="B43" s="48">
        <v>97.312190000000001</v>
      </c>
      <c r="C43" s="48">
        <v>108.90398999999999</v>
      </c>
      <c r="D43" s="48">
        <v>153.42254</v>
      </c>
      <c r="E43" s="48">
        <v>120.62981000000001</v>
      </c>
      <c r="F43" s="48">
        <v>31.955670000000001</v>
      </c>
      <c r="G43" s="48">
        <v>34.071649999999998</v>
      </c>
      <c r="H43">
        <v>66.91</v>
      </c>
      <c r="I43" s="48">
        <v>4.8959999999999999</v>
      </c>
      <c r="J43" s="49">
        <v>681.00052000000005</v>
      </c>
      <c r="K43" s="49">
        <v>10729.80111</v>
      </c>
      <c r="L43" s="50">
        <v>9.1801853250143894E-2</v>
      </c>
      <c r="M43" s="50">
        <v>2.641716249878634E-2</v>
      </c>
      <c r="N43" s="50">
        <v>4.3494905540863993E-3</v>
      </c>
      <c r="O43" s="50">
        <v>-1.0697734344162324E-2</v>
      </c>
      <c r="P43" s="50">
        <v>4.1159727593624185E-2</v>
      </c>
      <c r="Q43" s="50">
        <v>2.511011051214318E-3</v>
      </c>
      <c r="R43" s="47">
        <v>1.2747931470709784E-2</v>
      </c>
      <c r="S43" s="50">
        <v>-1.9391408114559638E-3</v>
      </c>
      <c r="T43" s="50">
        <v>3.9490445859872603E-2</v>
      </c>
      <c r="U43" s="50">
        <v>2.5685402073943431E-2</v>
      </c>
      <c r="V43" s="50">
        <v>-2.2405266679060842E-2</v>
      </c>
      <c r="W43" s="50">
        <f t="shared" si="2"/>
        <v>1.2747931470709784E-2</v>
      </c>
      <c r="AO43" t="str">
        <f t="shared" si="4"/>
        <v/>
      </c>
      <c r="AQ43" s="3">
        <v>45730</v>
      </c>
      <c r="AR43" s="59">
        <v>9.1801853250143894E-2</v>
      </c>
      <c r="AS43" s="59">
        <v>2.641716249878634E-2</v>
      </c>
      <c r="AT43" s="59">
        <v>4.3494905540863993E-3</v>
      </c>
      <c r="AU43" s="59">
        <v>-1.0697734344162324E-2</v>
      </c>
      <c r="AV43" s="59">
        <v>4.1159727593624185E-2</v>
      </c>
      <c r="AW43" s="59">
        <v>2.511011051214318E-3</v>
      </c>
      <c r="AX43" s="59">
        <v>1.2747931470709784E-2</v>
      </c>
      <c r="AY43" s="59">
        <v>-1.9391408114559638E-3</v>
      </c>
      <c r="AZ43" s="59">
        <v>3.9490445859872603E-2</v>
      </c>
      <c r="BA43" s="59">
        <v>2.5685402073943431E-2</v>
      </c>
      <c r="BB43" s="59">
        <v>-2.2405266679060842E-2</v>
      </c>
      <c r="BC43" t="s">
        <v>434</v>
      </c>
      <c r="BD43" s="29">
        <v>0.17408810463019997</v>
      </c>
      <c r="BO43" s="3">
        <v>44323</v>
      </c>
      <c r="BP43" s="59">
        <v>0.11654267718895484</v>
      </c>
      <c r="BQ43" s="59">
        <v>9.0670952182878795E-2</v>
      </c>
      <c r="BR43" s="59">
        <v>6.742994296958349E-2</v>
      </c>
      <c r="BS43" s="59">
        <v>0.12846265515621069</v>
      </c>
      <c r="BT43" s="59">
        <v>7.4842539483817694E-2</v>
      </c>
      <c r="BU43" s="59">
        <v>0.12147101030640717</v>
      </c>
      <c r="BV43" s="59">
        <v>9.6575420019779562E-2</v>
      </c>
      <c r="BW43" s="59">
        <v>2.076124567474058E-2</v>
      </c>
      <c r="BX43" s="59">
        <v>6.2779767233661632E-2</v>
      </c>
      <c r="BY43" s="59">
        <v>8.8941414208391523E-2</v>
      </c>
      <c r="BZ43" s="59">
        <v>1.253483505020303E-2</v>
      </c>
    </row>
    <row r="44" spans="1:78" ht="14.5" thickBot="1">
      <c r="A44" s="3">
        <v>45723</v>
      </c>
      <c r="B44" s="48">
        <v>89.129900000000006</v>
      </c>
      <c r="C44" s="48">
        <v>106.1011</v>
      </c>
      <c r="D44" s="48">
        <v>152.75811999999999</v>
      </c>
      <c r="E44" s="48">
        <v>121.93423</v>
      </c>
      <c r="F44" s="48">
        <v>30.69238</v>
      </c>
      <c r="G44" s="48">
        <v>33.986310000000003</v>
      </c>
      <c r="H44">
        <v>67.040000000000006</v>
      </c>
      <c r="I44" s="48">
        <v>4.71</v>
      </c>
      <c r="J44" s="49">
        <v>663.94677999999999</v>
      </c>
      <c r="K44" s="49">
        <v>10975.71493</v>
      </c>
      <c r="L44" s="50">
        <v>-8.593043013108137E-2</v>
      </c>
      <c r="M44" s="50">
        <v>-2.0749105323756289E-2</v>
      </c>
      <c r="N44" s="50">
        <v>-1.4374018176751546E-2</v>
      </c>
      <c r="O44" s="50">
        <v>-1.3234563641127961E-2</v>
      </c>
      <c r="P44" s="50">
        <v>-3.1702730235127485E-2</v>
      </c>
      <c r="Q44" s="50">
        <v>-4.1689752918595557E-2</v>
      </c>
      <c r="R44" s="47">
        <v>-2.4350034059071768E-2</v>
      </c>
      <c r="S44" s="50">
        <v>-3.8990825688073327E-2</v>
      </c>
      <c r="T44" s="50">
        <v>3.562005277044844E-2</v>
      </c>
      <c r="U44" s="50">
        <v>-3.7592421001022336E-2</v>
      </c>
      <c r="V44" s="50">
        <v>-3.0733136705343278E-2</v>
      </c>
      <c r="W44" s="50">
        <f t="shared" si="2"/>
        <v>-2.4350034059071768E-2</v>
      </c>
      <c r="AO44" t="str">
        <f t="shared" si="4"/>
        <v/>
      </c>
      <c r="AQ44" s="3">
        <v>45723</v>
      </c>
      <c r="AR44" s="59">
        <v>-8.593043013108137E-2</v>
      </c>
      <c r="AS44" s="59">
        <v>-2.0749105323756289E-2</v>
      </c>
      <c r="AT44" s="59">
        <v>-1.4374018176751546E-2</v>
      </c>
      <c r="AU44" s="59">
        <v>-1.3234563641127961E-2</v>
      </c>
      <c r="AV44" s="59">
        <v>-3.1702730235127485E-2</v>
      </c>
      <c r="AW44" s="59">
        <v>-4.1689752918595557E-2</v>
      </c>
      <c r="AX44" s="59">
        <v>-2.4350034059071768E-2</v>
      </c>
      <c r="AY44" s="59">
        <v>-3.8990825688073327E-2</v>
      </c>
      <c r="AZ44" s="59">
        <v>3.562005277044844E-2</v>
      </c>
      <c r="BA44" s="59">
        <v>-3.7592421001022336E-2</v>
      </c>
      <c r="BB44" s="59">
        <v>-3.0733136705343278E-2</v>
      </c>
      <c r="BC44" s="64" t="s">
        <v>435</v>
      </c>
      <c r="BD44" s="64">
        <v>1.9872898648311721</v>
      </c>
      <c r="BE44" s="64"/>
      <c r="BO44" s="3">
        <v>44316</v>
      </c>
      <c r="BP44" s="59">
        <v>2.8559986042005381E-2</v>
      </c>
      <c r="BQ44" s="59">
        <v>3.0052250286971782E-2</v>
      </c>
      <c r="BR44" s="59">
        <v>1.4968047263067108E-2</v>
      </c>
      <c r="BS44" s="59">
        <v>6.6319210765729553E-2</v>
      </c>
      <c r="BT44" s="59">
        <v>2.6101287408511809E-2</v>
      </c>
      <c r="BU44" s="59">
        <v>9.0485537796776372E-2</v>
      </c>
      <c r="BV44" s="59">
        <v>4.5585266704211327E-2</v>
      </c>
      <c r="BW44" s="59">
        <v>2.3173479240424788E-2</v>
      </c>
      <c r="BX44" s="59">
        <v>3.0442804428044257E-2</v>
      </c>
      <c r="BY44" s="59">
        <v>3.5856745622816266E-2</v>
      </c>
      <c r="BZ44" s="59">
        <v>3.4377116192874091E-4</v>
      </c>
    </row>
    <row r="45" spans="1:78">
      <c r="A45" s="3">
        <v>45716</v>
      </c>
      <c r="B45" s="48">
        <v>97.508880000000005</v>
      </c>
      <c r="C45" s="48">
        <v>108.34925</v>
      </c>
      <c r="D45" s="48">
        <v>154.98589000000001</v>
      </c>
      <c r="E45" s="48">
        <v>123.56962</v>
      </c>
      <c r="F45" s="48">
        <v>31.69727</v>
      </c>
      <c r="G45" s="48">
        <v>35.464829999999999</v>
      </c>
      <c r="H45">
        <v>69.760000000000005</v>
      </c>
      <c r="I45" s="48">
        <v>4.548</v>
      </c>
      <c r="J45" s="49">
        <v>689.88108</v>
      </c>
      <c r="K45" s="49">
        <v>11323.72863</v>
      </c>
      <c r="L45" s="50">
        <v>1.2354479509786742E-2</v>
      </c>
      <c r="M45" s="50">
        <v>5.7818701619909429E-3</v>
      </c>
      <c r="N45" s="50">
        <v>1.0833600793818121E-2</v>
      </c>
      <c r="O45" s="50">
        <v>-4.6137683273818175E-2</v>
      </c>
      <c r="P45" s="50">
        <v>-2.2720770051365413E-2</v>
      </c>
      <c r="Q45" s="50">
        <v>-3.3875671339082314E-2</v>
      </c>
      <c r="R45" s="47">
        <v>-1.7223730741691368E-2</v>
      </c>
      <c r="S45" s="50">
        <v>-9.0909090909091494E-3</v>
      </c>
      <c r="T45" s="50">
        <v>-2.6315789473683182E-3</v>
      </c>
      <c r="U45" s="50">
        <v>1.324429028034535E-3</v>
      </c>
      <c r="V45" s="50">
        <v>-9.6063931225980337E-3</v>
      </c>
      <c r="W45" s="50">
        <f t="shared" si="2"/>
        <v>-1.7223730741691368E-2</v>
      </c>
      <c r="AO45" t="str">
        <f t="shared" si="4"/>
        <v/>
      </c>
      <c r="AQ45" s="3">
        <v>45716</v>
      </c>
      <c r="AR45" s="59">
        <v>1.2354479509786742E-2</v>
      </c>
      <c r="AS45" s="59">
        <v>5.7818701619909429E-3</v>
      </c>
      <c r="AT45" s="59">
        <v>1.0833600793818121E-2</v>
      </c>
      <c r="AU45" s="59">
        <v>-4.6137683273818175E-2</v>
      </c>
      <c r="AV45" s="59">
        <v>-2.2720770051365413E-2</v>
      </c>
      <c r="AW45" s="59">
        <v>-3.3875671339082314E-2</v>
      </c>
      <c r="AX45" s="59">
        <v>-1.7223730741691368E-2</v>
      </c>
      <c r="AY45" s="59">
        <v>-9.0909090909091494E-3</v>
      </c>
      <c r="AZ45" s="59">
        <v>-2.6315789473683182E-3</v>
      </c>
      <c r="BA45" s="59">
        <v>1.324429028034535E-3</v>
      </c>
      <c r="BB45" s="59">
        <v>-9.6063931225980337E-3</v>
      </c>
      <c r="BO45" s="3">
        <v>44309</v>
      </c>
      <c r="BP45" s="59">
        <v>-2.6815394129924841E-2</v>
      </c>
      <c r="BQ45" s="59">
        <v>-1.9237621142867534E-2</v>
      </c>
      <c r="BR45" s="59">
        <v>-1.3694637773088214E-2</v>
      </c>
      <c r="BS45" s="59">
        <v>-2.0564386507784471E-2</v>
      </c>
      <c r="BT45" s="59">
        <v>-2.6211283577324385E-2</v>
      </c>
      <c r="BU45" s="59">
        <v>-2.011003670796685E-2</v>
      </c>
      <c r="BV45" s="59">
        <v>-1.9963593141806291E-2</v>
      </c>
      <c r="BW45" s="59">
        <v>-1.6616553252096766E-2</v>
      </c>
      <c r="BX45" s="59">
        <v>4.0307101727447225E-2</v>
      </c>
      <c r="BY45" s="59">
        <v>-1.7665144722605386E-2</v>
      </c>
      <c r="BZ45" s="59">
        <v>-1.1626367602282084E-3</v>
      </c>
    </row>
    <row r="46" spans="1:78">
      <c r="A46" s="3">
        <v>45709</v>
      </c>
      <c r="B46" s="48">
        <v>96.318910000000002</v>
      </c>
      <c r="C46" s="48">
        <v>107.72638999999999</v>
      </c>
      <c r="D46" s="48">
        <v>153.32482999999999</v>
      </c>
      <c r="E46" s="48">
        <v>129.54660000000001</v>
      </c>
      <c r="F46" s="48">
        <v>32.434199999999997</v>
      </c>
      <c r="G46" s="48">
        <v>36.708350000000003</v>
      </c>
      <c r="H46">
        <v>70.400000000000006</v>
      </c>
      <c r="I46" s="48">
        <v>4.5599999999999996</v>
      </c>
      <c r="J46" s="49">
        <v>688.96858999999995</v>
      </c>
      <c r="K46" s="49">
        <v>11433.56394</v>
      </c>
      <c r="L46" s="50">
        <v>1.7452701435097806E-2</v>
      </c>
      <c r="M46" s="50">
        <v>2.2634945726290656E-2</v>
      </c>
      <c r="N46" s="50">
        <v>1.0171231543230519E-2</v>
      </c>
      <c r="O46" s="50">
        <v>2.9154720452633454E-2</v>
      </c>
      <c r="P46" s="50">
        <v>-1.8256015240941115E-2</v>
      </c>
      <c r="Q46" s="50">
        <v>8.227486653751126E-2</v>
      </c>
      <c r="R46" s="47">
        <v>2.5195949803744955E-2</v>
      </c>
      <c r="S46" s="50">
        <v>-4.3841040871162029E-3</v>
      </c>
      <c r="T46" s="50">
        <v>-2.2403258655804614E-2</v>
      </c>
      <c r="U46" s="50">
        <v>1.0577636575343163E-2</v>
      </c>
      <c r="V46" s="50">
        <v>-1.636552230562327E-2</v>
      </c>
      <c r="W46" s="50">
        <f t="shared" si="2"/>
        <v>2.5195949803744955E-2</v>
      </c>
      <c r="AO46" t="str">
        <f t="shared" si="4"/>
        <v/>
      </c>
      <c r="AQ46" s="3">
        <v>45709</v>
      </c>
      <c r="AR46" s="59">
        <v>1.7452701435097806E-2</v>
      </c>
      <c r="AS46" s="59">
        <v>2.2634945726290656E-2</v>
      </c>
      <c r="AT46" s="59">
        <v>1.0171231543230519E-2</v>
      </c>
      <c r="AU46" s="59">
        <v>2.9154720452633454E-2</v>
      </c>
      <c r="AV46" s="59">
        <v>-1.8256015240941115E-2</v>
      </c>
      <c r="AW46" s="59">
        <v>8.227486653751126E-2</v>
      </c>
      <c r="AX46" s="59">
        <v>2.5195949803744955E-2</v>
      </c>
      <c r="AY46" s="59">
        <v>-4.3841040871162029E-3</v>
      </c>
      <c r="AZ46" s="59">
        <v>-2.2403258655804614E-2</v>
      </c>
      <c r="BA46" s="59">
        <v>1.0577636575343163E-2</v>
      </c>
      <c r="BB46" s="59">
        <v>-1.636552230562327E-2</v>
      </c>
      <c r="BC46" s="73" t="s">
        <v>438</v>
      </c>
      <c r="BO46" s="3">
        <v>44302</v>
      </c>
      <c r="BP46" s="59">
        <v>-2.7327206471157162E-3</v>
      </c>
      <c r="BQ46" s="59">
        <v>1.4139967242753571E-2</v>
      </c>
      <c r="BR46" s="59">
        <v>3.8858483987103121E-4</v>
      </c>
      <c r="BS46" s="59">
        <v>-1.2057990017764975E-2</v>
      </c>
      <c r="BT46" s="59">
        <v>3.2390451605814885E-2</v>
      </c>
      <c r="BU46" s="59">
        <v>-7.2594443466643677E-3</v>
      </c>
      <c r="BV46" s="59">
        <v>5.5203138648020292E-3</v>
      </c>
      <c r="BW46" s="59">
        <v>6.4700926705981487E-2</v>
      </c>
      <c r="BX46" s="59">
        <v>3.1683168316831711E-2</v>
      </c>
      <c r="BY46" s="59">
        <v>2.3006150123616731E-3</v>
      </c>
      <c r="BZ46" s="59">
        <v>1.3836950628885791E-2</v>
      </c>
    </row>
    <row r="47" spans="1:78">
      <c r="A47" s="3">
        <v>45702</v>
      </c>
      <c r="B47" s="48">
        <v>94.666719999999998</v>
      </c>
      <c r="C47" s="48">
        <v>105.34198000000001</v>
      </c>
      <c r="D47" s="48">
        <v>151.78102999999999</v>
      </c>
      <c r="E47" s="48">
        <v>125.8767</v>
      </c>
      <c r="F47" s="48">
        <v>33.037329999999997</v>
      </c>
      <c r="G47" s="48">
        <v>33.917769999999997</v>
      </c>
      <c r="H47">
        <v>70.709999999999994</v>
      </c>
      <c r="I47" s="48">
        <v>4.6645000000000003</v>
      </c>
      <c r="J47" s="49">
        <v>681.75720999999999</v>
      </c>
      <c r="K47" s="49">
        <v>11623.793390000001</v>
      </c>
      <c r="L47" s="50">
        <v>-1.34085004467277E-2</v>
      </c>
      <c r="M47" s="50">
        <v>2.9219764408212612E-3</v>
      </c>
      <c r="N47" s="50">
        <v>2.9111354340812801E-2</v>
      </c>
      <c r="O47" s="50">
        <v>2.2213422936624649E-2</v>
      </c>
      <c r="P47" s="50">
        <v>8.4598992593993172E-2</v>
      </c>
      <c r="Q47" s="50">
        <v>4.49470775911891E-2</v>
      </c>
      <c r="R47" s="47">
        <v>3.6758564780688195E-2</v>
      </c>
      <c r="S47" s="50">
        <v>-4.0845070422536045E-3</v>
      </c>
      <c r="T47" s="50">
        <v>1.6452386140771491E-2</v>
      </c>
      <c r="U47" s="50">
        <v>1.0619089145281535E-2</v>
      </c>
      <c r="V47" s="50">
        <v>1.5078845982875455E-2</v>
      </c>
      <c r="W47" s="50">
        <f t="shared" si="2"/>
        <v>3.6758564780688195E-2</v>
      </c>
      <c r="AO47" t="str">
        <f t="shared" si="4"/>
        <v/>
      </c>
      <c r="AQ47" s="3">
        <v>45702</v>
      </c>
      <c r="AR47" s="59">
        <v>-1.34085004467277E-2</v>
      </c>
      <c r="AS47" s="59">
        <v>2.9219764408212612E-3</v>
      </c>
      <c r="AT47" s="59">
        <v>2.9111354340812801E-2</v>
      </c>
      <c r="AU47" s="59">
        <v>2.2213422936624649E-2</v>
      </c>
      <c r="AV47" s="59">
        <v>8.4598992593993172E-2</v>
      </c>
      <c r="AW47" s="59">
        <v>4.49470775911891E-2</v>
      </c>
      <c r="AX47" s="59">
        <v>3.6758564780688195E-2</v>
      </c>
      <c r="AY47" s="59">
        <v>-4.0845070422536045E-3</v>
      </c>
      <c r="AZ47" s="59">
        <v>1.6452386140771491E-2</v>
      </c>
      <c r="BA47" s="59">
        <v>1.0619089145281535E-2</v>
      </c>
      <c r="BB47" s="59">
        <v>1.5078845982875455E-2</v>
      </c>
      <c r="BC47" t="s">
        <v>418</v>
      </c>
      <c r="BO47" s="3">
        <v>44295</v>
      </c>
      <c r="BP47" s="59">
        <v>-5.1647558733828092E-2</v>
      </c>
      <c r="BQ47" s="59">
        <v>-2.6485477859519047E-2</v>
      </c>
      <c r="BR47" s="59">
        <v>-2.6761210085198939E-2</v>
      </c>
      <c r="BS47" s="59">
        <v>-4.7385122460659845E-2</v>
      </c>
      <c r="BT47" s="59">
        <v>-7.7300727702632743E-3</v>
      </c>
      <c r="BU47" s="59">
        <v>-6.212774847121505E-2</v>
      </c>
      <c r="BV47" s="59">
        <v>-3.4097926329371232E-2</v>
      </c>
      <c r="BW47" s="59">
        <v>-3.4174125305126091E-2</v>
      </c>
      <c r="BX47" s="59">
        <v>1.2404460593910649E-2</v>
      </c>
      <c r="BY47" s="59">
        <v>-4.0454433539408363E-2</v>
      </c>
      <c r="BZ47" s="59">
        <v>2.741565426955872E-2</v>
      </c>
    </row>
    <row r="48" spans="1:78" ht="14.5" thickBot="1">
      <c r="A48" s="3">
        <v>45695</v>
      </c>
      <c r="B48" s="48">
        <v>95.953310000000002</v>
      </c>
      <c r="C48" s="48">
        <v>105.03507</v>
      </c>
      <c r="D48" s="48">
        <v>147.48747</v>
      </c>
      <c r="E48" s="48">
        <v>123.14131</v>
      </c>
      <c r="F48" s="48">
        <v>30.46041</v>
      </c>
      <c r="G48" s="48">
        <v>32.458840000000002</v>
      </c>
      <c r="H48">
        <v>71</v>
      </c>
      <c r="I48" s="48">
        <v>4.5890000000000004</v>
      </c>
      <c r="J48" s="49">
        <v>674.59364000000005</v>
      </c>
      <c r="K48" s="49">
        <v>11451.123659999999</v>
      </c>
      <c r="L48" s="50">
        <v>-4.7556414509799527E-3</v>
      </c>
      <c r="M48" s="50">
        <v>1.9282955515876221E-2</v>
      </c>
      <c r="N48" s="50">
        <v>2.2990810611875467E-2</v>
      </c>
      <c r="O48" s="50">
        <v>5.6443372552554827E-3</v>
      </c>
      <c r="P48" s="50">
        <v>3.8956596006517463E-2</v>
      </c>
      <c r="Q48" s="50">
        <v>-2.7859150146020917E-2</v>
      </c>
      <c r="R48" s="47">
        <v>1.1803109848700744E-2</v>
      </c>
      <c r="S48" s="50">
        <v>-2.1094719426444253E-2</v>
      </c>
      <c r="T48" s="50">
        <v>7.2446833372283415E-2</v>
      </c>
      <c r="U48" s="50">
        <v>9.9405677458530572E-3</v>
      </c>
      <c r="V48" s="50">
        <v>-2.3065663349843835E-3</v>
      </c>
      <c r="W48" s="50">
        <f t="shared" si="2"/>
        <v>1.1803109848700744E-2</v>
      </c>
      <c r="AO48" t="str">
        <f t="shared" si="4"/>
        <v/>
      </c>
      <c r="AQ48" s="3">
        <v>45695</v>
      </c>
      <c r="AR48" s="59">
        <v>-4.7556414509799527E-3</v>
      </c>
      <c r="AS48" s="59">
        <v>1.9282955515876221E-2</v>
      </c>
      <c r="AT48" s="59">
        <v>2.2990810611875467E-2</v>
      </c>
      <c r="AU48" s="59">
        <v>5.6443372552554827E-3</v>
      </c>
      <c r="AV48" s="59">
        <v>3.8956596006517463E-2</v>
      </c>
      <c r="AW48" s="59">
        <v>-2.7859150146020917E-2</v>
      </c>
      <c r="AX48" s="59">
        <v>1.1803109848700744E-2</v>
      </c>
      <c r="AY48" s="59">
        <v>-2.1094719426444253E-2</v>
      </c>
      <c r="AZ48" s="59">
        <v>7.2446833372283415E-2</v>
      </c>
      <c r="BA48" s="59">
        <v>9.9405677458530572E-3</v>
      </c>
      <c r="BB48" s="59">
        <v>-2.3065663349843835E-3</v>
      </c>
      <c r="BO48" s="3">
        <v>44287</v>
      </c>
      <c r="BP48" s="59">
        <v>-1.853207196359663E-2</v>
      </c>
      <c r="BQ48" s="59">
        <v>-5.54495009899314E-3</v>
      </c>
      <c r="BR48" s="59">
        <v>-1.6095956547504175E-2</v>
      </c>
      <c r="BS48" s="59">
        <v>6.1431220580430157E-3</v>
      </c>
      <c r="BT48" s="59">
        <v>-2.5763049482549705E-2</v>
      </c>
      <c r="BU48" s="59">
        <v>3.342146018379677E-2</v>
      </c>
      <c r="BV48" s="59">
        <v>-1.5678747774414471E-3</v>
      </c>
      <c r="BW48" s="59">
        <v>7.8727242906349026E-3</v>
      </c>
      <c r="BX48" s="59">
        <v>-1.9051130776794434E-2</v>
      </c>
      <c r="BY48" s="59">
        <v>-3.8569019033685148E-3</v>
      </c>
      <c r="BZ48" s="59">
        <v>1.153625745757747E-2</v>
      </c>
    </row>
    <row r="49" spans="1:78">
      <c r="A49" s="3">
        <v>45688</v>
      </c>
      <c r="B49" s="48">
        <v>96.411810000000003</v>
      </c>
      <c r="C49" s="48">
        <v>103.048</v>
      </c>
      <c r="D49" s="48">
        <v>144.17282</v>
      </c>
      <c r="E49" s="48">
        <v>122.45016</v>
      </c>
      <c r="F49" s="48">
        <v>29.318269999999998</v>
      </c>
      <c r="G49" s="48">
        <v>33.389029999999998</v>
      </c>
      <c r="H49">
        <v>72.53</v>
      </c>
      <c r="I49" s="48">
        <v>4.2789999999999999</v>
      </c>
      <c r="J49" s="49">
        <v>667.9538</v>
      </c>
      <c r="K49" s="49">
        <v>11477.5975</v>
      </c>
      <c r="L49" s="50">
        <v>-2.9460910437362431E-2</v>
      </c>
      <c r="M49" s="50">
        <v>-1.6841577808600849E-2</v>
      </c>
      <c r="N49" s="50">
        <v>-4.1503349686471958E-2</v>
      </c>
      <c r="O49" s="50">
        <v>-4.5744137412664809E-2</v>
      </c>
      <c r="P49" s="50">
        <v>-1.2400627896949512E-2</v>
      </c>
      <c r="Q49" s="50">
        <v>-5.1724142827727859E-2</v>
      </c>
      <c r="R49" s="47">
        <v>-3.3642767126482995E-2</v>
      </c>
      <c r="S49" s="50">
        <v>-2.8529332976158561E-2</v>
      </c>
      <c r="T49" s="50">
        <v>-9.7199722286507306E-3</v>
      </c>
      <c r="U49" s="50">
        <v>-3.7846297558690178E-2</v>
      </c>
      <c r="V49" s="50">
        <v>-9.8856310945081294E-3</v>
      </c>
      <c r="W49" s="50">
        <f t="shared" si="2"/>
        <v>-3.3642767126482995E-2</v>
      </c>
      <c r="Y49" s="65" t="s">
        <v>409</v>
      </c>
      <c r="Z49" s="65" t="s">
        <v>2</v>
      </c>
      <c r="AO49" t="str">
        <f t="shared" si="4"/>
        <v/>
      </c>
      <c r="AQ49" s="3">
        <v>45688</v>
      </c>
      <c r="AR49" s="59">
        <v>-2.9460910437362431E-2</v>
      </c>
      <c r="AS49" s="59">
        <v>-1.6841577808600849E-2</v>
      </c>
      <c r="AT49" s="59">
        <v>-4.1503349686471958E-2</v>
      </c>
      <c r="AU49" s="59">
        <v>-4.5744137412664809E-2</v>
      </c>
      <c r="AV49" s="59">
        <v>-1.2400627896949512E-2</v>
      </c>
      <c r="AW49" s="59">
        <v>-5.1724142827727859E-2</v>
      </c>
      <c r="AX49" s="59">
        <v>-3.3642767126482995E-2</v>
      </c>
      <c r="AY49" s="59">
        <v>-2.8529332976158561E-2</v>
      </c>
      <c r="AZ49" s="59">
        <v>-9.7199722286507306E-3</v>
      </c>
      <c r="BA49" s="59">
        <v>-3.7846297558690178E-2</v>
      </c>
      <c r="BB49" s="59">
        <v>-9.8856310945081294E-3</v>
      </c>
      <c r="BC49" s="65"/>
      <c r="BD49" s="65" t="s">
        <v>419</v>
      </c>
      <c r="BE49" s="65" t="s">
        <v>420</v>
      </c>
      <c r="BO49" s="3">
        <v>44281</v>
      </c>
      <c r="BP49" s="59">
        <v>4.6387985815818267E-2</v>
      </c>
      <c r="BQ49" s="59">
        <v>2.1596705876740563E-2</v>
      </c>
      <c r="BR49" s="59">
        <v>3.9659487551374051E-2</v>
      </c>
      <c r="BS49" s="59">
        <v>6.8493106180522512E-2</v>
      </c>
      <c r="BT49" s="59">
        <v>-8.2547843615211614E-3</v>
      </c>
      <c r="BU49" s="59">
        <v>1.7620942980980381E-3</v>
      </c>
      <c r="BV49" s="59">
        <v>2.46513219090428E-2</v>
      </c>
      <c r="BW49" s="59">
        <v>-7.6497395833333703E-3</v>
      </c>
      <c r="BX49" s="59">
        <v>-1.0940919037199293E-2</v>
      </c>
      <c r="BY49" s="59">
        <v>2.9910037390350031E-2</v>
      </c>
      <c r="BZ49" s="59">
        <v>1.5776659192601405E-2</v>
      </c>
    </row>
    <row r="50" spans="1:78">
      <c r="A50" s="3">
        <v>45681</v>
      </c>
      <c r="B50" s="48">
        <v>99.338409999999996</v>
      </c>
      <c r="C50" s="48">
        <v>104.81322</v>
      </c>
      <c r="D50" s="48">
        <v>150.41557</v>
      </c>
      <c r="E50" s="48">
        <v>128.32005000000001</v>
      </c>
      <c r="F50" s="48">
        <v>29.686399999999999</v>
      </c>
      <c r="G50" s="48">
        <v>35.210250000000002</v>
      </c>
      <c r="H50">
        <v>74.66</v>
      </c>
      <c r="I50" s="48">
        <v>4.3209999999999997</v>
      </c>
      <c r="J50" s="49">
        <v>694.22775000000001</v>
      </c>
      <c r="K50" s="49">
        <v>11592.193649999999</v>
      </c>
      <c r="L50" s="50">
        <v>-3.7978195631146461E-2</v>
      </c>
      <c r="M50" s="50">
        <v>-3.2585392183611228E-2</v>
      </c>
      <c r="N50" s="50">
        <v>-3.604386956280714E-2</v>
      </c>
      <c r="O50" s="50">
        <v>-3.4851388457347476E-2</v>
      </c>
      <c r="P50" s="50">
        <v>-7.5733110820935812E-3</v>
      </c>
      <c r="Q50" s="50">
        <v>-5.2437433326623317E-2</v>
      </c>
      <c r="R50" s="47">
        <v>-3.2698278922496549E-2</v>
      </c>
      <c r="S50" s="50">
        <v>-3.5275875436102888E-2</v>
      </c>
      <c r="T50" s="50">
        <v>-1.0873297470527676E-2</v>
      </c>
      <c r="U50" s="50">
        <v>-2.8980975851336077E-2</v>
      </c>
      <c r="V50" s="50">
        <v>1.7548198059642584E-2</v>
      </c>
      <c r="W50" s="50">
        <f t="shared" si="2"/>
        <v>-3.2698278922496549E-2</v>
      </c>
      <c r="Y50" s="63">
        <v>-0.1</v>
      </c>
      <c r="Z50">
        <v>2</v>
      </c>
      <c r="AO50" t="str">
        <f t="shared" si="4"/>
        <v/>
      </c>
      <c r="AQ50" s="3">
        <v>45681</v>
      </c>
      <c r="AR50" s="59">
        <v>-3.7978195631146461E-2</v>
      </c>
      <c r="AS50" s="59">
        <v>-3.2585392183611228E-2</v>
      </c>
      <c r="AT50" s="59">
        <v>-3.604386956280714E-2</v>
      </c>
      <c r="AU50" s="59">
        <v>-3.4851388457347476E-2</v>
      </c>
      <c r="AV50" s="59">
        <v>-7.5733110820935812E-3</v>
      </c>
      <c r="AW50" s="59">
        <v>-5.2437433326623317E-2</v>
      </c>
      <c r="AX50" s="59">
        <v>-3.2698278922496549E-2</v>
      </c>
      <c r="AY50" s="59">
        <v>-3.5275875436102888E-2</v>
      </c>
      <c r="AZ50" s="59">
        <v>-1.0873297470527676E-2</v>
      </c>
      <c r="BA50" s="59">
        <v>-2.8980975851336077E-2</v>
      </c>
      <c r="BB50" s="59">
        <v>1.7548198059642584E-2</v>
      </c>
      <c r="BC50" t="s">
        <v>421</v>
      </c>
      <c r="BD50">
        <v>2.8629510684971536E-3</v>
      </c>
      <c r="BE50">
        <v>1.7149647236004262E-2</v>
      </c>
      <c r="BO50" s="3">
        <v>44274</v>
      </c>
      <c r="BP50" s="59">
        <v>-0.11133644565081824</v>
      </c>
      <c r="BQ50" s="59">
        <v>-8.8429869513660275E-2</v>
      </c>
      <c r="BR50" s="59">
        <v>-7.332376422811604E-2</v>
      </c>
      <c r="BS50" s="59">
        <v>-6.5599944412972455E-2</v>
      </c>
      <c r="BT50" s="59">
        <v>-5.6379497801822165E-2</v>
      </c>
      <c r="BU50" s="59">
        <v>-6.3917452238920314E-2</v>
      </c>
      <c r="BV50" s="59">
        <v>-6.9530105639098255E-2</v>
      </c>
      <c r="BW50" s="59">
        <v>-6.3985374771480807E-2</v>
      </c>
      <c r="BX50" s="59">
        <v>-6.5217391304346339E-3</v>
      </c>
      <c r="BY50" s="59">
        <v>-7.6609667907196255E-2</v>
      </c>
      <c r="BZ50" s="59">
        <v>-7.5051327502829723E-3</v>
      </c>
    </row>
    <row r="51" spans="1:78">
      <c r="A51" s="3">
        <v>45674</v>
      </c>
      <c r="B51" s="48">
        <v>103.26004</v>
      </c>
      <c r="C51" s="48">
        <v>108.34363999999999</v>
      </c>
      <c r="D51" s="48">
        <v>156.03985</v>
      </c>
      <c r="E51" s="48">
        <v>132.95366999999999</v>
      </c>
      <c r="F51" s="48">
        <v>29.912939999999999</v>
      </c>
      <c r="G51" s="48">
        <v>37.158760000000001</v>
      </c>
      <c r="H51">
        <v>77.39</v>
      </c>
      <c r="I51" s="48">
        <v>4.3685</v>
      </c>
      <c r="J51" s="49">
        <v>714.94763</v>
      </c>
      <c r="K51" s="49">
        <v>11392.27967</v>
      </c>
      <c r="L51" s="50">
        <v>3.8559655302123685E-2</v>
      </c>
      <c r="M51" s="50">
        <v>5.4251861980356253E-2</v>
      </c>
      <c r="N51" s="50">
        <v>5.4394696181457647E-2</v>
      </c>
      <c r="O51" s="50">
        <v>4.6735221010525407E-2</v>
      </c>
      <c r="P51" s="50">
        <v>1.2783655664377891E-2</v>
      </c>
      <c r="Q51" s="50">
        <v>5.4459724594078995E-2</v>
      </c>
      <c r="R51" s="47">
        <v>4.4525031886159236E-2</v>
      </c>
      <c r="S51" s="50">
        <v>2.1650165016501743E-2</v>
      </c>
      <c r="T51" s="50">
        <v>1.4986059479553893E-2</v>
      </c>
      <c r="U51" s="50">
        <v>6.1381879399629691E-2</v>
      </c>
      <c r="V51" s="50">
        <v>2.9209682041551277E-2</v>
      </c>
      <c r="W51" s="50">
        <f t="shared" si="2"/>
        <v>4.4525031886159236E-2</v>
      </c>
      <c r="Y51" s="63">
        <v>-9.0000000000000011E-2</v>
      </c>
      <c r="Z51">
        <v>1</v>
      </c>
      <c r="AO51" t="str">
        <f t="shared" si="4"/>
        <v/>
      </c>
      <c r="AQ51" s="3">
        <v>45674</v>
      </c>
      <c r="AR51" s="59">
        <v>3.8559655302123685E-2</v>
      </c>
      <c r="AS51" s="59">
        <v>5.4251861980356253E-2</v>
      </c>
      <c r="AT51" s="59">
        <v>5.4394696181457647E-2</v>
      </c>
      <c r="AU51" s="59">
        <v>4.6735221010525407E-2</v>
      </c>
      <c r="AV51" s="59">
        <v>1.2783655664377891E-2</v>
      </c>
      <c r="AW51" s="59">
        <v>5.4459724594078995E-2</v>
      </c>
      <c r="AX51" s="59">
        <v>4.4525031886159236E-2</v>
      </c>
      <c r="AY51" s="59">
        <v>2.1650165016501743E-2</v>
      </c>
      <c r="AZ51" s="59">
        <v>1.4986059479553893E-2</v>
      </c>
      <c r="BA51" s="59">
        <v>6.1381879399629691E-2</v>
      </c>
      <c r="BB51" s="59">
        <v>2.9209682041551277E-2</v>
      </c>
      <c r="BC51" t="s">
        <v>422</v>
      </c>
      <c r="BD51">
        <v>1.6761984224766535E-3</v>
      </c>
      <c r="BE51">
        <v>3.3783357718506391E-3</v>
      </c>
      <c r="BO51" s="3">
        <v>44267</v>
      </c>
      <c r="BP51" s="59">
        <v>1.4569738175083558E-2</v>
      </c>
      <c r="BQ51" s="59">
        <v>1.706881708540342E-2</v>
      </c>
      <c r="BR51" s="59">
        <v>2.3486201662888728E-2</v>
      </c>
      <c r="BS51" s="59">
        <v>5.6315588453379473E-3</v>
      </c>
      <c r="BT51" s="59">
        <v>7.0972183399187205E-3</v>
      </c>
      <c r="BU51" s="59">
        <v>-4.1433457359711157E-2</v>
      </c>
      <c r="BV51" s="59">
        <v>2.3700677147675321E-3</v>
      </c>
      <c r="BW51" s="59">
        <v>-6.8088969586926895E-3</v>
      </c>
      <c r="BX51" s="59">
        <v>1.5826278984173658E-2</v>
      </c>
      <c r="BY51" s="59">
        <v>1.0795479577493605E-2</v>
      </c>
      <c r="BZ51" s="59">
        <v>2.673224692217091E-2</v>
      </c>
    </row>
    <row r="52" spans="1:78">
      <c r="A52" s="3">
        <v>45667</v>
      </c>
      <c r="B52" s="48">
        <v>99.426199999999994</v>
      </c>
      <c r="C52" s="48">
        <v>102.76827</v>
      </c>
      <c r="D52" s="48">
        <v>147.98998</v>
      </c>
      <c r="E52" s="48">
        <v>127.01748000000001</v>
      </c>
      <c r="F52" s="48">
        <v>29.53537</v>
      </c>
      <c r="G52" s="48">
        <v>35.239620000000002</v>
      </c>
      <c r="H52">
        <v>75.75</v>
      </c>
      <c r="I52" s="48">
        <v>4.3040000000000003</v>
      </c>
      <c r="J52" s="49">
        <v>673.60074999999995</v>
      </c>
      <c r="K52" s="49">
        <v>11068.9589</v>
      </c>
      <c r="L52" s="50">
        <v>8.2104913264522406E-3</v>
      </c>
      <c r="M52" s="50">
        <v>-1.2238092592631755E-2</v>
      </c>
      <c r="N52" s="50">
        <v>3.5779506246873094E-2</v>
      </c>
      <c r="O52" s="50">
        <v>3.8239727786484989E-2</v>
      </c>
      <c r="P52" s="50">
        <v>2.6911810467867392E-2</v>
      </c>
      <c r="Q52" s="50">
        <v>6.0713244038615999E-2</v>
      </c>
      <c r="R52" s="47">
        <v>2.9881239189441945E-2</v>
      </c>
      <c r="S52" s="50">
        <v>2.4202271498107164E-2</v>
      </c>
      <c r="T52" s="50">
        <v>5.6585246102859976E-2</v>
      </c>
      <c r="U52" s="50">
        <v>8.9847777530007722E-3</v>
      </c>
      <c r="V52" s="50">
        <v>-1.9213242655538032E-2</v>
      </c>
      <c r="W52" s="50">
        <f t="shared" si="2"/>
        <v>2.9881239189441945E-2</v>
      </c>
      <c r="Y52" s="63">
        <v>-8.0000000000000016E-2</v>
      </c>
      <c r="Z52">
        <v>1</v>
      </c>
      <c r="AO52" t="str">
        <f t="shared" si="4"/>
        <v/>
      </c>
      <c r="AQ52" s="3">
        <v>45667</v>
      </c>
      <c r="AR52" s="59">
        <v>8.2104913264522406E-3</v>
      </c>
      <c r="AS52" s="59">
        <v>-1.2238092592631755E-2</v>
      </c>
      <c r="AT52" s="59">
        <v>3.5779506246873094E-2</v>
      </c>
      <c r="AU52" s="59">
        <v>3.8239727786484989E-2</v>
      </c>
      <c r="AV52" s="59">
        <v>2.6911810467867392E-2</v>
      </c>
      <c r="AW52" s="59">
        <v>6.0713244038615999E-2</v>
      </c>
      <c r="AX52" s="59">
        <v>2.9881239189441945E-2</v>
      </c>
      <c r="AY52" s="59">
        <v>2.4202271498107164E-2</v>
      </c>
      <c r="AZ52" s="59">
        <v>5.6585246102859976E-2</v>
      </c>
      <c r="BA52" s="59">
        <v>8.9847777530007722E-3</v>
      </c>
      <c r="BB52" s="59">
        <v>-1.9213242655538032E-2</v>
      </c>
      <c r="BC52" t="s">
        <v>423</v>
      </c>
      <c r="BD52">
        <v>197</v>
      </c>
      <c r="BE52">
        <v>43</v>
      </c>
      <c r="BO52" s="3">
        <v>44260</v>
      </c>
      <c r="BP52" s="59">
        <v>0.12170745218097423</v>
      </c>
      <c r="BQ52" s="59">
        <v>0.12065463203501503</v>
      </c>
      <c r="BR52" s="59">
        <v>9.0000034975918908E-2</v>
      </c>
      <c r="BS52" s="59">
        <v>0.15520439304922373</v>
      </c>
      <c r="BT52" s="59">
        <v>9.6681586856424362E-2</v>
      </c>
      <c r="BU52" s="59">
        <v>0.18895062827932407</v>
      </c>
      <c r="BV52" s="59">
        <v>0.13029825503918122</v>
      </c>
      <c r="BW52" s="59">
        <v>7.4634146341463481E-2</v>
      </c>
      <c r="BX52" s="59">
        <v>-4.1539401343922977E-3</v>
      </c>
      <c r="BY52" s="59">
        <v>0.10091116615180429</v>
      </c>
      <c r="BZ52" s="59">
        <v>8.2920778108934723E-3</v>
      </c>
    </row>
    <row r="53" spans="1:78">
      <c r="A53" s="3">
        <v>45660</v>
      </c>
      <c r="B53" s="48">
        <v>98.616510000000005</v>
      </c>
      <c r="C53" s="48">
        <v>104.04154</v>
      </c>
      <c r="D53" s="48">
        <v>142.87788</v>
      </c>
      <c r="E53" s="48">
        <v>122.33926</v>
      </c>
      <c r="F53" s="48">
        <v>28.76135</v>
      </c>
      <c r="G53" s="48">
        <v>33.222569999999997</v>
      </c>
      <c r="H53">
        <v>73.959999999999994</v>
      </c>
      <c r="I53" s="48">
        <v>4.0735000000000001</v>
      </c>
      <c r="J53" s="49">
        <v>667.60248999999999</v>
      </c>
      <c r="K53" s="49">
        <v>11285.795630000001</v>
      </c>
      <c r="L53" s="50">
        <v>4.3025201658322798E-2</v>
      </c>
      <c r="M53" s="50">
        <v>1.2960227295407911E-2</v>
      </c>
      <c r="N53" s="50">
        <v>2.6736063403329791E-2</v>
      </c>
      <c r="O53" s="50">
        <v>5.1245837826690233E-2</v>
      </c>
      <c r="P53" s="50">
        <v>5.2140709532437546E-2</v>
      </c>
      <c r="Q53" s="50">
        <v>8.7499987724835915E-2</v>
      </c>
      <c r="R53" s="47">
        <v>4.6116565156540279E-2</v>
      </c>
      <c r="S53" s="50">
        <v>4.7592067988668552E-2</v>
      </c>
      <c r="T53" s="50">
        <v>-1.1766132945172147E-2</v>
      </c>
      <c r="U53" s="50">
        <v>3.2373765909317509E-2</v>
      </c>
      <c r="V53" s="50">
        <v>-4.6031560904667979E-3</v>
      </c>
      <c r="W53" s="50">
        <f t="shared" si="2"/>
        <v>4.6116565156540279E-2</v>
      </c>
      <c r="Y53" s="63">
        <v>-7.0000000000000021E-2</v>
      </c>
      <c r="Z53">
        <v>3</v>
      </c>
      <c r="AO53" t="str">
        <f t="shared" si="4"/>
        <v/>
      </c>
      <c r="AQ53" s="3">
        <v>45660</v>
      </c>
      <c r="AR53" s="59">
        <v>4.3025201658322798E-2</v>
      </c>
      <c r="AS53" s="59">
        <v>1.2960227295407911E-2</v>
      </c>
      <c r="AT53" s="59">
        <v>2.6736063403329791E-2</v>
      </c>
      <c r="AU53" s="59">
        <v>5.1245837826690233E-2</v>
      </c>
      <c r="AV53" s="59">
        <v>5.2140709532437546E-2</v>
      </c>
      <c r="AW53" s="59">
        <v>8.7499987724835915E-2</v>
      </c>
      <c r="AX53" s="59">
        <v>4.6116565156540279E-2</v>
      </c>
      <c r="AY53" s="59">
        <v>4.7592067988668552E-2</v>
      </c>
      <c r="AZ53" s="59">
        <v>-1.1766132945172147E-2</v>
      </c>
      <c r="BA53" s="59">
        <v>3.2373765909317509E-2</v>
      </c>
      <c r="BB53" s="59">
        <v>-4.6031560904667979E-3</v>
      </c>
      <c r="BC53" t="s">
        <v>424</v>
      </c>
      <c r="BD53">
        <v>196</v>
      </c>
      <c r="BE53">
        <v>42</v>
      </c>
      <c r="BO53" s="3">
        <v>44253</v>
      </c>
      <c r="BP53" s="59">
        <v>7.4142821040488194E-2</v>
      </c>
      <c r="BQ53" s="59">
        <v>3.8189803585712889E-2</v>
      </c>
      <c r="BR53" s="59">
        <v>4.3841257531618494E-2</v>
      </c>
      <c r="BS53" s="59">
        <v>3.2794879634544083E-2</v>
      </c>
      <c r="BT53" s="59">
        <v>6.733711779339191E-2</v>
      </c>
      <c r="BU53" s="59">
        <v>3.4085634090455175E-2</v>
      </c>
      <c r="BV53" s="59">
        <v>4.3249738527144511E-2</v>
      </c>
      <c r="BW53" s="59">
        <v>3.7799527505906205E-2</v>
      </c>
      <c r="BX53" s="59">
        <v>4.5409916543939222E-3</v>
      </c>
      <c r="BY53" s="59">
        <v>4.3346476906777731E-2</v>
      </c>
      <c r="BZ53" s="59">
        <v>-2.4204316563671946E-2</v>
      </c>
    </row>
    <row r="54" spans="1:78">
      <c r="A54" s="3">
        <v>45653</v>
      </c>
      <c r="B54" s="48">
        <v>94.548540000000003</v>
      </c>
      <c r="C54" s="48">
        <v>102.71039</v>
      </c>
      <c r="D54" s="48">
        <v>139.15736000000001</v>
      </c>
      <c r="E54" s="48">
        <v>116.3755</v>
      </c>
      <c r="F54" s="48">
        <v>27.336030000000001</v>
      </c>
      <c r="G54" s="48">
        <v>30.549489999999999</v>
      </c>
      <c r="H54">
        <v>70.599999999999994</v>
      </c>
      <c r="I54" s="48">
        <v>4.1219999999999999</v>
      </c>
      <c r="J54" s="49">
        <v>646.66742999999997</v>
      </c>
      <c r="K54" s="49">
        <v>11337.986150000001</v>
      </c>
      <c r="L54" s="50">
        <v>1.8923386016060029E-2</v>
      </c>
      <c r="M54" s="50">
        <v>5.7617365270692389E-3</v>
      </c>
      <c r="N54" s="50">
        <v>8.0504307150304211E-3</v>
      </c>
      <c r="O54" s="50">
        <v>1.1424726510190775E-2</v>
      </c>
      <c r="P54" s="50">
        <v>1.2587692865035471E-2</v>
      </c>
      <c r="Q54" s="50">
        <v>1.3974494547680072E-2</v>
      </c>
      <c r="R54" s="47">
        <v>1.0359816233001196E-2</v>
      </c>
      <c r="S54" s="50">
        <v>1.6412323639504844E-2</v>
      </c>
      <c r="T54" s="50">
        <v>1.7526536657615388E-2</v>
      </c>
      <c r="U54" s="50">
        <v>1.212080006427052E-2</v>
      </c>
      <c r="V54" s="50">
        <v>6.9018803344551571E-3</v>
      </c>
      <c r="W54" s="50">
        <f t="shared" si="2"/>
        <v>1.0359816233001196E-2</v>
      </c>
      <c r="Y54" s="63">
        <v>-6.0000000000000019E-2</v>
      </c>
      <c r="Z54">
        <v>6</v>
      </c>
      <c r="AO54" t="str">
        <f t="shared" si="4"/>
        <v/>
      </c>
      <c r="AQ54" s="3">
        <v>45653</v>
      </c>
      <c r="AR54" s="59">
        <v>1.8923386016060029E-2</v>
      </c>
      <c r="AS54" s="59">
        <v>5.7617365270692389E-3</v>
      </c>
      <c r="AT54" s="59">
        <v>8.0504307150304211E-3</v>
      </c>
      <c r="AU54" s="59">
        <v>1.1424726510190775E-2</v>
      </c>
      <c r="AV54" s="59">
        <v>1.2587692865035471E-2</v>
      </c>
      <c r="AW54" s="59">
        <v>1.3974494547680072E-2</v>
      </c>
      <c r="AX54" s="59">
        <v>1.0359816233001196E-2</v>
      </c>
      <c r="AY54" s="59">
        <v>1.6412323639504844E-2</v>
      </c>
      <c r="AZ54" s="59">
        <v>1.7526536657615388E-2</v>
      </c>
      <c r="BA54" s="59">
        <v>1.212080006427052E-2</v>
      </c>
      <c r="BB54" s="59">
        <v>6.9018803344551571E-3</v>
      </c>
      <c r="BC54" t="s">
        <v>425</v>
      </c>
      <c r="BD54">
        <v>0.49616099040340167</v>
      </c>
      <c r="BO54" s="3">
        <v>44246</v>
      </c>
      <c r="BP54" s="59">
        <v>2.6717533468576082E-2</v>
      </c>
      <c r="BQ54" s="59">
        <v>3.6619370823431696E-2</v>
      </c>
      <c r="BR54" s="59">
        <v>4.9748048996999916E-2</v>
      </c>
      <c r="BS54" s="59">
        <v>2.4418177299291299E-2</v>
      </c>
      <c r="BT54" s="59">
        <v>5.7721571082742562E-2</v>
      </c>
      <c r="BU54" s="59">
        <v>4.2542332578735076E-2</v>
      </c>
      <c r="BV54" s="59">
        <v>4.2209900156240113E-2</v>
      </c>
      <c r="BW54" s="59">
        <v>-2.0208824520041579E-3</v>
      </c>
      <c r="BX54" s="59">
        <v>7.5501583949313611E-2</v>
      </c>
      <c r="BY54" s="59">
        <v>3.0540561791373433E-2</v>
      </c>
      <c r="BZ54" s="59">
        <v>-6.881584811360697E-3</v>
      </c>
    </row>
    <row r="55" spans="1:78">
      <c r="A55" s="3">
        <v>45646</v>
      </c>
      <c r="B55" s="48">
        <v>92.792590000000004</v>
      </c>
      <c r="C55" s="48">
        <v>102.12199</v>
      </c>
      <c r="D55" s="48">
        <v>138.04603</v>
      </c>
      <c r="E55" s="48">
        <v>115.06095999999999</v>
      </c>
      <c r="F55" s="48">
        <v>26.996210000000001</v>
      </c>
      <c r="G55" s="48">
        <v>30.12846</v>
      </c>
      <c r="H55">
        <v>69.459999999999994</v>
      </c>
      <c r="I55" s="48">
        <v>4.0510000000000002</v>
      </c>
      <c r="J55" s="49">
        <v>638.92317000000003</v>
      </c>
      <c r="K55" s="49">
        <v>11260.269120000001</v>
      </c>
      <c r="L55" s="50">
        <v>-5.8404296048746862E-2</v>
      </c>
      <c r="M55" s="50">
        <v>-4.4839389861427659E-2</v>
      </c>
      <c r="N55" s="50">
        <v>-7.1618878939319064E-2</v>
      </c>
      <c r="O55" s="50">
        <v>-6.0976599040026724E-2</v>
      </c>
      <c r="P55" s="50">
        <v>-4.6030878308396361E-2</v>
      </c>
      <c r="Q55" s="50">
        <v>-9.1794624765099475E-2</v>
      </c>
      <c r="R55" s="47">
        <v>-6.3052074182853857E-2</v>
      </c>
      <c r="S55" s="50">
        <v>-1.9203614798079638E-2</v>
      </c>
      <c r="T55" s="50">
        <v>-2.5499158046668247E-2</v>
      </c>
      <c r="U55" s="50">
        <v>-5.5793892409480295E-2</v>
      </c>
      <c r="V55" s="50">
        <v>-1.9716687865381499E-2</v>
      </c>
      <c r="W55" s="50">
        <f t="shared" si="2"/>
        <v>-6.3052074182853857E-2</v>
      </c>
      <c r="Y55" s="63">
        <v>-5.0000000000000017E-2</v>
      </c>
      <c r="Z55">
        <v>9</v>
      </c>
      <c r="AO55" t="str">
        <f t="shared" si="4"/>
        <v/>
      </c>
      <c r="AQ55" s="3">
        <v>45646</v>
      </c>
      <c r="AR55" s="59">
        <v>-5.8404296048746862E-2</v>
      </c>
      <c r="AS55" s="59">
        <v>-4.4839389861427659E-2</v>
      </c>
      <c r="AT55" s="59">
        <v>-7.1618878939319064E-2</v>
      </c>
      <c r="AU55" s="59">
        <v>-6.0976599040026724E-2</v>
      </c>
      <c r="AV55" s="59">
        <v>-4.6030878308396361E-2</v>
      </c>
      <c r="AW55" s="59">
        <v>-9.1794624765099475E-2</v>
      </c>
      <c r="AX55" s="59">
        <v>-6.3052074182853857E-2</v>
      </c>
      <c r="AY55" s="59">
        <v>-1.9203614798079638E-2</v>
      </c>
      <c r="AZ55" s="59">
        <v>-2.5499158046668247E-2</v>
      </c>
      <c r="BA55" s="59">
        <v>-5.5793892409480295E-2</v>
      </c>
      <c r="BB55" s="59">
        <v>-1.9716687865381499E-2</v>
      </c>
      <c r="BC55" t="s">
        <v>426</v>
      </c>
      <c r="BD55" s="29">
        <v>7.5454434617916455E-4</v>
      </c>
      <c r="BF55" t="s">
        <v>439</v>
      </c>
      <c r="BO55" s="3">
        <v>44239</v>
      </c>
      <c r="BP55" s="59">
        <v>7.1434637377568944E-2</v>
      </c>
      <c r="BQ55" s="59">
        <v>2.8587392319932237E-2</v>
      </c>
      <c r="BR55" s="59">
        <v>3.6858550098358922E-2</v>
      </c>
      <c r="BS55" s="59">
        <v>7.7901402779819717E-2</v>
      </c>
      <c r="BT55" s="59">
        <v>5.2859279502188272E-2</v>
      </c>
      <c r="BU55" s="59">
        <v>0.11620133672068977</v>
      </c>
      <c r="BV55" s="59">
        <v>6.2481592284197786E-2</v>
      </c>
      <c r="BW55" s="59">
        <v>4.4503078276165287E-2</v>
      </c>
      <c r="BX55" s="59">
        <v>4.4677330391616144E-2</v>
      </c>
      <c r="BY55" s="59">
        <v>4.32778265651792E-2</v>
      </c>
      <c r="BZ55" s="59">
        <v>1.268319137022722E-2</v>
      </c>
    </row>
    <row r="56" spans="1:78" ht="14.5" thickBot="1">
      <c r="A56" s="3">
        <v>45639</v>
      </c>
      <c r="B56" s="48">
        <v>98.548230000000004</v>
      </c>
      <c r="C56" s="48">
        <v>106.91604</v>
      </c>
      <c r="D56" s="48">
        <v>148.69542999999999</v>
      </c>
      <c r="E56" s="48">
        <v>122.53258</v>
      </c>
      <c r="F56" s="48">
        <v>28.298829999999999</v>
      </c>
      <c r="G56" s="48">
        <v>33.17362</v>
      </c>
      <c r="H56">
        <v>70.819999999999993</v>
      </c>
      <c r="I56" s="48">
        <v>4.157</v>
      </c>
      <c r="J56" s="49">
        <v>676.67764999999997</v>
      </c>
      <c r="K56" s="49">
        <v>11486.74978</v>
      </c>
      <c r="L56" s="50">
        <v>-2.131369768328728E-2</v>
      </c>
      <c r="M56" s="50">
        <v>-2.4038016094840908E-2</v>
      </c>
      <c r="N56" s="50">
        <v>-8.8250609787964285E-3</v>
      </c>
      <c r="O56" s="50">
        <v>-8.1370229891560841E-3</v>
      </c>
      <c r="P56" s="50">
        <v>4.4599217219545739E-2</v>
      </c>
      <c r="Q56" s="50">
        <v>-2.5441228356477552E-2</v>
      </c>
      <c r="R56" s="47">
        <v>-4.3684222399450467E-3</v>
      </c>
      <c r="S56" s="50">
        <v>5.3869047619047539E-2</v>
      </c>
      <c r="T56" s="50">
        <v>0</v>
      </c>
      <c r="U56" s="50">
        <v>-2.0913852215875273E-2</v>
      </c>
      <c r="V56" s="50">
        <v>-6.2236265832250615E-3</v>
      </c>
      <c r="W56" s="50">
        <f t="shared" si="2"/>
        <v>-4.3684222399450467E-3</v>
      </c>
      <c r="Y56" s="63">
        <v>-4.0000000000000015E-2</v>
      </c>
      <c r="Z56">
        <v>8</v>
      </c>
      <c r="AO56" t="str">
        <f t="shared" si="4"/>
        <v/>
      </c>
      <c r="AQ56" s="3">
        <v>45639</v>
      </c>
      <c r="AR56" s="59">
        <v>-2.131369768328728E-2</v>
      </c>
      <c r="AS56" s="59">
        <v>-2.4038016094840908E-2</v>
      </c>
      <c r="AT56" s="59">
        <v>-8.8250609787964285E-3</v>
      </c>
      <c r="AU56" s="59">
        <v>-8.1370229891560841E-3</v>
      </c>
      <c r="AV56" s="59">
        <v>4.4599217219545739E-2</v>
      </c>
      <c r="AW56" s="59">
        <v>-2.5441228356477552E-2</v>
      </c>
      <c r="AX56" s="59">
        <v>-4.3684222399450467E-3</v>
      </c>
      <c r="AY56" s="59">
        <v>5.3869047619047539E-2</v>
      </c>
      <c r="AZ56" s="59">
        <v>0</v>
      </c>
      <c r="BA56" s="59">
        <v>-2.0913852215875273E-2</v>
      </c>
      <c r="BB56" s="59">
        <v>-6.2236265832250615E-3</v>
      </c>
      <c r="BC56" s="64" t="s">
        <v>427</v>
      </c>
      <c r="BD56" s="64">
        <v>0.69108805023421926</v>
      </c>
      <c r="BE56" s="64"/>
      <c r="BO56" s="3">
        <v>44232</v>
      </c>
      <c r="BP56" s="59">
        <v>0.10966772994034035</v>
      </c>
      <c r="BQ56" s="59">
        <v>0.11396060760435933</v>
      </c>
      <c r="BR56" s="59">
        <v>4.7652653871243178E-2</v>
      </c>
      <c r="BS56" s="59">
        <v>0.11087112030257695</v>
      </c>
      <c r="BT56" s="59">
        <v>-6.3456525673941777E-2</v>
      </c>
      <c r="BU56" s="59">
        <v>8.7484991297886117E-2</v>
      </c>
      <c r="BV56" s="59">
        <v>5.9302569480424762E-2</v>
      </c>
      <c r="BW56" s="59">
        <v>8.9080459770114917E-2</v>
      </c>
      <c r="BX56" s="59">
        <v>1.9685039370078705E-2</v>
      </c>
      <c r="BY56" s="59">
        <v>8.2906506048102235E-2</v>
      </c>
      <c r="BZ56" s="59">
        <v>4.6626306765750858E-2</v>
      </c>
    </row>
    <row r="57" spans="1:78">
      <c r="A57" s="3">
        <v>45632</v>
      </c>
      <c r="B57" s="48">
        <v>100.6944</v>
      </c>
      <c r="C57" s="48">
        <v>109.54939</v>
      </c>
      <c r="D57" s="48">
        <v>150.01936000000001</v>
      </c>
      <c r="E57" s="48">
        <v>123.53780999999999</v>
      </c>
      <c r="F57" s="48">
        <v>27.090610000000002</v>
      </c>
      <c r="G57" s="48">
        <v>34.039630000000002</v>
      </c>
      <c r="H57">
        <v>67.2</v>
      </c>
      <c r="I57" s="48">
        <v>4.157</v>
      </c>
      <c r="J57" s="49">
        <v>691.13188000000002</v>
      </c>
      <c r="K57" s="49">
        <v>11558.686729999999</v>
      </c>
      <c r="L57" s="50">
        <v>-4.7258601453016191E-2</v>
      </c>
      <c r="M57" s="50">
        <v>-3.7216047461162804E-2</v>
      </c>
      <c r="N57" s="50">
        <v>-4.1314155444779788E-2</v>
      </c>
      <c r="O57" s="50">
        <v>-4.0897510388520408E-2</v>
      </c>
      <c r="P57" s="50">
        <v>-2.0811887343492375E-2</v>
      </c>
      <c r="Q57" s="50">
        <v>-7.7997542744650206E-2</v>
      </c>
      <c r="R57" s="47">
        <v>-4.3647428676521119E-2</v>
      </c>
      <c r="S57" s="50">
        <v>-1.1764705882352899E-2</v>
      </c>
      <c r="T57" s="50">
        <v>1.8747702487440288E-2</v>
      </c>
      <c r="U57" s="50">
        <v>-4.5471733980340434E-2</v>
      </c>
      <c r="V57" s="50">
        <v>9.8306493613946611E-3</v>
      </c>
      <c r="W57" s="50">
        <f t="shared" si="2"/>
        <v>-4.3647428676521119E-2</v>
      </c>
      <c r="Y57" s="63">
        <v>-3.0000000000000013E-2</v>
      </c>
      <c r="Z57">
        <v>20</v>
      </c>
      <c r="AO57" t="str">
        <f t="shared" si="4"/>
        <v/>
      </c>
      <c r="AQ57" s="3">
        <v>45632</v>
      </c>
      <c r="AR57" s="59">
        <v>-4.7258601453016191E-2</v>
      </c>
      <c r="AS57" s="59">
        <v>-3.7216047461162804E-2</v>
      </c>
      <c r="AT57" s="59">
        <v>-4.1314155444779788E-2</v>
      </c>
      <c r="AU57" s="59">
        <v>-4.0897510388520408E-2</v>
      </c>
      <c r="AV57" s="59">
        <v>-2.0811887343492375E-2</v>
      </c>
      <c r="AW57" s="59">
        <v>-7.7997542744650206E-2</v>
      </c>
      <c r="AX57" s="59">
        <v>-4.3647428676521119E-2</v>
      </c>
      <c r="AY57" s="59">
        <v>-1.1764705882352899E-2</v>
      </c>
      <c r="AZ57" s="59">
        <v>1.8747702487440288E-2</v>
      </c>
      <c r="BA57" s="59">
        <v>-4.5471733980340434E-2</v>
      </c>
      <c r="BB57" s="59">
        <v>9.8306493613946611E-3</v>
      </c>
      <c r="BO57" s="3">
        <v>44225</v>
      </c>
      <c r="BP57" s="59">
        <v>-6.2309671858236104E-2</v>
      </c>
      <c r="BQ57" s="59">
        <v>-5.4606704704395881E-2</v>
      </c>
      <c r="BR57" s="59">
        <v>-7.1187181045872738E-2</v>
      </c>
      <c r="BS57" s="59">
        <v>-7.1089839776371067E-2</v>
      </c>
      <c r="BT57" s="59">
        <v>-6.9124255814639768E-2</v>
      </c>
      <c r="BU57" s="59">
        <v>-7.5280958205455217E-2</v>
      </c>
      <c r="BV57" s="59">
        <v>-6.8257787909346931E-2</v>
      </c>
      <c r="BW57" s="59">
        <v>-1.3392003061029056E-3</v>
      </c>
      <c r="BX57" s="59">
        <v>-1.9305019305019266E-2</v>
      </c>
      <c r="BY57" s="59">
        <v>-6.6212914744576579E-2</v>
      </c>
      <c r="BZ57" s="59">
        <v>-3.295637660972317E-2</v>
      </c>
    </row>
    <row r="58" spans="1:78">
      <c r="A58" s="3">
        <v>45625</v>
      </c>
      <c r="B58" s="48">
        <v>105.68912</v>
      </c>
      <c r="C58" s="48">
        <v>113.78398</v>
      </c>
      <c r="D58" s="48">
        <v>156.48437999999999</v>
      </c>
      <c r="E58" s="48">
        <v>128.80564000000001</v>
      </c>
      <c r="F58" s="48">
        <v>27.666399999999999</v>
      </c>
      <c r="G58" s="48">
        <v>36.919240000000002</v>
      </c>
      <c r="H58">
        <v>68</v>
      </c>
      <c r="I58" s="48">
        <v>4.0804999999999998</v>
      </c>
      <c r="J58" s="49">
        <v>724.05596000000003</v>
      </c>
      <c r="K58" s="49">
        <v>11446.16351</v>
      </c>
      <c r="L58" s="50">
        <v>-3.0514509472398865E-2</v>
      </c>
      <c r="M58" s="50">
        <v>-3.1447570910701161E-2</v>
      </c>
      <c r="N58" s="50">
        <v>-2.6484398462409686E-3</v>
      </c>
      <c r="O58" s="50">
        <v>-2.2662241017782803E-2</v>
      </c>
      <c r="P58" s="50">
        <v>-1.3795470853632419E-2</v>
      </c>
      <c r="Q58" s="50">
        <v>-3.8022600680745811E-2</v>
      </c>
      <c r="R58" s="47">
        <v>-2.1715264661820631E-2</v>
      </c>
      <c r="S58" s="50">
        <v>-4.5480067377877575E-2</v>
      </c>
      <c r="T58" s="50">
        <v>-1.346059716103909E-3</v>
      </c>
      <c r="U58" s="50">
        <v>-1.9995580034402605E-2</v>
      </c>
      <c r="V58" s="50">
        <v>1.0725556716302487E-2</v>
      </c>
      <c r="W58" s="50">
        <f t="shared" si="2"/>
        <v>-2.1715264661820631E-2</v>
      </c>
      <c r="Y58" s="63">
        <v>-2.0000000000000011E-2</v>
      </c>
      <c r="Z58">
        <v>17</v>
      </c>
      <c r="AO58" t="str">
        <f t="shared" si="4"/>
        <v/>
      </c>
      <c r="AQ58" s="3">
        <v>45625</v>
      </c>
      <c r="AR58" s="59">
        <v>-3.0514509472398865E-2</v>
      </c>
      <c r="AS58" s="59">
        <v>-3.1447570910701161E-2</v>
      </c>
      <c r="AT58" s="59">
        <v>-2.6484398462409686E-3</v>
      </c>
      <c r="AU58" s="59">
        <v>-2.2662241017782803E-2</v>
      </c>
      <c r="AV58" s="59">
        <v>-1.3795470853632419E-2</v>
      </c>
      <c r="AW58" s="59">
        <v>-3.8022600680745811E-2</v>
      </c>
      <c r="AX58" s="59">
        <v>-2.1715264661820631E-2</v>
      </c>
      <c r="AY58" s="59">
        <v>-4.5480067377877575E-2</v>
      </c>
      <c r="AZ58" s="59">
        <v>-1.346059716103909E-3</v>
      </c>
      <c r="BA58" s="59">
        <v>-1.9995580034402605E-2</v>
      </c>
      <c r="BB58" s="59">
        <v>1.0725556716302487E-2</v>
      </c>
      <c r="BO58" s="3">
        <v>44218</v>
      </c>
      <c r="BP58" s="59">
        <v>-5.3856316376872715E-2</v>
      </c>
      <c r="BQ58" s="59">
        <v>-9.6052781509302632E-3</v>
      </c>
      <c r="BR58" s="59">
        <v>-3.9092114105994114E-3</v>
      </c>
      <c r="BS58" s="59">
        <v>-7.3154376041106861E-2</v>
      </c>
      <c r="BT58" s="59">
        <v>-1.607601432686534E-2</v>
      </c>
      <c r="BU58" s="59">
        <v>-9.0444908633365628E-2</v>
      </c>
      <c r="BV58" s="59">
        <v>-3.8637957712573501E-2</v>
      </c>
      <c r="BW58" s="59">
        <v>-2.8615032430370224E-3</v>
      </c>
      <c r="BX58" s="59">
        <v>6.6629650194336421E-3</v>
      </c>
      <c r="BY58" s="59">
        <v>-1.5636604024213741E-2</v>
      </c>
      <c r="BZ58" s="59">
        <v>1.9525168689788375E-2</v>
      </c>
    </row>
    <row r="59" spans="1:78">
      <c r="A59" s="3">
        <v>45618</v>
      </c>
      <c r="B59" s="48">
        <v>109.01568</v>
      </c>
      <c r="C59" s="48">
        <v>117.47839</v>
      </c>
      <c r="D59" s="48">
        <v>156.89992000000001</v>
      </c>
      <c r="E59" s="48">
        <v>131.79235</v>
      </c>
      <c r="F59" s="48">
        <v>28.05341</v>
      </c>
      <c r="G59" s="48">
        <v>38.378489999999999</v>
      </c>
      <c r="H59">
        <v>71.239999999999995</v>
      </c>
      <c r="I59" s="48">
        <v>4.0860000000000003</v>
      </c>
      <c r="J59" s="49">
        <v>738.82928000000004</v>
      </c>
      <c r="K59" s="49">
        <v>11324.6998</v>
      </c>
      <c r="L59" s="50">
        <v>-5.0747578777846636E-3</v>
      </c>
      <c r="M59" s="50">
        <v>2.0786249052666461E-2</v>
      </c>
      <c r="N59" s="50">
        <v>1.6083594774776167E-2</v>
      </c>
      <c r="O59" s="50">
        <v>1.3302559337190933E-2</v>
      </c>
      <c r="P59" s="50">
        <v>2.5534721188993137E-2</v>
      </c>
      <c r="Q59" s="50">
        <v>2.5474340623180547E-2</v>
      </c>
      <c r="R59" s="47">
        <v>2.0236292995361449E-2</v>
      </c>
      <c r="S59" s="50">
        <v>6.4554692169754846E-2</v>
      </c>
      <c r="T59" s="50">
        <v>5.2897035305696782E-3</v>
      </c>
      <c r="U59" s="50">
        <v>2.3246057421467681E-2</v>
      </c>
      <c r="V59" s="50">
        <v>1.7094408144857187E-2</v>
      </c>
      <c r="W59" s="50">
        <f t="shared" si="2"/>
        <v>2.0236292995361449E-2</v>
      </c>
      <c r="Y59" s="63">
        <v>-1.0000000000000011E-2</v>
      </c>
      <c r="Z59">
        <v>18</v>
      </c>
      <c r="AO59" t="str">
        <f t="shared" si="4"/>
        <v/>
      </c>
      <c r="AQ59" s="3">
        <v>45618</v>
      </c>
      <c r="AR59" s="59">
        <v>-5.0747578777846636E-3</v>
      </c>
      <c r="AS59" s="59">
        <v>2.0786249052666461E-2</v>
      </c>
      <c r="AT59" s="59">
        <v>1.6083594774776167E-2</v>
      </c>
      <c r="AU59" s="59">
        <v>1.3302559337190933E-2</v>
      </c>
      <c r="AV59" s="59">
        <v>2.5534721188993137E-2</v>
      </c>
      <c r="AW59" s="59">
        <v>2.5474340623180547E-2</v>
      </c>
      <c r="AX59" s="59">
        <v>2.0236292995361449E-2</v>
      </c>
      <c r="AY59" s="59">
        <v>6.4554692169754846E-2</v>
      </c>
      <c r="AZ59" s="59">
        <v>5.2897035305696782E-3</v>
      </c>
      <c r="BA59" s="59">
        <v>2.3246057421467681E-2</v>
      </c>
      <c r="BB59" s="59">
        <v>1.7094408144857187E-2</v>
      </c>
      <c r="BC59" t="s">
        <v>429</v>
      </c>
      <c r="BO59" s="3">
        <v>44211</v>
      </c>
      <c r="BP59" s="59">
        <v>9.3958324487282141E-3</v>
      </c>
      <c r="BQ59" s="59">
        <v>5.3453486106281645E-2</v>
      </c>
      <c r="BR59" s="59">
        <v>1.10891412468892E-2</v>
      </c>
      <c r="BS59" s="59">
        <v>1.1709808959445844E-2</v>
      </c>
      <c r="BT59" s="59">
        <v>-5.7375508794254015E-3</v>
      </c>
      <c r="BU59" s="59">
        <v>8.0618294457687867E-2</v>
      </c>
      <c r="BV59" s="59">
        <v>3.022663597817583E-2</v>
      </c>
      <c r="BW59" s="59">
        <v>3.0616150019135979E-3</v>
      </c>
      <c r="BX59" s="59">
        <v>-1.9463726691166583E-2</v>
      </c>
      <c r="BY59" s="59">
        <v>3.1348497878282089E-2</v>
      </c>
      <c r="BZ59" s="59">
        <v>-1.4652657615703446E-2</v>
      </c>
    </row>
    <row r="60" spans="1:78" ht="14.5" thickBot="1">
      <c r="A60" s="3">
        <v>45611</v>
      </c>
      <c r="B60" s="48">
        <v>109.57173</v>
      </c>
      <c r="C60" s="48">
        <v>115.08618</v>
      </c>
      <c r="D60" s="48">
        <v>154.41634999999999</v>
      </c>
      <c r="E60" s="48">
        <v>130.06218999999999</v>
      </c>
      <c r="F60" s="48">
        <v>27.35491</v>
      </c>
      <c r="G60" s="48">
        <v>37.425109999999997</v>
      </c>
      <c r="H60">
        <v>66.92</v>
      </c>
      <c r="I60" s="48">
        <v>4.0644999999999998</v>
      </c>
      <c r="J60" s="49">
        <v>722.04458999999997</v>
      </c>
      <c r="K60" s="49">
        <v>11134.36443</v>
      </c>
      <c r="L60" s="50">
        <v>6.5417289793459066E-3</v>
      </c>
      <c r="M60" s="50">
        <v>-6.7675645035649712E-3</v>
      </c>
      <c r="N60" s="50">
        <v>2.8611489546177094E-2</v>
      </c>
      <c r="O60" s="50">
        <v>3.2807019668552595E-3</v>
      </c>
      <c r="P60" s="50">
        <v>1.7284495843847836E-3</v>
      </c>
      <c r="Q60" s="50">
        <v>-1.0290829515328337E-2</v>
      </c>
      <c r="R60" s="47">
        <v>3.3124494157047656E-3</v>
      </c>
      <c r="S60" s="50">
        <v>-4.9161693662972294E-2</v>
      </c>
      <c r="T60" s="50">
        <v>-5.6084533209475262E-2</v>
      </c>
      <c r="U60" s="50">
        <v>5.8199528536386769E-3</v>
      </c>
      <c r="V60" s="50">
        <v>-2.0590965551023577E-2</v>
      </c>
      <c r="W60" s="50">
        <f t="shared" si="2"/>
        <v>3.3124494157047656E-3</v>
      </c>
      <c r="Y60" s="63">
        <v>0</v>
      </c>
      <c r="Z60">
        <v>28</v>
      </c>
      <c r="AO60" t="str">
        <f t="shared" si="4"/>
        <v/>
      </c>
      <c r="AQ60" s="3">
        <v>45611</v>
      </c>
      <c r="AR60" s="59">
        <v>6.5417289793459066E-3</v>
      </c>
      <c r="AS60" s="59">
        <v>-6.7675645035649712E-3</v>
      </c>
      <c r="AT60" s="59">
        <v>2.8611489546177094E-2</v>
      </c>
      <c r="AU60" s="59">
        <v>3.2807019668552595E-3</v>
      </c>
      <c r="AV60" s="59">
        <v>1.7284495843847836E-3</v>
      </c>
      <c r="AW60" s="59">
        <v>-1.0290829515328337E-2</v>
      </c>
      <c r="AX60" s="59">
        <v>3.3124494157047656E-3</v>
      </c>
      <c r="AY60" s="59">
        <v>-4.9161693662972294E-2</v>
      </c>
      <c r="AZ60" s="59">
        <v>-5.6084533209475262E-2</v>
      </c>
      <c r="BA60" s="59">
        <v>5.8199528536386769E-3</v>
      </c>
      <c r="BB60" s="59">
        <v>-2.0590965551023577E-2</v>
      </c>
      <c r="BO60" s="3">
        <v>44204</v>
      </c>
      <c r="BP60" s="59">
        <v>0.11777953387487572</v>
      </c>
      <c r="BQ60" s="59">
        <v>0.10286284874346663</v>
      </c>
      <c r="BR60" s="59">
        <v>7.8508017591413015E-2</v>
      </c>
      <c r="BS60" s="59">
        <v>0.18046910431309215</v>
      </c>
      <c r="BT60" s="59">
        <v>0.18908361624873837</v>
      </c>
      <c r="BU60" s="59">
        <v>0.1454776736015817</v>
      </c>
      <c r="BV60" s="59">
        <v>0.13928025209965839</v>
      </c>
      <c r="BW60" s="59">
        <v>7.708161582852413E-2</v>
      </c>
      <c r="BX60" s="59">
        <v>4.3904518329070719E-2</v>
      </c>
      <c r="BY60" s="59">
        <v>9.3094463087131096E-2</v>
      </c>
      <c r="BZ60" s="59">
        <v>1.8644836033671952E-2</v>
      </c>
    </row>
    <row r="61" spans="1:78">
      <c r="A61" s="3">
        <v>45604</v>
      </c>
      <c r="B61" s="48">
        <v>108.8596</v>
      </c>
      <c r="C61" s="48">
        <v>115.87034</v>
      </c>
      <c r="D61" s="48">
        <v>150.12116</v>
      </c>
      <c r="E61" s="48">
        <v>129.63688999999999</v>
      </c>
      <c r="F61" s="48">
        <v>27.30771</v>
      </c>
      <c r="G61" s="48">
        <v>37.814250000000001</v>
      </c>
      <c r="H61">
        <v>70.38</v>
      </c>
      <c r="I61" s="48">
        <v>4.306</v>
      </c>
      <c r="J61" s="49">
        <v>717.86663999999996</v>
      </c>
      <c r="K61" s="49">
        <v>11368.45183</v>
      </c>
      <c r="L61" s="50">
        <v>4.2004737951500726E-2</v>
      </c>
      <c r="M61" s="50">
        <v>5.358855555406028E-2</v>
      </c>
      <c r="N61" s="50">
        <v>2.5217197947068337E-2</v>
      </c>
      <c r="O61" s="50">
        <v>0.10989737312564407</v>
      </c>
      <c r="P61" s="50">
        <v>5.5047810588400026E-3</v>
      </c>
      <c r="Q61" s="50">
        <v>1.4352779660717019E-2</v>
      </c>
      <c r="R61" s="47">
        <v>4.1712137469265942E-2</v>
      </c>
      <c r="S61" s="50">
        <v>1.2807598215570648E-2</v>
      </c>
      <c r="T61" s="50">
        <v>-1.4983415303671532E-2</v>
      </c>
      <c r="U61" s="50">
        <v>6.1620380982521539E-2</v>
      </c>
      <c r="V61" s="50">
        <v>4.6780825481404165E-2</v>
      </c>
      <c r="W61" s="50">
        <f t="shared" si="2"/>
        <v>4.1712137469265942E-2</v>
      </c>
      <c r="Y61" s="63">
        <v>0.01</v>
      </c>
      <c r="Z61">
        <v>21</v>
      </c>
      <c r="AO61" t="str">
        <f t="shared" si="4"/>
        <v/>
      </c>
      <c r="AQ61" s="3">
        <v>45604</v>
      </c>
      <c r="AR61" s="59">
        <v>4.2004737951500726E-2</v>
      </c>
      <c r="AS61" s="59">
        <v>5.358855555406028E-2</v>
      </c>
      <c r="AT61" s="59">
        <v>2.5217197947068337E-2</v>
      </c>
      <c r="AU61" s="59">
        <v>0.10989737312564407</v>
      </c>
      <c r="AV61" s="59">
        <v>5.5047810588400026E-3</v>
      </c>
      <c r="AW61" s="59">
        <v>1.4352779660717019E-2</v>
      </c>
      <c r="AX61" s="59">
        <v>4.1712137469265942E-2</v>
      </c>
      <c r="AY61" s="59">
        <v>1.2807598215570648E-2</v>
      </c>
      <c r="AZ61" s="59">
        <v>-1.4983415303671532E-2</v>
      </c>
      <c r="BA61" s="59">
        <v>6.1620380982521539E-2</v>
      </c>
      <c r="BB61" s="59">
        <v>4.6780825481404165E-2</v>
      </c>
      <c r="BC61" s="65"/>
      <c r="BD61" s="65" t="s">
        <v>419</v>
      </c>
      <c r="BE61" s="65" t="s">
        <v>420</v>
      </c>
      <c r="BO61" s="3">
        <v>44196</v>
      </c>
      <c r="BP61" s="59">
        <v>1.2661300230732531E-2</v>
      </c>
      <c r="BQ61" s="59">
        <v>-9.1346790156500157E-3</v>
      </c>
      <c r="BR61" s="59">
        <v>-1.0312977095953912E-2</v>
      </c>
      <c r="BS61" s="59">
        <v>5.4436480807509291E-3</v>
      </c>
      <c r="BT61" s="59">
        <v>-2.5641197181171305E-2</v>
      </c>
      <c r="BU61" s="59">
        <v>3.1311205549863219E-2</v>
      </c>
      <c r="BV61" s="59">
        <v>-1.666799932432217E-3</v>
      </c>
      <c r="BW61" s="59">
        <v>6.0128550694589222E-3</v>
      </c>
      <c r="BX61" s="59">
        <v>-1.1100182661233582E-2</v>
      </c>
      <c r="BY61" s="59">
        <v>-4.3154470791064714E-3</v>
      </c>
      <c r="BZ61" s="59">
        <v>1.4449524719990059E-2</v>
      </c>
    </row>
    <row r="62" spans="1:78">
      <c r="A62" s="3">
        <v>45597</v>
      </c>
      <c r="B62" s="48">
        <v>104.47131</v>
      </c>
      <c r="C62" s="48">
        <v>109.97684</v>
      </c>
      <c r="D62" s="48">
        <v>146.42864</v>
      </c>
      <c r="E62" s="48">
        <v>116.80079000000001</v>
      </c>
      <c r="F62" s="48">
        <v>27.15821</v>
      </c>
      <c r="G62" s="48">
        <v>37.27919</v>
      </c>
      <c r="H62">
        <v>69.489999999999995</v>
      </c>
      <c r="I62" s="48">
        <v>4.3715000000000002</v>
      </c>
      <c r="J62" s="49">
        <v>676.19899999999996</v>
      </c>
      <c r="K62" s="49">
        <v>10860.39365</v>
      </c>
      <c r="L62" s="50">
        <v>3.1369550170755822E-2</v>
      </c>
      <c r="M62" s="50">
        <v>-3.7994871082972725E-2</v>
      </c>
      <c r="N62" s="50">
        <v>1.4985787779562942E-2</v>
      </c>
      <c r="O62" s="50">
        <v>-1.8916967254307249E-2</v>
      </c>
      <c r="P62" s="50">
        <v>-7.2652368545955581E-2</v>
      </c>
      <c r="Q62" s="50">
        <v>-2.2199542773929104E-2</v>
      </c>
      <c r="R62" s="47">
        <v>-2.7355592375520342E-2</v>
      </c>
      <c r="S62" s="50">
        <v>-3.1903037057676276E-2</v>
      </c>
      <c r="T62" s="50">
        <v>2.2880677268055649E-4</v>
      </c>
      <c r="U62" s="50">
        <v>-2.1294234486756158E-2</v>
      </c>
      <c r="V62" s="50">
        <v>-1.3560800256616767E-2</v>
      </c>
      <c r="W62" s="50">
        <f t="shared" si="2"/>
        <v>-2.7355592375520342E-2</v>
      </c>
      <c r="Y62" s="63">
        <v>0.02</v>
      </c>
      <c r="Z62">
        <v>43</v>
      </c>
      <c r="AO62" t="str">
        <f t="shared" si="4"/>
        <v/>
      </c>
      <c r="AQ62" s="3">
        <v>45597</v>
      </c>
      <c r="AR62" s="59">
        <v>3.1369550170755822E-2</v>
      </c>
      <c r="AS62" s="59">
        <v>-3.7994871082972725E-2</v>
      </c>
      <c r="AT62" s="59">
        <v>1.4985787779562942E-2</v>
      </c>
      <c r="AU62" s="59">
        <v>-1.8916967254307249E-2</v>
      </c>
      <c r="AV62" s="59">
        <v>-7.2652368545955581E-2</v>
      </c>
      <c r="AW62" s="59">
        <v>-2.2199542773929104E-2</v>
      </c>
      <c r="AX62" s="59">
        <v>-2.7355592375520342E-2</v>
      </c>
      <c r="AY62" s="59">
        <v>-3.1903037057676276E-2</v>
      </c>
      <c r="AZ62" s="59">
        <v>2.2880677268055649E-4</v>
      </c>
      <c r="BA62" s="59">
        <v>-2.1294234486756158E-2</v>
      </c>
      <c r="BB62" s="59">
        <v>-1.3560800256616767E-2</v>
      </c>
      <c r="BC62" t="s">
        <v>421</v>
      </c>
      <c r="BD62">
        <v>2.8629510684971536E-3</v>
      </c>
      <c r="BE62">
        <v>1.5556003116467539E-2</v>
      </c>
      <c r="BO62" s="3">
        <v>44189</v>
      </c>
      <c r="BP62" s="59">
        <v>-3.6359104814263188E-2</v>
      </c>
      <c r="BQ62" s="59">
        <v>-2.6445109132318789E-2</v>
      </c>
      <c r="BR62" s="59">
        <v>-2.133274714372857E-2</v>
      </c>
      <c r="BS62" s="59">
        <v>-4.1916266299267702E-2</v>
      </c>
      <c r="BT62" s="59">
        <v>-3.1278740177892228E-2</v>
      </c>
      <c r="BU62" s="59">
        <v>-1.9193383637022721E-2</v>
      </c>
      <c r="BV62" s="59">
        <v>-2.8033249278046003E-2</v>
      </c>
      <c r="BW62" s="59">
        <v>-2.0511779041429867E-2</v>
      </c>
      <c r="BX62" s="59">
        <v>-1.9021364576154332E-2</v>
      </c>
      <c r="BY62" s="59">
        <v>-2.029072503235485E-2</v>
      </c>
      <c r="BZ62" s="59">
        <v>-1.551862463514353E-3</v>
      </c>
    </row>
    <row r="63" spans="1:78">
      <c r="A63" s="3">
        <v>45590</v>
      </c>
      <c r="B63" s="48">
        <v>101.29376999999999</v>
      </c>
      <c r="C63" s="48">
        <v>114.32043</v>
      </c>
      <c r="D63" s="48">
        <v>144.26669000000001</v>
      </c>
      <c r="E63" s="48">
        <v>119.05291</v>
      </c>
      <c r="F63" s="48">
        <v>29.285900000000002</v>
      </c>
      <c r="G63" s="48">
        <v>38.12556</v>
      </c>
      <c r="H63">
        <v>71.78</v>
      </c>
      <c r="I63" s="48">
        <v>4.3704999999999998</v>
      </c>
      <c r="J63" s="49">
        <v>690.91143</v>
      </c>
      <c r="K63" s="49">
        <v>11009.69391</v>
      </c>
      <c r="L63" s="50">
        <v>-1.0504342668280042E-2</v>
      </c>
      <c r="M63" s="50">
        <v>-4.3329469534941767E-3</v>
      </c>
      <c r="N63" s="50">
        <v>3.9796323815455281E-4</v>
      </c>
      <c r="O63" s="50">
        <v>-2.7246880177965838E-2</v>
      </c>
      <c r="P63" s="50">
        <v>6.064370338485725E-3</v>
      </c>
      <c r="Q63" s="50">
        <v>-3.615338701469295E-2</v>
      </c>
      <c r="R63" s="47">
        <v>-1.2254176113902537E-2</v>
      </c>
      <c r="S63" s="50">
        <v>4.4984713932159082E-2</v>
      </c>
      <c r="T63" s="50">
        <v>-3.1930664842058087E-3</v>
      </c>
      <c r="U63" s="50">
        <v>-6.2583116077292722E-3</v>
      </c>
      <c r="V63" s="50">
        <v>-9.5960540317416854E-3</v>
      </c>
      <c r="W63" s="50">
        <f t="shared" si="2"/>
        <v>-1.2254176113902537E-2</v>
      </c>
      <c r="Y63" s="63">
        <v>0.03</v>
      </c>
      <c r="Z63">
        <v>21</v>
      </c>
      <c r="AO63" t="str">
        <f t="shared" si="4"/>
        <v/>
      </c>
      <c r="AQ63" s="3">
        <v>45590</v>
      </c>
      <c r="AR63" s="59">
        <v>-1.0504342668280042E-2</v>
      </c>
      <c r="AS63" s="59">
        <v>-4.3329469534941767E-3</v>
      </c>
      <c r="AT63" s="59">
        <v>3.9796323815455281E-4</v>
      </c>
      <c r="AU63" s="59">
        <v>-2.7246880177965838E-2</v>
      </c>
      <c r="AV63" s="59">
        <v>6.064370338485725E-3</v>
      </c>
      <c r="AW63" s="59">
        <v>-3.615338701469295E-2</v>
      </c>
      <c r="AX63" s="59">
        <v>-1.2254176113902537E-2</v>
      </c>
      <c r="AY63" s="59">
        <v>4.4984713932159082E-2</v>
      </c>
      <c r="AZ63" s="59">
        <v>-3.1930664842058087E-3</v>
      </c>
      <c r="BA63" s="59">
        <v>-6.2583116077292722E-3</v>
      </c>
      <c r="BB63" s="59">
        <v>-9.5960540317416854E-3</v>
      </c>
      <c r="BC63" t="s">
        <v>422</v>
      </c>
      <c r="BD63">
        <v>1.6761984224766535E-3</v>
      </c>
      <c r="BE63">
        <v>2.7906779723929037E-3</v>
      </c>
      <c r="BO63" s="3">
        <v>44183</v>
      </c>
      <c r="BP63" s="59">
        <v>-5.7497650270167733E-2</v>
      </c>
      <c r="BQ63" s="59">
        <v>-2.4429447410609262E-2</v>
      </c>
      <c r="BR63" s="59">
        <v>-5.6895527766947507E-2</v>
      </c>
      <c r="BS63" s="59">
        <v>-3.4141754495944809E-2</v>
      </c>
      <c r="BT63" s="59">
        <v>-1.3163678225075026E-2</v>
      </c>
      <c r="BU63" s="59">
        <v>-3.2797530126481456E-2</v>
      </c>
      <c r="BV63" s="59">
        <v>-3.2285587605011615E-2</v>
      </c>
      <c r="BW63" s="59">
        <v>5.3262032085561462E-2</v>
      </c>
      <c r="BX63" s="59">
        <v>2.9516106144458654E-2</v>
      </c>
      <c r="BY63" s="59">
        <v>-4.258329870587918E-2</v>
      </c>
      <c r="BZ63" s="59">
        <v>1.2768378721968787E-2</v>
      </c>
    </row>
    <row r="64" spans="1:78">
      <c r="A64" s="3">
        <v>45583</v>
      </c>
      <c r="B64" s="48">
        <v>102.36909</v>
      </c>
      <c r="C64" s="48">
        <v>114.81793</v>
      </c>
      <c r="D64" s="48">
        <v>144.20930000000001</v>
      </c>
      <c r="E64" s="48">
        <v>122.38759</v>
      </c>
      <c r="F64" s="48">
        <v>29.109369999999998</v>
      </c>
      <c r="G64" s="48">
        <v>39.555630000000001</v>
      </c>
      <c r="H64">
        <v>68.69</v>
      </c>
      <c r="I64" s="48">
        <v>4.3845000000000001</v>
      </c>
      <c r="J64" s="49">
        <v>695.26260000000002</v>
      </c>
      <c r="K64" s="49">
        <v>11116.36717</v>
      </c>
      <c r="L64" s="50">
        <v>-4.362391748092953E-2</v>
      </c>
      <c r="M64" s="50">
        <v>-2.9123850076161251E-2</v>
      </c>
      <c r="N64" s="50">
        <v>-4.4247772336984958E-3</v>
      </c>
      <c r="O64" s="50">
        <v>-3.7136850101779584E-2</v>
      </c>
      <c r="P64" s="50">
        <v>-2.4291347345049785E-2</v>
      </c>
      <c r="Q64" s="50">
        <v>-5.3538186631496676E-2</v>
      </c>
      <c r="R64" s="47">
        <v>-2.9703002277637159E-2</v>
      </c>
      <c r="S64" s="50">
        <v>-8.2297929191716745E-2</v>
      </c>
      <c r="T64" s="50">
        <v>-2.4257260487370647E-2</v>
      </c>
      <c r="U64" s="50">
        <v>-2.6352235696323167E-2</v>
      </c>
      <c r="V64" s="50">
        <v>8.6523077286020378E-3</v>
      </c>
      <c r="W64" s="50">
        <f t="shared" si="2"/>
        <v>-2.9703002277637159E-2</v>
      </c>
      <c r="Y64" s="63">
        <v>0.04</v>
      </c>
      <c r="Z64">
        <v>14</v>
      </c>
      <c r="AO64" t="str">
        <f t="shared" si="4"/>
        <v/>
      </c>
      <c r="AQ64" s="3">
        <v>45583</v>
      </c>
      <c r="AR64" s="59">
        <v>-4.362391748092953E-2</v>
      </c>
      <c r="AS64" s="59">
        <v>-2.9123850076161251E-2</v>
      </c>
      <c r="AT64" s="59">
        <v>-4.4247772336984958E-3</v>
      </c>
      <c r="AU64" s="59">
        <v>-3.7136850101779584E-2</v>
      </c>
      <c r="AV64" s="59">
        <v>-2.4291347345049785E-2</v>
      </c>
      <c r="AW64" s="59">
        <v>-5.3538186631496676E-2</v>
      </c>
      <c r="AX64" s="59">
        <v>-2.9703002277637159E-2</v>
      </c>
      <c r="AY64" s="59">
        <v>-8.2297929191716745E-2</v>
      </c>
      <c r="AZ64" s="59">
        <v>-2.4257260487370647E-2</v>
      </c>
      <c r="BA64" s="59">
        <v>-2.6352235696323167E-2</v>
      </c>
      <c r="BB64" s="59">
        <v>8.6523077286020378E-3</v>
      </c>
      <c r="BC64" t="s">
        <v>423</v>
      </c>
      <c r="BD64">
        <v>197</v>
      </c>
      <c r="BE64">
        <v>63</v>
      </c>
      <c r="BO64" s="3">
        <v>44176</v>
      </c>
      <c r="BP64" s="59">
        <v>-1.7845012916974823E-2</v>
      </c>
      <c r="BQ64" s="59">
        <v>5.0863792066399238E-2</v>
      </c>
      <c r="BR64" s="59">
        <v>-8.8979998906435487E-3</v>
      </c>
      <c r="BS64" s="59">
        <v>1.1320666814915947E-2</v>
      </c>
      <c r="BT64" s="59">
        <v>-1.077702970843708E-2</v>
      </c>
      <c r="BU64" s="59">
        <v>-2.6677244196704919E-2</v>
      </c>
      <c r="BV64" s="59">
        <v>3.1664370171059276E-3</v>
      </c>
      <c r="BW64" s="59">
        <v>1.0592304366623395E-2</v>
      </c>
      <c r="BX64" s="59">
        <v>2.7034718269778324E-3</v>
      </c>
      <c r="BY64" s="59">
        <v>1.1369030540167913E-2</v>
      </c>
      <c r="BZ64" s="59">
        <v>-9.5216065275618433E-3</v>
      </c>
    </row>
    <row r="65" spans="1:78">
      <c r="A65" s="3">
        <v>45576</v>
      </c>
      <c r="B65" s="48">
        <v>107.03852999999999</v>
      </c>
      <c r="C65" s="48">
        <v>118.26218</v>
      </c>
      <c r="D65" s="48">
        <v>144.85023000000001</v>
      </c>
      <c r="E65" s="48">
        <v>127.10798</v>
      </c>
      <c r="F65" s="48">
        <v>29.83408</v>
      </c>
      <c r="G65" s="48">
        <v>41.79316</v>
      </c>
      <c r="H65">
        <v>74.849999999999994</v>
      </c>
      <c r="I65" s="48">
        <v>4.4935</v>
      </c>
      <c r="J65" s="49">
        <v>714.08020999999997</v>
      </c>
      <c r="K65" s="49">
        <v>11021.01</v>
      </c>
      <c r="L65" s="50">
        <v>-3.5358768284749043E-2</v>
      </c>
      <c r="M65" s="50">
        <v>-9.7733054005127995E-3</v>
      </c>
      <c r="N65" s="50">
        <v>4.5111041470051738E-3</v>
      </c>
      <c r="O65" s="50">
        <v>-5.0330737240644741E-3</v>
      </c>
      <c r="P65" s="50">
        <v>-2.3418706224747954E-2</v>
      </c>
      <c r="Q65" s="50">
        <v>1.2729770380463412E-2</v>
      </c>
      <c r="R65" s="47">
        <v>-4.1968421643713283E-3</v>
      </c>
      <c r="S65" s="50">
        <v>6.3189029308954314E-3</v>
      </c>
      <c r="T65" s="50">
        <v>-1.7599475295146383E-2</v>
      </c>
      <c r="U65" s="50">
        <v>-5.4284553565255855E-3</v>
      </c>
      <c r="V65" s="50">
        <v>1.1267864634847191E-2</v>
      </c>
      <c r="W65" s="50">
        <f t="shared" si="2"/>
        <v>-4.1968421643713283E-3</v>
      </c>
      <c r="Y65" s="63">
        <v>0.05</v>
      </c>
      <c r="Z65">
        <v>16</v>
      </c>
      <c r="AO65" t="str">
        <f t="shared" si="4"/>
        <v/>
      </c>
      <c r="AQ65" s="3">
        <v>45576</v>
      </c>
      <c r="AR65" s="59">
        <v>-3.5358768284749043E-2</v>
      </c>
      <c r="AS65" s="59">
        <v>-9.7733054005127995E-3</v>
      </c>
      <c r="AT65" s="59">
        <v>4.5111041470051738E-3</v>
      </c>
      <c r="AU65" s="59">
        <v>-5.0330737240644741E-3</v>
      </c>
      <c r="AV65" s="59">
        <v>-2.3418706224747954E-2</v>
      </c>
      <c r="AW65" s="59">
        <v>1.2729770380463412E-2</v>
      </c>
      <c r="AX65" s="59">
        <v>-4.1968421643713283E-3</v>
      </c>
      <c r="AY65" s="59">
        <v>6.3189029308954314E-3</v>
      </c>
      <c r="AZ65" s="59">
        <v>-1.7599475295146383E-2</v>
      </c>
      <c r="BA65" s="59">
        <v>-5.4284553565255855E-3</v>
      </c>
      <c r="BB65" s="59">
        <v>1.1267864634847191E-2</v>
      </c>
      <c r="BC65" t="s">
        <v>430</v>
      </c>
      <c r="BD65">
        <v>0</v>
      </c>
      <c r="BO65" s="3">
        <v>44169</v>
      </c>
      <c r="BP65" s="59">
        <v>3.4829268509106059E-2</v>
      </c>
      <c r="BQ65" s="59">
        <v>3.7073828609004433E-2</v>
      </c>
      <c r="BR65" s="59">
        <v>2.1574821016884904E-2</v>
      </c>
      <c r="BS65" s="59">
        <v>3.0527123341912432E-2</v>
      </c>
      <c r="BT65" s="59">
        <v>5.5450201292741363E-2</v>
      </c>
      <c r="BU65" s="59">
        <v>0.13125842176183267</v>
      </c>
      <c r="BV65" s="59">
        <v>5.5176879204475157E-2</v>
      </c>
      <c r="BW65" s="59">
        <v>1.6033384581594534E-2</v>
      </c>
      <c r="BX65" s="59">
        <v>3.3681423738785021E-2</v>
      </c>
      <c r="BY65" s="59">
        <v>4.4656048952904648E-2</v>
      </c>
      <c r="BZ65" s="59">
        <v>1.7078120715668721E-2</v>
      </c>
    </row>
    <row r="66" spans="1:78">
      <c r="A66" s="3">
        <v>45569</v>
      </c>
      <c r="B66" s="48">
        <v>110.96201000000001</v>
      </c>
      <c r="C66" s="48">
        <v>119.4294</v>
      </c>
      <c r="D66" s="48">
        <v>144.19972999999999</v>
      </c>
      <c r="E66" s="48">
        <v>127.75096000000001</v>
      </c>
      <c r="F66" s="48">
        <v>30.549510000000001</v>
      </c>
      <c r="G66" s="48">
        <v>41.267829999999996</v>
      </c>
      <c r="H66">
        <v>74.38</v>
      </c>
      <c r="I66" s="48">
        <v>4.5739999999999998</v>
      </c>
      <c r="J66" s="49">
        <v>717.97771999999998</v>
      </c>
      <c r="K66" s="49">
        <v>10898.210440000001</v>
      </c>
      <c r="L66" s="50">
        <v>9.3773832841935967E-2</v>
      </c>
      <c r="M66" s="50">
        <v>7.7793179627684284E-2</v>
      </c>
      <c r="N66" s="50">
        <v>3.608499677857413E-2</v>
      </c>
      <c r="O66" s="50">
        <v>8.7226390152109312E-2</v>
      </c>
      <c r="P66" s="50">
        <v>4.6467319722988343E-2</v>
      </c>
      <c r="Q66" s="50">
        <v>8.8809238611358587E-2</v>
      </c>
      <c r="R66" s="47">
        <v>6.7276224978542937E-2</v>
      </c>
      <c r="S66" s="50">
        <v>9.0935758286887491E-2</v>
      </c>
      <c r="T66" s="50">
        <v>-5.5440808783563389E-3</v>
      </c>
      <c r="U66" s="50">
        <v>7.0145010191956958E-2</v>
      </c>
      <c r="V66" s="50">
        <v>2.5217645383557308E-3</v>
      </c>
      <c r="W66" s="50">
        <f t="shared" si="2"/>
        <v>6.7276224978542937E-2</v>
      </c>
      <c r="Y66" s="63">
        <v>6.0000000000000005E-2</v>
      </c>
      <c r="Z66">
        <v>8</v>
      </c>
      <c r="AO66" t="str">
        <f t="shared" si="4"/>
        <v/>
      </c>
      <c r="AQ66" s="3">
        <v>45569</v>
      </c>
      <c r="AR66" s="59">
        <v>9.3773832841935967E-2</v>
      </c>
      <c r="AS66" s="59">
        <v>7.7793179627684284E-2</v>
      </c>
      <c r="AT66" s="59">
        <v>3.608499677857413E-2</v>
      </c>
      <c r="AU66" s="59">
        <v>8.7226390152109312E-2</v>
      </c>
      <c r="AV66" s="59">
        <v>4.6467319722988343E-2</v>
      </c>
      <c r="AW66" s="59">
        <v>8.8809238611358587E-2</v>
      </c>
      <c r="AX66" s="59">
        <v>6.7276224978542937E-2</v>
      </c>
      <c r="AY66" s="59">
        <v>9.0935758286887491E-2</v>
      </c>
      <c r="AZ66" s="59">
        <v>-5.5440808783563389E-3</v>
      </c>
      <c r="BA66" s="59">
        <v>7.0145010191956958E-2</v>
      </c>
      <c r="BB66" s="59">
        <v>2.5217645383557308E-3</v>
      </c>
      <c r="BC66" t="s">
        <v>424</v>
      </c>
      <c r="BD66">
        <v>87</v>
      </c>
      <c r="BO66" s="3">
        <v>44162</v>
      </c>
      <c r="BP66" s="59">
        <v>7.8940573848352624E-2</v>
      </c>
      <c r="BQ66" s="59">
        <v>8.7980566677177574E-2</v>
      </c>
      <c r="BR66" s="59">
        <v>6.4343172330099119E-2</v>
      </c>
      <c r="BS66" s="59">
        <v>0.13306885339309393</v>
      </c>
      <c r="BT66" s="59">
        <v>8.2606875549156022E-2</v>
      </c>
      <c r="BU66" s="59">
        <v>0.1231001751789722</v>
      </c>
      <c r="BV66" s="59">
        <v>9.8219928625699768E-2</v>
      </c>
      <c r="BW66" s="59">
        <v>7.3314474304573274E-2</v>
      </c>
      <c r="BX66" s="59">
        <v>3.2968702522029769E-2</v>
      </c>
      <c r="BY66" s="59">
        <v>8.5105624245114919E-2</v>
      </c>
      <c r="BZ66" s="59">
        <v>2.2902352171114249E-2</v>
      </c>
    </row>
    <row r="67" spans="1:78">
      <c r="A67" s="3">
        <v>45562</v>
      </c>
      <c r="B67" s="48">
        <v>101.44877</v>
      </c>
      <c r="C67" s="48">
        <v>110.8092</v>
      </c>
      <c r="D67" s="48">
        <v>139.17751000000001</v>
      </c>
      <c r="E67" s="48">
        <v>117.50171</v>
      </c>
      <c r="F67" s="48">
        <v>29.192990000000002</v>
      </c>
      <c r="G67" s="48">
        <v>37.901800000000001</v>
      </c>
      <c r="H67">
        <v>68.180000000000007</v>
      </c>
      <c r="I67" s="48">
        <v>4.5994999999999999</v>
      </c>
      <c r="J67" s="49">
        <v>670.91629</v>
      </c>
      <c r="K67" s="49">
        <v>10870.796850000001</v>
      </c>
      <c r="L67" s="50">
        <v>-4.6873533475719986E-2</v>
      </c>
      <c r="M67" s="50">
        <v>4.7713609531840895E-3</v>
      </c>
      <c r="N67" s="50">
        <v>-1.3042548228043849E-3</v>
      </c>
      <c r="O67" s="50">
        <v>-2.8485225459666585E-2</v>
      </c>
      <c r="P67" s="50">
        <v>-3.7377516444352943E-2</v>
      </c>
      <c r="Q67" s="50">
        <v>-4.4864057093752518E-2</v>
      </c>
      <c r="R67" s="47">
        <v>-2.145193857347847E-2</v>
      </c>
      <c r="S67" s="50">
        <v>-3.971830985915481E-2</v>
      </c>
      <c r="T67" s="50">
        <v>7.239449755187688E-2</v>
      </c>
      <c r="U67" s="50">
        <v>-8.2510650583921263E-3</v>
      </c>
      <c r="V67" s="50">
        <v>6.3259510899174032E-3</v>
      </c>
      <c r="W67" s="50">
        <f t="shared" si="2"/>
        <v>-2.145193857347847E-2</v>
      </c>
      <c r="Y67" s="63">
        <v>7.0000000000000007E-2</v>
      </c>
      <c r="Z67">
        <v>6</v>
      </c>
      <c r="AO67" t="str">
        <f t="shared" si="4"/>
        <v/>
      </c>
      <c r="AQ67" s="3">
        <v>45562</v>
      </c>
      <c r="AR67" s="59">
        <v>-4.6873533475719986E-2</v>
      </c>
      <c r="AS67" s="59">
        <v>4.7713609531840895E-3</v>
      </c>
      <c r="AT67" s="59">
        <v>-1.3042548228043849E-3</v>
      </c>
      <c r="AU67" s="59">
        <v>-2.8485225459666585E-2</v>
      </c>
      <c r="AV67" s="59">
        <v>-3.7377516444352943E-2</v>
      </c>
      <c r="AW67" s="59">
        <v>-4.4864057093752518E-2</v>
      </c>
      <c r="AX67" s="59">
        <v>-2.145193857347847E-2</v>
      </c>
      <c r="AY67" s="59">
        <v>-3.971830985915481E-2</v>
      </c>
      <c r="AZ67" s="59">
        <v>7.239449755187688E-2</v>
      </c>
      <c r="BA67" s="59">
        <v>-8.2510650583921263E-3</v>
      </c>
      <c r="BB67" s="59">
        <v>6.3259510899174032E-3</v>
      </c>
      <c r="BC67" t="s">
        <v>431</v>
      </c>
      <c r="BD67">
        <v>-1.7467394857110956</v>
      </c>
      <c r="BO67" s="3">
        <v>44155</v>
      </c>
      <c r="BP67" s="59">
        <v>0.12132381555605054</v>
      </c>
      <c r="BQ67" s="59">
        <v>2.3836031273155145E-2</v>
      </c>
      <c r="BR67" s="59">
        <v>4.8444462381744602E-2</v>
      </c>
      <c r="BS67" s="59">
        <v>6.3745176785573676E-2</v>
      </c>
      <c r="BT67" s="59">
        <v>3.6701610524171535E-2</v>
      </c>
      <c r="BU67" s="59">
        <v>0.11714747999515707</v>
      </c>
      <c r="BV67" s="59">
        <v>5.7974952191960402E-2</v>
      </c>
      <c r="BW67" s="59">
        <v>5.0000000000000044E-2</v>
      </c>
      <c r="BX67" s="59">
        <v>3.5556954059156709E-2</v>
      </c>
      <c r="BY67" s="59">
        <v>4.9856828573268119E-2</v>
      </c>
      <c r="BZ67" s="59">
        <v>-7.410597349374215E-3</v>
      </c>
    </row>
    <row r="68" spans="1:78">
      <c r="A68" s="3">
        <v>45555</v>
      </c>
      <c r="B68" s="48">
        <v>106.43789</v>
      </c>
      <c r="C68" s="48">
        <v>110.283</v>
      </c>
      <c r="D68" s="48">
        <v>139.35927000000001</v>
      </c>
      <c r="E68" s="48">
        <v>120.94691</v>
      </c>
      <c r="F68" s="48">
        <v>30.326519999999999</v>
      </c>
      <c r="G68" s="48">
        <v>39.682099999999998</v>
      </c>
      <c r="H68">
        <v>71</v>
      </c>
      <c r="I68" s="48">
        <v>4.2889999999999997</v>
      </c>
      <c r="J68" s="49">
        <v>676.49811999999997</v>
      </c>
      <c r="K68" s="49">
        <v>10802.461010000001</v>
      </c>
      <c r="L68" s="50">
        <v>6.1545846445007601E-2</v>
      </c>
      <c r="M68" s="50">
        <v>3.706698952664178E-2</v>
      </c>
      <c r="N68" s="50">
        <v>3.6057148486070556E-2</v>
      </c>
      <c r="O68" s="50">
        <v>5.5792854347581411E-2</v>
      </c>
      <c r="P68" s="50">
        <v>2.5125730059134765E-2</v>
      </c>
      <c r="Q68" s="50">
        <v>3.3967204024963005E-2</v>
      </c>
      <c r="R68" s="47">
        <v>3.7601985288878301E-2</v>
      </c>
      <c r="S68" s="50">
        <v>4.7970479704797064E-2</v>
      </c>
      <c r="T68" s="50">
        <v>2.3872045834328004E-2</v>
      </c>
      <c r="U68" s="50">
        <v>3.7906156514351252E-2</v>
      </c>
      <c r="V68" s="50">
        <v>1.3820146738957373E-2</v>
      </c>
      <c r="W68" s="50">
        <f t="shared" si="2"/>
        <v>3.7601985288878301E-2</v>
      </c>
      <c r="Y68" s="63">
        <v>0.08</v>
      </c>
      <c r="Z68">
        <v>6</v>
      </c>
      <c r="AO68" t="str">
        <f t="shared" si="4"/>
        <v/>
      </c>
      <c r="AQ68" s="3">
        <v>45555</v>
      </c>
      <c r="AR68" s="59">
        <v>6.1545846445007601E-2</v>
      </c>
      <c r="AS68" s="59">
        <v>3.706698952664178E-2</v>
      </c>
      <c r="AT68" s="59">
        <v>3.6057148486070556E-2</v>
      </c>
      <c r="AU68" s="59">
        <v>5.5792854347581411E-2</v>
      </c>
      <c r="AV68" s="59">
        <v>2.5125730059134765E-2</v>
      </c>
      <c r="AW68" s="59">
        <v>3.3967204024963005E-2</v>
      </c>
      <c r="AX68" s="59">
        <v>3.7601985288878301E-2</v>
      </c>
      <c r="AY68" s="59">
        <v>4.7970479704797064E-2</v>
      </c>
      <c r="AZ68" s="59">
        <v>2.3872045834328004E-2</v>
      </c>
      <c r="BA68" s="59">
        <v>3.7906156514351252E-2</v>
      </c>
      <c r="BB68" s="59">
        <v>1.3820146738957373E-2</v>
      </c>
      <c r="BC68" t="s">
        <v>432</v>
      </c>
      <c r="BD68" s="29">
        <v>4.2105877899341164E-2</v>
      </c>
      <c r="BF68" t="s">
        <v>440</v>
      </c>
    </row>
    <row r="69" spans="1:78">
      <c r="A69" s="3">
        <v>45548</v>
      </c>
      <c r="B69" s="48">
        <v>100.26688</v>
      </c>
      <c r="C69" s="48">
        <v>106.34125</v>
      </c>
      <c r="D69" s="48">
        <v>134.50925000000001</v>
      </c>
      <c r="E69" s="48">
        <v>114.55553</v>
      </c>
      <c r="F69" s="48">
        <v>29.583220000000001</v>
      </c>
      <c r="G69" s="48">
        <v>38.378489999999999</v>
      </c>
      <c r="H69">
        <v>67.75</v>
      </c>
      <c r="I69" s="48">
        <v>4.1890000000000001</v>
      </c>
      <c r="J69" s="49">
        <v>651.79121999999995</v>
      </c>
      <c r="K69" s="49">
        <v>10655.204519999999</v>
      </c>
      <c r="L69" s="50">
        <v>-2.3769094880095265E-2</v>
      </c>
      <c r="M69" s="50">
        <v>-1.3227916803304263E-2</v>
      </c>
      <c r="N69" s="50">
        <v>1.4795071890457479E-2</v>
      </c>
      <c r="O69" s="50">
        <v>-8.1428794070789179E-3</v>
      </c>
      <c r="P69" s="50">
        <v>-1.8809695478620991E-3</v>
      </c>
      <c r="Q69" s="50">
        <v>-3.5107334076180829E-2</v>
      </c>
      <c r="R69" s="47">
        <v>-8.7128055887937261E-3</v>
      </c>
      <c r="S69" s="50">
        <v>1.1822077730161418E-3</v>
      </c>
      <c r="T69" s="50">
        <v>3.9067344660796088E-2</v>
      </c>
      <c r="U69" s="50">
        <v>-7.4268859851327473E-3</v>
      </c>
      <c r="V69" s="50">
        <v>4.0469470187510792E-2</v>
      </c>
      <c r="W69" s="50">
        <f t="shared" si="2"/>
        <v>-8.7128055887937261E-3</v>
      </c>
      <c r="Y69" s="63">
        <v>0.09</v>
      </c>
      <c r="Z69">
        <v>3</v>
      </c>
      <c r="AO69" t="str">
        <f t="shared" si="4"/>
        <v/>
      </c>
      <c r="AQ69" s="3">
        <v>45548</v>
      </c>
      <c r="AR69" s="59">
        <v>-2.3769094880095265E-2</v>
      </c>
      <c r="AS69" s="59">
        <v>-1.3227916803304263E-2</v>
      </c>
      <c r="AT69" s="59">
        <v>1.4795071890457479E-2</v>
      </c>
      <c r="AU69" s="59">
        <v>-8.1428794070789179E-3</v>
      </c>
      <c r="AV69" s="59">
        <v>-1.8809695478620991E-3</v>
      </c>
      <c r="AW69" s="59">
        <v>-3.5107334076180829E-2</v>
      </c>
      <c r="AX69" s="59">
        <v>-8.7128055887937261E-3</v>
      </c>
      <c r="AY69" s="59">
        <v>1.1822077730161418E-3</v>
      </c>
      <c r="AZ69" s="59">
        <v>3.9067344660796088E-2</v>
      </c>
      <c r="BA69" s="59">
        <v>-7.4268859851327473E-3</v>
      </c>
      <c r="BB69" s="59">
        <v>4.0469470187510792E-2</v>
      </c>
      <c r="BC69" t="s">
        <v>433</v>
      </c>
      <c r="BD69">
        <v>1.662557349412876</v>
      </c>
    </row>
    <row r="70" spans="1:78">
      <c r="A70" s="3">
        <v>45541</v>
      </c>
      <c r="B70" s="48">
        <v>102.70816000000001</v>
      </c>
      <c r="C70" s="48">
        <v>107.76678</v>
      </c>
      <c r="D70" s="48">
        <v>132.54819000000001</v>
      </c>
      <c r="E70" s="48">
        <v>115.496</v>
      </c>
      <c r="F70" s="48">
        <v>29.63897</v>
      </c>
      <c r="G70" s="48">
        <v>39.774880000000003</v>
      </c>
      <c r="H70">
        <v>67.67</v>
      </c>
      <c r="I70" s="48">
        <v>4.0315000000000003</v>
      </c>
      <c r="J70" s="49">
        <v>656.66822000000002</v>
      </c>
      <c r="K70" s="49">
        <v>10240.76614</v>
      </c>
      <c r="L70" s="50">
        <v>-6.8283666305500201E-2</v>
      </c>
      <c r="M70" s="50">
        <v>-4.4938082629991438E-2</v>
      </c>
      <c r="N70" s="50">
        <v>-6.3467395572892271E-2</v>
      </c>
      <c r="O70" s="50">
        <v>-6.5750698547430764E-2</v>
      </c>
      <c r="P70" s="50">
        <v>-6.0659602141922564E-2</v>
      </c>
      <c r="Q70" s="50">
        <v>-7.681995253993068E-2</v>
      </c>
      <c r="R70" s="47">
        <v>-6.2327146286433543E-2</v>
      </c>
      <c r="S70" s="50">
        <v>-7.9945615227736133E-2</v>
      </c>
      <c r="T70" s="50">
        <v>-3.2517398608111203E-2</v>
      </c>
      <c r="U70" s="50">
        <v>-5.6323120713854924E-2</v>
      </c>
      <c r="V70" s="50">
        <v>-4.2281518834945131E-2</v>
      </c>
      <c r="W70" s="50">
        <f t="shared" si="2"/>
        <v>-6.2327146286433543E-2</v>
      </c>
      <c r="Y70" s="63">
        <v>9.9999999999999992E-2</v>
      </c>
      <c r="Z70">
        <v>2</v>
      </c>
      <c r="AO70" t="str">
        <f t="shared" si="4"/>
        <v/>
      </c>
      <c r="AQ70" s="3">
        <v>45541</v>
      </c>
      <c r="AR70" s="59">
        <v>-6.8283666305500201E-2</v>
      </c>
      <c r="AS70" s="59">
        <v>-4.4938082629991438E-2</v>
      </c>
      <c r="AT70" s="59">
        <v>-6.3467395572892271E-2</v>
      </c>
      <c r="AU70" s="59">
        <v>-6.5750698547430764E-2</v>
      </c>
      <c r="AV70" s="59">
        <v>-6.0659602141922564E-2</v>
      </c>
      <c r="AW70" s="59">
        <v>-7.681995253993068E-2</v>
      </c>
      <c r="AX70" s="59">
        <v>-6.2327146286433543E-2</v>
      </c>
      <c r="AY70" s="59">
        <v>-7.9945615227736133E-2</v>
      </c>
      <c r="AZ70" s="59">
        <v>-3.2517398608111203E-2</v>
      </c>
      <c r="BA70" s="59">
        <v>-5.6323120713854924E-2</v>
      </c>
      <c r="BB70" s="59">
        <v>-4.2281518834945131E-2</v>
      </c>
      <c r="BC70" t="s">
        <v>434</v>
      </c>
      <c r="BD70" s="29">
        <v>8.4211755798682328E-2</v>
      </c>
    </row>
    <row r="71" spans="1:78" ht="14.5" thickBot="1">
      <c r="A71" s="3">
        <v>45534</v>
      </c>
      <c r="B71" s="48">
        <v>110.23544</v>
      </c>
      <c r="C71" s="48">
        <v>112.83748</v>
      </c>
      <c r="D71" s="48">
        <v>141.53077999999999</v>
      </c>
      <c r="E71" s="48">
        <v>123.62439000000001</v>
      </c>
      <c r="F71" s="48">
        <v>31.552959999999999</v>
      </c>
      <c r="G71" s="48">
        <v>43.08464</v>
      </c>
      <c r="H71">
        <v>73.55</v>
      </c>
      <c r="I71" s="48">
        <v>4.1669999999999998</v>
      </c>
      <c r="J71" s="49">
        <v>695.86130000000003</v>
      </c>
      <c r="K71" s="49">
        <v>10692.87723</v>
      </c>
      <c r="L71" s="50">
        <v>2.145420547238186E-2</v>
      </c>
      <c r="M71" s="50">
        <v>1.3927071999146001E-2</v>
      </c>
      <c r="N71" s="50">
        <v>2.2354549902947607E-3</v>
      </c>
      <c r="O71" s="50">
        <v>1.513000748962301E-2</v>
      </c>
      <c r="P71" s="50">
        <v>-4.3975939919848051E-3</v>
      </c>
      <c r="Q71" s="50">
        <v>1.7896807708950302E-3</v>
      </c>
      <c r="R71" s="47">
        <v>5.7369242515947997E-3</v>
      </c>
      <c r="S71" s="50">
        <v>-1.7105438995055455E-2</v>
      </c>
      <c r="T71" s="50">
        <v>-8.0933111164007698E-3</v>
      </c>
      <c r="U71" s="50">
        <v>1.0231401152157593E-2</v>
      </c>
      <c r="V71" s="50">
        <v>2.6564070412042895E-3</v>
      </c>
      <c r="W71" s="50">
        <f t="shared" si="2"/>
        <v>5.7369242515947997E-3</v>
      </c>
      <c r="Y71" s="64" t="s">
        <v>410</v>
      </c>
      <c r="Z71" s="64">
        <v>7</v>
      </c>
      <c r="AO71" t="str">
        <f t="shared" si="4"/>
        <v/>
      </c>
      <c r="AQ71" s="3">
        <v>45534</v>
      </c>
      <c r="AR71" s="59">
        <v>2.145420547238186E-2</v>
      </c>
      <c r="AS71" s="59">
        <v>1.3927071999146001E-2</v>
      </c>
      <c r="AT71" s="59">
        <v>2.2354549902947607E-3</v>
      </c>
      <c r="AU71" s="59">
        <v>1.513000748962301E-2</v>
      </c>
      <c r="AV71" s="59">
        <v>-4.3975939919848051E-3</v>
      </c>
      <c r="AW71" s="59">
        <v>1.7896807708950302E-3</v>
      </c>
      <c r="AX71" s="59">
        <v>5.7369242515947997E-3</v>
      </c>
      <c r="AY71" s="59">
        <v>-1.7105438995055455E-2</v>
      </c>
      <c r="AZ71" s="59">
        <v>-8.0933111164007698E-3</v>
      </c>
      <c r="BA71" s="59">
        <v>1.0231401152157593E-2</v>
      </c>
      <c r="BB71" s="59">
        <v>2.6564070412042895E-3</v>
      </c>
      <c r="BC71" s="64" t="s">
        <v>435</v>
      </c>
      <c r="BD71" s="64">
        <v>1.9876082815890745</v>
      </c>
      <c r="BE71" s="64"/>
    </row>
    <row r="72" spans="1:78">
      <c r="A72" s="3">
        <v>45527</v>
      </c>
      <c r="B72" s="48">
        <v>107.92010000000001</v>
      </c>
      <c r="C72" s="48">
        <v>111.28757</v>
      </c>
      <c r="D72" s="48">
        <v>141.21510000000001</v>
      </c>
      <c r="E72" s="48">
        <v>121.78183</v>
      </c>
      <c r="F72" s="48">
        <v>31.692329999999998</v>
      </c>
      <c r="G72" s="48">
        <v>43.007669999999997</v>
      </c>
      <c r="H72">
        <v>74.83</v>
      </c>
      <c r="I72" s="48">
        <v>4.2009999999999996</v>
      </c>
      <c r="J72" s="49">
        <v>688.81376999999998</v>
      </c>
      <c r="K72" s="49">
        <v>10664.547850000001</v>
      </c>
      <c r="L72" s="50">
        <v>1.9787948727925109E-3</v>
      </c>
      <c r="M72" s="50">
        <v>-1.5655392436045634E-2</v>
      </c>
      <c r="N72" s="50">
        <v>1.3595149791119088E-2</v>
      </c>
      <c r="O72" s="50">
        <v>-9.0582174837975371E-3</v>
      </c>
      <c r="P72" s="50">
        <v>0</v>
      </c>
      <c r="Q72" s="50">
        <v>-8.6494889346981907E-3</v>
      </c>
      <c r="R72" s="47">
        <v>-3.9535898126844549E-3</v>
      </c>
      <c r="S72" s="50">
        <v>-9.3989939105111331E-3</v>
      </c>
      <c r="T72" s="50">
        <v>1.3877156992880169E-2</v>
      </c>
      <c r="U72" s="50">
        <v>-4.9652081368066758E-3</v>
      </c>
      <c r="V72" s="50">
        <v>1.4618876571602879E-2</v>
      </c>
      <c r="W72" s="50">
        <f t="shared" si="2"/>
        <v>-3.9535898126844549E-3</v>
      </c>
      <c r="AO72" t="str">
        <f t="shared" si="4"/>
        <v/>
      </c>
      <c r="AQ72" s="3">
        <v>45527</v>
      </c>
      <c r="AR72" s="59">
        <v>1.9787948727925109E-3</v>
      </c>
      <c r="AS72" s="59">
        <v>-1.5655392436045634E-2</v>
      </c>
      <c r="AT72" s="59">
        <v>1.3595149791119088E-2</v>
      </c>
      <c r="AU72" s="59">
        <v>-9.0582174837975371E-3</v>
      </c>
      <c r="AV72" s="59">
        <v>0</v>
      </c>
      <c r="AW72" s="59">
        <v>-8.6494889346981907E-3</v>
      </c>
      <c r="AX72" s="59">
        <v>-3.9535898126844549E-3</v>
      </c>
      <c r="AY72" s="59">
        <v>-9.3989939105111331E-3</v>
      </c>
      <c r="AZ72" s="59">
        <v>1.3877156992880169E-2</v>
      </c>
      <c r="BA72" s="59">
        <v>-4.9652081368066758E-3</v>
      </c>
      <c r="BB72" s="59">
        <v>1.4618876571602879E-2</v>
      </c>
    </row>
    <row r="73" spans="1:78" ht="14.5" thickBot="1">
      <c r="A73" s="3">
        <v>45520</v>
      </c>
      <c r="B73" s="48">
        <v>107.70697</v>
      </c>
      <c r="C73" s="48">
        <v>113.05753</v>
      </c>
      <c r="D73" s="48">
        <v>139.32101</v>
      </c>
      <c r="E73" s="48">
        <v>122.89503999999999</v>
      </c>
      <c r="F73" s="48">
        <v>31.692329999999998</v>
      </c>
      <c r="G73" s="48">
        <v>43.382910000000003</v>
      </c>
      <c r="H73">
        <v>75.540000000000006</v>
      </c>
      <c r="I73" s="48">
        <v>4.1435000000000004</v>
      </c>
      <c r="J73" s="49">
        <v>692.25094000000001</v>
      </c>
      <c r="K73" s="49">
        <v>10510.890439999999</v>
      </c>
      <c r="L73" s="50">
        <v>3.106739106669032E-2</v>
      </c>
      <c r="M73" s="50">
        <v>2.2832450856817843E-3</v>
      </c>
      <c r="N73" s="50">
        <v>1.5725255163396623E-2</v>
      </c>
      <c r="O73" s="50">
        <v>1.2091981379720673E-2</v>
      </c>
      <c r="P73" s="50">
        <v>2.5556450482920878E-2</v>
      </c>
      <c r="Q73" s="50">
        <v>3.7846482616348265E-3</v>
      </c>
      <c r="R73" s="47">
        <v>1.1888316074670956E-2</v>
      </c>
      <c r="S73" s="50">
        <v>-9.2580346515003242E-4</v>
      </c>
      <c r="T73" s="50">
        <v>3.7690959178562577E-2</v>
      </c>
      <c r="U73" s="50">
        <v>8.5262859909180921E-3</v>
      </c>
      <c r="V73" s="50">
        <v>3.9752742538921693E-2</v>
      </c>
      <c r="W73" s="50">
        <f t="shared" ref="W73:W136" si="135">AVERAGE(M73:Q73)</f>
        <v>1.1888316074670956E-2</v>
      </c>
      <c r="AO73" t="str">
        <f t="shared" ref="AO73:AO136" si="136">IF(A73&lt;$AP$3,"",IF(A73&lt;=$AP$4,1,""))</f>
        <v/>
      </c>
      <c r="AQ73" s="3">
        <v>45520</v>
      </c>
      <c r="AR73" s="59">
        <v>3.106739106669032E-2</v>
      </c>
      <c r="AS73" s="59">
        <v>2.2832450856817843E-3</v>
      </c>
      <c r="AT73" s="59">
        <v>1.5725255163396623E-2</v>
      </c>
      <c r="AU73" s="59">
        <v>1.2091981379720673E-2</v>
      </c>
      <c r="AV73" s="59">
        <v>2.5556450482920878E-2</v>
      </c>
      <c r="AW73" s="59">
        <v>3.7846482616348265E-3</v>
      </c>
      <c r="AX73" s="59">
        <v>1.1888316074670956E-2</v>
      </c>
      <c r="AY73" s="59">
        <v>-9.2580346515003242E-4</v>
      </c>
      <c r="AZ73" s="59">
        <v>3.7690959178562577E-2</v>
      </c>
      <c r="BA73" s="59">
        <v>8.5262859909180921E-3</v>
      </c>
      <c r="BB73" s="59">
        <v>3.9752742538921693E-2</v>
      </c>
      <c r="BC73" t="s">
        <v>441</v>
      </c>
    </row>
    <row r="74" spans="1:78">
      <c r="A74" s="3">
        <v>45513</v>
      </c>
      <c r="B74" s="48">
        <v>104.46162</v>
      </c>
      <c r="C74" s="48">
        <v>112.79998000000001</v>
      </c>
      <c r="D74" s="48">
        <v>137.16407000000001</v>
      </c>
      <c r="E74" s="48">
        <v>121.42675</v>
      </c>
      <c r="F74" s="48">
        <v>30.902570000000001</v>
      </c>
      <c r="G74" s="48">
        <v>43.219340000000003</v>
      </c>
      <c r="H74">
        <v>75.61</v>
      </c>
      <c r="I74" s="48">
        <v>3.9929999999999999</v>
      </c>
      <c r="J74" s="49">
        <v>686.39850999999999</v>
      </c>
      <c r="K74" s="49">
        <v>10109.02882</v>
      </c>
      <c r="L74" s="50">
        <v>2.6850757725664032E-2</v>
      </c>
      <c r="M74" s="50">
        <v>1.685491406943429E-2</v>
      </c>
      <c r="N74" s="50">
        <v>-2.3965018054261322E-2</v>
      </c>
      <c r="O74" s="50">
        <v>2.9368692637947502E-2</v>
      </c>
      <c r="P74" s="50">
        <v>-1.002419312469327E-2</v>
      </c>
      <c r="Q74" s="50">
        <v>4.9777762880195198E-2</v>
      </c>
      <c r="R74" s="47">
        <v>1.2402431681724479E-2</v>
      </c>
      <c r="S74" s="50">
        <v>2.8427638737758443E-2</v>
      </c>
      <c r="T74" s="50">
        <v>-2.6809651474530849E-2</v>
      </c>
      <c r="U74" s="50">
        <v>1.1686463181253881E-2</v>
      </c>
      <c r="V74" s="50">
        <v>-2.9594478449979089E-4</v>
      </c>
      <c r="W74" s="50">
        <f t="shared" si="135"/>
        <v>1.2402431681724479E-2</v>
      </c>
      <c r="Y74" s="65" t="s">
        <v>409</v>
      </c>
      <c r="Z74" s="65" t="s">
        <v>2</v>
      </c>
      <c r="AO74" t="str">
        <f t="shared" si="136"/>
        <v/>
      </c>
      <c r="AQ74" s="3">
        <v>45513</v>
      </c>
      <c r="AR74" s="59">
        <v>2.6850757725664032E-2</v>
      </c>
      <c r="AS74" s="59">
        <v>1.685491406943429E-2</v>
      </c>
      <c r="AT74" s="59">
        <v>-2.3965018054261322E-2</v>
      </c>
      <c r="AU74" s="59">
        <v>2.9368692637947502E-2</v>
      </c>
      <c r="AV74" s="59">
        <v>-1.002419312469327E-2</v>
      </c>
      <c r="AW74" s="59">
        <v>4.9777762880195198E-2</v>
      </c>
      <c r="AX74" s="59">
        <v>1.2402431681724479E-2</v>
      </c>
      <c r="AY74" s="59">
        <v>2.8427638737758443E-2</v>
      </c>
      <c r="AZ74" s="59">
        <v>-2.6809651474530849E-2</v>
      </c>
      <c r="BA74" s="59">
        <v>1.1686463181253881E-2</v>
      </c>
      <c r="BB74" s="59">
        <v>-2.9594478449979089E-4</v>
      </c>
      <c r="BC74" t="s">
        <v>418</v>
      </c>
    </row>
    <row r="75" spans="1:78" ht="14.5" thickBot="1">
      <c r="A75" s="3">
        <v>45506</v>
      </c>
      <c r="B75" s="48">
        <v>101.73009</v>
      </c>
      <c r="C75" s="48">
        <v>110.93026</v>
      </c>
      <c r="D75" s="48">
        <v>140.53192000000001</v>
      </c>
      <c r="E75" s="48">
        <v>117.96235</v>
      </c>
      <c r="F75" s="48">
        <v>31.215479999999999</v>
      </c>
      <c r="G75" s="48">
        <v>41.169989999999999</v>
      </c>
      <c r="H75">
        <v>73.52</v>
      </c>
      <c r="I75" s="48">
        <v>4.1029999999999998</v>
      </c>
      <c r="J75" s="49">
        <v>678.46960000000001</v>
      </c>
      <c r="K75" s="49">
        <v>10112.021419999999</v>
      </c>
      <c r="L75" s="50">
        <v>-4.5913798627122415E-2</v>
      </c>
      <c r="M75" s="50">
        <v>-3.8353103769080965E-3</v>
      </c>
      <c r="N75" s="50">
        <v>-5.8857030194384485E-2</v>
      </c>
      <c r="O75" s="50">
        <v>-3.3267760318775874E-2</v>
      </c>
      <c r="P75" s="50">
        <v>-3.3191543134511226E-2</v>
      </c>
      <c r="Q75" s="50">
        <v>-7.6607504040544061E-2</v>
      </c>
      <c r="R75" s="47">
        <v>-4.115182961302475E-2</v>
      </c>
      <c r="S75" s="50">
        <v>-4.7174701918092254E-2</v>
      </c>
      <c r="T75" s="50">
        <v>-5.0921435499514667E-3</v>
      </c>
      <c r="U75" s="50">
        <v>-3.7356538946887285E-2</v>
      </c>
      <c r="V75" s="50">
        <v>-2.0513037581700977E-2</v>
      </c>
      <c r="W75" s="50">
        <f t="shared" si="135"/>
        <v>-4.115182961302475E-2</v>
      </c>
      <c r="Y75" s="63">
        <v>-0.1</v>
      </c>
      <c r="Z75">
        <v>9</v>
      </c>
      <c r="AO75" t="str">
        <f t="shared" si="136"/>
        <v/>
      </c>
      <c r="AQ75" s="3">
        <v>45506</v>
      </c>
      <c r="AR75" s="59">
        <v>-4.5913798627122415E-2</v>
      </c>
      <c r="AS75" s="59">
        <v>-3.8353103769080965E-3</v>
      </c>
      <c r="AT75" s="59">
        <v>-5.8857030194384485E-2</v>
      </c>
      <c r="AU75" s="59">
        <v>-3.3267760318775874E-2</v>
      </c>
      <c r="AV75" s="59">
        <v>-3.3191543134511226E-2</v>
      </c>
      <c r="AW75" s="59">
        <v>-7.6607504040544061E-2</v>
      </c>
      <c r="AX75" s="59">
        <v>-4.115182961302475E-2</v>
      </c>
      <c r="AY75" s="59">
        <v>-4.7174701918092254E-2</v>
      </c>
      <c r="AZ75" s="59">
        <v>-5.0921435499514667E-3</v>
      </c>
      <c r="BA75" s="59">
        <v>-3.7356538946887285E-2</v>
      </c>
      <c r="BB75" s="59">
        <v>-2.0513037581700977E-2</v>
      </c>
    </row>
    <row r="76" spans="1:78">
      <c r="A76" s="3">
        <v>45499</v>
      </c>
      <c r="B76" s="48">
        <v>106.62568</v>
      </c>
      <c r="C76" s="48">
        <v>111.35735</v>
      </c>
      <c r="D76" s="48">
        <v>149.32048</v>
      </c>
      <c r="E76" s="48">
        <v>122.02173999999999</v>
      </c>
      <c r="F76" s="48">
        <v>32.287140000000001</v>
      </c>
      <c r="G76" s="48">
        <v>44.58558</v>
      </c>
      <c r="H76">
        <v>77.16</v>
      </c>
      <c r="I76" s="48">
        <v>4.1239999999999997</v>
      </c>
      <c r="J76" s="49">
        <v>704.79843000000005</v>
      </c>
      <c r="K76" s="49">
        <v>10323.79379</v>
      </c>
      <c r="L76" s="50">
        <v>-3.0520343349543788E-2</v>
      </c>
      <c r="M76" s="50">
        <v>1.0855517658666436E-2</v>
      </c>
      <c r="N76" s="50">
        <v>-8.2312819532546211E-3</v>
      </c>
      <c r="O76" s="50">
        <v>-1.6247566049625295E-2</v>
      </c>
      <c r="P76" s="50">
        <v>-3.6742957599793513E-3</v>
      </c>
      <c r="Q76" s="50">
        <v>-2.9325589810108688E-2</v>
      </c>
      <c r="R76" s="47">
        <v>-9.3246431828603038E-3</v>
      </c>
      <c r="S76" s="50">
        <v>-1.8819938962360228E-2</v>
      </c>
      <c r="T76" s="50">
        <v>-2.6554939218694895E-2</v>
      </c>
      <c r="U76" s="50">
        <v>-2.4241232727978401E-3</v>
      </c>
      <c r="V76" s="50">
        <v>-8.2457730341276569E-3</v>
      </c>
      <c r="W76" s="50">
        <f t="shared" si="135"/>
        <v>-9.3246431828603038E-3</v>
      </c>
      <c r="Y76" s="63">
        <v>-9.0000000000000011E-2</v>
      </c>
      <c r="Z76">
        <v>2</v>
      </c>
      <c r="AO76" t="str">
        <f t="shared" si="136"/>
        <v/>
      </c>
      <c r="AQ76" s="3">
        <v>45499</v>
      </c>
      <c r="AR76" s="59">
        <v>-3.0520343349543788E-2</v>
      </c>
      <c r="AS76" s="59">
        <v>1.0855517658666436E-2</v>
      </c>
      <c r="AT76" s="59">
        <v>-8.2312819532546211E-3</v>
      </c>
      <c r="AU76" s="59">
        <v>-1.6247566049625295E-2</v>
      </c>
      <c r="AV76" s="59">
        <v>-3.6742957599793513E-3</v>
      </c>
      <c r="AW76" s="59">
        <v>-2.9325589810108688E-2</v>
      </c>
      <c r="AX76" s="59">
        <v>-9.3246431828603038E-3</v>
      </c>
      <c r="AY76" s="59">
        <v>-1.8819938962360228E-2</v>
      </c>
      <c r="AZ76" s="59">
        <v>-2.6554939218694895E-2</v>
      </c>
      <c r="BA76" s="59">
        <v>-2.4241232727978401E-3</v>
      </c>
      <c r="BB76" s="59">
        <v>-8.2457730341276569E-3</v>
      </c>
      <c r="BC76" s="65"/>
      <c r="BD76" s="65" t="s">
        <v>419</v>
      </c>
      <c r="BE76" s="65" t="s">
        <v>420</v>
      </c>
    </row>
    <row r="77" spans="1:78">
      <c r="A77" s="3">
        <v>45492</v>
      </c>
      <c r="B77" s="48">
        <v>109.98238000000001</v>
      </c>
      <c r="C77" s="48">
        <v>110.16149</v>
      </c>
      <c r="D77" s="48">
        <v>150.55977999999999</v>
      </c>
      <c r="E77" s="48">
        <v>124.03704</v>
      </c>
      <c r="F77" s="48">
        <v>32.406210000000002</v>
      </c>
      <c r="G77" s="48">
        <v>45.932580000000002</v>
      </c>
      <c r="H77">
        <v>78.64</v>
      </c>
      <c r="I77" s="48">
        <v>4.2365000000000004</v>
      </c>
      <c r="J77" s="49">
        <v>706.51110000000006</v>
      </c>
      <c r="K77" s="49">
        <v>10409.62923</v>
      </c>
      <c r="L77" s="50">
        <v>1.0694679034650267E-2</v>
      </c>
      <c r="M77" s="50">
        <v>2.4719631440793366E-2</v>
      </c>
      <c r="N77" s="50">
        <v>2.2880670156305349E-2</v>
      </c>
      <c r="O77" s="50">
        <v>9.3099756527859068E-3</v>
      </c>
      <c r="P77" s="50">
        <v>5.3992624761962649E-3</v>
      </c>
      <c r="Q77" s="50">
        <v>2.71085064762564E-2</v>
      </c>
      <c r="R77" s="47">
        <v>1.7883609240467457E-2</v>
      </c>
      <c r="S77" s="50">
        <v>-2.9375462848679312E-2</v>
      </c>
      <c r="T77" s="50">
        <v>-7.7618114522098769E-2</v>
      </c>
      <c r="U77" s="50">
        <v>2.0247795450996753E-2</v>
      </c>
      <c r="V77" s="50">
        <v>-1.9528267850026704E-2</v>
      </c>
      <c r="W77" s="50">
        <f t="shared" si="135"/>
        <v>1.7883609240467457E-2</v>
      </c>
      <c r="Y77" s="63">
        <v>-8.0000000000000016E-2</v>
      </c>
      <c r="Z77">
        <v>4</v>
      </c>
      <c r="AO77" t="str">
        <f t="shared" si="136"/>
        <v/>
      </c>
      <c r="AQ77" s="3">
        <v>45492</v>
      </c>
      <c r="AR77" s="59">
        <v>1.0694679034650267E-2</v>
      </c>
      <c r="AS77" s="59">
        <v>2.4719631440793366E-2</v>
      </c>
      <c r="AT77" s="59">
        <v>2.2880670156305349E-2</v>
      </c>
      <c r="AU77" s="59">
        <v>9.3099756527859068E-3</v>
      </c>
      <c r="AV77" s="59">
        <v>5.3992624761962649E-3</v>
      </c>
      <c r="AW77" s="59">
        <v>2.71085064762564E-2</v>
      </c>
      <c r="AX77" s="59">
        <v>1.7883609240467457E-2</v>
      </c>
      <c r="AY77" s="59">
        <v>-2.9375462848679312E-2</v>
      </c>
      <c r="AZ77" s="59">
        <v>-7.7618114522098769E-2</v>
      </c>
      <c r="BA77" s="59">
        <v>2.0247795450996753E-2</v>
      </c>
      <c r="BB77" s="59">
        <v>-1.9528267850026704E-2</v>
      </c>
      <c r="BC77" t="s">
        <v>421</v>
      </c>
      <c r="BD77">
        <v>1.9063796909576487E-3</v>
      </c>
      <c r="BE77">
        <v>6.0169027940396762E-3</v>
      </c>
    </row>
    <row r="78" spans="1:78">
      <c r="A78" s="3">
        <v>45485</v>
      </c>
      <c r="B78" s="48">
        <v>108.8186</v>
      </c>
      <c r="C78" s="48">
        <v>107.50403</v>
      </c>
      <c r="D78" s="48">
        <v>147.19193000000001</v>
      </c>
      <c r="E78" s="48">
        <v>122.89291</v>
      </c>
      <c r="F78" s="48">
        <v>32.23218</v>
      </c>
      <c r="G78" s="48">
        <v>44.720280000000002</v>
      </c>
      <c r="H78">
        <v>81.02</v>
      </c>
      <c r="I78" s="48">
        <v>4.593</v>
      </c>
      <c r="J78" s="49">
        <v>692.48970999999995</v>
      </c>
      <c r="K78" s="49">
        <v>10616.960069999999</v>
      </c>
      <c r="L78" s="50">
        <v>5.2421623681895291E-3</v>
      </c>
      <c r="M78" s="50">
        <v>-8.8207188658173674E-4</v>
      </c>
      <c r="N78" s="50">
        <v>8.2949824573086417E-3</v>
      </c>
      <c r="O78" s="50">
        <v>3.2095399671138169E-2</v>
      </c>
      <c r="P78" s="50">
        <v>-5.0202381906562454E-2</v>
      </c>
      <c r="Q78" s="50">
        <v>-1.1694725196720546E-2</v>
      </c>
      <c r="R78" s="47">
        <v>-4.4777593722835855E-3</v>
      </c>
      <c r="S78" s="50">
        <v>-2.5733525733525719E-2</v>
      </c>
      <c r="T78" s="50">
        <v>-1.2682717110920061E-2</v>
      </c>
      <c r="U78" s="50">
        <v>4.5123947501966022E-3</v>
      </c>
      <c r="V78" s="50">
        <v>8.8011882763010529E-3</v>
      </c>
      <c r="W78" s="50">
        <f t="shared" si="135"/>
        <v>-4.4777593722835855E-3</v>
      </c>
      <c r="Y78" s="63">
        <v>-7.0000000000000021E-2</v>
      </c>
      <c r="Z78">
        <v>9</v>
      </c>
      <c r="AO78" t="str">
        <f t="shared" si="136"/>
        <v/>
      </c>
      <c r="AQ78" s="3">
        <v>45485</v>
      </c>
      <c r="AR78" s="59">
        <v>5.2421623681895291E-3</v>
      </c>
      <c r="AS78" s="59">
        <v>-8.8207188658173674E-4</v>
      </c>
      <c r="AT78" s="59">
        <v>8.2949824573086417E-3</v>
      </c>
      <c r="AU78" s="59">
        <v>3.2095399671138169E-2</v>
      </c>
      <c r="AV78" s="59">
        <v>-5.0202381906562454E-2</v>
      </c>
      <c r="AW78" s="59">
        <v>-1.1694725196720546E-2</v>
      </c>
      <c r="AX78" s="59">
        <v>-4.4777593722835855E-3</v>
      </c>
      <c r="AY78" s="59">
        <v>-2.5733525733525719E-2</v>
      </c>
      <c r="AZ78" s="59">
        <v>-1.2682717110920061E-2</v>
      </c>
      <c r="BA78" s="59">
        <v>4.5123947501966022E-3</v>
      </c>
      <c r="BB78" s="59">
        <v>8.8011882763010529E-3</v>
      </c>
      <c r="BC78" t="s">
        <v>422</v>
      </c>
      <c r="BD78">
        <v>5.8106230133235829E-4</v>
      </c>
      <c r="BE78">
        <v>4.4033044275654476E-4</v>
      </c>
    </row>
    <row r="79" spans="1:78">
      <c r="A79" s="3">
        <v>45478</v>
      </c>
      <c r="B79" s="48">
        <v>108.25113</v>
      </c>
      <c r="C79" s="48">
        <v>107.59894</v>
      </c>
      <c r="D79" s="48">
        <v>145.98102</v>
      </c>
      <c r="E79" s="48">
        <v>119.07127</v>
      </c>
      <c r="F79" s="48">
        <v>33.935839999999999</v>
      </c>
      <c r="G79" s="48">
        <v>45.249459999999999</v>
      </c>
      <c r="H79">
        <v>83.16</v>
      </c>
      <c r="I79" s="48">
        <v>4.6520000000000001</v>
      </c>
      <c r="J79" s="49">
        <v>689.37896000000001</v>
      </c>
      <c r="K79" s="49">
        <v>10524.333430000001</v>
      </c>
      <c r="L79" s="50">
        <v>-1.5999275710307015E-2</v>
      </c>
      <c r="M79" s="50">
        <v>-1.5201466961559995E-2</v>
      </c>
      <c r="N79" s="50">
        <v>-1.3489314193348534E-2</v>
      </c>
      <c r="O79" s="50">
        <v>-7.3886112583622099E-3</v>
      </c>
      <c r="P79" s="50">
        <v>2.6315797432323373E-2</v>
      </c>
      <c r="Q79" s="50">
        <v>-7.8058653077647255E-3</v>
      </c>
      <c r="R79" s="47">
        <v>-3.5138920577424183E-3</v>
      </c>
      <c r="S79" s="50">
        <v>1.9867549668874052E-2</v>
      </c>
      <c r="T79" s="50">
        <v>5.9319139246271302E-2</v>
      </c>
      <c r="U79" s="50">
        <v>-1.2679323079502813E-2</v>
      </c>
      <c r="V79" s="50">
        <v>1.9700417129520531E-2</v>
      </c>
      <c r="W79" s="50">
        <f t="shared" si="135"/>
        <v>-3.5138920577424183E-3</v>
      </c>
      <c r="Y79" s="63">
        <v>-6.0000000000000019E-2</v>
      </c>
      <c r="Z79">
        <v>5</v>
      </c>
      <c r="AO79" t="str">
        <f t="shared" si="136"/>
        <v/>
      </c>
      <c r="AQ79" s="3">
        <v>45478</v>
      </c>
      <c r="AR79" s="59">
        <v>-1.5999275710307015E-2</v>
      </c>
      <c r="AS79" s="59">
        <v>-1.5201466961559995E-2</v>
      </c>
      <c r="AT79" s="59">
        <v>-1.3489314193348534E-2</v>
      </c>
      <c r="AU79" s="59">
        <v>-7.3886112583622099E-3</v>
      </c>
      <c r="AV79" s="59">
        <v>2.6315797432323373E-2</v>
      </c>
      <c r="AW79" s="59">
        <v>-7.8058653077647255E-3</v>
      </c>
      <c r="AX79" s="59">
        <v>-3.5138920577424183E-3</v>
      </c>
      <c r="AY79" s="59">
        <v>1.9867549668874052E-2</v>
      </c>
      <c r="AZ79" s="59">
        <v>5.9319139246271302E-2</v>
      </c>
      <c r="BA79" s="59">
        <v>-1.2679323079502813E-2</v>
      </c>
      <c r="BB79" s="59">
        <v>1.9700417129520531E-2</v>
      </c>
      <c r="BC79" t="s">
        <v>423</v>
      </c>
      <c r="BD79">
        <v>197</v>
      </c>
      <c r="BE79">
        <v>43</v>
      </c>
    </row>
    <row r="80" spans="1:78">
      <c r="A80" s="3">
        <v>45471</v>
      </c>
      <c r="B80" s="48">
        <v>110.01123</v>
      </c>
      <c r="C80" s="48">
        <v>109.25985</v>
      </c>
      <c r="D80" s="48">
        <v>147.97712999999999</v>
      </c>
      <c r="E80" s="48">
        <v>119.95759</v>
      </c>
      <c r="F80" s="48">
        <v>33.065689999999996</v>
      </c>
      <c r="G80" s="48">
        <v>45.605449999999998</v>
      </c>
      <c r="H80">
        <v>81.540000000000006</v>
      </c>
      <c r="I80" s="48">
        <v>4.3914999999999997</v>
      </c>
      <c r="J80" s="49">
        <v>698.23207000000002</v>
      </c>
      <c r="K80" s="49">
        <v>10321.00532</v>
      </c>
      <c r="L80" s="50">
        <v>2.730369179926484E-2</v>
      </c>
      <c r="M80" s="50">
        <v>3.9364337368652524E-2</v>
      </c>
      <c r="N80" s="50">
        <v>7.3415918157455629E-3</v>
      </c>
      <c r="O80" s="50">
        <v>3.1298686984931434E-2</v>
      </c>
      <c r="P80" s="50">
        <v>1.6615076027016284E-2</v>
      </c>
      <c r="Q80" s="50">
        <v>3.4482719511528259E-2</v>
      </c>
      <c r="R80" s="47">
        <v>2.5820482341574812E-2</v>
      </c>
      <c r="S80" s="50">
        <v>1.0033444816053505E-2</v>
      </c>
      <c r="T80" s="50">
        <v>-1.1368752814047811E-2</v>
      </c>
      <c r="U80" s="50">
        <v>2.6783495203125174E-2</v>
      </c>
      <c r="V80" s="50">
        <v>-6.1685757337559544E-4</v>
      </c>
      <c r="W80" s="50">
        <f t="shared" si="135"/>
        <v>2.5820482341574812E-2</v>
      </c>
      <c r="Y80" s="63">
        <v>-5.0000000000000017E-2</v>
      </c>
      <c r="Z80">
        <v>3</v>
      </c>
      <c r="AO80" t="str">
        <f t="shared" si="136"/>
        <v/>
      </c>
      <c r="AQ80" s="3">
        <v>45471</v>
      </c>
      <c r="AR80" s="59">
        <v>2.730369179926484E-2</v>
      </c>
      <c r="AS80" s="59">
        <v>3.9364337368652524E-2</v>
      </c>
      <c r="AT80" s="59">
        <v>7.3415918157455629E-3</v>
      </c>
      <c r="AU80" s="59">
        <v>3.1298686984931434E-2</v>
      </c>
      <c r="AV80" s="59">
        <v>1.6615076027016284E-2</v>
      </c>
      <c r="AW80" s="59">
        <v>3.4482719511528259E-2</v>
      </c>
      <c r="AX80" s="59">
        <v>2.5820482341574812E-2</v>
      </c>
      <c r="AY80" s="59">
        <v>1.0033444816053505E-2</v>
      </c>
      <c r="AZ80" s="59">
        <v>-1.1368752814047811E-2</v>
      </c>
      <c r="BA80" s="59">
        <v>2.6783495203125174E-2</v>
      </c>
      <c r="BB80" s="59">
        <v>-6.1685757337559544E-4</v>
      </c>
      <c r="BC80" t="s">
        <v>424</v>
      </c>
      <c r="BD80">
        <v>196</v>
      </c>
      <c r="BE80">
        <v>42</v>
      </c>
    </row>
    <row r="81" spans="1:58">
      <c r="A81" s="3">
        <v>45464</v>
      </c>
      <c r="B81" s="48">
        <v>107.08735</v>
      </c>
      <c r="C81" s="48">
        <v>105.12179999999999</v>
      </c>
      <c r="D81" s="48">
        <v>146.89866000000001</v>
      </c>
      <c r="E81" s="48">
        <v>116.31702</v>
      </c>
      <c r="F81" s="48">
        <v>32.525280000000002</v>
      </c>
      <c r="G81" s="48">
        <v>44.085270000000001</v>
      </c>
      <c r="H81">
        <v>80.73</v>
      </c>
      <c r="I81" s="48">
        <v>4.4420000000000002</v>
      </c>
      <c r="J81" s="49">
        <v>680.01878999999997</v>
      </c>
      <c r="K81" s="49">
        <v>10327.375840000001</v>
      </c>
      <c r="L81" s="50">
        <v>1.7826132289496366E-2</v>
      </c>
      <c r="M81" s="50">
        <v>1.5122379926800766E-2</v>
      </c>
      <c r="N81" s="50">
        <v>1.7762296502842778E-2</v>
      </c>
      <c r="O81" s="50">
        <v>3.2222550469672262E-2</v>
      </c>
      <c r="P81" s="50">
        <v>1.7769906187612428E-2</v>
      </c>
      <c r="Q81" s="50">
        <v>5.7068409318465907E-3</v>
      </c>
      <c r="R81" s="47">
        <v>1.7716794803754966E-2</v>
      </c>
      <c r="S81" s="50">
        <v>3.4336963484945526E-2</v>
      </c>
      <c r="T81" s="50">
        <v>-1.1790878754171286E-2</v>
      </c>
      <c r="U81" s="50">
        <v>1.8632154725110039E-2</v>
      </c>
      <c r="V81" s="50">
        <v>6.2294609924036237E-3</v>
      </c>
      <c r="W81" s="50">
        <f t="shared" si="135"/>
        <v>1.7716794803754966E-2</v>
      </c>
      <c r="Y81" s="63">
        <v>-4.0000000000000015E-2</v>
      </c>
      <c r="Z81">
        <v>10</v>
      </c>
      <c r="AO81" t="str">
        <f t="shared" si="136"/>
        <v/>
      </c>
      <c r="AQ81" s="3">
        <v>45464</v>
      </c>
      <c r="AR81" s="59">
        <v>1.7826132289496366E-2</v>
      </c>
      <c r="AS81" s="59">
        <v>1.5122379926800766E-2</v>
      </c>
      <c r="AT81" s="59">
        <v>1.7762296502842778E-2</v>
      </c>
      <c r="AU81" s="59">
        <v>3.2222550469672262E-2</v>
      </c>
      <c r="AV81" s="59">
        <v>1.7769906187612428E-2</v>
      </c>
      <c r="AW81" s="59">
        <v>5.7068409318465907E-3</v>
      </c>
      <c r="AX81" s="59">
        <v>1.7716794803754966E-2</v>
      </c>
      <c r="AY81" s="59">
        <v>3.4336963484945526E-2</v>
      </c>
      <c r="AZ81" s="59">
        <v>-1.1790878754171286E-2</v>
      </c>
      <c r="BA81" s="59">
        <v>1.8632154725110039E-2</v>
      </c>
      <c r="BB81" s="59">
        <v>6.2294609924036237E-3</v>
      </c>
      <c r="BC81" t="s">
        <v>425</v>
      </c>
      <c r="BD81">
        <v>1.3196051076886888</v>
      </c>
    </row>
    <row r="82" spans="1:58">
      <c r="A82" s="3">
        <v>45457</v>
      </c>
      <c r="B82" s="48">
        <v>105.21183000000001</v>
      </c>
      <c r="C82" s="48">
        <v>103.55579</v>
      </c>
      <c r="D82" s="48">
        <v>144.33493999999999</v>
      </c>
      <c r="E82" s="48">
        <v>112.68599</v>
      </c>
      <c r="F82" s="48">
        <v>31.9574</v>
      </c>
      <c r="G82" s="48">
        <v>43.83511</v>
      </c>
      <c r="H82">
        <v>78.05</v>
      </c>
      <c r="I82" s="48">
        <v>4.4950000000000001</v>
      </c>
      <c r="J82" s="49">
        <v>667.58033</v>
      </c>
      <c r="K82" s="49">
        <v>10263.440140000001</v>
      </c>
      <c r="L82" s="50">
        <v>-2.3303566007879084E-2</v>
      </c>
      <c r="M82" s="50">
        <v>-3.2283841305292382E-2</v>
      </c>
      <c r="N82" s="50">
        <v>-2.2488430500513967E-2</v>
      </c>
      <c r="O82" s="50">
        <v>-1.6224277766898942E-2</v>
      </c>
      <c r="P82" s="50">
        <v>-1.049346209937374E-2</v>
      </c>
      <c r="Q82" s="50">
        <v>-1.8782868508952055E-2</v>
      </c>
      <c r="R82" s="47">
        <v>-2.0054576036206216E-2</v>
      </c>
      <c r="S82" s="50">
        <v>3.3364226135310426E-2</v>
      </c>
      <c r="T82" s="50">
        <v>2.5649604103936685E-3</v>
      </c>
      <c r="U82" s="50">
        <v>-2.3195817609775848E-2</v>
      </c>
      <c r="V82" s="50">
        <v>1.6089664539884474E-2</v>
      </c>
      <c r="W82" s="50">
        <f t="shared" si="135"/>
        <v>-2.0054576036206216E-2</v>
      </c>
      <c r="Y82" s="63">
        <v>-3.0000000000000013E-2</v>
      </c>
      <c r="Z82">
        <v>13</v>
      </c>
      <c r="AO82" t="str">
        <f t="shared" si="136"/>
        <v/>
      </c>
      <c r="AQ82" s="3">
        <v>45457</v>
      </c>
      <c r="AR82" s="59">
        <v>-2.3303566007879084E-2</v>
      </c>
      <c r="AS82" s="59">
        <v>-3.2283841305292382E-2</v>
      </c>
      <c r="AT82" s="59">
        <v>-2.2488430500513967E-2</v>
      </c>
      <c r="AU82" s="59">
        <v>-1.6224277766898942E-2</v>
      </c>
      <c r="AV82" s="59">
        <v>-1.049346209937374E-2</v>
      </c>
      <c r="AW82" s="59">
        <v>-1.8782868508952055E-2</v>
      </c>
      <c r="AX82" s="59">
        <v>-2.0054576036206216E-2</v>
      </c>
      <c r="AY82" s="59">
        <v>3.3364226135310426E-2</v>
      </c>
      <c r="AZ82" s="59">
        <v>2.5649604103936685E-3</v>
      </c>
      <c r="BA82" s="59">
        <v>-2.3195817609775848E-2</v>
      </c>
      <c r="BB82" s="59">
        <v>1.6089664539884474E-2</v>
      </c>
      <c r="BC82" t="s">
        <v>426</v>
      </c>
      <c r="BD82">
        <v>0.14369568323843551</v>
      </c>
      <c r="BF82" t="s">
        <v>442</v>
      </c>
    </row>
    <row r="83" spans="1:58" ht="14.5" thickBot="1">
      <c r="A83" s="3">
        <v>45450</v>
      </c>
      <c r="B83" s="48">
        <v>107.72214</v>
      </c>
      <c r="C83" s="48">
        <v>107.01049999999999</v>
      </c>
      <c r="D83" s="48">
        <v>147.65548000000001</v>
      </c>
      <c r="E83" s="48">
        <v>114.54439000000001</v>
      </c>
      <c r="F83" s="48">
        <v>32.296300000000002</v>
      </c>
      <c r="G83" s="48">
        <v>44.674219999999998</v>
      </c>
      <c r="H83">
        <v>75.53</v>
      </c>
      <c r="I83" s="48">
        <v>4.4835000000000003</v>
      </c>
      <c r="J83" s="49">
        <v>683.43312000000003</v>
      </c>
      <c r="K83" s="49">
        <v>10100.91973</v>
      </c>
      <c r="L83" s="50">
        <v>-3.8461490397927345E-2</v>
      </c>
      <c r="M83" s="50">
        <v>-3.8461538461538547E-2</v>
      </c>
      <c r="N83" s="50">
        <v>-3.8324082200211884E-2</v>
      </c>
      <c r="O83" s="50">
        <v>-3.5006018133676764E-2</v>
      </c>
      <c r="P83" s="50">
        <v>-6.1485005432677209E-2</v>
      </c>
      <c r="Q83" s="50">
        <v>-4.665853049049451E-2</v>
      </c>
      <c r="R83" s="47">
        <v>-4.3987034943719784E-2</v>
      </c>
      <c r="S83" s="50">
        <v>-1.8963501753474388E-2</v>
      </c>
      <c r="T83" s="50">
        <v>-2.5749674054758809E-2</v>
      </c>
      <c r="U83" s="50">
        <v>-3.4759924055642211E-2</v>
      </c>
      <c r="V83" s="50">
        <v>1.3437123215999991E-2</v>
      </c>
      <c r="W83" s="50">
        <f t="shared" si="135"/>
        <v>-4.3987034943719784E-2</v>
      </c>
      <c r="Y83" s="63">
        <v>-2.0000000000000011E-2</v>
      </c>
      <c r="Z83">
        <v>17</v>
      </c>
      <c r="AO83" t="str">
        <f t="shared" si="136"/>
        <v/>
      </c>
      <c r="AQ83" s="3">
        <v>45450</v>
      </c>
      <c r="AR83" s="59">
        <v>-3.8461490397927345E-2</v>
      </c>
      <c r="AS83" s="59">
        <v>-3.8461538461538547E-2</v>
      </c>
      <c r="AT83" s="59">
        <v>-3.8324082200211884E-2</v>
      </c>
      <c r="AU83" s="59">
        <v>-3.5006018133676764E-2</v>
      </c>
      <c r="AV83" s="59">
        <v>-6.1485005432677209E-2</v>
      </c>
      <c r="AW83" s="59">
        <v>-4.665853049049451E-2</v>
      </c>
      <c r="AX83" s="59">
        <v>-4.3987034943719784E-2</v>
      </c>
      <c r="AY83" s="59">
        <v>-1.8963501753474388E-2</v>
      </c>
      <c r="AZ83" s="59">
        <v>-2.5749674054758809E-2</v>
      </c>
      <c r="BA83" s="59">
        <v>-3.4759924055642211E-2</v>
      </c>
      <c r="BB83" s="59">
        <v>1.3437123215999991E-2</v>
      </c>
      <c r="BC83" s="64" t="s">
        <v>427</v>
      </c>
      <c r="BD83" s="64">
        <v>1.5355415018844882</v>
      </c>
      <c r="BE83" s="64"/>
    </row>
    <row r="84" spans="1:58">
      <c r="A84" s="3">
        <v>45443</v>
      </c>
      <c r="B84" s="48">
        <v>112.03102</v>
      </c>
      <c r="C84" s="48">
        <v>111.29092</v>
      </c>
      <c r="D84" s="48">
        <v>153.53975</v>
      </c>
      <c r="E84" s="48">
        <v>118.69959</v>
      </c>
      <c r="F84" s="48">
        <v>34.412129999999998</v>
      </c>
      <c r="G84" s="48">
        <v>46.860669999999999</v>
      </c>
      <c r="H84">
        <v>76.989999999999995</v>
      </c>
      <c r="I84" s="48">
        <v>4.6020000000000003</v>
      </c>
      <c r="J84" s="49">
        <v>708.04470000000003</v>
      </c>
      <c r="K84" s="49">
        <v>9966.9920299999994</v>
      </c>
      <c r="L84" s="50">
        <v>-6.5671670378741887E-3</v>
      </c>
      <c r="M84" s="50">
        <v>3.3856499971805842E-2</v>
      </c>
      <c r="N84" s="50">
        <v>2.8843101104604196E-2</v>
      </c>
      <c r="O84" s="50">
        <v>1.0383750521685942E-2</v>
      </c>
      <c r="P84" s="50">
        <v>2.3147996734216081E-2</v>
      </c>
      <c r="Q84" s="50">
        <v>1.9314715335529309E-2</v>
      </c>
      <c r="R84" s="47">
        <v>2.3109212733568273E-2</v>
      </c>
      <c r="S84" s="50">
        <v>-9.3926917138446031E-3</v>
      </c>
      <c r="T84" s="50">
        <v>-3.1871252761123237E-2</v>
      </c>
      <c r="U84" s="50">
        <v>2.0135879571975046E-2</v>
      </c>
      <c r="V84" s="50">
        <v>-4.9847478774939225E-3</v>
      </c>
      <c r="W84" s="50">
        <f t="shared" si="135"/>
        <v>2.3109212733568273E-2</v>
      </c>
      <c r="Y84" s="63">
        <v>-1.0000000000000011E-2</v>
      </c>
      <c r="Z84">
        <v>28</v>
      </c>
      <c r="AO84" t="str">
        <f t="shared" si="136"/>
        <v/>
      </c>
      <c r="AQ84" s="3">
        <v>45443</v>
      </c>
      <c r="AR84" s="59">
        <v>-6.5671670378741887E-3</v>
      </c>
      <c r="AS84" s="59">
        <v>3.3856499971805842E-2</v>
      </c>
      <c r="AT84" s="59">
        <v>2.8843101104604196E-2</v>
      </c>
      <c r="AU84" s="59">
        <v>1.0383750521685942E-2</v>
      </c>
      <c r="AV84" s="59">
        <v>2.3147996734216081E-2</v>
      </c>
      <c r="AW84" s="59">
        <v>1.9314715335529309E-2</v>
      </c>
      <c r="AX84" s="59">
        <v>2.3109212733568273E-2</v>
      </c>
      <c r="AY84" s="59">
        <v>-9.3926917138446031E-3</v>
      </c>
      <c r="AZ84" s="59">
        <v>-3.1871252761123237E-2</v>
      </c>
      <c r="BA84" s="59">
        <v>2.0135879571975046E-2</v>
      </c>
      <c r="BB84" s="59">
        <v>-4.9847478774939225E-3</v>
      </c>
    </row>
    <row r="85" spans="1:58">
      <c r="A85" s="3">
        <v>45436</v>
      </c>
      <c r="B85" s="48">
        <v>112.77161</v>
      </c>
      <c r="C85" s="48">
        <v>107.64639</v>
      </c>
      <c r="D85" s="48">
        <v>149.23534000000001</v>
      </c>
      <c r="E85" s="48">
        <v>117.47971</v>
      </c>
      <c r="F85" s="48">
        <v>33.633580000000002</v>
      </c>
      <c r="G85" s="48">
        <v>45.972720000000002</v>
      </c>
      <c r="H85">
        <v>77.72</v>
      </c>
      <c r="I85" s="48">
        <v>4.7534999999999998</v>
      </c>
      <c r="J85" s="49">
        <v>694.06901000000005</v>
      </c>
      <c r="K85" s="49">
        <v>10016.923870000001</v>
      </c>
      <c r="L85" s="50">
        <v>-3.6644488535319097E-2</v>
      </c>
      <c r="M85" s="50">
        <v>-5.1989277652370269E-2</v>
      </c>
      <c r="N85" s="50">
        <v>-3.0245283345001872E-2</v>
      </c>
      <c r="O85" s="50">
        <v>-5.1331429908215265E-2</v>
      </c>
      <c r="P85" s="50">
        <v>-2.0538829768955491E-2</v>
      </c>
      <c r="Q85" s="50">
        <v>-2.9625181393630684E-2</v>
      </c>
      <c r="R85" s="47">
        <v>-3.6746000413634718E-2</v>
      </c>
      <c r="S85" s="50">
        <v>-2.337270671022873E-2</v>
      </c>
      <c r="T85" s="50">
        <v>-5.8712871287128765E-2</v>
      </c>
      <c r="U85" s="50">
        <v>-3.8233258289729677E-2</v>
      </c>
      <c r="V85" s="50">
        <v>4.0233217817231548E-4</v>
      </c>
      <c r="W85" s="50">
        <f t="shared" si="135"/>
        <v>-3.6746000413634718E-2</v>
      </c>
      <c r="Y85" s="63">
        <v>0</v>
      </c>
      <c r="Z85">
        <v>22</v>
      </c>
      <c r="AO85" t="str">
        <f t="shared" si="136"/>
        <v/>
      </c>
      <c r="AQ85" s="3">
        <v>45436</v>
      </c>
      <c r="AR85" s="59">
        <v>-3.6644488535319097E-2</v>
      </c>
      <c r="AS85" s="59">
        <v>-5.1989277652370269E-2</v>
      </c>
      <c r="AT85" s="59">
        <v>-3.0245283345001872E-2</v>
      </c>
      <c r="AU85" s="59">
        <v>-5.1331429908215265E-2</v>
      </c>
      <c r="AV85" s="59">
        <v>-2.0538829768955491E-2</v>
      </c>
      <c r="AW85" s="59">
        <v>-2.9625181393630684E-2</v>
      </c>
      <c r="AX85" s="59">
        <v>-3.6746000413634718E-2</v>
      </c>
      <c r="AY85" s="59">
        <v>-2.337270671022873E-2</v>
      </c>
      <c r="AZ85" s="59">
        <v>-5.8712871287128765E-2</v>
      </c>
      <c r="BA85" s="59">
        <v>-3.8233258289729677E-2</v>
      </c>
      <c r="BB85" s="59">
        <v>4.0233217817231548E-4</v>
      </c>
    </row>
    <row r="86" spans="1:58">
      <c r="A86" s="3">
        <v>45429</v>
      </c>
      <c r="B86" s="48">
        <v>117.06126</v>
      </c>
      <c r="C86" s="48">
        <v>113.54976000000001</v>
      </c>
      <c r="D86" s="48">
        <v>153.88978</v>
      </c>
      <c r="E86" s="48">
        <v>123.83641</v>
      </c>
      <c r="F86" s="48">
        <v>34.338859999999997</v>
      </c>
      <c r="G86" s="48">
        <v>47.376249999999999</v>
      </c>
      <c r="H86">
        <v>79.58</v>
      </c>
      <c r="I86" s="48">
        <v>5.05</v>
      </c>
      <c r="J86" s="49">
        <v>721.66043999999999</v>
      </c>
      <c r="K86" s="49">
        <v>10012.89536</v>
      </c>
      <c r="L86" s="50">
        <v>-1.6405463643680562E-3</v>
      </c>
      <c r="M86" s="50">
        <v>2.2480204543297688E-2</v>
      </c>
      <c r="N86" s="50">
        <v>-9.0904443059610651E-3</v>
      </c>
      <c r="O86" s="50">
        <v>-1.2297876043571021E-3</v>
      </c>
      <c r="P86" s="50">
        <v>2.1950375981543147E-3</v>
      </c>
      <c r="Q86" s="50">
        <v>-9.9760436196703051E-3</v>
      </c>
      <c r="R86" s="47">
        <v>8.7579332229270612E-4</v>
      </c>
      <c r="S86" s="50">
        <v>2.2353545734840718E-2</v>
      </c>
      <c r="T86" s="50">
        <v>8.3109919571045632E-2</v>
      </c>
      <c r="U86" s="50">
        <v>7.2814234072904327E-3</v>
      </c>
      <c r="V86" s="50">
        <v>1.5855009375842277E-2</v>
      </c>
      <c r="W86" s="50">
        <f t="shared" si="135"/>
        <v>8.7579332229270612E-4</v>
      </c>
      <c r="Y86" s="63">
        <v>0.01</v>
      </c>
      <c r="Z86">
        <v>22</v>
      </c>
      <c r="AO86" t="str">
        <f t="shared" si="136"/>
        <v/>
      </c>
      <c r="AQ86" s="3">
        <v>45429</v>
      </c>
      <c r="AR86" s="59">
        <v>-1.6405463643680562E-3</v>
      </c>
      <c r="AS86" s="59">
        <v>2.2480204543297688E-2</v>
      </c>
      <c r="AT86" s="59">
        <v>-9.0904443059610651E-3</v>
      </c>
      <c r="AU86" s="59">
        <v>-1.2297876043571021E-3</v>
      </c>
      <c r="AV86" s="59">
        <v>2.1950375981543147E-3</v>
      </c>
      <c r="AW86" s="59">
        <v>-9.9760436196703051E-3</v>
      </c>
      <c r="AX86" s="59">
        <v>8.7579332229270612E-4</v>
      </c>
      <c r="AY86" s="59">
        <v>2.2353545734840718E-2</v>
      </c>
      <c r="AZ86" s="59">
        <v>8.3109919571045632E-2</v>
      </c>
      <c r="BA86" s="59">
        <v>7.2814234072904327E-3</v>
      </c>
      <c r="BB86" s="59">
        <v>1.5855009375842277E-2</v>
      </c>
    </row>
    <row r="87" spans="1:58">
      <c r="A87" s="3">
        <v>45422</v>
      </c>
      <c r="B87" s="48">
        <v>117.25362</v>
      </c>
      <c r="C87" s="48">
        <v>111.05325999999999</v>
      </c>
      <c r="D87" s="48">
        <v>155.30153999999999</v>
      </c>
      <c r="E87" s="48">
        <v>123.98889</v>
      </c>
      <c r="F87" s="48">
        <v>34.263649999999998</v>
      </c>
      <c r="G87" s="48">
        <v>47.853639999999999</v>
      </c>
      <c r="H87">
        <v>77.84</v>
      </c>
      <c r="I87" s="48">
        <v>4.6624999999999996</v>
      </c>
      <c r="J87" s="49">
        <v>716.44371000000001</v>
      </c>
      <c r="K87" s="49">
        <v>9856.6185800000003</v>
      </c>
      <c r="L87" s="50">
        <v>3.726900548501666E-3</v>
      </c>
      <c r="M87" s="50">
        <v>1.6896561259878151E-2</v>
      </c>
      <c r="N87" s="50">
        <v>3.4758202792740001E-2</v>
      </c>
      <c r="O87" s="50">
        <v>6.1527212919743057E-4</v>
      </c>
      <c r="P87" s="50">
        <v>-2.2222241246810603E-2</v>
      </c>
      <c r="Q87" s="50">
        <v>-8.3102871951200585E-3</v>
      </c>
      <c r="R87" s="47">
        <v>4.3475015479769842E-3</v>
      </c>
      <c r="S87" s="50">
        <v>-3.4566636794264305E-3</v>
      </c>
      <c r="T87" s="50">
        <v>2.3151195962255677E-2</v>
      </c>
      <c r="U87" s="50">
        <v>1.3637329956936561E-2</v>
      </c>
      <c r="V87" s="50">
        <v>1.8812358616937086E-2</v>
      </c>
      <c r="W87" s="50">
        <f t="shared" si="135"/>
        <v>4.3475015479769842E-3</v>
      </c>
      <c r="Y87" s="63">
        <v>0.02</v>
      </c>
      <c r="Z87">
        <v>18</v>
      </c>
      <c r="AO87" t="str">
        <f t="shared" si="136"/>
        <v/>
      </c>
      <c r="AQ87" s="3">
        <v>45422</v>
      </c>
      <c r="AR87" s="59">
        <v>3.726900548501666E-3</v>
      </c>
      <c r="AS87" s="59">
        <v>1.6896561259878151E-2</v>
      </c>
      <c r="AT87" s="59">
        <v>3.4758202792740001E-2</v>
      </c>
      <c r="AU87" s="59">
        <v>6.1527212919743057E-4</v>
      </c>
      <c r="AV87" s="59">
        <v>-2.2222241246810603E-2</v>
      </c>
      <c r="AW87" s="59">
        <v>-8.3102871951200585E-3</v>
      </c>
      <c r="AX87" s="59">
        <v>4.3475015479769842E-3</v>
      </c>
      <c r="AY87" s="59">
        <v>-3.4566636794264305E-3</v>
      </c>
      <c r="AZ87" s="59">
        <v>2.3151195962255677E-2</v>
      </c>
      <c r="BA87" s="59">
        <v>1.3637329956936561E-2</v>
      </c>
      <c r="BB87" s="59">
        <v>1.8812358616937086E-2</v>
      </c>
    </row>
    <row r="88" spans="1:58">
      <c r="A88" s="3">
        <v>45415</v>
      </c>
      <c r="B88" s="48">
        <v>116.81825000000001</v>
      </c>
      <c r="C88" s="48">
        <v>109.20802</v>
      </c>
      <c r="D88" s="48">
        <v>150.08485999999999</v>
      </c>
      <c r="E88" s="48">
        <v>123.91265</v>
      </c>
      <c r="F88" s="48">
        <v>35.042369999999998</v>
      </c>
      <c r="G88" s="48">
        <v>48.254649999999998</v>
      </c>
      <c r="H88">
        <v>78.11</v>
      </c>
      <c r="I88" s="48">
        <v>4.5570000000000004</v>
      </c>
      <c r="J88" s="49">
        <v>706.80478000000005</v>
      </c>
      <c r="K88" s="49">
        <v>9674.6162299999996</v>
      </c>
      <c r="L88" s="50">
        <v>-6.1501796364851646E-2</v>
      </c>
      <c r="M88" s="50">
        <v>-1.6615811188253171E-2</v>
      </c>
      <c r="N88" s="50">
        <v>-3.3998446260501747E-2</v>
      </c>
      <c r="O88" s="50">
        <v>-4.1857061059331957E-2</v>
      </c>
      <c r="P88" s="50">
        <v>-1.9508337952394039E-2</v>
      </c>
      <c r="Q88" s="50">
        <v>-4.1168552882257736E-2</v>
      </c>
      <c r="R88" s="47">
        <v>-3.0629641868547729E-2</v>
      </c>
      <c r="S88" s="50">
        <v>-6.8455575432319615E-2</v>
      </c>
      <c r="T88" s="50">
        <v>-3.716659379099152E-3</v>
      </c>
      <c r="U88" s="50">
        <v>-3.3546511367155474E-2</v>
      </c>
      <c r="V88" s="50">
        <v>5.568509472067662E-3</v>
      </c>
      <c r="W88" s="50">
        <f t="shared" si="135"/>
        <v>-3.0629641868547729E-2</v>
      </c>
      <c r="Y88" s="63">
        <v>0.03</v>
      </c>
      <c r="Z88">
        <v>30</v>
      </c>
      <c r="AO88" t="str">
        <f t="shared" si="136"/>
        <v/>
      </c>
      <c r="AQ88" s="3">
        <v>45415</v>
      </c>
      <c r="AR88" s="59">
        <v>-6.1501796364851646E-2</v>
      </c>
      <c r="AS88" s="59">
        <v>-1.6615811188253171E-2</v>
      </c>
      <c r="AT88" s="59">
        <v>-3.3998446260501747E-2</v>
      </c>
      <c r="AU88" s="59">
        <v>-4.1857061059331957E-2</v>
      </c>
      <c r="AV88" s="59">
        <v>-1.9508337952394039E-2</v>
      </c>
      <c r="AW88" s="59">
        <v>-4.1168552882257736E-2</v>
      </c>
      <c r="AX88" s="59">
        <v>-3.0629641868547729E-2</v>
      </c>
      <c r="AY88" s="59">
        <v>-6.8455575432319615E-2</v>
      </c>
      <c r="AZ88" s="59">
        <v>-3.716659379099152E-3</v>
      </c>
      <c r="BA88" s="59">
        <v>-3.3546511367155474E-2</v>
      </c>
      <c r="BB88" s="59">
        <v>5.568509472067662E-3</v>
      </c>
      <c r="BC88" t="s">
        <v>443</v>
      </c>
    </row>
    <row r="89" spans="1:58" ht="14.5" thickBot="1">
      <c r="A89" s="3">
        <v>45408</v>
      </c>
      <c r="B89" s="48">
        <v>124.4736</v>
      </c>
      <c r="C89" s="48">
        <v>111.05325999999999</v>
      </c>
      <c r="D89" s="48">
        <v>155.36709999999999</v>
      </c>
      <c r="E89" s="48">
        <v>129.32585</v>
      </c>
      <c r="F89" s="48">
        <v>35.73959</v>
      </c>
      <c r="G89" s="48">
        <v>50.326520000000002</v>
      </c>
      <c r="H89">
        <v>83.85</v>
      </c>
      <c r="I89" s="48">
        <v>4.5739999999999998</v>
      </c>
      <c r="J89" s="49">
        <v>731.33864000000005</v>
      </c>
      <c r="K89" s="49">
        <v>9621.0413700000008</v>
      </c>
      <c r="L89" s="50">
        <v>6.6470588996445645E-3</v>
      </c>
      <c r="M89" s="50">
        <v>-1.601600696929073E-2</v>
      </c>
      <c r="N89" s="50">
        <v>3.6812502469123931E-2</v>
      </c>
      <c r="O89" s="50">
        <v>1.899827356470718E-2</v>
      </c>
      <c r="P89" s="50">
        <v>2.4662422325167466E-2</v>
      </c>
      <c r="Q89" s="50">
        <v>1.6978429594279865E-2</v>
      </c>
      <c r="R89" s="47">
        <v>1.6287124196797544E-2</v>
      </c>
      <c r="S89" s="50">
        <v>1.9824860131354871E-2</v>
      </c>
      <c r="T89" s="50">
        <v>1.7009449694274759E-2</v>
      </c>
      <c r="U89" s="50">
        <v>7.3716063353481687E-3</v>
      </c>
      <c r="V89" s="50">
        <v>2.6765292201754498E-2</v>
      </c>
      <c r="W89" s="50">
        <f t="shared" si="135"/>
        <v>1.6287124196797544E-2</v>
      </c>
      <c r="Y89" s="63">
        <v>0.04</v>
      </c>
      <c r="Z89">
        <v>16</v>
      </c>
      <c r="AO89" t="str">
        <f t="shared" si="136"/>
        <v/>
      </c>
      <c r="AQ89" s="3">
        <v>45408</v>
      </c>
      <c r="AR89" s="59">
        <v>6.6470588996445645E-3</v>
      </c>
      <c r="AS89" s="59">
        <v>-1.601600696929073E-2</v>
      </c>
      <c r="AT89" s="59">
        <v>3.6812502469123931E-2</v>
      </c>
      <c r="AU89" s="59">
        <v>1.899827356470718E-2</v>
      </c>
      <c r="AV89" s="59">
        <v>2.4662422325167466E-2</v>
      </c>
      <c r="AW89" s="59">
        <v>1.6978429594279865E-2</v>
      </c>
      <c r="AX89" s="59">
        <v>1.6287124196797544E-2</v>
      </c>
      <c r="AY89" s="59">
        <v>1.9824860131354871E-2</v>
      </c>
      <c r="AZ89" s="59">
        <v>1.7009449694274759E-2</v>
      </c>
      <c r="BA89" s="59">
        <v>7.3716063353481687E-3</v>
      </c>
      <c r="BB89" s="59">
        <v>2.6765292201754498E-2</v>
      </c>
    </row>
    <row r="90" spans="1:58">
      <c r="A90" s="3">
        <v>45401</v>
      </c>
      <c r="B90" s="48">
        <v>123.65168</v>
      </c>
      <c r="C90" s="48">
        <v>112.86084</v>
      </c>
      <c r="D90" s="48">
        <v>149.85072</v>
      </c>
      <c r="E90" s="48">
        <v>126.91468999999999</v>
      </c>
      <c r="F90" s="48">
        <v>34.879379999999998</v>
      </c>
      <c r="G90" s="48">
        <v>49.486319999999999</v>
      </c>
      <c r="H90">
        <v>82.22</v>
      </c>
      <c r="I90" s="48">
        <v>4.4974999999999996</v>
      </c>
      <c r="J90" s="49">
        <v>725.98694999999998</v>
      </c>
      <c r="K90" s="49">
        <v>9370.2440499999993</v>
      </c>
      <c r="L90" s="50">
        <v>-1.3871957419625436E-2</v>
      </c>
      <c r="M90" s="50">
        <v>-4.0707840435431075E-3</v>
      </c>
      <c r="N90" s="50">
        <v>6.5425285852338533E-3</v>
      </c>
      <c r="O90" s="50">
        <v>-9.0042895230926234E-3</v>
      </c>
      <c r="P90" s="50">
        <v>-2.3326612050762141E-2</v>
      </c>
      <c r="Q90" s="50">
        <v>-2.9764087112450377E-2</v>
      </c>
      <c r="R90" s="47">
        <v>-1.1924648828922879E-2</v>
      </c>
      <c r="S90" s="50">
        <v>-3.3615420780441885E-2</v>
      </c>
      <c r="T90" s="50">
        <v>5.6123048021603728E-2</v>
      </c>
      <c r="U90" s="50">
        <v>-1.2213801322010998E-2</v>
      </c>
      <c r="V90" s="50">
        <v>-3.0398565305397085E-2</v>
      </c>
      <c r="W90" s="50">
        <f t="shared" si="135"/>
        <v>-1.1924648828922879E-2</v>
      </c>
      <c r="Y90" s="63">
        <v>0.05</v>
      </c>
      <c r="Z90">
        <v>20</v>
      </c>
      <c r="AO90" t="str">
        <f t="shared" si="136"/>
        <v/>
      </c>
      <c r="AQ90" s="3">
        <v>45401</v>
      </c>
      <c r="AR90" s="59">
        <v>-1.3871957419625436E-2</v>
      </c>
      <c r="AS90" s="59">
        <v>-4.0707840435431075E-3</v>
      </c>
      <c r="AT90" s="59">
        <v>6.5425285852338533E-3</v>
      </c>
      <c r="AU90" s="59">
        <v>-9.0042895230926234E-3</v>
      </c>
      <c r="AV90" s="59">
        <v>-2.3326612050762141E-2</v>
      </c>
      <c r="AW90" s="59">
        <v>-2.9764087112450377E-2</v>
      </c>
      <c r="AX90" s="59">
        <v>-1.1924648828922879E-2</v>
      </c>
      <c r="AY90" s="59">
        <v>-3.3615420780441885E-2</v>
      </c>
      <c r="AZ90" s="59">
        <v>5.6123048021603728E-2</v>
      </c>
      <c r="BA90" s="59">
        <v>-1.2213801322010998E-2</v>
      </c>
      <c r="BB90" s="59">
        <v>-3.0398565305397085E-2</v>
      </c>
      <c r="BC90" s="65"/>
      <c r="BD90" s="65" t="s">
        <v>419</v>
      </c>
      <c r="BE90" s="65" t="s">
        <v>420</v>
      </c>
    </row>
    <row r="91" spans="1:58">
      <c r="A91" s="3">
        <v>45394</v>
      </c>
      <c r="B91" s="48">
        <v>125.39109999999999</v>
      </c>
      <c r="C91" s="48">
        <v>113.32214999999999</v>
      </c>
      <c r="D91" s="48">
        <v>148.87669</v>
      </c>
      <c r="E91" s="48">
        <v>128.06784999999999</v>
      </c>
      <c r="F91" s="48">
        <v>35.712429999999998</v>
      </c>
      <c r="G91" s="48">
        <v>51.004420000000003</v>
      </c>
      <c r="H91">
        <v>85.08</v>
      </c>
      <c r="I91" s="48">
        <v>4.2584999999999997</v>
      </c>
      <c r="J91" s="49">
        <v>734.96365000000003</v>
      </c>
      <c r="K91" s="49">
        <v>9664.0162799999998</v>
      </c>
      <c r="L91" s="50">
        <v>-1.7375661378978391E-2</v>
      </c>
      <c r="M91" s="50">
        <v>-8.2392818010285085E-3</v>
      </c>
      <c r="N91" s="50">
        <v>-1.6336653975709048E-2</v>
      </c>
      <c r="O91" s="50">
        <v>-4.7815117985534616E-3</v>
      </c>
      <c r="P91" s="50">
        <v>2.0175883380491699E-2</v>
      </c>
      <c r="Q91" s="50">
        <v>2.8158989563755732E-3</v>
      </c>
      <c r="R91" s="47">
        <v>-1.273133047684749E-3</v>
      </c>
      <c r="S91" s="50">
        <v>-2.1056265101829452E-2</v>
      </c>
      <c r="T91" s="50">
        <v>5.3116147308782669E-3</v>
      </c>
      <c r="U91" s="50">
        <v>-1.924566039443909E-2</v>
      </c>
      <c r="V91" s="50">
        <v>-1.532870798222663E-2</v>
      </c>
      <c r="W91" s="50">
        <f t="shared" si="135"/>
        <v>-1.273133047684749E-3</v>
      </c>
      <c r="Y91" s="63">
        <v>6.0000000000000005E-2</v>
      </c>
      <c r="Z91">
        <v>5</v>
      </c>
      <c r="AO91" t="str">
        <f t="shared" si="136"/>
        <v/>
      </c>
      <c r="AQ91" s="3">
        <v>45394</v>
      </c>
      <c r="AR91" s="59">
        <v>-1.7375661378978391E-2</v>
      </c>
      <c r="AS91" s="59">
        <v>-8.2392818010285085E-3</v>
      </c>
      <c r="AT91" s="59">
        <v>-1.6336653975709048E-2</v>
      </c>
      <c r="AU91" s="59">
        <v>-4.7815117985534616E-3</v>
      </c>
      <c r="AV91" s="59">
        <v>2.0175883380491699E-2</v>
      </c>
      <c r="AW91" s="59">
        <v>2.8158989563755732E-3</v>
      </c>
      <c r="AX91" s="59">
        <v>-1.273133047684749E-3</v>
      </c>
      <c r="AY91" s="59">
        <v>-2.1056265101829452E-2</v>
      </c>
      <c r="AZ91" s="59">
        <v>5.3116147308782669E-3</v>
      </c>
      <c r="BA91" s="59">
        <v>-1.924566039443909E-2</v>
      </c>
      <c r="BB91" s="59">
        <v>-1.532870798222663E-2</v>
      </c>
      <c r="BC91" t="s">
        <v>421</v>
      </c>
      <c r="BD91">
        <v>1.9063796909576487E-3</v>
      </c>
      <c r="BE91">
        <v>5.1752804212653759E-3</v>
      </c>
    </row>
    <row r="92" spans="1:58">
      <c r="A92" s="3">
        <v>45387</v>
      </c>
      <c r="B92" s="48">
        <v>127.60838</v>
      </c>
      <c r="C92" s="48">
        <v>114.2636</v>
      </c>
      <c r="D92" s="48">
        <v>151.34923000000001</v>
      </c>
      <c r="E92" s="48">
        <v>128.68315000000001</v>
      </c>
      <c r="F92" s="48">
        <v>35.006149999999998</v>
      </c>
      <c r="G92" s="48">
        <v>50.861199999999997</v>
      </c>
      <c r="H92">
        <v>86.91</v>
      </c>
      <c r="I92" s="48">
        <v>4.2359999999999998</v>
      </c>
      <c r="J92" s="49">
        <v>749.38607999999999</v>
      </c>
      <c r="K92" s="49">
        <v>9814.4592599999996</v>
      </c>
      <c r="L92" s="50">
        <v>4.9025744327782173E-2</v>
      </c>
      <c r="M92" s="50">
        <v>4.4132822742334987E-2</v>
      </c>
      <c r="N92" s="50">
        <v>2.4470657007509722E-2</v>
      </c>
      <c r="O92" s="50">
        <v>6.3360452437724035E-2</v>
      </c>
      <c r="P92" s="50">
        <v>2.6008557752814632E-2</v>
      </c>
      <c r="Q92" s="50">
        <v>6.157822442603389E-2</v>
      </c>
      <c r="R92" s="47">
        <v>4.3910142873283452E-2</v>
      </c>
      <c r="S92" s="50">
        <v>4.4968137549597165E-2</v>
      </c>
      <c r="T92" s="50">
        <v>5.7149987521836865E-2</v>
      </c>
      <c r="U92" s="50">
        <v>3.902129862688164E-2</v>
      </c>
      <c r="V92" s="50">
        <v>-9.3741513009079069E-3</v>
      </c>
      <c r="W92" s="50">
        <f t="shared" si="135"/>
        <v>4.3910142873283452E-2</v>
      </c>
      <c r="Y92" s="63">
        <v>7.0000000000000007E-2</v>
      </c>
      <c r="Z92">
        <v>10</v>
      </c>
      <c r="AO92" t="str">
        <f t="shared" si="136"/>
        <v/>
      </c>
      <c r="AQ92" s="3">
        <v>45387</v>
      </c>
      <c r="AR92" s="59">
        <v>4.9025744327782173E-2</v>
      </c>
      <c r="AS92" s="59">
        <v>4.4132822742334987E-2</v>
      </c>
      <c r="AT92" s="59">
        <v>2.4470657007509722E-2</v>
      </c>
      <c r="AU92" s="59">
        <v>6.3360452437724035E-2</v>
      </c>
      <c r="AV92" s="59">
        <v>2.6008557752814632E-2</v>
      </c>
      <c r="AW92" s="59">
        <v>6.157822442603389E-2</v>
      </c>
      <c r="AX92" s="59">
        <v>4.3910142873283452E-2</v>
      </c>
      <c r="AY92" s="59">
        <v>4.4968137549597165E-2</v>
      </c>
      <c r="AZ92" s="59">
        <v>5.7149987521836865E-2</v>
      </c>
      <c r="BA92" s="59">
        <v>3.902129862688164E-2</v>
      </c>
      <c r="BB92" s="59">
        <v>-9.3741513009079069E-3</v>
      </c>
      <c r="BC92" t="s">
        <v>422</v>
      </c>
      <c r="BD92">
        <v>5.8106230133235829E-4</v>
      </c>
      <c r="BE92">
        <v>3.8424820548689373E-4</v>
      </c>
    </row>
    <row r="93" spans="1:58">
      <c r="A93" s="3">
        <v>45379</v>
      </c>
      <c r="B93" s="48">
        <v>121.64466</v>
      </c>
      <c r="C93" s="48">
        <v>109.43397</v>
      </c>
      <c r="D93" s="48">
        <v>147.73408000000001</v>
      </c>
      <c r="E93" s="48">
        <v>121.01555</v>
      </c>
      <c r="F93" s="48">
        <v>34.118769999999998</v>
      </c>
      <c r="G93" s="48">
        <v>47.91093</v>
      </c>
      <c r="H93">
        <v>83.17</v>
      </c>
      <c r="I93" s="48">
        <v>4.0069999999999997</v>
      </c>
      <c r="J93" s="49">
        <v>721.24226999999996</v>
      </c>
      <c r="K93" s="49">
        <v>9907.3320899999999</v>
      </c>
      <c r="L93" s="50">
        <v>3.4544414350292429E-2</v>
      </c>
      <c r="M93" s="50">
        <v>2.423117827050203E-2</v>
      </c>
      <c r="N93" s="50">
        <v>1.9914676928355801E-2</v>
      </c>
      <c r="O93" s="50">
        <v>2.4030744053134434E-2</v>
      </c>
      <c r="P93" s="50">
        <v>-3.1746467672273404E-3</v>
      </c>
      <c r="Q93" s="50">
        <v>3.7420016166202386E-2</v>
      </c>
      <c r="R93" s="47">
        <v>2.0484393730193461E-2</v>
      </c>
      <c r="S93" s="50">
        <v>3.1501922361403922E-2</v>
      </c>
      <c r="T93" s="50">
        <v>-1.2476606363087672E-4</v>
      </c>
      <c r="U93" s="50">
        <v>2.2071931281339552E-2</v>
      </c>
      <c r="V93" s="50">
        <v>3.9592018721958944E-3</v>
      </c>
      <c r="W93" s="50">
        <f t="shared" si="135"/>
        <v>2.0484393730193461E-2</v>
      </c>
      <c r="Y93" s="63">
        <v>0.08</v>
      </c>
      <c r="Z93">
        <v>5</v>
      </c>
      <c r="AO93" t="str">
        <f t="shared" si="136"/>
        <v/>
      </c>
      <c r="AQ93" s="3">
        <v>45379</v>
      </c>
      <c r="AR93" s="59">
        <v>3.4544414350292429E-2</v>
      </c>
      <c r="AS93" s="59">
        <v>2.423117827050203E-2</v>
      </c>
      <c r="AT93" s="59">
        <v>1.9914676928355801E-2</v>
      </c>
      <c r="AU93" s="59">
        <v>2.4030744053134434E-2</v>
      </c>
      <c r="AV93" s="59">
        <v>-3.1746467672273404E-3</v>
      </c>
      <c r="AW93" s="59">
        <v>3.7420016166202386E-2</v>
      </c>
      <c r="AX93" s="59">
        <v>2.0484393730193461E-2</v>
      </c>
      <c r="AY93" s="59">
        <v>3.1501922361403922E-2</v>
      </c>
      <c r="AZ93" s="59">
        <v>-1.2476606363087672E-4</v>
      </c>
      <c r="BA93" s="59">
        <v>2.2071931281339552E-2</v>
      </c>
      <c r="BB93" s="59">
        <v>3.9592018721958944E-3</v>
      </c>
      <c r="BC93" t="s">
        <v>423</v>
      </c>
      <c r="BD93">
        <v>197</v>
      </c>
      <c r="BE93">
        <v>63</v>
      </c>
    </row>
    <row r="94" spans="1:58">
      <c r="A94" s="3">
        <v>45373</v>
      </c>
      <c r="B94" s="48">
        <v>117.58283</v>
      </c>
      <c r="C94" s="48">
        <v>106.84499</v>
      </c>
      <c r="D94" s="48">
        <v>144.84944999999999</v>
      </c>
      <c r="E94" s="48">
        <v>118.17570000000001</v>
      </c>
      <c r="F94" s="48">
        <v>34.227429999999998</v>
      </c>
      <c r="G94" s="48">
        <v>46.182769999999998</v>
      </c>
      <c r="H94">
        <v>80.63</v>
      </c>
      <c r="I94" s="48">
        <v>4.0075000000000003</v>
      </c>
      <c r="J94" s="49">
        <v>705.66683999999998</v>
      </c>
      <c r="K94" s="49">
        <v>9868.2616500000004</v>
      </c>
      <c r="L94" s="50">
        <v>2.4908387615939054E-2</v>
      </c>
      <c r="M94" s="50">
        <v>1.9951511608470751E-2</v>
      </c>
      <c r="N94" s="50">
        <v>-5.7216696526019017E-3</v>
      </c>
      <c r="O94" s="50">
        <v>1.6695123350821461E-2</v>
      </c>
      <c r="P94" s="50">
        <v>8.2688376759705307E-3</v>
      </c>
      <c r="Q94" s="50">
        <v>1.5749552034687309E-2</v>
      </c>
      <c r="R94" s="47">
        <v>1.0988671003469629E-2</v>
      </c>
      <c r="S94" s="50">
        <v>6.2050136510305443E-4</v>
      </c>
      <c r="T94" s="50">
        <v>-2.8367074796945113E-2</v>
      </c>
      <c r="U94" s="50">
        <v>1.757034485618747E-2</v>
      </c>
      <c r="V94" s="50">
        <v>2.3036723753498078E-2</v>
      </c>
      <c r="W94" s="50">
        <f t="shared" si="135"/>
        <v>1.0988671003469629E-2</v>
      </c>
      <c r="Y94" s="63">
        <v>0.09</v>
      </c>
      <c r="Z94">
        <v>5</v>
      </c>
      <c r="AO94" t="str">
        <f t="shared" si="136"/>
        <v/>
      </c>
      <c r="AQ94" s="3">
        <v>45373</v>
      </c>
      <c r="AR94" s="59">
        <v>2.4908387615939054E-2</v>
      </c>
      <c r="AS94" s="59">
        <v>1.9951511608470751E-2</v>
      </c>
      <c r="AT94" s="59">
        <v>-5.7216696526019017E-3</v>
      </c>
      <c r="AU94" s="59">
        <v>1.6695123350821461E-2</v>
      </c>
      <c r="AV94" s="59">
        <v>8.2688376759705307E-3</v>
      </c>
      <c r="AW94" s="59">
        <v>1.5749552034687309E-2</v>
      </c>
      <c r="AX94" s="59">
        <v>1.0988671003469629E-2</v>
      </c>
      <c r="AY94" s="59">
        <v>6.2050136510305443E-4</v>
      </c>
      <c r="AZ94" s="59">
        <v>-2.8367074796945113E-2</v>
      </c>
      <c r="BA94" s="59">
        <v>1.757034485618747E-2</v>
      </c>
      <c r="BB94" s="59">
        <v>2.3036723753498078E-2</v>
      </c>
      <c r="BC94" t="s">
        <v>444</v>
      </c>
      <c r="BD94">
        <v>5.3376589070282807E-4</v>
      </c>
    </row>
    <row r="95" spans="1:58">
      <c r="A95" s="3">
        <v>45366</v>
      </c>
      <c r="B95" s="48">
        <v>114.72521</v>
      </c>
      <c r="C95" s="48">
        <v>104.75497</v>
      </c>
      <c r="D95" s="48">
        <v>145.68299999999999</v>
      </c>
      <c r="E95" s="48">
        <v>116.23514</v>
      </c>
      <c r="F95" s="48">
        <v>33.946730000000002</v>
      </c>
      <c r="G95" s="48">
        <v>45.46669</v>
      </c>
      <c r="H95">
        <v>80.58</v>
      </c>
      <c r="I95" s="48">
        <v>4.1245000000000003</v>
      </c>
      <c r="J95" s="49">
        <v>693.48212000000001</v>
      </c>
      <c r="K95" s="49">
        <v>9646.0483000000004</v>
      </c>
      <c r="L95" s="50">
        <v>6.2300856570803864E-2</v>
      </c>
      <c r="M95" s="50">
        <v>2.6665375596160557E-2</v>
      </c>
      <c r="N95" s="50">
        <v>3.7830301142686817E-2</v>
      </c>
      <c r="O95" s="50">
        <v>3.4282414328222099E-2</v>
      </c>
      <c r="P95" s="50">
        <v>2.9662286768096013E-2</v>
      </c>
      <c r="Q95" s="50">
        <v>4.1293129667494766E-2</v>
      </c>
      <c r="R95" s="47">
        <v>3.3946701500532049E-2</v>
      </c>
      <c r="S95" s="50">
        <v>3.2944494295602977E-2</v>
      </c>
      <c r="T95" s="50">
        <v>5.9874084543235284E-2</v>
      </c>
      <c r="U95" s="50">
        <v>3.7373809796026114E-2</v>
      </c>
      <c r="V95" s="50">
        <v>-1.0396560923391363E-3</v>
      </c>
      <c r="W95" s="50">
        <f t="shared" si="135"/>
        <v>3.3946701500532049E-2</v>
      </c>
      <c r="Y95" s="63">
        <v>9.9999999999999992E-2</v>
      </c>
      <c r="Z95">
        <v>2</v>
      </c>
      <c r="AO95" t="str">
        <f t="shared" si="136"/>
        <v/>
      </c>
      <c r="AQ95" s="3">
        <v>45366</v>
      </c>
      <c r="AR95" s="59">
        <v>6.2300856570803864E-2</v>
      </c>
      <c r="AS95" s="59">
        <v>2.6665375596160557E-2</v>
      </c>
      <c r="AT95" s="59">
        <v>3.7830301142686817E-2</v>
      </c>
      <c r="AU95" s="59">
        <v>3.4282414328222099E-2</v>
      </c>
      <c r="AV95" s="59">
        <v>2.9662286768096013E-2</v>
      </c>
      <c r="AW95" s="59">
        <v>4.1293129667494766E-2</v>
      </c>
      <c r="AX95" s="59">
        <v>3.3946701500532049E-2</v>
      </c>
      <c r="AY95" s="59">
        <v>3.2944494295602977E-2</v>
      </c>
      <c r="AZ95" s="59">
        <v>5.9874084543235284E-2</v>
      </c>
      <c r="BA95" s="59">
        <v>3.7373809796026114E-2</v>
      </c>
      <c r="BB95" s="59">
        <v>-1.0396560923391363E-3</v>
      </c>
      <c r="BC95" t="s">
        <v>430</v>
      </c>
      <c r="BD95">
        <v>0</v>
      </c>
    </row>
    <row r="96" spans="1:58" ht="14.5" thickBot="1">
      <c r="A96" s="3">
        <v>45359</v>
      </c>
      <c r="B96" s="48">
        <v>107.99691</v>
      </c>
      <c r="C96" s="48">
        <v>102.03419</v>
      </c>
      <c r="D96" s="48">
        <v>140.37266</v>
      </c>
      <c r="E96" s="48">
        <v>112.3824</v>
      </c>
      <c r="F96" s="48">
        <v>32.968800000000002</v>
      </c>
      <c r="G96" s="48">
        <v>43.663679999999999</v>
      </c>
      <c r="H96">
        <v>78.010000000000005</v>
      </c>
      <c r="I96" s="48">
        <v>3.8915000000000002</v>
      </c>
      <c r="J96" s="49">
        <v>668.49780999999996</v>
      </c>
      <c r="K96" s="49">
        <v>9656.0873100000008</v>
      </c>
      <c r="L96" s="50">
        <v>-1.0854261691487621E-2</v>
      </c>
      <c r="M96" s="50">
        <v>2.3998496230188238E-2</v>
      </c>
      <c r="N96" s="50">
        <v>-1.9174197636182555E-2</v>
      </c>
      <c r="O96" s="50">
        <v>2.2566685838245171E-2</v>
      </c>
      <c r="P96" s="50">
        <v>2.160508459923105E-2</v>
      </c>
      <c r="Q96" s="50">
        <v>3.9873872929834464E-2</v>
      </c>
      <c r="R96" s="47">
        <v>1.7773988392263275E-2</v>
      </c>
      <c r="S96" s="50">
        <v>-2.4509190946604864E-2</v>
      </c>
      <c r="T96" s="50">
        <v>7.7690016832838715E-3</v>
      </c>
      <c r="U96" s="50">
        <v>1.1634393557394596E-2</v>
      </c>
      <c r="V96" s="50">
        <v>-2.3690029850995664E-3</v>
      </c>
      <c r="W96" s="50">
        <f t="shared" si="135"/>
        <v>1.7773988392263275E-2</v>
      </c>
      <c r="Y96" s="64" t="s">
        <v>410</v>
      </c>
      <c r="Z96" s="64">
        <v>5</v>
      </c>
      <c r="AO96" t="str">
        <f t="shared" si="136"/>
        <v/>
      </c>
      <c r="AQ96" s="3">
        <v>45359</v>
      </c>
      <c r="AR96" s="59">
        <v>-1.0854261691487621E-2</v>
      </c>
      <c r="AS96" s="59">
        <v>2.3998496230188238E-2</v>
      </c>
      <c r="AT96" s="59">
        <v>-1.9174197636182555E-2</v>
      </c>
      <c r="AU96" s="59">
        <v>2.2566685838245171E-2</v>
      </c>
      <c r="AV96" s="59">
        <v>2.160508459923105E-2</v>
      </c>
      <c r="AW96" s="59">
        <v>3.9873872929834464E-2</v>
      </c>
      <c r="AX96" s="59">
        <v>1.7773988392263275E-2</v>
      </c>
      <c r="AY96" s="59">
        <v>-2.4509190946604864E-2</v>
      </c>
      <c r="AZ96" s="59">
        <v>7.7690016832838715E-3</v>
      </c>
      <c r="BA96" s="59">
        <v>1.1634393557394596E-2</v>
      </c>
      <c r="BB96" s="59">
        <v>-2.3690029850995664E-3</v>
      </c>
      <c r="BC96" t="s">
        <v>424</v>
      </c>
      <c r="BD96">
        <v>258</v>
      </c>
    </row>
    <row r="97" spans="1:58">
      <c r="A97" s="3">
        <v>45352</v>
      </c>
      <c r="B97" s="48">
        <v>109.182</v>
      </c>
      <c r="C97" s="48">
        <v>99.642910000000001</v>
      </c>
      <c r="D97" s="48">
        <v>143.11680999999999</v>
      </c>
      <c r="E97" s="48">
        <v>109.90227</v>
      </c>
      <c r="F97" s="48">
        <v>32.271569999999997</v>
      </c>
      <c r="G97" s="48">
        <v>41.989400000000003</v>
      </c>
      <c r="H97">
        <v>79.97</v>
      </c>
      <c r="I97" s="48">
        <v>3.8614999999999999</v>
      </c>
      <c r="J97" s="49">
        <v>660.80969000000005</v>
      </c>
      <c r="K97" s="49">
        <v>9679.0169299999998</v>
      </c>
      <c r="L97" s="50">
        <v>2.448202582120329E-2</v>
      </c>
      <c r="M97" s="50">
        <v>1.9260431745045992E-2</v>
      </c>
      <c r="N97" s="50">
        <v>-1.1961660883075487E-2</v>
      </c>
      <c r="O97" s="50">
        <v>3.7904548940627336E-2</v>
      </c>
      <c r="P97" s="50">
        <v>7.348573408477499E-3</v>
      </c>
      <c r="Q97" s="50">
        <v>1.1622623472004046E-2</v>
      </c>
      <c r="R97" s="47">
        <v>1.2834903336615877E-2</v>
      </c>
      <c r="S97" s="50">
        <v>4.549614328670426E-2</v>
      </c>
      <c r="T97" s="50">
        <v>-4.7680412371133851E-3</v>
      </c>
      <c r="U97" s="50">
        <v>1.2966812119087345E-2</v>
      </c>
      <c r="V97" s="50">
        <v>9.7849640233411694E-3</v>
      </c>
      <c r="W97" s="50">
        <f t="shared" si="135"/>
        <v>1.2834903336615877E-2</v>
      </c>
      <c r="AO97" t="str">
        <f t="shared" si="136"/>
        <v/>
      </c>
      <c r="AQ97" s="3">
        <v>45352</v>
      </c>
      <c r="AR97" s="59">
        <v>2.448202582120329E-2</v>
      </c>
      <c r="AS97" s="59">
        <v>1.9260431745045992E-2</v>
      </c>
      <c r="AT97" s="59">
        <v>-1.1961660883075487E-2</v>
      </c>
      <c r="AU97" s="59">
        <v>3.7904548940627336E-2</v>
      </c>
      <c r="AV97" s="59">
        <v>7.348573408477499E-3</v>
      </c>
      <c r="AW97" s="59">
        <v>1.1622623472004046E-2</v>
      </c>
      <c r="AX97" s="59">
        <v>1.2834903336615877E-2</v>
      </c>
      <c r="AY97" s="59">
        <v>4.549614328670426E-2</v>
      </c>
      <c r="AZ97" s="59">
        <v>-4.7680412371133851E-3</v>
      </c>
      <c r="BA97" s="59">
        <v>1.2966812119087345E-2</v>
      </c>
      <c r="BB97" s="59">
        <v>9.7849640233411694E-3</v>
      </c>
      <c r="BC97" t="s">
        <v>431</v>
      </c>
      <c r="BD97">
        <v>-0.97755913224525404</v>
      </c>
    </row>
    <row r="98" spans="1:58" ht="14.5" thickBot="1">
      <c r="A98" s="3">
        <v>45345</v>
      </c>
      <c r="B98" s="48">
        <v>106.57288</v>
      </c>
      <c r="C98" s="48">
        <v>97.760009999999994</v>
      </c>
      <c r="D98" s="48">
        <v>144.84944999999999</v>
      </c>
      <c r="E98" s="48">
        <v>105.88861</v>
      </c>
      <c r="F98" s="48">
        <v>32.036149999999999</v>
      </c>
      <c r="G98" s="48">
        <v>41.506979999999999</v>
      </c>
      <c r="H98">
        <v>76.489999999999995</v>
      </c>
      <c r="I98" s="48">
        <v>3.88</v>
      </c>
      <c r="J98" s="49">
        <v>652.35077999999999</v>
      </c>
      <c r="K98" s="49">
        <v>9585.2258399999992</v>
      </c>
      <c r="L98" s="50">
        <v>8.5014841330202096E-3</v>
      </c>
      <c r="M98" s="50">
        <v>1.0604522281936202E-3</v>
      </c>
      <c r="N98" s="50">
        <v>1.9396310047081755E-4</v>
      </c>
      <c r="O98" s="50">
        <v>-1.4970065450605308E-2</v>
      </c>
      <c r="P98" s="50">
        <v>-1.9744837385470282E-3</v>
      </c>
      <c r="Q98" s="50">
        <v>9.6641448767917915E-3</v>
      </c>
      <c r="R98" s="47">
        <v>-1.2051977967392213E-3</v>
      </c>
      <c r="S98" s="50">
        <v>-2.5108335457557973E-2</v>
      </c>
      <c r="T98" s="50">
        <v>1.0811514914680131E-2</v>
      </c>
      <c r="U98" s="50">
        <v>4.2461697140900867E-3</v>
      </c>
      <c r="V98" s="50">
        <v>1.6737239085197864E-2</v>
      </c>
      <c r="W98" s="50">
        <f t="shared" si="135"/>
        <v>-1.2051977967392213E-3</v>
      </c>
      <c r="AO98" t="str">
        <f t="shared" si="136"/>
        <v/>
      </c>
      <c r="AQ98" s="3">
        <v>45345</v>
      </c>
      <c r="AR98" s="59">
        <v>8.5014841330202096E-3</v>
      </c>
      <c r="AS98" s="59">
        <v>1.0604522281936202E-3</v>
      </c>
      <c r="AT98" s="59">
        <v>1.9396310047081755E-4</v>
      </c>
      <c r="AU98" s="59">
        <v>-1.4970065450605308E-2</v>
      </c>
      <c r="AV98" s="59">
        <v>-1.9744837385470282E-3</v>
      </c>
      <c r="AW98" s="59">
        <v>9.6641448767917915E-3</v>
      </c>
      <c r="AX98" s="59">
        <v>-1.2051977967392213E-3</v>
      </c>
      <c r="AY98" s="59">
        <v>-2.5108335457557973E-2</v>
      </c>
      <c r="AZ98" s="59">
        <v>1.0811514914680131E-2</v>
      </c>
      <c r="BA98" s="59">
        <v>4.2461697140900867E-3</v>
      </c>
      <c r="BB98" s="59">
        <v>1.6737239085197864E-2</v>
      </c>
      <c r="BC98" t="s">
        <v>432</v>
      </c>
      <c r="BD98" s="73">
        <v>0.1646040692672297</v>
      </c>
      <c r="BF98" t="s">
        <v>445</v>
      </c>
    </row>
    <row r="99" spans="1:58">
      <c r="A99" s="3">
        <v>45338</v>
      </c>
      <c r="B99" s="48">
        <v>105.67449000000001</v>
      </c>
      <c r="C99" s="48">
        <v>97.656450000000007</v>
      </c>
      <c r="D99" s="48">
        <v>144.82136</v>
      </c>
      <c r="E99" s="48">
        <v>107.49786</v>
      </c>
      <c r="F99" s="48">
        <v>32.099530000000001</v>
      </c>
      <c r="G99" s="48">
        <v>41.109690000000001</v>
      </c>
      <c r="H99">
        <v>78.459999999999994</v>
      </c>
      <c r="I99" s="48">
        <v>3.8384999999999998</v>
      </c>
      <c r="J99" s="49">
        <v>649.59249999999997</v>
      </c>
      <c r="K99" s="49">
        <v>9427.4365799999996</v>
      </c>
      <c r="L99" s="50">
        <v>1.7881067862453026E-3</v>
      </c>
      <c r="M99" s="50">
        <v>2.8731798101254036E-2</v>
      </c>
      <c r="N99" s="50">
        <v>3.4939714005721267E-2</v>
      </c>
      <c r="O99" s="50">
        <v>2.2602437076592707E-2</v>
      </c>
      <c r="P99" s="50">
        <v>-1.3127745259023937E-2</v>
      </c>
      <c r="Q99" s="50">
        <v>4.4962713029367496E-2</v>
      </c>
      <c r="R99" s="47">
        <v>2.3621783390782313E-2</v>
      </c>
      <c r="S99" s="50">
        <v>2.2013807476878977E-2</v>
      </c>
      <c r="T99" s="50">
        <v>4.2645660736112978E-2</v>
      </c>
      <c r="U99" s="50">
        <v>2.1679387267135697E-2</v>
      </c>
      <c r="V99" s="50">
        <v>-3.6956719085288192E-3</v>
      </c>
      <c r="W99" s="50">
        <f t="shared" si="135"/>
        <v>2.3621783390782313E-2</v>
      </c>
      <c r="Y99" s="65" t="s">
        <v>409</v>
      </c>
      <c r="Z99" s="65" t="s">
        <v>2</v>
      </c>
      <c r="AO99" t="str">
        <f t="shared" si="136"/>
        <v/>
      </c>
      <c r="AQ99" s="3">
        <v>45338</v>
      </c>
      <c r="AR99" s="59">
        <v>1.7881067862453026E-3</v>
      </c>
      <c r="AS99" s="59">
        <v>2.8731798101254036E-2</v>
      </c>
      <c r="AT99" s="59">
        <v>3.4939714005721267E-2</v>
      </c>
      <c r="AU99" s="59">
        <v>2.2602437076592707E-2</v>
      </c>
      <c r="AV99" s="59">
        <v>-1.3127745259023937E-2</v>
      </c>
      <c r="AW99" s="59">
        <v>4.4962713029367496E-2</v>
      </c>
      <c r="AX99" s="59">
        <v>2.3621783390782313E-2</v>
      </c>
      <c r="AY99" s="59">
        <v>2.2013807476878977E-2</v>
      </c>
      <c r="AZ99" s="59">
        <v>4.2645660736112978E-2</v>
      </c>
      <c r="BA99" s="59">
        <v>2.1679387267135697E-2</v>
      </c>
      <c r="BB99" s="59">
        <v>-3.6956719085288192E-3</v>
      </c>
      <c r="BC99" t="s">
        <v>433</v>
      </c>
      <c r="BD99">
        <v>1.6507811021583365</v>
      </c>
    </row>
    <row r="100" spans="1:58">
      <c r="A100" s="3">
        <v>45331</v>
      </c>
      <c r="B100" s="48">
        <v>105.48587000000001</v>
      </c>
      <c r="C100" s="48">
        <v>94.928970000000007</v>
      </c>
      <c r="D100" s="48">
        <v>139.93217000000001</v>
      </c>
      <c r="E100" s="48">
        <v>105.12184999999999</v>
      </c>
      <c r="F100" s="48">
        <v>32.526530000000001</v>
      </c>
      <c r="G100" s="48">
        <v>39.340820000000001</v>
      </c>
      <c r="H100">
        <v>76.77</v>
      </c>
      <c r="I100" s="48">
        <v>3.6815000000000002</v>
      </c>
      <c r="J100" s="49">
        <v>635.80856000000006</v>
      </c>
      <c r="K100" s="49">
        <v>9462.4065300000002</v>
      </c>
      <c r="L100" s="50">
        <v>4.7907793000994126E-3</v>
      </c>
      <c r="M100" s="50">
        <v>-1.961404199713801E-3</v>
      </c>
      <c r="N100" s="50">
        <v>-7.8822965215373797E-3</v>
      </c>
      <c r="O100" s="50">
        <v>1.8043024221661152E-3</v>
      </c>
      <c r="P100" s="50">
        <v>4.9653622530364316E-2</v>
      </c>
      <c r="Q100" s="50">
        <v>7.0216151890711842E-3</v>
      </c>
      <c r="R100" s="47">
        <v>9.7271678840700863E-3</v>
      </c>
      <c r="S100" s="50">
        <v>6.2119535141117899E-2</v>
      </c>
      <c r="T100" s="50">
        <v>-3.6634829255527857E-2</v>
      </c>
      <c r="U100" s="50">
        <v>-2.4180759034458932E-3</v>
      </c>
      <c r="V100" s="50">
        <v>1.3907275303434607E-2</v>
      </c>
      <c r="W100" s="50">
        <f t="shared" si="135"/>
        <v>9.7271678840700863E-3</v>
      </c>
      <c r="Y100" s="63">
        <v>-0.1</v>
      </c>
      <c r="Z100">
        <v>0</v>
      </c>
      <c r="AO100" t="str">
        <f t="shared" si="136"/>
        <v/>
      </c>
      <c r="AQ100" s="3">
        <v>45331</v>
      </c>
      <c r="AR100" s="59">
        <v>4.7907793000994126E-3</v>
      </c>
      <c r="AS100" s="59">
        <v>-1.961404199713801E-3</v>
      </c>
      <c r="AT100" s="59">
        <v>-7.8822965215373797E-3</v>
      </c>
      <c r="AU100" s="59">
        <v>1.8043024221661152E-3</v>
      </c>
      <c r="AV100" s="59">
        <v>4.9653622530364316E-2</v>
      </c>
      <c r="AW100" s="59">
        <v>7.0216151890711842E-3</v>
      </c>
      <c r="AX100" s="59">
        <v>9.7271678840700863E-3</v>
      </c>
      <c r="AY100" s="59">
        <v>6.2119535141117899E-2</v>
      </c>
      <c r="AZ100" s="59">
        <v>-3.6634829255527857E-2</v>
      </c>
      <c r="BA100" s="59">
        <v>-2.4180759034458932E-3</v>
      </c>
      <c r="BB100" s="59">
        <v>1.3907275303434607E-2</v>
      </c>
      <c r="BC100" t="s">
        <v>434</v>
      </c>
      <c r="BD100" s="73">
        <v>0.3292081385344594</v>
      </c>
    </row>
    <row r="101" spans="1:58" ht="14.5" thickBot="1">
      <c r="A101" s="3">
        <v>45324</v>
      </c>
      <c r="B101" s="48">
        <v>104.98292000000001</v>
      </c>
      <c r="C101" s="48">
        <v>95.115530000000007</v>
      </c>
      <c r="D101" s="48">
        <v>141.04392000000001</v>
      </c>
      <c r="E101" s="48">
        <v>104.93252</v>
      </c>
      <c r="F101" s="48">
        <v>30.987870000000001</v>
      </c>
      <c r="G101" s="48">
        <v>39.066510000000001</v>
      </c>
      <c r="H101">
        <v>72.28</v>
      </c>
      <c r="I101" s="48">
        <v>3.8214999999999999</v>
      </c>
      <c r="J101" s="49">
        <v>637.34972000000005</v>
      </c>
      <c r="K101" s="49">
        <v>9332.61528</v>
      </c>
      <c r="L101" s="50">
        <v>-1.4256452389056373E-2</v>
      </c>
      <c r="M101" s="50">
        <v>-9.9999698156537642E-3</v>
      </c>
      <c r="N101" s="50">
        <v>2.0785847194690232E-2</v>
      </c>
      <c r="O101" s="50">
        <v>-4.0592048287242388E-2</v>
      </c>
      <c r="P101" s="50">
        <v>-2.7785473131432981E-2</v>
      </c>
      <c r="Q101" s="50">
        <v>-3.097125842611903E-2</v>
      </c>
      <c r="R101" s="47">
        <v>-1.7712580493151588E-2</v>
      </c>
      <c r="S101" s="50">
        <v>-7.3452121522881719E-2</v>
      </c>
      <c r="T101" s="50">
        <v>-7.917964693665569E-3</v>
      </c>
      <c r="U101" s="50">
        <v>-1.009234094432121E-2</v>
      </c>
      <c r="V101" s="50">
        <v>1.3991800330693138E-2</v>
      </c>
      <c r="W101" s="50">
        <f t="shared" si="135"/>
        <v>-1.7712580493151588E-2</v>
      </c>
      <c r="Y101" s="63">
        <v>-9.0000000000000011E-2</v>
      </c>
      <c r="Z101">
        <v>1</v>
      </c>
      <c r="AO101" t="str">
        <f t="shared" si="136"/>
        <v/>
      </c>
      <c r="AQ101" s="3">
        <v>45324</v>
      </c>
      <c r="AR101" s="59">
        <v>-1.4256452389056373E-2</v>
      </c>
      <c r="AS101" s="59">
        <v>-9.9999698156537642E-3</v>
      </c>
      <c r="AT101" s="59">
        <v>2.0785847194690232E-2</v>
      </c>
      <c r="AU101" s="59">
        <v>-4.0592048287242388E-2</v>
      </c>
      <c r="AV101" s="59">
        <v>-2.7785473131432981E-2</v>
      </c>
      <c r="AW101" s="59">
        <v>-3.097125842611903E-2</v>
      </c>
      <c r="AX101" s="59">
        <v>-1.7712580493151588E-2</v>
      </c>
      <c r="AY101" s="59">
        <v>-7.3452121522881719E-2</v>
      </c>
      <c r="AZ101" s="59">
        <v>-7.917964693665569E-3</v>
      </c>
      <c r="BA101" s="59">
        <v>-1.009234094432121E-2</v>
      </c>
      <c r="BB101" s="59">
        <v>1.3991800330693138E-2</v>
      </c>
      <c r="BC101" s="64" t="s">
        <v>435</v>
      </c>
      <c r="BD101" s="64">
        <v>1.9692013862339073</v>
      </c>
      <c r="BE101" s="64"/>
    </row>
    <row r="102" spans="1:58">
      <c r="A102" s="3">
        <v>45317</v>
      </c>
      <c r="B102" s="48">
        <v>106.50125</v>
      </c>
      <c r="C102" s="48">
        <v>96.07629</v>
      </c>
      <c r="D102" s="48">
        <v>138.17189999999999</v>
      </c>
      <c r="E102" s="48">
        <v>109.37215999999999</v>
      </c>
      <c r="F102" s="48">
        <v>31.87349</v>
      </c>
      <c r="G102" s="48">
        <v>40.31512</v>
      </c>
      <c r="H102">
        <v>78.010000000000005</v>
      </c>
      <c r="I102" s="48">
        <v>3.8519999999999999</v>
      </c>
      <c r="J102" s="49">
        <v>643.84765000000004</v>
      </c>
      <c r="K102" s="49">
        <v>9203.8370300000006</v>
      </c>
      <c r="L102" s="50">
        <v>4.0419073930432425E-2</v>
      </c>
      <c r="M102" s="50">
        <v>6.2403346920929526E-2</v>
      </c>
      <c r="N102" s="50">
        <v>4.8509497125308387E-2</v>
      </c>
      <c r="O102" s="50">
        <v>4.8742803999239248E-2</v>
      </c>
      <c r="P102" s="50">
        <v>5.2584841531830406E-2</v>
      </c>
      <c r="Q102" s="50">
        <v>4.0273414468311231E-2</v>
      </c>
      <c r="R102" s="47">
        <v>5.0502780809123758E-2</v>
      </c>
      <c r="S102" s="50">
        <v>6.4982935153583776E-2</v>
      </c>
      <c r="T102" s="50">
        <v>1.7298296579955075E-2</v>
      </c>
      <c r="U102" s="50">
        <v>5.1478456616373069E-2</v>
      </c>
      <c r="V102" s="50">
        <v>1.0633099300134452E-2</v>
      </c>
      <c r="W102" s="50">
        <f t="shared" si="135"/>
        <v>5.0502780809123758E-2</v>
      </c>
      <c r="Y102" s="63">
        <v>-8.0000000000000016E-2</v>
      </c>
      <c r="Z102">
        <v>0</v>
      </c>
      <c r="AO102" t="str">
        <f t="shared" si="136"/>
        <v/>
      </c>
      <c r="AQ102" s="3">
        <v>45317</v>
      </c>
      <c r="AR102" s="59">
        <v>4.0419073930432425E-2</v>
      </c>
      <c r="AS102" s="59">
        <v>6.2403346920929526E-2</v>
      </c>
      <c r="AT102" s="59">
        <v>4.8509497125308387E-2</v>
      </c>
      <c r="AU102" s="59">
        <v>4.8742803999239248E-2</v>
      </c>
      <c r="AV102" s="59">
        <v>5.2584841531830406E-2</v>
      </c>
      <c r="AW102" s="59">
        <v>4.0273414468311231E-2</v>
      </c>
      <c r="AX102" s="59">
        <v>5.0502780809123758E-2</v>
      </c>
      <c r="AY102" s="59">
        <v>6.4982935153583776E-2</v>
      </c>
      <c r="AZ102" s="59">
        <v>1.7298296579955075E-2</v>
      </c>
      <c r="BA102" s="59">
        <v>5.1478456616373069E-2</v>
      </c>
      <c r="BB102" s="59">
        <v>1.0633099300134452E-2</v>
      </c>
    </row>
    <row r="103" spans="1:58">
      <c r="A103" s="3">
        <v>45310</v>
      </c>
      <c r="B103" s="48">
        <v>102.3638</v>
      </c>
      <c r="C103" s="48">
        <v>90.432969999999997</v>
      </c>
      <c r="D103" s="48">
        <v>131.77934999999999</v>
      </c>
      <c r="E103" s="48">
        <v>104.28883</v>
      </c>
      <c r="F103" s="48">
        <v>30.28116</v>
      </c>
      <c r="G103" s="48">
        <v>38.754350000000002</v>
      </c>
      <c r="H103">
        <v>73.25</v>
      </c>
      <c r="I103" s="48">
        <v>3.7865000000000002</v>
      </c>
      <c r="J103" s="49">
        <v>612.32605000000001</v>
      </c>
      <c r="K103" s="49">
        <v>9107.0013799999997</v>
      </c>
      <c r="L103" s="50">
        <v>-3.4288285755526338E-2</v>
      </c>
      <c r="M103" s="50">
        <v>-3.0015023922757234E-2</v>
      </c>
      <c r="N103" s="50">
        <v>-3.4154936003470526E-2</v>
      </c>
      <c r="O103" s="50">
        <v>-4.3164771920823464E-2</v>
      </c>
      <c r="P103" s="50">
        <v>-2.8972889564006898E-2</v>
      </c>
      <c r="Q103" s="50">
        <v>-4.2085660803900082E-2</v>
      </c>
      <c r="R103" s="47">
        <v>-3.5678656442991639E-2</v>
      </c>
      <c r="S103" s="50">
        <v>6.3195493886520904E-3</v>
      </c>
      <c r="T103" s="50">
        <v>1.2297821146905585E-2</v>
      </c>
      <c r="U103" s="50">
        <v>-3.0781163005210277E-2</v>
      </c>
      <c r="V103" s="50">
        <v>1.1825020680413578E-2</v>
      </c>
      <c r="W103" s="50">
        <f t="shared" si="135"/>
        <v>-3.5678656442991639E-2</v>
      </c>
      <c r="Y103" s="63">
        <v>-7.0000000000000021E-2</v>
      </c>
      <c r="Z103">
        <v>0</v>
      </c>
      <c r="AO103" t="str">
        <f t="shared" si="136"/>
        <v/>
      </c>
      <c r="AQ103" s="3">
        <v>45310</v>
      </c>
      <c r="AR103" s="59">
        <v>-3.4288285755526338E-2</v>
      </c>
      <c r="AS103" s="59">
        <v>-3.0015023922757234E-2</v>
      </c>
      <c r="AT103" s="59">
        <v>-3.4154936003470526E-2</v>
      </c>
      <c r="AU103" s="59">
        <v>-4.3164771920823464E-2</v>
      </c>
      <c r="AV103" s="59">
        <v>-2.8972889564006898E-2</v>
      </c>
      <c r="AW103" s="59">
        <v>-4.2085660803900082E-2</v>
      </c>
      <c r="AX103" s="59">
        <v>-3.5678656442991639E-2</v>
      </c>
      <c r="AY103" s="59">
        <v>6.3195493886520904E-3</v>
      </c>
      <c r="AZ103" s="59">
        <v>1.2297821146905585E-2</v>
      </c>
      <c r="BA103" s="59">
        <v>-3.0781163005210277E-2</v>
      </c>
      <c r="BB103" s="59">
        <v>1.1825020680413578E-2</v>
      </c>
      <c r="BC103" t="s">
        <v>429</v>
      </c>
    </row>
    <row r="104" spans="1:58" ht="14.5" thickBot="1">
      <c r="A104" s="3">
        <v>45303</v>
      </c>
      <c r="B104" s="48">
        <v>105.9983</v>
      </c>
      <c r="C104" s="48">
        <v>93.231309999999993</v>
      </c>
      <c r="D104" s="48">
        <v>136.43942999999999</v>
      </c>
      <c r="E104" s="48">
        <v>108.99351</v>
      </c>
      <c r="F104" s="48">
        <v>31.184670000000001</v>
      </c>
      <c r="G104" s="48">
        <v>40.457009999999997</v>
      </c>
      <c r="H104">
        <v>72.790000000000006</v>
      </c>
      <c r="I104" s="48">
        <v>3.7404999999999999</v>
      </c>
      <c r="J104" s="49">
        <v>631.77274999999997</v>
      </c>
      <c r="K104" s="49">
        <v>9000.5694600000006</v>
      </c>
      <c r="L104" s="50">
        <v>-4.1448607799333237E-2</v>
      </c>
      <c r="M104" s="50">
        <v>-2.6113232097051853E-2</v>
      </c>
      <c r="N104" s="50">
        <v>-2.0811151259329419E-2</v>
      </c>
      <c r="O104" s="50">
        <v>-3.5969415237295688E-2</v>
      </c>
      <c r="P104" s="50">
        <v>-3.2473072775176304E-2</v>
      </c>
      <c r="Q104" s="50">
        <v>-6.9003106160359651E-2</v>
      </c>
      <c r="R104" s="47">
        <v>-3.6873995505842583E-2</v>
      </c>
      <c r="S104" s="50">
        <v>-1.3819265682156856E-2</v>
      </c>
      <c r="T104" s="50">
        <v>-1.7209668943773071E-2</v>
      </c>
      <c r="U104" s="50">
        <v>-2.3875010687932741E-2</v>
      </c>
      <c r="V104" s="50">
        <v>1.864510879179937E-2</v>
      </c>
      <c r="W104" s="50">
        <f t="shared" si="135"/>
        <v>-3.6873995505842583E-2</v>
      </c>
      <c r="Y104" s="63">
        <v>-6.0000000000000019E-2</v>
      </c>
      <c r="Z104">
        <v>0</v>
      </c>
      <c r="AO104" t="str">
        <f t="shared" si="136"/>
        <v/>
      </c>
      <c r="AQ104" s="3">
        <v>45303</v>
      </c>
      <c r="AR104" s="59">
        <v>-4.1448607799333237E-2</v>
      </c>
      <c r="AS104" s="59">
        <v>-2.6113232097051853E-2</v>
      </c>
      <c r="AT104" s="59">
        <v>-2.0811151259329419E-2</v>
      </c>
      <c r="AU104" s="59">
        <v>-3.5969415237295688E-2</v>
      </c>
      <c r="AV104" s="59">
        <v>-3.2473072775176304E-2</v>
      </c>
      <c r="AW104" s="59">
        <v>-6.9003106160359651E-2</v>
      </c>
      <c r="AX104" s="59">
        <v>-3.6873995505842583E-2</v>
      </c>
      <c r="AY104" s="59">
        <v>-1.3819265682156856E-2</v>
      </c>
      <c r="AZ104" s="59">
        <v>-1.7209668943773071E-2</v>
      </c>
      <c r="BA104" s="59">
        <v>-2.3875010687932741E-2</v>
      </c>
      <c r="BB104" s="59">
        <v>1.864510879179937E-2</v>
      </c>
    </row>
    <row r="105" spans="1:58">
      <c r="A105" s="3">
        <v>45296</v>
      </c>
      <c r="B105" s="48">
        <v>110.58176</v>
      </c>
      <c r="C105" s="48">
        <v>95.731160000000003</v>
      </c>
      <c r="D105" s="48">
        <v>139.33923999999999</v>
      </c>
      <c r="E105" s="48">
        <v>113.06022</v>
      </c>
      <c r="F105" s="48">
        <v>32.231319999999997</v>
      </c>
      <c r="G105" s="48">
        <v>43.455579999999998</v>
      </c>
      <c r="H105">
        <v>73.81</v>
      </c>
      <c r="I105" s="48">
        <v>3.806</v>
      </c>
      <c r="J105" s="49">
        <v>647.22526000000005</v>
      </c>
      <c r="K105" s="49">
        <v>8835.8245499999994</v>
      </c>
      <c r="L105" s="50">
        <v>3.9631308624865635E-3</v>
      </c>
      <c r="M105" s="50">
        <v>2.6505238619633609E-2</v>
      </c>
      <c r="N105" s="50">
        <v>8.3132384782360624E-3</v>
      </c>
      <c r="O105" s="50">
        <v>-4.7127718096752202E-3</v>
      </c>
      <c r="P105" s="50">
        <v>1.7796659944789184E-2</v>
      </c>
      <c r="Q105" s="50">
        <v>1.4128058708724467E-2</v>
      </c>
      <c r="R105" s="47">
        <v>1.2406084788341621E-2</v>
      </c>
      <c r="S105" s="50">
        <v>3.0146545708304107E-2</v>
      </c>
      <c r="T105" s="50">
        <v>-2.1719573319624708E-2</v>
      </c>
      <c r="U105" s="50">
        <v>1.1213548732786682E-2</v>
      </c>
      <c r="V105" s="50">
        <v>-1.507591786951834E-2</v>
      </c>
      <c r="W105" s="50">
        <f t="shared" si="135"/>
        <v>1.2406084788341621E-2</v>
      </c>
      <c r="Y105" s="63">
        <v>-5.0000000000000017E-2</v>
      </c>
      <c r="Z105">
        <v>4</v>
      </c>
      <c r="AO105" t="str">
        <f t="shared" si="136"/>
        <v/>
      </c>
      <c r="AQ105" s="3">
        <v>45296</v>
      </c>
      <c r="AR105" s="59">
        <v>3.9631308624865635E-3</v>
      </c>
      <c r="AS105" s="59">
        <v>2.6505238619633609E-2</v>
      </c>
      <c r="AT105" s="59">
        <v>8.3132384782360624E-3</v>
      </c>
      <c r="AU105" s="59">
        <v>-4.7127718096752202E-3</v>
      </c>
      <c r="AV105" s="59">
        <v>1.7796659944789184E-2</v>
      </c>
      <c r="AW105" s="59">
        <v>1.4128058708724467E-2</v>
      </c>
      <c r="AX105" s="59">
        <v>1.2406084788341621E-2</v>
      </c>
      <c r="AY105" s="59">
        <v>3.0146545708304107E-2</v>
      </c>
      <c r="AZ105" s="59">
        <v>-2.1719573319624708E-2</v>
      </c>
      <c r="BA105" s="59">
        <v>1.1213548732786682E-2</v>
      </c>
      <c r="BB105" s="59">
        <v>-1.507591786951834E-2</v>
      </c>
      <c r="BC105" s="65"/>
      <c r="BD105" s="65" t="s">
        <v>419</v>
      </c>
      <c r="BE105" s="65" t="s">
        <v>420</v>
      </c>
    </row>
    <row r="106" spans="1:58">
      <c r="A106" s="3">
        <v>45289</v>
      </c>
      <c r="B106" s="48">
        <v>110.14524</v>
      </c>
      <c r="C106" s="48">
        <v>93.259299999999996</v>
      </c>
      <c r="D106" s="48">
        <v>138.19042999999999</v>
      </c>
      <c r="E106" s="48">
        <v>113.59557</v>
      </c>
      <c r="F106" s="48">
        <v>31.667739999999998</v>
      </c>
      <c r="G106" s="48">
        <v>42.850189999999998</v>
      </c>
      <c r="H106">
        <v>71.650000000000006</v>
      </c>
      <c r="I106" s="48">
        <v>3.8904999999999998</v>
      </c>
      <c r="J106" s="49">
        <v>640.04804999999999</v>
      </c>
      <c r="K106" s="49">
        <v>8971.0716900000007</v>
      </c>
      <c r="L106" s="50">
        <v>-1.3513523195927912E-2</v>
      </c>
      <c r="M106" s="50">
        <v>-1.8938231988450238E-2</v>
      </c>
      <c r="N106" s="50">
        <v>-1.2512448063990211E-2</v>
      </c>
      <c r="O106" s="50">
        <v>-1.0795722221303095E-2</v>
      </c>
      <c r="P106" s="50">
        <v>1.9813245448838668E-3</v>
      </c>
      <c r="Q106" s="50">
        <v>-1.1132955065480843E-2</v>
      </c>
      <c r="R106" s="47">
        <v>-1.0279606558868105E-2</v>
      </c>
      <c r="S106" s="50">
        <v>-2.5965198477433393E-2</v>
      </c>
      <c r="T106" s="50">
        <v>3.8570326562092916E-4</v>
      </c>
      <c r="U106" s="50">
        <v>-1.3660257603969939E-2</v>
      </c>
      <c r="V106" s="50">
        <v>3.3705150737945999E-3</v>
      </c>
      <c r="W106" s="50">
        <f t="shared" si="135"/>
        <v>-1.0279606558868105E-2</v>
      </c>
      <c r="Y106" s="63">
        <v>-4.0000000000000015E-2</v>
      </c>
      <c r="Z106">
        <v>5</v>
      </c>
      <c r="AO106" t="str">
        <f t="shared" si="136"/>
        <v/>
      </c>
      <c r="AQ106" s="3">
        <v>45289</v>
      </c>
      <c r="AR106" s="59">
        <v>-1.3513523195927912E-2</v>
      </c>
      <c r="AS106" s="59">
        <v>-1.8938231988450238E-2</v>
      </c>
      <c r="AT106" s="59">
        <v>-1.2512448063990211E-2</v>
      </c>
      <c r="AU106" s="59">
        <v>-1.0795722221303095E-2</v>
      </c>
      <c r="AV106" s="59">
        <v>1.9813245448838668E-3</v>
      </c>
      <c r="AW106" s="59">
        <v>-1.1132955065480843E-2</v>
      </c>
      <c r="AX106" s="59">
        <v>-1.0279606558868105E-2</v>
      </c>
      <c r="AY106" s="59">
        <v>-2.5965198477433393E-2</v>
      </c>
      <c r="AZ106" s="59">
        <v>3.8570326562092916E-4</v>
      </c>
      <c r="BA106" s="59">
        <v>-1.3660257603969939E-2</v>
      </c>
      <c r="BB106" s="59">
        <v>3.3705150737945999E-3</v>
      </c>
      <c r="BC106" t="s">
        <v>421</v>
      </c>
      <c r="BD106">
        <v>1.9063796909576487E-3</v>
      </c>
      <c r="BE106">
        <v>5.1752804212653759E-3</v>
      </c>
    </row>
    <row r="107" spans="1:58">
      <c r="A107" s="3">
        <v>45282</v>
      </c>
      <c r="B107" s="48">
        <v>111.65407999999999</v>
      </c>
      <c r="C107" s="48">
        <v>95.059560000000005</v>
      </c>
      <c r="D107" s="48">
        <v>139.94144</v>
      </c>
      <c r="E107" s="48">
        <v>114.8353</v>
      </c>
      <c r="F107" s="48">
        <v>31.605119999999999</v>
      </c>
      <c r="G107" s="48">
        <v>43.332610000000003</v>
      </c>
      <c r="H107">
        <v>73.56</v>
      </c>
      <c r="I107" s="48">
        <v>3.8889999999999998</v>
      </c>
      <c r="J107" s="49">
        <v>648.91236000000004</v>
      </c>
      <c r="K107" s="49">
        <v>8940.93613</v>
      </c>
      <c r="L107" s="50">
        <v>2.7239387436249318E-2</v>
      </c>
      <c r="M107" s="50">
        <v>1.0009939708311322E-2</v>
      </c>
      <c r="N107" s="50">
        <v>1.1382671783320975E-2</v>
      </c>
      <c r="O107" s="50">
        <v>1.7983515863959854E-2</v>
      </c>
      <c r="P107" s="50">
        <v>1.493804582216729E-2</v>
      </c>
      <c r="Q107" s="50">
        <v>2.0949527182528183E-2</v>
      </c>
      <c r="R107" s="47">
        <v>1.5052740072057525E-2</v>
      </c>
      <c r="S107" s="50">
        <v>2.4797993870158797E-2</v>
      </c>
      <c r="T107" s="50">
        <v>1.1584502509975891E-3</v>
      </c>
      <c r="U107" s="50">
        <v>1.6646203049943242E-2</v>
      </c>
      <c r="V107" s="50">
        <v>7.6595112198400983E-3</v>
      </c>
      <c r="W107" s="50">
        <f t="shared" si="135"/>
        <v>1.5052740072057525E-2</v>
      </c>
      <c r="Y107" s="63">
        <v>-3.0000000000000013E-2</v>
      </c>
      <c r="Z107">
        <v>8</v>
      </c>
      <c r="AO107" t="str">
        <f t="shared" si="136"/>
        <v/>
      </c>
      <c r="AQ107" s="3">
        <v>45282</v>
      </c>
      <c r="AR107" s="59">
        <v>2.7239387436249318E-2</v>
      </c>
      <c r="AS107" s="59">
        <v>1.0009939708311322E-2</v>
      </c>
      <c r="AT107" s="59">
        <v>1.1382671783320975E-2</v>
      </c>
      <c r="AU107" s="59">
        <v>1.7983515863959854E-2</v>
      </c>
      <c r="AV107" s="59">
        <v>1.493804582216729E-2</v>
      </c>
      <c r="AW107" s="59">
        <v>2.0949527182528183E-2</v>
      </c>
      <c r="AX107" s="59">
        <v>1.5052740072057525E-2</v>
      </c>
      <c r="AY107" s="59">
        <v>2.4797993870158797E-2</v>
      </c>
      <c r="AZ107" s="59">
        <v>1.1584502509975891E-3</v>
      </c>
      <c r="BA107" s="59">
        <v>1.6646203049943242E-2</v>
      </c>
      <c r="BB107" s="59">
        <v>7.6595112198400983E-3</v>
      </c>
      <c r="BC107" t="s">
        <v>422</v>
      </c>
      <c r="BD107">
        <v>5.8106230133235829E-4</v>
      </c>
      <c r="BE107">
        <v>3.8424820548689373E-4</v>
      </c>
    </row>
    <row r="108" spans="1:58">
      <c r="A108" s="3">
        <v>45275</v>
      </c>
      <c r="B108" s="48">
        <v>108.69334000000001</v>
      </c>
      <c r="C108" s="48">
        <v>94.117450000000005</v>
      </c>
      <c r="D108" s="48">
        <v>138.36645999999999</v>
      </c>
      <c r="E108" s="48">
        <v>112.80664</v>
      </c>
      <c r="F108" s="48">
        <v>31.139949999999999</v>
      </c>
      <c r="G108" s="48">
        <v>42.443440000000002</v>
      </c>
      <c r="H108">
        <v>71.78</v>
      </c>
      <c r="I108" s="48">
        <v>3.8845000000000001</v>
      </c>
      <c r="J108" s="49">
        <v>638.28729999999996</v>
      </c>
      <c r="K108" s="49">
        <v>8872.9734900000003</v>
      </c>
      <c r="L108" s="50">
        <v>2.2039800499147111E-2</v>
      </c>
      <c r="M108" s="50">
        <v>1.3560999459390821E-2</v>
      </c>
      <c r="N108" s="50">
        <v>3.4924838689482263E-2</v>
      </c>
      <c r="O108" s="50">
        <v>2.261375387117659E-2</v>
      </c>
      <c r="P108" s="50">
        <v>-1.3880743346376123E-2</v>
      </c>
      <c r="Q108" s="50">
        <v>3.5725990198492319E-2</v>
      </c>
      <c r="R108" s="47">
        <v>1.8588967774433175E-2</v>
      </c>
      <c r="S108" s="50">
        <v>7.7214656745752119E-3</v>
      </c>
      <c r="T108" s="50">
        <v>1.6884816753926835E-2</v>
      </c>
      <c r="U108" s="50">
        <v>2.4172064843849039E-2</v>
      </c>
      <c r="V108" s="50">
        <v>2.518795189788503E-2</v>
      </c>
      <c r="W108" s="50">
        <f t="shared" si="135"/>
        <v>1.8588967774433175E-2</v>
      </c>
      <c r="Y108" s="63">
        <v>-2.0000000000000011E-2</v>
      </c>
      <c r="Z108">
        <v>22</v>
      </c>
      <c r="AO108" t="str">
        <f t="shared" si="136"/>
        <v/>
      </c>
      <c r="AQ108" s="3">
        <v>45275</v>
      </c>
      <c r="AR108" s="59">
        <v>2.2039800499147111E-2</v>
      </c>
      <c r="AS108" s="59">
        <v>1.3560999459390821E-2</v>
      </c>
      <c r="AT108" s="59">
        <v>3.4924838689482263E-2</v>
      </c>
      <c r="AU108" s="59">
        <v>2.261375387117659E-2</v>
      </c>
      <c r="AV108" s="59">
        <v>-1.3880743346376123E-2</v>
      </c>
      <c r="AW108" s="59">
        <v>3.5725990198492319E-2</v>
      </c>
      <c r="AX108" s="59">
        <v>1.8588967774433175E-2</v>
      </c>
      <c r="AY108" s="59">
        <v>7.7214656745752119E-3</v>
      </c>
      <c r="AZ108" s="59">
        <v>1.6884816753926835E-2</v>
      </c>
      <c r="BA108" s="59">
        <v>2.4172064843849039E-2</v>
      </c>
      <c r="BB108" s="59">
        <v>2.518795189788503E-2</v>
      </c>
      <c r="BC108" t="s">
        <v>423</v>
      </c>
      <c r="BD108">
        <v>197</v>
      </c>
      <c r="BE108">
        <v>63</v>
      </c>
    </row>
    <row r="109" spans="1:58">
      <c r="A109" s="3">
        <v>45268</v>
      </c>
      <c r="B109" s="48">
        <v>106.34941999999999</v>
      </c>
      <c r="C109" s="48">
        <v>92.858199999999997</v>
      </c>
      <c r="D109" s="48">
        <v>133.69711000000001</v>
      </c>
      <c r="E109" s="48">
        <v>110.31207000000001</v>
      </c>
      <c r="F109" s="48">
        <v>31.578279999999999</v>
      </c>
      <c r="G109" s="48">
        <v>40.979410000000001</v>
      </c>
      <c r="H109">
        <v>71.23</v>
      </c>
      <c r="I109" s="48">
        <v>3.82</v>
      </c>
      <c r="J109" s="49">
        <v>623.22271999999998</v>
      </c>
      <c r="K109" s="49">
        <v>8654.9724600000009</v>
      </c>
      <c r="L109" s="50">
        <v>-2.7423336352132788E-2</v>
      </c>
      <c r="M109" s="50">
        <v>-3.3401285936392688E-2</v>
      </c>
      <c r="N109" s="50">
        <v>-3.4528087808959329E-3</v>
      </c>
      <c r="O109" s="50">
        <v>-3.7540452905018507E-2</v>
      </c>
      <c r="P109" s="50">
        <v>-1.8899485779636849E-2</v>
      </c>
      <c r="Q109" s="50">
        <v>-2.3909558130500219E-2</v>
      </c>
      <c r="R109" s="47">
        <v>-2.3440718306488841E-2</v>
      </c>
      <c r="S109" s="50">
        <v>-3.8342108815984766E-2</v>
      </c>
      <c r="T109" s="50">
        <v>-2.2767971348170879E-2</v>
      </c>
      <c r="U109" s="50">
        <v>-3.279852756083057E-2</v>
      </c>
      <c r="V109" s="50">
        <v>2.2992957975604966E-3</v>
      </c>
      <c r="W109" s="50">
        <f t="shared" si="135"/>
        <v>-2.3440718306488841E-2</v>
      </c>
      <c r="Y109" s="63">
        <v>-1.0000000000000011E-2</v>
      </c>
      <c r="Z109">
        <v>27</v>
      </c>
      <c r="AO109" t="str">
        <f t="shared" si="136"/>
        <v/>
      </c>
      <c r="AQ109" s="3">
        <v>45268</v>
      </c>
      <c r="AR109" s="59">
        <v>-2.7423336352132788E-2</v>
      </c>
      <c r="AS109" s="59">
        <v>-3.3401285936392688E-2</v>
      </c>
      <c r="AT109" s="59">
        <v>-3.4528087808959329E-3</v>
      </c>
      <c r="AU109" s="59">
        <v>-3.7540452905018507E-2</v>
      </c>
      <c r="AV109" s="59">
        <v>-1.8899485779636849E-2</v>
      </c>
      <c r="AW109" s="59">
        <v>-2.3909558130500219E-2</v>
      </c>
      <c r="AX109" s="59">
        <v>-2.3440718306488841E-2</v>
      </c>
      <c r="AY109" s="59">
        <v>-3.8342108815984766E-2</v>
      </c>
      <c r="AZ109" s="59">
        <v>-2.2767971348170879E-2</v>
      </c>
      <c r="BA109" s="59">
        <v>-3.279852756083057E-2</v>
      </c>
      <c r="BB109" s="59">
        <v>2.2992957975604966E-3</v>
      </c>
      <c r="BC109" t="s">
        <v>430</v>
      </c>
      <c r="BD109">
        <v>0</v>
      </c>
    </row>
    <row r="110" spans="1:58">
      <c r="A110" s="3">
        <v>45261</v>
      </c>
      <c r="B110" s="48">
        <v>109.34811000000001</v>
      </c>
      <c r="C110" s="48">
        <v>96.066959999999995</v>
      </c>
      <c r="D110" s="48">
        <v>134.16033999999999</v>
      </c>
      <c r="E110" s="48">
        <v>114.61476</v>
      </c>
      <c r="F110" s="48">
        <v>32.186590000000002</v>
      </c>
      <c r="G110" s="48">
        <v>41.98321</v>
      </c>
      <c r="H110">
        <v>74.069999999999993</v>
      </c>
      <c r="I110" s="48">
        <v>3.9089999999999998</v>
      </c>
      <c r="J110" s="49">
        <v>644.35667000000001</v>
      </c>
      <c r="K110" s="49">
        <v>8635.1177700000007</v>
      </c>
      <c r="L110" s="50">
        <v>-2.2512921228773353E-3</v>
      </c>
      <c r="M110" s="50">
        <v>-1.5109479884048538E-2</v>
      </c>
      <c r="N110" s="50">
        <v>-6.2110912897828108E-4</v>
      </c>
      <c r="O110" s="50">
        <v>8.0971320539813263E-4</v>
      </c>
      <c r="P110" s="50">
        <v>4.4667461004523901E-3</v>
      </c>
      <c r="Q110" s="50">
        <v>-3.9691097450540447E-3</v>
      </c>
      <c r="R110" s="47">
        <v>-2.8846478904460682E-3</v>
      </c>
      <c r="S110" s="50">
        <v>-1.945988880063565E-2</v>
      </c>
      <c r="T110" s="50">
        <v>3.1670625494853333E-2</v>
      </c>
      <c r="U110" s="50">
        <v>-1.1251119740567361E-3</v>
      </c>
      <c r="V110" s="50">
        <v>8.1500175976112477E-3</v>
      </c>
      <c r="W110" s="50">
        <f t="shared" si="135"/>
        <v>-2.8846478904460682E-3</v>
      </c>
      <c r="Y110" s="63">
        <v>0</v>
      </c>
      <c r="Z110">
        <v>48</v>
      </c>
      <c r="AO110" t="str">
        <f t="shared" si="136"/>
        <v/>
      </c>
      <c r="AQ110" s="3">
        <v>45261</v>
      </c>
      <c r="AR110" s="59">
        <v>-2.2512921228773353E-3</v>
      </c>
      <c r="AS110" s="59">
        <v>-1.5109479884048538E-2</v>
      </c>
      <c r="AT110" s="59">
        <v>-6.2110912897828108E-4</v>
      </c>
      <c r="AU110" s="59">
        <v>8.0971320539813263E-4</v>
      </c>
      <c r="AV110" s="59">
        <v>4.4667461004523901E-3</v>
      </c>
      <c r="AW110" s="59">
        <v>-3.9691097450540447E-3</v>
      </c>
      <c r="AX110" s="59">
        <v>-2.8846478904460682E-3</v>
      </c>
      <c r="AY110" s="59">
        <v>-1.945988880063565E-2</v>
      </c>
      <c r="AZ110" s="59">
        <v>3.1670625494853333E-2</v>
      </c>
      <c r="BA110" s="59">
        <v>-1.1251119740567361E-3</v>
      </c>
      <c r="BB110" s="59">
        <v>8.1500175976112477E-3</v>
      </c>
      <c r="BC110" t="s">
        <v>424</v>
      </c>
      <c r="BD110">
        <v>127</v>
      </c>
    </row>
    <row r="111" spans="1:58">
      <c r="A111" s="3">
        <v>45254</v>
      </c>
      <c r="B111" s="48">
        <v>109.59484</v>
      </c>
      <c r="C111" s="48">
        <v>97.540750000000003</v>
      </c>
      <c r="D111" s="48">
        <v>134.24372</v>
      </c>
      <c r="E111" s="48">
        <v>114.52203</v>
      </c>
      <c r="F111" s="48">
        <v>32.043460000000003</v>
      </c>
      <c r="G111" s="48">
        <v>42.150509999999997</v>
      </c>
      <c r="H111">
        <v>75.540000000000006</v>
      </c>
      <c r="I111" s="48">
        <v>3.7890000000000001</v>
      </c>
      <c r="J111" s="49">
        <v>645.08245999999997</v>
      </c>
      <c r="K111" s="49">
        <v>8565.31034</v>
      </c>
      <c r="L111" s="50">
        <v>7.8540911698445903E-3</v>
      </c>
      <c r="M111" s="50">
        <v>-3.7157623129631112E-3</v>
      </c>
      <c r="N111" s="50">
        <v>3.0458154482706501E-3</v>
      </c>
      <c r="O111" s="50">
        <v>-4.032241232125644E-3</v>
      </c>
      <c r="P111" s="50">
        <v>5.8972362787077515E-3</v>
      </c>
      <c r="Q111" s="50">
        <v>-2.2058922941070591E-4</v>
      </c>
      <c r="R111" s="47">
        <v>1.9489179049578809E-4</v>
      </c>
      <c r="S111" s="50">
        <v>-6.575486586007373E-3</v>
      </c>
      <c r="T111" s="50">
        <v>1.350809148054033E-2</v>
      </c>
      <c r="U111" s="50">
        <v>2.4628373534181236E-3</v>
      </c>
      <c r="V111" s="50">
        <v>1.0181138882641383E-2</v>
      </c>
      <c r="W111" s="50">
        <f t="shared" si="135"/>
        <v>1.9489179049578809E-4</v>
      </c>
      <c r="Y111" s="63">
        <v>0.01</v>
      </c>
      <c r="Z111">
        <v>45</v>
      </c>
      <c r="AO111" t="str">
        <f t="shared" si="136"/>
        <v/>
      </c>
      <c r="AQ111" s="3">
        <v>45254</v>
      </c>
      <c r="AR111" s="59">
        <v>7.8540911698445903E-3</v>
      </c>
      <c r="AS111" s="59">
        <v>-3.7157623129631112E-3</v>
      </c>
      <c r="AT111" s="59">
        <v>3.0458154482706501E-3</v>
      </c>
      <c r="AU111" s="59">
        <v>-4.032241232125644E-3</v>
      </c>
      <c r="AV111" s="59">
        <v>5.8972362787077515E-3</v>
      </c>
      <c r="AW111" s="59">
        <v>-2.2058922941070591E-4</v>
      </c>
      <c r="AX111" s="59">
        <v>1.9489179049578809E-4</v>
      </c>
      <c r="AY111" s="59">
        <v>-6.575486586007373E-3</v>
      </c>
      <c r="AZ111" s="59">
        <v>1.350809148054033E-2</v>
      </c>
      <c r="BA111" s="59">
        <v>2.4628373534181236E-3</v>
      </c>
      <c r="BB111" s="59">
        <v>1.0181138882641383E-2</v>
      </c>
      <c r="BC111" t="s">
        <v>431</v>
      </c>
      <c r="BD111">
        <v>-1.0866954599489984</v>
      </c>
    </row>
    <row r="112" spans="1:58">
      <c r="A112" s="3">
        <v>45247</v>
      </c>
      <c r="B112" s="48">
        <v>108.74078</v>
      </c>
      <c r="C112" s="48">
        <v>97.904539999999997</v>
      </c>
      <c r="D112" s="48">
        <v>133.83608000000001</v>
      </c>
      <c r="E112" s="48">
        <v>114.98568</v>
      </c>
      <c r="F112" s="48">
        <v>31.855599999999999</v>
      </c>
      <c r="G112" s="48">
        <v>42.15981</v>
      </c>
      <c r="H112">
        <v>76.040000000000006</v>
      </c>
      <c r="I112" s="48">
        <v>3.7385000000000002</v>
      </c>
      <c r="J112" s="49">
        <v>643.49762999999996</v>
      </c>
      <c r="K112" s="49">
        <v>8478.9846199999993</v>
      </c>
      <c r="L112" s="50">
        <v>-3.8250863516404721E-3</v>
      </c>
      <c r="M112" s="50">
        <v>2.0913576217466368E-2</v>
      </c>
      <c r="N112" s="50">
        <v>2.115634846867076E-2</v>
      </c>
      <c r="O112" s="50">
        <v>1.0594902328779687E-2</v>
      </c>
      <c r="P112" s="50">
        <v>1.5108274052084258E-2</v>
      </c>
      <c r="Q112" s="50">
        <v>-5.6990962103663501E-3</v>
      </c>
      <c r="R112" s="47">
        <v>1.2414800971326944E-2</v>
      </c>
      <c r="S112" s="50">
        <v>-1.438755670771219E-2</v>
      </c>
      <c r="T112" s="50">
        <v>4.223585168664612E-2</v>
      </c>
      <c r="U112" s="50">
        <v>8.80645027733018E-3</v>
      </c>
      <c r="V112" s="50">
        <v>2.2882165261548071E-2</v>
      </c>
      <c r="W112" s="50">
        <f t="shared" si="135"/>
        <v>1.2414800971326944E-2</v>
      </c>
      <c r="Y112" s="63">
        <v>0.02</v>
      </c>
      <c r="Z112">
        <v>58</v>
      </c>
      <c r="AO112" t="str">
        <f t="shared" si="136"/>
        <v/>
      </c>
      <c r="AQ112" s="3">
        <v>45247</v>
      </c>
      <c r="AR112" s="59">
        <v>-3.8250863516404721E-3</v>
      </c>
      <c r="AS112" s="59">
        <v>2.0913576217466368E-2</v>
      </c>
      <c r="AT112" s="59">
        <v>2.115634846867076E-2</v>
      </c>
      <c r="AU112" s="59">
        <v>1.0594902328779687E-2</v>
      </c>
      <c r="AV112" s="59">
        <v>1.5108274052084258E-2</v>
      </c>
      <c r="AW112" s="59">
        <v>-5.6990962103663501E-3</v>
      </c>
      <c r="AX112" s="59">
        <v>1.2414800971326944E-2</v>
      </c>
      <c r="AY112" s="59">
        <v>-1.438755670771219E-2</v>
      </c>
      <c r="AZ112" s="59">
        <v>4.223585168664612E-2</v>
      </c>
      <c r="BA112" s="59">
        <v>8.80645027733018E-3</v>
      </c>
      <c r="BB112" s="59">
        <v>2.2882165261548071E-2</v>
      </c>
      <c r="BC112" t="s">
        <v>432</v>
      </c>
      <c r="BD112">
        <v>0.13961482145655313</v>
      </c>
    </row>
    <row r="113" spans="1:57">
      <c r="A113" s="3">
        <v>45240</v>
      </c>
      <c r="B113" s="48">
        <v>109.15832</v>
      </c>
      <c r="C113" s="48">
        <v>95.898949999999999</v>
      </c>
      <c r="D113" s="48">
        <v>131.06326000000001</v>
      </c>
      <c r="E113" s="48">
        <v>113.78019</v>
      </c>
      <c r="F113" s="48">
        <v>31.38148</v>
      </c>
      <c r="G113" s="48">
        <v>42.40146</v>
      </c>
      <c r="H113">
        <v>77.150000000000006</v>
      </c>
      <c r="I113" s="48">
        <v>3.5870000000000002</v>
      </c>
      <c r="J113" s="49">
        <v>637.88017000000002</v>
      </c>
      <c r="K113" s="49">
        <v>8289.3073199999999</v>
      </c>
      <c r="L113" s="50">
        <v>-3.4572067659886407E-2</v>
      </c>
      <c r="M113" s="50">
        <v>-3.7390993876073475E-2</v>
      </c>
      <c r="N113" s="50">
        <v>-3.156970252579927E-2</v>
      </c>
      <c r="O113" s="50">
        <v>-4.2603001415225328E-2</v>
      </c>
      <c r="P113" s="50">
        <v>-1.8816388182704147E-2</v>
      </c>
      <c r="Q113" s="50">
        <v>-3.6332863713295249E-2</v>
      </c>
      <c r="R113" s="47">
        <v>-3.3342589942619495E-2</v>
      </c>
      <c r="S113" s="50">
        <v>-4.1733946093652996E-2</v>
      </c>
      <c r="T113" s="50">
        <v>-2.5668884965367345E-2</v>
      </c>
      <c r="U113" s="50">
        <v>-3.8230232525284347E-2</v>
      </c>
      <c r="V113" s="50">
        <v>1.3371687575318703E-2</v>
      </c>
      <c r="W113" s="50">
        <f t="shared" si="135"/>
        <v>-3.3342589942619495E-2</v>
      </c>
      <c r="Y113" s="63">
        <v>0.03</v>
      </c>
      <c r="Z113">
        <v>21</v>
      </c>
      <c r="AO113" t="str">
        <f t="shared" si="136"/>
        <v/>
      </c>
      <c r="AQ113" s="3">
        <v>45240</v>
      </c>
      <c r="AR113" s="59">
        <v>-3.4572067659886407E-2</v>
      </c>
      <c r="AS113" s="59">
        <v>-3.7390993876073475E-2</v>
      </c>
      <c r="AT113" s="59">
        <v>-3.156970252579927E-2</v>
      </c>
      <c r="AU113" s="59">
        <v>-4.2603001415225328E-2</v>
      </c>
      <c r="AV113" s="59">
        <v>-1.8816388182704147E-2</v>
      </c>
      <c r="AW113" s="59">
        <v>-3.6332863713295249E-2</v>
      </c>
      <c r="AX113" s="59">
        <v>-3.3342589942619495E-2</v>
      </c>
      <c r="AY113" s="59">
        <v>-4.1733946093652996E-2</v>
      </c>
      <c r="AZ113" s="59">
        <v>-2.5668884965367345E-2</v>
      </c>
      <c r="BA113" s="59">
        <v>-3.8230232525284347E-2</v>
      </c>
      <c r="BB113" s="59">
        <v>1.3371687575318703E-2</v>
      </c>
      <c r="BC113" t="s">
        <v>433</v>
      </c>
      <c r="BD113">
        <v>1.6569403435420673</v>
      </c>
    </row>
    <row r="114" spans="1:57">
      <c r="A114" s="3">
        <v>45233</v>
      </c>
      <c r="B114" s="48">
        <v>113.06729</v>
      </c>
      <c r="C114" s="48">
        <v>99.623990000000006</v>
      </c>
      <c r="D114" s="48">
        <v>135.33577</v>
      </c>
      <c r="E114" s="48">
        <v>118.84327</v>
      </c>
      <c r="F114" s="48">
        <v>31.98329</v>
      </c>
      <c r="G114" s="48">
        <v>44.000109999999999</v>
      </c>
      <c r="H114">
        <v>80.510000000000005</v>
      </c>
      <c r="I114" s="48">
        <v>3.6815000000000002</v>
      </c>
      <c r="J114" s="49">
        <v>663.23582999999996</v>
      </c>
      <c r="K114" s="49">
        <v>8179.9278800000002</v>
      </c>
      <c r="L114" s="50">
        <v>1.6553487306173009E-2</v>
      </c>
      <c r="M114" s="50">
        <v>2.1127430410420978E-2</v>
      </c>
      <c r="N114" s="50">
        <v>2.2583990476539473E-2</v>
      </c>
      <c r="O114" s="50">
        <v>1.722359352849967E-2</v>
      </c>
      <c r="P114" s="50">
        <v>-6.3147004297422149E-2</v>
      </c>
      <c r="Q114" s="50">
        <v>1.2187163060414008E-2</v>
      </c>
      <c r="R114" s="47">
        <v>1.9950346356903959E-3</v>
      </c>
      <c r="S114" s="50">
        <v>-5.8802899228431182E-2</v>
      </c>
      <c r="T114" s="50">
        <v>9.7366977509600883E-3</v>
      </c>
      <c r="U114" s="50">
        <v>2.2600706234776613E-2</v>
      </c>
      <c r="V114" s="50">
        <v>5.8726646923001002E-2</v>
      </c>
      <c r="W114" s="50">
        <f t="shared" si="135"/>
        <v>1.9950346356903959E-3</v>
      </c>
      <c r="Y114" s="63">
        <v>0.04</v>
      </c>
      <c r="Z114">
        <v>7</v>
      </c>
      <c r="AO114" t="str">
        <f t="shared" si="136"/>
        <v/>
      </c>
      <c r="AQ114" s="3">
        <v>45233</v>
      </c>
      <c r="AR114" s="59">
        <v>1.6553487306173009E-2</v>
      </c>
      <c r="AS114" s="59">
        <v>2.1127430410420978E-2</v>
      </c>
      <c r="AT114" s="59">
        <v>2.2583990476539473E-2</v>
      </c>
      <c r="AU114" s="59">
        <v>1.722359352849967E-2</v>
      </c>
      <c r="AV114" s="59">
        <v>-6.3147004297422149E-2</v>
      </c>
      <c r="AW114" s="59">
        <v>1.2187163060414008E-2</v>
      </c>
      <c r="AX114" s="59">
        <v>1.9950346356903959E-3</v>
      </c>
      <c r="AY114" s="59">
        <v>-5.8802899228431182E-2</v>
      </c>
      <c r="AZ114" s="59">
        <v>9.7366977509600883E-3</v>
      </c>
      <c r="BA114" s="59">
        <v>2.2600706234776613E-2</v>
      </c>
      <c r="BB114" s="59">
        <v>5.8726646923001002E-2</v>
      </c>
      <c r="BC114" t="s">
        <v>434</v>
      </c>
      <c r="BD114">
        <v>0.27922964291310626</v>
      </c>
    </row>
    <row r="115" spans="1:57" ht="14.5" thickBot="1">
      <c r="A115" s="3">
        <v>45226</v>
      </c>
      <c r="B115" s="48">
        <v>111.22611000000001</v>
      </c>
      <c r="C115" s="48">
        <v>97.562740000000005</v>
      </c>
      <c r="D115" s="48">
        <v>132.34684999999999</v>
      </c>
      <c r="E115" s="48">
        <v>116.83102</v>
      </c>
      <c r="F115" s="48">
        <v>34.139069999999997</v>
      </c>
      <c r="G115" s="48">
        <v>43.470329999999997</v>
      </c>
      <c r="H115">
        <v>85.54</v>
      </c>
      <c r="I115" s="48">
        <v>3.6459999999999999</v>
      </c>
      <c r="J115" s="49">
        <v>648.57752000000005</v>
      </c>
      <c r="K115" s="49">
        <v>7726.1943899999997</v>
      </c>
      <c r="L115" s="50">
        <v>-5.0459475705194823E-2</v>
      </c>
      <c r="M115" s="50">
        <v>-4.9783942948900428E-2</v>
      </c>
      <c r="N115" s="50">
        <v>-0.13474795657383953</v>
      </c>
      <c r="O115" s="50">
        <v>-5.4342112611872495E-2</v>
      </c>
      <c r="P115" s="50">
        <v>-2.4488742739186886E-2</v>
      </c>
      <c r="Q115" s="50">
        <v>-3.2077686142160888E-2</v>
      </c>
      <c r="R115" s="47">
        <v>-5.9088088203192043E-2</v>
      </c>
      <c r="S115" s="50">
        <v>-2.8837420526793722E-2</v>
      </c>
      <c r="T115" s="50">
        <v>2.3294976143699131E-2</v>
      </c>
      <c r="U115" s="50">
        <v>-6.1528639069809765E-2</v>
      </c>
      <c r="V115" s="50">
        <v>-2.5237891387655753E-2</v>
      </c>
      <c r="W115" s="50">
        <f t="shared" si="135"/>
        <v>-5.9088088203192043E-2</v>
      </c>
      <c r="Y115" s="63">
        <v>0.05</v>
      </c>
      <c r="Z115">
        <v>6</v>
      </c>
      <c r="AO115" t="str">
        <f t="shared" si="136"/>
        <v/>
      </c>
      <c r="AQ115" s="3">
        <v>45226</v>
      </c>
      <c r="AR115" s="59">
        <v>-5.0459475705194823E-2</v>
      </c>
      <c r="AS115" s="59">
        <v>-4.9783942948900428E-2</v>
      </c>
      <c r="AT115" s="59">
        <v>-0.13474795657383953</v>
      </c>
      <c r="AU115" s="59">
        <v>-5.4342112611872495E-2</v>
      </c>
      <c r="AV115" s="59">
        <v>-2.4488742739186886E-2</v>
      </c>
      <c r="AW115" s="59">
        <v>-3.2077686142160888E-2</v>
      </c>
      <c r="AX115" s="59">
        <v>-5.9088088203192043E-2</v>
      </c>
      <c r="AY115" s="59">
        <v>-2.8837420526793722E-2</v>
      </c>
      <c r="AZ115" s="59">
        <v>2.3294976143699131E-2</v>
      </c>
      <c r="BA115" s="59">
        <v>-6.1528639069809765E-2</v>
      </c>
      <c r="BB115" s="59">
        <v>-2.5237891387655753E-2</v>
      </c>
      <c r="BC115" s="64" t="s">
        <v>435</v>
      </c>
      <c r="BD115" s="64">
        <v>1.9788195347028543</v>
      </c>
      <c r="BE115" s="64"/>
    </row>
    <row r="116" spans="1:57">
      <c r="A116" s="3">
        <v>45219</v>
      </c>
      <c r="B116" s="48">
        <v>117.13677</v>
      </c>
      <c r="C116" s="48">
        <v>102.67427000000001</v>
      </c>
      <c r="D116" s="48">
        <v>152.95757</v>
      </c>
      <c r="E116" s="48">
        <v>123.54470000000001</v>
      </c>
      <c r="F116" s="48">
        <v>34.996079999999999</v>
      </c>
      <c r="G116" s="48">
        <v>44.910969999999999</v>
      </c>
      <c r="H116">
        <v>88.08</v>
      </c>
      <c r="I116" s="48">
        <v>3.5630000000000002</v>
      </c>
      <c r="J116" s="49">
        <v>691.09996000000001</v>
      </c>
      <c r="K116" s="49">
        <v>7926.2358700000004</v>
      </c>
      <c r="L116" s="50">
        <v>-6.4071288225201473E-3</v>
      </c>
      <c r="M116" s="50">
        <v>1.1013055577409947E-2</v>
      </c>
      <c r="N116" s="50">
        <v>1.6884094246761849E-2</v>
      </c>
      <c r="O116" s="50">
        <v>1.6163562901003736E-3</v>
      </c>
      <c r="P116" s="50">
        <v>-9.9975982680373665E-3</v>
      </c>
      <c r="Q116" s="50">
        <v>-1.4467703248217667E-3</v>
      </c>
      <c r="R116" s="47">
        <v>3.6138275042826074E-3</v>
      </c>
      <c r="S116" s="50">
        <v>2.0034742327736055E-2</v>
      </c>
      <c r="T116" s="50">
        <v>-2.2402688322599174E-3</v>
      </c>
      <c r="U116" s="50">
        <v>6.7893824169140693E-3</v>
      </c>
      <c r="V116" s="50">
        <v>-2.3843210731680831E-2</v>
      </c>
      <c r="W116" s="50">
        <f t="shared" si="135"/>
        <v>3.6138275042826074E-3</v>
      </c>
      <c r="Y116" s="63">
        <v>6.0000000000000005E-2</v>
      </c>
      <c r="Z116">
        <v>4</v>
      </c>
      <c r="AO116" t="str">
        <f t="shared" si="136"/>
        <v/>
      </c>
      <c r="AQ116" s="3">
        <v>45219</v>
      </c>
      <c r="AR116" s="59">
        <v>-6.4071288225201473E-3</v>
      </c>
      <c r="AS116" s="59">
        <v>1.1013055577409947E-2</v>
      </c>
      <c r="AT116" s="59">
        <v>1.6884094246761849E-2</v>
      </c>
      <c r="AU116" s="59">
        <v>1.6163562901003736E-3</v>
      </c>
      <c r="AV116" s="59">
        <v>-9.9975982680373665E-3</v>
      </c>
      <c r="AW116" s="59">
        <v>-1.4467703248217667E-3</v>
      </c>
      <c r="AX116" s="59">
        <v>3.6138275042826074E-3</v>
      </c>
      <c r="AY116" s="59">
        <v>2.0034742327736055E-2</v>
      </c>
      <c r="AZ116" s="59">
        <v>-2.2402688322599174E-3</v>
      </c>
      <c r="BA116" s="59">
        <v>6.7893824169140693E-3</v>
      </c>
      <c r="BB116" s="59">
        <v>-2.3843210731680831E-2</v>
      </c>
    </row>
    <row r="117" spans="1:57">
      <c r="A117" s="3">
        <v>45212</v>
      </c>
      <c r="B117" s="48">
        <v>117.89212000000001</v>
      </c>
      <c r="C117" s="48">
        <v>101.55583</v>
      </c>
      <c r="D117" s="48">
        <v>150.4179</v>
      </c>
      <c r="E117" s="48">
        <v>123.34533</v>
      </c>
      <c r="F117" s="48">
        <v>35.349490000000003</v>
      </c>
      <c r="G117" s="48">
        <v>44.976039999999998</v>
      </c>
      <c r="H117">
        <v>86.35</v>
      </c>
      <c r="I117" s="48">
        <v>3.5710000000000002</v>
      </c>
      <c r="J117" s="49">
        <v>686.43946000000005</v>
      </c>
      <c r="K117" s="49">
        <v>8119.8388999999997</v>
      </c>
      <c r="L117" s="50">
        <v>8.2632414381147878E-2</v>
      </c>
      <c r="M117" s="50">
        <v>2.5193581879292548E-2</v>
      </c>
      <c r="N117" s="50">
        <v>1.1280282441711975E-2</v>
      </c>
      <c r="O117" s="50">
        <v>0.10904875080956433</v>
      </c>
      <c r="P117" s="50">
        <v>7.3517742148554666E-2</v>
      </c>
      <c r="Q117" s="50">
        <v>0.10732276105622973</v>
      </c>
      <c r="R117" s="47">
        <v>6.5272623667070651E-2</v>
      </c>
      <c r="S117" s="50">
        <v>6.2376968503936814E-2</v>
      </c>
      <c r="T117" s="50">
        <v>-1.5575465196416172E-2</v>
      </c>
      <c r="U117" s="50">
        <v>4.5150701108269686E-2</v>
      </c>
      <c r="V117" s="50">
        <v>4.6009620262048578E-3</v>
      </c>
      <c r="W117" s="50">
        <f t="shared" si="135"/>
        <v>6.5272623667070651E-2</v>
      </c>
      <c r="Y117" s="63">
        <v>7.0000000000000007E-2</v>
      </c>
      <c r="Z117">
        <v>3</v>
      </c>
      <c r="AO117" t="str">
        <f t="shared" si="136"/>
        <v/>
      </c>
      <c r="AQ117" s="3">
        <v>45212</v>
      </c>
      <c r="AR117" s="59">
        <v>8.2632414381147878E-2</v>
      </c>
      <c r="AS117" s="59">
        <v>2.5193581879292548E-2</v>
      </c>
      <c r="AT117" s="59">
        <v>1.1280282441711975E-2</v>
      </c>
      <c r="AU117" s="59">
        <v>0.10904875080956433</v>
      </c>
      <c r="AV117" s="59">
        <v>7.3517742148554666E-2</v>
      </c>
      <c r="AW117" s="59">
        <v>0.10732276105622973</v>
      </c>
      <c r="AX117" s="59">
        <v>6.5272623667070651E-2</v>
      </c>
      <c r="AY117" s="59">
        <v>6.2376968503936814E-2</v>
      </c>
      <c r="AZ117" s="59">
        <v>-1.5575465196416172E-2</v>
      </c>
      <c r="BA117" s="59">
        <v>4.5150701108269686E-2</v>
      </c>
      <c r="BB117" s="59">
        <v>4.6009620262048578E-3</v>
      </c>
    </row>
    <row r="118" spans="1:57">
      <c r="A118" s="3">
        <v>45205</v>
      </c>
      <c r="B118" s="48">
        <v>108.89395</v>
      </c>
      <c r="C118" s="48">
        <v>99.060149999999993</v>
      </c>
      <c r="D118" s="48">
        <v>148.74007</v>
      </c>
      <c r="E118" s="48">
        <v>111.21723</v>
      </c>
      <c r="F118" s="48">
        <v>32.928649999999998</v>
      </c>
      <c r="G118" s="48">
        <v>40.61692</v>
      </c>
      <c r="H118">
        <v>81.28</v>
      </c>
      <c r="I118" s="48">
        <v>3.6274999999999999</v>
      </c>
      <c r="J118" s="49">
        <v>656.78515000000004</v>
      </c>
      <c r="K118" s="49">
        <v>8082.6509299999998</v>
      </c>
      <c r="L118" s="50">
        <v>-3.7312192512896303E-2</v>
      </c>
      <c r="M118" s="50">
        <v>-8.8535410382491686E-2</v>
      </c>
      <c r="N118" s="50">
        <v>-3.7895850625412564E-2</v>
      </c>
      <c r="O118" s="50">
        <v>-4.796462058707518E-2</v>
      </c>
      <c r="P118" s="50">
        <v>-3.7448388251887343E-2</v>
      </c>
      <c r="Q118" s="50">
        <v>-8.3857527463802595E-2</v>
      </c>
      <c r="R118" s="47">
        <v>-5.9140359462133876E-2</v>
      </c>
      <c r="S118" s="50">
        <v>-0.10474721885670235</v>
      </c>
      <c r="T118" s="50">
        <v>-2.9431438127090259E-2</v>
      </c>
      <c r="U118" s="50">
        <v>-5.3884580182617103E-2</v>
      </c>
      <c r="V118" s="50">
        <v>5.0706205823944916E-3</v>
      </c>
      <c r="W118" s="50">
        <f t="shared" si="135"/>
        <v>-5.9140359462133876E-2</v>
      </c>
      <c r="Y118" s="63">
        <v>0.08</v>
      </c>
      <c r="Z118">
        <v>1</v>
      </c>
      <c r="AO118" t="str">
        <f t="shared" si="136"/>
        <v/>
      </c>
      <c r="AQ118" s="3">
        <v>45205</v>
      </c>
      <c r="AR118" s="59">
        <v>-3.7312192512896303E-2</v>
      </c>
      <c r="AS118" s="59">
        <v>-8.8535410382491686E-2</v>
      </c>
      <c r="AT118" s="59">
        <v>-3.7895850625412564E-2</v>
      </c>
      <c r="AU118" s="59">
        <v>-4.796462058707518E-2</v>
      </c>
      <c r="AV118" s="59">
        <v>-3.7448388251887343E-2</v>
      </c>
      <c r="AW118" s="59">
        <v>-8.3857527463802595E-2</v>
      </c>
      <c r="AX118" s="59">
        <v>-5.9140359462133876E-2</v>
      </c>
      <c r="AY118" s="59">
        <v>-0.10474721885670235</v>
      </c>
      <c r="AZ118" s="59">
        <v>-2.9431438127090259E-2</v>
      </c>
      <c r="BA118" s="59">
        <v>-5.3884580182617103E-2</v>
      </c>
      <c r="BB118" s="59">
        <v>5.0706205823944916E-3</v>
      </c>
    </row>
    <row r="119" spans="1:57">
      <c r="A119" s="3">
        <v>45198</v>
      </c>
      <c r="B119" s="48">
        <v>113.11450000000001</v>
      </c>
      <c r="C119" s="48">
        <v>108.68239</v>
      </c>
      <c r="D119" s="48">
        <v>154.59871999999999</v>
      </c>
      <c r="E119" s="48">
        <v>116.82048</v>
      </c>
      <c r="F119" s="48">
        <v>34.20975</v>
      </c>
      <c r="G119" s="48">
        <v>44.334719999999997</v>
      </c>
      <c r="H119">
        <v>90.79</v>
      </c>
      <c r="I119" s="48">
        <v>3.7374999999999998</v>
      </c>
      <c r="J119" s="49">
        <v>694.19136000000003</v>
      </c>
      <c r="K119" s="49">
        <v>8041.8736399999998</v>
      </c>
      <c r="L119" s="50">
        <v>1.0417128189150304E-2</v>
      </c>
      <c r="M119" s="50">
        <v>2.2968469111653178E-2</v>
      </c>
      <c r="N119" s="50">
        <v>1.4072637325659443E-2</v>
      </c>
      <c r="O119" s="50">
        <v>3.3762809487110745E-2</v>
      </c>
      <c r="P119" s="50">
        <v>7.2839439650413951E-3</v>
      </c>
      <c r="Q119" s="50">
        <v>2.3824891699264494E-2</v>
      </c>
      <c r="R119" s="47">
        <v>2.038255031774585E-2</v>
      </c>
      <c r="S119" s="50">
        <v>8.4416305675887315E-3</v>
      </c>
      <c r="T119" s="50">
        <v>2.0338520338520238E-2</v>
      </c>
      <c r="U119" s="50">
        <v>1.271405229573408E-2</v>
      </c>
      <c r="V119" s="50">
        <v>-7.2252153429870347E-3</v>
      </c>
      <c r="W119" s="50">
        <f t="shared" si="135"/>
        <v>2.038255031774585E-2</v>
      </c>
      <c r="Y119" s="63">
        <v>0.09</v>
      </c>
      <c r="Z119">
        <v>0</v>
      </c>
      <c r="AO119" t="str">
        <f t="shared" si="136"/>
        <v/>
      </c>
      <c r="AQ119" s="3">
        <v>45198</v>
      </c>
      <c r="AR119" s="59">
        <v>1.0417128189150304E-2</v>
      </c>
      <c r="AS119" s="59">
        <v>2.2968469111653178E-2</v>
      </c>
      <c r="AT119" s="59">
        <v>1.4072637325659443E-2</v>
      </c>
      <c r="AU119" s="59">
        <v>3.3762809487110745E-2</v>
      </c>
      <c r="AV119" s="59">
        <v>7.2839439650413951E-3</v>
      </c>
      <c r="AW119" s="59">
        <v>2.3824891699264494E-2</v>
      </c>
      <c r="AX119" s="59">
        <v>2.038255031774585E-2</v>
      </c>
      <c r="AY119" s="59">
        <v>8.4416305675887315E-3</v>
      </c>
      <c r="AZ119" s="59">
        <v>2.0338520338520238E-2</v>
      </c>
      <c r="BA119" s="59">
        <v>1.271405229573408E-2</v>
      </c>
      <c r="BB119" s="59">
        <v>-7.2252153429870347E-3</v>
      </c>
    </row>
    <row r="120" spans="1:57">
      <c r="A120" s="3">
        <v>45191</v>
      </c>
      <c r="B120" s="48">
        <v>111.94832</v>
      </c>
      <c r="C120" s="48">
        <v>106.24217</v>
      </c>
      <c r="D120" s="48">
        <v>152.45330000000001</v>
      </c>
      <c r="E120" s="48">
        <v>113.00511</v>
      </c>
      <c r="F120" s="48">
        <v>33.96237</v>
      </c>
      <c r="G120" s="48">
        <v>43.30303</v>
      </c>
      <c r="H120">
        <v>90.03</v>
      </c>
      <c r="I120" s="48">
        <v>3.6629999999999998</v>
      </c>
      <c r="J120" s="49">
        <v>685.47618</v>
      </c>
      <c r="K120" s="49">
        <v>8100.4007799999999</v>
      </c>
      <c r="L120" s="50">
        <v>-3.5688253274876014E-2</v>
      </c>
      <c r="M120" s="50">
        <v>-1.5081351469161897E-2</v>
      </c>
      <c r="N120" s="50">
        <v>-1.3213454311128414E-3</v>
      </c>
      <c r="O120" s="50">
        <v>-7.2325613105525322E-2</v>
      </c>
      <c r="P120" s="50">
        <v>-7.9999976632961767E-3</v>
      </c>
      <c r="Q120" s="50">
        <v>-6.2198118766788046E-2</v>
      </c>
      <c r="R120" s="47">
        <v>-3.1785285287176855E-2</v>
      </c>
      <c r="S120" s="50">
        <v>1.1108642523893764E-4</v>
      </c>
      <c r="T120" s="50">
        <v>-2.851080758520097E-2</v>
      </c>
      <c r="U120" s="50">
        <v>-2.3315626829031433E-2</v>
      </c>
      <c r="V120" s="50">
        <v>-2.9180748826766911E-2</v>
      </c>
      <c r="W120" s="50">
        <f t="shared" si="135"/>
        <v>-3.1785285287176855E-2</v>
      </c>
      <c r="Y120" s="63">
        <v>9.9999999999999992E-2</v>
      </c>
      <c r="Z120">
        <v>0</v>
      </c>
      <c r="AO120" t="str">
        <f t="shared" si="136"/>
        <v/>
      </c>
      <c r="AQ120" s="3">
        <v>45191</v>
      </c>
      <c r="AR120" s="59">
        <v>-3.5688253274876014E-2</v>
      </c>
      <c r="AS120" s="59">
        <v>-1.5081351469161897E-2</v>
      </c>
      <c r="AT120" s="59">
        <v>-1.3213454311128414E-3</v>
      </c>
      <c r="AU120" s="59">
        <v>-7.2325613105525322E-2</v>
      </c>
      <c r="AV120" s="59">
        <v>-7.9999976632961767E-3</v>
      </c>
      <c r="AW120" s="59">
        <v>-6.2198118766788046E-2</v>
      </c>
      <c r="AX120" s="59">
        <v>-3.1785285287176855E-2</v>
      </c>
      <c r="AY120" s="59">
        <v>1.1108642523893764E-4</v>
      </c>
      <c r="AZ120" s="59">
        <v>-2.851080758520097E-2</v>
      </c>
      <c r="BA120" s="59">
        <v>-2.3315626829031433E-2</v>
      </c>
      <c r="BB120" s="59">
        <v>-2.9180748826766911E-2</v>
      </c>
    </row>
    <row r="121" spans="1:57" ht="14.5" thickBot="1">
      <c r="A121" s="3">
        <v>45184</v>
      </c>
      <c r="B121" s="48">
        <v>116.09142</v>
      </c>
      <c r="C121" s="48">
        <v>107.86897999999999</v>
      </c>
      <c r="D121" s="48">
        <v>152.65501</v>
      </c>
      <c r="E121" s="48">
        <v>121.81549</v>
      </c>
      <c r="F121" s="48">
        <v>34.236260000000001</v>
      </c>
      <c r="G121" s="48">
        <v>46.17503</v>
      </c>
      <c r="H121">
        <v>90.02</v>
      </c>
      <c r="I121" s="48">
        <v>3.7705000000000002</v>
      </c>
      <c r="J121" s="49">
        <v>701.84001999999998</v>
      </c>
      <c r="K121" s="49">
        <v>8343.8814899999998</v>
      </c>
      <c r="L121" s="50">
        <v>6.9263612681651487E-3</v>
      </c>
      <c r="M121" s="50">
        <v>9.4281877275317338E-3</v>
      </c>
      <c r="N121" s="50">
        <v>-4.2461490573393323E-3</v>
      </c>
      <c r="O121" s="50">
        <v>-4.1437231917370587E-3</v>
      </c>
      <c r="P121" s="50">
        <v>2.0690420209585891E-3</v>
      </c>
      <c r="Q121" s="50">
        <v>-4.7373413699823952E-2</v>
      </c>
      <c r="R121" s="47">
        <v>-8.8532112400820043E-3</v>
      </c>
      <c r="S121" s="50">
        <v>2.8682436292994939E-2</v>
      </c>
      <c r="T121" s="50">
        <v>2.0985648524235012E-2</v>
      </c>
      <c r="U121" s="50">
        <v>1.2458794404928142E-3</v>
      </c>
      <c r="V121" s="50">
        <v>-1.3508728548334847E-3</v>
      </c>
      <c r="W121" s="50">
        <f t="shared" si="135"/>
        <v>-8.8532112400820043E-3</v>
      </c>
      <c r="Y121" s="64" t="s">
        <v>410</v>
      </c>
      <c r="Z121" s="64">
        <v>0</v>
      </c>
      <c r="AO121" t="str">
        <f t="shared" si="136"/>
        <v/>
      </c>
      <c r="AQ121" s="3">
        <v>45184</v>
      </c>
      <c r="AR121" s="59">
        <v>6.9263612681651487E-3</v>
      </c>
      <c r="AS121" s="59">
        <v>9.4281877275317338E-3</v>
      </c>
      <c r="AT121" s="59">
        <v>-4.2461490573393323E-3</v>
      </c>
      <c r="AU121" s="59">
        <v>-4.1437231917370587E-3</v>
      </c>
      <c r="AV121" s="59">
        <v>2.0690420209585891E-3</v>
      </c>
      <c r="AW121" s="59">
        <v>-4.7373413699823952E-2</v>
      </c>
      <c r="AX121" s="59">
        <v>-8.8532112400820043E-3</v>
      </c>
      <c r="AY121" s="59">
        <v>2.8682436292994939E-2</v>
      </c>
      <c r="AZ121" s="59">
        <v>2.0985648524235012E-2</v>
      </c>
      <c r="BA121" s="59">
        <v>1.2458794404928142E-3</v>
      </c>
      <c r="BB121" s="59">
        <v>-1.3508728548334847E-3</v>
      </c>
    </row>
    <row r="122" spans="1:57">
      <c r="A122" s="3">
        <v>45177</v>
      </c>
      <c r="B122" s="48">
        <v>115.29286</v>
      </c>
      <c r="C122" s="48">
        <v>106.86147</v>
      </c>
      <c r="D122" s="48">
        <v>153.30597</v>
      </c>
      <c r="E122" s="48">
        <v>122.32236</v>
      </c>
      <c r="F122" s="48">
        <v>34.165570000000002</v>
      </c>
      <c r="G122" s="48">
        <v>48.47128</v>
      </c>
      <c r="H122">
        <v>87.51</v>
      </c>
      <c r="I122" s="48">
        <v>3.6930000000000001</v>
      </c>
      <c r="J122" s="49">
        <v>700.96669999999995</v>
      </c>
      <c r="K122" s="49">
        <v>8355.1682600000004</v>
      </c>
      <c r="L122" s="50">
        <v>4.7485807374196831E-3</v>
      </c>
      <c r="M122" s="50">
        <v>1.8410911999871882E-2</v>
      </c>
      <c r="N122" s="50">
        <v>1.7711473104885078E-2</v>
      </c>
      <c r="O122" s="50">
        <v>1.3360828527445801E-2</v>
      </c>
      <c r="P122" s="50">
        <v>1.4161814365029279E-2</v>
      </c>
      <c r="Q122" s="50">
        <v>-4.9130989969329297E-3</v>
      </c>
      <c r="R122" s="47">
        <v>1.1746385800059822E-2</v>
      </c>
      <c r="S122" s="50">
        <v>2.2910578609000698E-2</v>
      </c>
      <c r="T122" s="50">
        <v>-3.1344262295081915E-2</v>
      </c>
      <c r="U122" s="50">
        <v>1.3856900216250967E-2</v>
      </c>
      <c r="V122" s="50">
        <v>-1.2713438917331343E-2</v>
      </c>
      <c r="W122" s="50">
        <f t="shared" si="135"/>
        <v>1.1746385800059822E-2</v>
      </c>
      <c r="X122" s="73" t="s">
        <v>446</v>
      </c>
      <c r="AO122" t="str">
        <f t="shared" si="136"/>
        <v/>
      </c>
      <c r="AQ122" s="3">
        <v>45177</v>
      </c>
      <c r="AR122" s="59">
        <v>4.7485807374196831E-3</v>
      </c>
      <c r="AS122" s="59">
        <v>1.8410911999871882E-2</v>
      </c>
      <c r="AT122" s="59">
        <v>1.7711473104885078E-2</v>
      </c>
      <c r="AU122" s="59">
        <v>1.3360828527445801E-2</v>
      </c>
      <c r="AV122" s="59">
        <v>1.4161814365029279E-2</v>
      </c>
      <c r="AW122" s="59">
        <v>-4.9130989969329297E-3</v>
      </c>
      <c r="AX122" s="59">
        <v>1.1746385800059822E-2</v>
      </c>
      <c r="AY122" s="59">
        <v>2.2910578609000698E-2</v>
      </c>
      <c r="AZ122" s="59">
        <v>-3.1344262295081915E-2</v>
      </c>
      <c r="BA122" s="59">
        <v>1.3856900216250967E-2</v>
      </c>
      <c r="BB122" s="59">
        <v>-1.2713438917331343E-2</v>
      </c>
    </row>
    <row r="123" spans="1:57">
      <c r="A123" s="3">
        <v>45170</v>
      </c>
      <c r="B123" s="48">
        <v>114.74797</v>
      </c>
      <c r="C123" s="48">
        <v>104.92962</v>
      </c>
      <c r="D123" s="48">
        <v>150.63794999999999</v>
      </c>
      <c r="E123" s="48">
        <v>120.70958</v>
      </c>
      <c r="F123" s="48">
        <v>33.688479999999998</v>
      </c>
      <c r="G123" s="48">
        <v>48.710599999999999</v>
      </c>
      <c r="H123">
        <v>85.55</v>
      </c>
      <c r="I123" s="48">
        <v>3.8125</v>
      </c>
      <c r="J123" s="49">
        <v>691.38622999999995</v>
      </c>
      <c r="K123" s="49">
        <v>8462.7590299999993</v>
      </c>
      <c r="L123" s="50">
        <v>4.8232137785540807E-2</v>
      </c>
      <c r="M123" s="50">
        <v>4.8683559064794268E-2</v>
      </c>
      <c r="N123" s="50">
        <v>3.255406793727933E-2</v>
      </c>
      <c r="O123" s="50">
        <v>3.0689305649752807E-2</v>
      </c>
      <c r="P123" s="50">
        <v>5.4772033409822507E-2</v>
      </c>
      <c r="Q123" s="50">
        <v>4.9375402047366235E-2</v>
      </c>
      <c r="R123" s="47">
        <v>4.3214873621803027E-2</v>
      </c>
      <c r="S123" s="50">
        <v>7.1652261054741206E-2</v>
      </c>
      <c r="T123" s="50">
        <v>1.3423710792131782E-2</v>
      </c>
      <c r="U123" s="50">
        <v>3.7836327249550772E-2</v>
      </c>
      <c r="V123" s="50">
        <v>2.533429163807277E-2</v>
      </c>
      <c r="W123" s="50">
        <f t="shared" si="135"/>
        <v>4.3214873621803027E-2</v>
      </c>
      <c r="X123" t="s">
        <v>418</v>
      </c>
      <c r="AO123" t="str">
        <f t="shared" si="136"/>
        <v/>
      </c>
      <c r="AQ123" s="3">
        <v>45170</v>
      </c>
      <c r="AR123" s="59">
        <v>4.8232137785540807E-2</v>
      </c>
      <c r="AS123" s="59">
        <v>4.8683559064794268E-2</v>
      </c>
      <c r="AT123" s="59">
        <v>3.255406793727933E-2</v>
      </c>
      <c r="AU123" s="59">
        <v>3.0689305649752807E-2</v>
      </c>
      <c r="AV123" s="59">
        <v>5.4772033409822507E-2</v>
      </c>
      <c r="AW123" s="59">
        <v>4.9375402047366235E-2</v>
      </c>
      <c r="AX123" s="59">
        <v>4.3214873621803027E-2</v>
      </c>
      <c r="AY123" s="59">
        <v>7.1652261054741206E-2</v>
      </c>
      <c r="AZ123" s="59">
        <v>1.3423710792131782E-2</v>
      </c>
      <c r="BA123" s="59">
        <v>3.7836327249550772E-2</v>
      </c>
      <c r="BB123" s="59">
        <v>2.533429163807277E-2</v>
      </c>
    </row>
    <row r="124" spans="1:57" ht="14.5" thickBot="1">
      <c r="A124" s="3">
        <v>45163</v>
      </c>
      <c r="B124" s="48">
        <v>109.46809</v>
      </c>
      <c r="C124" s="48">
        <v>100.05842</v>
      </c>
      <c r="D124" s="48">
        <v>145.88867999999999</v>
      </c>
      <c r="E124" s="48">
        <v>117.11539</v>
      </c>
      <c r="F124" s="48">
        <v>31.939109999999999</v>
      </c>
      <c r="G124" s="48">
        <v>46.418660000000003</v>
      </c>
      <c r="H124">
        <v>79.83</v>
      </c>
      <c r="I124" s="48">
        <v>3.762</v>
      </c>
      <c r="J124" s="49">
        <v>666.18041000000005</v>
      </c>
      <c r="K124" s="49">
        <v>8253.6584399999992</v>
      </c>
      <c r="L124" s="50">
        <v>-6.56493527766977E-3</v>
      </c>
      <c r="M124" s="50">
        <v>-1.6266853676576321E-2</v>
      </c>
      <c r="N124" s="50">
        <v>-1.1062788692594805E-2</v>
      </c>
      <c r="O124" s="50">
        <v>-2.7176017217137027E-2</v>
      </c>
      <c r="P124" s="50">
        <v>-2.4835541058441102E-3</v>
      </c>
      <c r="Q124" s="50">
        <v>8.8017340937451838E-3</v>
      </c>
      <c r="R124" s="47">
        <v>-9.6374959196814155E-3</v>
      </c>
      <c r="S124" s="50">
        <v>-1.0290106620381878E-2</v>
      </c>
      <c r="T124" s="50">
        <v>1.5110631408526753E-2</v>
      </c>
      <c r="U124" s="50">
        <v>-1.3696007965993462E-2</v>
      </c>
      <c r="V124" s="50">
        <v>8.3794830304828594E-3</v>
      </c>
      <c r="W124" s="50">
        <f t="shared" si="135"/>
        <v>-9.6374959196814155E-3</v>
      </c>
      <c r="AO124" t="str">
        <f t="shared" si="136"/>
        <v/>
      </c>
      <c r="AQ124" s="3">
        <v>45163</v>
      </c>
      <c r="AR124" s="59">
        <v>-6.56493527766977E-3</v>
      </c>
      <c r="AS124" s="59">
        <v>-1.6266853676576321E-2</v>
      </c>
      <c r="AT124" s="59">
        <v>-1.1062788692594805E-2</v>
      </c>
      <c r="AU124" s="59">
        <v>-2.7176017217137027E-2</v>
      </c>
      <c r="AV124" s="59">
        <v>-2.4835541058441102E-3</v>
      </c>
      <c r="AW124" s="59">
        <v>8.8017340937451838E-3</v>
      </c>
      <c r="AX124" s="59">
        <v>-9.6374959196814155E-3</v>
      </c>
      <c r="AY124" s="59">
        <v>-1.0290106620381878E-2</v>
      </c>
      <c r="AZ124" s="59">
        <v>1.5110631408526753E-2</v>
      </c>
      <c r="BA124" s="59">
        <v>-1.3696007965993462E-2</v>
      </c>
      <c r="BB124" s="59">
        <v>8.3794830304828594E-3</v>
      </c>
    </row>
    <row r="125" spans="1:57">
      <c r="A125" s="3">
        <v>45156</v>
      </c>
      <c r="B125" s="48">
        <v>110.19149</v>
      </c>
      <c r="C125" s="48">
        <v>101.71297</v>
      </c>
      <c r="D125" s="48">
        <v>147.52067</v>
      </c>
      <c r="E125" s="48">
        <v>120.38703</v>
      </c>
      <c r="F125" s="48">
        <v>32.018630000000002</v>
      </c>
      <c r="G125" s="48">
        <v>46.013660000000002</v>
      </c>
      <c r="H125">
        <v>80.66</v>
      </c>
      <c r="I125" s="48">
        <v>3.706</v>
      </c>
      <c r="J125" s="49">
        <v>675.43111999999996</v>
      </c>
      <c r="K125" s="49">
        <v>8185.0717699999996</v>
      </c>
      <c r="L125" s="50">
        <v>-8.0852701079159317E-5</v>
      </c>
      <c r="M125" s="50">
        <v>-7.940148477889486E-3</v>
      </c>
      <c r="N125" s="50">
        <v>-1.0378700161939758E-2</v>
      </c>
      <c r="O125" s="50">
        <v>-1.2846675538337293E-2</v>
      </c>
      <c r="P125" s="50">
        <v>-2.3180473756385656E-2</v>
      </c>
      <c r="Q125" s="50">
        <v>-8.3316361442017373E-3</v>
      </c>
      <c r="R125" s="47">
        <v>-1.2535526815750786E-2</v>
      </c>
      <c r="S125" s="50">
        <v>-2.3131888094949704E-2</v>
      </c>
      <c r="T125" s="50">
        <v>-3.4955633234740047E-3</v>
      </c>
      <c r="U125" s="50">
        <v>-1.661720957650159E-2</v>
      </c>
      <c r="V125" s="50">
        <v>-2.0696061838822333E-2</v>
      </c>
      <c r="W125" s="50">
        <f t="shared" si="135"/>
        <v>-1.2535526815750786E-2</v>
      </c>
      <c r="X125" s="65"/>
      <c r="Y125" s="65" t="s">
        <v>419</v>
      </c>
      <c r="Z125" s="65" t="s">
        <v>420</v>
      </c>
      <c r="AO125" t="str">
        <f t="shared" si="136"/>
        <v/>
      </c>
      <c r="AQ125" s="3">
        <v>45156</v>
      </c>
      <c r="AR125" s="59">
        <v>-8.0852701079159317E-5</v>
      </c>
      <c r="AS125" s="59">
        <v>-7.940148477889486E-3</v>
      </c>
      <c r="AT125" s="59">
        <v>-1.0378700161939758E-2</v>
      </c>
      <c r="AU125" s="59">
        <v>-1.2846675538337293E-2</v>
      </c>
      <c r="AV125" s="59">
        <v>-2.3180473756385656E-2</v>
      </c>
      <c r="AW125" s="59">
        <v>-8.3316361442017373E-3</v>
      </c>
      <c r="AX125" s="59">
        <v>-1.2535526815750786E-2</v>
      </c>
      <c r="AY125" s="59">
        <v>-2.3131888094949704E-2</v>
      </c>
      <c r="AZ125" s="59">
        <v>-3.4955633234740047E-3</v>
      </c>
      <c r="BA125" s="59">
        <v>-1.661720957650159E-2</v>
      </c>
      <c r="BB125" s="59">
        <v>-2.0696061838822333E-2</v>
      </c>
    </row>
    <row r="126" spans="1:57">
      <c r="A126" s="3">
        <v>45149</v>
      </c>
      <c r="B126" s="48">
        <v>110.2004</v>
      </c>
      <c r="C126" s="48">
        <v>102.52705</v>
      </c>
      <c r="D126" s="48">
        <v>149.06780000000001</v>
      </c>
      <c r="E126" s="48">
        <v>121.95372999999999</v>
      </c>
      <c r="F126" s="48">
        <v>32.778449999999999</v>
      </c>
      <c r="G126" s="48">
        <v>46.40025</v>
      </c>
      <c r="H126">
        <v>82.57</v>
      </c>
      <c r="I126" s="48">
        <v>3.7189999999999999</v>
      </c>
      <c r="J126" s="49">
        <v>686.84456</v>
      </c>
      <c r="K126" s="49">
        <v>8358.0504999999994</v>
      </c>
      <c r="L126" s="50">
        <v>3.6056613613302035E-2</v>
      </c>
      <c r="M126" s="50">
        <v>4.1053812749717311E-2</v>
      </c>
      <c r="N126" s="50">
        <v>3.0380961801243389E-2</v>
      </c>
      <c r="O126" s="50">
        <v>1.9491547173009938E-2</v>
      </c>
      <c r="P126" s="50">
        <v>1.9904638451911927E-2</v>
      </c>
      <c r="Q126" s="50">
        <v>-7.6772008435553873E-3</v>
      </c>
      <c r="R126" s="47">
        <v>2.0630751866465437E-2</v>
      </c>
      <c r="S126" s="50">
        <v>-3.0185945423810701E-3</v>
      </c>
      <c r="T126" s="50">
        <v>-3.8396897220426718E-2</v>
      </c>
      <c r="U126" s="50">
        <v>3.5369565721396823E-2</v>
      </c>
      <c r="V126" s="50">
        <v>-2.8499421566982042E-3</v>
      </c>
      <c r="W126" s="50">
        <f t="shared" si="135"/>
        <v>2.0630751866465437E-2</v>
      </c>
      <c r="X126" t="s">
        <v>421</v>
      </c>
      <c r="Y126">
        <v>5.6772258878823928E-3</v>
      </c>
      <c r="Z126">
        <v>2.6984594833014443E-3</v>
      </c>
      <c r="AO126" t="str">
        <f t="shared" si="136"/>
        <v/>
      </c>
      <c r="AQ126" s="3">
        <v>45149</v>
      </c>
      <c r="AR126" s="59">
        <v>3.6056613613302035E-2</v>
      </c>
      <c r="AS126" s="59">
        <v>4.1053812749717311E-2</v>
      </c>
      <c r="AT126" s="59">
        <v>3.0380961801243389E-2</v>
      </c>
      <c r="AU126" s="59">
        <v>1.9491547173009938E-2</v>
      </c>
      <c r="AV126" s="59">
        <v>1.9904638451911927E-2</v>
      </c>
      <c r="AW126" s="59">
        <v>-7.6772008435553873E-3</v>
      </c>
      <c r="AX126" s="59">
        <v>2.0630751866465437E-2</v>
      </c>
      <c r="AY126" s="59">
        <v>-3.0185945423810701E-3</v>
      </c>
      <c r="AZ126" s="59">
        <v>-3.8396897220426718E-2</v>
      </c>
      <c r="BA126" s="59">
        <v>3.5369565721396823E-2</v>
      </c>
      <c r="BB126" s="59">
        <v>-2.8499421566982042E-3</v>
      </c>
    </row>
    <row r="127" spans="1:57">
      <c r="A127" s="3">
        <v>45142</v>
      </c>
      <c r="B127" s="48">
        <v>106.36523</v>
      </c>
      <c r="C127" s="48">
        <v>98.483909999999995</v>
      </c>
      <c r="D127" s="48">
        <v>144.67250999999999</v>
      </c>
      <c r="E127" s="48">
        <v>119.62211000000001</v>
      </c>
      <c r="F127" s="48">
        <v>32.138739999999999</v>
      </c>
      <c r="G127" s="48">
        <v>46.759230000000002</v>
      </c>
      <c r="H127">
        <v>82.82</v>
      </c>
      <c r="I127" s="48">
        <v>3.8675000000000002</v>
      </c>
      <c r="J127" s="49">
        <v>663.38106000000005</v>
      </c>
      <c r="K127" s="49">
        <v>8381.9385399999992</v>
      </c>
      <c r="L127" s="50">
        <v>-1.91494370760803E-2</v>
      </c>
      <c r="M127" s="50">
        <v>3.1298045658887164E-2</v>
      </c>
      <c r="N127" s="50">
        <v>2.769611735202071E-3</v>
      </c>
      <c r="O127" s="50">
        <v>-6.886005774604409E-3</v>
      </c>
      <c r="P127" s="50">
        <v>2.4516424444809282E-3</v>
      </c>
      <c r="Q127" s="50">
        <v>-4.1509512088330092E-2</v>
      </c>
      <c r="R127" s="47">
        <v>-2.3752436048728675E-3</v>
      </c>
      <c r="S127" s="50">
        <v>2.779846115661444E-2</v>
      </c>
      <c r="T127" s="50">
        <v>-1.5026104673373175E-2</v>
      </c>
      <c r="U127" s="50">
        <v>1.1474803319787563E-2</v>
      </c>
      <c r="V127" s="50">
        <v>-2.2612656334219938E-2</v>
      </c>
      <c r="W127" s="50">
        <f t="shared" si="135"/>
        <v>-2.3752436048728675E-3</v>
      </c>
      <c r="X127" t="s">
        <v>422</v>
      </c>
      <c r="Y127">
        <v>2.7054335795431844E-3</v>
      </c>
      <c r="Z127">
        <v>5.3367443302326496E-4</v>
      </c>
      <c r="AO127" t="str">
        <f t="shared" si="136"/>
        <v/>
      </c>
      <c r="AQ127" s="3">
        <v>45142</v>
      </c>
      <c r="AR127" s="59">
        <v>-1.91494370760803E-2</v>
      </c>
      <c r="AS127" s="59">
        <v>3.1298045658887164E-2</v>
      </c>
      <c r="AT127" s="59">
        <v>2.769611735202071E-3</v>
      </c>
      <c r="AU127" s="59">
        <v>-6.886005774604409E-3</v>
      </c>
      <c r="AV127" s="59">
        <v>2.4516424444809282E-3</v>
      </c>
      <c r="AW127" s="59">
        <v>-4.1509512088330092E-2</v>
      </c>
      <c r="AX127" s="59">
        <v>-2.3752436048728675E-3</v>
      </c>
      <c r="AY127" s="59">
        <v>2.779846115661444E-2</v>
      </c>
      <c r="AZ127" s="59">
        <v>-1.5026104673373175E-2</v>
      </c>
      <c r="BA127" s="59">
        <v>1.1474803319787563E-2</v>
      </c>
      <c r="BB127" s="59">
        <v>-2.2612656334219938E-2</v>
      </c>
    </row>
    <row r="128" spans="1:57">
      <c r="A128" s="3">
        <v>45135</v>
      </c>
      <c r="B128" s="48">
        <v>108.44183</v>
      </c>
      <c r="C128" s="48">
        <v>95.495099999999994</v>
      </c>
      <c r="D128" s="48">
        <v>144.27293</v>
      </c>
      <c r="E128" s="48">
        <v>120.45153999999999</v>
      </c>
      <c r="F128" s="48">
        <v>32.060139999999997</v>
      </c>
      <c r="G128" s="48">
        <v>48.784239999999997</v>
      </c>
      <c r="H128">
        <v>80.58</v>
      </c>
      <c r="I128" s="48">
        <v>3.9264999999999999</v>
      </c>
      <c r="J128" s="49">
        <v>655.85524999999996</v>
      </c>
      <c r="K128" s="49">
        <v>8575.8615499999996</v>
      </c>
      <c r="L128" s="50">
        <v>2.692887065583216E-2</v>
      </c>
      <c r="M128" s="50">
        <v>2.5988064577395775E-3</v>
      </c>
      <c r="N128" s="50">
        <v>1.1342766023636486E-3</v>
      </c>
      <c r="O128" s="50">
        <v>4.8872478678205766E-2</v>
      </c>
      <c r="P128" s="50">
        <v>2.7237491267939618E-4</v>
      </c>
      <c r="Q128" s="50">
        <v>1.4160002162022733E-2</v>
      </c>
      <c r="R128" s="47">
        <v>1.3407587762602225E-2</v>
      </c>
      <c r="S128" s="50">
        <v>4.5543012845465247E-2</v>
      </c>
      <c r="T128" s="50">
        <v>2.8418019905709802E-2</v>
      </c>
      <c r="U128" s="50">
        <v>1.6825352012010519E-2</v>
      </c>
      <c r="V128" s="50">
        <v>1.0267512365327303E-2</v>
      </c>
      <c r="W128" s="50">
        <f t="shared" si="135"/>
        <v>1.3407587762602225E-2</v>
      </c>
      <c r="X128" t="s">
        <v>423</v>
      </c>
      <c r="Y128">
        <v>260</v>
      </c>
      <c r="Z128">
        <v>260</v>
      </c>
      <c r="AO128" t="str">
        <f t="shared" si="136"/>
        <v/>
      </c>
      <c r="AQ128" s="3">
        <v>45135</v>
      </c>
      <c r="AR128" s="59">
        <v>2.692887065583216E-2</v>
      </c>
      <c r="AS128" s="59">
        <v>2.5988064577395775E-3</v>
      </c>
      <c r="AT128" s="59">
        <v>1.1342766023636486E-3</v>
      </c>
      <c r="AU128" s="59">
        <v>4.8872478678205766E-2</v>
      </c>
      <c r="AV128" s="59">
        <v>2.7237491267939618E-4</v>
      </c>
      <c r="AW128" s="59">
        <v>1.4160002162022733E-2</v>
      </c>
      <c r="AX128" s="59">
        <v>1.3407587762602225E-2</v>
      </c>
      <c r="AY128" s="59">
        <v>4.5543012845465247E-2</v>
      </c>
      <c r="AZ128" s="59">
        <v>2.8418019905709802E-2</v>
      </c>
      <c r="BA128" s="59">
        <v>1.6825352012010519E-2</v>
      </c>
      <c r="BB128" s="59">
        <v>1.0267512365327303E-2</v>
      </c>
    </row>
    <row r="129" spans="1:54">
      <c r="A129" s="3">
        <v>45128</v>
      </c>
      <c r="B129" s="48">
        <v>105.59819</v>
      </c>
      <c r="C129" s="48">
        <v>95.247569999999996</v>
      </c>
      <c r="D129" s="48">
        <v>144.10946999999999</v>
      </c>
      <c r="E129" s="48">
        <v>114.83907000000001</v>
      </c>
      <c r="F129" s="48">
        <v>32.051409999999997</v>
      </c>
      <c r="G129" s="48">
        <v>48.103099999999998</v>
      </c>
      <c r="H129">
        <v>77.069999999999993</v>
      </c>
      <c r="I129" s="48">
        <v>3.8180000000000001</v>
      </c>
      <c r="J129" s="49">
        <v>645.00284999999997</v>
      </c>
      <c r="K129" s="49">
        <v>8488.7036800000005</v>
      </c>
      <c r="L129" s="50">
        <v>5.4159995280157247E-2</v>
      </c>
      <c r="M129" s="50">
        <v>2.9225342562487544E-2</v>
      </c>
      <c r="N129" s="50">
        <v>3.32725599627961E-2</v>
      </c>
      <c r="O129" s="50">
        <v>4.7759192259073435E-2</v>
      </c>
      <c r="P129" s="50">
        <v>3.3220860665738927E-2</v>
      </c>
      <c r="Q129" s="50">
        <v>6.871173658686569E-2</v>
      </c>
      <c r="R129" s="47">
        <v>4.2437938407392337E-2</v>
      </c>
      <c r="S129" s="50">
        <v>2.3234200743494471E-2</v>
      </c>
      <c r="T129" s="50">
        <v>-2.9239766081871288E-2</v>
      </c>
      <c r="U129" s="50">
        <v>3.5291785347498106E-2</v>
      </c>
      <c r="V129" s="50">
        <v>6.9436735440371322E-3</v>
      </c>
      <c r="W129" s="50">
        <f t="shared" si="135"/>
        <v>4.2437938407392337E-2</v>
      </c>
      <c r="X129" t="s">
        <v>424</v>
      </c>
      <c r="Y129">
        <v>259</v>
      </c>
      <c r="Z129">
        <v>259</v>
      </c>
      <c r="AO129" t="str">
        <f t="shared" si="136"/>
        <v/>
      </c>
      <c r="AQ129" s="3">
        <v>45128</v>
      </c>
      <c r="AR129" s="59">
        <v>5.4159995280157247E-2</v>
      </c>
      <c r="AS129" s="59">
        <v>2.9225342562487544E-2</v>
      </c>
      <c r="AT129" s="59">
        <v>3.32725599627961E-2</v>
      </c>
      <c r="AU129" s="59">
        <v>4.7759192259073435E-2</v>
      </c>
      <c r="AV129" s="59">
        <v>3.3220860665738927E-2</v>
      </c>
      <c r="AW129" s="59">
        <v>6.871173658686569E-2</v>
      </c>
      <c r="AX129" s="59">
        <v>4.2437938407392337E-2</v>
      </c>
      <c r="AY129" s="59">
        <v>2.3234200743494471E-2</v>
      </c>
      <c r="AZ129" s="59">
        <v>-2.9239766081871288E-2</v>
      </c>
      <c r="BA129" s="59">
        <v>3.5291785347498106E-2</v>
      </c>
      <c r="BB129" s="59">
        <v>6.9436735440371322E-3</v>
      </c>
    </row>
    <row r="130" spans="1:54">
      <c r="A130" s="3">
        <v>45121</v>
      </c>
      <c r="B130" s="48">
        <v>100.17283</v>
      </c>
      <c r="C130" s="48">
        <v>92.542969999999997</v>
      </c>
      <c r="D130" s="48">
        <v>139.46897999999999</v>
      </c>
      <c r="E130" s="48">
        <v>109.60445</v>
      </c>
      <c r="F130" s="48">
        <v>31.020869999999999</v>
      </c>
      <c r="G130" s="48">
        <v>45.010359999999999</v>
      </c>
      <c r="H130">
        <v>75.319999999999993</v>
      </c>
      <c r="I130" s="48">
        <v>3.9329999999999998</v>
      </c>
      <c r="J130" s="49">
        <v>623.01552000000004</v>
      </c>
      <c r="K130" s="49">
        <v>8430.1673499999997</v>
      </c>
      <c r="L130" s="50">
        <v>3.7392290871733902E-2</v>
      </c>
      <c r="M130" s="50">
        <v>-2.1519949239936498E-2</v>
      </c>
      <c r="N130" s="50">
        <v>-4.1499411139637177E-3</v>
      </c>
      <c r="O130" s="50">
        <v>3.0429626582199942E-2</v>
      </c>
      <c r="P130" s="50">
        <v>7.6595570515187728E-3</v>
      </c>
      <c r="Q130" s="50">
        <v>1.0234777158966146E-3</v>
      </c>
      <c r="R130" s="47">
        <v>2.6885541991430229E-3</v>
      </c>
      <c r="S130" s="50">
        <v>2.1011251186118907E-2</v>
      </c>
      <c r="T130" s="50">
        <v>3.9925965097831861E-2</v>
      </c>
      <c r="U130" s="50">
        <v>5.8422155087738403E-3</v>
      </c>
      <c r="V130" s="50">
        <v>2.4335573302981528E-2</v>
      </c>
      <c r="W130" s="50">
        <f t="shared" si="135"/>
        <v>2.6885541991430229E-3</v>
      </c>
      <c r="X130" t="s">
        <v>425</v>
      </c>
      <c r="Y130" s="74">
        <v>5.0694457372014368</v>
      </c>
      <c r="AO130" t="str">
        <f t="shared" si="136"/>
        <v/>
      </c>
      <c r="AQ130" s="3">
        <v>45121</v>
      </c>
      <c r="AR130" s="59">
        <v>3.7392290871733902E-2</v>
      </c>
      <c r="AS130" s="59">
        <v>-2.1519949239936498E-2</v>
      </c>
      <c r="AT130" s="59">
        <v>-4.1499411139637177E-3</v>
      </c>
      <c r="AU130" s="59">
        <v>3.0429626582199942E-2</v>
      </c>
      <c r="AV130" s="59">
        <v>7.6595570515187728E-3</v>
      </c>
      <c r="AW130" s="59">
        <v>1.0234777158966146E-3</v>
      </c>
      <c r="AX130" s="59">
        <v>2.6885541991430229E-3</v>
      </c>
      <c r="AY130" s="59">
        <v>2.1011251186118907E-2</v>
      </c>
      <c r="AZ130" s="59">
        <v>3.9925965097831861E-2</v>
      </c>
      <c r="BA130" s="59">
        <v>5.8422155087738403E-3</v>
      </c>
      <c r="BB130" s="59">
        <v>2.4335573302981528E-2</v>
      </c>
    </row>
    <row r="131" spans="1:54">
      <c r="A131" s="3">
        <v>45114</v>
      </c>
      <c r="B131" s="48">
        <v>96.562150000000003</v>
      </c>
      <c r="C131" s="48">
        <v>94.578289999999996</v>
      </c>
      <c r="D131" s="48">
        <v>140.05018000000001</v>
      </c>
      <c r="E131" s="48">
        <v>106.36772000000001</v>
      </c>
      <c r="F131" s="48">
        <v>30.785070000000001</v>
      </c>
      <c r="G131" s="48">
        <v>44.96434</v>
      </c>
      <c r="H131">
        <v>73.77</v>
      </c>
      <c r="I131" s="48">
        <v>3.782</v>
      </c>
      <c r="J131" s="49">
        <v>619.39687000000004</v>
      </c>
      <c r="K131" s="49">
        <v>8229.8883000000005</v>
      </c>
      <c r="L131" s="50">
        <v>-3.667651317443732E-3</v>
      </c>
      <c r="M131" s="50">
        <v>-3.8135201501504512E-2</v>
      </c>
      <c r="N131" s="50">
        <v>-1.9891934214363416E-2</v>
      </c>
      <c r="O131" s="50">
        <v>1.5379263787002051E-2</v>
      </c>
      <c r="P131" s="50">
        <v>-1.1333549643088858E-3</v>
      </c>
      <c r="Q131" s="50">
        <v>1.0550422632706224E-2</v>
      </c>
      <c r="R131" s="47">
        <v>-6.646160852093708E-3</v>
      </c>
      <c r="S131" s="50">
        <v>4.4309173272933045E-2</v>
      </c>
      <c r="T131" s="50">
        <v>5.9848384093630358E-3</v>
      </c>
      <c r="U131" s="50">
        <v>-6.6716910665992613E-3</v>
      </c>
      <c r="V131" s="50">
        <v>-1.1269945601929066E-2</v>
      </c>
      <c r="W131" s="50">
        <f t="shared" si="135"/>
        <v>-6.646160852093708E-3</v>
      </c>
      <c r="X131" t="s">
        <v>426</v>
      </c>
      <c r="Y131" s="74">
        <v>9.7497111319449805E-36</v>
      </c>
      <c r="AA131" t="s">
        <v>447</v>
      </c>
      <c r="AO131" t="str">
        <f t="shared" si="136"/>
        <v/>
      </c>
      <c r="AQ131" s="3">
        <v>45114</v>
      </c>
      <c r="AR131" s="59">
        <v>-3.667651317443732E-3</v>
      </c>
      <c r="AS131" s="59">
        <v>-3.8135201501504512E-2</v>
      </c>
      <c r="AT131" s="59">
        <v>-1.9891934214363416E-2</v>
      </c>
      <c r="AU131" s="59">
        <v>1.5379263787002051E-2</v>
      </c>
      <c r="AV131" s="59">
        <v>-1.1333549643088858E-3</v>
      </c>
      <c r="AW131" s="59">
        <v>1.0550422632706224E-2</v>
      </c>
      <c r="AX131" s="59">
        <v>-6.646160852093708E-3</v>
      </c>
      <c r="AY131" s="59">
        <v>4.4309173272933045E-2</v>
      </c>
      <c r="AZ131" s="59">
        <v>5.9848384093630358E-3</v>
      </c>
      <c r="BA131" s="59">
        <v>-6.6716910665992613E-3</v>
      </c>
      <c r="BB131" s="59">
        <v>-1.1269945601929066E-2</v>
      </c>
    </row>
    <row r="132" spans="1:54" ht="14.5" thickBot="1">
      <c r="A132" s="3">
        <v>45107</v>
      </c>
      <c r="B132" s="48">
        <v>96.917609999999996</v>
      </c>
      <c r="C132" s="48">
        <v>98.328050000000005</v>
      </c>
      <c r="D132" s="48">
        <v>142.89259000000001</v>
      </c>
      <c r="E132" s="48">
        <v>104.75664</v>
      </c>
      <c r="F132" s="48">
        <v>30.82</v>
      </c>
      <c r="G132" s="48">
        <v>44.494900000000001</v>
      </c>
      <c r="H132">
        <v>70.64</v>
      </c>
      <c r="I132" s="48">
        <v>3.7595000000000001</v>
      </c>
      <c r="J132" s="49">
        <v>623.55705</v>
      </c>
      <c r="K132" s="49">
        <v>8323.6959000000006</v>
      </c>
      <c r="L132" s="50">
        <v>3.7552578781055557E-2</v>
      </c>
      <c r="M132" s="50">
        <v>4.7363208435483362E-2</v>
      </c>
      <c r="N132" s="50">
        <v>3.9643161994553644E-2</v>
      </c>
      <c r="O132" s="50">
        <v>7.1334929614944365E-2</v>
      </c>
      <c r="P132" s="50">
        <v>1.3789110812873373E-2</v>
      </c>
      <c r="Q132" s="50">
        <v>2.5238504722167709E-2</v>
      </c>
      <c r="R132" s="47">
        <v>3.9473783116004489E-2</v>
      </c>
      <c r="S132" s="50">
        <v>2.139965297860047E-2</v>
      </c>
      <c r="T132" s="50">
        <v>-1.1568292362297838E-2</v>
      </c>
      <c r="U132" s="50">
        <v>4.7692038914190826E-2</v>
      </c>
      <c r="V132" s="50">
        <v>2.3593239997386828E-2</v>
      </c>
      <c r="W132" s="50">
        <f t="shared" si="135"/>
        <v>3.9473783116004489E-2</v>
      </c>
      <c r="X132" s="64" t="s">
        <v>427</v>
      </c>
      <c r="Y132" s="75">
        <v>1.2272651018611282</v>
      </c>
      <c r="Z132" s="64"/>
      <c r="AO132" t="str">
        <f t="shared" si="136"/>
        <v/>
      </c>
      <c r="AQ132" s="3">
        <v>45107</v>
      </c>
      <c r="AR132" s="59">
        <v>3.7552578781055557E-2</v>
      </c>
      <c r="AS132" s="59">
        <v>4.7363208435483362E-2</v>
      </c>
      <c r="AT132" s="59">
        <v>3.9643161994553644E-2</v>
      </c>
      <c r="AU132" s="59">
        <v>7.1334929614944365E-2</v>
      </c>
      <c r="AV132" s="59">
        <v>1.3789110812873373E-2</v>
      </c>
      <c r="AW132" s="59">
        <v>2.5238504722167709E-2</v>
      </c>
      <c r="AX132" s="59">
        <v>3.9473783116004489E-2</v>
      </c>
      <c r="AY132" s="59">
        <v>2.139965297860047E-2</v>
      </c>
      <c r="AZ132" s="59">
        <v>-1.1568292362297838E-2</v>
      </c>
      <c r="BA132" s="59">
        <v>4.7692038914190826E-2</v>
      </c>
      <c r="BB132" s="59">
        <v>2.3593239997386828E-2</v>
      </c>
    </row>
    <row r="133" spans="1:54">
      <c r="A133" s="3">
        <v>45100</v>
      </c>
      <c r="B133" s="48">
        <v>93.409829999999999</v>
      </c>
      <c r="C133" s="48">
        <v>93.881519999999995</v>
      </c>
      <c r="D133" s="48">
        <v>137.44388000000001</v>
      </c>
      <c r="E133" s="48">
        <v>97.781409999999994</v>
      </c>
      <c r="F133" s="48">
        <v>30.4008</v>
      </c>
      <c r="G133" s="48">
        <v>43.399560000000001</v>
      </c>
      <c r="H133">
        <v>69.16</v>
      </c>
      <c r="I133" s="48">
        <v>3.8035000000000001</v>
      </c>
      <c r="J133" s="49">
        <v>595.17208000000005</v>
      </c>
      <c r="K133" s="49">
        <v>8131.8394600000001</v>
      </c>
      <c r="L133" s="50">
        <v>-4.2508556294828415E-2</v>
      </c>
      <c r="M133" s="50">
        <v>-2.5967788774138967E-2</v>
      </c>
      <c r="N133" s="50">
        <v>-3.7581035503882476E-2</v>
      </c>
      <c r="O133" s="50">
        <v>-5.8107694555800338E-2</v>
      </c>
      <c r="P133" s="50">
        <v>-1.5275780308625087E-2</v>
      </c>
      <c r="Q133" s="50">
        <v>-5.3212815265330948E-2</v>
      </c>
      <c r="R133" s="47">
        <v>-3.802902288155556E-2</v>
      </c>
      <c r="S133" s="50">
        <v>-3.8509662171555825E-2</v>
      </c>
      <c r="T133" s="50">
        <v>-2.198508614039596E-2</v>
      </c>
      <c r="U133" s="50">
        <v>-3.4478176025545926E-2</v>
      </c>
      <c r="V133" s="50">
        <v>-1.3776488866490189E-2</v>
      </c>
      <c r="W133" s="50">
        <f t="shared" si="135"/>
        <v>-3.802902288155556E-2</v>
      </c>
      <c r="AO133" t="str">
        <f t="shared" si="136"/>
        <v/>
      </c>
      <c r="AQ133" s="3">
        <v>45100</v>
      </c>
      <c r="AR133" s="59">
        <v>-4.2508556294828415E-2</v>
      </c>
      <c r="AS133" s="59">
        <v>-2.5967788774138967E-2</v>
      </c>
      <c r="AT133" s="59">
        <v>-3.7581035503882476E-2</v>
      </c>
      <c r="AU133" s="59">
        <v>-5.8107694555800338E-2</v>
      </c>
      <c r="AV133" s="59">
        <v>-1.5275780308625087E-2</v>
      </c>
      <c r="AW133" s="59">
        <v>-5.3212815265330948E-2</v>
      </c>
      <c r="AX133" s="59">
        <v>-3.802902288155556E-2</v>
      </c>
      <c r="AY133" s="59">
        <v>-3.8509662171555825E-2</v>
      </c>
      <c r="AZ133" s="59">
        <v>-2.198508614039596E-2</v>
      </c>
      <c r="BA133" s="59">
        <v>-3.4478176025545926E-2</v>
      </c>
      <c r="BB133" s="59">
        <v>-1.3776488866490189E-2</v>
      </c>
    </row>
    <row r="134" spans="1:54">
      <c r="A134" s="3">
        <v>45093</v>
      </c>
      <c r="B134" s="48">
        <v>97.556830000000005</v>
      </c>
      <c r="C134" s="48">
        <v>96.384410000000003</v>
      </c>
      <c r="D134" s="48">
        <v>142.81085999999999</v>
      </c>
      <c r="E134" s="48">
        <v>103.81379</v>
      </c>
      <c r="F134" s="48">
        <v>30.872399999999999</v>
      </c>
      <c r="G134" s="48">
        <v>45.838769999999997</v>
      </c>
      <c r="H134">
        <v>71.930000000000007</v>
      </c>
      <c r="I134" s="48">
        <v>3.8889999999999998</v>
      </c>
      <c r="J134" s="49">
        <v>616.42529999999999</v>
      </c>
      <c r="K134" s="49">
        <v>8245.4325700000009</v>
      </c>
      <c r="L134" s="50">
        <v>9.9143770579253054E-3</v>
      </c>
      <c r="M134" s="50">
        <v>-2.1044846140540807E-2</v>
      </c>
      <c r="N134" s="50">
        <v>-1.0071753942515693E-2</v>
      </c>
      <c r="O134" s="50">
        <v>-2.44301732797223E-2</v>
      </c>
      <c r="P134" s="50">
        <v>-3.3831334013403325E-3</v>
      </c>
      <c r="Q134" s="50">
        <v>1.3071716307555103E-2</v>
      </c>
      <c r="R134" s="47">
        <v>-9.1716380913128056E-3</v>
      </c>
      <c r="S134" s="50">
        <v>2.2749893359875095E-2</v>
      </c>
      <c r="T134" s="50">
        <v>2.6392187912377851E-2</v>
      </c>
      <c r="U134" s="50">
        <v>-7.0764163959233795E-3</v>
      </c>
      <c r="V134" s="50">
        <v>2.6095867837642173E-2</v>
      </c>
      <c r="W134" s="50">
        <f t="shared" si="135"/>
        <v>-9.1716380913128056E-3</v>
      </c>
      <c r="X134" t="s">
        <v>429</v>
      </c>
      <c r="AO134" t="str">
        <f t="shared" si="136"/>
        <v/>
      </c>
      <c r="AQ134" s="3">
        <v>45093</v>
      </c>
      <c r="AR134" s="59">
        <v>9.9143770579253054E-3</v>
      </c>
      <c r="AS134" s="59">
        <v>-2.1044846140540807E-2</v>
      </c>
      <c r="AT134" s="59">
        <v>-1.0071753942515693E-2</v>
      </c>
      <c r="AU134" s="59">
        <v>-2.44301732797223E-2</v>
      </c>
      <c r="AV134" s="59">
        <v>-3.3831334013403325E-3</v>
      </c>
      <c r="AW134" s="59">
        <v>1.3071716307555103E-2</v>
      </c>
      <c r="AX134" s="59">
        <v>-9.1716380913128056E-3</v>
      </c>
      <c r="AY134" s="59">
        <v>2.2749893359875095E-2</v>
      </c>
      <c r="AZ134" s="59">
        <v>2.6392187912377851E-2</v>
      </c>
      <c r="BA134" s="59">
        <v>-7.0764163959233795E-3</v>
      </c>
      <c r="BB134" s="59">
        <v>2.6095867837642173E-2</v>
      </c>
    </row>
    <row r="135" spans="1:54" ht="14.5" thickBot="1">
      <c r="A135" s="3">
        <v>45086</v>
      </c>
      <c r="B135" s="48">
        <v>96.599109999999996</v>
      </c>
      <c r="C135" s="48">
        <v>98.456410000000005</v>
      </c>
      <c r="D135" s="48">
        <v>144.26384999999999</v>
      </c>
      <c r="E135" s="48">
        <v>106.41349</v>
      </c>
      <c r="F135" s="48">
        <v>30.9772</v>
      </c>
      <c r="G135" s="48">
        <v>45.247309999999999</v>
      </c>
      <c r="H135">
        <v>70.33</v>
      </c>
      <c r="I135" s="48">
        <v>3.7890000000000001</v>
      </c>
      <c r="J135" s="49">
        <v>620.81847000000005</v>
      </c>
      <c r="K135" s="49">
        <v>8035.7331400000003</v>
      </c>
      <c r="L135" s="50">
        <v>1.5046362091809096E-2</v>
      </c>
      <c r="M135" s="50">
        <v>1.5412326478414284E-2</v>
      </c>
      <c r="N135" s="50">
        <v>1.6638931707731563E-2</v>
      </c>
      <c r="O135" s="50">
        <v>3.8688384865690706E-2</v>
      </c>
      <c r="P135" s="50">
        <v>-5.0490775476642602E-3</v>
      </c>
      <c r="Q135" s="50">
        <v>2.7611577430991074E-2</v>
      </c>
      <c r="R135" s="47">
        <v>1.8660428587032672E-2</v>
      </c>
      <c r="S135" s="50">
        <v>-1.965430722051853E-2</v>
      </c>
      <c r="T135" s="50">
        <v>1.6498993963782738E-2</v>
      </c>
      <c r="U135" s="50">
        <v>1.7047455893309138E-2</v>
      </c>
      <c r="V135" s="50">
        <v>4.0010909591263744E-3</v>
      </c>
      <c r="W135" s="50">
        <f t="shared" si="135"/>
        <v>1.8660428587032672E-2</v>
      </c>
      <c r="AO135" t="str">
        <f t="shared" si="136"/>
        <v/>
      </c>
      <c r="AQ135" s="3">
        <v>45086</v>
      </c>
      <c r="AR135" s="59">
        <v>1.5046362091809096E-2</v>
      </c>
      <c r="AS135" s="59">
        <v>1.5412326478414284E-2</v>
      </c>
      <c r="AT135" s="59">
        <v>1.6638931707731563E-2</v>
      </c>
      <c r="AU135" s="59">
        <v>3.8688384865690706E-2</v>
      </c>
      <c r="AV135" s="59">
        <v>-5.0490775476642602E-3</v>
      </c>
      <c r="AW135" s="59">
        <v>2.7611577430991074E-2</v>
      </c>
      <c r="AX135" s="59">
        <v>1.8660428587032672E-2</v>
      </c>
      <c r="AY135" s="59">
        <v>-1.965430722051853E-2</v>
      </c>
      <c r="AZ135" s="59">
        <v>1.6498993963782738E-2</v>
      </c>
      <c r="BA135" s="59">
        <v>1.7047455893309138E-2</v>
      </c>
      <c r="BB135" s="59">
        <v>4.0010909591263744E-3</v>
      </c>
    </row>
    <row r="136" spans="1:54">
      <c r="A136" s="3">
        <v>45079</v>
      </c>
      <c r="B136" s="48">
        <v>95.167190000000005</v>
      </c>
      <c r="C136" s="48">
        <v>96.962000000000003</v>
      </c>
      <c r="D136" s="48">
        <v>141.90273999999999</v>
      </c>
      <c r="E136" s="48">
        <v>102.44987</v>
      </c>
      <c r="F136" s="48">
        <v>31.134399999999999</v>
      </c>
      <c r="G136" s="48">
        <v>44.031529999999997</v>
      </c>
      <c r="H136">
        <v>71.739999999999995</v>
      </c>
      <c r="I136" s="48">
        <v>3.7275</v>
      </c>
      <c r="J136" s="49">
        <v>610.41249000000005</v>
      </c>
      <c r="K136" s="49">
        <v>8003.70957</v>
      </c>
      <c r="L136" s="50">
        <v>4.9091743092142259E-3</v>
      </c>
      <c r="M136" s="50">
        <v>7.5259472065631883E-3</v>
      </c>
      <c r="N136" s="50">
        <v>1.41484919138406E-2</v>
      </c>
      <c r="O136" s="50">
        <v>1.6345777442511533E-2</v>
      </c>
      <c r="P136" s="50">
        <v>2.8128258157693597E-3</v>
      </c>
      <c r="Q136" s="50">
        <v>9.5695984973687143E-3</v>
      </c>
      <c r="R136" s="47">
        <v>1.0080528175210679E-2</v>
      </c>
      <c r="S136" s="50">
        <v>-1.2797578092748174E-2</v>
      </c>
      <c r="T136" s="50">
        <v>1.2357414448669335E-2</v>
      </c>
      <c r="U136" s="50">
        <v>1.3113678273446672E-2</v>
      </c>
      <c r="V136" s="50">
        <v>1.865685807571027E-2</v>
      </c>
      <c r="W136" s="50">
        <f t="shared" si="135"/>
        <v>1.0080528175210679E-2</v>
      </c>
      <c r="X136" s="65"/>
      <c r="Y136" s="65" t="s">
        <v>419</v>
      </c>
      <c r="Z136" s="65" t="s">
        <v>420</v>
      </c>
      <c r="AO136" t="str">
        <f t="shared" si="136"/>
        <v/>
      </c>
      <c r="AQ136" s="3">
        <v>45079</v>
      </c>
      <c r="AR136" s="59">
        <v>4.9091743092142259E-3</v>
      </c>
      <c r="AS136" s="59">
        <v>7.5259472065631883E-3</v>
      </c>
      <c r="AT136" s="59">
        <v>1.41484919138406E-2</v>
      </c>
      <c r="AU136" s="59">
        <v>1.6345777442511533E-2</v>
      </c>
      <c r="AV136" s="59">
        <v>2.8128258157693597E-3</v>
      </c>
      <c r="AW136" s="59">
        <v>9.5695984973687143E-3</v>
      </c>
      <c r="AX136" s="59">
        <v>1.0080528175210679E-2</v>
      </c>
      <c r="AY136" s="59">
        <v>-1.2797578092748174E-2</v>
      </c>
      <c r="AZ136" s="59">
        <v>1.2357414448669335E-2</v>
      </c>
      <c r="BA136" s="59">
        <v>1.3113678273446672E-2</v>
      </c>
      <c r="BB136" s="59">
        <v>1.865685807571027E-2</v>
      </c>
    </row>
    <row r="137" spans="1:54">
      <c r="A137" s="3">
        <v>45072</v>
      </c>
      <c r="B137" s="48">
        <v>94.702280000000002</v>
      </c>
      <c r="C137" s="48">
        <v>96.237719999999996</v>
      </c>
      <c r="D137" s="48">
        <v>139.92303999999999</v>
      </c>
      <c r="E137" s="48">
        <v>100.80218000000001</v>
      </c>
      <c r="F137" s="48">
        <v>31.047070000000001</v>
      </c>
      <c r="G137" s="48">
        <v>43.614159999999998</v>
      </c>
      <c r="H137">
        <v>72.67</v>
      </c>
      <c r="I137" s="48">
        <v>3.6819999999999999</v>
      </c>
      <c r="J137" s="49">
        <v>602.51134999999999</v>
      </c>
      <c r="K137" s="49">
        <v>7857.12039</v>
      </c>
      <c r="L137" s="50">
        <v>-7.3099848898815489E-3</v>
      </c>
      <c r="M137" s="50">
        <v>-1.2140063873679163E-2</v>
      </c>
      <c r="N137" s="50">
        <v>-7.4083805771236744E-3</v>
      </c>
      <c r="O137" s="50">
        <v>-3.9008636818424702E-2</v>
      </c>
      <c r="P137" s="50">
        <v>-1.3322201837078218E-2</v>
      </c>
      <c r="Q137" s="50">
        <v>-2.296759232086798E-2</v>
      </c>
      <c r="R137" s="47">
        <v>-1.8969375085434746E-2</v>
      </c>
      <c r="S137" s="50">
        <v>1.3669967917422365E-2</v>
      </c>
      <c r="T137" s="50">
        <v>-1.3397642015005484E-2</v>
      </c>
      <c r="U137" s="50">
        <v>-1.113405966315717E-2</v>
      </c>
      <c r="V137" s="50">
        <v>3.3925834662913434E-3</v>
      </c>
      <c r="W137" s="50">
        <f t="shared" ref="W137:W200" si="137">AVERAGE(M137:Q137)</f>
        <v>-1.8969375085434746E-2</v>
      </c>
      <c r="X137" t="s">
        <v>421</v>
      </c>
      <c r="Y137">
        <v>5.6772258878823928E-3</v>
      </c>
      <c r="Z137">
        <v>2.6984594833014443E-3</v>
      </c>
      <c r="AO137" t="str">
        <f t="shared" ref="AO137:AO200" si="138">IF(A137&lt;$AP$3,"",IF(A137&lt;=$AP$4,1,""))</f>
        <v/>
      </c>
      <c r="AQ137" s="3">
        <v>45072</v>
      </c>
      <c r="AR137" s="59">
        <v>-7.3099848898815489E-3</v>
      </c>
      <c r="AS137" s="59">
        <v>-1.2140063873679163E-2</v>
      </c>
      <c r="AT137" s="59">
        <v>-7.4083805771236744E-3</v>
      </c>
      <c r="AU137" s="59">
        <v>-3.9008636818424702E-2</v>
      </c>
      <c r="AV137" s="59">
        <v>-1.3322201837078218E-2</v>
      </c>
      <c r="AW137" s="59">
        <v>-2.296759232086798E-2</v>
      </c>
      <c r="AX137" s="59">
        <v>-1.8969375085434746E-2</v>
      </c>
      <c r="AY137" s="59">
        <v>1.3669967917422365E-2</v>
      </c>
      <c r="AZ137" s="59">
        <v>-1.3397642015005484E-2</v>
      </c>
      <c r="BA137" s="59">
        <v>-1.113405966315717E-2</v>
      </c>
      <c r="BB137" s="59">
        <v>3.3925834662913434E-3</v>
      </c>
    </row>
    <row r="138" spans="1:54">
      <c r="A138" s="3">
        <v>45065</v>
      </c>
      <c r="B138" s="48">
        <v>95.399649999999994</v>
      </c>
      <c r="C138" s="48">
        <v>97.420410000000004</v>
      </c>
      <c r="D138" s="48">
        <v>140.96737999999999</v>
      </c>
      <c r="E138" s="48">
        <v>104.89395</v>
      </c>
      <c r="F138" s="48">
        <v>31.466270000000002</v>
      </c>
      <c r="G138" s="48">
        <v>44.639420000000001</v>
      </c>
      <c r="H138">
        <v>71.69</v>
      </c>
      <c r="I138" s="48">
        <v>3.7320000000000002</v>
      </c>
      <c r="J138" s="49">
        <v>609.29528000000005</v>
      </c>
      <c r="K138" s="49">
        <v>7830.55458</v>
      </c>
      <c r="L138" s="50">
        <v>3.7201871319088475E-2</v>
      </c>
      <c r="M138" s="50">
        <v>1.3254524055281047E-2</v>
      </c>
      <c r="N138" s="50">
        <v>8.3059762915804747E-4</v>
      </c>
      <c r="O138" s="50">
        <v>3.7764950786426832E-2</v>
      </c>
      <c r="P138" s="50">
        <v>6.143414335294306E-3</v>
      </c>
      <c r="Q138" s="50">
        <v>3.5353466240984899E-2</v>
      </c>
      <c r="R138" s="47">
        <v>1.8669390609429026E-2</v>
      </c>
      <c r="S138" s="50">
        <v>2.3850328477577953E-2</v>
      </c>
      <c r="T138" s="50">
        <v>9.387153010593785E-4</v>
      </c>
      <c r="U138" s="50">
        <v>9.0362354128092903E-3</v>
      </c>
      <c r="V138" s="50">
        <v>1.6881461255058516E-2</v>
      </c>
      <c r="W138" s="50">
        <f t="shared" si="137"/>
        <v>1.8669390609429026E-2</v>
      </c>
      <c r="X138" t="s">
        <v>422</v>
      </c>
      <c r="Y138">
        <v>2.7054335795431844E-3</v>
      </c>
      <c r="Z138">
        <v>5.3367443302326496E-4</v>
      </c>
      <c r="AO138" t="str">
        <f t="shared" si="138"/>
        <v/>
      </c>
      <c r="AQ138" s="3">
        <v>45065</v>
      </c>
      <c r="AR138" s="59">
        <v>3.7201871319088475E-2</v>
      </c>
      <c r="AS138" s="59">
        <v>1.3254524055281047E-2</v>
      </c>
      <c r="AT138" s="59">
        <v>8.3059762915804747E-4</v>
      </c>
      <c r="AU138" s="59">
        <v>3.7764950786426832E-2</v>
      </c>
      <c r="AV138" s="59">
        <v>6.143414335294306E-3</v>
      </c>
      <c r="AW138" s="59">
        <v>3.5353466240984899E-2</v>
      </c>
      <c r="AX138" s="59">
        <v>1.8669390609429026E-2</v>
      </c>
      <c r="AY138" s="59">
        <v>2.3850328477577953E-2</v>
      </c>
      <c r="AZ138" s="59">
        <v>9.387153010593785E-4</v>
      </c>
      <c r="BA138" s="59">
        <v>9.0362354128092903E-3</v>
      </c>
      <c r="BB138" s="59">
        <v>1.6881461255058516E-2</v>
      </c>
    </row>
    <row r="139" spans="1:54">
      <c r="A139" s="3">
        <v>45058</v>
      </c>
      <c r="B139" s="48">
        <v>91.977900000000005</v>
      </c>
      <c r="C139" s="48">
        <v>96.146039999999999</v>
      </c>
      <c r="D139" s="48">
        <v>140.85039</v>
      </c>
      <c r="E139" s="48">
        <v>101.07679</v>
      </c>
      <c r="F139" s="48">
        <v>31.274139999999999</v>
      </c>
      <c r="G139" s="48">
        <v>43.11515</v>
      </c>
      <c r="H139">
        <v>70.02</v>
      </c>
      <c r="I139" s="48">
        <v>3.7284999999999999</v>
      </c>
      <c r="J139" s="49">
        <v>603.83884999999998</v>
      </c>
      <c r="K139" s="49">
        <v>7700.5579100000004</v>
      </c>
      <c r="L139" s="50">
        <v>-9.365362215117301E-3</v>
      </c>
      <c r="M139" s="50">
        <v>-2.6683830401352804E-2</v>
      </c>
      <c r="N139" s="50">
        <v>-2.2408066356966017E-2</v>
      </c>
      <c r="O139" s="50">
        <v>-3.2845820987165819E-2</v>
      </c>
      <c r="P139" s="50">
        <v>-2.5163170820733827E-2</v>
      </c>
      <c r="Q139" s="50">
        <v>-5.6393815182519291E-2</v>
      </c>
      <c r="R139" s="47">
        <v>-3.2698940749747551E-2</v>
      </c>
      <c r="S139" s="50">
        <v>-1.850294365012628E-2</v>
      </c>
      <c r="T139" s="50">
        <v>-3.9788823074942026E-2</v>
      </c>
      <c r="U139" s="50">
        <v>-2.1567142158006369E-2</v>
      </c>
      <c r="V139" s="50">
        <v>-2.5560641170973009E-3</v>
      </c>
      <c r="W139" s="50">
        <f t="shared" si="137"/>
        <v>-3.2698940749747551E-2</v>
      </c>
      <c r="X139" t="s">
        <v>423</v>
      </c>
      <c r="Y139">
        <v>260</v>
      </c>
      <c r="Z139">
        <v>260</v>
      </c>
      <c r="AO139" t="str">
        <f t="shared" si="138"/>
        <v/>
      </c>
      <c r="AQ139" s="3">
        <v>45058</v>
      </c>
      <c r="AR139" s="59">
        <v>-9.365362215117301E-3</v>
      </c>
      <c r="AS139" s="59">
        <v>-2.6683830401352804E-2</v>
      </c>
      <c r="AT139" s="59">
        <v>-2.2408066356966017E-2</v>
      </c>
      <c r="AU139" s="59">
        <v>-3.2845820987165819E-2</v>
      </c>
      <c r="AV139" s="59">
        <v>-2.5163170820733827E-2</v>
      </c>
      <c r="AW139" s="59">
        <v>-5.6393815182519291E-2</v>
      </c>
      <c r="AX139" s="59">
        <v>-3.2698940749747551E-2</v>
      </c>
      <c r="AY139" s="59">
        <v>-1.850294365012628E-2</v>
      </c>
      <c r="AZ139" s="59">
        <v>-3.9788823074942026E-2</v>
      </c>
      <c r="BA139" s="59">
        <v>-2.1567142158006369E-2</v>
      </c>
      <c r="BB139" s="59">
        <v>-2.5560641170973009E-3</v>
      </c>
    </row>
    <row r="140" spans="1:54">
      <c r="A140" s="3">
        <v>45051</v>
      </c>
      <c r="B140" s="48">
        <v>92.847449999999995</v>
      </c>
      <c r="C140" s="48">
        <v>98.78192</v>
      </c>
      <c r="D140" s="48">
        <v>144.07892000000001</v>
      </c>
      <c r="E140" s="48">
        <v>104.50949</v>
      </c>
      <c r="F140" s="48">
        <v>32.081409999999998</v>
      </c>
      <c r="G140" s="48">
        <v>45.691890000000001</v>
      </c>
      <c r="H140">
        <v>71.34</v>
      </c>
      <c r="I140" s="48">
        <v>3.883</v>
      </c>
      <c r="J140" s="49">
        <v>617.14899000000003</v>
      </c>
      <c r="K140" s="49">
        <v>7720.2914700000001</v>
      </c>
      <c r="L140" s="50">
        <v>-2.4492170402206082E-2</v>
      </c>
      <c r="M140" s="50">
        <v>-8.1629194215473433E-2</v>
      </c>
      <c r="N140" s="50">
        <v>-4.9650024138199522E-2</v>
      </c>
      <c r="O140" s="50">
        <v>-4.4362603388062416E-2</v>
      </c>
      <c r="P140" s="50">
        <v>-7.8202516442500869E-2</v>
      </c>
      <c r="Q140" s="50">
        <v>-5.7458415605483149E-2</v>
      </c>
      <c r="R140" s="47">
        <v>-6.2260550757943879E-2</v>
      </c>
      <c r="S140" s="50">
        <v>-7.0851784318832989E-2</v>
      </c>
      <c r="T140" s="50">
        <v>-1.9277727798483468E-3</v>
      </c>
      <c r="U140" s="50">
        <v>-5.8069862865797739E-2</v>
      </c>
      <c r="V140" s="50">
        <v>-7.8390657386039342E-3</v>
      </c>
      <c r="W140" s="50">
        <f t="shared" si="137"/>
        <v>-6.2260550757943879E-2</v>
      </c>
      <c r="X140" t="s">
        <v>430</v>
      </c>
      <c r="Y140">
        <v>0</v>
      </c>
      <c r="AO140" t="str">
        <f t="shared" si="138"/>
        <v/>
      </c>
      <c r="AQ140" s="3">
        <v>45051</v>
      </c>
      <c r="AR140" s="59">
        <v>-2.4492170402206082E-2</v>
      </c>
      <c r="AS140" s="59">
        <v>-8.1629194215473433E-2</v>
      </c>
      <c r="AT140" s="59">
        <v>-4.9650024138199522E-2</v>
      </c>
      <c r="AU140" s="59">
        <v>-4.4362603388062416E-2</v>
      </c>
      <c r="AV140" s="59">
        <v>-7.8202516442500869E-2</v>
      </c>
      <c r="AW140" s="59">
        <v>-5.7458415605483149E-2</v>
      </c>
      <c r="AX140" s="59">
        <v>-6.2260550757943879E-2</v>
      </c>
      <c r="AY140" s="59">
        <v>-7.0851784318832989E-2</v>
      </c>
      <c r="AZ140" s="59">
        <v>-1.9277727798483468E-3</v>
      </c>
      <c r="BA140" s="59">
        <v>-5.8069862865797739E-2</v>
      </c>
      <c r="BB140" s="59">
        <v>-7.8390657386039342E-3</v>
      </c>
    </row>
    <row r="141" spans="1:54">
      <c r="A141" s="3">
        <v>45044</v>
      </c>
      <c r="B141" s="48">
        <v>95.178579999999997</v>
      </c>
      <c r="C141" s="48">
        <v>107.56213</v>
      </c>
      <c r="D141" s="48">
        <v>151.60616999999999</v>
      </c>
      <c r="E141" s="48">
        <v>109.36103</v>
      </c>
      <c r="F141" s="48">
        <v>34.803100000000001</v>
      </c>
      <c r="G141" s="48">
        <v>48.477319999999999</v>
      </c>
      <c r="H141">
        <v>76.78</v>
      </c>
      <c r="I141" s="48">
        <v>3.8904999999999998</v>
      </c>
      <c r="J141" s="49">
        <v>655.19614000000001</v>
      </c>
      <c r="K141" s="49">
        <v>7781.2895099999996</v>
      </c>
      <c r="L141" s="50">
        <v>6.1607386374447071E-3</v>
      </c>
      <c r="M141" s="50">
        <v>2.0084435067828199E-2</v>
      </c>
      <c r="N141" s="50">
        <v>-3.1930058030742448E-3</v>
      </c>
      <c r="O141" s="50">
        <v>1.8412740096737101E-2</v>
      </c>
      <c r="P141" s="50">
        <v>1.6145344892222191E-2</v>
      </c>
      <c r="Q141" s="50">
        <v>-3.7292344773132147E-3</v>
      </c>
      <c r="R141" s="47">
        <v>9.5440559552800071E-3</v>
      </c>
      <c r="S141" s="50">
        <v>-1.3997688455117507E-2</v>
      </c>
      <c r="T141" s="50">
        <v>-2.2487437185929715E-2</v>
      </c>
      <c r="U141" s="50">
        <v>2.9096490640494466E-3</v>
      </c>
      <c r="V141" s="50">
        <v>8.8262582822318247E-3</v>
      </c>
      <c r="W141" s="50">
        <f t="shared" si="137"/>
        <v>9.5440559552800071E-3</v>
      </c>
      <c r="X141" t="s">
        <v>424</v>
      </c>
      <c r="Y141">
        <v>357</v>
      </c>
      <c r="AO141" t="str">
        <f t="shared" si="138"/>
        <v/>
      </c>
      <c r="AQ141" s="3">
        <v>45044</v>
      </c>
      <c r="AR141" s="59">
        <v>6.1607386374447071E-3</v>
      </c>
      <c r="AS141" s="59">
        <v>2.0084435067828199E-2</v>
      </c>
      <c r="AT141" s="59">
        <v>-3.1930058030742448E-3</v>
      </c>
      <c r="AU141" s="59">
        <v>1.8412740096737101E-2</v>
      </c>
      <c r="AV141" s="59">
        <v>1.6145344892222191E-2</v>
      </c>
      <c r="AW141" s="59">
        <v>-3.7292344773132147E-3</v>
      </c>
      <c r="AX141" s="59">
        <v>9.5440559552800071E-3</v>
      </c>
      <c r="AY141" s="59">
        <v>-1.3997688455117507E-2</v>
      </c>
      <c r="AZ141" s="59">
        <v>-2.2487437185929715E-2</v>
      </c>
      <c r="BA141" s="59">
        <v>2.9096490640494466E-3</v>
      </c>
      <c r="BB141" s="59">
        <v>8.8262582822318247E-3</v>
      </c>
    </row>
    <row r="142" spans="1:54">
      <c r="A142" s="3">
        <v>45037</v>
      </c>
      <c r="B142" s="48">
        <v>94.595799999999997</v>
      </c>
      <c r="C142" s="48">
        <v>105.44434</v>
      </c>
      <c r="D142" s="48">
        <v>152.09180000000001</v>
      </c>
      <c r="E142" s="48">
        <v>107.38379999999999</v>
      </c>
      <c r="F142" s="48">
        <v>34.250120000000003</v>
      </c>
      <c r="G142" s="48">
        <v>48.65878</v>
      </c>
      <c r="H142">
        <v>77.87</v>
      </c>
      <c r="I142" s="48">
        <v>3.98</v>
      </c>
      <c r="J142" s="49">
        <v>653.29528000000005</v>
      </c>
      <c r="K142" s="49">
        <v>7713.21072</v>
      </c>
      <c r="L142" s="50">
        <v>-5.751148870776901E-2</v>
      </c>
      <c r="M142" s="50">
        <v>-3.4470761001781369E-4</v>
      </c>
      <c r="N142" s="50">
        <v>-1.9253080652824384E-2</v>
      </c>
      <c r="O142" s="50">
        <v>-3.5358891196052511E-2</v>
      </c>
      <c r="P142" s="50">
        <v>-2.3164189695430659E-2</v>
      </c>
      <c r="Q142" s="50">
        <v>-3.7163340054494842E-2</v>
      </c>
      <c r="R142" s="47">
        <v>-2.3056841841764042E-2</v>
      </c>
      <c r="S142" s="50">
        <v>-5.5319665170447729E-2</v>
      </c>
      <c r="T142" s="50">
        <v>-3.0804821624254131E-2</v>
      </c>
      <c r="U142" s="50">
        <v>-2.5393377750036805E-2</v>
      </c>
      <c r="V142" s="50">
        <v>-8.9543126431512743E-4</v>
      </c>
      <c r="W142" s="50">
        <f t="shared" si="137"/>
        <v>-2.3056841841764042E-2</v>
      </c>
      <c r="X142" t="s">
        <v>431</v>
      </c>
      <c r="Y142">
        <v>0.84393773489103363</v>
      </c>
      <c r="AO142" t="str">
        <f t="shared" si="138"/>
        <v/>
      </c>
      <c r="AQ142" s="3">
        <v>45037</v>
      </c>
      <c r="AR142" s="59">
        <v>-5.751148870776901E-2</v>
      </c>
      <c r="AS142" s="59">
        <v>-3.4470761001781369E-4</v>
      </c>
      <c r="AT142" s="59">
        <v>-1.9253080652824384E-2</v>
      </c>
      <c r="AU142" s="59">
        <v>-3.5358891196052511E-2</v>
      </c>
      <c r="AV142" s="59">
        <v>-2.3164189695430659E-2</v>
      </c>
      <c r="AW142" s="59">
        <v>-3.7163340054494842E-2</v>
      </c>
      <c r="AX142" s="59">
        <v>-2.3056841841764042E-2</v>
      </c>
      <c r="AY142" s="59">
        <v>-5.5319665170447729E-2</v>
      </c>
      <c r="AZ142" s="59">
        <v>-3.0804821624254131E-2</v>
      </c>
      <c r="BA142" s="59">
        <v>-2.5393377750036805E-2</v>
      </c>
      <c r="BB142" s="59">
        <v>-8.9543126431512743E-4</v>
      </c>
    </row>
    <row r="143" spans="1:54">
      <c r="A143" s="3">
        <v>45030</v>
      </c>
      <c r="B143" s="48">
        <v>100.36812</v>
      </c>
      <c r="C143" s="48">
        <v>105.4807</v>
      </c>
      <c r="D143" s="48">
        <v>155.07751999999999</v>
      </c>
      <c r="E143" s="48">
        <v>111.31995000000001</v>
      </c>
      <c r="F143" s="48">
        <v>35.062309999999997</v>
      </c>
      <c r="G143" s="48">
        <v>50.536900000000003</v>
      </c>
      <c r="H143">
        <v>82.43</v>
      </c>
      <c r="I143" s="48">
        <v>4.1064999999999996</v>
      </c>
      <c r="J143" s="49">
        <v>670.31688999999994</v>
      </c>
      <c r="K143" s="49">
        <v>7720.12356</v>
      </c>
      <c r="L143" s="50">
        <v>2.1080306311517694E-2</v>
      </c>
      <c r="M143" s="50">
        <v>8.6919251725394719E-3</v>
      </c>
      <c r="N143" s="50">
        <v>2.8571436151574314E-2</v>
      </c>
      <c r="O143" s="50">
        <v>2.568356284226514E-2</v>
      </c>
      <c r="P143" s="50">
        <v>2.7081710010603999E-2</v>
      </c>
      <c r="Q143" s="50">
        <v>5.2731019266117896E-2</v>
      </c>
      <c r="R143" s="47">
        <v>2.8551930688620164E-2</v>
      </c>
      <c r="S143" s="50">
        <v>2.1690629647991955E-2</v>
      </c>
      <c r="T143" s="50">
        <v>2.2662184036857047E-2</v>
      </c>
      <c r="U143" s="50">
        <v>2.4733473967311959E-2</v>
      </c>
      <c r="V143" s="50">
        <v>8.0894659545189818E-3</v>
      </c>
      <c r="W143" s="50">
        <f t="shared" si="137"/>
        <v>2.8551930688620164E-2</v>
      </c>
      <c r="X143" t="s">
        <v>432</v>
      </c>
      <c r="Y143" s="76">
        <v>0.19963467149269321</v>
      </c>
      <c r="AA143" t="s">
        <v>448</v>
      </c>
      <c r="AO143" t="str">
        <f t="shared" si="138"/>
        <v/>
      </c>
      <c r="AQ143" s="3">
        <v>45030</v>
      </c>
      <c r="AR143" s="59">
        <v>2.1080306311517694E-2</v>
      </c>
      <c r="AS143" s="59">
        <v>8.6919251725394719E-3</v>
      </c>
      <c r="AT143" s="59">
        <v>2.8571436151574314E-2</v>
      </c>
      <c r="AU143" s="59">
        <v>2.568356284226514E-2</v>
      </c>
      <c r="AV143" s="59">
        <v>2.7081710010603999E-2</v>
      </c>
      <c r="AW143" s="59">
        <v>5.2731019266117896E-2</v>
      </c>
      <c r="AX143" s="59">
        <v>2.8551930688620164E-2</v>
      </c>
      <c r="AY143" s="59">
        <v>2.1690629647991955E-2</v>
      </c>
      <c r="AZ143" s="59">
        <v>2.2662184036857047E-2</v>
      </c>
      <c r="BA143" s="59">
        <v>2.4733473967311959E-2</v>
      </c>
      <c r="BB143" s="59">
        <v>8.0894659545189818E-3</v>
      </c>
    </row>
    <row r="144" spans="1:54">
      <c r="A144" s="3">
        <v>45022</v>
      </c>
      <c r="B144" s="48">
        <v>98.296009999999995</v>
      </c>
      <c r="C144" s="48">
        <v>104.57177</v>
      </c>
      <c r="D144" s="48">
        <v>150.76981000000001</v>
      </c>
      <c r="E144" s="48">
        <v>108.53245</v>
      </c>
      <c r="F144" s="48">
        <v>34.137799999999999</v>
      </c>
      <c r="G144" s="48">
        <v>48.005519999999997</v>
      </c>
      <c r="H144">
        <v>80.680000000000007</v>
      </c>
      <c r="I144" s="48">
        <v>4.0155000000000003</v>
      </c>
      <c r="J144" s="49">
        <v>654.13779</v>
      </c>
      <c r="K144" s="49">
        <v>7658.1730299999999</v>
      </c>
      <c r="L144" s="50">
        <v>7.1061436638260478E-2</v>
      </c>
      <c r="M144" s="50">
        <v>4.9151888877863925E-2</v>
      </c>
      <c r="N144" s="50">
        <v>2.7518964860401951E-2</v>
      </c>
      <c r="O144" s="50">
        <v>4.1350457035356669E-2</v>
      </c>
      <c r="P144" s="50">
        <v>4.1381252160151094E-2</v>
      </c>
      <c r="Q144" s="50">
        <v>4.5445517645090971E-2</v>
      </c>
      <c r="R144" s="47">
        <v>4.0969616115772919E-2</v>
      </c>
      <c r="S144" s="50">
        <v>6.6208537068851658E-2</v>
      </c>
      <c r="T144" s="50">
        <v>-1.9294175112956391E-2</v>
      </c>
      <c r="U144" s="50">
        <v>3.029886501519341E-2</v>
      </c>
      <c r="V144" s="50">
        <v>-7.4602579557470072E-4</v>
      </c>
      <c r="W144" s="50">
        <f t="shared" si="137"/>
        <v>4.0969616115772919E-2</v>
      </c>
      <c r="X144" t="s">
        <v>433</v>
      </c>
      <c r="Y144">
        <v>1.6491330528048029</v>
      </c>
      <c r="AO144" t="str">
        <f t="shared" si="138"/>
        <v/>
      </c>
      <c r="AQ144" s="3">
        <v>45022</v>
      </c>
      <c r="AR144" s="59">
        <v>7.1061436638260478E-2</v>
      </c>
      <c r="AS144" s="59">
        <v>4.9151888877863925E-2</v>
      </c>
      <c r="AT144" s="59">
        <v>2.7518964860401951E-2</v>
      </c>
      <c r="AU144" s="59">
        <v>4.1350457035356669E-2</v>
      </c>
      <c r="AV144" s="59">
        <v>4.1381252160151094E-2</v>
      </c>
      <c r="AW144" s="59">
        <v>4.5445517645090971E-2</v>
      </c>
      <c r="AX144" s="59">
        <v>4.0969616115772919E-2</v>
      </c>
      <c r="AY144" s="59">
        <v>6.6208537068851658E-2</v>
      </c>
      <c r="AZ144" s="59">
        <v>-1.9294175112956391E-2</v>
      </c>
      <c r="BA144" s="59">
        <v>3.029886501519341E-2</v>
      </c>
      <c r="BB144" s="59">
        <v>-7.4602579557470072E-4</v>
      </c>
    </row>
    <row r="145" spans="1:54">
      <c r="A145" s="3">
        <v>45016</v>
      </c>
      <c r="B145" s="48">
        <v>91.774389999999997</v>
      </c>
      <c r="C145" s="48">
        <v>99.672669999999997</v>
      </c>
      <c r="D145" s="48">
        <v>146.7319</v>
      </c>
      <c r="E145" s="48">
        <v>104.22279</v>
      </c>
      <c r="F145" s="48">
        <v>32.781269999999999</v>
      </c>
      <c r="G145" s="48">
        <v>45.91872</v>
      </c>
      <c r="H145">
        <v>75.67</v>
      </c>
      <c r="I145" s="48">
        <v>4.0945</v>
      </c>
      <c r="J145" s="49">
        <v>634.90101000000004</v>
      </c>
      <c r="K145" s="49">
        <v>7663.8904899999998</v>
      </c>
      <c r="L145" s="50">
        <v>4.6048673757618674E-2</v>
      </c>
      <c r="M145" s="50">
        <v>5.9209916668225171E-2</v>
      </c>
      <c r="N145" s="50">
        <v>4.5495308121782374E-2</v>
      </c>
      <c r="O145" s="50">
        <v>8.6643247431177128E-2</v>
      </c>
      <c r="P145" s="50">
        <v>5.741359172191407E-2</v>
      </c>
      <c r="Q145" s="50">
        <v>8.6751042110173371E-2</v>
      </c>
      <c r="R145" s="47">
        <v>6.7102621210654426E-2</v>
      </c>
      <c r="S145" s="50">
        <v>9.2549812301472745E-2</v>
      </c>
      <c r="T145" s="50">
        <v>4.7852760736195599E-3</v>
      </c>
      <c r="U145" s="50">
        <v>6.1654575907880593E-2</v>
      </c>
      <c r="V145" s="50">
        <v>3.4976150791827365E-2</v>
      </c>
      <c r="W145" s="50">
        <f t="shared" si="137"/>
        <v>6.7102621210654426E-2</v>
      </c>
      <c r="X145" t="s">
        <v>434</v>
      </c>
      <c r="Y145" s="76">
        <v>0.39926934298538641</v>
      </c>
      <c r="AO145" t="str">
        <f t="shared" si="138"/>
        <v/>
      </c>
      <c r="AQ145" s="3">
        <v>45016</v>
      </c>
      <c r="AR145" s="59">
        <v>4.6048673757618674E-2</v>
      </c>
      <c r="AS145" s="59">
        <v>5.9209916668225171E-2</v>
      </c>
      <c r="AT145" s="59">
        <v>4.5495308121782374E-2</v>
      </c>
      <c r="AU145" s="59">
        <v>8.6643247431177128E-2</v>
      </c>
      <c r="AV145" s="59">
        <v>5.741359172191407E-2</v>
      </c>
      <c r="AW145" s="59">
        <v>8.6751042110173371E-2</v>
      </c>
      <c r="AX145" s="59">
        <v>6.7102621210654426E-2</v>
      </c>
      <c r="AY145" s="59">
        <v>9.2549812301472745E-2</v>
      </c>
      <c r="AZ145" s="59">
        <v>4.7852760736195599E-3</v>
      </c>
      <c r="BA145" s="59">
        <v>6.1654575907880593E-2</v>
      </c>
      <c r="BB145" s="59">
        <v>3.4976150791827365E-2</v>
      </c>
    </row>
    <row r="146" spans="1:54" ht="14.5" thickBot="1">
      <c r="A146" s="3">
        <v>45009</v>
      </c>
      <c r="B146" s="48">
        <v>87.734340000000003</v>
      </c>
      <c r="C146" s="48">
        <v>94.100960000000001</v>
      </c>
      <c r="D146" s="48">
        <v>140.34678</v>
      </c>
      <c r="E146" s="48">
        <v>95.912610000000001</v>
      </c>
      <c r="F146" s="48">
        <v>31.001370000000001</v>
      </c>
      <c r="G146" s="48">
        <v>42.253210000000003</v>
      </c>
      <c r="H146">
        <v>69.260000000000005</v>
      </c>
      <c r="I146" s="48">
        <v>4.0750000000000002</v>
      </c>
      <c r="J146" s="49">
        <v>598.02973999999995</v>
      </c>
      <c r="K146" s="49">
        <v>7404.8957399999999</v>
      </c>
      <c r="L146" s="50">
        <v>1.101808852706232E-2</v>
      </c>
      <c r="M146" s="50">
        <v>3.6959115907154283E-2</v>
      </c>
      <c r="N146" s="50">
        <v>2.4419106004299307E-2</v>
      </c>
      <c r="O146" s="50">
        <v>2.6666703774521849E-2</v>
      </c>
      <c r="P146" s="50">
        <v>2.0187633832007501E-2</v>
      </c>
      <c r="Q146" s="50">
        <v>9.1008006755803894E-3</v>
      </c>
      <c r="R146" s="47">
        <v>2.3466672038712666E-2</v>
      </c>
      <c r="S146" s="50">
        <v>3.4812490661885631E-2</v>
      </c>
      <c r="T146" s="50">
        <v>4.6885035324341739E-2</v>
      </c>
      <c r="U146" s="50">
        <v>2.2900508749674753E-2</v>
      </c>
      <c r="V146" s="50">
        <v>1.4053211568034962E-2</v>
      </c>
      <c r="W146" s="50">
        <f t="shared" si="137"/>
        <v>2.3466672038712666E-2</v>
      </c>
      <c r="X146" s="64" t="s">
        <v>435</v>
      </c>
      <c r="Y146" s="64">
        <v>1.9666312043657332</v>
      </c>
      <c r="Z146" s="64"/>
      <c r="AO146" t="str">
        <f t="shared" si="138"/>
        <v/>
      </c>
      <c r="AQ146" s="3">
        <v>45009</v>
      </c>
      <c r="AR146" s="59">
        <v>1.101808852706232E-2</v>
      </c>
      <c r="AS146" s="59">
        <v>3.6959115907154283E-2</v>
      </c>
      <c r="AT146" s="59">
        <v>2.4419106004299307E-2</v>
      </c>
      <c r="AU146" s="59">
        <v>2.6666703774521849E-2</v>
      </c>
      <c r="AV146" s="59">
        <v>2.0187633832007501E-2</v>
      </c>
      <c r="AW146" s="59">
        <v>9.1008006755803894E-3</v>
      </c>
      <c r="AX146" s="59">
        <v>2.3466672038712666E-2</v>
      </c>
      <c r="AY146" s="59">
        <v>3.4812490661885631E-2</v>
      </c>
      <c r="AZ146" s="59">
        <v>4.6885035324341739E-2</v>
      </c>
      <c r="BA146" s="59">
        <v>2.2900508749674753E-2</v>
      </c>
      <c r="BB146" s="59">
        <v>1.4053211568034962E-2</v>
      </c>
    </row>
    <row r="147" spans="1:54">
      <c r="A147" s="3">
        <v>45002</v>
      </c>
      <c r="B147" s="48">
        <v>86.778210000000001</v>
      </c>
      <c r="C147" s="48">
        <v>90.747029999999995</v>
      </c>
      <c r="D147" s="48">
        <v>137.00133</v>
      </c>
      <c r="E147" s="48">
        <v>93.421369999999996</v>
      </c>
      <c r="F147" s="48">
        <v>30.387910000000002</v>
      </c>
      <c r="G147" s="48">
        <v>41.872140000000002</v>
      </c>
      <c r="H147">
        <v>66.930000000000007</v>
      </c>
      <c r="I147" s="48">
        <v>3.8925000000000001</v>
      </c>
      <c r="J147" s="49">
        <v>584.64116000000001</v>
      </c>
      <c r="K147" s="49">
        <v>7302.2753199999997</v>
      </c>
      <c r="L147" s="50">
        <v>-9.4319613665806989E-2</v>
      </c>
      <c r="M147" s="50">
        <v>-7.3668573185487141E-2</v>
      </c>
      <c r="N147" s="50">
        <v>-4.5907159032291811E-2</v>
      </c>
      <c r="O147" s="50">
        <v>-7.5596074457853324E-2</v>
      </c>
      <c r="P147" s="50">
        <v>-9.8436232598681728E-2</v>
      </c>
      <c r="Q147" s="50">
        <v>-9.2219852377820155E-2</v>
      </c>
      <c r="R147" s="47">
        <v>-7.7165578330426837E-2</v>
      </c>
      <c r="S147" s="50">
        <v>-0.12828861682729875</v>
      </c>
      <c r="T147" s="50">
        <v>-3.4238928172683258E-2</v>
      </c>
      <c r="U147" s="50">
        <v>-7.0203844011800354E-2</v>
      </c>
      <c r="V147" s="50">
        <v>1.4586050305973153E-2</v>
      </c>
      <c r="W147" s="50">
        <f t="shared" si="137"/>
        <v>-7.7165578330426837E-2</v>
      </c>
      <c r="AO147" t="str">
        <f t="shared" si="138"/>
        <v/>
      </c>
      <c r="AQ147" s="3">
        <v>45002</v>
      </c>
      <c r="AR147" s="59">
        <v>-9.4319613665806989E-2</v>
      </c>
      <c r="AS147" s="59">
        <v>-7.3668573185487141E-2</v>
      </c>
      <c r="AT147" s="59">
        <v>-4.5907159032291811E-2</v>
      </c>
      <c r="AU147" s="59">
        <v>-7.5596074457853324E-2</v>
      </c>
      <c r="AV147" s="59">
        <v>-9.8436232598681728E-2</v>
      </c>
      <c r="AW147" s="59">
        <v>-9.2219852377820155E-2</v>
      </c>
      <c r="AX147" s="59">
        <v>-7.7165578330426837E-2</v>
      </c>
      <c r="AY147" s="59">
        <v>-0.12828861682729875</v>
      </c>
      <c r="AZ147" s="59">
        <v>-3.4238928172683258E-2</v>
      </c>
      <c r="BA147" s="59">
        <v>-7.0203844011800354E-2</v>
      </c>
      <c r="BB147" s="59">
        <v>1.4586050305973153E-2</v>
      </c>
    </row>
    <row r="148" spans="1:54">
      <c r="A148" s="3">
        <v>44995</v>
      </c>
      <c r="B148" s="48">
        <v>95.815489999999997</v>
      </c>
      <c r="C148" s="48">
        <v>97.963890000000006</v>
      </c>
      <c r="D148" s="48">
        <v>143.59329</v>
      </c>
      <c r="E148" s="48">
        <v>101.0612</v>
      </c>
      <c r="F148" s="48">
        <v>33.705779999999997</v>
      </c>
      <c r="G148" s="48">
        <v>46.125860000000003</v>
      </c>
      <c r="H148">
        <v>76.78</v>
      </c>
      <c r="I148" s="48">
        <v>4.0305</v>
      </c>
      <c r="J148" s="49">
        <v>628.78422999999998</v>
      </c>
      <c r="K148" s="49">
        <v>7197.2952100000002</v>
      </c>
      <c r="L148" s="50">
        <v>-4.0684904323288529E-2</v>
      </c>
      <c r="M148" s="50">
        <v>-4.4588240319623051E-2</v>
      </c>
      <c r="N148" s="50">
        <v>-3.2068411424661103E-2</v>
      </c>
      <c r="O148" s="50">
        <v>-7.8755026860362287E-2</v>
      </c>
      <c r="P148" s="50">
        <v>-3.0084664556047858E-2</v>
      </c>
      <c r="Q148" s="50">
        <v>-8.6641954480469741E-2</v>
      </c>
      <c r="R148" s="47">
        <v>-5.4427659528232808E-2</v>
      </c>
      <c r="S148" s="50">
        <v>-3.6395582329317389E-2</v>
      </c>
      <c r="T148" s="50">
        <v>-8.9746742070322405E-3</v>
      </c>
      <c r="U148" s="50">
        <v>-5.346735435714145E-2</v>
      </c>
      <c r="V148" s="50">
        <v>-4.5228709404543044E-2</v>
      </c>
      <c r="W148" s="50">
        <f t="shared" si="137"/>
        <v>-5.4427659528232808E-2</v>
      </c>
      <c r="X148" s="73" t="s">
        <v>449</v>
      </c>
      <c r="AO148" t="str">
        <f t="shared" si="138"/>
        <v/>
      </c>
      <c r="AQ148" s="3">
        <v>44995</v>
      </c>
      <c r="AR148" s="59">
        <v>-4.0684904323288529E-2</v>
      </c>
      <c r="AS148" s="59">
        <v>-4.4588240319623051E-2</v>
      </c>
      <c r="AT148" s="59">
        <v>-3.2068411424661103E-2</v>
      </c>
      <c r="AU148" s="59">
        <v>-7.8755026860362287E-2</v>
      </c>
      <c r="AV148" s="59">
        <v>-3.0084664556047858E-2</v>
      </c>
      <c r="AW148" s="59">
        <v>-8.6641954480469741E-2</v>
      </c>
      <c r="AX148" s="59">
        <v>-5.4427659528232808E-2</v>
      </c>
      <c r="AY148" s="59">
        <v>-3.6395582329317389E-2</v>
      </c>
      <c r="AZ148" s="59">
        <v>-8.9746742070322405E-3</v>
      </c>
      <c r="BA148" s="59">
        <v>-5.346735435714145E-2</v>
      </c>
      <c r="BB148" s="59">
        <v>-4.5228709404543044E-2</v>
      </c>
    </row>
    <row r="149" spans="1:54">
      <c r="A149" s="3">
        <v>44988</v>
      </c>
      <c r="B149" s="48">
        <v>99.879059999999996</v>
      </c>
      <c r="C149" s="48">
        <v>102.53578</v>
      </c>
      <c r="D149" s="48">
        <v>148.35066</v>
      </c>
      <c r="E149" s="48">
        <v>109.70068000000001</v>
      </c>
      <c r="F149" s="48">
        <v>34.751260000000002</v>
      </c>
      <c r="G149" s="48">
        <v>50.501399999999997</v>
      </c>
      <c r="H149">
        <v>79.680000000000007</v>
      </c>
      <c r="I149" s="48">
        <v>4.0670000000000002</v>
      </c>
      <c r="J149" s="49">
        <v>664.30273999999997</v>
      </c>
      <c r="K149" s="49">
        <v>7538.2400799999996</v>
      </c>
      <c r="L149" s="50">
        <v>3.2209091896513886E-2</v>
      </c>
      <c r="M149" s="50">
        <v>1.8600404913801993E-2</v>
      </c>
      <c r="N149" s="50">
        <v>1.5701017839492071E-2</v>
      </c>
      <c r="O149" s="50">
        <v>6.5727278096943564E-2</v>
      </c>
      <c r="P149" s="50">
        <v>1.3098376885752216E-2</v>
      </c>
      <c r="Q149" s="50">
        <v>3.0363669527257775E-2</v>
      </c>
      <c r="R149" s="47">
        <v>2.8698149452649525E-2</v>
      </c>
      <c r="S149" s="50">
        <v>4.4025157232704615E-2</v>
      </c>
      <c r="T149" s="50">
        <v>2.8838856564634474E-2</v>
      </c>
      <c r="U149" s="50">
        <v>2.941709540015025E-2</v>
      </c>
      <c r="V149" s="50">
        <v>1.9415761412130861E-2</v>
      </c>
      <c r="W149" s="50">
        <f t="shared" si="137"/>
        <v>2.8698149452649525E-2</v>
      </c>
      <c r="AO149" t="str">
        <f t="shared" si="138"/>
        <v/>
      </c>
      <c r="AQ149" s="3">
        <v>44988</v>
      </c>
      <c r="AR149" s="59">
        <v>3.2209091896513886E-2</v>
      </c>
      <c r="AS149" s="59">
        <v>1.8600404913801993E-2</v>
      </c>
      <c r="AT149" s="59">
        <v>1.5701017839492071E-2</v>
      </c>
      <c r="AU149" s="59">
        <v>6.5727278096943564E-2</v>
      </c>
      <c r="AV149" s="59">
        <v>1.3098376885752216E-2</v>
      </c>
      <c r="AW149" s="59">
        <v>3.0363669527257775E-2</v>
      </c>
      <c r="AX149" s="59">
        <v>2.8698149452649525E-2</v>
      </c>
      <c r="AY149" s="59">
        <v>4.4025157232704615E-2</v>
      </c>
      <c r="AZ149" s="59">
        <v>2.8838856564634474E-2</v>
      </c>
      <c r="BA149" s="59">
        <v>2.941709540015025E-2</v>
      </c>
      <c r="BB149" s="59">
        <v>1.9415761412130861E-2</v>
      </c>
    </row>
    <row r="150" spans="1:54">
      <c r="A150" s="3">
        <v>44981</v>
      </c>
      <c r="B150" s="48">
        <v>96.762429999999995</v>
      </c>
      <c r="C150" s="48">
        <v>100.6634</v>
      </c>
      <c r="D150" s="48">
        <v>146.05741</v>
      </c>
      <c r="E150" s="48">
        <v>102.93504</v>
      </c>
      <c r="F150" s="48">
        <v>34.301960000000001</v>
      </c>
      <c r="G150" s="48">
        <v>49.013179999999998</v>
      </c>
      <c r="H150">
        <v>76.319999999999993</v>
      </c>
      <c r="I150" s="48">
        <v>3.9529999999999998</v>
      </c>
      <c r="J150" s="49">
        <v>645.31931999999995</v>
      </c>
      <c r="K150" s="49">
        <v>7394.6669899999997</v>
      </c>
      <c r="L150" s="50">
        <v>1.0852814082551676E-2</v>
      </c>
      <c r="M150" s="50">
        <v>-4.7627602040750672E-3</v>
      </c>
      <c r="N150" s="50">
        <v>-2.7018886795917574E-3</v>
      </c>
      <c r="O150" s="50">
        <v>-3.5129213053435526E-2</v>
      </c>
      <c r="P150" s="50">
        <v>-7.996020642914714E-3</v>
      </c>
      <c r="Q150" s="50">
        <v>3.1314492426716356E-2</v>
      </c>
      <c r="R150" s="47">
        <v>-3.8550780306601416E-3</v>
      </c>
      <c r="S150" s="50">
        <v>-3.004572175049014E-3</v>
      </c>
      <c r="T150" s="50">
        <v>-3.7848363149568076E-2</v>
      </c>
      <c r="U150" s="50">
        <v>1.7352490673452348E-3</v>
      </c>
      <c r="V150" s="50">
        <v>-2.6631633761203366E-2</v>
      </c>
      <c r="W150" s="50">
        <f t="shared" si="137"/>
        <v>-3.8550780306601416E-3</v>
      </c>
      <c r="X150" t="s">
        <v>418</v>
      </c>
      <c r="AO150" t="str">
        <f t="shared" si="138"/>
        <v/>
      </c>
      <c r="AQ150" s="3">
        <v>44981</v>
      </c>
      <c r="AR150" s="59">
        <v>1.0852814082551676E-2</v>
      </c>
      <c r="AS150" s="59">
        <v>-4.7627602040750672E-3</v>
      </c>
      <c r="AT150" s="59">
        <v>-2.7018886795917574E-3</v>
      </c>
      <c r="AU150" s="59">
        <v>-3.5129213053435526E-2</v>
      </c>
      <c r="AV150" s="59">
        <v>-7.996020642914714E-3</v>
      </c>
      <c r="AW150" s="59">
        <v>3.1314492426716356E-2</v>
      </c>
      <c r="AX150" s="59">
        <v>-3.8550780306601416E-3</v>
      </c>
      <c r="AY150" s="59">
        <v>-3.004572175049014E-3</v>
      </c>
      <c r="AZ150" s="59">
        <v>-3.7848363149568076E-2</v>
      </c>
      <c r="BA150" s="59">
        <v>1.7352490673452348E-3</v>
      </c>
      <c r="BB150" s="59">
        <v>-2.6631633761203366E-2</v>
      </c>
    </row>
    <row r="151" spans="1:54" ht="14.5" thickBot="1">
      <c r="A151" s="3">
        <v>44974</v>
      </c>
      <c r="B151" s="48">
        <v>95.723560000000006</v>
      </c>
      <c r="C151" s="48">
        <v>101.14512999999999</v>
      </c>
      <c r="D151" s="48">
        <v>146.45311000000001</v>
      </c>
      <c r="E151" s="48">
        <v>106.68272</v>
      </c>
      <c r="F151" s="48">
        <v>34.578449999999997</v>
      </c>
      <c r="G151" s="48">
        <v>47.52496</v>
      </c>
      <c r="H151">
        <v>76.55</v>
      </c>
      <c r="I151" s="48">
        <v>4.1085000000000003</v>
      </c>
      <c r="J151" s="49">
        <v>644.20146999999997</v>
      </c>
      <c r="K151" s="49">
        <v>7596.9871700000003</v>
      </c>
      <c r="L151" s="50">
        <v>-9.1051904019714192E-2</v>
      </c>
      <c r="M151" s="50">
        <v>-5.9022460070954019E-2</v>
      </c>
      <c r="N151" s="50">
        <v>-4.4661096399182698E-2</v>
      </c>
      <c r="O151" s="50">
        <v>-0.11719098458830857</v>
      </c>
      <c r="P151" s="50">
        <v>-5.9761964035309756E-3</v>
      </c>
      <c r="Q151" s="50">
        <v>-0.16068620869853012</v>
      </c>
      <c r="R151" s="47">
        <v>-7.7507389232101279E-2</v>
      </c>
      <c r="S151" s="50">
        <v>-4.2167167167167174E-2</v>
      </c>
      <c r="T151" s="50">
        <v>2.2905514751649481E-2</v>
      </c>
      <c r="U151" s="50">
        <v>-6.9202699664343004E-2</v>
      </c>
      <c r="V151" s="50">
        <v>-2.2180898748956901E-3</v>
      </c>
      <c r="W151" s="50">
        <f t="shared" si="137"/>
        <v>-7.7507389232101279E-2</v>
      </c>
      <c r="AO151" t="str">
        <f t="shared" si="138"/>
        <v/>
      </c>
      <c r="AQ151" s="3">
        <v>44974</v>
      </c>
      <c r="AR151" s="59">
        <v>-9.1051904019714192E-2</v>
      </c>
      <c r="AS151" s="59">
        <v>-5.9022460070954019E-2</v>
      </c>
      <c r="AT151" s="59">
        <v>-4.4661096399182698E-2</v>
      </c>
      <c r="AU151" s="59">
        <v>-0.11719098458830857</v>
      </c>
      <c r="AV151" s="59">
        <v>-5.9761964035309756E-3</v>
      </c>
      <c r="AW151" s="59">
        <v>-0.16068620869853012</v>
      </c>
      <c r="AX151" s="59">
        <v>-7.7507389232101279E-2</v>
      </c>
      <c r="AY151" s="59">
        <v>-4.2167167167167174E-2</v>
      </c>
      <c r="AZ151" s="59">
        <v>2.2905514751649481E-2</v>
      </c>
      <c r="BA151" s="59">
        <v>-6.9202699664343004E-2</v>
      </c>
      <c r="BB151" s="59">
        <v>-2.2180898748956901E-3</v>
      </c>
    </row>
    <row r="152" spans="1:54">
      <c r="A152" s="3">
        <v>44967</v>
      </c>
      <c r="B152" s="48">
        <v>105.31246</v>
      </c>
      <c r="C152" s="48">
        <v>107.48942</v>
      </c>
      <c r="D152" s="48">
        <v>153.29964000000001</v>
      </c>
      <c r="E152" s="48">
        <v>120.84462000000001</v>
      </c>
      <c r="F152" s="48">
        <v>34.786340000000003</v>
      </c>
      <c r="G152" s="48">
        <v>56.62359</v>
      </c>
      <c r="H152">
        <v>79.92</v>
      </c>
      <c r="I152" s="48">
        <v>4.0164999999999997</v>
      </c>
      <c r="J152" s="49">
        <v>692.09640999999999</v>
      </c>
      <c r="K152" s="49">
        <v>7613.8754300000001</v>
      </c>
      <c r="L152" s="50">
        <v>6.4286302598501877E-2</v>
      </c>
      <c r="M152" s="50">
        <v>6.477837948355436E-2</v>
      </c>
      <c r="N152" s="50">
        <v>1.4871644916166327E-2</v>
      </c>
      <c r="O152" s="50">
        <v>7.639224642418796E-2</v>
      </c>
      <c r="P152" s="50">
        <v>0.15647230524240618</v>
      </c>
      <c r="Q152" s="50">
        <v>4.4207065193337503E-2</v>
      </c>
      <c r="R152" s="47">
        <v>7.1344328251930461E-2</v>
      </c>
      <c r="S152" s="50">
        <v>8.8976699822864269E-2</v>
      </c>
      <c r="T152" s="50">
        <v>-9.8607173671885207E-3</v>
      </c>
      <c r="U152" s="50">
        <v>5.0298719040175355E-2</v>
      </c>
      <c r="V152" s="50">
        <v>-1.0797304583568312E-2</v>
      </c>
      <c r="W152" s="50">
        <f t="shared" si="137"/>
        <v>7.1344328251930461E-2</v>
      </c>
      <c r="X152" s="65"/>
      <c r="Y152" s="65" t="s">
        <v>419</v>
      </c>
      <c r="Z152" s="65" t="s">
        <v>420</v>
      </c>
      <c r="AO152" t="str">
        <f t="shared" si="138"/>
        <v/>
      </c>
      <c r="AQ152" s="3">
        <v>44967</v>
      </c>
      <c r="AR152" s="59">
        <v>6.4286302598501877E-2</v>
      </c>
      <c r="AS152" s="59">
        <v>6.477837948355436E-2</v>
      </c>
      <c r="AT152" s="59">
        <v>1.4871644916166327E-2</v>
      </c>
      <c r="AU152" s="59">
        <v>7.639224642418796E-2</v>
      </c>
      <c r="AV152" s="59">
        <v>0.15647230524240618</v>
      </c>
      <c r="AW152" s="59">
        <v>4.4207065193337503E-2</v>
      </c>
      <c r="AX152" s="59">
        <v>7.1344328251930461E-2</v>
      </c>
      <c r="AY152" s="59">
        <v>8.8976699822864269E-2</v>
      </c>
      <c r="AZ152" s="59">
        <v>-9.8607173671885207E-3</v>
      </c>
      <c r="BA152" s="59">
        <v>5.0298719040175355E-2</v>
      </c>
      <c r="BB152" s="59">
        <v>-1.0797304583568312E-2</v>
      </c>
    </row>
    <row r="153" spans="1:54">
      <c r="A153" s="3">
        <v>44960</v>
      </c>
      <c r="B153" s="48">
        <v>98.951250000000002</v>
      </c>
      <c r="C153" s="48">
        <v>100.95004</v>
      </c>
      <c r="D153" s="48">
        <v>151.05323000000001</v>
      </c>
      <c r="E153" s="48">
        <v>112.26819999999999</v>
      </c>
      <c r="F153" s="48">
        <v>30.079699999999999</v>
      </c>
      <c r="G153" s="48">
        <v>54.226399999999998</v>
      </c>
      <c r="H153">
        <v>73.39</v>
      </c>
      <c r="I153" s="48">
        <v>4.0564999999999998</v>
      </c>
      <c r="J153" s="49">
        <v>658.95196999999996</v>
      </c>
      <c r="K153" s="49">
        <v>7696.9820900000004</v>
      </c>
      <c r="L153" s="50">
        <v>-0.12539432992219335</v>
      </c>
      <c r="M153" s="50">
        <v>-3.1917648110307839E-2</v>
      </c>
      <c r="N153" s="50">
        <v>-5.5725801889195514E-2</v>
      </c>
      <c r="O153" s="50">
        <v>-7.4558159763151721E-2</v>
      </c>
      <c r="P153" s="50">
        <v>-3.2213643542841175E-2</v>
      </c>
      <c r="Q153" s="50">
        <v>-6.771874905441877E-2</v>
      </c>
      <c r="R153" s="47">
        <v>-5.2426800471983004E-2</v>
      </c>
      <c r="S153" s="50">
        <v>-7.8940763052208873E-2</v>
      </c>
      <c r="T153" s="50">
        <v>-3.9313203078744863E-2</v>
      </c>
      <c r="U153" s="50">
        <v>-5.9421931968268171E-2</v>
      </c>
      <c r="V153" s="50">
        <v>1.6349441594833758E-2</v>
      </c>
      <c r="W153" s="50">
        <f t="shared" si="137"/>
        <v>-5.2426800471983004E-2</v>
      </c>
      <c r="X153" t="s">
        <v>421</v>
      </c>
      <c r="Y153">
        <v>5.6772258878823928E-3</v>
      </c>
      <c r="Z153">
        <v>5.9385752185822866E-3</v>
      </c>
      <c r="AO153" t="str">
        <f t="shared" si="138"/>
        <v/>
      </c>
      <c r="AQ153" s="3">
        <v>44960</v>
      </c>
      <c r="AR153" s="59">
        <v>-0.12539432992219335</v>
      </c>
      <c r="AS153" s="59">
        <v>-3.1917648110307839E-2</v>
      </c>
      <c r="AT153" s="59">
        <v>-5.5725801889195514E-2</v>
      </c>
      <c r="AU153" s="59">
        <v>-7.4558159763151721E-2</v>
      </c>
      <c r="AV153" s="59">
        <v>-3.2213643542841175E-2</v>
      </c>
      <c r="AW153" s="59">
        <v>-6.771874905441877E-2</v>
      </c>
      <c r="AX153" s="59">
        <v>-5.2426800471983004E-2</v>
      </c>
      <c r="AY153" s="59">
        <v>-7.8940763052208873E-2</v>
      </c>
      <c r="AZ153" s="59">
        <v>-3.9313203078744863E-2</v>
      </c>
      <c r="BA153" s="59">
        <v>-5.9421931968268171E-2</v>
      </c>
      <c r="BB153" s="59">
        <v>1.6349441594833758E-2</v>
      </c>
    </row>
    <row r="154" spans="1:54">
      <c r="A154" s="3">
        <v>44953</v>
      </c>
      <c r="B154" s="48">
        <v>113.13813</v>
      </c>
      <c r="C154" s="48">
        <v>104.27836000000001</v>
      </c>
      <c r="D154" s="48">
        <v>159.96754999999999</v>
      </c>
      <c r="E154" s="48">
        <v>121.31308</v>
      </c>
      <c r="F154" s="48">
        <v>31.080929999999999</v>
      </c>
      <c r="G154" s="48">
        <v>58.165280000000003</v>
      </c>
      <c r="H154">
        <v>79.680000000000007</v>
      </c>
      <c r="I154" s="48">
        <v>4.2225000000000001</v>
      </c>
      <c r="J154" s="49">
        <v>700.58190000000002</v>
      </c>
      <c r="K154" s="49">
        <v>7573.16507</v>
      </c>
      <c r="L154" s="50">
        <v>1.486040684608847E-2</v>
      </c>
      <c r="M154" s="50">
        <v>1.9938307824530765E-2</v>
      </c>
      <c r="N154" s="50">
        <v>-8.0154964528430517E-3</v>
      </c>
      <c r="O154" s="50">
        <v>1.438795562159112E-2</v>
      </c>
      <c r="P154" s="50">
        <v>2.3098691506461044E-2</v>
      </c>
      <c r="Q154" s="50">
        <v>8.0309341740685269E-3</v>
      </c>
      <c r="R154" s="47">
        <v>1.1488078534761682E-2</v>
      </c>
      <c r="S154" s="50">
        <v>-2.4007839294463373E-2</v>
      </c>
      <c r="T154" s="50">
        <v>-6.8211219569563886E-3</v>
      </c>
      <c r="U154" s="50">
        <v>7.5617260757772087E-3</v>
      </c>
      <c r="V154" s="50">
        <v>2.4744249477257174E-2</v>
      </c>
      <c r="W154" s="50">
        <f t="shared" si="137"/>
        <v>1.1488078534761682E-2</v>
      </c>
      <c r="X154" t="s">
        <v>422</v>
      </c>
      <c r="Y154">
        <v>2.7054335795431844E-3</v>
      </c>
      <c r="Z154">
        <v>1.9662070247294908E-3</v>
      </c>
      <c r="AO154" t="str">
        <f t="shared" si="138"/>
        <v/>
      </c>
      <c r="AQ154" s="3">
        <v>44953</v>
      </c>
      <c r="AR154" s="59">
        <v>1.486040684608847E-2</v>
      </c>
      <c r="AS154" s="59">
        <v>1.9938307824530765E-2</v>
      </c>
      <c r="AT154" s="59">
        <v>-8.0154964528430517E-3</v>
      </c>
      <c r="AU154" s="59">
        <v>1.438795562159112E-2</v>
      </c>
      <c r="AV154" s="59">
        <v>2.3098691506461044E-2</v>
      </c>
      <c r="AW154" s="59">
        <v>8.0309341740685269E-3</v>
      </c>
      <c r="AX154" s="59">
        <v>1.1488078534761682E-2</v>
      </c>
      <c r="AY154" s="59">
        <v>-2.4007839294463373E-2</v>
      </c>
      <c r="AZ154" s="59">
        <v>-6.8211219569563886E-3</v>
      </c>
      <c r="BA154" s="59">
        <v>7.5617260757772087E-3</v>
      </c>
      <c r="BB154" s="59">
        <v>2.4744249477257174E-2</v>
      </c>
    </row>
    <row r="155" spans="1:54">
      <c r="A155" s="3">
        <v>44946</v>
      </c>
      <c r="B155" s="48">
        <v>111.48147</v>
      </c>
      <c r="C155" s="48">
        <v>102.23987</v>
      </c>
      <c r="D155" s="48">
        <v>161.26013</v>
      </c>
      <c r="E155" s="48">
        <v>119.59238999999999</v>
      </c>
      <c r="F155" s="48">
        <v>30.37921</v>
      </c>
      <c r="G155" s="48">
        <v>57.701880000000003</v>
      </c>
      <c r="H155">
        <v>81.64</v>
      </c>
      <c r="I155" s="48">
        <v>4.2515000000000001</v>
      </c>
      <c r="J155" s="49">
        <v>695.32405000000006</v>
      </c>
      <c r="K155" s="49">
        <v>7390.2977000000001</v>
      </c>
      <c r="L155" s="50">
        <v>2.7166895890724518E-3</v>
      </c>
      <c r="M155" s="50">
        <v>1.7674987174145507E-3</v>
      </c>
      <c r="N155" s="50">
        <v>1.881051472759987E-2</v>
      </c>
      <c r="O155" s="50">
        <v>2.5413260980508445E-2</v>
      </c>
      <c r="P155" s="50">
        <v>-1.6874484071275342E-3</v>
      </c>
      <c r="Q155" s="50">
        <v>1.8241816611271222E-2</v>
      </c>
      <c r="R155" s="47">
        <v>1.250912852593331E-2</v>
      </c>
      <c r="S155" s="50">
        <v>1.9098739233553985E-2</v>
      </c>
      <c r="T155" s="50">
        <v>8.4203036053129843E-3</v>
      </c>
      <c r="U155" s="50">
        <v>7.4126080955243534E-3</v>
      </c>
      <c r="V155" s="50">
        <v>-6.5173079067789574E-3</v>
      </c>
      <c r="W155" s="50">
        <f t="shared" si="137"/>
        <v>1.250912852593331E-2</v>
      </c>
      <c r="X155" t="s">
        <v>423</v>
      </c>
      <c r="Y155">
        <v>260</v>
      </c>
      <c r="Z155">
        <v>260</v>
      </c>
      <c r="AO155" t="str">
        <f t="shared" si="138"/>
        <v/>
      </c>
      <c r="AQ155" s="3">
        <v>44946</v>
      </c>
      <c r="AR155" s="59">
        <v>2.7166895890724518E-3</v>
      </c>
      <c r="AS155" s="59">
        <v>1.7674987174145507E-3</v>
      </c>
      <c r="AT155" s="59">
        <v>1.881051472759987E-2</v>
      </c>
      <c r="AU155" s="59">
        <v>2.5413260980508445E-2</v>
      </c>
      <c r="AV155" s="59">
        <v>-1.6874484071275342E-3</v>
      </c>
      <c r="AW155" s="59">
        <v>1.8241816611271222E-2</v>
      </c>
      <c r="AX155" s="59">
        <v>1.250912852593331E-2</v>
      </c>
      <c r="AY155" s="59">
        <v>1.9098739233553985E-2</v>
      </c>
      <c r="AZ155" s="59">
        <v>8.4203036053129843E-3</v>
      </c>
      <c r="BA155" s="59">
        <v>7.4126080955243534E-3</v>
      </c>
      <c r="BB155" s="59">
        <v>-6.5173079067789574E-3</v>
      </c>
    </row>
    <row r="156" spans="1:54">
      <c r="A156" s="3">
        <v>44939</v>
      </c>
      <c r="B156" s="48">
        <v>111.17943</v>
      </c>
      <c r="C156" s="48">
        <v>102.05947999999999</v>
      </c>
      <c r="D156" s="48">
        <v>158.28274999999999</v>
      </c>
      <c r="E156" s="48">
        <v>116.62848</v>
      </c>
      <c r="F156" s="48">
        <v>30.43056</v>
      </c>
      <c r="G156" s="48">
        <v>56.668149999999997</v>
      </c>
      <c r="H156">
        <v>80.11</v>
      </c>
      <c r="I156" s="48">
        <v>4.2160000000000002</v>
      </c>
      <c r="J156" s="49">
        <v>690.20780999999999</v>
      </c>
      <c r="K156" s="49">
        <v>7438.7785100000001</v>
      </c>
      <c r="L156" s="50">
        <v>2.7404240360596965E-2</v>
      </c>
      <c r="M156" s="50">
        <v>2.3703993769877751E-2</v>
      </c>
      <c r="N156" s="50">
        <v>5.6638451004695778E-3</v>
      </c>
      <c r="O156" s="50">
        <v>2.2075380772516029E-2</v>
      </c>
      <c r="P156" s="50">
        <v>3.1921145448694288E-2</v>
      </c>
      <c r="Q156" s="50">
        <v>3.8543177096543646E-2</v>
      </c>
      <c r="R156" s="47">
        <v>2.4381508437620259E-2</v>
      </c>
      <c r="S156" s="50">
        <v>8.5942795174190012E-2</v>
      </c>
      <c r="T156" s="50">
        <v>7.7985170033239681E-2</v>
      </c>
      <c r="U156" s="50">
        <v>2.6565327084969503E-2</v>
      </c>
      <c r="V156" s="50">
        <v>2.6965637657829333E-2</v>
      </c>
      <c r="W156" s="50">
        <f t="shared" si="137"/>
        <v>2.4381508437620259E-2</v>
      </c>
      <c r="X156" t="s">
        <v>424</v>
      </c>
      <c r="Y156">
        <v>259</v>
      </c>
      <c r="Z156">
        <v>259</v>
      </c>
      <c r="AO156" t="str">
        <f t="shared" si="138"/>
        <v/>
      </c>
      <c r="AQ156" s="3">
        <v>44939</v>
      </c>
      <c r="AR156" s="59">
        <v>2.7404240360596965E-2</v>
      </c>
      <c r="AS156" s="59">
        <v>2.3703993769877751E-2</v>
      </c>
      <c r="AT156" s="59">
        <v>5.6638451004695778E-3</v>
      </c>
      <c r="AU156" s="59">
        <v>2.2075380772516029E-2</v>
      </c>
      <c r="AV156" s="59">
        <v>3.1921145448694288E-2</v>
      </c>
      <c r="AW156" s="59">
        <v>3.8543177096543646E-2</v>
      </c>
      <c r="AX156" s="59">
        <v>2.4381508437620259E-2</v>
      </c>
      <c r="AY156" s="59">
        <v>8.5942795174190012E-2</v>
      </c>
      <c r="AZ156" s="59">
        <v>7.7985170033239681E-2</v>
      </c>
      <c r="BA156" s="59">
        <v>2.6565327084969503E-2</v>
      </c>
      <c r="BB156" s="59">
        <v>2.6965637657829333E-2</v>
      </c>
    </row>
    <row r="157" spans="1:54">
      <c r="A157" s="3">
        <v>44932</v>
      </c>
      <c r="B157" s="48">
        <v>108.21391</v>
      </c>
      <c r="C157" s="48">
        <v>99.696280000000002</v>
      </c>
      <c r="D157" s="48">
        <v>157.39131</v>
      </c>
      <c r="E157" s="48">
        <v>114.10947</v>
      </c>
      <c r="F157" s="48">
        <v>29.489229999999999</v>
      </c>
      <c r="G157" s="48">
        <v>54.565040000000003</v>
      </c>
      <c r="H157">
        <v>73.77</v>
      </c>
      <c r="I157" s="48">
        <v>3.911</v>
      </c>
      <c r="J157" s="49">
        <v>672.34670000000006</v>
      </c>
      <c r="K157" s="49">
        <v>7243.4541499999996</v>
      </c>
      <c r="L157" s="50">
        <v>1.9491980760975025E-3</v>
      </c>
      <c r="M157" s="50">
        <v>2.0852594291498328E-3</v>
      </c>
      <c r="N157" s="50">
        <v>-1.6324047498797012E-2</v>
      </c>
      <c r="O157" s="50">
        <v>-1.5827730154942099E-2</v>
      </c>
      <c r="P157" s="50">
        <v>-1.3455361620370754E-2</v>
      </c>
      <c r="Q157" s="50">
        <v>-4.5520752150522981E-3</v>
      </c>
      <c r="R157" s="47">
        <v>-9.614791012002466E-3</v>
      </c>
      <c r="S157" s="50">
        <v>-8.0862197856965023E-2</v>
      </c>
      <c r="T157" s="50">
        <v>2.6374491536543809E-2</v>
      </c>
      <c r="U157" s="50">
        <v>4.6256111403408795E-6</v>
      </c>
      <c r="V157" s="50">
        <v>1.4664858348324206E-2</v>
      </c>
      <c r="W157" s="50">
        <f t="shared" si="137"/>
        <v>-9.614791012002466E-3</v>
      </c>
      <c r="X157" t="s">
        <v>425</v>
      </c>
      <c r="Y157">
        <v>1.3759657785351447</v>
      </c>
      <c r="AO157" t="str">
        <f t="shared" si="138"/>
        <v/>
      </c>
      <c r="AQ157" s="3">
        <v>44932</v>
      </c>
      <c r="AR157" s="59">
        <v>1.9491980760975025E-3</v>
      </c>
      <c r="AS157" s="59">
        <v>2.0852594291498328E-3</v>
      </c>
      <c r="AT157" s="59">
        <v>-1.6324047498797012E-2</v>
      </c>
      <c r="AU157" s="59">
        <v>-1.5827730154942099E-2</v>
      </c>
      <c r="AV157" s="59">
        <v>-1.3455361620370754E-2</v>
      </c>
      <c r="AW157" s="59">
        <v>-4.5520752150522981E-3</v>
      </c>
      <c r="AX157" s="59">
        <v>-9.614791012002466E-3</v>
      </c>
      <c r="AY157" s="59">
        <v>-8.0862197856965023E-2</v>
      </c>
      <c r="AZ157" s="59">
        <v>2.6374491536543809E-2</v>
      </c>
      <c r="BA157" s="59">
        <v>4.6256111403408795E-6</v>
      </c>
      <c r="BB157" s="59">
        <v>1.4664858348324206E-2</v>
      </c>
    </row>
    <row r="158" spans="1:54">
      <c r="A158" s="3">
        <v>44925</v>
      </c>
      <c r="B158" s="48">
        <v>108.00339</v>
      </c>
      <c r="C158" s="48">
        <v>99.488820000000004</v>
      </c>
      <c r="D158" s="48">
        <v>160.00321</v>
      </c>
      <c r="E158" s="48">
        <v>115.94461</v>
      </c>
      <c r="F158" s="48">
        <v>29.89143</v>
      </c>
      <c r="G158" s="48">
        <v>54.81456</v>
      </c>
      <c r="H158">
        <v>80.260000000000005</v>
      </c>
      <c r="I158" s="48">
        <v>3.8105000000000002</v>
      </c>
      <c r="J158" s="49">
        <v>672.34358999999995</v>
      </c>
      <c r="K158" s="49">
        <v>7138.7651699999997</v>
      </c>
      <c r="L158" s="50">
        <v>8.1161066881922928E-3</v>
      </c>
      <c r="M158" s="50">
        <v>1.4906106555081955E-2</v>
      </c>
      <c r="N158" s="50">
        <v>1.1781260821099648E-2</v>
      </c>
      <c r="O158" s="50">
        <v>-8.3454241844620469E-3</v>
      </c>
      <c r="P158" s="50">
        <v>-2.2850551186937018E-3</v>
      </c>
      <c r="Q158" s="50">
        <v>-1.599746237863231E-2</v>
      </c>
      <c r="R158" s="47">
        <v>1.1885138878708901E-5</v>
      </c>
      <c r="S158" s="50">
        <v>8.7983911513322965E-3</v>
      </c>
      <c r="T158" s="50">
        <v>1.5770797739520503E-3</v>
      </c>
      <c r="U158" s="50">
        <v>6.0093904581339785E-3</v>
      </c>
      <c r="V158" s="50">
        <v>-1.1882179700399842E-3</v>
      </c>
      <c r="W158" s="50">
        <f t="shared" si="137"/>
        <v>1.1885138878708901E-5</v>
      </c>
      <c r="X158" t="s">
        <v>426</v>
      </c>
      <c r="Y158">
        <v>5.2294279938604792E-3</v>
      </c>
      <c r="AA158" t="s">
        <v>447</v>
      </c>
      <c r="AO158" t="str">
        <f t="shared" si="138"/>
        <v/>
      </c>
      <c r="AQ158" s="3">
        <v>44925</v>
      </c>
      <c r="AR158" s="59">
        <v>8.1161066881922928E-3</v>
      </c>
      <c r="AS158" s="59">
        <v>1.4906106555081955E-2</v>
      </c>
      <c r="AT158" s="59">
        <v>1.1781260821099648E-2</v>
      </c>
      <c r="AU158" s="59">
        <v>-8.3454241844620469E-3</v>
      </c>
      <c r="AV158" s="59">
        <v>-2.2850551186937018E-3</v>
      </c>
      <c r="AW158" s="59">
        <v>-1.599746237863231E-2</v>
      </c>
      <c r="AX158" s="59">
        <v>1.1885138878708901E-5</v>
      </c>
      <c r="AY158" s="59">
        <v>8.7983911513322965E-3</v>
      </c>
      <c r="AZ158" s="59">
        <v>1.5770797739520503E-3</v>
      </c>
      <c r="BA158" s="59">
        <v>6.0093904581339785E-3</v>
      </c>
      <c r="BB158" s="59">
        <v>-1.1882179700399842E-3</v>
      </c>
    </row>
    <row r="159" spans="1:54" ht="14.5" thickBot="1">
      <c r="A159" s="3">
        <v>44918</v>
      </c>
      <c r="B159" s="48">
        <v>107.13388</v>
      </c>
      <c r="C159" s="48">
        <v>98.027609999999996</v>
      </c>
      <c r="D159" s="48">
        <v>158.14012</v>
      </c>
      <c r="E159" s="48">
        <v>116.92036</v>
      </c>
      <c r="F159" s="48">
        <v>29.959890000000001</v>
      </c>
      <c r="G159" s="48">
        <v>55.705710000000003</v>
      </c>
      <c r="H159">
        <v>79.56</v>
      </c>
      <c r="I159" s="48">
        <v>3.8045</v>
      </c>
      <c r="J159" s="49">
        <v>668.32735000000002</v>
      </c>
      <c r="K159" s="49">
        <v>7147.25767</v>
      </c>
      <c r="L159" s="50">
        <v>6.646378076536541E-2</v>
      </c>
      <c r="M159" s="50">
        <v>3.8013416462554961E-2</v>
      </c>
      <c r="N159" s="50">
        <v>5.1446226152653818E-2</v>
      </c>
      <c r="O159" s="50">
        <v>3.8482903010862879E-2</v>
      </c>
      <c r="P159" s="50">
        <v>3.9489288294183522E-2</v>
      </c>
      <c r="Q159" s="50">
        <v>4.044604224637105E-2</v>
      </c>
      <c r="R159" s="47">
        <v>4.1575575233325245E-2</v>
      </c>
      <c r="S159" s="50">
        <v>6.8493150684931559E-2</v>
      </c>
      <c r="T159" s="50">
        <v>1.1431609730160774E-2</v>
      </c>
      <c r="U159" s="50">
        <v>4.3809172503421312E-2</v>
      </c>
      <c r="V159" s="50">
        <v>-1.7687204917247179E-3</v>
      </c>
      <c r="W159" s="50">
        <f t="shared" si="137"/>
        <v>4.1575575233325245E-2</v>
      </c>
      <c r="X159" s="64" t="s">
        <v>427</v>
      </c>
      <c r="Y159" s="64">
        <v>1.2272651018611282</v>
      </c>
      <c r="Z159" s="64"/>
      <c r="AO159" t="str">
        <f t="shared" si="138"/>
        <v/>
      </c>
      <c r="AQ159" s="3">
        <v>44918</v>
      </c>
      <c r="AR159" s="59">
        <v>6.646378076536541E-2</v>
      </c>
      <c r="AS159" s="59">
        <v>3.8013416462554961E-2</v>
      </c>
      <c r="AT159" s="59">
        <v>5.1446226152653818E-2</v>
      </c>
      <c r="AU159" s="59">
        <v>3.8482903010862879E-2</v>
      </c>
      <c r="AV159" s="59">
        <v>3.9489288294183522E-2</v>
      </c>
      <c r="AW159" s="59">
        <v>4.044604224637105E-2</v>
      </c>
      <c r="AX159" s="59">
        <v>4.1575575233325245E-2</v>
      </c>
      <c r="AY159" s="59">
        <v>6.8493150684931559E-2</v>
      </c>
      <c r="AZ159" s="59">
        <v>1.1431609730160774E-2</v>
      </c>
      <c r="BA159" s="59">
        <v>4.3809172503421312E-2</v>
      </c>
      <c r="BB159" s="59">
        <v>-1.7687204917247179E-3</v>
      </c>
    </row>
    <row r="160" spans="1:54">
      <c r="A160" s="3">
        <v>44911</v>
      </c>
      <c r="B160" s="48">
        <v>100.45712</v>
      </c>
      <c r="C160" s="48">
        <v>94.437709999999996</v>
      </c>
      <c r="D160" s="48">
        <v>150.40248</v>
      </c>
      <c r="E160" s="48">
        <v>112.58766</v>
      </c>
      <c r="F160" s="48">
        <v>28.821739999999998</v>
      </c>
      <c r="G160" s="48">
        <v>53.540219999999998</v>
      </c>
      <c r="H160">
        <v>74.459999999999994</v>
      </c>
      <c r="I160" s="48">
        <v>3.7614999999999998</v>
      </c>
      <c r="J160" s="49">
        <v>640.27733000000001</v>
      </c>
      <c r="K160" s="49">
        <v>7159.9215700000004</v>
      </c>
      <c r="L160" s="50">
        <v>3.8175337956263267E-3</v>
      </c>
      <c r="M160" s="50">
        <v>1.1203385836020763E-2</v>
      </c>
      <c r="N160" s="50">
        <v>4.2857052236351389E-3</v>
      </c>
      <c r="O160" s="50">
        <v>4.600754341430302E-2</v>
      </c>
      <c r="P160" s="50">
        <v>-8.9020092611402646E-4</v>
      </c>
      <c r="Q160" s="50">
        <v>7.7155611234194232E-3</v>
      </c>
      <c r="R160" s="47">
        <v>1.3664398934252864E-2</v>
      </c>
      <c r="S160" s="50">
        <v>4.8437059983103214E-2</v>
      </c>
      <c r="T160" s="50">
        <v>-2.9916183107672523E-2</v>
      </c>
      <c r="U160" s="50">
        <v>1.7166980520046282E-2</v>
      </c>
      <c r="V160" s="50">
        <v>-2.058093338026179E-2</v>
      </c>
      <c r="W160" s="50">
        <f t="shared" si="137"/>
        <v>1.3664398934252864E-2</v>
      </c>
      <c r="AO160" t="str">
        <f t="shared" si="138"/>
        <v/>
      </c>
      <c r="AQ160" s="3">
        <v>44911</v>
      </c>
      <c r="AR160" s="59">
        <v>3.8175337956263267E-3</v>
      </c>
      <c r="AS160" s="59">
        <v>1.1203385836020763E-2</v>
      </c>
      <c r="AT160" s="59">
        <v>4.2857052236351389E-3</v>
      </c>
      <c r="AU160" s="59">
        <v>4.600754341430302E-2</v>
      </c>
      <c r="AV160" s="59">
        <v>-8.9020092611402646E-4</v>
      </c>
      <c r="AW160" s="59">
        <v>7.7155611234194232E-3</v>
      </c>
      <c r="AX160" s="59">
        <v>1.3664398934252864E-2</v>
      </c>
      <c r="AY160" s="59">
        <v>4.8437059983103214E-2</v>
      </c>
      <c r="AZ160" s="59">
        <v>-2.9916183107672523E-2</v>
      </c>
      <c r="BA160" s="59">
        <v>1.7166980520046282E-2</v>
      </c>
      <c r="BB160" s="59">
        <v>-2.058093338026179E-2</v>
      </c>
    </row>
    <row r="161" spans="1:54">
      <c r="A161" s="3">
        <v>44904</v>
      </c>
      <c r="B161" s="48">
        <v>100.07508</v>
      </c>
      <c r="C161" s="48">
        <v>93.391409999999993</v>
      </c>
      <c r="D161" s="48">
        <v>149.76065</v>
      </c>
      <c r="E161" s="48">
        <v>107.63561</v>
      </c>
      <c r="F161" s="48">
        <v>28.84742</v>
      </c>
      <c r="G161" s="48">
        <v>53.130290000000002</v>
      </c>
      <c r="H161">
        <v>71.02</v>
      </c>
      <c r="I161" s="48">
        <v>3.8774999999999999</v>
      </c>
      <c r="J161" s="49">
        <v>629.47121000000004</v>
      </c>
      <c r="K161" s="49">
        <v>7310.3759300000002</v>
      </c>
      <c r="L161" s="50">
        <v>-9.9525337982535267E-2</v>
      </c>
      <c r="M161" s="50">
        <v>-5.752778101551137E-2</v>
      </c>
      <c r="N161" s="50">
        <v>-7.1977050865426051E-2</v>
      </c>
      <c r="O161" s="50">
        <v>-0.12448730109112494</v>
      </c>
      <c r="P161" s="50">
        <v>-4.6662839757946384E-2</v>
      </c>
      <c r="Q161" s="50">
        <v>-0.11020963969464925</v>
      </c>
      <c r="R161" s="47">
        <v>-8.2172922484931604E-2</v>
      </c>
      <c r="S161" s="50">
        <v>-0.11202800700175053</v>
      </c>
      <c r="T161" s="50">
        <v>7.6663201663202951E-3</v>
      </c>
      <c r="U161" s="50">
        <v>-8.4006219380197811E-2</v>
      </c>
      <c r="V161" s="50">
        <v>-3.3550552939298761E-2</v>
      </c>
      <c r="W161" s="50">
        <f t="shared" si="137"/>
        <v>-8.2172922484931604E-2</v>
      </c>
      <c r="X161" t="s">
        <v>429</v>
      </c>
      <c r="AO161" t="str">
        <f t="shared" si="138"/>
        <v/>
      </c>
      <c r="AQ161" s="3">
        <v>44904</v>
      </c>
      <c r="AR161" s="59">
        <v>-9.9525337982535267E-2</v>
      </c>
      <c r="AS161" s="59">
        <v>-5.752778101551137E-2</v>
      </c>
      <c r="AT161" s="59">
        <v>-7.1977050865426051E-2</v>
      </c>
      <c r="AU161" s="59">
        <v>-0.12448730109112494</v>
      </c>
      <c r="AV161" s="59">
        <v>-4.6662839757946384E-2</v>
      </c>
      <c r="AW161" s="59">
        <v>-0.11020963969464925</v>
      </c>
      <c r="AX161" s="59">
        <v>-8.2172922484931604E-2</v>
      </c>
      <c r="AY161" s="59">
        <v>-0.11202800700175053</v>
      </c>
      <c r="AZ161" s="59">
        <v>7.6663201663202951E-3</v>
      </c>
      <c r="BA161" s="59">
        <v>-8.4006219380197811E-2</v>
      </c>
      <c r="BB161" s="59">
        <v>-3.3550552939298761E-2</v>
      </c>
    </row>
    <row r="162" spans="1:54" ht="14.5" thickBot="1">
      <c r="A162" s="3">
        <v>44897</v>
      </c>
      <c r="B162" s="48">
        <v>111.13592</v>
      </c>
      <c r="C162" s="48">
        <v>99.091949999999997</v>
      </c>
      <c r="D162" s="48">
        <v>161.37602000000001</v>
      </c>
      <c r="E162" s="48">
        <v>122.94009</v>
      </c>
      <c r="F162" s="48">
        <v>30.259409999999999</v>
      </c>
      <c r="G162" s="48">
        <v>59.711019999999998</v>
      </c>
      <c r="H162">
        <v>79.98</v>
      </c>
      <c r="I162" s="48">
        <v>3.8479999999999999</v>
      </c>
      <c r="J162" s="49">
        <v>687.20030999999994</v>
      </c>
      <c r="K162" s="49">
        <v>7564.1575999999995</v>
      </c>
      <c r="L162" s="50">
        <v>-3.6511269434768345E-2</v>
      </c>
      <c r="M162" s="50">
        <v>-2.9591063286379171E-2</v>
      </c>
      <c r="N162" s="50">
        <v>-1.4534538979729117E-2</v>
      </c>
      <c r="O162" s="50">
        <v>-2.5729085999196766E-2</v>
      </c>
      <c r="P162" s="50">
        <v>2.5518191236677534E-3</v>
      </c>
      <c r="Q162" s="50">
        <v>1.609324352160435E-3</v>
      </c>
      <c r="R162" s="47">
        <v>-1.3138708957895373E-2</v>
      </c>
      <c r="S162" s="50">
        <v>4.8505506030414258E-2</v>
      </c>
      <c r="T162" s="50">
        <v>6.0785665058580296E-2</v>
      </c>
      <c r="U162" s="50">
        <v>-1.9692376981862547E-2</v>
      </c>
      <c r="V162" s="50">
        <v>1.1749017033880316E-2</v>
      </c>
      <c r="W162" s="50">
        <f t="shared" si="137"/>
        <v>-1.3138708957895373E-2</v>
      </c>
      <c r="AO162" t="str">
        <f t="shared" si="138"/>
        <v/>
      </c>
      <c r="AQ162" s="3">
        <v>44897</v>
      </c>
      <c r="AR162" s="59">
        <v>-3.6511269434768345E-2</v>
      </c>
      <c r="AS162" s="59">
        <v>-2.9591063286379171E-2</v>
      </c>
      <c r="AT162" s="59">
        <v>-1.4534538979729117E-2</v>
      </c>
      <c r="AU162" s="59">
        <v>-2.5729085999196766E-2</v>
      </c>
      <c r="AV162" s="59">
        <v>2.5518191236677534E-3</v>
      </c>
      <c r="AW162" s="59">
        <v>1.609324352160435E-3</v>
      </c>
      <c r="AX162" s="59">
        <v>-1.3138708957895373E-2</v>
      </c>
      <c r="AY162" s="59">
        <v>4.8505506030414258E-2</v>
      </c>
      <c r="AZ162" s="59">
        <v>6.0785665058580296E-2</v>
      </c>
      <c r="BA162" s="59">
        <v>-1.9692376981862547E-2</v>
      </c>
      <c r="BB162" s="59">
        <v>1.1749017033880316E-2</v>
      </c>
    </row>
    <row r="163" spans="1:54">
      <c r="A163" s="3">
        <v>44890</v>
      </c>
      <c r="B163" s="48">
        <v>115.34739999999999</v>
      </c>
      <c r="C163" s="48">
        <v>102.11360000000001</v>
      </c>
      <c r="D163" s="48">
        <v>163.75613999999999</v>
      </c>
      <c r="E163" s="48">
        <v>126.18676000000001</v>
      </c>
      <c r="F163" s="48">
        <v>30.182390000000002</v>
      </c>
      <c r="G163" s="48">
        <v>59.615079999999999</v>
      </c>
      <c r="H163">
        <v>76.28</v>
      </c>
      <c r="I163" s="48">
        <v>3.6274999999999999</v>
      </c>
      <c r="J163" s="49">
        <v>701.00476000000003</v>
      </c>
      <c r="K163" s="49">
        <v>7476.3182100000004</v>
      </c>
      <c r="L163" s="50">
        <v>-1.3842424967832723E-2</v>
      </c>
      <c r="M163" s="50">
        <v>1.008216581836674E-2</v>
      </c>
      <c r="N163" s="50">
        <v>3.8799501456658891E-3</v>
      </c>
      <c r="O163" s="50">
        <v>1.148776284006825E-2</v>
      </c>
      <c r="P163" s="50">
        <v>3.6134118279522065E-2</v>
      </c>
      <c r="Q163" s="50">
        <v>-1.8241918436540661E-2</v>
      </c>
      <c r="R163" s="47">
        <v>8.6684157294164565E-3</v>
      </c>
      <c r="S163" s="50">
        <v>-4.7809262264386421E-2</v>
      </c>
      <c r="T163" s="50">
        <v>-1.2389867841410274E-3</v>
      </c>
      <c r="U163" s="50">
        <v>2.5965644467056403E-3</v>
      </c>
      <c r="V163" s="50">
        <v>1.5483838125715632E-2</v>
      </c>
      <c r="W163" s="50">
        <f t="shared" si="137"/>
        <v>8.6684157294164565E-3</v>
      </c>
      <c r="X163" s="65"/>
      <c r="Y163" s="65" t="s">
        <v>419</v>
      </c>
      <c r="Z163" s="65" t="s">
        <v>420</v>
      </c>
      <c r="AO163" t="str">
        <f t="shared" si="138"/>
        <v/>
      </c>
      <c r="AQ163" s="3">
        <v>44890</v>
      </c>
      <c r="AR163" s="59">
        <v>-1.3842424967832723E-2</v>
      </c>
      <c r="AS163" s="59">
        <v>1.008216581836674E-2</v>
      </c>
      <c r="AT163" s="59">
        <v>3.8799501456658891E-3</v>
      </c>
      <c r="AU163" s="59">
        <v>1.148776284006825E-2</v>
      </c>
      <c r="AV163" s="59">
        <v>3.6134118279522065E-2</v>
      </c>
      <c r="AW163" s="59">
        <v>-1.8241918436540661E-2</v>
      </c>
      <c r="AX163" s="59">
        <v>8.6684157294164565E-3</v>
      </c>
      <c r="AY163" s="59">
        <v>-4.7809262264386421E-2</v>
      </c>
      <c r="AZ163" s="59">
        <v>-1.2389867841410274E-3</v>
      </c>
      <c r="BA163" s="59">
        <v>2.5965644467056403E-3</v>
      </c>
      <c r="BB163" s="59">
        <v>1.5483838125715632E-2</v>
      </c>
    </row>
    <row r="164" spans="1:54">
      <c r="A164" s="3">
        <v>44883</v>
      </c>
      <c r="B164" s="48">
        <v>116.9665</v>
      </c>
      <c r="C164" s="48">
        <v>101.09435000000001</v>
      </c>
      <c r="D164" s="48">
        <v>163.12323000000001</v>
      </c>
      <c r="E164" s="48">
        <v>124.75362</v>
      </c>
      <c r="F164" s="48">
        <v>29.129809999999999</v>
      </c>
      <c r="G164" s="48">
        <v>60.72278</v>
      </c>
      <c r="H164">
        <v>80.11</v>
      </c>
      <c r="I164" s="48">
        <v>3.6320000000000001</v>
      </c>
      <c r="J164" s="49">
        <v>699.18926999999996</v>
      </c>
      <c r="K164" s="49">
        <v>7362.3212199999998</v>
      </c>
      <c r="L164" s="50">
        <v>-3.6418172591508924E-2</v>
      </c>
      <c r="M164" s="50">
        <v>-8.4926225178318937E-3</v>
      </c>
      <c r="N164" s="50">
        <v>-1.101833023524823E-2</v>
      </c>
      <c r="O164" s="50">
        <v>-4.1397590231836867E-2</v>
      </c>
      <c r="P164" s="50">
        <v>5.9101491574542475E-3</v>
      </c>
      <c r="Q164" s="50">
        <v>-3.0362074202009537E-2</v>
      </c>
      <c r="R164" s="47">
        <v>-1.7072093605894456E-2</v>
      </c>
      <c r="S164" s="50">
        <v>-9.1311252268602483E-2</v>
      </c>
      <c r="T164" s="50">
        <v>-7.193049699757248E-2</v>
      </c>
      <c r="U164" s="50">
        <v>-2.350465396137158E-2</v>
      </c>
      <c r="V164" s="50">
        <v>-6.3747255216443088E-3</v>
      </c>
      <c r="W164" s="50">
        <f t="shared" si="137"/>
        <v>-1.7072093605894456E-2</v>
      </c>
      <c r="X164" t="s">
        <v>421</v>
      </c>
      <c r="Y164">
        <v>5.6772258878823928E-3</v>
      </c>
      <c r="Z164">
        <v>5.9385752185822866E-3</v>
      </c>
      <c r="AO164" t="str">
        <f t="shared" si="138"/>
        <v/>
      </c>
      <c r="AQ164" s="3">
        <v>44883</v>
      </c>
      <c r="AR164" s="59">
        <v>-3.6418172591508924E-2</v>
      </c>
      <c r="AS164" s="59">
        <v>-8.4926225178318937E-3</v>
      </c>
      <c r="AT164" s="59">
        <v>-1.101833023524823E-2</v>
      </c>
      <c r="AU164" s="59">
        <v>-4.1397590231836867E-2</v>
      </c>
      <c r="AV164" s="59">
        <v>5.9101491574542475E-3</v>
      </c>
      <c r="AW164" s="59">
        <v>-3.0362074202009537E-2</v>
      </c>
      <c r="AX164" s="59">
        <v>-1.7072093605894456E-2</v>
      </c>
      <c r="AY164" s="59">
        <v>-9.1311252268602483E-2</v>
      </c>
      <c r="AZ164" s="59">
        <v>-7.193049699757248E-2</v>
      </c>
      <c r="BA164" s="59">
        <v>-2.350465396137158E-2</v>
      </c>
      <c r="BB164" s="59">
        <v>-6.3747255216443088E-3</v>
      </c>
    </row>
    <row r="165" spans="1:54">
      <c r="A165" s="3">
        <v>44876</v>
      </c>
      <c r="B165" s="48">
        <v>121.38720000000001</v>
      </c>
      <c r="C165" s="48">
        <v>101.96026000000001</v>
      </c>
      <c r="D165" s="48">
        <v>164.94059999999999</v>
      </c>
      <c r="E165" s="48">
        <v>130.14115000000001</v>
      </c>
      <c r="F165" s="48">
        <v>28.958659999999998</v>
      </c>
      <c r="G165" s="48">
        <v>62.624180000000003</v>
      </c>
      <c r="H165">
        <v>88.16</v>
      </c>
      <c r="I165" s="48">
        <v>3.9135</v>
      </c>
      <c r="J165" s="49">
        <v>716.01904999999999</v>
      </c>
      <c r="K165" s="49">
        <v>7409.5550999999996</v>
      </c>
      <c r="L165" s="50">
        <v>1.2394212831372986E-2</v>
      </c>
      <c r="M165" s="50">
        <v>1.460243627355684E-2</v>
      </c>
      <c r="N165" s="50">
        <v>1.6573965902924037E-2</v>
      </c>
      <c r="O165" s="50">
        <v>3.4310610729824775E-2</v>
      </c>
      <c r="P165" s="50">
        <v>8.263898826341709E-3</v>
      </c>
      <c r="Q165" s="50">
        <v>4.4766964770917017E-3</v>
      </c>
      <c r="R165" s="47">
        <v>1.5645521641947813E-2</v>
      </c>
      <c r="S165" s="50">
        <v>-4.8050966418313412E-2</v>
      </c>
      <c r="T165" s="50">
        <v>6.1576020615760063E-2</v>
      </c>
      <c r="U165" s="50">
        <v>1.9988507770446029E-2</v>
      </c>
      <c r="V165" s="50">
        <v>5.9213720860015417E-2</v>
      </c>
      <c r="W165" s="50">
        <f t="shared" si="137"/>
        <v>1.5645521641947813E-2</v>
      </c>
      <c r="X165" t="s">
        <v>422</v>
      </c>
      <c r="Y165">
        <v>2.7054335795431844E-3</v>
      </c>
      <c r="Z165">
        <v>1.9662070247294908E-3</v>
      </c>
      <c r="AO165" t="str">
        <f t="shared" si="138"/>
        <v/>
      </c>
      <c r="AQ165" s="3">
        <v>44876</v>
      </c>
      <c r="AR165" s="59">
        <v>1.2394212831372986E-2</v>
      </c>
      <c r="AS165" s="59">
        <v>1.460243627355684E-2</v>
      </c>
      <c r="AT165" s="59">
        <v>1.6573965902924037E-2</v>
      </c>
      <c r="AU165" s="59">
        <v>3.4310610729824775E-2</v>
      </c>
      <c r="AV165" s="59">
        <v>8.263898826341709E-3</v>
      </c>
      <c r="AW165" s="59">
        <v>4.4766964770917017E-3</v>
      </c>
      <c r="AX165" s="59">
        <v>1.5645521641947813E-2</v>
      </c>
      <c r="AY165" s="59">
        <v>-4.8050966418313412E-2</v>
      </c>
      <c r="AZ165" s="59">
        <v>6.1576020615760063E-2</v>
      </c>
      <c r="BA165" s="59">
        <v>1.9988507770446029E-2</v>
      </c>
      <c r="BB165" s="59">
        <v>5.9213720860015417E-2</v>
      </c>
    </row>
    <row r="166" spans="1:54">
      <c r="A166" s="3">
        <v>44869</v>
      </c>
      <c r="B166" s="48">
        <v>119.90112000000001</v>
      </c>
      <c r="C166" s="48">
        <v>100.49281999999999</v>
      </c>
      <c r="D166" s="48">
        <v>162.25145000000001</v>
      </c>
      <c r="E166" s="48">
        <v>125.82405</v>
      </c>
      <c r="F166" s="48">
        <v>28.721309999999999</v>
      </c>
      <c r="G166" s="48">
        <v>62.345080000000003</v>
      </c>
      <c r="H166">
        <v>92.61</v>
      </c>
      <c r="I166" s="48">
        <v>3.6865000000000001</v>
      </c>
      <c r="J166" s="49">
        <v>701.98737000000006</v>
      </c>
      <c r="K166" s="49">
        <v>6995.3352699999996</v>
      </c>
      <c r="L166" s="50">
        <v>4.0496997122475564E-2</v>
      </c>
      <c r="M166" s="50">
        <v>1.4543843641263043E-2</v>
      </c>
      <c r="N166" s="50">
        <v>1.9113243102784949E-2</v>
      </c>
      <c r="O166" s="50">
        <v>6.3879142755099538E-2</v>
      </c>
      <c r="P166" s="50">
        <v>2.322785161877805E-2</v>
      </c>
      <c r="Q166" s="50">
        <v>-5.9597418613687392E-2</v>
      </c>
      <c r="R166" s="47">
        <v>1.2233332500847637E-2</v>
      </c>
      <c r="S166" s="50">
        <v>5.3583617747440249E-2</v>
      </c>
      <c r="T166" s="50">
        <v>7.5094779819189439E-2</v>
      </c>
      <c r="U166" s="50">
        <v>2.3731112039907076E-2</v>
      </c>
      <c r="V166" s="50">
        <v>-3.3189338520817957E-2</v>
      </c>
      <c r="W166" s="50">
        <f t="shared" si="137"/>
        <v>1.2233332500847637E-2</v>
      </c>
      <c r="X166" t="s">
        <v>423</v>
      </c>
      <c r="Y166">
        <v>260</v>
      </c>
      <c r="Z166">
        <v>260</v>
      </c>
      <c r="AO166" t="str">
        <f t="shared" si="138"/>
        <v/>
      </c>
      <c r="AQ166" s="3">
        <v>44869</v>
      </c>
      <c r="AR166" s="59">
        <v>4.0496997122475564E-2</v>
      </c>
      <c r="AS166" s="59">
        <v>1.4543843641263043E-2</v>
      </c>
      <c r="AT166" s="59">
        <v>1.9113243102784949E-2</v>
      </c>
      <c r="AU166" s="59">
        <v>6.3879142755099538E-2</v>
      </c>
      <c r="AV166" s="59">
        <v>2.322785161877805E-2</v>
      </c>
      <c r="AW166" s="59">
        <v>-5.9597418613687392E-2</v>
      </c>
      <c r="AX166" s="59">
        <v>1.2233332500847637E-2</v>
      </c>
      <c r="AY166" s="59">
        <v>5.3583617747440249E-2</v>
      </c>
      <c r="AZ166" s="59">
        <v>7.5094779819189439E-2</v>
      </c>
      <c r="BA166" s="59">
        <v>2.3731112039907076E-2</v>
      </c>
      <c r="BB166" s="59">
        <v>-3.3189338520817957E-2</v>
      </c>
    </row>
    <row r="167" spans="1:54">
      <c r="A167" s="3">
        <v>44862</v>
      </c>
      <c r="B167" s="48">
        <v>115.23447</v>
      </c>
      <c r="C167" s="48">
        <v>99.052220000000005</v>
      </c>
      <c r="D167" s="48">
        <v>159.20846</v>
      </c>
      <c r="E167" s="48">
        <v>118.26912</v>
      </c>
      <c r="F167" s="48">
        <v>28.069320000000001</v>
      </c>
      <c r="G167" s="48">
        <v>66.29616</v>
      </c>
      <c r="H167">
        <v>87.9</v>
      </c>
      <c r="I167" s="48">
        <v>3.4289999999999998</v>
      </c>
      <c r="J167" s="49">
        <v>685.71460000000002</v>
      </c>
      <c r="K167" s="49">
        <v>7235.4759299999996</v>
      </c>
      <c r="L167" s="50">
        <v>2.1527753707448749E-2</v>
      </c>
      <c r="M167" s="50">
        <v>4.5720780545236428E-2</v>
      </c>
      <c r="N167" s="50">
        <v>3.9205467810167205E-2</v>
      </c>
      <c r="O167" s="50">
        <v>-9.7037529383807719E-3</v>
      </c>
      <c r="P167" s="50">
        <v>5.7079137113301925E-2</v>
      </c>
      <c r="Q167" s="50">
        <v>2.3152520133582488E-2</v>
      </c>
      <c r="R167" s="47">
        <v>3.1090830532781454E-2</v>
      </c>
      <c r="S167" s="50">
        <v>3.3509700176366897E-2</v>
      </c>
      <c r="T167" s="50">
        <v>-1.3095409411426173E-2</v>
      </c>
      <c r="U167" s="50">
        <v>2.7518693339327216E-2</v>
      </c>
      <c r="V167" s="50">
        <v>3.9618267684388364E-2</v>
      </c>
      <c r="W167" s="50">
        <f t="shared" si="137"/>
        <v>3.1090830532781454E-2</v>
      </c>
      <c r="X167" t="s">
        <v>430</v>
      </c>
      <c r="Y167">
        <v>0</v>
      </c>
      <c r="AO167" t="str">
        <f t="shared" si="138"/>
        <v/>
      </c>
      <c r="AQ167" s="3">
        <v>44862</v>
      </c>
      <c r="AR167" s="59">
        <v>2.1527753707448749E-2</v>
      </c>
      <c r="AS167" s="59">
        <v>4.5720780545236428E-2</v>
      </c>
      <c r="AT167" s="59">
        <v>3.9205467810167205E-2</v>
      </c>
      <c r="AU167" s="59">
        <v>-9.7037529383807719E-3</v>
      </c>
      <c r="AV167" s="59">
        <v>5.7079137113301925E-2</v>
      </c>
      <c r="AW167" s="59">
        <v>2.3152520133582488E-2</v>
      </c>
      <c r="AX167" s="59">
        <v>3.1090830532781454E-2</v>
      </c>
      <c r="AY167" s="59">
        <v>3.3509700176366897E-2</v>
      </c>
      <c r="AZ167" s="59">
        <v>-1.3095409411426173E-2</v>
      </c>
      <c r="BA167" s="59">
        <v>2.7518693339327216E-2</v>
      </c>
      <c r="BB167" s="59">
        <v>3.9618267684388364E-2</v>
      </c>
    </row>
    <row r="168" spans="1:54">
      <c r="A168" s="3">
        <v>44855</v>
      </c>
      <c r="B168" s="48">
        <v>112.80601</v>
      </c>
      <c r="C168" s="48">
        <v>94.72148</v>
      </c>
      <c r="D168" s="48">
        <v>153.2021</v>
      </c>
      <c r="E168" s="48">
        <v>119.42802</v>
      </c>
      <c r="F168" s="48">
        <v>26.553660000000001</v>
      </c>
      <c r="G168" s="48">
        <v>64.795969999999997</v>
      </c>
      <c r="H168">
        <v>85.05</v>
      </c>
      <c r="I168" s="48">
        <v>3.4744999999999999</v>
      </c>
      <c r="J168" s="49">
        <v>667.35</v>
      </c>
      <c r="K168" s="49">
        <v>6959.7429700000002</v>
      </c>
      <c r="L168" s="50">
        <v>5.5357769676321888E-2</v>
      </c>
      <c r="M168" s="50">
        <v>6.7244598229023733E-2</v>
      </c>
      <c r="N168" s="50">
        <v>8.1491223240165445E-2</v>
      </c>
      <c r="O168" s="50">
        <v>0.11968153002991011</v>
      </c>
      <c r="P168" s="50">
        <v>3.3959425314613378E-2</v>
      </c>
      <c r="Q168" s="50">
        <v>9.2178889127677355E-2</v>
      </c>
      <c r="R168" s="47">
        <v>7.8911133188277999E-2</v>
      </c>
      <c r="S168" s="50">
        <v>4.7253396337860742E-3</v>
      </c>
      <c r="T168" s="50">
        <v>1.4897035197896757E-2</v>
      </c>
      <c r="U168" s="50">
        <v>8.0760108860163271E-2</v>
      </c>
      <c r="V168" s="50">
        <v>4.7467541424265791E-2</v>
      </c>
      <c r="W168" s="50">
        <f t="shared" si="137"/>
        <v>7.8911133188277999E-2</v>
      </c>
      <c r="X168" t="s">
        <v>424</v>
      </c>
      <c r="Y168">
        <v>505</v>
      </c>
      <c r="AO168" t="str">
        <f t="shared" si="138"/>
        <v/>
      </c>
      <c r="AQ168" s="3">
        <v>44855</v>
      </c>
      <c r="AR168" s="59">
        <v>5.5357769676321888E-2</v>
      </c>
      <c r="AS168" s="59">
        <v>6.7244598229023733E-2</v>
      </c>
      <c r="AT168" s="59">
        <v>8.1491223240165445E-2</v>
      </c>
      <c r="AU168" s="59">
        <v>0.11968153002991011</v>
      </c>
      <c r="AV168" s="59">
        <v>3.3959425314613378E-2</v>
      </c>
      <c r="AW168" s="59">
        <v>9.2178889127677355E-2</v>
      </c>
      <c r="AX168" s="59">
        <v>7.8911133188277999E-2</v>
      </c>
      <c r="AY168" s="59">
        <v>4.7253396337860742E-3</v>
      </c>
      <c r="AZ168" s="59">
        <v>1.4897035197896757E-2</v>
      </c>
      <c r="BA168" s="59">
        <v>8.0760108860163271E-2</v>
      </c>
      <c r="BB168" s="59">
        <v>4.7467541424265791E-2</v>
      </c>
    </row>
    <row r="169" spans="1:54">
      <c r="A169" s="3">
        <v>44848</v>
      </c>
      <c r="B169" s="48">
        <v>106.88888</v>
      </c>
      <c r="C169" s="48">
        <v>88.753299999999996</v>
      </c>
      <c r="D169" s="48">
        <v>141.65819999999999</v>
      </c>
      <c r="E169" s="48">
        <v>106.66249000000001</v>
      </c>
      <c r="F169" s="48">
        <v>25.681529999999999</v>
      </c>
      <c r="G169" s="48">
        <v>59.327249999999999</v>
      </c>
      <c r="H169">
        <v>84.65</v>
      </c>
      <c r="I169" s="48">
        <v>3.4235000000000002</v>
      </c>
      <c r="J169" s="49">
        <v>617.48208</v>
      </c>
      <c r="K169" s="49">
        <v>6644.3519200000001</v>
      </c>
      <c r="L169" s="50">
        <v>-4.6409602032866371E-3</v>
      </c>
      <c r="M169" s="50">
        <v>-1.8212341214887018E-2</v>
      </c>
      <c r="N169" s="50">
        <v>6.8733668689580085E-4</v>
      </c>
      <c r="O169" s="50">
        <v>-4.8377108659575008E-2</v>
      </c>
      <c r="P169" s="50">
        <v>-2.4131175099500024E-2</v>
      </c>
      <c r="Q169" s="50">
        <v>-5.5802389521132922E-2</v>
      </c>
      <c r="R169" s="47">
        <v>-2.9167135561639836E-2</v>
      </c>
      <c r="S169" s="50">
        <v>-7.3344280240831838E-2</v>
      </c>
      <c r="T169" s="50">
        <v>1.0925734534179998E-2</v>
      </c>
      <c r="U169" s="50">
        <v>-1.8524937660616914E-2</v>
      </c>
      <c r="V169" s="50">
        <v>-1.5402970514753922E-2</v>
      </c>
      <c r="W169" s="50">
        <f t="shared" si="137"/>
        <v>-2.9167135561639836E-2</v>
      </c>
      <c r="X169" t="s">
        <v>431</v>
      </c>
      <c r="Y169">
        <v>-6.1655717197326813E-2</v>
      </c>
      <c r="AO169" t="str">
        <f t="shared" si="138"/>
        <v/>
      </c>
      <c r="AQ169" s="3">
        <v>44848</v>
      </c>
      <c r="AR169" s="59">
        <v>-4.6409602032866371E-3</v>
      </c>
      <c r="AS169" s="59">
        <v>-1.8212341214887018E-2</v>
      </c>
      <c r="AT169" s="59">
        <v>6.8733668689580085E-4</v>
      </c>
      <c r="AU169" s="59">
        <v>-4.8377108659575008E-2</v>
      </c>
      <c r="AV169" s="59">
        <v>-2.4131175099500024E-2</v>
      </c>
      <c r="AW169" s="59">
        <v>-5.5802389521132922E-2</v>
      </c>
      <c r="AX169" s="59">
        <v>-2.9167135561639836E-2</v>
      </c>
      <c r="AY169" s="59">
        <v>-7.3344280240831838E-2</v>
      </c>
      <c r="AZ169" s="59">
        <v>1.0925734534179998E-2</v>
      </c>
      <c r="BA169" s="59">
        <v>-1.8524937660616914E-2</v>
      </c>
      <c r="BB169" s="59">
        <v>-1.5402970514753922E-2</v>
      </c>
    </row>
    <row r="170" spans="1:54">
      <c r="A170" s="3">
        <v>44841</v>
      </c>
      <c r="B170" s="48">
        <v>107.38726</v>
      </c>
      <c r="C170" s="48">
        <v>90.399690000000007</v>
      </c>
      <c r="D170" s="48">
        <v>141.5609</v>
      </c>
      <c r="E170" s="48">
        <v>112.08483</v>
      </c>
      <c r="F170" s="48">
        <v>26.316579999999998</v>
      </c>
      <c r="G170" s="48">
        <v>62.833509999999997</v>
      </c>
      <c r="H170">
        <v>91.35</v>
      </c>
      <c r="I170" s="48">
        <v>3.3864999999999998</v>
      </c>
      <c r="J170" s="49">
        <v>629.13679999999999</v>
      </c>
      <c r="K170" s="49">
        <v>6748.2957200000001</v>
      </c>
      <c r="L170" s="50">
        <v>0.15800277543867258</v>
      </c>
      <c r="M170" s="50">
        <v>0.15714121139275994</v>
      </c>
      <c r="N170" s="50">
        <v>0.11387208067794385</v>
      </c>
      <c r="O170" s="50">
        <v>0.14069630157782398</v>
      </c>
      <c r="P170" s="50">
        <v>8.8616726916526556E-2</v>
      </c>
      <c r="Q170" s="50">
        <v>0.19807087614835717</v>
      </c>
      <c r="R170" s="47">
        <v>0.13967943934268229</v>
      </c>
      <c r="S170" s="50">
        <v>0.16044207317073167</v>
      </c>
      <c r="T170" s="50">
        <v>-7.6190476190476364E-3</v>
      </c>
      <c r="U170" s="50">
        <v>0.13858316454507014</v>
      </c>
      <c r="V170" s="50">
        <v>1.5412228886733992E-2</v>
      </c>
      <c r="W170" s="50">
        <f t="shared" si="137"/>
        <v>0.13967943934268229</v>
      </c>
      <c r="X170" t="s">
        <v>432</v>
      </c>
      <c r="Y170" s="73">
        <v>0.47543069950930494</v>
      </c>
      <c r="AA170" t="s">
        <v>450</v>
      </c>
      <c r="AO170" t="str">
        <f t="shared" si="138"/>
        <v/>
      </c>
      <c r="AQ170" s="3">
        <v>44841</v>
      </c>
      <c r="AR170" s="59">
        <v>0.15800277543867258</v>
      </c>
      <c r="AS170" s="59">
        <v>0.15714121139275994</v>
      </c>
      <c r="AT170" s="59">
        <v>0.11387208067794385</v>
      </c>
      <c r="AU170" s="59">
        <v>0.14069630157782398</v>
      </c>
      <c r="AV170" s="59">
        <v>8.8616726916526556E-2</v>
      </c>
      <c r="AW170" s="59">
        <v>0.19807087614835717</v>
      </c>
      <c r="AX170" s="59">
        <v>0.13967943934268229</v>
      </c>
      <c r="AY170" s="59">
        <v>0.16044207317073167</v>
      </c>
      <c r="AZ170" s="59">
        <v>-7.6190476190476364E-3</v>
      </c>
      <c r="BA170" s="59">
        <v>0.13858316454507014</v>
      </c>
      <c r="BB170" s="59">
        <v>1.5412228886733992E-2</v>
      </c>
    </row>
    <row r="171" spans="1:54">
      <c r="A171" s="3">
        <v>44834</v>
      </c>
      <c r="B171" s="48">
        <v>92.734889999999993</v>
      </c>
      <c r="C171" s="48">
        <v>78.1233</v>
      </c>
      <c r="D171" s="48">
        <v>127.08901</v>
      </c>
      <c r="E171" s="48">
        <v>98.260009999999994</v>
      </c>
      <c r="F171" s="48">
        <v>24.174330000000001</v>
      </c>
      <c r="G171" s="48">
        <v>52.445569999999996</v>
      </c>
      <c r="H171">
        <v>78.72</v>
      </c>
      <c r="I171" s="48">
        <v>3.4125000000000001</v>
      </c>
      <c r="J171" s="49">
        <v>552.56113000000005</v>
      </c>
      <c r="K171" s="49">
        <v>6645.8680800000002</v>
      </c>
      <c r="L171" s="50">
        <v>3.2027099048343777E-2</v>
      </c>
      <c r="M171" s="50">
        <v>1.8192448490396584E-2</v>
      </c>
      <c r="N171" s="50">
        <v>-7.5982691516910394E-3</v>
      </c>
      <c r="O171" s="50">
        <v>2.3918594207638977E-2</v>
      </c>
      <c r="P171" s="50">
        <v>1.6737626475362033E-2</v>
      </c>
      <c r="Q171" s="50">
        <v>4.2294911899263488E-2</v>
      </c>
      <c r="R171" s="47">
        <v>1.8709062384194008E-2</v>
      </c>
      <c r="S171" s="50">
        <v>-2.5400050800095109E-4</v>
      </c>
      <c r="T171" s="50">
        <v>1.2911843276936841E-2</v>
      </c>
      <c r="U171" s="50">
        <v>1.8344595562145516E-2</v>
      </c>
      <c r="V171" s="50">
        <v>-2.8923520146834525E-2</v>
      </c>
      <c r="W171" s="50">
        <f t="shared" si="137"/>
        <v>1.8709062384194008E-2</v>
      </c>
      <c r="X171" t="s">
        <v>433</v>
      </c>
      <c r="Y171">
        <v>1.6478765681170349</v>
      </c>
      <c r="AO171" t="str">
        <f t="shared" si="138"/>
        <v/>
      </c>
      <c r="AQ171" s="3">
        <v>44834</v>
      </c>
      <c r="AR171" s="59">
        <v>3.2027099048343777E-2</v>
      </c>
      <c r="AS171" s="59">
        <v>1.8192448490396584E-2</v>
      </c>
      <c r="AT171" s="59">
        <v>-7.5982691516910394E-3</v>
      </c>
      <c r="AU171" s="59">
        <v>2.3918594207638977E-2</v>
      </c>
      <c r="AV171" s="59">
        <v>1.6737626475362033E-2</v>
      </c>
      <c r="AW171" s="59">
        <v>4.2294911899263488E-2</v>
      </c>
      <c r="AX171" s="59">
        <v>1.8709062384194008E-2</v>
      </c>
      <c r="AY171" s="59">
        <v>-2.5400050800095109E-4</v>
      </c>
      <c r="AZ171" s="59">
        <v>1.2911843276936841E-2</v>
      </c>
      <c r="BA171" s="59">
        <v>1.8344595562145516E-2</v>
      </c>
      <c r="BB171" s="59">
        <v>-2.8923520146834525E-2</v>
      </c>
    </row>
    <row r="172" spans="1:54">
      <c r="A172" s="3">
        <v>44827</v>
      </c>
      <c r="B172" s="48">
        <v>89.857029999999995</v>
      </c>
      <c r="C172" s="48">
        <v>76.727440000000001</v>
      </c>
      <c r="D172" s="48">
        <v>128.06206</v>
      </c>
      <c r="E172" s="48">
        <v>95.964669999999998</v>
      </c>
      <c r="F172" s="48">
        <v>23.77637</v>
      </c>
      <c r="G172" s="48">
        <v>50.317399999999999</v>
      </c>
      <c r="H172">
        <v>78.739999999999995</v>
      </c>
      <c r="I172" s="48">
        <v>3.3690000000000002</v>
      </c>
      <c r="J172" s="49">
        <v>542.60721999999998</v>
      </c>
      <c r="K172" s="49">
        <v>6843.81531</v>
      </c>
      <c r="L172" s="50">
        <v>-0.11084593051129243</v>
      </c>
      <c r="M172" s="50">
        <v>-8.0034401842342673E-2</v>
      </c>
      <c r="N172" s="50">
        <v>-7.4656383373679414E-2</v>
      </c>
      <c r="O172" s="50">
        <v>-0.10152321666748743</v>
      </c>
      <c r="P172" s="50">
        <v>-9.4485687985555233E-2</v>
      </c>
      <c r="Q172" s="50">
        <v>-0.13663566664796412</v>
      </c>
      <c r="R172" s="47">
        <v>-9.7467071303405775E-2</v>
      </c>
      <c r="S172" s="50">
        <v>-7.1024067956583448E-2</v>
      </c>
      <c r="T172" s="50">
        <v>-4.9110922946655311E-2</v>
      </c>
      <c r="U172" s="50">
        <v>-9.0003845378583303E-2</v>
      </c>
      <c r="V172" s="50">
        <v>-4.6392255316787367E-2</v>
      </c>
      <c r="W172" s="50">
        <f t="shared" si="137"/>
        <v>-9.7467071303405775E-2</v>
      </c>
      <c r="X172" t="s">
        <v>434</v>
      </c>
      <c r="Y172" s="73">
        <v>0.95086139901860989</v>
      </c>
      <c r="AO172" t="str">
        <f t="shared" si="138"/>
        <v/>
      </c>
      <c r="AQ172" s="3">
        <v>44827</v>
      </c>
      <c r="AR172" s="59">
        <v>-0.11084593051129243</v>
      </c>
      <c r="AS172" s="59">
        <v>-8.0034401842342673E-2</v>
      </c>
      <c r="AT172" s="59">
        <v>-7.4656383373679414E-2</v>
      </c>
      <c r="AU172" s="59">
        <v>-0.10152321666748743</v>
      </c>
      <c r="AV172" s="59">
        <v>-9.4485687985555233E-2</v>
      </c>
      <c r="AW172" s="59">
        <v>-0.13663566664796412</v>
      </c>
      <c r="AX172" s="59">
        <v>-9.7467071303405775E-2</v>
      </c>
      <c r="AY172" s="59">
        <v>-7.1024067956583448E-2</v>
      </c>
      <c r="AZ172" s="59">
        <v>-4.9110922946655311E-2</v>
      </c>
      <c r="BA172" s="59">
        <v>-9.0003845378583303E-2</v>
      </c>
      <c r="BB172" s="59">
        <v>-4.6392255316787367E-2</v>
      </c>
    </row>
    <row r="173" spans="1:54" ht="14.5" thickBot="1">
      <c r="A173" s="3">
        <v>44820</v>
      </c>
      <c r="B173" s="48">
        <v>101.05901</v>
      </c>
      <c r="C173" s="48">
        <v>83.402510000000007</v>
      </c>
      <c r="D173" s="48">
        <v>138.39406</v>
      </c>
      <c r="E173" s="48">
        <v>106.80817999999999</v>
      </c>
      <c r="F173" s="48">
        <v>26.25731</v>
      </c>
      <c r="G173" s="48">
        <v>58.280610000000003</v>
      </c>
      <c r="H173">
        <v>84.76</v>
      </c>
      <c r="I173" s="48">
        <v>3.5430000000000001</v>
      </c>
      <c r="J173" s="49">
        <v>596.27418999999998</v>
      </c>
      <c r="K173" s="49">
        <v>7176.7614599999997</v>
      </c>
      <c r="L173" s="50">
        <v>1.0359940005666646E-2</v>
      </c>
      <c r="M173" s="50">
        <v>-3.4093280618495148E-2</v>
      </c>
      <c r="N173" s="50">
        <v>-2.2004154964722189E-2</v>
      </c>
      <c r="O173" s="50">
        <v>-3.3195874133757908E-3</v>
      </c>
      <c r="P173" s="50">
        <v>-2.1457834338124981E-2</v>
      </c>
      <c r="Q173" s="50">
        <v>-2.4667879292366024E-2</v>
      </c>
      <c r="R173" s="47">
        <v>-2.1108547325416827E-2</v>
      </c>
      <c r="S173" s="50">
        <v>-1.154518950437311E-2</v>
      </c>
      <c r="T173" s="50">
        <v>-1.0611561016475757E-2</v>
      </c>
      <c r="U173" s="50">
        <v>-2.5998249628555015E-2</v>
      </c>
      <c r="V173" s="50">
        <v>-4.7425081252051915E-2</v>
      </c>
      <c r="W173" s="50">
        <f t="shared" si="137"/>
        <v>-2.1108547325416827E-2</v>
      </c>
      <c r="X173" s="64" t="s">
        <v>435</v>
      </c>
      <c r="Y173" s="64">
        <v>1.9646726387396165</v>
      </c>
      <c r="Z173" s="64"/>
      <c r="AO173" t="str">
        <f t="shared" si="138"/>
        <v/>
      </c>
      <c r="AQ173" s="3">
        <v>44820</v>
      </c>
      <c r="AR173" s="59">
        <v>1.0359940005666646E-2</v>
      </c>
      <c r="AS173" s="59">
        <v>-3.4093280618495148E-2</v>
      </c>
      <c r="AT173" s="59">
        <v>-2.2004154964722189E-2</v>
      </c>
      <c r="AU173" s="59">
        <v>-3.3195874133757908E-3</v>
      </c>
      <c r="AV173" s="59">
        <v>-2.1457834338124981E-2</v>
      </c>
      <c r="AW173" s="59">
        <v>-2.4667879292366024E-2</v>
      </c>
      <c r="AX173" s="59">
        <v>-2.1108547325416827E-2</v>
      </c>
      <c r="AY173" s="59">
        <v>-1.154518950437311E-2</v>
      </c>
      <c r="AZ173" s="59">
        <v>-1.0611561016475757E-2</v>
      </c>
      <c r="BA173" s="59">
        <v>-2.5998249628555015E-2</v>
      </c>
      <c r="BB173" s="59">
        <v>-4.7425081252051915E-2</v>
      </c>
    </row>
    <row r="174" spans="1:54">
      <c r="A174" s="3">
        <v>44813</v>
      </c>
      <c r="B174" s="48">
        <v>100.02278</v>
      </c>
      <c r="C174" s="48">
        <v>86.346339999999998</v>
      </c>
      <c r="D174" s="48">
        <v>141.50782000000001</v>
      </c>
      <c r="E174" s="48">
        <v>107.16392</v>
      </c>
      <c r="F174" s="48">
        <v>26.833089999999999</v>
      </c>
      <c r="G174" s="48">
        <v>59.754629999999999</v>
      </c>
      <c r="H174">
        <v>85.75</v>
      </c>
      <c r="I174" s="48">
        <v>3.581</v>
      </c>
      <c r="J174" s="49">
        <v>612.19006000000002</v>
      </c>
      <c r="K174" s="49">
        <v>7534.0651099999995</v>
      </c>
      <c r="L174" s="50">
        <v>1.5508769763899366E-2</v>
      </c>
      <c r="M174" s="50">
        <v>9.5199368470870738E-3</v>
      </c>
      <c r="N174" s="50">
        <v>1.3430470229385927E-2</v>
      </c>
      <c r="O174" s="50">
        <v>1.5141499827121541E-2</v>
      </c>
      <c r="P174" s="50">
        <v>1.7988976786605715E-2</v>
      </c>
      <c r="Q174" s="50">
        <v>-3.6045875659487248E-3</v>
      </c>
      <c r="R174" s="47">
        <v>1.0495259224850307E-2</v>
      </c>
      <c r="S174" s="50">
        <v>-1.2892828364222453E-2</v>
      </c>
      <c r="T174" s="50">
        <v>4.6616980856349466E-2</v>
      </c>
      <c r="U174" s="50">
        <v>5.9922584664489076E-3</v>
      </c>
      <c r="V174" s="50">
        <v>3.6674188663156304E-2</v>
      </c>
      <c r="W174" s="50">
        <f t="shared" si="137"/>
        <v>1.0495259224850307E-2</v>
      </c>
      <c r="AO174" t="str">
        <f t="shared" si="138"/>
        <v/>
      </c>
      <c r="AQ174" s="3">
        <v>44813</v>
      </c>
      <c r="AR174" s="59">
        <v>1.5508769763899366E-2</v>
      </c>
      <c r="AS174" s="59">
        <v>9.5199368470870738E-3</v>
      </c>
      <c r="AT174" s="59">
        <v>1.3430470229385927E-2</v>
      </c>
      <c r="AU174" s="59">
        <v>1.5141499827121541E-2</v>
      </c>
      <c r="AV174" s="59">
        <v>1.7988976786605715E-2</v>
      </c>
      <c r="AW174" s="59">
        <v>-3.6045875659487248E-3</v>
      </c>
      <c r="AX174" s="59">
        <v>1.0495259224850307E-2</v>
      </c>
      <c r="AY174" s="59">
        <v>-1.2892828364222453E-2</v>
      </c>
      <c r="AZ174" s="59">
        <v>4.6616980856349466E-2</v>
      </c>
      <c r="BA174" s="59">
        <v>5.9922584664489076E-3</v>
      </c>
      <c r="BB174" s="59">
        <v>3.6674188663156304E-2</v>
      </c>
    </row>
    <row r="175" spans="1:54">
      <c r="A175" s="3">
        <v>44806</v>
      </c>
      <c r="B175" s="48">
        <v>98.495239999999995</v>
      </c>
      <c r="C175" s="48">
        <v>85.532079999999993</v>
      </c>
      <c r="D175" s="48">
        <v>139.63248999999999</v>
      </c>
      <c r="E175" s="48">
        <v>105.5655</v>
      </c>
      <c r="F175" s="48">
        <v>26.358920000000001</v>
      </c>
      <c r="G175" s="48">
        <v>59.970799999999997</v>
      </c>
      <c r="H175">
        <v>86.87</v>
      </c>
      <c r="I175" s="48">
        <v>3.4215</v>
      </c>
      <c r="J175" s="49">
        <v>608.54350999999997</v>
      </c>
      <c r="K175" s="49">
        <v>7267.5341900000003</v>
      </c>
      <c r="L175" s="50">
        <v>-1.6589292965418112E-2</v>
      </c>
      <c r="M175" s="50">
        <v>-2.3296211194011707E-2</v>
      </c>
      <c r="N175" s="50">
        <v>-3.4024852576059694E-2</v>
      </c>
      <c r="O175" s="50">
        <v>-2.448420765094983E-2</v>
      </c>
      <c r="P175" s="50">
        <v>-3.7117077625570705E-2</v>
      </c>
      <c r="Q175" s="50">
        <v>-3.339287308812755E-2</v>
      </c>
      <c r="R175" s="47">
        <v>-3.0463044426943899E-2</v>
      </c>
      <c r="S175" s="50">
        <v>-6.6516226090694186E-2</v>
      </c>
      <c r="T175" s="50">
        <v>-7.4519880984582065E-2</v>
      </c>
      <c r="U175" s="50">
        <v>-3.3106989032388068E-2</v>
      </c>
      <c r="V175" s="50">
        <v>-3.2481344873652396E-2</v>
      </c>
      <c r="W175" s="50">
        <f t="shared" si="137"/>
        <v>-3.0463044426943899E-2</v>
      </c>
      <c r="AO175" t="str">
        <f t="shared" si="138"/>
        <v/>
      </c>
      <c r="AQ175" s="3">
        <v>44806</v>
      </c>
      <c r="AR175" s="59">
        <v>-1.6589292965418112E-2</v>
      </c>
      <c r="AS175" s="59">
        <v>-2.3296211194011707E-2</v>
      </c>
      <c r="AT175" s="59">
        <v>-3.4024852576059694E-2</v>
      </c>
      <c r="AU175" s="59">
        <v>-2.448420765094983E-2</v>
      </c>
      <c r="AV175" s="59">
        <v>-3.7117077625570705E-2</v>
      </c>
      <c r="AW175" s="59">
        <v>-3.339287308812755E-2</v>
      </c>
      <c r="AX175" s="59">
        <v>-3.0463044426943899E-2</v>
      </c>
      <c r="AY175" s="59">
        <v>-6.6516226090694186E-2</v>
      </c>
      <c r="AZ175" s="59">
        <v>-7.4519880984582065E-2</v>
      </c>
      <c r="BA175" s="59">
        <v>-3.3106989032388068E-2</v>
      </c>
      <c r="BB175" s="59">
        <v>-3.2481344873652396E-2</v>
      </c>
    </row>
    <row r="176" spans="1:54">
      <c r="A176" s="3">
        <v>44799</v>
      </c>
      <c r="B176" s="48">
        <v>100.15676999999999</v>
      </c>
      <c r="C176" s="48">
        <v>87.572180000000003</v>
      </c>
      <c r="D176" s="48">
        <v>144.55081000000001</v>
      </c>
      <c r="E176" s="48">
        <v>108.21505999999999</v>
      </c>
      <c r="F176" s="48">
        <v>27.375</v>
      </c>
      <c r="G176" s="48">
        <v>62.042580000000001</v>
      </c>
      <c r="H176">
        <v>93.06</v>
      </c>
      <c r="I176" s="48">
        <v>3.6970000000000001</v>
      </c>
      <c r="J176" s="49">
        <v>629.38040000000001</v>
      </c>
      <c r="K176" s="49">
        <v>7511.5184099999997</v>
      </c>
      <c r="L176" s="50">
        <v>6.6387646539867173E-2</v>
      </c>
      <c r="M176" s="50">
        <v>4.0284757944699434E-2</v>
      </c>
      <c r="N176" s="50">
        <v>3.6273676803141974E-2</v>
      </c>
      <c r="O176" s="50">
        <v>4.9010471002192801E-2</v>
      </c>
      <c r="P176" s="50">
        <v>2.6023324742847631E-2</v>
      </c>
      <c r="Q176" s="50">
        <v>6.2180697774392613E-2</v>
      </c>
      <c r="R176" s="47">
        <v>4.2754585653454892E-2</v>
      </c>
      <c r="S176" s="50">
        <v>2.8969482529854096E-2</v>
      </c>
      <c r="T176" s="50">
        <v>8.8688770637195269E-3</v>
      </c>
      <c r="U176" s="50">
        <v>4.2703293298840483E-2</v>
      </c>
      <c r="V176" s="50">
        <v>-4.0269028458777889E-2</v>
      </c>
      <c r="W176" s="50">
        <f t="shared" si="137"/>
        <v>4.2754585653454892E-2</v>
      </c>
      <c r="AO176" t="str">
        <f t="shared" si="138"/>
        <v/>
      </c>
      <c r="AQ176" s="3">
        <v>44799</v>
      </c>
      <c r="AR176" s="59">
        <v>6.6387646539867173E-2</v>
      </c>
      <c r="AS176" s="59">
        <v>4.0284757944699434E-2</v>
      </c>
      <c r="AT176" s="59">
        <v>3.6273676803141974E-2</v>
      </c>
      <c r="AU176" s="59">
        <v>4.9010471002192801E-2</v>
      </c>
      <c r="AV176" s="59">
        <v>2.6023324742847631E-2</v>
      </c>
      <c r="AW176" s="59">
        <v>6.2180697774392613E-2</v>
      </c>
      <c r="AX176" s="59">
        <v>4.2754585653454892E-2</v>
      </c>
      <c r="AY176" s="59">
        <v>2.8969482529854096E-2</v>
      </c>
      <c r="AZ176" s="59">
        <v>8.8688770637195269E-3</v>
      </c>
      <c r="BA176" s="59">
        <v>4.2703293298840483E-2</v>
      </c>
      <c r="BB176" s="59">
        <v>-4.0269028458777889E-2</v>
      </c>
    </row>
    <row r="177" spans="1:54">
      <c r="A177" s="3">
        <v>44792</v>
      </c>
      <c r="B177" s="48">
        <v>93.921539999999993</v>
      </c>
      <c r="C177" s="48">
        <v>84.180970000000002</v>
      </c>
      <c r="D177" s="48">
        <v>139.49096</v>
      </c>
      <c r="E177" s="48">
        <v>103.15918000000001</v>
      </c>
      <c r="F177" s="48">
        <v>26.680679999999999</v>
      </c>
      <c r="G177" s="48">
        <v>58.41057</v>
      </c>
      <c r="H177">
        <v>90.44</v>
      </c>
      <c r="I177" s="48">
        <v>3.6644999999999999</v>
      </c>
      <c r="J177" s="49">
        <v>603.60450000000003</v>
      </c>
      <c r="K177" s="49">
        <v>7826.6916799999999</v>
      </c>
      <c r="L177" s="50">
        <v>2.7861911555421059E-2</v>
      </c>
      <c r="M177" s="50">
        <v>8.5115358120591011E-4</v>
      </c>
      <c r="N177" s="50">
        <v>-4.5491839164972792E-3</v>
      </c>
      <c r="O177" s="50">
        <v>3.7208491422752621E-2</v>
      </c>
      <c r="P177" s="50">
        <v>-5.0518064673713559E-3</v>
      </c>
      <c r="Q177" s="50">
        <v>4.5156362168464304E-2</v>
      </c>
      <c r="R177" s="47">
        <v>1.472300335771084E-2</v>
      </c>
      <c r="S177" s="50">
        <v>-1.1152416356877248E-2</v>
      </c>
      <c r="T177" s="50">
        <v>-1.0903639089545614E-3</v>
      </c>
      <c r="U177" s="50">
        <v>9.8745283752970092E-3</v>
      </c>
      <c r="V177" s="50">
        <v>-1.1764342655660842E-2</v>
      </c>
      <c r="W177" s="50">
        <f t="shared" si="137"/>
        <v>1.472300335771084E-2</v>
      </c>
      <c r="AO177" t="str">
        <f t="shared" si="138"/>
        <v/>
      </c>
      <c r="AQ177" s="3">
        <v>44792</v>
      </c>
      <c r="AR177" s="59">
        <v>2.7861911555421059E-2</v>
      </c>
      <c r="AS177" s="59">
        <v>8.5115358120591011E-4</v>
      </c>
      <c r="AT177" s="59">
        <v>-4.5491839164972792E-3</v>
      </c>
      <c r="AU177" s="59">
        <v>3.7208491422752621E-2</v>
      </c>
      <c r="AV177" s="59">
        <v>-5.0518064673713559E-3</v>
      </c>
      <c r="AW177" s="59">
        <v>4.5156362168464304E-2</v>
      </c>
      <c r="AX177" s="59">
        <v>1.472300335771084E-2</v>
      </c>
      <c r="AY177" s="59">
        <v>-1.1152416356877248E-2</v>
      </c>
      <c r="AZ177" s="59">
        <v>-1.0903639089545614E-3</v>
      </c>
      <c r="BA177" s="59">
        <v>9.8745283752970092E-3</v>
      </c>
      <c r="BB177" s="59">
        <v>-1.1764342655660842E-2</v>
      </c>
    </row>
    <row r="178" spans="1:54">
      <c r="A178" s="3">
        <v>44785</v>
      </c>
      <c r="B178" s="48">
        <v>91.375640000000004</v>
      </c>
      <c r="C178" s="48">
        <v>84.109380000000002</v>
      </c>
      <c r="D178" s="48">
        <v>140.12843000000001</v>
      </c>
      <c r="E178" s="48">
        <v>99.458479999999994</v>
      </c>
      <c r="F178" s="48">
        <v>26.81615</v>
      </c>
      <c r="G178" s="48">
        <v>55.886920000000003</v>
      </c>
      <c r="H178">
        <v>91.46</v>
      </c>
      <c r="I178" s="48">
        <v>3.6684999999999999</v>
      </c>
      <c r="J178" s="49">
        <v>597.70246999999995</v>
      </c>
      <c r="K178" s="49">
        <v>7919.8636699999997</v>
      </c>
      <c r="L178" s="50">
        <v>0.10662363651601114</v>
      </c>
      <c r="M178" s="50">
        <v>7.3073241392737076E-2</v>
      </c>
      <c r="N178" s="50">
        <v>4.0419174903379984E-2</v>
      </c>
      <c r="O178" s="50">
        <v>6.990009630969185E-2</v>
      </c>
      <c r="P178" s="50">
        <v>8.0231384783953086E-2</v>
      </c>
      <c r="Q178" s="50">
        <v>0.15710520175300036</v>
      </c>
      <c r="R178" s="47">
        <v>8.4145819828552473E-2</v>
      </c>
      <c r="S178" s="50">
        <v>2.7524997191326728E-2</v>
      </c>
      <c r="T178" s="50">
        <v>3.2798423423423317E-2</v>
      </c>
      <c r="U178" s="50">
        <v>7.1379748937882681E-2</v>
      </c>
      <c r="V178" s="50">
        <v>3.2934740344742197E-2</v>
      </c>
      <c r="W178" s="50">
        <f t="shared" si="137"/>
        <v>8.4145819828552473E-2</v>
      </c>
      <c r="AO178" t="str">
        <f t="shared" si="138"/>
        <v/>
      </c>
      <c r="AQ178" s="3">
        <v>44785</v>
      </c>
      <c r="AR178" s="59">
        <v>0.10662363651601114</v>
      </c>
      <c r="AS178" s="59">
        <v>7.3073241392737076E-2</v>
      </c>
      <c r="AT178" s="59">
        <v>4.0419174903379984E-2</v>
      </c>
      <c r="AU178" s="59">
        <v>6.990009630969185E-2</v>
      </c>
      <c r="AV178" s="59">
        <v>8.0231384783953086E-2</v>
      </c>
      <c r="AW178" s="59">
        <v>0.15710520175300036</v>
      </c>
      <c r="AX178" s="59">
        <v>8.4145819828552473E-2</v>
      </c>
      <c r="AY178" s="59">
        <v>2.7524997191326728E-2</v>
      </c>
      <c r="AZ178" s="59">
        <v>3.2798423423423317E-2</v>
      </c>
      <c r="BA178" s="59">
        <v>7.1379748937882681E-2</v>
      </c>
      <c r="BB178" s="59">
        <v>3.2934740344742197E-2</v>
      </c>
    </row>
    <row r="179" spans="1:54">
      <c r="A179" s="3">
        <v>44778</v>
      </c>
      <c r="B179" s="48">
        <v>82.571560000000005</v>
      </c>
      <c r="C179" s="48">
        <v>78.381770000000003</v>
      </c>
      <c r="D179" s="48">
        <v>134.68458999999999</v>
      </c>
      <c r="E179" s="48">
        <v>92.960530000000006</v>
      </c>
      <c r="F179" s="48">
        <v>24.824449999999999</v>
      </c>
      <c r="G179" s="48">
        <v>48.298909999999999</v>
      </c>
      <c r="H179">
        <v>89.01</v>
      </c>
      <c r="I179" s="48">
        <v>3.552</v>
      </c>
      <c r="J179" s="49">
        <v>557.88106000000005</v>
      </c>
      <c r="K179" s="49">
        <v>7667.3417600000002</v>
      </c>
      <c r="L179" s="50">
        <v>-4.7008144539022356E-2</v>
      </c>
      <c r="M179" s="50">
        <v>-8.7485869622161538E-2</v>
      </c>
      <c r="N179" s="50">
        <v>-6.1912304744689783E-2</v>
      </c>
      <c r="O179" s="50">
        <v>-3.7852962911596011E-2</v>
      </c>
      <c r="P179" s="50">
        <v>9.5302581120044749E-3</v>
      </c>
      <c r="Q179" s="50">
        <v>-9.8647679739867322E-2</v>
      </c>
      <c r="R179" s="47">
        <v>-5.5273711781262037E-2</v>
      </c>
      <c r="S179" s="50">
        <v>-9.744473737578585E-2</v>
      </c>
      <c r="T179" s="50">
        <v>-6.0165104239541245E-3</v>
      </c>
      <c r="U179" s="50">
        <v>-6.8234179690132457E-2</v>
      </c>
      <c r="V179" s="50">
        <v>3.7781877958282806E-3</v>
      </c>
      <c r="W179" s="50">
        <f t="shared" si="137"/>
        <v>-5.5273711781262037E-2</v>
      </c>
      <c r="AO179" t="str">
        <f t="shared" si="138"/>
        <v/>
      </c>
      <c r="AQ179" s="3">
        <v>44778</v>
      </c>
      <c r="AR179" s="59">
        <v>-4.7008144539022356E-2</v>
      </c>
      <c r="AS179" s="59">
        <v>-8.7485869622161538E-2</v>
      </c>
      <c r="AT179" s="59">
        <v>-6.1912304744689783E-2</v>
      </c>
      <c r="AU179" s="59">
        <v>-3.7852962911596011E-2</v>
      </c>
      <c r="AV179" s="59">
        <v>9.5302581120044749E-3</v>
      </c>
      <c r="AW179" s="59">
        <v>-9.8647679739867322E-2</v>
      </c>
      <c r="AX179" s="59">
        <v>-5.5273711781262037E-2</v>
      </c>
      <c r="AY179" s="59">
        <v>-9.744473737578585E-2</v>
      </c>
      <c r="AZ179" s="59">
        <v>-6.0165104239541245E-3</v>
      </c>
      <c r="BA179" s="59">
        <v>-6.8234179690132457E-2</v>
      </c>
      <c r="BB179" s="59">
        <v>3.7781877958282806E-3</v>
      </c>
    </row>
    <row r="180" spans="1:54">
      <c r="A180" s="3">
        <v>44771</v>
      </c>
      <c r="B180" s="48">
        <v>86.644559999999998</v>
      </c>
      <c r="C180" s="48">
        <v>85.896500000000003</v>
      </c>
      <c r="D180" s="48">
        <v>143.57355999999999</v>
      </c>
      <c r="E180" s="48">
        <v>96.617800000000003</v>
      </c>
      <c r="F180" s="48">
        <v>24.5901</v>
      </c>
      <c r="G180" s="48">
        <v>53.584940000000003</v>
      </c>
      <c r="H180">
        <v>98.62</v>
      </c>
      <c r="I180" s="48">
        <v>3.5735000000000001</v>
      </c>
      <c r="J180" s="49">
        <v>598.73527000000001</v>
      </c>
      <c r="K180" s="49">
        <v>7638.4821400000001</v>
      </c>
      <c r="L180" s="50">
        <v>0.10552598653176837</v>
      </c>
      <c r="M180" s="50">
        <v>0.11311439550112401</v>
      </c>
      <c r="N180" s="50">
        <v>0.13586236888796854</v>
      </c>
      <c r="O180" s="50">
        <v>0.10118818654156003</v>
      </c>
      <c r="P180" s="50">
        <v>6.6424672950696984E-2</v>
      </c>
      <c r="Q180" s="50">
        <v>0.13879331340451673</v>
      </c>
      <c r="R180" s="47">
        <v>0.11107658745717326</v>
      </c>
      <c r="S180" s="50">
        <v>4.1393875395987267E-2</v>
      </c>
      <c r="T180" s="50">
        <v>6.6875653082549613E-2</v>
      </c>
      <c r="U180" s="50">
        <v>0.10304415805796663</v>
      </c>
      <c r="V180" s="50">
        <v>4.2753948325353841E-2</v>
      </c>
      <c r="W180" s="50">
        <f t="shared" si="137"/>
        <v>0.11107658745717326</v>
      </c>
      <c r="AO180" t="str">
        <f t="shared" si="138"/>
        <v/>
      </c>
      <c r="AQ180" s="3">
        <v>44771</v>
      </c>
      <c r="AR180" s="59">
        <v>0.10552598653176837</v>
      </c>
      <c r="AS180" s="59">
        <v>0.11311439550112401</v>
      </c>
      <c r="AT180" s="59">
        <v>0.13586236888796854</v>
      </c>
      <c r="AU180" s="59">
        <v>0.10118818654156003</v>
      </c>
      <c r="AV180" s="59">
        <v>6.6424672950696984E-2</v>
      </c>
      <c r="AW180" s="59">
        <v>0.13879331340451673</v>
      </c>
      <c r="AX180" s="59">
        <v>0.11107658745717326</v>
      </c>
      <c r="AY180" s="59">
        <v>4.1393875395987267E-2</v>
      </c>
      <c r="AZ180" s="59">
        <v>6.6875653082549613E-2</v>
      </c>
      <c r="BA180" s="59">
        <v>0.10304415805796663</v>
      </c>
      <c r="BB180" s="59">
        <v>4.2753948325353841E-2</v>
      </c>
    </row>
    <row r="181" spans="1:54">
      <c r="A181" s="3">
        <v>44764</v>
      </c>
      <c r="B181" s="48">
        <v>78.37406</v>
      </c>
      <c r="C181" s="48">
        <v>77.167720000000003</v>
      </c>
      <c r="D181" s="48">
        <v>126.40049</v>
      </c>
      <c r="E181" s="48">
        <v>87.739590000000007</v>
      </c>
      <c r="F181" s="48">
        <v>23.058450000000001</v>
      </c>
      <c r="G181" s="48">
        <v>47.054139999999997</v>
      </c>
      <c r="H181">
        <v>94.7</v>
      </c>
      <c r="I181" s="48">
        <v>3.3494999999999999</v>
      </c>
      <c r="J181" s="49">
        <v>542.80263000000002</v>
      </c>
      <c r="K181" s="49">
        <v>7325.2967799999997</v>
      </c>
      <c r="L181" s="50">
        <v>6.3216238189340412E-2</v>
      </c>
      <c r="M181" s="50">
        <v>3.0044909789987306E-2</v>
      </c>
      <c r="N181" s="50">
        <v>4.7511854075534599E-2</v>
      </c>
      <c r="O181" s="50">
        <v>3.8240048279452932E-2</v>
      </c>
      <c r="P181" s="50">
        <v>3.3383302970616535E-2</v>
      </c>
      <c r="Q181" s="50">
        <v>4.7049904394174114E-2</v>
      </c>
      <c r="R181" s="47">
        <v>3.9246003901953097E-2</v>
      </c>
      <c r="S181" s="50">
        <v>1.3746431214973764E-3</v>
      </c>
      <c r="T181" s="50">
        <v>3.5714285714285587E-2</v>
      </c>
      <c r="U181" s="50">
        <v>3.5356549088652267E-2</v>
      </c>
      <c r="V181" s="50">
        <v>2.5602285777604594E-2</v>
      </c>
      <c r="W181" s="50">
        <f t="shared" si="137"/>
        <v>3.9246003901953097E-2</v>
      </c>
      <c r="AO181" t="str">
        <f t="shared" si="138"/>
        <v/>
      </c>
      <c r="AQ181" s="3">
        <v>44764</v>
      </c>
      <c r="AR181" s="59">
        <v>6.3216238189340412E-2</v>
      </c>
      <c r="AS181" s="59">
        <v>3.0044909789987306E-2</v>
      </c>
      <c r="AT181" s="59">
        <v>4.7511854075534599E-2</v>
      </c>
      <c r="AU181" s="59">
        <v>3.8240048279452932E-2</v>
      </c>
      <c r="AV181" s="59">
        <v>3.3383302970616535E-2</v>
      </c>
      <c r="AW181" s="59">
        <v>4.7049904394174114E-2</v>
      </c>
      <c r="AX181" s="59">
        <v>3.9246003901953097E-2</v>
      </c>
      <c r="AY181" s="59">
        <v>1.3746431214973764E-3</v>
      </c>
      <c r="AZ181" s="59">
        <v>3.5714285714285587E-2</v>
      </c>
      <c r="BA181" s="59">
        <v>3.5356549088652267E-2</v>
      </c>
      <c r="BB181" s="59">
        <v>2.5602285777604594E-2</v>
      </c>
    </row>
    <row r="182" spans="1:54">
      <c r="A182" s="3">
        <v>44757</v>
      </c>
      <c r="B182" s="48">
        <v>73.714129999999997</v>
      </c>
      <c r="C182" s="48">
        <v>74.916849999999997</v>
      </c>
      <c r="D182" s="48">
        <v>120.66736</v>
      </c>
      <c r="E182" s="48">
        <v>84.507999999999996</v>
      </c>
      <c r="F182" s="48">
        <v>22.313549999999999</v>
      </c>
      <c r="G182" s="48">
        <v>44.939729999999997</v>
      </c>
      <c r="H182">
        <v>94.57</v>
      </c>
      <c r="I182" s="48">
        <v>3.234</v>
      </c>
      <c r="J182" s="49">
        <v>524.26638000000003</v>
      </c>
      <c r="K182" s="49">
        <v>7142.4341400000003</v>
      </c>
      <c r="L182" s="50">
        <v>-4.129072936767364E-2</v>
      </c>
      <c r="M182" s="50">
        <v>-1.7890302438794192E-2</v>
      </c>
      <c r="N182" s="50">
        <v>-3.5861896160046425E-2</v>
      </c>
      <c r="O182" s="50">
        <v>-7.1079745036078279E-2</v>
      </c>
      <c r="P182" s="50">
        <v>-4.2384996118220664E-2</v>
      </c>
      <c r="Q182" s="50">
        <v>-3.2489099290164858E-2</v>
      </c>
      <c r="R182" s="47">
        <v>-3.9941207808660881E-2</v>
      </c>
      <c r="S182" s="50">
        <v>-6.8551167142716474E-2</v>
      </c>
      <c r="T182" s="50">
        <v>-8.1771720613287857E-2</v>
      </c>
      <c r="U182" s="50">
        <v>-3.0701033165536296E-2</v>
      </c>
      <c r="V182" s="50">
        <v>-9.1594491908414399E-3</v>
      </c>
      <c r="W182" s="50">
        <f t="shared" si="137"/>
        <v>-3.9941207808660881E-2</v>
      </c>
      <c r="AO182" t="str">
        <f t="shared" si="138"/>
        <v/>
      </c>
      <c r="AQ182" s="3">
        <v>44757</v>
      </c>
      <c r="AR182" s="59">
        <v>-4.129072936767364E-2</v>
      </c>
      <c r="AS182" s="59">
        <v>-1.7890302438794192E-2</v>
      </c>
      <c r="AT182" s="59">
        <v>-3.5861896160046425E-2</v>
      </c>
      <c r="AU182" s="59">
        <v>-7.1079745036078279E-2</v>
      </c>
      <c r="AV182" s="59">
        <v>-4.2384996118220664E-2</v>
      </c>
      <c r="AW182" s="59">
        <v>-3.2489099290164858E-2</v>
      </c>
      <c r="AX182" s="59">
        <v>-3.9941207808660881E-2</v>
      </c>
      <c r="AY182" s="59">
        <v>-6.8551167142716474E-2</v>
      </c>
      <c r="AZ182" s="59">
        <v>-8.1771720613287857E-2</v>
      </c>
      <c r="BA182" s="59">
        <v>-3.0701033165536296E-2</v>
      </c>
      <c r="BB182" s="59">
        <v>-9.1594491908414399E-3</v>
      </c>
    </row>
    <row r="183" spans="1:54">
      <c r="A183" s="3">
        <v>44750</v>
      </c>
      <c r="B183" s="48">
        <v>76.888930000000002</v>
      </c>
      <c r="C183" s="48">
        <v>76.281549999999996</v>
      </c>
      <c r="D183" s="48">
        <v>125.15568</v>
      </c>
      <c r="E183" s="48">
        <v>90.974440000000001</v>
      </c>
      <c r="F183" s="48">
        <v>23.301169999999999</v>
      </c>
      <c r="G183" s="48">
        <v>46.448810000000002</v>
      </c>
      <c r="H183">
        <v>101.53</v>
      </c>
      <c r="I183" s="48">
        <v>3.5219999999999998</v>
      </c>
      <c r="J183" s="49">
        <v>540.87170000000003</v>
      </c>
      <c r="K183" s="49">
        <v>7208.4596600000004</v>
      </c>
      <c r="L183" s="50">
        <v>-4.96812636782481E-2</v>
      </c>
      <c r="M183" s="50">
        <v>-1.6790398872348122E-2</v>
      </c>
      <c r="N183" s="50">
        <v>-2.5527300893079419E-2</v>
      </c>
      <c r="O183" s="50">
        <v>-5.4649738687888361E-2</v>
      </c>
      <c r="P183" s="50">
        <v>-1.5558880987467494E-2</v>
      </c>
      <c r="Q183" s="50">
        <v>-1.1431507261854823E-2</v>
      </c>
      <c r="R183" s="47">
        <v>-2.4791565340527642E-2</v>
      </c>
      <c r="S183" s="50">
        <v>-6.3635525223646683E-2</v>
      </c>
      <c r="T183" s="50">
        <v>-2.2752497225305257E-2</v>
      </c>
      <c r="U183" s="50">
        <v>-2.387521494728273E-2</v>
      </c>
      <c r="V183" s="50">
        <v>1.9638650176568184E-2</v>
      </c>
      <c r="W183" s="50">
        <f t="shared" si="137"/>
        <v>-2.4791565340527642E-2</v>
      </c>
      <c r="AO183" t="str">
        <f t="shared" si="138"/>
        <v/>
      </c>
      <c r="AQ183" s="3">
        <v>44750</v>
      </c>
      <c r="AR183" s="59">
        <v>-4.96812636782481E-2</v>
      </c>
      <c r="AS183" s="59">
        <v>-1.6790398872348122E-2</v>
      </c>
      <c r="AT183" s="59">
        <v>-2.5527300893079419E-2</v>
      </c>
      <c r="AU183" s="59">
        <v>-5.4649738687888361E-2</v>
      </c>
      <c r="AV183" s="59">
        <v>-1.5558880987467494E-2</v>
      </c>
      <c r="AW183" s="59">
        <v>-1.1431507261854823E-2</v>
      </c>
      <c r="AX183" s="59">
        <v>-2.4791565340527642E-2</v>
      </c>
      <c r="AY183" s="59">
        <v>-6.3635525223646683E-2</v>
      </c>
      <c r="AZ183" s="59">
        <v>-2.2752497225305257E-2</v>
      </c>
      <c r="BA183" s="59">
        <v>-2.387521494728273E-2</v>
      </c>
      <c r="BB183" s="59">
        <v>1.9638650176568184E-2</v>
      </c>
    </row>
    <row r="184" spans="1:54">
      <c r="A184" s="3">
        <v>44743</v>
      </c>
      <c r="B184" s="48">
        <v>80.908569999999997</v>
      </c>
      <c r="C184" s="48">
        <v>77.584220000000002</v>
      </c>
      <c r="D184" s="48">
        <v>128.43425999999999</v>
      </c>
      <c r="E184" s="48">
        <v>96.233580000000003</v>
      </c>
      <c r="F184" s="48">
        <v>23.669440000000002</v>
      </c>
      <c r="G184" s="48">
        <v>46.985930000000003</v>
      </c>
      <c r="H184">
        <v>108.43</v>
      </c>
      <c r="I184" s="48">
        <v>3.6040000000000001</v>
      </c>
      <c r="J184" s="49">
        <v>554.10098000000005</v>
      </c>
      <c r="K184" s="49">
        <v>7069.62183</v>
      </c>
      <c r="L184" s="50">
        <v>8.5356205346018843E-3</v>
      </c>
      <c r="M184" s="50">
        <v>7.4798518235912326E-3</v>
      </c>
      <c r="N184" s="50">
        <v>1.2019091170337726E-2</v>
      </c>
      <c r="O184" s="50">
        <v>9.3137006065096006E-3</v>
      </c>
      <c r="P184" s="50">
        <v>1.7712343916582718E-3</v>
      </c>
      <c r="Q184" s="50">
        <v>2.4920888405698838E-2</v>
      </c>
      <c r="R184" s="47">
        <v>1.1100953279559133E-2</v>
      </c>
      <c r="S184" s="50">
        <v>7.5264820665303933E-3</v>
      </c>
      <c r="T184" s="50">
        <v>-3.6492447533752137E-2</v>
      </c>
      <c r="U184" s="50">
        <v>1.2946089901557878E-2</v>
      </c>
      <c r="V184" s="50">
        <v>-2.1871688678691714E-2</v>
      </c>
      <c r="W184" s="50">
        <f t="shared" si="137"/>
        <v>1.1100953279559133E-2</v>
      </c>
      <c r="AO184" t="str">
        <f t="shared" si="138"/>
        <v/>
      </c>
      <c r="AQ184" s="3">
        <v>44743</v>
      </c>
      <c r="AR184" s="59">
        <v>8.5356205346018843E-3</v>
      </c>
      <c r="AS184" s="59">
        <v>7.4798518235912326E-3</v>
      </c>
      <c r="AT184" s="59">
        <v>1.2019091170337726E-2</v>
      </c>
      <c r="AU184" s="59">
        <v>9.3137006065096006E-3</v>
      </c>
      <c r="AV184" s="59">
        <v>1.7712343916582718E-3</v>
      </c>
      <c r="AW184" s="59">
        <v>2.4920888405698838E-2</v>
      </c>
      <c r="AX184" s="59">
        <v>1.1100953279559133E-2</v>
      </c>
      <c r="AY184" s="59">
        <v>7.5264820665303933E-3</v>
      </c>
      <c r="AZ184" s="59">
        <v>-3.6492447533752137E-2</v>
      </c>
      <c r="BA184" s="59">
        <v>1.2946089901557878E-2</v>
      </c>
      <c r="BB184" s="59">
        <v>-2.1871688678691714E-2</v>
      </c>
    </row>
    <row r="185" spans="1:54">
      <c r="A185" s="3">
        <v>44736</v>
      </c>
      <c r="B185" s="48">
        <v>80.22381</v>
      </c>
      <c r="C185" s="48">
        <v>77.008210000000005</v>
      </c>
      <c r="D185" s="48">
        <v>126.90893</v>
      </c>
      <c r="E185" s="48">
        <v>95.345560000000006</v>
      </c>
      <c r="F185" s="48">
        <v>23.627590000000001</v>
      </c>
      <c r="G185" s="48">
        <v>45.843470000000003</v>
      </c>
      <c r="H185">
        <v>107.62</v>
      </c>
      <c r="I185" s="48">
        <v>3.7404999999999999</v>
      </c>
      <c r="J185" s="49">
        <v>547.01922000000002</v>
      </c>
      <c r="K185" s="49">
        <v>7227.7039199999999</v>
      </c>
      <c r="L185" s="50">
        <v>-3.0189860755078901E-2</v>
      </c>
      <c r="M185" s="50">
        <v>9.0570908185596544E-3</v>
      </c>
      <c r="N185" s="50">
        <v>-2.4329390896872694E-2</v>
      </c>
      <c r="O185" s="50">
        <v>-9.671396056511683E-3</v>
      </c>
      <c r="P185" s="50">
        <v>1.6930630767893362E-2</v>
      </c>
      <c r="Q185" s="50">
        <v>-7.3250523834600512E-2</v>
      </c>
      <c r="R185" s="47">
        <v>-1.6252717840306373E-2</v>
      </c>
      <c r="S185" s="50">
        <v>-3.4262431706638674E-3</v>
      </c>
      <c r="T185" s="50">
        <v>-6.8020431045222263E-2</v>
      </c>
      <c r="U185" s="50">
        <v>-1.5540842497540064E-2</v>
      </c>
      <c r="V185" s="50">
        <v>6.4564495940067967E-2</v>
      </c>
      <c r="W185" s="50">
        <f t="shared" si="137"/>
        <v>-1.6252717840306373E-2</v>
      </c>
      <c r="AO185" t="str">
        <f t="shared" si="138"/>
        <v/>
      </c>
      <c r="AQ185" s="3">
        <v>44736</v>
      </c>
      <c r="AR185" s="59">
        <v>-3.0189860755078901E-2</v>
      </c>
      <c r="AS185" s="59">
        <v>9.0570908185596544E-3</v>
      </c>
      <c r="AT185" s="59">
        <v>-2.4329390896872694E-2</v>
      </c>
      <c r="AU185" s="59">
        <v>-9.671396056511683E-3</v>
      </c>
      <c r="AV185" s="59">
        <v>1.6930630767893362E-2</v>
      </c>
      <c r="AW185" s="59">
        <v>-7.3250523834600512E-2</v>
      </c>
      <c r="AX185" s="59">
        <v>-1.6252717840306373E-2</v>
      </c>
      <c r="AY185" s="59">
        <v>-3.4262431706638674E-3</v>
      </c>
      <c r="AZ185" s="59">
        <v>-6.8020431045222263E-2</v>
      </c>
      <c r="BA185" s="59">
        <v>-1.5540842497540064E-2</v>
      </c>
      <c r="BB185" s="59">
        <v>6.4564495940067967E-2</v>
      </c>
    </row>
    <row r="186" spans="1:54">
      <c r="A186" s="3">
        <v>44729</v>
      </c>
      <c r="B186" s="48">
        <v>82.721149999999994</v>
      </c>
      <c r="C186" s="48">
        <v>76.316999999999993</v>
      </c>
      <c r="D186" s="48">
        <v>130.07354000000001</v>
      </c>
      <c r="E186" s="48">
        <v>96.276690000000002</v>
      </c>
      <c r="F186" s="48">
        <v>23.234220000000001</v>
      </c>
      <c r="G186" s="48">
        <v>49.466949999999997</v>
      </c>
      <c r="H186">
        <v>107.99</v>
      </c>
      <c r="I186" s="48">
        <v>4.0134999999999996</v>
      </c>
      <c r="J186" s="49">
        <v>555.65455999999995</v>
      </c>
      <c r="K186" s="49">
        <v>6789.3527800000002</v>
      </c>
      <c r="L186" s="50">
        <v>-0.19763758379366858</v>
      </c>
      <c r="M186" s="50">
        <v>-0.14274333813949136</v>
      </c>
      <c r="N186" s="50">
        <v>-0.15404792691776537</v>
      </c>
      <c r="O186" s="50">
        <v>-0.2138526569762319</v>
      </c>
      <c r="P186" s="50">
        <v>-0.14479335216924638</v>
      </c>
      <c r="Q186" s="50">
        <v>-0.21658121696653643</v>
      </c>
      <c r="R186" s="47">
        <v>-0.17440369823385429</v>
      </c>
      <c r="S186" s="50">
        <v>-0.10507997016657</v>
      </c>
      <c r="T186" s="50">
        <v>-6.5432529980207321E-2</v>
      </c>
      <c r="U186" s="50">
        <v>-0.17155362277007902</v>
      </c>
      <c r="V186" s="50">
        <v>-5.7601845661880868E-2</v>
      </c>
      <c r="W186" s="50">
        <f t="shared" si="137"/>
        <v>-0.17440369823385429</v>
      </c>
      <c r="AO186" t="str">
        <f t="shared" si="138"/>
        <v/>
      </c>
      <c r="AQ186" s="3">
        <v>44729</v>
      </c>
      <c r="AR186" s="59">
        <v>-0.19763758379366858</v>
      </c>
      <c r="AS186" s="59">
        <v>-0.14274333813949136</v>
      </c>
      <c r="AT186" s="59">
        <v>-0.15404792691776537</v>
      </c>
      <c r="AU186" s="59">
        <v>-0.2138526569762319</v>
      </c>
      <c r="AV186" s="59">
        <v>-0.14479335216924638</v>
      </c>
      <c r="AW186" s="59">
        <v>-0.21658121696653643</v>
      </c>
      <c r="AX186" s="59">
        <v>-0.17440369823385429</v>
      </c>
      <c r="AY186" s="59">
        <v>-0.10507997016657</v>
      </c>
      <c r="AZ186" s="59">
        <v>-6.5432529980207321E-2</v>
      </c>
      <c r="BA186" s="59">
        <v>-0.17155362277007902</v>
      </c>
      <c r="BB186" s="59">
        <v>-5.7601845661880868E-2</v>
      </c>
    </row>
    <row r="187" spans="1:54">
      <c r="A187" s="3">
        <v>44722</v>
      </c>
      <c r="B187" s="48">
        <v>103.09699000000001</v>
      </c>
      <c r="C187" s="48">
        <v>89.024680000000004</v>
      </c>
      <c r="D187" s="48">
        <v>153.75994</v>
      </c>
      <c r="E187" s="48">
        <v>122.46647</v>
      </c>
      <c r="F187" s="48">
        <v>27.167960000000001</v>
      </c>
      <c r="G187" s="48">
        <v>63.142409999999998</v>
      </c>
      <c r="H187">
        <v>120.67</v>
      </c>
      <c r="I187" s="48">
        <v>4.2945000000000002</v>
      </c>
      <c r="J187" s="49">
        <v>670.71879999999999</v>
      </c>
      <c r="K187" s="49">
        <v>7204.3358200000002</v>
      </c>
      <c r="L187" s="50">
        <v>-1.0921055093113696E-2</v>
      </c>
      <c r="M187" s="50">
        <v>1.3825774852088024E-2</v>
      </c>
      <c r="N187" s="50">
        <v>-1.2387362432847548E-2</v>
      </c>
      <c r="O187" s="50">
        <v>1.0668233782627601E-2</v>
      </c>
      <c r="P187" s="50">
        <v>-1.5767023944342595E-2</v>
      </c>
      <c r="Q187" s="50">
        <v>-2.2484929906144147E-2</v>
      </c>
      <c r="R187" s="47">
        <v>-5.2290615297237329E-3</v>
      </c>
      <c r="S187" s="50">
        <v>1.514259274838059E-2</v>
      </c>
      <c r="T187" s="50">
        <v>-3.9691413237924911E-2</v>
      </c>
      <c r="U187" s="50">
        <v>-9.1765524768865347E-3</v>
      </c>
      <c r="V187" s="50">
        <v>-5.0413080711929736E-2</v>
      </c>
      <c r="W187" s="50">
        <f t="shared" si="137"/>
        <v>-5.2290615297237329E-3</v>
      </c>
      <c r="AO187" t="str">
        <f t="shared" si="138"/>
        <v/>
      </c>
      <c r="AQ187" s="3">
        <v>44722</v>
      </c>
      <c r="AR187" s="59">
        <v>-1.0921055093113696E-2</v>
      </c>
      <c r="AS187" s="59">
        <v>1.3825774852088024E-2</v>
      </c>
      <c r="AT187" s="59">
        <v>-1.2387362432847548E-2</v>
      </c>
      <c r="AU187" s="59">
        <v>1.0668233782627601E-2</v>
      </c>
      <c r="AV187" s="59">
        <v>-1.5767023944342595E-2</v>
      </c>
      <c r="AW187" s="59">
        <v>-2.2484929906144147E-2</v>
      </c>
      <c r="AX187" s="59">
        <v>-5.2290615297237329E-3</v>
      </c>
      <c r="AY187" s="59">
        <v>1.514259274838059E-2</v>
      </c>
      <c r="AZ187" s="59">
        <v>-3.9691413237924911E-2</v>
      </c>
      <c r="BA187" s="59">
        <v>-9.1765524768865347E-3</v>
      </c>
      <c r="BB187" s="59">
        <v>-5.0413080711929736E-2</v>
      </c>
    </row>
    <row r="188" spans="1:54">
      <c r="A188" s="3">
        <v>44715</v>
      </c>
      <c r="B188" s="48">
        <v>104.23535</v>
      </c>
      <c r="C188" s="48">
        <v>87.810630000000003</v>
      </c>
      <c r="D188" s="48">
        <v>155.68851000000001</v>
      </c>
      <c r="E188" s="48">
        <v>121.17376</v>
      </c>
      <c r="F188" s="48">
        <v>27.603179999999998</v>
      </c>
      <c r="G188" s="48">
        <v>64.594819999999999</v>
      </c>
      <c r="H188">
        <v>118.87</v>
      </c>
      <c r="I188" s="48">
        <v>4.4720000000000004</v>
      </c>
      <c r="J188" s="49">
        <v>676.93069000000003</v>
      </c>
      <c r="K188" s="49">
        <v>7586.8103000000001</v>
      </c>
      <c r="L188" s="50">
        <v>3.0715485312242441E-2</v>
      </c>
      <c r="M188" s="50">
        <v>1.5370478057875392E-2</v>
      </c>
      <c r="N188" s="50">
        <v>-3.8142588822878132E-3</v>
      </c>
      <c r="O188" s="50">
        <v>4.1139858541004104E-2</v>
      </c>
      <c r="P188" s="50">
        <v>1.2899030737943962E-2</v>
      </c>
      <c r="Q188" s="50">
        <v>1.6094912762986802E-2</v>
      </c>
      <c r="R188" s="47">
        <v>1.6338004243504491E-2</v>
      </c>
      <c r="S188" s="50">
        <v>3.3023377074824056E-2</v>
      </c>
      <c r="T188" s="50">
        <v>3.8430279809590351E-2</v>
      </c>
      <c r="U188" s="50">
        <v>1.1805980433435392E-2</v>
      </c>
      <c r="V188" s="50">
        <v>-1.1652810924542401E-2</v>
      </c>
      <c r="W188" s="50">
        <f t="shared" si="137"/>
        <v>1.6338004243504491E-2</v>
      </c>
      <c r="AO188" t="str">
        <f t="shared" si="138"/>
        <v/>
      </c>
      <c r="AQ188" s="3">
        <v>44715</v>
      </c>
      <c r="AR188" s="59">
        <v>3.0715485312242441E-2</v>
      </c>
      <c r="AS188" s="59">
        <v>1.5370478057875392E-2</v>
      </c>
      <c r="AT188" s="59">
        <v>-3.8142588822878132E-3</v>
      </c>
      <c r="AU188" s="59">
        <v>4.1139858541004104E-2</v>
      </c>
      <c r="AV188" s="59">
        <v>1.2899030737943962E-2</v>
      </c>
      <c r="AW188" s="59">
        <v>1.6094912762986802E-2</v>
      </c>
      <c r="AX188" s="59">
        <v>1.6338004243504491E-2</v>
      </c>
      <c r="AY188" s="59">
        <v>3.3023377074824056E-2</v>
      </c>
      <c r="AZ188" s="59">
        <v>3.8430279809590351E-2</v>
      </c>
      <c r="BA188" s="59">
        <v>1.1805980433435392E-2</v>
      </c>
      <c r="BB188" s="59">
        <v>-1.1652810924542401E-2</v>
      </c>
    </row>
    <row r="189" spans="1:54">
      <c r="A189" s="3">
        <v>44708</v>
      </c>
      <c r="B189" s="48">
        <v>101.12912</v>
      </c>
      <c r="C189" s="48">
        <v>86.481369999999998</v>
      </c>
      <c r="D189" s="48">
        <v>156.28461999999999</v>
      </c>
      <c r="E189" s="48">
        <v>116.38567</v>
      </c>
      <c r="F189" s="48">
        <v>27.251660000000001</v>
      </c>
      <c r="G189" s="48">
        <v>63.571640000000002</v>
      </c>
      <c r="H189">
        <v>115.07</v>
      </c>
      <c r="I189" s="48">
        <v>4.3064999999999998</v>
      </c>
      <c r="J189" s="49">
        <v>669.03210999999999</v>
      </c>
      <c r="K189" s="49">
        <v>7676.2603099999997</v>
      </c>
      <c r="L189" s="50">
        <v>9.1220716821605707E-2</v>
      </c>
      <c r="M189" s="50">
        <v>6.2377447096332972E-2</v>
      </c>
      <c r="N189" s="50">
        <v>6.2328739561236191E-2</v>
      </c>
      <c r="O189" s="50">
        <v>0.12126186778791248</v>
      </c>
      <c r="P189" s="50">
        <v>4.09207825414033E-2</v>
      </c>
      <c r="Q189" s="50">
        <v>8.409620564179332E-2</v>
      </c>
      <c r="R189" s="47">
        <v>7.4197008525735658E-2</v>
      </c>
      <c r="S189" s="50">
        <v>4.343489299963732E-2</v>
      </c>
      <c r="T189" s="50">
        <v>7.3684210526314686E-3</v>
      </c>
      <c r="U189" s="50">
        <v>8.0942886591655272E-2</v>
      </c>
      <c r="V189" s="50">
        <v>6.6110222389675677E-2</v>
      </c>
      <c r="W189" s="50">
        <f t="shared" si="137"/>
        <v>7.4197008525735658E-2</v>
      </c>
      <c r="AO189" t="str">
        <f t="shared" si="138"/>
        <v/>
      </c>
      <c r="AQ189" s="3">
        <v>44708</v>
      </c>
      <c r="AR189" s="59">
        <v>9.1220716821605707E-2</v>
      </c>
      <c r="AS189" s="59">
        <v>6.2377447096332972E-2</v>
      </c>
      <c r="AT189" s="59">
        <v>6.2328739561236191E-2</v>
      </c>
      <c r="AU189" s="59">
        <v>0.12126186778791248</v>
      </c>
      <c r="AV189" s="59">
        <v>4.09207825414033E-2</v>
      </c>
      <c r="AW189" s="59">
        <v>8.409620564179332E-2</v>
      </c>
      <c r="AX189" s="59">
        <v>7.4197008525735658E-2</v>
      </c>
      <c r="AY189" s="59">
        <v>4.343489299963732E-2</v>
      </c>
      <c r="AZ189" s="59">
        <v>7.3684210526314686E-3</v>
      </c>
      <c r="BA189" s="59">
        <v>8.0942886591655272E-2</v>
      </c>
      <c r="BB189" s="59">
        <v>6.6110222389675677E-2</v>
      </c>
    </row>
    <row r="190" spans="1:54">
      <c r="A190" s="3">
        <v>44701</v>
      </c>
      <c r="B190" s="48">
        <v>92.675219999999996</v>
      </c>
      <c r="C190" s="48">
        <v>81.403620000000004</v>
      </c>
      <c r="D190" s="48">
        <v>147.11511999999999</v>
      </c>
      <c r="E190" s="48">
        <v>103.79883</v>
      </c>
      <c r="F190" s="48">
        <v>26.180340000000001</v>
      </c>
      <c r="G190" s="48">
        <v>58.640219999999999</v>
      </c>
      <c r="H190">
        <v>110.28</v>
      </c>
      <c r="I190" s="48">
        <v>4.2750000000000004</v>
      </c>
      <c r="J190" s="49">
        <v>618.93381999999997</v>
      </c>
      <c r="K190" s="49">
        <v>7200.2501700000003</v>
      </c>
      <c r="L190" s="50">
        <v>2.5085358132505231E-2</v>
      </c>
      <c r="M190" s="50">
        <v>3.3761084816706255E-2</v>
      </c>
      <c r="N190" s="50">
        <v>7.926309866365111E-3</v>
      </c>
      <c r="O190" s="50">
        <v>-1.7943360995222535E-2</v>
      </c>
      <c r="P190" s="50">
        <v>2.5909964050512713E-2</v>
      </c>
      <c r="Q190" s="50">
        <v>1.7758288173082004E-2</v>
      </c>
      <c r="R190" s="47">
        <v>1.348245718228871E-2</v>
      </c>
      <c r="S190" s="50">
        <v>1.5189174261253768E-2</v>
      </c>
      <c r="T190" s="50">
        <v>2.3952095808383422E-2</v>
      </c>
      <c r="U190" s="50">
        <v>1.0923981069951516E-2</v>
      </c>
      <c r="V190" s="50">
        <v>-3.0131946583711211E-2</v>
      </c>
      <c r="W190" s="50">
        <f t="shared" si="137"/>
        <v>1.348245718228871E-2</v>
      </c>
      <c r="AO190" t="str">
        <f t="shared" si="138"/>
        <v/>
      </c>
      <c r="AQ190" s="3">
        <v>44701</v>
      </c>
      <c r="AR190" s="59">
        <v>2.5085358132505231E-2</v>
      </c>
      <c r="AS190" s="59">
        <v>3.3761084816706255E-2</v>
      </c>
      <c r="AT190" s="59">
        <v>7.926309866365111E-3</v>
      </c>
      <c r="AU190" s="59">
        <v>-1.7943360995222535E-2</v>
      </c>
      <c r="AV190" s="59">
        <v>2.5909964050512713E-2</v>
      </c>
      <c r="AW190" s="59">
        <v>1.7758288173082004E-2</v>
      </c>
      <c r="AX190" s="59">
        <v>1.348245718228871E-2</v>
      </c>
      <c r="AY190" s="59">
        <v>1.5189174261253768E-2</v>
      </c>
      <c r="AZ190" s="59">
        <v>2.3952095808383422E-2</v>
      </c>
      <c r="BA190" s="59">
        <v>1.0923981069951516E-2</v>
      </c>
      <c r="BB190" s="59">
        <v>-3.0131946583711211E-2</v>
      </c>
    </row>
    <row r="191" spans="1:54">
      <c r="A191" s="3">
        <v>44694</v>
      </c>
      <c r="B191" s="48">
        <v>90.407319999999999</v>
      </c>
      <c r="C191" s="48">
        <v>78.745099999999994</v>
      </c>
      <c r="D191" s="48">
        <v>145.95821000000001</v>
      </c>
      <c r="E191" s="48">
        <v>105.69535999999999</v>
      </c>
      <c r="F191" s="48">
        <v>25.51914</v>
      </c>
      <c r="G191" s="48">
        <v>57.617040000000003</v>
      </c>
      <c r="H191">
        <v>108.63</v>
      </c>
      <c r="I191" s="48">
        <v>4.1749999999999998</v>
      </c>
      <c r="J191" s="49">
        <v>612.24566000000004</v>
      </c>
      <c r="K191" s="49">
        <v>7423.9481800000003</v>
      </c>
      <c r="L191" s="50">
        <v>-4.4386654248927071E-2</v>
      </c>
      <c r="M191" s="50">
        <v>-2.0937817165949002E-2</v>
      </c>
      <c r="N191" s="50">
        <v>-1.6521177935844289E-2</v>
      </c>
      <c r="O191" s="50">
        <v>-6.0051474445572794E-2</v>
      </c>
      <c r="P191" s="50">
        <v>-3.267412452541818E-2</v>
      </c>
      <c r="Q191" s="50">
        <v>-1.4205781513030535E-2</v>
      </c>
      <c r="R191" s="47">
        <v>-2.8878075117162959E-2</v>
      </c>
      <c r="S191" s="50">
        <v>-1.0385351188849423E-2</v>
      </c>
      <c r="T191" s="50">
        <v>-2.1560815561284419E-2</v>
      </c>
      <c r="U191" s="50">
        <v>-2.9142117412206292E-2</v>
      </c>
      <c r="V191" s="50">
        <v>-2.3717123554790165E-2</v>
      </c>
      <c r="W191" s="50">
        <f t="shared" si="137"/>
        <v>-2.8878075117162959E-2</v>
      </c>
      <c r="AO191" t="str">
        <f t="shared" si="138"/>
        <v/>
      </c>
      <c r="AQ191" s="3">
        <v>44694</v>
      </c>
      <c r="AR191" s="59">
        <v>-4.4386654248927071E-2</v>
      </c>
      <c r="AS191" s="59">
        <v>-2.0937817165949002E-2</v>
      </c>
      <c r="AT191" s="59">
        <v>-1.6521177935844289E-2</v>
      </c>
      <c r="AU191" s="59">
        <v>-6.0051474445572794E-2</v>
      </c>
      <c r="AV191" s="59">
        <v>-3.267412452541818E-2</v>
      </c>
      <c r="AW191" s="59">
        <v>-1.4205781513030535E-2</v>
      </c>
      <c r="AX191" s="59">
        <v>-2.8878075117162959E-2</v>
      </c>
      <c r="AY191" s="59">
        <v>-1.0385351188849423E-2</v>
      </c>
      <c r="AZ191" s="59">
        <v>-2.1560815561284419E-2</v>
      </c>
      <c r="BA191" s="59">
        <v>-2.9142117412206292E-2</v>
      </c>
      <c r="BB191" s="59">
        <v>-2.3717123554790165E-2</v>
      </c>
    </row>
    <row r="192" spans="1:54">
      <c r="A192" s="3">
        <v>44687</v>
      </c>
      <c r="B192" s="48">
        <v>94.606589999999997</v>
      </c>
      <c r="C192" s="48">
        <v>80.429109999999994</v>
      </c>
      <c r="D192" s="48">
        <v>148.41012000000001</v>
      </c>
      <c r="E192" s="48">
        <v>112.44803</v>
      </c>
      <c r="F192" s="48">
        <v>26.381119999999999</v>
      </c>
      <c r="G192" s="48">
        <v>58.447330000000001</v>
      </c>
      <c r="H192">
        <v>109.77</v>
      </c>
      <c r="I192" s="48">
        <v>4.2670000000000003</v>
      </c>
      <c r="J192" s="49">
        <v>630.62336000000005</v>
      </c>
      <c r="K192" s="49">
        <v>7604.3003099999996</v>
      </c>
      <c r="L192" s="50">
        <v>0.12740787895962513</v>
      </c>
      <c r="M192" s="50">
        <v>7.5542484331380333E-2</v>
      </c>
      <c r="N192" s="50">
        <v>8.9487434786620801E-2</v>
      </c>
      <c r="O192" s="50">
        <v>0.13240840448060909</v>
      </c>
      <c r="P192" s="50">
        <v>0.10933135977730224</v>
      </c>
      <c r="Q192" s="50">
        <v>0.19804028960898035</v>
      </c>
      <c r="R192" s="47">
        <v>0.12096199459697857</v>
      </c>
      <c r="S192" s="50">
        <v>4.8524214347120065E-2</v>
      </c>
      <c r="T192" s="50">
        <v>-3.2097085176363782E-2</v>
      </c>
      <c r="U192" s="50">
        <v>0.1016973844426281</v>
      </c>
      <c r="V192" s="50">
        <v>-1.8858467246889443E-3</v>
      </c>
      <c r="W192" s="50">
        <f t="shared" si="137"/>
        <v>0.12096199459697857</v>
      </c>
      <c r="AO192" t="str">
        <f t="shared" si="138"/>
        <v/>
      </c>
      <c r="AQ192" s="3">
        <v>44687</v>
      </c>
      <c r="AR192" s="59">
        <v>0.12740787895962513</v>
      </c>
      <c r="AS192" s="59">
        <v>7.5542484331380333E-2</v>
      </c>
      <c r="AT192" s="59">
        <v>8.9487434786620801E-2</v>
      </c>
      <c r="AU192" s="59">
        <v>0.13240840448060909</v>
      </c>
      <c r="AV192" s="59">
        <v>0.10933135977730224</v>
      </c>
      <c r="AW192" s="59">
        <v>0.19804028960898035</v>
      </c>
      <c r="AX192" s="59">
        <v>0.12096199459697857</v>
      </c>
      <c r="AY192" s="59">
        <v>4.8524214347120065E-2</v>
      </c>
      <c r="AZ192" s="59">
        <v>-3.2097085176363782E-2</v>
      </c>
      <c r="BA192" s="59">
        <v>0.1016973844426281</v>
      </c>
      <c r="BB192" s="59">
        <v>-1.8858467246889443E-3</v>
      </c>
    </row>
    <row r="193" spans="1:54">
      <c r="A193" s="3">
        <v>44680</v>
      </c>
      <c r="B193" s="48">
        <v>83.915139999999994</v>
      </c>
      <c r="C193" s="48">
        <v>74.78004</v>
      </c>
      <c r="D193" s="48">
        <v>136.22013000000001</v>
      </c>
      <c r="E193" s="48">
        <v>99.299890000000005</v>
      </c>
      <c r="F193" s="48">
        <v>23.781099999999999</v>
      </c>
      <c r="G193" s="48">
        <v>48.785780000000003</v>
      </c>
      <c r="H193">
        <v>104.69</v>
      </c>
      <c r="I193" s="48">
        <v>4.4085000000000001</v>
      </c>
      <c r="J193" s="49">
        <v>572.41069000000005</v>
      </c>
      <c r="K193" s="49">
        <v>7618.66795</v>
      </c>
      <c r="L193" s="50">
        <v>-5.1036443983273339E-3</v>
      </c>
      <c r="M193" s="50">
        <v>1.4097130797992019E-3</v>
      </c>
      <c r="N193" s="50">
        <v>-2.6592117404512061E-2</v>
      </c>
      <c r="O193" s="50">
        <v>5.5114849183237613E-3</v>
      </c>
      <c r="P193" s="50">
        <v>-3.882203348042701E-2</v>
      </c>
      <c r="Q193" s="50">
        <v>1.7221090507539838E-3</v>
      </c>
      <c r="R193" s="47">
        <v>-1.1354168767212425E-2</v>
      </c>
      <c r="S193" s="50">
        <v>2.5668658763593699E-2</v>
      </c>
      <c r="T193" s="50">
        <v>-3.7760558768962116E-2</v>
      </c>
      <c r="U193" s="50">
        <v>-1.2907323540777282E-2</v>
      </c>
      <c r="V193" s="50">
        <v>-3.2626551728956343E-2</v>
      </c>
      <c r="W193" s="50">
        <f t="shared" si="137"/>
        <v>-1.1354168767212425E-2</v>
      </c>
      <c r="AO193" t="str">
        <f t="shared" si="138"/>
        <v/>
      </c>
      <c r="AQ193" s="3">
        <v>44680</v>
      </c>
      <c r="AR193" s="59">
        <v>-5.1036443983273339E-3</v>
      </c>
      <c r="AS193" s="59">
        <v>1.4097130797992019E-3</v>
      </c>
      <c r="AT193" s="59">
        <v>-2.6592117404512061E-2</v>
      </c>
      <c r="AU193" s="59">
        <v>5.5114849183237613E-3</v>
      </c>
      <c r="AV193" s="59">
        <v>-3.882203348042701E-2</v>
      </c>
      <c r="AW193" s="59">
        <v>1.7221090507539838E-3</v>
      </c>
      <c r="AX193" s="59">
        <v>-1.1354168767212425E-2</v>
      </c>
      <c r="AY193" s="59">
        <v>2.5668658763593699E-2</v>
      </c>
      <c r="AZ193" s="59">
        <v>-3.7760558768962116E-2</v>
      </c>
      <c r="BA193" s="59">
        <v>-1.2907323540777282E-2</v>
      </c>
      <c r="BB193" s="59">
        <v>-3.2626551728956343E-2</v>
      </c>
    </row>
    <row r="194" spans="1:54">
      <c r="A194" s="3">
        <v>44673</v>
      </c>
      <c r="B194" s="48">
        <v>84.345609999999994</v>
      </c>
      <c r="C194" s="48">
        <v>74.674769999999995</v>
      </c>
      <c r="D194" s="48">
        <v>139.94147000000001</v>
      </c>
      <c r="E194" s="48">
        <v>98.755600000000001</v>
      </c>
      <c r="F194" s="48">
        <v>24.741620000000001</v>
      </c>
      <c r="G194" s="48">
        <v>48.701909999999998</v>
      </c>
      <c r="H194">
        <v>102.07</v>
      </c>
      <c r="I194" s="48">
        <v>4.5815000000000001</v>
      </c>
      <c r="J194" s="49">
        <v>579.89558999999997</v>
      </c>
      <c r="K194" s="49">
        <v>7875.6223499999996</v>
      </c>
      <c r="L194" s="50">
        <v>-5.2875539796401028E-2</v>
      </c>
      <c r="M194" s="50">
        <v>-3.0741206520967457E-2</v>
      </c>
      <c r="N194" s="50">
        <v>-6.2008282579604113E-2</v>
      </c>
      <c r="O194" s="50">
        <v>-5.5474232646219868E-2</v>
      </c>
      <c r="P194" s="50">
        <v>-4.5062090057794268E-2</v>
      </c>
      <c r="Q194" s="50">
        <v>-7.1771191232984588E-2</v>
      </c>
      <c r="R194" s="47">
        <v>-5.301140060751406E-2</v>
      </c>
      <c r="S194" s="50">
        <v>-4.0515134423763866E-2</v>
      </c>
      <c r="T194" s="50">
        <v>-3.0062453689001734E-2</v>
      </c>
      <c r="U194" s="50">
        <v>-4.5646283903677753E-2</v>
      </c>
      <c r="V194" s="50">
        <v>-2.7417429420805273E-2</v>
      </c>
      <c r="W194" s="50">
        <f t="shared" si="137"/>
        <v>-5.301140060751406E-2</v>
      </c>
      <c r="AO194" t="str">
        <f t="shared" si="138"/>
        <v/>
      </c>
      <c r="AQ194" s="3">
        <v>44673</v>
      </c>
      <c r="AR194" s="59">
        <v>-5.2875539796401028E-2</v>
      </c>
      <c r="AS194" s="59">
        <v>-3.0741206520967457E-2</v>
      </c>
      <c r="AT194" s="59">
        <v>-6.2008282579604113E-2</v>
      </c>
      <c r="AU194" s="59">
        <v>-5.5474232646219868E-2</v>
      </c>
      <c r="AV194" s="59">
        <v>-4.5062090057794268E-2</v>
      </c>
      <c r="AW194" s="59">
        <v>-7.1771191232984588E-2</v>
      </c>
      <c r="AX194" s="59">
        <v>-5.301140060751406E-2</v>
      </c>
      <c r="AY194" s="59">
        <v>-4.0515134423763866E-2</v>
      </c>
      <c r="AZ194" s="59">
        <v>-3.0062453689001734E-2</v>
      </c>
      <c r="BA194" s="59">
        <v>-4.5646283903677753E-2</v>
      </c>
      <c r="BB194" s="59">
        <v>-2.7417429420805273E-2</v>
      </c>
    </row>
    <row r="195" spans="1:54">
      <c r="A195" s="3">
        <v>44665</v>
      </c>
      <c r="B195" s="48">
        <v>89.054410000000004</v>
      </c>
      <c r="C195" s="48">
        <v>77.043170000000003</v>
      </c>
      <c r="D195" s="48">
        <v>149.19264999999999</v>
      </c>
      <c r="E195" s="48">
        <v>104.55575</v>
      </c>
      <c r="F195" s="48">
        <v>25.909140000000001</v>
      </c>
      <c r="G195" s="48">
        <v>52.467570000000002</v>
      </c>
      <c r="H195">
        <v>106.38</v>
      </c>
      <c r="I195" s="48">
        <v>4.7234999999999996</v>
      </c>
      <c r="J195" s="49">
        <v>607.63171999999997</v>
      </c>
      <c r="K195" s="49">
        <v>8097.63879</v>
      </c>
      <c r="L195" s="50">
        <v>-1.6302827196769787E-2</v>
      </c>
      <c r="M195" s="50">
        <v>1.1400232833027601E-2</v>
      </c>
      <c r="N195" s="50">
        <v>9.7687759239770688E-3</v>
      </c>
      <c r="O195" s="50">
        <v>-2.5183836674734783E-2</v>
      </c>
      <c r="P195" s="50">
        <v>2.691144249580657E-2</v>
      </c>
      <c r="Q195" s="50">
        <v>3.0463663263633478E-3</v>
      </c>
      <c r="R195" s="47">
        <v>5.188596180887961E-3</v>
      </c>
      <c r="S195" s="50">
        <v>8.850915788396585E-2</v>
      </c>
      <c r="T195" s="50">
        <v>-3.1746031746038295E-4</v>
      </c>
      <c r="U195" s="50">
        <v>3.1763832776385836E-3</v>
      </c>
      <c r="V195" s="50">
        <v>-2.1168711151603015E-2</v>
      </c>
      <c r="W195" s="50">
        <f t="shared" si="137"/>
        <v>5.188596180887961E-3</v>
      </c>
      <c r="AO195" t="str">
        <f t="shared" si="138"/>
        <v/>
      </c>
      <c r="AQ195" s="3">
        <v>44665</v>
      </c>
      <c r="AR195" s="59">
        <v>-1.6302827196769787E-2</v>
      </c>
      <c r="AS195" s="59">
        <v>1.1400232833027601E-2</v>
      </c>
      <c r="AT195" s="59">
        <v>9.7687759239770688E-3</v>
      </c>
      <c r="AU195" s="59">
        <v>-2.5183836674734783E-2</v>
      </c>
      <c r="AV195" s="59">
        <v>2.691144249580657E-2</v>
      </c>
      <c r="AW195" s="59">
        <v>3.0463663263633478E-3</v>
      </c>
      <c r="AX195" s="59">
        <v>5.188596180887961E-3</v>
      </c>
      <c r="AY195" s="59">
        <v>8.850915788396585E-2</v>
      </c>
      <c r="AZ195" s="59">
        <v>-3.1746031746038295E-4</v>
      </c>
      <c r="BA195" s="59">
        <v>3.1763832776385836E-3</v>
      </c>
      <c r="BB195" s="59">
        <v>-2.1168711151603015E-2</v>
      </c>
    </row>
    <row r="196" spans="1:54">
      <c r="A196" s="3">
        <v>44659</v>
      </c>
      <c r="B196" s="48">
        <v>90.53031</v>
      </c>
      <c r="C196" s="48">
        <v>76.174760000000006</v>
      </c>
      <c r="D196" s="48">
        <v>147.74932000000001</v>
      </c>
      <c r="E196" s="48">
        <v>107.25689</v>
      </c>
      <c r="F196" s="48">
        <v>25.230160000000001</v>
      </c>
      <c r="G196" s="48">
        <v>52.308219999999999</v>
      </c>
      <c r="H196">
        <v>97.73</v>
      </c>
      <c r="I196" s="48">
        <v>4.7249999999999996</v>
      </c>
      <c r="J196" s="49">
        <v>605.70776000000001</v>
      </c>
      <c r="K196" s="49">
        <v>8272.7625100000005</v>
      </c>
      <c r="L196" s="50">
        <v>2.4557610033183463E-2</v>
      </c>
      <c r="M196" s="50">
        <v>4.4754588534092532E-2</v>
      </c>
      <c r="N196" s="50">
        <v>3.477040667679665E-2</v>
      </c>
      <c r="O196" s="50">
        <v>5.443359122122704E-2</v>
      </c>
      <c r="P196" s="50">
        <v>2.1112572596474921E-2</v>
      </c>
      <c r="Q196" s="50">
        <v>3.3471509613232309E-2</v>
      </c>
      <c r="R196" s="47">
        <v>3.770853372836469E-2</v>
      </c>
      <c r="S196" s="50">
        <v>-1.5513246700916583E-2</v>
      </c>
      <c r="T196" s="50">
        <v>7.7850058654151955E-3</v>
      </c>
      <c r="U196" s="50">
        <v>3.2058069859741023E-2</v>
      </c>
      <c r="V196" s="50">
        <v>-1.2448343913323834E-2</v>
      </c>
      <c r="W196" s="50">
        <f t="shared" si="137"/>
        <v>3.770853372836469E-2</v>
      </c>
      <c r="AO196" t="str">
        <f t="shared" si="138"/>
        <v/>
      </c>
      <c r="AQ196" s="3">
        <v>44659</v>
      </c>
      <c r="AR196" s="59">
        <v>2.4557610033183463E-2</v>
      </c>
      <c r="AS196" s="59">
        <v>4.4754588534092532E-2</v>
      </c>
      <c r="AT196" s="59">
        <v>3.477040667679665E-2</v>
      </c>
      <c r="AU196" s="59">
        <v>5.443359122122704E-2</v>
      </c>
      <c r="AV196" s="59">
        <v>2.1112572596474921E-2</v>
      </c>
      <c r="AW196" s="59">
        <v>3.3471509613232309E-2</v>
      </c>
      <c r="AX196" s="59">
        <v>3.770853372836469E-2</v>
      </c>
      <c r="AY196" s="59">
        <v>-1.5513246700916583E-2</v>
      </c>
      <c r="AZ196" s="59">
        <v>7.7850058654151955E-3</v>
      </c>
      <c r="BA196" s="59">
        <v>3.2058069859741023E-2</v>
      </c>
      <c r="BB196" s="59">
        <v>-1.2448343913323834E-2</v>
      </c>
    </row>
    <row r="197" spans="1:54">
      <c r="A197" s="3">
        <v>44652</v>
      </c>
      <c r="B197" s="48">
        <v>88.360389999999995</v>
      </c>
      <c r="C197" s="48">
        <v>72.911630000000002</v>
      </c>
      <c r="D197" s="48">
        <v>142.78464</v>
      </c>
      <c r="E197" s="48">
        <v>101.71991</v>
      </c>
      <c r="F197" s="48">
        <v>24.708500000000001</v>
      </c>
      <c r="G197" s="48">
        <v>50.614089999999997</v>
      </c>
      <c r="H197">
        <v>99.27</v>
      </c>
      <c r="I197" s="48">
        <v>4.6885000000000003</v>
      </c>
      <c r="J197" s="49">
        <v>586.8931</v>
      </c>
      <c r="K197" s="49">
        <v>8377.0428200000006</v>
      </c>
      <c r="L197" s="50">
        <v>-6.157609701705502E-2</v>
      </c>
      <c r="M197" s="50">
        <v>-2.4413209238149491E-2</v>
      </c>
      <c r="N197" s="50">
        <v>-3.0063191931268385E-2</v>
      </c>
      <c r="O197" s="50">
        <v>-3.3571542514101438E-2</v>
      </c>
      <c r="P197" s="50">
        <v>-3.8969413957453791E-2</v>
      </c>
      <c r="Q197" s="50">
        <v>-3.4400125912748325E-2</v>
      </c>
      <c r="R197" s="47">
        <v>-3.2283496710744285E-2</v>
      </c>
      <c r="S197" s="50">
        <v>-0.12844600526777883</v>
      </c>
      <c r="T197" s="50">
        <v>-2.1283388315419538E-3</v>
      </c>
      <c r="U197" s="50">
        <v>-2.4018685314597832E-2</v>
      </c>
      <c r="V197" s="50">
        <v>7.3858000260251799E-4</v>
      </c>
      <c r="W197" s="50">
        <f t="shared" si="137"/>
        <v>-3.2283496710744285E-2</v>
      </c>
      <c r="AO197" t="str">
        <f t="shared" si="138"/>
        <v/>
      </c>
      <c r="AQ197" s="3">
        <v>44652</v>
      </c>
      <c r="AR197" s="59">
        <v>-6.157609701705502E-2</v>
      </c>
      <c r="AS197" s="59">
        <v>-2.4413209238149491E-2</v>
      </c>
      <c r="AT197" s="59">
        <v>-3.0063191931268385E-2</v>
      </c>
      <c r="AU197" s="59">
        <v>-3.3571542514101438E-2</v>
      </c>
      <c r="AV197" s="59">
        <v>-3.8969413957453791E-2</v>
      </c>
      <c r="AW197" s="59">
        <v>-3.4400125912748325E-2</v>
      </c>
      <c r="AX197" s="59">
        <v>-3.2283496710744285E-2</v>
      </c>
      <c r="AY197" s="59">
        <v>-0.12844600526777883</v>
      </c>
      <c r="AZ197" s="59">
        <v>-2.1283388315419538E-3</v>
      </c>
      <c r="BA197" s="59">
        <v>-2.4018685314597832E-2</v>
      </c>
      <c r="BB197" s="59">
        <v>7.3858000260251799E-4</v>
      </c>
    </row>
    <row r="198" spans="1:54">
      <c r="A198" s="3">
        <v>44645</v>
      </c>
      <c r="B198" s="48">
        <v>94.158289999999994</v>
      </c>
      <c r="C198" s="48">
        <v>74.736180000000004</v>
      </c>
      <c r="D198" s="48">
        <v>147.21025</v>
      </c>
      <c r="E198" s="48">
        <v>105.25342999999999</v>
      </c>
      <c r="F198" s="48">
        <v>25.710419999999999</v>
      </c>
      <c r="G198" s="48">
        <v>52.417250000000003</v>
      </c>
      <c r="H198">
        <v>113.9</v>
      </c>
      <c r="I198" s="48">
        <v>4.6985000000000001</v>
      </c>
      <c r="J198" s="49">
        <v>601.33641</v>
      </c>
      <c r="K198" s="49">
        <v>8370.8602699999992</v>
      </c>
      <c r="L198" s="50">
        <v>7.9317275866515713E-2</v>
      </c>
      <c r="M198" s="50">
        <v>8.3004966369194522E-2</v>
      </c>
      <c r="N198" s="50">
        <v>4.6868271966257868E-2</v>
      </c>
      <c r="O198" s="50">
        <v>7.5215871283130342E-2</v>
      </c>
      <c r="P198" s="50">
        <v>8.0375969738201158E-2</v>
      </c>
      <c r="Q198" s="50">
        <v>7.2593112494155454E-2</v>
      </c>
      <c r="R198" s="47">
        <v>7.1611638370187872E-2</v>
      </c>
      <c r="S198" s="50">
        <v>0.10485983121544273</v>
      </c>
      <c r="T198" s="50">
        <v>-8.6507015507963914E-3</v>
      </c>
      <c r="U198" s="50">
        <v>7.4232011704829404E-2</v>
      </c>
      <c r="V198" s="50">
        <v>1.8054050614016548E-2</v>
      </c>
      <c r="W198" s="50">
        <f t="shared" si="137"/>
        <v>7.1611638370187872E-2</v>
      </c>
      <c r="AO198" t="str">
        <f t="shared" si="138"/>
        <v/>
      </c>
      <c r="AQ198" s="3">
        <v>44645</v>
      </c>
      <c r="AR198" s="59">
        <v>7.9317275866515713E-2</v>
      </c>
      <c r="AS198" s="59">
        <v>8.3004966369194522E-2</v>
      </c>
      <c r="AT198" s="59">
        <v>4.6868271966257868E-2</v>
      </c>
      <c r="AU198" s="59">
        <v>7.5215871283130342E-2</v>
      </c>
      <c r="AV198" s="59">
        <v>8.0375969738201158E-2</v>
      </c>
      <c r="AW198" s="59">
        <v>7.2593112494155454E-2</v>
      </c>
      <c r="AX198" s="59">
        <v>7.1611638370187872E-2</v>
      </c>
      <c r="AY198" s="59">
        <v>0.10485983121544273</v>
      </c>
      <c r="AZ198" s="59">
        <v>-8.6507015507963914E-3</v>
      </c>
      <c r="BA198" s="59">
        <v>7.4232011704829404E-2</v>
      </c>
      <c r="BB198" s="59">
        <v>1.8054050614016548E-2</v>
      </c>
    </row>
    <row r="199" spans="1:54">
      <c r="A199" s="3">
        <v>44638</v>
      </c>
      <c r="B199" s="48">
        <v>87.238749999999996</v>
      </c>
      <c r="C199" s="48">
        <v>69.008160000000004</v>
      </c>
      <c r="D199" s="48">
        <v>140.61965000000001</v>
      </c>
      <c r="E199" s="48">
        <v>97.890510000000006</v>
      </c>
      <c r="F199" s="48">
        <v>23.79766</v>
      </c>
      <c r="G199" s="48">
        <v>48.86965</v>
      </c>
      <c r="H199">
        <v>103.09</v>
      </c>
      <c r="I199" s="48">
        <v>4.7394999999999996</v>
      </c>
      <c r="J199" s="49">
        <v>559.78261999999995</v>
      </c>
      <c r="K199" s="49">
        <v>8222.4124200000006</v>
      </c>
      <c r="L199" s="50">
        <v>1.2092262743101712E-2</v>
      </c>
      <c r="M199" s="50">
        <v>-7.359871189064604E-2</v>
      </c>
      <c r="N199" s="50">
        <v>-5.3657141053555124E-2</v>
      </c>
      <c r="O199" s="50">
        <v>1.0373347450793879E-3</v>
      </c>
      <c r="P199" s="50">
        <v>1.6625164630439615E-2</v>
      </c>
      <c r="Q199" s="50">
        <v>-6.3096838631019336E-3</v>
      </c>
      <c r="R199" s="47">
        <v>-2.3180607486356818E-2</v>
      </c>
      <c r="S199" s="50">
        <v>-3.0197554092191825E-2</v>
      </c>
      <c r="T199" s="50">
        <v>2.4645984217922301E-2</v>
      </c>
      <c r="U199" s="50">
        <v>-3.5772155084276669E-2</v>
      </c>
      <c r="V199" s="50">
        <v>6.1806807425520693E-2</v>
      </c>
      <c r="W199" s="50">
        <f t="shared" si="137"/>
        <v>-2.3180607486356818E-2</v>
      </c>
      <c r="AO199" t="str">
        <f t="shared" si="138"/>
        <v/>
      </c>
      <c r="AQ199" s="3">
        <v>44638</v>
      </c>
      <c r="AR199" s="59">
        <v>1.2092262743101712E-2</v>
      </c>
      <c r="AS199" s="59">
        <v>-7.359871189064604E-2</v>
      </c>
      <c r="AT199" s="59">
        <v>-5.3657141053555124E-2</v>
      </c>
      <c r="AU199" s="59">
        <v>1.0373347450793879E-3</v>
      </c>
      <c r="AV199" s="59">
        <v>1.6625164630439615E-2</v>
      </c>
      <c r="AW199" s="59">
        <v>-6.3096838631019336E-3</v>
      </c>
      <c r="AX199" s="59">
        <v>-2.3180607486356818E-2</v>
      </c>
      <c r="AY199" s="59">
        <v>-3.0197554092191825E-2</v>
      </c>
      <c r="AZ199" s="59">
        <v>2.4645984217922301E-2</v>
      </c>
      <c r="BA199" s="59">
        <v>-3.5772155084276669E-2</v>
      </c>
      <c r="BB199" s="59">
        <v>6.1806807425520693E-2</v>
      </c>
    </row>
    <row r="200" spans="1:54">
      <c r="A200" s="3">
        <v>44631</v>
      </c>
      <c r="B200" s="48">
        <v>86.196439999999996</v>
      </c>
      <c r="C200" s="48">
        <v>74.490570000000005</v>
      </c>
      <c r="D200" s="48">
        <v>148.59271000000001</v>
      </c>
      <c r="E200" s="48">
        <v>97.789069999999995</v>
      </c>
      <c r="F200" s="48">
        <v>23.40849</v>
      </c>
      <c r="G200" s="48">
        <v>49.179960000000001</v>
      </c>
      <c r="H200">
        <v>106.3</v>
      </c>
      <c r="I200" s="48">
        <v>4.6254999999999997</v>
      </c>
      <c r="J200" s="49">
        <v>580.55015000000003</v>
      </c>
      <c r="K200" s="49">
        <v>7743.7932799999999</v>
      </c>
      <c r="L200" s="50">
        <v>-1.8549944435335419E-2</v>
      </c>
      <c r="M200" s="50">
        <v>9.8704626334520373E-3</v>
      </c>
      <c r="N200" s="50">
        <v>7.7214008122853173E-2</v>
      </c>
      <c r="O200" s="50">
        <v>-1.7431586554108258E-2</v>
      </c>
      <c r="P200" s="50">
        <v>9.2824621009606201E-3</v>
      </c>
      <c r="Q200" s="50">
        <v>9.1299295208524534E-4</v>
      </c>
      <c r="R200" s="47">
        <v>1.5969667851048565E-2</v>
      </c>
      <c r="S200" s="50">
        <v>-8.1085753803596172E-2</v>
      </c>
      <c r="T200" s="50">
        <v>-6.3189873417721532E-2</v>
      </c>
      <c r="U200" s="50">
        <v>1.8855696269709732E-2</v>
      </c>
      <c r="V200" s="50">
        <v>-2.8541223440097019E-2</v>
      </c>
      <c r="W200" s="50">
        <f t="shared" si="137"/>
        <v>1.5969667851048565E-2</v>
      </c>
      <c r="AO200" t="str">
        <f t="shared" si="138"/>
        <v/>
      </c>
      <c r="AQ200" s="3">
        <v>44631</v>
      </c>
      <c r="AR200" s="59">
        <v>-1.8549944435335419E-2</v>
      </c>
      <c r="AS200" s="59">
        <v>9.8704626334520373E-3</v>
      </c>
      <c r="AT200" s="59">
        <v>7.7214008122853173E-2</v>
      </c>
      <c r="AU200" s="59">
        <v>-1.7431586554108258E-2</v>
      </c>
      <c r="AV200" s="59">
        <v>9.2824621009606201E-3</v>
      </c>
      <c r="AW200" s="59">
        <v>9.1299295208524534E-4</v>
      </c>
      <c r="AX200" s="59">
        <v>1.5969667851048565E-2</v>
      </c>
      <c r="AY200" s="59">
        <v>-8.1085753803596172E-2</v>
      </c>
      <c r="AZ200" s="59">
        <v>-6.3189873417721532E-2</v>
      </c>
      <c r="BA200" s="59">
        <v>1.8855696269709732E-2</v>
      </c>
      <c r="BB200" s="59">
        <v>-2.8541223440097019E-2</v>
      </c>
    </row>
    <row r="201" spans="1:54">
      <c r="A201" s="3">
        <v>44624</v>
      </c>
      <c r="B201" s="48">
        <v>87.825599999999994</v>
      </c>
      <c r="C201" s="48">
        <v>73.762500000000003</v>
      </c>
      <c r="D201" s="48">
        <v>137.94167999999999</v>
      </c>
      <c r="E201" s="48">
        <v>99.523930000000007</v>
      </c>
      <c r="F201" s="48">
        <v>23.193200000000001</v>
      </c>
      <c r="G201" s="48">
        <v>49.135100000000001</v>
      </c>
      <c r="H201">
        <v>115.68</v>
      </c>
      <c r="I201" s="48">
        <v>4.9375</v>
      </c>
      <c r="J201" s="49">
        <v>569.80606</v>
      </c>
      <c r="K201" s="49">
        <v>7971.3040499999997</v>
      </c>
      <c r="L201" s="50">
        <v>9.8608526269730046E-2</v>
      </c>
      <c r="M201" s="50">
        <v>8.0292952162189568E-2</v>
      </c>
      <c r="N201" s="50">
        <v>0.13014676899856892</v>
      </c>
      <c r="O201" s="50">
        <v>0.10691655388842469</v>
      </c>
      <c r="P201" s="50">
        <v>-8.851287754785242E-2</v>
      </c>
      <c r="Q201" s="50">
        <v>7.916677556781071E-2</v>
      </c>
      <c r="R201" s="47">
        <v>6.1602034613828294E-2</v>
      </c>
      <c r="S201" s="50">
        <v>0.26301998034719953</v>
      </c>
      <c r="T201" s="50">
        <v>0.10089186176142695</v>
      </c>
      <c r="U201" s="50">
        <v>9.2548998614137901E-2</v>
      </c>
      <c r="V201" s="50">
        <v>-1.2468616474722749E-2</v>
      </c>
      <c r="W201" s="50">
        <f t="shared" ref="W201:W268" si="139">AVERAGE(M201:Q201)</f>
        <v>6.1602034613828294E-2</v>
      </c>
      <c r="AO201" t="str">
        <f t="shared" ref="AO201:AO264" si="140">IF(A201&lt;$AP$3,"",IF(A201&lt;=$AP$4,1,""))</f>
        <v/>
      </c>
      <c r="AQ201" s="3">
        <v>44624</v>
      </c>
      <c r="AR201" s="59">
        <v>9.8608526269730046E-2</v>
      </c>
      <c r="AS201" s="59">
        <v>8.0292952162189568E-2</v>
      </c>
      <c r="AT201" s="59">
        <v>0.13014676899856892</v>
      </c>
      <c r="AU201" s="59">
        <v>0.10691655388842469</v>
      </c>
      <c r="AV201" s="59">
        <v>-8.851287754785242E-2</v>
      </c>
      <c r="AW201" s="59">
        <v>7.916677556781071E-2</v>
      </c>
      <c r="AX201" s="59">
        <v>6.1602034613828294E-2</v>
      </c>
      <c r="AY201" s="59">
        <v>0.26301998034719953</v>
      </c>
      <c r="AZ201" s="59">
        <v>0.10089186176142695</v>
      </c>
      <c r="BA201" s="59">
        <v>9.2548998614137901E-2</v>
      </c>
      <c r="BB201" s="59">
        <v>-1.2468616474722749E-2</v>
      </c>
    </row>
    <row r="202" spans="1:54">
      <c r="A202" s="3">
        <v>44617</v>
      </c>
      <c r="B202" s="48">
        <v>79.942580000000007</v>
      </c>
      <c r="C202" s="48">
        <v>68.280090000000001</v>
      </c>
      <c r="D202" s="48">
        <v>122.05643000000001</v>
      </c>
      <c r="E202" s="48">
        <v>89.910960000000003</v>
      </c>
      <c r="F202" s="48">
        <v>25.445450000000001</v>
      </c>
      <c r="G202" s="48">
        <v>45.530589999999997</v>
      </c>
      <c r="H202">
        <v>91.59</v>
      </c>
      <c r="I202" s="48">
        <v>4.4850000000000003</v>
      </c>
      <c r="J202" s="49">
        <v>521.53822000000002</v>
      </c>
      <c r="K202" s="49">
        <v>8071.9501</v>
      </c>
      <c r="L202" s="50">
        <v>1.8297427003143296E-2</v>
      </c>
      <c r="M202" s="50">
        <v>6.2046256173642345E-3</v>
      </c>
      <c r="N202" s="50">
        <v>5.2166067798337323E-2</v>
      </c>
      <c r="O202" s="50">
        <v>-3.8881946545260559E-2</v>
      </c>
      <c r="P202" s="50">
        <v>-3.2735131107782811E-2</v>
      </c>
      <c r="Q202" s="50">
        <v>7.6670673970700154E-3</v>
      </c>
      <c r="R202" s="47">
        <v>-1.1158633680543595E-3</v>
      </c>
      <c r="S202" s="50">
        <v>1.5297638842700412E-2</v>
      </c>
      <c r="T202" s="50">
        <v>-7.6335877862594437E-3</v>
      </c>
      <c r="U202" s="50">
        <v>1.3052068789178195E-2</v>
      </c>
      <c r="V202" s="50">
        <v>8.3748963562650935E-3</v>
      </c>
      <c r="W202" s="50">
        <f t="shared" si="139"/>
        <v>-1.1158633680543595E-3</v>
      </c>
      <c r="AO202" t="str">
        <f t="shared" si="140"/>
        <v/>
      </c>
      <c r="AQ202" s="3">
        <v>44617</v>
      </c>
      <c r="AR202" s="59">
        <v>1.8297427003143296E-2</v>
      </c>
      <c r="AS202" s="59">
        <v>6.2046256173642345E-3</v>
      </c>
      <c r="AT202" s="59">
        <v>5.2166067798337323E-2</v>
      </c>
      <c r="AU202" s="59">
        <v>-3.8881946545260559E-2</v>
      </c>
      <c r="AV202" s="59">
        <v>-3.2735131107782811E-2</v>
      </c>
      <c r="AW202" s="59">
        <v>7.6670673970700154E-3</v>
      </c>
      <c r="AX202" s="59">
        <v>-1.1158633680543595E-3</v>
      </c>
      <c r="AY202" s="59">
        <v>1.5297638842700412E-2</v>
      </c>
      <c r="AZ202" s="59">
        <v>-7.6335877862594437E-3</v>
      </c>
      <c r="BA202" s="59">
        <v>1.3052068789178195E-2</v>
      </c>
      <c r="BB202" s="59">
        <v>8.3748963562650935E-3</v>
      </c>
    </row>
    <row r="203" spans="1:54">
      <c r="A203" s="3">
        <v>44610</v>
      </c>
      <c r="B203" s="48">
        <v>78.506119999999996</v>
      </c>
      <c r="C203" s="48">
        <v>67.859049999999996</v>
      </c>
      <c r="D203" s="48">
        <v>116.00491</v>
      </c>
      <c r="E203" s="48">
        <v>93.548299999999998</v>
      </c>
      <c r="F203" s="48">
        <v>26.3066</v>
      </c>
      <c r="G203" s="48">
        <v>45.184159999999999</v>
      </c>
      <c r="H203">
        <v>90.21</v>
      </c>
      <c r="I203" s="48">
        <v>4.5194999999999999</v>
      </c>
      <c r="J203" s="49">
        <v>514.81876999999997</v>
      </c>
      <c r="K203" s="49">
        <v>8004.9098100000001</v>
      </c>
      <c r="L203" s="50">
        <v>-4.1595305672471161E-2</v>
      </c>
      <c r="M203" s="50">
        <v>-3.5531620537068376E-2</v>
      </c>
      <c r="N203" s="50">
        <v>-2.8738657864062378E-2</v>
      </c>
      <c r="O203" s="50">
        <v>-4.3940105310557032E-2</v>
      </c>
      <c r="P203" s="50">
        <v>-3.4345193346802638E-2</v>
      </c>
      <c r="Q203" s="50">
        <v>1.2382053673714477E-2</v>
      </c>
      <c r="R203" s="47">
        <v>-2.6034704676955189E-2</v>
      </c>
      <c r="S203" s="50">
        <v>-1.3235615838985026E-2</v>
      </c>
      <c r="T203" s="50">
        <v>2.9960053262316766E-3</v>
      </c>
      <c r="U203" s="50">
        <v>-3.7090022310154902E-2</v>
      </c>
      <c r="V203" s="50">
        <v>-1.5381315661398998E-2</v>
      </c>
      <c r="W203" s="50">
        <f t="shared" si="139"/>
        <v>-2.6034704676955189E-2</v>
      </c>
      <c r="AO203" t="str">
        <f t="shared" si="140"/>
        <v/>
      </c>
      <c r="AQ203" s="3">
        <v>44610</v>
      </c>
      <c r="AR203" s="59">
        <v>-4.1595305672471161E-2</v>
      </c>
      <c r="AS203" s="59">
        <v>-3.5531620537068376E-2</v>
      </c>
      <c r="AT203" s="59">
        <v>-2.8738657864062378E-2</v>
      </c>
      <c r="AU203" s="59">
        <v>-4.3940105310557032E-2</v>
      </c>
      <c r="AV203" s="59">
        <v>-3.4345193346802638E-2</v>
      </c>
      <c r="AW203" s="59">
        <v>1.2382053673714477E-2</v>
      </c>
      <c r="AX203" s="59">
        <v>-2.6034704676955189E-2</v>
      </c>
      <c r="AY203" s="59">
        <v>-1.3235615838985026E-2</v>
      </c>
      <c r="AZ203" s="59">
        <v>2.9960053262316766E-3</v>
      </c>
      <c r="BA203" s="59">
        <v>-3.7090022310154902E-2</v>
      </c>
      <c r="BB203" s="59">
        <v>-1.5381315661398998E-2</v>
      </c>
    </row>
    <row r="204" spans="1:54">
      <c r="A204" s="3">
        <v>44603</v>
      </c>
      <c r="B204" s="48">
        <v>81.913330000000002</v>
      </c>
      <c r="C204" s="48">
        <v>70.359020000000001</v>
      </c>
      <c r="D204" s="48">
        <v>119.43738</v>
      </c>
      <c r="E204" s="48">
        <v>97.847740000000002</v>
      </c>
      <c r="F204" s="48">
        <v>27.242239999999999</v>
      </c>
      <c r="G204" s="48">
        <v>44.631529999999998</v>
      </c>
      <c r="H204">
        <v>91.42</v>
      </c>
      <c r="I204" s="48">
        <v>4.5060000000000002</v>
      </c>
      <c r="J204" s="49">
        <v>534.64891</v>
      </c>
      <c r="K204" s="49">
        <v>8129.95928</v>
      </c>
      <c r="L204" s="50">
        <v>2.3080512451199242E-2</v>
      </c>
      <c r="M204" s="50">
        <v>-3.8177136590159533E-3</v>
      </c>
      <c r="N204" s="50">
        <v>2.1563118230734313E-2</v>
      </c>
      <c r="O204" s="50">
        <v>2.6825046588605961E-2</v>
      </c>
      <c r="P204" s="50">
        <v>1.0645030847365788E-2</v>
      </c>
      <c r="Q204" s="50">
        <v>2.3453784722970772E-2</v>
      </c>
      <c r="R204" s="47">
        <v>1.5733853346132178E-2</v>
      </c>
      <c r="S204" s="50">
        <v>-9.6414256310258795E-3</v>
      </c>
      <c r="T204" s="50">
        <v>4.1225626740948318E-3</v>
      </c>
      <c r="U204" s="50">
        <v>1.7499911314705852E-2</v>
      </c>
      <c r="V204" s="50">
        <v>-1.7973774197561521E-2</v>
      </c>
      <c r="W204" s="50">
        <f t="shared" si="139"/>
        <v>1.5733853346132178E-2</v>
      </c>
      <c r="AO204" t="str">
        <f t="shared" si="140"/>
        <v/>
      </c>
      <c r="AQ204" s="3">
        <v>44603</v>
      </c>
      <c r="AR204" s="59">
        <v>2.3080512451199242E-2</v>
      </c>
      <c r="AS204" s="59">
        <v>-3.8177136590159533E-3</v>
      </c>
      <c r="AT204" s="59">
        <v>2.1563118230734313E-2</v>
      </c>
      <c r="AU204" s="59">
        <v>2.6825046588605961E-2</v>
      </c>
      <c r="AV204" s="59">
        <v>1.0645030847365788E-2</v>
      </c>
      <c r="AW204" s="59">
        <v>2.3453784722970772E-2</v>
      </c>
      <c r="AX204" s="59">
        <v>1.5733853346132178E-2</v>
      </c>
      <c r="AY204" s="59">
        <v>-9.6414256310258795E-3</v>
      </c>
      <c r="AZ204" s="59">
        <v>4.1225626740948318E-3</v>
      </c>
      <c r="BA204" s="59">
        <v>1.7499911314705852E-2</v>
      </c>
      <c r="BB204" s="59">
        <v>-1.7973774197561521E-2</v>
      </c>
    </row>
    <row r="205" spans="1:54">
      <c r="A205" s="3">
        <v>44596</v>
      </c>
      <c r="B205" s="48">
        <v>80.065380000000005</v>
      </c>
      <c r="C205" s="48">
        <v>70.628659999999996</v>
      </c>
      <c r="D205" s="48">
        <v>116.91630000000001</v>
      </c>
      <c r="E205" s="48">
        <v>95.291539999999998</v>
      </c>
      <c r="F205" s="48">
        <v>26.955300000000001</v>
      </c>
      <c r="G205" s="48">
        <v>43.608739999999997</v>
      </c>
      <c r="H205">
        <v>92.31</v>
      </c>
      <c r="I205" s="48">
        <v>4.4874999999999998</v>
      </c>
      <c r="J205" s="49">
        <v>525.45352000000003</v>
      </c>
      <c r="K205" s="49">
        <v>8278.7598400000006</v>
      </c>
      <c r="L205" s="50">
        <v>2.9701801368359426E-2</v>
      </c>
      <c r="M205" s="50">
        <v>8.142936346959373E-2</v>
      </c>
      <c r="N205" s="50">
        <v>4.0349152651866671E-2</v>
      </c>
      <c r="O205" s="50">
        <v>3.6463026201239979E-2</v>
      </c>
      <c r="P205" s="50">
        <v>5.8255419302787992E-2</v>
      </c>
      <c r="Q205" s="50">
        <v>2.5606327005011309E-2</v>
      </c>
      <c r="R205" s="47">
        <v>4.8420657726099936E-2</v>
      </c>
      <c r="S205" s="50">
        <v>6.3234277816171414E-2</v>
      </c>
      <c r="T205" s="50">
        <v>4.1183294663573067E-2</v>
      </c>
      <c r="U205" s="50">
        <v>4.9395553608315934E-2</v>
      </c>
      <c r="V205" s="50">
        <v>1.5673123955485257E-2</v>
      </c>
      <c r="W205" s="50">
        <f t="shared" si="139"/>
        <v>4.8420657726099936E-2</v>
      </c>
      <c r="AO205" t="str">
        <f t="shared" si="140"/>
        <v/>
      </c>
      <c r="AQ205" s="3">
        <v>44596</v>
      </c>
      <c r="AR205" s="59">
        <v>2.9701801368359426E-2</v>
      </c>
      <c r="AS205" s="59">
        <v>8.142936346959373E-2</v>
      </c>
      <c r="AT205" s="59">
        <v>4.0349152651866671E-2</v>
      </c>
      <c r="AU205" s="59">
        <v>3.6463026201239979E-2</v>
      </c>
      <c r="AV205" s="59">
        <v>5.8255419302787992E-2</v>
      </c>
      <c r="AW205" s="59">
        <v>2.5606327005011309E-2</v>
      </c>
      <c r="AX205" s="59">
        <v>4.8420657726099936E-2</v>
      </c>
      <c r="AY205" s="59">
        <v>6.3234277816171414E-2</v>
      </c>
      <c r="AZ205" s="59">
        <v>4.1183294663573067E-2</v>
      </c>
      <c r="BA205" s="59">
        <v>4.9395553608315934E-2</v>
      </c>
      <c r="BB205" s="59">
        <v>1.5673123955485257E-2</v>
      </c>
    </row>
    <row r="206" spans="1:54">
      <c r="A206" s="3">
        <v>44589</v>
      </c>
      <c r="B206" s="48">
        <v>77.755889999999994</v>
      </c>
      <c r="C206" s="48">
        <v>65.310469999999995</v>
      </c>
      <c r="D206" s="48">
        <v>112.38179</v>
      </c>
      <c r="E206" s="48">
        <v>91.939160000000001</v>
      </c>
      <c r="F206" s="48">
        <v>25.471450000000001</v>
      </c>
      <c r="G206" s="48">
        <v>42.519959999999998</v>
      </c>
      <c r="H206">
        <v>86.82</v>
      </c>
      <c r="I206" s="48">
        <v>4.3099999999999996</v>
      </c>
      <c r="J206" s="49">
        <v>500.72017</v>
      </c>
      <c r="K206" s="49">
        <v>8151.0080799999996</v>
      </c>
      <c r="L206" s="50">
        <v>7.8578365232097269E-2</v>
      </c>
      <c r="M206" s="50">
        <v>4.3092623594645829E-2</v>
      </c>
      <c r="N206" s="50">
        <v>2.9154517882488129E-2</v>
      </c>
      <c r="O206" s="50">
        <v>9.0132256518502762E-2</v>
      </c>
      <c r="P206" s="50">
        <v>1.1722523387055706E-2</v>
      </c>
      <c r="Q206" s="50">
        <v>0.11773621926156785</v>
      </c>
      <c r="R206" s="47">
        <v>5.8367628128852059E-2</v>
      </c>
      <c r="S206" s="50">
        <v>1.973220577871726E-2</v>
      </c>
      <c r="T206" s="50">
        <v>-4.730327144120261E-2</v>
      </c>
      <c r="U206" s="50">
        <v>5.0139333426004074E-2</v>
      </c>
      <c r="V206" s="50">
        <v>7.8494927850678575E-3</v>
      </c>
      <c r="W206" s="50">
        <f t="shared" si="139"/>
        <v>5.8367628128852059E-2</v>
      </c>
      <c r="AO206" t="str">
        <f t="shared" si="140"/>
        <v/>
      </c>
      <c r="AQ206" s="3">
        <v>44589</v>
      </c>
      <c r="AR206" s="59">
        <v>7.8578365232097269E-2</v>
      </c>
      <c r="AS206" s="59">
        <v>4.3092623594645829E-2</v>
      </c>
      <c r="AT206" s="59">
        <v>2.9154517882488129E-2</v>
      </c>
      <c r="AU206" s="59">
        <v>9.0132256518502762E-2</v>
      </c>
      <c r="AV206" s="59">
        <v>1.1722523387055706E-2</v>
      </c>
      <c r="AW206" s="59">
        <v>0.11773621926156785</v>
      </c>
      <c r="AX206" s="59">
        <v>5.8367628128852059E-2</v>
      </c>
      <c r="AY206" s="59">
        <v>1.973220577871726E-2</v>
      </c>
      <c r="AZ206" s="59">
        <v>-4.730327144120261E-2</v>
      </c>
      <c r="BA206" s="59">
        <v>5.0139333426004074E-2</v>
      </c>
      <c r="BB206" s="59">
        <v>7.8494927850678575E-3</v>
      </c>
    </row>
    <row r="207" spans="1:54">
      <c r="A207" s="3">
        <v>44582</v>
      </c>
      <c r="B207" s="48">
        <v>72.091089999999994</v>
      </c>
      <c r="C207" s="48">
        <v>62.612340000000003</v>
      </c>
      <c r="D207" s="48">
        <v>109.19817</v>
      </c>
      <c r="E207" s="48">
        <v>84.337620000000001</v>
      </c>
      <c r="F207" s="48">
        <v>25.17632</v>
      </c>
      <c r="G207" s="48">
        <v>38.041139999999999</v>
      </c>
      <c r="H207">
        <v>85.14</v>
      </c>
      <c r="I207" s="48">
        <v>4.524</v>
      </c>
      <c r="J207" s="49">
        <v>476.81308000000001</v>
      </c>
      <c r="K207" s="49">
        <v>8087.5251099999996</v>
      </c>
      <c r="L207" s="50">
        <v>-4.6345404529823941E-2</v>
      </c>
      <c r="M207" s="50">
        <v>4.1741998300939276E-3</v>
      </c>
      <c r="N207" s="50">
        <v>-1.5896422984899239E-2</v>
      </c>
      <c r="O207" s="50">
        <v>-4.7335134569121529E-2</v>
      </c>
      <c r="P207" s="50">
        <v>-4.1510416627009383E-2</v>
      </c>
      <c r="Q207" s="50">
        <v>-8.4738985197468253E-2</v>
      </c>
      <c r="R207" s="47">
        <v>-3.7061351909680892E-2</v>
      </c>
      <c r="S207" s="50">
        <v>2.2088835534213702E-2</v>
      </c>
      <c r="T207" s="50">
        <v>2.3413640990838314E-2</v>
      </c>
      <c r="U207" s="50">
        <v>-3.0833389077178031E-2</v>
      </c>
      <c r="V207" s="50">
        <v>-5.6732427213235903E-2</v>
      </c>
      <c r="W207" s="50">
        <f t="shared" si="139"/>
        <v>-3.7061351909680892E-2</v>
      </c>
      <c r="AO207" t="str">
        <f t="shared" si="140"/>
        <v/>
      </c>
      <c r="AQ207" s="3">
        <v>44582</v>
      </c>
      <c r="AR207" s="59">
        <v>-4.6345404529823941E-2</v>
      </c>
      <c r="AS207" s="59">
        <v>4.1741998300939276E-3</v>
      </c>
      <c r="AT207" s="59">
        <v>-1.5896422984899239E-2</v>
      </c>
      <c r="AU207" s="59">
        <v>-4.7335134569121529E-2</v>
      </c>
      <c r="AV207" s="59">
        <v>-4.1510416627009383E-2</v>
      </c>
      <c r="AW207" s="59">
        <v>-8.4738985197468253E-2</v>
      </c>
      <c r="AX207" s="59">
        <v>-3.7061351909680892E-2</v>
      </c>
      <c r="AY207" s="59">
        <v>2.2088835534213702E-2</v>
      </c>
      <c r="AZ207" s="59">
        <v>2.3413640990838314E-2</v>
      </c>
      <c r="BA207" s="59">
        <v>-3.0833389077178031E-2</v>
      </c>
      <c r="BB207" s="59">
        <v>-5.6732427213235903E-2</v>
      </c>
    </row>
    <row r="208" spans="1:54">
      <c r="A208" s="3">
        <v>44575</v>
      </c>
      <c r="B208" s="48">
        <v>75.594549999999998</v>
      </c>
      <c r="C208" s="48">
        <v>62.352069999999998</v>
      </c>
      <c r="D208" s="48">
        <v>110.96207</v>
      </c>
      <c r="E208" s="48">
        <v>88.528109999999998</v>
      </c>
      <c r="F208" s="48">
        <v>26.266660000000002</v>
      </c>
      <c r="G208" s="48">
        <v>41.563160000000003</v>
      </c>
      <c r="H208">
        <v>83.3</v>
      </c>
      <c r="I208" s="48">
        <v>4.4204999999999997</v>
      </c>
      <c r="J208" s="49">
        <v>491.98257000000001</v>
      </c>
      <c r="K208" s="49">
        <v>8573.9458699999996</v>
      </c>
      <c r="L208" s="50">
        <v>7.5644917673792778E-2</v>
      </c>
      <c r="M208" s="50">
        <v>4.3408886904590549E-2</v>
      </c>
      <c r="N208" s="50">
        <v>3.1432447593919166E-2</v>
      </c>
      <c r="O208" s="50">
        <v>8.4011257892555147E-2</v>
      </c>
      <c r="P208" s="50">
        <v>7.9878406756861198E-2</v>
      </c>
      <c r="Q208" s="50">
        <v>3.0681011121382884E-2</v>
      </c>
      <c r="R208" s="47">
        <v>5.3882402053861786E-2</v>
      </c>
      <c r="S208" s="50">
        <v>6.1958184599693933E-2</v>
      </c>
      <c r="T208" s="50">
        <v>2.3809523809523725E-3</v>
      </c>
      <c r="U208" s="50">
        <v>5.2198328703389807E-2</v>
      </c>
      <c r="V208" s="50">
        <v>-2.9308575456379327E-3</v>
      </c>
      <c r="W208" s="50">
        <f t="shared" si="139"/>
        <v>5.3882402053861786E-2</v>
      </c>
      <c r="AO208" t="str">
        <f t="shared" si="140"/>
        <v/>
      </c>
      <c r="AQ208" s="3">
        <v>44575</v>
      </c>
      <c r="AR208" s="59">
        <v>7.5644917673792778E-2</v>
      </c>
      <c r="AS208" s="59">
        <v>4.3408886904590549E-2</v>
      </c>
      <c r="AT208" s="59">
        <v>3.1432447593919166E-2</v>
      </c>
      <c r="AU208" s="59">
        <v>8.4011257892555147E-2</v>
      </c>
      <c r="AV208" s="59">
        <v>7.9878406756861198E-2</v>
      </c>
      <c r="AW208" s="59">
        <v>3.0681011121382884E-2</v>
      </c>
      <c r="AX208" s="59">
        <v>5.3882402053861786E-2</v>
      </c>
      <c r="AY208" s="59">
        <v>6.1958184599693933E-2</v>
      </c>
      <c r="AZ208" s="59">
        <v>2.3809523809523725E-3</v>
      </c>
      <c r="BA208" s="59">
        <v>5.2198328703389807E-2</v>
      </c>
      <c r="BB208" s="59">
        <v>-2.9308575456379327E-3</v>
      </c>
    </row>
    <row r="209" spans="1:54">
      <c r="A209" s="3">
        <v>44568</v>
      </c>
      <c r="B209" s="48">
        <v>70.278350000000003</v>
      </c>
      <c r="C209" s="48">
        <v>59.758040000000001</v>
      </c>
      <c r="D209" s="48">
        <v>107.58055</v>
      </c>
      <c r="E209" s="48">
        <v>81.667150000000007</v>
      </c>
      <c r="F209" s="48">
        <v>24.323720000000002</v>
      </c>
      <c r="G209" s="48">
        <v>40.325920000000004</v>
      </c>
      <c r="H209">
        <v>78.44</v>
      </c>
      <c r="I209" s="48">
        <v>4.41</v>
      </c>
      <c r="J209" s="49">
        <v>467.57589000000002</v>
      </c>
      <c r="K209" s="49">
        <v>8599.1487500000003</v>
      </c>
      <c r="L209" s="50">
        <v>0.11720694884699889</v>
      </c>
      <c r="M209" s="50">
        <v>0.1256740656043116</v>
      </c>
      <c r="N209" s="50">
        <v>6.5445322770444792E-2</v>
      </c>
      <c r="O209" s="50">
        <v>0.10503204258236076</v>
      </c>
      <c r="P209" s="50">
        <v>0.11415706662391512</v>
      </c>
      <c r="Q209" s="50">
        <v>0.10987528396471169</v>
      </c>
      <c r="R209" s="47">
        <v>0.1040367563091488</v>
      </c>
      <c r="S209" s="50">
        <v>4.2946416699906953E-2</v>
      </c>
      <c r="T209" s="50">
        <v>-1.1986109555281677E-2</v>
      </c>
      <c r="U209" s="50">
        <v>0.10606941232041311</v>
      </c>
      <c r="V209" s="50">
        <v>-1.8428506224247299E-2</v>
      </c>
      <c r="W209" s="50">
        <f t="shared" si="139"/>
        <v>0.1040367563091488</v>
      </c>
      <c r="AO209" t="str">
        <f t="shared" si="140"/>
        <v/>
      </c>
      <c r="AQ209" s="3">
        <v>44568</v>
      </c>
      <c r="AR209" s="59">
        <v>0.11720694884699889</v>
      </c>
      <c r="AS209" s="59">
        <v>0.1256740656043116</v>
      </c>
      <c r="AT209" s="59">
        <v>6.5445322770444792E-2</v>
      </c>
      <c r="AU209" s="59">
        <v>0.10503204258236076</v>
      </c>
      <c r="AV209" s="59">
        <v>0.11415706662391512</v>
      </c>
      <c r="AW209" s="59">
        <v>0.10987528396471169</v>
      </c>
      <c r="AX209" s="59">
        <v>0.1040367563091488</v>
      </c>
      <c r="AY209" s="59">
        <v>4.2946416699906953E-2</v>
      </c>
      <c r="AZ209" s="59">
        <v>-1.1986109555281677E-2</v>
      </c>
      <c r="BA209" s="59">
        <v>0.10606941232041311</v>
      </c>
      <c r="BB209" s="59">
        <v>-1.8428506224247299E-2</v>
      </c>
    </row>
    <row r="210" spans="1:54">
      <c r="A210" s="3">
        <v>44561</v>
      </c>
      <c r="B210" s="48">
        <v>62.9054</v>
      </c>
      <c r="C210" s="48">
        <v>53.086449999999999</v>
      </c>
      <c r="D210" s="48">
        <v>100.97238</v>
      </c>
      <c r="E210" s="48">
        <v>73.904780000000002</v>
      </c>
      <c r="F210" s="48">
        <v>21.831499999999998</v>
      </c>
      <c r="G210" s="48">
        <v>36.333739999999999</v>
      </c>
      <c r="H210">
        <v>75.209999999999994</v>
      </c>
      <c r="I210" s="48">
        <v>4.4634999999999998</v>
      </c>
      <c r="J210" s="49">
        <v>422.73647999999997</v>
      </c>
      <c r="K210" s="49">
        <v>8760.5933999999997</v>
      </c>
      <c r="L210" s="50">
        <v>1.671964253331204E-2</v>
      </c>
      <c r="M210" s="50">
        <v>2.7860388643825562E-3</v>
      </c>
      <c r="N210" s="50">
        <v>8.0748918993203134E-3</v>
      </c>
      <c r="O210" s="50">
        <v>1.8926402287762434E-2</v>
      </c>
      <c r="P210" s="50">
        <v>-1.2606828329317255E-2</v>
      </c>
      <c r="Q210" s="50">
        <v>4.7562455166750839E-2</v>
      </c>
      <c r="R210" s="47">
        <v>1.2948591977779778E-2</v>
      </c>
      <c r="S210" s="50">
        <v>1.9243799972895825E-2</v>
      </c>
      <c r="T210" s="50">
        <v>1.732193732193732E-2</v>
      </c>
      <c r="U210" s="50">
        <v>1.0427877486475889E-2</v>
      </c>
      <c r="V210" s="50">
        <v>8.6731088457328021E-3</v>
      </c>
      <c r="W210" s="50">
        <f t="shared" si="139"/>
        <v>1.2948591977779778E-2</v>
      </c>
      <c r="AO210">
        <f t="shared" si="140"/>
        <v>1</v>
      </c>
    </row>
    <row r="211" spans="1:54">
      <c r="A211" s="3">
        <v>44553</v>
      </c>
      <c r="B211" s="48">
        <v>61.870939999999997</v>
      </c>
      <c r="C211" s="48">
        <v>52.938960000000002</v>
      </c>
      <c r="D211" s="48">
        <v>100.16357000000001</v>
      </c>
      <c r="E211" s="48">
        <v>72.53201</v>
      </c>
      <c r="F211" s="48">
        <v>22.110240000000001</v>
      </c>
      <c r="G211" s="48">
        <v>34.684080000000002</v>
      </c>
      <c r="H211">
        <v>73.790000000000006</v>
      </c>
      <c r="I211" s="48">
        <v>4.3875000000000002</v>
      </c>
      <c r="J211" s="49">
        <v>418.37373000000002</v>
      </c>
      <c r="K211" s="49">
        <v>8685.2651499999993</v>
      </c>
      <c r="L211" s="50">
        <v>3.7603890880007818E-2</v>
      </c>
      <c r="M211" s="50">
        <v>1.6491721305290197E-2</v>
      </c>
      <c r="N211" s="50">
        <v>2.4735911764543594E-2</v>
      </c>
      <c r="O211" s="50">
        <v>3.7857199786338835E-2</v>
      </c>
      <c r="P211" s="50">
        <v>2.5475674552524641E-2</v>
      </c>
      <c r="Q211" s="50">
        <v>7.2703947506782551E-2</v>
      </c>
      <c r="R211" s="47">
        <v>3.5452890983095967E-2</v>
      </c>
      <c r="S211" s="50">
        <v>4.3410633484163075E-2</v>
      </c>
      <c r="T211" s="50">
        <v>2.2608087635473728E-2</v>
      </c>
      <c r="U211" s="50">
        <v>2.3718256807627736E-2</v>
      </c>
      <c r="V211" s="50">
        <v>2.2903046935049742E-2</v>
      </c>
      <c r="W211" s="50">
        <f t="shared" si="139"/>
        <v>3.5452890983095967E-2</v>
      </c>
      <c r="AO211">
        <f t="shared" si="140"/>
        <v>1</v>
      </c>
    </row>
    <row r="212" spans="1:54">
      <c r="A212" s="3">
        <v>44547</v>
      </c>
      <c r="B212" s="48">
        <v>59.62867</v>
      </c>
      <c r="C212" s="48">
        <v>52.080069999999999</v>
      </c>
      <c r="D212" s="48">
        <v>97.745739999999998</v>
      </c>
      <c r="E212" s="48">
        <v>69.886309999999995</v>
      </c>
      <c r="F212" s="48">
        <v>21.560960000000001</v>
      </c>
      <c r="G212" s="48">
        <v>32.333320000000001</v>
      </c>
      <c r="H212">
        <v>70.72</v>
      </c>
      <c r="I212" s="48">
        <v>4.2904999999999998</v>
      </c>
      <c r="J212" s="49">
        <v>408.68054000000001</v>
      </c>
      <c r="K212" s="49">
        <v>8490.7999600000003</v>
      </c>
      <c r="L212" s="50">
        <v>-6.6403621363817056E-2</v>
      </c>
      <c r="M212" s="50">
        <v>-4.7294066340293317E-2</v>
      </c>
      <c r="N212" s="50">
        <v>-4.0054124647357914E-2</v>
      </c>
      <c r="O212" s="50">
        <v>-4.1561061159971269E-2</v>
      </c>
      <c r="P212" s="50">
        <v>-4.0496285203785232E-2</v>
      </c>
      <c r="Q212" s="50">
        <v>-9.7190212793285435E-2</v>
      </c>
      <c r="R212" s="47">
        <v>-5.3319150028938632E-2</v>
      </c>
      <c r="S212" s="50">
        <v>-1.0632344711807518E-2</v>
      </c>
      <c r="T212" s="50">
        <v>1.5172735760971001E-3</v>
      </c>
      <c r="U212" s="50">
        <v>-5.0931965557523995E-2</v>
      </c>
      <c r="V212" s="50">
        <v>-1.9197762284921427E-2</v>
      </c>
      <c r="W212" s="50">
        <f t="shared" si="139"/>
        <v>-5.3319150028938632E-2</v>
      </c>
      <c r="AO212">
        <f t="shared" si="140"/>
        <v>1</v>
      </c>
    </row>
    <row r="213" spans="1:54">
      <c r="A213" s="3">
        <v>44540</v>
      </c>
      <c r="B213" s="48">
        <v>63.869860000000003</v>
      </c>
      <c r="C213" s="48">
        <v>54.665419999999997</v>
      </c>
      <c r="D213" s="48">
        <v>101.82422</v>
      </c>
      <c r="E213" s="48">
        <v>72.916809999999998</v>
      </c>
      <c r="F213" s="48">
        <v>22.470949999999998</v>
      </c>
      <c r="G213" s="48">
        <v>35.814100000000003</v>
      </c>
      <c r="H213">
        <v>71.48</v>
      </c>
      <c r="I213" s="48">
        <v>4.2839999999999998</v>
      </c>
      <c r="J213" s="49">
        <v>430.61248000000001</v>
      </c>
      <c r="K213" s="49">
        <v>8656.9948899999999</v>
      </c>
      <c r="L213" s="50">
        <v>3.3469301104942506E-2</v>
      </c>
      <c r="M213" s="50">
        <v>3.4816827565423036E-2</v>
      </c>
      <c r="N213" s="50">
        <v>3.4350134646855324E-2</v>
      </c>
      <c r="O213" s="50">
        <v>4.2911865229067203E-2</v>
      </c>
      <c r="P213" s="50">
        <v>1.858025796596241E-2</v>
      </c>
      <c r="Q213" s="50">
        <v>5.9315466542359641E-2</v>
      </c>
      <c r="R213" s="47">
        <v>3.7994910389933523E-2</v>
      </c>
      <c r="S213" s="50">
        <v>7.8780561424690587E-2</v>
      </c>
      <c r="T213" s="50">
        <v>4.1017227235438103E-3</v>
      </c>
      <c r="U213" s="50">
        <v>3.6921923149793257E-2</v>
      </c>
      <c r="V213" s="50">
        <v>3.8391161101745785E-2</v>
      </c>
      <c r="W213" s="50">
        <f t="shared" si="139"/>
        <v>3.7994910389933523E-2</v>
      </c>
      <c r="AO213">
        <f t="shared" si="140"/>
        <v>1</v>
      </c>
    </row>
    <row r="214" spans="1:54">
      <c r="A214" s="3">
        <v>44533</v>
      </c>
      <c r="B214" s="48">
        <v>61.801409999999997</v>
      </c>
      <c r="C214" s="48">
        <v>52.826180000000001</v>
      </c>
      <c r="D214" s="48">
        <v>98.442700000000002</v>
      </c>
      <c r="E214" s="48">
        <v>69.916560000000004</v>
      </c>
      <c r="F214" s="48">
        <v>22.061050000000002</v>
      </c>
      <c r="G214" s="48">
        <v>33.808720000000001</v>
      </c>
      <c r="H214">
        <v>66.260000000000005</v>
      </c>
      <c r="I214" s="48">
        <v>4.2664999999999997</v>
      </c>
      <c r="J214" s="49">
        <v>415.27956</v>
      </c>
      <c r="K214" s="49">
        <v>8336.9304499999998</v>
      </c>
      <c r="L214" s="50">
        <v>-5.1761852338998438E-3</v>
      </c>
      <c r="M214" s="50">
        <v>-5.877471136746415E-3</v>
      </c>
      <c r="N214" s="50">
        <v>-8.7324774476971179E-4</v>
      </c>
      <c r="O214" s="50">
        <v>-1.6357795508844641E-2</v>
      </c>
      <c r="P214" s="50">
        <v>3.6594849317952205E-2</v>
      </c>
      <c r="Q214" s="50">
        <v>-2.1779751202640085E-2</v>
      </c>
      <c r="R214" s="47">
        <v>-1.6586832550097297E-3</v>
      </c>
      <c r="S214" s="50">
        <v>-2.7732942039618513E-2</v>
      </c>
      <c r="T214" s="50">
        <v>-3.9687171705381497E-3</v>
      </c>
      <c r="U214" s="50">
        <v>-8.2704476674521077E-3</v>
      </c>
      <c r="V214" s="50">
        <v>-1.1893811455907177E-2</v>
      </c>
      <c r="W214" s="50">
        <f t="shared" si="139"/>
        <v>-1.6586832550097297E-3</v>
      </c>
      <c r="AO214">
        <f t="shared" si="140"/>
        <v>1</v>
      </c>
    </row>
    <row r="215" spans="1:54">
      <c r="A215" s="3">
        <v>44526</v>
      </c>
      <c r="B215" s="48">
        <v>62.122970000000002</v>
      </c>
      <c r="C215" s="48">
        <v>53.138500000000001</v>
      </c>
      <c r="D215" s="48">
        <v>98.528739999999999</v>
      </c>
      <c r="E215" s="48">
        <v>71.079260000000005</v>
      </c>
      <c r="F215" s="48">
        <v>21.282229999999998</v>
      </c>
      <c r="G215" s="48">
        <v>34.561459999999997</v>
      </c>
      <c r="H215">
        <v>68.150000000000006</v>
      </c>
      <c r="I215" s="48">
        <v>4.2835000000000001</v>
      </c>
      <c r="J215" s="49">
        <v>418.74275</v>
      </c>
      <c r="K215" s="49">
        <v>8437.2818900000002</v>
      </c>
      <c r="L215" s="50">
        <v>2.6863969839544533E-2</v>
      </c>
      <c r="M215" s="50">
        <v>9.5599322963995093E-3</v>
      </c>
      <c r="N215" s="50">
        <v>2.3232971515687817E-2</v>
      </c>
      <c r="O215" s="50">
        <v>2.0308191403081821E-2</v>
      </c>
      <c r="P215" s="50">
        <v>-1.0293634827317155E-2</v>
      </c>
      <c r="Q215" s="50">
        <v>5.1724012011544085E-2</v>
      </c>
      <c r="R215" s="47">
        <v>1.8906294479879217E-2</v>
      </c>
      <c r="S215" s="50">
        <v>-0.10258098498814838</v>
      </c>
      <c r="T215" s="50">
        <v>-2.8133862733976112E-2</v>
      </c>
      <c r="U215" s="50">
        <v>1.6593175721882902E-2</v>
      </c>
      <c r="V215" s="50">
        <v>-2.1878931862141959E-2</v>
      </c>
      <c r="W215" s="50">
        <f t="shared" si="139"/>
        <v>1.8906294479879217E-2</v>
      </c>
      <c r="AO215">
        <f t="shared" si="140"/>
        <v>1</v>
      </c>
    </row>
    <row r="216" spans="1:54">
      <c r="A216" s="3">
        <v>44519</v>
      </c>
      <c r="B216" s="48">
        <v>60.49776</v>
      </c>
      <c r="C216" s="48">
        <v>52.635309999999997</v>
      </c>
      <c r="D216" s="48">
        <v>96.291600000000003</v>
      </c>
      <c r="E216" s="48">
        <v>69.664500000000004</v>
      </c>
      <c r="F216" s="48">
        <v>21.503579999999999</v>
      </c>
      <c r="G216" s="48">
        <v>32.861719999999998</v>
      </c>
      <c r="H216">
        <v>75.94</v>
      </c>
      <c r="I216" s="48">
        <v>4.4074999999999998</v>
      </c>
      <c r="J216" s="49">
        <v>411.90789000000001</v>
      </c>
      <c r="K216" s="49">
        <v>8626.0097700000006</v>
      </c>
      <c r="L216" s="50">
        <v>-3.8004521705170657E-2</v>
      </c>
      <c r="M216" s="50">
        <v>-4.9357618052978114E-2</v>
      </c>
      <c r="N216" s="50">
        <v>-8.9869975573464433E-3</v>
      </c>
      <c r="O216" s="50">
        <v>-9.6583696321299706E-2</v>
      </c>
      <c r="P216" s="50">
        <v>-4.2001464825477286E-2</v>
      </c>
      <c r="Q216" s="50">
        <v>-4.6500541284278496E-2</v>
      </c>
      <c r="R216" s="47">
        <v>-4.8686063608276008E-2</v>
      </c>
      <c r="S216" s="50">
        <v>-4.7057347220479384E-2</v>
      </c>
      <c r="T216" s="50">
        <v>-9.4392628385211452E-3</v>
      </c>
      <c r="U216" s="50">
        <v>-5.2222898546442797E-2</v>
      </c>
      <c r="V216" s="50">
        <v>3.5112558481018574E-3</v>
      </c>
      <c r="W216" s="50">
        <f t="shared" si="139"/>
        <v>-4.8686063608276008E-2</v>
      </c>
      <c r="AO216">
        <f t="shared" si="140"/>
        <v>1</v>
      </c>
    </row>
    <row r="217" spans="1:54">
      <c r="A217" s="3">
        <v>44512</v>
      </c>
      <c r="B217" s="48">
        <v>62.887779999999999</v>
      </c>
      <c r="C217" s="48">
        <v>55.36815</v>
      </c>
      <c r="D217" s="48">
        <v>97.164820000000006</v>
      </c>
      <c r="E217" s="48">
        <v>77.112290000000002</v>
      </c>
      <c r="F217" s="48">
        <v>22.446359999999999</v>
      </c>
      <c r="G217" s="48">
        <v>34.464329999999997</v>
      </c>
      <c r="H217">
        <v>79.69</v>
      </c>
      <c r="I217" s="48">
        <v>4.4494999999999996</v>
      </c>
      <c r="J217" s="49">
        <v>434.60417999999999</v>
      </c>
      <c r="K217" s="49">
        <v>8595.82762</v>
      </c>
      <c r="L217" s="50">
        <v>-4.0954181337276352E-2</v>
      </c>
      <c r="M217" s="50">
        <v>-5.2647095759180695E-3</v>
      </c>
      <c r="N217" s="50">
        <v>-4.4448369818305133E-3</v>
      </c>
      <c r="O217" s="50">
        <v>-2.943756371221351E-3</v>
      </c>
      <c r="P217" s="50">
        <v>-5.4992184481678086E-3</v>
      </c>
      <c r="Q217" s="50">
        <v>-2.294625490414548E-2</v>
      </c>
      <c r="R217" s="47">
        <v>-8.2197552562566448E-3</v>
      </c>
      <c r="S217" s="50">
        <v>-1.9441368278577564E-2</v>
      </c>
      <c r="T217" s="50">
        <v>2.4522219663826839E-2</v>
      </c>
      <c r="U217" s="50">
        <v>-1.6739008957113777E-2</v>
      </c>
      <c r="V217" s="50">
        <v>-2.8455051586615543E-3</v>
      </c>
      <c r="W217" s="50">
        <f t="shared" si="139"/>
        <v>-8.2197552562566448E-3</v>
      </c>
      <c r="AO217">
        <f t="shared" si="140"/>
        <v>1</v>
      </c>
    </row>
    <row r="218" spans="1:54">
      <c r="A218" s="3">
        <v>44505</v>
      </c>
      <c r="B218" s="48">
        <v>65.573279999999997</v>
      </c>
      <c r="C218" s="48">
        <v>55.661189999999998</v>
      </c>
      <c r="D218" s="48">
        <v>97.59863</v>
      </c>
      <c r="E218" s="48">
        <v>77.339960000000005</v>
      </c>
      <c r="F218" s="48">
        <v>22.57048</v>
      </c>
      <c r="G218" s="48">
        <v>35.27373</v>
      </c>
      <c r="H218">
        <v>81.27</v>
      </c>
      <c r="I218" s="48">
        <v>4.343</v>
      </c>
      <c r="J218" s="49">
        <v>442.00286999999997</v>
      </c>
      <c r="K218" s="49">
        <v>8620.3568899999991</v>
      </c>
      <c r="L218" s="50">
        <v>1.2887604757259696E-2</v>
      </c>
      <c r="M218" s="50">
        <v>8.5310188228524542E-3</v>
      </c>
      <c r="N218" s="50">
        <v>2.1836821053382582E-3</v>
      </c>
      <c r="O218" s="50">
        <v>2.8769239384776046E-2</v>
      </c>
      <c r="P218" s="50">
        <v>-3.2650045344904233E-2</v>
      </c>
      <c r="Q218" s="50">
        <v>8.7325139338296998E-2</v>
      </c>
      <c r="R218" s="47">
        <v>1.8831806861271904E-2</v>
      </c>
      <c r="S218" s="50">
        <v>-2.752183798013641E-2</v>
      </c>
      <c r="T218" s="50">
        <v>-5.7234432234433141E-3</v>
      </c>
      <c r="U218" s="50">
        <v>1.3316171873171134E-2</v>
      </c>
      <c r="V218" s="50">
        <v>2.0181713965780501E-2</v>
      </c>
      <c r="W218" s="50">
        <f t="shared" si="139"/>
        <v>1.8831806861271904E-2</v>
      </c>
      <c r="AO218">
        <f t="shared" si="140"/>
        <v>1</v>
      </c>
    </row>
    <row r="219" spans="1:54">
      <c r="A219" s="3">
        <v>44498</v>
      </c>
      <c r="B219" s="48">
        <v>64.738950000000003</v>
      </c>
      <c r="C219" s="48">
        <v>55.190359999999998</v>
      </c>
      <c r="D219" s="48">
        <v>97.38597</v>
      </c>
      <c r="E219" s="48">
        <v>75.177170000000004</v>
      </c>
      <c r="F219" s="48">
        <v>23.332280000000001</v>
      </c>
      <c r="G219" s="48">
        <v>32.440829999999998</v>
      </c>
      <c r="H219">
        <v>83.57</v>
      </c>
      <c r="I219" s="48">
        <v>4.3680000000000003</v>
      </c>
      <c r="J219" s="49">
        <v>436.19443000000001</v>
      </c>
      <c r="K219" s="49">
        <v>8449.8249400000004</v>
      </c>
      <c r="L219" s="50">
        <v>-1.0334029147771262E-2</v>
      </c>
      <c r="M219" s="50">
        <v>2.1387934820366272E-2</v>
      </c>
      <c r="N219" s="50">
        <v>1.4982211802275103E-2</v>
      </c>
      <c r="O219" s="50">
        <v>5.0000568157892999E-3</v>
      </c>
      <c r="P219" s="50">
        <v>-2.4398524991229631E-2</v>
      </c>
      <c r="Q219" s="50">
        <v>-8.9019348219996353E-3</v>
      </c>
      <c r="R219" s="47">
        <v>1.6139487250402818E-3</v>
      </c>
      <c r="S219" s="50">
        <v>-2.2683858643745003E-3</v>
      </c>
      <c r="T219" s="50">
        <v>-2.8901734104046173E-2</v>
      </c>
      <c r="U219" s="50">
        <v>-7.6574695602094067E-3</v>
      </c>
      <c r="V219" s="50">
        <v>1.3438805594087055E-2</v>
      </c>
      <c r="W219" s="50">
        <f t="shared" si="139"/>
        <v>1.6139487250402818E-3</v>
      </c>
      <c r="AO219">
        <f t="shared" si="140"/>
        <v>1</v>
      </c>
    </row>
    <row r="220" spans="1:54">
      <c r="A220" s="3">
        <v>44491</v>
      </c>
      <c r="B220" s="48">
        <v>65.414950000000005</v>
      </c>
      <c r="C220" s="48">
        <v>54.034669999999998</v>
      </c>
      <c r="D220" s="48">
        <v>95.948449999999994</v>
      </c>
      <c r="E220" s="48">
        <v>74.803150000000002</v>
      </c>
      <c r="F220" s="48">
        <v>23.915790000000001</v>
      </c>
      <c r="G220" s="48">
        <v>32.732210000000002</v>
      </c>
      <c r="H220">
        <v>83.76</v>
      </c>
      <c r="I220" s="48">
        <v>4.4980000000000002</v>
      </c>
      <c r="J220" s="49">
        <v>439.56035000000003</v>
      </c>
      <c r="K220" s="49">
        <v>8337.7752</v>
      </c>
      <c r="L220" s="50">
        <v>2.1311013680254121E-2</v>
      </c>
      <c r="M220" s="50">
        <v>8.4677467518312621E-3</v>
      </c>
      <c r="N220" s="50">
        <v>2.9103230642652189E-2</v>
      </c>
      <c r="O220" s="50">
        <v>2.655650221365935E-2</v>
      </c>
      <c r="P220" s="50">
        <v>-1.403271827333008E-2</v>
      </c>
      <c r="Q220" s="50">
        <v>8.4785972341270277E-3</v>
      </c>
      <c r="R220" s="47">
        <v>1.171467171378795E-2</v>
      </c>
      <c r="S220" s="50">
        <v>2.483788082711369E-2</v>
      </c>
      <c r="T220" s="50">
        <v>-4.8948091764457025E-2</v>
      </c>
      <c r="U220" s="50">
        <v>1.1794569865192894E-2</v>
      </c>
      <c r="V220" s="50">
        <v>1.6525579361380993E-2</v>
      </c>
      <c r="W220" s="50">
        <f t="shared" si="139"/>
        <v>1.171467171378795E-2</v>
      </c>
      <c r="AO220">
        <f t="shared" si="140"/>
        <v>1</v>
      </c>
    </row>
    <row r="221" spans="1:54">
      <c r="A221" s="3">
        <v>44484</v>
      </c>
      <c r="B221" s="48">
        <v>64.049980000000005</v>
      </c>
      <c r="C221" s="48">
        <v>53.580959999999997</v>
      </c>
      <c r="D221" s="48">
        <v>93.235010000000003</v>
      </c>
      <c r="E221" s="48">
        <v>72.868030000000005</v>
      </c>
      <c r="F221" s="48">
        <v>24.256170000000001</v>
      </c>
      <c r="G221" s="48">
        <v>32.45702</v>
      </c>
      <c r="H221">
        <v>81.73</v>
      </c>
      <c r="I221" s="48">
        <v>4.7294999999999998</v>
      </c>
      <c r="J221" s="49">
        <v>434.43635999999998</v>
      </c>
      <c r="K221" s="49">
        <v>8202.2286199999999</v>
      </c>
      <c r="L221" s="50">
        <v>-1.0411157683344774E-2</v>
      </c>
      <c r="M221" s="50">
        <v>6.5938417774797919E-3</v>
      </c>
      <c r="N221" s="50">
        <v>1.4437687571940083E-2</v>
      </c>
      <c r="O221" s="50">
        <v>-5.514514462464537E-3</v>
      </c>
      <c r="P221" s="50">
        <v>3.6716057360905996E-2</v>
      </c>
      <c r="Q221" s="50">
        <v>6.0211835565215921E-3</v>
      </c>
      <c r="R221" s="47">
        <v>1.1650851160876585E-2</v>
      </c>
      <c r="S221" s="50">
        <v>2.9993698802772695E-2</v>
      </c>
      <c r="T221" s="50">
        <v>0.10618641094608816</v>
      </c>
      <c r="U221" s="50">
        <v>1.1576387731601967E-2</v>
      </c>
      <c r="V221" s="50">
        <v>1.8317897335199396E-2</v>
      </c>
      <c r="W221" s="50">
        <f t="shared" si="139"/>
        <v>1.1650851160876585E-2</v>
      </c>
      <c r="AO221">
        <f t="shared" si="140"/>
        <v>1</v>
      </c>
    </row>
    <row r="222" spans="1:54">
      <c r="A222" s="3">
        <v>44477</v>
      </c>
      <c r="B222" s="48">
        <v>64.723830000000007</v>
      </c>
      <c r="C222" s="48">
        <v>53.229970000000002</v>
      </c>
      <c r="D222" s="48">
        <v>91.908069999999995</v>
      </c>
      <c r="E222" s="48">
        <v>73.272090000000006</v>
      </c>
      <c r="F222" s="48">
        <v>23.397120000000001</v>
      </c>
      <c r="G222" s="48">
        <v>32.26276</v>
      </c>
      <c r="H222">
        <v>79.349999999999994</v>
      </c>
      <c r="I222" s="48">
        <v>4.2755000000000001</v>
      </c>
      <c r="J222" s="49">
        <v>429.46471000000003</v>
      </c>
      <c r="K222" s="49">
        <v>8054.6837500000001</v>
      </c>
      <c r="L222" s="50">
        <v>6.8758978728463482E-2</v>
      </c>
      <c r="M222" s="50">
        <v>2.0515380688111096E-2</v>
      </c>
      <c r="N222" s="50">
        <v>3.5656120691685445E-2</v>
      </c>
      <c r="O222" s="50">
        <v>7.8894108393150475E-2</v>
      </c>
      <c r="P222" s="50">
        <v>4.601466299652146E-2</v>
      </c>
      <c r="Q222" s="50">
        <v>8.2858071133594224E-2</v>
      </c>
      <c r="R222" s="47">
        <v>5.2787668780612543E-2</v>
      </c>
      <c r="S222" s="50">
        <v>4.5730100158144493E-2</v>
      </c>
      <c r="T222" s="50">
        <v>2.0771159126178773E-2</v>
      </c>
      <c r="U222" s="50">
        <v>5.0179652942246245E-2</v>
      </c>
      <c r="V222" s="50">
        <v>8.169497532312775E-3</v>
      </c>
      <c r="W222" s="50">
        <f t="shared" si="139"/>
        <v>5.2787668780612543E-2</v>
      </c>
      <c r="AO222">
        <f t="shared" si="140"/>
        <v>1</v>
      </c>
    </row>
    <row r="223" spans="1:54">
      <c r="A223" s="3">
        <v>44470</v>
      </c>
      <c r="B223" s="48">
        <v>60.559800000000003</v>
      </c>
      <c r="C223" s="48">
        <v>52.159889999999997</v>
      </c>
      <c r="D223" s="48">
        <v>88.743809999999996</v>
      </c>
      <c r="E223" s="48">
        <v>67.914069999999995</v>
      </c>
      <c r="F223" s="48">
        <v>22.36787</v>
      </c>
      <c r="G223" s="48">
        <v>29.794080000000001</v>
      </c>
      <c r="H223">
        <v>75.88</v>
      </c>
      <c r="I223" s="48">
        <v>4.1885000000000003</v>
      </c>
      <c r="J223" s="49">
        <v>408.94403999999997</v>
      </c>
      <c r="K223" s="49">
        <v>7989.4142499999998</v>
      </c>
      <c r="L223" s="50">
        <v>7.8129773357003884E-2</v>
      </c>
      <c r="M223" s="50">
        <v>5.7996204511746585E-2</v>
      </c>
      <c r="N223" s="50">
        <v>3.7077492913783372E-2</v>
      </c>
      <c r="O223" s="50">
        <v>7.4391836693368463E-2</v>
      </c>
      <c r="P223" s="50">
        <v>5.1829026003858747E-2</v>
      </c>
      <c r="Q223" s="50">
        <v>0.1124204769349042</v>
      </c>
      <c r="R223" s="47">
        <v>6.6743007411532274E-2</v>
      </c>
      <c r="S223" s="50">
        <v>2.5682616923492718E-2</v>
      </c>
      <c r="T223" s="50">
        <v>-2.2292250233426625E-2</v>
      </c>
      <c r="U223" s="50">
        <v>5.7871333188487695E-2</v>
      </c>
      <c r="V223" s="50">
        <v>-2.1923402036144402E-2</v>
      </c>
      <c r="W223" s="50">
        <f t="shared" si="139"/>
        <v>6.6743007411532274E-2</v>
      </c>
      <c r="AO223">
        <f t="shared" si="140"/>
        <v>1</v>
      </c>
    </row>
    <row r="224" spans="1:54">
      <c r="A224" s="3">
        <v>44463</v>
      </c>
      <c r="B224" s="48">
        <v>56.17116</v>
      </c>
      <c r="C224" s="48">
        <v>49.300640000000001</v>
      </c>
      <c r="D224" s="48">
        <v>85.57105</v>
      </c>
      <c r="E224" s="48">
        <v>63.211640000000003</v>
      </c>
      <c r="F224" s="48">
        <v>21.265689999999999</v>
      </c>
      <c r="G224" s="48">
        <v>26.783110000000001</v>
      </c>
      <c r="H224">
        <v>73.98</v>
      </c>
      <c r="I224" s="48">
        <v>4.2839999999999998</v>
      </c>
      <c r="J224" s="49">
        <v>386.57256999999998</v>
      </c>
      <c r="K224" s="49">
        <v>8168.4954600000001</v>
      </c>
      <c r="L224" s="50">
        <v>0.10353008388384288</v>
      </c>
      <c r="M224" s="50">
        <v>4.405362003421831E-2</v>
      </c>
      <c r="N224" s="50">
        <v>3.9685816317703182E-2</v>
      </c>
      <c r="O224" s="50">
        <v>5.1851733521833143E-2</v>
      </c>
      <c r="P224" s="50">
        <v>3.9619638176195293E-2</v>
      </c>
      <c r="Q224" s="50">
        <v>0.11077559463969933</v>
      </c>
      <c r="R224" s="47">
        <v>5.719728053792985E-2</v>
      </c>
      <c r="S224" s="50">
        <v>3.0075187969925032E-2</v>
      </c>
      <c r="T224" s="50">
        <v>9.7819681791397883E-3</v>
      </c>
      <c r="U224" s="50">
        <v>4.6972223692252069E-2</v>
      </c>
      <c r="V224" s="50">
        <v>5.1474913223090724E-3</v>
      </c>
      <c r="W224" s="50">
        <f t="shared" si="139"/>
        <v>5.719728053792985E-2</v>
      </c>
      <c r="AO224">
        <f t="shared" si="140"/>
        <v>1</v>
      </c>
    </row>
    <row r="225" spans="1:41">
      <c r="A225" s="3">
        <v>44456</v>
      </c>
      <c r="B225" s="48">
        <v>50.901339999999998</v>
      </c>
      <c r="C225" s="48">
        <v>47.220410000000001</v>
      </c>
      <c r="D225" s="48">
        <v>82.304720000000003</v>
      </c>
      <c r="E225" s="48">
        <v>60.095579999999998</v>
      </c>
      <c r="F225" s="48">
        <v>20.455259999999999</v>
      </c>
      <c r="G225" s="48">
        <v>24.112079999999999</v>
      </c>
      <c r="H225">
        <v>71.819999999999993</v>
      </c>
      <c r="I225" s="48">
        <v>4.2424999999999997</v>
      </c>
      <c r="J225" s="49">
        <v>369.22906</v>
      </c>
      <c r="K225" s="49">
        <v>8126.6635299999998</v>
      </c>
      <c r="L225" s="50">
        <v>5.7240264298953791E-2</v>
      </c>
      <c r="M225" s="50">
        <v>2.1859864021539943E-2</v>
      </c>
      <c r="N225" s="50">
        <v>7.1822785243851328E-3</v>
      </c>
      <c r="O225" s="50">
        <v>0.10589818326761558</v>
      </c>
      <c r="P225" s="50">
        <v>3.0204164681494339E-2</v>
      </c>
      <c r="Q225" s="50">
        <v>6.1275330756151769E-2</v>
      </c>
      <c r="R225" s="47">
        <v>4.5283964250237355E-2</v>
      </c>
      <c r="S225" s="50">
        <v>3.38275514610622E-2</v>
      </c>
      <c r="T225" s="50">
        <v>-4.6200539568345467E-2</v>
      </c>
      <c r="U225" s="50">
        <v>3.312239746115897E-2</v>
      </c>
      <c r="V225" s="50">
        <v>-5.5190240088794917E-3</v>
      </c>
      <c r="W225" s="50">
        <f t="shared" si="139"/>
        <v>4.5283964250237355E-2</v>
      </c>
      <c r="AO225">
        <f t="shared" si="140"/>
        <v>1</v>
      </c>
    </row>
    <row r="226" spans="1:41">
      <c r="A226" s="3">
        <v>44449</v>
      </c>
      <c r="B226" s="48">
        <v>48.145479999999999</v>
      </c>
      <c r="C226" s="48">
        <v>46.210259999999998</v>
      </c>
      <c r="D226" s="48">
        <v>81.717799999999997</v>
      </c>
      <c r="E226" s="48">
        <v>54.340969999999999</v>
      </c>
      <c r="F226" s="48">
        <v>19.855540000000001</v>
      </c>
      <c r="G226" s="48">
        <v>22.719909999999999</v>
      </c>
      <c r="H226">
        <v>69.47</v>
      </c>
      <c r="I226" s="48">
        <v>4.4480000000000004</v>
      </c>
      <c r="J226" s="49">
        <v>357.39139999999998</v>
      </c>
      <c r="K226" s="49">
        <v>8171.7636899999998</v>
      </c>
      <c r="L226" s="50">
        <v>-9.0682370481909302E-3</v>
      </c>
      <c r="M226" s="50">
        <v>-1.6220036766466994E-2</v>
      </c>
      <c r="N226" s="50">
        <v>-1.4565575962856347E-2</v>
      </c>
      <c r="O226" s="50">
        <v>-1.2501787696035604E-2</v>
      </c>
      <c r="P226" s="50">
        <v>-1.1299412522171037E-2</v>
      </c>
      <c r="Q226" s="50">
        <v>-2.0845894238008755E-2</v>
      </c>
      <c r="R226" s="47">
        <v>-1.5086541437107748E-2</v>
      </c>
      <c r="S226" s="50">
        <v>2.5977774570644652E-3</v>
      </c>
      <c r="T226" s="50">
        <v>2.8320425384348757E-2</v>
      </c>
      <c r="U226" s="50">
        <v>-1.7837209003225496E-2</v>
      </c>
      <c r="V226" s="50">
        <v>-1.6809058015561873E-2</v>
      </c>
      <c r="W226" s="50">
        <f t="shared" si="139"/>
        <v>-1.5086541437107748E-2</v>
      </c>
      <c r="AO226">
        <f t="shared" si="140"/>
        <v>1</v>
      </c>
    </row>
    <row r="227" spans="1:41">
      <c r="A227" s="3">
        <v>44442</v>
      </c>
      <c r="B227" s="48">
        <v>48.586069999999999</v>
      </c>
      <c r="C227" s="48">
        <v>46.972149999999999</v>
      </c>
      <c r="D227" s="48">
        <v>82.925659999999993</v>
      </c>
      <c r="E227" s="48">
        <v>55.028930000000003</v>
      </c>
      <c r="F227" s="48">
        <v>20.082460000000001</v>
      </c>
      <c r="G227" s="48">
        <v>23.203610000000001</v>
      </c>
      <c r="H227">
        <v>69.290000000000006</v>
      </c>
      <c r="I227" s="48">
        <v>4.3254999999999999</v>
      </c>
      <c r="J227" s="49">
        <v>363.88204000000002</v>
      </c>
      <c r="K227" s="49">
        <v>8311.4717000000001</v>
      </c>
      <c r="L227" s="50">
        <v>-8.8120654404237886E-3</v>
      </c>
      <c r="M227" s="50">
        <v>-1.6137785512773561E-2</v>
      </c>
      <c r="N227" s="50">
        <v>-1.1658581619486852E-2</v>
      </c>
      <c r="O227" s="50">
        <v>-2.3553178615345449E-2</v>
      </c>
      <c r="P227" s="50">
        <v>-6.4154544820361759E-3</v>
      </c>
      <c r="Q227" s="50">
        <v>-3.919634653280446E-2</v>
      </c>
      <c r="R227" s="47">
        <v>-1.9392269352489298E-2</v>
      </c>
      <c r="S227" s="50">
        <v>8.0011638056445289E-3</v>
      </c>
      <c r="T227" s="50">
        <v>1.6209331943961569E-3</v>
      </c>
      <c r="U227" s="50">
        <v>-1.4425257786966461E-2</v>
      </c>
      <c r="V227" s="50">
        <v>6.0803532308280062E-3</v>
      </c>
      <c r="W227" s="50">
        <f t="shared" si="139"/>
        <v>-1.9392269352489298E-2</v>
      </c>
      <c r="AO227">
        <f t="shared" si="140"/>
        <v>1</v>
      </c>
    </row>
    <row r="228" spans="1:41">
      <c r="A228" s="3">
        <v>44435</v>
      </c>
      <c r="B228" s="48">
        <v>49.01802</v>
      </c>
      <c r="C228" s="48">
        <v>47.742609999999999</v>
      </c>
      <c r="D228" s="48">
        <v>83.903859999999995</v>
      </c>
      <c r="E228" s="48">
        <v>56.356299999999997</v>
      </c>
      <c r="F228" s="48">
        <v>20.212129999999998</v>
      </c>
      <c r="G228" s="48">
        <v>24.150210000000001</v>
      </c>
      <c r="H228">
        <v>68.739999999999995</v>
      </c>
      <c r="I228" s="48">
        <v>4.3185000000000002</v>
      </c>
      <c r="J228" s="49">
        <v>369.20796000000001</v>
      </c>
      <c r="K228" s="49">
        <v>8261.2404399999996</v>
      </c>
      <c r="L228" s="50">
        <v>7.5232225103321504E-2</v>
      </c>
      <c r="M228" s="50">
        <v>5.7451658673088213E-2</v>
      </c>
      <c r="N228" s="50">
        <v>4.6023411395420766E-2</v>
      </c>
      <c r="O228" s="50">
        <v>8.0037240350510075E-2</v>
      </c>
      <c r="P228" s="50">
        <v>5.4991578181461165E-2</v>
      </c>
      <c r="Q228" s="50">
        <v>0.18132293321645765</v>
      </c>
      <c r="R228" s="47">
        <v>8.3965364363387571E-2</v>
      </c>
      <c r="S228" s="50">
        <v>0.10621177985194707</v>
      </c>
      <c r="T228" s="50">
        <v>4.3872371283538936E-2</v>
      </c>
      <c r="U228" s="50">
        <v>7.3423834501848528E-2</v>
      </c>
      <c r="V228" s="50">
        <v>1.5369231513105319E-2</v>
      </c>
      <c r="W228" s="50">
        <f t="shared" si="139"/>
        <v>8.3965364363387571E-2</v>
      </c>
      <c r="AO228">
        <f t="shared" si="140"/>
        <v>1</v>
      </c>
    </row>
    <row r="229" spans="1:41">
      <c r="A229" s="3">
        <v>44428</v>
      </c>
      <c r="B229" s="48">
        <v>45.58831</v>
      </c>
      <c r="C229" s="48">
        <v>45.148739999999997</v>
      </c>
      <c r="D229" s="48">
        <v>80.212220000000002</v>
      </c>
      <c r="E229" s="48">
        <v>52.179960000000001</v>
      </c>
      <c r="F229" s="48">
        <v>19.158570000000001</v>
      </c>
      <c r="G229" s="48">
        <v>20.443359999999998</v>
      </c>
      <c r="H229">
        <v>62.14</v>
      </c>
      <c r="I229" s="48">
        <v>4.1369999999999996</v>
      </c>
      <c r="J229" s="49">
        <v>343.95357000000001</v>
      </c>
      <c r="K229" s="49">
        <v>8136.1934000000001</v>
      </c>
      <c r="L229" s="50">
        <v>-5.7173512769992052E-2</v>
      </c>
      <c r="M229" s="50">
        <v>-7.0988156671777269E-2</v>
      </c>
      <c r="N229" s="50">
        <v>-6.2658181548771563E-2</v>
      </c>
      <c r="O229" s="50">
        <v>-5.1911776489392714E-2</v>
      </c>
      <c r="P229" s="50">
        <v>-6.2648704318449266E-2</v>
      </c>
      <c r="Q229" s="50">
        <v>-8.2470298511682971E-2</v>
      </c>
      <c r="R229" s="47">
        <v>-6.6135423508014754E-2</v>
      </c>
      <c r="S229" s="50">
        <v>-8.8989884181205015E-2</v>
      </c>
      <c r="T229" s="50">
        <v>-5.795286348628037E-2</v>
      </c>
      <c r="U229" s="50">
        <v>-7.3258860888397392E-2</v>
      </c>
      <c r="V229" s="50">
        <v>-5.6174374037092356E-3</v>
      </c>
      <c r="W229" s="50">
        <f t="shared" si="139"/>
        <v>-6.6135423508014754E-2</v>
      </c>
      <c r="AO229">
        <f t="shared" si="140"/>
        <v>1</v>
      </c>
    </row>
    <row r="230" spans="1:41">
      <c r="A230" s="3">
        <v>44421</v>
      </c>
      <c r="B230" s="48">
        <v>48.352809999999998</v>
      </c>
      <c r="C230" s="48">
        <v>48.598669999999998</v>
      </c>
      <c r="D230" s="48">
        <v>85.57414</v>
      </c>
      <c r="E230" s="48">
        <v>55.037030000000001</v>
      </c>
      <c r="F230" s="48">
        <v>20.439050000000002</v>
      </c>
      <c r="G230" s="48">
        <v>22.28087</v>
      </c>
      <c r="H230">
        <v>68.209999999999994</v>
      </c>
      <c r="I230" s="48">
        <v>4.3914999999999997</v>
      </c>
      <c r="J230" s="49">
        <v>371.14308999999997</v>
      </c>
      <c r="K230" s="49">
        <v>8182.1561499999998</v>
      </c>
      <c r="L230" s="50">
        <v>-9.3805290153712306E-3</v>
      </c>
      <c r="M230" s="50">
        <v>-3.9880508086567179E-3</v>
      </c>
      <c r="N230" s="50">
        <v>9.8053251446961198E-5</v>
      </c>
      <c r="O230" s="50">
        <v>-4.1308357232241577E-2</v>
      </c>
      <c r="P230" s="50">
        <v>-9.3898503587297455E-4</v>
      </c>
      <c r="Q230" s="50">
        <v>3.7023263693827468E-2</v>
      </c>
      <c r="R230" s="47">
        <v>-1.8228152262993679E-3</v>
      </c>
      <c r="S230" s="50">
        <v>-1.0251903925015959E-3</v>
      </c>
      <c r="T230" s="50">
        <v>1.0004599816007431E-2</v>
      </c>
      <c r="U230" s="50">
        <v>-8.1356306709896575E-3</v>
      </c>
      <c r="V230" s="50">
        <v>7.3912927466615042E-3</v>
      </c>
      <c r="W230" s="50">
        <f t="shared" si="139"/>
        <v>-1.8228152262993679E-3</v>
      </c>
      <c r="AO230">
        <f t="shared" si="140"/>
        <v>1</v>
      </c>
    </row>
    <row r="231" spans="1:41">
      <c r="A231" s="3">
        <v>44414</v>
      </c>
      <c r="B231" s="48">
        <v>48.810679999999998</v>
      </c>
      <c r="C231" s="48">
        <v>48.793259999999997</v>
      </c>
      <c r="D231" s="48">
        <v>85.565749999999994</v>
      </c>
      <c r="E231" s="48">
        <v>57.408479999999997</v>
      </c>
      <c r="F231" s="48">
        <v>20.458259999999999</v>
      </c>
      <c r="G231" s="48">
        <v>21.485410000000002</v>
      </c>
      <c r="H231">
        <v>68.28</v>
      </c>
      <c r="I231" s="48">
        <v>4.3479999999999999</v>
      </c>
      <c r="J231" s="49">
        <v>374.18734000000001</v>
      </c>
      <c r="K231" s="49">
        <v>8122.1231600000001</v>
      </c>
      <c r="L231" s="50">
        <v>7.8487632602224355E-3</v>
      </c>
      <c r="M231" s="50">
        <v>5.03741603791652E-3</v>
      </c>
      <c r="N231" s="50">
        <v>1.3751013040055327E-3</v>
      </c>
      <c r="O231" s="50">
        <v>-2.6489149840191462E-2</v>
      </c>
      <c r="P231" s="50">
        <v>5.7071744900590193E-2</v>
      </c>
      <c r="Q231" s="50">
        <v>4.5278651326799979E-2</v>
      </c>
      <c r="R231" s="47">
        <v>1.6454752745824152E-2</v>
      </c>
      <c r="S231" s="50">
        <v>-7.6673427991886478E-2</v>
      </c>
      <c r="T231" s="50">
        <v>-3.0005577244841097E-2</v>
      </c>
      <c r="U231" s="50">
        <v>3.2187735983564281E-3</v>
      </c>
      <c r="V231" s="50">
        <v>9.5300892524050607E-3</v>
      </c>
      <c r="W231" s="50">
        <f t="shared" si="139"/>
        <v>1.6454752745824152E-2</v>
      </c>
      <c r="AO231">
        <f t="shared" si="140"/>
        <v>1</v>
      </c>
    </row>
    <row r="232" spans="1:41">
      <c r="A232" s="3">
        <v>44407</v>
      </c>
      <c r="B232" s="48">
        <v>48.43056</v>
      </c>
      <c r="C232" s="48">
        <v>48.548699999999997</v>
      </c>
      <c r="D232" s="48">
        <v>85.448250000000002</v>
      </c>
      <c r="E232" s="48">
        <v>58.970559999999999</v>
      </c>
      <c r="F232" s="48">
        <v>19.35371</v>
      </c>
      <c r="G232" s="48">
        <v>20.55472</v>
      </c>
      <c r="H232">
        <v>73.95</v>
      </c>
      <c r="I232" s="48">
        <v>4.4824999999999999</v>
      </c>
      <c r="J232" s="49">
        <v>372.98678000000001</v>
      </c>
      <c r="K232" s="49">
        <v>8045.44931</v>
      </c>
      <c r="L232" s="50">
        <v>1.3010434326077736E-2</v>
      </c>
      <c r="M232" s="50">
        <v>9.2915519099507904E-3</v>
      </c>
      <c r="N232" s="50">
        <v>2.9840185295485266E-2</v>
      </c>
      <c r="O232" s="50">
        <v>4.8269403523215626E-3</v>
      </c>
      <c r="P232" s="50">
        <v>2.7187928742214762E-2</v>
      </c>
      <c r="Q232" s="50">
        <v>8.5869678288024165E-3</v>
      </c>
      <c r="R232" s="47">
        <v>1.5946714825754958E-2</v>
      </c>
      <c r="S232" s="50">
        <v>2.6085749965311544E-2</v>
      </c>
      <c r="T232" s="50">
        <v>1.8749999999999822E-2</v>
      </c>
      <c r="U232" s="50">
        <v>1.5838491097916352E-2</v>
      </c>
      <c r="V232" s="50">
        <v>-3.5942688422244684E-3</v>
      </c>
      <c r="W232" s="50">
        <f t="shared" si="139"/>
        <v>1.5946714825754958E-2</v>
      </c>
      <c r="AO232">
        <f t="shared" si="140"/>
        <v>1</v>
      </c>
    </row>
    <row r="233" spans="1:41">
      <c r="A233" s="3">
        <v>44400</v>
      </c>
      <c r="B233" s="48">
        <v>47.808549999999997</v>
      </c>
      <c r="C233" s="48">
        <v>48.101759999999999</v>
      </c>
      <c r="D233" s="48">
        <v>82.972340000000003</v>
      </c>
      <c r="E233" s="48">
        <v>58.687280000000001</v>
      </c>
      <c r="F233" s="48">
        <v>18.841449999999998</v>
      </c>
      <c r="G233" s="48">
        <v>20.379719999999999</v>
      </c>
      <c r="H233">
        <v>72.069999999999993</v>
      </c>
      <c r="I233" s="48">
        <v>4.4000000000000004</v>
      </c>
      <c r="J233" s="49">
        <v>367.17133999999999</v>
      </c>
      <c r="K233" s="49">
        <v>8074.4711299999999</v>
      </c>
      <c r="L233" s="50">
        <v>4.7407717509015956E-3</v>
      </c>
      <c r="M233" s="50">
        <v>-4.8847818729327308E-3</v>
      </c>
      <c r="N233" s="50">
        <v>2.4335844561815811E-3</v>
      </c>
      <c r="O233" s="50">
        <v>-1.8941869151973156E-2</v>
      </c>
      <c r="P233" s="50">
        <v>-1.3825273126870208E-2</v>
      </c>
      <c r="Q233" s="50">
        <v>-6.2066611400986016E-3</v>
      </c>
      <c r="R233" s="47">
        <v>-8.2850001671386231E-3</v>
      </c>
      <c r="S233" s="50">
        <v>7.1268865287870131E-3</v>
      </c>
      <c r="T233" s="50">
        <v>1.7811704834605591E-2</v>
      </c>
      <c r="U233" s="50">
        <v>-3.8814758658700654E-3</v>
      </c>
      <c r="V233" s="50">
        <v>1.9677139197278759E-2</v>
      </c>
      <c r="W233" s="50">
        <f t="shared" si="139"/>
        <v>-8.2850001671386231E-3</v>
      </c>
      <c r="AO233">
        <f t="shared" si="140"/>
        <v>1</v>
      </c>
    </row>
    <row r="234" spans="1:41">
      <c r="A234" s="3">
        <v>44393</v>
      </c>
      <c r="B234" s="48">
        <v>47.582970000000003</v>
      </c>
      <c r="C234" s="48">
        <v>48.337879999999998</v>
      </c>
      <c r="D234" s="48">
        <v>82.770910000000001</v>
      </c>
      <c r="E234" s="48">
        <v>59.820390000000003</v>
      </c>
      <c r="F234" s="48">
        <v>19.105589999999999</v>
      </c>
      <c r="G234" s="48">
        <v>20.507000000000001</v>
      </c>
      <c r="H234">
        <v>71.56</v>
      </c>
      <c r="I234" s="48">
        <v>4.3230000000000004</v>
      </c>
      <c r="J234" s="49">
        <v>368.60205999999999</v>
      </c>
      <c r="K234" s="49">
        <v>7918.6546600000001</v>
      </c>
      <c r="L234" s="50">
        <v>-7.6999757528732782E-2</v>
      </c>
      <c r="M234" s="50">
        <v>-6.3857625750505798E-2</v>
      </c>
      <c r="N234" s="50">
        <v>-5.2368514571634495E-2</v>
      </c>
      <c r="O234" s="50">
        <v>-8.894292787039737E-2</v>
      </c>
      <c r="P234" s="50">
        <v>-8.2275617193219075E-2</v>
      </c>
      <c r="Q234" s="50">
        <v>-0.10017433107634621</v>
      </c>
      <c r="R234" s="47">
        <v>-7.752380329242059E-2</v>
      </c>
      <c r="S234" s="50">
        <v>-3.0483674298875441E-2</v>
      </c>
      <c r="T234" s="50">
        <v>-5.1777701070072624E-3</v>
      </c>
      <c r="U234" s="50">
        <v>-7.716613072416989E-2</v>
      </c>
      <c r="V234" s="50">
        <v>-9.6013351081190024E-3</v>
      </c>
      <c r="W234" s="50">
        <f t="shared" si="139"/>
        <v>-7.752380329242059E-2</v>
      </c>
      <c r="AO234">
        <f t="shared" si="140"/>
        <v>1</v>
      </c>
    </row>
    <row r="235" spans="1:41">
      <c r="A235" s="3">
        <v>44386</v>
      </c>
      <c r="B235" s="48">
        <v>51.552500000000002</v>
      </c>
      <c r="C235" s="48">
        <v>51.635179999999998</v>
      </c>
      <c r="D235" s="48">
        <v>87.345039999999997</v>
      </c>
      <c r="E235" s="48">
        <v>65.660420000000002</v>
      </c>
      <c r="F235" s="48">
        <v>20.818439999999999</v>
      </c>
      <c r="G235" s="48">
        <v>22.78997</v>
      </c>
      <c r="H235">
        <v>73.81</v>
      </c>
      <c r="I235" s="48">
        <v>4.3455000000000004</v>
      </c>
      <c r="J235" s="49">
        <v>399.42406999999997</v>
      </c>
      <c r="K235" s="49">
        <v>7995.4213799999998</v>
      </c>
      <c r="L235" s="50">
        <v>-4.1753006946628535E-2</v>
      </c>
      <c r="M235" s="50">
        <v>-3.0710789586414267E-2</v>
      </c>
      <c r="N235" s="50">
        <v>-1.8855555541826385E-2</v>
      </c>
      <c r="O235" s="50">
        <v>-3.7076003049190898E-2</v>
      </c>
      <c r="P235" s="50">
        <v>-3.5952586799711028E-2</v>
      </c>
      <c r="Q235" s="50">
        <v>-1.9842727343886368E-2</v>
      </c>
      <c r="R235" s="47">
        <v>-2.8487532464205788E-2</v>
      </c>
      <c r="S235" s="50">
        <v>-1.7961681745609304E-2</v>
      </c>
      <c r="T235" s="50">
        <v>1.6253507951356605E-2</v>
      </c>
      <c r="U235" s="50">
        <v>-3.4081939206691558E-2</v>
      </c>
      <c r="V235" s="50">
        <v>4.1367626343586927E-3</v>
      </c>
      <c r="W235" s="50">
        <f t="shared" si="139"/>
        <v>-2.8487532464205788E-2</v>
      </c>
      <c r="AO235">
        <f t="shared" si="140"/>
        <v>1</v>
      </c>
    </row>
    <row r="236" spans="1:41">
      <c r="A236" s="3">
        <v>44379</v>
      </c>
      <c r="B236" s="48">
        <v>53.798760000000001</v>
      </c>
      <c r="C236" s="48">
        <v>53.271180000000001</v>
      </c>
      <c r="D236" s="48">
        <v>89.023629999999997</v>
      </c>
      <c r="E236" s="48">
        <v>68.188580000000002</v>
      </c>
      <c r="F236" s="48">
        <v>21.594830000000002</v>
      </c>
      <c r="G236" s="48">
        <v>23.251339999999999</v>
      </c>
      <c r="H236">
        <v>75.16</v>
      </c>
      <c r="I236" s="48">
        <v>4.2759999999999998</v>
      </c>
      <c r="J236" s="49">
        <v>413.51755000000003</v>
      </c>
      <c r="K236" s="49">
        <v>7962.4824799999997</v>
      </c>
      <c r="L236" s="50">
        <v>2.3487097106813071E-2</v>
      </c>
      <c r="M236" s="50">
        <v>-2.3043521557579272E-2</v>
      </c>
      <c r="N236" s="50">
        <v>-1.1463205766725548E-2</v>
      </c>
      <c r="O236" s="50">
        <v>-2.1448925788579487E-2</v>
      </c>
      <c r="P236" s="50">
        <v>-1.2445254189309085E-2</v>
      </c>
      <c r="Q236" s="50">
        <v>-1.780894887113682E-2</v>
      </c>
      <c r="R236" s="47">
        <v>-1.7241971234666042E-2</v>
      </c>
      <c r="S236" s="50">
        <v>1.4989871708305236E-2</v>
      </c>
      <c r="T236" s="50">
        <v>-3.7278657968312645E-3</v>
      </c>
      <c r="U236" s="50">
        <v>-1.0804830052956738E-2</v>
      </c>
      <c r="V236" s="50">
        <v>1.6955989419700668E-2</v>
      </c>
      <c r="W236" s="50">
        <f t="shared" si="139"/>
        <v>-1.7241971234666042E-2</v>
      </c>
      <c r="AO236">
        <f t="shared" si="140"/>
        <v>1</v>
      </c>
    </row>
    <row r="237" spans="1:41">
      <c r="A237" s="3">
        <v>44372</v>
      </c>
      <c r="B237" s="48">
        <v>52.56418</v>
      </c>
      <c r="C237" s="48">
        <v>54.52769</v>
      </c>
      <c r="D237" s="48">
        <v>90.055959999999999</v>
      </c>
      <c r="E237" s="48">
        <v>69.683210000000003</v>
      </c>
      <c r="F237" s="48">
        <v>21.866969999999998</v>
      </c>
      <c r="G237" s="48">
        <v>23.672930000000001</v>
      </c>
      <c r="H237">
        <v>74.05</v>
      </c>
      <c r="I237" s="48">
        <v>4.2919999999999998</v>
      </c>
      <c r="J237" s="49">
        <v>418.03433999999999</v>
      </c>
      <c r="K237" s="49">
        <v>7829.7218000000003</v>
      </c>
      <c r="L237" s="50">
        <v>6.5704932284662343E-2</v>
      </c>
      <c r="M237" s="50">
        <v>7.0529755037965769E-2</v>
      </c>
      <c r="N237" s="50">
        <v>4.1444311916271959E-2</v>
      </c>
      <c r="O237" s="50">
        <v>0.10515699786068078</v>
      </c>
      <c r="P237" s="50">
        <v>4.6743301254925651E-2</v>
      </c>
      <c r="Q237" s="50">
        <v>0.11252343317860825</v>
      </c>
      <c r="R237" s="47">
        <v>7.5279559849690481E-2</v>
      </c>
      <c r="S237" s="50">
        <v>3.8715107308177732E-2</v>
      </c>
      <c r="T237" s="50">
        <v>3.2475342795285078E-2</v>
      </c>
      <c r="U237" s="50">
        <v>6.6632656297518356E-2</v>
      </c>
      <c r="V237" s="50">
        <v>2.7530038001169377E-2</v>
      </c>
      <c r="W237" s="50">
        <f t="shared" si="139"/>
        <v>7.5279559849690481E-2</v>
      </c>
      <c r="AO237">
        <f t="shared" si="140"/>
        <v>1</v>
      </c>
    </row>
    <row r="238" spans="1:41">
      <c r="A238" s="3">
        <v>44365</v>
      </c>
      <c r="B238" s="48">
        <v>49.323390000000003</v>
      </c>
      <c r="C238" s="48">
        <v>50.93524</v>
      </c>
      <c r="D238" s="48">
        <v>86.472179999999994</v>
      </c>
      <c r="E238" s="48">
        <v>63.052770000000002</v>
      </c>
      <c r="F238" s="48">
        <v>20.89048</v>
      </c>
      <c r="G238" s="48">
        <v>21.278590000000001</v>
      </c>
      <c r="H238">
        <v>71.290000000000006</v>
      </c>
      <c r="I238" s="48">
        <v>4.157</v>
      </c>
      <c r="J238" s="49">
        <v>391.91969</v>
      </c>
      <c r="K238" s="49">
        <v>7619.9444400000002</v>
      </c>
      <c r="L238" s="50">
        <v>-4.0687086905792369E-2</v>
      </c>
      <c r="M238" s="50">
        <v>-2.8470348219306274E-2</v>
      </c>
      <c r="N238" s="50">
        <v>-4.5222855951643881E-2</v>
      </c>
      <c r="O238" s="50">
        <v>-7.1746227009246155E-2</v>
      </c>
      <c r="P238" s="50">
        <v>-5.2287658791474567E-2</v>
      </c>
      <c r="Q238" s="50">
        <v>-8.6718949176490367E-2</v>
      </c>
      <c r="R238" s="47">
        <v>-5.6889207829632249E-2</v>
      </c>
      <c r="S238" s="50">
        <v>1.9593821510297538E-2</v>
      </c>
      <c r="T238" s="50">
        <v>-8.385674931129472E-2</v>
      </c>
      <c r="U238" s="50">
        <v>-5.2124602276324872E-2</v>
      </c>
      <c r="V238" s="50">
        <v>-1.8810516871944682E-2</v>
      </c>
      <c r="W238" s="50">
        <f t="shared" si="139"/>
        <v>-5.6889207829632249E-2</v>
      </c>
      <c r="AO238">
        <f t="shared" si="140"/>
        <v>1</v>
      </c>
    </row>
    <row r="239" spans="1:41">
      <c r="A239" s="3">
        <v>44358</v>
      </c>
      <c r="B239" s="48">
        <v>51.415329999999997</v>
      </c>
      <c r="C239" s="48">
        <v>52.427880000000002</v>
      </c>
      <c r="D239" s="48">
        <v>90.567920000000001</v>
      </c>
      <c r="E239" s="48">
        <v>67.926220000000001</v>
      </c>
      <c r="F239" s="48">
        <v>22.043060000000001</v>
      </c>
      <c r="G239" s="48">
        <v>23.299060000000001</v>
      </c>
      <c r="H239">
        <v>69.92</v>
      </c>
      <c r="I239" s="48">
        <v>4.5374999999999996</v>
      </c>
      <c r="J239" s="49">
        <v>413.47174000000001</v>
      </c>
      <c r="K239" s="49">
        <v>7766.0274300000001</v>
      </c>
      <c r="L239" s="50">
        <v>2.0051667782703397E-3</v>
      </c>
      <c r="M239" s="50">
        <v>1.1716939369788459E-2</v>
      </c>
      <c r="N239" s="50">
        <v>-4.9792828347349216E-3</v>
      </c>
      <c r="O239" s="50">
        <v>-2.3096362891646183E-2</v>
      </c>
      <c r="P239" s="50">
        <v>3.6443075679026826E-3</v>
      </c>
      <c r="Q239" s="50">
        <v>-6.4030151496647925E-2</v>
      </c>
      <c r="R239" s="47">
        <v>-1.5348910057067577E-2</v>
      </c>
      <c r="S239" s="50">
        <v>4.3091065785694216E-3</v>
      </c>
      <c r="T239" s="50">
        <v>1.8767939942592182E-3</v>
      </c>
      <c r="U239" s="50">
        <v>-5.7141796315609561E-3</v>
      </c>
      <c r="V239" s="50">
        <v>4.2585039623734833E-3</v>
      </c>
      <c r="W239" s="50">
        <f t="shared" si="139"/>
        <v>-1.5348910057067577E-2</v>
      </c>
      <c r="AO239">
        <f t="shared" si="140"/>
        <v>1</v>
      </c>
    </row>
    <row r="240" spans="1:41">
      <c r="A240" s="3">
        <v>44351</v>
      </c>
      <c r="B240" s="48">
        <v>51.312440000000002</v>
      </c>
      <c r="C240" s="48">
        <v>51.820700000000002</v>
      </c>
      <c r="D240" s="48">
        <v>91.021140000000003</v>
      </c>
      <c r="E240" s="48">
        <v>69.532160000000005</v>
      </c>
      <c r="F240" s="48">
        <v>21.96302</v>
      </c>
      <c r="G240" s="48">
        <v>24.892959999999999</v>
      </c>
      <c r="H240">
        <v>69.62</v>
      </c>
      <c r="I240" s="48">
        <v>4.5289999999999999</v>
      </c>
      <c r="J240" s="49">
        <v>415.84796999999998</v>
      </c>
      <c r="K240" s="49">
        <v>7733.0960100000002</v>
      </c>
      <c r="L240" s="50">
        <v>7.3735167266424595E-2</v>
      </c>
      <c r="M240" s="50">
        <v>5.2766837845623638E-2</v>
      </c>
      <c r="N240" s="50">
        <v>4.4898383699513822E-2</v>
      </c>
      <c r="O240" s="50">
        <v>8.862337024695166E-2</v>
      </c>
      <c r="P240" s="50">
        <v>4.613058734822828E-2</v>
      </c>
      <c r="Q240" s="50">
        <v>0.19201802036485094</v>
      </c>
      <c r="R240" s="47">
        <v>8.4887439901033673E-2</v>
      </c>
      <c r="S240" s="50">
        <v>4.975874547647785E-2</v>
      </c>
      <c r="T240" s="50">
        <v>-3.1747728487439897E-2</v>
      </c>
      <c r="U240" s="50">
        <v>6.6778532950585667E-2</v>
      </c>
      <c r="V240" s="50">
        <v>6.349759102535435E-3</v>
      </c>
      <c r="W240" s="50">
        <f t="shared" si="139"/>
        <v>8.4887439901033673E-2</v>
      </c>
      <c r="AO240">
        <f t="shared" si="140"/>
        <v>1</v>
      </c>
    </row>
    <row r="241" spans="1:41">
      <c r="A241" s="3">
        <v>44344</v>
      </c>
      <c r="B241" s="48">
        <v>47.788730000000001</v>
      </c>
      <c r="C241" s="48">
        <v>49.22334</v>
      </c>
      <c r="D241" s="48">
        <v>87.110039999999998</v>
      </c>
      <c r="E241" s="48">
        <v>63.871639999999999</v>
      </c>
      <c r="F241" s="48">
        <v>20.994530000000001</v>
      </c>
      <c r="G241" s="48">
        <v>20.883040000000001</v>
      </c>
      <c r="H241">
        <v>66.319999999999993</v>
      </c>
      <c r="I241" s="48">
        <v>4.6775000000000002</v>
      </c>
      <c r="J241" s="49">
        <v>389.81659000000002</v>
      </c>
      <c r="K241" s="49">
        <v>7684.3025399999997</v>
      </c>
      <c r="L241" s="50">
        <v>1.6172177943420962E-3</v>
      </c>
      <c r="M241" s="50">
        <v>-9.3348060142700584E-3</v>
      </c>
      <c r="N241" s="50">
        <v>-3.1694642029748143E-3</v>
      </c>
      <c r="O241" s="50">
        <v>3.3721360956804336E-3</v>
      </c>
      <c r="P241" s="50">
        <v>-1.0935310093679318E-2</v>
      </c>
      <c r="Q241" s="50">
        <v>4.7731574925733877E-2</v>
      </c>
      <c r="R241" s="47">
        <v>5.5328261420980237E-3</v>
      </c>
      <c r="S241" s="50">
        <v>4.3095312991506596E-2</v>
      </c>
      <c r="T241" s="50">
        <v>4.3851818790448638E-2</v>
      </c>
      <c r="U241" s="50">
        <v>-2.3438863703173496E-4</v>
      </c>
      <c r="V241" s="50">
        <v>1.1850737724508065E-2</v>
      </c>
      <c r="W241" s="50">
        <f t="shared" si="139"/>
        <v>5.5328261420980237E-3</v>
      </c>
      <c r="AO241">
        <f t="shared" si="140"/>
        <v>1</v>
      </c>
    </row>
    <row r="242" spans="1:41">
      <c r="A242" s="3">
        <v>44337</v>
      </c>
      <c r="B242" s="48">
        <v>47.711570000000002</v>
      </c>
      <c r="C242" s="48">
        <v>49.687159999999999</v>
      </c>
      <c r="D242" s="48">
        <v>87.387010000000004</v>
      </c>
      <c r="E242" s="48">
        <v>63.656979999999997</v>
      </c>
      <c r="F242" s="48">
        <v>21.226649999999999</v>
      </c>
      <c r="G242" s="48">
        <v>19.93167</v>
      </c>
      <c r="H242">
        <v>63.58</v>
      </c>
      <c r="I242" s="48">
        <v>4.4809999999999999</v>
      </c>
      <c r="J242" s="49">
        <v>389.90798000000001</v>
      </c>
      <c r="K242" s="49">
        <v>7594.3044300000001</v>
      </c>
      <c r="L242" s="50">
        <v>-1.5392879570476969E-2</v>
      </c>
      <c r="M242" s="50">
        <v>-3.0442603175272143E-2</v>
      </c>
      <c r="N242" s="50">
        <v>-3.7229289282559752E-2</v>
      </c>
      <c r="O242" s="50">
        <v>-3.062951006702308E-2</v>
      </c>
      <c r="P242" s="50">
        <v>-4.8779458714435231E-3</v>
      </c>
      <c r="Q242" s="50">
        <v>-3.9044409013615722E-2</v>
      </c>
      <c r="R242" s="47">
        <v>-2.8444751481982843E-2</v>
      </c>
      <c r="S242" s="50">
        <v>-2.7233782129743034E-2</v>
      </c>
      <c r="T242" s="50">
        <v>-3.7275754646041381E-2</v>
      </c>
      <c r="U242" s="50">
        <v>-2.8361834136212183E-2</v>
      </c>
      <c r="V242" s="50">
        <v>-4.0342393007319899E-3</v>
      </c>
      <c r="W242" s="50">
        <f t="shared" si="139"/>
        <v>-2.8444751481982843E-2</v>
      </c>
      <c r="AO242">
        <f t="shared" si="140"/>
        <v>1</v>
      </c>
    </row>
    <row r="243" spans="1:41">
      <c r="A243" s="3">
        <v>44330</v>
      </c>
      <c r="B243" s="48">
        <v>48.457470000000001</v>
      </c>
      <c r="C243" s="48">
        <v>51.247259999999997</v>
      </c>
      <c r="D243" s="48">
        <v>90.766170000000002</v>
      </c>
      <c r="E243" s="48">
        <v>65.668369999999996</v>
      </c>
      <c r="F243" s="48">
        <v>21.3307</v>
      </c>
      <c r="G243" s="48">
        <v>20.741510000000002</v>
      </c>
      <c r="H243">
        <v>65.36</v>
      </c>
      <c r="I243" s="48">
        <v>4.6544999999999996</v>
      </c>
      <c r="J243" s="49">
        <v>401.28928000000002</v>
      </c>
      <c r="K243" s="49">
        <v>7625.0657700000002</v>
      </c>
      <c r="L243" s="50">
        <v>-2.4550849758721016E-3</v>
      </c>
      <c r="M243" s="50">
        <v>-1.2409235556170573E-2</v>
      </c>
      <c r="N243" s="50">
        <v>-4.999112058248989E-3</v>
      </c>
      <c r="O243" s="50">
        <v>-6.0168728547930206E-3</v>
      </c>
      <c r="P243" s="50">
        <v>-2.9927930850259798E-3</v>
      </c>
      <c r="Q243" s="50">
        <v>6.1021424923033418E-3</v>
      </c>
      <c r="R243" s="47">
        <v>-4.0631742123870438E-3</v>
      </c>
      <c r="S243" s="50">
        <v>7.0878274268104668E-3</v>
      </c>
      <c r="T243" s="50">
        <v>-1.9795724965778749E-2</v>
      </c>
      <c r="U243" s="50">
        <v>-8.3086089638099159E-3</v>
      </c>
      <c r="V243" s="50">
        <v>-1.3589189109416866E-2</v>
      </c>
      <c r="W243" s="50">
        <f t="shared" si="139"/>
        <v>-4.0631742123870438E-3</v>
      </c>
      <c r="AO243">
        <f t="shared" si="140"/>
        <v>1</v>
      </c>
    </row>
    <row r="244" spans="1:41">
      <c r="A244" s="3">
        <v>44323</v>
      </c>
      <c r="B244" s="48">
        <v>48.576729999999998</v>
      </c>
      <c r="C244" s="48">
        <v>51.891190000000002</v>
      </c>
      <c r="D244" s="48">
        <v>91.222200000000001</v>
      </c>
      <c r="E244" s="48">
        <v>66.065880000000007</v>
      </c>
      <c r="F244" s="48">
        <v>21.394729999999999</v>
      </c>
      <c r="G244" s="48">
        <v>20.61571</v>
      </c>
      <c r="H244">
        <v>64.900000000000006</v>
      </c>
      <c r="I244" s="48">
        <v>4.7484999999999999</v>
      </c>
      <c r="J244" s="49">
        <v>404.65136999999999</v>
      </c>
      <c r="K244" s="49">
        <v>7730.1117199999999</v>
      </c>
      <c r="L244" s="50">
        <v>0.11654267718895484</v>
      </c>
      <c r="M244" s="50">
        <v>9.0670952182878795E-2</v>
      </c>
      <c r="N244" s="50">
        <v>6.742994296958349E-2</v>
      </c>
      <c r="O244" s="50">
        <v>0.12846265515621069</v>
      </c>
      <c r="P244" s="50">
        <v>7.4842539483817694E-2</v>
      </c>
      <c r="Q244" s="50">
        <v>0.12147101030640717</v>
      </c>
      <c r="R244" s="47">
        <v>9.6575420019779562E-2</v>
      </c>
      <c r="S244" s="50">
        <v>2.076124567474058E-2</v>
      </c>
      <c r="T244" s="50">
        <v>6.2779767233661632E-2</v>
      </c>
      <c r="U244" s="50">
        <v>8.8941414208391523E-2</v>
      </c>
      <c r="V244" s="50">
        <v>1.253483505020303E-2</v>
      </c>
      <c r="W244" s="50">
        <f t="shared" si="139"/>
        <v>9.6575420019779562E-2</v>
      </c>
      <c r="AO244">
        <f t="shared" si="140"/>
        <v>1</v>
      </c>
    </row>
    <row r="245" spans="1:41">
      <c r="A245" s="3">
        <v>44316</v>
      </c>
      <c r="B245" s="48">
        <v>43.50638</v>
      </c>
      <c r="C245" s="48">
        <v>47.577309999999997</v>
      </c>
      <c r="D245" s="48">
        <v>85.45966</v>
      </c>
      <c r="E245" s="48">
        <v>58.545029999999997</v>
      </c>
      <c r="F245" s="48">
        <v>19.904990000000002</v>
      </c>
      <c r="G245" s="48">
        <v>18.382739999999998</v>
      </c>
      <c r="H245">
        <v>63.58</v>
      </c>
      <c r="I245" s="48">
        <v>4.468</v>
      </c>
      <c r="J245" s="49">
        <v>371.60068000000001</v>
      </c>
      <c r="K245" s="49">
        <v>7634.4155799999999</v>
      </c>
      <c r="L245" s="50">
        <v>2.8559986042005381E-2</v>
      </c>
      <c r="M245" s="50">
        <v>3.0052250286971782E-2</v>
      </c>
      <c r="N245" s="50">
        <v>1.4968047263067108E-2</v>
      </c>
      <c r="O245" s="50">
        <v>6.6319210765729553E-2</v>
      </c>
      <c r="P245" s="50">
        <v>2.6101287408511809E-2</v>
      </c>
      <c r="Q245" s="50">
        <v>9.0485537796776372E-2</v>
      </c>
      <c r="R245" s="47">
        <v>4.5585266704211327E-2</v>
      </c>
      <c r="S245" s="50">
        <v>2.3173479240424788E-2</v>
      </c>
      <c r="T245" s="50">
        <v>3.0442804428044257E-2</v>
      </c>
      <c r="U245" s="50">
        <v>3.5856745622816266E-2</v>
      </c>
      <c r="V245" s="50">
        <v>3.4377116192874091E-4</v>
      </c>
      <c r="W245" s="50">
        <f t="shared" si="139"/>
        <v>4.5585266704211327E-2</v>
      </c>
      <c r="AO245">
        <f t="shared" si="140"/>
        <v>1</v>
      </c>
    </row>
    <row r="246" spans="1:41">
      <c r="A246" s="3">
        <v>44309</v>
      </c>
      <c r="B246" s="48">
        <v>42.298340000000003</v>
      </c>
      <c r="C246" s="48">
        <v>46.189219999999999</v>
      </c>
      <c r="D246" s="48">
        <v>84.199359999999999</v>
      </c>
      <c r="E246" s="48">
        <v>54.903849999999998</v>
      </c>
      <c r="F246" s="48">
        <v>19.39866</v>
      </c>
      <c r="G246" s="48">
        <v>16.857389999999999</v>
      </c>
      <c r="H246">
        <v>62.14</v>
      </c>
      <c r="I246" s="48">
        <v>4.3360000000000003</v>
      </c>
      <c r="J246" s="49">
        <v>358.73752000000002</v>
      </c>
      <c r="K246" s="49">
        <v>7631.7919899999997</v>
      </c>
      <c r="L246" s="50">
        <v>-2.6815394129924841E-2</v>
      </c>
      <c r="M246" s="50">
        <v>-1.9237621142867534E-2</v>
      </c>
      <c r="N246" s="50">
        <v>-1.3694637773088214E-2</v>
      </c>
      <c r="O246" s="50">
        <v>-2.0564386507784471E-2</v>
      </c>
      <c r="P246" s="50">
        <v>-2.6211283577324385E-2</v>
      </c>
      <c r="Q246" s="50">
        <v>-2.011003670796685E-2</v>
      </c>
      <c r="R246" s="47">
        <v>-1.9963593141806291E-2</v>
      </c>
      <c r="S246" s="50">
        <v>-1.6616553252096766E-2</v>
      </c>
      <c r="T246" s="50">
        <v>4.0307101727447225E-2</v>
      </c>
      <c r="U246" s="50">
        <v>-1.7665144722605386E-2</v>
      </c>
      <c r="V246" s="50">
        <v>-1.1626367602282084E-3</v>
      </c>
      <c r="W246" s="50">
        <f t="shared" si="139"/>
        <v>-1.9963593141806291E-2</v>
      </c>
      <c r="AO246">
        <f t="shared" si="140"/>
        <v>1</v>
      </c>
    </row>
    <row r="247" spans="1:41">
      <c r="A247" s="3">
        <v>44302</v>
      </c>
      <c r="B247" s="48">
        <v>43.463839999999998</v>
      </c>
      <c r="C247" s="48">
        <v>47.095219999999998</v>
      </c>
      <c r="D247" s="48">
        <v>85.368449999999996</v>
      </c>
      <c r="E247" s="48">
        <v>56.056620000000002</v>
      </c>
      <c r="F247" s="48">
        <v>19.920809999999999</v>
      </c>
      <c r="G247" s="48">
        <v>17.20335</v>
      </c>
      <c r="H247">
        <v>63.19</v>
      </c>
      <c r="I247" s="48">
        <v>4.1680000000000001</v>
      </c>
      <c r="J247" s="49">
        <v>365.18862999999999</v>
      </c>
      <c r="K247" s="49">
        <v>7640.6753200000003</v>
      </c>
      <c r="L247" s="50">
        <v>-2.7327206471157162E-3</v>
      </c>
      <c r="M247" s="50">
        <v>1.4139967242753571E-2</v>
      </c>
      <c r="N247" s="50">
        <v>3.8858483987103121E-4</v>
      </c>
      <c r="O247" s="50">
        <v>-1.2057990017764975E-2</v>
      </c>
      <c r="P247" s="50">
        <v>3.2390451605814885E-2</v>
      </c>
      <c r="Q247" s="50">
        <v>-7.2594443466643677E-3</v>
      </c>
      <c r="R247" s="47">
        <v>5.5203138648020292E-3</v>
      </c>
      <c r="S247" s="50">
        <v>6.4700926705981487E-2</v>
      </c>
      <c r="T247" s="50">
        <v>3.1683168316831711E-2</v>
      </c>
      <c r="U247" s="50">
        <v>2.3006150123616731E-3</v>
      </c>
      <c r="V247" s="50">
        <v>1.3836950628885791E-2</v>
      </c>
      <c r="W247" s="50">
        <f t="shared" si="139"/>
        <v>5.5203138648020292E-3</v>
      </c>
      <c r="AO247">
        <f t="shared" si="140"/>
        <v>1</v>
      </c>
    </row>
    <row r="248" spans="1:41">
      <c r="A248" s="3">
        <v>44295</v>
      </c>
      <c r="B248" s="48">
        <v>43.582940000000001</v>
      </c>
      <c r="C248" s="48">
        <v>46.438580000000002</v>
      </c>
      <c r="D248" s="48">
        <v>85.335290000000001</v>
      </c>
      <c r="E248" s="48">
        <v>56.7408</v>
      </c>
      <c r="F248" s="48">
        <v>19.295809999999999</v>
      </c>
      <c r="G248" s="48">
        <v>17.329149999999998</v>
      </c>
      <c r="H248">
        <v>59.35</v>
      </c>
      <c r="I248" s="48">
        <v>4.04</v>
      </c>
      <c r="J248" s="49">
        <v>364.35039999999998</v>
      </c>
      <c r="K248" s="49">
        <v>7536.3945999999996</v>
      </c>
      <c r="L248" s="50">
        <v>-5.1647558733828092E-2</v>
      </c>
      <c r="M248" s="50">
        <v>-2.6485477859519047E-2</v>
      </c>
      <c r="N248" s="50">
        <v>-2.6761210085198939E-2</v>
      </c>
      <c r="O248" s="50">
        <v>-4.7385122460659845E-2</v>
      </c>
      <c r="P248" s="50">
        <v>-7.7300727702632743E-3</v>
      </c>
      <c r="Q248" s="50">
        <v>-6.212774847121505E-2</v>
      </c>
      <c r="R248" s="47">
        <v>-3.4097926329371232E-2</v>
      </c>
      <c r="S248" s="50">
        <v>-3.4174125305126091E-2</v>
      </c>
      <c r="T248" s="50">
        <v>1.2404460593910649E-2</v>
      </c>
      <c r="U248" s="50">
        <v>-4.0454433539408363E-2</v>
      </c>
      <c r="V248" s="50">
        <v>2.741565426955872E-2</v>
      </c>
      <c r="W248" s="50">
        <f t="shared" si="139"/>
        <v>-3.4097926329371232E-2</v>
      </c>
      <c r="AO248">
        <f t="shared" si="140"/>
        <v>1</v>
      </c>
    </row>
    <row r="249" spans="1:41">
      <c r="A249" s="3">
        <v>44287</v>
      </c>
      <c r="B249" s="48">
        <v>45.956479999999999</v>
      </c>
      <c r="C249" s="48">
        <v>47.701990000000002</v>
      </c>
      <c r="D249" s="48">
        <v>87.681759999999997</v>
      </c>
      <c r="E249" s="48">
        <v>59.563209999999998</v>
      </c>
      <c r="F249" s="48">
        <v>19.44613</v>
      </c>
      <c r="G249" s="48">
        <v>18.47709</v>
      </c>
      <c r="H249">
        <v>61.45</v>
      </c>
      <c r="I249" s="48">
        <v>3.9904999999999999</v>
      </c>
      <c r="J249" s="49">
        <v>379.71141</v>
      </c>
      <c r="K249" s="49">
        <v>7335.2927499999996</v>
      </c>
      <c r="L249" s="50">
        <v>-1.853207196359663E-2</v>
      </c>
      <c r="M249" s="50">
        <v>-5.54495009899314E-3</v>
      </c>
      <c r="N249" s="50">
        <v>-1.6095956547504175E-2</v>
      </c>
      <c r="O249" s="50">
        <v>6.1431220580430157E-3</v>
      </c>
      <c r="P249" s="50">
        <v>-2.5763049482549705E-2</v>
      </c>
      <c r="Q249" s="50">
        <v>3.342146018379677E-2</v>
      </c>
      <c r="R249" s="47">
        <v>-1.5678747774414471E-3</v>
      </c>
      <c r="S249" s="50">
        <v>7.8727242906349026E-3</v>
      </c>
      <c r="T249" s="50">
        <v>-1.9051130776794434E-2</v>
      </c>
      <c r="U249" s="50">
        <v>-3.8569019033685148E-3</v>
      </c>
      <c r="V249" s="50">
        <v>1.153625745757747E-2</v>
      </c>
      <c r="W249" s="50">
        <f t="shared" si="139"/>
        <v>-1.5678747774414471E-3</v>
      </c>
      <c r="AO249">
        <f t="shared" si="140"/>
        <v>1</v>
      </c>
    </row>
    <row r="250" spans="1:41">
      <c r="A250" s="3">
        <v>44281</v>
      </c>
      <c r="B250" s="48">
        <v>46.82423</v>
      </c>
      <c r="C250" s="48">
        <v>47.967970000000001</v>
      </c>
      <c r="D250" s="48">
        <v>89.116169999999997</v>
      </c>
      <c r="E250" s="48">
        <v>59.199539999999999</v>
      </c>
      <c r="F250" s="48">
        <v>19.960370000000001</v>
      </c>
      <c r="G250" s="48">
        <v>17.879529999999999</v>
      </c>
      <c r="H250">
        <v>60.97</v>
      </c>
      <c r="I250" s="48">
        <v>4.0679999999999996</v>
      </c>
      <c r="J250" s="49">
        <v>381.18159000000003</v>
      </c>
      <c r="K250" s="49">
        <v>7251.6360100000002</v>
      </c>
      <c r="L250" s="50">
        <v>4.6387985815818267E-2</v>
      </c>
      <c r="M250" s="50">
        <v>2.1596705876740563E-2</v>
      </c>
      <c r="N250" s="50">
        <v>3.9659487551374051E-2</v>
      </c>
      <c r="O250" s="50">
        <v>6.8493106180522512E-2</v>
      </c>
      <c r="P250" s="50">
        <v>-8.2547843615211614E-3</v>
      </c>
      <c r="Q250" s="50">
        <v>1.7620942980980381E-3</v>
      </c>
      <c r="R250" s="47">
        <v>2.46513219090428E-2</v>
      </c>
      <c r="S250" s="50">
        <v>-7.6497395833333703E-3</v>
      </c>
      <c r="T250" s="50">
        <v>-1.0940919037199293E-2</v>
      </c>
      <c r="U250" s="50">
        <v>2.9910037390350031E-2</v>
      </c>
      <c r="V250" s="50">
        <v>1.5776659192601405E-2</v>
      </c>
      <c r="W250" s="50">
        <f t="shared" si="139"/>
        <v>2.46513219090428E-2</v>
      </c>
      <c r="AO250">
        <f t="shared" si="140"/>
        <v>1</v>
      </c>
    </row>
    <row r="251" spans="1:41">
      <c r="A251" s="3">
        <v>44274</v>
      </c>
      <c r="B251" s="48">
        <v>44.748440000000002</v>
      </c>
      <c r="C251" s="48">
        <v>46.953919999999997</v>
      </c>
      <c r="D251" s="48">
        <v>85.71669</v>
      </c>
      <c r="E251" s="48">
        <v>55.404699999999998</v>
      </c>
      <c r="F251" s="48">
        <v>20.12651</v>
      </c>
      <c r="G251" s="48">
        <v>17.84808</v>
      </c>
      <c r="H251">
        <v>61.44</v>
      </c>
      <c r="I251" s="48">
        <v>4.1130000000000004</v>
      </c>
      <c r="J251" s="49">
        <v>370.11153999999999</v>
      </c>
      <c r="K251" s="49">
        <v>7139.0063399999999</v>
      </c>
      <c r="L251" s="50">
        <v>-0.11133644565081824</v>
      </c>
      <c r="M251" s="50">
        <v>-8.8429869513660275E-2</v>
      </c>
      <c r="N251" s="50">
        <v>-7.332376422811604E-2</v>
      </c>
      <c r="O251" s="50">
        <v>-6.5599944412972455E-2</v>
      </c>
      <c r="P251" s="50">
        <v>-5.6379497801822165E-2</v>
      </c>
      <c r="Q251" s="50">
        <v>-6.3917452238920314E-2</v>
      </c>
      <c r="R251" s="47">
        <v>-6.9530105639098255E-2</v>
      </c>
      <c r="S251" s="50">
        <v>-6.3985374771480807E-2</v>
      </c>
      <c r="T251" s="50">
        <v>-6.5217391304346339E-3</v>
      </c>
      <c r="U251" s="50">
        <v>-7.6609667907196255E-2</v>
      </c>
      <c r="V251" s="50">
        <v>-7.5051327502829723E-3</v>
      </c>
      <c r="W251" s="50">
        <f t="shared" si="139"/>
        <v>-6.9530105639098255E-2</v>
      </c>
      <c r="AO251">
        <f t="shared" si="140"/>
        <v>1</v>
      </c>
    </row>
    <row r="252" spans="1:41">
      <c r="A252" s="3">
        <v>44267</v>
      </c>
      <c r="B252" s="48">
        <v>50.354759999999999</v>
      </c>
      <c r="C252" s="48">
        <v>51.508839999999999</v>
      </c>
      <c r="D252" s="48">
        <v>92.499070000000003</v>
      </c>
      <c r="E252" s="48">
        <v>59.294409999999999</v>
      </c>
      <c r="F252" s="48">
        <v>21.329029999999999</v>
      </c>
      <c r="G252" s="48">
        <v>19.066780000000001</v>
      </c>
      <c r="H252">
        <v>65.64</v>
      </c>
      <c r="I252" s="48">
        <v>4.1399999999999997</v>
      </c>
      <c r="J252" s="49">
        <v>400.81808000000001</v>
      </c>
      <c r="K252" s="49">
        <v>7192.9906899999996</v>
      </c>
      <c r="L252" s="50">
        <v>1.4569738175083558E-2</v>
      </c>
      <c r="M252" s="50">
        <v>1.706881708540342E-2</v>
      </c>
      <c r="N252" s="50">
        <v>2.3486201662888728E-2</v>
      </c>
      <c r="O252" s="50">
        <v>5.6315588453379473E-3</v>
      </c>
      <c r="P252" s="50">
        <v>7.0972183399187205E-3</v>
      </c>
      <c r="Q252" s="50">
        <v>-4.1433457359711157E-2</v>
      </c>
      <c r="R252" s="47">
        <v>2.3700677147675321E-3</v>
      </c>
      <c r="S252" s="50">
        <v>-6.8088969586926895E-3</v>
      </c>
      <c r="T252" s="50">
        <v>1.5826278984173658E-2</v>
      </c>
      <c r="U252" s="50">
        <v>1.0795479577493605E-2</v>
      </c>
      <c r="V252" s="50">
        <v>2.673224692217091E-2</v>
      </c>
      <c r="W252" s="50">
        <f t="shared" si="139"/>
        <v>2.3700677147675321E-3</v>
      </c>
      <c r="AO252">
        <f t="shared" si="140"/>
        <v>1</v>
      </c>
    </row>
    <row r="253" spans="1:41">
      <c r="A253" s="3">
        <v>44260</v>
      </c>
      <c r="B253" s="48">
        <v>49.631639999999997</v>
      </c>
      <c r="C253" s="48">
        <v>50.644399999999997</v>
      </c>
      <c r="D253" s="48">
        <v>90.376469999999998</v>
      </c>
      <c r="E253" s="48">
        <v>58.962359999999997</v>
      </c>
      <c r="F253" s="48">
        <v>21.178719999999998</v>
      </c>
      <c r="G253" s="48">
        <v>19.890930000000001</v>
      </c>
      <c r="H253">
        <v>66.09</v>
      </c>
      <c r="I253" s="48">
        <v>4.0754999999999999</v>
      </c>
      <c r="J253" s="49">
        <v>396.53726999999998</v>
      </c>
      <c r="K253" s="49">
        <v>7005.7122600000002</v>
      </c>
      <c r="L253" s="50">
        <v>0.12170745218097423</v>
      </c>
      <c r="M253" s="50">
        <v>0.12065463203501503</v>
      </c>
      <c r="N253" s="50">
        <v>9.0000034975918908E-2</v>
      </c>
      <c r="O253" s="50">
        <v>0.15520439304922373</v>
      </c>
      <c r="P253" s="50">
        <v>9.6681586856424362E-2</v>
      </c>
      <c r="Q253" s="50">
        <v>0.18895062827932407</v>
      </c>
      <c r="R253" s="47">
        <v>0.13029825503918122</v>
      </c>
      <c r="S253" s="50">
        <v>7.4634146341463481E-2</v>
      </c>
      <c r="T253" s="50">
        <v>-4.1539401343922977E-3</v>
      </c>
      <c r="U253" s="50">
        <v>0.10091116615180429</v>
      </c>
      <c r="V253" s="50">
        <v>8.2920778108934723E-3</v>
      </c>
      <c r="W253" s="50">
        <f t="shared" si="139"/>
        <v>0.13029825503918122</v>
      </c>
      <c r="AO253">
        <f t="shared" si="140"/>
        <v>1</v>
      </c>
    </row>
    <row r="254" spans="1:41">
      <c r="A254" s="3">
        <v>44253</v>
      </c>
      <c r="B254" s="48">
        <v>44.246510000000001</v>
      </c>
      <c r="C254" s="48">
        <v>45.191800000000001</v>
      </c>
      <c r="D254" s="48">
        <v>82.914190000000005</v>
      </c>
      <c r="E254" s="48">
        <v>51.04063</v>
      </c>
      <c r="F254" s="48">
        <v>19.311640000000001</v>
      </c>
      <c r="G254" s="48">
        <v>16.72982</v>
      </c>
      <c r="H254">
        <v>61.5</v>
      </c>
      <c r="I254" s="48">
        <v>4.0925000000000002</v>
      </c>
      <c r="J254" s="49">
        <v>360.19006999999999</v>
      </c>
      <c r="K254" s="49">
        <v>6948.0980900000004</v>
      </c>
      <c r="L254" s="50">
        <v>7.4142821040488194E-2</v>
      </c>
      <c r="M254" s="50">
        <v>3.8189803585712889E-2</v>
      </c>
      <c r="N254" s="50">
        <v>4.3841257531618494E-2</v>
      </c>
      <c r="O254" s="50">
        <v>3.2794879634544083E-2</v>
      </c>
      <c r="P254" s="50">
        <v>6.733711779339191E-2</v>
      </c>
      <c r="Q254" s="50">
        <v>3.4085634090455175E-2</v>
      </c>
      <c r="R254" s="47">
        <v>4.3249738527144511E-2</v>
      </c>
      <c r="S254" s="50">
        <v>3.7799527505906205E-2</v>
      </c>
      <c r="T254" s="50">
        <v>4.5409916543939222E-3</v>
      </c>
      <c r="U254" s="50">
        <v>4.3346476906777731E-2</v>
      </c>
      <c r="V254" s="50">
        <v>-2.4204316563671946E-2</v>
      </c>
      <c r="W254" s="50">
        <f t="shared" si="139"/>
        <v>4.3249738527144511E-2</v>
      </c>
      <c r="AO254">
        <f t="shared" si="140"/>
        <v>1</v>
      </c>
    </row>
    <row r="255" spans="1:41">
      <c r="A255" s="3">
        <v>44246</v>
      </c>
      <c r="B255" s="48">
        <v>41.192390000000003</v>
      </c>
      <c r="C255" s="48">
        <v>43.529420000000002</v>
      </c>
      <c r="D255" s="48">
        <v>79.431799999999996</v>
      </c>
      <c r="E255" s="48">
        <v>49.419910000000002</v>
      </c>
      <c r="F255" s="48">
        <v>18.09329</v>
      </c>
      <c r="G255" s="48">
        <v>16.178370000000001</v>
      </c>
      <c r="H255">
        <v>59.26</v>
      </c>
      <c r="I255" s="48">
        <v>4.0739999999999998</v>
      </c>
      <c r="J255" s="49">
        <v>345.22575000000001</v>
      </c>
      <c r="K255" s="49">
        <v>7120.4435599999997</v>
      </c>
      <c r="L255" s="50">
        <v>2.6717533468576082E-2</v>
      </c>
      <c r="M255" s="50">
        <v>3.6619370823431696E-2</v>
      </c>
      <c r="N255" s="50">
        <v>4.9748048996999916E-2</v>
      </c>
      <c r="O255" s="50">
        <v>2.4418177299291299E-2</v>
      </c>
      <c r="P255" s="50">
        <v>5.7721571082742562E-2</v>
      </c>
      <c r="Q255" s="50">
        <v>4.2542332578735076E-2</v>
      </c>
      <c r="R255" s="47">
        <v>4.2209900156240113E-2</v>
      </c>
      <c r="S255" s="50">
        <v>-2.0208824520041579E-3</v>
      </c>
      <c r="T255" s="50">
        <v>7.5501583949313611E-2</v>
      </c>
      <c r="U255" s="50">
        <v>3.0540561791373433E-2</v>
      </c>
      <c r="V255" s="50">
        <v>-6.881584811360697E-3</v>
      </c>
      <c r="W255" s="50">
        <f t="shared" si="139"/>
        <v>4.2209900156240113E-2</v>
      </c>
      <c r="AO255">
        <f t="shared" si="140"/>
        <v>1</v>
      </c>
    </row>
    <row r="256" spans="1:41">
      <c r="A256" s="3">
        <v>44239</v>
      </c>
      <c r="B256" s="48">
        <v>40.120469999999997</v>
      </c>
      <c r="C256" s="48">
        <v>41.991709999999998</v>
      </c>
      <c r="D256" s="48">
        <v>75.667490000000001</v>
      </c>
      <c r="E256" s="48">
        <v>48.241930000000004</v>
      </c>
      <c r="F256" s="48">
        <v>17.105910000000002</v>
      </c>
      <c r="G256" s="48">
        <v>15.518190000000001</v>
      </c>
      <c r="H256">
        <v>59.38</v>
      </c>
      <c r="I256" s="48">
        <v>3.7879999999999998</v>
      </c>
      <c r="J256" s="49">
        <v>334.99482</v>
      </c>
      <c r="K256" s="49">
        <v>7169.7830299999996</v>
      </c>
      <c r="L256" s="50">
        <v>7.1434637377568944E-2</v>
      </c>
      <c r="M256" s="50">
        <v>2.8587392319932237E-2</v>
      </c>
      <c r="N256" s="50">
        <v>3.6858550098358922E-2</v>
      </c>
      <c r="O256" s="50">
        <v>7.7901402779819717E-2</v>
      </c>
      <c r="P256" s="50">
        <v>5.2859279502188272E-2</v>
      </c>
      <c r="Q256" s="50">
        <v>0.11620133672068977</v>
      </c>
      <c r="R256" s="47">
        <v>6.2481592284197786E-2</v>
      </c>
      <c r="S256" s="50">
        <v>4.4503078276165287E-2</v>
      </c>
      <c r="T256" s="50">
        <v>4.4677330391616144E-2</v>
      </c>
      <c r="U256" s="50">
        <v>4.32778265651792E-2</v>
      </c>
      <c r="V256" s="50">
        <v>1.268319137022722E-2</v>
      </c>
      <c r="W256" s="50">
        <f t="shared" si="139"/>
        <v>6.2481592284197786E-2</v>
      </c>
      <c r="AO256">
        <f t="shared" si="140"/>
        <v>1</v>
      </c>
    </row>
    <row r="257" spans="1:41">
      <c r="A257" s="3">
        <v>44232</v>
      </c>
      <c r="B257" s="48">
        <v>37.44556</v>
      </c>
      <c r="C257" s="48">
        <v>40.824640000000002</v>
      </c>
      <c r="D257" s="48">
        <v>72.977639999999994</v>
      </c>
      <c r="E257" s="48">
        <v>44.755420000000001</v>
      </c>
      <c r="F257" s="48">
        <v>16.2471</v>
      </c>
      <c r="G257" s="48">
        <v>13.90268</v>
      </c>
      <c r="H257">
        <v>56.85</v>
      </c>
      <c r="I257" s="48">
        <v>3.6259999999999999</v>
      </c>
      <c r="J257" s="49">
        <v>321.09838000000002</v>
      </c>
      <c r="K257" s="49">
        <v>7079.98621</v>
      </c>
      <c r="L257" s="50">
        <v>0.10966772994034035</v>
      </c>
      <c r="M257" s="50">
        <v>0.11396060760435933</v>
      </c>
      <c r="N257" s="50">
        <v>4.7652653871243178E-2</v>
      </c>
      <c r="O257" s="50">
        <v>0.11087112030257695</v>
      </c>
      <c r="P257" s="50">
        <v>-6.3456525673941777E-2</v>
      </c>
      <c r="Q257" s="50">
        <v>8.7484991297886117E-2</v>
      </c>
      <c r="R257" s="47">
        <v>5.9302569480424762E-2</v>
      </c>
      <c r="S257" s="50">
        <v>8.9080459770114917E-2</v>
      </c>
      <c r="T257" s="50">
        <v>1.9685039370078705E-2</v>
      </c>
      <c r="U257" s="50">
        <v>8.2906506048102235E-2</v>
      </c>
      <c r="V257" s="50">
        <v>4.6626306765750858E-2</v>
      </c>
      <c r="W257" s="50">
        <f t="shared" si="139"/>
        <v>5.9302569480424762E-2</v>
      </c>
      <c r="AO257">
        <f t="shared" si="140"/>
        <v>1</v>
      </c>
    </row>
    <row r="258" spans="1:41">
      <c r="A258" s="3">
        <v>44225</v>
      </c>
      <c r="B258" s="48">
        <v>33.744840000000003</v>
      </c>
      <c r="C258" s="48">
        <v>36.64819</v>
      </c>
      <c r="D258" s="48">
        <v>69.658240000000006</v>
      </c>
      <c r="E258" s="48">
        <v>40.288580000000003</v>
      </c>
      <c r="F258" s="48">
        <v>17.347940000000001</v>
      </c>
      <c r="G258" s="48">
        <v>12.78425</v>
      </c>
      <c r="H258">
        <v>52.2</v>
      </c>
      <c r="I258" s="48">
        <v>3.556</v>
      </c>
      <c r="J258" s="49">
        <v>296.51533000000001</v>
      </c>
      <c r="K258" s="49">
        <v>6764.57888</v>
      </c>
      <c r="L258" s="50">
        <v>-6.2309671858236104E-2</v>
      </c>
      <c r="M258" s="50">
        <v>-5.4606704704395881E-2</v>
      </c>
      <c r="N258" s="50">
        <v>-7.1187181045872738E-2</v>
      </c>
      <c r="O258" s="50">
        <v>-7.1089839776371067E-2</v>
      </c>
      <c r="P258" s="50">
        <v>-6.9124255814639768E-2</v>
      </c>
      <c r="Q258" s="50">
        <v>-7.5280958205455217E-2</v>
      </c>
      <c r="R258" s="47">
        <v>-6.8257787909346931E-2</v>
      </c>
      <c r="S258" s="50">
        <v>-1.3392003061029056E-3</v>
      </c>
      <c r="T258" s="50">
        <v>-1.9305019305019266E-2</v>
      </c>
      <c r="U258" s="50">
        <v>-6.6212914744576579E-2</v>
      </c>
      <c r="V258" s="50">
        <v>-3.295637660972317E-2</v>
      </c>
      <c r="W258" s="50">
        <f t="shared" si="139"/>
        <v>-6.8257787909346931E-2</v>
      </c>
      <c r="AO258">
        <f t="shared" si="140"/>
        <v>1</v>
      </c>
    </row>
    <row r="259" spans="1:41">
      <c r="A259" s="3">
        <v>44218</v>
      </c>
      <c r="B259" s="48">
        <v>35.987189999999998</v>
      </c>
      <c r="C259" s="48">
        <v>38.76502</v>
      </c>
      <c r="D259" s="48">
        <v>74.997069999999994</v>
      </c>
      <c r="E259" s="48">
        <v>43.371879999999997</v>
      </c>
      <c r="F259" s="48">
        <v>18.636150000000001</v>
      </c>
      <c r="G259" s="48">
        <v>13.825010000000001</v>
      </c>
      <c r="H259">
        <v>52.27</v>
      </c>
      <c r="I259" s="48">
        <v>3.6259999999999999</v>
      </c>
      <c r="J259" s="49">
        <v>317.54061999999999</v>
      </c>
      <c r="K259" s="49">
        <v>6995.1124399999999</v>
      </c>
      <c r="L259" s="50">
        <v>-5.3856316376872715E-2</v>
      </c>
      <c r="M259" s="50">
        <v>-9.6052781509302632E-3</v>
      </c>
      <c r="N259" s="50">
        <v>-3.9092114105994114E-3</v>
      </c>
      <c r="O259" s="50">
        <v>-7.3154376041106861E-2</v>
      </c>
      <c r="P259" s="50">
        <v>-1.607601432686534E-2</v>
      </c>
      <c r="Q259" s="50">
        <v>-9.0444908633365628E-2</v>
      </c>
      <c r="R259" s="47">
        <v>-3.8637957712573501E-2</v>
      </c>
      <c r="S259" s="50">
        <v>-2.8615032430370224E-3</v>
      </c>
      <c r="T259" s="50">
        <v>6.6629650194336421E-3</v>
      </c>
      <c r="U259" s="50">
        <v>-1.5636604024213741E-2</v>
      </c>
      <c r="V259" s="50">
        <v>1.9525168689788375E-2</v>
      </c>
      <c r="W259" s="50">
        <f t="shared" si="139"/>
        <v>-3.8637957712573501E-2</v>
      </c>
      <c r="AO259">
        <f t="shared" si="140"/>
        <v>1</v>
      </c>
    </row>
    <row r="260" spans="1:41">
      <c r="A260" s="3">
        <v>44211</v>
      </c>
      <c r="B260" s="48">
        <v>38.035649999999997</v>
      </c>
      <c r="C260" s="48">
        <v>39.140979999999999</v>
      </c>
      <c r="D260" s="48">
        <v>75.291399999999996</v>
      </c>
      <c r="E260" s="48">
        <v>46.79515</v>
      </c>
      <c r="F260" s="48">
        <v>18.940639999999998</v>
      </c>
      <c r="G260" s="48">
        <v>15.19975</v>
      </c>
      <c r="H260">
        <v>52.42</v>
      </c>
      <c r="I260" s="48">
        <v>3.6019999999999999</v>
      </c>
      <c r="J260" s="49">
        <v>322.58474999999999</v>
      </c>
      <c r="K260" s="49">
        <v>6861.1473800000003</v>
      </c>
      <c r="L260" s="50">
        <v>9.3958324487282141E-3</v>
      </c>
      <c r="M260" s="50">
        <v>5.3453486106281645E-2</v>
      </c>
      <c r="N260" s="50">
        <v>1.10891412468892E-2</v>
      </c>
      <c r="O260" s="50">
        <v>1.1709808959445844E-2</v>
      </c>
      <c r="P260" s="50">
        <v>-5.7375508794254015E-3</v>
      </c>
      <c r="Q260" s="50">
        <v>8.0618294457687867E-2</v>
      </c>
      <c r="R260" s="47">
        <v>3.022663597817583E-2</v>
      </c>
      <c r="S260" s="50">
        <v>3.0616150019135979E-3</v>
      </c>
      <c r="T260" s="50">
        <v>-1.9463726691166583E-2</v>
      </c>
      <c r="U260" s="50">
        <v>3.1348497878282089E-2</v>
      </c>
      <c r="V260" s="50">
        <v>-1.4652657615703446E-2</v>
      </c>
      <c r="W260" s="50">
        <f t="shared" si="139"/>
        <v>3.022663597817583E-2</v>
      </c>
      <c r="AO260">
        <f t="shared" si="140"/>
        <v>1</v>
      </c>
    </row>
    <row r="261" spans="1:41">
      <c r="A261" s="3">
        <v>44204</v>
      </c>
      <c r="B261" s="48">
        <v>37.681600000000003</v>
      </c>
      <c r="C261" s="48">
        <v>37.154919999999997</v>
      </c>
      <c r="D261" s="48">
        <v>74.465639999999993</v>
      </c>
      <c r="E261" s="48">
        <v>46.253529999999998</v>
      </c>
      <c r="F261" s="48">
        <v>19.049939999999999</v>
      </c>
      <c r="G261" s="48">
        <v>14.06579</v>
      </c>
      <c r="H261">
        <v>52.26</v>
      </c>
      <c r="I261" s="48">
        <v>3.6735000000000002</v>
      </c>
      <c r="J261" s="49">
        <v>312.77958000000001</v>
      </c>
      <c r="K261" s="49">
        <v>6963.1764199999998</v>
      </c>
      <c r="L261" s="50">
        <v>0.11777953387487572</v>
      </c>
      <c r="M261" s="50">
        <v>0.10286284874346663</v>
      </c>
      <c r="N261" s="50">
        <v>7.8508017591413015E-2</v>
      </c>
      <c r="O261" s="50">
        <v>0.18046910431309215</v>
      </c>
      <c r="P261" s="50">
        <v>0.18908361624873837</v>
      </c>
      <c r="Q261" s="50">
        <v>0.1454776736015817</v>
      </c>
      <c r="R261" s="47">
        <v>0.13928025209965839</v>
      </c>
      <c r="S261" s="50">
        <v>7.708161582852413E-2</v>
      </c>
      <c r="T261" s="50">
        <v>4.3904518329070719E-2</v>
      </c>
      <c r="U261" s="50">
        <v>9.3094463087131096E-2</v>
      </c>
      <c r="V261" s="50">
        <v>1.8644836033671952E-2</v>
      </c>
      <c r="W261" s="50">
        <f t="shared" si="139"/>
        <v>0.13928025209965839</v>
      </c>
      <c r="AO261">
        <f t="shared" si="140"/>
        <v>1</v>
      </c>
    </row>
    <row r="262" spans="1:41">
      <c r="A262" s="3">
        <v>44196</v>
      </c>
      <c r="B262" s="48">
        <v>33.711120000000001</v>
      </c>
      <c r="C262" s="48">
        <v>33.689520000000002</v>
      </c>
      <c r="D262" s="48">
        <v>69.045050000000003</v>
      </c>
      <c r="E262" s="48">
        <v>39.18233</v>
      </c>
      <c r="F262" s="48">
        <v>16.020689999999998</v>
      </c>
      <c r="G262" s="48">
        <v>12.27941</v>
      </c>
      <c r="H262">
        <v>48.52</v>
      </c>
      <c r="I262" s="48">
        <v>3.5190000000000001</v>
      </c>
      <c r="J262" s="49">
        <v>286.14139999999998</v>
      </c>
      <c r="K262" s="49">
        <v>6835.7254400000002</v>
      </c>
      <c r="L262" s="50">
        <v>1.2661300230732531E-2</v>
      </c>
      <c r="M262" s="50">
        <v>-9.1346790156500157E-3</v>
      </c>
      <c r="N262" s="50">
        <v>-1.0312977095953912E-2</v>
      </c>
      <c r="O262" s="50">
        <v>5.4436480807509291E-3</v>
      </c>
      <c r="P262" s="50">
        <v>-2.5641197181171305E-2</v>
      </c>
      <c r="Q262" s="50">
        <v>3.1311205549863219E-2</v>
      </c>
      <c r="R262" s="47">
        <v>-1.666799932432217E-3</v>
      </c>
      <c r="S262" s="50">
        <v>6.0128550694589222E-3</v>
      </c>
      <c r="T262" s="50">
        <v>-1.1100182661233582E-2</v>
      </c>
      <c r="U262" s="50">
        <v>-4.3154470791064714E-3</v>
      </c>
      <c r="V262" s="50">
        <v>1.4449524719990059E-2</v>
      </c>
      <c r="W262" s="50">
        <f t="shared" si="139"/>
        <v>-1.666799932432217E-3</v>
      </c>
      <c r="AO262">
        <f t="shared" si="140"/>
        <v>1</v>
      </c>
    </row>
    <row r="263" spans="1:41">
      <c r="A263" s="3">
        <v>44189</v>
      </c>
      <c r="B263" s="48">
        <v>33.289630000000002</v>
      </c>
      <c r="C263" s="48">
        <v>34.000100000000003</v>
      </c>
      <c r="D263" s="48">
        <v>69.764529999999993</v>
      </c>
      <c r="E263" s="48">
        <v>38.970190000000002</v>
      </c>
      <c r="F263" s="48">
        <v>16.44229</v>
      </c>
      <c r="G263" s="48">
        <v>11.906599999999999</v>
      </c>
      <c r="H263">
        <v>48.23</v>
      </c>
      <c r="I263" s="48">
        <v>3.5585</v>
      </c>
      <c r="J263" s="49">
        <v>287.38157999999999</v>
      </c>
      <c r="K263" s="49">
        <v>6738.3593499999997</v>
      </c>
      <c r="L263" s="50">
        <v>-3.6359104814263188E-2</v>
      </c>
      <c r="M263" s="50">
        <v>-2.6445109132318789E-2</v>
      </c>
      <c r="N263" s="50">
        <v>-2.133274714372857E-2</v>
      </c>
      <c r="O263" s="50">
        <v>-4.1916266299267702E-2</v>
      </c>
      <c r="P263" s="50">
        <v>-3.1278740177892228E-2</v>
      </c>
      <c r="Q263" s="50">
        <v>-1.9193383637022721E-2</v>
      </c>
      <c r="R263" s="47">
        <v>-2.8033249278046003E-2</v>
      </c>
      <c r="S263" s="50">
        <v>-2.0511779041429867E-2</v>
      </c>
      <c r="T263" s="50">
        <v>-1.9021364576154332E-2</v>
      </c>
      <c r="U263" s="50">
        <v>-2.029072503235485E-2</v>
      </c>
      <c r="V263" s="50">
        <v>-1.551862463514353E-3</v>
      </c>
      <c r="W263" s="50">
        <f t="shared" si="139"/>
        <v>-2.8033249278046003E-2</v>
      </c>
      <c r="AO263">
        <f t="shared" si="140"/>
        <v>1</v>
      </c>
    </row>
    <row r="264" spans="1:41">
      <c r="A264" s="3">
        <v>44183</v>
      </c>
      <c r="B264" s="48">
        <v>34.545679999999997</v>
      </c>
      <c r="C264" s="48">
        <v>34.923659999999998</v>
      </c>
      <c r="D264" s="48">
        <v>71.285240000000002</v>
      </c>
      <c r="E264" s="48">
        <v>40.675139999999999</v>
      </c>
      <c r="F264" s="48">
        <v>16.973189999999999</v>
      </c>
      <c r="G264" s="48">
        <v>12.1396</v>
      </c>
      <c r="H264">
        <v>49.24</v>
      </c>
      <c r="I264" s="48">
        <v>3.6274999999999999</v>
      </c>
      <c r="J264" s="49">
        <v>293.33353</v>
      </c>
      <c r="K264" s="49">
        <v>6748.8326100000004</v>
      </c>
      <c r="L264" s="50">
        <v>-5.7497650270167733E-2</v>
      </c>
      <c r="M264" s="50">
        <v>-2.4429447410609262E-2</v>
      </c>
      <c r="N264" s="50">
        <v>-5.6895527766947507E-2</v>
      </c>
      <c r="O264" s="50">
        <v>-3.4141754495944809E-2</v>
      </c>
      <c r="P264" s="50">
        <v>-1.3163678225075026E-2</v>
      </c>
      <c r="Q264" s="50">
        <v>-3.2797530126481456E-2</v>
      </c>
      <c r="R264" s="47">
        <v>-3.2285587605011615E-2</v>
      </c>
      <c r="S264" s="50">
        <v>5.3262032085561462E-2</v>
      </c>
      <c r="T264" s="50">
        <v>2.9516106144458654E-2</v>
      </c>
      <c r="U264" s="50">
        <v>-4.258329870587918E-2</v>
      </c>
      <c r="V264" s="50">
        <v>1.2768378721968787E-2</v>
      </c>
      <c r="W264" s="50">
        <f t="shared" si="139"/>
        <v>-3.2285587605011615E-2</v>
      </c>
      <c r="AO264">
        <f t="shared" si="140"/>
        <v>1</v>
      </c>
    </row>
    <row r="265" spans="1:41">
      <c r="A265" s="3">
        <v>44176</v>
      </c>
      <c r="B265" s="48">
        <v>36.653149999999997</v>
      </c>
      <c r="C265" s="48">
        <v>35.798189999999998</v>
      </c>
      <c r="D265" s="48">
        <v>75.585729999999998</v>
      </c>
      <c r="E265" s="48">
        <v>42.112949999999998</v>
      </c>
      <c r="F265" s="48">
        <v>17.1996</v>
      </c>
      <c r="G265" s="48">
        <v>12.55125</v>
      </c>
      <c r="H265">
        <v>46.75</v>
      </c>
      <c r="I265" s="48">
        <v>3.5234999999999999</v>
      </c>
      <c r="J265" s="49">
        <v>306.38020999999998</v>
      </c>
      <c r="K265" s="49">
        <v>6663.7473600000003</v>
      </c>
      <c r="L265" s="50">
        <v>-1.7845012916974823E-2</v>
      </c>
      <c r="M265" s="50">
        <v>5.0863792066399238E-2</v>
      </c>
      <c r="N265" s="50">
        <v>-8.8979998906435487E-3</v>
      </c>
      <c r="O265" s="50">
        <v>1.1320666814915947E-2</v>
      </c>
      <c r="P265" s="50">
        <v>-1.077702970843708E-2</v>
      </c>
      <c r="Q265" s="50">
        <v>-2.6677244196704919E-2</v>
      </c>
      <c r="R265" s="47">
        <v>3.1664370171059276E-3</v>
      </c>
      <c r="S265" s="50">
        <v>1.0592304366623395E-2</v>
      </c>
      <c r="T265" s="50">
        <v>2.7034718269778324E-3</v>
      </c>
      <c r="U265" s="50">
        <v>1.1369030540167913E-2</v>
      </c>
      <c r="V265" s="50">
        <v>-9.5216065275618433E-3</v>
      </c>
      <c r="W265" s="50">
        <f t="shared" si="139"/>
        <v>3.1664370171059276E-3</v>
      </c>
      <c r="AO265">
        <f t="shared" ref="AO265:AO268" si="141">IF(A265&lt;$AP$3,"",IF(A265&lt;=$AP$4,1,""))</f>
        <v>1</v>
      </c>
    </row>
    <row r="266" spans="1:41">
      <c r="A266" s="3">
        <v>44169</v>
      </c>
      <c r="B266" s="48">
        <v>37.319110000000002</v>
      </c>
      <c r="C266" s="48">
        <v>34.065489999999997</v>
      </c>
      <c r="D266" s="48">
        <v>76.264330000000001</v>
      </c>
      <c r="E266" s="48">
        <v>41.641539999999999</v>
      </c>
      <c r="F266" s="48">
        <v>17.386980000000001</v>
      </c>
      <c r="G266" s="48">
        <v>12.89526</v>
      </c>
      <c r="H266">
        <v>46.26</v>
      </c>
      <c r="I266" s="48">
        <v>3.5139999999999998</v>
      </c>
      <c r="J266" s="49">
        <v>302.93612000000002</v>
      </c>
      <c r="K266" s="49">
        <v>6727.8068899999998</v>
      </c>
      <c r="L266" s="50">
        <v>3.4829268509106059E-2</v>
      </c>
      <c r="M266" s="50">
        <v>3.7073828609004433E-2</v>
      </c>
      <c r="N266" s="50">
        <v>2.1574821016884904E-2</v>
      </c>
      <c r="O266" s="50">
        <v>3.0527123341912432E-2</v>
      </c>
      <c r="P266" s="50">
        <v>5.5450201292741363E-2</v>
      </c>
      <c r="Q266" s="50">
        <v>0.13125842176183267</v>
      </c>
      <c r="R266" s="47">
        <v>5.5176879204475157E-2</v>
      </c>
      <c r="S266" s="50">
        <v>1.6033384581594534E-2</v>
      </c>
      <c r="T266" s="50">
        <v>3.3681423738785021E-2</v>
      </c>
      <c r="U266" s="50">
        <v>4.4656048952904648E-2</v>
      </c>
      <c r="V266" s="50">
        <v>1.7078120715668721E-2</v>
      </c>
      <c r="W266" s="50">
        <f t="shared" si="139"/>
        <v>5.5176879204475157E-2</v>
      </c>
      <c r="AO266">
        <f t="shared" si="141"/>
        <v>1</v>
      </c>
    </row>
    <row r="267" spans="1:41">
      <c r="A267" s="3">
        <v>44162</v>
      </c>
      <c r="B267" s="48">
        <v>36.06306</v>
      </c>
      <c r="C267" s="48">
        <v>32.847700000000003</v>
      </c>
      <c r="D267" s="48">
        <v>74.653689999999997</v>
      </c>
      <c r="E267" s="48">
        <v>40.408000000000001</v>
      </c>
      <c r="F267" s="48">
        <v>16.473520000000001</v>
      </c>
      <c r="G267" s="48">
        <v>11.399039999999999</v>
      </c>
      <c r="H267">
        <v>45.53</v>
      </c>
      <c r="I267" s="48">
        <v>3.3995000000000002</v>
      </c>
      <c r="J267" s="49">
        <v>289.98647</v>
      </c>
      <c r="K267" s="49">
        <v>6614.8378899999998</v>
      </c>
      <c r="L267" s="50">
        <v>7.8940573848352624E-2</v>
      </c>
      <c r="M267" s="50">
        <v>8.7980566677177574E-2</v>
      </c>
      <c r="N267" s="50">
        <v>6.4343172330099119E-2</v>
      </c>
      <c r="O267" s="50">
        <v>0.13306885339309393</v>
      </c>
      <c r="P267" s="50">
        <v>8.2606875549156022E-2</v>
      </c>
      <c r="Q267" s="50">
        <v>0.1231001751789722</v>
      </c>
      <c r="R267" s="47">
        <v>9.8219928625699768E-2</v>
      </c>
      <c r="S267" s="50">
        <v>7.3314474304573274E-2</v>
      </c>
      <c r="T267" s="50">
        <v>3.2968702522029769E-2</v>
      </c>
      <c r="U267" s="50">
        <v>8.5105624245114919E-2</v>
      </c>
      <c r="V267" s="50">
        <v>2.2902352171114249E-2</v>
      </c>
      <c r="W267" s="50">
        <f t="shared" si="139"/>
        <v>9.8219928625699768E-2</v>
      </c>
      <c r="AO267">
        <f t="shared" si="141"/>
        <v>1</v>
      </c>
    </row>
    <row r="268" spans="1:41">
      <c r="A268" s="3">
        <v>44155</v>
      </c>
      <c r="B268" s="48">
        <v>33.424509999999998</v>
      </c>
      <c r="C268" s="48">
        <v>30.19144</v>
      </c>
      <c r="D268" s="48">
        <v>70.140619999999998</v>
      </c>
      <c r="E268" s="48">
        <v>35.662439999999997</v>
      </c>
      <c r="F268" s="48">
        <v>15.216530000000001</v>
      </c>
      <c r="G268" s="48">
        <v>10.149620000000001</v>
      </c>
      <c r="H268">
        <v>42.42</v>
      </c>
      <c r="I268" s="48">
        <v>3.2909999999999999</v>
      </c>
      <c r="J268" s="49">
        <v>267.24261999999999</v>
      </c>
      <c r="K268" s="49">
        <v>6466.7344599999997</v>
      </c>
      <c r="L268" s="50">
        <v>0.12132381555605054</v>
      </c>
      <c r="M268" s="50">
        <v>2.3836031273155145E-2</v>
      </c>
      <c r="N268" s="50">
        <v>4.8444462381744602E-2</v>
      </c>
      <c r="O268" s="50">
        <v>6.3745176785573676E-2</v>
      </c>
      <c r="P268" s="50">
        <v>3.6701610524171535E-2</v>
      </c>
      <c r="Q268" s="50">
        <v>0.11714747999515707</v>
      </c>
      <c r="R268" s="47">
        <v>5.7974952191960402E-2</v>
      </c>
      <c r="S268" s="50">
        <v>5.0000000000000044E-2</v>
      </c>
      <c r="T268" s="50">
        <v>3.5556954059156709E-2</v>
      </c>
      <c r="U268" s="50">
        <v>4.9856828573268119E-2</v>
      </c>
      <c r="V268" s="50">
        <v>-7.410597349374215E-3</v>
      </c>
      <c r="W268" s="50">
        <f t="shared" si="139"/>
        <v>5.7974952191960402E-2</v>
      </c>
      <c r="AO268">
        <f t="shared" si="141"/>
        <v>1</v>
      </c>
    </row>
    <row r="269" spans="1:41">
      <c r="A269" s="3">
        <v>44148</v>
      </c>
      <c r="B269" s="48">
        <v>29.80808</v>
      </c>
      <c r="C269" s="48">
        <v>29.48855</v>
      </c>
      <c r="D269" s="48">
        <v>66.899699999999996</v>
      </c>
      <c r="E269" s="48">
        <v>33.525359999999999</v>
      </c>
      <c r="F269" s="48">
        <v>14.67783</v>
      </c>
      <c r="G269" s="48">
        <v>9.0853000000000002</v>
      </c>
      <c r="H269">
        <v>40.4</v>
      </c>
      <c r="I269" s="48">
        <v>3.1779999999999999</v>
      </c>
      <c r="J269" s="49">
        <v>254.55149</v>
      </c>
      <c r="K269" s="49">
        <v>6515.0146100000002</v>
      </c>
      <c r="AO269">
        <f>IF(A269&lt;$AP$3,"",IF(A269&lt;=$AP$4,1,""))</f>
        <v>1</v>
      </c>
    </row>
    <row r="270" spans="1:41">
      <c r="A270" s="3"/>
      <c r="B270" s="48"/>
    </row>
    <row r="271" spans="1:41">
      <c r="A271" s="3"/>
      <c r="B271" s="48"/>
    </row>
    <row r="272" spans="1:41">
      <c r="A272" s="3"/>
      <c r="B272" s="48"/>
    </row>
    <row r="273" spans="1:2">
      <c r="A273" s="3"/>
      <c r="B273" s="48"/>
    </row>
    <row r="274" spans="1:2">
      <c r="A274" s="3"/>
      <c r="B274" s="48"/>
    </row>
    <row r="275" spans="1:2">
      <c r="A275" s="3"/>
      <c r="B275" s="48"/>
    </row>
    <row r="276" spans="1:2">
      <c r="A276" s="3"/>
      <c r="B276" s="48"/>
    </row>
    <row r="277" spans="1:2">
      <c r="A277" s="3"/>
      <c r="B277" s="48"/>
    </row>
    <row r="278" spans="1:2">
      <c r="A278" s="3"/>
      <c r="B278" s="48"/>
    </row>
    <row r="279" spans="1:2">
      <c r="A279" s="3"/>
      <c r="B279" s="48"/>
    </row>
    <row r="280" spans="1:2">
      <c r="A280" s="3"/>
      <c r="B280" s="48"/>
    </row>
    <row r="281" spans="1:2">
      <c r="A281" s="3"/>
      <c r="B281" s="48"/>
    </row>
    <row r="282" spans="1:2">
      <c r="A282" s="3"/>
      <c r="B282" s="48"/>
    </row>
    <row r="283" spans="1:2">
      <c r="A283" s="3"/>
      <c r="B283" s="48"/>
    </row>
    <row r="284" spans="1:2">
      <c r="A284" s="3"/>
      <c r="B284" s="48"/>
    </row>
    <row r="285" spans="1:2">
      <c r="A285" s="3"/>
      <c r="B285" s="48"/>
    </row>
    <row r="286" spans="1:2">
      <c r="A286" s="3"/>
      <c r="B286" s="48"/>
    </row>
    <row r="287" spans="1:2">
      <c r="A287" s="3"/>
      <c r="B287" s="48"/>
    </row>
    <row r="288" spans="1:2">
      <c r="A288" s="3"/>
      <c r="B288" s="48"/>
    </row>
    <row r="289" spans="1:2">
      <c r="A289" s="3"/>
      <c r="B289" s="48"/>
    </row>
    <row r="290" spans="1:2">
      <c r="A290" s="3"/>
      <c r="B290" s="48"/>
    </row>
    <row r="291" spans="1:2">
      <c r="A291" s="3"/>
      <c r="B291" s="48"/>
    </row>
    <row r="292" spans="1:2">
      <c r="A292" s="3"/>
      <c r="B292" s="48"/>
    </row>
    <row r="293" spans="1:2">
      <c r="A293" s="3"/>
      <c r="B293" s="48"/>
    </row>
    <row r="294" spans="1:2">
      <c r="A294" s="3"/>
      <c r="B294" s="48"/>
    </row>
    <row r="295" spans="1:2">
      <c r="A295" s="3"/>
      <c r="B295" s="48"/>
    </row>
    <row r="296" spans="1:2">
      <c r="A296" s="3"/>
      <c r="B296" s="48"/>
    </row>
    <row r="297" spans="1:2">
      <c r="A297" s="3"/>
      <c r="B297" s="48"/>
    </row>
    <row r="298" spans="1:2">
      <c r="A298" s="3"/>
      <c r="B298" s="48"/>
    </row>
    <row r="299" spans="1:2">
      <c r="A299" s="3"/>
      <c r="B299" s="48"/>
    </row>
    <row r="300" spans="1:2">
      <c r="A300" s="3"/>
      <c r="B300" s="48"/>
    </row>
    <row r="301" spans="1:2">
      <c r="A301" s="3"/>
      <c r="B301" s="48"/>
    </row>
    <row r="302" spans="1:2">
      <c r="A302" s="3"/>
      <c r="B302" s="48"/>
    </row>
    <row r="303" spans="1:2">
      <c r="A303" s="3"/>
      <c r="B303" s="48"/>
    </row>
    <row r="304" spans="1:2">
      <c r="A304" s="3"/>
      <c r="B304" s="48"/>
    </row>
    <row r="305" spans="1:2">
      <c r="A305" s="3"/>
      <c r="B305" s="48"/>
    </row>
    <row r="306" spans="1:2">
      <c r="A306" s="3"/>
      <c r="B306" s="48"/>
    </row>
    <row r="307" spans="1:2">
      <c r="A307" s="3"/>
      <c r="B307" s="48"/>
    </row>
    <row r="308" spans="1:2">
      <c r="A308" s="3"/>
      <c r="B308" s="48"/>
    </row>
    <row r="309" spans="1:2">
      <c r="A309" s="3"/>
      <c r="B309" s="48"/>
    </row>
    <row r="310" spans="1:2">
      <c r="A310" s="3"/>
      <c r="B310" s="48"/>
    </row>
    <row r="311" spans="1:2">
      <c r="A311" s="3"/>
      <c r="B311" s="48"/>
    </row>
    <row r="312" spans="1:2">
      <c r="A312" s="3"/>
      <c r="B312" s="48"/>
    </row>
    <row r="313" spans="1:2">
      <c r="A313" s="3"/>
      <c r="B313" s="48"/>
    </row>
    <row r="314" spans="1:2">
      <c r="A314" s="3"/>
      <c r="B314" s="48"/>
    </row>
    <row r="315" spans="1:2">
      <c r="A315" s="3"/>
      <c r="B315" s="48"/>
    </row>
    <row r="316" spans="1:2">
      <c r="A316" s="3"/>
      <c r="B316" s="48"/>
    </row>
    <row r="317" spans="1:2">
      <c r="A317" s="3"/>
      <c r="B317" s="48"/>
    </row>
    <row r="318" spans="1:2">
      <c r="A318" s="3"/>
      <c r="B318" s="48"/>
    </row>
    <row r="319" spans="1:2">
      <c r="A319" s="3"/>
      <c r="B319" s="48"/>
    </row>
    <row r="320" spans="1:2">
      <c r="A320" s="3"/>
      <c r="B320" s="48"/>
    </row>
    <row r="321" spans="1:2">
      <c r="A321" s="3"/>
      <c r="B321" s="48"/>
    </row>
    <row r="322" spans="1:2">
      <c r="A322" s="3"/>
      <c r="B322" s="48"/>
    </row>
    <row r="323" spans="1:2">
      <c r="A323" s="3"/>
      <c r="B323" s="48"/>
    </row>
    <row r="324" spans="1:2">
      <c r="A324" s="3"/>
      <c r="B324" s="48"/>
    </row>
    <row r="325" spans="1:2">
      <c r="A325" s="3"/>
      <c r="B325" s="48"/>
    </row>
    <row r="326" spans="1:2">
      <c r="A326" s="3"/>
      <c r="B326" s="48"/>
    </row>
    <row r="327" spans="1:2">
      <c r="A327" s="3"/>
      <c r="B327" s="48"/>
    </row>
    <row r="328" spans="1:2">
      <c r="A328" s="3"/>
      <c r="B328" s="48"/>
    </row>
    <row r="329" spans="1:2">
      <c r="A329" s="3"/>
      <c r="B329" s="48"/>
    </row>
    <row r="330" spans="1:2">
      <c r="A330" s="3"/>
      <c r="B330" s="48"/>
    </row>
    <row r="331" spans="1:2">
      <c r="A331" s="3"/>
      <c r="B331" s="48"/>
    </row>
    <row r="332" spans="1:2">
      <c r="A332" s="3"/>
      <c r="B332" s="48"/>
    </row>
    <row r="333" spans="1:2">
      <c r="A333" s="3"/>
      <c r="B333" s="48"/>
    </row>
    <row r="334" spans="1:2">
      <c r="A334" s="3"/>
      <c r="B334" s="48"/>
    </row>
    <row r="335" spans="1:2">
      <c r="A335" s="3"/>
      <c r="B335" s="48"/>
    </row>
    <row r="336" spans="1:2">
      <c r="A336" s="3"/>
      <c r="B336" s="48"/>
    </row>
    <row r="337" spans="1:2">
      <c r="A337" s="3"/>
      <c r="B337" s="48"/>
    </row>
    <row r="338" spans="1:2">
      <c r="A338" s="3"/>
      <c r="B338" s="48"/>
    </row>
    <row r="339" spans="1:2">
      <c r="A339" s="3"/>
      <c r="B339" s="48"/>
    </row>
    <row r="340" spans="1:2">
      <c r="A340" s="3"/>
      <c r="B340" s="48"/>
    </row>
    <row r="341" spans="1:2">
      <c r="A341" s="3"/>
      <c r="B341" s="48"/>
    </row>
    <row r="342" spans="1:2">
      <c r="A342" s="3"/>
      <c r="B342" s="48"/>
    </row>
    <row r="343" spans="1:2">
      <c r="A343" s="3"/>
      <c r="B343" s="48"/>
    </row>
    <row r="344" spans="1:2">
      <c r="A344" s="3"/>
      <c r="B344" s="48"/>
    </row>
    <row r="345" spans="1:2">
      <c r="A345" s="3"/>
      <c r="B345" s="48"/>
    </row>
    <row r="346" spans="1:2">
      <c r="A346" s="3"/>
      <c r="B346" s="48"/>
    </row>
    <row r="347" spans="1:2">
      <c r="A347" s="3"/>
      <c r="B347" s="48"/>
    </row>
    <row r="348" spans="1:2">
      <c r="A348" s="3"/>
      <c r="B348" s="48"/>
    </row>
    <row r="349" spans="1:2">
      <c r="A349" s="3"/>
      <c r="B349" s="48"/>
    </row>
    <row r="350" spans="1:2">
      <c r="A350" s="3"/>
      <c r="B350" s="48"/>
    </row>
    <row r="351" spans="1:2">
      <c r="A351" s="3"/>
      <c r="B351" s="48"/>
    </row>
    <row r="352" spans="1:2">
      <c r="A352" s="3"/>
      <c r="B352" s="48"/>
    </row>
    <row r="353" spans="1:2">
      <c r="A353" s="3"/>
      <c r="B353" s="48"/>
    </row>
    <row r="354" spans="1:2">
      <c r="A354" s="3"/>
      <c r="B354" s="48"/>
    </row>
    <row r="355" spans="1:2">
      <c r="A355" s="3"/>
      <c r="B355" s="48"/>
    </row>
    <row r="356" spans="1:2">
      <c r="A356" s="3"/>
      <c r="B356" s="48"/>
    </row>
    <row r="357" spans="1:2">
      <c r="A357" s="3"/>
      <c r="B357" s="48"/>
    </row>
    <row r="358" spans="1:2">
      <c r="A358" s="3"/>
      <c r="B358" s="48"/>
    </row>
    <row r="359" spans="1:2">
      <c r="A359" s="3"/>
      <c r="B359" s="48"/>
    </row>
    <row r="360" spans="1:2">
      <c r="A360" s="3"/>
      <c r="B360" s="48"/>
    </row>
    <row r="361" spans="1:2">
      <c r="A361" s="3"/>
      <c r="B361" s="48"/>
    </row>
    <row r="362" spans="1:2">
      <c r="A362" s="3"/>
      <c r="B362" s="48"/>
    </row>
    <row r="363" spans="1:2">
      <c r="A363" s="3"/>
      <c r="B363" s="48"/>
    </row>
    <row r="364" spans="1:2">
      <c r="A364" s="3"/>
      <c r="B364" s="48"/>
    </row>
    <row r="365" spans="1:2">
      <c r="A365" s="3"/>
      <c r="B365" s="48"/>
    </row>
    <row r="366" spans="1:2">
      <c r="A366" s="3"/>
      <c r="B366" s="48"/>
    </row>
    <row r="367" spans="1:2">
      <c r="A367" s="3"/>
      <c r="B367" s="48"/>
    </row>
    <row r="368" spans="1:2">
      <c r="A368" s="3"/>
      <c r="B368" s="48"/>
    </row>
    <row r="369" spans="1:2">
      <c r="A369" s="3"/>
      <c r="B369" s="48"/>
    </row>
    <row r="370" spans="1:2">
      <c r="A370" s="3"/>
      <c r="B370" s="48"/>
    </row>
    <row r="371" spans="1:2">
      <c r="A371" s="3"/>
      <c r="B371" s="48"/>
    </row>
    <row r="372" spans="1:2">
      <c r="A372" s="3"/>
      <c r="B372" s="48"/>
    </row>
    <row r="373" spans="1:2">
      <c r="A373" s="3"/>
      <c r="B373" s="48"/>
    </row>
    <row r="374" spans="1:2">
      <c r="A374" s="3"/>
      <c r="B374" s="48"/>
    </row>
    <row r="375" spans="1:2">
      <c r="A375" s="3"/>
      <c r="B375" s="48"/>
    </row>
    <row r="376" spans="1:2">
      <c r="A376" s="3"/>
      <c r="B376" s="48"/>
    </row>
    <row r="377" spans="1:2">
      <c r="A377" s="3"/>
      <c r="B377" s="48"/>
    </row>
    <row r="378" spans="1:2">
      <c r="A378" s="3"/>
      <c r="B378" s="48"/>
    </row>
    <row r="379" spans="1:2">
      <c r="A379" s="3"/>
      <c r="B379" s="48"/>
    </row>
    <row r="380" spans="1:2">
      <c r="A380" s="3"/>
      <c r="B380" s="48"/>
    </row>
    <row r="381" spans="1:2">
      <c r="A381" s="3"/>
      <c r="B381" s="48"/>
    </row>
    <row r="382" spans="1:2">
      <c r="A382" s="3"/>
      <c r="B382" s="48"/>
    </row>
    <row r="383" spans="1:2">
      <c r="A383" s="3"/>
      <c r="B383" s="48"/>
    </row>
    <row r="384" spans="1:2">
      <c r="A384" s="3"/>
      <c r="B384" s="48"/>
    </row>
    <row r="385" spans="1:2">
      <c r="A385" s="3"/>
      <c r="B385" s="48"/>
    </row>
    <row r="386" spans="1:2">
      <c r="A386" s="3"/>
      <c r="B386" s="48"/>
    </row>
    <row r="387" spans="1:2">
      <c r="A387" s="3"/>
      <c r="B387" s="48"/>
    </row>
    <row r="388" spans="1:2">
      <c r="A388" s="3"/>
      <c r="B388" s="48"/>
    </row>
    <row r="389" spans="1:2">
      <c r="A389" s="3"/>
      <c r="B389" s="48"/>
    </row>
    <row r="390" spans="1:2">
      <c r="A390" s="3"/>
      <c r="B390" s="48"/>
    </row>
    <row r="391" spans="1:2">
      <c r="A391" s="3"/>
      <c r="B391" s="48"/>
    </row>
    <row r="392" spans="1:2">
      <c r="A392" s="3"/>
      <c r="B392" s="48"/>
    </row>
    <row r="393" spans="1:2">
      <c r="A393" s="3"/>
      <c r="B393" s="48"/>
    </row>
    <row r="394" spans="1:2">
      <c r="A394" s="3"/>
      <c r="B394" s="48"/>
    </row>
    <row r="395" spans="1:2">
      <c r="A395" s="3"/>
      <c r="B395" s="48"/>
    </row>
    <row r="396" spans="1:2">
      <c r="A396" s="3"/>
      <c r="B396" s="48"/>
    </row>
    <row r="397" spans="1:2">
      <c r="A397" s="3"/>
      <c r="B397" s="48"/>
    </row>
    <row r="398" spans="1:2">
      <c r="A398" s="3"/>
      <c r="B398" s="48"/>
    </row>
    <row r="399" spans="1:2">
      <c r="A399" s="3"/>
      <c r="B399" s="48"/>
    </row>
    <row r="400" spans="1:2">
      <c r="A400" s="3"/>
      <c r="B400" s="48"/>
    </row>
    <row r="401" spans="1:2">
      <c r="A401" s="3"/>
      <c r="B401" s="48"/>
    </row>
    <row r="402" spans="1:2">
      <c r="A402" s="3"/>
      <c r="B402" s="48"/>
    </row>
    <row r="403" spans="1:2">
      <c r="A403" s="3"/>
      <c r="B403" s="48"/>
    </row>
    <row r="404" spans="1:2">
      <c r="A404" s="3"/>
      <c r="B404" s="48"/>
    </row>
    <row r="405" spans="1:2">
      <c r="A405" s="3"/>
      <c r="B405" s="48"/>
    </row>
    <row r="406" spans="1:2">
      <c r="A406" s="3"/>
      <c r="B406" s="48"/>
    </row>
    <row r="407" spans="1:2">
      <c r="A407" s="3"/>
      <c r="B407" s="48"/>
    </row>
    <row r="408" spans="1:2">
      <c r="A408" s="3"/>
      <c r="B408" s="48"/>
    </row>
    <row r="409" spans="1:2">
      <c r="A409" s="3"/>
      <c r="B409" s="48"/>
    </row>
    <row r="410" spans="1:2">
      <c r="A410" s="3"/>
      <c r="B410" s="48"/>
    </row>
    <row r="411" spans="1:2">
      <c r="A411" s="3"/>
      <c r="B411" s="48"/>
    </row>
    <row r="412" spans="1:2">
      <c r="A412" s="3"/>
      <c r="B412" s="48"/>
    </row>
    <row r="413" spans="1:2">
      <c r="A413" s="3"/>
      <c r="B413" s="48"/>
    </row>
    <row r="414" spans="1:2">
      <c r="A414" s="3"/>
      <c r="B414" s="48"/>
    </row>
    <row r="415" spans="1:2">
      <c r="A415" s="3"/>
      <c r="B415" s="48"/>
    </row>
    <row r="416" spans="1:2">
      <c r="A416" s="3"/>
      <c r="B416" s="48"/>
    </row>
    <row r="417" spans="1:2">
      <c r="A417" s="3"/>
      <c r="B417" s="48"/>
    </row>
    <row r="418" spans="1:2">
      <c r="A418" s="3"/>
      <c r="B418" s="48"/>
    </row>
    <row r="419" spans="1:2">
      <c r="A419" s="3"/>
      <c r="B419" s="48"/>
    </row>
    <row r="420" spans="1:2">
      <c r="A420" s="3"/>
      <c r="B420" s="48"/>
    </row>
    <row r="421" spans="1:2">
      <c r="A421" s="3"/>
      <c r="B421" s="48"/>
    </row>
    <row r="422" spans="1:2">
      <c r="A422" s="3"/>
      <c r="B422" s="48"/>
    </row>
    <row r="423" spans="1:2">
      <c r="A423" s="3"/>
      <c r="B423" s="48"/>
    </row>
    <row r="424" spans="1:2">
      <c r="A424" s="3"/>
      <c r="B424" s="48"/>
    </row>
    <row r="425" spans="1:2">
      <c r="A425" s="3"/>
      <c r="B425" s="48"/>
    </row>
    <row r="426" spans="1:2">
      <c r="A426" s="3"/>
      <c r="B426" s="48"/>
    </row>
    <row r="427" spans="1:2">
      <c r="A427" s="3"/>
      <c r="B427" s="48"/>
    </row>
    <row r="428" spans="1:2">
      <c r="A428" s="3"/>
      <c r="B428" s="48"/>
    </row>
    <row r="429" spans="1:2">
      <c r="A429" s="3"/>
      <c r="B429" s="48"/>
    </row>
    <row r="430" spans="1:2">
      <c r="A430" s="3"/>
      <c r="B430" s="48"/>
    </row>
    <row r="431" spans="1:2">
      <c r="A431" s="3"/>
      <c r="B431" s="48"/>
    </row>
    <row r="432" spans="1:2">
      <c r="A432" s="3"/>
      <c r="B432" s="48"/>
    </row>
    <row r="433" spans="1:2">
      <c r="A433" s="3"/>
      <c r="B433" s="48"/>
    </row>
    <row r="434" spans="1:2">
      <c r="A434" s="3"/>
      <c r="B434" s="48"/>
    </row>
    <row r="435" spans="1:2">
      <c r="A435" s="3"/>
      <c r="B435" s="48"/>
    </row>
    <row r="436" spans="1:2">
      <c r="A436" s="3"/>
      <c r="B436" s="48"/>
    </row>
    <row r="437" spans="1:2">
      <c r="A437" s="3"/>
      <c r="B437" s="48"/>
    </row>
    <row r="438" spans="1:2">
      <c r="A438" s="3"/>
      <c r="B438" s="48"/>
    </row>
    <row r="439" spans="1:2">
      <c r="A439" s="3"/>
      <c r="B439" s="48"/>
    </row>
    <row r="440" spans="1:2">
      <c r="A440" s="3"/>
      <c r="B440" s="48"/>
    </row>
    <row r="441" spans="1:2">
      <c r="A441" s="3"/>
      <c r="B441" s="48"/>
    </row>
    <row r="442" spans="1:2">
      <c r="A442" s="3"/>
      <c r="B442" s="48"/>
    </row>
    <row r="443" spans="1:2">
      <c r="A443" s="3"/>
      <c r="B443" s="48"/>
    </row>
    <row r="444" spans="1:2">
      <c r="A444" s="3"/>
      <c r="B444" s="48"/>
    </row>
    <row r="445" spans="1:2">
      <c r="A445" s="3"/>
      <c r="B445" s="48"/>
    </row>
    <row r="446" spans="1:2">
      <c r="A446" s="3"/>
      <c r="B446" s="48"/>
    </row>
    <row r="447" spans="1:2">
      <c r="A447" s="3"/>
      <c r="B447" s="48"/>
    </row>
    <row r="448" spans="1:2">
      <c r="A448" s="3"/>
      <c r="B448" s="48"/>
    </row>
    <row r="449" spans="1:2">
      <c r="A449" s="3"/>
      <c r="B449" s="48"/>
    </row>
    <row r="450" spans="1:2">
      <c r="A450" s="3"/>
      <c r="B450" s="48"/>
    </row>
    <row r="451" spans="1:2">
      <c r="A451" s="3"/>
      <c r="B451" s="48"/>
    </row>
    <row r="452" spans="1:2">
      <c r="A452" s="3"/>
      <c r="B452" s="48"/>
    </row>
    <row r="453" spans="1:2">
      <c r="A453" s="3"/>
      <c r="B453" s="48"/>
    </row>
    <row r="454" spans="1:2">
      <c r="A454" s="3"/>
      <c r="B454" s="48"/>
    </row>
    <row r="455" spans="1:2">
      <c r="A455" s="3"/>
      <c r="B455" s="48"/>
    </row>
    <row r="456" spans="1:2">
      <c r="A456" s="3"/>
      <c r="B456" s="48"/>
    </row>
    <row r="457" spans="1:2">
      <c r="A457" s="3"/>
      <c r="B457" s="48"/>
    </row>
    <row r="458" spans="1:2">
      <c r="A458" s="3"/>
      <c r="B458" s="48"/>
    </row>
    <row r="459" spans="1:2">
      <c r="A459" s="3"/>
      <c r="B459" s="48"/>
    </row>
    <row r="460" spans="1:2">
      <c r="A460" s="3"/>
      <c r="B460" s="48"/>
    </row>
    <row r="461" spans="1:2">
      <c r="A461" s="3"/>
      <c r="B461" s="48"/>
    </row>
    <row r="462" spans="1:2">
      <c r="A462" s="3"/>
      <c r="B462" s="48"/>
    </row>
    <row r="463" spans="1:2">
      <c r="A463" s="3"/>
      <c r="B463" s="48"/>
    </row>
    <row r="464" spans="1:2">
      <c r="A464" s="3"/>
      <c r="B464" s="48"/>
    </row>
    <row r="465" spans="1:2">
      <c r="A465" s="3"/>
      <c r="B465" s="48"/>
    </row>
    <row r="466" spans="1:2">
      <c r="A466" s="3"/>
      <c r="B466" s="48"/>
    </row>
    <row r="467" spans="1:2">
      <c r="A467" s="3"/>
      <c r="B467" s="48"/>
    </row>
    <row r="468" spans="1:2">
      <c r="A468" s="3"/>
      <c r="B468" s="48"/>
    </row>
    <row r="469" spans="1:2">
      <c r="A469" s="3"/>
      <c r="B469" s="48"/>
    </row>
    <row r="470" spans="1:2">
      <c r="A470" s="3"/>
      <c r="B470" s="48"/>
    </row>
    <row r="471" spans="1:2">
      <c r="A471" s="3"/>
      <c r="B471" s="48"/>
    </row>
    <row r="472" spans="1:2">
      <c r="A472" s="3"/>
      <c r="B472" s="48"/>
    </row>
    <row r="473" spans="1:2">
      <c r="A473" s="3"/>
      <c r="B473" s="48"/>
    </row>
    <row r="474" spans="1:2">
      <c r="A474" s="3"/>
      <c r="B474" s="48"/>
    </row>
    <row r="475" spans="1:2">
      <c r="A475" s="3"/>
      <c r="B475" s="48"/>
    </row>
    <row r="476" spans="1:2">
      <c r="A476" s="3"/>
      <c r="B476" s="48"/>
    </row>
    <row r="477" spans="1:2">
      <c r="A477" s="3"/>
      <c r="B477" s="48"/>
    </row>
    <row r="478" spans="1:2">
      <c r="A478" s="3"/>
      <c r="B478" s="48"/>
    </row>
    <row r="479" spans="1:2">
      <c r="A479" s="3"/>
      <c r="B479" s="48"/>
    </row>
    <row r="480" spans="1:2">
      <c r="A480" s="3"/>
      <c r="B480" s="48"/>
    </row>
    <row r="481" spans="1:2">
      <c r="A481" s="3"/>
      <c r="B481" s="48"/>
    </row>
    <row r="482" spans="1:2">
      <c r="A482" s="3"/>
      <c r="B482" s="48"/>
    </row>
    <row r="483" spans="1:2">
      <c r="A483" s="3"/>
      <c r="B483" s="48"/>
    </row>
    <row r="484" spans="1:2">
      <c r="A484" s="3"/>
      <c r="B484" s="48"/>
    </row>
    <row r="485" spans="1:2">
      <c r="A485" s="3"/>
      <c r="B485" s="48"/>
    </row>
    <row r="486" spans="1:2">
      <c r="A486" s="3"/>
      <c r="B486" s="48"/>
    </row>
    <row r="487" spans="1:2">
      <c r="A487" s="3"/>
      <c r="B487" s="48"/>
    </row>
    <row r="488" spans="1:2">
      <c r="A488" s="3"/>
      <c r="B488" s="48"/>
    </row>
    <row r="489" spans="1:2">
      <c r="A489" s="3"/>
      <c r="B489" s="48"/>
    </row>
    <row r="490" spans="1:2">
      <c r="A490" s="3"/>
      <c r="B490" s="48"/>
    </row>
    <row r="491" spans="1:2">
      <c r="A491" s="3"/>
      <c r="B491" s="48"/>
    </row>
    <row r="492" spans="1:2">
      <c r="A492" s="3"/>
      <c r="B492" s="48"/>
    </row>
    <row r="493" spans="1:2">
      <c r="A493" s="3"/>
      <c r="B493" s="48"/>
    </row>
    <row r="494" spans="1:2">
      <c r="A494" s="3"/>
      <c r="B494" s="48"/>
    </row>
    <row r="495" spans="1:2">
      <c r="A495" s="3"/>
      <c r="B495" s="48"/>
    </row>
    <row r="496" spans="1:2">
      <c r="A496" s="3"/>
      <c r="B496" s="48"/>
    </row>
    <row r="497" spans="1:2">
      <c r="A497" s="3"/>
      <c r="B497" s="48"/>
    </row>
    <row r="498" spans="1:2">
      <c r="A498" s="3"/>
      <c r="B498" s="48"/>
    </row>
    <row r="499" spans="1:2">
      <c r="A499" s="3"/>
      <c r="B499" s="48"/>
    </row>
    <row r="500" spans="1:2">
      <c r="A500" s="3"/>
      <c r="B500" s="48"/>
    </row>
    <row r="501" spans="1:2">
      <c r="A501" s="3"/>
      <c r="B501" s="48"/>
    </row>
    <row r="502" spans="1:2">
      <c r="A502" s="3"/>
      <c r="B502" s="48"/>
    </row>
    <row r="503" spans="1:2">
      <c r="A503" s="3"/>
      <c r="B503" s="48"/>
    </row>
    <row r="504" spans="1:2">
      <c r="A504" s="3"/>
      <c r="B504" s="48"/>
    </row>
    <row r="505" spans="1:2">
      <c r="A505" s="3"/>
      <c r="B505" s="48"/>
    </row>
    <row r="506" spans="1:2">
      <c r="A506" s="3"/>
      <c r="B506" s="48"/>
    </row>
    <row r="507" spans="1:2">
      <c r="A507" s="3"/>
      <c r="B507" s="48"/>
    </row>
    <row r="508" spans="1:2">
      <c r="A508" s="3"/>
      <c r="B508" s="48"/>
    </row>
    <row r="509" spans="1:2">
      <c r="A509" s="3"/>
      <c r="B509" s="48"/>
    </row>
    <row r="510" spans="1:2">
      <c r="A510" s="3"/>
      <c r="B510" s="48"/>
    </row>
    <row r="511" spans="1:2">
      <c r="A511" s="3"/>
      <c r="B511" s="48"/>
    </row>
    <row r="512" spans="1:2">
      <c r="A512" s="3"/>
      <c r="B512" s="48"/>
    </row>
    <row r="513" spans="1:2">
      <c r="A513" s="3"/>
      <c r="B513" s="48"/>
    </row>
    <row r="514" spans="1:2">
      <c r="A514" s="3"/>
      <c r="B514" s="48"/>
    </row>
    <row r="515" spans="1:2">
      <c r="A515" s="3"/>
      <c r="B515" s="48"/>
    </row>
    <row r="516" spans="1:2">
      <c r="A516" s="3"/>
      <c r="B516" s="48"/>
    </row>
    <row r="517" spans="1:2">
      <c r="A517" s="3"/>
      <c r="B517" s="48"/>
    </row>
    <row r="518" spans="1:2">
      <c r="A518" s="3"/>
      <c r="B518" s="48"/>
    </row>
    <row r="519" spans="1:2">
      <c r="A519" s="3"/>
      <c r="B519" s="48"/>
    </row>
    <row r="520" spans="1:2">
      <c r="A520" s="3"/>
      <c r="B520" s="48"/>
    </row>
    <row r="521" spans="1:2">
      <c r="A521" s="3"/>
      <c r="B521" s="48"/>
    </row>
    <row r="522" spans="1:2">
      <c r="A522" s="3"/>
      <c r="B522" s="48"/>
    </row>
    <row r="523" spans="1:2">
      <c r="A523" s="3"/>
      <c r="B523" s="48"/>
    </row>
    <row r="524" spans="1:2">
      <c r="A524" s="3"/>
      <c r="B524" s="48"/>
    </row>
    <row r="525" spans="1:2">
      <c r="A525" s="3"/>
      <c r="B525" s="48"/>
    </row>
    <row r="526" spans="1:2">
      <c r="A526" s="3"/>
      <c r="B526" s="48"/>
    </row>
    <row r="527" spans="1:2">
      <c r="A527" s="3"/>
      <c r="B527" s="48"/>
    </row>
    <row r="528" spans="1:2">
      <c r="A528" s="3"/>
      <c r="B528" s="48"/>
    </row>
    <row r="529" spans="1:2">
      <c r="A529" s="3"/>
      <c r="B529" s="48"/>
    </row>
    <row r="530" spans="1:2">
      <c r="A530" s="3"/>
      <c r="B530" s="48"/>
    </row>
    <row r="531" spans="1:2">
      <c r="A531" s="3"/>
      <c r="B531" s="48"/>
    </row>
    <row r="532" spans="1:2">
      <c r="A532" s="3"/>
      <c r="B532" s="48"/>
    </row>
    <row r="533" spans="1:2">
      <c r="A533" s="3"/>
      <c r="B533" s="48"/>
    </row>
    <row r="534" spans="1:2">
      <c r="A534" s="3"/>
      <c r="B534" s="48"/>
    </row>
    <row r="535" spans="1:2">
      <c r="A535" s="3"/>
      <c r="B535" s="48"/>
    </row>
    <row r="536" spans="1:2">
      <c r="A536" s="3"/>
      <c r="B536" s="48"/>
    </row>
    <row r="537" spans="1:2">
      <c r="A537" s="3"/>
      <c r="B537" s="48"/>
    </row>
    <row r="538" spans="1:2">
      <c r="A538" s="3"/>
      <c r="B538" s="48"/>
    </row>
    <row r="539" spans="1:2">
      <c r="A539" s="3"/>
      <c r="B539" s="48"/>
    </row>
    <row r="540" spans="1:2">
      <c r="A540" s="3"/>
      <c r="B540" s="48"/>
    </row>
    <row r="541" spans="1:2">
      <c r="A541" s="3"/>
      <c r="B541" s="48"/>
    </row>
    <row r="542" spans="1:2">
      <c r="A542" s="3"/>
      <c r="B542" s="48"/>
    </row>
    <row r="543" spans="1:2">
      <c r="A543" s="3"/>
      <c r="B543" s="48"/>
    </row>
    <row r="544" spans="1:2">
      <c r="A544" s="3"/>
      <c r="B544" s="48"/>
    </row>
    <row r="545" spans="1:2">
      <c r="A545" s="3"/>
      <c r="B545" s="48"/>
    </row>
    <row r="546" spans="1:2">
      <c r="A546" s="3"/>
      <c r="B546" s="48"/>
    </row>
    <row r="547" spans="1:2">
      <c r="A547" s="3"/>
      <c r="B547" s="48"/>
    </row>
    <row r="548" spans="1:2">
      <c r="A548" s="3"/>
      <c r="B548" s="48"/>
    </row>
    <row r="549" spans="1:2">
      <c r="A549" s="3"/>
      <c r="B549" s="48"/>
    </row>
    <row r="550" spans="1:2">
      <c r="A550" s="3"/>
      <c r="B550" s="48"/>
    </row>
    <row r="551" spans="1:2">
      <c r="A551" s="3"/>
      <c r="B551" s="48"/>
    </row>
    <row r="552" spans="1:2">
      <c r="A552" s="3"/>
      <c r="B552" s="48"/>
    </row>
    <row r="553" spans="1:2">
      <c r="A553" s="3"/>
      <c r="B553" s="48"/>
    </row>
    <row r="554" spans="1:2">
      <c r="A554" s="3"/>
      <c r="B554" s="48"/>
    </row>
    <row r="555" spans="1:2">
      <c r="A555" s="3"/>
      <c r="B555" s="48"/>
    </row>
    <row r="556" spans="1:2">
      <c r="A556" s="3"/>
      <c r="B556" s="48"/>
    </row>
    <row r="557" spans="1:2">
      <c r="A557" s="3"/>
      <c r="B557" s="48"/>
    </row>
    <row r="558" spans="1:2">
      <c r="A558" s="3"/>
      <c r="B558" s="48"/>
    </row>
    <row r="559" spans="1:2">
      <c r="A559" s="3"/>
      <c r="B559" s="48"/>
    </row>
    <row r="560" spans="1:2">
      <c r="A560" s="3"/>
      <c r="B560" s="48"/>
    </row>
    <row r="561" spans="1:2">
      <c r="A561" s="3"/>
      <c r="B561" s="48"/>
    </row>
    <row r="562" spans="1:2">
      <c r="A562" s="3"/>
      <c r="B562" s="48"/>
    </row>
    <row r="563" spans="1:2">
      <c r="A563" s="3"/>
      <c r="B563" s="48"/>
    </row>
    <row r="564" spans="1:2">
      <c r="A564" s="3"/>
      <c r="B564" s="48"/>
    </row>
    <row r="565" spans="1:2">
      <c r="A565" s="3"/>
      <c r="B565" s="48"/>
    </row>
    <row r="566" spans="1:2">
      <c r="A566" s="3"/>
      <c r="B566" s="48"/>
    </row>
    <row r="567" spans="1:2">
      <c r="A567" s="3"/>
      <c r="B567" s="48"/>
    </row>
    <row r="568" spans="1:2">
      <c r="A568" s="3"/>
      <c r="B568" s="48"/>
    </row>
    <row r="569" spans="1:2">
      <c r="A569" s="3"/>
      <c r="B569" s="48"/>
    </row>
    <row r="570" spans="1:2">
      <c r="A570" s="3"/>
      <c r="B570" s="48"/>
    </row>
    <row r="571" spans="1:2">
      <c r="A571" s="3"/>
      <c r="B571" s="48"/>
    </row>
    <row r="572" spans="1:2">
      <c r="A572" s="3"/>
      <c r="B572" s="48"/>
    </row>
    <row r="573" spans="1:2">
      <c r="A573" s="3"/>
      <c r="B573" s="48"/>
    </row>
    <row r="574" spans="1:2">
      <c r="A574" s="3"/>
      <c r="B574" s="48"/>
    </row>
    <row r="575" spans="1:2">
      <c r="A575" s="3"/>
      <c r="B575" s="48"/>
    </row>
    <row r="576" spans="1:2">
      <c r="A576" s="3"/>
      <c r="B576" s="48"/>
    </row>
    <row r="577" spans="1:2">
      <c r="A577" s="3"/>
      <c r="B577" s="48"/>
    </row>
    <row r="578" spans="1:2">
      <c r="A578" s="3"/>
      <c r="B578" s="48"/>
    </row>
    <row r="579" spans="1:2">
      <c r="A579" s="3"/>
      <c r="B579" s="48"/>
    </row>
    <row r="580" spans="1:2">
      <c r="A580" s="3"/>
      <c r="B580" s="48"/>
    </row>
    <row r="581" spans="1:2">
      <c r="A581" s="3"/>
      <c r="B581" s="48"/>
    </row>
    <row r="582" spans="1:2">
      <c r="A582" s="3"/>
      <c r="B582" s="48"/>
    </row>
    <row r="583" spans="1:2">
      <c r="A583" s="3"/>
      <c r="B583" s="48"/>
    </row>
    <row r="584" spans="1:2">
      <c r="A584" s="3"/>
      <c r="B584" s="48"/>
    </row>
    <row r="585" spans="1:2">
      <c r="A585" s="3"/>
      <c r="B585" s="48"/>
    </row>
    <row r="586" spans="1:2">
      <c r="A586" s="3"/>
      <c r="B586" s="48"/>
    </row>
    <row r="587" spans="1:2">
      <c r="A587" s="3"/>
      <c r="B587" s="48"/>
    </row>
    <row r="588" spans="1:2">
      <c r="A588" s="3"/>
      <c r="B588" s="48"/>
    </row>
    <row r="589" spans="1:2">
      <c r="A589" s="3"/>
      <c r="B589" s="48"/>
    </row>
    <row r="590" spans="1:2">
      <c r="A590" s="3"/>
      <c r="B590" s="48"/>
    </row>
    <row r="591" spans="1:2">
      <c r="A591" s="3"/>
      <c r="B591" s="48"/>
    </row>
    <row r="592" spans="1:2">
      <c r="A592" s="3"/>
      <c r="B592" s="48"/>
    </row>
    <row r="593" spans="1:2">
      <c r="A593" s="3"/>
      <c r="B593" s="48"/>
    </row>
    <row r="594" spans="1:2">
      <c r="A594" s="3"/>
      <c r="B594" s="48"/>
    </row>
    <row r="595" spans="1:2">
      <c r="A595" s="3"/>
      <c r="B595" s="48"/>
    </row>
    <row r="596" spans="1:2">
      <c r="A596" s="3"/>
      <c r="B596" s="48"/>
    </row>
    <row r="597" spans="1:2">
      <c r="A597" s="3"/>
      <c r="B597" s="48"/>
    </row>
    <row r="598" spans="1:2">
      <c r="A598" s="3"/>
      <c r="B598" s="48"/>
    </row>
    <row r="599" spans="1:2">
      <c r="A599" s="3"/>
      <c r="B599" s="48"/>
    </row>
    <row r="600" spans="1:2">
      <c r="A600" s="3"/>
      <c r="B600" s="48"/>
    </row>
    <row r="601" spans="1:2">
      <c r="A601" s="3"/>
      <c r="B601" s="48"/>
    </row>
    <row r="602" spans="1:2">
      <c r="A602" s="3"/>
      <c r="B602" s="48"/>
    </row>
    <row r="603" spans="1:2">
      <c r="A603" s="3"/>
      <c r="B603" s="48"/>
    </row>
    <row r="604" spans="1:2">
      <c r="A604" s="3"/>
      <c r="B604" s="48"/>
    </row>
    <row r="605" spans="1:2">
      <c r="A605" s="3"/>
      <c r="B605" s="48"/>
    </row>
    <row r="606" spans="1:2">
      <c r="A606" s="3"/>
      <c r="B606" s="48"/>
    </row>
    <row r="607" spans="1:2">
      <c r="A607" s="3"/>
      <c r="B607" s="48"/>
    </row>
    <row r="608" spans="1:2">
      <c r="A608" s="3"/>
      <c r="B608" s="48"/>
    </row>
    <row r="609" spans="1:2">
      <c r="A609" s="3"/>
      <c r="B609" s="48"/>
    </row>
    <row r="610" spans="1:2">
      <c r="A610" s="3"/>
      <c r="B610" s="48"/>
    </row>
    <row r="611" spans="1:2">
      <c r="A611" s="3"/>
      <c r="B611" s="48"/>
    </row>
    <row r="612" spans="1:2">
      <c r="A612" s="3"/>
      <c r="B612" s="48"/>
    </row>
    <row r="613" spans="1:2">
      <c r="A613" s="3"/>
      <c r="B613" s="48"/>
    </row>
    <row r="614" spans="1:2">
      <c r="A614" s="3"/>
      <c r="B614" s="48"/>
    </row>
    <row r="615" spans="1:2">
      <c r="A615" s="3"/>
      <c r="B615" s="48"/>
    </row>
    <row r="616" spans="1:2">
      <c r="A616" s="3"/>
      <c r="B616" s="48"/>
    </row>
    <row r="617" spans="1:2">
      <c r="A617" s="3"/>
      <c r="B617" s="48"/>
    </row>
    <row r="618" spans="1:2">
      <c r="A618" s="3"/>
      <c r="B618" s="48"/>
    </row>
    <row r="619" spans="1:2">
      <c r="A619" s="3"/>
      <c r="B619" s="48"/>
    </row>
    <row r="620" spans="1:2">
      <c r="A620" s="3"/>
      <c r="B620" s="48"/>
    </row>
    <row r="621" spans="1:2">
      <c r="A621" s="3"/>
      <c r="B621" s="48"/>
    </row>
    <row r="622" spans="1:2">
      <c r="A622" s="3"/>
      <c r="B622" s="48"/>
    </row>
    <row r="623" spans="1:2">
      <c r="A623" s="3"/>
      <c r="B623" s="48"/>
    </row>
    <row r="624" spans="1:2">
      <c r="A624" s="3"/>
      <c r="B624" s="48"/>
    </row>
    <row r="625" spans="1:2">
      <c r="A625" s="3"/>
      <c r="B625" s="48"/>
    </row>
    <row r="626" spans="1:2">
      <c r="A626" s="3"/>
      <c r="B626" s="48"/>
    </row>
    <row r="627" spans="1:2">
      <c r="A627" s="3"/>
      <c r="B627" s="48"/>
    </row>
    <row r="628" spans="1:2">
      <c r="A628" s="3"/>
      <c r="B628" s="48"/>
    </row>
    <row r="629" spans="1:2">
      <c r="A629" s="3"/>
      <c r="B629" s="48"/>
    </row>
    <row r="630" spans="1:2">
      <c r="A630" s="3"/>
      <c r="B630" s="48"/>
    </row>
    <row r="631" spans="1:2">
      <c r="A631" s="3"/>
      <c r="B631" s="48"/>
    </row>
    <row r="632" spans="1:2">
      <c r="A632" s="3"/>
      <c r="B632" s="48"/>
    </row>
    <row r="633" spans="1:2">
      <c r="A633" s="3"/>
      <c r="B633" s="48"/>
    </row>
    <row r="634" spans="1:2">
      <c r="A634" s="3"/>
      <c r="B634" s="48"/>
    </row>
    <row r="635" spans="1:2">
      <c r="A635" s="3"/>
      <c r="B635" s="48"/>
    </row>
    <row r="636" spans="1:2">
      <c r="A636" s="3"/>
      <c r="B636" s="48"/>
    </row>
    <row r="637" spans="1:2">
      <c r="A637" s="3"/>
      <c r="B637" s="48"/>
    </row>
    <row r="638" spans="1:2">
      <c r="A638" s="3"/>
      <c r="B638" s="48"/>
    </row>
    <row r="639" spans="1:2">
      <c r="A639" s="3"/>
      <c r="B639" s="48"/>
    </row>
    <row r="640" spans="1:2">
      <c r="A640" s="3"/>
      <c r="B640" s="48"/>
    </row>
    <row r="641" spans="1:2">
      <c r="A641" s="3"/>
      <c r="B641" s="48"/>
    </row>
    <row r="642" spans="1:2">
      <c r="A642" s="3"/>
      <c r="B642" s="48"/>
    </row>
    <row r="643" spans="1:2">
      <c r="A643" s="3"/>
      <c r="B643" s="48"/>
    </row>
    <row r="644" spans="1:2">
      <c r="A644" s="3"/>
      <c r="B644" s="48"/>
    </row>
    <row r="645" spans="1:2">
      <c r="A645" s="3"/>
      <c r="B645" s="48"/>
    </row>
    <row r="646" spans="1:2">
      <c r="A646" s="3"/>
      <c r="B646" s="48"/>
    </row>
    <row r="647" spans="1:2">
      <c r="A647" s="3"/>
      <c r="B647" s="48"/>
    </row>
    <row r="648" spans="1:2">
      <c r="A648" s="3"/>
      <c r="B648" s="48"/>
    </row>
    <row r="649" spans="1:2">
      <c r="A649" s="3"/>
      <c r="B649" s="48"/>
    </row>
    <row r="650" spans="1:2">
      <c r="A650" s="3"/>
      <c r="B650" s="48"/>
    </row>
    <row r="651" spans="1:2">
      <c r="A651" s="3"/>
      <c r="B651" s="48"/>
    </row>
    <row r="652" spans="1:2">
      <c r="A652" s="3"/>
      <c r="B652" s="48"/>
    </row>
    <row r="653" spans="1:2">
      <c r="A653" s="3"/>
      <c r="B653" s="48"/>
    </row>
    <row r="654" spans="1:2">
      <c r="A654" s="3"/>
      <c r="B654" s="48"/>
    </row>
    <row r="655" spans="1:2">
      <c r="A655" s="3"/>
      <c r="B655" s="48"/>
    </row>
    <row r="656" spans="1:2">
      <c r="A656" s="3"/>
      <c r="B656" s="48"/>
    </row>
    <row r="657" spans="1:2">
      <c r="A657" s="3"/>
      <c r="B657" s="48"/>
    </row>
    <row r="658" spans="1:2">
      <c r="A658" s="3"/>
      <c r="B658" s="48"/>
    </row>
    <row r="659" spans="1:2">
      <c r="A659" s="3"/>
      <c r="B659" s="48"/>
    </row>
    <row r="660" spans="1:2">
      <c r="A660" s="3"/>
      <c r="B660" s="48"/>
    </row>
    <row r="661" spans="1:2">
      <c r="A661" s="3"/>
      <c r="B661" s="48"/>
    </row>
    <row r="662" spans="1:2">
      <c r="A662" s="3"/>
      <c r="B662" s="48"/>
    </row>
    <row r="663" spans="1:2">
      <c r="A663" s="3"/>
      <c r="B663" s="48"/>
    </row>
    <row r="664" spans="1:2">
      <c r="A664" s="3"/>
      <c r="B664" s="48"/>
    </row>
    <row r="665" spans="1:2">
      <c r="A665" s="3"/>
      <c r="B665" s="48"/>
    </row>
    <row r="666" spans="1:2">
      <c r="A666" s="3"/>
      <c r="B666" s="48"/>
    </row>
    <row r="667" spans="1:2">
      <c r="A667" s="3"/>
      <c r="B667" s="48"/>
    </row>
    <row r="668" spans="1:2">
      <c r="A668" s="3"/>
      <c r="B668" s="48"/>
    </row>
    <row r="669" spans="1:2">
      <c r="A669" s="3"/>
      <c r="B669" s="48"/>
    </row>
    <row r="670" spans="1:2">
      <c r="A670" s="3"/>
      <c r="B670" s="48"/>
    </row>
    <row r="671" spans="1:2">
      <c r="A671" s="3"/>
      <c r="B671" s="48"/>
    </row>
    <row r="672" spans="1:2">
      <c r="A672" s="3"/>
      <c r="B672" s="48"/>
    </row>
    <row r="673" spans="1:2">
      <c r="A673" s="3"/>
      <c r="B673" s="48"/>
    </row>
    <row r="674" spans="1:2">
      <c r="A674" s="3"/>
      <c r="B674" s="48"/>
    </row>
    <row r="675" spans="1:2">
      <c r="A675" s="3"/>
      <c r="B675" s="48"/>
    </row>
    <row r="676" spans="1:2">
      <c r="A676" s="3"/>
      <c r="B676" s="48"/>
    </row>
    <row r="677" spans="1:2">
      <c r="A677" s="3"/>
      <c r="B677" s="48"/>
    </row>
    <row r="678" spans="1:2">
      <c r="A678" s="3"/>
      <c r="B678" s="48"/>
    </row>
    <row r="679" spans="1:2">
      <c r="A679" s="3"/>
      <c r="B679" s="48"/>
    </row>
    <row r="680" spans="1:2">
      <c r="A680" s="3"/>
      <c r="B680" s="48"/>
    </row>
    <row r="681" spans="1:2">
      <c r="A681" s="3"/>
      <c r="B681" s="48"/>
    </row>
    <row r="682" spans="1:2">
      <c r="A682" s="3"/>
      <c r="B682" s="48"/>
    </row>
    <row r="683" spans="1:2">
      <c r="A683" s="3"/>
      <c r="B683" s="48"/>
    </row>
    <row r="684" spans="1:2">
      <c r="A684" s="3"/>
      <c r="B684" s="48"/>
    </row>
    <row r="685" spans="1:2">
      <c r="A685" s="3"/>
      <c r="B685" s="48"/>
    </row>
    <row r="686" spans="1:2">
      <c r="A686" s="3"/>
      <c r="B686" s="48"/>
    </row>
    <row r="687" spans="1:2">
      <c r="A687" s="3"/>
      <c r="B687" s="48"/>
    </row>
    <row r="688" spans="1:2">
      <c r="A688" s="3"/>
      <c r="B688" s="48"/>
    </row>
    <row r="689" spans="1:2">
      <c r="A689" s="3"/>
      <c r="B689" s="48"/>
    </row>
    <row r="690" spans="1:2">
      <c r="A690" s="3"/>
      <c r="B690" s="48"/>
    </row>
    <row r="691" spans="1:2">
      <c r="A691" s="3"/>
      <c r="B691" s="48"/>
    </row>
    <row r="692" spans="1:2">
      <c r="A692" s="3"/>
      <c r="B692" s="48"/>
    </row>
    <row r="693" spans="1:2">
      <c r="A693" s="3"/>
      <c r="B693" s="48"/>
    </row>
    <row r="694" spans="1:2">
      <c r="A694" s="3"/>
      <c r="B694" s="48"/>
    </row>
    <row r="695" spans="1:2">
      <c r="A695" s="3"/>
      <c r="B695" s="48"/>
    </row>
    <row r="696" spans="1:2">
      <c r="A696" s="3"/>
      <c r="B696" s="48"/>
    </row>
    <row r="697" spans="1:2">
      <c r="A697" s="3"/>
      <c r="B697" s="48"/>
    </row>
    <row r="698" spans="1:2">
      <c r="A698" s="3"/>
      <c r="B698" s="48"/>
    </row>
    <row r="699" spans="1:2">
      <c r="A699" s="3"/>
      <c r="B699" s="48"/>
    </row>
    <row r="700" spans="1:2">
      <c r="A700" s="3"/>
      <c r="B700" s="48"/>
    </row>
    <row r="701" spans="1:2">
      <c r="A701" s="3"/>
      <c r="B701" s="48"/>
    </row>
    <row r="702" spans="1:2">
      <c r="A702" s="3"/>
      <c r="B702" s="48"/>
    </row>
    <row r="703" spans="1:2">
      <c r="A703" s="3"/>
      <c r="B703" s="48"/>
    </row>
    <row r="704" spans="1:2">
      <c r="A704" s="3"/>
      <c r="B704" s="48"/>
    </row>
    <row r="705" spans="1:2">
      <c r="A705" s="3"/>
      <c r="B705" s="48"/>
    </row>
    <row r="706" spans="1:2">
      <c r="A706" s="3"/>
      <c r="B706" s="48"/>
    </row>
    <row r="707" spans="1:2">
      <c r="A707" s="3"/>
      <c r="B707" s="48"/>
    </row>
    <row r="708" spans="1:2">
      <c r="A708" s="3"/>
      <c r="B708" s="48"/>
    </row>
    <row r="709" spans="1:2">
      <c r="A709" s="3"/>
      <c r="B709" s="48"/>
    </row>
    <row r="710" spans="1:2">
      <c r="A710" s="3"/>
      <c r="B710" s="48"/>
    </row>
    <row r="711" spans="1:2">
      <c r="A711" s="3"/>
      <c r="B711" s="48"/>
    </row>
    <row r="712" spans="1:2">
      <c r="A712" s="3"/>
      <c r="B712" s="48"/>
    </row>
    <row r="713" spans="1:2">
      <c r="A713" s="3"/>
      <c r="B713" s="48"/>
    </row>
    <row r="714" spans="1:2">
      <c r="A714" s="3"/>
      <c r="B714" s="48"/>
    </row>
    <row r="715" spans="1:2">
      <c r="A715" s="3"/>
      <c r="B715" s="48"/>
    </row>
    <row r="716" spans="1:2">
      <c r="A716" s="3"/>
      <c r="B716" s="48"/>
    </row>
    <row r="717" spans="1:2">
      <c r="A717" s="3"/>
      <c r="B717" s="48"/>
    </row>
    <row r="718" spans="1:2">
      <c r="A718" s="3"/>
      <c r="B718" s="48"/>
    </row>
    <row r="719" spans="1:2">
      <c r="A719" s="3"/>
      <c r="B719" s="48"/>
    </row>
    <row r="720" spans="1:2">
      <c r="A720" s="3"/>
      <c r="B720" s="48"/>
    </row>
    <row r="721" spans="1:2">
      <c r="A721" s="3"/>
      <c r="B721" s="48"/>
    </row>
    <row r="722" spans="1:2">
      <c r="A722" s="3"/>
      <c r="B722" s="48"/>
    </row>
    <row r="723" spans="1:2">
      <c r="A723" s="3"/>
      <c r="B723" s="48"/>
    </row>
    <row r="724" spans="1:2">
      <c r="A724" s="3"/>
      <c r="B724" s="48"/>
    </row>
    <row r="725" spans="1:2">
      <c r="A725" s="3"/>
      <c r="B725" s="48"/>
    </row>
    <row r="726" spans="1:2">
      <c r="A726" s="3"/>
      <c r="B726" s="48"/>
    </row>
    <row r="727" spans="1:2">
      <c r="A727" s="3"/>
      <c r="B727" s="48"/>
    </row>
    <row r="728" spans="1:2">
      <c r="A728" s="3"/>
      <c r="B728" s="48"/>
    </row>
    <row r="729" spans="1:2">
      <c r="A729" s="3"/>
      <c r="B729" s="48"/>
    </row>
    <row r="730" spans="1:2">
      <c r="A730" s="3"/>
      <c r="B730" s="48"/>
    </row>
    <row r="731" spans="1:2">
      <c r="A731" s="3"/>
      <c r="B731" s="48"/>
    </row>
    <row r="732" spans="1:2">
      <c r="A732" s="3"/>
      <c r="B732" s="48"/>
    </row>
    <row r="733" spans="1:2">
      <c r="A733" s="3"/>
      <c r="B733" s="48"/>
    </row>
    <row r="734" spans="1:2">
      <c r="A734" s="3"/>
      <c r="B734" s="48"/>
    </row>
    <row r="735" spans="1:2">
      <c r="A735" s="3"/>
      <c r="B735" s="48"/>
    </row>
    <row r="736" spans="1:2">
      <c r="A736" s="3"/>
      <c r="B736" s="48"/>
    </row>
    <row r="737" spans="1:2">
      <c r="A737" s="3"/>
      <c r="B737" s="48"/>
    </row>
    <row r="738" spans="1:2">
      <c r="A738" s="3"/>
      <c r="B738" s="48"/>
    </row>
    <row r="739" spans="1:2">
      <c r="A739" s="3"/>
      <c r="B739" s="48"/>
    </row>
    <row r="740" spans="1:2">
      <c r="A740" s="3"/>
      <c r="B740" s="48"/>
    </row>
    <row r="741" spans="1:2">
      <c r="A741" s="3"/>
      <c r="B741" s="48"/>
    </row>
    <row r="742" spans="1:2">
      <c r="A742" s="3"/>
      <c r="B742" s="48"/>
    </row>
    <row r="743" spans="1:2">
      <c r="A743" s="3"/>
      <c r="B743" s="48"/>
    </row>
    <row r="744" spans="1:2">
      <c r="A744" s="3"/>
      <c r="B744" s="48"/>
    </row>
    <row r="745" spans="1:2">
      <c r="A745" s="3"/>
      <c r="B745" s="48"/>
    </row>
    <row r="746" spans="1:2">
      <c r="A746" s="3"/>
      <c r="B746" s="48"/>
    </row>
    <row r="747" spans="1:2">
      <c r="A747" s="3"/>
      <c r="B747" s="48"/>
    </row>
    <row r="748" spans="1:2">
      <c r="A748" s="3"/>
      <c r="B748" s="48"/>
    </row>
    <row r="749" spans="1:2">
      <c r="A749" s="3"/>
      <c r="B749" s="48"/>
    </row>
    <row r="750" spans="1:2">
      <c r="A750" s="3"/>
      <c r="B750" s="48"/>
    </row>
    <row r="751" spans="1:2">
      <c r="A751" s="3"/>
      <c r="B751" s="48"/>
    </row>
    <row r="752" spans="1:2">
      <c r="A752" s="3"/>
      <c r="B752" s="48"/>
    </row>
    <row r="753" spans="1:2">
      <c r="A753" s="3"/>
      <c r="B753" s="48"/>
    </row>
    <row r="754" spans="1:2">
      <c r="A754" s="3"/>
      <c r="B754" s="48"/>
    </row>
    <row r="755" spans="1:2">
      <c r="A755" s="3"/>
      <c r="B755" s="48"/>
    </row>
    <row r="756" spans="1:2">
      <c r="A756" s="3"/>
      <c r="B756" s="48"/>
    </row>
    <row r="757" spans="1:2">
      <c r="A757" s="3"/>
      <c r="B757" s="48"/>
    </row>
    <row r="758" spans="1:2">
      <c r="A758" s="3"/>
      <c r="B758" s="48"/>
    </row>
    <row r="759" spans="1:2">
      <c r="A759" s="3"/>
      <c r="B759" s="48"/>
    </row>
    <row r="760" spans="1:2">
      <c r="A760" s="3"/>
      <c r="B760" s="48"/>
    </row>
    <row r="761" spans="1:2">
      <c r="A761" s="3"/>
      <c r="B761" s="48"/>
    </row>
    <row r="762" spans="1:2">
      <c r="A762" s="3"/>
      <c r="B762" s="48"/>
    </row>
    <row r="763" spans="1:2">
      <c r="A763" s="3"/>
      <c r="B763" s="48"/>
    </row>
    <row r="764" spans="1:2">
      <c r="A764" s="3"/>
      <c r="B764" s="48"/>
    </row>
    <row r="765" spans="1:2">
      <c r="A765" s="3"/>
      <c r="B765" s="48"/>
    </row>
    <row r="766" spans="1:2">
      <c r="A766" s="3"/>
      <c r="B766" s="48"/>
    </row>
    <row r="767" spans="1:2">
      <c r="A767" s="3"/>
      <c r="B767" s="48"/>
    </row>
    <row r="768" spans="1:2">
      <c r="A768" s="3"/>
      <c r="B768" s="48"/>
    </row>
    <row r="769" spans="1:2">
      <c r="A769" s="3"/>
      <c r="B769" s="48"/>
    </row>
    <row r="770" spans="1:2">
      <c r="A770" s="3"/>
      <c r="B770" s="48"/>
    </row>
    <row r="771" spans="1:2">
      <c r="A771" s="3"/>
      <c r="B771" s="48"/>
    </row>
    <row r="772" spans="1:2">
      <c r="A772" s="3"/>
      <c r="B772" s="48"/>
    </row>
    <row r="773" spans="1:2">
      <c r="A773" s="3"/>
      <c r="B773" s="48"/>
    </row>
    <row r="774" spans="1:2">
      <c r="A774" s="3"/>
      <c r="B774" s="48"/>
    </row>
    <row r="775" spans="1:2">
      <c r="A775" s="3"/>
      <c r="B775" s="48"/>
    </row>
    <row r="776" spans="1:2">
      <c r="A776" s="3"/>
      <c r="B776" s="48"/>
    </row>
    <row r="777" spans="1:2">
      <c r="A777" s="3"/>
      <c r="B777" s="48"/>
    </row>
    <row r="778" spans="1:2">
      <c r="A778" s="3"/>
      <c r="B778" s="48"/>
    </row>
    <row r="779" spans="1:2">
      <c r="A779" s="3"/>
      <c r="B779" s="48"/>
    </row>
    <row r="780" spans="1:2">
      <c r="A780" s="3"/>
      <c r="B780" s="48"/>
    </row>
    <row r="781" spans="1:2">
      <c r="A781" s="3"/>
      <c r="B781" s="48"/>
    </row>
    <row r="782" spans="1:2">
      <c r="A782" s="3"/>
      <c r="B782" s="48"/>
    </row>
    <row r="783" spans="1:2">
      <c r="A783" s="3"/>
      <c r="B783" s="48"/>
    </row>
    <row r="784" spans="1:2">
      <c r="A784" s="3"/>
      <c r="B784" s="48"/>
    </row>
    <row r="785" spans="1:2">
      <c r="A785" s="3"/>
      <c r="B785" s="48"/>
    </row>
    <row r="786" spans="1:2">
      <c r="A786" s="3"/>
      <c r="B786" s="48"/>
    </row>
    <row r="787" spans="1:2">
      <c r="A787" s="3"/>
      <c r="B787" s="48"/>
    </row>
    <row r="788" spans="1:2">
      <c r="A788" s="3"/>
      <c r="B788" s="48"/>
    </row>
    <row r="789" spans="1:2">
      <c r="A789" s="3"/>
      <c r="B789" s="48"/>
    </row>
    <row r="790" spans="1:2">
      <c r="A790" s="3"/>
      <c r="B790" s="48"/>
    </row>
    <row r="791" spans="1:2">
      <c r="A791" s="3"/>
      <c r="B791" s="48"/>
    </row>
    <row r="792" spans="1:2">
      <c r="A792" s="3"/>
      <c r="B792" s="48"/>
    </row>
    <row r="793" spans="1:2">
      <c r="A793" s="3"/>
      <c r="B793" s="48"/>
    </row>
    <row r="794" spans="1:2">
      <c r="A794" s="3"/>
      <c r="B794" s="48"/>
    </row>
    <row r="795" spans="1:2">
      <c r="A795" s="3"/>
      <c r="B795" s="48"/>
    </row>
    <row r="796" spans="1:2">
      <c r="A796" s="3"/>
      <c r="B796" s="48"/>
    </row>
    <row r="797" spans="1:2">
      <c r="A797" s="3"/>
      <c r="B797" s="48"/>
    </row>
    <row r="798" spans="1:2">
      <c r="A798" s="3"/>
      <c r="B798" s="48"/>
    </row>
    <row r="799" spans="1:2">
      <c r="A799" s="3"/>
      <c r="B799" s="48"/>
    </row>
    <row r="800" spans="1:2">
      <c r="A800" s="3"/>
      <c r="B800" s="48"/>
    </row>
    <row r="801" spans="1:2">
      <c r="A801" s="3"/>
      <c r="B801" s="48"/>
    </row>
    <row r="802" spans="1:2">
      <c r="A802" s="3"/>
      <c r="B802" s="48"/>
    </row>
    <row r="803" spans="1:2">
      <c r="A803" s="3"/>
      <c r="B803" s="48"/>
    </row>
    <row r="804" spans="1:2">
      <c r="A804" s="3"/>
      <c r="B804" s="48"/>
    </row>
    <row r="805" spans="1:2">
      <c r="A805" s="3"/>
      <c r="B805" s="48"/>
    </row>
    <row r="806" spans="1:2">
      <c r="A806" s="3"/>
      <c r="B806" s="48"/>
    </row>
    <row r="807" spans="1:2">
      <c r="A807" s="3"/>
      <c r="B807" s="48"/>
    </row>
    <row r="808" spans="1:2">
      <c r="A808" s="3"/>
      <c r="B808" s="48"/>
    </row>
    <row r="809" spans="1:2">
      <c r="A809" s="3"/>
      <c r="B809" s="48"/>
    </row>
    <row r="810" spans="1:2">
      <c r="A810" s="3"/>
      <c r="B810" s="48"/>
    </row>
    <row r="811" spans="1:2">
      <c r="A811" s="3"/>
      <c r="B811" s="48"/>
    </row>
    <row r="812" spans="1:2">
      <c r="A812" s="3"/>
      <c r="B812" s="48"/>
    </row>
    <row r="813" spans="1:2">
      <c r="A813" s="3"/>
      <c r="B813" s="48"/>
    </row>
    <row r="814" spans="1:2">
      <c r="A814" s="3"/>
      <c r="B814" s="48"/>
    </row>
    <row r="815" spans="1:2">
      <c r="A815" s="3"/>
      <c r="B815" s="48"/>
    </row>
    <row r="816" spans="1:2">
      <c r="A816" s="3"/>
      <c r="B816" s="48"/>
    </row>
    <row r="817" spans="1:2">
      <c r="A817" s="3"/>
      <c r="B817" s="48"/>
    </row>
    <row r="818" spans="1:2">
      <c r="A818" s="3"/>
      <c r="B818" s="48"/>
    </row>
    <row r="819" spans="1:2">
      <c r="A819" s="3"/>
      <c r="B819" s="48"/>
    </row>
    <row r="820" spans="1:2">
      <c r="A820" s="3"/>
      <c r="B820" s="48"/>
    </row>
    <row r="821" spans="1:2">
      <c r="A821" s="3"/>
      <c r="B821" s="48"/>
    </row>
    <row r="822" spans="1:2">
      <c r="A822" s="3"/>
      <c r="B822" s="48"/>
    </row>
    <row r="823" spans="1:2">
      <c r="A823" s="3"/>
      <c r="B823" s="48"/>
    </row>
    <row r="824" spans="1:2">
      <c r="A824" s="3"/>
      <c r="B824" s="48"/>
    </row>
    <row r="825" spans="1:2">
      <c r="A825" s="3"/>
      <c r="B825" s="48"/>
    </row>
    <row r="826" spans="1:2">
      <c r="A826" s="3"/>
      <c r="B826" s="48"/>
    </row>
    <row r="827" spans="1:2">
      <c r="A827" s="3"/>
      <c r="B827" s="48"/>
    </row>
    <row r="828" spans="1:2">
      <c r="A828" s="3"/>
      <c r="B828" s="48"/>
    </row>
    <row r="829" spans="1:2">
      <c r="A829" s="3"/>
      <c r="B829" s="48"/>
    </row>
    <row r="830" spans="1:2">
      <c r="A830" s="3"/>
      <c r="B830" s="48"/>
    </row>
    <row r="831" spans="1:2">
      <c r="A831" s="3"/>
      <c r="B831" s="48"/>
    </row>
    <row r="832" spans="1:2">
      <c r="A832" s="3"/>
      <c r="B832" s="48"/>
    </row>
    <row r="833" spans="1:2">
      <c r="A833" s="3"/>
      <c r="B833" s="48"/>
    </row>
    <row r="834" spans="1:2">
      <c r="A834" s="3"/>
      <c r="B834" s="48"/>
    </row>
    <row r="835" spans="1:2">
      <c r="A835" s="3"/>
      <c r="B835" s="48"/>
    </row>
    <row r="836" spans="1:2">
      <c r="A836" s="3"/>
      <c r="B836" s="48"/>
    </row>
    <row r="837" spans="1:2">
      <c r="A837" s="3"/>
      <c r="B837" s="48"/>
    </row>
    <row r="838" spans="1:2">
      <c r="A838" s="3"/>
      <c r="B838" s="48"/>
    </row>
    <row r="839" spans="1:2">
      <c r="A839" s="3"/>
      <c r="B839" s="48"/>
    </row>
    <row r="840" spans="1:2">
      <c r="A840" s="3"/>
      <c r="B840" s="48"/>
    </row>
    <row r="841" spans="1:2">
      <c r="A841" s="3"/>
      <c r="B841" s="48"/>
    </row>
    <row r="842" spans="1:2">
      <c r="A842" s="3"/>
      <c r="B842" s="48"/>
    </row>
    <row r="843" spans="1:2">
      <c r="A843" s="3"/>
      <c r="B843" s="48"/>
    </row>
    <row r="844" spans="1:2">
      <c r="A844" s="3"/>
      <c r="B844" s="48"/>
    </row>
    <row r="845" spans="1:2">
      <c r="A845" s="3"/>
      <c r="B845" s="48"/>
    </row>
    <row r="846" spans="1:2">
      <c r="A846" s="3"/>
      <c r="B846" s="48"/>
    </row>
    <row r="847" spans="1:2">
      <c r="A847" s="3"/>
      <c r="B847" s="48"/>
    </row>
    <row r="848" spans="1:2">
      <c r="A848" s="3"/>
      <c r="B848" s="48"/>
    </row>
    <row r="849" spans="1:2">
      <c r="A849" s="3"/>
      <c r="B849" s="48"/>
    </row>
    <row r="850" spans="1:2">
      <c r="A850" s="3"/>
      <c r="B850" s="48"/>
    </row>
    <row r="851" spans="1:2">
      <c r="A851" s="3"/>
      <c r="B851" s="48"/>
    </row>
    <row r="852" spans="1:2">
      <c r="A852" s="3"/>
      <c r="B852" s="48"/>
    </row>
    <row r="853" spans="1:2">
      <c r="A853" s="3"/>
      <c r="B853" s="48"/>
    </row>
    <row r="854" spans="1:2">
      <c r="A854" s="3"/>
      <c r="B854" s="48"/>
    </row>
    <row r="855" spans="1:2">
      <c r="A855" s="3"/>
      <c r="B855" s="48"/>
    </row>
    <row r="856" spans="1:2">
      <c r="A856" s="3"/>
      <c r="B856" s="48"/>
    </row>
    <row r="857" spans="1:2">
      <c r="A857" s="3"/>
      <c r="B857" s="48"/>
    </row>
    <row r="858" spans="1:2">
      <c r="A858" s="3"/>
      <c r="B858" s="48"/>
    </row>
    <row r="859" spans="1:2">
      <c r="A859" s="3"/>
      <c r="B859" s="48"/>
    </row>
    <row r="860" spans="1:2">
      <c r="A860" s="3"/>
      <c r="B860" s="48"/>
    </row>
    <row r="861" spans="1:2">
      <c r="A861" s="3"/>
      <c r="B861" s="48"/>
    </row>
    <row r="862" spans="1:2">
      <c r="A862" s="3"/>
      <c r="B862" s="48"/>
    </row>
    <row r="863" spans="1:2">
      <c r="A863" s="3"/>
      <c r="B863" s="48"/>
    </row>
    <row r="864" spans="1:2">
      <c r="A864" s="3"/>
      <c r="B864" s="48"/>
    </row>
    <row r="865" spans="1:2">
      <c r="A865" s="3"/>
      <c r="B865" s="48"/>
    </row>
    <row r="866" spans="1:2">
      <c r="A866" s="3"/>
      <c r="B866" s="48"/>
    </row>
    <row r="867" spans="1:2">
      <c r="A867" s="3"/>
      <c r="B867" s="48"/>
    </row>
    <row r="868" spans="1:2">
      <c r="A868" s="3"/>
      <c r="B868" s="48"/>
    </row>
    <row r="869" spans="1:2">
      <c r="A869" s="3"/>
      <c r="B869" s="48"/>
    </row>
    <row r="870" spans="1:2">
      <c r="A870" s="3"/>
      <c r="B870" s="48"/>
    </row>
    <row r="871" spans="1:2">
      <c r="A871" s="3"/>
      <c r="B871" s="48"/>
    </row>
    <row r="872" spans="1:2">
      <c r="A872" s="3"/>
      <c r="B872" s="48"/>
    </row>
    <row r="873" spans="1:2">
      <c r="A873" s="3"/>
      <c r="B873" s="48"/>
    </row>
    <row r="874" spans="1:2">
      <c r="A874" s="3"/>
      <c r="B874" s="48"/>
    </row>
    <row r="875" spans="1:2">
      <c r="A875" s="3"/>
      <c r="B875" s="48"/>
    </row>
    <row r="876" spans="1:2">
      <c r="A876" s="3"/>
      <c r="B876" s="48"/>
    </row>
    <row r="877" spans="1:2">
      <c r="A877" s="3"/>
      <c r="B877" s="48"/>
    </row>
    <row r="878" spans="1:2">
      <c r="A878" s="3"/>
      <c r="B878" s="48"/>
    </row>
    <row r="879" spans="1:2">
      <c r="A879" s="3"/>
      <c r="B879" s="48"/>
    </row>
    <row r="880" spans="1:2">
      <c r="A880" s="3"/>
      <c r="B880" s="48"/>
    </row>
    <row r="881" spans="1:2">
      <c r="A881" s="3"/>
      <c r="B881" s="48"/>
    </row>
    <row r="882" spans="1:2">
      <c r="A882" s="3"/>
      <c r="B882" s="48"/>
    </row>
    <row r="883" spans="1:2">
      <c r="A883" s="3"/>
      <c r="B883" s="48"/>
    </row>
    <row r="884" spans="1:2">
      <c r="A884" s="3"/>
      <c r="B884" s="48"/>
    </row>
    <row r="885" spans="1:2">
      <c r="A885" s="3"/>
      <c r="B885" s="48"/>
    </row>
    <row r="886" spans="1:2">
      <c r="A886" s="3"/>
      <c r="B886" s="48"/>
    </row>
    <row r="887" spans="1:2">
      <c r="A887" s="3"/>
      <c r="B887" s="48"/>
    </row>
    <row r="888" spans="1:2">
      <c r="A888" s="3"/>
      <c r="B888" s="48"/>
    </row>
    <row r="889" spans="1:2">
      <c r="A889" s="3"/>
      <c r="B889" s="48"/>
    </row>
    <row r="890" spans="1:2">
      <c r="A890" s="3"/>
      <c r="B890" s="48"/>
    </row>
    <row r="891" spans="1:2">
      <c r="A891" s="3"/>
      <c r="B891" s="48"/>
    </row>
    <row r="892" spans="1:2">
      <c r="A892" s="3"/>
      <c r="B892" s="48"/>
    </row>
    <row r="893" spans="1:2">
      <c r="A893" s="3"/>
      <c r="B893" s="48"/>
    </row>
    <row r="894" spans="1:2">
      <c r="A894" s="3"/>
      <c r="B894" s="48"/>
    </row>
    <row r="895" spans="1:2">
      <c r="A895" s="3"/>
      <c r="B895" s="48"/>
    </row>
    <row r="896" spans="1:2">
      <c r="A896" s="3"/>
      <c r="B896" s="48"/>
    </row>
    <row r="897" spans="1:2">
      <c r="A897" s="3"/>
      <c r="B897" s="48"/>
    </row>
    <row r="898" spans="1:2">
      <c r="A898" s="3"/>
      <c r="B898" s="48"/>
    </row>
    <row r="899" spans="1:2">
      <c r="A899" s="3"/>
      <c r="B899" s="48"/>
    </row>
    <row r="900" spans="1:2">
      <c r="A900" s="3"/>
      <c r="B900" s="48"/>
    </row>
    <row r="901" spans="1:2">
      <c r="A901" s="3"/>
      <c r="B901" s="48"/>
    </row>
    <row r="902" spans="1:2">
      <c r="A902" s="3"/>
      <c r="B902" s="48"/>
    </row>
    <row r="903" spans="1:2">
      <c r="A903" s="3"/>
      <c r="B903" s="48"/>
    </row>
    <row r="904" spans="1:2">
      <c r="A904" s="3"/>
      <c r="B904" s="48"/>
    </row>
    <row r="905" spans="1:2">
      <c r="A905" s="3"/>
      <c r="B905" s="48"/>
    </row>
    <row r="906" spans="1:2">
      <c r="A906" s="3"/>
      <c r="B906" s="48"/>
    </row>
    <row r="907" spans="1:2">
      <c r="A907" s="3"/>
      <c r="B907" s="48"/>
    </row>
    <row r="908" spans="1:2">
      <c r="A908" s="3"/>
      <c r="B908" s="48"/>
    </row>
    <row r="909" spans="1:2">
      <c r="A909" s="3"/>
      <c r="B909" s="48"/>
    </row>
    <row r="910" spans="1:2">
      <c r="A910" s="3"/>
      <c r="B910" s="48"/>
    </row>
    <row r="911" spans="1:2">
      <c r="A911" s="3"/>
      <c r="B911" s="48"/>
    </row>
    <row r="912" spans="1:2">
      <c r="A912" s="3"/>
      <c r="B912" s="48"/>
    </row>
    <row r="913" spans="1:2">
      <c r="A913" s="3"/>
      <c r="B913" s="48"/>
    </row>
    <row r="914" spans="1:2">
      <c r="A914" s="3"/>
      <c r="B914" s="48"/>
    </row>
    <row r="915" spans="1:2">
      <c r="A915" s="3"/>
      <c r="B915" s="48"/>
    </row>
    <row r="916" spans="1:2">
      <c r="A916" s="3"/>
      <c r="B916" s="48"/>
    </row>
    <row r="917" spans="1:2">
      <c r="A917" s="3"/>
      <c r="B917" s="48"/>
    </row>
    <row r="918" spans="1:2">
      <c r="A918" s="3"/>
      <c r="B918" s="48"/>
    </row>
    <row r="919" spans="1:2">
      <c r="A919" s="3"/>
      <c r="B919" s="48"/>
    </row>
    <row r="920" spans="1:2">
      <c r="A920" s="3"/>
      <c r="B920" s="48"/>
    </row>
    <row r="921" spans="1:2">
      <c r="A921" s="3"/>
      <c r="B921" s="48"/>
    </row>
    <row r="922" spans="1:2">
      <c r="A922" s="3"/>
      <c r="B922" s="48"/>
    </row>
    <row r="923" spans="1:2">
      <c r="A923" s="3"/>
      <c r="B923" s="48"/>
    </row>
    <row r="924" spans="1:2">
      <c r="A924" s="3"/>
      <c r="B924" s="48"/>
    </row>
    <row r="925" spans="1:2">
      <c r="A925" s="3"/>
      <c r="B925" s="48"/>
    </row>
    <row r="926" spans="1:2">
      <c r="A926" s="3"/>
      <c r="B926" s="48"/>
    </row>
    <row r="927" spans="1:2">
      <c r="A927" s="3"/>
      <c r="B927" s="48"/>
    </row>
    <row r="928" spans="1:2">
      <c r="A928" s="3"/>
      <c r="B928" s="48"/>
    </row>
    <row r="929" spans="1:2">
      <c r="A929" s="3"/>
      <c r="B929" s="48"/>
    </row>
    <row r="930" spans="1:2">
      <c r="A930" s="3"/>
      <c r="B930" s="48"/>
    </row>
    <row r="931" spans="1:2">
      <c r="A931" s="3"/>
      <c r="B931" s="48"/>
    </row>
    <row r="932" spans="1:2">
      <c r="A932" s="3"/>
      <c r="B932" s="48"/>
    </row>
    <row r="933" spans="1:2">
      <c r="A933" s="3"/>
      <c r="B933" s="48"/>
    </row>
    <row r="934" spans="1:2">
      <c r="A934" s="3"/>
      <c r="B934" s="48"/>
    </row>
    <row r="935" spans="1:2">
      <c r="A935" s="3"/>
      <c r="B935" s="48"/>
    </row>
    <row r="936" spans="1:2">
      <c r="A936" s="3"/>
      <c r="B936" s="48"/>
    </row>
    <row r="937" spans="1:2">
      <c r="A937" s="3"/>
      <c r="B937" s="48"/>
    </row>
    <row r="938" spans="1:2">
      <c r="A938" s="3"/>
      <c r="B938" s="48"/>
    </row>
    <row r="939" spans="1:2">
      <c r="A939" s="3"/>
      <c r="B939" s="48"/>
    </row>
    <row r="940" spans="1:2">
      <c r="A940" s="3"/>
      <c r="B940" s="48"/>
    </row>
    <row r="941" spans="1:2">
      <c r="A941" s="3"/>
      <c r="B941" s="48"/>
    </row>
    <row r="942" spans="1:2">
      <c r="A942" s="3"/>
      <c r="B942" s="48"/>
    </row>
    <row r="943" spans="1:2">
      <c r="A943" s="3"/>
      <c r="B943" s="48"/>
    </row>
    <row r="944" spans="1:2">
      <c r="A944" s="3"/>
      <c r="B944" s="48"/>
    </row>
    <row r="945" spans="1:2">
      <c r="A945" s="3"/>
      <c r="B945" s="48"/>
    </row>
    <row r="946" spans="1:2">
      <c r="A946" s="3"/>
      <c r="B946" s="48"/>
    </row>
    <row r="947" spans="1:2">
      <c r="A947" s="3"/>
      <c r="B947" s="48"/>
    </row>
    <row r="948" spans="1:2">
      <c r="A948" s="3"/>
      <c r="B948" s="48"/>
    </row>
    <row r="949" spans="1:2">
      <c r="A949" s="3"/>
      <c r="B949" s="48"/>
    </row>
    <row r="950" spans="1:2">
      <c r="A950" s="3"/>
      <c r="B950" s="48"/>
    </row>
    <row r="951" spans="1:2">
      <c r="A951" s="3"/>
      <c r="B951" s="48"/>
    </row>
    <row r="952" spans="1:2">
      <c r="A952" s="3"/>
      <c r="B952" s="48"/>
    </row>
    <row r="953" spans="1:2">
      <c r="A953" s="3"/>
      <c r="B953" s="48"/>
    </row>
    <row r="954" spans="1:2">
      <c r="A954" s="3"/>
      <c r="B954" s="48"/>
    </row>
    <row r="955" spans="1:2">
      <c r="A955" s="3"/>
      <c r="B955" s="48"/>
    </row>
    <row r="956" spans="1:2">
      <c r="A956" s="3"/>
      <c r="B956" s="48"/>
    </row>
    <row r="957" spans="1:2">
      <c r="A957" s="3"/>
      <c r="B957" s="48"/>
    </row>
    <row r="958" spans="1:2">
      <c r="A958" s="3"/>
      <c r="B958" s="48"/>
    </row>
    <row r="959" spans="1:2">
      <c r="A959" s="3"/>
      <c r="B959" s="48"/>
    </row>
    <row r="960" spans="1:2">
      <c r="A960" s="3"/>
      <c r="B960" s="48"/>
    </row>
    <row r="961" spans="1:2">
      <c r="A961" s="3"/>
      <c r="B961" s="48"/>
    </row>
    <row r="962" spans="1:2">
      <c r="A962" s="3"/>
      <c r="B962" s="48"/>
    </row>
    <row r="963" spans="1:2">
      <c r="A963" s="3"/>
      <c r="B963" s="48"/>
    </row>
    <row r="964" spans="1:2">
      <c r="A964" s="3"/>
      <c r="B964" s="48"/>
    </row>
    <row r="965" spans="1:2">
      <c r="A965" s="3"/>
      <c r="B965" s="48"/>
    </row>
    <row r="966" spans="1:2">
      <c r="A966" s="3"/>
      <c r="B966" s="48"/>
    </row>
    <row r="967" spans="1:2">
      <c r="A967" s="3"/>
      <c r="B967" s="48"/>
    </row>
    <row r="968" spans="1:2">
      <c r="A968" s="3"/>
      <c r="B968" s="48"/>
    </row>
    <row r="969" spans="1:2">
      <c r="A969" s="3"/>
      <c r="B969" s="48"/>
    </row>
    <row r="970" spans="1:2">
      <c r="A970" s="3"/>
      <c r="B970" s="48"/>
    </row>
    <row r="971" spans="1:2">
      <c r="A971" s="3"/>
      <c r="B971" s="48"/>
    </row>
    <row r="972" spans="1:2">
      <c r="A972" s="3"/>
      <c r="B972" s="48"/>
    </row>
    <row r="973" spans="1:2">
      <c r="A973" s="3"/>
      <c r="B973" s="48"/>
    </row>
    <row r="974" spans="1:2">
      <c r="A974" s="3"/>
      <c r="B974" s="48"/>
    </row>
    <row r="975" spans="1:2">
      <c r="A975" s="3"/>
      <c r="B975" s="48"/>
    </row>
    <row r="976" spans="1:2">
      <c r="A976" s="3"/>
      <c r="B976" s="48"/>
    </row>
    <row r="977" spans="1:2">
      <c r="A977" s="3"/>
      <c r="B977" s="48"/>
    </row>
    <row r="978" spans="1:2">
      <c r="A978" s="3"/>
      <c r="B978" s="48"/>
    </row>
    <row r="979" spans="1:2">
      <c r="A979" s="3"/>
      <c r="B979" s="48"/>
    </row>
    <row r="980" spans="1:2">
      <c r="A980" s="3"/>
      <c r="B980" s="48"/>
    </row>
    <row r="981" spans="1:2">
      <c r="A981" s="3"/>
      <c r="B981" s="48"/>
    </row>
    <row r="982" spans="1:2">
      <c r="A982" s="3"/>
      <c r="B982" s="48"/>
    </row>
    <row r="983" spans="1:2">
      <c r="A983" s="3"/>
      <c r="B983" s="48"/>
    </row>
    <row r="984" spans="1:2">
      <c r="A984" s="3"/>
      <c r="B984" s="48"/>
    </row>
    <row r="985" spans="1:2">
      <c r="A985" s="3"/>
      <c r="B985" s="48"/>
    </row>
    <row r="986" spans="1:2">
      <c r="A986" s="3"/>
      <c r="B986" s="48"/>
    </row>
    <row r="987" spans="1:2">
      <c r="A987" s="3"/>
      <c r="B987" s="48"/>
    </row>
    <row r="988" spans="1:2">
      <c r="A988" s="3"/>
      <c r="B988" s="48"/>
    </row>
    <row r="989" spans="1:2">
      <c r="A989" s="3"/>
      <c r="B989" s="48"/>
    </row>
    <row r="990" spans="1:2">
      <c r="A990" s="3"/>
      <c r="B990" s="48"/>
    </row>
    <row r="991" spans="1:2">
      <c r="A991" s="3"/>
      <c r="B991" s="48"/>
    </row>
    <row r="992" spans="1:2">
      <c r="A992" s="3"/>
      <c r="B992" s="48"/>
    </row>
    <row r="993" spans="1:2">
      <c r="A993" s="3"/>
      <c r="B993" s="48"/>
    </row>
    <row r="994" spans="1:2">
      <c r="A994" s="3"/>
      <c r="B994" s="48"/>
    </row>
    <row r="995" spans="1:2">
      <c r="A995" s="3"/>
      <c r="B995" s="48"/>
    </row>
    <row r="996" spans="1:2">
      <c r="A996" s="3"/>
      <c r="B996" s="48"/>
    </row>
    <row r="997" spans="1:2">
      <c r="A997" s="3"/>
      <c r="B997" s="48"/>
    </row>
    <row r="998" spans="1:2">
      <c r="A998" s="3"/>
      <c r="B998" s="48"/>
    </row>
    <row r="999" spans="1:2">
      <c r="A999" s="3"/>
      <c r="B999" s="48"/>
    </row>
    <row r="1000" spans="1:2">
      <c r="A1000" s="3"/>
      <c r="B1000" s="48"/>
    </row>
    <row r="1001" spans="1:2">
      <c r="A1001" s="3"/>
      <c r="B1001" s="48"/>
    </row>
    <row r="1002" spans="1:2">
      <c r="A1002" s="3"/>
      <c r="B1002" s="48"/>
    </row>
    <row r="1003" spans="1:2">
      <c r="A1003" s="3"/>
      <c r="B1003" s="48"/>
    </row>
    <row r="1004" spans="1:2">
      <c r="A1004" s="3"/>
      <c r="B1004" s="48"/>
    </row>
    <row r="1005" spans="1:2">
      <c r="A1005" s="3"/>
      <c r="B1005" s="48"/>
    </row>
    <row r="1006" spans="1:2">
      <c r="A1006" s="3"/>
      <c r="B1006" s="48"/>
    </row>
    <row r="1007" spans="1:2">
      <c r="A1007" s="3"/>
      <c r="B1007" s="48"/>
    </row>
    <row r="1008" spans="1:2">
      <c r="A1008" s="3"/>
      <c r="B1008" s="48"/>
    </row>
    <row r="1009" spans="1:2">
      <c r="A1009" s="3"/>
      <c r="B1009" s="48"/>
    </row>
    <row r="1010" spans="1:2">
      <c r="A1010" s="3"/>
      <c r="B1010" s="48"/>
    </row>
    <row r="1011" spans="1:2">
      <c r="A1011" s="3"/>
      <c r="B1011" s="48"/>
    </row>
    <row r="1012" spans="1:2">
      <c r="A1012" s="3"/>
      <c r="B1012" s="48"/>
    </row>
    <row r="1013" spans="1:2">
      <c r="A1013" s="3"/>
      <c r="B1013" s="48"/>
    </row>
    <row r="1014" spans="1:2">
      <c r="A1014" s="3"/>
      <c r="B1014" s="48"/>
    </row>
    <row r="1015" spans="1:2">
      <c r="A1015" s="3"/>
      <c r="B1015" s="48"/>
    </row>
    <row r="1016" spans="1:2">
      <c r="A1016" s="3"/>
      <c r="B1016" s="48"/>
    </row>
    <row r="1017" spans="1:2">
      <c r="A1017" s="3"/>
      <c r="B1017" s="48"/>
    </row>
    <row r="1018" spans="1:2">
      <c r="A1018" s="3"/>
      <c r="B1018" s="48"/>
    </row>
    <row r="1019" spans="1:2">
      <c r="A1019" s="3"/>
      <c r="B1019" s="48"/>
    </row>
    <row r="1020" spans="1:2">
      <c r="A1020" s="3"/>
      <c r="B1020" s="48"/>
    </row>
    <row r="1021" spans="1:2">
      <c r="A1021" s="3"/>
      <c r="B1021" s="48"/>
    </row>
    <row r="1022" spans="1:2">
      <c r="A1022" s="3"/>
      <c r="B1022" s="48"/>
    </row>
    <row r="1023" spans="1:2">
      <c r="A1023" s="3"/>
      <c r="B1023" s="48"/>
    </row>
    <row r="1024" spans="1:2">
      <c r="A1024" s="3"/>
      <c r="B1024" s="48"/>
    </row>
    <row r="1025" spans="1:2">
      <c r="A1025" s="3"/>
      <c r="B1025" s="48"/>
    </row>
    <row r="1026" spans="1:2">
      <c r="A1026" s="3"/>
      <c r="B1026" s="48"/>
    </row>
    <row r="1027" spans="1:2">
      <c r="A1027" s="3"/>
      <c r="B1027" s="48"/>
    </row>
    <row r="1028" spans="1:2">
      <c r="A1028" s="3"/>
      <c r="B1028" s="48"/>
    </row>
    <row r="1029" spans="1:2">
      <c r="A1029" s="3"/>
      <c r="B1029" s="48"/>
    </row>
    <row r="1030" spans="1:2">
      <c r="A1030" s="3"/>
      <c r="B1030" s="48"/>
    </row>
    <row r="1031" spans="1:2">
      <c r="A1031" s="3"/>
      <c r="B1031" s="48"/>
    </row>
    <row r="1032" spans="1:2">
      <c r="A1032" s="3"/>
      <c r="B1032" s="48"/>
    </row>
    <row r="1033" spans="1:2">
      <c r="A1033" s="3"/>
      <c r="B1033" s="48"/>
    </row>
    <row r="1034" spans="1:2">
      <c r="A1034" s="3"/>
      <c r="B1034" s="48"/>
    </row>
    <row r="1035" spans="1:2">
      <c r="A1035" s="3"/>
      <c r="B1035" s="48"/>
    </row>
    <row r="1036" spans="1:2">
      <c r="A1036" s="3"/>
      <c r="B1036" s="48"/>
    </row>
    <row r="1037" spans="1:2">
      <c r="A1037" s="3"/>
      <c r="B1037" s="48"/>
    </row>
    <row r="1038" spans="1:2">
      <c r="A1038" s="3"/>
      <c r="B1038" s="48"/>
    </row>
    <row r="1039" spans="1:2">
      <c r="A1039" s="3"/>
      <c r="B1039" s="48"/>
    </row>
    <row r="1040" spans="1:2">
      <c r="A1040" s="3"/>
      <c r="B1040" s="48"/>
    </row>
    <row r="1041" spans="1:2">
      <c r="A1041" s="3"/>
      <c r="B1041" s="48"/>
    </row>
    <row r="1042" spans="1:2">
      <c r="A1042" s="3"/>
      <c r="B1042" s="48"/>
    </row>
    <row r="1043" spans="1:2">
      <c r="A1043" s="3"/>
      <c r="B1043" s="48"/>
    </row>
    <row r="1044" spans="1:2">
      <c r="A1044" s="3"/>
      <c r="B1044" s="48"/>
    </row>
    <row r="1045" spans="1:2">
      <c r="A1045" s="3"/>
      <c r="B1045" s="48"/>
    </row>
    <row r="1046" spans="1:2">
      <c r="A1046" s="3"/>
      <c r="B1046" s="48"/>
    </row>
    <row r="1047" spans="1:2">
      <c r="A1047" s="3"/>
      <c r="B1047" s="48"/>
    </row>
    <row r="1048" spans="1:2">
      <c r="A1048" s="3"/>
      <c r="B1048" s="48"/>
    </row>
    <row r="1049" spans="1:2">
      <c r="A1049" s="3"/>
      <c r="B1049" s="48"/>
    </row>
    <row r="1050" spans="1:2">
      <c r="A1050" s="3"/>
      <c r="B1050" s="48"/>
    </row>
    <row r="1051" spans="1:2">
      <c r="A1051" s="3"/>
      <c r="B1051" s="48"/>
    </row>
    <row r="1052" spans="1:2">
      <c r="A1052" s="3"/>
      <c r="B1052" s="48"/>
    </row>
    <row r="1053" spans="1:2">
      <c r="A1053" s="3"/>
      <c r="B1053" s="48"/>
    </row>
    <row r="1054" spans="1:2">
      <c r="A1054" s="3"/>
      <c r="B1054" s="48"/>
    </row>
    <row r="1055" spans="1:2">
      <c r="A1055" s="3"/>
      <c r="B1055" s="48"/>
    </row>
    <row r="1056" spans="1:2">
      <c r="A1056" s="3"/>
      <c r="B1056" s="48"/>
    </row>
    <row r="1057" spans="1:2">
      <c r="A1057" s="3"/>
      <c r="B1057" s="48"/>
    </row>
    <row r="1058" spans="1:2">
      <c r="A1058" s="3"/>
      <c r="B1058" s="48"/>
    </row>
    <row r="1059" spans="1:2">
      <c r="A1059" s="3"/>
      <c r="B1059" s="48"/>
    </row>
    <row r="1060" spans="1:2">
      <c r="A1060" s="3"/>
      <c r="B1060" s="48"/>
    </row>
    <row r="1061" spans="1:2">
      <c r="A1061" s="3"/>
      <c r="B1061" s="48"/>
    </row>
    <row r="1062" spans="1:2">
      <c r="A1062" s="3"/>
      <c r="B1062" s="48"/>
    </row>
    <row r="1063" spans="1:2">
      <c r="A1063" s="3"/>
      <c r="B1063" s="48"/>
    </row>
    <row r="1064" spans="1:2">
      <c r="A1064" s="3"/>
      <c r="B1064" s="48"/>
    </row>
    <row r="1065" spans="1:2">
      <c r="A1065" s="3"/>
      <c r="B1065" s="48"/>
    </row>
    <row r="1066" spans="1:2">
      <c r="A1066" s="3"/>
      <c r="B1066" s="48"/>
    </row>
    <row r="1067" spans="1:2">
      <c r="A1067" s="3"/>
      <c r="B1067" s="48"/>
    </row>
    <row r="1068" spans="1:2">
      <c r="A1068" s="3"/>
      <c r="B1068" s="48"/>
    </row>
    <row r="1069" spans="1:2">
      <c r="A1069" s="3"/>
      <c r="B1069" s="48"/>
    </row>
    <row r="1070" spans="1:2">
      <c r="A1070" s="3"/>
      <c r="B1070" s="48"/>
    </row>
    <row r="1071" spans="1:2">
      <c r="A1071" s="3"/>
      <c r="B1071" s="48"/>
    </row>
    <row r="1072" spans="1:2">
      <c r="A1072" s="3"/>
      <c r="B1072" s="48"/>
    </row>
    <row r="1073" spans="1:2">
      <c r="A1073" s="3"/>
      <c r="B1073" s="48"/>
    </row>
    <row r="1074" spans="1:2">
      <c r="A1074" s="3"/>
      <c r="B1074" s="48"/>
    </row>
    <row r="1075" spans="1:2">
      <c r="A1075" s="3"/>
      <c r="B1075" s="48"/>
    </row>
    <row r="1076" spans="1:2">
      <c r="A1076" s="3"/>
      <c r="B1076" s="48"/>
    </row>
    <row r="1077" spans="1:2">
      <c r="A1077" s="3"/>
      <c r="B1077" s="48"/>
    </row>
    <row r="1078" spans="1:2">
      <c r="A1078" s="3"/>
      <c r="B1078" s="48"/>
    </row>
    <row r="1079" spans="1:2">
      <c r="A1079" s="3"/>
      <c r="B1079" s="48"/>
    </row>
    <row r="1080" spans="1:2">
      <c r="A1080" s="3"/>
      <c r="B1080" s="48"/>
    </row>
    <row r="1081" spans="1:2">
      <c r="A1081" s="3"/>
      <c r="B1081" s="48"/>
    </row>
    <row r="1082" spans="1:2">
      <c r="A1082" s="3"/>
      <c r="B1082" s="48"/>
    </row>
    <row r="1083" spans="1:2">
      <c r="A1083" s="3"/>
      <c r="B1083" s="48"/>
    </row>
    <row r="1084" spans="1:2">
      <c r="A1084" s="3"/>
      <c r="B1084" s="48"/>
    </row>
    <row r="1085" spans="1:2">
      <c r="A1085" s="3"/>
      <c r="B1085" s="48"/>
    </row>
    <row r="1086" spans="1:2">
      <c r="A1086" s="3"/>
      <c r="B1086" s="48"/>
    </row>
    <row r="1087" spans="1:2">
      <c r="A1087" s="3"/>
      <c r="B1087" s="48"/>
    </row>
    <row r="1088" spans="1:2">
      <c r="A1088" s="3"/>
      <c r="B1088" s="48"/>
    </row>
    <row r="1089" spans="1:2">
      <c r="A1089" s="3"/>
      <c r="B1089" s="48"/>
    </row>
    <row r="1090" spans="1:2">
      <c r="A1090" s="3"/>
      <c r="B1090" s="48"/>
    </row>
    <row r="1091" spans="1:2">
      <c r="A1091" s="3"/>
      <c r="B1091" s="48"/>
    </row>
    <row r="1092" spans="1:2">
      <c r="A1092" s="3"/>
      <c r="B1092" s="48"/>
    </row>
    <row r="1093" spans="1:2">
      <c r="A1093" s="3"/>
      <c r="B1093" s="48"/>
    </row>
    <row r="1094" spans="1:2">
      <c r="A1094" s="3"/>
      <c r="B1094" s="48"/>
    </row>
    <row r="1095" spans="1:2">
      <c r="A1095" s="3"/>
      <c r="B1095" s="48"/>
    </row>
    <row r="1096" spans="1:2">
      <c r="A1096" s="3"/>
      <c r="B1096" s="48"/>
    </row>
    <row r="1097" spans="1:2">
      <c r="A1097" s="3"/>
      <c r="B1097" s="48"/>
    </row>
    <row r="1098" spans="1:2">
      <c r="A1098" s="3"/>
      <c r="B1098" s="48"/>
    </row>
    <row r="1099" spans="1:2">
      <c r="A1099" s="3"/>
      <c r="B1099" s="48"/>
    </row>
    <row r="1100" spans="1:2">
      <c r="A1100" s="3"/>
      <c r="B1100" s="48"/>
    </row>
    <row r="1101" spans="1:2">
      <c r="A1101" s="3"/>
      <c r="B1101" s="48"/>
    </row>
    <row r="1102" spans="1:2">
      <c r="A1102" s="3"/>
      <c r="B1102" s="48"/>
    </row>
    <row r="1103" spans="1:2">
      <c r="A1103" s="3"/>
      <c r="B1103" s="48"/>
    </row>
    <row r="1104" spans="1:2">
      <c r="A1104" s="3"/>
      <c r="B1104" s="48"/>
    </row>
    <row r="1105" spans="1:2">
      <c r="A1105" s="3"/>
      <c r="B1105" s="48"/>
    </row>
    <row r="1106" spans="1:2">
      <c r="A1106" s="3"/>
      <c r="B1106" s="48"/>
    </row>
    <row r="1107" spans="1:2">
      <c r="A1107" s="3"/>
      <c r="B1107" s="48"/>
    </row>
    <row r="1108" spans="1:2">
      <c r="A1108" s="3"/>
      <c r="B1108" s="48"/>
    </row>
    <row r="1109" spans="1:2">
      <c r="A1109" s="3"/>
      <c r="B1109" s="48"/>
    </row>
    <row r="1110" spans="1:2">
      <c r="A1110" s="3"/>
      <c r="B1110" s="48"/>
    </row>
    <row r="1111" spans="1:2">
      <c r="A1111" s="3"/>
      <c r="B1111" s="48"/>
    </row>
    <row r="1112" spans="1:2">
      <c r="A1112" s="3"/>
      <c r="B1112" s="48"/>
    </row>
    <row r="1113" spans="1:2">
      <c r="A1113" s="3"/>
      <c r="B1113" s="48"/>
    </row>
    <row r="1114" spans="1:2">
      <c r="A1114" s="3"/>
      <c r="B1114" s="48"/>
    </row>
    <row r="1115" spans="1:2">
      <c r="A1115" s="3"/>
      <c r="B1115" s="48"/>
    </row>
    <row r="1116" spans="1:2">
      <c r="A1116" s="3"/>
      <c r="B1116" s="48"/>
    </row>
    <row r="1117" spans="1:2">
      <c r="A1117" s="3"/>
      <c r="B1117" s="48"/>
    </row>
    <row r="1118" spans="1:2">
      <c r="A1118" s="3"/>
      <c r="B1118" s="48"/>
    </row>
    <row r="1119" spans="1:2">
      <c r="A1119" s="3"/>
      <c r="B1119" s="48"/>
    </row>
    <row r="1120" spans="1:2">
      <c r="A1120" s="3"/>
      <c r="B1120" s="48"/>
    </row>
    <row r="1121" spans="1:2">
      <c r="A1121" s="3"/>
      <c r="B1121" s="48"/>
    </row>
    <row r="1122" spans="1:2">
      <c r="A1122" s="3"/>
      <c r="B1122" s="48"/>
    </row>
    <row r="1123" spans="1:2">
      <c r="A1123" s="3"/>
      <c r="B1123" s="48"/>
    </row>
    <row r="1124" spans="1:2">
      <c r="A1124" s="3"/>
      <c r="B1124" s="48"/>
    </row>
    <row r="1125" spans="1:2">
      <c r="A1125" s="3"/>
      <c r="B1125" s="48"/>
    </row>
    <row r="1126" spans="1:2">
      <c r="A1126" s="3"/>
      <c r="B1126" s="48"/>
    </row>
    <row r="1127" spans="1:2">
      <c r="A1127" s="3"/>
      <c r="B1127" s="48"/>
    </row>
    <row r="1128" spans="1:2">
      <c r="A1128" s="3"/>
      <c r="B1128" s="48"/>
    </row>
    <row r="1129" spans="1:2">
      <c r="A1129" s="3"/>
      <c r="B1129" s="48"/>
    </row>
    <row r="1130" spans="1:2">
      <c r="A1130" s="3"/>
      <c r="B1130" s="48"/>
    </row>
    <row r="1131" spans="1:2">
      <c r="A1131" s="3"/>
      <c r="B1131" s="48"/>
    </row>
    <row r="1132" spans="1:2">
      <c r="A1132" s="3"/>
      <c r="B1132" s="48"/>
    </row>
    <row r="1133" spans="1:2">
      <c r="A1133" s="3"/>
      <c r="B1133" s="48"/>
    </row>
    <row r="1134" spans="1:2">
      <c r="A1134" s="3"/>
      <c r="B1134" s="48"/>
    </row>
    <row r="1135" spans="1:2">
      <c r="A1135" s="3"/>
      <c r="B1135" s="48"/>
    </row>
    <row r="1136" spans="1:2">
      <c r="A1136" s="3"/>
      <c r="B1136" s="48"/>
    </row>
    <row r="1137" spans="1:2">
      <c r="A1137" s="3"/>
      <c r="B1137" s="48"/>
    </row>
    <row r="1138" spans="1:2">
      <c r="A1138" s="3"/>
      <c r="B1138" s="48"/>
    </row>
    <row r="1139" spans="1:2">
      <c r="A1139" s="3"/>
      <c r="B1139" s="48"/>
    </row>
    <row r="1140" spans="1:2">
      <c r="A1140" s="3"/>
      <c r="B1140" s="48"/>
    </row>
    <row r="1141" spans="1:2">
      <c r="A1141" s="3"/>
      <c r="B1141" s="48"/>
    </row>
    <row r="1142" spans="1:2">
      <c r="A1142" s="3"/>
      <c r="B1142" s="48"/>
    </row>
    <row r="1143" spans="1:2">
      <c r="A1143" s="3"/>
      <c r="B1143" s="48"/>
    </row>
    <row r="1144" spans="1:2">
      <c r="A1144" s="3"/>
      <c r="B1144" s="48"/>
    </row>
    <row r="1145" spans="1:2">
      <c r="A1145" s="3"/>
      <c r="B1145" s="48"/>
    </row>
    <row r="1146" spans="1:2">
      <c r="A1146" s="3"/>
      <c r="B1146" s="48"/>
    </row>
    <row r="1147" spans="1:2">
      <c r="A1147" s="3"/>
      <c r="B1147" s="48"/>
    </row>
    <row r="1148" spans="1:2">
      <c r="A1148" s="3"/>
      <c r="B1148" s="48"/>
    </row>
    <row r="1149" spans="1:2">
      <c r="A1149" s="3"/>
      <c r="B1149" s="48"/>
    </row>
    <row r="1150" spans="1:2">
      <c r="A1150" s="3"/>
      <c r="B1150" s="48"/>
    </row>
    <row r="1151" spans="1:2">
      <c r="A1151" s="3"/>
      <c r="B1151" s="48"/>
    </row>
    <row r="1152" spans="1:2">
      <c r="A1152" s="3"/>
      <c r="B1152" s="48"/>
    </row>
    <row r="1153" spans="1:2">
      <c r="A1153" s="3"/>
      <c r="B1153" s="48"/>
    </row>
    <row r="1154" spans="1:2">
      <c r="A1154" s="3"/>
      <c r="B1154" s="48"/>
    </row>
    <row r="1155" spans="1:2">
      <c r="A1155" s="3"/>
      <c r="B1155" s="48"/>
    </row>
    <row r="1156" spans="1:2">
      <c r="A1156" s="3"/>
      <c r="B1156" s="48"/>
    </row>
    <row r="1157" spans="1:2">
      <c r="A1157" s="3"/>
      <c r="B1157" s="48"/>
    </row>
    <row r="1158" spans="1:2">
      <c r="A1158" s="3"/>
      <c r="B1158" s="48"/>
    </row>
    <row r="1159" spans="1:2">
      <c r="A1159" s="3"/>
      <c r="B1159" s="48"/>
    </row>
    <row r="1160" spans="1:2">
      <c r="A1160" s="3"/>
      <c r="B1160" s="48"/>
    </row>
    <row r="1161" spans="1:2">
      <c r="A1161" s="3"/>
      <c r="B1161" s="48"/>
    </row>
    <row r="1162" spans="1:2">
      <c r="A1162" s="3"/>
      <c r="B1162" s="48"/>
    </row>
    <row r="1163" spans="1:2">
      <c r="A1163" s="3"/>
      <c r="B1163" s="48"/>
    </row>
    <row r="1164" spans="1:2">
      <c r="A1164" s="3"/>
      <c r="B1164" s="48"/>
    </row>
    <row r="1165" spans="1:2">
      <c r="A1165" s="3"/>
      <c r="B1165" s="48"/>
    </row>
    <row r="1166" spans="1:2">
      <c r="A1166" s="3"/>
      <c r="B1166" s="48"/>
    </row>
    <row r="1167" spans="1:2">
      <c r="A1167" s="3"/>
      <c r="B1167" s="48"/>
    </row>
    <row r="1168" spans="1:2">
      <c r="A1168" s="3"/>
      <c r="B1168" s="48"/>
    </row>
    <row r="1169" spans="1:2">
      <c r="A1169" s="3"/>
      <c r="B1169" s="48"/>
    </row>
    <row r="1170" spans="1:2">
      <c r="A1170" s="3"/>
      <c r="B1170" s="48"/>
    </row>
    <row r="1171" spans="1:2">
      <c r="A1171" s="3"/>
      <c r="B1171" s="48"/>
    </row>
    <row r="1172" spans="1:2">
      <c r="A1172" s="3"/>
      <c r="B1172" s="48"/>
    </row>
    <row r="1173" spans="1:2">
      <c r="A1173" s="3"/>
      <c r="B1173" s="48"/>
    </row>
    <row r="1174" spans="1:2">
      <c r="A1174" s="3"/>
      <c r="B1174" s="48"/>
    </row>
    <row r="1175" spans="1:2">
      <c r="A1175" s="3"/>
      <c r="B1175" s="48"/>
    </row>
    <row r="1176" spans="1:2">
      <c r="A1176" s="3"/>
      <c r="B1176" s="48"/>
    </row>
    <row r="1177" spans="1:2">
      <c r="A1177" s="3"/>
      <c r="B1177" s="48"/>
    </row>
    <row r="1178" spans="1:2">
      <c r="A1178" s="3"/>
      <c r="B1178" s="48"/>
    </row>
    <row r="1179" spans="1:2">
      <c r="A1179" s="3"/>
      <c r="B1179" s="48"/>
    </row>
    <row r="1180" spans="1:2">
      <c r="A1180" s="3"/>
      <c r="B1180" s="48"/>
    </row>
    <row r="1181" spans="1:2">
      <c r="A1181" s="3"/>
      <c r="B1181" s="48"/>
    </row>
    <row r="1182" spans="1:2">
      <c r="A1182" s="3"/>
      <c r="B1182" s="48"/>
    </row>
    <row r="1183" spans="1:2">
      <c r="A1183" s="3"/>
      <c r="B1183" s="48"/>
    </row>
    <row r="1184" spans="1:2">
      <c r="A1184" s="3"/>
      <c r="B1184" s="48"/>
    </row>
    <row r="1185" spans="1:2">
      <c r="A1185" s="3"/>
      <c r="B1185" s="48"/>
    </row>
    <row r="1186" spans="1:2">
      <c r="A1186" s="3"/>
      <c r="B1186" s="48"/>
    </row>
    <row r="1187" spans="1:2">
      <c r="A1187" s="3"/>
      <c r="B1187" s="48"/>
    </row>
    <row r="1188" spans="1:2">
      <c r="A1188" s="3"/>
      <c r="B1188" s="48"/>
    </row>
    <row r="1189" spans="1:2">
      <c r="A1189" s="3"/>
      <c r="B1189" s="48"/>
    </row>
    <row r="1190" spans="1:2">
      <c r="A1190" s="3"/>
      <c r="B1190" s="48"/>
    </row>
    <row r="1191" spans="1:2">
      <c r="A1191" s="3"/>
      <c r="B1191" s="48"/>
    </row>
    <row r="1192" spans="1:2">
      <c r="A1192" s="3"/>
      <c r="B1192" s="48"/>
    </row>
    <row r="1193" spans="1:2">
      <c r="A1193" s="3"/>
      <c r="B1193" s="48"/>
    </row>
    <row r="1194" spans="1:2">
      <c r="A1194" s="3"/>
      <c r="B1194" s="48"/>
    </row>
    <row r="1195" spans="1:2">
      <c r="A1195" s="3"/>
      <c r="B1195" s="48"/>
    </row>
    <row r="1196" spans="1:2">
      <c r="A1196" s="3"/>
      <c r="B1196" s="48"/>
    </row>
    <row r="1197" spans="1:2">
      <c r="A1197" s="3"/>
      <c r="B1197" s="48"/>
    </row>
    <row r="1198" spans="1:2">
      <c r="A1198" s="3"/>
      <c r="B1198" s="48"/>
    </row>
    <row r="1199" spans="1:2">
      <c r="A1199" s="3"/>
      <c r="B1199" s="48"/>
    </row>
    <row r="1200" spans="1:2">
      <c r="A1200" s="3"/>
      <c r="B1200" s="48"/>
    </row>
    <row r="1201" spans="1:2">
      <c r="A1201" s="3"/>
      <c r="B1201" s="48"/>
    </row>
    <row r="1202" spans="1:2">
      <c r="A1202" s="3"/>
      <c r="B1202" s="48"/>
    </row>
    <row r="1203" spans="1:2">
      <c r="A1203" s="3"/>
      <c r="B1203" s="48"/>
    </row>
    <row r="1204" spans="1:2">
      <c r="A1204" s="3"/>
      <c r="B1204" s="48"/>
    </row>
    <row r="1205" spans="1:2">
      <c r="A1205" s="3"/>
      <c r="B1205" s="48"/>
    </row>
    <row r="1206" spans="1:2">
      <c r="A1206" s="3"/>
      <c r="B1206" s="48"/>
    </row>
    <row r="1207" spans="1:2">
      <c r="A1207" s="3"/>
      <c r="B1207" s="48"/>
    </row>
    <row r="1208" spans="1:2">
      <c r="A1208" s="3"/>
      <c r="B1208" s="48"/>
    </row>
    <row r="1209" spans="1:2">
      <c r="A1209" s="3"/>
      <c r="B1209" s="48"/>
    </row>
    <row r="1210" spans="1:2">
      <c r="A1210" s="3"/>
      <c r="B1210" s="48"/>
    </row>
    <row r="1211" spans="1:2">
      <c r="A1211" s="3"/>
      <c r="B1211" s="48"/>
    </row>
    <row r="1212" spans="1:2">
      <c r="A1212" s="3"/>
      <c r="B1212" s="48"/>
    </row>
    <row r="1213" spans="1:2">
      <c r="A1213" s="3"/>
      <c r="B1213" s="48"/>
    </row>
    <row r="1214" spans="1:2">
      <c r="A1214" s="3"/>
      <c r="B1214" s="48"/>
    </row>
    <row r="1215" spans="1:2">
      <c r="A1215" s="3"/>
      <c r="B1215" s="48"/>
    </row>
    <row r="1216" spans="1:2">
      <c r="A1216" s="3"/>
      <c r="B1216" s="48"/>
    </row>
    <row r="1217" spans="1:2">
      <c r="A1217" s="3"/>
      <c r="B1217" s="48"/>
    </row>
    <row r="1218" spans="1:2">
      <c r="A1218" s="3"/>
      <c r="B1218" s="48"/>
    </row>
    <row r="1219" spans="1:2">
      <c r="A1219" s="3"/>
      <c r="B1219" s="48"/>
    </row>
    <row r="1220" spans="1:2">
      <c r="A1220" s="3"/>
      <c r="B1220" s="48"/>
    </row>
    <row r="1221" spans="1:2">
      <c r="A1221" s="3"/>
      <c r="B1221" s="48"/>
    </row>
    <row r="1222" spans="1:2">
      <c r="A1222" s="3"/>
      <c r="B1222" s="48"/>
    </row>
    <row r="1223" spans="1:2">
      <c r="A1223" s="3"/>
      <c r="B1223" s="48"/>
    </row>
    <row r="1224" spans="1:2">
      <c r="A1224" s="3"/>
      <c r="B1224" s="48"/>
    </row>
    <row r="1225" spans="1:2">
      <c r="A1225" s="3"/>
      <c r="B1225" s="48"/>
    </row>
    <row r="1226" spans="1:2">
      <c r="A1226" s="3"/>
      <c r="B1226" s="48"/>
    </row>
    <row r="1227" spans="1:2">
      <c r="A1227" s="3"/>
      <c r="B1227" s="48"/>
    </row>
    <row r="1228" spans="1:2">
      <c r="A1228" s="3"/>
      <c r="B1228" s="48"/>
    </row>
    <row r="1229" spans="1:2">
      <c r="A1229" s="3"/>
      <c r="B1229" s="48"/>
    </row>
    <row r="1230" spans="1:2">
      <c r="A1230" s="3"/>
      <c r="B1230" s="48"/>
    </row>
    <row r="1231" spans="1:2">
      <c r="A1231" s="3"/>
      <c r="B1231" s="48"/>
    </row>
    <row r="1232" spans="1:2">
      <c r="A1232" s="3"/>
      <c r="B1232" s="48"/>
    </row>
    <row r="1233" spans="1:2">
      <c r="A1233" s="3"/>
      <c r="B1233" s="48"/>
    </row>
    <row r="1234" spans="1:2">
      <c r="A1234" s="3"/>
      <c r="B1234" s="48"/>
    </row>
    <row r="1235" spans="1:2">
      <c r="A1235" s="3"/>
      <c r="B1235" s="48"/>
    </row>
    <row r="1236" spans="1:2">
      <c r="A1236" s="3"/>
      <c r="B1236" s="48"/>
    </row>
    <row r="1237" spans="1:2">
      <c r="A1237" s="3"/>
      <c r="B1237" s="48"/>
    </row>
    <row r="1238" spans="1:2">
      <c r="A1238" s="3"/>
      <c r="B1238" s="48"/>
    </row>
    <row r="1239" spans="1:2">
      <c r="A1239" s="3"/>
      <c r="B1239" s="48"/>
    </row>
    <row r="1240" spans="1:2">
      <c r="A1240" s="3"/>
      <c r="B1240" s="48"/>
    </row>
    <row r="1241" spans="1:2">
      <c r="A1241" s="3"/>
      <c r="B1241" s="48"/>
    </row>
    <row r="1242" spans="1:2">
      <c r="A1242" s="3"/>
      <c r="B1242" s="48"/>
    </row>
    <row r="1243" spans="1:2">
      <c r="A1243" s="3"/>
      <c r="B1243" s="48"/>
    </row>
    <row r="1244" spans="1:2">
      <c r="A1244" s="3"/>
      <c r="B1244" s="48"/>
    </row>
    <row r="1245" spans="1:2">
      <c r="A1245" s="3"/>
      <c r="B1245" s="48"/>
    </row>
    <row r="1246" spans="1:2">
      <c r="A1246" s="3"/>
      <c r="B1246" s="48"/>
    </row>
    <row r="1247" spans="1:2">
      <c r="A1247" s="3"/>
      <c r="B1247" s="48"/>
    </row>
    <row r="1248" spans="1:2">
      <c r="A1248" s="3"/>
      <c r="B1248" s="48"/>
    </row>
    <row r="1249" spans="1:2">
      <c r="A1249" s="3"/>
      <c r="B1249" s="48"/>
    </row>
    <row r="1250" spans="1:2">
      <c r="A1250" s="3"/>
      <c r="B1250" s="48"/>
    </row>
    <row r="1251" spans="1:2">
      <c r="A1251" s="3"/>
      <c r="B1251" s="48"/>
    </row>
    <row r="1252" spans="1:2">
      <c r="A1252" s="3"/>
      <c r="B1252" s="48"/>
    </row>
    <row r="1253" spans="1:2">
      <c r="A1253" s="3"/>
      <c r="B1253" s="48"/>
    </row>
    <row r="1254" spans="1:2">
      <c r="A1254" s="3"/>
      <c r="B1254" s="48"/>
    </row>
    <row r="1255" spans="1:2">
      <c r="A1255" s="3"/>
      <c r="B1255" s="48"/>
    </row>
    <row r="1256" spans="1:2">
      <c r="A1256" s="3"/>
      <c r="B1256" s="48"/>
    </row>
    <row r="1257" spans="1:2">
      <c r="A1257" s="3"/>
      <c r="B1257" s="48"/>
    </row>
    <row r="1258" spans="1:2">
      <c r="A1258" s="3"/>
      <c r="B1258" s="48"/>
    </row>
    <row r="1259" spans="1:2">
      <c r="A1259" s="3"/>
      <c r="B1259" s="48"/>
    </row>
    <row r="1260" spans="1:2">
      <c r="A1260" s="3"/>
      <c r="B1260" s="48"/>
    </row>
    <row r="1261" spans="1:2">
      <c r="A1261" s="3"/>
      <c r="B1261" s="48"/>
    </row>
    <row r="1262" spans="1:2">
      <c r="A1262" s="3"/>
      <c r="B1262" s="48"/>
    </row>
    <row r="1263" spans="1:2">
      <c r="A1263" s="3"/>
      <c r="B1263" s="48"/>
    </row>
    <row r="1264" spans="1:2">
      <c r="A1264" s="3"/>
      <c r="B1264" s="48"/>
    </row>
    <row r="1265" spans="1:1">
      <c r="A1265" s="3"/>
    </row>
    <row r="1266" spans="1:1">
      <c r="A1266" s="3"/>
    </row>
    <row r="1267" spans="1:1">
      <c r="A1267" s="3"/>
    </row>
    <row r="1268" spans="1:1">
      <c r="A1268" s="3"/>
    </row>
    <row r="1269" spans="1:1">
      <c r="A1269" s="3"/>
    </row>
    <row r="1270" spans="1:1">
      <c r="A1270" s="3"/>
    </row>
    <row r="1271" spans="1:1">
      <c r="A1271" s="3"/>
    </row>
    <row r="1272" spans="1:1">
      <c r="A1272" s="3"/>
    </row>
    <row r="1273" spans="1:1">
      <c r="A1273" s="3"/>
    </row>
    <row r="1274" spans="1:1">
      <c r="A1274" s="3"/>
    </row>
    <row r="1275" spans="1:1">
      <c r="A1275" s="3"/>
    </row>
    <row r="1276" spans="1:1">
      <c r="A1276" s="3"/>
    </row>
    <row r="1277" spans="1:1">
      <c r="A1277" s="3"/>
    </row>
    <row r="1278" spans="1:1">
      <c r="A1278" s="3"/>
    </row>
    <row r="1279" spans="1:1">
      <c r="A1279" s="3"/>
    </row>
    <row r="1280" spans="1:1">
      <c r="A1280" s="3"/>
    </row>
    <row r="1281" spans="1:1">
      <c r="A1281" s="3"/>
    </row>
    <row r="1282" spans="1:1">
      <c r="A1282" s="3"/>
    </row>
    <row r="1283" spans="1:1">
      <c r="A1283" s="3"/>
    </row>
    <row r="1284" spans="1:1">
      <c r="A1284" s="3"/>
    </row>
    <row r="1285" spans="1:1">
      <c r="A1285" s="3"/>
    </row>
    <row r="1286" spans="1:1">
      <c r="A1286" s="3"/>
    </row>
    <row r="1287" spans="1:1">
      <c r="A1287" s="3"/>
    </row>
    <row r="1288" spans="1:1">
      <c r="A1288" s="3"/>
    </row>
    <row r="1289" spans="1:1">
      <c r="A1289" s="3"/>
    </row>
    <row r="1290" spans="1:1">
      <c r="A1290" s="3"/>
    </row>
    <row r="1291" spans="1:1">
      <c r="A1291" s="3"/>
    </row>
    <row r="1292" spans="1:1">
      <c r="A1292" s="3"/>
    </row>
    <row r="1293" spans="1:1">
      <c r="A1293" s="3"/>
    </row>
    <row r="1294" spans="1:1">
      <c r="A1294" s="3"/>
    </row>
    <row r="1295" spans="1:1">
      <c r="A1295" s="3"/>
    </row>
    <row r="1296" spans="1:1">
      <c r="A1296" s="3"/>
    </row>
    <row r="1297" spans="1:1">
      <c r="A1297" s="3"/>
    </row>
    <row r="1298" spans="1:1">
      <c r="A1298" s="3"/>
    </row>
    <row r="1299" spans="1:1">
      <c r="A1299" s="3"/>
    </row>
    <row r="1300" spans="1:1">
      <c r="A1300" s="3"/>
    </row>
    <row r="1301" spans="1:1">
      <c r="A1301" s="3"/>
    </row>
    <row r="1302" spans="1:1">
      <c r="A1302" s="3"/>
    </row>
    <row r="1303" spans="1:1">
      <c r="A1303" s="3"/>
    </row>
    <row r="1304" spans="1:1">
      <c r="A1304" s="3"/>
    </row>
    <row r="1305" spans="1:1">
      <c r="A1305" s="3"/>
    </row>
    <row r="1306" spans="1:1">
      <c r="A1306" s="3"/>
    </row>
    <row r="1307" spans="1:1">
      <c r="A1307" s="3"/>
    </row>
    <row r="1308" spans="1:1">
      <c r="A1308" s="3"/>
    </row>
    <row r="1309" spans="1:1">
      <c r="A1309" s="3"/>
    </row>
    <row r="1310" spans="1:1">
      <c r="A1310" s="3"/>
    </row>
    <row r="1311" spans="1:1">
      <c r="A1311" s="3"/>
    </row>
    <row r="1312" spans="1:1">
      <c r="A1312" s="3"/>
    </row>
    <row r="1313" spans="1:1">
      <c r="A1313" s="3"/>
    </row>
    <row r="1314" spans="1:1">
      <c r="A1314" s="3"/>
    </row>
    <row r="1315" spans="1:1">
      <c r="A1315" s="3"/>
    </row>
    <row r="1316" spans="1:1">
      <c r="A1316" s="3"/>
    </row>
    <row r="1317" spans="1:1">
      <c r="A1317" s="3"/>
    </row>
    <row r="1318" spans="1:1">
      <c r="A1318" s="3"/>
    </row>
    <row r="1319" spans="1:1">
      <c r="A1319" s="3"/>
    </row>
    <row r="1320" spans="1:1">
      <c r="A1320" s="3"/>
    </row>
    <row r="1321" spans="1:1">
      <c r="A1321" s="3"/>
    </row>
    <row r="1322" spans="1:1">
      <c r="A1322" s="3"/>
    </row>
    <row r="1323" spans="1:1">
      <c r="A1323" s="3"/>
    </row>
    <row r="1324" spans="1:1">
      <c r="A1324" s="3"/>
    </row>
    <row r="1325" spans="1:1">
      <c r="A1325" s="3"/>
    </row>
    <row r="1326" spans="1:1">
      <c r="A1326" s="3"/>
    </row>
    <row r="1327" spans="1:1">
      <c r="A1327" s="3"/>
    </row>
    <row r="1328" spans="1:1">
      <c r="A1328" s="3"/>
    </row>
    <row r="1329" spans="1:1">
      <c r="A1329" s="3"/>
    </row>
    <row r="1330" spans="1:1">
      <c r="A1330" s="3"/>
    </row>
    <row r="1331" spans="1:1">
      <c r="A1331" s="3"/>
    </row>
    <row r="1332" spans="1:1">
      <c r="A1332" s="3"/>
    </row>
    <row r="1333" spans="1:1">
      <c r="A1333" s="3"/>
    </row>
    <row r="1334" spans="1:1">
      <c r="A1334" s="3"/>
    </row>
    <row r="1335" spans="1:1">
      <c r="A1335" s="3"/>
    </row>
    <row r="1336" spans="1:1">
      <c r="A1336" s="3"/>
    </row>
    <row r="1337" spans="1:1">
      <c r="A1337" s="3"/>
    </row>
    <row r="1338" spans="1:1">
      <c r="A1338" s="3"/>
    </row>
    <row r="1339" spans="1:1">
      <c r="A1339" s="3"/>
    </row>
    <row r="1340" spans="1:1">
      <c r="A1340" s="3"/>
    </row>
    <row r="1341" spans="1:1">
      <c r="A1341" s="3"/>
    </row>
    <row r="1342" spans="1:1">
      <c r="A1342" s="3"/>
    </row>
    <row r="1343" spans="1:1">
      <c r="A1343" s="3"/>
    </row>
    <row r="1344" spans="1:1">
      <c r="A1344" s="3"/>
    </row>
    <row r="1345" spans="1:1">
      <c r="A1345" s="3"/>
    </row>
    <row r="1346" spans="1:1">
      <c r="A1346" s="3"/>
    </row>
    <row r="1347" spans="1:1">
      <c r="A1347" s="3"/>
    </row>
    <row r="1348" spans="1:1">
      <c r="A1348" s="3"/>
    </row>
    <row r="1349" spans="1:1">
      <c r="A1349" s="3"/>
    </row>
    <row r="1350" spans="1:1">
      <c r="A1350" s="3"/>
    </row>
    <row r="1351" spans="1:1">
      <c r="A1351" s="3"/>
    </row>
    <row r="1352" spans="1:1">
      <c r="A1352" s="3"/>
    </row>
    <row r="1353" spans="1:1">
      <c r="A1353" s="3"/>
    </row>
    <row r="1354" spans="1:1">
      <c r="A1354" s="3"/>
    </row>
    <row r="1355" spans="1:1">
      <c r="A1355" s="3"/>
    </row>
    <row r="1356" spans="1:1">
      <c r="A1356" s="3"/>
    </row>
    <row r="1357" spans="1:1">
      <c r="A1357" s="3"/>
    </row>
    <row r="1358" spans="1:1">
      <c r="A1358" s="3"/>
    </row>
    <row r="1359" spans="1:1">
      <c r="A1359" s="3"/>
    </row>
    <row r="1360" spans="1:1">
      <c r="A1360" s="3"/>
    </row>
    <row r="1361" spans="1:1">
      <c r="A1361" s="3"/>
    </row>
    <row r="1362" spans="1:1">
      <c r="A1362" s="3"/>
    </row>
    <row r="1363" spans="1:1">
      <c r="A1363" s="3"/>
    </row>
    <row r="1364" spans="1:1">
      <c r="A1364" s="3"/>
    </row>
    <row r="1365" spans="1:1">
      <c r="A1365" s="3"/>
    </row>
    <row r="1366" spans="1:1">
      <c r="A1366" s="3"/>
    </row>
    <row r="1367" spans="1:1">
      <c r="A1367" s="3"/>
    </row>
    <row r="1368" spans="1:1">
      <c r="A1368" s="3"/>
    </row>
    <row r="1369" spans="1:1">
      <c r="A1369" s="3"/>
    </row>
    <row r="1370" spans="1:1">
      <c r="A1370" s="3"/>
    </row>
    <row r="1371" spans="1:1">
      <c r="A1371" s="3"/>
    </row>
    <row r="1372" spans="1:1">
      <c r="A1372" s="3"/>
    </row>
    <row r="1373" spans="1:1">
      <c r="A1373" s="3"/>
    </row>
    <row r="1374" spans="1:1">
      <c r="A1374" s="3"/>
    </row>
    <row r="1375" spans="1:1">
      <c r="A1375" s="3"/>
    </row>
    <row r="1376" spans="1:1">
      <c r="A1376" s="3"/>
    </row>
    <row r="1377" spans="1:1">
      <c r="A1377" s="3"/>
    </row>
    <row r="1378" spans="1:1">
      <c r="A1378" s="3"/>
    </row>
    <row r="1379" spans="1:1">
      <c r="A1379" s="3"/>
    </row>
    <row r="1380" spans="1:1">
      <c r="A1380" s="3"/>
    </row>
    <row r="1381" spans="1:1">
      <c r="A1381" s="3"/>
    </row>
    <row r="1382" spans="1:1">
      <c r="A1382" s="3"/>
    </row>
    <row r="1383" spans="1:1">
      <c r="A1383" s="3"/>
    </row>
    <row r="1384" spans="1:1">
      <c r="A1384" s="3"/>
    </row>
    <row r="1385" spans="1:1">
      <c r="A1385" s="3"/>
    </row>
    <row r="1386" spans="1:1">
      <c r="A1386" s="3"/>
    </row>
    <row r="1387" spans="1:1">
      <c r="A1387" s="3"/>
    </row>
    <row r="1388" spans="1:1">
      <c r="A1388" s="3"/>
    </row>
    <row r="1389" spans="1:1">
      <c r="A1389" s="3"/>
    </row>
    <row r="1390" spans="1:1">
      <c r="A1390" s="3"/>
    </row>
    <row r="1391" spans="1:1">
      <c r="A1391" s="3"/>
    </row>
    <row r="1392" spans="1:1">
      <c r="A1392" s="3"/>
    </row>
    <row r="1393" spans="1:1">
      <c r="A1393" s="3"/>
    </row>
    <row r="1394" spans="1:1">
      <c r="A1394" s="3"/>
    </row>
    <row r="1395" spans="1:1">
      <c r="A1395" s="3"/>
    </row>
    <row r="1396" spans="1:1">
      <c r="A1396" s="3"/>
    </row>
    <row r="1397" spans="1:1">
      <c r="A1397" s="3"/>
    </row>
    <row r="1398" spans="1:1">
      <c r="A1398" s="3"/>
    </row>
    <row r="1399" spans="1:1">
      <c r="A1399" s="3"/>
    </row>
    <row r="1400" spans="1:1">
      <c r="A1400" s="3"/>
    </row>
    <row r="1401" spans="1:1">
      <c r="A1401" s="3"/>
    </row>
    <row r="1402" spans="1:1">
      <c r="A1402" s="3"/>
    </row>
    <row r="1403" spans="1:1">
      <c r="A1403" s="3"/>
    </row>
    <row r="1404" spans="1:1">
      <c r="A1404" s="3"/>
    </row>
    <row r="1405" spans="1:1">
      <c r="A1405" s="3"/>
    </row>
    <row r="1406" spans="1:1">
      <c r="A1406" s="3"/>
    </row>
    <row r="1407" spans="1:1">
      <c r="A1407" s="3"/>
    </row>
    <row r="1408" spans="1:1">
      <c r="A1408" s="3"/>
    </row>
    <row r="1409" spans="1:1">
      <c r="A1409" s="3"/>
    </row>
    <row r="1410" spans="1:1">
      <c r="A1410" s="3"/>
    </row>
    <row r="1411" spans="1:1">
      <c r="A1411" s="3"/>
    </row>
    <row r="1412" spans="1:1">
      <c r="A1412" s="3"/>
    </row>
    <row r="1413" spans="1:1">
      <c r="A1413" s="3"/>
    </row>
    <row r="1414" spans="1:1">
      <c r="A1414" s="3"/>
    </row>
    <row r="1415" spans="1:1">
      <c r="A1415" s="3"/>
    </row>
    <row r="1416" spans="1:1">
      <c r="A1416" s="3"/>
    </row>
    <row r="1417" spans="1:1">
      <c r="A1417" s="3"/>
    </row>
    <row r="1418" spans="1:1">
      <c r="A1418" s="3"/>
    </row>
    <row r="1419" spans="1:1">
      <c r="A1419" s="3"/>
    </row>
    <row r="1420" spans="1:1">
      <c r="A1420" s="3"/>
    </row>
    <row r="1421" spans="1:1">
      <c r="A1421" s="3"/>
    </row>
    <row r="1422" spans="1:1">
      <c r="A1422" s="3"/>
    </row>
    <row r="1423" spans="1:1">
      <c r="A1423" s="3"/>
    </row>
    <row r="1424" spans="1:1">
      <c r="A1424" s="3"/>
    </row>
    <row r="1425" spans="1:1">
      <c r="A1425" s="3"/>
    </row>
    <row r="1426" spans="1:1">
      <c r="A1426" s="3"/>
    </row>
    <row r="1427" spans="1:1">
      <c r="A1427" s="3"/>
    </row>
    <row r="1428" spans="1:1">
      <c r="A1428" s="3"/>
    </row>
    <row r="1429" spans="1:1">
      <c r="A1429" s="3"/>
    </row>
    <row r="1430" spans="1:1">
      <c r="A1430" s="3"/>
    </row>
    <row r="1431" spans="1:1">
      <c r="A1431" s="3"/>
    </row>
    <row r="1432" spans="1:1">
      <c r="A1432" s="3"/>
    </row>
    <row r="1433" spans="1:1">
      <c r="A1433" s="3"/>
    </row>
    <row r="1434" spans="1:1">
      <c r="A1434" s="3"/>
    </row>
    <row r="1435" spans="1:1">
      <c r="A1435" s="3"/>
    </row>
    <row r="1436" spans="1:1">
      <c r="A1436" s="3"/>
    </row>
    <row r="1437" spans="1:1">
      <c r="A1437" s="3"/>
    </row>
    <row r="1438" spans="1:1">
      <c r="A1438" s="3"/>
    </row>
    <row r="1439" spans="1:1">
      <c r="A1439" s="3"/>
    </row>
    <row r="1440" spans="1:1">
      <c r="A1440" s="3"/>
    </row>
    <row r="1441" spans="1:1">
      <c r="A1441" s="3"/>
    </row>
    <row r="1442" spans="1:1">
      <c r="A1442" s="3"/>
    </row>
    <row r="1443" spans="1:1">
      <c r="A1443" s="3"/>
    </row>
    <row r="1444" spans="1:1">
      <c r="A1444" s="3"/>
    </row>
    <row r="1445" spans="1:1">
      <c r="A1445" s="3"/>
    </row>
    <row r="1446" spans="1:1">
      <c r="A1446" s="3"/>
    </row>
    <row r="1447" spans="1:1">
      <c r="A1447" s="3"/>
    </row>
    <row r="1448" spans="1:1">
      <c r="A1448" s="3"/>
    </row>
    <row r="1449" spans="1:1">
      <c r="A1449" s="3"/>
    </row>
    <row r="1450" spans="1:1">
      <c r="A1450" s="3"/>
    </row>
    <row r="1451" spans="1:1">
      <c r="A1451" s="3"/>
    </row>
    <row r="1452" spans="1:1">
      <c r="A1452" s="3"/>
    </row>
    <row r="1453" spans="1:1">
      <c r="A1453" s="3"/>
    </row>
    <row r="1454" spans="1:1">
      <c r="A1454" s="3"/>
    </row>
    <row r="1455" spans="1:1">
      <c r="A1455" s="3"/>
    </row>
    <row r="1456" spans="1:1">
      <c r="A1456" s="3"/>
    </row>
    <row r="1457" spans="1:1">
      <c r="A1457" s="3"/>
    </row>
    <row r="1458" spans="1:1">
      <c r="A1458" s="3"/>
    </row>
    <row r="1459" spans="1:1">
      <c r="A1459" s="3"/>
    </row>
    <row r="1460" spans="1:1">
      <c r="A1460" s="3"/>
    </row>
    <row r="1461" spans="1:1">
      <c r="A1461" s="3"/>
    </row>
    <row r="1462" spans="1:1">
      <c r="A1462" s="3"/>
    </row>
    <row r="1463" spans="1:1">
      <c r="A1463" s="3"/>
    </row>
    <row r="1464" spans="1:1">
      <c r="A1464" s="3"/>
    </row>
    <row r="1465" spans="1:1">
      <c r="A1465" s="3"/>
    </row>
    <row r="1466" spans="1:1">
      <c r="A1466" s="3"/>
    </row>
    <row r="1467" spans="1:1">
      <c r="A1467" s="3"/>
    </row>
    <row r="1468" spans="1:1">
      <c r="A1468" s="3"/>
    </row>
    <row r="1469" spans="1:1">
      <c r="A1469" s="3"/>
    </row>
    <row r="1470" spans="1:1">
      <c r="A1470" s="3"/>
    </row>
    <row r="1471" spans="1:1">
      <c r="A1471" s="3"/>
    </row>
    <row r="1472" spans="1:1">
      <c r="A1472" s="3"/>
    </row>
    <row r="1473" spans="1:1">
      <c r="A1473" s="3"/>
    </row>
    <row r="1474" spans="1:1">
      <c r="A1474" s="3"/>
    </row>
    <row r="1475" spans="1:1">
      <c r="A1475" s="3"/>
    </row>
    <row r="1476" spans="1:1">
      <c r="A1476" s="3"/>
    </row>
    <row r="1477" spans="1:1">
      <c r="A1477" s="3"/>
    </row>
    <row r="1478" spans="1:1">
      <c r="A1478" s="3"/>
    </row>
    <row r="1479" spans="1:1">
      <c r="A1479" s="3"/>
    </row>
    <row r="1480" spans="1:1">
      <c r="A1480" s="3"/>
    </row>
    <row r="1481" spans="1:1">
      <c r="A1481" s="3"/>
    </row>
    <row r="1482" spans="1:1">
      <c r="A1482" s="3"/>
    </row>
    <row r="1483" spans="1:1">
      <c r="A1483" s="3"/>
    </row>
    <row r="1484" spans="1:1">
      <c r="A1484" s="3"/>
    </row>
    <row r="1485" spans="1:1">
      <c r="A1485" s="3"/>
    </row>
    <row r="1486" spans="1:1">
      <c r="A1486" s="3"/>
    </row>
    <row r="1487" spans="1:1">
      <c r="A1487" s="3"/>
    </row>
    <row r="1488" spans="1:1">
      <c r="A1488" s="3"/>
    </row>
    <row r="1489" spans="1:1">
      <c r="A1489" s="3"/>
    </row>
    <row r="1490" spans="1:1">
      <c r="A1490" s="3"/>
    </row>
    <row r="1491" spans="1:1">
      <c r="A1491" s="3"/>
    </row>
    <row r="1492" spans="1:1">
      <c r="A1492" s="3"/>
    </row>
    <row r="1493" spans="1:1">
      <c r="A1493" s="3"/>
    </row>
    <row r="1494" spans="1:1">
      <c r="A1494" s="3"/>
    </row>
    <row r="1495" spans="1:1">
      <c r="A1495" s="3"/>
    </row>
    <row r="1496" spans="1:1">
      <c r="A1496" s="3"/>
    </row>
    <row r="1497" spans="1:1">
      <c r="A1497" s="3"/>
    </row>
    <row r="1498" spans="1:1">
      <c r="A1498" s="3"/>
    </row>
    <row r="1499" spans="1:1">
      <c r="A1499" s="3"/>
    </row>
    <row r="1500" spans="1:1">
      <c r="A1500" s="3"/>
    </row>
    <row r="1501" spans="1:1">
      <c r="A1501" s="3"/>
    </row>
    <row r="1502" spans="1:1">
      <c r="A1502" s="3"/>
    </row>
    <row r="1503" spans="1:1">
      <c r="A1503" s="3"/>
    </row>
    <row r="1504" spans="1:1">
      <c r="A1504" s="3"/>
    </row>
    <row r="1505" spans="1:1">
      <c r="A1505" s="3"/>
    </row>
    <row r="1506" spans="1:1">
      <c r="A1506" s="3"/>
    </row>
    <row r="1507" spans="1:1">
      <c r="A1507" s="3"/>
    </row>
    <row r="1508" spans="1:1">
      <c r="A1508" s="3"/>
    </row>
    <row r="1509" spans="1:1">
      <c r="A1509" s="3"/>
    </row>
    <row r="1510" spans="1:1">
      <c r="A1510" s="3"/>
    </row>
    <row r="1511" spans="1:1">
      <c r="A1511" s="3"/>
    </row>
    <row r="1512" spans="1:1">
      <c r="A1512" s="3"/>
    </row>
    <row r="1513" spans="1:1">
      <c r="A1513" s="3"/>
    </row>
    <row r="1514" spans="1:1">
      <c r="A1514" s="3"/>
    </row>
    <row r="1515" spans="1:1">
      <c r="A1515" s="3"/>
    </row>
    <row r="1516" spans="1:1">
      <c r="A1516" s="3"/>
    </row>
    <row r="1517" spans="1:1">
      <c r="A1517" s="3"/>
    </row>
    <row r="1518" spans="1:1">
      <c r="A1518" s="3"/>
    </row>
    <row r="1519" spans="1:1">
      <c r="A1519" s="3"/>
    </row>
    <row r="1520" spans="1:1">
      <c r="A1520" s="3"/>
    </row>
    <row r="1521" spans="1:1">
      <c r="A1521" s="3"/>
    </row>
    <row r="1522" spans="1:1">
      <c r="A1522" s="3"/>
    </row>
    <row r="1523" spans="1:1">
      <c r="A1523" s="3"/>
    </row>
    <row r="1524" spans="1:1">
      <c r="A1524" s="3"/>
    </row>
    <row r="1525" spans="1:1">
      <c r="A1525" s="3"/>
    </row>
    <row r="1526" spans="1:1">
      <c r="A1526" s="3"/>
    </row>
    <row r="1527" spans="1:1">
      <c r="A1527" s="3"/>
    </row>
    <row r="1528" spans="1:1">
      <c r="A1528" s="3"/>
    </row>
    <row r="1529" spans="1:1">
      <c r="A1529" s="3"/>
    </row>
    <row r="1530" spans="1:1">
      <c r="A1530" s="3"/>
    </row>
    <row r="1531" spans="1:1">
      <c r="A1531" s="3"/>
    </row>
    <row r="1532" spans="1:1">
      <c r="A1532" s="3"/>
    </row>
    <row r="1533" spans="1:1">
      <c r="A1533" s="3"/>
    </row>
    <row r="1534" spans="1:1">
      <c r="A1534" s="3"/>
    </row>
    <row r="1535" spans="1:1">
      <c r="A1535" s="3"/>
    </row>
    <row r="1536" spans="1:1">
      <c r="A1536" s="3"/>
    </row>
    <row r="1537" spans="1:1">
      <c r="A1537" s="3"/>
    </row>
    <row r="1538" spans="1:1">
      <c r="A1538" s="3"/>
    </row>
    <row r="1539" spans="1:1">
      <c r="A1539" s="3"/>
    </row>
    <row r="1540" spans="1:1">
      <c r="A1540" s="3"/>
    </row>
    <row r="1541" spans="1:1">
      <c r="A1541" s="3"/>
    </row>
    <row r="1542" spans="1:1">
      <c r="A1542" s="3"/>
    </row>
    <row r="1543" spans="1:1">
      <c r="A1543" s="3"/>
    </row>
    <row r="1544" spans="1:1">
      <c r="A1544" s="3"/>
    </row>
    <row r="1545" spans="1:1">
      <c r="A1545" s="3"/>
    </row>
    <row r="1546" spans="1:1">
      <c r="A1546" s="3"/>
    </row>
    <row r="1547" spans="1:1">
      <c r="A1547" s="3"/>
    </row>
    <row r="1548" spans="1:1">
      <c r="A1548" s="3"/>
    </row>
    <row r="1549" spans="1:1">
      <c r="A1549" s="3"/>
    </row>
    <row r="1550" spans="1:1">
      <c r="A1550" s="3"/>
    </row>
    <row r="1551" spans="1:1">
      <c r="A1551" s="3"/>
    </row>
    <row r="1552" spans="1:1">
      <c r="A1552" s="3"/>
    </row>
    <row r="1553" spans="1:1">
      <c r="A1553" s="3"/>
    </row>
    <row r="1554" spans="1:1">
      <c r="A1554" s="3"/>
    </row>
    <row r="1555" spans="1:1">
      <c r="A1555" s="3"/>
    </row>
    <row r="1556" spans="1:1">
      <c r="A1556" s="3"/>
    </row>
    <row r="1557" spans="1:1">
      <c r="A1557" s="3"/>
    </row>
    <row r="1558" spans="1:1">
      <c r="A1558" s="3"/>
    </row>
    <row r="1559" spans="1:1">
      <c r="A1559" s="3"/>
    </row>
    <row r="1560" spans="1:1">
      <c r="A1560" s="3"/>
    </row>
    <row r="1561" spans="1:1">
      <c r="A1561" s="3"/>
    </row>
    <row r="1562" spans="1:1">
      <c r="A1562" s="3"/>
    </row>
    <row r="1563" spans="1:1">
      <c r="A1563" s="3"/>
    </row>
    <row r="1564" spans="1:1">
      <c r="A1564" s="3"/>
    </row>
    <row r="1565" spans="1:1">
      <c r="A1565" s="3"/>
    </row>
    <row r="1566" spans="1:1">
      <c r="A1566" s="3"/>
    </row>
    <row r="1567" spans="1:1">
      <c r="A1567" s="3"/>
    </row>
    <row r="1568" spans="1:1">
      <c r="A1568" s="3"/>
    </row>
    <row r="1569" spans="1:1">
      <c r="A1569" s="3"/>
    </row>
    <row r="1570" spans="1:1">
      <c r="A1570" s="3"/>
    </row>
    <row r="1571" spans="1:1">
      <c r="A1571" s="3"/>
    </row>
    <row r="1572" spans="1:1">
      <c r="A1572" s="3"/>
    </row>
    <row r="1573" spans="1:1">
      <c r="A1573" s="3"/>
    </row>
    <row r="1574" spans="1:1">
      <c r="A1574" s="3"/>
    </row>
    <row r="1575" spans="1:1">
      <c r="A1575" s="3"/>
    </row>
    <row r="1576" spans="1:1">
      <c r="A1576" s="3"/>
    </row>
    <row r="1577" spans="1:1">
      <c r="A1577" s="3"/>
    </row>
    <row r="1578" spans="1:1">
      <c r="A1578" s="3"/>
    </row>
    <row r="1579" spans="1:1">
      <c r="A1579" s="3"/>
    </row>
    <row r="1580" spans="1:1">
      <c r="A1580" s="3"/>
    </row>
    <row r="1581" spans="1:1">
      <c r="A1581" s="3"/>
    </row>
    <row r="1582" spans="1:1">
      <c r="A1582" s="3"/>
    </row>
    <row r="1583" spans="1:1">
      <c r="A1583" s="3"/>
    </row>
    <row r="1584" spans="1:1">
      <c r="A1584" s="3"/>
    </row>
    <row r="1585" spans="1:1">
      <c r="A1585" s="3"/>
    </row>
    <row r="1586" spans="1:1">
      <c r="A1586" s="3"/>
    </row>
    <row r="1587" spans="1:1">
      <c r="A1587" s="3"/>
    </row>
    <row r="1588" spans="1:1">
      <c r="A1588" s="3"/>
    </row>
    <row r="1589" spans="1:1">
      <c r="A1589" s="3"/>
    </row>
    <row r="1590" spans="1:1">
      <c r="A1590" s="3"/>
    </row>
    <row r="1591" spans="1:1">
      <c r="A1591" s="3"/>
    </row>
    <row r="1592" spans="1:1">
      <c r="A1592" s="3"/>
    </row>
    <row r="1593" spans="1:1">
      <c r="A1593" s="3"/>
    </row>
    <row r="1594" spans="1:1">
      <c r="A1594" s="3"/>
    </row>
    <row r="1595" spans="1:1">
      <c r="A1595" s="3"/>
    </row>
    <row r="1596" spans="1:1">
      <c r="A1596" s="3"/>
    </row>
    <row r="1597" spans="1:1">
      <c r="A1597" s="3"/>
    </row>
    <row r="1598" spans="1:1">
      <c r="A1598" s="3"/>
    </row>
    <row r="1599" spans="1:1">
      <c r="A1599" s="3"/>
    </row>
    <row r="1600" spans="1:1">
      <c r="A1600" s="3"/>
    </row>
    <row r="1601" spans="1:1">
      <c r="A1601" s="3"/>
    </row>
    <row r="1602" spans="1:1">
      <c r="A1602" s="3"/>
    </row>
    <row r="1603" spans="1:1">
      <c r="A1603" s="3"/>
    </row>
    <row r="1604" spans="1:1">
      <c r="A1604" s="3"/>
    </row>
    <row r="1605" spans="1:1">
      <c r="A1605" s="3"/>
    </row>
    <row r="1606" spans="1:1">
      <c r="A1606" s="3"/>
    </row>
    <row r="1607" spans="1:1">
      <c r="A1607" s="3"/>
    </row>
    <row r="1608" spans="1:1">
      <c r="A1608" s="3"/>
    </row>
    <row r="1609" spans="1:1">
      <c r="A1609" s="3"/>
    </row>
    <row r="1610" spans="1:1">
      <c r="A1610" s="3"/>
    </row>
    <row r="1611" spans="1:1">
      <c r="A1611" s="3"/>
    </row>
    <row r="1612" spans="1:1">
      <c r="A1612" s="3"/>
    </row>
    <row r="1613" spans="1:1">
      <c r="A1613" s="3"/>
    </row>
    <row r="1614" spans="1:1">
      <c r="A1614" s="3"/>
    </row>
    <row r="1615" spans="1:1">
      <c r="A1615" s="3"/>
    </row>
    <row r="1616" spans="1:1">
      <c r="A1616" s="3"/>
    </row>
    <row r="1617" spans="1:1">
      <c r="A1617" s="3"/>
    </row>
    <row r="1618" spans="1:1">
      <c r="A1618" s="3"/>
    </row>
    <row r="1619" spans="1:1">
      <c r="A1619" s="3"/>
    </row>
    <row r="1620" spans="1:1">
      <c r="A1620" s="3"/>
    </row>
    <row r="1621" spans="1:1">
      <c r="A1621" s="3"/>
    </row>
    <row r="1622" spans="1:1">
      <c r="A1622" s="3"/>
    </row>
    <row r="1623" spans="1:1">
      <c r="A1623" s="3"/>
    </row>
    <row r="1624" spans="1:1">
      <c r="A1624" s="3"/>
    </row>
    <row r="1625" spans="1:1">
      <c r="A1625" s="3"/>
    </row>
    <row r="1626" spans="1:1">
      <c r="A1626" s="3"/>
    </row>
    <row r="1627" spans="1:1">
      <c r="A1627" s="3"/>
    </row>
    <row r="1628" spans="1:1">
      <c r="A1628" s="3"/>
    </row>
    <row r="1629" spans="1:1">
      <c r="A1629" s="3"/>
    </row>
    <row r="1630" spans="1:1">
      <c r="A1630" s="3"/>
    </row>
    <row r="1631" spans="1:1">
      <c r="A1631" s="3"/>
    </row>
    <row r="1632" spans="1:1">
      <c r="A1632" s="3"/>
    </row>
    <row r="1633" spans="1:1">
      <c r="A1633" s="3"/>
    </row>
    <row r="1634" spans="1:1">
      <c r="A1634" s="3"/>
    </row>
    <row r="1635" spans="1:1">
      <c r="A1635" s="3"/>
    </row>
    <row r="1636" spans="1:1">
      <c r="A1636" s="3"/>
    </row>
    <row r="1637" spans="1:1">
      <c r="A1637" s="3"/>
    </row>
    <row r="1638" spans="1:1">
      <c r="A1638" s="3"/>
    </row>
    <row r="1639" spans="1:1">
      <c r="A1639" s="3"/>
    </row>
    <row r="1640" spans="1:1">
      <c r="A1640" s="3"/>
    </row>
    <row r="1641" spans="1:1">
      <c r="A1641" s="3"/>
    </row>
    <row r="1642" spans="1:1">
      <c r="A1642" s="3"/>
    </row>
    <row r="1643" spans="1:1">
      <c r="A1643" s="3"/>
    </row>
    <row r="1644" spans="1:1">
      <c r="A1644" s="3"/>
    </row>
    <row r="1645" spans="1:1">
      <c r="A1645" s="3"/>
    </row>
    <row r="1646" spans="1:1">
      <c r="A1646" s="3"/>
    </row>
    <row r="1647" spans="1:1">
      <c r="A1647" s="3"/>
    </row>
    <row r="1648" spans="1:1">
      <c r="A1648" s="3"/>
    </row>
    <row r="1649" spans="1:1">
      <c r="A1649" s="3"/>
    </row>
    <row r="1650" spans="1:1">
      <c r="A1650" s="3"/>
    </row>
    <row r="1651" spans="1:1">
      <c r="A1651" s="3"/>
    </row>
    <row r="1652" spans="1:1">
      <c r="A1652" s="3"/>
    </row>
    <row r="1653" spans="1:1">
      <c r="A1653" s="3"/>
    </row>
    <row r="1654" spans="1:1">
      <c r="A1654" s="3"/>
    </row>
    <row r="1655" spans="1:1">
      <c r="A1655" s="3"/>
    </row>
    <row r="1656" spans="1:1">
      <c r="A1656" s="3"/>
    </row>
    <row r="1657" spans="1:1">
      <c r="A1657" s="3"/>
    </row>
    <row r="1658" spans="1:1">
      <c r="A1658" s="3"/>
    </row>
    <row r="1659" spans="1:1">
      <c r="A1659" s="3"/>
    </row>
    <row r="1660" spans="1:1">
      <c r="A1660" s="3"/>
    </row>
    <row r="1661" spans="1:1">
      <c r="A1661" s="3"/>
    </row>
    <row r="1662" spans="1:1">
      <c r="A1662" s="3"/>
    </row>
    <row r="1663" spans="1:1">
      <c r="A1663" s="3"/>
    </row>
    <row r="1664" spans="1:1">
      <c r="A1664" s="3"/>
    </row>
    <row r="1665" spans="1:1">
      <c r="A1665" s="3"/>
    </row>
    <row r="1666" spans="1:1">
      <c r="A1666" s="3"/>
    </row>
    <row r="1667" spans="1:1">
      <c r="A1667" s="3"/>
    </row>
    <row r="1668" spans="1:1">
      <c r="A1668" s="3"/>
    </row>
    <row r="1669" spans="1:1">
      <c r="A1669" s="3"/>
    </row>
    <row r="1670" spans="1:1">
      <c r="A1670" s="3"/>
    </row>
    <row r="1671" spans="1:1">
      <c r="A1671" s="3"/>
    </row>
    <row r="1672" spans="1:1">
      <c r="A1672" s="3"/>
    </row>
    <row r="1673" spans="1:1">
      <c r="A1673" s="3"/>
    </row>
    <row r="1674" spans="1:1">
      <c r="A1674" s="3"/>
    </row>
    <row r="1675" spans="1:1">
      <c r="A1675" s="3"/>
    </row>
    <row r="1676" spans="1:1">
      <c r="A1676" s="3"/>
    </row>
    <row r="1677" spans="1:1">
      <c r="A1677" s="3"/>
    </row>
    <row r="1678" spans="1:1">
      <c r="A1678" s="3"/>
    </row>
    <row r="1679" spans="1:1">
      <c r="A1679" s="3"/>
    </row>
    <row r="1680" spans="1:1">
      <c r="A1680" s="3"/>
    </row>
    <row r="1681" spans="1:1">
      <c r="A1681" s="3"/>
    </row>
    <row r="1682" spans="1:1">
      <c r="A1682" s="3"/>
    </row>
    <row r="1683" spans="1:1">
      <c r="A1683" s="3"/>
    </row>
    <row r="1684" spans="1:1">
      <c r="A1684" s="3"/>
    </row>
    <row r="1685" spans="1:1">
      <c r="A1685" s="3"/>
    </row>
    <row r="1686" spans="1:1">
      <c r="A1686" s="3"/>
    </row>
    <row r="1687" spans="1:1">
      <c r="A1687" s="3"/>
    </row>
    <row r="1688" spans="1:1">
      <c r="A1688" s="3"/>
    </row>
    <row r="1689" spans="1:1">
      <c r="A1689" s="3"/>
    </row>
    <row r="1690" spans="1:1">
      <c r="A1690" s="3"/>
    </row>
    <row r="1691" spans="1:1">
      <c r="A1691" s="3"/>
    </row>
    <row r="1692" spans="1:1">
      <c r="A1692" s="3"/>
    </row>
    <row r="1693" spans="1:1">
      <c r="A1693" s="3"/>
    </row>
    <row r="1694" spans="1:1">
      <c r="A1694" s="3"/>
    </row>
    <row r="1695" spans="1:1">
      <c r="A1695" s="3"/>
    </row>
    <row r="1696" spans="1:1">
      <c r="A1696" s="3"/>
    </row>
    <row r="1697" spans="1:1">
      <c r="A1697" s="3"/>
    </row>
    <row r="1698" spans="1:1">
      <c r="A1698" s="3"/>
    </row>
    <row r="1699" spans="1:1">
      <c r="A1699" s="3"/>
    </row>
    <row r="1700" spans="1:1">
      <c r="A1700" s="3"/>
    </row>
    <row r="1701" spans="1:1">
      <c r="A1701" s="3"/>
    </row>
    <row r="1702" spans="1:1">
      <c r="A1702" s="3"/>
    </row>
    <row r="1703" spans="1:1">
      <c r="A1703" s="3"/>
    </row>
    <row r="1704" spans="1:1">
      <c r="A1704" s="3"/>
    </row>
    <row r="1705" spans="1:1">
      <c r="A1705" s="3"/>
    </row>
    <row r="1706" spans="1:1">
      <c r="A1706" s="3"/>
    </row>
    <row r="1707" spans="1:1">
      <c r="A1707" s="3"/>
    </row>
    <row r="1708" spans="1:1">
      <c r="A1708" s="3"/>
    </row>
    <row r="1709" spans="1:1">
      <c r="A1709" s="3"/>
    </row>
    <row r="1710" spans="1:1">
      <c r="A1710" s="3"/>
    </row>
    <row r="1711" spans="1:1">
      <c r="A1711" s="3"/>
    </row>
    <row r="1712" spans="1:1">
      <c r="A1712" s="3"/>
    </row>
    <row r="1713" spans="1:1">
      <c r="A1713" s="3"/>
    </row>
    <row r="1714" spans="1:1">
      <c r="A1714" s="3"/>
    </row>
    <row r="1715" spans="1:1">
      <c r="A1715" s="3"/>
    </row>
    <row r="1716" spans="1:1">
      <c r="A1716" s="3"/>
    </row>
    <row r="1717" spans="1:1">
      <c r="A1717" s="3"/>
    </row>
    <row r="1718" spans="1:1">
      <c r="A1718" s="3"/>
    </row>
    <row r="1719" spans="1:1">
      <c r="A1719" s="3"/>
    </row>
    <row r="1720" spans="1:1">
      <c r="A1720" s="3"/>
    </row>
    <row r="1721" spans="1:1">
      <c r="A1721" s="3"/>
    </row>
    <row r="1722" spans="1:1">
      <c r="A1722" s="3"/>
    </row>
    <row r="1723" spans="1:1">
      <c r="A1723" s="3"/>
    </row>
    <row r="1724" spans="1:1">
      <c r="A1724" s="3"/>
    </row>
    <row r="1725" spans="1:1">
      <c r="A1725" s="3"/>
    </row>
    <row r="1726" spans="1:1">
      <c r="A1726" s="3"/>
    </row>
    <row r="1727" spans="1:1">
      <c r="A1727" s="3"/>
    </row>
    <row r="1728" spans="1:1">
      <c r="A1728" s="3"/>
    </row>
    <row r="1729" spans="1:1">
      <c r="A1729" s="3"/>
    </row>
    <row r="1730" spans="1:1">
      <c r="A1730" s="3"/>
    </row>
    <row r="1731" spans="1:1">
      <c r="A1731" s="3"/>
    </row>
    <row r="1732" spans="1:1">
      <c r="A1732" s="3"/>
    </row>
    <row r="1733" spans="1:1">
      <c r="A1733" s="3"/>
    </row>
    <row r="1734" spans="1:1">
      <c r="A1734" s="3"/>
    </row>
    <row r="1735" spans="1:1">
      <c r="A1735" s="3"/>
    </row>
    <row r="1736" spans="1:1">
      <c r="A1736" s="3"/>
    </row>
    <row r="1737" spans="1:1">
      <c r="A1737" s="3"/>
    </row>
    <row r="1738" spans="1:1">
      <c r="A1738" s="3"/>
    </row>
    <row r="1739" spans="1:1">
      <c r="A1739" s="3"/>
    </row>
    <row r="1740" spans="1:1">
      <c r="A1740" s="3"/>
    </row>
    <row r="1741" spans="1:1">
      <c r="A1741" s="3"/>
    </row>
    <row r="1742" spans="1:1">
      <c r="A1742" s="3"/>
    </row>
    <row r="1743" spans="1:1">
      <c r="A1743" s="3"/>
    </row>
    <row r="1744" spans="1:1">
      <c r="A1744" s="3"/>
    </row>
    <row r="1745" spans="1:1">
      <c r="A1745" s="3"/>
    </row>
    <row r="1746" spans="1:1">
      <c r="A1746" s="3"/>
    </row>
    <row r="1747" spans="1:1">
      <c r="A1747" s="3"/>
    </row>
    <row r="1748" spans="1:1">
      <c r="A1748" s="3"/>
    </row>
    <row r="1749" spans="1:1">
      <c r="A1749" s="3"/>
    </row>
    <row r="1750" spans="1:1">
      <c r="A1750" s="3"/>
    </row>
    <row r="1751" spans="1:1">
      <c r="A1751" s="3"/>
    </row>
    <row r="1752" spans="1:1">
      <c r="A1752" s="3"/>
    </row>
    <row r="1753" spans="1:1">
      <c r="A1753" s="3"/>
    </row>
    <row r="1754" spans="1:1">
      <c r="A1754" s="3"/>
    </row>
    <row r="1755" spans="1:1">
      <c r="A1755" s="3"/>
    </row>
    <row r="1756" spans="1:1">
      <c r="A1756" s="3"/>
    </row>
    <row r="1757" spans="1:1">
      <c r="A1757" s="3"/>
    </row>
    <row r="1758" spans="1:1">
      <c r="A1758" s="3"/>
    </row>
    <row r="1759" spans="1:1">
      <c r="A1759" s="3"/>
    </row>
    <row r="1760" spans="1:1">
      <c r="A1760" s="3"/>
    </row>
    <row r="1761" spans="1:1">
      <c r="A1761" s="3"/>
    </row>
    <row r="1762" spans="1:1">
      <c r="A1762" s="3"/>
    </row>
    <row r="1763" spans="1:1">
      <c r="A1763" s="3"/>
    </row>
    <row r="1764" spans="1:1">
      <c r="A1764" s="3"/>
    </row>
    <row r="1765" spans="1:1">
      <c r="A1765" s="3"/>
    </row>
    <row r="1766" spans="1:1">
      <c r="A1766" s="3"/>
    </row>
    <row r="1767" spans="1:1">
      <c r="A1767" s="3"/>
    </row>
    <row r="1768" spans="1:1">
      <c r="A1768" s="3"/>
    </row>
    <row r="1769" spans="1:1">
      <c r="A1769" s="3"/>
    </row>
    <row r="1770" spans="1:1">
      <c r="A1770" s="3"/>
    </row>
    <row r="1771" spans="1:1">
      <c r="A1771" s="3"/>
    </row>
    <row r="1772" spans="1:1">
      <c r="A1772" s="3"/>
    </row>
    <row r="1773" spans="1:1">
      <c r="A1773" s="3"/>
    </row>
    <row r="1774" spans="1:1">
      <c r="A1774" s="3"/>
    </row>
    <row r="1775" spans="1:1">
      <c r="A1775" s="3"/>
    </row>
    <row r="1776" spans="1:1">
      <c r="A1776" s="3"/>
    </row>
    <row r="1777" spans="1:1">
      <c r="A1777" s="3"/>
    </row>
    <row r="1778" spans="1:1">
      <c r="A1778" s="3"/>
    </row>
    <row r="1779" spans="1:1">
      <c r="A1779" s="3"/>
    </row>
    <row r="1780" spans="1:1">
      <c r="A1780" s="3"/>
    </row>
    <row r="1781" spans="1:1">
      <c r="A1781" s="3"/>
    </row>
    <row r="1782" spans="1:1">
      <c r="A1782" s="3"/>
    </row>
    <row r="1783" spans="1:1">
      <c r="A1783" s="3"/>
    </row>
    <row r="1784" spans="1:1">
      <c r="A1784" s="3"/>
    </row>
    <row r="1785" spans="1:1">
      <c r="A1785" s="3"/>
    </row>
    <row r="1786" spans="1:1">
      <c r="A1786" s="3"/>
    </row>
    <row r="1787" spans="1:1">
      <c r="A1787" s="3"/>
    </row>
    <row r="1788" spans="1:1">
      <c r="A1788" s="3"/>
    </row>
    <row r="1789" spans="1:1">
      <c r="A1789" s="3"/>
    </row>
    <row r="1790" spans="1:1">
      <c r="A1790" s="3"/>
    </row>
    <row r="1791" spans="1:1">
      <c r="A1791" s="3"/>
    </row>
    <row r="1792" spans="1:1">
      <c r="A1792" s="3"/>
    </row>
    <row r="1793" spans="1:1">
      <c r="A1793" s="3"/>
    </row>
    <row r="1794" spans="1:1">
      <c r="A1794" s="3"/>
    </row>
    <row r="1795" spans="1:1">
      <c r="A1795" s="3"/>
    </row>
    <row r="1796" spans="1:1">
      <c r="A1796" s="3"/>
    </row>
    <row r="1797" spans="1:1">
      <c r="A1797" s="3"/>
    </row>
    <row r="1798" spans="1:1">
      <c r="A1798" s="3"/>
    </row>
    <row r="1799" spans="1:1">
      <c r="A1799" s="3"/>
    </row>
    <row r="1800" spans="1:1">
      <c r="A1800" s="3"/>
    </row>
    <row r="1801" spans="1:1">
      <c r="A1801" s="3"/>
    </row>
    <row r="1802" spans="1:1">
      <c r="A1802" s="3"/>
    </row>
    <row r="1803" spans="1:1">
      <c r="A1803" s="3"/>
    </row>
    <row r="1804" spans="1:1">
      <c r="A1804" s="3"/>
    </row>
    <row r="1805" spans="1:1">
      <c r="A1805" s="3"/>
    </row>
    <row r="1806" spans="1:1">
      <c r="A1806" s="3"/>
    </row>
    <row r="1807" spans="1:1">
      <c r="A1807" s="3"/>
    </row>
    <row r="1808" spans="1:1">
      <c r="A1808" s="3"/>
    </row>
    <row r="1809" spans="1:1">
      <c r="A1809" s="3"/>
    </row>
    <row r="1810" spans="1:1">
      <c r="A1810" s="3"/>
    </row>
    <row r="1811" spans="1:1">
      <c r="A1811" s="3"/>
    </row>
    <row r="1812" spans="1:1">
      <c r="A1812" s="3"/>
    </row>
    <row r="1813" spans="1:1">
      <c r="A1813" s="3"/>
    </row>
    <row r="1814" spans="1:1">
      <c r="A1814" s="3"/>
    </row>
    <row r="1815" spans="1:1">
      <c r="A1815" s="3"/>
    </row>
    <row r="1816" spans="1:1">
      <c r="A1816" s="3"/>
    </row>
    <row r="1817" spans="1:1">
      <c r="A1817" s="3"/>
    </row>
    <row r="1818" spans="1:1">
      <c r="A1818" s="3"/>
    </row>
    <row r="1819" spans="1:1">
      <c r="A1819" s="3"/>
    </row>
    <row r="1820" spans="1:1">
      <c r="A1820" s="3"/>
    </row>
    <row r="1821" spans="1:1">
      <c r="A1821" s="3"/>
    </row>
    <row r="1822" spans="1:1">
      <c r="A1822" s="3"/>
    </row>
    <row r="1823" spans="1:1">
      <c r="A1823" s="3"/>
    </row>
    <row r="1824" spans="1:1">
      <c r="A1824" s="3"/>
    </row>
    <row r="1825" spans="1:1">
      <c r="A1825" s="3"/>
    </row>
    <row r="1826" spans="1:1">
      <c r="A1826" s="3"/>
    </row>
    <row r="1827" spans="1:1">
      <c r="A1827" s="3"/>
    </row>
    <row r="1828" spans="1:1">
      <c r="A1828" s="3"/>
    </row>
    <row r="1829" spans="1:1">
      <c r="A1829" s="3"/>
    </row>
    <row r="1830" spans="1:1">
      <c r="A1830" s="3"/>
    </row>
    <row r="1831" spans="1:1">
      <c r="A1831" s="3"/>
    </row>
    <row r="1832" spans="1:1">
      <c r="A1832" s="3"/>
    </row>
    <row r="1833" spans="1:1">
      <c r="A1833" s="3"/>
    </row>
    <row r="1834" spans="1:1">
      <c r="A1834" s="3"/>
    </row>
    <row r="1835" spans="1:1">
      <c r="A1835" s="3"/>
    </row>
    <row r="1836" spans="1:1">
      <c r="A1836" s="3"/>
    </row>
    <row r="1837" spans="1:1">
      <c r="A1837" s="3"/>
    </row>
    <row r="1838" spans="1:1">
      <c r="A1838" s="3"/>
    </row>
    <row r="1839" spans="1:1">
      <c r="A1839" s="3"/>
    </row>
    <row r="1840" spans="1:1">
      <c r="A1840" s="3"/>
    </row>
    <row r="1841" spans="1:1">
      <c r="A1841" s="3"/>
    </row>
    <row r="1842" spans="1:1">
      <c r="A1842" s="3"/>
    </row>
    <row r="1843" spans="1:1">
      <c r="A1843" s="3"/>
    </row>
    <row r="1844" spans="1:1">
      <c r="A1844" s="3"/>
    </row>
    <row r="1845" spans="1:1">
      <c r="A1845" s="3"/>
    </row>
    <row r="1846" spans="1:1">
      <c r="A1846" s="3"/>
    </row>
    <row r="1847" spans="1:1">
      <c r="A1847" s="3"/>
    </row>
    <row r="1848" spans="1:1">
      <c r="A1848" s="3"/>
    </row>
    <row r="1849" spans="1:1">
      <c r="A1849" s="3"/>
    </row>
    <row r="1850" spans="1:1">
      <c r="A1850" s="3"/>
    </row>
    <row r="1851" spans="1:1">
      <c r="A1851" s="3"/>
    </row>
    <row r="1852" spans="1:1">
      <c r="A1852" s="3"/>
    </row>
    <row r="1853" spans="1:1">
      <c r="A1853" s="3"/>
    </row>
    <row r="1854" spans="1:1">
      <c r="A1854" s="3"/>
    </row>
    <row r="1855" spans="1:1">
      <c r="A1855" s="3"/>
    </row>
    <row r="1856" spans="1:1">
      <c r="A1856" s="3"/>
    </row>
    <row r="1857" spans="1:1">
      <c r="A1857" s="3"/>
    </row>
    <row r="1858" spans="1:1">
      <c r="A1858" s="3"/>
    </row>
    <row r="1859" spans="1:1">
      <c r="A1859" s="3"/>
    </row>
    <row r="1860" spans="1:1">
      <c r="A1860" s="3"/>
    </row>
    <row r="1861" spans="1:1">
      <c r="A1861" s="3"/>
    </row>
    <row r="1862" spans="1:1">
      <c r="A1862" s="3"/>
    </row>
    <row r="1863" spans="1:1">
      <c r="A1863" s="3"/>
    </row>
    <row r="1864" spans="1:1">
      <c r="A1864" s="3"/>
    </row>
    <row r="1865" spans="1:1">
      <c r="A1865" s="3"/>
    </row>
    <row r="1866" spans="1:1">
      <c r="A1866" s="3"/>
    </row>
    <row r="1867" spans="1:1">
      <c r="A1867" s="3"/>
    </row>
    <row r="1868" spans="1:1">
      <c r="A1868" s="3"/>
    </row>
    <row r="1869" spans="1:1">
      <c r="A1869" s="3"/>
    </row>
    <row r="1870" spans="1:1">
      <c r="A1870" s="3"/>
    </row>
    <row r="1871" spans="1:1">
      <c r="A1871" s="3"/>
    </row>
    <row r="1872" spans="1:1">
      <c r="A1872" s="3"/>
    </row>
    <row r="1873" spans="1:1">
      <c r="A1873" s="3"/>
    </row>
    <row r="1874" spans="1:1">
      <c r="A1874" s="3"/>
    </row>
    <row r="1875" spans="1:1">
      <c r="A1875" s="3"/>
    </row>
    <row r="1876" spans="1:1">
      <c r="A1876" s="3"/>
    </row>
    <row r="1877" spans="1:1">
      <c r="A1877" s="3"/>
    </row>
    <row r="1878" spans="1:1">
      <c r="A1878" s="3"/>
    </row>
    <row r="1879" spans="1:1">
      <c r="A1879" s="3"/>
    </row>
    <row r="1880" spans="1:1">
      <c r="A1880" s="3"/>
    </row>
    <row r="1881" spans="1:1">
      <c r="A1881" s="3"/>
    </row>
    <row r="1882" spans="1:1">
      <c r="A1882" s="3"/>
    </row>
    <row r="1883" spans="1:1">
      <c r="A1883" s="3"/>
    </row>
    <row r="1884" spans="1:1">
      <c r="A1884" s="3"/>
    </row>
    <row r="1885" spans="1:1">
      <c r="A1885" s="3"/>
    </row>
    <row r="1886" spans="1:1">
      <c r="A1886" s="3"/>
    </row>
    <row r="1887" spans="1:1">
      <c r="A1887" s="3"/>
    </row>
    <row r="1888" spans="1:1">
      <c r="A1888" s="3"/>
    </row>
    <row r="1889" spans="1:1">
      <c r="A1889" s="3"/>
    </row>
    <row r="1890" spans="1:1">
      <c r="A1890" s="3"/>
    </row>
    <row r="1891" spans="1:1">
      <c r="A1891" s="3"/>
    </row>
    <row r="1892" spans="1:1">
      <c r="A1892" s="3"/>
    </row>
    <row r="1893" spans="1:1">
      <c r="A1893" s="3"/>
    </row>
    <row r="1894" spans="1:1">
      <c r="A1894" s="3"/>
    </row>
    <row r="1895" spans="1:1">
      <c r="A1895" s="3"/>
    </row>
    <row r="1896" spans="1:1">
      <c r="A1896" s="3"/>
    </row>
    <row r="1897" spans="1:1">
      <c r="A1897" s="3"/>
    </row>
    <row r="1898" spans="1:1">
      <c r="A1898" s="3"/>
    </row>
    <row r="1899" spans="1:1">
      <c r="A1899" s="3"/>
    </row>
    <row r="1900" spans="1:1">
      <c r="A1900" s="3"/>
    </row>
    <row r="1901" spans="1:1">
      <c r="A1901" s="3"/>
    </row>
    <row r="1902" spans="1:1">
      <c r="A1902" s="3"/>
    </row>
    <row r="1903" spans="1:1">
      <c r="A1903" s="3"/>
    </row>
    <row r="1904" spans="1:1">
      <c r="A1904" s="3"/>
    </row>
    <row r="1905" spans="1:1">
      <c r="A1905" s="3"/>
    </row>
    <row r="1906" spans="1:1">
      <c r="A1906" s="3"/>
    </row>
    <row r="1907" spans="1:1">
      <c r="A1907" s="3"/>
    </row>
    <row r="1908" spans="1:1">
      <c r="A1908" s="3"/>
    </row>
    <row r="1909" spans="1:1">
      <c r="A1909" s="3"/>
    </row>
    <row r="1910" spans="1:1">
      <c r="A1910" s="3"/>
    </row>
    <row r="1911" spans="1:1">
      <c r="A1911" s="3"/>
    </row>
    <row r="1912" spans="1:1">
      <c r="A1912" s="3"/>
    </row>
    <row r="1913" spans="1:1">
      <c r="A1913" s="3"/>
    </row>
    <row r="1914" spans="1:1">
      <c r="A1914" s="3"/>
    </row>
    <row r="1915" spans="1:1">
      <c r="A1915" s="3"/>
    </row>
    <row r="1916" spans="1:1">
      <c r="A1916" s="3"/>
    </row>
    <row r="1917" spans="1:1">
      <c r="A1917" s="3"/>
    </row>
    <row r="1918" spans="1:1">
      <c r="A1918" s="3"/>
    </row>
    <row r="1919" spans="1:1">
      <c r="A1919" s="3"/>
    </row>
    <row r="1920" spans="1:1">
      <c r="A1920" s="3"/>
    </row>
    <row r="1921" spans="1:1">
      <c r="A1921" s="3"/>
    </row>
    <row r="1922" spans="1:1">
      <c r="A1922" s="3"/>
    </row>
    <row r="1923" spans="1:1">
      <c r="A1923" s="3"/>
    </row>
    <row r="1924" spans="1:1">
      <c r="A1924" s="3"/>
    </row>
    <row r="1925" spans="1:1">
      <c r="A1925" s="3"/>
    </row>
    <row r="1926" spans="1:1">
      <c r="A1926" s="3"/>
    </row>
    <row r="1927" spans="1:1">
      <c r="A1927" s="3"/>
    </row>
    <row r="1928" spans="1:1">
      <c r="A1928" s="3"/>
    </row>
    <row r="1929" spans="1:1">
      <c r="A1929" s="3"/>
    </row>
    <row r="1930" spans="1:1">
      <c r="A1930" s="3"/>
    </row>
    <row r="1931" spans="1:1">
      <c r="A1931" s="3"/>
    </row>
    <row r="1932" spans="1:1">
      <c r="A1932" s="3"/>
    </row>
    <row r="1933" spans="1:1">
      <c r="A1933" s="3"/>
    </row>
    <row r="1934" spans="1:1">
      <c r="A1934" s="3"/>
    </row>
    <row r="1935" spans="1:1">
      <c r="A1935" s="3"/>
    </row>
    <row r="1936" spans="1:1">
      <c r="A1936" s="3"/>
    </row>
    <row r="1937" spans="1:1">
      <c r="A1937" s="3"/>
    </row>
    <row r="1938" spans="1:1">
      <c r="A1938" s="3"/>
    </row>
    <row r="1939" spans="1:1">
      <c r="A1939" s="3"/>
    </row>
    <row r="1940" spans="1:1">
      <c r="A1940" s="3"/>
    </row>
    <row r="1941" spans="1:1">
      <c r="A1941" s="3"/>
    </row>
    <row r="1942" spans="1:1">
      <c r="A1942" s="3"/>
    </row>
    <row r="1943" spans="1:1">
      <c r="A1943" s="3"/>
    </row>
    <row r="1944" spans="1:1">
      <c r="A1944" s="3"/>
    </row>
    <row r="1945" spans="1:1">
      <c r="A1945" s="3"/>
    </row>
    <row r="1946" spans="1:1">
      <c r="A1946" s="3"/>
    </row>
    <row r="1947" spans="1:1">
      <c r="A1947" s="3"/>
    </row>
    <row r="1948" spans="1:1">
      <c r="A1948" s="3"/>
    </row>
    <row r="1949" spans="1:1">
      <c r="A1949" s="3"/>
    </row>
    <row r="1950" spans="1:1">
      <c r="A1950" s="3"/>
    </row>
    <row r="1951" spans="1:1">
      <c r="A1951" s="3"/>
    </row>
    <row r="1952" spans="1:1">
      <c r="A1952" s="3"/>
    </row>
    <row r="1953" spans="1:1">
      <c r="A1953" s="3"/>
    </row>
    <row r="1954" spans="1:1">
      <c r="A1954" s="3"/>
    </row>
    <row r="1955" spans="1:1">
      <c r="A1955" s="3"/>
    </row>
    <row r="1956" spans="1:1">
      <c r="A1956" s="3"/>
    </row>
    <row r="1957" spans="1:1">
      <c r="A1957" s="3"/>
    </row>
    <row r="1958" spans="1:1">
      <c r="A1958" s="3"/>
    </row>
    <row r="1959" spans="1:1">
      <c r="A1959" s="3"/>
    </row>
    <row r="1960" spans="1:1">
      <c r="A1960" s="3"/>
    </row>
    <row r="1961" spans="1:1">
      <c r="A1961" s="3"/>
    </row>
    <row r="1962" spans="1:1">
      <c r="A1962" s="3"/>
    </row>
    <row r="1963" spans="1:1">
      <c r="A1963" s="3"/>
    </row>
    <row r="1964" spans="1:1">
      <c r="A1964" s="3"/>
    </row>
    <row r="1965" spans="1:1">
      <c r="A1965" s="3"/>
    </row>
    <row r="1966" spans="1:1">
      <c r="A1966" s="3"/>
    </row>
    <row r="1967" spans="1:1">
      <c r="A1967" s="3"/>
    </row>
    <row r="1968" spans="1:1">
      <c r="A1968" s="3"/>
    </row>
    <row r="1969" spans="1:1">
      <c r="A1969" s="3"/>
    </row>
    <row r="1970" spans="1:1">
      <c r="A1970" s="3"/>
    </row>
    <row r="1971" spans="1:1">
      <c r="A1971" s="3"/>
    </row>
    <row r="1972" spans="1:1">
      <c r="A1972" s="3"/>
    </row>
    <row r="1973" spans="1:1">
      <c r="A1973" s="3"/>
    </row>
    <row r="1974" spans="1:1">
      <c r="A1974" s="3"/>
    </row>
    <row r="1975" spans="1:1">
      <c r="A1975" s="3"/>
    </row>
    <row r="1976" spans="1:1">
      <c r="A1976" s="3"/>
    </row>
    <row r="1977" spans="1:1">
      <c r="A1977" s="3"/>
    </row>
    <row r="1978" spans="1:1">
      <c r="A1978" s="3"/>
    </row>
    <row r="1979" spans="1:1">
      <c r="A1979" s="3"/>
    </row>
    <row r="1980" spans="1:1">
      <c r="A1980" s="3"/>
    </row>
    <row r="1981" spans="1:1">
      <c r="A1981" s="3"/>
    </row>
    <row r="1982" spans="1:1">
      <c r="A1982" s="3"/>
    </row>
    <row r="1983" spans="1:1">
      <c r="A1983" s="3"/>
    </row>
    <row r="1984" spans="1:1">
      <c r="A1984" s="3"/>
    </row>
    <row r="1985" spans="1:1">
      <c r="A1985" s="3"/>
    </row>
    <row r="1986" spans="1:1">
      <c r="A1986" s="3"/>
    </row>
    <row r="1987" spans="1:1">
      <c r="A1987" s="3"/>
    </row>
    <row r="1988" spans="1:1">
      <c r="A1988" s="3"/>
    </row>
    <row r="1989" spans="1:1">
      <c r="A1989" s="3"/>
    </row>
    <row r="1990" spans="1:1">
      <c r="A1990" s="3"/>
    </row>
    <row r="1991" spans="1:1">
      <c r="A1991" s="3"/>
    </row>
    <row r="1992" spans="1:1">
      <c r="A1992" s="3"/>
    </row>
    <row r="1993" spans="1:1">
      <c r="A1993" s="3"/>
    </row>
    <row r="1994" spans="1:1">
      <c r="A1994" s="3"/>
    </row>
    <row r="1995" spans="1:1">
      <c r="A1995" s="3"/>
    </row>
    <row r="1996" spans="1:1">
      <c r="A1996" s="3"/>
    </row>
    <row r="1997" spans="1:1">
      <c r="A1997" s="3"/>
    </row>
    <row r="1998" spans="1:1">
      <c r="A1998" s="3"/>
    </row>
    <row r="1999" spans="1:1">
      <c r="A1999" s="3"/>
    </row>
    <row r="2000" spans="1:1">
      <c r="A2000" s="3"/>
    </row>
    <row r="2001" spans="1:1">
      <c r="A2001" s="3"/>
    </row>
    <row r="2002" spans="1:1">
      <c r="A2002" s="3"/>
    </row>
    <row r="2003" spans="1:1">
      <c r="A2003" s="3"/>
    </row>
    <row r="2004" spans="1:1">
      <c r="A2004" s="3"/>
    </row>
    <row r="2005" spans="1:1">
      <c r="A2005" s="3"/>
    </row>
    <row r="2006" spans="1:1">
      <c r="A2006" s="3"/>
    </row>
    <row r="2007" spans="1:1">
      <c r="A2007" s="3"/>
    </row>
    <row r="2008" spans="1:1">
      <c r="A2008" s="3"/>
    </row>
    <row r="2009" spans="1:1">
      <c r="A2009" s="3"/>
    </row>
    <row r="2010" spans="1:1">
      <c r="A2010" s="3"/>
    </row>
    <row r="2011" spans="1:1">
      <c r="A2011" s="3"/>
    </row>
    <row r="2012" spans="1:1">
      <c r="A2012" s="3"/>
    </row>
    <row r="2013" spans="1:1">
      <c r="A2013" s="3"/>
    </row>
    <row r="2014" spans="1:1">
      <c r="A2014" s="3"/>
    </row>
    <row r="2015" spans="1:1">
      <c r="A2015" s="3"/>
    </row>
    <row r="2016" spans="1:1">
      <c r="A2016" s="3"/>
    </row>
    <row r="2017" spans="1:1">
      <c r="A2017" s="3"/>
    </row>
    <row r="2018" spans="1:1">
      <c r="A2018" s="3"/>
    </row>
    <row r="2019" spans="1:1">
      <c r="A2019" s="3"/>
    </row>
    <row r="2020" spans="1:1">
      <c r="A2020" s="3"/>
    </row>
    <row r="2021" spans="1:1">
      <c r="A2021" s="3"/>
    </row>
    <row r="2022" spans="1:1">
      <c r="A2022" s="3"/>
    </row>
    <row r="2023" spans="1:1">
      <c r="A2023" s="3"/>
    </row>
    <row r="2024" spans="1:1">
      <c r="A2024" s="3"/>
    </row>
    <row r="2025" spans="1:1">
      <c r="A2025" s="3"/>
    </row>
    <row r="2026" spans="1:1">
      <c r="A2026" s="3"/>
    </row>
    <row r="2027" spans="1:1">
      <c r="A2027" s="3"/>
    </row>
    <row r="2028" spans="1:1">
      <c r="A2028" s="3"/>
    </row>
    <row r="2029" spans="1:1">
      <c r="A2029" s="3"/>
    </row>
    <row r="2030" spans="1:1">
      <c r="A2030" s="3"/>
    </row>
    <row r="2031" spans="1:1">
      <c r="A2031" s="3"/>
    </row>
    <row r="2032" spans="1:1">
      <c r="A2032" s="3"/>
    </row>
    <row r="2033" spans="1:1">
      <c r="A2033" s="3"/>
    </row>
    <row r="2034" spans="1:1">
      <c r="A2034" s="3"/>
    </row>
    <row r="2035" spans="1:1">
      <c r="A2035" s="3"/>
    </row>
    <row r="2036" spans="1:1">
      <c r="A2036" s="3"/>
    </row>
    <row r="2037" spans="1:1">
      <c r="A2037" s="3"/>
    </row>
    <row r="2038" spans="1:1">
      <c r="A2038" s="3"/>
    </row>
    <row r="2039" spans="1:1">
      <c r="A2039" s="3"/>
    </row>
    <row r="2040" spans="1:1">
      <c r="A2040" s="3"/>
    </row>
    <row r="2041" spans="1:1">
      <c r="A2041" s="3"/>
    </row>
    <row r="2042" spans="1:1">
      <c r="A2042" s="3"/>
    </row>
    <row r="2043" spans="1:1">
      <c r="A2043" s="3"/>
    </row>
    <row r="2044" spans="1:1">
      <c r="A2044" s="3"/>
    </row>
    <row r="2045" spans="1:1">
      <c r="A2045" s="3"/>
    </row>
    <row r="2046" spans="1:1">
      <c r="A2046" s="3"/>
    </row>
    <row r="2047" spans="1:1">
      <c r="A2047" s="3"/>
    </row>
    <row r="2048" spans="1:1">
      <c r="A2048" s="3"/>
    </row>
    <row r="2049" spans="1:1">
      <c r="A2049" s="3"/>
    </row>
    <row r="2050" spans="1:1">
      <c r="A2050" s="3"/>
    </row>
    <row r="2051" spans="1:1">
      <c r="A2051" s="3"/>
    </row>
    <row r="2052" spans="1:1">
      <c r="A2052" s="3"/>
    </row>
    <row r="2053" spans="1:1">
      <c r="A2053" s="3"/>
    </row>
    <row r="2054" spans="1:1">
      <c r="A2054" s="3"/>
    </row>
    <row r="2055" spans="1:1">
      <c r="A2055" s="3"/>
    </row>
    <row r="2056" spans="1:1">
      <c r="A2056" s="3"/>
    </row>
    <row r="2057" spans="1:1">
      <c r="A2057" s="3"/>
    </row>
    <row r="2058" spans="1:1">
      <c r="A2058" s="3"/>
    </row>
    <row r="2059" spans="1:1">
      <c r="A2059" s="3"/>
    </row>
    <row r="2060" spans="1:1">
      <c r="A2060" s="3"/>
    </row>
    <row r="2061" spans="1:1">
      <c r="A2061" s="3"/>
    </row>
    <row r="2062" spans="1:1">
      <c r="A2062" s="3"/>
    </row>
    <row r="2063" spans="1:1">
      <c r="A2063" s="3"/>
    </row>
    <row r="2064" spans="1:1">
      <c r="A2064" s="3"/>
    </row>
    <row r="2065" spans="1:1">
      <c r="A2065" s="3"/>
    </row>
    <row r="2066" spans="1:1">
      <c r="A2066" s="3"/>
    </row>
    <row r="2067" spans="1:1">
      <c r="A2067" s="3"/>
    </row>
    <row r="2068" spans="1:1">
      <c r="A2068" s="3"/>
    </row>
    <row r="2069" spans="1:1">
      <c r="A2069" s="3"/>
    </row>
    <row r="2070" spans="1:1">
      <c r="A2070" s="3"/>
    </row>
    <row r="2071" spans="1:1">
      <c r="A2071" s="3"/>
    </row>
    <row r="2072" spans="1:1">
      <c r="A2072" s="3"/>
    </row>
    <row r="2073" spans="1:1">
      <c r="A2073" s="3"/>
    </row>
    <row r="2074" spans="1:1">
      <c r="A2074" s="3"/>
    </row>
    <row r="2075" spans="1:1">
      <c r="A2075" s="3"/>
    </row>
    <row r="2076" spans="1:1">
      <c r="A2076" s="3"/>
    </row>
    <row r="2077" spans="1:1">
      <c r="A2077" s="3"/>
    </row>
    <row r="2078" spans="1:1">
      <c r="A2078" s="3"/>
    </row>
    <row r="2079" spans="1:1">
      <c r="A2079" s="3"/>
    </row>
    <row r="2080" spans="1:1">
      <c r="A2080" s="3"/>
    </row>
    <row r="2081" spans="1:1">
      <c r="A2081" s="3"/>
    </row>
    <row r="2082" spans="1:1">
      <c r="A2082" s="3"/>
    </row>
    <row r="2083" spans="1:1">
      <c r="A2083" s="3"/>
    </row>
    <row r="2084" spans="1:1">
      <c r="A2084" s="3"/>
    </row>
    <row r="2085" spans="1:1">
      <c r="A2085" s="3"/>
    </row>
    <row r="2086" spans="1:1">
      <c r="A2086" s="3"/>
    </row>
    <row r="2087" spans="1:1">
      <c r="A2087" s="3"/>
    </row>
    <row r="2088" spans="1:1">
      <c r="A2088" s="3"/>
    </row>
    <row r="2089" spans="1:1">
      <c r="A2089" s="3"/>
    </row>
    <row r="2090" spans="1:1">
      <c r="A2090" s="3"/>
    </row>
    <row r="2091" spans="1:1">
      <c r="A2091" s="3"/>
    </row>
    <row r="2092" spans="1:1">
      <c r="A2092" s="3"/>
    </row>
    <row r="2093" spans="1:1">
      <c r="A2093" s="3"/>
    </row>
    <row r="2094" spans="1:1">
      <c r="A2094" s="3"/>
    </row>
    <row r="2095" spans="1:1">
      <c r="A2095" s="3"/>
    </row>
    <row r="2096" spans="1:1">
      <c r="A2096" s="3"/>
    </row>
    <row r="2097" spans="1:1">
      <c r="A2097" s="3"/>
    </row>
    <row r="2098" spans="1:1">
      <c r="A2098" s="3"/>
    </row>
    <row r="2099" spans="1:1">
      <c r="A2099" s="3"/>
    </row>
    <row r="2100" spans="1:1">
      <c r="A2100" s="3"/>
    </row>
    <row r="2101" spans="1:1">
      <c r="A2101" s="3"/>
    </row>
    <row r="2102" spans="1:1">
      <c r="A2102" s="3"/>
    </row>
    <row r="2103" spans="1:1">
      <c r="A2103" s="3"/>
    </row>
    <row r="2104" spans="1:1">
      <c r="A2104" s="3"/>
    </row>
    <row r="2105" spans="1:1">
      <c r="A2105" s="3"/>
    </row>
    <row r="2106" spans="1:1">
      <c r="A2106" s="3"/>
    </row>
    <row r="2107" spans="1:1">
      <c r="A2107" s="3"/>
    </row>
    <row r="2108" spans="1:1">
      <c r="A2108" s="3"/>
    </row>
    <row r="2109" spans="1:1">
      <c r="A2109" s="3"/>
    </row>
    <row r="2110" spans="1:1">
      <c r="A2110" s="3"/>
    </row>
    <row r="2111" spans="1:1">
      <c r="A2111" s="3"/>
    </row>
    <row r="2112" spans="1:1">
      <c r="A2112" s="3"/>
    </row>
    <row r="2113" spans="1:1">
      <c r="A2113" s="3"/>
    </row>
    <row r="2114" spans="1:1">
      <c r="A2114" s="3"/>
    </row>
    <row r="2115" spans="1:1">
      <c r="A2115" s="3"/>
    </row>
    <row r="2116" spans="1:1">
      <c r="A2116" s="3"/>
    </row>
    <row r="2117" spans="1:1">
      <c r="A2117" s="3"/>
    </row>
    <row r="2118" spans="1:1">
      <c r="A2118" s="3"/>
    </row>
    <row r="2119" spans="1:1">
      <c r="A2119" s="3"/>
    </row>
    <row r="2120" spans="1:1">
      <c r="A2120" s="3"/>
    </row>
    <row r="2121" spans="1:1">
      <c r="A2121" s="3"/>
    </row>
    <row r="2122" spans="1:1">
      <c r="A2122" s="3"/>
    </row>
    <row r="2123" spans="1:1">
      <c r="A2123" s="3"/>
    </row>
    <row r="2124" spans="1:1">
      <c r="A2124" s="3"/>
    </row>
    <row r="2125" spans="1:1">
      <c r="A2125" s="3"/>
    </row>
    <row r="2126" spans="1:1">
      <c r="A2126" s="3"/>
    </row>
    <row r="2127" spans="1:1">
      <c r="A2127" s="3"/>
    </row>
    <row r="2128" spans="1:1">
      <c r="A2128" s="3"/>
    </row>
    <row r="2129" spans="1:1">
      <c r="A2129" s="3"/>
    </row>
    <row r="2130" spans="1:1">
      <c r="A2130" s="3"/>
    </row>
    <row r="2131" spans="1:1">
      <c r="A2131" s="3"/>
    </row>
    <row r="2132" spans="1:1">
      <c r="A2132" s="3"/>
    </row>
    <row r="2133" spans="1:1">
      <c r="A2133" s="3"/>
    </row>
    <row r="2134" spans="1:1">
      <c r="A2134" s="3"/>
    </row>
    <row r="2135" spans="1:1">
      <c r="A2135" s="3"/>
    </row>
    <row r="2136" spans="1:1">
      <c r="A2136" s="3"/>
    </row>
    <row r="2137" spans="1:1">
      <c r="A2137" s="3"/>
    </row>
    <row r="2138" spans="1:1">
      <c r="A2138" s="3"/>
    </row>
    <row r="2139" spans="1:1">
      <c r="A2139" s="3"/>
    </row>
    <row r="2140" spans="1:1">
      <c r="A2140" s="3"/>
    </row>
    <row r="2141" spans="1:1">
      <c r="A2141" s="3"/>
    </row>
    <row r="2142" spans="1:1">
      <c r="A2142" s="3"/>
    </row>
    <row r="2143" spans="1:1">
      <c r="A2143" s="3"/>
    </row>
    <row r="2144" spans="1:1">
      <c r="A2144" s="3"/>
    </row>
    <row r="2145" spans="1:1">
      <c r="A2145" s="3"/>
    </row>
    <row r="2146" spans="1:1">
      <c r="A2146" s="3"/>
    </row>
    <row r="2147" spans="1:1">
      <c r="A2147" s="3"/>
    </row>
    <row r="2148" spans="1:1">
      <c r="A2148" s="3"/>
    </row>
    <row r="2149" spans="1:1">
      <c r="A2149" s="3"/>
    </row>
    <row r="2150" spans="1:1">
      <c r="A2150" s="3"/>
    </row>
    <row r="2151" spans="1:1">
      <c r="A2151" s="3"/>
    </row>
    <row r="2152" spans="1:1">
      <c r="A2152" s="3"/>
    </row>
    <row r="2153" spans="1:1">
      <c r="A2153" s="3"/>
    </row>
    <row r="2154" spans="1:1">
      <c r="A2154" s="3"/>
    </row>
    <row r="2155" spans="1:1">
      <c r="A2155" s="3"/>
    </row>
    <row r="2156" spans="1:1">
      <c r="A2156" s="3"/>
    </row>
    <row r="2157" spans="1:1">
      <c r="A2157" s="3"/>
    </row>
    <row r="2158" spans="1:1">
      <c r="A2158" s="3"/>
    </row>
    <row r="2159" spans="1:1">
      <c r="A2159" s="3"/>
    </row>
    <row r="2160" spans="1:1">
      <c r="A2160" s="3"/>
    </row>
    <row r="2161" spans="1:1">
      <c r="A2161" s="3"/>
    </row>
    <row r="2162" spans="1:1">
      <c r="A2162" s="3"/>
    </row>
    <row r="2163" spans="1:1">
      <c r="A2163" s="3"/>
    </row>
    <row r="2164" spans="1:1">
      <c r="A2164" s="3"/>
    </row>
    <row r="2165" spans="1:1">
      <c r="A2165" s="3"/>
    </row>
    <row r="2166" spans="1:1">
      <c r="A2166" s="3"/>
    </row>
    <row r="2167" spans="1:1">
      <c r="A2167" s="3"/>
    </row>
    <row r="2168" spans="1:1">
      <c r="A2168" s="3"/>
    </row>
    <row r="2169" spans="1:1">
      <c r="A2169" s="3"/>
    </row>
    <row r="2170" spans="1:1">
      <c r="A2170" s="3"/>
    </row>
    <row r="2171" spans="1:1">
      <c r="A2171" s="3"/>
    </row>
    <row r="2172" spans="1:1">
      <c r="A2172" s="3"/>
    </row>
    <row r="2173" spans="1:1">
      <c r="A2173" s="3"/>
    </row>
    <row r="2174" spans="1:1">
      <c r="A2174" s="3"/>
    </row>
    <row r="2175" spans="1:1">
      <c r="A2175" s="3"/>
    </row>
    <row r="2176" spans="1:1">
      <c r="A2176" s="3"/>
    </row>
    <row r="2177" spans="1:1">
      <c r="A2177" s="3"/>
    </row>
    <row r="2178" spans="1:1">
      <c r="A2178" s="3"/>
    </row>
    <row r="2179" spans="1:1">
      <c r="A2179" s="3"/>
    </row>
    <row r="2180" spans="1:1">
      <c r="A2180" s="3"/>
    </row>
    <row r="2181" spans="1:1">
      <c r="A2181" s="3"/>
    </row>
    <row r="2182" spans="1:1">
      <c r="A2182" s="3"/>
    </row>
    <row r="2183" spans="1:1">
      <c r="A2183" s="3"/>
    </row>
    <row r="2184" spans="1:1">
      <c r="A2184" s="3"/>
    </row>
    <row r="2185" spans="1:1">
      <c r="A2185" s="3"/>
    </row>
    <row r="2186" spans="1:1">
      <c r="A2186" s="3"/>
    </row>
    <row r="2187" spans="1:1">
      <c r="A2187" s="3"/>
    </row>
    <row r="2188" spans="1:1">
      <c r="A2188" s="3"/>
    </row>
    <row r="2189" spans="1:1">
      <c r="A2189" s="3"/>
    </row>
    <row r="2190" spans="1:1">
      <c r="A2190" s="3"/>
    </row>
    <row r="2191" spans="1:1">
      <c r="A2191" s="3"/>
    </row>
    <row r="2192" spans="1:1">
      <c r="A2192" s="3"/>
    </row>
    <row r="2193" spans="1:1">
      <c r="A2193" s="3"/>
    </row>
    <row r="2194" spans="1:1">
      <c r="A2194" s="3"/>
    </row>
    <row r="2195" spans="1:1">
      <c r="A2195" s="3"/>
    </row>
    <row r="2196" spans="1:1">
      <c r="A2196" s="3"/>
    </row>
    <row r="2197" spans="1:1">
      <c r="A2197" s="3"/>
    </row>
    <row r="2198" spans="1:1">
      <c r="A2198" s="3"/>
    </row>
    <row r="2199" spans="1:1">
      <c r="A2199" s="3"/>
    </row>
    <row r="2200" spans="1:1">
      <c r="A2200" s="3"/>
    </row>
    <row r="2201" spans="1:1">
      <c r="A2201" s="3"/>
    </row>
    <row r="2202" spans="1:1">
      <c r="A2202" s="3"/>
    </row>
    <row r="2203" spans="1:1">
      <c r="A2203" s="3"/>
    </row>
    <row r="2204" spans="1:1">
      <c r="A2204" s="3"/>
    </row>
    <row r="2205" spans="1:1">
      <c r="A2205" s="3"/>
    </row>
    <row r="2206" spans="1:1">
      <c r="A2206" s="3"/>
    </row>
    <row r="2207" spans="1:1">
      <c r="A2207" s="3"/>
    </row>
    <row r="2208" spans="1:1">
      <c r="A2208" s="3"/>
    </row>
    <row r="2209" spans="1:1">
      <c r="A2209" s="3"/>
    </row>
    <row r="2210" spans="1:1">
      <c r="A2210" s="3"/>
    </row>
    <row r="2211" spans="1:1">
      <c r="A2211" s="3"/>
    </row>
    <row r="2212" spans="1:1">
      <c r="A2212" s="3"/>
    </row>
    <row r="2213" spans="1:1">
      <c r="A2213" s="3"/>
    </row>
    <row r="2214" spans="1:1">
      <c r="A2214" s="3"/>
    </row>
    <row r="2215" spans="1:1">
      <c r="A2215" s="3"/>
    </row>
    <row r="2216" spans="1:1">
      <c r="A2216" s="3"/>
    </row>
    <row r="2217" spans="1:1">
      <c r="A2217" s="3"/>
    </row>
    <row r="2218" spans="1:1">
      <c r="A2218" s="3"/>
    </row>
    <row r="2219" spans="1:1">
      <c r="A2219" s="3"/>
    </row>
    <row r="2220" spans="1:1">
      <c r="A2220" s="3"/>
    </row>
    <row r="2221" spans="1:1">
      <c r="A2221" s="3"/>
    </row>
    <row r="2222" spans="1:1">
      <c r="A2222" s="3"/>
    </row>
    <row r="2223" spans="1:1">
      <c r="A2223" s="3"/>
    </row>
    <row r="2224" spans="1:1">
      <c r="A2224" s="3"/>
    </row>
    <row r="2225" spans="1:1">
      <c r="A2225" s="3"/>
    </row>
    <row r="2226" spans="1:1">
      <c r="A2226" s="3"/>
    </row>
    <row r="2227" spans="1:1">
      <c r="A2227" s="3"/>
    </row>
    <row r="2228" spans="1:1">
      <c r="A2228" s="3"/>
    </row>
    <row r="2229" spans="1:1">
      <c r="A2229" s="3"/>
    </row>
    <row r="2230" spans="1:1">
      <c r="A2230" s="3"/>
    </row>
    <row r="2231" spans="1:1">
      <c r="A2231" s="3"/>
    </row>
    <row r="2232" spans="1:1">
      <c r="A2232" s="3"/>
    </row>
    <row r="2233" spans="1:1">
      <c r="A2233" s="3"/>
    </row>
    <row r="2234" spans="1:1">
      <c r="A2234" s="3"/>
    </row>
    <row r="2235" spans="1:1">
      <c r="A2235" s="3"/>
    </row>
    <row r="2236" spans="1:1">
      <c r="A2236" s="3"/>
    </row>
    <row r="2237" spans="1:1">
      <c r="A2237" s="3"/>
    </row>
    <row r="2238" spans="1:1">
      <c r="A2238" s="3"/>
    </row>
    <row r="2239" spans="1:1">
      <c r="A2239" s="3"/>
    </row>
    <row r="2240" spans="1:1">
      <c r="A2240" s="3"/>
    </row>
    <row r="2241" spans="1:1">
      <c r="A2241" s="3"/>
    </row>
    <row r="2242" spans="1:1">
      <c r="A2242" s="3"/>
    </row>
    <row r="2243" spans="1:1">
      <c r="A2243" s="3"/>
    </row>
    <row r="2244" spans="1:1">
      <c r="A2244" s="3"/>
    </row>
    <row r="2245" spans="1:1">
      <c r="A2245" s="3"/>
    </row>
    <row r="2246" spans="1:1">
      <c r="A2246" s="3"/>
    </row>
    <row r="2247" spans="1:1">
      <c r="A2247" s="3"/>
    </row>
    <row r="2248" spans="1:1">
      <c r="A2248" s="3"/>
    </row>
    <row r="2249" spans="1:1">
      <c r="A2249" s="3"/>
    </row>
    <row r="2250" spans="1:1">
      <c r="A2250" s="3"/>
    </row>
    <row r="2251" spans="1:1">
      <c r="A2251" s="3"/>
    </row>
    <row r="2252" spans="1:1">
      <c r="A2252" s="3"/>
    </row>
    <row r="2253" spans="1:1">
      <c r="A2253" s="3"/>
    </row>
    <row r="2254" spans="1:1">
      <c r="A2254" s="3"/>
    </row>
    <row r="2255" spans="1:1">
      <c r="A2255" s="3"/>
    </row>
    <row r="2256" spans="1:1">
      <c r="A2256" s="3"/>
    </row>
    <row r="2257" spans="1:1">
      <c r="A2257" s="3"/>
    </row>
    <row r="2258" spans="1:1">
      <c r="A2258" s="3"/>
    </row>
    <row r="2259" spans="1:1">
      <c r="A2259" s="3"/>
    </row>
    <row r="2260" spans="1:1">
      <c r="A2260" s="3"/>
    </row>
    <row r="2261" spans="1:1">
      <c r="A2261" s="3"/>
    </row>
    <row r="2262" spans="1:1">
      <c r="A2262" s="3"/>
    </row>
    <row r="2263" spans="1:1">
      <c r="A2263" s="3"/>
    </row>
    <row r="2264" spans="1:1">
      <c r="A2264" s="3"/>
    </row>
    <row r="2265" spans="1:1">
      <c r="A2265" s="3"/>
    </row>
    <row r="2266" spans="1:1">
      <c r="A2266" s="3"/>
    </row>
    <row r="2267" spans="1:1">
      <c r="A2267" s="3"/>
    </row>
    <row r="2268" spans="1:1">
      <c r="A2268" s="3"/>
    </row>
    <row r="2269" spans="1:1">
      <c r="A2269" s="3"/>
    </row>
    <row r="2270" spans="1:1">
      <c r="A2270" s="3"/>
    </row>
    <row r="2271" spans="1:1">
      <c r="A2271" s="3"/>
    </row>
    <row r="2272" spans="1:1">
      <c r="A2272" s="3"/>
    </row>
    <row r="2273" spans="1:1">
      <c r="A2273" s="3"/>
    </row>
    <row r="2274" spans="1:1">
      <c r="A2274" s="3"/>
    </row>
    <row r="2275" spans="1:1">
      <c r="A2275" s="3"/>
    </row>
    <row r="2276" spans="1:1">
      <c r="A2276" s="3"/>
    </row>
    <row r="2277" spans="1:1">
      <c r="A2277" s="3"/>
    </row>
    <row r="2278" spans="1:1">
      <c r="A2278" s="3"/>
    </row>
    <row r="2279" spans="1:1">
      <c r="A2279" s="3"/>
    </row>
    <row r="2280" spans="1:1">
      <c r="A2280" s="3"/>
    </row>
    <row r="2281" spans="1:1">
      <c r="A2281" s="3"/>
    </row>
    <row r="2282" spans="1:1">
      <c r="A2282" s="3"/>
    </row>
    <row r="2283" spans="1:1">
      <c r="A2283" s="3"/>
    </row>
    <row r="2284" spans="1:1">
      <c r="A2284" s="3"/>
    </row>
    <row r="2285" spans="1:1">
      <c r="A2285" s="3"/>
    </row>
    <row r="2286" spans="1:1">
      <c r="A2286" s="3"/>
    </row>
    <row r="2287" spans="1:1">
      <c r="A2287" s="3"/>
    </row>
    <row r="2288" spans="1:1">
      <c r="A2288" s="3"/>
    </row>
    <row r="2289" spans="1:1">
      <c r="A2289" s="3"/>
    </row>
    <row r="2290" spans="1:1">
      <c r="A2290" s="3"/>
    </row>
    <row r="2291" spans="1:1">
      <c r="A2291" s="3"/>
    </row>
    <row r="2292" spans="1:1">
      <c r="A2292" s="3"/>
    </row>
    <row r="2293" spans="1:1">
      <c r="A2293" s="3"/>
    </row>
    <row r="2294" spans="1:1">
      <c r="A2294" s="3"/>
    </row>
    <row r="2295" spans="1:1">
      <c r="A2295" s="3"/>
    </row>
    <row r="2296" spans="1:1">
      <c r="A2296" s="3"/>
    </row>
    <row r="2297" spans="1:1">
      <c r="A2297" s="3"/>
    </row>
    <row r="2298" spans="1:1">
      <c r="A2298" s="3"/>
    </row>
    <row r="2299" spans="1:1">
      <c r="A2299" s="3"/>
    </row>
    <row r="2300" spans="1:1">
      <c r="A2300" s="3"/>
    </row>
    <row r="2301" spans="1:1">
      <c r="A2301" s="3"/>
    </row>
    <row r="2302" spans="1:1">
      <c r="A2302" s="3"/>
    </row>
    <row r="2303" spans="1:1">
      <c r="A2303" s="3"/>
    </row>
    <row r="2304" spans="1:1">
      <c r="A2304" s="3"/>
    </row>
    <row r="2305" spans="1:1">
      <c r="A2305" s="3"/>
    </row>
    <row r="2306" spans="1:1">
      <c r="A2306" s="3"/>
    </row>
    <row r="2307" spans="1:1">
      <c r="A2307" s="3"/>
    </row>
    <row r="2308" spans="1:1">
      <c r="A2308" s="3"/>
    </row>
    <row r="2309" spans="1:1">
      <c r="A2309" s="3"/>
    </row>
    <row r="2310" spans="1:1">
      <c r="A2310" s="3"/>
    </row>
    <row r="2311" spans="1:1">
      <c r="A2311" s="3"/>
    </row>
    <row r="2312" spans="1:1">
      <c r="A2312" s="3"/>
    </row>
    <row r="2313" spans="1:1">
      <c r="A2313" s="3"/>
    </row>
    <row r="2314" spans="1:1">
      <c r="A2314" s="3"/>
    </row>
    <row r="2315" spans="1:1">
      <c r="A2315" s="3"/>
    </row>
    <row r="2316" spans="1:1">
      <c r="A2316" s="3"/>
    </row>
    <row r="2317" spans="1:1">
      <c r="A2317" s="3"/>
    </row>
    <row r="2318" spans="1:1">
      <c r="A2318" s="3"/>
    </row>
    <row r="2319" spans="1:1">
      <c r="A2319" s="3"/>
    </row>
    <row r="2320" spans="1:1">
      <c r="A2320" s="3"/>
    </row>
    <row r="2321" spans="1:1">
      <c r="A2321" s="3"/>
    </row>
    <row r="2322" spans="1:1">
      <c r="A2322" s="3"/>
    </row>
    <row r="2323" spans="1:1">
      <c r="A2323" s="3"/>
    </row>
    <row r="2324" spans="1:1">
      <c r="A2324" s="3"/>
    </row>
    <row r="2325" spans="1:1">
      <c r="A2325" s="3"/>
    </row>
    <row r="2326" spans="1:1">
      <c r="A2326" s="3"/>
    </row>
    <row r="2327" spans="1:1">
      <c r="A2327" s="3"/>
    </row>
    <row r="2328" spans="1:1">
      <c r="A2328" s="3"/>
    </row>
    <row r="2329" spans="1:1">
      <c r="A2329" s="3"/>
    </row>
    <row r="2330" spans="1:1">
      <c r="A2330" s="3"/>
    </row>
    <row r="2331" spans="1:1">
      <c r="A2331" s="3"/>
    </row>
    <row r="2332" spans="1:1">
      <c r="A2332" s="3"/>
    </row>
    <row r="2333" spans="1:1">
      <c r="A2333" s="3"/>
    </row>
    <row r="2334" spans="1:1">
      <c r="A2334" s="3"/>
    </row>
    <row r="2335" spans="1:1">
      <c r="A2335" s="3"/>
    </row>
    <row r="2336" spans="1:1">
      <c r="A2336" s="3"/>
    </row>
    <row r="2337" spans="1:1">
      <c r="A2337" s="3"/>
    </row>
    <row r="2338" spans="1:1">
      <c r="A2338" s="3"/>
    </row>
    <row r="2339" spans="1:1">
      <c r="A2339" s="3"/>
    </row>
    <row r="2340" spans="1:1">
      <c r="A2340" s="3"/>
    </row>
    <row r="2341" spans="1:1">
      <c r="A2341" s="3"/>
    </row>
    <row r="2342" spans="1:1">
      <c r="A2342" s="3"/>
    </row>
    <row r="2343" spans="1:1">
      <c r="A2343" s="3"/>
    </row>
    <row r="2344" spans="1:1">
      <c r="A2344" s="3"/>
    </row>
    <row r="2345" spans="1:1">
      <c r="A2345" s="3"/>
    </row>
    <row r="2346" spans="1:1">
      <c r="A2346" s="3"/>
    </row>
    <row r="2347" spans="1:1">
      <c r="A2347" s="3"/>
    </row>
    <row r="2348" spans="1:1">
      <c r="A2348" s="3"/>
    </row>
    <row r="2349" spans="1:1">
      <c r="A2349" s="3"/>
    </row>
    <row r="2350" spans="1:1">
      <c r="A2350" s="3"/>
    </row>
    <row r="2351" spans="1:1">
      <c r="A2351" s="3"/>
    </row>
    <row r="2352" spans="1:1">
      <c r="A2352" s="3"/>
    </row>
    <row r="2353" spans="1:1">
      <c r="A2353" s="3"/>
    </row>
    <row r="2354" spans="1:1">
      <c r="A2354" s="3"/>
    </row>
    <row r="2355" spans="1:1">
      <c r="A2355" s="3"/>
    </row>
    <row r="2356" spans="1:1">
      <c r="A2356" s="3"/>
    </row>
    <row r="2357" spans="1:1">
      <c r="A2357" s="3"/>
    </row>
    <row r="2358" spans="1:1">
      <c r="A2358" s="3"/>
    </row>
    <row r="2359" spans="1:1">
      <c r="A2359" s="3"/>
    </row>
    <row r="2360" spans="1:1">
      <c r="A2360" s="3"/>
    </row>
    <row r="2361" spans="1:1">
      <c r="A2361" s="3"/>
    </row>
    <row r="2362" spans="1:1">
      <c r="A2362" s="3"/>
    </row>
    <row r="2363" spans="1:1">
      <c r="A2363" s="3"/>
    </row>
    <row r="2364" spans="1:1">
      <c r="A2364" s="3"/>
    </row>
    <row r="2365" spans="1:1">
      <c r="A2365" s="3"/>
    </row>
    <row r="2366" spans="1:1">
      <c r="A2366" s="3"/>
    </row>
    <row r="2367" spans="1:1">
      <c r="A2367" s="3"/>
    </row>
    <row r="2368" spans="1:1">
      <c r="A2368" s="3"/>
    </row>
    <row r="2369" spans="1:1">
      <c r="A2369" s="3"/>
    </row>
    <row r="2370" spans="1:1">
      <c r="A2370" s="3"/>
    </row>
    <row r="2371" spans="1:1">
      <c r="A2371" s="3"/>
    </row>
    <row r="2372" spans="1:1">
      <c r="A2372" s="3"/>
    </row>
    <row r="2373" spans="1:1">
      <c r="A2373" s="3"/>
    </row>
    <row r="2374" spans="1:1">
      <c r="A2374" s="3"/>
    </row>
    <row r="2375" spans="1:1">
      <c r="A2375" s="3"/>
    </row>
    <row r="2376" spans="1:1">
      <c r="A2376" s="3"/>
    </row>
    <row r="2377" spans="1:1">
      <c r="A2377" s="3"/>
    </row>
    <row r="2378" spans="1:1">
      <c r="A2378" s="3"/>
    </row>
    <row r="2379" spans="1:1">
      <c r="A2379" s="3"/>
    </row>
    <row r="2380" spans="1:1">
      <c r="A2380" s="3"/>
    </row>
    <row r="2381" spans="1:1">
      <c r="A2381" s="3"/>
    </row>
    <row r="2382" spans="1:1">
      <c r="A2382" s="3"/>
    </row>
    <row r="2383" spans="1:1">
      <c r="A2383" s="3"/>
    </row>
    <row r="2384" spans="1:1">
      <c r="A2384" s="3"/>
    </row>
    <row r="2385" spans="1:1">
      <c r="A2385" s="3"/>
    </row>
    <row r="2386" spans="1:1">
      <c r="A2386" s="3"/>
    </row>
    <row r="2387" spans="1:1">
      <c r="A2387" s="3"/>
    </row>
    <row r="2388" spans="1:1">
      <c r="A2388" s="3"/>
    </row>
    <row r="2389" spans="1:1">
      <c r="A2389" s="3"/>
    </row>
    <row r="2390" spans="1:1">
      <c r="A2390" s="3"/>
    </row>
    <row r="2391" spans="1:1">
      <c r="A2391" s="3"/>
    </row>
    <row r="2392" spans="1:1">
      <c r="A2392" s="3"/>
    </row>
    <row r="2393" spans="1:1">
      <c r="A2393" s="3"/>
    </row>
    <row r="2394" spans="1:1">
      <c r="A2394" s="3"/>
    </row>
    <row r="2395" spans="1:1">
      <c r="A2395" s="3"/>
    </row>
    <row r="2396" spans="1:1">
      <c r="A2396" s="3"/>
    </row>
    <row r="2397" spans="1:1">
      <c r="A2397" s="3"/>
    </row>
    <row r="2398" spans="1:1">
      <c r="A2398" s="3"/>
    </row>
    <row r="2399" spans="1:1">
      <c r="A2399" s="3"/>
    </row>
    <row r="2400" spans="1:1">
      <c r="A2400" s="3"/>
    </row>
    <row r="2401" spans="1:1">
      <c r="A2401" s="3"/>
    </row>
    <row r="2402" spans="1:1">
      <c r="A2402" s="3"/>
    </row>
    <row r="2403" spans="1:1">
      <c r="A2403" s="3"/>
    </row>
    <row r="2404" spans="1:1">
      <c r="A2404" s="3"/>
    </row>
    <row r="2405" spans="1:1">
      <c r="A2405" s="3"/>
    </row>
    <row r="2406" spans="1:1">
      <c r="A2406" s="3"/>
    </row>
    <row r="2407" spans="1:1">
      <c r="A2407" s="3"/>
    </row>
    <row r="2408" spans="1:1">
      <c r="A2408" s="3"/>
    </row>
    <row r="2409" spans="1:1">
      <c r="A2409" s="3"/>
    </row>
    <row r="2410" spans="1:1">
      <c r="A2410" s="3"/>
    </row>
    <row r="2411" spans="1:1">
      <c r="A2411" s="3"/>
    </row>
    <row r="2412" spans="1:1">
      <c r="A2412" s="3"/>
    </row>
    <row r="2413" spans="1:1">
      <c r="A2413" s="3"/>
    </row>
    <row r="2414" spans="1:1">
      <c r="A2414" s="3"/>
    </row>
    <row r="2415" spans="1:1">
      <c r="A2415" s="3"/>
    </row>
    <row r="2416" spans="1:1">
      <c r="A2416" s="3"/>
    </row>
    <row r="2417" spans="1:1">
      <c r="A2417" s="3"/>
    </row>
    <row r="2418" spans="1:1">
      <c r="A2418" s="3"/>
    </row>
    <row r="2419" spans="1:1">
      <c r="A2419" s="3"/>
    </row>
    <row r="2420" spans="1:1">
      <c r="A2420" s="3"/>
    </row>
    <row r="2421" spans="1:1">
      <c r="A2421" s="3"/>
    </row>
    <row r="2422" spans="1:1">
      <c r="A2422" s="3"/>
    </row>
    <row r="2423" spans="1:1">
      <c r="A2423" s="3"/>
    </row>
    <row r="2424" spans="1:1">
      <c r="A2424" s="3"/>
    </row>
    <row r="2425" spans="1:1">
      <c r="A2425" s="3"/>
    </row>
    <row r="2426" spans="1:1">
      <c r="A2426" s="3"/>
    </row>
    <row r="2427" spans="1:1">
      <c r="A2427" s="3"/>
    </row>
    <row r="2428" spans="1:1">
      <c r="A2428" s="3"/>
    </row>
    <row r="2429" spans="1:1">
      <c r="A2429" s="3"/>
    </row>
    <row r="2430" spans="1:1">
      <c r="A2430" s="3"/>
    </row>
    <row r="2431" spans="1:1">
      <c r="A2431" s="3"/>
    </row>
    <row r="2432" spans="1:1">
      <c r="A2432" s="3"/>
    </row>
    <row r="2433" spans="1:1">
      <c r="A2433" s="3"/>
    </row>
    <row r="2434" spans="1:1">
      <c r="A2434" s="3"/>
    </row>
    <row r="2435" spans="1:1">
      <c r="A2435" s="3"/>
    </row>
    <row r="2436" spans="1:1">
      <c r="A2436" s="3"/>
    </row>
    <row r="2437" spans="1:1">
      <c r="A2437" s="3"/>
    </row>
    <row r="2438" spans="1:1">
      <c r="A2438" s="3"/>
    </row>
    <row r="2439" spans="1:1">
      <c r="A2439" s="3"/>
    </row>
    <row r="2440" spans="1:1">
      <c r="A2440" s="3"/>
    </row>
    <row r="2441" spans="1:1">
      <c r="A2441" s="3"/>
    </row>
    <row r="2442" spans="1:1">
      <c r="A2442" s="3"/>
    </row>
    <row r="2443" spans="1:1">
      <c r="A2443" s="3"/>
    </row>
    <row r="2444" spans="1:1">
      <c r="A2444" s="3"/>
    </row>
    <row r="2445" spans="1:1">
      <c r="A2445" s="3"/>
    </row>
    <row r="2446" spans="1:1">
      <c r="A2446" s="3"/>
    </row>
    <row r="2447" spans="1:1">
      <c r="A2447" s="3"/>
    </row>
    <row r="2448" spans="1:1">
      <c r="A2448" s="3"/>
    </row>
    <row r="2449" spans="1:1">
      <c r="A2449" s="3"/>
    </row>
    <row r="2450" spans="1:1">
      <c r="A2450" s="3"/>
    </row>
    <row r="2451" spans="1:1">
      <c r="A2451" s="3"/>
    </row>
    <row r="2452" spans="1:1">
      <c r="A2452" s="3"/>
    </row>
    <row r="2453" spans="1:1">
      <c r="A2453" s="3"/>
    </row>
    <row r="2454" spans="1:1">
      <c r="A2454" s="3"/>
    </row>
    <row r="2455" spans="1:1">
      <c r="A2455" s="3"/>
    </row>
    <row r="2456" spans="1:1">
      <c r="A2456" s="3"/>
    </row>
    <row r="2457" spans="1:1">
      <c r="A2457" s="3"/>
    </row>
    <row r="2458" spans="1:1">
      <c r="A2458" s="3"/>
    </row>
    <row r="2459" spans="1:1">
      <c r="A2459" s="3"/>
    </row>
    <row r="2460" spans="1:1">
      <c r="A2460" s="3"/>
    </row>
    <row r="2461" spans="1:1">
      <c r="A2461" s="3"/>
    </row>
    <row r="2462" spans="1:1">
      <c r="A2462" s="3"/>
    </row>
    <row r="2463" spans="1:1">
      <c r="A2463" s="3"/>
    </row>
    <row r="2464" spans="1:1">
      <c r="A2464" s="3"/>
    </row>
    <row r="2465" spans="1:1">
      <c r="A2465" s="3"/>
    </row>
    <row r="2466" spans="1:1">
      <c r="A2466" s="3"/>
    </row>
    <row r="2467" spans="1:1">
      <c r="A2467" s="3"/>
    </row>
    <row r="2468" spans="1:1">
      <c r="A2468" s="3"/>
    </row>
    <row r="2469" spans="1:1">
      <c r="A2469" s="3"/>
    </row>
    <row r="2470" spans="1:1">
      <c r="A2470" s="3"/>
    </row>
    <row r="2471" spans="1:1">
      <c r="A2471" s="3"/>
    </row>
    <row r="2472" spans="1:1">
      <c r="A2472" s="3"/>
    </row>
    <row r="2473" spans="1:1">
      <c r="A2473" s="3"/>
    </row>
    <row r="2474" spans="1:1">
      <c r="A2474" s="3"/>
    </row>
    <row r="2475" spans="1:1">
      <c r="A2475" s="3"/>
    </row>
    <row r="2476" spans="1:1">
      <c r="A2476" s="3"/>
    </row>
    <row r="2477" spans="1:1">
      <c r="A2477" s="3"/>
    </row>
    <row r="2478" spans="1:1">
      <c r="A2478" s="3"/>
    </row>
    <row r="2479" spans="1:1">
      <c r="A2479" s="3"/>
    </row>
    <row r="2480" spans="1:1">
      <c r="A2480" s="3"/>
    </row>
    <row r="2481" spans="1:1">
      <c r="A2481" s="3"/>
    </row>
    <row r="2482" spans="1:1">
      <c r="A2482" s="3"/>
    </row>
    <row r="2483" spans="1:1">
      <c r="A2483" s="3"/>
    </row>
    <row r="2484" spans="1:1">
      <c r="A2484" s="3"/>
    </row>
    <row r="2485" spans="1:1">
      <c r="A2485" s="3"/>
    </row>
    <row r="2486" spans="1:1">
      <c r="A2486" s="3"/>
    </row>
    <row r="2487" spans="1:1">
      <c r="A2487" s="3"/>
    </row>
    <row r="2488" spans="1:1">
      <c r="A2488" s="3"/>
    </row>
    <row r="2489" spans="1:1">
      <c r="A2489" s="3"/>
    </row>
    <row r="2490" spans="1:1">
      <c r="A2490" s="3"/>
    </row>
    <row r="2491" spans="1:1">
      <c r="A2491" s="3"/>
    </row>
    <row r="2492" spans="1:1">
      <c r="A2492" s="3"/>
    </row>
    <row r="2493" spans="1:1">
      <c r="A2493" s="3"/>
    </row>
    <row r="2494" spans="1:1">
      <c r="A2494" s="3"/>
    </row>
    <row r="2495" spans="1:1">
      <c r="A2495" s="3"/>
    </row>
    <row r="2496" spans="1:1">
      <c r="A2496" s="3"/>
    </row>
    <row r="2497" spans="1:1">
      <c r="A2497" s="3"/>
    </row>
    <row r="2498" spans="1:1">
      <c r="A2498" s="3"/>
    </row>
    <row r="2499" spans="1:1">
      <c r="A2499" s="3"/>
    </row>
    <row r="2500" spans="1:1">
      <c r="A2500" s="3"/>
    </row>
    <row r="2501" spans="1:1">
      <c r="A2501" s="3"/>
    </row>
    <row r="2502" spans="1:1">
      <c r="A2502" s="3"/>
    </row>
    <row r="2503" spans="1:1">
      <c r="A2503" s="3"/>
    </row>
    <row r="2504" spans="1:1">
      <c r="A2504" s="3"/>
    </row>
    <row r="2505" spans="1:1">
      <c r="A2505" s="3"/>
    </row>
    <row r="2506" spans="1:1">
      <c r="A2506" s="3"/>
    </row>
    <row r="2507" spans="1:1">
      <c r="A2507" s="3"/>
    </row>
    <row r="2508" spans="1:1">
      <c r="A2508" s="3"/>
    </row>
    <row r="2509" spans="1:1">
      <c r="A2509" s="3"/>
    </row>
    <row r="2510" spans="1:1">
      <c r="A2510" s="3"/>
    </row>
    <row r="2511" spans="1:1">
      <c r="A2511" s="3"/>
    </row>
    <row r="2512" spans="1:1">
      <c r="A2512" s="3"/>
    </row>
    <row r="2513" spans="1:1">
      <c r="A2513" s="3"/>
    </row>
    <row r="2514" spans="1:1">
      <c r="A2514" s="3"/>
    </row>
    <row r="2515" spans="1:1">
      <c r="A2515" s="3"/>
    </row>
    <row r="2516" spans="1:1">
      <c r="A2516" s="3"/>
    </row>
    <row r="2517" spans="1:1">
      <c r="A2517" s="3"/>
    </row>
    <row r="2518" spans="1:1">
      <c r="A2518" s="3"/>
    </row>
    <row r="2519" spans="1:1">
      <c r="A2519" s="3"/>
    </row>
    <row r="2520" spans="1:1">
      <c r="A2520" s="3"/>
    </row>
    <row r="2521" spans="1:1">
      <c r="A2521" s="3"/>
    </row>
    <row r="2522" spans="1:1">
      <c r="A2522" s="3"/>
    </row>
    <row r="2523" spans="1:1">
      <c r="A2523" s="3"/>
    </row>
    <row r="2524" spans="1:1">
      <c r="A2524" s="3"/>
    </row>
    <row r="2525" spans="1:1">
      <c r="A2525" s="3"/>
    </row>
    <row r="2526" spans="1:1">
      <c r="A2526" s="3"/>
    </row>
    <row r="2527" spans="1:1">
      <c r="A2527" s="3"/>
    </row>
    <row r="2528" spans="1:1">
      <c r="A2528" s="3"/>
    </row>
    <row r="2529" spans="1:1">
      <c r="A2529" s="3"/>
    </row>
    <row r="2530" spans="1:1">
      <c r="A2530" s="3"/>
    </row>
    <row r="2531" spans="1:1">
      <c r="A2531" s="3"/>
    </row>
    <row r="2532" spans="1:1">
      <c r="A2532" s="3"/>
    </row>
    <row r="2533" spans="1:1">
      <c r="A2533" s="3"/>
    </row>
    <row r="2534" spans="1:1">
      <c r="A2534" s="3"/>
    </row>
    <row r="2535" spans="1:1">
      <c r="A2535" s="3"/>
    </row>
    <row r="2536" spans="1:1">
      <c r="A2536" s="3"/>
    </row>
    <row r="2537" spans="1:1">
      <c r="A2537" s="3"/>
    </row>
    <row r="2538" spans="1:1">
      <c r="A2538" s="3"/>
    </row>
    <row r="2539" spans="1:1">
      <c r="A2539" s="3"/>
    </row>
    <row r="2540" spans="1:1">
      <c r="A2540" s="3"/>
    </row>
    <row r="2541" spans="1:1">
      <c r="A2541" s="3"/>
    </row>
    <row r="2542" spans="1:1">
      <c r="A2542" s="3"/>
    </row>
    <row r="2543" spans="1:1">
      <c r="A2543" s="3"/>
    </row>
    <row r="2544" spans="1:1">
      <c r="A2544" s="3"/>
    </row>
    <row r="2545" spans="1:1">
      <c r="A2545" s="3"/>
    </row>
    <row r="2546" spans="1:1">
      <c r="A2546" s="3"/>
    </row>
    <row r="2547" spans="1:1">
      <c r="A2547" s="3"/>
    </row>
    <row r="2548" spans="1:1">
      <c r="A2548" s="3"/>
    </row>
    <row r="2549" spans="1:1">
      <c r="A2549" s="3"/>
    </row>
    <row r="2550" spans="1:1">
      <c r="A2550" s="3"/>
    </row>
    <row r="2551" spans="1:1">
      <c r="A2551" s="3"/>
    </row>
    <row r="2552" spans="1:1">
      <c r="A2552" s="3"/>
    </row>
    <row r="2553" spans="1:1">
      <c r="A2553" s="3"/>
    </row>
    <row r="2554" spans="1:1">
      <c r="A2554" s="3"/>
    </row>
    <row r="2555" spans="1:1">
      <c r="A2555" s="3"/>
    </row>
    <row r="2556" spans="1:1">
      <c r="A2556" s="3"/>
    </row>
    <row r="2557" spans="1:1">
      <c r="A2557" s="3"/>
    </row>
    <row r="2558" spans="1:1">
      <c r="A2558" s="3"/>
    </row>
    <row r="2559" spans="1:1">
      <c r="A2559" s="3"/>
    </row>
    <row r="2560" spans="1:1">
      <c r="A2560" s="3"/>
    </row>
    <row r="2561" spans="1:1">
      <c r="A2561" s="3"/>
    </row>
    <row r="2562" spans="1:1">
      <c r="A2562" s="3"/>
    </row>
    <row r="2563" spans="1:1">
      <c r="A2563" s="3"/>
    </row>
    <row r="2564" spans="1:1">
      <c r="A2564" s="3"/>
    </row>
    <row r="2565" spans="1:1">
      <c r="A2565" s="3"/>
    </row>
    <row r="2566" spans="1:1">
      <c r="A2566" s="3"/>
    </row>
    <row r="2567" spans="1:1">
      <c r="A2567" s="3"/>
    </row>
    <row r="2568" spans="1:1">
      <c r="A2568" s="3"/>
    </row>
    <row r="2569" spans="1:1">
      <c r="A2569" s="3"/>
    </row>
    <row r="2570" spans="1:1">
      <c r="A2570" s="3"/>
    </row>
    <row r="2571" spans="1:1">
      <c r="A2571" s="3"/>
    </row>
    <row r="2572" spans="1:1">
      <c r="A2572" s="3"/>
    </row>
    <row r="2573" spans="1:1">
      <c r="A2573" s="3"/>
    </row>
    <row r="2574" spans="1:1">
      <c r="A2574" s="3"/>
    </row>
    <row r="2575" spans="1:1">
      <c r="A2575" s="3"/>
    </row>
    <row r="2576" spans="1:1">
      <c r="A2576" s="3"/>
    </row>
    <row r="2577" spans="1:1">
      <c r="A2577" s="3"/>
    </row>
    <row r="2578" spans="1:1">
      <c r="A2578" s="3"/>
    </row>
    <row r="2579" spans="1:1">
      <c r="A2579" s="3"/>
    </row>
    <row r="2580" spans="1:1">
      <c r="A2580" s="3"/>
    </row>
    <row r="2581" spans="1:1">
      <c r="A2581" s="3"/>
    </row>
    <row r="2582" spans="1:1">
      <c r="A2582" s="3"/>
    </row>
    <row r="2583" spans="1:1">
      <c r="A2583" s="3"/>
    </row>
    <row r="2584" spans="1:1">
      <c r="A2584" s="3"/>
    </row>
    <row r="2585" spans="1:1">
      <c r="A2585" s="3"/>
    </row>
    <row r="2586" spans="1:1">
      <c r="A2586" s="3"/>
    </row>
    <row r="2587" spans="1:1">
      <c r="A2587" s="3"/>
    </row>
    <row r="2588" spans="1:1">
      <c r="A2588" s="3"/>
    </row>
    <row r="2589" spans="1:1">
      <c r="A2589" s="3"/>
    </row>
    <row r="2590" spans="1:1">
      <c r="A2590" s="3"/>
    </row>
    <row r="2591" spans="1:1">
      <c r="A2591" s="3"/>
    </row>
    <row r="2592" spans="1:1">
      <c r="A2592" s="3"/>
    </row>
    <row r="2593" spans="1:1">
      <c r="A2593" s="3"/>
    </row>
    <row r="2594" spans="1:1">
      <c r="A2594" s="3"/>
    </row>
    <row r="2595" spans="1:1">
      <c r="A2595" s="3"/>
    </row>
    <row r="2596" spans="1:1">
      <c r="A2596" s="3"/>
    </row>
    <row r="2597" spans="1:1">
      <c r="A2597" s="3"/>
    </row>
    <row r="2598" spans="1:1">
      <c r="A2598" s="3"/>
    </row>
    <row r="2599" spans="1:1">
      <c r="A2599" s="3"/>
    </row>
    <row r="2600" spans="1:1">
      <c r="A2600" s="3"/>
    </row>
    <row r="2601" spans="1:1">
      <c r="A2601" s="3"/>
    </row>
    <row r="2602" spans="1:1">
      <c r="A2602" s="3"/>
    </row>
    <row r="2603" spans="1:1">
      <c r="A2603" s="3"/>
    </row>
    <row r="2604" spans="1:1">
      <c r="A2604" s="3"/>
    </row>
    <row r="2605" spans="1:1">
      <c r="A2605" s="3"/>
    </row>
    <row r="2606" spans="1:1">
      <c r="A2606" s="3"/>
    </row>
    <row r="2607" spans="1:1">
      <c r="A2607" s="3"/>
    </row>
    <row r="2608" spans="1:1">
      <c r="A2608" s="3"/>
    </row>
    <row r="2609" spans="1:1">
      <c r="A2609" s="3"/>
    </row>
    <row r="2610" spans="1:1">
      <c r="A2610" s="3"/>
    </row>
    <row r="2611" spans="1:1">
      <c r="A2611" s="3"/>
    </row>
    <row r="2612" spans="1:1">
      <c r="A2612" s="3"/>
    </row>
    <row r="2613" spans="1:1">
      <c r="A2613" s="3"/>
    </row>
    <row r="2614" spans="1:1">
      <c r="A2614" s="3"/>
    </row>
    <row r="2615" spans="1:1">
      <c r="A2615" s="3"/>
    </row>
    <row r="2616" spans="1:1">
      <c r="A2616" s="3"/>
    </row>
    <row r="2617" spans="1:1">
      <c r="A2617" s="3"/>
    </row>
    <row r="2618" spans="1:1">
      <c r="A2618" s="3"/>
    </row>
    <row r="2619" spans="1:1">
      <c r="A2619" s="3"/>
    </row>
    <row r="2620" spans="1:1">
      <c r="A2620" s="3"/>
    </row>
    <row r="2621" spans="1:1">
      <c r="A2621" s="3"/>
    </row>
    <row r="2622" spans="1:1">
      <c r="A2622" s="3"/>
    </row>
    <row r="2623" spans="1:1">
      <c r="A2623" s="3"/>
    </row>
    <row r="2624" spans="1:1">
      <c r="A2624" s="3"/>
    </row>
    <row r="2625" spans="1:1">
      <c r="A2625" s="3"/>
    </row>
    <row r="2626" spans="1:1">
      <c r="A2626" s="3"/>
    </row>
    <row r="2627" spans="1:1">
      <c r="A2627" s="3"/>
    </row>
    <row r="2628" spans="1:1">
      <c r="A2628" s="3"/>
    </row>
    <row r="2629" spans="1:1">
      <c r="A2629" s="3"/>
    </row>
    <row r="2630" spans="1:1">
      <c r="A2630" s="3"/>
    </row>
    <row r="2631" spans="1:1">
      <c r="A2631" s="3"/>
    </row>
    <row r="2632" spans="1:1">
      <c r="A2632" s="3"/>
    </row>
    <row r="2633" spans="1:1">
      <c r="A2633" s="3"/>
    </row>
    <row r="2634" spans="1:1">
      <c r="A2634" s="3"/>
    </row>
    <row r="2635" spans="1:1">
      <c r="A2635" s="3"/>
    </row>
    <row r="2636" spans="1:1">
      <c r="A2636" s="3"/>
    </row>
    <row r="2637" spans="1:1">
      <c r="A2637" s="3"/>
    </row>
    <row r="2638" spans="1:1">
      <c r="A2638" s="3"/>
    </row>
    <row r="2639" spans="1:1">
      <c r="A2639" s="3"/>
    </row>
    <row r="2640" spans="1:1">
      <c r="A2640" s="3"/>
    </row>
    <row r="2641" spans="1:1">
      <c r="A2641" s="3"/>
    </row>
    <row r="2642" spans="1:1">
      <c r="A2642" s="3"/>
    </row>
    <row r="2643" spans="1:1">
      <c r="A2643" s="3"/>
    </row>
    <row r="2644" spans="1:1">
      <c r="A2644" s="3"/>
    </row>
    <row r="2645" spans="1:1">
      <c r="A2645" s="3"/>
    </row>
    <row r="2646" spans="1:1">
      <c r="A2646" s="3"/>
    </row>
    <row r="2647" spans="1:1">
      <c r="A2647" s="3"/>
    </row>
    <row r="2648" spans="1:1">
      <c r="A2648" s="3"/>
    </row>
    <row r="2649" spans="1:1">
      <c r="A2649" s="3"/>
    </row>
    <row r="2650" spans="1:1">
      <c r="A2650" s="3"/>
    </row>
    <row r="2651" spans="1:1">
      <c r="A2651" s="3"/>
    </row>
    <row r="2652" spans="1:1">
      <c r="A2652" s="3"/>
    </row>
    <row r="2653" spans="1:1">
      <c r="A2653" s="3"/>
    </row>
    <row r="2654" spans="1:1">
      <c r="A2654" s="3"/>
    </row>
    <row r="2655" spans="1:1">
      <c r="A2655" s="3"/>
    </row>
    <row r="2656" spans="1:1">
      <c r="A2656" s="3"/>
    </row>
    <row r="2657" spans="1:1">
      <c r="A2657" s="3"/>
    </row>
    <row r="2658" spans="1:1">
      <c r="A2658" s="3"/>
    </row>
    <row r="2659" spans="1:1">
      <c r="A2659" s="3"/>
    </row>
    <row r="2660" spans="1:1">
      <c r="A2660" s="3"/>
    </row>
    <row r="2661" spans="1:1">
      <c r="A2661" s="3"/>
    </row>
    <row r="2662" spans="1:1">
      <c r="A2662" s="3"/>
    </row>
    <row r="2663" spans="1:1">
      <c r="A2663" s="3"/>
    </row>
    <row r="2664" spans="1:1">
      <c r="A2664" s="3"/>
    </row>
    <row r="2665" spans="1:1">
      <c r="A2665" s="3"/>
    </row>
    <row r="2666" spans="1:1">
      <c r="A2666" s="3"/>
    </row>
    <row r="2667" spans="1:1">
      <c r="A2667" s="3"/>
    </row>
    <row r="2668" spans="1:1">
      <c r="A2668" s="3"/>
    </row>
    <row r="2669" spans="1:1">
      <c r="A2669" s="3"/>
    </row>
    <row r="2670" spans="1:1">
      <c r="A2670" s="3"/>
    </row>
    <row r="2671" spans="1:1">
      <c r="A2671" s="3"/>
    </row>
    <row r="2672" spans="1:1">
      <c r="A2672" s="3"/>
    </row>
    <row r="2673" spans="1:1">
      <c r="A2673" s="3"/>
    </row>
    <row r="2674" spans="1:1">
      <c r="A2674" s="3"/>
    </row>
    <row r="2675" spans="1:1">
      <c r="A2675" s="3"/>
    </row>
    <row r="2676" spans="1:1">
      <c r="A2676" s="3"/>
    </row>
    <row r="2677" spans="1:1">
      <c r="A2677" s="3"/>
    </row>
    <row r="2678" spans="1:1">
      <c r="A2678" s="3"/>
    </row>
    <row r="2679" spans="1:1">
      <c r="A2679" s="3"/>
    </row>
    <row r="2680" spans="1:1">
      <c r="A2680" s="3"/>
    </row>
    <row r="2681" spans="1:1">
      <c r="A2681" s="3"/>
    </row>
    <row r="2682" spans="1:1">
      <c r="A2682" s="3"/>
    </row>
    <row r="2683" spans="1:1">
      <c r="A2683" s="3"/>
    </row>
    <row r="2684" spans="1:1">
      <c r="A2684" s="3"/>
    </row>
    <row r="2685" spans="1:1">
      <c r="A2685" s="3"/>
    </row>
    <row r="2686" spans="1:1">
      <c r="A2686" s="3"/>
    </row>
    <row r="2687" spans="1:1">
      <c r="A2687" s="3"/>
    </row>
    <row r="2688" spans="1:1">
      <c r="A2688" s="3"/>
    </row>
    <row r="2689" spans="1:1">
      <c r="A2689" s="3"/>
    </row>
    <row r="2690" spans="1:1">
      <c r="A2690" s="3"/>
    </row>
    <row r="2691" spans="1:1">
      <c r="A2691" s="3"/>
    </row>
    <row r="2692" spans="1:1">
      <c r="A2692" s="3"/>
    </row>
    <row r="2693" spans="1:1">
      <c r="A2693" s="3"/>
    </row>
    <row r="2694" spans="1:1">
      <c r="A2694" s="3"/>
    </row>
    <row r="2695" spans="1:1">
      <c r="A2695" s="3"/>
    </row>
    <row r="2696" spans="1:1">
      <c r="A2696" s="3"/>
    </row>
    <row r="2697" spans="1:1">
      <c r="A2697" s="3"/>
    </row>
    <row r="2698" spans="1:1">
      <c r="A2698" s="3"/>
    </row>
    <row r="2699" spans="1:1">
      <c r="A2699" s="3"/>
    </row>
    <row r="2700" spans="1:1">
      <c r="A2700" s="3"/>
    </row>
    <row r="2701" spans="1:1">
      <c r="A2701" s="3"/>
    </row>
    <row r="2702" spans="1:1">
      <c r="A2702" s="3"/>
    </row>
    <row r="2703" spans="1:1">
      <c r="A2703" s="3"/>
    </row>
    <row r="2704" spans="1:1">
      <c r="A2704" s="3"/>
    </row>
    <row r="2705" spans="1:1">
      <c r="A2705" s="3"/>
    </row>
    <row r="2706" spans="1:1">
      <c r="A2706" s="3"/>
    </row>
    <row r="2707" spans="1:1">
      <c r="A2707" s="3"/>
    </row>
    <row r="2708" spans="1:1">
      <c r="A2708" s="3"/>
    </row>
    <row r="2709" spans="1:1">
      <c r="A2709" s="3"/>
    </row>
    <row r="2710" spans="1:1">
      <c r="A2710" s="3"/>
    </row>
    <row r="2711" spans="1:1">
      <c r="A2711" s="3"/>
    </row>
    <row r="2712" spans="1:1">
      <c r="A2712" s="3"/>
    </row>
    <row r="2713" spans="1:1">
      <c r="A2713" s="3"/>
    </row>
    <row r="2714" spans="1:1">
      <c r="A2714" s="3"/>
    </row>
    <row r="2715" spans="1:1">
      <c r="A2715" s="3"/>
    </row>
    <row r="2716" spans="1:1">
      <c r="A2716" s="3"/>
    </row>
    <row r="2717" spans="1:1">
      <c r="A2717" s="3"/>
    </row>
    <row r="2718" spans="1:1">
      <c r="A2718" s="3"/>
    </row>
    <row r="2719" spans="1:1">
      <c r="A2719" s="3"/>
    </row>
    <row r="2720" spans="1:1">
      <c r="A2720" s="3"/>
    </row>
    <row r="2721" spans="1:1">
      <c r="A2721" s="3"/>
    </row>
    <row r="2722" spans="1:1">
      <c r="A2722" s="3"/>
    </row>
    <row r="2723" spans="1:1">
      <c r="A2723" s="3"/>
    </row>
    <row r="2724" spans="1:1">
      <c r="A2724" s="3"/>
    </row>
    <row r="2725" spans="1:1">
      <c r="A2725" s="3"/>
    </row>
    <row r="2726" spans="1:1">
      <c r="A2726" s="3"/>
    </row>
    <row r="2727" spans="1:1">
      <c r="A2727" s="3"/>
    </row>
    <row r="2728" spans="1:1">
      <c r="A2728" s="3"/>
    </row>
    <row r="2729" spans="1:1">
      <c r="A2729" s="3"/>
    </row>
    <row r="2730" spans="1:1">
      <c r="A2730" s="3"/>
    </row>
    <row r="2731" spans="1:1">
      <c r="A2731" s="3"/>
    </row>
    <row r="2732" spans="1:1">
      <c r="A2732" s="3"/>
    </row>
    <row r="2733" spans="1:1">
      <c r="A2733" s="3"/>
    </row>
    <row r="2734" spans="1:1">
      <c r="A2734" s="3"/>
    </row>
    <row r="2735" spans="1:1">
      <c r="A2735" s="3"/>
    </row>
    <row r="2736" spans="1:1">
      <c r="A2736" s="3"/>
    </row>
    <row r="2737" spans="1:1">
      <c r="A2737" s="3"/>
    </row>
    <row r="2738" spans="1:1">
      <c r="A2738" s="3"/>
    </row>
    <row r="2739" spans="1:1">
      <c r="A2739" s="3"/>
    </row>
    <row r="2740" spans="1:1">
      <c r="A2740" s="3"/>
    </row>
    <row r="2741" spans="1:1">
      <c r="A2741" s="3"/>
    </row>
    <row r="2742" spans="1:1">
      <c r="A2742" s="3"/>
    </row>
    <row r="2743" spans="1:1">
      <c r="A2743" s="3"/>
    </row>
    <row r="2744" spans="1:1">
      <c r="A2744" s="3"/>
    </row>
    <row r="2745" spans="1:1">
      <c r="A2745" s="3"/>
    </row>
    <row r="2746" spans="1:1">
      <c r="A2746" s="3"/>
    </row>
    <row r="2747" spans="1:1">
      <c r="A2747" s="3"/>
    </row>
    <row r="2748" spans="1:1">
      <c r="A2748" s="3"/>
    </row>
    <row r="2749" spans="1:1">
      <c r="A2749" s="3"/>
    </row>
    <row r="2750" spans="1:1">
      <c r="A2750" s="3"/>
    </row>
    <row r="2751" spans="1:1">
      <c r="A2751" s="3"/>
    </row>
    <row r="2752" spans="1:1">
      <c r="A2752" s="3"/>
    </row>
    <row r="2753" spans="1:1">
      <c r="A2753" s="3"/>
    </row>
    <row r="2754" spans="1:1">
      <c r="A2754" s="3"/>
    </row>
    <row r="2755" spans="1:1">
      <c r="A2755" s="3"/>
    </row>
    <row r="2756" spans="1:1">
      <c r="A2756" s="3"/>
    </row>
    <row r="2757" spans="1:1">
      <c r="A2757" s="3"/>
    </row>
    <row r="2758" spans="1:1">
      <c r="A2758" s="3"/>
    </row>
    <row r="2759" spans="1:1">
      <c r="A2759" s="3"/>
    </row>
    <row r="2760" spans="1:1">
      <c r="A2760" s="3"/>
    </row>
    <row r="2761" spans="1:1">
      <c r="A2761" s="3"/>
    </row>
    <row r="2762" spans="1:1">
      <c r="A2762" s="3"/>
    </row>
    <row r="2763" spans="1:1">
      <c r="A2763" s="3"/>
    </row>
    <row r="2764" spans="1:1">
      <c r="A2764" s="3"/>
    </row>
    <row r="2765" spans="1:1">
      <c r="A2765" s="3"/>
    </row>
    <row r="2766" spans="1:1">
      <c r="A2766" s="3"/>
    </row>
    <row r="2767" spans="1:1">
      <c r="A2767" s="3"/>
    </row>
    <row r="2768" spans="1:1">
      <c r="A2768" s="3"/>
    </row>
    <row r="2769" spans="1:1">
      <c r="A2769" s="3"/>
    </row>
    <row r="2770" spans="1:1">
      <c r="A2770" s="3"/>
    </row>
    <row r="2771" spans="1:1">
      <c r="A2771" s="3"/>
    </row>
    <row r="2772" spans="1:1">
      <c r="A2772" s="3"/>
    </row>
    <row r="2773" spans="1:1">
      <c r="A2773" s="3"/>
    </row>
    <row r="2774" spans="1:1">
      <c r="A2774" s="3"/>
    </row>
    <row r="2775" spans="1:1">
      <c r="A2775" s="3"/>
    </row>
    <row r="2776" spans="1:1">
      <c r="A2776" s="3"/>
    </row>
    <row r="2777" spans="1:1">
      <c r="A2777" s="3"/>
    </row>
    <row r="2778" spans="1:1">
      <c r="A2778" s="3"/>
    </row>
    <row r="2779" spans="1:1">
      <c r="A2779" s="3"/>
    </row>
    <row r="2780" spans="1:1">
      <c r="A2780" s="3"/>
    </row>
    <row r="2781" spans="1:1">
      <c r="A2781" s="3"/>
    </row>
    <row r="2782" spans="1:1">
      <c r="A2782" s="3"/>
    </row>
    <row r="2783" spans="1:1">
      <c r="A2783" s="3"/>
    </row>
    <row r="2784" spans="1:1">
      <c r="A2784" s="3"/>
    </row>
    <row r="2785" spans="1:1">
      <c r="A2785" s="3"/>
    </row>
    <row r="2786" spans="1:1">
      <c r="A2786" s="3"/>
    </row>
    <row r="2787" spans="1:1">
      <c r="A2787" s="3"/>
    </row>
    <row r="2788" spans="1:1">
      <c r="A2788" s="3"/>
    </row>
    <row r="2789" spans="1:1">
      <c r="A2789" s="3"/>
    </row>
    <row r="2790" spans="1:1">
      <c r="A2790" s="3"/>
    </row>
    <row r="2791" spans="1:1">
      <c r="A2791" s="3"/>
    </row>
    <row r="2792" spans="1:1">
      <c r="A2792" s="3"/>
    </row>
    <row r="2793" spans="1:1">
      <c r="A2793" s="3"/>
    </row>
    <row r="2794" spans="1:1">
      <c r="A2794" s="3"/>
    </row>
    <row r="2795" spans="1:1">
      <c r="A2795" s="3"/>
    </row>
    <row r="2796" spans="1:1">
      <c r="A2796" s="3"/>
    </row>
    <row r="2797" spans="1:1">
      <c r="A2797" s="3"/>
    </row>
    <row r="2798" spans="1:1">
      <c r="A2798" s="3"/>
    </row>
    <row r="2799" spans="1:1">
      <c r="A2799" s="3"/>
    </row>
    <row r="2800" spans="1:1">
      <c r="A2800" s="3"/>
    </row>
    <row r="2801" spans="1:1">
      <c r="A2801" s="3"/>
    </row>
    <row r="2802" spans="1:1">
      <c r="A2802" s="3"/>
    </row>
    <row r="2803" spans="1:1">
      <c r="A2803" s="3"/>
    </row>
    <row r="2804" spans="1:1">
      <c r="A2804" s="3"/>
    </row>
    <row r="2805" spans="1:1">
      <c r="A2805" s="3"/>
    </row>
    <row r="2806" spans="1:1">
      <c r="A2806" s="3"/>
    </row>
    <row r="2807" spans="1:1">
      <c r="A2807" s="3"/>
    </row>
    <row r="2808" spans="1:1">
      <c r="A2808" s="3"/>
    </row>
    <row r="2809" spans="1:1">
      <c r="A2809" s="3"/>
    </row>
    <row r="2810" spans="1:1">
      <c r="A2810" s="3"/>
    </row>
    <row r="2811" spans="1:1">
      <c r="A2811" s="3"/>
    </row>
    <row r="2812" spans="1:1">
      <c r="A2812" s="3"/>
    </row>
    <row r="2813" spans="1:1">
      <c r="A2813" s="3"/>
    </row>
    <row r="2814" spans="1:1">
      <c r="A2814" s="3"/>
    </row>
    <row r="2815" spans="1:1">
      <c r="A2815" s="3"/>
    </row>
    <row r="2816" spans="1:1">
      <c r="A2816" s="3"/>
    </row>
    <row r="2817" spans="1:1">
      <c r="A2817" s="3"/>
    </row>
    <row r="2818" spans="1:1">
      <c r="A2818" s="3"/>
    </row>
    <row r="2819" spans="1:1">
      <c r="A2819" s="3"/>
    </row>
    <row r="2820" spans="1:1">
      <c r="A2820" s="3"/>
    </row>
    <row r="2821" spans="1:1">
      <c r="A2821" s="3"/>
    </row>
    <row r="2822" spans="1:1">
      <c r="A2822" s="3"/>
    </row>
    <row r="2823" spans="1:1">
      <c r="A2823" s="3"/>
    </row>
    <row r="2824" spans="1:1">
      <c r="A2824" s="3"/>
    </row>
    <row r="2825" spans="1:1">
      <c r="A2825" s="3"/>
    </row>
    <row r="2826" spans="1:1">
      <c r="A2826" s="3"/>
    </row>
    <row r="2827" spans="1:1">
      <c r="A2827" s="3"/>
    </row>
    <row r="2828" spans="1:1">
      <c r="A2828" s="3"/>
    </row>
    <row r="2829" spans="1:1">
      <c r="A2829" s="3"/>
    </row>
    <row r="2830" spans="1:1">
      <c r="A2830" s="3"/>
    </row>
    <row r="2831" spans="1:1">
      <c r="A2831" s="3"/>
    </row>
    <row r="2832" spans="1:1">
      <c r="A2832" s="3"/>
    </row>
    <row r="2833" spans="1:1">
      <c r="A2833" s="3"/>
    </row>
    <row r="2834" spans="1:1">
      <c r="A2834" s="3"/>
    </row>
    <row r="2835" spans="1:1">
      <c r="A2835" s="3"/>
    </row>
    <row r="2836" spans="1:1">
      <c r="A2836" s="3"/>
    </row>
    <row r="2837" spans="1:1">
      <c r="A2837" s="3"/>
    </row>
    <row r="2838" spans="1:1">
      <c r="A2838" s="3"/>
    </row>
    <row r="2839" spans="1:1">
      <c r="A2839" s="3"/>
    </row>
    <row r="2840" spans="1:1">
      <c r="A2840" s="3"/>
    </row>
    <row r="2841" spans="1:1">
      <c r="A2841" s="3"/>
    </row>
    <row r="2842" spans="1:1">
      <c r="A2842" s="3"/>
    </row>
    <row r="2843" spans="1:1">
      <c r="A2843" s="3"/>
    </row>
    <row r="2844" spans="1:1">
      <c r="A2844" s="3"/>
    </row>
    <row r="2845" spans="1:1">
      <c r="A2845" s="3"/>
    </row>
    <row r="2846" spans="1:1">
      <c r="A2846" s="3"/>
    </row>
    <row r="2847" spans="1:1">
      <c r="A2847" s="3"/>
    </row>
    <row r="2848" spans="1:1">
      <c r="A2848" s="3"/>
    </row>
    <row r="2849" spans="1:1">
      <c r="A2849" s="3"/>
    </row>
    <row r="2850" spans="1:1">
      <c r="A2850" s="3"/>
    </row>
    <row r="2851" spans="1:1">
      <c r="A2851" s="3"/>
    </row>
    <row r="2852" spans="1:1">
      <c r="A2852" s="3"/>
    </row>
    <row r="2853" spans="1:1">
      <c r="A2853" s="3"/>
    </row>
    <row r="2854" spans="1:1">
      <c r="A2854" s="3"/>
    </row>
    <row r="2855" spans="1:1">
      <c r="A2855" s="3"/>
    </row>
    <row r="2856" spans="1:1">
      <c r="A2856" s="3"/>
    </row>
    <row r="2857" spans="1:1">
      <c r="A2857" s="3"/>
    </row>
    <row r="2858" spans="1:1">
      <c r="A2858" s="3"/>
    </row>
    <row r="2859" spans="1:1">
      <c r="A2859" s="3"/>
    </row>
    <row r="2860" spans="1:1">
      <c r="A2860" s="3"/>
    </row>
    <row r="2861" spans="1:1">
      <c r="A2861" s="3"/>
    </row>
    <row r="2862" spans="1:1">
      <c r="A2862" s="3"/>
    </row>
    <row r="2863" spans="1:1">
      <c r="A2863" s="3"/>
    </row>
    <row r="2864" spans="1:1">
      <c r="A2864" s="3"/>
    </row>
    <row r="2865" spans="1:1">
      <c r="A2865" s="3"/>
    </row>
    <row r="2866" spans="1:1">
      <c r="A2866" s="3"/>
    </row>
    <row r="2867" spans="1:1">
      <c r="A2867" s="3"/>
    </row>
    <row r="2868" spans="1:1">
      <c r="A2868" s="3"/>
    </row>
    <row r="2869" spans="1:1">
      <c r="A2869" s="3"/>
    </row>
    <row r="2870" spans="1:1">
      <c r="A2870" s="3"/>
    </row>
    <row r="2871" spans="1:1">
      <c r="A2871" s="3"/>
    </row>
    <row r="2872" spans="1:1">
      <c r="A2872" s="3"/>
    </row>
    <row r="2873" spans="1:1">
      <c r="A2873" s="3"/>
    </row>
    <row r="2874" spans="1:1">
      <c r="A2874" s="3"/>
    </row>
    <row r="2875" spans="1:1">
      <c r="A2875" s="3"/>
    </row>
    <row r="2876" spans="1:1">
      <c r="A2876" s="3"/>
    </row>
    <row r="2877" spans="1:1">
      <c r="A2877" s="3"/>
    </row>
    <row r="2878" spans="1:1">
      <c r="A2878" s="3"/>
    </row>
    <row r="2879" spans="1:1">
      <c r="A2879" s="3"/>
    </row>
    <row r="2880" spans="1:1">
      <c r="A2880" s="3"/>
    </row>
    <row r="2881" spans="1:1">
      <c r="A2881" s="3"/>
    </row>
    <row r="2882" spans="1:1">
      <c r="A2882" s="3"/>
    </row>
    <row r="2883" spans="1:1">
      <c r="A2883" s="3"/>
    </row>
    <row r="2884" spans="1:1">
      <c r="A2884" s="3"/>
    </row>
    <row r="2885" spans="1:1">
      <c r="A2885" s="3"/>
    </row>
    <row r="2886" spans="1:1">
      <c r="A2886" s="3"/>
    </row>
    <row r="2887" spans="1:1">
      <c r="A2887" s="3"/>
    </row>
    <row r="2888" spans="1:1">
      <c r="A2888" s="3"/>
    </row>
    <row r="2889" spans="1:1">
      <c r="A2889" s="3"/>
    </row>
    <row r="2890" spans="1:1">
      <c r="A2890" s="3"/>
    </row>
    <row r="2891" spans="1:1">
      <c r="A2891" s="3"/>
    </row>
    <row r="2892" spans="1:1">
      <c r="A2892" s="3"/>
    </row>
    <row r="2893" spans="1:1">
      <c r="A2893" s="3"/>
    </row>
    <row r="2894" spans="1:1">
      <c r="A2894" s="3"/>
    </row>
    <row r="2895" spans="1:1">
      <c r="A2895" s="3"/>
    </row>
    <row r="2896" spans="1:1">
      <c r="A2896" s="3"/>
    </row>
    <row r="2897" spans="1:1">
      <c r="A2897" s="3"/>
    </row>
    <row r="2898" spans="1:1">
      <c r="A2898" s="3"/>
    </row>
    <row r="2899" spans="1:1">
      <c r="A2899" s="3"/>
    </row>
    <row r="2900" spans="1:1">
      <c r="A2900" s="3"/>
    </row>
    <row r="2901" spans="1:1">
      <c r="A2901" s="3"/>
    </row>
    <row r="2902" spans="1:1">
      <c r="A2902" s="3"/>
    </row>
    <row r="2903" spans="1:1">
      <c r="A2903" s="3"/>
    </row>
    <row r="2904" spans="1:1">
      <c r="A2904" s="3"/>
    </row>
    <row r="2905" spans="1:1">
      <c r="A2905" s="3"/>
    </row>
    <row r="2906" spans="1:1">
      <c r="A2906" s="3"/>
    </row>
    <row r="2907" spans="1:1">
      <c r="A2907" s="3"/>
    </row>
    <row r="2908" spans="1:1">
      <c r="A2908" s="3"/>
    </row>
    <row r="2909" spans="1:1">
      <c r="A2909" s="3"/>
    </row>
    <row r="2910" spans="1:1">
      <c r="A2910" s="3"/>
    </row>
    <row r="2911" spans="1:1">
      <c r="A2911" s="3"/>
    </row>
    <row r="2912" spans="1:1">
      <c r="A2912" s="3"/>
    </row>
    <row r="2913" spans="1:1">
      <c r="A2913" s="3"/>
    </row>
    <row r="2914" spans="1:1">
      <c r="A2914" s="3"/>
    </row>
    <row r="2915" spans="1:1">
      <c r="A2915" s="3"/>
    </row>
    <row r="2916" spans="1:1">
      <c r="A2916" s="3"/>
    </row>
    <row r="2917" spans="1:1">
      <c r="A2917" s="3"/>
    </row>
    <row r="2918" spans="1:1">
      <c r="A2918" s="3"/>
    </row>
    <row r="2919" spans="1:1">
      <c r="A2919" s="3"/>
    </row>
    <row r="2920" spans="1:1">
      <c r="A2920" s="3"/>
    </row>
    <row r="2921" spans="1:1">
      <c r="A2921" s="3"/>
    </row>
    <row r="2922" spans="1:1">
      <c r="A2922" s="3"/>
    </row>
    <row r="2923" spans="1:1">
      <c r="A2923" s="3"/>
    </row>
    <row r="2924" spans="1:1">
      <c r="A2924" s="3"/>
    </row>
    <row r="2925" spans="1:1">
      <c r="A2925" s="3"/>
    </row>
    <row r="2926" spans="1:1">
      <c r="A2926" s="3"/>
    </row>
    <row r="2927" spans="1:1">
      <c r="A2927" s="3"/>
    </row>
    <row r="2928" spans="1:1">
      <c r="A2928" s="3"/>
    </row>
    <row r="2929" spans="1:1">
      <c r="A2929" s="3"/>
    </row>
    <row r="2930" spans="1:1">
      <c r="A2930" s="3"/>
    </row>
    <row r="2931" spans="1:1">
      <c r="A2931" s="3"/>
    </row>
    <row r="2932" spans="1:1">
      <c r="A2932" s="3"/>
    </row>
    <row r="2933" spans="1:1">
      <c r="A2933" s="3"/>
    </row>
    <row r="2934" spans="1:1">
      <c r="A2934" s="3"/>
    </row>
    <row r="2935" spans="1:1">
      <c r="A2935" s="3"/>
    </row>
    <row r="2936" spans="1:1">
      <c r="A2936" s="3"/>
    </row>
    <row r="2937" spans="1:1">
      <c r="A2937" s="3"/>
    </row>
    <row r="2938" spans="1:1">
      <c r="A2938" s="3"/>
    </row>
    <row r="2939" spans="1:1">
      <c r="A2939" s="3"/>
    </row>
    <row r="2940" spans="1:1">
      <c r="A2940" s="3"/>
    </row>
    <row r="2941" spans="1:1">
      <c r="A2941" s="3"/>
    </row>
    <row r="2942" spans="1:1">
      <c r="A2942" s="3"/>
    </row>
    <row r="2943" spans="1:1">
      <c r="A2943" s="3"/>
    </row>
    <row r="2944" spans="1:1">
      <c r="A2944" s="3"/>
    </row>
    <row r="2945" spans="1:1">
      <c r="A2945" s="3"/>
    </row>
    <row r="2946" spans="1:1">
      <c r="A2946" s="3"/>
    </row>
    <row r="2947" spans="1:1">
      <c r="A2947" s="3"/>
    </row>
    <row r="2948" spans="1:1">
      <c r="A2948" s="3"/>
    </row>
    <row r="2949" spans="1:1">
      <c r="A2949" s="3"/>
    </row>
    <row r="2950" spans="1:1">
      <c r="A2950" s="3"/>
    </row>
    <row r="2951" spans="1:1">
      <c r="A2951" s="3"/>
    </row>
    <row r="2952" spans="1:1">
      <c r="A2952" s="3"/>
    </row>
    <row r="2953" spans="1:1">
      <c r="A2953" s="3"/>
    </row>
    <row r="2954" spans="1:1">
      <c r="A2954" s="3"/>
    </row>
    <row r="2955" spans="1:1">
      <c r="A2955" s="3"/>
    </row>
    <row r="2956" spans="1:1">
      <c r="A2956" s="3"/>
    </row>
    <row r="2957" spans="1:1">
      <c r="A2957" s="3"/>
    </row>
    <row r="2958" spans="1:1">
      <c r="A2958" s="3"/>
    </row>
    <row r="2959" spans="1:1">
      <c r="A2959" s="3"/>
    </row>
    <row r="2960" spans="1:1">
      <c r="A2960" s="3"/>
    </row>
    <row r="2961" spans="1:1">
      <c r="A2961" s="3"/>
    </row>
    <row r="2962" spans="1:1">
      <c r="A2962" s="3"/>
    </row>
    <row r="2963" spans="1:1">
      <c r="A2963" s="3"/>
    </row>
    <row r="2964" spans="1:1">
      <c r="A2964" s="3"/>
    </row>
    <row r="2965" spans="1:1">
      <c r="A2965" s="3"/>
    </row>
    <row r="2966" spans="1:1">
      <c r="A2966" s="3"/>
    </row>
    <row r="2967" spans="1:1">
      <c r="A2967" s="3"/>
    </row>
    <row r="2968" spans="1:1">
      <c r="A2968" s="3"/>
    </row>
    <row r="2969" spans="1:1">
      <c r="A2969" s="3"/>
    </row>
    <row r="2970" spans="1:1">
      <c r="A2970" s="3"/>
    </row>
    <row r="2971" spans="1:1">
      <c r="A2971" s="3"/>
    </row>
    <row r="2972" spans="1:1">
      <c r="A2972" s="3"/>
    </row>
    <row r="2973" spans="1:1">
      <c r="A2973" s="3"/>
    </row>
    <row r="2974" spans="1:1">
      <c r="A2974" s="3"/>
    </row>
    <row r="2975" spans="1:1">
      <c r="A2975" s="3"/>
    </row>
    <row r="2976" spans="1:1">
      <c r="A2976" s="3"/>
    </row>
    <row r="2977" spans="1:1">
      <c r="A2977" s="3"/>
    </row>
    <row r="2978" spans="1:1">
      <c r="A2978" s="3"/>
    </row>
    <row r="2979" spans="1:1">
      <c r="A2979" s="3"/>
    </row>
    <row r="2980" spans="1:1">
      <c r="A2980" s="3"/>
    </row>
    <row r="2981" spans="1:1">
      <c r="A2981" s="3"/>
    </row>
    <row r="2982" spans="1:1">
      <c r="A2982" s="3"/>
    </row>
    <row r="2983" spans="1:1">
      <c r="A2983" s="3"/>
    </row>
    <row r="2984" spans="1:1">
      <c r="A2984" s="3"/>
    </row>
    <row r="2985" spans="1:1">
      <c r="A2985" s="3"/>
    </row>
    <row r="2986" spans="1:1">
      <c r="A2986" s="3"/>
    </row>
    <row r="2987" spans="1:1">
      <c r="A2987" s="3"/>
    </row>
    <row r="2988" spans="1:1">
      <c r="A2988" s="3"/>
    </row>
    <row r="2989" spans="1:1">
      <c r="A2989" s="3"/>
    </row>
    <row r="2990" spans="1:1">
      <c r="A2990" s="3"/>
    </row>
    <row r="2991" spans="1:1">
      <c r="A2991" s="3"/>
    </row>
    <row r="2992" spans="1:1">
      <c r="A2992" s="3"/>
    </row>
    <row r="2993" spans="1:1">
      <c r="A2993" s="3"/>
    </row>
    <row r="2994" spans="1:1">
      <c r="A2994" s="3"/>
    </row>
    <row r="2995" spans="1:1">
      <c r="A2995" s="3"/>
    </row>
    <row r="2996" spans="1:1">
      <c r="A2996" s="3"/>
    </row>
    <row r="2997" spans="1:1">
      <c r="A2997" s="3"/>
    </row>
    <row r="2998" spans="1:1">
      <c r="A2998" s="3"/>
    </row>
    <row r="2999" spans="1:1">
      <c r="A2999" s="3"/>
    </row>
    <row r="3000" spans="1:1">
      <c r="A3000" s="3"/>
    </row>
    <row r="3001" spans="1:1">
      <c r="A3001" s="3"/>
    </row>
    <row r="3002" spans="1:1">
      <c r="A3002" s="3"/>
    </row>
    <row r="3003" spans="1:1">
      <c r="A3003" s="3"/>
    </row>
    <row r="3004" spans="1:1">
      <c r="A3004" s="3"/>
    </row>
    <row r="3005" spans="1:1">
      <c r="A3005" s="3"/>
    </row>
    <row r="3006" spans="1:1">
      <c r="A3006" s="3"/>
    </row>
    <row r="3007" spans="1:1">
      <c r="A3007" s="3"/>
    </row>
    <row r="3008" spans="1:1">
      <c r="A3008" s="3"/>
    </row>
    <row r="3009" spans="1:1">
      <c r="A3009" s="3"/>
    </row>
    <row r="3010" spans="1:1">
      <c r="A3010" s="3"/>
    </row>
    <row r="3011" spans="1:1">
      <c r="A3011" s="3"/>
    </row>
    <row r="3012" spans="1:1">
      <c r="A3012" s="3"/>
    </row>
    <row r="3013" spans="1:1">
      <c r="A3013" s="3"/>
    </row>
    <row r="3014" spans="1:1">
      <c r="A3014" s="3"/>
    </row>
    <row r="3015" spans="1:1">
      <c r="A3015" s="3"/>
    </row>
    <row r="3016" spans="1:1">
      <c r="A3016" s="3"/>
    </row>
    <row r="3017" spans="1:1">
      <c r="A3017" s="3"/>
    </row>
    <row r="3018" spans="1:1">
      <c r="A3018" s="3"/>
    </row>
    <row r="3019" spans="1:1">
      <c r="A3019" s="3"/>
    </row>
    <row r="3020" spans="1:1">
      <c r="A3020" s="3"/>
    </row>
    <row r="3021" spans="1:1">
      <c r="A3021" s="3"/>
    </row>
    <row r="3022" spans="1:1">
      <c r="A3022" s="3"/>
    </row>
    <row r="3023" spans="1:1">
      <c r="A3023" s="3"/>
    </row>
    <row r="3024" spans="1:1">
      <c r="A3024" s="3"/>
    </row>
    <row r="3025" spans="1:1">
      <c r="A3025" s="3"/>
    </row>
    <row r="3026" spans="1:1">
      <c r="A3026" s="3"/>
    </row>
    <row r="3027" spans="1:1">
      <c r="A3027" s="3"/>
    </row>
    <row r="3028" spans="1:1">
      <c r="A3028" s="3"/>
    </row>
    <row r="3029" spans="1:1">
      <c r="A3029" s="3"/>
    </row>
    <row r="3030" spans="1:1">
      <c r="A3030" s="3"/>
    </row>
    <row r="3031" spans="1:1">
      <c r="A3031" s="3"/>
    </row>
    <row r="3032" spans="1:1">
      <c r="A3032" s="3"/>
    </row>
    <row r="3033" spans="1:1">
      <c r="A3033" s="3"/>
    </row>
    <row r="3034" spans="1:1">
      <c r="A3034" s="3"/>
    </row>
    <row r="3035" spans="1:1">
      <c r="A3035" s="3"/>
    </row>
    <row r="3036" spans="1:1">
      <c r="A3036" s="3"/>
    </row>
    <row r="3037" spans="1:1">
      <c r="A3037" s="3"/>
    </row>
    <row r="3038" spans="1:1">
      <c r="A3038" s="3"/>
    </row>
    <row r="3039" spans="1:1">
      <c r="A3039" s="3"/>
    </row>
    <row r="3040" spans="1:1">
      <c r="A3040" s="3"/>
    </row>
    <row r="3041" spans="1:1">
      <c r="A3041" s="3"/>
    </row>
    <row r="3042" spans="1:1">
      <c r="A3042" s="3"/>
    </row>
    <row r="3043" spans="1:1">
      <c r="A3043" s="3"/>
    </row>
    <row r="3044" spans="1:1">
      <c r="A3044" s="3"/>
    </row>
    <row r="3045" spans="1:1">
      <c r="A3045" s="3"/>
    </row>
    <row r="3046" spans="1:1">
      <c r="A3046" s="3"/>
    </row>
    <row r="3047" spans="1:1">
      <c r="A3047" s="3"/>
    </row>
    <row r="3048" spans="1:1">
      <c r="A3048" s="3"/>
    </row>
    <row r="3049" spans="1:1">
      <c r="A3049" s="3"/>
    </row>
    <row r="3050" spans="1:1">
      <c r="A3050" s="3"/>
    </row>
    <row r="3051" spans="1:1">
      <c r="A3051" s="3"/>
    </row>
    <row r="3052" spans="1:1">
      <c r="A3052" s="3"/>
    </row>
    <row r="3053" spans="1:1">
      <c r="A3053" s="3"/>
    </row>
    <row r="3054" spans="1:1">
      <c r="A3054" s="3"/>
    </row>
    <row r="3055" spans="1:1">
      <c r="A3055" s="3"/>
    </row>
    <row r="3056" spans="1:1">
      <c r="A3056" s="3"/>
    </row>
    <row r="3057" spans="1:1">
      <c r="A3057" s="3"/>
    </row>
    <row r="3058" spans="1:1">
      <c r="A3058" s="3"/>
    </row>
    <row r="3059" spans="1:1">
      <c r="A3059" s="3"/>
    </row>
    <row r="3060" spans="1:1">
      <c r="A3060" s="3"/>
    </row>
    <row r="3061" spans="1:1">
      <c r="A3061" s="3"/>
    </row>
    <row r="3062" spans="1:1">
      <c r="A3062" s="3"/>
    </row>
    <row r="3063" spans="1:1">
      <c r="A3063" s="3"/>
    </row>
    <row r="3064" spans="1:1">
      <c r="A3064" s="3"/>
    </row>
    <row r="3065" spans="1:1">
      <c r="A3065" s="3"/>
    </row>
    <row r="3066" spans="1:1">
      <c r="A3066" s="3"/>
    </row>
    <row r="3067" spans="1:1">
      <c r="A3067" s="3"/>
    </row>
    <row r="3068" spans="1:1">
      <c r="A3068" s="3"/>
    </row>
    <row r="3069" spans="1:1">
      <c r="A3069" s="3"/>
    </row>
    <row r="3070" spans="1:1">
      <c r="A3070" s="3"/>
    </row>
    <row r="3071" spans="1:1">
      <c r="A3071" s="3"/>
    </row>
    <row r="3072" spans="1:1">
      <c r="A3072" s="3"/>
    </row>
    <row r="3073" spans="1:1">
      <c r="A3073" s="3"/>
    </row>
    <row r="3074" spans="1:1">
      <c r="A3074" s="3"/>
    </row>
    <row r="3075" spans="1:1">
      <c r="A3075" s="3"/>
    </row>
    <row r="3076" spans="1:1">
      <c r="A3076" s="3"/>
    </row>
    <row r="3077" spans="1:1">
      <c r="A3077" s="3"/>
    </row>
    <row r="3078" spans="1:1">
      <c r="A3078" s="3"/>
    </row>
    <row r="3079" spans="1:1">
      <c r="A3079" s="3"/>
    </row>
    <row r="3080" spans="1:1">
      <c r="A3080" s="3"/>
    </row>
    <row r="3081" spans="1:1">
      <c r="A3081" s="3"/>
    </row>
    <row r="3082" spans="1:1">
      <c r="A3082" s="3"/>
    </row>
    <row r="3083" spans="1:1">
      <c r="A3083" s="3"/>
    </row>
    <row r="3084" spans="1:1">
      <c r="A3084" s="3"/>
    </row>
    <row r="3085" spans="1:1">
      <c r="A3085" s="3"/>
    </row>
    <row r="3086" spans="1:1">
      <c r="A3086" s="3"/>
    </row>
    <row r="3087" spans="1:1">
      <c r="A3087" s="3"/>
    </row>
    <row r="3088" spans="1:1">
      <c r="A3088" s="3"/>
    </row>
    <row r="3089" spans="1:1">
      <c r="A3089" s="3"/>
    </row>
    <row r="3090" spans="1:1">
      <c r="A3090" s="3"/>
    </row>
    <row r="3091" spans="1:1">
      <c r="A3091" s="3"/>
    </row>
    <row r="3092" spans="1:1">
      <c r="A3092" s="3"/>
    </row>
    <row r="3093" spans="1:1">
      <c r="A3093" s="3"/>
    </row>
    <row r="3094" spans="1:1">
      <c r="A3094" s="3"/>
    </row>
    <row r="3095" spans="1:1">
      <c r="A3095" s="3"/>
    </row>
    <row r="3096" spans="1:1">
      <c r="A3096" s="3"/>
    </row>
    <row r="3097" spans="1:1">
      <c r="A3097" s="3"/>
    </row>
    <row r="3098" spans="1:1">
      <c r="A3098" s="3"/>
    </row>
    <row r="3099" spans="1:1">
      <c r="A3099" s="3"/>
    </row>
    <row r="3100" spans="1:1">
      <c r="A3100" s="3"/>
    </row>
    <row r="3101" spans="1:1">
      <c r="A3101" s="3"/>
    </row>
    <row r="3102" spans="1:1">
      <c r="A3102" s="3"/>
    </row>
    <row r="3103" spans="1:1">
      <c r="A3103" s="3"/>
    </row>
    <row r="3104" spans="1:1">
      <c r="A3104" s="3"/>
    </row>
    <row r="3105" spans="1:1">
      <c r="A3105" s="3"/>
    </row>
    <row r="3106" spans="1:1">
      <c r="A3106" s="3"/>
    </row>
    <row r="3107" spans="1:1">
      <c r="A3107" s="3"/>
    </row>
    <row r="3108" spans="1:1">
      <c r="A3108" s="3"/>
    </row>
    <row r="3109" spans="1:1">
      <c r="A3109" s="3"/>
    </row>
    <row r="3110" spans="1:1">
      <c r="A3110" s="3"/>
    </row>
    <row r="3111" spans="1:1">
      <c r="A3111" s="3"/>
    </row>
    <row r="3112" spans="1:1">
      <c r="A3112" s="3"/>
    </row>
    <row r="3113" spans="1:1">
      <c r="A3113" s="3"/>
    </row>
    <row r="3114" spans="1:1">
      <c r="A3114" s="3"/>
    </row>
    <row r="3115" spans="1:1">
      <c r="A3115" s="3"/>
    </row>
    <row r="3116" spans="1:1">
      <c r="A3116" s="3"/>
    </row>
    <row r="3117" spans="1:1">
      <c r="A3117" s="3"/>
    </row>
    <row r="3118" spans="1:1">
      <c r="A3118" s="3"/>
    </row>
    <row r="3119" spans="1:1">
      <c r="A3119" s="3"/>
    </row>
    <row r="3120" spans="1:1">
      <c r="A3120" s="3"/>
    </row>
    <row r="3121" spans="1:1">
      <c r="A3121" s="3"/>
    </row>
    <row r="3122" spans="1:1">
      <c r="A3122" s="3"/>
    </row>
    <row r="3123" spans="1:1">
      <c r="A3123" s="3"/>
    </row>
    <row r="3124" spans="1:1">
      <c r="A3124" s="3"/>
    </row>
    <row r="3125" spans="1:1">
      <c r="A3125" s="3"/>
    </row>
    <row r="3126" spans="1:1">
      <c r="A3126" s="3"/>
    </row>
    <row r="3127" spans="1:1">
      <c r="A3127" s="3"/>
    </row>
    <row r="3128" spans="1:1">
      <c r="A3128" s="3"/>
    </row>
    <row r="3129" spans="1:1">
      <c r="A3129" s="3"/>
    </row>
    <row r="3130" spans="1:1">
      <c r="A3130" s="3"/>
    </row>
    <row r="3131" spans="1:1">
      <c r="A3131" s="3"/>
    </row>
    <row r="3132" spans="1:1">
      <c r="A3132" s="3"/>
    </row>
    <row r="3133" spans="1:1">
      <c r="A3133" s="3"/>
    </row>
    <row r="3134" spans="1:1">
      <c r="A3134" s="3"/>
    </row>
    <row r="3135" spans="1:1">
      <c r="A3135" s="3"/>
    </row>
    <row r="3136" spans="1:1">
      <c r="A3136" s="3"/>
    </row>
    <row r="3137" spans="1:1">
      <c r="A3137" s="3"/>
    </row>
    <row r="3138" spans="1:1">
      <c r="A3138" s="3"/>
    </row>
    <row r="3139" spans="1:1">
      <c r="A3139" s="3"/>
    </row>
    <row r="3140" spans="1:1">
      <c r="A3140" s="3"/>
    </row>
    <row r="3141" spans="1:1">
      <c r="A3141" s="3"/>
    </row>
    <row r="3142" spans="1:1">
      <c r="A3142" s="3"/>
    </row>
    <row r="3143" spans="1:1">
      <c r="A3143" s="3"/>
    </row>
    <row r="3144" spans="1:1">
      <c r="A3144" s="3"/>
    </row>
    <row r="3145" spans="1:1">
      <c r="A3145" s="3"/>
    </row>
    <row r="3146" spans="1:1">
      <c r="A3146" s="3"/>
    </row>
    <row r="3147" spans="1:1">
      <c r="A3147" s="3"/>
    </row>
    <row r="3148" spans="1:1">
      <c r="A3148" s="3"/>
    </row>
    <row r="3149" spans="1:1">
      <c r="A3149" s="3"/>
    </row>
    <row r="3150" spans="1:1">
      <c r="A3150" s="3"/>
    </row>
    <row r="3151" spans="1:1">
      <c r="A3151" s="3"/>
    </row>
    <row r="3152" spans="1:1">
      <c r="A3152" s="3"/>
    </row>
    <row r="3153" spans="1:1">
      <c r="A3153" s="3"/>
    </row>
    <row r="3154" spans="1:1">
      <c r="A3154" s="3"/>
    </row>
    <row r="3155" spans="1:1">
      <c r="A3155" s="3"/>
    </row>
    <row r="3156" spans="1:1">
      <c r="A3156" s="3"/>
    </row>
    <row r="3157" spans="1:1">
      <c r="A3157" s="3"/>
    </row>
    <row r="3158" spans="1:1">
      <c r="A3158" s="3"/>
    </row>
    <row r="3159" spans="1:1">
      <c r="A3159" s="3"/>
    </row>
    <row r="3160" spans="1:1">
      <c r="A3160" s="3"/>
    </row>
    <row r="3161" spans="1:1">
      <c r="A3161" s="3"/>
    </row>
    <row r="3162" spans="1:1">
      <c r="A3162" s="3"/>
    </row>
    <row r="3163" spans="1:1">
      <c r="A3163" s="3"/>
    </row>
    <row r="3164" spans="1:1">
      <c r="A3164" s="3"/>
    </row>
    <row r="3165" spans="1:1">
      <c r="A3165" s="3"/>
    </row>
    <row r="3166" spans="1:1">
      <c r="A3166" s="3"/>
    </row>
    <row r="3167" spans="1:1">
      <c r="A3167" s="3"/>
    </row>
    <row r="3168" spans="1:1">
      <c r="A3168" s="3"/>
    </row>
    <row r="3169" spans="1:1">
      <c r="A3169" s="3"/>
    </row>
    <row r="3170" spans="1:1">
      <c r="A3170" s="3"/>
    </row>
    <row r="3171" spans="1:1">
      <c r="A3171" s="3"/>
    </row>
    <row r="3172" spans="1:1">
      <c r="A3172" s="3"/>
    </row>
    <row r="3173" spans="1:1">
      <c r="A3173" s="3"/>
    </row>
    <row r="3174" spans="1:1">
      <c r="A3174" s="3"/>
    </row>
    <row r="3175" spans="1:1">
      <c r="A3175" s="3"/>
    </row>
    <row r="3176" spans="1:1">
      <c r="A3176" s="3"/>
    </row>
    <row r="3177" spans="1:1">
      <c r="A3177" s="3"/>
    </row>
    <row r="3178" spans="1:1">
      <c r="A3178" s="3"/>
    </row>
    <row r="3179" spans="1:1">
      <c r="A3179" s="3"/>
    </row>
    <row r="3180" spans="1:1">
      <c r="A3180" s="3"/>
    </row>
    <row r="3181" spans="1:1">
      <c r="A3181" s="3"/>
    </row>
    <row r="3182" spans="1:1">
      <c r="A3182" s="3"/>
    </row>
    <row r="3183" spans="1:1">
      <c r="A3183" s="3"/>
    </row>
    <row r="3184" spans="1:1">
      <c r="A3184" s="3"/>
    </row>
    <row r="3185" spans="1:1">
      <c r="A3185" s="3"/>
    </row>
    <row r="3186" spans="1:1">
      <c r="A3186" s="3"/>
    </row>
    <row r="3187" spans="1:1">
      <c r="A3187" s="3"/>
    </row>
    <row r="3188" spans="1:1">
      <c r="A3188" s="3"/>
    </row>
    <row r="3189" spans="1:1">
      <c r="A3189" s="3"/>
    </row>
    <row r="3190" spans="1:1">
      <c r="A3190" s="3"/>
    </row>
    <row r="3191" spans="1:1">
      <c r="A3191" s="3"/>
    </row>
    <row r="3192" spans="1:1">
      <c r="A3192" s="3"/>
    </row>
    <row r="3193" spans="1:1">
      <c r="A3193" s="3"/>
    </row>
    <row r="3194" spans="1:1">
      <c r="A3194" s="3"/>
    </row>
    <row r="3195" spans="1:1">
      <c r="A3195" s="3"/>
    </row>
    <row r="3196" spans="1:1">
      <c r="A3196" s="3"/>
    </row>
    <row r="3197" spans="1:1">
      <c r="A3197" s="3"/>
    </row>
    <row r="3198" spans="1:1">
      <c r="A3198" s="3"/>
    </row>
    <row r="3199" spans="1:1">
      <c r="A3199" s="3"/>
    </row>
    <row r="3200" spans="1:1">
      <c r="A3200" s="3"/>
    </row>
    <row r="3201" spans="1:1">
      <c r="A3201" s="3"/>
    </row>
    <row r="3202" spans="1:1">
      <c r="A3202" s="3"/>
    </row>
    <row r="3203" spans="1:1">
      <c r="A3203" s="3"/>
    </row>
    <row r="3204" spans="1:1">
      <c r="A3204" s="3"/>
    </row>
    <row r="3205" spans="1:1">
      <c r="A3205" s="3"/>
    </row>
    <row r="3206" spans="1:1">
      <c r="A3206" s="3"/>
    </row>
    <row r="3207" spans="1:1">
      <c r="A3207" s="3"/>
    </row>
    <row r="3208" spans="1:1">
      <c r="A3208" s="3"/>
    </row>
    <row r="3209" spans="1:1">
      <c r="A3209" s="3"/>
    </row>
    <row r="3210" spans="1:1">
      <c r="A3210" s="3"/>
    </row>
    <row r="3211" spans="1:1">
      <c r="A3211" s="3"/>
    </row>
    <row r="3212" spans="1:1">
      <c r="A3212" s="3"/>
    </row>
    <row r="3213" spans="1:1">
      <c r="A3213" s="3"/>
    </row>
    <row r="3214" spans="1:1">
      <c r="A3214" s="3"/>
    </row>
    <row r="3215" spans="1:1">
      <c r="A3215" s="3"/>
    </row>
    <row r="3216" spans="1:1">
      <c r="A3216" s="3"/>
    </row>
    <row r="3217" spans="1:1">
      <c r="A3217" s="3"/>
    </row>
    <row r="3218" spans="1:1">
      <c r="A3218" s="3"/>
    </row>
    <row r="3219" spans="1:1">
      <c r="A3219" s="3"/>
    </row>
    <row r="3220" spans="1:1">
      <c r="A3220" s="3"/>
    </row>
    <row r="3221" spans="1:1">
      <c r="A3221" s="3"/>
    </row>
    <row r="3222" spans="1:1">
      <c r="A3222" s="3"/>
    </row>
    <row r="3223" spans="1:1">
      <c r="A3223" s="3"/>
    </row>
    <row r="3224" spans="1:1">
      <c r="A3224" s="3"/>
    </row>
    <row r="3225" spans="1:1">
      <c r="A3225" s="3"/>
    </row>
    <row r="3226" spans="1:1">
      <c r="A3226" s="3"/>
    </row>
    <row r="3227" spans="1:1">
      <c r="A3227" s="3"/>
    </row>
    <row r="3228" spans="1:1">
      <c r="A3228" s="3"/>
    </row>
    <row r="3229" spans="1:1">
      <c r="A3229" s="3"/>
    </row>
    <row r="3230" spans="1:1">
      <c r="A3230" s="3"/>
    </row>
    <row r="3231" spans="1:1">
      <c r="A3231" s="3"/>
    </row>
    <row r="3232" spans="1:1">
      <c r="A3232" s="3"/>
    </row>
    <row r="3233" spans="1:1">
      <c r="A3233" s="3"/>
    </row>
    <row r="3234" spans="1:1">
      <c r="A3234" s="3"/>
    </row>
    <row r="3235" spans="1:1">
      <c r="A3235" s="3"/>
    </row>
    <row r="3236" spans="1:1">
      <c r="A3236" s="3"/>
    </row>
    <row r="3237" spans="1:1">
      <c r="A3237" s="3"/>
    </row>
    <row r="3238" spans="1:1">
      <c r="A3238" s="3"/>
    </row>
    <row r="3239" spans="1:1">
      <c r="A3239" s="3"/>
    </row>
    <row r="3240" spans="1:1">
      <c r="A3240" s="3"/>
    </row>
    <row r="3241" spans="1:1">
      <c r="A3241" s="3"/>
    </row>
    <row r="3242" spans="1:1">
      <c r="A3242" s="3"/>
    </row>
    <row r="3243" spans="1:1">
      <c r="A3243" s="3"/>
    </row>
    <row r="3244" spans="1:1">
      <c r="A3244" s="3"/>
    </row>
    <row r="3245" spans="1:1">
      <c r="A3245" s="3"/>
    </row>
    <row r="3246" spans="1:1">
      <c r="A3246" s="3"/>
    </row>
    <row r="3247" spans="1:1">
      <c r="A3247" s="3"/>
    </row>
    <row r="3248" spans="1:1">
      <c r="A3248" s="3"/>
    </row>
    <row r="3249" spans="1:1">
      <c r="A3249" s="3"/>
    </row>
    <row r="3250" spans="1:1">
      <c r="A3250" s="3"/>
    </row>
    <row r="3251" spans="1:1">
      <c r="A3251" s="3"/>
    </row>
    <row r="3252" spans="1:1">
      <c r="A3252" s="3"/>
    </row>
    <row r="3253" spans="1:1">
      <c r="A3253" s="3"/>
    </row>
    <row r="3254" spans="1:1">
      <c r="A3254" s="3"/>
    </row>
    <row r="3255" spans="1:1">
      <c r="A3255" s="3"/>
    </row>
    <row r="3256" spans="1:1">
      <c r="A3256" s="3"/>
    </row>
    <row r="3257" spans="1:1">
      <c r="A3257" s="3"/>
    </row>
    <row r="3258" spans="1:1">
      <c r="A3258" s="3"/>
    </row>
    <row r="3259" spans="1:1">
      <c r="A3259" s="3"/>
    </row>
    <row r="3260" spans="1:1">
      <c r="A3260" s="3"/>
    </row>
    <row r="3261" spans="1:1">
      <c r="A3261" s="3"/>
    </row>
    <row r="3262" spans="1:1">
      <c r="A3262" s="3"/>
    </row>
    <row r="3263" spans="1:1">
      <c r="A3263" s="3"/>
    </row>
    <row r="3264" spans="1:1">
      <c r="A3264" s="3"/>
    </row>
    <row r="3265" spans="1:1">
      <c r="A3265" s="3"/>
    </row>
    <row r="3266" spans="1:1">
      <c r="A3266" s="3"/>
    </row>
    <row r="3267" spans="1:1">
      <c r="A3267" s="3"/>
    </row>
    <row r="3268" spans="1:1">
      <c r="A3268" s="3"/>
    </row>
    <row r="3269" spans="1:1">
      <c r="A3269" s="3"/>
    </row>
    <row r="3270" spans="1:1">
      <c r="A3270" s="3"/>
    </row>
    <row r="3271" spans="1:1">
      <c r="A3271" s="3"/>
    </row>
    <row r="3272" spans="1:1">
      <c r="A3272" s="3"/>
    </row>
    <row r="3273" spans="1:1">
      <c r="A3273" s="3"/>
    </row>
    <row r="3274" spans="1:1">
      <c r="A3274" s="3"/>
    </row>
    <row r="3275" spans="1:1">
      <c r="A3275" s="3"/>
    </row>
    <row r="3276" spans="1:1">
      <c r="A3276" s="3"/>
    </row>
    <row r="3277" spans="1:1">
      <c r="A3277" s="3"/>
    </row>
    <row r="3278" spans="1:1">
      <c r="A3278" s="3"/>
    </row>
    <row r="3279" spans="1:1">
      <c r="A3279" s="3"/>
    </row>
    <row r="3280" spans="1:1">
      <c r="A3280" s="3"/>
    </row>
    <row r="3281" spans="1:1">
      <c r="A3281" s="3"/>
    </row>
    <row r="3282" spans="1:1">
      <c r="A3282" s="3"/>
    </row>
    <row r="3283" spans="1:1">
      <c r="A3283" s="3"/>
    </row>
    <row r="3284" spans="1:1">
      <c r="A3284" s="3"/>
    </row>
    <row r="3285" spans="1:1">
      <c r="A3285" s="3"/>
    </row>
    <row r="3286" spans="1:1">
      <c r="A3286" s="3"/>
    </row>
    <row r="3287" spans="1:1">
      <c r="A3287" s="3"/>
    </row>
    <row r="3288" spans="1:1">
      <c r="A3288" s="3"/>
    </row>
    <row r="3289" spans="1:1">
      <c r="A3289" s="3"/>
    </row>
    <row r="3290" spans="1:1">
      <c r="A3290" s="3"/>
    </row>
    <row r="3291" spans="1:1">
      <c r="A3291" s="3"/>
    </row>
    <row r="3292" spans="1:1">
      <c r="A3292" s="3"/>
    </row>
    <row r="3293" spans="1:1">
      <c r="A3293" s="3"/>
    </row>
    <row r="3294" spans="1:1">
      <c r="A3294" s="3"/>
    </row>
    <row r="3295" spans="1:1">
      <c r="A3295" s="3"/>
    </row>
    <row r="3296" spans="1:1">
      <c r="A3296" s="3"/>
    </row>
    <row r="3297" spans="1:1">
      <c r="A3297" s="3"/>
    </row>
    <row r="3298" spans="1:1">
      <c r="A3298" s="3"/>
    </row>
    <row r="3299" spans="1:1">
      <c r="A3299" s="3"/>
    </row>
    <row r="3300" spans="1:1">
      <c r="A3300" s="3"/>
    </row>
    <row r="3301" spans="1:1">
      <c r="A3301" s="3"/>
    </row>
    <row r="3302" spans="1:1">
      <c r="A3302" s="3"/>
    </row>
    <row r="3303" spans="1:1">
      <c r="A3303" s="3"/>
    </row>
    <row r="3304" spans="1:1">
      <c r="A3304" s="3"/>
    </row>
    <row r="3305" spans="1:1">
      <c r="A3305" s="3"/>
    </row>
    <row r="3306" spans="1:1">
      <c r="A3306" s="3"/>
    </row>
    <row r="3307" spans="1:1">
      <c r="A3307" s="3"/>
    </row>
    <row r="3308" spans="1:1">
      <c r="A3308" s="3"/>
    </row>
    <row r="3309" spans="1:1">
      <c r="A3309" s="3"/>
    </row>
    <row r="3310" spans="1:1">
      <c r="A3310" s="3"/>
    </row>
    <row r="3311" spans="1:1">
      <c r="A3311" s="3"/>
    </row>
    <row r="3312" spans="1:1">
      <c r="A3312" s="3"/>
    </row>
    <row r="3313" spans="1:1">
      <c r="A3313" s="3"/>
    </row>
    <row r="3314" spans="1:1">
      <c r="A3314" s="3"/>
    </row>
    <row r="3315" spans="1:1">
      <c r="A3315" s="3"/>
    </row>
    <row r="3316" spans="1:1">
      <c r="A3316" s="3"/>
    </row>
    <row r="3317" spans="1:1">
      <c r="A3317" s="3"/>
    </row>
    <row r="3318" spans="1:1">
      <c r="A3318" s="3"/>
    </row>
    <row r="3319" spans="1:1">
      <c r="A3319" s="3"/>
    </row>
    <row r="3320" spans="1:1">
      <c r="A3320" s="3"/>
    </row>
    <row r="3321" spans="1:1">
      <c r="A3321" s="3"/>
    </row>
    <row r="3322" spans="1:1">
      <c r="A3322" s="3"/>
    </row>
    <row r="3323" spans="1:1">
      <c r="A3323" s="3"/>
    </row>
    <row r="3324" spans="1:1">
      <c r="A3324" s="3"/>
    </row>
    <row r="3325" spans="1:1">
      <c r="A3325" s="3"/>
    </row>
    <row r="3326" spans="1:1">
      <c r="A3326" s="3"/>
    </row>
    <row r="3327" spans="1:1">
      <c r="A3327" s="3"/>
    </row>
    <row r="3328" spans="1:1">
      <c r="A3328" s="3"/>
    </row>
    <row r="3329" spans="1:1">
      <c r="A3329" s="3"/>
    </row>
    <row r="3330" spans="1:1">
      <c r="A3330" s="3"/>
    </row>
    <row r="3331" spans="1:1">
      <c r="A3331" s="3"/>
    </row>
    <row r="3332" spans="1:1">
      <c r="A3332" s="3"/>
    </row>
    <row r="3333" spans="1:1">
      <c r="A3333" s="3"/>
    </row>
    <row r="3334" spans="1:1">
      <c r="A3334" s="3"/>
    </row>
    <row r="3335" spans="1:1">
      <c r="A3335" s="3"/>
    </row>
    <row r="3336" spans="1:1">
      <c r="A3336" s="3"/>
    </row>
    <row r="3337" spans="1:1">
      <c r="A3337" s="3"/>
    </row>
    <row r="3338" spans="1:1">
      <c r="A3338" s="3"/>
    </row>
    <row r="3339" spans="1:1">
      <c r="A3339" s="3"/>
    </row>
    <row r="3340" spans="1:1">
      <c r="A3340" s="3"/>
    </row>
    <row r="3341" spans="1:1">
      <c r="A3341" s="3"/>
    </row>
    <row r="3342" spans="1:1">
      <c r="A3342" s="3"/>
    </row>
    <row r="3343" spans="1:1">
      <c r="A3343" s="3"/>
    </row>
    <row r="3344" spans="1:1">
      <c r="A3344" s="3"/>
    </row>
    <row r="3345" spans="1:1">
      <c r="A3345" s="3"/>
    </row>
    <row r="3346" spans="1:1">
      <c r="A3346" s="3"/>
    </row>
    <row r="3347" spans="1:1">
      <c r="A3347" s="3"/>
    </row>
    <row r="3348" spans="1:1">
      <c r="A3348" s="3"/>
    </row>
    <row r="3349" spans="1:1">
      <c r="A3349" s="3"/>
    </row>
    <row r="3350" spans="1:1">
      <c r="A3350" s="3"/>
    </row>
    <row r="3351" spans="1:1">
      <c r="A3351" s="3"/>
    </row>
    <row r="3352" spans="1:1">
      <c r="A3352" s="3"/>
    </row>
    <row r="3353" spans="1:1">
      <c r="A3353" s="3"/>
    </row>
    <row r="3354" spans="1:1">
      <c r="A3354" s="3"/>
    </row>
    <row r="3355" spans="1:1">
      <c r="A3355" s="3"/>
    </row>
    <row r="3356" spans="1:1">
      <c r="A3356" s="3"/>
    </row>
    <row r="3357" spans="1:1">
      <c r="A3357" s="3"/>
    </row>
    <row r="3358" spans="1:1">
      <c r="A3358" s="3"/>
    </row>
    <row r="3359" spans="1:1">
      <c r="A3359" s="3"/>
    </row>
    <row r="3360" spans="1:1">
      <c r="A3360" s="3"/>
    </row>
    <row r="3361" spans="1:1">
      <c r="A3361" s="3"/>
    </row>
    <row r="3362" spans="1:1">
      <c r="A3362" s="3"/>
    </row>
    <row r="3363" spans="1:1">
      <c r="A3363" s="3"/>
    </row>
    <row r="3364" spans="1:1">
      <c r="A3364" s="3"/>
    </row>
    <row r="3365" spans="1:1">
      <c r="A3365" s="3"/>
    </row>
    <row r="3366" spans="1:1">
      <c r="A3366" s="3"/>
    </row>
    <row r="3367" spans="1:1">
      <c r="A3367" s="3"/>
    </row>
    <row r="3368" spans="1:1">
      <c r="A3368" s="3"/>
    </row>
    <row r="3369" spans="1:1">
      <c r="A3369" s="3"/>
    </row>
    <row r="3370" spans="1:1">
      <c r="A3370" s="3"/>
    </row>
    <row r="3371" spans="1:1">
      <c r="A3371" s="3"/>
    </row>
    <row r="3372" spans="1:1">
      <c r="A3372" s="3"/>
    </row>
    <row r="3373" spans="1:1">
      <c r="A3373" s="3"/>
    </row>
    <row r="3374" spans="1:1">
      <c r="A3374" s="3"/>
    </row>
    <row r="3375" spans="1:1">
      <c r="A3375" s="3"/>
    </row>
    <row r="3376" spans="1:1">
      <c r="A3376" s="3"/>
    </row>
    <row r="3377" spans="1:1">
      <c r="A3377" s="3"/>
    </row>
    <row r="3378" spans="1:1">
      <c r="A3378" s="3"/>
    </row>
    <row r="3379" spans="1:1">
      <c r="A3379" s="3"/>
    </row>
    <row r="3380" spans="1:1">
      <c r="A3380" s="3"/>
    </row>
    <row r="3381" spans="1:1">
      <c r="A3381" s="3"/>
    </row>
    <row r="3382" spans="1:1">
      <c r="A3382" s="3"/>
    </row>
    <row r="3383" spans="1:1">
      <c r="A3383" s="3"/>
    </row>
    <row r="3384" spans="1:1">
      <c r="A3384" s="3"/>
    </row>
    <row r="3385" spans="1:1">
      <c r="A3385" s="3"/>
    </row>
    <row r="3386" spans="1:1">
      <c r="A3386" s="3"/>
    </row>
    <row r="3387" spans="1:1">
      <c r="A3387" s="3"/>
    </row>
    <row r="3388" spans="1:1">
      <c r="A3388" s="3"/>
    </row>
    <row r="3389" spans="1:1">
      <c r="A3389" s="3"/>
    </row>
    <row r="3390" spans="1:1">
      <c r="A3390" s="3"/>
    </row>
    <row r="3391" spans="1:1">
      <c r="A3391" s="3"/>
    </row>
    <row r="3392" spans="1:1">
      <c r="A3392" s="3"/>
    </row>
    <row r="3393" spans="1:1">
      <c r="A3393" s="3"/>
    </row>
    <row r="3394" spans="1:1">
      <c r="A3394" s="3"/>
    </row>
    <row r="3395" spans="1:1">
      <c r="A3395" s="3"/>
    </row>
    <row r="3396" spans="1:1">
      <c r="A3396" s="3"/>
    </row>
    <row r="3397" spans="1:1">
      <c r="A3397" s="3"/>
    </row>
    <row r="3398" spans="1:1">
      <c r="A3398" s="3"/>
    </row>
    <row r="3399" spans="1:1">
      <c r="A3399" s="3"/>
    </row>
    <row r="3400" spans="1:1">
      <c r="A3400" s="3"/>
    </row>
    <row r="3401" spans="1:1">
      <c r="A3401" s="3"/>
    </row>
    <row r="3402" spans="1:1">
      <c r="A3402" s="3"/>
    </row>
    <row r="3403" spans="1:1">
      <c r="A3403" s="3"/>
    </row>
    <row r="3404" spans="1:1">
      <c r="A3404" s="3"/>
    </row>
    <row r="3405" spans="1:1">
      <c r="A3405" s="3"/>
    </row>
    <row r="3406" spans="1:1">
      <c r="A3406" s="3"/>
    </row>
    <row r="3407" spans="1:1">
      <c r="A3407" s="3"/>
    </row>
    <row r="3408" spans="1:1">
      <c r="A3408" s="3"/>
    </row>
    <row r="3409" spans="1:1">
      <c r="A3409" s="3"/>
    </row>
    <row r="3410" spans="1:1">
      <c r="A3410" s="3"/>
    </row>
    <row r="3411" spans="1:1">
      <c r="A3411" s="3"/>
    </row>
    <row r="3412" spans="1:1">
      <c r="A3412" s="3"/>
    </row>
    <row r="3413" spans="1:1">
      <c r="A3413" s="3"/>
    </row>
    <row r="3414" spans="1:1">
      <c r="A3414" s="3"/>
    </row>
    <row r="3415" spans="1:1">
      <c r="A3415" s="3"/>
    </row>
    <row r="3416" spans="1:1">
      <c r="A3416" s="3"/>
    </row>
    <row r="3417" spans="1:1">
      <c r="A3417" s="3"/>
    </row>
    <row r="3418" spans="1:1">
      <c r="A3418" s="3"/>
    </row>
    <row r="3419" spans="1:1">
      <c r="A3419" s="3"/>
    </row>
    <row r="3420" spans="1:1">
      <c r="A3420" s="3"/>
    </row>
    <row r="3421" spans="1:1">
      <c r="A3421" s="3"/>
    </row>
    <row r="3422" spans="1:1">
      <c r="A3422" s="3"/>
    </row>
    <row r="3423" spans="1:1">
      <c r="A3423" s="3"/>
    </row>
    <row r="3424" spans="1:1">
      <c r="A3424" s="3"/>
    </row>
    <row r="3425" spans="1:1">
      <c r="A3425" s="3"/>
    </row>
    <row r="3426" spans="1:1">
      <c r="A3426" s="3"/>
    </row>
    <row r="3427" spans="1:1">
      <c r="A3427" s="3"/>
    </row>
    <row r="3428" spans="1:1">
      <c r="A3428" s="3"/>
    </row>
    <row r="3429" spans="1:1">
      <c r="A3429" s="3"/>
    </row>
    <row r="3430" spans="1:1">
      <c r="A3430" s="3"/>
    </row>
    <row r="3431" spans="1:1">
      <c r="A3431" s="3"/>
    </row>
    <row r="3432" spans="1:1">
      <c r="A3432" s="3"/>
    </row>
    <row r="3433" spans="1:1">
      <c r="A3433" s="3"/>
    </row>
    <row r="3434" spans="1:1">
      <c r="A3434" s="3"/>
    </row>
    <row r="3435" spans="1:1">
      <c r="A3435" s="3"/>
    </row>
    <row r="3436" spans="1:1">
      <c r="A3436" s="3"/>
    </row>
    <row r="3437" spans="1:1">
      <c r="A3437" s="3"/>
    </row>
    <row r="3438" spans="1:1">
      <c r="A3438" s="3"/>
    </row>
    <row r="3439" spans="1:1">
      <c r="A3439" s="3"/>
    </row>
    <row r="3440" spans="1:1">
      <c r="A3440" s="3"/>
    </row>
    <row r="3441" spans="1:1">
      <c r="A3441" s="3"/>
    </row>
    <row r="3442" spans="1:1">
      <c r="A3442" s="3"/>
    </row>
    <row r="3443" spans="1:1">
      <c r="A3443" s="3"/>
    </row>
    <row r="3444" spans="1:1">
      <c r="A3444" s="3"/>
    </row>
    <row r="3445" spans="1:1">
      <c r="A3445" s="3"/>
    </row>
    <row r="3446" spans="1:1">
      <c r="A3446" s="3"/>
    </row>
    <row r="3447" spans="1:1">
      <c r="A3447" s="3"/>
    </row>
    <row r="3448" spans="1:1">
      <c r="A3448" s="3"/>
    </row>
    <row r="3449" spans="1:1">
      <c r="A3449" s="3"/>
    </row>
    <row r="3450" spans="1:1">
      <c r="A3450" s="3"/>
    </row>
    <row r="3451" spans="1:1">
      <c r="A3451" s="3"/>
    </row>
    <row r="3452" spans="1:1">
      <c r="A3452" s="3"/>
    </row>
    <row r="3453" spans="1:1">
      <c r="A3453" s="3"/>
    </row>
    <row r="3454" spans="1:1">
      <c r="A3454" s="3"/>
    </row>
    <row r="3455" spans="1:1">
      <c r="A3455" s="3"/>
    </row>
    <row r="3456" spans="1:1">
      <c r="A3456" s="3"/>
    </row>
    <row r="3457" spans="1:1">
      <c r="A3457" s="3"/>
    </row>
    <row r="3458" spans="1:1">
      <c r="A3458" s="3"/>
    </row>
    <row r="3459" spans="1:1">
      <c r="A3459" s="3"/>
    </row>
    <row r="3460" spans="1:1">
      <c r="A3460" s="3"/>
    </row>
    <row r="3461" spans="1:1">
      <c r="A3461" s="3"/>
    </row>
    <row r="3462" spans="1:1">
      <c r="A3462" s="3"/>
    </row>
    <row r="3463" spans="1:1">
      <c r="A3463" s="3"/>
    </row>
    <row r="3464" spans="1:1">
      <c r="A3464" s="3"/>
    </row>
    <row r="3465" spans="1:1">
      <c r="A3465" s="3"/>
    </row>
    <row r="3466" spans="1:1">
      <c r="A3466" s="3"/>
    </row>
    <row r="3467" spans="1:1">
      <c r="A3467" s="3"/>
    </row>
    <row r="3468" spans="1:1">
      <c r="A3468" s="3"/>
    </row>
    <row r="3469" spans="1:1">
      <c r="A3469" s="3"/>
    </row>
    <row r="3470" spans="1:1">
      <c r="A3470" s="3"/>
    </row>
    <row r="3471" spans="1:1">
      <c r="A3471" s="3"/>
    </row>
    <row r="3472" spans="1:1">
      <c r="A3472" s="3"/>
    </row>
    <row r="3473" spans="1:1">
      <c r="A3473" s="3"/>
    </row>
    <row r="3474" spans="1:1">
      <c r="A3474" s="3"/>
    </row>
    <row r="3475" spans="1:1">
      <c r="A3475" s="3"/>
    </row>
    <row r="3476" spans="1:1">
      <c r="A3476" s="3"/>
    </row>
    <row r="3477" spans="1:1">
      <c r="A3477" s="3"/>
    </row>
    <row r="3478" spans="1:1">
      <c r="A3478" s="3"/>
    </row>
    <row r="3479" spans="1:1">
      <c r="A3479" s="3"/>
    </row>
    <row r="3480" spans="1:1">
      <c r="A3480" s="3"/>
    </row>
    <row r="3481" spans="1:1">
      <c r="A3481" s="3"/>
    </row>
    <row r="3482" spans="1:1">
      <c r="A3482" s="3"/>
    </row>
    <row r="3483" spans="1:1">
      <c r="A3483" s="3"/>
    </row>
    <row r="3484" spans="1:1">
      <c r="A3484" s="3"/>
    </row>
    <row r="3485" spans="1:1">
      <c r="A3485" s="3"/>
    </row>
    <row r="3486" spans="1:1">
      <c r="A3486" s="3"/>
    </row>
    <row r="3487" spans="1:1">
      <c r="A3487" s="3"/>
    </row>
    <row r="3488" spans="1:1">
      <c r="A3488" s="3"/>
    </row>
    <row r="3489" spans="1:1">
      <c r="A3489" s="3"/>
    </row>
    <row r="3490" spans="1:1">
      <c r="A3490" s="3"/>
    </row>
    <row r="3491" spans="1:1">
      <c r="A3491" s="3"/>
    </row>
    <row r="3492" spans="1:1">
      <c r="A3492" s="3"/>
    </row>
    <row r="3493" spans="1:1">
      <c r="A3493" s="3"/>
    </row>
    <row r="3494" spans="1:1">
      <c r="A3494" s="3"/>
    </row>
    <row r="3495" spans="1:1">
      <c r="A3495" s="3"/>
    </row>
    <row r="3496" spans="1:1">
      <c r="A3496" s="3"/>
    </row>
    <row r="3497" spans="1:1">
      <c r="A3497" s="3"/>
    </row>
    <row r="3498" spans="1:1">
      <c r="A3498" s="3"/>
    </row>
    <row r="3499" spans="1:1">
      <c r="A3499" s="3"/>
    </row>
    <row r="3500" spans="1:1">
      <c r="A3500" s="3"/>
    </row>
    <row r="3501" spans="1:1">
      <c r="A3501" s="3"/>
    </row>
    <row r="3502" spans="1:1">
      <c r="A3502" s="3"/>
    </row>
    <row r="3503" spans="1:1">
      <c r="A3503" s="3"/>
    </row>
    <row r="3504" spans="1:1">
      <c r="A3504" s="3"/>
    </row>
    <row r="3505" spans="1:1">
      <c r="A3505" s="3"/>
    </row>
    <row r="3506" spans="1:1">
      <c r="A3506" s="3"/>
    </row>
    <row r="3507" spans="1:1">
      <c r="A3507" s="3"/>
    </row>
    <row r="3508" spans="1:1">
      <c r="A3508" s="3"/>
    </row>
    <row r="3509" spans="1:1">
      <c r="A3509" s="3"/>
    </row>
    <row r="3510" spans="1:1">
      <c r="A3510" s="3"/>
    </row>
    <row r="3511" spans="1:1">
      <c r="A3511" s="3"/>
    </row>
    <row r="3512" spans="1:1">
      <c r="A3512" s="3"/>
    </row>
    <row r="3513" spans="1:1">
      <c r="A3513" s="3"/>
    </row>
    <row r="3514" spans="1:1">
      <c r="A3514" s="3"/>
    </row>
    <row r="3515" spans="1:1">
      <c r="A3515" s="3"/>
    </row>
    <row r="3516" spans="1:1">
      <c r="A3516" s="3"/>
    </row>
    <row r="3517" spans="1:1">
      <c r="A3517" s="3"/>
    </row>
    <row r="3518" spans="1:1">
      <c r="A3518" s="3"/>
    </row>
    <row r="3519" spans="1:1">
      <c r="A3519" s="3"/>
    </row>
    <row r="3520" spans="1:1">
      <c r="A3520" s="3"/>
    </row>
    <row r="3521" spans="1:1">
      <c r="A3521" s="3"/>
    </row>
    <row r="3522" spans="1:1">
      <c r="A3522" s="3"/>
    </row>
    <row r="3523" spans="1:1">
      <c r="A3523" s="3"/>
    </row>
    <row r="3524" spans="1:1">
      <c r="A3524" s="3"/>
    </row>
    <row r="3525" spans="1:1">
      <c r="A3525" s="3"/>
    </row>
    <row r="3526" spans="1:1">
      <c r="A3526" s="3"/>
    </row>
    <row r="3527" spans="1:1">
      <c r="A3527" s="3"/>
    </row>
    <row r="3528" spans="1:1">
      <c r="A3528" s="3"/>
    </row>
    <row r="3529" spans="1:1">
      <c r="A3529" s="3"/>
    </row>
    <row r="3530" spans="1:1">
      <c r="A3530" s="3"/>
    </row>
    <row r="3531" spans="1:1">
      <c r="A3531" s="3"/>
    </row>
    <row r="3532" spans="1:1">
      <c r="A3532" s="3"/>
    </row>
    <row r="3533" spans="1:1">
      <c r="A3533" s="3"/>
    </row>
    <row r="3534" spans="1:1">
      <c r="A3534" s="3"/>
    </row>
    <row r="3535" spans="1:1">
      <c r="A3535" s="3"/>
    </row>
    <row r="3536" spans="1:1">
      <c r="A3536" s="3"/>
    </row>
    <row r="3537" spans="1:1">
      <c r="A3537" s="3"/>
    </row>
    <row r="3538" spans="1:1">
      <c r="A3538" s="3"/>
    </row>
    <row r="3539" spans="1:1">
      <c r="A3539" s="3"/>
    </row>
    <row r="3540" spans="1:1">
      <c r="A3540" s="3"/>
    </row>
    <row r="3541" spans="1:1">
      <c r="A3541" s="3"/>
    </row>
    <row r="3542" spans="1:1">
      <c r="A3542" s="3"/>
    </row>
    <row r="3543" spans="1:1">
      <c r="A3543" s="3"/>
    </row>
    <row r="3544" spans="1:1">
      <c r="A3544" s="3"/>
    </row>
    <row r="3545" spans="1:1">
      <c r="A3545" s="3"/>
    </row>
    <row r="3546" spans="1:1">
      <c r="A3546" s="3"/>
    </row>
    <row r="3547" spans="1:1">
      <c r="A3547" s="3"/>
    </row>
    <row r="3548" spans="1:1">
      <c r="A3548" s="3"/>
    </row>
    <row r="3549" spans="1:1">
      <c r="A3549" s="3"/>
    </row>
    <row r="3550" spans="1:1">
      <c r="A3550" s="3"/>
    </row>
    <row r="3551" spans="1:1">
      <c r="A3551" s="3"/>
    </row>
    <row r="3552" spans="1:1">
      <c r="A3552" s="3"/>
    </row>
    <row r="3553" spans="1:1">
      <c r="A3553" s="3"/>
    </row>
    <row r="3554" spans="1:1">
      <c r="A3554" s="3"/>
    </row>
    <row r="3555" spans="1:1">
      <c r="A3555" s="3"/>
    </row>
    <row r="3556" spans="1:1">
      <c r="A3556" s="3"/>
    </row>
    <row r="3557" spans="1:1">
      <c r="A3557" s="3"/>
    </row>
    <row r="3558" spans="1:1">
      <c r="A3558" s="3"/>
    </row>
    <row r="3559" spans="1:1">
      <c r="A3559" s="3"/>
    </row>
    <row r="3560" spans="1:1">
      <c r="A3560" s="3"/>
    </row>
    <row r="3561" spans="1:1">
      <c r="A3561" s="3"/>
    </row>
    <row r="3562" spans="1:1">
      <c r="A3562" s="3"/>
    </row>
    <row r="3563" spans="1:1">
      <c r="A3563" s="3"/>
    </row>
    <row r="3564" spans="1:1">
      <c r="A3564" s="3"/>
    </row>
    <row r="3565" spans="1:1">
      <c r="A3565" s="3"/>
    </row>
    <row r="3566" spans="1:1">
      <c r="A3566" s="3"/>
    </row>
    <row r="3567" spans="1:1">
      <c r="A3567" s="3"/>
    </row>
    <row r="3568" spans="1:1">
      <c r="A3568" s="3"/>
    </row>
    <row r="3569" spans="1:1">
      <c r="A3569" s="3"/>
    </row>
    <row r="3570" spans="1:1">
      <c r="A3570" s="3"/>
    </row>
    <row r="3571" spans="1:1">
      <c r="A3571" s="3"/>
    </row>
    <row r="3572" spans="1:1">
      <c r="A3572" s="3"/>
    </row>
    <row r="3573" spans="1:1">
      <c r="A3573" s="3"/>
    </row>
    <row r="3574" spans="1:1">
      <c r="A3574" s="3"/>
    </row>
    <row r="3575" spans="1:1">
      <c r="A3575" s="3"/>
    </row>
    <row r="3576" spans="1:1">
      <c r="A3576" s="3"/>
    </row>
    <row r="3577" spans="1:1">
      <c r="A3577" s="3"/>
    </row>
    <row r="3578" spans="1:1">
      <c r="A3578" s="3"/>
    </row>
    <row r="3579" spans="1:1">
      <c r="A3579" s="3"/>
    </row>
    <row r="3580" spans="1:1">
      <c r="A3580" s="3"/>
    </row>
    <row r="3581" spans="1:1">
      <c r="A3581" s="3"/>
    </row>
    <row r="3582" spans="1:1">
      <c r="A3582" s="3"/>
    </row>
    <row r="3583" spans="1:1">
      <c r="A3583" s="3"/>
    </row>
    <row r="3584" spans="1:1">
      <c r="A3584" s="3"/>
    </row>
    <row r="3585" spans="1:1">
      <c r="A3585" s="3"/>
    </row>
    <row r="3586" spans="1:1">
      <c r="A3586" s="3"/>
    </row>
    <row r="3587" spans="1:1">
      <c r="A3587" s="3"/>
    </row>
    <row r="3588" spans="1:1">
      <c r="A3588" s="3"/>
    </row>
    <row r="3589" spans="1:1">
      <c r="A3589" s="3"/>
    </row>
    <row r="3590" spans="1:1">
      <c r="A3590" s="3"/>
    </row>
    <row r="3591" spans="1:1">
      <c r="A3591" s="3"/>
    </row>
    <row r="3592" spans="1:1">
      <c r="A3592" s="3"/>
    </row>
    <row r="3593" spans="1:1">
      <c r="A3593" s="3"/>
    </row>
    <row r="3594" spans="1:1">
      <c r="A3594" s="3"/>
    </row>
    <row r="3595" spans="1:1">
      <c r="A3595" s="3"/>
    </row>
    <row r="3596" spans="1:1">
      <c r="A3596" s="3"/>
    </row>
    <row r="3597" spans="1:1">
      <c r="A3597" s="3"/>
    </row>
    <row r="3598" spans="1:1">
      <c r="A3598" s="3"/>
    </row>
    <row r="3599" spans="1:1">
      <c r="A3599" s="3"/>
    </row>
    <row r="3600" spans="1:1">
      <c r="A3600" s="3"/>
    </row>
    <row r="3601" spans="1:1">
      <c r="A3601" s="3"/>
    </row>
    <row r="3602" spans="1:1">
      <c r="A3602" s="3"/>
    </row>
    <row r="3603" spans="1:1">
      <c r="A3603" s="3"/>
    </row>
    <row r="3604" spans="1:1">
      <c r="A3604" s="3"/>
    </row>
    <row r="3605" spans="1:1">
      <c r="A3605" s="3"/>
    </row>
    <row r="3606" spans="1:1">
      <c r="A3606" s="3"/>
    </row>
    <row r="3607" spans="1:1">
      <c r="A3607" s="3"/>
    </row>
    <row r="3608" spans="1:1">
      <c r="A3608" s="3"/>
    </row>
    <row r="3609" spans="1:1">
      <c r="A3609" s="3"/>
    </row>
    <row r="3610" spans="1:1">
      <c r="A3610" s="3"/>
    </row>
    <row r="3611" spans="1:1">
      <c r="A3611" s="3"/>
    </row>
    <row r="3612" spans="1:1">
      <c r="A3612" s="3"/>
    </row>
    <row r="3613" spans="1:1">
      <c r="A3613" s="3"/>
    </row>
    <row r="3614" spans="1:1">
      <c r="A3614" s="3"/>
    </row>
    <row r="3615" spans="1:1">
      <c r="A3615" s="3"/>
    </row>
    <row r="3616" spans="1:1">
      <c r="A3616" s="3"/>
    </row>
    <row r="3617" spans="1:1">
      <c r="A3617" s="3"/>
    </row>
    <row r="3618" spans="1:1">
      <c r="A3618" s="3"/>
    </row>
    <row r="3619" spans="1:1">
      <c r="A3619" s="3"/>
    </row>
    <row r="3620" spans="1:1">
      <c r="A3620" s="3"/>
    </row>
    <row r="3621" spans="1:1">
      <c r="A3621" s="3"/>
    </row>
    <row r="3622" spans="1:1">
      <c r="A3622" s="3"/>
    </row>
    <row r="3623" spans="1:1">
      <c r="A3623" s="3"/>
    </row>
    <row r="3624" spans="1:1">
      <c r="A3624" s="3"/>
    </row>
    <row r="3625" spans="1:1">
      <c r="A3625" s="3"/>
    </row>
    <row r="3626" spans="1:1">
      <c r="A3626" s="3"/>
    </row>
    <row r="3627" spans="1:1">
      <c r="A3627" s="3"/>
    </row>
    <row r="3628" spans="1:1">
      <c r="A3628" s="3"/>
    </row>
    <row r="3629" spans="1:1">
      <c r="A3629" s="3"/>
    </row>
    <row r="3630" spans="1:1">
      <c r="A3630" s="3"/>
    </row>
    <row r="3631" spans="1:1">
      <c r="A3631" s="3"/>
    </row>
    <row r="3632" spans="1:1">
      <c r="A3632" s="3"/>
    </row>
    <row r="3633" spans="1:1">
      <c r="A3633" s="3"/>
    </row>
    <row r="3634" spans="1:1">
      <c r="A3634" s="3"/>
    </row>
    <row r="3635" spans="1:1">
      <c r="A3635" s="3"/>
    </row>
    <row r="3636" spans="1:1">
      <c r="A3636" s="3"/>
    </row>
    <row r="3637" spans="1:1">
      <c r="A3637" s="3"/>
    </row>
    <row r="3638" spans="1:1">
      <c r="A3638" s="3"/>
    </row>
    <row r="3639" spans="1:1">
      <c r="A3639" s="3"/>
    </row>
    <row r="3640" spans="1:1">
      <c r="A3640" s="3"/>
    </row>
    <row r="3641" spans="1:1">
      <c r="A3641" s="3"/>
    </row>
    <row r="3642" spans="1:1">
      <c r="A3642" s="3"/>
    </row>
    <row r="3643" spans="1:1">
      <c r="A3643" s="3"/>
    </row>
    <row r="3644" spans="1:1">
      <c r="A3644" s="3"/>
    </row>
    <row r="3645" spans="1:1">
      <c r="A3645" s="3"/>
    </row>
    <row r="3646" spans="1:1">
      <c r="A3646" s="3"/>
    </row>
    <row r="3647" spans="1:1">
      <c r="A3647" s="3"/>
    </row>
    <row r="3648" spans="1:1">
      <c r="A3648" s="3"/>
    </row>
    <row r="3649" spans="1:1">
      <c r="A3649" s="3"/>
    </row>
    <row r="3650" spans="1:1">
      <c r="A3650" s="3"/>
    </row>
    <row r="3651" spans="1:1">
      <c r="A3651" s="3"/>
    </row>
    <row r="3652" spans="1:1">
      <c r="A3652" s="3"/>
    </row>
    <row r="3653" spans="1:1">
      <c r="A3653" s="3"/>
    </row>
    <row r="3654" spans="1:1">
      <c r="A3654" s="3"/>
    </row>
    <row r="3655" spans="1:1">
      <c r="A3655" s="3"/>
    </row>
    <row r="3656" spans="1:1">
      <c r="A3656" s="3"/>
    </row>
    <row r="3657" spans="1:1">
      <c r="A3657" s="3"/>
    </row>
    <row r="3658" spans="1:1">
      <c r="A3658" s="3"/>
    </row>
    <row r="3659" spans="1:1">
      <c r="A3659" s="3"/>
    </row>
    <row r="3660" spans="1:1">
      <c r="A3660" s="3"/>
    </row>
    <row r="3661" spans="1:1">
      <c r="A3661" s="3"/>
    </row>
    <row r="3662" spans="1:1">
      <c r="A3662" s="3"/>
    </row>
    <row r="3663" spans="1:1">
      <c r="A3663" s="3"/>
    </row>
    <row r="3664" spans="1:1">
      <c r="A3664" s="3"/>
    </row>
    <row r="3665" spans="1:1">
      <c r="A3665" s="3"/>
    </row>
    <row r="3666" spans="1:1">
      <c r="A3666" s="3"/>
    </row>
    <row r="3667" spans="1:1">
      <c r="A3667" s="3"/>
    </row>
    <row r="3668" spans="1:1">
      <c r="A3668" s="3"/>
    </row>
    <row r="3669" spans="1:1">
      <c r="A3669" s="3"/>
    </row>
    <row r="3670" spans="1:1">
      <c r="A3670" s="3"/>
    </row>
    <row r="3671" spans="1:1">
      <c r="A3671" s="3"/>
    </row>
    <row r="3672" spans="1:1">
      <c r="A3672" s="3"/>
    </row>
    <row r="3673" spans="1:1">
      <c r="A3673" s="3"/>
    </row>
    <row r="3674" spans="1:1">
      <c r="A3674" s="3"/>
    </row>
    <row r="3675" spans="1:1">
      <c r="A3675" s="3"/>
    </row>
    <row r="3676" spans="1:1">
      <c r="A3676" s="3"/>
    </row>
    <row r="3677" spans="1:1">
      <c r="A3677" s="3"/>
    </row>
    <row r="3678" spans="1:1">
      <c r="A3678" s="3"/>
    </row>
    <row r="3679" spans="1:1">
      <c r="A3679" s="3"/>
    </row>
    <row r="3680" spans="1:1">
      <c r="A3680" s="3"/>
    </row>
    <row r="3681" spans="1:1">
      <c r="A3681" s="3"/>
    </row>
    <row r="3682" spans="1:1">
      <c r="A3682" s="3"/>
    </row>
    <row r="3683" spans="1:1">
      <c r="A3683" s="3"/>
    </row>
    <row r="3684" spans="1:1">
      <c r="A3684" s="3"/>
    </row>
    <row r="3685" spans="1:1">
      <c r="A3685" s="3"/>
    </row>
    <row r="3686" spans="1:1">
      <c r="A3686" s="3"/>
    </row>
    <row r="3687" spans="1:1">
      <c r="A3687" s="3"/>
    </row>
    <row r="3688" spans="1:1">
      <c r="A3688" s="3"/>
    </row>
    <row r="3689" spans="1:1">
      <c r="A3689" s="3"/>
    </row>
    <row r="3690" spans="1:1">
      <c r="A3690" s="3"/>
    </row>
    <row r="3691" spans="1:1">
      <c r="A3691" s="3"/>
    </row>
    <row r="3692" spans="1:1">
      <c r="A3692" s="3"/>
    </row>
    <row r="3693" spans="1:1">
      <c r="A3693" s="3"/>
    </row>
    <row r="3694" spans="1:1">
      <c r="A3694" s="3"/>
    </row>
    <row r="3695" spans="1:1">
      <c r="A3695" s="3"/>
    </row>
    <row r="3696" spans="1:1">
      <c r="A3696" s="3"/>
    </row>
    <row r="3697" spans="1:1">
      <c r="A3697" s="3"/>
    </row>
    <row r="3698" spans="1:1">
      <c r="A3698" s="3"/>
    </row>
    <row r="3699" spans="1:1">
      <c r="A3699" s="3"/>
    </row>
    <row r="3700" spans="1:1">
      <c r="A3700" s="3"/>
    </row>
    <row r="3701" spans="1:1">
      <c r="A3701" s="3"/>
    </row>
    <row r="3702" spans="1:1">
      <c r="A3702" s="3"/>
    </row>
    <row r="3703" spans="1:1">
      <c r="A3703" s="3"/>
    </row>
    <row r="3704" spans="1:1">
      <c r="A3704" s="3"/>
    </row>
    <row r="3705" spans="1:1">
      <c r="A3705" s="3"/>
    </row>
    <row r="3706" spans="1:1">
      <c r="A3706" s="3"/>
    </row>
    <row r="3707" spans="1:1">
      <c r="A3707" s="3"/>
    </row>
    <row r="3708" spans="1:1">
      <c r="A3708" s="3"/>
    </row>
    <row r="3709" spans="1:1">
      <c r="A3709" s="3"/>
    </row>
    <row r="3710" spans="1:1">
      <c r="A3710" s="3"/>
    </row>
    <row r="3711" spans="1:1">
      <c r="A3711" s="3"/>
    </row>
    <row r="3712" spans="1:1">
      <c r="A3712" s="3"/>
    </row>
    <row r="3713" spans="1:1">
      <c r="A3713" s="3"/>
    </row>
    <row r="3714" spans="1:1">
      <c r="A3714" s="3"/>
    </row>
    <row r="3715" spans="1:1">
      <c r="A3715" s="3"/>
    </row>
    <row r="3716" spans="1:1">
      <c r="A3716" s="3"/>
    </row>
    <row r="3717" spans="1:1">
      <c r="A3717" s="3"/>
    </row>
    <row r="3718" spans="1:1">
      <c r="A3718" s="3"/>
    </row>
    <row r="3719" spans="1:1">
      <c r="A3719" s="3"/>
    </row>
    <row r="3720" spans="1:1">
      <c r="A3720" s="3"/>
    </row>
    <row r="3721" spans="1:1">
      <c r="A3721" s="3"/>
    </row>
    <row r="3722" spans="1:1">
      <c r="A3722" s="3"/>
    </row>
    <row r="3723" spans="1:1">
      <c r="A3723" s="3"/>
    </row>
    <row r="3724" spans="1:1">
      <c r="A3724" s="3"/>
    </row>
    <row r="3725" spans="1:1">
      <c r="A3725" s="3"/>
    </row>
    <row r="3726" spans="1:1">
      <c r="A3726" s="3"/>
    </row>
    <row r="3727" spans="1:1">
      <c r="A3727" s="3"/>
    </row>
    <row r="3728" spans="1:1">
      <c r="A3728" s="3"/>
    </row>
    <row r="3729" spans="1:1">
      <c r="A3729" s="3"/>
    </row>
    <row r="3730" spans="1:1">
      <c r="A3730" s="3"/>
    </row>
    <row r="3731" spans="1:1">
      <c r="A3731" s="3"/>
    </row>
    <row r="3732" spans="1:1">
      <c r="A3732" s="3"/>
    </row>
    <row r="3733" spans="1:1">
      <c r="A3733" s="3"/>
    </row>
    <row r="3734" spans="1:1">
      <c r="A3734" s="3"/>
    </row>
    <row r="3735" spans="1:1">
      <c r="A3735" s="3"/>
    </row>
    <row r="3736" spans="1:1">
      <c r="A3736" s="3"/>
    </row>
    <row r="3737" spans="1:1">
      <c r="A3737" s="3"/>
    </row>
    <row r="3738" spans="1:1">
      <c r="A3738" s="3"/>
    </row>
    <row r="3739" spans="1:1">
      <c r="A3739" s="3"/>
    </row>
    <row r="3740" spans="1:1">
      <c r="A3740" s="3"/>
    </row>
    <row r="3741" spans="1:1">
      <c r="A3741" s="3"/>
    </row>
    <row r="3742" spans="1:1">
      <c r="A3742" s="3"/>
    </row>
    <row r="3743" spans="1:1">
      <c r="A3743" s="3"/>
    </row>
    <row r="3744" spans="1:1">
      <c r="A3744" s="3"/>
    </row>
    <row r="3745" spans="1:1">
      <c r="A3745" s="3"/>
    </row>
    <row r="3746" spans="1:1">
      <c r="A3746" s="3"/>
    </row>
    <row r="3747" spans="1:1">
      <c r="A3747" s="3"/>
    </row>
    <row r="3748" spans="1:1">
      <c r="A3748" s="3"/>
    </row>
    <row r="3749" spans="1:1">
      <c r="A3749" s="3"/>
    </row>
    <row r="3750" spans="1:1">
      <c r="A3750" s="3"/>
    </row>
    <row r="3751" spans="1:1">
      <c r="A3751" s="3"/>
    </row>
    <row r="3752" spans="1:1">
      <c r="A3752" s="3"/>
    </row>
    <row r="3753" spans="1:1">
      <c r="A3753" s="3"/>
    </row>
    <row r="3754" spans="1:1">
      <c r="A3754" s="3"/>
    </row>
    <row r="3755" spans="1:1">
      <c r="A3755" s="3"/>
    </row>
    <row r="3756" spans="1:1">
      <c r="A3756" s="3"/>
    </row>
    <row r="3757" spans="1:1">
      <c r="A3757" s="3"/>
    </row>
    <row r="3758" spans="1:1">
      <c r="A3758" s="3"/>
    </row>
    <row r="3759" spans="1:1">
      <c r="A3759" s="3"/>
    </row>
    <row r="3760" spans="1:1">
      <c r="A3760" s="3"/>
    </row>
    <row r="3761" spans="1:1">
      <c r="A3761" s="3"/>
    </row>
    <row r="3762" spans="1:1">
      <c r="A3762" s="3"/>
    </row>
    <row r="3763" spans="1:1">
      <c r="A3763" s="3"/>
    </row>
    <row r="3764" spans="1:1">
      <c r="A3764" s="3"/>
    </row>
    <row r="3765" spans="1:1">
      <c r="A3765" s="3"/>
    </row>
    <row r="3766" spans="1:1">
      <c r="A3766" s="3"/>
    </row>
    <row r="3767" spans="1:1">
      <c r="A3767" s="3"/>
    </row>
    <row r="3768" spans="1:1">
      <c r="A3768" s="3"/>
    </row>
    <row r="3769" spans="1:1">
      <c r="A3769" s="3"/>
    </row>
    <row r="3770" spans="1:1">
      <c r="A3770" s="3"/>
    </row>
    <row r="3771" spans="1:1">
      <c r="A3771" s="3"/>
    </row>
    <row r="3772" spans="1:1">
      <c r="A3772" s="3"/>
    </row>
    <row r="3773" spans="1:1">
      <c r="A3773" s="3"/>
    </row>
    <row r="3774" spans="1:1">
      <c r="A3774" s="3"/>
    </row>
    <row r="3775" spans="1:1">
      <c r="A3775" s="3"/>
    </row>
    <row r="3776" spans="1:1">
      <c r="A3776" s="3"/>
    </row>
    <row r="3777" spans="1:1">
      <c r="A3777" s="3"/>
    </row>
    <row r="3778" spans="1:1">
      <c r="A3778" s="3"/>
    </row>
    <row r="3779" spans="1:1">
      <c r="A3779" s="3"/>
    </row>
    <row r="3780" spans="1:1">
      <c r="A3780" s="3"/>
    </row>
    <row r="3781" spans="1:1">
      <c r="A3781" s="3"/>
    </row>
  </sheetData>
  <sortState xmlns:xlrd2="http://schemas.microsoft.com/office/spreadsheetml/2017/richdata2" ref="Y100:Y120">
    <sortCondition ref="Y100"/>
  </sortState>
  <phoneticPr fontId="7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C2C8-4457-4D71-9490-71FB89E83E55}">
  <dimension ref="A1:AI3580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sqref="A1:K1048576"/>
    </sheetView>
  </sheetViews>
  <sheetFormatPr defaultRowHeight="14"/>
  <cols>
    <col min="1" max="1" width="19" customWidth="1"/>
    <col min="2" max="2" width="13.83203125" customWidth="1"/>
    <col min="3" max="6" width="13.83203125" style="48" customWidth="1"/>
    <col min="7" max="7" width="18.25" style="48" bestFit="1" customWidth="1"/>
    <col min="8" max="8" width="11.6640625" bestFit="1" customWidth="1"/>
    <col min="9" max="9" width="12.9140625" style="48" bestFit="1" customWidth="1"/>
    <col min="10" max="10" width="12.9140625" style="49" bestFit="1" customWidth="1"/>
    <col min="11" max="11" width="9.08203125" style="49"/>
    <col min="12" max="12" width="8" style="50" customWidth="1"/>
    <col min="13" max="17" width="6.33203125" style="50" bestFit="1" customWidth="1"/>
    <col min="18" max="18" width="9.08203125" style="47"/>
    <col min="19" max="19" width="7.1640625" style="50" bestFit="1" customWidth="1"/>
    <col min="20" max="20" width="19.33203125" style="50" bestFit="1" customWidth="1"/>
    <col min="21" max="21" width="15.9140625" style="50" bestFit="1" customWidth="1"/>
    <col min="22" max="22" width="5.33203125" style="50" bestFit="1" customWidth="1"/>
    <col min="23" max="23" width="12.1640625" style="50" bestFit="1" customWidth="1"/>
    <col min="24" max="24" width="15.58203125" bestFit="1" customWidth="1"/>
    <col min="25" max="34" width="11.6640625" customWidth="1"/>
  </cols>
  <sheetData>
    <row r="1" spans="1:35">
      <c r="A1" t="s">
        <v>0</v>
      </c>
      <c r="B1" s="3">
        <v>45973</v>
      </c>
    </row>
    <row r="2" spans="1:35">
      <c r="A2" t="s">
        <v>1</v>
      </c>
      <c r="B2">
        <v>5</v>
      </c>
    </row>
    <row r="3" spans="1:35">
      <c r="A3" t="s">
        <v>5</v>
      </c>
      <c r="B3" s="3">
        <v>44147</v>
      </c>
      <c r="L3" s="49">
        <v>9</v>
      </c>
    </row>
    <row r="4" spans="1:35">
      <c r="A4" t="s">
        <v>2</v>
      </c>
      <c r="B4" t="s">
        <v>451</v>
      </c>
      <c r="L4" s="49">
        <f>_xlfn.XMATCH("*",D:D,-1,2)</f>
        <v>68</v>
      </c>
    </row>
    <row r="5" spans="1:35" ht="28">
      <c r="A5" s="1"/>
      <c r="B5" s="1" t="s">
        <v>392</v>
      </c>
      <c r="C5" s="51" t="s">
        <v>393</v>
      </c>
      <c r="D5" s="51" t="s">
        <v>394</v>
      </c>
      <c r="E5" s="51" t="s">
        <v>395</v>
      </c>
      <c r="F5" s="51" t="s">
        <v>396</v>
      </c>
      <c r="G5" s="51" t="s">
        <v>397</v>
      </c>
      <c r="H5" s="1" t="s">
        <v>13</v>
      </c>
      <c r="I5" s="51" t="s">
        <v>28</v>
      </c>
      <c r="J5" s="52" t="s">
        <v>385</v>
      </c>
      <c r="K5" s="52" t="s">
        <v>386</v>
      </c>
    </row>
    <row r="6" spans="1:35">
      <c r="A6" s="4"/>
      <c r="B6" s="53" t="s">
        <v>3</v>
      </c>
      <c r="C6" s="54" t="s">
        <v>7</v>
      </c>
      <c r="D6" s="54" t="s">
        <v>8</v>
      </c>
      <c r="E6" s="54" t="s">
        <v>9</v>
      </c>
      <c r="F6" s="54" t="s">
        <v>10</v>
      </c>
      <c r="G6" s="54" t="s">
        <v>389</v>
      </c>
      <c r="H6" s="55" t="s">
        <v>14</v>
      </c>
      <c r="I6" s="54" t="s">
        <v>27</v>
      </c>
      <c r="J6" s="52" t="s">
        <v>383</v>
      </c>
      <c r="K6" s="56" t="s">
        <v>525</v>
      </c>
      <c r="L6" s="50" t="str" cm="1">
        <f t="array" ref="L6:Q6">B6:G6</f>
        <v>COP</v>
      </c>
      <c r="M6" s="50" t="str">
        <v>XOM</v>
      </c>
      <c r="N6" s="50" t="str">
        <v>CVX</v>
      </c>
      <c r="O6" s="50" t="str">
        <v>EOG</v>
      </c>
      <c r="P6" s="50" t="str">
        <v>BP</v>
      </c>
      <c r="Q6" s="50" t="str">
        <v>DVN</v>
      </c>
      <c r="R6" s="47" t="s">
        <v>403</v>
      </c>
      <c r="S6" s="50" t="str" cm="1">
        <f t="array" ref="S6:V6">H5:K5</f>
        <v>Oil Price</v>
      </c>
      <c r="T6" s="50" t="str">
        <v>Copper-Price Per Pound</v>
      </c>
      <c r="U6" s="50" t="str">
        <v>Energy Sector Index</v>
      </c>
      <c r="V6" s="50" t="str">
        <v>SPX</v>
      </c>
      <c r="W6" s="50" t="s">
        <v>404</v>
      </c>
      <c r="Y6" s="57">
        <f>B9/B67-1</f>
        <v>1.6359254750361303</v>
      </c>
      <c r="Z6" s="57">
        <f t="shared" ref="Z6:AD6" si="0">C9/C67-1</f>
        <v>2.3650942488940179</v>
      </c>
      <c r="AA6" s="57">
        <f t="shared" si="0"/>
        <v>1.2843056815803595</v>
      </c>
      <c r="AB6" s="57">
        <f t="shared" si="0"/>
        <v>1.7012176151852123</v>
      </c>
      <c r="AC6" s="57">
        <f t="shared" si="0"/>
        <v>1.1630916021719417</v>
      </c>
      <c r="AD6" s="57">
        <f t="shared" si="0"/>
        <v>1.6458925958169002</v>
      </c>
      <c r="AE6" s="63">
        <f>AVERAGE(Y6:AD6)</f>
        <v>1.6325878697807603</v>
      </c>
      <c r="AF6" s="57">
        <f>H9/H67-1</f>
        <v>0.25680131904369308</v>
      </c>
      <c r="AG6" s="57">
        <f>I9/I67-1</f>
        <v>0.44614947428246676</v>
      </c>
      <c r="AH6" s="57">
        <f>J9/J67-1</f>
        <v>1.3580539551424575</v>
      </c>
      <c r="AI6" s="57">
        <f>K9/K67-1</f>
        <v>0.91422226870481205</v>
      </c>
    </row>
    <row r="7" spans="1:35">
      <c r="A7" s="2" t="s">
        <v>4</v>
      </c>
      <c r="B7" t="s">
        <v>6</v>
      </c>
      <c r="H7" t="s">
        <v>15</v>
      </c>
      <c r="I7" s="48" t="s">
        <v>15</v>
      </c>
      <c r="J7" s="49" t="s">
        <v>15</v>
      </c>
      <c r="K7" s="49" t="s">
        <v>15</v>
      </c>
      <c r="Y7" t="s">
        <v>405</v>
      </c>
      <c r="Z7">
        <f>COUNT(_xlfn.ANCHORARRAY(L9))</f>
        <v>59</v>
      </c>
    </row>
    <row r="8" spans="1:35" s="1" customFormat="1" ht="42">
      <c r="A8" s="1" t="s">
        <v>4</v>
      </c>
      <c r="B8" s="1" t="s">
        <v>6</v>
      </c>
      <c r="C8" s="51" t="s">
        <v>6</v>
      </c>
      <c r="D8" s="51" t="s">
        <v>6</v>
      </c>
      <c r="E8" s="51" t="s">
        <v>6</v>
      </c>
      <c r="F8" s="51" t="s">
        <v>6</v>
      </c>
      <c r="G8" s="51" t="s">
        <v>6</v>
      </c>
      <c r="H8" s="1" t="s">
        <v>15</v>
      </c>
      <c r="I8" s="51" t="s">
        <v>15</v>
      </c>
      <c r="J8" s="52" t="s">
        <v>15</v>
      </c>
      <c r="K8" s="52" t="s">
        <v>15</v>
      </c>
      <c r="L8" s="60" t="s">
        <v>398</v>
      </c>
      <c r="M8" s="60"/>
      <c r="N8" s="60"/>
      <c r="O8" s="60"/>
      <c r="P8" s="60"/>
      <c r="Q8" s="60"/>
      <c r="R8" s="61"/>
      <c r="S8" s="60"/>
      <c r="T8" s="60"/>
      <c r="U8" s="60"/>
      <c r="V8" s="60"/>
      <c r="W8" s="60"/>
      <c r="Y8" s="62" t="str" cm="1">
        <f t="array" ref="Y8:AI8">L6:V6</f>
        <v>COP</v>
      </c>
      <c r="Z8" s="1" t="str">
        <v>XOM</v>
      </c>
      <c r="AA8" s="1" t="str">
        <v>CVX</v>
      </c>
      <c r="AB8" s="1" t="str">
        <v>EOG</v>
      </c>
      <c r="AC8" s="1" t="str">
        <v>BP</v>
      </c>
      <c r="AD8" s="1" t="str">
        <v>DVN</v>
      </c>
      <c r="AE8" s="1" t="str">
        <v>Peers Average</v>
      </c>
      <c r="AF8" s="1" t="str">
        <v>Oil Price</v>
      </c>
      <c r="AG8" s="1" t="str">
        <v>Copper-Price Per Pound</v>
      </c>
      <c r="AH8" s="1" t="str">
        <v>Energy Sector Index</v>
      </c>
      <c r="AI8" s="1" t="str">
        <v>SPX</v>
      </c>
    </row>
    <row r="9" spans="1:35">
      <c r="A9" s="3">
        <v>45961</v>
      </c>
      <c r="B9" s="48">
        <v>88.86</v>
      </c>
      <c r="C9" s="48">
        <v>113.36841</v>
      </c>
      <c r="D9" s="48">
        <v>157.72</v>
      </c>
      <c r="E9" s="48">
        <v>105.84</v>
      </c>
      <c r="F9" s="48">
        <v>34.654220000000002</v>
      </c>
      <c r="G9" s="48">
        <v>32.49</v>
      </c>
      <c r="H9">
        <v>60.98</v>
      </c>
      <c r="I9" s="48">
        <v>5.0890000000000004</v>
      </c>
      <c r="J9" s="49">
        <v>674.73685999999998</v>
      </c>
      <c r="K9" s="49">
        <v>13085.09786</v>
      </c>
      <c r="L9" s="50" cm="1">
        <f t="array" ref="L9:L67">INDEX(B:B,$L$3):INDEX(B:B,$L$4-1)/INDEX(B:B,$L$3+1):INDEX(B:B,$L$4)-1</f>
        <v>-6.0577228036790443E-2</v>
      </c>
      <c r="M9" s="50" cm="1">
        <f t="array" ref="M9:M67">INDEX(C:C,$L$3):INDEX(C:C,$L$4-1)/INDEX(C:C,$L$3+1):INDEX(C:C,$L$4)-1</f>
        <v>1.4279378705130741E-2</v>
      </c>
      <c r="N9" s="50" cm="1">
        <f t="array" ref="N9:N67">INDEX(D:D,$L$3):INDEX(D:D,$L$4-1)/INDEX(D:D,$L$3+1):INDEX(D:D,$L$4)-1</f>
        <v>1.5648142185588299E-2</v>
      </c>
      <c r="O9" s="50" cm="1">
        <f t="array" ref="O9:O67">INDEX(E:E,$L$3):INDEX(E:E,$L$4-1)/INDEX(E:E,$L$3+1):INDEX(E:E,$L$4)-1</f>
        <v>-4.6947386164960969E-2</v>
      </c>
      <c r="P9" s="50" cm="1">
        <f t="array" ref="P9:P67">INDEX(F:F,$L$3):INDEX(F:F,$L$4-1)/INDEX(F:F,$L$3+1):INDEX(F:F,$L$4)-1</f>
        <v>1.9442954771368148E-2</v>
      </c>
      <c r="Q9" s="50" cm="1">
        <f t="array" ref="Q9:Q67">INDEX(G:G,$L$3):INDEX(G:G,$L$4-1)/INDEX(G:G,$L$3+1):INDEX(G:G,$L$4)-1</f>
        <v>-7.3302909298345709E-2</v>
      </c>
      <c r="R9" s="47" cm="1">
        <f t="array" ref="R9:R67">INDEX(W:W,$L$3):INDEX(W:W,$L$4-1)</f>
        <v>-1.4175963960243898E-2</v>
      </c>
      <c r="S9" s="50" cm="1">
        <f t="array" ref="S9:S67">INDEX(H:H,$L$3):INDEX(H:H,$L$4-1)/INDEX(H:H,$L$3+1):INDEX(H:H,$L$4)-1</f>
        <v>-1.5816655907036847E-2</v>
      </c>
      <c r="T9" s="50" cm="1">
        <f t="array" ref="T9:T67">INDEX(I:I,$L$3):INDEX(I:I,$L$4-1)/INDEX(I:I,$L$3+1):INDEX(I:I,$L$4)-1</f>
        <v>4.78739833213222E-2</v>
      </c>
      <c r="U9" s="50" cm="1">
        <f t="array" ref="U9:U67">INDEX(J:J,$L$3):INDEX(J:J,$L$4-1)/INDEX(J:J,$L$3+1):INDEX(J:J,$L$4)-1</f>
        <v>-1.1841134350850546E-2</v>
      </c>
      <c r="V9" s="50" cm="1">
        <f t="array" ref="V9:V67">INDEX(K:K,$L$3):INDEX(K:K,$L$4-1)/INDEX(K:K,$L$3+1):INDEX(K:K,$L$4)-1</f>
        <v>2.3195512399542872E-2</v>
      </c>
      <c r="W9" s="50">
        <f t="shared" ref="W9:W40" si="1">AVERAGE(M9:Q9)</f>
        <v>-1.4175963960243898E-2</v>
      </c>
      <c r="X9" s="1" t="s">
        <v>406</v>
      </c>
      <c r="Y9" s="62">
        <f>MIN(_xlfn.ANCHORARRAY(L9))</f>
        <v>-0.19449185461213614</v>
      </c>
      <c r="Z9" s="62">
        <f t="shared" ref="Z9:AI9" si="2">MIN(_xlfn.ANCHORARRAY(M9))</f>
        <v>-0.12906317492968933</v>
      </c>
      <c r="AA9" s="62">
        <f t="shared" si="2"/>
        <v>-0.18668183882941869</v>
      </c>
      <c r="AB9" s="62">
        <f t="shared" si="2"/>
        <v>-0.18254741060250923</v>
      </c>
      <c r="AC9" s="62">
        <f t="shared" si="2"/>
        <v>-0.18733342218514226</v>
      </c>
      <c r="AD9" s="62">
        <f t="shared" si="2"/>
        <v>-0.25201685599225554</v>
      </c>
      <c r="AE9" s="62">
        <f t="shared" si="2"/>
        <v>-0.16754896997946886</v>
      </c>
      <c r="AF9" s="62">
        <f t="shared" si="2"/>
        <v>-0.20808902716285738</v>
      </c>
      <c r="AG9" s="62">
        <f t="shared" si="2"/>
        <v>-0.14323659616330542</v>
      </c>
      <c r="AH9" s="62">
        <f t="shared" si="2"/>
        <v>-0.16985360467974808</v>
      </c>
      <c r="AI9" s="62">
        <f t="shared" si="2"/>
        <v>-9.2487548148768806E-2</v>
      </c>
    </row>
    <row r="10" spans="1:35">
      <c r="A10" s="3">
        <v>45930</v>
      </c>
      <c r="B10" s="48">
        <v>94.59</v>
      </c>
      <c r="C10" s="48">
        <v>111.77237</v>
      </c>
      <c r="D10" s="48">
        <v>155.29</v>
      </c>
      <c r="E10" s="48">
        <v>111.05368</v>
      </c>
      <c r="F10" s="48">
        <v>33.993290000000002</v>
      </c>
      <c r="G10" s="48">
        <v>35.06</v>
      </c>
      <c r="H10">
        <v>61.96</v>
      </c>
      <c r="I10" s="48">
        <v>4.8564999999999996</v>
      </c>
      <c r="J10" s="49">
        <v>682.82225000000005</v>
      </c>
      <c r="K10" s="49">
        <v>12788.46291</v>
      </c>
      <c r="L10" s="50">
        <v>-4.4255835101545848E-2</v>
      </c>
      <c r="M10" s="50">
        <v>-1.3474520785793254E-2</v>
      </c>
      <c r="N10" s="50">
        <v>-3.3063511830635162E-2</v>
      </c>
      <c r="O10" s="50">
        <v>-0.10174654157590746</v>
      </c>
      <c r="P10" s="50">
        <v>-2.1856612130163655E-2</v>
      </c>
      <c r="Q10" s="50">
        <v>-2.2058630737037399E-2</v>
      </c>
      <c r="R10" s="47">
        <v>-3.8439963411907384E-2</v>
      </c>
      <c r="S10" s="50">
        <v>-3.2026245899078321E-2</v>
      </c>
      <c r="T10" s="50">
        <v>7.4803585260595051E-2</v>
      </c>
      <c r="U10" s="50">
        <v>-5.2031512062624685E-3</v>
      </c>
      <c r="V10" s="50">
        <v>3.6146868375737329E-2</v>
      </c>
      <c r="W10" s="50">
        <f t="shared" si="1"/>
        <v>-3.8439963411907384E-2</v>
      </c>
      <c r="X10" s="1" t="s">
        <v>407</v>
      </c>
      <c r="Y10" s="62">
        <f>MAX(_xlfn.ANCHORARRAY(L9))</f>
        <v>0.31120817286435476</v>
      </c>
      <c r="Z10" s="62">
        <f t="shared" ref="Z10:AI10" si="3">MAX(_xlfn.ANCHORARRAY(M9))</f>
        <v>0.26915593683318551</v>
      </c>
      <c r="AA10" s="62">
        <f t="shared" si="3"/>
        <v>0.2591354673389934</v>
      </c>
      <c r="AB10" s="62">
        <f t="shared" si="3"/>
        <v>0.26687587400697654</v>
      </c>
      <c r="AC10" s="62">
        <f t="shared" si="3"/>
        <v>0.1656744985279841</v>
      </c>
      <c r="AD10" s="62">
        <f t="shared" si="3"/>
        <v>0.30862741263664284</v>
      </c>
      <c r="AE10" s="62">
        <f t="shared" si="3"/>
        <v>0.24189176523344411</v>
      </c>
      <c r="AF10" s="62">
        <f t="shared" si="3"/>
        <v>0.17816091954022983</v>
      </c>
      <c r="AG10" s="62">
        <f t="shared" si="3"/>
        <v>0.15087176602924646</v>
      </c>
      <c r="AH10" s="62">
        <f t="shared" si="3"/>
        <v>0.24842778933798693</v>
      </c>
      <c r="AI10" s="62">
        <f t="shared" si="3"/>
        <v>9.1877167906923463E-2</v>
      </c>
    </row>
    <row r="11" spans="1:35">
      <c r="A11" s="3">
        <v>45898</v>
      </c>
      <c r="B11" s="48">
        <v>98.97</v>
      </c>
      <c r="C11" s="48">
        <v>113.29902</v>
      </c>
      <c r="D11" s="48">
        <v>160.6</v>
      </c>
      <c r="E11" s="48">
        <v>123.63290000000001</v>
      </c>
      <c r="F11" s="48">
        <v>34.752870000000001</v>
      </c>
      <c r="G11" s="48">
        <v>35.850819999999999</v>
      </c>
      <c r="H11">
        <v>64.010000000000005</v>
      </c>
      <c r="I11" s="48">
        <v>4.5185000000000004</v>
      </c>
      <c r="J11" s="49">
        <v>686.39365999999995</v>
      </c>
      <c r="K11" s="49">
        <v>12342.32646</v>
      </c>
      <c r="L11" s="50">
        <v>4.6637941318055098E-2</v>
      </c>
      <c r="M11" s="50">
        <v>3.3263247748665847E-2</v>
      </c>
      <c r="N11" s="50">
        <v>7.0877129718560639E-2</v>
      </c>
      <c r="O11" s="50">
        <v>3.9993337738389423E-2</v>
      </c>
      <c r="P11" s="50">
        <v>0.11166069351662666</v>
      </c>
      <c r="Q11" s="50">
        <v>8.6694735182945459E-2</v>
      </c>
      <c r="R11" s="47">
        <v>6.8497828781037606E-2</v>
      </c>
      <c r="S11" s="50">
        <v>-7.5801328328039319E-2</v>
      </c>
      <c r="T11" s="50">
        <v>3.7662188540590336E-2</v>
      </c>
      <c r="U11" s="50">
        <v>2.9218761913665681E-2</v>
      </c>
      <c r="V11" s="50">
        <v>1.9909775674051611E-2</v>
      </c>
      <c r="W11" s="50">
        <f t="shared" si="1"/>
        <v>6.8497828781037606E-2</v>
      </c>
      <c r="X11" t="s">
        <v>399</v>
      </c>
      <c r="Y11" s="58">
        <f t="shared" ref="Y11:AI11" si="4">AVERAGE(_xlfn.ANCHORARRAY(L9))</f>
        <v>2.0828878921989615E-2</v>
      </c>
      <c r="Z11" s="58">
        <f t="shared" si="4"/>
        <v>2.5003594618573453E-2</v>
      </c>
      <c r="AA11" s="58">
        <f t="shared" si="4"/>
        <v>1.6577185894280751E-2</v>
      </c>
      <c r="AB11" s="58">
        <f t="shared" si="4"/>
        <v>2.2247340586839873E-2</v>
      </c>
      <c r="AC11" s="58">
        <f t="shared" si="4"/>
        <v>1.6517143515277225E-2</v>
      </c>
      <c r="AD11" s="58">
        <f t="shared" si="4"/>
        <v>2.5259763759320965E-2</v>
      </c>
      <c r="AE11" s="58">
        <f t="shared" si="4"/>
        <v>2.1121005674858456E-2</v>
      </c>
      <c r="AF11" s="58">
        <f t="shared" si="4"/>
        <v>8.450906575439605E-3</v>
      </c>
      <c r="AG11" s="58">
        <f t="shared" si="4"/>
        <v>8.7589705066839444E-3</v>
      </c>
      <c r="AH11" s="58">
        <f t="shared" si="4"/>
        <v>1.8104070166589735E-2</v>
      </c>
      <c r="AI11" s="58">
        <f t="shared" si="4"/>
        <v>1.2664085257809881E-2</v>
      </c>
    </row>
    <row r="12" spans="1:35">
      <c r="A12" s="3">
        <v>45869</v>
      </c>
      <c r="B12" s="48">
        <v>94.559920000000005</v>
      </c>
      <c r="C12" s="48">
        <v>109.65165</v>
      </c>
      <c r="D12" s="48">
        <v>149.97051999999999</v>
      </c>
      <c r="E12" s="48">
        <v>118.87855</v>
      </c>
      <c r="F12" s="48">
        <v>31.262119999999999</v>
      </c>
      <c r="G12" s="48">
        <v>32.990699999999997</v>
      </c>
      <c r="H12">
        <v>69.260000000000005</v>
      </c>
      <c r="I12" s="48">
        <v>4.3544999999999998</v>
      </c>
      <c r="J12" s="49">
        <v>666.90745000000004</v>
      </c>
      <c r="K12" s="49">
        <v>12101.39049</v>
      </c>
      <c r="L12" s="50">
        <v>6.2402492243758712E-2</v>
      </c>
      <c r="M12" s="50">
        <v>3.5621539243846145E-2</v>
      </c>
      <c r="N12" s="50">
        <v>5.9012502687772361E-2</v>
      </c>
      <c r="O12" s="50">
        <v>1.1731134958647749E-2</v>
      </c>
      <c r="P12" s="50">
        <v>7.4173413296444224E-2</v>
      </c>
      <c r="Q12" s="50">
        <v>4.4325765746145107E-2</v>
      </c>
      <c r="R12" s="47">
        <v>4.4972871186571117E-2</v>
      </c>
      <c r="S12" s="50">
        <v>6.3738289049301233E-2</v>
      </c>
      <c r="T12" s="50">
        <v>-0.14323659616330542</v>
      </c>
      <c r="U12" s="50">
        <v>2.8097328666387922E-2</v>
      </c>
      <c r="V12" s="50">
        <v>2.2210032853138495E-2</v>
      </c>
      <c r="W12" s="50">
        <f t="shared" si="1"/>
        <v>4.4972871186571117E-2</v>
      </c>
      <c r="X12" t="s">
        <v>400</v>
      </c>
      <c r="Y12" s="58">
        <f t="shared" ref="Y12:AI12" si="5">MEDIAN(_xlfn.ANCHORARRAY(L9))</f>
        <v>1.0869408767493871E-2</v>
      </c>
      <c r="Z12" s="58">
        <f t="shared" si="5"/>
        <v>2.5255288562757716E-2</v>
      </c>
      <c r="AA12" s="58">
        <f t="shared" si="5"/>
        <v>1.6941503015395654E-2</v>
      </c>
      <c r="AB12" s="58">
        <f t="shared" si="5"/>
        <v>1.4719757890040652E-2</v>
      </c>
      <c r="AC12" s="58">
        <f t="shared" si="5"/>
        <v>2.022950241456134E-2</v>
      </c>
      <c r="AD12" s="58">
        <f t="shared" si="5"/>
        <v>2.6894491393212983E-2</v>
      </c>
      <c r="AE12" s="58">
        <f t="shared" si="5"/>
        <v>2.5851028332778726E-2</v>
      </c>
      <c r="AF12" s="58">
        <f t="shared" si="5"/>
        <v>1.4668957314655673E-2</v>
      </c>
      <c r="AG12" s="58">
        <f t="shared" si="5"/>
        <v>3.9840637450199168E-3</v>
      </c>
      <c r="AH12" s="58">
        <f t="shared" si="5"/>
        <v>2.0317084547548658E-2</v>
      </c>
      <c r="AI12" s="58">
        <f t="shared" si="5"/>
        <v>2.3005150965854648E-2</v>
      </c>
    </row>
    <row r="13" spans="1:35">
      <c r="A13" s="3">
        <v>45838</v>
      </c>
      <c r="B13" s="48">
        <v>89.005740000000003</v>
      </c>
      <c r="C13" s="48">
        <v>105.88003999999999</v>
      </c>
      <c r="D13" s="48">
        <v>141.61355</v>
      </c>
      <c r="E13" s="48">
        <v>117.50014</v>
      </c>
      <c r="F13" s="48">
        <v>29.10342</v>
      </c>
      <c r="G13" s="48">
        <v>31.590430000000001</v>
      </c>
      <c r="H13">
        <v>65.11</v>
      </c>
      <c r="I13" s="48">
        <v>5.0824999999999996</v>
      </c>
      <c r="J13" s="49">
        <v>648.68124</v>
      </c>
      <c r="K13" s="49">
        <v>11838.45795</v>
      </c>
      <c r="L13" s="50">
        <v>5.143525832807061E-2</v>
      </c>
      <c r="M13" s="50">
        <v>5.3763515770966164E-2</v>
      </c>
      <c r="N13" s="50">
        <v>4.7476238026554318E-2</v>
      </c>
      <c r="O13" s="50">
        <v>0.10168554875313718</v>
      </c>
      <c r="P13" s="50">
        <v>2.852205319767398E-2</v>
      </c>
      <c r="Q13" s="50">
        <v>5.862362705857449E-2</v>
      </c>
      <c r="R13" s="47">
        <v>5.8014196561381223E-2</v>
      </c>
      <c r="S13" s="50">
        <v>7.1064319789439168E-2</v>
      </c>
      <c r="T13" s="50">
        <v>8.6584714056654022E-2</v>
      </c>
      <c r="U13" s="50">
        <v>4.7374487864353609E-2</v>
      </c>
      <c r="V13" s="50">
        <v>5.0479124134485742E-2</v>
      </c>
      <c r="W13" s="50">
        <f t="shared" si="1"/>
        <v>5.8014196561381223E-2</v>
      </c>
      <c r="X13" t="s">
        <v>401</v>
      </c>
      <c r="Y13" s="59">
        <f>_xlfn.STDEV.S(_xlfn.ANCHORARRAY(L9))</f>
        <v>9.3464567379558897E-2</v>
      </c>
      <c r="Z13" s="59">
        <f t="shared" ref="Z13:AI13" si="6">_xlfn.STDEV.S(_xlfn.ANCHORARRAY(M9))</f>
        <v>7.856464859076244E-2</v>
      </c>
      <c r="AA13" s="59">
        <f t="shared" si="6"/>
        <v>7.8855703550111442E-2</v>
      </c>
      <c r="AB13" s="59">
        <f t="shared" si="6"/>
        <v>9.4388353108565484E-2</v>
      </c>
      <c r="AC13" s="59">
        <f t="shared" si="6"/>
        <v>7.1435520289686277E-2</v>
      </c>
      <c r="AD13" s="59">
        <f t="shared" si="6"/>
        <v>0.11565505653980938</v>
      </c>
      <c r="AE13" s="59">
        <f t="shared" si="6"/>
        <v>7.8802681141285608E-2</v>
      </c>
      <c r="AF13" s="59">
        <f t="shared" si="6"/>
        <v>8.2871697628944058E-2</v>
      </c>
      <c r="AG13" s="59">
        <f t="shared" si="6"/>
        <v>6.401090765367097E-2</v>
      </c>
      <c r="AH13" s="59">
        <f t="shared" si="6"/>
        <v>7.5776124432255704E-2</v>
      </c>
      <c r="AI13" s="59">
        <f t="shared" si="6"/>
        <v>4.4046332589711863E-2</v>
      </c>
    </row>
    <row r="14" spans="1:35">
      <c r="A14" s="3">
        <v>45807</v>
      </c>
      <c r="B14" s="48">
        <v>84.651660000000007</v>
      </c>
      <c r="C14" s="48">
        <v>100.47799000000001</v>
      </c>
      <c r="D14" s="48">
        <v>135.19499999999999</v>
      </c>
      <c r="E14" s="48">
        <v>106.65488000000001</v>
      </c>
      <c r="F14" s="48">
        <v>28.29635</v>
      </c>
      <c r="G14" s="48">
        <v>29.84104</v>
      </c>
      <c r="H14">
        <v>60.79</v>
      </c>
      <c r="I14" s="48">
        <v>4.6775000000000002</v>
      </c>
      <c r="J14" s="49">
        <v>619.34031000000004</v>
      </c>
      <c r="K14" s="49">
        <v>11269.579449999999</v>
      </c>
      <c r="L14" s="50">
        <v>-3.4151901593817757E-2</v>
      </c>
      <c r="M14" s="50">
        <v>-2.2605330292661985E-2</v>
      </c>
      <c r="N14" s="50">
        <v>1.6941503015395654E-2</v>
      </c>
      <c r="O14" s="50">
        <v>-1.5952102818289404E-2</v>
      </c>
      <c r="P14" s="50">
        <v>7.6708848910652438E-2</v>
      </c>
      <c r="Q14" s="50">
        <v>-4.932813631145061E-3</v>
      </c>
      <c r="R14" s="47">
        <v>1.0032021036790328E-2</v>
      </c>
      <c r="S14" s="50">
        <v>4.4322281394949314E-2</v>
      </c>
      <c r="T14" s="50">
        <v>1.486222607940979E-2</v>
      </c>
      <c r="U14" s="50">
        <v>3.0309548114975104E-3</v>
      </c>
      <c r="V14" s="50">
        <v>6.2517824236641317E-2</v>
      </c>
      <c r="W14" s="50">
        <f t="shared" si="1"/>
        <v>1.0032021036790328E-2</v>
      </c>
      <c r="X14" t="s">
        <v>402</v>
      </c>
      <c r="Y14" s="48">
        <f>SKEW(_xlfn.ANCHORARRAY(L9))</f>
        <v>0.74828098759424333</v>
      </c>
      <c r="Z14" s="48">
        <f t="shared" ref="Z14:AI14" si="7">SKEW(_xlfn.ANCHORARRAY(M9))</f>
        <v>0.80380968238051786</v>
      </c>
      <c r="AA14" s="48">
        <f t="shared" si="7"/>
        <v>0.1035474589139518</v>
      </c>
      <c r="AB14" s="48">
        <f t="shared" si="7"/>
        <v>0.53924036501879824</v>
      </c>
      <c r="AC14" s="48">
        <f t="shared" si="7"/>
        <v>-0.40097759966916013</v>
      </c>
      <c r="AD14" s="48">
        <f t="shared" si="7"/>
        <v>0.2474653148275483</v>
      </c>
      <c r="AE14" s="48">
        <f t="shared" si="7"/>
        <v>0.31231511340116674</v>
      </c>
      <c r="AF14" s="48">
        <f t="shared" si="7"/>
        <v>-0.22467212971981726</v>
      </c>
      <c r="AG14" s="48">
        <f t="shared" si="7"/>
        <v>3.7294525508923877E-2</v>
      </c>
      <c r="AH14" s="48">
        <f t="shared" si="7"/>
        <v>0.46684994632891469</v>
      </c>
      <c r="AI14" s="48">
        <f t="shared" si="7"/>
        <v>-0.53834288549873699</v>
      </c>
    </row>
    <row r="15" spans="1:35">
      <c r="A15" s="3">
        <v>45777</v>
      </c>
      <c r="B15" s="48">
        <v>87.644900000000007</v>
      </c>
      <c r="C15" s="48">
        <v>102.80186</v>
      </c>
      <c r="D15" s="48">
        <v>132.94274999999999</v>
      </c>
      <c r="E15" s="48">
        <v>108.38383</v>
      </c>
      <c r="F15" s="48">
        <v>26.28041</v>
      </c>
      <c r="G15" s="48">
        <v>29.988969999999998</v>
      </c>
      <c r="H15">
        <v>58.21</v>
      </c>
      <c r="I15" s="48">
        <v>4.609</v>
      </c>
      <c r="J15" s="49">
        <v>617.46879000000001</v>
      </c>
      <c r="K15" s="49">
        <v>10606.48508</v>
      </c>
      <c r="L15" s="50">
        <v>-0.15139968621746425</v>
      </c>
      <c r="M15" s="50">
        <v>-0.11183052305064789</v>
      </c>
      <c r="N15" s="50">
        <v>-0.18668183882941869</v>
      </c>
      <c r="O15" s="50">
        <v>-0.13178407901430933</v>
      </c>
      <c r="P15" s="50">
        <v>-0.18733342218514226</v>
      </c>
      <c r="Q15" s="50">
        <v>-0.18689833765294317</v>
      </c>
      <c r="R15" s="47">
        <v>-0.16090564014649228</v>
      </c>
      <c r="S15" s="50">
        <v>-0.18564633463905988</v>
      </c>
      <c r="T15" s="50">
        <v>-8.4425903853794115E-2</v>
      </c>
      <c r="U15" s="50">
        <v>-0.13731366238277121</v>
      </c>
      <c r="V15" s="50">
        <v>-7.0340899658393186E-3</v>
      </c>
      <c r="W15" s="50">
        <f t="shared" si="1"/>
        <v>-0.16090564014649228</v>
      </c>
      <c r="X15" t="s">
        <v>408</v>
      </c>
      <c r="Y15" s="48">
        <f>KURT(_xlfn.ANCHORARRAY(L9))</f>
        <v>1.4005198101938237</v>
      </c>
      <c r="Z15" s="48">
        <f t="shared" ref="Z15:AI15" si="8">KURT(_xlfn.ANCHORARRAY(M9))</f>
        <v>1.9185741153489011</v>
      </c>
      <c r="AA15" s="48">
        <f t="shared" si="8"/>
        <v>1.5021758488582457</v>
      </c>
      <c r="AB15" s="48">
        <f t="shared" si="8"/>
        <v>0.60089911661646056</v>
      </c>
      <c r="AC15" s="48">
        <f t="shared" si="8"/>
        <v>0.55894897409359867</v>
      </c>
      <c r="AD15" s="48">
        <f t="shared" si="8"/>
        <v>0.2360839984834624</v>
      </c>
      <c r="AE15" s="48">
        <f t="shared" si="8"/>
        <v>1.287064225162355</v>
      </c>
      <c r="AF15" s="48">
        <f t="shared" si="8"/>
        <v>-5.114250693440292E-2</v>
      </c>
      <c r="AG15" s="48">
        <f t="shared" si="8"/>
        <v>-0.18298665238586675</v>
      </c>
      <c r="AH15" s="48">
        <f t="shared" si="8"/>
        <v>1.7065867321246109</v>
      </c>
      <c r="AI15" s="48">
        <f t="shared" si="8"/>
        <v>-0.23616187868564786</v>
      </c>
    </row>
    <row r="16" spans="1:35">
      <c r="A16" s="3">
        <v>45747</v>
      </c>
      <c r="B16" s="48">
        <v>103.28172000000001</v>
      </c>
      <c r="C16" s="48">
        <v>115.74576999999999</v>
      </c>
      <c r="D16" s="48">
        <v>163.45724999999999</v>
      </c>
      <c r="E16" s="48">
        <v>124.83511</v>
      </c>
      <c r="F16" s="48">
        <v>32.33849</v>
      </c>
      <c r="G16" s="48">
        <v>36.882190000000001</v>
      </c>
      <c r="H16">
        <v>71.48</v>
      </c>
      <c r="I16" s="48">
        <v>5.0339999999999998</v>
      </c>
      <c r="J16" s="49">
        <v>715.75121000000001</v>
      </c>
      <c r="K16" s="49">
        <v>10681.620559999999</v>
      </c>
      <c r="L16" s="50">
        <v>5.9203223337197519E-2</v>
      </c>
      <c r="M16" s="50">
        <v>6.8265539447665669E-2</v>
      </c>
      <c r="N16" s="50">
        <v>5.4658911207981387E-2</v>
      </c>
      <c r="O16" s="50">
        <v>1.0241109424792283E-2</v>
      </c>
      <c r="P16" s="50">
        <v>2.022950241456134E-2</v>
      </c>
      <c r="Q16" s="50">
        <v>3.9965227522590796E-2</v>
      </c>
      <c r="R16" s="47">
        <v>3.8672058003518292E-2</v>
      </c>
      <c r="S16" s="50">
        <v>2.4655963302752326E-2</v>
      </c>
      <c r="T16" s="50">
        <v>0.10686015831134554</v>
      </c>
      <c r="U16" s="50">
        <v>3.7499404969911554E-2</v>
      </c>
      <c r="V16" s="50">
        <v>-5.6704650118412525E-2</v>
      </c>
      <c r="W16" s="50">
        <f t="shared" si="1"/>
        <v>3.8672058003518292E-2</v>
      </c>
      <c r="X16" t="s">
        <v>411</v>
      </c>
      <c r="Y16" s="50">
        <f>Y11-1.97*Y13</f>
        <v>-0.16329631881574141</v>
      </c>
      <c r="Z16" s="50">
        <f t="shared" ref="Z16:AI16" si="9">Z11-1.97*Z13</f>
        <v>-0.12976876310522856</v>
      </c>
      <c r="AA16" s="50">
        <f t="shared" si="9"/>
        <v>-0.13876855009943878</v>
      </c>
      <c r="AB16" s="50">
        <f t="shared" si="9"/>
        <v>-0.16369771503703412</v>
      </c>
      <c r="AC16" s="50">
        <f t="shared" si="9"/>
        <v>-0.12421083145540474</v>
      </c>
      <c r="AD16" s="50">
        <f t="shared" si="9"/>
        <v>-0.20258069762410352</v>
      </c>
      <c r="AE16" s="50">
        <f t="shared" si="9"/>
        <v>-0.13412027617347419</v>
      </c>
      <c r="AF16" s="50">
        <f t="shared" si="9"/>
        <v>-0.15480633775358019</v>
      </c>
      <c r="AG16" s="50">
        <f t="shared" si="9"/>
        <v>-0.11734251757104786</v>
      </c>
      <c r="AH16" s="50">
        <f t="shared" si="9"/>
        <v>-0.13117489496495399</v>
      </c>
      <c r="AI16" s="50">
        <f t="shared" si="9"/>
        <v>-7.41071899439225E-2</v>
      </c>
    </row>
    <row r="17" spans="1:35">
      <c r="A17" s="3">
        <v>45716</v>
      </c>
      <c r="B17" s="48">
        <v>97.508880000000005</v>
      </c>
      <c r="C17" s="48">
        <v>108.34925</v>
      </c>
      <c r="D17" s="48">
        <v>154.98589000000001</v>
      </c>
      <c r="E17" s="48">
        <v>123.56962</v>
      </c>
      <c r="F17" s="48">
        <v>31.69727</v>
      </c>
      <c r="G17" s="48">
        <v>35.464829999999999</v>
      </c>
      <c r="H17">
        <v>69.760000000000005</v>
      </c>
      <c r="I17" s="48">
        <v>4.548</v>
      </c>
      <c r="J17" s="49">
        <v>689.88108</v>
      </c>
      <c r="K17" s="49">
        <v>11323.72863</v>
      </c>
      <c r="L17" s="50">
        <v>1.1379000145314233E-2</v>
      </c>
      <c r="M17" s="50">
        <v>5.144447247884476E-2</v>
      </c>
      <c r="N17" s="50">
        <v>7.5000752569034823E-2</v>
      </c>
      <c r="O17" s="50">
        <v>9.1421685361618987E-3</v>
      </c>
      <c r="P17" s="50">
        <v>8.1143941985662993E-2</v>
      </c>
      <c r="Q17" s="50">
        <v>6.2170119946581393E-2</v>
      </c>
      <c r="R17" s="47">
        <v>5.5780291103257176E-2</v>
      </c>
      <c r="S17" s="50">
        <v>-3.8191093340686599E-2</v>
      </c>
      <c r="T17" s="50">
        <v>6.2865155410142481E-2</v>
      </c>
      <c r="U17" s="50">
        <v>3.2827539868775402E-2</v>
      </c>
      <c r="V17" s="50">
        <v>-1.3406017243591251E-2</v>
      </c>
      <c r="W17" s="50">
        <f t="shared" si="1"/>
        <v>5.5780291103257176E-2</v>
      </c>
      <c r="X17" t="s">
        <v>412</v>
      </c>
      <c r="Y17" s="50">
        <f>Y11+1.97*Y13</f>
        <v>0.20495407665972065</v>
      </c>
      <c r="Z17" s="50">
        <f t="shared" ref="Z17:AI17" si="10">Z11+1.97*Z13</f>
        <v>0.17977595234237548</v>
      </c>
      <c r="AA17" s="50">
        <f t="shared" si="10"/>
        <v>0.17192292188800029</v>
      </c>
      <c r="AB17" s="50">
        <f t="shared" si="10"/>
        <v>0.20819239621071389</v>
      </c>
      <c r="AC17" s="50">
        <f t="shared" si="10"/>
        <v>0.15724511848595918</v>
      </c>
      <c r="AD17" s="50">
        <f t="shared" si="10"/>
        <v>0.25310022514274544</v>
      </c>
      <c r="AE17" s="50">
        <f t="shared" si="10"/>
        <v>0.17636228752319108</v>
      </c>
      <c r="AF17" s="50">
        <f t="shared" si="10"/>
        <v>0.17170815090445937</v>
      </c>
      <c r="AG17" s="50">
        <f t="shared" si="10"/>
        <v>0.13486045858441575</v>
      </c>
      <c r="AH17" s="50">
        <f t="shared" si="10"/>
        <v>0.16738303529813348</v>
      </c>
      <c r="AI17" s="50">
        <f t="shared" si="10"/>
        <v>9.9435360459542252E-2</v>
      </c>
    </row>
    <row r="18" spans="1:35">
      <c r="A18" s="3">
        <v>45688</v>
      </c>
      <c r="B18" s="48">
        <v>96.411810000000003</v>
      </c>
      <c r="C18" s="48">
        <v>103.048</v>
      </c>
      <c r="D18" s="48">
        <v>144.17282</v>
      </c>
      <c r="E18" s="48">
        <v>122.45016</v>
      </c>
      <c r="F18" s="48">
        <v>29.318269999999998</v>
      </c>
      <c r="G18" s="48">
        <v>33.389029999999998</v>
      </c>
      <c r="H18">
        <v>72.53</v>
      </c>
      <c r="I18" s="48">
        <v>4.2789999999999999</v>
      </c>
      <c r="J18" s="49">
        <v>667.9538</v>
      </c>
      <c r="K18" s="49">
        <v>11477.5975</v>
      </c>
      <c r="L18" s="50">
        <v>-3.4284477436155036E-3</v>
      </c>
      <c r="M18" s="50">
        <v>-6.8792175926014609E-3</v>
      </c>
      <c r="N18" s="50">
        <v>3.0033126594860793E-2</v>
      </c>
      <c r="O18" s="50">
        <v>3.3486174302511662E-2</v>
      </c>
      <c r="P18" s="50">
        <v>5.0744416784517909E-2</v>
      </c>
      <c r="Q18" s="50">
        <v>4.1857749677900902E-2</v>
      </c>
      <c r="R18" s="47">
        <v>2.984844995343796E-2</v>
      </c>
      <c r="S18" s="50">
        <v>1.1293920803123303E-2</v>
      </c>
      <c r="T18" s="50">
        <v>6.2709549236309226E-2</v>
      </c>
      <c r="U18" s="50">
        <v>2.0016116147678842E-2</v>
      </c>
      <c r="V18" s="50">
        <v>2.7597929349253425E-2</v>
      </c>
      <c r="W18" s="50">
        <f t="shared" si="1"/>
        <v>2.984844995343796E-2</v>
      </c>
      <c r="X18" t="s">
        <v>416</v>
      </c>
      <c r="Y18" s="48">
        <f>Y11/(Y13/SQRT($Z$7))</f>
        <v>1.7117679913372286</v>
      </c>
      <c r="Z18" s="48">
        <f t="shared" ref="Z18:AI18" si="11">Z11/(Z13/SQRT($Z$7))</f>
        <v>2.4445632728059792</v>
      </c>
      <c r="AA18" s="48">
        <f t="shared" si="11"/>
        <v>1.6147440858550568</v>
      </c>
      <c r="AB18" s="48">
        <f t="shared" si="11"/>
        <v>1.8104465214414514</v>
      </c>
      <c r="AC18" s="48">
        <f t="shared" si="11"/>
        <v>1.7760154355259108</v>
      </c>
      <c r="AD18" s="48">
        <f t="shared" si="11"/>
        <v>1.677608682204822</v>
      </c>
      <c r="AE18" s="48">
        <f t="shared" si="11"/>
        <v>2.0587310048407961</v>
      </c>
      <c r="AF18" s="48">
        <f t="shared" si="11"/>
        <v>0.78329088174611217</v>
      </c>
      <c r="AG18" s="48">
        <f t="shared" si="11"/>
        <v>1.0510541332601075</v>
      </c>
      <c r="AH18" s="48">
        <f t="shared" si="11"/>
        <v>1.8351426999085458</v>
      </c>
      <c r="AI18" s="48">
        <f t="shared" si="11"/>
        <v>2.2084627461445643</v>
      </c>
    </row>
    <row r="19" spans="1:35" ht="14.5" thickBot="1">
      <c r="A19" s="3">
        <v>45657</v>
      </c>
      <c r="B19" s="48">
        <v>96.743489999999994</v>
      </c>
      <c r="C19" s="48">
        <v>103.76179999999999</v>
      </c>
      <c r="D19" s="48">
        <v>139.96911</v>
      </c>
      <c r="E19" s="48">
        <v>118.48263</v>
      </c>
      <c r="F19" s="48">
        <v>27.902380000000001</v>
      </c>
      <c r="G19" s="48">
        <v>32.04759</v>
      </c>
      <c r="H19">
        <v>71.72</v>
      </c>
      <c r="I19" s="48">
        <v>4.0265000000000004</v>
      </c>
      <c r="J19" s="49">
        <v>654.84631999999999</v>
      </c>
      <c r="K19" s="49">
        <v>11169.346659999999</v>
      </c>
      <c r="L19" s="50">
        <v>-8.4640973451193591E-2</v>
      </c>
      <c r="M19" s="50">
        <v>-8.8080764972362613E-2</v>
      </c>
      <c r="N19" s="50">
        <v>-0.10553941549948942</v>
      </c>
      <c r="O19" s="50">
        <v>-8.0144083752854423E-2</v>
      </c>
      <c r="P19" s="50">
        <v>8.5294798022150786E-3</v>
      </c>
      <c r="Q19" s="50">
        <v>-0.13195423307738741</v>
      </c>
      <c r="R19" s="47">
        <v>-7.9437803499975757E-2</v>
      </c>
      <c r="S19" s="50">
        <v>5.470588235294116E-2</v>
      </c>
      <c r="T19" s="50">
        <v>-1.3233672344075353E-2</v>
      </c>
      <c r="U19" s="50">
        <v>-9.558603730021098E-2</v>
      </c>
      <c r="V19" s="50">
        <v>-2.4184247390678815E-2</v>
      </c>
      <c r="W19" s="50">
        <f t="shared" si="1"/>
        <v>-7.9437803499975757E-2</v>
      </c>
      <c r="X19" t="s">
        <v>417</v>
      </c>
      <c r="Y19" s="48">
        <f>_xlfn.T.DIST(ABS(Y18),$Z$7-1,1)</f>
        <v>0.9538588162402083</v>
      </c>
      <c r="Z19" s="48">
        <f t="shared" ref="Z19:AI19" si="12">_xlfn.T.DIST(ABS(Z18),$Z$7-1,1)</f>
        <v>0.99121865138113452</v>
      </c>
      <c r="AA19" s="48">
        <f t="shared" si="12"/>
        <v>0.94410311207663911</v>
      </c>
      <c r="AB19" s="48">
        <f t="shared" si="12"/>
        <v>0.96229630359553708</v>
      </c>
      <c r="AC19" s="48">
        <f t="shared" si="12"/>
        <v>0.95951203034927712</v>
      </c>
      <c r="AD19" s="48">
        <f t="shared" si="12"/>
        <v>0.95059744836004578</v>
      </c>
      <c r="AE19" s="48">
        <f t="shared" si="12"/>
        <v>0.9779895855778602</v>
      </c>
      <c r="AF19" s="48">
        <f t="shared" si="12"/>
        <v>0.7816784065509137</v>
      </c>
      <c r="AG19" s="48">
        <f t="shared" si="12"/>
        <v>0.85120334080261084</v>
      </c>
      <c r="AH19" s="48">
        <f t="shared" si="12"/>
        <v>0.96419307876348848</v>
      </c>
      <c r="AI19" s="48">
        <f t="shared" si="12"/>
        <v>0.98441096007477302</v>
      </c>
    </row>
    <row r="20" spans="1:35">
      <c r="A20" s="3">
        <v>45625</v>
      </c>
      <c r="B20" s="48">
        <v>105.68912</v>
      </c>
      <c r="C20" s="48">
        <v>113.78398</v>
      </c>
      <c r="D20" s="48">
        <v>156.48437999999999</v>
      </c>
      <c r="E20" s="48">
        <v>128.80564000000001</v>
      </c>
      <c r="F20" s="48">
        <v>27.666399999999999</v>
      </c>
      <c r="G20" s="48">
        <v>36.919240000000002</v>
      </c>
      <c r="H20">
        <v>68</v>
      </c>
      <c r="I20" s="48">
        <v>4.0804999999999998</v>
      </c>
      <c r="J20" s="49">
        <v>724.05596000000003</v>
      </c>
      <c r="K20" s="49">
        <v>11446.16351</v>
      </c>
      <c r="L20" s="50">
        <v>-4.0434157382993607E-3</v>
      </c>
      <c r="M20" s="50">
        <v>1.8404661978541181E-2</v>
      </c>
      <c r="N20" s="50">
        <v>9.9192536152117317E-2</v>
      </c>
      <c r="O20" s="50">
        <v>9.2653280327265941E-2</v>
      </c>
      <c r="P20" s="50">
        <v>1.4201400344587389E-2</v>
      </c>
      <c r="Q20" s="50">
        <v>-1.8872738105646603E-2</v>
      </c>
      <c r="R20" s="47">
        <v>4.1115828139373048E-2</v>
      </c>
      <c r="S20" s="50">
        <v>-1.8192318798729512E-2</v>
      </c>
      <c r="T20" s="50">
        <v>-5.9792626728110587E-2</v>
      </c>
      <c r="U20" s="50">
        <v>6.2831207250496846E-2</v>
      </c>
      <c r="V20" s="50">
        <v>5.8281375412549297E-2</v>
      </c>
      <c r="W20" s="50">
        <f t="shared" si="1"/>
        <v>4.1115828139373048E-2</v>
      </c>
      <c r="Y20" s="65"/>
      <c r="Z20" s="65"/>
    </row>
    <row r="21" spans="1:35">
      <c r="A21" s="3">
        <v>45596</v>
      </c>
      <c r="B21" s="48">
        <v>106.1182</v>
      </c>
      <c r="C21" s="48">
        <v>111.72767</v>
      </c>
      <c r="D21" s="48">
        <v>142.36303000000001</v>
      </c>
      <c r="E21" s="48">
        <v>117.88336</v>
      </c>
      <c r="F21" s="48">
        <v>27.279</v>
      </c>
      <c r="G21" s="48">
        <v>37.62941</v>
      </c>
      <c r="H21">
        <v>69.260000000000005</v>
      </c>
      <c r="I21" s="48">
        <v>4.34</v>
      </c>
      <c r="J21" s="49">
        <v>681.25207</v>
      </c>
      <c r="K21" s="49">
        <v>10815.803599999999</v>
      </c>
      <c r="L21" s="50">
        <v>4.0463459229063581E-2</v>
      </c>
      <c r="M21" s="50">
        <v>-3.7535902132731502E-3</v>
      </c>
      <c r="N21" s="50">
        <v>1.0524893902823074E-2</v>
      </c>
      <c r="O21" s="50">
        <v>-7.5085651723627578E-4</v>
      </c>
      <c r="P21" s="50">
        <v>-6.4670400807540052E-2</v>
      </c>
      <c r="Q21" s="50">
        <v>-1.1247466331173905E-2</v>
      </c>
      <c r="R21" s="47">
        <v>-1.3979483993280062E-2</v>
      </c>
      <c r="S21" s="50">
        <v>1.5989438169282666E-2</v>
      </c>
      <c r="T21" s="50">
        <v>-4.678234131341974E-2</v>
      </c>
      <c r="U21" s="50">
        <v>7.0644934559338513E-3</v>
      </c>
      <c r="V21" s="50">
        <v>-9.3174660614931959E-3</v>
      </c>
      <c r="W21" s="50">
        <f t="shared" si="1"/>
        <v>-1.3979483993280062E-2</v>
      </c>
      <c r="Y21" s="63"/>
    </row>
    <row r="22" spans="1:35">
      <c r="A22" s="3">
        <v>45565</v>
      </c>
      <c r="B22" s="48">
        <v>101.99128</v>
      </c>
      <c r="C22" s="48">
        <v>112.14863</v>
      </c>
      <c r="D22" s="48">
        <v>140.88028</v>
      </c>
      <c r="E22" s="48">
        <v>117.97194</v>
      </c>
      <c r="F22" s="48">
        <v>29.165120000000002</v>
      </c>
      <c r="G22" s="48">
        <v>38.057459999999999</v>
      </c>
      <c r="H22">
        <v>68.17</v>
      </c>
      <c r="I22" s="48">
        <v>4.5529999999999999</v>
      </c>
      <c r="J22" s="49">
        <v>676.47312999999997</v>
      </c>
      <c r="K22" s="49">
        <v>10917.52729</v>
      </c>
      <c r="L22" s="50">
        <v>-7.4786838062241956E-2</v>
      </c>
      <c r="M22" s="50">
        <v>-6.1047978029995509E-3</v>
      </c>
      <c r="N22" s="50">
        <v>-4.5961733553647743E-3</v>
      </c>
      <c r="O22" s="50">
        <v>-4.5722773637143943E-2</v>
      </c>
      <c r="P22" s="50">
        <v>-7.5677210632536407E-2</v>
      </c>
      <c r="Q22" s="50">
        <v>-0.11668149020161245</v>
      </c>
      <c r="R22" s="47">
        <v>-4.9756489125931426E-2</v>
      </c>
      <c r="S22" s="50">
        <v>-7.3147518694765434E-2</v>
      </c>
      <c r="T22" s="50">
        <v>9.2632589392848574E-2</v>
      </c>
      <c r="U22" s="50">
        <v>-2.7862118499764388E-2</v>
      </c>
      <c r="V22" s="50">
        <v>2.1009318181426373E-2</v>
      </c>
      <c r="W22" s="50">
        <f t="shared" si="1"/>
        <v>-4.9756489125931426E-2</v>
      </c>
      <c r="X22" t="s">
        <v>452</v>
      </c>
      <c r="Y22" s="63"/>
    </row>
    <row r="23" spans="1:35">
      <c r="A23" s="3">
        <v>45534</v>
      </c>
      <c r="B23" s="48">
        <v>110.23544</v>
      </c>
      <c r="C23" s="48">
        <v>112.83748</v>
      </c>
      <c r="D23" s="48">
        <v>141.53077999999999</v>
      </c>
      <c r="E23" s="48">
        <v>123.62439000000001</v>
      </c>
      <c r="F23" s="48">
        <v>31.552959999999999</v>
      </c>
      <c r="G23" s="48">
        <v>43.08464</v>
      </c>
      <c r="H23">
        <v>73.55</v>
      </c>
      <c r="I23" s="48">
        <v>4.1669999999999998</v>
      </c>
      <c r="J23" s="49">
        <v>695.86130000000003</v>
      </c>
      <c r="K23" s="49">
        <v>10692.87723</v>
      </c>
      <c r="L23" s="50">
        <v>3.069347764885566E-2</v>
      </c>
      <c r="M23" s="50">
        <v>2.525649868182267E-3</v>
      </c>
      <c r="N23" s="50">
        <v>-6.7702058639260931E-2</v>
      </c>
      <c r="O23" s="50">
        <v>1.5930610179358595E-2</v>
      </c>
      <c r="P23" s="50">
        <v>-2.6604971653879095E-2</v>
      </c>
      <c r="Q23" s="50">
        <v>-4.7841896897775071E-2</v>
      </c>
      <c r="R23" s="47">
        <v>-2.4738533428674846E-2</v>
      </c>
      <c r="S23" s="50">
        <v>-5.5962007444487205E-2</v>
      </c>
      <c r="T23" s="50">
        <v>-2.2746318687896228E-3</v>
      </c>
      <c r="U23" s="50">
        <v>-2.3240299155224964E-2</v>
      </c>
      <c r="V23" s="50">
        <v>2.3829656557774692E-2</v>
      </c>
      <c r="W23" s="50">
        <f t="shared" si="1"/>
        <v>-2.4738533428674846E-2</v>
      </c>
      <c r="Y23" s="63"/>
    </row>
    <row r="24" spans="1:35">
      <c r="A24" s="3">
        <v>45504</v>
      </c>
      <c r="B24" s="48">
        <v>106.95269</v>
      </c>
      <c r="C24" s="48">
        <v>112.55321000000001</v>
      </c>
      <c r="D24" s="48">
        <v>151.80852999999999</v>
      </c>
      <c r="E24" s="48">
        <v>121.68586000000001</v>
      </c>
      <c r="F24" s="48">
        <v>32.415370000000003</v>
      </c>
      <c r="G24" s="48">
        <v>45.249459999999999</v>
      </c>
      <c r="H24">
        <v>77.91</v>
      </c>
      <c r="I24" s="48">
        <v>4.1764999999999999</v>
      </c>
      <c r="J24" s="49">
        <v>712.41810999999996</v>
      </c>
      <c r="K24" s="49">
        <v>10444.00029</v>
      </c>
      <c r="L24" s="50">
        <v>-2.7802070752231289E-2</v>
      </c>
      <c r="M24" s="50">
        <v>3.0142453975545491E-2</v>
      </c>
      <c r="N24" s="50">
        <v>2.5891838826715974E-2</v>
      </c>
      <c r="O24" s="50">
        <v>1.4407341794712591E-2</v>
      </c>
      <c r="P24" s="50">
        <v>-1.966751638934483E-2</v>
      </c>
      <c r="Q24" s="50">
        <v>-7.8058653077647255E-3</v>
      </c>
      <c r="R24" s="47">
        <v>8.5936505799729009E-3</v>
      </c>
      <c r="S24" s="50">
        <v>-4.451802796173665E-2</v>
      </c>
      <c r="T24" s="50">
        <v>-4.8958214733006877E-2</v>
      </c>
      <c r="U24" s="50">
        <v>2.0317084547548658E-2</v>
      </c>
      <c r="V24" s="50">
        <v>1.1916956360991326E-2</v>
      </c>
      <c r="W24" s="50">
        <f t="shared" si="1"/>
        <v>8.5936505799729009E-3</v>
      </c>
      <c r="X24" t="s">
        <v>418</v>
      </c>
    </row>
    <row r="25" spans="1:35" ht="14.5" thickBot="1">
      <c r="A25" s="3">
        <v>45471</v>
      </c>
      <c r="B25" s="48">
        <v>110.01123</v>
      </c>
      <c r="C25" s="48">
        <v>109.25985</v>
      </c>
      <c r="D25" s="48">
        <v>147.97712999999999</v>
      </c>
      <c r="E25" s="48">
        <v>119.95759</v>
      </c>
      <c r="F25" s="48">
        <v>33.065689999999996</v>
      </c>
      <c r="G25" s="48">
        <v>45.605449999999998</v>
      </c>
      <c r="H25">
        <v>81.540000000000006</v>
      </c>
      <c r="I25" s="48">
        <v>4.3914999999999997</v>
      </c>
      <c r="J25" s="49">
        <v>698.23207000000002</v>
      </c>
      <c r="K25" s="49">
        <v>10321.00532</v>
      </c>
      <c r="L25" s="50">
        <v>-1.802884593927645E-2</v>
      </c>
      <c r="M25" s="50">
        <v>-1.8250096234265989E-2</v>
      </c>
      <c r="N25" s="50">
        <v>-3.6229184950477111E-2</v>
      </c>
      <c r="O25" s="50">
        <v>1.0598183195072552E-2</v>
      </c>
      <c r="P25" s="50">
        <v>-3.9126900892214489E-2</v>
      </c>
      <c r="Q25" s="50">
        <v>-2.6786215391286561E-2</v>
      </c>
      <c r="R25" s="47">
        <v>-2.1958842854634321E-2</v>
      </c>
      <c r="S25" s="50">
        <v>5.9098584231718654E-2</v>
      </c>
      <c r="T25" s="50">
        <v>-4.5740982181660228E-2</v>
      </c>
      <c r="U25" s="50">
        <v>-1.3858771910869483E-2</v>
      </c>
      <c r="V25" s="50">
        <v>3.5518568584628429E-2</v>
      </c>
      <c r="W25" s="50">
        <f t="shared" si="1"/>
        <v>-2.1958842854634321E-2</v>
      </c>
    </row>
    <row r="26" spans="1:35">
      <c r="A26" s="3">
        <v>45443</v>
      </c>
      <c r="B26" s="48">
        <v>112.03102</v>
      </c>
      <c r="C26" s="48">
        <v>111.29092</v>
      </c>
      <c r="D26" s="48">
        <v>153.53975</v>
      </c>
      <c r="E26" s="48">
        <v>118.69959</v>
      </c>
      <c r="F26" s="48">
        <v>34.412129999999998</v>
      </c>
      <c r="G26" s="48">
        <v>46.860669999999999</v>
      </c>
      <c r="H26">
        <v>76.989999999999995</v>
      </c>
      <c r="I26" s="48">
        <v>4.6020000000000003</v>
      </c>
      <c r="J26" s="49">
        <v>708.04470000000003</v>
      </c>
      <c r="K26" s="49">
        <v>9966.9920299999994</v>
      </c>
      <c r="L26" s="50">
        <v>-6.6860350588443973E-2</v>
      </c>
      <c r="M26" s="50">
        <v>-4.866850461596739E-4</v>
      </c>
      <c r="N26" s="50">
        <v>1.6549174736043781E-2</v>
      </c>
      <c r="O26" s="50">
        <v>-5.7367748714815425E-2</v>
      </c>
      <c r="P26" s="50">
        <v>-1.9758016849091731E-2</v>
      </c>
      <c r="Q26" s="50">
        <v>-4.103163547608335E-2</v>
      </c>
      <c r="R26" s="47">
        <v>-2.0418982270021278E-2</v>
      </c>
      <c r="S26" s="50">
        <v>-6.0295374099841426E-2</v>
      </c>
      <c r="T26" s="50">
        <v>8.215576733486829E-3</v>
      </c>
      <c r="U26" s="50">
        <v>-9.6577866132732115E-3</v>
      </c>
      <c r="V26" s="50">
        <v>4.9115150817354847E-2</v>
      </c>
      <c r="W26" s="50">
        <f t="shared" si="1"/>
        <v>-2.0418982270021278E-2</v>
      </c>
      <c r="X26" s="65"/>
      <c r="Y26" s="65" t="s">
        <v>419</v>
      </c>
      <c r="Z26" s="65" t="s">
        <v>420</v>
      </c>
    </row>
    <row r="27" spans="1:35">
      <c r="A27" s="3">
        <v>45412</v>
      </c>
      <c r="B27" s="48">
        <v>120.05815</v>
      </c>
      <c r="C27" s="48">
        <v>111.34511000000001</v>
      </c>
      <c r="D27" s="48">
        <v>151.04015999999999</v>
      </c>
      <c r="E27" s="48">
        <v>125.92354</v>
      </c>
      <c r="F27" s="48">
        <v>35.10575</v>
      </c>
      <c r="G27" s="48">
        <v>48.86571</v>
      </c>
      <c r="H27">
        <v>81.93</v>
      </c>
      <c r="I27" s="48">
        <v>4.5644999999999998</v>
      </c>
      <c r="J27" s="49">
        <v>714.94952999999998</v>
      </c>
      <c r="K27" s="49">
        <v>9500.3794600000001</v>
      </c>
      <c r="L27" s="50">
        <v>-1.3042167243510816E-2</v>
      </c>
      <c r="M27" s="50">
        <v>1.7463864282726949E-2</v>
      </c>
      <c r="N27" s="50">
        <v>2.2378587256237648E-2</v>
      </c>
      <c r="O27" s="50">
        <v>4.0556688789167961E-2</v>
      </c>
      <c r="P27" s="50">
        <v>2.8927772015228115E-2</v>
      </c>
      <c r="Q27" s="50">
        <v>1.9928229320532953E-2</v>
      </c>
      <c r="R27" s="47">
        <v>2.5851028332778726E-2</v>
      </c>
      <c r="S27" s="50">
        <v>-1.4909222075267459E-2</v>
      </c>
      <c r="T27" s="50">
        <v>0.1391315198402796</v>
      </c>
      <c r="U27" s="50">
        <v>-8.7248630061573795E-3</v>
      </c>
      <c r="V27" s="50">
        <v>-4.1075904825150555E-2</v>
      </c>
      <c r="W27" s="50">
        <f t="shared" si="1"/>
        <v>2.5851028332778726E-2</v>
      </c>
      <c r="X27" t="s">
        <v>421</v>
      </c>
      <c r="Y27">
        <v>2.1000593924653334E-2</v>
      </c>
      <c r="Z27">
        <v>1.1356441367331131E-2</v>
      </c>
    </row>
    <row r="28" spans="1:35">
      <c r="A28" s="3">
        <v>45379</v>
      </c>
      <c r="B28" s="48">
        <v>121.64466</v>
      </c>
      <c r="C28" s="48">
        <v>109.43397</v>
      </c>
      <c r="D28" s="48">
        <v>147.73408000000001</v>
      </c>
      <c r="E28" s="48">
        <v>121.01555</v>
      </c>
      <c r="F28" s="48">
        <v>34.118769999999998</v>
      </c>
      <c r="G28" s="48">
        <v>47.91093</v>
      </c>
      <c r="H28">
        <v>83.17</v>
      </c>
      <c r="I28" s="48">
        <v>4.0069999999999997</v>
      </c>
      <c r="J28" s="49">
        <v>721.24226999999996</v>
      </c>
      <c r="K28" s="49">
        <v>9907.3320899999999</v>
      </c>
      <c r="L28" s="50">
        <v>0.13097571182310586</v>
      </c>
      <c r="M28" s="50">
        <v>0.11213169405465595</v>
      </c>
      <c r="N28" s="50">
        <v>3.7694896063042549E-2</v>
      </c>
      <c r="O28" s="50">
        <v>0.11689674398136929</v>
      </c>
      <c r="P28" s="50">
        <v>7.6879059155048557E-2</v>
      </c>
      <c r="Q28" s="50">
        <v>0.14957032913639945</v>
      </c>
      <c r="R28" s="47">
        <v>9.8634544478103159E-2</v>
      </c>
      <c r="S28" s="50">
        <v>6.273958599539986E-2</v>
      </c>
      <c r="T28" s="50">
        <v>4.1590850012997116E-2</v>
      </c>
      <c r="U28" s="50">
        <v>0.10426139844611115</v>
      </c>
      <c r="V28" s="50">
        <v>3.1828014210129263E-2</v>
      </c>
      <c r="W28" s="50">
        <f t="shared" si="1"/>
        <v>9.8634544478103159E-2</v>
      </c>
      <c r="X28" t="s">
        <v>422</v>
      </c>
      <c r="Y28">
        <v>8.8871117435050471E-3</v>
      </c>
      <c r="Z28">
        <v>1.9591091019017072E-3</v>
      </c>
    </row>
    <row r="29" spans="1:35">
      <c r="A29" s="3">
        <v>45351</v>
      </c>
      <c r="B29" s="48">
        <v>107.55727</v>
      </c>
      <c r="C29" s="48">
        <v>98.400189999999995</v>
      </c>
      <c r="D29" s="48">
        <v>142.36754999999999</v>
      </c>
      <c r="E29" s="48">
        <v>108.34981000000001</v>
      </c>
      <c r="F29" s="48">
        <v>31.683009999999999</v>
      </c>
      <c r="G29" s="48">
        <v>41.677250000000001</v>
      </c>
      <c r="H29">
        <v>78.260000000000005</v>
      </c>
      <c r="I29" s="48">
        <v>3.847</v>
      </c>
      <c r="J29" s="49">
        <v>653.14450999999997</v>
      </c>
      <c r="K29" s="49">
        <v>9601.7281500000008</v>
      </c>
      <c r="L29" s="50">
        <v>1.3165552024394955E-2</v>
      </c>
      <c r="M29" s="50">
        <v>2.6080860438048026E-2</v>
      </c>
      <c r="N29" s="50">
        <v>4.2316341022314852E-2</v>
      </c>
      <c r="O29" s="50">
        <v>5.8880061732944355E-3</v>
      </c>
      <c r="P29" s="50">
        <v>9.0333022605229019E-3</v>
      </c>
      <c r="Q29" s="50">
        <v>4.8548376668057891E-2</v>
      </c>
      <c r="R29" s="47">
        <v>2.637337731244762E-2</v>
      </c>
      <c r="S29" s="50">
        <v>3.1773236651285508E-2</v>
      </c>
      <c r="T29" s="50">
        <v>-1.5104966717869983E-2</v>
      </c>
      <c r="U29" s="50">
        <v>2.5778405721691433E-2</v>
      </c>
      <c r="V29" s="50">
        <v>5.2893008686458742E-2</v>
      </c>
      <c r="W29" s="50">
        <f t="shared" si="1"/>
        <v>2.637337731244762E-2</v>
      </c>
      <c r="X29" t="s">
        <v>423</v>
      </c>
      <c r="Y29">
        <v>58</v>
      </c>
      <c r="Z29">
        <v>58</v>
      </c>
    </row>
    <row r="30" spans="1:35">
      <c r="A30" s="3">
        <v>45322</v>
      </c>
      <c r="B30" s="48">
        <v>106.15962</v>
      </c>
      <c r="C30" s="48">
        <v>95.899060000000006</v>
      </c>
      <c r="D30" s="48">
        <v>136.58766</v>
      </c>
      <c r="E30" s="48">
        <v>107.71558</v>
      </c>
      <c r="F30" s="48">
        <v>31.399370000000001</v>
      </c>
      <c r="G30" s="48">
        <v>39.747570000000003</v>
      </c>
      <c r="H30">
        <v>75.849999999999994</v>
      </c>
      <c r="I30" s="48">
        <v>3.9060000000000001</v>
      </c>
      <c r="J30" s="49">
        <v>636.73060999999996</v>
      </c>
      <c r="K30" s="49">
        <v>9119.3768700000001</v>
      </c>
      <c r="L30" s="50">
        <v>-3.6185131559021477E-2</v>
      </c>
      <c r="M30" s="50">
        <v>2.830559525966847E-2</v>
      </c>
      <c r="N30" s="50">
        <v>-1.1598270589359916E-2</v>
      </c>
      <c r="O30" s="50">
        <v>-5.1762493907112739E-2</v>
      </c>
      <c r="P30" s="50">
        <v>-8.4745548624561851E-3</v>
      </c>
      <c r="Q30" s="50">
        <v>-7.2406213368015337E-2</v>
      </c>
      <c r="R30" s="47">
        <v>-2.3187187493455143E-2</v>
      </c>
      <c r="S30" s="50">
        <v>5.8618283321702602E-2</v>
      </c>
      <c r="T30" s="50">
        <v>3.9840637450199168E-3</v>
      </c>
      <c r="U30" s="50">
        <v>-5.183110861754936E-3</v>
      </c>
      <c r="V30" s="50">
        <v>1.6531489784583187E-2</v>
      </c>
      <c r="W30" s="50">
        <f t="shared" si="1"/>
        <v>-2.3187187493455143E-2</v>
      </c>
      <c r="X30" t="s">
        <v>424</v>
      </c>
      <c r="Y30">
        <v>57</v>
      </c>
      <c r="Z30">
        <v>57</v>
      </c>
    </row>
    <row r="31" spans="1:35">
      <c r="A31" s="3">
        <v>45289</v>
      </c>
      <c r="B31" s="48">
        <v>110.14524</v>
      </c>
      <c r="C31" s="48">
        <v>93.259299999999996</v>
      </c>
      <c r="D31" s="48">
        <v>138.19042999999999</v>
      </c>
      <c r="E31" s="48">
        <v>113.59557</v>
      </c>
      <c r="F31" s="48">
        <v>31.667739999999998</v>
      </c>
      <c r="G31" s="48">
        <v>42.850189999999998</v>
      </c>
      <c r="H31">
        <v>71.650000000000006</v>
      </c>
      <c r="I31" s="48">
        <v>3.8904999999999998</v>
      </c>
      <c r="J31" s="49">
        <v>640.04804999999999</v>
      </c>
      <c r="K31" s="49">
        <v>8971.0716900000007</v>
      </c>
      <c r="L31" s="50">
        <v>4.3264038655335124E-3</v>
      </c>
      <c r="M31" s="50">
        <v>-2.6863912376608012E-2</v>
      </c>
      <c r="N31" s="50">
        <v>3.871862553727512E-2</v>
      </c>
      <c r="O31" s="50">
        <v>-4.6241218597886657E-3</v>
      </c>
      <c r="P31" s="50">
        <v>-2.4524772277892626E-2</v>
      </c>
      <c r="Q31" s="50">
        <v>2.5189892557704541E-2</v>
      </c>
      <c r="R31" s="47">
        <v>1.5791423161380714E-3</v>
      </c>
      <c r="S31" s="50">
        <v>-5.6740389678778147E-2</v>
      </c>
      <c r="T31" s="50">
        <v>1.6061634891616494E-2</v>
      </c>
      <c r="U31" s="50">
        <v>-1.9265581626047856E-3</v>
      </c>
      <c r="V31" s="50">
        <v>4.5070104829980195E-2</v>
      </c>
      <c r="W31" s="50">
        <f t="shared" si="1"/>
        <v>1.5791423161380714E-3</v>
      </c>
      <c r="X31" t="s">
        <v>425</v>
      </c>
      <c r="Y31">
        <v>4.5363026157544404</v>
      </c>
    </row>
    <row r="32" spans="1:35">
      <c r="A32" s="3">
        <v>45260</v>
      </c>
      <c r="B32" s="48">
        <v>109.67076</v>
      </c>
      <c r="C32" s="48">
        <v>95.833770000000001</v>
      </c>
      <c r="D32" s="48">
        <v>133.03933000000001</v>
      </c>
      <c r="E32" s="48">
        <v>114.12329</v>
      </c>
      <c r="F32" s="48">
        <v>32.463909999999998</v>
      </c>
      <c r="G32" s="48">
        <v>41.797319999999999</v>
      </c>
      <c r="H32">
        <v>75.959999999999994</v>
      </c>
      <c r="I32" s="48">
        <v>3.8290000000000002</v>
      </c>
      <c r="J32" s="49">
        <v>641.28351999999995</v>
      </c>
      <c r="K32" s="49">
        <v>8584.1817200000005</v>
      </c>
      <c r="L32" s="50">
        <v>-2.2283438664245314E-2</v>
      </c>
      <c r="M32" s="50">
        <v>-2.0505512927581848E-2</v>
      </c>
      <c r="N32" s="50">
        <v>-4.2868123470852781E-3</v>
      </c>
      <c r="O32" s="50">
        <v>-2.5188065714370378E-2</v>
      </c>
      <c r="P32" s="50">
        <v>4.4828078070413557E-3</v>
      </c>
      <c r="Q32" s="50">
        <v>-3.4356919022170529E-2</v>
      </c>
      <c r="R32" s="47">
        <v>-1.5970900440833335E-2</v>
      </c>
      <c r="S32" s="50">
        <v>-6.2453715132066212E-2</v>
      </c>
      <c r="T32" s="50">
        <v>4.9328583173472218E-2</v>
      </c>
      <c r="U32" s="50">
        <v>-1.6456004983335992E-2</v>
      </c>
      <c r="V32" s="50">
        <v>9.068098742839914E-2</v>
      </c>
      <c r="W32" s="50">
        <f t="shared" si="1"/>
        <v>-1.5970900440833335E-2</v>
      </c>
      <c r="X32" t="s">
        <v>426</v>
      </c>
      <c r="Y32">
        <v>2.6110450520243806E-8</v>
      </c>
    </row>
    <row r="33" spans="1:27" ht="14.5" thickBot="1">
      <c r="A33" s="3">
        <v>45230</v>
      </c>
      <c r="B33" s="48">
        <v>112.1703</v>
      </c>
      <c r="C33" s="48">
        <v>97.840029999999999</v>
      </c>
      <c r="D33" s="48">
        <v>133.6121</v>
      </c>
      <c r="E33" s="48">
        <v>117.07211</v>
      </c>
      <c r="F33" s="48">
        <v>32.319029999999998</v>
      </c>
      <c r="G33" s="48">
        <v>43.284439999999996</v>
      </c>
      <c r="H33">
        <v>81.02</v>
      </c>
      <c r="I33" s="48">
        <v>3.649</v>
      </c>
      <c r="J33" s="49">
        <v>652.01305000000002</v>
      </c>
      <c r="K33" s="49">
        <v>7870.4789199999996</v>
      </c>
      <c r="L33" s="50">
        <v>-8.3472941134868917E-3</v>
      </c>
      <c r="M33" s="50">
        <v>-9.9761884147008595E-2</v>
      </c>
      <c r="N33" s="50">
        <v>-0.13574898938361191</v>
      </c>
      <c r="O33" s="50">
        <v>2.1539887526569323E-3</v>
      </c>
      <c r="P33" s="50">
        <v>-5.5268454168767689E-2</v>
      </c>
      <c r="Q33" s="50">
        <v>-2.3689785342052461E-2</v>
      </c>
      <c r="R33" s="47">
        <v>-6.2463024857756747E-2</v>
      </c>
      <c r="S33" s="50">
        <v>-0.10761097037118639</v>
      </c>
      <c r="T33" s="50">
        <v>-2.3678929765886259E-2</v>
      </c>
      <c r="U33" s="50">
        <v>-6.0758909474183054E-2</v>
      </c>
      <c r="V33" s="50">
        <v>-2.1312784516718697E-2</v>
      </c>
      <c r="W33" s="50">
        <f t="shared" si="1"/>
        <v>-6.2463024857756747E-2</v>
      </c>
      <c r="X33" s="64" t="s">
        <v>427</v>
      </c>
      <c r="Y33" s="64">
        <v>1.5517575399582508</v>
      </c>
      <c r="Z33" s="64"/>
    </row>
    <row r="34" spans="1:27">
      <c r="A34" s="3">
        <v>45198</v>
      </c>
      <c r="B34" s="48">
        <v>113.11450000000001</v>
      </c>
      <c r="C34" s="48">
        <v>108.68239</v>
      </c>
      <c r="D34" s="48">
        <v>154.59871999999999</v>
      </c>
      <c r="E34" s="48">
        <v>116.82048</v>
      </c>
      <c r="F34" s="48">
        <v>34.20975</v>
      </c>
      <c r="G34" s="48">
        <v>44.334719999999997</v>
      </c>
      <c r="H34">
        <v>90.79</v>
      </c>
      <c r="I34" s="48">
        <v>3.7374999999999998</v>
      </c>
      <c r="J34" s="49">
        <v>694.19136000000003</v>
      </c>
      <c r="K34" s="49">
        <v>8041.8736399999998</v>
      </c>
      <c r="L34" s="50">
        <v>1.1520646460368544E-2</v>
      </c>
      <c r="M34" s="50">
        <v>5.7469189773404095E-2</v>
      </c>
      <c r="N34" s="50">
        <v>4.6679021101927898E-2</v>
      </c>
      <c r="O34" s="50">
        <v>-1.4461257907393055E-2</v>
      </c>
      <c r="P34" s="50">
        <v>4.1419958026298387E-2</v>
      </c>
      <c r="Q34" s="50">
        <v>-5.72328253040435E-2</v>
      </c>
      <c r="R34" s="47">
        <v>1.4774817138038765E-2</v>
      </c>
      <c r="S34" s="50">
        <v>8.5615209852923702E-2</v>
      </c>
      <c r="T34" s="50">
        <v>-9.2776673293571976E-3</v>
      </c>
      <c r="U34" s="50">
        <v>2.4650668298413336E-2</v>
      </c>
      <c r="V34" s="50">
        <v>-4.7990269488475845E-2</v>
      </c>
      <c r="W34" s="50">
        <f t="shared" si="1"/>
        <v>1.4774817138038765E-2</v>
      </c>
      <c r="Y34" s="63"/>
    </row>
    <row r="35" spans="1:27">
      <c r="A35" s="3">
        <v>45169</v>
      </c>
      <c r="B35" s="48">
        <v>111.82619</v>
      </c>
      <c r="C35" s="48">
        <v>102.77594000000001</v>
      </c>
      <c r="D35" s="48">
        <v>147.70403999999999</v>
      </c>
      <c r="E35" s="48">
        <v>118.53464</v>
      </c>
      <c r="F35" s="48">
        <v>32.849139999999998</v>
      </c>
      <c r="G35" s="48">
        <v>47.026159999999997</v>
      </c>
      <c r="H35">
        <v>83.63</v>
      </c>
      <c r="I35" s="48">
        <v>3.7725</v>
      </c>
      <c r="J35" s="49">
        <v>677.49076000000002</v>
      </c>
      <c r="K35" s="49">
        <v>8447.2599200000004</v>
      </c>
      <c r="L35" s="50">
        <v>1.5528867184949391E-2</v>
      </c>
      <c r="M35" s="50">
        <v>4.5332697036418734E-2</v>
      </c>
      <c r="N35" s="50">
        <v>-6.182024659333929E-3</v>
      </c>
      <c r="O35" s="50">
        <v>-2.9502763471334403E-2</v>
      </c>
      <c r="P35" s="50">
        <v>8.402964076277275E-3</v>
      </c>
      <c r="Q35" s="50">
        <v>-5.388887849416224E-2</v>
      </c>
      <c r="R35" s="47">
        <v>-7.1676011024269124E-3</v>
      </c>
      <c r="S35" s="50">
        <v>2.2371638141809314E-2</v>
      </c>
      <c r="T35" s="50">
        <v>-5.875748502994016E-2</v>
      </c>
      <c r="U35" s="50">
        <v>1.2719133547845374E-2</v>
      </c>
      <c r="V35" s="50">
        <v>-1.6460274929841257E-2</v>
      </c>
      <c r="W35" s="50">
        <f t="shared" si="1"/>
        <v>-7.1676011024269124E-3</v>
      </c>
      <c r="X35" t="s">
        <v>429</v>
      </c>
    </row>
    <row r="36" spans="1:27" ht="14.5" thickBot="1">
      <c r="A36" s="3">
        <v>45138</v>
      </c>
      <c r="B36" s="48">
        <v>110.11621</v>
      </c>
      <c r="C36" s="48">
        <v>98.318879999999993</v>
      </c>
      <c r="D36" s="48">
        <v>148.62282999999999</v>
      </c>
      <c r="E36" s="48">
        <v>122.13805000000001</v>
      </c>
      <c r="F36" s="48">
        <v>32.575409999999998</v>
      </c>
      <c r="G36" s="48">
        <v>49.704689999999999</v>
      </c>
      <c r="H36">
        <v>81.8</v>
      </c>
      <c r="I36" s="48">
        <v>4.008</v>
      </c>
      <c r="J36" s="49">
        <v>668.98189000000002</v>
      </c>
      <c r="K36" s="49">
        <v>8588.6311499999993</v>
      </c>
      <c r="L36" s="50">
        <v>0.13618371315594757</v>
      </c>
      <c r="M36" s="50">
        <v>-9.3259247996968497E-5</v>
      </c>
      <c r="N36" s="50">
        <v>4.0101729557844745E-2</v>
      </c>
      <c r="O36" s="50">
        <v>0.16592179741541924</v>
      </c>
      <c r="P36" s="50">
        <v>5.6956846203763734E-2</v>
      </c>
      <c r="Q36" s="50">
        <v>0.11708735158411399</v>
      </c>
      <c r="R36" s="47">
        <v>7.5994893102628941E-2</v>
      </c>
      <c r="S36" s="50">
        <v>0.15798414496036228</v>
      </c>
      <c r="T36" s="50">
        <v>6.6099215321186344E-2</v>
      </c>
      <c r="U36" s="50">
        <v>7.2847929471729911E-2</v>
      </c>
      <c r="V36" s="50">
        <v>3.1829040030162403E-2</v>
      </c>
      <c r="W36" s="50">
        <f t="shared" si="1"/>
        <v>7.5994893102628941E-2</v>
      </c>
    </row>
    <row r="37" spans="1:27">
      <c r="A37" s="3">
        <v>45107</v>
      </c>
      <c r="B37" s="48">
        <v>96.917609999999996</v>
      </c>
      <c r="C37" s="48">
        <v>98.328050000000005</v>
      </c>
      <c r="D37" s="48">
        <v>142.89259000000001</v>
      </c>
      <c r="E37" s="48">
        <v>104.75664</v>
      </c>
      <c r="F37" s="48">
        <v>30.82</v>
      </c>
      <c r="G37" s="48">
        <v>44.494900000000001</v>
      </c>
      <c r="H37">
        <v>70.64</v>
      </c>
      <c r="I37" s="48">
        <v>3.7595000000000001</v>
      </c>
      <c r="J37" s="49">
        <v>623.55705</v>
      </c>
      <c r="K37" s="49">
        <v>8323.6959000000006</v>
      </c>
      <c r="L37" s="50">
        <v>4.9673003416828454E-2</v>
      </c>
      <c r="M37" s="50">
        <v>4.9618263570532006E-2</v>
      </c>
      <c r="N37" s="50">
        <v>4.4681953152102105E-2</v>
      </c>
      <c r="O37" s="50">
        <v>6.6641795208796095E-2</v>
      </c>
      <c r="P37" s="50">
        <v>4.6870377270752606E-2</v>
      </c>
      <c r="Q37" s="50">
        <v>6.3790008169409163E-2</v>
      </c>
      <c r="R37" s="47">
        <v>5.4320479474318395E-2</v>
      </c>
      <c r="S37" s="50">
        <v>3.7450433250110216E-2</v>
      </c>
      <c r="T37" s="50">
        <v>3.3681605718999252E-2</v>
      </c>
      <c r="U37" s="50">
        <v>6.4703769310952008E-2</v>
      </c>
      <c r="V37" s="50">
        <v>6.5671223561701408E-2</v>
      </c>
      <c r="W37" s="50">
        <f t="shared" si="1"/>
        <v>5.4320479474318395E-2</v>
      </c>
      <c r="X37" s="65"/>
      <c r="Y37" s="65" t="s">
        <v>419</v>
      </c>
      <c r="Z37" s="65" t="s">
        <v>420</v>
      </c>
    </row>
    <row r="38" spans="1:27">
      <c r="A38" s="3">
        <v>45077</v>
      </c>
      <c r="B38" s="48">
        <v>92.331239999999994</v>
      </c>
      <c r="C38" s="48">
        <v>93.679820000000007</v>
      </c>
      <c r="D38" s="48">
        <v>136.78094999999999</v>
      </c>
      <c r="E38" s="48">
        <v>98.211640000000003</v>
      </c>
      <c r="F38" s="48">
        <v>29.44013</v>
      </c>
      <c r="G38" s="48">
        <v>41.826770000000003</v>
      </c>
      <c r="H38">
        <v>68.09</v>
      </c>
      <c r="I38" s="48">
        <v>3.637</v>
      </c>
      <c r="J38" s="49">
        <v>585.66247999999996</v>
      </c>
      <c r="K38" s="49">
        <v>7810.7541199999996</v>
      </c>
      <c r="L38" s="50">
        <v>-2.991576466049406E-2</v>
      </c>
      <c r="M38" s="50">
        <v>-0.12906317492968933</v>
      </c>
      <c r="N38" s="50">
        <v>-9.7787708772011039E-2</v>
      </c>
      <c r="O38" s="50">
        <v>-0.10195030167510311</v>
      </c>
      <c r="P38" s="50">
        <v>-0.15409460651493689</v>
      </c>
      <c r="Q38" s="50">
        <v>-0.13718889575578841</v>
      </c>
      <c r="R38" s="47">
        <v>-0.12401693752950575</v>
      </c>
      <c r="S38" s="50">
        <v>-0.11318051575931232</v>
      </c>
      <c r="T38" s="50">
        <v>-6.5158719958874123E-2</v>
      </c>
      <c r="U38" s="50">
        <v>-0.10612647992706437</v>
      </c>
      <c r="V38" s="50">
        <v>3.78659731939468E-3</v>
      </c>
      <c r="W38" s="50">
        <f t="shared" si="1"/>
        <v>-0.12401693752950575</v>
      </c>
      <c r="X38" t="s">
        <v>421</v>
      </c>
      <c r="Y38">
        <v>2.1000593924653334E-2</v>
      </c>
      <c r="Z38">
        <v>1.1356441367331131E-2</v>
      </c>
    </row>
    <row r="39" spans="1:27">
      <c r="A39" s="3">
        <v>45044</v>
      </c>
      <c r="B39" s="48">
        <v>95.178579999999997</v>
      </c>
      <c r="C39" s="48">
        <v>107.56213</v>
      </c>
      <c r="D39" s="48">
        <v>151.60616999999999</v>
      </c>
      <c r="E39" s="48">
        <v>109.36103</v>
      </c>
      <c r="F39" s="48">
        <v>34.803100000000001</v>
      </c>
      <c r="G39" s="48">
        <v>48.477319999999999</v>
      </c>
      <c r="H39">
        <v>76.78</v>
      </c>
      <c r="I39" s="48">
        <v>3.8904999999999998</v>
      </c>
      <c r="J39" s="49">
        <v>655.19614000000001</v>
      </c>
      <c r="K39" s="49">
        <v>7781.2895099999996</v>
      </c>
      <c r="L39" s="50">
        <v>3.7093027804379952E-2</v>
      </c>
      <c r="M39" s="50">
        <v>7.9153693785869228E-2</v>
      </c>
      <c r="N39" s="50">
        <v>3.3218884237169899E-2</v>
      </c>
      <c r="O39" s="50">
        <v>4.9300541656963848E-2</v>
      </c>
      <c r="P39" s="50">
        <v>6.1676378004879018E-2</v>
      </c>
      <c r="Q39" s="50">
        <v>5.5720194291130065E-2</v>
      </c>
      <c r="R39" s="47">
        <v>5.5813938395202413E-2</v>
      </c>
      <c r="S39" s="50">
        <v>1.4668957314655673E-2</v>
      </c>
      <c r="T39" s="50">
        <v>-4.9822933203077291E-2</v>
      </c>
      <c r="U39" s="50">
        <v>3.196581778945351E-2</v>
      </c>
      <c r="V39" s="50">
        <v>1.531846262067349E-2</v>
      </c>
      <c r="W39" s="50">
        <f t="shared" si="1"/>
        <v>5.5813938395202413E-2</v>
      </c>
      <c r="X39" t="s">
        <v>422</v>
      </c>
      <c r="Y39">
        <v>8.8871117435050471E-3</v>
      </c>
      <c r="Z39">
        <v>1.9591091019017072E-3</v>
      </c>
    </row>
    <row r="40" spans="1:27">
      <c r="A40" s="3">
        <v>45016</v>
      </c>
      <c r="B40" s="48">
        <v>91.774389999999997</v>
      </c>
      <c r="C40" s="48">
        <v>99.672669999999997</v>
      </c>
      <c r="D40" s="48">
        <v>146.7319</v>
      </c>
      <c r="E40" s="48">
        <v>104.22279</v>
      </c>
      <c r="F40" s="48">
        <v>32.781269999999999</v>
      </c>
      <c r="G40" s="48">
        <v>45.91872</v>
      </c>
      <c r="H40">
        <v>75.67</v>
      </c>
      <c r="I40" s="48">
        <v>4.0945</v>
      </c>
      <c r="J40" s="49">
        <v>634.90101000000004</v>
      </c>
      <c r="K40" s="49">
        <v>7663.8904899999998</v>
      </c>
      <c r="L40" s="50">
        <v>-3.4112906663270715E-2</v>
      </c>
      <c r="M40" s="50">
        <v>-2.2745768514282894E-3</v>
      </c>
      <c r="N40" s="50">
        <v>1.4865972059973531E-2</v>
      </c>
      <c r="O40" s="50">
        <v>2.3619018061157293E-2</v>
      </c>
      <c r="P40" s="50">
        <v>-4.1919232068684642E-2</v>
      </c>
      <c r="Q40" s="50">
        <v>-4.4370180355182809E-2</v>
      </c>
      <c r="R40" s="47">
        <v>-1.0015799830832983E-2</v>
      </c>
      <c r="S40" s="50">
        <v>-1.7910447761193993E-2</v>
      </c>
      <c r="T40" s="50">
        <v>1.2226433549333837E-3</v>
      </c>
      <c r="U40" s="50">
        <v>-4.8743836547500141E-3</v>
      </c>
      <c r="V40" s="50">
        <v>3.6215089666281619E-2</v>
      </c>
      <c r="W40" s="50">
        <f t="shared" si="1"/>
        <v>-1.0015799830832983E-2</v>
      </c>
      <c r="X40" t="s">
        <v>423</v>
      </c>
      <c r="Y40">
        <v>58</v>
      </c>
      <c r="Z40">
        <v>58</v>
      </c>
    </row>
    <row r="41" spans="1:27">
      <c r="A41" s="3">
        <v>44985</v>
      </c>
      <c r="B41" s="48">
        <v>95.015649999999994</v>
      </c>
      <c r="C41" s="48">
        <v>99.899900000000002</v>
      </c>
      <c r="D41" s="48">
        <v>144.58253999999999</v>
      </c>
      <c r="E41" s="48">
        <v>101.81795</v>
      </c>
      <c r="F41" s="48">
        <v>34.215560000000004</v>
      </c>
      <c r="G41" s="48">
        <v>48.050739999999998</v>
      </c>
      <c r="H41">
        <v>77.05</v>
      </c>
      <c r="I41" s="48">
        <v>4.0895000000000001</v>
      </c>
      <c r="J41" s="49">
        <v>638.01092000000006</v>
      </c>
      <c r="K41" s="49">
        <v>7396.04216</v>
      </c>
      <c r="L41" s="50">
        <v>-0.14818960937389347</v>
      </c>
      <c r="M41" s="50">
        <v>-4.5291365612201484E-2</v>
      </c>
      <c r="N41" s="50">
        <v>-6.7973560773528452E-2</v>
      </c>
      <c r="O41" s="50">
        <v>-0.14540638289032537</v>
      </c>
      <c r="P41" s="50">
        <v>0.10358854737999179</v>
      </c>
      <c r="Q41" s="50">
        <v>-0.14737513585449713</v>
      </c>
      <c r="R41" s="47">
        <v>-6.0491579550112126E-2</v>
      </c>
      <c r="S41" s="50">
        <v>-2.3075947762140281E-2</v>
      </c>
      <c r="T41" s="50">
        <v>-3.2300047326076609E-2</v>
      </c>
      <c r="U41" s="50">
        <v>-7.6136396134927842E-2</v>
      </c>
      <c r="V41" s="50">
        <v>-2.4913313593583286E-2</v>
      </c>
      <c r="W41" s="50">
        <f t="shared" ref="W41:W67" si="13">AVERAGE(M41:Q41)</f>
        <v>-6.0491579550112126E-2</v>
      </c>
      <c r="X41" t="s">
        <v>430</v>
      </c>
      <c r="Y41">
        <v>0</v>
      </c>
    </row>
    <row r="42" spans="1:27">
      <c r="A42" s="3">
        <v>44957</v>
      </c>
      <c r="B42" s="48">
        <v>111.54554</v>
      </c>
      <c r="C42" s="48">
        <v>104.63915</v>
      </c>
      <c r="D42" s="48">
        <v>155.12708000000001</v>
      </c>
      <c r="E42" s="48">
        <v>119.14194999999999</v>
      </c>
      <c r="F42" s="48">
        <v>31.003910000000001</v>
      </c>
      <c r="G42" s="48">
        <v>56.356250000000003</v>
      </c>
      <c r="H42">
        <v>78.87</v>
      </c>
      <c r="I42" s="48">
        <v>4.226</v>
      </c>
      <c r="J42" s="49">
        <v>690.58995000000004</v>
      </c>
      <c r="K42" s="49">
        <v>7585.0098900000003</v>
      </c>
      <c r="L42" s="50">
        <v>3.2796655734602442E-2</v>
      </c>
      <c r="M42" s="50">
        <v>5.1767927290724769E-2</v>
      </c>
      <c r="N42" s="50">
        <v>-3.0475201091277992E-2</v>
      </c>
      <c r="O42" s="50">
        <v>2.7576443613894552E-2</v>
      </c>
      <c r="P42" s="50">
        <v>3.7217356279040548E-2</v>
      </c>
      <c r="Q42" s="50">
        <v>2.8125556421505493E-2</v>
      </c>
      <c r="R42" s="47">
        <v>2.2842416502777473E-2</v>
      </c>
      <c r="S42" s="50">
        <v>-1.7318714178918504E-2</v>
      </c>
      <c r="T42" s="50">
        <v>0.10904080829287488</v>
      </c>
      <c r="U42" s="50">
        <v>2.713844568667656E-2</v>
      </c>
      <c r="V42" s="50">
        <v>6.2510071332126493E-2</v>
      </c>
      <c r="W42" s="50">
        <f t="shared" si="13"/>
        <v>2.2842416502777473E-2</v>
      </c>
      <c r="X42" t="s">
        <v>424</v>
      </c>
      <c r="Y42">
        <v>81</v>
      </c>
    </row>
    <row r="43" spans="1:27">
      <c r="A43" s="3">
        <v>44925</v>
      </c>
      <c r="B43" s="48">
        <v>108.00339</v>
      </c>
      <c r="C43" s="48">
        <v>99.488820000000004</v>
      </c>
      <c r="D43" s="48">
        <v>160.00321</v>
      </c>
      <c r="E43" s="48">
        <v>115.94461</v>
      </c>
      <c r="F43" s="48">
        <v>29.89143</v>
      </c>
      <c r="G43" s="48">
        <v>54.81456</v>
      </c>
      <c r="H43">
        <v>80.260000000000005</v>
      </c>
      <c r="I43" s="48">
        <v>3.8105000000000002</v>
      </c>
      <c r="J43" s="49">
        <v>672.34358999999995</v>
      </c>
      <c r="K43" s="49">
        <v>7138.7651699999997</v>
      </c>
      <c r="L43" s="50">
        <v>-3.865132354865386E-2</v>
      </c>
      <c r="M43" s="50">
        <v>-9.3408249523608822E-3</v>
      </c>
      <c r="N43" s="50">
        <v>-2.0839004193662469E-2</v>
      </c>
      <c r="O43" s="50">
        <v>-7.6570186397338147E-2</v>
      </c>
      <c r="P43" s="50">
        <v>-2.7019505226142826E-2</v>
      </c>
      <c r="Q43" s="50">
        <v>-8.2806589187756519E-2</v>
      </c>
      <c r="R43" s="47">
        <v>-4.3315221991452171E-2</v>
      </c>
      <c r="S43" s="50">
        <v>-3.6002482929856638E-3</v>
      </c>
      <c r="T43" s="50">
        <v>2.1718729052151886E-2</v>
      </c>
      <c r="U43" s="50">
        <v>-3.1616834342750533E-2</v>
      </c>
      <c r="V43" s="50">
        <v>-5.8021777917540818E-2</v>
      </c>
      <c r="W43" s="50">
        <f t="shared" si="13"/>
        <v>-4.3315221991452171E-2</v>
      </c>
      <c r="X43" t="s">
        <v>431</v>
      </c>
      <c r="Y43">
        <v>0.70524310190849682</v>
      </c>
    </row>
    <row r="44" spans="1:27">
      <c r="A44" s="3">
        <v>44895</v>
      </c>
      <c r="B44" s="48">
        <v>112.34569999999999</v>
      </c>
      <c r="C44" s="48">
        <v>100.42689</v>
      </c>
      <c r="D44" s="48">
        <v>163.40848</v>
      </c>
      <c r="E44" s="48">
        <v>125.55866</v>
      </c>
      <c r="F44" s="48">
        <v>30.721509999999999</v>
      </c>
      <c r="G44" s="48">
        <v>59.763359999999999</v>
      </c>
      <c r="H44">
        <v>80.55</v>
      </c>
      <c r="I44" s="48">
        <v>3.7294999999999998</v>
      </c>
      <c r="J44" s="49">
        <v>694.29499999999996</v>
      </c>
      <c r="K44" s="49">
        <v>7578.48218</v>
      </c>
      <c r="L44" s="50">
        <v>-1.6718095110061837E-2</v>
      </c>
      <c r="M44" s="50">
        <v>1.2871726004821893E-2</v>
      </c>
      <c r="N44" s="50">
        <v>2.1160803358132307E-2</v>
      </c>
      <c r="O44" s="50">
        <v>3.9627915880651621E-2</v>
      </c>
      <c r="P44" s="50">
        <v>9.0211643966869426E-2</v>
      </c>
      <c r="Q44" s="50">
        <v>-0.11415638144333107</v>
      </c>
      <c r="R44" s="47">
        <v>9.9431415534288366E-3</v>
      </c>
      <c r="S44" s="50">
        <v>-6.910897954466666E-2</v>
      </c>
      <c r="T44" s="50">
        <v>0.10503703703703704</v>
      </c>
      <c r="U44" s="50">
        <v>6.4687136374679266E-3</v>
      </c>
      <c r="V44" s="50">
        <v>5.5244222232585738E-2</v>
      </c>
      <c r="W44" s="50">
        <f t="shared" si="13"/>
        <v>9.9431415534288366E-3</v>
      </c>
      <c r="X44" t="s">
        <v>432</v>
      </c>
      <c r="Y44" s="73">
        <v>0.24134106262040189</v>
      </c>
      <c r="AA44" t="s">
        <v>453</v>
      </c>
    </row>
    <row r="45" spans="1:27">
      <c r="A45" s="3">
        <v>44865</v>
      </c>
      <c r="B45" s="48">
        <v>114.25584000000001</v>
      </c>
      <c r="C45" s="48">
        <v>99.150649999999999</v>
      </c>
      <c r="D45" s="48">
        <v>160.02227999999999</v>
      </c>
      <c r="E45" s="48">
        <v>120.77269</v>
      </c>
      <c r="F45" s="48">
        <v>28.179400000000001</v>
      </c>
      <c r="G45" s="48">
        <v>67.464910000000003</v>
      </c>
      <c r="H45">
        <v>86.53</v>
      </c>
      <c r="I45" s="48">
        <v>3.375</v>
      </c>
      <c r="J45" s="49">
        <v>689.83267000000001</v>
      </c>
      <c r="K45" s="49">
        <v>7181.7329300000001</v>
      </c>
      <c r="L45" s="50">
        <v>0.23206961263446813</v>
      </c>
      <c r="M45" s="50">
        <v>0.26915593683318551</v>
      </c>
      <c r="N45" s="50">
        <v>0.2591354673389934</v>
      </c>
      <c r="O45" s="50">
        <v>0.22911334936766248</v>
      </c>
      <c r="P45" s="50">
        <v>0.1656744985279841</v>
      </c>
      <c r="Q45" s="50">
        <v>0.28637957409939507</v>
      </c>
      <c r="R45" s="47">
        <v>0.24189176523344411</v>
      </c>
      <c r="S45" s="50">
        <v>9.9212398373983879E-2</v>
      </c>
      <c r="T45" s="50">
        <v>-1.0989010989011061E-2</v>
      </c>
      <c r="U45" s="50">
        <v>0.24842778933798693</v>
      </c>
      <c r="V45" s="50">
        <v>8.0631279999767935E-2</v>
      </c>
      <c r="W45" s="50">
        <f t="shared" si="13"/>
        <v>0.24189176523344411</v>
      </c>
      <c r="X45" t="s">
        <v>433</v>
      </c>
      <c r="Y45">
        <v>1.6638839129226006</v>
      </c>
    </row>
    <row r="46" spans="1:27">
      <c r="A46" s="3">
        <v>44834</v>
      </c>
      <c r="B46" s="48">
        <v>92.734889999999993</v>
      </c>
      <c r="C46" s="48">
        <v>78.1233</v>
      </c>
      <c r="D46" s="48">
        <v>127.08901</v>
      </c>
      <c r="E46" s="48">
        <v>98.260009999999994</v>
      </c>
      <c r="F46" s="48">
        <v>24.174330000000001</v>
      </c>
      <c r="G46" s="48">
        <v>52.445569999999996</v>
      </c>
      <c r="H46">
        <v>78.72</v>
      </c>
      <c r="I46" s="48">
        <v>3.4125000000000001</v>
      </c>
      <c r="J46" s="49">
        <v>552.56113000000005</v>
      </c>
      <c r="K46" s="49">
        <v>6645.8680800000002</v>
      </c>
      <c r="L46" s="50">
        <v>-5.1515643694706625E-2</v>
      </c>
      <c r="M46" s="50">
        <v>-8.6619897470048612E-2</v>
      </c>
      <c r="N46" s="50">
        <v>-9.1041334017554987E-2</v>
      </c>
      <c r="O46" s="50">
        <v>-6.7515177787997538E-2</v>
      </c>
      <c r="P46" s="50">
        <v>-7.4254328052766772E-2</v>
      </c>
      <c r="Q46" s="50">
        <v>-0.1289488771875279</v>
      </c>
      <c r="R46" s="47">
        <v>-8.9675922903179162E-2</v>
      </c>
      <c r="S46" s="50">
        <v>-0.12093802345058624</v>
      </c>
      <c r="T46" s="50">
        <v>-3.0126474349864929E-2</v>
      </c>
      <c r="U46" s="50">
        <v>-9.6826163468539894E-2</v>
      </c>
      <c r="V46" s="50">
        <v>-9.2487548148768806E-2</v>
      </c>
      <c r="W46" s="50">
        <f t="shared" si="13"/>
        <v>-8.9675922903179162E-2</v>
      </c>
      <c r="X46" t="s">
        <v>434</v>
      </c>
      <c r="Y46" s="73">
        <v>0.48268212524080378</v>
      </c>
    </row>
    <row r="47" spans="1:27" ht="14.5" thickBot="1">
      <c r="A47" s="3">
        <v>44804</v>
      </c>
      <c r="B47" s="48">
        <v>97.771659999999997</v>
      </c>
      <c r="C47" s="48">
        <v>85.532079999999993</v>
      </c>
      <c r="D47" s="48">
        <v>139.81825000000001</v>
      </c>
      <c r="E47" s="48">
        <v>105.37438</v>
      </c>
      <c r="F47" s="48">
        <v>26.11336</v>
      </c>
      <c r="G47" s="48">
        <v>60.209519999999998</v>
      </c>
      <c r="H47">
        <v>89.55</v>
      </c>
      <c r="I47" s="48">
        <v>3.5185</v>
      </c>
      <c r="J47" s="49">
        <v>611.79930999999999</v>
      </c>
      <c r="K47" s="49">
        <v>7323.1701300000004</v>
      </c>
      <c r="L47" s="50">
        <v>0.12842237296836645</v>
      </c>
      <c r="M47" s="50">
        <v>-4.2425477173110293E-3</v>
      </c>
      <c r="N47" s="50">
        <v>-2.6155999753714965E-2</v>
      </c>
      <c r="O47" s="50">
        <v>9.0631125941596613E-2</v>
      </c>
      <c r="P47" s="50">
        <v>6.1946067726442733E-2</v>
      </c>
      <c r="Q47" s="50">
        <v>0.1236276461259449</v>
      </c>
      <c r="R47" s="47">
        <v>4.9161258464591649E-2</v>
      </c>
      <c r="S47" s="50">
        <v>-9.1969174609612736E-2</v>
      </c>
      <c r="T47" s="50">
        <v>-1.5391073177557058E-2</v>
      </c>
      <c r="U47" s="50">
        <v>2.1819392734288012E-2</v>
      </c>
      <c r="V47" s="50">
        <v>-4.1279406591634649E-2</v>
      </c>
      <c r="W47" s="50">
        <f t="shared" si="13"/>
        <v>4.9161258464591649E-2</v>
      </c>
      <c r="X47" s="64" t="s">
        <v>435</v>
      </c>
      <c r="Y47" s="64">
        <v>1.9896863234569038</v>
      </c>
      <c r="Z47" s="64"/>
    </row>
    <row r="48" spans="1:27" ht="14.5" thickBot="1">
      <c r="A48" s="3">
        <v>44771</v>
      </c>
      <c r="B48" s="48">
        <v>86.644559999999998</v>
      </c>
      <c r="C48" s="48">
        <v>85.896500000000003</v>
      </c>
      <c r="D48" s="48">
        <v>143.57355999999999</v>
      </c>
      <c r="E48" s="48">
        <v>96.617800000000003</v>
      </c>
      <c r="F48" s="48">
        <v>24.5901</v>
      </c>
      <c r="G48" s="48">
        <v>53.584940000000003</v>
      </c>
      <c r="H48">
        <v>98.62</v>
      </c>
      <c r="I48" s="48">
        <v>3.5735000000000001</v>
      </c>
      <c r="J48" s="49">
        <v>598.73527000000001</v>
      </c>
      <c r="K48" s="49">
        <v>7638.4821400000001</v>
      </c>
      <c r="L48" s="50">
        <v>8.4845775077380781E-2</v>
      </c>
      <c r="M48" s="50">
        <v>0.13183085778618042</v>
      </c>
      <c r="N48" s="50">
        <v>0.1312335474090689</v>
      </c>
      <c r="O48" s="50">
        <v>1.4719757890040652E-2</v>
      </c>
      <c r="P48" s="50">
        <v>3.6331292568325235E-2</v>
      </c>
      <c r="Q48" s="50">
        <v>0.14044651239211392</v>
      </c>
      <c r="R48" s="47">
        <v>9.0912393609145825E-2</v>
      </c>
      <c r="S48" s="50">
        <v>-6.7511346444780629E-2</v>
      </c>
      <c r="T48" s="50">
        <v>-3.6792452830188616E-2</v>
      </c>
      <c r="U48" s="50">
        <v>9.6102578905857827E-2</v>
      </c>
      <c r="V48" s="50">
        <v>9.1877167906923463E-2</v>
      </c>
      <c r="W48" s="50">
        <f t="shared" si="13"/>
        <v>9.0912393609145825E-2</v>
      </c>
    </row>
    <row r="49" spans="1:26">
      <c r="A49" s="3">
        <v>44742</v>
      </c>
      <c r="B49" s="48">
        <v>79.868089999999995</v>
      </c>
      <c r="C49" s="48">
        <v>75.891639999999995</v>
      </c>
      <c r="D49" s="48">
        <v>126.9177</v>
      </c>
      <c r="E49" s="48">
        <v>95.216239999999999</v>
      </c>
      <c r="F49" s="48">
        <v>23.72803</v>
      </c>
      <c r="G49" s="48">
        <v>46.985930000000003</v>
      </c>
      <c r="H49">
        <v>105.76</v>
      </c>
      <c r="I49" s="48">
        <v>3.71</v>
      </c>
      <c r="J49" s="49">
        <v>546.24018000000001</v>
      </c>
      <c r="K49" s="49">
        <v>6995.7339199999997</v>
      </c>
      <c r="L49" s="50">
        <v>-0.19449185461213614</v>
      </c>
      <c r="M49" s="50">
        <v>-0.10791660181990959</v>
      </c>
      <c r="N49" s="50">
        <v>-0.17107522609052095</v>
      </c>
      <c r="O49" s="50">
        <v>-0.18254741060250923</v>
      </c>
      <c r="P49" s="50">
        <v>-0.12418875539214902</v>
      </c>
      <c r="Q49" s="50">
        <v>-0.25201685599225554</v>
      </c>
      <c r="R49" s="47">
        <v>-0.16754896997946886</v>
      </c>
      <c r="S49" s="50">
        <v>-7.7701229615418144E-2</v>
      </c>
      <c r="T49" s="50">
        <v>-0.13640595903165742</v>
      </c>
      <c r="U49" s="50">
        <v>-0.16985360467974808</v>
      </c>
      <c r="V49" s="50">
        <v>-8.2956326460695284E-2</v>
      </c>
      <c r="W49" s="50">
        <f t="shared" si="13"/>
        <v>-0.16754896997946886</v>
      </c>
      <c r="Y49" s="65"/>
      <c r="Z49" s="65"/>
    </row>
    <row r="50" spans="1:26">
      <c r="A50" s="3">
        <v>44712</v>
      </c>
      <c r="B50" s="48">
        <v>99.152429999999995</v>
      </c>
      <c r="C50" s="48">
        <v>85.072360000000003</v>
      </c>
      <c r="D50" s="48">
        <v>153.11124000000001</v>
      </c>
      <c r="E50" s="48">
        <v>116.47922</v>
      </c>
      <c r="F50" s="48">
        <v>27.09263</v>
      </c>
      <c r="G50" s="48">
        <v>62.816830000000003</v>
      </c>
      <c r="H50">
        <v>114.67</v>
      </c>
      <c r="I50" s="48">
        <v>4.2960000000000003</v>
      </c>
      <c r="J50" s="49">
        <v>658.00463999999999</v>
      </c>
      <c r="K50" s="49">
        <v>7628.5722500000002</v>
      </c>
      <c r="L50" s="50">
        <v>0.18157974830286894</v>
      </c>
      <c r="M50" s="50">
        <v>0.13763458805317574</v>
      </c>
      <c r="N50" s="50">
        <v>0.12399863368211439</v>
      </c>
      <c r="O50" s="50">
        <v>0.17300452195868488</v>
      </c>
      <c r="P50" s="50">
        <v>0.13925049724360949</v>
      </c>
      <c r="Q50" s="50">
        <v>0.28760532269854044</v>
      </c>
      <c r="R50" s="47">
        <v>0.172298712727225</v>
      </c>
      <c r="S50" s="50">
        <v>9.5329066768554904E-2</v>
      </c>
      <c r="T50" s="50">
        <v>-2.5518883974140816E-2</v>
      </c>
      <c r="U50" s="50">
        <v>0.14953241002539608</v>
      </c>
      <c r="V50" s="50">
        <v>1.3000041562383213E-3</v>
      </c>
      <c r="W50" s="50">
        <f t="shared" si="13"/>
        <v>0.172298712727225</v>
      </c>
      <c r="Y50" s="63"/>
    </row>
    <row r="51" spans="1:26">
      <c r="A51" s="3">
        <v>44680</v>
      </c>
      <c r="B51" s="48">
        <v>83.915139999999994</v>
      </c>
      <c r="C51" s="48">
        <v>74.78004</v>
      </c>
      <c r="D51" s="48">
        <v>136.22013000000001</v>
      </c>
      <c r="E51" s="48">
        <v>99.299890000000005</v>
      </c>
      <c r="F51" s="48">
        <v>23.781099999999999</v>
      </c>
      <c r="G51" s="48">
        <v>48.785780000000003</v>
      </c>
      <c r="H51">
        <v>104.69</v>
      </c>
      <c r="I51" s="48">
        <v>4.4085000000000001</v>
      </c>
      <c r="J51" s="49">
        <v>572.41069000000005</v>
      </c>
      <c r="K51" s="49">
        <v>7618.66795</v>
      </c>
      <c r="L51" s="50">
        <v>-4.4800016755669803E-2</v>
      </c>
      <c r="M51" s="50">
        <v>3.2207393240163196E-2</v>
      </c>
      <c r="N51" s="50">
        <v>-3.7830828331369637E-2</v>
      </c>
      <c r="O51" s="50">
        <v>-1.4784597246374487E-2</v>
      </c>
      <c r="P51" s="50">
        <v>-2.3129161162266487E-2</v>
      </c>
      <c r="Q51" s="50">
        <v>-1.6235435082760041E-2</v>
      </c>
      <c r="R51" s="47">
        <v>-1.1954525716521492E-2</v>
      </c>
      <c r="S51" s="50">
        <v>4.397686477861984E-2</v>
      </c>
      <c r="T51" s="50">
        <v>-7.2090086297621592E-2</v>
      </c>
      <c r="U51" s="50">
        <v>-1.6353606369730156E-2</v>
      </c>
      <c r="V51" s="50">
        <v>-8.7428801835762626E-2</v>
      </c>
      <c r="W51" s="50">
        <f t="shared" si="13"/>
        <v>-1.1954525716521492E-2</v>
      </c>
      <c r="Y51" s="63"/>
    </row>
    <row r="52" spans="1:26">
      <c r="A52" s="3">
        <v>44651</v>
      </c>
      <c r="B52" s="48">
        <v>87.850859999999997</v>
      </c>
      <c r="C52" s="48">
        <v>72.446719999999999</v>
      </c>
      <c r="D52" s="48">
        <v>141.57606999999999</v>
      </c>
      <c r="E52" s="48">
        <v>100.79003</v>
      </c>
      <c r="F52" s="48">
        <v>24.344159999999999</v>
      </c>
      <c r="G52" s="48">
        <v>49.590910000000001</v>
      </c>
      <c r="H52">
        <v>100.28</v>
      </c>
      <c r="I52" s="48">
        <v>4.7510000000000003</v>
      </c>
      <c r="J52" s="49">
        <v>581.92729999999995</v>
      </c>
      <c r="K52" s="49">
        <v>8348.5737499999996</v>
      </c>
      <c r="L52" s="50">
        <v>5.7335422869249308E-2</v>
      </c>
      <c r="M52" s="50">
        <v>5.3175179818360174E-2</v>
      </c>
      <c r="N52" s="50">
        <v>0.13076387704154935</v>
      </c>
      <c r="O52" s="50">
        <v>4.6473088756963987E-2</v>
      </c>
      <c r="P52" s="50">
        <v>6.5043635299195657E-3</v>
      </c>
      <c r="Q52" s="50">
        <v>9.6157056593633161E-3</v>
      </c>
      <c r="R52" s="47">
        <v>4.9306442961231281E-2</v>
      </c>
      <c r="S52" s="50">
        <v>4.7638946928541648E-2</v>
      </c>
      <c r="T52" s="50">
        <v>6.656190369289483E-2</v>
      </c>
      <c r="U52" s="50">
        <v>8.7824459876283401E-2</v>
      </c>
      <c r="V52" s="50">
        <v>3.6722769171593672E-2</v>
      </c>
      <c r="W52" s="50">
        <f t="shared" si="13"/>
        <v>4.9306442961231281E-2</v>
      </c>
      <c r="Y52" s="63"/>
    </row>
    <row r="53" spans="1:26">
      <c r="A53" s="3">
        <v>44620</v>
      </c>
      <c r="B53" s="48">
        <v>83.087029999999999</v>
      </c>
      <c r="C53" s="48">
        <v>68.78886</v>
      </c>
      <c r="D53" s="48">
        <v>125.20392</v>
      </c>
      <c r="E53" s="48">
        <v>96.314019999999999</v>
      </c>
      <c r="F53" s="48">
        <v>24.18684</v>
      </c>
      <c r="G53" s="48">
        <v>49.118600000000001</v>
      </c>
      <c r="H53">
        <v>95.72</v>
      </c>
      <c r="I53" s="48">
        <v>4.4545000000000003</v>
      </c>
      <c r="J53" s="49">
        <v>534.94596000000001</v>
      </c>
      <c r="K53" s="49">
        <v>8052.85077</v>
      </c>
      <c r="L53" s="50">
        <v>7.5797282456277149E-2</v>
      </c>
      <c r="M53" s="50">
        <v>4.3830373159988945E-2</v>
      </c>
      <c r="N53" s="50">
        <v>0.10798644723676198</v>
      </c>
      <c r="O53" s="50">
        <v>3.0857541134379662E-2</v>
      </c>
      <c r="P53" s="50">
        <v>-4.582681091726204E-2</v>
      </c>
      <c r="Q53" s="50">
        <v>0.17757565455965163</v>
      </c>
      <c r="R53" s="47">
        <v>6.2884641034704036E-2</v>
      </c>
      <c r="S53" s="50">
        <v>8.5876347135564357E-2</v>
      </c>
      <c r="T53" s="50">
        <v>3.0061278760550536E-2</v>
      </c>
      <c r="U53" s="50">
        <v>6.3665583321534047E-2</v>
      </c>
      <c r="V53" s="50">
        <v>-3.0367273159837449E-2</v>
      </c>
      <c r="W53" s="50">
        <f t="shared" si="13"/>
        <v>6.2884641034704036E-2</v>
      </c>
      <c r="Y53" s="63"/>
    </row>
    <row r="54" spans="1:26">
      <c r="A54" s="3">
        <v>44592</v>
      </c>
      <c r="B54" s="48">
        <v>77.232979999999998</v>
      </c>
      <c r="C54" s="48">
        <v>65.900419999999997</v>
      </c>
      <c r="D54" s="48">
        <v>113.00131</v>
      </c>
      <c r="E54" s="48">
        <v>93.430970000000002</v>
      </c>
      <c r="F54" s="48">
        <v>25.348479999999999</v>
      </c>
      <c r="G54" s="48">
        <v>41.71163</v>
      </c>
      <c r="H54">
        <v>88.15</v>
      </c>
      <c r="I54" s="48">
        <v>4.3244999999999996</v>
      </c>
      <c r="J54" s="49">
        <v>502.92683</v>
      </c>
      <c r="K54" s="49">
        <v>8305.0525699999998</v>
      </c>
      <c r="L54" s="50">
        <v>0.22776391216016423</v>
      </c>
      <c r="M54" s="50">
        <v>0.24137929735365615</v>
      </c>
      <c r="N54" s="50">
        <v>0.1191308950031682</v>
      </c>
      <c r="O54" s="50">
        <v>0.26420740309354818</v>
      </c>
      <c r="P54" s="50">
        <v>0.16109658062890775</v>
      </c>
      <c r="Q54" s="50">
        <v>0.14801366443421471</v>
      </c>
      <c r="R54" s="47">
        <v>0.18676556810269901</v>
      </c>
      <c r="S54" s="50">
        <v>0.17205158888445693</v>
      </c>
      <c r="T54" s="50">
        <v>-3.1141480900638618E-2</v>
      </c>
      <c r="U54" s="50">
        <v>0.18969347050436713</v>
      </c>
      <c r="V54" s="50">
        <v>-5.19988554656583E-2</v>
      </c>
      <c r="W54" s="50">
        <f t="shared" si="13"/>
        <v>0.18676556810269901</v>
      </c>
      <c r="Y54" s="63"/>
    </row>
    <row r="55" spans="1:26">
      <c r="A55" s="3">
        <v>44561</v>
      </c>
      <c r="B55" s="48">
        <v>62.9054</v>
      </c>
      <c r="C55" s="48">
        <v>53.086449999999999</v>
      </c>
      <c r="D55" s="48">
        <v>100.97238</v>
      </c>
      <c r="E55" s="48">
        <v>73.904780000000002</v>
      </c>
      <c r="F55" s="48">
        <v>21.831499999999998</v>
      </c>
      <c r="G55" s="48">
        <v>36.333739999999999</v>
      </c>
      <c r="H55">
        <v>75.209999999999994</v>
      </c>
      <c r="I55" s="48">
        <v>4.4634999999999998</v>
      </c>
      <c r="J55" s="49">
        <v>422.73647999999997</v>
      </c>
      <c r="K55" s="49">
        <v>8760.5933999999997</v>
      </c>
      <c r="L55" s="50">
        <v>3.2087283790942944E-2</v>
      </c>
      <c r="M55" s="50">
        <v>2.2560239066647725E-2</v>
      </c>
      <c r="N55" s="50">
        <v>3.9691664602159671E-2</v>
      </c>
      <c r="O55" s="50">
        <v>4.4771279158401622E-2</v>
      </c>
      <c r="P55" s="50">
        <v>2.5808855556959998E-2</v>
      </c>
      <c r="Q55" s="50">
        <v>6.7275809965150479E-2</v>
      </c>
      <c r="R55" s="47">
        <v>4.00215696698639E-2</v>
      </c>
      <c r="S55" s="50">
        <v>0.13644605621033534</v>
      </c>
      <c r="T55" s="50">
        <v>4.3361383824217059E-2</v>
      </c>
      <c r="U55" s="50">
        <v>2.9309086166846354E-2</v>
      </c>
      <c r="V55" s="50">
        <v>4.4455113564633386E-2</v>
      </c>
      <c r="W55" s="50">
        <f t="shared" si="13"/>
        <v>4.00215696698639E-2</v>
      </c>
      <c r="Y55" s="63"/>
    </row>
    <row r="56" spans="1:26">
      <c r="A56" s="3">
        <v>44530</v>
      </c>
      <c r="B56" s="48">
        <v>60.949689999999997</v>
      </c>
      <c r="C56" s="48">
        <v>51.915230000000001</v>
      </c>
      <c r="D56" s="48">
        <v>97.117620000000002</v>
      </c>
      <c r="E56" s="48">
        <v>70.737759999999994</v>
      </c>
      <c r="F56" s="48">
        <v>21.282229999999998</v>
      </c>
      <c r="G56" s="48">
        <v>34.043439999999997</v>
      </c>
      <c r="H56">
        <v>66.180000000000007</v>
      </c>
      <c r="I56" s="48">
        <v>4.2779999999999996</v>
      </c>
      <c r="J56" s="49">
        <v>410.69925999999998</v>
      </c>
      <c r="K56" s="49">
        <v>8387.7165100000002</v>
      </c>
      <c r="L56" s="50">
        <v>-5.8531378714050897E-2</v>
      </c>
      <c r="M56" s="50">
        <v>-5.9342428641523615E-2</v>
      </c>
      <c r="N56" s="50">
        <v>-2.7555303910820061E-3</v>
      </c>
      <c r="O56" s="50">
        <v>-5.9052635261476416E-2</v>
      </c>
      <c r="P56" s="50">
        <v>-8.7863252112523993E-2</v>
      </c>
      <c r="Q56" s="50">
        <v>4.9401017174961259E-2</v>
      </c>
      <c r="R56" s="47">
        <v>-3.1922565846328951E-2</v>
      </c>
      <c r="S56" s="50">
        <v>-0.20808902716285738</v>
      </c>
      <c r="T56" s="50">
        <v>-2.0604395604395753E-2</v>
      </c>
      <c r="U56" s="50">
        <v>-5.8449095739255608E-2</v>
      </c>
      <c r="V56" s="50">
        <v>-7.3502623357307728E-3</v>
      </c>
      <c r="W56" s="50">
        <f t="shared" si="13"/>
        <v>-3.1922565846328951E-2</v>
      </c>
      <c r="Y56" s="63"/>
    </row>
    <row r="57" spans="1:26">
      <c r="A57" s="3">
        <v>44498</v>
      </c>
      <c r="B57" s="48">
        <v>64.738950000000003</v>
      </c>
      <c r="C57" s="48">
        <v>55.190359999999998</v>
      </c>
      <c r="D57" s="48">
        <v>97.38597</v>
      </c>
      <c r="E57" s="48">
        <v>75.177170000000004</v>
      </c>
      <c r="F57" s="48">
        <v>23.332280000000001</v>
      </c>
      <c r="G57" s="48">
        <v>32.440829999999998</v>
      </c>
      <c r="H57">
        <v>83.57</v>
      </c>
      <c r="I57" s="48">
        <v>4.3680000000000003</v>
      </c>
      <c r="J57" s="49">
        <v>436.19443000000001</v>
      </c>
      <c r="K57" s="49">
        <v>8449.8249400000004</v>
      </c>
      <c r="L57" s="50">
        <v>0.1057622179825064</v>
      </c>
      <c r="M57" s="50">
        <v>9.6055892726637282E-2</v>
      </c>
      <c r="N57" s="50">
        <v>0.12853619356882739</v>
      </c>
      <c r="O57" s="50">
        <v>0.15714205015179039</v>
      </c>
      <c r="P57" s="50">
        <v>5.3420777224857607E-2</v>
      </c>
      <c r="Q57" s="50">
        <v>0.128696263916114</v>
      </c>
      <c r="R57" s="47">
        <v>0.11277023551764534</v>
      </c>
      <c r="S57" s="50">
        <v>0.11382113821138207</v>
      </c>
      <c r="T57" s="50">
        <v>6.8231841526045445E-2</v>
      </c>
      <c r="U57" s="50">
        <v>0.10183475258467167</v>
      </c>
      <c r="V57" s="50">
        <v>6.9786201355717115E-2</v>
      </c>
      <c r="W57" s="50">
        <f t="shared" si="13"/>
        <v>0.11277023551764534</v>
      </c>
      <c r="Y57" s="63"/>
    </row>
    <row r="58" spans="1:26">
      <c r="A58" s="3">
        <v>44469</v>
      </c>
      <c r="B58" s="48">
        <v>58.546900000000001</v>
      </c>
      <c r="C58" s="48">
        <v>50.3536</v>
      </c>
      <c r="D58" s="48">
        <v>86.294060000000002</v>
      </c>
      <c r="E58" s="48">
        <v>64.967969999999994</v>
      </c>
      <c r="F58" s="48">
        <v>22.149059999999999</v>
      </c>
      <c r="G58" s="48">
        <v>28.741859999999999</v>
      </c>
      <c r="H58">
        <v>75.03</v>
      </c>
      <c r="I58" s="48">
        <v>4.0890000000000004</v>
      </c>
      <c r="J58" s="49">
        <v>395.88008000000002</v>
      </c>
      <c r="K58" s="49">
        <v>7898.6108899999999</v>
      </c>
      <c r="L58" s="50">
        <v>0.22042145228879173</v>
      </c>
      <c r="M58" s="50">
        <v>7.8870161956079876E-2</v>
      </c>
      <c r="N58" s="50">
        <v>4.8362097850138674E-2</v>
      </c>
      <c r="O58" s="50">
        <v>0.18883289266884207</v>
      </c>
      <c r="P58" s="50">
        <v>0.11733470815895775</v>
      </c>
      <c r="Q58" s="50">
        <v>0.2227519241993916</v>
      </c>
      <c r="R58" s="47">
        <v>0.131230356966682</v>
      </c>
      <c r="S58" s="50">
        <v>9.532846715328458E-2</v>
      </c>
      <c r="T58" s="50">
        <v>-6.2155963302752304E-2</v>
      </c>
      <c r="U58" s="50">
        <v>9.281729223736046E-2</v>
      </c>
      <c r="V58" s="50">
        <v>-4.6827788823446737E-2</v>
      </c>
      <c r="W58" s="50">
        <f t="shared" si="13"/>
        <v>0.131230356966682</v>
      </c>
      <c r="Y58" s="63"/>
    </row>
    <row r="59" spans="1:26">
      <c r="A59" s="3">
        <v>44439</v>
      </c>
      <c r="B59" s="48">
        <v>47.97269</v>
      </c>
      <c r="C59" s="48">
        <v>46.672530000000002</v>
      </c>
      <c r="D59" s="48">
        <v>82.313220000000001</v>
      </c>
      <c r="E59" s="48">
        <v>54.648530000000001</v>
      </c>
      <c r="F59" s="48">
        <v>19.823119999999999</v>
      </c>
      <c r="G59" s="48">
        <v>23.505880000000001</v>
      </c>
      <c r="H59">
        <v>68.5</v>
      </c>
      <c r="I59" s="48">
        <v>4.3600000000000003</v>
      </c>
      <c r="J59" s="49">
        <v>362.25641999999999</v>
      </c>
      <c r="K59" s="49">
        <v>8286.6566999999995</v>
      </c>
      <c r="L59" s="50">
        <v>-9.454154566868489E-3</v>
      </c>
      <c r="M59" s="50">
        <v>-3.8645113051430702E-2</v>
      </c>
      <c r="N59" s="50">
        <v>-3.6689224179547231E-2</v>
      </c>
      <c r="O59" s="50">
        <v>-7.3291316887613034E-2</v>
      </c>
      <c r="P59" s="50">
        <v>2.4254264427853833E-2</v>
      </c>
      <c r="Q59" s="50">
        <v>0.14357578210746746</v>
      </c>
      <c r="R59" s="47">
        <v>3.8408784833460661E-3</v>
      </c>
      <c r="S59" s="50">
        <v>-7.36984448951995E-2</v>
      </c>
      <c r="T59" s="50">
        <v>-2.7328499721137711E-2</v>
      </c>
      <c r="U59" s="50">
        <v>-2.8768740811671689E-2</v>
      </c>
      <c r="V59" s="50">
        <v>2.9980599057431556E-2</v>
      </c>
      <c r="W59" s="50">
        <f t="shared" si="13"/>
        <v>3.8408784833460661E-3</v>
      </c>
      <c r="Y59" s="63"/>
    </row>
    <row r="60" spans="1:26">
      <c r="A60" s="3">
        <v>44407</v>
      </c>
      <c r="B60" s="48">
        <v>48.43056</v>
      </c>
      <c r="C60" s="48">
        <v>48.548699999999997</v>
      </c>
      <c r="D60" s="48">
        <v>85.448250000000002</v>
      </c>
      <c r="E60" s="48">
        <v>58.970559999999999</v>
      </c>
      <c r="F60" s="48">
        <v>19.35371</v>
      </c>
      <c r="G60" s="48">
        <v>20.55472</v>
      </c>
      <c r="H60">
        <v>73.95</v>
      </c>
      <c r="I60" s="48">
        <v>4.4824999999999999</v>
      </c>
      <c r="J60" s="49">
        <v>372.98678000000001</v>
      </c>
      <c r="K60" s="49">
        <v>8045.44931</v>
      </c>
      <c r="L60" s="50">
        <v>-7.2436455066644756E-2</v>
      </c>
      <c r="M60" s="50">
        <v>-8.7349479126719531E-2</v>
      </c>
      <c r="N60" s="50">
        <v>-2.7973991259208408E-2</v>
      </c>
      <c r="O60" s="50">
        <v>-0.1110348664884131</v>
      </c>
      <c r="P60" s="50">
        <v>-8.4784275115491359E-2</v>
      </c>
      <c r="Q60" s="50">
        <v>-0.11476550764184612</v>
      </c>
      <c r="R60" s="47">
        <v>-8.5181623926335701E-2</v>
      </c>
      <c r="S60" s="50">
        <v>6.5332788893426308E-3</v>
      </c>
      <c r="T60" s="50">
        <v>4.511541151783649E-2</v>
      </c>
      <c r="U60" s="50">
        <v>-8.4395553961796321E-2</v>
      </c>
      <c r="V60" s="50">
        <v>2.3453291999374626E-2</v>
      </c>
      <c r="W60" s="50">
        <f t="shared" si="13"/>
        <v>-8.5181623926335701E-2</v>
      </c>
      <c r="Y60" s="63"/>
    </row>
    <row r="61" spans="1:26">
      <c r="A61" s="3">
        <v>44377</v>
      </c>
      <c r="B61" s="48">
        <v>52.21266</v>
      </c>
      <c r="C61" s="48">
        <v>53.195279999999997</v>
      </c>
      <c r="D61" s="48">
        <v>87.90737</v>
      </c>
      <c r="E61" s="48">
        <v>66.336190000000002</v>
      </c>
      <c r="F61" s="48">
        <v>21.146609999999999</v>
      </c>
      <c r="G61" s="48">
        <v>23.219519999999999</v>
      </c>
      <c r="H61">
        <v>73.47</v>
      </c>
      <c r="I61" s="48">
        <v>4.2889999999999997</v>
      </c>
      <c r="J61" s="49">
        <v>407.36671999999999</v>
      </c>
      <c r="K61" s="49">
        <v>7861.0810799999999</v>
      </c>
      <c r="L61" s="50">
        <v>9.2572663052564952E-2</v>
      </c>
      <c r="M61" s="50">
        <v>8.0692208208544836E-2</v>
      </c>
      <c r="N61" s="50">
        <v>9.1531355053906527E-3</v>
      </c>
      <c r="O61" s="50">
        <v>3.8585982761676352E-2</v>
      </c>
      <c r="P61" s="50">
        <v>7.2437915971443889E-3</v>
      </c>
      <c r="Q61" s="50">
        <v>0.11188409350362782</v>
      </c>
      <c r="R61" s="47">
        <v>4.9511842315276812E-2</v>
      </c>
      <c r="S61" s="50">
        <v>0.10781061519903501</v>
      </c>
      <c r="T61" s="50">
        <v>-8.3057188669161008E-2</v>
      </c>
      <c r="U61" s="50">
        <v>4.5021506139592438E-2</v>
      </c>
      <c r="V61" s="50">
        <v>2.3005150965854648E-2</v>
      </c>
      <c r="W61" s="50">
        <f t="shared" si="13"/>
        <v>4.9511842315276812E-2</v>
      </c>
      <c r="Y61" s="63"/>
    </row>
    <row r="62" spans="1:26">
      <c r="A62" s="3">
        <v>44344</v>
      </c>
      <c r="B62" s="48">
        <v>47.788730000000001</v>
      </c>
      <c r="C62" s="48">
        <v>49.22334</v>
      </c>
      <c r="D62" s="48">
        <v>87.110039999999998</v>
      </c>
      <c r="E62" s="48">
        <v>63.871639999999999</v>
      </c>
      <c r="F62" s="48">
        <v>20.994530000000001</v>
      </c>
      <c r="G62" s="48">
        <v>20.883040000000001</v>
      </c>
      <c r="H62">
        <v>66.319999999999993</v>
      </c>
      <c r="I62" s="48">
        <v>4.6775000000000002</v>
      </c>
      <c r="J62" s="49">
        <v>389.81659000000002</v>
      </c>
      <c r="K62" s="49">
        <v>7684.3025399999997</v>
      </c>
      <c r="L62" s="50">
        <v>9.8430391128841332E-2</v>
      </c>
      <c r="M62" s="50">
        <v>3.4596953884109993E-2</v>
      </c>
      <c r="N62" s="50">
        <v>1.9311801614937396E-2</v>
      </c>
      <c r="O62" s="50">
        <v>9.098312871306069E-2</v>
      </c>
      <c r="P62" s="50">
        <v>5.4737028252714426E-2</v>
      </c>
      <c r="Q62" s="50">
        <v>0.13601345610066851</v>
      </c>
      <c r="R62" s="47">
        <v>6.71284737130982E-2</v>
      </c>
      <c r="S62" s="50">
        <v>4.3095312991506596E-2</v>
      </c>
      <c r="T62" s="50">
        <v>4.6888988361683204E-2</v>
      </c>
      <c r="U62" s="50">
        <v>4.9020120199995354E-2</v>
      </c>
      <c r="V62" s="50">
        <v>6.5344831542428761E-3</v>
      </c>
      <c r="W62" s="50">
        <f t="shared" si="13"/>
        <v>6.71284737130982E-2</v>
      </c>
      <c r="Y62" s="63"/>
    </row>
    <row r="63" spans="1:26">
      <c r="A63" s="3">
        <v>44316</v>
      </c>
      <c r="B63" s="48">
        <v>43.50638</v>
      </c>
      <c r="C63" s="48">
        <v>47.577309999999997</v>
      </c>
      <c r="D63" s="48">
        <v>85.45966</v>
      </c>
      <c r="E63" s="48">
        <v>58.545029999999997</v>
      </c>
      <c r="F63" s="48">
        <v>19.904990000000002</v>
      </c>
      <c r="G63" s="48">
        <v>18.382739999999998</v>
      </c>
      <c r="H63">
        <v>63.58</v>
      </c>
      <c r="I63" s="48">
        <v>4.468</v>
      </c>
      <c r="J63" s="49">
        <v>371.60068000000001</v>
      </c>
      <c r="K63" s="49">
        <v>7634.4155799999999</v>
      </c>
      <c r="L63" s="50">
        <v>-3.4547908471698197E-2</v>
      </c>
      <c r="M63" s="50">
        <v>2.5255288562757716E-2</v>
      </c>
      <c r="N63" s="50">
        <v>-1.641373306425975E-2</v>
      </c>
      <c r="O63" s="50">
        <v>2.0986141835820815E-2</v>
      </c>
      <c r="P63" s="50">
        <v>3.3264864253170545E-2</v>
      </c>
      <c r="Q63" s="50">
        <v>7.0023096946639329E-2</v>
      </c>
      <c r="R63" s="47">
        <v>2.6623131706825731E-2</v>
      </c>
      <c r="S63" s="50">
        <v>7.4712643678160884E-2</v>
      </c>
      <c r="T63" s="50">
        <v>0.11825804029533238</v>
      </c>
      <c r="U63" s="50">
        <v>4.6338516434276666E-3</v>
      </c>
      <c r="V63" s="50">
        <v>5.3085846562554773E-2</v>
      </c>
      <c r="W63" s="50">
        <f t="shared" si="13"/>
        <v>2.6623131706825731E-2</v>
      </c>
      <c r="Y63" s="63"/>
    </row>
    <row r="64" spans="1:26">
      <c r="A64" s="3">
        <v>44286</v>
      </c>
      <c r="B64" s="48">
        <v>45.063220000000001</v>
      </c>
      <c r="C64" s="48">
        <v>46.405329999999999</v>
      </c>
      <c r="D64" s="48">
        <v>86.885779999999997</v>
      </c>
      <c r="E64" s="48">
        <v>57.341650000000001</v>
      </c>
      <c r="F64" s="48">
        <v>19.26417</v>
      </c>
      <c r="G64" s="48">
        <v>17.179760000000002</v>
      </c>
      <c r="H64">
        <v>59.16</v>
      </c>
      <c r="I64" s="48">
        <v>3.9954999999999998</v>
      </c>
      <c r="J64" s="49">
        <v>369.88668000000001</v>
      </c>
      <c r="K64" s="49">
        <v>7249.5662199999997</v>
      </c>
      <c r="L64" s="50">
        <v>1.8458178961459293E-2</v>
      </c>
      <c r="M64" s="50">
        <v>2.6852880389805156E-2</v>
      </c>
      <c r="N64" s="50">
        <v>4.7900003606137664E-2</v>
      </c>
      <c r="O64" s="50">
        <v>0.12345106241831272</v>
      </c>
      <c r="P64" s="50">
        <v>-2.4581029886638905E-3</v>
      </c>
      <c r="Q64" s="50">
        <v>2.6894491393212983E-2</v>
      </c>
      <c r="R64" s="47">
        <v>4.4528066963760923E-2</v>
      </c>
      <c r="S64" s="50">
        <v>-3.8048780487804912E-2</v>
      </c>
      <c r="T64" s="50">
        <v>-2.3701893708002575E-2</v>
      </c>
      <c r="U64" s="50">
        <v>2.6920814335609E-2</v>
      </c>
      <c r="V64" s="50">
        <v>4.3388582903555406E-2</v>
      </c>
      <c r="W64" s="50">
        <f t="shared" si="13"/>
        <v>4.4528066963760923E-2</v>
      </c>
      <c r="Y64" s="63"/>
    </row>
    <row r="65" spans="1:35">
      <c r="A65" s="3">
        <v>44253</v>
      </c>
      <c r="B65" s="48">
        <v>44.246510000000001</v>
      </c>
      <c r="C65" s="48">
        <v>45.191800000000001</v>
      </c>
      <c r="D65" s="48">
        <v>82.914190000000005</v>
      </c>
      <c r="E65" s="48">
        <v>51.04063</v>
      </c>
      <c r="F65" s="48">
        <v>19.311640000000001</v>
      </c>
      <c r="G65" s="48">
        <v>16.72982</v>
      </c>
      <c r="H65">
        <v>61.5</v>
      </c>
      <c r="I65" s="48">
        <v>4.0925000000000002</v>
      </c>
      <c r="J65" s="49">
        <v>360.19006999999999</v>
      </c>
      <c r="K65" s="49">
        <v>6948.0980900000004</v>
      </c>
      <c r="L65" s="50">
        <v>0.31120817286435476</v>
      </c>
      <c r="M65" s="50">
        <v>0.23312501927107454</v>
      </c>
      <c r="N65" s="50">
        <v>0.19029981234093762</v>
      </c>
      <c r="O65" s="50">
        <v>0.26687587400697654</v>
      </c>
      <c r="P65" s="50">
        <v>0.11319499606293304</v>
      </c>
      <c r="Q65" s="50">
        <v>0.30862741263664284</v>
      </c>
      <c r="R65" s="47">
        <v>0.22242462286371292</v>
      </c>
      <c r="S65" s="50">
        <v>0.17816091954022983</v>
      </c>
      <c r="T65" s="50">
        <v>0.15087176602924646</v>
      </c>
      <c r="U65" s="50">
        <v>0.2147435007829106</v>
      </c>
      <c r="V65" s="50">
        <v>2.7129436030761456E-2</v>
      </c>
      <c r="W65" s="50">
        <f t="shared" si="13"/>
        <v>0.22242462286371292</v>
      </c>
      <c r="Y65" s="63"/>
    </row>
    <row r="66" spans="1:35">
      <c r="A66" s="3">
        <v>44225</v>
      </c>
      <c r="B66" s="48">
        <v>33.744840000000003</v>
      </c>
      <c r="C66" s="48">
        <v>36.64819</v>
      </c>
      <c r="D66" s="48">
        <v>69.658240000000006</v>
      </c>
      <c r="E66" s="48">
        <v>40.288580000000003</v>
      </c>
      <c r="F66" s="48">
        <v>17.347940000000001</v>
      </c>
      <c r="G66" s="48">
        <v>12.78425</v>
      </c>
      <c r="H66">
        <v>52.2</v>
      </c>
      <c r="I66" s="48">
        <v>3.556</v>
      </c>
      <c r="J66" s="49">
        <v>296.51533000000001</v>
      </c>
      <c r="K66" s="49">
        <v>6764.57888</v>
      </c>
      <c r="L66" s="50">
        <v>1.0002634145647171E-3</v>
      </c>
      <c r="M66" s="50">
        <v>8.7821672733835232E-2</v>
      </c>
      <c r="N66" s="50">
        <v>8.881013193559939E-3</v>
      </c>
      <c r="O66" s="50">
        <v>2.8233389897946326E-2</v>
      </c>
      <c r="P66" s="50">
        <v>8.2845994773009357E-2</v>
      </c>
      <c r="Q66" s="50">
        <v>4.1112724471289663E-2</v>
      </c>
      <c r="R66" s="47">
        <v>4.9778959013928106E-2</v>
      </c>
      <c r="S66" s="50">
        <v>7.5845012366034581E-2</v>
      </c>
      <c r="T66" s="50">
        <v>1.0514350667803374E-2</v>
      </c>
      <c r="U66" s="50">
        <v>3.6254558061154407E-2</v>
      </c>
      <c r="V66" s="50">
        <v>-1.04080482202632E-2</v>
      </c>
      <c r="W66" s="50">
        <f t="shared" si="13"/>
        <v>4.9778959013928106E-2</v>
      </c>
      <c r="Y66" s="63"/>
    </row>
    <row r="67" spans="1:35">
      <c r="A67" s="3">
        <v>44196</v>
      </c>
      <c r="B67" s="48">
        <v>33.711120000000001</v>
      </c>
      <c r="C67" s="48">
        <v>33.689520000000002</v>
      </c>
      <c r="D67" s="48">
        <v>69.045050000000003</v>
      </c>
      <c r="E67" s="48">
        <v>39.18233</v>
      </c>
      <c r="F67" s="48">
        <v>16.020689999999998</v>
      </c>
      <c r="G67" s="48">
        <v>12.27941</v>
      </c>
      <c r="H67">
        <v>48.52</v>
      </c>
      <c r="I67" s="48">
        <v>3.5190000000000001</v>
      </c>
      <c r="J67" s="49">
        <v>286.14139999999998</v>
      </c>
      <c r="K67" s="49">
        <v>6835.7254400000002</v>
      </c>
      <c r="L67" s="50">
        <v>1.0869408767493871E-2</v>
      </c>
      <c r="M67" s="50">
        <v>8.1038273599956856E-2</v>
      </c>
      <c r="N67" s="50">
        <v>-3.1314563198874934E-2</v>
      </c>
      <c r="O67" s="50">
        <v>6.3779826417094121E-2</v>
      </c>
      <c r="P67" s="50">
        <v>4.9080031798459434E-2</v>
      </c>
      <c r="Q67" s="50">
        <v>0.13806145827154648</v>
      </c>
      <c r="R67" s="47">
        <v>6.0129005377636394E-2</v>
      </c>
      <c r="S67" s="50">
        <v>7.0136744596382972E-2</v>
      </c>
      <c r="T67" s="50">
        <v>2.8796959508843756E-2</v>
      </c>
      <c r="U67" s="50">
        <v>4.2720578562419842E-2</v>
      </c>
      <c r="V67" s="50">
        <v>3.8049805835205008E-2</v>
      </c>
      <c r="W67" s="50">
        <f t="shared" si="13"/>
        <v>6.0129005377636394E-2</v>
      </c>
      <c r="Y67" s="63"/>
    </row>
    <row r="68" spans="1:35">
      <c r="A68" s="3">
        <v>44165</v>
      </c>
      <c r="B68" s="48">
        <v>33.348640000000003</v>
      </c>
      <c r="C68" s="48">
        <v>31.16404</v>
      </c>
      <c r="D68" s="48">
        <v>71.277060000000006</v>
      </c>
      <c r="E68" s="48">
        <v>36.833120000000001</v>
      </c>
      <c r="F68" s="48">
        <v>15.271179999999999</v>
      </c>
      <c r="G68" s="48">
        <v>10.789759999999999</v>
      </c>
      <c r="H68">
        <v>45.34</v>
      </c>
      <c r="I68" s="48">
        <v>3.4205000000000001</v>
      </c>
      <c r="J68" s="49">
        <v>274.41809999999998</v>
      </c>
      <c r="K68" s="49">
        <v>6585.1613299999999</v>
      </c>
    </row>
    <row r="69" spans="1:35">
      <c r="A69" s="3"/>
      <c r="B69" s="48"/>
    </row>
    <row r="70" spans="1:35">
      <c r="A70" s="3"/>
      <c r="B70" s="48"/>
    </row>
    <row r="71" spans="1:35">
      <c r="A71" s="3"/>
      <c r="B71" s="48"/>
    </row>
    <row r="72" spans="1:35" s="48" customFormat="1">
      <c r="A72" s="3"/>
      <c r="H72"/>
      <c r="J72" s="49"/>
      <c r="K72" s="49"/>
      <c r="L72" s="50"/>
      <c r="M72" s="50"/>
      <c r="N72" s="50"/>
      <c r="O72" s="50"/>
      <c r="P72" s="50"/>
      <c r="Q72" s="50"/>
      <c r="R72" s="47"/>
      <c r="S72" s="50"/>
      <c r="T72" s="50"/>
      <c r="U72" s="50"/>
      <c r="V72" s="50"/>
      <c r="W72" s="50"/>
      <c r="X72"/>
      <c r="Y72"/>
      <c r="Z72"/>
      <c r="AA72"/>
      <c r="AB72"/>
      <c r="AC72"/>
      <c r="AD72"/>
      <c r="AE72"/>
      <c r="AF72"/>
      <c r="AG72"/>
      <c r="AH72"/>
      <c r="AI72"/>
    </row>
    <row r="73" spans="1:35" s="48" customFormat="1">
      <c r="A73" s="3"/>
      <c r="H73"/>
      <c r="J73" s="49"/>
      <c r="K73" s="49"/>
      <c r="L73" s="50"/>
      <c r="M73" s="50"/>
      <c r="N73" s="50"/>
      <c r="O73" s="50"/>
      <c r="P73" s="50"/>
      <c r="Q73" s="50"/>
      <c r="R73" s="47"/>
      <c r="S73" s="50"/>
      <c r="T73" s="50"/>
      <c r="U73" s="50"/>
      <c r="V73" s="50"/>
      <c r="W73" s="50"/>
      <c r="X73"/>
      <c r="Y73"/>
      <c r="Z73"/>
      <c r="AA73"/>
      <c r="AB73"/>
      <c r="AC73"/>
      <c r="AD73"/>
      <c r="AE73"/>
      <c r="AF73"/>
      <c r="AG73"/>
      <c r="AH73"/>
      <c r="AI73"/>
    </row>
    <row r="74" spans="1:35" s="48" customFormat="1">
      <c r="A74" s="3"/>
      <c r="H74"/>
      <c r="J74" s="49"/>
      <c r="K74" s="49"/>
      <c r="L74" s="50"/>
      <c r="M74" s="50"/>
      <c r="N74" s="50"/>
      <c r="O74" s="50"/>
      <c r="P74" s="50"/>
      <c r="Q74" s="50"/>
      <c r="R74" s="47"/>
      <c r="S74" s="50"/>
      <c r="T74" s="50"/>
      <c r="U74" s="50"/>
      <c r="V74" s="50"/>
      <c r="W74" s="50"/>
      <c r="X74"/>
      <c r="Y74"/>
      <c r="Z74"/>
      <c r="AA74"/>
      <c r="AB74"/>
      <c r="AC74"/>
      <c r="AD74"/>
      <c r="AE74"/>
      <c r="AF74"/>
      <c r="AG74"/>
      <c r="AH74"/>
      <c r="AI74"/>
    </row>
    <row r="75" spans="1:35" s="48" customFormat="1">
      <c r="A75" s="3"/>
      <c r="H75"/>
      <c r="J75" s="49"/>
      <c r="K75" s="49"/>
      <c r="L75" s="50"/>
      <c r="M75" s="50"/>
      <c r="N75" s="50"/>
      <c r="O75" s="50"/>
      <c r="P75" s="50"/>
      <c r="Q75" s="50"/>
      <c r="R75" s="47"/>
      <c r="S75" s="50"/>
      <c r="T75" s="50"/>
      <c r="U75" s="50"/>
      <c r="V75" s="50"/>
      <c r="W75" s="50"/>
      <c r="X75"/>
      <c r="Y75"/>
      <c r="Z75"/>
      <c r="AA75"/>
      <c r="AB75"/>
      <c r="AC75"/>
      <c r="AD75"/>
      <c r="AE75"/>
      <c r="AF75"/>
      <c r="AG75"/>
      <c r="AH75"/>
      <c r="AI75"/>
    </row>
    <row r="76" spans="1:35" s="48" customFormat="1">
      <c r="A76" s="3"/>
      <c r="H76"/>
      <c r="J76" s="49"/>
      <c r="K76" s="49"/>
      <c r="L76" s="50"/>
      <c r="M76" s="50"/>
      <c r="N76" s="50"/>
      <c r="O76" s="50"/>
      <c r="P76" s="50"/>
      <c r="Q76" s="50"/>
      <c r="R76" s="47"/>
      <c r="S76" s="50"/>
      <c r="T76" s="50"/>
      <c r="U76" s="50"/>
      <c r="V76" s="50"/>
      <c r="W76" s="50"/>
      <c r="X76"/>
      <c r="Y76"/>
      <c r="Z76"/>
      <c r="AA76"/>
      <c r="AB76"/>
      <c r="AC76"/>
      <c r="AD76"/>
      <c r="AE76"/>
      <c r="AF76"/>
      <c r="AG76"/>
      <c r="AH76"/>
      <c r="AI76"/>
    </row>
    <row r="77" spans="1:35" s="48" customFormat="1">
      <c r="A77" s="3"/>
      <c r="H77"/>
      <c r="J77" s="49"/>
      <c r="K77" s="49"/>
      <c r="L77" s="50"/>
      <c r="M77" s="50"/>
      <c r="N77" s="50"/>
      <c r="O77" s="50"/>
      <c r="P77" s="50"/>
      <c r="Q77" s="50"/>
      <c r="R77" s="47"/>
      <c r="S77" s="50"/>
      <c r="T77" s="50"/>
      <c r="U77" s="50"/>
      <c r="V77" s="50"/>
      <c r="W77" s="50"/>
      <c r="X77"/>
      <c r="Y77"/>
      <c r="Z77"/>
      <c r="AA77"/>
      <c r="AB77"/>
      <c r="AC77"/>
      <c r="AD77"/>
      <c r="AE77"/>
      <c r="AF77"/>
      <c r="AG77"/>
      <c r="AH77"/>
      <c r="AI77"/>
    </row>
    <row r="78" spans="1:35" s="48" customFormat="1">
      <c r="A78" s="3"/>
      <c r="H78"/>
      <c r="J78" s="49"/>
      <c r="K78" s="49"/>
      <c r="L78" s="50"/>
      <c r="M78" s="50"/>
      <c r="N78" s="50"/>
      <c r="O78" s="50"/>
      <c r="P78" s="50"/>
      <c r="Q78" s="50"/>
      <c r="R78" s="47"/>
      <c r="S78" s="50"/>
      <c r="T78" s="50"/>
      <c r="U78" s="50"/>
      <c r="V78" s="50"/>
      <c r="W78" s="50"/>
      <c r="X78"/>
      <c r="Y78"/>
      <c r="Z78"/>
      <c r="AA78"/>
      <c r="AB78"/>
      <c r="AC78"/>
      <c r="AD78"/>
      <c r="AE78"/>
      <c r="AF78"/>
      <c r="AG78"/>
      <c r="AH78"/>
      <c r="AI78"/>
    </row>
    <row r="79" spans="1:35" s="48" customFormat="1">
      <c r="A79" s="3"/>
      <c r="H79"/>
      <c r="J79" s="49"/>
      <c r="K79" s="49"/>
      <c r="L79" s="50"/>
      <c r="M79" s="50"/>
      <c r="N79" s="50"/>
      <c r="O79" s="50"/>
      <c r="P79" s="50"/>
      <c r="Q79" s="50"/>
      <c r="R79" s="47"/>
      <c r="S79" s="50"/>
      <c r="T79" s="50"/>
      <c r="U79" s="50"/>
      <c r="V79" s="50"/>
      <c r="W79" s="50"/>
      <c r="X79"/>
      <c r="Y79"/>
      <c r="Z79"/>
      <c r="AA79"/>
      <c r="AB79"/>
      <c r="AC79"/>
      <c r="AD79"/>
      <c r="AE79"/>
      <c r="AF79"/>
      <c r="AG79"/>
      <c r="AH79"/>
      <c r="AI79"/>
    </row>
    <row r="80" spans="1:35" s="48" customFormat="1">
      <c r="A80" s="3"/>
      <c r="H80"/>
      <c r="J80" s="49"/>
      <c r="K80" s="49"/>
      <c r="L80" s="50"/>
      <c r="M80" s="50"/>
      <c r="N80" s="50"/>
      <c r="O80" s="50"/>
      <c r="P80" s="50"/>
      <c r="Q80" s="50"/>
      <c r="R80" s="47"/>
      <c r="S80" s="50"/>
      <c r="T80" s="50"/>
      <c r="U80" s="50"/>
      <c r="V80" s="50"/>
      <c r="W80" s="50"/>
      <c r="X80"/>
      <c r="Y80"/>
      <c r="Z80"/>
      <c r="AA80"/>
      <c r="AB80"/>
      <c r="AC80"/>
      <c r="AD80"/>
      <c r="AE80"/>
      <c r="AF80"/>
      <c r="AG80"/>
      <c r="AH80"/>
      <c r="AI80"/>
    </row>
    <row r="81" spans="1:35" s="48" customFormat="1">
      <c r="A81" s="3"/>
      <c r="H81"/>
      <c r="J81" s="49"/>
      <c r="K81" s="49"/>
      <c r="L81" s="50"/>
      <c r="M81" s="50"/>
      <c r="N81" s="50"/>
      <c r="O81" s="50"/>
      <c r="P81" s="50"/>
      <c r="Q81" s="50"/>
      <c r="R81" s="47"/>
      <c r="S81" s="50"/>
      <c r="T81" s="50"/>
      <c r="U81" s="50"/>
      <c r="V81" s="50"/>
      <c r="W81" s="50"/>
      <c r="X81"/>
      <c r="Y81"/>
      <c r="Z81"/>
      <c r="AA81"/>
      <c r="AB81"/>
      <c r="AC81"/>
      <c r="AD81"/>
      <c r="AE81"/>
      <c r="AF81"/>
      <c r="AG81"/>
      <c r="AH81"/>
      <c r="AI81"/>
    </row>
    <row r="82" spans="1:35" s="48" customFormat="1">
      <c r="A82" s="3"/>
      <c r="H82"/>
      <c r="J82" s="49"/>
      <c r="K82" s="49"/>
      <c r="L82" s="50"/>
      <c r="M82" s="50"/>
      <c r="N82" s="50"/>
      <c r="O82" s="50"/>
      <c r="P82" s="50"/>
      <c r="Q82" s="50"/>
      <c r="R82" s="47"/>
      <c r="S82" s="50"/>
      <c r="T82" s="50"/>
      <c r="U82" s="50"/>
      <c r="V82" s="50"/>
      <c r="W82" s="50"/>
      <c r="X82"/>
      <c r="Y82"/>
      <c r="Z82"/>
      <c r="AA82"/>
      <c r="AB82"/>
      <c r="AC82"/>
      <c r="AD82"/>
      <c r="AE82"/>
      <c r="AF82"/>
      <c r="AG82"/>
      <c r="AH82"/>
      <c r="AI82"/>
    </row>
    <row r="83" spans="1:35" s="48" customFormat="1">
      <c r="A83" s="3"/>
      <c r="H83"/>
      <c r="J83" s="49"/>
      <c r="K83" s="49"/>
      <c r="L83" s="50"/>
      <c r="M83" s="50"/>
      <c r="N83" s="50"/>
      <c r="O83" s="50"/>
      <c r="P83" s="50"/>
      <c r="Q83" s="50"/>
      <c r="R83" s="47"/>
      <c r="S83" s="50"/>
      <c r="T83" s="50"/>
      <c r="U83" s="50"/>
      <c r="V83" s="50"/>
      <c r="W83" s="50"/>
      <c r="X83"/>
      <c r="Y83"/>
      <c r="Z83"/>
      <c r="AA83"/>
      <c r="AB83"/>
      <c r="AC83"/>
      <c r="AD83"/>
      <c r="AE83"/>
      <c r="AF83"/>
      <c r="AG83"/>
      <c r="AH83"/>
      <c r="AI83"/>
    </row>
    <row r="84" spans="1:35" s="48" customFormat="1">
      <c r="A84" s="3"/>
      <c r="H84"/>
      <c r="J84" s="49"/>
      <c r="K84" s="49"/>
      <c r="L84" s="50"/>
      <c r="M84" s="50"/>
      <c r="N84" s="50"/>
      <c r="O84" s="50"/>
      <c r="P84" s="50"/>
      <c r="Q84" s="50"/>
      <c r="R84" s="47"/>
      <c r="S84" s="50"/>
      <c r="T84" s="50"/>
      <c r="U84" s="50"/>
      <c r="V84" s="50"/>
      <c r="W84" s="50"/>
      <c r="X84"/>
      <c r="Y84"/>
      <c r="Z84"/>
      <c r="AA84"/>
      <c r="AB84"/>
      <c r="AC84"/>
      <c r="AD84"/>
      <c r="AE84"/>
      <c r="AF84"/>
      <c r="AG84"/>
      <c r="AH84"/>
      <c r="AI84"/>
    </row>
    <row r="85" spans="1:35" s="48" customFormat="1">
      <c r="A85" s="3"/>
      <c r="H85"/>
      <c r="J85" s="49"/>
      <c r="K85" s="49"/>
      <c r="L85" s="50"/>
      <c r="M85" s="50"/>
      <c r="N85" s="50"/>
      <c r="O85" s="50"/>
      <c r="P85" s="50"/>
      <c r="Q85" s="50"/>
      <c r="R85" s="47"/>
      <c r="S85" s="50"/>
      <c r="T85" s="50"/>
      <c r="U85" s="50"/>
      <c r="V85" s="50"/>
      <c r="W85" s="50"/>
      <c r="X85"/>
      <c r="Y85"/>
      <c r="Z85"/>
      <c r="AA85"/>
      <c r="AB85"/>
      <c r="AC85"/>
      <c r="AD85"/>
      <c r="AE85"/>
      <c r="AF85"/>
      <c r="AG85"/>
      <c r="AH85"/>
      <c r="AI85"/>
    </row>
    <row r="86" spans="1:35" s="48" customFormat="1">
      <c r="A86" s="3"/>
      <c r="H86"/>
      <c r="J86" s="49"/>
      <c r="K86" s="49"/>
      <c r="L86" s="50"/>
      <c r="M86" s="50"/>
      <c r="N86" s="50"/>
      <c r="O86" s="50"/>
      <c r="P86" s="50"/>
      <c r="Q86" s="50"/>
      <c r="R86" s="47"/>
      <c r="S86" s="50"/>
      <c r="T86" s="50"/>
      <c r="U86" s="50"/>
      <c r="V86" s="50"/>
      <c r="W86" s="50"/>
      <c r="X86"/>
      <c r="Y86"/>
      <c r="Z86"/>
      <c r="AA86"/>
      <c r="AB86"/>
      <c r="AC86"/>
      <c r="AD86"/>
      <c r="AE86"/>
      <c r="AF86"/>
      <c r="AG86"/>
      <c r="AH86"/>
      <c r="AI86"/>
    </row>
    <row r="87" spans="1:35" s="48" customFormat="1">
      <c r="A87" s="3"/>
      <c r="H87"/>
      <c r="J87" s="49"/>
      <c r="K87" s="49"/>
      <c r="L87" s="50"/>
      <c r="M87" s="50"/>
      <c r="N87" s="50"/>
      <c r="O87" s="50"/>
      <c r="P87" s="50"/>
      <c r="Q87" s="50"/>
      <c r="R87" s="47"/>
      <c r="S87" s="50"/>
      <c r="T87" s="50"/>
      <c r="U87" s="50"/>
      <c r="V87" s="50"/>
      <c r="W87" s="50"/>
      <c r="X87"/>
      <c r="Y87"/>
      <c r="Z87"/>
      <c r="AA87"/>
      <c r="AB87"/>
      <c r="AC87"/>
      <c r="AD87"/>
      <c r="AE87"/>
      <c r="AF87"/>
      <c r="AG87"/>
      <c r="AH87"/>
      <c r="AI87"/>
    </row>
    <row r="88" spans="1:35" s="48" customFormat="1">
      <c r="A88" s="3"/>
      <c r="H88"/>
      <c r="J88" s="49"/>
      <c r="K88" s="49"/>
      <c r="L88" s="50"/>
      <c r="M88" s="50"/>
      <c r="N88" s="50"/>
      <c r="O88" s="50"/>
      <c r="P88" s="50"/>
      <c r="Q88" s="50"/>
      <c r="R88" s="47"/>
      <c r="S88" s="50"/>
      <c r="T88" s="50"/>
      <c r="U88" s="50"/>
      <c r="V88" s="50"/>
      <c r="W88" s="50"/>
      <c r="X88"/>
      <c r="Y88"/>
      <c r="Z88"/>
      <c r="AA88"/>
      <c r="AB88"/>
      <c r="AC88"/>
      <c r="AD88"/>
      <c r="AE88"/>
      <c r="AF88"/>
      <c r="AG88"/>
      <c r="AH88"/>
      <c r="AI88"/>
    </row>
    <row r="89" spans="1:35" s="48" customFormat="1">
      <c r="A89" s="3"/>
      <c r="H89"/>
      <c r="J89" s="49"/>
      <c r="K89" s="49"/>
      <c r="L89" s="50"/>
      <c r="M89" s="50"/>
      <c r="N89" s="50"/>
      <c r="O89" s="50"/>
      <c r="P89" s="50"/>
      <c r="Q89" s="50"/>
      <c r="R89" s="47"/>
      <c r="S89" s="50"/>
      <c r="T89" s="50"/>
      <c r="U89" s="50"/>
      <c r="V89" s="50"/>
      <c r="W89" s="50"/>
      <c r="X89"/>
      <c r="Y89"/>
      <c r="Z89"/>
      <c r="AA89"/>
      <c r="AB89"/>
      <c r="AC89"/>
      <c r="AD89"/>
      <c r="AE89"/>
      <c r="AF89"/>
      <c r="AG89"/>
      <c r="AH89"/>
      <c r="AI89"/>
    </row>
    <row r="90" spans="1:35" s="48" customFormat="1">
      <c r="A90" s="3"/>
      <c r="H90"/>
      <c r="J90" s="49"/>
      <c r="K90" s="49"/>
      <c r="L90" s="50"/>
      <c r="M90" s="50"/>
      <c r="N90" s="50"/>
      <c r="O90" s="50"/>
      <c r="P90" s="50"/>
      <c r="Q90" s="50"/>
      <c r="R90" s="47"/>
      <c r="S90" s="50"/>
      <c r="T90" s="50"/>
      <c r="U90" s="50"/>
      <c r="V90" s="50"/>
      <c r="W90" s="50"/>
      <c r="X90"/>
      <c r="Y90"/>
      <c r="Z90"/>
      <c r="AA90"/>
      <c r="AB90"/>
      <c r="AC90"/>
      <c r="AD90"/>
      <c r="AE90"/>
      <c r="AF90"/>
      <c r="AG90"/>
      <c r="AH90"/>
      <c r="AI90"/>
    </row>
    <row r="91" spans="1:35" s="48" customFormat="1">
      <c r="A91" s="3"/>
      <c r="H91"/>
      <c r="J91" s="49"/>
      <c r="K91" s="49"/>
      <c r="L91" s="50"/>
      <c r="M91" s="50"/>
      <c r="N91" s="50"/>
      <c r="O91" s="50"/>
      <c r="P91" s="50"/>
      <c r="Q91" s="50"/>
      <c r="R91" s="47"/>
      <c r="S91" s="50"/>
      <c r="T91" s="50"/>
      <c r="U91" s="50"/>
      <c r="V91" s="50"/>
      <c r="W91" s="50"/>
      <c r="X91"/>
      <c r="Y91"/>
      <c r="Z91"/>
      <c r="AA91"/>
      <c r="AB91"/>
      <c r="AC91"/>
      <c r="AD91"/>
      <c r="AE91"/>
      <c r="AF91"/>
      <c r="AG91"/>
      <c r="AH91"/>
      <c r="AI91"/>
    </row>
    <row r="92" spans="1:35" s="48" customFormat="1">
      <c r="A92" s="3"/>
      <c r="H92"/>
      <c r="J92" s="49"/>
      <c r="K92" s="49"/>
      <c r="L92" s="50"/>
      <c r="M92" s="50"/>
      <c r="N92" s="50"/>
      <c r="O92" s="50"/>
      <c r="P92" s="50"/>
      <c r="Q92" s="50"/>
      <c r="R92" s="47"/>
      <c r="S92" s="50"/>
      <c r="T92" s="50"/>
      <c r="U92" s="50"/>
      <c r="V92" s="50"/>
      <c r="W92" s="50"/>
      <c r="X92"/>
      <c r="Y92"/>
      <c r="Z92"/>
      <c r="AA92"/>
      <c r="AB92"/>
      <c r="AC92"/>
      <c r="AD92"/>
      <c r="AE92"/>
      <c r="AF92"/>
      <c r="AG92"/>
      <c r="AH92"/>
      <c r="AI92"/>
    </row>
    <row r="93" spans="1:35" s="48" customFormat="1">
      <c r="A93" s="3"/>
      <c r="H93"/>
      <c r="J93" s="49"/>
      <c r="K93" s="49"/>
      <c r="L93" s="50"/>
      <c r="M93" s="50"/>
      <c r="N93" s="50"/>
      <c r="O93" s="50"/>
      <c r="P93" s="50"/>
      <c r="Q93" s="50"/>
      <c r="R93" s="47"/>
      <c r="S93" s="50"/>
      <c r="T93" s="50"/>
      <c r="U93" s="50"/>
      <c r="V93" s="50"/>
      <c r="W93" s="50"/>
      <c r="X93"/>
      <c r="Y93"/>
      <c r="Z93"/>
      <c r="AA93"/>
      <c r="AB93"/>
      <c r="AC93"/>
      <c r="AD93"/>
      <c r="AE93"/>
      <c r="AF93"/>
      <c r="AG93"/>
      <c r="AH93"/>
      <c r="AI93"/>
    </row>
    <row r="94" spans="1:35" s="48" customFormat="1">
      <c r="A94" s="3"/>
      <c r="H94"/>
      <c r="J94" s="49"/>
      <c r="K94" s="49"/>
      <c r="L94" s="50"/>
      <c r="M94" s="50"/>
      <c r="N94" s="50"/>
      <c r="O94" s="50"/>
      <c r="P94" s="50"/>
      <c r="Q94" s="50"/>
      <c r="R94" s="47"/>
      <c r="S94" s="50"/>
      <c r="T94" s="50"/>
      <c r="U94" s="50"/>
      <c r="V94" s="50"/>
      <c r="W94" s="50"/>
      <c r="X94"/>
      <c r="Y94"/>
      <c r="Z94"/>
      <c r="AA94"/>
      <c r="AB94"/>
      <c r="AC94"/>
      <c r="AD94"/>
      <c r="AE94"/>
      <c r="AF94"/>
      <c r="AG94"/>
      <c r="AH94"/>
      <c r="AI94"/>
    </row>
    <row r="95" spans="1:35" s="48" customFormat="1">
      <c r="A95" s="3"/>
      <c r="H95"/>
      <c r="J95" s="49"/>
      <c r="K95" s="49"/>
      <c r="L95" s="50"/>
      <c r="M95" s="50"/>
      <c r="N95" s="50"/>
      <c r="O95" s="50"/>
      <c r="P95" s="50"/>
      <c r="Q95" s="50"/>
      <c r="R95" s="47"/>
      <c r="S95" s="50"/>
      <c r="T95" s="50"/>
      <c r="U95" s="50"/>
      <c r="V95" s="50"/>
      <c r="W95" s="50"/>
      <c r="X95"/>
      <c r="Y95"/>
      <c r="Z95"/>
      <c r="AA95"/>
      <c r="AB95"/>
      <c r="AC95"/>
      <c r="AD95"/>
      <c r="AE95"/>
      <c r="AF95"/>
      <c r="AG95"/>
      <c r="AH95"/>
      <c r="AI95"/>
    </row>
    <row r="96" spans="1:35" s="48" customFormat="1">
      <c r="A96" s="3"/>
      <c r="H96"/>
      <c r="J96" s="49"/>
      <c r="K96" s="49"/>
      <c r="L96" s="50"/>
      <c r="M96" s="50"/>
      <c r="N96" s="50"/>
      <c r="O96" s="50"/>
      <c r="P96" s="50"/>
      <c r="Q96" s="50"/>
      <c r="R96" s="47"/>
      <c r="S96" s="50"/>
      <c r="T96" s="50"/>
      <c r="U96" s="50"/>
      <c r="V96" s="50"/>
      <c r="W96" s="50"/>
      <c r="X96"/>
      <c r="Y96"/>
      <c r="Z96"/>
      <c r="AA96"/>
      <c r="AB96"/>
      <c r="AC96"/>
      <c r="AD96"/>
      <c r="AE96"/>
      <c r="AF96"/>
      <c r="AG96"/>
      <c r="AH96"/>
      <c r="AI96"/>
    </row>
    <row r="97" spans="1:35" s="48" customFormat="1">
      <c r="A97" s="3"/>
      <c r="H97"/>
      <c r="J97" s="49"/>
      <c r="K97" s="49"/>
      <c r="L97" s="50"/>
      <c r="M97" s="50"/>
      <c r="N97" s="50"/>
      <c r="O97" s="50"/>
      <c r="P97" s="50"/>
      <c r="Q97" s="50"/>
      <c r="R97" s="47"/>
      <c r="S97" s="50"/>
      <c r="T97" s="50"/>
      <c r="U97" s="50"/>
      <c r="V97" s="50"/>
      <c r="W97" s="50"/>
      <c r="X97"/>
      <c r="Y97"/>
      <c r="Z97"/>
      <c r="AA97"/>
      <c r="AB97"/>
      <c r="AC97"/>
      <c r="AD97"/>
      <c r="AE97"/>
      <c r="AF97"/>
      <c r="AG97"/>
      <c r="AH97"/>
      <c r="AI97"/>
    </row>
    <row r="98" spans="1:35" s="48" customFormat="1">
      <c r="A98" s="3"/>
      <c r="H98"/>
      <c r="J98" s="49"/>
      <c r="K98" s="49"/>
      <c r="L98" s="50"/>
      <c r="M98" s="50"/>
      <c r="N98" s="50"/>
      <c r="O98" s="50"/>
      <c r="P98" s="50"/>
      <c r="Q98" s="50"/>
      <c r="R98" s="47"/>
      <c r="S98" s="50"/>
      <c r="T98" s="50"/>
      <c r="U98" s="50"/>
      <c r="V98" s="50"/>
      <c r="W98" s="50"/>
      <c r="X98"/>
      <c r="Y98"/>
      <c r="Z98"/>
      <c r="AA98"/>
      <c r="AB98"/>
      <c r="AC98"/>
      <c r="AD98"/>
      <c r="AE98"/>
      <c r="AF98"/>
      <c r="AG98"/>
      <c r="AH98"/>
      <c r="AI98"/>
    </row>
    <row r="99" spans="1:35" s="48" customFormat="1">
      <c r="A99" s="3"/>
      <c r="H99"/>
      <c r="J99" s="49"/>
      <c r="K99" s="49"/>
      <c r="L99" s="50"/>
      <c r="M99" s="50"/>
      <c r="N99" s="50"/>
      <c r="O99" s="50"/>
      <c r="P99" s="50"/>
      <c r="Q99" s="50"/>
      <c r="R99" s="47"/>
      <c r="S99" s="50"/>
      <c r="T99" s="50"/>
      <c r="U99" s="50"/>
      <c r="V99" s="50"/>
      <c r="W99" s="50"/>
      <c r="X99"/>
      <c r="Y99"/>
      <c r="Z99"/>
      <c r="AA99"/>
      <c r="AB99"/>
      <c r="AC99"/>
      <c r="AD99"/>
      <c r="AE99"/>
      <c r="AF99"/>
      <c r="AG99"/>
      <c r="AH99"/>
      <c r="AI99"/>
    </row>
    <row r="100" spans="1:35" s="48" customFormat="1">
      <c r="A100" s="3"/>
      <c r="H100"/>
      <c r="J100" s="49"/>
      <c r="K100" s="49"/>
      <c r="L100" s="50"/>
      <c r="M100" s="50"/>
      <c r="N100" s="50"/>
      <c r="O100" s="50"/>
      <c r="P100" s="50"/>
      <c r="Q100" s="50"/>
      <c r="R100" s="47"/>
      <c r="S100" s="50"/>
      <c r="T100" s="50"/>
      <c r="U100" s="50"/>
      <c r="V100" s="50"/>
      <c r="W100" s="50"/>
      <c r="X100"/>
      <c r="Y100"/>
      <c r="Z100"/>
      <c r="AA100"/>
      <c r="AB100"/>
      <c r="AC100"/>
      <c r="AD100"/>
      <c r="AE100"/>
      <c r="AF100"/>
      <c r="AG100"/>
      <c r="AH100"/>
      <c r="AI100"/>
    </row>
    <row r="101" spans="1:35" s="48" customFormat="1">
      <c r="A101" s="3"/>
      <c r="H101"/>
      <c r="J101" s="49"/>
      <c r="K101" s="49"/>
      <c r="L101" s="50"/>
      <c r="M101" s="50"/>
      <c r="N101" s="50"/>
      <c r="O101" s="50"/>
      <c r="P101" s="50"/>
      <c r="Q101" s="50"/>
      <c r="R101" s="47"/>
      <c r="S101" s="50"/>
      <c r="T101" s="50"/>
      <c r="U101" s="50"/>
      <c r="V101" s="50"/>
      <c r="W101" s="50"/>
      <c r="X101"/>
      <c r="Y101"/>
      <c r="Z101"/>
      <c r="AA101"/>
      <c r="AB101"/>
      <c r="AC101"/>
      <c r="AD101"/>
      <c r="AE101"/>
      <c r="AF101"/>
      <c r="AG101"/>
      <c r="AH101"/>
      <c r="AI101"/>
    </row>
    <row r="102" spans="1:35" s="48" customFormat="1">
      <c r="A102" s="3"/>
      <c r="H102"/>
      <c r="J102" s="49"/>
      <c r="K102" s="49"/>
      <c r="L102" s="50"/>
      <c r="M102" s="50"/>
      <c r="N102" s="50"/>
      <c r="O102" s="50"/>
      <c r="P102" s="50"/>
      <c r="Q102" s="50"/>
      <c r="R102" s="47"/>
      <c r="S102" s="50"/>
      <c r="T102" s="50"/>
      <c r="U102" s="50"/>
      <c r="V102" s="50"/>
      <c r="W102" s="50"/>
      <c r="X102"/>
      <c r="Y102"/>
      <c r="Z102"/>
      <c r="AA102"/>
      <c r="AB102"/>
      <c r="AC102"/>
      <c r="AD102"/>
      <c r="AE102"/>
      <c r="AF102"/>
      <c r="AG102"/>
      <c r="AH102"/>
      <c r="AI102"/>
    </row>
    <row r="103" spans="1:35" s="48" customFormat="1">
      <c r="A103" s="3"/>
      <c r="H103"/>
      <c r="J103" s="49"/>
      <c r="K103" s="49"/>
      <c r="L103" s="50"/>
      <c r="M103" s="50"/>
      <c r="N103" s="50"/>
      <c r="O103" s="50"/>
      <c r="P103" s="50"/>
      <c r="Q103" s="50"/>
      <c r="R103" s="47"/>
      <c r="S103" s="50"/>
      <c r="T103" s="50"/>
      <c r="U103" s="50"/>
      <c r="V103" s="50"/>
      <c r="W103" s="50"/>
      <c r="X103"/>
      <c r="Y103"/>
      <c r="Z103"/>
      <c r="AA103"/>
      <c r="AB103"/>
      <c r="AC103"/>
      <c r="AD103"/>
      <c r="AE103"/>
      <c r="AF103"/>
      <c r="AG103"/>
      <c r="AH103"/>
      <c r="AI103"/>
    </row>
    <row r="104" spans="1:35" s="48" customFormat="1">
      <c r="A104" s="3"/>
      <c r="H104"/>
      <c r="J104" s="49"/>
      <c r="K104" s="49"/>
      <c r="L104" s="50"/>
      <c r="M104" s="50"/>
      <c r="N104" s="50"/>
      <c r="O104" s="50"/>
      <c r="P104" s="50"/>
      <c r="Q104" s="50"/>
      <c r="R104" s="47"/>
      <c r="S104" s="50"/>
      <c r="T104" s="50"/>
      <c r="U104" s="50"/>
      <c r="V104" s="50"/>
      <c r="W104" s="50"/>
      <c r="X104"/>
      <c r="Y104"/>
      <c r="Z104"/>
      <c r="AA104"/>
      <c r="AB104"/>
      <c r="AC104"/>
      <c r="AD104"/>
      <c r="AE104"/>
      <c r="AF104"/>
      <c r="AG104"/>
      <c r="AH104"/>
      <c r="AI104"/>
    </row>
    <row r="105" spans="1:35" s="48" customFormat="1">
      <c r="A105" s="3"/>
      <c r="H105"/>
      <c r="J105" s="49"/>
      <c r="K105" s="49"/>
      <c r="L105" s="50"/>
      <c r="M105" s="50"/>
      <c r="N105" s="50"/>
      <c r="O105" s="50"/>
      <c r="P105" s="50"/>
      <c r="Q105" s="50"/>
      <c r="R105" s="47"/>
      <c r="S105" s="50"/>
      <c r="T105" s="50"/>
      <c r="U105" s="50"/>
      <c r="V105" s="50"/>
      <c r="W105" s="50"/>
      <c r="X105"/>
      <c r="Y105"/>
      <c r="Z105"/>
      <c r="AA105"/>
      <c r="AB105"/>
      <c r="AC105"/>
      <c r="AD105"/>
      <c r="AE105"/>
      <c r="AF105"/>
      <c r="AG105"/>
      <c r="AH105"/>
      <c r="AI105"/>
    </row>
    <row r="106" spans="1:35" s="48" customFormat="1">
      <c r="A106" s="3"/>
      <c r="H106"/>
      <c r="J106" s="49"/>
      <c r="K106" s="49"/>
      <c r="L106" s="50"/>
      <c r="M106" s="50"/>
      <c r="N106" s="50"/>
      <c r="O106" s="50"/>
      <c r="P106" s="50"/>
      <c r="Q106" s="50"/>
      <c r="R106" s="47"/>
      <c r="S106" s="50"/>
      <c r="T106" s="50"/>
      <c r="U106" s="50"/>
      <c r="V106" s="50"/>
      <c r="W106" s="50"/>
      <c r="X106"/>
      <c r="Y106"/>
      <c r="Z106"/>
      <c r="AA106"/>
      <c r="AB106"/>
      <c r="AC106"/>
      <c r="AD106"/>
      <c r="AE106"/>
      <c r="AF106"/>
      <c r="AG106"/>
      <c r="AH106"/>
      <c r="AI106"/>
    </row>
    <row r="107" spans="1:35" s="48" customFormat="1">
      <c r="A107" s="3"/>
      <c r="H107"/>
      <c r="J107" s="49"/>
      <c r="K107" s="49"/>
      <c r="L107" s="50"/>
      <c r="M107" s="50"/>
      <c r="N107" s="50"/>
      <c r="O107" s="50"/>
      <c r="P107" s="50"/>
      <c r="Q107" s="50"/>
      <c r="R107" s="47"/>
      <c r="S107" s="50"/>
      <c r="T107" s="50"/>
      <c r="U107" s="50"/>
      <c r="V107" s="50"/>
      <c r="W107" s="50"/>
      <c r="X107"/>
      <c r="Y107"/>
      <c r="Z107"/>
      <c r="AA107"/>
      <c r="AB107"/>
      <c r="AC107"/>
      <c r="AD107"/>
      <c r="AE107"/>
      <c r="AF107"/>
      <c r="AG107"/>
      <c r="AH107"/>
      <c r="AI107"/>
    </row>
    <row r="108" spans="1:35" s="48" customFormat="1">
      <c r="A108" s="3"/>
      <c r="H108"/>
      <c r="J108" s="49"/>
      <c r="K108" s="49"/>
      <c r="L108" s="50"/>
      <c r="M108" s="50"/>
      <c r="N108" s="50"/>
      <c r="O108" s="50"/>
      <c r="P108" s="50"/>
      <c r="Q108" s="50"/>
      <c r="R108" s="47"/>
      <c r="S108" s="50"/>
      <c r="T108" s="50"/>
      <c r="U108" s="50"/>
      <c r="V108" s="50"/>
      <c r="W108" s="50"/>
      <c r="X108"/>
      <c r="Y108"/>
      <c r="Z108"/>
      <c r="AA108"/>
      <c r="AB108"/>
      <c r="AC108"/>
      <c r="AD108"/>
      <c r="AE108"/>
      <c r="AF108"/>
      <c r="AG108"/>
      <c r="AH108"/>
      <c r="AI108"/>
    </row>
    <row r="109" spans="1:35" s="48" customFormat="1">
      <c r="A109" s="3"/>
      <c r="H109"/>
      <c r="J109" s="49"/>
      <c r="K109" s="49"/>
      <c r="L109" s="50"/>
      <c r="M109" s="50"/>
      <c r="N109" s="50"/>
      <c r="O109" s="50"/>
      <c r="P109" s="50"/>
      <c r="Q109" s="50"/>
      <c r="R109" s="47"/>
      <c r="S109" s="50"/>
      <c r="T109" s="50"/>
      <c r="U109" s="50"/>
      <c r="V109" s="50"/>
      <c r="W109" s="50"/>
      <c r="X109"/>
      <c r="Y109"/>
      <c r="Z109"/>
      <c r="AA109"/>
      <c r="AB109"/>
      <c r="AC109"/>
      <c r="AD109"/>
      <c r="AE109"/>
      <c r="AF109"/>
      <c r="AG109"/>
      <c r="AH109"/>
      <c r="AI109"/>
    </row>
    <row r="110" spans="1:35" s="48" customFormat="1">
      <c r="A110" s="3"/>
      <c r="H110"/>
      <c r="J110" s="49"/>
      <c r="K110" s="49"/>
      <c r="L110" s="50"/>
      <c r="M110" s="50"/>
      <c r="N110" s="50"/>
      <c r="O110" s="50"/>
      <c r="P110" s="50"/>
      <c r="Q110" s="50"/>
      <c r="R110" s="47"/>
      <c r="S110" s="50"/>
      <c r="T110" s="50"/>
      <c r="U110" s="50"/>
      <c r="V110" s="50"/>
      <c r="W110" s="50"/>
      <c r="X110"/>
      <c r="Y110"/>
      <c r="Z110"/>
      <c r="AA110"/>
      <c r="AB110"/>
      <c r="AC110"/>
      <c r="AD110"/>
      <c r="AE110"/>
      <c r="AF110"/>
      <c r="AG110"/>
      <c r="AH110"/>
      <c r="AI110"/>
    </row>
    <row r="111" spans="1:35" s="48" customFormat="1">
      <c r="A111" s="3"/>
      <c r="H111"/>
      <c r="J111" s="49"/>
      <c r="K111" s="49"/>
      <c r="L111" s="50"/>
      <c r="M111" s="50"/>
      <c r="N111" s="50"/>
      <c r="O111" s="50"/>
      <c r="P111" s="50"/>
      <c r="Q111" s="50"/>
      <c r="R111" s="47"/>
      <c r="S111" s="50"/>
      <c r="T111" s="50"/>
      <c r="U111" s="50"/>
      <c r="V111" s="50"/>
      <c r="W111" s="50"/>
      <c r="X111"/>
      <c r="Y111"/>
      <c r="Z111"/>
      <c r="AA111"/>
      <c r="AB111"/>
      <c r="AC111"/>
      <c r="AD111"/>
      <c r="AE111"/>
      <c r="AF111"/>
      <c r="AG111"/>
      <c r="AH111"/>
      <c r="AI111"/>
    </row>
    <row r="112" spans="1:35" s="48" customFormat="1">
      <c r="A112" s="3"/>
      <c r="H112"/>
      <c r="J112" s="49"/>
      <c r="K112" s="49"/>
      <c r="L112" s="50"/>
      <c r="M112" s="50"/>
      <c r="N112" s="50"/>
      <c r="O112" s="50"/>
      <c r="P112" s="50"/>
      <c r="Q112" s="50"/>
      <c r="R112" s="47"/>
      <c r="S112" s="50"/>
      <c r="T112" s="50"/>
      <c r="U112" s="50"/>
      <c r="V112" s="50"/>
      <c r="W112" s="50"/>
      <c r="X112"/>
      <c r="Y112"/>
      <c r="Z112"/>
      <c r="AA112"/>
      <c r="AB112"/>
      <c r="AC112"/>
      <c r="AD112"/>
      <c r="AE112"/>
      <c r="AF112"/>
      <c r="AG112"/>
      <c r="AH112"/>
      <c r="AI112"/>
    </row>
    <row r="113" spans="1:35" s="48" customFormat="1">
      <c r="A113" s="3"/>
      <c r="H113"/>
      <c r="J113" s="49"/>
      <c r="K113" s="49"/>
      <c r="L113" s="50"/>
      <c r="M113" s="50"/>
      <c r="N113" s="50"/>
      <c r="O113" s="50"/>
      <c r="P113" s="50"/>
      <c r="Q113" s="50"/>
      <c r="R113" s="47"/>
      <c r="S113" s="50"/>
      <c r="T113" s="50"/>
      <c r="U113" s="50"/>
      <c r="V113" s="50"/>
      <c r="W113" s="50"/>
      <c r="X113"/>
      <c r="Y113"/>
      <c r="Z113"/>
      <c r="AA113"/>
      <c r="AB113"/>
      <c r="AC113"/>
      <c r="AD113"/>
      <c r="AE113"/>
      <c r="AF113"/>
      <c r="AG113"/>
      <c r="AH113"/>
      <c r="AI113"/>
    </row>
    <row r="114" spans="1:35" s="48" customFormat="1">
      <c r="A114" s="3"/>
      <c r="H114"/>
      <c r="J114" s="49"/>
      <c r="K114" s="49"/>
      <c r="L114" s="50"/>
      <c r="M114" s="50"/>
      <c r="N114" s="50"/>
      <c r="O114" s="50"/>
      <c r="P114" s="50"/>
      <c r="Q114" s="50"/>
      <c r="R114" s="47"/>
      <c r="S114" s="50"/>
      <c r="T114" s="50"/>
      <c r="U114" s="50"/>
      <c r="V114" s="50"/>
      <c r="W114" s="50"/>
      <c r="X114"/>
      <c r="Y114"/>
      <c r="Z114"/>
      <c r="AA114"/>
      <c r="AB114"/>
      <c r="AC114"/>
      <c r="AD114"/>
      <c r="AE114"/>
      <c r="AF114"/>
      <c r="AG114"/>
      <c r="AH114"/>
      <c r="AI114"/>
    </row>
    <row r="115" spans="1:35" s="48" customFormat="1">
      <c r="A115" s="3"/>
      <c r="H115"/>
      <c r="J115" s="49"/>
      <c r="K115" s="49"/>
      <c r="L115" s="50"/>
      <c r="M115" s="50"/>
      <c r="N115" s="50"/>
      <c r="O115" s="50"/>
      <c r="P115" s="50"/>
      <c r="Q115" s="50"/>
      <c r="R115" s="47"/>
      <c r="S115" s="50"/>
      <c r="T115" s="50"/>
      <c r="U115" s="50"/>
      <c r="V115" s="50"/>
      <c r="W115" s="50"/>
      <c r="X115"/>
      <c r="Y115"/>
      <c r="Z115"/>
      <c r="AA115"/>
      <c r="AB115"/>
      <c r="AC115"/>
      <c r="AD115"/>
      <c r="AE115"/>
      <c r="AF115"/>
      <c r="AG115"/>
      <c r="AH115"/>
      <c r="AI115"/>
    </row>
    <row r="116" spans="1:35" s="48" customFormat="1">
      <c r="A116" s="3"/>
      <c r="H116"/>
      <c r="J116" s="49"/>
      <c r="K116" s="49"/>
      <c r="L116" s="50"/>
      <c r="M116" s="50"/>
      <c r="N116" s="50"/>
      <c r="O116" s="50"/>
      <c r="P116" s="50"/>
      <c r="Q116" s="50"/>
      <c r="R116" s="47"/>
      <c r="S116" s="50"/>
      <c r="T116" s="50"/>
      <c r="U116" s="50"/>
      <c r="V116" s="50"/>
      <c r="W116" s="50"/>
      <c r="X116"/>
      <c r="Y116"/>
      <c r="Z116"/>
      <c r="AA116"/>
      <c r="AB116"/>
      <c r="AC116"/>
      <c r="AD116"/>
      <c r="AE116"/>
      <c r="AF116"/>
      <c r="AG116"/>
      <c r="AH116"/>
      <c r="AI116"/>
    </row>
    <row r="117" spans="1:35" s="48" customFormat="1">
      <c r="A117" s="3"/>
      <c r="H117"/>
      <c r="J117" s="49"/>
      <c r="K117" s="49"/>
      <c r="L117" s="50"/>
      <c r="M117" s="50"/>
      <c r="N117" s="50"/>
      <c r="O117" s="50"/>
      <c r="P117" s="50"/>
      <c r="Q117" s="50"/>
      <c r="R117" s="47"/>
      <c r="S117" s="50"/>
      <c r="T117" s="50"/>
      <c r="U117" s="50"/>
      <c r="V117" s="50"/>
      <c r="W117" s="50"/>
      <c r="X117"/>
      <c r="Y117"/>
      <c r="Z117"/>
      <c r="AA117"/>
      <c r="AB117"/>
      <c r="AC117"/>
      <c r="AD117"/>
      <c r="AE117"/>
      <c r="AF117"/>
      <c r="AG117"/>
      <c r="AH117"/>
      <c r="AI117"/>
    </row>
    <row r="118" spans="1:35" s="48" customFormat="1">
      <c r="A118" s="3"/>
      <c r="H118"/>
      <c r="J118" s="49"/>
      <c r="K118" s="49"/>
      <c r="L118" s="50"/>
      <c r="M118" s="50"/>
      <c r="N118" s="50"/>
      <c r="O118" s="50"/>
      <c r="P118" s="50"/>
      <c r="Q118" s="50"/>
      <c r="R118" s="47"/>
      <c r="S118" s="50"/>
      <c r="T118" s="50"/>
      <c r="U118" s="50"/>
      <c r="V118" s="50"/>
      <c r="W118" s="50"/>
      <c r="X118"/>
      <c r="Y118"/>
      <c r="Z118"/>
      <c r="AA118"/>
      <c r="AB118"/>
      <c r="AC118"/>
      <c r="AD118"/>
      <c r="AE118"/>
      <c r="AF118"/>
      <c r="AG118"/>
      <c r="AH118"/>
      <c r="AI118"/>
    </row>
    <row r="119" spans="1:35" s="48" customFormat="1">
      <c r="A119" s="3"/>
      <c r="H119"/>
      <c r="J119" s="49"/>
      <c r="K119" s="49"/>
      <c r="L119" s="50"/>
      <c r="M119" s="50"/>
      <c r="N119" s="50"/>
      <c r="O119" s="50"/>
      <c r="P119" s="50"/>
      <c r="Q119" s="50"/>
      <c r="R119" s="47"/>
      <c r="S119" s="50"/>
      <c r="T119" s="50"/>
      <c r="U119" s="50"/>
      <c r="V119" s="50"/>
      <c r="W119" s="50"/>
      <c r="X119"/>
      <c r="Y119"/>
      <c r="Z119"/>
      <c r="AA119"/>
      <c r="AB119"/>
      <c r="AC119"/>
      <c r="AD119"/>
      <c r="AE119"/>
      <c r="AF119"/>
      <c r="AG119"/>
      <c r="AH119"/>
      <c r="AI119"/>
    </row>
    <row r="120" spans="1:35" s="48" customFormat="1">
      <c r="A120" s="3"/>
      <c r="H120"/>
      <c r="J120" s="49"/>
      <c r="K120" s="49"/>
      <c r="L120" s="50"/>
      <c r="M120" s="50"/>
      <c r="N120" s="50"/>
      <c r="O120" s="50"/>
      <c r="P120" s="50"/>
      <c r="Q120" s="50"/>
      <c r="R120" s="47"/>
      <c r="S120" s="50"/>
      <c r="T120" s="50"/>
      <c r="U120" s="50"/>
      <c r="V120" s="50"/>
      <c r="W120" s="50"/>
      <c r="X120"/>
      <c r="Y120"/>
      <c r="Z120"/>
      <c r="AA120"/>
      <c r="AB120"/>
      <c r="AC120"/>
      <c r="AD120"/>
      <c r="AE120"/>
      <c r="AF120"/>
      <c r="AG120"/>
      <c r="AH120"/>
      <c r="AI120"/>
    </row>
    <row r="121" spans="1:35" s="48" customFormat="1">
      <c r="A121" s="3"/>
      <c r="H121"/>
      <c r="J121" s="49"/>
      <c r="K121" s="49"/>
      <c r="L121" s="50"/>
      <c r="M121" s="50"/>
      <c r="N121" s="50"/>
      <c r="O121" s="50"/>
      <c r="P121" s="50"/>
      <c r="Q121" s="50"/>
      <c r="R121" s="47"/>
      <c r="S121" s="50"/>
      <c r="T121" s="50"/>
      <c r="U121" s="50"/>
      <c r="V121" s="50"/>
      <c r="W121" s="50"/>
      <c r="X121"/>
      <c r="Y121"/>
      <c r="Z121"/>
      <c r="AA121"/>
      <c r="AB121"/>
      <c r="AC121"/>
      <c r="AD121"/>
      <c r="AE121"/>
      <c r="AF121"/>
      <c r="AG121"/>
      <c r="AH121"/>
      <c r="AI121"/>
    </row>
    <row r="122" spans="1:35" s="48" customFormat="1">
      <c r="A122" s="3"/>
      <c r="H122"/>
      <c r="J122" s="49"/>
      <c r="K122" s="49"/>
      <c r="L122" s="50"/>
      <c r="M122" s="50"/>
      <c r="N122" s="50"/>
      <c r="O122" s="50"/>
      <c r="P122" s="50"/>
      <c r="Q122" s="50"/>
      <c r="R122" s="47"/>
      <c r="S122" s="50"/>
      <c r="T122" s="50"/>
      <c r="U122" s="50"/>
      <c r="V122" s="50"/>
      <c r="W122" s="50"/>
      <c r="X122"/>
      <c r="Y122"/>
      <c r="Z122"/>
      <c r="AA122"/>
      <c r="AB122"/>
      <c r="AC122"/>
      <c r="AD122"/>
      <c r="AE122"/>
      <c r="AF122"/>
      <c r="AG122"/>
      <c r="AH122"/>
      <c r="AI122"/>
    </row>
    <row r="123" spans="1:35" s="48" customFormat="1">
      <c r="A123" s="3"/>
      <c r="H123"/>
      <c r="J123" s="49"/>
      <c r="K123" s="49"/>
      <c r="L123" s="50"/>
      <c r="M123" s="50"/>
      <c r="N123" s="50"/>
      <c r="O123" s="50"/>
      <c r="P123" s="50"/>
      <c r="Q123" s="50"/>
      <c r="R123" s="47"/>
      <c r="S123" s="50"/>
      <c r="T123" s="50"/>
      <c r="U123" s="50"/>
      <c r="V123" s="50"/>
      <c r="W123" s="50"/>
      <c r="X123"/>
      <c r="Y123"/>
      <c r="Z123"/>
      <c r="AA123"/>
      <c r="AB123"/>
      <c r="AC123"/>
      <c r="AD123"/>
      <c r="AE123"/>
      <c r="AF123"/>
      <c r="AG123"/>
      <c r="AH123"/>
      <c r="AI123"/>
    </row>
    <row r="124" spans="1:35" s="48" customFormat="1">
      <c r="A124" s="3"/>
      <c r="H124"/>
      <c r="J124" s="49"/>
      <c r="K124" s="49"/>
      <c r="L124" s="50"/>
      <c r="M124" s="50"/>
      <c r="N124" s="50"/>
      <c r="O124" s="50"/>
      <c r="P124" s="50"/>
      <c r="Q124" s="50"/>
      <c r="R124" s="47"/>
      <c r="S124" s="50"/>
      <c r="T124" s="50"/>
      <c r="U124" s="50"/>
      <c r="V124" s="50"/>
      <c r="W124" s="50"/>
      <c r="X124"/>
      <c r="Y124"/>
      <c r="Z124"/>
      <c r="AA124"/>
      <c r="AB124"/>
      <c r="AC124"/>
      <c r="AD124"/>
      <c r="AE124"/>
      <c r="AF124"/>
      <c r="AG124"/>
      <c r="AH124"/>
      <c r="AI124"/>
    </row>
    <row r="125" spans="1:35" s="48" customFormat="1">
      <c r="A125" s="3"/>
      <c r="H125"/>
      <c r="J125" s="49"/>
      <c r="K125" s="49"/>
      <c r="L125" s="50"/>
      <c r="M125" s="50"/>
      <c r="N125" s="50"/>
      <c r="O125" s="50"/>
      <c r="P125" s="50"/>
      <c r="Q125" s="50"/>
      <c r="R125" s="47"/>
      <c r="S125" s="50"/>
      <c r="T125" s="50"/>
      <c r="U125" s="50"/>
      <c r="V125" s="50"/>
      <c r="W125" s="50"/>
      <c r="X125"/>
      <c r="Y125"/>
      <c r="Z125"/>
      <c r="AA125"/>
      <c r="AB125"/>
      <c r="AC125"/>
      <c r="AD125"/>
      <c r="AE125"/>
      <c r="AF125"/>
      <c r="AG125"/>
      <c r="AH125"/>
      <c r="AI125"/>
    </row>
    <row r="126" spans="1:35" s="48" customFormat="1">
      <c r="A126" s="3"/>
      <c r="H126"/>
      <c r="J126" s="49"/>
      <c r="K126" s="49"/>
      <c r="L126" s="50"/>
      <c r="M126" s="50"/>
      <c r="N126" s="50"/>
      <c r="O126" s="50"/>
      <c r="P126" s="50"/>
      <c r="Q126" s="50"/>
      <c r="R126" s="47"/>
      <c r="S126" s="50"/>
      <c r="T126" s="50"/>
      <c r="U126" s="50"/>
      <c r="V126" s="50"/>
      <c r="W126" s="50"/>
      <c r="X126"/>
      <c r="Y126"/>
      <c r="Z126"/>
      <c r="AA126"/>
      <c r="AB126"/>
      <c r="AC126"/>
      <c r="AD126"/>
      <c r="AE126"/>
      <c r="AF126"/>
      <c r="AG126"/>
      <c r="AH126"/>
      <c r="AI126"/>
    </row>
    <row r="127" spans="1:35" s="48" customFormat="1">
      <c r="A127" s="3"/>
      <c r="H127"/>
      <c r="J127" s="49"/>
      <c r="K127" s="49"/>
      <c r="L127" s="50"/>
      <c r="M127" s="50"/>
      <c r="N127" s="50"/>
      <c r="O127" s="50"/>
      <c r="P127" s="50"/>
      <c r="Q127" s="50"/>
      <c r="R127" s="47"/>
      <c r="S127" s="50"/>
      <c r="T127" s="50"/>
      <c r="U127" s="50"/>
      <c r="V127" s="50"/>
      <c r="W127" s="50"/>
      <c r="X127"/>
      <c r="Y127"/>
      <c r="Z127"/>
      <c r="AA127"/>
      <c r="AB127"/>
      <c r="AC127"/>
      <c r="AD127"/>
      <c r="AE127"/>
      <c r="AF127"/>
      <c r="AG127"/>
      <c r="AH127"/>
      <c r="AI127"/>
    </row>
    <row r="128" spans="1:35" s="48" customFormat="1">
      <c r="A128" s="3"/>
      <c r="H128"/>
      <c r="J128" s="49"/>
      <c r="K128" s="49"/>
      <c r="L128" s="50"/>
      <c r="M128" s="50"/>
      <c r="N128" s="50"/>
      <c r="O128" s="50"/>
      <c r="P128" s="50"/>
      <c r="Q128" s="50"/>
      <c r="R128" s="47"/>
      <c r="S128" s="50"/>
      <c r="T128" s="50"/>
      <c r="U128" s="50"/>
      <c r="V128" s="50"/>
      <c r="W128" s="50"/>
      <c r="X128"/>
      <c r="Y128"/>
      <c r="Z128"/>
      <c r="AA128"/>
      <c r="AB128"/>
      <c r="AC128"/>
      <c r="AD128"/>
      <c r="AE128"/>
      <c r="AF128"/>
      <c r="AG128"/>
      <c r="AH128"/>
      <c r="AI128"/>
    </row>
    <row r="129" spans="1:35" s="48" customFormat="1">
      <c r="A129" s="3"/>
      <c r="H129"/>
      <c r="J129" s="49"/>
      <c r="K129" s="49"/>
      <c r="L129" s="50"/>
      <c r="M129" s="50"/>
      <c r="N129" s="50"/>
      <c r="O129" s="50"/>
      <c r="P129" s="50"/>
      <c r="Q129" s="50"/>
      <c r="R129" s="47"/>
      <c r="S129" s="50"/>
      <c r="T129" s="50"/>
      <c r="U129" s="50"/>
      <c r="V129" s="50"/>
      <c r="W129" s="50"/>
      <c r="X129"/>
      <c r="Y129"/>
      <c r="Z129"/>
      <c r="AA129"/>
      <c r="AB129"/>
      <c r="AC129"/>
      <c r="AD129"/>
      <c r="AE129"/>
      <c r="AF129"/>
      <c r="AG129"/>
      <c r="AH129"/>
      <c r="AI129"/>
    </row>
    <row r="130" spans="1:35" s="48" customFormat="1">
      <c r="A130" s="3"/>
      <c r="H130"/>
      <c r="J130" s="49"/>
      <c r="K130" s="49"/>
      <c r="L130" s="50"/>
      <c r="M130" s="50"/>
      <c r="N130" s="50"/>
      <c r="O130" s="50"/>
      <c r="P130" s="50"/>
      <c r="Q130" s="50"/>
      <c r="R130" s="47"/>
      <c r="S130" s="50"/>
      <c r="T130" s="50"/>
      <c r="U130" s="50"/>
      <c r="V130" s="50"/>
      <c r="W130" s="50"/>
      <c r="X130"/>
      <c r="Y130"/>
      <c r="Z130"/>
      <c r="AA130"/>
      <c r="AB130"/>
      <c r="AC130"/>
      <c r="AD130"/>
      <c r="AE130"/>
      <c r="AF130"/>
      <c r="AG130"/>
      <c r="AH130"/>
      <c r="AI130"/>
    </row>
    <row r="131" spans="1:35" s="48" customFormat="1">
      <c r="A131" s="3"/>
      <c r="H131"/>
      <c r="J131" s="49"/>
      <c r="K131" s="49"/>
      <c r="L131" s="50"/>
      <c r="M131" s="50"/>
      <c r="N131" s="50"/>
      <c r="O131" s="50"/>
      <c r="P131" s="50"/>
      <c r="Q131" s="50"/>
      <c r="R131" s="47"/>
      <c r="S131" s="50"/>
      <c r="T131" s="50"/>
      <c r="U131" s="50"/>
      <c r="V131" s="50"/>
      <c r="W131" s="50"/>
      <c r="X131"/>
      <c r="Y131"/>
      <c r="Z131"/>
      <c r="AA131"/>
      <c r="AB131"/>
      <c r="AC131"/>
      <c r="AD131"/>
      <c r="AE131"/>
      <c r="AF131"/>
      <c r="AG131"/>
      <c r="AH131"/>
      <c r="AI131"/>
    </row>
    <row r="132" spans="1:35" s="48" customFormat="1">
      <c r="A132" s="3"/>
      <c r="H132"/>
      <c r="J132" s="49"/>
      <c r="K132" s="49"/>
      <c r="L132" s="50"/>
      <c r="M132" s="50"/>
      <c r="N132" s="50"/>
      <c r="O132" s="50"/>
      <c r="P132" s="50"/>
      <c r="Q132" s="50"/>
      <c r="R132" s="47"/>
      <c r="S132" s="50"/>
      <c r="T132" s="50"/>
      <c r="U132" s="50"/>
      <c r="V132" s="50"/>
      <c r="W132" s="50"/>
      <c r="X132"/>
      <c r="Y132"/>
      <c r="Z132"/>
      <c r="AA132"/>
      <c r="AB132"/>
      <c r="AC132"/>
      <c r="AD132"/>
      <c r="AE132"/>
      <c r="AF132"/>
      <c r="AG132"/>
      <c r="AH132"/>
      <c r="AI132"/>
    </row>
    <row r="133" spans="1:35" s="48" customFormat="1">
      <c r="A133" s="3"/>
      <c r="H133"/>
      <c r="J133" s="49"/>
      <c r="K133" s="49"/>
      <c r="L133" s="50"/>
      <c r="M133" s="50"/>
      <c r="N133" s="50"/>
      <c r="O133" s="50"/>
      <c r="P133" s="50"/>
      <c r="Q133" s="50"/>
      <c r="R133" s="47"/>
      <c r="S133" s="50"/>
      <c r="T133" s="50"/>
      <c r="U133" s="50"/>
      <c r="V133" s="50"/>
      <c r="W133" s="50"/>
      <c r="X133"/>
      <c r="Y133"/>
      <c r="Z133"/>
      <c r="AA133"/>
      <c r="AB133"/>
      <c r="AC133"/>
      <c r="AD133"/>
      <c r="AE133"/>
      <c r="AF133"/>
      <c r="AG133"/>
      <c r="AH133"/>
      <c r="AI133"/>
    </row>
    <row r="134" spans="1:35" s="48" customFormat="1">
      <c r="A134" s="3"/>
      <c r="H134"/>
      <c r="J134" s="49"/>
      <c r="K134" s="49"/>
      <c r="L134" s="50"/>
      <c r="M134" s="50"/>
      <c r="N134" s="50"/>
      <c r="O134" s="50"/>
      <c r="P134" s="50"/>
      <c r="Q134" s="50"/>
      <c r="R134" s="47"/>
      <c r="S134" s="50"/>
      <c r="T134" s="50"/>
      <c r="U134" s="50"/>
      <c r="V134" s="50"/>
      <c r="W134" s="50"/>
      <c r="X134"/>
      <c r="Y134"/>
      <c r="Z134"/>
      <c r="AA134"/>
      <c r="AB134"/>
      <c r="AC134"/>
      <c r="AD134"/>
      <c r="AE134"/>
      <c r="AF134"/>
      <c r="AG134"/>
      <c r="AH134"/>
      <c r="AI134"/>
    </row>
    <row r="135" spans="1:35" s="48" customFormat="1">
      <c r="A135" s="3"/>
      <c r="H135"/>
      <c r="J135" s="49"/>
      <c r="K135" s="49"/>
      <c r="L135" s="50"/>
      <c r="M135" s="50"/>
      <c r="N135" s="50"/>
      <c r="O135" s="50"/>
      <c r="P135" s="50"/>
      <c r="Q135" s="50"/>
      <c r="R135" s="47"/>
      <c r="S135" s="50"/>
      <c r="T135" s="50"/>
      <c r="U135" s="50"/>
      <c r="V135" s="50"/>
      <c r="W135" s="50"/>
      <c r="X135"/>
      <c r="Y135"/>
      <c r="Z135"/>
      <c r="AA135"/>
      <c r="AB135"/>
      <c r="AC135"/>
      <c r="AD135"/>
      <c r="AE135"/>
      <c r="AF135"/>
      <c r="AG135"/>
      <c r="AH135"/>
      <c r="AI135"/>
    </row>
    <row r="136" spans="1:35" s="48" customFormat="1">
      <c r="A136" s="3"/>
      <c r="H136"/>
      <c r="J136" s="49"/>
      <c r="K136" s="49"/>
      <c r="L136" s="50"/>
      <c r="M136" s="50"/>
      <c r="N136" s="50"/>
      <c r="O136" s="50"/>
      <c r="P136" s="50"/>
      <c r="Q136" s="50"/>
      <c r="R136" s="47"/>
      <c r="S136" s="50"/>
      <c r="T136" s="50"/>
      <c r="U136" s="50"/>
      <c r="V136" s="50"/>
      <c r="W136" s="50"/>
      <c r="X136"/>
      <c r="Y136"/>
      <c r="Z136"/>
      <c r="AA136"/>
      <c r="AB136"/>
      <c r="AC136"/>
      <c r="AD136"/>
      <c r="AE136"/>
      <c r="AF136"/>
      <c r="AG136"/>
      <c r="AH136"/>
      <c r="AI136"/>
    </row>
    <row r="137" spans="1:35" s="48" customFormat="1">
      <c r="A137" s="3"/>
      <c r="H137"/>
      <c r="J137" s="49"/>
      <c r="K137" s="49"/>
      <c r="L137" s="50"/>
      <c r="M137" s="50"/>
      <c r="N137" s="50"/>
      <c r="O137" s="50"/>
      <c r="P137" s="50"/>
      <c r="Q137" s="50"/>
      <c r="R137" s="47"/>
      <c r="S137" s="50"/>
      <c r="T137" s="50"/>
      <c r="U137" s="50"/>
      <c r="V137" s="50"/>
      <c r="W137" s="50"/>
      <c r="X137"/>
      <c r="Y137"/>
      <c r="Z137"/>
      <c r="AA137"/>
      <c r="AB137"/>
      <c r="AC137"/>
      <c r="AD137"/>
      <c r="AE137"/>
      <c r="AF137"/>
      <c r="AG137"/>
      <c r="AH137"/>
      <c r="AI137"/>
    </row>
    <row r="138" spans="1:35" s="48" customFormat="1">
      <c r="A138" s="3"/>
      <c r="H138"/>
      <c r="J138" s="49"/>
      <c r="K138" s="49"/>
      <c r="L138" s="50"/>
      <c r="M138" s="50"/>
      <c r="N138" s="50"/>
      <c r="O138" s="50"/>
      <c r="P138" s="50"/>
      <c r="Q138" s="50"/>
      <c r="R138" s="47"/>
      <c r="S138" s="50"/>
      <c r="T138" s="50"/>
      <c r="U138" s="50"/>
      <c r="V138" s="50"/>
      <c r="W138" s="50"/>
      <c r="X138"/>
      <c r="Y138"/>
      <c r="Z138"/>
      <c r="AA138"/>
      <c r="AB138"/>
      <c r="AC138"/>
      <c r="AD138"/>
      <c r="AE138"/>
      <c r="AF138"/>
      <c r="AG138"/>
      <c r="AH138"/>
      <c r="AI138"/>
    </row>
    <row r="139" spans="1:35" s="48" customFormat="1">
      <c r="A139" s="3"/>
      <c r="H139"/>
      <c r="J139" s="49"/>
      <c r="K139" s="49"/>
      <c r="L139" s="50"/>
      <c r="M139" s="50"/>
      <c r="N139" s="50"/>
      <c r="O139" s="50"/>
      <c r="P139" s="50"/>
      <c r="Q139" s="50"/>
      <c r="R139" s="47"/>
      <c r="S139" s="50"/>
      <c r="T139" s="50"/>
      <c r="U139" s="50"/>
      <c r="V139" s="50"/>
      <c r="W139" s="50"/>
      <c r="X139"/>
      <c r="Y139"/>
      <c r="Z139"/>
      <c r="AA139"/>
      <c r="AB139"/>
      <c r="AC139"/>
      <c r="AD139"/>
      <c r="AE139"/>
      <c r="AF139"/>
      <c r="AG139"/>
      <c r="AH139"/>
      <c r="AI139"/>
    </row>
    <row r="140" spans="1:35" s="48" customFormat="1">
      <c r="A140" s="3"/>
      <c r="H140"/>
      <c r="J140" s="49"/>
      <c r="K140" s="49"/>
      <c r="L140" s="50"/>
      <c r="M140" s="50"/>
      <c r="N140" s="50"/>
      <c r="O140" s="50"/>
      <c r="P140" s="50"/>
      <c r="Q140" s="50"/>
      <c r="R140" s="47"/>
      <c r="S140" s="50"/>
      <c r="T140" s="50"/>
      <c r="U140" s="50"/>
      <c r="V140" s="50"/>
      <c r="W140" s="50"/>
      <c r="X140"/>
      <c r="Y140"/>
      <c r="Z140"/>
      <c r="AA140"/>
      <c r="AB140"/>
      <c r="AC140"/>
      <c r="AD140"/>
      <c r="AE140"/>
      <c r="AF140"/>
      <c r="AG140"/>
      <c r="AH140"/>
      <c r="AI140"/>
    </row>
    <row r="141" spans="1:35" s="48" customFormat="1">
      <c r="A141" s="3"/>
      <c r="H141"/>
      <c r="J141" s="49"/>
      <c r="K141" s="49"/>
      <c r="L141" s="50"/>
      <c r="M141" s="50"/>
      <c r="N141" s="50"/>
      <c r="O141" s="50"/>
      <c r="P141" s="50"/>
      <c r="Q141" s="50"/>
      <c r="R141" s="47"/>
      <c r="S141" s="50"/>
      <c r="T141" s="50"/>
      <c r="U141" s="50"/>
      <c r="V141" s="50"/>
      <c r="W141" s="50"/>
      <c r="X141"/>
      <c r="Y141"/>
      <c r="Z141"/>
      <c r="AA141"/>
      <c r="AB141"/>
      <c r="AC141"/>
      <c r="AD141"/>
      <c r="AE141"/>
      <c r="AF141"/>
      <c r="AG141"/>
      <c r="AH141"/>
      <c r="AI141"/>
    </row>
    <row r="142" spans="1:35" s="48" customFormat="1">
      <c r="A142" s="3"/>
      <c r="H142"/>
      <c r="J142" s="49"/>
      <c r="K142" s="49"/>
      <c r="L142" s="50"/>
      <c r="M142" s="50"/>
      <c r="N142" s="50"/>
      <c r="O142" s="50"/>
      <c r="P142" s="50"/>
      <c r="Q142" s="50"/>
      <c r="R142" s="47"/>
      <c r="S142" s="50"/>
      <c r="T142" s="50"/>
      <c r="U142" s="50"/>
      <c r="V142" s="50"/>
      <c r="W142" s="50"/>
      <c r="X142"/>
      <c r="Y142"/>
      <c r="Z142"/>
      <c r="AA142"/>
      <c r="AB142"/>
      <c r="AC142"/>
      <c r="AD142"/>
      <c r="AE142"/>
      <c r="AF142"/>
      <c r="AG142"/>
      <c r="AH142"/>
      <c r="AI142"/>
    </row>
    <row r="143" spans="1:35" s="48" customFormat="1">
      <c r="A143" s="3"/>
      <c r="H143"/>
      <c r="J143" s="49"/>
      <c r="K143" s="49"/>
      <c r="L143" s="50"/>
      <c r="M143" s="50"/>
      <c r="N143" s="50"/>
      <c r="O143" s="50"/>
      <c r="P143" s="50"/>
      <c r="Q143" s="50"/>
      <c r="R143" s="47"/>
      <c r="S143" s="50"/>
      <c r="T143" s="50"/>
      <c r="U143" s="50"/>
      <c r="V143" s="50"/>
      <c r="W143" s="50"/>
      <c r="X143"/>
      <c r="Y143"/>
      <c r="Z143"/>
      <c r="AA143"/>
      <c r="AB143"/>
      <c r="AC143"/>
      <c r="AD143"/>
      <c r="AE143"/>
      <c r="AF143"/>
      <c r="AG143"/>
      <c r="AH143"/>
      <c r="AI143"/>
    </row>
    <row r="144" spans="1:35" s="48" customFormat="1">
      <c r="A144" s="3"/>
      <c r="H144"/>
      <c r="J144" s="49"/>
      <c r="K144" s="49"/>
      <c r="L144" s="50"/>
      <c r="M144" s="50"/>
      <c r="N144" s="50"/>
      <c r="O144" s="50"/>
      <c r="P144" s="50"/>
      <c r="Q144" s="50"/>
      <c r="R144" s="47"/>
      <c r="S144" s="50"/>
      <c r="T144" s="50"/>
      <c r="U144" s="50"/>
      <c r="V144" s="50"/>
      <c r="W144" s="50"/>
      <c r="X144"/>
      <c r="Y144"/>
      <c r="Z144"/>
      <c r="AA144"/>
      <c r="AB144"/>
      <c r="AC144"/>
      <c r="AD144"/>
      <c r="AE144"/>
      <c r="AF144"/>
      <c r="AG144"/>
      <c r="AH144"/>
      <c r="AI144"/>
    </row>
    <row r="145" spans="1:35" s="48" customFormat="1">
      <c r="A145" s="3"/>
      <c r="H145"/>
      <c r="J145" s="49"/>
      <c r="K145" s="49"/>
      <c r="L145" s="50"/>
      <c r="M145" s="50"/>
      <c r="N145" s="50"/>
      <c r="O145" s="50"/>
      <c r="P145" s="50"/>
      <c r="Q145" s="50"/>
      <c r="R145" s="47"/>
      <c r="S145" s="50"/>
      <c r="T145" s="50"/>
      <c r="U145" s="50"/>
      <c r="V145" s="50"/>
      <c r="W145" s="50"/>
      <c r="X145"/>
      <c r="Y145"/>
      <c r="Z145"/>
      <c r="AA145"/>
      <c r="AB145"/>
      <c r="AC145"/>
      <c r="AD145"/>
      <c r="AE145"/>
      <c r="AF145"/>
      <c r="AG145"/>
      <c r="AH145"/>
      <c r="AI145"/>
    </row>
    <row r="146" spans="1:35" s="48" customFormat="1">
      <c r="A146" s="3"/>
      <c r="H146"/>
      <c r="J146" s="49"/>
      <c r="K146" s="49"/>
      <c r="L146" s="50"/>
      <c r="M146" s="50"/>
      <c r="N146" s="50"/>
      <c r="O146" s="50"/>
      <c r="P146" s="50"/>
      <c r="Q146" s="50"/>
      <c r="R146" s="47"/>
      <c r="S146" s="50"/>
      <c r="T146" s="50"/>
      <c r="U146" s="50"/>
      <c r="V146" s="50"/>
      <c r="W146" s="50"/>
      <c r="X146"/>
      <c r="Y146"/>
      <c r="Z146"/>
      <c r="AA146"/>
      <c r="AB146"/>
      <c r="AC146"/>
      <c r="AD146"/>
      <c r="AE146"/>
      <c r="AF146"/>
      <c r="AG146"/>
      <c r="AH146"/>
      <c r="AI146"/>
    </row>
    <row r="147" spans="1:35" s="48" customFormat="1">
      <c r="A147" s="3"/>
      <c r="H147"/>
      <c r="J147" s="49"/>
      <c r="K147" s="49"/>
      <c r="L147" s="50"/>
      <c r="M147" s="50"/>
      <c r="N147" s="50"/>
      <c r="O147" s="50"/>
      <c r="P147" s="50"/>
      <c r="Q147" s="50"/>
      <c r="R147" s="47"/>
      <c r="S147" s="50"/>
      <c r="T147" s="50"/>
      <c r="U147" s="50"/>
      <c r="V147" s="50"/>
      <c r="W147" s="50"/>
      <c r="X147"/>
      <c r="Y147"/>
      <c r="Z147"/>
      <c r="AA147"/>
      <c r="AB147"/>
      <c r="AC147"/>
      <c r="AD147"/>
      <c r="AE147"/>
      <c r="AF147"/>
      <c r="AG147"/>
      <c r="AH147"/>
      <c r="AI147"/>
    </row>
    <row r="148" spans="1:35" s="48" customFormat="1">
      <c r="A148" s="3"/>
      <c r="H148"/>
      <c r="J148" s="49"/>
      <c r="K148" s="49"/>
      <c r="L148" s="50"/>
      <c r="M148" s="50"/>
      <c r="N148" s="50"/>
      <c r="O148" s="50"/>
      <c r="P148" s="50"/>
      <c r="Q148" s="50"/>
      <c r="R148" s="47"/>
      <c r="S148" s="50"/>
      <c r="T148" s="50"/>
      <c r="U148" s="50"/>
      <c r="V148" s="50"/>
      <c r="W148" s="50"/>
      <c r="X148"/>
      <c r="Y148"/>
      <c r="Z148"/>
      <c r="AA148"/>
      <c r="AB148"/>
      <c r="AC148"/>
      <c r="AD148"/>
      <c r="AE148"/>
      <c r="AF148"/>
      <c r="AG148"/>
      <c r="AH148"/>
      <c r="AI148"/>
    </row>
    <row r="149" spans="1:35" s="48" customFormat="1">
      <c r="A149" s="3"/>
      <c r="H149"/>
      <c r="J149" s="49"/>
      <c r="K149" s="49"/>
      <c r="L149" s="50"/>
      <c r="M149" s="50"/>
      <c r="N149" s="50"/>
      <c r="O149" s="50"/>
      <c r="P149" s="50"/>
      <c r="Q149" s="50"/>
      <c r="R149" s="47"/>
      <c r="S149" s="50"/>
      <c r="T149" s="50"/>
      <c r="U149" s="50"/>
      <c r="V149" s="50"/>
      <c r="W149" s="50"/>
      <c r="X149"/>
      <c r="Y149"/>
      <c r="Z149"/>
      <c r="AA149"/>
      <c r="AB149"/>
      <c r="AC149"/>
      <c r="AD149"/>
      <c r="AE149"/>
      <c r="AF149"/>
      <c r="AG149"/>
      <c r="AH149"/>
      <c r="AI149"/>
    </row>
    <row r="150" spans="1:35" s="48" customFormat="1">
      <c r="A150" s="3"/>
      <c r="H150"/>
      <c r="J150" s="49"/>
      <c r="K150" s="49"/>
      <c r="L150" s="50"/>
      <c r="M150" s="50"/>
      <c r="N150" s="50"/>
      <c r="O150" s="50"/>
      <c r="P150" s="50"/>
      <c r="Q150" s="50"/>
      <c r="R150" s="47"/>
      <c r="S150" s="50"/>
      <c r="T150" s="50"/>
      <c r="U150" s="50"/>
      <c r="V150" s="50"/>
      <c r="W150" s="50"/>
      <c r="X150"/>
      <c r="Y150"/>
      <c r="Z150"/>
      <c r="AA150"/>
      <c r="AB150"/>
      <c r="AC150"/>
      <c r="AD150"/>
      <c r="AE150"/>
      <c r="AF150"/>
      <c r="AG150"/>
      <c r="AH150"/>
      <c r="AI150"/>
    </row>
    <row r="151" spans="1:35" s="48" customFormat="1">
      <c r="A151" s="3"/>
      <c r="H151"/>
      <c r="J151" s="49"/>
      <c r="K151" s="49"/>
      <c r="L151" s="50"/>
      <c r="M151" s="50"/>
      <c r="N151" s="50"/>
      <c r="O151" s="50"/>
      <c r="P151" s="50"/>
      <c r="Q151" s="50"/>
      <c r="R151" s="47"/>
      <c r="S151" s="50"/>
      <c r="T151" s="50"/>
      <c r="U151" s="50"/>
      <c r="V151" s="50"/>
      <c r="W151" s="50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spans="1:35" s="48" customFormat="1">
      <c r="A152" s="3"/>
      <c r="H152"/>
      <c r="J152" s="49"/>
      <c r="K152" s="49"/>
      <c r="L152" s="50"/>
      <c r="M152" s="50"/>
      <c r="N152" s="50"/>
      <c r="O152" s="50"/>
      <c r="P152" s="50"/>
      <c r="Q152" s="50"/>
      <c r="R152" s="47"/>
      <c r="S152" s="50"/>
      <c r="T152" s="50"/>
      <c r="U152" s="50"/>
      <c r="V152" s="50"/>
      <c r="W152" s="50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spans="1:35" s="48" customFormat="1">
      <c r="A153" s="3"/>
      <c r="H153"/>
      <c r="J153" s="49"/>
      <c r="K153" s="49"/>
      <c r="L153" s="50"/>
      <c r="M153" s="50"/>
      <c r="N153" s="50"/>
      <c r="O153" s="50"/>
      <c r="P153" s="50"/>
      <c r="Q153" s="50"/>
      <c r="R153" s="47"/>
      <c r="S153" s="50"/>
      <c r="T153" s="50"/>
      <c r="U153" s="50"/>
      <c r="V153" s="50"/>
      <c r="W153" s="50"/>
      <c r="X153"/>
      <c r="Y153"/>
      <c r="Z153"/>
      <c r="AA153"/>
      <c r="AB153"/>
      <c r="AC153"/>
      <c r="AD153"/>
      <c r="AE153"/>
      <c r="AF153"/>
      <c r="AG153"/>
      <c r="AH153"/>
      <c r="AI153"/>
    </row>
    <row r="154" spans="1:35" s="48" customFormat="1">
      <c r="A154" s="3"/>
      <c r="H154"/>
      <c r="J154" s="49"/>
      <c r="K154" s="49"/>
      <c r="L154" s="50"/>
      <c r="M154" s="50"/>
      <c r="N154" s="50"/>
      <c r="O154" s="50"/>
      <c r="P154" s="50"/>
      <c r="Q154" s="50"/>
      <c r="R154" s="47"/>
      <c r="S154" s="50"/>
      <c r="T154" s="50"/>
      <c r="U154" s="50"/>
      <c r="V154" s="50"/>
      <c r="W154" s="50"/>
      <c r="X154"/>
      <c r="Y154"/>
      <c r="Z154"/>
      <c r="AA154"/>
      <c r="AB154"/>
      <c r="AC154"/>
      <c r="AD154"/>
      <c r="AE154"/>
      <c r="AF154"/>
      <c r="AG154"/>
      <c r="AH154"/>
      <c r="AI154"/>
    </row>
    <row r="155" spans="1:35" s="48" customFormat="1">
      <c r="A155" s="3"/>
      <c r="H155"/>
      <c r="J155" s="49"/>
      <c r="K155" s="49"/>
      <c r="L155" s="50"/>
      <c r="M155" s="50"/>
      <c r="N155" s="50"/>
      <c r="O155" s="50"/>
      <c r="P155" s="50"/>
      <c r="Q155" s="50"/>
      <c r="R155" s="47"/>
      <c r="S155" s="50"/>
      <c r="T155" s="50"/>
      <c r="U155" s="50"/>
      <c r="V155" s="50"/>
      <c r="W155" s="50"/>
      <c r="X155"/>
      <c r="Y155"/>
      <c r="Z155"/>
      <c r="AA155"/>
      <c r="AB155"/>
      <c r="AC155"/>
      <c r="AD155"/>
      <c r="AE155"/>
      <c r="AF155"/>
      <c r="AG155"/>
      <c r="AH155"/>
      <c r="AI155"/>
    </row>
    <row r="156" spans="1:35" s="48" customFormat="1">
      <c r="A156" s="3"/>
      <c r="H156"/>
      <c r="J156" s="49"/>
      <c r="K156" s="49"/>
      <c r="L156" s="50"/>
      <c r="M156" s="50"/>
      <c r="N156" s="50"/>
      <c r="O156" s="50"/>
      <c r="P156" s="50"/>
      <c r="Q156" s="50"/>
      <c r="R156" s="47"/>
      <c r="S156" s="50"/>
      <c r="T156" s="50"/>
      <c r="U156" s="50"/>
      <c r="V156" s="50"/>
      <c r="W156" s="50"/>
      <c r="X156"/>
      <c r="Y156"/>
      <c r="Z156"/>
      <c r="AA156"/>
      <c r="AB156"/>
      <c r="AC156"/>
      <c r="AD156"/>
      <c r="AE156"/>
      <c r="AF156"/>
      <c r="AG156"/>
      <c r="AH156"/>
      <c r="AI156"/>
    </row>
    <row r="157" spans="1:35" s="48" customFormat="1">
      <c r="A157" s="3"/>
      <c r="H157"/>
      <c r="J157" s="49"/>
      <c r="K157" s="49"/>
      <c r="L157" s="50"/>
      <c r="M157" s="50"/>
      <c r="N157" s="50"/>
      <c r="O157" s="50"/>
      <c r="P157" s="50"/>
      <c r="Q157" s="50"/>
      <c r="R157" s="47"/>
      <c r="S157" s="50"/>
      <c r="T157" s="50"/>
      <c r="U157" s="50"/>
      <c r="V157" s="50"/>
      <c r="W157" s="50"/>
      <c r="X157"/>
      <c r="Y157"/>
      <c r="Z157"/>
      <c r="AA157"/>
      <c r="AB157"/>
      <c r="AC157"/>
      <c r="AD157"/>
      <c r="AE157"/>
      <c r="AF157"/>
      <c r="AG157"/>
      <c r="AH157"/>
      <c r="AI157"/>
    </row>
    <row r="158" spans="1:35" s="48" customFormat="1">
      <c r="A158" s="3"/>
      <c r="H158"/>
      <c r="J158" s="49"/>
      <c r="K158" s="49"/>
      <c r="L158" s="50"/>
      <c r="M158" s="50"/>
      <c r="N158" s="50"/>
      <c r="O158" s="50"/>
      <c r="P158" s="50"/>
      <c r="Q158" s="50"/>
      <c r="R158" s="47"/>
      <c r="S158" s="50"/>
      <c r="T158" s="50"/>
      <c r="U158" s="50"/>
      <c r="V158" s="50"/>
      <c r="W158" s="50"/>
      <c r="X158"/>
      <c r="Y158"/>
      <c r="Z158"/>
      <c r="AA158"/>
      <c r="AB158"/>
      <c r="AC158"/>
      <c r="AD158"/>
      <c r="AE158"/>
      <c r="AF158"/>
      <c r="AG158"/>
      <c r="AH158"/>
      <c r="AI158"/>
    </row>
    <row r="159" spans="1:35" s="48" customFormat="1">
      <c r="A159" s="3"/>
      <c r="H159"/>
      <c r="J159" s="49"/>
      <c r="K159" s="49"/>
      <c r="L159" s="50"/>
      <c r="M159" s="50"/>
      <c r="N159" s="50"/>
      <c r="O159" s="50"/>
      <c r="P159" s="50"/>
      <c r="Q159" s="50"/>
      <c r="R159" s="47"/>
      <c r="S159" s="50"/>
      <c r="T159" s="50"/>
      <c r="U159" s="50"/>
      <c r="V159" s="50"/>
      <c r="W159" s="50"/>
      <c r="X159"/>
      <c r="Y159"/>
      <c r="Z159"/>
      <c r="AA159"/>
      <c r="AB159"/>
      <c r="AC159"/>
      <c r="AD159"/>
      <c r="AE159"/>
      <c r="AF159"/>
      <c r="AG159"/>
      <c r="AH159"/>
      <c r="AI159"/>
    </row>
    <row r="160" spans="1:35" s="48" customFormat="1">
      <c r="A160" s="3"/>
      <c r="H160"/>
      <c r="J160" s="49"/>
      <c r="K160" s="49"/>
      <c r="L160" s="50"/>
      <c r="M160" s="50"/>
      <c r="N160" s="50"/>
      <c r="O160" s="50"/>
      <c r="P160" s="50"/>
      <c r="Q160" s="50"/>
      <c r="R160" s="47"/>
      <c r="S160" s="50"/>
      <c r="T160" s="50"/>
      <c r="U160" s="50"/>
      <c r="V160" s="50"/>
      <c r="W160" s="50"/>
      <c r="X160"/>
      <c r="Y160"/>
      <c r="Z160"/>
      <c r="AA160"/>
      <c r="AB160"/>
      <c r="AC160"/>
      <c r="AD160"/>
      <c r="AE160"/>
      <c r="AF160"/>
      <c r="AG160"/>
      <c r="AH160"/>
      <c r="AI160"/>
    </row>
    <row r="161" spans="1:35" s="48" customFormat="1">
      <c r="A161" s="3"/>
      <c r="H161"/>
      <c r="J161" s="49"/>
      <c r="K161" s="49"/>
      <c r="L161" s="50"/>
      <c r="M161" s="50"/>
      <c r="N161" s="50"/>
      <c r="O161" s="50"/>
      <c r="P161" s="50"/>
      <c r="Q161" s="50"/>
      <c r="R161" s="47"/>
      <c r="S161" s="50"/>
      <c r="T161" s="50"/>
      <c r="U161" s="50"/>
      <c r="V161" s="50"/>
      <c r="W161" s="50"/>
      <c r="X161"/>
      <c r="Y161"/>
      <c r="Z161"/>
      <c r="AA161"/>
      <c r="AB161"/>
      <c r="AC161"/>
      <c r="AD161"/>
      <c r="AE161"/>
      <c r="AF161"/>
      <c r="AG161"/>
      <c r="AH161"/>
      <c r="AI161"/>
    </row>
    <row r="162" spans="1:35" s="48" customFormat="1">
      <c r="A162" s="3"/>
      <c r="H162"/>
      <c r="J162" s="49"/>
      <c r="K162" s="49"/>
      <c r="L162" s="50"/>
      <c r="M162" s="50"/>
      <c r="N162" s="50"/>
      <c r="O162" s="50"/>
      <c r="P162" s="50"/>
      <c r="Q162" s="50"/>
      <c r="R162" s="47"/>
      <c r="S162" s="50"/>
      <c r="T162" s="50"/>
      <c r="U162" s="50"/>
      <c r="V162" s="50"/>
      <c r="W162" s="50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spans="1:35" s="48" customFormat="1">
      <c r="A163" s="3"/>
      <c r="H163"/>
      <c r="J163" s="49"/>
      <c r="K163" s="49"/>
      <c r="L163" s="50"/>
      <c r="M163" s="50"/>
      <c r="N163" s="50"/>
      <c r="O163" s="50"/>
      <c r="P163" s="50"/>
      <c r="Q163" s="50"/>
      <c r="R163" s="47"/>
      <c r="S163" s="50"/>
      <c r="T163" s="50"/>
      <c r="U163" s="50"/>
      <c r="V163" s="50"/>
      <c r="W163" s="50"/>
      <c r="X163"/>
      <c r="Y163"/>
      <c r="Z163"/>
      <c r="AA163"/>
      <c r="AB163"/>
      <c r="AC163"/>
      <c r="AD163"/>
      <c r="AE163"/>
      <c r="AF163"/>
      <c r="AG163"/>
      <c r="AH163"/>
      <c r="AI163"/>
    </row>
    <row r="164" spans="1:35" s="48" customFormat="1">
      <c r="A164" s="3"/>
      <c r="H164"/>
      <c r="J164" s="49"/>
      <c r="K164" s="49"/>
      <c r="L164" s="50"/>
      <c r="M164" s="50"/>
      <c r="N164" s="50"/>
      <c r="O164" s="50"/>
      <c r="P164" s="50"/>
      <c r="Q164" s="50"/>
      <c r="R164" s="47"/>
      <c r="S164" s="50"/>
      <c r="T164" s="50"/>
      <c r="U164" s="50"/>
      <c r="V164" s="50"/>
      <c r="W164" s="50"/>
      <c r="X164"/>
      <c r="Y164"/>
      <c r="Z164"/>
      <c r="AA164"/>
      <c r="AB164"/>
      <c r="AC164"/>
      <c r="AD164"/>
      <c r="AE164"/>
      <c r="AF164"/>
      <c r="AG164"/>
      <c r="AH164"/>
      <c r="AI164"/>
    </row>
    <row r="165" spans="1:35" s="48" customFormat="1">
      <c r="A165" s="3"/>
      <c r="H165"/>
      <c r="J165" s="49"/>
      <c r="K165" s="49"/>
      <c r="L165" s="50"/>
      <c r="M165" s="50"/>
      <c r="N165" s="50"/>
      <c r="O165" s="50"/>
      <c r="P165" s="50"/>
      <c r="Q165" s="50"/>
      <c r="R165" s="47"/>
      <c r="S165" s="50"/>
      <c r="T165" s="50"/>
      <c r="U165" s="50"/>
      <c r="V165" s="50"/>
      <c r="W165" s="50"/>
      <c r="X165"/>
      <c r="Y165"/>
      <c r="Z165"/>
      <c r="AA165"/>
      <c r="AB165"/>
      <c r="AC165"/>
      <c r="AD165"/>
      <c r="AE165"/>
      <c r="AF165"/>
      <c r="AG165"/>
      <c r="AH165"/>
      <c r="AI165"/>
    </row>
    <row r="166" spans="1:35" s="48" customFormat="1">
      <c r="A166" s="3"/>
      <c r="H166"/>
      <c r="J166" s="49"/>
      <c r="K166" s="49"/>
      <c r="L166" s="50"/>
      <c r="M166" s="50"/>
      <c r="N166" s="50"/>
      <c r="O166" s="50"/>
      <c r="P166" s="50"/>
      <c r="Q166" s="50"/>
      <c r="R166" s="47"/>
      <c r="S166" s="50"/>
      <c r="T166" s="50"/>
      <c r="U166" s="50"/>
      <c r="V166" s="50"/>
      <c r="W166" s="50"/>
      <c r="X166"/>
      <c r="Y166"/>
      <c r="Z166"/>
      <c r="AA166"/>
      <c r="AB166"/>
      <c r="AC166"/>
      <c r="AD166"/>
      <c r="AE166"/>
      <c r="AF166"/>
      <c r="AG166"/>
      <c r="AH166"/>
      <c r="AI166"/>
    </row>
    <row r="167" spans="1:35" s="48" customFormat="1">
      <c r="A167" s="3"/>
      <c r="H167"/>
      <c r="J167" s="49"/>
      <c r="K167" s="49"/>
      <c r="L167" s="50"/>
      <c r="M167" s="50"/>
      <c r="N167" s="50"/>
      <c r="O167" s="50"/>
      <c r="P167" s="50"/>
      <c r="Q167" s="50"/>
      <c r="R167" s="47"/>
      <c r="S167" s="50"/>
      <c r="T167" s="50"/>
      <c r="U167" s="50"/>
      <c r="V167" s="50"/>
      <c r="W167" s="50"/>
      <c r="X167"/>
      <c r="Y167"/>
      <c r="Z167"/>
      <c r="AA167"/>
      <c r="AB167"/>
      <c r="AC167"/>
      <c r="AD167"/>
      <c r="AE167"/>
      <c r="AF167"/>
      <c r="AG167"/>
      <c r="AH167"/>
      <c r="AI167"/>
    </row>
    <row r="168" spans="1:35" s="48" customFormat="1">
      <c r="A168" s="3"/>
      <c r="H168"/>
      <c r="J168" s="49"/>
      <c r="K168" s="49"/>
      <c r="L168" s="50"/>
      <c r="M168" s="50"/>
      <c r="N168" s="50"/>
      <c r="O168" s="50"/>
      <c r="P168" s="50"/>
      <c r="Q168" s="50"/>
      <c r="R168" s="47"/>
      <c r="S168" s="50"/>
      <c r="T168" s="50"/>
      <c r="U168" s="50"/>
      <c r="V168" s="50"/>
      <c r="W168" s="50"/>
      <c r="X168"/>
      <c r="Y168"/>
      <c r="Z168"/>
      <c r="AA168"/>
      <c r="AB168"/>
      <c r="AC168"/>
      <c r="AD168"/>
      <c r="AE168"/>
      <c r="AF168"/>
      <c r="AG168"/>
      <c r="AH168"/>
      <c r="AI168"/>
    </row>
    <row r="169" spans="1:35" s="48" customFormat="1">
      <c r="A169" s="3"/>
      <c r="H169"/>
      <c r="J169" s="49"/>
      <c r="K169" s="49"/>
      <c r="L169" s="50"/>
      <c r="M169" s="50"/>
      <c r="N169" s="50"/>
      <c r="O169" s="50"/>
      <c r="P169" s="50"/>
      <c r="Q169" s="50"/>
      <c r="R169" s="47"/>
      <c r="S169" s="50"/>
      <c r="T169" s="50"/>
      <c r="U169" s="50"/>
      <c r="V169" s="50"/>
      <c r="W169" s="50"/>
      <c r="X169"/>
      <c r="Y169"/>
      <c r="Z169"/>
      <c r="AA169"/>
      <c r="AB169"/>
      <c r="AC169"/>
      <c r="AD169"/>
      <c r="AE169"/>
      <c r="AF169"/>
      <c r="AG169"/>
      <c r="AH169"/>
      <c r="AI169"/>
    </row>
    <row r="170" spans="1:35" s="48" customFormat="1">
      <c r="A170" s="3"/>
      <c r="H170"/>
      <c r="J170" s="49"/>
      <c r="K170" s="49"/>
      <c r="L170" s="50"/>
      <c r="M170" s="50"/>
      <c r="N170" s="50"/>
      <c r="O170" s="50"/>
      <c r="P170" s="50"/>
      <c r="Q170" s="50"/>
      <c r="R170" s="47"/>
      <c r="S170" s="50"/>
      <c r="T170" s="50"/>
      <c r="U170" s="50"/>
      <c r="V170" s="50"/>
      <c r="W170" s="50"/>
      <c r="X170"/>
      <c r="Y170"/>
      <c r="Z170"/>
      <c r="AA170"/>
      <c r="AB170"/>
      <c r="AC170"/>
      <c r="AD170"/>
      <c r="AE170"/>
      <c r="AF170"/>
      <c r="AG170"/>
      <c r="AH170"/>
      <c r="AI170"/>
    </row>
    <row r="171" spans="1:35" s="48" customFormat="1">
      <c r="A171" s="3"/>
      <c r="H171"/>
      <c r="J171" s="49"/>
      <c r="K171" s="49"/>
      <c r="L171" s="50"/>
      <c r="M171" s="50"/>
      <c r="N171" s="50"/>
      <c r="O171" s="50"/>
      <c r="P171" s="50"/>
      <c r="Q171" s="50"/>
      <c r="R171" s="47"/>
      <c r="S171" s="50"/>
      <c r="T171" s="50"/>
      <c r="U171" s="50"/>
      <c r="V171" s="50"/>
      <c r="W171" s="50"/>
      <c r="X171"/>
      <c r="Y171"/>
      <c r="Z171"/>
      <c r="AA171"/>
      <c r="AB171"/>
      <c r="AC171"/>
      <c r="AD171"/>
      <c r="AE171"/>
      <c r="AF171"/>
      <c r="AG171"/>
      <c r="AH171"/>
      <c r="AI171"/>
    </row>
    <row r="172" spans="1:35" s="48" customFormat="1">
      <c r="A172" s="3"/>
      <c r="H172"/>
      <c r="J172" s="49"/>
      <c r="K172" s="49"/>
      <c r="L172" s="50"/>
      <c r="M172" s="50"/>
      <c r="N172" s="50"/>
      <c r="O172" s="50"/>
      <c r="P172" s="50"/>
      <c r="Q172" s="50"/>
      <c r="R172" s="47"/>
      <c r="S172" s="50"/>
      <c r="T172" s="50"/>
      <c r="U172" s="50"/>
      <c r="V172" s="50"/>
      <c r="W172" s="50"/>
      <c r="X172"/>
      <c r="Y172"/>
      <c r="Z172"/>
      <c r="AA172"/>
      <c r="AB172"/>
      <c r="AC172"/>
      <c r="AD172"/>
      <c r="AE172"/>
      <c r="AF172"/>
      <c r="AG172"/>
      <c r="AH172"/>
      <c r="AI172"/>
    </row>
    <row r="173" spans="1:35" s="48" customFormat="1">
      <c r="A173" s="3"/>
      <c r="H173"/>
      <c r="J173" s="49"/>
      <c r="K173" s="49"/>
      <c r="L173" s="50"/>
      <c r="M173" s="50"/>
      <c r="N173" s="50"/>
      <c r="O173" s="50"/>
      <c r="P173" s="50"/>
      <c r="Q173" s="50"/>
      <c r="R173" s="47"/>
      <c r="S173" s="50"/>
      <c r="T173" s="50"/>
      <c r="U173" s="50"/>
      <c r="V173" s="50"/>
      <c r="W173" s="50"/>
      <c r="X173"/>
      <c r="Y173"/>
      <c r="Z173"/>
      <c r="AA173"/>
      <c r="AB173"/>
      <c r="AC173"/>
      <c r="AD173"/>
      <c r="AE173"/>
      <c r="AF173"/>
      <c r="AG173"/>
      <c r="AH173"/>
      <c r="AI173"/>
    </row>
    <row r="174" spans="1:35" s="48" customFormat="1">
      <c r="A174" s="3"/>
      <c r="H174"/>
      <c r="J174" s="49"/>
      <c r="K174" s="49"/>
      <c r="L174" s="50"/>
      <c r="M174" s="50"/>
      <c r="N174" s="50"/>
      <c r="O174" s="50"/>
      <c r="P174" s="50"/>
      <c r="Q174" s="50"/>
      <c r="R174" s="47"/>
      <c r="S174" s="50"/>
      <c r="T174" s="50"/>
      <c r="U174" s="50"/>
      <c r="V174" s="50"/>
      <c r="W174" s="50"/>
      <c r="X174"/>
      <c r="Y174"/>
      <c r="Z174"/>
      <c r="AA174"/>
      <c r="AB174"/>
      <c r="AC174"/>
      <c r="AD174"/>
      <c r="AE174"/>
      <c r="AF174"/>
      <c r="AG174"/>
      <c r="AH174"/>
      <c r="AI174"/>
    </row>
    <row r="175" spans="1:35" s="48" customFormat="1">
      <c r="A175" s="3"/>
      <c r="H175"/>
      <c r="J175" s="49"/>
      <c r="K175" s="49"/>
      <c r="L175" s="50"/>
      <c r="M175" s="50"/>
      <c r="N175" s="50"/>
      <c r="O175" s="50"/>
      <c r="P175" s="50"/>
      <c r="Q175" s="50"/>
      <c r="R175" s="47"/>
      <c r="S175" s="50"/>
      <c r="T175" s="50"/>
      <c r="U175" s="50"/>
      <c r="V175" s="50"/>
      <c r="W175" s="50"/>
      <c r="X175"/>
      <c r="Y175"/>
      <c r="Z175"/>
      <c r="AA175"/>
      <c r="AB175"/>
      <c r="AC175"/>
      <c r="AD175"/>
      <c r="AE175"/>
      <c r="AF175"/>
      <c r="AG175"/>
      <c r="AH175"/>
      <c r="AI175"/>
    </row>
    <row r="176" spans="1:35" s="48" customFormat="1">
      <c r="A176" s="3"/>
      <c r="H176"/>
      <c r="J176" s="49"/>
      <c r="K176" s="49"/>
      <c r="L176" s="50"/>
      <c r="M176" s="50"/>
      <c r="N176" s="50"/>
      <c r="O176" s="50"/>
      <c r="P176" s="50"/>
      <c r="Q176" s="50"/>
      <c r="R176" s="47"/>
      <c r="S176" s="50"/>
      <c r="T176" s="50"/>
      <c r="U176" s="50"/>
      <c r="V176" s="50"/>
      <c r="W176" s="50"/>
      <c r="X176"/>
      <c r="Y176"/>
      <c r="Z176"/>
      <c r="AA176"/>
      <c r="AB176"/>
      <c r="AC176"/>
      <c r="AD176"/>
      <c r="AE176"/>
      <c r="AF176"/>
      <c r="AG176"/>
      <c r="AH176"/>
      <c r="AI176"/>
    </row>
    <row r="177" spans="1:35" s="48" customFormat="1">
      <c r="A177" s="3"/>
      <c r="H177"/>
      <c r="J177" s="49"/>
      <c r="K177" s="49"/>
      <c r="L177" s="50"/>
      <c r="M177" s="50"/>
      <c r="N177" s="50"/>
      <c r="O177" s="50"/>
      <c r="P177" s="50"/>
      <c r="Q177" s="50"/>
      <c r="R177" s="47"/>
      <c r="S177" s="50"/>
      <c r="T177" s="50"/>
      <c r="U177" s="50"/>
      <c r="V177" s="50"/>
      <c r="W177" s="50"/>
      <c r="X177"/>
      <c r="Y177"/>
      <c r="Z177"/>
      <c r="AA177"/>
      <c r="AB177"/>
      <c r="AC177"/>
      <c r="AD177"/>
      <c r="AE177"/>
      <c r="AF177"/>
      <c r="AG177"/>
      <c r="AH177"/>
      <c r="AI177"/>
    </row>
    <row r="178" spans="1:35" s="48" customFormat="1">
      <c r="A178" s="3"/>
      <c r="H178"/>
      <c r="J178" s="49"/>
      <c r="K178" s="49"/>
      <c r="L178" s="50"/>
      <c r="M178" s="50"/>
      <c r="N178" s="50"/>
      <c r="O178" s="50"/>
      <c r="P178" s="50"/>
      <c r="Q178" s="50"/>
      <c r="R178" s="47"/>
      <c r="S178" s="50"/>
      <c r="T178" s="50"/>
      <c r="U178" s="50"/>
      <c r="V178" s="50"/>
      <c r="W178" s="50"/>
      <c r="X178"/>
      <c r="Y178"/>
      <c r="Z178"/>
      <c r="AA178"/>
      <c r="AB178"/>
      <c r="AC178"/>
      <c r="AD178"/>
      <c r="AE178"/>
      <c r="AF178"/>
      <c r="AG178"/>
      <c r="AH178"/>
      <c r="AI178"/>
    </row>
    <row r="179" spans="1:35" s="48" customFormat="1">
      <c r="A179" s="3"/>
      <c r="H179"/>
      <c r="J179" s="49"/>
      <c r="K179" s="49"/>
      <c r="L179" s="50"/>
      <c r="M179" s="50"/>
      <c r="N179" s="50"/>
      <c r="O179" s="50"/>
      <c r="P179" s="50"/>
      <c r="Q179" s="50"/>
      <c r="R179" s="47"/>
      <c r="S179" s="50"/>
      <c r="T179" s="50"/>
      <c r="U179" s="50"/>
      <c r="V179" s="50"/>
      <c r="W179" s="50"/>
      <c r="X179"/>
      <c r="Y179"/>
      <c r="Z179"/>
      <c r="AA179"/>
      <c r="AB179"/>
      <c r="AC179"/>
      <c r="AD179"/>
      <c r="AE179"/>
      <c r="AF179"/>
      <c r="AG179"/>
      <c r="AH179"/>
      <c r="AI179"/>
    </row>
    <row r="180" spans="1:35" s="48" customFormat="1">
      <c r="A180" s="3"/>
      <c r="H180"/>
      <c r="J180" s="49"/>
      <c r="K180" s="49"/>
      <c r="L180" s="50"/>
      <c r="M180" s="50"/>
      <c r="N180" s="50"/>
      <c r="O180" s="50"/>
      <c r="P180" s="50"/>
      <c r="Q180" s="50"/>
      <c r="R180" s="47"/>
      <c r="S180" s="50"/>
      <c r="T180" s="50"/>
      <c r="U180" s="50"/>
      <c r="V180" s="50"/>
      <c r="W180" s="50"/>
      <c r="X180"/>
      <c r="Y180"/>
      <c r="Z180"/>
      <c r="AA180"/>
      <c r="AB180"/>
      <c r="AC180"/>
      <c r="AD180"/>
      <c r="AE180"/>
      <c r="AF180"/>
      <c r="AG180"/>
      <c r="AH180"/>
      <c r="AI180"/>
    </row>
    <row r="181" spans="1:35" s="48" customFormat="1">
      <c r="A181" s="3"/>
      <c r="H181"/>
      <c r="J181" s="49"/>
      <c r="K181" s="49"/>
      <c r="L181" s="50"/>
      <c r="M181" s="50"/>
      <c r="N181" s="50"/>
      <c r="O181" s="50"/>
      <c r="P181" s="50"/>
      <c r="Q181" s="50"/>
      <c r="R181" s="47"/>
      <c r="S181" s="50"/>
      <c r="T181" s="50"/>
      <c r="U181" s="50"/>
      <c r="V181" s="50"/>
      <c r="W181" s="50"/>
      <c r="X181"/>
      <c r="Y181"/>
      <c r="Z181"/>
      <c r="AA181"/>
      <c r="AB181"/>
      <c r="AC181"/>
      <c r="AD181"/>
      <c r="AE181"/>
      <c r="AF181"/>
      <c r="AG181"/>
      <c r="AH181"/>
      <c r="AI181"/>
    </row>
    <row r="182" spans="1:35" s="48" customFormat="1">
      <c r="A182" s="3"/>
      <c r="H182"/>
      <c r="J182" s="49"/>
      <c r="K182" s="49"/>
      <c r="L182" s="50"/>
      <c r="M182" s="50"/>
      <c r="N182" s="50"/>
      <c r="O182" s="50"/>
      <c r="P182" s="50"/>
      <c r="Q182" s="50"/>
      <c r="R182" s="47"/>
      <c r="S182" s="50"/>
      <c r="T182" s="50"/>
      <c r="U182" s="50"/>
      <c r="V182" s="50"/>
      <c r="W182" s="50"/>
      <c r="X182"/>
      <c r="Y182"/>
      <c r="Z182"/>
      <c r="AA182"/>
      <c r="AB182"/>
      <c r="AC182"/>
      <c r="AD182"/>
      <c r="AE182"/>
      <c r="AF182"/>
      <c r="AG182"/>
      <c r="AH182"/>
      <c r="AI182"/>
    </row>
    <row r="183" spans="1:35" s="48" customFormat="1">
      <c r="A183" s="3"/>
      <c r="H183"/>
      <c r="J183" s="49"/>
      <c r="K183" s="49"/>
      <c r="L183" s="50"/>
      <c r="M183" s="50"/>
      <c r="N183" s="50"/>
      <c r="O183" s="50"/>
      <c r="P183" s="50"/>
      <c r="Q183" s="50"/>
      <c r="R183" s="47"/>
      <c r="S183" s="50"/>
      <c r="T183" s="50"/>
      <c r="U183" s="50"/>
      <c r="V183" s="50"/>
      <c r="W183" s="50"/>
      <c r="X183"/>
      <c r="Y183"/>
      <c r="Z183"/>
      <c r="AA183"/>
      <c r="AB183"/>
      <c r="AC183"/>
      <c r="AD183"/>
      <c r="AE183"/>
      <c r="AF183"/>
      <c r="AG183"/>
      <c r="AH183"/>
      <c r="AI183"/>
    </row>
    <row r="184" spans="1:35" s="48" customFormat="1">
      <c r="A184" s="3"/>
      <c r="H184"/>
      <c r="J184" s="49"/>
      <c r="K184" s="49"/>
      <c r="L184" s="50"/>
      <c r="M184" s="50"/>
      <c r="N184" s="50"/>
      <c r="O184" s="50"/>
      <c r="P184" s="50"/>
      <c r="Q184" s="50"/>
      <c r="R184" s="47"/>
      <c r="S184" s="50"/>
      <c r="T184" s="50"/>
      <c r="U184" s="50"/>
      <c r="V184" s="50"/>
      <c r="W184" s="50"/>
      <c r="X184"/>
      <c r="Y184"/>
      <c r="Z184"/>
      <c r="AA184"/>
      <c r="AB184"/>
      <c r="AC184"/>
      <c r="AD184"/>
      <c r="AE184"/>
      <c r="AF184"/>
      <c r="AG184"/>
      <c r="AH184"/>
      <c r="AI184"/>
    </row>
    <row r="185" spans="1:35" s="48" customFormat="1">
      <c r="A185" s="3"/>
      <c r="H185"/>
      <c r="J185" s="49"/>
      <c r="K185" s="49"/>
      <c r="L185" s="50"/>
      <c r="M185" s="50"/>
      <c r="N185" s="50"/>
      <c r="O185" s="50"/>
      <c r="P185" s="50"/>
      <c r="Q185" s="50"/>
      <c r="R185" s="47"/>
      <c r="S185" s="50"/>
      <c r="T185" s="50"/>
      <c r="U185" s="50"/>
      <c r="V185" s="50"/>
      <c r="W185" s="50"/>
      <c r="X185"/>
      <c r="Y185"/>
      <c r="Z185"/>
      <c r="AA185"/>
      <c r="AB185"/>
      <c r="AC185"/>
      <c r="AD185"/>
      <c r="AE185"/>
      <c r="AF185"/>
      <c r="AG185"/>
      <c r="AH185"/>
      <c r="AI185"/>
    </row>
    <row r="186" spans="1:35" s="48" customFormat="1">
      <c r="A186" s="3"/>
      <c r="H186"/>
      <c r="J186" s="49"/>
      <c r="K186" s="49"/>
      <c r="L186" s="50"/>
      <c r="M186" s="50"/>
      <c r="N186" s="50"/>
      <c r="O186" s="50"/>
      <c r="P186" s="50"/>
      <c r="Q186" s="50"/>
      <c r="R186" s="47"/>
      <c r="S186" s="50"/>
      <c r="T186" s="50"/>
      <c r="U186" s="50"/>
      <c r="V186" s="50"/>
      <c r="W186" s="50"/>
      <c r="X186"/>
      <c r="Y186"/>
      <c r="Z186"/>
      <c r="AA186"/>
      <c r="AB186"/>
      <c r="AC186"/>
      <c r="AD186"/>
      <c r="AE186"/>
      <c r="AF186"/>
      <c r="AG186"/>
      <c r="AH186"/>
      <c r="AI186"/>
    </row>
    <row r="187" spans="1:35" s="48" customFormat="1">
      <c r="A187" s="3"/>
      <c r="H187"/>
      <c r="J187" s="49"/>
      <c r="K187" s="49"/>
      <c r="L187" s="50"/>
      <c r="M187" s="50"/>
      <c r="N187" s="50"/>
      <c r="O187" s="50"/>
      <c r="P187" s="50"/>
      <c r="Q187" s="50"/>
      <c r="R187" s="47"/>
      <c r="S187" s="50"/>
      <c r="T187" s="50"/>
      <c r="U187" s="50"/>
      <c r="V187" s="50"/>
      <c r="W187" s="50"/>
      <c r="X187"/>
      <c r="Y187"/>
      <c r="Z187"/>
      <c r="AA187"/>
      <c r="AB187"/>
      <c r="AC187"/>
      <c r="AD187"/>
      <c r="AE187"/>
      <c r="AF187"/>
      <c r="AG187"/>
      <c r="AH187"/>
      <c r="AI187"/>
    </row>
    <row r="188" spans="1:35" s="48" customFormat="1">
      <c r="A188" s="3"/>
      <c r="H188"/>
      <c r="J188" s="49"/>
      <c r="K188" s="49"/>
      <c r="L188" s="50"/>
      <c r="M188" s="50"/>
      <c r="N188" s="50"/>
      <c r="O188" s="50"/>
      <c r="P188" s="50"/>
      <c r="Q188" s="50"/>
      <c r="R188" s="47"/>
      <c r="S188" s="50"/>
      <c r="T188" s="50"/>
      <c r="U188" s="50"/>
      <c r="V188" s="50"/>
      <c r="W188" s="50"/>
      <c r="X188"/>
      <c r="Y188"/>
      <c r="Z188"/>
      <c r="AA188"/>
      <c r="AB188"/>
      <c r="AC188"/>
      <c r="AD188"/>
      <c r="AE188"/>
      <c r="AF188"/>
      <c r="AG188"/>
      <c r="AH188"/>
      <c r="AI188"/>
    </row>
    <row r="189" spans="1:35" s="48" customFormat="1">
      <c r="A189" s="3"/>
      <c r="H189"/>
      <c r="J189" s="49"/>
      <c r="K189" s="49"/>
      <c r="L189" s="50"/>
      <c r="M189" s="50"/>
      <c r="N189" s="50"/>
      <c r="O189" s="50"/>
      <c r="P189" s="50"/>
      <c r="Q189" s="50"/>
      <c r="R189" s="47"/>
      <c r="S189" s="50"/>
      <c r="T189" s="50"/>
      <c r="U189" s="50"/>
      <c r="V189" s="50"/>
      <c r="W189" s="50"/>
      <c r="X189"/>
      <c r="Y189"/>
      <c r="Z189"/>
      <c r="AA189"/>
      <c r="AB189"/>
      <c r="AC189"/>
      <c r="AD189"/>
      <c r="AE189"/>
      <c r="AF189"/>
      <c r="AG189"/>
      <c r="AH189"/>
      <c r="AI189"/>
    </row>
    <row r="190" spans="1:35" s="48" customFormat="1">
      <c r="A190" s="3"/>
      <c r="H190"/>
      <c r="J190" s="49"/>
      <c r="K190" s="49"/>
      <c r="L190" s="50"/>
      <c r="M190" s="50"/>
      <c r="N190" s="50"/>
      <c r="O190" s="50"/>
      <c r="P190" s="50"/>
      <c r="Q190" s="50"/>
      <c r="R190" s="47"/>
      <c r="S190" s="50"/>
      <c r="T190" s="50"/>
      <c r="U190" s="50"/>
      <c r="V190" s="50"/>
      <c r="W190" s="50"/>
      <c r="X190"/>
      <c r="Y190"/>
      <c r="Z190"/>
      <c r="AA190"/>
      <c r="AB190"/>
      <c r="AC190"/>
      <c r="AD190"/>
      <c r="AE190"/>
      <c r="AF190"/>
      <c r="AG190"/>
      <c r="AH190"/>
      <c r="AI190"/>
    </row>
    <row r="191" spans="1:35" s="48" customFormat="1">
      <c r="A191" s="3"/>
      <c r="H191"/>
      <c r="J191" s="49"/>
      <c r="K191" s="49"/>
      <c r="L191" s="50"/>
      <c r="M191" s="50"/>
      <c r="N191" s="50"/>
      <c r="O191" s="50"/>
      <c r="P191" s="50"/>
      <c r="Q191" s="50"/>
      <c r="R191" s="47"/>
      <c r="S191" s="50"/>
      <c r="T191" s="50"/>
      <c r="U191" s="50"/>
      <c r="V191" s="50"/>
      <c r="W191" s="50"/>
      <c r="X191"/>
      <c r="Y191"/>
      <c r="Z191"/>
      <c r="AA191"/>
      <c r="AB191"/>
      <c r="AC191"/>
      <c r="AD191"/>
      <c r="AE191"/>
      <c r="AF191"/>
      <c r="AG191"/>
      <c r="AH191"/>
      <c r="AI191"/>
    </row>
    <row r="192" spans="1:35" s="48" customFormat="1">
      <c r="A192" s="3"/>
      <c r="H192"/>
      <c r="J192" s="49"/>
      <c r="K192" s="49"/>
      <c r="L192" s="50"/>
      <c r="M192" s="50"/>
      <c r="N192" s="50"/>
      <c r="O192" s="50"/>
      <c r="P192" s="50"/>
      <c r="Q192" s="50"/>
      <c r="R192" s="47"/>
      <c r="S192" s="50"/>
      <c r="T192" s="50"/>
      <c r="U192" s="50"/>
      <c r="V192" s="50"/>
      <c r="W192" s="50"/>
      <c r="X192"/>
      <c r="Y192"/>
      <c r="Z192"/>
      <c r="AA192"/>
      <c r="AB192"/>
      <c r="AC192"/>
      <c r="AD192"/>
      <c r="AE192"/>
      <c r="AF192"/>
      <c r="AG192"/>
      <c r="AH192"/>
      <c r="AI192"/>
    </row>
    <row r="193" spans="1:35" s="48" customFormat="1">
      <c r="A193" s="3"/>
      <c r="H193"/>
      <c r="J193" s="49"/>
      <c r="K193" s="49"/>
      <c r="L193" s="50"/>
      <c r="M193" s="50"/>
      <c r="N193" s="50"/>
      <c r="O193" s="50"/>
      <c r="P193" s="50"/>
      <c r="Q193" s="50"/>
      <c r="R193" s="47"/>
      <c r="S193" s="50"/>
      <c r="T193" s="50"/>
      <c r="U193" s="50"/>
      <c r="V193" s="50"/>
      <c r="W193" s="50"/>
      <c r="X193"/>
      <c r="Y193"/>
      <c r="Z193"/>
      <c r="AA193"/>
      <c r="AB193"/>
      <c r="AC193"/>
      <c r="AD193"/>
      <c r="AE193"/>
      <c r="AF193"/>
      <c r="AG193"/>
      <c r="AH193"/>
      <c r="AI193"/>
    </row>
    <row r="194" spans="1:35" s="48" customFormat="1">
      <c r="A194" s="3"/>
      <c r="H194"/>
      <c r="J194" s="49"/>
      <c r="K194" s="49"/>
      <c r="L194" s="50"/>
      <c r="M194" s="50"/>
      <c r="N194" s="50"/>
      <c r="O194" s="50"/>
      <c r="P194" s="50"/>
      <c r="Q194" s="50"/>
      <c r="R194" s="47"/>
      <c r="S194" s="50"/>
      <c r="T194" s="50"/>
      <c r="U194" s="50"/>
      <c r="V194" s="50"/>
      <c r="W194" s="50"/>
      <c r="X194"/>
      <c r="Y194"/>
      <c r="Z194"/>
      <c r="AA194"/>
      <c r="AB194"/>
      <c r="AC194"/>
      <c r="AD194"/>
      <c r="AE194"/>
      <c r="AF194"/>
      <c r="AG194"/>
      <c r="AH194"/>
      <c r="AI194"/>
    </row>
    <row r="195" spans="1:35" s="48" customFormat="1">
      <c r="A195" s="3"/>
      <c r="H195"/>
      <c r="J195" s="49"/>
      <c r="K195" s="49"/>
      <c r="L195" s="50"/>
      <c r="M195" s="50"/>
      <c r="N195" s="50"/>
      <c r="O195" s="50"/>
      <c r="P195" s="50"/>
      <c r="Q195" s="50"/>
      <c r="R195" s="47"/>
      <c r="S195" s="50"/>
      <c r="T195" s="50"/>
      <c r="U195" s="50"/>
      <c r="V195" s="50"/>
      <c r="W195" s="50"/>
      <c r="X195"/>
      <c r="Y195"/>
      <c r="Z195"/>
      <c r="AA195"/>
      <c r="AB195"/>
      <c r="AC195"/>
      <c r="AD195"/>
      <c r="AE195"/>
      <c r="AF195"/>
      <c r="AG195"/>
      <c r="AH195"/>
      <c r="AI195"/>
    </row>
    <row r="196" spans="1:35" s="48" customFormat="1">
      <c r="A196" s="3"/>
      <c r="H196"/>
      <c r="J196" s="49"/>
      <c r="K196" s="49"/>
      <c r="L196" s="50"/>
      <c r="M196" s="50"/>
      <c r="N196" s="50"/>
      <c r="O196" s="50"/>
      <c r="P196" s="50"/>
      <c r="Q196" s="50"/>
      <c r="R196" s="47"/>
      <c r="S196" s="50"/>
      <c r="T196" s="50"/>
      <c r="U196" s="50"/>
      <c r="V196" s="50"/>
      <c r="W196" s="50"/>
      <c r="X196"/>
      <c r="Y196"/>
      <c r="Z196"/>
      <c r="AA196"/>
      <c r="AB196"/>
      <c r="AC196"/>
      <c r="AD196"/>
      <c r="AE196"/>
      <c r="AF196"/>
      <c r="AG196"/>
      <c r="AH196"/>
      <c r="AI196"/>
    </row>
    <row r="197" spans="1:35" s="48" customFormat="1">
      <c r="A197" s="3"/>
      <c r="H197"/>
      <c r="J197" s="49"/>
      <c r="K197" s="49"/>
      <c r="L197" s="50"/>
      <c r="M197" s="50"/>
      <c r="N197" s="50"/>
      <c r="O197" s="50"/>
      <c r="P197" s="50"/>
      <c r="Q197" s="50"/>
      <c r="R197" s="47"/>
      <c r="S197" s="50"/>
      <c r="T197" s="50"/>
      <c r="U197" s="50"/>
      <c r="V197" s="50"/>
      <c r="W197" s="50"/>
      <c r="X197"/>
      <c r="Y197"/>
      <c r="Z197"/>
      <c r="AA197"/>
      <c r="AB197"/>
      <c r="AC197"/>
      <c r="AD197"/>
      <c r="AE197"/>
      <c r="AF197"/>
      <c r="AG197"/>
      <c r="AH197"/>
      <c r="AI197"/>
    </row>
    <row r="198" spans="1:35" s="48" customFormat="1">
      <c r="A198" s="3"/>
      <c r="H198"/>
      <c r="J198" s="49"/>
      <c r="K198" s="49"/>
      <c r="L198" s="50"/>
      <c r="M198" s="50"/>
      <c r="N198" s="50"/>
      <c r="O198" s="50"/>
      <c r="P198" s="50"/>
      <c r="Q198" s="50"/>
      <c r="R198" s="47"/>
      <c r="S198" s="50"/>
      <c r="T198" s="50"/>
      <c r="U198" s="50"/>
      <c r="V198" s="50"/>
      <c r="W198" s="50"/>
      <c r="X198"/>
      <c r="Y198"/>
      <c r="Z198"/>
      <c r="AA198"/>
      <c r="AB198"/>
      <c r="AC198"/>
      <c r="AD198"/>
      <c r="AE198"/>
      <c r="AF198"/>
      <c r="AG198"/>
      <c r="AH198"/>
      <c r="AI198"/>
    </row>
    <row r="199" spans="1:35" s="48" customFormat="1">
      <c r="A199" s="3"/>
      <c r="H199"/>
      <c r="J199" s="49"/>
      <c r="K199" s="49"/>
      <c r="L199" s="50"/>
      <c r="M199" s="50"/>
      <c r="N199" s="50"/>
      <c r="O199" s="50"/>
      <c r="P199" s="50"/>
      <c r="Q199" s="50"/>
      <c r="R199" s="47"/>
      <c r="S199" s="50"/>
      <c r="T199" s="50"/>
      <c r="U199" s="50"/>
      <c r="V199" s="50"/>
      <c r="W199" s="50"/>
      <c r="X199"/>
      <c r="Y199"/>
      <c r="Z199"/>
      <c r="AA199"/>
      <c r="AB199"/>
      <c r="AC199"/>
      <c r="AD199"/>
      <c r="AE199"/>
      <c r="AF199"/>
      <c r="AG199"/>
      <c r="AH199"/>
      <c r="AI199"/>
    </row>
    <row r="200" spans="1:35" s="48" customFormat="1">
      <c r="A200" s="3"/>
      <c r="H200"/>
      <c r="J200" s="49"/>
      <c r="K200" s="49"/>
      <c r="L200" s="50"/>
      <c r="M200" s="50"/>
      <c r="N200" s="50"/>
      <c r="O200" s="50"/>
      <c r="P200" s="50"/>
      <c r="Q200" s="50"/>
      <c r="R200" s="47"/>
      <c r="S200" s="50"/>
      <c r="T200" s="50"/>
      <c r="U200" s="50"/>
      <c r="V200" s="50"/>
      <c r="W200" s="50"/>
      <c r="X200"/>
      <c r="Y200"/>
      <c r="Z200"/>
      <c r="AA200"/>
      <c r="AB200"/>
      <c r="AC200"/>
      <c r="AD200"/>
      <c r="AE200"/>
      <c r="AF200"/>
      <c r="AG200"/>
      <c r="AH200"/>
      <c r="AI200"/>
    </row>
    <row r="201" spans="1:35" s="48" customFormat="1">
      <c r="A201" s="3"/>
      <c r="H201"/>
      <c r="J201" s="49"/>
      <c r="K201" s="49"/>
      <c r="L201" s="50"/>
      <c r="M201" s="50"/>
      <c r="N201" s="50"/>
      <c r="O201" s="50"/>
      <c r="P201" s="50"/>
      <c r="Q201" s="50"/>
      <c r="R201" s="47"/>
      <c r="S201" s="50"/>
      <c r="T201" s="50"/>
      <c r="U201" s="50"/>
      <c r="V201" s="50"/>
      <c r="W201" s="50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spans="1:35" s="48" customFormat="1">
      <c r="A202" s="3"/>
      <c r="H202"/>
      <c r="J202" s="49"/>
      <c r="K202" s="49"/>
      <c r="L202" s="50"/>
      <c r="M202" s="50"/>
      <c r="N202" s="50"/>
      <c r="O202" s="50"/>
      <c r="P202" s="50"/>
      <c r="Q202" s="50"/>
      <c r="R202" s="47"/>
      <c r="S202" s="50"/>
      <c r="T202" s="50"/>
      <c r="U202" s="50"/>
      <c r="V202" s="50"/>
      <c r="W202" s="50"/>
      <c r="X202"/>
      <c r="Y202"/>
      <c r="Z202"/>
      <c r="AA202"/>
      <c r="AB202"/>
      <c r="AC202"/>
      <c r="AD202"/>
      <c r="AE202"/>
      <c r="AF202"/>
      <c r="AG202"/>
      <c r="AH202"/>
      <c r="AI202"/>
    </row>
    <row r="203" spans="1:35" s="48" customFormat="1">
      <c r="A203" s="3"/>
      <c r="H203"/>
      <c r="J203" s="49"/>
      <c r="K203" s="49"/>
      <c r="L203" s="50"/>
      <c r="M203" s="50"/>
      <c r="N203" s="50"/>
      <c r="O203" s="50"/>
      <c r="P203" s="50"/>
      <c r="Q203" s="50"/>
      <c r="R203" s="47"/>
      <c r="S203" s="50"/>
      <c r="T203" s="50"/>
      <c r="U203" s="50"/>
      <c r="V203" s="50"/>
      <c r="W203" s="50"/>
      <c r="X203"/>
      <c r="Y203"/>
      <c r="Z203"/>
      <c r="AA203"/>
      <c r="AB203"/>
      <c r="AC203"/>
      <c r="AD203"/>
      <c r="AE203"/>
      <c r="AF203"/>
      <c r="AG203"/>
      <c r="AH203"/>
      <c r="AI203"/>
    </row>
    <row r="204" spans="1:35" s="48" customFormat="1">
      <c r="A204" s="3"/>
      <c r="H204"/>
      <c r="J204" s="49"/>
      <c r="K204" s="49"/>
      <c r="L204" s="50"/>
      <c r="M204" s="50"/>
      <c r="N204" s="50"/>
      <c r="O204" s="50"/>
      <c r="P204" s="50"/>
      <c r="Q204" s="50"/>
      <c r="R204" s="47"/>
      <c r="S204" s="50"/>
      <c r="T204" s="50"/>
      <c r="U204" s="50"/>
      <c r="V204" s="50"/>
      <c r="W204" s="50"/>
      <c r="X204"/>
      <c r="Y204"/>
      <c r="Z204"/>
      <c r="AA204"/>
      <c r="AB204"/>
      <c r="AC204"/>
      <c r="AD204"/>
      <c r="AE204"/>
      <c r="AF204"/>
      <c r="AG204"/>
      <c r="AH204"/>
      <c r="AI204"/>
    </row>
    <row r="205" spans="1:35" s="48" customFormat="1">
      <c r="A205" s="3"/>
      <c r="H205"/>
      <c r="J205" s="49"/>
      <c r="K205" s="49"/>
      <c r="L205" s="50"/>
      <c r="M205" s="50"/>
      <c r="N205" s="50"/>
      <c r="O205" s="50"/>
      <c r="P205" s="50"/>
      <c r="Q205" s="50"/>
      <c r="R205" s="47"/>
      <c r="S205" s="50"/>
      <c r="T205" s="50"/>
      <c r="U205" s="50"/>
      <c r="V205" s="50"/>
      <c r="W205" s="50"/>
      <c r="X205"/>
      <c r="Y205"/>
      <c r="Z205"/>
      <c r="AA205"/>
      <c r="AB205"/>
      <c r="AC205"/>
      <c r="AD205"/>
      <c r="AE205"/>
      <c r="AF205"/>
      <c r="AG205"/>
      <c r="AH205"/>
      <c r="AI205"/>
    </row>
    <row r="206" spans="1:35" s="48" customFormat="1">
      <c r="A206" s="3"/>
      <c r="H206"/>
      <c r="J206" s="49"/>
      <c r="K206" s="49"/>
      <c r="L206" s="50"/>
      <c r="M206" s="50"/>
      <c r="N206" s="50"/>
      <c r="O206" s="50"/>
      <c r="P206" s="50"/>
      <c r="Q206" s="50"/>
      <c r="R206" s="47"/>
      <c r="S206" s="50"/>
      <c r="T206" s="50"/>
      <c r="U206" s="50"/>
      <c r="V206" s="50"/>
      <c r="W206" s="50"/>
      <c r="X206"/>
      <c r="Y206"/>
      <c r="Z206"/>
      <c r="AA206"/>
      <c r="AB206"/>
      <c r="AC206"/>
      <c r="AD206"/>
      <c r="AE206"/>
      <c r="AF206"/>
      <c r="AG206"/>
      <c r="AH206"/>
      <c r="AI206"/>
    </row>
    <row r="207" spans="1:35" s="48" customFormat="1">
      <c r="A207" s="3"/>
      <c r="H207"/>
      <c r="J207" s="49"/>
      <c r="K207" s="49"/>
      <c r="L207" s="50"/>
      <c r="M207" s="50"/>
      <c r="N207" s="50"/>
      <c r="O207" s="50"/>
      <c r="P207" s="50"/>
      <c r="Q207" s="50"/>
      <c r="R207" s="47"/>
      <c r="S207" s="50"/>
      <c r="T207" s="50"/>
      <c r="U207" s="50"/>
      <c r="V207" s="50"/>
      <c r="W207" s="50"/>
      <c r="X207"/>
      <c r="Y207"/>
      <c r="Z207"/>
      <c r="AA207"/>
      <c r="AB207"/>
      <c r="AC207"/>
      <c r="AD207"/>
      <c r="AE207"/>
      <c r="AF207"/>
      <c r="AG207"/>
      <c r="AH207"/>
      <c r="AI207"/>
    </row>
    <row r="208" spans="1:35" s="48" customFormat="1">
      <c r="A208" s="3"/>
      <c r="H208"/>
      <c r="J208" s="49"/>
      <c r="K208" s="49"/>
      <c r="L208" s="50"/>
      <c r="M208" s="50"/>
      <c r="N208" s="50"/>
      <c r="O208" s="50"/>
      <c r="P208" s="50"/>
      <c r="Q208" s="50"/>
      <c r="R208" s="47"/>
      <c r="S208" s="50"/>
      <c r="T208" s="50"/>
      <c r="U208" s="50"/>
      <c r="V208" s="50"/>
      <c r="W208" s="50"/>
      <c r="X208"/>
      <c r="Y208"/>
      <c r="Z208"/>
      <c r="AA208"/>
      <c r="AB208"/>
      <c r="AC208"/>
      <c r="AD208"/>
      <c r="AE208"/>
      <c r="AF208"/>
      <c r="AG208"/>
      <c r="AH208"/>
      <c r="AI208"/>
    </row>
    <row r="209" spans="1:35" s="48" customFormat="1">
      <c r="A209" s="3"/>
      <c r="H209"/>
      <c r="J209" s="49"/>
      <c r="K209" s="49"/>
      <c r="L209" s="50"/>
      <c r="M209" s="50"/>
      <c r="N209" s="50"/>
      <c r="O209" s="50"/>
      <c r="P209" s="50"/>
      <c r="Q209" s="50"/>
      <c r="R209" s="47"/>
      <c r="S209" s="50"/>
      <c r="T209" s="50"/>
      <c r="U209" s="50"/>
      <c r="V209" s="50"/>
      <c r="W209" s="50"/>
      <c r="X209"/>
      <c r="Y209"/>
      <c r="Z209"/>
      <c r="AA209"/>
      <c r="AB209"/>
      <c r="AC209"/>
      <c r="AD209"/>
      <c r="AE209"/>
      <c r="AF209"/>
      <c r="AG209"/>
      <c r="AH209"/>
      <c r="AI209"/>
    </row>
    <row r="210" spans="1:35" s="48" customFormat="1">
      <c r="A210" s="3"/>
      <c r="H210"/>
      <c r="J210" s="49"/>
      <c r="K210" s="49"/>
      <c r="L210" s="50"/>
      <c r="M210" s="50"/>
      <c r="N210" s="50"/>
      <c r="O210" s="50"/>
      <c r="P210" s="50"/>
      <c r="Q210" s="50"/>
      <c r="R210" s="47"/>
      <c r="S210" s="50"/>
      <c r="T210" s="50"/>
      <c r="U210" s="50"/>
      <c r="V210" s="50"/>
      <c r="W210" s="50"/>
      <c r="X210"/>
      <c r="Y210"/>
      <c r="Z210"/>
      <c r="AA210"/>
      <c r="AB210"/>
      <c r="AC210"/>
      <c r="AD210"/>
      <c r="AE210"/>
      <c r="AF210"/>
      <c r="AG210"/>
      <c r="AH210"/>
      <c r="AI210"/>
    </row>
    <row r="211" spans="1:35" s="48" customFormat="1">
      <c r="A211" s="3"/>
      <c r="H211"/>
      <c r="J211" s="49"/>
      <c r="K211" s="49"/>
      <c r="L211" s="50"/>
      <c r="M211" s="50"/>
      <c r="N211" s="50"/>
      <c r="O211" s="50"/>
      <c r="P211" s="50"/>
      <c r="Q211" s="50"/>
      <c r="R211" s="47"/>
      <c r="S211" s="50"/>
      <c r="T211" s="50"/>
      <c r="U211" s="50"/>
      <c r="V211" s="50"/>
      <c r="W211" s="50"/>
      <c r="X211"/>
      <c r="Y211"/>
      <c r="Z211"/>
      <c r="AA211"/>
      <c r="AB211"/>
      <c r="AC211"/>
      <c r="AD211"/>
      <c r="AE211"/>
      <c r="AF211"/>
      <c r="AG211"/>
      <c r="AH211"/>
      <c r="AI211"/>
    </row>
    <row r="212" spans="1:35" s="48" customFormat="1">
      <c r="A212" s="3"/>
      <c r="H212"/>
      <c r="J212" s="49"/>
      <c r="K212" s="49"/>
      <c r="L212" s="50"/>
      <c r="M212" s="50"/>
      <c r="N212" s="50"/>
      <c r="O212" s="50"/>
      <c r="P212" s="50"/>
      <c r="Q212" s="50"/>
      <c r="R212" s="47"/>
      <c r="S212" s="50"/>
      <c r="T212" s="50"/>
      <c r="U212" s="50"/>
      <c r="V212" s="50"/>
      <c r="W212" s="50"/>
      <c r="X212"/>
      <c r="Y212"/>
      <c r="Z212"/>
      <c r="AA212"/>
      <c r="AB212"/>
      <c r="AC212"/>
      <c r="AD212"/>
      <c r="AE212"/>
      <c r="AF212"/>
      <c r="AG212"/>
      <c r="AH212"/>
      <c r="AI212"/>
    </row>
    <row r="213" spans="1:35" s="48" customFormat="1">
      <c r="A213" s="3"/>
      <c r="H213"/>
      <c r="J213" s="49"/>
      <c r="K213" s="49"/>
      <c r="L213" s="50"/>
      <c r="M213" s="50"/>
      <c r="N213" s="50"/>
      <c r="O213" s="50"/>
      <c r="P213" s="50"/>
      <c r="Q213" s="50"/>
      <c r="R213" s="47"/>
      <c r="S213" s="50"/>
      <c r="T213" s="50"/>
      <c r="U213" s="50"/>
      <c r="V213" s="50"/>
      <c r="W213" s="50"/>
      <c r="X213"/>
      <c r="Y213"/>
      <c r="Z213"/>
      <c r="AA213"/>
      <c r="AB213"/>
      <c r="AC213"/>
      <c r="AD213"/>
      <c r="AE213"/>
      <c r="AF213"/>
      <c r="AG213"/>
      <c r="AH213"/>
      <c r="AI213"/>
    </row>
    <row r="214" spans="1:35" s="48" customFormat="1">
      <c r="A214" s="3"/>
      <c r="H214"/>
      <c r="J214" s="49"/>
      <c r="K214" s="49"/>
      <c r="L214" s="50"/>
      <c r="M214" s="50"/>
      <c r="N214" s="50"/>
      <c r="O214" s="50"/>
      <c r="P214" s="50"/>
      <c r="Q214" s="50"/>
      <c r="R214" s="47"/>
      <c r="S214" s="50"/>
      <c r="T214" s="50"/>
      <c r="U214" s="50"/>
      <c r="V214" s="50"/>
      <c r="W214" s="50"/>
      <c r="X214"/>
      <c r="Y214"/>
      <c r="Z214"/>
      <c r="AA214"/>
      <c r="AB214"/>
      <c r="AC214"/>
      <c r="AD214"/>
      <c r="AE214"/>
      <c r="AF214"/>
      <c r="AG214"/>
      <c r="AH214"/>
      <c r="AI214"/>
    </row>
    <row r="215" spans="1:35" s="48" customFormat="1">
      <c r="A215" s="3"/>
      <c r="H215"/>
      <c r="J215" s="49"/>
      <c r="K215" s="49"/>
      <c r="L215" s="50"/>
      <c r="M215" s="50"/>
      <c r="N215" s="50"/>
      <c r="O215" s="50"/>
      <c r="P215" s="50"/>
      <c r="Q215" s="50"/>
      <c r="R215" s="47"/>
      <c r="S215" s="50"/>
      <c r="T215" s="50"/>
      <c r="U215" s="50"/>
      <c r="V215" s="50"/>
      <c r="W215" s="50"/>
      <c r="X215"/>
      <c r="Y215"/>
      <c r="Z215"/>
      <c r="AA215"/>
      <c r="AB215"/>
      <c r="AC215"/>
      <c r="AD215"/>
      <c r="AE215"/>
      <c r="AF215"/>
      <c r="AG215"/>
      <c r="AH215"/>
      <c r="AI215"/>
    </row>
    <row r="216" spans="1:35" s="48" customFormat="1">
      <c r="A216" s="3"/>
      <c r="H216"/>
      <c r="J216" s="49"/>
      <c r="K216" s="49"/>
      <c r="L216" s="50"/>
      <c r="M216" s="50"/>
      <c r="N216" s="50"/>
      <c r="O216" s="50"/>
      <c r="P216" s="50"/>
      <c r="Q216" s="50"/>
      <c r="R216" s="47"/>
      <c r="S216" s="50"/>
      <c r="T216" s="50"/>
      <c r="U216" s="50"/>
      <c r="V216" s="50"/>
      <c r="W216" s="50"/>
      <c r="X216"/>
      <c r="Y216"/>
      <c r="Z216"/>
      <c r="AA216"/>
      <c r="AB216"/>
      <c r="AC216"/>
      <c r="AD216"/>
      <c r="AE216"/>
      <c r="AF216"/>
      <c r="AG216"/>
      <c r="AH216"/>
      <c r="AI216"/>
    </row>
    <row r="217" spans="1:35" s="48" customFormat="1">
      <c r="A217" s="3"/>
      <c r="H217"/>
      <c r="J217" s="49"/>
      <c r="K217" s="49"/>
      <c r="L217" s="50"/>
      <c r="M217" s="50"/>
      <c r="N217" s="50"/>
      <c r="O217" s="50"/>
      <c r="P217" s="50"/>
      <c r="Q217" s="50"/>
      <c r="R217" s="47"/>
      <c r="S217" s="50"/>
      <c r="T217" s="50"/>
      <c r="U217" s="50"/>
      <c r="V217" s="50"/>
      <c r="W217" s="50"/>
      <c r="X217"/>
      <c r="Y217"/>
      <c r="Z217"/>
      <c r="AA217"/>
      <c r="AB217"/>
      <c r="AC217"/>
      <c r="AD217"/>
      <c r="AE217"/>
      <c r="AF217"/>
      <c r="AG217"/>
      <c r="AH217"/>
      <c r="AI217"/>
    </row>
    <row r="218" spans="1:35" s="48" customFormat="1">
      <c r="A218" s="3"/>
      <c r="H218"/>
      <c r="J218" s="49"/>
      <c r="K218" s="49"/>
      <c r="L218" s="50"/>
      <c r="M218" s="50"/>
      <c r="N218" s="50"/>
      <c r="O218" s="50"/>
      <c r="P218" s="50"/>
      <c r="Q218" s="50"/>
      <c r="R218" s="47"/>
      <c r="S218" s="50"/>
      <c r="T218" s="50"/>
      <c r="U218" s="50"/>
      <c r="V218" s="50"/>
      <c r="W218" s="50"/>
      <c r="X218"/>
      <c r="Y218"/>
      <c r="Z218"/>
      <c r="AA218"/>
      <c r="AB218"/>
      <c r="AC218"/>
      <c r="AD218"/>
      <c r="AE218"/>
      <c r="AF218"/>
      <c r="AG218"/>
      <c r="AH218"/>
      <c r="AI218"/>
    </row>
    <row r="219" spans="1:35" s="48" customFormat="1">
      <c r="A219" s="3"/>
      <c r="H219"/>
      <c r="J219" s="49"/>
      <c r="K219" s="49"/>
      <c r="L219" s="50"/>
      <c r="M219" s="50"/>
      <c r="N219" s="50"/>
      <c r="O219" s="50"/>
      <c r="P219" s="50"/>
      <c r="Q219" s="50"/>
      <c r="R219" s="47"/>
      <c r="S219" s="50"/>
      <c r="T219" s="50"/>
      <c r="U219" s="50"/>
      <c r="V219" s="50"/>
      <c r="W219" s="50"/>
      <c r="X219"/>
      <c r="Y219"/>
      <c r="Z219"/>
      <c r="AA219"/>
      <c r="AB219"/>
      <c r="AC219"/>
      <c r="AD219"/>
      <c r="AE219"/>
      <c r="AF219"/>
      <c r="AG219"/>
      <c r="AH219"/>
      <c r="AI219"/>
    </row>
    <row r="220" spans="1:35" s="48" customFormat="1">
      <c r="A220" s="3"/>
      <c r="H220"/>
      <c r="J220" s="49"/>
      <c r="K220" s="49"/>
      <c r="L220" s="50"/>
      <c r="M220" s="50"/>
      <c r="N220" s="50"/>
      <c r="O220" s="50"/>
      <c r="P220" s="50"/>
      <c r="Q220" s="50"/>
      <c r="R220" s="47"/>
      <c r="S220" s="50"/>
      <c r="T220" s="50"/>
      <c r="U220" s="50"/>
      <c r="V220" s="50"/>
      <c r="W220" s="50"/>
      <c r="X220"/>
      <c r="Y220"/>
      <c r="Z220"/>
      <c r="AA220"/>
      <c r="AB220"/>
      <c r="AC220"/>
      <c r="AD220"/>
      <c r="AE220"/>
      <c r="AF220"/>
      <c r="AG220"/>
      <c r="AH220"/>
      <c r="AI220"/>
    </row>
    <row r="221" spans="1:35" s="48" customFormat="1">
      <c r="A221" s="3"/>
      <c r="H221"/>
      <c r="J221" s="49"/>
      <c r="K221" s="49"/>
      <c r="L221" s="50"/>
      <c r="M221" s="50"/>
      <c r="N221" s="50"/>
      <c r="O221" s="50"/>
      <c r="P221" s="50"/>
      <c r="Q221" s="50"/>
      <c r="R221" s="47"/>
      <c r="S221" s="50"/>
      <c r="T221" s="50"/>
      <c r="U221" s="50"/>
      <c r="V221" s="50"/>
      <c r="W221" s="50"/>
      <c r="X221"/>
      <c r="Y221"/>
      <c r="Z221"/>
      <c r="AA221"/>
      <c r="AB221"/>
      <c r="AC221"/>
      <c r="AD221"/>
      <c r="AE221"/>
      <c r="AF221"/>
      <c r="AG221"/>
      <c r="AH221"/>
      <c r="AI221"/>
    </row>
    <row r="222" spans="1:35" s="48" customFormat="1">
      <c r="A222" s="3"/>
      <c r="H222"/>
      <c r="J222" s="49"/>
      <c r="K222" s="49"/>
      <c r="L222" s="50"/>
      <c r="M222" s="50"/>
      <c r="N222" s="50"/>
      <c r="O222" s="50"/>
      <c r="P222" s="50"/>
      <c r="Q222" s="50"/>
      <c r="R222" s="47"/>
      <c r="S222" s="50"/>
      <c r="T222" s="50"/>
      <c r="U222" s="50"/>
      <c r="V222" s="50"/>
      <c r="W222" s="50"/>
      <c r="X222"/>
      <c r="Y222"/>
      <c r="Z222"/>
      <c r="AA222"/>
      <c r="AB222"/>
      <c r="AC222"/>
      <c r="AD222"/>
      <c r="AE222"/>
      <c r="AF222"/>
      <c r="AG222"/>
      <c r="AH222"/>
      <c r="AI222"/>
    </row>
    <row r="223" spans="1:35" s="48" customFormat="1">
      <c r="A223" s="3"/>
      <c r="H223"/>
      <c r="J223" s="49"/>
      <c r="K223" s="49"/>
      <c r="L223" s="50"/>
      <c r="M223" s="50"/>
      <c r="N223" s="50"/>
      <c r="O223" s="50"/>
      <c r="P223" s="50"/>
      <c r="Q223" s="50"/>
      <c r="R223" s="47"/>
      <c r="S223" s="50"/>
      <c r="T223" s="50"/>
      <c r="U223" s="50"/>
      <c r="V223" s="50"/>
      <c r="W223" s="50"/>
      <c r="X223"/>
      <c r="Y223"/>
      <c r="Z223"/>
      <c r="AA223"/>
      <c r="AB223"/>
      <c r="AC223"/>
      <c r="AD223"/>
      <c r="AE223"/>
      <c r="AF223"/>
      <c r="AG223"/>
      <c r="AH223"/>
      <c r="AI223"/>
    </row>
    <row r="224" spans="1:35" s="48" customFormat="1">
      <c r="A224" s="3"/>
      <c r="H224"/>
      <c r="J224" s="49"/>
      <c r="K224" s="49"/>
      <c r="L224" s="50"/>
      <c r="M224" s="50"/>
      <c r="N224" s="50"/>
      <c r="O224" s="50"/>
      <c r="P224" s="50"/>
      <c r="Q224" s="50"/>
      <c r="R224" s="47"/>
      <c r="S224" s="50"/>
      <c r="T224" s="50"/>
      <c r="U224" s="50"/>
      <c r="V224" s="50"/>
      <c r="W224" s="50"/>
      <c r="X224"/>
      <c r="Y224"/>
      <c r="Z224"/>
      <c r="AA224"/>
      <c r="AB224"/>
      <c r="AC224"/>
      <c r="AD224"/>
      <c r="AE224"/>
      <c r="AF224"/>
      <c r="AG224"/>
      <c r="AH224"/>
      <c r="AI224"/>
    </row>
    <row r="225" spans="1:35" s="48" customFormat="1">
      <c r="A225" s="3"/>
      <c r="H225"/>
      <c r="J225" s="49"/>
      <c r="K225" s="49"/>
      <c r="L225" s="50"/>
      <c r="M225" s="50"/>
      <c r="N225" s="50"/>
      <c r="O225" s="50"/>
      <c r="P225" s="50"/>
      <c r="Q225" s="50"/>
      <c r="R225" s="47"/>
      <c r="S225" s="50"/>
      <c r="T225" s="50"/>
      <c r="U225" s="50"/>
      <c r="V225" s="50"/>
      <c r="W225" s="50"/>
      <c r="X225"/>
      <c r="Y225"/>
      <c r="Z225"/>
      <c r="AA225"/>
      <c r="AB225"/>
      <c r="AC225"/>
      <c r="AD225"/>
      <c r="AE225"/>
      <c r="AF225"/>
      <c r="AG225"/>
      <c r="AH225"/>
      <c r="AI225"/>
    </row>
    <row r="226" spans="1:35" s="48" customFormat="1">
      <c r="A226" s="3"/>
      <c r="H226"/>
      <c r="J226" s="49"/>
      <c r="K226" s="49"/>
      <c r="L226" s="50"/>
      <c r="M226" s="50"/>
      <c r="N226" s="50"/>
      <c r="O226" s="50"/>
      <c r="P226" s="50"/>
      <c r="Q226" s="50"/>
      <c r="R226" s="47"/>
      <c r="S226" s="50"/>
      <c r="T226" s="50"/>
      <c r="U226" s="50"/>
      <c r="V226" s="50"/>
      <c r="W226" s="50"/>
      <c r="X226"/>
      <c r="Y226"/>
      <c r="Z226"/>
      <c r="AA226"/>
      <c r="AB226"/>
      <c r="AC226"/>
      <c r="AD226"/>
      <c r="AE226"/>
      <c r="AF226"/>
      <c r="AG226"/>
      <c r="AH226"/>
      <c r="AI226"/>
    </row>
    <row r="227" spans="1:35" s="48" customFormat="1">
      <c r="A227" s="3"/>
      <c r="H227"/>
      <c r="J227" s="49"/>
      <c r="K227" s="49"/>
      <c r="L227" s="50"/>
      <c r="M227" s="50"/>
      <c r="N227" s="50"/>
      <c r="O227" s="50"/>
      <c r="P227" s="50"/>
      <c r="Q227" s="50"/>
      <c r="R227" s="47"/>
      <c r="S227" s="50"/>
      <c r="T227" s="50"/>
      <c r="U227" s="50"/>
      <c r="V227" s="50"/>
      <c r="W227" s="50"/>
      <c r="X227"/>
      <c r="Y227"/>
      <c r="Z227"/>
      <c r="AA227"/>
      <c r="AB227"/>
      <c r="AC227"/>
      <c r="AD227"/>
      <c r="AE227"/>
      <c r="AF227"/>
      <c r="AG227"/>
      <c r="AH227"/>
      <c r="AI227"/>
    </row>
    <row r="228" spans="1:35" s="48" customFormat="1">
      <c r="A228" s="3"/>
      <c r="H228"/>
      <c r="J228" s="49"/>
      <c r="K228" s="49"/>
      <c r="L228" s="50"/>
      <c r="M228" s="50"/>
      <c r="N228" s="50"/>
      <c r="O228" s="50"/>
      <c r="P228" s="50"/>
      <c r="Q228" s="50"/>
      <c r="R228" s="47"/>
      <c r="S228" s="50"/>
      <c r="T228" s="50"/>
      <c r="U228" s="50"/>
      <c r="V228" s="50"/>
      <c r="W228" s="50"/>
      <c r="X228"/>
      <c r="Y228"/>
      <c r="Z228"/>
      <c r="AA228"/>
      <c r="AB228"/>
      <c r="AC228"/>
      <c r="AD228"/>
      <c r="AE228"/>
      <c r="AF228"/>
      <c r="AG228"/>
      <c r="AH228"/>
      <c r="AI228"/>
    </row>
    <row r="229" spans="1:35" s="48" customFormat="1">
      <c r="A229" s="3"/>
      <c r="H229"/>
      <c r="J229" s="49"/>
      <c r="K229" s="49"/>
      <c r="L229" s="50"/>
      <c r="M229" s="50"/>
      <c r="N229" s="50"/>
      <c r="O229" s="50"/>
      <c r="P229" s="50"/>
      <c r="Q229" s="50"/>
      <c r="R229" s="47"/>
      <c r="S229" s="50"/>
      <c r="T229" s="50"/>
      <c r="U229" s="50"/>
      <c r="V229" s="50"/>
      <c r="W229" s="50"/>
      <c r="X229"/>
      <c r="Y229"/>
      <c r="Z229"/>
      <c r="AA229"/>
      <c r="AB229"/>
      <c r="AC229"/>
      <c r="AD229"/>
      <c r="AE229"/>
      <c r="AF229"/>
      <c r="AG229"/>
      <c r="AH229"/>
      <c r="AI229"/>
    </row>
    <row r="230" spans="1:35" s="48" customFormat="1">
      <c r="A230" s="3"/>
      <c r="H230"/>
      <c r="J230" s="49"/>
      <c r="K230" s="49"/>
      <c r="L230" s="50"/>
      <c r="M230" s="50"/>
      <c r="N230" s="50"/>
      <c r="O230" s="50"/>
      <c r="P230" s="50"/>
      <c r="Q230" s="50"/>
      <c r="R230" s="47"/>
      <c r="S230" s="50"/>
      <c r="T230" s="50"/>
      <c r="U230" s="50"/>
      <c r="V230" s="50"/>
      <c r="W230" s="50"/>
      <c r="X230"/>
      <c r="Y230"/>
      <c r="Z230"/>
      <c r="AA230"/>
      <c r="AB230"/>
      <c r="AC230"/>
      <c r="AD230"/>
      <c r="AE230"/>
      <c r="AF230"/>
      <c r="AG230"/>
      <c r="AH230"/>
      <c r="AI230"/>
    </row>
    <row r="231" spans="1:35" s="48" customFormat="1">
      <c r="A231" s="3"/>
      <c r="H231"/>
      <c r="J231" s="49"/>
      <c r="K231" s="49"/>
      <c r="L231" s="50"/>
      <c r="M231" s="50"/>
      <c r="N231" s="50"/>
      <c r="O231" s="50"/>
      <c r="P231" s="50"/>
      <c r="Q231" s="50"/>
      <c r="R231" s="47"/>
      <c r="S231" s="50"/>
      <c r="T231" s="50"/>
      <c r="U231" s="50"/>
      <c r="V231" s="50"/>
      <c r="W231" s="50"/>
      <c r="X231"/>
      <c r="Y231"/>
      <c r="Z231"/>
      <c r="AA231"/>
      <c r="AB231"/>
      <c r="AC231"/>
      <c r="AD231"/>
      <c r="AE231"/>
      <c r="AF231"/>
      <c r="AG231"/>
      <c r="AH231"/>
      <c r="AI231"/>
    </row>
    <row r="232" spans="1:35" s="48" customFormat="1">
      <c r="A232" s="3"/>
      <c r="H232"/>
      <c r="J232" s="49"/>
      <c r="K232" s="49"/>
      <c r="L232" s="50"/>
      <c r="M232" s="50"/>
      <c r="N232" s="50"/>
      <c r="O232" s="50"/>
      <c r="P232" s="50"/>
      <c r="Q232" s="50"/>
      <c r="R232" s="47"/>
      <c r="S232" s="50"/>
      <c r="T232" s="50"/>
      <c r="U232" s="50"/>
      <c r="V232" s="50"/>
      <c r="W232" s="50"/>
      <c r="X232"/>
      <c r="Y232"/>
      <c r="Z232"/>
      <c r="AA232"/>
      <c r="AB232"/>
      <c r="AC232"/>
      <c r="AD232"/>
      <c r="AE232"/>
      <c r="AF232"/>
      <c r="AG232"/>
      <c r="AH232"/>
      <c r="AI232"/>
    </row>
    <row r="233" spans="1:35" s="48" customFormat="1">
      <c r="A233" s="3"/>
      <c r="H233"/>
      <c r="J233" s="49"/>
      <c r="K233" s="49"/>
      <c r="L233" s="50"/>
      <c r="M233" s="50"/>
      <c r="N233" s="50"/>
      <c r="O233" s="50"/>
      <c r="P233" s="50"/>
      <c r="Q233" s="50"/>
      <c r="R233" s="47"/>
      <c r="S233" s="50"/>
      <c r="T233" s="50"/>
      <c r="U233" s="50"/>
      <c r="V233" s="50"/>
      <c r="W233" s="50"/>
      <c r="X233"/>
      <c r="Y233"/>
      <c r="Z233"/>
      <c r="AA233"/>
      <c r="AB233"/>
      <c r="AC233"/>
      <c r="AD233"/>
      <c r="AE233"/>
      <c r="AF233"/>
      <c r="AG233"/>
      <c r="AH233"/>
      <c r="AI233"/>
    </row>
    <row r="234" spans="1:35" s="48" customFormat="1">
      <c r="A234" s="3"/>
      <c r="H234"/>
      <c r="J234" s="49"/>
      <c r="K234" s="49"/>
      <c r="L234" s="50"/>
      <c r="M234" s="50"/>
      <c r="N234" s="50"/>
      <c r="O234" s="50"/>
      <c r="P234" s="50"/>
      <c r="Q234" s="50"/>
      <c r="R234" s="47"/>
      <c r="S234" s="50"/>
      <c r="T234" s="50"/>
      <c r="U234" s="50"/>
      <c r="V234" s="50"/>
      <c r="W234" s="50"/>
      <c r="X234"/>
      <c r="Y234"/>
      <c r="Z234"/>
      <c r="AA234"/>
      <c r="AB234"/>
      <c r="AC234"/>
      <c r="AD234"/>
      <c r="AE234"/>
      <c r="AF234"/>
      <c r="AG234"/>
      <c r="AH234"/>
      <c r="AI234"/>
    </row>
    <row r="235" spans="1:35" s="48" customFormat="1">
      <c r="A235" s="3"/>
      <c r="H235"/>
      <c r="J235" s="49"/>
      <c r="K235" s="49"/>
      <c r="L235" s="50"/>
      <c r="M235" s="50"/>
      <c r="N235" s="50"/>
      <c r="O235" s="50"/>
      <c r="P235" s="50"/>
      <c r="Q235" s="50"/>
      <c r="R235" s="47"/>
      <c r="S235" s="50"/>
      <c r="T235" s="50"/>
      <c r="U235" s="50"/>
      <c r="V235" s="50"/>
      <c r="W235" s="50"/>
      <c r="X235"/>
      <c r="Y235"/>
      <c r="Z235"/>
      <c r="AA235"/>
      <c r="AB235"/>
      <c r="AC235"/>
      <c r="AD235"/>
      <c r="AE235"/>
      <c r="AF235"/>
      <c r="AG235"/>
      <c r="AH235"/>
      <c r="AI235"/>
    </row>
    <row r="236" spans="1:35" s="48" customFormat="1">
      <c r="A236" s="3"/>
      <c r="H236"/>
      <c r="J236" s="49"/>
      <c r="K236" s="49"/>
      <c r="L236" s="50"/>
      <c r="M236" s="50"/>
      <c r="N236" s="50"/>
      <c r="O236" s="50"/>
      <c r="P236" s="50"/>
      <c r="Q236" s="50"/>
      <c r="R236" s="47"/>
      <c r="S236" s="50"/>
      <c r="T236" s="50"/>
      <c r="U236" s="50"/>
      <c r="V236" s="50"/>
      <c r="W236" s="50"/>
      <c r="X236"/>
      <c r="Y236"/>
      <c r="Z236"/>
      <c r="AA236"/>
      <c r="AB236"/>
      <c r="AC236"/>
      <c r="AD236"/>
      <c r="AE236"/>
      <c r="AF236"/>
      <c r="AG236"/>
      <c r="AH236"/>
      <c r="AI236"/>
    </row>
    <row r="237" spans="1:35" s="48" customFormat="1">
      <c r="A237" s="3"/>
      <c r="H237"/>
      <c r="J237" s="49"/>
      <c r="K237" s="49"/>
      <c r="L237" s="50"/>
      <c r="M237" s="50"/>
      <c r="N237" s="50"/>
      <c r="O237" s="50"/>
      <c r="P237" s="50"/>
      <c r="Q237" s="50"/>
      <c r="R237" s="47"/>
      <c r="S237" s="50"/>
      <c r="T237" s="50"/>
      <c r="U237" s="50"/>
      <c r="V237" s="50"/>
      <c r="W237" s="50"/>
      <c r="X237"/>
      <c r="Y237"/>
      <c r="Z237"/>
      <c r="AA237"/>
      <c r="AB237"/>
      <c r="AC237"/>
      <c r="AD237"/>
      <c r="AE237"/>
      <c r="AF237"/>
      <c r="AG237"/>
      <c r="AH237"/>
      <c r="AI237"/>
    </row>
    <row r="238" spans="1:35" s="48" customFormat="1">
      <c r="A238" s="3"/>
      <c r="H238"/>
      <c r="J238" s="49"/>
      <c r="K238" s="49"/>
      <c r="L238" s="50"/>
      <c r="M238" s="50"/>
      <c r="N238" s="50"/>
      <c r="O238" s="50"/>
      <c r="P238" s="50"/>
      <c r="Q238" s="50"/>
      <c r="R238" s="47"/>
      <c r="S238" s="50"/>
      <c r="T238" s="50"/>
      <c r="U238" s="50"/>
      <c r="V238" s="50"/>
      <c r="W238" s="50"/>
      <c r="X238"/>
      <c r="Y238"/>
      <c r="Z238"/>
      <c r="AA238"/>
      <c r="AB238"/>
      <c r="AC238"/>
      <c r="AD238"/>
      <c r="AE238"/>
      <c r="AF238"/>
      <c r="AG238"/>
      <c r="AH238"/>
      <c r="AI238"/>
    </row>
    <row r="239" spans="1:35" s="48" customFormat="1">
      <c r="A239" s="3"/>
      <c r="H239"/>
      <c r="J239" s="49"/>
      <c r="K239" s="49"/>
      <c r="L239" s="50"/>
      <c r="M239" s="50"/>
      <c r="N239" s="50"/>
      <c r="O239" s="50"/>
      <c r="P239" s="50"/>
      <c r="Q239" s="50"/>
      <c r="R239" s="47"/>
      <c r="S239" s="50"/>
      <c r="T239" s="50"/>
      <c r="U239" s="50"/>
      <c r="V239" s="50"/>
      <c r="W239" s="50"/>
      <c r="X239"/>
      <c r="Y239"/>
      <c r="Z239"/>
      <c r="AA239"/>
      <c r="AB239"/>
      <c r="AC239"/>
      <c r="AD239"/>
      <c r="AE239"/>
      <c r="AF239"/>
      <c r="AG239"/>
      <c r="AH239"/>
      <c r="AI239"/>
    </row>
    <row r="240" spans="1:35" s="48" customFormat="1">
      <c r="A240" s="3"/>
      <c r="H240"/>
      <c r="J240" s="49"/>
      <c r="K240" s="49"/>
      <c r="L240" s="50"/>
      <c r="M240" s="50"/>
      <c r="N240" s="50"/>
      <c r="O240" s="50"/>
      <c r="P240" s="50"/>
      <c r="Q240" s="50"/>
      <c r="R240" s="47"/>
      <c r="S240" s="50"/>
      <c r="T240" s="50"/>
      <c r="U240" s="50"/>
      <c r="V240" s="50"/>
      <c r="W240" s="50"/>
      <c r="X240"/>
      <c r="Y240"/>
      <c r="Z240"/>
      <c r="AA240"/>
      <c r="AB240"/>
      <c r="AC240"/>
      <c r="AD240"/>
      <c r="AE240"/>
      <c r="AF240"/>
      <c r="AG240"/>
      <c r="AH240"/>
      <c r="AI240"/>
    </row>
    <row r="241" spans="1:35" s="48" customFormat="1">
      <c r="A241" s="3"/>
      <c r="H241"/>
      <c r="J241" s="49"/>
      <c r="K241" s="49"/>
      <c r="L241" s="50"/>
      <c r="M241" s="50"/>
      <c r="N241" s="50"/>
      <c r="O241" s="50"/>
      <c r="P241" s="50"/>
      <c r="Q241" s="50"/>
      <c r="R241" s="47"/>
      <c r="S241" s="50"/>
      <c r="T241" s="50"/>
      <c r="U241" s="50"/>
      <c r="V241" s="50"/>
      <c r="W241" s="50"/>
      <c r="X241"/>
      <c r="Y241"/>
      <c r="Z241"/>
      <c r="AA241"/>
      <c r="AB241"/>
      <c r="AC241"/>
      <c r="AD241"/>
      <c r="AE241"/>
      <c r="AF241"/>
      <c r="AG241"/>
      <c r="AH241"/>
      <c r="AI241"/>
    </row>
    <row r="242" spans="1:35" s="48" customFormat="1">
      <c r="A242" s="3"/>
      <c r="H242"/>
      <c r="J242" s="49"/>
      <c r="K242" s="49"/>
      <c r="L242" s="50"/>
      <c r="M242" s="50"/>
      <c r="N242" s="50"/>
      <c r="O242" s="50"/>
      <c r="P242" s="50"/>
      <c r="Q242" s="50"/>
      <c r="R242" s="47"/>
      <c r="S242" s="50"/>
      <c r="T242" s="50"/>
      <c r="U242" s="50"/>
      <c r="V242" s="50"/>
      <c r="W242" s="50"/>
      <c r="X242"/>
      <c r="Y242"/>
      <c r="Z242"/>
      <c r="AA242"/>
      <c r="AB242"/>
      <c r="AC242"/>
      <c r="AD242"/>
      <c r="AE242"/>
      <c r="AF242"/>
      <c r="AG242"/>
      <c r="AH242"/>
      <c r="AI242"/>
    </row>
    <row r="243" spans="1:35" s="48" customFormat="1">
      <c r="A243" s="3"/>
      <c r="H243"/>
      <c r="J243" s="49"/>
      <c r="K243" s="49"/>
      <c r="L243" s="50"/>
      <c r="M243" s="50"/>
      <c r="N243" s="50"/>
      <c r="O243" s="50"/>
      <c r="P243" s="50"/>
      <c r="Q243" s="50"/>
      <c r="R243" s="47"/>
      <c r="S243" s="50"/>
      <c r="T243" s="50"/>
      <c r="U243" s="50"/>
      <c r="V243" s="50"/>
      <c r="W243" s="50"/>
      <c r="X243"/>
      <c r="Y243"/>
      <c r="Z243"/>
      <c r="AA243"/>
      <c r="AB243"/>
      <c r="AC243"/>
      <c r="AD243"/>
      <c r="AE243"/>
      <c r="AF243"/>
      <c r="AG243"/>
      <c r="AH243"/>
      <c r="AI243"/>
    </row>
    <row r="244" spans="1:35" s="48" customFormat="1">
      <c r="A244" s="3"/>
      <c r="H244"/>
      <c r="J244" s="49"/>
      <c r="K244" s="49"/>
      <c r="L244" s="50"/>
      <c r="M244" s="50"/>
      <c r="N244" s="50"/>
      <c r="O244" s="50"/>
      <c r="P244" s="50"/>
      <c r="Q244" s="50"/>
      <c r="R244" s="47"/>
      <c r="S244" s="50"/>
      <c r="T244" s="50"/>
      <c r="U244" s="50"/>
      <c r="V244" s="50"/>
      <c r="W244" s="50"/>
      <c r="X244"/>
      <c r="Y244"/>
      <c r="Z244"/>
      <c r="AA244"/>
      <c r="AB244"/>
      <c r="AC244"/>
      <c r="AD244"/>
      <c r="AE244"/>
      <c r="AF244"/>
      <c r="AG244"/>
      <c r="AH244"/>
      <c r="AI244"/>
    </row>
    <row r="245" spans="1:35" s="48" customFormat="1">
      <c r="A245" s="3"/>
      <c r="H245"/>
      <c r="J245" s="49"/>
      <c r="K245" s="49"/>
      <c r="L245" s="50"/>
      <c r="M245" s="50"/>
      <c r="N245" s="50"/>
      <c r="O245" s="50"/>
      <c r="P245" s="50"/>
      <c r="Q245" s="50"/>
      <c r="R245" s="47"/>
      <c r="S245" s="50"/>
      <c r="T245" s="50"/>
      <c r="U245" s="50"/>
      <c r="V245" s="50"/>
      <c r="W245" s="50"/>
      <c r="X245"/>
      <c r="Y245"/>
      <c r="Z245"/>
      <c r="AA245"/>
      <c r="AB245"/>
      <c r="AC245"/>
      <c r="AD245"/>
      <c r="AE245"/>
      <c r="AF245"/>
      <c r="AG245"/>
      <c r="AH245"/>
      <c r="AI245"/>
    </row>
    <row r="246" spans="1:35" s="48" customFormat="1">
      <c r="A246" s="3"/>
      <c r="H246"/>
      <c r="J246" s="49"/>
      <c r="K246" s="49"/>
      <c r="L246" s="50"/>
      <c r="M246" s="50"/>
      <c r="N246" s="50"/>
      <c r="O246" s="50"/>
      <c r="P246" s="50"/>
      <c r="Q246" s="50"/>
      <c r="R246" s="47"/>
      <c r="S246" s="50"/>
      <c r="T246" s="50"/>
      <c r="U246" s="50"/>
      <c r="V246" s="50"/>
      <c r="W246" s="50"/>
      <c r="X246"/>
      <c r="Y246"/>
      <c r="Z246"/>
      <c r="AA246"/>
      <c r="AB246"/>
      <c r="AC246"/>
      <c r="AD246"/>
      <c r="AE246"/>
      <c r="AF246"/>
      <c r="AG246"/>
      <c r="AH246"/>
      <c r="AI246"/>
    </row>
    <row r="247" spans="1:35" s="48" customFormat="1">
      <c r="A247" s="3"/>
      <c r="H247"/>
      <c r="J247" s="49"/>
      <c r="K247" s="49"/>
      <c r="L247" s="50"/>
      <c r="M247" s="50"/>
      <c r="N247" s="50"/>
      <c r="O247" s="50"/>
      <c r="P247" s="50"/>
      <c r="Q247" s="50"/>
      <c r="R247" s="47"/>
      <c r="S247" s="50"/>
      <c r="T247" s="50"/>
      <c r="U247" s="50"/>
      <c r="V247" s="50"/>
      <c r="W247" s="50"/>
      <c r="X247"/>
      <c r="Y247"/>
      <c r="Z247"/>
      <c r="AA247"/>
      <c r="AB247"/>
      <c r="AC247"/>
      <c r="AD247"/>
      <c r="AE247"/>
      <c r="AF247"/>
      <c r="AG247"/>
      <c r="AH247"/>
      <c r="AI247"/>
    </row>
    <row r="248" spans="1:35" s="48" customFormat="1">
      <c r="A248" s="3"/>
      <c r="H248"/>
      <c r="J248" s="49"/>
      <c r="K248" s="49"/>
      <c r="L248" s="50"/>
      <c r="M248" s="50"/>
      <c r="N248" s="50"/>
      <c r="O248" s="50"/>
      <c r="P248" s="50"/>
      <c r="Q248" s="50"/>
      <c r="R248" s="47"/>
      <c r="S248" s="50"/>
      <c r="T248" s="50"/>
      <c r="U248" s="50"/>
      <c r="V248" s="50"/>
      <c r="W248" s="50"/>
      <c r="X248"/>
      <c r="Y248"/>
      <c r="Z248"/>
      <c r="AA248"/>
      <c r="AB248"/>
      <c r="AC248"/>
      <c r="AD248"/>
      <c r="AE248"/>
      <c r="AF248"/>
      <c r="AG248"/>
      <c r="AH248"/>
      <c r="AI248"/>
    </row>
    <row r="249" spans="1:35" s="48" customFormat="1">
      <c r="A249" s="3"/>
      <c r="H249"/>
      <c r="J249" s="49"/>
      <c r="K249" s="49"/>
      <c r="L249" s="50"/>
      <c r="M249" s="50"/>
      <c r="N249" s="50"/>
      <c r="O249" s="50"/>
      <c r="P249" s="50"/>
      <c r="Q249" s="50"/>
      <c r="R249" s="47"/>
      <c r="S249" s="50"/>
      <c r="T249" s="50"/>
      <c r="U249" s="50"/>
      <c r="V249" s="50"/>
      <c r="W249" s="50"/>
      <c r="X249"/>
      <c r="Y249"/>
      <c r="Z249"/>
      <c r="AA249"/>
      <c r="AB249"/>
      <c r="AC249"/>
      <c r="AD249"/>
      <c r="AE249"/>
      <c r="AF249"/>
      <c r="AG249"/>
      <c r="AH249"/>
      <c r="AI249"/>
    </row>
    <row r="250" spans="1:35" s="48" customFormat="1">
      <c r="A250" s="3"/>
      <c r="H250"/>
      <c r="J250" s="49"/>
      <c r="K250" s="49"/>
      <c r="L250" s="50"/>
      <c r="M250" s="50"/>
      <c r="N250" s="50"/>
      <c r="O250" s="50"/>
      <c r="P250" s="50"/>
      <c r="Q250" s="50"/>
      <c r="R250" s="47"/>
      <c r="S250" s="50"/>
      <c r="T250" s="50"/>
      <c r="U250" s="50"/>
      <c r="V250" s="50"/>
      <c r="W250" s="50"/>
      <c r="X250"/>
      <c r="Y250"/>
      <c r="Z250"/>
      <c r="AA250"/>
      <c r="AB250"/>
      <c r="AC250"/>
      <c r="AD250"/>
      <c r="AE250"/>
      <c r="AF250"/>
      <c r="AG250"/>
      <c r="AH250"/>
      <c r="AI250"/>
    </row>
    <row r="251" spans="1:35" s="48" customFormat="1">
      <c r="A251" s="3"/>
      <c r="H251"/>
      <c r="J251" s="49"/>
      <c r="K251" s="49"/>
      <c r="L251" s="50"/>
      <c r="M251" s="50"/>
      <c r="N251" s="50"/>
      <c r="O251" s="50"/>
      <c r="P251" s="50"/>
      <c r="Q251" s="50"/>
      <c r="R251" s="47"/>
      <c r="S251" s="50"/>
      <c r="T251" s="50"/>
      <c r="U251" s="50"/>
      <c r="V251" s="50"/>
      <c r="W251" s="50"/>
      <c r="X251"/>
      <c r="Y251"/>
      <c r="Z251"/>
      <c r="AA251"/>
      <c r="AB251"/>
      <c r="AC251"/>
      <c r="AD251"/>
      <c r="AE251"/>
      <c r="AF251"/>
      <c r="AG251"/>
      <c r="AH251"/>
      <c r="AI251"/>
    </row>
    <row r="252" spans="1:35" s="48" customFormat="1">
      <c r="A252" s="3"/>
      <c r="H252"/>
      <c r="J252" s="49"/>
      <c r="K252" s="49"/>
      <c r="L252" s="50"/>
      <c r="M252" s="50"/>
      <c r="N252" s="50"/>
      <c r="O252" s="50"/>
      <c r="P252" s="50"/>
      <c r="Q252" s="50"/>
      <c r="R252" s="47"/>
      <c r="S252" s="50"/>
      <c r="T252" s="50"/>
      <c r="U252" s="50"/>
      <c r="V252" s="50"/>
      <c r="W252" s="50"/>
      <c r="X252"/>
      <c r="Y252"/>
      <c r="Z252"/>
      <c r="AA252"/>
      <c r="AB252"/>
      <c r="AC252"/>
      <c r="AD252"/>
      <c r="AE252"/>
      <c r="AF252"/>
      <c r="AG252"/>
      <c r="AH252"/>
      <c r="AI252"/>
    </row>
    <row r="253" spans="1:35" s="48" customFormat="1">
      <c r="A253" s="3"/>
      <c r="H253"/>
      <c r="J253" s="49"/>
      <c r="K253" s="49"/>
      <c r="L253" s="50"/>
      <c r="M253" s="50"/>
      <c r="N253" s="50"/>
      <c r="O253" s="50"/>
      <c r="P253" s="50"/>
      <c r="Q253" s="50"/>
      <c r="R253" s="47"/>
      <c r="S253" s="50"/>
      <c r="T253" s="50"/>
      <c r="U253" s="50"/>
      <c r="V253" s="50"/>
      <c r="W253" s="50"/>
      <c r="X253"/>
      <c r="Y253"/>
      <c r="Z253"/>
      <c r="AA253"/>
      <c r="AB253"/>
      <c r="AC253"/>
      <c r="AD253"/>
      <c r="AE253"/>
      <c r="AF253"/>
      <c r="AG253"/>
      <c r="AH253"/>
      <c r="AI253"/>
    </row>
    <row r="254" spans="1:35" s="48" customFormat="1">
      <c r="A254" s="3"/>
      <c r="H254"/>
      <c r="J254" s="49"/>
      <c r="K254" s="49"/>
      <c r="L254" s="50"/>
      <c r="M254" s="50"/>
      <c r="N254" s="50"/>
      <c r="O254" s="50"/>
      <c r="P254" s="50"/>
      <c r="Q254" s="50"/>
      <c r="R254" s="47"/>
      <c r="S254" s="50"/>
      <c r="T254" s="50"/>
      <c r="U254" s="50"/>
      <c r="V254" s="50"/>
      <c r="W254" s="50"/>
      <c r="X254"/>
      <c r="Y254"/>
      <c r="Z254"/>
      <c r="AA254"/>
      <c r="AB254"/>
      <c r="AC254"/>
      <c r="AD254"/>
      <c r="AE254"/>
      <c r="AF254"/>
      <c r="AG254"/>
      <c r="AH254"/>
      <c r="AI254"/>
    </row>
    <row r="255" spans="1:35" s="48" customFormat="1">
      <c r="A255" s="3"/>
      <c r="H255"/>
      <c r="J255" s="49"/>
      <c r="K255" s="49"/>
      <c r="L255" s="50"/>
      <c r="M255" s="50"/>
      <c r="N255" s="50"/>
      <c r="O255" s="50"/>
      <c r="P255" s="50"/>
      <c r="Q255" s="50"/>
      <c r="R255" s="47"/>
      <c r="S255" s="50"/>
      <c r="T255" s="50"/>
      <c r="U255" s="50"/>
      <c r="V255" s="50"/>
      <c r="W255" s="50"/>
      <c r="X255"/>
      <c r="Y255"/>
      <c r="Z255"/>
      <c r="AA255"/>
      <c r="AB255"/>
      <c r="AC255"/>
      <c r="AD255"/>
      <c r="AE255"/>
      <c r="AF255"/>
      <c r="AG255"/>
      <c r="AH255"/>
      <c r="AI255"/>
    </row>
    <row r="256" spans="1:35" s="48" customFormat="1">
      <c r="A256" s="3"/>
      <c r="H256"/>
      <c r="J256" s="49"/>
      <c r="K256" s="49"/>
      <c r="L256" s="50"/>
      <c r="M256" s="50"/>
      <c r="N256" s="50"/>
      <c r="O256" s="50"/>
      <c r="P256" s="50"/>
      <c r="Q256" s="50"/>
      <c r="R256" s="47"/>
      <c r="S256" s="50"/>
      <c r="T256" s="50"/>
      <c r="U256" s="50"/>
      <c r="V256" s="50"/>
      <c r="W256" s="50"/>
      <c r="X256"/>
      <c r="Y256"/>
      <c r="Z256"/>
      <c r="AA256"/>
      <c r="AB256"/>
      <c r="AC256"/>
      <c r="AD256"/>
      <c r="AE256"/>
      <c r="AF256"/>
      <c r="AG256"/>
      <c r="AH256"/>
      <c r="AI256"/>
    </row>
    <row r="257" spans="1:35" s="48" customFormat="1">
      <c r="A257" s="3"/>
      <c r="H257"/>
      <c r="J257" s="49"/>
      <c r="K257" s="49"/>
      <c r="L257" s="50"/>
      <c r="M257" s="50"/>
      <c r="N257" s="50"/>
      <c r="O257" s="50"/>
      <c r="P257" s="50"/>
      <c r="Q257" s="50"/>
      <c r="R257" s="47"/>
      <c r="S257" s="50"/>
      <c r="T257" s="50"/>
      <c r="U257" s="50"/>
      <c r="V257" s="50"/>
      <c r="W257" s="50"/>
      <c r="X257"/>
      <c r="Y257"/>
      <c r="Z257"/>
      <c r="AA257"/>
      <c r="AB257"/>
      <c r="AC257"/>
      <c r="AD257"/>
      <c r="AE257"/>
      <c r="AF257"/>
      <c r="AG257"/>
      <c r="AH257"/>
      <c r="AI257"/>
    </row>
    <row r="258" spans="1:35" s="48" customFormat="1">
      <c r="A258" s="3"/>
      <c r="H258"/>
      <c r="J258" s="49"/>
      <c r="K258" s="49"/>
      <c r="L258" s="50"/>
      <c r="M258" s="50"/>
      <c r="N258" s="50"/>
      <c r="O258" s="50"/>
      <c r="P258" s="50"/>
      <c r="Q258" s="50"/>
      <c r="R258" s="47"/>
      <c r="S258" s="50"/>
      <c r="T258" s="50"/>
      <c r="U258" s="50"/>
      <c r="V258" s="50"/>
      <c r="W258" s="50"/>
      <c r="X258"/>
      <c r="Y258"/>
      <c r="Z258"/>
      <c r="AA258"/>
      <c r="AB258"/>
      <c r="AC258"/>
      <c r="AD258"/>
      <c r="AE258"/>
      <c r="AF258"/>
      <c r="AG258"/>
      <c r="AH258"/>
      <c r="AI258"/>
    </row>
    <row r="259" spans="1:35" s="48" customFormat="1">
      <c r="A259" s="3"/>
      <c r="H259"/>
      <c r="J259" s="49"/>
      <c r="K259" s="49"/>
      <c r="L259" s="50"/>
      <c r="M259" s="50"/>
      <c r="N259" s="50"/>
      <c r="O259" s="50"/>
      <c r="P259" s="50"/>
      <c r="Q259" s="50"/>
      <c r="R259" s="47"/>
      <c r="S259" s="50"/>
      <c r="T259" s="50"/>
      <c r="U259" s="50"/>
      <c r="V259" s="50"/>
      <c r="W259" s="50"/>
      <c r="X259"/>
      <c r="Y259"/>
      <c r="Z259"/>
      <c r="AA259"/>
      <c r="AB259"/>
      <c r="AC259"/>
      <c r="AD259"/>
      <c r="AE259"/>
      <c r="AF259"/>
      <c r="AG259"/>
      <c r="AH259"/>
      <c r="AI259"/>
    </row>
    <row r="260" spans="1:35" s="48" customFormat="1">
      <c r="A260" s="3"/>
      <c r="H260"/>
      <c r="J260" s="49"/>
      <c r="K260" s="49"/>
      <c r="L260" s="50"/>
      <c r="M260" s="50"/>
      <c r="N260" s="50"/>
      <c r="O260" s="50"/>
      <c r="P260" s="50"/>
      <c r="Q260" s="50"/>
      <c r="R260" s="47"/>
      <c r="S260" s="50"/>
      <c r="T260" s="50"/>
      <c r="U260" s="50"/>
      <c r="V260" s="50"/>
      <c r="W260" s="50"/>
      <c r="X260"/>
      <c r="Y260"/>
      <c r="Z260"/>
      <c r="AA260"/>
      <c r="AB260"/>
      <c r="AC260"/>
      <c r="AD260"/>
      <c r="AE260"/>
      <c r="AF260"/>
      <c r="AG260"/>
      <c r="AH260"/>
      <c r="AI260"/>
    </row>
    <row r="261" spans="1:35" s="48" customFormat="1">
      <c r="A261" s="3"/>
      <c r="H261"/>
      <c r="J261" s="49"/>
      <c r="K261" s="49"/>
      <c r="L261" s="50"/>
      <c r="M261" s="50"/>
      <c r="N261" s="50"/>
      <c r="O261" s="50"/>
      <c r="P261" s="50"/>
      <c r="Q261" s="50"/>
      <c r="R261" s="47"/>
      <c r="S261" s="50"/>
      <c r="T261" s="50"/>
      <c r="U261" s="50"/>
      <c r="V261" s="50"/>
      <c r="W261" s="50"/>
      <c r="X261"/>
      <c r="Y261"/>
      <c r="Z261"/>
      <c r="AA261"/>
      <c r="AB261"/>
      <c r="AC261"/>
      <c r="AD261"/>
      <c r="AE261"/>
      <c r="AF261"/>
      <c r="AG261"/>
      <c r="AH261"/>
      <c r="AI261"/>
    </row>
    <row r="262" spans="1:35" s="48" customFormat="1">
      <c r="A262" s="3"/>
      <c r="H262"/>
      <c r="J262" s="49"/>
      <c r="K262" s="49"/>
      <c r="L262" s="50"/>
      <c r="M262" s="50"/>
      <c r="N262" s="50"/>
      <c r="O262" s="50"/>
      <c r="P262" s="50"/>
      <c r="Q262" s="50"/>
      <c r="R262" s="47"/>
      <c r="S262" s="50"/>
      <c r="T262" s="50"/>
      <c r="U262" s="50"/>
      <c r="V262" s="50"/>
      <c r="W262" s="50"/>
      <c r="X262"/>
      <c r="Y262"/>
      <c r="Z262"/>
      <c r="AA262"/>
      <c r="AB262"/>
      <c r="AC262"/>
      <c r="AD262"/>
      <c r="AE262"/>
      <c r="AF262"/>
      <c r="AG262"/>
      <c r="AH262"/>
      <c r="AI262"/>
    </row>
    <row r="263" spans="1:35" s="48" customFormat="1">
      <c r="A263" s="3"/>
      <c r="H263"/>
      <c r="J263" s="49"/>
      <c r="K263" s="49"/>
      <c r="L263" s="50"/>
      <c r="M263" s="50"/>
      <c r="N263" s="50"/>
      <c r="O263" s="50"/>
      <c r="P263" s="50"/>
      <c r="Q263" s="50"/>
      <c r="R263" s="47"/>
      <c r="S263" s="50"/>
      <c r="T263" s="50"/>
      <c r="U263" s="50"/>
      <c r="V263" s="50"/>
      <c r="W263" s="50"/>
      <c r="X263"/>
      <c r="Y263"/>
      <c r="Z263"/>
      <c r="AA263"/>
      <c r="AB263"/>
      <c r="AC263"/>
      <c r="AD263"/>
      <c r="AE263"/>
      <c r="AF263"/>
      <c r="AG263"/>
      <c r="AH263"/>
      <c r="AI263"/>
    </row>
    <row r="264" spans="1:35" s="48" customFormat="1">
      <c r="A264" s="3"/>
      <c r="H264"/>
      <c r="J264" s="49"/>
      <c r="K264" s="49"/>
      <c r="L264" s="50"/>
      <c r="M264" s="50"/>
      <c r="N264" s="50"/>
      <c r="O264" s="50"/>
      <c r="P264" s="50"/>
      <c r="Q264" s="50"/>
      <c r="R264" s="47"/>
      <c r="S264" s="50"/>
      <c r="T264" s="50"/>
      <c r="U264" s="50"/>
      <c r="V264" s="50"/>
      <c r="W264" s="50"/>
      <c r="X264"/>
      <c r="Y264"/>
      <c r="Z264"/>
      <c r="AA264"/>
      <c r="AB264"/>
      <c r="AC264"/>
      <c r="AD264"/>
      <c r="AE264"/>
      <c r="AF264"/>
      <c r="AG264"/>
      <c r="AH264"/>
      <c r="AI264"/>
    </row>
    <row r="265" spans="1:35" s="48" customFormat="1">
      <c r="A265" s="3"/>
      <c r="H265"/>
      <c r="J265" s="49"/>
      <c r="K265" s="49"/>
      <c r="L265" s="50"/>
      <c r="M265" s="50"/>
      <c r="N265" s="50"/>
      <c r="O265" s="50"/>
      <c r="P265" s="50"/>
      <c r="Q265" s="50"/>
      <c r="R265" s="47"/>
      <c r="S265" s="50"/>
      <c r="T265" s="50"/>
      <c r="U265" s="50"/>
      <c r="V265" s="50"/>
      <c r="W265" s="50"/>
      <c r="X265"/>
      <c r="Y265"/>
      <c r="Z265"/>
      <c r="AA265"/>
      <c r="AB265"/>
      <c r="AC265"/>
      <c r="AD265"/>
      <c r="AE265"/>
      <c r="AF265"/>
      <c r="AG265"/>
      <c r="AH265"/>
      <c r="AI265"/>
    </row>
    <row r="266" spans="1:35" s="48" customFormat="1">
      <c r="A266" s="3"/>
      <c r="H266"/>
      <c r="J266" s="49"/>
      <c r="K266" s="49"/>
      <c r="L266" s="50"/>
      <c r="M266" s="50"/>
      <c r="N266" s="50"/>
      <c r="O266" s="50"/>
      <c r="P266" s="50"/>
      <c r="Q266" s="50"/>
      <c r="R266" s="47"/>
      <c r="S266" s="50"/>
      <c r="T266" s="50"/>
      <c r="U266" s="50"/>
      <c r="V266" s="50"/>
      <c r="W266" s="50"/>
      <c r="X266"/>
      <c r="Y266"/>
      <c r="Z266"/>
      <c r="AA266"/>
      <c r="AB266"/>
      <c r="AC266"/>
      <c r="AD266"/>
      <c r="AE266"/>
      <c r="AF266"/>
      <c r="AG266"/>
      <c r="AH266"/>
      <c r="AI266"/>
    </row>
    <row r="267" spans="1:35" s="48" customFormat="1">
      <c r="A267" s="3"/>
      <c r="H267"/>
      <c r="J267" s="49"/>
      <c r="K267" s="49"/>
      <c r="L267" s="50"/>
      <c r="M267" s="50"/>
      <c r="N267" s="50"/>
      <c r="O267" s="50"/>
      <c r="P267" s="50"/>
      <c r="Q267" s="50"/>
      <c r="R267" s="47"/>
      <c r="S267" s="50"/>
      <c r="T267" s="50"/>
      <c r="U267" s="50"/>
      <c r="V267" s="50"/>
      <c r="W267" s="50"/>
      <c r="X267"/>
      <c r="Y267"/>
      <c r="Z267"/>
      <c r="AA267"/>
      <c r="AB267"/>
      <c r="AC267"/>
      <c r="AD267"/>
      <c r="AE267"/>
      <c r="AF267"/>
      <c r="AG267"/>
      <c r="AH267"/>
      <c r="AI267"/>
    </row>
    <row r="268" spans="1:35" s="48" customFormat="1">
      <c r="A268" s="3"/>
      <c r="H268"/>
      <c r="J268" s="49"/>
      <c r="K268" s="49"/>
      <c r="L268" s="50"/>
      <c r="M268" s="50"/>
      <c r="N268" s="50"/>
      <c r="O268" s="50"/>
      <c r="P268" s="50"/>
      <c r="Q268" s="50"/>
      <c r="R268" s="47"/>
      <c r="S268" s="50"/>
      <c r="T268" s="50"/>
      <c r="U268" s="50"/>
      <c r="V268" s="50"/>
      <c r="W268" s="50"/>
      <c r="X268"/>
      <c r="Y268"/>
      <c r="Z268"/>
      <c r="AA268"/>
      <c r="AB268"/>
      <c r="AC268"/>
      <c r="AD268"/>
      <c r="AE268"/>
      <c r="AF268"/>
      <c r="AG268"/>
      <c r="AH268"/>
      <c r="AI268"/>
    </row>
    <row r="269" spans="1:35" s="48" customFormat="1">
      <c r="A269" s="3"/>
      <c r="H269"/>
      <c r="J269" s="49"/>
      <c r="K269" s="49"/>
      <c r="L269" s="50"/>
      <c r="M269" s="50"/>
      <c r="N269" s="50"/>
      <c r="O269" s="50"/>
      <c r="P269" s="50"/>
      <c r="Q269" s="50"/>
      <c r="R269" s="47"/>
      <c r="S269" s="50"/>
      <c r="T269" s="50"/>
      <c r="U269" s="50"/>
      <c r="V269" s="50"/>
      <c r="W269" s="50"/>
      <c r="X269"/>
      <c r="Y269"/>
      <c r="Z269"/>
      <c r="AA269"/>
      <c r="AB269"/>
      <c r="AC269"/>
      <c r="AD269"/>
      <c r="AE269"/>
      <c r="AF269"/>
      <c r="AG269"/>
      <c r="AH269"/>
      <c r="AI269"/>
    </row>
    <row r="270" spans="1:35" s="48" customFormat="1">
      <c r="A270" s="3"/>
      <c r="H270"/>
      <c r="J270" s="49"/>
      <c r="K270" s="49"/>
      <c r="L270" s="50"/>
      <c r="M270" s="50"/>
      <c r="N270" s="50"/>
      <c r="O270" s="50"/>
      <c r="P270" s="50"/>
      <c r="Q270" s="50"/>
      <c r="R270" s="47"/>
      <c r="S270" s="50"/>
      <c r="T270" s="50"/>
      <c r="U270" s="50"/>
      <c r="V270" s="50"/>
      <c r="W270" s="50"/>
      <c r="X270"/>
      <c r="Y270"/>
      <c r="Z270"/>
      <c r="AA270"/>
      <c r="AB270"/>
      <c r="AC270"/>
      <c r="AD270"/>
      <c r="AE270"/>
      <c r="AF270"/>
      <c r="AG270"/>
      <c r="AH270"/>
      <c r="AI270"/>
    </row>
    <row r="271" spans="1:35" s="48" customFormat="1">
      <c r="A271" s="3"/>
      <c r="H271"/>
      <c r="J271" s="49"/>
      <c r="K271" s="49"/>
      <c r="L271" s="50"/>
      <c r="M271" s="50"/>
      <c r="N271" s="50"/>
      <c r="O271" s="50"/>
      <c r="P271" s="50"/>
      <c r="Q271" s="50"/>
      <c r="R271" s="47"/>
      <c r="S271" s="50"/>
      <c r="T271" s="50"/>
      <c r="U271" s="50"/>
      <c r="V271" s="50"/>
      <c r="W271" s="50"/>
      <c r="X271"/>
      <c r="Y271"/>
      <c r="Z271"/>
      <c r="AA271"/>
      <c r="AB271"/>
      <c r="AC271"/>
      <c r="AD271"/>
      <c r="AE271"/>
      <c r="AF271"/>
      <c r="AG271"/>
      <c r="AH271"/>
      <c r="AI271"/>
    </row>
    <row r="272" spans="1:35" s="48" customFormat="1">
      <c r="A272" s="3"/>
      <c r="H272"/>
      <c r="J272" s="49"/>
      <c r="K272" s="49"/>
      <c r="L272" s="50"/>
      <c r="M272" s="50"/>
      <c r="N272" s="50"/>
      <c r="O272" s="50"/>
      <c r="P272" s="50"/>
      <c r="Q272" s="50"/>
      <c r="R272" s="47"/>
      <c r="S272" s="50"/>
      <c r="T272" s="50"/>
      <c r="U272" s="50"/>
      <c r="V272" s="50"/>
      <c r="W272" s="50"/>
      <c r="X272"/>
      <c r="Y272"/>
      <c r="Z272"/>
      <c r="AA272"/>
      <c r="AB272"/>
      <c r="AC272"/>
      <c r="AD272"/>
      <c r="AE272"/>
      <c r="AF272"/>
      <c r="AG272"/>
      <c r="AH272"/>
      <c r="AI272"/>
    </row>
    <row r="273" spans="1:35" s="48" customFormat="1">
      <c r="A273" s="3"/>
      <c r="H273"/>
      <c r="J273" s="49"/>
      <c r="K273" s="49"/>
      <c r="L273" s="50"/>
      <c r="M273" s="50"/>
      <c r="N273" s="50"/>
      <c r="O273" s="50"/>
      <c r="P273" s="50"/>
      <c r="Q273" s="50"/>
      <c r="R273" s="47"/>
      <c r="S273" s="50"/>
      <c r="T273" s="50"/>
      <c r="U273" s="50"/>
      <c r="V273" s="50"/>
      <c r="W273" s="50"/>
      <c r="X273"/>
      <c r="Y273"/>
      <c r="Z273"/>
      <c r="AA273"/>
      <c r="AB273"/>
      <c r="AC273"/>
      <c r="AD273"/>
      <c r="AE273"/>
      <c r="AF273"/>
      <c r="AG273"/>
      <c r="AH273"/>
      <c r="AI273"/>
    </row>
    <row r="274" spans="1:35" s="48" customFormat="1">
      <c r="A274" s="3"/>
      <c r="H274"/>
      <c r="J274" s="49"/>
      <c r="K274" s="49"/>
      <c r="L274" s="50"/>
      <c r="M274" s="50"/>
      <c r="N274" s="50"/>
      <c r="O274" s="50"/>
      <c r="P274" s="50"/>
      <c r="Q274" s="50"/>
      <c r="R274" s="47"/>
      <c r="S274" s="50"/>
      <c r="T274" s="50"/>
      <c r="U274" s="50"/>
      <c r="V274" s="50"/>
      <c r="W274" s="50"/>
      <c r="X274"/>
      <c r="Y274"/>
      <c r="Z274"/>
      <c r="AA274"/>
      <c r="AB274"/>
      <c r="AC274"/>
      <c r="AD274"/>
      <c r="AE274"/>
      <c r="AF274"/>
      <c r="AG274"/>
      <c r="AH274"/>
      <c r="AI274"/>
    </row>
    <row r="275" spans="1:35" s="48" customFormat="1">
      <c r="A275" s="3"/>
      <c r="H275"/>
      <c r="J275" s="49"/>
      <c r="K275" s="49"/>
      <c r="L275" s="50"/>
      <c r="M275" s="50"/>
      <c r="N275" s="50"/>
      <c r="O275" s="50"/>
      <c r="P275" s="50"/>
      <c r="Q275" s="50"/>
      <c r="R275" s="47"/>
      <c r="S275" s="50"/>
      <c r="T275" s="50"/>
      <c r="U275" s="50"/>
      <c r="V275" s="50"/>
      <c r="W275" s="50"/>
      <c r="X275"/>
      <c r="Y275"/>
      <c r="Z275"/>
      <c r="AA275"/>
      <c r="AB275"/>
      <c r="AC275"/>
      <c r="AD275"/>
      <c r="AE275"/>
      <c r="AF275"/>
      <c r="AG275"/>
      <c r="AH275"/>
      <c r="AI275"/>
    </row>
    <row r="276" spans="1:35" s="48" customFormat="1">
      <c r="A276" s="3"/>
      <c r="H276"/>
      <c r="J276" s="49"/>
      <c r="K276" s="49"/>
      <c r="L276" s="50"/>
      <c r="M276" s="50"/>
      <c r="N276" s="50"/>
      <c r="O276" s="50"/>
      <c r="P276" s="50"/>
      <c r="Q276" s="50"/>
      <c r="R276" s="47"/>
      <c r="S276" s="50"/>
      <c r="T276" s="50"/>
      <c r="U276" s="50"/>
      <c r="V276" s="50"/>
      <c r="W276" s="50"/>
      <c r="X276"/>
      <c r="Y276"/>
      <c r="Z276"/>
      <c r="AA276"/>
      <c r="AB276"/>
      <c r="AC276"/>
      <c r="AD276"/>
      <c r="AE276"/>
      <c r="AF276"/>
      <c r="AG276"/>
      <c r="AH276"/>
      <c r="AI276"/>
    </row>
    <row r="277" spans="1:35" s="48" customFormat="1">
      <c r="A277" s="3"/>
      <c r="H277"/>
      <c r="J277" s="49"/>
      <c r="K277" s="49"/>
      <c r="L277" s="50"/>
      <c r="M277" s="50"/>
      <c r="N277" s="50"/>
      <c r="O277" s="50"/>
      <c r="P277" s="50"/>
      <c r="Q277" s="50"/>
      <c r="R277" s="47"/>
      <c r="S277" s="50"/>
      <c r="T277" s="50"/>
      <c r="U277" s="50"/>
      <c r="V277" s="50"/>
      <c r="W277" s="50"/>
      <c r="X277"/>
      <c r="Y277"/>
      <c r="Z277"/>
      <c r="AA277"/>
      <c r="AB277"/>
      <c r="AC277"/>
      <c r="AD277"/>
      <c r="AE277"/>
      <c r="AF277"/>
      <c r="AG277"/>
      <c r="AH277"/>
      <c r="AI277"/>
    </row>
    <row r="278" spans="1:35" s="48" customFormat="1">
      <c r="A278" s="3"/>
      <c r="H278"/>
      <c r="J278" s="49"/>
      <c r="K278" s="49"/>
      <c r="L278" s="50"/>
      <c r="M278" s="50"/>
      <c r="N278" s="50"/>
      <c r="O278" s="50"/>
      <c r="P278" s="50"/>
      <c r="Q278" s="50"/>
      <c r="R278" s="47"/>
      <c r="S278" s="50"/>
      <c r="T278" s="50"/>
      <c r="U278" s="50"/>
      <c r="V278" s="50"/>
      <c r="W278" s="50"/>
      <c r="X278"/>
      <c r="Y278"/>
      <c r="Z278"/>
      <c r="AA278"/>
      <c r="AB278"/>
      <c r="AC278"/>
      <c r="AD278"/>
      <c r="AE278"/>
      <c r="AF278"/>
      <c r="AG278"/>
      <c r="AH278"/>
      <c r="AI278"/>
    </row>
    <row r="279" spans="1:35" s="48" customFormat="1">
      <c r="A279" s="3"/>
      <c r="H279"/>
      <c r="J279" s="49"/>
      <c r="K279" s="49"/>
      <c r="L279" s="50"/>
      <c r="M279" s="50"/>
      <c r="N279" s="50"/>
      <c r="O279" s="50"/>
      <c r="P279" s="50"/>
      <c r="Q279" s="50"/>
      <c r="R279" s="47"/>
      <c r="S279" s="50"/>
      <c r="T279" s="50"/>
      <c r="U279" s="50"/>
      <c r="V279" s="50"/>
      <c r="W279" s="50"/>
      <c r="X279"/>
      <c r="Y279"/>
      <c r="Z279"/>
      <c r="AA279"/>
      <c r="AB279"/>
      <c r="AC279"/>
      <c r="AD279"/>
      <c r="AE279"/>
      <c r="AF279"/>
      <c r="AG279"/>
      <c r="AH279"/>
      <c r="AI279"/>
    </row>
    <row r="280" spans="1:35" s="48" customFormat="1">
      <c r="A280" s="3"/>
      <c r="H280"/>
      <c r="J280" s="49"/>
      <c r="K280" s="49"/>
      <c r="L280" s="50"/>
      <c r="M280" s="50"/>
      <c r="N280" s="50"/>
      <c r="O280" s="50"/>
      <c r="P280" s="50"/>
      <c r="Q280" s="50"/>
      <c r="R280" s="47"/>
      <c r="S280" s="50"/>
      <c r="T280" s="50"/>
      <c r="U280" s="50"/>
      <c r="V280" s="50"/>
      <c r="W280" s="50"/>
      <c r="X280"/>
      <c r="Y280"/>
      <c r="Z280"/>
      <c r="AA280"/>
      <c r="AB280"/>
      <c r="AC280"/>
      <c r="AD280"/>
      <c r="AE280"/>
      <c r="AF280"/>
      <c r="AG280"/>
      <c r="AH280"/>
      <c r="AI280"/>
    </row>
    <row r="281" spans="1:35" s="48" customFormat="1">
      <c r="A281" s="3"/>
      <c r="H281"/>
      <c r="J281" s="49"/>
      <c r="K281" s="49"/>
      <c r="L281" s="50"/>
      <c r="M281" s="50"/>
      <c r="N281" s="50"/>
      <c r="O281" s="50"/>
      <c r="P281" s="50"/>
      <c r="Q281" s="50"/>
      <c r="R281" s="47"/>
      <c r="S281" s="50"/>
      <c r="T281" s="50"/>
      <c r="U281" s="50"/>
      <c r="V281" s="50"/>
      <c r="W281" s="50"/>
      <c r="X281"/>
      <c r="Y281"/>
      <c r="Z281"/>
      <c r="AA281"/>
      <c r="AB281"/>
      <c r="AC281"/>
      <c r="AD281"/>
      <c r="AE281"/>
      <c r="AF281"/>
      <c r="AG281"/>
      <c r="AH281"/>
      <c r="AI281"/>
    </row>
    <row r="282" spans="1:35" s="48" customFormat="1">
      <c r="A282" s="3"/>
      <c r="H282"/>
      <c r="J282" s="49"/>
      <c r="K282" s="49"/>
      <c r="L282" s="50"/>
      <c r="M282" s="50"/>
      <c r="N282" s="50"/>
      <c r="O282" s="50"/>
      <c r="P282" s="50"/>
      <c r="Q282" s="50"/>
      <c r="R282" s="47"/>
      <c r="S282" s="50"/>
      <c r="T282" s="50"/>
      <c r="U282" s="50"/>
      <c r="V282" s="50"/>
      <c r="W282" s="50"/>
      <c r="X282"/>
      <c r="Y282"/>
      <c r="Z282"/>
      <c r="AA282"/>
      <c r="AB282"/>
      <c r="AC282"/>
      <c r="AD282"/>
      <c r="AE282"/>
      <c r="AF282"/>
      <c r="AG282"/>
      <c r="AH282"/>
      <c r="AI282"/>
    </row>
    <row r="283" spans="1:35" s="48" customFormat="1">
      <c r="A283" s="3"/>
      <c r="H283"/>
      <c r="J283" s="49"/>
      <c r="K283" s="49"/>
      <c r="L283" s="50"/>
      <c r="M283" s="50"/>
      <c r="N283" s="50"/>
      <c r="O283" s="50"/>
      <c r="P283" s="50"/>
      <c r="Q283" s="50"/>
      <c r="R283" s="47"/>
      <c r="S283" s="50"/>
      <c r="T283" s="50"/>
      <c r="U283" s="50"/>
      <c r="V283" s="50"/>
      <c r="W283" s="50"/>
      <c r="X283"/>
      <c r="Y283"/>
      <c r="Z283"/>
      <c r="AA283"/>
      <c r="AB283"/>
      <c r="AC283"/>
      <c r="AD283"/>
      <c r="AE283"/>
      <c r="AF283"/>
      <c r="AG283"/>
      <c r="AH283"/>
      <c r="AI283"/>
    </row>
    <row r="284" spans="1:35" s="48" customFormat="1">
      <c r="A284" s="3"/>
      <c r="H284"/>
      <c r="J284" s="49"/>
      <c r="K284" s="49"/>
      <c r="L284" s="50"/>
      <c r="M284" s="50"/>
      <c r="N284" s="50"/>
      <c r="O284" s="50"/>
      <c r="P284" s="50"/>
      <c r="Q284" s="50"/>
      <c r="R284" s="47"/>
      <c r="S284" s="50"/>
      <c r="T284" s="50"/>
      <c r="U284" s="50"/>
      <c r="V284" s="50"/>
      <c r="W284" s="50"/>
      <c r="X284"/>
      <c r="Y284"/>
      <c r="Z284"/>
      <c r="AA284"/>
      <c r="AB284"/>
      <c r="AC284"/>
      <c r="AD284"/>
      <c r="AE284"/>
      <c r="AF284"/>
      <c r="AG284"/>
      <c r="AH284"/>
      <c r="AI284"/>
    </row>
    <row r="285" spans="1:35" s="48" customFormat="1">
      <c r="A285" s="3"/>
      <c r="H285"/>
      <c r="J285" s="49"/>
      <c r="K285" s="49"/>
      <c r="L285" s="50"/>
      <c r="M285" s="50"/>
      <c r="N285" s="50"/>
      <c r="O285" s="50"/>
      <c r="P285" s="50"/>
      <c r="Q285" s="50"/>
      <c r="R285" s="47"/>
      <c r="S285" s="50"/>
      <c r="T285" s="50"/>
      <c r="U285" s="50"/>
      <c r="V285" s="50"/>
      <c r="W285" s="50"/>
      <c r="X285"/>
      <c r="Y285"/>
      <c r="Z285"/>
      <c r="AA285"/>
      <c r="AB285"/>
      <c r="AC285"/>
      <c r="AD285"/>
      <c r="AE285"/>
      <c r="AF285"/>
      <c r="AG285"/>
      <c r="AH285"/>
      <c r="AI285"/>
    </row>
    <row r="286" spans="1:35" s="48" customFormat="1">
      <c r="A286" s="3"/>
      <c r="H286"/>
      <c r="J286" s="49"/>
      <c r="K286" s="49"/>
      <c r="L286" s="50"/>
      <c r="M286" s="50"/>
      <c r="N286" s="50"/>
      <c r="O286" s="50"/>
      <c r="P286" s="50"/>
      <c r="Q286" s="50"/>
      <c r="R286" s="47"/>
      <c r="S286" s="50"/>
      <c r="T286" s="50"/>
      <c r="U286" s="50"/>
      <c r="V286" s="50"/>
      <c r="W286" s="50"/>
      <c r="X286"/>
      <c r="Y286"/>
      <c r="Z286"/>
      <c r="AA286"/>
      <c r="AB286"/>
      <c r="AC286"/>
      <c r="AD286"/>
      <c r="AE286"/>
      <c r="AF286"/>
      <c r="AG286"/>
      <c r="AH286"/>
      <c r="AI286"/>
    </row>
    <row r="287" spans="1:35" s="48" customFormat="1">
      <c r="A287" s="3"/>
      <c r="H287"/>
      <c r="J287" s="49"/>
      <c r="K287" s="49"/>
      <c r="L287" s="50"/>
      <c r="M287" s="50"/>
      <c r="N287" s="50"/>
      <c r="O287" s="50"/>
      <c r="P287" s="50"/>
      <c r="Q287" s="50"/>
      <c r="R287" s="47"/>
      <c r="S287" s="50"/>
      <c r="T287" s="50"/>
      <c r="U287" s="50"/>
      <c r="V287" s="50"/>
      <c r="W287" s="50"/>
      <c r="X287"/>
      <c r="Y287"/>
      <c r="Z287"/>
      <c r="AA287"/>
      <c r="AB287"/>
      <c r="AC287"/>
      <c r="AD287"/>
      <c r="AE287"/>
      <c r="AF287"/>
      <c r="AG287"/>
      <c r="AH287"/>
      <c r="AI287"/>
    </row>
    <row r="288" spans="1:35" s="48" customFormat="1">
      <c r="A288" s="3"/>
      <c r="H288"/>
      <c r="J288" s="49"/>
      <c r="K288" s="49"/>
      <c r="L288" s="50"/>
      <c r="M288" s="50"/>
      <c r="N288" s="50"/>
      <c r="O288" s="50"/>
      <c r="P288" s="50"/>
      <c r="Q288" s="50"/>
      <c r="R288" s="47"/>
      <c r="S288" s="50"/>
      <c r="T288" s="50"/>
      <c r="U288" s="50"/>
      <c r="V288" s="50"/>
      <c r="W288" s="50"/>
      <c r="X288"/>
      <c r="Y288"/>
      <c r="Z288"/>
      <c r="AA288"/>
      <c r="AB288"/>
      <c r="AC288"/>
      <c r="AD288"/>
      <c r="AE288"/>
      <c r="AF288"/>
      <c r="AG288"/>
      <c r="AH288"/>
      <c r="AI288"/>
    </row>
    <row r="289" spans="1:35" s="48" customFormat="1">
      <c r="A289" s="3"/>
      <c r="H289"/>
      <c r="J289" s="49"/>
      <c r="K289" s="49"/>
      <c r="L289" s="50"/>
      <c r="M289" s="50"/>
      <c r="N289" s="50"/>
      <c r="O289" s="50"/>
      <c r="P289" s="50"/>
      <c r="Q289" s="50"/>
      <c r="R289" s="47"/>
      <c r="S289" s="50"/>
      <c r="T289" s="50"/>
      <c r="U289" s="50"/>
      <c r="V289" s="50"/>
      <c r="W289" s="50"/>
      <c r="X289"/>
      <c r="Y289"/>
      <c r="Z289"/>
      <c r="AA289"/>
      <c r="AB289"/>
      <c r="AC289"/>
      <c r="AD289"/>
      <c r="AE289"/>
      <c r="AF289"/>
      <c r="AG289"/>
      <c r="AH289"/>
      <c r="AI289"/>
    </row>
    <row r="290" spans="1:35" s="48" customFormat="1">
      <c r="A290" s="3"/>
      <c r="H290"/>
      <c r="J290" s="49"/>
      <c r="K290" s="49"/>
      <c r="L290" s="50"/>
      <c r="M290" s="50"/>
      <c r="N290" s="50"/>
      <c r="O290" s="50"/>
      <c r="P290" s="50"/>
      <c r="Q290" s="50"/>
      <c r="R290" s="47"/>
      <c r="S290" s="50"/>
      <c r="T290" s="50"/>
      <c r="U290" s="50"/>
      <c r="V290" s="50"/>
      <c r="W290" s="50"/>
      <c r="X290"/>
      <c r="Y290"/>
      <c r="Z290"/>
      <c r="AA290"/>
      <c r="AB290"/>
      <c r="AC290"/>
      <c r="AD290"/>
      <c r="AE290"/>
      <c r="AF290"/>
      <c r="AG290"/>
      <c r="AH290"/>
      <c r="AI290"/>
    </row>
    <row r="291" spans="1:35" s="48" customFormat="1">
      <c r="A291" s="3"/>
      <c r="H291"/>
      <c r="J291" s="49"/>
      <c r="K291" s="49"/>
      <c r="L291" s="50"/>
      <c r="M291" s="50"/>
      <c r="N291" s="50"/>
      <c r="O291" s="50"/>
      <c r="P291" s="50"/>
      <c r="Q291" s="50"/>
      <c r="R291" s="47"/>
      <c r="S291" s="50"/>
      <c r="T291" s="50"/>
      <c r="U291" s="50"/>
      <c r="V291" s="50"/>
      <c r="W291" s="50"/>
      <c r="X291"/>
      <c r="Y291"/>
      <c r="Z291"/>
      <c r="AA291"/>
      <c r="AB291"/>
      <c r="AC291"/>
      <c r="AD291"/>
      <c r="AE291"/>
      <c r="AF291"/>
      <c r="AG291"/>
      <c r="AH291"/>
      <c r="AI291"/>
    </row>
    <row r="292" spans="1:35" s="48" customFormat="1">
      <c r="A292" s="3"/>
      <c r="H292"/>
      <c r="J292" s="49"/>
      <c r="K292" s="49"/>
      <c r="L292" s="50"/>
      <c r="M292" s="50"/>
      <c r="N292" s="50"/>
      <c r="O292" s="50"/>
      <c r="P292" s="50"/>
      <c r="Q292" s="50"/>
      <c r="R292" s="47"/>
      <c r="S292" s="50"/>
      <c r="T292" s="50"/>
      <c r="U292" s="50"/>
      <c r="V292" s="50"/>
      <c r="W292" s="50"/>
      <c r="X292"/>
      <c r="Y292"/>
      <c r="Z292"/>
      <c r="AA292"/>
      <c r="AB292"/>
      <c r="AC292"/>
      <c r="AD292"/>
      <c r="AE292"/>
      <c r="AF292"/>
      <c r="AG292"/>
      <c r="AH292"/>
      <c r="AI292"/>
    </row>
    <row r="293" spans="1:35" s="48" customFormat="1">
      <c r="A293" s="3"/>
      <c r="H293"/>
      <c r="J293" s="49"/>
      <c r="K293" s="49"/>
      <c r="L293" s="50"/>
      <c r="M293" s="50"/>
      <c r="N293" s="50"/>
      <c r="O293" s="50"/>
      <c r="P293" s="50"/>
      <c r="Q293" s="50"/>
      <c r="R293" s="47"/>
      <c r="S293" s="50"/>
      <c r="T293" s="50"/>
      <c r="U293" s="50"/>
      <c r="V293" s="50"/>
      <c r="W293" s="50"/>
      <c r="X293"/>
      <c r="Y293"/>
      <c r="Z293"/>
      <c r="AA293"/>
      <c r="AB293"/>
      <c r="AC293"/>
      <c r="AD293"/>
      <c r="AE293"/>
      <c r="AF293"/>
      <c r="AG293"/>
      <c r="AH293"/>
      <c r="AI293"/>
    </row>
    <row r="294" spans="1:35" s="48" customFormat="1">
      <c r="A294" s="3"/>
      <c r="H294"/>
      <c r="J294" s="49"/>
      <c r="K294" s="49"/>
      <c r="L294" s="50"/>
      <c r="M294" s="50"/>
      <c r="N294" s="50"/>
      <c r="O294" s="50"/>
      <c r="P294" s="50"/>
      <c r="Q294" s="50"/>
      <c r="R294" s="47"/>
      <c r="S294" s="50"/>
      <c r="T294" s="50"/>
      <c r="U294" s="50"/>
      <c r="V294" s="50"/>
      <c r="W294" s="50"/>
      <c r="X294"/>
      <c r="Y294"/>
      <c r="Z294"/>
      <c r="AA294"/>
      <c r="AB294"/>
      <c r="AC294"/>
      <c r="AD294"/>
      <c r="AE294"/>
      <c r="AF294"/>
      <c r="AG294"/>
      <c r="AH294"/>
      <c r="AI294"/>
    </row>
    <row r="295" spans="1:35" s="48" customFormat="1">
      <c r="A295" s="3"/>
      <c r="H295"/>
      <c r="J295" s="49"/>
      <c r="K295" s="49"/>
      <c r="L295" s="50"/>
      <c r="M295" s="50"/>
      <c r="N295" s="50"/>
      <c r="O295" s="50"/>
      <c r="P295" s="50"/>
      <c r="Q295" s="50"/>
      <c r="R295" s="47"/>
      <c r="S295" s="50"/>
      <c r="T295" s="50"/>
      <c r="U295" s="50"/>
      <c r="V295" s="50"/>
      <c r="W295" s="50"/>
      <c r="X295"/>
      <c r="Y295"/>
      <c r="Z295"/>
      <c r="AA295"/>
      <c r="AB295"/>
      <c r="AC295"/>
      <c r="AD295"/>
      <c r="AE295"/>
      <c r="AF295"/>
      <c r="AG295"/>
      <c r="AH295"/>
      <c r="AI295"/>
    </row>
    <row r="296" spans="1:35" s="48" customFormat="1">
      <c r="A296" s="3"/>
      <c r="H296"/>
      <c r="J296" s="49"/>
      <c r="K296" s="49"/>
      <c r="L296" s="50"/>
      <c r="M296" s="50"/>
      <c r="N296" s="50"/>
      <c r="O296" s="50"/>
      <c r="P296" s="50"/>
      <c r="Q296" s="50"/>
      <c r="R296" s="47"/>
      <c r="S296" s="50"/>
      <c r="T296" s="50"/>
      <c r="U296" s="50"/>
      <c r="V296" s="50"/>
      <c r="W296" s="50"/>
      <c r="X296"/>
      <c r="Y296"/>
      <c r="Z296"/>
      <c r="AA296"/>
      <c r="AB296"/>
      <c r="AC296"/>
      <c r="AD296"/>
      <c r="AE296"/>
      <c r="AF296"/>
      <c r="AG296"/>
      <c r="AH296"/>
      <c r="AI296"/>
    </row>
    <row r="297" spans="1:35" s="48" customFormat="1">
      <c r="A297" s="3"/>
      <c r="H297"/>
      <c r="J297" s="49"/>
      <c r="K297" s="49"/>
      <c r="L297" s="50"/>
      <c r="M297" s="50"/>
      <c r="N297" s="50"/>
      <c r="O297" s="50"/>
      <c r="P297" s="50"/>
      <c r="Q297" s="50"/>
      <c r="R297" s="47"/>
      <c r="S297" s="50"/>
      <c r="T297" s="50"/>
      <c r="U297" s="50"/>
      <c r="V297" s="50"/>
      <c r="W297" s="50"/>
      <c r="X297"/>
      <c r="Y297"/>
      <c r="Z297"/>
      <c r="AA297"/>
      <c r="AB297"/>
      <c r="AC297"/>
      <c r="AD297"/>
      <c r="AE297"/>
      <c r="AF297"/>
      <c r="AG297"/>
      <c r="AH297"/>
      <c r="AI297"/>
    </row>
    <row r="298" spans="1:35" s="48" customFormat="1">
      <c r="A298" s="3"/>
      <c r="H298"/>
      <c r="J298" s="49"/>
      <c r="K298" s="49"/>
      <c r="L298" s="50"/>
      <c r="M298" s="50"/>
      <c r="N298" s="50"/>
      <c r="O298" s="50"/>
      <c r="P298" s="50"/>
      <c r="Q298" s="50"/>
      <c r="R298" s="47"/>
      <c r="S298" s="50"/>
      <c r="T298" s="50"/>
      <c r="U298" s="50"/>
      <c r="V298" s="50"/>
      <c r="W298" s="50"/>
      <c r="X298"/>
      <c r="Y298"/>
      <c r="Z298"/>
      <c r="AA298"/>
      <c r="AB298"/>
      <c r="AC298"/>
      <c r="AD298"/>
      <c r="AE298"/>
      <c r="AF298"/>
      <c r="AG298"/>
      <c r="AH298"/>
      <c r="AI298"/>
    </row>
    <row r="299" spans="1:35" s="48" customFormat="1">
      <c r="A299" s="3"/>
      <c r="H299"/>
      <c r="J299" s="49"/>
      <c r="K299" s="49"/>
      <c r="L299" s="50"/>
      <c r="M299" s="50"/>
      <c r="N299" s="50"/>
      <c r="O299" s="50"/>
      <c r="P299" s="50"/>
      <c r="Q299" s="50"/>
      <c r="R299" s="47"/>
      <c r="S299" s="50"/>
      <c r="T299" s="50"/>
      <c r="U299" s="50"/>
      <c r="V299" s="50"/>
      <c r="W299" s="50"/>
      <c r="X299"/>
      <c r="Y299"/>
      <c r="Z299"/>
      <c r="AA299"/>
      <c r="AB299"/>
      <c r="AC299"/>
      <c r="AD299"/>
      <c r="AE299"/>
      <c r="AF299"/>
      <c r="AG299"/>
      <c r="AH299"/>
      <c r="AI299"/>
    </row>
    <row r="300" spans="1:35" s="48" customFormat="1">
      <c r="A300" s="3"/>
      <c r="H300"/>
      <c r="J300" s="49"/>
      <c r="K300" s="49"/>
      <c r="L300" s="50"/>
      <c r="M300" s="50"/>
      <c r="N300" s="50"/>
      <c r="O300" s="50"/>
      <c r="P300" s="50"/>
      <c r="Q300" s="50"/>
      <c r="R300" s="47"/>
      <c r="S300" s="50"/>
      <c r="T300" s="50"/>
      <c r="U300" s="50"/>
      <c r="V300" s="50"/>
      <c r="W300" s="50"/>
      <c r="X300"/>
      <c r="Y300"/>
      <c r="Z300"/>
      <c r="AA300"/>
      <c r="AB300"/>
      <c r="AC300"/>
      <c r="AD300"/>
      <c r="AE300"/>
      <c r="AF300"/>
      <c r="AG300"/>
      <c r="AH300"/>
      <c r="AI300"/>
    </row>
    <row r="301" spans="1:35" s="48" customFormat="1">
      <c r="A301" s="3"/>
      <c r="H301"/>
      <c r="J301" s="49"/>
      <c r="K301" s="49"/>
      <c r="L301" s="50"/>
      <c r="M301" s="50"/>
      <c r="N301" s="50"/>
      <c r="O301" s="50"/>
      <c r="P301" s="50"/>
      <c r="Q301" s="50"/>
      <c r="R301" s="47"/>
      <c r="S301" s="50"/>
      <c r="T301" s="50"/>
      <c r="U301" s="50"/>
      <c r="V301" s="50"/>
      <c r="W301" s="50"/>
      <c r="X301"/>
      <c r="Y301"/>
      <c r="Z301"/>
      <c r="AA301"/>
      <c r="AB301"/>
      <c r="AC301"/>
      <c r="AD301"/>
      <c r="AE301"/>
      <c r="AF301"/>
      <c r="AG301"/>
      <c r="AH301"/>
      <c r="AI301"/>
    </row>
    <row r="302" spans="1:35" s="48" customFormat="1">
      <c r="A302" s="3"/>
      <c r="H302"/>
      <c r="J302" s="49"/>
      <c r="K302" s="49"/>
      <c r="L302" s="50"/>
      <c r="M302" s="50"/>
      <c r="N302" s="50"/>
      <c r="O302" s="50"/>
      <c r="P302" s="50"/>
      <c r="Q302" s="50"/>
      <c r="R302" s="47"/>
      <c r="S302" s="50"/>
      <c r="T302" s="50"/>
      <c r="U302" s="50"/>
      <c r="V302" s="50"/>
      <c r="W302" s="50"/>
      <c r="X302"/>
      <c r="Y302"/>
      <c r="Z302"/>
      <c r="AA302"/>
      <c r="AB302"/>
      <c r="AC302"/>
      <c r="AD302"/>
      <c r="AE302"/>
      <c r="AF302"/>
      <c r="AG302"/>
      <c r="AH302"/>
      <c r="AI302"/>
    </row>
    <row r="303" spans="1:35" s="48" customFormat="1">
      <c r="A303" s="3"/>
      <c r="H303"/>
      <c r="J303" s="49"/>
      <c r="K303" s="49"/>
      <c r="L303" s="50"/>
      <c r="M303" s="50"/>
      <c r="N303" s="50"/>
      <c r="O303" s="50"/>
      <c r="P303" s="50"/>
      <c r="Q303" s="50"/>
      <c r="R303" s="47"/>
      <c r="S303" s="50"/>
      <c r="T303" s="50"/>
      <c r="U303" s="50"/>
      <c r="V303" s="50"/>
      <c r="W303" s="50"/>
      <c r="X303"/>
      <c r="Y303"/>
      <c r="Z303"/>
      <c r="AA303"/>
      <c r="AB303"/>
      <c r="AC303"/>
      <c r="AD303"/>
      <c r="AE303"/>
      <c r="AF303"/>
      <c r="AG303"/>
      <c r="AH303"/>
      <c r="AI303"/>
    </row>
    <row r="304" spans="1:35" s="48" customFormat="1">
      <c r="A304" s="3"/>
      <c r="H304"/>
      <c r="J304" s="49"/>
      <c r="K304" s="49"/>
      <c r="L304" s="50"/>
      <c r="M304" s="50"/>
      <c r="N304" s="50"/>
      <c r="O304" s="50"/>
      <c r="P304" s="50"/>
      <c r="Q304" s="50"/>
      <c r="R304" s="47"/>
      <c r="S304" s="50"/>
      <c r="T304" s="50"/>
      <c r="U304" s="50"/>
      <c r="V304" s="50"/>
      <c r="W304" s="50"/>
      <c r="X304"/>
      <c r="Y304"/>
      <c r="Z304"/>
      <c r="AA304"/>
      <c r="AB304"/>
      <c r="AC304"/>
      <c r="AD304"/>
      <c r="AE304"/>
      <c r="AF304"/>
      <c r="AG304"/>
      <c r="AH304"/>
      <c r="AI304"/>
    </row>
    <row r="305" spans="1:35" s="48" customFormat="1">
      <c r="A305" s="3"/>
      <c r="H305"/>
      <c r="J305" s="49"/>
      <c r="K305" s="49"/>
      <c r="L305" s="50"/>
      <c r="M305" s="50"/>
      <c r="N305" s="50"/>
      <c r="O305" s="50"/>
      <c r="P305" s="50"/>
      <c r="Q305" s="50"/>
      <c r="R305" s="47"/>
      <c r="S305" s="50"/>
      <c r="T305" s="50"/>
      <c r="U305" s="50"/>
      <c r="V305" s="50"/>
      <c r="W305" s="50"/>
      <c r="X305"/>
      <c r="Y305"/>
      <c r="Z305"/>
      <c r="AA305"/>
      <c r="AB305"/>
      <c r="AC305"/>
      <c r="AD305"/>
      <c r="AE305"/>
      <c r="AF305"/>
      <c r="AG305"/>
      <c r="AH305"/>
      <c r="AI305"/>
    </row>
    <row r="306" spans="1:35" s="48" customFormat="1">
      <c r="A306" s="3"/>
      <c r="H306"/>
      <c r="J306" s="49"/>
      <c r="K306" s="49"/>
      <c r="L306" s="50"/>
      <c r="M306" s="50"/>
      <c r="N306" s="50"/>
      <c r="O306" s="50"/>
      <c r="P306" s="50"/>
      <c r="Q306" s="50"/>
      <c r="R306" s="47"/>
      <c r="S306" s="50"/>
      <c r="T306" s="50"/>
      <c r="U306" s="50"/>
      <c r="V306" s="50"/>
      <c r="W306" s="50"/>
      <c r="X306"/>
      <c r="Y306"/>
      <c r="Z306"/>
      <c r="AA306"/>
      <c r="AB306"/>
      <c r="AC306"/>
      <c r="AD306"/>
      <c r="AE306"/>
      <c r="AF306"/>
      <c r="AG306"/>
      <c r="AH306"/>
      <c r="AI306"/>
    </row>
    <row r="307" spans="1:35" s="48" customFormat="1">
      <c r="A307" s="3"/>
      <c r="H307"/>
      <c r="J307" s="49"/>
      <c r="K307" s="49"/>
      <c r="L307" s="50"/>
      <c r="M307" s="50"/>
      <c r="N307" s="50"/>
      <c r="O307" s="50"/>
      <c r="P307" s="50"/>
      <c r="Q307" s="50"/>
      <c r="R307" s="47"/>
      <c r="S307" s="50"/>
      <c r="T307" s="50"/>
      <c r="U307" s="50"/>
      <c r="V307" s="50"/>
      <c r="W307" s="50"/>
      <c r="X307"/>
      <c r="Y307"/>
      <c r="Z307"/>
      <c r="AA307"/>
      <c r="AB307"/>
      <c r="AC307"/>
      <c r="AD307"/>
      <c r="AE307"/>
      <c r="AF307"/>
      <c r="AG307"/>
      <c r="AH307"/>
      <c r="AI307"/>
    </row>
    <row r="308" spans="1:35" s="48" customFormat="1">
      <c r="A308" s="3"/>
      <c r="H308"/>
      <c r="J308" s="49"/>
      <c r="K308" s="49"/>
      <c r="L308" s="50"/>
      <c r="M308" s="50"/>
      <c r="N308" s="50"/>
      <c r="O308" s="50"/>
      <c r="P308" s="50"/>
      <c r="Q308" s="50"/>
      <c r="R308" s="47"/>
      <c r="S308" s="50"/>
      <c r="T308" s="50"/>
      <c r="U308" s="50"/>
      <c r="V308" s="50"/>
      <c r="W308" s="50"/>
      <c r="X308"/>
      <c r="Y308"/>
      <c r="Z308"/>
      <c r="AA308"/>
      <c r="AB308"/>
      <c r="AC308"/>
      <c r="AD308"/>
      <c r="AE308"/>
      <c r="AF308"/>
      <c r="AG308"/>
      <c r="AH308"/>
      <c r="AI308"/>
    </row>
    <row r="309" spans="1:35" s="48" customFormat="1">
      <c r="A309" s="3"/>
      <c r="H309"/>
      <c r="J309" s="49"/>
      <c r="K309" s="49"/>
      <c r="L309" s="50"/>
      <c r="M309" s="50"/>
      <c r="N309" s="50"/>
      <c r="O309" s="50"/>
      <c r="P309" s="50"/>
      <c r="Q309" s="50"/>
      <c r="R309" s="47"/>
      <c r="S309" s="50"/>
      <c r="T309" s="50"/>
      <c r="U309" s="50"/>
      <c r="V309" s="50"/>
      <c r="W309" s="50"/>
      <c r="X309"/>
      <c r="Y309"/>
      <c r="Z309"/>
      <c r="AA309"/>
      <c r="AB309"/>
      <c r="AC309"/>
      <c r="AD309"/>
      <c r="AE309"/>
      <c r="AF309"/>
      <c r="AG309"/>
      <c r="AH309"/>
      <c r="AI309"/>
    </row>
    <row r="310" spans="1:35" s="48" customFormat="1">
      <c r="A310" s="3"/>
      <c r="H310"/>
      <c r="J310" s="49"/>
      <c r="K310" s="49"/>
      <c r="L310" s="50"/>
      <c r="M310" s="50"/>
      <c r="N310" s="50"/>
      <c r="O310" s="50"/>
      <c r="P310" s="50"/>
      <c r="Q310" s="50"/>
      <c r="R310" s="47"/>
      <c r="S310" s="50"/>
      <c r="T310" s="50"/>
      <c r="U310" s="50"/>
      <c r="V310" s="50"/>
      <c r="W310" s="50"/>
      <c r="X310"/>
      <c r="Y310"/>
      <c r="Z310"/>
      <c r="AA310"/>
      <c r="AB310"/>
      <c r="AC310"/>
      <c r="AD310"/>
      <c r="AE310"/>
      <c r="AF310"/>
      <c r="AG310"/>
      <c r="AH310"/>
      <c r="AI310"/>
    </row>
    <row r="311" spans="1:35" s="48" customFormat="1">
      <c r="A311" s="3"/>
      <c r="H311"/>
      <c r="J311" s="49"/>
      <c r="K311" s="49"/>
      <c r="L311" s="50"/>
      <c r="M311" s="50"/>
      <c r="N311" s="50"/>
      <c r="O311" s="50"/>
      <c r="P311" s="50"/>
      <c r="Q311" s="50"/>
      <c r="R311" s="47"/>
      <c r="S311" s="50"/>
      <c r="T311" s="50"/>
      <c r="U311" s="50"/>
      <c r="V311" s="50"/>
      <c r="W311" s="50"/>
      <c r="X311"/>
      <c r="Y311"/>
      <c r="Z311"/>
      <c r="AA311"/>
      <c r="AB311"/>
      <c r="AC311"/>
      <c r="AD311"/>
      <c r="AE311"/>
      <c r="AF311"/>
      <c r="AG311"/>
      <c r="AH311"/>
      <c r="AI311"/>
    </row>
    <row r="312" spans="1:35" s="48" customFormat="1">
      <c r="A312" s="3"/>
      <c r="H312"/>
      <c r="J312" s="49"/>
      <c r="K312" s="49"/>
      <c r="L312" s="50"/>
      <c r="M312" s="50"/>
      <c r="N312" s="50"/>
      <c r="O312" s="50"/>
      <c r="P312" s="50"/>
      <c r="Q312" s="50"/>
      <c r="R312" s="47"/>
      <c r="S312" s="50"/>
      <c r="T312" s="50"/>
      <c r="U312" s="50"/>
      <c r="V312" s="50"/>
      <c r="W312" s="50"/>
      <c r="X312"/>
      <c r="Y312"/>
      <c r="Z312"/>
      <c r="AA312"/>
      <c r="AB312"/>
      <c r="AC312"/>
      <c r="AD312"/>
      <c r="AE312"/>
      <c r="AF312"/>
      <c r="AG312"/>
      <c r="AH312"/>
      <c r="AI312"/>
    </row>
    <row r="313" spans="1:35" s="48" customFormat="1">
      <c r="A313" s="3"/>
      <c r="H313"/>
      <c r="J313" s="49"/>
      <c r="K313" s="49"/>
      <c r="L313" s="50"/>
      <c r="M313" s="50"/>
      <c r="N313" s="50"/>
      <c r="O313" s="50"/>
      <c r="P313" s="50"/>
      <c r="Q313" s="50"/>
      <c r="R313" s="47"/>
      <c r="S313" s="50"/>
      <c r="T313" s="50"/>
      <c r="U313" s="50"/>
      <c r="V313" s="50"/>
      <c r="W313" s="50"/>
      <c r="X313"/>
      <c r="Y313"/>
      <c r="Z313"/>
      <c r="AA313"/>
      <c r="AB313"/>
      <c r="AC313"/>
      <c r="AD313"/>
      <c r="AE313"/>
      <c r="AF313"/>
      <c r="AG313"/>
      <c r="AH313"/>
      <c r="AI313"/>
    </row>
    <row r="314" spans="1:35" s="48" customFormat="1">
      <c r="A314" s="3"/>
      <c r="H314"/>
      <c r="J314" s="49"/>
      <c r="K314" s="49"/>
      <c r="L314" s="50"/>
      <c r="M314" s="50"/>
      <c r="N314" s="50"/>
      <c r="O314" s="50"/>
      <c r="P314" s="50"/>
      <c r="Q314" s="50"/>
      <c r="R314" s="47"/>
      <c r="S314" s="50"/>
      <c r="T314" s="50"/>
      <c r="U314" s="50"/>
      <c r="V314" s="50"/>
      <c r="W314" s="50"/>
      <c r="X314"/>
      <c r="Y314"/>
      <c r="Z314"/>
      <c r="AA314"/>
      <c r="AB314"/>
      <c r="AC314"/>
      <c r="AD314"/>
      <c r="AE314"/>
      <c r="AF314"/>
      <c r="AG314"/>
      <c r="AH314"/>
      <c r="AI314"/>
    </row>
    <row r="315" spans="1:35" s="48" customFormat="1">
      <c r="A315" s="3"/>
      <c r="H315"/>
      <c r="J315" s="49"/>
      <c r="K315" s="49"/>
      <c r="L315" s="50"/>
      <c r="M315" s="50"/>
      <c r="N315" s="50"/>
      <c r="O315" s="50"/>
      <c r="P315" s="50"/>
      <c r="Q315" s="50"/>
      <c r="R315" s="47"/>
      <c r="S315" s="50"/>
      <c r="T315" s="50"/>
      <c r="U315" s="50"/>
      <c r="V315" s="50"/>
      <c r="W315" s="50"/>
      <c r="X315"/>
      <c r="Y315"/>
      <c r="Z315"/>
      <c r="AA315"/>
      <c r="AB315"/>
      <c r="AC315"/>
      <c r="AD315"/>
      <c r="AE315"/>
      <c r="AF315"/>
      <c r="AG315"/>
      <c r="AH315"/>
      <c r="AI315"/>
    </row>
    <row r="316" spans="1:35" s="48" customFormat="1">
      <c r="A316" s="3"/>
      <c r="H316"/>
      <c r="J316" s="49"/>
      <c r="K316" s="49"/>
      <c r="L316" s="50"/>
      <c r="M316" s="50"/>
      <c r="N316" s="50"/>
      <c r="O316" s="50"/>
      <c r="P316" s="50"/>
      <c r="Q316" s="50"/>
      <c r="R316" s="47"/>
      <c r="S316" s="50"/>
      <c r="T316" s="50"/>
      <c r="U316" s="50"/>
      <c r="V316" s="50"/>
      <c r="W316" s="50"/>
      <c r="X316"/>
      <c r="Y316"/>
      <c r="Z316"/>
      <c r="AA316"/>
      <c r="AB316"/>
      <c r="AC316"/>
      <c r="AD316"/>
      <c r="AE316"/>
      <c r="AF316"/>
      <c r="AG316"/>
      <c r="AH316"/>
      <c r="AI316"/>
    </row>
    <row r="317" spans="1:35" s="48" customFormat="1">
      <c r="A317" s="3"/>
      <c r="H317"/>
      <c r="J317" s="49"/>
      <c r="K317" s="49"/>
      <c r="L317" s="50"/>
      <c r="M317" s="50"/>
      <c r="N317" s="50"/>
      <c r="O317" s="50"/>
      <c r="P317" s="50"/>
      <c r="Q317" s="50"/>
      <c r="R317" s="47"/>
      <c r="S317" s="50"/>
      <c r="T317" s="50"/>
      <c r="U317" s="50"/>
      <c r="V317" s="50"/>
      <c r="W317" s="50"/>
      <c r="X317"/>
      <c r="Y317"/>
      <c r="Z317"/>
      <c r="AA317"/>
      <c r="AB317"/>
      <c r="AC317"/>
      <c r="AD317"/>
      <c r="AE317"/>
      <c r="AF317"/>
      <c r="AG317"/>
      <c r="AH317"/>
      <c r="AI317"/>
    </row>
    <row r="318" spans="1:35" s="48" customFormat="1">
      <c r="A318" s="3"/>
      <c r="H318"/>
      <c r="J318" s="49"/>
      <c r="K318" s="49"/>
      <c r="L318" s="50"/>
      <c r="M318" s="50"/>
      <c r="N318" s="50"/>
      <c r="O318" s="50"/>
      <c r="P318" s="50"/>
      <c r="Q318" s="50"/>
      <c r="R318" s="47"/>
      <c r="S318" s="50"/>
      <c r="T318" s="50"/>
      <c r="U318" s="50"/>
      <c r="V318" s="50"/>
      <c r="W318" s="50"/>
      <c r="X318"/>
      <c r="Y318"/>
      <c r="Z318"/>
      <c r="AA318"/>
      <c r="AB318"/>
      <c r="AC318"/>
      <c r="AD318"/>
      <c r="AE318"/>
      <c r="AF318"/>
      <c r="AG318"/>
      <c r="AH318"/>
      <c r="AI318"/>
    </row>
    <row r="319" spans="1:35" s="48" customFormat="1">
      <c r="A319" s="3"/>
      <c r="H319"/>
      <c r="J319" s="49"/>
      <c r="K319" s="49"/>
      <c r="L319" s="50"/>
      <c r="M319" s="50"/>
      <c r="N319" s="50"/>
      <c r="O319" s="50"/>
      <c r="P319" s="50"/>
      <c r="Q319" s="50"/>
      <c r="R319" s="47"/>
      <c r="S319" s="50"/>
      <c r="T319" s="50"/>
      <c r="U319" s="50"/>
      <c r="V319" s="50"/>
      <c r="W319" s="50"/>
      <c r="X319"/>
      <c r="Y319"/>
      <c r="Z319"/>
      <c r="AA319"/>
      <c r="AB319"/>
      <c r="AC319"/>
      <c r="AD319"/>
      <c r="AE319"/>
      <c r="AF319"/>
      <c r="AG319"/>
      <c r="AH319"/>
      <c r="AI319"/>
    </row>
    <row r="320" spans="1:35" s="48" customFormat="1">
      <c r="A320" s="3"/>
      <c r="H320"/>
      <c r="J320" s="49"/>
      <c r="K320" s="49"/>
      <c r="L320" s="50"/>
      <c r="M320" s="50"/>
      <c r="N320" s="50"/>
      <c r="O320" s="50"/>
      <c r="P320" s="50"/>
      <c r="Q320" s="50"/>
      <c r="R320" s="47"/>
      <c r="S320" s="50"/>
      <c r="T320" s="50"/>
      <c r="U320" s="50"/>
      <c r="V320" s="50"/>
      <c r="W320" s="50"/>
      <c r="X320"/>
      <c r="Y320"/>
      <c r="Z320"/>
      <c r="AA320"/>
      <c r="AB320"/>
      <c r="AC320"/>
      <c r="AD320"/>
      <c r="AE320"/>
      <c r="AF320"/>
      <c r="AG320"/>
      <c r="AH320"/>
      <c r="AI320"/>
    </row>
    <row r="321" spans="1:35" s="48" customFormat="1">
      <c r="A321" s="3"/>
      <c r="H321"/>
      <c r="J321" s="49"/>
      <c r="K321" s="49"/>
      <c r="L321" s="50"/>
      <c r="M321" s="50"/>
      <c r="N321" s="50"/>
      <c r="O321" s="50"/>
      <c r="P321" s="50"/>
      <c r="Q321" s="50"/>
      <c r="R321" s="47"/>
      <c r="S321" s="50"/>
      <c r="T321" s="50"/>
      <c r="U321" s="50"/>
      <c r="V321" s="50"/>
      <c r="W321" s="50"/>
      <c r="X321"/>
      <c r="Y321"/>
      <c r="Z321"/>
      <c r="AA321"/>
      <c r="AB321"/>
      <c r="AC321"/>
      <c r="AD321"/>
      <c r="AE321"/>
      <c r="AF321"/>
      <c r="AG321"/>
      <c r="AH321"/>
      <c r="AI321"/>
    </row>
    <row r="322" spans="1:35" s="48" customFormat="1">
      <c r="A322" s="3"/>
      <c r="H322"/>
      <c r="J322" s="49"/>
      <c r="K322" s="49"/>
      <c r="L322" s="50"/>
      <c r="M322" s="50"/>
      <c r="N322" s="50"/>
      <c r="O322" s="50"/>
      <c r="P322" s="50"/>
      <c r="Q322" s="50"/>
      <c r="R322" s="47"/>
      <c r="S322" s="50"/>
      <c r="T322" s="50"/>
      <c r="U322" s="50"/>
      <c r="V322" s="50"/>
      <c r="W322" s="50"/>
      <c r="X322"/>
      <c r="Y322"/>
      <c r="Z322"/>
      <c r="AA322"/>
      <c r="AB322"/>
      <c r="AC322"/>
      <c r="AD322"/>
      <c r="AE322"/>
      <c r="AF322"/>
      <c r="AG322"/>
      <c r="AH322"/>
      <c r="AI322"/>
    </row>
    <row r="323" spans="1:35" s="48" customFormat="1">
      <c r="A323" s="3"/>
      <c r="H323"/>
      <c r="J323" s="49"/>
      <c r="K323" s="49"/>
      <c r="L323" s="50"/>
      <c r="M323" s="50"/>
      <c r="N323" s="50"/>
      <c r="O323" s="50"/>
      <c r="P323" s="50"/>
      <c r="Q323" s="50"/>
      <c r="R323" s="47"/>
      <c r="S323" s="50"/>
      <c r="T323" s="50"/>
      <c r="U323" s="50"/>
      <c r="V323" s="50"/>
      <c r="W323" s="50"/>
      <c r="X323"/>
      <c r="Y323"/>
      <c r="Z323"/>
      <c r="AA323"/>
      <c r="AB323"/>
      <c r="AC323"/>
      <c r="AD323"/>
      <c r="AE323"/>
      <c r="AF323"/>
      <c r="AG323"/>
      <c r="AH323"/>
      <c r="AI323"/>
    </row>
    <row r="324" spans="1:35" s="48" customFormat="1">
      <c r="A324" s="3"/>
      <c r="H324"/>
      <c r="J324" s="49"/>
      <c r="K324" s="49"/>
      <c r="L324" s="50"/>
      <c r="M324" s="50"/>
      <c r="N324" s="50"/>
      <c r="O324" s="50"/>
      <c r="P324" s="50"/>
      <c r="Q324" s="50"/>
      <c r="R324" s="47"/>
      <c r="S324" s="50"/>
      <c r="T324" s="50"/>
      <c r="U324" s="50"/>
      <c r="V324" s="50"/>
      <c r="W324" s="50"/>
      <c r="X324"/>
      <c r="Y324"/>
      <c r="Z324"/>
      <c r="AA324"/>
      <c r="AB324"/>
      <c r="AC324"/>
      <c r="AD324"/>
      <c r="AE324"/>
      <c r="AF324"/>
      <c r="AG324"/>
      <c r="AH324"/>
      <c r="AI324"/>
    </row>
    <row r="325" spans="1:35" s="48" customFormat="1">
      <c r="A325" s="3"/>
      <c r="H325"/>
      <c r="J325" s="49"/>
      <c r="K325" s="49"/>
      <c r="L325" s="50"/>
      <c r="M325" s="50"/>
      <c r="N325" s="50"/>
      <c r="O325" s="50"/>
      <c r="P325" s="50"/>
      <c r="Q325" s="50"/>
      <c r="R325" s="47"/>
      <c r="S325" s="50"/>
      <c r="T325" s="50"/>
      <c r="U325" s="50"/>
      <c r="V325" s="50"/>
      <c r="W325" s="50"/>
      <c r="X325"/>
      <c r="Y325"/>
      <c r="Z325"/>
      <c r="AA325"/>
      <c r="AB325"/>
      <c r="AC325"/>
      <c r="AD325"/>
      <c r="AE325"/>
      <c r="AF325"/>
      <c r="AG325"/>
      <c r="AH325"/>
      <c r="AI325"/>
    </row>
    <row r="326" spans="1:35" s="48" customFormat="1">
      <c r="A326" s="3"/>
      <c r="H326"/>
      <c r="J326" s="49"/>
      <c r="K326" s="49"/>
      <c r="L326" s="50"/>
      <c r="M326" s="50"/>
      <c r="N326" s="50"/>
      <c r="O326" s="50"/>
      <c r="P326" s="50"/>
      <c r="Q326" s="50"/>
      <c r="R326" s="47"/>
      <c r="S326" s="50"/>
      <c r="T326" s="50"/>
      <c r="U326" s="50"/>
      <c r="V326" s="50"/>
      <c r="W326" s="50"/>
      <c r="X326"/>
      <c r="Y326"/>
      <c r="Z326"/>
      <c r="AA326"/>
      <c r="AB326"/>
      <c r="AC326"/>
      <c r="AD326"/>
      <c r="AE326"/>
      <c r="AF326"/>
      <c r="AG326"/>
      <c r="AH326"/>
      <c r="AI326"/>
    </row>
    <row r="327" spans="1:35" s="48" customFormat="1">
      <c r="A327" s="3"/>
      <c r="H327"/>
      <c r="J327" s="49"/>
      <c r="K327" s="49"/>
      <c r="L327" s="50"/>
      <c r="M327" s="50"/>
      <c r="N327" s="50"/>
      <c r="O327" s="50"/>
      <c r="P327" s="50"/>
      <c r="Q327" s="50"/>
      <c r="R327" s="47"/>
      <c r="S327" s="50"/>
      <c r="T327" s="50"/>
      <c r="U327" s="50"/>
      <c r="V327" s="50"/>
      <c r="W327" s="50"/>
      <c r="X327"/>
      <c r="Y327"/>
      <c r="Z327"/>
      <c r="AA327"/>
      <c r="AB327"/>
      <c r="AC327"/>
      <c r="AD327"/>
      <c r="AE327"/>
      <c r="AF327"/>
      <c r="AG327"/>
      <c r="AH327"/>
      <c r="AI327"/>
    </row>
    <row r="328" spans="1:35" s="48" customFormat="1">
      <c r="A328" s="3"/>
      <c r="H328"/>
      <c r="J328" s="49"/>
      <c r="K328" s="49"/>
      <c r="L328" s="50"/>
      <c r="M328" s="50"/>
      <c r="N328" s="50"/>
      <c r="O328" s="50"/>
      <c r="P328" s="50"/>
      <c r="Q328" s="50"/>
      <c r="R328" s="47"/>
      <c r="S328" s="50"/>
      <c r="T328" s="50"/>
      <c r="U328" s="50"/>
      <c r="V328" s="50"/>
      <c r="W328" s="50"/>
      <c r="X328"/>
      <c r="Y328"/>
      <c r="Z328"/>
      <c r="AA328"/>
      <c r="AB328"/>
      <c r="AC328"/>
      <c r="AD328"/>
      <c r="AE328"/>
      <c r="AF328"/>
      <c r="AG328"/>
      <c r="AH328"/>
      <c r="AI328"/>
    </row>
    <row r="329" spans="1:35" s="48" customFormat="1">
      <c r="A329" s="3"/>
      <c r="H329"/>
      <c r="J329" s="49"/>
      <c r="K329" s="49"/>
      <c r="L329" s="50"/>
      <c r="M329" s="50"/>
      <c r="N329" s="50"/>
      <c r="O329" s="50"/>
      <c r="P329" s="50"/>
      <c r="Q329" s="50"/>
      <c r="R329" s="47"/>
      <c r="S329" s="50"/>
      <c r="T329" s="50"/>
      <c r="U329" s="50"/>
      <c r="V329" s="50"/>
      <c r="W329" s="50"/>
      <c r="X329"/>
      <c r="Y329"/>
      <c r="Z329"/>
      <c r="AA329"/>
      <c r="AB329"/>
      <c r="AC329"/>
      <c r="AD329"/>
      <c r="AE329"/>
      <c r="AF329"/>
      <c r="AG329"/>
      <c r="AH329"/>
      <c r="AI329"/>
    </row>
    <row r="330" spans="1:35" s="48" customFormat="1">
      <c r="A330" s="3"/>
      <c r="H330"/>
      <c r="J330" s="49"/>
      <c r="K330" s="49"/>
      <c r="L330" s="50"/>
      <c r="M330" s="50"/>
      <c r="N330" s="50"/>
      <c r="O330" s="50"/>
      <c r="P330" s="50"/>
      <c r="Q330" s="50"/>
      <c r="R330" s="47"/>
      <c r="S330" s="50"/>
      <c r="T330" s="50"/>
      <c r="U330" s="50"/>
      <c r="V330" s="50"/>
      <c r="W330" s="50"/>
      <c r="X330"/>
      <c r="Y330"/>
      <c r="Z330"/>
      <c r="AA330"/>
      <c r="AB330"/>
      <c r="AC330"/>
      <c r="AD330"/>
      <c r="AE330"/>
      <c r="AF330"/>
      <c r="AG330"/>
      <c r="AH330"/>
      <c r="AI330"/>
    </row>
    <row r="331" spans="1:35" s="48" customFormat="1">
      <c r="A331" s="3"/>
      <c r="H331"/>
      <c r="J331" s="49"/>
      <c r="K331" s="49"/>
      <c r="L331" s="50"/>
      <c r="M331" s="50"/>
      <c r="N331" s="50"/>
      <c r="O331" s="50"/>
      <c r="P331" s="50"/>
      <c r="Q331" s="50"/>
      <c r="R331" s="47"/>
      <c r="S331" s="50"/>
      <c r="T331" s="50"/>
      <c r="U331" s="50"/>
      <c r="V331" s="50"/>
      <c r="W331" s="50"/>
      <c r="X331"/>
      <c r="Y331"/>
      <c r="Z331"/>
      <c r="AA331"/>
      <c r="AB331"/>
      <c r="AC331"/>
      <c r="AD331"/>
      <c r="AE331"/>
      <c r="AF331"/>
      <c r="AG331"/>
      <c r="AH331"/>
      <c r="AI331"/>
    </row>
    <row r="332" spans="1:35" s="48" customFormat="1">
      <c r="A332" s="3"/>
      <c r="H332"/>
      <c r="J332" s="49"/>
      <c r="K332" s="49"/>
      <c r="L332" s="50"/>
      <c r="M332" s="50"/>
      <c r="N332" s="50"/>
      <c r="O332" s="50"/>
      <c r="P332" s="50"/>
      <c r="Q332" s="50"/>
      <c r="R332" s="47"/>
      <c r="S332" s="50"/>
      <c r="T332" s="50"/>
      <c r="U332" s="50"/>
      <c r="V332" s="50"/>
      <c r="W332" s="50"/>
      <c r="X332"/>
      <c r="Y332"/>
      <c r="Z332"/>
      <c r="AA332"/>
      <c r="AB332"/>
      <c r="AC332"/>
      <c r="AD332"/>
      <c r="AE332"/>
      <c r="AF332"/>
      <c r="AG332"/>
      <c r="AH332"/>
      <c r="AI332"/>
    </row>
    <row r="333" spans="1:35" s="48" customFormat="1">
      <c r="A333" s="3"/>
      <c r="H333"/>
      <c r="J333" s="49"/>
      <c r="K333" s="49"/>
      <c r="L333" s="50"/>
      <c r="M333" s="50"/>
      <c r="N333" s="50"/>
      <c r="O333" s="50"/>
      <c r="P333" s="50"/>
      <c r="Q333" s="50"/>
      <c r="R333" s="47"/>
      <c r="S333" s="50"/>
      <c r="T333" s="50"/>
      <c r="U333" s="50"/>
      <c r="V333" s="50"/>
      <c r="W333" s="50"/>
      <c r="X333"/>
      <c r="Y333"/>
      <c r="Z333"/>
      <c r="AA333"/>
      <c r="AB333"/>
      <c r="AC333"/>
      <c r="AD333"/>
      <c r="AE333"/>
      <c r="AF333"/>
      <c r="AG333"/>
      <c r="AH333"/>
      <c r="AI333"/>
    </row>
    <row r="334" spans="1:35" s="48" customFormat="1">
      <c r="A334" s="3"/>
      <c r="H334"/>
      <c r="J334" s="49"/>
      <c r="K334" s="49"/>
      <c r="L334" s="50"/>
      <c r="M334" s="50"/>
      <c r="N334" s="50"/>
      <c r="O334" s="50"/>
      <c r="P334" s="50"/>
      <c r="Q334" s="50"/>
      <c r="R334" s="47"/>
      <c r="S334" s="50"/>
      <c r="T334" s="50"/>
      <c r="U334" s="50"/>
      <c r="V334" s="50"/>
      <c r="W334" s="50"/>
      <c r="X334"/>
      <c r="Y334"/>
      <c r="Z334"/>
      <c r="AA334"/>
      <c r="AB334"/>
      <c r="AC334"/>
      <c r="AD334"/>
      <c r="AE334"/>
      <c r="AF334"/>
      <c r="AG334"/>
      <c r="AH334"/>
      <c r="AI334"/>
    </row>
    <row r="335" spans="1:35" s="48" customFormat="1">
      <c r="A335" s="3"/>
      <c r="H335"/>
      <c r="J335" s="49"/>
      <c r="K335" s="49"/>
      <c r="L335" s="50"/>
      <c r="M335" s="50"/>
      <c r="N335" s="50"/>
      <c r="O335" s="50"/>
      <c r="P335" s="50"/>
      <c r="Q335" s="50"/>
      <c r="R335" s="47"/>
      <c r="S335" s="50"/>
      <c r="T335" s="50"/>
      <c r="U335" s="50"/>
      <c r="V335" s="50"/>
      <c r="W335" s="50"/>
      <c r="X335"/>
      <c r="Y335"/>
      <c r="Z335"/>
      <c r="AA335"/>
      <c r="AB335"/>
      <c r="AC335"/>
      <c r="AD335"/>
      <c r="AE335"/>
      <c r="AF335"/>
      <c r="AG335"/>
      <c r="AH335"/>
      <c r="AI335"/>
    </row>
    <row r="336" spans="1:35" s="48" customFormat="1">
      <c r="A336" s="3"/>
      <c r="H336"/>
      <c r="J336" s="49"/>
      <c r="K336" s="49"/>
      <c r="L336" s="50"/>
      <c r="M336" s="50"/>
      <c r="N336" s="50"/>
      <c r="O336" s="50"/>
      <c r="P336" s="50"/>
      <c r="Q336" s="50"/>
      <c r="R336" s="47"/>
      <c r="S336" s="50"/>
      <c r="T336" s="50"/>
      <c r="U336" s="50"/>
      <c r="V336" s="50"/>
      <c r="W336" s="50"/>
      <c r="X336"/>
      <c r="Y336"/>
      <c r="Z336"/>
      <c r="AA336"/>
      <c r="AB336"/>
      <c r="AC336"/>
      <c r="AD336"/>
      <c r="AE336"/>
      <c r="AF336"/>
      <c r="AG336"/>
      <c r="AH336"/>
      <c r="AI336"/>
    </row>
    <row r="337" spans="1:35" s="48" customFormat="1">
      <c r="A337" s="3"/>
      <c r="H337"/>
      <c r="J337" s="49"/>
      <c r="K337" s="49"/>
      <c r="L337" s="50"/>
      <c r="M337" s="50"/>
      <c r="N337" s="50"/>
      <c r="O337" s="50"/>
      <c r="P337" s="50"/>
      <c r="Q337" s="50"/>
      <c r="R337" s="47"/>
      <c r="S337" s="50"/>
      <c r="T337" s="50"/>
      <c r="U337" s="50"/>
      <c r="V337" s="50"/>
      <c r="W337" s="50"/>
      <c r="X337"/>
      <c r="Y337"/>
      <c r="Z337"/>
      <c r="AA337"/>
      <c r="AB337"/>
      <c r="AC337"/>
      <c r="AD337"/>
      <c r="AE337"/>
      <c r="AF337"/>
      <c r="AG337"/>
      <c r="AH337"/>
      <c r="AI337"/>
    </row>
    <row r="338" spans="1:35" s="48" customFormat="1">
      <c r="A338" s="3"/>
      <c r="H338"/>
      <c r="J338" s="49"/>
      <c r="K338" s="49"/>
      <c r="L338" s="50"/>
      <c r="M338" s="50"/>
      <c r="N338" s="50"/>
      <c r="O338" s="50"/>
      <c r="P338" s="50"/>
      <c r="Q338" s="50"/>
      <c r="R338" s="47"/>
      <c r="S338" s="50"/>
      <c r="T338" s="50"/>
      <c r="U338" s="50"/>
      <c r="V338" s="50"/>
      <c r="W338" s="50"/>
      <c r="X338"/>
      <c r="Y338"/>
      <c r="Z338"/>
      <c r="AA338"/>
      <c r="AB338"/>
      <c r="AC338"/>
      <c r="AD338"/>
      <c r="AE338"/>
      <c r="AF338"/>
      <c r="AG338"/>
      <c r="AH338"/>
      <c r="AI338"/>
    </row>
    <row r="339" spans="1:35" s="48" customFormat="1">
      <c r="A339" s="3"/>
      <c r="H339"/>
      <c r="J339" s="49"/>
      <c r="K339" s="49"/>
      <c r="L339" s="50"/>
      <c r="M339" s="50"/>
      <c r="N339" s="50"/>
      <c r="O339" s="50"/>
      <c r="P339" s="50"/>
      <c r="Q339" s="50"/>
      <c r="R339" s="47"/>
      <c r="S339" s="50"/>
      <c r="T339" s="50"/>
      <c r="U339" s="50"/>
      <c r="V339" s="50"/>
      <c r="W339" s="50"/>
      <c r="X339"/>
      <c r="Y339"/>
      <c r="Z339"/>
      <c r="AA339"/>
      <c r="AB339"/>
      <c r="AC339"/>
      <c r="AD339"/>
      <c r="AE339"/>
      <c r="AF339"/>
      <c r="AG339"/>
      <c r="AH339"/>
      <c r="AI339"/>
    </row>
    <row r="340" spans="1:35" s="48" customFormat="1">
      <c r="A340" s="3"/>
      <c r="H340"/>
      <c r="J340" s="49"/>
      <c r="K340" s="49"/>
      <c r="L340" s="50"/>
      <c r="M340" s="50"/>
      <c r="N340" s="50"/>
      <c r="O340" s="50"/>
      <c r="P340" s="50"/>
      <c r="Q340" s="50"/>
      <c r="R340" s="47"/>
      <c r="S340" s="50"/>
      <c r="T340" s="50"/>
      <c r="U340" s="50"/>
      <c r="V340" s="50"/>
      <c r="W340" s="50"/>
      <c r="X340"/>
      <c r="Y340"/>
      <c r="Z340"/>
      <c r="AA340"/>
      <c r="AB340"/>
      <c r="AC340"/>
      <c r="AD340"/>
      <c r="AE340"/>
      <c r="AF340"/>
      <c r="AG340"/>
      <c r="AH340"/>
      <c r="AI340"/>
    </row>
    <row r="341" spans="1:35" s="48" customFormat="1">
      <c r="A341" s="3"/>
      <c r="H341"/>
      <c r="J341" s="49"/>
      <c r="K341" s="49"/>
      <c r="L341" s="50"/>
      <c r="M341" s="50"/>
      <c r="N341" s="50"/>
      <c r="O341" s="50"/>
      <c r="P341" s="50"/>
      <c r="Q341" s="50"/>
      <c r="R341" s="47"/>
      <c r="S341" s="50"/>
      <c r="T341" s="50"/>
      <c r="U341" s="50"/>
      <c r="V341" s="50"/>
      <c r="W341" s="50"/>
      <c r="X341"/>
      <c r="Y341"/>
      <c r="Z341"/>
      <c r="AA341"/>
      <c r="AB341"/>
      <c r="AC341"/>
      <c r="AD341"/>
      <c r="AE341"/>
      <c r="AF341"/>
      <c r="AG341"/>
      <c r="AH341"/>
      <c r="AI341"/>
    </row>
    <row r="342" spans="1:35" s="48" customFormat="1">
      <c r="A342" s="3"/>
      <c r="H342"/>
      <c r="J342" s="49"/>
      <c r="K342" s="49"/>
      <c r="L342" s="50"/>
      <c r="M342" s="50"/>
      <c r="N342" s="50"/>
      <c r="O342" s="50"/>
      <c r="P342" s="50"/>
      <c r="Q342" s="50"/>
      <c r="R342" s="47"/>
      <c r="S342" s="50"/>
      <c r="T342" s="50"/>
      <c r="U342" s="50"/>
      <c r="V342" s="50"/>
      <c r="W342" s="50"/>
      <c r="X342"/>
      <c r="Y342"/>
      <c r="Z342"/>
      <c r="AA342"/>
      <c r="AB342"/>
      <c r="AC342"/>
      <c r="AD342"/>
      <c r="AE342"/>
      <c r="AF342"/>
      <c r="AG342"/>
      <c r="AH342"/>
      <c r="AI342"/>
    </row>
    <row r="343" spans="1:35" s="48" customFormat="1">
      <c r="A343" s="3"/>
      <c r="H343"/>
      <c r="J343" s="49"/>
      <c r="K343" s="49"/>
      <c r="L343" s="50"/>
      <c r="M343" s="50"/>
      <c r="N343" s="50"/>
      <c r="O343" s="50"/>
      <c r="P343" s="50"/>
      <c r="Q343" s="50"/>
      <c r="R343" s="47"/>
      <c r="S343" s="50"/>
      <c r="T343" s="50"/>
      <c r="U343" s="50"/>
      <c r="V343" s="50"/>
      <c r="W343" s="50"/>
      <c r="X343"/>
      <c r="Y343"/>
      <c r="Z343"/>
      <c r="AA343"/>
      <c r="AB343"/>
      <c r="AC343"/>
      <c r="AD343"/>
      <c r="AE343"/>
      <c r="AF343"/>
      <c r="AG343"/>
      <c r="AH343"/>
      <c r="AI343"/>
    </row>
    <row r="344" spans="1:35" s="48" customFormat="1">
      <c r="A344" s="3"/>
      <c r="H344"/>
      <c r="J344" s="49"/>
      <c r="K344" s="49"/>
      <c r="L344" s="50"/>
      <c r="M344" s="50"/>
      <c r="N344" s="50"/>
      <c r="O344" s="50"/>
      <c r="P344" s="50"/>
      <c r="Q344" s="50"/>
      <c r="R344" s="47"/>
      <c r="S344" s="50"/>
      <c r="T344" s="50"/>
      <c r="U344" s="50"/>
      <c r="V344" s="50"/>
      <c r="W344" s="50"/>
      <c r="X344"/>
      <c r="Y344"/>
      <c r="Z344"/>
      <c r="AA344"/>
      <c r="AB344"/>
      <c r="AC344"/>
      <c r="AD344"/>
      <c r="AE344"/>
      <c r="AF344"/>
      <c r="AG344"/>
      <c r="AH344"/>
      <c r="AI344"/>
    </row>
    <row r="345" spans="1:35" s="48" customFormat="1">
      <c r="A345" s="3"/>
      <c r="H345"/>
      <c r="J345" s="49"/>
      <c r="K345" s="49"/>
      <c r="L345" s="50"/>
      <c r="M345" s="50"/>
      <c r="N345" s="50"/>
      <c r="O345" s="50"/>
      <c r="P345" s="50"/>
      <c r="Q345" s="50"/>
      <c r="R345" s="47"/>
      <c r="S345" s="50"/>
      <c r="T345" s="50"/>
      <c r="U345" s="50"/>
      <c r="V345" s="50"/>
      <c r="W345" s="50"/>
      <c r="X345"/>
      <c r="Y345"/>
      <c r="Z345"/>
      <c r="AA345"/>
      <c r="AB345"/>
      <c r="AC345"/>
      <c r="AD345"/>
      <c r="AE345"/>
      <c r="AF345"/>
      <c r="AG345"/>
      <c r="AH345"/>
      <c r="AI345"/>
    </row>
    <row r="346" spans="1:35" s="48" customFormat="1">
      <c r="A346" s="3"/>
      <c r="H346"/>
      <c r="J346" s="49"/>
      <c r="K346" s="49"/>
      <c r="L346" s="50"/>
      <c r="M346" s="50"/>
      <c r="N346" s="50"/>
      <c r="O346" s="50"/>
      <c r="P346" s="50"/>
      <c r="Q346" s="50"/>
      <c r="R346" s="47"/>
      <c r="S346" s="50"/>
      <c r="T346" s="50"/>
      <c r="U346" s="50"/>
      <c r="V346" s="50"/>
      <c r="W346" s="50"/>
      <c r="X346"/>
      <c r="Y346"/>
      <c r="Z346"/>
      <c r="AA346"/>
      <c r="AB346"/>
      <c r="AC346"/>
      <c r="AD346"/>
      <c r="AE346"/>
      <c r="AF346"/>
      <c r="AG346"/>
      <c r="AH346"/>
      <c r="AI346"/>
    </row>
    <row r="347" spans="1:35" s="48" customFormat="1">
      <c r="A347" s="3"/>
      <c r="H347"/>
      <c r="J347" s="49"/>
      <c r="K347" s="49"/>
      <c r="L347" s="50"/>
      <c r="M347" s="50"/>
      <c r="N347" s="50"/>
      <c r="O347" s="50"/>
      <c r="P347" s="50"/>
      <c r="Q347" s="50"/>
      <c r="R347" s="47"/>
      <c r="S347" s="50"/>
      <c r="T347" s="50"/>
      <c r="U347" s="50"/>
      <c r="V347" s="50"/>
      <c r="W347" s="50"/>
      <c r="X347"/>
      <c r="Y347"/>
      <c r="Z347"/>
      <c r="AA347"/>
      <c r="AB347"/>
      <c r="AC347"/>
      <c r="AD347"/>
      <c r="AE347"/>
      <c r="AF347"/>
      <c r="AG347"/>
      <c r="AH347"/>
      <c r="AI347"/>
    </row>
    <row r="348" spans="1:35" s="48" customFormat="1">
      <c r="A348" s="3"/>
      <c r="H348"/>
      <c r="J348" s="49"/>
      <c r="K348" s="49"/>
      <c r="L348" s="50"/>
      <c r="M348" s="50"/>
      <c r="N348" s="50"/>
      <c r="O348" s="50"/>
      <c r="P348" s="50"/>
      <c r="Q348" s="50"/>
      <c r="R348" s="47"/>
      <c r="S348" s="50"/>
      <c r="T348" s="50"/>
      <c r="U348" s="50"/>
      <c r="V348" s="50"/>
      <c r="W348" s="50"/>
      <c r="X348"/>
      <c r="Y348"/>
      <c r="Z348"/>
      <c r="AA348"/>
      <c r="AB348"/>
      <c r="AC348"/>
      <c r="AD348"/>
      <c r="AE348"/>
      <c r="AF348"/>
      <c r="AG348"/>
      <c r="AH348"/>
      <c r="AI348"/>
    </row>
    <row r="349" spans="1:35" s="48" customFormat="1">
      <c r="A349" s="3"/>
      <c r="H349"/>
      <c r="J349" s="49"/>
      <c r="K349" s="49"/>
      <c r="L349" s="50"/>
      <c r="M349" s="50"/>
      <c r="N349" s="50"/>
      <c r="O349" s="50"/>
      <c r="P349" s="50"/>
      <c r="Q349" s="50"/>
      <c r="R349" s="47"/>
      <c r="S349" s="50"/>
      <c r="T349" s="50"/>
      <c r="U349" s="50"/>
      <c r="V349" s="50"/>
      <c r="W349" s="50"/>
      <c r="X349"/>
      <c r="Y349"/>
      <c r="Z349"/>
      <c r="AA349"/>
      <c r="AB349"/>
      <c r="AC349"/>
      <c r="AD349"/>
      <c r="AE349"/>
      <c r="AF349"/>
      <c r="AG349"/>
      <c r="AH349"/>
      <c r="AI349"/>
    </row>
    <row r="350" spans="1:35" s="48" customFormat="1">
      <c r="A350" s="3"/>
      <c r="H350"/>
      <c r="J350" s="49"/>
      <c r="K350" s="49"/>
      <c r="L350" s="50"/>
      <c r="M350" s="50"/>
      <c r="N350" s="50"/>
      <c r="O350" s="50"/>
      <c r="P350" s="50"/>
      <c r="Q350" s="50"/>
      <c r="R350" s="47"/>
      <c r="S350" s="50"/>
      <c r="T350" s="50"/>
      <c r="U350" s="50"/>
      <c r="V350" s="50"/>
      <c r="W350" s="50"/>
      <c r="X350"/>
      <c r="Y350"/>
      <c r="Z350"/>
      <c r="AA350"/>
      <c r="AB350"/>
      <c r="AC350"/>
      <c r="AD350"/>
      <c r="AE350"/>
      <c r="AF350"/>
      <c r="AG350"/>
      <c r="AH350"/>
      <c r="AI350"/>
    </row>
    <row r="351" spans="1:35" s="48" customFormat="1">
      <c r="A351" s="3"/>
      <c r="H351"/>
      <c r="J351" s="49"/>
      <c r="K351" s="49"/>
      <c r="L351" s="50"/>
      <c r="M351" s="50"/>
      <c r="N351" s="50"/>
      <c r="O351" s="50"/>
      <c r="P351" s="50"/>
      <c r="Q351" s="50"/>
      <c r="R351" s="47"/>
      <c r="S351" s="50"/>
      <c r="T351" s="50"/>
      <c r="U351" s="50"/>
      <c r="V351" s="50"/>
      <c r="W351" s="50"/>
      <c r="X351"/>
      <c r="Y351"/>
      <c r="Z351"/>
      <c r="AA351"/>
      <c r="AB351"/>
      <c r="AC351"/>
      <c r="AD351"/>
      <c r="AE351"/>
      <c r="AF351"/>
      <c r="AG351"/>
      <c r="AH351"/>
      <c r="AI351"/>
    </row>
    <row r="352" spans="1:35" s="48" customFormat="1">
      <c r="A352" s="3"/>
      <c r="H352"/>
      <c r="J352" s="49"/>
      <c r="K352" s="49"/>
      <c r="L352" s="50"/>
      <c r="M352" s="50"/>
      <c r="N352" s="50"/>
      <c r="O352" s="50"/>
      <c r="P352" s="50"/>
      <c r="Q352" s="50"/>
      <c r="R352" s="47"/>
      <c r="S352" s="50"/>
      <c r="T352" s="50"/>
      <c r="U352" s="50"/>
      <c r="V352" s="50"/>
      <c r="W352" s="50"/>
      <c r="X352"/>
      <c r="Y352"/>
      <c r="Z352"/>
      <c r="AA352"/>
      <c r="AB352"/>
      <c r="AC352"/>
      <c r="AD352"/>
      <c r="AE352"/>
      <c r="AF352"/>
      <c r="AG352"/>
      <c r="AH352"/>
      <c r="AI352"/>
    </row>
    <row r="353" spans="1:35" s="48" customFormat="1">
      <c r="A353" s="3"/>
      <c r="H353"/>
      <c r="J353" s="49"/>
      <c r="K353" s="49"/>
      <c r="L353" s="50"/>
      <c r="M353" s="50"/>
      <c r="N353" s="50"/>
      <c r="O353" s="50"/>
      <c r="P353" s="50"/>
      <c r="Q353" s="50"/>
      <c r="R353" s="47"/>
      <c r="S353" s="50"/>
      <c r="T353" s="50"/>
      <c r="U353" s="50"/>
      <c r="V353" s="50"/>
      <c r="W353" s="50"/>
      <c r="X353"/>
      <c r="Y353"/>
      <c r="Z353"/>
      <c r="AA353"/>
      <c r="AB353"/>
      <c r="AC353"/>
      <c r="AD353"/>
      <c r="AE353"/>
      <c r="AF353"/>
      <c r="AG353"/>
      <c r="AH353"/>
      <c r="AI353"/>
    </row>
    <row r="354" spans="1:35" s="48" customFormat="1">
      <c r="A354" s="3"/>
      <c r="H354"/>
      <c r="J354" s="49"/>
      <c r="K354" s="49"/>
      <c r="L354" s="50"/>
      <c r="M354" s="50"/>
      <c r="N354" s="50"/>
      <c r="O354" s="50"/>
      <c r="P354" s="50"/>
      <c r="Q354" s="50"/>
      <c r="R354" s="47"/>
      <c r="S354" s="50"/>
      <c r="T354" s="50"/>
      <c r="U354" s="50"/>
      <c r="V354" s="50"/>
      <c r="W354" s="50"/>
      <c r="X354"/>
      <c r="Y354"/>
      <c r="Z354"/>
      <c r="AA354"/>
      <c r="AB354"/>
      <c r="AC354"/>
      <c r="AD354"/>
      <c r="AE354"/>
      <c r="AF354"/>
      <c r="AG354"/>
      <c r="AH354"/>
      <c r="AI354"/>
    </row>
    <row r="355" spans="1:35" s="48" customFormat="1">
      <c r="A355" s="3"/>
      <c r="H355"/>
      <c r="J355" s="49"/>
      <c r="K355" s="49"/>
      <c r="L355" s="50"/>
      <c r="M355" s="50"/>
      <c r="N355" s="50"/>
      <c r="O355" s="50"/>
      <c r="P355" s="50"/>
      <c r="Q355" s="50"/>
      <c r="R355" s="47"/>
      <c r="S355" s="50"/>
      <c r="T355" s="50"/>
      <c r="U355" s="50"/>
      <c r="V355" s="50"/>
      <c r="W355" s="50"/>
      <c r="X355"/>
      <c r="Y355"/>
      <c r="Z355"/>
      <c r="AA355"/>
      <c r="AB355"/>
      <c r="AC355"/>
      <c r="AD355"/>
      <c r="AE355"/>
      <c r="AF355"/>
      <c r="AG355"/>
      <c r="AH355"/>
      <c r="AI355"/>
    </row>
    <row r="356" spans="1:35" s="48" customFormat="1">
      <c r="A356" s="3"/>
      <c r="H356"/>
      <c r="J356" s="49"/>
      <c r="K356" s="49"/>
      <c r="L356" s="50"/>
      <c r="M356" s="50"/>
      <c r="N356" s="50"/>
      <c r="O356" s="50"/>
      <c r="P356" s="50"/>
      <c r="Q356" s="50"/>
      <c r="R356" s="47"/>
      <c r="S356" s="50"/>
      <c r="T356" s="50"/>
      <c r="U356" s="50"/>
      <c r="V356" s="50"/>
      <c r="W356" s="50"/>
      <c r="X356"/>
      <c r="Y356"/>
      <c r="Z356"/>
      <c r="AA356"/>
      <c r="AB356"/>
      <c r="AC356"/>
      <c r="AD356"/>
      <c r="AE356"/>
      <c r="AF356"/>
      <c r="AG356"/>
      <c r="AH356"/>
      <c r="AI356"/>
    </row>
    <row r="357" spans="1:35" s="48" customFormat="1">
      <c r="A357" s="3"/>
      <c r="H357"/>
      <c r="J357" s="49"/>
      <c r="K357" s="49"/>
      <c r="L357" s="50"/>
      <c r="M357" s="50"/>
      <c r="N357" s="50"/>
      <c r="O357" s="50"/>
      <c r="P357" s="50"/>
      <c r="Q357" s="50"/>
      <c r="R357" s="47"/>
      <c r="S357" s="50"/>
      <c r="T357" s="50"/>
      <c r="U357" s="50"/>
      <c r="V357" s="50"/>
      <c r="W357" s="50"/>
      <c r="X357"/>
      <c r="Y357"/>
      <c r="Z357"/>
      <c r="AA357"/>
      <c r="AB357"/>
      <c r="AC357"/>
      <c r="AD357"/>
      <c r="AE357"/>
      <c r="AF357"/>
      <c r="AG357"/>
      <c r="AH357"/>
      <c r="AI357"/>
    </row>
    <row r="358" spans="1:35" s="48" customFormat="1">
      <c r="A358" s="3"/>
      <c r="H358"/>
      <c r="J358" s="49"/>
      <c r="K358" s="49"/>
      <c r="L358" s="50"/>
      <c r="M358" s="50"/>
      <c r="N358" s="50"/>
      <c r="O358" s="50"/>
      <c r="P358" s="50"/>
      <c r="Q358" s="50"/>
      <c r="R358" s="47"/>
      <c r="S358" s="50"/>
      <c r="T358" s="50"/>
      <c r="U358" s="50"/>
      <c r="V358" s="50"/>
      <c r="W358" s="50"/>
      <c r="X358"/>
      <c r="Y358"/>
      <c r="Z358"/>
      <c r="AA358"/>
      <c r="AB358"/>
      <c r="AC358"/>
      <c r="AD358"/>
      <c r="AE358"/>
      <c r="AF358"/>
      <c r="AG358"/>
      <c r="AH358"/>
      <c r="AI358"/>
    </row>
    <row r="359" spans="1:35" s="48" customFormat="1">
      <c r="A359" s="3"/>
      <c r="H359"/>
      <c r="J359" s="49"/>
      <c r="K359" s="49"/>
      <c r="L359" s="50"/>
      <c r="M359" s="50"/>
      <c r="N359" s="50"/>
      <c r="O359" s="50"/>
      <c r="P359" s="50"/>
      <c r="Q359" s="50"/>
      <c r="R359" s="47"/>
      <c r="S359" s="50"/>
      <c r="T359" s="50"/>
      <c r="U359" s="50"/>
      <c r="V359" s="50"/>
      <c r="W359" s="50"/>
      <c r="X359"/>
      <c r="Y359"/>
      <c r="Z359"/>
      <c r="AA359"/>
      <c r="AB359"/>
      <c r="AC359"/>
      <c r="AD359"/>
      <c r="AE359"/>
      <c r="AF359"/>
      <c r="AG359"/>
      <c r="AH359"/>
      <c r="AI359"/>
    </row>
    <row r="360" spans="1:35" s="48" customFormat="1">
      <c r="A360" s="3"/>
      <c r="H360"/>
      <c r="J360" s="49"/>
      <c r="K360" s="49"/>
      <c r="L360" s="50"/>
      <c r="M360" s="50"/>
      <c r="N360" s="50"/>
      <c r="O360" s="50"/>
      <c r="P360" s="50"/>
      <c r="Q360" s="50"/>
      <c r="R360" s="47"/>
      <c r="S360" s="50"/>
      <c r="T360" s="50"/>
      <c r="U360" s="50"/>
      <c r="V360" s="50"/>
      <c r="W360" s="50"/>
      <c r="X360"/>
      <c r="Y360"/>
      <c r="Z360"/>
      <c r="AA360"/>
      <c r="AB360"/>
      <c r="AC360"/>
      <c r="AD360"/>
      <c r="AE360"/>
      <c r="AF360"/>
      <c r="AG360"/>
      <c r="AH360"/>
      <c r="AI360"/>
    </row>
    <row r="361" spans="1:35" s="48" customFormat="1">
      <c r="A361" s="3"/>
      <c r="H361"/>
      <c r="J361" s="49"/>
      <c r="K361" s="49"/>
      <c r="L361" s="50"/>
      <c r="M361" s="50"/>
      <c r="N361" s="50"/>
      <c r="O361" s="50"/>
      <c r="P361" s="50"/>
      <c r="Q361" s="50"/>
      <c r="R361" s="47"/>
      <c r="S361" s="50"/>
      <c r="T361" s="50"/>
      <c r="U361" s="50"/>
      <c r="V361" s="50"/>
      <c r="W361" s="50"/>
      <c r="X361"/>
      <c r="Y361"/>
      <c r="Z361"/>
      <c r="AA361"/>
      <c r="AB361"/>
      <c r="AC361"/>
      <c r="AD361"/>
      <c r="AE361"/>
      <c r="AF361"/>
      <c r="AG361"/>
      <c r="AH361"/>
      <c r="AI361"/>
    </row>
    <row r="362" spans="1:35" s="48" customFormat="1">
      <c r="A362" s="3"/>
      <c r="H362"/>
      <c r="J362" s="49"/>
      <c r="K362" s="49"/>
      <c r="L362" s="50"/>
      <c r="M362" s="50"/>
      <c r="N362" s="50"/>
      <c r="O362" s="50"/>
      <c r="P362" s="50"/>
      <c r="Q362" s="50"/>
      <c r="R362" s="47"/>
      <c r="S362" s="50"/>
      <c r="T362" s="50"/>
      <c r="U362" s="50"/>
      <c r="V362" s="50"/>
      <c r="W362" s="50"/>
      <c r="X362"/>
      <c r="Y362"/>
      <c r="Z362"/>
      <c r="AA362"/>
      <c r="AB362"/>
      <c r="AC362"/>
      <c r="AD362"/>
      <c r="AE362"/>
      <c r="AF362"/>
      <c r="AG362"/>
      <c r="AH362"/>
      <c r="AI362"/>
    </row>
    <row r="363" spans="1:35" s="48" customFormat="1">
      <c r="A363" s="3"/>
      <c r="H363"/>
      <c r="J363" s="49"/>
      <c r="K363" s="49"/>
      <c r="L363" s="50"/>
      <c r="M363" s="50"/>
      <c r="N363" s="50"/>
      <c r="O363" s="50"/>
      <c r="P363" s="50"/>
      <c r="Q363" s="50"/>
      <c r="R363" s="47"/>
      <c r="S363" s="50"/>
      <c r="T363" s="50"/>
      <c r="U363" s="50"/>
      <c r="V363" s="50"/>
      <c r="W363" s="50"/>
      <c r="X363"/>
      <c r="Y363"/>
      <c r="Z363"/>
      <c r="AA363"/>
      <c r="AB363"/>
      <c r="AC363"/>
      <c r="AD363"/>
      <c r="AE363"/>
      <c r="AF363"/>
      <c r="AG363"/>
      <c r="AH363"/>
      <c r="AI363"/>
    </row>
    <row r="364" spans="1:35" s="48" customFormat="1">
      <c r="A364" s="3"/>
      <c r="H364"/>
      <c r="J364" s="49"/>
      <c r="K364" s="49"/>
      <c r="L364" s="50"/>
      <c r="M364" s="50"/>
      <c r="N364" s="50"/>
      <c r="O364" s="50"/>
      <c r="P364" s="50"/>
      <c r="Q364" s="50"/>
      <c r="R364" s="47"/>
      <c r="S364" s="50"/>
      <c r="T364" s="50"/>
      <c r="U364" s="50"/>
      <c r="V364" s="50"/>
      <c r="W364" s="50"/>
      <c r="X364"/>
      <c r="Y364"/>
      <c r="Z364"/>
      <c r="AA364"/>
      <c r="AB364"/>
      <c r="AC364"/>
      <c r="AD364"/>
      <c r="AE364"/>
      <c r="AF364"/>
      <c r="AG364"/>
      <c r="AH364"/>
      <c r="AI364"/>
    </row>
    <row r="365" spans="1:35" s="48" customFormat="1">
      <c r="A365" s="3"/>
      <c r="H365"/>
      <c r="J365" s="49"/>
      <c r="K365" s="49"/>
      <c r="L365" s="50"/>
      <c r="M365" s="50"/>
      <c r="N365" s="50"/>
      <c r="O365" s="50"/>
      <c r="P365" s="50"/>
      <c r="Q365" s="50"/>
      <c r="R365" s="47"/>
      <c r="S365" s="50"/>
      <c r="T365" s="50"/>
      <c r="U365" s="50"/>
      <c r="V365" s="50"/>
      <c r="W365" s="50"/>
      <c r="X365"/>
      <c r="Y365"/>
      <c r="Z365"/>
      <c r="AA365"/>
      <c r="AB365"/>
      <c r="AC365"/>
      <c r="AD365"/>
      <c r="AE365"/>
      <c r="AF365"/>
      <c r="AG365"/>
      <c r="AH365"/>
      <c r="AI365"/>
    </row>
    <row r="366" spans="1:35" s="48" customFormat="1">
      <c r="A366" s="3"/>
      <c r="H366"/>
      <c r="J366" s="49"/>
      <c r="K366" s="49"/>
      <c r="L366" s="50"/>
      <c r="M366" s="50"/>
      <c r="N366" s="50"/>
      <c r="O366" s="50"/>
      <c r="P366" s="50"/>
      <c r="Q366" s="50"/>
      <c r="R366" s="47"/>
      <c r="S366" s="50"/>
      <c r="T366" s="50"/>
      <c r="U366" s="50"/>
      <c r="V366" s="50"/>
      <c r="W366" s="50"/>
      <c r="X366"/>
      <c r="Y366"/>
      <c r="Z366"/>
      <c r="AA366"/>
      <c r="AB366"/>
      <c r="AC366"/>
      <c r="AD366"/>
      <c r="AE366"/>
      <c r="AF366"/>
      <c r="AG366"/>
      <c r="AH366"/>
      <c r="AI366"/>
    </row>
    <row r="367" spans="1:35" s="48" customFormat="1">
      <c r="A367" s="3"/>
      <c r="H367"/>
      <c r="J367" s="49"/>
      <c r="K367" s="49"/>
      <c r="L367" s="50"/>
      <c r="M367" s="50"/>
      <c r="N367" s="50"/>
      <c r="O367" s="50"/>
      <c r="P367" s="50"/>
      <c r="Q367" s="50"/>
      <c r="R367" s="47"/>
      <c r="S367" s="50"/>
      <c r="T367" s="50"/>
      <c r="U367" s="50"/>
      <c r="V367" s="50"/>
      <c r="W367" s="50"/>
      <c r="X367"/>
      <c r="Y367"/>
      <c r="Z367"/>
      <c r="AA367"/>
      <c r="AB367"/>
      <c r="AC367"/>
      <c r="AD367"/>
      <c r="AE367"/>
      <c r="AF367"/>
      <c r="AG367"/>
      <c r="AH367"/>
      <c r="AI367"/>
    </row>
    <row r="368" spans="1:35" s="48" customFormat="1">
      <c r="A368" s="3"/>
      <c r="H368"/>
      <c r="J368" s="49"/>
      <c r="K368" s="49"/>
      <c r="L368" s="50"/>
      <c r="M368" s="50"/>
      <c r="N368" s="50"/>
      <c r="O368" s="50"/>
      <c r="P368" s="50"/>
      <c r="Q368" s="50"/>
      <c r="R368" s="47"/>
      <c r="S368" s="50"/>
      <c r="T368" s="50"/>
      <c r="U368" s="50"/>
      <c r="V368" s="50"/>
      <c r="W368" s="50"/>
      <c r="X368"/>
      <c r="Y368"/>
      <c r="Z368"/>
      <c r="AA368"/>
      <c r="AB368"/>
      <c r="AC368"/>
      <c r="AD368"/>
      <c r="AE368"/>
      <c r="AF368"/>
      <c r="AG368"/>
      <c r="AH368"/>
      <c r="AI368"/>
    </row>
    <row r="369" spans="1:35" s="48" customFormat="1">
      <c r="A369" s="3"/>
      <c r="H369"/>
      <c r="J369" s="49"/>
      <c r="K369" s="49"/>
      <c r="L369" s="50"/>
      <c r="M369" s="50"/>
      <c r="N369" s="50"/>
      <c r="O369" s="50"/>
      <c r="P369" s="50"/>
      <c r="Q369" s="50"/>
      <c r="R369" s="47"/>
      <c r="S369" s="50"/>
      <c r="T369" s="50"/>
      <c r="U369" s="50"/>
      <c r="V369" s="50"/>
      <c r="W369" s="50"/>
      <c r="X369"/>
      <c r="Y369"/>
      <c r="Z369"/>
      <c r="AA369"/>
      <c r="AB369"/>
      <c r="AC369"/>
      <c r="AD369"/>
      <c r="AE369"/>
      <c r="AF369"/>
      <c r="AG369"/>
      <c r="AH369"/>
      <c r="AI369"/>
    </row>
    <row r="370" spans="1:35" s="48" customFormat="1">
      <c r="A370" s="3"/>
      <c r="H370"/>
      <c r="J370" s="49"/>
      <c r="K370" s="49"/>
      <c r="L370" s="50"/>
      <c r="M370" s="50"/>
      <c r="N370" s="50"/>
      <c r="O370" s="50"/>
      <c r="P370" s="50"/>
      <c r="Q370" s="50"/>
      <c r="R370" s="47"/>
      <c r="S370" s="50"/>
      <c r="T370" s="50"/>
      <c r="U370" s="50"/>
      <c r="V370" s="50"/>
      <c r="W370" s="50"/>
      <c r="X370"/>
      <c r="Y370"/>
      <c r="Z370"/>
      <c r="AA370"/>
      <c r="AB370"/>
      <c r="AC370"/>
      <c r="AD370"/>
      <c r="AE370"/>
      <c r="AF370"/>
      <c r="AG370"/>
      <c r="AH370"/>
      <c r="AI370"/>
    </row>
    <row r="371" spans="1:35" s="48" customFormat="1">
      <c r="A371" s="3"/>
      <c r="H371"/>
      <c r="J371" s="49"/>
      <c r="K371" s="49"/>
      <c r="L371" s="50"/>
      <c r="M371" s="50"/>
      <c r="N371" s="50"/>
      <c r="O371" s="50"/>
      <c r="P371" s="50"/>
      <c r="Q371" s="50"/>
      <c r="R371" s="47"/>
      <c r="S371" s="50"/>
      <c r="T371" s="50"/>
      <c r="U371" s="50"/>
      <c r="V371" s="50"/>
      <c r="W371" s="50"/>
      <c r="X371"/>
      <c r="Y371"/>
      <c r="Z371"/>
      <c r="AA371"/>
      <c r="AB371"/>
      <c r="AC371"/>
      <c r="AD371"/>
      <c r="AE371"/>
      <c r="AF371"/>
      <c r="AG371"/>
      <c r="AH371"/>
      <c r="AI371"/>
    </row>
    <row r="372" spans="1:35" s="48" customFormat="1">
      <c r="A372" s="3"/>
      <c r="H372"/>
      <c r="J372" s="49"/>
      <c r="K372" s="49"/>
      <c r="L372" s="50"/>
      <c r="M372" s="50"/>
      <c r="N372" s="50"/>
      <c r="O372" s="50"/>
      <c r="P372" s="50"/>
      <c r="Q372" s="50"/>
      <c r="R372" s="47"/>
      <c r="S372" s="50"/>
      <c r="T372" s="50"/>
      <c r="U372" s="50"/>
      <c r="V372" s="50"/>
      <c r="W372" s="50"/>
      <c r="X372"/>
      <c r="Y372"/>
      <c r="Z372"/>
      <c r="AA372"/>
      <c r="AB372"/>
      <c r="AC372"/>
      <c r="AD372"/>
      <c r="AE372"/>
      <c r="AF372"/>
      <c r="AG372"/>
      <c r="AH372"/>
      <c r="AI372"/>
    </row>
    <row r="373" spans="1:35" s="48" customFormat="1">
      <c r="A373" s="3"/>
      <c r="H373"/>
      <c r="J373" s="49"/>
      <c r="K373" s="49"/>
      <c r="L373" s="50"/>
      <c r="M373" s="50"/>
      <c r="N373" s="50"/>
      <c r="O373" s="50"/>
      <c r="P373" s="50"/>
      <c r="Q373" s="50"/>
      <c r="R373" s="47"/>
      <c r="S373" s="50"/>
      <c r="T373" s="50"/>
      <c r="U373" s="50"/>
      <c r="V373" s="50"/>
      <c r="W373" s="50"/>
      <c r="X373"/>
      <c r="Y373"/>
      <c r="Z373"/>
      <c r="AA373"/>
      <c r="AB373"/>
      <c r="AC373"/>
      <c r="AD373"/>
      <c r="AE373"/>
      <c r="AF373"/>
      <c r="AG373"/>
      <c r="AH373"/>
      <c r="AI373"/>
    </row>
    <row r="374" spans="1:35" s="48" customFormat="1">
      <c r="A374" s="3"/>
      <c r="H374"/>
      <c r="J374" s="49"/>
      <c r="K374" s="49"/>
      <c r="L374" s="50"/>
      <c r="M374" s="50"/>
      <c r="N374" s="50"/>
      <c r="O374" s="50"/>
      <c r="P374" s="50"/>
      <c r="Q374" s="50"/>
      <c r="R374" s="47"/>
      <c r="S374" s="50"/>
      <c r="T374" s="50"/>
      <c r="U374" s="50"/>
      <c r="V374" s="50"/>
      <c r="W374" s="50"/>
      <c r="X374"/>
      <c r="Y374"/>
      <c r="Z374"/>
      <c r="AA374"/>
      <c r="AB374"/>
      <c r="AC374"/>
      <c r="AD374"/>
      <c r="AE374"/>
      <c r="AF374"/>
      <c r="AG374"/>
      <c r="AH374"/>
      <c r="AI374"/>
    </row>
    <row r="375" spans="1:35" s="48" customFormat="1">
      <c r="A375" s="3"/>
      <c r="H375"/>
      <c r="J375" s="49"/>
      <c r="K375" s="49"/>
      <c r="L375" s="50"/>
      <c r="M375" s="50"/>
      <c r="N375" s="50"/>
      <c r="O375" s="50"/>
      <c r="P375" s="50"/>
      <c r="Q375" s="50"/>
      <c r="R375" s="47"/>
      <c r="S375" s="50"/>
      <c r="T375" s="50"/>
      <c r="U375" s="50"/>
      <c r="V375" s="50"/>
      <c r="W375" s="50"/>
      <c r="X375"/>
      <c r="Y375"/>
      <c r="Z375"/>
      <c r="AA375"/>
      <c r="AB375"/>
      <c r="AC375"/>
      <c r="AD375"/>
      <c r="AE375"/>
      <c r="AF375"/>
      <c r="AG375"/>
      <c r="AH375"/>
      <c r="AI375"/>
    </row>
    <row r="376" spans="1:35" s="48" customFormat="1">
      <c r="A376" s="3"/>
      <c r="H376"/>
      <c r="J376" s="49"/>
      <c r="K376" s="49"/>
      <c r="L376" s="50"/>
      <c r="M376" s="50"/>
      <c r="N376" s="50"/>
      <c r="O376" s="50"/>
      <c r="P376" s="50"/>
      <c r="Q376" s="50"/>
      <c r="R376" s="47"/>
      <c r="S376" s="50"/>
      <c r="T376" s="50"/>
      <c r="U376" s="50"/>
      <c r="V376" s="50"/>
      <c r="W376" s="50"/>
      <c r="X376"/>
      <c r="Y376"/>
      <c r="Z376"/>
      <c r="AA376"/>
      <c r="AB376"/>
      <c r="AC376"/>
      <c r="AD376"/>
      <c r="AE376"/>
      <c r="AF376"/>
      <c r="AG376"/>
      <c r="AH376"/>
      <c r="AI376"/>
    </row>
    <row r="377" spans="1:35" s="48" customFormat="1">
      <c r="A377" s="3"/>
      <c r="H377"/>
      <c r="J377" s="49"/>
      <c r="K377" s="49"/>
      <c r="L377" s="50"/>
      <c r="M377" s="50"/>
      <c r="N377" s="50"/>
      <c r="O377" s="50"/>
      <c r="P377" s="50"/>
      <c r="Q377" s="50"/>
      <c r="R377" s="47"/>
      <c r="S377" s="50"/>
      <c r="T377" s="50"/>
      <c r="U377" s="50"/>
      <c r="V377" s="50"/>
      <c r="W377" s="50"/>
      <c r="X377"/>
      <c r="Y377"/>
      <c r="Z377"/>
      <c r="AA377"/>
      <c r="AB377"/>
      <c r="AC377"/>
      <c r="AD377"/>
      <c r="AE377"/>
      <c r="AF377"/>
      <c r="AG377"/>
      <c r="AH377"/>
      <c r="AI377"/>
    </row>
    <row r="378" spans="1:35" s="48" customFormat="1">
      <c r="A378" s="3"/>
      <c r="H378"/>
      <c r="J378" s="49"/>
      <c r="K378" s="49"/>
      <c r="L378" s="50"/>
      <c r="M378" s="50"/>
      <c r="N378" s="50"/>
      <c r="O378" s="50"/>
      <c r="P378" s="50"/>
      <c r="Q378" s="50"/>
      <c r="R378" s="47"/>
      <c r="S378" s="50"/>
      <c r="T378" s="50"/>
      <c r="U378" s="50"/>
      <c r="V378" s="50"/>
      <c r="W378" s="50"/>
      <c r="X378"/>
      <c r="Y378"/>
      <c r="Z378"/>
      <c r="AA378"/>
      <c r="AB378"/>
      <c r="AC378"/>
      <c r="AD378"/>
      <c r="AE378"/>
      <c r="AF378"/>
      <c r="AG378"/>
      <c r="AH378"/>
      <c r="AI378"/>
    </row>
    <row r="379" spans="1:35" s="48" customFormat="1">
      <c r="A379" s="3"/>
      <c r="H379"/>
      <c r="J379" s="49"/>
      <c r="K379" s="49"/>
      <c r="L379" s="50"/>
      <c r="M379" s="50"/>
      <c r="N379" s="50"/>
      <c r="O379" s="50"/>
      <c r="P379" s="50"/>
      <c r="Q379" s="50"/>
      <c r="R379" s="47"/>
      <c r="S379" s="50"/>
      <c r="T379" s="50"/>
      <c r="U379" s="50"/>
      <c r="V379" s="50"/>
      <c r="W379" s="50"/>
      <c r="X379"/>
      <c r="Y379"/>
      <c r="Z379"/>
      <c r="AA379"/>
      <c r="AB379"/>
      <c r="AC379"/>
      <c r="AD379"/>
      <c r="AE379"/>
      <c r="AF379"/>
      <c r="AG379"/>
      <c r="AH379"/>
      <c r="AI379"/>
    </row>
    <row r="380" spans="1:35" s="48" customFormat="1">
      <c r="A380" s="3"/>
      <c r="H380"/>
      <c r="J380" s="49"/>
      <c r="K380" s="49"/>
      <c r="L380" s="50"/>
      <c r="M380" s="50"/>
      <c r="N380" s="50"/>
      <c r="O380" s="50"/>
      <c r="P380" s="50"/>
      <c r="Q380" s="50"/>
      <c r="R380" s="47"/>
      <c r="S380" s="50"/>
      <c r="T380" s="50"/>
      <c r="U380" s="50"/>
      <c r="V380" s="50"/>
      <c r="W380" s="50"/>
      <c r="X380"/>
      <c r="Y380"/>
      <c r="Z380"/>
      <c r="AA380"/>
      <c r="AB380"/>
      <c r="AC380"/>
      <c r="AD380"/>
      <c r="AE380"/>
      <c r="AF380"/>
      <c r="AG380"/>
      <c r="AH380"/>
      <c r="AI380"/>
    </row>
    <row r="381" spans="1:35" s="48" customFormat="1">
      <c r="A381" s="3"/>
      <c r="H381"/>
      <c r="J381" s="49"/>
      <c r="K381" s="49"/>
      <c r="L381" s="50"/>
      <c r="M381" s="50"/>
      <c r="N381" s="50"/>
      <c r="O381" s="50"/>
      <c r="P381" s="50"/>
      <c r="Q381" s="50"/>
      <c r="R381" s="47"/>
      <c r="S381" s="50"/>
      <c r="T381" s="50"/>
      <c r="U381" s="50"/>
      <c r="V381" s="50"/>
      <c r="W381" s="50"/>
      <c r="X381"/>
      <c r="Y381"/>
      <c r="Z381"/>
      <c r="AA381"/>
      <c r="AB381"/>
      <c r="AC381"/>
      <c r="AD381"/>
      <c r="AE381"/>
      <c r="AF381"/>
      <c r="AG381"/>
      <c r="AH381"/>
      <c r="AI381"/>
    </row>
    <row r="382" spans="1:35" s="48" customFormat="1">
      <c r="A382" s="3"/>
      <c r="H382"/>
      <c r="J382" s="49"/>
      <c r="K382" s="49"/>
      <c r="L382" s="50"/>
      <c r="M382" s="50"/>
      <c r="N382" s="50"/>
      <c r="O382" s="50"/>
      <c r="P382" s="50"/>
      <c r="Q382" s="50"/>
      <c r="R382" s="47"/>
      <c r="S382" s="50"/>
      <c r="T382" s="50"/>
      <c r="U382" s="50"/>
      <c r="V382" s="50"/>
      <c r="W382" s="50"/>
      <c r="X382"/>
      <c r="Y382"/>
      <c r="Z382"/>
      <c r="AA382"/>
      <c r="AB382"/>
      <c r="AC382"/>
      <c r="AD382"/>
      <c r="AE382"/>
      <c r="AF382"/>
      <c r="AG382"/>
      <c r="AH382"/>
      <c r="AI382"/>
    </row>
    <row r="383" spans="1:35" s="48" customFormat="1">
      <c r="A383" s="3"/>
      <c r="H383"/>
      <c r="J383" s="49"/>
      <c r="K383" s="49"/>
      <c r="L383" s="50"/>
      <c r="M383" s="50"/>
      <c r="N383" s="50"/>
      <c r="O383" s="50"/>
      <c r="P383" s="50"/>
      <c r="Q383" s="50"/>
      <c r="R383" s="47"/>
      <c r="S383" s="50"/>
      <c r="T383" s="50"/>
      <c r="U383" s="50"/>
      <c r="V383" s="50"/>
      <c r="W383" s="50"/>
      <c r="X383"/>
      <c r="Y383"/>
      <c r="Z383"/>
      <c r="AA383"/>
      <c r="AB383"/>
      <c r="AC383"/>
      <c r="AD383"/>
      <c r="AE383"/>
      <c r="AF383"/>
      <c r="AG383"/>
      <c r="AH383"/>
      <c r="AI383"/>
    </row>
    <row r="384" spans="1:35" s="48" customFormat="1">
      <c r="A384" s="3"/>
      <c r="H384"/>
      <c r="J384" s="49"/>
      <c r="K384" s="49"/>
      <c r="L384" s="50"/>
      <c r="M384" s="50"/>
      <c r="N384" s="50"/>
      <c r="O384" s="50"/>
      <c r="P384" s="50"/>
      <c r="Q384" s="50"/>
      <c r="R384" s="47"/>
      <c r="S384" s="50"/>
      <c r="T384" s="50"/>
      <c r="U384" s="50"/>
      <c r="V384" s="50"/>
      <c r="W384" s="50"/>
      <c r="X384"/>
      <c r="Y384"/>
      <c r="Z384"/>
      <c r="AA384"/>
      <c r="AB384"/>
      <c r="AC384"/>
      <c r="AD384"/>
      <c r="AE384"/>
      <c r="AF384"/>
      <c r="AG384"/>
      <c r="AH384"/>
      <c r="AI384"/>
    </row>
    <row r="385" spans="1:35" s="48" customFormat="1">
      <c r="A385" s="3"/>
      <c r="H385"/>
      <c r="J385" s="49"/>
      <c r="K385" s="49"/>
      <c r="L385" s="50"/>
      <c r="M385" s="50"/>
      <c r="N385" s="50"/>
      <c r="O385" s="50"/>
      <c r="P385" s="50"/>
      <c r="Q385" s="50"/>
      <c r="R385" s="47"/>
      <c r="S385" s="50"/>
      <c r="T385" s="50"/>
      <c r="U385" s="50"/>
      <c r="V385" s="50"/>
      <c r="W385" s="50"/>
      <c r="X385"/>
      <c r="Y385"/>
      <c r="Z385"/>
      <c r="AA385"/>
      <c r="AB385"/>
      <c r="AC385"/>
      <c r="AD385"/>
      <c r="AE385"/>
      <c r="AF385"/>
      <c r="AG385"/>
      <c r="AH385"/>
      <c r="AI385"/>
    </row>
    <row r="386" spans="1:35" s="48" customFormat="1">
      <c r="A386" s="3"/>
      <c r="H386"/>
      <c r="J386" s="49"/>
      <c r="K386" s="49"/>
      <c r="L386" s="50"/>
      <c r="M386" s="50"/>
      <c r="N386" s="50"/>
      <c r="O386" s="50"/>
      <c r="P386" s="50"/>
      <c r="Q386" s="50"/>
      <c r="R386" s="47"/>
      <c r="S386" s="50"/>
      <c r="T386" s="50"/>
      <c r="U386" s="50"/>
      <c r="V386" s="50"/>
      <c r="W386" s="50"/>
      <c r="X386"/>
      <c r="Y386"/>
      <c r="Z386"/>
      <c r="AA386"/>
      <c r="AB386"/>
      <c r="AC386"/>
      <c r="AD386"/>
      <c r="AE386"/>
      <c r="AF386"/>
      <c r="AG386"/>
      <c r="AH386"/>
      <c r="AI386"/>
    </row>
    <row r="387" spans="1:35" s="48" customFormat="1">
      <c r="A387" s="3"/>
      <c r="H387"/>
      <c r="J387" s="49"/>
      <c r="K387" s="49"/>
      <c r="L387" s="50"/>
      <c r="M387" s="50"/>
      <c r="N387" s="50"/>
      <c r="O387" s="50"/>
      <c r="P387" s="50"/>
      <c r="Q387" s="50"/>
      <c r="R387" s="47"/>
      <c r="S387" s="50"/>
      <c r="T387" s="50"/>
      <c r="U387" s="50"/>
      <c r="V387" s="50"/>
      <c r="W387" s="50"/>
      <c r="X387"/>
      <c r="Y387"/>
      <c r="Z387"/>
      <c r="AA387"/>
      <c r="AB387"/>
      <c r="AC387"/>
      <c r="AD387"/>
      <c r="AE387"/>
      <c r="AF387"/>
      <c r="AG387"/>
      <c r="AH387"/>
      <c r="AI387"/>
    </row>
    <row r="388" spans="1:35" s="48" customFormat="1">
      <c r="A388" s="3"/>
      <c r="H388"/>
      <c r="J388" s="49"/>
      <c r="K388" s="49"/>
      <c r="L388" s="50"/>
      <c r="M388" s="50"/>
      <c r="N388" s="50"/>
      <c r="O388" s="50"/>
      <c r="P388" s="50"/>
      <c r="Q388" s="50"/>
      <c r="R388" s="47"/>
      <c r="S388" s="50"/>
      <c r="T388" s="50"/>
      <c r="U388" s="50"/>
      <c r="V388" s="50"/>
      <c r="W388" s="50"/>
      <c r="X388"/>
      <c r="Y388"/>
      <c r="Z388"/>
      <c r="AA388"/>
      <c r="AB388"/>
      <c r="AC388"/>
      <c r="AD388"/>
      <c r="AE388"/>
      <c r="AF388"/>
      <c r="AG388"/>
      <c r="AH388"/>
      <c r="AI388"/>
    </row>
    <row r="389" spans="1:35" s="48" customFormat="1">
      <c r="A389" s="3"/>
      <c r="H389"/>
      <c r="J389" s="49"/>
      <c r="K389" s="49"/>
      <c r="L389" s="50"/>
      <c r="M389" s="50"/>
      <c r="N389" s="50"/>
      <c r="O389" s="50"/>
      <c r="P389" s="50"/>
      <c r="Q389" s="50"/>
      <c r="R389" s="47"/>
      <c r="S389" s="50"/>
      <c r="T389" s="50"/>
      <c r="U389" s="50"/>
      <c r="V389" s="50"/>
      <c r="W389" s="50"/>
      <c r="X389"/>
      <c r="Y389"/>
      <c r="Z389"/>
      <c r="AA389"/>
      <c r="AB389"/>
      <c r="AC389"/>
      <c r="AD389"/>
      <c r="AE389"/>
      <c r="AF389"/>
      <c r="AG389"/>
      <c r="AH389"/>
      <c r="AI389"/>
    </row>
    <row r="390" spans="1:35" s="48" customFormat="1">
      <c r="A390" s="3"/>
      <c r="H390"/>
      <c r="J390" s="49"/>
      <c r="K390" s="49"/>
      <c r="L390" s="50"/>
      <c r="M390" s="50"/>
      <c r="N390" s="50"/>
      <c r="O390" s="50"/>
      <c r="P390" s="50"/>
      <c r="Q390" s="50"/>
      <c r="R390" s="47"/>
      <c r="S390" s="50"/>
      <c r="T390" s="50"/>
      <c r="U390" s="50"/>
      <c r="V390" s="50"/>
      <c r="W390" s="50"/>
      <c r="X390"/>
      <c r="Y390"/>
      <c r="Z390"/>
      <c r="AA390"/>
      <c r="AB390"/>
      <c r="AC390"/>
      <c r="AD390"/>
      <c r="AE390"/>
      <c r="AF390"/>
      <c r="AG390"/>
      <c r="AH390"/>
      <c r="AI390"/>
    </row>
    <row r="391" spans="1:35" s="48" customFormat="1">
      <c r="A391" s="3"/>
      <c r="H391"/>
      <c r="J391" s="49"/>
      <c r="K391" s="49"/>
      <c r="L391" s="50"/>
      <c r="M391" s="50"/>
      <c r="N391" s="50"/>
      <c r="O391" s="50"/>
      <c r="P391" s="50"/>
      <c r="Q391" s="50"/>
      <c r="R391" s="47"/>
      <c r="S391" s="50"/>
      <c r="T391" s="50"/>
      <c r="U391" s="50"/>
      <c r="V391" s="50"/>
      <c r="W391" s="50"/>
      <c r="X391"/>
      <c r="Y391"/>
      <c r="Z391"/>
      <c r="AA391"/>
      <c r="AB391"/>
      <c r="AC391"/>
      <c r="AD391"/>
      <c r="AE391"/>
      <c r="AF391"/>
      <c r="AG391"/>
      <c r="AH391"/>
      <c r="AI391"/>
    </row>
    <row r="392" spans="1:35" s="48" customFormat="1">
      <c r="A392" s="3"/>
      <c r="H392"/>
      <c r="J392" s="49"/>
      <c r="K392" s="49"/>
      <c r="L392" s="50"/>
      <c r="M392" s="50"/>
      <c r="N392" s="50"/>
      <c r="O392" s="50"/>
      <c r="P392" s="50"/>
      <c r="Q392" s="50"/>
      <c r="R392" s="47"/>
      <c r="S392" s="50"/>
      <c r="T392" s="50"/>
      <c r="U392" s="50"/>
      <c r="V392" s="50"/>
      <c r="W392" s="50"/>
      <c r="X392"/>
      <c r="Y392"/>
      <c r="Z392"/>
      <c r="AA392"/>
      <c r="AB392"/>
      <c r="AC392"/>
      <c r="AD392"/>
      <c r="AE392"/>
      <c r="AF392"/>
      <c r="AG392"/>
      <c r="AH392"/>
      <c r="AI392"/>
    </row>
    <row r="393" spans="1:35" s="48" customFormat="1">
      <c r="A393" s="3"/>
      <c r="H393"/>
      <c r="J393" s="49"/>
      <c r="K393" s="49"/>
      <c r="L393" s="50"/>
      <c r="M393" s="50"/>
      <c r="N393" s="50"/>
      <c r="O393" s="50"/>
      <c r="P393" s="50"/>
      <c r="Q393" s="50"/>
      <c r="R393" s="47"/>
      <c r="S393" s="50"/>
      <c r="T393" s="50"/>
      <c r="U393" s="50"/>
      <c r="V393" s="50"/>
      <c r="W393" s="50"/>
      <c r="X393"/>
      <c r="Y393"/>
      <c r="Z393"/>
      <c r="AA393"/>
      <c r="AB393"/>
      <c r="AC393"/>
      <c r="AD393"/>
      <c r="AE393"/>
      <c r="AF393"/>
      <c r="AG393"/>
      <c r="AH393"/>
      <c r="AI393"/>
    </row>
    <row r="394" spans="1:35" s="48" customFormat="1">
      <c r="A394" s="3"/>
      <c r="H394"/>
      <c r="J394" s="49"/>
      <c r="K394" s="49"/>
      <c r="L394" s="50"/>
      <c r="M394" s="50"/>
      <c r="N394" s="50"/>
      <c r="O394" s="50"/>
      <c r="P394" s="50"/>
      <c r="Q394" s="50"/>
      <c r="R394" s="47"/>
      <c r="S394" s="50"/>
      <c r="T394" s="50"/>
      <c r="U394" s="50"/>
      <c r="V394" s="50"/>
      <c r="W394" s="50"/>
      <c r="X394"/>
      <c r="Y394"/>
      <c r="Z394"/>
      <c r="AA394"/>
      <c r="AB394"/>
      <c r="AC394"/>
      <c r="AD394"/>
      <c r="AE394"/>
      <c r="AF394"/>
      <c r="AG394"/>
      <c r="AH394"/>
      <c r="AI394"/>
    </row>
    <row r="395" spans="1:35" s="48" customFormat="1">
      <c r="A395" s="3"/>
      <c r="H395"/>
      <c r="J395" s="49"/>
      <c r="K395" s="49"/>
      <c r="L395" s="50"/>
      <c r="M395" s="50"/>
      <c r="N395" s="50"/>
      <c r="O395" s="50"/>
      <c r="P395" s="50"/>
      <c r="Q395" s="50"/>
      <c r="R395" s="47"/>
      <c r="S395" s="50"/>
      <c r="T395" s="50"/>
      <c r="U395" s="50"/>
      <c r="V395" s="50"/>
      <c r="W395" s="50"/>
      <c r="X395"/>
      <c r="Y395"/>
      <c r="Z395"/>
      <c r="AA395"/>
      <c r="AB395"/>
      <c r="AC395"/>
      <c r="AD395"/>
      <c r="AE395"/>
      <c r="AF395"/>
      <c r="AG395"/>
      <c r="AH395"/>
      <c r="AI395"/>
    </row>
    <row r="396" spans="1:35" s="48" customFormat="1">
      <c r="A396" s="3"/>
      <c r="H396"/>
      <c r="J396" s="49"/>
      <c r="K396" s="49"/>
      <c r="L396" s="50"/>
      <c r="M396" s="50"/>
      <c r="N396" s="50"/>
      <c r="O396" s="50"/>
      <c r="P396" s="50"/>
      <c r="Q396" s="50"/>
      <c r="R396" s="47"/>
      <c r="S396" s="50"/>
      <c r="T396" s="50"/>
      <c r="U396" s="50"/>
      <c r="V396" s="50"/>
      <c r="W396" s="50"/>
      <c r="X396"/>
      <c r="Y396"/>
      <c r="Z396"/>
      <c r="AA396"/>
      <c r="AB396"/>
      <c r="AC396"/>
      <c r="AD396"/>
      <c r="AE396"/>
      <c r="AF396"/>
      <c r="AG396"/>
      <c r="AH396"/>
      <c r="AI396"/>
    </row>
    <row r="397" spans="1:35" s="48" customFormat="1">
      <c r="A397" s="3"/>
      <c r="H397"/>
      <c r="J397" s="49"/>
      <c r="K397" s="49"/>
      <c r="L397" s="50"/>
      <c r="M397" s="50"/>
      <c r="N397" s="50"/>
      <c r="O397" s="50"/>
      <c r="P397" s="50"/>
      <c r="Q397" s="50"/>
      <c r="R397" s="47"/>
      <c r="S397" s="50"/>
      <c r="T397" s="50"/>
      <c r="U397" s="50"/>
      <c r="V397" s="50"/>
      <c r="W397" s="50"/>
      <c r="X397"/>
      <c r="Y397"/>
      <c r="Z397"/>
      <c r="AA397"/>
      <c r="AB397"/>
      <c r="AC397"/>
      <c r="AD397"/>
      <c r="AE397"/>
      <c r="AF397"/>
      <c r="AG397"/>
      <c r="AH397"/>
      <c r="AI397"/>
    </row>
    <row r="398" spans="1:35" s="48" customFormat="1">
      <c r="A398" s="3"/>
      <c r="H398"/>
      <c r="J398" s="49"/>
      <c r="K398" s="49"/>
      <c r="L398" s="50"/>
      <c r="M398" s="50"/>
      <c r="N398" s="50"/>
      <c r="O398" s="50"/>
      <c r="P398" s="50"/>
      <c r="Q398" s="50"/>
      <c r="R398" s="47"/>
      <c r="S398" s="50"/>
      <c r="T398" s="50"/>
      <c r="U398" s="50"/>
      <c r="V398" s="50"/>
      <c r="W398" s="50"/>
      <c r="X398"/>
      <c r="Y398"/>
      <c r="Z398"/>
      <c r="AA398"/>
      <c r="AB398"/>
      <c r="AC398"/>
      <c r="AD398"/>
      <c r="AE398"/>
      <c r="AF398"/>
      <c r="AG398"/>
      <c r="AH398"/>
      <c r="AI398"/>
    </row>
    <row r="399" spans="1:35" s="48" customFormat="1">
      <c r="A399" s="3"/>
      <c r="H399"/>
      <c r="J399" s="49"/>
      <c r="K399" s="49"/>
      <c r="L399" s="50"/>
      <c r="M399" s="50"/>
      <c r="N399" s="50"/>
      <c r="O399" s="50"/>
      <c r="P399" s="50"/>
      <c r="Q399" s="50"/>
      <c r="R399" s="47"/>
      <c r="S399" s="50"/>
      <c r="T399" s="50"/>
      <c r="U399" s="50"/>
      <c r="V399" s="50"/>
      <c r="W399" s="50"/>
      <c r="X399"/>
      <c r="Y399"/>
      <c r="Z399"/>
      <c r="AA399"/>
      <c r="AB399"/>
      <c r="AC399"/>
      <c r="AD399"/>
      <c r="AE399"/>
      <c r="AF399"/>
      <c r="AG399"/>
      <c r="AH399"/>
      <c r="AI399"/>
    </row>
    <row r="400" spans="1:35" s="48" customFormat="1">
      <c r="A400" s="3"/>
      <c r="H400"/>
      <c r="J400" s="49"/>
      <c r="K400" s="49"/>
      <c r="L400" s="50"/>
      <c r="M400" s="50"/>
      <c r="N400" s="50"/>
      <c r="O400" s="50"/>
      <c r="P400" s="50"/>
      <c r="Q400" s="50"/>
      <c r="R400" s="47"/>
      <c r="S400" s="50"/>
      <c r="T400" s="50"/>
      <c r="U400" s="50"/>
      <c r="V400" s="50"/>
      <c r="W400" s="50"/>
      <c r="X400"/>
      <c r="Y400"/>
      <c r="Z400"/>
      <c r="AA400"/>
      <c r="AB400"/>
      <c r="AC400"/>
      <c r="AD400"/>
      <c r="AE400"/>
      <c r="AF400"/>
      <c r="AG400"/>
      <c r="AH400"/>
      <c r="AI400"/>
    </row>
    <row r="401" spans="1:35" s="48" customFormat="1">
      <c r="A401" s="3"/>
      <c r="H401"/>
      <c r="J401" s="49"/>
      <c r="K401" s="49"/>
      <c r="L401" s="50"/>
      <c r="M401" s="50"/>
      <c r="N401" s="50"/>
      <c r="O401" s="50"/>
      <c r="P401" s="50"/>
      <c r="Q401" s="50"/>
      <c r="R401" s="47"/>
      <c r="S401" s="50"/>
      <c r="T401" s="50"/>
      <c r="U401" s="50"/>
      <c r="V401" s="50"/>
      <c r="W401" s="50"/>
      <c r="X401"/>
      <c r="Y401"/>
      <c r="Z401"/>
      <c r="AA401"/>
      <c r="AB401"/>
      <c r="AC401"/>
      <c r="AD401"/>
      <c r="AE401"/>
      <c r="AF401"/>
      <c r="AG401"/>
      <c r="AH401"/>
      <c r="AI401"/>
    </row>
    <row r="402" spans="1:35" s="48" customFormat="1">
      <c r="A402" s="3"/>
      <c r="H402"/>
      <c r="J402" s="49"/>
      <c r="K402" s="49"/>
      <c r="L402" s="50"/>
      <c r="M402" s="50"/>
      <c r="N402" s="50"/>
      <c r="O402" s="50"/>
      <c r="P402" s="50"/>
      <c r="Q402" s="50"/>
      <c r="R402" s="47"/>
      <c r="S402" s="50"/>
      <c r="T402" s="50"/>
      <c r="U402" s="50"/>
      <c r="V402" s="50"/>
      <c r="W402" s="50"/>
      <c r="X402"/>
      <c r="Y402"/>
      <c r="Z402"/>
      <c r="AA402"/>
      <c r="AB402"/>
      <c r="AC402"/>
      <c r="AD402"/>
      <c r="AE402"/>
      <c r="AF402"/>
      <c r="AG402"/>
      <c r="AH402"/>
      <c r="AI402"/>
    </row>
    <row r="403" spans="1:35" s="48" customFormat="1">
      <c r="A403" s="3"/>
      <c r="H403"/>
      <c r="J403" s="49"/>
      <c r="K403" s="49"/>
      <c r="L403" s="50"/>
      <c r="M403" s="50"/>
      <c r="N403" s="50"/>
      <c r="O403" s="50"/>
      <c r="P403" s="50"/>
      <c r="Q403" s="50"/>
      <c r="R403" s="47"/>
      <c r="S403" s="50"/>
      <c r="T403" s="50"/>
      <c r="U403" s="50"/>
      <c r="V403" s="50"/>
      <c r="W403" s="50"/>
      <c r="X403"/>
      <c r="Y403"/>
      <c r="Z403"/>
      <c r="AA403"/>
      <c r="AB403"/>
      <c r="AC403"/>
      <c r="AD403"/>
      <c r="AE403"/>
      <c r="AF403"/>
      <c r="AG403"/>
      <c r="AH403"/>
      <c r="AI403"/>
    </row>
    <row r="404" spans="1:35" s="48" customFormat="1">
      <c r="A404" s="3"/>
      <c r="H404"/>
      <c r="J404" s="49"/>
      <c r="K404" s="49"/>
      <c r="L404" s="50"/>
      <c r="M404" s="50"/>
      <c r="N404" s="50"/>
      <c r="O404" s="50"/>
      <c r="P404" s="50"/>
      <c r="Q404" s="50"/>
      <c r="R404" s="47"/>
      <c r="S404" s="50"/>
      <c r="T404" s="50"/>
      <c r="U404" s="50"/>
      <c r="V404" s="50"/>
      <c r="W404" s="50"/>
      <c r="X404"/>
      <c r="Y404"/>
      <c r="Z404"/>
      <c r="AA404"/>
      <c r="AB404"/>
      <c r="AC404"/>
      <c r="AD404"/>
      <c r="AE404"/>
      <c r="AF404"/>
      <c r="AG404"/>
      <c r="AH404"/>
      <c r="AI404"/>
    </row>
    <row r="405" spans="1:35" s="48" customFormat="1">
      <c r="A405" s="3"/>
      <c r="H405"/>
      <c r="J405" s="49"/>
      <c r="K405" s="49"/>
      <c r="L405" s="50"/>
      <c r="M405" s="50"/>
      <c r="N405" s="50"/>
      <c r="O405" s="50"/>
      <c r="P405" s="50"/>
      <c r="Q405" s="50"/>
      <c r="R405" s="47"/>
      <c r="S405" s="50"/>
      <c r="T405" s="50"/>
      <c r="U405" s="50"/>
      <c r="V405" s="50"/>
      <c r="W405" s="50"/>
      <c r="X405"/>
      <c r="Y405"/>
      <c r="Z405"/>
      <c r="AA405"/>
      <c r="AB405"/>
      <c r="AC405"/>
      <c r="AD405"/>
      <c r="AE405"/>
      <c r="AF405"/>
      <c r="AG405"/>
      <c r="AH405"/>
      <c r="AI405"/>
    </row>
    <row r="406" spans="1:35" s="48" customFormat="1">
      <c r="A406" s="3"/>
      <c r="H406"/>
      <c r="J406" s="49"/>
      <c r="K406" s="49"/>
      <c r="L406" s="50"/>
      <c r="M406" s="50"/>
      <c r="N406" s="50"/>
      <c r="O406" s="50"/>
      <c r="P406" s="50"/>
      <c r="Q406" s="50"/>
      <c r="R406" s="47"/>
      <c r="S406" s="50"/>
      <c r="T406" s="50"/>
      <c r="U406" s="50"/>
      <c r="V406" s="50"/>
      <c r="W406" s="50"/>
      <c r="X406"/>
      <c r="Y406"/>
      <c r="Z406"/>
      <c r="AA406"/>
      <c r="AB406"/>
      <c r="AC406"/>
      <c r="AD406"/>
      <c r="AE406"/>
      <c r="AF406"/>
      <c r="AG406"/>
      <c r="AH406"/>
      <c r="AI406"/>
    </row>
    <row r="407" spans="1:35" s="48" customFormat="1">
      <c r="A407" s="3"/>
      <c r="H407"/>
      <c r="J407" s="49"/>
      <c r="K407" s="49"/>
      <c r="L407" s="50"/>
      <c r="M407" s="50"/>
      <c r="N407" s="50"/>
      <c r="O407" s="50"/>
      <c r="P407" s="50"/>
      <c r="Q407" s="50"/>
      <c r="R407" s="47"/>
      <c r="S407" s="50"/>
      <c r="T407" s="50"/>
      <c r="U407" s="50"/>
      <c r="V407" s="50"/>
      <c r="W407" s="50"/>
      <c r="X407"/>
      <c r="Y407"/>
      <c r="Z407"/>
      <c r="AA407"/>
      <c r="AB407"/>
      <c r="AC407"/>
      <c r="AD407"/>
      <c r="AE407"/>
      <c r="AF407"/>
      <c r="AG407"/>
      <c r="AH407"/>
      <c r="AI407"/>
    </row>
    <row r="408" spans="1:35" s="48" customFormat="1">
      <c r="A408" s="3"/>
      <c r="H408"/>
      <c r="J408" s="49"/>
      <c r="K408" s="49"/>
      <c r="L408" s="50"/>
      <c r="M408" s="50"/>
      <c r="N408" s="50"/>
      <c r="O408" s="50"/>
      <c r="P408" s="50"/>
      <c r="Q408" s="50"/>
      <c r="R408" s="47"/>
      <c r="S408" s="50"/>
      <c r="T408" s="50"/>
      <c r="U408" s="50"/>
      <c r="V408" s="50"/>
      <c r="W408" s="50"/>
      <c r="X408"/>
      <c r="Y408"/>
      <c r="Z408"/>
      <c r="AA408"/>
      <c r="AB408"/>
      <c r="AC408"/>
      <c r="AD408"/>
      <c r="AE408"/>
      <c r="AF408"/>
      <c r="AG408"/>
      <c r="AH408"/>
      <c r="AI408"/>
    </row>
    <row r="409" spans="1:35" s="48" customFormat="1">
      <c r="A409" s="3"/>
      <c r="H409"/>
      <c r="J409" s="49"/>
      <c r="K409" s="49"/>
      <c r="L409" s="50"/>
      <c r="M409" s="50"/>
      <c r="N409" s="50"/>
      <c r="O409" s="50"/>
      <c r="P409" s="50"/>
      <c r="Q409" s="50"/>
      <c r="R409" s="47"/>
      <c r="S409" s="50"/>
      <c r="T409" s="50"/>
      <c r="U409" s="50"/>
      <c r="V409" s="50"/>
      <c r="W409" s="50"/>
      <c r="X409"/>
      <c r="Y409"/>
      <c r="Z409"/>
      <c r="AA409"/>
      <c r="AB409"/>
      <c r="AC409"/>
      <c r="AD409"/>
      <c r="AE409"/>
      <c r="AF409"/>
      <c r="AG409"/>
      <c r="AH409"/>
      <c r="AI409"/>
    </row>
    <row r="410" spans="1:35" s="48" customFormat="1">
      <c r="A410" s="3"/>
      <c r="H410"/>
      <c r="J410" s="49"/>
      <c r="K410" s="49"/>
      <c r="L410" s="50"/>
      <c r="M410" s="50"/>
      <c r="N410" s="50"/>
      <c r="O410" s="50"/>
      <c r="P410" s="50"/>
      <c r="Q410" s="50"/>
      <c r="R410" s="47"/>
      <c r="S410" s="50"/>
      <c r="T410" s="50"/>
      <c r="U410" s="50"/>
      <c r="V410" s="50"/>
      <c r="W410" s="50"/>
      <c r="X410"/>
      <c r="Y410"/>
      <c r="Z410"/>
      <c r="AA410"/>
      <c r="AB410"/>
      <c r="AC410"/>
      <c r="AD410"/>
      <c r="AE410"/>
      <c r="AF410"/>
      <c r="AG410"/>
      <c r="AH410"/>
      <c r="AI410"/>
    </row>
    <row r="411" spans="1:35" s="48" customFormat="1">
      <c r="A411" s="3"/>
      <c r="H411"/>
      <c r="J411" s="49"/>
      <c r="K411" s="49"/>
      <c r="L411" s="50"/>
      <c r="M411" s="50"/>
      <c r="N411" s="50"/>
      <c r="O411" s="50"/>
      <c r="P411" s="50"/>
      <c r="Q411" s="50"/>
      <c r="R411" s="47"/>
      <c r="S411" s="50"/>
      <c r="T411" s="50"/>
      <c r="U411" s="50"/>
      <c r="V411" s="50"/>
      <c r="W411" s="50"/>
      <c r="X411"/>
      <c r="Y411"/>
      <c r="Z411"/>
      <c r="AA411"/>
      <c r="AB411"/>
      <c r="AC411"/>
      <c r="AD411"/>
      <c r="AE411"/>
      <c r="AF411"/>
      <c r="AG411"/>
      <c r="AH411"/>
      <c r="AI411"/>
    </row>
    <row r="412" spans="1:35" s="48" customFormat="1">
      <c r="A412" s="3"/>
      <c r="H412"/>
      <c r="J412" s="49"/>
      <c r="K412" s="49"/>
      <c r="L412" s="50"/>
      <c r="M412" s="50"/>
      <c r="N412" s="50"/>
      <c r="O412" s="50"/>
      <c r="P412" s="50"/>
      <c r="Q412" s="50"/>
      <c r="R412" s="47"/>
      <c r="S412" s="50"/>
      <c r="T412" s="50"/>
      <c r="U412" s="50"/>
      <c r="V412" s="50"/>
      <c r="W412" s="50"/>
      <c r="X412"/>
      <c r="Y412"/>
      <c r="Z412"/>
      <c r="AA412"/>
      <c r="AB412"/>
      <c r="AC412"/>
      <c r="AD412"/>
      <c r="AE412"/>
      <c r="AF412"/>
      <c r="AG412"/>
      <c r="AH412"/>
      <c r="AI412"/>
    </row>
    <row r="413" spans="1:35" s="48" customFormat="1">
      <c r="A413" s="3"/>
      <c r="H413"/>
      <c r="J413" s="49"/>
      <c r="K413" s="49"/>
      <c r="L413" s="50"/>
      <c r="M413" s="50"/>
      <c r="N413" s="50"/>
      <c r="O413" s="50"/>
      <c r="P413" s="50"/>
      <c r="Q413" s="50"/>
      <c r="R413" s="47"/>
      <c r="S413" s="50"/>
      <c r="T413" s="50"/>
      <c r="U413" s="50"/>
      <c r="V413" s="50"/>
      <c r="W413" s="50"/>
      <c r="X413"/>
      <c r="Y413"/>
      <c r="Z413"/>
      <c r="AA413"/>
      <c r="AB413"/>
      <c r="AC413"/>
      <c r="AD413"/>
      <c r="AE413"/>
      <c r="AF413"/>
      <c r="AG413"/>
      <c r="AH413"/>
      <c r="AI413"/>
    </row>
    <row r="414" spans="1:35" s="48" customFormat="1">
      <c r="A414" s="3"/>
      <c r="H414"/>
      <c r="J414" s="49"/>
      <c r="K414" s="49"/>
      <c r="L414" s="50"/>
      <c r="M414" s="50"/>
      <c r="N414" s="50"/>
      <c r="O414" s="50"/>
      <c r="P414" s="50"/>
      <c r="Q414" s="50"/>
      <c r="R414" s="47"/>
      <c r="S414" s="50"/>
      <c r="T414" s="50"/>
      <c r="U414" s="50"/>
      <c r="V414" s="50"/>
      <c r="W414" s="50"/>
      <c r="X414"/>
      <c r="Y414"/>
      <c r="Z414"/>
      <c r="AA414"/>
      <c r="AB414"/>
      <c r="AC414"/>
      <c r="AD414"/>
      <c r="AE414"/>
      <c r="AF414"/>
      <c r="AG414"/>
      <c r="AH414"/>
      <c r="AI414"/>
    </row>
    <row r="415" spans="1:35" s="48" customFormat="1">
      <c r="A415" s="3"/>
      <c r="H415"/>
      <c r="J415" s="49"/>
      <c r="K415" s="49"/>
      <c r="L415" s="50"/>
      <c r="M415" s="50"/>
      <c r="N415" s="50"/>
      <c r="O415" s="50"/>
      <c r="P415" s="50"/>
      <c r="Q415" s="50"/>
      <c r="R415" s="47"/>
      <c r="S415" s="50"/>
      <c r="T415" s="50"/>
      <c r="U415" s="50"/>
      <c r="V415" s="50"/>
      <c r="W415" s="50"/>
      <c r="X415"/>
      <c r="Y415"/>
      <c r="Z415"/>
      <c r="AA415"/>
      <c r="AB415"/>
      <c r="AC415"/>
      <c r="AD415"/>
      <c r="AE415"/>
      <c r="AF415"/>
      <c r="AG415"/>
      <c r="AH415"/>
      <c r="AI415"/>
    </row>
    <row r="416" spans="1:35" s="48" customFormat="1">
      <c r="A416" s="3"/>
      <c r="H416"/>
      <c r="J416" s="49"/>
      <c r="K416" s="49"/>
      <c r="L416" s="50"/>
      <c r="M416" s="50"/>
      <c r="N416" s="50"/>
      <c r="O416" s="50"/>
      <c r="P416" s="50"/>
      <c r="Q416" s="50"/>
      <c r="R416" s="47"/>
      <c r="S416" s="50"/>
      <c r="T416" s="50"/>
      <c r="U416" s="50"/>
      <c r="V416" s="50"/>
      <c r="W416" s="50"/>
      <c r="X416"/>
      <c r="Y416"/>
      <c r="Z416"/>
      <c r="AA416"/>
      <c r="AB416"/>
      <c r="AC416"/>
      <c r="AD416"/>
      <c r="AE416"/>
      <c r="AF416"/>
      <c r="AG416"/>
      <c r="AH416"/>
      <c r="AI416"/>
    </row>
    <row r="417" spans="1:35" s="48" customFormat="1">
      <c r="A417" s="3"/>
      <c r="H417"/>
      <c r="J417" s="49"/>
      <c r="K417" s="49"/>
      <c r="L417" s="50"/>
      <c r="M417" s="50"/>
      <c r="N417" s="50"/>
      <c r="O417" s="50"/>
      <c r="P417" s="50"/>
      <c r="Q417" s="50"/>
      <c r="R417" s="47"/>
      <c r="S417" s="50"/>
      <c r="T417" s="50"/>
      <c r="U417" s="50"/>
      <c r="V417" s="50"/>
      <c r="W417" s="50"/>
      <c r="X417"/>
      <c r="Y417"/>
      <c r="Z417"/>
      <c r="AA417"/>
      <c r="AB417"/>
      <c r="AC417"/>
      <c r="AD417"/>
      <c r="AE417"/>
      <c r="AF417"/>
      <c r="AG417"/>
      <c r="AH417"/>
      <c r="AI417"/>
    </row>
    <row r="418" spans="1:35" s="48" customFormat="1">
      <c r="A418" s="3"/>
      <c r="H418"/>
      <c r="J418" s="49"/>
      <c r="K418" s="49"/>
      <c r="L418" s="50"/>
      <c r="M418" s="50"/>
      <c r="N418" s="50"/>
      <c r="O418" s="50"/>
      <c r="P418" s="50"/>
      <c r="Q418" s="50"/>
      <c r="R418" s="47"/>
      <c r="S418" s="50"/>
      <c r="T418" s="50"/>
      <c r="U418" s="50"/>
      <c r="V418" s="50"/>
      <c r="W418" s="50"/>
      <c r="X418"/>
      <c r="Y418"/>
      <c r="Z418"/>
      <c r="AA418"/>
      <c r="AB418"/>
      <c r="AC418"/>
      <c r="AD418"/>
      <c r="AE418"/>
      <c r="AF418"/>
      <c r="AG418"/>
      <c r="AH418"/>
      <c r="AI418"/>
    </row>
    <row r="419" spans="1:35" s="48" customFormat="1">
      <c r="A419" s="3"/>
      <c r="H419"/>
      <c r="J419" s="49"/>
      <c r="K419" s="49"/>
      <c r="L419" s="50"/>
      <c r="M419" s="50"/>
      <c r="N419" s="50"/>
      <c r="O419" s="50"/>
      <c r="P419" s="50"/>
      <c r="Q419" s="50"/>
      <c r="R419" s="47"/>
      <c r="S419" s="50"/>
      <c r="T419" s="50"/>
      <c r="U419" s="50"/>
      <c r="V419" s="50"/>
      <c r="W419" s="50"/>
      <c r="X419"/>
      <c r="Y419"/>
      <c r="Z419"/>
      <c r="AA419"/>
      <c r="AB419"/>
      <c r="AC419"/>
      <c r="AD419"/>
      <c r="AE419"/>
      <c r="AF419"/>
      <c r="AG419"/>
      <c r="AH419"/>
      <c r="AI419"/>
    </row>
    <row r="420" spans="1:35" s="48" customFormat="1">
      <c r="A420" s="3"/>
      <c r="H420"/>
      <c r="J420" s="49"/>
      <c r="K420" s="49"/>
      <c r="L420" s="50"/>
      <c r="M420" s="50"/>
      <c r="N420" s="50"/>
      <c r="O420" s="50"/>
      <c r="P420" s="50"/>
      <c r="Q420" s="50"/>
      <c r="R420" s="47"/>
      <c r="S420" s="50"/>
      <c r="T420" s="50"/>
      <c r="U420" s="50"/>
      <c r="V420" s="50"/>
      <c r="W420" s="50"/>
      <c r="X420"/>
      <c r="Y420"/>
      <c r="Z420"/>
      <c r="AA420"/>
      <c r="AB420"/>
      <c r="AC420"/>
      <c r="AD420"/>
      <c r="AE420"/>
      <c r="AF420"/>
      <c r="AG420"/>
      <c r="AH420"/>
      <c r="AI420"/>
    </row>
    <row r="421" spans="1:35" s="48" customFormat="1">
      <c r="A421" s="3"/>
      <c r="H421"/>
      <c r="J421" s="49"/>
      <c r="K421" s="49"/>
      <c r="L421" s="50"/>
      <c r="M421" s="50"/>
      <c r="N421" s="50"/>
      <c r="O421" s="50"/>
      <c r="P421" s="50"/>
      <c r="Q421" s="50"/>
      <c r="R421" s="47"/>
      <c r="S421" s="50"/>
      <c r="T421" s="50"/>
      <c r="U421" s="50"/>
      <c r="V421" s="50"/>
      <c r="W421" s="50"/>
      <c r="X421"/>
      <c r="Y421"/>
      <c r="Z421"/>
      <c r="AA421"/>
      <c r="AB421"/>
      <c r="AC421"/>
      <c r="AD421"/>
      <c r="AE421"/>
      <c r="AF421"/>
      <c r="AG421"/>
      <c r="AH421"/>
      <c r="AI421"/>
    </row>
    <row r="422" spans="1:35" s="48" customFormat="1">
      <c r="A422" s="3"/>
      <c r="H422"/>
      <c r="J422" s="49"/>
      <c r="K422" s="49"/>
      <c r="L422" s="50"/>
      <c r="M422" s="50"/>
      <c r="N422" s="50"/>
      <c r="O422" s="50"/>
      <c r="P422" s="50"/>
      <c r="Q422" s="50"/>
      <c r="R422" s="47"/>
      <c r="S422" s="50"/>
      <c r="T422" s="50"/>
      <c r="U422" s="50"/>
      <c r="V422" s="50"/>
      <c r="W422" s="50"/>
      <c r="X422"/>
      <c r="Y422"/>
      <c r="Z422"/>
      <c r="AA422"/>
      <c r="AB422"/>
      <c r="AC422"/>
      <c r="AD422"/>
      <c r="AE422"/>
      <c r="AF422"/>
      <c r="AG422"/>
      <c r="AH422"/>
      <c r="AI422"/>
    </row>
    <row r="423" spans="1:35" s="48" customFormat="1">
      <c r="A423" s="3"/>
      <c r="H423"/>
      <c r="J423" s="49"/>
      <c r="K423" s="49"/>
      <c r="L423" s="50"/>
      <c r="M423" s="50"/>
      <c r="N423" s="50"/>
      <c r="O423" s="50"/>
      <c r="P423" s="50"/>
      <c r="Q423" s="50"/>
      <c r="R423" s="47"/>
      <c r="S423" s="50"/>
      <c r="T423" s="50"/>
      <c r="U423" s="50"/>
      <c r="V423" s="50"/>
      <c r="W423" s="50"/>
      <c r="X423"/>
      <c r="Y423"/>
      <c r="Z423"/>
      <c r="AA423"/>
      <c r="AB423"/>
      <c r="AC423"/>
      <c r="AD423"/>
      <c r="AE423"/>
      <c r="AF423"/>
      <c r="AG423"/>
      <c r="AH423"/>
      <c r="AI423"/>
    </row>
    <row r="424" spans="1:35" s="48" customFormat="1">
      <c r="A424" s="3"/>
      <c r="H424"/>
      <c r="J424" s="49"/>
      <c r="K424" s="49"/>
      <c r="L424" s="50"/>
      <c r="M424" s="50"/>
      <c r="N424" s="50"/>
      <c r="O424" s="50"/>
      <c r="P424" s="50"/>
      <c r="Q424" s="50"/>
      <c r="R424" s="47"/>
      <c r="S424" s="50"/>
      <c r="T424" s="50"/>
      <c r="U424" s="50"/>
      <c r="V424" s="50"/>
      <c r="W424" s="50"/>
      <c r="X424"/>
      <c r="Y424"/>
      <c r="Z424"/>
      <c r="AA424"/>
      <c r="AB424"/>
      <c r="AC424"/>
      <c r="AD424"/>
      <c r="AE424"/>
      <c r="AF424"/>
      <c r="AG424"/>
      <c r="AH424"/>
      <c r="AI424"/>
    </row>
    <row r="425" spans="1:35" s="48" customFormat="1">
      <c r="A425" s="3"/>
      <c r="H425"/>
      <c r="J425" s="49"/>
      <c r="K425" s="49"/>
      <c r="L425" s="50"/>
      <c r="M425" s="50"/>
      <c r="N425" s="50"/>
      <c r="O425" s="50"/>
      <c r="P425" s="50"/>
      <c r="Q425" s="50"/>
      <c r="R425" s="47"/>
      <c r="S425" s="50"/>
      <c r="T425" s="50"/>
      <c r="U425" s="50"/>
      <c r="V425" s="50"/>
      <c r="W425" s="50"/>
      <c r="X425"/>
      <c r="Y425"/>
      <c r="Z425"/>
      <c r="AA425"/>
      <c r="AB425"/>
      <c r="AC425"/>
      <c r="AD425"/>
      <c r="AE425"/>
      <c r="AF425"/>
      <c r="AG425"/>
      <c r="AH425"/>
      <c r="AI425"/>
    </row>
    <row r="426" spans="1:35" s="48" customFormat="1">
      <c r="A426" s="3"/>
      <c r="H426"/>
      <c r="J426" s="49"/>
      <c r="K426" s="49"/>
      <c r="L426" s="50"/>
      <c r="M426" s="50"/>
      <c r="N426" s="50"/>
      <c r="O426" s="50"/>
      <c r="P426" s="50"/>
      <c r="Q426" s="50"/>
      <c r="R426" s="47"/>
      <c r="S426" s="50"/>
      <c r="T426" s="50"/>
      <c r="U426" s="50"/>
      <c r="V426" s="50"/>
      <c r="W426" s="50"/>
      <c r="X426"/>
      <c r="Y426"/>
      <c r="Z426"/>
      <c r="AA426"/>
      <c r="AB426"/>
      <c r="AC426"/>
      <c r="AD426"/>
      <c r="AE426"/>
      <c r="AF426"/>
      <c r="AG426"/>
      <c r="AH426"/>
      <c r="AI426"/>
    </row>
    <row r="427" spans="1:35" s="48" customFormat="1">
      <c r="A427" s="3"/>
      <c r="H427"/>
      <c r="J427" s="49"/>
      <c r="K427" s="49"/>
      <c r="L427" s="50"/>
      <c r="M427" s="50"/>
      <c r="N427" s="50"/>
      <c r="O427" s="50"/>
      <c r="P427" s="50"/>
      <c r="Q427" s="50"/>
      <c r="R427" s="47"/>
      <c r="S427" s="50"/>
      <c r="T427" s="50"/>
      <c r="U427" s="50"/>
      <c r="V427" s="50"/>
      <c r="W427" s="50"/>
      <c r="X427"/>
      <c r="Y427"/>
      <c r="Z427"/>
      <c r="AA427"/>
      <c r="AB427"/>
      <c r="AC427"/>
      <c r="AD427"/>
      <c r="AE427"/>
      <c r="AF427"/>
      <c r="AG427"/>
      <c r="AH427"/>
      <c r="AI427"/>
    </row>
    <row r="428" spans="1:35" s="48" customFormat="1">
      <c r="A428" s="3"/>
      <c r="H428"/>
      <c r="J428" s="49"/>
      <c r="K428" s="49"/>
      <c r="L428" s="50"/>
      <c r="M428" s="50"/>
      <c r="N428" s="50"/>
      <c r="O428" s="50"/>
      <c r="P428" s="50"/>
      <c r="Q428" s="50"/>
      <c r="R428" s="47"/>
      <c r="S428" s="50"/>
      <c r="T428" s="50"/>
      <c r="U428" s="50"/>
      <c r="V428" s="50"/>
      <c r="W428" s="50"/>
      <c r="X428"/>
      <c r="Y428"/>
      <c r="Z428"/>
      <c r="AA428"/>
      <c r="AB428"/>
      <c r="AC428"/>
      <c r="AD428"/>
      <c r="AE428"/>
      <c r="AF428"/>
      <c r="AG428"/>
      <c r="AH428"/>
      <c r="AI428"/>
    </row>
    <row r="429" spans="1:35" s="48" customFormat="1">
      <c r="A429" s="3"/>
      <c r="H429"/>
      <c r="J429" s="49"/>
      <c r="K429" s="49"/>
      <c r="L429" s="50"/>
      <c r="M429" s="50"/>
      <c r="N429" s="50"/>
      <c r="O429" s="50"/>
      <c r="P429" s="50"/>
      <c r="Q429" s="50"/>
      <c r="R429" s="47"/>
      <c r="S429" s="50"/>
      <c r="T429" s="50"/>
      <c r="U429" s="50"/>
      <c r="V429" s="50"/>
      <c r="W429" s="50"/>
      <c r="X429"/>
      <c r="Y429"/>
      <c r="Z429"/>
      <c r="AA429"/>
      <c r="AB429"/>
      <c r="AC429"/>
      <c r="AD429"/>
      <c r="AE429"/>
      <c r="AF429"/>
      <c r="AG429"/>
      <c r="AH429"/>
      <c r="AI429"/>
    </row>
    <row r="430" spans="1:35" s="48" customFormat="1">
      <c r="A430" s="3"/>
      <c r="H430"/>
      <c r="J430" s="49"/>
      <c r="K430" s="49"/>
      <c r="L430" s="50"/>
      <c r="M430" s="50"/>
      <c r="N430" s="50"/>
      <c r="O430" s="50"/>
      <c r="P430" s="50"/>
      <c r="Q430" s="50"/>
      <c r="R430" s="47"/>
      <c r="S430" s="50"/>
      <c r="T430" s="50"/>
      <c r="U430" s="50"/>
      <c r="V430" s="50"/>
      <c r="W430" s="50"/>
      <c r="X430"/>
      <c r="Y430"/>
      <c r="Z430"/>
      <c r="AA430"/>
      <c r="AB430"/>
      <c r="AC430"/>
      <c r="AD430"/>
      <c r="AE430"/>
      <c r="AF430"/>
      <c r="AG430"/>
      <c r="AH430"/>
      <c r="AI430"/>
    </row>
    <row r="431" spans="1:35" s="48" customFormat="1">
      <c r="A431" s="3"/>
      <c r="H431"/>
      <c r="J431" s="49"/>
      <c r="K431" s="49"/>
      <c r="L431" s="50"/>
      <c r="M431" s="50"/>
      <c r="N431" s="50"/>
      <c r="O431" s="50"/>
      <c r="P431" s="50"/>
      <c r="Q431" s="50"/>
      <c r="R431" s="47"/>
      <c r="S431" s="50"/>
      <c r="T431" s="50"/>
      <c r="U431" s="50"/>
      <c r="V431" s="50"/>
      <c r="W431" s="50"/>
      <c r="X431"/>
      <c r="Y431"/>
      <c r="Z431"/>
      <c r="AA431"/>
      <c r="AB431"/>
      <c r="AC431"/>
      <c r="AD431"/>
      <c r="AE431"/>
      <c r="AF431"/>
      <c r="AG431"/>
      <c r="AH431"/>
      <c r="AI431"/>
    </row>
    <row r="432" spans="1:35" s="48" customFormat="1">
      <c r="A432" s="3"/>
      <c r="H432"/>
      <c r="J432" s="49"/>
      <c r="K432" s="49"/>
      <c r="L432" s="50"/>
      <c r="M432" s="50"/>
      <c r="N432" s="50"/>
      <c r="O432" s="50"/>
      <c r="P432" s="50"/>
      <c r="Q432" s="50"/>
      <c r="R432" s="47"/>
      <c r="S432" s="50"/>
      <c r="T432" s="50"/>
      <c r="U432" s="50"/>
      <c r="V432" s="50"/>
      <c r="W432" s="50"/>
      <c r="X432"/>
      <c r="Y432"/>
      <c r="Z432"/>
      <c r="AA432"/>
      <c r="AB432"/>
      <c r="AC432"/>
      <c r="AD432"/>
      <c r="AE432"/>
      <c r="AF432"/>
      <c r="AG432"/>
      <c r="AH432"/>
      <c r="AI432"/>
    </row>
    <row r="433" spans="1:35" s="48" customFormat="1">
      <c r="A433" s="3"/>
      <c r="H433"/>
      <c r="J433" s="49"/>
      <c r="K433" s="49"/>
      <c r="L433" s="50"/>
      <c r="M433" s="50"/>
      <c r="N433" s="50"/>
      <c r="O433" s="50"/>
      <c r="P433" s="50"/>
      <c r="Q433" s="50"/>
      <c r="R433" s="47"/>
      <c r="S433" s="50"/>
      <c r="T433" s="50"/>
      <c r="U433" s="50"/>
      <c r="V433" s="50"/>
      <c r="W433" s="50"/>
      <c r="X433"/>
      <c r="Y433"/>
      <c r="Z433"/>
      <c r="AA433"/>
      <c r="AB433"/>
      <c r="AC433"/>
      <c r="AD433"/>
      <c r="AE433"/>
      <c r="AF433"/>
      <c r="AG433"/>
      <c r="AH433"/>
      <c r="AI433"/>
    </row>
    <row r="434" spans="1:35" s="48" customFormat="1">
      <c r="A434" s="3"/>
      <c r="H434"/>
      <c r="J434" s="49"/>
      <c r="K434" s="49"/>
      <c r="L434" s="50"/>
      <c r="M434" s="50"/>
      <c r="N434" s="50"/>
      <c r="O434" s="50"/>
      <c r="P434" s="50"/>
      <c r="Q434" s="50"/>
      <c r="R434" s="47"/>
      <c r="S434" s="50"/>
      <c r="T434" s="50"/>
      <c r="U434" s="50"/>
      <c r="V434" s="50"/>
      <c r="W434" s="50"/>
      <c r="X434"/>
      <c r="Y434"/>
      <c r="Z434"/>
      <c r="AA434"/>
      <c r="AB434"/>
      <c r="AC434"/>
      <c r="AD434"/>
      <c r="AE434"/>
      <c r="AF434"/>
      <c r="AG434"/>
      <c r="AH434"/>
      <c r="AI434"/>
    </row>
    <row r="435" spans="1:35" s="48" customFormat="1">
      <c r="A435" s="3"/>
      <c r="H435"/>
      <c r="J435" s="49"/>
      <c r="K435" s="49"/>
      <c r="L435" s="50"/>
      <c r="M435" s="50"/>
      <c r="N435" s="50"/>
      <c r="O435" s="50"/>
      <c r="P435" s="50"/>
      <c r="Q435" s="50"/>
      <c r="R435" s="47"/>
      <c r="S435" s="50"/>
      <c r="T435" s="50"/>
      <c r="U435" s="50"/>
      <c r="V435" s="50"/>
      <c r="W435" s="50"/>
      <c r="X435"/>
      <c r="Y435"/>
      <c r="Z435"/>
      <c r="AA435"/>
      <c r="AB435"/>
      <c r="AC435"/>
      <c r="AD435"/>
      <c r="AE435"/>
      <c r="AF435"/>
      <c r="AG435"/>
      <c r="AH435"/>
      <c r="AI435"/>
    </row>
    <row r="436" spans="1:35" s="48" customFormat="1">
      <c r="A436" s="3"/>
      <c r="H436"/>
      <c r="J436" s="49"/>
      <c r="K436" s="49"/>
      <c r="L436" s="50"/>
      <c r="M436" s="50"/>
      <c r="N436" s="50"/>
      <c r="O436" s="50"/>
      <c r="P436" s="50"/>
      <c r="Q436" s="50"/>
      <c r="R436" s="47"/>
      <c r="S436" s="50"/>
      <c r="T436" s="50"/>
      <c r="U436" s="50"/>
      <c r="V436" s="50"/>
      <c r="W436" s="50"/>
      <c r="X436"/>
      <c r="Y436"/>
      <c r="Z436"/>
      <c r="AA436"/>
      <c r="AB436"/>
      <c r="AC436"/>
      <c r="AD436"/>
      <c r="AE436"/>
      <c r="AF436"/>
      <c r="AG436"/>
      <c r="AH436"/>
      <c r="AI436"/>
    </row>
    <row r="437" spans="1:35" s="48" customFormat="1">
      <c r="A437" s="3"/>
      <c r="H437"/>
      <c r="J437" s="49"/>
      <c r="K437" s="49"/>
      <c r="L437" s="50"/>
      <c r="M437" s="50"/>
      <c r="N437" s="50"/>
      <c r="O437" s="50"/>
      <c r="P437" s="50"/>
      <c r="Q437" s="50"/>
      <c r="R437" s="47"/>
      <c r="S437" s="50"/>
      <c r="T437" s="50"/>
      <c r="U437" s="50"/>
      <c r="V437" s="50"/>
      <c r="W437" s="50"/>
      <c r="X437"/>
      <c r="Y437"/>
      <c r="Z437"/>
      <c r="AA437"/>
      <c r="AB437"/>
      <c r="AC437"/>
      <c r="AD437"/>
      <c r="AE437"/>
      <c r="AF437"/>
      <c r="AG437"/>
      <c r="AH437"/>
      <c r="AI437"/>
    </row>
    <row r="438" spans="1:35" s="48" customFormat="1">
      <c r="A438" s="3"/>
      <c r="H438"/>
      <c r="J438" s="49"/>
      <c r="K438" s="49"/>
      <c r="L438" s="50"/>
      <c r="M438" s="50"/>
      <c r="N438" s="50"/>
      <c r="O438" s="50"/>
      <c r="P438" s="50"/>
      <c r="Q438" s="50"/>
      <c r="R438" s="47"/>
      <c r="S438" s="50"/>
      <c r="T438" s="50"/>
      <c r="U438" s="50"/>
      <c r="V438" s="50"/>
      <c r="W438" s="50"/>
      <c r="X438"/>
      <c r="Y438"/>
      <c r="Z438"/>
      <c r="AA438"/>
      <c r="AB438"/>
      <c r="AC438"/>
      <c r="AD438"/>
      <c r="AE438"/>
      <c r="AF438"/>
      <c r="AG438"/>
      <c r="AH438"/>
      <c r="AI438"/>
    </row>
    <row r="439" spans="1:35" s="48" customFormat="1">
      <c r="A439" s="3"/>
      <c r="H439"/>
      <c r="J439" s="49"/>
      <c r="K439" s="49"/>
      <c r="L439" s="50"/>
      <c r="M439" s="50"/>
      <c r="N439" s="50"/>
      <c r="O439" s="50"/>
      <c r="P439" s="50"/>
      <c r="Q439" s="50"/>
      <c r="R439" s="47"/>
      <c r="S439" s="50"/>
      <c r="T439" s="50"/>
      <c r="U439" s="50"/>
      <c r="V439" s="50"/>
      <c r="W439" s="50"/>
      <c r="X439"/>
      <c r="Y439"/>
      <c r="Z439"/>
      <c r="AA439"/>
      <c r="AB439"/>
      <c r="AC439"/>
      <c r="AD439"/>
      <c r="AE439"/>
      <c r="AF439"/>
      <c r="AG439"/>
      <c r="AH439"/>
      <c r="AI439"/>
    </row>
    <row r="440" spans="1:35" s="48" customFormat="1">
      <c r="A440" s="3"/>
      <c r="H440"/>
      <c r="J440" s="49"/>
      <c r="K440" s="49"/>
      <c r="L440" s="50"/>
      <c r="M440" s="50"/>
      <c r="N440" s="50"/>
      <c r="O440" s="50"/>
      <c r="P440" s="50"/>
      <c r="Q440" s="50"/>
      <c r="R440" s="47"/>
      <c r="S440" s="50"/>
      <c r="T440" s="50"/>
      <c r="U440" s="50"/>
      <c r="V440" s="50"/>
      <c r="W440" s="50"/>
      <c r="X440"/>
      <c r="Y440"/>
      <c r="Z440"/>
      <c r="AA440"/>
      <c r="AB440"/>
      <c r="AC440"/>
      <c r="AD440"/>
      <c r="AE440"/>
      <c r="AF440"/>
      <c r="AG440"/>
      <c r="AH440"/>
      <c r="AI440"/>
    </row>
    <row r="441" spans="1:35" s="48" customFormat="1">
      <c r="A441" s="3"/>
      <c r="H441"/>
      <c r="J441" s="49"/>
      <c r="K441" s="49"/>
      <c r="L441" s="50"/>
      <c r="M441" s="50"/>
      <c r="N441" s="50"/>
      <c r="O441" s="50"/>
      <c r="P441" s="50"/>
      <c r="Q441" s="50"/>
      <c r="R441" s="47"/>
      <c r="S441" s="50"/>
      <c r="T441" s="50"/>
      <c r="U441" s="50"/>
      <c r="V441" s="50"/>
      <c r="W441" s="50"/>
      <c r="X441"/>
      <c r="Y441"/>
      <c r="Z441"/>
      <c r="AA441"/>
      <c r="AB441"/>
      <c r="AC441"/>
      <c r="AD441"/>
      <c r="AE441"/>
      <c r="AF441"/>
      <c r="AG441"/>
      <c r="AH441"/>
      <c r="AI441"/>
    </row>
    <row r="442" spans="1:35" s="48" customFormat="1">
      <c r="A442" s="3"/>
      <c r="H442"/>
      <c r="J442" s="49"/>
      <c r="K442" s="49"/>
      <c r="L442" s="50"/>
      <c r="M442" s="50"/>
      <c r="N442" s="50"/>
      <c r="O442" s="50"/>
      <c r="P442" s="50"/>
      <c r="Q442" s="50"/>
      <c r="R442" s="47"/>
      <c r="S442" s="50"/>
      <c r="T442" s="50"/>
      <c r="U442" s="50"/>
      <c r="V442" s="50"/>
      <c r="W442" s="50"/>
      <c r="X442"/>
      <c r="Y442"/>
      <c r="Z442"/>
      <c r="AA442"/>
      <c r="AB442"/>
      <c r="AC442"/>
      <c r="AD442"/>
      <c r="AE442"/>
      <c r="AF442"/>
      <c r="AG442"/>
      <c r="AH442"/>
      <c r="AI442"/>
    </row>
    <row r="443" spans="1:35" s="48" customFormat="1">
      <c r="A443" s="3"/>
      <c r="H443"/>
      <c r="J443" s="49"/>
      <c r="K443" s="49"/>
      <c r="L443" s="50"/>
      <c r="M443" s="50"/>
      <c r="N443" s="50"/>
      <c r="O443" s="50"/>
      <c r="P443" s="50"/>
      <c r="Q443" s="50"/>
      <c r="R443" s="47"/>
      <c r="S443" s="50"/>
      <c r="T443" s="50"/>
      <c r="U443" s="50"/>
      <c r="V443" s="50"/>
      <c r="W443" s="50"/>
      <c r="X443"/>
      <c r="Y443"/>
      <c r="Z443"/>
      <c r="AA443"/>
      <c r="AB443"/>
      <c r="AC443"/>
      <c r="AD443"/>
      <c r="AE443"/>
      <c r="AF443"/>
      <c r="AG443"/>
      <c r="AH443"/>
      <c r="AI443"/>
    </row>
    <row r="444" spans="1:35" s="48" customFormat="1">
      <c r="A444" s="3"/>
      <c r="H444"/>
      <c r="J444" s="49"/>
      <c r="K444" s="49"/>
      <c r="L444" s="50"/>
      <c r="M444" s="50"/>
      <c r="N444" s="50"/>
      <c r="O444" s="50"/>
      <c r="P444" s="50"/>
      <c r="Q444" s="50"/>
      <c r="R444" s="47"/>
      <c r="S444" s="50"/>
      <c r="T444" s="50"/>
      <c r="U444" s="50"/>
      <c r="V444" s="50"/>
      <c r="W444" s="50"/>
      <c r="X444"/>
      <c r="Y444"/>
      <c r="Z444"/>
      <c r="AA444"/>
      <c r="AB444"/>
      <c r="AC444"/>
      <c r="AD444"/>
      <c r="AE444"/>
      <c r="AF444"/>
      <c r="AG444"/>
      <c r="AH444"/>
      <c r="AI444"/>
    </row>
    <row r="445" spans="1:35" s="48" customFormat="1">
      <c r="A445" s="3"/>
      <c r="H445"/>
      <c r="J445" s="49"/>
      <c r="K445" s="49"/>
      <c r="L445" s="50"/>
      <c r="M445" s="50"/>
      <c r="N445" s="50"/>
      <c r="O445" s="50"/>
      <c r="P445" s="50"/>
      <c r="Q445" s="50"/>
      <c r="R445" s="47"/>
      <c r="S445" s="50"/>
      <c r="T445" s="50"/>
      <c r="U445" s="50"/>
      <c r="V445" s="50"/>
      <c r="W445" s="50"/>
      <c r="X445"/>
      <c r="Y445"/>
      <c r="Z445"/>
      <c r="AA445"/>
      <c r="AB445"/>
      <c r="AC445"/>
      <c r="AD445"/>
      <c r="AE445"/>
      <c r="AF445"/>
      <c r="AG445"/>
      <c r="AH445"/>
      <c r="AI445"/>
    </row>
    <row r="446" spans="1:35" s="48" customFormat="1">
      <c r="A446" s="3"/>
      <c r="H446"/>
      <c r="J446" s="49"/>
      <c r="K446" s="49"/>
      <c r="L446" s="50"/>
      <c r="M446" s="50"/>
      <c r="N446" s="50"/>
      <c r="O446" s="50"/>
      <c r="P446" s="50"/>
      <c r="Q446" s="50"/>
      <c r="R446" s="47"/>
      <c r="S446" s="50"/>
      <c r="T446" s="50"/>
      <c r="U446" s="50"/>
      <c r="V446" s="50"/>
      <c r="W446" s="50"/>
      <c r="X446"/>
      <c r="Y446"/>
      <c r="Z446"/>
      <c r="AA446"/>
      <c r="AB446"/>
      <c r="AC446"/>
      <c r="AD446"/>
      <c r="AE446"/>
      <c r="AF446"/>
      <c r="AG446"/>
      <c r="AH446"/>
      <c r="AI446"/>
    </row>
    <row r="447" spans="1:35" s="48" customFormat="1">
      <c r="A447" s="3"/>
      <c r="H447"/>
      <c r="J447" s="49"/>
      <c r="K447" s="49"/>
      <c r="L447" s="50"/>
      <c r="M447" s="50"/>
      <c r="N447" s="50"/>
      <c r="O447" s="50"/>
      <c r="P447" s="50"/>
      <c r="Q447" s="50"/>
      <c r="R447" s="47"/>
      <c r="S447" s="50"/>
      <c r="T447" s="50"/>
      <c r="U447" s="50"/>
      <c r="V447" s="50"/>
      <c r="W447" s="50"/>
      <c r="X447"/>
      <c r="Y447"/>
      <c r="Z447"/>
      <c r="AA447"/>
      <c r="AB447"/>
      <c r="AC447"/>
      <c r="AD447"/>
      <c r="AE447"/>
      <c r="AF447"/>
      <c r="AG447"/>
      <c r="AH447"/>
      <c r="AI447"/>
    </row>
    <row r="448" spans="1:35" s="48" customFormat="1">
      <c r="A448" s="3"/>
      <c r="H448"/>
      <c r="J448" s="49"/>
      <c r="K448" s="49"/>
      <c r="L448" s="50"/>
      <c r="M448" s="50"/>
      <c r="N448" s="50"/>
      <c r="O448" s="50"/>
      <c r="P448" s="50"/>
      <c r="Q448" s="50"/>
      <c r="R448" s="47"/>
      <c r="S448" s="50"/>
      <c r="T448" s="50"/>
      <c r="U448" s="50"/>
      <c r="V448" s="50"/>
      <c r="W448" s="50"/>
      <c r="X448"/>
      <c r="Y448"/>
      <c r="Z448"/>
      <c r="AA448"/>
      <c r="AB448"/>
      <c r="AC448"/>
      <c r="AD448"/>
      <c r="AE448"/>
      <c r="AF448"/>
      <c r="AG448"/>
      <c r="AH448"/>
      <c r="AI448"/>
    </row>
    <row r="449" spans="1:35" s="48" customFormat="1">
      <c r="A449" s="3"/>
      <c r="H449"/>
      <c r="J449" s="49"/>
      <c r="K449" s="49"/>
      <c r="L449" s="50"/>
      <c r="M449" s="50"/>
      <c r="N449" s="50"/>
      <c r="O449" s="50"/>
      <c r="P449" s="50"/>
      <c r="Q449" s="50"/>
      <c r="R449" s="47"/>
      <c r="S449" s="50"/>
      <c r="T449" s="50"/>
      <c r="U449" s="50"/>
      <c r="V449" s="50"/>
      <c r="W449" s="50"/>
      <c r="X449"/>
      <c r="Y449"/>
      <c r="Z449"/>
      <c r="AA449"/>
      <c r="AB449"/>
      <c r="AC449"/>
      <c r="AD449"/>
      <c r="AE449"/>
      <c r="AF449"/>
      <c r="AG449"/>
      <c r="AH449"/>
      <c r="AI449"/>
    </row>
    <row r="450" spans="1:35" s="48" customFormat="1">
      <c r="A450" s="3"/>
      <c r="H450"/>
      <c r="J450" s="49"/>
      <c r="K450" s="49"/>
      <c r="L450" s="50"/>
      <c r="M450" s="50"/>
      <c r="N450" s="50"/>
      <c r="O450" s="50"/>
      <c r="P450" s="50"/>
      <c r="Q450" s="50"/>
      <c r="R450" s="47"/>
      <c r="S450" s="50"/>
      <c r="T450" s="50"/>
      <c r="U450" s="50"/>
      <c r="V450" s="50"/>
      <c r="W450" s="50"/>
      <c r="X450"/>
      <c r="Y450"/>
      <c r="Z450"/>
      <c r="AA450"/>
      <c r="AB450"/>
      <c r="AC450"/>
      <c r="AD450"/>
      <c r="AE450"/>
      <c r="AF450"/>
      <c r="AG450"/>
      <c r="AH450"/>
      <c r="AI450"/>
    </row>
    <row r="451" spans="1:35" s="48" customFormat="1">
      <c r="A451" s="3"/>
      <c r="H451"/>
      <c r="J451" s="49"/>
      <c r="K451" s="49"/>
      <c r="L451" s="50"/>
      <c r="M451" s="50"/>
      <c r="N451" s="50"/>
      <c r="O451" s="50"/>
      <c r="P451" s="50"/>
      <c r="Q451" s="50"/>
      <c r="R451" s="47"/>
      <c r="S451" s="50"/>
      <c r="T451" s="50"/>
      <c r="U451" s="50"/>
      <c r="V451" s="50"/>
      <c r="W451" s="50"/>
      <c r="X451"/>
      <c r="Y451"/>
      <c r="Z451"/>
      <c r="AA451"/>
      <c r="AB451"/>
      <c r="AC451"/>
      <c r="AD451"/>
      <c r="AE451"/>
      <c r="AF451"/>
      <c r="AG451"/>
      <c r="AH451"/>
      <c r="AI451"/>
    </row>
    <row r="452" spans="1:35" s="48" customFormat="1">
      <c r="A452" s="3"/>
      <c r="H452"/>
      <c r="J452" s="49"/>
      <c r="K452" s="49"/>
      <c r="L452" s="50"/>
      <c r="M452" s="50"/>
      <c r="N452" s="50"/>
      <c r="O452" s="50"/>
      <c r="P452" s="50"/>
      <c r="Q452" s="50"/>
      <c r="R452" s="47"/>
      <c r="S452" s="50"/>
      <c r="T452" s="50"/>
      <c r="U452" s="50"/>
      <c r="V452" s="50"/>
      <c r="W452" s="50"/>
      <c r="X452"/>
      <c r="Y452"/>
      <c r="Z452"/>
      <c r="AA452"/>
      <c r="AB452"/>
      <c r="AC452"/>
      <c r="AD452"/>
      <c r="AE452"/>
      <c r="AF452"/>
      <c r="AG452"/>
      <c r="AH452"/>
      <c r="AI452"/>
    </row>
    <row r="453" spans="1:35" s="48" customFormat="1">
      <c r="A453" s="3"/>
      <c r="H453"/>
      <c r="J453" s="49"/>
      <c r="K453" s="49"/>
      <c r="L453" s="50"/>
      <c r="M453" s="50"/>
      <c r="N453" s="50"/>
      <c r="O453" s="50"/>
      <c r="P453" s="50"/>
      <c r="Q453" s="50"/>
      <c r="R453" s="47"/>
      <c r="S453" s="50"/>
      <c r="T453" s="50"/>
      <c r="U453" s="50"/>
      <c r="V453" s="50"/>
      <c r="W453" s="50"/>
      <c r="X453"/>
      <c r="Y453"/>
      <c r="Z453"/>
      <c r="AA453"/>
      <c r="AB453"/>
      <c r="AC453"/>
      <c r="AD453"/>
      <c r="AE453"/>
      <c r="AF453"/>
      <c r="AG453"/>
      <c r="AH453"/>
      <c r="AI453"/>
    </row>
    <row r="454" spans="1:35" s="48" customFormat="1">
      <c r="A454" s="3"/>
      <c r="H454"/>
      <c r="J454" s="49"/>
      <c r="K454" s="49"/>
      <c r="L454" s="50"/>
      <c r="M454" s="50"/>
      <c r="N454" s="50"/>
      <c r="O454" s="50"/>
      <c r="P454" s="50"/>
      <c r="Q454" s="50"/>
      <c r="R454" s="47"/>
      <c r="S454" s="50"/>
      <c r="T454" s="50"/>
      <c r="U454" s="50"/>
      <c r="V454" s="50"/>
      <c r="W454" s="50"/>
      <c r="X454"/>
      <c r="Y454"/>
      <c r="Z454"/>
      <c r="AA454"/>
      <c r="AB454"/>
      <c r="AC454"/>
      <c r="AD454"/>
      <c r="AE454"/>
      <c r="AF454"/>
      <c r="AG454"/>
      <c r="AH454"/>
      <c r="AI454"/>
    </row>
    <row r="455" spans="1:35" s="48" customFormat="1">
      <c r="A455" s="3"/>
      <c r="H455"/>
      <c r="J455" s="49"/>
      <c r="K455" s="49"/>
      <c r="L455" s="50"/>
      <c r="M455" s="50"/>
      <c r="N455" s="50"/>
      <c r="O455" s="50"/>
      <c r="P455" s="50"/>
      <c r="Q455" s="50"/>
      <c r="R455" s="47"/>
      <c r="S455" s="50"/>
      <c r="T455" s="50"/>
      <c r="U455" s="50"/>
      <c r="V455" s="50"/>
      <c r="W455" s="50"/>
      <c r="X455"/>
      <c r="Y455"/>
      <c r="Z455"/>
      <c r="AA455"/>
      <c r="AB455"/>
      <c r="AC455"/>
      <c r="AD455"/>
      <c r="AE455"/>
      <c r="AF455"/>
      <c r="AG455"/>
      <c r="AH455"/>
      <c r="AI455"/>
    </row>
    <row r="456" spans="1:35" s="48" customFormat="1">
      <c r="A456" s="3"/>
      <c r="H456"/>
      <c r="J456" s="49"/>
      <c r="K456" s="49"/>
      <c r="L456" s="50"/>
      <c r="M456" s="50"/>
      <c r="N456" s="50"/>
      <c r="O456" s="50"/>
      <c r="P456" s="50"/>
      <c r="Q456" s="50"/>
      <c r="R456" s="47"/>
      <c r="S456" s="50"/>
      <c r="T456" s="50"/>
      <c r="U456" s="50"/>
      <c r="V456" s="50"/>
      <c r="W456" s="50"/>
      <c r="X456"/>
      <c r="Y456"/>
      <c r="Z456"/>
      <c r="AA456"/>
      <c r="AB456"/>
      <c r="AC456"/>
      <c r="AD456"/>
      <c r="AE456"/>
      <c r="AF456"/>
      <c r="AG456"/>
      <c r="AH456"/>
      <c r="AI456"/>
    </row>
    <row r="457" spans="1:35" s="48" customFormat="1">
      <c r="A457" s="3"/>
      <c r="H457"/>
      <c r="J457" s="49"/>
      <c r="K457" s="49"/>
      <c r="L457" s="50"/>
      <c r="M457" s="50"/>
      <c r="N457" s="50"/>
      <c r="O457" s="50"/>
      <c r="P457" s="50"/>
      <c r="Q457" s="50"/>
      <c r="R457" s="47"/>
      <c r="S457" s="50"/>
      <c r="T457" s="50"/>
      <c r="U457" s="50"/>
      <c r="V457" s="50"/>
      <c r="W457" s="50"/>
      <c r="X457"/>
      <c r="Y457"/>
      <c r="Z457"/>
      <c r="AA457"/>
      <c r="AB457"/>
      <c r="AC457"/>
      <c r="AD457"/>
      <c r="AE457"/>
      <c r="AF457"/>
      <c r="AG457"/>
      <c r="AH457"/>
      <c r="AI457"/>
    </row>
    <row r="458" spans="1:35" s="48" customFormat="1">
      <c r="A458" s="3"/>
      <c r="H458"/>
      <c r="J458" s="49"/>
      <c r="K458" s="49"/>
      <c r="L458" s="50"/>
      <c r="M458" s="50"/>
      <c r="N458" s="50"/>
      <c r="O458" s="50"/>
      <c r="P458" s="50"/>
      <c r="Q458" s="50"/>
      <c r="R458" s="47"/>
      <c r="S458" s="50"/>
      <c r="T458" s="50"/>
      <c r="U458" s="50"/>
      <c r="V458" s="50"/>
      <c r="W458" s="50"/>
      <c r="X458"/>
      <c r="Y458"/>
      <c r="Z458"/>
      <c r="AA458"/>
      <c r="AB458"/>
      <c r="AC458"/>
      <c r="AD458"/>
      <c r="AE458"/>
      <c r="AF458"/>
      <c r="AG458"/>
      <c r="AH458"/>
      <c r="AI458"/>
    </row>
    <row r="459" spans="1:35" s="48" customFormat="1">
      <c r="A459" s="3"/>
      <c r="H459"/>
      <c r="J459" s="49"/>
      <c r="K459" s="49"/>
      <c r="L459" s="50"/>
      <c r="M459" s="50"/>
      <c r="N459" s="50"/>
      <c r="O459" s="50"/>
      <c r="P459" s="50"/>
      <c r="Q459" s="50"/>
      <c r="R459" s="47"/>
      <c r="S459" s="50"/>
      <c r="T459" s="50"/>
      <c r="U459" s="50"/>
      <c r="V459" s="50"/>
      <c r="W459" s="50"/>
      <c r="X459"/>
      <c r="Y459"/>
      <c r="Z459"/>
      <c r="AA459"/>
      <c r="AB459"/>
      <c r="AC459"/>
      <c r="AD459"/>
      <c r="AE459"/>
      <c r="AF459"/>
      <c r="AG459"/>
      <c r="AH459"/>
      <c r="AI459"/>
    </row>
    <row r="460" spans="1:35" s="48" customFormat="1">
      <c r="A460" s="3"/>
      <c r="H460"/>
      <c r="J460" s="49"/>
      <c r="K460" s="49"/>
      <c r="L460" s="50"/>
      <c r="M460" s="50"/>
      <c r="N460" s="50"/>
      <c r="O460" s="50"/>
      <c r="P460" s="50"/>
      <c r="Q460" s="50"/>
      <c r="R460" s="47"/>
      <c r="S460" s="50"/>
      <c r="T460" s="50"/>
      <c r="U460" s="50"/>
      <c r="V460" s="50"/>
      <c r="W460" s="50"/>
      <c r="X460"/>
      <c r="Y460"/>
      <c r="Z460"/>
      <c r="AA460"/>
      <c r="AB460"/>
      <c r="AC460"/>
      <c r="AD460"/>
      <c r="AE460"/>
      <c r="AF460"/>
      <c r="AG460"/>
      <c r="AH460"/>
      <c r="AI460"/>
    </row>
    <row r="461" spans="1:35" s="48" customFormat="1">
      <c r="A461" s="3"/>
      <c r="H461"/>
      <c r="J461" s="49"/>
      <c r="K461" s="49"/>
      <c r="L461" s="50"/>
      <c r="M461" s="50"/>
      <c r="N461" s="50"/>
      <c r="O461" s="50"/>
      <c r="P461" s="50"/>
      <c r="Q461" s="50"/>
      <c r="R461" s="47"/>
      <c r="S461" s="50"/>
      <c r="T461" s="50"/>
      <c r="U461" s="50"/>
      <c r="V461" s="50"/>
      <c r="W461" s="50"/>
      <c r="X461"/>
      <c r="Y461"/>
      <c r="Z461"/>
      <c r="AA461"/>
      <c r="AB461"/>
      <c r="AC461"/>
      <c r="AD461"/>
      <c r="AE461"/>
      <c r="AF461"/>
      <c r="AG461"/>
      <c r="AH461"/>
      <c r="AI461"/>
    </row>
    <row r="462" spans="1:35" s="48" customFormat="1">
      <c r="A462" s="3"/>
      <c r="H462"/>
      <c r="J462" s="49"/>
      <c r="K462" s="49"/>
      <c r="L462" s="50"/>
      <c r="M462" s="50"/>
      <c r="N462" s="50"/>
      <c r="O462" s="50"/>
      <c r="P462" s="50"/>
      <c r="Q462" s="50"/>
      <c r="R462" s="47"/>
      <c r="S462" s="50"/>
      <c r="T462" s="50"/>
      <c r="U462" s="50"/>
      <c r="V462" s="50"/>
      <c r="W462" s="50"/>
      <c r="X462"/>
      <c r="Y462"/>
      <c r="Z462"/>
      <c r="AA462"/>
      <c r="AB462"/>
      <c r="AC462"/>
      <c r="AD462"/>
      <c r="AE462"/>
      <c r="AF462"/>
      <c r="AG462"/>
      <c r="AH462"/>
      <c r="AI462"/>
    </row>
    <row r="463" spans="1:35" s="48" customFormat="1">
      <c r="A463" s="3"/>
      <c r="H463"/>
      <c r="J463" s="49"/>
      <c r="K463" s="49"/>
      <c r="L463" s="50"/>
      <c r="M463" s="50"/>
      <c r="N463" s="50"/>
      <c r="O463" s="50"/>
      <c r="P463" s="50"/>
      <c r="Q463" s="50"/>
      <c r="R463" s="47"/>
      <c r="S463" s="50"/>
      <c r="T463" s="50"/>
      <c r="U463" s="50"/>
      <c r="V463" s="50"/>
      <c r="W463" s="50"/>
      <c r="X463"/>
      <c r="Y463"/>
      <c r="Z463"/>
      <c r="AA463"/>
      <c r="AB463"/>
      <c r="AC463"/>
      <c r="AD463"/>
      <c r="AE463"/>
      <c r="AF463"/>
      <c r="AG463"/>
      <c r="AH463"/>
      <c r="AI463"/>
    </row>
    <row r="464" spans="1:35" s="48" customFormat="1">
      <c r="A464" s="3"/>
      <c r="H464"/>
      <c r="J464" s="49"/>
      <c r="K464" s="49"/>
      <c r="L464" s="50"/>
      <c r="M464" s="50"/>
      <c r="N464" s="50"/>
      <c r="O464" s="50"/>
      <c r="P464" s="50"/>
      <c r="Q464" s="50"/>
      <c r="R464" s="47"/>
      <c r="S464" s="50"/>
      <c r="T464" s="50"/>
      <c r="U464" s="50"/>
      <c r="V464" s="50"/>
      <c r="W464" s="50"/>
      <c r="X464"/>
      <c r="Y464"/>
      <c r="Z464"/>
      <c r="AA464"/>
      <c r="AB464"/>
      <c r="AC464"/>
      <c r="AD464"/>
      <c r="AE464"/>
      <c r="AF464"/>
      <c r="AG464"/>
      <c r="AH464"/>
      <c r="AI464"/>
    </row>
    <row r="465" spans="1:35" s="48" customFormat="1">
      <c r="A465" s="3"/>
      <c r="H465"/>
      <c r="J465" s="49"/>
      <c r="K465" s="49"/>
      <c r="L465" s="50"/>
      <c r="M465" s="50"/>
      <c r="N465" s="50"/>
      <c r="O465" s="50"/>
      <c r="P465" s="50"/>
      <c r="Q465" s="50"/>
      <c r="R465" s="47"/>
      <c r="S465" s="50"/>
      <c r="T465" s="50"/>
      <c r="U465" s="50"/>
      <c r="V465" s="50"/>
      <c r="W465" s="50"/>
      <c r="X465"/>
      <c r="Y465"/>
      <c r="Z465"/>
      <c r="AA465"/>
      <c r="AB465"/>
      <c r="AC465"/>
      <c r="AD465"/>
      <c r="AE465"/>
      <c r="AF465"/>
      <c r="AG465"/>
      <c r="AH465"/>
      <c r="AI465"/>
    </row>
    <row r="466" spans="1:35" s="48" customFormat="1">
      <c r="A466" s="3"/>
      <c r="H466"/>
      <c r="J466" s="49"/>
      <c r="K466" s="49"/>
      <c r="L466" s="50"/>
      <c r="M466" s="50"/>
      <c r="N466" s="50"/>
      <c r="O466" s="50"/>
      <c r="P466" s="50"/>
      <c r="Q466" s="50"/>
      <c r="R466" s="47"/>
      <c r="S466" s="50"/>
      <c r="T466" s="50"/>
      <c r="U466" s="50"/>
      <c r="V466" s="50"/>
      <c r="W466" s="50"/>
      <c r="X466"/>
      <c r="Y466"/>
      <c r="Z466"/>
      <c r="AA466"/>
      <c r="AB466"/>
      <c r="AC466"/>
      <c r="AD466"/>
      <c r="AE466"/>
      <c r="AF466"/>
      <c r="AG466"/>
      <c r="AH466"/>
      <c r="AI466"/>
    </row>
    <row r="467" spans="1:35" s="48" customFormat="1">
      <c r="A467" s="3"/>
      <c r="H467"/>
      <c r="J467" s="49"/>
      <c r="K467" s="49"/>
      <c r="L467" s="50"/>
      <c r="M467" s="50"/>
      <c r="N467" s="50"/>
      <c r="O467" s="50"/>
      <c r="P467" s="50"/>
      <c r="Q467" s="50"/>
      <c r="R467" s="47"/>
      <c r="S467" s="50"/>
      <c r="T467" s="50"/>
      <c r="U467" s="50"/>
      <c r="V467" s="50"/>
      <c r="W467" s="50"/>
      <c r="X467"/>
      <c r="Y467"/>
      <c r="Z467"/>
      <c r="AA467"/>
      <c r="AB467"/>
      <c r="AC467"/>
      <c r="AD467"/>
      <c r="AE467"/>
      <c r="AF467"/>
      <c r="AG467"/>
      <c r="AH467"/>
      <c r="AI467"/>
    </row>
    <row r="468" spans="1:35" s="48" customFormat="1">
      <c r="A468" s="3"/>
      <c r="H468"/>
      <c r="J468" s="49"/>
      <c r="K468" s="49"/>
      <c r="L468" s="50"/>
      <c r="M468" s="50"/>
      <c r="N468" s="50"/>
      <c r="O468" s="50"/>
      <c r="P468" s="50"/>
      <c r="Q468" s="50"/>
      <c r="R468" s="47"/>
      <c r="S468" s="50"/>
      <c r="T468" s="50"/>
      <c r="U468" s="50"/>
      <c r="V468" s="50"/>
      <c r="W468" s="50"/>
      <c r="X468"/>
      <c r="Y468"/>
      <c r="Z468"/>
      <c r="AA468"/>
      <c r="AB468"/>
      <c r="AC468"/>
      <c r="AD468"/>
      <c r="AE468"/>
      <c r="AF468"/>
      <c r="AG468"/>
      <c r="AH468"/>
      <c r="AI468"/>
    </row>
    <row r="469" spans="1:35" s="48" customFormat="1">
      <c r="A469" s="3"/>
      <c r="H469"/>
      <c r="J469" s="49"/>
      <c r="K469" s="49"/>
      <c r="L469" s="50"/>
      <c r="M469" s="50"/>
      <c r="N469" s="50"/>
      <c r="O469" s="50"/>
      <c r="P469" s="50"/>
      <c r="Q469" s="50"/>
      <c r="R469" s="47"/>
      <c r="S469" s="50"/>
      <c r="T469" s="50"/>
      <c r="U469" s="50"/>
      <c r="V469" s="50"/>
      <c r="W469" s="50"/>
      <c r="X469"/>
      <c r="Y469"/>
      <c r="Z469"/>
      <c r="AA469"/>
      <c r="AB469"/>
      <c r="AC469"/>
      <c r="AD469"/>
      <c r="AE469"/>
      <c r="AF469"/>
      <c r="AG469"/>
      <c r="AH469"/>
      <c r="AI469"/>
    </row>
    <row r="470" spans="1:35" s="48" customFormat="1">
      <c r="A470" s="3"/>
      <c r="H470"/>
      <c r="J470" s="49"/>
      <c r="K470" s="49"/>
      <c r="L470" s="50"/>
      <c r="M470" s="50"/>
      <c r="N470" s="50"/>
      <c r="O470" s="50"/>
      <c r="P470" s="50"/>
      <c r="Q470" s="50"/>
      <c r="R470" s="47"/>
      <c r="S470" s="50"/>
      <c r="T470" s="50"/>
      <c r="U470" s="50"/>
      <c r="V470" s="50"/>
      <c r="W470" s="50"/>
      <c r="X470"/>
      <c r="Y470"/>
      <c r="Z470"/>
      <c r="AA470"/>
      <c r="AB470"/>
      <c r="AC470"/>
      <c r="AD470"/>
      <c r="AE470"/>
      <c r="AF470"/>
      <c r="AG470"/>
      <c r="AH470"/>
      <c r="AI470"/>
    </row>
    <row r="471" spans="1:35" s="48" customFormat="1">
      <c r="A471" s="3"/>
      <c r="H471"/>
      <c r="J471" s="49"/>
      <c r="K471" s="49"/>
      <c r="L471" s="50"/>
      <c r="M471" s="50"/>
      <c r="N471" s="50"/>
      <c r="O471" s="50"/>
      <c r="P471" s="50"/>
      <c r="Q471" s="50"/>
      <c r="R471" s="47"/>
      <c r="S471" s="50"/>
      <c r="T471" s="50"/>
      <c r="U471" s="50"/>
      <c r="V471" s="50"/>
      <c r="W471" s="50"/>
      <c r="X471"/>
      <c r="Y471"/>
      <c r="Z471"/>
      <c r="AA471"/>
      <c r="AB471"/>
      <c r="AC471"/>
      <c r="AD471"/>
      <c r="AE471"/>
      <c r="AF471"/>
      <c r="AG471"/>
      <c r="AH471"/>
      <c r="AI471"/>
    </row>
    <row r="472" spans="1:35" s="48" customFormat="1">
      <c r="A472" s="3"/>
      <c r="H472"/>
      <c r="J472" s="49"/>
      <c r="K472" s="49"/>
      <c r="L472" s="50"/>
      <c r="M472" s="50"/>
      <c r="N472" s="50"/>
      <c r="O472" s="50"/>
      <c r="P472" s="50"/>
      <c r="Q472" s="50"/>
      <c r="R472" s="47"/>
      <c r="S472" s="50"/>
      <c r="T472" s="50"/>
      <c r="U472" s="50"/>
      <c r="V472" s="50"/>
      <c r="W472" s="50"/>
      <c r="X472"/>
      <c r="Y472"/>
      <c r="Z472"/>
      <c r="AA472"/>
      <c r="AB472"/>
      <c r="AC472"/>
      <c r="AD472"/>
      <c r="AE472"/>
      <c r="AF472"/>
      <c r="AG472"/>
      <c r="AH472"/>
      <c r="AI472"/>
    </row>
    <row r="473" spans="1:35" s="48" customFormat="1">
      <c r="A473" s="3"/>
      <c r="H473"/>
      <c r="J473" s="49"/>
      <c r="K473" s="49"/>
      <c r="L473" s="50"/>
      <c r="M473" s="50"/>
      <c r="N473" s="50"/>
      <c r="O473" s="50"/>
      <c r="P473" s="50"/>
      <c r="Q473" s="50"/>
      <c r="R473" s="47"/>
      <c r="S473" s="50"/>
      <c r="T473" s="50"/>
      <c r="U473" s="50"/>
      <c r="V473" s="50"/>
      <c r="W473" s="50"/>
      <c r="X473"/>
      <c r="Y473"/>
      <c r="Z473"/>
      <c r="AA473"/>
      <c r="AB473"/>
      <c r="AC473"/>
      <c r="AD473"/>
      <c r="AE473"/>
      <c r="AF473"/>
      <c r="AG473"/>
      <c r="AH473"/>
      <c r="AI473"/>
    </row>
    <row r="474" spans="1:35" s="48" customFormat="1">
      <c r="A474" s="3"/>
      <c r="H474"/>
      <c r="J474" s="49"/>
      <c r="K474" s="49"/>
      <c r="L474" s="50"/>
      <c r="M474" s="50"/>
      <c r="N474" s="50"/>
      <c r="O474" s="50"/>
      <c r="P474" s="50"/>
      <c r="Q474" s="50"/>
      <c r="R474" s="47"/>
      <c r="S474" s="50"/>
      <c r="T474" s="50"/>
      <c r="U474" s="50"/>
      <c r="V474" s="50"/>
      <c r="W474" s="50"/>
      <c r="X474"/>
      <c r="Y474"/>
      <c r="Z474"/>
      <c r="AA474"/>
      <c r="AB474"/>
      <c r="AC474"/>
      <c r="AD474"/>
      <c r="AE474"/>
      <c r="AF474"/>
      <c r="AG474"/>
      <c r="AH474"/>
      <c r="AI474"/>
    </row>
    <row r="475" spans="1:35" s="48" customFormat="1">
      <c r="A475" s="3"/>
      <c r="H475"/>
      <c r="J475" s="49"/>
      <c r="K475" s="49"/>
      <c r="L475" s="50"/>
      <c r="M475" s="50"/>
      <c r="N475" s="50"/>
      <c r="O475" s="50"/>
      <c r="P475" s="50"/>
      <c r="Q475" s="50"/>
      <c r="R475" s="47"/>
      <c r="S475" s="50"/>
      <c r="T475" s="50"/>
      <c r="U475" s="50"/>
      <c r="V475" s="50"/>
      <c r="W475" s="50"/>
      <c r="X475"/>
      <c r="Y475"/>
      <c r="Z475"/>
      <c r="AA475"/>
      <c r="AB475"/>
      <c r="AC475"/>
      <c r="AD475"/>
      <c r="AE475"/>
      <c r="AF475"/>
      <c r="AG475"/>
      <c r="AH475"/>
      <c r="AI475"/>
    </row>
    <row r="476" spans="1:35" s="48" customFormat="1">
      <c r="A476" s="3"/>
      <c r="H476"/>
      <c r="J476" s="49"/>
      <c r="K476" s="49"/>
      <c r="L476" s="50"/>
      <c r="M476" s="50"/>
      <c r="N476" s="50"/>
      <c r="O476" s="50"/>
      <c r="P476" s="50"/>
      <c r="Q476" s="50"/>
      <c r="R476" s="47"/>
      <c r="S476" s="50"/>
      <c r="T476" s="50"/>
      <c r="U476" s="50"/>
      <c r="V476" s="50"/>
      <c r="W476" s="50"/>
      <c r="X476"/>
      <c r="Y476"/>
      <c r="Z476"/>
      <c r="AA476"/>
      <c r="AB476"/>
      <c r="AC476"/>
      <c r="AD476"/>
      <c r="AE476"/>
      <c r="AF476"/>
      <c r="AG476"/>
      <c r="AH476"/>
      <c r="AI476"/>
    </row>
    <row r="477" spans="1:35" s="48" customFormat="1">
      <c r="A477" s="3"/>
      <c r="H477"/>
      <c r="J477" s="49"/>
      <c r="K477" s="49"/>
      <c r="L477" s="50"/>
      <c r="M477" s="50"/>
      <c r="N477" s="50"/>
      <c r="O477" s="50"/>
      <c r="P477" s="50"/>
      <c r="Q477" s="50"/>
      <c r="R477" s="47"/>
      <c r="S477" s="50"/>
      <c r="T477" s="50"/>
      <c r="U477" s="50"/>
      <c r="V477" s="50"/>
      <c r="W477" s="50"/>
      <c r="X477"/>
      <c r="Y477"/>
      <c r="Z477"/>
      <c r="AA477"/>
      <c r="AB477"/>
      <c r="AC477"/>
      <c r="AD477"/>
      <c r="AE477"/>
      <c r="AF477"/>
      <c r="AG477"/>
      <c r="AH477"/>
      <c r="AI477"/>
    </row>
    <row r="478" spans="1:35" s="48" customFormat="1">
      <c r="A478" s="3"/>
      <c r="H478"/>
      <c r="J478" s="49"/>
      <c r="K478" s="49"/>
      <c r="L478" s="50"/>
      <c r="M478" s="50"/>
      <c r="N478" s="50"/>
      <c r="O478" s="50"/>
      <c r="P478" s="50"/>
      <c r="Q478" s="50"/>
      <c r="R478" s="47"/>
      <c r="S478" s="50"/>
      <c r="T478" s="50"/>
      <c r="U478" s="50"/>
      <c r="V478" s="50"/>
      <c r="W478" s="50"/>
      <c r="X478"/>
      <c r="Y478"/>
      <c r="Z478"/>
      <c r="AA478"/>
      <c r="AB478"/>
      <c r="AC478"/>
      <c r="AD478"/>
      <c r="AE478"/>
      <c r="AF478"/>
      <c r="AG478"/>
      <c r="AH478"/>
      <c r="AI478"/>
    </row>
    <row r="479" spans="1:35" s="48" customFormat="1">
      <c r="A479" s="3"/>
      <c r="H479"/>
      <c r="J479" s="49"/>
      <c r="K479" s="49"/>
      <c r="L479" s="50"/>
      <c r="M479" s="50"/>
      <c r="N479" s="50"/>
      <c r="O479" s="50"/>
      <c r="P479" s="50"/>
      <c r="Q479" s="50"/>
      <c r="R479" s="47"/>
      <c r="S479" s="50"/>
      <c r="T479" s="50"/>
      <c r="U479" s="50"/>
      <c r="V479" s="50"/>
      <c r="W479" s="50"/>
      <c r="X479"/>
      <c r="Y479"/>
      <c r="Z479"/>
      <c r="AA479"/>
      <c r="AB479"/>
      <c r="AC479"/>
      <c r="AD479"/>
      <c r="AE479"/>
      <c r="AF479"/>
      <c r="AG479"/>
      <c r="AH479"/>
      <c r="AI479"/>
    </row>
    <row r="480" spans="1:35" s="48" customFormat="1">
      <c r="A480" s="3"/>
      <c r="H480"/>
      <c r="J480" s="49"/>
      <c r="K480" s="49"/>
      <c r="L480" s="50"/>
      <c r="M480" s="50"/>
      <c r="N480" s="50"/>
      <c r="O480" s="50"/>
      <c r="P480" s="50"/>
      <c r="Q480" s="50"/>
      <c r="R480" s="47"/>
      <c r="S480" s="50"/>
      <c r="T480" s="50"/>
      <c r="U480" s="50"/>
      <c r="V480" s="50"/>
      <c r="W480" s="50"/>
      <c r="X480"/>
      <c r="Y480"/>
      <c r="Z480"/>
      <c r="AA480"/>
      <c r="AB480"/>
      <c r="AC480"/>
      <c r="AD480"/>
      <c r="AE480"/>
      <c r="AF480"/>
      <c r="AG480"/>
      <c r="AH480"/>
      <c r="AI480"/>
    </row>
    <row r="481" spans="1:35" s="48" customFormat="1">
      <c r="A481" s="3"/>
      <c r="H481"/>
      <c r="J481" s="49"/>
      <c r="K481" s="49"/>
      <c r="L481" s="50"/>
      <c r="M481" s="50"/>
      <c r="N481" s="50"/>
      <c r="O481" s="50"/>
      <c r="P481" s="50"/>
      <c r="Q481" s="50"/>
      <c r="R481" s="47"/>
      <c r="S481" s="50"/>
      <c r="T481" s="50"/>
      <c r="U481" s="50"/>
      <c r="V481" s="50"/>
      <c r="W481" s="50"/>
      <c r="X481"/>
      <c r="Y481"/>
      <c r="Z481"/>
      <c r="AA481"/>
      <c r="AB481"/>
      <c r="AC481"/>
      <c r="AD481"/>
      <c r="AE481"/>
      <c r="AF481"/>
      <c r="AG481"/>
      <c r="AH481"/>
      <c r="AI481"/>
    </row>
    <row r="482" spans="1:35" s="48" customFormat="1">
      <c r="A482" s="3"/>
      <c r="H482"/>
      <c r="J482" s="49"/>
      <c r="K482" s="49"/>
      <c r="L482" s="50"/>
      <c r="M482" s="50"/>
      <c r="N482" s="50"/>
      <c r="O482" s="50"/>
      <c r="P482" s="50"/>
      <c r="Q482" s="50"/>
      <c r="R482" s="47"/>
      <c r="S482" s="50"/>
      <c r="T482" s="50"/>
      <c r="U482" s="50"/>
      <c r="V482" s="50"/>
      <c r="W482" s="50"/>
      <c r="X482"/>
      <c r="Y482"/>
      <c r="Z482"/>
      <c r="AA482"/>
      <c r="AB482"/>
      <c r="AC482"/>
      <c r="AD482"/>
      <c r="AE482"/>
      <c r="AF482"/>
      <c r="AG482"/>
      <c r="AH482"/>
      <c r="AI482"/>
    </row>
    <row r="483" spans="1:35" s="48" customFormat="1">
      <c r="A483" s="3"/>
      <c r="H483"/>
      <c r="J483" s="49"/>
      <c r="K483" s="49"/>
      <c r="L483" s="50"/>
      <c r="M483" s="50"/>
      <c r="N483" s="50"/>
      <c r="O483" s="50"/>
      <c r="P483" s="50"/>
      <c r="Q483" s="50"/>
      <c r="R483" s="47"/>
      <c r="S483" s="50"/>
      <c r="T483" s="50"/>
      <c r="U483" s="50"/>
      <c r="V483" s="50"/>
      <c r="W483" s="50"/>
      <c r="X483"/>
      <c r="Y483"/>
      <c r="Z483"/>
      <c r="AA483"/>
      <c r="AB483"/>
      <c r="AC483"/>
      <c r="AD483"/>
      <c r="AE483"/>
      <c r="AF483"/>
      <c r="AG483"/>
      <c r="AH483"/>
      <c r="AI483"/>
    </row>
    <row r="484" spans="1:35" s="48" customFormat="1">
      <c r="A484" s="3"/>
      <c r="H484"/>
      <c r="J484" s="49"/>
      <c r="K484" s="49"/>
      <c r="L484" s="50"/>
      <c r="M484" s="50"/>
      <c r="N484" s="50"/>
      <c r="O484" s="50"/>
      <c r="P484" s="50"/>
      <c r="Q484" s="50"/>
      <c r="R484" s="47"/>
      <c r="S484" s="50"/>
      <c r="T484" s="50"/>
      <c r="U484" s="50"/>
      <c r="V484" s="50"/>
      <c r="W484" s="50"/>
      <c r="X484"/>
      <c r="Y484"/>
      <c r="Z484"/>
      <c r="AA484"/>
      <c r="AB484"/>
      <c r="AC484"/>
      <c r="AD484"/>
      <c r="AE484"/>
      <c r="AF484"/>
      <c r="AG484"/>
      <c r="AH484"/>
      <c r="AI484"/>
    </row>
    <row r="485" spans="1:35" s="48" customFormat="1">
      <c r="A485" s="3"/>
      <c r="H485"/>
      <c r="J485" s="49"/>
      <c r="K485" s="49"/>
      <c r="L485" s="50"/>
      <c r="M485" s="50"/>
      <c r="N485" s="50"/>
      <c r="O485" s="50"/>
      <c r="P485" s="50"/>
      <c r="Q485" s="50"/>
      <c r="R485" s="47"/>
      <c r="S485" s="50"/>
      <c r="T485" s="50"/>
      <c r="U485" s="50"/>
      <c r="V485" s="50"/>
      <c r="W485" s="50"/>
      <c r="X485"/>
      <c r="Y485"/>
      <c r="Z485"/>
      <c r="AA485"/>
      <c r="AB485"/>
      <c r="AC485"/>
      <c r="AD485"/>
      <c r="AE485"/>
      <c r="AF485"/>
      <c r="AG485"/>
      <c r="AH485"/>
      <c r="AI485"/>
    </row>
    <row r="486" spans="1:35" s="48" customFormat="1">
      <c r="A486" s="3"/>
      <c r="H486"/>
      <c r="J486" s="49"/>
      <c r="K486" s="49"/>
      <c r="L486" s="50"/>
      <c r="M486" s="50"/>
      <c r="N486" s="50"/>
      <c r="O486" s="50"/>
      <c r="P486" s="50"/>
      <c r="Q486" s="50"/>
      <c r="R486" s="47"/>
      <c r="S486" s="50"/>
      <c r="T486" s="50"/>
      <c r="U486" s="50"/>
      <c r="V486" s="50"/>
      <c r="W486" s="50"/>
      <c r="X486"/>
      <c r="Y486"/>
      <c r="Z486"/>
      <c r="AA486"/>
      <c r="AB486"/>
      <c r="AC486"/>
      <c r="AD486"/>
      <c r="AE486"/>
      <c r="AF486"/>
      <c r="AG486"/>
      <c r="AH486"/>
      <c r="AI486"/>
    </row>
    <row r="487" spans="1:35" s="48" customFormat="1">
      <c r="A487" s="3"/>
      <c r="H487"/>
      <c r="J487" s="49"/>
      <c r="K487" s="49"/>
      <c r="L487" s="50"/>
      <c r="M487" s="50"/>
      <c r="N487" s="50"/>
      <c r="O487" s="50"/>
      <c r="P487" s="50"/>
      <c r="Q487" s="50"/>
      <c r="R487" s="47"/>
      <c r="S487" s="50"/>
      <c r="T487" s="50"/>
      <c r="U487" s="50"/>
      <c r="V487" s="50"/>
      <c r="W487" s="50"/>
      <c r="X487"/>
      <c r="Y487"/>
      <c r="Z487"/>
      <c r="AA487"/>
      <c r="AB487"/>
      <c r="AC487"/>
      <c r="AD487"/>
      <c r="AE487"/>
      <c r="AF487"/>
      <c r="AG487"/>
      <c r="AH487"/>
      <c r="AI487"/>
    </row>
    <row r="488" spans="1:35" s="48" customFormat="1">
      <c r="A488" s="3"/>
      <c r="H488"/>
      <c r="J488" s="49"/>
      <c r="K488" s="49"/>
      <c r="L488" s="50"/>
      <c r="M488" s="50"/>
      <c r="N488" s="50"/>
      <c r="O488" s="50"/>
      <c r="P488" s="50"/>
      <c r="Q488" s="50"/>
      <c r="R488" s="47"/>
      <c r="S488" s="50"/>
      <c r="T488" s="50"/>
      <c r="U488" s="50"/>
      <c r="V488" s="50"/>
      <c r="W488" s="50"/>
      <c r="X488"/>
      <c r="Y488"/>
      <c r="Z488"/>
      <c r="AA488"/>
      <c r="AB488"/>
      <c r="AC488"/>
      <c r="AD488"/>
      <c r="AE488"/>
      <c r="AF488"/>
      <c r="AG488"/>
      <c r="AH488"/>
      <c r="AI488"/>
    </row>
    <row r="489" spans="1:35" s="48" customFormat="1">
      <c r="A489" s="3"/>
      <c r="H489"/>
      <c r="J489" s="49"/>
      <c r="K489" s="49"/>
      <c r="L489" s="50"/>
      <c r="M489" s="50"/>
      <c r="N489" s="50"/>
      <c r="O489" s="50"/>
      <c r="P489" s="50"/>
      <c r="Q489" s="50"/>
      <c r="R489" s="47"/>
      <c r="S489" s="50"/>
      <c r="T489" s="50"/>
      <c r="U489" s="50"/>
      <c r="V489" s="50"/>
      <c r="W489" s="50"/>
      <c r="X489"/>
      <c r="Y489"/>
      <c r="Z489"/>
      <c r="AA489"/>
      <c r="AB489"/>
      <c r="AC489"/>
      <c r="AD489"/>
      <c r="AE489"/>
      <c r="AF489"/>
      <c r="AG489"/>
      <c r="AH489"/>
      <c r="AI489"/>
    </row>
    <row r="490" spans="1:35" s="48" customFormat="1">
      <c r="A490" s="3"/>
      <c r="H490"/>
      <c r="J490" s="49"/>
      <c r="K490" s="49"/>
      <c r="L490" s="50"/>
      <c r="M490" s="50"/>
      <c r="N490" s="50"/>
      <c r="O490" s="50"/>
      <c r="P490" s="50"/>
      <c r="Q490" s="50"/>
      <c r="R490" s="47"/>
      <c r="S490" s="50"/>
      <c r="T490" s="50"/>
      <c r="U490" s="50"/>
      <c r="V490" s="50"/>
      <c r="W490" s="50"/>
      <c r="X490"/>
      <c r="Y490"/>
      <c r="Z490"/>
      <c r="AA490"/>
      <c r="AB490"/>
      <c r="AC490"/>
      <c r="AD490"/>
      <c r="AE490"/>
      <c r="AF490"/>
      <c r="AG490"/>
      <c r="AH490"/>
      <c r="AI490"/>
    </row>
    <row r="491" spans="1:35" s="48" customFormat="1">
      <c r="A491" s="3"/>
      <c r="H491"/>
      <c r="J491" s="49"/>
      <c r="K491" s="49"/>
      <c r="L491" s="50"/>
      <c r="M491" s="50"/>
      <c r="N491" s="50"/>
      <c r="O491" s="50"/>
      <c r="P491" s="50"/>
      <c r="Q491" s="50"/>
      <c r="R491" s="47"/>
      <c r="S491" s="50"/>
      <c r="T491" s="50"/>
      <c r="U491" s="50"/>
      <c r="V491" s="50"/>
      <c r="W491" s="50"/>
      <c r="X491"/>
      <c r="Y491"/>
      <c r="Z491"/>
      <c r="AA491"/>
      <c r="AB491"/>
      <c r="AC491"/>
      <c r="AD491"/>
      <c r="AE491"/>
      <c r="AF491"/>
      <c r="AG491"/>
      <c r="AH491"/>
      <c r="AI491"/>
    </row>
    <row r="492" spans="1:35" s="48" customFormat="1">
      <c r="A492" s="3"/>
      <c r="H492"/>
      <c r="J492" s="49"/>
      <c r="K492" s="49"/>
      <c r="L492" s="50"/>
      <c r="M492" s="50"/>
      <c r="N492" s="50"/>
      <c r="O492" s="50"/>
      <c r="P492" s="50"/>
      <c r="Q492" s="50"/>
      <c r="R492" s="47"/>
      <c r="S492" s="50"/>
      <c r="T492" s="50"/>
      <c r="U492" s="50"/>
      <c r="V492" s="50"/>
      <c r="W492" s="50"/>
      <c r="X492"/>
      <c r="Y492"/>
      <c r="Z492"/>
      <c r="AA492"/>
      <c r="AB492"/>
      <c r="AC492"/>
      <c r="AD492"/>
      <c r="AE492"/>
      <c r="AF492"/>
      <c r="AG492"/>
      <c r="AH492"/>
      <c r="AI492"/>
    </row>
    <row r="493" spans="1:35" s="48" customFormat="1">
      <c r="A493" s="3"/>
      <c r="H493"/>
      <c r="J493" s="49"/>
      <c r="K493" s="49"/>
      <c r="L493" s="50"/>
      <c r="M493" s="50"/>
      <c r="N493" s="50"/>
      <c r="O493" s="50"/>
      <c r="P493" s="50"/>
      <c r="Q493" s="50"/>
      <c r="R493" s="47"/>
      <c r="S493" s="50"/>
      <c r="T493" s="50"/>
      <c r="U493" s="50"/>
      <c r="V493" s="50"/>
      <c r="W493" s="50"/>
      <c r="X493"/>
      <c r="Y493"/>
      <c r="Z493"/>
      <c r="AA493"/>
      <c r="AB493"/>
      <c r="AC493"/>
      <c r="AD493"/>
      <c r="AE493"/>
      <c r="AF493"/>
      <c r="AG493"/>
      <c r="AH493"/>
      <c r="AI493"/>
    </row>
    <row r="494" spans="1:35" s="48" customFormat="1">
      <c r="A494" s="3"/>
      <c r="H494"/>
      <c r="J494" s="49"/>
      <c r="K494" s="49"/>
      <c r="L494" s="50"/>
      <c r="M494" s="50"/>
      <c r="N494" s="50"/>
      <c r="O494" s="50"/>
      <c r="P494" s="50"/>
      <c r="Q494" s="50"/>
      <c r="R494" s="47"/>
      <c r="S494" s="50"/>
      <c r="T494" s="50"/>
      <c r="U494" s="50"/>
      <c r="V494" s="50"/>
      <c r="W494" s="50"/>
      <c r="X494"/>
      <c r="Y494"/>
      <c r="Z494"/>
      <c r="AA494"/>
      <c r="AB494"/>
      <c r="AC494"/>
      <c r="AD494"/>
      <c r="AE494"/>
      <c r="AF494"/>
      <c r="AG494"/>
      <c r="AH494"/>
      <c r="AI494"/>
    </row>
    <row r="495" spans="1:35" s="48" customFormat="1">
      <c r="A495" s="3"/>
      <c r="H495"/>
      <c r="J495" s="49"/>
      <c r="K495" s="49"/>
      <c r="L495" s="50"/>
      <c r="M495" s="50"/>
      <c r="N495" s="50"/>
      <c r="O495" s="50"/>
      <c r="P495" s="50"/>
      <c r="Q495" s="50"/>
      <c r="R495" s="47"/>
      <c r="S495" s="50"/>
      <c r="T495" s="50"/>
      <c r="U495" s="50"/>
      <c r="V495" s="50"/>
      <c r="W495" s="50"/>
      <c r="X495"/>
      <c r="Y495"/>
      <c r="Z495"/>
      <c r="AA495"/>
      <c r="AB495"/>
      <c r="AC495"/>
      <c r="AD495"/>
      <c r="AE495"/>
      <c r="AF495"/>
      <c r="AG495"/>
      <c r="AH495"/>
      <c r="AI495"/>
    </row>
    <row r="496" spans="1:35" s="48" customFormat="1">
      <c r="A496" s="3"/>
      <c r="H496"/>
      <c r="J496" s="49"/>
      <c r="K496" s="49"/>
      <c r="L496" s="50"/>
      <c r="M496" s="50"/>
      <c r="N496" s="50"/>
      <c r="O496" s="50"/>
      <c r="P496" s="50"/>
      <c r="Q496" s="50"/>
      <c r="R496" s="47"/>
      <c r="S496" s="50"/>
      <c r="T496" s="50"/>
      <c r="U496" s="50"/>
      <c r="V496" s="50"/>
      <c r="W496" s="50"/>
      <c r="X496"/>
      <c r="Y496"/>
      <c r="Z496"/>
      <c r="AA496"/>
      <c r="AB496"/>
      <c r="AC496"/>
      <c r="AD496"/>
      <c r="AE496"/>
      <c r="AF496"/>
      <c r="AG496"/>
      <c r="AH496"/>
      <c r="AI496"/>
    </row>
    <row r="497" spans="1:35" s="48" customFormat="1">
      <c r="A497" s="3"/>
      <c r="H497"/>
      <c r="J497" s="49"/>
      <c r="K497" s="49"/>
      <c r="L497" s="50"/>
      <c r="M497" s="50"/>
      <c r="N497" s="50"/>
      <c r="O497" s="50"/>
      <c r="P497" s="50"/>
      <c r="Q497" s="50"/>
      <c r="R497" s="47"/>
      <c r="S497" s="50"/>
      <c r="T497" s="50"/>
      <c r="U497" s="50"/>
      <c r="V497" s="50"/>
      <c r="W497" s="50"/>
      <c r="X497"/>
      <c r="Y497"/>
      <c r="Z497"/>
      <c r="AA497"/>
      <c r="AB497"/>
      <c r="AC497"/>
      <c r="AD497"/>
      <c r="AE497"/>
      <c r="AF497"/>
      <c r="AG497"/>
      <c r="AH497"/>
      <c r="AI497"/>
    </row>
    <row r="498" spans="1:35" s="48" customFormat="1">
      <c r="A498" s="3"/>
      <c r="H498"/>
      <c r="J498" s="49"/>
      <c r="K498" s="49"/>
      <c r="L498" s="50"/>
      <c r="M498" s="50"/>
      <c r="N498" s="50"/>
      <c r="O498" s="50"/>
      <c r="P498" s="50"/>
      <c r="Q498" s="50"/>
      <c r="R498" s="47"/>
      <c r="S498" s="50"/>
      <c r="T498" s="50"/>
      <c r="U498" s="50"/>
      <c r="V498" s="50"/>
      <c r="W498" s="50"/>
      <c r="X498"/>
      <c r="Y498"/>
      <c r="Z498"/>
      <c r="AA498"/>
      <c r="AB498"/>
      <c r="AC498"/>
      <c r="AD498"/>
      <c r="AE498"/>
      <c r="AF498"/>
      <c r="AG498"/>
      <c r="AH498"/>
      <c r="AI498"/>
    </row>
    <row r="499" spans="1:35" s="48" customFormat="1">
      <c r="A499" s="3"/>
      <c r="H499"/>
      <c r="J499" s="49"/>
      <c r="K499" s="49"/>
      <c r="L499" s="50"/>
      <c r="M499" s="50"/>
      <c r="N499" s="50"/>
      <c r="O499" s="50"/>
      <c r="P499" s="50"/>
      <c r="Q499" s="50"/>
      <c r="R499" s="47"/>
      <c r="S499" s="50"/>
      <c r="T499" s="50"/>
      <c r="U499" s="50"/>
      <c r="V499" s="50"/>
      <c r="W499" s="50"/>
      <c r="X499"/>
      <c r="Y499"/>
      <c r="Z499"/>
      <c r="AA499"/>
      <c r="AB499"/>
      <c r="AC499"/>
      <c r="AD499"/>
      <c r="AE499"/>
      <c r="AF499"/>
      <c r="AG499"/>
      <c r="AH499"/>
      <c r="AI499"/>
    </row>
    <row r="500" spans="1:35" s="48" customFormat="1">
      <c r="A500" s="3"/>
      <c r="H500"/>
      <c r="J500" s="49"/>
      <c r="K500" s="49"/>
      <c r="L500" s="50"/>
      <c r="M500" s="50"/>
      <c r="N500" s="50"/>
      <c r="O500" s="50"/>
      <c r="P500" s="50"/>
      <c r="Q500" s="50"/>
      <c r="R500" s="47"/>
      <c r="S500" s="50"/>
      <c r="T500" s="50"/>
      <c r="U500" s="50"/>
      <c r="V500" s="50"/>
      <c r="W500" s="50"/>
      <c r="X500"/>
      <c r="Y500"/>
      <c r="Z500"/>
      <c r="AA500"/>
      <c r="AB500"/>
      <c r="AC500"/>
      <c r="AD500"/>
      <c r="AE500"/>
      <c r="AF500"/>
      <c r="AG500"/>
      <c r="AH500"/>
      <c r="AI500"/>
    </row>
    <row r="501" spans="1:35" s="48" customFormat="1">
      <c r="A501" s="3"/>
      <c r="H501"/>
      <c r="J501" s="49"/>
      <c r="K501" s="49"/>
      <c r="L501" s="50"/>
      <c r="M501" s="50"/>
      <c r="N501" s="50"/>
      <c r="O501" s="50"/>
      <c r="P501" s="50"/>
      <c r="Q501" s="50"/>
      <c r="R501" s="47"/>
      <c r="S501" s="50"/>
      <c r="T501" s="50"/>
      <c r="U501" s="50"/>
      <c r="V501" s="50"/>
      <c r="W501" s="50"/>
      <c r="X501"/>
      <c r="Y501"/>
      <c r="Z501"/>
      <c r="AA501"/>
      <c r="AB501"/>
      <c r="AC501"/>
      <c r="AD501"/>
      <c r="AE501"/>
      <c r="AF501"/>
      <c r="AG501"/>
      <c r="AH501"/>
      <c r="AI501"/>
    </row>
    <row r="502" spans="1:35" s="48" customFormat="1">
      <c r="A502" s="3"/>
      <c r="H502"/>
      <c r="J502" s="49"/>
      <c r="K502" s="49"/>
      <c r="L502" s="50"/>
      <c r="M502" s="50"/>
      <c r="N502" s="50"/>
      <c r="O502" s="50"/>
      <c r="P502" s="50"/>
      <c r="Q502" s="50"/>
      <c r="R502" s="47"/>
      <c r="S502" s="50"/>
      <c r="T502" s="50"/>
      <c r="U502" s="50"/>
      <c r="V502" s="50"/>
      <c r="W502" s="50"/>
      <c r="X502"/>
      <c r="Y502"/>
      <c r="Z502"/>
      <c r="AA502"/>
      <c r="AB502"/>
      <c r="AC502"/>
      <c r="AD502"/>
      <c r="AE502"/>
      <c r="AF502"/>
      <c r="AG502"/>
      <c r="AH502"/>
      <c r="AI502"/>
    </row>
    <row r="503" spans="1:35" s="48" customFormat="1">
      <c r="A503" s="3"/>
      <c r="H503"/>
      <c r="J503" s="49"/>
      <c r="K503" s="49"/>
      <c r="L503" s="50"/>
      <c r="M503" s="50"/>
      <c r="N503" s="50"/>
      <c r="O503" s="50"/>
      <c r="P503" s="50"/>
      <c r="Q503" s="50"/>
      <c r="R503" s="47"/>
      <c r="S503" s="50"/>
      <c r="T503" s="50"/>
      <c r="U503" s="50"/>
      <c r="V503" s="50"/>
      <c r="W503" s="50"/>
      <c r="X503"/>
      <c r="Y503"/>
      <c r="Z503"/>
      <c r="AA503"/>
      <c r="AB503"/>
      <c r="AC503"/>
      <c r="AD503"/>
      <c r="AE503"/>
      <c r="AF503"/>
      <c r="AG503"/>
      <c r="AH503"/>
      <c r="AI503"/>
    </row>
    <row r="504" spans="1:35" s="48" customFormat="1">
      <c r="A504" s="3"/>
      <c r="H504"/>
      <c r="J504" s="49"/>
      <c r="K504" s="49"/>
      <c r="L504" s="50"/>
      <c r="M504" s="50"/>
      <c r="N504" s="50"/>
      <c r="O504" s="50"/>
      <c r="P504" s="50"/>
      <c r="Q504" s="50"/>
      <c r="R504" s="47"/>
      <c r="S504" s="50"/>
      <c r="T504" s="50"/>
      <c r="U504" s="50"/>
      <c r="V504" s="50"/>
      <c r="W504" s="50"/>
      <c r="X504"/>
      <c r="Y504"/>
      <c r="Z504"/>
      <c r="AA504"/>
      <c r="AB504"/>
      <c r="AC504"/>
      <c r="AD504"/>
      <c r="AE504"/>
      <c r="AF504"/>
      <c r="AG504"/>
      <c r="AH504"/>
      <c r="AI504"/>
    </row>
    <row r="505" spans="1:35" s="48" customFormat="1">
      <c r="A505" s="3"/>
      <c r="H505"/>
      <c r="J505" s="49"/>
      <c r="K505" s="49"/>
      <c r="L505" s="50"/>
      <c r="M505" s="50"/>
      <c r="N505" s="50"/>
      <c r="O505" s="50"/>
      <c r="P505" s="50"/>
      <c r="Q505" s="50"/>
      <c r="R505" s="47"/>
      <c r="S505" s="50"/>
      <c r="T505" s="50"/>
      <c r="U505" s="50"/>
      <c r="V505" s="50"/>
      <c r="W505" s="50"/>
      <c r="X505"/>
      <c r="Y505"/>
      <c r="Z505"/>
      <c r="AA505"/>
      <c r="AB505"/>
      <c r="AC505"/>
      <c r="AD505"/>
      <c r="AE505"/>
      <c r="AF505"/>
      <c r="AG505"/>
      <c r="AH505"/>
      <c r="AI505"/>
    </row>
    <row r="506" spans="1:35" s="48" customFormat="1">
      <c r="A506" s="3"/>
      <c r="H506"/>
      <c r="J506" s="49"/>
      <c r="K506" s="49"/>
      <c r="L506" s="50"/>
      <c r="M506" s="50"/>
      <c r="N506" s="50"/>
      <c r="O506" s="50"/>
      <c r="P506" s="50"/>
      <c r="Q506" s="50"/>
      <c r="R506" s="47"/>
      <c r="S506" s="50"/>
      <c r="T506" s="50"/>
      <c r="U506" s="50"/>
      <c r="V506" s="50"/>
      <c r="W506" s="50"/>
      <c r="X506"/>
      <c r="Y506"/>
      <c r="Z506"/>
      <c r="AA506"/>
      <c r="AB506"/>
      <c r="AC506"/>
      <c r="AD506"/>
      <c r="AE506"/>
      <c r="AF506"/>
      <c r="AG506"/>
      <c r="AH506"/>
      <c r="AI506"/>
    </row>
    <row r="507" spans="1:35" s="48" customFormat="1">
      <c r="A507" s="3"/>
      <c r="H507"/>
      <c r="J507" s="49"/>
      <c r="K507" s="49"/>
      <c r="L507" s="50"/>
      <c r="M507" s="50"/>
      <c r="N507" s="50"/>
      <c r="O507" s="50"/>
      <c r="P507" s="50"/>
      <c r="Q507" s="50"/>
      <c r="R507" s="47"/>
      <c r="S507" s="50"/>
      <c r="T507" s="50"/>
      <c r="U507" s="50"/>
      <c r="V507" s="50"/>
      <c r="W507" s="50"/>
      <c r="X507"/>
      <c r="Y507"/>
      <c r="Z507"/>
      <c r="AA507"/>
      <c r="AB507"/>
      <c r="AC507"/>
      <c r="AD507"/>
      <c r="AE507"/>
      <c r="AF507"/>
      <c r="AG507"/>
      <c r="AH507"/>
      <c r="AI507"/>
    </row>
    <row r="508" spans="1:35" s="48" customFormat="1">
      <c r="A508" s="3"/>
      <c r="H508"/>
      <c r="J508" s="49"/>
      <c r="K508" s="49"/>
      <c r="L508" s="50"/>
      <c r="M508" s="50"/>
      <c r="N508" s="50"/>
      <c r="O508" s="50"/>
      <c r="P508" s="50"/>
      <c r="Q508" s="50"/>
      <c r="R508" s="47"/>
      <c r="S508" s="50"/>
      <c r="T508" s="50"/>
      <c r="U508" s="50"/>
      <c r="V508" s="50"/>
      <c r="W508" s="50"/>
      <c r="X508"/>
      <c r="Y508"/>
      <c r="Z508"/>
      <c r="AA508"/>
      <c r="AB508"/>
      <c r="AC508"/>
      <c r="AD508"/>
      <c r="AE508"/>
      <c r="AF508"/>
      <c r="AG508"/>
      <c r="AH508"/>
      <c r="AI508"/>
    </row>
    <row r="509" spans="1:35" s="48" customFormat="1">
      <c r="A509" s="3"/>
      <c r="H509"/>
      <c r="J509" s="49"/>
      <c r="K509" s="49"/>
      <c r="L509" s="50"/>
      <c r="M509" s="50"/>
      <c r="N509" s="50"/>
      <c r="O509" s="50"/>
      <c r="P509" s="50"/>
      <c r="Q509" s="50"/>
      <c r="R509" s="47"/>
      <c r="S509" s="50"/>
      <c r="T509" s="50"/>
      <c r="U509" s="50"/>
      <c r="V509" s="50"/>
      <c r="W509" s="50"/>
      <c r="X509"/>
      <c r="Y509"/>
      <c r="Z509"/>
      <c r="AA509"/>
      <c r="AB509"/>
      <c r="AC509"/>
      <c r="AD509"/>
      <c r="AE509"/>
      <c r="AF509"/>
      <c r="AG509"/>
      <c r="AH509"/>
      <c r="AI509"/>
    </row>
    <row r="510" spans="1:35" s="48" customFormat="1">
      <c r="A510" s="3"/>
      <c r="H510"/>
      <c r="J510" s="49"/>
      <c r="K510" s="49"/>
      <c r="L510" s="50"/>
      <c r="M510" s="50"/>
      <c r="N510" s="50"/>
      <c r="O510" s="50"/>
      <c r="P510" s="50"/>
      <c r="Q510" s="50"/>
      <c r="R510" s="47"/>
      <c r="S510" s="50"/>
      <c r="T510" s="50"/>
      <c r="U510" s="50"/>
      <c r="V510" s="50"/>
      <c r="W510" s="50"/>
      <c r="X510"/>
      <c r="Y510"/>
      <c r="Z510"/>
      <c r="AA510"/>
      <c r="AB510"/>
      <c r="AC510"/>
      <c r="AD510"/>
      <c r="AE510"/>
      <c r="AF510"/>
      <c r="AG510"/>
      <c r="AH510"/>
      <c r="AI510"/>
    </row>
    <row r="511" spans="1:35" s="48" customFormat="1">
      <c r="A511" s="3"/>
      <c r="H511"/>
      <c r="J511" s="49"/>
      <c r="K511" s="49"/>
      <c r="L511" s="50"/>
      <c r="M511" s="50"/>
      <c r="N511" s="50"/>
      <c r="O511" s="50"/>
      <c r="P511" s="50"/>
      <c r="Q511" s="50"/>
      <c r="R511" s="47"/>
      <c r="S511" s="50"/>
      <c r="T511" s="50"/>
      <c r="U511" s="50"/>
      <c r="V511" s="50"/>
      <c r="W511" s="50"/>
      <c r="X511"/>
      <c r="Y511"/>
      <c r="Z511"/>
      <c r="AA511"/>
      <c r="AB511"/>
      <c r="AC511"/>
      <c r="AD511"/>
      <c r="AE511"/>
      <c r="AF511"/>
      <c r="AG511"/>
      <c r="AH511"/>
      <c r="AI511"/>
    </row>
    <row r="512" spans="1:35" s="48" customFormat="1">
      <c r="A512" s="3"/>
      <c r="H512"/>
      <c r="J512" s="49"/>
      <c r="K512" s="49"/>
      <c r="L512" s="50"/>
      <c r="M512" s="50"/>
      <c r="N512" s="50"/>
      <c r="O512" s="50"/>
      <c r="P512" s="50"/>
      <c r="Q512" s="50"/>
      <c r="R512" s="47"/>
      <c r="S512" s="50"/>
      <c r="T512" s="50"/>
      <c r="U512" s="50"/>
      <c r="V512" s="50"/>
      <c r="W512" s="50"/>
      <c r="X512"/>
      <c r="Y512"/>
      <c r="Z512"/>
      <c r="AA512"/>
      <c r="AB512"/>
      <c r="AC512"/>
      <c r="AD512"/>
      <c r="AE512"/>
      <c r="AF512"/>
      <c r="AG512"/>
      <c r="AH512"/>
      <c r="AI512"/>
    </row>
    <row r="513" spans="1:35" s="48" customFormat="1">
      <c r="A513" s="3"/>
      <c r="H513"/>
      <c r="J513" s="49"/>
      <c r="K513" s="49"/>
      <c r="L513" s="50"/>
      <c r="M513" s="50"/>
      <c r="N513" s="50"/>
      <c r="O513" s="50"/>
      <c r="P513" s="50"/>
      <c r="Q513" s="50"/>
      <c r="R513" s="47"/>
      <c r="S513" s="50"/>
      <c r="T513" s="50"/>
      <c r="U513" s="50"/>
      <c r="V513" s="50"/>
      <c r="W513" s="50"/>
      <c r="X513"/>
      <c r="Y513"/>
      <c r="Z513"/>
      <c r="AA513"/>
      <c r="AB513"/>
      <c r="AC513"/>
      <c r="AD513"/>
      <c r="AE513"/>
      <c r="AF513"/>
      <c r="AG513"/>
      <c r="AH513"/>
      <c r="AI513"/>
    </row>
    <row r="514" spans="1:35" s="48" customFormat="1">
      <c r="A514" s="3"/>
      <c r="H514"/>
      <c r="J514" s="49"/>
      <c r="K514" s="49"/>
      <c r="L514" s="50"/>
      <c r="M514" s="50"/>
      <c r="N514" s="50"/>
      <c r="O514" s="50"/>
      <c r="P514" s="50"/>
      <c r="Q514" s="50"/>
      <c r="R514" s="47"/>
      <c r="S514" s="50"/>
      <c r="T514" s="50"/>
      <c r="U514" s="50"/>
      <c r="V514" s="50"/>
      <c r="W514" s="50"/>
      <c r="X514"/>
      <c r="Y514"/>
      <c r="Z514"/>
      <c r="AA514"/>
      <c r="AB514"/>
      <c r="AC514"/>
      <c r="AD514"/>
      <c r="AE514"/>
      <c r="AF514"/>
      <c r="AG514"/>
      <c r="AH514"/>
      <c r="AI514"/>
    </row>
    <row r="515" spans="1:35" s="48" customFormat="1">
      <c r="A515" s="3"/>
      <c r="H515"/>
      <c r="J515" s="49"/>
      <c r="K515" s="49"/>
      <c r="L515" s="50"/>
      <c r="M515" s="50"/>
      <c r="N515" s="50"/>
      <c r="O515" s="50"/>
      <c r="P515" s="50"/>
      <c r="Q515" s="50"/>
      <c r="R515" s="47"/>
      <c r="S515" s="50"/>
      <c r="T515" s="50"/>
      <c r="U515" s="50"/>
      <c r="V515" s="50"/>
      <c r="W515" s="50"/>
      <c r="X515"/>
      <c r="Y515"/>
      <c r="Z515"/>
      <c r="AA515"/>
      <c r="AB515"/>
      <c r="AC515"/>
      <c r="AD515"/>
      <c r="AE515"/>
      <c r="AF515"/>
      <c r="AG515"/>
      <c r="AH515"/>
      <c r="AI515"/>
    </row>
    <row r="516" spans="1:35" s="48" customFormat="1">
      <c r="A516" s="3"/>
      <c r="H516"/>
      <c r="J516" s="49"/>
      <c r="K516" s="49"/>
      <c r="L516" s="50"/>
      <c r="M516" s="50"/>
      <c r="N516" s="50"/>
      <c r="O516" s="50"/>
      <c r="P516" s="50"/>
      <c r="Q516" s="50"/>
      <c r="R516" s="47"/>
      <c r="S516" s="50"/>
      <c r="T516" s="50"/>
      <c r="U516" s="50"/>
      <c r="V516" s="50"/>
      <c r="W516" s="50"/>
      <c r="X516"/>
      <c r="Y516"/>
      <c r="Z516"/>
      <c r="AA516"/>
      <c r="AB516"/>
      <c r="AC516"/>
      <c r="AD516"/>
      <c r="AE516"/>
      <c r="AF516"/>
      <c r="AG516"/>
      <c r="AH516"/>
      <c r="AI516"/>
    </row>
    <row r="517" spans="1:35" s="48" customFormat="1">
      <c r="A517" s="3"/>
      <c r="H517"/>
      <c r="J517" s="49"/>
      <c r="K517" s="49"/>
      <c r="L517" s="50"/>
      <c r="M517" s="50"/>
      <c r="N517" s="50"/>
      <c r="O517" s="50"/>
      <c r="P517" s="50"/>
      <c r="Q517" s="50"/>
      <c r="R517" s="47"/>
      <c r="S517" s="50"/>
      <c r="T517" s="50"/>
      <c r="U517" s="50"/>
      <c r="V517" s="50"/>
      <c r="W517" s="50"/>
      <c r="X517"/>
      <c r="Y517"/>
      <c r="Z517"/>
      <c r="AA517"/>
      <c r="AB517"/>
      <c r="AC517"/>
      <c r="AD517"/>
      <c r="AE517"/>
      <c r="AF517"/>
      <c r="AG517"/>
      <c r="AH517"/>
      <c r="AI517"/>
    </row>
    <row r="518" spans="1:35" s="48" customFormat="1">
      <c r="A518" s="3"/>
      <c r="H518"/>
      <c r="J518" s="49"/>
      <c r="K518" s="49"/>
      <c r="L518" s="50"/>
      <c r="M518" s="50"/>
      <c r="N518" s="50"/>
      <c r="O518" s="50"/>
      <c r="P518" s="50"/>
      <c r="Q518" s="50"/>
      <c r="R518" s="47"/>
      <c r="S518" s="50"/>
      <c r="T518" s="50"/>
      <c r="U518" s="50"/>
      <c r="V518" s="50"/>
      <c r="W518" s="50"/>
      <c r="X518"/>
      <c r="Y518"/>
      <c r="Z518"/>
      <c r="AA518"/>
      <c r="AB518"/>
      <c r="AC518"/>
      <c r="AD518"/>
      <c r="AE518"/>
      <c r="AF518"/>
      <c r="AG518"/>
      <c r="AH518"/>
      <c r="AI518"/>
    </row>
    <row r="519" spans="1:35" s="48" customFormat="1">
      <c r="A519" s="3"/>
      <c r="H519"/>
      <c r="J519" s="49"/>
      <c r="K519" s="49"/>
      <c r="L519" s="50"/>
      <c r="M519" s="50"/>
      <c r="N519" s="50"/>
      <c r="O519" s="50"/>
      <c r="P519" s="50"/>
      <c r="Q519" s="50"/>
      <c r="R519" s="47"/>
      <c r="S519" s="50"/>
      <c r="T519" s="50"/>
      <c r="U519" s="50"/>
      <c r="V519" s="50"/>
      <c r="W519" s="50"/>
      <c r="X519"/>
      <c r="Y519"/>
      <c r="Z519"/>
      <c r="AA519"/>
      <c r="AB519"/>
      <c r="AC519"/>
      <c r="AD519"/>
      <c r="AE519"/>
      <c r="AF519"/>
      <c r="AG519"/>
      <c r="AH519"/>
      <c r="AI519"/>
    </row>
    <row r="520" spans="1:35" s="48" customFormat="1">
      <c r="A520" s="3"/>
      <c r="H520"/>
      <c r="J520" s="49"/>
      <c r="K520" s="49"/>
      <c r="L520" s="50"/>
      <c r="M520" s="50"/>
      <c r="N520" s="50"/>
      <c r="O520" s="50"/>
      <c r="P520" s="50"/>
      <c r="Q520" s="50"/>
      <c r="R520" s="47"/>
      <c r="S520" s="50"/>
      <c r="T520" s="50"/>
      <c r="U520" s="50"/>
      <c r="V520" s="50"/>
      <c r="W520" s="50"/>
      <c r="X520"/>
      <c r="Y520"/>
      <c r="Z520"/>
      <c r="AA520"/>
      <c r="AB520"/>
      <c r="AC520"/>
      <c r="AD520"/>
      <c r="AE520"/>
      <c r="AF520"/>
      <c r="AG520"/>
      <c r="AH520"/>
      <c r="AI520"/>
    </row>
    <row r="521" spans="1:35" s="48" customFormat="1">
      <c r="A521" s="3"/>
      <c r="H521"/>
      <c r="J521" s="49"/>
      <c r="K521" s="49"/>
      <c r="L521" s="50"/>
      <c r="M521" s="50"/>
      <c r="N521" s="50"/>
      <c r="O521" s="50"/>
      <c r="P521" s="50"/>
      <c r="Q521" s="50"/>
      <c r="R521" s="47"/>
      <c r="S521" s="50"/>
      <c r="T521" s="50"/>
      <c r="U521" s="50"/>
      <c r="V521" s="50"/>
      <c r="W521" s="50"/>
      <c r="X521"/>
      <c r="Y521"/>
      <c r="Z521"/>
      <c r="AA521"/>
      <c r="AB521"/>
      <c r="AC521"/>
      <c r="AD521"/>
      <c r="AE521"/>
      <c r="AF521"/>
      <c r="AG521"/>
      <c r="AH521"/>
      <c r="AI521"/>
    </row>
    <row r="522" spans="1:35" s="48" customFormat="1">
      <c r="A522" s="3"/>
      <c r="H522"/>
      <c r="J522" s="49"/>
      <c r="K522" s="49"/>
      <c r="L522" s="50"/>
      <c r="M522" s="50"/>
      <c r="N522" s="50"/>
      <c r="O522" s="50"/>
      <c r="P522" s="50"/>
      <c r="Q522" s="50"/>
      <c r="R522" s="47"/>
      <c r="S522" s="50"/>
      <c r="T522" s="50"/>
      <c r="U522" s="50"/>
      <c r="V522" s="50"/>
      <c r="W522" s="50"/>
      <c r="X522"/>
      <c r="Y522"/>
      <c r="Z522"/>
      <c r="AA522"/>
      <c r="AB522"/>
      <c r="AC522"/>
      <c r="AD522"/>
      <c r="AE522"/>
      <c r="AF522"/>
      <c r="AG522"/>
      <c r="AH522"/>
      <c r="AI522"/>
    </row>
    <row r="523" spans="1:35" s="48" customFormat="1">
      <c r="A523" s="3"/>
      <c r="H523"/>
      <c r="J523" s="49"/>
      <c r="K523" s="49"/>
      <c r="L523" s="50"/>
      <c r="M523" s="50"/>
      <c r="N523" s="50"/>
      <c r="O523" s="50"/>
      <c r="P523" s="50"/>
      <c r="Q523" s="50"/>
      <c r="R523" s="47"/>
      <c r="S523" s="50"/>
      <c r="T523" s="50"/>
      <c r="U523" s="50"/>
      <c r="V523" s="50"/>
      <c r="W523" s="50"/>
      <c r="X523"/>
      <c r="Y523"/>
      <c r="Z523"/>
      <c r="AA523"/>
      <c r="AB523"/>
      <c r="AC523"/>
      <c r="AD523"/>
      <c r="AE523"/>
      <c r="AF523"/>
      <c r="AG523"/>
      <c r="AH523"/>
      <c r="AI523"/>
    </row>
    <row r="524" spans="1:35" s="48" customFormat="1">
      <c r="A524" s="3"/>
      <c r="H524"/>
      <c r="J524" s="49"/>
      <c r="K524" s="49"/>
      <c r="L524" s="50"/>
      <c r="M524" s="50"/>
      <c r="N524" s="50"/>
      <c r="O524" s="50"/>
      <c r="P524" s="50"/>
      <c r="Q524" s="50"/>
      <c r="R524" s="47"/>
      <c r="S524" s="50"/>
      <c r="T524" s="50"/>
      <c r="U524" s="50"/>
      <c r="V524" s="50"/>
      <c r="W524" s="50"/>
      <c r="X524"/>
      <c r="Y524"/>
      <c r="Z524"/>
      <c r="AA524"/>
      <c r="AB524"/>
      <c r="AC524"/>
      <c r="AD524"/>
      <c r="AE524"/>
      <c r="AF524"/>
      <c r="AG524"/>
      <c r="AH524"/>
      <c r="AI524"/>
    </row>
    <row r="525" spans="1:35" s="48" customFormat="1">
      <c r="A525" s="3"/>
      <c r="H525"/>
      <c r="J525" s="49"/>
      <c r="K525" s="49"/>
      <c r="L525" s="50"/>
      <c r="M525" s="50"/>
      <c r="N525" s="50"/>
      <c r="O525" s="50"/>
      <c r="P525" s="50"/>
      <c r="Q525" s="50"/>
      <c r="R525" s="47"/>
      <c r="S525" s="50"/>
      <c r="T525" s="50"/>
      <c r="U525" s="50"/>
      <c r="V525" s="50"/>
      <c r="W525" s="50"/>
      <c r="X525"/>
      <c r="Y525"/>
      <c r="Z525"/>
      <c r="AA525"/>
      <c r="AB525"/>
      <c r="AC525"/>
      <c r="AD525"/>
      <c r="AE525"/>
      <c r="AF525"/>
      <c r="AG525"/>
      <c r="AH525"/>
      <c r="AI525"/>
    </row>
    <row r="526" spans="1:35" s="48" customFormat="1">
      <c r="A526" s="3"/>
      <c r="H526"/>
      <c r="J526" s="49"/>
      <c r="K526" s="49"/>
      <c r="L526" s="50"/>
      <c r="M526" s="50"/>
      <c r="N526" s="50"/>
      <c r="O526" s="50"/>
      <c r="P526" s="50"/>
      <c r="Q526" s="50"/>
      <c r="R526" s="47"/>
      <c r="S526" s="50"/>
      <c r="T526" s="50"/>
      <c r="U526" s="50"/>
      <c r="V526" s="50"/>
      <c r="W526" s="50"/>
      <c r="X526"/>
      <c r="Y526"/>
      <c r="Z526"/>
      <c r="AA526"/>
      <c r="AB526"/>
      <c r="AC526"/>
      <c r="AD526"/>
      <c r="AE526"/>
      <c r="AF526"/>
      <c r="AG526"/>
      <c r="AH526"/>
      <c r="AI526"/>
    </row>
    <row r="527" spans="1:35" s="48" customFormat="1">
      <c r="A527" s="3"/>
      <c r="H527"/>
      <c r="J527" s="49"/>
      <c r="K527" s="49"/>
      <c r="L527" s="50"/>
      <c r="M527" s="50"/>
      <c r="N527" s="50"/>
      <c r="O527" s="50"/>
      <c r="P527" s="50"/>
      <c r="Q527" s="50"/>
      <c r="R527" s="47"/>
      <c r="S527" s="50"/>
      <c r="T527" s="50"/>
      <c r="U527" s="50"/>
      <c r="V527" s="50"/>
      <c r="W527" s="50"/>
      <c r="X527"/>
      <c r="Y527"/>
      <c r="Z527"/>
      <c r="AA527"/>
      <c r="AB527"/>
      <c r="AC527"/>
      <c r="AD527"/>
      <c r="AE527"/>
      <c r="AF527"/>
      <c r="AG527"/>
      <c r="AH527"/>
      <c r="AI527"/>
    </row>
    <row r="528" spans="1:35" s="48" customFormat="1">
      <c r="A528" s="3"/>
      <c r="H528"/>
      <c r="J528" s="49"/>
      <c r="K528" s="49"/>
      <c r="L528" s="50"/>
      <c r="M528" s="50"/>
      <c r="N528" s="50"/>
      <c r="O528" s="50"/>
      <c r="P528" s="50"/>
      <c r="Q528" s="50"/>
      <c r="R528" s="47"/>
      <c r="S528" s="50"/>
      <c r="T528" s="50"/>
      <c r="U528" s="50"/>
      <c r="V528" s="50"/>
      <c r="W528" s="50"/>
      <c r="X528"/>
      <c r="Y528"/>
      <c r="Z528"/>
      <c r="AA528"/>
      <c r="AB528"/>
      <c r="AC528"/>
      <c r="AD528"/>
      <c r="AE528"/>
      <c r="AF528"/>
      <c r="AG528"/>
      <c r="AH528"/>
      <c r="AI528"/>
    </row>
    <row r="529" spans="1:35" s="48" customFormat="1">
      <c r="A529" s="3"/>
      <c r="H529"/>
      <c r="J529" s="49"/>
      <c r="K529" s="49"/>
      <c r="L529" s="50"/>
      <c r="M529" s="50"/>
      <c r="N529" s="50"/>
      <c r="O529" s="50"/>
      <c r="P529" s="50"/>
      <c r="Q529" s="50"/>
      <c r="R529" s="47"/>
      <c r="S529" s="50"/>
      <c r="T529" s="50"/>
      <c r="U529" s="50"/>
      <c r="V529" s="50"/>
      <c r="W529" s="50"/>
      <c r="X529"/>
      <c r="Y529"/>
      <c r="Z529"/>
      <c r="AA529"/>
      <c r="AB529"/>
      <c r="AC529"/>
      <c r="AD529"/>
      <c r="AE529"/>
      <c r="AF529"/>
      <c r="AG529"/>
      <c r="AH529"/>
      <c r="AI529"/>
    </row>
    <row r="530" spans="1:35" s="48" customFormat="1">
      <c r="A530" s="3"/>
      <c r="H530"/>
      <c r="J530" s="49"/>
      <c r="K530" s="49"/>
      <c r="L530" s="50"/>
      <c r="M530" s="50"/>
      <c r="N530" s="50"/>
      <c r="O530" s="50"/>
      <c r="P530" s="50"/>
      <c r="Q530" s="50"/>
      <c r="R530" s="47"/>
      <c r="S530" s="50"/>
      <c r="T530" s="50"/>
      <c r="U530" s="50"/>
      <c r="V530" s="50"/>
      <c r="W530" s="50"/>
      <c r="X530"/>
      <c r="Y530"/>
      <c r="Z530"/>
      <c r="AA530"/>
      <c r="AB530"/>
      <c r="AC530"/>
      <c r="AD530"/>
      <c r="AE530"/>
      <c r="AF530"/>
      <c r="AG530"/>
      <c r="AH530"/>
      <c r="AI530"/>
    </row>
    <row r="531" spans="1:35" s="48" customFormat="1">
      <c r="A531" s="3"/>
      <c r="H531"/>
      <c r="J531" s="49"/>
      <c r="K531" s="49"/>
      <c r="L531" s="50"/>
      <c r="M531" s="50"/>
      <c r="N531" s="50"/>
      <c r="O531" s="50"/>
      <c r="P531" s="50"/>
      <c r="Q531" s="50"/>
      <c r="R531" s="47"/>
      <c r="S531" s="50"/>
      <c r="T531" s="50"/>
      <c r="U531" s="50"/>
      <c r="V531" s="50"/>
      <c r="W531" s="50"/>
      <c r="X531"/>
      <c r="Y531"/>
      <c r="Z531"/>
      <c r="AA531"/>
      <c r="AB531"/>
      <c r="AC531"/>
      <c r="AD531"/>
      <c r="AE531"/>
      <c r="AF531"/>
      <c r="AG531"/>
      <c r="AH531"/>
      <c r="AI531"/>
    </row>
    <row r="532" spans="1:35" s="48" customFormat="1">
      <c r="A532" s="3"/>
      <c r="H532"/>
      <c r="J532" s="49"/>
      <c r="K532" s="49"/>
      <c r="L532" s="50"/>
      <c r="M532" s="50"/>
      <c r="N532" s="50"/>
      <c r="O532" s="50"/>
      <c r="P532" s="50"/>
      <c r="Q532" s="50"/>
      <c r="R532" s="47"/>
      <c r="S532" s="50"/>
      <c r="T532" s="50"/>
      <c r="U532" s="50"/>
      <c r="V532" s="50"/>
      <c r="W532" s="50"/>
      <c r="X532"/>
      <c r="Y532"/>
      <c r="Z532"/>
      <c r="AA532"/>
      <c r="AB532"/>
      <c r="AC532"/>
      <c r="AD532"/>
      <c r="AE532"/>
      <c r="AF532"/>
      <c r="AG532"/>
      <c r="AH532"/>
      <c r="AI532"/>
    </row>
    <row r="533" spans="1:35" s="48" customFormat="1">
      <c r="A533" s="3"/>
      <c r="H533"/>
      <c r="J533" s="49"/>
      <c r="K533" s="49"/>
      <c r="L533" s="50"/>
      <c r="M533" s="50"/>
      <c r="N533" s="50"/>
      <c r="O533" s="50"/>
      <c r="P533" s="50"/>
      <c r="Q533" s="50"/>
      <c r="R533" s="47"/>
      <c r="S533" s="50"/>
      <c r="T533" s="50"/>
      <c r="U533" s="50"/>
      <c r="V533" s="50"/>
      <c r="W533" s="50"/>
      <c r="X533"/>
      <c r="Y533"/>
      <c r="Z533"/>
      <c r="AA533"/>
      <c r="AB533"/>
      <c r="AC533"/>
      <c r="AD533"/>
      <c r="AE533"/>
      <c r="AF533"/>
      <c r="AG533"/>
      <c r="AH533"/>
      <c r="AI533"/>
    </row>
    <row r="534" spans="1:35" s="48" customFormat="1">
      <c r="A534" s="3"/>
      <c r="H534"/>
      <c r="J534" s="49"/>
      <c r="K534" s="49"/>
      <c r="L534" s="50"/>
      <c r="M534" s="50"/>
      <c r="N534" s="50"/>
      <c r="O534" s="50"/>
      <c r="P534" s="50"/>
      <c r="Q534" s="50"/>
      <c r="R534" s="47"/>
      <c r="S534" s="50"/>
      <c r="T534" s="50"/>
      <c r="U534" s="50"/>
      <c r="V534" s="50"/>
      <c r="W534" s="50"/>
      <c r="X534"/>
      <c r="Y534"/>
      <c r="Z534"/>
      <c r="AA534"/>
      <c r="AB534"/>
      <c r="AC534"/>
      <c r="AD534"/>
      <c r="AE534"/>
      <c r="AF534"/>
      <c r="AG534"/>
      <c r="AH534"/>
      <c r="AI534"/>
    </row>
    <row r="535" spans="1:35" s="48" customFormat="1">
      <c r="A535" s="3"/>
      <c r="H535"/>
      <c r="J535" s="49"/>
      <c r="K535" s="49"/>
      <c r="L535" s="50"/>
      <c r="M535" s="50"/>
      <c r="N535" s="50"/>
      <c r="O535" s="50"/>
      <c r="P535" s="50"/>
      <c r="Q535" s="50"/>
      <c r="R535" s="47"/>
      <c r="S535" s="50"/>
      <c r="T535" s="50"/>
      <c r="U535" s="50"/>
      <c r="V535" s="50"/>
      <c r="W535" s="50"/>
      <c r="X535"/>
      <c r="Y535"/>
      <c r="Z535"/>
      <c r="AA535"/>
      <c r="AB535"/>
      <c r="AC535"/>
      <c r="AD535"/>
      <c r="AE535"/>
      <c r="AF535"/>
      <c r="AG535"/>
      <c r="AH535"/>
      <c r="AI535"/>
    </row>
    <row r="536" spans="1:35" s="48" customFormat="1">
      <c r="A536" s="3"/>
      <c r="H536"/>
      <c r="J536" s="49"/>
      <c r="K536" s="49"/>
      <c r="L536" s="50"/>
      <c r="M536" s="50"/>
      <c r="N536" s="50"/>
      <c r="O536" s="50"/>
      <c r="P536" s="50"/>
      <c r="Q536" s="50"/>
      <c r="R536" s="47"/>
      <c r="S536" s="50"/>
      <c r="T536" s="50"/>
      <c r="U536" s="50"/>
      <c r="V536" s="50"/>
      <c r="W536" s="50"/>
      <c r="X536"/>
      <c r="Y536"/>
      <c r="Z536"/>
      <c r="AA536"/>
      <c r="AB536"/>
      <c r="AC536"/>
      <c r="AD536"/>
      <c r="AE536"/>
      <c r="AF536"/>
      <c r="AG536"/>
      <c r="AH536"/>
      <c r="AI536"/>
    </row>
    <row r="537" spans="1:35" s="48" customFormat="1">
      <c r="A537" s="3"/>
      <c r="H537"/>
      <c r="J537" s="49"/>
      <c r="K537" s="49"/>
      <c r="L537" s="50"/>
      <c r="M537" s="50"/>
      <c r="N537" s="50"/>
      <c r="O537" s="50"/>
      <c r="P537" s="50"/>
      <c r="Q537" s="50"/>
      <c r="R537" s="47"/>
      <c r="S537" s="50"/>
      <c r="T537" s="50"/>
      <c r="U537" s="50"/>
      <c r="V537" s="50"/>
      <c r="W537" s="50"/>
      <c r="X537"/>
      <c r="Y537"/>
      <c r="Z537"/>
      <c r="AA537"/>
      <c r="AB537"/>
      <c r="AC537"/>
      <c r="AD537"/>
      <c r="AE537"/>
      <c r="AF537"/>
      <c r="AG537"/>
      <c r="AH537"/>
      <c r="AI537"/>
    </row>
    <row r="538" spans="1:35" s="48" customFormat="1">
      <c r="A538" s="3"/>
      <c r="H538"/>
      <c r="J538" s="49"/>
      <c r="K538" s="49"/>
      <c r="L538" s="50"/>
      <c r="M538" s="50"/>
      <c r="N538" s="50"/>
      <c r="O538" s="50"/>
      <c r="P538" s="50"/>
      <c r="Q538" s="50"/>
      <c r="R538" s="47"/>
      <c r="S538" s="50"/>
      <c r="T538" s="50"/>
      <c r="U538" s="50"/>
      <c r="V538" s="50"/>
      <c r="W538" s="50"/>
      <c r="X538"/>
      <c r="Y538"/>
      <c r="Z538"/>
      <c r="AA538"/>
      <c r="AB538"/>
      <c r="AC538"/>
      <c r="AD538"/>
      <c r="AE538"/>
      <c r="AF538"/>
      <c r="AG538"/>
      <c r="AH538"/>
      <c r="AI538"/>
    </row>
    <row r="539" spans="1:35" s="48" customFormat="1">
      <c r="A539" s="3"/>
      <c r="H539"/>
      <c r="J539" s="49"/>
      <c r="K539" s="49"/>
      <c r="L539" s="50"/>
      <c r="M539" s="50"/>
      <c r="N539" s="50"/>
      <c r="O539" s="50"/>
      <c r="P539" s="50"/>
      <c r="Q539" s="50"/>
      <c r="R539" s="47"/>
      <c r="S539" s="50"/>
      <c r="T539" s="50"/>
      <c r="U539" s="50"/>
      <c r="V539" s="50"/>
      <c r="W539" s="50"/>
      <c r="X539"/>
      <c r="Y539"/>
      <c r="Z539"/>
      <c r="AA539"/>
      <c r="AB539"/>
      <c r="AC539"/>
      <c r="AD539"/>
      <c r="AE539"/>
      <c r="AF539"/>
      <c r="AG539"/>
      <c r="AH539"/>
      <c r="AI539"/>
    </row>
    <row r="540" spans="1:35" s="48" customFormat="1">
      <c r="A540" s="3"/>
      <c r="H540"/>
      <c r="J540" s="49"/>
      <c r="K540" s="49"/>
      <c r="L540" s="50"/>
      <c r="M540" s="50"/>
      <c r="N540" s="50"/>
      <c r="O540" s="50"/>
      <c r="P540" s="50"/>
      <c r="Q540" s="50"/>
      <c r="R540" s="47"/>
      <c r="S540" s="50"/>
      <c r="T540" s="50"/>
      <c r="U540" s="50"/>
      <c r="V540" s="50"/>
      <c r="W540" s="50"/>
      <c r="X540"/>
      <c r="Y540"/>
      <c r="Z540"/>
      <c r="AA540"/>
      <c r="AB540"/>
      <c r="AC540"/>
      <c r="AD540"/>
      <c r="AE540"/>
      <c r="AF540"/>
      <c r="AG540"/>
      <c r="AH540"/>
      <c r="AI540"/>
    </row>
    <row r="541" spans="1:35" s="48" customFormat="1">
      <c r="A541" s="3"/>
      <c r="H541"/>
      <c r="J541" s="49"/>
      <c r="K541" s="49"/>
      <c r="L541" s="50"/>
      <c r="M541" s="50"/>
      <c r="N541" s="50"/>
      <c r="O541" s="50"/>
      <c r="P541" s="50"/>
      <c r="Q541" s="50"/>
      <c r="R541" s="47"/>
      <c r="S541" s="50"/>
      <c r="T541" s="50"/>
      <c r="U541" s="50"/>
      <c r="V541" s="50"/>
      <c r="W541" s="50"/>
      <c r="X541"/>
      <c r="Y541"/>
      <c r="Z541"/>
      <c r="AA541"/>
      <c r="AB541"/>
      <c r="AC541"/>
      <c r="AD541"/>
      <c r="AE541"/>
      <c r="AF541"/>
      <c r="AG541"/>
      <c r="AH541"/>
      <c r="AI541"/>
    </row>
    <row r="542" spans="1:35" s="48" customFormat="1">
      <c r="A542" s="3"/>
      <c r="H542"/>
      <c r="J542" s="49"/>
      <c r="K542" s="49"/>
      <c r="L542" s="50"/>
      <c r="M542" s="50"/>
      <c r="N542" s="50"/>
      <c r="O542" s="50"/>
      <c r="P542" s="50"/>
      <c r="Q542" s="50"/>
      <c r="R542" s="47"/>
      <c r="S542" s="50"/>
      <c r="T542" s="50"/>
      <c r="U542" s="50"/>
      <c r="V542" s="50"/>
      <c r="W542" s="50"/>
      <c r="X542"/>
      <c r="Y542"/>
      <c r="Z542"/>
      <c r="AA542"/>
      <c r="AB542"/>
      <c r="AC542"/>
      <c r="AD542"/>
      <c r="AE542"/>
      <c r="AF542"/>
      <c r="AG542"/>
      <c r="AH542"/>
      <c r="AI542"/>
    </row>
    <row r="543" spans="1:35" s="48" customFormat="1">
      <c r="A543" s="3"/>
      <c r="H543"/>
      <c r="J543" s="49"/>
      <c r="K543" s="49"/>
      <c r="L543" s="50"/>
      <c r="M543" s="50"/>
      <c r="N543" s="50"/>
      <c r="O543" s="50"/>
      <c r="P543" s="50"/>
      <c r="Q543" s="50"/>
      <c r="R543" s="47"/>
      <c r="S543" s="50"/>
      <c r="T543" s="50"/>
      <c r="U543" s="50"/>
      <c r="V543" s="50"/>
      <c r="W543" s="50"/>
      <c r="X543"/>
      <c r="Y543"/>
      <c r="Z543"/>
      <c r="AA543"/>
      <c r="AB543"/>
      <c r="AC543"/>
      <c r="AD543"/>
      <c r="AE543"/>
      <c r="AF543"/>
      <c r="AG543"/>
      <c r="AH543"/>
      <c r="AI543"/>
    </row>
    <row r="544" spans="1:35" s="48" customFormat="1">
      <c r="A544" s="3"/>
      <c r="H544"/>
      <c r="J544" s="49"/>
      <c r="K544" s="49"/>
      <c r="L544" s="50"/>
      <c r="M544" s="50"/>
      <c r="N544" s="50"/>
      <c r="O544" s="50"/>
      <c r="P544" s="50"/>
      <c r="Q544" s="50"/>
      <c r="R544" s="47"/>
      <c r="S544" s="50"/>
      <c r="T544" s="50"/>
      <c r="U544" s="50"/>
      <c r="V544" s="50"/>
      <c r="W544" s="50"/>
      <c r="X544"/>
      <c r="Y544"/>
      <c r="Z544"/>
      <c r="AA544"/>
      <c r="AB544"/>
      <c r="AC544"/>
      <c r="AD544"/>
      <c r="AE544"/>
      <c r="AF544"/>
      <c r="AG544"/>
      <c r="AH544"/>
      <c r="AI544"/>
    </row>
    <row r="545" spans="1:35" s="48" customFormat="1">
      <c r="A545" s="3"/>
      <c r="H545"/>
      <c r="J545" s="49"/>
      <c r="K545" s="49"/>
      <c r="L545" s="50"/>
      <c r="M545" s="50"/>
      <c r="N545" s="50"/>
      <c r="O545" s="50"/>
      <c r="P545" s="50"/>
      <c r="Q545" s="50"/>
      <c r="R545" s="47"/>
      <c r="S545" s="50"/>
      <c r="T545" s="50"/>
      <c r="U545" s="50"/>
      <c r="V545" s="50"/>
      <c r="W545" s="50"/>
      <c r="X545"/>
      <c r="Y545"/>
      <c r="Z545"/>
      <c r="AA545"/>
      <c r="AB545"/>
      <c r="AC545"/>
      <c r="AD545"/>
      <c r="AE545"/>
      <c r="AF545"/>
      <c r="AG545"/>
      <c r="AH545"/>
      <c r="AI545"/>
    </row>
    <row r="546" spans="1:35" s="48" customFormat="1">
      <c r="A546" s="3"/>
      <c r="H546"/>
      <c r="J546" s="49"/>
      <c r="K546" s="49"/>
      <c r="L546" s="50"/>
      <c r="M546" s="50"/>
      <c r="N546" s="50"/>
      <c r="O546" s="50"/>
      <c r="P546" s="50"/>
      <c r="Q546" s="50"/>
      <c r="R546" s="47"/>
      <c r="S546" s="50"/>
      <c r="T546" s="50"/>
      <c r="U546" s="50"/>
      <c r="V546" s="50"/>
      <c r="W546" s="50"/>
      <c r="X546"/>
      <c r="Y546"/>
      <c r="Z546"/>
      <c r="AA546"/>
      <c r="AB546"/>
      <c r="AC546"/>
      <c r="AD546"/>
      <c r="AE546"/>
      <c r="AF546"/>
      <c r="AG546"/>
      <c r="AH546"/>
      <c r="AI546"/>
    </row>
    <row r="547" spans="1:35" s="48" customFormat="1">
      <c r="A547" s="3"/>
      <c r="H547"/>
      <c r="J547" s="49"/>
      <c r="K547" s="49"/>
      <c r="L547" s="50"/>
      <c r="M547" s="50"/>
      <c r="N547" s="50"/>
      <c r="O547" s="50"/>
      <c r="P547" s="50"/>
      <c r="Q547" s="50"/>
      <c r="R547" s="47"/>
      <c r="S547" s="50"/>
      <c r="T547" s="50"/>
      <c r="U547" s="50"/>
      <c r="V547" s="50"/>
      <c r="W547" s="50"/>
      <c r="X547"/>
      <c r="Y547"/>
      <c r="Z547"/>
      <c r="AA547"/>
      <c r="AB547"/>
      <c r="AC547"/>
      <c r="AD547"/>
      <c r="AE547"/>
      <c r="AF547"/>
      <c r="AG547"/>
      <c r="AH547"/>
      <c r="AI547"/>
    </row>
    <row r="548" spans="1:35" s="48" customFormat="1">
      <c r="A548" s="3"/>
      <c r="H548"/>
      <c r="J548" s="49"/>
      <c r="K548" s="49"/>
      <c r="L548" s="50"/>
      <c r="M548" s="50"/>
      <c r="N548" s="50"/>
      <c r="O548" s="50"/>
      <c r="P548" s="50"/>
      <c r="Q548" s="50"/>
      <c r="R548" s="47"/>
      <c r="S548" s="50"/>
      <c r="T548" s="50"/>
      <c r="U548" s="50"/>
      <c r="V548" s="50"/>
      <c r="W548" s="50"/>
      <c r="X548"/>
      <c r="Y548"/>
      <c r="Z548"/>
      <c r="AA548"/>
      <c r="AB548"/>
      <c r="AC548"/>
      <c r="AD548"/>
      <c r="AE548"/>
      <c r="AF548"/>
      <c r="AG548"/>
      <c r="AH548"/>
      <c r="AI548"/>
    </row>
    <row r="549" spans="1:35" s="48" customFormat="1">
      <c r="A549" s="3"/>
      <c r="H549"/>
      <c r="J549" s="49"/>
      <c r="K549" s="49"/>
      <c r="L549" s="50"/>
      <c r="M549" s="50"/>
      <c r="N549" s="50"/>
      <c r="O549" s="50"/>
      <c r="P549" s="50"/>
      <c r="Q549" s="50"/>
      <c r="R549" s="47"/>
      <c r="S549" s="50"/>
      <c r="T549" s="50"/>
      <c r="U549" s="50"/>
      <c r="V549" s="50"/>
      <c r="W549" s="50"/>
      <c r="X549"/>
      <c r="Y549"/>
      <c r="Z549"/>
      <c r="AA549"/>
      <c r="AB549"/>
      <c r="AC549"/>
      <c r="AD549"/>
      <c r="AE549"/>
      <c r="AF549"/>
      <c r="AG549"/>
      <c r="AH549"/>
      <c r="AI549"/>
    </row>
    <row r="550" spans="1:35" s="48" customFormat="1">
      <c r="A550" s="3"/>
      <c r="H550"/>
      <c r="J550" s="49"/>
      <c r="K550" s="49"/>
      <c r="L550" s="50"/>
      <c r="M550" s="50"/>
      <c r="N550" s="50"/>
      <c r="O550" s="50"/>
      <c r="P550" s="50"/>
      <c r="Q550" s="50"/>
      <c r="R550" s="47"/>
      <c r="S550" s="50"/>
      <c r="T550" s="50"/>
      <c r="U550" s="50"/>
      <c r="V550" s="50"/>
      <c r="W550" s="50"/>
      <c r="X550"/>
      <c r="Y550"/>
      <c r="Z550"/>
      <c r="AA550"/>
      <c r="AB550"/>
      <c r="AC550"/>
      <c r="AD550"/>
      <c r="AE550"/>
      <c r="AF550"/>
      <c r="AG550"/>
      <c r="AH550"/>
      <c r="AI550"/>
    </row>
    <row r="551" spans="1:35" s="48" customFormat="1">
      <c r="A551" s="3"/>
      <c r="H551"/>
      <c r="J551" s="49"/>
      <c r="K551" s="49"/>
      <c r="L551" s="50"/>
      <c r="M551" s="50"/>
      <c r="N551" s="50"/>
      <c r="O551" s="50"/>
      <c r="P551" s="50"/>
      <c r="Q551" s="50"/>
      <c r="R551" s="47"/>
      <c r="S551" s="50"/>
      <c r="T551" s="50"/>
      <c r="U551" s="50"/>
      <c r="V551" s="50"/>
      <c r="W551" s="50"/>
      <c r="X551"/>
      <c r="Y551"/>
      <c r="Z551"/>
      <c r="AA551"/>
      <c r="AB551"/>
      <c r="AC551"/>
      <c r="AD551"/>
      <c r="AE551"/>
      <c r="AF551"/>
      <c r="AG551"/>
      <c r="AH551"/>
      <c r="AI551"/>
    </row>
    <row r="552" spans="1:35" s="48" customFormat="1">
      <c r="A552" s="3"/>
      <c r="H552"/>
      <c r="J552" s="49"/>
      <c r="K552" s="49"/>
      <c r="L552" s="50"/>
      <c r="M552" s="50"/>
      <c r="N552" s="50"/>
      <c r="O552" s="50"/>
      <c r="P552" s="50"/>
      <c r="Q552" s="50"/>
      <c r="R552" s="47"/>
      <c r="S552" s="50"/>
      <c r="T552" s="50"/>
      <c r="U552" s="50"/>
      <c r="V552" s="50"/>
      <c r="W552" s="50"/>
      <c r="X552"/>
      <c r="Y552"/>
      <c r="Z552"/>
      <c r="AA552"/>
      <c r="AB552"/>
      <c r="AC552"/>
      <c r="AD552"/>
      <c r="AE552"/>
      <c r="AF552"/>
      <c r="AG552"/>
      <c r="AH552"/>
      <c r="AI552"/>
    </row>
    <row r="553" spans="1:35" s="48" customFormat="1">
      <c r="A553" s="3"/>
      <c r="H553"/>
      <c r="J553" s="49"/>
      <c r="K553" s="49"/>
      <c r="L553" s="50"/>
      <c r="M553" s="50"/>
      <c r="N553" s="50"/>
      <c r="O553" s="50"/>
      <c r="P553" s="50"/>
      <c r="Q553" s="50"/>
      <c r="R553" s="47"/>
      <c r="S553" s="50"/>
      <c r="T553" s="50"/>
      <c r="U553" s="50"/>
      <c r="V553" s="50"/>
      <c r="W553" s="50"/>
      <c r="X553"/>
      <c r="Y553"/>
      <c r="Z553"/>
      <c r="AA553"/>
      <c r="AB553"/>
      <c r="AC553"/>
      <c r="AD553"/>
      <c r="AE553"/>
      <c r="AF553"/>
      <c r="AG553"/>
      <c r="AH553"/>
      <c r="AI553"/>
    </row>
    <row r="554" spans="1:35" s="48" customFormat="1">
      <c r="A554" s="3"/>
      <c r="H554"/>
      <c r="J554" s="49"/>
      <c r="K554" s="49"/>
      <c r="L554" s="50"/>
      <c r="M554" s="50"/>
      <c r="N554" s="50"/>
      <c r="O554" s="50"/>
      <c r="P554" s="50"/>
      <c r="Q554" s="50"/>
      <c r="R554" s="47"/>
      <c r="S554" s="50"/>
      <c r="T554" s="50"/>
      <c r="U554" s="50"/>
      <c r="V554" s="50"/>
      <c r="W554" s="50"/>
      <c r="X554"/>
      <c r="Y554"/>
      <c r="Z554"/>
      <c r="AA554"/>
      <c r="AB554"/>
      <c r="AC554"/>
      <c r="AD554"/>
      <c r="AE554"/>
      <c r="AF554"/>
      <c r="AG554"/>
      <c r="AH554"/>
      <c r="AI554"/>
    </row>
    <row r="555" spans="1:35" s="48" customFormat="1">
      <c r="A555" s="3"/>
      <c r="H555"/>
      <c r="J555" s="49"/>
      <c r="K555" s="49"/>
      <c r="L555" s="50"/>
      <c r="M555" s="50"/>
      <c r="N555" s="50"/>
      <c r="O555" s="50"/>
      <c r="P555" s="50"/>
      <c r="Q555" s="50"/>
      <c r="R555" s="47"/>
      <c r="S555" s="50"/>
      <c r="T555" s="50"/>
      <c r="U555" s="50"/>
      <c r="V555" s="50"/>
      <c r="W555" s="50"/>
      <c r="X555"/>
      <c r="Y555"/>
      <c r="Z555"/>
      <c r="AA555"/>
      <c r="AB555"/>
      <c r="AC555"/>
      <c r="AD555"/>
      <c r="AE555"/>
      <c r="AF555"/>
      <c r="AG555"/>
      <c r="AH555"/>
      <c r="AI555"/>
    </row>
    <row r="556" spans="1:35" s="48" customFormat="1">
      <c r="A556" s="3"/>
      <c r="H556"/>
      <c r="J556" s="49"/>
      <c r="K556" s="49"/>
      <c r="L556" s="50"/>
      <c r="M556" s="50"/>
      <c r="N556" s="50"/>
      <c r="O556" s="50"/>
      <c r="P556" s="50"/>
      <c r="Q556" s="50"/>
      <c r="R556" s="47"/>
      <c r="S556" s="50"/>
      <c r="T556" s="50"/>
      <c r="U556" s="50"/>
      <c r="V556" s="50"/>
      <c r="W556" s="50"/>
      <c r="X556"/>
      <c r="Y556"/>
      <c r="Z556"/>
      <c r="AA556"/>
      <c r="AB556"/>
      <c r="AC556"/>
      <c r="AD556"/>
      <c r="AE556"/>
      <c r="AF556"/>
      <c r="AG556"/>
      <c r="AH556"/>
      <c r="AI556"/>
    </row>
    <row r="557" spans="1:35" s="48" customFormat="1">
      <c r="A557" s="3"/>
      <c r="H557"/>
      <c r="J557" s="49"/>
      <c r="K557" s="49"/>
      <c r="L557" s="50"/>
      <c r="M557" s="50"/>
      <c r="N557" s="50"/>
      <c r="O557" s="50"/>
      <c r="P557" s="50"/>
      <c r="Q557" s="50"/>
      <c r="R557" s="47"/>
      <c r="S557" s="50"/>
      <c r="T557" s="50"/>
      <c r="U557" s="50"/>
      <c r="V557" s="50"/>
      <c r="W557" s="50"/>
      <c r="X557"/>
      <c r="Y557"/>
      <c r="Z557"/>
      <c r="AA557"/>
      <c r="AB557"/>
      <c r="AC557"/>
      <c r="AD557"/>
      <c r="AE557"/>
      <c r="AF557"/>
      <c r="AG557"/>
      <c r="AH557"/>
      <c r="AI557"/>
    </row>
    <row r="558" spans="1:35" s="48" customFormat="1">
      <c r="A558" s="3"/>
      <c r="H558"/>
      <c r="J558" s="49"/>
      <c r="K558" s="49"/>
      <c r="L558" s="50"/>
      <c r="M558" s="50"/>
      <c r="N558" s="50"/>
      <c r="O558" s="50"/>
      <c r="P558" s="50"/>
      <c r="Q558" s="50"/>
      <c r="R558" s="47"/>
      <c r="S558" s="50"/>
      <c r="T558" s="50"/>
      <c r="U558" s="50"/>
      <c r="V558" s="50"/>
      <c r="W558" s="50"/>
      <c r="X558"/>
      <c r="Y558"/>
      <c r="Z558"/>
      <c r="AA558"/>
      <c r="AB558"/>
      <c r="AC558"/>
      <c r="AD558"/>
      <c r="AE558"/>
      <c r="AF558"/>
      <c r="AG558"/>
      <c r="AH558"/>
      <c r="AI558"/>
    </row>
    <row r="559" spans="1:35" s="48" customFormat="1">
      <c r="A559" s="3"/>
      <c r="H559"/>
      <c r="J559" s="49"/>
      <c r="K559" s="49"/>
      <c r="L559" s="50"/>
      <c r="M559" s="50"/>
      <c r="N559" s="50"/>
      <c r="O559" s="50"/>
      <c r="P559" s="50"/>
      <c r="Q559" s="50"/>
      <c r="R559" s="47"/>
      <c r="S559" s="50"/>
      <c r="T559" s="50"/>
      <c r="U559" s="50"/>
      <c r="V559" s="50"/>
      <c r="W559" s="50"/>
      <c r="X559"/>
      <c r="Y559"/>
      <c r="Z559"/>
      <c r="AA559"/>
      <c r="AB559"/>
      <c r="AC559"/>
      <c r="AD559"/>
      <c r="AE559"/>
      <c r="AF559"/>
      <c r="AG559"/>
      <c r="AH559"/>
      <c r="AI559"/>
    </row>
    <row r="560" spans="1:35" s="48" customFormat="1">
      <c r="A560" s="3"/>
      <c r="H560"/>
      <c r="J560" s="49"/>
      <c r="K560" s="49"/>
      <c r="L560" s="50"/>
      <c r="M560" s="50"/>
      <c r="N560" s="50"/>
      <c r="O560" s="50"/>
      <c r="P560" s="50"/>
      <c r="Q560" s="50"/>
      <c r="R560" s="47"/>
      <c r="S560" s="50"/>
      <c r="T560" s="50"/>
      <c r="U560" s="50"/>
      <c r="V560" s="50"/>
      <c r="W560" s="50"/>
      <c r="X560"/>
      <c r="Y560"/>
      <c r="Z560"/>
      <c r="AA560"/>
      <c r="AB560"/>
      <c r="AC560"/>
      <c r="AD560"/>
      <c r="AE560"/>
      <c r="AF560"/>
      <c r="AG560"/>
      <c r="AH560"/>
      <c r="AI560"/>
    </row>
    <row r="561" spans="1:35" s="48" customFormat="1">
      <c r="A561" s="3"/>
      <c r="H561"/>
      <c r="J561" s="49"/>
      <c r="K561" s="49"/>
      <c r="L561" s="50"/>
      <c r="M561" s="50"/>
      <c r="N561" s="50"/>
      <c r="O561" s="50"/>
      <c r="P561" s="50"/>
      <c r="Q561" s="50"/>
      <c r="R561" s="47"/>
      <c r="S561" s="50"/>
      <c r="T561" s="50"/>
      <c r="U561" s="50"/>
      <c r="V561" s="50"/>
      <c r="W561" s="50"/>
      <c r="X561"/>
      <c r="Y561"/>
      <c r="Z561"/>
      <c r="AA561"/>
      <c r="AB561"/>
      <c r="AC561"/>
      <c r="AD561"/>
      <c r="AE561"/>
      <c r="AF561"/>
      <c r="AG561"/>
      <c r="AH561"/>
      <c r="AI561"/>
    </row>
    <row r="562" spans="1:35" s="48" customFormat="1">
      <c r="A562" s="3"/>
      <c r="H562"/>
      <c r="J562" s="49"/>
      <c r="K562" s="49"/>
      <c r="L562" s="50"/>
      <c r="M562" s="50"/>
      <c r="N562" s="50"/>
      <c r="O562" s="50"/>
      <c r="P562" s="50"/>
      <c r="Q562" s="50"/>
      <c r="R562" s="47"/>
      <c r="S562" s="50"/>
      <c r="T562" s="50"/>
      <c r="U562" s="50"/>
      <c r="V562" s="50"/>
      <c r="W562" s="50"/>
      <c r="X562"/>
      <c r="Y562"/>
      <c r="Z562"/>
      <c r="AA562"/>
      <c r="AB562"/>
      <c r="AC562"/>
      <c r="AD562"/>
      <c r="AE562"/>
      <c r="AF562"/>
      <c r="AG562"/>
      <c r="AH562"/>
      <c r="AI562"/>
    </row>
    <row r="563" spans="1:35" s="48" customFormat="1">
      <c r="A563" s="3"/>
      <c r="H563"/>
      <c r="J563" s="49"/>
      <c r="K563" s="49"/>
      <c r="L563" s="50"/>
      <c r="M563" s="50"/>
      <c r="N563" s="50"/>
      <c r="O563" s="50"/>
      <c r="P563" s="50"/>
      <c r="Q563" s="50"/>
      <c r="R563" s="47"/>
      <c r="S563" s="50"/>
      <c r="T563" s="50"/>
      <c r="U563" s="50"/>
      <c r="V563" s="50"/>
      <c r="W563" s="50"/>
      <c r="X563"/>
      <c r="Y563"/>
      <c r="Z563"/>
      <c r="AA563"/>
      <c r="AB563"/>
      <c r="AC563"/>
      <c r="AD563"/>
      <c r="AE563"/>
      <c r="AF563"/>
      <c r="AG563"/>
      <c r="AH563"/>
      <c r="AI563"/>
    </row>
    <row r="564" spans="1:35" s="48" customFormat="1">
      <c r="A564" s="3"/>
      <c r="H564"/>
      <c r="J564" s="49"/>
      <c r="K564" s="49"/>
      <c r="L564" s="50"/>
      <c r="M564" s="50"/>
      <c r="N564" s="50"/>
      <c r="O564" s="50"/>
      <c r="P564" s="50"/>
      <c r="Q564" s="50"/>
      <c r="R564" s="47"/>
      <c r="S564" s="50"/>
      <c r="T564" s="50"/>
      <c r="U564" s="50"/>
      <c r="V564" s="50"/>
      <c r="W564" s="50"/>
      <c r="X564"/>
      <c r="Y564"/>
      <c r="Z564"/>
      <c r="AA564"/>
      <c r="AB564"/>
      <c r="AC564"/>
      <c r="AD564"/>
      <c r="AE564"/>
      <c r="AF564"/>
      <c r="AG564"/>
      <c r="AH564"/>
      <c r="AI564"/>
    </row>
    <row r="565" spans="1:35" s="48" customFormat="1">
      <c r="A565" s="3"/>
      <c r="H565"/>
      <c r="J565" s="49"/>
      <c r="K565" s="49"/>
      <c r="L565" s="50"/>
      <c r="M565" s="50"/>
      <c r="N565" s="50"/>
      <c r="O565" s="50"/>
      <c r="P565" s="50"/>
      <c r="Q565" s="50"/>
      <c r="R565" s="47"/>
      <c r="S565" s="50"/>
      <c r="T565" s="50"/>
      <c r="U565" s="50"/>
      <c r="V565" s="50"/>
      <c r="W565" s="50"/>
      <c r="X565"/>
      <c r="Y565"/>
      <c r="Z565"/>
      <c r="AA565"/>
      <c r="AB565"/>
      <c r="AC565"/>
      <c r="AD565"/>
      <c r="AE565"/>
      <c r="AF565"/>
      <c r="AG565"/>
      <c r="AH565"/>
      <c r="AI565"/>
    </row>
    <row r="566" spans="1:35" s="48" customFormat="1">
      <c r="A566" s="3"/>
      <c r="H566"/>
      <c r="J566" s="49"/>
      <c r="K566" s="49"/>
      <c r="L566" s="50"/>
      <c r="M566" s="50"/>
      <c r="N566" s="50"/>
      <c r="O566" s="50"/>
      <c r="P566" s="50"/>
      <c r="Q566" s="50"/>
      <c r="R566" s="47"/>
      <c r="S566" s="50"/>
      <c r="T566" s="50"/>
      <c r="U566" s="50"/>
      <c r="V566" s="50"/>
      <c r="W566" s="50"/>
      <c r="X566"/>
      <c r="Y566"/>
      <c r="Z566"/>
      <c r="AA566"/>
      <c r="AB566"/>
      <c r="AC566"/>
      <c r="AD566"/>
      <c r="AE566"/>
      <c r="AF566"/>
      <c r="AG566"/>
      <c r="AH566"/>
      <c r="AI566"/>
    </row>
    <row r="567" spans="1:35" s="48" customFormat="1">
      <c r="A567" s="3"/>
      <c r="H567"/>
      <c r="J567" s="49"/>
      <c r="K567" s="49"/>
      <c r="L567" s="50"/>
      <c r="M567" s="50"/>
      <c r="N567" s="50"/>
      <c r="O567" s="50"/>
      <c r="P567" s="50"/>
      <c r="Q567" s="50"/>
      <c r="R567" s="47"/>
      <c r="S567" s="50"/>
      <c r="T567" s="50"/>
      <c r="U567" s="50"/>
      <c r="V567" s="50"/>
      <c r="W567" s="50"/>
      <c r="X567"/>
      <c r="Y567"/>
      <c r="Z567"/>
      <c r="AA567"/>
      <c r="AB567"/>
      <c r="AC567"/>
      <c r="AD567"/>
      <c r="AE567"/>
      <c r="AF567"/>
      <c r="AG567"/>
      <c r="AH567"/>
      <c r="AI567"/>
    </row>
    <row r="568" spans="1:35" s="48" customFormat="1">
      <c r="A568" s="3"/>
      <c r="H568"/>
      <c r="J568" s="49"/>
      <c r="K568" s="49"/>
      <c r="L568" s="50"/>
      <c r="M568" s="50"/>
      <c r="N568" s="50"/>
      <c r="O568" s="50"/>
      <c r="P568" s="50"/>
      <c r="Q568" s="50"/>
      <c r="R568" s="47"/>
      <c r="S568" s="50"/>
      <c r="T568" s="50"/>
      <c r="U568" s="50"/>
      <c r="V568" s="50"/>
      <c r="W568" s="50"/>
      <c r="X568"/>
      <c r="Y568"/>
      <c r="Z568"/>
      <c r="AA568"/>
      <c r="AB568"/>
      <c r="AC568"/>
      <c r="AD568"/>
      <c r="AE568"/>
      <c r="AF568"/>
      <c r="AG568"/>
      <c r="AH568"/>
      <c r="AI568"/>
    </row>
    <row r="569" spans="1:35" s="48" customFormat="1">
      <c r="A569" s="3"/>
      <c r="H569"/>
      <c r="J569" s="49"/>
      <c r="K569" s="49"/>
      <c r="L569" s="50"/>
      <c r="M569" s="50"/>
      <c r="N569" s="50"/>
      <c r="O569" s="50"/>
      <c r="P569" s="50"/>
      <c r="Q569" s="50"/>
      <c r="R569" s="47"/>
      <c r="S569" s="50"/>
      <c r="T569" s="50"/>
      <c r="U569" s="50"/>
      <c r="V569" s="50"/>
      <c r="W569" s="50"/>
      <c r="X569"/>
      <c r="Y569"/>
      <c r="Z569"/>
      <c r="AA569"/>
      <c r="AB569"/>
      <c r="AC569"/>
      <c r="AD569"/>
      <c r="AE569"/>
      <c r="AF569"/>
      <c r="AG569"/>
      <c r="AH569"/>
      <c r="AI569"/>
    </row>
    <row r="570" spans="1:35" s="48" customFormat="1">
      <c r="A570" s="3"/>
      <c r="H570"/>
      <c r="J570" s="49"/>
      <c r="K570" s="49"/>
      <c r="L570" s="50"/>
      <c r="M570" s="50"/>
      <c r="N570" s="50"/>
      <c r="O570" s="50"/>
      <c r="P570" s="50"/>
      <c r="Q570" s="50"/>
      <c r="R570" s="47"/>
      <c r="S570" s="50"/>
      <c r="T570" s="50"/>
      <c r="U570" s="50"/>
      <c r="V570" s="50"/>
      <c r="W570" s="50"/>
      <c r="X570"/>
      <c r="Y570"/>
      <c r="Z570"/>
      <c r="AA570"/>
      <c r="AB570"/>
      <c r="AC570"/>
      <c r="AD570"/>
      <c r="AE570"/>
      <c r="AF570"/>
      <c r="AG570"/>
      <c r="AH570"/>
      <c r="AI570"/>
    </row>
    <row r="571" spans="1:35" s="48" customFormat="1">
      <c r="A571" s="3"/>
      <c r="H571"/>
      <c r="J571" s="49"/>
      <c r="K571" s="49"/>
      <c r="L571" s="50"/>
      <c r="M571" s="50"/>
      <c r="N571" s="50"/>
      <c r="O571" s="50"/>
      <c r="P571" s="50"/>
      <c r="Q571" s="50"/>
      <c r="R571" s="47"/>
      <c r="S571" s="50"/>
      <c r="T571" s="50"/>
      <c r="U571" s="50"/>
      <c r="V571" s="50"/>
      <c r="W571" s="50"/>
      <c r="X571"/>
      <c r="Y571"/>
      <c r="Z571"/>
      <c r="AA571"/>
      <c r="AB571"/>
      <c r="AC571"/>
      <c r="AD571"/>
      <c r="AE571"/>
      <c r="AF571"/>
      <c r="AG571"/>
      <c r="AH571"/>
      <c r="AI571"/>
    </row>
    <row r="572" spans="1:35" s="48" customFormat="1">
      <c r="A572" s="3"/>
      <c r="H572"/>
      <c r="J572" s="49"/>
      <c r="K572" s="49"/>
      <c r="L572" s="50"/>
      <c r="M572" s="50"/>
      <c r="N572" s="50"/>
      <c r="O572" s="50"/>
      <c r="P572" s="50"/>
      <c r="Q572" s="50"/>
      <c r="R572" s="47"/>
      <c r="S572" s="50"/>
      <c r="T572" s="50"/>
      <c r="U572" s="50"/>
      <c r="V572" s="50"/>
      <c r="W572" s="50"/>
      <c r="X572"/>
      <c r="Y572"/>
      <c r="Z572"/>
      <c r="AA572"/>
      <c r="AB572"/>
      <c r="AC572"/>
      <c r="AD572"/>
      <c r="AE572"/>
      <c r="AF572"/>
      <c r="AG572"/>
      <c r="AH572"/>
      <c r="AI572"/>
    </row>
    <row r="573" spans="1:35" s="48" customFormat="1">
      <c r="A573" s="3"/>
      <c r="H573"/>
      <c r="J573" s="49"/>
      <c r="K573" s="49"/>
      <c r="L573" s="50"/>
      <c r="M573" s="50"/>
      <c r="N573" s="50"/>
      <c r="O573" s="50"/>
      <c r="P573" s="50"/>
      <c r="Q573" s="50"/>
      <c r="R573" s="47"/>
      <c r="S573" s="50"/>
      <c r="T573" s="50"/>
      <c r="U573" s="50"/>
      <c r="V573" s="50"/>
      <c r="W573" s="50"/>
      <c r="X573"/>
      <c r="Y573"/>
      <c r="Z573"/>
      <c r="AA573"/>
      <c r="AB573"/>
      <c r="AC573"/>
      <c r="AD573"/>
      <c r="AE573"/>
      <c r="AF573"/>
      <c r="AG573"/>
      <c r="AH573"/>
      <c r="AI573"/>
    </row>
    <row r="574" spans="1:35" s="48" customFormat="1">
      <c r="A574" s="3"/>
      <c r="H574"/>
      <c r="J574" s="49"/>
      <c r="K574" s="49"/>
      <c r="L574" s="50"/>
      <c r="M574" s="50"/>
      <c r="N574" s="50"/>
      <c r="O574" s="50"/>
      <c r="P574" s="50"/>
      <c r="Q574" s="50"/>
      <c r="R574" s="47"/>
      <c r="S574" s="50"/>
      <c r="T574" s="50"/>
      <c r="U574" s="50"/>
      <c r="V574" s="50"/>
      <c r="W574" s="50"/>
      <c r="X574"/>
      <c r="Y574"/>
      <c r="Z574"/>
      <c r="AA574"/>
      <c r="AB574"/>
      <c r="AC574"/>
      <c r="AD574"/>
      <c r="AE574"/>
      <c r="AF574"/>
      <c r="AG574"/>
      <c r="AH574"/>
      <c r="AI574"/>
    </row>
    <row r="575" spans="1:35" s="48" customFormat="1">
      <c r="A575" s="3"/>
      <c r="H575"/>
      <c r="J575" s="49"/>
      <c r="K575" s="49"/>
      <c r="L575" s="50"/>
      <c r="M575" s="50"/>
      <c r="N575" s="50"/>
      <c r="O575" s="50"/>
      <c r="P575" s="50"/>
      <c r="Q575" s="50"/>
      <c r="R575" s="47"/>
      <c r="S575" s="50"/>
      <c r="T575" s="50"/>
      <c r="U575" s="50"/>
      <c r="V575" s="50"/>
      <c r="W575" s="50"/>
      <c r="X575"/>
      <c r="Y575"/>
      <c r="Z575"/>
      <c r="AA575"/>
      <c r="AB575"/>
      <c r="AC575"/>
      <c r="AD575"/>
      <c r="AE575"/>
      <c r="AF575"/>
      <c r="AG575"/>
      <c r="AH575"/>
      <c r="AI575"/>
    </row>
    <row r="576" spans="1:35" s="48" customFormat="1">
      <c r="A576" s="3"/>
      <c r="H576"/>
      <c r="J576" s="49"/>
      <c r="K576" s="49"/>
      <c r="L576" s="50"/>
      <c r="M576" s="50"/>
      <c r="N576" s="50"/>
      <c r="O576" s="50"/>
      <c r="P576" s="50"/>
      <c r="Q576" s="50"/>
      <c r="R576" s="47"/>
      <c r="S576" s="50"/>
      <c r="T576" s="50"/>
      <c r="U576" s="50"/>
      <c r="V576" s="50"/>
      <c r="W576" s="50"/>
      <c r="X576"/>
      <c r="Y576"/>
      <c r="Z576"/>
      <c r="AA576"/>
      <c r="AB576"/>
      <c r="AC576"/>
      <c r="AD576"/>
      <c r="AE576"/>
      <c r="AF576"/>
      <c r="AG576"/>
      <c r="AH576"/>
      <c r="AI576"/>
    </row>
    <row r="577" spans="1:35" s="48" customFormat="1">
      <c r="A577" s="3"/>
      <c r="H577"/>
      <c r="J577" s="49"/>
      <c r="K577" s="49"/>
      <c r="L577" s="50"/>
      <c r="M577" s="50"/>
      <c r="N577" s="50"/>
      <c r="O577" s="50"/>
      <c r="P577" s="50"/>
      <c r="Q577" s="50"/>
      <c r="R577" s="47"/>
      <c r="S577" s="50"/>
      <c r="T577" s="50"/>
      <c r="U577" s="50"/>
      <c r="V577" s="50"/>
      <c r="W577" s="50"/>
      <c r="X577"/>
      <c r="Y577"/>
      <c r="Z577"/>
      <c r="AA577"/>
      <c r="AB577"/>
      <c r="AC577"/>
      <c r="AD577"/>
      <c r="AE577"/>
      <c r="AF577"/>
      <c r="AG577"/>
      <c r="AH577"/>
      <c r="AI577"/>
    </row>
    <row r="578" spans="1:35" s="48" customFormat="1">
      <c r="A578" s="3"/>
      <c r="H578"/>
      <c r="J578" s="49"/>
      <c r="K578" s="49"/>
      <c r="L578" s="50"/>
      <c r="M578" s="50"/>
      <c r="N578" s="50"/>
      <c r="O578" s="50"/>
      <c r="P578" s="50"/>
      <c r="Q578" s="50"/>
      <c r="R578" s="47"/>
      <c r="S578" s="50"/>
      <c r="T578" s="50"/>
      <c r="U578" s="50"/>
      <c r="V578" s="50"/>
      <c r="W578" s="50"/>
      <c r="X578"/>
      <c r="Y578"/>
      <c r="Z578"/>
      <c r="AA578"/>
      <c r="AB578"/>
      <c r="AC578"/>
      <c r="AD578"/>
      <c r="AE578"/>
      <c r="AF578"/>
      <c r="AG578"/>
      <c r="AH578"/>
      <c r="AI578"/>
    </row>
    <row r="579" spans="1:35" s="48" customFormat="1">
      <c r="A579" s="3"/>
      <c r="H579"/>
      <c r="J579" s="49"/>
      <c r="K579" s="49"/>
      <c r="L579" s="50"/>
      <c r="M579" s="50"/>
      <c r="N579" s="50"/>
      <c r="O579" s="50"/>
      <c r="P579" s="50"/>
      <c r="Q579" s="50"/>
      <c r="R579" s="47"/>
      <c r="S579" s="50"/>
      <c r="T579" s="50"/>
      <c r="U579" s="50"/>
      <c r="V579" s="50"/>
      <c r="W579" s="50"/>
      <c r="X579"/>
      <c r="Y579"/>
      <c r="Z579"/>
      <c r="AA579"/>
      <c r="AB579"/>
      <c r="AC579"/>
      <c r="AD579"/>
      <c r="AE579"/>
      <c r="AF579"/>
      <c r="AG579"/>
      <c r="AH579"/>
      <c r="AI579"/>
    </row>
    <row r="580" spans="1:35" s="48" customFormat="1">
      <c r="A580" s="3"/>
      <c r="H580"/>
      <c r="J580" s="49"/>
      <c r="K580" s="49"/>
      <c r="L580" s="50"/>
      <c r="M580" s="50"/>
      <c r="N580" s="50"/>
      <c r="O580" s="50"/>
      <c r="P580" s="50"/>
      <c r="Q580" s="50"/>
      <c r="R580" s="47"/>
      <c r="S580" s="50"/>
      <c r="T580" s="50"/>
      <c r="U580" s="50"/>
      <c r="V580" s="50"/>
      <c r="W580" s="50"/>
      <c r="X580"/>
      <c r="Y580"/>
      <c r="Z580"/>
      <c r="AA580"/>
      <c r="AB580"/>
      <c r="AC580"/>
      <c r="AD580"/>
      <c r="AE580"/>
      <c r="AF580"/>
      <c r="AG580"/>
      <c r="AH580"/>
      <c r="AI580"/>
    </row>
    <row r="581" spans="1:35" s="48" customFormat="1">
      <c r="A581" s="3"/>
      <c r="H581"/>
      <c r="J581" s="49"/>
      <c r="K581" s="49"/>
      <c r="L581" s="50"/>
      <c r="M581" s="50"/>
      <c r="N581" s="50"/>
      <c r="O581" s="50"/>
      <c r="P581" s="50"/>
      <c r="Q581" s="50"/>
      <c r="R581" s="47"/>
      <c r="S581" s="50"/>
      <c r="T581" s="50"/>
      <c r="U581" s="50"/>
      <c r="V581" s="50"/>
      <c r="W581" s="50"/>
      <c r="X581"/>
      <c r="Y581"/>
      <c r="Z581"/>
      <c r="AA581"/>
      <c r="AB581"/>
      <c r="AC581"/>
      <c r="AD581"/>
      <c r="AE581"/>
      <c r="AF581"/>
      <c r="AG581"/>
      <c r="AH581"/>
      <c r="AI581"/>
    </row>
    <row r="582" spans="1:35" s="48" customFormat="1">
      <c r="A582" s="3"/>
      <c r="H582"/>
      <c r="J582" s="49"/>
      <c r="K582" s="49"/>
      <c r="L582" s="50"/>
      <c r="M582" s="50"/>
      <c r="N582" s="50"/>
      <c r="O582" s="50"/>
      <c r="P582" s="50"/>
      <c r="Q582" s="50"/>
      <c r="R582" s="47"/>
      <c r="S582" s="50"/>
      <c r="T582" s="50"/>
      <c r="U582" s="50"/>
      <c r="V582" s="50"/>
      <c r="W582" s="50"/>
      <c r="X582"/>
      <c r="Y582"/>
      <c r="Z582"/>
      <c r="AA582"/>
      <c r="AB582"/>
      <c r="AC582"/>
      <c r="AD582"/>
      <c r="AE582"/>
      <c r="AF582"/>
      <c r="AG582"/>
      <c r="AH582"/>
      <c r="AI582"/>
    </row>
    <row r="583" spans="1:35" s="48" customFormat="1">
      <c r="A583" s="3"/>
      <c r="H583"/>
      <c r="J583" s="49"/>
      <c r="K583" s="49"/>
      <c r="L583" s="50"/>
      <c r="M583" s="50"/>
      <c r="N583" s="50"/>
      <c r="O583" s="50"/>
      <c r="P583" s="50"/>
      <c r="Q583" s="50"/>
      <c r="R583" s="47"/>
      <c r="S583" s="50"/>
      <c r="T583" s="50"/>
      <c r="U583" s="50"/>
      <c r="V583" s="50"/>
      <c r="W583" s="50"/>
      <c r="X583"/>
      <c r="Y583"/>
      <c r="Z583"/>
      <c r="AA583"/>
      <c r="AB583"/>
      <c r="AC583"/>
      <c r="AD583"/>
      <c r="AE583"/>
      <c r="AF583"/>
      <c r="AG583"/>
      <c r="AH583"/>
      <c r="AI583"/>
    </row>
    <row r="584" spans="1:35" s="48" customFormat="1">
      <c r="A584" s="3"/>
      <c r="H584"/>
      <c r="J584" s="49"/>
      <c r="K584" s="49"/>
      <c r="L584" s="50"/>
      <c r="M584" s="50"/>
      <c r="N584" s="50"/>
      <c r="O584" s="50"/>
      <c r="P584" s="50"/>
      <c r="Q584" s="50"/>
      <c r="R584" s="47"/>
      <c r="S584" s="50"/>
      <c r="T584" s="50"/>
      <c r="U584" s="50"/>
      <c r="V584" s="50"/>
      <c r="W584" s="50"/>
      <c r="X584"/>
      <c r="Y584"/>
      <c r="Z584"/>
      <c r="AA584"/>
      <c r="AB584"/>
      <c r="AC584"/>
      <c r="AD584"/>
      <c r="AE584"/>
      <c r="AF584"/>
      <c r="AG584"/>
      <c r="AH584"/>
      <c r="AI584"/>
    </row>
    <row r="585" spans="1:35" s="48" customFormat="1">
      <c r="A585" s="3"/>
      <c r="H585"/>
      <c r="J585" s="49"/>
      <c r="K585" s="49"/>
      <c r="L585" s="50"/>
      <c r="M585" s="50"/>
      <c r="N585" s="50"/>
      <c r="O585" s="50"/>
      <c r="P585" s="50"/>
      <c r="Q585" s="50"/>
      <c r="R585" s="47"/>
      <c r="S585" s="50"/>
      <c r="T585" s="50"/>
      <c r="U585" s="50"/>
      <c r="V585" s="50"/>
      <c r="W585" s="50"/>
      <c r="X585"/>
      <c r="Y585"/>
      <c r="Z585"/>
      <c r="AA585"/>
      <c r="AB585"/>
      <c r="AC585"/>
      <c r="AD585"/>
      <c r="AE585"/>
      <c r="AF585"/>
      <c r="AG585"/>
      <c r="AH585"/>
      <c r="AI585"/>
    </row>
    <row r="586" spans="1:35" s="48" customFormat="1">
      <c r="A586" s="3"/>
      <c r="H586"/>
      <c r="J586" s="49"/>
      <c r="K586" s="49"/>
      <c r="L586" s="50"/>
      <c r="M586" s="50"/>
      <c r="N586" s="50"/>
      <c r="O586" s="50"/>
      <c r="P586" s="50"/>
      <c r="Q586" s="50"/>
      <c r="R586" s="47"/>
      <c r="S586" s="50"/>
      <c r="T586" s="50"/>
      <c r="U586" s="50"/>
      <c r="V586" s="50"/>
      <c r="W586" s="50"/>
      <c r="X586"/>
      <c r="Y586"/>
      <c r="Z586"/>
      <c r="AA586"/>
      <c r="AB586"/>
      <c r="AC586"/>
      <c r="AD586"/>
      <c r="AE586"/>
      <c r="AF586"/>
      <c r="AG586"/>
      <c r="AH586"/>
      <c r="AI586"/>
    </row>
    <row r="587" spans="1:35" s="48" customFormat="1">
      <c r="A587" s="3"/>
      <c r="H587"/>
      <c r="J587" s="49"/>
      <c r="K587" s="49"/>
      <c r="L587" s="50"/>
      <c r="M587" s="50"/>
      <c r="N587" s="50"/>
      <c r="O587" s="50"/>
      <c r="P587" s="50"/>
      <c r="Q587" s="50"/>
      <c r="R587" s="47"/>
      <c r="S587" s="50"/>
      <c r="T587" s="50"/>
      <c r="U587" s="50"/>
      <c r="V587" s="50"/>
      <c r="W587" s="50"/>
      <c r="X587"/>
      <c r="Y587"/>
      <c r="Z587"/>
      <c r="AA587"/>
      <c r="AB587"/>
      <c r="AC587"/>
      <c r="AD587"/>
      <c r="AE587"/>
      <c r="AF587"/>
      <c r="AG587"/>
      <c r="AH587"/>
      <c r="AI587"/>
    </row>
    <row r="588" spans="1:35" s="48" customFormat="1">
      <c r="A588" s="3"/>
      <c r="H588"/>
      <c r="J588" s="49"/>
      <c r="K588" s="49"/>
      <c r="L588" s="50"/>
      <c r="M588" s="50"/>
      <c r="N588" s="50"/>
      <c r="O588" s="50"/>
      <c r="P588" s="50"/>
      <c r="Q588" s="50"/>
      <c r="R588" s="47"/>
      <c r="S588" s="50"/>
      <c r="T588" s="50"/>
      <c r="U588" s="50"/>
      <c r="V588" s="50"/>
      <c r="W588" s="50"/>
      <c r="X588"/>
      <c r="Y588"/>
      <c r="Z588"/>
      <c r="AA588"/>
      <c r="AB588"/>
      <c r="AC588"/>
      <c r="AD588"/>
      <c r="AE588"/>
      <c r="AF588"/>
      <c r="AG588"/>
      <c r="AH588"/>
      <c r="AI588"/>
    </row>
    <row r="589" spans="1:35" s="48" customFormat="1">
      <c r="A589" s="3"/>
      <c r="H589"/>
      <c r="J589" s="49"/>
      <c r="K589" s="49"/>
      <c r="L589" s="50"/>
      <c r="M589" s="50"/>
      <c r="N589" s="50"/>
      <c r="O589" s="50"/>
      <c r="P589" s="50"/>
      <c r="Q589" s="50"/>
      <c r="R589" s="47"/>
      <c r="S589" s="50"/>
      <c r="T589" s="50"/>
      <c r="U589" s="50"/>
      <c r="V589" s="50"/>
      <c r="W589" s="50"/>
      <c r="X589"/>
      <c r="Y589"/>
      <c r="Z589"/>
      <c r="AA589"/>
      <c r="AB589"/>
      <c r="AC589"/>
      <c r="AD589"/>
      <c r="AE589"/>
      <c r="AF589"/>
      <c r="AG589"/>
      <c r="AH589"/>
      <c r="AI589"/>
    </row>
    <row r="590" spans="1:35" s="48" customFormat="1">
      <c r="A590" s="3"/>
      <c r="H590"/>
      <c r="J590" s="49"/>
      <c r="K590" s="49"/>
      <c r="L590" s="50"/>
      <c r="M590" s="50"/>
      <c r="N590" s="50"/>
      <c r="O590" s="50"/>
      <c r="P590" s="50"/>
      <c r="Q590" s="50"/>
      <c r="R590" s="47"/>
      <c r="S590" s="50"/>
      <c r="T590" s="50"/>
      <c r="U590" s="50"/>
      <c r="V590" s="50"/>
      <c r="W590" s="50"/>
      <c r="X590"/>
      <c r="Y590"/>
      <c r="Z590"/>
      <c r="AA590"/>
      <c r="AB590"/>
      <c r="AC590"/>
      <c r="AD590"/>
      <c r="AE590"/>
      <c r="AF590"/>
      <c r="AG590"/>
      <c r="AH590"/>
      <c r="AI590"/>
    </row>
    <row r="591" spans="1:35" s="48" customFormat="1">
      <c r="A591" s="3"/>
      <c r="H591"/>
      <c r="J591" s="49"/>
      <c r="K591" s="49"/>
      <c r="L591" s="50"/>
      <c r="M591" s="50"/>
      <c r="N591" s="50"/>
      <c r="O591" s="50"/>
      <c r="P591" s="50"/>
      <c r="Q591" s="50"/>
      <c r="R591" s="47"/>
      <c r="S591" s="50"/>
      <c r="T591" s="50"/>
      <c r="U591" s="50"/>
      <c r="V591" s="50"/>
      <c r="W591" s="50"/>
      <c r="X591"/>
      <c r="Y591"/>
      <c r="Z591"/>
      <c r="AA591"/>
      <c r="AB591"/>
      <c r="AC591"/>
      <c r="AD591"/>
      <c r="AE591"/>
      <c r="AF591"/>
      <c r="AG591"/>
      <c r="AH591"/>
      <c r="AI591"/>
    </row>
    <row r="592" spans="1:35" s="48" customFormat="1">
      <c r="A592" s="3"/>
      <c r="H592"/>
      <c r="J592" s="49"/>
      <c r="K592" s="49"/>
      <c r="L592" s="50"/>
      <c r="M592" s="50"/>
      <c r="N592" s="50"/>
      <c r="O592" s="50"/>
      <c r="P592" s="50"/>
      <c r="Q592" s="50"/>
      <c r="R592" s="47"/>
      <c r="S592" s="50"/>
      <c r="T592" s="50"/>
      <c r="U592" s="50"/>
      <c r="V592" s="50"/>
      <c r="W592" s="50"/>
      <c r="X592"/>
      <c r="Y592"/>
      <c r="Z592"/>
      <c r="AA592"/>
      <c r="AB592"/>
      <c r="AC592"/>
      <c r="AD592"/>
      <c r="AE592"/>
      <c r="AF592"/>
      <c r="AG592"/>
      <c r="AH592"/>
      <c r="AI592"/>
    </row>
    <row r="593" spans="1:35" s="48" customFormat="1">
      <c r="A593" s="3"/>
      <c r="H593"/>
      <c r="J593" s="49"/>
      <c r="K593" s="49"/>
      <c r="L593" s="50"/>
      <c r="M593" s="50"/>
      <c r="N593" s="50"/>
      <c r="O593" s="50"/>
      <c r="P593" s="50"/>
      <c r="Q593" s="50"/>
      <c r="R593" s="47"/>
      <c r="S593" s="50"/>
      <c r="T593" s="50"/>
      <c r="U593" s="50"/>
      <c r="V593" s="50"/>
      <c r="W593" s="50"/>
      <c r="X593"/>
      <c r="Y593"/>
      <c r="Z593"/>
      <c r="AA593"/>
      <c r="AB593"/>
      <c r="AC593"/>
      <c r="AD593"/>
      <c r="AE593"/>
      <c r="AF593"/>
      <c r="AG593"/>
      <c r="AH593"/>
      <c r="AI593"/>
    </row>
    <row r="594" spans="1:35" s="48" customFormat="1">
      <c r="A594" s="3"/>
      <c r="H594"/>
      <c r="J594" s="49"/>
      <c r="K594" s="49"/>
      <c r="L594" s="50"/>
      <c r="M594" s="50"/>
      <c r="N594" s="50"/>
      <c r="O594" s="50"/>
      <c r="P594" s="50"/>
      <c r="Q594" s="50"/>
      <c r="R594" s="47"/>
      <c r="S594" s="50"/>
      <c r="T594" s="50"/>
      <c r="U594" s="50"/>
      <c r="V594" s="50"/>
      <c r="W594" s="50"/>
      <c r="X594"/>
      <c r="Y594"/>
      <c r="Z594"/>
      <c r="AA594"/>
      <c r="AB594"/>
      <c r="AC594"/>
      <c r="AD594"/>
      <c r="AE594"/>
      <c r="AF594"/>
      <c r="AG594"/>
      <c r="AH594"/>
      <c r="AI594"/>
    </row>
    <row r="595" spans="1:35" s="48" customFormat="1">
      <c r="A595" s="3"/>
      <c r="H595"/>
      <c r="J595" s="49"/>
      <c r="K595" s="49"/>
      <c r="L595" s="50"/>
      <c r="M595" s="50"/>
      <c r="N595" s="50"/>
      <c r="O595" s="50"/>
      <c r="P595" s="50"/>
      <c r="Q595" s="50"/>
      <c r="R595" s="47"/>
      <c r="S595" s="50"/>
      <c r="T595" s="50"/>
      <c r="U595" s="50"/>
      <c r="V595" s="50"/>
      <c r="W595" s="50"/>
      <c r="X595"/>
      <c r="Y595"/>
      <c r="Z595"/>
      <c r="AA595"/>
      <c r="AB595"/>
      <c r="AC595"/>
      <c r="AD595"/>
      <c r="AE595"/>
      <c r="AF595"/>
      <c r="AG595"/>
      <c r="AH595"/>
      <c r="AI595"/>
    </row>
    <row r="596" spans="1:35" s="48" customFormat="1">
      <c r="A596" s="3"/>
      <c r="H596"/>
      <c r="J596" s="49"/>
      <c r="K596" s="49"/>
      <c r="L596" s="50"/>
      <c r="M596" s="50"/>
      <c r="N596" s="50"/>
      <c r="O596" s="50"/>
      <c r="P596" s="50"/>
      <c r="Q596" s="50"/>
      <c r="R596" s="47"/>
      <c r="S596" s="50"/>
      <c r="T596" s="50"/>
      <c r="U596" s="50"/>
      <c r="V596" s="50"/>
      <c r="W596" s="50"/>
      <c r="X596"/>
      <c r="Y596"/>
      <c r="Z596"/>
      <c r="AA596"/>
      <c r="AB596"/>
      <c r="AC596"/>
      <c r="AD596"/>
      <c r="AE596"/>
      <c r="AF596"/>
      <c r="AG596"/>
      <c r="AH596"/>
      <c r="AI596"/>
    </row>
    <row r="597" spans="1:35" s="48" customFormat="1">
      <c r="A597" s="3"/>
      <c r="H597"/>
      <c r="J597" s="49"/>
      <c r="K597" s="49"/>
      <c r="L597" s="50"/>
      <c r="M597" s="50"/>
      <c r="N597" s="50"/>
      <c r="O597" s="50"/>
      <c r="P597" s="50"/>
      <c r="Q597" s="50"/>
      <c r="R597" s="47"/>
      <c r="S597" s="50"/>
      <c r="T597" s="50"/>
      <c r="U597" s="50"/>
      <c r="V597" s="50"/>
      <c r="W597" s="50"/>
      <c r="X597"/>
      <c r="Y597"/>
      <c r="Z597"/>
      <c r="AA597"/>
      <c r="AB597"/>
      <c r="AC597"/>
      <c r="AD597"/>
      <c r="AE597"/>
      <c r="AF597"/>
      <c r="AG597"/>
      <c r="AH597"/>
      <c r="AI597"/>
    </row>
    <row r="598" spans="1:35" s="48" customFormat="1">
      <c r="A598" s="3"/>
      <c r="H598"/>
      <c r="J598" s="49"/>
      <c r="K598" s="49"/>
      <c r="L598" s="50"/>
      <c r="M598" s="50"/>
      <c r="N598" s="50"/>
      <c r="O598" s="50"/>
      <c r="P598" s="50"/>
      <c r="Q598" s="50"/>
      <c r="R598" s="47"/>
      <c r="S598" s="50"/>
      <c r="T598" s="50"/>
      <c r="U598" s="50"/>
      <c r="V598" s="50"/>
      <c r="W598" s="50"/>
      <c r="X598"/>
      <c r="Y598"/>
      <c r="Z598"/>
      <c r="AA598"/>
      <c r="AB598"/>
      <c r="AC598"/>
      <c r="AD598"/>
      <c r="AE598"/>
      <c r="AF598"/>
      <c r="AG598"/>
      <c r="AH598"/>
      <c r="AI598"/>
    </row>
    <row r="599" spans="1:35" s="48" customFormat="1">
      <c r="A599" s="3"/>
      <c r="H599"/>
      <c r="J599" s="49"/>
      <c r="K599" s="49"/>
      <c r="L599" s="50"/>
      <c r="M599" s="50"/>
      <c r="N599" s="50"/>
      <c r="O599" s="50"/>
      <c r="P599" s="50"/>
      <c r="Q599" s="50"/>
      <c r="R599" s="47"/>
      <c r="S599" s="50"/>
      <c r="T599" s="50"/>
      <c r="U599" s="50"/>
      <c r="V599" s="50"/>
      <c r="W599" s="50"/>
      <c r="X599"/>
      <c r="Y599"/>
      <c r="Z599"/>
      <c r="AA599"/>
      <c r="AB599"/>
      <c r="AC599"/>
      <c r="AD599"/>
      <c r="AE599"/>
      <c r="AF599"/>
      <c r="AG599"/>
      <c r="AH599"/>
      <c r="AI599"/>
    </row>
    <row r="600" spans="1:35" s="48" customFormat="1">
      <c r="A600" s="3"/>
      <c r="H600"/>
      <c r="J600" s="49"/>
      <c r="K600" s="49"/>
      <c r="L600" s="50"/>
      <c r="M600" s="50"/>
      <c r="N600" s="50"/>
      <c r="O600" s="50"/>
      <c r="P600" s="50"/>
      <c r="Q600" s="50"/>
      <c r="R600" s="47"/>
      <c r="S600" s="50"/>
      <c r="T600" s="50"/>
      <c r="U600" s="50"/>
      <c r="V600" s="50"/>
      <c r="W600" s="50"/>
      <c r="X600"/>
      <c r="Y600"/>
      <c r="Z600"/>
      <c r="AA600"/>
      <c r="AB600"/>
      <c r="AC600"/>
      <c r="AD600"/>
      <c r="AE600"/>
      <c r="AF600"/>
      <c r="AG600"/>
      <c r="AH600"/>
      <c r="AI600"/>
    </row>
    <row r="601" spans="1:35" s="48" customFormat="1">
      <c r="A601" s="3"/>
      <c r="H601"/>
      <c r="J601" s="49"/>
      <c r="K601" s="49"/>
      <c r="L601" s="50"/>
      <c r="M601" s="50"/>
      <c r="N601" s="50"/>
      <c r="O601" s="50"/>
      <c r="P601" s="50"/>
      <c r="Q601" s="50"/>
      <c r="R601" s="47"/>
      <c r="S601" s="50"/>
      <c r="T601" s="50"/>
      <c r="U601" s="50"/>
      <c r="V601" s="50"/>
      <c r="W601" s="50"/>
      <c r="X601"/>
      <c r="Y601"/>
      <c r="Z601"/>
      <c r="AA601"/>
      <c r="AB601"/>
      <c r="AC601"/>
      <c r="AD601"/>
      <c r="AE601"/>
      <c r="AF601"/>
      <c r="AG601"/>
      <c r="AH601"/>
      <c r="AI601"/>
    </row>
    <row r="602" spans="1:35" s="48" customFormat="1">
      <c r="A602" s="3"/>
      <c r="H602"/>
      <c r="J602" s="49"/>
      <c r="K602" s="49"/>
      <c r="L602" s="50"/>
      <c r="M602" s="50"/>
      <c r="N602" s="50"/>
      <c r="O602" s="50"/>
      <c r="P602" s="50"/>
      <c r="Q602" s="50"/>
      <c r="R602" s="47"/>
      <c r="S602" s="50"/>
      <c r="T602" s="50"/>
      <c r="U602" s="50"/>
      <c r="V602" s="50"/>
      <c r="W602" s="50"/>
      <c r="X602"/>
      <c r="Y602"/>
      <c r="Z602"/>
      <c r="AA602"/>
      <c r="AB602"/>
      <c r="AC602"/>
      <c r="AD602"/>
      <c r="AE602"/>
      <c r="AF602"/>
      <c r="AG602"/>
      <c r="AH602"/>
      <c r="AI602"/>
    </row>
    <row r="603" spans="1:35" s="48" customFormat="1">
      <c r="A603" s="3"/>
      <c r="H603"/>
      <c r="J603" s="49"/>
      <c r="K603" s="49"/>
      <c r="L603" s="50"/>
      <c r="M603" s="50"/>
      <c r="N603" s="50"/>
      <c r="O603" s="50"/>
      <c r="P603" s="50"/>
      <c r="Q603" s="50"/>
      <c r="R603" s="47"/>
      <c r="S603" s="50"/>
      <c r="T603" s="50"/>
      <c r="U603" s="50"/>
      <c r="V603" s="50"/>
      <c r="W603" s="50"/>
      <c r="X603"/>
      <c r="Y603"/>
      <c r="Z603"/>
      <c r="AA603"/>
      <c r="AB603"/>
      <c r="AC603"/>
      <c r="AD603"/>
      <c r="AE603"/>
      <c r="AF603"/>
      <c r="AG603"/>
      <c r="AH603"/>
      <c r="AI603"/>
    </row>
    <row r="604" spans="1:35" s="48" customFormat="1">
      <c r="A604" s="3"/>
      <c r="H604"/>
      <c r="J604" s="49"/>
      <c r="K604" s="49"/>
      <c r="L604" s="50"/>
      <c r="M604" s="50"/>
      <c r="N604" s="50"/>
      <c r="O604" s="50"/>
      <c r="P604" s="50"/>
      <c r="Q604" s="50"/>
      <c r="R604" s="47"/>
      <c r="S604" s="50"/>
      <c r="T604" s="50"/>
      <c r="U604" s="50"/>
      <c r="V604" s="50"/>
      <c r="W604" s="50"/>
      <c r="X604"/>
      <c r="Y604"/>
      <c r="Z604"/>
      <c r="AA604"/>
      <c r="AB604"/>
      <c r="AC604"/>
      <c r="AD604"/>
      <c r="AE604"/>
      <c r="AF604"/>
      <c r="AG604"/>
      <c r="AH604"/>
      <c r="AI604"/>
    </row>
    <row r="605" spans="1:35" s="48" customFormat="1">
      <c r="A605" s="3"/>
      <c r="H605"/>
      <c r="J605" s="49"/>
      <c r="K605" s="49"/>
      <c r="L605" s="50"/>
      <c r="M605" s="50"/>
      <c r="N605" s="50"/>
      <c r="O605" s="50"/>
      <c r="P605" s="50"/>
      <c r="Q605" s="50"/>
      <c r="R605" s="47"/>
      <c r="S605" s="50"/>
      <c r="T605" s="50"/>
      <c r="U605" s="50"/>
      <c r="V605" s="50"/>
      <c r="W605" s="50"/>
      <c r="X605"/>
      <c r="Y605"/>
      <c r="Z605"/>
      <c r="AA605"/>
      <c r="AB605"/>
      <c r="AC605"/>
      <c r="AD605"/>
      <c r="AE605"/>
      <c r="AF605"/>
      <c r="AG605"/>
      <c r="AH605"/>
      <c r="AI605"/>
    </row>
    <row r="606" spans="1:35" s="48" customFormat="1">
      <c r="A606" s="3"/>
      <c r="H606"/>
      <c r="J606" s="49"/>
      <c r="K606" s="49"/>
      <c r="L606" s="50"/>
      <c r="M606" s="50"/>
      <c r="N606" s="50"/>
      <c r="O606" s="50"/>
      <c r="P606" s="50"/>
      <c r="Q606" s="50"/>
      <c r="R606" s="47"/>
      <c r="S606" s="50"/>
      <c r="T606" s="50"/>
      <c r="U606" s="50"/>
      <c r="V606" s="50"/>
      <c r="W606" s="50"/>
      <c r="X606"/>
      <c r="Y606"/>
      <c r="Z606"/>
      <c r="AA606"/>
      <c r="AB606"/>
      <c r="AC606"/>
      <c r="AD606"/>
      <c r="AE606"/>
      <c r="AF606"/>
      <c r="AG606"/>
      <c r="AH606"/>
      <c r="AI606"/>
    </row>
    <row r="607" spans="1:35" s="48" customFormat="1">
      <c r="A607" s="3"/>
      <c r="H607"/>
      <c r="J607" s="49"/>
      <c r="K607" s="49"/>
      <c r="L607" s="50"/>
      <c r="M607" s="50"/>
      <c r="N607" s="50"/>
      <c r="O607" s="50"/>
      <c r="P607" s="50"/>
      <c r="Q607" s="50"/>
      <c r="R607" s="47"/>
      <c r="S607" s="50"/>
      <c r="T607" s="50"/>
      <c r="U607" s="50"/>
      <c r="V607" s="50"/>
      <c r="W607" s="50"/>
      <c r="X607"/>
      <c r="Y607"/>
      <c r="Z607"/>
      <c r="AA607"/>
      <c r="AB607"/>
      <c r="AC607"/>
      <c r="AD607"/>
      <c r="AE607"/>
      <c r="AF607"/>
      <c r="AG607"/>
      <c r="AH607"/>
      <c r="AI607"/>
    </row>
    <row r="608" spans="1:35" s="48" customFormat="1">
      <c r="A608" s="3"/>
      <c r="H608"/>
      <c r="J608" s="49"/>
      <c r="K608" s="49"/>
      <c r="L608" s="50"/>
      <c r="M608" s="50"/>
      <c r="N608" s="50"/>
      <c r="O608" s="50"/>
      <c r="P608" s="50"/>
      <c r="Q608" s="50"/>
      <c r="R608" s="47"/>
      <c r="S608" s="50"/>
      <c r="T608" s="50"/>
      <c r="U608" s="50"/>
      <c r="V608" s="50"/>
      <c r="W608" s="50"/>
      <c r="X608"/>
      <c r="Y608"/>
      <c r="Z608"/>
      <c r="AA608"/>
      <c r="AB608"/>
      <c r="AC608"/>
      <c r="AD608"/>
      <c r="AE608"/>
      <c r="AF608"/>
      <c r="AG608"/>
      <c r="AH608"/>
      <c r="AI608"/>
    </row>
    <row r="609" spans="1:35" s="48" customFormat="1">
      <c r="A609" s="3"/>
      <c r="H609"/>
      <c r="J609" s="49"/>
      <c r="K609" s="49"/>
      <c r="L609" s="50"/>
      <c r="M609" s="50"/>
      <c r="N609" s="50"/>
      <c r="O609" s="50"/>
      <c r="P609" s="50"/>
      <c r="Q609" s="50"/>
      <c r="R609" s="47"/>
      <c r="S609" s="50"/>
      <c r="T609" s="50"/>
      <c r="U609" s="50"/>
      <c r="V609" s="50"/>
      <c r="W609" s="50"/>
      <c r="X609"/>
      <c r="Y609"/>
      <c r="Z609"/>
      <c r="AA609"/>
      <c r="AB609"/>
      <c r="AC609"/>
      <c r="AD609"/>
      <c r="AE609"/>
      <c r="AF609"/>
      <c r="AG609"/>
      <c r="AH609"/>
      <c r="AI609"/>
    </row>
    <row r="610" spans="1:35" s="48" customFormat="1">
      <c r="A610" s="3"/>
      <c r="H610"/>
      <c r="J610" s="49"/>
      <c r="K610" s="49"/>
      <c r="L610" s="50"/>
      <c r="M610" s="50"/>
      <c r="N610" s="50"/>
      <c r="O610" s="50"/>
      <c r="P610" s="50"/>
      <c r="Q610" s="50"/>
      <c r="R610" s="47"/>
      <c r="S610" s="50"/>
      <c r="T610" s="50"/>
      <c r="U610" s="50"/>
      <c r="V610" s="50"/>
      <c r="W610" s="50"/>
      <c r="X610"/>
      <c r="Y610"/>
      <c r="Z610"/>
      <c r="AA610"/>
      <c r="AB610"/>
      <c r="AC610"/>
      <c r="AD610"/>
      <c r="AE610"/>
      <c r="AF610"/>
      <c r="AG610"/>
      <c r="AH610"/>
      <c r="AI610"/>
    </row>
    <row r="611" spans="1:35" s="48" customFormat="1">
      <c r="A611" s="3"/>
      <c r="H611"/>
      <c r="J611" s="49"/>
      <c r="K611" s="49"/>
      <c r="L611" s="50"/>
      <c r="M611" s="50"/>
      <c r="N611" s="50"/>
      <c r="O611" s="50"/>
      <c r="P611" s="50"/>
      <c r="Q611" s="50"/>
      <c r="R611" s="47"/>
      <c r="S611" s="50"/>
      <c r="T611" s="50"/>
      <c r="U611" s="50"/>
      <c r="V611" s="50"/>
      <c r="W611" s="50"/>
      <c r="X611"/>
      <c r="Y611"/>
      <c r="Z611"/>
      <c r="AA611"/>
      <c r="AB611"/>
      <c r="AC611"/>
      <c r="AD611"/>
      <c r="AE611"/>
      <c r="AF611"/>
      <c r="AG611"/>
      <c r="AH611"/>
      <c r="AI611"/>
    </row>
    <row r="612" spans="1:35" s="48" customFormat="1">
      <c r="A612" s="3"/>
      <c r="H612"/>
      <c r="J612" s="49"/>
      <c r="K612" s="49"/>
      <c r="L612" s="50"/>
      <c r="M612" s="50"/>
      <c r="N612" s="50"/>
      <c r="O612" s="50"/>
      <c r="P612" s="50"/>
      <c r="Q612" s="50"/>
      <c r="R612" s="47"/>
      <c r="S612" s="50"/>
      <c r="T612" s="50"/>
      <c r="U612" s="50"/>
      <c r="V612" s="50"/>
      <c r="W612" s="50"/>
      <c r="X612"/>
      <c r="Y612"/>
      <c r="Z612"/>
      <c r="AA612"/>
      <c r="AB612"/>
      <c r="AC612"/>
      <c r="AD612"/>
      <c r="AE612"/>
      <c r="AF612"/>
      <c r="AG612"/>
      <c r="AH612"/>
      <c r="AI612"/>
    </row>
    <row r="613" spans="1:35" s="48" customFormat="1">
      <c r="A613" s="3"/>
      <c r="H613"/>
      <c r="J613" s="49"/>
      <c r="K613" s="49"/>
      <c r="L613" s="50"/>
      <c r="M613" s="50"/>
      <c r="N613" s="50"/>
      <c r="O613" s="50"/>
      <c r="P613" s="50"/>
      <c r="Q613" s="50"/>
      <c r="R613" s="47"/>
      <c r="S613" s="50"/>
      <c r="T613" s="50"/>
      <c r="U613" s="50"/>
      <c r="V613" s="50"/>
      <c r="W613" s="50"/>
      <c r="X613"/>
      <c r="Y613"/>
      <c r="Z613"/>
      <c r="AA613"/>
      <c r="AB613"/>
      <c r="AC613"/>
      <c r="AD613"/>
      <c r="AE613"/>
      <c r="AF613"/>
      <c r="AG613"/>
      <c r="AH613"/>
      <c r="AI613"/>
    </row>
    <row r="614" spans="1:35" s="48" customFormat="1">
      <c r="A614" s="3"/>
      <c r="H614"/>
      <c r="J614" s="49"/>
      <c r="K614" s="49"/>
      <c r="L614" s="50"/>
      <c r="M614" s="50"/>
      <c r="N614" s="50"/>
      <c r="O614" s="50"/>
      <c r="P614" s="50"/>
      <c r="Q614" s="50"/>
      <c r="R614" s="47"/>
      <c r="S614" s="50"/>
      <c r="T614" s="50"/>
      <c r="U614" s="50"/>
      <c r="V614" s="50"/>
      <c r="W614" s="50"/>
      <c r="X614"/>
      <c r="Y614"/>
      <c r="Z614"/>
      <c r="AA614"/>
      <c r="AB614"/>
      <c r="AC614"/>
      <c r="AD614"/>
      <c r="AE614"/>
      <c r="AF614"/>
      <c r="AG614"/>
      <c r="AH614"/>
      <c r="AI614"/>
    </row>
    <row r="615" spans="1:35" s="48" customFormat="1">
      <c r="A615" s="3"/>
      <c r="H615"/>
      <c r="J615" s="49"/>
      <c r="K615" s="49"/>
      <c r="L615" s="50"/>
      <c r="M615" s="50"/>
      <c r="N615" s="50"/>
      <c r="O615" s="50"/>
      <c r="P615" s="50"/>
      <c r="Q615" s="50"/>
      <c r="R615" s="47"/>
      <c r="S615" s="50"/>
      <c r="T615" s="50"/>
      <c r="U615" s="50"/>
      <c r="V615" s="50"/>
      <c r="W615" s="50"/>
      <c r="X615"/>
      <c r="Y615"/>
      <c r="Z615"/>
      <c r="AA615"/>
      <c r="AB615"/>
      <c r="AC615"/>
      <c r="AD615"/>
      <c r="AE615"/>
      <c r="AF615"/>
      <c r="AG615"/>
      <c r="AH615"/>
      <c r="AI615"/>
    </row>
    <row r="616" spans="1:35" s="48" customFormat="1">
      <c r="A616" s="3"/>
      <c r="H616"/>
      <c r="J616" s="49"/>
      <c r="K616" s="49"/>
      <c r="L616" s="50"/>
      <c r="M616" s="50"/>
      <c r="N616" s="50"/>
      <c r="O616" s="50"/>
      <c r="P616" s="50"/>
      <c r="Q616" s="50"/>
      <c r="R616" s="47"/>
      <c r="S616" s="50"/>
      <c r="T616" s="50"/>
      <c r="U616" s="50"/>
      <c r="V616" s="50"/>
      <c r="W616" s="50"/>
      <c r="X616"/>
      <c r="Y616"/>
      <c r="Z616"/>
      <c r="AA616"/>
      <c r="AB616"/>
      <c r="AC616"/>
      <c r="AD616"/>
      <c r="AE616"/>
      <c r="AF616"/>
      <c r="AG616"/>
      <c r="AH616"/>
      <c r="AI616"/>
    </row>
    <row r="617" spans="1:35" s="48" customFormat="1">
      <c r="A617" s="3"/>
      <c r="H617"/>
      <c r="J617" s="49"/>
      <c r="K617" s="49"/>
      <c r="L617" s="50"/>
      <c r="M617" s="50"/>
      <c r="N617" s="50"/>
      <c r="O617" s="50"/>
      <c r="P617" s="50"/>
      <c r="Q617" s="50"/>
      <c r="R617" s="47"/>
      <c r="S617" s="50"/>
      <c r="T617" s="50"/>
      <c r="U617" s="50"/>
      <c r="V617" s="50"/>
      <c r="W617" s="50"/>
      <c r="X617"/>
      <c r="Y617"/>
      <c r="Z617"/>
      <c r="AA617"/>
      <c r="AB617"/>
      <c r="AC617"/>
      <c r="AD617"/>
      <c r="AE617"/>
      <c r="AF617"/>
      <c r="AG617"/>
      <c r="AH617"/>
      <c r="AI617"/>
    </row>
    <row r="618" spans="1:35" s="48" customFormat="1">
      <c r="A618" s="3"/>
      <c r="H618"/>
      <c r="J618" s="49"/>
      <c r="K618" s="49"/>
      <c r="L618" s="50"/>
      <c r="M618" s="50"/>
      <c r="N618" s="50"/>
      <c r="O618" s="50"/>
      <c r="P618" s="50"/>
      <c r="Q618" s="50"/>
      <c r="R618" s="47"/>
      <c r="S618" s="50"/>
      <c r="T618" s="50"/>
      <c r="U618" s="50"/>
      <c r="V618" s="50"/>
      <c r="W618" s="50"/>
      <c r="X618"/>
      <c r="Y618"/>
      <c r="Z618"/>
      <c r="AA618"/>
      <c r="AB618"/>
      <c r="AC618"/>
      <c r="AD618"/>
      <c r="AE618"/>
      <c r="AF618"/>
      <c r="AG618"/>
      <c r="AH618"/>
      <c r="AI618"/>
    </row>
    <row r="619" spans="1:35" s="48" customFormat="1">
      <c r="A619" s="3"/>
      <c r="H619"/>
      <c r="J619" s="49"/>
      <c r="K619" s="49"/>
      <c r="L619" s="50"/>
      <c r="M619" s="50"/>
      <c r="N619" s="50"/>
      <c r="O619" s="50"/>
      <c r="P619" s="50"/>
      <c r="Q619" s="50"/>
      <c r="R619" s="47"/>
      <c r="S619" s="50"/>
      <c r="T619" s="50"/>
      <c r="U619" s="50"/>
      <c r="V619" s="50"/>
      <c r="W619" s="50"/>
      <c r="X619"/>
      <c r="Y619"/>
      <c r="Z619"/>
      <c r="AA619"/>
      <c r="AB619"/>
      <c r="AC619"/>
      <c r="AD619"/>
      <c r="AE619"/>
      <c r="AF619"/>
      <c r="AG619"/>
      <c r="AH619"/>
      <c r="AI619"/>
    </row>
    <row r="620" spans="1:35" s="48" customFormat="1">
      <c r="A620" s="3"/>
      <c r="H620"/>
      <c r="J620" s="49"/>
      <c r="K620" s="49"/>
      <c r="L620" s="50"/>
      <c r="M620" s="50"/>
      <c r="N620" s="50"/>
      <c r="O620" s="50"/>
      <c r="P620" s="50"/>
      <c r="Q620" s="50"/>
      <c r="R620" s="47"/>
      <c r="S620" s="50"/>
      <c r="T620" s="50"/>
      <c r="U620" s="50"/>
      <c r="V620" s="50"/>
      <c r="W620" s="50"/>
      <c r="X620"/>
      <c r="Y620"/>
      <c r="Z620"/>
      <c r="AA620"/>
      <c r="AB620"/>
      <c r="AC620"/>
      <c r="AD620"/>
      <c r="AE620"/>
      <c r="AF620"/>
      <c r="AG620"/>
      <c r="AH620"/>
      <c r="AI620"/>
    </row>
    <row r="621" spans="1:35" s="48" customFormat="1">
      <c r="A621" s="3"/>
      <c r="H621"/>
      <c r="J621" s="49"/>
      <c r="K621" s="49"/>
      <c r="L621" s="50"/>
      <c r="M621" s="50"/>
      <c r="N621" s="50"/>
      <c r="O621" s="50"/>
      <c r="P621" s="50"/>
      <c r="Q621" s="50"/>
      <c r="R621" s="47"/>
      <c r="S621" s="50"/>
      <c r="T621" s="50"/>
      <c r="U621" s="50"/>
      <c r="V621" s="50"/>
      <c r="W621" s="50"/>
      <c r="X621"/>
      <c r="Y621"/>
      <c r="Z621"/>
      <c r="AA621"/>
      <c r="AB621"/>
      <c r="AC621"/>
      <c r="AD621"/>
      <c r="AE621"/>
      <c r="AF621"/>
      <c r="AG621"/>
      <c r="AH621"/>
      <c r="AI621"/>
    </row>
    <row r="622" spans="1:35" s="48" customFormat="1">
      <c r="A622" s="3"/>
      <c r="H622"/>
      <c r="J622" s="49"/>
      <c r="K622" s="49"/>
      <c r="L622" s="50"/>
      <c r="M622" s="50"/>
      <c r="N622" s="50"/>
      <c r="O622" s="50"/>
      <c r="P622" s="50"/>
      <c r="Q622" s="50"/>
      <c r="R622" s="47"/>
      <c r="S622" s="50"/>
      <c r="T622" s="50"/>
      <c r="U622" s="50"/>
      <c r="V622" s="50"/>
      <c r="W622" s="50"/>
      <c r="X622"/>
      <c r="Y622"/>
      <c r="Z622"/>
      <c r="AA622"/>
      <c r="AB622"/>
      <c r="AC622"/>
      <c r="AD622"/>
      <c r="AE622"/>
      <c r="AF622"/>
      <c r="AG622"/>
      <c r="AH622"/>
      <c r="AI622"/>
    </row>
    <row r="623" spans="1:35" s="48" customFormat="1">
      <c r="A623" s="3"/>
      <c r="H623"/>
      <c r="J623" s="49"/>
      <c r="K623" s="49"/>
      <c r="L623" s="50"/>
      <c r="M623" s="50"/>
      <c r="N623" s="50"/>
      <c r="O623" s="50"/>
      <c r="P623" s="50"/>
      <c r="Q623" s="50"/>
      <c r="R623" s="47"/>
      <c r="S623" s="50"/>
      <c r="T623" s="50"/>
      <c r="U623" s="50"/>
      <c r="V623" s="50"/>
      <c r="W623" s="50"/>
      <c r="X623"/>
      <c r="Y623"/>
      <c r="Z623"/>
      <c r="AA623"/>
      <c r="AB623"/>
      <c r="AC623"/>
      <c r="AD623"/>
      <c r="AE623"/>
      <c r="AF623"/>
      <c r="AG623"/>
      <c r="AH623"/>
      <c r="AI623"/>
    </row>
    <row r="624" spans="1:35" s="48" customFormat="1">
      <c r="A624" s="3"/>
      <c r="H624"/>
      <c r="J624" s="49"/>
      <c r="K624" s="49"/>
      <c r="L624" s="50"/>
      <c r="M624" s="50"/>
      <c r="N624" s="50"/>
      <c r="O624" s="50"/>
      <c r="P624" s="50"/>
      <c r="Q624" s="50"/>
      <c r="R624" s="47"/>
      <c r="S624" s="50"/>
      <c r="T624" s="50"/>
      <c r="U624" s="50"/>
      <c r="V624" s="50"/>
      <c r="W624" s="50"/>
      <c r="X624"/>
      <c r="Y624"/>
      <c r="Z624"/>
      <c r="AA624"/>
      <c r="AB624"/>
      <c r="AC624"/>
      <c r="AD624"/>
      <c r="AE624"/>
      <c r="AF624"/>
      <c r="AG624"/>
      <c r="AH624"/>
      <c r="AI624"/>
    </row>
    <row r="625" spans="1:35" s="48" customFormat="1">
      <c r="A625" s="3"/>
      <c r="H625"/>
      <c r="J625" s="49"/>
      <c r="K625" s="49"/>
      <c r="L625" s="50"/>
      <c r="M625" s="50"/>
      <c r="N625" s="50"/>
      <c r="O625" s="50"/>
      <c r="P625" s="50"/>
      <c r="Q625" s="50"/>
      <c r="R625" s="47"/>
      <c r="S625" s="50"/>
      <c r="T625" s="50"/>
      <c r="U625" s="50"/>
      <c r="V625" s="50"/>
      <c r="W625" s="50"/>
      <c r="X625"/>
      <c r="Y625"/>
      <c r="Z625"/>
      <c r="AA625"/>
      <c r="AB625"/>
      <c r="AC625"/>
      <c r="AD625"/>
      <c r="AE625"/>
      <c r="AF625"/>
      <c r="AG625"/>
      <c r="AH625"/>
      <c r="AI625"/>
    </row>
    <row r="626" spans="1:35" s="48" customFormat="1">
      <c r="A626" s="3"/>
      <c r="H626"/>
      <c r="J626" s="49"/>
      <c r="K626" s="49"/>
      <c r="L626" s="50"/>
      <c r="M626" s="50"/>
      <c r="N626" s="50"/>
      <c r="O626" s="50"/>
      <c r="P626" s="50"/>
      <c r="Q626" s="50"/>
      <c r="R626" s="47"/>
      <c r="S626" s="50"/>
      <c r="T626" s="50"/>
      <c r="U626" s="50"/>
      <c r="V626" s="50"/>
      <c r="W626" s="50"/>
      <c r="X626"/>
      <c r="Y626"/>
      <c r="Z626"/>
      <c r="AA626"/>
      <c r="AB626"/>
      <c r="AC626"/>
      <c r="AD626"/>
      <c r="AE626"/>
      <c r="AF626"/>
      <c r="AG626"/>
      <c r="AH626"/>
      <c r="AI626"/>
    </row>
    <row r="627" spans="1:35" s="48" customFormat="1">
      <c r="A627" s="3"/>
      <c r="H627"/>
      <c r="J627" s="49"/>
      <c r="K627" s="49"/>
      <c r="L627" s="50"/>
      <c r="M627" s="50"/>
      <c r="N627" s="50"/>
      <c r="O627" s="50"/>
      <c r="P627" s="50"/>
      <c r="Q627" s="50"/>
      <c r="R627" s="47"/>
      <c r="S627" s="50"/>
      <c r="T627" s="50"/>
      <c r="U627" s="50"/>
      <c r="V627" s="50"/>
      <c r="W627" s="50"/>
      <c r="X627"/>
      <c r="Y627"/>
      <c r="Z627"/>
      <c r="AA627"/>
      <c r="AB627"/>
      <c r="AC627"/>
      <c r="AD627"/>
      <c r="AE627"/>
      <c r="AF627"/>
      <c r="AG627"/>
      <c r="AH627"/>
      <c r="AI627"/>
    </row>
    <row r="628" spans="1:35" s="48" customFormat="1">
      <c r="A628" s="3"/>
      <c r="H628"/>
      <c r="J628" s="49"/>
      <c r="K628" s="49"/>
      <c r="L628" s="50"/>
      <c r="M628" s="50"/>
      <c r="N628" s="50"/>
      <c r="O628" s="50"/>
      <c r="P628" s="50"/>
      <c r="Q628" s="50"/>
      <c r="R628" s="47"/>
      <c r="S628" s="50"/>
      <c r="T628" s="50"/>
      <c r="U628" s="50"/>
      <c r="V628" s="50"/>
      <c r="W628" s="50"/>
      <c r="X628"/>
      <c r="Y628"/>
      <c r="Z628"/>
      <c r="AA628"/>
      <c r="AB628"/>
      <c r="AC628"/>
      <c r="AD628"/>
      <c r="AE628"/>
      <c r="AF628"/>
      <c r="AG628"/>
      <c r="AH628"/>
      <c r="AI628"/>
    </row>
    <row r="629" spans="1:35" s="48" customFormat="1">
      <c r="A629" s="3"/>
      <c r="H629"/>
      <c r="J629" s="49"/>
      <c r="K629" s="49"/>
      <c r="L629" s="50"/>
      <c r="M629" s="50"/>
      <c r="N629" s="50"/>
      <c r="O629" s="50"/>
      <c r="P629" s="50"/>
      <c r="Q629" s="50"/>
      <c r="R629" s="47"/>
      <c r="S629" s="50"/>
      <c r="T629" s="50"/>
      <c r="U629" s="50"/>
      <c r="V629" s="50"/>
      <c r="W629" s="50"/>
      <c r="X629"/>
      <c r="Y629"/>
      <c r="Z629"/>
      <c r="AA629"/>
      <c r="AB629"/>
      <c r="AC629"/>
      <c r="AD629"/>
      <c r="AE629"/>
      <c r="AF629"/>
      <c r="AG629"/>
      <c r="AH629"/>
      <c r="AI629"/>
    </row>
    <row r="630" spans="1:35" s="48" customFormat="1">
      <c r="A630" s="3"/>
      <c r="H630"/>
      <c r="J630" s="49"/>
      <c r="K630" s="49"/>
      <c r="L630" s="50"/>
      <c r="M630" s="50"/>
      <c r="N630" s="50"/>
      <c r="O630" s="50"/>
      <c r="P630" s="50"/>
      <c r="Q630" s="50"/>
      <c r="R630" s="47"/>
      <c r="S630" s="50"/>
      <c r="T630" s="50"/>
      <c r="U630" s="50"/>
      <c r="V630" s="50"/>
      <c r="W630" s="50"/>
      <c r="X630"/>
      <c r="Y630"/>
      <c r="Z630"/>
      <c r="AA630"/>
      <c r="AB630"/>
      <c r="AC630"/>
      <c r="AD630"/>
      <c r="AE630"/>
      <c r="AF630"/>
      <c r="AG630"/>
      <c r="AH630"/>
      <c r="AI630"/>
    </row>
    <row r="631" spans="1:35" s="48" customFormat="1">
      <c r="A631" s="3"/>
      <c r="H631"/>
      <c r="J631" s="49"/>
      <c r="K631" s="49"/>
      <c r="L631" s="50"/>
      <c r="M631" s="50"/>
      <c r="N631" s="50"/>
      <c r="O631" s="50"/>
      <c r="P631" s="50"/>
      <c r="Q631" s="50"/>
      <c r="R631" s="47"/>
      <c r="S631" s="50"/>
      <c r="T631" s="50"/>
      <c r="U631" s="50"/>
      <c r="V631" s="50"/>
      <c r="W631" s="50"/>
      <c r="X631"/>
      <c r="Y631"/>
      <c r="Z631"/>
      <c r="AA631"/>
      <c r="AB631"/>
      <c r="AC631"/>
      <c r="AD631"/>
      <c r="AE631"/>
      <c r="AF631"/>
      <c r="AG631"/>
      <c r="AH631"/>
      <c r="AI631"/>
    </row>
    <row r="632" spans="1:35" s="48" customFormat="1">
      <c r="A632" s="3"/>
      <c r="H632"/>
      <c r="J632" s="49"/>
      <c r="K632" s="49"/>
      <c r="L632" s="50"/>
      <c r="M632" s="50"/>
      <c r="N632" s="50"/>
      <c r="O632" s="50"/>
      <c r="P632" s="50"/>
      <c r="Q632" s="50"/>
      <c r="R632" s="47"/>
      <c r="S632" s="50"/>
      <c r="T632" s="50"/>
      <c r="U632" s="50"/>
      <c r="V632" s="50"/>
      <c r="W632" s="50"/>
      <c r="X632"/>
      <c r="Y632"/>
      <c r="Z632"/>
      <c r="AA632"/>
      <c r="AB632"/>
      <c r="AC632"/>
      <c r="AD632"/>
      <c r="AE632"/>
      <c r="AF632"/>
      <c r="AG632"/>
      <c r="AH632"/>
      <c r="AI632"/>
    </row>
    <row r="633" spans="1:35" s="48" customFormat="1">
      <c r="A633" s="3"/>
      <c r="H633"/>
      <c r="J633" s="49"/>
      <c r="K633" s="49"/>
      <c r="L633" s="50"/>
      <c r="M633" s="50"/>
      <c r="N633" s="50"/>
      <c r="O633" s="50"/>
      <c r="P633" s="50"/>
      <c r="Q633" s="50"/>
      <c r="R633" s="47"/>
      <c r="S633" s="50"/>
      <c r="T633" s="50"/>
      <c r="U633" s="50"/>
      <c r="V633" s="50"/>
      <c r="W633" s="50"/>
      <c r="X633"/>
      <c r="Y633"/>
      <c r="Z633"/>
      <c r="AA633"/>
      <c r="AB633"/>
      <c r="AC633"/>
      <c r="AD633"/>
      <c r="AE633"/>
      <c r="AF633"/>
      <c r="AG633"/>
      <c r="AH633"/>
      <c r="AI633"/>
    </row>
    <row r="634" spans="1:35" s="48" customFormat="1">
      <c r="A634" s="3"/>
      <c r="H634"/>
      <c r="J634" s="49"/>
      <c r="K634" s="49"/>
      <c r="L634" s="50"/>
      <c r="M634" s="50"/>
      <c r="N634" s="50"/>
      <c r="O634" s="50"/>
      <c r="P634" s="50"/>
      <c r="Q634" s="50"/>
      <c r="R634" s="47"/>
      <c r="S634" s="50"/>
      <c r="T634" s="50"/>
      <c r="U634" s="50"/>
      <c r="V634" s="50"/>
      <c r="W634" s="50"/>
      <c r="X634"/>
      <c r="Y634"/>
      <c r="Z634"/>
      <c r="AA634"/>
      <c r="AB634"/>
      <c r="AC634"/>
      <c r="AD634"/>
      <c r="AE634"/>
      <c r="AF634"/>
      <c r="AG634"/>
      <c r="AH634"/>
      <c r="AI634"/>
    </row>
    <row r="635" spans="1:35" s="48" customFormat="1">
      <c r="A635" s="3"/>
      <c r="H635"/>
      <c r="J635" s="49"/>
      <c r="K635" s="49"/>
      <c r="L635" s="50"/>
      <c r="M635" s="50"/>
      <c r="N635" s="50"/>
      <c r="O635" s="50"/>
      <c r="P635" s="50"/>
      <c r="Q635" s="50"/>
      <c r="R635" s="47"/>
      <c r="S635" s="50"/>
      <c r="T635" s="50"/>
      <c r="U635" s="50"/>
      <c r="V635" s="50"/>
      <c r="W635" s="50"/>
      <c r="X635"/>
      <c r="Y635"/>
      <c r="Z635"/>
      <c r="AA635"/>
      <c r="AB635"/>
      <c r="AC635"/>
      <c r="AD635"/>
      <c r="AE635"/>
      <c r="AF635"/>
      <c r="AG635"/>
      <c r="AH635"/>
      <c r="AI635"/>
    </row>
    <row r="636" spans="1:35" s="48" customFormat="1">
      <c r="A636" s="3"/>
      <c r="H636"/>
      <c r="J636" s="49"/>
      <c r="K636" s="49"/>
      <c r="L636" s="50"/>
      <c r="M636" s="50"/>
      <c r="N636" s="50"/>
      <c r="O636" s="50"/>
      <c r="P636" s="50"/>
      <c r="Q636" s="50"/>
      <c r="R636" s="47"/>
      <c r="S636" s="50"/>
      <c r="T636" s="50"/>
      <c r="U636" s="50"/>
      <c r="V636" s="50"/>
      <c r="W636" s="50"/>
      <c r="X636"/>
      <c r="Y636"/>
      <c r="Z636"/>
      <c r="AA636"/>
      <c r="AB636"/>
      <c r="AC636"/>
      <c r="AD636"/>
      <c r="AE636"/>
      <c r="AF636"/>
      <c r="AG636"/>
      <c r="AH636"/>
      <c r="AI636"/>
    </row>
    <row r="637" spans="1:35" s="48" customFormat="1">
      <c r="A637" s="3"/>
      <c r="H637"/>
      <c r="J637" s="49"/>
      <c r="K637" s="49"/>
      <c r="L637" s="50"/>
      <c r="M637" s="50"/>
      <c r="N637" s="50"/>
      <c r="O637" s="50"/>
      <c r="P637" s="50"/>
      <c r="Q637" s="50"/>
      <c r="R637" s="47"/>
      <c r="S637" s="50"/>
      <c r="T637" s="50"/>
      <c r="U637" s="50"/>
      <c r="V637" s="50"/>
      <c r="W637" s="50"/>
      <c r="X637"/>
      <c r="Y637"/>
      <c r="Z637"/>
      <c r="AA637"/>
      <c r="AB637"/>
      <c r="AC637"/>
      <c r="AD637"/>
      <c r="AE637"/>
      <c r="AF637"/>
      <c r="AG637"/>
      <c r="AH637"/>
      <c r="AI637"/>
    </row>
    <row r="638" spans="1:35" s="48" customFormat="1">
      <c r="A638" s="3"/>
      <c r="H638"/>
      <c r="J638" s="49"/>
      <c r="K638" s="49"/>
      <c r="L638" s="50"/>
      <c r="M638" s="50"/>
      <c r="N638" s="50"/>
      <c r="O638" s="50"/>
      <c r="P638" s="50"/>
      <c r="Q638" s="50"/>
      <c r="R638" s="47"/>
      <c r="S638" s="50"/>
      <c r="T638" s="50"/>
      <c r="U638" s="50"/>
      <c r="V638" s="50"/>
      <c r="W638" s="50"/>
      <c r="X638"/>
      <c r="Y638"/>
      <c r="Z638"/>
      <c r="AA638"/>
      <c r="AB638"/>
      <c r="AC638"/>
      <c r="AD638"/>
      <c r="AE638"/>
      <c r="AF638"/>
      <c r="AG638"/>
      <c r="AH638"/>
      <c r="AI638"/>
    </row>
    <row r="639" spans="1:35" s="48" customFormat="1">
      <c r="A639" s="3"/>
      <c r="H639"/>
      <c r="J639" s="49"/>
      <c r="K639" s="49"/>
      <c r="L639" s="50"/>
      <c r="M639" s="50"/>
      <c r="N639" s="50"/>
      <c r="O639" s="50"/>
      <c r="P639" s="50"/>
      <c r="Q639" s="50"/>
      <c r="R639" s="47"/>
      <c r="S639" s="50"/>
      <c r="T639" s="50"/>
      <c r="U639" s="50"/>
      <c r="V639" s="50"/>
      <c r="W639" s="50"/>
      <c r="X639"/>
      <c r="Y639"/>
      <c r="Z639"/>
      <c r="AA639"/>
      <c r="AB639"/>
      <c r="AC639"/>
      <c r="AD639"/>
      <c r="AE639"/>
      <c r="AF639"/>
      <c r="AG639"/>
      <c r="AH639"/>
      <c r="AI639"/>
    </row>
    <row r="640" spans="1:35" s="48" customFormat="1">
      <c r="A640" s="3"/>
      <c r="H640"/>
      <c r="J640" s="49"/>
      <c r="K640" s="49"/>
      <c r="L640" s="50"/>
      <c r="M640" s="50"/>
      <c r="N640" s="50"/>
      <c r="O640" s="50"/>
      <c r="P640" s="50"/>
      <c r="Q640" s="50"/>
      <c r="R640" s="47"/>
      <c r="S640" s="50"/>
      <c r="T640" s="50"/>
      <c r="U640" s="50"/>
      <c r="V640" s="50"/>
      <c r="W640" s="50"/>
      <c r="X640"/>
      <c r="Y640"/>
      <c r="Z640"/>
      <c r="AA640"/>
      <c r="AB640"/>
      <c r="AC640"/>
      <c r="AD640"/>
      <c r="AE640"/>
      <c r="AF640"/>
      <c r="AG640"/>
      <c r="AH640"/>
      <c r="AI640"/>
    </row>
    <row r="641" spans="1:35" s="48" customFormat="1">
      <c r="A641" s="3"/>
      <c r="H641"/>
      <c r="J641" s="49"/>
      <c r="K641" s="49"/>
      <c r="L641" s="50"/>
      <c r="M641" s="50"/>
      <c r="N641" s="50"/>
      <c r="O641" s="50"/>
      <c r="P641" s="50"/>
      <c r="Q641" s="50"/>
      <c r="R641" s="47"/>
      <c r="S641" s="50"/>
      <c r="T641" s="50"/>
      <c r="U641" s="50"/>
      <c r="V641" s="50"/>
      <c r="W641" s="50"/>
      <c r="X641"/>
      <c r="Y641"/>
      <c r="Z641"/>
      <c r="AA641"/>
      <c r="AB641"/>
      <c r="AC641"/>
      <c r="AD641"/>
      <c r="AE641"/>
      <c r="AF641"/>
      <c r="AG641"/>
      <c r="AH641"/>
      <c r="AI641"/>
    </row>
    <row r="642" spans="1:35" s="48" customFormat="1">
      <c r="A642" s="3"/>
      <c r="H642"/>
      <c r="J642" s="49"/>
      <c r="K642" s="49"/>
      <c r="L642" s="50"/>
      <c r="M642" s="50"/>
      <c r="N642" s="50"/>
      <c r="O642" s="50"/>
      <c r="P642" s="50"/>
      <c r="Q642" s="50"/>
      <c r="R642" s="47"/>
      <c r="S642" s="50"/>
      <c r="T642" s="50"/>
      <c r="U642" s="50"/>
      <c r="V642" s="50"/>
      <c r="W642" s="50"/>
      <c r="X642"/>
      <c r="Y642"/>
      <c r="Z642"/>
      <c r="AA642"/>
      <c r="AB642"/>
      <c r="AC642"/>
      <c r="AD642"/>
      <c r="AE642"/>
      <c r="AF642"/>
      <c r="AG642"/>
      <c r="AH642"/>
      <c r="AI642"/>
    </row>
    <row r="643" spans="1:35" s="48" customFormat="1">
      <c r="A643" s="3"/>
      <c r="H643"/>
      <c r="J643" s="49"/>
      <c r="K643" s="49"/>
      <c r="L643" s="50"/>
      <c r="M643" s="50"/>
      <c r="N643" s="50"/>
      <c r="O643" s="50"/>
      <c r="P643" s="50"/>
      <c r="Q643" s="50"/>
      <c r="R643" s="47"/>
      <c r="S643" s="50"/>
      <c r="T643" s="50"/>
      <c r="U643" s="50"/>
      <c r="V643" s="50"/>
      <c r="W643" s="50"/>
      <c r="X643"/>
      <c r="Y643"/>
      <c r="Z643"/>
      <c r="AA643"/>
      <c r="AB643"/>
      <c r="AC643"/>
      <c r="AD643"/>
      <c r="AE643"/>
      <c r="AF643"/>
      <c r="AG643"/>
      <c r="AH643"/>
      <c r="AI643"/>
    </row>
    <row r="644" spans="1:35" s="48" customFormat="1">
      <c r="A644" s="3"/>
      <c r="H644"/>
      <c r="J644" s="49"/>
      <c r="K644" s="49"/>
      <c r="L644" s="50"/>
      <c r="M644" s="50"/>
      <c r="N644" s="50"/>
      <c r="O644" s="50"/>
      <c r="P644" s="50"/>
      <c r="Q644" s="50"/>
      <c r="R644" s="47"/>
      <c r="S644" s="50"/>
      <c r="T644" s="50"/>
      <c r="U644" s="50"/>
      <c r="V644" s="50"/>
      <c r="W644" s="50"/>
      <c r="X644"/>
      <c r="Y644"/>
      <c r="Z644"/>
      <c r="AA644"/>
      <c r="AB644"/>
      <c r="AC644"/>
      <c r="AD644"/>
      <c r="AE644"/>
      <c r="AF644"/>
      <c r="AG644"/>
      <c r="AH644"/>
      <c r="AI644"/>
    </row>
    <row r="645" spans="1:35" s="48" customFormat="1">
      <c r="A645" s="3"/>
      <c r="H645"/>
      <c r="J645" s="49"/>
      <c r="K645" s="49"/>
      <c r="L645" s="50"/>
      <c r="M645" s="50"/>
      <c r="N645" s="50"/>
      <c r="O645" s="50"/>
      <c r="P645" s="50"/>
      <c r="Q645" s="50"/>
      <c r="R645" s="47"/>
      <c r="S645" s="50"/>
      <c r="T645" s="50"/>
      <c r="U645" s="50"/>
      <c r="V645" s="50"/>
      <c r="W645" s="50"/>
      <c r="X645"/>
      <c r="Y645"/>
      <c r="Z645"/>
      <c r="AA645"/>
      <c r="AB645"/>
      <c r="AC645"/>
      <c r="AD645"/>
      <c r="AE645"/>
      <c r="AF645"/>
      <c r="AG645"/>
      <c r="AH645"/>
      <c r="AI645"/>
    </row>
    <row r="646" spans="1:35" s="48" customFormat="1">
      <c r="A646" s="3"/>
      <c r="H646"/>
      <c r="J646" s="49"/>
      <c r="K646" s="49"/>
      <c r="L646" s="50"/>
      <c r="M646" s="50"/>
      <c r="N646" s="50"/>
      <c r="O646" s="50"/>
      <c r="P646" s="50"/>
      <c r="Q646" s="50"/>
      <c r="R646" s="47"/>
      <c r="S646" s="50"/>
      <c r="T646" s="50"/>
      <c r="U646" s="50"/>
      <c r="V646" s="50"/>
      <c r="W646" s="50"/>
      <c r="X646"/>
      <c r="Y646"/>
      <c r="Z646"/>
      <c r="AA646"/>
      <c r="AB646"/>
      <c r="AC646"/>
      <c r="AD646"/>
      <c r="AE646"/>
      <c r="AF646"/>
      <c r="AG646"/>
      <c r="AH646"/>
      <c r="AI646"/>
    </row>
    <row r="647" spans="1:35" s="48" customFormat="1">
      <c r="A647" s="3"/>
      <c r="H647"/>
      <c r="J647" s="49"/>
      <c r="K647" s="49"/>
      <c r="L647" s="50"/>
      <c r="M647" s="50"/>
      <c r="N647" s="50"/>
      <c r="O647" s="50"/>
      <c r="P647" s="50"/>
      <c r="Q647" s="50"/>
      <c r="R647" s="47"/>
      <c r="S647" s="50"/>
      <c r="T647" s="50"/>
      <c r="U647" s="50"/>
      <c r="V647" s="50"/>
      <c r="W647" s="50"/>
      <c r="X647"/>
      <c r="Y647"/>
      <c r="Z647"/>
      <c r="AA647"/>
      <c r="AB647"/>
      <c r="AC647"/>
      <c r="AD647"/>
      <c r="AE647"/>
      <c r="AF647"/>
      <c r="AG647"/>
      <c r="AH647"/>
      <c r="AI647"/>
    </row>
    <row r="648" spans="1:35" s="48" customFormat="1">
      <c r="A648" s="3"/>
      <c r="H648"/>
      <c r="J648" s="49"/>
      <c r="K648" s="49"/>
      <c r="L648" s="50"/>
      <c r="M648" s="50"/>
      <c r="N648" s="50"/>
      <c r="O648" s="50"/>
      <c r="P648" s="50"/>
      <c r="Q648" s="50"/>
      <c r="R648" s="47"/>
      <c r="S648" s="50"/>
      <c r="T648" s="50"/>
      <c r="U648" s="50"/>
      <c r="V648" s="50"/>
      <c r="W648" s="50"/>
      <c r="X648"/>
      <c r="Y648"/>
      <c r="Z648"/>
      <c r="AA648"/>
      <c r="AB648"/>
      <c r="AC648"/>
      <c r="AD648"/>
      <c r="AE648"/>
      <c r="AF648"/>
      <c r="AG648"/>
      <c r="AH648"/>
      <c r="AI648"/>
    </row>
    <row r="649" spans="1:35" s="48" customFormat="1">
      <c r="A649" s="3"/>
      <c r="H649"/>
      <c r="J649" s="49"/>
      <c r="K649" s="49"/>
      <c r="L649" s="50"/>
      <c r="M649" s="50"/>
      <c r="N649" s="50"/>
      <c r="O649" s="50"/>
      <c r="P649" s="50"/>
      <c r="Q649" s="50"/>
      <c r="R649" s="47"/>
      <c r="S649" s="50"/>
      <c r="T649" s="50"/>
      <c r="U649" s="50"/>
      <c r="V649" s="50"/>
      <c r="W649" s="50"/>
      <c r="X649"/>
      <c r="Y649"/>
      <c r="Z649"/>
      <c r="AA649"/>
      <c r="AB649"/>
      <c r="AC649"/>
      <c r="AD649"/>
      <c r="AE649"/>
      <c r="AF649"/>
      <c r="AG649"/>
      <c r="AH649"/>
      <c r="AI649"/>
    </row>
    <row r="650" spans="1:35" s="48" customFormat="1">
      <c r="A650" s="3"/>
      <c r="H650"/>
      <c r="J650" s="49"/>
      <c r="K650" s="49"/>
      <c r="L650" s="50"/>
      <c r="M650" s="50"/>
      <c r="N650" s="50"/>
      <c r="O650" s="50"/>
      <c r="P650" s="50"/>
      <c r="Q650" s="50"/>
      <c r="R650" s="47"/>
      <c r="S650" s="50"/>
      <c r="T650" s="50"/>
      <c r="U650" s="50"/>
      <c r="V650" s="50"/>
      <c r="W650" s="50"/>
      <c r="X650"/>
      <c r="Y650"/>
      <c r="Z650"/>
      <c r="AA650"/>
      <c r="AB650"/>
      <c r="AC650"/>
      <c r="AD650"/>
      <c r="AE650"/>
      <c r="AF650"/>
      <c r="AG650"/>
      <c r="AH650"/>
      <c r="AI650"/>
    </row>
    <row r="651" spans="1:35" s="48" customFormat="1">
      <c r="A651" s="3"/>
      <c r="H651"/>
      <c r="J651" s="49"/>
      <c r="K651" s="49"/>
      <c r="L651" s="50"/>
      <c r="M651" s="50"/>
      <c r="N651" s="50"/>
      <c r="O651" s="50"/>
      <c r="P651" s="50"/>
      <c r="Q651" s="50"/>
      <c r="R651" s="47"/>
      <c r="S651" s="50"/>
      <c r="T651" s="50"/>
      <c r="U651" s="50"/>
      <c r="V651" s="50"/>
      <c r="W651" s="50"/>
      <c r="X651"/>
      <c r="Y651"/>
      <c r="Z651"/>
      <c r="AA651"/>
      <c r="AB651"/>
      <c r="AC651"/>
      <c r="AD651"/>
      <c r="AE651"/>
      <c r="AF651"/>
      <c r="AG651"/>
      <c r="AH651"/>
      <c r="AI651"/>
    </row>
    <row r="652" spans="1:35" s="48" customFormat="1">
      <c r="A652" s="3"/>
      <c r="H652"/>
      <c r="J652" s="49"/>
      <c r="K652" s="49"/>
      <c r="L652" s="50"/>
      <c r="M652" s="50"/>
      <c r="N652" s="50"/>
      <c r="O652" s="50"/>
      <c r="P652" s="50"/>
      <c r="Q652" s="50"/>
      <c r="R652" s="47"/>
      <c r="S652" s="50"/>
      <c r="T652" s="50"/>
      <c r="U652" s="50"/>
      <c r="V652" s="50"/>
      <c r="W652" s="50"/>
      <c r="X652"/>
      <c r="Y652"/>
      <c r="Z652"/>
      <c r="AA652"/>
      <c r="AB652"/>
      <c r="AC652"/>
      <c r="AD652"/>
      <c r="AE652"/>
      <c r="AF652"/>
      <c r="AG652"/>
      <c r="AH652"/>
      <c r="AI652"/>
    </row>
    <row r="653" spans="1:35" s="48" customFormat="1">
      <c r="A653" s="3"/>
      <c r="H653"/>
      <c r="J653" s="49"/>
      <c r="K653" s="49"/>
      <c r="L653" s="50"/>
      <c r="M653" s="50"/>
      <c r="N653" s="50"/>
      <c r="O653" s="50"/>
      <c r="P653" s="50"/>
      <c r="Q653" s="50"/>
      <c r="R653" s="47"/>
      <c r="S653" s="50"/>
      <c r="T653" s="50"/>
      <c r="U653" s="50"/>
      <c r="V653" s="50"/>
      <c r="W653" s="50"/>
      <c r="X653"/>
      <c r="Y653"/>
      <c r="Z653"/>
      <c r="AA653"/>
      <c r="AB653"/>
      <c r="AC653"/>
      <c r="AD653"/>
      <c r="AE653"/>
      <c r="AF653"/>
      <c r="AG653"/>
      <c r="AH653"/>
      <c r="AI653"/>
    </row>
    <row r="654" spans="1:35" s="48" customFormat="1">
      <c r="A654" s="3"/>
      <c r="H654"/>
      <c r="J654" s="49"/>
      <c r="K654" s="49"/>
      <c r="L654" s="50"/>
      <c r="M654" s="50"/>
      <c r="N654" s="50"/>
      <c r="O654" s="50"/>
      <c r="P654" s="50"/>
      <c r="Q654" s="50"/>
      <c r="R654" s="47"/>
      <c r="S654" s="50"/>
      <c r="T654" s="50"/>
      <c r="U654" s="50"/>
      <c r="V654" s="50"/>
      <c r="W654" s="50"/>
      <c r="X654"/>
      <c r="Y654"/>
      <c r="Z654"/>
      <c r="AA654"/>
      <c r="AB654"/>
      <c r="AC654"/>
      <c r="AD654"/>
      <c r="AE654"/>
      <c r="AF654"/>
      <c r="AG654"/>
      <c r="AH654"/>
      <c r="AI654"/>
    </row>
    <row r="655" spans="1:35" s="48" customFormat="1">
      <c r="A655" s="3"/>
      <c r="H655"/>
      <c r="J655" s="49"/>
      <c r="K655" s="49"/>
      <c r="L655" s="50"/>
      <c r="M655" s="50"/>
      <c r="N655" s="50"/>
      <c r="O655" s="50"/>
      <c r="P655" s="50"/>
      <c r="Q655" s="50"/>
      <c r="R655" s="47"/>
      <c r="S655" s="50"/>
      <c r="T655" s="50"/>
      <c r="U655" s="50"/>
      <c r="V655" s="50"/>
      <c r="W655" s="50"/>
      <c r="X655"/>
      <c r="Y655"/>
      <c r="Z655"/>
      <c r="AA655"/>
      <c r="AB655"/>
      <c r="AC655"/>
      <c r="AD655"/>
      <c r="AE655"/>
      <c r="AF655"/>
      <c r="AG655"/>
      <c r="AH655"/>
      <c r="AI655"/>
    </row>
    <row r="656" spans="1:35" s="48" customFormat="1">
      <c r="A656" s="3"/>
      <c r="H656"/>
      <c r="J656" s="49"/>
      <c r="K656" s="49"/>
      <c r="L656" s="50"/>
      <c r="M656" s="50"/>
      <c r="N656" s="50"/>
      <c r="O656" s="50"/>
      <c r="P656" s="50"/>
      <c r="Q656" s="50"/>
      <c r="R656" s="47"/>
      <c r="S656" s="50"/>
      <c r="T656" s="50"/>
      <c r="U656" s="50"/>
      <c r="V656" s="50"/>
      <c r="W656" s="50"/>
      <c r="X656"/>
      <c r="Y656"/>
      <c r="Z656"/>
      <c r="AA656"/>
      <c r="AB656"/>
      <c r="AC656"/>
      <c r="AD656"/>
      <c r="AE656"/>
      <c r="AF656"/>
      <c r="AG656"/>
      <c r="AH656"/>
      <c r="AI656"/>
    </row>
    <row r="657" spans="1:35" s="48" customFormat="1">
      <c r="A657" s="3"/>
      <c r="H657"/>
      <c r="J657" s="49"/>
      <c r="K657" s="49"/>
      <c r="L657" s="50"/>
      <c r="M657" s="50"/>
      <c r="N657" s="50"/>
      <c r="O657" s="50"/>
      <c r="P657" s="50"/>
      <c r="Q657" s="50"/>
      <c r="R657" s="47"/>
      <c r="S657" s="50"/>
      <c r="T657" s="50"/>
      <c r="U657" s="50"/>
      <c r="V657" s="50"/>
      <c r="W657" s="50"/>
      <c r="X657"/>
      <c r="Y657"/>
      <c r="Z657"/>
      <c r="AA657"/>
      <c r="AB657"/>
      <c r="AC657"/>
      <c r="AD657"/>
      <c r="AE657"/>
      <c r="AF657"/>
      <c r="AG657"/>
      <c r="AH657"/>
      <c r="AI657"/>
    </row>
    <row r="658" spans="1:35" s="48" customFormat="1">
      <c r="A658" s="3"/>
      <c r="H658"/>
      <c r="J658" s="49"/>
      <c r="K658" s="49"/>
      <c r="L658" s="50"/>
      <c r="M658" s="50"/>
      <c r="N658" s="50"/>
      <c r="O658" s="50"/>
      <c r="P658" s="50"/>
      <c r="Q658" s="50"/>
      <c r="R658" s="47"/>
      <c r="S658" s="50"/>
      <c r="T658" s="50"/>
      <c r="U658" s="50"/>
      <c r="V658" s="50"/>
      <c r="W658" s="50"/>
      <c r="X658"/>
      <c r="Y658"/>
      <c r="Z658"/>
      <c r="AA658"/>
      <c r="AB658"/>
      <c r="AC658"/>
      <c r="AD658"/>
      <c r="AE658"/>
      <c r="AF658"/>
      <c r="AG658"/>
      <c r="AH658"/>
      <c r="AI658"/>
    </row>
    <row r="659" spans="1:35" s="48" customFormat="1">
      <c r="A659" s="3"/>
      <c r="H659"/>
      <c r="J659" s="49"/>
      <c r="K659" s="49"/>
      <c r="L659" s="50"/>
      <c r="M659" s="50"/>
      <c r="N659" s="50"/>
      <c r="O659" s="50"/>
      <c r="P659" s="50"/>
      <c r="Q659" s="50"/>
      <c r="R659" s="47"/>
      <c r="S659" s="50"/>
      <c r="T659" s="50"/>
      <c r="U659" s="50"/>
      <c r="V659" s="50"/>
      <c r="W659" s="50"/>
      <c r="X659"/>
      <c r="Y659"/>
      <c r="Z659"/>
      <c r="AA659"/>
      <c r="AB659"/>
      <c r="AC659"/>
      <c r="AD659"/>
      <c r="AE659"/>
      <c r="AF659"/>
      <c r="AG659"/>
      <c r="AH659"/>
      <c r="AI659"/>
    </row>
    <row r="660" spans="1:35" s="48" customFormat="1">
      <c r="A660" s="3"/>
      <c r="H660"/>
      <c r="J660" s="49"/>
      <c r="K660" s="49"/>
      <c r="L660" s="50"/>
      <c r="M660" s="50"/>
      <c r="N660" s="50"/>
      <c r="O660" s="50"/>
      <c r="P660" s="50"/>
      <c r="Q660" s="50"/>
      <c r="R660" s="47"/>
      <c r="S660" s="50"/>
      <c r="T660" s="50"/>
      <c r="U660" s="50"/>
      <c r="V660" s="50"/>
      <c r="W660" s="50"/>
      <c r="X660"/>
      <c r="Y660"/>
      <c r="Z660"/>
      <c r="AA660"/>
      <c r="AB660"/>
      <c r="AC660"/>
      <c r="AD660"/>
      <c r="AE660"/>
      <c r="AF660"/>
      <c r="AG660"/>
      <c r="AH660"/>
      <c r="AI660"/>
    </row>
    <row r="661" spans="1:35" s="48" customFormat="1">
      <c r="A661" s="3"/>
      <c r="H661"/>
      <c r="J661" s="49"/>
      <c r="K661" s="49"/>
      <c r="L661" s="50"/>
      <c r="M661" s="50"/>
      <c r="N661" s="50"/>
      <c r="O661" s="50"/>
      <c r="P661" s="50"/>
      <c r="Q661" s="50"/>
      <c r="R661" s="47"/>
      <c r="S661" s="50"/>
      <c r="T661" s="50"/>
      <c r="U661" s="50"/>
      <c r="V661" s="50"/>
      <c r="W661" s="50"/>
      <c r="X661"/>
      <c r="Y661"/>
      <c r="Z661"/>
      <c r="AA661"/>
      <c r="AB661"/>
      <c r="AC661"/>
      <c r="AD661"/>
      <c r="AE661"/>
      <c r="AF661"/>
      <c r="AG661"/>
      <c r="AH661"/>
      <c r="AI661"/>
    </row>
    <row r="662" spans="1:35" s="48" customFormat="1">
      <c r="A662" s="3"/>
      <c r="H662"/>
      <c r="J662" s="49"/>
      <c r="K662" s="49"/>
      <c r="L662" s="50"/>
      <c r="M662" s="50"/>
      <c r="N662" s="50"/>
      <c r="O662" s="50"/>
      <c r="P662" s="50"/>
      <c r="Q662" s="50"/>
      <c r="R662" s="47"/>
      <c r="S662" s="50"/>
      <c r="T662" s="50"/>
      <c r="U662" s="50"/>
      <c r="V662" s="50"/>
      <c r="W662" s="50"/>
      <c r="X662"/>
      <c r="Y662"/>
      <c r="Z662"/>
      <c r="AA662"/>
      <c r="AB662"/>
      <c r="AC662"/>
      <c r="AD662"/>
      <c r="AE662"/>
      <c r="AF662"/>
      <c r="AG662"/>
      <c r="AH662"/>
      <c r="AI662"/>
    </row>
    <row r="663" spans="1:35" s="48" customFormat="1">
      <c r="A663" s="3"/>
      <c r="H663"/>
      <c r="J663" s="49"/>
      <c r="K663" s="49"/>
      <c r="L663" s="50"/>
      <c r="M663" s="50"/>
      <c r="N663" s="50"/>
      <c r="O663" s="50"/>
      <c r="P663" s="50"/>
      <c r="Q663" s="50"/>
      <c r="R663" s="47"/>
      <c r="S663" s="50"/>
      <c r="T663" s="50"/>
      <c r="U663" s="50"/>
      <c r="V663" s="50"/>
      <c r="W663" s="50"/>
      <c r="X663"/>
      <c r="Y663"/>
      <c r="Z663"/>
      <c r="AA663"/>
      <c r="AB663"/>
      <c r="AC663"/>
      <c r="AD663"/>
      <c r="AE663"/>
      <c r="AF663"/>
      <c r="AG663"/>
      <c r="AH663"/>
      <c r="AI663"/>
    </row>
    <row r="664" spans="1:35" s="48" customFormat="1">
      <c r="A664" s="3"/>
      <c r="H664"/>
      <c r="J664" s="49"/>
      <c r="K664" s="49"/>
      <c r="L664" s="50"/>
      <c r="M664" s="50"/>
      <c r="N664" s="50"/>
      <c r="O664" s="50"/>
      <c r="P664" s="50"/>
      <c r="Q664" s="50"/>
      <c r="R664" s="47"/>
      <c r="S664" s="50"/>
      <c r="T664" s="50"/>
      <c r="U664" s="50"/>
      <c r="V664" s="50"/>
      <c r="W664" s="50"/>
      <c r="X664"/>
      <c r="Y664"/>
      <c r="Z664"/>
      <c r="AA664"/>
      <c r="AB664"/>
      <c r="AC664"/>
      <c r="AD664"/>
      <c r="AE664"/>
      <c r="AF664"/>
      <c r="AG664"/>
      <c r="AH664"/>
      <c r="AI664"/>
    </row>
    <row r="665" spans="1:35" s="48" customFormat="1">
      <c r="A665" s="3"/>
      <c r="H665"/>
      <c r="J665" s="49"/>
      <c r="K665" s="49"/>
      <c r="L665" s="50"/>
      <c r="M665" s="50"/>
      <c r="N665" s="50"/>
      <c r="O665" s="50"/>
      <c r="P665" s="50"/>
      <c r="Q665" s="50"/>
      <c r="R665" s="47"/>
      <c r="S665" s="50"/>
      <c r="T665" s="50"/>
      <c r="U665" s="50"/>
      <c r="V665" s="50"/>
      <c r="W665" s="50"/>
      <c r="X665"/>
      <c r="Y665"/>
      <c r="Z665"/>
      <c r="AA665"/>
      <c r="AB665"/>
      <c r="AC665"/>
      <c r="AD665"/>
      <c r="AE665"/>
      <c r="AF665"/>
      <c r="AG665"/>
      <c r="AH665"/>
      <c r="AI665"/>
    </row>
    <row r="666" spans="1:35" s="48" customFormat="1">
      <c r="A666" s="3"/>
      <c r="H666"/>
      <c r="J666" s="49"/>
      <c r="K666" s="49"/>
      <c r="L666" s="50"/>
      <c r="M666" s="50"/>
      <c r="N666" s="50"/>
      <c r="O666" s="50"/>
      <c r="P666" s="50"/>
      <c r="Q666" s="50"/>
      <c r="R666" s="47"/>
      <c r="S666" s="50"/>
      <c r="T666" s="50"/>
      <c r="U666" s="50"/>
      <c r="V666" s="50"/>
      <c r="W666" s="50"/>
      <c r="X666"/>
      <c r="Y666"/>
      <c r="Z666"/>
      <c r="AA666"/>
      <c r="AB666"/>
      <c r="AC666"/>
      <c r="AD666"/>
      <c r="AE666"/>
      <c r="AF666"/>
      <c r="AG666"/>
      <c r="AH666"/>
      <c r="AI666"/>
    </row>
    <row r="667" spans="1:35" s="48" customFormat="1">
      <c r="A667" s="3"/>
      <c r="H667"/>
      <c r="J667" s="49"/>
      <c r="K667" s="49"/>
      <c r="L667" s="50"/>
      <c r="M667" s="50"/>
      <c r="N667" s="50"/>
      <c r="O667" s="50"/>
      <c r="P667" s="50"/>
      <c r="Q667" s="50"/>
      <c r="R667" s="47"/>
      <c r="S667" s="50"/>
      <c r="T667" s="50"/>
      <c r="U667" s="50"/>
      <c r="V667" s="50"/>
      <c r="W667" s="50"/>
      <c r="X667"/>
      <c r="Y667"/>
      <c r="Z667"/>
      <c r="AA667"/>
      <c r="AB667"/>
      <c r="AC667"/>
      <c r="AD667"/>
      <c r="AE667"/>
      <c r="AF667"/>
      <c r="AG667"/>
      <c r="AH667"/>
      <c r="AI667"/>
    </row>
    <row r="668" spans="1:35" s="48" customFormat="1">
      <c r="A668" s="3"/>
      <c r="H668"/>
      <c r="J668" s="49"/>
      <c r="K668" s="49"/>
      <c r="L668" s="50"/>
      <c r="M668" s="50"/>
      <c r="N668" s="50"/>
      <c r="O668" s="50"/>
      <c r="P668" s="50"/>
      <c r="Q668" s="50"/>
      <c r="R668" s="47"/>
      <c r="S668" s="50"/>
      <c r="T668" s="50"/>
      <c r="U668" s="50"/>
      <c r="V668" s="50"/>
      <c r="W668" s="50"/>
      <c r="X668"/>
      <c r="Y668"/>
      <c r="Z668"/>
      <c r="AA668"/>
      <c r="AB668"/>
      <c r="AC668"/>
      <c r="AD668"/>
      <c r="AE668"/>
      <c r="AF668"/>
      <c r="AG668"/>
      <c r="AH668"/>
      <c r="AI668"/>
    </row>
    <row r="669" spans="1:35" s="48" customFormat="1">
      <c r="A669" s="3"/>
      <c r="H669"/>
      <c r="J669" s="49"/>
      <c r="K669" s="49"/>
      <c r="L669" s="50"/>
      <c r="M669" s="50"/>
      <c r="N669" s="50"/>
      <c r="O669" s="50"/>
      <c r="P669" s="50"/>
      <c r="Q669" s="50"/>
      <c r="R669" s="47"/>
      <c r="S669" s="50"/>
      <c r="T669" s="50"/>
      <c r="U669" s="50"/>
      <c r="V669" s="50"/>
      <c r="W669" s="50"/>
      <c r="X669"/>
      <c r="Y669"/>
      <c r="Z669"/>
      <c r="AA669"/>
      <c r="AB669"/>
      <c r="AC669"/>
      <c r="AD669"/>
      <c r="AE669"/>
      <c r="AF669"/>
      <c r="AG669"/>
      <c r="AH669"/>
      <c r="AI669"/>
    </row>
    <row r="670" spans="1:35" s="48" customFormat="1">
      <c r="A670" s="3"/>
      <c r="H670"/>
      <c r="J670" s="49"/>
      <c r="K670" s="49"/>
      <c r="L670" s="50"/>
      <c r="M670" s="50"/>
      <c r="N670" s="50"/>
      <c r="O670" s="50"/>
      <c r="P670" s="50"/>
      <c r="Q670" s="50"/>
      <c r="R670" s="47"/>
      <c r="S670" s="50"/>
      <c r="T670" s="50"/>
      <c r="U670" s="50"/>
      <c r="V670" s="50"/>
      <c r="W670" s="50"/>
      <c r="X670"/>
      <c r="Y670"/>
      <c r="Z670"/>
      <c r="AA670"/>
      <c r="AB670"/>
      <c r="AC670"/>
      <c r="AD670"/>
      <c r="AE670"/>
      <c r="AF670"/>
      <c r="AG670"/>
      <c r="AH670"/>
      <c r="AI670"/>
    </row>
    <row r="671" spans="1:35" s="48" customFormat="1">
      <c r="A671" s="3"/>
      <c r="H671"/>
      <c r="J671" s="49"/>
      <c r="K671" s="49"/>
      <c r="L671" s="50"/>
      <c r="M671" s="50"/>
      <c r="N671" s="50"/>
      <c r="O671" s="50"/>
      <c r="P671" s="50"/>
      <c r="Q671" s="50"/>
      <c r="R671" s="47"/>
      <c r="S671" s="50"/>
      <c r="T671" s="50"/>
      <c r="U671" s="50"/>
      <c r="V671" s="50"/>
      <c r="W671" s="50"/>
      <c r="X671"/>
      <c r="Y671"/>
      <c r="Z671"/>
      <c r="AA671"/>
      <c r="AB671"/>
      <c r="AC671"/>
      <c r="AD671"/>
      <c r="AE671"/>
      <c r="AF671"/>
      <c r="AG671"/>
      <c r="AH671"/>
      <c r="AI671"/>
    </row>
    <row r="672" spans="1:35" s="48" customFormat="1">
      <c r="A672" s="3"/>
      <c r="H672"/>
      <c r="J672" s="49"/>
      <c r="K672" s="49"/>
      <c r="L672" s="50"/>
      <c r="M672" s="50"/>
      <c r="N672" s="50"/>
      <c r="O672" s="50"/>
      <c r="P672" s="50"/>
      <c r="Q672" s="50"/>
      <c r="R672" s="47"/>
      <c r="S672" s="50"/>
      <c r="T672" s="50"/>
      <c r="U672" s="50"/>
      <c r="V672" s="50"/>
      <c r="W672" s="50"/>
      <c r="X672"/>
      <c r="Y672"/>
      <c r="Z672"/>
      <c r="AA672"/>
      <c r="AB672"/>
      <c r="AC672"/>
      <c r="AD672"/>
      <c r="AE672"/>
      <c r="AF672"/>
      <c r="AG672"/>
      <c r="AH672"/>
      <c r="AI672"/>
    </row>
    <row r="673" spans="1:35" s="48" customFormat="1">
      <c r="A673" s="3"/>
      <c r="H673"/>
      <c r="J673" s="49"/>
      <c r="K673" s="49"/>
      <c r="L673" s="50"/>
      <c r="M673" s="50"/>
      <c r="N673" s="50"/>
      <c r="O673" s="50"/>
      <c r="P673" s="50"/>
      <c r="Q673" s="50"/>
      <c r="R673" s="47"/>
      <c r="S673" s="50"/>
      <c r="T673" s="50"/>
      <c r="U673" s="50"/>
      <c r="V673" s="50"/>
      <c r="W673" s="50"/>
      <c r="X673"/>
      <c r="Y673"/>
      <c r="Z673"/>
      <c r="AA673"/>
      <c r="AB673"/>
      <c r="AC673"/>
      <c r="AD673"/>
      <c r="AE673"/>
      <c r="AF673"/>
      <c r="AG673"/>
      <c r="AH673"/>
      <c r="AI673"/>
    </row>
    <row r="674" spans="1:35" s="48" customFormat="1">
      <c r="A674" s="3"/>
      <c r="H674"/>
      <c r="J674" s="49"/>
      <c r="K674" s="49"/>
      <c r="L674" s="50"/>
      <c r="M674" s="50"/>
      <c r="N674" s="50"/>
      <c r="O674" s="50"/>
      <c r="P674" s="50"/>
      <c r="Q674" s="50"/>
      <c r="R674" s="47"/>
      <c r="S674" s="50"/>
      <c r="T674" s="50"/>
      <c r="U674" s="50"/>
      <c r="V674" s="50"/>
      <c r="W674" s="50"/>
      <c r="X674"/>
      <c r="Y674"/>
      <c r="Z674"/>
      <c r="AA674"/>
      <c r="AB674"/>
      <c r="AC674"/>
      <c r="AD674"/>
      <c r="AE674"/>
      <c r="AF674"/>
      <c r="AG674"/>
      <c r="AH674"/>
      <c r="AI674"/>
    </row>
    <row r="675" spans="1:35" s="48" customFormat="1">
      <c r="A675" s="3"/>
      <c r="H675"/>
      <c r="J675" s="49"/>
      <c r="K675" s="49"/>
      <c r="L675" s="50"/>
      <c r="M675" s="50"/>
      <c r="N675" s="50"/>
      <c r="O675" s="50"/>
      <c r="P675" s="50"/>
      <c r="Q675" s="50"/>
      <c r="R675" s="47"/>
      <c r="S675" s="50"/>
      <c r="T675" s="50"/>
      <c r="U675" s="50"/>
      <c r="V675" s="50"/>
      <c r="W675" s="50"/>
      <c r="X675"/>
      <c r="Y675"/>
      <c r="Z675"/>
      <c r="AA675"/>
      <c r="AB675"/>
      <c r="AC675"/>
      <c r="AD675"/>
      <c r="AE675"/>
      <c r="AF675"/>
      <c r="AG675"/>
      <c r="AH675"/>
      <c r="AI675"/>
    </row>
    <row r="676" spans="1:35" s="48" customFormat="1">
      <c r="A676" s="3"/>
      <c r="H676"/>
      <c r="J676" s="49"/>
      <c r="K676" s="49"/>
      <c r="L676" s="50"/>
      <c r="M676" s="50"/>
      <c r="N676" s="50"/>
      <c r="O676" s="50"/>
      <c r="P676" s="50"/>
      <c r="Q676" s="50"/>
      <c r="R676" s="47"/>
      <c r="S676" s="50"/>
      <c r="T676" s="50"/>
      <c r="U676" s="50"/>
      <c r="V676" s="50"/>
      <c r="W676" s="50"/>
      <c r="X676"/>
      <c r="Y676"/>
      <c r="Z676"/>
      <c r="AA676"/>
      <c r="AB676"/>
      <c r="AC676"/>
      <c r="AD676"/>
      <c r="AE676"/>
      <c r="AF676"/>
      <c r="AG676"/>
      <c r="AH676"/>
      <c r="AI676"/>
    </row>
    <row r="677" spans="1:35" s="48" customFormat="1">
      <c r="A677" s="3"/>
      <c r="H677"/>
      <c r="J677" s="49"/>
      <c r="K677" s="49"/>
      <c r="L677" s="50"/>
      <c r="M677" s="50"/>
      <c r="N677" s="50"/>
      <c r="O677" s="50"/>
      <c r="P677" s="50"/>
      <c r="Q677" s="50"/>
      <c r="R677" s="47"/>
      <c r="S677" s="50"/>
      <c r="T677" s="50"/>
      <c r="U677" s="50"/>
      <c r="V677" s="50"/>
      <c r="W677" s="50"/>
      <c r="X677"/>
      <c r="Y677"/>
      <c r="Z677"/>
      <c r="AA677"/>
      <c r="AB677"/>
      <c r="AC677"/>
      <c r="AD677"/>
      <c r="AE677"/>
      <c r="AF677"/>
      <c r="AG677"/>
      <c r="AH677"/>
      <c r="AI677"/>
    </row>
    <row r="678" spans="1:35" s="48" customFormat="1">
      <c r="A678" s="3"/>
      <c r="H678"/>
      <c r="J678" s="49"/>
      <c r="K678" s="49"/>
      <c r="L678" s="50"/>
      <c r="M678" s="50"/>
      <c r="N678" s="50"/>
      <c r="O678" s="50"/>
      <c r="P678" s="50"/>
      <c r="Q678" s="50"/>
      <c r="R678" s="47"/>
      <c r="S678" s="50"/>
      <c r="T678" s="50"/>
      <c r="U678" s="50"/>
      <c r="V678" s="50"/>
      <c r="W678" s="50"/>
      <c r="X678"/>
      <c r="Y678"/>
      <c r="Z678"/>
      <c r="AA678"/>
      <c r="AB678"/>
      <c r="AC678"/>
      <c r="AD678"/>
      <c r="AE678"/>
      <c r="AF678"/>
      <c r="AG678"/>
      <c r="AH678"/>
      <c r="AI678"/>
    </row>
    <row r="679" spans="1:35" s="48" customFormat="1">
      <c r="A679" s="3"/>
      <c r="H679"/>
      <c r="J679" s="49"/>
      <c r="K679" s="49"/>
      <c r="L679" s="50"/>
      <c r="M679" s="50"/>
      <c r="N679" s="50"/>
      <c r="O679" s="50"/>
      <c r="P679" s="50"/>
      <c r="Q679" s="50"/>
      <c r="R679" s="47"/>
      <c r="S679" s="50"/>
      <c r="T679" s="50"/>
      <c r="U679" s="50"/>
      <c r="V679" s="50"/>
      <c r="W679" s="50"/>
      <c r="X679"/>
      <c r="Y679"/>
      <c r="Z679"/>
      <c r="AA679"/>
      <c r="AB679"/>
      <c r="AC679"/>
      <c r="AD679"/>
      <c r="AE679"/>
      <c r="AF679"/>
      <c r="AG679"/>
      <c r="AH679"/>
      <c r="AI679"/>
    </row>
    <row r="680" spans="1:35" s="48" customFormat="1">
      <c r="A680" s="3"/>
      <c r="H680"/>
      <c r="J680" s="49"/>
      <c r="K680" s="49"/>
      <c r="L680" s="50"/>
      <c r="M680" s="50"/>
      <c r="N680" s="50"/>
      <c r="O680" s="50"/>
      <c r="P680" s="50"/>
      <c r="Q680" s="50"/>
      <c r="R680" s="47"/>
      <c r="S680" s="50"/>
      <c r="T680" s="50"/>
      <c r="U680" s="50"/>
      <c r="V680" s="50"/>
      <c r="W680" s="50"/>
      <c r="X680"/>
      <c r="Y680"/>
      <c r="Z680"/>
      <c r="AA680"/>
      <c r="AB680"/>
      <c r="AC680"/>
      <c r="AD680"/>
      <c r="AE680"/>
      <c r="AF680"/>
      <c r="AG680"/>
      <c r="AH680"/>
      <c r="AI680"/>
    </row>
    <row r="681" spans="1:35" s="48" customFormat="1">
      <c r="A681" s="3"/>
      <c r="H681"/>
      <c r="J681" s="49"/>
      <c r="K681" s="49"/>
      <c r="L681" s="50"/>
      <c r="M681" s="50"/>
      <c r="N681" s="50"/>
      <c r="O681" s="50"/>
      <c r="P681" s="50"/>
      <c r="Q681" s="50"/>
      <c r="R681" s="47"/>
      <c r="S681" s="50"/>
      <c r="T681" s="50"/>
      <c r="U681" s="50"/>
      <c r="V681" s="50"/>
      <c r="W681" s="50"/>
      <c r="X681"/>
      <c r="Y681"/>
      <c r="Z681"/>
      <c r="AA681"/>
      <c r="AB681"/>
      <c r="AC681"/>
      <c r="AD681"/>
      <c r="AE681"/>
      <c r="AF681"/>
      <c r="AG681"/>
      <c r="AH681"/>
      <c r="AI681"/>
    </row>
    <row r="682" spans="1:35" s="48" customFormat="1">
      <c r="A682" s="3"/>
      <c r="H682"/>
      <c r="J682" s="49"/>
      <c r="K682" s="49"/>
      <c r="L682" s="50"/>
      <c r="M682" s="50"/>
      <c r="N682" s="50"/>
      <c r="O682" s="50"/>
      <c r="P682" s="50"/>
      <c r="Q682" s="50"/>
      <c r="R682" s="47"/>
      <c r="S682" s="50"/>
      <c r="T682" s="50"/>
      <c r="U682" s="50"/>
      <c r="V682" s="50"/>
      <c r="W682" s="50"/>
      <c r="X682"/>
      <c r="Y682"/>
      <c r="Z682"/>
      <c r="AA682"/>
      <c r="AB682"/>
      <c r="AC682"/>
      <c r="AD682"/>
      <c r="AE682"/>
      <c r="AF682"/>
      <c r="AG682"/>
      <c r="AH682"/>
      <c r="AI682"/>
    </row>
    <row r="683" spans="1:35" s="48" customFormat="1">
      <c r="A683" s="3"/>
      <c r="H683"/>
      <c r="J683" s="49"/>
      <c r="K683" s="49"/>
      <c r="L683" s="50"/>
      <c r="M683" s="50"/>
      <c r="N683" s="50"/>
      <c r="O683" s="50"/>
      <c r="P683" s="50"/>
      <c r="Q683" s="50"/>
      <c r="R683" s="47"/>
      <c r="S683" s="50"/>
      <c r="T683" s="50"/>
      <c r="U683" s="50"/>
      <c r="V683" s="50"/>
      <c r="W683" s="50"/>
      <c r="X683"/>
      <c r="Y683"/>
      <c r="Z683"/>
      <c r="AA683"/>
      <c r="AB683"/>
      <c r="AC683"/>
      <c r="AD683"/>
      <c r="AE683"/>
      <c r="AF683"/>
      <c r="AG683"/>
      <c r="AH683"/>
      <c r="AI683"/>
    </row>
    <row r="684" spans="1:35" s="48" customFormat="1">
      <c r="A684" s="3"/>
      <c r="H684"/>
      <c r="J684" s="49"/>
      <c r="K684" s="49"/>
      <c r="L684" s="50"/>
      <c r="M684" s="50"/>
      <c r="N684" s="50"/>
      <c r="O684" s="50"/>
      <c r="P684" s="50"/>
      <c r="Q684" s="50"/>
      <c r="R684" s="47"/>
      <c r="S684" s="50"/>
      <c r="T684" s="50"/>
      <c r="U684" s="50"/>
      <c r="V684" s="50"/>
      <c r="W684" s="50"/>
      <c r="X684"/>
      <c r="Y684"/>
      <c r="Z684"/>
      <c r="AA684"/>
      <c r="AB684"/>
      <c r="AC684"/>
      <c r="AD684"/>
      <c r="AE684"/>
      <c r="AF684"/>
      <c r="AG684"/>
      <c r="AH684"/>
      <c r="AI684"/>
    </row>
    <row r="685" spans="1:35" s="48" customFormat="1">
      <c r="A685" s="3"/>
      <c r="H685"/>
      <c r="J685" s="49"/>
      <c r="K685" s="49"/>
      <c r="L685" s="50"/>
      <c r="M685" s="50"/>
      <c r="N685" s="50"/>
      <c r="O685" s="50"/>
      <c r="P685" s="50"/>
      <c r="Q685" s="50"/>
      <c r="R685" s="47"/>
      <c r="S685" s="50"/>
      <c r="T685" s="50"/>
      <c r="U685" s="50"/>
      <c r="V685" s="50"/>
      <c r="W685" s="50"/>
      <c r="X685"/>
      <c r="Y685"/>
      <c r="Z685"/>
      <c r="AA685"/>
      <c r="AB685"/>
      <c r="AC685"/>
      <c r="AD685"/>
      <c r="AE685"/>
      <c r="AF685"/>
      <c r="AG685"/>
      <c r="AH685"/>
      <c r="AI685"/>
    </row>
    <row r="686" spans="1:35" s="48" customFormat="1">
      <c r="A686" s="3"/>
      <c r="H686"/>
      <c r="J686" s="49"/>
      <c r="K686" s="49"/>
      <c r="L686" s="50"/>
      <c r="M686" s="50"/>
      <c r="N686" s="50"/>
      <c r="O686" s="50"/>
      <c r="P686" s="50"/>
      <c r="Q686" s="50"/>
      <c r="R686" s="47"/>
      <c r="S686" s="50"/>
      <c r="T686" s="50"/>
      <c r="U686" s="50"/>
      <c r="V686" s="50"/>
      <c r="W686" s="50"/>
      <c r="X686"/>
      <c r="Y686"/>
      <c r="Z686"/>
      <c r="AA686"/>
      <c r="AB686"/>
      <c r="AC686"/>
      <c r="AD686"/>
      <c r="AE686"/>
      <c r="AF686"/>
      <c r="AG686"/>
      <c r="AH686"/>
      <c r="AI686"/>
    </row>
    <row r="687" spans="1:35" s="48" customFormat="1">
      <c r="A687" s="3"/>
      <c r="H687"/>
      <c r="J687" s="49"/>
      <c r="K687" s="49"/>
      <c r="L687" s="50"/>
      <c r="M687" s="50"/>
      <c r="N687" s="50"/>
      <c r="O687" s="50"/>
      <c r="P687" s="50"/>
      <c r="Q687" s="50"/>
      <c r="R687" s="47"/>
      <c r="S687" s="50"/>
      <c r="T687" s="50"/>
      <c r="U687" s="50"/>
      <c r="V687" s="50"/>
      <c r="W687" s="50"/>
      <c r="X687"/>
      <c r="Y687"/>
      <c r="Z687"/>
      <c r="AA687"/>
      <c r="AB687"/>
      <c r="AC687"/>
      <c r="AD687"/>
      <c r="AE687"/>
      <c r="AF687"/>
      <c r="AG687"/>
      <c r="AH687"/>
      <c r="AI687"/>
    </row>
    <row r="688" spans="1:35" s="48" customFormat="1">
      <c r="A688" s="3"/>
      <c r="H688"/>
      <c r="J688" s="49"/>
      <c r="K688" s="49"/>
      <c r="L688" s="50"/>
      <c r="M688" s="50"/>
      <c r="N688" s="50"/>
      <c r="O688" s="50"/>
      <c r="P688" s="50"/>
      <c r="Q688" s="50"/>
      <c r="R688" s="47"/>
      <c r="S688" s="50"/>
      <c r="T688" s="50"/>
      <c r="U688" s="50"/>
      <c r="V688" s="50"/>
      <c r="W688" s="50"/>
      <c r="X688"/>
      <c r="Y688"/>
      <c r="Z688"/>
      <c r="AA688"/>
      <c r="AB688"/>
      <c r="AC688"/>
      <c r="AD688"/>
      <c r="AE688"/>
      <c r="AF688"/>
      <c r="AG688"/>
      <c r="AH688"/>
      <c r="AI688"/>
    </row>
    <row r="689" spans="1:35" s="48" customFormat="1">
      <c r="A689" s="3"/>
      <c r="H689"/>
      <c r="J689" s="49"/>
      <c r="K689" s="49"/>
      <c r="L689" s="50"/>
      <c r="M689" s="50"/>
      <c r="N689" s="50"/>
      <c r="O689" s="50"/>
      <c r="P689" s="50"/>
      <c r="Q689" s="50"/>
      <c r="R689" s="47"/>
      <c r="S689" s="50"/>
      <c r="T689" s="50"/>
      <c r="U689" s="50"/>
      <c r="V689" s="50"/>
      <c r="W689" s="50"/>
      <c r="X689"/>
      <c r="Y689"/>
      <c r="Z689"/>
      <c r="AA689"/>
      <c r="AB689"/>
      <c r="AC689"/>
      <c r="AD689"/>
      <c r="AE689"/>
      <c r="AF689"/>
      <c r="AG689"/>
      <c r="AH689"/>
      <c r="AI689"/>
    </row>
    <row r="690" spans="1:35" s="48" customFormat="1">
      <c r="A690" s="3"/>
      <c r="H690"/>
      <c r="J690" s="49"/>
      <c r="K690" s="49"/>
      <c r="L690" s="50"/>
      <c r="M690" s="50"/>
      <c r="N690" s="50"/>
      <c r="O690" s="50"/>
      <c r="P690" s="50"/>
      <c r="Q690" s="50"/>
      <c r="R690" s="47"/>
      <c r="S690" s="50"/>
      <c r="T690" s="50"/>
      <c r="U690" s="50"/>
      <c r="V690" s="50"/>
      <c r="W690" s="50"/>
      <c r="X690"/>
      <c r="Y690"/>
      <c r="Z690"/>
      <c r="AA690"/>
      <c r="AB690"/>
      <c r="AC690"/>
      <c r="AD690"/>
      <c r="AE690"/>
      <c r="AF690"/>
      <c r="AG690"/>
      <c r="AH690"/>
      <c r="AI690"/>
    </row>
    <row r="691" spans="1:35" s="48" customFormat="1">
      <c r="A691" s="3"/>
      <c r="H691"/>
      <c r="J691" s="49"/>
      <c r="K691" s="49"/>
      <c r="L691" s="50"/>
      <c r="M691" s="50"/>
      <c r="N691" s="50"/>
      <c r="O691" s="50"/>
      <c r="P691" s="50"/>
      <c r="Q691" s="50"/>
      <c r="R691" s="47"/>
      <c r="S691" s="50"/>
      <c r="T691" s="50"/>
      <c r="U691" s="50"/>
      <c r="V691" s="50"/>
      <c r="W691" s="50"/>
      <c r="X691"/>
      <c r="Y691"/>
      <c r="Z691"/>
      <c r="AA691"/>
      <c r="AB691"/>
      <c r="AC691"/>
      <c r="AD691"/>
      <c r="AE691"/>
      <c r="AF691"/>
      <c r="AG691"/>
      <c r="AH691"/>
      <c r="AI691"/>
    </row>
    <row r="692" spans="1:35" s="48" customFormat="1">
      <c r="A692" s="3"/>
      <c r="H692"/>
      <c r="J692" s="49"/>
      <c r="K692" s="49"/>
      <c r="L692" s="50"/>
      <c r="M692" s="50"/>
      <c r="N692" s="50"/>
      <c r="O692" s="50"/>
      <c r="P692" s="50"/>
      <c r="Q692" s="50"/>
      <c r="R692" s="47"/>
      <c r="S692" s="50"/>
      <c r="T692" s="50"/>
      <c r="U692" s="50"/>
      <c r="V692" s="50"/>
      <c r="W692" s="50"/>
      <c r="X692"/>
      <c r="Y692"/>
      <c r="Z692"/>
      <c r="AA692"/>
      <c r="AB692"/>
      <c r="AC692"/>
      <c r="AD692"/>
      <c r="AE692"/>
      <c r="AF692"/>
      <c r="AG692"/>
      <c r="AH692"/>
      <c r="AI692"/>
    </row>
    <row r="693" spans="1:35" s="48" customFormat="1">
      <c r="A693" s="3"/>
      <c r="H693"/>
      <c r="J693" s="49"/>
      <c r="K693" s="49"/>
      <c r="L693" s="50"/>
      <c r="M693" s="50"/>
      <c r="N693" s="50"/>
      <c r="O693" s="50"/>
      <c r="P693" s="50"/>
      <c r="Q693" s="50"/>
      <c r="R693" s="47"/>
      <c r="S693" s="50"/>
      <c r="T693" s="50"/>
      <c r="U693" s="50"/>
      <c r="V693" s="50"/>
      <c r="W693" s="50"/>
      <c r="X693"/>
      <c r="Y693"/>
      <c r="Z693"/>
      <c r="AA693"/>
      <c r="AB693"/>
      <c r="AC693"/>
      <c r="AD693"/>
      <c r="AE693"/>
      <c r="AF693"/>
      <c r="AG693"/>
      <c r="AH693"/>
      <c r="AI693"/>
    </row>
    <row r="694" spans="1:35" s="48" customFormat="1">
      <c r="A694" s="3"/>
      <c r="H694"/>
      <c r="J694" s="49"/>
      <c r="K694" s="49"/>
      <c r="L694" s="50"/>
      <c r="M694" s="50"/>
      <c r="N694" s="50"/>
      <c r="O694" s="50"/>
      <c r="P694" s="50"/>
      <c r="Q694" s="50"/>
      <c r="R694" s="47"/>
      <c r="S694" s="50"/>
      <c r="T694" s="50"/>
      <c r="U694" s="50"/>
      <c r="V694" s="50"/>
      <c r="W694" s="50"/>
      <c r="X694"/>
      <c r="Y694"/>
      <c r="Z694"/>
      <c r="AA694"/>
      <c r="AB694"/>
      <c r="AC694"/>
      <c r="AD694"/>
      <c r="AE694"/>
      <c r="AF694"/>
      <c r="AG694"/>
      <c r="AH694"/>
      <c r="AI694"/>
    </row>
    <row r="695" spans="1:35" s="48" customFormat="1">
      <c r="A695" s="3"/>
      <c r="H695"/>
      <c r="J695" s="49"/>
      <c r="K695" s="49"/>
      <c r="L695" s="50"/>
      <c r="M695" s="50"/>
      <c r="N695" s="50"/>
      <c r="O695" s="50"/>
      <c r="P695" s="50"/>
      <c r="Q695" s="50"/>
      <c r="R695" s="47"/>
      <c r="S695" s="50"/>
      <c r="T695" s="50"/>
      <c r="U695" s="50"/>
      <c r="V695" s="50"/>
      <c r="W695" s="50"/>
      <c r="X695"/>
      <c r="Y695"/>
      <c r="Z695"/>
      <c r="AA695"/>
      <c r="AB695"/>
      <c r="AC695"/>
      <c r="AD695"/>
      <c r="AE695"/>
      <c r="AF695"/>
      <c r="AG695"/>
      <c r="AH695"/>
      <c r="AI695"/>
    </row>
    <row r="696" spans="1:35" s="48" customFormat="1">
      <c r="A696" s="3"/>
      <c r="H696"/>
      <c r="J696" s="49"/>
      <c r="K696" s="49"/>
      <c r="L696" s="50"/>
      <c r="M696" s="50"/>
      <c r="N696" s="50"/>
      <c r="O696" s="50"/>
      <c r="P696" s="50"/>
      <c r="Q696" s="50"/>
      <c r="R696" s="47"/>
      <c r="S696" s="50"/>
      <c r="T696" s="50"/>
      <c r="U696" s="50"/>
      <c r="V696" s="50"/>
      <c r="W696" s="50"/>
      <c r="X696"/>
      <c r="Y696"/>
      <c r="Z696"/>
      <c r="AA696"/>
      <c r="AB696"/>
      <c r="AC696"/>
      <c r="AD696"/>
      <c r="AE696"/>
      <c r="AF696"/>
      <c r="AG696"/>
      <c r="AH696"/>
      <c r="AI696"/>
    </row>
    <row r="697" spans="1:35" s="48" customFormat="1">
      <c r="A697" s="3"/>
      <c r="H697"/>
      <c r="J697" s="49"/>
      <c r="K697" s="49"/>
      <c r="L697" s="50"/>
      <c r="M697" s="50"/>
      <c r="N697" s="50"/>
      <c r="O697" s="50"/>
      <c r="P697" s="50"/>
      <c r="Q697" s="50"/>
      <c r="R697" s="47"/>
      <c r="S697" s="50"/>
      <c r="T697" s="50"/>
      <c r="U697" s="50"/>
      <c r="V697" s="50"/>
      <c r="W697" s="50"/>
      <c r="X697"/>
      <c r="Y697"/>
      <c r="Z697"/>
      <c r="AA697"/>
      <c r="AB697"/>
      <c r="AC697"/>
      <c r="AD697"/>
      <c r="AE697"/>
      <c r="AF697"/>
      <c r="AG697"/>
      <c r="AH697"/>
      <c r="AI697"/>
    </row>
    <row r="698" spans="1:35" s="48" customFormat="1">
      <c r="A698" s="3"/>
      <c r="H698"/>
      <c r="J698" s="49"/>
      <c r="K698" s="49"/>
      <c r="L698" s="50"/>
      <c r="M698" s="50"/>
      <c r="N698" s="50"/>
      <c r="O698" s="50"/>
      <c r="P698" s="50"/>
      <c r="Q698" s="50"/>
      <c r="R698" s="47"/>
      <c r="S698" s="50"/>
      <c r="T698" s="50"/>
      <c r="U698" s="50"/>
      <c r="V698" s="50"/>
      <c r="W698" s="50"/>
      <c r="X698"/>
      <c r="Y698"/>
      <c r="Z698"/>
      <c r="AA698"/>
      <c r="AB698"/>
      <c r="AC698"/>
      <c r="AD698"/>
      <c r="AE698"/>
      <c r="AF698"/>
      <c r="AG698"/>
      <c r="AH698"/>
      <c r="AI698"/>
    </row>
    <row r="699" spans="1:35" s="48" customFormat="1">
      <c r="A699" s="3"/>
      <c r="H699"/>
      <c r="J699" s="49"/>
      <c r="K699" s="49"/>
      <c r="L699" s="50"/>
      <c r="M699" s="50"/>
      <c r="N699" s="50"/>
      <c r="O699" s="50"/>
      <c r="P699" s="50"/>
      <c r="Q699" s="50"/>
      <c r="R699" s="47"/>
      <c r="S699" s="50"/>
      <c r="T699" s="50"/>
      <c r="U699" s="50"/>
      <c r="V699" s="50"/>
      <c r="W699" s="50"/>
      <c r="X699"/>
      <c r="Y699"/>
      <c r="Z699"/>
      <c r="AA699"/>
      <c r="AB699"/>
      <c r="AC699"/>
      <c r="AD699"/>
      <c r="AE699"/>
      <c r="AF699"/>
      <c r="AG699"/>
      <c r="AH699"/>
      <c r="AI699"/>
    </row>
    <row r="700" spans="1:35" s="48" customFormat="1">
      <c r="A700" s="3"/>
      <c r="H700"/>
      <c r="J700" s="49"/>
      <c r="K700" s="49"/>
      <c r="L700" s="50"/>
      <c r="M700" s="50"/>
      <c r="N700" s="50"/>
      <c r="O700" s="50"/>
      <c r="P700" s="50"/>
      <c r="Q700" s="50"/>
      <c r="R700" s="47"/>
      <c r="S700" s="50"/>
      <c r="T700" s="50"/>
      <c r="U700" s="50"/>
      <c r="V700" s="50"/>
      <c r="W700" s="50"/>
      <c r="X700"/>
      <c r="Y700"/>
      <c r="Z700"/>
      <c r="AA700"/>
      <c r="AB700"/>
      <c r="AC700"/>
      <c r="AD700"/>
      <c r="AE700"/>
      <c r="AF700"/>
      <c r="AG700"/>
      <c r="AH700"/>
      <c r="AI700"/>
    </row>
    <row r="701" spans="1:35" s="48" customFormat="1">
      <c r="A701" s="3"/>
      <c r="H701"/>
      <c r="J701" s="49"/>
      <c r="K701" s="49"/>
      <c r="L701" s="50"/>
      <c r="M701" s="50"/>
      <c r="N701" s="50"/>
      <c r="O701" s="50"/>
      <c r="P701" s="50"/>
      <c r="Q701" s="50"/>
      <c r="R701" s="47"/>
      <c r="S701" s="50"/>
      <c r="T701" s="50"/>
      <c r="U701" s="50"/>
      <c r="V701" s="50"/>
      <c r="W701" s="50"/>
      <c r="X701"/>
      <c r="Y701"/>
      <c r="Z701"/>
      <c r="AA701"/>
      <c r="AB701"/>
      <c r="AC701"/>
      <c r="AD701"/>
      <c r="AE701"/>
      <c r="AF701"/>
      <c r="AG701"/>
      <c r="AH701"/>
      <c r="AI701"/>
    </row>
    <row r="702" spans="1:35" s="48" customFormat="1">
      <c r="A702" s="3"/>
      <c r="H702"/>
      <c r="J702" s="49"/>
      <c r="K702" s="49"/>
      <c r="L702" s="50"/>
      <c r="M702" s="50"/>
      <c r="N702" s="50"/>
      <c r="O702" s="50"/>
      <c r="P702" s="50"/>
      <c r="Q702" s="50"/>
      <c r="R702" s="47"/>
      <c r="S702" s="50"/>
      <c r="T702" s="50"/>
      <c r="U702" s="50"/>
      <c r="V702" s="50"/>
      <c r="W702" s="50"/>
      <c r="X702"/>
      <c r="Y702"/>
      <c r="Z702"/>
      <c r="AA702"/>
      <c r="AB702"/>
      <c r="AC702"/>
      <c r="AD702"/>
      <c r="AE702"/>
      <c r="AF702"/>
      <c r="AG702"/>
      <c r="AH702"/>
      <c r="AI702"/>
    </row>
    <row r="703" spans="1:35" s="48" customFormat="1">
      <c r="A703" s="3"/>
      <c r="H703"/>
      <c r="J703" s="49"/>
      <c r="K703" s="49"/>
      <c r="L703" s="50"/>
      <c r="M703" s="50"/>
      <c r="N703" s="50"/>
      <c r="O703" s="50"/>
      <c r="P703" s="50"/>
      <c r="Q703" s="50"/>
      <c r="R703" s="47"/>
      <c r="S703" s="50"/>
      <c r="T703" s="50"/>
      <c r="U703" s="50"/>
      <c r="V703" s="50"/>
      <c r="W703" s="50"/>
      <c r="X703"/>
      <c r="Y703"/>
      <c r="Z703"/>
      <c r="AA703"/>
      <c r="AB703"/>
      <c r="AC703"/>
      <c r="AD703"/>
      <c r="AE703"/>
      <c r="AF703"/>
      <c r="AG703"/>
      <c r="AH703"/>
      <c r="AI703"/>
    </row>
    <row r="704" spans="1:35" s="48" customFormat="1">
      <c r="A704" s="3"/>
      <c r="H704"/>
      <c r="J704" s="49"/>
      <c r="K704" s="49"/>
      <c r="L704" s="50"/>
      <c r="M704" s="50"/>
      <c r="N704" s="50"/>
      <c r="O704" s="50"/>
      <c r="P704" s="50"/>
      <c r="Q704" s="50"/>
      <c r="R704" s="47"/>
      <c r="S704" s="50"/>
      <c r="T704" s="50"/>
      <c r="U704" s="50"/>
      <c r="V704" s="50"/>
      <c r="W704" s="50"/>
      <c r="X704"/>
      <c r="Y704"/>
      <c r="Z704"/>
      <c r="AA704"/>
      <c r="AB704"/>
      <c r="AC704"/>
      <c r="AD704"/>
      <c r="AE704"/>
      <c r="AF704"/>
      <c r="AG704"/>
      <c r="AH704"/>
      <c r="AI704"/>
    </row>
    <row r="705" spans="1:35" s="48" customFormat="1">
      <c r="A705" s="3"/>
      <c r="H705"/>
      <c r="J705" s="49"/>
      <c r="K705" s="49"/>
      <c r="L705" s="50"/>
      <c r="M705" s="50"/>
      <c r="N705" s="50"/>
      <c r="O705" s="50"/>
      <c r="P705" s="50"/>
      <c r="Q705" s="50"/>
      <c r="R705" s="47"/>
      <c r="S705" s="50"/>
      <c r="T705" s="50"/>
      <c r="U705" s="50"/>
      <c r="V705" s="50"/>
      <c r="W705" s="50"/>
      <c r="X705"/>
      <c r="Y705"/>
      <c r="Z705"/>
      <c r="AA705"/>
      <c r="AB705"/>
      <c r="AC705"/>
      <c r="AD705"/>
      <c r="AE705"/>
      <c r="AF705"/>
      <c r="AG705"/>
      <c r="AH705"/>
      <c r="AI705"/>
    </row>
    <row r="706" spans="1:35" s="48" customFormat="1">
      <c r="A706" s="3"/>
      <c r="H706"/>
      <c r="J706" s="49"/>
      <c r="K706" s="49"/>
      <c r="L706" s="50"/>
      <c r="M706" s="50"/>
      <c r="N706" s="50"/>
      <c r="O706" s="50"/>
      <c r="P706" s="50"/>
      <c r="Q706" s="50"/>
      <c r="R706" s="47"/>
      <c r="S706" s="50"/>
      <c r="T706" s="50"/>
      <c r="U706" s="50"/>
      <c r="V706" s="50"/>
      <c r="W706" s="50"/>
      <c r="X706"/>
      <c r="Y706"/>
      <c r="Z706"/>
      <c r="AA706"/>
      <c r="AB706"/>
      <c r="AC706"/>
      <c r="AD706"/>
      <c r="AE706"/>
      <c r="AF706"/>
      <c r="AG706"/>
      <c r="AH706"/>
      <c r="AI706"/>
    </row>
    <row r="707" spans="1:35" s="48" customFormat="1">
      <c r="A707" s="3"/>
      <c r="H707"/>
      <c r="J707" s="49"/>
      <c r="K707" s="49"/>
      <c r="L707" s="50"/>
      <c r="M707" s="50"/>
      <c r="N707" s="50"/>
      <c r="O707" s="50"/>
      <c r="P707" s="50"/>
      <c r="Q707" s="50"/>
      <c r="R707" s="47"/>
      <c r="S707" s="50"/>
      <c r="T707" s="50"/>
      <c r="U707" s="50"/>
      <c r="V707" s="50"/>
      <c r="W707" s="50"/>
      <c r="X707"/>
      <c r="Y707"/>
      <c r="Z707"/>
      <c r="AA707"/>
      <c r="AB707"/>
      <c r="AC707"/>
      <c r="AD707"/>
      <c r="AE707"/>
      <c r="AF707"/>
      <c r="AG707"/>
      <c r="AH707"/>
      <c r="AI707"/>
    </row>
    <row r="708" spans="1:35" s="48" customFormat="1">
      <c r="A708" s="3"/>
      <c r="H708"/>
      <c r="J708" s="49"/>
      <c r="K708" s="49"/>
      <c r="L708" s="50"/>
      <c r="M708" s="50"/>
      <c r="N708" s="50"/>
      <c r="O708" s="50"/>
      <c r="P708" s="50"/>
      <c r="Q708" s="50"/>
      <c r="R708" s="47"/>
      <c r="S708" s="50"/>
      <c r="T708" s="50"/>
      <c r="U708" s="50"/>
      <c r="V708" s="50"/>
      <c r="W708" s="50"/>
      <c r="X708"/>
      <c r="Y708"/>
      <c r="Z708"/>
      <c r="AA708"/>
      <c r="AB708"/>
      <c r="AC708"/>
      <c r="AD708"/>
      <c r="AE708"/>
      <c r="AF708"/>
      <c r="AG708"/>
      <c r="AH708"/>
      <c r="AI708"/>
    </row>
    <row r="709" spans="1:35" s="48" customFormat="1">
      <c r="A709" s="3"/>
      <c r="H709"/>
      <c r="J709" s="49"/>
      <c r="K709" s="49"/>
      <c r="L709" s="50"/>
      <c r="M709" s="50"/>
      <c r="N709" s="50"/>
      <c r="O709" s="50"/>
      <c r="P709" s="50"/>
      <c r="Q709" s="50"/>
      <c r="R709" s="47"/>
      <c r="S709" s="50"/>
      <c r="T709" s="50"/>
      <c r="U709" s="50"/>
      <c r="V709" s="50"/>
      <c r="W709" s="50"/>
      <c r="X709"/>
      <c r="Y709"/>
      <c r="Z709"/>
      <c r="AA709"/>
      <c r="AB709"/>
      <c r="AC709"/>
      <c r="AD709"/>
      <c r="AE709"/>
      <c r="AF709"/>
      <c r="AG709"/>
      <c r="AH709"/>
      <c r="AI709"/>
    </row>
    <row r="710" spans="1:35" s="48" customFormat="1">
      <c r="A710" s="3"/>
      <c r="H710"/>
      <c r="J710" s="49"/>
      <c r="K710" s="49"/>
      <c r="L710" s="50"/>
      <c r="M710" s="50"/>
      <c r="N710" s="50"/>
      <c r="O710" s="50"/>
      <c r="P710" s="50"/>
      <c r="Q710" s="50"/>
      <c r="R710" s="47"/>
      <c r="S710" s="50"/>
      <c r="T710" s="50"/>
      <c r="U710" s="50"/>
      <c r="V710" s="50"/>
      <c r="W710" s="50"/>
      <c r="X710"/>
      <c r="Y710"/>
      <c r="Z710"/>
      <c r="AA710"/>
      <c r="AB710"/>
      <c r="AC710"/>
      <c r="AD710"/>
      <c r="AE710"/>
      <c r="AF710"/>
      <c r="AG710"/>
      <c r="AH710"/>
      <c r="AI710"/>
    </row>
    <row r="711" spans="1:35" s="48" customFormat="1">
      <c r="A711" s="3"/>
      <c r="H711"/>
      <c r="J711" s="49"/>
      <c r="K711" s="49"/>
      <c r="L711" s="50"/>
      <c r="M711" s="50"/>
      <c r="N711" s="50"/>
      <c r="O711" s="50"/>
      <c r="P711" s="50"/>
      <c r="Q711" s="50"/>
      <c r="R711" s="47"/>
      <c r="S711" s="50"/>
      <c r="T711" s="50"/>
      <c r="U711" s="50"/>
      <c r="V711" s="50"/>
      <c r="W711" s="50"/>
      <c r="X711"/>
      <c r="Y711"/>
      <c r="Z711"/>
      <c r="AA711"/>
      <c r="AB711"/>
      <c r="AC711"/>
      <c r="AD711"/>
      <c r="AE711"/>
      <c r="AF711"/>
      <c r="AG711"/>
      <c r="AH711"/>
      <c r="AI711"/>
    </row>
    <row r="712" spans="1:35" s="48" customFormat="1">
      <c r="A712" s="3"/>
      <c r="H712"/>
      <c r="J712" s="49"/>
      <c r="K712" s="49"/>
      <c r="L712" s="50"/>
      <c r="M712" s="50"/>
      <c r="N712" s="50"/>
      <c r="O712" s="50"/>
      <c r="P712" s="50"/>
      <c r="Q712" s="50"/>
      <c r="R712" s="47"/>
      <c r="S712" s="50"/>
      <c r="T712" s="50"/>
      <c r="U712" s="50"/>
      <c r="V712" s="50"/>
      <c r="W712" s="50"/>
      <c r="X712"/>
      <c r="Y712"/>
      <c r="Z712"/>
      <c r="AA712"/>
      <c r="AB712"/>
      <c r="AC712"/>
      <c r="AD712"/>
      <c r="AE712"/>
      <c r="AF712"/>
      <c r="AG712"/>
      <c r="AH712"/>
      <c r="AI712"/>
    </row>
    <row r="713" spans="1:35" s="48" customFormat="1">
      <c r="A713" s="3"/>
      <c r="H713"/>
      <c r="J713" s="49"/>
      <c r="K713" s="49"/>
      <c r="L713" s="50"/>
      <c r="M713" s="50"/>
      <c r="N713" s="50"/>
      <c r="O713" s="50"/>
      <c r="P713" s="50"/>
      <c r="Q713" s="50"/>
      <c r="R713" s="47"/>
      <c r="S713" s="50"/>
      <c r="T713" s="50"/>
      <c r="U713" s="50"/>
      <c r="V713" s="50"/>
      <c r="W713" s="50"/>
      <c r="X713"/>
      <c r="Y713"/>
      <c r="Z713"/>
      <c r="AA713"/>
      <c r="AB713"/>
      <c r="AC713"/>
      <c r="AD713"/>
      <c r="AE713"/>
      <c r="AF713"/>
      <c r="AG713"/>
      <c r="AH713"/>
      <c r="AI713"/>
    </row>
    <row r="714" spans="1:35" s="48" customFormat="1">
      <c r="A714" s="3"/>
      <c r="H714"/>
      <c r="J714" s="49"/>
      <c r="K714" s="49"/>
      <c r="L714" s="50"/>
      <c r="M714" s="50"/>
      <c r="N714" s="50"/>
      <c r="O714" s="50"/>
      <c r="P714" s="50"/>
      <c r="Q714" s="50"/>
      <c r="R714" s="47"/>
      <c r="S714" s="50"/>
      <c r="T714" s="50"/>
      <c r="U714" s="50"/>
      <c r="V714" s="50"/>
      <c r="W714" s="50"/>
      <c r="X714"/>
      <c r="Y714"/>
      <c r="Z714"/>
      <c r="AA714"/>
      <c r="AB714"/>
      <c r="AC714"/>
      <c r="AD714"/>
      <c r="AE714"/>
      <c r="AF714"/>
      <c r="AG714"/>
      <c r="AH714"/>
      <c r="AI714"/>
    </row>
    <row r="715" spans="1:35" s="48" customFormat="1">
      <c r="A715" s="3"/>
      <c r="H715"/>
      <c r="J715" s="49"/>
      <c r="K715" s="49"/>
      <c r="L715" s="50"/>
      <c r="M715" s="50"/>
      <c r="N715" s="50"/>
      <c r="O715" s="50"/>
      <c r="P715" s="50"/>
      <c r="Q715" s="50"/>
      <c r="R715" s="47"/>
      <c r="S715" s="50"/>
      <c r="T715" s="50"/>
      <c r="U715" s="50"/>
      <c r="V715" s="50"/>
      <c r="W715" s="50"/>
      <c r="X715"/>
      <c r="Y715"/>
      <c r="Z715"/>
      <c r="AA715"/>
      <c r="AB715"/>
      <c r="AC715"/>
      <c r="AD715"/>
      <c r="AE715"/>
      <c r="AF715"/>
      <c r="AG715"/>
      <c r="AH715"/>
      <c r="AI715"/>
    </row>
    <row r="716" spans="1:35" s="48" customFormat="1">
      <c r="A716" s="3"/>
      <c r="H716"/>
      <c r="J716" s="49"/>
      <c r="K716" s="49"/>
      <c r="L716" s="50"/>
      <c r="M716" s="50"/>
      <c r="N716" s="50"/>
      <c r="O716" s="50"/>
      <c r="P716" s="50"/>
      <c r="Q716" s="50"/>
      <c r="R716" s="47"/>
      <c r="S716" s="50"/>
      <c r="T716" s="50"/>
      <c r="U716" s="50"/>
      <c r="V716" s="50"/>
      <c r="W716" s="50"/>
      <c r="X716"/>
      <c r="Y716"/>
      <c r="Z716"/>
      <c r="AA716"/>
      <c r="AB716"/>
      <c r="AC716"/>
      <c r="AD716"/>
      <c r="AE716"/>
      <c r="AF716"/>
      <c r="AG716"/>
      <c r="AH716"/>
      <c r="AI716"/>
    </row>
    <row r="717" spans="1:35" s="48" customFormat="1">
      <c r="A717" s="3"/>
      <c r="H717"/>
      <c r="J717" s="49"/>
      <c r="K717" s="49"/>
      <c r="L717" s="50"/>
      <c r="M717" s="50"/>
      <c r="N717" s="50"/>
      <c r="O717" s="50"/>
      <c r="P717" s="50"/>
      <c r="Q717" s="50"/>
      <c r="R717" s="47"/>
      <c r="S717" s="50"/>
      <c r="T717" s="50"/>
      <c r="U717" s="50"/>
      <c r="V717" s="50"/>
      <c r="W717" s="50"/>
      <c r="X717"/>
      <c r="Y717"/>
      <c r="Z717"/>
      <c r="AA717"/>
      <c r="AB717"/>
      <c r="AC717"/>
      <c r="AD717"/>
      <c r="AE717"/>
      <c r="AF717"/>
      <c r="AG717"/>
      <c r="AH717"/>
      <c r="AI717"/>
    </row>
    <row r="718" spans="1:35" s="48" customFormat="1">
      <c r="A718" s="3"/>
      <c r="H718"/>
      <c r="J718" s="49"/>
      <c r="K718" s="49"/>
      <c r="L718" s="50"/>
      <c r="M718" s="50"/>
      <c r="N718" s="50"/>
      <c r="O718" s="50"/>
      <c r="P718" s="50"/>
      <c r="Q718" s="50"/>
      <c r="R718" s="47"/>
      <c r="S718" s="50"/>
      <c r="T718" s="50"/>
      <c r="U718" s="50"/>
      <c r="V718" s="50"/>
      <c r="W718" s="50"/>
      <c r="X718"/>
      <c r="Y718"/>
      <c r="Z718"/>
      <c r="AA718"/>
      <c r="AB718"/>
      <c r="AC718"/>
      <c r="AD718"/>
      <c r="AE718"/>
      <c r="AF718"/>
      <c r="AG718"/>
      <c r="AH718"/>
      <c r="AI718"/>
    </row>
    <row r="719" spans="1:35" s="48" customFormat="1">
      <c r="A719" s="3"/>
      <c r="H719"/>
      <c r="J719" s="49"/>
      <c r="K719" s="49"/>
      <c r="L719" s="50"/>
      <c r="M719" s="50"/>
      <c r="N719" s="50"/>
      <c r="O719" s="50"/>
      <c r="P719" s="50"/>
      <c r="Q719" s="50"/>
      <c r="R719" s="47"/>
      <c r="S719" s="50"/>
      <c r="T719" s="50"/>
      <c r="U719" s="50"/>
      <c r="V719" s="50"/>
      <c r="W719" s="50"/>
      <c r="X719"/>
      <c r="Y719"/>
      <c r="Z719"/>
      <c r="AA719"/>
      <c r="AB719"/>
      <c r="AC719"/>
      <c r="AD719"/>
      <c r="AE719"/>
      <c r="AF719"/>
      <c r="AG719"/>
      <c r="AH719"/>
      <c r="AI719"/>
    </row>
    <row r="720" spans="1:35" s="48" customFormat="1">
      <c r="A720" s="3"/>
      <c r="H720"/>
      <c r="J720" s="49"/>
      <c r="K720" s="49"/>
      <c r="L720" s="50"/>
      <c r="M720" s="50"/>
      <c r="N720" s="50"/>
      <c r="O720" s="50"/>
      <c r="P720" s="50"/>
      <c r="Q720" s="50"/>
      <c r="R720" s="47"/>
      <c r="S720" s="50"/>
      <c r="T720" s="50"/>
      <c r="U720" s="50"/>
      <c r="V720" s="50"/>
      <c r="W720" s="50"/>
      <c r="X720"/>
      <c r="Y720"/>
      <c r="Z720"/>
      <c r="AA720"/>
      <c r="AB720"/>
      <c r="AC720"/>
      <c r="AD720"/>
      <c r="AE720"/>
      <c r="AF720"/>
      <c r="AG720"/>
      <c r="AH720"/>
      <c r="AI720"/>
    </row>
    <row r="721" spans="1:35" s="48" customFormat="1">
      <c r="A721" s="3"/>
      <c r="H721"/>
      <c r="J721" s="49"/>
      <c r="K721" s="49"/>
      <c r="L721" s="50"/>
      <c r="M721" s="50"/>
      <c r="N721" s="50"/>
      <c r="O721" s="50"/>
      <c r="P721" s="50"/>
      <c r="Q721" s="50"/>
      <c r="R721" s="47"/>
      <c r="S721" s="50"/>
      <c r="T721" s="50"/>
      <c r="U721" s="50"/>
      <c r="V721" s="50"/>
      <c r="W721" s="50"/>
      <c r="X721"/>
      <c r="Y721"/>
      <c r="Z721"/>
      <c r="AA721"/>
      <c r="AB721"/>
      <c r="AC721"/>
      <c r="AD721"/>
      <c r="AE721"/>
      <c r="AF721"/>
      <c r="AG721"/>
      <c r="AH721"/>
      <c r="AI721"/>
    </row>
    <row r="722" spans="1:35" s="48" customFormat="1">
      <c r="A722" s="3"/>
      <c r="H722"/>
      <c r="J722" s="49"/>
      <c r="K722" s="49"/>
      <c r="L722" s="50"/>
      <c r="M722" s="50"/>
      <c r="N722" s="50"/>
      <c r="O722" s="50"/>
      <c r="P722" s="50"/>
      <c r="Q722" s="50"/>
      <c r="R722" s="47"/>
      <c r="S722" s="50"/>
      <c r="T722" s="50"/>
      <c r="U722" s="50"/>
      <c r="V722" s="50"/>
      <c r="W722" s="50"/>
      <c r="X722"/>
      <c r="Y722"/>
      <c r="Z722"/>
      <c r="AA722"/>
      <c r="AB722"/>
      <c r="AC722"/>
      <c r="AD722"/>
      <c r="AE722"/>
      <c r="AF722"/>
      <c r="AG722"/>
      <c r="AH722"/>
      <c r="AI722"/>
    </row>
    <row r="723" spans="1:35" s="48" customFormat="1">
      <c r="A723" s="3"/>
      <c r="H723"/>
      <c r="J723" s="49"/>
      <c r="K723" s="49"/>
      <c r="L723" s="50"/>
      <c r="M723" s="50"/>
      <c r="N723" s="50"/>
      <c r="O723" s="50"/>
      <c r="P723" s="50"/>
      <c r="Q723" s="50"/>
      <c r="R723" s="47"/>
      <c r="S723" s="50"/>
      <c r="T723" s="50"/>
      <c r="U723" s="50"/>
      <c r="V723" s="50"/>
      <c r="W723" s="50"/>
      <c r="X723"/>
      <c r="Y723"/>
      <c r="Z723"/>
      <c r="AA723"/>
      <c r="AB723"/>
      <c r="AC723"/>
      <c r="AD723"/>
      <c r="AE723"/>
      <c r="AF723"/>
      <c r="AG723"/>
      <c r="AH723"/>
      <c r="AI723"/>
    </row>
    <row r="724" spans="1:35" s="48" customFormat="1">
      <c r="A724" s="3"/>
      <c r="H724"/>
      <c r="J724" s="49"/>
      <c r="K724" s="49"/>
      <c r="L724" s="50"/>
      <c r="M724" s="50"/>
      <c r="N724" s="50"/>
      <c r="O724" s="50"/>
      <c r="P724" s="50"/>
      <c r="Q724" s="50"/>
      <c r="R724" s="47"/>
      <c r="S724" s="50"/>
      <c r="T724" s="50"/>
      <c r="U724" s="50"/>
      <c r="V724" s="50"/>
      <c r="W724" s="50"/>
      <c r="X724"/>
      <c r="Y724"/>
      <c r="Z724"/>
      <c r="AA724"/>
      <c r="AB724"/>
      <c r="AC724"/>
      <c r="AD724"/>
      <c r="AE724"/>
      <c r="AF724"/>
      <c r="AG724"/>
      <c r="AH724"/>
      <c r="AI724"/>
    </row>
    <row r="725" spans="1:35" s="48" customFormat="1">
      <c r="A725" s="3"/>
      <c r="H725"/>
      <c r="J725" s="49"/>
      <c r="K725" s="49"/>
      <c r="L725" s="50"/>
      <c r="M725" s="50"/>
      <c r="N725" s="50"/>
      <c r="O725" s="50"/>
      <c r="P725" s="50"/>
      <c r="Q725" s="50"/>
      <c r="R725" s="47"/>
      <c r="S725" s="50"/>
      <c r="T725" s="50"/>
      <c r="U725" s="50"/>
      <c r="V725" s="50"/>
      <c r="W725" s="50"/>
      <c r="X725"/>
      <c r="Y725"/>
      <c r="Z725"/>
      <c r="AA725"/>
      <c r="AB725"/>
      <c r="AC725"/>
      <c r="AD725"/>
      <c r="AE725"/>
      <c r="AF725"/>
      <c r="AG725"/>
      <c r="AH725"/>
      <c r="AI725"/>
    </row>
    <row r="726" spans="1:35" s="48" customFormat="1">
      <c r="A726" s="3"/>
      <c r="H726"/>
      <c r="J726" s="49"/>
      <c r="K726" s="49"/>
      <c r="L726" s="50"/>
      <c r="M726" s="50"/>
      <c r="N726" s="50"/>
      <c r="O726" s="50"/>
      <c r="P726" s="50"/>
      <c r="Q726" s="50"/>
      <c r="R726" s="47"/>
      <c r="S726" s="50"/>
      <c r="T726" s="50"/>
      <c r="U726" s="50"/>
      <c r="V726" s="50"/>
      <c r="W726" s="50"/>
      <c r="X726"/>
      <c r="Y726"/>
      <c r="Z726"/>
      <c r="AA726"/>
      <c r="AB726"/>
      <c r="AC726"/>
      <c r="AD726"/>
      <c r="AE726"/>
      <c r="AF726"/>
      <c r="AG726"/>
      <c r="AH726"/>
      <c r="AI726"/>
    </row>
    <row r="727" spans="1:35" s="48" customFormat="1">
      <c r="A727" s="3"/>
      <c r="H727"/>
      <c r="J727" s="49"/>
      <c r="K727" s="49"/>
      <c r="L727" s="50"/>
      <c r="M727" s="50"/>
      <c r="N727" s="50"/>
      <c r="O727" s="50"/>
      <c r="P727" s="50"/>
      <c r="Q727" s="50"/>
      <c r="R727" s="47"/>
      <c r="S727" s="50"/>
      <c r="T727" s="50"/>
      <c r="U727" s="50"/>
      <c r="V727" s="50"/>
      <c r="W727" s="50"/>
      <c r="X727"/>
      <c r="Y727"/>
      <c r="Z727"/>
      <c r="AA727"/>
      <c r="AB727"/>
      <c r="AC727"/>
      <c r="AD727"/>
      <c r="AE727"/>
      <c r="AF727"/>
      <c r="AG727"/>
      <c r="AH727"/>
      <c r="AI727"/>
    </row>
    <row r="728" spans="1:35" s="48" customFormat="1">
      <c r="A728" s="3"/>
      <c r="H728"/>
      <c r="J728" s="49"/>
      <c r="K728" s="49"/>
      <c r="L728" s="50"/>
      <c r="M728" s="50"/>
      <c r="N728" s="50"/>
      <c r="O728" s="50"/>
      <c r="P728" s="50"/>
      <c r="Q728" s="50"/>
      <c r="R728" s="47"/>
      <c r="S728" s="50"/>
      <c r="T728" s="50"/>
      <c r="U728" s="50"/>
      <c r="V728" s="50"/>
      <c r="W728" s="50"/>
      <c r="X728"/>
      <c r="Y728"/>
      <c r="Z728"/>
      <c r="AA728"/>
      <c r="AB728"/>
      <c r="AC728"/>
      <c r="AD728"/>
      <c r="AE728"/>
      <c r="AF728"/>
      <c r="AG728"/>
      <c r="AH728"/>
      <c r="AI728"/>
    </row>
    <row r="729" spans="1:35" s="48" customFormat="1">
      <c r="A729" s="3"/>
      <c r="H729"/>
      <c r="J729" s="49"/>
      <c r="K729" s="49"/>
      <c r="L729" s="50"/>
      <c r="M729" s="50"/>
      <c r="N729" s="50"/>
      <c r="O729" s="50"/>
      <c r="P729" s="50"/>
      <c r="Q729" s="50"/>
      <c r="R729" s="47"/>
      <c r="S729" s="50"/>
      <c r="T729" s="50"/>
      <c r="U729" s="50"/>
      <c r="V729" s="50"/>
      <c r="W729" s="50"/>
      <c r="X729"/>
      <c r="Y729"/>
      <c r="Z729"/>
      <c r="AA729"/>
      <c r="AB729"/>
      <c r="AC729"/>
      <c r="AD729"/>
      <c r="AE729"/>
      <c r="AF729"/>
      <c r="AG729"/>
      <c r="AH729"/>
      <c r="AI729"/>
    </row>
    <row r="730" spans="1:35" s="48" customFormat="1">
      <c r="A730" s="3"/>
      <c r="H730"/>
      <c r="J730" s="49"/>
      <c r="K730" s="49"/>
      <c r="L730" s="50"/>
      <c r="M730" s="50"/>
      <c r="N730" s="50"/>
      <c r="O730" s="50"/>
      <c r="P730" s="50"/>
      <c r="Q730" s="50"/>
      <c r="R730" s="47"/>
      <c r="S730" s="50"/>
      <c r="T730" s="50"/>
      <c r="U730" s="50"/>
      <c r="V730" s="50"/>
      <c r="W730" s="50"/>
      <c r="X730"/>
      <c r="Y730"/>
      <c r="Z730"/>
      <c r="AA730"/>
      <c r="AB730"/>
      <c r="AC730"/>
      <c r="AD730"/>
      <c r="AE730"/>
      <c r="AF730"/>
      <c r="AG730"/>
      <c r="AH730"/>
      <c r="AI730"/>
    </row>
    <row r="731" spans="1:35" s="48" customFormat="1">
      <c r="A731" s="3"/>
      <c r="H731"/>
      <c r="J731" s="49"/>
      <c r="K731" s="49"/>
      <c r="L731" s="50"/>
      <c r="M731" s="50"/>
      <c r="N731" s="50"/>
      <c r="O731" s="50"/>
      <c r="P731" s="50"/>
      <c r="Q731" s="50"/>
      <c r="R731" s="47"/>
      <c r="S731" s="50"/>
      <c r="T731" s="50"/>
      <c r="U731" s="50"/>
      <c r="V731" s="50"/>
      <c r="W731" s="50"/>
      <c r="X731"/>
      <c r="Y731"/>
      <c r="Z731"/>
      <c r="AA731"/>
      <c r="AB731"/>
      <c r="AC731"/>
      <c r="AD731"/>
      <c r="AE731"/>
      <c r="AF731"/>
      <c r="AG731"/>
      <c r="AH731"/>
      <c r="AI731"/>
    </row>
    <row r="732" spans="1:35" s="48" customFormat="1">
      <c r="A732" s="3"/>
      <c r="H732"/>
      <c r="J732" s="49"/>
      <c r="K732" s="49"/>
      <c r="L732" s="50"/>
      <c r="M732" s="50"/>
      <c r="N732" s="50"/>
      <c r="O732" s="50"/>
      <c r="P732" s="50"/>
      <c r="Q732" s="50"/>
      <c r="R732" s="47"/>
      <c r="S732" s="50"/>
      <c r="T732" s="50"/>
      <c r="U732" s="50"/>
      <c r="V732" s="50"/>
      <c r="W732" s="50"/>
      <c r="X732"/>
      <c r="Y732"/>
      <c r="Z732"/>
      <c r="AA732"/>
      <c r="AB732"/>
      <c r="AC732"/>
      <c r="AD732"/>
      <c r="AE732"/>
      <c r="AF732"/>
      <c r="AG732"/>
      <c r="AH732"/>
      <c r="AI732"/>
    </row>
    <row r="733" spans="1:35" s="48" customFormat="1">
      <c r="A733" s="3"/>
      <c r="H733"/>
      <c r="J733" s="49"/>
      <c r="K733" s="49"/>
      <c r="L733" s="50"/>
      <c r="M733" s="50"/>
      <c r="N733" s="50"/>
      <c r="O733" s="50"/>
      <c r="P733" s="50"/>
      <c r="Q733" s="50"/>
      <c r="R733" s="47"/>
      <c r="S733" s="50"/>
      <c r="T733" s="50"/>
      <c r="U733" s="50"/>
      <c r="V733" s="50"/>
      <c r="W733" s="50"/>
      <c r="X733"/>
      <c r="Y733"/>
      <c r="Z733"/>
      <c r="AA733"/>
      <c r="AB733"/>
      <c r="AC733"/>
      <c r="AD733"/>
      <c r="AE733"/>
      <c r="AF733"/>
      <c r="AG733"/>
      <c r="AH733"/>
      <c r="AI733"/>
    </row>
    <row r="734" spans="1:35" s="48" customFormat="1">
      <c r="A734" s="3"/>
      <c r="H734"/>
      <c r="J734" s="49"/>
      <c r="K734" s="49"/>
      <c r="L734" s="50"/>
      <c r="M734" s="50"/>
      <c r="N734" s="50"/>
      <c r="O734" s="50"/>
      <c r="P734" s="50"/>
      <c r="Q734" s="50"/>
      <c r="R734" s="47"/>
      <c r="S734" s="50"/>
      <c r="T734" s="50"/>
      <c r="U734" s="50"/>
      <c r="V734" s="50"/>
      <c r="W734" s="50"/>
      <c r="X734"/>
      <c r="Y734"/>
      <c r="Z734"/>
      <c r="AA734"/>
      <c r="AB734"/>
      <c r="AC734"/>
      <c r="AD734"/>
      <c r="AE734"/>
      <c r="AF734"/>
      <c r="AG734"/>
      <c r="AH734"/>
      <c r="AI734"/>
    </row>
    <row r="735" spans="1:35" s="48" customFormat="1">
      <c r="A735" s="3"/>
      <c r="H735"/>
      <c r="J735" s="49"/>
      <c r="K735" s="49"/>
      <c r="L735" s="50"/>
      <c r="M735" s="50"/>
      <c r="N735" s="50"/>
      <c r="O735" s="50"/>
      <c r="P735" s="50"/>
      <c r="Q735" s="50"/>
      <c r="R735" s="47"/>
      <c r="S735" s="50"/>
      <c r="T735" s="50"/>
      <c r="U735" s="50"/>
      <c r="V735" s="50"/>
      <c r="W735" s="50"/>
      <c r="X735"/>
      <c r="Y735"/>
      <c r="Z735"/>
      <c r="AA735"/>
      <c r="AB735"/>
      <c r="AC735"/>
      <c r="AD735"/>
      <c r="AE735"/>
      <c r="AF735"/>
      <c r="AG735"/>
      <c r="AH735"/>
      <c r="AI735"/>
    </row>
    <row r="736" spans="1:35" s="48" customFormat="1">
      <c r="A736" s="3"/>
      <c r="H736"/>
      <c r="J736" s="49"/>
      <c r="K736" s="49"/>
      <c r="L736" s="50"/>
      <c r="M736" s="50"/>
      <c r="N736" s="50"/>
      <c r="O736" s="50"/>
      <c r="P736" s="50"/>
      <c r="Q736" s="50"/>
      <c r="R736" s="47"/>
      <c r="S736" s="50"/>
      <c r="T736" s="50"/>
      <c r="U736" s="50"/>
      <c r="V736" s="50"/>
      <c r="W736" s="50"/>
      <c r="X736"/>
      <c r="Y736"/>
      <c r="Z736"/>
      <c r="AA736"/>
      <c r="AB736"/>
      <c r="AC736"/>
      <c r="AD736"/>
      <c r="AE736"/>
      <c r="AF736"/>
      <c r="AG736"/>
      <c r="AH736"/>
      <c r="AI736"/>
    </row>
    <row r="737" spans="1:35" s="48" customFormat="1">
      <c r="A737" s="3"/>
      <c r="H737"/>
      <c r="J737" s="49"/>
      <c r="K737" s="49"/>
      <c r="L737" s="50"/>
      <c r="M737" s="50"/>
      <c r="N737" s="50"/>
      <c r="O737" s="50"/>
      <c r="P737" s="50"/>
      <c r="Q737" s="50"/>
      <c r="R737" s="47"/>
      <c r="S737" s="50"/>
      <c r="T737" s="50"/>
      <c r="U737" s="50"/>
      <c r="V737" s="50"/>
      <c r="W737" s="50"/>
      <c r="X737"/>
      <c r="Y737"/>
      <c r="Z737"/>
      <c r="AA737"/>
      <c r="AB737"/>
      <c r="AC737"/>
      <c r="AD737"/>
      <c r="AE737"/>
      <c r="AF737"/>
      <c r="AG737"/>
      <c r="AH737"/>
      <c r="AI737"/>
    </row>
    <row r="738" spans="1:35" s="48" customFormat="1">
      <c r="A738" s="3"/>
      <c r="H738"/>
      <c r="J738" s="49"/>
      <c r="K738" s="49"/>
      <c r="L738" s="50"/>
      <c r="M738" s="50"/>
      <c r="N738" s="50"/>
      <c r="O738" s="50"/>
      <c r="P738" s="50"/>
      <c r="Q738" s="50"/>
      <c r="R738" s="47"/>
      <c r="S738" s="50"/>
      <c r="T738" s="50"/>
      <c r="U738" s="50"/>
      <c r="V738" s="50"/>
      <c r="W738" s="50"/>
      <c r="X738"/>
      <c r="Y738"/>
      <c r="Z738"/>
      <c r="AA738"/>
      <c r="AB738"/>
      <c r="AC738"/>
      <c r="AD738"/>
      <c r="AE738"/>
      <c r="AF738"/>
      <c r="AG738"/>
      <c r="AH738"/>
      <c r="AI738"/>
    </row>
    <row r="739" spans="1:35" s="48" customFormat="1">
      <c r="A739" s="3"/>
      <c r="H739"/>
      <c r="J739" s="49"/>
      <c r="K739" s="49"/>
      <c r="L739" s="50"/>
      <c r="M739" s="50"/>
      <c r="N739" s="50"/>
      <c r="O739" s="50"/>
      <c r="P739" s="50"/>
      <c r="Q739" s="50"/>
      <c r="R739" s="47"/>
      <c r="S739" s="50"/>
      <c r="T739" s="50"/>
      <c r="U739" s="50"/>
      <c r="V739" s="50"/>
      <c r="W739" s="50"/>
      <c r="X739"/>
      <c r="Y739"/>
      <c r="Z739"/>
      <c r="AA739"/>
      <c r="AB739"/>
      <c r="AC739"/>
      <c r="AD739"/>
      <c r="AE739"/>
      <c r="AF739"/>
      <c r="AG739"/>
      <c r="AH739"/>
      <c r="AI739"/>
    </row>
    <row r="740" spans="1:35" s="48" customFormat="1">
      <c r="A740" s="3"/>
      <c r="H740"/>
      <c r="J740" s="49"/>
      <c r="K740" s="49"/>
      <c r="L740" s="50"/>
      <c r="M740" s="50"/>
      <c r="N740" s="50"/>
      <c r="O740" s="50"/>
      <c r="P740" s="50"/>
      <c r="Q740" s="50"/>
      <c r="R740" s="47"/>
      <c r="S740" s="50"/>
      <c r="T740" s="50"/>
      <c r="U740" s="50"/>
      <c r="V740" s="50"/>
      <c r="W740" s="50"/>
      <c r="X740"/>
      <c r="Y740"/>
      <c r="Z740"/>
      <c r="AA740"/>
      <c r="AB740"/>
      <c r="AC740"/>
      <c r="AD740"/>
      <c r="AE740"/>
      <c r="AF740"/>
      <c r="AG740"/>
      <c r="AH740"/>
      <c r="AI740"/>
    </row>
    <row r="741" spans="1:35" s="48" customFormat="1">
      <c r="A741" s="3"/>
      <c r="H741"/>
      <c r="J741" s="49"/>
      <c r="K741" s="49"/>
      <c r="L741" s="50"/>
      <c r="M741" s="50"/>
      <c r="N741" s="50"/>
      <c r="O741" s="50"/>
      <c r="P741" s="50"/>
      <c r="Q741" s="50"/>
      <c r="R741" s="47"/>
      <c r="S741" s="50"/>
      <c r="T741" s="50"/>
      <c r="U741" s="50"/>
      <c r="V741" s="50"/>
      <c r="W741" s="50"/>
      <c r="X741"/>
      <c r="Y741"/>
      <c r="Z741"/>
      <c r="AA741"/>
      <c r="AB741"/>
      <c r="AC741"/>
      <c r="AD741"/>
      <c r="AE741"/>
      <c r="AF741"/>
      <c r="AG741"/>
      <c r="AH741"/>
      <c r="AI741"/>
    </row>
    <row r="742" spans="1:35" s="48" customFormat="1">
      <c r="A742" s="3"/>
      <c r="H742"/>
      <c r="J742" s="49"/>
      <c r="K742" s="49"/>
      <c r="L742" s="50"/>
      <c r="M742" s="50"/>
      <c r="N742" s="50"/>
      <c r="O742" s="50"/>
      <c r="P742" s="50"/>
      <c r="Q742" s="50"/>
      <c r="R742" s="47"/>
      <c r="S742" s="50"/>
      <c r="T742" s="50"/>
      <c r="U742" s="50"/>
      <c r="V742" s="50"/>
      <c r="W742" s="50"/>
      <c r="X742"/>
      <c r="Y742"/>
      <c r="Z742"/>
      <c r="AA742"/>
      <c r="AB742"/>
      <c r="AC742"/>
      <c r="AD742"/>
      <c r="AE742"/>
      <c r="AF742"/>
      <c r="AG742"/>
      <c r="AH742"/>
      <c r="AI742"/>
    </row>
    <row r="743" spans="1:35" s="48" customFormat="1">
      <c r="A743" s="3"/>
      <c r="H743"/>
      <c r="J743" s="49"/>
      <c r="K743" s="49"/>
      <c r="L743" s="50"/>
      <c r="M743" s="50"/>
      <c r="N743" s="50"/>
      <c r="O743" s="50"/>
      <c r="P743" s="50"/>
      <c r="Q743" s="50"/>
      <c r="R743" s="47"/>
      <c r="S743" s="50"/>
      <c r="T743" s="50"/>
      <c r="U743" s="50"/>
      <c r="V743" s="50"/>
      <c r="W743" s="50"/>
      <c r="X743"/>
      <c r="Y743"/>
      <c r="Z743"/>
      <c r="AA743"/>
      <c r="AB743"/>
      <c r="AC743"/>
      <c r="AD743"/>
      <c r="AE743"/>
      <c r="AF743"/>
      <c r="AG743"/>
      <c r="AH743"/>
      <c r="AI743"/>
    </row>
    <row r="744" spans="1:35" s="48" customFormat="1">
      <c r="A744" s="3"/>
      <c r="H744"/>
      <c r="J744" s="49"/>
      <c r="K744" s="49"/>
      <c r="L744" s="50"/>
      <c r="M744" s="50"/>
      <c r="N744" s="50"/>
      <c r="O744" s="50"/>
      <c r="P744" s="50"/>
      <c r="Q744" s="50"/>
      <c r="R744" s="47"/>
      <c r="S744" s="50"/>
      <c r="T744" s="50"/>
      <c r="U744" s="50"/>
      <c r="V744" s="50"/>
      <c r="W744" s="50"/>
      <c r="X744"/>
      <c r="Y744"/>
      <c r="Z744"/>
      <c r="AA744"/>
      <c r="AB744"/>
      <c r="AC744"/>
      <c r="AD744"/>
      <c r="AE744"/>
      <c r="AF744"/>
      <c r="AG744"/>
      <c r="AH744"/>
      <c r="AI744"/>
    </row>
    <row r="745" spans="1:35" s="48" customFormat="1">
      <c r="A745" s="3"/>
      <c r="H745"/>
      <c r="J745" s="49"/>
      <c r="K745" s="49"/>
      <c r="L745" s="50"/>
      <c r="M745" s="50"/>
      <c r="N745" s="50"/>
      <c r="O745" s="50"/>
      <c r="P745" s="50"/>
      <c r="Q745" s="50"/>
      <c r="R745" s="47"/>
      <c r="S745" s="50"/>
      <c r="T745" s="50"/>
      <c r="U745" s="50"/>
      <c r="V745" s="50"/>
      <c r="W745" s="50"/>
      <c r="X745"/>
      <c r="Y745"/>
      <c r="Z745"/>
      <c r="AA745"/>
      <c r="AB745"/>
      <c r="AC745"/>
      <c r="AD745"/>
      <c r="AE745"/>
      <c r="AF745"/>
      <c r="AG745"/>
      <c r="AH745"/>
      <c r="AI745"/>
    </row>
    <row r="746" spans="1:35" s="48" customFormat="1">
      <c r="A746" s="3"/>
      <c r="H746"/>
      <c r="J746" s="49"/>
      <c r="K746" s="49"/>
      <c r="L746" s="50"/>
      <c r="M746" s="50"/>
      <c r="N746" s="50"/>
      <c r="O746" s="50"/>
      <c r="P746" s="50"/>
      <c r="Q746" s="50"/>
      <c r="R746" s="47"/>
      <c r="S746" s="50"/>
      <c r="T746" s="50"/>
      <c r="U746" s="50"/>
      <c r="V746" s="50"/>
      <c r="W746" s="50"/>
      <c r="X746"/>
      <c r="Y746"/>
      <c r="Z746"/>
      <c r="AA746"/>
      <c r="AB746"/>
      <c r="AC746"/>
      <c r="AD746"/>
      <c r="AE746"/>
      <c r="AF746"/>
      <c r="AG746"/>
      <c r="AH746"/>
      <c r="AI746"/>
    </row>
    <row r="747" spans="1:35" s="48" customFormat="1">
      <c r="A747" s="3"/>
      <c r="H747"/>
      <c r="J747" s="49"/>
      <c r="K747" s="49"/>
      <c r="L747" s="50"/>
      <c r="M747" s="50"/>
      <c r="N747" s="50"/>
      <c r="O747" s="50"/>
      <c r="P747" s="50"/>
      <c r="Q747" s="50"/>
      <c r="R747" s="47"/>
      <c r="S747" s="50"/>
      <c r="T747" s="50"/>
      <c r="U747" s="50"/>
      <c r="V747" s="50"/>
      <c r="W747" s="50"/>
      <c r="X747"/>
      <c r="Y747"/>
      <c r="Z747"/>
      <c r="AA747"/>
      <c r="AB747"/>
      <c r="AC747"/>
      <c r="AD747"/>
      <c r="AE747"/>
      <c r="AF747"/>
      <c r="AG747"/>
      <c r="AH747"/>
      <c r="AI747"/>
    </row>
    <row r="748" spans="1:35" s="48" customFormat="1">
      <c r="A748" s="3"/>
      <c r="H748"/>
      <c r="J748" s="49"/>
      <c r="K748" s="49"/>
      <c r="L748" s="50"/>
      <c r="M748" s="50"/>
      <c r="N748" s="50"/>
      <c r="O748" s="50"/>
      <c r="P748" s="50"/>
      <c r="Q748" s="50"/>
      <c r="R748" s="47"/>
      <c r="S748" s="50"/>
      <c r="T748" s="50"/>
      <c r="U748" s="50"/>
      <c r="V748" s="50"/>
      <c r="W748" s="50"/>
      <c r="X748"/>
      <c r="Y748"/>
      <c r="Z748"/>
      <c r="AA748"/>
      <c r="AB748"/>
      <c r="AC748"/>
      <c r="AD748"/>
      <c r="AE748"/>
      <c r="AF748"/>
      <c r="AG748"/>
      <c r="AH748"/>
      <c r="AI748"/>
    </row>
    <row r="749" spans="1:35" s="48" customFormat="1">
      <c r="A749" s="3"/>
      <c r="H749"/>
      <c r="J749" s="49"/>
      <c r="K749" s="49"/>
      <c r="L749" s="50"/>
      <c r="M749" s="50"/>
      <c r="N749" s="50"/>
      <c r="O749" s="50"/>
      <c r="P749" s="50"/>
      <c r="Q749" s="50"/>
      <c r="R749" s="47"/>
      <c r="S749" s="50"/>
      <c r="T749" s="50"/>
      <c r="U749" s="50"/>
      <c r="V749" s="50"/>
      <c r="W749" s="50"/>
      <c r="X749"/>
      <c r="Y749"/>
      <c r="Z749"/>
      <c r="AA749"/>
      <c r="AB749"/>
      <c r="AC749"/>
      <c r="AD749"/>
      <c r="AE749"/>
      <c r="AF749"/>
      <c r="AG749"/>
      <c r="AH749"/>
      <c r="AI749"/>
    </row>
    <row r="750" spans="1:35" s="48" customFormat="1">
      <c r="A750" s="3"/>
      <c r="H750"/>
      <c r="J750" s="49"/>
      <c r="K750" s="49"/>
      <c r="L750" s="50"/>
      <c r="M750" s="50"/>
      <c r="N750" s="50"/>
      <c r="O750" s="50"/>
      <c r="P750" s="50"/>
      <c r="Q750" s="50"/>
      <c r="R750" s="47"/>
      <c r="S750" s="50"/>
      <c r="T750" s="50"/>
      <c r="U750" s="50"/>
      <c r="V750" s="50"/>
      <c r="W750" s="50"/>
      <c r="X750"/>
      <c r="Y750"/>
      <c r="Z750"/>
      <c r="AA750"/>
      <c r="AB750"/>
      <c r="AC750"/>
      <c r="AD750"/>
      <c r="AE750"/>
      <c r="AF750"/>
      <c r="AG750"/>
      <c r="AH750"/>
      <c r="AI750"/>
    </row>
    <row r="751" spans="1:35" s="48" customFormat="1">
      <c r="A751" s="3"/>
      <c r="H751"/>
      <c r="J751" s="49"/>
      <c r="K751" s="49"/>
      <c r="L751" s="50"/>
      <c r="M751" s="50"/>
      <c r="N751" s="50"/>
      <c r="O751" s="50"/>
      <c r="P751" s="50"/>
      <c r="Q751" s="50"/>
      <c r="R751" s="47"/>
      <c r="S751" s="50"/>
      <c r="T751" s="50"/>
      <c r="U751" s="50"/>
      <c r="V751" s="50"/>
      <c r="W751" s="50"/>
      <c r="X751"/>
      <c r="Y751"/>
      <c r="Z751"/>
      <c r="AA751"/>
      <c r="AB751"/>
      <c r="AC751"/>
      <c r="AD751"/>
      <c r="AE751"/>
      <c r="AF751"/>
      <c r="AG751"/>
      <c r="AH751"/>
      <c r="AI751"/>
    </row>
    <row r="752" spans="1:35" s="48" customFormat="1">
      <c r="A752" s="3"/>
      <c r="H752"/>
      <c r="J752" s="49"/>
      <c r="K752" s="49"/>
      <c r="L752" s="50"/>
      <c r="M752" s="50"/>
      <c r="N752" s="50"/>
      <c r="O752" s="50"/>
      <c r="P752" s="50"/>
      <c r="Q752" s="50"/>
      <c r="R752" s="47"/>
      <c r="S752" s="50"/>
      <c r="T752" s="50"/>
      <c r="U752" s="50"/>
      <c r="V752" s="50"/>
      <c r="W752" s="50"/>
      <c r="X752"/>
      <c r="Y752"/>
      <c r="Z752"/>
      <c r="AA752"/>
      <c r="AB752"/>
      <c r="AC752"/>
      <c r="AD752"/>
      <c r="AE752"/>
      <c r="AF752"/>
      <c r="AG752"/>
      <c r="AH752"/>
      <c r="AI752"/>
    </row>
    <row r="753" spans="1:35" s="48" customFormat="1">
      <c r="A753" s="3"/>
      <c r="H753"/>
      <c r="J753" s="49"/>
      <c r="K753" s="49"/>
      <c r="L753" s="50"/>
      <c r="M753" s="50"/>
      <c r="N753" s="50"/>
      <c r="O753" s="50"/>
      <c r="P753" s="50"/>
      <c r="Q753" s="50"/>
      <c r="R753" s="47"/>
      <c r="S753" s="50"/>
      <c r="T753" s="50"/>
      <c r="U753" s="50"/>
      <c r="V753" s="50"/>
      <c r="W753" s="50"/>
      <c r="X753"/>
      <c r="Y753"/>
      <c r="Z753"/>
      <c r="AA753"/>
      <c r="AB753"/>
      <c r="AC753"/>
      <c r="AD753"/>
      <c r="AE753"/>
      <c r="AF753"/>
      <c r="AG753"/>
      <c r="AH753"/>
      <c r="AI753"/>
    </row>
    <row r="754" spans="1:35" s="48" customFormat="1">
      <c r="A754" s="3"/>
      <c r="H754"/>
      <c r="J754" s="49"/>
      <c r="K754" s="49"/>
      <c r="L754" s="50"/>
      <c r="M754" s="50"/>
      <c r="N754" s="50"/>
      <c r="O754" s="50"/>
      <c r="P754" s="50"/>
      <c r="Q754" s="50"/>
      <c r="R754" s="47"/>
      <c r="S754" s="50"/>
      <c r="T754" s="50"/>
      <c r="U754" s="50"/>
      <c r="V754" s="50"/>
      <c r="W754" s="50"/>
      <c r="X754"/>
      <c r="Y754"/>
      <c r="Z754"/>
      <c r="AA754"/>
      <c r="AB754"/>
      <c r="AC754"/>
      <c r="AD754"/>
      <c r="AE754"/>
      <c r="AF754"/>
      <c r="AG754"/>
      <c r="AH754"/>
      <c r="AI754"/>
    </row>
    <row r="755" spans="1:35" s="48" customFormat="1">
      <c r="A755" s="3"/>
      <c r="H755"/>
      <c r="J755" s="49"/>
      <c r="K755" s="49"/>
      <c r="L755" s="50"/>
      <c r="M755" s="50"/>
      <c r="N755" s="50"/>
      <c r="O755" s="50"/>
      <c r="P755" s="50"/>
      <c r="Q755" s="50"/>
      <c r="R755" s="47"/>
      <c r="S755" s="50"/>
      <c r="T755" s="50"/>
      <c r="U755" s="50"/>
      <c r="V755" s="50"/>
      <c r="W755" s="50"/>
      <c r="X755"/>
      <c r="Y755"/>
      <c r="Z755"/>
      <c r="AA755"/>
      <c r="AB755"/>
      <c r="AC755"/>
      <c r="AD755"/>
      <c r="AE755"/>
      <c r="AF755"/>
      <c r="AG755"/>
      <c r="AH755"/>
      <c r="AI755"/>
    </row>
    <row r="756" spans="1:35" s="48" customFormat="1">
      <c r="A756" s="3"/>
      <c r="H756"/>
      <c r="J756" s="49"/>
      <c r="K756" s="49"/>
      <c r="L756" s="50"/>
      <c r="M756" s="50"/>
      <c r="N756" s="50"/>
      <c r="O756" s="50"/>
      <c r="P756" s="50"/>
      <c r="Q756" s="50"/>
      <c r="R756" s="47"/>
      <c r="S756" s="50"/>
      <c r="T756" s="50"/>
      <c r="U756" s="50"/>
      <c r="V756" s="50"/>
      <c r="W756" s="50"/>
      <c r="X756"/>
      <c r="Y756"/>
      <c r="Z756"/>
      <c r="AA756"/>
      <c r="AB756"/>
      <c r="AC756"/>
      <c r="AD756"/>
      <c r="AE756"/>
      <c r="AF756"/>
      <c r="AG756"/>
      <c r="AH756"/>
      <c r="AI756"/>
    </row>
    <row r="757" spans="1:35" s="48" customFormat="1">
      <c r="A757" s="3"/>
      <c r="H757"/>
      <c r="J757" s="49"/>
      <c r="K757" s="49"/>
      <c r="L757" s="50"/>
      <c r="M757" s="50"/>
      <c r="N757" s="50"/>
      <c r="O757" s="50"/>
      <c r="P757" s="50"/>
      <c r="Q757" s="50"/>
      <c r="R757" s="47"/>
      <c r="S757" s="50"/>
      <c r="T757" s="50"/>
      <c r="U757" s="50"/>
      <c r="V757" s="50"/>
      <c r="W757" s="50"/>
      <c r="X757"/>
      <c r="Y757"/>
      <c r="Z757"/>
      <c r="AA757"/>
      <c r="AB757"/>
      <c r="AC757"/>
      <c r="AD757"/>
      <c r="AE757"/>
      <c r="AF757"/>
      <c r="AG757"/>
      <c r="AH757"/>
      <c r="AI757"/>
    </row>
    <row r="758" spans="1:35" s="48" customFormat="1">
      <c r="A758" s="3"/>
      <c r="H758"/>
      <c r="J758" s="49"/>
      <c r="K758" s="49"/>
      <c r="L758" s="50"/>
      <c r="M758" s="50"/>
      <c r="N758" s="50"/>
      <c r="O758" s="50"/>
      <c r="P758" s="50"/>
      <c r="Q758" s="50"/>
      <c r="R758" s="47"/>
      <c r="S758" s="50"/>
      <c r="T758" s="50"/>
      <c r="U758" s="50"/>
      <c r="V758" s="50"/>
      <c r="W758" s="50"/>
      <c r="X758"/>
      <c r="Y758"/>
      <c r="Z758"/>
      <c r="AA758"/>
      <c r="AB758"/>
      <c r="AC758"/>
      <c r="AD758"/>
      <c r="AE758"/>
      <c r="AF758"/>
      <c r="AG758"/>
      <c r="AH758"/>
      <c r="AI758"/>
    </row>
    <row r="759" spans="1:35" s="48" customFormat="1">
      <c r="A759" s="3"/>
      <c r="H759"/>
      <c r="J759" s="49"/>
      <c r="K759" s="49"/>
      <c r="L759" s="50"/>
      <c r="M759" s="50"/>
      <c r="N759" s="50"/>
      <c r="O759" s="50"/>
      <c r="P759" s="50"/>
      <c r="Q759" s="50"/>
      <c r="R759" s="47"/>
      <c r="S759" s="50"/>
      <c r="T759" s="50"/>
      <c r="U759" s="50"/>
      <c r="V759" s="50"/>
      <c r="W759" s="50"/>
      <c r="X759"/>
      <c r="Y759"/>
      <c r="Z759"/>
      <c r="AA759"/>
      <c r="AB759"/>
      <c r="AC759"/>
      <c r="AD759"/>
      <c r="AE759"/>
      <c r="AF759"/>
      <c r="AG759"/>
      <c r="AH759"/>
      <c r="AI759"/>
    </row>
    <row r="760" spans="1:35" s="48" customFormat="1">
      <c r="A760" s="3"/>
      <c r="H760"/>
      <c r="J760" s="49"/>
      <c r="K760" s="49"/>
      <c r="L760" s="50"/>
      <c r="M760" s="50"/>
      <c r="N760" s="50"/>
      <c r="O760" s="50"/>
      <c r="P760" s="50"/>
      <c r="Q760" s="50"/>
      <c r="R760" s="47"/>
      <c r="S760" s="50"/>
      <c r="T760" s="50"/>
      <c r="U760" s="50"/>
      <c r="V760" s="50"/>
      <c r="W760" s="50"/>
      <c r="X760"/>
      <c r="Y760"/>
      <c r="Z760"/>
      <c r="AA760"/>
      <c r="AB760"/>
      <c r="AC760"/>
      <c r="AD760"/>
      <c r="AE760"/>
      <c r="AF760"/>
      <c r="AG760"/>
      <c r="AH760"/>
      <c r="AI760"/>
    </row>
    <row r="761" spans="1:35" s="48" customFormat="1">
      <c r="A761" s="3"/>
      <c r="H761"/>
      <c r="J761" s="49"/>
      <c r="K761" s="49"/>
      <c r="L761" s="50"/>
      <c r="M761" s="50"/>
      <c r="N761" s="50"/>
      <c r="O761" s="50"/>
      <c r="P761" s="50"/>
      <c r="Q761" s="50"/>
      <c r="R761" s="47"/>
      <c r="S761" s="50"/>
      <c r="T761" s="50"/>
      <c r="U761" s="50"/>
      <c r="V761" s="50"/>
      <c r="W761" s="50"/>
      <c r="X761"/>
      <c r="Y761"/>
      <c r="Z761"/>
      <c r="AA761"/>
      <c r="AB761"/>
      <c r="AC761"/>
      <c r="AD761"/>
      <c r="AE761"/>
      <c r="AF761"/>
      <c r="AG761"/>
      <c r="AH761"/>
      <c r="AI761"/>
    </row>
    <row r="762" spans="1:35" s="48" customFormat="1">
      <c r="A762" s="3"/>
      <c r="H762"/>
      <c r="J762" s="49"/>
      <c r="K762" s="49"/>
      <c r="L762" s="50"/>
      <c r="M762" s="50"/>
      <c r="N762" s="50"/>
      <c r="O762" s="50"/>
      <c r="P762" s="50"/>
      <c r="Q762" s="50"/>
      <c r="R762" s="47"/>
      <c r="S762" s="50"/>
      <c r="T762" s="50"/>
      <c r="U762" s="50"/>
      <c r="V762" s="50"/>
      <c r="W762" s="50"/>
      <c r="X762"/>
      <c r="Y762"/>
      <c r="Z762"/>
      <c r="AA762"/>
      <c r="AB762"/>
      <c r="AC762"/>
      <c r="AD762"/>
      <c r="AE762"/>
      <c r="AF762"/>
      <c r="AG762"/>
      <c r="AH762"/>
      <c r="AI762"/>
    </row>
    <row r="763" spans="1:35" s="48" customFormat="1">
      <c r="A763" s="3"/>
      <c r="H763"/>
      <c r="J763" s="49"/>
      <c r="K763" s="49"/>
      <c r="L763" s="50"/>
      <c r="M763" s="50"/>
      <c r="N763" s="50"/>
      <c r="O763" s="50"/>
      <c r="P763" s="50"/>
      <c r="Q763" s="50"/>
      <c r="R763" s="47"/>
      <c r="S763" s="50"/>
      <c r="T763" s="50"/>
      <c r="U763" s="50"/>
      <c r="V763" s="50"/>
      <c r="W763" s="50"/>
      <c r="X763"/>
      <c r="Y763"/>
      <c r="Z763"/>
      <c r="AA763"/>
      <c r="AB763"/>
      <c r="AC763"/>
      <c r="AD763"/>
      <c r="AE763"/>
      <c r="AF763"/>
      <c r="AG763"/>
      <c r="AH763"/>
      <c r="AI763"/>
    </row>
    <row r="764" spans="1:35" s="48" customFormat="1">
      <c r="A764" s="3"/>
      <c r="H764"/>
      <c r="J764" s="49"/>
      <c r="K764" s="49"/>
      <c r="L764" s="50"/>
      <c r="M764" s="50"/>
      <c r="N764" s="50"/>
      <c r="O764" s="50"/>
      <c r="P764" s="50"/>
      <c r="Q764" s="50"/>
      <c r="R764" s="47"/>
      <c r="S764" s="50"/>
      <c r="T764" s="50"/>
      <c r="U764" s="50"/>
      <c r="V764" s="50"/>
      <c r="W764" s="50"/>
      <c r="X764"/>
      <c r="Y764"/>
      <c r="Z764"/>
      <c r="AA764"/>
      <c r="AB764"/>
      <c r="AC764"/>
      <c r="AD764"/>
      <c r="AE764"/>
      <c r="AF764"/>
      <c r="AG764"/>
      <c r="AH764"/>
      <c r="AI764"/>
    </row>
    <row r="765" spans="1:35" s="48" customFormat="1">
      <c r="A765" s="3"/>
      <c r="H765"/>
      <c r="J765" s="49"/>
      <c r="K765" s="49"/>
      <c r="L765" s="50"/>
      <c r="M765" s="50"/>
      <c r="N765" s="50"/>
      <c r="O765" s="50"/>
      <c r="P765" s="50"/>
      <c r="Q765" s="50"/>
      <c r="R765" s="47"/>
      <c r="S765" s="50"/>
      <c r="T765" s="50"/>
      <c r="U765" s="50"/>
      <c r="V765" s="50"/>
      <c r="W765" s="50"/>
      <c r="X765"/>
      <c r="Y765"/>
      <c r="Z765"/>
      <c r="AA765"/>
      <c r="AB765"/>
      <c r="AC765"/>
      <c r="AD765"/>
      <c r="AE765"/>
      <c r="AF765"/>
      <c r="AG765"/>
      <c r="AH765"/>
      <c r="AI765"/>
    </row>
    <row r="766" spans="1:35" s="48" customFormat="1">
      <c r="A766" s="3"/>
      <c r="H766"/>
      <c r="J766" s="49"/>
      <c r="K766" s="49"/>
      <c r="L766" s="50"/>
      <c r="M766" s="50"/>
      <c r="N766" s="50"/>
      <c r="O766" s="50"/>
      <c r="P766" s="50"/>
      <c r="Q766" s="50"/>
      <c r="R766" s="47"/>
      <c r="S766" s="50"/>
      <c r="T766" s="50"/>
      <c r="U766" s="50"/>
      <c r="V766" s="50"/>
      <c r="W766" s="50"/>
      <c r="X766"/>
      <c r="Y766"/>
      <c r="Z766"/>
      <c r="AA766"/>
      <c r="AB766"/>
      <c r="AC766"/>
      <c r="AD766"/>
      <c r="AE766"/>
      <c r="AF766"/>
      <c r="AG766"/>
      <c r="AH766"/>
      <c r="AI766"/>
    </row>
    <row r="767" spans="1:35" s="48" customFormat="1">
      <c r="A767" s="3"/>
      <c r="H767"/>
      <c r="J767" s="49"/>
      <c r="K767" s="49"/>
      <c r="L767" s="50"/>
      <c r="M767" s="50"/>
      <c r="N767" s="50"/>
      <c r="O767" s="50"/>
      <c r="P767" s="50"/>
      <c r="Q767" s="50"/>
      <c r="R767" s="47"/>
      <c r="S767" s="50"/>
      <c r="T767" s="50"/>
      <c r="U767" s="50"/>
      <c r="V767" s="50"/>
      <c r="W767" s="50"/>
      <c r="X767"/>
      <c r="Y767"/>
      <c r="Z767"/>
      <c r="AA767"/>
      <c r="AB767"/>
      <c r="AC767"/>
      <c r="AD767"/>
      <c r="AE767"/>
      <c r="AF767"/>
      <c r="AG767"/>
      <c r="AH767"/>
      <c r="AI767"/>
    </row>
    <row r="768" spans="1:35" s="48" customFormat="1">
      <c r="A768" s="3"/>
      <c r="H768"/>
      <c r="J768" s="49"/>
      <c r="K768" s="49"/>
      <c r="L768" s="50"/>
      <c r="M768" s="50"/>
      <c r="N768" s="50"/>
      <c r="O768" s="50"/>
      <c r="P768" s="50"/>
      <c r="Q768" s="50"/>
      <c r="R768" s="47"/>
      <c r="S768" s="50"/>
      <c r="T768" s="50"/>
      <c r="U768" s="50"/>
      <c r="V768" s="50"/>
      <c r="W768" s="50"/>
      <c r="X768"/>
      <c r="Y768"/>
      <c r="Z768"/>
      <c r="AA768"/>
      <c r="AB768"/>
      <c r="AC768"/>
      <c r="AD768"/>
      <c r="AE768"/>
      <c r="AF768"/>
      <c r="AG768"/>
      <c r="AH768"/>
      <c r="AI768"/>
    </row>
    <row r="769" spans="1:35" s="48" customFormat="1">
      <c r="A769" s="3"/>
      <c r="H769"/>
      <c r="J769" s="49"/>
      <c r="K769" s="49"/>
      <c r="L769" s="50"/>
      <c r="M769" s="50"/>
      <c r="N769" s="50"/>
      <c r="O769" s="50"/>
      <c r="P769" s="50"/>
      <c r="Q769" s="50"/>
      <c r="R769" s="47"/>
      <c r="S769" s="50"/>
      <c r="T769" s="50"/>
      <c r="U769" s="50"/>
      <c r="V769" s="50"/>
      <c r="W769" s="50"/>
      <c r="X769"/>
      <c r="Y769"/>
      <c r="Z769"/>
      <c r="AA769"/>
      <c r="AB769"/>
      <c r="AC769"/>
      <c r="AD769"/>
      <c r="AE769"/>
      <c r="AF769"/>
      <c r="AG769"/>
      <c r="AH769"/>
      <c r="AI769"/>
    </row>
    <row r="770" spans="1:35" s="48" customFormat="1">
      <c r="A770" s="3"/>
      <c r="H770"/>
      <c r="J770" s="49"/>
      <c r="K770" s="49"/>
      <c r="L770" s="50"/>
      <c r="M770" s="50"/>
      <c r="N770" s="50"/>
      <c r="O770" s="50"/>
      <c r="P770" s="50"/>
      <c r="Q770" s="50"/>
      <c r="R770" s="47"/>
      <c r="S770" s="50"/>
      <c r="T770" s="50"/>
      <c r="U770" s="50"/>
      <c r="V770" s="50"/>
      <c r="W770" s="50"/>
      <c r="X770"/>
      <c r="Y770"/>
      <c r="Z770"/>
      <c r="AA770"/>
      <c r="AB770"/>
      <c r="AC770"/>
      <c r="AD770"/>
      <c r="AE770"/>
      <c r="AF770"/>
      <c r="AG770"/>
      <c r="AH770"/>
      <c r="AI770"/>
    </row>
    <row r="771" spans="1:35" s="48" customFormat="1">
      <c r="A771" s="3"/>
      <c r="H771"/>
      <c r="J771" s="49"/>
      <c r="K771" s="49"/>
      <c r="L771" s="50"/>
      <c r="M771" s="50"/>
      <c r="N771" s="50"/>
      <c r="O771" s="50"/>
      <c r="P771" s="50"/>
      <c r="Q771" s="50"/>
      <c r="R771" s="47"/>
      <c r="S771" s="50"/>
      <c r="T771" s="50"/>
      <c r="U771" s="50"/>
      <c r="V771" s="50"/>
      <c r="W771" s="50"/>
      <c r="X771"/>
      <c r="Y771"/>
      <c r="Z771"/>
      <c r="AA771"/>
      <c r="AB771"/>
      <c r="AC771"/>
      <c r="AD771"/>
      <c r="AE771"/>
      <c r="AF771"/>
      <c r="AG771"/>
      <c r="AH771"/>
      <c r="AI771"/>
    </row>
    <row r="772" spans="1:35" s="48" customFormat="1">
      <c r="A772" s="3"/>
      <c r="H772"/>
      <c r="J772" s="49"/>
      <c r="K772" s="49"/>
      <c r="L772" s="50"/>
      <c r="M772" s="50"/>
      <c r="N772" s="50"/>
      <c r="O772" s="50"/>
      <c r="P772" s="50"/>
      <c r="Q772" s="50"/>
      <c r="R772" s="47"/>
      <c r="S772" s="50"/>
      <c r="T772" s="50"/>
      <c r="U772" s="50"/>
      <c r="V772" s="50"/>
      <c r="W772" s="50"/>
      <c r="X772"/>
      <c r="Y772"/>
      <c r="Z772"/>
      <c r="AA772"/>
      <c r="AB772"/>
      <c r="AC772"/>
      <c r="AD772"/>
      <c r="AE772"/>
      <c r="AF772"/>
      <c r="AG772"/>
      <c r="AH772"/>
      <c r="AI772"/>
    </row>
    <row r="773" spans="1:35" s="48" customFormat="1">
      <c r="A773" s="3"/>
      <c r="H773"/>
      <c r="J773" s="49"/>
      <c r="K773" s="49"/>
      <c r="L773" s="50"/>
      <c r="M773" s="50"/>
      <c r="N773" s="50"/>
      <c r="O773" s="50"/>
      <c r="P773" s="50"/>
      <c r="Q773" s="50"/>
      <c r="R773" s="47"/>
      <c r="S773" s="50"/>
      <c r="T773" s="50"/>
      <c r="U773" s="50"/>
      <c r="V773" s="50"/>
      <c r="W773" s="50"/>
      <c r="X773"/>
      <c r="Y773"/>
      <c r="Z773"/>
      <c r="AA773"/>
      <c r="AB773"/>
      <c r="AC773"/>
      <c r="AD773"/>
      <c r="AE773"/>
      <c r="AF773"/>
      <c r="AG773"/>
      <c r="AH773"/>
      <c r="AI773"/>
    </row>
    <row r="774" spans="1:35" s="48" customFormat="1">
      <c r="A774" s="3"/>
      <c r="H774"/>
      <c r="J774" s="49"/>
      <c r="K774" s="49"/>
      <c r="L774" s="50"/>
      <c r="M774" s="50"/>
      <c r="N774" s="50"/>
      <c r="O774" s="50"/>
      <c r="P774" s="50"/>
      <c r="Q774" s="50"/>
      <c r="R774" s="47"/>
      <c r="S774" s="50"/>
      <c r="T774" s="50"/>
      <c r="U774" s="50"/>
      <c r="V774" s="50"/>
      <c r="W774" s="50"/>
      <c r="X774"/>
      <c r="Y774"/>
      <c r="Z774"/>
      <c r="AA774"/>
      <c r="AB774"/>
      <c r="AC774"/>
      <c r="AD774"/>
      <c r="AE774"/>
      <c r="AF774"/>
      <c r="AG774"/>
      <c r="AH774"/>
      <c r="AI774"/>
    </row>
    <row r="775" spans="1:35" s="48" customFormat="1">
      <c r="A775" s="3"/>
      <c r="H775"/>
      <c r="J775" s="49"/>
      <c r="K775" s="49"/>
      <c r="L775" s="50"/>
      <c r="M775" s="50"/>
      <c r="N775" s="50"/>
      <c r="O775" s="50"/>
      <c r="P775" s="50"/>
      <c r="Q775" s="50"/>
      <c r="R775" s="47"/>
      <c r="S775" s="50"/>
      <c r="T775" s="50"/>
      <c r="U775" s="50"/>
      <c r="V775" s="50"/>
      <c r="W775" s="50"/>
      <c r="X775"/>
      <c r="Y775"/>
      <c r="Z775"/>
      <c r="AA775"/>
      <c r="AB775"/>
      <c r="AC775"/>
      <c r="AD775"/>
      <c r="AE775"/>
      <c r="AF775"/>
      <c r="AG775"/>
      <c r="AH775"/>
      <c r="AI775"/>
    </row>
    <row r="776" spans="1:35" s="48" customFormat="1">
      <c r="A776" s="3"/>
      <c r="H776"/>
      <c r="J776" s="49"/>
      <c r="K776" s="49"/>
      <c r="L776" s="50"/>
      <c r="M776" s="50"/>
      <c r="N776" s="50"/>
      <c r="O776" s="50"/>
      <c r="P776" s="50"/>
      <c r="Q776" s="50"/>
      <c r="R776" s="47"/>
      <c r="S776" s="50"/>
      <c r="T776" s="50"/>
      <c r="U776" s="50"/>
      <c r="V776" s="50"/>
      <c r="W776" s="50"/>
      <c r="X776"/>
      <c r="Y776"/>
      <c r="Z776"/>
      <c r="AA776"/>
      <c r="AB776"/>
      <c r="AC776"/>
      <c r="AD776"/>
      <c r="AE776"/>
      <c r="AF776"/>
      <c r="AG776"/>
      <c r="AH776"/>
      <c r="AI776"/>
    </row>
    <row r="777" spans="1:35" s="48" customFormat="1">
      <c r="A777" s="3"/>
      <c r="H777"/>
      <c r="J777" s="49"/>
      <c r="K777" s="49"/>
      <c r="L777" s="50"/>
      <c r="M777" s="50"/>
      <c r="N777" s="50"/>
      <c r="O777" s="50"/>
      <c r="P777" s="50"/>
      <c r="Q777" s="50"/>
      <c r="R777" s="47"/>
      <c r="S777" s="50"/>
      <c r="T777" s="50"/>
      <c r="U777" s="50"/>
      <c r="V777" s="50"/>
      <c r="W777" s="50"/>
      <c r="X777"/>
      <c r="Y777"/>
      <c r="Z777"/>
      <c r="AA777"/>
      <c r="AB777"/>
      <c r="AC777"/>
      <c r="AD777"/>
      <c r="AE777"/>
      <c r="AF777"/>
      <c r="AG777"/>
      <c r="AH777"/>
      <c r="AI777"/>
    </row>
    <row r="778" spans="1:35" s="48" customFormat="1">
      <c r="A778" s="3"/>
      <c r="H778"/>
      <c r="J778" s="49"/>
      <c r="K778" s="49"/>
      <c r="L778" s="50"/>
      <c r="M778" s="50"/>
      <c r="N778" s="50"/>
      <c r="O778" s="50"/>
      <c r="P778" s="50"/>
      <c r="Q778" s="50"/>
      <c r="R778" s="47"/>
      <c r="S778" s="50"/>
      <c r="T778" s="50"/>
      <c r="U778" s="50"/>
      <c r="V778" s="50"/>
      <c r="W778" s="50"/>
      <c r="X778"/>
      <c r="Y778"/>
      <c r="Z778"/>
      <c r="AA778"/>
      <c r="AB778"/>
      <c r="AC778"/>
      <c r="AD778"/>
      <c r="AE778"/>
      <c r="AF778"/>
      <c r="AG778"/>
      <c r="AH778"/>
      <c r="AI778"/>
    </row>
    <row r="779" spans="1:35" s="48" customFormat="1">
      <c r="A779" s="3"/>
      <c r="H779"/>
      <c r="J779" s="49"/>
      <c r="K779" s="49"/>
      <c r="L779" s="50"/>
      <c r="M779" s="50"/>
      <c r="N779" s="50"/>
      <c r="O779" s="50"/>
      <c r="P779" s="50"/>
      <c r="Q779" s="50"/>
      <c r="R779" s="47"/>
      <c r="S779" s="50"/>
      <c r="T779" s="50"/>
      <c r="U779" s="50"/>
      <c r="V779" s="50"/>
      <c r="W779" s="50"/>
      <c r="X779"/>
      <c r="Y779"/>
      <c r="Z779"/>
      <c r="AA779"/>
      <c r="AB779"/>
      <c r="AC779"/>
      <c r="AD779"/>
      <c r="AE779"/>
      <c r="AF779"/>
      <c r="AG779"/>
      <c r="AH779"/>
      <c r="AI779"/>
    </row>
    <row r="780" spans="1:35" s="48" customFormat="1">
      <c r="A780" s="3"/>
      <c r="H780"/>
      <c r="J780" s="49"/>
      <c r="K780" s="49"/>
      <c r="L780" s="50"/>
      <c r="M780" s="50"/>
      <c r="N780" s="50"/>
      <c r="O780" s="50"/>
      <c r="P780" s="50"/>
      <c r="Q780" s="50"/>
      <c r="R780" s="47"/>
      <c r="S780" s="50"/>
      <c r="T780" s="50"/>
      <c r="U780" s="50"/>
      <c r="V780" s="50"/>
      <c r="W780" s="50"/>
      <c r="X780"/>
      <c r="Y780"/>
      <c r="Z780"/>
      <c r="AA780"/>
      <c r="AB780"/>
      <c r="AC780"/>
      <c r="AD780"/>
      <c r="AE780"/>
      <c r="AF780"/>
      <c r="AG780"/>
      <c r="AH780"/>
      <c r="AI780"/>
    </row>
    <row r="781" spans="1:35" s="48" customFormat="1">
      <c r="A781" s="3"/>
      <c r="H781"/>
      <c r="J781" s="49"/>
      <c r="K781" s="49"/>
      <c r="L781" s="50"/>
      <c r="M781" s="50"/>
      <c r="N781" s="50"/>
      <c r="O781" s="50"/>
      <c r="P781" s="50"/>
      <c r="Q781" s="50"/>
      <c r="R781" s="47"/>
      <c r="S781" s="50"/>
      <c r="T781" s="50"/>
      <c r="U781" s="50"/>
      <c r="V781" s="50"/>
      <c r="W781" s="50"/>
      <c r="X781"/>
      <c r="Y781"/>
      <c r="Z781"/>
      <c r="AA781"/>
      <c r="AB781"/>
      <c r="AC781"/>
      <c r="AD781"/>
      <c r="AE781"/>
      <c r="AF781"/>
      <c r="AG781"/>
      <c r="AH781"/>
      <c r="AI781"/>
    </row>
    <row r="782" spans="1:35" s="48" customFormat="1">
      <c r="A782" s="3"/>
      <c r="H782"/>
      <c r="J782" s="49"/>
      <c r="K782" s="49"/>
      <c r="L782" s="50"/>
      <c r="M782" s="50"/>
      <c r="N782" s="50"/>
      <c r="O782" s="50"/>
      <c r="P782" s="50"/>
      <c r="Q782" s="50"/>
      <c r="R782" s="47"/>
      <c r="S782" s="50"/>
      <c r="T782" s="50"/>
      <c r="U782" s="50"/>
      <c r="V782" s="50"/>
      <c r="W782" s="50"/>
      <c r="X782"/>
      <c r="Y782"/>
      <c r="Z782"/>
      <c r="AA782"/>
      <c r="AB782"/>
      <c r="AC782"/>
      <c r="AD782"/>
      <c r="AE782"/>
      <c r="AF782"/>
      <c r="AG782"/>
      <c r="AH782"/>
      <c r="AI782"/>
    </row>
    <row r="783" spans="1:35" s="48" customFormat="1">
      <c r="A783" s="3"/>
      <c r="H783"/>
      <c r="J783" s="49"/>
      <c r="K783" s="49"/>
      <c r="L783" s="50"/>
      <c r="M783" s="50"/>
      <c r="N783" s="50"/>
      <c r="O783" s="50"/>
      <c r="P783" s="50"/>
      <c r="Q783" s="50"/>
      <c r="R783" s="47"/>
      <c r="S783" s="50"/>
      <c r="T783" s="50"/>
      <c r="U783" s="50"/>
      <c r="V783" s="50"/>
      <c r="W783" s="50"/>
      <c r="X783"/>
      <c r="Y783"/>
      <c r="Z783"/>
      <c r="AA783"/>
      <c r="AB783"/>
      <c r="AC783"/>
      <c r="AD783"/>
      <c r="AE783"/>
      <c r="AF783"/>
      <c r="AG783"/>
      <c r="AH783"/>
      <c r="AI783"/>
    </row>
    <row r="784" spans="1:35" s="48" customFormat="1">
      <c r="A784" s="3"/>
      <c r="H784"/>
      <c r="J784" s="49"/>
      <c r="K784" s="49"/>
      <c r="L784" s="50"/>
      <c r="M784" s="50"/>
      <c r="N784" s="50"/>
      <c r="O784" s="50"/>
      <c r="P784" s="50"/>
      <c r="Q784" s="50"/>
      <c r="R784" s="47"/>
      <c r="S784" s="50"/>
      <c r="T784" s="50"/>
      <c r="U784" s="50"/>
      <c r="V784" s="50"/>
      <c r="W784" s="50"/>
      <c r="X784"/>
      <c r="Y784"/>
      <c r="Z784"/>
      <c r="AA784"/>
      <c r="AB784"/>
      <c r="AC784"/>
      <c r="AD784"/>
      <c r="AE784"/>
      <c r="AF784"/>
      <c r="AG784"/>
      <c r="AH784"/>
      <c r="AI784"/>
    </row>
    <row r="785" spans="1:35" s="48" customFormat="1">
      <c r="A785" s="3"/>
      <c r="H785"/>
      <c r="J785" s="49"/>
      <c r="K785" s="49"/>
      <c r="L785" s="50"/>
      <c r="M785" s="50"/>
      <c r="N785" s="50"/>
      <c r="O785" s="50"/>
      <c r="P785" s="50"/>
      <c r="Q785" s="50"/>
      <c r="R785" s="47"/>
      <c r="S785" s="50"/>
      <c r="T785" s="50"/>
      <c r="U785" s="50"/>
      <c r="V785" s="50"/>
      <c r="W785" s="50"/>
      <c r="X785"/>
      <c r="Y785"/>
      <c r="Z785"/>
      <c r="AA785"/>
      <c r="AB785"/>
      <c r="AC785"/>
      <c r="AD785"/>
      <c r="AE785"/>
      <c r="AF785"/>
      <c r="AG785"/>
      <c r="AH785"/>
      <c r="AI785"/>
    </row>
    <row r="786" spans="1:35" s="48" customFormat="1">
      <c r="A786" s="3"/>
      <c r="H786"/>
      <c r="J786" s="49"/>
      <c r="K786" s="49"/>
      <c r="L786" s="50"/>
      <c r="M786" s="50"/>
      <c r="N786" s="50"/>
      <c r="O786" s="50"/>
      <c r="P786" s="50"/>
      <c r="Q786" s="50"/>
      <c r="R786" s="47"/>
      <c r="S786" s="50"/>
      <c r="T786" s="50"/>
      <c r="U786" s="50"/>
      <c r="V786" s="50"/>
      <c r="W786" s="50"/>
      <c r="X786"/>
      <c r="Y786"/>
      <c r="Z786"/>
      <c r="AA786"/>
      <c r="AB786"/>
      <c r="AC786"/>
      <c r="AD786"/>
      <c r="AE786"/>
      <c r="AF786"/>
      <c r="AG786"/>
      <c r="AH786"/>
      <c r="AI786"/>
    </row>
    <row r="787" spans="1:35" s="48" customFormat="1">
      <c r="A787" s="3"/>
      <c r="H787"/>
      <c r="J787" s="49"/>
      <c r="K787" s="49"/>
      <c r="L787" s="50"/>
      <c r="M787" s="50"/>
      <c r="N787" s="50"/>
      <c r="O787" s="50"/>
      <c r="P787" s="50"/>
      <c r="Q787" s="50"/>
      <c r="R787" s="47"/>
      <c r="S787" s="50"/>
      <c r="T787" s="50"/>
      <c r="U787" s="50"/>
      <c r="V787" s="50"/>
      <c r="W787" s="50"/>
      <c r="X787"/>
      <c r="Y787"/>
      <c r="Z787"/>
      <c r="AA787"/>
      <c r="AB787"/>
      <c r="AC787"/>
      <c r="AD787"/>
      <c r="AE787"/>
      <c r="AF787"/>
      <c r="AG787"/>
      <c r="AH787"/>
      <c r="AI787"/>
    </row>
    <row r="788" spans="1:35" s="48" customFormat="1">
      <c r="A788" s="3"/>
      <c r="H788"/>
      <c r="J788" s="49"/>
      <c r="K788" s="49"/>
      <c r="L788" s="50"/>
      <c r="M788" s="50"/>
      <c r="N788" s="50"/>
      <c r="O788" s="50"/>
      <c r="P788" s="50"/>
      <c r="Q788" s="50"/>
      <c r="R788" s="47"/>
      <c r="S788" s="50"/>
      <c r="T788" s="50"/>
      <c r="U788" s="50"/>
      <c r="V788" s="50"/>
      <c r="W788" s="50"/>
      <c r="X788"/>
      <c r="Y788"/>
      <c r="Z788"/>
      <c r="AA788"/>
      <c r="AB788"/>
      <c r="AC788"/>
      <c r="AD788"/>
      <c r="AE788"/>
      <c r="AF788"/>
      <c r="AG788"/>
      <c r="AH788"/>
      <c r="AI788"/>
    </row>
    <row r="789" spans="1:35" s="48" customFormat="1">
      <c r="A789" s="3"/>
      <c r="H789"/>
      <c r="J789" s="49"/>
      <c r="K789" s="49"/>
      <c r="L789" s="50"/>
      <c r="M789" s="50"/>
      <c r="N789" s="50"/>
      <c r="O789" s="50"/>
      <c r="P789" s="50"/>
      <c r="Q789" s="50"/>
      <c r="R789" s="47"/>
      <c r="S789" s="50"/>
      <c r="T789" s="50"/>
      <c r="U789" s="50"/>
      <c r="V789" s="50"/>
      <c r="W789" s="50"/>
      <c r="X789"/>
      <c r="Y789"/>
      <c r="Z789"/>
      <c r="AA789"/>
      <c r="AB789"/>
      <c r="AC789"/>
      <c r="AD789"/>
      <c r="AE789"/>
      <c r="AF789"/>
      <c r="AG789"/>
      <c r="AH789"/>
      <c r="AI789"/>
    </row>
    <row r="790" spans="1:35" s="48" customFormat="1">
      <c r="A790" s="3"/>
      <c r="H790"/>
      <c r="J790" s="49"/>
      <c r="K790" s="49"/>
      <c r="L790" s="50"/>
      <c r="M790" s="50"/>
      <c r="N790" s="50"/>
      <c r="O790" s="50"/>
      <c r="P790" s="50"/>
      <c r="Q790" s="50"/>
      <c r="R790" s="47"/>
      <c r="S790" s="50"/>
      <c r="T790" s="50"/>
      <c r="U790" s="50"/>
      <c r="V790" s="50"/>
      <c r="W790" s="50"/>
      <c r="X790"/>
      <c r="Y790"/>
      <c r="Z790"/>
      <c r="AA790"/>
      <c r="AB790"/>
      <c r="AC790"/>
      <c r="AD790"/>
      <c r="AE790"/>
      <c r="AF790"/>
      <c r="AG790"/>
      <c r="AH790"/>
      <c r="AI790"/>
    </row>
    <row r="791" spans="1:35" s="48" customFormat="1">
      <c r="A791" s="3"/>
      <c r="H791"/>
      <c r="J791" s="49"/>
      <c r="K791" s="49"/>
      <c r="L791" s="50"/>
      <c r="M791" s="50"/>
      <c r="N791" s="50"/>
      <c r="O791" s="50"/>
      <c r="P791" s="50"/>
      <c r="Q791" s="50"/>
      <c r="R791" s="47"/>
      <c r="S791" s="50"/>
      <c r="T791" s="50"/>
      <c r="U791" s="50"/>
      <c r="V791" s="50"/>
      <c r="W791" s="50"/>
      <c r="X791"/>
      <c r="Y791"/>
      <c r="Z791"/>
      <c r="AA791"/>
      <c r="AB791"/>
      <c r="AC791"/>
      <c r="AD791"/>
      <c r="AE791"/>
      <c r="AF791"/>
      <c r="AG791"/>
      <c r="AH791"/>
      <c r="AI791"/>
    </row>
    <row r="792" spans="1:35" s="48" customFormat="1">
      <c r="A792" s="3"/>
      <c r="H792"/>
      <c r="J792" s="49"/>
      <c r="K792" s="49"/>
      <c r="L792" s="50"/>
      <c r="M792" s="50"/>
      <c r="N792" s="50"/>
      <c r="O792" s="50"/>
      <c r="P792" s="50"/>
      <c r="Q792" s="50"/>
      <c r="R792" s="47"/>
      <c r="S792" s="50"/>
      <c r="T792" s="50"/>
      <c r="U792" s="50"/>
      <c r="V792" s="50"/>
      <c r="W792" s="50"/>
      <c r="X792"/>
      <c r="Y792"/>
      <c r="Z792"/>
      <c r="AA792"/>
      <c r="AB792"/>
      <c r="AC792"/>
      <c r="AD792"/>
      <c r="AE792"/>
      <c r="AF792"/>
      <c r="AG792"/>
      <c r="AH792"/>
      <c r="AI792"/>
    </row>
    <row r="793" spans="1:35" s="48" customFormat="1">
      <c r="A793" s="3"/>
      <c r="H793"/>
      <c r="J793" s="49"/>
      <c r="K793" s="49"/>
      <c r="L793" s="50"/>
      <c r="M793" s="50"/>
      <c r="N793" s="50"/>
      <c r="O793" s="50"/>
      <c r="P793" s="50"/>
      <c r="Q793" s="50"/>
      <c r="R793" s="47"/>
      <c r="S793" s="50"/>
      <c r="T793" s="50"/>
      <c r="U793" s="50"/>
      <c r="V793" s="50"/>
      <c r="W793" s="50"/>
      <c r="X793"/>
      <c r="Y793"/>
      <c r="Z793"/>
      <c r="AA793"/>
      <c r="AB793"/>
      <c r="AC793"/>
      <c r="AD793"/>
      <c r="AE793"/>
      <c r="AF793"/>
      <c r="AG793"/>
      <c r="AH793"/>
      <c r="AI793"/>
    </row>
    <row r="794" spans="1:35" s="48" customFormat="1">
      <c r="A794" s="3"/>
      <c r="H794"/>
      <c r="J794" s="49"/>
      <c r="K794" s="49"/>
      <c r="L794" s="50"/>
      <c r="M794" s="50"/>
      <c r="N794" s="50"/>
      <c r="O794" s="50"/>
      <c r="P794" s="50"/>
      <c r="Q794" s="50"/>
      <c r="R794" s="47"/>
      <c r="S794" s="50"/>
      <c r="T794" s="50"/>
      <c r="U794" s="50"/>
      <c r="V794" s="50"/>
      <c r="W794" s="50"/>
      <c r="X794"/>
      <c r="Y794"/>
      <c r="Z794"/>
      <c r="AA794"/>
      <c r="AB794"/>
      <c r="AC794"/>
      <c r="AD794"/>
      <c r="AE794"/>
      <c r="AF794"/>
      <c r="AG794"/>
      <c r="AH794"/>
      <c r="AI794"/>
    </row>
    <row r="795" spans="1:35" s="48" customFormat="1">
      <c r="A795" s="3"/>
      <c r="H795"/>
      <c r="J795" s="49"/>
      <c r="K795" s="49"/>
      <c r="L795" s="50"/>
      <c r="M795" s="50"/>
      <c r="N795" s="50"/>
      <c r="O795" s="50"/>
      <c r="P795" s="50"/>
      <c r="Q795" s="50"/>
      <c r="R795" s="47"/>
      <c r="S795" s="50"/>
      <c r="T795" s="50"/>
      <c r="U795" s="50"/>
      <c r="V795" s="50"/>
      <c r="W795" s="50"/>
      <c r="X795"/>
      <c r="Y795"/>
      <c r="Z795"/>
      <c r="AA795"/>
      <c r="AB795"/>
      <c r="AC795"/>
      <c r="AD795"/>
      <c r="AE795"/>
      <c r="AF795"/>
      <c r="AG795"/>
      <c r="AH795"/>
      <c r="AI795"/>
    </row>
    <row r="796" spans="1:35" s="48" customFormat="1">
      <c r="A796" s="3"/>
      <c r="H796"/>
      <c r="J796" s="49"/>
      <c r="K796" s="49"/>
      <c r="L796" s="50"/>
      <c r="M796" s="50"/>
      <c r="N796" s="50"/>
      <c r="O796" s="50"/>
      <c r="P796" s="50"/>
      <c r="Q796" s="50"/>
      <c r="R796" s="47"/>
      <c r="S796" s="50"/>
      <c r="T796" s="50"/>
      <c r="U796" s="50"/>
      <c r="V796" s="50"/>
      <c r="W796" s="50"/>
      <c r="X796"/>
      <c r="Y796"/>
      <c r="Z796"/>
      <c r="AA796"/>
      <c r="AB796"/>
      <c r="AC796"/>
      <c r="AD796"/>
      <c r="AE796"/>
      <c r="AF796"/>
      <c r="AG796"/>
      <c r="AH796"/>
      <c r="AI796"/>
    </row>
    <row r="797" spans="1:35" s="48" customFormat="1">
      <c r="A797" s="3"/>
      <c r="H797"/>
      <c r="J797" s="49"/>
      <c r="K797" s="49"/>
      <c r="L797" s="50"/>
      <c r="M797" s="50"/>
      <c r="N797" s="50"/>
      <c r="O797" s="50"/>
      <c r="P797" s="50"/>
      <c r="Q797" s="50"/>
      <c r="R797" s="47"/>
      <c r="S797" s="50"/>
      <c r="T797" s="50"/>
      <c r="U797" s="50"/>
      <c r="V797" s="50"/>
      <c r="W797" s="50"/>
      <c r="X797"/>
      <c r="Y797"/>
      <c r="Z797"/>
      <c r="AA797"/>
      <c r="AB797"/>
      <c r="AC797"/>
      <c r="AD797"/>
      <c r="AE797"/>
      <c r="AF797"/>
      <c r="AG797"/>
      <c r="AH797"/>
      <c r="AI797"/>
    </row>
    <row r="798" spans="1:35" s="48" customFormat="1">
      <c r="A798" s="3"/>
      <c r="H798"/>
      <c r="J798" s="49"/>
      <c r="K798" s="49"/>
      <c r="L798" s="50"/>
      <c r="M798" s="50"/>
      <c r="N798" s="50"/>
      <c r="O798" s="50"/>
      <c r="P798" s="50"/>
      <c r="Q798" s="50"/>
      <c r="R798" s="47"/>
      <c r="S798" s="50"/>
      <c r="T798" s="50"/>
      <c r="U798" s="50"/>
      <c r="V798" s="50"/>
      <c r="W798" s="50"/>
      <c r="X798"/>
      <c r="Y798"/>
      <c r="Z798"/>
      <c r="AA798"/>
      <c r="AB798"/>
      <c r="AC798"/>
      <c r="AD798"/>
      <c r="AE798"/>
      <c r="AF798"/>
      <c r="AG798"/>
      <c r="AH798"/>
      <c r="AI798"/>
    </row>
    <row r="799" spans="1:35" s="48" customFormat="1">
      <c r="A799" s="3"/>
      <c r="H799"/>
      <c r="J799" s="49"/>
      <c r="K799" s="49"/>
      <c r="L799" s="50"/>
      <c r="M799" s="50"/>
      <c r="N799" s="50"/>
      <c r="O799" s="50"/>
      <c r="P799" s="50"/>
      <c r="Q799" s="50"/>
      <c r="R799" s="47"/>
      <c r="S799" s="50"/>
      <c r="T799" s="50"/>
      <c r="U799" s="50"/>
      <c r="V799" s="50"/>
      <c r="W799" s="50"/>
      <c r="X799"/>
      <c r="Y799"/>
      <c r="Z799"/>
      <c r="AA799"/>
      <c r="AB799"/>
      <c r="AC799"/>
      <c r="AD799"/>
      <c r="AE799"/>
      <c r="AF799"/>
      <c r="AG799"/>
      <c r="AH799"/>
      <c r="AI799"/>
    </row>
    <row r="800" spans="1:35" s="48" customFormat="1">
      <c r="A800" s="3"/>
      <c r="H800"/>
      <c r="J800" s="49"/>
      <c r="K800" s="49"/>
      <c r="L800" s="50"/>
      <c r="M800" s="50"/>
      <c r="N800" s="50"/>
      <c r="O800" s="50"/>
      <c r="P800" s="50"/>
      <c r="Q800" s="50"/>
      <c r="R800" s="47"/>
      <c r="S800" s="50"/>
      <c r="T800" s="50"/>
      <c r="U800" s="50"/>
      <c r="V800" s="50"/>
      <c r="W800" s="50"/>
      <c r="X800"/>
      <c r="Y800"/>
      <c r="Z800"/>
      <c r="AA800"/>
      <c r="AB800"/>
      <c r="AC800"/>
      <c r="AD800"/>
      <c r="AE800"/>
      <c r="AF800"/>
      <c r="AG800"/>
      <c r="AH800"/>
      <c r="AI800"/>
    </row>
    <row r="801" spans="1:35" s="48" customFormat="1">
      <c r="A801" s="3"/>
      <c r="H801"/>
      <c r="J801" s="49"/>
      <c r="K801" s="49"/>
      <c r="L801" s="50"/>
      <c r="M801" s="50"/>
      <c r="N801" s="50"/>
      <c r="O801" s="50"/>
      <c r="P801" s="50"/>
      <c r="Q801" s="50"/>
      <c r="R801" s="47"/>
      <c r="S801" s="50"/>
      <c r="T801" s="50"/>
      <c r="U801" s="50"/>
      <c r="V801" s="50"/>
      <c r="W801" s="50"/>
      <c r="X801"/>
      <c r="Y801"/>
      <c r="Z801"/>
      <c r="AA801"/>
      <c r="AB801"/>
      <c r="AC801"/>
      <c r="AD801"/>
      <c r="AE801"/>
      <c r="AF801"/>
      <c r="AG801"/>
      <c r="AH801"/>
      <c r="AI801"/>
    </row>
    <row r="802" spans="1:35" s="48" customFormat="1">
      <c r="A802" s="3"/>
      <c r="H802"/>
      <c r="J802" s="49"/>
      <c r="K802" s="49"/>
      <c r="L802" s="50"/>
      <c r="M802" s="50"/>
      <c r="N802" s="50"/>
      <c r="O802" s="50"/>
      <c r="P802" s="50"/>
      <c r="Q802" s="50"/>
      <c r="R802" s="47"/>
      <c r="S802" s="50"/>
      <c r="T802" s="50"/>
      <c r="U802" s="50"/>
      <c r="V802" s="50"/>
      <c r="W802" s="50"/>
      <c r="X802"/>
      <c r="Y802"/>
      <c r="Z802"/>
      <c r="AA802"/>
      <c r="AB802"/>
      <c r="AC802"/>
      <c r="AD802"/>
      <c r="AE802"/>
      <c r="AF802"/>
      <c r="AG802"/>
      <c r="AH802"/>
      <c r="AI802"/>
    </row>
    <row r="803" spans="1:35" s="48" customFormat="1">
      <c r="A803" s="3"/>
      <c r="H803"/>
      <c r="J803" s="49"/>
      <c r="K803" s="49"/>
      <c r="L803" s="50"/>
      <c r="M803" s="50"/>
      <c r="N803" s="50"/>
      <c r="O803" s="50"/>
      <c r="P803" s="50"/>
      <c r="Q803" s="50"/>
      <c r="R803" s="47"/>
      <c r="S803" s="50"/>
      <c r="T803" s="50"/>
      <c r="U803" s="50"/>
      <c r="V803" s="50"/>
      <c r="W803" s="50"/>
      <c r="X803"/>
      <c r="Y803"/>
      <c r="Z803"/>
      <c r="AA803"/>
      <c r="AB803"/>
      <c r="AC803"/>
      <c r="AD803"/>
      <c r="AE803"/>
      <c r="AF803"/>
      <c r="AG803"/>
      <c r="AH803"/>
      <c r="AI803"/>
    </row>
    <row r="804" spans="1:35" s="48" customFormat="1">
      <c r="A804" s="3"/>
      <c r="H804"/>
      <c r="J804" s="49"/>
      <c r="K804" s="49"/>
      <c r="L804" s="50"/>
      <c r="M804" s="50"/>
      <c r="N804" s="50"/>
      <c r="O804" s="50"/>
      <c r="P804" s="50"/>
      <c r="Q804" s="50"/>
      <c r="R804" s="47"/>
      <c r="S804" s="50"/>
      <c r="T804" s="50"/>
      <c r="U804" s="50"/>
      <c r="V804" s="50"/>
      <c r="W804" s="50"/>
      <c r="X804"/>
      <c r="Y804"/>
      <c r="Z804"/>
      <c r="AA804"/>
      <c r="AB804"/>
      <c r="AC804"/>
      <c r="AD804"/>
      <c r="AE804"/>
      <c r="AF804"/>
      <c r="AG804"/>
      <c r="AH804"/>
      <c r="AI804"/>
    </row>
    <row r="805" spans="1:35" s="48" customFormat="1">
      <c r="A805" s="3"/>
      <c r="H805"/>
      <c r="J805" s="49"/>
      <c r="K805" s="49"/>
      <c r="L805" s="50"/>
      <c r="M805" s="50"/>
      <c r="N805" s="50"/>
      <c r="O805" s="50"/>
      <c r="P805" s="50"/>
      <c r="Q805" s="50"/>
      <c r="R805" s="47"/>
      <c r="S805" s="50"/>
      <c r="T805" s="50"/>
      <c r="U805" s="50"/>
      <c r="V805" s="50"/>
      <c r="W805" s="50"/>
      <c r="X805"/>
      <c r="Y805"/>
      <c r="Z805"/>
      <c r="AA805"/>
      <c r="AB805"/>
      <c r="AC805"/>
      <c r="AD805"/>
      <c r="AE805"/>
      <c r="AF805"/>
      <c r="AG805"/>
      <c r="AH805"/>
      <c r="AI805"/>
    </row>
    <row r="806" spans="1:35" s="48" customFormat="1">
      <c r="A806" s="3"/>
      <c r="H806"/>
      <c r="J806" s="49"/>
      <c r="K806" s="49"/>
      <c r="L806" s="50"/>
      <c r="M806" s="50"/>
      <c r="N806" s="50"/>
      <c r="O806" s="50"/>
      <c r="P806" s="50"/>
      <c r="Q806" s="50"/>
      <c r="R806" s="47"/>
      <c r="S806" s="50"/>
      <c r="T806" s="50"/>
      <c r="U806" s="50"/>
      <c r="V806" s="50"/>
      <c r="W806" s="50"/>
      <c r="X806"/>
      <c r="Y806"/>
      <c r="Z806"/>
      <c r="AA806"/>
      <c r="AB806"/>
      <c r="AC806"/>
      <c r="AD806"/>
      <c r="AE806"/>
      <c r="AF806"/>
      <c r="AG806"/>
      <c r="AH806"/>
      <c r="AI806"/>
    </row>
    <row r="807" spans="1:35" s="48" customFormat="1">
      <c r="A807" s="3"/>
      <c r="H807"/>
      <c r="J807" s="49"/>
      <c r="K807" s="49"/>
      <c r="L807" s="50"/>
      <c r="M807" s="50"/>
      <c r="N807" s="50"/>
      <c r="O807" s="50"/>
      <c r="P807" s="50"/>
      <c r="Q807" s="50"/>
      <c r="R807" s="47"/>
      <c r="S807" s="50"/>
      <c r="T807" s="50"/>
      <c r="U807" s="50"/>
      <c r="V807" s="50"/>
      <c r="W807" s="50"/>
      <c r="X807"/>
      <c r="Y807"/>
      <c r="Z807"/>
      <c r="AA807"/>
      <c r="AB807"/>
      <c r="AC807"/>
      <c r="AD807"/>
      <c r="AE807"/>
      <c r="AF807"/>
      <c r="AG807"/>
      <c r="AH807"/>
      <c r="AI807"/>
    </row>
    <row r="808" spans="1:35" s="48" customFormat="1">
      <c r="A808" s="3"/>
      <c r="H808"/>
      <c r="J808" s="49"/>
      <c r="K808" s="49"/>
      <c r="L808" s="50"/>
      <c r="M808" s="50"/>
      <c r="N808" s="50"/>
      <c r="O808" s="50"/>
      <c r="P808" s="50"/>
      <c r="Q808" s="50"/>
      <c r="R808" s="47"/>
      <c r="S808" s="50"/>
      <c r="T808" s="50"/>
      <c r="U808" s="50"/>
      <c r="V808" s="50"/>
      <c r="W808" s="50"/>
      <c r="X808"/>
      <c r="Y808"/>
      <c r="Z808"/>
      <c r="AA808"/>
      <c r="AB808"/>
      <c r="AC808"/>
      <c r="AD808"/>
      <c r="AE808"/>
      <c r="AF808"/>
      <c r="AG808"/>
      <c r="AH808"/>
      <c r="AI808"/>
    </row>
    <row r="809" spans="1:35" s="48" customFormat="1">
      <c r="A809" s="3"/>
      <c r="H809"/>
      <c r="J809" s="49"/>
      <c r="K809" s="49"/>
      <c r="L809" s="50"/>
      <c r="M809" s="50"/>
      <c r="N809" s="50"/>
      <c r="O809" s="50"/>
      <c r="P809" s="50"/>
      <c r="Q809" s="50"/>
      <c r="R809" s="47"/>
      <c r="S809" s="50"/>
      <c r="T809" s="50"/>
      <c r="U809" s="50"/>
      <c r="V809" s="50"/>
      <c r="W809" s="50"/>
      <c r="X809"/>
      <c r="Y809"/>
      <c r="Z809"/>
      <c r="AA809"/>
      <c r="AB809"/>
      <c r="AC809"/>
      <c r="AD809"/>
      <c r="AE809"/>
      <c r="AF809"/>
      <c r="AG809"/>
      <c r="AH809"/>
      <c r="AI809"/>
    </row>
    <row r="810" spans="1:35" s="48" customFormat="1">
      <c r="A810" s="3"/>
      <c r="H810"/>
      <c r="J810" s="49"/>
      <c r="K810" s="49"/>
      <c r="L810" s="50"/>
      <c r="M810" s="50"/>
      <c r="N810" s="50"/>
      <c r="O810" s="50"/>
      <c r="P810" s="50"/>
      <c r="Q810" s="50"/>
      <c r="R810" s="47"/>
      <c r="S810" s="50"/>
      <c r="T810" s="50"/>
      <c r="U810" s="50"/>
      <c r="V810" s="50"/>
      <c r="W810" s="50"/>
      <c r="X810"/>
      <c r="Y810"/>
      <c r="Z810"/>
      <c r="AA810"/>
      <c r="AB810"/>
      <c r="AC810"/>
      <c r="AD810"/>
      <c r="AE810"/>
      <c r="AF810"/>
      <c r="AG810"/>
      <c r="AH810"/>
      <c r="AI810"/>
    </row>
    <row r="811" spans="1:35" s="48" customFormat="1">
      <c r="A811" s="3"/>
      <c r="H811"/>
      <c r="J811" s="49"/>
      <c r="K811" s="49"/>
      <c r="L811" s="50"/>
      <c r="M811" s="50"/>
      <c r="N811" s="50"/>
      <c r="O811" s="50"/>
      <c r="P811" s="50"/>
      <c r="Q811" s="50"/>
      <c r="R811" s="47"/>
      <c r="S811" s="50"/>
      <c r="T811" s="50"/>
      <c r="U811" s="50"/>
      <c r="V811" s="50"/>
      <c r="W811" s="50"/>
      <c r="X811"/>
      <c r="Y811"/>
      <c r="Z811"/>
      <c r="AA811"/>
      <c r="AB811"/>
      <c r="AC811"/>
      <c r="AD811"/>
      <c r="AE811"/>
      <c r="AF811"/>
      <c r="AG811"/>
      <c r="AH811"/>
      <c r="AI811"/>
    </row>
    <row r="812" spans="1:35" s="48" customFormat="1">
      <c r="A812" s="3"/>
      <c r="H812"/>
      <c r="J812" s="49"/>
      <c r="K812" s="49"/>
      <c r="L812" s="50"/>
      <c r="M812" s="50"/>
      <c r="N812" s="50"/>
      <c r="O812" s="50"/>
      <c r="P812" s="50"/>
      <c r="Q812" s="50"/>
      <c r="R812" s="47"/>
      <c r="S812" s="50"/>
      <c r="T812" s="50"/>
      <c r="U812" s="50"/>
      <c r="V812" s="50"/>
      <c r="W812" s="50"/>
      <c r="X812"/>
      <c r="Y812"/>
      <c r="Z812"/>
      <c r="AA812"/>
      <c r="AB812"/>
      <c r="AC812"/>
      <c r="AD812"/>
      <c r="AE812"/>
      <c r="AF812"/>
      <c r="AG812"/>
      <c r="AH812"/>
      <c r="AI812"/>
    </row>
    <row r="813" spans="1:35" s="48" customFormat="1">
      <c r="A813" s="3"/>
      <c r="H813"/>
      <c r="J813" s="49"/>
      <c r="K813" s="49"/>
      <c r="L813" s="50"/>
      <c r="M813" s="50"/>
      <c r="N813" s="50"/>
      <c r="O813" s="50"/>
      <c r="P813" s="50"/>
      <c r="Q813" s="50"/>
      <c r="R813" s="47"/>
      <c r="S813" s="50"/>
      <c r="T813" s="50"/>
      <c r="U813" s="50"/>
      <c r="V813" s="50"/>
      <c r="W813" s="50"/>
      <c r="X813"/>
      <c r="Y813"/>
      <c r="Z813"/>
      <c r="AA813"/>
      <c r="AB813"/>
      <c r="AC813"/>
      <c r="AD813"/>
      <c r="AE813"/>
      <c r="AF813"/>
      <c r="AG813"/>
      <c r="AH813"/>
      <c r="AI813"/>
    </row>
    <row r="814" spans="1:35" s="48" customFormat="1">
      <c r="A814" s="3"/>
      <c r="H814"/>
      <c r="J814" s="49"/>
      <c r="K814" s="49"/>
      <c r="L814" s="50"/>
      <c r="M814" s="50"/>
      <c r="N814" s="50"/>
      <c r="O814" s="50"/>
      <c r="P814" s="50"/>
      <c r="Q814" s="50"/>
      <c r="R814" s="47"/>
      <c r="S814" s="50"/>
      <c r="T814" s="50"/>
      <c r="U814" s="50"/>
      <c r="V814" s="50"/>
      <c r="W814" s="50"/>
      <c r="X814"/>
      <c r="Y814"/>
      <c r="Z814"/>
      <c r="AA814"/>
      <c r="AB814"/>
      <c r="AC814"/>
      <c r="AD814"/>
      <c r="AE814"/>
      <c r="AF814"/>
      <c r="AG814"/>
      <c r="AH814"/>
      <c r="AI814"/>
    </row>
    <row r="815" spans="1:35" s="48" customFormat="1">
      <c r="A815" s="3"/>
      <c r="H815"/>
      <c r="J815" s="49"/>
      <c r="K815" s="49"/>
      <c r="L815" s="50"/>
      <c r="M815" s="50"/>
      <c r="N815" s="50"/>
      <c r="O815" s="50"/>
      <c r="P815" s="50"/>
      <c r="Q815" s="50"/>
      <c r="R815" s="47"/>
      <c r="S815" s="50"/>
      <c r="T815" s="50"/>
      <c r="U815" s="50"/>
      <c r="V815" s="50"/>
      <c r="W815" s="50"/>
      <c r="X815"/>
      <c r="Y815"/>
      <c r="Z815"/>
      <c r="AA815"/>
      <c r="AB815"/>
      <c r="AC815"/>
      <c r="AD815"/>
      <c r="AE815"/>
      <c r="AF815"/>
      <c r="AG815"/>
      <c r="AH815"/>
      <c r="AI815"/>
    </row>
    <row r="816" spans="1:35" s="48" customFormat="1">
      <c r="A816" s="3"/>
      <c r="H816"/>
      <c r="J816" s="49"/>
      <c r="K816" s="49"/>
      <c r="L816" s="50"/>
      <c r="M816" s="50"/>
      <c r="N816" s="50"/>
      <c r="O816" s="50"/>
      <c r="P816" s="50"/>
      <c r="Q816" s="50"/>
      <c r="R816" s="47"/>
      <c r="S816" s="50"/>
      <c r="T816" s="50"/>
      <c r="U816" s="50"/>
      <c r="V816" s="50"/>
      <c r="W816" s="50"/>
      <c r="X816"/>
      <c r="Y816"/>
      <c r="Z816"/>
      <c r="AA816"/>
      <c r="AB816"/>
      <c r="AC816"/>
      <c r="AD816"/>
      <c r="AE816"/>
      <c r="AF816"/>
      <c r="AG816"/>
      <c r="AH816"/>
      <c r="AI816"/>
    </row>
    <row r="817" spans="1:35" s="48" customFormat="1">
      <c r="A817" s="3"/>
      <c r="H817"/>
      <c r="J817" s="49"/>
      <c r="K817" s="49"/>
      <c r="L817" s="50"/>
      <c r="M817" s="50"/>
      <c r="N817" s="50"/>
      <c r="O817" s="50"/>
      <c r="P817" s="50"/>
      <c r="Q817" s="50"/>
      <c r="R817" s="47"/>
      <c r="S817" s="50"/>
      <c r="T817" s="50"/>
      <c r="U817" s="50"/>
      <c r="V817" s="50"/>
      <c r="W817" s="50"/>
      <c r="X817"/>
      <c r="Y817"/>
      <c r="Z817"/>
      <c r="AA817"/>
      <c r="AB817"/>
      <c r="AC817"/>
      <c r="AD817"/>
      <c r="AE817"/>
      <c r="AF817"/>
      <c r="AG817"/>
      <c r="AH817"/>
      <c r="AI817"/>
    </row>
    <row r="818" spans="1:35" s="48" customFormat="1">
      <c r="A818" s="3"/>
      <c r="H818"/>
      <c r="J818" s="49"/>
      <c r="K818" s="49"/>
      <c r="L818" s="50"/>
      <c r="M818" s="50"/>
      <c r="N818" s="50"/>
      <c r="O818" s="50"/>
      <c r="P818" s="50"/>
      <c r="Q818" s="50"/>
      <c r="R818" s="47"/>
      <c r="S818" s="50"/>
      <c r="T818" s="50"/>
      <c r="U818" s="50"/>
      <c r="V818" s="50"/>
      <c r="W818" s="50"/>
      <c r="X818"/>
      <c r="Y818"/>
      <c r="Z818"/>
      <c r="AA818"/>
      <c r="AB818"/>
      <c r="AC818"/>
      <c r="AD818"/>
      <c r="AE818"/>
      <c r="AF818"/>
      <c r="AG818"/>
      <c r="AH818"/>
      <c r="AI818"/>
    </row>
    <row r="819" spans="1:35" s="48" customFormat="1">
      <c r="A819" s="3"/>
      <c r="H819"/>
      <c r="J819" s="49"/>
      <c r="K819" s="49"/>
      <c r="L819" s="50"/>
      <c r="M819" s="50"/>
      <c r="N819" s="50"/>
      <c r="O819" s="50"/>
      <c r="P819" s="50"/>
      <c r="Q819" s="50"/>
      <c r="R819" s="47"/>
      <c r="S819" s="50"/>
      <c r="T819" s="50"/>
      <c r="U819" s="50"/>
      <c r="V819" s="50"/>
      <c r="W819" s="50"/>
      <c r="X819"/>
      <c r="Y819"/>
      <c r="Z819"/>
      <c r="AA819"/>
      <c r="AB819"/>
      <c r="AC819"/>
      <c r="AD819"/>
      <c r="AE819"/>
      <c r="AF819"/>
      <c r="AG819"/>
      <c r="AH819"/>
      <c r="AI819"/>
    </row>
    <row r="820" spans="1:35" s="48" customFormat="1">
      <c r="A820" s="3"/>
      <c r="H820"/>
      <c r="J820" s="49"/>
      <c r="K820" s="49"/>
      <c r="L820" s="50"/>
      <c r="M820" s="50"/>
      <c r="N820" s="50"/>
      <c r="O820" s="50"/>
      <c r="P820" s="50"/>
      <c r="Q820" s="50"/>
      <c r="R820" s="47"/>
      <c r="S820" s="50"/>
      <c r="T820" s="50"/>
      <c r="U820" s="50"/>
      <c r="V820" s="50"/>
      <c r="W820" s="50"/>
      <c r="X820"/>
      <c r="Y820"/>
      <c r="Z820"/>
      <c r="AA820"/>
      <c r="AB820"/>
      <c r="AC820"/>
      <c r="AD820"/>
      <c r="AE820"/>
      <c r="AF820"/>
      <c r="AG820"/>
      <c r="AH820"/>
      <c r="AI820"/>
    </row>
    <row r="821" spans="1:35" s="48" customFormat="1">
      <c r="A821" s="3"/>
      <c r="H821"/>
      <c r="J821" s="49"/>
      <c r="K821" s="49"/>
      <c r="L821" s="50"/>
      <c r="M821" s="50"/>
      <c r="N821" s="50"/>
      <c r="O821" s="50"/>
      <c r="P821" s="50"/>
      <c r="Q821" s="50"/>
      <c r="R821" s="47"/>
      <c r="S821" s="50"/>
      <c r="T821" s="50"/>
      <c r="U821" s="50"/>
      <c r="V821" s="50"/>
      <c r="W821" s="50"/>
      <c r="X821"/>
      <c r="Y821"/>
      <c r="Z821"/>
      <c r="AA821"/>
      <c r="AB821"/>
      <c r="AC821"/>
      <c r="AD821"/>
      <c r="AE821"/>
      <c r="AF821"/>
      <c r="AG821"/>
      <c r="AH821"/>
      <c r="AI821"/>
    </row>
    <row r="822" spans="1:35" s="48" customFormat="1">
      <c r="A822" s="3"/>
      <c r="H822"/>
      <c r="J822" s="49"/>
      <c r="K822" s="49"/>
      <c r="L822" s="50"/>
      <c r="M822" s="50"/>
      <c r="N822" s="50"/>
      <c r="O822" s="50"/>
      <c r="P822" s="50"/>
      <c r="Q822" s="50"/>
      <c r="R822" s="47"/>
      <c r="S822" s="50"/>
      <c r="T822" s="50"/>
      <c r="U822" s="50"/>
      <c r="V822" s="50"/>
      <c r="W822" s="50"/>
      <c r="X822"/>
      <c r="Y822"/>
      <c r="Z822"/>
      <c r="AA822"/>
      <c r="AB822"/>
      <c r="AC822"/>
      <c r="AD822"/>
      <c r="AE822"/>
      <c r="AF822"/>
      <c r="AG822"/>
      <c r="AH822"/>
      <c r="AI822"/>
    </row>
    <row r="823" spans="1:35" s="48" customFormat="1">
      <c r="A823" s="3"/>
      <c r="H823"/>
      <c r="J823" s="49"/>
      <c r="K823" s="49"/>
      <c r="L823" s="50"/>
      <c r="M823" s="50"/>
      <c r="N823" s="50"/>
      <c r="O823" s="50"/>
      <c r="P823" s="50"/>
      <c r="Q823" s="50"/>
      <c r="R823" s="47"/>
      <c r="S823" s="50"/>
      <c r="T823" s="50"/>
      <c r="U823" s="50"/>
      <c r="V823" s="50"/>
      <c r="W823" s="50"/>
      <c r="X823"/>
      <c r="Y823"/>
      <c r="Z823"/>
      <c r="AA823"/>
      <c r="AB823"/>
      <c r="AC823"/>
      <c r="AD823"/>
      <c r="AE823"/>
      <c r="AF823"/>
      <c r="AG823"/>
      <c r="AH823"/>
      <c r="AI823"/>
    </row>
    <row r="824" spans="1:35" s="48" customFormat="1">
      <c r="A824" s="3"/>
      <c r="H824"/>
      <c r="J824" s="49"/>
      <c r="K824" s="49"/>
      <c r="L824" s="50"/>
      <c r="M824" s="50"/>
      <c r="N824" s="50"/>
      <c r="O824" s="50"/>
      <c r="P824" s="50"/>
      <c r="Q824" s="50"/>
      <c r="R824" s="47"/>
      <c r="S824" s="50"/>
      <c r="T824" s="50"/>
      <c r="U824" s="50"/>
      <c r="V824" s="50"/>
      <c r="W824" s="50"/>
      <c r="X824"/>
      <c r="Y824"/>
      <c r="Z824"/>
      <c r="AA824"/>
      <c r="AB824"/>
      <c r="AC824"/>
      <c r="AD824"/>
      <c r="AE824"/>
      <c r="AF824"/>
      <c r="AG824"/>
      <c r="AH824"/>
      <c r="AI824"/>
    </row>
    <row r="825" spans="1:35" s="48" customFormat="1">
      <c r="A825" s="3"/>
      <c r="H825"/>
      <c r="J825" s="49"/>
      <c r="K825" s="49"/>
      <c r="L825" s="50"/>
      <c r="M825" s="50"/>
      <c r="N825" s="50"/>
      <c r="O825" s="50"/>
      <c r="P825" s="50"/>
      <c r="Q825" s="50"/>
      <c r="R825" s="47"/>
      <c r="S825" s="50"/>
      <c r="T825" s="50"/>
      <c r="U825" s="50"/>
      <c r="V825" s="50"/>
      <c r="W825" s="50"/>
      <c r="X825"/>
      <c r="Y825"/>
      <c r="Z825"/>
      <c r="AA825"/>
      <c r="AB825"/>
      <c r="AC825"/>
      <c r="AD825"/>
      <c r="AE825"/>
      <c r="AF825"/>
      <c r="AG825"/>
      <c r="AH825"/>
      <c r="AI825"/>
    </row>
    <row r="826" spans="1:35" s="48" customFormat="1">
      <c r="A826" s="3"/>
      <c r="H826"/>
      <c r="J826" s="49"/>
      <c r="K826" s="49"/>
      <c r="L826" s="50"/>
      <c r="M826" s="50"/>
      <c r="N826" s="50"/>
      <c r="O826" s="50"/>
      <c r="P826" s="50"/>
      <c r="Q826" s="50"/>
      <c r="R826" s="47"/>
      <c r="S826" s="50"/>
      <c r="T826" s="50"/>
      <c r="U826" s="50"/>
      <c r="V826" s="50"/>
      <c r="W826" s="50"/>
      <c r="X826"/>
      <c r="Y826"/>
      <c r="Z826"/>
      <c r="AA826"/>
      <c r="AB826"/>
      <c r="AC826"/>
      <c r="AD826"/>
      <c r="AE826"/>
      <c r="AF826"/>
      <c r="AG826"/>
      <c r="AH826"/>
      <c r="AI826"/>
    </row>
    <row r="827" spans="1:35" s="48" customFormat="1">
      <c r="A827" s="3"/>
      <c r="H827"/>
      <c r="J827" s="49"/>
      <c r="K827" s="49"/>
      <c r="L827" s="50"/>
      <c r="M827" s="50"/>
      <c r="N827" s="50"/>
      <c r="O827" s="50"/>
      <c r="P827" s="50"/>
      <c r="Q827" s="50"/>
      <c r="R827" s="47"/>
      <c r="S827" s="50"/>
      <c r="T827" s="50"/>
      <c r="U827" s="50"/>
      <c r="V827" s="50"/>
      <c r="W827" s="50"/>
      <c r="X827"/>
      <c r="Y827"/>
      <c r="Z827"/>
      <c r="AA827"/>
      <c r="AB827"/>
      <c r="AC827"/>
      <c r="AD827"/>
      <c r="AE827"/>
      <c r="AF827"/>
      <c r="AG827"/>
      <c r="AH827"/>
      <c r="AI827"/>
    </row>
    <row r="828" spans="1:35" s="48" customFormat="1">
      <c r="A828" s="3"/>
      <c r="H828"/>
      <c r="J828" s="49"/>
      <c r="K828" s="49"/>
      <c r="L828" s="50"/>
      <c r="M828" s="50"/>
      <c r="N828" s="50"/>
      <c r="O828" s="50"/>
      <c r="P828" s="50"/>
      <c r="Q828" s="50"/>
      <c r="R828" s="47"/>
      <c r="S828" s="50"/>
      <c r="T828" s="50"/>
      <c r="U828" s="50"/>
      <c r="V828" s="50"/>
      <c r="W828" s="50"/>
      <c r="X828"/>
      <c r="Y828"/>
      <c r="Z828"/>
      <c r="AA828"/>
      <c r="AB828"/>
      <c r="AC828"/>
      <c r="AD828"/>
      <c r="AE828"/>
      <c r="AF828"/>
      <c r="AG828"/>
      <c r="AH828"/>
      <c r="AI828"/>
    </row>
    <row r="829" spans="1:35" s="48" customFormat="1">
      <c r="A829" s="3"/>
      <c r="H829"/>
      <c r="J829" s="49"/>
      <c r="K829" s="49"/>
      <c r="L829" s="50"/>
      <c r="M829" s="50"/>
      <c r="N829" s="50"/>
      <c r="O829" s="50"/>
      <c r="P829" s="50"/>
      <c r="Q829" s="50"/>
      <c r="R829" s="47"/>
      <c r="S829" s="50"/>
      <c r="T829" s="50"/>
      <c r="U829" s="50"/>
      <c r="V829" s="50"/>
      <c r="W829" s="50"/>
      <c r="X829"/>
      <c r="Y829"/>
      <c r="Z829"/>
      <c r="AA829"/>
      <c r="AB829"/>
      <c r="AC829"/>
      <c r="AD829"/>
      <c r="AE829"/>
      <c r="AF829"/>
      <c r="AG829"/>
      <c r="AH829"/>
      <c r="AI829"/>
    </row>
    <row r="830" spans="1:35" s="48" customFormat="1">
      <c r="A830" s="3"/>
      <c r="H830"/>
      <c r="J830" s="49"/>
      <c r="K830" s="49"/>
      <c r="L830" s="50"/>
      <c r="M830" s="50"/>
      <c r="N830" s="50"/>
      <c r="O830" s="50"/>
      <c r="P830" s="50"/>
      <c r="Q830" s="50"/>
      <c r="R830" s="47"/>
      <c r="S830" s="50"/>
      <c r="T830" s="50"/>
      <c r="U830" s="50"/>
      <c r="V830" s="50"/>
      <c r="W830" s="50"/>
      <c r="X830"/>
      <c r="Y830"/>
      <c r="Z830"/>
      <c r="AA830"/>
      <c r="AB830"/>
      <c r="AC830"/>
      <c r="AD830"/>
      <c r="AE830"/>
      <c r="AF830"/>
      <c r="AG830"/>
      <c r="AH830"/>
      <c r="AI830"/>
    </row>
    <row r="831" spans="1:35" s="48" customFormat="1">
      <c r="A831" s="3"/>
      <c r="H831"/>
      <c r="J831" s="49"/>
      <c r="K831" s="49"/>
      <c r="L831" s="50"/>
      <c r="M831" s="50"/>
      <c r="N831" s="50"/>
      <c r="O831" s="50"/>
      <c r="P831" s="50"/>
      <c r="Q831" s="50"/>
      <c r="R831" s="47"/>
      <c r="S831" s="50"/>
      <c r="T831" s="50"/>
      <c r="U831" s="50"/>
      <c r="V831" s="50"/>
      <c r="W831" s="50"/>
      <c r="X831"/>
      <c r="Y831"/>
      <c r="Z831"/>
      <c r="AA831"/>
      <c r="AB831"/>
      <c r="AC831"/>
      <c r="AD831"/>
      <c r="AE831"/>
      <c r="AF831"/>
      <c r="AG831"/>
      <c r="AH831"/>
      <c r="AI831"/>
    </row>
    <row r="832" spans="1:35" s="48" customFormat="1">
      <c r="A832" s="3"/>
      <c r="H832"/>
      <c r="J832" s="49"/>
      <c r="K832" s="49"/>
      <c r="L832" s="50"/>
      <c r="M832" s="50"/>
      <c r="N832" s="50"/>
      <c r="O832" s="50"/>
      <c r="P832" s="50"/>
      <c r="Q832" s="50"/>
      <c r="R832" s="47"/>
      <c r="S832" s="50"/>
      <c r="T832" s="50"/>
      <c r="U832" s="50"/>
      <c r="V832" s="50"/>
      <c r="W832" s="50"/>
      <c r="X832"/>
      <c r="Y832"/>
      <c r="Z832"/>
      <c r="AA832"/>
      <c r="AB832"/>
      <c r="AC832"/>
      <c r="AD832"/>
      <c r="AE832"/>
      <c r="AF832"/>
      <c r="AG832"/>
      <c r="AH832"/>
      <c r="AI832"/>
    </row>
    <row r="833" spans="1:35" s="48" customFormat="1">
      <c r="A833" s="3"/>
      <c r="H833"/>
      <c r="J833" s="49"/>
      <c r="K833" s="49"/>
      <c r="L833" s="50"/>
      <c r="M833" s="50"/>
      <c r="N833" s="50"/>
      <c r="O833" s="50"/>
      <c r="P833" s="50"/>
      <c r="Q833" s="50"/>
      <c r="R833" s="47"/>
      <c r="S833" s="50"/>
      <c r="T833" s="50"/>
      <c r="U833" s="50"/>
      <c r="V833" s="50"/>
      <c r="W833" s="50"/>
      <c r="X833"/>
      <c r="Y833"/>
      <c r="Z833"/>
      <c r="AA833"/>
      <c r="AB833"/>
      <c r="AC833"/>
      <c r="AD833"/>
      <c r="AE833"/>
      <c r="AF833"/>
      <c r="AG833"/>
      <c r="AH833"/>
      <c r="AI833"/>
    </row>
    <row r="834" spans="1:35" s="48" customFormat="1">
      <c r="A834" s="3"/>
      <c r="H834"/>
      <c r="J834" s="49"/>
      <c r="K834" s="49"/>
      <c r="L834" s="50"/>
      <c r="M834" s="50"/>
      <c r="N834" s="50"/>
      <c r="O834" s="50"/>
      <c r="P834" s="50"/>
      <c r="Q834" s="50"/>
      <c r="R834" s="47"/>
      <c r="S834" s="50"/>
      <c r="T834" s="50"/>
      <c r="U834" s="50"/>
      <c r="V834" s="50"/>
      <c r="W834" s="50"/>
      <c r="X834"/>
      <c r="Y834"/>
      <c r="Z834"/>
      <c r="AA834"/>
      <c r="AB834"/>
      <c r="AC834"/>
      <c r="AD834"/>
      <c r="AE834"/>
      <c r="AF834"/>
      <c r="AG834"/>
      <c r="AH834"/>
      <c r="AI834"/>
    </row>
    <row r="835" spans="1:35" s="48" customFormat="1">
      <c r="A835" s="3"/>
      <c r="H835"/>
      <c r="J835" s="49"/>
      <c r="K835" s="49"/>
      <c r="L835" s="50"/>
      <c r="M835" s="50"/>
      <c r="N835" s="50"/>
      <c r="O835" s="50"/>
      <c r="P835" s="50"/>
      <c r="Q835" s="50"/>
      <c r="R835" s="47"/>
      <c r="S835" s="50"/>
      <c r="T835" s="50"/>
      <c r="U835" s="50"/>
      <c r="V835" s="50"/>
      <c r="W835" s="50"/>
      <c r="X835"/>
      <c r="Y835"/>
      <c r="Z835"/>
      <c r="AA835"/>
      <c r="AB835"/>
      <c r="AC835"/>
      <c r="AD835"/>
      <c r="AE835"/>
      <c r="AF835"/>
      <c r="AG835"/>
      <c r="AH835"/>
      <c r="AI835"/>
    </row>
    <row r="836" spans="1:35" s="48" customFormat="1">
      <c r="A836" s="3"/>
      <c r="H836"/>
      <c r="J836" s="49"/>
      <c r="K836" s="49"/>
      <c r="L836" s="50"/>
      <c r="M836" s="50"/>
      <c r="N836" s="50"/>
      <c r="O836" s="50"/>
      <c r="P836" s="50"/>
      <c r="Q836" s="50"/>
      <c r="R836" s="47"/>
      <c r="S836" s="50"/>
      <c r="T836" s="50"/>
      <c r="U836" s="50"/>
      <c r="V836" s="50"/>
      <c r="W836" s="50"/>
      <c r="X836"/>
      <c r="Y836"/>
      <c r="Z836"/>
      <c r="AA836"/>
      <c r="AB836"/>
      <c r="AC836"/>
      <c r="AD836"/>
      <c r="AE836"/>
      <c r="AF836"/>
      <c r="AG836"/>
      <c r="AH836"/>
      <c r="AI836"/>
    </row>
    <row r="837" spans="1:35" s="48" customFormat="1">
      <c r="A837" s="3"/>
      <c r="H837"/>
      <c r="J837" s="49"/>
      <c r="K837" s="49"/>
      <c r="L837" s="50"/>
      <c r="M837" s="50"/>
      <c r="N837" s="50"/>
      <c r="O837" s="50"/>
      <c r="P837" s="50"/>
      <c r="Q837" s="50"/>
      <c r="R837" s="47"/>
      <c r="S837" s="50"/>
      <c r="T837" s="50"/>
      <c r="U837" s="50"/>
      <c r="V837" s="50"/>
      <c r="W837" s="50"/>
      <c r="X837"/>
      <c r="Y837"/>
      <c r="Z837"/>
      <c r="AA837"/>
      <c r="AB837"/>
      <c r="AC837"/>
      <c r="AD837"/>
      <c r="AE837"/>
      <c r="AF837"/>
      <c r="AG837"/>
      <c r="AH837"/>
      <c r="AI837"/>
    </row>
    <row r="838" spans="1:35" s="48" customFormat="1">
      <c r="A838" s="3"/>
      <c r="H838"/>
      <c r="J838" s="49"/>
      <c r="K838" s="49"/>
      <c r="L838" s="50"/>
      <c r="M838" s="50"/>
      <c r="N838" s="50"/>
      <c r="O838" s="50"/>
      <c r="P838" s="50"/>
      <c r="Q838" s="50"/>
      <c r="R838" s="47"/>
      <c r="S838" s="50"/>
      <c r="T838" s="50"/>
      <c r="U838" s="50"/>
      <c r="V838" s="50"/>
      <c r="W838" s="50"/>
      <c r="X838"/>
      <c r="Y838"/>
      <c r="Z838"/>
      <c r="AA838"/>
      <c r="AB838"/>
      <c r="AC838"/>
      <c r="AD838"/>
      <c r="AE838"/>
      <c r="AF838"/>
      <c r="AG838"/>
      <c r="AH838"/>
      <c r="AI838"/>
    </row>
    <row r="839" spans="1:35" s="48" customFormat="1">
      <c r="A839" s="3"/>
      <c r="H839"/>
      <c r="J839" s="49"/>
      <c r="K839" s="49"/>
      <c r="L839" s="50"/>
      <c r="M839" s="50"/>
      <c r="N839" s="50"/>
      <c r="O839" s="50"/>
      <c r="P839" s="50"/>
      <c r="Q839" s="50"/>
      <c r="R839" s="47"/>
      <c r="S839" s="50"/>
      <c r="T839" s="50"/>
      <c r="U839" s="50"/>
      <c r="V839" s="50"/>
      <c r="W839" s="50"/>
      <c r="X839"/>
      <c r="Y839"/>
      <c r="Z839"/>
      <c r="AA839"/>
      <c r="AB839"/>
      <c r="AC839"/>
      <c r="AD839"/>
      <c r="AE839"/>
      <c r="AF839"/>
      <c r="AG839"/>
      <c r="AH839"/>
      <c r="AI839"/>
    </row>
    <row r="840" spans="1:35" s="48" customFormat="1">
      <c r="A840" s="3"/>
      <c r="H840"/>
      <c r="J840" s="49"/>
      <c r="K840" s="49"/>
      <c r="L840" s="50"/>
      <c r="M840" s="50"/>
      <c r="N840" s="50"/>
      <c r="O840" s="50"/>
      <c r="P840" s="50"/>
      <c r="Q840" s="50"/>
      <c r="R840" s="47"/>
      <c r="S840" s="50"/>
      <c r="T840" s="50"/>
      <c r="U840" s="50"/>
      <c r="V840" s="50"/>
      <c r="W840" s="50"/>
      <c r="X840"/>
      <c r="Y840"/>
      <c r="Z840"/>
      <c r="AA840"/>
      <c r="AB840"/>
      <c r="AC840"/>
      <c r="AD840"/>
      <c r="AE840"/>
      <c r="AF840"/>
      <c r="AG840"/>
      <c r="AH840"/>
      <c r="AI840"/>
    </row>
    <row r="841" spans="1:35" s="48" customFormat="1">
      <c r="A841" s="3"/>
      <c r="H841"/>
      <c r="J841" s="49"/>
      <c r="K841" s="49"/>
      <c r="L841" s="50"/>
      <c r="M841" s="50"/>
      <c r="N841" s="50"/>
      <c r="O841" s="50"/>
      <c r="P841" s="50"/>
      <c r="Q841" s="50"/>
      <c r="R841" s="47"/>
      <c r="S841" s="50"/>
      <c r="T841" s="50"/>
      <c r="U841" s="50"/>
      <c r="V841" s="50"/>
      <c r="W841" s="50"/>
      <c r="X841"/>
      <c r="Y841"/>
      <c r="Z841"/>
      <c r="AA841"/>
      <c r="AB841"/>
      <c r="AC841"/>
      <c r="AD841"/>
      <c r="AE841"/>
      <c r="AF841"/>
      <c r="AG841"/>
      <c r="AH841"/>
      <c r="AI841"/>
    </row>
    <row r="842" spans="1:35" s="48" customFormat="1">
      <c r="A842" s="3"/>
      <c r="H842"/>
      <c r="J842" s="49"/>
      <c r="K842" s="49"/>
      <c r="L842" s="50"/>
      <c r="M842" s="50"/>
      <c r="N842" s="50"/>
      <c r="O842" s="50"/>
      <c r="P842" s="50"/>
      <c r="Q842" s="50"/>
      <c r="R842" s="47"/>
      <c r="S842" s="50"/>
      <c r="T842" s="50"/>
      <c r="U842" s="50"/>
      <c r="V842" s="50"/>
      <c r="W842" s="50"/>
      <c r="X842"/>
      <c r="Y842"/>
      <c r="Z842"/>
      <c r="AA842"/>
      <c r="AB842"/>
      <c r="AC842"/>
      <c r="AD842"/>
      <c r="AE842"/>
      <c r="AF842"/>
      <c r="AG842"/>
      <c r="AH842"/>
      <c r="AI842"/>
    </row>
    <row r="843" spans="1:35" s="48" customFormat="1">
      <c r="A843" s="3"/>
      <c r="H843"/>
      <c r="J843" s="49"/>
      <c r="K843" s="49"/>
      <c r="L843" s="50"/>
      <c r="M843" s="50"/>
      <c r="N843" s="50"/>
      <c r="O843" s="50"/>
      <c r="P843" s="50"/>
      <c r="Q843" s="50"/>
      <c r="R843" s="47"/>
      <c r="S843" s="50"/>
      <c r="T843" s="50"/>
      <c r="U843" s="50"/>
      <c r="V843" s="50"/>
      <c r="W843" s="50"/>
      <c r="X843"/>
      <c r="Y843"/>
      <c r="Z843"/>
      <c r="AA843"/>
      <c r="AB843"/>
      <c r="AC843"/>
      <c r="AD843"/>
      <c r="AE843"/>
      <c r="AF843"/>
      <c r="AG843"/>
      <c r="AH843"/>
      <c r="AI843"/>
    </row>
    <row r="844" spans="1:35" s="48" customFormat="1">
      <c r="A844" s="3"/>
      <c r="H844"/>
      <c r="J844" s="49"/>
      <c r="K844" s="49"/>
      <c r="L844" s="50"/>
      <c r="M844" s="50"/>
      <c r="N844" s="50"/>
      <c r="O844" s="50"/>
      <c r="P844" s="50"/>
      <c r="Q844" s="50"/>
      <c r="R844" s="47"/>
      <c r="S844" s="50"/>
      <c r="T844" s="50"/>
      <c r="U844" s="50"/>
      <c r="V844" s="50"/>
      <c r="W844" s="50"/>
      <c r="X844"/>
      <c r="Y844"/>
      <c r="Z844"/>
      <c r="AA844"/>
      <c r="AB844"/>
      <c r="AC844"/>
      <c r="AD844"/>
      <c r="AE844"/>
      <c r="AF844"/>
      <c r="AG844"/>
      <c r="AH844"/>
      <c r="AI844"/>
    </row>
    <row r="845" spans="1:35" s="48" customFormat="1">
      <c r="A845" s="3"/>
      <c r="H845"/>
      <c r="J845" s="49"/>
      <c r="K845" s="49"/>
      <c r="L845" s="50"/>
      <c r="M845" s="50"/>
      <c r="N845" s="50"/>
      <c r="O845" s="50"/>
      <c r="P845" s="50"/>
      <c r="Q845" s="50"/>
      <c r="R845" s="47"/>
      <c r="S845" s="50"/>
      <c r="T845" s="50"/>
      <c r="U845" s="50"/>
      <c r="V845" s="50"/>
      <c r="W845" s="50"/>
      <c r="X845"/>
      <c r="Y845"/>
      <c r="Z845"/>
      <c r="AA845"/>
      <c r="AB845"/>
      <c r="AC845"/>
      <c r="AD845"/>
      <c r="AE845"/>
      <c r="AF845"/>
      <c r="AG845"/>
      <c r="AH845"/>
      <c r="AI845"/>
    </row>
    <row r="846" spans="1:35" s="48" customFormat="1">
      <c r="A846" s="3"/>
      <c r="H846"/>
      <c r="J846" s="49"/>
      <c r="K846" s="49"/>
      <c r="L846" s="50"/>
      <c r="M846" s="50"/>
      <c r="N846" s="50"/>
      <c r="O846" s="50"/>
      <c r="P846" s="50"/>
      <c r="Q846" s="50"/>
      <c r="R846" s="47"/>
      <c r="S846" s="50"/>
      <c r="T846" s="50"/>
      <c r="U846" s="50"/>
      <c r="V846" s="50"/>
      <c r="W846" s="50"/>
      <c r="X846"/>
      <c r="Y846"/>
      <c r="Z846"/>
      <c r="AA846"/>
      <c r="AB846"/>
      <c r="AC846"/>
      <c r="AD846"/>
      <c r="AE846"/>
      <c r="AF846"/>
      <c r="AG846"/>
      <c r="AH846"/>
      <c r="AI846"/>
    </row>
    <row r="847" spans="1:35" s="48" customFormat="1">
      <c r="A847" s="3"/>
      <c r="H847"/>
      <c r="J847" s="49"/>
      <c r="K847" s="49"/>
      <c r="L847" s="50"/>
      <c r="M847" s="50"/>
      <c r="N847" s="50"/>
      <c r="O847" s="50"/>
      <c r="P847" s="50"/>
      <c r="Q847" s="50"/>
      <c r="R847" s="47"/>
      <c r="S847" s="50"/>
      <c r="T847" s="50"/>
      <c r="U847" s="50"/>
      <c r="V847" s="50"/>
      <c r="W847" s="50"/>
      <c r="X847"/>
      <c r="Y847"/>
      <c r="Z847"/>
      <c r="AA847"/>
      <c r="AB847"/>
      <c r="AC847"/>
      <c r="AD847"/>
      <c r="AE847"/>
      <c r="AF847"/>
      <c r="AG847"/>
      <c r="AH847"/>
      <c r="AI847"/>
    </row>
    <row r="848" spans="1:35" s="48" customFormat="1">
      <c r="A848" s="3"/>
      <c r="H848"/>
      <c r="J848" s="49"/>
      <c r="K848" s="49"/>
      <c r="L848" s="50"/>
      <c r="M848" s="50"/>
      <c r="N848" s="50"/>
      <c r="O848" s="50"/>
      <c r="P848" s="50"/>
      <c r="Q848" s="50"/>
      <c r="R848" s="47"/>
      <c r="S848" s="50"/>
      <c r="T848" s="50"/>
      <c r="U848" s="50"/>
      <c r="V848" s="50"/>
      <c r="W848" s="50"/>
      <c r="X848"/>
      <c r="Y848"/>
      <c r="Z848"/>
      <c r="AA848"/>
      <c r="AB848"/>
      <c r="AC848"/>
      <c r="AD848"/>
      <c r="AE848"/>
      <c r="AF848"/>
      <c r="AG848"/>
      <c r="AH848"/>
      <c r="AI848"/>
    </row>
    <row r="849" spans="1:35" s="48" customFormat="1">
      <c r="A849" s="3"/>
      <c r="H849"/>
      <c r="J849" s="49"/>
      <c r="K849" s="49"/>
      <c r="L849" s="50"/>
      <c r="M849" s="50"/>
      <c r="N849" s="50"/>
      <c r="O849" s="50"/>
      <c r="P849" s="50"/>
      <c r="Q849" s="50"/>
      <c r="R849" s="47"/>
      <c r="S849" s="50"/>
      <c r="T849" s="50"/>
      <c r="U849" s="50"/>
      <c r="V849" s="50"/>
      <c r="W849" s="50"/>
      <c r="X849"/>
      <c r="Y849"/>
      <c r="Z849"/>
      <c r="AA849"/>
      <c r="AB849"/>
      <c r="AC849"/>
      <c r="AD849"/>
      <c r="AE849"/>
      <c r="AF849"/>
      <c r="AG849"/>
      <c r="AH849"/>
      <c r="AI849"/>
    </row>
    <row r="850" spans="1:35" s="48" customFormat="1">
      <c r="A850" s="3"/>
      <c r="H850"/>
      <c r="J850" s="49"/>
      <c r="K850" s="49"/>
      <c r="L850" s="50"/>
      <c r="M850" s="50"/>
      <c r="N850" s="50"/>
      <c r="O850" s="50"/>
      <c r="P850" s="50"/>
      <c r="Q850" s="50"/>
      <c r="R850" s="47"/>
      <c r="S850" s="50"/>
      <c r="T850" s="50"/>
      <c r="U850" s="50"/>
      <c r="V850" s="50"/>
      <c r="W850" s="50"/>
      <c r="X850"/>
      <c r="Y850"/>
      <c r="Z850"/>
      <c r="AA850"/>
      <c r="AB850"/>
      <c r="AC850"/>
      <c r="AD850"/>
      <c r="AE850"/>
      <c r="AF850"/>
      <c r="AG850"/>
      <c r="AH850"/>
      <c r="AI850"/>
    </row>
    <row r="851" spans="1:35" s="48" customFormat="1">
      <c r="A851" s="3"/>
      <c r="H851"/>
      <c r="J851" s="49"/>
      <c r="K851" s="49"/>
      <c r="L851" s="50"/>
      <c r="M851" s="50"/>
      <c r="N851" s="50"/>
      <c r="O851" s="50"/>
      <c r="P851" s="50"/>
      <c r="Q851" s="50"/>
      <c r="R851" s="47"/>
      <c r="S851" s="50"/>
      <c r="T851" s="50"/>
      <c r="U851" s="50"/>
      <c r="V851" s="50"/>
      <c r="W851" s="50"/>
      <c r="X851"/>
      <c r="Y851"/>
      <c r="Z851"/>
      <c r="AA851"/>
      <c r="AB851"/>
      <c r="AC851"/>
      <c r="AD851"/>
      <c r="AE851"/>
      <c r="AF851"/>
      <c r="AG851"/>
      <c r="AH851"/>
      <c r="AI851"/>
    </row>
    <row r="852" spans="1:35" s="48" customFormat="1">
      <c r="A852" s="3"/>
      <c r="H852"/>
      <c r="J852" s="49"/>
      <c r="K852" s="49"/>
      <c r="L852" s="50"/>
      <c r="M852" s="50"/>
      <c r="N852" s="50"/>
      <c r="O852" s="50"/>
      <c r="P852" s="50"/>
      <c r="Q852" s="50"/>
      <c r="R852" s="47"/>
      <c r="S852" s="50"/>
      <c r="T852" s="50"/>
      <c r="U852" s="50"/>
      <c r="V852" s="50"/>
      <c r="W852" s="50"/>
      <c r="X852"/>
      <c r="Y852"/>
      <c r="Z852"/>
      <c r="AA852"/>
      <c r="AB852"/>
      <c r="AC852"/>
      <c r="AD852"/>
      <c r="AE852"/>
      <c r="AF852"/>
      <c r="AG852"/>
      <c r="AH852"/>
      <c r="AI852"/>
    </row>
    <row r="853" spans="1:35" s="48" customFormat="1">
      <c r="A853" s="3"/>
      <c r="H853"/>
      <c r="J853" s="49"/>
      <c r="K853" s="49"/>
      <c r="L853" s="50"/>
      <c r="M853" s="50"/>
      <c r="N853" s="50"/>
      <c r="O853" s="50"/>
      <c r="P853" s="50"/>
      <c r="Q853" s="50"/>
      <c r="R853" s="47"/>
      <c r="S853" s="50"/>
      <c r="T853" s="50"/>
      <c r="U853" s="50"/>
      <c r="V853" s="50"/>
      <c r="W853" s="50"/>
      <c r="X853"/>
      <c r="Y853"/>
      <c r="Z853"/>
      <c r="AA853"/>
      <c r="AB853"/>
      <c r="AC853"/>
      <c r="AD853"/>
      <c r="AE853"/>
      <c r="AF853"/>
      <c r="AG853"/>
      <c r="AH853"/>
      <c r="AI853"/>
    </row>
    <row r="854" spans="1:35" s="48" customFormat="1">
      <c r="A854" s="3"/>
      <c r="H854"/>
      <c r="J854" s="49"/>
      <c r="K854" s="49"/>
      <c r="L854" s="50"/>
      <c r="M854" s="50"/>
      <c r="N854" s="50"/>
      <c r="O854" s="50"/>
      <c r="P854" s="50"/>
      <c r="Q854" s="50"/>
      <c r="R854" s="47"/>
      <c r="S854" s="50"/>
      <c r="T854" s="50"/>
      <c r="U854" s="50"/>
      <c r="V854" s="50"/>
      <c r="W854" s="50"/>
      <c r="X854"/>
      <c r="Y854"/>
      <c r="Z854"/>
      <c r="AA854"/>
      <c r="AB854"/>
      <c r="AC854"/>
      <c r="AD854"/>
      <c r="AE854"/>
      <c r="AF854"/>
      <c r="AG854"/>
      <c r="AH854"/>
      <c r="AI854"/>
    </row>
    <row r="855" spans="1:35" s="48" customFormat="1">
      <c r="A855" s="3"/>
      <c r="H855"/>
      <c r="J855" s="49"/>
      <c r="K855" s="49"/>
      <c r="L855" s="50"/>
      <c r="M855" s="50"/>
      <c r="N855" s="50"/>
      <c r="O855" s="50"/>
      <c r="P855" s="50"/>
      <c r="Q855" s="50"/>
      <c r="R855" s="47"/>
      <c r="S855" s="50"/>
      <c r="T855" s="50"/>
      <c r="U855" s="50"/>
      <c r="V855" s="50"/>
      <c r="W855" s="50"/>
      <c r="X855"/>
      <c r="Y855"/>
      <c r="Z855"/>
      <c r="AA855"/>
      <c r="AB855"/>
      <c r="AC855"/>
      <c r="AD855"/>
      <c r="AE855"/>
      <c r="AF855"/>
      <c r="AG855"/>
      <c r="AH855"/>
      <c r="AI855"/>
    </row>
    <row r="856" spans="1:35" s="48" customFormat="1">
      <c r="A856" s="3"/>
      <c r="H856"/>
      <c r="J856" s="49"/>
      <c r="K856" s="49"/>
      <c r="L856" s="50"/>
      <c r="M856" s="50"/>
      <c r="N856" s="50"/>
      <c r="O856" s="50"/>
      <c r="P856" s="50"/>
      <c r="Q856" s="50"/>
      <c r="R856" s="47"/>
      <c r="S856" s="50"/>
      <c r="T856" s="50"/>
      <c r="U856" s="50"/>
      <c r="V856" s="50"/>
      <c r="W856" s="50"/>
      <c r="X856"/>
      <c r="Y856"/>
      <c r="Z856"/>
      <c r="AA856"/>
      <c r="AB856"/>
      <c r="AC856"/>
      <c r="AD856"/>
      <c r="AE856"/>
      <c r="AF856"/>
      <c r="AG856"/>
      <c r="AH856"/>
      <c r="AI856"/>
    </row>
    <row r="857" spans="1:35" s="48" customFormat="1">
      <c r="A857" s="3"/>
      <c r="H857"/>
      <c r="J857" s="49"/>
      <c r="K857" s="49"/>
      <c r="L857" s="50"/>
      <c r="M857" s="50"/>
      <c r="N857" s="50"/>
      <c r="O857" s="50"/>
      <c r="P857" s="50"/>
      <c r="Q857" s="50"/>
      <c r="R857" s="47"/>
      <c r="S857" s="50"/>
      <c r="T857" s="50"/>
      <c r="U857" s="50"/>
      <c r="V857" s="50"/>
      <c r="W857" s="50"/>
      <c r="X857"/>
      <c r="Y857"/>
      <c r="Z857"/>
      <c r="AA857"/>
      <c r="AB857"/>
      <c r="AC857"/>
      <c r="AD857"/>
      <c r="AE857"/>
      <c r="AF857"/>
      <c r="AG857"/>
      <c r="AH857"/>
      <c r="AI857"/>
    </row>
    <row r="858" spans="1:35" s="48" customFormat="1">
      <c r="A858" s="3"/>
      <c r="H858"/>
      <c r="J858" s="49"/>
      <c r="K858" s="49"/>
      <c r="L858" s="50"/>
      <c r="M858" s="50"/>
      <c r="N858" s="50"/>
      <c r="O858" s="50"/>
      <c r="P858" s="50"/>
      <c r="Q858" s="50"/>
      <c r="R858" s="47"/>
      <c r="S858" s="50"/>
      <c r="T858" s="50"/>
      <c r="U858" s="50"/>
      <c r="V858" s="50"/>
      <c r="W858" s="50"/>
      <c r="X858"/>
      <c r="Y858"/>
      <c r="Z858"/>
      <c r="AA858"/>
      <c r="AB858"/>
      <c r="AC858"/>
      <c r="AD858"/>
      <c r="AE858"/>
      <c r="AF858"/>
      <c r="AG858"/>
      <c r="AH858"/>
      <c r="AI858"/>
    </row>
    <row r="859" spans="1:35" s="48" customFormat="1">
      <c r="A859" s="3"/>
      <c r="H859"/>
      <c r="J859" s="49"/>
      <c r="K859" s="49"/>
      <c r="L859" s="50"/>
      <c r="M859" s="50"/>
      <c r="N859" s="50"/>
      <c r="O859" s="50"/>
      <c r="P859" s="50"/>
      <c r="Q859" s="50"/>
      <c r="R859" s="47"/>
      <c r="S859" s="50"/>
      <c r="T859" s="50"/>
      <c r="U859" s="50"/>
      <c r="V859" s="50"/>
      <c r="W859" s="50"/>
      <c r="X859"/>
      <c r="Y859"/>
      <c r="Z859"/>
      <c r="AA859"/>
      <c r="AB859"/>
      <c r="AC859"/>
      <c r="AD859"/>
      <c r="AE859"/>
      <c r="AF859"/>
      <c r="AG859"/>
      <c r="AH859"/>
      <c r="AI859"/>
    </row>
    <row r="860" spans="1:35" s="48" customFormat="1">
      <c r="A860" s="3"/>
      <c r="H860"/>
      <c r="J860" s="49"/>
      <c r="K860" s="49"/>
      <c r="L860" s="50"/>
      <c r="M860" s="50"/>
      <c r="N860" s="50"/>
      <c r="O860" s="50"/>
      <c r="P860" s="50"/>
      <c r="Q860" s="50"/>
      <c r="R860" s="47"/>
      <c r="S860" s="50"/>
      <c r="T860" s="50"/>
      <c r="U860" s="50"/>
      <c r="V860" s="50"/>
      <c r="W860" s="50"/>
      <c r="X860"/>
      <c r="Y860"/>
      <c r="Z860"/>
      <c r="AA860"/>
      <c r="AB860"/>
      <c r="AC860"/>
      <c r="AD860"/>
      <c r="AE860"/>
      <c r="AF860"/>
      <c r="AG860"/>
      <c r="AH860"/>
      <c r="AI860"/>
    </row>
    <row r="861" spans="1:35" s="48" customFormat="1">
      <c r="A861" s="3"/>
      <c r="H861"/>
      <c r="J861" s="49"/>
      <c r="K861" s="49"/>
      <c r="L861" s="50"/>
      <c r="M861" s="50"/>
      <c r="N861" s="50"/>
      <c r="O861" s="50"/>
      <c r="P861" s="50"/>
      <c r="Q861" s="50"/>
      <c r="R861" s="47"/>
      <c r="S861" s="50"/>
      <c r="T861" s="50"/>
      <c r="U861" s="50"/>
      <c r="V861" s="50"/>
      <c r="W861" s="50"/>
      <c r="X861"/>
      <c r="Y861"/>
      <c r="Z861"/>
      <c r="AA861"/>
      <c r="AB861"/>
      <c r="AC861"/>
      <c r="AD861"/>
      <c r="AE861"/>
      <c r="AF861"/>
      <c r="AG861"/>
      <c r="AH861"/>
      <c r="AI861"/>
    </row>
    <row r="862" spans="1:35" s="48" customFormat="1">
      <c r="A862" s="3"/>
      <c r="H862"/>
      <c r="J862" s="49"/>
      <c r="K862" s="49"/>
      <c r="L862" s="50"/>
      <c r="M862" s="50"/>
      <c r="N862" s="50"/>
      <c r="O862" s="50"/>
      <c r="P862" s="50"/>
      <c r="Q862" s="50"/>
      <c r="R862" s="47"/>
      <c r="S862" s="50"/>
      <c r="T862" s="50"/>
      <c r="U862" s="50"/>
      <c r="V862" s="50"/>
      <c r="W862" s="50"/>
      <c r="X862"/>
      <c r="Y862"/>
      <c r="Z862"/>
      <c r="AA862"/>
      <c r="AB862"/>
      <c r="AC862"/>
      <c r="AD862"/>
      <c r="AE862"/>
      <c r="AF862"/>
      <c r="AG862"/>
      <c r="AH862"/>
      <c r="AI862"/>
    </row>
    <row r="863" spans="1:35" s="48" customFormat="1">
      <c r="A863" s="3"/>
      <c r="H863"/>
      <c r="J863" s="49"/>
      <c r="K863" s="49"/>
      <c r="L863" s="50"/>
      <c r="M863" s="50"/>
      <c r="N863" s="50"/>
      <c r="O863" s="50"/>
      <c r="P863" s="50"/>
      <c r="Q863" s="50"/>
      <c r="R863" s="47"/>
      <c r="S863" s="50"/>
      <c r="T863" s="50"/>
      <c r="U863" s="50"/>
      <c r="V863" s="50"/>
      <c r="W863" s="50"/>
      <c r="X863"/>
      <c r="Y863"/>
      <c r="Z863"/>
      <c r="AA863"/>
      <c r="AB863"/>
      <c r="AC863"/>
      <c r="AD863"/>
      <c r="AE863"/>
      <c r="AF863"/>
      <c r="AG863"/>
      <c r="AH863"/>
      <c r="AI863"/>
    </row>
    <row r="864" spans="1:35" s="48" customFormat="1">
      <c r="A864" s="3"/>
      <c r="H864"/>
      <c r="J864" s="49"/>
      <c r="K864" s="49"/>
      <c r="L864" s="50"/>
      <c r="M864" s="50"/>
      <c r="N864" s="50"/>
      <c r="O864" s="50"/>
      <c r="P864" s="50"/>
      <c r="Q864" s="50"/>
      <c r="R864" s="47"/>
      <c r="S864" s="50"/>
      <c r="T864" s="50"/>
      <c r="U864" s="50"/>
      <c r="V864" s="50"/>
      <c r="W864" s="50"/>
      <c r="X864"/>
      <c r="Y864"/>
      <c r="Z864"/>
      <c r="AA864"/>
      <c r="AB864"/>
      <c r="AC864"/>
      <c r="AD864"/>
      <c r="AE864"/>
      <c r="AF864"/>
      <c r="AG864"/>
      <c r="AH864"/>
      <c r="AI864"/>
    </row>
    <row r="865" spans="1:35" s="48" customFormat="1">
      <c r="A865" s="3"/>
      <c r="H865"/>
      <c r="J865" s="49"/>
      <c r="K865" s="49"/>
      <c r="L865" s="50"/>
      <c r="M865" s="50"/>
      <c r="N865" s="50"/>
      <c r="O865" s="50"/>
      <c r="P865" s="50"/>
      <c r="Q865" s="50"/>
      <c r="R865" s="47"/>
      <c r="S865" s="50"/>
      <c r="T865" s="50"/>
      <c r="U865" s="50"/>
      <c r="V865" s="50"/>
      <c r="W865" s="50"/>
      <c r="X865"/>
      <c r="Y865"/>
      <c r="Z865"/>
      <c r="AA865"/>
      <c r="AB865"/>
      <c r="AC865"/>
      <c r="AD865"/>
      <c r="AE865"/>
      <c r="AF865"/>
      <c r="AG865"/>
      <c r="AH865"/>
      <c r="AI865"/>
    </row>
    <row r="866" spans="1:35" s="48" customFormat="1">
      <c r="A866" s="3"/>
      <c r="H866"/>
      <c r="J866" s="49"/>
      <c r="K866" s="49"/>
      <c r="L866" s="50"/>
      <c r="M866" s="50"/>
      <c r="N866" s="50"/>
      <c r="O866" s="50"/>
      <c r="P866" s="50"/>
      <c r="Q866" s="50"/>
      <c r="R866" s="47"/>
      <c r="S866" s="50"/>
      <c r="T866" s="50"/>
      <c r="U866" s="50"/>
      <c r="V866" s="50"/>
      <c r="W866" s="50"/>
      <c r="X866"/>
      <c r="Y866"/>
      <c r="Z866"/>
      <c r="AA866"/>
      <c r="AB866"/>
      <c r="AC866"/>
      <c r="AD866"/>
      <c r="AE866"/>
      <c r="AF866"/>
      <c r="AG866"/>
      <c r="AH866"/>
      <c r="AI866"/>
    </row>
    <row r="867" spans="1:35" s="48" customFormat="1">
      <c r="A867" s="3"/>
      <c r="H867"/>
      <c r="J867" s="49"/>
      <c r="K867" s="49"/>
      <c r="L867" s="50"/>
      <c r="M867" s="50"/>
      <c r="N867" s="50"/>
      <c r="O867" s="50"/>
      <c r="P867" s="50"/>
      <c r="Q867" s="50"/>
      <c r="R867" s="47"/>
      <c r="S867" s="50"/>
      <c r="T867" s="50"/>
      <c r="U867" s="50"/>
      <c r="V867" s="50"/>
      <c r="W867" s="50"/>
      <c r="X867"/>
      <c r="Y867"/>
      <c r="Z867"/>
      <c r="AA867"/>
      <c r="AB867"/>
      <c r="AC867"/>
      <c r="AD867"/>
      <c r="AE867"/>
      <c r="AF867"/>
      <c r="AG867"/>
      <c r="AH867"/>
      <c r="AI867"/>
    </row>
    <row r="868" spans="1:35" s="48" customFormat="1">
      <c r="A868" s="3"/>
      <c r="H868"/>
      <c r="J868" s="49"/>
      <c r="K868" s="49"/>
      <c r="L868" s="50"/>
      <c r="M868" s="50"/>
      <c r="N868" s="50"/>
      <c r="O868" s="50"/>
      <c r="P868" s="50"/>
      <c r="Q868" s="50"/>
      <c r="R868" s="47"/>
      <c r="S868" s="50"/>
      <c r="T868" s="50"/>
      <c r="U868" s="50"/>
      <c r="V868" s="50"/>
      <c r="W868" s="50"/>
      <c r="X868"/>
      <c r="Y868"/>
      <c r="Z868"/>
      <c r="AA868"/>
      <c r="AB868"/>
      <c r="AC868"/>
      <c r="AD868"/>
      <c r="AE868"/>
      <c r="AF868"/>
      <c r="AG868"/>
      <c r="AH868"/>
      <c r="AI868"/>
    </row>
    <row r="869" spans="1:35" s="48" customFormat="1">
      <c r="A869" s="3"/>
      <c r="H869"/>
      <c r="J869" s="49"/>
      <c r="K869" s="49"/>
      <c r="L869" s="50"/>
      <c r="M869" s="50"/>
      <c r="N869" s="50"/>
      <c r="O869" s="50"/>
      <c r="P869" s="50"/>
      <c r="Q869" s="50"/>
      <c r="R869" s="47"/>
      <c r="S869" s="50"/>
      <c r="T869" s="50"/>
      <c r="U869" s="50"/>
      <c r="V869" s="50"/>
      <c r="W869" s="50"/>
      <c r="X869"/>
      <c r="Y869"/>
      <c r="Z869"/>
      <c r="AA869"/>
      <c r="AB869"/>
      <c r="AC869"/>
      <c r="AD869"/>
      <c r="AE869"/>
      <c r="AF869"/>
      <c r="AG869"/>
      <c r="AH869"/>
      <c r="AI869"/>
    </row>
    <row r="870" spans="1:35" s="48" customFormat="1">
      <c r="A870" s="3"/>
      <c r="H870"/>
      <c r="J870" s="49"/>
      <c r="K870" s="49"/>
      <c r="L870" s="50"/>
      <c r="M870" s="50"/>
      <c r="N870" s="50"/>
      <c r="O870" s="50"/>
      <c r="P870" s="50"/>
      <c r="Q870" s="50"/>
      <c r="R870" s="47"/>
      <c r="S870" s="50"/>
      <c r="T870" s="50"/>
      <c r="U870" s="50"/>
      <c r="V870" s="50"/>
      <c r="W870" s="50"/>
      <c r="X870"/>
      <c r="Y870"/>
      <c r="Z870"/>
      <c r="AA870"/>
      <c r="AB870"/>
      <c r="AC870"/>
      <c r="AD870"/>
      <c r="AE870"/>
      <c r="AF870"/>
      <c r="AG870"/>
      <c r="AH870"/>
      <c r="AI870"/>
    </row>
    <row r="871" spans="1:35" s="48" customFormat="1">
      <c r="A871" s="3"/>
      <c r="H871"/>
      <c r="J871" s="49"/>
      <c r="K871" s="49"/>
      <c r="L871" s="50"/>
      <c r="M871" s="50"/>
      <c r="N871" s="50"/>
      <c r="O871" s="50"/>
      <c r="P871" s="50"/>
      <c r="Q871" s="50"/>
      <c r="R871" s="47"/>
      <c r="S871" s="50"/>
      <c r="T871" s="50"/>
      <c r="U871" s="50"/>
      <c r="V871" s="50"/>
      <c r="W871" s="50"/>
      <c r="X871"/>
      <c r="Y871"/>
      <c r="Z871"/>
      <c r="AA871"/>
      <c r="AB871"/>
      <c r="AC871"/>
      <c r="AD871"/>
      <c r="AE871"/>
      <c r="AF871"/>
      <c r="AG871"/>
      <c r="AH871"/>
      <c r="AI871"/>
    </row>
    <row r="872" spans="1:35" s="48" customFormat="1">
      <c r="A872" s="3"/>
      <c r="H872"/>
      <c r="J872" s="49"/>
      <c r="K872" s="49"/>
      <c r="L872" s="50"/>
      <c r="M872" s="50"/>
      <c r="N872" s="50"/>
      <c r="O872" s="50"/>
      <c r="P872" s="50"/>
      <c r="Q872" s="50"/>
      <c r="R872" s="47"/>
      <c r="S872" s="50"/>
      <c r="T872" s="50"/>
      <c r="U872" s="50"/>
      <c r="V872" s="50"/>
      <c r="W872" s="50"/>
      <c r="X872"/>
      <c r="Y872"/>
      <c r="Z872"/>
      <c r="AA872"/>
      <c r="AB872"/>
      <c r="AC872"/>
      <c r="AD872"/>
      <c r="AE872"/>
      <c r="AF872"/>
      <c r="AG872"/>
      <c r="AH872"/>
      <c r="AI872"/>
    </row>
    <row r="873" spans="1:35" s="48" customFormat="1">
      <c r="A873" s="3"/>
      <c r="H873"/>
      <c r="J873" s="49"/>
      <c r="K873" s="49"/>
      <c r="L873" s="50"/>
      <c r="M873" s="50"/>
      <c r="N873" s="50"/>
      <c r="O873" s="50"/>
      <c r="P873" s="50"/>
      <c r="Q873" s="50"/>
      <c r="R873" s="47"/>
      <c r="S873" s="50"/>
      <c r="T873" s="50"/>
      <c r="U873" s="50"/>
      <c r="V873" s="50"/>
      <c r="W873" s="50"/>
      <c r="X873"/>
      <c r="Y873"/>
      <c r="Z873"/>
      <c r="AA873"/>
      <c r="AB873"/>
      <c r="AC873"/>
      <c r="AD873"/>
      <c r="AE873"/>
      <c r="AF873"/>
      <c r="AG873"/>
      <c r="AH873"/>
      <c r="AI873"/>
    </row>
    <row r="874" spans="1:35" s="48" customFormat="1">
      <c r="A874" s="3"/>
      <c r="H874"/>
      <c r="J874" s="49"/>
      <c r="K874" s="49"/>
      <c r="L874" s="50"/>
      <c r="M874" s="50"/>
      <c r="N874" s="50"/>
      <c r="O874" s="50"/>
      <c r="P874" s="50"/>
      <c r="Q874" s="50"/>
      <c r="R874" s="47"/>
      <c r="S874" s="50"/>
      <c r="T874" s="50"/>
      <c r="U874" s="50"/>
      <c r="V874" s="50"/>
      <c r="W874" s="50"/>
      <c r="X874"/>
      <c r="Y874"/>
      <c r="Z874"/>
      <c r="AA874"/>
      <c r="AB874"/>
      <c r="AC874"/>
      <c r="AD874"/>
      <c r="AE874"/>
      <c r="AF874"/>
      <c r="AG874"/>
      <c r="AH874"/>
      <c r="AI874"/>
    </row>
    <row r="875" spans="1:35" s="48" customFormat="1">
      <c r="A875" s="3"/>
      <c r="H875"/>
      <c r="J875" s="49"/>
      <c r="K875" s="49"/>
      <c r="L875" s="50"/>
      <c r="M875" s="50"/>
      <c r="N875" s="50"/>
      <c r="O875" s="50"/>
      <c r="P875" s="50"/>
      <c r="Q875" s="50"/>
      <c r="R875" s="47"/>
      <c r="S875" s="50"/>
      <c r="T875" s="50"/>
      <c r="U875" s="50"/>
      <c r="V875" s="50"/>
      <c r="W875" s="50"/>
      <c r="X875"/>
      <c r="Y875"/>
      <c r="Z875"/>
      <c r="AA875"/>
      <c r="AB875"/>
      <c r="AC875"/>
      <c r="AD875"/>
      <c r="AE875"/>
      <c r="AF875"/>
      <c r="AG875"/>
      <c r="AH875"/>
      <c r="AI875"/>
    </row>
    <row r="876" spans="1:35" s="48" customFormat="1">
      <c r="A876" s="3"/>
      <c r="H876"/>
      <c r="J876" s="49"/>
      <c r="K876" s="49"/>
      <c r="L876" s="50"/>
      <c r="M876" s="50"/>
      <c r="N876" s="50"/>
      <c r="O876" s="50"/>
      <c r="P876" s="50"/>
      <c r="Q876" s="50"/>
      <c r="R876" s="47"/>
      <c r="S876" s="50"/>
      <c r="T876" s="50"/>
      <c r="U876" s="50"/>
      <c r="V876" s="50"/>
      <c r="W876" s="50"/>
      <c r="X876"/>
      <c r="Y876"/>
      <c r="Z876"/>
      <c r="AA876"/>
      <c r="AB876"/>
      <c r="AC876"/>
      <c r="AD876"/>
      <c r="AE876"/>
      <c r="AF876"/>
      <c r="AG876"/>
      <c r="AH876"/>
      <c r="AI876"/>
    </row>
    <row r="877" spans="1:35" s="48" customFormat="1">
      <c r="A877" s="3"/>
      <c r="H877"/>
      <c r="J877" s="49"/>
      <c r="K877" s="49"/>
      <c r="L877" s="50"/>
      <c r="M877" s="50"/>
      <c r="N877" s="50"/>
      <c r="O877" s="50"/>
      <c r="P877" s="50"/>
      <c r="Q877" s="50"/>
      <c r="R877" s="47"/>
      <c r="S877" s="50"/>
      <c r="T877" s="50"/>
      <c r="U877" s="50"/>
      <c r="V877" s="50"/>
      <c r="W877" s="50"/>
      <c r="X877"/>
      <c r="Y877"/>
      <c r="Z877"/>
      <c r="AA877"/>
      <c r="AB877"/>
      <c r="AC877"/>
      <c r="AD877"/>
      <c r="AE877"/>
      <c r="AF877"/>
      <c r="AG877"/>
      <c r="AH877"/>
      <c r="AI877"/>
    </row>
    <row r="878" spans="1:35" s="48" customFormat="1">
      <c r="A878" s="3"/>
      <c r="H878"/>
      <c r="J878" s="49"/>
      <c r="K878" s="49"/>
      <c r="L878" s="50"/>
      <c r="M878" s="50"/>
      <c r="N878" s="50"/>
      <c r="O878" s="50"/>
      <c r="P878" s="50"/>
      <c r="Q878" s="50"/>
      <c r="R878" s="47"/>
      <c r="S878" s="50"/>
      <c r="T878" s="50"/>
      <c r="U878" s="50"/>
      <c r="V878" s="50"/>
      <c r="W878" s="50"/>
      <c r="X878"/>
      <c r="Y878"/>
      <c r="Z878"/>
      <c r="AA878"/>
      <c r="AB878"/>
      <c r="AC878"/>
      <c r="AD878"/>
      <c r="AE878"/>
      <c r="AF878"/>
      <c r="AG878"/>
      <c r="AH878"/>
      <c r="AI878"/>
    </row>
    <row r="879" spans="1:35" s="48" customFormat="1">
      <c r="A879" s="3"/>
      <c r="H879"/>
      <c r="J879" s="49"/>
      <c r="K879" s="49"/>
      <c r="L879" s="50"/>
      <c r="M879" s="50"/>
      <c r="N879" s="50"/>
      <c r="O879" s="50"/>
      <c r="P879" s="50"/>
      <c r="Q879" s="50"/>
      <c r="R879" s="47"/>
      <c r="S879" s="50"/>
      <c r="T879" s="50"/>
      <c r="U879" s="50"/>
      <c r="V879" s="50"/>
      <c r="W879" s="50"/>
      <c r="X879"/>
      <c r="Y879"/>
      <c r="Z879"/>
      <c r="AA879"/>
      <c r="AB879"/>
      <c r="AC879"/>
      <c r="AD879"/>
      <c r="AE879"/>
      <c r="AF879"/>
      <c r="AG879"/>
      <c r="AH879"/>
      <c r="AI879"/>
    </row>
    <row r="880" spans="1:35" s="48" customFormat="1">
      <c r="A880" s="3"/>
      <c r="H880"/>
      <c r="J880" s="49"/>
      <c r="K880" s="49"/>
      <c r="L880" s="50"/>
      <c r="M880" s="50"/>
      <c r="N880" s="50"/>
      <c r="O880" s="50"/>
      <c r="P880" s="50"/>
      <c r="Q880" s="50"/>
      <c r="R880" s="47"/>
      <c r="S880" s="50"/>
      <c r="T880" s="50"/>
      <c r="U880" s="50"/>
      <c r="V880" s="50"/>
      <c r="W880" s="50"/>
      <c r="X880"/>
      <c r="Y880"/>
      <c r="Z880"/>
      <c r="AA880"/>
      <c r="AB880"/>
      <c r="AC880"/>
      <c r="AD880"/>
      <c r="AE880"/>
      <c r="AF880"/>
      <c r="AG880"/>
      <c r="AH880"/>
      <c r="AI880"/>
    </row>
    <row r="881" spans="1:35" s="48" customFormat="1">
      <c r="A881" s="3"/>
      <c r="H881"/>
      <c r="J881" s="49"/>
      <c r="K881" s="49"/>
      <c r="L881" s="50"/>
      <c r="M881" s="50"/>
      <c r="N881" s="50"/>
      <c r="O881" s="50"/>
      <c r="P881" s="50"/>
      <c r="Q881" s="50"/>
      <c r="R881" s="47"/>
      <c r="S881" s="50"/>
      <c r="T881" s="50"/>
      <c r="U881" s="50"/>
      <c r="V881" s="50"/>
      <c r="W881" s="50"/>
      <c r="X881"/>
      <c r="Y881"/>
      <c r="Z881"/>
      <c r="AA881"/>
      <c r="AB881"/>
      <c r="AC881"/>
      <c r="AD881"/>
      <c r="AE881"/>
      <c r="AF881"/>
      <c r="AG881"/>
      <c r="AH881"/>
      <c r="AI881"/>
    </row>
    <row r="882" spans="1:35" s="48" customFormat="1">
      <c r="A882" s="3"/>
      <c r="H882"/>
      <c r="J882" s="49"/>
      <c r="K882" s="49"/>
      <c r="L882" s="50"/>
      <c r="M882" s="50"/>
      <c r="N882" s="50"/>
      <c r="O882" s="50"/>
      <c r="P882" s="50"/>
      <c r="Q882" s="50"/>
      <c r="R882" s="47"/>
      <c r="S882" s="50"/>
      <c r="T882" s="50"/>
      <c r="U882" s="50"/>
      <c r="V882" s="50"/>
      <c r="W882" s="50"/>
      <c r="X882"/>
      <c r="Y882"/>
      <c r="Z882"/>
      <c r="AA882"/>
      <c r="AB882"/>
      <c r="AC882"/>
      <c r="AD882"/>
      <c r="AE882"/>
      <c r="AF882"/>
      <c r="AG882"/>
      <c r="AH882"/>
      <c r="AI882"/>
    </row>
    <row r="883" spans="1:35" s="48" customFormat="1">
      <c r="A883" s="3"/>
      <c r="H883"/>
      <c r="J883" s="49"/>
      <c r="K883" s="49"/>
      <c r="L883" s="50"/>
      <c r="M883" s="50"/>
      <c r="N883" s="50"/>
      <c r="O883" s="50"/>
      <c r="P883" s="50"/>
      <c r="Q883" s="50"/>
      <c r="R883" s="47"/>
      <c r="S883" s="50"/>
      <c r="T883" s="50"/>
      <c r="U883" s="50"/>
      <c r="V883" s="50"/>
      <c r="W883" s="50"/>
      <c r="X883"/>
      <c r="Y883"/>
      <c r="Z883"/>
      <c r="AA883"/>
      <c r="AB883"/>
      <c r="AC883"/>
      <c r="AD883"/>
      <c r="AE883"/>
      <c r="AF883"/>
      <c r="AG883"/>
      <c r="AH883"/>
      <c r="AI883"/>
    </row>
    <row r="884" spans="1:35" s="48" customFormat="1">
      <c r="A884" s="3"/>
      <c r="H884"/>
      <c r="J884" s="49"/>
      <c r="K884" s="49"/>
      <c r="L884" s="50"/>
      <c r="M884" s="50"/>
      <c r="N884" s="50"/>
      <c r="O884" s="50"/>
      <c r="P884" s="50"/>
      <c r="Q884" s="50"/>
      <c r="R884" s="47"/>
      <c r="S884" s="50"/>
      <c r="T884" s="50"/>
      <c r="U884" s="50"/>
      <c r="V884" s="50"/>
      <c r="W884" s="50"/>
      <c r="X884"/>
      <c r="Y884"/>
      <c r="Z884"/>
      <c r="AA884"/>
      <c r="AB884"/>
      <c r="AC884"/>
      <c r="AD884"/>
      <c r="AE884"/>
      <c r="AF884"/>
      <c r="AG884"/>
      <c r="AH884"/>
      <c r="AI884"/>
    </row>
    <row r="885" spans="1:35" s="48" customFormat="1">
      <c r="A885" s="3"/>
      <c r="H885"/>
      <c r="J885" s="49"/>
      <c r="K885" s="49"/>
      <c r="L885" s="50"/>
      <c r="M885" s="50"/>
      <c r="N885" s="50"/>
      <c r="O885" s="50"/>
      <c r="P885" s="50"/>
      <c r="Q885" s="50"/>
      <c r="R885" s="47"/>
      <c r="S885" s="50"/>
      <c r="T885" s="50"/>
      <c r="U885" s="50"/>
      <c r="V885" s="50"/>
      <c r="W885" s="50"/>
      <c r="X885"/>
      <c r="Y885"/>
      <c r="Z885"/>
      <c r="AA885"/>
      <c r="AB885"/>
      <c r="AC885"/>
      <c r="AD885"/>
      <c r="AE885"/>
      <c r="AF885"/>
      <c r="AG885"/>
      <c r="AH885"/>
      <c r="AI885"/>
    </row>
    <row r="886" spans="1:35" s="48" customFormat="1">
      <c r="A886" s="3"/>
      <c r="H886"/>
      <c r="J886" s="49"/>
      <c r="K886" s="49"/>
      <c r="L886" s="50"/>
      <c r="M886" s="50"/>
      <c r="N886" s="50"/>
      <c r="O886" s="50"/>
      <c r="P886" s="50"/>
      <c r="Q886" s="50"/>
      <c r="R886" s="47"/>
      <c r="S886" s="50"/>
      <c r="T886" s="50"/>
      <c r="U886" s="50"/>
      <c r="V886" s="50"/>
      <c r="W886" s="50"/>
      <c r="X886"/>
      <c r="Y886"/>
      <c r="Z886"/>
      <c r="AA886"/>
      <c r="AB886"/>
      <c r="AC886"/>
      <c r="AD886"/>
      <c r="AE886"/>
      <c r="AF886"/>
      <c r="AG886"/>
      <c r="AH886"/>
      <c r="AI886"/>
    </row>
    <row r="887" spans="1:35" s="48" customFormat="1">
      <c r="A887" s="3"/>
      <c r="H887"/>
      <c r="J887" s="49"/>
      <c r="K887" s="49"/>
      <c r="L887" s="50"/>
      <c r="M887" s="50"/>
      <c r="N887" s="50"/>
      <c r="O887" s="50"/>
      <c r="P887" s="50"/>
      <c r="Q887" s="50"/>
      <c r="R887" s="47"/>
      <c r="S887" s="50"/>
      <c r="T887" s="50"/>
      <c r="U887" s="50"/>
      <c r="V887" s="50"/>
      <c r="W887" s="50"/>
      <c r="X887"/>
      <c r="Y887"/>
      <c r="Z887"/>
      <c r="AA887"/>
      <c r="AB887"/>
      <c r="AC887"/>
      <c r="AD887"/>
      <c r="AE887"/>
      <c r="AF887"/>
      <c r="AG887"/>
      <c r="AH887"/>
      <c r="AI887"/>
    </row>
    <row r="888" spans="1:35" s="48" customFormat="1">
      <c r="A888" s="3"/>
      <c r="H888"/>
      <c r="J888" s="49"/>
      <c r="K888" s="49"/>
      <c r="L888" s="50"/>
      <c r="M888" s="50"/>
      <c r="N888" s="50"/>
      <c r="O888" s="50"/>
      <c r="P888" s="50"/>
      <c r="Q888" s="50"/>
      <c r="R888" s="47"/>
      <c r="S888" s="50"/>
      <c r="T888" s="50"/>
      <c r="U888" s="50"/>
      <c r="V888" s="50"/>
      <c r="W888" s="50"/>
      <c r="X888"/>
      <c r="Y888"/>
      <c r="Z888"/>
      <c r="AA888"/>
      <c r="AB888"/>
      <c r="AC888"/>
      <c r="AD888"/>
      <c r="AE888"/>
      <c r="AF888"/>
      <c r="AG888"/>
      <c r="AH888"/>
      <c r="AI888"/>
    </row>
    <row r="889" spans="1:35" s="48" customFormat="1">
      <c r="A889" s="3"/>
      <c r="H889"/>
      <c r="J889" s="49"/>
      <c r="K889" s="49"/>
      <c r="L889" s="50"/>
      <c r="M889" s="50"/>
      <c r="N889" s="50"/>
      <c r="O889" s="50"/>
      <c r="P889" s="50"/>
      <c r="Q889" s="50"/>
      <c r="R889" s="47"/>
      <c r="S889" s="50"/>
      <c r="T889" s="50"/>
      <c r="U889" s="50"/>
      <c r="V889" s="50"/>
      <c r="W889" s="50"/>
      <c r="X889"/>
      <c r="Y889"/>
      <c r="Z889"/>
      <c r="AA889"/>
      <c r="AB889"/>
      <c r="AC889"/>
      <c r="AD889"/>
      <c r="AE889"/>
      <c r="AF889"/>
      <c r="AG889"/>
      <c r="AH889"/>
      <c r="AI889"/>
    </row>
    <row r="890" spans="1:35" s="48" customFormat="1">
      <c r="A890" s="3"/>
      <c r="H890"/>
      <c r="J890" s="49"/>
      <c r="K890" s="49"/>
      <c r="L890" s="50"/>
      <c r="M890" s="50"/>
      <c r="N890" s="50"/>
      <c r="O890" s="50"/>
      <c r="P890" s="50"/>
      <c r="Q890" s="50"/>
      <c r="R890" s="47"/>
      <c r="S890" s="50"/>
      <c r="T890" s="50"/>
      <c r="U890" s="50"/>
      <c r="V890" s="50"/>
      <c r="W890" s="50"/>
      <c r="X890"/>
      <c r="Y890"/>
      <c r="Z890"/>
      <c r="AA890"/>
      <c r="AB890"/>
      <c r="AC890"/>
      <c r="AD890"/>
      <c r="AE890"/>
      <c r="AF890"/>
      <c r="AG890"/>
      <c r="AH890"/>
      <c r="AI890"/>
    </row>
    <row r="891" spans="1:35" s="48" customFormat="1">
      <c r="A891" s="3"/>
      <c r="H891"/>
      <c r="J891" s="49"/>
      <c r="K891" s="49"/>
      <c r="L891" s="50"/>
      <c r="M891" s="50"/>
      <c r="N891" s="50"/>
      <c r="O891" s="50"/>
      <c r="P891" s="50"/>
      <c r="Q891" s="50"/>
      <c r="R891" s="47"/>
      <c r="S891" s="50"/>
      <c r="T891" s="50"/>
      <c r="U891" s="50"/>
      <c r="V891" s="50"/>
      <c r="W891" s="50"/>
      <c r="X891"/>
      <c r="Y891"/>
      <c r="Z891"/>
      <c r="AA891"/>
      <c r="AB891"/>
      <c r="AC891"/>
      <c r="AD891"/>
      <c r="AE891"/>
      <c r="AF891"/>
      <c r="AG891"/>
      <c r="AH891"/>
      <c r="AI891"/>
    </row>
    <row r="892" spans="1:35" s="48" customFormat="1">
      <c r="A892" s="3"/>
      <c r="H892"/>
      <c r="J892" s="49"/>
      <c r="K892" s="49"/>
      <c r="L892" s="50"/>
      <c r="M892" s="50"/>
      <c r="N892" s="50"/>
      <c r="O892" s="50"/>
      <c r="P892" s="50"/>
      <c r="Q892" s="50"/>
      <c r="R892" s="47"/>
      <c r="S892" s="50"/>
      <c r="T892" s="50"/>
      <c r="U892" s="50"/>
      <c r="V892" s="50"/>
      <c r="W892" s="50"/>
      <c r="X892"/>
      <c r="Y892"/>
      <c r="Z892"/>
      <c r="AA892"/>
      <c r="AB892"/>
      <c r="AC892"/>
      <c r="AD892"/>
      <c r="AE892"/>
      <c r="AF892"/>
      <c r="AG892"/>
      <c r="AH892"/>
      <c r="AI892"/>
    </row>
    <row r="893" spans="1:35" s="48" customFormat="1">
      <c r="A893" s="3"/>
      <c r="H893"/>
      <c r="J893" s="49"/>
      <c r="K893" s="49"/>
      <c r="L893" s="50"/>
      <c r="M893" s="50"/>
      <c r="N893" s="50"/>
      <c r="O893" s="50"/>
      <c r="P893" s="50"/>
      <c r="Q893" s="50"/>
      <c r="R893" s="47"/>
      <c r="S893" s="50"/>
      <c r="T893" s="50"/>
      <c r="U893" s="50"/>
      <c r="V893" s="50"/>
      <c r="W893" s="50"/>
      <c r="X893"/>
      <c r="Y893"/>
      <c r="Z893"/>
      <c r="AA893"/>
      <c r="AB893"/>
      <c r="AC893"/>
      <c r="AD893"/>
      <c r="AE893"/>
      <c r="AF893"/>
      <c r="AG893"/>
      <c r="AH893"/>
      <c r="AI893"/>
    </row>
    <row r="894" spans="1:35" s="48" customFormat="1">
      <c r="A894" s="3"/>
      <c r="H894"/>
      <c r="J894" s="49"/>
      <c r="K894" s="49"/>
      <c r="L894" s="50"/>
      <c r="M894" s="50"/>
      <c r="N894" s="50"/>
      <c r="O894" s="50"/>
      <c r="P894" s="50"/>
      <c r="Q894" s="50"/>
      <c r="R894" s="47"/>
      <c r="S894" s="50"/>
      <c r="T894" s="50"/>
      <c r="U894" s="50"/>
      <c r="V894" s="50"/>
      <c r="W894" s="50"/>
      <c r="X894"/>
      <c r="Y894"/>
      <c r="Z894"/>
      <c r="AA894"/>
      <c r="AB894"/>
      <c r="AC894"/>
      <c r="AD894"/>
      <c r="AE894"/>
      <c r="AF894"/>
      <c r="AG894"/>
      <c r="AH894"/>
      <c r="AI894"/>
    </row>
    <row r="895" spans="1:35" s="48" customFormat="1">
      <c r="A895" s="3"/>
      <c r="H895"/>
      <c r="J895" s="49"/>
      <c r="K895" s="49"/>
      <c r="L895" s="50"/>
      <c r="M895" s="50"/>
      <c r="N895" s="50"/>
      <c r="O895" s="50"/>
      <c r="P895" s="50"/>
      <c r="Q895" s="50"/>
      <c r="R895" s="47"/>
      <c r="S895" s="50"/>
      <c r="T895" s="50"/>
      <c r="U895" s="50"/>
      <c r="V895" s="50"/>
      <c r="W895" s="50"/>
      <c r="X895"/>
      <c r="Y895"/>
      <c r="Z895"/>
      <c r="AA895"/>
      <c r="AB895"/>
      <c r="AC895"/>
      <c r="AD895"/>
      <c r="AE895"/>
      <c r="AF895"/>
      <c r="AG895"/>
      <c r="AH895"/>
      <c r="AI895"/>
    </row>
    <row r="896" spans="1:35" s="48" customFormat="1">
      <c r="A896" s="3"/>
      <c r="H896"/>
      <c r="J896" s="49"/>
      <c r="K896" s="49"/>
      <c r="L896" s="50"/>
      <c r="M896" s="50"/>
      <c r="N896" s="50"/>
      <c r="O896" s="50"/>
      <c r="P896" s="50"/>
      <c r="Q896" s="50"/>
      <c r="R896" s="47"/>
      <c r="S896" s="50"/>
      <c r="T896" s="50"/>
      <c r="U896" s="50"/>
      <c r="V896" s="50"/>
      <c r="W896" s="50"/>
      <c r="X896"/>
      <c r="Y896"/>
      <c r="Z896"/>
      <c r="AA896"/>
      <c r="AB896"/>
      <c r="AC896"/>
      <c r="AD896"/>
      <c r="AE896"/>
      <c r="AF896"/>
      <c r="AG896"/>
      <c r="AH896"/>
      <c r="AI896"/>
    </row>
    <row r="897" spans="1:35" s="48" customFormat="1">
      <c r="A897" s="3"/>
      <c r="H897"/>
      <c r="J897" s="49"/>
      <c r="K897" s="49"/>
      <c r="L897" s="50"/>
      <c r="M897" s="50"/>
      <c r="N897" s="50"/>
      <c r="O897" s="50"/>
      <c r="P897" s="50"/>
      <c r="Q897" s="50"/>
      <c r="R897" s="47"/>
      <c r="S897" s="50"/>
      <c r="T897" s="50"/>
      <c r="U897" s="50"/>
      <c r="V897" s="50"/>
      <c r="W897" s="50"/>
      <c r="X897"/>
      <c r="Y897"/>
      <c r="Z897"/>
      <c r="AA897"/>
      <c r="AB897"/>
      <c r="AC897"/>
      <c r="AD897"/>
      <c r="AE897"/>
      <c r="AF897"/>
      <c r="AG897"/>
      <c r="AH897"/>
      <c r="AI897"/>
    </row>
    <row r="898" spans="1:35" s="48" customFormat="1">
      <c r="A898" s="3"/>
      <c r="H898"/>
      <c r="J898" s="49"/>
      <c r="K898" s="49"/>
      <c r="L898" s="50"/>
      <c r="M898" s="50"/>
      <c r="N898" s="50"/>
      <c r="O898" s="50"/>
      <c r="P898" s="50"/>
      <c r="Q898" s="50"/>
      <c r="R898" s="47"/>
      <c r="S898" s="50"/>
      <c r="T898" s="50"/>
      <c r="U898" s="50"/>
      <c r="V898" s="50"/>
      <c r="W898" s="50"/>
      <c r="X898"/>
      <c r="Y898"/>
      <c r="Z898"/>
      <c r="AA898"/>
      <c r="AB898"/>
      <c r="AC898"/>
      <c r="AD898"/>
      <c r="AE898"/>
      <c r="AF898"/>
      <c r="AG898"/>
      <c r="AH898"/>
      <c r="AI898"/>
    </row>
    <row r="899" spans="1:35" s="48" customFormat="1">
      <c r="A899" s="3"/>
      <c r="H899"/>
      <c r="J899" s="49"/>
      <c r="K899" s="49"/>
      <c r="L899" s="50"/>
      <c r="M899" s="50"/>
      <c r="N899" s="50"/>
      <c r="O899" s="50"/>
      <c r="P899" s="50"/>
      <c r="Q899" s="50"/>
      <c r="R899" s="47"/>
      <c r="S899" s="50"/>
      <c r="T899" s="50"/>
      <c r="U899" s="50"/>
      <c r="V899" s="50"/>
      <c r="W899" s="50"/>
      <c r="X899"/>
      <c r="Y899"/>
      <c r="Z899"/>
      <c r="AA899"/>
      <c r="AB899"/>
      <c r="AC899"/>
      <c r="AD899"/>
      <c r="AE899"/>
      <c r="AF899"/>
      <c r="AG899"/>
      <c r="AH899"/>
      <c r="AI899"/>
    </row>
    <row r="900" spans="1:35" s="48" customFormat="1">
      <c r="A900" s="3"/>
      <c r="H900"/>
      <c r="J900" s="49"/>
      <c r="K900" s="49"/>
      <c r="L900" s="50"/>
      <c r="M900" s="50"/>
      <c r="N900" s="50"/>
      <c r="O900" s="50"/>
      <c r="P900" s="50"/>
      <c r="Q900" s="50"/>
      <c r="R900" s="47"/>
      <c r="S900" s="50"/>
      <c r="T900" s="50"/>
      <c r="U900" s="50"/>
      <c r="V900" s="50"/>
      <c r="W900" s="50"/>
      <c r="X900"/>
      <c r="Y900"/>
      <c r="Z900"/>
      <c r="AA900"/>
      <c r="AB900"/>
      <c r="AC900"/>
      <c r="AD900"/>
      <c r="AE900"/>
      <c r="AF900"/>
      <c r="AG900"/>
      <c r="AH900"/>
      <c r="AI900"/>
    </row>
    <row r="901" spans="1:35" s="48" customFormat="1">
      <c r="A901" s="3"/>
      <c r="H901"/>
      <c r="J901" s="49"/>
      <c r="K901" s="49"/>
      <c r="L901" s="50"/>
      <c r="M901" s="50"/>
      <c r="N901" s="50"/>
      <c r="O901" s="50"/>
      <c r="P901" s="50"/>
      <c r="Q901" s="50"/>
      <c r="R901" s="47"/>
      <c r="S901" s="50"/>
      <c r="T901" s="50"/>
      <c r="U901" s="50"/>
      <c r="V901" s="50"/>
      <c r="W901" s="50"/>
      <c r="X901"/>
      <c r="Y901"/>
      <c r="Z901"/>
      <c r="AA901"/>
      <c r="AB901"/>
      <c r="AC901"/>
      <c r="AD901"/>
      <c r="AE901"/>
      <c r="AF901"/>
      <c r="AG901"/>
      <c r="AH901"/>
      <c r="AI901"/>
    </row>
    <row r="902" spans="1:35" s="48" customFormat="1">
      <c r="A902" s="3"/>
      <c r="H902"/>
      <c r="J902" s="49"/>
      <c r="K902" s="49"/>
      <c r="L902" s="50"/>
      <c r="M902" s="50"/>
      <c r="N902" s="50"/>
      <c r="O902" s="50"/>
      <c r="P902" s="50"/>
      <c r="Q902" s="50"/>
      <c r="R902" s="47"/>
      <c r="S902" s="50"/>
      <c r="T902" s="50"/>
      <c r="U902" s="50"/>
      <c r="V902" s="50"/>
      <c r="W902" s="50"/>
      <c r="X902"/>
      <c r="Y902"/>
      <c r="Z902"/>
      <c r="AA902"/>
      <c r="AB902"/>
      <c r="AC902"/>
      <c r="AD902"/>
      <c r="AE902"/>
      <c r="AF902"/>
      <c r="AG902"/>
      <c r="AH902"/>
      <c r="AI902"/>
    </row>
    <row r="903" spans="1:35" s="48" customFormat="1">
      <c r="A903" s="3"/>
      <c r="H903"/>
      <c r="J903" s="49"/>
      <c r="K903" s="49"/>
      <c r="L903" s="50"/>
      <c r="M903" s="50"/>
      <c r="N903" s="50"/>
      <c r="O903" s="50"/>
      <c r="P903" s="50"/>
      <c r="Q903" s="50"/>
      <c r="R903" s="47"/>
      <c r="S903" s="50"/>
      <c r="T903" s="50"/>
      <c r="U903" s="50"/>
      <c r="V903" s="50"/>
      <c r="W903" s="50"/>
      <c r="X903"/>
      <c r="Y903"/>
      <c r="Z903"/>
      <c r="AA903"/>
      <c r="AB903"/>
      <c r="AC903"/>
      <c r="AD903"/>
      <c r="AE903"/>
      <c r="AF903"/>
      <c r="AG903"/>
      <c r="AH903"/>
      <c r="AI903"/>
    </row>
    <row r="904" spans="1:35" s="48" customFormat="1">
      <c r="A904" s="3"/>
      <c r="H904"/>
      <c r="J904" s="49"/>
      <c r="K904" s="49"/>
      <c r="L904" s="50"/>
      <c r="M904" s="50"/>
      <c r="N904" s="50"/>
      <c r="O904" s="50"/>
      <c r="P904" s="50"/>
      <c r="Q904" s="50"/>
      <c r="R904" s="47"/>
      <c r="S904" s="50"/>
      <c r="T904" s="50"/>
      <c r="U904" s="50"/>
      <c r="V904" s="50"/>
      <c r="W904" s="50"/>
      <c r="X904"/>
      <c r="Y904"/>
      <c r="Z904"/>
      <c r="AA904"/>
      <c r="AB904"/>
      <c r="AC904"/>
      <c r="AD904"/>
      <c r="AE904"/>
      <c r="AF904"/>
      <c r="AG904"/>
      <c r="AH904"/>
      <c r="AI904"/>
    </row>
    <row r="905" spans="1:35" s="48" customFormat="1">
      <c r="A905" s="3"/>
      <c r="H905"/>
      <c r="J905" s="49"/>
      <c r="K905" s="49"/>
      <c r="L905" s="50"/>
      <c r="M905" s="50"/>
      <c r="N905" s="50"/>
      <c r="O905" s="50"/>
      <c r="P905" s="50"/>
      <c r="Q905" s="50"/>
      <c r="R905" s="47"/>
      <c r="S905" s="50"/>
      <c r="T905" s="50"/>
      <c r="U905" s="50"/>
      <c r="V905" s="50"/>
      <c r="W905" s="50"/>
      <c r="X905"/>
      <c r="Y905"/>
      <c r="Z905"/>
      <c r="AA905"/>
      <c r="AB905"/>
      <c r="AC905"/>
      <c r="AD905"/>
      <c r="AE905"/>
      <c r="AF905"/>
      <c r="AG905"/>
      <c r="AH905"/>
      <c r="AI905"/>
    </row>
    <row r="906" spans="1:35" s="48" customFormat="1">
      <c r="A906" s="3"/>
      <c r="H906"/>
      <c r="J906" s="49"/>
      <c r="K906" s="49"/>
      <c r="L906" s="50"/>
      <c r="M906" s="50"/>
      <c r="N906" s="50"/>
      <c r="O906" s="50"/>
      <c r="P906" s="50"/>
      <c r="Q906" s="50"/>
      <c r="R906" s="47"/>
      <c r="S906" s="50"/>
      <c r="T906" s="50"/>
      <c r="U906" s="50"/>
      <c r="V906" s="50"/>
      <c r="W906" s="50"/>
      <c r="X906"/>
      <c r="Y906"/>
      <c r="Z906"/>
      <c r="AA906"/>
      <c r="AB906"/>
      <c r="AC906"/>
      <c r="AD906"/>
      <c r="AE906"/>
      <c r="AF906"/>
      <c r="AG906"/>
      <c r="AH906"/>
      <c r="AI906"/>
    </row>
    <row r="907" spans="1:35" s="48" customFormat="1">
      <c r="A907" s="3"/>
      <c r="H907"/>
      <c r="J907" s="49"/>
      <c r="K907" s="49"/>
      <c r="L907" s="50"/>
      <c r="M907" s="50"/>
      <c r="N907" s="50"/>
      <c r="O907" s="50"/>
      <c r="P907" s="50"/>
      <c r="Q907" s="50"/>
      <c r="R907" s="47"/>
      <c r="S907" s="50"/>
      <c r="T907" s="50"/>
      <c r="U907" s="50"/>
      <c r="V907" s="50"/>
      <c r="W907" s="50"/>
      <c r="X907"/>
      <c r="Y907"/>
      <c r="Z907"/>
      <c r="AA907"/>
      <c r="AB907"/>
      <c r="AC907"/>
      <c r="AD907"/>
      <c r="AE907"/>
      <c r="AF907"/>
      <c r="AG907"/>
      <c r="AH907"/>
      <c r="AI907"/>
    </row>
    <row r="908" spans="1:35" s="48" customFormat="1">
      <c r="A908" s="3"/>
      <c r="H908"/>
      <c r="J908" s="49"/>
      <c r="K908" s="49"/>
      <c r="L908" s="50"/>
      <c r="M908" s="50"/>
      <c r="N908" s="50"/>
      <c r="O908" s="50"/>
      <c r="P908" s="50"/>
      <c r="Q908" s="50"/>
      <c r="R908" s="47"/>
      <c r="S908" s="50"/>
      <c r="T908" s="50"/>
      <c r="U908" s="50"/>
      <c r="V908" s="50"/>
      <c r="W908" s="50"/>
      <c r="X908"/>
      <c r="Y908"/>
      <c r="Z908"/>
      <c r="AA908"/>
      <c r="AB908"/>
      <c r="AC908"/>
      <c r="AD908"/>
      <c r="AE908"/>
      <c r="AF908"/>
      <c r="AG908"/>
      <c r="AH908"/>
      <c r="AI908"/>
    </row>
    <row r="909" spans="1:35" s="48" customFormat="1">
      <c r="A909" s="3"/>
      <c r="H909"/>
      <c r="J909" s="49"/>
      <c r="K909" s="49"/>
      <c r="L909" s="50"/>
      <c r="M909" s="50"/>
      <c r="N909" s="50"/>
      <c r="O909" s="50"/>
      <c r="P909" s="50"/>
      <c r="Q909" s="50"/>
      <c r="R909" s="47"/>
      <c r="S909" s="50"/>
      <c r="T909" s="50"/>
      <c r="U909" s="50"/>
      <c r="V909" s="50"/>
      <c r="W909" s="50"/>
      <c r="X909"/>
      <c r="Y909"/>
      <c r="Z909"/>
      <c r="AA909"/>
      <c r="AB909"/>
      <c r="AC909"/>
      <c r="AD909"/>
      <c r="AE909"/>
      <c r="AF909"/>
      <c r="AG909"/>
      <c r="AH909"/>
      <c r="AI909"/>
    </row>
    <row r="910" spans="1:35" s="48" customFormat="1">
      <c r="A910" s="3"/>
      <c r="H910"/>
      <c r="J910" s="49"/>
      <c r="K910" s="49"/>
      <c r="L910" s="50"/>
      <c r="M910" s="50"/>
      <c r="N910" s="50"/>
      <c r="O910" s="50"/>
      <c r="P910" s="50"/>
      <c r="Q910" s="50"/>
      <c r="R910" s="47"/>
      <c r="S910" s="50"/>
      <c r="T910" s="50"/>
      <c r="U910" s="50"/>
      <c r="V910" s="50"/>
      <c r="W910" s="50"/>
      <c r="X910"/>
      <c r="Y910"/>
      <c r="Z910"/>
      <c r="AA910"/>
      <c r="AB910"/>
      <c r="AC910"/>
      <c r="AD910"/>
      <c r="AE910"/>
      <c r="AF910"/>
      <c r="AG910"/>
      <c r="AH910"/>
      <c r="AI910"/>
    </row>
    <row r="911" spans="1:35" s="48" customFormat="1">
      <c r="A911" s="3"/>
      <c r="H911"/>
      <c r="J911" s="49"/>
      <c r="K911" s="49"/>
      <c r="L911" s="50"/>
      <c r="M911" s="50"/>
      <c r="N911" s="50"/>
      <c r="O911" s="50"/>
      <c r="P911" s="50"/>
      <c r="Q911" s="50"/>
      <c r="R911" s="47"/>
      <c r="S911" s="50"/>
      <c r="T911" s="50"/>
      <c r="U911" s="50"/>
      <c r="V911" s="50"/>
      <c r="W911" s="50"/>
      <c r="X911"/>
      <c r="Y911"/>
      <c r="Z911"/>
      <c r="AA911"/>
      <c r="AB911"/>
      <c r="AC911"/>
      <c r="AD911"/>
      <c r="AE911"/>
      <c r="AF911"/>
      <c r="AG911"/>
      <c r="AH911"/>
      <c r="AI911"/>
    </row>
    <row r="912" spans="1:35" s="48" customFormat="1">
      <c r="A912" s="3"/>
      <c r="H912"/>
      <c r="J912" s="49"/>
      <c r="K912" s="49"/>
      <c r="L912" s="50"/>
      <c r="M912" s="50"/>
      <c r="N912" s="50"/>
      <c r="O912" s="50"/>
      <c r="P912" s="50"/>
      <c r="Q912" s="50"/>
      <c r="R912" s="47"/>
      <c r="S912" s="50"/>
      <c r="T912" s="50"/>
      <c r="U912" s="50"/>
      <c r="V912" s="50"/>
      <c r="W912" s="50"/>
      <c r="X912"/>
      <c r="Y912"/>
      <c r="Z912"/>
      <c r="AA912"/>
      <c r="AB912"/>
      <c r="AC912"/>
      <c r="AD912"/>
      <c r="AE912"/>
      <c r="AF912"/>
      <c r="AG912"/>
      <c r="AH912"/>
      <c r="AI912"/>
    </row>
    <row r="913" spans="1:35" s="48" customFormat="1">
      <c r="A913" s="3"/>
      <c r="H913"/>
      <c r="J913" s="49"/>
      <c r="K913" s="49"/>
      <c r="L913" s="50"/>
      <c r="M913" s="50"/>
      <c r="N913" s="50"/>
      <c r="O913" s="50"/>
      <c r="P913" s="50"/>
      <c r="Q913" s="50"/>
      <c r="R913" s="47"/>
      <c r="S913" s="50"/>
      <c r="T913" s="50"/>
      <c r="U913" s="50"/>
      <c r="V913" s="50"/>
      <c r="W913" s="50"/>
      <c r="X913"/>
      <c r="Y913"/>
      <c r="Z913"/>
      <c r="AA913"/>
      <c r="AB913"/>
      <c r="AC913"/>
      <c r="AD913"/>
      <c r="AE913"/>
      <c r="AF913"/>
      <c r="AG913"/>
      <c r="AH913"/>
      <c r="AI913"/>
    </row>
    <row r="914" spans="1:35" s="48" customFormat="1">
      <c r="A914" s="3"/>
      <c r="H914"/>
      <c r="J914" s="49"/>
      <c r="K914" s="49"/>
      <c r="L914" s="50"/>
      <c r="M914" s="50"/>
      <c r="N914" s="50"/>
      <c r="O914" s="50"/>
      <c r="P914" s="50"/>
      <c r="Q914" s="50"/>
      <c r="R914" s="47"/>
      <c r="S914" s="50"/>
      <c r="T914" s="50"/>
      <c r="U914" s="50"/>
      <c r="V914" s="50"/>
      <c r="W914" s="50"/>
      <c r="X914"/>
      <c r="Y914"/>
      <c r="Z914"/>
      <c r="AA914"/>
      <c r="AB914"/>
      <c r="AC914"/>
      <c r="AD914"/>
      <c r="AE914"/>
      <c r="AF914"/>
      <c r="AG914"/>
      <c r="AH914"/>
      <c r="AI914"/>
    </row>
    <row r="915" spans="1:35" s="48" customFormat="1">
      <c r="A915" s="3"/>
      <c r="H915"/>
      <c r="J915" s="49"/>
      <c r="K915" s="49"/>
      <c r="L915" s="50"/>
      <c r="M915" s="50"/>
      <c r="N915" s="50"/>
      <c r="O915" s="50"/>
      <c r="P915" s="50"/>
      <c r="Q915" s="50"/>
      <c r="R915" s="47"/>
      <c r="S915" s="50"/>
      <c r="T915" s="50"/>
      <c r="U915" s="50"/>
      <c r="V915" s="50"/>
      <c r="W915" s="50"/>
      <c r="X915"/>
      <c r="Y915"/>
      <c r="Z915"/>
      <c r="AA915"/>
      <c r="AB915"/>
      <c r="AC915"/>
      <c r="AD915"/>
      <c r="AE915"/>
      <c r="AF915"/>
      <c r="AG915"/>
      <c r="AH915"/>
      <c r="AI915"/>
    </row>
    <row r="916" spans="1:35" s="48" customFormat="1">
      <c r="A916" s="3"/>
      <c r="H916"/>
      <c r="J916" s="49"/>
      <c r="K916" s="49"/>
      <c r="L916" s="50"/>
      <c r="M916" s="50"/>
      <c r="N916" s="50"/>
      <c r="O916" s="50"/>
      <c r="P916" s="50"/>
      <c r="Q916" s="50"/>
      <c r="R916" s="47"/>
      <c r="S916" s="50"/>
      <c r="T916" s="50"/>
      <c r="U916" s="50"/>
      <c r="V916" s="50"/>
      <c r="W916" s="50"/>
      <c r="X916"/>
      <c r="Y916"/>
      <c r="Z916"/>
      <c r="AA916"/>
      <c r="AB916"/>
      <c r="AC916"/>
      <c r="AD916"/>
      <c r="AE916"/>
      <c r="AF916"/>
      <c r="AG916"/>
      <c r="AH916"/>
      <c r="AI916"/>
    </row>
    <row r="917" spans="1:35" s="48" customFormat="1">
      <c r="A917" s="3"/>
      <c r="H917"/>
      <c r="J917" s="49"/>
      <c r="K917" s="49"/>
      <c r="L917" s="50"/>
      <c r="M917" s="50"/>
      <c r="N917" s="50"/>
      <c r="O917" s="50"/>
      <c r="P917" s="50"/>
      <c r="Q917" s="50"/>
      <c r="R917" s="47"/>
      <c r="S917" s="50"/>
      <c r="T917" s="50"/>
      <c r="U917" s="50"/>
      <c r="V917" s="50"/>
      <c r="W917" s="50"/>
      <c r="X917"/>
      <c r="Y917"/>
      <c r="Z917"/>
      <c r="AA917"/>
      <c r="AB917"/>
      <c r="AC917"/>
      <c r="AD917"/>
      <c r="AE917"/>
      <c r="AF917"/>
      <c r="AG917"/>
      <c r="AH917"/>
      <c r="AI917"/>
    </row>
    <row r="918" spans="1:35" s="48" customFormat="1">
      <c r="A918" s="3"/>
      <c r="H918"/>
      <c r="J918" s="49"/>
      <c r="K918" s="49"/>
      <c r="L918" s="50"/>
      <c r="M918" s="50"/>
      <c r="N918" s="50"/>
      <c r="O918" s="50"/>
      <c r="P918" s="50"/>
      <c r="Q918" s="50"/>
      <c r="R918" s="47"/>
      <c r="S918" s="50"/>
      <c r="T918" s="50"/>
      <c r="U918" s="50"/>
      <c r="V918" s="50"/>
      <c r="W918" s="50"/>
      <c r="X918"/>
      <c r="Y918"/>
      <c r="Z918"/>
      <c r="AA918"/>
      <c r="AB918"/>
      <c r="AC918"/>
      <c r="AD918"/>
      <c r="AE918"/>
      <c r="AF918"/>
      <c r="AG918"/>
      <c r="AH918"/>
      <c r="AI918"/>
    </row>
    <row r="919" spans="1:35" s="48" customFormat="1">
      <c r="A919" s="3"/>
      <c r="H919"/>
      <c r="J919" s="49"/>
      <c r="K919" s="49"/>
      <c r="L919" s="50"/>
      <c r="M919" s="50"/>
      <c r="N919" s="50"/>
      <c r="O919" s="50"/>
      <c r="P919" s="50"/>
      <c r="Q919" s="50"/>
      <c r="R919" s="47"/>
      <c r="S919" s="50"/>
      <c r="T919" s="50"/>
      <c r="U919" s="50"/>
      <c r="V919" s="50"/>
      <c r="W919" s="50"/>
      <c r="X919"/>
      <c r="Y919"/>
      <c r="Z919"/>
      <c r="AA919"/>
      <c r="AB919"/>
      <c r="AC919"/>
      <c r="AD919"/>
      <c r="AE919"/>
      <c r="AF919"/>
      <c r="AG919"/>
      <c r="AH919"/>
      <c r="AI919"/>
    </row>
    <row r="920" spans="1:35" s="48" customFormat="1">
      <c r="A920" s="3"/>
      <c r="H920"/>
      <c r="J920" s="49"/>
      <c r="K920" s="49"/>
      <c r="L920" s="50"/>
      <c r="M920" s="50"/>
      <c r="N920" s="50"/>
      <c r="O920" s="50"/>
      <c r="P920" s="50"/>
      <c r="Q920" s="50"/>
      <c r="R920" s="47"/>
      <c r="S920" s="50"/>
      <c r="T920" s="50"/>
      <c r="U920" s="50"/>
      <c r="V920" s="50"/>
      <c r="W920" s="50"/>
      <c r="X920"/>
      <c r="Y920"/>
      <c r="Z920"/>
      <c r="AA920"/>
      <c r="AB920"/>
      <c r="AC920"/>
      <c r="AD920"/>
      <c r="AE920"/>
      <c r="AF920"/>
      <c r="AG920"/>
      <c r="AH920"/>
      <c r="AI920"/>
    </row>
    <row r="921" spans="1:35" s="48" customFormat="1">
      <c r="A921" s="3"/>
      <c r="H921"/>
      <c r="J921" s="49"/>
      <c r="K921" s="49"/>
      <c r="L921" s="50"/>
      <c r="M921" s="50"/>
      <c r="N921" s="50"/>
      <c r="O921" s="50"/>
      <c r="P921" s="50"/>
      <c r="Q921" s="50"/>
      <c r="R921" s="47"/>
      <c r="S921" s="50"/>
      <c r="T921" s="50"/>
      <c r="U921" s="50"/>
      <c r="V921" s="50"/>
      <c r="W921" s="50"/>
      <c r="X921"/>
      <c r="Y921"/>
      <c r="Z921"/>
      <c r="AA921"/>
      <c r="AB921"/>
      <c r="AC921"/>
      <c r="AD921"/>
      <c r="AE921"/>
      <c r="AF921"/>
      <c r="AG921"/>
      <c r="AH921"/>
      <c r="AI921"/>
    </row>
    <row r="922" spans="1:35" s="48" customFormat="1">
      <c r="A922" s="3"/>
      <c r="H922"/>
      <c r="J922" s="49"/>
      <c r="K922" s="49"/>
      <c r="L922" s="50"/>
      <c r="M922" s="50"/>
      <c r="N922" s="50"/>
      <c r="O922" s="50"/>
      <c r="P922" s="50"/>
      <c r="Q922" s="50"/>
      <c r="R922" s="47"/>
      <c r="S922" s="50"/>
      <c r="T922" s="50"/>
      <c r="U922" s="50"/>
      <c r="V922" s="50"/>
      <c r="W922" s="50"/>
      <c r="X922"/>
      <c r="Y922"/>
      <c r="Z922"/>
      <c r="AA922"/>
      <c r="AB922"/>
      <c r="AC922"/>
      <c r="AD922"/>
      <c r="AE922"/>
      <c r="AF922"/>
      <c r="AG922"/>
      <c r="AH922"/>
      <c r="AI922"/>
    </row>
    <row r="923" spans="1:35" s="48" customFormat="1">
      <c r="A923" s="3"/>
      <c r="H923"/>
      <c r="J923" s="49"/>
      <c r="K923" s="49"/>
      <c r="L923" s="50"/>
      <c r="M923" s="50"/>
      <c r="N923" s="50"/>
      <c r="O923" s="50"/>
      <c r="P923" s="50"/>
      <c r="Q923" s="50"/>
      <c r="R923" s="47"/>
      <c r="S923" s="50"/>
      <c r="T923" s="50"/>
      <c r="U923" s="50"/>
      <c r="V923" s="50"/>
      <c r="W923" s="50"/>
      <c r="X923"/>
      <c r="Y923"/>
      <c r="Z923"/>
      <c r="AA923"/>
      <c r="AB923"/>
      <c r="AC923"/>
      <c r="AD923"/>
      <c r="AE923"/>
      <c r="AF923"/>
      <c r="AG923"/>
      <c r="AH923"/>
      <c r="AI923"/>
    </row>
    <row r="924" spans="1:35" s="48" customFormat="1">
      <c r="A924" s="3"/>
      <c r="H924"/>
      <c r="J924" s="49"/>
      <c r="K924" s="49"/>
      <c r="L924" s="50"/>
      <c r="M924" s="50"/>
      <c r="N924" s="50"/>
      <c r="O924" s="50"/>
      <c r="P924" s="50"/>
      <c r="Q924" s="50"/>
      <c r="R924" s="47"/>
      <c r="S924" s="50"/>
      <c r="T924" s="50"/>
      <c r="U924" s="50"/>
      <c r="V924" s="50"/>
      <c r="W924" s="50"/>
      <c r="X924"/>
      <c r="Y924"/>
      <c r="Z924"/>
      <c r="AA924"/>
      <c r="AB924"/>
      <c r="AC924"/>
      <c r="AD924"/>
      <c r="AE924"/>
      <c r="AF924"/>
      <c r="AG924"/>
      <c r="AH924"/>
      <c r="AI924"/>
    </row>
    <row r="925" spans="1:35" s="48" customFormat="1">
      <c r="A925" s="3"/>
      <c r="H925"/>
      <c r="J925" s="49"/>
      <c r="K925" s="49"/>
      <c r="L925" s="50"/>
      <c r="M925" s="50"/>
      <c r="N925" s="50"/>
      <c r="O925" s="50"/>
      <c r="P925" s="50"/>
      <c r="Q925" s="50"/>
      <c r="R925" s="47"/>
      <c r="S925" s="50"/>
      <c r="T925" s="50"/>
      <c r="U925" s="50"/>
      <c r="V925" s="50"/>
      <c r="W925" s="50"/>
      <c r="X925"/>
      <c r="Y925"/>
      <c r="Z925"/>
      <c r="AA925"/>
      <c r="AB925"/>
      <c r="AC925"/>
      <c r="AD925"/>
      <c r="AE925"/>
      <c r="AF925"/>
      <c r="AG925"/>
      <c r="AH925"/>
      <c r="AI925"/>
    </row>
    <row r="926" spans="1:35" s="48" customFormat="1">
      <c r="A926" s="3"/>
      <c r="H926"/>
      <c r="J926" s="49"/>
      <c r="K926" s="49"/>
      <c r="L926" s="50"/>
      <c r="M926" s="50"/>
      <c r="N926" s="50"/>
      <c r="O926" s="50"/>
      <c r="P926" s="50"/>
      <c r="Q926" s="50"/>
      <c r="R926" s="47"/>
      <c r="S926" s="50"/>
      <c r="T926" s="50"/>
      <c r="U926" s="50"/>
      <c r="V926" s="50"/>
      <c r="W926" s="50"/>
      <c r="X926"/>
      <c r="Y926"/>
      <c r="Z926"/>
      <c r="AA926"/>
      <c r="AB926"/>
      <c r="AC926"/>
      <c r="AD926"/>
      <c r="AE926"/>
      <c r="AF926"/>
      <c r="AG926"/>
      <c r="AH926"/>
      <c r="AI926"/>
    </row>
    <row r="927" spans="1:35" s="48" customFormat="1">
      <c r="A927" s="3"/>
      <c r="H927"/>
      <c r="J927" s="49"/>
      <c r="K927" s="49"/>
      <c r="L927" s="50"/>
      <c r="M927" s="50"/>
      <c r="N927" s="50"/>
      <c r="O927" s="50"/>
      <c r="P927" s="50"/>
      <c r="Q927" s="50"/>
      <c r="R927" s="47"/>
      <c r="S927" s="50"/>
      <c r="T927" s="50"/>
      <c r="U927" s="50"/>
      <c r="V927" s="50"/>
      <c r="W927" s="50"/>
      <c r="X927"/>
      <c r="Y927"/>
      <c r="Z927"/>
      <c r="AA927"/>
      <c r="AB927"/>
      <c r="AC927"/>
      <c r="AD927"/>
      <c r="AE927"/>
      <c r="AF927"/>
      <c r="AG927"/>
      <c r="AH927"/>
      <c r="AI927"/>
    </row>
    <row r="928" spans="1:35" s="48" customFormat="1">
      <c r="A928" s="3"/>
      <c r="H928"/>
      <c r="J928" s="49"/>
      <c r="K928" s="49"/>
      <c r="L928" s="50"/>
      <c r="M928" s="50"/>
      <c r="N928" s="50"/>
      <c r="O928" s="50"/>
      <c r="P928" s="50"/>
      <c r="Q928" s="50"/>
      <c r="R928" s="47"/>
      <c r="S928" s="50"/>
      <c r="T928" s="50"/>
      <c r="U928" s="50"/>
      <c r="V928" s="50"/>
      <c r="W928" s="50"/>
      <c r="X928"/>
      <c r="Y928"/>
      <c r="Z928"/>
      <c r="AA928"/>
      <c r="AB928"/>
      <c r="AC928"/>
      <c r="AD928"/>
      <c r="AE928"/>
      <c r="AF928"/>
      <c r="AG928"/>
      <c r="AH928"/>
      <c r="AI928"/>
    </row>
    <row r="929" spans="1:35" s="48" customFormat="1">
      <c r="A929" s="3"/>
      <c r="H929"/>
      <c r="J929" s="49"/>
      <c r="K929" s="49"/>
      <c r="L929" s="50"/>
      <c r="M929" s="50"/>
      <c r="N929" s="50"/>
      <c r="O929" s="50"/>
      <c r="P929" s="50"/>
      <c r="Q929" s="50"/>
      <c r="R929" s="47"/>
      <c r="S929" s="50"/>
      <c r="T929" s="50"/>
      <c r="U929" s="50"/>
      <c r="V929" s="50"/>
      <c r="W929" s="50"/>
      <c r="X929"/>
      <c r="Y929"/>
      <c r="Z929"/>
      <c r="AA929"/>
      <c r="AB929"/>
      <c r="AC929"/>
      <c r="AD929"/>
      <c r="AE929"/>
      <c r="AF929"/>
      <c r="AG929"/>
      <c r="AH929"/>
      <c r="AI929"/>
    </row>
    <row r="930" spans="1:35" s="48" customFormat="1">
      <c r="A930" s="3"/>
      <c r="H930"/>
      <c r="J930" s="49"/>
      <c r="K930" s="49"/>
      <c r="L930" s="50"/>
      <c r="M930" s="50"/>
      <c r="N930" s="50"/>
      <c r="O930" s="50"/>
      <c r="P930" s="50"/>
      <c r="Q930" s="50"/>
      <c r="R930" s="47"/>
      <c r="S930" s="50"/>
      <c r="T930" s="50"/>
      <c r="U930" s="50"/>
      <c r="V930" s="50"/>
      <c r="W930" s="50"/>
      <c r="X930"/>
      <c r="Y930"/>
      <c r="Z930"/>
      <c r="AA930"/>
      <c r="AB930"/>
      <c r="AC930"/>
      <c r="AD930"/>
      <c r="AE930"/>
      <c r="AF930"/>
      <c r="AG930"/>
      <c r="AH930"/>
      <c r="AI930"/>
    </row>
    <row r="931" spans="1:35" s="48" customFormat="1">
      <c r="A931" s="3"/>
      <c r="H931"/>
      <c r="J931" s="49"/>
      <c r="K931" s="49"/>
      <c r="L931" s="50"/>
      <c r="M931" s="50"/>
      <c r="N931" s="50"/>
      <c r="O931" s="50"/>
      <c r="P931" s="50"/>
      <c r="Q931" s="50"/>
      <c r="R931" s="47"/>
      <c r="S931" s="50"/>
      <c r="T931" s="50"/>
      <c r="U931" s="50"/>
      <c r="V931" s="50"/>
      <c r="W931" s="50"/>
      <c r="X931"/>
      <c r="Y931"/>
      <c r="Z931"/>
      <c r="AA931"/>
      <c r="AB931"/>
      <c r="AC931"/>
      <c r="AD931"/>
      <c r="AE931"/>
      <c r="AF931"/>
      <c r="AG931"/>
      <c r="AH931"/>
      <c r="AI931"/>
    </row>
    <row r="932" spans="1:35" s="48" customFormat="1">
      <c r="A932" s="3"/>
      <c r="H932"/>
      <c r="J932" s="49"/>
      <c r="K932" s="49"/>
      <c r="L932" s="50"/>
      <c r="M932" s="50"/>
      <c r="N932" s="50"/>
      <c r="O932" s="50"/>
      <c r="P932" s="50"/>
      <c r="Q932" s="50"/>
      <c r="R932" s="47"/>
      <c r="S932" s="50"/>
      <c r="T932" s="50"/>
      <c r="U932" s="50"/>
      <c r="V932" s="50"/>
      <c r="W932" s="50"/>
      <c r="X932"/>
      <c r="Y932"/>
      <c r="Z932"/>
      <c r="AA932"/>
      <c r="AB932"/>
      <c r="AC932"/>
      <c r="AD932"/>
      <c r="AE932"/>
      <c r="AF932"/>
      <c r="AG932"/>
      <c r="AH932"/>
      <c r="AI932"/>
    </row>
    <row r="933" spans="1:35" s="48" customFormat="1">
      <c r="A933" s="3"/>
      <c r="H933"/>
      <c r="J933" s="49"/>
      <c r="K933" s="49"/>
      <c r="L933" s="50"/>
      <c r="M933" s="50"/>
      <c r="N933" s="50"/>
      <c r="O933" s="50"/>
      <c r="P933" s="50"/>
      <c r="Q933" s="50"/>
      <c r="R933" s="47"/>
      <c r="S933" s="50"/>
      <c r="T933" s="50"/>
      <c r="U933" s="50"/>
      <c r="V933" s="50"/>
      <c r="W933" s="50"/>
      <c r="X933"/>
      <c r="Y933"/>
      <c r="Z933"/>
      <c r="AA933"/>
      <c r="AB933"/>
      <c r="AC933"/>
      <c r="AD933"/>
      <c r="AE933"/>
      <c r="AF933"/>
      <c r="AG933"/>
      <c r="AH933"/>
      <c r="AI933"/>
    </row>
    <row r="934" spans="1:35" s="48" customFormat="1">
      <c r="A934" s="3"/>
      <c r="H934"/>
      <c r="J934" s="49"/>
      <c r="K934" s="49"/>
      <c r="L934" s="50"/>
      <c r="M934" s="50"/>
      <c r="N934" s="50"/>
      <c r="O934" s="50"/>
      <c r="P934" s="50"/>
      <c r="Q934" s="50"/>
      <c r="R934" s="47"/>
      <c r="S934" s="50"/>
      <c r="T934" s="50"/>
      <c r="U934" s="50"/>
      <c r="V934" s="50"/>
      <c r="W934" s="50"/>
      <c r="X934"/>
      <c r="Y934"/>
      <c r="Z934"/>
      <c r="AA934"/>
      <c r="AB934"/>
      <c r="AC934"/>
      <c r="AD934"/>
      <c r="AE934"/>
      <c r="AF934"/>
      <c r="AG934"/>
      <c r="AH934"/>
      <c r="AI934"/>
    </row>
    <row r="935" spans="1:35" s="48" customFormat="1">
      <c r="A935" s="3"/>
      <c r="H935"/>
      <c r="J935" s="49"/>
      <c r="K935" s="49"/>
      <c r="L935" s="50"/>
      <c r="M935" s="50"/>
      <c r="N935" s="50"/>
      <c r="O935" s="50"/>
      <c r="P935" s="50"/>
      <c r="Q935" s="50"/>
      <c r="R935" s="47"/>
      <c r="S935" s="50"/>
      <c r="T935" s="50"/>
      <c r="U935" s="50"/>
      <c r="V935" s="50"/>
      <c r="W935" s="50"/>
      <c r="X935"/>
      <c r="Y935"/>
      <c r="Z935"/>
      <c r="AA935"/>
      <c r="AB935"/>
      <c r="AC935"/>
      <c r="AD935"/>
      <c r="AE935"/>
      <c r="AF935"/>
      <c r="AG935"/>
      <c r="AH935"/>
      <c r="AI935"/>
    </row>
    <row r="936" spans="1:35" s="48" customFormat="1">
      <c r="A936" s="3"/>
      <c r="H936"/>
      <c r="J936" s="49"/>
      <c r="K936" s="49"/>
      <c r="L936" s="50"/>
      <c r="M936" s="50"/>
      <c r="N936" s="50"/>
      <c r="O936" s="50"/>
      <c r="P936" s="50"/>
      <c r="Q936" s="50"/>
      <c r="R936" s="47"/>
      <c r="S936" s="50"/>
      <c r="T936" s="50"/>
      <c r="U936" s="50"/>
      <c r="V936" s="50"/>
      <c r="W936" s="50"/>
      <c r="X936"/>
      <c r="Y936"/>
      <c r="Z936"/>
      <c r="AA936"/>
      <c r="AB936"/>
      <c r="AC936"/>
      <c r="AD936"/>
      <c r="AE936"/>
      <c r="AF936"/>
      <c r="AG936"/>
      <c r="AH936"/>
      <c r="AI936"/>
    </row>
    <row r="937" spans="1:35" s="48" customFormat="1">
      <c r="A937" s="3"/>
      <c r="H937"/>
      <c r="J937" s="49"/>
      <c r="K937" s="49"/>
      <c r="L937" s="50"/>
      <c r="M937" s="50"/>
      <c r="N937" s="50"/>
      <c r="O937" s="50"/>
      <c r="P937" s="50"/>
      <c r="Q937" s="50"/>
      <c r="R937" s="47"/>
      <c r="S937" s="50"/>
      <c r="T937" s="50"/>
      <c r="U937" s="50"/>
      <c r="V937" s="50"/>
      <c r="W937" s="50"/>
      <c r="X937"/>
      <c r="Y937"/>
      <c r="Z937"/>
      <c r="AA937"/>
      <c r="AB937"/>
      <c r="AC937"/>
      <c r="AD937"/>
      <c r="AE937"/>
      <c r="AF937"/>
      <c r="AG937"/>
      <c r="AH937"/>
      <c r="AI937"/>
    </row>
    <row r="938" spans="1:35" s="48" customFormat="1">
      <c r="A938" s="3"/>
      <c r="H938"/>
      <c r="J938" s="49"/>
      <c r="K938" s="49"/>
      <c r="L938" s="50"/>
      <c r="M938" s="50"/>
      <c r="N938" s="50"/>
      <c r="O938" s="50"/>
      <c r="P938" s="50"/>
      <c r="Q938" s="50"/>
      <c r="R938" s="47"/>
      <c r="S938" s="50"/>
      <c r="T938" s="50"/>
      <c r="U938" s="50"/>
      <c r="V938" s="50"/>
      <c r="W938" s="50"/>
      <c r="X938"/>
      <c r="Y938"/>
      <c r="Z938"/>
      <c r="AA938"/>
      <c r="AB938"/>
      <c r="AC938"/>
      <c r="AD938"/>
      <c r="AE938"/>
      <c r="AF938"/>
      <c r="AG938"/>
      <c r="AH938"/>
      <c r="AI938"/>
    </row>
    <row r="939" spans="1:35" s="48" customFormat="1">
      <c r="A939" s="3"/>
      <c r="H939"/>
      <c r="J939" s="49"/>
      <c r="K939" s="49"/>
      <c r="L939" s="50"/>
      <c r="M939" s="50"/>
      <c r="N939" s="50"/>
      <c r="O939" s="50"/>
      <c r="P939" s="50"/>
      <c r="Q939" s="50"/>
      <c r="R939" s="47"/>
      <c r="S939" s="50"/>
      <c r="T939" s="50"/>
      <c r="U939" s="50"/>
      <c r="V939" s="50"/>
      <c r="W939" s="50"/>
      <c r="X939"/>
      <c r="Y939"/>
      <c r="Z939"/>
      <c r="AA939"/>
      <c r="AB939"/>
      <c r="AC939"/>
      <c r="AD939"/>
      <c r="AE939"/>
      <c r="AF939"/>
      <c r="AG939"/>
      <c r="AH939"/>
      <c r="AI939"/>
    </row>
    <row r="940" spans="1:35" s="48" customFormat="1">
      <c r="A940" s="3"/>
      <c r="H940"/>
      <c r="J940" s="49"/>
      <c r="K940" s="49"/>
      <c r="L940" s="50"/>
      <c r="M940" s="50"/>
      <c r="N940" s="50"/>
      <c r="O940" s="50"/>
      <c r="P940" s="50"/>
      <c r="Q940" s="50"/>
      <c r="R940" s="47"/>
      <c r="S940" s="50"/>
      <c r="T940" s="50"/>
      <c r="U940" s="50"/>
      <c r="V940" s="50"/>
      <c r="W940" s="50"/>
      <c r="X940"/>
      <c r="Y940"/>
      <c r="Z940"/>
      <c r="AA940"/>
      <c r="AB940"/>
      <c r="AC940"/>
      <c r="AD940"/>
      <c r="AE940"/>
      <c r="AF940"/>
      <c r="AG940"/>
      <c r="AH940"/>
      <c r="AI940"/>
    </row>
    <row r="941" spans="1:35" s="48" customFormat="1">
      <c r="A941" s="3"/>
      <c r="H941"/>
      <c r="J941" s="49"/>
      <c r="K941" s="49"/>
      <c r="L941" s="50"/>
      <c r="M941" s="50"/>
      <c r="N941" s="50"/>
      <c r="O941" s="50"/>
      <c r="P941" s="50"/>
      <c r="Q941" s="50"/>
      <c r="R941" s="47"/>
      <c r="S941" s="50"/>
      <c r="T941" s="50"/>
      <c r="U941" s="50"/>
      <c r="V941" s="50"/>
      <c r="W941" s="50"/>
      <c r="X941"/>
      <c r="Y941"/>
      <c r="Z941"/>
      <c r="AA941"/>
      <c r="AB941"/>
      <c r="AC941"/>
      <c r="AD941"/>
      <c r="AE941"/>
      <c r="AF941"/>
      <c r="AG941"/>
      <c r="AH941"/>
      <c r="AI941"/>
    </row>
    <row r="942" spans="1:35" s="48" customFormat="1">
      <c r="A942" s="3"/>
      <c r="H942"/>
      <c r="J942" s="49"/>
      <c r="K942" s="49"/>
      <c r="L942" s="50"/>
      <c r="M942" s="50"/>
      <c r="N942" s="50"/>
      <c r="O942" s="50"/>
      <c r="P942" s="50"/>
      <c r="Q942" s="50"/>
      <c r="R942" s="47"/>
      <c r="S942" s="50"/>
      <c r="T942" s="50"/>
      <c r="U942" s="50"/>
      <c r="V942" s="50"/>
      <c r="W942" s="50"/>
      <c r="X942"/>
      <c r="Y942"/>
      <c r="Z942"/>
      <c r="AA942"/>
      <c r="AB942"/>
      <c r="AC942"/>
      <c r="AD942"/>
      <c r="AE942"/>
      <c r="AF942"/>
      <c r="AG942"/>
      <c r="AH942"/>
      <c r="AI942"/>
    </row>
    <row r="943" spans="1:35" s="48" customFormat="1">
      <c r="A943" s="3"/>
      <c r="H943"/>
      <c r="J943" s="49"/>
      <c r="K943" s="49"/>
      <c r="L943" s="50"/>
      <c r="M943" s="50"/>
      <c r="N943" s="50"/>
      <c r="O943" s="50"/>
      <c r="P943" s="50"/>
      <c r="Q943" s="50"/>
      <c r="R943" s="47"/>
      <c r="S943" s="50"/>
      <c r="T943" s="50"/>
      <c r="U943" s="50"/>
      <c r="V943" s="50"/>
      <c r="W943" s="50"/>
      <c r="X943"/>
      <c r="Y943"/>
      <c r="Z943"/>
      <c r="AA943"/>
      <c r="AB943"/>
      <c r="AC943"/>
      <c r="AD943"/>
      <c r="AE943"/>
      <c r="AF943"/>
      <c r="AG943"/>
      <c r="AH943"/>
      <c r="AI943"/>
    </row>
    <row r="944" spans="1:35" s="48" customFormat="1">
      <c r="A944" s="3"/>
      <c r="H944"/>
      <c r="J944" s="49"/>
      <c r="K944" s="49"/>
      <c r="L944" s="50"/>
      <c r="M944" s="50"/>
      <c r="N944" s="50"/>
      <c r="O944" s="50"/>
      <c r="P944" s="50"/>
      <c r="Q944" s="50"/>
      <c r="R944" s="47"/>
      <c r="S944" s="50"/>
      <c r="T944" s="50"/>
      <c r="U944" s="50"/>
      <c r="V944" s="50"/>
      <c r="W944" s="50"/>
      <c r="X944"/>
      <c r="Y944"/>
      <c r="Z944"/>
      <c r="AA944"/>
      <c r="AB944"/>
      <c r="AC944"/>
      <c r="AD944"/>
      <c r="AE944"/>
      <c r="AF944"/>
      <c r="AG944"/>
      <c r="AH944"/>
      <c r="AI944"/>
    </row>
    <row r="945" spans="1:35" s="48" customFormat="1">
      <c r="A945" s="3"/>
      <c r="H945"/>
      <c r="J945" s="49"/>
      <c r="K945" s="49"/>
      <c r="L945" s="50"/>
      <c r="M945" s="50"/>
      <c r="N945" s="50"/>
      <c r="O945" s="50"/>
      <c r="P945" s="50"/>
      <c r="Q945" s="50"/>
      <c r="R945" s="47"/>
      <c r="S945" s="50"/>
      <c r="T945" s="50"/>
      <c r="U945" s="50"/>
      <c r="V945" s="50"/>
      <c r="W945" s="50"/>
      <c r="X945"/>
      <c r="Y945"/>
      <c r="Z945"/>
      <c r="AA945"/>
      <c r="AB945"/>
      <c r="AC945"/>
      <c r="AD945"/>
      <c r="AE945"/>
      <c r="AF945"/>
      <c r="AG945"/>
      <c r="AH945"/>
      <c r="AI945"/>
    </row>
    <row r="946" spans="1:35" s="48" customFormat="1">
      <c r="A946" s="3"/>
      <c r="H946"/>
      <c r="J946" s="49"/>
      <c r="K946" s="49"/>
      <c r="L946" s="50"/>
      <c r="M946" s="50"/>
      <c r="N946" s="50"/>
      <c r="O946" s="50"/>
      <c r="P946" s="50"/>
      <c r="Q946" s="50"/>
      <c r="R946" s="47"/>
      <c r="S946" s="50"/>
      <c r="T946" s="50"/>
      <c r="U946" s="50"/>
      <c r="V946" s="50"/>
      <c r="W946" s="50"/>
      <c r="X946"/>
      <c r="Y946"/>
      <c r="Z946"/>
      <c r="AA946"/>
      <c r="AB946"/>
      <c r="AC946"/>
      <c r="AD946"/>
      <c r="AE946"/>
      <c r="AF946"/>
      <c r="AG946"/>
      <c r="AH946"/>
      <c r="AI946"/>
    </row>
    <row r="947" spans="1:35" s="48" customFormat="1">
      <c r="A947" s="3"/>
      <c r="H947"/>
      <c r="J947" s="49"/>
      <c r="K947" s="49"/>
      <c r="L947" s="50"/>
      <c r="M947" s="50"/>
      <c r="N947" s="50"/>
      <c r="O947" s="50"/>
      <c r="P947" s="50"/>
      <c r="Q947" s="50"/>
      <c r="R947" s="47"/>
      <c r="S947" s="50"/>
      <c r="T947" s="50"/>
      <c r="U947" s="50"/>
      <c r="V947" s="50"/>
      <c r="W947" s="50"/>
      <c r="X947"/>
      <c r="Y947"/>
      <c r="Z947"/>
      <c r="AA947"/>
      <c r="AB947"/>
      <c r="AC947"/>
      <c r="AD947"/>
      <c r="AE947"/>
      <c r="AF947"/>
      <c r="AG947"/>
      <c r="AH947"/>
      <c r="AI947"/>
    </row>
    <row r="948" spans="1:35" s="48" customFormat="1">
      <c r="A948" s="3"/>
      <c r="H948"/>
      <c r="J948" s="49"/>
      <c r="K948" s="49"/>
      <c r="L948" s="50"/>
      <c r="M948" s="50"/>
      <c r="N948" s="50"/>
      <c r="O948" s="50"/>
      <c r="P948" s="50"/>
      <c r="Q948" s="50"/>
      <c r="R948" s="47"/>
      <c r="S948" s="50"/>
      <c r="T948" s="50"/>
      <c r="U948" s="50"/>
      <c r="V948" s="50"/>
      <c r="W948" s="50"/>
      <c r="X948"/>
      <c r="Y948"/>
      <c r="Z948"/>
      <c r="AA948"/>
      <c r="AB948"/>
      <c r="AC948"/>
      <c r="AD948"/>
      <c r="AE948"/>
      <c r="AF948"/>
      <c r="AG948"/>
      <c r="AH948"/>
      <c r="AI948"/>
    </row>
    <row r="949" spans="1:35" s="48" customFormat="1">
      <c r="A949" s="3"/>
      <c r="H949"/>
      <c r="J949" s="49"/>
      <c r="K949" s="49"/>
      <c r="L949" s="50"/>
      <c r="M949" s="50"/>
      <c r="N949" s="50"/>
      <c r="O949" s="50"/>
      <c r="P949" s="50"/>
      <c r="Q949" s="50"/>
      <c r="R949" s="47"/>
      <c r="S949" s="50"/>
      <c r="T949" s="50"/>
      <c r="U949" s="50"/>
      <c r="V949" s="50"/>
      <c r="W949" s="50"/>
      <c r="X949"/>
      <c r="Y949"/>
      <c r="Z949"/>
      <c r="AA949"/>
      <c r="AB949"/>
      <c r="AC949"/>
      <c r="AD949"/>
      <c r="AE949"/>
      <c r="AF949"/>
      <c r="AG949"/>
      <c r="AH949"/>
      <c r="AI949"/>
    </row>
    <row r="950" spans="1:35" s="48" customFormat="1">
      <c r="A950" s="3"/>
      <c r="H950"/>
      <c r="J950" s="49"/>
      <c r="K950" s="49"/>
      <c r="L950" s="50"/>
      <c r="M950" s="50"/>
      <c r="N950" s="50"/>
      <c r="O950" s="50"/>
      <c r="P950" s="50"/>
      <c r="Q950" s="50"/>
      <c r="R950" s="47"/>
      <c r="S950" s="50"/>
      <c r="T950" s="50"/>
      <c r="U950" s="50"/>
      <c r="V950" s="50"/>
      <c r="W950" s="50"/>
      <c r="X950"/>
      <c r="Y950"/>
      <c r="Z950"/>
      <c r="AA950"/>
      <c r="AB950"/>
      <c r="AC950"/>
      <c r="AD950"/>
      <c r="AE950"/>
      <c r="AF950"/>
      <c r="AG950"/>
      <c r="AH950"/>
      <c r="AI950"/>
    </row>
    <row r="951" spans="1:35" s="48" customFormat="1">
      <c r="A951" s="3"/>
      <c r="H951"/>
      <c r="J951" s="49"/>
      <c r="K951" s="49"/>
      <c r="L951" s="50"/>
      <c r="M951" s="50"/>
      <c r="N951" s="50"/>
      <c r="O951" s="50"/>
      <c r="P951" s="50"/>
      <c r="Q951" s="50"/>
      <c r="R951" s="47"/>
      <c r="S951" s="50"/>
      <c r="T951" s="50"/>
      <c r="U951" s="50"/>
      <c r="V951" s="50"/>
      <c r="W951" s="50"/>
      <c r="X951"/>
      <c r="Y951"/>
      <c r="Z951"/>
      <c r="AA951"/>
      <c r="AB951"/>
      <c r="AC951"/>
      <c r="AD951"/>
      <c r="AE951"/>
      <c r="AF951"/>
      <c r="AG951"/>
      <c r="AH951"/>
      <c r="AI951"/>
    </row>
    <row r="952" spans="1:35" s="48" customFormat="1">
      <c r="A952" s="3"/>
      <c r="H952"/>
      <c r="J952" s="49"/>
      <c r="K952" s="49"/>
      <c r="L952" s="50"/>
      <c r="M952" s="50"/>
      <c r="N952" s="50"/>
      <c r="O952" s="50"/>
      <c r="P952" s="50"/>
      <c r="Q952" s="50"/>
      <c r="R952" s="47"/>
      <c r="S952" s="50"/>
      <c r="T952" s="50"/>
      <c r="U952" s="50"/>
      <c r="V952" s="50"/>
      <c r="W952" s="50"/>
      <c r="X952"/>
      <c r="Y952"/>
      <c r="Z952"/>
      <c r="AA952"/>
      <c r="AB952"/>
      <c r="AC952"/>
      <c r="AD952"/>
      <c r="AE952"/>
      <c r="AF952"/>
      <c r="AG952"/>
      <c r="AH952"/>
      <c r="AI952"/>
    </row>
    <row r="953" spans="1:35" s="48" customFormat="1">
      <c r="A953" s="3"/>
      <c r="H953"/>
      <c r="J953" s="49"/>
      <c r="K953" s="49"/>
      <c r="L953" s="50"/>
      <c r="M953" s="50"/>
      <c r="N953" s="50"/>
      <c r="O953" s="50"/>
      <c r="P953" s="50"/>
      <c r="Q953" s="50"/>
      <c r="R953" s="47"/>
      <c r="S953" s="50"/>
      <c r="T953" s="50"/>
      <c r="U953" s="50"/>
      <c r="V953" s="50"/>
      <c r="W953" s="50"/>
      <c r="X953"/>
      <c r="Y953"/>
      <c r="Z953"/>
      <c r="AA953"/>
      <c r="AB953"/>
      <c r="AC953"/>
      <c r="AD953"/>
      <c r="AE953"/>
      <c r="AF953"/>
      <c r="AG953"/>
      <c r="AH953"/>
      <c r="AI953"/>
    </row>
    <row r="954" spans="1:35" s="48" customFormat="1">
      <c r="A954" s="3"/>
      <c r="H954"/>
      <c r="J954" s="49"/>
      <c r="K954" s="49"/>
      <c r="L954" s="50"/>
      <c r="M954" s="50"/>
      <c r="N954" s="50"/>
      <c r="O954" s="50"/>
      <c r="P954" s="50"/>
      <c r="Q954" s="50"/>
      <c r="R954" s="47"/>
      <c r="S954" s="50"/>
      <c r="T954" s="50"/>
      <c r="U954" s="50"/>
      <c r="V954" s="50"/>
      <c r="W954" s="50"/>
      <c r="X954"/>
      <c r="Y954"/>
      <c r="Z954"/>
      <c r="AA954"/>
      <c r="AB954"/>
      <c r="AC954"/>
      <c r="AD954"/>
      <c r="AE954"/>
      <c r="AF954"/>
      <c r="AG954"/>
      <c r="AH954"/>
      <c r="AI954"/>
    </row>
    <row r="955" spans="1:35" s="48" customFormat="1">
      <c r="A955" s="3"/>
      <c r="H955"/>
      <c r="J955" s="49"/>
      <c r="K955" s="49"/>
      <c r="L955" s="50"/>
      <c r="M955" s="50"/>
      <c r="N955" s="50"/>
      <c r="O955" s="50"/>
      <c r="P955" s="50"/>
      <c r="Q955" s="50"/>
      <c r="R955" s="47"/>
      <c r="S955" s="50"/>
      <c r="T955" s="50"/>
      <c r="U955" s="50"/>
      <c r="V955" s="50"/>
      <c r="W955" s="50"/>
      <c r="X955"/>
      <c r="Y955"/>
      <c r="Z955"/>
      <c r="AA955"/>
      <c r="AB955"/>
      <c r="AC955"/>
      <c r="AD955"/>
      <c r="AE955"/>
      <c r="AF955"/>
      <c r="AG955"/>
      <c r="AH955"/>
      <c r="AI955"/>
    </row>
    <row r="956" spans="1:35" s="48" customFormat="1">
      <c r="A956" s="3"/>
      <c r="H956"/>
      <c r="J956" s="49"/>
      <c r="K956" s="49"/>
      <c r="L956" s="50"/>
      <c r="M956" s="50"/>
      <c r="N956" s="50"/>
      <c r="O956" s="50"/>
      <c r="P956" s="50"/>
      <c r="Q956" s="50"/>
      <c r="R956" s="47"/>
      <c r="S956" s="50"/>
      <c r="T956" s="50"/>
      <c r="U956" s="50"/>
      <c r="V956" s="50"/>
      <c r="W956" s="50"/>
      <c r="X956"/>
      <c r="Y956"/>
      <c r="Z956"/>
      <c r="AA956"/>
      <c r="AB956"/>
      <c r="AC956"/>
      <c r="AD956"/>
      <c r="AE956"/>
      <c r="AF956"/>
      <c r="AG956"/>
      <c r="AH956"/>
      <c r="AI956"/>
    </row>
    <row r="957" spans="1:35" s="48" customFormat="1">
      <c r="A957" s="3"/>
      <c r="H957"/>
      <c r="J957" s="49"/>
      <c r="K957" s="49"/>
      <c r="L957" s="50"/>
      <c r="M957" s="50"/>
      <c r="N957" s="50"/>
      <c r="O957" s="50"/>
      <c r="P957" s="50"/>
      <c r="Q957" s="50"/>
      <c r="R957" s="47"/>
      <c r="S957" s="50"/>
      <c r="T957" s="50"/>
      <c r="U957" s="50"/>
      <c r="V957" s="50"/>
      <c r="W957" s="50"/>
      <c r="X957"/>
      <c r="Y957"/>
      <c r="Z957"/>
      <c r="AA957"/>
      <c r="AB957"/>
      <c r="AC957"/>
      <c r="AD957"/>
      <c r="AE957"/>
      <c r="AF957"/>
      <c r="AG957"/>
      <c r="AH957"/>
      <c r="AI957"/>
    </row>
    <row r="958" spans="1:35" s="48" customFormat="1">
      <c r="A958" s="3"/>
      <c r="H958"/>
      <c r="J958" s="49"/>
      <c r="K958" s="49"/>
      <c r="L958" s="50"/>
      <c r="M958" s="50"/>
      <c r="N958" s="50"/>
      <c r="O958" s="50"/>
      <c r="P958" s="50"/>
      <c r="Q958" s="50"/>
      <c r="R958" s="47"/>
      <c r="S958" s="50"/>
      <c r="T958" s="50"/>
      <c r="U958" s="50"/>
      <c r="V958" s="50"/>
      <c r="W958" s="50"/>
      <c r="X958"/>
      <c r="Y958"/>
      <c r="Z958"/>
      <c r="AA958"/>
      <c r="AB958"/>
      <c r="AC958"/>
      <c r="AD958"/>
      <c r="AE958"/>
      <c r="AF958"/>
      <c r="AG958"/>
      <c r="AH958"/>
      <c r="AI958"/>
    </row>
    <row r="959" spans="1:35" s="48" customFormat="1">
      <c r="A959" s="3"/>
      <c r="H959"/>
      <c r="J959" s="49"/>
      <c r="K959" s="49"/>
      <c r="L959" s="50"/>
      <c r="M959" s="50"/>
      <c r="N959" s="50"/>
      <c r="O959" s="50"/>
      <c r="P959" s="50"/>
      <c r="Q959" s="50"/>
      <c r="R959" s="47"/>
      <c r="S959" s="50"/>
      <c r="T959" s="50"/>
      <c r="U959" s="50"/>
      <c r="V959" s="50"/>
      <c r="W959" s="50"/>
      <c r="X959"/>
      <c r="Y959"/>
      <c r="Z959"/>
      <c r="AA959"/>
      <c r="AB959"/>
      <c r="AC959"/>
      <c r="AD959"/>
      <c r="AE959"/>
      <c r="AF959"/>
      <c r="AG959"/>
      <c r="AH959"/>
      <c r="AI959"/>
    </row>
    <row r="960" spans="1:35" s="48" customFormat="1">
      <c r="A960" s="3"/>
      <c r="H960"/>
      <c r="J960" s="49"/>
      <c r="K960" s="49"/>
      <c r="L960" s="50"/>
      <c r="M960" s="50"/>
      <c r="N960" s="50"/>
      <c r="O960" s="50"/>
      <c r="P960" s="50"/>
      <c r="Q960" s="50"/>
      <c r="R960" s="47"/>
      <c r="S960" s="50"/>
      <c r="T960" s="50"/>
      <c r="U960" s="50"/>
      <c r="V960" s="50"/>
      <c r="W960" s="50"/>
      <c r="X960"/>
      <c r="Y960"/>
      <c r="Z960"/>
      <c r="AA960"/>
      <c r="AB960"/>
      <c r="AC960"/>
      <c r="AD960"/>
      <c r="AE960"/>
      <c r="AF960"/>
      <c r="AG960"/>
      <c r="AH960"/>
      <c r="AI960"/>
    </row>
    <row r="961" spans="1:35" s="48" customFormat="1">
      <c r="A961" s="3"/>
      <c r="H961"/>
      <c r="J961" s="49"/>
      <c r="K961" s="49"/>
      <c r="L961" s="50"/>
      <c r="M961" s="50"/>
      <c r="N961" s="50"/>
      <c r="O961" s="50"/>
      <c r="P961" s="50"/>
      <c r="Q961" s="50"/>
      <c r="R961" s="47"/>
      <c r="S961" s="50"/>
      <c r="T961" s="50"/>
      <c r="U961" s="50"/>
      <c r="V961" s="50"/>
      <c r="W961" s="50"/>
      <c r="X961"/>
      <c r="Y961"/>
      <c r="Z961"/>
      <c r="AA961"/>
      <c r="AB961"/>
      <c r="AC961"/>
      <c r="AD961"/>
      <c r="AE961"/>
      <c r="AF961"/>
      <c r="AG961"/>
      <c r="AH961"/>
      <c r="AI961"/>
    </row>
    <row r="962" spans="1:35" s="48" customFormat="1">
      <c r="A962" s="3"/>
      <c r="H962"/>
      <c r="J962" s="49"/>
      <c r="K962" s="49"/>
      <c r="L962" s="50"/>
      <c r="M962" s="50"/>
      <c r="N962" s="50"/>
      <c r="O962" s="50"/>
      <c r="P962" s="50"/>
      <c r="Q962" s="50"/>
      <c r="R962" s="47"/>
      <c r="S962" s="50"/>
      <c r="T962" s="50"/>
      <c r="U962" s="50"/>
      <c r="V962" s="50"/>
      <c r="W962" s="50"/>
      <c r="X962"/>
      <c r="Y962"/>
      <c r="Z962"/>
      <c r="AA962"/>
      <c r="AB962"/>
      <c r="AC962"/>
      <c r="AD962"/>
      <c r="AE962"/>
      <c r="AF962"/>
      <c r="AG962"/>
      <c r="AH962"/>
      <c r="AI962"/>
    </row>
    <row r="963" spans="1:35" s="48" customFormat="1">
      <c r="A963" s="3"/>
      <c r="H963"/>
      <c r="J963" s="49"/>
      <c r="K963" s="49"/>
      <c r="L963" s="50"/>
      <c r="M963" s="50"/>
      <c r="N963" s="50"/>
      <c r="O963" s="50"/>
      <c r="P963" s="50"/>
      <c r="Q963" s="50"/>
      <c r="R963" s="47"/>
      <c r="S963" s="50"/>
      <c r="T963" s="50"/>
      <c r="U963" s="50"/>
      <c r="V963" s="50"/>
      <c r="W963" s="50"/>
      <c r="X963"/>
      <c r="Y963"/>
      <c r="Z963"/>
      <c r="AA963"/>
      <c r="AB963"/>
      <c r="AC963"/>
      <c r="AD963"/>
      <c r="AE963"/>
      <c r="AF963"/>
      <c r="AG963"/>
      <c r="AH963"/>
      <c r="AI963"/>
    </row>
    <row r="964" spans="1:35" s="48" customFormat="1">
      <c r="A964" s="3"/>
      <c r="H964"/>
      <c r="J964" s="49"/>
      <c r="K964" s="49"/>
      <c r="L964" s="50"/>
      <c r="M964" s="50"/>
      <c r="N964" s="50"/>
      <c r="O964" s="50"/>
      <c r="P964" s="50"/>
      <c r="Q964" s="50"/>
      <c r="R964" s="47"/>
      <c r="S964" s="50"/>
      <c r="T964" s="50"/>
      <c r="U964" s="50"/>
      <c r="V964" s="50"/>
      <c r="W964" s="50"/>
      <c r="X964"/>
      <c r="Y964"/>
      <c r="Z964"/>
      <c r="AA964"/>
      <c r="AB964"/>
      <c r="AC964"/>
      <c r="AD964"/>
      <c r="AE964"/>
      <c r="AF964"/>
      <c r="AG964"/>
      <c r="AH964"/>
      <c r="AI964"/>
    </row>
    <row r="965" spans="1:35" s="48" customFormat="1">
      <c r="A965" s="3"/>
      <c r="H965"/>
      <c r="J965" s="49"/>
      <c r="K965" s="49"/>
      <c r="L965" s="50"/>
      <c r="M965" s="50"/>
      <c r="N965" s="50"/>
      <c r="O965" s="50"/>
      <c r="P965" s="50"/>
      <c r="Q965" s="50"/>
      <c r="R965" s="47"/>
      <c r="S965" s="50"/>
      <c r="T965" s="50"/>
      <c r="U965" s="50"/>
      <c r="V965" s="50"/>
      <c r="W965" s="50"/>
      <c r="X965"/>
      <c r="Y965"/>
      <c r="Z965"/>
      <c r="AA965"/>
      <c r="AB965"/>
      <c r="AC965"/>
      <c r="AD965"/>
      <c r="AE965"/>
      <c r="AF965"/>
      <c r="AG965"/>
      <c r="AH965"/>
      <c r="AI965"/>
    </row>
    <row r="966" spans="1:35" s="48" customFormat="1">
      <c r="A966" s="3"/>
      <c r="H966"/>
      <c r="J966" s="49"/>
      <c r="K966" s="49"/>
      <c r="L966" s="50"/>
      <c r="M966" s="50"/>
      <c r="N966" s="50"/>
      <c r="O966" s="50"/>
      <c r="P966" s="50"/>
      <c r="Q966" s="50"/>
      <c r="R966" s="47"/>
      <c r="S966" s="50"/>
      <c r="T966" s="50"/>
      <c r="U966" s="50"/>
      <c r="V966" s="50"/>
      <c r="W966" s="50"/>
      <c r="X966"/>
      <c r="Y966"/>
      <c r="Z966"/>
      <c r="AA966"/>
      <c r="AB966"/>
      <c r="AC966"/>
      <c r="AD966"/>
      <c r="AE966"/>
      <c r="AF966"/>
      <c r="AG966"/>
      <c r="AH966"/>
      <c r="AI966"/>
    </row>
    <row r="967" spans="1:35" s="48" customFormat="1">
      <c r="A967" s="3"/>
      <c r="H967"/>
      <c r="J967" s="49"/>
      <c r="K967" s="49"/>
      <c r="L967" s="50"/>
      <c r="M967" s="50"/>
      <c r="N967" s="50"/>
      <c r="O967" s="50"/>
      <c r="P967" s="50"/>
      <c r="Q967" s="50"/>
      <c r="R967" s="47"/>
      <c r="S967" s="50"/>
      <c r="T967" s="50"/>
      <c r="U967" s="50"/>
      <c r="V967" s="50"/>
      <c r="W967" s="50"/>
      <c r="X967"/>
      <c r="Y967"/>
      <c r="Z967"/>
      <c r="AA967"/>
      <c r="AB967"/>
      <c r="AC967"/>
      <c r="AD967"/>
      <c r="AE967"/>
      <c r="AF967"/>
      <c r="AG967"/>
      <c r="AH967"/>
      <c r="AI967"/>
    </row>
    <row r="968" spans="1:35" s="48" customFormat="1">
      <c r="A968" s="3"/>
      <c r="H968"/>
      <c r="J968" s="49"/>
      <c r="K968" s="49"/>
      <c r="L968" s="50"/>
      <c r="M968" s="50"/>
      <c r="N968" s="50"/>
      <c r="O968" s="50"/>
      <c r="P968" s="50"/>
      <c r="Q968" s="50"/>
      <c r="R968" s="47"/>
      <c r="S968" s="50"/>
      <c r="T968" s="50"/>
      <c r="U968" s="50"/>
      <c r="V968" s="50"/>
      <c r="W968" s="50"/>
      <c r="X968"/>
      <c r="Y968"/>
      <c r="Z968"/>
      <c r="AA968"/>
      <c r="AB968"/>
      <c r="AC968"/>
      <c r="AD968"/>
      <c r="AE968"/>
      <c r="AF968"/>
      <c r="AG968"/>
      <c r="AH968"/>
      <c r="AI968"/>
    </row>
    <row r="969" spans="1:35" s="48" customFormat="1">
      <c r="A969" s="3"/>
      <c r="H969"/>
      <c r="J969" s="49"/>
      <c r="K969" s="49"/>
      <c r="L969" s="50"/>
      <c r="M969" s="50"/>
      <c r="N969" s="50"/>
      <c r="O969" s="50"/>
      <c r="P969" s="50"/>
      <c r="Q969" s="50"/>
      <c r="R969" s="47"/>
      <c r="S969" s="50"/>
      <c r="T969" s="50"/>
      <c r="U969" s="50"/>
      <c r="V969" s="50"/>
      <c r="W969" s="50"/>
      <c r="X969"/>
      <c r="Y969"/>
      <c r="Z969"/>
      <c r="AA969"/>
      <c r="AB969"/>
      <c r="AC969"/>
      <c r="AD969"/>
      <c r="AE969"/>
      <c r="AF969"/>
      <c r="AG969"/>
      <c r="AH969"/>
      <c r="AI969"/>
    </row>
    <row r="970" spans="1:35" s="48" customFormat="1">
      <c r="A970" s="3"/>
      <c r="H970"/>
      <c r="J970" s="49"/>
      <c r="K970" s="49"/>
      <c r="L970" s="50"/>
      <c r="M970" s="50"/>
      <c r="N970" s="50"/>
      <c r="O970" s="50"/>
      <c r="P970" s="50"/>
      <c r="Q970" s="50"/>
      <c r="R970" s="47"/>
      <c r="S970" s="50"/>
      <c r="T970" s="50"/>
      <c r="U970" s="50"/>
      <c r="V970" s="50"/>
      <c r="W970" s="50"/>
      <c r="X970"/>
      <c r="Y970"/>
      <c r="Z970"/>
      <c r="AA970"/>
      <c r="AB970"/>
      <c r="AC970"/>
      <c r="AD970"/>
      <c r="AE970"/>
      <c r="AF970"/>
      <c r="AG970"/>
      <c r="AH970"/>
      <c r="AI970"/>
    </row>
    <row r="971" spans="1:35" s="48" customFormat="1">
      <c r="A971" s="3"/>
      <c r="H971"/>
      <c r="J971" s="49"/>
      <c r="K971" s="49"/>
      <c r="L971" s="50"/>
      <c r="M971" s="50"/>
      <c r="N971" s="50"/>
      <c r="O971" s="50"/>
      <c r="P971" s="50"/>
      <c r="Q971" s="50"/>
      <c r="R971" s="47"/>
      <c r="S971" s="50"/>
      <c r="T971" s="50"/>
      <c r="U971" s="50"/>
      <c r="V971" s="50"/>
      <c r="W971" s="50"/>
      <c r="X971"/>
      <c r="Y971"/>
      <c r="Z971"/>
      <c r="AA971"/>
      <c r="AB971"/>
      <c r="AC971"/>
      <c r="AD971"/>
      <c r="AE971"/>
      <c r="AF971"/>
      <c r="AG971"/>
      <c r="AH971"/>
      <c r="AI971"/>
    </row>
    <row r="972" spans="1:35" s="48" customFormat="1">
      <c r="A972" s="3"/>
      <c r="H972"/>
      <c r="J972" s="49"/>
      <c r="K972" s="49"/>
      <c r="L972" s="50"/>
      <c r="M972" s="50"/>
      <c r="N972" s="50"/>
      <c r="O972" s="50"/>
      <c r="P972" s="50"/>
      <c r="Q972" s="50"/>
      <c r="R972" s="47"/>
      <c r="S972" s="50"/>
      <c r="T972" s="50"/>
      <c r="U972" s="50"/>
      <c r="V972" s="50"/>
      <c r="W972" s="50"/>
      <c r="X972"/>
      <c r="Y972"/>
      <c r="Z972"/>
      <c r="AA972"/>
      <c r="AB972"/>
      <c r="AC972"/>
      <c r="AD972"/>
      <c r="AE972"/>
      <c r="AF972"/>
      <c r="AG972"/>
      <c r="AH972"/>
      <c r="AI972"/>
    </row>
    <row r="973" spans="1:35" s="48" customFormat="1">
      <c r="A973" s="3"/>
      <c r="H973"/>
      <c r="J973" s="49"/>
      <c r="K973" s="49"/>
      <c r="L973" s="50"/>
      <c r="M973" s="50"/>
      <c r="N973" s="50"/>
      <c r="O973" s="50"/>
      <c r="P973" s="50"/>
      <c r="Q973" s="50"/>
      <c r="R973" s="47"/>
      <c r="S973" s="50"/>
      <c r="T973" s="50"/>
      <c r="U973" s="50"/>
      <c r="V973" s="50"/>
      <c r="W973" s="50"/>
      <c r="X973"/>
      <c r="Y973"/>
      <c r="Z973"/>
      <c r="AA973"/>
      <c r="AB973"/>
      <c r="AC973"/>
      <c r="AD973"/>
      <c r="AE973"/>
      <c r="AF973"/>
      <c r="AG973"/>
      <c r="AH973"/>
      <c r="AI973"/>
    </row>
    <row r="974" spans="1:35" s="48" customFormat="1">
      <c r="A974" s="3"/>
      <c r="H974"/>
      <c r="J974" s="49"/>
      <c r="K974" s="49"/>
      <c r="L974" s="50"/>
      <c r="M974" s="50"/>
      <c r="N974" s="50"/>
      <c r="O974" s="50"/>
      <c r="P974" s="50"/>
      <c r="Q974" s="50"/>
      <c r="R974" s="47"/>
      <c r="S974" s="50"/>
      <c r="T974" s="50"/>
      <c r="U974" s="50"/>
      <c r="V974" s="50"/>
      <c r="W974" s="50"/>
      <c r="X974"/>
      <c r="Y974"/>
      <c r="Z974"/>
      <c r="AA974"/>
      <c r="AB974"/>
      <c r="AC974"/>
      <c r="AD974"/>
      <c r="AE974"/>
      <c r="AF974"/>
      <c r="AG974"/>
      <c r="AH974"/>
      <c r="AI974"/>
    </row>
    <row r="975" spans="1:35" s="48" customFormat="1">
      <c r="A975" s="3"/>
      <c r="H975"/>
      <c r="J975" s="49"/>
      <c r="K975" s="49"/>
      <c r="L975" s="50"/>
      <c r="M975" s="50"/>
      <c r="N975" s="50"/>
      <c r="O975" s="50"/>
      <c r="P975" s="50"/>
      <c r="Q975" s="50"/>
      <c r="R975" s="47"/>
      <c r="S975" s="50"/>
      <c r="T975" s="50"/>
      <c r="U975" s="50"/>
      <c r="V975" s="50"/>
      <c r="W975" s="50"/>
      <c r="X975"/>
      <c r="Y975"/>
      <c r="Z975"/>
      <c r="AA975"/>
      <c r="AB975"/>
      <c r="AC975"/>
      <c r="AD975"/>
      <c r="AE975"/>
      <c r="AF975"/>
      <c r="AG975"/>
      <c r="AH975"/>
      <c r="AI975"/>
    </row>
    <row r="976" spans="1:35" s="48" customFormat="1">
      <c r="A976" s="3"/>
      <c r="H976"/>
      <c r="J976" s="49"/>
      <c r="K976" s="49"/>
      <c r="L976" s="50"/>
      <c r="M976" s="50"/>
      <c r="N976" s="50"/>
      <c r="O976" s="50"/>
      <c r="P976" s="50"/>
      <c r="Q976" s="50"/>
      <c r="R976" s="47"/>
      <c r="S976" s="50"/>
      <c r="T976" s="50"/>
      <c r="U976" s="50"/>
      <c r="V976" s="50"/>
      <c r="W976" s="50"/>
      <c r="X976"/>
      <c r="Y976"/>
      <c r="Z976"/>
      <c r="AA976"/>
      <c r="AB976"/>
      <c r="AC976"/>
      <c r="AD976"/>
      <c r="AE976"/>
      <c r="AF976"/>
      <c r="AG976"/>
      <c r="AH976"/>
      <c r="AI976"/>
    </row>
    <row r="977" spans="1:35" s="48" customFormat="1">
      <c r="A977" s="3"/>
      <c r="H977"/>
      <c r="J977" s="49"/>
      <c r="K977" s="49"/>
      <c r="L977" s="50"/>
      <c r="M977" s="50"/>
      <c r="N977" s="50"/>
      <c r="O977" s="50"/>
      <c r="P977" s="50"/>
      <c r="Q977" s="50"/>
      <c r="R977" s="47"/>
      <c r="S977" s="50"/>
      <c r="T977" s="50"/>
      <c r="U977" s="50"/>
      <c r="V977" s="50"/>
      <c r="W977" s="50"/>
      <c r="X977"/>
      <c r="Y977"/>
      <c r="Z977"/>
      <c r="AA977"/>
      <c r="AB977"/>
      <c r="AC977"/>
      <c r="AD977"/>
      <c r="AE977"/>
      <c r="AF977"/>
      <c r="AG977"/>
      <c r="AH977"/>
      <c r="AI977"/>
    </row>
    <row r="978" spans="1:35" s="48" customFormat="1">
      <c r="A978" s="3"/>
      <c r="H978"/>
      <c r="J978" s="49"/>
      <c r="K978" s="49"/>
      <c r="L978" s="50"/>
      <c r="M978" s="50"/>
      <c r="N978" s="50"/>
      <c r="O978" s="50"/>
      <c r="P978" s="50"/>
      <c r="Q978" s="50"/>
      <c r="R978" s="47"/>
      <c r="S978" s="50"/>
      <c r="T978" s="50"/>
      <c r="U978" s="50"/>
      <c r="V978" s="50"/>
      <c r="W978" s="50"/>
      <c r="X978"/>
      <c r="Y978"/>
      <c r="Z978"/>
      <c r="AA978"/>
      <c r="AB978"/>
      <c r="AC978"/>
      <c r="AD978"/>
      <c r="AE978"/>
      <c r="AF978"/>
      <c r="AG978"/>
      <c r="AH978"/>
      <c r="AI978"/>
    </row>
    <row r="979" spans="1:35" s="48" customFormat="1">
      <c r="A979" s="3"/>
      <c r="H979"/>
      <c r="J979" s="49"/>
      <c r="K979" s="49"/>
      <c r="L979" s="50"/>
      <c r="M979" s="50"/>
      <c r="N979" s="50"/>
      <c r="O979" s="50"/>
      <c r="P979" s="50"/>
      <c r="Q979" s="50"/>
      <c r="R979" s="47"/>
      <c r="S979" s="50"/>
      <c r="T979" s="50"/>
      <c r="U979" s="50"/>
      <c r="V979" s="50"/>
      <c r="W979" s="50"/>
      <c r="X979"/>
      <c r="Y979"/>
      <c r="Z979"/>
      <c r="AA979"/>
      <c r="AB979"/>
      <c r="AC979"/>
      <c r="AD979"/>
      <c r="AE979"/>
      <c r="AF979"/>
      <c r="AG979"/>
      <c r="AH979"/>
      <c r="AI979"/>
    </row>
    <row r="980" spans="1:35" s="48" customFormat="1">
      <c r="A980" s="3"/>
      <c r="H980"/>
      <c r="J980" s="49"/>
      <c r="K980" s="49"/>
      <c r="L980" s="50"/>
      <c r="M980" s="50"/>
      <c r="N980" s="50"/>
      <c r="O980" s="50"/>
      <c r="P980" s="50"/>
      <c r="Q980" s="50"/>
      <c r="R980" s="47"/>
      <c r="S980" s="50"/>
      <c r="T980" s="50"/>
      <c r="U980" s="50"/>
      <c r="V980" s="50"/>
      <c r="W980" s="50"/>
      <c r="X980"/>
      <c r="Y980"/>
      <c r="Z980"/>
      <c r="AA980"/>
      <c r="AB980"/>
      <c r="AC980"/>
      <c r="AD980"/>
      <c r="AE980"/>
      <c r="AF980"/>
      <c r="AG980"/>
      <c r="AH980"/>
      <c r="AI980"/>
    </row>
    <row r="981" spans="1:35" s="48" customFormat="1">
      <c r="A981" s="3"/>
      <c r="H981"/>
      <c r="J981" s="49"/>
      <c r="K981" s="49"/>
      <c r="L981" s="50"/>
      <c r="M981" s="50"/>
      <c r="N981" s="50"/>
      <c r="O981" s="50"/>
      <c r="P981" s="50"/>
      <c r="Q981" s="50"/>
      <c r="R981" s="47"/>
      <c r="S981" s="50"/>
      <c r="T981" s="50"/>
      <c r="U981" s="50"/>
      <c r="V981" s="50"/>
      <c r="W981" s="50"/>
      <c r="X981"/>
      <c r="Y981"/>
      <c r="Z981"/>
      <c r="AA981"/>
      <c r="AB981"/>
      <c r="AC981"/>
      <c r="AD981"/>
      <c r="AE981"/>
      <c r="AF981"/>
      <c r="AG981"/>
      <c r="AH981"/>
      <c r="AI981"/>
    </row>
    <row r="982" spans="1:35" s="48" customFormat="1">
      <c r="A982" s="3"/>
      <c r="H982"/>
      <c r="J982" s="49"/>
      <c r="K982" s="49"/>
      <c r="L982" s="50"/>
      <c r="M982" s="50"/>
      <c r="N982" s="50"/>
      <c r="O982" s="50"/>
      <c r="P982" s="50"/>
      <c r="Q982" s="50"/>
      <c r="R982" s="47"/>
      <c r="S982" s="50"/>
      <c r="T982" s="50"/>
      <c r="U982" s="50"/>
      <c r="V982" s="50"/>
      <c r="W982" s="50"/>
      <c r="X982"/>
      <c r="Y982"/>
      <c r="Z982"/>
      <c r="AA982"/>
      <c r="AB982"/>
      <c r="AC982"/>
      <c r="AD982"/>
      <c r="AE982"/>
      <c r="AF982"/>
      <c r="AG982"/>
      <c r="AH982"/>
      <c r="AI982"/>
    </row>
    <row r="983" spans="1:35" s="48" customFormat="1">
      <c r="A983" s="3"/>
      <c r="H983"/>
      <c r="J983" s="49"/>
      <c r="K983" s="49"/>
      <c r="L983" s="50"/>
      <c r="M983" s="50"/>
      <c r="N983" s="50"/>
      <c r="O983" s="50"/>
      <c r="P983" s="50"/>
      <c r="Q983" s="50"/>
      <c r="R983" s="47"/>
      <c r="S983" s="50"/>
      <c r="T983" s="50"/>
      <c r="U983" s="50"/>
      <c r="V983" s="50"/>
      <c r="W983" s="50"/>
      <c r="X983"/>
      <c r="Y983"/>
      <c r="Z983"/>
      <c r="AA983"/>
      <c r="AB983"/>
      <c r="AC983"/>
      <c r="AD983"/>
      <c r="AE983"/>
      <c r="AF983"/>
      <c r="AG983"/>
      <c r="AH983"/>
      <c r="AI983"/>
    </row>
    <row r="984" spans="1:35" s="48" customFormat="1">
      <c r="A984" s="3"/>
      <c r="H984"/>
      <c r="J984" s="49"/>
      <c r="K984" s="49"/>
      <c r="L984" s="50"/>
      <c r="M984" s="50"/>
      <c r="N984" s="50"/>
      <c r="O984" s="50"/>
      <c r="P984" s="50"/>
      <c r="Q984" s="50"/>
      <c r="R984" s="47"/>
      <c r="S984" s="50"/>
      <c r="T984" s="50"/>
      <c r="U984" s="50"/>
      <c r="V984" s="50"/>
      <c r="W984" s="50"/>
      <c r="X984"/>
      <c r="Y984"/>
      <c r="Z984"/>
      <c r="AA984"/>
      <c r="AB984"/>
      <c r="AC984"/>
      <c r="AD984"/>
      <c r="AE984"/>
      <c r="AF984"/>
      <c r="AG984"/>
      <c r="AH984"/>
      <c r="AI984"/>
    </row>
    <row r="985" spans="1:35" s="48" customFormat="1">
      <c r="A985" s="3"/>
      <c r="H985"/>
      <c r="J985" s="49"/>
      <c r="K985" s="49"/>
      <c r="L985" s="50"/>
      <c r="M985" s="50"/>
      <c r="N985" s="50"/>
      <c r="O985" s="50"/>
      <c r="P985" s="50"/>
      <c r="Q985" s="50"/>
      <c r="R985" s="47"/>
      <c r="S985" s="50"/>
      <c r="T985" s="50"/>
      <c r="U985" s="50"/>
      <c r="V985" s="50"/>
      <c r="W985" s="50"/>
      <c r="X985"/>
      <c r="Y985"/>
      <c r="Z985"/>
      <c r="AA985"/>
      <c r="AB985"/>
      <c r="AC985"/>
      <c r="AD985"/>
      <c r="AE985"/>
      <c r="AF985"/>
      <c r="AG985"/>
      <c r="AH985"/>
      <c r="AI985"/>
    </row>
    <row r="986" spans="1:35" s="48" customFormat="1">
      <c r="A986" s="3"/>
      <c r="H986"/>
      <c r="J986" s="49"/>
      <c r="K986" s="49"/>
      <c r="L986" s="50"/>
      <c r="M986" s="50"/>
      <c r="N986" s="50"/>
      <c r="O986" s="50"/>
      <c r="P986" s="50"/>
      <c r="Q986" s="50"/>
      <c r="R986" s="47"/>
      <c r="S986" s="50"/>
      <c r="T986" s="50"/>
      <c r="U986" s="50"/>
      <c r="V986" s="50"/>
      <c r="W986" s="50"/>
      <c r="X986"/>
      <c r="Y986"/>
      <c r="Z986"/>
      <c r="AA986"/>
      <c r="AB986"/>
      <c r="AC986"/>
      <c r="AD986"/>
      <c r="AE986"/>
      <c r="AF986"/>
      <c r="AG986"/>
      <c r="AH986"/>
      <c r="AI986"/>
    </row>
    <row r="987" spans="1:35" s="48" customFormat="1">
      <c r="A987" s="3"/>
      <c r="H987"/>
      <c r="J987" s="49"/>
      <c r="K987" s="49"/>
      <c r="L987" s="50"/>
      <c r="M987" s="50"/>
      <c r="N987" s="50"/>
      <c r="O987" s="50"/>
      <c r="P987" s="50"/>
      <c r="Q987" s="50"/>
      <c r="R987" s="47"/>
      <c r="S987" s="50"/>
      <c r="T987" s="50"/>
      <c r="U987" s="50"/>
      <c r="V987" s="50"/>
      <c r="W987" s="50"/>
      <c r="X987"/>
      <c r="Y987"/>
      <c r="Z987"/>
      <c r="AA987"/>
      <c r="AB987"/>
      <c r="AC987"/>
      <c r="AD987"/>
      <c r="AE987"/>
      <c r="AF987"/>
      <c r="AG987"/>
      <c r="AH987"/>
      <c r="AI987"/>
    </row>
    <row r="988" spans="1:35" s="48" customFormat="1">
      <c r="A988" s="3"/>
      <c r="H988"/>
      <c r="J988" s="49"/>
      <c r="K988" s="49"/>
      <c r="L988" s="50"/>
      <c r="M988" s="50"/>
      <c r="N988" s="50"/>
      <c r="O988" s="50"/>
      <c r="P988" s="50"/>
      <c r="Q988" s="50"/>
      <c r="R988" s="47"/>
      <c r="S988" s="50"/>
      <c r="T988" s="50"/>
      <c r="U988" s="50"/>
      <c r="V988" s="50"/>
      <c r="W988" s="50"/>
      <c r="X988"/>
      <c r="Y988"/>
      <c r="Z988"/>
      <c r="AA988"/>
      <c r="AB988"/>
      <c r="AC988"/>
      <c r="AD988"/>
      <c r="AE988"/>
      <c r="AF988"/>
      <c r="AG988"/>
      <c r="AH988"/>
      <c r="AI988"/>
    </row>
    <row r="989" spans="1:35" s="48" customFormat="1">
      <c r="A989" s="3"/>
      <c r="H989"/>
      <c r="J989" s="49"/>
      <c r="K989" s="49"/>
      <c r="L989" s="50"/>
      <c r="M989" s="50"/>
      <c r="N989" s="50"/>
      <c r="O989" s="50"/>
      <c r="P989" s="50"/>
      <c r="Q989" s="50"/>
      <c r="R989" s="47"/>
      <c r="S989" s="50"/>
      <c r="T989" s="50"/>
      <c r="U989" s="50"/>
      <c r="V989" s="50"/>
      <c r="W989" s="50"/>
      <c r="X989"/>
      <c r="Y989"/>
      <c r="Z989"/>
      <c r="AA989"/>
      <c r="AB989"/>
      <c r="AC989"/>
      <c r="AD989"/>
      <c r="AE989"/>
      <c r="AF989"/>
      <c r="AG989"/>
      <c r="AH989"/>
      <c r="AI989"/>
    </row>
    <row r="990" spans="1:35" s="48" customFormat="1">
      <c r="A990" s="3"/>
      <c r="H990"/>
      <c r="J990" s="49"/>
      <c r="K990" s="49"/>
      <c r="L990" s="50"/>
      <c r="M990" s="50"/>
      <c r="N990" s="50"/>
      <c r="O990" s="50"/>
      <c r="P990" s="50"/>
      <c r="Q990" s="50"/>
      <c r="R990" s="47"/>
      <c r="S990" s="50"/>
      <c r="T990" s="50"/>
      <c r="U990" s="50"/>
      <c r="V990" s="50"/>
      <c r="W990" s="50"/>
      <c r="X990"/>
      <c r="Y990"/>
      <c r="Z990"/>
      <c r="AA990"/>
      <c r="AB990"/>
      <c r="AC990"/>
      <c r="AD990"/>
      <c r="AE990"/>
      <c r="AF990"/>
      <c r="AG990"/>
      <c r="AH990"/>
      <c r="AI990"/>
    </row>
    <row r="991" spans="1:35" s="48" customFormat="1">
      <c r="A991" s="3"/>
      <c r="H991"/>
      <c r="J991" s="49"/>
      <c r="K991" s="49"/>
      <c r="L991" s="50"/>
      <c r="M991" s="50"/>
      <c r="N991" s="50"/>
      <c r="O991" s="50"/>
      <c r="P991" s="50"/>
      <c r="Q991" s="50"/>
      <c r="R991" s="47"/>
      <c r="S991" s="50"/>
      <c r="T991" s="50"/>
      <c r="U991" s="50"/>
      <c r="V991" s="50"/>
      <c r="W991" s="50"/>
      <c r="X991"/>
      <c r="Y991"/>
      <c r="Z991"/>
      <c r="AA991"/>
      <c r="AB991"/>
      <c r="AC991"/>
      <c r="AD991"/>
      <c r="AE991"/>
      <c r="AF991"/>
      <c r="AG991"/>
      <c r="AH991"/>
      <c r="AI991"/>
    </row>
    <row r="992" spans="1:35" s="48" customFormat="1">
      <c r="A992" s="3"/>
      <c r="H992"/>
      <c r="J992" s="49"/>
      <c r="K992" s="49"/>
      <c r="L992" s="50"/>
      <c r="M992" s="50"/>
      <c r="N992" s="50"/>
      <c r="O992" s="50"/>
      <c r="P992" s="50"/>
      <c r="Q992" s="50"/>
      <c r="R992" s="47"/>
      <c r="S992" s="50"/>
      <c r="T992" s="50"/>
      <c r="U992" s="50"/>
      <c r="V992" s="50"/>
      <c r="W992" s="50"/>
      <c r="X992"/>
      <c r="Y992"/>
      <c r="Z992"/>
      <c r="AA992"/>
      <c r="AB992"/>
      <c r="AC992"/>
      <c r="AD992"/>
      <c r="AE992"/>
      <c r="AF992"/>
      <c r="AG992"/>
      <c r="AH992"/>
      <c r="AI992"/>
    </row>
    <row r="993" spans="1:35" s="48" customFormat="1">
      <c r="A993" s="3"/>
      <c r="H993"/>
      <c r="J993" s="49"/>
      <c r="K993" s="49"/>
      <c r="L993" s="50"/>
      <c r="M993" s="50"/>
      <c r="N993" s="50"/>
      <c r="O993" s="50"/>
      <c r="P993" s="50"/>
      <c r="Q993" s="50"/>
      <c r="R993" s="47"/>
      <c r="S993" s="50"/>
      <c r="T993" s="50"/>
      <c r="U993" s="50"/>
      <c r="V993" s="50"/>
      <c r="W993" s="50"/>
      <c r="X993"/>
      <c r="Y993"/>
      <c r="Z993"/>
      <c r="AA993"/>
      <c r="AB993"/>
      <c r="AC993"/>
      <c r="AD993"/>
      <c r="AE993"/>
      <c r="AF993"/>
      <c r="AG993"/>
      <c r="AH993"/>
      <c r="AI993"/>
    </row>
    <row r="994" spans="1:35" s="48" customFormat="1">
      <c r="A994" s="3"/>
      <c r="H994"/>
      <c r="J994" s="49"/>
      <c r="K994" s="49"/>
      <c r="L994" s="50"/>
      <c r="M994" s="50"/>
      <c r="N994" s="50"/>
      <c r="O994" s="50"/>
      <c r="P994" s="50"/>
      <c r="Q994" s="50"/>
      <c r="R994" s="47"/>
      <c r="S994" s="50"/>
      <c r="T994" s="50"/>
      <c r="U994" s="50"/>
      <c r="V994" s="50"/>
      <c r="W994" s="50"/>
      <c r="X994"/>
      <c r="Y994"/>
      <c r="Z994"/>
      <c r="AA994"/>
      <c r="AB994"/>
      <c r="AC994"/>
      <c r="AD994"/>
      <c r="AE994"/>
      <c r="AF994"/>
      <c r="AG994"/>
      <c r="AH994"/>
      <c r="AI994"/>
    </row>
    <row r="995" spans="1:35" s="48" customFormat="1">
      <c r="A995" s="3"/>
      <c r="H995"/>
      <c r="J995" s="49"/>
      <c r="K995" s="49"/>
      <c r="L995" s="50"/>
      <c r="M995" s="50"/>
      <c r="N995" s="50"/>
      <c r="O995" s="50"/>
      <c r="P995" s="50"/>
      <c r="Q995" s="50"/>
      <c r="R995" s="47"/>
      <c r="S995" s="50"/>
      <c r="T995" s="50"/>
      <c r="U995" s="50"/>
      <c r="V995" s="50"/>
      <c r="W995" s="50"/>
      <c r="X995"/>
      <c r="Y995"/>
      <c r="Z995"/>
      <c r="AA995"/>
      <c r="AB995"/>
      <c r="AC995"/>
      <c r="AD995"/>
      <c r="AE995"/>
      <c r="AF995"/>
      <c r="AG995"/>
      <c r="AH995"/>
      <c r="AI995"/>
    </row>
    <row r="996" spans="1:35" s="48" customFormat="1">
      <c r="A996" s="3"/>
      <c r="H996"/>
      <c r="J996" s="49"/>
      <c r="K996" s="49"/>
      <c r="L996" s="50"/>
      <c r="M996" s="50"/>
      <c r="N996" s="50"/>
      <c r="O996" s="50"/>
      <c r="P996" s="50"/>
      <c r="Q996" s="50"/>
      <c r="R996" s="47"/>
      <c r="S996" s="50"/>
      <c r="T996" s="50"/>
      <c r="U996" s="50"/>
      <c r="V996" s="50"/>
      <c r="W996" s="50"/>
      <c r="X996"/>
      <c r="Y996"/>
      <c r="Z996"/>
      <c r="AA996"/>
      <c r="AB996"/>
      <c r="AC996"/>
      <c r="AD996"/>
      <c r="AE996"/>
      <c r="AF996"/>
      <c r="AG996"/>
      <c r="AH996"/>
      <c r="AI996"/>
    </row>
    <row r="997" spans="1:35" s="48" customFormat="1">
      <c r="A997" s="3"/>
      <c r="H997"/>
      <c r="J997" s="49"/>
      <c r="K997" s="49"/>
      <c r="L997" s="50"/>
      <c r="M997" s="50"/>
      <c r="N997" s="50"/>
      <c r="O997" s="50"/>
      <c r="P997" s="50"/>
      <c r="Q997" s="50"/>
      <c r="R997" s="47"/>
      <c r="S997" s="50"/>
      <c r="T997" s="50"/>
      <c r="U997" s="50"/>
      <c r="V997" s="50"/>
      <c r="W997" s="50"/>
      <c r="X997"/>
      <c r="Y997"/>
      <c r="Z997"/>
      <c r="AA997"/>
      <c r="AB997"/>
      <c r="AC997"/>
      <c r="AD997"/>
      <c r="AE997"/>
      <c r="AF997"/>
      <c r="AG997"/>
      <c r="AH997"/>
      <c r="AI997"/>
    </row>
    <row r="998" spans="1:35" s="48" customFormat="1">
      <c r="A998" s="3"/>
      <c r="H998"/>
      <c r="J998" s="49"/>
      <c r="K998" s="49"/>
      <c r="L998" s="50"/>
      <c r="M998" s="50"/>
      <c r="N998" s="50"/>
      <c r="O998" s="50"/>
      <c r="P998" s="50"/>
      <c r="Q998" s="50"/>
      <c r="R998" s="47"/>
      <c r="S998" s="50"/>
      <c r="T998" s="50"/>
      <c r="U998" s="50"/>
      <c r="V998" s="50"/>
      <c r="W998" s="50"/>
      <c r="X998"/>
      <c r="Y998"/>
      <c r="Z998"/>
      <c r="AA998"/>
      <c r="AB998"/>
      <c r="AC998"/>
      <c r="AD998"/>
      <c r="AE998"/>
      <c r="AF998"/>
      <c r="AG998"/>
      <c r="AH998"/>
      <c r="AI998"/>
    </row>
    <row r="999" spans="1:35" s="48" customFormat="1">
      <c r="A999" s="3"/>
      <c r="H999"/>
      <c r="J999" s="49"/>
      <c r="K999" s="49"/>
      <c r="L999" s="50"/>
      <c r="M999" s="50"/>
      <c r="N999" s="50"/>
      <c r="O999" s="50"/>
      <c r="P999" s="50"/>
      <c r="Q999" s="50"/>
      <c r="R999" s="47"/>
      <c r="S999" s="50"/>
      <c r="T999" s="50"/>
      <c r="U999" s="50"/>
      <c r="V999" s="50"/>
      <c r="W999" s="50"/>
      <c r="X999"/>
      <c r="Y999"/>
      <c r="Z999"/>
      <c r="AA999"/>
      <c r="AB999"/>
      <c r="AC999"/>
      <c r="AD999"/>
      <c r="AE999"/>
      <c r="AF999"/>
      <c r="AG999"/>
      <c r="AH999"/>
      <c r="AI999"/>
    </row>
    <row r="1000" spans="1:35" s="48" customFormat="1">
      <c r="A1000" s="3"/>
      <c r="H1000"/>
      <c r="J1000" s="49"/>
      <c r="K1000" s="49"/>
      <c r="L1000" s="50"/>
      <c r="M1000" s="50"/>
      <c r="N1000" s="50"/>
      <c r="O1000" s="50"/>
      <c r="P1000" s="50"/>
      <c r="Q1000" s="50"/>
      <c r="R1000" s="47"/>
      <c r="S1000" s="50"/>
      <c r="T1000" s="50"/>
      <c r="U1000" s="50"/>
      <c r="V1000" s="50"/>
      <c r="W1000" s="50"/>
      <c r="X1000"/>
      <c r="Y1000"/>
      <c r="Z1000"/>
      <c r="AA1000"/>
      <c r="AB1000"/>
      <c r="AC1000"/>
      <c r="AD1000"/>
      <c r="AE1000"/>
      <c r="AF1000"/>
      <c r="AG1000"/>
      <c r="AH1000"/>
      <c r="AI1000"/>
    </row>
    <row r="1001" spans="1:35" s="48" customFormat="1">
      <c r="A1001" s="3"/>
      <c r="H1001"/>
      <c r="J1001" s="49"/>
      <c r="K1001" s="49"/>
      <c r="L1001" s="50"/>
      <c r="M1001" s="50"/>
      <c r="N1001" s="50"/>
      <c r="O1001" s="50"/>
      <c r="P1001" s="50"/>
      <c r="Q1001" s="50"/>
      <c r="R1001" s="47"/>
      <c r="S1001" s="50"/>
      <c r="T1001" s="50"/>
      <c r="U1001" s="50"/>
      <c r="V1001" s="50"/>
      <c r="W1001" s="50"/>
      <c r="X1001"/>
      <c r="Y1001"/>
      <c r="Z1001"/>
      <c r="AA1001"/>
      <c r="AB1001"/>
      <c r="AC1001"/>
      <c r="AD1001"/>
      <c r="AE1001"/>
      <c r="AF1001"/>
      <c r="AG1001"/>
      <c r="AH1001"/>
      <c r="AI1001"/>
    </row>
    <row r="1002" spans="1:35" s="48" customFormat="1">
      <c r="A1002" s="3"/>
      <c r="H1002"/>
      <c r="J1002" s="49"/>
      <c r="K1002" s="49"/>
      <c r="L1002" s="50"/>
      <c r="M1002" s="50"/>
      <c r="N1002" s="50"/>
      <c r="O1002" s="50"/>
      <c r="P1002" s="50"/>
      <c r="Q1002" s="50"/>
      <c r="R1002" s="47"/>
      <c r="S1002" s="50"/>
      <c r="T1002" s="50"/>
      <c r="U1002" s="50"/>
      <c r="V1002" s="50"/>
      <c r="W1002" s="50"/>
      <c r="X1002"/>
      <c r="Y1002"/>
      <c r="Z1002"/>
      <c r="AA1002"/>
      <c r="AB1002"/>
      <c r="AC1002"/>
      <c r="AD1002"/>
      <c r="AE1002"/>
      <c r="AF1002"/>
      <c r="AG1002"/>
      <c r="AH1002"/>
      <c r="AI1002"/>
    </row>
    <row r="1003" spans="1:35" s="48" customFormat="1">
      <c r="A1003" s="3"/>
      <c r="H1003"/>
      <c r="J1003" s="49"/>
      <c r="K1003" s="49"/>
      <c r="L1003" s="50"/>
      <c r="M1003" s="50"/>
      <c r="N1003" s="50"/>
      <c r="O1003" s="50"/>
      <c r="P1003" s="50"/>
      <c r="Q1003" s="50"/>
      <c r="R1003" s="47"/>
      <c r="S1003" s="50"/>
      <c r="T1003" s="50"/>
      <c r="U1003" s="50"/>
      <c r="V1003" s="50"/>
      <c r="W1003" s="50"/>
      <c r="X1003"/>
      <c r="Y1003"/>
      <c r="Z1003"/>
      <c r="AA1003"/>
      <c r="AB1003"/>
      <c r="AC1003"/>
      <c r="AD1003"/>
      <c r="AE1003"/>
      <c r="AF1003"/>
      <c r="AG1003"/>
      <c r="AH1003"/>
      <c r="AI1003"/>
    </row>
    <row r="1004" spans="1:35" s="48" customFormat="1">
      <c r="A1004" s="3"/>
      <c r="H1004"/>
      <c r="J1004" s="49"/>
      <c r="K1004" s="49"/>
      <c r="L1004" s="50"/>
      <c r="M1004" s="50"/>
      <c r="N1004" s="50"/>
      <c r="O1004" s="50"/>
      <c r="P1004" s="50"/>
      <c r="Q1004" s="50"/>
      <c r="R1004" s="47"/>
      <c r="S1004" s="50"/>
      <c r="T1004" s="50"/>
      <c r="U1004" s="50"/>
      <c r="V1004" s="50"/>
      <c r="W1004" s="50"/>
      <c r="X1004"/>
      <c r="Y1004"/>
      <c r="Z1004"/>
      <c r="AA1004"/>
      <c r="AB1004"/>
      <c r="AC1004"/>
      <c r="AD1004"/>
      <c r="AE1004"/>
      <c r="AF1004"/>
      <c r="AG1004"/>
      <c r="AH1004"/>
      <c r="AI1004"/>
    </row>
    <row r="1005" spans="1:35" s="48" customFormat="1">
      <c r="A1005" s="3"/>
      <c r="H1005"/>
      <c r="J1005" s="49"/>
      <c r="K1005" s="49"/>
      <c r="L1005" s="50"/>
      <c r="M1005" s="50"/>
      <c r="N1005" s="50"/>
      <c r="O1005" s="50"/>
      <c r="P1005" s="50"/>
      <c r="Q1005" s="50"/>
      <c r="R1005" s="47"/>
      <c r="S1005" s="50"/>
      <c r="T1005" s="50"/>
      <c r="U1005" s="50"/>
      <c r="V1005" s="50"/>
      <c r="W1005" s="50"/>
      <c r="X1005"/>
      <c r="Y1005"/>
      <c r="Z1005"/>
      <c r="AA1005"/>
      <c r="AB1005"/>
      <c r="AC1005"/>
      <c r="AD1005"/>
      <c r="AE1005"/>
      <c r="AF1005"/>
      <c r="AG1005"/>
      <c r="AH1005"/>
      <c r="AI1005"/>
    </row>
    <row r="1006" spans="1:35" s="48" customFormat="1">
      <c r="A1006" s="3"/>
      <c r="H1006"/>
      <c r="J1006" s="49"/>
      <c r="K1006" s="49"/>
      <c r="L1006" s="50"/>
      <c r="M1006" s="50"/>
      <c r="N1006" s="50"/>
      <c r="O1006" s="50"/>
      <c r="P1006" s="50"/>
      <c r="Q1006" s="50"/>
      <c r="R1006" s="47"/>
      <c r="S1006" s="50"/>
      <c r="T1006" s="50"/>
      <c r="U1006" s="50"/>
      <c r="V1006" s="50"/>
      <c r="W1006" s="50"/>
      <c r="X1006"/>
      <c r="Y1006"/>
      <c r="Z1006"/>
      <c r="AA1006"/>
      <c r="AB1006"/>
      <c r="AC1006"/>
      <c r="AD1006"/>
      <c r="AE1006"/>
      <c r="AF1006"/>
      <c r="AG1006"/>
      <c r="AH1006"/>
      <c r="AI1006"/>
    </row>
    <row r="1007" spans="1:35" s="48" customFormat="1">
      <c r="A1007" s="3"/>
      <c r="H1007"/>
      <c r="J1007" s="49"/>
      <c r="K1007" s="49"/>
      <c r="L1007" s="50"/>
      <c r="M1007" s="50"/>
      <c r="N1007" s="50"/>
      <c r="O1007" s="50"/>
      <c r="P1007" s="50"/>
      <c r="Q1007" s="50"/>
      <c r="R1007" s="47"/>
      <c r="S1007" s="50"/>
      <c r="T1007" s="50"/>
      <c r="U1007" s="50"/>
      <c r="V1007" s="50"/>
      <c r="W1007" s="50"/>
      <c r="X1007"/>
      <c r="Y1007"/>
      <c r="Z1007"/>
      <c r="AA1007"/>
      <c r="AB1007"/>
      <c r="AC1007"/>
      <c r="AD1007"/>
      <c r="AE1007"/>
      <c r="AF1007"/>
      <c r="AG1007"/>
      <c r="AH1007"/>
      <c r="AI1007"/>
    </row>
    <row r="1008" spans="1:35" s="48" customFormat="1">
      <c r="A1008" s="3"/>
      <c r="H1008"/>
      <c r="J1008" s="49"/>
      <c r="K1008" s="49"/>
      <c r="L1008" s="50"/>
      <c r="M1008" s="50"/>
      <c r="N1008" s="50"/>
      <c r="O1008" s="50"/>
      <c r="P1008" s="50"/>
      <c r="Q1008" s="50"/>
      <c r="R1008" s="47"/>
      <c r="S1008" s="50"/>
      <c r="T1008" s="50"/>
      <c r="U1008" s="50"/>
      <c r="V1008" s="50"/>
      <c r="W1008" s="50"/>
      <c r="X1008"/>
      <c r="Y1008"/>
      <c r="Z1008"/>
      <c r="AA1008"/>
      <c r="AB1008"/>
      <c r="AC1008"/>
      <c r="AD1008"/>
      <c r="AE1008"/>
      <c r="AF1008"/>
      <c r="AG1008"/>
      <c r="AH1008"/>
      <c r="AI1008"/>
    </row>
    <row r="1009" spans="1:35" s="48" customFormat="1">
      <c r="A1009" s="3"/>
      <c r="H1009"/>
      <c r="J1009" s="49"/>
      <c r="K1009" s="49"/>
      <c r="L1009" s="50"/>
      <c r="M1009" s="50"/>
      <c r="N1009" s="50"/>
      <c r="O1009" s="50"/>
      <c r="P1009" s="50"/>
      <c r="Q1009" s="50"/>
      <c r="R1009" s="47"/>
      <c r="S1009" s="50"/>
      <c r="T1009" s="50"/>
      <c r="U1009" s="50"/>
      <c r="V1009" s="50"/>
      <c r="W1009" s="50"/>
      <c r="X1009"/>
      <c r="Y1009"/>
      <c r="Z1009"/>
      <c r="AA1009"/>
      <c r="AB1009"/>
      <c r="AC1009"/>
      <c r="AD1009"/>
      <c r="AE1009"/>
      <c r="AF1009"/>
      <c r="AG1009"/>
      <c r="AH1009"/>
      <c r="AI1009"/>
    </row>
    <row r="1010" spans="1:35" s="48" customFormat="1">
      <c r="A1010" s="3"/>
      <c r="H1010"/>
      <c r="J1010" s="49"/>
      <c r="K1010" s="49"/>
      <c r="L1010" s="50"/>
      <c r="M1010" s="50"/>
      <c r="N1010" s="50"/>
      <c r="O1010" s="50"/>
      <c r="P1010" s="50"/>
      <c r="Q1010" s="50"/>
      <c r="R1010" s="47"/>
      <c r="S1010" s="50"/>
      <c r="T1010" s="50"/>
      <c r="U1010" s="50"/>
      <c r="V1010" s="50"/>
      <c r="W1010" s="50"/>
      <c r="X1010"/>
      <c r="Y1010"/>
      <c r="Z1010"/>
      <c r="AA1010"/>
      <c r="AB1010"/>
      <c r="AC1010"/>
      <c r="AD1010"/>
      <c r="AE1010"/>
      <c r="AF1010"/>
      <c r="AG1010"/>
      <c r="AH1010"/>
      <c r="AI1010"/>
    </row>
    <row r="1011" spans="1:35" s="48" customFormat="1">
      <c r="A1011" s="3"/>
      <c r="H1011"/>
      <c r="J1011" s="49"/>
      <c r="K1011" s="49"/>
      <c r="L1011" s="50"/>
      <c r="M1011" s="50"/>
      <c r="N1011" s="50"/>
      <c r="O1011" s="50"/>
      <c r="P1011" s="50"/>
      <c r="Q1011" s="50"/>
      <c r="R1011" s="47"/>
      <c r="S1011" s="50"/>
      <c r="T1011" s="50"/>
      <c r="U1011" s="50"/>
      <c r="V1011" s="50"/>
      <c r="W1011" s="50"/>
      <c r="X1011"/>
      <c r="Y1011"/>
      <c r="Z1011"/>
      <c r="AA1011"/>
      <c r="AB1011"/>
      <c r="AC1011"/>
      <c r="AD1011"/>
      <c r="AE1011"/>
      <c r="AF1011"/>
      <c r="AG1011"/>
      <c r="AH1011"/>
      <c r="AI1011"/>
    </row>
    <row r="1012" spans="1:35" s="48" customFormat="1">
      <c r="A1012" s="3"/>
      <c r="H1012"/>
      <c r="J1012" s="49"/>
      <c r="K1012" s="49"/>
      <c r="L1012" s="50"/>
      <c r="M1012" s="50"/>
      <c r="N1012" s="50"/>
      <c r="O1012" s="50"/>
      <c r="P1012" s="50"/>
      <c r="Q1012" s="50"/>
      <c r="R1012" s="47"/>
      <c r="S1012" s="50"/>
      <c r="T1012" s="50"/>
      <c r="U1012" s="50"/>
      <c r="V1012" s="50"/>
      <c r="W1012" s="50"/>
      <c r="X1012"/>
      <c r="Y1012"/>
      <c r="Z1012"/>
      <c r="AA1012"/>
      <c r="AB1012"/>
      <c r="AC1012"/>
      <c r="AD1012"/>
      <c r="AE1012"/>
      <c r="AF1012"/>
      <c r="AG1012"/>
      <c r="AH1012"/>
      <c r="AI1012"/>
    </row>
    <row r="1013" spans="1:35" s="48" customFormat="1">
      <c r="A1013" s="3"/>
      <c r="H1013"/>
      <c r="J1013" s="49"/>
      <c r="K1013" s="49"/>
      <c r="L1013" s="50"/>
      <c r="M1013" s="50"/>
      <c r="N1013" s="50"/>
      <c r="O1013" s="50"/>
      <c r="P1013" s="50"/>
      <c r="Q1013" s="50"/>
      <c r="R1013" s="47"/>
      <c r="S1013" s="50"/>
      <c r="T1013" s="50"/>
      <c r="U1013" s="50"/>
      <c r="V1013" s="50"/>
      <c r="W1013" s="50"/>
      <c r="X1013"/>
      <c r="Y1013"/>
      <c r="Z1013"/>
      <c r="AA1013"/>
      <c r="AB1013"/>
      <c r="AC1013"/>
      <c r="AD1013"/>
      <c r="AE1013"/>
      <c r="AF1013"/>
      <c r="AG1013"/>
      <c r="AH1013"/>
      <c r="AI1013"/>
    </row>
    <row r="1014" spans="1:35" s="48" customFormat="1">
      <c r="A1014" s="3"/>
      <c r="H1014"/>
      <c r="J1014" s="49"/>
      <c r="K1014" s="49"/>
      <c r="L1014" s="50"/>
      <c r="M1014" s="50"/>
      <c r="N1014" s="50"/>
      <c r="O1014" s="50"/>
      <c r="P1014" s="50"/>
      <c r="Q1014" s="50"/>
      <c r="R1014" s="47"/>
      <c r="S1014" s="50"/>
      <c r="T1014" s="50"/>
      <c r="U1014" s="50"/>
      <c r="V1014" s="50"/>
      <c r="W1014" s="50"/>
      <c r="X1014"/>
      <c r="Y1014"/>
      <c r="Z1014"/>
      <c r="AA1014"/>
      <c r="AB1014"/>
      <c r="AC1014"/>
      <c r="AD1014"/>
      <c r="AE1014"/>
      <c r="AF1014"/>
      <c r="AG1014"/>
      <c r="AH1014"/>
      <c r="AI1014"/>
    </row>
    <row r="1015" spans="1:35" s="48" customFormat="1">
      <c r="A1015" s="3"/>
      <c r="H1015"/>
      <c r="J1015" s="49"/>
      <c r="K1015" s="49"/>
      <c r="L1015" s="50"/>
      <c r="M1015" s="50"/>
      <c r="N1015" s="50"/>
      <c r="O1015" s="50"/>
      <c r="P1015" s="50"/>
      <c r="Q1015" s="50"/>
      <c r="R1015" s="47"/>
      <c r="S1015" s="50"/>
      <c r="T1015" s="50"/>
      <c r="U1015" s="50"/>
      <c r="V1015" s="50"/>
      <c r="W1015" s="50"/>
      <c r="X1015"/>
      <c r="Y1015"/>
      <c r="Z1015"/>
      <c r="AA1015"/>
      <c r="AB1015"/>
      <c r="AC1015"/>
      <c r="AD1015"/>
      <c r="AE1015"/>
      <c r="AF1015"/>
      <c r="AG1015"/>
      <c r="AH1015"/>
      <c r="AI1015"/>
    </row>
    <row r="1016" spans="1:35" s="48" customFormat="1">
      <c r="A1016" s="3"/>
      <c r="H1016"/>
      <c r="J1016" s="49"/>
      <c r="K1016" s="49"/>
      <c r="L1016" s="50"/>
      <c r="M1016" s="50"/>
      <c r="N1016" s="50"/>
      <c r="O1016" s="50"/>
      <c r="P1016" s="50"/>
      <c r="Q1016" s="50"/>
      <c r="R1016" s="47"/>
      <c r="S1016" s="50"/>
      <c r="T1016" s="50"/>
      <c r="U1016" s="50"/>
      <c r="V1016" s="50"/>
      <c r="W1016" s="50"/>
      <c r="X1016"/>
      <c r="Y1016"/>
      <c r="Z1016"/>
      <c r="AA1016"/>
      <c r="AB1016"/>
      <c r="AC1016"/>
      <c r="AD1016"/>
      <c r="AE1016"/>
      <c r="AF1016"/>
      <c r="AG1016"/>
      <c r="AH1016"/>
      <c r="AI1016"/>
    </row>
    <row r="1017" spans="1:35" s="48" customFormat="1">
      <c r="A1017" s="3"/>
      <c r="H1017"/>
      <c r="J1017" s="49"/>
      <c r="K1017" s="49"/>
      <c r="L1017" s="50"/>
      <c r="M1017" s="50"/>
      <c r="N1017" s="50"/>
      <c r="O1017" s="50"/>
      <c r="P1017" s="50"/>
      <c r="Q1017" s="50"/>
      <c r="R1017" s="47"/>
      <c r="S1017" s="50"/>
      <c r="T1017" s="50"/>
      <c r="U1017" s="50"/>
      <c r="V1017" s="50"/>
      <c r="W1017" s="50"/>
      <c r="X1017"/>
      <c r="Y1017"/>
      <c r="Z1017"/>
      <c r="AA1017"/>
      <c r="AB1017"/>
      <c r="AC1017"/>
      <c r="AD1017"/>
      <c r="AE1017"/>
      <c r="AF1017"/>
      <c r="AG1017"/>
      <c r="AH1017"/>
      <c r="AI1017"/>
    </row>
    <row r="1018" spans="1:35" s="48" customFormat="1">
      <c r="A1018" s="3"/>
      <c r="H1018"/>
      <c r="J1018" s="49"/>
      <c r="K1018" s="49"/>
      <c r="L1018" s="50"/>
      <c r="M1018" s="50"/>
      <c r="N1018" s="50"/>
      <c r="O1018" s="50"/>
      <c r="P1018" s="50"/>
      <c r="Q1018" s="50"/>
      <c r="R1018" s="47"/>
      <c r="S1018" s="50"/>
      <c r="T1018" s="50"/>
      <c r="U1018" s="50"/>
      <c r="V1018" s="50"/>
      <c r="W1018" s="50"/>
      <c r="X1018"/>
      <c r="Y1018"/>
      <c r="Z1018"/>
      <c r="AA1018"/>
      <c r="AB1018"/>
      <c r="AC1018"/>
      <c r="AD1018"/>
      <c r="AE1018"/>
      <c r="AF1018"/>
      <c r="AG1018"/>
      <c r="AH1018"/>
      <c r="AI1018"/>
    </row>
    <row r="1019" spans="1:35" s="48" customFormat="1">
      <c r="A1019" s="3"/>
      <c r="H1019"/>
      <c r="J1019" s="49"/>
      <c r="K1019" s="49"/>
      <c r="L1019" s="50"/>
      <c r="M1019" s="50"/>
      <c r="N1019" s="50"/>
      <c r="O1019" s="50"/>
      <c r="P1019" s="50"/>
      <c r="Q1019" s="50"/>
      <c r="R1019" s="47"/>
      <c r="S1019" s="50"/>
      <c r="T1019" s="50"/>
      <c r="U1019" s="50"/>
      <c r="V1019" s="50"/>
      <c r="W1019" s="50"/>
      <c r="X1019"/>
      <c r="Y1019"/>
      <c r="Z1019"/>
      <c r="AA1019"/>
      <c r="AB1019"/>
      <c r="AC1019"/>
      <c r="AD1019"/>
      <c r="AE1019"/>
      <c r="AF1019"/>
      <c r="AG1019"/>
      <c r="AH1019"/>
      <c r="AI1019"/>
    </row>
    <row r="1020" spans="1:35" s="48" customFormat="1">
      <c r="A1020" s="3"/>
      <c r="H1020"/>
      <c r="J1020" s="49"/>
      <c r="K1020" s="49"/>
      <c r="L1020" s="50"/>
      <c r="M1020" s="50"/>
      <c r="N1020" s="50"/>
      <c r="O1020" s="50"/>
      <c r="P1020" s="50"/>
      <c r="Q1020" s="50"/>
      <c r="R1020" s="47"/>
      <c r="S1020" s="50"/>
      <c r="T1020" s="50"/>
      <c r="U1020" s="50"/>
      <c r="V1020" s="50"/>
      <c r="W1020" s="50"/>
      <c r="X1020"/>
      <c r="Y1020"/>
      <c r="Z1020"/>
      <c r="AA1020"/>
      <c r="AB1020"/>
      <c r="AC1020"/>
      <c r="AD1020"/>
      <c r="AE1020"/>
      <c r="AF1020"/>
      <c r="AG1020"/>
      <c r="AH1020"/>
      <c r="AI1020"/>
    </row>
    <row r="1021" spans="1:35" s="48" customFormat="1">
      <c r="A1021" s="3"/>
      <c r="H1021"/>
      <c r="J1021" s="49"/>
      <c r="K1021" s="49"/>
      <c r="L1021" s="50"/>
      <c r="M1021" s="50"/>
      <c r="N1021" s="50"/>
      <c r="O1021" s="50"/>
      <c r="P1021" s="50"/>
      <c r="Q1021" s="50"/>
      <c r="R1021" s="47"/>
      <c r="S1021" s="50"/>
      <c r="T1021" s="50"/>
      <c r="U1021" s="50"/>
      <c r="V1021" s="50"/>
      <c r="W1021" s="50"/>
      <c r="X1021"/>
      <c r="Y1021"/>
      <c r="Z1021"/>
      <c r="AA1021"/>
      <c r="AB1021"/>
      <c r="AC1021"/>
      <c r="AD1021"/>
      <c r="AE1021"/>
      <c r="AF1021"/>
      <c r="AG1021"/>
      <c r="AH1021"/>
      <c r="AI1021"/>
    </row>
    <row r="1022" spans="1:35" s="48" customFormat="1">
      <c r="A1022" s="3"/>
      <c r="H1022"/>
      <c r="J1022" s="49"/>
      <c r="K1022" s="49"/>
      <c r="L1022" s="50"/>
      <c r="M1022" s="50"/>
      <c r="N1022" s="50"/>
      <c r="O1022" s="50"/>
      <c r="P1022" s="50"/>
      <c r="Q1022" s="50"/>
      <c r="R1022" s="47"/>
      <c r="S1022" s="50"/>
      <c r="T1022" s="50"/>
      <c r="U1022" s="50"/>
      <c r="V1022" s="50"/>
      <c r="W1022" s="50"/>
      <c r="X1022"/>
      <c r="Y1022"/>
      <c r="Z1022"/>
      <c r="AA1022"/>
      <c r="AB1022"/>
      <c r="AC1022"/>
      <c r="AD1022"/>
      <c r="AE1022"/>
      <c r="AF1022"/>
      <c r="AG1022"/>
      <c r="AH1022"/>
      <c r="AI1022"/>
    </row>
    <row r="1023" spans="1:35" s="48" customFormat="1">
      <c r="A1023" s="3"/>
      <c r="H1023"/>
      <c r="J1023" s="49"/>
      <c r="K1023" s="49"/>
      <c r="L1023" s="50"/>
      <c r="M1023" s="50"/>
      <c r="N1023" s="50"/>
      <c r="O1023" s="50"/>
      <c r="P1023" s="50"/>
      <c r="Q1023" s="50"/>
      <c r="R1023" s="47"/>
      <c r="S1023" s="50"/>
      <c r="T1023" s="50"/>
      <c r="U1023" s="50"/>
      <c r="V1023" s="50"/>
      <c r="W1023" s="50"/>
      <c r="X1023"/>
      <c r="Y1023"/>
      <c r="Z1023"/>
      <c r="AA1023"/>
      <c r="AB1023"/>
      <c r="AC1023"/>
      <c r="AD1023"/>
      <c r="AE1023"/>
      <c r="AF1023"/>
      <c r="AG1023"/>
      <c r="AH1023"/>
      <c r="AI1023"/>
    </row>
    <row r="1024" spans="1:35" s="48" customFormat="1">
      <c r="A1024" s="3"/>
      <c r="H1024"/>
      <c r="J1024" s="49"/>
      <c r="K1024" s="49"/>
      <c r="L1024" s="50"/>
      <c r="M1024" s="50"/>
      <c r="N1024" s="50"/>
      <c r="O1024" s="50"/>
      <c r="P1024" s="50"/>
      <c r="Q1024" s="50"/>
      <c r="R1024" s="47"/>
      <c r="S1024" s="50"/>
      <c r="T1024" s="50"/>
      <c r="U1024" s="50"/>
      <c r="V1024" s="50"/>
      <c r="W1024" s="50"/>
      <c r="X1024"/>
      <c r="Y1024"/>
      <c r="Z1024"/>
      <c r="AA1024"/>
      <c r="AB1024"/>
      <c r="AC1024"/>
      <c r="AD1024"/>
      <c r="AE1024"/>
      <c r="AF1024"/>
      <c r="AG1024"/>
      <c r="AH1024"/>
      <c r="AI1024"/>
    </row>
    <row r="1025" spans="1:35" s="48" customFormat="1">
      <c r="A1025" s="3"/>
      <c r="H1025"/>
      <c r="J1025" s="49"/>
      <c r="K1025" s="49"/>
      <c r="L1025" s="50"/>
      <c r="M1025" s="50"/>
      <c r="N1025" s="50"/>
      <c r="O1025" s="50"/>
      <c r="P1025" s="50"/>
      <c r="Q1025" s="50"/>
      <c r="R1025" s="47"/>
      <c r="S1025" s="50"/>
      <c r="T1025" s="50"/>
      <c r="U1025" s="50"/>
      <c r="V1025" s="50"/>
      <c r="W1025" s="50"/>
      <c r="X1025"/>
      <c r="Y1025"/>
      <c r="Z1025"/>
      <c r="AA1025"/>
      <c r="AB1025"/>
      <c r="AC1025"/>
      <c r="AD1025"/>
      <c r="AE1025"/>
      <c r="AF1025"/>
      <c r="AG1025"/>
      <c r="AH1025"/>
      <c r="AI1025"/>
    </row>
    <row r="1026" spans="1:35" s="48" customFormat="1">
      <c r="A1026" s="3"/>
      <c r="H1026"/>
      <c r="J1026" s="49"/>
      <c r="K1026" s="49"/>
      <c r="L1026" s="50"/>
      <c r="M1026" s="50"/>
      <c r="N1026" s="50"/>
      <c r="O1026" s="50"/>
      <c r="P1026" s="50"/>
      <c r="Q1026" s="50"/>
      <c r="R1026" s="47"/>
      <c r="S1026" s="50"/>
      <c r="T1026" s="50"/>
      <c r="U1026" s="50"/>
      <c r="V1026" s="50"/>
      <c r="W1026" s="50"/>
      <c r="X1026"/>
      <c r="Y1026"/>
      <c r="Z1026"/>
      <c r="AA1026"/>
      <c r="AB1026"/>
      <c r="AC1026"/>
      <c r="AD1026"/>
      <c r="AE1026"/>
      <c r="AF1026"/>
      <c r="AG1026"/>
      <c r="AH1026"/>
      <c r="AI1026"/>
    </row>
    <row r="1027" spans="1:35" s="48" customFormat="1">
      <c r="A1027" s="3"/>
      <c r="H1027"/>
      <c r="J1027" s="49"/>
      <c r="K1027" s="49"/>
      <c r="L1027" s="50"/>
      <c r="M1027" s="50"/>
      <c r="N1027" s="50"/>
      <c r="O1027" s="50"/>
      <c r="P1027" s="50"/>
      <c r="Q1027" s="50"/>
      <c r="R1027" s="47"/>
      <c r="S1027" s="50"/>
      <c r="T1027" s="50"/>
      <c r="U1027" s="50"/>
      <c r="V1027" s="50"/>
      <c r="W1027" s="50"/>
      <c r="X1027"/>
      <c r="Y1027"/>
      <c r="Z1027"/>
      <c r="AA1027"/>
      <c r="AB1027"/>
      <c r="AC1027"/>
      <c r="AD1027"/>
      <c r="AE1027"/>
      <c r="AF1027"/>
      <c r="AG1027"/>
      <c r="AH1027"/>
      <c r="AI1027"/>
    </row>
    <row r="1028" spans="1:35" s="48" customFormat="1">
      <c r="A1028" s="3"/>
      <c r="H1028"/>
      <c r="J1028" s="49"/>
      <c r="K1028" s="49"/>
      <c r="L1028" s="50"/>
      <c r="M1028" s="50"/>
      <c r="N1028" s="50"/>
      <c r="O1028" s="50"/>
      <c r="P1028" s="50"/>
      <c r="Q1028" s="50"/>
      <c r="R1028" s="47"/>
      <c r="S1028" s="50"/>
      <c r="T1028" s="50"/>
      <c r="U1028" s="50"/>
      <c r="V1028" s="50"/>
      <c r="W1028" s="50"/>
      <c r="X1028"/>
      <c r="Y1028"/>
      <c r="Z1028"/>
      <c r="AA1028"/>
      <c r="AB1028"/>
      <c r="AC1028"/>
      <c r="AD1028"/>
      <c r="AE1028"/>
      <c r="AF1028"/>
      <c r="AG1028"/>
      <c r="AH1028"/>
      <c r="AI1028"/>
    </row>
    <row r="1029" spans="1:35" s="48" customFormat="1">
      <c r="A1029" s="3"/>
      <c r="H1029"/>
      <c r="J1029" s="49"/>
      <c r="K1029" s="49"/>
      <c r="L1029" s="50"/>
      <c r="M1029" s="50"/>
      <c r="N1029" s="50"/>
      <c r="O1029" s="50"/>
      <c r="P1029" s="50"/>
      <c r="Q1029" s="50"/>
      <c r="R1029" s="47"/>
      <c r="S1029" s="50"/>
      <c r="T1029" s="50"/>
      <c r="U1029" s="50"/>
      <c r="V1029" s="50"/>
      <c r="W1029" s="50"/>
      <c r="X1029"/>
      <c r="Y1029"/>
      <c r="Z1029"/>
      <c r="AA1029"/>
      <c r="AB1029"/>
      <c r="AC1029"/>
      <c r="AD1029"/>
      <c r="AE1029"/>
      <c r="AF1029"/>
      <c r="AG1029"/>
      <c r="AH1029"/>
      <c r="AI1029"/>
    </row>
    <row r="1030" spans="1:35" s="48" customFormat="1">
      <c r="A1030" s="3"/>
      <c r="H1030"/>
      <c r="J1030" s="49"/>
      <c r="K1030" s="49"/>
      <c r="L1030" s="50"/>
      <c r="M1030" s="50"/>
      <c r="N1030" s="50"/>
      <c r="O1030" s="50"/>
      <c r="P1030" s="50"/>
      <c r="Q1030" s="50"/>
      <c r="R1030" s="47"/>
      <c r="S1030" s="50"/>
      <c r="T1030" s="50"/>
      <c r="U1030" s="50"/>
      <c r="V1030" s="50"/>
      <c r="W1030" s="50"/>
      <c r="X1030"/>
      <c r="Y1030"/>
      <c r="Z1030"/>
      <c r="AA1030"/>
      <c r="AB1030"/>
      <c r="AC1030"/>
      <c r="AD1030"/>
      <c r="AE1030"/>
      <c r="AF1030"/>
      <c r="AG1030"/>
      <c r="AH1030"/>
      <c r="AI1030"/>
    </row>
    <row r="1031" spans="1:35" s="48" customFormat="1">
      <c r="A1031" s="3"/>
      <c r="H1031"/>
      <c r="J1031" s="49"/>
      <c r="K1031" s="49"/>
      <c r="L1031" s="50"/>
      <c r="M1031" s="50"/>
      <c r="N1031" s="50"/>
      <c r="O1031" s="50"/>
      <c r="P1031" s="50"/>
      <c r="Q1031" s="50"/>
      <c r="R1031" s="47"/>
      <c r="S1031" s="50"/>
      <c r="T1031" s="50"/>
      <c r="U1031" s="50"/>
      <c r="V1031" s="50"/>
      <c r="W1031" s="50"/>
      <c r="X1031"/>
      <c r="Y1031"/>
      <c r="Z1031"/>
      <c r="AA1031"/>
      <c r="AB1031"/>
      <c r="AC1031"/>
      <c r="AD1031"/>
      <c r="AE1031"/>
      <c r="AF1031"/>
      <c r="AG1031"/>
      <c r="AH1031"/>
      <c r="AI1031"/>
    </row>
    <row r="1032" spans="1:35" s="48" customFormat="1">
      <c r="A1032" s="3"/>
      <c r="H1032"/>
      <c r="J1032" s="49"/>
      <c r="K1032" s="49"/>
      <c r="L1032" s="50"/>
      <c r="M1032" s="50"/>
      <c r="N1032" s="50"/>
      <c r="O1032" s="50"/>
      <c r="P1032" s="50"/>
      <c r="Q1032" s="50"/>
      <c r="R1032" s="47"/>
      <c r="S1032" s="50"/>
      <c r="T1032" s="50"/>
      <c r="U1032" s="50"/>
      <c r="V1032" s="50"/>
      <c r="W1032" s="50"/>
      <c r="X1032"/>
      <c r="Y1032"/>
      <c r="Z1032"/>
      <c r="AA1032"/>
      <c r="AB1032"/>
      <c r="AC1032"/>
      <c r="AD1032"/>
      <c r="AE1032"/>
      <c r="AF1032"/>
      <c r="AG1032"/>
      <c r="AH1032"/>
      <c r="AI1032"/>
    </row>
    <row r="1033" spans="1:35" s="48" customFormat="1">
      <c r="A1033" s="3"/>
      <c r="H1033"/>
      <c r="J1033" s="49"/>
      <c r="K1033" s="49"/>
      <c r="L1033" s="50"/>
      <c r="M1033" s="50"/>
      <c r="N1033" s="50"/>
      <c r="O1033" s="50"/>
      <c r="P1033" s="50"/>
      <c r="Q1033" s="50"/>
      <c r="R1033" s="47"/>
      <c r="S1033" s="50"/>
      <c r="T1033" s="50"/>
      <c r="U1033" s="50"/>
      <c r="V1033" s="50"/>
      <c r="W1033" s="50"/>
      <c r="X1033"/>
      <c r="Y1033"/>
      <c r="Z1033"/>
      <c r="AA1033"/>
      <c r="AB1033"/>
      <c r="AC1033"/>
      <c r="AD1033"/>
      <c r="AE1033"/>
      <c r="AF1033"/>
      <c r="AG1033"/>
      <c r="AH1033"/>
      <c r="AI1033"/>
    </row>
    <row r="1034" spans="1:35" s="48" customFormat="1">
      <c r="A1034" s="3"/>
      <c r="H1034"/>
      <c r="J1034" s="49"/>
      <c r="K1034" s="49"/>
      <c r="L1034" s="50"/>
      <c r="M1034" s="50"/>
      <c r="N1034" s="50"/>
      <c r="O1034" s="50"/>
      <c r="P1034" s="50"/>
      <c r="Q1034" s="50"/>
      <c r="R1034" s="47"/>
      <c r="S1034" s="50"/>
      <c r="T1034" s="50"/>
      <c r="U1034" s="50"/>
      <c r="V1034" s="50"/>
      <c r="W1034" s="50"/>
      <c r="X1034"/>
      <c r="Y1034"/>
      <c r="Z1034"/>
      <c r="AA1034"/>
      <c r="AB1034"/>
      <c r="AC1034"/>
      <c r="AD1034"/>
      <c r="AE1034"/>
      <c r="AF1034"/>
      <c r="AG1034"/>
      <c r="AH1034"/>
      <c r="AI1034"/>
    </row>
    <row r="1035" spans="1:35" s="48" customFormat="1">
      <c r="A1035" s="3"/>
      <c r="H1035"/>
      <c r="J1035" s="49"/>
      <c r="K1035" s="49"/>
      <c r="L1035" s="50"/>
      <c r="M1035" s="50"/>
      <c r="N1035" s="50"/>
      <c r="O1035" s="50"/>
      <c r="P1035" s="50"/>
      <c r="Q1035" s="50"/>
      <c r="R1035" s="47"/>
      <c r="S1035" s="50"/>
      <c r="T1035" s="50"/>
      <c r="U1035" s="50"/>
      <c r="V1035" s="50"/>
      <c r="W1035" s="50"/>
      <c r="X1035"/>
      <c r="Y1035"/>
      <c r="Z1035"/>
      <c r="AA1035"/>
      <c r="AB1035"/>
      <c r="AC1035"/>
      <c r="AD1035"/>
      <c r="AE1035"/>
      <c r="AF1035"/>
      <c r="AG1035"/>
      <c r="AH1035"/>
      <c r="AI1035"/>
    </row>
    <row r="1036" spans="1:35" s="48" customFormat="1">
      <c r="A1036" s="3"/>
      <c r="H1036"/>
      <c r="J1036" s="49"/>
      <c r="K1036" s="49"/>
      <c r="L1036" s="50"/>
      <c r="M1036" s="50"/>
      <c r="N1036" s="50"/>
      <c r="O1036" s="50"/>
      <c r="P1036" s="50"/>
      <c r="Q1036" s="50"/>
      <c r="R1036" s="47"/>
      <c r="S1036" s="50"/>
      <c r="T1036" s="50"/>
      <c r="U1036" s="50"/>
      <c r="V1036" s="50"/>
      <c r="W1036" s="50"/>
      <c r="X1036"/>
      <c r="Y1036"/>
      <c r="Z1036"/>
      <c r="AA1036"/>
      <c r="AB1036"/>
      <c r="AC1036"/>
      <c r="AD1036"/>
      <c r="AE1036"/>
      <c r="AF1036"/>
      <c r="AG1036"/>
      <c r="AH1036"/>
      <c r="AI1036"/>
    </row>
    <row r="1037" spans="1:35" s="48" customFormat="1">
      <c r="A1037" s="3"/>
      <c r="H1037"/>
      <c r="J1037" s="49"/>
      <c r="K1037" s="49"/>
      <c r="L1037" s="50"/>
      <c r="M1037" s="50"/>
      <c r="N1037" s="50"/>
      <c r="O1037" s="50"/>
      <c r="P1037" s="50"/>
      <c r="Q1037" s="50"/>
      <c r="R1037" s="47"/>
      <c r="S1037" s="50"/>
      <c r="T1037" s="50"/>
      <c r="U1037" s="50"/>
      <c r="V1037" s="50"/>
      <c r="W1037" s="50"/>
      <c r="X1037"/>
      <c r="Y1037"/>
      <c r="Z1037"/>
      <c r="AA1037"/>
      <c r="AB1037"/>
      <c r="AC1037"/>
      <c r="AD1037"/>
      <c r="AE1037"/>
      <c r="AF1037"/>
      <c r="AG1037"/>
      <c r="AH1037"/>
      <c r="AI1037"/>
    </row>
    <row r="1038" spans="1:35" s="48" customFormat="1">
      <c r="A1038" s="3"/>
      <c r="H1038"/>
      <c r="J1038" s="49"/>
      <c r="K1038" s="49"/>
      <c r="L1038" s="50"/>
      <c r="M1038" s="50"/>
      <c r="N1038" s="50"/>
      <c r="O1038" s="50"/>
      <c r="P1038" s="50"/>
      <c r="Q1038" s="50"/>
      <c r="R1038" s="47"/>
      <c r="S1038" s="50"/>
      <c r="T1038" s="50"/>
      <c r="U1038" s="50"/>
      <c r="V1038" s="50"/>
      <c r="W1038" s="50"/>
      <c r="X1038"/>
      <c r="Y1038"/>
      <c r="Z1038"/>
      <c r="AA1038"/>
      <c r="AB1038"/>
      <c r="AC1038"/>
      <c r="AD1038"/>
      <c r="AE1038"/>
      <c r="AF1038"/>
      <c r="AG1038"/>
      <c r="AH1038"/>
      <c r="AI1038"/>
    </row>
    <row r="1039" spans="1:35" s="48" customFormat="1">
      <c r="A1039" s="3"/>
      <c r="H1039"/>
      <c r="J1039" s="49"/>
      <c r="K1039" s="49"/>
      <c r="L1039" s="50"/>
      <c r="M1039" s="50"/>
      <c r="N1039" s="50"/>
      <c r="O1039" s="50"/>
      <c r="P1039" s="50"/>
      <c r="Q1039" s="50"/>
      <c r="R1039" s="47"/>
      <c r="S1039" s="50"/>
      <c r="T1039" s="50"/>
      <c r="U1039" s="50"/>
      <c r="V1039" s="50"/>
      <c r="W1039" s="50"/>
      <c r="X1039"/>
      <c r="Y1039"/>
      <c r="Z1039"/>
      <c r="AA1039"/>
      <c r="AB1039"/>
      <c r="AC1039"/>
      <c r="AD1039"/>
      <c r="AE1039"/>
      <c r="AF1039"/>
      <c r="AG1039"/>
      <c r="AH1039"/>
      <c r="AI1039"/>
    </row>
    <row r="1040" spans="1:35" s="48" customFormat="1">
      <c r="A1040" s="3"/>
      <c r="H1040"/>
      <c r="J1040" s="49"/>
      <c r="K1040" s="49"/>
      <c r="L1040" s="50"/>
      <c r="M1040" s="50"/>
      <c r="N1040" s="50"/>
      <c r="O1040" s="50"/>
      <c r="P1040" s="50"/>
      <c r="Q1040" s="50"/>
      <c r="R1040" s="47"/>
      <c r="S1040" s="50"/>
      <c r="T1040" s="50"/>
      <c r="U1040" s="50"/>
      <c r="V1040" s="50"/>
      <c r="W1040" s="50"/>
      <c r="X1040"/>
      <c r="Y1040"/>
      <c r="Z1040"/>
      <c r="AA1040"/>
      <c r="AB1040"/>
      <c r="AC1040"/>
      <c r="AD1040"/>
      <c r="AE1040"/>
      <c r="AF1040"/>
      <c r="AG1040"/>
      <c r="AH1040"/>
      <c r="AI1040"/>
    </row>
    <row r="1041" spans="1:35" s="48" customFormat="1">
      <c r="A1041" s="3"/>
      <c r="H1041"/>
      <c r="J1041" s="49"/>
      <c r="K1041" s="49"/>
      <c r="L1041" s="50"/>
      <c r="M1041" s="50"/>
      <c r="N1041" s="50"/>
      <c r="O1041" s="50"/>
      <c r="P1041" s="50"/>
      <c r="Q1041" s="50"/>
      <c r="R1041" s="47"/>
      <c r="S1041" s="50"/>
      <c r="T1041" s="50"/>
      <c r="U1041" s="50"/>
      <c r="V1041" s="50"/>
      <c r="W1041" s="50"/>
      <c r="X1041"/>
      <c r="Y1041"/>
      <c r="Z1041"/>
      <c r="AA1041"/>
      <c r="AB1041"/>
      <c r="AC1041"/>
      <c r="AD1041"/>
      <c r="AE1041"/>
      <c r="AF1041"/>
      <c r="AG1041"/>
      <c r="AH1041"/>
      <c r="AI1041"/>
    </row>
    <row r="1042" spans="1:35" s="48" customFormat="1">
      <c r="A1042" s="3"/>
      <c r="H1042"/>
      <c r="J1042" s="49"/>
      <c r="K1042" s="49"/>
      <c r="L1042" s="50"/>
      <c r="M1042" s="50"/>
      <c r="N1042" s="50"/>
      <c r="O1042" s="50"/>
      <c r="P1042" s="50"/>
      <c r="Q1042" s="50"/>
      <c r="R1042" s="47"/>
      <c r="S1042" s="50"/>
      <c r="T1042" s="50"/>
      <c r="U1042" s="50"/>
      <c r="V1042" s="50"/>
      <c r="W1042" s="50"/>
      <c r="X1042"/>
      <c r="Y1042"/>
      <c r="Z1042"/>
      <c r="AA1042"/>
      <c r="AB1042"/>
      <c r="AC1042"/>
      <c r="AD1042"/>
      <c r="AE1042"/>
      <c r="AF1042"/>
      <c r="AG1042"/>
      <c r="AH1042"/>
      <c r="AI1042"/>
    </row>
    <row r="1043" spans="1:35" s="48" customFormat="1">
      <c r="A1043" s="3"/>
      <c r="H1043"/>
      <c r="J1043" s="49"/>
      <c r="K1043" s="49"/>
      <c r="L1043" s="50"/>
      <c r="M1043" s="50"/>
      <c r="N1043" s="50"/>
      <c r="O1043" s="50"/>
      <c r="P1043" s="50"/>
      <c r="Q1043" s="50"/>
      <c r="R1043" s="47"/>
      <c r="S1043" s="50"/>
      <c r="T1043" s="50"/>
      <c r="U1043" s="50"/>
      <c r="V1043" s="50"/>
      <c r="W1043" s="50"/>
      <c r="X1043"/>
      <c r="Y1043"/>
      <c r="Z1043"/>
      <c r="AA1043"/>
      <c r="AB1043"/>
      <c r="AC1043"/>
      <c r="AD1043"/>
      <c r="AE1043"/>
      <c r="AF1043"/>
      <c r="AG1043"/>
      <c r="AH1043"/>
      <c r="AI1043"/>
    </row>
    <row r="1044" spans="1:35" s="48" customFormat="1">
      <c r="A1044" s="3"/>
      <c r="H1044"/>
      <c r="J1044" s="49"/>
      <c r="K1044" s="49"/>
      <c r="L1044" s="50"/>
      <c r="M1044" s="50"/>
      <c r="N1044" s="50"/>
      <c r="O1044" s="50"/>
      <c r="P1044" s="50"/>
      <c r="Q1044" s="50"/>
      <c r="R1044" s="47"/>
      <c r="S1044" s="50"/>
      <c r="T1044" s="50"/>
      <c r="U1044" s="50"/>
      <c r="V1044" s="50"/>
      <c r="W1044" s="50"/>
      <c r="X1044"/>
      <c r="Y1044"/>
      <c r="Z1044"/>
      <c r="AA1044"/>
      <c r="AB1044"/>
      <c r="AC1044"/>
      <c r="AD1044"/>
      <c r="AE1044"/>
      <c r="AF1044"/>
      <c r="AG1044"/>
      <c r="AH1044"/>
      <c r="AI1044"/>
    </row>
    <row r="1045" spans="1:35" s="48" customFormat="1">
      <c r="A1045" s="3"/>
      <c r="H1045"/>
      <c r="J1045" s="49"/>
      <c r="K1045" s="49"/>
      <c r="L1045" s="50"/>
      <c r="M1045" s="50"/>
      <c r="N1045" s="50"/>
      <c r="O1045" s="50"/>
      <c r="P1045" s="50"/>
      <c r="Q1045" s="50"/>
      <c r="R1045" s="47"/>
      <c r="S1045" s="50"/>
      <c r="T1045" s="50"/>
      <c r="U1045" s="50"/>
      <c r="V1045" s="50"/>
      <c r="W1045" s="50"/>
      <c r="X1045"/>
      <c r="Y1045"/>
      <c r="Z1045"/>
      <c r="AA1045"/>
      <c r="AB1045"/>
      <c r="AC1045"/>
      <c r="AD1045"/>
      <c r="AE1045"/>
      <c r="AF1045"/>
      <c r="AG1045"/>
      <c r="AH1045"/>
      <c r="AI1045"/>
    </row>
    <row r="1046" spans="1:35" s="48" customFormat="1">
      <c r="A1046" s="3"/>
      <c r="H1046"/>
      <c r="J1046" s="49"/>
      <c r="K1046" s="49"/>
      <c r="L1046" s="50"/>
      <c r="M1046" s="50"/>
      <c r="N1046" s="50"/>
      <c r="O1046" s="50"/>
      <c r="P1046" s="50"/>
      <c r="Q1046" s="50"/>
      <c r="R1046" s="47"/>
      <c r="S1046" s="50"/>
      <c r="T1046" s="50"/>
      <c r="U1046" s="50"/>
      <c r="V1046" s="50"/>
      <c r="W1046" s="50"/>
      <c r="X1046"/>
      <c r="Y1046"/>
      <c r="Z1046"/>
      <c r="AA1046"/>
      <c r="AB1046"/>
      <c r="AC1046"/>
      <c r="AD1046"/>
      <c r="AE1046"/>
      <c r="AF1046"/>
      <c r="AG1046"/>
      <c r="AH1046"/>
      <c r="AI1046"/>
    </row>
    <row r="1047" spans="1:35" s="48" customFormat="1">
      <c r="A1047" s="3"/>
      <c r="H1047"/>
      <c r="J1047" s="49"/>
      <c r="K1047" s="49"/>
      <c r="L1047" s="50"/>
      <c r="M1047" s="50"/>
      <c r="N1047" s="50"/>
      <c r="O1047" s="50"/>
      <c r="P1047" s="50"/>
      <c r="Q1047" s="50"/>
      <c r="R1047" s="47"/>
      <c r="S1047" s="50"/>
      <c r="T1047" s="50"/>
      <c r="U1047" s="50"/>
      <c r="V1047" s="50"/>
      <c r="W1047" s="50"/>
      <c r="X1047"/>
      <c r="Y1047"/>
      <c r="Z1047"/>
      <c r="AA1047"/>
      <c r="AB1047"/>
      <c r="AC1047"/>
      <c r="AD1047"/>
      <c r="AE1047"/>
      <c r="AF1047"/>
      <c r="AG1047"/>
      <c r="AH1047"/>
      <c r="AI1047"/>
    </row>
    <row r="1048" spans="1:35" s="48" customFormat="1">
      <c r="A1048" s="3"/>
      <c r="H1048"/>
      <c r="J1048" s="49"/>
      <c r="K1048" s="49"/>
      <c r="L1048" s="50"/>
      <c r="M1048" s="50"/>
      <c r="N1048" s="50"/>
      <c r="O1048" s="50"/>
      <c r="P1048" s="50"/>
      <c r="Q1048" s="50"/>
      <c r="R1048" s="47"/>
      <c r="S1048" s="50"/>
      <c r="T1048" s="50"/>
      <c r="U1048" s="50"/>
      <c r="V1048" s="50"/>
      <c r="W1048" s="50"/>
      <c r="X1048"/>
      <c r="Y1048"/>
      <c r="Z1048"/>
      <c r="AA1048"/>
      <c r="AB1048"/>
      <c r="AC1048"/>
      <c r="AD1048"/>
      <c r="AE1048"/>
      <c r="AF1048"/>
      <c r="AG1048"/>
      <c r="AH1048"/>
      <c r="AI1048"/>
    </row>
    <row r="1049" spans="1:35" s="48" customFormat="1">
      <c r="A1049" s="3"/>
      <c r="H1049"/>
      <c r="J1049" s="49"/>
      <c r="K1049" s="49"/>
      <c r="L1049" s="50"/>
      <c r="M1049" s="50"/>
      <c r="N1049" s="50"/>
      <c r="O1049" s="50"/>
      <c r="P1049" s="50"/>
      <c r="Q1049" s="50"/>
      <c r="R1049" s="47"/>
      <c r="S1049" s="50"/>
      <c r="T1049" s="50"/>
      <c r="U1049" s="50"/>
      <c r="V1049" s="50"/>
      <c r="W1049" s="50"/>
      <c r="X1049"/>
      <c r="Y1049"/>
      <c r="Z1049"/>
      <c r="AA1049"/>
      <c r="AB1049"/>
      <c r="AC1049"/>
      <c r="AD1049"/>
      <c r="AE1049"/>
      <c r="AF1049"/>
      <c r="AG1049"/>
      <c r="AH1049"/>
      <c r="AI1049"/>
    </row>
    <row r="1050" spans="1:35" s="48" customFormat="1">
      <c r="A1050" s="3"/>
      <c r="H1050"/>
      <c r="J1050" s="49"/>
      <c r="K1050" s="49"/>
      <c r="L1050" s="50"/>
      <c r="M1050" s="50"/>
      <c r="N1050" s="50"/>
      <c r="O1050" s="50"/>
      <c r="P1050" s="50"/>
      <c r="Q1050" s="50"/>
      <c r="R1050" s="47"/>
      <c r="S1050" s="50"/>
      <c r="T1050" s="50"/>
      <c r="U1050" s="50"/>
      <c r="V1050" s="50"/>
      <c r="W1050" s="50"/>
      <c r="X1050"/>
      <c r="Y1050"/>
      <c r="Z1050"/>
      <c r="AA1050"/>
      <c r="AB1050"/>
      <c r="AC1050"/>
      <c r="AD1050"/>
      <c r="AE1050"/>
      <c r="AF1050"/>
      <c r="AG1050"/>
      <c r="AH1050"/>
      <c r="AI1050"/>
    </row>
    <row r="1051" spans="1:35" s="48" customFormat="1">
      <c r="A1051" s="3"/>
      <c r="H1051"/>
      <c r="J1051" s="49"/>
      <c r="K1051" s="49"/>
      <c r="L1051" s="50"/>
      <c r="M1051" s="50"/>
      <c r="N1051" s="50"/>
      <c r="O1051" s="50"/>
      <c r="P1051" s="50"/>
      <c r="Q1051" s="50"/>
      <c r="R1051" s="47"/>
      <c r="S1051" s="50"/>
      <c r="T1051" s="50"/>
      <c r="U1051" s="50"/>
      <c r="V1051" s="50"/>
      <c r="W1051" s="50"/>
      <c r="X1051"/>
      <c r="Y1051"/>
      <c r="Z1051"/>
      <c r="AA1051"/>
      <c r="AB1051"/>
      <c r="AC1051"/>
      <c r="AD1051"/>
      <c r="AE1051"/>
      <c r="AF1051"/>
      <c r="AG1051"/>
      <c r="AH1051"/>
      <c r="AI1051"/>
    </row>
    <row r="1052" spans="1:35" s="48" customFormat="1">
      <c r="A1052" s="3"/>
      <c r="H1052"/>
      <c r="J1052" s="49"/>
      <c r="K1052" s="49"/>
      <c r="L1052" s="50"/>
      <c r="M1052" s="50"/>
      <c r="N1052" s="50"/>
      <c r="O1052" s="50"/>
      <c r="P1052" s="50"/>
      <c r="Q1052" s="50"/>
      <c r="R1052" s="47"/>
      <c r="S1052" s="50"/>
      <c r="T1052" s="50"/>
      <c r="U1052" s="50"/>
      <c r="V1052" s="50"/>
      <c r="W1052" s="50"/>
      <c r="X1052"/>
      <c r="Y1052"/>
      <c r="Z1052"/>
      <c r="AA1052"/>
      <c r="AB1052"/>
      <c r="AC1052"/>
      <c r="AD1052"/>
      <c r="AE1052"/>
      <c r="AF1052"/>
      <c r="AG1052"/>
      <c r="AH1052"/>
      <c r="AI1052"/>
    </row>
    <row r="1053" spans="1:35" s="48" customFormat="1">
      <c r="A1053" s="3"/>
      <c r="H1053"/>
      <c r="J1053" s="49"/>
      <c r="K1053" s="49"/>
      <c r="L1053" s="50"/>
      <c r="M1053" s="50"/>
      <c r="N1053" s="50"/>
      <c r="O1053" s="50"/>
      <c r="P1053" s="50"/>
      <c r="Q1053" s="50"/>
      <c r="R1053" s="47"/>
      <c r="S1053" s="50"/>
      <c r="T1053" s="50"/>
      <c r="U1053" s="50"/>
      <c r="V1053" s="50"/>
      <c r="W1053" s="50"/>
      <c r="X1053"/>
      <c r="Y1053"/>
      <c r="Z1053"/>
      <c r="AA1053"/>
      <c r="AB1053"/>
      <c r="AC1053"/>
      <c r="AD1053"/>
      <c r="AE1053"/>
      <c r="AF1053"/>
      <c r="AG1053"/>
      <c r="AH1053"/>
      <c r="AI1053"/>
    </row>
    <row r="1054" spans="1:35" s="48" customFormat="1">
      <c r="A1054" s="3"/>
      <c r="H1054"/>
      <c r="J1054" s="49"/>
      <c r="K1054" s="49"/>
      <c r="L1054" s="50"/>
      <c r="M1054" s="50"/>
      <c r="N1054" s="50"/>
      <c r="O1054" s="50"/>
      <c r="P1054" s="50"/>
      <c r="Q1054" s="50"/>
      <c r="R1054" s="47"/>
      <c r="S1054" s="50"/>
      <c r="T1054" s="50"/>
      <c r="U1054" s="50"/>
      <c r="V1054" s="50"/>
      <c r="W1054" s="50"/>
      <c r="X1054"/>
      <c r="Y1054"/>
      <c r="Z1054"/>
      <c r="AA1054"/>
      <c r="AB1054"/>
      <c r="AC1054"/>
      <c r="AD1054"/>
      <c r="AE1054"/>
      <c r="AF1054"/>
      <c r="AG1054"/>
      <c r="AH1054"/>
      <c r="AI1054"/>
    </row>
    <row r="1055" spans="1:35" s="48" customFormat="1">
      <c r="A1055" s="3"/>
      <c r="H1055"/>
      <c r="J1055" s="49"/>
      <c r="K1055" s="49"/>
      <c r="L1055" s="50"/>
      <c r="M1055" s="50"/>
      <c r="N1055" s="50"/>
      <c r="O1055" s="50"/>
      <c r="P1055" s="50"/>
      <c r="Q1055" s="50"/>
      <c r="R1055" s="47"/>
      <c r="S1055" s="50"/>
      <c r="T1055" s="50"/>
      <c r="U1055" s="50"/>
      <c r="V1055" s="50"/>
      <c r="W1055" s="50"/>
      <c r="X1055"/>
      <c r="Y1055"/>
      <c r="Z1055"/>
      <c r="AA1055"/>
      <c r="AB1055"/>
      <c r="AC1055"/>
      <c r="AD1055"/>
      <c r="AE1055"/>
      <c r="AF1055"/>
      <c r="AG1055"/>
      <c r="AH1055"/>
      <c r="AI1055"/>
    </row>
    <row r="1056" spans="1:35" s="48" customFormat="1">
      <c r="A1056" s="3"/>
      <c r="H1056"/>
      <c r="J1056" s="49"/>
      <c r="K1056" s="49"/>
      <c r="L1056" s="50"/>
      <c r="M1056" s="50"/>
      <c r="N1056" s="50"/>
      <c r="O1056" s="50"/>
      <c r="P1056" s="50"/>
      <c r="Q1056" s="50"/>
      <c r="R1056" s="47"/>
      <c r="S1056" s="50"/>
      <c r="T1056" s="50"/>
      <c r="U1056" s="50"/>
      <c r="V1056" s="50"/>
      <c r="W1056" s="50"/>
      <c r="X1056"/>
      <c r="Y1056"/>
      <c r="Z1056"/>
      <c r="AA1056"/>
      <c r="AB1056"/>
      <c r="AC1056"/>
      <c r="AD1056"/>
      <c r="AE1056"/>
      <c r="AF1056"/>
      <c r="AG1056"/>
      <c r="AH1056"/>
      <c r="AI1056"/>
    </row>
    <row r="1057" spans="1:35" s="48" customFormat="1">
      <c r="A1057" s="3"/>
      <c r="H1057"/>
      <c r="J1057" s="49"/>
      <c r="K1057" s="49"/>
      <c r="L1057" s="50"/>
      <c r="M1057" s="50"/>
      <c r="N1057" s="50"/>
      <c r="O1057" s="50"/>
      <c r="P1057" s="50"/>
      <c r="Q1057" s="50"/>
      <c r="R1057" s="47"/>
      <c r="S1057" s="50"/>
      <c r="T1057" s="50"/>
      <c r="U1057" s="50"/>
      <c r="V1057" s="50"/>
      <c r="W1057" s="50"/>
      <c r="X1057"/>
      <c r="Y1057"/>
      <c r="Z1057"/>
      <c r="AA1057"/>
      <c r="AB1057"/>
      <c r="AC1057"/>
      <c r="AD1057"/>
      <c r="AE1057"/>
      <c r="AF1057"/>
      <c r="AG1057"/>
      <c r="AH1057"/>
      <c r="AI1057"/>
    </row>
    <row r="1058" spans="1:35" s="48" customFormat="1">
      <c r="A1058" s="3"/>
      <c r="H1058"/>
      <c r="J1058" s="49"/>
      <c r="K1058" s="49"/>
      <c r="L1058" s="50"/>
      <c r="M1058" s="50"/>
      <c r="N1058" s="50"/>
      <c r="O1058" s="50"/>
      <c r="P1058" s="50"/>
      <c r="Q1058" s="50"/>
      <c r="R1058" s="47"/>
      <c r="S1058" s="50"/>
      <c r="T1058" s="50"/>
      <c r="U1058" s="50"/>
      <c r="V1058" s="50"/>
      <c r="W1058" s="50"/>
      <c r="X1058"/>
      <c r="Y1058"/>
      <c r="Z1058"/>
      <c r="AA1058"/>
      <c r="AB1058"/>
      <c r="AC1058"/>
      <c r="AD1058"/>
      <c r="AE1058"/>
      <c r="AF1058"/>
      <c r="AG1058"/>
      <c r="AH1058"/>
      <c r="AI1058"/>
    </row>
    <row r="1059" spans="1:35" s="48" customFormat="1">
      <c r="A1059" s="3"/>
      <c r="H1059"/>
      <c r="J1059" s="49"/>
      <c r="K1059" s="49"/>
      <c r="L1059" s="50"/>
      <c r="M1059" s="50"/>
      <c r="N1059" s="50"/>
      <c r="O1059" s="50"/>
      <c r="P1059" s="50"/>
      <c r="Q1059" s="50"/>
      <c r="R1059" s="47"/>
      <c r="S1059" s="50"/>
      <c r="T1059" s="50"/>
      <c r="U1059" s="50"/>
      <c r="V1059" s="50"/>
      <c r="W1059" s="50"/>
      <c r="X1059"/>
      <c r="Y1059"/>
      <c r="Z1059"/>
      <c r="AA1059"/>
      <c r="AB1059"/>
      <c r="AC1059"/>
      <c r="AD1059"/>
      <c r="AE1059"/>
      <c r="AF1059"/>
      <c r="AG1059"/>
      <c r="AH1059"/>
      <c r="AI1059"/>
    </row>
    <row r="1060" spans="1:35" s="48" customFormat="1">
      <c r="A1060" s="3"/>
      <c r="H1060"/>
      <c r="J1060" s="49"/>
      <c r="K1060" s="49"/>
      <c r="L1060" s="50"/>
      <c r="M1060" s="50"/>
      <c r="N1060" s="50"/>
      <c r="O1060" s="50"/>
      <c r="P1060" s="50"/>
      <c r="Q1060" s="50"/>
      <c r="R1060" s="47"/>
      <c r="S1060" s="50"/>
      <c r="T1060" s="50"/>
      <c r="U1060" s="50"/>
      <c r="V1060" s="50"/>
      <c r="W1060" s="50"/>
      <c r="X1060"/>
      <c r="Y1060"/>
      <c r="Z1060"/>
      <c r="AA1060"/>
      <c r="AB1060"/>
      <c r="AC1060"/>
      <c r="AD1060"/>
      <c r="AE1060"/>
      <c r="AF1060"/>
      <c r="AG1060"/>
      <c r="AH1060"/>
      <c r="AI1060"/>
    </row>
    <row r="1061" spans="1:35" s="48" customFormat="1">
      <c r="A1061" s="3"/>
      <c r="H1061"/>
      <c r="J1061" s="49"/>
      <c r="K1061" s="49"/>
      <c r="L1061" s="50"/>
      <c r="M1061" s="50"/>
      <c r="N1061" s="50"/>
      <c r="O1061" s="50"/>
      <c r="P1061" s="50"/>
      <c r="Q1061" s="50"/>
      <c r="R1061" s="47"/>
      <c r="S1061" s="50"/>
      <c r="T1061" s="50"/>
      <c r="U1061" s="50"/>
      <c r="V1061" s="50"/>
      <c r="W1061" s="50"/>
      <c r="X1061"/>
      <c r="Y1061"/>
      <c r="Z1061"/>
      <c r="AA1061"/>
      <c r="AB1061"/>
      <c r="AC1061"/>
      <c r="AD1061"/>
      <c r="AE1061"/>
      <c r="AF1061"/>
      <c r="AG1061"/>
      <c r="AH1061"/>
      <c r="AI1061"/>
    </row>
    <row r="1062" spans="1:35" s="48" customFormat="1">
      <c r="A1062" s="3"/>
      <c r="H1062"/>
      <c r="J1062" s="49"/>
      <c r="K1062" s="49"/>
      <c r="L1062" s="50"/>
      <c r="M1062" s="50"/>
      <c r="N1062" s="50"/>
      <c r="O1062" s="50"/>
      <c r="P1062" s="50"/>
      <c r="Q1062" s="50"/>
      <c r="R1062" s="47"/>
      <c r="S1062" s="50"/>
      <c r="T1062" s="50"/>
      <c r="U1062" s="50"/>
      <c r="V1062" s="50"/>
      <c r="W1062" s="50"/>
      <c r="X1062"/>
      <c r="Y1062"/>
      <c r="Z1062"/>
      <c r="AA1062"/>
      <c r="AB1062"/>
      <c r="AC1062"/>
      <c r="AD1062"/>
      <c r="AE1062"/>
      <c r="AF1062"/>
      <c r="AG1062"/>
      <c r="AH1062"/>
      <c r="AI1062"/>
    </row>
    <row r="1063" spans="1:35" s="48" customFormat="1">
      <c r="A1063" s="3"/>
      <c r="H1063"/>
      <c r="J1063" s="49"/>
      <c r="K1063" s="49"/>
      <c r="L1063" s="50"/>
      <c r="M1063" s="50"/>
      <c r="N1063" s="50"/>
      <c r="O1063" s="50"/>
      <c r="P1063" s="50"/>
      <c r="Q1063" s="50"/>
      <c r="R1063" s="47"/>
      <c r="S1063" s="50"/>
      <c r="T1063" s="50"/>
      <c r="U1063" s="50"/>
      <c r="V1063" s="50"/>
      <c r="W1063" s="50"/>
      <c r="X1063"/>
      <c r="Y1063"/>
      <c r="Z1063"/>
      <c r="AA1063"/>
      <c r="AB1063"/>
      <c r="AC1063"/>
      <c r="AD1063"/>
      <c r="AE1063"/>
      <c r="AF1063"/>
      <c r="AG1063"/>
      <c r="AH1063"/>
      <c r="AI1063"/>
    </row>
    <row r="1064" spans="1:35">
      <c r="A1064" s="3"/>
    </row>
    <row r="1065" spans="1:35">
      <c r="A1065" s="3"/>
    </row>
    <row r="1066" spans="1:35">
      <c r="A1066" s="3"/>
    </row>
    <row r="1067" spans="1:35">
      <c r="A1067" s="3"/>
    </row>
    <row r="1068" spans="1:35">
      <c r="A1068" s="3"/>
    </row>
    <row r="1069" spans="1:35">
      <c r="A1069" s="3"/>
    </row>
    <row r="1070" spans="1:35">
      <c r="A1070" s="3"/>
    </row>
    <row r="1071" spans="1:35">
      <c r="A1071" s="3"/>
    </row>
    <row r="1072" spans="1:35">
      <c r="A1072" s="3"/>
    </row>
    <row r="1073" spans="1:1">
      <c r="A1073" s="3"/>
    </row>
    <row r="1074" spans="1:1">
      <c r="A1074" s="3"/>
    </row>
    <row r="1075" spans="1:1">
      <c r="A1075" s="3"/>
    </row>
    <row r="1076" spans="1:1">
      <c r="A1076" s="3"/>
    </row>
    <row r="1077" spans="1:1">
      <c r="A1077" s="3"/>
    </row>
    <row r="1078" spans="1:1">
      <c r="A1078" s="3"/>
    </row>
    <row r="1079" spans="1:1">
      <c r="A1079" s="3"/>
    </row>
    <row r="1080" spans="1:1">
      <c r="A1080" s="3"/>
    </row>
    <row r="1081" spans="1:1">
      <c r="A1081" s="3"/>
    </row>
    <row r="1082" spans="1:1">
      <c r="A1082" s="3"/>
    </row>
    <row r="1083" spans="1:1">
      <c r="A1083" s="3"/>
    </row>
    <row r="1084" spans="1:1">
      <c r="A1084" s="3"/>
    </row>
    <row r="1085" spans="1:1">
      <c r="A1085" s="3"/>
    </row>
    <row r="1086" spans="1:1">
      <c r="A1086" s="3"/>
    </row>
    <row r="1087" spans="1:1">
      <c r="A1087" s="3"/>
    </row>
    <row r="1088" spans="1:1">
      <c r="A1088" s="3"/>
    </row>
    <row r="1089" spans="1:1">
      <c r="A1089" s="3"/>
    </row>
    <row r="1090" spans="1:1">
      <c r="A1090" s="3"/>
    </row>
    <row r="1091" spans="1:1">
      <c r="A1091" s="3"/>
    </row>
    <row r="1092" spans="1:1">
      <c r="A1092" s="3"/>
    </row>
    <row r="1093" spans="1:1">
      <c r="A1093" s="3"/>
    </row>
    <row r="1094" spans="1:1">
      <c r="A1094" s="3"/>
    </row>
    <row r="1095" spans="1:1">
      <c r="A1095" s="3"/>
    </row>
    <row r="1096" spans="1:1">
      <c r="A1096" s="3"/>
    </row>
    <row r="1097" spans="1:1">
      <c r="A1097" s="3"/>
    </row>
    <row r="1098" spans="1:1">
      <c r="A1098" s="3"/>
    </row>
    <row r="1099" spans="1:1">
      <c r="A1099" s="3"/>
    </row>
    <row r="1100" spans="1:1">
      <c r="A1100" s="3"/>
    </row>
    <row r="1101" spans="1:1">
      <c r="A1101" s="3"/>
    </row>
    <row r="1102" spans="1:1">
      <c r="A1102" s="3"/>
    </row>
    <row r="1103" spans="1:1">
      <c r="A1103" s="3"/>
    </row>
    <row r="1104" spans="1:1">
      <c r="A1104" s="3"/>
    </row>
    <row r="1105" spans="1:1">
      <c r="A1105" s="3"/>
    </row>
    <row r="1106" spans="1:1">
      <c r="A1106" s="3"/>
    </row>
    <row r="1107" spans="1:1">
      <c r="A1107" s="3"/>
    </row>
    <row r="1108" spans="1:1">
      <c r="A1108" s="3"/>
    </row>
    <row r="1109" spans="1:1">
      <c r="A1109" s="3"/>
    </row>
    <row r="1110" spans="1:1">
      <c r="A1110" s="3"/>
    </row>
    <row r="1111" spans="1:1">
      <c r="A1111" s="3"/>
    </row>
    <row r="1112" spans="1:1">
      <c r="A1112" s="3"/>
    </row>
    <row r="1113" spans="1:1">
      <c r="A1113" s="3"/>
    </row>
    <row r="1114" spans="1:1">
      <c r="A1114" s="3"/>
    </row>
    <row r="1115" spans="1:1">
      <c r="A1115" s="3"/>
    </row>
    <row r="1116" spans="1:1">
      <c r="A1116" s="3"/>
    </row>
    <row r="1117" spans="1:1">
      <c r="A1117" s="3"/>
    </row>
    <row r="1118" spans="1:1">
      <c r="A1118" s="3"/>
    </row>
    <row r="1119" spans="1:1">
      <c r="A1119" s="3"/>
    </row>
    <row r="1120" spans="1:1">
      <c r="A1120" s="3"/>
    </row>
    <row r="1121" spans="1:1">
      <c r="A1121" s="3"/>
    </row>
    <row r="1122" spans="1:1">
      <c r="A1122" s="3"/>
    </row>
    <row r="1123" spans="1:1">
      <c r="A1123" s="3"/>
    </row>
    <row r="1124" spans="1:1">
      <c r="A1124" s="3"/>
    </row>
    <row r="1125" spans="1:1">
      <c r="A1125" s="3"/>
    </row>
    <row r="1126" spans="1:1">
      <c r="A1126" s="3"/>
    </row>
    <row r="1127" spans="1:1">
      <c r="A1127" s="3"/>
    </row>
    <row r="1128" spans="1:1">
      <c r="A1128" s="3"/>
    </row>
    <row r="1129" spans="1:1">
      <c r="A1129" s="3"/>
    </row>
    <row r="1130" spans="1:1">
      <c r="A1130" s="3"/>
    </row>
    <row r="1131" spans="1:1">
      <c r="A1131" s="3"/>
    </row>
    <row r="1132" spans="1:1">
      <c r="A1132" s="3"/>
    </row>
    <row r="1133" spans="1:1">
      <c r="A1133" s="3"/>
    </row>
    <row r="1134" spans="1:1">
      <c r="A1134" s="3"/>
    </row>
    <row r="1135" spans="1:1">
      <c r="A1135" s="3"/>
    </row>
    <row r="1136" spans="1:1">
      <c r="A1136" s="3"/>
    </row>
    <row r="1137" spans="1:1">
      <c r="A1137" s="3"/>
    </row>
    <row r="1138" spans="1:1">
      <c r="A1138" s="3"/>
    </row>
    <row r="1139" spans="1:1">
      <c r="A1139" s="3"/>
    </row>
    <row r="1140" spans="1:1">
      <c r="A1140" s="3"/>
    </row>
    <row r="1141" spans="1:1">
      <c r="A1141" s="3"/>
    </row>
    <row r="1142" spans="1:1">
      <c r="A1142" s="3"/>
    </row>
    <row r="1143" spans="1:1">
      <c r="A1143" s="3"/>
    </row>
    <row r="1144" spans="1:1">
      <c r="A1144" s="3"/>
    </row>
    <row r="1145" spans="1:1">
      <c r="A1145" s="3"/>
    </row>
    <row r="1146" spans="1:1">
      <c r="A1146" s="3"/>
    </row>
    <row r="1147" spans="1:1">
      <c r="A1147" s="3"/>
    </row>
    <row r="1148" spans="1:1">
      <c r="A1148" s="3"/>
    </row>
    <row r="1149" spans="1:1">
      <c r="A1149" s="3"/>
    </row>
    <row r="1150" spans="1:1">
      <c r="A1150" s="3"/>
    </row>
    <row r="1151" spans="1:1">
      <c r="A1151" s="3"/>
    </row>
    <row r="1152" spans="1:1">
      <c r="A1152" s="3"/>
    </row>
    <row r="1153" spans="1:1">
      <c r="A1153" s="3"/>
    </row>
    <row r="1154" spans="1:1">
      <c r="A1154" s="3"/>
    </row>
    <row r="1155" spans="1:1">
      <c r="A1155" s="3"/>
    </row>
    <row r="1156" spans="1:1">
      <c r="A1156" s="3"/>
    </row>
    <row r="1157" spans="1:1">
      <c r="A1157" s="3"/>
    </row>
    <row r="1158" spans="1:1">
      <c r="A1158" s="3"/>
    </row>
    <row r="1159" spans="1:1">
      <c r="A1159" s="3"/>
    </row>
    <row r="1160" spans="1:1">
      <c r="A1160" s="3"/>
    </row>
    <row r="1161" spans="1:1">
      <c r="A1161" s="3"/>
    </row>
    <row r="1162" spans="1:1">
      <c r="A1162" s="3"/>
    </row>
    <row r="1163" spans="1:1">
      <c r="A1163" s="3"/>
    </row>
    <row r="1164" spans="1:1">
      <c r="A1164" s="3"/>
    </row>
    <row r="1165" spans="1:1">
      <c r="A1165" s="3"/>
    </row>
    <row r="1166" spans="1:1">
      <c r="A1166" s="3"/>
    </row>
    <row r="1167" spans="1:1">
      <c r="A1167" s="3"/>
    </row>
    <row r="1168" spans="1:1">
      <c r="A1168" s="3"/>
    </row>
    <row r="1169" spans="1:1">
      <c r="A1169" s="3"/>
    </row>
    <row r="1170" spans="1:1">
      <c r="A1170" s="3"/>
    </row>
    <row r="1171" spans="1:1">
      <c r="A1171" s="3"/>
    </row>
    <row r="1172" spans="1:1">
      <c r="A1172" s="3"/>
    </row>
    <row r="1173" spans="1:1">
      <c r="A1173" s="3"/>
    </row>
    <row r="1174" spans="1:1">
      <c r="A1174" s="3"/>
    </row>
    <row r="1175" spans="1:1">
      <c r="A1175" s="3"/>
    </row>
    <row r="1176" spans="1:1">
      <c r="A1176" s="3"/>
    </row>
    <row r="1177" spans="1:1">
      <c r="A1177" s="3"/>
    </row>
    <row r="1178" spans="1:1">
      <c r="A1178" s="3"/>
    </row>
    <row r="1179" spans="1:1">
      <c r="A1179" s="3"/>
    </row>
    <row r="1180" spans="1:1">
      <c r="A1180" s="3"/>
    </row>
    <row r="1181" spans="1:1">
      <c r="A1181" s="3"/>
    </row>
    <row r="1182" spans="1:1">
      <c r="A1182" s="3"/>
    </row>
    <row r="1183" spans="1:1">
      <c r="A1183" s="3"/>
    </row>
    <row r="1184" spans="1:1">
      <c r="A1184" s="3"/>
    </row>
    <row r="1185" spans="1:1">
      <c r="A1185" s="3"/>
    </row>
    <row r="1186" spans="1:1">
      <c r="A1186" s="3"/>
    </row>
    <row r="1187" spans="1:1">
      <c r="A1187" s="3"/>
    </row>
    <row r="1188" spans="1:1">
      <c r="A1188" s="3"/>
    </row>
    <row r="1189" spans="1:1">
      <c r="A1189" s="3"/>
    </row>
    <row r="1190" spans="1:1">
      <c r="A1190" s="3"/>
    </row>
    <row r="1191" spans="1:1">
      <c r="A1191" s="3"/>
    </row>
    <row r="1192" spans="1:1">
      <c r="A1192" s="3"/>
    </row>
    <row r="1193" spans="1:1">
      <c r="A1193" s="3"/>
    </row>
    <row r="1194" spans="1:1">
      <c r="A1194" s="3"/>
    </row>
    <row r="1195" spans="1:1">
      <c r="A1195" s="3"/>
    </row>
    <row r="1196" spans="1:1">
      <c r="A1196" s="3"/>
    </row>
    <row r="1197" spans="1:1">
      <c r="A1197" s="3"/>
    </row>
    <row r="1198" spans="1:1">
      <c r="A1198" s="3"/>
    </row>
    <row r="1199" spans="1:1">
      <c r="A1199" s="3"/>
    </row>
    <row r="1200" spans="1:1">
      <c r="A1200" s="3"/>
    </row>
    <row r="1201" spans="1:1">
      <c r="A1201" s="3"/>
    </row>
    <row r="1202" spans="1:1">
      <c r="A1202" s="3"/>
    </row>
    <row r="1203" spans="1:1">
      <c r="A1203" s="3"/>
    </row>
    <row r="1204" spans="1:1">
      <c r="A1204" s="3"/>
    </row>
    <row r="1205" spans="1:1">
      <c r="A1205" s="3"/>
    </row>
    <row r="1206" spans="1:1">
      <c r="A1206" s="3"/>
    </row>
    <row r="1207" spans="1:1">
      <c r="A1207" s="3"/>
    </row>
    <row r="1208" spans="1:1">
      <c r="A1208" s="3"/>
    </row>
    <row r="1209" spans="1:1">
      <c r="A1209" s="3"/>
    </row>
    <row r="1210" spans="1:1">
      <c r="A1210" s="3"/>
    </row>
    <row r="1211" spans="1:1">
      <c r="A1211" s="3"/>
    </row>
    <row r="1212" spans="1:1">
      <c r="A1212" s="3"/>
    </row>
    <row r="1213" spans="1:1">
      <c r="A1213" s="3"/>
    </row>
    <row r="1214" spans="1:1">
      <c r="A1214" s="3"/>
    </row>
    <row r="1215" spans="1:1">
      <c r="A1215" s="3"/>
    </row>
    <row r="1216" spans="1:1">
      <c r="A1216" s="3"/>
    </row>
    <row r="1217" spans="1:1">
      <c r="A1217" s="3"/>
    </row>
    <row r="1218" spans="1:1">
      <c r="A1218" s="3"/>
    </row>
    <row r="1219" spans="1:1">
      <c r="A1219" s="3"/>
    </row>
    <row r="1220" spans="1:1">
      <c r="A1220" s="3"/>
    </row>
    <row r="1221" spans="1:1">
      <c r="A1221" s="3"/>
    </row>
    <row r="1222" spans="1:1">
      <c r="A1222" s="3"/>
    </row>
    <row r="1223" spans="1:1">
      <c r="A1223" s="3"/>
    </row>
    <row r="1224" spans="1:1">
      <c r="A1224" s="3"/>
    </row>
    <row r="1225" spans="1:1">
      <c r="A1225" s="3"/>
    </row>
    <row r="1226" spans="1:1">
      <c r="A1226" s="3"/>
    </row>
    <row r="1227" spans="1:1">
      <c r="A1227" s="3"/>
    </row>
    <row r="1228" spans="1:1">
      <c r="A1228" s="3"/>
    </row>
    <row r="1229" spans="1:1">
      <c r="A1229" s="3"/>
    </row>
    <row r="1230" spans="1:1">
      <c r="A1230" s="3"/>
    </row>
    <row r="1231" spans="1:1">
      <c r="A1231" s="3"/>
    </row>
    <row r="1232" spans="1:1">
      <c r="A1232" s="3"/>
    </row>
    <row r="1233" spans="1:1">
      <c r="A1233" s="3"/>
    </row>
    <row r="1234" spans="1:1">
      <c r="A1234" s="3"/>
    </row>
    <row r="1235" spans="1:1">
      <c r="A1235" s="3"/>
    </row>
    <row r="1236" spans="1:1">
      <c r="A1236" s="3"/>
    </row>
    <row r="1237" spans="1:1">
      <c r="A1237" s="3"/>
    </row>
    <row r="1238" spans="1:1">
      <c r="A1238" s="3"/>
    </row>
    <row r="1239" spans="1:1">
      <c r="A1239" s="3"/>
    </row>
    <row r="1240" spans="1:1">
      <c r="A1240" s="3"/>
    </row>
    <row r="1241" spans="1:1">
      <c r="A1241" s="3"/>
    </row>
    <row r="1242" spans="1:1">
      <c r="A1242" s="3"/>
    </row>
    <row r="1243" spans="1:1">
      <c r="A1243" s="3"/>
    </row>
    <row r="1244" spans="1:1">
      <c r="A1244" s="3"/>
    </row>
    <row r="1245" spans="1:1">
      <c r="A1245" s="3"/>
    </row>
    <row r="1246" spans="1:1">
      <c r="A1246" s="3"/>
    </row>
    <row r="1247" spans="1:1">
      <c r="A1247" s="3"/>
    </row>
    <row r="1248" spans="1:1">
      <c r="A1248" s="3"/>
    </row>
    <row r="1249" spans="1:1">
      <c r="A1249" s="3"/>
    </row>
    <row r="1250" spans="1:1">
      <c r="A1250" s="3"/>
    </row>
    <row r="1251" spans="1:1">
      <c r="A1251" s="3"/>
    </row>
    <row r="1252" spans="1:1">
      <c r="A1252" s="3"/>
    </row>
    <row r="1253" spans="1:1">
      <c r="A1253" s="3"/>
    </row>
    <row r="1254" spans="1:1">
      <c r="A1254" s="3"/>
    </row>
    <row r="1255" spans="1:1">
      <c r="A1255" s="3"/>
    </row>
    <row r="1256" spans="1:1">
      <c r="A1256" s="3"/>
    </row>
    <row r="1257" spans="1:1">
      <c r="A1257" s="3"/>
    </row>
    <row r="1258" spans="1:1">
      <c r="A1258" s="3"/>
    </row>
    <row r="1259" spans="1:1">
      <c r="A1259" s="3"/>
    </row>
    <row r="1260" spans="1:1">
      <c r="A1260" s="3"/>
    </row>
    <row r="1261" spans="1:1">
      <c r="A1261" s="3"/>
    </row>
    <row r="1262" spans="1:1">
      <c r="A1262" s="3"/>
    </row>
    <row r="1263" spans="1:1">
      <c r="A1263" s="3"/>
    </row>
    <row r="1264" spans="1:1">
      <c r="A1264" s="3"/>
    </row>
    <row r="1265" spans="1:1">
      <c r="A1265" s="3"/>
    </row>
    <row r="1266" spans="1:1">
      <c r="A1266" s="3"/>
    </row>
    <row r="1267" spans="1:1">
      <c r="A1267" s="3"/>
    </row>
    <row r="1268" spans="1:1">
      <c r="A1268" s="3"/>
    </row>
    <row r="1269" spans="1:1">
      <c r="A1269" s="3"/>
    </row>
    <row r="1270" spans="1:1">
      <c r="A1270" s="3"/>
    </row>
    <row r="1271" spans="1:1">
      <c r="A1271" s="3"/>
    </row>
    <row r="1272" spans="1:1">
      <c r="A1272" s="3"/>
    </row>
    <row r="1273" spans="1:1">
      <c r="A1273" s="3"/>
    </row>
    <row r="1274" spans="1:1">
      <c r="A1274" s="3"/>
    </row>
    <row r="1275" spans="1:1">
      <c r="A1275" s="3"/>
    </row>
    <row r="1276" spans="1:1">
      <c r="A1276" s="3"/>
    </row>
    <row r="1277" spans="1:1">
      <c r="A1277" s="3"/>
    </row>
    <row r="1278" spans="1:1">
      <c r="A1278" s="3"/>
    </row>
    <row r="1279" spans="1:1">
      <c r="A1279" s="3"/>
    </row>
    <row r="1280" spans="1:1">
      <c r="A1280" s="3"/>
    </row>
    <row r="1281" spans="1:1">
      <c r="A1281" s="3"/>
    </row>
    <row r="1282" spans="1:1">
      <c r="A1282" s="3"/>
    </row>
    <row r="1283" spans="1:1">
      <c r="A1283" s="3"/>
    </row>
    <row r="1284" spans="1:1">
      <c r="A1284" s="3"/>
    </row>
    <row r="1285" spans="1:1">
      <c r="A1285" s="3"/>
    </row>
    <row r="1286" spans="1:1">
      <c r="A1286" s="3"/>
    </row>
    <row r="1287" spans="1:1">
      <c r="A1287" s="3"/>
    </row>
    <row r="1288" spans="1:1">
      <c r="A1288" s="3"/>
    </row>
    <row r="1289" spans="1:1">
      <c r="A1289" s="3"/>
    </row>
    <row r="1290" spans="1:1">
      <c r="A1290" s="3"/>
    </row>
    <row r="1291" spans="1:1">
      <c r="A1291" s="3"/>
    </row>
    <row r="1292" spans="1:1">
      <c r="A1292" s="3"/>
    </row>
    <row r="1293" spans="1:1">
      <c r="A1293" s="3"/>
    </row>
    <row r="1294" spans="1:1">
      <c r="A1294" s="3"/>
    </row>
    <row r="1295" spans="1:1">
      <c r="A1295" s="3"/>
    </row>
    <row r="1296" spans="1:1">
      <c r="A1296" s="3"/>
    </row>
    <row r="1297" spans="1:1">
      <c r="A1297" s="3"/>
    </row>
    <row r="1298" spans="1:1">
      <c r="A1298" s="3"/>
    </row>
    <row r="1299" spans="1:1">
      <c r="A1299" s="3"/>
    </row>
    <row r="1300" spans="1:1">
      <c r="A1300" s="3"/>
    </row>
    <row r="1301" spans="1:1">
      <c r="A1301" s="3"/>
    </row>
    <row r="1302" spans="1:1">
      <c r="A1302" s="3"/>
    </row>
    <row r="1303" spans="1:1">
      <c r="A1303" s="3"/>
    </row>
    <row r="1304" spans="1:1">
      <c r="A1304" s="3"/>
    </row>
    <row r="1305" spans="1:1">
      <c r="A1305" s="3"/>
    </row>
    <row r="1306" spans="1:1">
      <c r="A1306" s="3"/>
    </row>
    <row r="1307" spans="1:1">
      <c r="A1307" s="3"/>
    </row>
    <row r="1308" spans="1:1">
      <c r="A1308" s="3"/>
    </row>
    <row r="1309" spans="1:1">
      <c r="A1309" s="3"/>
    </row>
    <row r="1310" spans="1:1">
      <c r="A1310" s="3"/>
    </row>
    <row r="1311" spans="1:1">
      <c r="A1311" s="3"/>
    </row>
    <row r="1312" spans="1:1">
      <c r="A1312" s="3"/>
    </row>
    <row r="1313" spans="1:1">
      <c r="A1313" s="3"/>
    </row>
    <row r="1314" spans="1:1">
      <c r="A1314" s="3"/>
    </row>
    <row r="1315" spans="1:1">
      <c r="A1315" s="3"/>
    </row>
    <row r="1316" spans="1:1">
      <c r="A1316" s="3"/>
    </row>
    <row r="1317" spans="1:1">
      <c r="A1317" s="3"/>
    </row>
    <row r="1318" spans="1:1">
      <c r="A1318" s="3"/>
    </row>
    <row r="1319" spans="1:1">
      <c r="A1319" s="3"/>
    </row>
    <row r="1320" spans="1:1">
      <c r="A1320" s="3"/>
    </row>
    <row r="1321" spans="1:1">
      <c r="A1321" s="3"/>
    </row>
    <row r="1322" spans="1:1">
      <c r="A1322" s="3"/>
    </row>
    <row r="1323" spans="1:1">
      <c r="A1323" s="3"/>
    </row>
    <row r="1324" spans="1:1">
      <c r="A1324" s="3"/>
    </row>
    <row r="1325" spans="1:1">
      <c r="A1325" s="3"/>
    </row>
    <row r="1326" spans="1:1">
      <c r="A1326" s="3"/>
    </row>
    <row r="1327" spans="1:1">
      <c r="A1327" s="3"/>
    </row>
    <row r="1328" spans="1:1">
      <c r="A1328" s="3"/>
    </row>
    <row r="1329" spans="1:1">
      <c r="A1329" s="3"/>
    </row>
    <row r="1330" spans="1:1">
      <c r="A1330" s="3"/>
    </row>
    <row r="1331" spans="1:1">
      <c r="A1331" s="3"/>
    </row>
    <row r="1332" spans="1:1">
      <c r="A1332" s="3"/>
    </row>
    <row r="1333" spans="1:1">
      <c r="A1333" s="3"/>
    </row>
    <row r="1334" spans="1:1">
      <c r="A1334" s="3"/>
    </row>
    <row r="1335" spans="1:1">
      <c r="A1335" s="3"/>
    </row>
    <row r="1336" spans="1:1">
      <c r="A1336" s="3"/>
    </row>
    <row r="1337" spans="1:1">
      <c r="A1337" s="3"/>
    </row>
    <row r="1338" spans="1:1">
      <c r="A1338" s="3"/>
    </row>
    <row r="1339" spans="1:1">
      <c r="A1339" s="3"/>
    </row>
    <row r="1340" spans="1:1">
      <c r="A1340" s="3"/>
    </row>
    <row r="1341" spans="1:1">
      <c r="A1341" s="3"/>
    </row>
    <row r="1342" spans="1:1">
      <c r="A1342" s="3"/>
    </row>
    <row r="1343" spans="1:1">
      <c r="A1343" s="3"/>
    </row>
    <row r="1344" spans="1:1">
      <c r="A1344" s="3"/>
    </row>
    <row r="1345" spans="1:1">
      <c r="A1345" s="3"/>
    </row>
    <row r="1346" spans="1:1">
      <c r="A1346" s="3"/>
    </row>
    <row r="1347" spans="1:1">
      <c r="A1347" s="3"/>
    </row>
    <row r="1348" spans="1:1">
      <c r="A1348" s="3"/>
    </row>
    <row r="1349" spans="1:1">
      <c r="A1349" s="3"/>
    </row>
    <row r="1350" spans="1:1">
      <c r="A1350" s="3"/>
    </row>
    <row r="1351" spans="1:1">
      <c r="A1351" s="3"/>
    </row>
    <row r="1352" spans="1:1">
      <c r="A1352" s="3"/>
    </row>
    <row r="1353" spans="1:1">
      <c r="A1353" s="3"/>
    </row>
    <row r="1354" spans="1:1">
      <c r="A1354" s="3"/>
    </row>
    <row r="1355" spans="1:1">
      <c r="A1355" s="3"/>
    </row>
    <row r="1356" spans="1:1">
      <c r="A1356" s="3"/>
    </row>
    <row r="1357" spans="1:1">
      <c r="A1357" s="3"/>
    </row>
    <row r="1358" spans="1:1">
      <c r="A1358" s="3"/>
    </row>
    <row r="1359" spans="1:1">
      <c r="A1359" s="3"/>
    </row>
    <row r="1360" spans="1:1">
      <c r="A1360" s="3"/>
    </row>
    <row r="1361" spans="1:1">
      <c r="A1361" s="3"/>
    </row>
    <row r="1362" spans="1:1">
      <c r="A1362" s="3"/>
    </row>
    <row r="1363" spans="1:1">
      <c r="A1363" s="3"/>
    </row>
    <row r="1364" spans="1:1">
      <c r="A1364" s="3"/>
    </row>
    <row r="1365" spans="1:1">
      <c r="A1365" s="3"/>
    </row>
    <row r="1366" spans="1:1">
      <c r="A1366" s="3"/>
    </row>
    <row r="1367" spans="1:1">
      <c r="A1367" s="3"/>
    </row>
    <row r="1368" spans="1:1">
      <c r="A1368" s="3"/>
    </row>
    <row r="1369" spans="1:1">
      <c r="A1369" s="3"/>
    </row>
    <row r="1370" spans="1:1">
      <c r="A1370" s="3"/>
    </row>
    <row r="1371" spans="1:1">
      <c r="A1371" s="3"/>
    </row>
    <row r="1372" spans="1:1">
      <c r="A1372" s="3"/>
    </row>
    <row r="1373" spans="1:1">
      <c r="A1373" s="3"/>
    </row>
    <row r="1374" spans="1:1">
      <c r="A1374" s="3"/>
    </row>
    <row r="1375" spans="1:1">
      <c r="A1375" s="3"/>
    </row>
    <row r="1376" spans="1:1">
      <c r="A1376" s="3"/>
    </row>
    <row r="1377" spans="1:1">
      <c r="A1377" s="3"/>
    </row>
    <row r="1378" spans="1:1">
      <c r="A1378" s="3"/>
    </row>
    <row r="1379" spans="1:1">
      <c r="A1379" s="3"/>
    </row>
    <row r="1380" spans="1:1">
      <c r="A1380" s="3"/>
    </row>
    <row r="1381" spans="1:1">
      <c r="A1381" s="3"/>
    </row>
    <row r="1382" spans="1:1">
      <c r="A1382" s="3"/>
    </row>
    <row r="1383" spans="1:1">
      <c r="A1383" s="3"/>
    </row>
    <row r="1384" spans="1:1">
      <c r="A1384" s="3"/>
    </row>
    <row r="1385" spans="1:1">
      <c r="A1385" s="3"/>
    </row>
    <row r="1386" spans="1:1">
      <c r="A1386" s="3"/>
    </row>
    <row r="1387" spans="1:1">
      <c r="A1387" s="3"/>
    </row>
    <row r="1388" spans="1:1">
      <c r="A1388" s="3"/>
    </row>
    <row r="1389" spans="1:1">
      <c r="A1389" s="3"/>
    </row>
    <row r="1390" spans="1:1">
      <c r="A1390" s="3"/>
    </row>
    <row r="1391" spans="1:1">
      <c r="A1391" s="3"/>
    </row>
    <row r="1392" spans="1:1">
      <c r="A1392" s="3"/>
    </row>
    <row r="1393" spans="1:1">
      <c r="A1393" s="3"/>
    </row>
    <row r="1394" spans="1:1">
      <c r="A1394" s="3"/>
    </row>
    <row r="1395" spans="1:1">
      <c r="A1395" s="3"/>
    </row>
    <row r="1396" spans="1:1">
      <c r="A1396" s="3"/>
    </row>
    <row r="1397" spans="1:1">
      <c r="A1397" s="3"/>
    </row>
    <row r="1398" spans="1:1">
      <c r="A1398" s="3"/>
    </row>
    <row r="1399" spans="1:1">
      <c r="A1399" s="3"/>
    </row>
    <row r="1400" spans="1:1">
      <c r="A1400" s="3"/>
    </row>
    <row r="1401" spans="1:1">
      <c r="A1401" s="3"/>
    </row>
    <row r="1402" spans="1:1">
      <c r="A1402" s="3"/>
    </row>
    <row r="1403" spans="1:1">
      <c r="A1403" s="3"/>
    </row>
    <row r="1404" spans="1:1">
      <c r="A1404" s="3"/>
    </row>
    <row r="1405" spans="1:1">
      <c r="A1405" s="3"/>
    </row>
    <row r="1406" spans="1:1">
      <c r="A1406" s="3"/>
    </row>
    <row r="1407" spans="1:1">
      <c r="A1407" s="3"/>
    </row>
    <row r="1408" spans="1:1">
      <c r="A1408" s="3"/>
    </row>
    <row r="1409" spans="1:1">
      <c r="A1409" s="3"/>
    </row>
    <row r="1410" spans="1:1">
      <c r="A1410" s="3"/>
    </row>
    <row r="1411" spans="1:1">
      <c r="A1411" s="3"/>
    </row>
    <row r="1412" spans="1:1">
      <c r="A1412" s="3"/>
    </row>
    <row r="1413" spans="1:1">
      <c r="A1413" s="3"/>
    </row>
    <row r="1414" spans="1:1">
      <c r="A1414" s="3"/>
    </row>
    <row r="1415" spans="1:1">
      <c r="A1415" s="3"/>
    </row>
    <row r="1416" spans="1:1">
      <c r="A1416" s="3"/>
    </row>
    <row r="1417" spans="1:1">
      <c r="A1417" s="3"/>
    </row>
    <row r="1418" spans="1:1">
      <c r="A1418" s="3"/>
    </row>
    <row r="1419" spans="1:1">
      <c r="A1419" s="3"/>
    </row>
    <row r="1420" spans="1:1">
      <c r="A1420" s="3"/>
    </row>
    <row r="1421" spans="1:1">
      <c r="A1421" s="3"/>
    </row>
    <row r="1422" spans="1:1">
      <c r="A1422" s="3"/>
    </row>
    <row r="1423" spans="1:1">
      <c r="A1423" s="3"/>
    </row>
    <row r="1424" spans="1:1">
      <c r="A1424" s="3"/>
    </row>
    <row r="1425" spans="1:1">
      <c r="A1425" s="3"/>
    </row>
    <row r="1426" spans="1:1">
      <c r="A1426" s="3"/>
    </row>
    <row r="1427" spans="1:1">
      <c r="A1427" s="3"/>
    </row>
    <row r="1428" spans="1:1">
      <c r="A1428" s="3"/>
    </row>
    <row r="1429" spans="1:1">
      <c r="A1429" s="3"/>
    </row>
    <row r="1430" spans="1:1">
      <c r="A1430" s="3"/>
    </row>
    <row r="1431" spans="1:1">
      <c r="A1431" s="3"/>
    </row>
    <row r="1432" spans="1:1">
      <c r="A1432" s="3"/>
    </row>
    <row r="1433" spans="1:1">
      <c r="A1433" s="3"/>
    </row>
    <row r="1434" spans="1:1">
      <c r="A1434" s="3"/>
    </row>
    <row r="1435" spans="1:1">
      <c r="A1435" s="3"/>
    </row>
    <row r="1436" spans="1:1">
      <c r="A1436" s="3"/>
    </row>
    <row r="1437" spans="1:1">
      <c r="A1437" s="3"/>
    </row>
    <row r="1438" spans="1:1">
      <c r="A1438" s="3"/>
    </row>
    <row r="1439" spans="1:1">
      <c r="A1439" s="3"/>
    </row>
    <row r="1440" spans="1:1">
      <c r="A1440" s="3"/>
    </row>
    <row r="1441" spans="1:1">
      <c r="A1441" s="3"/>
    </row>
    <row r="1442" spans="1:1">
      <c r="A1442" s="3"/>
    </row>
    <row r="1443" spans="1:1">
      <c r="A1443" s="3"/>
    </row>
    <row r="1444" spans="1:1">
      <c r="A1444" s="3"/>
    </row>
    <row r="1445" spans="1:1">
      <c r="A1445" s="3"/>
    </row>
    <row r="1446" spans="1:1">
      <c r="A1446" s="3"/>
    </row>
    <row r="1447" spans="1:1">
      <c r="A1447" s="3"/>
    </row>
    <row r="1448" spans="1:1">
      <c r="A1448" s="3"/>
    </row>
    <row r="1449" spans="1:1">
      <c r="A1449" s="3"/>
    </row>
    <row r="1450" spans="1:1">
      <c r="A1450" s="3"/>
    </row>
    <row r="1451" spans="1:1">
      <c r="A1451" s="3"/>
    </row>
    <row r="1452" spans="1:1">
      <c r="A1452" s="3"/>
    </row>
    <row r="1453" spans="1:1">
      <c r="A1453" s="3"/>
    </row>
    <row r="1454" spans="1:1">
      <c r="A1454" s="3"/>
    </row>
    <row r="1455" spans="1:1">
      <c r="A1455" s="3"/>
    </row>
    <row r="1456" spans="1:1">
      <c r="A1456" s="3"/>
    </row>
    <row r="1457" spans="1:1">
      <c r="A1457" s="3"/>
    </row>
    <row r="1458" spans="1:1">
      <c r="A1458" s="3"/>
    </row>
    <row r="1459" spans="1:1">
      <c r="A1459" s="3"/>
    </row>
    <row r="1460" spans="1:1">
      <c r="A1460" s="3"/>
    </row>
    <row r="1461" spans="1:1">
      <c r="A1461" s="3"/>
    </row>
    <row r="1462" spans="1:1">
      <c r="A1462" s="3"/>
    </row>
    <row r="1463" spans="1:1">
      <c r="A1463" s="3"/>
    </row>
    <row r="1464" spans="1:1">
      <c r="A1464" s="3"/>
    </row>
    <row r="1465" spans="1:1">
      <c r="A1465" s="3"/>
    </row>
    <row r="1466" spans="1:1">
      <c r="A1466" s="3"/>
    </row>
    <row r="1467" spans="1:1">
      <c r="A1467" s="3"/>
    </row>
    <row r="1468" spans="1:1">
      <c r="A1468" s="3"/>
    </row>
    <row r="1469" spans="1:1">
      <c r="A1469" s="3"/>
    </row>
    <row r="1470" spans="1:1">
      <c r="A1470" s="3"/>
    </row>
    <row r="1471" spans="1:1">
      <c r="A1471" s="3"/>
    </row>
    <row r="1472" spans="1:1">
      <c r="A1472" s="3"/>
    </row>
    <row r="1473" spans="1:1">
      <c r="A1473" s="3"/>
    </row>
    <row r="1474" spans="1:1">
      <c r="A1474" s="3"/>
    </row>
    <row r="1475" spans="1:1">
      <c r="A1475" s="3"/>
    </row>
    <row r="1476" spans="1:1">
      <c r="A1476" s="3"/>
    </row>
    <row r="1477" spans="1:1">
      <c r="A1477" s="3"/>
    </row>
    <row r="1478" spans="1:1">
      <c r="A1478" s="3"/>
    </row>
    <row r="1479" spans="1:1">
      <c r="A1479" s="3"/>
    </row>
    <row r="1480" spans="1:1">
      <c r="A1480" s="3"/>
    </row>
    <row r="1481" spans="1:1">
      <c r="A1481" s="3"/>
    </row>
    <row r="1482" spans="1:1">
      <c r="A1482" s="3"/>
    </row>
    <row r="1483" spans="1:1">
      <c r="A1483" s="3"/>
    </row>
    <row r="1484" spans="1:1">
      <c r="A1484" s="3"/>
    </row>
    <row r="1485" spans="1:1">
      <c r="A1485" s="3"/>
    </row>
    <row r="1486" spans="1:1">
      <c r="A1486" s="3"/>
    </row>
    <row r="1487" spans="1:1">
      <c r="A1487" s="3"/>
    </row>
    <row r="1488" spans="1:1">
      <c r="A1488" s="3"/>
    </row>
    <row r="1489" spans="1:1">
      <c r="A1489" s="3"/>
    </row>
    <row r="1490" spans="1:1">
      <c r="A1490" s="3"/>
    </row>
    <row r="1491" spans="1:1">
      <c r="A1491" s="3"/>
    </row>
    <row r="1492" spans="1:1">
      <c r="A1492" s="3"/>
    </row>
    <row r="1493" spans="1:1">
      <c r="A1493" s="3"/>
    </row>
    <row r="1494" spans="1:1">
      <c r="A1494" s="3"/>
    </row>
    <row r="1495" spans="1:1">
      <c r="A1495" s="3"/>
    </row>
    <row r="1496" spans="1:1">
      <c r="A1496" s="3"/>
    </row>
    <row r="1497" spans="1:1">
      <c r="A1497" s="3"/>
    </row>
    <row r="1498" spans="1:1">
      <c r="A1498" s="3"/>
    </row>
    <row r="1499" spans="1:1">
      <c r="A1499" s="3"/>
    </row>
    <row r="1500" spans="1:1">
      <c r="A1500" s="3"/>
    </row>
    <row r="1501" spans="1:1">
      <c r="A1501" s="3"/>
    </row>
    <row r="1502" spans="1:1">
      <c r="A1502" s="3"/>
    </row>
    <row r="1503" spans="1:1">
      <c r="A1503" s="3"/>
    </row>
    <row r="1504" spans="1:1">
      <c r="A1504" s="3"/>
    </row>
    <row r="1505" spans="1:1">
      <c r="A1505" s="3"/>
    </row>
    <row r="1506" spans="1:1">
      <c r="A1506" s="3"/>
    </row>
    <row r="1507" spans="1:1">
      <c r="A1507" s="3"/>
    </row>
    <row r="1508" spans="1:1">
      <c r="A1508" s="3"/>
    </row>
    <row r="1509" spans="1:1">
      <c r="A1509" s="3"/>
    </row>
    <row r="1510" spans="1:1">
      <c r="A1510" s="3"/>
    </row>
    <row r="1511" spans="1:1">
      <c r="A1511" s="3"/>
    </row>
    <row r="1512" spans="1:1">
      <c r="A1512" s="3"/>
    </row>
    <row r="1513" spans="1:1">
      <c r="A1513" s="3"/>
    </row>
    <row r="1514" spans="1:1">
      <c r="A1514" s="3"/>
    </row>
    <row r="1515" spans="1:1">
      <c r="A1515" s="3"/>
    </row>
    <row r="1516" spans="1:1">
      <c r="A1516" s="3"/>
    </row>
    <row r="1517" spans="1:1">
      <c r="A1517" s="3"/>
    </row>
    <row r="1518" spans="1:1">
      <c r="A1518" s="3"/>
    </row>
    <row r="1519" spans="1:1">
      <c r="A1519" s="3"/>
    </row>
    <row r="1520" spans="1:1">
      <c r="A1520" s="3"/>
    </row>
    <row r="1521" spans="1:1">
      <c r="A1521" s="3"/>
    </row>
    <row r="1522" spans="1:1">
      <c r="A1522" s="3"/>
    </row>
    <row r="1523" spans="1:1">
      <c r="A1523" s="3"/>
    </row>
    <row r="1524" spans="1:1">
      <c r="A1524" s="3"/>
    </row>
    <row r="1525" spans="1:1">
      <c r="A1525" s="3"/>
    </row>
    <row r="1526" spans="1:1">
      <c r="A1526" s="3"/>
    </row>
    <row r="1527" spans="1:1">
      <c r="A1527" s="3"/>
    </row>
    <row r="1528" spans="1:1">
      <c r="A1528" s="3"/>
    </row>
    <row r="1529" spans="1:1">
      <c r="A1529" s="3"/>
    </row>
    <row r="1530" spans="1:1">
      <c r="A1530" s="3"/>
    </row>
    <row r="1531" spans="1:1">
      <c r="A1531" s="3"/>
    </row>
    <row r="1532" spans="1:1">
      <c r="A1532" s="3"/>
    </row>
    <row r="1533" spans="1:1">
      <c r="A1533" s="3"/>
    </row>
    <row r="1534" spans="1:1">
      <c r="A1534" s="3"/>
    </row>
    <row r="1535" spans="1:1">
      <c r="A1535" s="3"/>
    </row>
    <row r="1536" spans="1:1">
      <c r="A1536" s="3"/>
    </row>
    <row r="1537" spans="1:1">
      <c r="A1537" s="3"/>
    </row>
    <row r="1538" spans="1:1">
      <c r="A1538" s="3"/>
    </row>
    <row r="1539" spans="1:1">
      <c r="A1539" s="3"/>
    </row>
    <row r="1540" spans="1:1">
      <c r="A1540" s="3"/>
    </row>
    <row r="1541" spans="1:1">
      <c r="A1541" s="3"/>
    </row>
    <row r="1542" spans="1:1">
      <c r="A1542" s="3"/>
    </row>
    <row r="1543" spans="1:1">
      <c r="A1543" s="3"/>
    </row>
    <row r="1544" spans="1:1">
      <c r="A1544" s="3"/>
    </row>
    <row r="1545" spans="1:1">
      <c r="A1545" s="3"/>
    </row>
    <row r="1546" spans="1:1">
      <c r="A1546" s="3"/>
    </row>
    <row r="1547" spans="1:1">
      <c r="A1547" s="3"/>
    </row>
    <row r="1548" spans="1:1">
      <c r="A1548" s="3"/>
    </row>
    <row r="1549" spans="1:1">
      <c r="A1549" s="3"/>
    </row>
    <row r="1550" spans="1:1">
      <c r="A1550" s="3"/>
    </row>
    <row r="1551" spans="1:1">
      <c r="A1551" s="3"/>
    </row>
    <row r="1552" spans="1:1">
      <c r="A1552" s="3"/>
    </row>
    <row r="1553" spans="1:1">
      <c r="A1553" s="3"/>
    </row>
    <row r="1554" spans="1:1">
      <c r="A1554" s="3"/>
    </row>
    <row r="1555" spans="1:1">
      <c r="A1555" s="3"/>
    </row>
    <row r="1556" spans="1:1">
      <c r="A1556" s="3"/>
    </row>
    <row r="1557" spans="1:1">
      <c r="A1557" s="3"/>
    </row>
    <row r="1558" spans="1:1">
      <c r="A1558" s="3"/>
    </row>
    <row r="1559" spans="1:1">
      <c r="A1559" s="3"/>
    </row>
    <row r="1560" spans="1:1">
      <c r="A1560" s="3"/>
    </row>
    <row r="1561" spans="1:1">
      <c r="A1561" s="3"/>
    </row>
    <row r="1562" spans="1:1">
      <c r="A1562" s="3"/>
    </row>
    <row r="1563" spans="1:1">
      <c r="A1563" s="3"/>
    </row>
    <row r="1564" spans="1:1">
      <c r="A1564" s="3"/>
    </row>
    <row r="1565" spans="1:1">
      <c r="A1565" s="3"/>
    </row>
    <row r="1566" spans="1:1">
      <c r="A1566" s="3"/>
    </row>
    <row r="1567" spans="1:1">
      <c r="A1567" s="3"/>
    </row>
    <row r="1568" spans="1:1">
      <c r="A1568" s="3"/>
    </row>
    <row r="1569" spans="1:1">
      <c r="A1569" s="3"/>
    </row>
    <row r="1570" spans="1:1">
      <c r="A1570" s="3"/>
    </row>
    <row r="1571" spans="1:1">
      <c r="A1571" s="3"/>
    </row>
    <row r="1572" spans="1:1">
      <c r="A1572" s="3"/>
    </row>
    <row r="1573" spans="1:1">
      <c r="A1573" s="3"/>
    </row>
    <row r="1574" spans="1:1">
      <c r="A1574" s="3"/>
    </row>
    <row r="1575" spans="1:1">
      <c r="A1575" s="3"/>
    </row>
    <row r="1576" spans="1:1">
      <c r="A1576" s="3"/>
    </row>
    <row r="1577" spans="1:1">
      <c r="A1577" s="3"/>
    </row>
    <row r="1578" spans="1:1">
      <c r="A1578" s="3"/>
    </row>
    <row r="1579" spans="1:1">
      <c r="A1579" s="3"/>
    </row>
    <row r="1580" spans="1:1">
      <c r="A1580" s="3"/>
    </row>
    <row r="1581" spans="1:1">
      <c r="A1581" s="3"/>
    </row>
    <row r="1582" spans="1:1">
      <c r="A1582" s="3"/>
    </row>
    <row r="1583" spans="1:1">
      <c r="A1583" s="3"/>
    </row>
    <row r="1584" spans="1:1">
      <c r="A1584" s="3"/>
    </row>
    <row r="1585" spans="1:1">
      <c r="A1585" s="3"/>
    </row>
    <row r="1586" spans="1:1">
      <c r="A1586" s="3"/>
    </row>
    <row r="1587" spans="1:1">
      <c r="A1587" s="3"/>
    </row>
    <row r="1588" spans="1:1">
      <c r="A1588" s="3"/>
    </row>
    <row r="1589" spans="1:1">
      <c r="A1589" s="3"/>
    </row>
    <row r="1590" spans="1:1">
      <c r="A1590" s="3"/>
    </row>
    <row r="1591" spans="1:1">
      <c r="A1591" s="3"/>
    </row>
    <row r="1592" spans="1:1">
      <c r="A1592" s="3"/>
    </row>
    <row r="1593" spans="1:1">
      <c r="A1593" s="3"/>
    </row>
    <row r="1594" spans="1:1">
      <c r="A1594" s="3"/>
    </row>
    <row r="1595" spans="1:1">
      <c r="A1595" s="3"/>
    </row>
    <row r="1596" spans="1:1">
      <c r="A1596" s="3"/>
    </row>
    <row r="1597" spans="1:1">
      <c r="A1597" s="3"/>
    </row>
    <row r="1598" spans="1:1">
      <c r="A1598" s="3"/>
    </row>
    <row r="1599" spans="1:1">
      <c r="A1599" s="3"/>
    </row>
    <row r="1600" spans="1:1">
      <c r="A1600" s="3"/>
    </row>
    <row r="1601" spans="1:1">
      <c r="A1601" s="3"/>
    </row>
    <row r="1602" spans="1:1">
      <c r="A1602" s="3"/>
    </row>
    <row r="1603" spans="1:1">
      <c r="A1603" s="3"/>
    </row>
    <row r="1604" spans="1:1">
      <c r="A1604" s="3"/>
    </row>
    <row r="1605" spans="1:1">
      <c r="A1605" s="3"/>
    </row>
    <row r="1606" spans="1:1">
      <c r="A1606" s="3"/>
    </row>
    <row r="1607" spans="1:1">
      <c r="A1607" s="3"/>
    </row>
    <row r="1608" spans="1:1">
      <c r="A1608" s="3"/>
    </row>
    <row r="1609" spans="1:1">
      <c r="A1609" s="3"/>
    </row>
    <row r="1610" spans="1:1">
      <c r="A1610" s="3"/>
    </row>
    <row r="1611" spans="1:1">
      <c r="A1611" s="3"/>
    </row>
    <row r="1612" spans="1:1">
      <c r="A1612" s="3"/>
    </row>
    <row r="1613" spans="1:1">
      <c r="A1613" s="3"/>
    </row>
    <row r="1614" spans="1:1">
      <c r="A1614" s="3"/>
    </row>
    <row r="1615" spans="1:1">
      <c r="A1615" s="3"/>
    </row>
    <row r="1616" spans="1:1">
      <c r="A1616" s="3"/>
    </row>
    <row r="1617" spans="1:1">
      <c r="A1617" s="3"/>
    </row>
    <row r="1618" spans="1:1">
      <c r="A1618" s="3"/>
    </row>
    <row r="1619" spans="1:1">
      <c r="A1619" s="3"/>
    </row>
    <row r="1620" spans="1:1">
      <c r="A1620" s="3"/>
    </row>
    <row r="1621" spans="1:1">
      <c r="A1621" s="3"/>
    </row>
    <row r="1622" spans="1:1">
      <c r="A1622" s="3"/>
    </row>
    <row r="1623" spans="1:1">
      <c r="A1623" s="3"/>
    </row>
    <row r="1624" spans="1:1">
      <c r="A1624" s="3"/>
    </row>
    <row r="1625" spans="1:1">
      <c r="A1625" s="3"/>
    </row>
    <row r="1626" spans="1:1">
      <c r="A1626" s="3"/>
    </row>
    <row r="1627" spans="1:1">
      <c r="A1627" s="3"/>
    </row>
    <row r="1628" spans="1:1">
      <c r="A1628" s="3"/>
    </row>
    <row r="1629" spans="1:1">
      <c r="A1629" s="3"/>
    </row>
    <row r="1630" spans="1:1">
      <c r="A1630" s="3"/>
    </row>
    <row r="1631" spans="1:1">
      <c r="A1631" s="3"/>
    </row>
    <row r="1632" spans="1:1">
      <c r="A1632" s="3"/>
    </row>
    <row r="1633" spans="1:1">
      <c r="A1633" s="3"/>
    </row>
    <row r="1634" spans="1:1">
      <c r="A1634" s="3"/>
    </row>
    <row r="1635" spans="1:1">
      <c r="A1635" s="3"/>
    </row>
    <row r="1636" spans="1:1">
      <c r="A1636" s="3"/>
    </row>
    <row r="1637" spans="1:1">
      <c r="A1637" s="3"/>
    </row>
    <row r="1638" spans="1:1">
      <c r="A1638" s="3"/>
    </row>
    <row r="1639" spans="1:1">
      <c r="A1639" s="3"/>
    </row>
    <row r="1640" spans="1:1">
      <c r="A1640" s="3"/>
    </row>
    <row r="1641" spans="1:1">
      <c r="A1641" s="3"/>
    </row>
    <row r="1642" spans="1:1">
      <c r="A1642" s="3"/>
    </row>
    <row r="1643" spans="1:1">
      <c r="A1643" s="3"/>
    </row>
    <row r="1644" spans="1:1">
      <c r="A1644" s="3"/>
    </row>
    <row r="1645" spans="1:1">
      <c r="A1645" s="3"/>
    </row>
    <row r="1646" spans="1:1">
      <c r="A1646" s="3"/>
    </row>
    <row r="1647" spans="1:1">
      <c r="A1647" s="3"/>
    </row>
    <row r="1648" spans="1:1">
      <c r="A1648" s="3"/>
    </row>
    <row r="1649" spans="1:1">
      <c r="A1649" s="3"/>
    </row>
    <row r="1650" spans="1:1">
      <c r="A1650" s="3"/>
    </row>
    <row r="1651" spans="1:1">
      <c r="A1651" s="3"/>
    </row>
    <row r="1652" spans="1:1">
      <c r="A1652" s="3"/>
    </row>
    <row r="1653" spans="1:1">
      <c r="A1653" s="3"/>
    </row>
    <row r="1654" spans="1:1">
      <c r="A1654" s="3"/>
    </row>
    <row r="1655" spans="1:1">
      <c r="A1655" s="3"/>
    </row>
    <row r="1656" spans="1:1">
      <c r="A1656" s="3"/>
    </row>
    <row r="1657" spans="1:1">
      <c r="A1657" s="3"/>
    </row>
    <row r="1658" spans="1:1">
      <c r="A1658" s="3"/>
    </row>
    <row r="1659" spans="1:1">
      <c r="A1659" s="3"/>
    </row>
    <row r="1660" spans="1:1">
      <c r="A1660" s="3"/>
    </row>
    <row r="1661" spans="1:1">
      <c r="A1661" s="3"/>
    </row>
    <row r="1662" spans="1:1">
      <c r="A1662" s="3"/>
    </row>
    <row r="1663" spans="1:1">
      <c r="A1663" s="3"/>
    </row>
    <row r="1664" spans="1:1">
      <c r="A1664" s="3"/>
    </row>
    <row r="1665" spans="1:1">
      <c r="A1665" s="3"/>
    </row>
    <row r="1666" spans="1:1">
      <c r="A1666" s="3"/>
    </row>
    <row r="1667" spans="1:1">
      <c r="A1667" s="3"/>
    </row>
    <row r="1668" spans="1:1">
      <c r="A1668" s="3"/>
    </row>
    <row r="1669" spans="1:1">
      <c r="A1669" s="3"/>
    </row>
    <row r="1670" spans="1:1">
      <c r="A1670" s="3"/>
    </row>
    <row r="1671" spans="1:1">
      <c r="A1671" s="3"/>
    </row>
    <row r="1672" spans="1:1">
      <c r="A1672" s="3"/>
    </row>
    <row r="1673" spans="1:1">
      <c r="A1673" s="3"/>
    </row>
    <row r="1674" spans="1:1">
      <c r="A1674" s="3"/>
    </row>
    <row r="1675" spans="1:1">
      <c r="A1675" s="3"/>
    </row>
    <row r="1676" spans="1:1">
      <c r="A1676" s="3"/>
    </row>
    <row r="1677" spans="1:1">
      <c r="A1677" s="3"/>
    </row>
    <row r="1678" spans="1:1">
      <c r="A1678" s="3"/>
    </row>
    <row r="1679" spans="1:1">
      <c r="A1679" s="3"/>
    </row>
    <row r="1680" spans="1:1">
      <c r="A1680" s="3"/>
    </row>
    <row r="1681" spans="1:1">
      <c r="A1681" s="3"/>
    </row>
    <row r="1682" spans="1:1">
      <c r="A1682" s="3"/>
    </row>
    <row r="1683" spans="1:1">
      <c r="A1683" s="3"/>
    </row>
    <row r="1684" spans="1:1">
      <c r="A1684" s="3"/>
    </row>
    <row r="1685" spans="1:1">
      <c r="A1685" s="3"/>
    </row>
    <row r="1686" spans="1:1">
      <c r="A1686" s="3"/>
    </row>
    <row r="1687" spans="1:1">
      <c r="A1687" s="3"/>
    </row>
    <row r="1688" spans="1:1">
      <c r="A1688" s="3"/>
    </row>
    <row r="1689" spans="1:1">
      <c r="A1689" s="3"/>
    </row>
    <row r="1690" spans="1:1">
      <c r="A1690" s="3"/>
    </row>
    <row r="1691" spans="1:1">
      <c r="A1691" s="3"/>
    </row>
    <row r="1692" spans="1:1">
      <c r="A1692" s="3"/>
    </row>
    <row r="1693" spans="1:1">
      <c r="A1693" s="3"/>
    </row>
    <row r="1694" spans="1:1">
      <c r="A1694" s="3"/>
    </row>
    <row r="1695" spans="1:1">
      <c r="A1695" s="3"/>
    </row>
    <row r="1696" spans="1:1">
      <c r="A1696" s="3"/>
    </row>
    <row r="1697" spans="1:1">
      <c r="A1697" s="3"/>
    </row>
    <row r="1698" spans="1:1">
      <c r="A1698" s="3"/>
    </row>
    <row r="1699" spans="1:1">
      <c r="A1699" s="3"/>
    </row>
    <row r="1700" spans="1:1">
      <c r="A1700" s="3"/>
    </row>
    <row r="1701" spans="1:1">
      <c r="A1701" s="3"/>
    </row>
    <row r="1702" spans="1:1">
      <c r="A1702" s="3"/>
    </row>
    <row r="1703" spans="1:1">
      <c r="A1703" s="3"/>
    </row>
    <row r="1704" spans="1:1">
      <c r="A1704" s="3"/>
    </row>
    <row r="1705" spans="1:1">
      <c r="A1705" s="3"/>
    </row>
    <row r="1706" spans="1:1">
      <c r="A1706" s="3"/>
    </row>
    <row r="1707" spans="1:1">
      <c r="A1707" s="3"/>
    </row>
    <row r="1708" spans="1:1">
      <c r="A1708" s="3"/>
    </row>
    <row r="1709" spans="1:1">
      <c r="A1709" s="3"/>
    </row>
    <row r="1710" spans="1:1">
      <c r="A1710" s="3"/>
    </row>
    <row r="1711" spans="1:1">
      <c r="A1711" s="3"/>
    </row>
    <row r="1712" spans="1:1">
      <c r="A1712" s="3"/>
    </row>
    <row r="1713" spans="1:1">
      <c r="A1713" s="3"/>
    </row>
    <row r="1714" spans="1:1">
      <c r="A1714" s="3"/>
    </row>
    <row r="1715" spans="1:1">
      <c r="A1715" s="3"/>
    </row>
    <row r="1716" spans="1:1">
      <c r="A1716" s="3"/>
    </row>
    <row r="1717" spans="1:1">
      <c r="A1717" s="3"/>
    </row>
    <row r="1718" spans="1:1">
      <c r="A1718" s="3"/>
    </row>
    <row r="1719" spans="1:1">
      <c r="A1719" s="3"/>
    </row>
    <row r="1720" spans="1:1">
      <c r="A1720" s="3"/>
    </row>
    <row r="1721" spans="1:1">
      <c r="A1721" s="3"/>
    </row>
    <row r="1722" spans="1:1">
      <c r="A1722" s="3"/>
    </row>
    <row r="1723" spans="1:1">
      <c r="A1723" s="3"/>
    </row>
    <row r="1724" spans="1:1">
      <c r="A1724" s="3"/>
    </row>
    <row r="1725" spans="1:1">
      <c r="A1725" s="3"/>
    </row>
    <row r="1726" spans="1:1">
      <c r="A1726" s="3"/>
    </row>
    <row r="1727" spans="1:1">
      <c r="A1727" s="3"/>
    </row>
    <row r="1728" spans="1:1">
      <c r="A1728" s="3"/>
    </row>
    <row r="1729" spans="1:1">
      <c r="A1729" s="3"/>
    </row>
    <row r="1730" spans="1:1">
      <c r="A1730" s="3"/>
    </row>
    <row r="1731" spans="1:1">
      <c r="A1731" s="3"/>
    </row>
    <row r="1732" spans="1:1">
      <c r="A1732" s="3"/>
    </row>
    <row r="1733" spans="1:1">
      <c r="A1733" s="3"/>
    </row>
    <row r="1734" spans="1:1">
      <c r="A1734" s="3"/>
    </row>
    <row r="1735" spans="1:1">
      <c r="A1735" s="3"/>
    </row>
    <row r="1736" spans="1:1">
      <c r="A1736" s="3"/>
    </row>
    <row r="1737" spans="1:1">
      <c r="A1737" s="3"/>
    </row>
    <row r="1738" spans="1:1">
      <c r="A1738" s="3"/>
    </row>
    <row r="1739" spans="1:1">
      <c r="A1739" s="3"/>
    </row>
    <row r="1740" spans="1:1">
      <c r="A1740" s="3"/>
    </row>
    <row r="1741" spans="1:1">
      <c r="A1741" s="3"/>
    </row>
    <row r="1742" spans="1:1">
      <c r="A1742" s="3"/>
    </row>
    <row r="1743" spans="1:1">
      <c r="A1743" s="3"/>
    </row>
    <row r="1744" spans="1:1">
      <c r="A1744" s="3"/>
    </row>
    <row r="1745" spans="1:1">
      <c r="A1745" s="3"/>
    </row>
    <row r="1746" spans="1:1">
      <c r="A1746" s="3"/>
    </row>
    <row r="1747" spans="1:1">
      <c r="A1747" s="3"/>
    </row>
    <row r="1748" spans="1:1">
      <c r="A1748" s="3"/>
    </row>
    <row r="1749" spans="1:1">
      <c r="A1749" s="3"/>
    </row>
    <row r="1750" spans="1:1">
      <c r="A1750" s="3"/>
    </row>
    <row r="1751" spans="1:1">
      <c r="A1751" s="3"/>
    </row>
    <row r="1752" spans="1:1">
      <c r="A1752" s="3"/>
    </row>
    <row r="1753" spans="1:1">
      <c r="A1753" s="3"/>
    </row>
    <row r="1754" spans="1:1">
      <c r="A1754" s="3"/>
    </row>
    <row r="1755" spans="1:1">
      <c r="A1755" s="3"/>
    </row>
    <row r="1756" spans="1:1">
      <c r="A1756" s="3"/>
    </row>
    <row r="1757" spans="1:1">
      <c r="A1757" s="3"/>
    </row>
    <row r="1758" spans="1:1">
      <c r="A1758" s="3"/>
    </row>
    <row r="1759" spans="1:1">
      <c r="A1759" s="3"/>
    </row>
    <row r="1760" spans="1:1">
      <c r="A1760" s="3"/>
    </row>
    <row r="1761" spans="1:1">
      <c r="A1761" s="3"/>
    </row>
    <row r="1762" spans="1:1">
      <c r="A1762" s="3"/>
    </row>
    <row r="1763" spans="1:1">
      <c r="A1763" s="3"/>
    </row>
    <row r="1764" spans="1:1">
      <c r="A1764" s="3"/>
    </row>
    <row r="1765" spans="1:1">
      <c r="A1765" s="3"/>
    </row>
    <row r="1766" spans="1:1">
      <c r="A1766" s="3"/>
    </row>
    <row r="1767" spans="1:1">
      <c r="A1767" s="3"/>
    </row>
    <row r="1768" spans="1:1">
      <c r="A1768" s="3"/>
    </row>
    <row r="1769" spans="1:1">
      <c r="A1769" s="3"/>
    </row>
    <row r="1770" spans="1:1">
      <c r="A1770" s="3"/>
    </row>
    <row r="1771" spans="1:1">
      <c r="A1771" s="3"/>
    </row>
    <row r="1772" spans="1:1">
      <c r="A1772" s="3"/>
    </row>
    <row r="1773" spans="1:1">
      <c r="A1773" s="3"/>
    </row>
    <row r="1774" spans="1:1">
      <c r="A1774" s="3"/>
    </row>
    <row r="1775" spans="1:1">
      <c r="A1775" s="3"/>
    </row>
    <row r="1776" spans="1:1">
      <c r="A1776" s="3"/>
    </row>
    <row r="1777" spans="1:1">
      <c r="A1777" s="3"/>
    </row>
    <row r="1778" spans="1:1">
      <c r="A1778" s="3"/>
    </row>
    <row r="1779" spans="1:1">
      <c r="A1779" s="3"/>
    </row>
    <row r="1780" spans="1:1">
      <c r="A1780" s="3"/>
    </row>
    <row r="1781" spans="1:1">
      <c r="A1781" s="3"/>
    </row>
    <row r="1782" spans="1:1">
      <c r="A1782" s="3"/>
    </row>
    <row r="1783" spans="1:1">
      <c r="A1783" s="3"/>
    </row>
    <row r="1784" spans="1:1">
      <c r="A1784" s="3"/>
    </row>
    <row r="1785" spans="1:1">
      <c r="A1785" s="3"/>
    </row>
    <row r="1786" spans="1:1">
      <c r="A1786" s="3"/>
    </row>
    <row r="1787" spans="1:1">
      <c r="A1787" s="3"/>
    </row>
    <row r="1788" spans="1:1">
      <c r="A1788" s="3"/>
    </row>
    <row r="1789" spans="1:1">
      <c r="A1789" s="3"/>
    </row>
    <row r="1790" spans="1:1">
      <c r="A1790" s="3"/>
    </row>
    <row r="1791" spans="1:1">
      <c r="A1791" s="3"/>
    </row>
    <row r="1792" spans="1:1">
      <c r="A1792" s="3"/>
    </row>
    <row r="1793" spans="1:1">
      <c r="A1793" s="3"/>
    </row>
    <row r="1794" spans="1:1">
      <c r="A1794" s="3"/>
    </row>
    <row r="1795" spans="1:1">
      <c r="A1795" s="3"/>
    </row>
    <row r="1796" spans="1:1">
      <c r="A1796" s="3"/>
    </row>
    <row r="1797" spans="1:1">
      <c r="A1797" s="3"/>
    </row>
    <row r="1798" spans="1:1">
      <c r="A1798" s="3"/>
    </row>
    <row r="1799" spans="1:1">
      <c r="A1799" s="3"/>
    </row>
    <row r="1800" spans="1:1">
      <c r="A1800" s="3"/>
    </row>
    <row r="1801" spans="1:1">
      <c r="A1801" s="3"/>
    </row>
    <row r="1802" spans="1:1">
      <c r="A1802" s="3"/>
    </row>
    <row r="1803" spans="1:1">
      <c r="A1803" s="3"/>
    </row>
    <row r="1804" spans="1:1">
      <c r="A1804" s="3"/>
    </row>
    <row r="1805" spans="1:1">
      <c r="A1805" s="3"/>
    </row>
    <row r="1806" spans="1:1">
      <c r="A1806" s="3"/>
    </row>
    <row r="1807" spans="1:1">
      <c r="A1807" s="3"/>
    </row>
    <row r="1808" spans="1:1">
      <c r="A1808" s="3"/>
    </row>
    <row r="1809" spans="1:1">
      <c r="A1809" s="3"/>
    </row>
    <row r="1810" spans="1:1">
      <c r="A1810" s="3"/>
    </row>
    <row r="1811" spans="1:1">
      <c r="A1811" s="3"/>
    </row>
    <row r="1812" spans="1:1">
      <c r="A1812" s="3"/>
    </row>
    <row r="1813" spans="1:1">
      <c r="A1813" s="3"/>
    </row>
    <row r="1814" spans="1:1">
      <c r="A1814" s="3"/>
    </row>
    <row r="1815" spans="1:1">
      <c r="A1815" s="3"/>
    </row>
    <row r="1816" spans="1:1">
      <c r="A1816" s="3"/>
    </row>
    <row r="1817" spans="1:1">
      <c r="A1817" s="3"/>
    </row>
    <row r="1818" spans="1:1">
      <c r="A1818" s="3"/>
    </row>
    <row r="1819" spans="1:1">
      <c r="A1819" s="3"/>
    </row>
    <row r="1820" spans="1:1">
      <c r="A1820" s="3"/>
    </row>
    <row r="1821" spans="1:1">
      <c r="A1821" s="3"/>
    </row>
    <row r="1822" spans="1:1">
      <c r="A1822" s="3"/>
    </row>
    <row r="1823" spans="1:1">
      <c r="A1823" s="3"/>
    </row>
    <row r="1824" spans="1:1">
      <c r="A1824" s="3"/>
    </row>
    <row r="1825" spans="1:1">
      <c r="A1825" s="3"/>
    </row>
    <row r="1826" spans="1:1">
      <c r="A1826" s="3"/>
    </row>
    <row r="1827" spans="1:1">
      <c r="A1827" s="3"/>
    </row>
    <row r="1828" spans="1:1">
      <c r="A1828" s="3"/>
    </row>
    <row r="1829" spans="1:1">
      <c r="A1829" s="3"/>
    </row>
    <row r="1830" spans="1:1">
      <c r="A1830" s="3"/>
    </row>
    <row r="1831" spans="1:1">
      <c r="A1831" s="3"/>
    </row>
    <row r="1832" spans="1:1">
      <c r="A1832" s="3"/>
    </row>
    <row r="1833" spans="1:1">
      <c r="A1833" s="3"/>
    </row>
    <row r="1834" spans="1:1">
      <c r="A1834" s="3"/>
    </row>
    <row r="1835" spans="1:1">
      <c r="A1835" s="3"/>
    </row>
    <row r="1836" spans="1:1">
      <c r="A1836" s="3"/>
    </row>
    <row r="1837" spans="1:1">
      <c r="A1837" s="3"/>
    </row>
    <row r="1838" spans="1:1">
      <c r="A1838" s="3"/>
    </row>
    <row r="1839" spans="1:1">
      <c r="A1839" s="3"/>
    </row>
    <row r="1840" spans="1:1">
      <c r="A1840" s="3"/>
    </row>
    <row r="1841" spans="1:1">
      <c r="A1841" s="3"/>
    </row>
    <row r="1842" spans="1:1">
      <c r="A1842" s="3"/>
    </row>
    <row r="1843" spans="1:1">
      <c r="A1843" s="3"/>
    </row>
    <row r="1844" spans="1:1">
      <c r="A1844" s="3"/>
    </row>
    <row r="1845" spans="1:1">
      <c r="A1845" s="3"/>
    </row>
    <row r="1846" spans="1:1">
      <c r="A1846" s="3"/>
    </row>
    <row r="1847" spans="1:1">
      <c r="A1847" s="3"/>
    </row>
    <row r="1848" spans="1:1">
      <c r="A1848" s="3"/>
    </row>
    <row r="1849" spans="1:1">
      <c r="A1849" s="3"/>
    </row>
    <row r="1850" spans="1:1">
      <c r="A1850" s="3"/>
    </row>
    <row r="1851" spans="1:1">
      <c r="A1851" s="3"/>
    </row>
    <row r="1852" spans="1:1">
      <c r="A1852" s="3"/>
    </row>
    <row r="1853" spans="1:1">
      <c r="A1853" s="3"/>
    </row>
    <row r="1854" spans="1:1">
      <c r="A1854" s="3"/>
    </row>
    <row r="1855" spans="1:1">
      <c r="A1855" s="3"/>
    </row>
    <row r="1856" spans="1:1">
      <c r="A1856" s="3"/>
    </row>
    <row r="1857" spans="1:1">
      <c r="A1857" s="3"/>
    </row>
    <row r="1858" spans="1:1">
      <c r="A1858" s="3"/>
    </row>
    <row r="1859" spans="1:1">
      <c r="A1859" s="3"/>
    </row>
    <row r="1860" spans="1:1">
      <c r="A1860" s="3"/>
    </row>
    <row r="1861" spans="1:1">
      <c r="A1861" s="3"/>
    </row>
    <row r="1862" spans="1:1">
      <c r="A1862" s="3"/>
    </row>
    <row r="1863" spans="1:1">
      <c r="A1863" s="3"/>
    </row>
    <row r="1864" spans="1:1">
      <c r="A1864" s="3"/>
    </row>
    <row r="1865" spans="1:1">
      <c r="A1865" s="3"/>
    </row>
    <row r="1866" spans="1:1">
      <c r="A1866" s="3"/>
    </row>
    <row r="1867" spans="1:1">
      <c r="A1867" s="3"/>
    </row>
    <row r="1868" spans="1:1">
      <c r="A1868" s="3"/>
    </row>
    <row r="1869" spans="1:1">
      <c r="A1869" s="3"/>
    </row>
    <row r="1870" spans="1:1">
      <c r="A1870" s="3"/>
    </row>
    <row r="1871" spans="1:1">
      <c r="A1871" s="3"/>
    </row>
    <row r="1872" spans="1:1">
      <c r="A1872" s="3"/>
    </row>
    <row r="1873" spans="1:1">
      <c r="A1873" s="3"/>
    </row>
    <row r="1874" spans="1:1">
      <c r="A1874" s="3"/>
    </row>
    <row r="1875" spans="1:1">
      <c r="A1875" s="3"/>
    </row>
    <row r="1876" spans="1:1">
      <c r="A1876" s="3"/>
    </row>
    <row r="1877" spans="1:1">
      <c r="A1877" s="3"/>
    </row>
    <row r="1878" spans="1:1">
      <c r="A1878" s="3"/>
    </row>
    <row r="1879" spans="1:1">
      <c r="A1879" s="3"/>
    </row>
    <row r="1880" spans="1:1">
      <c r="A1880" s="3"/>
    </row>
    <row r="1881" spans="1:1">
      <c r="A1881" s="3"/>
    </row>
    <row r="1882" spans="1:1">
      <c r="A1882" s="3"/>
    </row>
    <row r="1883" spans="1:1">
      <c r="A1883" s="3"/>
    </row>
    <row r="1884" spans="1:1">
      <c r="A1884" s="3"/>
    </row>
    <row r="1885" spans="1:1">
      <c r="A1885" s="3"/>
    </row>
    <row r="1886" spans="1:1">
      <c r="A1886" s="3"/>
    </row>
    <row r="1887" spans="1:1">
      <c r="A1887" s="3"/>
    </row>
    <row r="1888" spans="1:1">
      <c r="A1888" s="3"/>
    </row>
    <row r="1889" spans="1:1">
      <c r="A1889" s="3"/>
    </row>
    <row r="1890" spans="1:1">
      <c r="A1890" s="3"/>
    </row>
    <row r="1891" spans="1:1">
      <c r="A1891" s="3"/>
    </row>
    <row r="1892" spans="1:1">
      <c r="A1892" s="3"/>
    </row>
    <row r="1893" spans="1:1">
      <c r="A1893" s="3"/>
    </row>
    <row r="1894" spans="1:1">
      <c r="A1894" s="3"/>
    </row>
    <row r="1895" spans="1:1">
      <c r="A1895" s="3"/>
    </row>
    <row r="1896" spans="1:1">
      <c r="A1896" s="3"/>
    </row>
    <row r="1897" spans="1:1">
      <c r="A1897" s="3"/>
    </row>
    <row r="1898" spans="1:1">
      <c r="A1898" s="3"/>
    </row>
    <row r="1899" spans="1:1">
      <c r="A1899" s="3"/>
    </row>
    <row r="1900" spans="1:1">
      <c r="A1900" s="3"/>
    </row>
    <row r="1901" spans="1:1">
      <c r="A1901" s="3"/>
    </row>
    <row r="1902" spans="1:1">
      <c r="A1902" s="3"/>
    </row>
    <row r="1903" spans="1:1">
      <c r="A1903" s="3"/>
    </row>
    <row r="1904" spans="1:1">
      <c r="A1904" s="3"/>
    </row>
    <row r="1905" spans="1:1">
      <c r="A1905" s="3"/>
    </row>
    <row r="1906" spans="1:1">
      <c r="A1906" s="3"/>
    </row>
    <row r="1907" spans="1:1">
      <c r="A1907" s="3"/>
    </row>
    <row r="1908" spans="1:1">
      <c r="A1908" s="3"/>
    </row>
    <row r="1909" spans="1:1">
      <c r="A1909" s="3"/>
    </row>
    <row r="1910" spans="1:1">
      <c r="A1910" s="3"/>
    </row>
    <row r="1911" spans="1:1">
      <c r="A1911" s="3"/>
    </row>
    <row r="1912" spans="1:1">
      <c r="A1912" s="3"/>
    </row>
    <row r="1913" spans="1:1">
      <c r="A1913" s="3"/>
    </row>
    <row r="1914" spans="1:1">
      <c r="A1914" s="3"/>
    </row>
    <row r="1915" spans="1:1">
      <c r="A1915" s="3"/>
    </row>
    <row r="1916" spans="1:1">
      <c r="A1916" s="3"/>
    </row>
    <row r="1917" spans="1:1">
      <c r="A1917" s="3"/>
    </row>
    <row r="1918" spans="1:1">
      <c r="A1918" s="3"/>
    </row>
    <row r="1919" spans="1:1">
      <c r="A1919" s="3"/>
    </row>
    <row r="1920" spans="1:1">
      <c r="A1920" s="3"/>
    </row>
    <row r="1921" spans="1:1">
      <c r="A1921" s="3"/>
    </row>
    <row r="1922" spans="1:1">
      <c r="A1922" s="3"/>
    </row>
    <row r="1923" spans="1:1">
      <c r="A1923" s="3"/>
    </row>
    <row r="1924" spans="1:1">
      <c r="A1924" s="3"/>
    </row>
    <row r="1925" spans="1:1">
      <c r="A1925" s="3"/>
    </row>
    <row r="1926" spans="1:1">
      <c r="A1926" s="3"/>
    </row>
    <row r="1927" spans="1:1">
      <c r="A1927" s="3"/>
    </row>
    <row r="1928" spans="1:1">
      <c r="A1928" s="3"/>
    </row>
    <row r="1929" spans="1:1">
      <c r="A1929" s="3"/>
    </row>
    <row r="1930" spans="1:1">
      <c r="A1930" s="3"/>
    </row>
    <row r="1931" spans="1:1">
      <c r="A1931" s="3"/>
    </row>
    <row r="1932" spans="1:1">
      <c r="A1932" s="3"/>
    </row>
    <row r="1933" spans="1:1">
      <c r="A1933" s="3"/>
    </row>
    <row r="1934" spans="1:1">
      <c r="A1934" s="3"/>
    </row>
    <row r="1935" spans="1:1">
      <c r="A1935" s="3"/>
    </row>
    <row r="1936" spans="1:1">
      <c r="A1936" s="3"/>
    </row>
    <row r="1937" spans="1:1">
      <c r="A1937" s="3"/>
    </row>
    <row r="1938" spans="1:1">
      <c r="A1938" s="3"/>
    </row>
    <row r="1939" spans="1:1">
      <c r="A1939" s="3"/>
    </row>
    <row r="1940" spans="1:1">
      <c r="A1940" s="3"/>
    </row>
    <row r="1941" spans="1:1">
      <c r="A1941" s="3"/>
    </row>
    <row r="1942" spans="1:1">
      <c r="A1942" s="3"/>
    </row>
    <row r="1943" spans="1:1">
      <c r="A1943" s="3"/>
    </row>
    <row r="1944" spans="1:1">
      <c r="A1944" s="3"/>
    </row>
    <row r="1945" spans="1:1">
      <c r="A1945" s="3"/>
    </row>
    <row r="1946" spans="1:1">
      <c r="A1946" s="3"/>
    </row>
    <row r="1947" spans="1:1">
      <c r="A1947" s="3"/>
    </row>
    <row r="1948" spans="1:1">
      <c r="A1948" s="3"/>
    </row>
    <row r="1949" spans="1:1">
      <c r="A1949" s="3"/>
    </row>
    <row r="1950" spans="1:1">
      <c r="A1950" s="3"/>
    </row>
    <row r="1951" spans="1:1">
      <c r="A1951" s="3"/>
    </row>
    <row r="1952" spans="1:1">
      <c r="A1952" s="3"/>
    </row>
    <row r="1953" spans="1:1">
      <c r="A1953" s="3"/>
    </row>
    <row r="1954" spans="1:1">
      <c r="A1954" s="3"/>
    </row>
    <row r="1955" spans="1:1">
      <c r="A1955" s="3"/>
    </row>
    <row r="1956" spans="1:1">
      <c r="A1956" s="3"/>
    </row>
    <row r="1957" spans="1:1">
      <c r="A1957" s="3"/>
    </row>
    <row r="1958" spans="1:1">
      <c r="A1958" s="3"/>
    </row>
    <row r="1959" spans="1:1">
      <c r="A1959" s="3"/>
    </row>
    <row r="1960" spans="1:1">
      <c r="A1960" s="3"/>
    </row>
    <row r="1961" spans="1:1">
      <c r="A1961" s="3"/>
    </row>
    <row r="1962" spans="1:1">
      <c r="A1962" s="3"/>
    </row>
    <row r="1963" spans="1:1">
      <c r="A1963" s="3"/>
    </row>
    <row r="1964" spans="1:1">
      <c r="A1964" s="3"/>
    </row>
    <row r="1965" spans="1:1">
      <c r="A1965" s="3"/>
    </row>
    <row r="1966" spans="1:1">
      <c r="A1966" s="3"/>
    </row>
    <row r="1967" spans="1:1">
      <c r="A1967" s="3"/>
    </row>
    <row r="1968" spans="1:1">
      <c r="A1968" s="3"/>
    </row>
    <row r="1969" spans="1:1">
      <c r="A1969" s="3"/>
    </row>
    <row r="1970" spans="1:1">
      <c r="A1970" s="3"/>
    </row>
    <row r="1971" spans="1:1">
      <c r="A1971" s="3"/>
    </row>
    <row r="1972" spans="1:1">
      <c r="A1972" s="3"/>
    </row>
    <row r="1973" spans="1:1">
      <c r="A1973" s="3"/>
    </row>
    <row r="1974" spans="1:1">
      <c r="A1974" s="3"/>
    </row>
    <row r="1975" spans="1:1">
      <c r="A1975" s="3"/>
    </row>
    <row r="1976" spans="1:1">
      <c r="A1976" s="3"/>
    </row>
    <row r="1977" spans="1:1">
      <c r="A1977" s="3"/>
    </row>
    <row r="1978" spans="1:1">
      <c r="A1978" s="3"/>
    </row>
    <row r="1979" spans="1:1">
      <c r="A1979" s="3"/>
    </row>
    <row r="1980" spans="1:1">
      <c r="A1980" s="3"/>
    </row>
    <row r="1981" spans="1:1">
      <c r="A1981" s="3"/>
    </row>
    <row r="1982" spans="1:1">
      <c r="A1982" s="3"/>
    </row>
    <row r="1983" spans="1:1">
      <c r="A1983" s="3"/>
    </row>
    <row r="1984" spans="1:1">
      <c r="A1984" s="3"/>
    </row>
    <row r="1985" spans="1:1">
      <c r="A1985" s="3"/>
    </row>
    <row r="1986" spans="1:1">
      <c r="A1986" s="3"/>
    </row>
    <row r="1987" spans="1:1">
      <c r="A1987" s="3"/>
    </row>
    <row r="1988" spans="1:1">
      <c r="A1988" s="3"/>
    </row>
    <row r="1989" spans="1:1">
      <c r="A1989" s="3"/>
    </row>
    <row r="1990" spans="1:1">
      <c r="A1990" s="3"/>
    </row>
    <row r="1991" spans="1:1">
      <c r="A1991" s="3"/>
    </row>
    <row r="1992" spans="1:1">
      <c r="A1992" s="3"/>
    </row>
    <row r="1993" spans="1:1">
      <c r="A1993" s="3"/>
    </row>
    <row r="1994" spans="1:1">
      <c r="A1994" s="3"/>
    </row>
    <row r="1995" spans="1:1">
      <c r="A1995" s="3"/>
    </row>
    <row r="1996" spans="1:1">
      <c r="A1996" s="3"/>
    </row>
    <row r="1997" spans="1:1">
      <c r="A1997" s="3"/>
    </row>
    <row r="1998" spans="1:1">
      <c r="A1998" s="3"/>
    </row>
    <row r="1999" spans="1:1">
      <c r="A1999" s="3"/>
    </row>
    <row r="2000" spans="1:1">
      <c r="A2000" s="3"/>
    </row>
    <row r="2001" spans="1:1">
      <c r="A2001" s="3"/>
    </row>
    <row r="2002" spans="1:1">
      <c r="A2002" s="3"/>
    </row>
    <row r="2003" spans="1:1">
      <c r="A2003" s="3"/>
    </row>
    <row r="2004" spans="1:1">
      <c r="A2004" s="3"/>
    </row>
    <row r="2005" spans="1:1">
      <c r="A2005" s="3"/>
    </row>
    <row r="2006" spans="1:1">
      <c r="A2006" s="3"/>
    </row>
    <row r="2007" spans="1:1">
      <c r="A2007" s="3"/>
    </row>
    <row r="2008" spans="1:1">
      <c r="A2008" s="3"/>
    </row>
    <row r="2009" spans="1:1">
      <c r="A2009" s="3"/>
    </row>
    <row r="2010" spans="1:1">
      <c r="A2010" s="3"/>
    </row>
    <row r="2011" spans="1:1">
      <c r="A2011" s="3"/>
    </row>
    <row r="2012" spans="1:1">
      <c r="A2012" s="3"/>
    </row>
    <row r="2013" spans="1:1">
      <c r="A2013" s="3"/>
    </row>
    <row r="2014" spans="1:1">
      <c r="A2014" s="3"/>
    </row>
    <row r="2015" spans="1:1">
      <c r="A2015" s="3"/>
    </row>
    <row r="2016" spans="1:1">
      <c r="A2016" s="3"/>
    </row>
    <row r="2017" spans="1:1">
      <c r="A2017" s="3"/>
    </row>
    <row r="2018" spans="1:1">
      <c r="A2018" s="3"/>
    </row>
    <row r="2019" spans="1:1">
      <c r="A2019" s="3"/>
    </row>
    <row r="2020" spans="1:1">
      <c r="A2020" s="3"/>
    </row>
    <row r="2021" spans="1:1">
      <c r="A2021" s="3"/>
    </row>
    <row r="2022" spans="1:1">
      <c r="A2022" s="3"/>
    </row>
    <row r="2023" spans="1:1">
      <c r="A2023" s="3"/>
    </row>
    <row r="2024" spans="1:1">
      <c r="A2024" s="3"/>
    </row>
    <row r="2025" spans="1:1">
      <c r="A2025" s="3"/>
    </row>
    <row r="2026" spans="1:1">
      <c r="A2026" s="3"/>
    </row>
    <row r="2027" spans="1:1">
      <c r="A2027" s="3"/>
    </row>
    <row r="2028" spans="1:1">
      <c r="A2028" s="3"/>
    </row>
    <row r="2029" spans="1:1">
      <c r="A2029" s="3"/>
    </row>
    <row r="2030" spans="1:1">
      <c r="A2030" s="3"/>
    </row>
    <row r="2031" spans="1:1">
      <c r="A2031" s="3"/>
    </row>
    <row r="2032" spans="1:1">
      <c r="A2032" s="3"/>
    </row>
    <row r="2033" spans="1:1">
      <c r="A2033" s="3"/>
    </row>
    <row r="2034" spans="1:1">
      <c r="A2034" s="3"/>
    </row>
    <row r="2035" spans="1:1">
      <c r="A2035" s="3"/>
    </row>
    <row r="2036" spans="1:1">
      <c r="A2036" s="3"/>
    </row>
    <row r="2037" spans="1:1">
      <c r="A2037" s="3"/>
    </row>
    <row r="2038" spans="1:1">
      <c r="A2038" s="3"/>
    </row>
    <row r="2039" spans="1:1">
      <c r="A2039" s="3"/>
    </row>
    <row r="2040" spans="1:1">
      <c r="A2040" s="3"/>
    </row>
    <row r="2041" spans="1:1">
      <c r="A2041" s="3"/>
    </row>
    <row r="2042" spans="1:1">
      <c r="A2042" s="3"/>
    </row>
    <row r="2043" spans="1:1">
      <c r="A2043" s="3"/>
    </row>
    <row r="2044" spans="1:1">
      <c r="A2044" s="3"/>
    </row>
    <row r="2045" spans="1:1">
      <c r="A2045" s="3"/>
    </row>
    <row r="2046" spans="1:1">
      <c r="A2046" s="3"/>
    </row>
    <row r="2047" spans="1:1">
      <c r="A2047" s="3"/>
    </row>
    <row r="2048" spans="1:1">
      <c r="A2048" s="3"/>
    </row>
    <row r="2049" spans="1:1">
      <c r="A2049" s="3"/>
    </row>
    <row r="2050" spans="1:1">
      <c r="A2050" s="3"/>
    </row>
    <row r="2051" spans="1:1">
      <c r="A2051" s="3"/>
    </row>
    <row r="2052" spans="1:1">
      <c r="A2052" s="3"/>
    </row>
    <row r="2053" spans="1:1">
      <c r="A2053" s="3"/>
    </row>
    <row r="2054" spans="1:1">
      <c r="A2054" s="3"/>
    </row>
    <row r="2055" spans="1:1">
      <c r="A2055" s="3"/>
    </row>
    <row r="2056" spans="1:1">
      <c r="A2056" s="3"/>
    </row>
    <row r="2057" spans="1:1">
      <c r="A2057" s="3"/>
    </row>
    <row r="2058" spans="1:1">
      <c r="A2058" s="3"/>
    </row>
    <row r="2059" spans="1:1">
      <c r="A2059" s="3"/>
    </row>
    <row r="2060" spans="1:1">
      <c r="A2060" s="3"/>
    </row>
    <row r="2061" spans="1:1">
      <c r="A2061" s="3"/>
    </row>
    <row r="2062" spans="1:1">
      <c r="A2062" s="3"/>
    </row>
    <row r="2063" spans="1:1">
      <c r="A2063" s="3"/>
    </row>
    <row r="2064" spans="1:1">
      <c r="A2064" s="3"/>
    </row>
    <row r="2065" spans="1:1">
      <c r="A2065" s="3"/>
    </row>
    <row r="2066" spans="1:1">
      <c r="A2066" s="3"/>
    </row>
    <row r="2067" spans="1:1">
      <c r="A2067" s="3"/>
    </row>
    <row r="2068" spans="1:1">
      <c r="A2068" s="3"/>
    </row>
    <row r="2069" spans="1:1">
      <c r="A2069" s="3"/>
    </row>
    <row r="2070" spans="1:1">
      <c r="A2070" s="3"/>
    </row>
    <row r="2071" spans="1:1">
      <c r="A2071" s="3"/>
    </row>
    <row r="2072" spans="1:1">
      <c r="A2072" s="3"/>
    </row>
    <row r="2073" spans="1:1">
      <c r="A2073" s="3"/>
    </row>
    <row r="2074" spans="1:1">
      <c r="A2074" s="3"/>
    </row>
    <row r="2075" spans="1:1">
      <c r="A2075" s="3"/>
    </row>
    <row r="2076" spans="1:1">
      <c r="A2076" s="3"/>
    </row>
    <row r="2077" spans="1:1">
      <c r="A2077" s="3"/>
    </row>
    <row r="2078" spans="1:1">
      <c r="A2078" s="3"/>
    </row>
    <row r="2079" spans="1:1">
      <c r="A2079" s="3"/>
    </row>
    <row r="2080" spans="1:1">
      <c r="A2080" s="3"/>
    </row>
    <row r="2081" spans="1:1">
      <c r="A2081" s="3"/>
    </row>
    <row r="2082" spans="1:1">
      <c r="A2082" s="3"/>
    </row>
    <row r="2083" spans="1:1">
      <c r="A2083" s="3"/>
    </row>
    <row r="2084" spans="1:1">
      <c r="A2084" s="3"/>
    </row>
    <row r="2085" spans="1:1">
      <c r="A2085" s="3"/>
    </row>
    <row r="2086" spans="1:1">
      <c r="A2086" s="3"/>
    </row>
    <row r="2087" spans="1:1">
      <c r="A2087" s="3"/>
    </row>
    <row r="2088" spans="1:1">
      <c r="A2088" s="3"/>
    </row>
    <row r="2089" spans="1:1">
      <c r="A2089" s="3"/>
    </row>
    <row r="2090" spans="1:1">
      <c r="A2090" s="3"/>
    </row>
    <row r="2091" spans="1:1">
      <c r="A2091" s="3"/>
    </row>
    <row r="2092" spans="1:1">
      <c r="A2092" s="3"/>
    </row>
    <row r="2093" spans="1:1">
      <c r="A2093" s="3"/>
    </row>
    <row r="2094" spans="1:1">
      <c r="A2094" s="3"/>
    </row>
    <row r="2095" spans="1:1">
      <c r="A2095" s="3"/>
    </row>
    <row r="2096" spans="1:1">
      <c r="A2096" s="3"/>
    </row>
    <row r="2097" spans="1:1">
      <c r="A2097" s="3"/>
    </row>
    <row r="2098" spans="1:1">
      <c r="A2098" s="3"/>
    </row>
    <row r="2099" spans="1:1">
      <c r="A2099" s="3"/>
    </row>
    <row r="2100" spans="1:1">
      <c r="A2100" s="3"/>
    </row>
    <row r="2101" spans="1:1">
      <c r="A2101" s="3"/>
    </row>
    <row r="2102" spans="1:1">
      <c r="A2102" s="3"/>
    </row>
    <row r="2103" spans="1:1">
      <c r="A2103" s="3"/>
    </row>
    <row r="2104" spans="1:1">
      <c r="A2104" s="3"/>
    </row>
    <row r="2105" spans="1:1">
      <c r="A2105" s="3"/>
    </row>
    <row r="2106" spans="1:1">
      <c r="A2106" s="3"/>
    </row>
    <row r="2107" spans="1:1">
      <c r="A2107" s="3"/>
    </row>
    <row r="2108" spans="1:1">
      <c r="A2108" s="3"/>
    </row>
    <row r="2109" spans="1:1">
      <c r="A2109" s="3"/>
    </row>
    <row r="2110" spans="1:1">
      <c r="A2110" s="3"/>
    </row>
    <row r="2111" spans="1:1">
      <c r="A2111" s="3"/>
    </row>
    <row r="2112" spans="1:1">
      <c r="A2112" s="3"/>
    </row>
    <row r="2113" spans="1:1">
      <c r="A2113" s="3"/>
    </row>
    <row r="2114" spans="1:1">
      <c r="A2114" s="3"/>
    </row>
    <row r="2115" spans="1:1">
      <c r="A2115" s="3"/>
    </row>
    <row r="2116" spans="1:1">
      <c r="A2116" s="3"/>
    </row>
    <row r="2117" spans="1:1">
      <c r="A2117" s="3"/>
    </row>
    <row r="2118" spans="1:1">
      <c r="A2118" s="3"/>
    </row>
    <row r="2119" spans="1:1">
      <c r="A2119" s="3"/>
    </row>
    <row r="2120" spans="1:1">
      <c r="A2120" s="3"/>
    </row>
    <row r="2121" spans="1:1">
      <c r="A2121" s="3"/>
    </row>
    <row r="2122" spans="1:1">
      <c r="A2122" s="3"/>
    </row>
    <row r="2123" spans="1:1">
      <c r="A2123" s="3"/>
    </row>
    <row r="2124" spans="1:1">
      <c r="A2124" s="3"/>
    </row>
    <row r="2125" spans="1:1">
      <c r="A2125" s="3"/>
    </row>
    <row r="2126" spans="1:1">
      <c r="A2126" s="3"/>
    </row>
    <row r="2127" spans="1:1">
      <c r="A2127" s="3"/>
    </row>
    <row r="2128" spans="1:1">
      <c r="A2128" s="3"/>
    </row>
    <row r="2129" spans="1:1">
      <c r="A2129" s="3"/>
    </row>
    <row r="2130" spans="1:1">
      <c r="A2130" s="3"/>
    </row>
    <row r="2131" spans="1:1">
      <c r="A2131" s="3"/>
    </row>
    <row r="2132" spans="1:1">
      <c r="A2132" s="3"/>
    </row>
    <row r="2133" spans="1:1">
      <c r="A2133" s="3"/>
    </row>
    <row r="2134" spans="1:1">
      <c r="A2134" s="3"/>
    </row>
    <row r="2135" spans="1:1">
      <c r="A2135" s="3"/>
    </row>
    <row r="2136" spans="1:1">
      <c r="A2136" s="3"/>
    </row>
    <row r="2137" spans="1:1">
      <c r="A2137" s="3"/>
    </row>
    <row r="2138" spans="1:1">
      <c r="A2138" s="3"/>
    </row>
    <row r="2139" spans="1:1">
      <c r="A2139" s="3"/>
    </row>
    <row r="2140" spans="1:1">
      <c r="A2140" s="3"/>
    </row>
    <row r="2141" spans="1:1">
      <c r="A2141" s="3"/>
    </row>
    <row r="2142" spans="1:1">
      <c r="A2142" s="3"/>
    </row>
    <row r="2143" spans="1:1">
      <c r="A2143" s="3"/>
    </row>
    <row r="2144" spans="1:1">
      <c r="A2144" s="3"/>
    </row>
    <row r="2145" spans="1:1">
      <c r="A2145" s="3"/>
    </row>
    <row r="2146" spans="1:1">
      <c r="A2146" s="3"/>
    </row>
    <row r="2147" spans="1:1">
      <c r="A2147" s="3"/>
    </row>
    <row r="2148" spans="1:1">
      <c r="A2148" s="3"/>
    </row>
    <row r="2149" spans="1:1">
      <c r="A2149" s="3"/>
    </row>
    <row r="2150" spans="1:1">
      <c r="A2150" s="3"/>
    </row>
    <row r="2151" spans="1:1">
      <c r="A2151" s="3"/>
    </row>
    <row r="2152" spans="1:1">
      <c r="A2152" s="3"/>
    </row>
    <row r="2153" spans="1:1">
      <c r="A2153" s="3"/>
    </row>
    <row r="2154" spans="1:1">
      <c r="A2154" s="3"/>
    </row>
    <row r="2155" spans="1:1">
      <c r="A2155" s="3"/>
    </row>
    <row r="2156" spans="1:1">
      <c r="A2156" s="3"/>
    </row>
    <row r="2157" spans="1:1">
      <c r="A2157" s="3"/>
    </row>
    <row r="2158" spans="1:1">
      <c r="A2158" s="3"/>
    </row>
    <row r="2159" spans="1:1">
      <c r="A2159" s="3"/>
    </row>
    <row r="2160" spans="1:1">
      <c r="A2160" s="3"/>
    </row>
    <row r="2161" spans="1:1">
      <c r="A2161" s="3"/>
    </row>
    <row r="2162" spans="1:1">
      <c r="A2162" s="3"/>
    </row>
    <row r="2163" spans="1:1">
      <c r="A2163" s="3"/>
    </row>
    <row r="2164" spans="1:1">
      <c r="A2164" s="3"/>
    </row>
    <row r="2165" spans="1:1">
      <c r="A2165" s="3"/>
    </row>
    <row r="2166" spans="1:1">
      <c r="A2166" s="3"/>
    </row>
    <row r="2167" spans="1:1">
      <c r="A2167" s="3"/>
    </row>
    <row r="2168" spans="1:1">
      <c r="A2168" s="3"/>
    </row>
    <row r="2169" spans="1:1">
      <c r="A2169" s="3"/>
    </row>
    <row r="2170" spans="1:1">
      <c r="A2170" s="3"/>
    </row>
    <row r="2171" spans="1:1">
      <c r="A2171" s="3"/>
    </row>
    <row r="2172" spans="1:1">
      <c r="A2172" s="3"/>
    </row>
    <row r="2173" spans="1:1">
      <c r="A2173" s="3"/>
    </row>
    <row r="2174" spans="1:1">
      <c r="A2174" s="3"/>
    </row>
    <row r="2175" spans="1:1">
      <c r="A2175" s="3"/>
    </row>
    <row r="2176" spans="1:1">
      <c r="A2176" s="3"/>
    </row>
    <row r="2177" spans="1:1">
      <c r="A2177" s="3"/>
    </row>
    <row r="2178" spans="1:1">
      <c r="A2178" s="3"/>
    </row>
    <row r="2179" spans="1:1">
      <c r="A2179" s="3"/>
    </row>
    <row r="2180" spans="1:1">
      <c r="A2180" s="3"/>
    </row>
    <row r="2181" spans="1:1">
      <c r="A2181" s="3"/>
    </row>
    <row r="2182" spans="1:1">
      <c r="A2182" s="3"/>
    </row>
    <row r="2183" spans="1:1">
      <c r="A2183" s="3"/>
    </row>
    <row r="2184" spans="1:1">
      <c r="A2184" s="3"/>
    </row>
    <row r="2185" spans="1:1">
      <c r="A2185" s="3"/>
    </row>
    <row r="2186" spans="1:1">
      <c r="A2186" s="3"/>
    </row>
    <row r="2187" spans="1:1">
      <c r="A2187" s="3"/>
    </row>
    <row r="2188" spans="1:1">
      <c r="A2188" s="3"/>
    </row>
    <row r="2189" spans="1:1">
      <c r="A2189" s="3"/>
    </row>
    <row r="2190" spans="1:1">
      <c r="A2190" s="3"/>
    </row>
    <row r="2191" spans="1:1">
      <c r="A2191" s="3"/>
    </row>
    <row r="2192" spans="1:1">
      <c r="A2192" s="3"/>
    </row>
    <row r="2193" spans="1:1">
      <c r="A2193" s="3"/>
    </row>
    <row r="2194" spans="1:1">
      <c r="A2194" s="3"/>
    </row>
    <row r="2195" spans="1:1">
      <c r="A2195" s="3"/>
    </row>
    <row r="2196" spans="1:1">
      <c r="A2196" s="3"/>
    </row>
    <row r="2197" spans="1:1">
      <c r="A2197" s="3"/>
    </row>
    <row r="2198" spans="1:1">
      <c r="A2198" s="3"/>
    </row>
    <row r="2199" spans="1:1">
      <c r="A2199" s="3"/>
    </row>
    <row r="2200" spans="1:1">
      <c r="A2200" s="3"/>
    </row>
    <row r="2201" spans="1:1">
      <c r="A2201" s="3"/>
    </row>
    <row r="2202" spans="1:1">
      <c r="A2202" s="3"/>
    </row>
    <row r="2203" spans="1:1">
      <c r="A2203" s="3"/>
    </row>
    <row r="2204" spans="1:1">
      <c r="A2204" s="3"/>
    </row>
    <row r="2205" spans="1:1">
      <c r="A2205" s="3"/>
    </row>
    <row r="2206" spans="1:1">
      <c r="A2206" s="3"/>
    </row>
    <row r="2207" spans="1:1">
      <c r="A2207" s="3"/>
    </row>
    <row r="2208" spans="1:1">
      <c r="A2208" s="3"/>
    </row>
    <row r="2209" spans="1:1">
      <c r="A2209" s="3"/>
    </row>
    <row r="2210" spans="1:1">
      <c r="A2210" s="3"/>
    </row>
    <row r="2211" spans="1:1">
      <c r="A2211" s="3"/>
    </row>
    <row r="2212" spans="1:1">
      <c r="A2212" s="3"/>
    </row>
    <row r="2213" spans="1:1">
      <c r="A2213" s="3"/>
    </row>
    <row r="2214" spans="1:1">
      <c r="A2214" s="3"/>
    </row>
    <row r="2215" spans="1:1">
      <c r="A2215" s="3"/>
    </row>
    <row r="2216" spans="1:1">
      <c r="A2216" s="3"/>
    </row>
    <row r="2217" spans="1:1">
      <c r="A2217" s="3"/>
    </row>
    <row r="2218" spans="1:1">
      <c r="A2218" s="3"/>
    </row>
    <row r="2219" spans="1:1">
      <c r="A2219" s="3"/>
    </row>
    <row r="2220" spans="1:1">
      <c r="A2220" s="3"/>
    </row>
    <row r="2221" spans="1:1">
      <c r="A2221" s="3"/>
    </row>
    <row r="2222" spans="1:1">
      <c r="A2222" s="3"/>
    </row>
    <row r="2223" spans="1:1">
      <c r="A2223" s="3"/>
    </row>
    <row r="2224" spans="1:1">
      <c r="A2224" s="3"/>
    </row>
    <row r="2225" spans="1:1">
      <c r="A2225" s="3"/>
    </row>
    <row r="2226" spans="1:1">
      <c r="A2226" s="3"/>
    </row>
    <row r="2227" spans="1:1">
      <c r="A2227" s="3"/>
    </row>
    <row r="2228" spans="1:1">
      <c r="A2228" s="3"/>
    </row>
    <row r="2229" spans="1:1">
      <c r="A2229" s="3"/>
    </row>
    <row r="2230" spans="1:1">
      <c r="A2230" s="3"/>
    </row>
    <row r="2231" spans="1:1">
      <c r="A2231" s="3"/>
    </row>
    <row r="2232" spans="1:1">
      <c r="A2232" s="3"/>
    </row>
    <row r="2233" spans="1:1">
      <c r="A2233" s="3"/>
    </row>
    <row r="2234" spans="1:1">
      <c r="A2234" s="3"/>
    </row>
    <row r="2235" spans="1:1">
      <c r="A2235" s="3"/>
    </row>
    <row r="2236" spans="1:1">
      <c r="A2236" s="3"/>
    </row>
    <row r="2237" spans="1:1">
      <c r="A2237" s="3"/>
    </row>
    <row r="2238" spans="1:1">
      <c r="A2238" s="3"/>
    </row>
    <row r="2239" spans="1:1">
      <c r="A2239" s="3"/>
    </row>
    <row r="2240" spans="1:1">
      <c r="A2240" s="3"/>
    </row>
    <row r="2241" spans="1:1">
      <c r="A2241" s="3"/>
    </row>
    <row r="2242" spans="1:1">
      <c r="A2242" s="3"/>
    </row>
    <row r="2243" spans="1:1">
      <c r="A2243" s="3"/>
    </row>
    <row r="2244" spans="1:1">
      <c r="A2244" s="3"/>
    </row>
    <row r="2245" spans="1:1">
      <c r="A2245" s="3"/>
    </row>
    <row r="2246" spans="1:1">
      <c r="A2246" s="3"/>
    </row>
    <row r="2247" spans="1:1">
      <c r="A2247" s="3"/>
    </row>
    <row r="2248" spans="1:1">
      <c r="A2248" s="3"/>
    </row>
    <row r="2249" spans="1:1">
      <c r="A2249" s="3"/>
    </row>
    <row r="2250" spans="1:1">
      <c r="A2250" s="3"/>
    </row>
    <row r="2251" spans="1:1">
      <c r="A2251" s="3"/>
    </row>
    <row r="2252" spans="1:1">
      <c r="A2252" s="3"/>
    </row>
    <row r="2253" spans="1:1">
      <c r="A2253" s="3"/>
    </row>
    <row r="2254" spans="1:1">
      <c r="A2254" s="3"/>
    </row>
    <row r="2255" spans="1:1">
      <c r="A2255" s="3"/>
    </row>
    <row r="2256" spans="1:1">
      <c r="A2256" s="3"/>
    </row>
    <row r="2257" spans="1:1">
      <c r="A2257" s="3"/>
    </row>
    <row r="2258" spans="1:1">
      <c r="A2258" s="3"/>
    </row>
    <row r="2259" spans="1:1">
      <c r="A2259" s="3"/>
    </row>
    <row r="2260" spans="1:1">
      <c r="A2260" s="3"/>
    </row>
    <row r="2261" spans="1:1">
      <c r="A2261" s="3"/>
    </row>
    <row r="2262" spans="1:1">
      <c r="A2262" s="3"/>
    </row>
    <row r="2263" spans="1:1">
      <c r="A2263" s="3"/>
    </row>
    <row r="2264" spans="1:1">
      <c r="A2264" s="3"/>
    </row>
    <row r="2265" spans="1:1">
      <c r="A2265" s="3"/>
    </row>
    <row r="2266" spans="1:1">
      <c r="A2266" s="3"/>
    </row>
    <row r="2267" spans="1:1">
      <c r="A2267" s="3"/>
    </row>
    <row r="2268" spans="1:1">
      <c r="A2268" s="3"/>
    </row>
    <row r="2269" spans="1:1">
      <c r="A2269" s="3"/>
    </row>
    <row r="2270" spans="1:1">
      <c r="A2270" s="3"/>
    </row>
    <row r="2271" spans="1:1">
      <c r="A2271" s="3"/>
    </row>
    <row r="2272" spans="1:1">
      <c r="A2272" s="3"/>
    </row>
    <row r="2273" spans="1:1">
      <c r="A2273" s="3"/>
    </row>
    <row r="2274" spans="1:1">
      <c r="A2274" s="3"/>
    </row>
    <row r="2275" spans="1:1">
      <c r="A2275" s="3"/>
    </row>
    <row r="2276" spans="1:1">
      <c r="A2276" s="3"/>
    </row>
    <row r="2277" spans="1:1">
      <c r="A2277" s="3"/>
    </row>
    <row r="2278" spans="1:1">
      <c r="A2278" s="3"/>
    </row>
    <row r="2279" spans="1:1">
      <c r="A2279" s="3"/>
    </row>
    <row r="2280" spans="1:1">
      <c r="A2280" s="3"/>
    </row>
    <row r="2281" spans="1:1">
      <c r="A2281" s="3"/>
    </row>
    <row r="2282" spans="1:1">
      <c r="A2282" s="3"/>
    </row>
    <row r="2283" spans="1:1">
      <c r="A2283" s="3"/>
    </row>
    <row r="2284" spans="1:1">
      <c r="A2284" s="3"/>
    </row>
    <row r="2285" spans="1:1">
      <c r="A2285" s="3"/>
    </row>
    <row r="2286" spans="1:1">
      <c r="A2286" s="3"/>
    </row>
    <row r="2287" spans="1:1">
      <c r="A2287" s="3"/>
    </row>
    <row r="2288" spans="1:1">
      <c r="A2288" s="3"/>
    </row>
    <row r="2289" spans="1:1">
      <c r="A2289" s="3"/>
    </row>
    <row r="2290" spans="1:1">
      <c r="A2290" s="3"/>
    </row>
    <row r="2291" spans="1:1">
      <c r="A2291" s="3"/>
    </row>
    <row r="2292" spans="1:1">
      <c r="A2292" s="3"/>
    </row>
    <row r="2293" spans="1:1">
      <c r="A2293" s="3"/>
    </row>
    <row r="2294" spans="1:1">
      <c r="A2294" s="3"/>
    </row>
    <row r="2295" spans="1:1">
      <c r="A2295" s="3"/>
    </row>
    <row r="2296" spans="1:1">
      <c r="A2296" s="3"/>
    </row>
    <row r="2297" spans="1:1">
      <c r="A2297" s="3"/>
    </row>
    <row r="2298" spans="1:1">
      <c r="A2298" s="3"/>
    </row>
    <row r="2299" spans="1:1">
      <c r="A2299" s="3"/>
    </row>
    <row r="2300" spans="1:1">
      <c r="A2300" s="3"/>
    </row>
    <row r="2301" spans="1:1">
      <c r="A2301" s="3"/>
    </row>
    <row r="2302" spans="1:1">
      <c r="A2302" s="3"/>
    </row>
    <row r="2303" spans="1:1">
      <c r="A2303" s="3"/>
    </row>
    <row r="2304" spans="1:1">
      <c r="A2304" s="3"/>
    </row>
    <row r="2305" spans="1:1">
      <c r="A2305" s="3"/>
    </row>
    <row r="2306" spans="1:1">
      <c r="A2306" s="3"/>
    </row>
    <row r="2307" spans="1:1">
      <c r="A2307" s="3"/>
    </row>
    <row r="2308" spans="1:1">
      <c r="A2308" s="3"/>
    </row>
    <row r="2309" spans="1:1">
      <c r="A2309" s="3"/>
    </row>
    <row r="2310" spans="1:1">
      <c r="A2310" s="3"/>
    </row>
    <row r="2311" spans="1:1">
      <c r="A2311" s="3"/>
    </row>
    <row r="2312" spans="1:1">
      <c r="A2312" s="3"/>
    </row>
    <row r="2313" spans="1:1">
      <c r="A2313" s="3"/>
    </row>
    <row r="2314" spans="1:1">
      <c r="A2314" s="3"/>
    </row>
    <row r="2315" spans="1:1">
      <c r="A2315" s="3"/>
    </row>
    <row r="2316" spans="1:1">
      <c r="A2316" s="3"/>
    </row>
    <row r="2317" spans="1:1">
      <c r="A2317" s="3"/>
    </row>
    <row r="2318" spans="1:1">
      <c r="A2318" s="3"/>
    </row>
    <row r="2319" spans="1:1">
      <c r="A2319" s="3"/>
    </row>
    <row r="2320" spans="1:1">
      <c r="A2320" s="3"/>
    </row>
    <row r="2321" spans="1:1">
      <c r="A2321" s="3"/>
    </row>
    <row r="2322" spans="1:1">
      <c r="A2322" s="3"/>
    </row>
    <row r="2323" spans="1:1">
      <c r="A2323" s="3"/>
    </row>
    <row r="2324" spans="1:1">
      <c r="A2324" s="3"/>
    </row>
    <row r="2325" spans="1:1">
      <c r="A2325" s="3"/>
    </row>
    <row r="2326" spans="1:1">
      <c r="A2326" s="3"/>
    </row>
    <row r="2327" spans="1:1">
      <c r="A2327" s="3"/>
    </row>
    <row r="2328" spans="1:1">
      <c r="A2328" s="3"/>
    </row>
    <row r="2329" spans="1:1">
      <c r="A2329" s="3"/>
    </row>
    <row r="2330" spans="1:1">
      <c r="A2330" s="3"/>
    </row>
    <row r="2331" spans="1:1">
      <c r="A2331" s="3"/>
    </row>
    <row r="2332" spans="1:1">
      <c r="A2332" s="3"/>
    </row>
    <row r="2333" spans="1:1">
      <c r="A2333" s="3"/>
    </row>
    <row r="2334" spans="1:1">
      <c r="A2334" s="3"/>
    </row>
    <row r="2335" spans="1:1">
      <c r="A2335" s="3"/>
    </row>
    <row r="2336" spans="1:1">
      <c r="A2336" s="3"/>
    </row>
    <row r="2337" spans="1:1">
      <c r="A2337" s="3"/>
    </row>
    <row r="2338" spans="1:1">
      <c r="A2338" s="3"/>
    </row>
    <row r="2339" spans="1:1">
      <c r="A2339" s="3"/>
    </row>
    <row r="2340" spans="1:1">
      <c r="A2340" s="3"/>
    </row>
    <row r="2341" spans="1:1">
      <c r="A2341" s="3"/>
    </row>
    <row r="2342" spans="1:1">
      <c r="A2342" s="3"/>
    </row>
    <row r="2343" spans="1:1">
      <c r="A2343" s="3"/>
    </row>
    <row r="2344" spans="1:1">
      <c r="A2344" s="3"/>
    </row>
    <row r="2345" spans="1:1">
      <c r="A2345" s="3"/>
    </row>
    <row r="2346" spans="1:1">
      <c r="A2346" s="3"/>
    </row>
    <row r="2347" spans="1:1">
      <c r="A2347" s="3"/>
    </row>
    <row r="2348" spans="1:1">
      <c r="A2348" s="3"/>
    </row>
    <row r="2349" spans="1:1">
      <c r="A2349" s="3"/>
    </row>
    <row r="2350" spans="1:1">
      <c r="A2350" s="3"/>
    </row>
    <row r="2351" spans="1:1">
      <c r="A2351" s="3"/>
    </row>
    <row r="2352" spans="1:1">
      <c r="A2352" s="3"/>
    </row>
    <row r="2353" spans="1:1">
      <c r="A2353" s="3"/>
    </row>
    <row r="2354" spans="1:1">
      <c r="A2354" s="3"/>
    </row>
    <row r="2355" spans="1:1">
      <c r="A2355" s="3"/>
    </row>
    <row r="2356" spans="1:1">
      <c r="A2356" s="3"/>
    </row>
    <row r="2357" spans="1:1">
      <c r="A2357" s="3"/>
    </row>
    <row r="2358" spans="1:1">
      <c r="A2358" s="3"/>
    </row>
    <row r="2359" spans="1:1">
      <c r="A2359" s="3"/>
    </row>
    <row r="2360" spans="1:1">
      <c r="A2360" s="3"/>
    </row>
    <row r="2361" spans="1:1">
      <c r="A2361" s="3"/>
    </row>
    <row r="2362" spans="1:1">
      <c r="A2362" s="3"/>
    </row>
    <row r="2363" spans="1:1">
      <c r="A2363" s="3"/>
    </row>
    <row r="2364" spans="1:1">
      <c r="A2364" s="3"/>
    </row>
    <row r="2365" spans="1:1">
      <c r="A2365" s="3"/>
    </row>
    <row r="2366" spans="1:1">
      <c r="A2366" s="3"/>
    </row>
    <row r="2367" spans="1:1">
      <c r="A2367" s="3"/>
    </row>
    <row r="2368" spans="1:1">
      <c r="A2368" s="3"/>
    </row>
    <row r="2369" spans="1:1">
      <c r="A2369" s="3"/>
    </row>
    <row r="2370" spans="1:1">
      <c r="A2370" s="3"/>
    </row>
    <row r="2371" spans="1:1">
      <c r="A2371" s="3"/>
    </row>
    <row r="2372" spans="1:1">
      <c r="A2372" s="3"/>
    </row>
    <row r="2373" spans="1:1">
      <c r="A2373" s="3"/>
    </row>
    <row r="2374" spans="1:1">
      <c r="A2374" s="3"/>
    </row>
    <row r="2375" spans="1:1">
      <c r="A2375" s="3"/>
    </row>
    <row r="2376" spans="1:1">
      <c r="A2376" s="3"/>
    </row>
    <row r="2377" spans="1:1">
      <c r="A2377" s="3"/>
    </row>
    <row r="2378" spans="1:1">
      <c r="A2378" s="3"/>
    </row>
    <row r="2379" spans="1:1">
      <c r="A2379" s="3"/>
    </row>
    <row r="2380" spans="1:1">
      <c r="A2380" s="3"/>
    </row>
    <row r="2381" spans="1:1">
      <c r="A2381" s="3"/>
    </row>
    <row r="2382" spans="1:1">
      <c r="A2382" s="3"/>
    </row>
    <row r="2383" spans="1:1">
      <c r="A2383" s="3"/>
    </row>
    <row r="2384" spans="1:1">
      <c r="A2384" s="3"/>
    </row>
    <row r="2385" spans="1:1">
      <c r="A2385" s="3"/>
    </row>
    <row r="2386" spans="1:1">
      <c r="A2386" s="3"/>
    </row>
    <row r="2387" spans="1:1">
      <c r="A2387" s="3"/>
    </row>
    <row r="2388" spans="1:1">
      <c r="A2388" s="3"/>
    </row>
    <row r="2389" spans="1:1">
      <c r="A2389" s="3"/>
    </row>
    <row r="2390" spans="1:1">
      <c r="A2390" s="3"/>
    </row>
    <row r="2391" spans="1:1">
      <c r="A2391" s="3"/>
    </row>
    <row r="2392" spans="1:1">
      <c r="A2392" s="3"/>
    </row>
    <row r="2393" spans="1:1">
      <c r="A2393" s="3"/>
    </row>
    <row r="2394" spans="1:1">
      <c r="A2394" s="3"/>
    </row>
    <row r="2395" spans="1:1">
      <c r="A2395" s="3"/>
    </row>
    <row r="2396" spans="1:1">
      <c r="A2396" s="3"/>
    </row>
    <row r="2397" spans="1:1">
      <c r="A2397" s="3"/>
    </row>
    <row r="2398" spans="1:1">
      <c r="A2398" s="3"/>
    </row>
    <row r="2399" spans="1:1">
      <c r="A2399" s="3"/>
    </row>
    <row r="2400" spans="1:1">
      <c r="A2400" s="3"/>
    </row>
    <row r="2401" spans="1:1">
      <c r="A2401" s="3"/>
    </row>
    <row r="2402" spans="1:1">
      <c r="A2402" s="3"/>
    </row>
    <row r="2403" spans="1:1">
      <c r="A2403" s="3"/>
    </row>
    <row r="2404" spans="1:1">
      <c r="A2404" s="3"/>
    </row>
    <row r="2405" spans="1:1">
      <c r="A2405" s="3"/>
    </row>
    <row r="2406" spans="1:1">
      <c r="A2406" s="3"/>
    </row>
    <row r="2407" spans="1:1">
      <c r="A2407" s="3"/>
    </row>
    <row r="2408" spans="1:1">
      <c r="A2408" s="3"/>
    </row>
    <row r="2409" spans="1:1">
      <c r="A2409" s="3"/>
    </row>
    <row r="2410" spans="1:1">
      <c r="A2410" s="3"/>
    </row>
    <row r="2411" spans="1:1">
      <c r="A2411" s="3"/>
    </row>
    <row r="2412" spans="1:1">
      <c r="A2412" s="3"/>
    </row>
    <row r="2413" spans="1:1">
      <c r="A2413" s="3"/>
    </row>
    <row r="2414" spans="1:1">
      <c r="A2414" s="3"/>
    </row>
    <row r="2415" spans="1:1">
      <c r="A2415" s="3"/>
    </row>
    <row r="2416" spans="1:1">
      <c r="A2416" s="3"/>
    </row>
    <row r="2417" spans="1:1">
      <c r="A2417" s="3"/>
    </row>
    <row r="2418" spans="1:1">
      <c r="A2418" s="3"/>
    </row>
    <row r="2419" spans="1:1">
      <c r="A2419" s="3"/>
    </row>
    <row r="2420" spans="1:1">
      <c r="A2420" s="3"/>
    </row>
    <row r="2421" spans="1:1">
      <c r="A2421" s="3"/>
    </row>
    <row r="2422" spans="1:1">
      <c r="A2422" s="3"/>
    </row>
    <row r="2423" spans="1:1">
      <c r="A2423" s="3"/>
    </row>
    <row r="2424" spans="1:1">
      <c r="A2424" s="3"/>
    </row>
    <row r="2425" spans="1:1">
      <c r="A2425" s="3"/>
    </row>
    <row r="2426" spans="1:1">
      <c r="A2426" s="3"/>
    </row>
    <row r="2427" spans="1:1">
      <c r="A2427" s="3"/>
    </row>
    <row r="2428" spans="1:1">
      <c r="A2428" s="3"/>
    </row>
    <row r="2429" spans="1:1">
      <c r="A2429" s="3"/>
    </row>
    <row r="2430" spans="1:1">
      <c r="A2430" s="3"/>
    </row>
    <row r="2431" spans="1:1">
      <c r="A2431" s="3"/>
    </row>
    <row r="2432" spans="1:1">
      <c r="A2432" s="3"/>
    </row>
    <row r="2433" spans="1:1">
      <c r="A2433" s="3"/>
    </row>
    <row r="2434" spans="1:1">
      <c r="A2434" s="3"/>
    </row>
    <row r="2435" spans="1:1">
      <c r="A2435" s="3"/>
    </row>
    <row r="2436" spans="1:1">
      <c r="A2436" s="3"/>
    </row>
    <row r="2437" spans="1:1">
      <c r="A2437" s="3"/>
    </row>
    <row r="2438" spans="1:1">
      <c r="A2438" s="3"/>
    </row>
    <row r="2439" spans="1:1">
      <c r="A2439" s="3"/>
    </row>
    <row r="2440" spans="1:1">
      <c r="A2440" s="3"/>
    </row>
    <row r="2441" spans="1:1">
      <c r="A2441" s="3"/>
    </row>
    <row r="2442" spans="1:1">
      <c r="A2442" s="3"/>
    </row>
    <row r="2443" spans="1:1">
      <c r="A2443" s="3"/>
    </row>
    <row r="2444" spans="1:1">
      <c r="A2444" s="3"/>
    </row>
    <row r="2445" spans="1:1">
      <c r="A2445" s="3"/>
    </row>
    <row r="2446" spans="1:1">
      <c r="A2446" s="3"/>
    </row>
    <row r="2447" spans="1:1">
      <c r="A2447" s="3"/>
    </row>
    <row r="2448" spans="1:1">
      <c r="A2448" s="3"/>
    </row>
    <row r="2449" spans="1:1">
      <c r="A2449" s="3"/>
    </row>
    <row r="2450" spans="1:1">
      <c r="A2450" s="3"/>
    </row>
    <row r="2451" spans="1:1">
      <c r="A2451" s="3"/>
    </row>
    <row r="2452" spans="1:1">
      <c r="A2452" s="3"/>
    </row>
    <row r="2453" spans="1:1">
      <c r="A2453" s="3"/>
    </row>
    <row r="2454" spans="1:1">
      <c r="A2454" s="3"/>
    </row>
    <row r="2455" spans="1:1">
      <c r="A2455" s="3"/>
    </row>
    <row r="2456" spans="1:1">
      <c r="A2456" s="3"/>
    </row>
    <row r="2457" spans="1:1">
      <c r="A2457" s="3"/>
    </row>
    <row r="2458" spans="1:1">
      <c r="A2458" s="3"/>
    </row>
    <row r="2459" spans="1:1">
      <c r="A2459" s="3"/>
    </row>
    <row r="2460" spans="1:1">
      <c r="A2460" s="3"/>
    </row>
    <row r="2461" spans="1:1">
      <c r="A2461" s="3"/>
    </row>
    <row r="2462" spans="1:1">
      <c r="A2462" s="3"/>
    </row>
    <row r="2463" spans="1:1">
      <c r="A2463" s="3"/>
    </row>
    <row r="2464" spans="1:1">
      <c r="A2464" s="3"/>
    </row>
    <row r="2465" spans="1:1">
      <c r="A2465" s="3"/>
    </row>
    <row r="2466" spans="1:1">
      <c r="A2466" s="3"/>
    </row>
    <row r="2467" spans="1:1">
      <c r="A2467" s="3"/>
    </row>
    <row r="2468" spans="1:1">
      <c r="A2468" s="3"/>
    </row>
    <row r="2469" spans="1:1">
      <c r="A2469" s="3"/>
    </row>
    <row r="2470" spans="1:1">
      <c r="A2470" s="3"/>
    </row>
    <row r="2471" spans="1:1">
      <c r="A2471" s="3"/>
    </row>
    <row r="2472" spans="1:1">
      <c r="A2472" s="3"/>
    </row>
    <row r="2473" spans="1:1">
      <c r="A2473" s="3"/>
    </row>
    <row r="2474" spans="1:1">
      <c r="A2474" s="3"/>
    </row>
    <row r="2475" spans="1:1">
      <c r="A2475" s="3"/>
    </row>
    <row r="2476" spans="1:1">
      <c r="A2476" s="3"/>
    </row>
    <row r="2477" spans="1:1">
      <c r="A2477" s="3"/>
    </row>
    <row r="2478" spans="1:1">
      <c r="A2478" s="3"/>
    </row>
    <row r="2479" spans="1:1">
      <c r="A2479" s="3"/>
    </row>
    <row r="2480" spans="1:1">
      <c r="A2480" s="3"/>
    </row>
    <row r="2481" spans="1:1">
      <c r="A2481" s="3"/>
    </row>
    <row r="2482" spans="1:1">
      <c r="A2482" s="3"/>
    </row>
    <row r="2483" spans="1:1">
      <c r="A2483" s="3"/>
    </row>
    <row r="2484" spans="1:1">
      <c r="A2484" s="3"/>
    </row>
    <row r="2485" spans="1:1">
      <c r="A2485" s="3"/>
    </row>
    <row r="2486" spans="1:1">
      <c r="A2486" s="3"/>
    </row>
    <row r="2487" spans="1:1">
      <c r="A2487" s="3"/>
    </row>
    <row r="2488" spans="1:1">
      <c r="A2488" s="3"/>
    </row>
    <row r="2489" spans="1:1">
      <c r="A2489" s="3"/>
    </row>
    <row r="2490" spans="1:1">
      <c r="A2490" s="3"/>
    </row>
    <row r="2491" spans="1:1">
      <c r="A2491" s="3"/>
    </row>
    <row r="2492" spans="1:1">
      <c r="A2492" s="3"/>
    </row>
    <row r="2493" spans="1:1">
      <c r="A2493" s="3"/>
    </row>
    <row r="2494" spans="1:1">
      <c r="A2494" s="3"/>
    </row>
    <row r="2495" spans="1:1">
      <c r="A2495" s="3"/>
    </row>
    <row r="2496" spans="1:1">
      <c r="A2496" s="3"/>
    </row>
    <row r="2497" spans="1:1">
      <c r="A2497" s="3"/>
    </row>
    <row r="2498" spans="1:1">
      <c r="A2498" s="3"/>
    </row>
    <row r="2499" spans="1:1">
      <c r="A2499" s="3"/>
    </row>
    <row r="2500" spans="1:1">
      <c r="A2500" s="3"/>
    </row>
    <row r="2501" spans="1:1">
      <c r="A2501" s="3"/>
    </row>
    <row r="2502" spans="1:1">
      <c r="A2502" s="3"/>
    </row>
    <row r="2503" spans="1:1">
      <c r="A2503" s="3"/>
    </row>
    <row r="2504" spans="1:1">
      <c r="A2504" s="3"/>
    </row>
    <row r="2505" spans="1:1">
      <c r="A2505" s="3"/>
    </row>
    <row r="2506" spans="1:1">
      <c r="A2506" s="3"/>
    </row>
    <row r="2507" spans="1:1">
      <c r="A2507" s="3"/>
    </row>
    <row r="2508" spans="1:1">
      <c r="A2508" s="3"/>
    </row>
    <row r="2509" spans="1:1">
      <c r="A2509" s="3"/>
    </row>
    <row r="2510" spans="1:1">
      <c r="A2510" s="3"/>
    </row>
    <row r="2511" spans="1:1">
      <c r="A2511" s="3"/>
    </row>
    <row r="2512" spans="1:1">
      <c r="A2512" s="3"/>
    </row>
    <row r="2513" spans="1:1">
      <c r="A2513" s="3"/>
    </row>
    <row r="2514" spans="1:1">
      <c r="A2514" s="3"/>
    </row>
    <row r="2515" spans="1:1">
      <c r="A2515" s="3"/>
    </row>
    <row r="2516" spans="1:1">
      <c r="A2516" s="3"/>
    </row>
    <row r="2517" spans="1:1">
      <c r="A2517" s="3"/>
    </row>
    <row r="2518" spans="1:1">
      <c r="A2518" s="3"/>
    </row>
    <row r="2519" spans="1:1">
      <c r="A2519" s="3"/>
    </row>
    <row r="2520" spans="1:1">
      <c r="A2520" s="3"/>
    </row>
    <row r="2521" spans="1:1">
      <c r="A2521" s="3"/>
    </row>
    <row r="2522" spans="1:1">
      <c r="A2522" s="3"/>
    </row>
    <row r="2523" spans="1:1">
      <c r="A2523" s="3"/>
    </row>
    <row r="2524" spans="1:1">
      <c r="A2524" s="3"/>
    </row>
    <row r="2525" spans="1:1">
      <c r="A2525" s="3"/>
    </row>
    <row r="2526" spans="1:1">
      <c r="A2526" s="3"/>
    </row>
    <row r="2527" spans="1:1">
      <c r="A2527" s="3"/>
    </row>
    <row r="2528" spans="1:1">
      <c r="A2528" s="3"/>
    </row>
    <row r="2529" spans="1:1">
      <c r="A2529" s="3"/>
    </row>
    <row r="2530" spans="1:1">
      <c r="A2530" s="3"/>
    </row>
    <row r="2531" spans="1:1">
      <c r="A2531" s="3"/>
    </row>
    <row r="2532" spans="1:1">
      <c r="A2532" s="3"/>
    </row>
    <row r="2533" spans="1:1">
      <c r="A2533" s="3"/>
    </row>
    <row r="2534" spans="1:1">
      <c r="A2534" s="3"/>
    </row>
    <row r="2535" spans="1:1">
      <c r="A2535" s="3"/>
    </row>
    <row r="2536" spans="1:1">
      <c r="A2536" s="3"/>
    </row>
    <row r="2537" spans="1:1">
      <c r="A2537" s="3"/>
    </row>
    <row r="2538" spans="1:1">
      <c r="A2538" s="3"/>
    </row>
    <row r="2539" spans="1:1">
      <c r="A2539" s="3"/>
    </row>
    <row r="2540" spans="1:1">
      <c r="A2540" s="3"/>
    </row>
    <row r="2541" spans="1:1">
      <c r="A2541" s="3"/>
    </row>
    <row r="2542" spans="1:1">
      <c r="A2542" s="3"/>
    </row>
    <row r="2543" spans="1:1">
      <c r="A2543" s="3"/>
    </row>
    <row r="2544" spans="1:1">
      <c r="A2544" s="3"/>
    </row>
    <row r="2545" spans="1:1">
      <c r="A2545" s="3"/>
    </row>
    <row r="2546" spans="1:1">
      <c r="A2546" s="3"/>
    </row>
    <row r="2547" spans="1:1">
      <c r="A2547" s="3"/>
    </row>
    <row r="2548" spans="1:1">
      <c r="A2548" s="3"/>
    </row>
    <row r="2549" spans="1:1">
      <c r="A2549" s="3"/>
    </row>
    <row r="2550" spans="1:1">
      <c r="A2550" s="3"/>
    </row>
    <row r="2551" spans="1:1">
      <c r="A2551" s="3"/>
    </row>
    <row r="2552" spans="1:1">
      <c r="A2552" s="3"/>
    </row>
    <row r="2553" spans="1:1">
      <c r="A2553" s="3"/>
    </row>
    <row r="2554" spans="1:1">
      <c r="A2554" s="3"/>
    </row>
    <row r="2555" spans="1:1">
      <c r="A2555" s="3"/>
    </row>
    <row r="2556" spans="1:1">
      <c r="A2556" s="3"/>
    </row>
    <row r="2557" spans="1:1">
      <c r="A2557" s="3"/>
    </row>
    <row r="2558" spans="1:1">
      <c r="A2558" s="3"/>
    </row>
    <row r="2559" spans="1:1">
      <c r="A2559" s="3"/>
    </row>
    <row r="2560" spans="1:1">
      <c r="A2560" s="3"/>
    </row>
    <row r="2561" spans="1:1">
      <c r="A2561" s="3"/>
    </row>
    <row r="2562" spans="1:1">
      <c r="A2562" s="3"/>
    </row>
    <row r="2563" spans="1:1">
      <c r="A2563" s="3"/>
    </row>
    <row r="2564" spans="1:1">
      <c r="A2564" s="3"/>
    </row>
    <row r="2565" spans="1:1">
      <c r="A2565" s="3"/>
    </row>
    <row r="2566" spans="1:1">
      <c r="A2566" s="3"/>
    </row>
    <row r="2567" spans="1:1">
      <c r="A2567" s="3"/>
    </row>
    <row r="2568" spans="1:1">
      <c r="A2568" s="3"/>
    </row>
    <row r="2569" spans="1:1">
      <c r="A2569" s="3"/>
    </row>
    <row r="2570" spans="1:1">
      <c r="A2570" s="3"/>
    </row>
    <row r="2571" spans="1:1">
      <c r="A2571" s="3"/>
    </row>
    <row r="2572" spans="1:1">
      <c r="A2572" s="3"/>
    </row>
    <row r="2573" spans="1:1">
      <c r="A2573" s="3"/>
    </row>
    <row r="2574" spans="1:1">
      <c r="A2574" s="3"/>
    </row>
    <row r="2575" spans="1:1">
      <c r="A2575" s="3"/>
    </row>
    <row r="2576" spans="1:1">
      <c r="A2576" s="3"/>
    </row>
    <row r="2577" spans="1:1">
      <c r="A2577" s="3"/>
    </row>
    <row r="2578" spans="1:1">
      <c r="A2578" s="3"/>
    </row>
    <row r="2579" spans="1:1">
      <c r="A2579" s="3"/>
    </row>
    <row r="2580" spans="1:1">
      <c r="A2580" s="3"/>
    </row>
    <row r="2581" spans="1:1">
      <c r="A2581" s="3"/>
    </row>
    <row r="2582" spans="1:1">
      <c r="A2582" s="3"/>
    </row>
    <row r="2583" spans="1:1">
      <c r="A2583" s="3"/>
    </row>
    <row r="2584" spans="1:1">
      <c r="A2584" s="3"/>
    </row>
    <row r="2585" spans="1:1">
      <c r="A2585" s="3"/>
    </row>
    <row r="2586" spans="1:1">
      <c r="A2586" s="3"/>
    </row>
    <row r="2587" spans="1:1">
      <c r="A2587" s="3"/>
    </row>
    <row r="2588" spans="1:1">
      <c r="A2588" s="3"/>
    </row>
    <row r="2589" spans="1:1">
      <c r="A2589" s="3"/>
    </row>
    <row r="2590" spans="1:1">
      <c r="A2590" s="3"/>
    </row>
    <row r="2591" spans="1:1">
      <c r="A2591" s="3"/>
    </row>
    <row r="2592" spans="1:1">
      <c r="A2592" s="3"/>
    </row>
    <row r="2593" spans="1:1">
      <c r="A2593" s="3"/>
    </row>
    <row r="2594" spans="1:1">
      <c r="A2594" s="3"/>
    </row>
    <row r="2595" spans="1:1">
      <c r="A2595" s="3"/>
    </row>
    <row r="2596" spans="1:1">
      <c r="A2596" s="3"/>
    </row>
    <row r="2597" spans="1:1">
      <c r="A2597" s="3"/>
    </row>
    <row r="2598" spans="1:1">
      <c r="A2598" s="3"/>
    </row>
    <row r="2599" spans="1:1">
      <c r="A2599" s="3"/>
    </row>
    <row r="2600" spans="1:1">
      <c r="A2600" s="3"/>
    </row>
    <row r="2601" spans="1:1">
      <c r="A2601" s="3"/>
    </row>
    <row r="2602" spans="1:1">
      <c r="A2602" s="3"/>
    </row>
    <row r="2603" spans="1:1">
      <c r="A2603" s="3"/>
    </row>
    <row r="2604" spans="1:1">
      <c r="A2604" s="3"/>
    </row>
    <row r="2605" spans="1:1">
      <c r="A2605" s="3"/>
    </row>
    <row r="2606" spans="1:1">
      <c r="A2606" s="3"/>
    </row>
    <row r="2607" spans="1:1">
      <c r="A2607" s="3"/>
    </row>
    <row r="2608" spans="1:1">
      <c r="A2608" s="3"/>
    </row>
    <row r="2609" spans="1:1">
      <c r="A2609" s="3"/>
    </row>
    <row r="2610" spans="1:1">
      <c r="A2610" s="3"/>
    </row>
    <row r="2611" spans="1:1">
      <c r="A2611" s="3"/>
    </row>
    <row r="2612" spans="1:1">
      <c r="A2612" s="3"/>
    </row>
    <row r="2613" spans="1:1">
      <c r="A2613" s="3"/>
    </row>
    <row r="2614" spans="1:1">
      <c r="A2614" s="3"/>
    </row>
    <row r="2615" spans="1:1">
      <c r="A2615" s="3"/>
    </row>
    <row r="2616" spans="1:1">
      <c r="A2616" s="3"/>
    </row>
    <row r="2617" spans="1:1">
      <c r="A2617" s="3"/>
    </row>
    <row r="2618" spans="1:1">
      <c r="A2618" s="3"/>
    </row>
    <row r="2619" spans="1:1">
      <c r="A2619" s="3"/>
    </row>
    <row r="2620" spans="1:1">
      <c r="A2620" s="3"/>
    </row>
    <row r="2621" spans="1:1">
      <c r="A2621" s="3"/>
    </row>
    <row r="2622" spans="1:1">
      <c r="A2622" s="3"/>
    </row>
    <row r="2623" spans="1:1">
      <c r="A2623" s="3"/>
    </row>
    <row r="2624" spans="1:1">
      <c r="A2624" s="3"/>
    </row>
    <row r="2625" spans="1:1">
      <c r="A2625" s="3"/>
    </row>
    <row r="2626" spans="1:1">
      <c r="A2626" s="3"/>
    </row>
    <row r="2627" spans="1:1">
      <c r="A2627" s="3"/>
    </row>
    <row r="2628" spans="1:1">
      <c r="A2628" s="3"/>
    </row>
    <row r="2629" spans="1:1">
      <c r="A2629" s="3"/>
    </row>
    <row r="2630" spans="1:1">
      <c r="A2630" s="3"/>
    </row>
    <row r="2631" spans="1:1">
      <c r="A2631" s="3"/>
    </row>
    <row r="2632" spans="1:1">
      <c r="A2632" s="3"/>
    </row>
    <row r="2633" spans="1:1">
      <c r="A2633" s="3"/>
    </row>
    <row r="2634" spans="1:1">
      <c r="A2634" s="3"/>
    </row>
    <row r="2635" spans="1:1">
      <c r="A2635" s="3"/>
    </row>
    <row r="2636" spans="1:1">
      <c r="A2636" s="3"/>
    </row>
    <row r="2637" spans="1:1">
      <c r="A2637" s="3"/>
    </row>
    <row r="2638" spans="1:1">
      <c r="A2638" s="3"/>
    </row>
    <row r="2639" spans="1:1">
      <c r="A2639" s="3"/>
    </row>
    <row r="2640" spans="1:1">
      <c r="A2640" s="3"/>
    </row>
    <row r="2641" spans="1:1">
      <c r="A2641" s="3"/>
    </row>
    <row r="2642" spans="1:1">
      <c r="A2642" s="3"/>
    </row>
    <row r="2643" spans="1:1">
      <c r="A2643" s="3"/>
    </row>
    <row r="2644" spans="1:1">
      <c r="A2644" s="3"/>
    </row>
    <row r="2645" spans="1:1">
      <c r="A2645" s="3"/>
    </row>
    <row r="2646" spans="1:1">
      <c r="A2646" s="3"/>
    </row>
    <row r="2647" spans="1:1">
      <c r="A2647" s="3"/>
    </row>
    <row r="2648" spans="1:1">
      <c r="A2648" s="3"/>
    </row>
    <row r="2649" spans="1:1">
      <c r="A2649" s="3"/>
    </row>
    <row r="2650" spans="1:1">
      <c r="A2650" s="3"/>
    </row>
    <row r="2651" spans="1:1">
      <c r="A2651" s="3"/>
    </row>
    <row r="2652" spans="1:1">
      <c r="A2652" s="3"/>
    </row>
    <row r="2653" spans="1:1">
      <c r="A2653" s="3"/>
    </row>
    <row r="2654" spans="1:1">
      <c r="A2654" s="3"/>
    </row>
    <row r="2655" spans="1:1">
      <c r="A2655" s="3"/>
    </row>
    <row r="2656" spans="1:1">
      <c r="A2656" s="3"/>
    </row>
    <row r="2657" spans="1:1">
      <c r="A2657" s="3"/>
    </row>
    <row r="2658" spans="1:1">
      <c r="A2658" s="3"/>
    </row>
    <row r="2659" spans="1:1">
      <c r="A2659" s="3"/>
    </row>
    <row r="2660" spans="1:1">
      <c r="A2660" s="3"/>
    </row>
    <row r="2661" spans="1:1">
      <c r="A2661" s="3"/>
    </row>
    <row r="2662" spans="1:1">
      <c r="A2662" s="3"/>
    </row>
    <row r="2663" spans="1:1">
      <c r="A2663" s="3"/>
    </row>
    <row r="2664" spans="1:1">
      <c r="A2664" s="3"/>
    </row>
    <row r="2665" spans="1:1">
      <c r="A2665" s="3"/>
    </row>
    <row r="2666" spans="1:1">
      <c r="A2666" s="3"/>
    </row>
    <row r="2667" spans="1:1">
      <c r="A2667" s="3"/>
    </row>
    <row r="2668" spans="1:1">
      <c r="A2668" s="3"/>
    </row>
    <row r="2669" spans="1:1">
      <c r="A2669" s="3"/>
    </row>
    <row r="2670" spans="1:1">
      <c r="A2670" s="3"/>
    </row>
    <row r="2671" spans="1:1">
      <c r="A2671" s="3"/>
    </row>
    <row r="2672" spans="1:1">
      <c r="A2672" s="3"/>
    </row>
    <row r="2673" spans="1:1">
      <c r="A2673" s="3"/>
    </row>
    <row r="2674" spans="1:1">
      <c r="A2674" s="3"/>
    </row>
    <row r="2675" spans="1:1">
      <c r="A2675" s="3"/>
    </row>
    <row r="2676" spans="1:1">
      <c r="A2676" s="3"/>
    </row>
    <row r="2677" spans="1:1">
      <c r="A2677" s="3"/>
    </row>
    <row r="2678" spans="1:1">
      <c r="A2678" s="3"/>
    </row>
    <row r="2679" spans="1:1">
      <c r="A2679" s="3"/>
    </row>
    <row r="2680" spans="1:1">
      <c r="A2680" s="3"/>
    </row>
    <row r="2681" spans="1:1">
      <c r="A2681" s="3"/>
    </row>
    <row r="2682" spans="1:1">
      <c r="A2682" s="3"/>
    </row>
    <row r="2683" spans="1:1">
      <c r="A2683" s="3"/>
    </row>
    <row r="2684" spans="1:1">
      <c r="A2684" s="3"/>
    </row>
    <row r="2685" spans="1:1">
      <c r="A2685" s="3"/>
    </row>
    <row r="2686" spans="1:1">
      <c r="A2686" s="3"/>
    </row>
    <row r="2687" spans="1:1">
      <c r="A2687" s="3"/>
    </row>
    <row r="2688" spans="1:1">
      <c r="A2688" s="3"/>
    </row>
    <row r="2689" spans="1:1">
      <c r="A2689" s="3"/>
    </row>
    <row r="2690" spans="1:1">
      <c r="A2690" s="3"/>
    </row>
    <row r="2691" spans="1:1">
      <c r="A2691" s="3"/>
    </row>
    <row r="2692" spans="1:1">
      <c r="A2692" s="3"/>
    </row>
    <row r="2693" spans="1:1">
      <c r="A2693" s="3"/>
    </row>
    <row r="2694" spans="1:1">
      <c r="A2694" s="3"/>
    </row>
    <row r="2695" spans="1:1">
      <c r="A2695" s="3"/>
    </row>
    <row r="2696" spans="1:1">
      <c r="A2696" s="3"/>
    </row>
    <row r="2697" spans="1:1">
      <c r="A2697" s="3"/>
    </row>
    <row r="2698" spans="1:1">
      <c r="A2698" s="3"/>
    </row>
    <row r="2699" spans="1:1">
      <c r="A2699" s="3"/>
    </row>
    <row r="2700" spans="1:1">
      <c r="A2700" s="3"/>
    </row>
    <row r="2701" spans="1:1">
      <c r="A2701" s="3"/>
    </row>
    <row r="2702" spans="1:1">
      <c r="A2702" s="3"/>
    </row>
    <row r="2703" spans="1:1">
      <c r="A2703" s="3"/>
    </row>
    <row r="2704" spans="1:1">
      <c r="A2704" s="3"/>
    </row>
    <row r="2705" spans="1:1">
      <c r="A2705" s="3"/>
    </row>
    <row r="2706" spans="1:1">
      <c r="A2706" s="3"/>
    </row>
    <row r="2707" spans="1:1">
      <c r="A2707" s="3"/>
    </row>
    <row r="2708" spans="1:1">
      <c r="A2708" s="3"/>
    </row>
    <row r="2709" spans="1:1">
      <c r="A2709" s="3"/>
    </row>
    <row r="2710" spans="1:1">
      <c r="A2710" s="3"/>
    </row>
    <row r="2711" spans="1:1">
      <c r="A2711" s="3"/>
    </row>
    <row r="2712" spans="1:1">
      <c r="A2712" s="3"/>
    </row>
    <row r="2713" spans="1:1">
      <c r="A2713" s="3"/>
    </row>
    <row r="2714" spans="1:1">
      <c r="A2714" s="3"/>
    </row>
    <row r="2715" spans="1:1">
      <c r="A2715" s="3"/>
    </row>
    <row r="2716" spans="1:1">
      <c r="A2716" s="3"/>
    </row>
    <row r="2717" spans="1:1">
      <c r="A2717" s="3"/>
    </row>
    <row r="2718" spans="1:1">
      <c r="A2718" s="3"/>
    </row>
    <row r="2719" spans="1:1">
      <c r="A2719" s="3"/>
    </row>
    <row r="2720" spans="1:1">
      <c r="A2720" s="3"/>
    </row>
    <row r="2721" spans="1:1">
      <c r="A2721" s="3"/>
    </row>
    <row r="2722" spans="1:1">
      <c r="A2722" s="3"/>
    </row>
    <row r="2723" spans="1:1">
      <c r="A2723" s="3"/>
    </row>
    <row r="2724" spans="1:1">
      <c r="A2724" s="3"/>
    </row>
    <row r="2725" spans="1:1">
      <c r="A2725" s="3"/>
    </row>
    <row r="2726" spans="1:1">
      <c r="A2726" s="3"/>
    </row>
    <row r="2727" spans="1:1">
      <c r="A2727" s="3"/>
    </row>
    <row r="2728" spans="1:1">
      <c r="A2728" s="3"/>
    </row>
    <row r="2729" spans="1:1">
      <c r="A2729" s="3"/>
    </row>
    <row r="2730" spans="1:1">
      <c r="A2730" s="3"/>
    </row>
    <row r="2731" spans="1:1">
      <c r="A2731" s="3"/>
    </row>
    <row r="2732" spans="1:1">
      <c r="A2732" s="3"/>
    </row>
    <row r="2733" spans="1:1">
      <c r="A2733" s="3"/>
    </row>
    <row r="2734" spans="1:1">
      <c r="A2734" s="3"/>
    </row>
    <row r="2735" spans="1:1">
      <c r="A2735" s="3"/>
    </row>
    <row r="2736" spans="1:1">
      <c r="A2736" s="3"/>
    </row>
    <row r="2737" spans="1:1">
      <c r="A2737" s="3"/>
    </row>
    <row r="2738" spans="1:1">
      <c r="A2738" s="3"/>
    </row>
    <row r="2739" spans="1:1">
      <c r="A2739" s="3"/>
    </row>
    <row r="2740" spans="1:1">
      <c r="A2740" s="3"/>
    </row>
    <row r="2741" spans="1:1">
      <c r="A2741" s="3"/>
    </row>
    <row r="2742" spans="1:1">
      <c r="A2742" s="3"/>
    </row>
    <row r="2743" spans="1:1">
      <c r="A2743" s="3"/>
    </row>
    <row r="2744" spans="1:1">
      <c r="A2744" s="3"/>
    </row>
    <row r="2745" spans="1:1">
      <c r="A2745" s="3"/>
    </row>
    <row r="2746" spans="1:1">
      <c r="A2746" s="3"/>
    </row>
    <row r="2747" spans="1:1">
      <c r="A2747" s="3"/>
    </row>
    <row r="2748" spans="1:1">
      <c r="A2748" s="3"/>
    </row>
    <row r="2749" spans="1:1">
      <c r="A2749" s="3"/>
    </row>
    <row r="2750" spans="1:1">
      <c r="A2750" s="3"/>
    </row>
    <row r="2751" spans="1:1">
      <c r="A2751" s="3"/>
    </row>
    <row r="2752" spans="1:1">
      <c r="A2752" s="3"/>
    </row>
    <row r="2753" spans="1:1">
      <c r="A2753" s="3"/>
    </row>
    <row r="2754" spans="1:1">
      <c r="A2754" s="3"/>
    </row>
    <row r="2755" spans="1:1">
      <c r="A2755" s="3"/>
    </row>
    <row r="2756" spans="1:1">
      <c r="A2756" s="3"/>
    </row>
    <row r="2757" spans="1:1">
      <c r="A2757" s="3"/>
    </row>
    <row r="2758" spans="1:1">
      <c r="A2758" s="3"/>
    </row>
    <row r="2759" spans="1:1">
      <c r="A2759" s="3"/>
    </row>
    <row r="2760" spans="1:1">
      <c r="A2760" s="3"/>
    </row>
    <row r="2761" spans="1:1">
      <c r="A2761" s="3"/>
    </row>
    <row r="2762" spans="1:1">
      <c r="A2762" s="3"/>
    </row>
    <row r="2763" spans="1:1">
      <c r="A2763" s="3"/>
    </row>
    <row r="2764" spans="1:1">
      <c r="A2764" s="3"/>
    </row>
    <row r="2765" spans="1:1">
      <c r="A2765" s="3"/>
    </row>
    <row r="2766" spans="1:1">
      <c r="A2766" s="3"/>
    </row>
    <row r="2767" spans="1:1">
      <c r="A2767" s="3"/>
    </row>
    <row r="2768" spans="1:1">
      <c r="A2768" s="3"/>
    </row>
    <row r="2769" spans="1:1">
      <c r="A2769" s="3"/>
    </row>
    <row r="2770" spans="1:1">
      <c r="A2770" s="3"/>
    </row>
    <row r="2771" spans="1:1">
      <c r="A2771" s="3"/>
    </row>
    <row r="2772" spans="1:1">
      <c r="A2772" s="3"/>
    </row>
    <row r="2773" spans="1:1">
      <c r="A2773" s="3"/>
    </row>
    <row r="2774" spans="1:1">
      <c r="A2774" s="3"/>
    </row>
    <row r="2775" spans="1:1">
      <c r="A2775" s="3"/>
    </row>
    <row r="2776" spans="1:1">
      <c r="A2776" s="3"/>
    </row>
    <row r="2777" spans="1:1">
      <c r="A2777" s="3"/>
    </row>
    <row r="2778" spans="1:1">
      <c r="A2778" s="3"/>
    </row>
    <row r="2779" spans="1:1">
      <c r="A2779" s="3"/>
    </row>
    <row r="2780" spans="1:1">
      <c r="A2780" s="3"/>
    </row>
    <row r="2781" spans="1:1">
      <c r="A2781" s="3"/>
    </row>
    <row r="2782" spans="1:1">
      <c r="A2782" s="3"/>
    </row>
    <row r="2783" spans="1:1">
      <c r="A2783" s="3"/>
    </row>
    <row r="2784" spans="1:1">
      <c r="A2784" s="3"/>
    </row>
    <row r="2785" spans="1:1">
      <c r="A2785" s="3"/>
    </row>
    <row r="2786" spans="1:1">
      <c r="A2786" s="3"/>
    </row>
    <row r="2787" spans="1:1">
      <c r="A2787" s="3"/>
    </row>
    <row r="2788" spans="1:1">
      <c r="A2788" s="3"/>
    </row>
    <row r="2789" spans="1:1">
      <c r="A2789" s="3"/>
    </row>
    <row r="2790" spans="1:1">
      <c r="A2790" s="3"/>
    </row>
    <row r="2791" spans="1:1">
      <c r="A2791" s="3"/>
    </row>
    <row r="2792" spans="1:1">
      <c r="A2792" s="3"/>
    </row>
    <row r="2793" spans="1:1">
      <c r="A2793" s="3"/>
    </row>
    <row r="2794" spans="1:1">
      <c r="A2794" s="3"/>
    </row>
    <row r="2795" spans="1:1">
      <c r="A2795" s="3"/>
    </row>
    <row r="2796" spans="1:1">
      <c r="A2796" s="3"/>
    </row>
    <row r="2797" spans="1:1">
      <c r="A2797" s="3"/>
    </row>
    <row r="2798" spans="1:1">
      <c r="A2798" s="3"/>
    </row>
    <row r="2799" spans="1:1">
      <c r="A2799" s="3"/>
    </row>
    <row r="2800" spans="1:1">
      <c r="A2800" s="3"/>
    </row>
    <row r="2801" spans="1:1">
      <c r="A2801" s="3"/>
    </row>
    <row r="2802" spans="1:1">
      <c r="A2802" s="3"/>
    </row>
    <row r="2803" spans="1:1">
      <c r="A2803" s="3"/>
    </row>
    <row r="2804" spans="1:1">
      <c r="A2804" s="3"/>
    </row>
    <row r="2805" spans="1:1">
      <c r="A2805" s="3"/>
    </row>
    <row r="2806" spans="1:1">
      <c r="A2806" s="3"/>
    </row>
    <row r="2807" spans="1:1">
      <c r="A2807" s="3"/>
    </row>
    <row r="2808" spans="1:1">
      <c r="A2808" s="3"/>
    </row>
    <row r="2809" spans="1:1">
      <c r="A2809" s="3"/>
    </row>
    <row r="2810" spans="1:1">
      <c r="A2810" s="3"/>
    </row>
    <row r="2811" spans="1:1">
      <c r="A2811" s="3"/>
    </row>
    <row r="2812" spans="1:1">
      <c r="A2812" s="3"/>
    </row>
    <row r="2813" spans="1:1">
      <c r="A2813" s="3"/>
    </row>
    <row r="2814" spans="1:1">
      <c r="A2814" s="3"/>
    </row>
    <row r="2815" spans="1:1">
      <c r="A2815" s="3"/>
    </row>
    <row r="2816" spans="1:1">
      <c r="A2816" s="3"/>
    </row>
    <row r="2817" spans="1:1">
      <c r="A2817" s="3"/>
    </row>
    <row r="2818" spans="1:1">
      <c r="A2818" s="3"/>
    </row>
    <row r="2819" spans="1:1">
      <c r="A2819" s="3"/>
    </row>
    <row r="2820" spans="1:1">
      <c r="A2820" s="3"/>
    </row>
    <row r="2821" spans="1:1">
      <c r="A2821" s="3"/>
    </row>
    <row r="2822" spans="1:1">
      <c r="A2822" s="3"/>
    </row>
    <row r="2823" spans="1:1">
      <c r="A2823" s="3"/>
    </row>
    <row r="2824" spans="1:1">
      <c r="A2824" s="3"/>
    </row>
    <row r="2825" spans="1:1">
      <c r="A2825" s="3"/>
    </row>
    <row r="2826" spans="1:1">
      <c r="A2826" s="3"/>
    </row>
    <row r="2827" spans="1:1">
      <c r="A2827" s="3"/>
    </row>
    <row r="2828" spans="1:1">
      <c r="A2828" s="3"/>
    </row>
    <row r="2829" spans="1:1">
      <c r="A2829" s="3"/>
    </row>
    <row r="2830" spans="1:1">
      <c r="A2830" s="3"/>
    </row>
    <row r="2831" spans="1:1">
      <c r="A2831" s="3"/>
    </row>
    <row r="2832" spans="1:1">
      <c r="A2832" s="3"/>
    </row>
    <row r="2833" spans="1:1">
      <c r="A2833" s="3"/>
    </row>
    <row r="2834" spans="1:1">
      <c r="A2834" s="3"/>
    </row>
    <row r="2835" spans="1:1">
      <c r="A2835" s="3"/>
    </row>
    <row r="2836" spans="1:1">
      <c r="A2836" s="3"/>
    </row>
    <row r="2837" spans="1:1">
      <c r="A2837" s="3"/>
    </row>
    <row r="2838" spans="1:1">
      <c r="A2838" s="3"/>
    </row>
    <row r="2839" spans="1:1">
      <c r="A2839" s="3"/>
    </row>
    <row r="2840" spans="1:1">
      <c r="A2840" s="3"/>
    </row>
    <row r="2841" spans="1:1">
      <c r="A2841" s="3"/>
    </row>
    <row r="2842" spans="1:1">
      <c r="A2842" s="3"/>
    </row>
    <row r="2843" spans="1:1">
      <c r="A2843" s="3"/>
    </row>
    <row r="2844" spans="1:1">
      <c r="A2844" s="3"/>
    </row>
    <row r="2845" spans="1:1">
      <c r="A2845" s="3"/>
    </row>
    <row r="2846" spans="1:1">
      <c r="A2846" s="3"/>
    </row>
    <row r="2847" spans="1:1">
      <c r="A2847" s="3"/>
    </row>
    <row r="2848" spans="1:1">
      <c r="A2848" s="3"/>
    </row>
    <row r="2849" spans="1:1">
      <c r="A2849" s="3"/>
    </row>
    <row r="2850" spans="1:1">
      <c r="A2850" s="3"/>
    </row>
    <row r="2851" spans="1:1">
      <c r="A2851" s="3"/>
    </row>
    <row r="2852" spans="1:1">
      <c r="A2852" s="3"/>
    </row>
    <row r="2853" spans="1:1">
      <c r="A2853" s="3"/>
    </row>
    <row r="2854" spans="1:1">
      <c r="A2854" s="3"/>
    </row>
    <row r="2855" spans="1:1">
      <c r="A2855" s="3"/>
    </row>
    <row r="2856" spans="1:1">
      <c r="A2856" s="3"/>
    </row>
    <row r="2857" spans="1:1">
      <c r="A2857" s="3"/>
    </row>
    <row r="2858" spans="1:1">
      <c r="A2858" s="3"/>
    </row>
    <row r="2859" spans="1:1">
      <c r="A2859" s="3"/>
    </row>
    <row r="2860" spans="1:1">
      <c r="A2860" s="3"/>
    </row>
    <row r="2861" spans="1:1">
      <c r="A2861" s="3"/>
    </row>
    <row r="2862" spans="1:1">
      <c r="A2862" s="3"/>
    </row>
    <row r="2863" spans="1:1">
      <c r="A2863" s="3"/>
    </row>
    <row r="2864" spans="1:1">
      <c r="A2864" s="3"/>
    </row>
    <row r="2865" spans="1:1">
      <c r="A2865" s="3"/>
    </row>
    <row r="2866" spans="1:1">
      <c r="A2866" s="3"/>
    </row>
    <row r="2867" spans="1:1">
      <c r="A2867" s="3"/>
    </row>
    <row r="2868" spans="1:1">
      <c r="A2868" s="3"/>
    </row>
    <row r="2869" spans="1:1">
      <c r="A2869" s="3"/>
    </row>
    <row r="2870" spans="1:1">
      <c r="A2870" s="3"/>
    </row>
    <row r="2871" spans="1:1">
      <c r="A2871" s="3"/>
    </row>
    <row r="2872" spans="1:1">
      <c r="A2872" s="3"/>
    </row>
    <row r="2873" spans="1:1">
      <c r="A2873" s="3"/>
    </row>
    <row r="2874" spans="1:1">
      <c r="A2874" s="3"/>
    </row>
    <row r="2875" spans="1:1">
      <c r="A2875" s="3"/>
    </row>
    <row r="2876" spans="1:1">
      <c r="A2876" s="3"/>
    </row>
    <row r="2877" spans="1:1">
      <c r="A2877" s="3"/>
    </row>
    <row r="2878" spans="1:1">
      <c r="A2878" s="3"/>
    </row>
    <row r="2879" spans="1:1">
      <c r="A2879" s="3"/>
    </row>
    <row r="2880" spans="1:1">
      <c r="A2880" s="3"/>
    </row>
    <row r="2881" spans="1:1">
      <c r="A2881" s="3"/>
    </row>
    <row r="2882" spans="1:1">
      <c r="A2882" s="3"/>
    </row>
    <row r="2883" spans="1:1">
      <c r="A2883" s="3"/>
    </row>
    <row r="2884" spans="1:1">
      <c r="A2884" s="3"/>
    </row>
    <row r="2885" spans="1:1">
      <c r="A2885" s="3"/>
    </row>
    <row r="2886" spans="1:1">
      <c r="A2886" s="3"/>
    </row>
    <row r="2887" spans="1:1">
      <c r="A2887" s="3"/>
    </row>
    <row r="2888" spans="1:1">
      <c r="A2888" s="3"/>
    </row>
    <row r="2889" spans="1:1">
      <c r="A2889" s="3"/>
    </row>
    <row r="2890" spans="1:1">
      <c r="A2890" s="3"/>
    </row>
    <row r="2891" spans="1:1">
      <c r="A2891" s="3"/>
    </row>
    <row r="2892" spans="1:1">
      <c r="A2892" s="3"/>
    </row>
    <row r="2893" spans="1:1">
      <c r="A2893" s="3"/>
    </row>
    <row r="2894" spans="1:1">
      <c r="A2894" s="3"/>
    </row>
    <row r="2895" spans="1:1">
      <c r="A2895" s="3"/>
    </row>
    <row r="2896" spans="1:1">
      <c r="A2896" s="3"/>
    </row>
    <row r="2897" spans="1:1">
      <c r="A2897" s="3"/>
    </row>
    <row r="2898" spans="1:1">
      <c r="A2898" s="3"/>
    </row>
    <row r="2899" spans="1:1">
      <c r="A2899" s="3"/>
    </row>
    <row r="2900" spans="1:1">
      <c r="A2900" s="3"/>
    </row>
    <row r="2901" spans="1:1">
      <c r="A2901" s="3"/>
    </row>
    <row r="2902" spans="1:1">
      <c r="A2902" s="3"/>
    </row>
    <row r="2903" spans="1:1">
      <c r="A2903" s="3"/>
    </row>
    <row r="2904" spans="1:1">
      <c r="A2904" s="3"/>
    </row>
    <row r="2905" spans="1:1">
      <c r="A2905" s="3"/>
    </row>
    <row r="2906" spans="1:1">
      <c r="A2906" s="3"/>
    </row>
    <row r="2907" spans="1:1">
      <c r="A2907" s="3"/>
    </row>
    <row r="2908" spans="1:1">
      <c r="A2908" s="3"/>
    </row>
    <row r="2909" spans="1:1">
      <c r="A2909" s="3"/>
    </row>
    <row r="2910" spans="1:1">
      <c r="A2910" s="3"/>
    </row>
    <row r="2911" spans="1:1">
      <c r="A2911" s="3"/>
    </row>
    <row r="2912" spans="1:1">
      <c r="A2912" s="3"/>
    </row>
    <row r="2913" spans="1:1">
      <c r="A2913" s="3"/>
    </row>
    <row r="2914" spans="1:1">
      <c r="A2914" s="3"/>
    </row>
    <row r="2915" spans="1:1">
      <c r="A2915" s="3"/>
    </row>
    <row r="2916" spans="1:1">
      <c r="A2916" s="3"/>
    </row>
    <row r="2917" spans="1:1">
      <c r="A2917" s="3"/>
    </row>
    <row r="2918" spans="1:1">
      <c r="A2918" s="3"/>
    </row>
    <row r="2919" spans="1:1">
      <c r="A2919" s="3"/>
    </row>
    <row r="2920" spans="1:1">
      <c r="A2920" s="3"/>
    </row>
    <row r="2921" spans="1:1">
      <c r="A2921" s="3"/>
    </row>
    <row r="2922" spans="1:1">
      <c r="A2922" s="3"/>
    </row>
    <row r="2923" spans="1:1">
      <c r="A2923" s="3"/>
    </row>
    <row r="2924" spans="1:1">
      <c r="A2924" s="3"/>
    </row>
    <row r="2925" spans="1:1">
      <c r="A2925" s="3"/>
    </row>
    <row r="2926" spans="1:1">
      <c r="A2926" s="3"/>
    </row>
    <row r="2927" spans="1:1">
      <c r="A2927" s="3"/>
    </row>
    <row r="2928" spans="1:1">
      <c r="A2928" s="3"/>
    </row>
    <row r="2929" spans="1:1">
      <c r="A2929" s="3"/>
    </row>
    <row r="2930" spans="1:1">
      <c r="A2930" s="3"/>
    </row>
    <row r="2931" spans="1:1">
      <c r="A2931" s="3"/>
    </row>
    <row r="2932" spans="1:1">
      <c r="A2932" s="3"/>
    </row>
    <row r="2933" spans="1:1">
      <c r="A2933" s="3"/>
    </row>
    <row r="2934" spans="1:1">
      <c r="A2934" s="3"/>
    </row>
    <row r="2935" spans="1:1">
      <c r="A2935" s="3"/>
    </row>
    <row r="2936" spans="1:1">
      <c r="A2936" s="3"/>
    </row>
    <row r="2937" spans="1:1">
      <c r="A2937" s="3"/>
    </row>
    <row r="2938" spans="1:1">
      <c r="A2938" s="3"/>
    </row>
    <row r="2939" spans="1:1">
      <c r="A2939" s="3"/>
    </row>
    <row r="2940" spans="1:1">
      <c r="A2940" s="3"/>
    </row>
    <row r="2941" spans="1:1">
      <c r="A2941" s="3"/>
    </row>
    <row r="2942" spans="1:1">
      <c r="A2942" s="3"/>
    </row>
    <row r="2943" spans="1:1">
      <c r="A2943" s="3"/>
    </row>
    <row r="2944" spans="1:1">
      <c r="A2944" s="3"/>
    </row>
    <row r="2945" spans="1:1">
      <c r="A2945" s="3"/>
    </row>
    <row r="2946" spans="1:1">
      <c r="A2946" s="3"/>
    </row>
    <row r="2947" spans="1:1">
      <c r="A2947" s="3"/>
    </row>
    <row r="2948" spans="1:1">
      <c r="A2948" s="3"/>
    </row>
    <row r="2949" spans="1:1">
      <c r="A2949" s="3"/>
    </row>
    <row r="2950" spans="1:1">
      <c r="A2950" s="3"/>
    </row>
    <row r="2951" spans="1:1">
      <c r="A2951" s="3"/>
    </row>
    <row r="2952" spans="1:1">
      <c r="A2952" s="3"/>
    </row>
    <row r="2953" spans="1:1">
      <c r="A2953" s="3"/>
    </row>
    <row r="2954" spans="1:1">
      <c r="A2954" s="3"/>
    </row>
    <row r="2955" spans="1:1">
      <c r="A2955" s="3"/>
    </row>
    <row r="2956" spans="1:1">
      <c r="A2956" s="3"/>
    </row>
    <row r="2957" spans="1:1">
      <c r="A2957" s="3"/>
    </row>
    <row r="2958" spans="1:1">
      <c r="A2958" s="3"/>
    </row>
    <row r="2959" spans="1:1">
      <c r="A2959" s="3"/>
    </row>
    <row r="2960" spans="1:1">
      <c r="A2960" s="3"/>
    </row>
    <row r="2961" spans="1:1">
      <c r="A2961" s="3"/>
    </row>
    <row r="2962" spans="1:1">
      <c r="A2962" s="3"/>
    </row>
    <row r="2963" spans="1:1">
      <c r="A2963" s="3"/>
    </row>
    <row r="2964" spans="1:1">
      <c r="A2964" s="3"/>
    </row>
    <row r="2965" spans="1:1">
      <c r="A2965" s="3"/>
    </row>
    <row r="2966" spans="1:1">
      <c r="A2966" s="3"/>
    </row>
    <row r="2967" spans="1:1">
      <c r="A2967" s="3"/>
    </row>
    <row r="2968" spans="1:1">
      <c r="A2968" s="3"/>
    </row>
    <row r="2969" spans="1:1">
      <c r="A2969" s="3"/>
    </row>
    <row r="2970" spans="1:1">
      <c r="A2970" s="3"/>
    </row>
    <row r="2971" spans="1:1">
      <c r="A2971" s="3"/>
    </row>
    <row r="2972" spans="1:1">
      <c r="A2972" s="3"/>
    </row>
    <row r="2973" spans="1:1">
      <c r="A2973" s="3"/>
    </row>
    <row r="2974" spans="1:1">
      <c r="A2974" s="3"/>
    </row>
    <row r="2975" spans="1:1">
      <c r="A2975" s="3"/>
    </row>
    <row r="2976" spans="1:1">
      <c r="A2976" s="3"/>
    </row>
    <row r="2977" spans="1:1">
      <c r="A2977" s="3"/>
    </row>
    <row r="2978" spans="1:1">
      <c r="A2978" s="3"/>
    </row>
    <row r="2979" spans="1:1">
      <c r="A2979" s="3"/>
    </row>
    <row r="2980" spans="1:1">
      <c r="A2980" s="3"/>
    </row>
    <row r="2981" spans="1:1">
      <c r="A2981" s="3"/>
    </row>
    <row r="2982" spans="1:1">
      <c r="A2982" s="3"/>
    </row>
    <row r="2983" spans="1:1">
      <c r="A2983" s="3"/>
    </row>
    <row r="2984" spans="1:1">
      <c r="A2984" s="3"/>
    </row>
    <row r="2985" spans="1:1">
      <c r="A2985" s="3"/>
    </row>
    <row r="2986" spans="1:1">
      <c r="A2986" s="3"/>
    </row>
    <row r="2987" spans="1:1">
      <c r="A2987" s="3"/>
    </row>
    <row r="2988" spans="1:1">
      <c r="A2988" s="3"/>
    </row>
    <row r="2989" spans="1:1">
      <c r="A2989" s="3"/>
    </row>
    <row r="2990" spans="1:1">
      <c r="A2990" s="3"/>
    </row>
    <row r="2991" spans="1:1">
      <c r="A2991" s="3"/>
    </row>
    <row r="2992" spans="1:1">
      <c r="A2992" s="3"/>
    </row>
    <row r="2993" spans="1:1">
      <c r="A2993" s="3"/>
    </row>
    <row r="2994" spans="1:1">
      <c r="A2994" s="3"/>
    </row>
    <row r="2995" spans="1:1">
      <c r="A2995" s="3"/>
    </row>
    <row r="2996" spans="1:1">
      <c r="A2996" s="3"/>
    </row>
    <row r="2997" spans="1:1">
      <c r="A2997" s="3"/>
    </row>
    <row r="2998" spans="1:1">
      <c r="A2998" s="3"/>
    </row>
    <row r="2999" spans="1:1">
      <c r="A2999" s="3"/>
    </row>
    <row r="3000" spans="1:1">
      <c r="A3000" s="3"/>
    </row>
    <row r="3001" spans="1:1">
      <c r="A3001" s="3"/>
    </row>
    <row r="3002" spans="1:1">
      <c r="A3002" s="3"/>
    </row>
    <row r="3003" spans="1:1">
      <c r="A3003" s="3"/>
    </row>
    <row r="3004" spans="1:1">
      <c r="A3004" s="3"/>
    </row>
    <row r="3005" spans="1:1">
      <c r="A3005" s="3"/>
    </row>
    <row r="3006" spans="1:1">
      <c r="A3006" s="3"/>
    </row>
    <row r="3007" spans="1:1">
      <c r="A3007" s="3"/>
    </row>
    <row r="3008" spans="1:1">
      <c r="A3008" s="3"/>
    </row>
    <row r="3009" spans="1:1">
      <c r="A3009" s="3"/>
    </row>
    <row r="3010" spans="1:1">
      <c r="A3010" s="3"/>
    </row>
    <row r="3011" spans="1:1">
      <c r="A3011" s="3"/>
    </row>
    <row r="3012" spans="1:1">
      <c r="A3012" s="3"/>
    </row>
    <row r="3013" spans="1:1">
      <c r="A3013" s="3"/>
    </row>
    <row r="3014" spans="1:1">
      <c r="A3014" s="3"/>
    </row>
    <row r="3015" spans="1:1">
      <c r="A3015" s="3"/>
    </row>
    <row r="3016" spans="1:1">
      <c r="A3016" s="3"/>
    </row>
    <row r="3017" spans="1:1">
      <c r="A3017" s="3"/>
    </row>
    <row r="3018" spans="1:1">
      <c r="A3018" s="3"/>
    </row>
    <row r="3019" spans="1:1">
      <c r="A3019" s="3"/>
    </row>
    <row r="3020" spans="1:1">
      <c r="A3020" s="3"/>
    </row>
    <row r="3021" spans="1:1">
      <c r="A3021" s="3"/>
    </row>
    <row r="3022" spans="1:1">
      <c r="A3022" s="3"/>
    </row>
    <row r="3023" spans="1:1">
      <c r="A3023" s="3"/>
    </row>
    <row r="3024" spans="1:1">
      <c r="A3024" s="3"/>
    </row>
    <row r="3025" spans="1:1">
      <c r="A3025" s="3"/>
    </row>
    <row r="3026" spans="1:1">
      <c r="A3026" s="3"/>
    </row>
    <row r="3027" spans="1:1">
      <c r="A3027" s="3"/>
    </row>
    <row r="3028" spans="1:1">
      <c r="A3028" s="3"/>
    </row>
    <row r="3029" spans="1:1">
      <c r="A3029" s="3"/>
    </row>
    <row r="3030" spans="1:1">
      <c r="A3030" s="3"/>
    </row>
    <row r="3031" spans="1:1">
      <c r="A3031" s="3"/>
    </row>
    <row r="3032" spans="1:1">
      <c r="A3032" s="3"/>
    </row>
    <row r="3033" spans="1:1">
      <c r="A3033" s="3"/>
    </row>
    <row r="3034" spans="1:1">
      <c r="A3034" s="3"/>
    </row>
    <row r="3035" spans="1:1">
      <c r="A3035" s="3"/>
    </row>
    <row r="3036" spans="1:1">
      <c r="A3036" s="3"/>
    </row>
    <row r="3037" spans="1:1">
      <c r="A3037" s="3"/>
    </row>
    <row r="3038" spans="1:1">
      <c r="A3038" s="3"/>
    </row>
    <row r="3039" spans="1:1">
      <c r="A3039" s="3"/>
    </row>
    <row r="3040" spans="1:1">
      <c r="A3040" s="3"/>
    </row>
    <row r="3041" spans="1:1">
      <c r="A3041" s="3"/>
    </row>
    <row r="3042" spans="1:1">
      <c r="A3042" s="3"/>
    </row>
    <row r="3043" spans="1:1">
      <c r="A3043" s="3"/>
    </row>
    <row r="3044" spans="1:1">
      <c r="A3044" s="3"/>
    </row>
    <row r="3045" spans="1:1">
      <c r="A3045" s="3"/>
    </row>
    <row r="3046" spans="1:1">
      <c r="A3046" s="3"/>
    </row>
    <row r="3047" spans="1:1">
      <c r="A3047" s="3"/>
    </row>
    <row r="3048" spans="1:1">
      <c r="A3048" s="3"/>
    </row>
    <row r="3049" spans="1:1">
      <c r="A3049" s="3"/>
    </row>
    <row r="3050" spans="1:1">
      <c r="A3050" s="3"/>
    </row>
    <row r="3051" spans="1:1">
      <c r="A3051" s="3"/>
    </row>
    <row r="3052" spans="1:1">
      <c r="A3052" s="3"/>
    </row>
    <row r="3053" spans="1:1">
      <c r="A3053" s="3"/>
    </row>
    <row r="3054" spans="1:1">
      <c r="A3054" s="3"/>
    </row>
    <row r="3055" spans="1:1">
      <c r="A3055" s="3"/>
    </row>
    <row r="3056" spans="1:1">
      <c r="A3056" s="3"/>
    </row>
    <row r="3057" spans="1:1">
      <c r="A3057" s="3"/>
    </row>
    <row r="3058" spans="1:1">
      <c r="A3058" s="3"/>
    </row>
    <row r="3059" spans="1:1">
      <c r="A3059" s="3"/>
    </row>
    <row r="3060" spans="1:1">
      <c r="A3060" s="3"/>
    </row>
    <row r="3061" spans="1:1">
      <c r="A3061" s="3"/>
    </row>
    <row r="3062" spans="1:1">
      <c r="A3062" s="3"/>
    </row>
    <row r="3063" spans="1:1">
      <c r="A3063" s="3"/>
    </row>
    <row r="3064" spans="1:1">
      <c r="A3064" s="3"/>
    </row>
    <row r="3065" spans="1:1">
      <c r="A3065" s="3"/>
    </row>
    <row r="3066" spans="1:1">
      <c r="A3066" s="3"/>
    </row>
    <row r="3067" spans="1:1">
      <c r="A3067" s="3"/>
    </row>
    <row r="3068" spans="1:1">
      <c r="A3068" s="3"/>
    </row>
    <row r="3069" spans="1:1">
      <c r="A3069" s="3"/>
    </row>
    <row r="3070" spans="1:1">
      <c r="A3070" s="3"/>
    </row>
    <row r="3071" spans="1:1">
      <c r="A3071" s="3"/>
    </row>
    <row r="3072" spans="1:1">
      <c r="A3072" s="3"/>
    </row>
    <row r="3073" spans="1:1">
      <c r="A3073" s="3"/>
    </row>
    <row r="3074" spans="1:1">
      <c r="A3074" s="3"/>
    </row>
    <row r="3075" spans="1:1">
      <c r="A3075" s="3"/>
    </row>
    <row r="3076" spans="1:1">
      <c r="A3076" s="3"/>
    </row>
    <row r="3077" spans="1:1">
      <c r="A3077" s="3"/>
    </row>
    <row r="3078" spans="1:1">
      <c r="A3078" s="3"/>
    </row>
    <row r="3079" spans="1:1">
      <c r="A3079" s="3"/>
    </row>
    <row r="3080" spans="1:1">
      <c r="A3080" s="3"/>
    </row>
    <row r="3081" spans="1:1">
      <c r="A3081" s="3"/>
    </row>
    <row r="3082" spans="1:1">
      <c r="A3082" s="3"/>
    </row>
    <row r="3083" spans="1:1">
      <c r="A3083" s="3"/>
    </row>
    <row r="3084" spans="1:1">
      <c r="A3084" s="3"/>
    </row>
    <row r="3085" spans="1:1">
      <c r="A3085" s="3"/>
    </row>
    <row r="3086" spans="1:1">
      <c r="A3086" s="3"/>
    </row>
    <row r="3087" spans="1:1">
      <c r="A3087" s="3"/>
    </row>
    <row r="3088" spans="1:1">
      <c r="A3088" s="3"/>
    </row>
    <row r="3089" spans="1:1">
      <c r="A3089" s="3"/>
    </row>
    <row r="3090" spans="1:1">
      <c r="A3090" s="3"/>
    </row>
    <row r="3091" spans="1:1">
      <c r="A3091" s="3"/>
    </row>
    <row r="3092" spans="1:1">
      <c r="A3092" s="3"/>
    </row>
    <row r="3093" spans="1:1">
      <c r="A3093" s="3"/>
    </row>
    <row r="3094" spans="1:1">
      <c r="A3094" s="3"/>
    </row>
    <row r="3095" spans="1:1">
      <c r="A3095" s="3"/>
    </row>
    <row r="3096" spans="1:1">
      <c r="A3096" s="3"/>
    </row>
    <row r="3097" spans="1:1">
      <c r="A3097" s="3"/>
    </row>
    <row r="3098" spans="1:1">
      <c r="A3098" s="3"/>
    </row>
    <row r="3099" spans="1:1">
      <c r="A3099" s="3"/>
    </row>
    <row r="3100" spans="1:1">
      <c r="A3100" s="3"/>
    </row>
    <row r="3101" spans="1:1">
      <c r="A3101" s="3"/>
    </row>
    <row r="3102" spans="1:1">
      <c r="A3102" s="3"/>
    </row>
    <row r="3103" spans="1:1">
      <c r="A3103" s="3"/>
    </row>
    <row r="3104" spans="1:1">
      <c r="A3104" s="3"/>
    </row>
    <row r="3105" spans="1:1">
      <c r="A3105" s="3"/>
    </row>
    <row r="3106" spans="1:1">
      <c r="A3106" s="3"/>
    </row>
    <row r="3107" spans="1:1">
      <c r="A3107" s="3"/>
    </row>
    <row r="3108" spans="1:1">
      <c r="A3108" s="3"/>
    </row>
    <row r="3109" spans="1:1">
      <c r="A3109" s="3"/>
    </row>
    <row r="3110" spans="1:1">
      <c r="A3110" s="3"/>
    </row>
    <row r="3111" spans="1:1">
      <c r="A3111" s="3"/>
    </row>
    <row r="3112" spans="1:1">
      <c r="A3112" s="3"/>
    </row>
    <row r="3113" spans="1:1">
      <c r="A3113" s="3"/>
    </row>
    <row r="3114" spans="1:1">
      <c r="A3114" s="3"/>
    </row>
    <row r="3115" spans="1:1">
      <c r="A3115" s="3"/>
    </row>
    <row r="3116" spans="1:1">
      <c r="A3116" s="3"/>
    </row>
    <row r="3117" spans="1:1">
      <c r="A3117" s="3"/>
    </row>
    <row r="3118" spans="1:1">
      <c r="A3118" s="3"/>
    </row>
    <row r="3119" spans="1:1">
      <c r="A3119" s="3"/>
    </row>
    <row r="3120" spans="1:1">
      <c r="A3120" s="3"/>
    </row>
    <row r="3121" spans="1:1">
      <c r="A3121" s="3"/>
    </row>
    <row r="3122" spans="1:1">
      <c r="A3122" s="3"/>
    </row>
    <row r="3123" spans="1:1">
      <c r="A3123" s="3"/>
    </row>
    <row r="3124" spans="1:1">
      <c r="A3124" s="3"/>
    </row>
    <row r="3125" spans="1:1">
      <c r="A3125" s="3"/>
    </row>
    <row r="3126" spans="1:1">
      <c r="A3126" s="3"/>
    </row>
    <row r="3127" spans="1:1">
      <c r="A3127" s="3"/>
    </row>
    <row r="3128" spans="1:1">
      <c r="A3128" s="3"/>
    </row>
    <row r="3129" spans="1:1">
      <c r="A3129" s="3"/>
    </row>
    <row r="3130" spans="1:1">
      <c r="A3130" s="3"/>
    </row>
    <row r="3131" spans="1:1">
      <c r="A3131" s="3"/>
    </row>
    <row r="3132" spans="1:1">
      <c r="A3132" s="3"/>
    </row>
    <row r="3133" spans="1:1">
      <c r="A3133" s="3"/>
    </row>
    <row r="3134" spans="1:1">
      <c r="A3134" s="3"/>
    </row>
    <row r="3135" spans="1:1">
      <c r="A3135" s="3"/>
    </row>
    <row r="3136" spans="1:1">
      <c r="A3136" s="3"/>
    </row>
    <row r="3137" spans="1:1">
      <c r="A3137" s="3"/>
    </row>
    <row r="3138" spans="1:1">
      <c r="A3138" s="3"/>
    </row>
    <row r="3139" spans="1:1">
      <c r="A3139" s="3"/>
    </row>
    <row r="3140" spans="1:1">
      <c r="A3140" s="3"/>
    </row>
    <row r="3141" spans="1:1">
      <c r="A3141" s="3"/>
    </row>
    <row r="3142" spans="1:1">
      <c r="A3142" s="3"/>
    </row>
    <row r="3143" spans="1:1">
      <c r="A3143" s="3"/>
    </row>
    <row r="3144" spans="1:1">
      <c r="A3144" s="3"/>
    </row>
    <row r="3145" spans="1:1">
      <c r="A3145" s="3"/>
    </row>
    <row r="3146" spans="1:1">
      <c r="A3146" s="3"/>
    </row>
    <row r="3147" spans="1:1">
      <c r="A3147" s="3"/>
    </row>
    <row r="3148" spans="1:1">
      <c r="A3148" s="3"/>
    </row>
    <row r="3149" spans="1:1">
      <c r="A3149" s="3"/>
    </row>
    <row r="3150" spans="1:1">
      <c r="A3150" s="3"/>
    </row>
    <row r="3151" spans="1:1">
      <c r="A3151" s="3"/>
    </row>
    <row r="3152" spans="1:1">
      <c r="A3152" s="3"/>
    </row>
    <row r="3153" spans="1:1">
      <c r="A3153" s="3"/>
    </row>
    <row r="3154" spans="1:1">
      <c r="A3154" s="3"/>
    </row>
    <row r="3155" spans="1:1">
      <c r="A3155" s="3"/>
    </row>
    <row r="3156" spans="1:1">
      <c r="A3156" s="3"/>
    </row>
    <row r="3157" spans="1:1">
      <c r="A3157" s="3"/>
    </row>
    <row r="3158" spans="1:1">
      <c r="A3158" s="3"/>
    </row>
    <row r="3159" spans="1:1">
      <c r="A3159" s="3"/>
    </row>
    <row r="3160" spans="1:1">
      <c r="A3160" s="3"/>
    </row>
    <row r="3161" spans="1:1">
      <c r="A3161" s="3"/>
    </row>
    <row r="3162" spans="1:1">
      <c r="A3162" s="3"/>
    </row>
    <row r="3163" spans="1:1">
      <c r="A3163" s="3"/>
    </row>
    <row r="3164" spans="1:1">
      <c r="A3164" s="3"/>
    </row>
    <row r="3165" spans="1:1">
      <c r="A3165" s="3"/>
    </row>
    <row r="3166" spans="1:1">
      <c r="A3166" s="3"/>
    </row>
    <row r="3167" spans="1:1">
      <c r="A3167" s="3"/>
    </row>
    <row r="3168" spans="1:1">
      <c r="A3168" s="3"/>
    </row>
    <row r="3169" spans="1:1">
      <c r="A3169" s="3"/>
    </row>
    <row r="3170" spans="1:1">
      <c r="A3170" s="3"/>
    </row>
    <row r="3171" spans="1:1">
      <c r="A3171" s="3"/>
    </row>
    <row r="3172" spans="1:1">
      <c r="A3172" s="3"/>
    </row>
    <row r="3173" spans="1:1">
      <c r="A3173" s="3"/>
    </row>
    <row r="3174" spans="1:1">
      <c r="A3174" s="3"/>
    </row>
    <row r="3175" spans="1:1">
      <c r="A3175" s="3"/>
    </row>
    <row r="3176" spans="1:1">
      <c r="A3176" s="3"/>
    </row>
    <row r="3177" spans="1:1">
      <c r="A3177" s="3"/>
    </row>
    <row r="3178" spans="1:1">
      <c r="A3178" s="3"/>
    </row>
    <row r="3179" spans="1:1">
      <c r="A3179" s="3"/>
    </row>
    <row r="3180" spans="1:1">
      <c r="A3180" s="3"/>
    </row>
    <row r="3181" spans="1:1">
      <c r="A3181" s="3"/>
    </row>
    <row r="3182" spans="1:1">
      <c r="A3182" s="3"/>
    </row>
    <row r="3183" spans="1:1">
      <c r="A3183" s="3"/>
    </row>
    <row r="3184" spans="1:1">
      <c r="A3184" s="3"/>
    </row>
    <row r="3185" spans="1:1">
      <c r="A3185" s="3"/>
    </row>
    <row r="3186" spans="1:1">
      <c r="A3186" s="3"/>
    </row>
    <row r="3187" spans="1:1">
      <c r="A3187" s="3"/>
    </row>
    <row r="3188" spans="1:1">
      <c r="A3188" s="3"/>
    </row>
    <row r="3189" spans="1:1">
      <c r="A3189" s="3"/>
    </row>
    <row r="3190" spans="1:1">
      <c r="A3190" s="3"/>
    </row>
    <row r="3191" spans="1:1">
      <c r="A3191" s="3"/>
    </row>
    <row r="3192" spans="1:1">
      <c r="A3192" s="3"/>
    </row>
    <row r="3193" spans="1:1">
      <c r="A3193" s="3"/>
    </row>
    <row r="3194" spans="1:1">
      <c r="A3194" s="3"/>
    </row>
    <row r="3195" spans="1:1">
      <c r="A3195" s="3"/>
    </row>
    <row r="3196" spans="1:1">
      <c r="A3196" s="3"/>
    </row>
    <row r="3197" spans="1:1">
      <c r="A3197" s="3"/>
    </row>
    <row r="3198" spans="1:1">
      <c r="A3198" s="3"/>
    </row>
    <row r="3199" spans="1:1">
      <c r="A3199" s="3"/>
    </row>
    <row r="3200" spans="1:1">
      <c r="A3200" s="3"/>
    </row>
    <row r="3201" spans="1:1">
      <c r="A3201" s="3"/>
    </row>
    <row r="3202" spans="1:1">
      <c r="A3202" s="3"/>
    </row>
    <row r="3203" spans="1:1">
      <c r="A3203" s="3"/>
    </row>
    <row r="3204" spans="1:1">
      <c r="A3204" s="3"/>
    </row>
    <row r="3205" spans="1:1">
      <c r="A3205" s="3"/>
    </row>
    <row r="3206" spans="1:1">
      <c r="A3206" s="3"/>
    </row>
    <row r="3207" spans="1:1">
      <c r="A3207" s="3"/>
    </row>
    <row r="3208" spans="1:1">
      <c r="A3208" s="3"/>
    </row>
    <row r="3209" spans="1:1">
      <c r="A3209" s="3"/>
    </row>
    <row r="3210" spans="1:1">
      <c r="A3210" s="3"/>
    </row>
    <row r="3211" spans="1:1">
      <c r="A3211" s="3"/>
    </row>
    <row r="3212" spans="1:1">
      <c r="A3212" s="3"/>
    </row>
    <row r="3213" spans="1:1">
      <c r="A3213" s="3"/>
    </row>
    <row r="3214" spans="1:1">
      <c r="A3214" s="3"/>
    </row>
    <row r="3215" spans="1:1">
      <c r="A3215" s="3"/>
    </row>
    <row r="3216" spans="1:1">
      <c r="A3216" s="3"/>
    </row>
    <row r="3217" spans="1:1">
      <c r="A3217" s="3"/>
    </row>
    <row r="3218" spans="1:1">
      <c r="A3218" s="3"/>
    </row>
    <row r="3219" spans="1:1">
      <c r="A3219" s="3"/>
    </row>
    <row r="3220" spans="1:1">
      <c r="A3220" s="3"/>
    </row>
    <row r="3221" spans="1:1">
      <c r="A3221" s="3"/>
    </row>
    <row r="3222" spans="1:1">
      <c r="A3222" s="3"/>
    </row>
    <row r="3223" spans="1:1">
      <c r="A3223" s="3"/>
    </row>
    <row r="3224" spans="1:1">
      <c r="A3224" s="3"/>
    </row>
    <row r="3225" spans="1:1">
      <c r="A3225" s="3"/>
    </row>
    <row r="3226" spans="1:1">
      <c r="A3226" s="3"/>
    </row>
    <row r="3227" spans="1:1">
      <c r="A3227" s="3"/>
    </row>
    <row r="3228" spans="1:1">
      <c r="A3228" s="3"/>
    </row>
    <row r="3229" spans="1:1">
      <c r="A3229" s="3"/>
    </row>
    <row r="3230" spans="1:1">
      <c r="A3230" s="3"/>
    </row>
    <row r="3231" spans="1:1">
      <c r="A3231" s="3"/>
    </row>
    <row r="3232" spans="1:1">
      <c r="A3232" s="3"/>
    </row>
    <row r="3233" spans="1:1">
      <c r="A3233" s="3"/>
    </row>
    <row r="3234" spans="1:1">
      <c r="A3234" s="3"/>
    </row>
    <row r="3235" spans="1:1">
      <c r="A3235" s="3"/>
    </row>
    <row r="3236" spans="1:1">
      <c r="A3236" s="3"/>
    </row>
    <row r="3237" spans="1:1">
      <c r="A3237" s="3"/>
    </row>
    <row r="3238" spans="1:1">
      <c r="A3238" s="3"/>
    </row>
    <row r="3239" spans="1:1">
      <c r="A3239" s="3"/>
    </row>
    <row r="3240" spans="1:1">
      <c r="A3240" s="3"/>
    </row>
    <row r="3241" spans="1:1">
      <c r="A3241" s="3"/>
    </row>
    <row r="3242" spans="1:1">
      <c r="A3242" s="3"/>
    </row>
    <row r="3243" spans="1:1">
      <c r="A3243" s="3"/>
    </row>
    <row r="3244" spans="1:1">
      <c r="A3244" s="3"/>
    </row>
    <row r="3245" spans="1:1">
      <c r="A3245" s="3"/>
    </row>
    <row r="3246" spans="1:1">
      <c r="A3246" s="3"/>
    </row>
    <row r="3247" spans="1:1">
      <c r="A3247" s="3"/>
    </row>
    <row r="3248" spans="1:1">
      <c r="A3248" s="3"/>
    </row>
    <row r="3249" spans="1:1">
      <c r="A3249" s="3"/>
    </row>
    <row r="3250" spans="1:1">
      <c r="A3250" s="3"/>
    </row>
    <row r="3251" spans="1:1">
      <c r="A3251" s="3"/>
    </row>
    <row r="3252" spans="1:1">
      <c r="A3252" s="3"/>
    </row>
    <row r="3253" spans="1:1">
      <c r="A3253" s="3"/>
    </row>
    <row r="3254" spans="1:1">
      <c r="A3254" s="3"/>
    </row>
    <row r="3255" spans="1:1">
      <c r="A3255" s="3"/>
    </row>
    <row r="3256" spans="1:1">
      <c r="A3256" s="3"/>
    </row>
    <row r="3257" spans="1:1">
      <c r="A3257" s="3"/>
    </row>
    <row r="3258" spans="1:1">
      <c r="A3258" s="3"/>
    </row>
    <row r="3259" spans="1:1">
      <c r="A3259" s="3"/>
    </row>
    <row r="3260" spans="1:1">
      <c r="A3260" s="3"/>
    </row>
    <row r="3261" spans="1:1">
      <c r="A3261" s="3"/>
    </row>
    <row r="3262" spans="1:1">
      <c r="A3262" s="3"/>
    </row>
    <row r="3263" spans="1:1">
      <c r="A3263" s="3"/>
    </row>
    <row r="3264" spans="1:1">
      <c r="A3264" s="3"/>
    </row>
    <row r="3265" spans="1:1">
      <c r="A3265" s="3"/>
    </row>
    <row r="3266" spans="1:1">
      <c r="A3266" s="3"/>
    </row>
    <row r="3267" spans="1:1">
      <c r="A3267" s="3"/>
    </row>
    <row r="3268" spans="1:1">
      <c r="A3268" s="3"/>
    </row>
    <row r="3269" spans="1:1">
      <c r="A3269" s="3"/>
    </row>
    <row r="3270" spans="1:1">
      <c r="A3270" s="3"/>
    </row>
    <row r="3271" spans="1:1">
      <c r="A3271" s="3"/>
    </row>
    <row r="3272" spans="1:1">
      <c r="A3272" s="3"/>
    </row>
    <row r="3273" spans="1:1">
      <c r="A3273" s="3"/>
    </row>
    <row r="3274" spans="1:1">
      <c r="A3274" s="3"/>
    </row>
    <row r="3275" spans="1:1">
      <c r="A3275" s="3"/>
    </row>
    <row r="3276" spans="1:1">
      <c r="A3276" s="3"/>
    </row>
    <row r="3277" spans="1:1">
      <c r="A3277" s="3"/>
    </row>
    <row r="3278" spans="1:1">
      <c r="A3278" s="3"/>
    </row>
    <row r="3279" spans="1:1">
      <c r="A3279" s="3"/>
    </row>
    <row r="3280" spans="1:1">
      <c r="A3280" s="3"/>
    </row>
    <row r="3281" spans="1:1">
      <c r="A3281" s="3"/>
    </row>
    <row r="3282" spans="1:1">
      <c r="A3282" s="3"/>
    </row>
    <row r="3283" spans="1:1">
      <c r="A3283" s="3"/>
    </row>
    <row r="3284" spans="1:1">
      <c r="A3284" s="3"/>
    </row>
    <row r="3285" spans="1:1">
      <c r="A3285" s="3"/>
    </row>
    <row r="3286" spans="1:1">
      <c r="A3286" s="3"/>
    </row>
    <row r="3287" spans="1:1">
      <c r="A3287" s="3"/>
    </row>
    <row r="3288" spans="1:1">
      <c r="A3288" s="3"/>
    </row>
    <row r="3289" spans="1:1">
      <c r="A3289" s="3"/>
    </row>
    <row r="3290" spans="1:1">
      <c r="A3290" s="3"/>
    </row>
    <row r="3291" spans="1:1">
      <c r="A3291" s="3"/>
    </row>
    <row r="3292" spans="1:1">
      <c r="A3292" s="3"/>
    </row>
    <row r="3293" spans="1:1">
      <c r="A3293" s="3"/>
    </row>
    <row r="3294" spans="1:1">
      <c r="A3294" s="3"/>
    </row>
    <row r="3295" spans="1:1">
      <c r="A3295" s="3"/>
    </row>
    <row r="3296" spans="1:1">
      <c r="A3296" s="3"/>
    </row>
    <row r="3297" spans="1:1">
      <c r="A3297" s="3"/>
    </row>
    <row r="3298" spans="1:1">
      <c r="A3298" s="3"/>
    </row>
    <row r="3299" spans="1:1">
      <c r="A3299" s="3"/>
    </row>
    <row r="3300" spans="1:1">
      <c r="A3300" s="3"/>
    </row>
    <row r="3301" spans="1:1">
      <c r="A3301" s="3"/>
    </row>
    <row r="3302" spans="1:1">
      <c r="A3302" s="3"/>
    </row>
    <row r="3303" spans="1:1">
      <c r="A3303" s="3"/>
    </row>
    <row r="3304" spans="1:1">
      <c r="A3304" s="3"/>
    </row>
    <row r="3305" spans="1:1">
      <c r="A3305" s="3"/>
    </row>
    <row r="3306" spans="1:1">
      <c r="A3306" s="3"/>
    </row>
    <row r="3307" spans="1:1">
      <c r="A3307" s="3"/>
    </row>
    <row r="3308" spans="1:1">
      <c r="A3308" s="3"/>
    </row>
    <row r="3309" spans="1:1">
      <c r="A3309" s="3"/>
    </row>
    <row r="3310" spans="1:1">
      <c r="A3310" s="3"/>
    </row>
    <row r="3311" spans="1:1">
      <c r="A3311" s="3"/>
    </row>
    <row r="3312" spans="1:1">
      <c r="A3312" s="3"/>
    </row>
    <row r="3313" spans="1:1">
      <c r="A3313" s="3"/>
    </row>
    <row r="3314" spans="1:1">
      <c r="A3314" s="3"/>
    </row>
    <row r="3315" spans="1:1">
      <c r="A3315" s="3"/>
    </row>
    <row r="3316" spans="1:1">
      <c r="A3316" s="3"/>
    </row>
    <row r="3317" spans="1:1">
      <c r="A3317" s="3"/>
    </row>
    <row r="3318" spans="1:1">
      <c r="A3318" s="3"/>
    </row>
    <row r="3319" spans="1:1">
      <c r="A3319" s="3"/>
    </row>
    <row r="3320" spans="1:1">
      <c r="A3320" s="3"/>
    </row>
    <row r="3321" spans="1:1">
      <c r="A3321" s="3"/>
    </row>
    <row r="3322" spans="1:1">
      <c r="A3322" s="3"/>
    </row>
    <row r="3323" spans="1:1">
      <c r="A3323" s="3"/>
    </row>
    <row r="3324" spans="1:1">
      <c r="A3324" s="3"/>
    </row>
    <row r="3325" spans="1:1">
      <c r="A3325" s="3"/>
    </row>
    <row r="3326" spans="1:1">
      <c r="A3326" s="3"/>
    </row>
    <row r="3327" spans="1:1">
      <c r="A3327" s="3"/>
    </row>
    <row r="3328" spans="1:1">
      <c r="A3328" s="3"/>
    </row>
    <row r="3329" spans="1:1">
      <c r="A3329" s="3"/>
    </row>
    <row r="3330" spans="1:1">
      <c r="A3330" s="3"/>
    </row>
    <row r="3331" spans="1:1">
      <c r="A3331" s="3"/>
    </row>
    <row r="3332" spans="1:1">
      <c r="A3332" s="3"/>
    </row>
    <row r="3333" spans="1:1">
      <c r="A3333" s="3"/>
    </row>
    <row r="3334" spans="1:1">
      <c r="A3334" s="3"/>
    </row>
    <row r="3335" spans="1:1">
      <c r="A3335" s="3"/>
    </row>
    <row r="3336" spans="1:1">
      <c r="A3336" s="3"/>
    </row>
    <row r="3337" spans="1:1">
      <c r="A3337" s="3"/>
    </row>
    <row r="3338" spans="1:1">
      <c r="A3338" s="3"/>
    </row>
    <row r="3339" spans="1:1">
      <c r="A3339" s="3"/>
    </row>
    <row r="3340" spans="1:1">
      <c r="A3340" s="3"/>
    </row>
    <row r="3341" spans="1:1">
      <c r="A3341" s="3"/>
    </row>
    <row r="3342" spans="1:1">
      <c r="A3342" s="3"/>
    </row>
    <row r="3343" spans="1:1">
      <c r="A3343" s="3"/>
    </row>
    <row r="3344" spans="1:1">
      <c r="A3344" s="3"/>
    </row>
    <row r="3345" spans="1:1">
      <c r="A3345" s="3"/>
    </row>
    <row r="3346" spans="1:1">
      <c r="A3346" s="3"/>
    </row>
    <row r="3347" spans="1:1">
      <c r="A3347" s="3"/>
    </row>
    <row r="3348" spans="1:1">
      <c r="A3348" s="3"/>
    </row>
    <row r="3349" spans="1:1">
      <c r="A3349" s="3"/>
    </row>
    <row r="3350" spans="1:1">
      <c r="A3350" s="3"/>
    </row>
    <row r="3351" spans="1:1">
      <c r="A3351" s="3"/>
    </row>
    <row r="3352" spans="1:1">
      <c r="A3352" s="3"/>
    </row>
    <row r="3353" spans="1:1">
      <c r="A3353" s="3"/>
    </row>
    <row r="3354" spans="1:1">
      <c r="A3354" s="3"/>
    </row>
    <row r="3355" spans="1:1">
      <c r="A3355" s="3"/>
    </row>
    <row r="3356" spans="1:1">
      <c r="A3356" s="3"/>
    </row>
    <row r="3357" spans="1:1">
      <c r="A3357" s="3"/>
    </row>
    <row r="3358" spans="1:1">
      <c r="A3358" s="3"/>
    </row>
    <row r="3359" spans="1:1">
      <c r="A3359" s="3"/>
    </row>
    <row r="3360" spans="1:1">
      <c r="A3360" s="3"/>
    </row>
    <row r="3361" spans="1:1">
      <c r="A3361" s="3"/>
    </row>
    <row r="3362" spans="1:1">
      <c r="A3362" s="3"/>
    </row>
    <row r="3363" spans="1:1">
      <c r="A3363" s="3"/>
    </row>
    <row r="3364" spans="1:1">
      <c r="A3364" s="3"/>
    </row>
    <row r="3365" spans="1:1">
      <c r="A3365" s="3"/>
    </row>
    <row r="3366" spans="1:1">
      <c r="A3366" s="3"/>
    </row>
    <row r="3367" spans="1:1">
      <c r="A3367" s="3"/>
    </row>
    <row r="3368" spans="1:1">
      <c r="A3368" s="3"/>
    </row>
    <row r="3369" spans="1:1">
      <c r="A3369" s="3"/>
    </row>
    <row r="3370" spans="1:1">
      <c r="A3370" s="3"/>
    </row>
    <row r="3371" spans="1:1">
      <c r="A3371" s="3"/>
    </row>
    <row r="3372" spans="1:1">
      <c r="A3372" s="3"/>
    </row>
    <row r="3373" spans="1:1">
      <c r="A3373" s="3"/>
    </row>
    <row r="3374" spans="1:1">
      <c r="A3374" s="3"/>
    </row>
    <row r="3375" spans="1:1">
      <c r="A3375" s="3"/>
    </row>
    <row r="3376" spans="1:1">
      <c r="A3376" s="3"/>
    </row>
    <row r="3377" spans="1:1">
      <c r="A3377" s="3"/>
    </row>
    <row r="3378" spans="1:1">
      <c r="A3378" s="3"/>
    </row>
    <row r="3379" spans="1:1">
      <c r="A3379" s="3"/>
    </row>
    <row r="3380" spans="1:1">
      <c r="A3380" s="3"/>
    </row>
    <row r="3381" spans="1:1">
      <c r="A3381" s="3"/>
    </row>
    <row r="3382" spans="1:1">
      <c r="A3382" s="3"/>
    </row>
    <row r="3383" spans="1:1">
      <c r="A3383" s="3"/>
    </row>
    <row r="3384" spans="1:1">
      <c r="A3384" s="3"/>
    </row>
    <row r="3385" spans="1:1">
      <c r="A3385" s="3"/>
    </row>
    <row r="3386" spans="1:1">
      <c r="A3386" s="3"/>
    </row>
    <row r="3387" spans="1:1">
      <c r="A3387" s="3"/>
    </row>
    <row r="3388" spans="1:1">
      <c r="A3388" s="3"/>
    </row>
    <row r="3389" spans="1:1">
      <c r="A3389" s="3"/>
    </row>
    <row r="3390" spans="1:1">
      <c r="A3390" s="3"/>
    </row>
    <row r="3391" spans="1:1">
      <c r="A3391" s="3"/>
    </row>
    <row r="3392" spans="1:1">
      <c r="A3392" s="3"/>
    </row>
    <row r="3393" spans="1:1">
      <c r="A3393" s="3"/>
    </row>
    <row r="3394" spans="1:1">
      <c r="A3394" s="3"/>
    </row>
    <row r="3395" spans="1:1">
      <c r="A3395" s="3"/>
    </row>
    <row r="3396" spans="1:1">
      <c r="A3396" s="3"/>
    </row>
    <row r="3397" spans="1:1">
      <c r="A3397" s="3"/>
    </row>
    <row r="3398" spans="1:1">
      <c r="A3398" s="3"/>
    </row>
    <row r="3399" spans="1:1">
      <c r="A3399" s="3"/>
    </row>
    <row r="3400" spans="1:1">
      <c r="A3400" s="3"/>
    </row>
    <row r="3401" spans="1:1">
      <c r="A3401" s="3"/>
    </row>
    <row r="3402" spans="1:1">
      <c r="A3402" s="3"/>
    </row>
    <row r="3403" spans="1:1">
      <c r="A3403" s="3"/>
    </row>
    <row r="3404" spans="1:1">
      <c r="A3404" s="3"/>
    </row>
    <row r="3405" spans="1:1">
      <c r="A3405" s="3"/>
    </row>
    <row r="3406" spans="1:1">
      <c r="A3406" s="3"/>
    </row>
    <row r="3407" spans="1:1">
      <c r="A3407" s="3"/>
    </row>
    <row r="3408" spans="1:1">
      <c r="A3408" s="3"/>
    </row>
    <row r="3409" spans="1:1">
      <c r="A3409" s="3"/>
    </row>
    <row r="3410" spans="1:1">
      <c r="A3410" s="3"/>
    </row>
    <row r="3411" spans="1:1">
      <c r="A3411" s="3"/>
    </row>
    <row r="3412" spans="1:1">
      <c r="A3412" s="3"/>
    </row>
    <row r="3413" spans="1:1">
      <c r="A3413" s="3"/>
    </row>
    <row r="3414" spans="1:1">
      <c r="A3414" s="3"/>
    </row>
    <row r="3415" spans="1:1">
      <c r="A3415" s="3"/>
    </row>
    <row r="3416" spans="1:1">
      <c r="A3416" s="3"/>
    </row>
    <row r="3417" spans="1:1">
      <c r="A3417" s="3"/>
    </row>
    <row r="3418" spans="1:1">
      <c r="A3418" s="3"/>
    </row>
    <row r="3419" spans="1:1">
      <c r="A3419" s="3"/>
    </row>
    <row r="3420" spans="1:1">
      <c r="A3420" s="3"/>
    </row>
    <row r="3421" spans="1:1">
      <c r="A3421" s="3"/>
    </row>
    <row r="3422" spans="1:1">
      <c r="A3422" s="3"/>
    </row>
    <row r="3423" spans="1:1">
      <c r="A3423" s="3"/>
    </row>
    <row r="3424" spans="1:1">
      <c r="A3424" s="3"/>
    </row>
    <row r="3425" spans="1:1">
      <c r="A3425" s="3"/>
    </row>
    <row r="3426" spans="1:1">
      <c r="A3426" s="3"/>
    </row>
    <row r="3427" spans="1:1">
      <c r="A3427" s="3"/>
    </row>
    <row r="3428" spans="1:1">
      <c r="A3428" s="3"/>
    </row>
    <row r="3429" spans="1:1">
      <c r="A3429" s="3"/>
    </row>
    <row r="3430" spans="1:1">
      <c r="A3430" s="3"/>
    </row>
    <row r="3431" spans="1:1">
      <c r="A3431" s="3"/>
    </row>
    <row r="3432" spans="1:1">
      <c r="A3432" s="3"/>
    </row>
    <row r="3433" spans="1:1">
      <c r="A3433" s="3"/>
    </row>
    <row r="3434" spans="1:1">
      <c r="A3434" s="3"/>
    </row>
    <row r="3435" spans="1:1">
      <c r="A3435" s="3"/>
    </row>
    <row r="3436" spans="1:1">
      <c r="A3436" s="3"/>
    </row>
    <row r="3437" spans="1:1">
      <c r="A3437" s="3"/>
    </row>
    <row r="3438" spans="1:1">
      <c r="A3438" s="3"/>
    </row>
    <row r="3439" spans="1:1">
      <c r="A3439" s="3"/>
    </row>
    <row r="3440" spans="1:1">
      <c r="A3440" s="3"/>
    </row>
    <row r="3441" spans="1:1">
      <c r="A3441" s="3"/>
    </row>
    <row r="3442" spans="1:1">
      <c r="A3442" s="3"/>
    </row>
    <row r="3443" spans="1:1">
      <c r="A3443" s="3"/>
    </row>
    <row r="3444" spans="1:1">
      <c r="A3444" s="3"/>
    </row>
    <row r="3445" spans="1:1">
      <c r="A3445" s="3"/>
    </row>
    <row r="3446" spans="1:1">
      <c r="A3446" s="3"/>
    </row>
    <row r="3447" spans="1:1">
      <c r="A3447" s="3"/>
    </row>
    <row r="3448" spans="1:1">
      <c r="A3448" s="3"/>
    </row>
    <row r="3449" spans="1:1">
      <c r="A3449" s="3"/>
    </row>
    <row r="3450" spans="1:1">
      <c r="A3450" s="3"/>
    </row>
    <row r="3451" spans="1:1">
      <c r="A3451" s="3"/>
    </row>
    <row r="3452" spans="1:1">
      <c r="A3452" s="3"/>
    </row>
    <row r="3453" spans="1:1">
      <c r="A3453" s="3"/>
    </row>
    <row r="3454" spans="1:1">
      <c r="A3454" s="3"/>
    </row>
    <row r="3455" spans="1:1">
      <c r="A3455" s="3"/>
    </row>
    <row r="3456" spans="1:1">
      <c r="A3456" s="3"/>
    </row>
    <row r="3457" spans="1:1">
      <c r="A3457" s="3"/>
    </row>
    <row r="3458" spans="1:1">
      <c r="A3458" s="3"/>
    </row>
    <row r="3459" spans="1:1">
      <c r="A3459" s="3"/>
    </row>
    <row r="3460" spans="1:1">
      <c r="A3460" s="3"/>
    </row>
    <row r="3461" spans="1:1">
      <c r="A3461" s="3"/>
    </row>
    <row r="3462" spans="1:1">
      <c r="A3462" s="3"/>
    </row>
    <row r="3463" spans="1:1">
      <c r="A3463" s="3"/>
    </row>
    <row r="3464" spans="1:1">
      <c r="A3464" s="3"/>
    </row>
    <row r="3465" spans="1:1">
      <c r="A3465" s="3"/>
    </row>
    <row r="3466" spans="1:1">
      <c r="A3466" s="3"/>
    </row>
    <row r="3467" spans="1:1">
      <c r="A3467" s="3"/>
    </row>
    <row r="3468" spans="1:1">
      <c r="A3468" s="3"/>
    </row>
    <row r="3469" spans="1:1">
      <c r="A3469" s="3"/>
    </row>
    <row r="3470" spans="1:1">
      <c r="A3470" s="3"/>
    </row>
    <row r="3471" spans="1:1">
      <c r="A3471" s="3"/>
    </row>
    <row r="3472" spans="1:1">
      <c r="A3472" s="3"/>
    </row>
    <row r="3473" spans="1:1">
      <c r="A3473" s="3"/>
    </row>
    <row r="3474" spans="1:1">
      <c r="A3474" s="3"/>
    </row>
    <row r="3475" spans="1:1">
      <c r="A3475" s="3"/>
    </row>
    <row r="3476" spans="1:1">
      <c r="A3476" s="3"/>
    </row>
    <row r="3477" spans="1:1">
      <c r="A3477" s="3"/>
    </row>
    <row r="3478" spans="1:1">
      <c r="A3478" s="3"/>
    </row>
    <row r="3479" spans="1:1">
      <c r="A3479" s="3"/>
    </row>
    <row r="3480" spans="1:1">
      <c r="A3480" s="3"/>
    </row>
    <row r="3481" spans="1:1">
      <c r="A3481" s="3"/>
    </row>
    <row r="3482" spans="1:1">
      <c r="A3482" s="3"/>
    </row>
    <row r="3483" spans="1:1">
      <c r="A3483" s="3"/>
    </row>
    <row r="3484" spans="1:1">
      <c r="A3484" s="3"/>
    </row>
    <row r="3485" spans="1:1">
      <c r="A3485" s="3"/>
    </row>
    <row r="3486" spans="1:1">
      <c r="A3486" s="3"/>
    </row>
    <row r="3487" spans="1:1">
      <c r="A3487" s="3"/>
    </row>
    <row r="3488" spans="1:1">
      <c r="A3488" s="3"/>
    </row>
    <row r="3489" spans="1:1">
      <c r="A3489" s="3"/>
    </row>
    <row r="3490" spans="1:1">
      <c r="A3490" s="3"/>
    </row>
    <row r="3491" spans="1:1">
      <c r="A3491" s="3"/>
    </row>
    <row r="3492" spans="1:1">
      <c r="A3492" s="3"/>
    </row>
    <row r="3493" spans="1:1">
      <c r="A3493" s="3"/>
    </row>
    <row r="3494" spans="1:1">
      <c r="A3494" s="3"/>
    </row>
    <row r="3495" spans="1:1">
      <c r="A3495" s="3"/>
    </row>
    <row r="3496" spans="1:1">
      <c r="A3496" s="3"/>
    </row>
    <row r="3497" spans="1:1">
      <c r="A3497" s="3"/>
    </row>
    <row r="3498" spans="1:1">
      <c r="A3498" s="3"/>
    </row>
    <row r="3499" spans="1:1">
      <c r="A3499" s="3"/>
    </row>
    <row r="3500" spans="1:1">
      <c r="A3500" s="3"/>
    </row>
    <row r="3501" spans="1:1">
      <c r="A3501" s="3"/>
    </row>
    <row r="3502" spans="1:1">
      <c r="A3502" s="3"/>
    </row>
    <row r="3503" spans="1:1">
      <c r="A3503" s="3"/>
    </row>
    <row r="3504" spans="1:1">
      <c r="A3504" s="3"/>
    </row>
    <row r="3505" spans="1:1">
      <c r="A3505" s="3"/>
    </row>
    <row r="3506" spans="1:1">
      <c r="A3506" s="3"/>
    </row>
    <row r="3507" spans="1:1">
      <c r="A3507" s="3"/>
    </row>
    <row r="3508" spans="1:1">
      <c r="A3508" s="3"/>
    </row>
    <row r="3509" spans="1:1">
      <c r="A3509" s="3"/>
    </row>
    <row r="3510" spans="1:1">
      <c r="A3510" s="3"/>
    </row>
    <row r="3511" spans="1:1">
      <c r="A3511" s="3"/>
    </row>
    <row r="3512" spans="1:1">
      <c r="A3512" s="3"/>
    </row>
    <row r="3513" spans="1:1">
      <c r="A3513" s="3"/>
    </row>
    <row r="3514" spans="1:1">
      <c r="A3514" s="3"/>
    </row>
    <row r="3515" spans="1:1">
      <c r="A3515" s="3"/>
    </row>
    <row r="3516" spans="1:1">
      <c r="A3516" s="3"/>
    </row>
    <row r="3517" spans="1:1">
      <c r="A3517" s="3"/>
    </row>
    <row r="3518" spans="1:1">
      <c r="A3518" s="3"/>
    </row>
    <row r="3519" spans="1:1">
      <c r="A3519" s="3"/>
    </row>
    <row r="3520" spans="1:1">
      <c r="A3520" s="3"/>
    </row>
    <row r="3521" spans="1:1">
      <c r="A3521" s="3"/>
    </row>
    <row r="3522" spans="1:1">
      <c r="A3522" s="3"/>
    </row>
    <row r="3523" spans="1:1">
      <c r="A3523" s="3"/>
    </row>
    <row r="3524" spans="1:1">
      <c r="A3524" s="3"/>
    </row>
    <row r="3525" spans="1:1">
      <c r="A3525" s="3"/>
    </row>
    <row r="3526" spans="1:1">
      <c r="A3526" s="3"/>
    </row>
    <row r="3527" spans="1:1">
      <c r="A3527" s="3"/>
    </row>
    <row r="3528" spans="1:1">
      <c r="A3528" s="3"/>
    </row>
    <row r="3529" spans="1:1">
      <c r="A3529" s="3"/>
    </row>
    <row r="3530" spans="1:1">
      <c r="A3530" s="3"/>
    </row>
    <row r="3531" spans="1:1">
      <c r="A3531" s="3"/>
    </row>
    <row r="3532" spans="1:1">
      <c r="A3532" s="3"/>
    </row>
    <row r="3533" spans="1:1">
      <c r="A3533" s="3"/>
    </row>
    <row r="3534" spans="1:1">
      <c r="A3534" s="3"/>
    </row>
    <row r="3535" spans="1:1">
      <c r="A3535" s="3"/>
    </row>
    <row r="3536" spans="1:1">
      <c r="A3536" s="3"/>
    </row>
    <row r="3537" spans="1:1">
      <c r="A3537" s="3"/>
    </row>
    <row r="3538" spans="1:1">
      <c r="A3538" s="3"/>
    </row>
    <row r="3539" spans="1:1">
      <c r="A3539" s="3"/>
    </row>
    <row r="3540" spans="1:1">
      <c r="A3540" s="3"/>
    </row>
    <row r="3541" spans="1:1">
      <c r="A3541" s="3"/>
    </row>
    <row r="3542" spans="1:1">
      <c r="A3542" s="3"/>
    </row>
    <row r="3543" spans="1:1">
      <c r="A3543" s="3"/>
    </row>
    <row r="3544" spans="1:1">
      <c r="A3544" s="3"/>
    </row>
    <row r="3545" spans="1:1">
      <c r="A3545" s="3"/>
    </row>
    <row r="3546" spans="1:1">
      <c r="A3546" s="3"/>
    </row>
    <row r="3547" spans="1:1">
      <c r="A3547" s="3"/>
    </row>
    <row r="3548" spans="1:1">
      <c r="A3548" s="3"/>
    </row>
    <row r="3549" spans="1:1">
      <c r="A3549" s="3"/>
    </row>
    <row r="3550" spans="1:1">
      <c r="A3550" s="3"/>
    </row>
    <row r="3551" spans="1:1">
      <c r="A3551" s="3"/>
    </row>
    <row r="3552" spans="1:1">
      <c r="A3552" s="3"/>
    </row>
    <row r="3553" spans="1:1">
      <c r="A3553" s="3"/>
    </row>
    <row r="3554" spans="1:1">
      <c r="A3554" s="3"/>
    </row>
    <row r="3555" spans="1:1">
      <c r="A3555" s="3"/>
    </row>
    <row r="3556" spans="1:1">
      <c r="A3556" s="3"/>
    </row>
    <row r="3557" spans="1:1">
      <c r="A3557" s="3"/>
    </row>
    <row r="3558" spans="1:1">
      <c r="A3558" s="3"/>
    </row>
    <row r="3559" spans="1:1">
      <c r="A3559" s="3"/>
    </row>
    <row r="3560" spans="1:1">
      <c r="A3560" s="3"/>
    </row>
    <row r="3561" spans="1:1">
      <c r="A3561" s="3"/>
    </row>
    <row r="3562" spans="1:1">
      <c r="A3562" s="3"/>
    </row>
    <row r="3563" spans="1:1">
      <c r="A3563" s="3"/>
    </row>
    <row r="3564" spans="1:1">
      <c r="A3564" s="3"/>
    </row>
    <row r="3565" spans="1:1">
      <c r="A3565" s="3"/>
    </row>
    <row r="3566" spans="1:1">
      <c r="A3566" s="3"/>
    </row>
    <row r="3567" spans="1:1">
      <c r="A3567" s="3"/>
    </row>
    <row r="3568" spans="1:1">
      <c r="A3568" s="3"/>
    </row>
    <row r="3569" spans="1:1">
      <c r="A3569" s="3"/>
    </row>
    <row r="3570" spans="1:1">
      <c r="A3570" s="3"/>
    </row>
    <row r="3571" spans="1:1">
      <c r="A3571" s="3"/>
    </row>
    <row r="3572" spans="1:1">
      <c r="A3572" s="3"/>
    </row>
    <row r="3573" spans="1:1">
      <c r="A3573" s="3"/>
    </row>
    <row r="3574" spans="1:1">
      <c r="A3574" s="3"/>
    </row>
    <row r="3575" spans="1:1">
      <c r="A3575" s="3"/>
    </row>
    <row r="3576" spans="1:1">
      <c r="A3576" s="3"/>
    </row>
    <row r="3577" spans="1:1">
      <c r="A3577" s="3"/>
    </row>
    <row r="3578" spans="1:1">
      <c r="A3578" s="3"/>
    </row>
    <row r="3579" spans="1:1">
      <c r="A3579" s="3"/>
    </row>
    <row r="3580" spans="1:1">
      <c r="A3580" s="3"/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99C4-A817-448E-9E27-20696B49F386}">
  <dimension ref="A1:AB69"/>
  <sheetViews>
    <sheetView topLeftCell="F41" workbookViewId="0">
      <selection activeCell="M68" sqref="M68:AB68"/>
    </sheetView>
  </sheetViews>
  <sheetFormatPr defaultRowHeight="14"/>
  <cols>
    <col min="1" max="1" width="12.08203125" style="3" bestFit="1" customWidth="1"/>
    <col min="2" max="2" width="17.08203125" bestFit="1" customWidth="1"/>
    <col min="3" max="3" width="19.83203125" bestFit="1" customWidth="1"/>
    <col min="4" max="4" width="17.1640625" bestFit="1" customWidth="1"/>
    <col min="5" max="6" width="17.08203125" bestFit="1" customWidth="1"/>
    <col min="7" max="7" width="21.1640625" bestFit="1" customWidth="1"/>
    <col min="8" max="8" width="11.6640625" bestFit="1" customWidth="1"/>
    <col min="9" max="9" width="19.33203125" bestFit="1" customWidth="1"/>
    <col min="10" max="10" width="15.9140625" bestFit="1" customWidth="1"/>
    <col min="11" max="11" width="11.6640625" bestFit="1" customWidth="1"/>
    <col min="12" max="12" width="11.6640625" customWidth="1"/>
    <col min="23" max="23" width="11.5" bestFit="1" customWidth="1"/>
  </cols>
  <sheetData>
    <row r="1" spans="1:28">
      <c r="A1" s="3" t="s">
        <v>0</v>
      </c>
      <c r="B1">
        <v>45973</v>
      </c>
    </row>
    <row r="2" spans="1:28">
      <c r="A2" s="3" t="s">
        <v>1</v>
      </c>
      <c r="B2">
        <v>5</v>
      </c>
    </row>
    <row r="3" spans="1:28">
      <c r="A3" s="3" t="s">
        <v>5</v>
      </c>
      <c r="B3">
        <v>44147</v>
      </c>
    </row>
    <row r="4" spans="1:28">
      <c r="A4" s="3" t="s">
        <v>2</v>
      </c>
      <c r="B4" t="s">
        <v>451</v>
      </c>
    </row>
    <row r="5" spans="1:28">
      <c r="B5" t="s">
        <v>392</v>
      </c>
      <c r="C5" t="s">
        <v>393</v>
      </c>
      <c r="D5" t="s">
        <v>394</v>
      </c>
      <c r="E5" t="s">
        <v>395</v>
      </c>
      <c r="F5" t="s">
        <v>396</v>
      </c>
      <c r="G5" t="s">
        <v>397</v>
      </c>
      <c r="H5" t="s">
        <v>13</v>
      </c>
      <c r="I5" t="s">
        <v>28</v>
      </c>
      <c r="J5" t="s">
        <v>385</v>
      </c>
      <c r="K5" t="s">
        <v>386</v>
      </c>
      <c r="M5" t="s">
        <v>520</v>
      </c>
    </row>
    <row r="6" spans="1:28">
      <c r="B6" t="s">
        <v>3</v>
      </c>
      <c r="C6" t="s">
        <v>7</v>
      </c>
      <c r="D6" t="s">
        <v>8</v>
      </c>
      <c r="E6" t="s">
        <v>9</v>
      </c>
      <c r="F6" t="s">
        <v>10</v>
      </c>
      <c r="G6" t="s">
        <v>389</v>
      </c>
      <c r="H6" t="s">
        <v>14</v>
      </c>
      <c r="I6" t="s">
        <v>27</v>
      </c>
      <c r="J6" t="s">
        <v>383</v>
      </c>
      <c r="K6" t="s">
        <v>525</v>
      </c>
      <c r="M6" s="91" t="s">
        <v>519</v>
      </c>
      <c r="N6" s="72"/>
      <c r="O6" s="72"/>
      <c r="P6" s="72"/>
      <c r="Q6" s="72"/>
      <c r="R6" s="72"/>
      <c r="S6" s="72"/>
      <c r="T6" s="72"/>
      <c r="U6" s="72"/>
      <c r="V6" s="72"/>
    </row>
    <row r="7" spans="1:28">
      <c r="A7" s="3" t="s">
        <v>4</v>
      </c>
      <c r="B7" t="s">
        <v>6</v>
      </c>
      <c r="H7" t="s">
        <v>15</v>
      </c>
      <c r="I7" t="s">
        <v>15</v>
      </c>
      <c r="J7" t="s">
        <v>15</v>
      </c>
      <c r="K7" t="s">
        <v>15</v>
      </c>
      <c r="M7" s="92" cm="1">
        <f t="array" ref="M7">_xll.ciqfunctions.udf.CIQ(M8,$M$6,$L$9)</f>
        <v>0.63495000000000001</v>
      </c>
      <c r="N7" s="92" cm="1">
        <f t="array" ref="N7">_xll.ciqfunctions.udf.CIQ(N8,$M$6,$L$9)</f>
        <v>0.48401</v>
      </c>
      <c r="O7" s="92" cm="1">
        <f t="array" ref="O7">_xll.ciqfunctions.udf.CIQ(O8,$M$6,$L$9)</f>
        <v>0.81325000000000003</v>
      </c>
      <c r="P7" s="92" cm="1">
        <f t="array" ref="P7">_xll.ciqfunctions.udf.CIQ(P8,$M$6,$L$9)</f>
        <v>0.7601</v>
      </c>
      <c r="Q7" s="92" cm="1">
        <f t="array" ref="Q7">_xll.ciqfunctions.udf.CIQ(Q8,$M$6,$L$9)</f>
        <v>0</v>
      </c>
      <c r="R7" s="92" cm="1">
        <f t="array" ref="R7">_xll.ciqfunctions.udf.CIQ(R8,$M$6,$L$9)</f>
        <v>1.0802</v>
      </c>
      <c r="S7" s="92" cm="1">
        <f t="array" ref="S7">_xll.ciqfunctions.udf.CIQ(S8,$M$6,$L$9)</f>
        <v>0</v>
      </c>
      <c r="T7" s="72" cm="1">
        <f t="array" ref="T7">_xll.ciqfunctions.udf.CIQ(T8,$M$6,$L$9)</f>
        <v>0</v>
      </c>
      <c r="U7" s="72" cm="1">
        <f t="array" ref="U7">_xll.ciqfunctions.udf.CIQ(U8,$M$6,$L$9)</f>
        <v>0</v>
      </c>
      <c r="V7" s="72" cm="1">
        <f t="array" ref="V7">_xll.ciqfunctions.udf.CIQ(V8,$M$6,$L$9)</f>
        <v>0</v>
      </c>
    </row>
    <row r="8" spans="1:28">
      <c r="A8" s="3" t="s">
        <v>4</v>
      </c>
      <c r="B8" t="s">
        <v>6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 t="s">
        <v>15</v>
      </c>
      <c r="I8" t="s">
        <v>15</v>
      </c>
      <c r="J8" t="s">
        <v>15</v>
      </c>
      <c r="K8" t="s">
        <v>15</v>
      </c>
      <c r="L8" t="s">
        <v>462</v>
      </c>
      <c r="M8" t="s">
        <v>3</v>
      </c>
      <c r="N8" t="s">
        <v>7</v>
      </c>
      <c r="O8" t="s">
        <v>8</v>
      </c>
      <c r="P8" t="s">
        <v>9</v>
      </c>
      <c r="Q8" t="s">
        <v>10</v>
      </c>
      <c r="R8" t="s">
        <v>389</v>
      </c>
      <c r="S8" t="s">
        <v>14</v>
      </c>
      <c r="T8" t="s">
        <v>27</v>
      </c>
      <c r="U8" t="s">
        <v>383</v>
      </c>
      <c r="V8" t="s">
        <v>384</v>
      </c>
      <c r="W8" t="s">
        <v>403</v>
      </c>
      <c r="X8" t="s">
        <v>457</v>
      </c>
      <c r="Y8" t="s">
        <v>458</v>
      </c>
      <c r="Z8" t="s">
        <v>459</v>
      </c>
      <c r="AA8" t="s">
        <v>460</v>
      </c>
      <c r="AB8" t="s">
        <v>414</v>
      </c>
    </row>
    <row r="9" spans="1:28">
      <c r="A9" s="3">
        <v>45930</v>
      </c>
      <c r="B9">
        <v>94.59</v>
      </c>
      <c r="C9">
        <v>111.77237</v>
      </c>
      <c r="D9">
        <v>155.29</v>
      </c>
      <c r="E9">
        <v>111.05368</v>
      </c>
      <c r="F9">
        <v>33.993290000000002</v>
      </c>
      <c r="G9">
        <v>35.06</v>
      </c>
      <c r="H9">
        <v>61.96</v>
      </c>
      <c r="I9">
        <v>4.8564999999999996</v>
      </c>
      <c r="J9">
        <v>682.82225000000005</v>
      </c>
      <c r="K9">
        <v>13085.09786</v>
      </c>
      <c r="L9" s="3">
        <f>A9</f>
        <v>45930</v>
      </c>
      <c r="M9" s="46">
        <f>B9/B10-1</f>
        <v>-4.4255835101545848E-2</v>
      </c>
      <c r="N9" s="46">
        <f t="shared" ref="N9:N67" si="0">C9/C10-1</f>
        <v>-1.3474520785793254E-2</v>
      </c>
      <c r="O9" s="46">
        <f t="shared" ref="O9:O67" si="1">D9/D10-1</f>
        <v>-3.3063511830635162E-2</v>
      </c>
      <c r="P9" s="46">
        <f t="shared" ref="P9:P67" si="2">E9/E10-1</f>
        <v>-0.10174654157590746</v>
      </c>
      <c r="Q9" s="46">
        <f t="shared" ref="Q9:Q67" si="3">F9/F10-1</f>
        <v>-2.1856612130163655E-2</v>
      </c>
      <c r="R9" s="46">
        <f t="shared" ref="R9:R67" si="4">G9/G10-1</f>
        <v>-2.2058630737037399E-2</v>
      </c>
      <c r="S9" s="46">
        <f t="shared" ref="S9:S67" si="5">H9/H10-1</f>
        <v>-3.2026245899078321E-2</v>
      </c>
      <c r="T9" s="46">
        <f t="shared" ref="T9:T67" si="6">I9/I10-1</f>
        <v>7.4803585260595051E-2</v>
      </c>
      <c r="U9" s="46">
        <f t="shared" ref="U9:V67" si="7">J9/J10-1</f>
        <v>-5.2031512062624685E-3</v>
      </c>
      <c r="V9" s="46">
        <f t="shared" ref="V9:V24" si="8">K9/K10-1</f>
        <v>2.3195512399542872E-2</v>
      </c>
      <c r="W9" s="46">
        <f>AVERAGE(N9:R9)</f>
        <v>-3.8439963411907384E-2</v>
      </c>
      <c r="X9" s="46">
        <f>Fama3!B5/100</f>
        <v>3.39E-2</v>
      </c>
      <c r="Y9" s="46">
        <f>Fama3!C5/100</f>
        <v>-1.84E-2</v>
      </c>
      <c r="Z9" s="46">
        <f>Fama3!D5/100</f>
        <v>-1.0500000000000001E-2</v>
      </c>
      <c r="AA9" s="46">
        <f>Fama3!E5/100</f>
        <v>3.3E-3</v>
      </c>
    </row>
    <row r="10" spans="1:28">
      <c r="A10" s="3">
        <v>45898</v>
      </c>
      <c r="B10">
        <v>98.97</v>
      </c>
      <c r="C10">
        <v>113.29902</v>
      </c>
      <c r="D10">
        <v>160.6</v>
      </c>
      <c r="E10">
        <v>123.63290000000001</v>
      </c>
      <c r="F10">
        <v>34.752870000000001</v>
      </c>
      <c r="G10">
        <v>35.850819999999999</v>
      </c>
      <c r="H10">
        <v>64.010000000000005</v>
      </c>
      <c r="I10">
        <v>4.5185000000000004</v>
      </c>
      <c r="J10">
        <v>686.39365999999995</v>
      </c>
      <c r="K10">
        <v>12788.46291</v>
      </c>
      <c r="L10" s="3">
        <f t="shared" ref="L10:L68" si="9">A10</f>
        <v>45898</v>
      </c>
      <c r="M10" s="46">
        <f t="shared" ref="M10:M67" si="10">B10/B11-1</f>
        <v>4.6637941318055098E-2</v>
      </c>
      <c r="N10" s="46">
        <f t="shared" si="0"/>
        <v>3.3263247748665847E-2</v>
      </c>
      <c r="O10" s="46">
        <f t="shared" si="1"/>
        <v>7.0877129718560639E-2</v>
      </c>
      <c r="P10" s="46">
        <f t="shared" si="2"/>
        <v>3.9993337738389423E-2</v>
      </c>
      <c r="Q10" s="46">
        <f t="shared" si="3"/>
        <v>0.11166069351662666</v>
      </c>
      <c r="R10" s="46">
        <f t="shared" si="4"/>
        <v>8.6694735182945459E-2</v>
      </c>
      <c r="S10" s="46">
        <f t="shared" si="5"/>
        <v>-7.5801328328039319E-2</v>
      </c>
      <c r="T10" s="46">
        <f t="shared" si="6"/>
        <v>3.7662188540590336E-2</v>
      </c>
      <c r="U10" s="46">
        <f t="shared" si="7"/>
        <v>2.9218761913665681E-2</v>
      </c>
      <c r="V10" s="46">
        <f t="shared" si="8"/>
        <v>3.6146868375737329E-2</v>
      </c>
      <c r="W10" s="46">
        <f t="shared" ref="W10:W67" si="11">AVERAGE(N10:R10)</f>
        <v>6.8497828781037606E-2</v>
      </c>
      <c r="X10" s="46">
        <f>Fama3!B6/100</f>
        <v>1.84E-2</v>
      </c>
      <c r="Y10" s="46">
        <f>Fama3!C6/100</f>
        <v>3.8699999999999998E-2</v>
      </c>
      <c r="Z10" s="46">
        <f>Fama3!D6/100</f>
        <v>4.4199999999999996E-2</v>
      </c>
      <c r="AA10" s="46">
        <f>Fama3!E6/100</f>
        <v>3.8E-3</v>
      </c>
    </row>
    <row r="11" spans="1:28">
      <c r="A11" s="3">
        <v>45869</v>
      </c>
      <c r="B11">
        <v>94.559920000000005</v>
      </c>
      <c r="C11">
        <v>109.65165</v>
      </c>
      <c r="D11">
        <v>149.97051999999999</v>
      </c>
      <c r="E11">
        <v>118.87855</v>
      </c>
      <c r="F11">
        <v>31.262119999999999</v>
      </c>
      <c r="G11">
        <v>32.990699999999997</v>
      </c>
      <c r="H11">
        <v>69.260000000000005</v>
      </c>
      <c r="I11">
        <v>4.3544999999999998</v>
      </c>
      <c r="J11">
        <v>666.90745000000004</v>
      </c>
      <c r="K11">
        <v>12342.32646</v>
      </c>
      <c r="L11" s="3">
        <f t="shared" si="9"/>
        <v>45869</v>
      </c>
      <c r="M11" s="46">
        <f t="shared" si="10"/>
        <v>6.2402492243758712E-2</v>
      </c>
      <c r="N11" s="46">
        <f t="shared" si="0"/>
        <v>3.5621539243846145E-2</v>
      </c>
      <c r="O11" s="46">
        <f t="shared" si="1"/>
        <v>5.9012502687772361E-2</v>
      </c>
      <c r="P11" s="46">
        <f t="shared" si="2"/>
        <v>1.1731134958647749E-2</v>
      </c>
      <c r="Q11" s="46">
        <f t="shared" si="3"/>
        <v>7.4173413296444224E-2</v>
      </c>
      <c r="R11" s="46">
        <f t="shared" si="4"/>
        <v>4.4325765746145107E-2</v>
      </c>
      <c r="S11" s="46">
        <f t="shared" si="5"/>
        <v>6.3738289049301233E-2</v>
      </c>
      <c r="T11" s="46">
        <f t="shared" si="6"/>
        <v>-0.14323659616330542</v>
      </c>
      <c r="U11" s="46">
        <f t="shared" si="7"/>
        <v>2.8097328666387922E-2</v>
      </c>
      <c r="V11" s="46">
        <f t="shared" si="8"/>
        <v>1.9909775674051611E-2</v>
      </c>
      <c r="W11" s="46">
        <f t="shared" si="11"/>
        <v>4.4972871186571117E-2</v>
      </c>
      <c r="X11" s="46">
        <f>Fama3!B7/100</f>
        <v>1.9799999999999998E-2</v>
      </c>
      <c r="Y11" s="46">
        <f>Fama3!C7/100</f>
        <v>2.7000000000000001E-3</v>
      </c>
      <c r="Z11" s="46">
        <f>Fama3!D7/100</f>
        <v>-1.2699999999999999E-2</v>
      </c>
      <c r="AA11" s="46">
        <f>Fama3!E7/100</f>
        <v>3.4000000000000002E-3</v>
      </c>
    </row>
    <row r="12" spans="1:28">
      <c r="A12" s="3">
        <v>45838</v>
      </c>
      <c r="B12">
        <v>89.005740000000003</v>
      </c>
      <c r="C12">
        <v>105.88003999999999</v>
      </c>
      <c r="D12">
        <v>141.61355</v>
      </c>
      <c r="E12">
        <v>117.50014</v>
      </c>
      <c r="F12">
        <v>29.10342</v>
      </c>
      <c r="G12">
        <v>31.590430000000001</v>
      </c>
      <c r="H12">
        <v>65.11</v>
      </c>
      <c r="I12">
        <v>5.0824999999999996</v>
      </c>
      <c r="J12">
        <v>648.68124</v>
      </c>
      <c r="K12">
        <v>12101.39049</v>
      </c>
      <c r="L12" s="3">
        <f t="shared" si="9"/>
        <v>45838</v>
      </c>
      <c r="M12" s="46">
        <f t="shared" si="10"/>
        <v>5.143525832807061E-2</v>
      </c>
      <c r="N12" s="46">
        <f t="shared" si="0"/>
        <v>5.3763515770966164E-2</v>
      </c>
      <c r="O12" s="46">
        <f t="shared" si="1"/>
        <v>4.7476238026554318E-2</v>
      </c>
      <c r="P12" s="46">
        <f t="shared" si="2"/>
        <v>0.10168554875313718</v>
      </c>
      <c r="Q12" s="46">
        <f t="shared" si="3"/>
        <v>2.852205319767398E-2</v>
      </c>
      <c r="R12" s="46">
        <f t="shared" si="4"/>
        <v>5.862362705857449E-2</v>
      </c>
      <c r="S12" s="46">
        <f t="shared" si="5"/>
        <v>7.1064319789439168E-2</v>
      </c>
      <c r="T12" s="46">
        <f t="shared" si="6"/>
        <v>8.6584714056654022E-2</v>
      </c>
      <c r="U12" s="46">
        <f t="shared" si="7"/>
        <v>4.7374487864353609E-2</v>
      </c>
      <c r="V12" s="46">
        <f t="shared" si="8"/>
        <v>2.2210032853138495E-2</v>
      </c>
      <c r="W12" s="46">
        <f t="shared" si="11"/>
        <v>5.8014196561381223E-2</v>
      </c>
      <c r="X12" s="46">
        <f>Fama3!B8/100</f>
        <v>4.8600000000000004E-2</v>
      </c>
      <c r="Y12" s="46">
        <f>Fama3!C8/100</f>
        <v>8.3000000000000001E-3</v>
      </c>
      <c r="Z12" s="46">
        <f>Fama3!D8/100</f>
        <v>-1.6E-2</v>
      </c>
      <c r="AA12" s="46">
        <f>Fama3!E8/100</f>
        <v>3.4000000000000002E-3</v>
      </c>
    </row>
    <row r="13" spans="1:28">
      <c r="A13" s="3">
        <v>45807</v>
      </c>
      <c r="B13">
        <v>84.651660000000007</v>
      </c>
      <c r="C13">
        <v>100.47799000000001</v>
      </c>
      <c r="D13">
        <v>135.19499999999999</v>
      </c>
      <c r="E13">
        <v>106.65488000000001</v>
      </c>
      <c r="F13">
        <v>28.29635</v>
      </c>
      <c r="G13">
        <v>29.84104</v>
      </c>
      <c r="H13">
        <v>60.79</v>
      </c>
      <c r="I13">
        <v>4.6775000000000002</v>
      </c>
      <c r="J13">
        <v>619.34031000000004</v>
      </c>
      <c r="K13">
        <v>11838.45795</v>
      </c>
      <c r="L13" s="3">
        <f t="shared" si="9"/>
        <v>45807</v>
      </c>
      <c r="M13" s="46">
        <f t="shared" si="10"/>
        <v>-3.4151901593817757E-2</v>
      </c>
      <c r="N13" s="46">
        <f t="shared" si="0"/>
        <v>-2.2605330292661985E-2</v>
      </c>
      <c r="O13" s="46">
        <f t="shared" si="1"/>
        <v>1.6941503015395654E-2</v>
      </c>
      <c r="P13" s="46">
        <f t="shared" si="2"/>
        <v>-1.5952102818289404E-2</v>
      </c>
      <c r="Q13" s="46">
        <f t="shared" si="3"/>
        <v>7.6708848910652438E-2</v>
      </c>
      <c r="R13" s="46">
        <f t="shared" si="4"/>
        <v>-4.932813631145061E-3</v>
      </c>
      <c r="S13" s="46">
        <f t="shared" si="5"/>
        <v>4.4322281394949314E-2</v>
      </c>
      <c r="T13" s="46">
        <f t="shared" si="6"/>
        <v>1.486222607940979E-2</v>
      </c>
      <c r="U13" s="46">
        <f t="shared" si="7"/>
        <v>3.0309548114975104E-3</v>
      </c>
      <c r="V13" s="46">
        <f t="shared" si="8"/>
        <v>5.0479124134485742E-2</v>
      </c>
      <c r="W13" s="46">
        <f t="shared" si="11"/>
        <v>1.0032021036790328E-2</v>
      </c>
      <c r="X13" s="46">
        <f>Fama3!B9/100</f>
        <v>6.0599999999999994E-2</v>
      </c>
      <c r="Y13" s="46">
        <f>Fama3!C9/100</f>
        <v>6.9999999999999993E-3</v>
      </c>
      <c r="Z13" s="46">
        <f>Fama3!D9/100</f>
        <v>-2.8799999999999999E-2</v>
      </c>
      <c r="AA13" s="46">
        <f>Fama3!E9/100</f>
        <v>3.8E-3</v>
      </c>
    </row>
    <row r="14" spans="1:28">
      <c r="A14" s="3">
        <v>45777</v>
      </c>
      <c r="B14">
        <v>87.644900000000007</v>
      </c>
      <c r="C14">
        <v>102.80186</v>
      </c>
      <c r="D14">
        <v>132.94274999999999</v>
      </c>
      <c r="E14">
        <v>108.38383</v>
      </c>
      <c r="F14">
        <v>26.28041</v>
      </c>
      <c r="G14">
        <v>29.988969999999998</v>
      </c>
      <c r="H14">
        <v>58.21</v>
      </c>
      <c r="I14">
        <v>4.609</v>
      </c>
      <c r="J14">
        <v>617.46879000000001</v>
      </c>
      <c r="K14">
        <v>11269.579449999999</v>
      </c>
      <c r="L14" s="3">
        <f t="shared" si="9"/>
        <v>45777</v>
      </c>
      <c r="M14" s="46">
        <f t="shared" si="10"/>
        <v>-0.15139968621746425</v>
      </c>
      <c r="N14" s="46">
        <f t="shared" si="0"/>
        <v>-0.11183052305064789</v>
      </c>
      <c r="O14" s="46">
        <f t="shared" si="1"/>
        <v>-0.18668183882941869</v>
      </c>
      <c r="P14" s="46">
        <f t="shared" si="2"/>
        <v>-0.13178407901430933</v>
      </c>
      <c r="Q14" s="46">
        <f t="shared" si="3"/>
        <v>-0.18733342218514226</v>
      </c>
      <c r="R14" s="46">
        <f t="shared" si="4"/>
        <v>-0.18689833765294317</v>
      </c>
      <c r="S14" s="46">
        <f t="shared" si="5"/>
        <v>-0.18564633463905988</v>
      </c>
      <c r="T14" s="46">
        <f t="shared" si="6"/>
        <v>-8.4425903853794115E-2</v>
      </c>
      <c r="U14" s="46">
        <f t="shared" si="7"/>
        <v>-0.13731366238277121</v>
      </c>
      <c r="V14" s="46">
        <f t="shared" si="8"/>
        <v>6.2517824236641317E-2</v>
      </c>
      <c r="W14" s="46">
        <f t="shared" si="11"/>
        <v>-0.16090564014649228</v>
      </c>
      <c r="X14" s="46">
        <f>Fama3!B10/100</f>
        <v>-8.3999999999999995E-3</v>
      </c>
      <c r="Y14" s="46">
        <f>Fama3!C10/100</f>
        <v>-5.8999999999999999E-3</v>
      </c>
      <c r="Z14" s="46">
        <f>Fama3!D10/100</f>
        <v>-3.4000000000000002E-2</v>
      </c>
      <c r="AA14" s="46">
        <f>Fama3!E10/100</f>
        <v>3.4999999999999996E-3</v>
      </c>
    </row>
    <row r="15" spans="1:28">
      <c r="A15" s="3">
        <v>45747</v>
      </c>
      <c r="B15">
        <v>103.28172000000001</v>
      </c>
      <c r="C15">
        <v>115.74576999999999</v>
      </c>
      <c r="D15">
        <v>163.45724999999999</v>
      </c>
      <c r="E15">
        <v>124.83511</v>
      </c>
      <c r="F15">
        <v>32.33849</v>
      </c>
      <c r="G15">
        <v>36.882190000000001</v>
      </c>
      <c r="H15">
        <v>71.48</v>
      </c>
      <c r="I15">
        <v>5.0339999999999998</v>
      </c>
      <c r="J15">
        <v>715.75121000000001</v>
      </c>
      <c r="K15">
        <v>10606.48508</v>
      </c>
      <c r="L15" s="3">
        <f t="shared" si="9"/>
        <v>45747</v>
      </c>
      <c r="M15" s="46">
        <f t="shared" si="10"/>
        <v>5.9203223337197519E-2</v>
      </c>
      <c r="N15" s="46">
        <f t="shared" si="0"/>
        <v>6.8265539447665669E-2</v>
      </c>
      <c r="O15" s="46">
        <f t="shared" si="1"/>
        <v>5.4658911207981387E-2</v>
      </c>
      <c r="P15" s="46">
        <f t="shared" si="2"/>
        <v>1.0241109424792283E-2</v>
      </c>
      <c r="Q15" s="46">
        <f t="shared" si="3"/>
        <v>2.022950241456134E-2</v>
      </c>
      <c r="R15" s="46">
        <f t="shared" si="4"/>
        <v>3.9965227522590796E-2</v>
      </c>
      <c r="S15" s="46">
        <f t="shared" si="5"/>
        <v>2.4655963302752326E-2</v>
      </c>
      <c r="T15" s="46">
        <f t="shared" si="6"/>
        <v>0.10686015831134554</v>
      </c>
      <c r="U15" s="46">
        <f t="shared" si="7"/>
        <v>3.7499404969911554E-2</v>
      </c>
      <c r="V15" s="46">
        <f t="shared" si="8"/>
        <v>-7.0340899658393186E-3</v>
      </c>
      <c r="W15" s="46">
        <f t="shared" si="11"/>
        <v>3.8672058003518292E-2</v>
      </c>
      <c r="X15" s="46">
        <f>Fama3!B11/100</f>
        <v>-6.3899999999999998E-2</v>
      </c>
      <c r="Y15" s="46">
        <f>Fama3!C11/100</f>
        <v>-2.76E-2</v>
      </c>
      <c r="Z15" s="46">
        <f>Fama3!D11/100</f>
        <v>2.8999999999999998E-2</v>
      </c>
      <c r="AA15" s="46">
        <f>Fama3!E11/100</f>
        <v>3.4000000000000002E-3</v>
      </c>
    </row>
    <row r="16" spans="1:28">
      <c r="A16" s="3">
        <v>45716</v>
      </c>
      <c r="B16">
        <v>97.508880000000005</v>
      </c>
      <c r="C16">
        <v>108.34925</v>
      </c>
      <c r="D16">
        <v>154.98589000000001</v>
      </c>
      <c r="E16">
        <v>123.56962</v>
      </c>
      <c r="F16">
        <v>31.69727</v>
      </c>
      <c r="G16">
        <v>35.464829999999999</v>
      </c>
      <c r="H16">
        <v>69.760000000000005</v>
      </c>
      <c r="I16">
        <v>4.548</v>
      </c>
      <c r="J16">
        <v>689.88108</v>
      </c>
      <c r="K16">
        <v>10681.620559999999</v>
      </c>
      <c r="L16" s="3">
        <f t="shared" si="9"/>
        <v>45716</v>
      </c>
      <c r="M16" s="46">
        <f t="shared" si="10"/>
        <v>1.1379000145314233E-2</v>
      </c>
      <c r="N16" s="46">
        <f t="shared" si="0"/>
        <v>5.144447247884476E-2</v>
      </c>
      <c r="O16" s="46">
        <f t="shared" si="1"/>
        <v>7.5000752569034823E-2</v>
      </c>
      <c r="P16" s="46">
        <f t="shared" si="2"/>
        <v>9.1421685361618987E-3</v>
      </c>
      <c r="Q16" s="46">
        <f t="shared" si="3"/>
        <v>8.1143941985662993E-2</v>
      </c>
      <c r="R16" s="46">
        <f t="shared" si="4"/>
        <v>6.2170119946581393E-2</v>
      </c>
      <c r="S16" s="46">
        <f t="shared" si="5"/>
        <v>-3.8191093340686599E-2</v>
      </c>
      <c r="T16" s="46">
        <f t="shared" si="6"/>
        <v>6.2865155410142481E-2</v>
      </c>
      <c r="U16" s="46">
        <f t="shared" si="7"/>
        <v>3.2827539868775402E-2</v>
      </c>
      <c r="V16" s="46">
        <f t="shared" si="8"/>
        <v>-5.6704650118412525E-2</v>
      </c>
      <c r="W16" s="46">
        <f t="shared" si="11"/>
        <v>5.5780291103257176E-2</v>
      </c>
      <c r="X16" s="46">
        <f>Fama3!B12/100</f>
        <v>-2.4399999999999998E-2</v>
      </c>
      <c r="Y16" s="46">
        <f>Fama3!C12/100</f>
        <v>-5.79E-2</v>
      </c>
      <c r="Z16" s="46">
        <f>Fama3!D12/100</f>
        <v>4.9100000000000005E-2</v>
      </c>
      <c r="AA16" s="46">
        <f>Fama3!E12/100</f>
        <v>3.3E-3</v>
      </c>
    </row>
    <row r="17" spans="1:27">
      <c r="A17" s="3">
        <v>45688</v>
      </c>
      <c r="B17">
        <v>96.411810000000003</v>
      </c>
      <c r="C17">
        <v>103.048</v>
      </c>
      <c r="D17">
        <v>144.17282</v>
      </c>
      <c r="E17">
        <v>122.45016</v>
      </c>
      <c r="F17">
        <v>29.318269999999998</v>
      </c>
      <c r="G17">
        <v>33.389029999999998</v>
      </c>
      <c r="H17">
        <v>72.53</v>
      </c>
      <c r="I17">
        <v>4.2789999999999999</v>
      </c>
      <c r="J17">
        <v>667.9538</v>
      </c>
      <c r="K17">
        <v>11323.72863</v>
      </c>
      <c r="L17" s="3">
        <f t="shared" si="9"/>
        <v>45688</v>
      </c>
      <c r="M17" s="46">
        <f t="shared" si="10"/>
        <v>-3.4284477436155036E-3</v>
      </c>
      <c r="N17" s="46">
        <f t="shared" si="0"/>
        <v>-6.8792175926014609E-3</v>
      </c>
      <c r="O17" s="46">
        <f t="shared" si="1"/>
        <v>3.0033126594860793E-2</v>
      </c>
      <c r="P17" s="46">
        <f t="shared" si="2"/>
        <v>3.3486174302511662E-2</v>
      </c>
      <c r="Q17" s="46">
        <f t="shared" si="3"/>
        <v>5.0744416784517909E-2</v>
      </c>
      <c r="R17" s="46">
        <f t="shared" si="4"/>
        <v>4.1857749677900902E-2</v>
      </c>
      <c r="S17" s="46">
        <f t="shared" si="5"/>
        <v>1.1293920803123303E-2</v>
      </c>
      <c r="T17" s="46">
        <f t="shared" si="6"/>
        <v>6.2709549236309226E-2</v>
      </c>
      <c r="U17" s="46">
        <f t="shared" si="7"/>
        <v>2.0016116147678842E-2</v>
      </c>
      <c r="V17" s="46">
        <f t="shared" si="8"/>
        <v>-1.3406017243591251E-2</v>
      </c>
      <c r="W17" s="46">
        <f t="shared" si="11"/>
        <v>2.984844995343796E-2</v>
      </c>
      <c r="X17" s="46">
        <f>Fama3!B13/100</f>
        <v>2.7999999999999997E-2</v>
      </c>
      <c r="Y17" s="46">
        <f>Fama3!C13/100</f>
        <v>-1.9699999999999999E-2</v>
      </c>
      <c r="Z17" s="46">
        <f>Fama3!D13/100</f>
        <v>1.6299999999999999E-2</v>
      </c>
      <c r="AA17" s="46">
        <f>Fama3!E13/100</f>
        <v>3.7000000000000002E-3</v>
      </c>
    </row>
    <row r="18" spans="1:27">
      <c r="A18" s="3">
        <v>45657</v>
      </c>
      <c r="B18">
        <v>96.743489999999994</v>
      </c>
      <c r="C18">
        <v>103.76179999999999</v>
      </c>
      <c r="D18">
        <v>139.96911</v>
      </c>
      <c r="E18">
        <v>118.48263</v>
      </c>
      <c r="F18">
        <v>27.902380000000001</v>
      </c>
      <c r="G18">
        <v>32.04759</v>
      </c>
      <c r="H18">
        <v>71.72</v>
      </c>
      <c r="I18">
        <v>4.0265000000000004</v>
      </c>
      <c r="J18">
        <v>654.84631999999999</v>
      </c>
      <c r="K18">
        <v>11477.5975</v>
      </c>
      <c r="L18" s="3">
        <f t="shared" si="9"/>
        <v>45657</v>
      </c>
      <c r="M18" s="46">
        <f t="shared" si="10"/>
        <v>-8.4640973451193591E-2</v>
      </c>
      <c r="N18" s="46">
        <f t="shared" si="0"/>
        <v>-8.8080764972362613E-2</v>
      </c>
      <c r="O18" s="46">
        <f t="shared" si="1"/>
        <v>-0.10553941549948942</v>
      </c>
      <c r="P18" s="46">
        <f t="shared" si="2"/>
        <v>-8.0144083752854423E-2</v>
      </c>
      <c r="Q18" s="46">
        <f t="shared" si="3"/>
        <v>8.5294798022150786E-3</v>
      </c>
      <c r="R18" s="46">
        <f t="shared" si="4"/>
        <v>-0.13195423307738741</v>
      </c>
      <c r="S18" s="46">
        <f t="shared" si="5"/>
        <v>5.470588235294116E-2</v>
      </c>
      <c r="T18" s="46">
        <f t="shared" si="6"/>
        <v>-1.3233672344075353E-2</v>
      </c>
      <c r="U18" s="46">
        <f t="shared" si="7"/>
        <v>-9.558603730021098E-2</v>
      </c>
      <c r="V18" s="46">
        <f t="shared" si="8"/>
        <v>2.7597929349253425E-2</v>
      </c>
      <c r="W18" s="46">
        <f t="shared" si="11"/>
        <v>-7.9437803499975757E-2</v>
      </c>
      <c r="X18" s="46">
        <f>Fama3!B14/100</f>
        <v>-3.1699999999999999E-2</v>
      </c>
      <c r="Y18" s="46">
        <f>Fama3!C14/100</f>
        <v>-2.7099999999999999E-2</v>
      </c>
      <c r="Z18" s="46">
        <f>Fama3!D14/100</f>
        <v>-0.03</v>
      </c>
      <c r="AA18" s="46">
        <f>Fama3!E14/100</f>
        <v>3.7000000000000002E-3</v>
      </c>
    </row>
    <row r="19" spans="1:27">
      <c r="A19" s="3">
        <v>45625</v>
      </c>
      <c r="B19">
        <v>105.68912</v>
      </c>
      <c r="C19">
        <v>113.78398</v>
      </c>
      <c r="D19">
        <v>156.48437999999999</v>
      </c>
      <c r="E19">
        <v>128.80564000000001</v>
      </c>
      <c r="F19">
        <v>27.666399999999999</v>
      </c>
      <c r="G19">
        <v>36.919240000000002</v>
      </c>
      <c r="H19">
        <v>68</v>
      </c>
      <c r="I19">
        <v>4.0804999999999998</v>
      </c>
      <c r="J19">
        <v>724.05596000000003</v>
      </c>
      <c r="K19">
        <v>11169.346659999999</v>
      </c>
      <c r="L19" s="3">
        <f t="shared" si="9"/>
        <v>45625</v>
      </c>
      <c r="M19" s="46">
        <f t="shared" si="10"/>
        <v>-4.0434157382993607E-3</v>
      </c>
      <c r="N19" s="46">
        <f t="shared" si="0"/>
        <v>1.8404661978541181E-2</v>
      </c>
      <c r="O19" s="46">
        <f t="shared" si="1"/>
        <v>9.9192536152117317E-2</v>
      </c>
      <c r="P19" s="46">
        <f t="shared" si="2"/>
        <v>9.2653280327265941E-2</v>
      </c>
      <c r="Q19" s="46">
        <f t="shared" si="3"/>
        <v>1.4201400344587389E-2</v>
      </c>
      <c r="R19" s="46">
        <f t="shared" si="4"/>
        <v>-1.8872738105646603E-2</v>
      </c>
      <c r="S19" s="46">
        <f t="shared" si="5"/>
        <v>-1.8192318798729512E-2</v>
      </c>
      <c r="T19" s="46">
        <f t="shared" si="6"/>
        <v>-5.9792626728110587E-2</v>
      </c>
      <c r="U19" s="46">
        <f t="shared" si="7"/>
        <v>6.2831207250496846E-2</v>
      </c>
      <c r="V19" s="46">
        <f t="shared" si="8"/>
        <v>-2.4184247390678815E-2</v>
      </c>
      <c r="W19" s="46">
        <f t="shared" si="11"/>
        <v>4.1115828139373048E-2</v>
      </c>
      <c r="X19" s="46">
        <f>Fama3!B15/100</f>
        <v>6.4899999999999999E-2</v>
      </c>
      <c r="Y19" s="46">
        <f>Fama3!C15/100</f>
        <v>4.4600000000000001E-2</v>
      </c>
      <c r="Z19" s="46">
        <f>Fama3!D15/100</f>
        <v>1.5E-3</v>
      </c>
      <c r="AA19" s="46">
        <f>Fama3!E15/100</f>
        <v>4.0000000000000001E-3</v>
      </c>
    </row>
    <row r="20" spans="1:27">
      <c r="A20" s="3">
        <v>45596</v>
      </c>
      <c r="B20">
        <v>106.1182</v>
      </c>
      <c r="C20">
        <v>111.72767</v>
      </c>
      <c r="D20">
        <v>142.36303000000001</v>
      </c>
      <c r="E20">
        <v>117.88336</v>
      </c>
      <c r="F20">
        <v>27.279</v>
      </c>
      <c r="G20">
        <v>37.62941</v>
      </c>
      <c r="H20">
        <v>69.260000000000005</v>
      </c>
      <c r="I20">
        <v>4.34</v>
      </c>
      <c r="J20">
        <v>681.25207</v>
      </c>
      <c r="K20">
        <v>11446.16351</v>
      </c>
      <c r="L20" s="3">
        <f t="shared" si="9"/>
        <v>45596</v>
      </c>
      <c r="M20" s="46">
        <f t="shared" si="10"/>
        <v>4.0463459229063581E-2</v>
      </c>
      <c r="N20" s="46">
        <f t="shared" si="0"/>
        <v>-3.7535902132731502E-3</v>
      </c>
      <c r="O20" s="46">
        <f t="shared" si="1"/>
        <v>1.0524893902823074E-2</v>
      </c>
      <c r="P20" s="46">
        <f t="shared" si="2"/>
        <v>-7.5085651723627578E-4</v>
      </c>
      <c r="Q20" s="46">
        <f t="shared" si="3"/>
        <v>-6.4670400807540052E-2</v>
      </c>
      <c r="R20" s="46">
        <f t="shared" si="4"/>
        <v>-1.1247466331173905E-2</v>
      </c>
      <c r="S20" s="46">
        <f t="shared" si="5"/>
        <v>1.5989438169282666E-2</v>
      </c>
      <c r="T20" s="46">
        <f t="shared" si="6"/>
        <v>-4.678234131341974E-2</v>
      </c>
      <c r="U20" s="46">
        <f t="shared" si="7"/>
        <v>7.0644934559338513E-3</v>
      </c>
      <c r="V20" s="46">
        <f t="shared" si="8"/>
        <v>5.8281375412549297E-2</v>
      </c>
      <c r="W20" s="46">
        <f t="shared" si="11"/>
        <v>-1.3979483993280062E-2</v>
      </c>
      <c r="X20" s="46">
        <f>Fama3!B16/100</f>
        <v>-0.01</v>
      </c>
      <c r="Y20" s="46">
        <f>Fama3!C16/100</f>
        <v>-9.8999999999999991E-3</v>
      </c>
      <c r="Z20" s="46">
        <f>Fama3!D16/100</f>
        <v>8.6E-3</v>
      </c>
      <c r="AA20" s="46">
        <f>Fama3!E16/100</f>
        <v>3.9000000000000003E-3</v>
      </c>
    </row>
    <row r="21" spans="1:27">
      <c r="A21" s="3">
        <v>45565</v>
      </c>
      <c r="B21">
        <v>101.99128</v>
      </c>
      <c r="C21">
        <v>112.14863</v>
      </c>
      <c r="D21">
        <v>140.88028</v>
      </c>
      <c r="E21">
        <v>117.97194</v>
      </c>
      <c r="F21">
        <v>29.165120000000002</v>
      </c>
      <c r="G21">
        <v>38.057459999999999</v>
      </c>
      <c r="H21">
        <v>68.17</v>
      </c>
      <c r="I21">
        <v>4.5529999999999999</v>
      </c>
      <c r="J21">
        <v>676.47312999999997</v>
      </c>
      <c r="K21">
        <v>10815.803599999999</v>
      </c>
      <c r="L21" s="3">
        <f t="shared" si="9"/>
        <v>45565</v>
      </c>
      <c r="M21" s="46">
        <f t="shared" si="10"/>
        <v>-7.4786838062241956E-2</v>
      </c>
      <c r="N21" s="46">
        <f t="shared" si="0"/>
        <v>-6.1047978029995509E-3</v>
      </c>
      <c r="O21" s="46">
        <f t="shared" si="1"/>
        <v>-4.5961733553647743E-3</v>
      </c>
      <c r="P21" s="46">
        <f t="shared" si="2"/>
        <v>-4.5722773637143943E-2</v>
      </c>
      <c r="Q21" s="46">
        <f t="shared" si="3"/>
        <v>-7.5677210632536407E-2</v>
      </c>
      <c r="R21" s="46">
        <f t="shared" si="4"/>
        <v>-0.11668149020161245</v>
      </c>
      <c r="S21" s="46">
        <f t="shared" si="5"/>
        <v>-7.3147518694765434E-2</v>
      </c>
      <c r="T21" s="46">
        <f t="shared" si="6"/>
        <v>9.2632589392848574E-2</v>
      </c>
      <c r="U21" s="46">
        <f t="shared" si="7"/>
        <v>-2.7862118499764388E-2</v>
      </c>
      <c r="V21" s="46">
        <f t="shared" si="8"/>
        <v>-9.3174660614931959E-3</v>
      </c>
      <c r="W21" s="46">
        <f t="shared" si="11"/>
        <v>-4.9756489125931426E-2</v>
      </c>
      <c r="X21" s="46">
        <f>Fama3!B17/100</f>
        <v>1.72E-2</v>
      </c>
      <c r="Y21" s="46">
        <f>Fama3!C17/100</f>
        <v>-1.2999999999999999E-3</v>
      </c>
      <c r="Z21" s="46">
        <f>Fama3!D17/100</f>
        <v>-2.7699999999999999E-2</v>
      </c>
      <c r="AA21" s="46">
        <f>Fama3!E17/100</f>
        <v>4.0000000000000001E-3</v>
      </c>
    </row>
    <row r="22" spans="1:27">
      <c r="A22" s="3">
        <v>45534</v>
      </c>
      <c r="B22">
        <v>110.23544</v>
      </c>
      <c r="C22">
        <v>112.83748</v>
      </c>
      <c r="D22">
        <v>141.53077999999999</v>
      </c>
      <c r="E22">
        <v>123.62439000000001</v>
      </c>
      <c r="F22">
        <v>31.552959999999999</v>
      </c>
      <c r="G22">
        <v>43.08464</v>
      </c>
      <c r="H22">
        <v>73.55</v>
      </c>
      <c r="I22">
        <v>4.1669999999999998</v>
      </c>
      <c r="J22">
        <v>695.86130000000003</v>
      </c>
      <c r="K22">
        <v>10917.52729</v>
      </c>
      <c r="L22" s="3">
        <f t="shared" si="9"/>
        <v>45534</v>
      </c>
      <c r="M22" s="46">
        <f t="shared" si="10"/>
        <v>3.069347764885566E-2</v>
      </c>
      <c r="N22" s="46">
        <f t="shared" si="0"/>
        <v>2.525649868182267E-3</v>
      </c>
      <c r="O22" s="46">
        <f t="shared" si="1"/>
        <v>-6.7702058639260931E-2</v>
      </c>
      <c r="P22" s="46">
        <f t="shared" si="2"/>
        <v>1.5930610179358595E-2</v>
      </c>
      <c r="Q22" s="46">
        <f t="shared" si="3"/>
        <v>-2.6604971653879095E-2</v>
      </c>
      <c r="R22" s="46">
        <f t="shared" si="4"/>
        <v>-4.7841896897775071E-2</v>
      </c>
      <c r="S22" s="46">
        <f t="shared" si="5"/>
        <v>-5.5962007444487205E-2</v>
      </c>
      <c r="T22" s="46">
        <f t="shared" si="6"/>
        <v>-2.2746318687896228E-3</v>
      </c>
      <c r="U22" s="46">
        <f t="shared" si="7"/>
        <v>-2.3240299155224964E-2</v>
      </c>
      <c r="V22" s="46">
        <f t="shared" si="8"/>
        <v>2.1009318181426373E-2</v>
      </c>
      <c r="W22" s="46">
        <f t="shared" si="11"/>
        <v>-2.4738533428674846E-2</v>
      </c>
      <c r="X22" s="46">
        <f>Fama3!B18/100</f>
        <v>1.6E-2</v>
      </c>
      <c r="Y22" s="46">
        <f>Fama3!C18/100</f>
        <v>-3.49E-2</v>
      </c>
      <c r="Z22" s="46">
        <f>Fama3!D18/100</f>
        <v>-1.1000000000000001E-2</v>
      </c>
      <c r="AA22" s="46">
        <f>Fama3!E18/100</f>
        <v>4.7999999999999996E-3</v>
      </c>
    </row>
    <row r="23" spans="1:27">
      <c r="A23" s="3">
        <v>45504</v>
      </c>
      <c r="B23">
        <v>106.95269</v>
      </c>
      <c r="C23">
        <v>112.55321000000001</v>
      </c>
      <c r="D23">
        <v>151.80852999999999</v>
      </c>
      <c r="E23">
        <v>121.68586000000001</v>
      </c>
      <c r="F23">
        <v>32.415370000000003</v>
      </c>
      <c r="G23">
        <v>45.249459999999999</v>
      </c>
      <c r="H23">
        <v>77.91</v>
      </c>
      <c r="I23">
        <v>4.1764999999999999</v>
      </c>
      <c r="J23">
        <v>712.41810999999996</v>
      </c>
      <c r="K23">
        <v>10692.87723</v>
      </c>
      <c r="L23" s="3">
        <f t="shared" si="9"/>
        <v>45504</v>
      </c>
      <c r="M23" s="46">
        <f t="shared" si="10"/>
        <v>-2.7802070752231289E-2</v>
      </c>
      <c r="N23" s="46">
        <f t="shared" si="0"/>
        <v>3.0142453975545491E-2</v>
      </c>
      <c r="O23" s="46">
        <f t="shared" si="1"/>
        <v>2.5891838826715974E-2</v>
      </c>
      <c r="P23" s="46">
        <f t="shared" si="2"/>
        <v>1.4407341794712591E-2</v>
      </c>
      <c r="Q23" s="46">
        <f t="shared" si="3"/>
        <v>-1.966751638934483E-2</v>
      </c>
      <c r="R23" s="46">
        <f t="shared" si="4"/>
        <v>-7.8058653077647255E-3</v>
      </c>
      <c r="S23" s="46">
        <f t="shared" si="5"/>
        <v>-4.451802796173665E-2</v>
      </c>
      <c r="T23" s="46">
        <f t="shared" si="6"/>
        <v>-4.8958214733006877E-2</v>
      </c>
      <c r="U23" s="46">
        <f t="shared" si="7"/>
        <v>2.0317084547548658E-2</v>
      </c>
      <c r="V23" s="46">
        <f t="shared" si="8"/>
        <v>2.3829656557774692E-2</v>
      </c>
      <c r="W23" s="46">
        <f t="shared" si="11"/>
        <v>8.5936505799729009E-3</v>
      </c>
      <c r="X23" s="46">
        <f>Fama3!B19/100</f>
        <v>1.2199999999999999E-2</v>
      </c>
      <c r="Y23" s="46">
        <f>Fama3!C19/100</f>
        <v>6.8099999999999994E-2</v>
      </c>
      <c r="Z23" s="46">
        <f>Fama3!D19/100</f>
        <v>5.62E-2</v>
      </c>
      <c r="AA23" s="46">
        <f>Fama3!E19/100</f>
        <v>4.5000000000000005E-3</v>
      </c>
    </row>
    <row r="24" spans="1:27">
      <c r="A24" s="3">
        <v>45471</v>
      </c>
      <c r="B24">
        <v>110.01123</v>
      </c>
      <c r="C24">
        <v>109.25985</v>
      </c>
      <c r="D24">
        <v>147.97712999999999</v>
      </c>
      <c r="E24">
        <v>119.95759</v>
      </c>
      <c r="F24">
        <v>33.065689999999996</v>
      </c>
      <c r="G24">
        <v>45.605449999999998</v>
      </c>
      <c r="H24">
        <v>81.540000000000006</v>
      </c>
      <c r="I24">
        <v>4.3914999999999997</v>
      </c>
      <c r="J24">
        <v>698.23207000000002</v>
      </c>
      <c r="K24">
        <v>10444.00029</v>
      </c>
      <c r="L24" s="3">
        <f t="shared" si="9"/>
        <v>45471</v>
      </c>
      <c r="M24" s="46">
        <f t="shared" si="10"/>
        <v>-1.802884593927645E-2</v>
      </c>
      <c r="N24" s="46">
        <f t="shared" si="0"/>
        <v>-1.8250096234265989E-2</v>
      </c>
      <c r="O24" s="46">
        <f t="shared" si="1"/>
        <v>-3.6229184950477111E-2</v>
      </c>
      <c r="P24" s="46">
        <f t="shared" si="2"/>
        <v>1.0598183195072552E-2</v>
      </c>
      <c r="Q24" s="46">
        <f t="shared" si="3"/>
        <v>-3.9126900892214489E-2</v>
      </c>
      <c r="R24" s="46">
        <f t="shared" si="4"/>
        <v>-2.6786215391286561E-2</v>
      </c>
      <c r="S24" s="46">
        <f t="shared" si="5"/>
        <v>5.9098584231718654E-2</v>
      </c>
      <c r="T24" s="46">
        <f t="shared" si="6"/>
        <v>-4.5740982181660228E-2</v>
      </c>
      <c r="U24" s="46">
        <f t="shared" si="7"/>
        <v>-1.3858771910869483E-2</v>
      </c>
      <c r="V24" s="46">
        <f t="shared" si="8"/>
        <v>1.1916956360991326E-2</v>
      </c>
      <c r="W24" s="46">
        <f t="shared" si="11"/>
        <v>-2.1958842854634321E-2</v>
      </c>
      <c r="X24" s="46">
        <f>Fama3!B20/100</f>
        <v>2.7999999999999997E-2</v>
      </c>
      <c r="Y24" s="46">
        <f>Fama3!C20/100</f>
        <v>-0.03</v>
      </c>
      <c r="Z24" s="46">
        <f>Fama3!D20/100</f>
        <v>-3.3599999999999998E-2</v>
      </c>
      <c r="AA24" s="46">
        <f>Fama3!E20/100</f>
        <v>4.0999999999999995E-3</v>
      </c>
    </row>
    <row r="25" spans="1:27">
      <c r="A25" s="3">
        <v>45443</v>
      </c>
      <c r="B25">
        <v>112.03102</v>
      </c>
      <c r="C25">
        <v>111.29092</v>
      </c>
      <c r="D25">
        <v>153.53975</v>
      </c>
      <c r="E25">
        <v>118.69959</v>
      </c>
      <c r="F25">
        <v>34.412129999999998</v>
      </c>
      <c r="G25">
        <v>46.860669999999999</v>
      </c>
      <c r="H25">
        <v>76.989999999999995</v>
      </c>
      <c r="I25">
        <v>4.6020000000000003</v>
      </c>
      <c r="J25">
        <v>708.04470000000003</v>
      </c>
      <c r="K25">
        <v>10321.00532</v>
      </c>
      <c r="L25" s="3">
        <f t="shared" si="9"/>
        <v>45443</v>
      </c>
      <c r="M25" s="46">
        <f t="shared" si="10"/>
        <v>-6.6860350588443973E-2</v>
      </c>
      <c r="N25" s="46">
        <f t="shared" si="0"/>
        <v>-4.866850461596739E-4</v>
      </c>
      <c r="O25" s="46">
        <f t="shared" si="1"/>
        <v>1.6549174736043781E-2</v>
      </c>
      <c r="P25" s="46">
        <f t="shared" si="2"/>
        <v>-5.7367748714815425E-2</v>
      </c>
      <c r="Q25" s="46">
        <f t="shared" si="3"/>
        <v>-1.9758016849091731E-2</v>
      </c>
      <c r="R25" s="46">
        <f t="shared" si="4"/>
        <v>-4.103163547608335E-2</v>
      </c>
      <c r="S25" s="46">
        <f t="shared" si="5"/>
        <v>-6.0295374099841426E-2</v>
      </c>
      <c r="T25" s="46">
        <f t="shared" si="6"/>
        <v>8.215576733486829E-3</v>
      </c>
      <c r="U25" s="46">
        <f t="shared" si="7"/>
        <v>-9.6577866132732115E-3</v>
      </c>
      <c r="V25" s="46">
        <f t="shared" si="7"/>
        <v>3.5518568584628429E-2</v>
      </c>
      <c r="W25" s="46">
        <f t="shared" si="11"/>
        <v>-2.0418982270021278E-2</v>
      </c>
      <c r="X25" s="46">
        <f>Fama3!B21/100</f>
        <v>4.3299999999999998E-2</v>
      </c>
      <c r="Y25" s="46">
        <f>Fama3!C21/100</f>
        <v>5.5000000000000005E-3</v>
      </c>
      <c r="Z25" s="46">
        <f>Fama3!D21/100</f>
        <v>-1.3100000000000001E-2</v>
      </c>
      <c r="AA25" s="46">
        <f>Fama3!E21/100</f>
        <v>4.4000000000000003E-3</v>
      </c>
    </row>
    <row r="26" spans="1:27">
      <c r="A26" s="3">
        <v>45412</v>
      </c>
      <c r="B26">
        <v>120.05815</v>
      </c>
      <c r="C26">
        <v>111.34511000000001</v>
      </c>
      <c r="D26">
        <v>151.04015999999999</v>
      </c>
      <c r="E26">
        <v>125.92354</v>
      </c>
      <c r="F26">
        <v>35.10575</v>
      </c>
      <c r="G26">
        <v>48.86571</v>
      </c>
      <c r="H26">
        <v>81.93</v>
      </c>
      <c r="I26">
        <v>4.5644999999999998</v>
      </c>
      <c r="J26">
        <v>714.94952999999998</v>
      </c>
      <c r="K26">
        <v>9966.9920299999994</v>
      </c>
      <c r="L26" s="3">
        <f t="shared" si="9"/>
        <v>45412</v>
      </c>
      <c r="M26" s="46">
        <f t="shared" si="10"/>
        <v>-1.3042167243510816E-2</v>
      </c>
      <c r="N26" s="46">
        <f t="shared" si="0"/>
        <v>1.7463864282726949E-2</v>
      </c>
      <c r="O26" s="46">
        <f t="shared" si="1"/>
        <v>2.2378587256237648E-2</v>
      </c>
      <c r="P26" s="46">
        <f t="shared" si="2"/>
        <v>4.0556688789167961E-2</v>
      </c>
      <c r="Q26" s="46">
        <f t="shared" si="3"/>
        <v>2.8927772015228115E-2</v>
      </c>
      <c r="R26" s="46">
        <f t="shared" si="4"/>
        <v>1.9928229320532953E-2</v>
      </c>
      <c r="S26" s="46">
        <f t="shared" si="5"/>
        <v>-1.4909222075267459E-2</v>
      </c>
      <c r="T26" s="46">
        <f t="shared" si="6"/>
        <v>0.1391315198402796</v>
      </c>
      <c r="U26" s="46">
        <f t="shared" si="7"/>
        <v>-8.7248630061573795E-3</v>
      </c>
      <c r="V26" s="46">
        <f t="shared" si="7"/>
        <v>4.9115150817354847E-2</v>
      </c>
      <c r="W26" s="46">
        <f t="shared" si="11"/>
        <v>2.5851028332778726E-2</v>
      </c>
      <c r="X26" s="46">
        <f>Fama3!B22/100</f>
        <v>-4.6500000000000007E-2</v>
      </c>
      <c r="Y26" s="46">
        <f>Fama3!C22/100</f>
        <v>-2.3700000000000002E-2</v>
      </c>
      <c r="Z26" s="46">
        <f>Fama3!D22/100</f>
        <v>-4.5000000000000005E-3</v>
      </c>
      <c r="AA26" s="46">
        <f>Fama3!E22/100</f>
        <v>4.6999999999999993E-3</v>
      </c>
    </row>
    <row r="27" spans="1:27">
      <c r="A27" s="3">
        <v>45379</v>
      </c>
      <c r="B27">
        <v>121.64466</v>
      </c>
      <c r="C27">
        <v>109.43397</v>
      </c>
      <c r="D27">
        <v>147.73408000000001</v>
      </c>
      <c r="E27">
        <v>121.01555</v>
      </c>
      <c r="F27">
        <v>34.118769999999998</v>
      </c>
      <c r="G27">
        <v>47.91093</v>
      </c>
      <c r="H27">
        <v>83.17</v>
      </c>
      <c r="I27">
        <v>4.0069999999999997</v>
      </c>
      <c r="J27">
        <v>721.24226999999996</v>
      </c>
      <c r="K27">
        <v>9500.3794600000001</v>
      </c>
      <c r="L27" s="3">
        <f t="shared" si="9"/>
        <v>45379</v>
      </c>
      <c r="M27" s="46">
        <f t="shared" si="10"/>
        <v>0.13097571182310586</v>
      </c>
      <c r="N27" s="46">
        <f t="shared" si="0"/>
        <v>0.11213169405465595</v>
      </c>
      <c r="O27" s="46">
        <f t="shared" si="1"/>
        <v>3.7694896063042549E-2</v>
      </c>
      <c r="P27" s="46">
        <f t="shared" si="2"/>
        <v>0.11689674398136929</v>
      </c>
      <c r="Q27" s="46">
        <f t="shared" si="3"/>
        <v>7.6879059155048557E-2</v>
      </c>
      <c r="R27" s="46">
        <f t="shared" si="4"/>
        <v>0.14957032913639945</v>
      </c>
      <c r="S27" s="46">
        <f t="shared" si="5"/>
        <v>6.273958599539986E-2</v>
      </c>
      <c r="T27" s="46">
        <f t="shared" si="6"/>
        <v>4.1590850012997116E-2</v>
      </c>
      <c r="U27" s="46">
        <f t="shared" si="7"/>
        <v>0.10426139844611115</v>
      </c>
      <c r="V27" s="46">
        <f t="shared" si="7"/>
        <v>-4.1075904825150555E-2</v>
      </c>
      <c r="W27" s="46">
        <f t="shared" si="11"/>
        <v>9.8634544478103159E-2</v>
      </c>
      <c r="X27" s="46">
        <f>Fama3!B23/100</f>
        <v>2.8399999999999998E-2</v>
      </c>
      <c r="Y27" s="46">
        <f>Fama3!C23/100</f>
        <v>-2.5000000000000001E-2</v>
      </c>
      <c r="Z27" s="46">
        <f>Fama3!D23/100</f>
        <v>4.1599999999999998E-2</v>
      </c>
      <c r="AA27" s="46">
        <f>Fama3!E23/100</f>
        <v>4.3E-3</v>
      </c>
    </row>
    <row r="28" spans="1:27">
      <c r="A28" s="3">
        <v>45351</v>
      </c>
      <c r="B28">
        <v>107.55727</v>
      </c>
      <c r="C28">
        <v>98.400189999999995</v>
      </c>
      <c r="D28">
        <v>142.36754999999999</v>
      </c>
      <c r="E28">
        <v>108.34981000000001</v>
      </c>
      <c r="F28">
        <v>31.683009999999999</v>
      </c>
      <c r="G28">
        <v>41.677250000000001</v>
      </c>
      <c r="H28">
        <v>78.260000000000005</v>
      </c>
      <c r="I28">
        <v>3.847</v>
      </c>
      <c r="J28">
        <v>653.14450999999997</v>
      </c>
      <c r="K28">
        <v>9907.3320899999999</v>
      </c>
      <c r="L28" s="3">
        <f t="shared" si="9"/>
        <v>45351</v>
      </c>
      <c r="M28" s="46">
        <f t="shared" si="10"/>
        <v>1.3165552024394955E-2</v>
      </c>
      <c r="N28" s="46">
        <f t="shared" si="0"/>
        <v>2.6080860438048026E-2</v>
      </c>
      <c r="O28" s="46">
        <f t="shared" si="1"/>
        <v>4.2316341022314852E-2</v>
      </c>
      <c r="P28" s="46">
        <f t="shared" si="2"/>
        <v>5.8880061732944355E-3</v>
      </c>
      <c r="Q28" s="46">
        <f t="shared" si="3"/>
        <v>9.0333022605229019E-3</v>
      </c>
      <c r="R28" s="46">
        <f t="shared" si="4"/>
        <v>4.8548376668057891E-2</v>
      </c>
      <c r="S28" s="46">
        <f t="shared" si="5"/>
        <v>3.1773236651285508E-2</v>
      </c>
      <c r="T28" s="46">
        <f t="shared" si="6"/>
        <v>-1.5104966717869983E-2</v>
      </c>
      <c r="U28" s="46">
        <f t="shared" si="7"/>
        <v>2.5778405721691433E-2</v>
      </c>
      <c r="V28" s="46">
        <f t="shared" si="7"/>
        <v>3.1828014210129263E-2</v>
      </c>
      <c r="W28" s="46">
        <f t="shared" si="11"/>
        <v>2.637337731244762E-2</v>
      </c>
      <c r="X28" s="46">
        <f>Fama3!B24/100</f>
        <v>5.0700000000000002E-2</v>
      </c>
      <c r="Y28" s="46">
        <f>Fama3!C24/100</f>
        <v>-2.3999999999999998E-3</v>
      </c>
      <c r="Z28" s="46">
        <f>Fama3!D24/100</f>
        <v>-3.4300000000000004E-2</v>
      </c>
      <c r="AA28" s="46">
        <f>Fama3!E24/100</f>
        <v>4.1999999999999997E-3</v>
      </c>
    </row>
    <row r="29" spans="1:27">
      <c r="A29" s="3">
        <v>45322</v>
      </c>
      <c r="B29">
        <v>106.15962</v>
      </c>
      <c r="C29">
        <v>95.899060000000006</v>
      </c>
      <c r="D29">
        <v>136.58766</v>
      </c>
      <c r="E29">
        <v>107.71558</v>
      </c>
      <c r="F29">
        <v>31.399370000000001</v>
      </c>
      <c r="G29">
        <v>39.747570000000003</v>
      </c>
      <c r="H29">
        <v>75.849999999999994</v>
      </c>
      <c r="I29">
        <v>3.9060000000000001</v>
      </c>
      <c r="J29">
        <v>636.73060999999996</v>
      </c>
      <c r="K29">
        <v>9601.7281500000008</v>
      </c>
      <c r="L29" s="3">
        <f t="shared" si="9"/>
        <v>45322</v>
      </c>
      <c r="M29" s="46">
        <f t="shared" si="10"/>
        <v>-3.6185131559021477E-2</v>
      </c>
      <c r="N29" s="46">
        <f t="shared" si="0"/>
        <v>2.830559525966847E-2</v>
      </c>
      <c r="O29" s="46">
        <f t="shared" si="1"/>
        <v>-1.1598270589359916E-2</v>
      </c>
      <c r="P29" s="46">
        <f t="shared" si="2"/>
        <v>-5.1762493907112739E-2</v>
      </c>
      <c r="Q29" s="46">
        <f t="shared" si="3"/>
        <v>-8.4745548624561851E-3</v>
      </c>
      <c r="R29" s="46">
        <f t="shared" si="4"/>
        <v>-7.2406213368015337E-2</v>
      </c>
      <c r="S29" s="46">
        <f t="shared" si="5"/>
        <v>5.8618283321702602E-2</v>
      </c>
      <c r="T29" s="46">
        <f t="shared" si="6"/>
        <v>3.9840637450199168E-3</v>
      </c>
      <c r="U29" s="46">
        <f t="shared" si="7"/>
        <v>-5.183110861754936E-3</v>
      </c>
      <c r="V29" s="46">
        <f t="shared" si="7"/>
        <v>5.2893008686458742E-2</v>
      </c>
      <c r="W29" s="46">
        <f t="shared" si="11"/>
        <v>-2.3187187493455143E-2</v>
      </c>
      <c r="X29" s="46">
        <f>Fama3!B25/100</f>
        <v>7.3000000000000001E-3</v>
      </c>
      <c r="Y29" s="46">
        <f>Fama3!C25/100</f>
        <v>-5.0700000000000002E-2</v>
      </c>
      <c r="Z29" s="46">
        <f>Fama3!D25/100</f>
        <v>-2.3799999999999998E-2</v>
      </c>
      <c r="AA29" s="46">
        <f>Fama3!E25/100</f>
        <v>4.6999999999999993E-3</v>
      </c>
    </row>
    <row r="30" spans="1:27">
      <c r="A30" s="3">
        <v>45289</v>
      </c>
      <c r="B30">
        <v>110.14524</v>
      </c>
      <c r="C30">
        <v>93.259299999999996</v>
      </c>
      <c r="D30">
        <v>138.19042999999999</v>
      </c>
      <c r="E30">
        <v>113.59557</v>
      </c>
      <c r="F30">
        <v>31.667739999999998</v>
      </c>
      <c r="G30">
        <v>42.850189999999998</v>
      </c>
      <c r="H30">
        <v>71.650000000000006</v>
      </c>
      <c r="I30">
        <v>3.8904999999999998</v>
      </c>
      <c r="J30">
        <v>640.04804999999999</v>
      </c>
      <c r="K30">
        <v>9119.3768700000001</v>
      </c>
      <c r="L30" s="3">
        <f t="shared" si="9"/>
        <v>45289</v>
      </c>
      <c r="M30" s="46">
        <f t="shared" si="10"/>
        <v>4.3264038655335124E-3</v>
      </c>
      <c r="N30" s="46">
        <f t="shared" si="0"/>
        <v>-2.6863912376608012E-2</v>
      </c>
      <c r="O30" s="46">
        <f t="shared" si="1"/>
        <v>3.871862553727512E-2</v>
      </c>
      <c r="P30" s="46">
        <f t="shared" si="2"/>
        <v>-4.6241218597886657E-3</v>
      </c>
      <c r="Q30" s="46">
        <f t="shared" si="3"/>
        <v>-2.4524772277892626E-2</v>
      </c>
      <c r="R30" s="46">
        <f t="shared" si="4"/>
        <v>2.5189892557704541E-2</v>
      </c>
      <c r="S30" s="46">
        <f t="shared" si="5"/>
        <v>-5.6740389678778147E-2</v>
      </c>
      <c r="T30" s="46">
        <f t="shared" si="6"/>
        <v>1.6061634891616494E-2</v>
      </c>
      <c r="U30" s="46">
        <f t="shared" si="7"/>
        <v>-1.9265581626047856E-3</v>
      </c>
      <c r="V30" s="46">
        <f t="shared" si="7"/>
        <v>1.6531489784583187E-2</v>
      </c>
      <c r="W30" s="46">
        <f t="shared" si="11"/>
        <v>1.5791423161380714E-3</v>
      </c>
      <c r="X30" s="46">
        <f>Fama3!B26/100</f>
        <v>4.8499999999999995E-2</v>
      </c>
      <c r="Y30" s="46">
        <f>Fama3!C26/100</f>
        <v>6.3E-2</v>
      </c>
      <c r="Z30" s="46">
        <f>Fama3!D26/100</f>
        <v>4.8899999999999999E-2</v>
      </c>
      <c r="AA30" s="46">
        <f>Fama3!E26/100</f>
        <v>4.3E-3</v>
      </c>
    </row>
    <row r="31" spans="1:27">
      <c r="A31" s="3">
        <v>45260</v>
      </c>
      <c r="B31">
        <v>109.67076</v>
      </c>
      <c r="C31">
        <v>95.833770000000001</v>
      </c>
      <c r="D31">
        <v>133.03933000000001</v>
      </c>
      <c r="E31">
        <v>114.12329</v>
      </c>
      <c r="F31">
        <v>32.463909999999998</v>
      </c>
      <c r="G31">
        <v>41.797319999999999</v>
      </c>
      <c r="H31">
        <v>75.959999999999994</v>
      </c>
      <c r="I31">
        <v>3.8290000000000002</v>
      </c>
      <c r="J31">
        <v>641.28351999999995</v>
      </c>
      <c r="K31">
        <v>8971.0716900000007</v>
      </c>
      <c r="L31" s="3">
        <f t="shared" si="9"/>
        <v>45260</v>
      </c>
      <c r="M31" s="46">
        <f t="shared" si="10"/>
        <v>-2.2283438664245314E-2</v>
      </c>
      <c r="N31" s="46">
        <f t="shared" si="0"/>
        <v>-2.0505512927581848E-2</v>
      </c>
      <c r="O31" s="46">
        <f t="shared" si="1"/>
        <v>-4.2868123470852781E-3</v>
      </c>
      <c r="P31" s="46">
        <f t="shared" si="2"/>
        <v>-2.5188065714370378E-2</v>
      </c>
      <c r="Q31" s="46">
        <f t="shared" si="3"/>
        <v>4.4828078070413557E-3</v>
      </c>
      <c r="R31" s="46">
        <f t="shared" si="4"/>
        <v>-3.4356919022170529E-2</v>
      </c>
      <c r="S31" s="46">
        <f t="shared" si="5"/>
        <v>-6.2453715132066212E-2</v>
      </c>
      <c r="T31" s="46">
        <f t="shared" si="6"/>
        <v>4.9328583173472218E-2</v>
      </c>
      <c r="U31" s="46">
        <f t="shared" si="7"/>
        <v>-1.6456004983335992E-2</v>
      </c>
      <c r="V31" s="46">
        <f t="shared" si="7"/>
        <v>4.5070104829980195E-2</v>
      </c>
      <c r="W31" s="46">
        <f t="shared" si="11"/>
        <v>-1.5970900440833335E-2</v>
      </c>
      <c r="X31" s="46">
        <f>Fama3!B27/100</f>
        <v>8.8800000000000004E-2</v>
      </c>
      <c r="Y31" s="46">
        <f>Fama3!C27/100</f>
        <v>-1E-3</v>
      </c>
      <c r="Z31" s="46">
        <f>Fama3!D27/100</f>
        <v>1.67E-2</v>
      </c>
      <c r="AA31" s="46">
        <f>Fama3!E27/100</f>
        <v>4.4000000000000003E-3</v>
      </c>
    </row>
    <row r="32" spans="1:27">
      <c r="A32" s="3">
        <v>45230</v>
      </c>
      <c r="B32">
        <v>112.1703</v>
      </c>
      <c r="C32">
        <v>97.840029999999999</v>
      </c>
      <c r="D32">
        <v>133.6121</v>
      </c>
      <c r="E32">
        <v>117.07211</v>
      </c>
      <c r="F32">
        <v>32.319029999999998</v>
      </c>
      <c r="G32">
        <v>43.284439999999996</v>
      </c>
      <c r="H32">
        <v>81.02</v>
      </c>
      <c r="I32">
        <v>3.649</v>
      </c>
      <c r="J32">
        <v>652.01305000000002</v>
      </c>
      <c r="K32">
        <v>8584.1817200000005</v>
      </c>
      <c r="L32" s="3">
        <f t="shared" si="9"/>
        <v>45230</v>
      </c>
      <c r="M32" s="46">
        <f t="shared" si="10"/>
        <v>-8.3472941134868917E-3</v>
      </c>
      <c r="N32" s="46">
        <f t="shared" si="0"/>
        <v>-9.9761884147008595E-2</v>
      </c>
      <c r="O32" s="46">
        <f t="shared" si="1"/>
        <v>-0.13574898938361191</v>
      </c>
      <c r="P32" s="46">
        <f t="shared" si="2"/>
        <v>2.1539887526569323E-3</v>
      </c>
      <c r="Q32" s="46">
        <f t="shared" si="3"/>
        <v>-5.5268454168767689E-2</v>
      </c>
      <c r="R32" s="46">
        <f t="shared" si="4"/>
        <v>-2.3689785342052461E-2</v>
      </c>
      <c r="S32" s="46">
        <f t="shared" si="5"/>
        <v>-0.10761097037118639</v>
      </c>
      <c r="T32" s="46">
        <f t="shared" si="6"/>
        <v>-2.3678929765886259E-2</v>
      </c>
      <c r="U32" s="46">
        <f t="shared" si="7"/>
        <v>-6.0758909474183054E-2</v>
      </c>
      <c r="V32" s="46">
        <f t="shared" si="7"/>
        <v>9.068098742839914E-2</v>
      </c>
      <c r="W32" s="46">
        <f t="shared" si="11"/>
        <v>-6.2463024857756747E-2</v>
      </c>
      <c r="X32" s="46">
        <f>Fama3!B28/100</f>
        <v>-3.15E-2</v>
      </c>
      <c r="Y32" s="46">
        <f>Fama3!C28/100</f>
        <v>-3.8599999999999995E-2</v>
      </c>
      <c r="Z32" s="46">
        <f>Fama3!D28/100</f>
        <v>2E-3</v>
      </c>
      <c r="AA32" s="46">
        <f>Fama3!E28/100</f>
        <v>4.6999999999999993E-3</v>
      </c>
    </row>
    <row r="33" spans="1:27">
      <c r="A33" s="3">
        <v>45198</v>
      </c>
      <c r="B33">
        <v>113.11450000000001</v>
      </c>
      <c r="C33">
        <v>108.68239</v>
      </c>
      <c r="D33">
        <v>154.59871999999999</v>
      </c>
      <c r="E33">
        <v>116.82048</v>
      </c>
      <c r="F33">
        <v>34.20975</v>
      </c>
      <c r="G33">
        <v>44.334719999999997</v>
      </c>
      <c r="H33">
        <v>90.79</v>
      </c>
      <c r="I33">
        <v>3.7374999999999998</v>
      </c>
      <c r="J33">
        <v>694.19136000000003</v>
      </c>
      <c r="K33">
        <v>7870.4789199999996</v>
      </c>
      <c r="L33" s="3">
        <f t="shared" si="9"/>
        <v>45198</v>
      </c>
      <c r="M33" s="46">
        <f t="shared" si="10"/>
        <v>1.1520646460368544E-2</v>
      </c>
      <c r="N33" s="46">
        <f t="shared" si="0"/>
        <v>5.7469189773404095E-2</v>
      </c>
      <c r="O33" s="46">
        <f t="shared" si="1"/>
        <v>4.6679021101927898E-2</v>
      </c>
      <c r="P33" s="46">
        <f t="shared" si="2"/>
        <v>-1.4461257907393055E-2</v>
      </c>
      <c r="Q33" s="46">
        <f t="shared" si="3"/>
        <v>4.1419958026298387E-2</v>
      </c>
      <c r="R33" s="46">
        <f t="shared" si="4"/>
        <v>-5.72328253040435E-2</v>
      </c>
      <c r="S33" s="46">
        <f t="shared" si="5"/>
        <v>8.5615209852923702E-2</v>
      </c>
      <c r="T33" s="46">
        <f t="shared" si="6"/>
        <v>-9.2776673293571976E-3</v>
      </c>
      <c r="U33" s="46">
        <f t="shared" si="7"/>
        <v>2.4650668298413336E-2</v>
      </c>
      <c r="V33" s="46">
        <f t="shared" si="7"/>
        <v>-2.1312784516718697E-2</v>
      </c>
      <c r="W33" s="46">
        <f t="shared" si="11"/>
        <v>1.4774817138038765E-2</v>
      </c>
      <c r="X33" s="46">
        <f>Fama3!B29/100</f>
        <v>-5.2300000000000006E-2</v>
      </c>
      <c r="Y33" s="46">
        <f>Fama3!C29/100</f>
        <v>-2.5099999999999997E-2</v>
      </c>
      <c r="Z33" s="46">
        <f>Fama3!D29/100</f>
        <v>1.49E-2</v>
      </c>
      <c r="AA33" s="46">
        <f>Fama3!E29/100</f>
        <v>4.3E-3</v>
      </c>
    </row>
    <row r="34" spans="1:27">
      <c r="A34" s="3">
        <v>45169</v>
      </c>
      <c r="B34">
        <v>111.82619</v>
      </c>
      <c r="C34">
        <v>102.77594000000001</v>
      </c>
      <c r="D34">
        <v>147.70403999999999</v>
      </c>
      <c r="E34">
        <v>118.53464</v>
      </c>
      <c r="F34">
        <v>32.849139999999998</v>
      </c>
      <c r="G34">
        <v>47.026159999999997</v>
      </c>
      <c r="H34">
        <v>83.63</v>
      </c>
      <c r="I34">
        <v>3.7725</v>
      </c>
      <c r="J34">
        <v>677.49076000000002</v>
      </c>
      <c r="K34">
        <v>8041.8736399999998</v>
      </c>
      <c r="L34" s="3">
        <f t="shared" si="9"/>
        <v>45169</v>
      </c>
      <c r="M34" s="46">
        <f t="shared" si="10"/>
        <v>1.5528867184949391E-2</v>
      </c>
      <c r="N34" s="46">
        <f t="shared" si="0"/>
        <v>4.5332697036418734E-2</v>
      </c>
      <c r="O34" s="46">
        <f t="shared" si="1"/>
        <v>-6.182024659333929E-3</v>
      </c>
      <c r="P34" s="46">
        <f t="shared" si="2"/>
        <v>-2.9502763471334403E-2</v>
      </c>
      <c r="Q34" s="46">
        <f t="shared" si="3"/>
        <v>8.402964076277275E-3</v>
      </c>
      <c r="R34" s="46">
        <f t="shared" si="4"/>
        <v>-5.388887849416224E-2</v>
      </c>
      <c r="S34" s="46">
        <f t="shared" si="5"/>
        <v>2.2371638141809314E-2</v>
      </c>
      <c r="T34" s="46">
        <f t="shared" si="6"/>
        <v>-5.875748502994016E-2</v>
      </c>
      <c r="U34" s="46">
        <f t="shared" si="7"/>
        <v>1.2719133547845374E-2</v>
      </c>
      <c r="V34" s="46">
        <f t="shared" si="7"/>
        <v>-4.7990269488475845E-2</v>
      </c>
      <c r="W34" s="46">
        <f t="shared" si="11"/>
        <v>-7.1676011024269124E-3</v>
      </c>
      <c r="X34" s="46">
        <f>Fama3!B30/100</f>
        <v>-2.3599999999999999E-2</v>
      </c>
      <c r="Y34" s="46">
        <f>Fama3!C30/100</f>
        <v>-3.1400000000000004E-2</v>
      </c>
      <c r="Z34" s="46">
        <f>Fama3!D30/100</f>
        <v>-1.15E-2</v>
      </c>
      <c r="AA34" s="46">
        <f>Fama3!E30/100</f>
        <v>4.5000000000000005E-3</v>
      </c>
    </row>
    <row r="35" spans="1:27">
      <c r="A35" s="3">
        <v>45138</v>
      </c>
      <c r="B35">
        <v>110.11621</v>
      </c>
      <c r="C35">
        <v>98.318879999999993</v>
      </c>
      <c r="D35">
        <v>148.62282999999999</v>
      </c>
      <c r="E35">
        <v>122.13805000000001</v>
      </c>
      <c r="F35">
        <v>32.575409999999998</v>
      </c>
      <c r="G35">
        <v>49.704689999999999</v>
      </c>
      <c r="H35">
        <v>81.8</v>
      </c>
      <c r="I35">
        <v>4.008</v>
      </c>
      <c r="J35">
        <v>668.98189000000002</v>
      </c>
      <c r="K35">
        <v>8447.2599200000004</v>
      </c>
      <c r="L35" s="3">
        <f t="shared" si="9"/>
        <v>45138</v>
      </c>
      <c r="M35" s="46">
        <f t="shared" si="10"/>
        <v>0.13618371315594757</v>
      </c>
      <c r="N35" s="46">
        <f t="shared" si="0"/>
        <v>-9.3259247996968497E-5</v>
      </c>
      <c r="O35" s="46">
        <f t="shared" si="1"/>
        <v>4.0101729557844745E-2</v>
      </c>
      <c r="P35" s="46">
        <f t="shared" si="2"/>
        <v>0.16592179741541924</v>
      </c>
      <c r="Q35" s="46">
        <f t="shared" si="3"/>
        <v>5.6956846203763734E-2</v>
      </c>
      <c r="R35" s="46">
        <f t="shared" si="4"/>
        <v>0.11708735158411399</v>
      </c>
      <c r="S35" s="46">
        <f t="shared" si="5"/>
        <v>0.15798414496036228</v>
      </c>
      <c r="T35" s="46">
        <f t="shared" si="6"/>
        <v>6.6099215321186344E-2</v>
      </c>
      <c r="U35" s="46">
        <f t="shared" si="7"/>
        <v>7.2847929471729911E-2</v>
      </c>
      <c r="V35" s="46">
        <f t="shared" si="7"/>
        <v>-1.6460274929841257E-2</v>
      </c>
      <c r="W35" s="46">
        <f t="shared" si="11"/>
        <v>7.5994893102628941E-2</v>
      </c>
      <c r="X35" s="46">
        <f>Fama3!B31/100</f>
        <v>3.2099999999999997E-2</v>
      </c>
      <c r="Y35" s="46">
        <f>Fama3!C31/100</f>
        <v>2.0499999999999997E-2</v>
      </c>
      <c r="Z35" s="46">
        <f>Fama3!D31/100</f>
        <v>4.0599999999999997E-2</v>
      </c>
      <c r="AA35" s="46">
        <f>Fama3!E31/100</f>
        <v>4.5000000000000005E-3</v>
      </c>
    </row>
    <row r="36" spans="1:27">
      <c r="A36" s="3">
        <v>45107</v>
      </c>
      <c r="B36">
        <v>96.917609999999996</v>
      </c>
      <c r="C36">
        <v>98.328050000000005</v>
      </c>
      <c r="D36">
        <v>142.89259000000001</v>
      </c>
      <c r="E36">
        <v>104.75664</v>
      </c>
      <c r="F36">
        <v>30.82</v>
      </c>
      <c r="G36">
        <v>44.494900000000001</v>
      </c>
      <c r="H36">
        <v>70.64</v>
      </c>
      <c r="I36">
        <v>3.7595000000000001</v>
      </c>
      <c r="J36">
        <v>623.55705</v>
      </c>
      <c r="K36">
        <v>8588.6311499999993</v>
      </c>
      <c r="L36" s="3">
        <f t="shared" si="9"/>
        <v>45107</v>
      </c>
      <c r="M36" s="46">
        <f t="shared" si="10"/>
        <v>4.9673003416828454E-2</v>
      </c>
      <c r="N36" s="46">
        <f t="shared" si="0"/>
        <v>4.9618263570532006E-2</v>
      </c>
      <c r="O36" s="46">
        <f t="shared" si="1"/>
        <v>4.4681953152102105E-2</v>
      </c>
      <c r="P36" s="46">
        <f t="shared" si="2"/>
        <v>6.6641795208796095E-2</v>
      </c>
      <c r="Q36" s="46">
        <f t="shared" si="3"/>
        <v>4.6870377270752606E-2</v>
      </c>
      <c r="R36" s="46">
        <f t="shared" si="4"/>
        <v>6.3790008169409163E-2</v>
      </c>
      <c r="S36" s="46">
        <f t="shared" si="5"/>
        <v>3.7450433250110216E-2</v>
      </c>
      <c r="T36" s="46">
        <f t="shared" si="6"/>
        <v>3.3681605718999252E-2</v>
      </c>
      <c r="U36" s="46">
        <f t="shared" si="7"/>
        <v>6.4703769310952008E-2</v>
      </c>
      <c r="V36" s="46">
        <f t="shared" si="7"/>
        <v>3.1829040030162403E-2</v>
      </c>
      <c r="W36" s="46">
        <f t="shared" si="11"/>
        <v>5.4320479474318395E-2</v>
      </c>
      <c r="X36" s="46">
        <f>Fama3!B32/100</f>
        <v>6.4600000000000005E-2</v>
      </c>
      <c r="Y36" s="46">
        <f>Fama3!C32/100</f>
        <v>1.49E-2</v>
      </c>
      <c r="Z36" s="46">
        <f>Fama3!D32/100</f>
        <v>-1.2999999999999999E-3</v>
      </c>
      <c r="AA36" s="46">
        <f>Fama3!E32/100</f>
        <v>4.0000000000000001E-3</v>
      </c>
    </row>
    <row r="37" spans="1:27">
      <c r="A37" s="3">
        <v>45077</v>
      </c>
      <c r="B37">
        <v>92.331239999999994</v>
      </c>
      <c r="C37">
        <v>93.679820000000007</v>
      </c>
      <c r="D37">
        <v>136.78094999999999</v>
      </c>
      <c r="E37">
        <v>98.211640000000003</v>
      </c>
      <c r="F37">
        <v>29.44013</v>
      </c>
      <c r="G37">
        <v>41.826770000000003</v>
      </c>
      <c r="H37">
        <v>68.09</v>
      </c>
      <c r="I37">
        <v>3.637</v>
      </c>
      <c r="J37">
        <v>585.66247999999996</v>
      </c>
      <c r="K37">
        <v>8323.6959000000006</v>
      </c>
      <c r="L37" s="3">
        <f t="shared" si="9"/>
        <v>45077</v>
      </c>
      <c r="M37" s="46">
        <f t="shared" si="10"/>
        <v>-2.991576466049406E-2</v>
      </c>
      <c r="N37" s="46">
        <f t="shared" si="0"/>
        <v>-0.12906317492968933</v>
      </c>
      <c r="O37" s="46">
        <f t="shared" si="1"/>
        <v>-9.7787708772011039E-2</v>
      </c>
      <c r="P37" s="46">
        <f t="shared" si="2"/>
        <v>-0.10195030167510311</v>
      </c>
      <c r="Q37" s="46">
        <f t="shared" si="3"/>
        <v>-0.15409460651493689</v>
      </c>
      <c r="R37" s="46">
        <f t="shared" si="4"/>
        <v>-0.13718889575578841</v>
      </c>
      <c r="S37" s="46">
        <f t="shared" si="5"/>
        <v>-0.11318051575931232</v>
      </c>
      <c r="T37" s="46">
        <f t="shared" si="6"/>
        <v>-6.5158719958874123E-2</v>
      </c>
      <c r="U37" s="46">
        <f t="shared" si="7"/>
        <v>-0.10612647992706437</v>
      </c>
      <c r="V37" s="46">
        <f t="shared" si="7"/>
        <v>6.5671223561701408E-2</v>
      </c>
      <c r="W37" s="46">
        <f t="shared" si="11"/>
        <v>-0.12401693752950575</v>
      </c>
      <c r="X37" s="46">
        <f>Fama3!B33/100</f>
        <v>3.4000000000000002E-3</v>
      </c>
      <c r="Y37" s="46">
        <f>Fama3!C33/100</f>
        <v>1.6E-2</v>
      </c>
      <c r="Z37" s="46">
        <f>Fama3!D33/100</f>
        <v>-7.7899999999999997E-2</v>
      </c>
      <c r="AA37" s="46">
        <f>Fama3!E33/100</f>
        <v>3.5999999999999999E-3</v>
      </c>
    </row>
    <row r="38" spans="1:27">
      <c r="A38" s="3">
        <v>45044</v>
      </c>
      <c r="B38">
        <v>95.178579999999997</v>
      </c>
      <c r="C38">
        <v>107.56213</v>
      </c>
      <c r="D38">
        <v>151.60616999999999</v>
      </c>
      <c r="E38">
        <v>109.36103</v>
      </c>
      <c r="F38">
        <v>34.803100000000001</v>
      </c>
      <c r="G38">
        <v>48.477319999999999</v>
      </c>
      <c r="H38">
        <v>76.78</v>
      </c>
      <c r="I38">
        <v>3.8904999999999998</v>
      </c>
      <c r="J38">
        <v>655.19614000000001</v>
      </c>
      <c r="K38">
        <v>7810.7541199999996</v>
      </c>
      <c r="L38" s="3">
        <f t="shared" si="9"/>
        <v>45044</v>
      </c>
      <c r="M38" s="46">
        <f t="shared" si="10"/>
        <v>3.7093027804379952E-2</v>
      </c>
      <c r="N38" s="46">
        <f t="shared" si="0"/>
        <v>7.9153693785869228E-2</v>
      </c>
      <c r="O38" s="46">
        <f t="shared" si="1"/>
        <v>3.3218884237169899E-2</v>
      </c>
      <c r="P38" s="46">
        <f t="shared" si="2"/>
        <v>4.9300541656963848E-2</v>
      </c>
      <c r="Q38" s="46">
        <f t="shared" si="3"/>
        <v>6.1676378004879018E-2</v>
      </c>
      <c r="R38" s="46">
        <f t="shared" si="4"/>
        <v>5.5720194291130065E-2</v>
      </c>
      <c r="S38" s="46">
        <f t="shared" si="5"/>
        <v>1.4668957314655673E-2</v>
      </c>
      <c r="T38" s="46">
        <f t="shared" si="6"/>
        <v>-4.9822933203077291E-2</v>
      </c>
      <c r="U38" s="46">
        <f t="shared" si="7"/>
        <v>3.196581778945351E-2</v>
      </c>
      <c r="V38" s="46">
        <f t="shared" si="7"/>
        <v>3.78659731939468E-3</v>
      </c>
      <c r="W38" s="46">
        <f t="shared" si="11"/>
        <v>5.5813938395202413E-2</v>
      </c>
      <c r="X38" s="46">
        <f>Fama3!B34/100</f>
        <v>6.1999999999999998E-3</v>
      </c>
      <c r="Y38" s="46">
        <f>Fama3!C34/100</f>
        <v>-3.3700000000000001E-2</v>
      </c>
      <c r="Z38" s="46">
        <f>Fama3!D34/100</f>
        <v>-1.1999999999999999E-3</v>
      </c>
      <c r="AA38" s="46">
        <f>Fama3!E34/100</f>
        <v>3.4999999999999996E-3</v>
      </c>
    </row>
    <row r="39" spans="1:27">
      <c r="A39" s="3">
        <v>45016</v>
      </c>
      <c r="B39">
        <v>91.774389999999997</v>
      </c>
      <c r="C39">
        <v>99.672669999999997</v>
      </c>
      <c r="D39">
        <v>146.7319</v>
      </c>
      <c r="E39">
        <v>104.22279</v>
      </c>
      <c r="F39">
        <v>32.781269999999999</v>
      </c>
      <c r="G39">
        <v>45.91872</v>
      </c>
      <c r="H39">
        <v>75.67</v>
      </c>
      <c r="I39">
        <v>4.0945</v>
      </c>
      <c r="J39">
        <v>634.90101000000004</v>
      </c>
      <c r="K39">
        <v>7781.2895099999996</v>
      </c>
      <c r="L39" s="3">
        <f t="shared" si="9"/>
        <v>45016</v>
      </c>
      <c r="M39" s="46">
        <f t="shared" si="10"/>
        <v>-3.4112906663270715E-2</v>
      </c>
      <c r="N39" s="46">
        <f t="shared" si="0"/>
        <v>-2.2745768514282894E-3</v>
      </c>
      <c r="O39" s="46">
        <f t="shared" si="1"/>
        <v>1.4865972059973531E-2</v>
      </c>
      <c r="P39" s="46">
        <f t="shared" si="2"/>
        <v>2.3619018061157293E-2</v>
      </c>
      <c r="Q39" s="46">
        <f t="shared" si="3"/>
        <v>-4.1919232068684642E-2</v>
      </c>
      <c r="R39" s="46">
        <f t="shared" si="4"/>
        <v>-4.4370180355182809E-2</v>
      </c>
      <c r="S39" s="46">
        <f t="shared" si="5"/>
        <v>-1.7910447761193993E-2</v>
      </c>
      <c r="T39" s="46">
        <f t="shared" si="6"/>
        <v>1.2226433549333837E-3</v>
      </c>
      <c r="U39" s="46">
        <f t="shared" si="7"/>
        <v>-4.8743836547500141E-3</v>
      </c>
      <c r="V39" s="46">
        <f t="shared" si="7"/>
        <v>1.531846262067349E-2</v>
      </c>
      <c r="W39" s="46">
        <f t="shared" si="11"/>
        <v>-1.0015799830832983E-2</v>
      </c>
      <c r="X39" s="46">
        <f>Fama3!B35/100</f>
        <v>2.4799999999999999E-2</v>
      </c>
      <c r="Y39" s="46">
        <f>Fama3!C35/100</f>
        <v>-5.4800000000000001E-2</v>
      </c>
      <c r="Z39" s="46">
        <f>Fama3!D35/100</f>
        <v>-9.0500000000000011E-2</v>
      </c>
      <c r="AA39" s="46">
        <f>Fama3!E35/100</f>
        <v>3.5999999999999999E-3</v>
      </c>
    </row>
    <row r="40" spans="1:27">
      <c r="A40" s="3">
        <v>44985</v>
      </c>
      <c r="B40">
        <v>95.015649999999994</v>
      </c>
      <c r="C40">
        <v>99.899900000000002</v>
      </c>
      <c r="D40">
        <v>144.58253999999999</v>
      </c>
      <c r="E40">
        <v>101.81795</v>
      </c>
      <c r="F40">
        <v>34.215560000000004</v>
      </c>
      <c r="G40">
        <v>48.050739999999998</v>
      </c>
      <c r="H40">
        <v>77.05</v>
      </c>
      <c r="I40">
        <v>4.0895000000000001</v>
      </c>
      <c r="J40">
        <v>638.01092000000006</v>
      </c>
      <c r="K40">
        <v>7663.8904899999998</v>
      </c>
      <c r="L40" s="3">
        <f t="shared" si="9"/>
        <v>44985</v>
      </c>
      <c r="M40" s="46">
        <f t="shared" si="10"/>
        <v>-0.14818960937389347</v>
      </c>
      <c r="N40" s="46">
        <f t="shared" si="0"/>
        <v>-4.5291365612201484E-2</v>
      </c>
      <c r="O40" s="46">
        <f t="shared" si="1"/>
        <v>-6.7973560773528452E-2</v>
      </c>
      <c r="P40" s="46">
        <f t="shared" si="2"/>
        <v>-0.14540638289032537</v>
      </c>
      <c r="Q40" s="46">
        <f t="shared" si="3"/>
        <v>0.10358854737999179</v>
      </c>
      <c r="R40" s="46">
        <f t="shared" si="4"/>
        <v>-0.14737513585449713</v>
      </c>
      <c r="S40" s="46">
        <f t="shared" si="5"/>
        <v>-2.3075947762140281E-2</v>
      </c>
      <c r="T40" s="46">
        <f t="shared" si="6"/>
        <v>-3.2300047326076609E-2</v>
      </c>
      <c r="U40" s="46">
        <f t="shared" si="7"/>
        <v>-7.6136396134927842E-2</v>
      </c>
      <c r="V40" s="46">
        <f t="shared" si="7"/>
        <v>3.6215089666281619E-2</v>
      </c>
      <c r="W40" s="46">
        <f t="shared" si="11"/>
        <v>-6.0491579550112126E-2</v>
      </c>
      <c r="X40" s="46">
        <f>Fama3!B36/100</f>
        <v>-2.5699999999999997E-2</v>
      </c>
      <c r="Y40" s="46">
        <f>Fama3!C36/100</f>
        <v>1.0500000000000001E-2</v>
      </c>
      <c r="Z40" s="46">
        <f>Fama3!D36/100</f>
        <v>-8.0000000000000002E-3</v>
      </c>
      <c r="AA40" s="46">
        <f>Fama3!E36/100</f>
        <v>3.4000000000000002E-3</v>
      </c>
    </row>
    <row r="41" spans="1:27">
      <c r="A41" s="3">
        <v>44957</v>
      </c>
      <c r="B41">
        <v>111.54554</v>
      </c>
      <c r="C41">
        <v>104.63915</v>
      </c>
      <c r="D41">
        <v>155.12708000000001</v>
      </c>
      <c r="E41">
        <v>119.14194999999999</v>
      </c>
      <c r="F41">
        <v>31.003910000000001</v>
      </c>
      <c r="G41">
        <v>56.356250000000003</v>
      </c>
      <c r="H41">
        <v>78.87</v>
      </c>
      <c r="I41">
        <v>4.226</v>
      </c>
      <c r="J41">
        <v>690.58995000000004</v>
      </c>
      <c r="K41">
        <v>7396.04216</v>
      </c>
      <c r="L41" s="3">
        <f t="shared" si="9"/>
        <v>44957</v>
      </c>
      <c r="M41" s="46">
        <f t="shared" si="10"/>
        <v>3.2796655734602442E-2</v>
      </c>
      <c r="N41" s="46">
        <f t="shared" si="0"/>
        <v>5.1767927290724769E-2</v>
      </c>
      <c r="O41" s="46">
        <f t="shared" si="1"/>
        <v>-3.0475201091277992E-2</v>
      </c>
      <c r="P41" s="46">
        <f t="shared" si="2"/>
        <v>2.7576443613894552E-2</v>
      </c>
      <c r="Q41" s="46">
        <f t="shared" si="3"/>
        <v>3.7217356279040548E-2</v>
      </c>
      <c r="R41" s="46">
        <f t="shared" si="4"/>
        <v>2.8125556421505493E-2</v>
      </c>
      <c r="S41" s="46">
        <f t="shared" si="5"/>
        <v>-1.7318714178918504E-2</v>
      </c>
      <c r="T41" s="46">
        <f t="shared" si="6"/>
        <v>0.10904080829287488</v>
      </c>
      <c r="U41" s="46">
        <f t="shared" si="7"/>
        <v>2.713844568667656E-2</v>
      </c>
      <c r="V41" s="46">
        <f t="shared" si="7"/>
        <v>-2.4913313593583286E-2</v>
      </c>
      <c r="W41" s="46">
        <f t="shared" si="11"/>
        <v>2.2842416502777473E-2</v>
      </c>
      <c r="X41" s="46">
        <f>Fama3!B37/100</f>
        <v>6.6100000000000006E-2</v>
      </c>
      <c r="Y41" s="46">
        <f>Fama3!C37/100</f>
        <v>5.0099999999999999E-2</v>
      </c>
      <c r="Z41" s="46">
        <f>Fama3!D37/100</f>
        <v>-3.9399999999999998E-2</v>
      </c>
      <c r="AA41" s="46">
        <f>Fama3!E37/100</f>
        <v>3.4999999999999996E-3</v>
      </c>
    </row>
    <row r="42" spans="1:27">
      <c r="A42" s="3">
        <v>44925</v>
      </c>
      <c r="B42">
        <v>108.00339</v>
      </c>
      <c r="C42">
        <v>99.488820000000004</v>
      </c>
      <c r="D42">
        <v>160.00321</v>
      </c>
      <c r="E42">
        <v>115.94461</v>
      </c>
      <c r="F42">
        <v>29.89143</v>
      </c>
      <c r="G42">
        <v>54.81456</v>
      </c>
      <c r="H42">
        <v>80.260000000000005</v>
      </c>
      <c r="I42">
        <v>3.8105000000000002</v>
      </c>
      <c r="J42">
        <v>672.34358999999995</v>
      </c>
      <c r="K42">
        <v>7585.0098900000003</v>
      </c>
      <c r="L42" s="3">
        <f t="shared" si="9"/>
        <v>44925</v>
      </c>
      <c r="M42" s="46">
        <f t="shared" si="10"/>
        <v>-3.865132354865386E-2</v>
      </c>
      <c r="N42" s="46">
        <f t="shared" si="0"/>
        <v>-9.3408249523608822E-3</v>
      </c>
      <c r="O42" s="46">
        <f t="shared" si="1"/>
        <v>-2.0839004193662469E-2</v>
      </c>
      <c r="P42" s="46">
        <f t="shared" si="2"/>
        <v>-7.6570186397338147E-2</v>
      </c>
      <c r="Q42" s="46">
        <f t="shared" si="3"/>
        <v>-2.7019505226142826E-2</v>
      </c>
      <c r="R42" s="46">
        <f t="shared" si="4"/>
        <v>-8.2806589187756519E-2</v>
      </c>
      <c r="S42" s="46">
        <f t="shared" si="5"/>
        <v>-3.6002482929856638E-3</v>
      </c>
      <c r="T42" s="46">
        <f t="shared" si="6"/>
        <v>2.1718729052151886E-2</v>
      </c>
      <c r="U42" s="46">
        <f t="shared" si="7"/>
        <v>-3.1616834342750533E-2</v>
      </c>
      <c r="V42" s="46">
        <f t="shared" si="7"/>
        <v>6.2510071332126493E-2</v>
      </c>
      <c r="W42" s="46">
        <f t="shared" si="11"/>
        <v>-4.3315221991452171E-2</v>
      </c>
      <c r="X42" s="46">
        <f>Fama3!B38/100</f>
        <v>-6.3799999999999996E-2</v>
      </c>
      <c r="Y42" s="46">
        <f>Fama3!C38/100</f>
        <v>-7.6E-3</v>
      </c>
      <c r="Z42" s="46">
        <f>Fama3!D38/100</f>
        <v>1.34E-2</v>
      </c>
      <c r="AA42" s="46">
        <f>Fama3!E38/100</f>
        <v>3.3E-3</v>
      </c>
    </row>
    <row r="43" spans="1:27">
      <c r="A43" s="3">
        <v>44895</v>
      </c>
      <c r="B43">
        <v>112.34569999999999</v>
      </c>
      <c r="C43">
        <v>100.42689</v>
      </c>
      <c r="D43">
        <v>163.40848</v>
      </c>
      <c r="E43">
        <v>125.55866</v>
      </c>
      <c r="F43">
        <v>30.721509999999999</v>
      </c>
      <c r="G43">
        <v>59.763359999999999</v>
      </c>
      <c r="H43">
        <v>80.55</v>
      </c>
      <c r="I43">
        <v>3.7294999999999998</v>
      </c>
      <c r="J43">
        <v>694.29499999999996</v>
      </c>
      <c r="K43">
        <v>7138.7651699999997</v>
      </c>
      <c r="L43" s="3">
        <f t="shared" si="9"/>
        <v>44895</v>
      </c>
      <c r="M43" s="46">
        <f t="shared" si="10"/>
        <v>-1.6718095110061837E-2</v>
      </c>
      <c r="N43" s="46">
        <f t="shared" si="0"/>
        <v>1.2871726004821893E-2</v>
      </c>
      <c r="O43" s="46">
        <f t="shared" si="1"/>
        <v>2.1160803358132307E-2</v>
      </c>
      <c r="P43" s="46">
        <f t="shared" si="2"/>
        <v>3.9627915880651621E-2</v>
      </c>
      <c r="Q43" s="46">
        <f t="shared" si="3"/>
        <v>9.0211643966869426E-2</v>
      </c>
      <c r="R43" s="46">
        <f t="shared" si="4"/>
        <v>-0.11415638144333107</v>
      </c>
      <c r="S43" s="46">
        <f t="shared" si="5"/>
        <v>-6.910897954466666E-2</v>
      </c>
      <c r="T43" s="46">
        <f t="shared" si="6"/>
        <v>0.10503703703703704</v>
      </c>
      <c r="U43" s="46">
        <f t="shared" si="7"/>
        <v>6.4687136374679266E-3</v>
      </c>
      <c r="V43" s="46">
        <f t="shared" si="7"/>
        <v>-5.8021777917540818E-2</v>
      </c>
      <c r="W43" s="46">
        <f t="shared" si="11"/>
        <v>9.9431415534288366E-3</v>
      </c>
      <c r="X43" s="46">
        <f>Fama3!B39/100</f>
        <v>4.6500000000000007E-2</v>
      </c>
      <c r="Y43" s="46">
        <f>Fama3!C39/100</f>
        <v>-3.5699999999999996E-2</v>
      </c>
      <c r="Z43" s="46">
        <f>Fama3!D39/100</f>
        <v>1.4800000000000001E-2</v>
      </c>
      <c r="AA43" s="46">
        <f>Fama3!E39/100</f>
        <v>2.8999999999999998E-3</v>
      </c>
    </row>
    <row r="44" spans="1:27">
      <c r="A44" s="3">
        <v>44865</v>
      </c>
      <c r="B44">
        <v>114.25584000000001</v>
      </c>
      <c r="C44">
        <v>99.150649999999999</v>
      </c>
      <c r="D44">
        <v>160.02227999999999</v>
      </c>
      <c r="E44">
        <v>120.77269</v>
      </c>
      <c r="F44">
        <v>28.179400000000001</v>
      </c>
      <c r="G44">
        <v>67.464910000000003</v>
      </c>
      <c r="H44">
        <v>86.53</v>
      </c>
      <c r="I44">
        <v>3.375</v>
      </c>
      <c r="J44">
        <v>689.83267000000001</v>
      </c>
      <c r="K44">
        <v>7578.48218</v>
      </c>
      <c r="L44" s="3">
        <f t="shared" si="9"/>
        <v>44865</v>
      </c>
      <c r="M44" s="46">
        <f t="shared" si="10"/>
        <v>0.23206961263446813</v>
      </c>
      <c r="N44" s="46">
        <f t="shared" si="0"/>
        <v>0.26915593683318551</v>
      </c>
      <c r="O44" s="46">
        <f t="shared" si="1"/>
        <v>0.2591354673389934</v>
      </c>
      <c r="P44" s="46">
        <f t="shared" si="2"/>
        <v>0.22911334936766248</v>
      </c>
      <c r="Q44" s="46">
        <f t="shared" si="3"/>
        <v>0.1656744985279841</v>
      </c>
      <c r="R44" s="46">
        <f t="shared" si="4"/>
        <v>0.28637957409939507</v>
      </c>
      <c r="S44" s="46">
        <f t="shared" si="5"/>
        <v>9.9212398373983879E-2</v>
      </c>
      <c r="T44" s="46">
        <f t="shared" si="6"/>
        <v>-1.0989010989011061E-2</v>
      </c>
      <c r="U44" s="46">
        <f t="shared" si="7"/>
        <v>0.24842778933798693</v>
      </c>
      <c r="V44" s="46">
        <f t="shared" si="7"/>
        <v>5.5244222232585738E-2</v>
      </c>
      <c r="W44" s="46">
        <f t="shared" si="11"/>
        <v>0.24189176523344411</v>
      </c>
      <c r="X44" s="46">
        <f>Fama3!B40/100</f>
        <v>7.85E-2</v>
      </c>
      <c r="Y44" s="46">
        <f>Fama3!C40/100</f>
        <v>1E-4</v>
      </c>
      <c r="Z44" s="46">
        <f>Fama3!D40/100</f>
        <v>7.9699999999999993E-2</v>
      </c>
      <c r="AA44" s="46">
        <f>Fama3!E40/100</f>
        <v>2.3E-3</v>
      </c>
    </row>
    <row r="45" spans="1:27">
      <c r="A45" s="3">
        <v>44834</v>
      </c>
      <c r="B45">
        <v>92.734889999999993</v>
      </c>
      <c r="C45">
        <v>78.1233</v>
      </c>
      <c r="D45">
        <v>127.08901</v>
      </c>
      <c r="E45">
        <v>98.260009999999994</v>
      </c>
      <c r="F45">
        <v>24.174330000000001</v>
      </c>
      <c r="G45">
        <v>52.445569999999996</v>
      </c>
      <c r="H45">
        <v>78.72</v>
      </c>
      <c r="I45">
        <v>3.4125000000000001</v>
      </c>
      <c r="J45">
        <v>552.56113000000005</v>
      </c>
      <c r="K45">
        <v>7181.7329300000001</v>
      </c>
      <c r="L45" s="3">
        <f t="shared" si="9"/>
        <v>44834</v>
      </c>
      <c r="M45" s="46">
        <f t="shared" si="10"/>
        <v>-5.1515643694706625E-2</v>
      </c>
      <c r="N45" s="46">
        <f t="shared" si="0"/>
        <v>-8.6619897470048612E-2</v>
      </c>
      <c r="O45" s="46">
        <f t="shared" si="1"/>
        <v>-9.1041334017554987E-2</v>
      </c>
      <c r="P45" s="46">
        <f t="shared" si="2"/>
        <v>-6.7515177787997538E-2</v>
      </c>
      <c r="Q45" s="46">
        <f t="shared" si="3"/>
        <v>-7.4254328052766772E-2</v>
      </c>
      <c r="R45" s="46">
        <f t="shared" si="4"/>
        <v>-0.1289488771875279</v>
      </c>
      <c r="S45" s="46">
        <f t="shared" si="5"/>
        <v>-0.12093802345058624</v>
      </c>
      <c r="T45" s="46">
        <f t="shared" si="6"/>
        <v>-3.0126474349864929E-2</v>
      </c>
      <c r="U45" s="46">
        <f t="shared" si="7"/>
        <v>-9.6826163468539894E-2</v>
      </c>
      <c r="V45" s="46">
        <f t="shared" si="7"/>
        <v>8.0631279999767935E-2</v>
      </c>
      <c r="W45" s="46">
        <f t="shared" si="11"/>
        <v>-8.9675922903179162E-2</v>
      </c>
      <c r="X45" s="46">
        <f>Fama3!B41/100</f>
        <v>-9.3399999999999997E-2</v>
      </c>
      <c r="Y45" s="46">
        <f>Fama3!C41/100</f>
        <v>-7.6E-3</v>
      </c>
      <c r="Z45" s="46">
        <f>Fama3!D41/100</f>
        <v>2.9999999999999997E-4</v>
      </c>
      <c r="AA45" s="46">
        <f>Fama3!E41/100</f>
        <v>1.9E-3</v>
      </c>
    </row>
    <row r="46" spans="1:27">
      <c r="A46" s="3">
        <v>44804</v>
      </c>
      <c r="B46">
        <v>97.771659999999997</v>
      </c>
      <c r="C46">
        <v>85.532079999999993</v>
      </c>
      <c r="D46">
        <v>139.81825000000001</v>
      </c>
      <c r="E46">
        <v>105.37438</v>
      </c>
      <c r="F46">
        <v>26.11336</v>
      </c>
      <c r="G46">
        <v>60.209519999999998</v>
      </c>
      <c r="H46">
        <v>89.55</v>
      </c>
      <c r="I46">
        <v>3.5185</v>
      </c>
      <c r="J46">
        <v>611.79930999999999</v>
      </c>
      <c r="K46">
        <v>6645.8680800000002</v>
      </c>
      <c r="L46" s="3">
        <f t="shared" si="9"/>
        <v>44804</v>
      </c>
      <c r="M46" s="46">
        <f t="shared" si="10"/>
        <v>0.12842237296836645</v>
      </c>
      <c r="N46" s="46">
        <f t="shared" si="0"/>
        <v>-4.2425477173110293E-3</v>
      </c>
      <c r="O46" s="46">
        <f t="shared" si="1"/>
        <v>-2.6155999753714965E-2</v>
      </c>
      <c r="P46" s="46">
        <f t="shared" si="2"/>
        <v>9.0631125941596613E-2</v>
      </c>
      <c r="Q46" s="46">
        <f t="shared" si="3"/>
        <v>6.1946067726442733E-2</v>
      </c>
      <c r="R46" s="46">
        <f t="shared" si="4"/>
        <v>0.1236276461259449</v>
      </c>
      <c r="S46" s="46">
        <f t="shared" si="5"/>
        <v>-9.1969174609612736E-2</v>
      </c>
      <c r="T46" s="46">
        <f t="shared" si="6"/>
        <v>-1.5391073177557058E-2</v>
      </c>
      <c r="U46" s="46">
        <f t="shared" si="7"/>
        <v>2.1819392734288012E-2</v>
      </c>
      <c r="V46" s="46">
        <f t="shared" si="7"/>
        <v>-9.2487548148768806E-2</v>
      </c>
      <c r="W46" s="46">
        <f t="shared" si="11"/>
        <v>4.9161258464591649E-2</v>
      </c>
      <c r="X46" s="46">
        <f>Fama3!B42/100</f>
        <v>-3.7699999999999997E-2</v>
      </c>
      <c r="Y46" s="46">
        <f>Fama3!C42/100</f>
        <v>1.41E-2</v>
      </c>
      <c r="Z46" s="46">
        <f>Fama3!D42/100</f>
        <v>1.8E-3</v>
      </c>
      <c r="AA46" s="46">
        <f>Fama3!E42/100</f>
        <v>1.9E-3</v>
      </c>
    </row>
    <row r="47" spans="1:27">
      <c r="A47" s="3">
        <v>44771</v>
      </c>
      <c r="B47">
        <v>86.644559999999998</v>
      </c>
      <c r="C47">
        <v>85.896500000000003</v>
      </c>
      <c r="D47">
        <v>143.57355999999999</v>
      </c>
      <c r="E47">
        <v>96.617800000000003</v>
      </c>
      <c r="F47">
        <v>24.5901</v>
      </c>
      <c r="G47">
        <v>53.584940000000003</v>
      </c>
      <c r="H47">
        <v>98.62</v>
      </c>
      <c r="I47">
        <v>3.5735000000000001</v>
      </c>
      <c r="J47">
        <v>598.73527000000001</v>
      </c>
      <c r="K47">
        <v>7323.1701300000004</v>
      </c>
      <c r="L47" s="3">
        <f t="shared" si="9"/>
        <v>44771</v>
      </c>
      <c r="M47" s="46">
        <f t="shared" si="10"/>
        <v>8.4845775077380781E-2</v>
      </c>
      <c r="N47" s="46">
        <f t="shared" si="0"/>
        <v>0.13183085778618042</v>
      </c>
      <c r="O47" s="46">
        <f t="shared" si="1"/>
        <v>0.1312335474090689</v>
      </c>
      <c r="P47" s="46">
        <f t="shared" si="2"/>
        <v>1.4719757890040652E-2</v>
      </c>
      <c r="Q47" s="46">
        <f t="shared" si="3"/>
        <v>3.6331292568325235E-2</v>
      </c>
      <c r="R47" s="46">
        <f t="shared" si="4"/>
        <v>0.14044651239211392</v>
      </c>
      <c r="S47" s="46">
        <f t="shared" si="5"/>
        <v>-6.7511346444780629E-2</v>
      </c>
      <c r="T47" s="46">
        <f t="shared" si="6"/>
        <v>-3.6792452830188616E-2</v>
      </c>
      <c r="U47" s="46">
        <f t="shared" si="7"/>
        <v>9.6102578905857827E-2</v>
      </c>
      <c r="V47" s="46">
        <f t="shared" si="7"/>
        <v>-4.1279406591634649E-2</v>
      </c>
      <c r="W47" s="46">
        <f t="shared" si="11"/>
        <v>9.0912393609145825E-2</v>
      </c>
      <c r="X47" s="46">
        <f>Fama3!B43/100</f>
        <v>9.5700000000000007E-2</v>
      </c>
      <c r="Y47" s="46">
        <f>Fama3!C43/100</f>
        <v>2.8399999999999998E-2</v>
      </c>
      <c r="Z47" s="46">
        <f>Fama3!D43/100</f>
        <v>-4.1500000000000002E-2</v>
      </c>
      <c r="AA47" s="46">
        <f>Fama3!E43/100</f>
        <v>8.0000000000000004E-4</v>
      </c>
    </row>
    <row r="48" spans="1:27">
      <c r="A48" s="3">
        <v>44742</v>
      </c>
      <c r="B48">
        <v>79.868089999999995</v>
      </c>
      <c r="C48">
        <v>75.891639999999995</v>
      </c>
      <c r="D48">
        <v>126.9177</v>
      </c>
      <c r="E48">
        <v>95.216239999999999</v>
      </c>
      <c r="F48">
        <v>23.72803</v>
      </c>
      <c r="G48">
        <v>46.985930000000003</v>
      </c>
      <c r="H48">
        <v>105.76</v>
      </c>
      <c r="I48">
        <v>3.71</v>
      </c>
      <c r="J48">
        <v>546.24018000000001</v>
      </c>
      <c r="K48">
        <v>7638.4821400000001</v>
      </c>
      <c r="L48" s="3">
        <f t="shared" si="9"/>
        <v>44742</v>
      </c>
      <c r="M48" s="46">
        <f t="shared" si="10"/>
        <v>-0.19449185461213614</v>
      </c>
      <c r="N48" s="46">
        <f t="shared" si="0"/>
        <v>-0.10791660181990959</v>
      </c>
      <c r="O48" s="46">
        <f t="shared" si="1"/>
        <v>-0.17107522609052095</v>
      </c>
      <c r="P48" s="46">
        <f t="shared" si="2"/>
        <v>-0.18254741060250923</v>
      </c>
      <c r="Q48" s="46">
        <f t="shared" si="3"/>
        <v>-0.12418875539214902</v>
      </c>
      <c r="R48" s="46">
        <f t="shared" si="4"/>
        <v>-0.25201685599225554</v>
      </c>
      <c r="S48" s="46">
        <f t="shared" si="5"/>
        <v>-7.7701229615418144E-2</v>
      </c>
      <c r="T48" s="46">
        <f t="shared" si="6"/>
        <v>-0.13640595903165742</v>
      </c>
      <c r="U48" s="46">
        <f t="shared" si="7"/>
        <v>-0.16985360467974808</v>
      </c>
      <c r="V48" s="46">
        <f t="shared" si="7"/>
        <v>9.1877167906923463E-2</v>
      </c>
      <c r="W48" s="46">
        <f t="shared" si="11"/>
        <v>-0.16754896997946886</v>
      </c>
      <c r="X48" s="46">
        <f>Fama3!B44/100</f>
        <v>-8.4000000000000005E-2</v>
      </c>
      <c r="Y48" s="46">
        <f>Fama3!C44/100</f>
        <v>2.07E-2</v>
      </c>
      <c r="Z48" s="46">
        <f>Fama3!D44/100</f>
        <v>-0.06</v>
      </c>
      <c r="AA48" s="46">
        <f>Fama3!E44/100</f>
        <v>5.9999999999999995E-4</v>
      </c>
    </row>
    <row r="49" spans="1:28">
      <c r="A49" s="3">
        <v>44712</v>
      </c>
      <c r="B49">
        <v>99.152429999999995</v>
      </c>
      <c r="C49">
        <v>85.072360000000003</v>
      </c>
      <c r="D49">
        <v>153.11124000000001</v>
      </c>
      <c r="E49">
        <v>116.47922</v>
      </c>
      <c r="F49">
        <v>27.09263</v>
      </c>
      <c r="G49">
        <v>62.816830000000003</v>
      </c>
      <c r="H49">
        <v>114.67</v>
      </c>
      <c r="I49">
        <v>4.2960000000000003</v>
      </c>
      <c r="J49">
        <v>658.00463999999999</v>
      </c>
      <c r="K49">
        <v>6995.7339199999997</v>
      </c>
      <c r="L49" s="3">
        <f t="shared" si="9"/>
        <v>44712</v>
      </c>
      <c r="M49" s="46">
        <f t="shared" si="10"/>
        <v>0.18157974830286894</v>
      </c>
      <c r="N49" s="46">
        <f t="shared" si="0"/>
        <v>0.13763458805317574</v>
      </c>
      <c r="O49" s="46">
        <f t="shared" si="1"/>
        <v>0.12399863368211439</v>
      </c>
      <c r="P49" s="46">
        <f t="shared" si="2"/>
        <v>0.17300452195868488</v>
      </c>
      <c r="Q49" s="46">
        <f t="shared" si="3"/>
        <v>0.13925049724360949</v>
      </c>
      <c r="R49" s="46">
        <f t="shared" si="4"/>
        <v>0.28760532269854044</v>
      </c>
      <c r="S49" s="46">
        <f t="shared" si="5"/>
        <v>9.5329066768554904E-2</v>
      </c>
      <c r="T49" s="46">
        <f t="shared" si="6"/>
        <v>-2.5518883974140816E-2</v>
      </c>
      <c r="U49" s="46">
        <f t="shared" si="7"/>
        <v>0.14953241002539608</v>
      </c>
      <c r="V49" s="46">
        <f t="shared" si="7"/>
        <v>-8.2956326460695284E-2</v>
      </c>
      <c r="W49" s="46">
        <f t="shared" si="11"/>
        <v>0.172298712727225</v>
      </c>
      <c r="X49" s="46">
        <f>Fama3!B45/100</f>
        <v>-3.4000000000000002E-3</v>
      </c>
      <c r="Y49" s="46">
        <f>Fama3!C45/100</f>
        <v>-1.84E-2</v>
      </c>
      <c r="Z49" s="46">
        <f>Fama3!D45/100</f>
        <v>8.4399999999999989E-2</v>
      </c>
      <c r="AA49" s="46">
        <f>Fama3!E45/100</f>
        <v>2.9999999999999997E-4</v>
      </c>
    </row>
    <row r="50" spans="1:28">
      <c r="A50" s="3">
        <v>44680</v>
      </c>
      <c r="B50">
        <v>83.915139999999994</v>
      </c>
      <c r="C50">
        <v>74.78004</v>
      </c>
      <c r="D50">
        <v>136.22013000000001</v>
      </c>
      <c r="E50">
        <v>99.299890000000005</v>
      </c>
      <c r="F50">
        <v>23.781099999999999</v>
      </c>
      <c r="G50">
        <v>48.785780000000003</v>
      </c>
      <c r="H50">
        <v>104.69</v>
      </c>
      <c r="I50">
        <v>4.4085000000000001</v>
      </c>
      <c r="J50">
        <v>572.41069000000005</v>
      </c>
      <c r="K50">
        <v>7628.5722500000002</v>
      </c>
      <c r="L50" s="3">
        <f t="shared" si="9"/>
        <v>44680</v>
      </c>
      <c r="M50" s="46">
        <f t="shared" si="10"/>
        <v>-4.4800016755669803E-2</v>
      </c>
      <c r="N50" s="46">
        <f t="shared" si="0"/>
        <v>3.2207393240163196E-2</v>
      </c>
      <c r="O50" s="46">
        <f t="shared" si="1"/>
        <v>-3.7830828331369637E-2</v>
      </c>
      <c r="P50" s="46">
        <f t="shared" si="2"/>
        <v>-1.4784597246374487E-2</v>
      </c>
      <c r="Q50" s="46">
        <f t="shared" si="3"/>
        <v>-2.3129161162266487E-2</v>
      </c>
      <c r="R50" s="46">
        <f t="shared" si="4"/>
        <v>-1.6235435082760041E-2</v>
      </c>
      <c r="S50" s="46">
        <f t="shared" si="5"/>
        <v>4.397686477861984E-2</v>
      </c>
      <c r="T50" s="46">
        <f t="shared" si="6"/>
        <v>-7.2090086297621592E-2</v>
      </c>
      <c r="U50" s="46">
        <f t="shared" si="7"/>
        <v>-1.6353606369730156E-2</v>
      </c>
      <c r="V50" s="46">
        <f t="shared" si="7"/>
        <v>1.3000041562383213E-3</v>
      </c>
      <c r="W50" s="46">
        <f t="shared" si="11"/>
        <v>-1.1954525716521492E-2</v>
      </c>
      <c r="X50" s="46">
        <f>Fama3!B46/100</f>
        <v>-9.4100000000000003E-2</v>
      </c>
      <c r="Y50" s="46">
        <f>Fama3!C46/100</f>
        <v>-1.3500000000000002E-2</v>
      </c>
      <c r="Z50" s="46">
        <f>Fama3!D46/100</f>
        <v>6.1799999999999994E-2</v>
      </c>
      <c r="AA50" s="46">
        <f>Fama3!E46/100</f>
        <v>0</v>
      </c>
    </row>
    <row r="51" spans="1:28">
      <c r="A51" s="3">
        <v>44651</v>
      </c>
      <c r="B51">
        <v>87.850859999999997</v>
      </c>
      <c r="C51">
        <v>72.446719999999999</v>
      </c>
      <c r="D51">
        <v>141.57606999999999</v>
      </c>
      <c r="E51">
        <v>100.79003</v>
      </c>
      <c r="F51">
        <v>24.344159999999999</v>
      </c>
      <c r="G51">
        <v>49.590910000000001</v>
      </c>
      <c r="H51">
        <v>100.28</v>
      </c>
      <c r="I51">
        <v>4.7510000000000003</v>
      </c>
      <c r="J51">
        <v>581.92729999999995</v>
      </c>
      <c r="K51">
        <v>7618.66795</v>
      </c>
      <c r="L51" s="3">
        <f t="shared" si="9"/>
        <v>44651</v>
      </c>
      <c r="M51" s="46">
        <f t="shared" si="10"/>
        <v>5.7335422869249308E-2</v>
      </c>
      <c r="N51" s="46">
        <f t="shared" si="0"/>
        <v>5.3175179818360174E-2</v>
      </c>
      <c r="O51" s="46">
        <f t="shared" si="1"/>
        <v>0.13076387704154935</v>
      </c>
      <c r="P51" s="46">
        <f t="shared" si="2"/>
        <v>4.6473088756963987E-2</v>
      </c>
      <c r="Q51" s="46">
        <f t="shared" si="3"/>
        <v>6.5043635299195657E-3</v>
      </c>
      <c r="R51" s="46">
        <f t="shared" si="4"/>
        <v>9.6157056593633161E-3</v>
      </c>
      <c r="S51" s="46">
        <f t="shared" si="5"/>
        <v>4.7638946928541648E-2</v>
      </c>
      <c r="T51" s="46">
        <f t="shared" si="6"/>
        <v>6.656190369289483E-2</v>
      </c>
      <c r="U51" s="46">
        <f t="shared" si="7"/>
        <v>8.7824459876283401E-2</v>
      </c>
      <c r="V51" s="46">
        <f t="shared" si="7"/>
        <v>-8.7428801835762626E-2</v>
      </c>
      <c r="W51" s="46">
        <f t="shared" si="11"/>
        <v>4.9306442961231281E-2</v>
      </c>
      <c r="X51" s="46">
        <f>Fama3!B47/100</f>
        <v>3.0800000000000001E-2</v>
      </c>
      <c r="Y51" s="46">
        <f>Fama3!C47/100</f>
        <v>-1.55E-2</v>
      </c>
      <c r="Z51" s="46">
        <f>Fama3!D47/100</f>
        <v>-1.9E-2</v>
      </c>
      <c r="AA51" s="46">
        <f>Fama3!E47/100</f>
        <v>0</v>
      </c>
    </row>
    <row r="52" spans="1:28">
      <c r="A52" s="3">
        <v>44620</v>
      </c>
      <c r="B52">
        <v>83.087029999999999</v>
      </c>
      <c r="C52">
        <v>68.78886</v>
      </c>
      <c r="D52">
        <v>125.20392</v>
      </c>
      <c r="E52">
        <v>96.314019999999999</v>
      </c>
      <c r="F52">
        <v>24.18684</v>
      </c>
      <c r="G52">
        <v>49.118600000000001</v>
      </c>
      <c r="H52">
        <v>95.72</v>
      </c>
      <c r="I52">
        <v>4.4545000000000003</v>
      </c>
      <c r="J52">
        <v>534.94596000000001</v>
      </c>
      <c r="K52">
        <v>8348.5737499999996</v>
      </c>
      <c r="L52" s="3">
        <f t="shared" si="9"/>
        <v>44620</v>
      </c>
      <c r="M52" s="46">
        <f t="shared" si="10"/>
        <v>7.5797282456277149E-2</v>
      </c>
      <c r="N52" s="46">
        <f t="shared" si="0"/>
        <v>4.3830373159988945E-2</v>
      </c>
      <c r="O52" s="46">
        <f t="shared" si="1"/>
        <v>0.10798644723676198</v>
      </c>
      <c r="P52" s="46">
        <f t="shared" si="2"/>
        <v>3.0857541134379662E-2</v>
      </c>
      <c r="Q52" s="46">
        <f t="shared" si="3"/>
        <v>-4.582681091726204E-2</v>
      </c>
      <c r="R52" s="46">
        <f t="shared" si="4"/>
        <v>0.17757565455965163</v>
      </c>
      <c r="S52" s="46">
        <f t="shared" si="5"/>
        <v>8.5876347135564357E-2</v>
      </c>
      <c r="T52" s="46">
        <f t="shared" si="6"/>
        <v>3.0061278760550536E-2</v>
      </c>
      <c r="U52" s="46">
        <f t="shared" si="7"/>
        <v>6.3665583321534047E-2</v>
      </c>
      <c r="V52" s="46">
        <f t="shared" si="7"/>
        <v>3.6722769171593672E-2</v>
      </c>
      <c r="W52" s="46">
        <f t="shared" si="11"/>
        <v>6.2884641034704036E-2</v>
      </c>
      <c r="X52" s="46">
        <f>Fama3!B48/100</f>
        <v>-2.2799999999999997E-2</v>
      </c>
      <c r="Y52" s="46">
        <f>Fama3!C48/100</f>
        <v>2.1600000000000001E-2</v>
      </c>
      <c r="Z52" s="46">
        <f>Fama3!D48/100</f>
        <v>3.0600000000000002E-2</v>
      </c>
      <c r="AA52" s="46">
        <f>Fama3!E48/100</f>
        <v>0</v>
      </c>
    </row>
    <row r="53" spans="1:28">
      <c r="A53" s="3">
        <v>44592</v>
      </c>
      <c r="B53">
        <v>77.232979999999998</v>
      </c>
      <c r="C53">
        <v>65.900419999999997</v>
      </c>
      <c r="D53">
        <v>113.00131</v>
      </c>
      <c r="E53">
        <v>93.430970000000002</v>
      </c>
      <c r="F53">
        <v>25.348479999999999</v>
      </c>
      <c r="G53">
        <v>41.71163</v>
      </c>
      <c r="H53">
        <v>88.15</v>
      </c>
      <c r="I53">
        <v>4.3244999999999996</v>
      </c>
      <c r="J53">
        <v>502.92683</v>
      </c>
      <c r="K53">
        <v>8052.85077</v>
      </c>
      <c r="L53" s="3">
        <f t="shared" si="9"/>
        <v>44592</v>
      </c>
      <c r="M53" s="46">
        <f t="shared" si="10"/>
        <v>0.22776391216016423</v>
      </c>
      <c r="N53" s="46">
        <f t="shared" si="0"/>
        <v>0.24137929735365615</v>
      </c>
      <c r="O53" s="46">
        <f t="shared" si="1"/>
        <v>0.1191308950031682</v>
      </c>
      <c r="P53" s="46">
        <f t="shared" si="2"/>
        <v>0.26420740309354818</v>
      </c>
      <c r="Q53" s="46">
        <f t="shared" si="3"/>
        <v>0.16109658062890775</v>
      </c>
      <c r="R53" s="46">
        <f t="shared" si="4"/>
        <v>0.14801366443421471</v>
      </c>
      <c r="S53" s="46">
        <f t="shared" si="5"/>
        <v>0.17205158888445693</v>
      </c>
      <c r="T53" s="46">
        <f t="shared" si="6"/>
        <v>-3.1141480900638618E-2</v>
      </c>
      <c r="U53" s="46">
        <f t="shared" si="7"/>
        <v>0.18969347050436713</v>
      </c>
      <c r="V53" s="46">
        <f t="shared" si="7"/>
        <v>-3.0367273159837449E-2</v>
      </c>
      <c r="W53" s="46">
        <f t="shared" si="11"/>
        <v>0.18676556810269901</v>
      </c>
      <c r="X53" s="46">
        <f>Fama3!B49/100</f>
        <v>-6.1600000000000002E-2</v>
      </c>
      <c r="Y53" s="46">
        <f>Fama3!C49/100</f>
        <v>-5.9299999999999999E-2</v>
      </c>
      <c r="Z53" s="46">
        <f>Fama3!D49/100</f>
        <v>0.12859999999999999</v>
      </c>
      <c r="AA53" s="46">
        <f>Fama3!E49/100</f>
        <v>0</v>
      </c>
    </row>
    <row r="54" spans="1:28">
      <c r="A54" s="3">
        <v>44561</v>
      </c>
      <c r="B54">
        <v>62.9054</v>
      </c>
      <c r="C54">
        <v>53.086449999999999</v>
      </c>
      <c r="D54">
        <v>100.97238</v>
      </c>
      <c r="E54">
        <v>73.904780000000002</v>
      </c>
      <c r="F54">
        <v>21.831499999999998</v>
      </c>
      <c r="G54">
        <v>36.333739999999999</v>
      </c>
      <c r="H54">
        <v>75.209999999999994</v>
      </c>
      <c r="I54">
        <v>4.4634999999999998</v>
      </c>
      <c r="J54">
        <v>422.73647999999997</v>
      </c>
      <c r="K54">
        <v>8305.0525699999998</v>
      </c>
      <c r="L54" s="3">
        <f t="shared" si="9"/>
        <v>44561</v>
      </c>
      <c r="M54" s="46">
        <f t="shared" si="10"/>
        <v>3.2087283790942944E-2</v>
      </c>
      <c r="N54" s="46">
        <f t="shared" si="0"/>
        <v>2.2560239066647725E-2</v>
      </c>
      <c r="O54" s="46">
        <f t="shared" si="1"/>
        <v>3.9691664602159671E-2</v>
      </c>
      <c r="P54" s="46">
        <f t="shared" si="2"/>
        <v>4.4771279158401622E-2</v>
      </c>
      <c r="Q54" s="46">
        <f t="shared" si="3"/>
        <v>2.5808855556959998E-2</v>
      </c>
      <c r="R54" s="46">
        <f t="shared" si="4"/>
        <v>6.7275809965150479E-2</v>
      </c>
      <c r="S54" s="46">
        <f t="shared" si="5"/>
        <v>0.13644605621033534</v>
      </c>
      <c r="T54" s="46">
        <f t="shared" si="6"/>
        <v>4.3361383824217059E-2</v>
      </c>
      <c r="U54" s="46">
        <f t="shared" si="7"/>
        <v>2.9309086166846354E-2</v>
      </c>
      <c r="V54" s="46">
        <f t="shared" si="7"/>
        <v>-5.19988554656583E-2</v>
      </c>
      <c r="W54" s="46">
        <f t="shared" si="11"/>
        <v>4.00215696698639E-2</v>
      </c>
      <c r="X54" s="46">
        <f>Fama3!B50/100</f>
        <v>3.2300000000000002E-2</v>
      </c>
      <c r="Y54" s="46">
        <f>Fama3!C50/100</f>
        <v>-1.6299999999999999E-2</v>
      </c>
      <c r="Z54" s="46">
        <f>Fama3!D50/100</f>
        <v>3.2599999999999997E-2</v>
      </c>
      <c r="AA54" s="46">
        <f>Fama3!E50/100</f>
        <v>1E-4</v>
      </c>
      <c r="AB54">
        <v>1</v>
      </c>
    </row>
    <row r="55" spans="1:28">
      <c r="A55" s="3">
        <v>44530</v>
      </c>
      <c r="B55">
        <v>60.949689999999997</v>
      </c>
      <c r="C55">
        <v>51.915230000000001</v>
      </c>
      <c r="D55">
        <v>97.117620000000002</v>
      </c>
      <c r="E55">
        <v>70.737759999999994</v>
      </c>
      <c r="F55">
        <v>21.282229999999998</v>
      </c>
      <c r="G55">
        <v>34.043439999999997</v>
      </c>
      <c r="H55">
        <v>66.180000000000007</v>
      </c>
      <c r="I55">
        <v>4.2779999999999996</v>
      </c>
      <c r="J55">
        <v>410.69925999999998</v>
      </c>
      <c r="K55">
        <v>8760.5933999999997</v>
      </c>
      <c r="L55" s="3">
        <f t="shared" si="9"/>
        <v>44530</v>
      </c>
      <c r="M55" s="46">
        <f t="shared" si="10"/>
        <v>-5.8531378714050897E-2</v>
      </c>
      <c r="N55" s="46">
        <f t="shared" si="0"/>
        <v>-5.9342428641523615E-2</v>
      </c>
      <c r="O55" s="46">
        <f t="shared" si="1"/>
        <v>-2.7555303910820061E-3</v>
      </c>
      <c r="P55" s="46">
        <f t="shared" si="2"/>
        <v>-5.9052635261476416E-2</v>
      </c>
      <c r="Q55" s="46">
        <f t="shared" si="3"/>
        <v>-8.7863252112523993E-2</v>
      </c>
      <c r="R55" s="46">
        <f t="shared" si="4"/>
        <v>4.9401017174961259E-2</v>
      </c>
      <c r="S55" s="46">
        <f t="shared" si="5"/>
        <v>-0.20808902716285738</v>
      </c>
      <c r="T55" s="46">
        <f t="shared" si="6"/>
        <v>-2.0604395604395753E-2</v>
      </c>
      <c r="U55" s="46">
        <f t="shared" si="7"/>
        <v>-5.8449095739255608E-2</v>
      </c>
      <c r="V55" s="46">
        <f t="shared" si="7"/>
        <v>4.4455113564633386E-2</v>
      </c>
      <c r="W55" s="46">
        <f t="shared" si="11"/>
        <v>-3.1922565846328951E-2</v>
      </c>
      <c r="X55" s="46">
        <f>Fama3!B51/100</f>
        <v>-1.5800000000000002E-2</v>
      </c>
      <c r="Y55" s="46">
        <f>Fama3!C51/100</f>
        <v>-1.3100000000000001E-2</v>
      </c>
      <c r="Z55" s="46">
        <f>Fama3!D51/100</f>
        <v>-3.7000000000000002E-3</v>
      </c>
      <c r="AA55" s="46">
        <f>Fama3!E51/100</f>
        <v>0</v>
      </c>
      <c r="AB55">
        <v>1</v>
      </c>
    </row>
    <row r="56" spans="1:28">
      <c r="A56" s="3">
        <v>44498</v>
      </c>
      <c r="B56">
        <v>64.738950000000003</v>
      </c>
      <c r="C56">
        <v>55.190359999999998</v>
      </c>
      <c r="D56">
        <v>97.38597</v>
      </c>
      <c r="E56">
        <v>75.177170000000004</v>
      </c>
      <c r="F56">
        <v>23.332280000000001</v>
      </c>
      <c r="G56">
        <v>32.440829999999998</v>
      </c>
      <c r="H56">
        <v>83.57</v>
      </c>
      <c r="I56">
        <v>4.3680000000000003</v>
      </c>
      <c r="J56">
        <v>436.19443000000001</v>
      </c>
      <c r="K56">
        <v>8387.7165100000002</v>
      </c>
      <c r="L56" s="3">
        <f t="shared" si="9"/>
        <v>44498</v>
      </c>
      <c r="M56" s="46">
        <f t="shared" si="10"/>
        <v>0.1057622179825064</v>
      </c>
      <c r="N56" s="46">
        <f t="shared" si="0"/>
        <v>9.6055892726637282E-2</v>
      </c>
      <c r="O56" s="46">
        <f t="shared" si="1"/>
        <v>0.12853619356882739</v>
      </c>
      <c r="P56" s="46">
        <f t="shared" si="2"/>
        <v>0.15714205015179039</v>
      </c>
      <c r="Q56" s="46">
        <f t="shared" si="3"/>
        <v>5.3420777224857607E-2</v>
      </c>
      <c r="R56" s="46">
        <f t="shared" si="4"/>
        <v>0.128696263916114</v>
      </c>
      <c r="S56" s="46">
        <f t="shared" si="5"/>
        <v>0.11382113821138207</v>
      </c>
      <c r="T56" s="46">
        <f t="shared" si="6"/>
        <v>6.8231841526045445E-2</v>
      </c>
      <c r="U56" s="46">
        <f t="shared" si="7"/>
        <v>0.10183475258467167</v>
      </c>
      <c r="V56" s="46">
        <f t="shared" si="7"/>
        <v>-7.3502623357307728E-3</v>
      </c>
      <c r="W56" s="46">
        <f t="shared" si="11"/>
        <v>0.11277023551764534</v>
      </c>
      <c r="X56" s="46">
        <f>Fama3!B52/100</f>
        <v>6.6299999999999998E-2</v>
      </c>
      <c r="Y56" s="46">
        <f>Fama3!C52/100</f>
        <v>-2.2700000000000001E-2</v>
      </c>
      <c r="Z56" s="46">
        <f>Fama3!D52/100</f>
        <v>-5.3E-3</v>
      </c>
      <c r="AA56" s="46">
        <f>Fama3!E52/100</f>
        <v>0</v>
      </c>
      <c r="AB56">
        <v>1</v>
      </c>
    </row>
    <row r="57" spans="1:28">
      <c r="A57" s="3">
        <v>44469</v>
      </c>
      <c r="B57">
        <v>58.546900000000001</v>
      </c>
      <c r="C57">
        <v>50.3536</v>
      </c>
      <c r="D57">
        <v>86.294060000000002</v>
      </c>
      <c r="E57">
        <v>64.967969999999994</v>
      </c>
      <c r="F57">
        <v>22.149059999999999</v>
      </c>
      <c r="G57">
        <v>28.741859999999999</v>
      </c>
      <c r="H57">
        <v>75.03</v>
      </c>
      <c r="I57">
        <v>4.0890000000000004</v>
      </c>
      <c r="J57">
        <v>395.88008000000002</v>
      </c>
      <c r="K57">
        <v>8449.8249400000004</v>
      </c>
      <c r="L57" s="3">
        <f t="shared" si="9"/>
        <v>44469</v>
      </c>
      <c r="M57" s="46">
        <f t="shared" si="10"/>
        <v>0.22042145228879173</v>
      </c>
      <c r="N57" s="46">
        <f t="shared" si="0"/>
        <v>7.8870161956079876E-2</v>
      </c>
      <c r="O57" s="46">
        <f t="shared" si="1"/>
        <v>4.8362097850138674E-2</v>
      </c>
      <c r="P57" s="46">
        <f t="shared" si="2"/>
        <v>0.18883289266884207</v>
      </c>
      <c r="Q57" s="46">
        <f t="shared" si="3"/>
        <v>0.11733470815895775</v>
      </c>
      <c r="R57" s="46">
        <f t="shared" si="4"/>
        <v>0.2227519241993916</v>
      </c>
      <c r="S57" s="46">
        <f t="shared" si="5"/>
        <v>9.532846715328458E-2</v>
      </c>
      <c r="T57" s="46">
        <f t="shared" si="6"/>
        <v>-6.2155963302752304E-2</v>
      </c>
      <c r="U57" s="46">
        <f t="shared" si="7"/>
        <v>9.281729223736046E-2</v>
      </c>
      <c r="V57" s="46">
        <f t="shared" si="7"/>
        <v>6.9786201355717115E-2</v>
      </c>
      <c r="W57" s="46">
        <f t="shared" si="11"/>
        <v>0.131230356966682</v>
      </c>
      <c r="X57" s="46">
        <f>Fama3!B53/100</f>
        <v>-4.4000000000000004E-2</v>
      </c>
      <c r="Y57" s="46">
        <f>Fama3!C53/100</f>
        <v>6.6E-3</v>
      </c>
      <c r="Z57" s="46">
        <f>Fama3!D53/100</f>
        <v>5.1200000000000002E-2</v>
      </c>
      <c r="AA57" s="46">
        <f>Fama3!E53/100</f>
        <v>0</v>
      </c>
      <c r="AB57">
        <v>1</v>
      </c>
    </row>
    <row r="58" spans="1:28">
      <c r="A58" s="3">
        <v>44439</v>
      </c>
      <c r="B58">
        <v>47.97269</v>
      </c>
      <c r="C58">
        <v>46.672530000000002</v>
      </c>
      <c r="D58">
        <v>82.313220000000001</v>
      </c>
      <c r="E58">
        <v>54.648530000000001</v>
      </c>
      <c r="F58">
        <v>19.823119999999999</v>
      </c>
      <c r="G58">
        <v>23.505880000000001</v>
      </c>
      <c r="H58">
        <v>68.5</v>
      </c>
      <c r="I58">
        <v>4.3600000000000003</v>
      </c>
      <c r="J58">
        <v>362.25641999999999</v>
      </c>
      <c r="K58">
        <v>7898.6108899999999</v>
      </c>
      <c r="L58" s="3">
        <f t="shared" si="9"/>
        <v>44439</v>
      </c>
      <c r="M58" s="46">
        <f t="shared" si="10"/>
        <v>-9.454154566868489E-3</v>
      </c>
      <c r="N58" s="46">
        <f t="shared" si="0"/>
        <v>-3.8645113051430702E-2</v>
      </c>
      <c r="O58" s="46">
        <f t="shared" si="1"/>
        <v>-3.6689224179547231E-2</v>
      </c>
      <c r="P58" s="46">
        <f t="shared" si="2"/>
        <v>-7.3291316887613034E-2</v>
      </c>
      <c r="Q58" s="46">
        <f t="shared" si="3"/>
        <v>2.4254264427853833E-2</v>
      </c>
      <c r="R58" s="46">
        <f t="shared" si="4"/>
        <v>0.14357578210746746</v>
      </c>
      <c r="S58" s="46">
        <f t="shared" si="5"/>
        <v>-7.36984448951995E-2</v>
      </c>
      <c r="T58" s="46">
        <f t="shared" si="6"/>
        <v>-2.7328499721137711E-2</v>
      </c>
      <c r="U58" s="46">
        <f t="shared" si="7"/>
        <v>-2.8768740811671689E-2</v>
      </c>
      <c r="V58" s="46">
        <f t="shared" si="7"/>
        <v>-4.6827788823446737E-2</v>
      </c>
      <c r="W58" s="46">
        <f t="shared" si="11"/>
        <v>3.8408784833460661E-3</v>
      </c>
      <c r="X58" s="46">
        <f>Fama3!B54/100</f>
        <v>2.9399999999999999E-2</v>
      </c>
      <c r="Y58" s="46">
        <f>Fama3!C54/100</f>
        <v>-3.2000000000000002E-3</v>
      </c>
      <c r="Z58" s="46">
        <f>Fama3!D54/100</f>
        <v>-2.3E-3</v>
      </c>
      <c r="AA58" s="46">
        <f>Fama3!E54/100</f>
        <v>0</v>
      </c>
      <c r="AB58">
        <v>1</v>
      </c>
    </row>
    <row r="59" spans="1:28">
      <c r="A59" s="3">
        <v>44407</v>
      </c>
      <c r="B59">
        <v>48.43056</v>
      </c>
      <c r="C59">
        <v>48.548699999999997</v>
      </c>
      <c r="D59">
        <v>85.448250000000002</v>
      </c>
      <c r="E59">
        <v>58.970559999999999</v>
      </c>
      <c r="F59">
        <v>19.35371</v>
      </c>
      <c r="G59">
        <v>20.55472</v>
      </c>
      <c r="H59">
        <v>73.95</v>
      </c>
      <c r="I59">
        <v>4.4824999999999999</v>
      </c>
      <c r="J59">
        <v>372.98678000000001</v>
      </c>
      <c r="K59">
        <v>8286.6566999999995</v>
      </c>
      <c r="L59" s="3">
        <f t="shared" si="9"/>
        <v>44407</v>
      </c>
      <c r="M59" s="46">
        <f t="shared" si="10"/>
        <v>-7.2436455066644756E-2</v>
      </c>
      <c r="N59" s="46">
        <f t="shared" si="0"/>
        <v>-8.7349479126719531E-2</v>
      </c>
      <c r="O59" s="46">
        <f t="shared" si="1"/>
        <v>-2.7973991259208408E-2</v>
      </c>
      <c r="P59" s="46">
        <f t="shared" si="2"/>
        <v>-0.1110348664884131</v>
      </c>
      <c r="Q59" s="46">
        <f t="shared" si="3"/>
        <v>-8.4784275115491359E-2</v>
      </c>
      <c r="R59" s="46">
        <f t="shared" si="4"/>
        <v>-0.11476550764184612</v>
      </c>
      <c r="S59" s="46">
        <f t="shared" si="5"/>
        <v>6.5332788893426308E-3</v>
      </c>
      <c r="T59" s="46">
        <f t="shared" si="6"/>
        <v>4.511541151783649E-2</v>
      </c>
      <c r="U59" s="46">
        <f t="shared" si="7"/>
        <v>-8.4395553961796321E-2</v>
      </c>
      <c r="V59" s="46">
        <f t="shared" si="7"/>
        <v>2.9980599057431556E-2</v>
      </c>
      <c r="W59" s="46">
        <f t="shared" si="11"/>
        <v>-8.5181623926335701E-2</v>
      </c>
      <c r="X59" s="46">
        <f>Fama3!B55/100</f>
        <v>1.34E-2</v>
      </c>
      <c r="Y59" s="46">
        <f>Fama3!C55/100</f>
        <v>-3.9300000000000002E-2</v>
      </c>
      <c r="Z59" s="46">
        <f>Fama3!D55/100</f>
        <v>-1.7899999999999999E-2</v>
      </c>
      <c r="AA59" s="46">
        <f>Fama3!E55/100</f>
        <v>0</v>
      </c>
      <c r="AB59">
        <v>1</v>
      </c>
    </row>
    <row r="60" spans="1:28">
      <c r="A60" s="3">
        <v>44377</v>
      </c>
      <c r="B60">
        <v>52.21266</v>
      </c>
      <c r="C60">
        <v>53.195279999999997</v>
      </c>
      <c r="D60">
        <v>87.90737</v>
      </c>
      <c r="E60">
        <v>66.336190000000002</v>
      </c>
      <c r="F60">
        <v>21.146609999999999</v>
      </c>
      <c r="G60">
        <v>23.219519999999999</v>
      </c>
      <c r="H60">
        <v>73.47</v>
      </c>
      <c r="I60">
        <v>4.2889999999999997</v>
      </c>
      <c r="J60">
        <v>407.36671999999999</v>
      </c>
      <c r="K60">
        <v>8045.44931</v>
      </c>
      <c r="L60" s="3">
        <f t="shared" si="9"/>
        <v>44377</v>
      </c>
      <c r="M60" s="46">
        <f t="shared" si="10"/>
        <v>9.2572663052564952E-2</v>
      </c>
      <c r="N60" s="46">
        <f t="shared" si="0"/>
        <v>8.0692208208544836E-2</v>
      </c>
      <c r="O60" s="46">
        <f t="shared" si="1"/>
        <v>9.1531355053906527E-3</v>
      </c>
      <c r="P60" s="46">
        <f t="shared" si="2"/>
        <v>3.8585982761676352E-2</v>
      </c>
      <c r="Q60" s="46">
        <f t="shared" si="3"/>
        <v>7.2437915971443889E-3</v>
      </c>
      <c r="R60" s="46">
        <f t="shared" si="4"/>
        <v>0.11188409350362782</v>
      </c>
      <c r="S60" s="46">
        <f t="shared" si="5"/>
        <v>0.10781061519903501</v>
      </c>
      <c r="T60" s="46">
        <f t="shared" si="6"/>
        <v>-8.3057188669161008E-2</v>
      </c>
      <c r="U60" s="46">
        <f t="shared" si="7"/>
        <v>4.5021506139592438E-2</v>
      </c>
      <c r="V60" s="46">
        <f t="shared" si="7"/>
        <v>2.3453291999374626E-2</v>
      </c>
      <c r="W60" s="46">
        <f t="shared" si="11"/>
        <v>4.9511842315276812E-2</v>
      </c>
      <c r="X60" s="46">
        <f>Fama3!B56/100</f>
        <v>2.7400000000000001E-2</v>
      </c>
      <c r="Y60" s="46">
        <f>Fama3!C56/100</f>
        <v>1.7000000000000001E-2</v>
      </c>
      <c r="Z60" s="46">
        <f>Fama3!D56/100</f>
        <v>-7.8600000000000003E-2</v>
      </c>
      <c r="AA60" s="46">
        <f>Fama3!E56/100</f>
        <v>0</v>
      </c>
      <c r="AB60">
        <v>1</v>
      </c>
    </row>
    <row r="61" spans="1:28">
      <c r="A61" s="3">
        <v>44344</v>
      </c>
      <c r="B61">
        <v>47.788730000000001</v>
      </c>
      <c r="C61">
        <v>49.22334</v>
      </c>
      <c r="D61">
        <v>87.110039999999998</v>
      </c>
      <c r="E61">
        <v>63.871639999999999</v>
      </c>
      <c r="F61">
        <v>20.994530000000001</v>
      </c>
      <c r="G61">
        <v>20.883040000000001</v>
      </c>
      <c r="H61">
        <v>66.319999999999993</v>
      </c>
      <c r="I61">
        <v>4.6775000000000002</v>
      </c>
      <c r="J61">
        <v>389.81659000000002</v>
      </c>
      <c r="K61">
        <v>7861.0810799999999</v>
      </c>
      <c r="L61" s="3">
        <f t="shared" si="9"/>
        <v>44344</v>
      </c>
      <c r="M61" s="46">
        <f t="shared" si="10"/>
        <v>9.8430391128841332E-2</v>
      </c>
      <c r="N61" s="46">
        <f t="shared" si="0"/>
        <v>3.4596953884109993E-2</v>
      </c>
      <c r="O61" s="46">
        <f t="shared" si="1"/>
        <v>1.9311801614937396E-2</v>
      </c>
      <c r="P61" s="46">
        <f t="shared" si="2"/>
        <v>9.098312871306069E-2</v>
      </c>
      <c r="Q61" s="46">
        <f t="shared" si="3"/>
        <v>5.4737028252714426E-2</v>
      </c>
      <c r="R61" s="46">
        <f t="shared" si="4"/>
        <v>0.13601345610066851</v>
      </c>
      <c r="S61" s="46">
        <f t="shared" si="5"/>
        <v>4.3095312991506596E-2</v>
      </c>
      <c r="T61" s="46">
        <f t="shared" si="6"/>
        <v>4.6888988361683204E-2</v>
      </c>
      <c r="U61" s="46">
        <f t="shared" si="7"/>
        <v>4.9020120199995354E-2</v>
      </c>
      <c r="V61" s="46">
        <f t="shared" si="7"/>
        <v>2.3005150965854648E-2</v>
      </c>
      <c r="W61" s="46">
        <f t="shared" si="11"/>
        <v>6.71284737130982E-2</v>
      </c>
      <c r="X61" s="46">
        <f>Fama3!B57/100</f>
        <v>3.0000000000000001E-3</v>
      </c>
      <c r="Y61" s="46">
        <f>Fama3!C57/100</f>
        <v>-2E-3</v>
      </c>
      <c r="Z61" s="46">
        <f>Fama3!D57/100</f>
        <v>7.0400000000000004E-2</v>
      </c>
      <c r="AA61" s="46">
        <f>Fama3!E57/100</f>
        <v>0</v>
      </c>
      <c r="AB61">
        <v>1</v>
      </c>
    </row>
    <row r="62" spans="1:28">
      <c r="A62" s="3">
        <v>44316</v>
      </c>
      <c r="B62">
        <v>43.50638</v>
      </c>
      <c r="C62">
        <v>47.577309999999997</v>
      </c>
      <c r="D62">
        <v>85.45966</v>
      </c>
      <c r="E62">
        <v>58.545029999999997</v>
      </c>
      <c r="F62">
        <v>19.904990000000002</v>
      </c>
      <c r="G62">
        <v>18.382739999999998</v>
      </c>
      <c r="H62">
        <v>63.58</v>
      </c>
      <c r="I62">
        <v>4.468</v>
      </c>
      <c r="J62">
        <v>371.60068000000001</v>
      </c>
      <c r="K62">
        <v>7684.3025399999997</v>
      </c>
      <c r="L62" s="3">
        <f t="shared" si="9"/>
        <v>44316</v>
      </c>
      <c r="M62" s="46">
        <f t="shared" si="10"/>
        <v>-3.4547908471698197E-2</v>
      </c>
      <c r="N62" s="46">
        <f t="shared" si="0"/>
        <v>2.5255288562757716E-2</v>
      </c>
      <c r="O62" s="46">
        <f t="shared" si="1"/>
        <v>-1.641373306425975E-2</v>
      </c>
      <c r="P62" s="46">
        <f t="shared" si="2"/>
        <v>2.0986141835820815E-2</v>
      </c>
      <c r="Q62" s="46">
        <f t="shared" si="3"/>
        <v>3.3264864253170545E-2</v>
      </c>
      <c r="R62" s="46">
        <f t="shared" si="4"/>
        <v>7.0023096946639329E-2</v>
      </c>
      <c r="S62" s="46">
        <f t="shared" si="5"/>
        <v>7.4712643678160884E-2</v>
      </c>
      <c r="T62" s="46">
        <f t="shared" si="6"/>
        <v>0.11825804029533238</v>
      </c>
      <c r="U62" s="46">
        <f t="shared" si="7"/>
        <v>4.6338516434276666E-3</v>
      </c>
      <c r="V62" s="46">
        <f t="shared" si="7"/>
        <v>6.5344831542428761E-3</v>
      </c>
      <c r="W62" s="46">
        <f t="shared" si="11"/>
        <v>2.6623131706825731E-2</v>
      </c>
      <c r="X62" s="46">
        <f>Fama3!B58/100</f>
        <v>4.9500000000000002E-2</v>
      </c>
      <c r="Y62" s="46">
        <f>Fama3!C58/100</f>
        <v>-3.1899999999999998E-2</v>
      </c>
      <c r="Z62" s="46">
        <f>Fama3!D58/100</f>
        <v>-1.0200000000000001E-2</v>
      </c>
      <c r="AA62" s="46">
        <f>Fama3!E58/100</f>
        <v>0</v>
      </c>
      <c r="AB62">
        <v>1</v>
      </c>
    </row>
    <row r="63" spans="1:28">
      <c r="A63" s="3">
        <v>44286</v>
      </c>
      <c r="B63">
        <v>45.063220000000001</v>
      </c>
      <c r="C63">
        <v>46.405329999999999</v>
      </c>
      <c r="D63">
        <v>86.885779999999997</v>
      </c>
      <c r="E63">
        <v>57.341650000000001</v>
      </c>
      <c r="F63">
        <v>19.26417</v>
      </c>
      <c r="G63">
        <v>17.179760000000002</v>
      </c>
      <c r="H63">
        <v>59.16</v>
      </c>
      <c r="I63">
        <v>3.9954999999999998</v>
      </c>
      <c r="J63">
        <v>369.88668000000001</v>
      </c>
      <c r="K63">
        <v>7634.4155799999999</v>
      </c>
      <c r="L63" s="3">
        <f t="shared" si="9"/>
        <v>44286</v>
      </c>
      <c r="M63" s="46">
        <f t="shared" si="10"/>
        <v>1.8458178961459293E-2</v>
      </c>
      <c r="N63" s="46">
        <f t="shared" si="0"/>
        <v>2.6852880389805156E-2</v>
      </c>
      <c r="O63" s="46">
        <f t="shared" si="1"/>
        <v>4.7900003606137664E-2</v>
      </c>
      <c r="P63" s="46">
        <f t="shared" si="2"/>
        <v>0.12345106241831272</v>
      </c>
      <c r="Q63" s="46">
        <f t="shared" si="3"/>
        <v>-2.4581029886638905E-3</v>
      </c>
      <c r="R63" s="46">
        <f t="shared" si="4"/>
        <v>2.6894491393212983E-2</v>
      </c>
      <c r="S63" s="46">
        <f t="shared" si="5"/>
        <v>-3.8048780487804912E-2</v>
      </c>
      <c r="T63" s="46">
        <f t="shared" si="6"/>
        <v>-2.3701893708002575E-2</v>
      </c>
      <c r="U63" s="46">
        <f t="shared" si="7"/>
        <v>2.6920814335609E-2</v>
      </c>
      <c r="V63" s="46">
        <f t="shared" si="7"/>
        <v>5.3085846562554773E-2</v>
      </c>
      <c r="W63" s="46">
        <f t="shared" si="11"/>
        <v>4.4528066963760923E-2</v>
      </c>
      <c r="X63" s="46">
        <f>Fama3!B59/100</f>
        <v>3.1600000000000003E-2</v>
      </c>
      <c r="Y63" s="46">
        <f>Fama3!C59/100</f>
        <v>-2.3300000000000001E-2</v>
      </c>
      <c r="Z63" s="46">
        <f>Fama3!D59/100</f>
        <v>7.3499999999999996E-2</v>
      </c>
      <c r="AA63" s="46">
        <f>Fama3!E59/100</f>
        <v>0</v>
      </c>
      <c r="AB63">
        <v>1</v>
      </c>
    </row>
    <row r="64" spans="1:28">
      <c r="A64" s="3">
        <v>44253</v>
      </c>
      <c r="B64">
        <v>44.246510000000001</v>
      </c>
      <c r="C64">
        <v>45.191800000000001</v>
      </c>
      <c r="D64">
        <v>82.914190000000005</v>
      </c>
      <c r="E64">
        <v>51.04063</v>
      </c>
      <c r="F64">
        <v>19.311640000000001</v>
      </c>
      <c r="G64">
        <v>16.72982</v>
      </c>
      <c r="H64">
        <v>61.5</v>
      </c>
      <c r="I64">
        <v>4.0925000000000002</v>
      </c>
      <c r="J64">
        <v>360.19006999999999</v>
      </c>
      <c r="K64">
        <v>7249.5662199999997</v>
      </c>
      <c r="L64" s="3">
        <f t="shared" si="9"/>
        <v>44253</v>
      </c>
      <c r="M64" s="46">
        <f t="shared" si="10"/>
        <v>0.31120817286435476</v>
      </c>
      <c r="N64" s="46">
        <f t="shared" si="0"/>
        <v>0.23312501927107454</v>
      </c>
      <c r="O64" s="46">
        <f t="shared" si="1"/>
        <v>0.19029981234093762</v>
      </c>
      <c r="P64" s="46">
        <f t="shared" si="2"/>
        <v>0.26687587400697654</v>
      </c>
      <c r="Q64" s="46">
        <f t="shared" si="3"/>
        <v>0.11319499606293304</v>
      </c>
      <c r="R64" s="46">
        <f t="shared" si="4"/>
        <v>0.30862741263664284</v>
      </c>
      <c r="S64" s="46">
        <f t="shared" si="5"/>
        <v>0.17816091954022983</v>
      </c>
      <c r="T64" s="46">
        <f t="shared" si="6"/>
        <v>0.15087176602924646</v>
      </c>
      <c r="U64" s="46">
        <f t="shared" si="7"/>
        <v>0.2147435007829106</v>
      </c>
      <c r="V64" s="46">
        <f t="shared" si="7"/>
        <v>4.3388582903555406E-2</v>
      </c>
      <c r="W64" s="46">
        <f t="shared" si="11"/>
        <v>0.22242462286371292</v>
      </c>
      <c r="X64" s="46">
        <f>Fama3!B60/100</f>
        <v>2.81E-2</v>
      </c>
      <c r="Y64" s="46">
        <f>Fama3!C60/100</f>
        <v>2.0199999999999999E-2</v>
      </c>
      <c r="Z64" s="46">
        <f>Fama3!D60/100</f>
        <v>7.2000000000000008E-2</v>
      </c>
      <c r="AA64" s="46">
        <f>Fama3!E60/100</f>
        <v>0</v>
      </c>
      <c r="AB64">
        <v>1</v>
      </c>
    </row>
    <row r="65" spans="1:28">
      <c r="A65" s="3">
        <v>44225</v>
      </c>
      <c r="B65">
        <v>33.744840000000003</v>
      </c>
      <c r="C65">
        <v>36.64819</v>
      </c>
      <c r="D65">
        <v>69.658240000000006</v>
      </c>
      <c r="E65">
        <v>40.288580000000003</v>
      </c>
      <c r="F65">
        <v>17.347940000000001</v>
      </c>
      <c r="G65">
        <v>12.78425</v>
      </c>
      <c r="H65">
        <v>52.2</v>
      </c>
      <c r="I65">
        <v>3.556</v>
      </c>
      <c r="J65">
        <v>296.51533000000001</v>
      </c>
      <c r="K65">
        <v>6948.0980900000004</v>
      </c>
      <c r="L65" s="3">
        <f t="shared" si="9"/>
        <v>44225</v>
      </c>
      <c r="M65" s="46">
        <f t="shared" si="10"/>
        <v>1.0002634145647171E-3</v>
      </c>
      <c r="N65" s="46">
        <f t="shared" si="0"/>
        <v>8.7821672733835232E-2</v>
      </c>
      <c r="O65" s="46">
        <f t="shared" si="1"/>
        <v>8.881013193559939E-3</v>
      </c>
      <c r="P65" s="46">
        <f t="shared" si="2"/>
        <v>2.8233389897946326E-2</v>
      </c>
      <c r="Q65" s="46">
        <f t="shared" si="3"/>
        <v>8.2845994773009357E-2</v>
      </c>
      <c r="R65" s="46">
        <f t="shared" si="4"/>
        <v>4.1112724471289663E-2</v>
      </c>
      <c r="S65" s="46">
        <f t="shared" si="5"/>
        <v>7.5845012366034581E-2</v>
      </c>
      <c r="T65" s="46">
        <f t="shared" si="6"/>
        <v>1.0514350667803374E-2</v>
      </c>
      <c r="U65" s="46">
        <f t="shared" si="7"/>
        <v>3.6254558061154407E-2</v>
      </c>
      <c r="V65" s="46">
        <f t="shared" si="7"/>
        <v>2.7129436030761456E-2</v>
      </c>
      <c r="W65" s="46">
        <f t="shared" si="11"/>
        <v>4.9778959013928106E-2</v>
      </c>
      <c r="X65" s="46">
        <f>Fama3!B61/100</f>
        <v>-7.000000000000001E-4</v>
      </c>
      <c r="Y65" s="46">
        <f>Fama3!C61/100</f>
        <v>7.1399999999999991E-2</v>
      </c>
      <c r="Z65" s="46">
        <f>Fama3!D61/100</f>
        <v>3.2199999999999999E-2</v>
      </c>
      <c r="AA65" s="46">
        <f>Fama3!E61/100</f>
        <v>0</v>
      </c>
      <c r="AB65">
        <v>1</v>
      </c>
    </row>
    <row r="66" spans="1:28">
      <c r="A66" s="3">
        <v>44196</v>
      </c>
      <c r="B66">
        <v>33.711120000000001</v>
      </c>
      <c r="C66">
        <v>33.689520000000002</v>
      </c>
      <c r="D66">
        <v>69.045050000000003</v>
      </c>
      <c r="E66">
        <v>39.18233</v>
      </c>
      <c r="F66">
        <v>16.020689999999998</v>
      </c>
      <c r="G66">
        <v>12.27941</v>
      </c>
      <c r="H66">
        <v>48.52</v>
      </c>
      <c r="I66">
        <v>3.5190000000000001</v>
      </c>
      <c r="J66">
        <v>286.14139999999998</v>
      </c>
      <c r="K66">
        <v>6764.57888</v>
      </c>
      <c r="L66" s="3">
        <f t="shared" si="9"/>
        <v>44196</v>
      </c>
      <c r="M66" s="46">
        <f t="shared" si="10"/>
        <v>1.0869408767493871E-2</v>
      </c>
      <c r="N66" s="46">
        <f t="shared" si="0"/>
        <v>8.1038273599956856E-2</v>
      </c>
      <c r="O66" s="46">
        <f t="shared" si="1"/>
        <v>-3.1314563198874934E-2</v>
      </c>
      <c r="P66" s="46">
        <f t="shared" si="2"/>
        <v>6.3779826417094121E-2</v>
      </c>
      <c r="Q66" s="46">
        <f t="shared" si="3"/>
        <v>4.9080031798459434E-2</v>
      </c>
      <c r="R66" s="46">
        <f t="shared" si="4"/>
        <v>0.13806145827154648</v>
      </c>
      <c r="S66" s="46">
        <f t="shared" si="5"/>
        <v>7.0136744596382972E-2</v>
      </c>
      <c r="T66" s="46">
        <f t="shared" si="6"/>
        <v>2.8796959508843756E-2</v>
      </c>
      <c r="U66" s="46">
        <f t="shared" si="7"/>
        <v>4.2720578562419842E-2</v>
      </c>
      <c r="V66" s="46">
        <f t="shared" si="7"/>
        <v>-1.04080482202632E-2</v>
      </c>
      <c r="W66" s="46">
        <f t="shared" si="11"/>
        <v>6.0129005377636394E-2</v>
      </c>
      <c r="X66" s="46">
        <f>Fama3!B62/100</f>
        <v>4.6300000000000001E-2</v>
      </c>
      <c r="Y66" s="46">
        <f>Fama3!C62/100</f>
        <v>5.0099999999999999E-2</v>
      </c>
      <c r="Z66" s="46">
        <f>Fama3!D62/100</f>
        <v>-1.6799999999999999E-2</v>
      </c>
      <c r="AA66" s="46">
        <f>Fama3!E62/100</f>
        <v>1E-4</v>
      </c>
      <c r="AB66">
        <v>1</v>
      </c>
    </row>
    <row r="67" spans="1:28">
      <c r="A67" s="3">
        <v>44165</v>
      </c>
      <c r="B67">
        <v>33.348640000000003</v>
      </c>
      <c r="C67">
        <v>31.16404</v>
      </c>
      <c r="D67">
        <v>71.277060000000006</v>
      </c>
      <c r="E67">
        <v>36.833120000000001</v>
      </c>
      <c r="F67">
        <v>15.271179999999999</v>
      </c>
      <c r="G67">
        <v>10.789759999999999</v>
      </c>
      <c r="H67">
        <v>45.34</v>
      </c>
      <c r="I67">
        <v>3.4205000000000001</v>
      </c>
      <c r="J67">
        <v>274.41809999999998</v>
      </c>
      <c r="K67">
        <v>6835.7254400000002</v>
      </c>
      <c r="L67" s="3">
        <f t="shared" si="9"/>
        <v>44165</v>
      </c>
      <c r="M67" s="46">
        <f t="shared" si="10"/>
        <v>0</v>
      </c>
      <c r="N67" s="46">
        <f t="shared" si="0"/>
        <v>0</v>
      </c>
      <c r="O67" s="46">
        <f t="shared" si="1"/>
        <v>0</v>
      </c>
      <c r="P67" s="46">
        <f t="shared" si="2"/>
        <v>0</v>
      </c>
      <c r="Q67" s="46">
        <f t="shared" si="3"/>
        <v>0</v>
      </c>
      <c r="R67" s="46">
        <f t="shared" si="4"/>
        <v>0</v>
      </c>
      <c r="S67" s="46">
        <f t="shared" si="5"/>
        <v>0</v>
      </c>
      <c r="T67" s="46">
        <f t="shared" si="6"/>
        <v>0</v>
      </c>
      <c r="U67" s="46">
        <f t="shared" si="7"/>
        <v>0</v>
      </c>
      <c r="V67" s="46">
        <f t="shared" si="7"/>
        <v>3.8049805835205008E-2</v>
      </c>
      <c r="W67" s="46">
        <f t="shared" si="11"/>
        <v>0</v>
      </c>
      <c r="X67" s="46">
        <f>Fama3!B63/100</f>
        <v>0.1245</v>
      </c>
      <c r="Y67" s="46">
        <f>Fama3!C63/100</f>
        <v>5.8099999999999999E-2</v>
      </c>
      <c r="Z67" s="46">
        <f>Fama3!D63/100</f>
        <v>2.0899999999999998E-2</v>
      </c>
      <c r="AA67" s="46">
        <f>Fama3!E63/100</f>
        <v>1E-4</v>
      </c>
      <c r="AB67">
        <v>1</v>
      </c>
    </row>
    <row r="68" spans="1:28">
      <c r="A68" s="3">
        <v>44165</v>
      </c>
      <c r="B68">
        <v>33.348640000000003</v>
      </c>
      <c r="C68">
        <v>31.16404</v>
      </c>
      <c r="D68">
        <v>71.277060000000006</v>
      </c>
      <c r="E68">
        <v>36.833120000000001</v>
      </c>
      <c r="F68">
        <v>15.271179999999999</v>
      </c>
      <c r="G68">
        <v>10.789759999999999</v>
      </c>
      <c r="H68">
        <v>45.34</v>
      </c>
      <c r="I68">
        <v>3.4205000000000001</v>
      </c>
      <c r="J68">
        <v>274.41809999999998</v>
      </c>
      <c r="K68">
        <v>6585.1613299999999</v>
      </c>
      <c r="L68" s="3">
        <f t="shared" si="9"/>
        <v>44165</v>
      </c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</row>
    <row r="69" spans="1:28">
      <c r="L69" s="3"/>
      <c r="W69" s="46"/>
      <c r="X69" s="46"/>
      <c r="Y69" s="46"/>
      <c r="Z69" s="46"/>
      <c r="AA69" s="46"/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3530-4C88-4975-BADE-8DCF1DFA2500}">
  <dimension ref="A1:J382"/>
  <sheetViews>
    <sheetView topLeftCell="A176" workbookViewId="0">
      <selection activeCell="E395" sqref="E395"/>
    </sheetView>
  </sheetViews>
  <sheetFormatPr defaultRowHeight="14"/>
  <cols>
    <col min="1" max="1" width="17.83203125" customWidth="1"/>
    <col min="2" max="2" width="19.75" customWidth="1"/>
    <col min="3" max="3" width="11.75" bestFit="1" customWidth="1"/>
    <col min="4" max="4" width="11.75" customWidth="1"/>
    <col min="5" max="5" width="16.83203125" customWidth="1"/>
    <col min="6" max="6" width="12.33203125" bestFit="1" customWidth="1"/>
    <col min="7" max="7" width="14.75" customWidth="1"/>
    <col min="8" max="8" width="16" bestFit="1" customWidth="1"/>
  </cols>
  <sheetData>
    <row r="1" spans="1:6" ht="15.5">
      <c r="A1" s="78" t="s">
        <v>471</v>
      </c>
    </row>
    <row r="2" spans="1:6">
      <c r="B2" t="s">
        <v>464</v>
      </c>
      <c r="C2" t="s">
        <v>492</v>
      </c>
      <c r="D2" t="s">
        <v>493</v>
      </c>
      <c r="E2" t="s">
        <v>494</v>
      </c>
      <c r="F2" t="s">
        <v>495</v>
      </c>
    </row>
    <row r="3" spans="1:6">
      <c r="A3" t="s">
        <v>3</v>
      </c>
      <c r="B3">
        <v>1.9E-2</v>
      </c>
      <c r="C3">
        <v>0.66400000000000003</v>
      </c>
      <c r="D3">
        <v>2.1000000000000001E-2</v>
      </c>
      <c r="E3">
        <v>2.1000000000000001E-2</v>
      </c>
      <c r="F3">
        <v>7.2999999999999995E-2</v>
      </c>
    </row>
    <row r="4" spans="1:6">
      <c r="A4" t="s">
        <v>7</v>
      </c>
      <c r="B4">
        <v>2.1000000000000001E-2</v>
      </c>
      <c r="C4">
        <v>0.52200000000000002</v>
      </c>
      <c r="D4">
        <v>0.02</v>
      </c>
      <c r="E4">
        <v>0.02</v>
      </c>
      <c r="F4">
        <v>7.4999999999999997E-2</v>
      </c>
    </row>
    <row r="5" spans="1:6">
      <c r="A5" t="s">
        <v>8</v>
      </c>
      <c r="B5">
        <v>1.0999999999999999E-2</v>
      </c>
      <c r="C5">
        <v>0.83599999999999997</v>
      </c>
      <c r="D5">
        <v>0</v>
      </c>
      <c r="E5">
        <v>0</v>
      </c>
      <c r="F5">
        <v>0.2</v>
      </c>
    </row>
    <row r="6" spans="1:6">
      <c r="A6" t="s">
        <v>9</v>
      </c>
      <c r="B6">
        <v>0.02</v>
      </c>
      <c r="C6">
        <v>0.76700000000000002</v>
      </c>
      <c r="D6">
        <v>6.0000000000000001E-3</v>
      </c>
      <c r="E6">
        <v>6.0000000000000001E-3</v>
      </c>
      <c r="F6">
        <v>0.106</v>
      </c>
    </row>
    <row r="7" spans="1:6">
      <c r="A7" t="s">
        <v>10</v>
      </c>
      <c r="B7">
        <v>1.2999999999999999E-2</v>
      </c>
      <c r="C7">
        <v>0.56000000000000005</v>
      </c>
      <c r="D7">
        <v>1.0999999999999999E-2</v>
      </c>
      <c r="E7">
        <v>1.0999999999999999E-2</v>
      </c>
      <c r="F7">
        <v>0.09</v>
      </c>
    </row>
    <row r="8" spans="1:6">
      <c r="A8" t="s">
        <v>389</v>
      </c>
      <c r="B8">
        <v>2.1999999999999999E-2</v>
      </c>
      <c r="C8">
        <v>1.135</v>
      </c>
      <c r="D8">
        <v>2E-3</v>
      </c>
      <c r="E8">
        <v>2E-3</v>
      </c>
      <c r="F8">
        <v>0.14399999999999999</v>
      </c>
    </row>
    <row r="9" spans="1:6">
      <c r="A9" t="s">
        <v>14</v>
      </c>
      <c r="B9">
        <v>7.0000000000000001E-3</v>
      </c>
      <c r="C9">
        <v>0.42299999999999999</v>
      </c>
      <c r="D9">
        <v>0.09</v>
      </c>
      <c r="E9">
        <v>0.09</v>
      </c>
      <c r="F9">
        <v>3.2000000000000001E-2</v>
      </c>
    </row>
    <row r="10" spans="1:6">
      <c r="A10" t="s">
        <v>27</v>
      </c>
      <c r="B10">
        <v>5.0000000000000001E-3</v>
      </c>
      <c r="C10">
        <v>0.46300000000000002</v>
      </c>
      <c r="D10">
        <v>8.9999999999999993E-3</v>
      </c>
      <c r="E10">
        <v>8.9999999999999993E-3</v>
      </c>
      <c r="F10">
        <v>9.7000000000000003E-2</v>
      </c>
    </row>
    <row r="11" spans="1:6">
      <c r="A11" t="s">
        <v>383</v>
      </c>
      <c r="B11">
        <v>1.2999999999999999E-2</v>
      </c>
      <c r="C11">
        <v>0.75</v>
      </c>
      <c r="D11">
        <v>1E-3</v>
      </c>
      <c r="E11">
        <v>1E-3</v>
      </c>
      <c r="F11">
        <v>0.17100000000000001</v>
      </c>
    </row>
    <row r="12" spans="1:6">
      <c r="A12" t="s">
        <v>384</v>
      </c>
      <c r="B12">
        <v>2E-3</v>
      </c>
      <c r="C12">
        <v>0.96299999999999997</v>
      </c>
      <c r="D12">
        <v>0</v>
      </c>
      <c r="E12">
        <v>0</v>
      </c>
      <c r="F12">
        <v>0.98499999999999999</v>
      </c>
    </row>
    <row r="13" spans="1:6">
      <c r="A13" t="s">
        <v>403</v>
      </c>
      <c r="B13">
        <v>1.7000000000000001E-2</v>
      </c>
      <c r="C13">
        <v>0.76400000000000001</v>
      </c>
      <c r="D13">
        <v>1E-3</v>
      </c>
      <c r="E13">
        <v>1E-3</v>
      </c>
      <c r="F13">
        <v>0.14899999999999999</v>
      </c>
    </row>
    <row r="16" spans="1:6" ht="15.5">
      <c r="A16" s="78" t="s">
        <v>472</v>
      </c>
    </row>
    <row r="17" spans="1:9">
      <c r="B17" t="s">
        <v>464</v>
      </c>
      <c r="C17" t="s">
        <v>492</v>
      </c>
      <c r="D17" t="s">
        <v>474</v>
      </c>
      <c r="E17" t="s">
        <v>475</v>
      </c>
      <c r="F17" t="s">
        <v>493</v>
      </c>
      <c r="G17" t="s">
        <v>494</v>
      </c>
      <c r="H17" t="s">
        <v>495</v>
      </c>
    </row>
    <row r="18" spans="1:9">
      <c r="A18" t="s">
        <v>3</v>
      </c>
      <c r="B18">
        <v>7.0000000000000001E-3</v>
      </c>
      <c r="C18">
        <v>0.86799999999999999</v>
      </c>
      <c r="D18">
        <v>-8.7999999999999995E-2</v>
      </c>
      <c r="E18">
        <v>1.3640000000000001</v>
      </c>
      <c r="F18">
        <v>1E-3</v>
      </c>
      <c r="G18">
        <v>6.0000000000000001E-3</v>
      </c>
      <c r="H18">
        <v>0.35099999999999998</v>
      </c>
    </row>
    <row r="19" spans="1:9">
      <c r="A19" t="s">
        <v>7</v>
      </c>
      <c r="B19">
        <v>1.0999999999999999E-2</v>
      </c>
      <c r="C19">
        <v>0.70799999999999996</v>
      </c>
      <c r="D19">
        <v>-0.17</v>
      </c>
      <c r="E19">
        <v>1.113</v>
      </c>
      <c r="F19">
        <v>0</v>
      </c>
      <c r="G19">
        <v>0</v>
      </c>
      <c r="H19">
        <v>0.38300000000000001</v>
      </c>
    </row>
    <row r="20" spans="1:9">
      <c r="A20" t="s">
        <v>8</v>
      </c>
      <c r="B20">
        <v>1E-3</v>
      </c>
      <c r="C20">
        <v>1.0169999999999999</v>
      </c>
      <c r="D20">
        <v>-0.13300000000000001</v>
      </c>
      <c r="E20">
        <v>1.125</v>
      </c>
      <c r="F20">
        <v>0</v>
      </c>
      <c r="G20">
        <v>0</v>
      </c>
      <c r="H20">
        <v>0.49099999999999999</v>
      </c>
    </row>
    <row r="21" spans="1:9">
      <c r="A21" t="s">
        <v>9</v>
      </c>
      <c r="B21">
        <v>6.0000000000000001E-3</v>
      </c>
      <c r="C21">
        <v>1.006</v>
      </c>
      <c r="D21">
        <v>-0.14699999999999999</v>
      </c>
      <c r="E21">
        <v>1.536</v>
      </c>
      <c r="F21">
        <v>0</v>
      </c>
      <c r="G21">
        <v>0</v>
      </c>
      <c r="H21">
        <v>0.47699999999999998</v>
      </c>
    </row>
    <row r="22" spans="1:9">
      <c r="A22" t="s">
        <v>10</v>
      </c>
      <c r="B22">
        <v>3.0000000000000001E-3</v>
      </c>
      <c r="C22">
        <v>0.73</v>
      </c>
      <c r="D22">
        <v>-0.13600000000000001</v>
      </c>
      <c r="E22">
        <v>1.048</v>
      </c>
      <c r="F22">
        <v>0</v>
      </c>
      <c r="G22">
        <v>0</v>
      </c>
      <c r="H22">
        <v>0.36599999999999999</v>
      </c>
    </row>
    <row r="23" spans="1:9">
      <c r="A23" t="s">
        <v>389</v>
      </c>
      <c r="B23">
        <v>8.9999999999999993E-3</v>
      </c>
      <c r="C23">
        <v>1.3009999999999999</v>
      </c>
      <c r="D23">
        <v>0.33200000000000002</v>
      </c>
      <c r="E23">
        <v>1.71</v>
      </c>
      <c r="F23">
        <v>0</v>
      </c>
      <c r="G23">
        <v>1E-3</v>
      </c>
      <c r="H23">
        <v>0.42599999999999999</v>
      </c>
    </row>
    <row r="24" spans="1:9">
      <c r="A24" t="s">
        <v>14</v>
      </c>
      <c r="B24">
        <v>-1E-3</v>
      </c>
      <c r="C24">
        <v>0.58299999999999996</v>
      </c>
      <c r="D24">
        <v>-0.26800000000000002</v>
      </c>
      <c r="E24">
        <v>0.77500000000000002</v>
      </c>
      <c r="F24">
        <v>2.1000000000000001E-2</v>
      </c>
      <c r="G24">
        <v>2.1000000000000001E-2</v>
      </c>
      <c r="H24">
        <v>0.13800000000000001</v>
      </c>
    </row>
    <row r="25" spans="1:9">
      <c r="A25" t="s">
        <v>27</v>
      </c>
      <c r="B25">
        <v>0</v>
      </c>
      <c r="C25">
        <v>0.57799999999999996</v>
      </c>
      <c r="D25">
        <v>-0.32600000000000001</v>
      </c>
      <c r="E25">
        <v>0.36299999999999999</v>
      </c>
      <c r="F25">
        <v>2E-3</v>
      </c>
      <c r="G25">
        <v>2E-3</v>
      </c>
      <c r="H25">
        <v>0.14099999999999999</v>
      </c>
    </row>
    <row r="26" spans="1:9">
      <c r="A26" t="s">
        <v>383</v>
      </c>
      <c r="B26">
        <v>3.0000000000000001E-3</v>
      </c>
      <c r="C26">
        <v>0.93700000000000006</v>
      </c>
      <c r="D26">
        <v>-0.11799999999999999</v>
      </c>
      <c r="E26">
        <v>1.194</v>
      </c>
      <c r="F26">
        <v>0</v>
      </c>
      <c r="G26">
        <v>0</v>
      </c>
      <c r="H26">
        <v>0.53</v>
      </c>
    </row>
    <row r="27" spans="1:9">
      <c r="A27" t="s">
        <v>384</v>
      </c>
      <c r="B27">
        <v>1E-3</v>
      </c>
      <c r="C27">
        <v>0.995</v>
      </c>
      <c r="D27">
        <v>-0.154</v>
      </c>
      <c r="E27">
        <v>6.0000000000000001E-3</v>
      </c>
      <c r="F27">
        <v>0</v>
      </c>
      <c r="G27">
        <v>0</v>
      </c>
      <c r="H27">
        <v>0.995</v>
      </c>
    </row>
    <row r="28" spans="1:9">
      <c r="A28" t="s">
        <v>403</v>
      </c>
      <c r="B28">
        <v>6.0000000000000001E-3</v>
      </c>
      <c r="C28">
        <v>0.95199999999999996</v>
      </c>
      <c r="D28">
        <v>-5.0999999999999997E-2</v>
      </c>
      <c r="E28">
        <v>1.306</v>
      </c>
      <c r="F28">
        <v>0</v>
      </c>
      <c r="G28">
        <v>0</v>
      </c>
      <c r="H28">
        <v>0.51700000000000002</v>
      </c>
    </row>
    <row r="31" spans="1:9" ht="15.5">
      <c r="A31" s="78" t="s">
        <v>473</v>
      </c>
    </row>
    <row r="32" spans="1:9">
      <c r="B32" t="s">
        <v>464</v>
      </c>
      <c r="C32" t="s">
        <v>492</v>
      </c>
      <c r="D32" t="s">
        <v>474</v>
      </c>
      <c r="E32" t="s">
        <v>475</v>
      </c>
      <c r="F32" t="s">
        <v>496</v>
      </c>
      <c r="G32" t="s">
        <v>493</v>
      </c>
      <c r="H32" t="s">
        <v>494</v>
      </c>
      <c r="I32" t="s">
        <v>495</v>
      </c>
    </row>
    <row r="33" spans="1:9">
      <c r="A33" t="s">
        <v>3</v>
      </c>
      <c r="B33">
        <v>2E-3</v>
      </c>
      <c r="C33">
        <v>0.83799999999999997</v>
      </c>
      <c r="D33">
        <v>-0.124</v>
      </c>
      <c r="E33">
        <v>1.329</v>
      </c>
      <c r="F33">
        <v>0.02</v>
      </c>
      <c r="G33">
        <v>2E-3</v>
      </c>
      <c r="H33">
        <v>8.0000000000000002E-3</v>
      </c>
      <c r="I33">
        <v>0.34599999999999997</v>
      </c>
    </row>
    <row r="34" spans="1:9">
      <c r="A34" t="s">
        <v>7</v>
      </c>
      <c r="B34">
        <v>0.01</v>
      </c>
      <c r="C34">
        <v>0.70399999999999996</v>
      </c>
      <c r="D34">
        <v>-0.17599999999999999</v>
      </c>
      <c r="E34">
        <v>1.1080000000000001</v>
      </c>
      <c r="F34">
        <v>3.0000000000000001E-3</v>
      </c>
      <c r="G34">
        <v>1E-3</v>
      </c>
      <c r="H34">
        <v>0</v>
      </c>
      <c r="I34">
        <v>0.372</v>
      </c>
    </row>
    <row r="35" spans="1:9">
      <c r="A35" t="s">
        <v>8</v>
      </c>
      <c r="B35">
        <v>2E-3</v>
      </c>
      <c r="C35">
        <v>1.024</v>
      </c>
      <c r="D35">
        <v>-0.124</v>
      </c>
      <c r="E35">
        <v>1.1339999999999999</v>
      </c>
      <c r="F35">
        <v>-5.0000000000000001E-3</v>
      </c>
      <c r="G35">
        <v>0</v>
      </c>
      <c r="H35">
        <v>0</v>
      </c>
      <c r="I35">
        <v>0.48299999999999998</v>
      </c>
    </row>
    <row r="36" spans="1:9">
      <c r="A36" t="s">
        <v>9</v>
      </c>
      <c r="B36">
        <v>1E-3</v>
      </c>
      <c r="C36">
        <v>0.96899999999999997</v>
      </c>
      <c r="D36">
        <v>-0.191</v>
      </c>
      <c r="E36">
        <v>1.4930000000000001</v>
      </c>
      <c r="F36">
        <v>2.5000000000000001E-2</v>
      </c>
      <c r="G36">
        <v>0</v>
      </c>
      <c r="H36">
        <v>0</v>
      </c>
      <c r="I36">
        <v>0.47799999999999998</v>
      </c>
    </row>
    <row r="37" spans="1:9">
      <c r="A37" t="s">
        <v>10</v>
      </c>
      <c r="B37">
        <v>4.0000000000000001E-3</v>
      </c>
      <c r="C37">
        <v>0.73299999999999998</v>
      </c>
      <c r="D37">
        <v>-0.13400000000000001</v>
      </c>
      <c r="E37">
        <v>1.0509999999999999</v>
      </c>
      <c r="F37">
        <v>-2E-3</v>
      </c>
      <c r="G37">
        <v>0</v>
      </c>
      <c r="H37">
        <v>0</v>
      </c>
      <c r="I37">
        <v>0.35399999999999998</v>
      </c>
    </row>
    <row r="38" spans="1:9">
      <c r="A38" t="s">
        <v>389</v>
      </c>
      <c r="B38">
        <v>-7.0000000000000001E-3</v>
      </c>
      <c r="C38">
        <v>1.198</v>
      </c>
      <c r="D38">
        <v>0.20799999999999999</v>
      </c>
      <c r="E38">
        <v>1.59</v>
      </c>
      <c r="F38">
        <v>7.0999999999999994E-2</v>
      </c>
      <c r="G38">
        <v>0</v>
      </c>
      <c r="H38">
        <v>1E-3</v>
      </c>
      <c r="I38">
        <v>0.46800000000000003</v>
      </c>
    </row>
    <row r="39" spans="1:9">
      <c r="A39" t="s">
        <v>14</v>
      </c>
      <c r="B39">
        <v>-8.9999999999999993E-3</v>
      </c>
      <c r="C39">
        <v>0.53100000000000003</v>
      </c>
      <c r="D39">
        <v>-0.33</v>
      </c>
      <c r="E39">
        <v>0.71499999999999997</v>
      </c>
      <c r="F39">
        <v>3.5000000000000003E-2</v>
      </c>
      <c r="G39">
        <v>3.5999999999999997E-2</v>
      </c>
      <c r="H39">
        <v>3.5999999999999997E-2</v>
      </c>
      <c r="I39">
        <v>0.151</v>
      </c>
    </row>
    <row r="40" spans="1:9">
      <c r="A40" t="s">
        <v>27</v>
      </c>
      <c r="B40">
        <v>-3.0000000000000001E-3</v>
      </c>
      <c r="C40">
        <v>0.55800000000000005</v>
      </c>
      <c r="D40">
        <v>-0.35099999999999998</v>
      </c>
      <c r="E40">
        <v>0.34</v>
      </c>
      <c r="F40">
        <v>1.4E-2</v>
      </c>
      <c r="G40">
        <v>3.0000000000000001E-3</v>
      </c>
      <c r="H40">
        <v>3.0000000000000001E-3</v>
      </c>
      <c r="I40">
        <v>0.13400000000000001</v>
      </c>
    </row>
    <row r="41" spans="1:9">
      <c r="A41" t="s">
        <v>383</v>
      </c>
      <c r="B41">
        <v>3.0000000000000001E-3</v>
      </c>
      <c r="C41">
        <v>0.93600000000000005</v>
      </c>
      <c r="D41">
        <v>-0.11899999999999999</v>
      </c>
      <c r="E41">
        <v>1.1930000000000001</v>
      </c>
      <c r="F41">
        <v>0</v>
      </c>
      <c r="G41">
        <v>0</v>
      </c>
      <c r="H41">
        <v>0</v>
      </c>
      <c r="I41">
        <v>0.52100000000000002</v>
      </c>
    </row>
    <row r="42" spans="1:9">
      <c r="A42" t="s">
        <v>384</v>
      </c>
      <c r="B42">
        <v>2E-3</v>
      </c>
      <c r="C42">
        <v>0.996</v>
      </c>
      <c r="D42">
        <v>-0.152</v>
      </c>
      <c r="E42">
        <v>8.0000000000000002E-3</v>
      </c>
      <c r="F42">
        <v>-1E-3</v>
      </c>
      <c r="G42">
        <v>0</v>
      </c>
      <c r="H42">
        <v>0</v>
      </c>
      <c r="I42">
        <v>0.995</v>
      </c>
    </row>
    <row r="43" spans="1:9">
      <c r="A43" t="s">
        <v>403</v>
      </c>
      <c r="B43">
        <v>2E-3</v>
      </c>
      <c r="C43">
        <v>0.92500000000000004</v>
      </c>
      <c r="D43">
        <v>-8.3000000000000004E-2</v>
      </c>
      <c r="E43">
        <v>1.2749999999999999</v>
      </c>
      <c r="F43">
        <v>1.7999999999999999E-2</v>
      </c>
      <c r="G43">
        <v>0</v>
      </c>
      <c r="H43">
        <v>0</v>
      </c>
      <c r="I43">
        <v>0.51700000000000002</v>
      </c>
    </row>
    <row r="48" spans="1:9" ht="17.5">
      <c r="A48" s="77" t="s">
        <v>476</v>
      </c>
    </row>
    <row r="49" spans="1:10">
      <c r="A49" t="s">
        <v>477</v>
      </c>
    </row>
    <row r="50" spans="1:10">
      <c r="A50" s="76" t="s">
        <v>516</v>
      </c>
    </row>
    <row r="51" spans="1:10">
      <c r="A51" t="s">
        <v>517</v>
      </c>
    </row>
    <row r="52" spans="1:10">
      <c r="A52" t="s">
        <v>518</v>
      </c>
    </row>
    <row r="54" spans="1:10" ht="16.5">
      <c r="A54" s="79" t="s">
        <v>497</v>
      </c>
      <c r="B54" s="80"/>
      <c r="C54" s="80"/>
      <c r="D54" s="80"/>
      <c r="E54" s="80"/>
      <c r="F54" s="80"/>
      <c r="G54" s="80"/>
      <c r="H54" s="80"/>
      <c r="I54" s="80"/>
      <c r="J54" s="80"/>
    </row>
    <row r="56" spans="1:10">
      <c r="A56" s="81" t="s">
        <v>498</v>
      </c>
      <c r="B56" s="80"/>
      <c r="C56" s="80"/>
      <c r="D56" s="80"/>
      <c r="E56" s="80"/>
      <c r="F56" s="80"/>
      <c r="G56" s="80"/>
      <c r="H56" s="80"/>
      <c r="I56" s="80"/>
      <c r="J56" s="80"/>
    </row>
    <row r="57" spans="1:10">
      <c r="A57" s="76" t="s">
        <v>499</v>
      </c>
    </row>
    <row r="58" spans="1:10">
      <c r="A58" s="80"/>
      <c r="B58" s="80" t="s">
        <v>500</v>
      </c>
      <c r="C58" t="s">
        <v>479</v>
      </c>
    </row>
    <row r="59" spans="1:10">
      <c r="A59" s="80">
        <v>0</v>
      </c>
      <c r="B59" s="80" t="s">
        <v>501</v>
      </c>
      <c r="C59">
        <v>2.1160000000000001</v>
      </c>
    </row>
    <row r="60" spans="1:10">
      <c r="A60" s="80">
        <v>1</v>
      </c>
      <c r="B60" s="80" t="s">
        <v>502</v>
      </c>
      <c r="C60">
        <v>0.82599999999999996</v>
      </c>
    </row>
    <row r="61" spans="1:10">
      <c r="A61" s="80">
        <v>2</v>
      </c>
      <c r="B61" s="80" t="s">
        <v>503</v>
      </c>
      <c r="C61" t="s">
        <v>512</v>
      </c>
    </row>
    <row r="63" spans="1:10">
      <c r="A63" s="76" t="s">
        <v>505</v>
      </c>
    </row>
    <row r="64" spans="1:10">
      <c r="A64" s="80"/>
      <c r="B64" s="80" t="s">
        <v>478</v>
      </c>
      <c r="C64" t="s">
        <v>479</v>
      </c>
    </row>
    <row r="65" spans="1:8">
      <c r="A65" s="80">
        <v>0</v>
      </c>
      <c r="B65" s="80" t="s">
        <v>480</v>
      </c>
      <c r="C65">
        <v>8.8999999999999996E-2</v>
      </c>
    </row>
    <row r="66" spans="1:8">
      <c r="A66" s="80">
        <v>1</v>
      </c>
      <c r="B66" s="80" t="s">
        <v>481</v>
      </c>
      <c r="C66">
        <v>7.2999999999999995E-2</v>
      </c>
    </row>
    <row r="67" spans="1:8">
      <c r="A67" s="80">
        <v>2</v>
      </c>
      <c r="B67" s="80" t="s">
        <v>482</v>
      </c>
      <c r="C67">
        <v>5.6509999999999998</v>
      </c>
    </row>
    <row r="68" spans="1:8">
      <c r="A68" s="80">
        <v>3</v>
      </c>
      <c r="B68" s="80" t="s">
        <v>483</v>
      </c>
      <c r="C68">
        <v>2.1000000000000001E-2</v>
      </c>
    </row>
    <row r="69" spans="1:8">
      <c r="A69" s="80">
        <v>4</v>
      </c>
      <c r="B69" s="80" t="s">
        <v>484</v>
      </c>
      <c r="C69">
        <v>-102.967</v>
      </c>
    </row>
    <row r="70" spans="1:8">
      <c r="A70" s="80">
        <v>5</v>
      </c>
      <c r="B70" s="80" t="s">
        <v>485</v>
      </c>
      <c r="C70">
        <v>-98.778000000000006</v>
      </c>
    </row>
    <row r="71" spans="1:8">
      <c r="A71" s="80">
        <v>6</v>
      </c>
      <c r="B71" s="80" t="s">
        <v>486</v>
      </c>
      <c r="C71">
        <v>60</v>
      </c>
    </row>
    <row r="73" spans="1:8">
      <c r="A73" s="76" t="s">
        <v>506</v>
      </c>
    </row>
    <row r="74" spans="1:8">
      <c r="A74" s="80"/>
      <c r="B74" s="80" t="s">
        <v>487</v>
      </c>
      <c r="C74" s="80" t="s">
        <v>507</v>
      </c>
      <c r="D74" s="80" t="s">
        <v>508</v>
      </c>
      <c r="E74" s="80" t="s">
        <v>509</v>
      </c>
      <c r="F74" s="80" t="s">
        <v>488</v>
      </c>
      <c r="G74" s="80" t="s">
        <v>489</v>
      </c>
      <c r="H74" t="s">
        <v>490</v>
      </c>
    </row>
    <row r="75" spans="1:8">
      <c r="A75" s="80">
        <v>0</v>
      </c>
      <c r="B75" s="80" t="s">
        <v>463</v>
      </c>
      <c r="C75" s="80">
        <v>1.9E-2</v>
      </c>
      <c r="D75" s="80">
        <v>1.2999999999999999E-2</v>
      </c>
      <c r="E75" s="80">
        <v>1.3939999999999999</v>
      </c>
      <c r="F75" s="80">
        <v>0.16900000000000001</v>
      </c>
      <c r="G75" s="80">
        <v>-8.0000000000000002E-3</v>
      </c>
      <c r="H75">
        <v>4.4999999999999998E-2</v>
      </c>
    </row>
    <row r="76" spans="1:8">
      <c r="A76" s="80">
        <v>1</v>
      </c>
      <c r="B76" s="80" t="s">
        <v>457</v>
      </c>
      <c r="C76" s="80">
        <v>0.66400000000000003</v>
      </c>
      <c r="D76" s="80">
        <v>0.27900000000000003</v>
      </c>
      <c r="E76" s="80">
        <v>2.3769999999999998</v>
      </c>
      <c r="F76" s="80">
        <v>2.1000000000000001E-2</v>
      </c>
      <c r="G76" s="80">
        <v>0.105</v>
      </c>
      <c r="H76">
        <v>1.2230000000000001</v>
      </c>
    </row>
    <row r="78" spans="1:8">
      <c r="A78" s="76" t="s">
        <v>491</v>
      </c>
    </row>
    <row r="79" spans="1:8">
      <c r="A79" s="80"/>
      <c r="B79" s="80" t="s">
        <v>424</v>
      </c>
      <c r="C79" s="80" t="s">
        <v>465</v>
      </c>
      <c r="D79" s="80" t="s">
        <v>466</v>
      </c>
      <c r="E79" s="80" t="s">
        <v>425</v>
      </c>
      <c r="F79" t="s">
        <v>467</v>
      </c>
    </row>
    <row r="80" spans="1:8">
      <c r="A80" s="80" t="s">
        <v>468</v>
      </c>
      <c r="B80" s="80">
        <v>1</v>
      </c>
      <c r="C80" s="80">
        <v>5.8000000000000003E-2</v>
      </c>
      <c r="D80" s="80">
        <v>5.8000000000000003E-2</v>
      </c>
      <c r="E80" s="80">
        <v>5.6509999999999998</v>
      </c>
      <c r="F80">
        <v>2.1000000000000001E-2</v>
      </c>
    </row>
    <row r="81" spans="1:10">
      <c r="A81" s="80" t="s">
        <v>469</v>
      </c>
      <c r="B81" s="80">
        <v>58</v>
      </c>
      <c r="C81" s="80">
        <v>0.59099999999999997</v>
      </c>
      <c r="D81" s="80">
        <v>0.01</v>
      </c>
      <c r="E81" s="80"/>
    </row>
    <row r="82" spans="1:10">
      <c r="A82" s="80" t="s">
        <v>470</v>
      </c>
      <c r="B82" s="80">
        <v>59</v>
      </c>
      <c r="C82" s="80">
        <v>0.64800000000000002</v>
      </c>
      <c r="D82" s="80"/>
      <c r="E82" s="80"/>
    </row>
    <row r="85" spans="1:10">
      <c r="A85" s="81" t="s">
        <v>511</v>
      </c>
      <c r="B85" s="80"/>
      <c r="C85" s="80"/>
      <c r="D85" s="80"/>
      <c r="E85" s="80"/>
      <c r="F85" s="80"/>
      <c r="G85" s="80"/>
      <c r="H85" s="80"/>
      <c r="I85" s="80"/>
      <c r="J85" s="80"/>
    </row>
    <row r="86" spans="1:10">
      <c r="A86" s="76" t="s">
        <v>499</v>
      </c>
    </row>
    <row r="87" spans="1:10">
      <c r="A87" s="80"/>
      <c r="B87" s="80" t="s">
        <v>500</v>
      </c>
      <c r="C87" t="s">
        <v>479</v>
      </c>
    </row>
    <row r="88" spans="1:10">
      <c r="A88" s="80">
        <v>0</v>
      </c>
      <c r="B88" s="80" t="s">
        <v>501</v>
      </c>
      <c r="C88">
        <v>2.2509999999999999</v>
      </c>
    </row>
    <row r="89" spans="1:10">
      <c r="A89" s="80">
        <v>1</v>
      </c>
      <c r="B89" s="80" t="s">
        <v>502</v>
      </c>
      <c r="C89">
        <v>0.02</v>
      </c>
    </row>
    <row r="90" spans="1:10">
      <c r="A90" s="80">
        <v>2</v>
      </c>
      <c r="B90" s="80" t="s">
        <v>503</v>
      </c>
      <c r="C90" t="s">
        <v>504</v>
      </c>
    </row>
    <row r="92" spans="1:10">
      <c r="A92" s="76" t="s">
        <v>505</v>
      </c>
    </row>
    <row r="93" spans="1:10">
      <c r="A93" s="80"/>
      <c r="B93" s="80" t="s">
        <v>478</v>
      </c>
      <c r="C93" t="s">
        <v>479</v>
      </c>
    </row>
    <row r="94" spans="1:10">
      <c r="A94" s="80">
        <v>0</v>
      </c>
      <c r="B94" s="80" t="s">
        <v>480</v>
      </c>
      <c r="C94">
        <v>0.38400000000000001</v>
      </c>
    </row>
    <row r="95" spans="1:10">
      <c r="A95" s="80">
        <v>1</v>
      </c>
      <c r="B95" s="80" t="s">
        <v>481</v>
      </c>
      <c r="C95">
        <v>0.35099999999999998</v>
      </c>
    </row>
    <row r="96" spans="1:10">
      <c r="A96" s="80">
        <v>2</v>
      </c>
      <c r="B96" s="80" t="s">
        <v>482</v>
      </c>
      <c r="C96">
        <v>11.624000000000001</v>
      </c>
    </row>
    <row r="97" spans="1:8">
      <c r="A97" s="80">
        <v>3</v>
      </c>
      <c r="B97" s="80" t="s">
        <v>483</v>
      </c>
      <c r="C97">
        <v>0</v>
      </c>
    </row>
    <row r="98" spans="1:8">
      <c r="A98" s="80">
        <v>4</v>
      </c>
      <c r="B98" s="80" t="s">
        <v>484</v>
      </c>
      <c r="C98">
        <v>-122.435</v>
      </c>
    </row>
    <row r="99" spans="1:8">
      <c r="A99" s="80">
        <v>5</v>
      </c>
      <c r="B99" s="80" t="s">
        <v>485</v>
      </c>
      <c r="C99">
        <v>-114.05800000000001</v>
      </c>
    </row>
    <row r="100" spans="1:8">
      <c r="A100" s="80">
        <v>6</v>
      </c>
      <c r="B100" s="80" t="s">
        <v>486</v>
      </c>
      <c r="C100">
        <v>60</v>
      </c>
    </row>
    <row r="102" spans="1:8">
      <c r="A102" s="76" t="s">
        <v>506</v>
      </c>
    </row>
    <row r="103" spans="1:8">
      <c r="A103" s="80"/>
      <c r="B103" s="80" t="s">
        <v>487</v>
      </c>
      <c r="C103" s="80" t="s">
        <v>507</v>
      </c>
      <c r="D103" s="80" t="s">
        <v>508</v>
      </c>
      <c r="E103" s="80" t="s">
        <v>509</v>
      </c>
      <c r="F103" s="80" t="s">
        <v>488</v>
      </c>
      <c r="G103" s="80" t="s">
        <v>489</v>
      </c>
      <c r="H103" t="s">
        <v>490</v>
      </c>
    </row>
    <row r="104" spans="1:8">
      <c r="A104" s="80">
        <v>0</v>
      </c>
      <c r="B104" s="80" t="s">
        <v>463</v>
      </c>
      <c r="C104" s="80">
        <v>7.0000000000000001E-3</v>
      </c>
      <c r="D104" s="80">
        <v>1.2E-2</v>
      </c>
      <c r="E104" s="80">
        <v>0.58899999999999997</v>
      </c>
      <c r="F104" s="80">
        <v>0.55800000000000005</v>
      </c>
      <c r="G104" s="80">
        <v>-1.6E-2</v>
      </c>
      <c r="H104">
        <v>0.03</v>
      </c>
    </row>
    <row r="105" spans="1:8">
      <c r="A105" s="80">
        <v>1</v>
      </c>
      <c r="B105" s="80" t="s">
        <v>457</v>
      </c>
      <c r="C105" s="80">
        <v>0.86799999999999999</v>
      </c>
      <c r="D105" s="80">
        <v>0.248</v>
      </c>
      <c r="E105" s="80">
        <v>3.4929999999999999</v>
      </c>
      <c r="F105" s="80">
        <v>1E-3</v>
      </c>
      <c r="G105" s="80">
        <v>0.37</v>
      </c>
      <c r="H105">
        <v>1.3660000000000001</v>
      </c>
    </row>
    <row r="106" spans="1:8">
      <c r="A106" s="80">
        <v>2</v>
      </c>
      <c r="B106" s="80" t="s">
        <v>458</v>
      </c>
      <c r="C106" s="80">
        <v>-8.7999999999999995E-2</v>
      </c>
      <c r="D106" s="80">
        <v>0.36399999999999999</v>
      </c>
      <c r="E106" s="80">
        <v>-0.24299999999999999</v>
      </c>
      <c r="F106" s="80">
        <v>0.80900000000000005</v>
      </c>
      <c r="G106" s="80">
        <v>-0.81699999999999995</v>
      </c>
      <c r="H106">
        <v>0.64</v>
      </c>
    </row>
    <row r="107" spans="1:8">
      <c r="A107" s="80">
        <v>3</v>
      </c>
      <c r="B107" s="80" t="s">
        <v>459</v>
      </c>
      <c r="C107" s="80">
        <v>1.3640000000000001</v>
      </c>
      <c r="D107" s="80">
        <v>0.26400000000000001</v>
      </c>
      <c r="E107" s="80">
        <v>5.1749999999999998</v>
      </c>
      <c r="F107" s="80">
        <v>0</v>
      </c>
      <c r="G107" s="80">
        <v>0.83599999999999997</v>
      </c>
      <c r="H107">
        <v>1.8919999999999999</v>
      </c>
    </row>
    <row r="109" spans="1:8">
      <c r="A109" s="76" t="s">
        <v>510</v>
      </c>
    </row>
    <row r="110" spans="1:8">
      <c r="A110" s="82"/>
      <c r="B110" s="82" t="s">
        <v>487</v>
      </c>
      <c r="C110" s="82" t="s">
        <v>507</v>
      </c>
      <c r="D110" s="82" t="s">
        <v>508</v>
      </c>
      <c r="E110" s="82" t="s">
        <v>509</v>
      </c>
      <c r="F110" s="82" t="s">
        <v>488</v>
      </c>
      <c r="G110" s="82" t="s">
        <v>489</v>
      </c>
      <c r="H110" t="s">
        <v>490</v>
      </c>
    </row>
    <row r="111" spans="1:8">
      <c r="A111" s="82">
        <v>0</v>
      </c>
      <c r="B111" s="82" t="s">
        <v>463</v>
      </c>
      <c r="C111" s="82">
        <v>7.0000000000000001E-3</v>
      </c>
      <c r="D111" s="82">
        <v>0.01</v>
      </c>
      <c r="E111" s="82">
        <v>0.68300000000000005</v>
      </c>
      <c r="F111" s="82">
        <v>0.498</v>
      </c>
      <c r="G111" s="82">
        <v>-1.2999999999999999E-2</v>
      </c>
      <c r="H111">
        <v>2.7E-2</v>
      </c>
    </row>
    <row r="112" spans="1:8">
      <c r="A112" s="82">
        <v>1</v>
      </c>
      <c r="B112" s="82" t="s">
        <v>457</v>
      </c>
      <c r="C112" s="82">
        <v>0.86799999999999999</v>
      </c>
      <c r="D112" s="82">
        <v>0.30299999999999999</v>
      </c>
      <c r="E112" s="82">
        <v>2.8650000000000002</v>
      </c>
      <c r="F112" s="82">
        <v>6.0000000000000001E-3</v>
      </c>
      <c r="G112" s="82">
        <v>0.26100000000000001</v>
      </c>
      <c r="H112">
        <v>1.4750000000000001</v>
      </c>
    </row>
    <row r="113" spans="1:10">
      <c r="A113" s="82">
        <v>2</v>
      </c>
      <c r="B113" s="82" t="s">
        <v>458</v>
      </c>
      <c r="C113" s="82">
        <v>-8.7999999999999995E-2</v>
      </c>
      <c r="D113" s="82">
        <v>0.33800000000000002</v>
      </c>
      <c r="E113" s="82">
        <v>-0.26100000000000001</v>
      </c>
      <c r="F113" s="82">
        <v>0.79500000000000004</v>
      </c>
      <c r="G113" s="82">
        <v>-0.76600000000000001</v>
      </c>
      <c r="H113">
        <v>0.59</v>
      </c>
    </row>
    <row r="114" spans="1:10">
      <c r="A114" s="82">
        <v>3</v>
      </c>
      <c r="B114" s="82" t="s">
        <v>459</v>
      </c>
      <c r="C114" s="82">
        <v>1.3640000000000001</v>
      </c>
      <c r="D114" s="82">
        <v>0.26200000000000001</v>
      </c>
      <c r="E114" s="82">
        <v>5.21</v>
      </c>
      <c r="F114" s="82">
        <v>0</v>
      </c>
      <c r="G114" s="82">
        <v>0.83899999999999997</v>
      </c>
      <c r="H114">
        <v>1.8879999999999999</v>
      </c>
    </row>
    <row r="116" spans="1:10">
      <c r="A116" s="76" t="s">
        <v>491</v>
      </c>
    </row>
    <row r="117" spans="1:10">
      <c r="A117" s="80"/>
      <c r="B117" s="80" t="s">
        <v>424</v>
      </c>
      <c r="C117" s="80" t="s">
        <v>465</v>
      </c>
      <c r="D117" s="80" t="s">
        <v>466</v>
      </c>
      <c r="E117" s="80" t="s">
        <v>425</v>
      </c>
      <c r="F117" t="s">
        <v>467</v>
      </c>
    </row>
    <row r="118" spans="1:10">
      <c r="A118" s="80" t="s">
        <v>468</v>
      </c>
      <c r="B118" s="80">
        <v>3</v>
      </c>
      <c r="C118" s="80">
        <v>0.249</v>
      </c>
      <c r="D118" s="80">
        <v>8.3000000000000004E-2</v>
      </c>
      <c r="E118" s="80">
        <v>11.624000000000001</v>
      </c>
      <c r="F118">
        <v>0</v>
      </c>
    </row>
    <row r="119" spans="1:10">
      <c r="A119" s="80" t="s">
        <v>469</v>
      </c>
      <c r="B119" s="80">
        <v>56</v>
      </c>
      <c r="C119" s="80">
        <v>0.4</v>
      </c>
      <c r="D119" s="80">
        <v>7.0000000000000001E-3</v>
      </c>
      <c r="E119" s="80"/>
    </row>
    <row r="120" spans="1:10">
      <c r="A120" s="80" t="s">
        <v>470</v>
      </c>
      <c r="B120" s="80">
        <v>59</v>
      </c>
      <c r="C120" s="80">
        <v>0.64800000000000002</v>
      </c>
      <c r="D120" s="80"/>
      <c r="E120" s="80"/>
    </row>
    <row r="123" spans="1:10">
      <c r="A123" s="81" t="s">
        <v>513</v>
      </c>
      <c r="B123" s="80"/>
      <c r="C123" s="80"/>
      <c r="D123" s="80"/>
      <c r="E123" s="80"/>
      <c r="F123" s="80"/>
      <c r="G123" s="80"/>
      <c r="H123" s="80"/>
      <c r="I123" s="80"/>
      <c r="J123" s="80"/>
    </row>
    <row r="124" spans="1:10">
      <c r="A124" s="76" t="s">
        <v>499</v>
      </c>
    </row>
    <row r="125" spans="1:10">
      <c r="A125" s="80"/>
      <c r="B125" s="80" t="s">
        <v>500</v>
      </c>
      <c r="C125" t="s">
        <v>479</v>
      </c>
    </row>
    <row r="126" spans="1:10">
      <c r="A126" s="80">
        <v>0</v>
      </c>
      <c r="B126" s="80" t="s">
        <v>501</v>
      </c>
      <c r="C126">
        <v>2.294</v>
      </c>
    </row>
    <row r="127" spans="1:10">
      <c r="A127" s="80">
        <v>1</v>
      </c>
      <c r="B127" s="80" t="s">
        <v>502</v>
      </c>
      <c r="C127">
        <v>1E-3</v>
      </c>
    </row>
    <row r="128" spans="1:10">
      <c r="A128" s="80">
        <v>2</v>
      </c>
      <c r="B128" s="80" t="s">
        <v>503</v>
      </c>
      <c r="C128" t="s">
        <v>504</v>
      </c>
    </row>
    <row r="130" spans="1:8">
      <c r="A130" s="76" t="s">
        <v>505</v>
      </c>
    </row>
    <row r="131" spans="1:8">
      <c r="A131" s="80"/>
      <c r="B131" s="80" t="s">
        <v>478</v>
      </c>
      <c r="C131" t="s">
        <v>479</v>
      </c>
    </row>
    <row r="132" spans="1:8">
      <c r="A132" s="80">
        <v>0</v>
      </c>
      <c r="B132" s="80" t="s">
        <v>480</v>
      </c>
      <c r="C132">
        <v>0.39</v>
      </c>
    </row>
    <row r="133" spans="1:8">
      <c r="A133" s="80">
        <v>1</v>
      </c>
      <c r="B133" s="80" t="s">
        <v>481</v>
      </c>
      <c r="C133">
        <v>0.34599999999999997</v>
      </c>
    </row>
    <row r="134" spans="1:8">
      <c r="A134" s="80">
        <v>2</v>
      </c>
      <c r="B134" s="80" t="s">
        <v>482</v>
      </c>
      <c r="C134">
        <v>8.8049999999999997</v>
      </c>
    </row>
    <row r="135" spans="1:8">
      <c r="A135" s="80">
        <v>3</v>
      </c>
      <c r="B135" s="80" t="s">
        <v>483</v>
      </c>
      <c r="C135">
        <v>0</v>
      </c>
    </row>
    <row r="136" spans="1:8">
      <c r="A136" s="80">
        <v>4</v>
      </c>
      <c r="B136" s="80" t="s">
        <v>484</v>
      </c>
      <c r="C136">
        <v>-121.084</v>
      </c>
    </row>
    <row r="137" spans="1:8">
      <c r="A137" s="80">
        <v>5</v>
      </c>
      <c r="B137" s="80" t="s">
        <v>485</v>
      </c>
      <c r="C137">
        <v>-110.61199999999999</v>
      </c>
    </row>
    <row r="138" spans="1:8">
      <c r="A138" s="80">
        <v>6</v>
      </c>
      <c r="B138" s="80" t="s">
        <v>486</v>
      </c>
      <c r="C138">
        <v>60</v>
      </c>
    </row>
    <row r="140" spans="1:8">
      <c r="A140" s="76" t="s">
        <v>506</v>
      </c>
    </row>
    <row r="141" spans="1:8">
      <c r="A141" s="80"/>
      <c r="B141" s="80" t="s">
        <v>487</v>
      </c>
      <c r="C141" s="80" t="s">
        <v>507</v>
      </c>
      <c r="D141" s="80" t="s">
        <v>508</v>
      </c>
      <c r="E141" s="80" t="s">
        <v>509</v>
      </c>
      <c r="F141" s="80" t="s">
        <v>488</v>
      </c>
      <c r="G141" s="80" t="s">
        <v>489</v>
      </c>
      <c r="H141" t="s">
        <v>490</v>
      </c>
    </row>
    <row r="142" spans="1:8">
      <c r="A142" s="80">
        <v>0</v>
      </c>
      <c r="B142" s="80" t="s">
        <v>463</v>
      </c>
      <c r="C142" s="80">
        <v>2E-3</v>
      </c>
      <c r="D142" s="80">
        <v>1.2999999999999999E-2</v>
      </c>
      <c r="E142" s="80">
        <v>0.17</v>
      </c>
      <c r="F142" s="80">
        <v>0.86599999999999999</v>
      </c>
      <c r="G142" s="80">
        <v>-2.4E-2</v>
      </c>
      <c r="H142">
        <v>2.8000000000000001E-2</v>
      </c>
    </row>
    <row r="143" spans="1:8">
      <c r="A143" s="80">
        <v>1</v>
      </c>
      <c r="B143" s="80" t="s">
        <v>457</v>
      </c>
      <c r="C143" s="80">
        <v>0.83799999999999997</v>
      </c>
      <c r="D143" s="80">
        <v>0.252</v>
      </c>
      <c r="E143" s="80">
        <v>3.323</v>
      </c>
      <c r="F143" s="80">
        <v>2E-3</v>
      </c>
      <c r="G143" s="80">
        <v>0.33300000000000002</v>
      </c>
      <c r="H143">
        <v>1.3440000000000001</v>
      </c>
    </row>
    <row r="144" spans="1:8">
      <c r="A144" s="80">
        <v>2</v>
      </c>
      <c r="B144" s="80" t="s">
        <v>458</v>
      </c>
      <c r="C144" s="80">
        <v>-0.124</v>
      </c>
      <c r="D144" s="80">
        <v>0.36799999999999999</v>
      </c>
      <c r="E144" s="80">
        <v>-0.33700000000000002</v>
      </c>
      <c r="F144" s="80">
        <v>0.73699999999999999</v>
      </c>
      <c r="G144" s="80">
        <v>-0.86099999999999999</v>
      </c>
      <c r="H144">
        <v>0.61299999999999999</v>
      </c>
    </row>
    <row r="145" spans="1:8">
      <c r="A145" s="80">
        <v>3</v>
      </c>
      <c r="B145" s="80" t="s">
        <v>459</v>
      </c>
      <c r="C145" s="80">
        <v>1.329</v>
      </c>
      <c r="D145" s="80">
        <v>0.26800000000000002</v>
      </c>
      <c r="E145" s="80">
        <v>4.9569999999999999</v>
      </c>
      <c r="F145" s="80">
        <v>0</v>
      </c>
      <c r="G145" s="80">
        <v>0.79200000000000004</v>
      </c>
      <c r="H145">
        <v>1.867</v>
      </c>
    </row>
    <row r="146" spans="1:8">
      <c r="A146" s="80">
        <v>4</v>
      </c>
      <c r="B146" s="80" t="s">
        <v>414</v>
      </c>
      <c r="C146" s="80">
        <v>0.02</v>
      </c>
      <c r="D146" s="80">
        <v>2.5999999999999999E-2</v>
      </c>
      <c r="E146" s="80">
        <v>0.77300000000000002</v>
      </c>
      <c r="F146" s="80">
        <v>0.443</v>
      </c>
      <c r="G146" s="80">
        <v>-3.2000000000000001E-2</v>
      </c>
      <c r="H146">
        <v>7.2999999999999995E-2</v>
      </c>
    </row>
    <row r="148" spans="1:8">
      <c r="A148" s="76" t="s">
        <v>510</v>
      </c>
    </row>
    <row r="149" spans="1:8">
      <c r="A149" s="82"/>
      <c r="B149" s="82" t="s">
        <v>487</v>
      </c>
      <c r="C149" s="82" t="s">
        <v>507</v>
      </c>
      <c r="D149" s="82" t="s">
        <v>508</v>
      </c>
      <c r="E149" s="82" t="s">
        <v>509</v>
      </c>
      <c r="F149" s="82" t="s">
        <v>488</v>
      </c>
      <c r="G149" s="82" t="s">
        <v>489</v>
      </c>
      <c r="H149" t="s">
        <v>490</v>
      </c>
    </row>
    <row r="150" spans="1:8">
      <c r="A150" s="82">
        <v>0</v>
      </c>
      <c r="B150" s="82" t="s">
        <v>463</v>
      </c>
      <c r="C150" s="82">
        <v>2E-3</v>
      </c>
      <c r="D150" s="82">
        <v>0.01</v>
      </c>
      <c r="E150" s="82">
        <v>0.21299999999999999</v>
      </c>
      <c r="F150" s="82">
        <v>0.83199999999999996</v>
      </c>
      <c r="G150" s="82">
        <v>-1.9E-2</v>
      </c>
      <c r="H150">
        <v>2.3E-2</v>
      </c>
    </row>
    <row r="151" spans="1:8">
      <c r="A151" s="82">
        <v>1</v>
      </c>
      <c r="B151" s="82" t="s">
        <v>457</v>
      </c>
      <c r="C151" s="82">
        <v>0.83799999999999997</v>
      </c>
      <c r="D151" s="82">
        <v>0.30299999999999999</v>
      </c>
      <c r="E151" s="82">
        <v>2.7639999999999998</v>
      </c>
      <c r="F151" s="82">
        <v>8.0000000000000002E-3</v>
      </c>
      <c r="G151" s="82">
        <v>0.23100000000000001</v>
      </c>
      <c r="H151">
        <v>1.446</v>
      </c>
    </row>
    <row r="152" spans="1:8">
      <c r="A152" s="82">
        <v>2</v>
      </c>
      <c r="B152" s="82" t="s">
        <v>458</v>
      </c>
      <c r="C152" s="82">
        <v>-0.124</v>
      </c>
      <c r="D152" s="82">
        <v>0.34300000000000003</v>
      </c>
      <c r="E152" s="82">
        <v>-0.36099999999999999</v>
      </c>
      <c r="F152" s="82">
        <v>0.71899999999999997</v>
      </c>
      <c r="G152" s="82">
        <v>-0.81200000000000006</v>
      </c>
      <c r="H152">
        <v>0.56399999999999995</v>
      </c>
    </row>
    <row r="153" spans="1:8">
      <c r="A153" s="82">
        <v>3</v>
      </c>
      <c r="B153" s="82" t="s">
        <v>459</v>
      </c>
      <c r="C153" s="82">
        <v>1.329</v>
      </c>
      <c r="D153" s="82">
        <v>0.26100000000000001</v>
      </c>
      <c r="E153" s="82">
        <v>5.0960000000000001</v>
      </c>
      <c r="F153" s="82">
        <v>0</v>
      </c>
      <c r="G153" s="82">
        <v>0.80700000000000005</v>
      </c>
      <c r="H153">
        <v>1.8520000000000001</v>
      </c>
    </row>
    <row r="154" spans="1:8">
      <c r="A154" s="82">
        <v>4</v>
      </c>
      <c r="B154" s="82" t="s">
        <v>414</v>
      </c>
      <c r="C154" s="82">
        <v>0.02</v>
      </c>
      <c r="D154" s="82">
        <v>2.8000000000000001E-2</v>
      </c>
      <c r="E154" s="82">
        <v>0.73499999999999999</v>
      </c>
      <c r="F154" s="82">
        <v>0.46500000000000002</v>
      </c>
      <c r="G154" s="82">
        <v>-3.5000000000000003E-2</v>
      </c>
      <c r="H154">
        <v>7.5999999999999998E-2</v>
      </c>
    </row>
    <row r="156" spans="1:8">
      <c r="A156" s="76" t="s">
        <v>491</v>
      </c>
    </row>
    <row r="157" spans="1:8">
      <c r="A157" s="80"/>
      <c r="B157" s="80" t="s">
        <v>424</v>
      </c>
      <c r="C157" s="80" t="s">
        <v>465</v>
      </c>
      <c r="D157" s="80" t="s">
        <v>466</v>
      </c>
      <c r="E157" s="80" t="s">
        <v>425</v>
      </c>
      <c r="F157" t="s">
        <v>467</v>
      </c>
    </row>
    <row r="158" spans="1:8">
      <c r="A158" s="80" t="s">
        <v>468</v>
      </c>
      <c r="B158" s="80">
        <v>4</v>
      </c>
      <c r="C158" s="80">
        <v>0.253</v>
      </c>
      <c r="D158" s="80">
        <v>6.3E-2</v>
      </c>
      <c r="E158" s="80">
        <v>8.8049999999999997</v>
      </c>
      <c r="F158">
        <v>0</v>
      </c>
    </row>
    <row r="159" spans="1:8">
      <c r="A159" s="80" t="s">
        <v>469</v>
      </c>
      <c r="B159" s="80">
        <v>55</v>
      </c>
      <c r="C159" s="80">
        <v>0.39500000000000002</v>
      </c>
      <c r="D159" s="80">
        <v>7.0000000000000001E-3</v>
      </c>
      <c r="E159" s="80"/>
    </row>
    <row r="160" spans="1:8">
      <c r="A160" s="80" t="s">
        <v>470</v>
      </c>
      <c r="B160" s="80">
        <v>59</v>
      </c>
      <c r="C160" s="80">
        <v>0.64800000000000002</v>
      </c>
      <c r="D160" s="80"/>
      <c r="E160" s="80"/>
    </row>
    <row r="165" spans="1:10" ht="16.5">
      <c r="A165" s="83" t="s">
        <v>514</v>
      </c>
      <c r="B165" s="84"/>
      <c r="C165" s="84"/>
      <c r="D165" s="84"/>
      <c r="E165" s="84"/>
      <c r="F165" s="84"/>
      <c r="G165" s="84"/>
      <c r="H165" s="84"/>
      <c r="I165" s="84"/>
      <c r="J165" s="84"/>
    </row>
    <row r="167" spans="1:10">
      <c r="A167" s="85" t="s">
        <v>498</v>
      </c>
      <c r="B167" s="84"/>
      <c r="C167" s="84"/>
      <c r="D167" s="84"/>
      <c r="E167" s="84"/>
      <c r="F167" s="84"/>
      <c r="G167" s="84"/>
      <c r="H167" s="84"/>
      <c r="I167" s="84"/>
      <c r="J167" s="84"/>
    </row>
    <row r="168" spans="1:10">
      <c r="A168" s="76" t="s">
        <v>499</v>
      </c>
    </row>
    <row r="169" spans="1:10">
      <c r="A169" s="84"/>
      <c r="B169" s="84" t="s">
        <v>500</v>
      </c>
      <c r="C169" t="s">
        <v>479</v>
      </c>
    </row>
    <row r="170" spans="1:10">
      <c r="A170" s="84">
        <v>0</v>
      </c>
      <c r="B170" s="84" t="s">
        <v>501</v>
      </c>
      <c r="C170">
        <v>1.9670000000000001</v>
      </c>
    </row>
    <row r="171" spans="1:10">
      <c r="A171" s="84">
        <v>1</v>
      </c>
      <c r="B171" s="84" t="s">
        <v>502</v>
      </c>
      <c r="C171">
        <v>0.755</v>
      </c>
    </row>
    <row r="172" spans="1:10">
      <c r="A172" s="84">
        <v>2</v>
      </c>
      <c r="B172" s="84" t="s">
        <v>503</v>
      </c>
      <c r="C172" t="s">
        <v>512</v>
      </c>
    </row>
    <row r="174" spans="1:10">
      <c r="A174" s="76" t="s">
        <v>505</v>
      </c>
    </row>
    <row r="175" spans="1:10">
      <c r="A175" s="84"/>
      <c r="B175" s="84" t="s">
        <v>478</v>
      </c>
      <c r="C175" t="s">
        <v>479</v>
      </c>
    </row>
    <row r="176" spans="1:10">
      <c r="A176" s="84">
        <v>0</v>
      </c>
      <c r="B176" s="84" t="s">
        <v>480</v>
      </c>
      <c r="C176">
        <v>0.185</v>
      </c>
    </row>
    <row r="177" spans="1:8">
      <c r="A177" s="84">
        <v>1</v>
      </c>
      <c r="B177" s="84" t="s">
        <v>481</v>
      </c>
      <c r="C177">
        <v>0.17100000000000001</v>
      </c>
    </row>
    <row r="178" spans="1:8">
      <c r="A178" s="84">
        <v>2</v>
      </c>
      <c r="B178" s="84" t="s">
        <v>482</v>
      </c>
      <c r="C178">
        <v>13.163</v>
      </c>
    </row>
    <row r="179" spans="1:8">
      <c r="A179" s="84">
        <v>3</v>
      </c>
      <c r="B179" s="84" t="s">
        <v>483</v>
      </c>
      <c r="C179">
        <v>1E-3</v>
      </c>
    </row>
    <row r="180" spans="1:8">
      <c r="A180" s="84">
        <v>4</v>
      </c>
      <c r="B180" s="84" t="s">
        <v>484</v>
      </c>
      <c r="C180">
        <v>-139.10599999999999</v>
      </c>
    </row>
    <row r="181" spans="1:8">
      <c r="A181" s="84">
        <v>5</v>
      </c>
      <c r="B181" s="84" t="s">
        <v>485</v>
      </c>
      <c r="C181">
        <v>-134.917</v>
      </c>
    </row>
    <row r="182" spans="1:8">
      <c r="A182" s="84">
        <v>6</v>
      </c>
      <c r="B182" s="84" t="s">
        <v>486</v>
      </c>
      <c r="C182">
        <v>60</v>
      </c>
    </row>
    <row r="184" spans="1:8">
      <c r="A184" s="76" t="s">
        <v>506</v>
      </c>
    </row>
    <row r="185" spans="1:8">
      <c r="A185" s="84"/>
      <c r="B185" s="84" t="s">
        <v>487</v>
      </c>
      <c r="C185" s="84" t="s">
        <v>507</v>
      </c>
      <c r="D185" s="84" t="s">
        <v>508</v>
      </c>
      <c r="E185" s="84" t="s">
        <v>509</v>
      </c>
      <c r="F185" s="84" t="s">
        <v>488</v>
      </c>
      <c r="G185" s="84" t="s">
        <v>489</v>
      </c>
      <c r="H185" t="s">
        <v>490</v>
      </c>
    </row>
    <row r="186" spans="1:8">
      <c r="A186" s="84">
        <v>0</v>
      </c>
      <c r="B186" s="84" t="s">
        <v>463</v>
      </c>
      <c r="C186" s="84">
        <v>1.2999999999999999E-2</v>
      </c>
      <c r="D186" s="84">
        <v>0.01</v>
      </c>
      <c r="E186" s="84">
        <v>1.36</v>
      </c>
      <c r="F186" s="84">
        <v>0.17899999999999999</v>
      </c>
      <c r="G186" s="84">
        <v>-6.0000000000000001E-3</v>
      </c>
      <c r="H186">
        <v>3.3000000000000002E-2</v>
      </c>
    </row>
    <row r="187" spans="1:8">
      <c r="A187" s="84">
        <v>1</v>
      </c>
      <c r="B187" s="84" t="s">
        <v>457</v>
      </c>
      <c r="C187" s="84">
        <v>0.75</v>
      </c>
      <c r="D187" s="84">
        <v>0.20699999999999999</v>
      </c>
      <c r="E187" s="84">
        <v>3.6280000000000001</v>
      </c>
      <c r="F187" s="84">
        <v>1E-3</v>
      </c>
      <c r="G187" s="84">
        <v>0.33600000000000002</v>
      </c>
      <c r="H187">
        <v>1.163</v>
      </c>
    </row>
    <row r="189" spans="1:8">
      <c r="A189" s="76" t="s">
        <v>491</v>
      </c>
    </row>
    <row r="190" spans="1:8">
      <c r="A190" s="84"/>
      <c r="B190" s="84" t="s">
        <v>424</v>
      </c>
      <c r="C190" s="84" t="s">
        <v>465</v>
      </c>
      <c r="D190" s="84" t="s">
        <v>466</v>
      </c>
      <c r="E190" s="84" t="s">
        <v>425</v>
      </c>
      <c r="F190" t="s">
        <v>467</v>
      </c>
    </row>
    <row r="191" spans="1:8">
      <c r="A191" s="84" t="s">
        <v>468</v>
      </c>
      <c r="B191" s="84">
        <v>1</v>
      </c>
      <c r="C191" s="84">
        <v>7.2999999999999995E-2</v>
      </c>
      <c r="D191" s="84">
        <v>7.2999999999999995E-2</v>
      </c>
      <c r="E191" s="84">
        <v>13.163</v>
      </c>
      <c r="F191">
        <v>1E-3</v>
      </c>
    </row>
    <row r="192" spans="1:8">
      <c r="A192" s="84" t="s">
        <v>469</v>
      </c>
      <c r="B192" s="84">
        <v>58</v>
      </c>
      <c r="C192" s="84">
        <v>0.32300000000000001</v>
      </c>
      <c r="D192" s="84">
        <v>6.0000000000000001E-3</v>
      </c>
      <c r="E192" s="84"/>
    </row>
    <row r="193" spans="1:10">
      <c r="A193" s="84" t="s">
        <v>470</v>
      </c>
      <c r="B193" s="84">
        <v>59</v>
      </c>
      <c r="C193" s="84">
        <v>0.39700000000000002</v>
      </c>
      <c r="D193" s="84"/>
      <c r="E193" s="84"/>
    </row>
    <row r="196" spans="1:10">
      <c r="A196" s="85" t="s">
        <v>511</v>
      </c>
      <c r="B196" s="84"/>
      <c r="C196" s="84"/>
      <c r="D196" s="84"/>
      <c r="E196" s="84"/>
      <c r="F196" s="84"/>
      <c r="G196" s="84"/>
      <c r="H196" s="84"/>
      <c r="I196" s="84"/>
      <c r="J196" s="84"/>
    </row>
    <row r="197" spans="1:10">
      <c r="A197" s="76" t="s">
        <v>499</v>
      </c>
    </row>
    <row r="198" spans="1:10">
      <c r="A198" s="84"/>
      <c r="B198" s="84" t="s">
        <v>500</v>
      </c>
      <c r="C198" t="s">
        <v>479</v>
      </c>
    </row>
    <row r="199" spans="1:10">
      <c r="A199" s="84">
        <v>0</v>
      </c>
      <c r="B199" s="84" t="s">
        <v>501</v>
      </c>
      <c r="C199">
        <v>2.0760000000000001</v>
      </c>
    </row>
    <row r="200" spans="1:10">
      <c r="A200" s="84">
        <v>1</v>
      </c>
      <c r="B200" s="84" t="s">
        <v>502</v>
      </c>
      <c r="C200">
        <v>3.4000000000000002E-2</v>
      </c>
    </row>
    <row r="201" spans="1:10">
      <c r="A201" s="84">
        <v>2</v>
      </c>
      <c r="B201" s="84" t="s">
        <v>503</v>
      </c>
      <c r="C201" t="s">
        <v>504</v>
      </c>
    </row>
    <row r="203" spans="1:10">
      <c r="A203" s="76" t="s">
        <v>505</v>
      </c>
    </row>
    <row r="204" spans="1:10">
      <c r="A204" s="84"/>
      <c r="B204" s="84" t="s">
        <v>478</v>
      </c>
      <c r="C204" t="s">
        <v>479</v>
      </c>
    </row>
    <row r="205" spans="1:10">
      <c r="A205" s="84">
        <v>0</v>
      </c>
      <c r="B205" s="84" t="s">
        <v>480</v>
      </c>
      <c r="C205">
        <v>0.55400000000000005</v>
      </c>
    </row>
    <row r="206" spans="1:10">
      <c r="A206" s="84">
        <v>1</v>
      </c>
      <c r="B206" s="84" t="s">
        <v>481</v>
      </c>
      <c r="C206">
        <v>0.53</v>
      </c>
    </row>
    <row r="207" spans="1:10">
      <c r="A207" s="84">
        <v>2</v>
      </c>
      <c r="B207" s="84" t="s">
        <v>482</v>
      </c>
      <c r="C207">
        <v>23.17</v>
      </c>
    </row>
    <row r="208" spans="1:10">
      <c r="A208" s="84">
        <v>3</v>
      </c>
      <c r="B208" s="84" t="s">
        <v>483</v>
      </c>
      <c r="C208">
        <v>0</v>
      </c>
    </row>
    <row r="209" spans="1:8">
      <c r="A209" s="84">
        <v>4</v>
      </c>
      <c r="B209" s="84" t="s">
        <v>484</v>
      </c>
      <c r="C209">
        <v>-171.25700000000001</v>
      </c>
    </row>
    <row r="210" spans="1:8">
      <c r="A210" s="84">
        <v>5</v>
      </c>
      <c r="B210" s="84" t="s">
        <v>485</v>
      </c>
      <c r="C210">
        <v>-162.87899999999999</v>
      </c>
    </row>
    <row r="211" spans="1:8">
      <c r="A211" s="84">
        <v>6</v>
      </c>
      <c r="B211" s="84" t="s">
        <v>486</v>
      </c>
      <c r="C211">
        <v>60</v>
      </c>
    </row>
    <row r="213" spans="1:8">
      <c r="A213" s="76" t="s">
        <v>506</v>
      </c>
    </row>
    <row r="214" spans="1:8">
      <c r="A214" s="84"/>
      <c r="B214" s="84" t="s">
        <v>487</v>
      </c>
      <c r="C214" s="84" t="s">
        <v>507</v>
      </c>
      <c r="D214" s="84" t="s">
        <v>508</v>
      </c>
      <c r="E214" s="84" t="s">
        <v>509</v>
      </c>
      <c r="F214" s="84" t="s">
        <v>488</v>
      </c>
      <c r="G214" s="84" t="s">
        <v>489</v>
      </c>
      <c r="H214" t="s">
        <v>490</v>
      </c>
    </row>
    <row r="215" spans="1:8">
      <c r="A215" s="84">
        <v>0</v>
      </c>
      <c r="B215" s="84" t="s">
        <v>463</v>
      </c>
      <c r="C215" s="84">
        <v>3.0000000000000001E-3</v>
      </c>
      <c r="D215" s="84">
        <v>8.0000000000000002E-3</v>
      </c>
      <c r="E215" s="84">
        <v>0.378</v>
      </c>
      <c r="F215" s="84">
        <v>0.70699999999999996</v>
      </c>
      <c r="G215" s="84">
        <v>-1.2E-2</v>
      </c>
      <c r="H215">
        <v>1.7999999999999999E-2</v>
      </c>
    </row>
    <row r="216" spans="1:8">
      <c r="A216" s="84">
        <v>1</v>
      </c>
      <c r="B216" s="84" t="s">
        <v>457</v>
      </c>
      <c r="C216" s="84">
        <v>0.93700000000000006</v>
      </c>
      <c r="D216" s="84">
        <v>0.16500000000000001</v>
      </c>
      <c r="E216" s="84">
        <v>5.6619999999999999</v>
      </c>
      <c r="F216" s="84">
        <v>0</v>
      </c>
      <c r="G216" s="84">
        <v>0.60499999999999998</v>
      </c>
      <c r="H216">
        <v>1.268</v>
      </c>
    </row>
    <row r="217" spans="1:8">
      <c r="A217" s="84">
        <v>2</v>
      </c>
      <c r="B217" s="84" t="s">
        <v>458</v>
      </c>
      <c r="C217" s="84">
        <v>-0.11799999999999999</v>
      </c>
      <c r="D217" s="84">
        <v>0.24199999999999999</v>
      </c>
      <c r="E217" s="84">
        <v>-0.48899999999999999</v>
      </c>
      <c r="F217" s="84">
        <v>0.627</v>
      </c>
      <c r="G217" s="84">
        <v>-0.60299999999999998</v>
      </c>
      <c r="H217">
        <v>0.36699999999999999</v>
      </c>
    </row>
    <row r="218" spans="1:8">
      <c r="A218" s="84">
        <v>3</v>
      </c>
      <c r="B218" s="84" t="s">
        <v>459</v>
      </c>
      <c r="C218" s="84">
        <v>1.194</v>
      </c>
      <c r="D218" s="84">
        <v>0.17499999999999999</v>
      </c>
      <c r="E218" s="84">
        <v>6.8040000000000003</v>
      </c>
      <c r="F218" s="84">
        <v>0</v>
      </c>
      <c r="G218" s="84">
        <v>0.84199999999999997</v>
      </c>
      <c r="H218">
        <v>1.5449999999999999</v>
      </c>
    </row>
    <row r="220" spans="1:8">
      <c r="A220" s="76" t="s">
        <v>510</v>
      </c>
    </row>
    <row r="221" spans="1:8">
      <c r="A221" s="89"/>
      <c r="B221" s="89" t="s">
        <v>487</v>
      </c>
      <c r="C221" s="89" t="s">
        <v>507</v>
      </c>
      <c r="D221" s="89" t="s">
        <v>508</v>
      </c>
      <c r="E221" s="89" t="s">
        <v>509</v>
      </c>
      <c r="F221" s="89" t="s">
        <v>488</v>
      </c>
      <c r="G221" s="89" t="s">
        <v>489</v>
      </c>
      <c r="H221" t="s">
        <v>490</v>
      </c>
    </row>
    <row r="222" spans="1:8">
      <c r="A222" s="89">
        <v>0</v>
      </c>
      <c r="B222" s="89" t="s">
        <v>463</v>
      </c>
      <c r="C222" s="89">
        <v>3.0000000000000001E-3</v>
      </c>
      <c r="D222" s="89">
        <v>6.0000000000000001E-3</v>
      </c>
      <c r="E222" s="89">
        <v>0.47299999999999998</v>
      </c>
      <c r="F222" s="89">
        <v>0.63800000000000001</v>
      </c>
      <c r="G222" s="89">
        <v>-8.9999999999999993E-3</v>
      </c>
      <c r="H222">
        <v>1.4999999999999999E-2</v>
      </c>
    </row>
    <row r="223" spans="1:8">
      <c r="A223" s="89">
        <v>1</v>
      </c>
      <c r="B223" s="89" t="s">
        <v>457</v>
      </c>
      <c r="C223" s="89">
        <v>0.93700000000000006</v>
      </c>
      <c r="D223" s="89">
        <v>0.182</v>
      </c>
      <c r="E223" s="89">
        <v>5.1349999999999998</v>
      </c>
      <c r="F223" s="89">
        <v>0</v>
      </c>
      <c r="G223" s="89">
        <v>0.57099999999999995</v>
      </c>
      <c r="H223">
        <v>1.302</v>
      </c>
    </row>
    <row r="224" spans="1:8">
      <c r="A224" s="89">
        <v>2</v>
      </c>
      <c r="B224" s="89" t="s">
        <v>458</v>
      </c>
      <c r="C224" s="89">
        <v>-0.11799999999999999</v>
      </c>
      <c r="D224" s="89">
        <v>0.23</v>
      </c>
      <c r="E224" s="89">
        <v>-0.51500000000000001</v>
      </c>
      <c r="F224" s="89">
        <v>0.60799999999999998</v>
      </c>
      <c r="G224" s="89">
        <v>-0.57899999999999996</v>
      </c>
      <c r="H224">
        <v>0.34200000000000003</v>
      </c>
    </row>
    <row r="225" spans="1:10">
      <c r="A225" s="89">
        <v>3</v>
      </c>
      <c r="B225" s="89" t="s">
        <v>459</v>
      </c>
      <c r="C225" s="89">
        <v>1.194</v>
      </c>
      <c r="D225" s="89">
        <v>0.20100000000000001</v>
      </c>
      <c r="E225" s="89">
        <v>5.9340000000000002</v>
      </c>
      <c r="F225" s="89">
        <v>0</v>
      </c>
      <c r="G225" s="89">
        <v>0.79100000000000004</v>
      </c>
      <c r="H225">
        <v>1.597</v>
      </c>
    </row>
    <row r="227" spans="1:10">
      <c r="A227" s="76" t="s">
        <v>491</v>
      </c>
    </row>
    <row r="228" spans="1:10">
      <c r="A228" s="84"/>
      <c r="B228" s="84" t="s">
        <v>424</v>
      </c>
      <c r="C228" s="84" t="s">
        <v>465</v>
      </c>
      <c r="D228" s="84" t="s">
        <v>466</v>
      </c>
      <c r="E228" s="84" t="s">
        <v>425</v>
      </c>
      <c r="F228" t="s">
        <v>467</v>
      </c>
    </row>
    <row r="229" spans="1:10">
      <c r="A229" s="84" t="s">
        <v>468</v>
      </c>
      <c r="B229" s="84">
        <v>3</v>
      </c>
      <c r="C229" s="84">
        <v>0.22</v>
      </c>
      <c r="D229" s="84">
        <v>7.2999999999999995E-2</v>
      </c>
      <c r="E229" s="84">
        <v>23.17</v>
      </c>
      <c r="F229">
        <v>0</v>
      </c>
    </row>
    <row r="230" spans="1:10">
      <c r="A230" s="84" t="s">
        <v>469</v>
      </c>
      <c r="B230" s="84">
        <v>56</v>
      </c>
      <c r="C230" s="84">
        <v>0.17699999999999999</v>
      </c>
      <c r="D230" s="84">
        <v>3.0000000000000001E-3</v>
      </c>
      <c r="E230" s="84"/>
    </row>
    <row r="231" spans="1:10">
      <c r="A231" s="84" t="s">
        <v>470</v>
      </c>
      <c r="B231" s="84">
        <v>59</v>
      </c>
      <c r="C231" s="84">
        <v>0.39700000000000002</v>
      </c>
      <c r="D231" s="84"/>
      <c r="E231" s="84"/>
    </row>
    <row r="234" spans="1:10">
      <c r="A234" s="85" t="s">
        <v>513</v>
      </c>
      <c r="B234" s="84"/>
      <c r="C234" s="84"/>
      <c r="D234" s="84"/>
      <c r="E234" s="84"/>
      <c r="F234" s="84"/>
      <c r="G234" s="84"/>
      <c r="H234" s="84"/>
      <c r="I234" s="84"/>
      <c r="J234" s="84"/>
    </row>
    <row r="235" spans="1:10">
      <c r="A235" s="76" t="s">
        <v>499</v>
      </c>
    </row>
    <row r="236" spans="1:10">
      <c r="A236" s="84"/>
      <c r="B236" s="84" t="s">
        <v>500</v>
      </c>
      <c r="C236" t="s">
        <v>479</v>
      </c>
    </row>
    <row r="237" spans="1:10">
      <c r="A237" s="84">
        <v>0</v>
      </c>
      <c r="B237" s="84" t="s">
        <v>501</v>
      </c>
      <c r="C237">
        <v>2.0760000000000001</v>
      </c>
    </row>
    <row r="238" spans="1:10">
      <c r="A238" s="84">
        <v>1</v>
      </c>
      <c r="B238" s="84" t="s">
        <v>502</v>
      </c>
      <c r="C238">
        <v>1.2E-2</v>
      </c>
    </row>
    <row r="239" spans="1:10">
      <c r="A239" s="84">
        <v>2</v>
      </c>
      <c r="B239" s="84" t="s">
        <v>503</v>
      </c>
      <c r="C239" t="s">
        <v>504</v>
      </c>
    </row>
    <row r="241" spans="1:8">
      <c r="A241" s="76" t="s">
        <v>505</v>
      </c>
    </row>
    <row r="242" spans="1:8">
      <c r="A242" s="84"/>
      <c r="B242" s="84" t="s">
        <v>478</v>
      </c>
      <c r="C242" t="s">
        <v>479</v>
      </c>
    </row>
    <row r="243" spans="1:8">
      <c r="A243" s="84">
        <v>0</v>
      </c>
      <c r="B243" s="84" t="s">
        <v>480</v>
      </c>
      <c r="C243">
        <v>0.55400000000000005</v>
      </c>
    </row>
    <row r="244" spans="1:8">
      <c r="A244" s="84">
        <v>1</v>
      </c>
      <c r="B244" s="84" t="s">
        <v>481</v>
      </c>
      <c r="C244">
        <v>0.52100000000000002</v>
      </c>
    </row>
    <row r="245" spans="1:8">
      <c r="A245" s="84">
        <v>2</v>
      </c>
      <c r="B245" s="84" t="s">
        <v>482</v>
      </c>
      <c r="C245">
        <v>17.067</v>
      </c>
    </row>
    <row r="246" spans="1:8">
      <c r="A246" s="84">
        <v>3</v>
      </c>
      <c r="B246" s="84" t="s">
        <v>483</v>
      </c>
      <c r="C246">
        <v>0</v>
      </c>
    </row>
    <row r="247" spans="1:8">
      <c r="A247" s="84">
        <v>4</v>
      </c>
      <c r="B247" s="84" t="s">
        <v>484</v>
      </c>
      <c r="C247">
        <v>-169.25700000000001</v>
      </c>
    </row>
    <row r="248" spans="1:8">
      <c r="A248" s="84">
        <v>5</v>
      </c>
      <c r="B248" s="84" t="s">
        <v>485</v>
      </c>
      <c r="C248">
        <v>-158.785</v>
      </c>
    </row>
    <row r="249" spans="1:8">
      <c r="A249" s="84">
        <v>6</v>
      </c>
      <c r="B249" s="84" t="s">
        <v>486</v>
      </c>
      <c r="C249">
        <v>60</v>
      </c>
    </row>
    <row r="251" spans="1:8">
      <c r="A251" s="76" t="s">
        <v>506</v>
      </c>
    </row>
    <row r="252" spans="1:8">
      <c r="A252" s="84"/>
      <c r="B252" s="84" t="s">
        <v>487</v>
      </c>
      <c r="C252" s="84" t="s">
        <v>507</v>
      </c>
      <c r="D252" s="84" t="s">
        <v>508</v>
      </c>
      <c r="E252" s="84" t="s">
        <v>509</v>
      </c>
      <c r="F252" s="84" t="s">
        <v>488</v>
      </c>
      <c r="G252" s="84" t="s">
        <v>489</v>
      </c>
      <c r="H252" t="s">
        <v>490</v>
      </c>
    </row>
    <row r="253" spans="1:8">
      <c r="A253" s="84">
        <v>0</v>
      </c>
      <c r="B253" s="84" t="s">
        <v>463</v>
      </c>
      <c r="C253" s="84">
        <v>3.0000000000000001E-3</v>
      </c>
      <c r="D253" s="84">
        <v>8.9999999999999993E-3</v>
      </c>
      <c r="E253" s="84">
        <v>0.32800000000000001</v>
      </c>
      <c r="F253" s="84">
        <v>0.74399999999999999</v>
      </c>
      <c r="G253" s="84">
        <v>-1.4999999999999999E-2</v>
      </c>
      <c r="H253">
        <v>0.02</v>
      </c>
    </row>
    <row r="254" spans="1:8">
      <c r="A254" s="84">
        <v>1</v>
      </c>
      <c r="B254" s="84" t="s">
        <v>457</v>
      </c>
      <c r="C254" s="84">
        <v>0.93600000000000005</v>
      </c>
      <c r="D254" s="84">
        <v>0.16900000000000001</v>
      </c>
      <c r="E254" s="84">
        <v>5.5449999999999999</v>
      </c>
      <c r="F254" s="84">
        <v>0</v>
      </c>
      <c r="G254" s="84">
        <v>0.59799999999999998</v>
      </c>
      <c r="H254">
        <v>1.2749999999999999</v>
      </c>
    </row>
    <row r="255" spans="1:8">
      <c r="A255" s="84">
        <v>2</v>
      </c>
      <c r="B255" s="84" t="s">
        <v>458</v>
      </c>
      <c r="C255" s="84">
        <v>-0.11899999999999999</v>
      </c>
      <c r="D255" s="84">
        <v>0.246</v>
      </c>
      <c r="E255" s="84">
        <v>-0.48199999999999998</v>
      </c>
      <c r="F255" s="84">
        <v>0.63100000000000001</v>
      </c>
      <c r="G255" s="84">
        <v>-0.61199999999999999</v>
      </c>
      <c r="H255">
        <v>0.375</v>
      </c>
    </row>
    <row r="256" spans="1:8">
      <c r="A256" s="84">
        <v>3</v>
      </c>
      <c r="B256" s="84" t="s">
        <v>459</v>
      </c>
      <c r="C256" s="84">
        <v>1.1930000000000001</v>
      </c>
      <c r="D256" s="84">
        <v>0.18</v>
      </c>
      <c r="E256" s="84">
        <v>6.6479999999999997</v>
      </c>
      <c r="F256" s="84">
        <v>0</v>
      </c>
      <c r="G256" s="84">
        <v>0.83399999999999996</v>
      </c>
      <c r="H256">
        <v>1.5529999999999999</v>
      </c>
    </row>
    <row r="257" spans="1:8">
      <c r="A257" s="84">
        <v>4</v>
      </c>
      <c r="B257" s="84" t="s">
        <v>414</v>
      </c>
      <c r="C257" s="84">
        <v>0</v>
      </c>
      <c r="D257" s="84">
        <v>1.7999999999999999E-2</v>
      </c>
      <c r="E257" s="84">
        <v>1.2999999999999999E-2</v>
      </c>
      <c r="F257" s="84">
        <v>0.99</v>
      </c>
      <c r="G257" s="84">
        <v>-3.5000000000000003E-2</v>
      </c>
      <c r="H257">
        <v>3.5000000000000003E-2</v>
      </c>
    </row>
    <row r="259" spans="1:8">
      <c r="A259" s="76" t="s">
        <v>510</v>
      </c>
    </row>
    <row r="260" spans="1:8">
      <c r="A260" s="89"/>
      <c r="B260" s="89" t="s">
        <v>487</v>
      </c>
      <c r="C260" s="89" t="s">
        <v>507</v>
      </c>
      <c r="D260" s="89" t="s">
        <v>508</v>
      </c>
      <c r="E260" s="89" t="s">
        <v>509</v>
      </c>
      <c r="F260" s="89" t="s">
        <v>488</v>
      </c>
      <c r="G260" s="89" t="s">
        <v>489</v>
      </c>
      <c r="H260" t="s">
        <v>490</v>
      </c>
    </row>
    <row r="261" spans="1:8">
      <c r="A261" s="89">
        <v>0</v>
      </c>
      <c r="B261" s="89" t="s">
        <v>463</v>
      </c>
      <c r="C261" s="89">
        <v>3.0000000000000001E-3</v>
      </c>
      <c r="D261" s="89">
        <v>7.0000000000000001E-3</v>
      </c>
      <c r="E261" s="89">
        <v>0.39800000000000002</v>
      </c>
      <c r="F261" s="89">
        <v>0.69199999999999995</v>
      </c>
      <c r="G261" s="89">
        <v>-1.2E-2</v>
      </c>
      <c r="H261">
        <v>1.7000000000000001E-2</v>
      </c>
    </row>
    <row r="262" spans="1:8">
      <c r="A262" s="89">
        <v>1</v>
      </c>
      <c r="B262" s="89" t="s">
        <v>457</v>
      </c>
      <c r="C262" s="89">
        <v>0.93600000000000005</v>
      </c>
      <c r="D262" s="89">
        <v>0.185</v>
      </c>
      <c r="E262" s="89">
        <v>5.056</v>
      </c>
      <c r="F262" s="89">
        <v>0</v>
      </c>
      <c r="G262" s="89">
        <v>0.56499999999999995</v>
      </c>
      <c r="H262">
        <v>1.3069999999999999</v>
      </c>
    </row>
    <row r="263" spans="1:8">
      <c r="A263" s="89">
        <v>2</v>
      </c>
      <c r="B263" s="89" t="s">
        <v>458</v>
      </c>
      <c r="C263" s="89">
        <v>-0.11899999999999999</v>
      </c>
      <c r="D263" s="89">
        <v>0.23400000000000001</v>
      </c>
      <c r="E263" s="89">
        <v>-0.50900000000000001</v>
      </c>
      <c r="F263" s="89">
        <v>0.61299999999999999</v>
      </c>
      <c r="G263" s="89">
        <v>-0.58699999999999997</v>
      </c>
      <c r="H263">
        <v>0.34899999999999998</v>
      </c>
    </row>
    <row r="264" spans="1:8">
      <c r="A264" s="89">
        <v>3</v>
      </c>
      <c r="B264" s="89" t="s">
        <v>459</v>
      </c>
      <c r="C264" s="89">
        <v>1.1930000000000001</v>
      </c>
      <c r="D264" s="89">
        <v>0.21</v>
      </c>
      <c r="E264" s="89">
        <v>5.6840000000000002</v>
      </c>
      <c r="F264" s="89">
        <v>0</v>
      </c>
      <c r="G264" s="89">
        <v>0.77300000000000002</v>
      </c>
      <c r="H264">
        <v>1.6140000000000001</v>
      </c>
    </row>
    <row r="265" spans="1:8">
      <c r="A265" s="89">
        <v>4</v>
      </c>
      <c r="B265" s="89" t="s">
        <v>414</v>
      </c>
      <c r="C265" s="89">
        <v>0</v>
      </c>
      <c r="D265" s="89">
        <v>1.9E-2</v>
      </c>
      <c r="E265" s="89">
        <v>1.2E-2</v>
      </c>
      <c r="F265" s="89">
        <v>0.99</v>
      </c>
      <c r="G265" s="89">
        <v>-3.7999999999999999E-2</v>
      </c>
      <c r="H265">
        <v>3.7999999999999999E-2</v>
      </c>
    </row>
    <row r="267" spans="1:8">
      <c r="A267" s="76" t="s">
        <v>491</v>
      </c>
    </row>
    <row r="268" spans="1:8">
      <c r="A268" s="84"/>
      <c r="B268" s="84" t="s">
        <v>424</v>
      </c>
      <c r="C268" s="84" t="s">
        <v>465</v>
      </c>
      <c r="D268" s="84" t="s">
        <v>466</v>
      </c>
      <c r="E268" s="84" t="s">
        <v>425</v>
      </c>
      <c r="F268" t="s">
        <v>467</v>
      </c>
    </row>
    <row r="269" spans="1:8">
      <c r="A269" s="84" t="s">
        <v>468</v>
      </c>
      <c r="B269" s="84">
        <v>4</v>
      </c>
      <c r="C269" s="84">
        <v>0.22</v>
      </c>
      <c r="D269" s="84">
        <v>5.5E-2</v>
      </c>
      <c r="E269" s="84">
        <v>17.067</v>
      </c>
      <c r="F269">
        <v>0</v>
      </c>
    </row>
    <row r="270" spans="1:8">
      <c r="A270" s="84" t="s">
        <v>469</v>
      </c>
      <c r="B270" s="84">
        <v>55</v>
      </c>
      <c r="C270" s="84">
        <v>0.17699999999999999</v>
      </c>
      <c r="D270" s="84">
        <v>3.0000000000000001E-3</v>
      </c>
      <c r="E270" s="84"/>
    </row>
    <row r="271" spans="1:8">
      <c r="A271" s="84" t="s">
        <v>470</v>
      </c>
      <c r="B271" s="84">
        <v>59</v>
      </c>
      <c r="C271" s="84">
        <v>0.39700000000000002</v>
      </c>
      <c r="D271" s="84"/>
      <c r="E271" s="84"/>
    </row>
    <row r="276" spans="1:10" ht="16.5">
      <c r="A276" s="86" t="s">
        <v>515</v>
      </c>
      <c r="B276" s="87"/>
      <c r="C276" s="87"/>
      <c r="D276" s="87"/>
      <c r="E276" s="87"/>
      <c r="F276" s="87"/>
      <c r="G276" s="87"/>
      <c r="H276" s="87"/>
      <c r="I276" s="87"/>
      <c r="J276" s="87"/>
    </row>
    <row r="278" spans="1:10">
      <c r="A278" s="88" t="s">
        <v>498</v>
      </c>
      <c r="B278" s="87"/>
      <c r="C278" s="87"/>
      <c r="D278" s="87"/>
      <c r="E278" s="87"/>
      <c r="F278" s="87"/>
      <c r="G278" s="87"/>
      <c r="H278" s="87"/>
      <c r="I278" s="87"/>
      <c r="J278" s="87"/>
    </row>
    <row r="279" spans="1:10">
      <c r="A279" s="76" t="s">
        <v>499</v>
      </c>
    </row>
    <row r="280" spans="1:10">
      <c r="A280" s="87"/>
      <c r="B280" s="87" t="s">
        <v>500</v>
      </c>
      <c r="C280" t="s">
        <v>479</v>
      </c>
    </row>
    <row r="281" spans="1:10">
      <c r="A281" s="87">
        <v>0</v>
      </c>
      <c r="B281" s="87" t="s">
        <v>501</v>
      </c>
      <c r="C281">
        <v>1.931</v>
      </c>
    </row>
    <row r="282" spans="1:10">
      <c r="A282" s="87">
        <v>1</v>
      </c>
      <c r="B282" s="87" t="s">
        <v>502</v>
      </c>
      <c r="C282">
        <v>0.76</v>
      </c>
    </row>
    <row r="283" spans="1:10">
      <c r="A283" s="87">
        <v>2</v>
      </c>
      <c r="B283" s="87" t="s">
        <v>503</v>
      </c>
      <c r="C283" t="s">
        <v>512</v>
      </c>
    </row>
    <row r="285" spans="1:10">
      <c r="A285" s="76" t="s">
        <v>505</v>
      </c>
    </row>
    <row r="286" spans="1:10">
      <c r="A286" s="87"/>
      <c r="B286" s="87" t="s">
        <v>478</v>
      </c>
      <c r="C286" t="s">
        <v>479</v>
      </c>
    </row>
    <row r="287" spans="1:10">
      <c r="A287" s="87">
        <v>0</v>
      </c>
      <c r="B287" s="87" t="s">
        <v>480</v>
      </c>
      <c r="C287">
        <v>0.16400000000000001</v>
      </c>
    </row>
    <row r="288" spans="1:10">
      <c r="A288" s="87">
        <v>1</v>
      </c>
      <c r="B288" s="87" t="s">
        <v>481</v>
      </c>
      <c r="C288">
        <v>0.14899999999999999</v>
      </c>
    </row>
    <row r="289" spans="1:8">
      <c r="A289" s="87">
        <v>2</v>
      </c>
      <c r="B289" s="87" t="s">
        <v>482</v>
      </c>
      <c r="C289">
        <v>11.365</v>
      </c>
    </row>
    <row r="290" spans="1:8">
      <c r="A290" s="87">
        <v>3</v>
      </c>
      <c r="B290" s="87" t="s">
        <v>483</v>
      </c>
      <c r="C290">
        <v>1E-3</v>
      </c>
    </row>
    <row r="291" spans="1:8">
      <c r="A291" s="87">
        <v>4</v>
      </c>
      <c r="B291" s="87" t="s">
        <v>484</v>
      </c>
      <c r="C291">
        <v>-128.078</v>
      </c>
    </row>
    <row r="292" spans="1:8">
      <c r="A292" s="87">
        <v>5</v>
      </c>
      <c r="B292" s="87" t="s">
        <v>485</v>
      </c>
      <c r="C292">
        <v>-123.889</v>
      </c>
    </row>
    <row r="293" spans="1:8">
      <c r="A293" s="87">
        <v>6</v>
      </c>
      <c r="B293" s="87" t="s">
        <v>486</v>
      </c>
      <c r="C293">
        <v>60</v>
      </c>
    </row>
    <row r="295" spans="1:8">
      <c r="A295" s="76" t="s">
        <v>506</v>
      </c>
    </row>
    <row r="296" spans="1:8">
      <c r="A296" s="87"/>
      <c r="B296" s="87" t="s">
        <v>487</v>
      </c>
      <c r="C296" s="87" t="s">
        <v>507</v>
      </c>
      <c r="D296" s="87" t="s">
        <v>508</v>
      </c>
      <c r="E296" s="87" t="s">
        <v>509</v>
      </c>
      <c r="F296" s="87" t="s">
        <v>488</v>
      </c>
      <c r="G296" s="87" t="s">
        <v>489</v>
      </c>
      <c r="H296" t="s">
        <v>490</v>
      </c>
    </row>
    <row r="297" spans="1:8">
      <c r="A297" s="87">
        <v>0</v>
      </c>
      <c r="B297" s="87" t="s">
        <v>463</v>
      </c>
      <c r="C297" s="87">
        <v>1.7000000000000001E-2</v>
      </c>
      <c r="D297" s="87">
        <v>1.0999999999999999E-2</v>
      </c>
      <c r="E297" s="87">
        <v>1.5980000000000001</v>
      </c>
      <c r="F297" s="87">
        <v>0.11600000000000001</v>
      </c>
      <c r="G297" s="87">
        <v>-4.0000000000000001E-3</v>
      </c>
      <c r="H297">
        <v>3.9E-2</v>
      </c>
    </row>
    <row r="298" spans="1:8">
      <c r="A298" s="87">
        <v>1</v>
      </c>
      <c r="B298" s="87" t="s">
        <v>457</v>
      </c>
      <c r="C298" s="87">
        <v>0.76400000000000001</v>
      </c>
      <c r="D298" s="87">
        <v>0.22700000000000001</v>
      </c>
      <c r="E298" s="87">
        <v>3.371</v>
      </c>
      <c r="F298" s="87">
        <v>1E-3</v>
      </c>
      <c r="G298" s="87">
        <v>0.31</v>
      </c>
      <c r="H298">
        <v>1.2170000000000001</v>
      </c>
    </row>
    <row r="300" spans="1:8">
      <c r="A300" s="76" t="s">
        <v>491</v>
      </c>
    </row>
    <row r="301" spans="1:8">
      <c r="A301" s="87"/>
      <c r="B301" s="87" t="s">
        <v>424</v>
      </c>
      <c r="C301" s="87" t="s">
        <v>465</v>
      </c>
      <c r="D301" s="87" t="s">
        <v>466</v>
      </c>
      <c r="E301" s="87" t="s">
        <v>425</v>
      </c>
      <c r="F301" t="s">
        <v>467</v>
      </c>
    </row>
    <row r="302" spans="1:8">
      <c r="A302" s="87" t="s">
        <v>468</v>
      </c>
      <c r="B302" s="87">
        <v>1</v>
      </c>
      <c r="C302" s="87">
        <v>7.5999999999999998E-2</v>
      </c>
      <c r="D302" s="87">
        <v>7.5999999999999998E-2</v>
      </c>
      <c r="E302" s="87">
        <v>11.365</v>
      </c>
      <c r="F302">
        <v>1E-3</v>
      </c>
    </row>
    <row r="303" spans="1:8">
      <c r="A303" s="87" t="s">
        <v>469</v>
      </c>
      <c r="B303" s="87">
        <v>58</v>
      </c>
      <c r="C303" s="87">
        <v>0.38900000000000001</v>
      </c>
      <c r="D303" s="87">
        <v>7.0000000000000001E-3</v>
      </c>
      <c r="E303" s="87"/>
    </row>
    <row r="304" spans="1:8">
      <c r="A304" s="87" t="s">
        <v>470</v>
      </c>
      <c r="B304" s="87">
        <v>59</v>
      </c>
      <c r="C304" s="87">
        <v>0.46500000000000002</v>
      </c>
      <c r="D304" s="87"/>
      <c r="E304" s="87"/>
    </row>
    <row r="307" spans="1:10">
      <c r="A307" s="88" t="s">
        <v>511</v>
      </c>
      <c r="B307" s="87"/>
      <c r="C307" s="87"/>
      <c r="D307" s="87"/>
      <c r="E307" s="87"/>
      <c r="F307" s="87"/>
      <c r="G307" s="87"/>
      <c r="H307" s="87"/>
      <c r="I307" s="87"/>
      <c r="J307" s="87"/>
    </row>
    <row r="308" spans="1:10">
      <c r="A308" s="76" t="s">
        <v>499</v>
      </c>
    </row>
    <row r="309" spans="1:10">
      <c r="A309" s="87"/>
      <c r="B309" s="87" t="s">
        <v>500</v>
      </c>
      <c r="C309" t="s">
        <v>479</v>
      </c>
    </row>
    <row r="310" spans="1:10">
      <c r="A310" s="87">
        <v>0</v>
      </c>
      <c r="B310" s="87" t="s">
        <v>501</v>
      </c>
      <c r="C310">
        <v>2.0110000000000001</v>
      </c>
    </row>
    <row r="311" spans="1:10">
      <c r="A311" s="87">
        <v>1</v>
      </c>
      <c r="B311" s="87" t="s">
        <v>502</v>
      </c>
      <c r="C311">
        <v>2.8000000000000001E-2</v>
      </c>
    </row>
    <row r="312" spans="1:10">
      <c r="A312" s="87">
        <v>2</v>
      </c>
      <c r="B312" s="87" t="s">
        <v>503</v>
      </c>
      <c r="C312" t="s">
        <v>504</v>
      </c>
    </row>
    <row r="314" spans="1:10">
      <c r="A314" s="76" t="s">
        <v>505</v>
      </c>
    </row>
    <row r="315" spans="1:10">
      <c r="A315" s="87"/>
      <c r="B315" s="87" t="s">
        <v>478</v>
      </c>
      <c r="C315" t="s">
        <v>479</v>
      </c>
    </row>
    <row r="316" spans="1:10">
      <c r="A316" s="87">
        <v>0</v>
      </c>
      <c r="B316" s="87" t="s">
        <v>480</v>
      </c>
      <c r="C316">
        <v>0.54200000000000004</v>
      </c>
    </row>
    <row r="317" spans="1:10">
      <c r="A317" s="87">
        <v>1</v>
      </c>
      <c r="B317" s="87" t="s">
        <v>481</v>
      </c>
      <c r="C317">
        <v>0.51700000000000002</v>
      </c>
    </row>
    <row r="318" spans="1:10">
      <c r="A318" s="87">
        <v>2</v>
      </c>
      <c r="B318" s="87" t="s">
        <v>482</v>
      </c>
      <c r="C318">
        <v>22.074000000000002</v>
      </c>
    </row>
    <row r="319" spans="1:10">
      <c r="A319" s="87">
        <v>3</v>
      </c>
      <c r="B319" s="87" t="s">
        <v>483</v>
      </c>
      <c r="C319">
        <v>0</v>
      </c>
    </row>
    <row r="320" spans="1:10">
      <c r="A320" s="87">
        <v>4</v>
      </c>
      <c r="B320" s="87" t="s">
        <v>484</v>
      </c>
      <c r="C320">
        <v>-160.16999999999999</v>
      </c>
    </row>
    <row r="321" spans="1:8">
      <c r="A321" s="87">
        <v>5</v>
      </c>
      <c r="B321" s="87" t="s">
        <v>485</v>
      </c>
      <c r="C321">
        <v>-151.79300000000001</v>
      </c>
    </row>
    <row r="322" spans="1:8">
      <c r="A322" s="87">
        <v>6</v>
      </c>
      <c r="B322" s="87" t="s">
        <v>486</v>
      </c>
      <c r="C322">
        <v>60</v>
      </c>
    </row>
    <row r="324" spans="1:8">
      <c r="A324" s="76" t="s">
        <v>506</v>
      </c>
    </row>
    <row r="325" spans="1:8">
      <c r="A325" s="87"/>
      <c r="B325" s="87" t="s">
        <v>487</v>
      </c>
      <c r="C325" s="87" t="s">
        <v>507</v>
      </c>
      <c r="D325" s="87" t="s">
        <v>508</v>
      </c>
      <c r="E325" s="87" t="s">
        <v>509</v>
      </c>
      <c r="F325" s="87" t="s">
        <v>488</v>
      </c>
      <c r="G325" s="87" t="s">
        <v>489</v>
      </c>
      <c r="H325" t="s">
        <v>490</v>
      </c>
    </row>
    <row r="326" spans="1:8">
      <c r="A326" s="87">
        <v>0</v>
      </c>
      <c r="B326" s="87" t="s">
        <v>463</v>
      </c>
      <c r="C326" s="87">
        <v>6.0000000000000001E-3</v>
      </c>
      <c r="D326" s="87">
        <v>8.0000000000000002E-3</v>
      </c>
      <c r="E326" s="87">
        <v>0.72799999999999998</v>
      </c>
      <c r="F326" s="87">
        <v>0.47</v>
      </c>
      <c r="G326" s="87">
        <v>-1.0999999999999999E-2</v>
      </c>
      <c r="H326">
        <v>2.3E-2</v>
      </c>
    </row>
    <row r="327" spans="1:8">
      <c r="A327" s="87">
        <v>1</v>
      </c>
      <c r="B327" s="87" t="s">
        <v>457</v>
      </c>
      <c r="C327" s="87">
        <v>0.95199999999999996</v>
      </c>
      <c r="D327" s="87">
        <v>0.18099999999999999</v>
      </c>
      <c r="E327" s="87">
        <v>5.25</v>
      </c>
      <c r="F327" s="87">
        <v>0</v>
      </c>
      <c r="G327" s="87">
        <v>0.58899999999999997</v>
      </c>
      <c r="H327">
        <v>1.3160000000000001</v>
      </c>
    </row>
    <row r="328" spans="1:8">
      <c r="A328" s="87">
        <v>2</v>
      </c>
      <c r="B328" s="87" t="s">
        <v>458</v>
      </c>
      <c r="C328" s="87">
        <v>-5.0999999999999997E-2</v>
      </c>
      <c r="D328" s="87">
        <v>0.26600000000000001</v>
      </c>
      <c r="E328" s="87">
        <v>-0.192</v>
      </c>
      <c r="F328" s="87">
        <v>0.84899999999999998</v>
      </c>
      <c r="G328" s="87">
        <v>-0.58299999999999996</v>
      </c>
      <c r="H328">
        <v>0.48099999999999998</v>
      </c>
    </row>
    <row r="329" spans="1:8">
      <c r="A329" s="87">
        <v>3</v>
      </c>
      <c r="B329" s="87" t="s">
        <v>459</v>
      </c>
      <c r="C329" s="87">
        <v>1.306</v>
      </c>
      <c r="D329" s="87">
        <v>0.192</v>
      </c>
      <c r="E329" s="87">
        <v>6.7889999999999997</v>
      </c>
      <c r="F329" s="87">
        <v>0</v>
      </c>
      <c r="G329" s="87">
        <v>0.92100000000000004</v>
      </c>
      <c r="H329">
        <v>1.6919999999999999</v>
      </c>
    </row>
    <row r="331" spans="1:8">
      <c r="A331" s="76" t="s">
        <v>510</v>
      </c>
    </row>
    <row r="332" spans="1:8">
      <c r="A332" s="90"/>
      <c r="B332" s="90" t="s">
        <v>487</v>
      </c>
      <c r="C332" s="90" t="s">
        <v>507</v>
      </c>
      <c r="D332" s="90" t="s">
        <v>508</v>
      </c>
      <c r="E332" s="90" t="s">
        <v>509</v>
      </c>
      <c r="F332" s="90" t="s">
        <v>488</v>
      </c>
      <c r="G332" s="90" t="s">
        <v>489</v>
      </c>
      <c r="H332" t="s">
        <v>490</v>
      </c>
    </row>
    <row r="333" spans="1:8">
      <c r="A333" s="90">
        <v>0</v>
      </c>
      <c r="B333" s="90" t="s">
        <v>463</v>
      </c>
      <c r="C333" s="90">
        <v>6.0000000000000001E-3</v>
      </c>
      <c r="D333" s="90">
        <v>7.0000000000000001E-3</v>
      </c>
      <c r="E333" s="90">
        <v>0.878</v>
      </c>
      <c r="F333" s="90">
        <v>0.38400000000000001</v>
      </c>
      <c r="G333" s="90">
        <v>-8.0000000000000002E-3</v>
      </c>
      <c r="H333">
        <v>0.02</v>
      </c>
    </row>
    <row r="334" spans="1:8">
      <c r="A334" s="90">
        <v>1</v>
      </c>
      <c r="B334" s="90" t="s">
        <v>457</v>
      </c>
      <c r="C334" s="90">
        <v>0.95199999999999996</v>
      </c>
      <c r="D334" s="90">
        <v>0.218</v>
      </c>
      <c r="E334" s="90">
        <v>4.3620000000000001</v>
      </c>
      <c r="F334" s="90">
        <v>0</v>
      </c>
      <c r="G334" s="90">
        <v>0.51500000000000001</v>
      </c>
      <c r="H334">
        <v>1.39</v>
      </c>
    </row>
    <row r="335" spans="1:8">
      <c r="A335" s="90">
        <v>2</v>
      </c>
      <c r="B335" s="90" t="s">
        <v>458</v>
      </c>
      <c r="C335" s="90">
        <v>-5.0999999999999997E-2</v>
      </c>
      <c r="D335" s="90">
        <v>0.25800000000000001</v>
      </c>
      <c r="E335" s="90">
        <v>-0.19800000000000001</v>
      </c>
      <c r="F335" s="90">
        <v>0.84399999999999997</v>
      </c>
      <c r="G335" s="90">
        <v>-0.56699999999999995</v>
      </c>
      <c r="H335">
        <v>0.46500000000000002</v>
      </c>
    </row>
    <row r="336" spans="1:8">
      <c r="A336" s="90">
        <v>3</v>
      </c>
      <c r="B336" s="90" t="s">
        <v>459</v>
      </c>
      <c r="C336" s="90">
        <v>1.306</v>
      </c>
      <c r="D336" s="90">
        <v>0.20200000000000001</v>
      </c>
      <c r="E336" s="90">
        <v>6.4740000000000002</v>
      </c>
      <c r="F336" s="90">
        <v>0</v>
      </c>
      <c r="G336" s="90">
        <v>0.90200000000000002</v>
      </c>
      <c r="H336">
        <v>1.7110000000000001</v>
      </c>
    </row>
    <row r="338" spans="1:10">
      <c r="A338" s="76" t="s">
        <v>491</v>
      </c>
    </row>
    <row r="339" spans="1:10">
      <c r="A339" s="87"/>
      <c r="B339" s="87" t="s">
        <v>424</v>
      </c>
      <c r="C339" s="87" t="s">
        <v>465</v>
      </c>
      <c r="D339" s="87" t="s">
        <v>466</v>
      </c>
      <c r="E339" s="87" t="s">
        <v>425</v>
      </c>
      <c r="F339" t="s">
        <v>467</v>
      </c>
    </row>
    <row r="340" spans="1:10">
      <c r="A340" s="87" t="s">
        <v>468</v>
      </c>
      <c r="B340" s="87">
        <v>3</v>
      </c>
      <c r="C340" s="87">
        <v>0.252</v>
      </c>
      <c r="D340" s="87">
        <v>8.4000000000000005E-2</v>
      </c>
      <c r="E340" s="87">
        <v>22.074000000000002</v>
      </c>
      <c r="F340">
        <v>0</v>
      </c>
    </row>
    <row r="341" spans="1:10">
      <c r="A341" s="87" t="s">
        <v>469</v>
      </c>
      <c r="B341" s="87">
        <v>56</v>
      </c>
      <c r="C341" s="87">
        <v>0.21299999999999999</v>
      </c>
      <c r="D341" s="87">
        <v>4.0000000000000001E-3</v>
      </c>
      <c r="E341" s="87"/>
    </row>
    <row r="342" spans="1:10">
      <c r="A342" s="87" t="s">
        <v>470</v>
      </c>
      <c r="B342" s="87">
        <v>59</v>
      </c>
      <c r="C342" s="87">
        <v>0.46500000000000002</v>
      </c>
      <c r="D342" s="87"/>
      <c r="E342" s="87"/>
    </row>
    <row r="345" spans="1:10">
      <c r="A345" s="88" t="s">
        <v>513</v>
      </c>
      <c r="B345" s="87"/>
      <c r="C345" s="87"/>
      <c r="D345" s="87"/>
      <c r="E345" s="87"/>
      <c r="F345" s="87"/>
      <c r="G345" s="87"/>
      <c r="H345" s="87"/>
      <c r="I345" s="87"/>
      <c r="J345" s="87"/>
    </row>
    <row r="346" spans="1:10">
      <c r="A346" s="76" t="s">
        <v>499</v>
      </c>
    </row>
    <row r="347" spans="1:10">
      <c r="A347" s="87"/>
      <c r="B347" s="87" t="s">
        <v>500</v>
      </c>
      <c r="C347" t="s">
        <v>479</v>
      </c>
    </row>
    <row r="348" spans="1:10">
      <c r="A348" s="87">
        <v>0</v>
      </c>
      <c r="B348" s="87" t="s">
        <v>501</v>
      </c>
      <c r="C348">
        <v>2.0750000000000002</v>
      </c>
    </row>
    <row r="349" spans="1:10">
      <c r="A349" s="87">
        <v>1</v>
      </c>
      <c r="B349" s="87" t="s">
        <v>502</v>
      </c>
      <c r="C349">
        <v>1.2999999999999999E-2</v>
      </c>
    </row>
    <row r="350" spans="1:10">
      <c r="A350" s="87">
        <v>2</v>
      </c>
      <c r="B350" s="87" t="s">
        <v>503</v>
      </c>
      <c r="C350" t="s">
        <v>504</v>
      </c>
    </row>
    <row r="352" spans="1:10">
      <c r="A352" s="76" t="s">
        <v>505</v>
      </c>
    </row>
    <row r="353" spans="1:8">
      <c r="A353" s="87"/>
      <c r="B353" s="87" t="s">
        <v>478</v>
      </c>
      <c r="C353" t="s">
        <v>479</v>
      </c>
    </row>
    <row r="354" spans="1:8">
      <c r="A354" s="87">
        <v>0</v>
      </c>
      <c r="B354" s="87" t="s">
        <v>480</v>
      </c>
      <c r="C354">
        <v>0.54900000000000004</v>
      </c>
    </row>
    <row r="355" spans="1:8">
      <c r="A355" s="87">
        <v>1</v>
      </c>
      <c r="B355" s="87" t="s">
        <v>481</v>
      </c>
      <c r="C355">
        <v>0.51700000000000002</v>
      </c>
    </row>
    <row r="356" spans="1:8">
      <c r="A356" s="87">
        <v>2</v>
      </c>
      <c r="B356" s="87" t="s">
        <v>482</v>
      </c>
      <c r="C356">
        <v>16.766999999999999</v>
      </c>
    </row>
    <row r="357" spans="1:8">
      <c r="A357" s="87">
        <v>3</v>
      </c>
      <c r="B357" s="87" t="s">
        <v>483</v>
      </c>
      <c r="C357">
        <v>0</v>
      </c>
    </row>
    <row r="358" spans="1:8">
      <c r="A358" s="87">
        <v>4</v>
      </c>
      <c r="B358" s="87" t="s">
        <v>484</v>
      </c>
      <c r="C358">
        <v>-159.17500000000001</v>
      </c>
    </row>
    <row r="359" spans="1:8">
      <c r="A359" s="87">
        <v>5</v>
      </c>
      <c r="B359" s="87" t="s">
        <v>485</v>
      </c>
      <c r="C359">
        <v>-148.703</v>
      </c>
    </row>
    <row r="360" spans="1:8">
      <c r="A360" s="87">
        <v>6</v>
      </c>
      <c r="B360" s="87" t="s">
        <v>486</v>
      </c>
      <c r="C360">
        <v>60</v>
      </c>
    </row>
    <row r="362" spans="1:8">
      <c r="A362" s="76" t="s">
        <v>506</v>
      </c>
    </row>
    <row r="363" spans="1:8">
      <c r="A363" s="87"/>
      <c r="B363" s="87" t="s">
        <v>487</v>
      </c>
      <c r="C363" s="87" t="s">
        <v>507</v>
      </c>
      <c r="D363" s="87" t="s">
        <v>508</v>
      </c>
      <c r="E363" s="87" t="s">
        <v>509</v>
      </c>
      <c r="F363" s="87" t="s">
        <v>488</v>
      </c>
      <c r="G363" s="87" t="s">
        <v>489</v>
      </c>
      <c r="H363" t="s">
        <v>490</v>
      </c>
    </row>
    <row r="364" spans="1:8">
      <c r="A364" s="87">
        <v>0</v>
      </c>
      <c r="B364" s="87" t="s">
        <v>463</v>
      </c>
      <c r="C364" s="87">
        <v>2E-3</v>
      </c>
      <c r="D364" s="87">
        <v>8.9999999999999993E-3</v>
      </c>
      <c r="E364" s="87">
        <v>0.20799999999999999</v>
      </c>
      <c r="F364" s="87">
        <v>0.83599999999999997</v>
      </c>
      <c r="G364" s="87">
        <v>-1.7000000000000001E-2</v>
      </c>
      <c r="H364">
        <v>2.1000000000000001E-2</v>
      </c>
    </row>
    <row r="365" spans="1:8">
      <c r="A365" s="87">
        <v>1</v>
      </c>
      <c r="B365" s="87" t="s">
        <v>457</v>
      </c>
      <c r="C365" s="87">
        <v>0.92500000000000004</v>
      </c>
      <c r="D365" s="87">
        <v>0.184</v>
      </c>
      <c r="E365" s="87">
        <v>5.0389999999999997</v>
      </c>
      <c r="F365" s="87">
        <v>0</v>
      </c>
      <c r="G365" s="87">
        <v>0.55700000000000005</v>
      </c>
      <c r="H365">
        <v>1.294</v>
      </c>
    </row>
    <row r="366" spans="1:8">
      <c r="A366" s="87">
        <v>2</v>
      </c>
      <c r="B366" s="87" t="s">
        <v>458</v>
      </c>
      <c r="C366" s="87">
        <v>-8.3000000000000004E-2</v>
      </c>
      <c r="D366" s="87">
        <v>0.26800000000000002</v>
      </c>
      <c r="E366" s="87">
        <v>-0.311</v>
      </c>
      <c r="F366" s="87">
        <v>0.75700000000000001</v>
      </c>
      <c r="G366" s="87">
        <v>-0.62</v>
      </c>
      <c r="H366">
        <v>0.45400000000000001</v>
      </c>
    </row>
    <row r="367" spans="1:8">
      <c r="A367" s="87">
        <v>3</v>
      </c>
      <c r="B367" s="87" t="s">
        <v>459</v>
      </c>
      <c r="C367" s="87">
        <v>1.2749999999999999</v>
      </c>
      <c r="D367" s="87">
        <v>0.19500000000000001</v>
      </c>
      <c r="E367" s="87">
        <v>6.5309999999999997</v>
      </c>
      <c r="F367" s="87">
        <v>0</v>
      </c>
      <c r="G367" s="87">
        <v>0.88400000000000001</v>
      </c>
      <c r="H367">
        <v>1.6659999999999999</v>
      </c>
    </row>
    <row r="368" spans="1:8">
      <c r="A368" s="87">
        <v>4</v>
      </c>
      <c r="B368" s="87" t="s">
        <v>414</v>
      </c>
      <c r="C368" s="87">
        <v>1.7999999999999999E-2</v>
      </c>
      <c r="D368" s="87">
        <v>1.9E-2</v>
      </c>
      <c r="E368" s="87">
        <v>0.96399999999999997</v>
      </c>
      <c r="F368" s="87">
        <v>0.33900000000000002</v>
      </c>
      <c r="G368" s="87">
        <v>-0.02</v>
      </c>
      <c r="H368">
        <v>5.7000000000000002E-2</v>
      </c>
    </row>
    <row r="370" spans="1:8">
      <c r="A370" s="76" t="s">
        <v>510</v>
      </c>
    </row>
    <row r="371" spans="1:8">
      <c r="A371" s="90"/>
      <c r="B371" s="90" t="s">
        <v>487</v>
      </c>
      <c r="C371" s="90" t="s">
        <v>507</v>
      </c>
      <c r="D371" s="90" t="s">
        <v>508</v>
      </c>
      <c r="E371" s="90" t="s">
        <v>509</v>
      </c>
      <c r="F371" s="90" t="s">
        <v>488</v>
      </c>
      <c r="G371" s="90" t="s">
        <v>489</v>
      </c>
      <c r="H371" t="s">
        <v>490</v>
      </c>
    </row>
    <row r="372" spans="1:8">
      <c r="A372" s="90">
        <v>0</v>
      </c>
      <c r="B372" s="90" t="s">
        <v>463</v>
      </c>
      <c r="C372" s="90">
        <v>2E-3</v>
      </c>
      <c r="D372" s="90">
        <v>8.0000000000000002E-3</v>
      </c>
      <c r="E372" s="90">
        <v>0.251</v>
      </c>
      <c r="F372" s="90">
        <v>0.80300000000000005</v>
      </c>
      <c r="G372" s="90">
        <v>-1.4E-2</v>
      </c>
      <c r="H372">
        <v>1.7999999999999999E-2</v>
      </c>
    </row>
    <row r="373" spans="1:8">
      <c r="A373" s="90">
        <v>1</v>
      </c>
      <c r="B373" s="90" t="s">
        <v>457</v>
      </c>
      <c r="C373" s="90">
        <v>0.92500000000000004</v>
      </c>
      <c r="D373" s="90">
        <v>0.217</v>
      </c>
      <c r="E373" s="90">
        <v>4.2679999999999998</v>
      </c>
      <c r="F373" s="90">
        <v>0</v>
      </c>
      <c r="G373" s="90">
        <v>0.49099999999999999</v>
      </c>
      <c r="H373">
        <v>1.36</v>
      </c>
    </row>
    <row r="374" spans="1:8">
      <c r="A374" s="90">
        <v>2</v>
      </c>
      <c r="B374" s="90" t="s">
        <v>458</v>
      </c>
      <c r="C374" s="90">
        <v>-8.3000000000000004E-2</v>
      </c>
      <c r="D374" s="90">
        <v>0.255</v>
      </c>
      <c r="E374" s="90">
        <v>-0.32700000000000001</v>
      </c>
      <c r="F374" s="90">
        <v>0.745</v>
      </c>
      <c r="G374" s="90">
        <v>-0.59299999999999997</v>
      </c>
      <c r="H374">
        <v>0.42699999999999999</v>
      </c>
    </row>
    <row r="375" spans="1:8">
      <c r="A375" s="90">
        <v>3</v>
      </c>
      <c r="B375" s="90" t="s">
        <v>459</v>
      </c>
      <c r="C375" s="90">
        <v>1.2749999999999999</v>
      </c>
      <c r="D375" s="90">
        <v>0.20499999999999999</v>
      </c>
      <c r="E375" s="90">
        <v>6.2080000000000002</v>
      </c>
      <c r="F375" s="90">
        <v>0</v>
      </c>
      <c r="G375" s="90">
        <v>0.86399999999999999</v>
      </c>
      <c r="H375">
        <v>1.6870000000000001</v>
      </c>
    </row>
    <row r="376" spans="1:8">
      <c r="A376" s="90">
        <v>4</v>
      </c>
      <c r="B376" s="90" t="s">
        <v>414</v>
      </c>
      <c r="C376" s="90">
        <v>1.7999999999999999E-2</v>
      </c>
      <c r="D376" s="90">
        <v>0.02</v>
      </c>
      <c r="E376" s="90">
        <v>0.92500000000000004</v>
      </c>
      <c r="F376" s="90">
        <v>0.35899999999999999</v>
      </c>
      <c r="G376" s="90">
        <v>-2.1000000000000001E-2</v>
      </c>
      <c r="H376">
        <v>5.8000000000000003E-2</v>
      </c>
    </row>
    <row r="378" spans="1:8">
      <c r="A378" s="76" t="s">
        <v>491</v>
      </c>
    </row>
    <row r="379" spans="1:8">
      <c r="A379" s="87"/>
      <c r="B379" s="87" t="s">
        <v>424</v>
      </c>
      <c r="C379" s="87" t="s">
        <v>465</v>
      </c>
      <c r="D379" s="87" t="s">
        <v>466</v>
      </c>
      <c r="E379" s="87" t="s">
        <v>425</v>
      </c>
      <c r="F379" t="s">
        <v>467</v>
      </c>
    </row>
    <row r="380" spans="1:8">
      <c r="A380" s="87" t="s">
        <v>468</v>
      </c>
      <c r="B380" s="87">
        <v>4</v>
      </c>
      <c r="C380" s="87">
        <v>0.255</v>
      </c>
      <c r="D380" s="87">
        <v>6.4000000000000001E-2</v>
      </c>
      <c r="E380" s="87">
        <v>16.766999999999999</v>
      </c>
      <c r="F380">
        <v>0</v>
      </c>
    </row>
    <row r="381" spans="1:8">
      <c r="A381" s="87" t="s">
        <v>469</v>
      </c>
      <c r="B381" s="87">
        <v>55</v>
      </c>
      <c r="C381" s="87">
        <v>0.20899999999999999</v>
      </c>
      <c r="D381" s="87">
        <v>4.0000000000000001E-3</v>
      </c>
      <c r="E381" s="87"/>
    </row>
    <row r="382" spans="1:8">
      <c r="A382" s="87" t="s">
        <v>470</v>
      </c>
      <c r="B382" s="87">
        <v>59</v>
      </c>
      <c r="C382" s="87">
        <v>0.46500000000000002</v>
      </c>
      <c r="D382" s="87"/>
      <c r="E382" s="87"/>
    </row>
  </sheetData>
  <phoneticPr fontId="7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44CE-40C2-481F-9C7F-4DD34CA1E395}">
  <dimension ref="A1:IV8"/>
  <sheetViews>
    <sheetView workbookViewId="0"/>
  </sheetViews>
  <sheetFormatPr defaultRowHeight="14"/>
  <sheetData>
    <row r="1" spans="1:256">
      <c r="A1">
        <v>2034</v>
      </c>
      <c r="B1" t="s">
        <v>1435</v>
      </c>
      <c r="C1" t="s">
        <v>1436</v>
      </c>
      <c r="D1" t="s">
        <v>1437</v>
      </c>
      <c r="E1" t="s">
        <v>1438</v>
      </c>
      <c r="F1" t="s">
        <v>1439</v>
      </c>
      <c r="G1" t="s">
        <v>1440</v>
      </c>
      <c r="H1" t="s">
        <v>1441</v>
      </c>
      <c r="I1" t="s">
        <v>1442</v>
      </c>
      <c r="J1" t="s">
        <v>1443</v>
      </c>
      <c r="K1" t="s">
        <v>1444</v>
      </c>
      <c r="L1" t="s">
        <v>1445</v>
      </c>
      <c r="M1" t="s">
        <v>1446</v>
      </c>
      <c r="N1" t="s">
        <v>1447</v>
      </c>
      <c r="O1" t="s">
        <v>1448</v>
      </c>
      <c r="P1" t="s">
        <v>1449</v>
      </c>
      <c r="Q1" t="s">
        <v>1450</v>
      </c>
      <c r="R1" t="s">
        <v>1451</v>
      </c>
      <c r="S1" t="s">
        <v>1452</v>
      </c>
      <c r="T1" t="s">
        <v>1453</v>
      </c>
      <c r="U1" t="s">
        <v>1454</v>
      </c>
      <c r="V1" t="s">
        <v>1455</v>
      </c>
      <c r="W1" t="s">
        <v>1456</v>
      </c>
      <c r="X1" t="s">
        <v>1457</v>
      </c>
      <c r="Y1" t="s">
        <v>1458</v>
      </c>
      <c r="Z1" t="s">
        <v>1459</v>
      </c>
      <c r="AA1" t="s">
        <v>1460</v>
      </c>
      <c r="AB1" t="s">
        <v>1461</v>
      </c>
      <c r="AC1" t="s">
        <v>1462</v>
      </c>
      <c r="AD1" t="s">
        <v>1463</v>
      </c>
      <c r="AE1" t="s">
        <v>1464</v>
      </c>
      <c r="AF1" t="s">
        <v>1465</v>
      </c>
      <c r="AG1" t="s">
        <v>1466</v>
      </c>
      <c r="AH1" t="s">
        <v>1467</v>
      </c>
      <c r="AI1" t="s">
        <v>1468</v>
      </c>
      <c r="AJ1" t="s">
        <v>1469</v>
      </c>
      <c r="AK1" t="s">
        <v>1470</v>
      </c>
      <c r="AL1" t="s">
        <v>1471</v>
      </c>
      <c r="AM1" t="s">
        <v>1472</v>
      </c>
      <c r="AN1" t="s">
        <v>1473</v>
      </c>
      <c r="AO1" t="s">
        <v>1474</v>
      </c>
      <c r="AP1" t="s">
        <v>1475</v>
      </c>
      <c r="AQ1" t="s">
        <v>1476</v>
      </c>
      <c r="AR1" t="s">
        <v>1477</v>
      </c>
      <c r="AS1" t="s">
        <v>1478</v>
      </c>
      <c r="AT1" t="s">
        <v>1479</v>
      </c>
      <c r="AU1" t="s">
        <v>1480</v>
      </c>
      <c r="AV1" t="s">
        <v>1481</v>
      </c>
      <c r="AW1" t="s">
        <v>1482</v>
      </c>
      <c r="AX1" t="s">
        <v>1483</v>
      </c>
      <c r="AY1" t="s">
        <v>1484</v>
      </c>
      <c r="AZ1" t="s">
        <v>1485</v>
      </c>
      <c r="BA1" t="s">
        <v>1486</v>
      </c>
      <c r="BB1" t="s">
        <v>1487</v>
      </c>
      <c r="BC1" t="s">
        <v>1488</v>
      </c>
      <c r="BD1" t="s">
        <v>1489</v>
      </c>
      <c r="BE1" t="s">
        <v>1490</v>
      </c>
      <c r="BF1" t="s">
        <v>1491</v>
      </c>
      <c r="BG1" t="s">
        <v>1492</v>
      </c>
      <c r="BH1" t="s">
        <v>1493</v>
      </c>
      <c r="BI1" t="s">
        <v>1494</v>
      </c>
      <c r="BJ1" t="s">
        <v>1495</v>
      </c>
      <c r="BK1" t="s">
        <v>1496</v>
      </c>
      <c r="BL1" t="s">
        <v>1497</v>
      </c>
      <c r="BM1" t="s">
        <v>1498</v>
      </c>
      <c r="BN1" t="s">
        <v>1499</v>
      </c>
      <c r="BO1" t="s">
        <v>1500</v>
      </c>
      <c r="BP1" t="s">
        <v>1501</v>
      </c>
      <c r="BQ1" t="s">
        <v>1502</v>
      </c>
      <c r="BR1" t="s">
        <v>1503</v>
      </c>
      <c r="BS1" t="s">
        <v>1504</v>
      </c>
      <c r="BT1" t="s">
        <v>1505</v>
      </c>
      <c r="BU1" t="s">
        <v>1506</v>
      </c>
      <c r="BV1" t="s">
        <v>1507</v>
      </c>
      <c r="BW1" t="s">
        <v>1508</v>
      </c>
      <c r="BX1" t="s">
        <v>1509</v>
      </c>
      <c r="BY1" t="s">
        <v>1510</v>
      </c>
      <c r="BZ1" t="s">
        <v>1511</v>
      </c>
      <c r="CA1" t="s">
        <v>1512</v>
      </c>
      <c r="CB1" t="s">
        <v>1513</v>
      </c>
      <c r="CC1" t="s">
        <v>1514</v>
      </c>
      <c r="CD1" t="s">
        <v>1515</v>
      </c>
      <c r="CE1" t="s">
        <v>1516</v>
      </c>
      <c r="CF1" t="s">
        <v>1517</v>
      </c>
      <c r="CG1" t="s">
        <v>1518</v>
      </c>
      <c r="CH1" t="s">
        <v>1519</v>
      </c>
      <c r="CI1" t="s">
        <v>1520</v>
      </c>
      <c r="CJ1" t="s">
        <v>1521</v>
      </c>
      <c r="CK1" t="s">
        <v>1522</v>
      </c>
      <c r="CL1" t="s">
        <v>1523</v>
      </c>
      <c r="CM1" t="s">
        <v>1524</v>
      </c>
      <c r="CN1" t="s">
        <v>1525</v>
      </c>
      <c r="CO1" t="s">
        <v>1526</v>
      </c>
      <c r="CP1" t="s">
        <v>1527</v>
      </c>
      <c r="CQ1" t="s">
        <v>1528</v>
      </c>
      <c r="CR1" t="s">
        <v>1529</v>
      </c>
      <c r="CS1" t="s">
        <v>1530</v>
      </c>
      <c r="CT1" t="s">
        <v>1531</v>
      </c>
      <c r="CU1" t="s">
        <v>1532</v>
      </c>
      <c r="CV1" t="s">
        <v>1533</v>
      </c>
      <c r="CW1" t="s">
        <v>1534</v>
      </c>
      <c r="CX1" t="s">
        <v>1535</v>
      </c>
      <c r="CY1" t="s">
        <v>1536</v>
      </c>
      <c r="CZ1" t="s">
        <v>1537</v>
      </c>
      <c r="DA1" t="s">
        <v>1538</v>
      </c>
      <c r="DB1" t="s">
        <v>1539</v>
      </c>
      <c r="DC1" t="s">
        <v>1540</v>
      </c>
      <c r="DD1" t="s">
        <v>1541</v>
      </c>
      <c r="DE1" t="s">
        <v>1542</v>
      </c>
      <c r="DF1" t="s">
        <v>1543</v>
      </c>
      <c r="DG1" t="s">
        <v>1544</v>
      </c>
      <c r="DH1" t="s">
        <v>1545</v>
      </c>
      <c r="DI1" t="s">
        <v>1546</v>
      </c>
      <c r="DJ1" t="s">
        <v>1547</v>
      </c>
      <c r="DK1" t="s">
        <v>1548</v>
      </c>
      <c r="DL1" t="s">
        <v>1549</v>
      </c>
      <c r="DM1" t="s">
        <v>1550</v>
      </c>
      <c r="DN1" t="s">
        <v>1551</v>
      </c>
      <c r="DO1" t="s">
        <v>1552</v>
      </c>
      <c r="DP1" t="s">
        <v>1553</v>
      </c>
      <c r="DQ1" t="s">
        <v>1554</v>
      </c>
      <c r="DR1" t="s">
        <v>1555</v>
      </c>
      <c r="DS1" t="s">
        <v>1556</v>
      </c>
      <c r="DT1" t="s">
        <v>1557</v>
      </c>
      <c r="DU1" t="s">
        <v>1558</v>
      </c>
      <c r="DV1" t="s">
        <v>1559</v>
      </c>
      <c r="DW1" t="s">
        <v>1560</v>
      </c>
      <c r="DX1" t="s">
        <v>1561</v>
      </c>
      <c r="DY1" t="s">
        <v>1562</v>
      </c>
      <c r="DZ1" t="s">
        <v>1563</v>
      </c>
      <c r="EA1" t="s">
        <v>1564</v>
      </c>
      <c r="EB1" t="s">
        <v>1565</v>
      </c>
      <c r="EC1" t="s">
        <v>1566</v>
      </c>
      <c r="ED1" t="s">
        <v>1567</v>
      </c>
      <c r="EE1" t="s">
        <v>1568</v>
      </c>
      <c r="EF1" t="s">
        <v>1569</v>
      </c>
      <c r="EG1" t="s">
        <v>1570</v>
      </c>
      <c r="EH1" t="s">
        <v>1571</v>
      </c>
      <c r="EI1" t="s">
        <v>1572</v>
      </c>
      <c r="EJ1" t="s">
        <v>1573</v>
      </c>
      <c r="EK1" t="s">
        <v>1574</v>
      </c>
      <c r="EL1" t="s">
        <v>1575</v>
      </c>
      <c r="EM1" t="s">
        <v>1576</v>
      </c>
      <c r="EN1" t="s">
        <v>1577</v>
      </c>
      <c r="EO1" t="s">
        <v>1578</v>
      </c>
      <c r="EP1" t="s">
        <v>1579</v>
      </c>
      <c r="EQ1" t="s">
        <v>1580</v>
      </c>
      <c r="ER1" t="s">
        <v>1581</v>
      </c>
      <c r="ES1" t="s">
        <v>1582</v>
      </c>
      <c r="ET1" t="s">
        <v>1583</v>
      </c>
      <c r="EU1" t="s">
        <v>1584</v>
      </c>
      <c r="EV1" t="s">
        <v>1585</v>
      </c>
      <c r="EW1" t="s">
        <v>1586</v>
      </c>
      <c r="EX1" t="s">
        <v>1587</v>
      </c>
      <c r="EY1" t="s">
        <v>1588</v>
      </c>
      <c r="EZ1" t="s">
        <v>1589</v>
      </c>
      <c r="FA1" t="s">
        <v>1590</v>
      </c>
      <c r="FB1" t="s">
        <v>1591</v>
      </c>
      <c r="FC1" t="s">
        <v>1592</v>
      </c>
      <c r="FD1" t="s">
        <v>1593</v>
      </c>
      <c r="FE1" t="s">
        <v>1594</v>
      </c>
      <c r="FF1" t="s">
        <v>1595</v>
      </c>
      <c r="FG1" t="s">
        <v>1596</v>
      </c>
      <c r="FH1" t="s">
        <v>1597</v>
      </c>
      <c r="FI1" t="s">
        <v>1598</v>
      </c>
      <c r="FJ1" t="s">
        <v>1599</v>
      </c>
      <c r="FK1" t="s">
        <v>1600</v>
      </c>
      <c r="FL1" t="s">
        <v>1601</v>
      </c>
      <c r="FM1" t="s">
        <v>1602</v>
      </c>
      <c r="FN1" t="s">
        <v>1603</v>
      </c>
      <c r="FO1" t="s">
        <v>1604</v>
      </c>
      <c r="FP1" t="s">
        <v>1605</v>
      </c>
      <c r="FQ1" t="s">
        <v>1606</v>
      </c>
      <c r="FR1" t="s">
        <v>1607</v>
      </c>
      <c r="FS1" t="s">
        <v>1608</v>
      </c>
      <c r="FT1" t="s">
        <v>1609</v>
      </c>
      <c r="FU1" t="s">
        <v>1610</v>
      </c>
      <c r="FV1" t="s">
        <v>1611</v>
      </c>
      <c r="FW1" t="s">
        <v>1612</v>
      </c>
      <c r="FX1" t="s">
        <v>1613</v>
      </c>
      <c r="FY1" t="s">
        <v>1614</v>
      </c>
      <c r="FZ1" t="s">
        <v>1615</v>
      </c>
      <c r="GA1" t="s">
        <v>1616</v>
      </c>
      <c r="GB1" t="s">
        <v>1617</v>
      </c>
      <c r="GC1" t="s">
        <v>1618</v>
      </c>
      <c r="GD1" t="s">
        <v>1619</v>
      </c>
      <c r="GE1" t="s">
        <v>1620</v>
      </c>
      <c r="GF1" t="s">
        <v>1621</v>
      </c>
      <c r="GG1" t="s">
        <v>1622</v>
      </c>
      <c r="GH1" t="s">
        <v>1623</v>
      </c>
      <c r="GI1" t="s">
        <v>1624</v>
      </c>
      <c r="GJ1" t="s">
        <v>1625</v>
      </c>
      <c r="GK1" t="s">
        <v>1626</v>
      </c>
      <c r="GL1" t="s">
        <v>1627</v>
      </c>
      <c r="GM1" t="s">
        <v>1628</v>
      </c>
      <c r="GN1" t="s">
        <v>1629</v>
      </c>
      <c r="GO1" t="s">
        <v>1630</v>
      </c>
      <c r="GP1" t="s">
        <v>1631</v>
      </c>
      <c r="GQ1" t="s">
        <v>1632</v>
      </c>
      <c r="GR1" t="s">
        <v>1633</v>
      </c>
      <c r="GS1" t="s">
        <v>1634</v>
      </c>
      <c r="GT1" t="s">
        <v>1635</v>
      </c>
      <c r="GU1" t="s">
        <v>1636</v>
      </c>
      <c r="GV1" t="s">
        <v>1637</v>
      </c>
      <c r="GW1" t="s">
        <v>1638</v>
      </c>
      <c r="GX1" t="s">
        <v>1639</v>
      </c>
      <c r="GY1" t="s">
        <v>1640</v>
      </c>
      <c r="GZ1" t="s">
        <v>1641</v>
      </c>
      <c r="HA1" t="s">
        <v>1642</v>
      </c>
      <c r="HB1" t="s">
        <v>1643</v>
      </c>
      <c r="HC1" t="s">
        <v>1644</v>
      </c>
      <c r="HD1" t="s">
        <v>1645</v>
      </c>
      <c r="HE1" t="s">
        <v>1646</v>
      </c>
      <c r="HF1" t="s">
        <v>1647</v>
      </c>
      <c r="HG1" t="s">
        <v>1648</v>
      </c>
      <c r="HH1" t="s">
        <v>1649</v>
      </c>
      <c r="HI1" t="s">
        <v>1650</v>
      </c>
      <c r="HJ1" t="s">
        <v>1651</v>
      </c>
      <c r="HK1" t="s">
        <v>1652</v>
      </c>
      <c r="HL1" t="s">
        <v>1653</v>
      </c>
      <c r="HM1" t="s">
        <v>1654</v>
      </c>
      <c r="HN1" t="s">
        <v>1655</v>
      </c>
      <c r="HO1" t="s">
        <v>1656</v>
      </c>
      <c r="HP1" t="s">
        <v>1657</v>
      </c>
      <c r="HQ1" t="s">
        <v>1658</v>
      </c>
      <c r="HR1" t="s">
        <v>1659</v>
      </c>
      <c r="HS1" t="s">
        <v>1660</v>
      </c>
      <c r="HT1" t="s">
        <v>1661</v>
      </c>
      <c r="HU1" t="s">
        <v>1662</v>
      </c>
      <c r="HV1" t="s">
        <v>1663</v>
      </c>
      <c r="HW1" t="s">
        <v>1664</v>
      </c>
      <c r="HX1" t="s">
        <v>1665</v>
      </c>
      <c r="HY1" t="s">
        <v>1666</v>
      </c>
      <c r="HZ1" t="s">
        <v>1667</v>
      </c>
      <c r="IA1" t="s">
        <v>1668</v>
      </c>
      <c r="IB1" t="s">
        <v>1669</v>
      </c>
      <c r="IC1" t="s">
        <v>1670</v>
      </c>
      <c r="ID1" t="s">
        <v>1671</v>
      </c>
      <c r="IE1" t="s">
        <v>1672</v>
      </c>
      <c r="IF1" t="s">
        <v>1673</v>
      </c>
      <c r="IG1" t="s">
        <v>1674</v>
      </c>
      <c r="IH1" t="s">
        <v>1675</v>
      </c>
      <c r="II1" t="s">
        <v>1676</v>
      </c>
      <c r="IJ1" t="s">
        <v>1677</v>
      </c>
      <c r="IK1" t="s">
        <v>1678</v>
      </c>
      <c r="IL1" t="s">
        <v>1679</v>
      </c>
      <c r="IM1" t="s">
        <v>1680</v>
      </c>
      <c r="IN1" t="s">
        <v>1681</v>
      </c>
      <c r="IO1" t="s">
        <v>1682</v>
      </c>
      <c r="IP1" t="s">
        <v>1683</v>
      </c>
      <c r="IQ1" t="s">
        <v>1684</v>
      </c>
      <c r="IR1" t="s">
        <v>1685</v>
      </c>
      <c r="IS1" t="s">
        <v>1686</v>
      </c>
      <c r="IT1" t="s">
        <v>1687</v>
      </c>
      <c r="IU1" t="s">
        <v>1688</v>
      </c>
      <c r="IV1" t="s">
        <v>1689</v>
      </c>
    </row>
    <row r="2" spans="1:256">
      <c r="A2" t="s">
        <v>1690</v>
      </c>
      <c r="B2" t="s">
        <v>1691</v>
      </c>
      <c r="C2" t="s">
        <v>1692</v>
      </c>
      <c r="D2" t="s">
        <v>1693</v>
      </c>
      <c r="E2" t="s">
        <v>1694</v>
      </c>
      <c r="F2" t="s">
        <v>1695</v>
      </c>
      <c r="G2" t="s">
        <v>1696</v>
      </c>
      <c r="H2" t="s">
        <v>1697</v>
      </c>
      <c r="I2" t="s">
        <v>1698</v>
      </c>
      <c r="J2" t="s">
        <v>1699</v>
      </c>
      <c r="K2" t="s">
        <v>1700</v>
      </c>
      <c r="L2" t="s">
        <v>1701</v>
      </c>
      <c r="M2" t="s">
        <v>1702</v>
      </c>
      <c r="N2" t="s">
        <v>1703</v>
      </c>
      <c r="O2" t="s">
        <v>1704</v>
      </c>
      <c r="P2" t="s">
        <v>1705</v>
      </c>
      <c r="Q2" t="s">
        <v>1706</v>
      </c>
      <c r="R2" t="s">
        <v>1707</v>
      </c>
      <c r="S2" t="s">
        <v>1708</v>
      </c>
      <c r="T2" t="s">
        <v>1709</v>
      </c>
      <c r="U2" t="s">
        <v>1710</v>
      </c>
      <c r="V2" t="s">
        <v>1711</v>
      </c>
      <c r="W2" t="s">
        <v>1712</v>
      </c>
      <c r="X2" t="s">
        <v>1713</v>
      </c>
      <c r="Y2" t="s">
        <v>1714</v>
      </c>
      <c r="Z2" t="s">
        <v>1715</v>
      </c>
      <c r="AA2" t="s">
        <v>1716</v>
      </c>
      <c r="AB2" t="s">
        <v>1717</v>
      </c>
      <c r="AC2" t="s">
        <v>1718</v>
      </c>
      <c r="AD2" t="s">
        <v>1719</v>
      </c>
      <c r="AE2" t="s">
        <v>1720</v>
      </c>
      <c r="AF2" t="s">
        <v>1721</v>
      </c>
      <c r="AG2" t="s">
        <v>1722</v>
      </c>
      <c r="AH2" t="s">
        <v>1723</v>
      </c>
      <c r="AI2" t="s">
        <v>1724</v>
      </c>
      <c r="AJ2" t="s">
        <v>1725</v>
      </c>
      <c r="AK2" t="s">
        <v>1726</v>
      </c>
      <c r="AL2" t="s">
        <v>1727</v>
      </c>
      <c r="AM2" t="s">
        <v>1728</v>
      </c>
      <c r="AN2" t="s">
        <v>1729</v>
      </c>
      <c r="AO2" t="s">
        <v>1730</v>
      </c>
      <c r="AP2" t="s">
        <v>1731</v>
      </c>
      <c r="AQ2" t="s">
        <v>1732</v>
      </c>
      <c r="AR2" t="s">
        <v>1733</v>
      </c>
      <c r="AS2" t="s">
        <v>1734</v>
      </c>
      <c r="AT2" t="s">
        <v>1735</v>
      </c>
      <c r="AU2" t="s">
        <v>1736</v>
      </c>
      <c r="AV2" t="s">
        <v>1737</v>
      </c>
      <c r="AW2" t="s">
        <v>1738</v>
      </c>
      <c r="AX2" t="s">
        <v>1739</v>
      </c>
      <c r="AY2" t="s">
        <v>1740</v>
      </c>
      <c r="AZ2" t="s">
        <v>1741</v>
      </c>
      <c r="BA2" t="s">
        <v>1742</v>
      </c>
      <c r="BB2" t="s">
        <v>1743</v>
      </c>
      <c r="BC2" t="s">
        <v>1744</v>
      </c>
      <c r="BD2" t="s">
        <v>1745</v>
      </c>
      <c r="BE2" t="s">
        <v>1746</v>
      </c>
      <c r="BF2" t="s">
        <v>1747</v>
      </c>
      <c r="BG2" t="s">
        <v>1748</v>
      </c>
      <c r="BH2" t="s">
        <v>1749</v>
      </c>
      <c r="BI2" t="s">
        <v>1750</v>
      </c>
      <c r="BJ2" t="s">
        <v>1751</v>
      </c>
      <c r="BK2" t="s">
        <v>1752</v>
      </c>
      <c r="BL2" t="s">
        <v>1753</v>
      </c>
      <c r="BM2" t="s">
        <v>1754</v>
      </c>
      <c r="BN2" t="s">
        <v>1755</v>
      </c>
      <c r="BO2" t="s">
        <v>1756</v>
      </c>
      <c r="BP2" t="s">
        <v>1757</v>
      </c>
      <c r="BQ2" t="s">
        <v>1758</v>
      </c>
      <c r="BR2" t="s">
        <v>1759</v>
      </c>
      <c r="BS2" t="s">
        <v>1760</v>
      </c>
      <c r="BT2" t="s">
        <v>1761</v>
      </c>
      <c r="BU2" t="s">
        <v>1762</v>
      </c>
      <c r="BV2" t="s">
        <v>1763</v>
      </c>
      <c r="BW2" t="s">
        <v>1764</v>
      </c>
      <c r="BX2" t="s">
        <v>1765</v>
      </c>
      <c r="BY2" t="s">
        <v>1766</v>
      </c>
      <c r="BZ2" t="s">
        <v>1767</v>
      </c>
      <c r="CA2" t="s">
        <v>1768</v>
      </c>
      <c r="CB2" t="s">
        <v>1769</v>
      </c>
      <c r="CC2" t="s">
        <v>1770</v>
      </c>
      <c r="CD2" t="s">
        <v>1771</v>
      </c>
      <c r="CE2" t="s">
        <v>1772</v>
      </c>
      <c r="CF2" t="s">
        <v>1773</v>
      </c>
      <c r="CG2" t="s">
        <v>1774</v>
      </c>
      <c r="CH2" t="s">
        <v>1775</v>
      </c>
      <c r="CI2" t="s">
        <v>1776</v>
      </c>
      <c r="CJ2" t="s">
        <v>1777</v>
      </c>
      <c r="CK2" t="s">
        <v>1778</v>
      </c>
      <c r="CL2" t="s">
        <v>1779</v>
      </c>
      <c r="CM2" t="s">
        <v>1780</v>
      </c>
      <c r="CN2" t="s">
        <v>1781</v>
      </c>
      <c r="CO2" t="s">
        <v>1782</v>
      </c>
      <c r="CP2" t="s">
        <v>1783</v>
      </c>
      <c r="CQ2" t="s">
        <v>1784</v>
      </c>
      <c r="CR2" t="s">
        <v>1785</v>
      </c>
      <c r="CS2" t="s">
        <v>1786</v>
      </c>
      <c r="CT2" t="s">
        <v>1787</v>
      </c>
      <c r="CU2" t="s">
        <v>1788</v>
      </c>
      <c r="CV2" t="s">
        <v>1789</v>
      </c>
      <c r="CW2" t="s">
        <v>1790</v>
      </c>
      <c r="CX2" t="s">
        <v>1791</v>
      </c>
      <c r="CY2" t="s">
        <v>1792</v>
      </c>
      <c r="CZ2" t="s">
        <v>1793</v>
      </c>
      <c r="DA2" t="s">
        <v>1794</v>
      </c>
      <c r="DB2" t="s">
        <v>1795</v>
      </c>
      <c r="DC2" t="s">
        <v>1796</v>
      </c>
      <c r="DD2" t="s">
        <v>1797</v>
      </c>
      <c r="DE2" t="s">
        <v>1798</v>
      </c>
      <c r="DF2" t="s">
        <v>1799</v>
      </c>
      <c r="DG2" t="s">
        <v>1800</v>
      </c>
      <c r="DH2" t="s">
        <v>1801</v>
      </c>
      <c r="DI2" t="s">
        <v>1802</v>
      </c>
      <c r="DJ2" t="s">
        <v>1803</v>
      </c>
      <c r="DK2" t="s">
        <v>1804</v>
      </c>
      <c r="DL2" t="s">
        <v>1805</v>
      </c>
      <c r="DM2" t="s">
        <v>1806</v>
      </c>
      <c r="DN2" t="s">
        <v>1807</v>
      </c>
      <c r="DO2" t="s">
        <v>1808</v>
      </c>
      <c r="DP2" t="s">
        <v>1809</v>
      </c>
      <c r="DQ2" t="s">
        <v>1810</v>
      </c>
      <c r="DR2" t="s">
        <v>1811</v>
      </c>
      <c r="DS2" t="s">
        <v>1812</v>
      </c>
      <c r="DT2" t="s">
        <v>1813</v>
      </c>
      <c r="DU2" t="s">
        <v>1814</v>
      </c>
      <c r="DV2" t="s">
        <v>1815</v>
      </c>
      <c r="DW2" t="s">
        <v>1816</v>
      </c>
      <c r="DX2" t="s">
        <v>1817</v>
      </c>
      <c r="DY2" t="s">
        <v>1818</v>
      </c>
      <c r="DZ2" t="s">
        <v>1819</v>
      </c>
      <c r="EA2" t="s">
        <v>1820</v>
      </c>
      <c r="EB2" t="s">
        <v>1821</v>
      </c>
      <c r="EC2" t="s">
        <v>1822</v>
      </c>
      <c r="ED2" t="s">
        <v>1823</v>
      </c>
      <c r="EE2" t="s">
        <v>1824</v>
      </c>
      <c r="EF2" t="s">
        <v>1825</v>
      </c>
      <c r="EG2" t="s">
        <v>1826</v>
      </c>
      <c r="EH2" t="s">
        <v>1827</v>
      </c>
      <c r="EI2" t="s">
        <v>1828</v>
      </c>
      <c r="EJ2" t="s">
        <v>1829</v>
      </c>
      <c r="EK2" t="s">
        <v>1830</v>
      </c>
      <c r="EL2" t="s">
        <v>1831</v>
      </c>
      <c r="EM2" t="s">
        <v>1832</v>
      </c>
      <c r="EN2" t="s">
        <v>1833</v>
      </c>
      <c r="EO2" t="s">
        <v>1834</v>
      </c>
      <c r="EP2" t="s">
        <v>1835</v>
      </c>
      <c r="EQ2" t="s">
        <v>1836</v>
      </c>
      <c r="ER2" t="s">
        <v>1837</v>
      </c>
      <c r="ES2" t="s">
        <v>1838</v>
      </c>
      <c r="ET2" t="s">
        <v>1839</v>
      </c>
      <c r="EU2" t="s">
        <v>1840</v>
      </c>
      <c r="EV2" t="s">
        <v>1841</v>
      </c>
      <c r="EW2" t="s">
        <v>1842</v>
      </c>
      <c r="EX2" t="s">
        <v>1843</v>
      </c>
      <c r="EY2" t="s">
        <v>1844</v>
      </c>
      <c r="EZ2" t="s">
        <v>1845</v>
      </c>
      <c r="FA2" t="s">
        <v>1846</v>
      </c>
      <c r="FB2" t="s">
        <v>1847</v>
      </c>
      <c r="FC2" t="s">
        <v>1848</v>
      </c>
      <c r="FD2" t="s">
        <v>1849</v>
      </c>
      <c r="FE2" t="s">
        <v>1850</v>
      </c>
      <c r="FF2" t="s">
        <v>1851</v>
      </c>
      <c r="FG2" t="s">
        <v>1852</v>
      </c>
      <c r="FH2" t="s">
        <v>1853</v>
      </c>
      <c r="FI2" t="s">
        <v>1854</v>
      </c>
      <c r="FJ2" t="s">
        <v>1855</v>
      </c>
      <c r="FK2" t="s">
        <v>1856</v>
      </c>
      <c r="FL2" t="s">
        <v>1857</v>
      </c>
      <c r="FM2" t="s">
        <v>1858</v>
      </c>
      <c r="FN2" t="s">
        <v>1859</v>
      </c>
      <c r="FO2" t="s">
        <v>1860</v>
      </c>
      <c r="FP2" t="s">
        <v>1861</v>
      </c>
      <c r="FQ2" t="s">
        <v>1862</v>
      </c>
      <c r="FR2" t="s">
        <v>1863</v>
      </c>
      <c r="FS2" t="s">
        <v>1864</v>
      </c>
      <c r="FT2" t="s">
        <v>1865</v>
      </c>
      <c r="FU2" t="s">
        <v>1866</v>
      </c>
      <c r="FV2" t="s">
        <v>1867</v>
      </c>
      <c r="FW2" t="s">
        <v>1868</v>
      </c>
      <c r="FX2" t="s">
        <v>1869</v>
      </c>
      <c r="FY2" t="s">
        <v>1870</v>
      </c>
      <c r="FZ2" t="s">
        <v>1871</v>
      </c>
      <c r="GA2" t="s">
        <v>1872</v>
      </c>
      <c r="GB2" t="s">
        <v>1873</v>
      </c>
      <c r="GC2" t="s">
        <v>1874</v>
      </c>
      <c r="GD2" t="s">
        <v>1875</v>
      </c>
      <c r="GE2" t="s">
        <v>1876</v>
      </c>
      <c r="GF2" t="s">
        <v>1877</v>
      </c>
      <c r="GG2" t="s">
        <v>1878</v>
      </c>
      <c r="GH2" t="s">
        <v>1879</v>
      </c>
      <c r="GI2" t="s">
        <v>1880</v>
      </c>
      <c r="GJ2" t="s">
        <v>1881</v>
      </c>
      <c r="GK2" t="s">
        <v>1882</v>
      </c>
      <c r="GL2" t="s">
        <v>1883</v>
      </c>
      <c r="GM2" t="s">
        <v>1884</v>
      </c>
      <c r="GN2" t="s">
        <v>1885</v>
      </c>
      <c r="GO2" t="s">
        <v>1886</v>
      </c>
      <c r="GP2" t="s">
        <v>1887</v>
      </c>
      <c r="GQ2" t="s">
        <v>1888</v>
      </c>
      <c r="GR2" t="s">
        <v>1889</v>
      </c>
      <c r="GS2" t="s">
        <v>1890</v>
      </c>
      <c r="GT2" t="s">
        <v>1891</v>
      </c>
      <c r="GU2" t="s">
        <v>1892</v>
      </c>
      <c r="GV2" t="s">
        <v>1893</v>
      </c>
      <c r="GW2" t="s">
        <v>1894</v>
      </c>
      <c r="GX2" t="s">
        <v>1895</v>
      </c>
      <c r="GY2" t="s">
        <v>1896</v>
      </c>
      <c r="GZ2" t="s">
        <v>1897</v>
      </c>
      <c r="HA2" t="s">
        <v>1898</v>
      </c>
      <c r="HB2" t="s">
        <v>1899</v>
      </c>
      <c r="HC2" t="s">
        <v>1900</v>
      </c>
      <c r="HD2" t="s">
        <v>1901</v>
      </c>
      <c r="HE2" t="s">
        <v>1902</v>
      </c>
      <c r="HF2" t="s">
        <v>1903</v>
      </c>
      <c r="HG2" t="s">
        <v>1904</v>
      </c>
      <c r="HH2" t="s">
        <v>1905</v>
      </c>
      <c r="HI2" t="s">
        <v>1906</v>
      </c>
      <c r="HJ2" t="s">
        <v>1907</v>
      </c>
      <c r="HK2" t="s">
        <v>1908</v>
      </c>
      <c r="HL2" t="s">
        <v>1909</v>
      </c>
      <c r="HM2" t="s">
        <v>1910</v>
      </c>
      <c r="HN2" t="s">
        <v>1911</v>
      </c>
      <c r="HO2" t="s">
        <v>1912</v>
      </c>
      <c r="HP2" t="s">
        <v>1913</v>
      </c>
      <c r="HQ2" t="s">
        <v>1914</v>
      </c>
      <c r="HR2" t="s">
        <v>1915</v>
      </c>
      <c r="HS2" t="s">
        <v>1916</v>
      </c>
      <c r="HT2" t="s">
        <v>1917</v>
      </c>
      <c r="HU2" t="s">
        <v>1918</v>
      </c>
      <c r="HV2" t="s">
        <v>1919</v>
      </c>
      <c r="HW2" t="s">
        <v>1920</v>
      </c>
      <c r="HX2" t="s">
        <v>1921</v>
      </c>
      <c r="HY2" t="s">
        <v>1922</v>
      </c>
      <c r="HZ2" t="s">
        <v>1923</v>
      </c>
      <c r="IA2" t="s">
        <v>1924</v>
      </c>
      <c r="IB2" t="s">
        <v>1925</v>
      </c>
      <c r="IC2" t="s">
        <v>1926</v>
      </c>
      <c r="ID2" t="s">
        <v>1927</v>
      </c>
      <c r="IE2" t="s">
        <v>1928</v>
      </c>
      <c r="IF2" t="s">
        <v>1929</v>
      </c>
      <c r="IG2" t="s">
        <v>1930</v>
      </c>
      <c r="IH2" t="s">
        <v>1931</v>
      </c>
      <c r="II2" t="s">
        <v>1932</v>
      </c>
      <c r="IJ2" t="s">
        <v>1933</v>
      </c>
      <c r="IK2" t="s">
        <v>1934</v>
      </c>
      <c r="IL2" t="s">
        <v>1935</v>
      </c>
      <c r="IM2" t="s">
        <v>1936</v>
      </c>
      <c r="IN2" t="s">
        <v>1937</v>
      </c>
      <c r="IO2" t="s">
        <v>1938</v>
      </c>
      <c r="IP2" t="s">
        <v>1939</v>
      </c>
      <c r="IQ2" t="s">
        <v>1940</v>
      </c>
      <c r="IR2" t="s">
        <v>1941</v>
      </c>
      <c r="IS2" t="s">
        <v>1942</v>
      </c>
      <c r="IT2" t="s">
        <v>1943</v>
      </c>
      <c r="IU2" t="s">
        <v>1944</v>
      </c>
      <c r="IV2" t="s">
        <v>1945</v>
      </c>
    </row>
    <row r="3" spans="1:256">
      <c r="A3" t="s">
        <v>1946</v>
      </c>
      <c r="B3" t="s">
        <v>1947</v>
      </c>
      <c r="C3" t="s">
        <v>1948</v>
      </c>
      <c r="D3" t="s">
        <v>1949</v>
      </c>
      <c r="E3" t="s">
        <v>1950</v>
      </c>
      <c r="F3" t="s">
        <v>1951</v>
      </c>
      <c r="G3" t="s">
        <v>1952</v>
      </c>
      <c r="H3" t="s">
        <v>1953</v>
      </c>
      <c r="I3" t="s">
        <v>1954</v>
      </c>
      <c r="J3" t="s">
        <v>1955</v>
      </c>
      <c r="K3" t="s">
        <v>1956</v>
      </c>
      <c r="L3" t="s">
        <v>1957</v>
      </c>
      <c r="M3" t="s">
        <v>1958</v>
      </c>
      <c r="N3" t="s">
        <v>1959</v>
      </c>
      <c r="O3" t="s">
        <v>1960</v>
      </c>
      <c r="P3" t="s">
        <v>1961</v>
      </c>
      <c r="Q3" t="s">
        <v>1962</v>
      </c>
      <c r="R3" t="s">
        <v>1963</v>
      </c>
      <c r="S3" t="s">
        <v>1964</v>
      </c>
      <c r="T3" t="s">
        <v>1965</v>
      </c>
      <c r="U3" t="s">
        <v>1966</v>
      </c>
      <c r="V3" t="s">
        <v>1967</v>
      </c>
      <c r="W3" t="s">
        <v>1968</v>
      </c>
      <c r="X3" t="s">
        <v>1969</v>
      </c>
      <c r="Y3" t="s">
        <v>1970</v>
      </c>
      <c r="Z3" t="s">
        <v>1971</v>
      </c>
      <c r="AA3" t="s">
        <v>1972</v>
      </c>
      <c r="AB3" t="s">
        <v>1973</v>
      </c>
      <c r="AC3" t="s">
        <v>1974</v>
      </c>
      <c r="AD3" t="s">
        <v>1975</v>
      </c>
      <c r="AE3" t="s">
        <v>1976</v>
      </c>
      <c r="AF3" t="s">
        <v>1977</v>
      </c>
      <c r="AG3" t="s">
        <v>1978</v>
      </c>
      <c r="AH3" t="s">
        <v>1979</v>
      </c>
      <c r="AI3" t="s">
        <v>1980</v>
      </c>
      <c r="AJ3" t="s">
        <v>1981</v>
      </c>
      <c r="AK3" t="s">
        <v>1982</v>
      </c>
      <c r="AL3" t="s">
        <v>1983</v>
      </c>
      <c r="AM3" t="s">
        <v>1984</v>
      </c>
      <c r="AN3" t="s">
        <v>1985</v>
      </c>
      <c r="AO3" t="s">
        <v>1986</v>
      </c>
      <c r="AP3" t="s">
        <v>1987</v>
      </c>
      <c r="AQ3" t="s">
        <v>1988</v>
      </c>
      <c r="AR3" t="s">
        <v>1989</v>
      </c>
      <c r="AS3" t="s">
        <v>1990</v>
      </c>
      <c r="AT3" t="s">
        <v>1991</v>
      </c>
      <c r="AU3" t="s">
        <v>1992</v>
      </c>
      <c r="AV3" t="s">
        <v>1993</v>
      </c>
      <c r="AW3" t="s">
        <v>1994</v>
      </c>
      <c r="AX3" t="s">
        <v>1995</v>
      </c>
      <c r="AY3" t="s">
        <v>1996</v>
      </c>
      <c r="AZ3" t="s">
        <v>1997</v>
      </c>
      <c r="BA3" t="s">
        <v>1998</v>
      </c>
      <c r="BB3" t="s">
        <v>1999</v>
      </c>
      <c r="BC3" t="s">
        <v>2000</v>
      </c>
      <c r="BD3" t="s">
        <v>2001</v>
      </c>
      <c r="BE3" t="s">
        <v>2002</v>
      </c>
      <c r="BF3" t="s">
        <v>2003</v>
      </c>
      <c r="BG3" t="s">
        <v>2004</v>
      </c>
      <c r="BH3" t="s">
        <v>2005</v>
      </c>
      <c r="BI3" t="s">
        <v>2006</v>
      </c>
      <c r="BJ3" t="s">
        <v>2007</v>
      </c>
      <c r="BK3" t="s">
        <v>2008</v>
      </c>
      <c r="BL3" t="s">
        <v>2009</v>
      </c>
      <c r="BM3" t="s">
        <v>2010</v>
      </c>
      <c r="BN3" t="s">
        <v>2011</v>
      </c>
      <c r="BO3" t="s">
        <v>2012</v>
      </c>
      <c r="BP3" t="s">
        <v>2013</v>
      </c>
      <c r="BQ3" t="s">
        <v>2014</v>
      </c>
      <c r="BR3" t="s">
        <v>2015</v>
      </c>
      <c r="BS3" t="s">
        <v>2016</v>
      </c>
      <c r="BT3" t="s">
        <v>2017</v>
      </c>
      <c r="BU3" t="s">
        <v>2018</v>
      </c>
      <c r="BV3" t="s">
        <v>2019</v>
      </c>
      <c r="BW3" t="s">
        <v>2020</v>
      </c>
      <c r="BX3" t="s">
        <v>2021</v>
      </c>
      <c r="BY3" t="s">
        <v>2022</v>
      </c>
      <c r="BZ3" t="s">
        <v>2023</v>
      </c>
      <c r="CA3" t="s">
        <v>2024</v>
      </c>
      <c r="CB3" t="s">
        <v>2025</v>
      </c>
      <c r="CC3" t="s">
        <v>2026</v>
      </c>
      <c r="CD3" t="s">
        <v>2027</v>
      </c>
      <c r="CE3" t="s">
        <v>2028</v>
      </c>
      <c r="CF3" t="s">
        <v>2029</v>
      </c>
      <c r="CG3" t="s">
        <v>2030</v>
      </c>
      <c r="CH3" t="s">
        <v>2031</v>
      </c>
      <c r="CI3" t="s">
        <v>2032</v>
      </c>
      <c r="CJ3" t="s">
        <v>2033</v>
      </c>
      <c r="CK3" t="s">
        <v>2034</v>
      </c>
      <c r="CL3" t="s">
        <v>2035</v>
      </c>
      <c r="CM3" t="s">
        <v>2036</v>
      </c>
      <c r="CN3" t="s">
        <v>2037</v>
      </c>
      <c r="CO3" t="s">
        <v>2038</v>
      </c>
      <c r="CP3" t="s">
        <v>2039</v>
      </c>
      <c r="CQ3" t="s">
        <v>2040</v>
      </c>
      <c r="CR3" t="s">
        <v>2041</v>
      </c>
      <c r="CS3" t="s">
        <v>2042</v>
      </c>
      <c r="CT3" t="s">
        <v>2043</v>
      </c>
      <c r="CU3" t="s">
        <v>2044</v>
      </c>
      <c r="CV3" t="s">
        <v>2045</v>
      </c>
      <c r="CW3" t="s">
        <v>2046</v>
      </c>
      <c r="CX3" t="s">
        <v>2047</v>
      </c>
      <c r="CY3" t="s">
        <v>2048</v>
      </c>
      <c r="CZ3" t="s">
        <v>2049</v>
      </c>
      <c r="DA3" t="s">
        <v>2050</v>
      </c>
      <c r="DB3" t="s">
        <v>2051</v>
      </c>
      <c r="DC3" t="s">
        <v>2052</v>
      </c>
      <c r="DD3" t="s">
        <v>2053</v>
      </c>
      <c r="DE3" t="s">
        <v>2054</v>
      </c>
      <c r="DF3" t="s">
        <v>2055</v>
      </c>
      <c r="DG3" t="s">
        <v>2056</v>
      </c>
      <c r="DH3" t="s">
        <v>2057</v>
      </c>
      <c r="DI3" t="s">
        <v>2058</v>
      </c>
      <c r="DJ3" t="s">
        <v>2059</v>
      </c>
      <c r="DK3" t="s">
        <v>2060</v>
      </c>
      <c r="DL3" t="s">
        <v>2061</v>
      </c>
      <c r="DM3" t="s">
        <v>2062</v>
      </c>
      <c r="DN3" t="s">
        <v>2063</v>
      </c>
      <c r="DO3" t="s">
        <v>2064</v>
      </c>
      <c r="DP3" t="s">
        <v>2065</v>
      </c>
      <c r="DQ3" t="s">
        <v>2066</v>
      </c>
      <c r="DR3" t="s">
        <v>2067</v>
      </c>
      <c r="DS3" t="s">
        <v>2068</v>
      </c>
      <c r="DT3" t="s">
        <v>2069</v>
      </c>
      <c r="DU3" t="s">
        <v>2070</v>
      </c>
      <c r="DV3" t="s">
        <v>2071</v>
      </c>
      <c r="DW3" t="s">
        <v>2072</v>
      </c>
      <c r="DX3" t="s">
        <v>2073</v>
      </c>
      <c r="DY3" t="s">
        <v>2074</v>
      </c>
      <c r="DZ3" t="s">
        <v>2075</v>
      </c>
      <c r="EA3" t="s">
        <v>2076</v>
      </c>
      <c r="EB3" t="s">
        <v>2077</v>
      </c>
      <c r="EC3" t="s">
        <v>2078</v>
      </c>
      <c r="ED3" t="s">
        <v>2079</v>
      </c>
      <c r="EE3" t="s">
        <v>2080</v>
      </c>
      <c r="EF3" t="s">
        <v>2081</v>
      </c>
      <c r="EG3" t="s">
        <v>2082</v>
      </c>
      <c r="EH3" t="s">
        <v>2083</v>
      </c>
      <c r="EI3" t="s">
        <v>2084</v>
      </c>
      <c r="EJ3" t="s">
        <v>2085</v>
      </c>
      <c r="EK3" t="s">
        <v>2086</v>
      </c>
      <c r="EL3" t="s">
        <v>2087</v>
      </c>
      <c r="EM3" t="s">
        <v>2088</v>
      </c>
      <c r="EN3" t="s">
        <v>2089</v>
      </c>
      <c r="EO3" t="s">
        <v>2090</v>
      </c>
      <c r="EP3" t="s">
        <v>2091</v>
      </c>
      <c r="EQ3" t="s">
        <v>2092</v>
      </c>
      <c r="ER3" t="s">
        <v>2093</v>
      </c>
      <c r="ES3" t="s">
        <v>2094</v>
      </c>
      <c r="ET3" t="s">
        <v>2095</v>
      </c>
      <c r="EU3" t="s">
        <v>2096</v>
      </c>
      <c r="EV3" t="s">
        <v>2097</v>
      </c>
      <c r="EW3" t="s">
        <v>2098</v>
      </c>
      <c r="EX3" t="s">
        <v>2099</v>
      </c>
      <c r="EY3" t="s">
        <v>2100</v>
      </c>
      <c r="EZ3" t="s">
        <v>2101</v>
      </c>
      <c r="FA3" t="s">
        <v>2102</v>
      </c>
      <c r="FB3" t="s">
        <v>2103</v>
      </c>
      <c r="FC3" t="s">
        <v>2104</v>
      </c>
      <c r="FD3" t="s">
        <v>2105</v>
      </c>
      <c r="FE3" t="s">
        <v>2106</v>
      </c>
      <c r="FF3" t="s">
        <v>2107</v>
      </c>
      <c r="FG3" t="s">
        <v>2108</v>
      </c>
      <c r="FH3" t="s">
        <v>2109</v>
      </c>
      <c r="FI3" t="s">
        <v>2110</v>
      </c>
      <c r="FJ3" t="s">
        <v>2111</v>
      </c>
      <c r="FK3" t="s">
        <v>2112</v>
      </c>
      <c r="FL3" t="s">
        <v>2113</v>
      </c>
      <c r="FM3" t="s">
        <v>2114</v>
      </c>
      <c r="FN3" t="s">
        <v>2115</v>
      </c>
      <c r="FO3" t="s">
        <v>2116</v>
      </c>
      <c r="FP3" t="s">
        <v>2117</v>
      </c>
      <c r="FQ3" t="s">
        <v>2118</v>
      </c>
      <c r="FR3" t="s">
        <v>2119</v>
      </c>
      <c r="FS3" t="s">
        <v>2120</v>
      </c>
      <c r="FT3" t="s">
        <v>2121</v>
      </c>
      <c r="FU3" t="s">
        <v>2122</v>
      </c>
      <c r="FV3" t="s">
        <v>2123</v>
      </c>
      <c r="FW3" t="s">
        <v>2124</v>
      </c>
      <c r="FX3" t="s">
        <v>2125</v>
      </c>
      <c r="FY3" t="s">
        <v>2126</v>
      </c>
      <c r="FZ3" t="s">
        <v>2127</v>
      </c>
      <c r="GA3" t="s">
        <v>2128</v>
      </c>
      <c r="GB3" t="s">
        <v>2129</v>
      </c>
      <c r="GC3" t="s">
        <v>2130</v>
      </c>
      <c r="GD3" t="s">
        <v>2131</v>
      </c>
      <c r="GE3" t="s">
        <v>2132</v>
      </c>
      <c r="GF3" t="s">
        <v>2133</v>
      </c>
      <c r="GG3" t="s">
        <v>2134</v>
      </c>
      <c r="GH3" t="s">
        <v>2135</v>
      </c>
      <c r="GI3" t="s">
        <v>2136</v>
      </c>
      <c r="GJ3" t="s">
        <v>2137</v>
      </c>
      <c r="GK3" t="s">
        <v>2138</v>
      </c>
      <c r="GL3" t="s">
        <v>2139</v>
      </c>
      <c r="GM3" t="s">
        <v>2140</v>
      </c>
      <c r="GN3" t="s">
        <v>2141</v>
      </c>
      <c r="GO3" t="s">
        <v>2142</v>
      </c>
      <c r="GP3" t="s">
        <v>2143</v>
      </c>
      <c r="GQ3" t="s">
        <v>2144</v>
      </c>
      <c r="GR3" t="s">
        <v>2145</v>
      </c>
      <c r="GS3" t="s">
        <v>2146</v>
      </c>
      <c r="GT3" t="s">
        <v>2147</v>
      </c>
      <c r="GU3" t="s">
        <v>2148</v>
      </c>
      <c r="GV3" t="s">
        <v>2149</v>
      </c>
      <c r="GW3" t="s">
        <v>2150</v>
      </c>
      <c r="GX3" t="s">
        <v>2151</v>
      </c>
      <c r="GY3" t="s">
        <v>2152</v>
      </c>
      <c r="GZ3" t="s">
        <v>2153</v>
      </c>
      <c r="HA3" t="s">
        <v>2154</v>
      </c>
      <c r="HB3" t="s">
        <v>2155</v>
      </c>
      <c r="HC3" t="s">
        <v>2156</v>
      </c>
      <c r="HD3" t="s">
        <v>2157</v>
      </c>
      <c r="HE3" t="s">
        <v>2158</v>
      </c>
      <c r="HF3" t="s">
        <v>2159</v>
      </c>
      <c r="HG3" t="s">
        <v>2160</v>
      </c>
      <c r="HH3" t="s">
        <v>2161</v>
      </c>
      <c r="HI3" t="s">
        <v>2162</v>
      </c>
      <c r="HJ3" t="s">
        <v>2163</v>
      </c>
      <c r="HK3" t="s">
        <v>2164</v>
      </c>
      <c r="HL3" t="s">
        <v>2165</v>
      </c>
      <c r="HM3" t="s">
        <v>2166</v>
      </c>
      <c r="HN3" t="s">
        <v>2167</v>
      </c>
      <c r="HO3" t="s">
        <v>2168</v>
      </c>
      <c r="HP3" t="s">
        <v>2169</v>
      </c>
      <c r="HQ3" t="s">
        <v>2170</v>
      </c>
      <c r="HR3" t="s">
        <v>2171</v>
      </c>
      <c r="HS3" t="s">
        <v>2172</v>
      </c>
      <c r="HT3" t="s">
        <v>2173</v>
      </c>
      <c r="HU3" t="s">
        <v>2174</v>
      </c>
      <c r="HV3" t="s">
        <v>2175</v>
      </c>
      <c r="HW3" t="s">
        <v>2176</v>
      </c>
      <c r="HX3" t="s">
        <v>2177</v>
      </c>
      <c r="HY3" t="s">
        <v>2178</v>
      </c>
      <c r="HZ3" t="s">
        <v>2179</v>
      </c>
      <c r="IA3" t="s">
        <v>2180</v>
      </c>
      <c r="IB3" t="s">
        <v>2181</v>
      </c>
      <c r="IC3" t="s">
        <v>2182</v>
      </c>
      <c r="ID3" t="s">
        <v>2183</v>
      </c>
      <c r="IE3" t="s">
        <v>2184</v>
      </c>
      <c r="IF3" t="s">
        <v>2185</v>
      </c>
      <c r="IG3" t="s">
        <v>2186</v>
      </c>
      <c r="IH3" t="s">
        <v>2187</v>
      </c>
      <c r="II3" t="s">
        <v>2188</v>
      </c>
      <c r="IJ3" t="s">
        <v>2189</v>
      </c>
      <c r="IK3" t="s">
        <v>2190</v>
      </c>
      <c r="IL3" t="s">
        <v>2191</v>
      </c>
      <c r="IM3" t="s">
        <v>2192</v>
      </c>
      <c r="IN3" t="s">
        <v>2193</v>
      </c>
      <c r="IO3" t="s">
        <v>2194</v>
      </c>
      <c r="IP3" t="s">
        <v>2195</v>
      </c>
      <c r="IQ3" t="s">
        <v>2196</v>
      </c>
      <c r="IR3" t="s">
        <v>2197</v>
      </c>
      <c r="IS3" t="s">
        <v>2198</v>
      </c>
      <c r="IT3" t="s">
        <v>2199</v>
      </c>
      <c r="IU3" t="s">
        <v>2200</v>
      </c>
      <c r="IV3" t="s">
        <v>2201</v>
      </c>
    </row>
    <row r="4" spans="1:256">
      <c r="A4" t="s">
        <v>2202</v>
      </c>
      <c r="B4" t="s">
        <v>2203</v>
      </c>
      <c r="C4" t="s">
        <v>2204</v>
      </c>
      <c r="D4" t="s">
        <v>2205</v>
      </c>
      <c r="E4" t="s">
        <v>2206</v>
      </c>
      <c r="F4" t="s">
        <v>2207</v>
      </c>
      <c r="G4" t="s">
        <v>2208</v>
      </c>
      <c r="H4" t="s">
        <v>2209</v>
      </c>
      <c r="I4" t="s">
        <v>2210</v>
      </c>
      <c r="J4" t="s">
        <v>2211</v>
      </c>
      <c r="K4" t="s">
        <v>2212</v>
      </c>
      <c r="L4" t="s">
        <v>2213</v>
      </c>
      <c r="M4" t="s">
        <v>2214</v>
      </c>
      <c r="N4" t="s">
        <v>2215</v>
      </c>
      <c r="O4" t="s">
        <v>2216</v>
      </c>
      <c r="P4" t="s">
        <v>2217</v>
      </c>
      <c r="Q4" t="s">
        <v>2218</v>
      </c>
      <c r="R4" t="s">
        <v>2219</v>
      </c>
      <c r="S4" t="s">
        <v>2220</v>
      </c>
      <c r="T4" t="s">
        <v>2221</v>
      </c>
      <c r="U4" t="s">
        <v>2222</v>
      </c>
      <c r="V4" t="s">
        <v>2223</v>
      </c>
      <c r="W4" t="s">
        <v>2224</v>
      </c>
      <c r="X4" t="s">
        <v>2225</v>
      </c>
      <c r="Y4" t="s">
        <v>2226</v>
      </c>
      <c r="Z4" t="s">
        <v>2227</v>
      </c>
      <c r="AA4" t="s">
        <v>2228</v>
      </c>
      <c r="AB4" t="s">
        <v>2229</v>
      </c>
      <c r="AC4" t="s">
        <v>2230</v>
      </c>
      <c r="AD4" t="s">
        <v>2231</v>
      </c>
      <c r="AE4" t="s">
        <v>2232</v>
      </c>
      <c r="AF4" t="s">
        <v>2233</v>
      </c>
      <c r="AG4" t="s">
        <v>2234</v>
      </c>
      <c r="AH4" t="s">
        <v>2235</v>
      </c>
      <c r="AI4" t="s">
        <v>2236</v>
      </c>
      <c r="AJ4" t="s">
        <v>2237</v>
      </c>
      <c r="AK4" t="s">
        <v>2238</v>
      </c>
      <c r="AL4" t="s">
        <v>2239</v>
      </c>
      <c r="AM4" t="s">
        <v>2240</v>
      </c>
      <c r="AN4" t="s">
        <v>2241</v>
      </c>
      <c r="AO4" t="s">
        <v>2242</v>
      </c>
      <c r="AP4" t="s">
        <v>2243</v>
      </c>
      <c r="AQ4" t="s">
        <v>2244</v>
      </c>
      <c r="AR4" t="s">
        <v>2245</v>
      </c>
      <c r="AS4" t="s">
        <v>2246</v>
      </c>
      <c r="AT4" t="s">
        <v>2247</v>
      </c>
      <c r="AU4" t="s">
        <v>2248</v>
      </c>
      <c r="AV4" t="s">
        <v>2249</v>
      </c>
      <c r="AW4" t="s">
        <v>2250</v>
      </c>
      <c r="AX4" t="s">
        <v>2251</v>
      </c>
      <c r="AY4" t="s">
        <v>2252</v>
      </c>
      <c r="AZ4" t="s">
        <v>2253</v>
      </c>
      <c r="BA4" t="s">
        <v>2254</v>
      </c>
      <c r="BB4" t="s">
        <v>2255</v>
      </c>
      <c r="BC4" t="s">
        <v>2256</v>
      </c>
      <c r="BD4" t="s">
        <v>2257</v>
      </c>
      <c r="BE4" t="s">
        <v>2258</v>
      </c>
      <c r="BF4" t="s">
        <v>2259</v>
      </c>
      <c r="BG4" t="s">
        <v>2260</v>
      </c>
      <c r="BH4" t="s">
        <v>2261</v>
      </c>
      <c r="BI4" t="s">
        <v>2262</v>
      </c>
      <c r="BJ4" t="s">
        <v>2263</v>
      </c>
      <c r="BK4" t="s">
        <v>2264</v>
      </c>
      <c r="BL4" t="s">
        <v>2265</v>
      </c>
      <c r="BM4" t="s">
        <v>2266</v>
      </c>
      <c r="BN4" t="s">
        <v>2267</v>
      </c>
      <c r="BO4" t="s">
        <v>2268</v>
      </c>
      <c r="BP4" t="s">
        <v>2269</v>
      </c>
      <c r="BQ4" t="s">
        <v>2270</v>
      </c>
      <c r="BR4" t="s">
        <v>2271</v>
      </c>
      <c r="BS4" t="s">
        <v>2272</v>
      </c>
      <c r="BT4" t="s">
        <v>2273</v>
      </c>
      <c r="BU4" t="s">
        <v>2274</v>
      </c>
      <c r="BV4" t="s">
        <v>2275</v>
      </c>
      <c r="BW4" t="s">
        <v>2276</v>
      </c>
      <c r="BX4" t="s">
        <v>2277</v>
      </c>
      <c r="BY4" t="s">
        <v>2278</v>
      </c>
      <c r="BZ4" t="s">
        <v>2279</v>
      </c>
      <c r="CA4" t="s">
        <v>2280</v>
      </c>
      <c r="CB4" t="s">
        <v>2281</v>
      </c>
      <c r="CC4" t="s">
        <v>2282</v>
      </c>
      <c r="CD4" t="s">
        <v>2283</v>
      </c>
      <c r="CE4" t="s">
        <v>2284</v>
      </c>
      <c r="CF4" t="s">
        <v>2285</v>
      </c>
      <c r="CG4" t="s">
        <v>2286</v>
      </c>
      <c r="CH4" t="s">
        <v>2287</v>
      </c>
      <c r="CI4" t="s">
        <v>2288</v>
      </c>
      <c r="CJ4" t="s">
        <v>2289</v>
      </c>
      <c r="CK4" t="s">
        <v>2290</v>
      </c>
      <c r="CL4" t="s">
        <v>2291</v>
      </c>
      <c r="CM4" t="s">
        <v>2292</v>
      </c>
      <c r="CN4" t="s">
        <v>2293</v>
      </c>
      <c r="CO4" t="s">
        <v>2294</v>
      </c>
      <c r="CP4" t="s">
        <v>2295</v>
      </c>
      <c r="CQ4" t="s">
        <v>2296</v>
      </c>
      <c r="CR4" t="s">
        <v>2297</v>
      </c>
      <c r="CS4" t="s">
        <v>2298</v>
      </c>
      <c r="CT4" t="s">
        <v>2299</v>
      </c>
      <c r="CU4" t="s">
        <v>2300</v>
      </c>
      <c r="CV4" t="s">
        <v>2301</v>
      </c>
      <c r="CW4" t="s">
        <v>2302</v>
      </c>
      <c r="CX4" t="s">
        <v>2303</v>
      </c>
      <c r="CY4" t="s">
        <v>2304</v>
      </c>
      <c r="CZ4" t="s">
        <v>2305</v>
      </c>
      <c r="DA4" t="s">
        <v>2306</v>
      </c>
      <c r="DB4" t="s">
        <v>2307</v>
      </c>
      <c r="DC4" t="s">
        <v>2308</v>
      </c>
      <c r="DD4" t="s">
        <v>2309</v>
      </c>
      <c r="DE4" t="s">
        <v>2310</v>
      </c>
      <c r="DF4" t="s">
        <v>2311</v>
      </c>
      <c r="DG4" t="s">
        <v>2312</v>
      </c>
      <c r="DH4" t="s">
        <v>2313</v>
      </c>
      <c r="DI4" t="s">
        <v>2314</v>
      </c>
      <c r="DJ4" t="s">
        <v>2315</v>
      </c>
      <c r="DK4" t="s">
        <v>2316</v>
      </c>
      <c r="DL4" t="s">
        <v>2317</v>
      </c>
      <c r="DM4" t="s">
        <v>2318</v>
      </c>
      <c r="DN4" t="s">
        <v>2319</v>
      </c>
      <c r="DO4" t="s">
        <v>2320</v>
      </c>
      <c r="DP4" t="s">
        <v>2321</v>
      </c>
      <c r="DQ4" t="s">
        <v>2322</v>
      </c>
      <c r="DR4" t="s">
        <v>2323</v>
      </c>
      <c r="DS4" t="s">
        <v>2324</v>
      </c>
      <c r="DT4" t="s">
        <v>2325</v>
      </c>
      <c r="DU4" t="s">
        <v>2326</v>
      </c>
      <c r="DV4" t="s">
        <v>2327</v>
      </c>
      <c r="DW4" t="s">
        <v>2328</v>
      </c>
      <c r="DX4" t="s">
        <v>2329</v>
      </c>
      <c r="DY4" t="s">
        <v>2330</v>
      </c>
      <c r="DZ4" t="s">
        <v>2331</v>
      </c>
      <c r="EA4" t="s">
        <v>2332</v>
      </c>
      <c r="EB4" t="s">
        <v>2333</v>
      </c>
      <c r="EC4" t="s">
        <v>2334</v>
      </c>
      <c r="ED4" t="s">
        <v>2335</v>
      </c>
      <c r="EE4" t="s">
        <v>2336</v>
      </c>
      <c r="EF4" t="s">
        <v>2337</v>
      </c>
      <c r="EG4" t="s">
        <v>2338</v>
      </c>
      <c r="EH4" t="s">
        <v>2339</v>
      </c>
      <c r="EI4" t="s">
        <v>2340</v>
      </c>
      <c r="EJ4" t="s">
        <v>2341</v>
      </c>
      <c r="EK4" t="s">
        <v>2342</v>
      </c>
      <c r="EL4" t="s">
        <v>2343</v>
      </c>
      <c r="EM4" t="s">
        <v>2344</v>
      </c>
      <c r="EN4" t="s">
        <v>2345</v>
      </c>
      <c r="EO4" t="s">
        <v>2346</v>
      </c>
      <c r="EP4" t="s">
        <v>2347</v>
      </c>
      <c r="EQ4" t="s">
        <v>2348</v>
      </c>
      <c r="ER4" t="s">
        <v>2349</v>
      </c>
      <c r="ES4" t="s">
        <v>2350</v>
      </c>
      <c r="ET4" t="s">
        <v>2351</v>
      </c>
      <c r="EU4" t="s">
        <v>2352</v>
      </c>
      <c r="EV4" t="s">
        <v>2353</v>
      </c>
      <c r="EW4" t="s">
        <v>2354</v>
      </c>
      <c r="EX4" t="s">
        <v>2355</v>
      </c>
      <c r="EY4" t="s">
        <v>2356</v>
      </c>
      <c r="EZ4" t="s">
        <v>2357</v>
      </c>
      <c r="FA4" t="s">
        <v>2358</v>
      </c>
      <c r="FB4" t="s">
        <v>2359</v>
      </c>
      <c r="FC4" t="s">
        <v>2360</v>
      </c>
      <c r="FD4" t="s">
        <v>2361</v>
      </c>
      <c r="FE4" t="s">
        <v>2362</v>
      </c>
      <c r="FF4" t="s">
        <v>2363</v>
      </c>
      <c r="FG4" t="s">
        <v>2364</v>
      </c>
      <c r="FH4" t="s">
        <v>2365</v>
      </c>
      <c r="FI4" t="s">
        <v>2366</v>
      </c>
      <c r="FJ4" t="s">
        <v>2367</v>
      </c>
      <c r="FK4" t="s">
        <v>2368</v>
      </c>
      <c r="FL4" t="s">
        <v>2369</v>
      </c>
      <c r="FM4" t="s">
        <v>2370</v>
      </c>
      <c r="FN4" t="s">
        <v>2371</v>
      </c>
      <c r="FO4" t="s">
        <v>2372</v>
      </c>
      <c r="FP4" t="s">
        <v>2373</v>
      </c>
      <c r="FQ4" t="s">
        <v>2374</v>
      </c>
      <c r="FR4" t="s">
        <v>2375</v>
      </c>
      <c r="FS4" t="s">
        <v>2376</v>
      </c>
      <c r="FT4" t="s">
        <v>2377</v>
      </c>
      <c r="FU4" t="s">
        <v>2378</v>
      </c>
      <c r="FV4" t="s">
        <v>2379</v>
      </c>
      <c r="FW4" t="s">
        <v>2380</v>
      </c>
      <c r="FX4" t="s">
        <v>2381</v>
      </c>
      <c r="FY4" t="s">
        <v>2382</v>
      </c>
      <c r="FZ4" t="s">
        <v>2383</v>
      </c>
      <c r="GA4" t="s">
        <v>2384</v>
      </c>
      <c r="GB4" t="s">
        <v>2385</v>
      </c>
      <c r="GC4" t="s">
        <v>2386</v>
      </c>
      <c r="GD4" t="s">
        <v>2387</v>
      </c>
      <c r="GE4" t="s">
        <v>2388</v>
      </c>
      <c r="GF4" t="s">
        <v>2389</v>
      </c>
      <c r="GG4" t="s">
        <v>2390</v>
      </c>
      <c r="GH4" t="s">
        <v>2391</v>
      </c>
      <c r="GI4" t="s">
        <v>2392</v>
      </c>
      <c r="GJ4" t="s">
        <v>2393</v>
      </c>
      <c r="GK4" t="s">
        <v>2394</v>
      </c>
      <c r="GL4" t="s">
        <v>2395</v>
      </c>
      <c r="GM4" t="s">
        <v>2396</v>
      </c>
      <c r="GN4" t="s">
        <v>2397</v>
      </c>
      <c r="GO4" t="s">
        <v>2398</v>
      </c>
      <c r="GP4" t="s">
        <v>2399</v>
      </c>
      <c r="GQ4" t="s">
        <v>2400</v>
      </c>
      <c r="GR4" t="s">
        <v>2401</v>
      </c>
      <c r="GS4" t="s">
        <v>2402</v>
      </c>
      <c r="GT4" t="s">
        <v>2403</v>
      </c>
      <c r="GU4" t="s">
        <v>2404</v>
      </c>
      <c r="GV4" t="s">
        <v>2405</v>
      </c>
      <c r="GW4" t="s">
        <v>2406</v>
      </c>
      <c r="GX4" t="s">
        <v>2407</v>
      </c>
      <c r="GY4" t="s">
        <v>2408</v>
      </c>
      <c r="GZ4" t="s">
        <v>2409</v>
      </c>
      <c r="HA4" t="s">
        <v>2410</v>
      </c>
      <c r="HB4" t="s">
        <v>2411</v>
      </c>
      <c r="HC4" t="s">
        <v>2412</v>
      </c>
      <c r="HD4" t="s">
        <v>2413</v>
      </c>
      <c r="HE4" t="s">
        <v>2414</v>
      </c>
      <c r="HF4" t="s">
        <v>2415</v>
      </c>
      <c r="HG4" t="s">
        <v>2416</v>
      </c>
      <c r="HH4" t="s">
        <v>2417</v>
      </c>
      <c r="HI4" t="s">
        <v>2418</v>
      </c>
      <c r="HJ4" t="s">
        <v>2419</v>
      </c>
      <c r="HK4" t="s">
        <v>2420</v>
      </c>
      <c r="HL4" t="s">
        <v>2421</v>
      </c>
      <c r="HM4" t="s">
        <v>2422</v>
      </c>
      <c r="HN4" t="s">
        <v>2423</v>
      </c>
      <c r="HO4" t="s">
        <v>2424</v>
      </c>
      <c r="HP4" t="s">
        <v>2425</v>
      </c>
      <c r="HQ4" t="s">
        <v>2426</v>
      </c>
      <c r="HR4" t="s">
        <v>2427</v>
      </c>
      <c r="HS4" t="s">
        <v>2428</v>
      </c>
      <c r="HT4" t="s">
        <v>2429</v>
      </c>
      <c r="HU4" t="s">
        <v>2430</v>
      </c>
      <c r="HV4" t="s">
        <v>2431</v>
      </c>
      <c r="HW4" t="s">
        <v>2432</v>
      </c>
      <c r="HX4" t="s">
        <v>2433</v>
      </c>
      <c r="HY4" t="s">
        <v>2434</v>
      </c>
      <c r="HZ4" t="s">
        <v>2435</v>
      </c>
      <c r="IA4" t="s">
        <v>2436</v>
      </c>
      <c r="IB4" t="s">
        <v>2437</v>
      </c>
      <c r="IC4" t="s">
        <v>2438</v>
      </c>
      <c r="ID4" t="s">
        <v>2439</v>
      </c>
      <c r="IE4" t="s">
        <v>2440</v>
      </c>
      <c r="IF4" t="s">
        <v>2441</v>
      </c>
      <c r="IG4" t="s">
        <v>2442</v>
      </c>
      <c r="IH4" t="s">
        <v>2443</v>
      </c>
      <c r="II4" t="s">
        <v>2444</v>
      </c>
      <c r="IJ4" t="s">
        <v>2445</v>
      </c>
      <c r="IK4" t="s">
        <v>2446</v>
      </c>
      <c r="IL4" t="s">
        <v>2447</v>
      </c>
      <c r="IM4" t="s">
        <v>2448</v>
      </c>
      <c r="IN4" t="s">
        <v>2449</v>
      </c>
      <c r="IO4" t="s">
        <v>2450</v>
      </c>
      <c r="IP4" t="s">
        <v>2451</v>
      </c>
      <c r="IQ4" t="s">
        <v>2452</v>
      </c>
      <c r="IR4" t="s">
        <v>2453</v>
      </c>
      <c r="IS4" t="s">
        <v>2454</v>
      </c>
      <c r="IT4" t="s">
        <v>2455</v>
      </c>
      <c r="IU4" t="s">
        <v>2456</v>
      </c>
      <c r="IV4" t="s">
        <v>2457</v>
      </c>
    </row>
    <row r="5" spans="1:256">
      <c r="A5" t="s">
        <v>2458</v>
      </c>
      <c r="B5" t="s">
        <v>2459</v>
      </c>
      <c r="C5" t="s">
        <v>2460</v>
      </c>
      <c r="D5" t="s">
        <v>2461</v>
      </c>
      <c r="E5" t="s">
        <v>2462</v>
      </c>
      <c r="F5" t="s">
        <v>2463</v>
      </c>
      <c r="G5" t="s">
        <v>2464</v>
      </c>
      <c r="H5" t="s">
        <v>2465</v>
      </c>
      <c r="I5" t="s">
        <v>2466</v>
      </c>
      <c r="J5" t="s">
        <v>2467</v>
      </c>
      <c r="K5" t="s">
        <v>2468</v>
      </c>
      <c r="L5" t="s">
        <v>2469</v>
      </c>
      <c r="M5" t="s">
        <v>2470</v>
      </c>
      <c r="N5" t="s">
        <v>2471</v>
      </c>
      <c r="O5" t="s">
        <v>2472</v>
      </c>
      <c r="P5" t="s">
        <v>2473</v>
      </c>
      <c r="Q5" t="s">
        <v>2474</v>
      </c>
      <c r="R5" t="s">
        <v>2475</v>
      </c>
      <c r="S5" t="s">
        <v>2476</v>
      </c>
      <c r="T5" t="s">
        <v>2477</v>
      </c>
      <c r="U5" t="s">
        <v>2478</v>
      </c>
      <c r="V5" t="s">
        <v>2479</v>
      </c>
      <c r="W5" t="s">
        <v>2480</v>
      </c>
      <c r="X5" t="s">
        <v>2481</v>
      </c>
      <c r="Y5" t="s">
        <v>2482</v>
      </c>
      <c r="Z5" t="s">
        <v>2483</v>
      </c>
      <c r="AA5" t="s">
        <v>2484</v>
      </c>
      <c r="AB5" t="s">
        <v>2485</v>
      </c>
      <c r="AC5" t="s">
        <v>2486</v>
      </c>
      <c r="AD5" t="s">
        <v>2487</v>
      </c>
      <c r="AE5" t="s">
        <v>2488</v>
      </c>
      <c r="AF5" t="s">
        <v>2489</v>
      </c>
      <c r="AG5" t="s">
        <v>2490</v>
      </c>
      <c r="AH5" t="s">
        <v>2491</v>
      </c>
      <c r="AI5" t="s">
        <v>533</v>
      </c>
      <c r="AJ5" t="s">
        <v>534</v>
      </c>
      <c r="AK5" t="s">
        <v>535</v>
      </c>
      <c r="AL5" t="s">
        <v>537</v>
      </c>
      <c r="AM5" t="s">
        <v>538</v>
      </c>
      <c r="AN5" t="s">
        <v>539</v>
      </c>
      <c r="AO5" t="s">
        <v>540</v>
      </c>
      <c r="AP5" t="s">
        <v>541</v>
      </c>
      <c r="AQ5" t="s">
        <v>542</v>
      </c>
      <c r="AR5" t="s">
        <v>543</v>
      </c>
      <c r="AS5" t="s">
        <v>544</v>
      </c>
      <c r="AT5" t="s">
        <v>545</v>
      </c>
      <c r="AU5" t="s">
        <v>546</v>
      </c>
      <c r="AV5" t="s">
        <v>547</v>
      </c>
      <c r="AW5" t="s">
        <v>548</v>
      </c>
      <c r="AX5" t="s">
        <v>549</v>
      </c>
      <c r="AY5" t="s">
        <v>550</v>
      </c>
      <c r="AZ5" t="s">
        <v>551</v>
      </c>
      <c r="BA5" t="s">
        <v>552</v>
      </c>
      <c r="BB5" t="s">
        <v>553</v>
      </c>
      <c r="BC5" t="s">
        <v>554</v>
      </c>
      <c r="BD5" t="s">
        <v>555</v>
      </c>
      <c r="BE5" t="s">
        <v>556</v>
      </c>
      <c r="BF5" t="s">
        <v>557</v>
      </c>
      <c r="BG5" t="s">
        <v>558</v>
      </c>
      <c r="BH5" t="s">
        <v>559</v>
      </c>
      <c r="BI5" t="s">
        <v>560</v>
      </c>
      <c r="BJ5" t="s">
        <v>561</v>
      </c>
      <c r="BK5" t="s">
        <v>562</v>
      </c>
      <c r="BL5" t="s">
        <v>563</v>
      </c>
      <c r="BM5" t="s">
        <v>564</v>
      </c>
      <c r="BN5" t="s">
        <v>565</v>
      </c>
      <c r="BO5" t="s">
        <v>566</v>
      </c>
      <c r="BP5" t="s">
        <v>567</v>
      </c>
      <c r="BQ5" t="s">
        <v>568</v>
      </c>
      <c r="BR5" t="s">
        <v>569</v>
      </c>
      <c r="BS5" t="s">
        <v>570</v>
      </c>
      <c r="BT5" t="s">
        <v>571</v>
      </c>
      <c r="BU5" t="s">
        <v>572</v>
      </c>
      <c r="BV5" t="s">
        <v>573</v>
      </c>
      <c r="BW5" t="s">
        <v>574</v>
      </c>
      <c r="BX5" t="s">
        <v>575</v>
      </c>
      <c r="BY5" t="s">
        <v>576</v>
      </c>
      <c r="BZ5" t="s">
        <v>2492</v>
      </c>
      <c r="CA5" t="s">
        <v>2493</v>
      </c>
      <c r="CB5" t="s">
        <v>2494</v>
      </c>
      <c r="CC5" t="s">
        <v>577</v>
      </c>
      <c r="CD5" t="s">
        <v>578</v>
      </c>
      <c r="CE5" t="s">
        <v>2495</v>
      </c>
      <c r="CF5" t="s">
        <v>579</v>
      </c>
      <c r="CG5" t="s">
        <v>2496</v>
      </c>
      <c r="CH5" t="s">
        <v>2497</v>
      </c>
      <c r="CI5" t="s">
        <v>2498</v>
      </c>
      <c r="CJ5" t="s">
        <v>2499</v>
      </c>
      <c r="CK5" t="s">
        <v>2500</v>
      </c>
      <c r="CL5" t="s">
        <v>2501</v>
      </c>
      <c r="CM5" t="s">
        <v>2502</v>
      </c>
      <c r="CN5" t="s">
        <v>2503</v>
      </c>
      <c r="CO5" t="s">
        <v>2504</v>
      </c>
      <c r="CP5" t="s">
        <v>2505</v>
      </c>
      <c r="CQ5" t="s">
        <v>2506</v>
      </c>
      <c r="CR5" t="s">
        <v>2507</v>
      </c>
      <c r="CS5" t="s">
        <v>2508</v>
      </c>
      <c r="CT5" t="s">
        <v>2509</v>
      </c>
      <c r="CU5" t="s">
        <v>2510</v>
      </c>
      <c r="CV5" t="s">
        <v>2511</v>
      </c>
      <c r="CW5" t="s">
        <v>580</v>
      </c>
      <c r="CX5" t="s">
        <v>581</v>
      </c>
      <c r="CY5" t="s">
        <v>582</v>
      </c>
      <c r="CZ5" t="s">
        <v>583</v>
      </c>
      <c r="DA5" t="s">
        <v>584</v>
      </c>
      <c r="DB5" t="s">
        <v>585</v>
      </c>
      <c r="DC5" t="s">
        <v>586</v>
      </c>
      <c r="DD5" t="s">
        <v>587</v>
      </c>
      <c r="DE5" t="s">
        <v>588</v>
      </c>
      <c r="DF5" t="s">
        <v>589</v>
      </c>
      <c r="DG5" t="s">
        <v>590</v>
      </c>
      <c r="DH5" t="s">
        <v>591</v>
      </c>
      <c r="DI5" t="s">
        <v>592</v>
      </c>
      <c r="DJ5" t="s">
        <v>593</v>
      </c>
      <c r="DK5" t="s">
        <v>594</v>
      </c>
      <c r="DL5" t="s">
        <v>595</v>
      </c>
      <c r="DM5" t="s">
        <v>596</v>
      </c>
      <c r="DN5" t="s">
        <v>597</v>
      </c>
      <c r="DO5" t="s">
        <v>598</v>
      </c>
      <c r="DP5" t="s">
        <v>599</v>
      </c>
      <c r="DQ5" t="s">
        <v>600</v>
      </c>
      <c r="DR5" t="s">
        <v>601</v>
      </c>
      <c r="DS5" t="s">
        <v>602</v>
      </c>
      <c r="DT5" t="s">
        <v>603</v>
      </c>
      <c r="DU5" t="s">
        <v>604</v>
      </c>
      <c r="DV5" t="s">
        <v>605</v>
      </c>
      <c r="DW5" t="s">
        <v>606</v>
      </c>
      <c r="DX5" t="s">
        <v>607</v>
      </c>
      <c r="DY5" t="s">
        <v>608</v>
      </c>
      <c r="DZ5" t="s">
        <v>609</v>
      </c>
      <c r="EA5" t="s">
        <v>610</v>
      </c>
      <c r="EB5" t="s">
        <v>611</v>
      </c>
      <c r="EC5" t="s">
        <v>612</v>
      </c>
      <c r="ED5" t="s">
        <v>613</v>
      </c>
      <c r="EE5" t="s">
        <v>614</v>
      </c>
      <c r="EF5" t="s">
        <v>615</v>
      </c>
      <c r="EG5" t="s">
        <v>616</v>
      </c>
      <c r="EH5" t="s">
        <v>617</v>
      </c>
      <c r="EI5" t="s">
        <v>618</v>
      </c>
      <c r="EJ5" t="s">
        <v>619</v>
      </c>
      <c r="EK5" t="s">
        <v>620</v>
      </c>
      <c r="EL5" t="s">
        <v>621</v>
      </c>
      <c r="EM5" t="s">
        <v>622</v>
      </c>
      <c r="EN5" t="s">
        <v>623</v>
      </c>
      <c r="EO5" t="s">
        <v>624</v>
      </c>
      <c r="EP5" t="s">
        <v>625</v>
      </c>
      <c r="EQ5" t="s">
        <v>626</v>
      </c>
      <c r="ER5" t="s">
        <v>627</v>
      </c>
      <c r="ES5" t="s">
        <v>628</v>
      </c>
      <c r="ET5" t="s">
        <v>629</v>
      </c>
      <c r="EU5" t="s">
        <v>630</v>
      </c>
      <c r="EV5" t="s">
        <v>631</v>
      </c>
      <c r="EW5" t="s">
        <v>632</v>
      </c>
      <c r="EX5" t="s">
        <v>633</v>
      </c>
      <c r="EY5" t="s">
        <v>634</v>
      </c>
      <c r="EZ5" t="s">
        <v>635</v>
      </c>
      <c r="FA5" t="s">
        <v>636</v>
      </c>
      <c r="FB5" t="s">
        <v>637</v>
      </c>
      <c r="FC5" t="s">
        <v>638</v>
      </c>
      <c r="FD5" t="s">
        <v>639</v>
      </c>
      <c r="FE5" t="s">
        <v>640</v>
      </c>
      <c r="FF5" t="s">
        <v>641</v>
      </c>
      <c r="FG5" t="s">
        <v>642</v>
      </c>
      <c r="FH5" t="s">
        <v>643</v>
      </c>
      <c r="FI5" t="s">
        <v>644</v>
      </c>
      <c r="FJ5" t="s">
        <v>645</v>
      </c>
      <c r="FK5" t="s">
        <v>646</v>
      </c>
      <c r="FL5" t="s">
        <v>647</v>
      </c>
      <c r="FM5" t="s">
        <v>648</v>
      </c>
      <c r="FN5" t="s">
        <v>649</v>
      </c>
      <c r="FO5" t="s">
        <v>650</v>
      </c>
      <c r="FP5" t="s">
        <v>651</v>
      </c>
      <c r="FQ5" t="s">
        <v>652</v>
      </c>
      <c r="FR5" t="s">
        <v>653</v>
      </c>
      <c r="FS5" t="s">
        <v>654</v>
      </c>
      <c r="FT5" t="s">
        <v>655</v>
      </c>
      <c r="FU5" t="s">
        <v>656</v>
      </c>
      <c r="FV5" t="s">
        <v>657</v>
      </c>
      <c r="FW5" t="s">
        <v>658</v>
      </c>
      <c r="FX5" t="s">
        <v>659</v>
      </c>
      <c r="FY5" t="s">
        <v>660</v>
      </c>
      <c r="FZ5" t="s">
        <v>661</v>
      </c>
      <c r="GA5" t="s">
        <v>662</v>
      </c>
      <c r="GB5" t="s">
        <v>663</v>
      </c>
      <c r="GC5" t="s">
        <v>664</v>
      </c>
      <c r="GD5" t="s">
        <v>665</v>
      </c>
      <c r="GE5" t="s">
        <v>666</v>
      </c>
      <c r="GF5" t="s">
        <v>667</v>
      </c>
      <c r="GG5" t="s">
        <v>668</v>
      </c>
      <c r="GH5" t="s">
        <v>669</v>
      </c>
      <c r="GI5" t="s">
        <v>670</v>
      </c>
      <c r="GJ5" t="s">
        <v>671</v>
      </c>
      <c r="GK5" t="s">
        <v>672</v>
      </c>
      <c r="GL5" t="s">
        <v>673</v>
      </c>
      <c r="GM5" t="s">
        <v>674</v>
      </c>
      <c r="GN5" t="s">
        <v>675</v>
      </c>
      <c r="GO5" t="s">
        <v>676</v>
      </c>
      <c r="GP5" t="s">
        <v>677</v>
      </c>
      <c r="GQ5" t="s">
        <v>678</v>
      </c>
      <c r="GR5" t="s">
        <v>679</v>
      </c>
      <c r="GS5" t="s">
        <v>680</v>
      </c>
      <c r="GT5" t="s">
        <v>681</v>
      </c>
      <c r="GU5" t="s">
        <v>682</v>
      </c>
      <c r="GV5" t="s">
        <v>683</v>
      </c>
      <c r="GW5" t="s">
        <v>684</v>
      </c>
      <c r="GX5" t="s">
        <v>685</v>
      </c>
      <c r="GY5" t="s">
        <v>686</v>
      </c>
      <c r="GZ5" t="s">
        <v>687</v>
      </c>
      <c r="HA5" t="s">
        <v>688</v>
      </c>
      <c r="HB5" t="s">
        <v>689</v>
      </c>
      <c r="HC5" t="s">
        <v>690</v>
      </c>
      <c r="HD5" t="s">
        <v>691</v>
      </c>
      <c r="HE5" t="s">
        <v>692</v>
      </c>
      <c r="HF5" t="s">
        <v>693</v>
      </c>
      <c r="HG5" t="s">
        <v>694</v>
      </c>
      <c r="HH5" t="s">
        <v>695</v>
      </c>
      <c r="HI5" t="s">
        <v>696</v>
      </c>
      <c r="HJ5" t="s">
        <v>697</v>
      </c>
      <c r="HK5" t="s">
        <v>698</v>
      </c>
      <c r="HL5" t="s">
        <v>699</v>
      </c>
      <c r="HM5" t="s">
        <v>700</v>
      </c>
      <c r="HN5" t="s">
        <v>701</v>
      </c>
      <c r="HO5" t="s">
        <v>702</v>
      </c>
      <c r="HP5" t="s">
        <v>703</v>
      </c>
      <c r="HQ5" t="s">
        <v>704</v>
      </c>
      <c r="HR5" t="s">
        <v>705</v>
      </c>
      <c r="HS5" t="s">
        <v>706</v>
      </c>
      <c r="HT5" t="s">
        <v>707</v>
      </c>
      <c r="HU5" t="s">
        <v>708</v>
      </c>
      <c r="HV5" t="s">
        <v>709</v>
      </c>
      <c r="HW5" t="s">
        <v>710</v>
      </c>
      <c r="HX5" t="s">
        <v>711</v>
      </c>
      <c r="HY5" t="s">
        <v>712</v>
      </c>
      <c r="HZ5" t="s">
        <v>713</v>
      </c>
      <c r="IA5" t="s">
        <v>714</v>
      </c>
      <c r="IB5" t="s">
        <v>715</v>
      </c>
      <c r="IC5" t="s">
        <v>716</v>
      </c>
      <c r="ID5" t="s">
        <v>717</v>
      </c>
      <c r="IE5" t="s">
        <v>718</v>
      </c>
      <c r="IF5" t="s">
        <v>719</v>
      </c>
      <c r="IG5" t="s">
        <v>720</v>
      </c>
      <c r="IH5" t="s">
        <v>721</v>
      </c>
      <c r="II5" t="s">
        <v>722</v>
      </c>
      <c r="IJ5" t="s">
        <v>723</v>
      </c>
      <c r="IK5" t="s">
        <v>724</v>
      </c>
      <c r="IL5" t="s">
        <v>725</v>
      </c>
      <c r="IM5" t="s">
        <v>726</v>
      </c>
      <c r="IN5" t="s">
        <v>727</v>
      </c>
      <c r="IO5" t="s">
        <v>728</v>
      </c>
      <c r="IP5" t="s">
        <v>729</v>
      </c>
      <c r="IQ5" t="s">
        <v>730</v>
      </c>
      <c r="IR5" t="s">
        <v>731</v>
      </c>
      <c r="IS5" t="s">
        <v>732</v>
      </c>
      <c r="IT5" t="s">
        <v>733</v>
      </c>
      <c r="IU5" t="s">
        <v>734</v>
      </c>
      <c r="IV5" t="s">
        <v>735</v>
      </c>
    </row>
    <row r="6" spans="1:256">
      <c r="A6" t="s">
        <v>736</v>
      </c>
      <c r="B6" t="s">
        <v>737</v>
      </c>
      <c r="C6" t="s">
        <v>738</v>
      </c>
      <c r="D6" t="s">
        <v>739</v>
      </c>
      <c r="E6" t="s">
        <v>740</v>
      </c>
      <c r="F6" t="s">
        <v>741</v>
      </c>
      <c r="G6" t="s">
        <v>742</v>
      </c>
      <c r="H6" t="s">
        <v>743</v>
      </c>
      <c r="I6" t="s">
        <v>744</v>
      </c>
      <c r="J6" t="s">
        <v>745</v>
      </c>
      <c r="K6" t="s">
        <v>746</v>
      </c>
      <c r="L6" t="s">
        <v>747</v>
      </c>
      <c r="M6" t="s">
        <v>748</v>
      </c>
      <c r="N6" t="s">
        <v>749</v>
      </c>
      <c r="O6" t="s">
        <v>750</v>
      </c>
      <c r="P6" t="s">
        <v>751</v>
      </c>
      <c r="Q6" t="s">
        <v>752</v>
      </c>
      <c r="R6" t="s">
        <v>753</v>
      </c>
      <c r="S6" t="s">
        <v>754</v>
      </c>
      <c r="T6" t="s">
        <v>755</v>
      </c>
      <c r="U6" t="s">
        <v>756</v>
      </c>
      <c r="V6" t="s">
        <v>757</v>
      </c>
      <c r="W6" t="s">
        <v>758</v>
      </c>
      <c r="X6" t="s">
        <v>759</v>
      </c>
      <c r="Y6" t="s">
        <v>760</v>
      </c>
      <c r="Z6" t="s">
        <v>761</v>
      </c>
      <c r="AA6" t="s">
        <v>762</v>
      </c>
      <c r="AB6" t="s">
        <v>763</v>
      </c>
      <c r="AC6" t="s">
        <v>764</v>
      </c>
      <c r="AD6" t="s">
        <v>765</v>
      </c>
      <c r="AE6" t="s">
        <v>766</v>
      </c>
      <c r="AF6" t="s">
        <v>2512</v>
      </c>
      <c r="AG6" t="s">
        <v>2513</v>
      </c>
      <c r="AH6" t="s">
        <v>2514</v>
      </c>
      <c r="AI6" t="s">
        <v>2515</v>
      </c>
      <c r="AJ6" t="s">
        <v>2516</v>
      </c>
      <c r="AK6" t="s">
        <v>2517</v>
      </c>
      <c r="AL6" t="s">
        <v>767</v>
      </c>
      <c r="AM6" t="s">
        <v>768</v>
      </c>
      <c r="AN6" t="s">
        <v>769</v>
      </c>
      <c r="AO6" t="s">
        <v>770</v>
      </c>
      <c r="AP6" t="s">
        <v>771</v>
      </c>
      <c r="AQ6" t="s">
        <v>772</v>
      </c>
      <c r="AR6" t="s">
        <v>773</v>
      </c>
      <c r="AS6" t="s">
        <v>774</v>
      </c>
      <c r="AT6" t="s">
        <v>775</v>
      </c>
      <c r="AU6" t="s">
        <v>776</v>
      </c>
      <c r="AV6" t="s">
        <v>777</v>
      </c>
      <c r="AW6" t="s">
        <v>778</v>
      </c>
      <c r="AX6" t="s">
        <v>779</v>
      </c>
      <c r="AY6" t="s">
        <v>2518</v>
      </c>
      <c r="AZ6" t="s">
        <v>2519</v>
      </c>
      <c r="BA6" t="s">
        <v>2520</v>
      </c>
      <c r="BB6" t="s">
        <v>2521</v>
      </c>
      <c r="BC6" t="s">
        <v>2522</v>
      </c>
      <c r="BD6" t="s">
        <v>780</v>
      </c>
      <c r="BE6" t="s">
        <v>781</v>
      </c>
      <c r="BF6" t="s">
        <v>782</v>
      </c>
      <c r="BG6" t="s">
        <v>783</v>
      </c>
      <c r="BH6" t="s">
        <v>784</v>
      </c>
      <c r="BI6" t="s">
        <v>785</v>
      </c>
      <c r="BJ6" t="s">
        <v>786</v>
      </c>
      <c r="BK6" t="s">
        <v>787</v>
      </c>
      <c r="BL6" t="s">
        <v>788</v>
      </c>
      <c r="BM6" t="s">
        <v>789</v>
      </c>
      <c r="BN6" t="s">
        <v>790</v>
      </c>
      <c r="BO6" t="s">
        <v>791</v>
      </c>
      <c r="BP6" t="s">
        <v>792</v>
      </c>
      <c r="BQ6" t="s">
        <v>793</v>
      </c>
      <c r="BR6" t="s">
        <v>794</v>
      </c>
      <c r="BS6" t="s">
        <v>795</v>
      </c>
      <c r="BT6" t="s">
        <v>796</v>
      </c>
      <c r="BU6" t="s">
        <v>797</v>
      </c>
      <c r="BV6" t="s">
        <v>798</v>
      </c>
      <c r="BW6" t="s">
        <v>799</v>
      </c>
      <c r="BX6" t="s">
        <v>800</v>
      </c>
      <c r="BY6" t="s">
        <v>801</v>
      </c>
      <c r="BZ6" t="s">
        <v>802</v>
      </c>
      <c r="CA6" t="s">
        <v>803</v>
      </c>
      <c r="CB6" t="s">
        <v>804</v>
      </c>
      <c r="CC6" t="s">
        <v>805</v>
      </c>
      <c r="CD6" t="s">
        <v>806</v>
      </c>
      <c r="CE6" t="s">
        <v>807</v>
      </c>
      <c r="CF6" t="s">
        <v>808</v>
      </c>
      <c r="CG6" t="s">
        <v>809</v>
      </c>
      <c r="CH6" t="s">
        <v>810</v>
      </c>
      <c r="CI6" t="s">
        <v>811</v>
      </c>
      <c r="CJ6" t="s">
        <v>812</v>
      </c>
      <c r="CK6" t="s">
        <v>813</v>
      </c>
      <c r="CL6" t="s">
        <v>814</v>
      </c>
      <c r="CM6" t="s">
        <v>815</v>
      </c>
      <c r="CN6" t="s">
        <v>816</v>
      </c>
      <c r="CO6" t="s">
        <v>817</v>
      </c>
      <c r="CP6" t="s">
        <v>818</v>
      </c>
      <c r="CQ6" t="s">
        <v>819</v>
      </c>
      <c r="CR6" t="s">
        <v>820</v>
      </c>
      <c r="CS6" t="s">
        <v>821</v>
      </c>
      <c r="CT6" t="s">
        <v>822</v>
      </c>
      <c r="CU6" t="s">
        <v>823</v>
      </c>
      <c r="CV6" t="s">
        <v>824</v>
      </c>
      <c r="CW6" t="s">
        <v>825</v>
      </c>
      <c r="CX6" t="s">
        <v>826</v>
      </c>
      <c r="CY6" t="s">
        <v>827</v>
      </c>
      <c r="CZ6" t="s">
        <v>828</v>
      </c>
      <c r="DA6" t="s">
        <v>829</v>
      </c>
      <c r="DB6" t="s">
        <v>830</v>
      </c>
      <c r="DC6" t="s">
        <v>831</v>
      </c>
      <c r="DD6" t="s">
        <v>832</v>
      </c>
      <c r="DE6" t="s">
        <v>833</v>
      </c>
      <c r="DF6" t="s">
        <v>834</v>
      </c>
      <c r="DG6" t="s">
        <v>835</v>
      </c>
      <c r="DH6" t="s">
        <v>836</v>
      </c>
      <c r="DI6" t="s">
        <v>837</v>
      </c>
      <c r="DJ6" t="s">
        <v>838</v>
      </c>
      <c r="DK6" t="s">
        <v>839</v>
      </c>
      <c r="DL6" t="s">
        <v>840</v>
      </c>
      <c r="DM6" t="s">
        <v>841</v>
      </c>
      <c r="DN6" t="s">
        <v>842</v>
      </c>
      <c r="DO6" t="s">
        <v>843</v>
      </c>
      <c r="DP6" t="s">
        <v>844</v>
      </c>
      <c r="DQ6" t="s">
        <v>845</v>
      </c>
      <c r="DR6" t="s">
        <v>846</v>
      </c>
      <c r="DS6" t="s">
        <v>847</v>
      </c>
      <c r="DT6" t="s">
        <v>848</v>
      </c>
      <c r="DU6" t="s">
        <v>849</v>
      </c>
      <c r="DV6" t="s">
        <v>850</v>
      </c>
      <c r="DW6" t="s">
        <v>851</v>
      </c>
      <c r="DX6" t="s">
        <v>852</v>
      </c>
      <c r="DY6" t="s">
        <v>2523</v>
      </c>
      <c r="DZ6" t="s">
        <v>2524</v>
      </c>
      <c r="EA6" t="s">
        <v>2525</v>
      </c>
      <c r="EB6" t="s">
        <v>2526</v>
      </c>
      <c r="EC6" t="s">
        <v>2527</v>
      </c>
      <c r="ED6" t="s">
        <v>2528</v>
      </c>
      <c r="EE6" t="s">
        <v>2529</v>
      </c>
      <c r="EF6" t="s">
        <v>2530</v>
      </c>
      <c r="EG6" t="s">
        <v>2531</v>
      </c>
      <c r="EH6" t="s">
        <v>2532</v>
      </c>
      <c r="EI6" t="s">
        <v>2533</v>
      </c>
      <c r="EJ6" t="s">
        <v>2534</v>
      </c>
      <c r="EK6" t="s">
        <v>2535</v>
      </c>
      <c r="EL6" t="s">
        <v>2536</v>
      </c>
      <c r="EM6" t="s">
        <v>2537</v>
      </c>
      <c r="EN6" t="s">
        <v>2538</v>
      </c>
      <c r="EO6" t="s">
        <v>2539</v>
      </c>
      <c r="EP6" t="s">
        <v>2540</v>
      </c>
      <c r="EQ6" t="s">
        <v>2541</v>
      </c>
      <c r="ER6" t="s">
        <v>2542</v>
      </c>
      <c r="ES6" t="s">
        <v>2543</v>
      </c>
      <c r="ET6" t="s">
        <v>2544</v>
      </c>
      <c r="EU6" t="s">
        <v>2545</v>
      </c>
      <c r="EV6" t="s">
        <v>2546</v>
      </c>
      <c r="EW6" t="s">
        <v>2547</v>
      </c>
      <c r="EX6" t="s">
        <v>2548</v>
      </c>
      <c r="EY6" t="s">
        <v>2549</v>
      </c>
      <c r="EZ6" t="s">
        <v>2550</v>
      </c>
      <c r="FA6" t="s">
        <v>853</v>
      </c>
      <c r="FB6" t="s">
        <v>854</v>
      </c>
      <c r="FC6" t="s">
        <v>855</v>
      </c>
      <c r="FD6" t="s">
        <v>856</v>
      </c>
      <c r="FE6" t="s">
        <v>857</v>
      </c>
      <c r="FF6" t="s">
        <v>858</v>
      </c>
      <c r="FG6" t="s">
        <v>859</v>
      </c>
      <c r="FH6" t="s">
        <v>860</v>
      </c>
      <c r="FI6" t="s">
        <v>861</v>
      </c>
      <c r="FJ6" t="s">
        <v>862</v>
      </c>
      <c r="FK6" t="s">
        <v>863</v>
      </c>
      <c r="FL6" t="s">
        <v>864</v>
      </c>
      <c r="FM6" t="s">
        <v>865</v>
      </c>
      <c r="FN6" t="s">
        <v>866</v>
      </c>
      <c r="FO6" t="s">
        <v>867</v>
      </c>
      <c r="FP6" t="s">
        <v>868</v>
      </c>
      <c r="FQ6" t="s">
        <v>869</v>
      </c>
      <c r="FR6" t="s">
        <v>870</v>
      </c>
      <c r="FS6" t="s">
        <v>871</v>
      </c>
      <c r="FT6" t="s">
        <v>872</v>
      </c>
      <c r="FU6" t="s">
        <v>873</v>
      </c>
      <c r="FV6" t="s">
        <v>874</v>
      </c>
      <c r="FW6" t="s">
        <v>875</v>
      </c>
      <c r="FX6" t="s">
        <v>876</v>
      </c>
      <c r="FY6" t="s">
        <v>877</v>
      </c>
      <c r="FZ6" t="s">
        <v>878</v>
      </c>
      <c r="GA6" t="s">
        <v>879</v>
      </c>
      <c r="GB6" t="s">
        <v>880</v>
      </c>
      <c r="GC6" t="s">
        <v>881</v>
      </c>
      <c r="GD6" t="s">
        <v>882</v>
      </c>
      <c r="GE6" t="s">
        <v>883</v>
      </c>
      <c r="GF6" t="s">
        <v>884</v>
      </c>
      <c r="GG6" t="s">
        <v>885</v>
      </c>
      <c r="GH6" t="s">
        <v>886</v>
      </c>
      <c r="GI6" t="s">
        <v>887</v>
      </c>
      <c r="GJ6" t="s">
        <v>888</v>
      </c>
      <c r="GK6" t="s">
        <v>889</v>
      </c>
      <c r="GL6" t="s">
        <v>890</v>
      </c>
      <c r="GM6" t="s">
        <v>891</v>
      </c>
      <c r="GN6" t="s">
        <v>892</v>
      </c>
      <c r="GO6" t="s">
        <v>893</v>
      </c>
      <c r="GP6" t="s">
        <v>894</v>
      </c>
      <c r="GQ6" t="s">
        <v>895</v>
      </c>
      <c r="GR6" t="s">
        <v>896</v>
      </c>
      <c r="GS6" t="s">
        <v>897</v>
      </c>
      <c r="GT6" t="s">
        <v>898</v>
      </c>
      <c r="GU6" t="s">
        <v>899</v>
      </c>
      <c r="GV6" t="s">
        <v>900</v>
      </c>
      <c r="GW6" t="s">
        <v>901</v>
      </c>
      <c r="GX6" t="s">
        <v>902</v>
      </c>
      <c r="GY6" t="s">
        <v>903</v>
      </c>
      <c r="GZ6" t="s">
        <v>904</v>
      </c>
      <c r="HA6" t="s">
        <v>905</v>
      </c>
      <c r="HB6" t="s">
        <v>906</v>
      </c>
      <c r="HC6" t="s">
        <v>907</v>
      </c>
      <c r="HD6" t="s">
        <v>908</v>
      </c>
      <c r="HE6" t="s">
        <v>909</v>
      </c>
      <c r="HF6" t="s">
        <v>910</v>
      </c>
      <c r="HG6" t="s">
        <v>911</v>
      </c>
      <c r="HH6" t="s">
        <v>912</v>
      </c>
      <c r="HI6" t="s">
        <v>913</v>
      </c>
      <c r="HJ6" t="s">
        <v>914</v>
      </c>
      <c r="HK6" t="s">
        <v>915</v>
      </c>
      <c r="HL6" t="s">
        <v>916</v>
      </c>
      <c r="HM6" t="s">
        <v>917</v>
      </c>
      <c r="HN6" t="s">
        <v>918</v>
      </c>
      <c r="HO6" t="s">
        <v>919</v>
      </c>
      <c r="HP6" t="s">
        <v>920</v>
      </c>
      <c r="HQ6" t="s">
        <v>921</v>
      </c>
      <c r="HR6" t="s">
        <v>922</v>
      </c>
      <c r="HS6" t="s">
        <v>923</v>
      </c>
      <c r="HT6" t="s">
        <v>924</v>
      </c>
      <c r="HU6" t="s">
        <v>925</v>
      </c>
      <c r="HV6" t="s">
        <v>926</v>
      </c>
      <c r="HW6" t="s">
        <v>927</v>
      </c>
      <c r="HX6" t="s">
        <v>928</v>
      </c>
      <c r="HY6" t="s">
        <v>929</v>
      </c>
      <c r="HZ6" t="s">
        <v>930</v>
      </c>
      <c r="IA6" t="s">
        <v>931</v>
      </c>
      <c r="IB6" t="s">
        <v>932</v>
      </c>
      <c r="IC6" t="s">
        <v>933</v>
      </c>
      <c r="ID6" t="s">
        <v>934</v>
      </c>
      <c r="IE6" t="s">
        <v>935</v>
      </c>
      <c r="IF6" t="s">
        <v>936</v>
      </c>
      <c r="IG6" t="s">
        <v>937</v>
      </c>
      <c r="IH6" t="s">
        <v>938</v>
      </c>
      <c r="II6" t="s">
        <v>939</v>
      </c>
      <c r="IJ6" t="s">
        <v>940</v>
      </c>
      <c r="IK6" t="s">
        <v>941</v>
      </c>
      <c r="IL6" t="s">
        <v>942</v>
      </c>
      <c r="IM6" t="s">
        <v>943</v>
      </c>
      <c r="IN6" t="s">
        <v>944</v>
      </c>
      <c r="IO6" t="s">
        <v>945</v>
      </c>
      <c r="IP6" t="s">
        <v>946</v>
      </c>
      <c r="IQ6" t="s">
        <v>947</v>
      </c>
      <c r="IR6" t="s">
        <v>948</v>
      </c>
      <c r="IS6" t="s">
        <v>949</v>
      </c>
      <c r="IT6" t="s">
        <v>950</v>
      </c>
      <c r="IU6" t="s">
        <v>951</v>
      </c>
      <c r="IV6" t="s">
        <v>952</v>
      </c>
    </row>
    <row r="7" spans="1:256">
      <c r="A7" t="s">
        <v>953</v>
      </c>
      <c r="B7" t="s">
        <v>954</v>
      </c>
      <c r="C7" t="s">
        <v>955</v>
      </c>
      <c r="D7" t="s">
        <v>956</v>
      </c>
      <c r="E7" t="s">
        <v>957</v>
      </c>
      <c r="F7" t="s">
        <v>958</v>
      </c>
      <c r="G7" t="s">
        <v>959</v>
      </c>
      <c r="H7" t="s">
        <v>960</v>
      </c>
      <c r="I7" t="s">
        <v>961</v>
      </c>
      <c r="J7" t="s">
        <v>962</v>
      </c>
      <c r="K7" t="s">
        <v>963</v>
      </c>
      <c r="L7" t="s">
        <v>964</v>
      </c>
      <c r="M7" t="s">
        <v>965</v>
      </c>
      <c r="N7" t="s">
        <v>966</v>
      </c>
      <c r="O7" t="s">
        <v>967</v>
      </c>
      <c r="P7" t="s">
        <v>968</v>
      </c>
      <c r="Q7" t="s">
        <v>969</v>
      </c>
      <c r="R7" t="s">
        <v>970</v>
      </c>
      <c r="S7" t="s">
        <v>971</v>
      </c>
      <c r="T7" t="s">
        <v>972</v>
      </c>
      <c r="U7" t="s">
        <v>973</v>
      </c>
      <c r="V7" t="s">
        <v>974</v>
      </c>
      <c r="W7" t="s">
        <v>975</v>
      </c>
      <c r="X7" t="s">
        <v>976</v>
      </c>
      <c r="Y7" t="s">
        <v>977</v>
      </c>
      <c r="Z7" t="s">
        <v>978</v>
      </c>
      <c r="AA7" t="s">
        <v>979</v>
      </c>
      <c r="AB7" t="s">
        <v>980</v>
      </c>
      <c r="AC7" t="s">
        <v>981</v>
      </c>
      <c r="AD7" t="s">
        <v>982</v>
      </c>
      <c r="AE7" t="s">
        <v>983</v>
      </c>
      <c r="AF7" t="s">
        <v>984</v>
      </c>
      <c r="AG7" t="s">
        <v>985</v>
      </c>
      <c r="AH7" t="s">
        <v>986</v>
      </c>
      <c r="AI7" t="s">
        <v>987</v>
      </c>
      <c r="AJ7" t="s">
        <v>988</v>
      </c>
      <c r="AK7" t="s">
        <v>989</v>
      </c>
      <c r="AL7" t="s">
        <v>990</v>
      </c>
      <c r="AM7" t="s">
        <v>991</v>
      </c>
      <c r="AN7" t="s">
        <v>992</v>
      </c>
      <c r="AO7" t="s">
        <v>993</v>
      </c>
      <c r="AP7" t="s">
        <v>994</v>
      </c>
      <c r="AQ7" t="s">
        <v>995</v>
      </c>
      <c r="AR7" t="s">
        <v>996</v>
      </c>
      <c r="AS7" t="s">
        <v>997</v>
      </c>
      <c r="AT7" t="s">
        <v>998</v>
      </c>
      <c r="AU7" t="s">
        <v>999</v>
      </c>
      <c r="AV7" t="s">
        <v>1000</v>
      </c>
      <c r="AW7" t="s">
        <v>1001</v>
      </c>
      <c r="AX7" t="s">
        <v>1002</v>
      </c>
      <c r="AY7" t="s">
        <v>1003</v>
      </c>
      <c r="AZ7" t="s">
        <v>1004</v>
      </c>
      <c r="BA7" t="s">
        <v>1005</v>
      </c>
      <c r="BB7" t="s">
        <v>1006</v>
      </c>
      <c r="BC7" t="s">
        <v>1007</v>
      </c>
      <c r="BD7" t="s">
        <v>1008</v>
      </c>
      <c r="BE7" t="s">
        <v>1009</v>
      </c>
      <c r="BF7" t="s">
        <v>1010</v>
      </c>
      <c r="BG7" t="s">
        <v>1011</v>
      </c>
      <c r="BH7" t="s">
        <v>1012</v>
      </c>
      <c r="BI7" t="s">
        <v>1013</v>
      </c>
      <c r="BJ7" t="s">
        <v>1014</v>
      </c>
      <c r="BK7" t="s">
        <v>1015</v>
      </c>
      <c r="BL7" t="s">
        <v>1016</v>
      </c>
      <c r="BM7" t="s">
        <v>1017</v>
      </c>
      <c r="BN7" t="s">
        <v>1018</v>
      </c>
      <c r="BO7" t="s">
        <v>1019</v>
      </c>
      <c r="BP7" t="s">
        <v>1020</v>
      </c>
      <c r="BQ7" t="s">
        <v>1021</v>
      </c>
      <c r="BR7" t="s">
        <v>1022</v>
      </c>
      <c r="BS7" t="s">
        <v>1023</v>
      </c>
      <c r="BT7" t="s">
        <v>1024</v>
      </c>
      <c r="BU7" t="s">
        <v>1025</v>
      </c>
      <c r="BV7" t="s">
        <v>1026</v>
      </c>
      <c r="BW7" t="s">
        <v>1027</v>
      </c>
      <c r="BX7" t="s">
        <v>1028</v>
      </c>
      <c r="BY7" t="s">
        <v>1029</v>
      </c>
      <c r="BZ7" t="s">
        <v>1030</v>
      </c>
      <c r="CA7" t="s">
        <v>1031</v>
      </c>
      <c r="CB7" t="s">
        <v>1032</v>
      </c>
      <c r="CC7" t="s">
        <v>1033</v>
      </c>
      <c r="CD7" t="s">
        <v>1034</v>
      </c>
      <c r="CE7" t="s">
        <v>1035</v>
      </c>
      <c r="CF7" t="s">
        <v>1036</v>
      </c>
      <c r="CG7" t="s">
        <v>1037</v>
      </c>
      <c r="CH7" t="s">
        <v>1038</v>
      </c>
      <c r="CI7" t="s">
        <v>1039</v>
      </c>
      <c r="CJ7" t="s">
        <v>1040</v>
      </c>
      <c r="CK7" t="s">
        <v>1041</v>
      </c>
      <c r="CL7" t="s">
        <v>1042</v>
      </c>
      <c r="CM7" t="s">
        <v>1043</v>
      </c>
      <c r="CN7" t="s">
        <v>1044</v>
      </c>
      <c r="CO7" t="s">
        <v>1045</v>
      </c>
      <c r="CP7" t="s">
        <v>1046</v>
      </c>
      <c r="CQ7" t="s">
        <v>1047</v>
      </c>
      <c r="CR7" t="s">
        <v>1048</v>
      </c>
      <c r="CS7" t="s">
        <v>1049</v>
      </c>
      <c r="CT7" t="s">
        <v>1050</v>
      </c>
      <c r="CU7" t="s">
        <v>1051</v>
      </c>
      <c r="CV7" t="s">
        <v>1052</v>
      </c>
      <c r="CW7" t="s">
        <v>1053</v>
      </c>
      <c r="CX7" t="s">
        <v>1054</v>
      </c>
      <c r="CY7" t="s">
        <v>1055</v>
      </c>
      <c r="CZ7" t="s">
        <v>1056</v>
      </c>
      <c r="DA7" t="s">
        <v>1057</v>
      </c>
      <c r="DB7" t="s">
        <v>1058</v>
      </c>
      <c r="DC7" t="s">
        <v>1059</v>
      </c>
      <c r="DD7" t="s">
        <v>1060</v>
      </c>
      <c r="DE7" t="s">
        <v>1061</v>
      </c>
      <c r="DF7" t="s">
        <v>1062</v>
      </c>
      <c r="DG7" t="s">
        <v>1063</v>
      </c>
      <c r="DH7" t="s">
        <v>1064</v>
      </c>
      <c r="DI7" t="s">
        <v>1065</v>
      </c>
      <c r="DJ7" t="s">
        <v>1066</v>
      </c>
      <c r="DK7" t="s">
        <v>1067</v>
      </c>
      <c r="DL7" t="s">
        <v>1068</v>
      </c>
      <c r="DM7" t="s">
        <v>1069</v>
      </c>
      <c r="DN7" t="s">
        <v>1070</v>
      </c>
      <c r="DO7" t="s">
        <v>1071</v>
      </c>
      <c r="DP7" t="s">
        <v>1072</v>
      </c>
      <c r="DQ7" t="s">
        <v>1073</v>
      </c>
      <c r="DR7" t="s">
        <v>1074</v>
      </c>
      <c r="DS7" t="s">
        <v>1075</v>
      </c>
      <c r="DT7" t="s">
        <v>1076</v>
      </c>
      <c r="DU7" t="s">
        <v>1077</v>
      </c>
      <c r="DV7" t="s">
        <v>1078</v>
      </c>
      <c r="DW7" t="s">
        <v>1079</v>
      </c>
      <c r="DX7" t="s">
        <v>1080</v>
      </c>
      <c r="DY7" t="s">
        <v>1081</v>
      </c>
      <c r="DZ7" t="s">
        <v>1082</v>
      </c>
      <c r="EA7" t="s">
        <v>1083</v>
      </c>
      <c r="EB7" t="s">
        <v>1084</v>
      </c>
      <c r="EC7" t="s">
        <v>1085</v>
      </c>
      <c r="ED7" t="s">
        <v>1086</v>
      </c>
      <c r="EE7" t="s">
        <v>1087</v>
      </c>
      <c r="EF7" t="s">
        <v>1088</v>
      </c>
      <c r="EG7" t="s">
        <v>1089</v>
      </c>
      <c r="EH7" t="s">
        <v>1090</v>
      </c>
      <c r="EI7" t="s">
        <v>1091</v>
      </c>
      <c r="EJ7" t="s">
        <v>1092</v>
      </c>
      <c r="EK7" t="s">
        <v>1093</v>
      </c>
      <c r="EL7" t="s">
        <v>1094</v>
      </c>
      <c r="EM7" t="s">
        <v>1095</v>
      </c>
      <c r="EN7" t="s">
        <v>1096</v>
      </c>
      <c r="EO7" t="s">
        <v>1097</v>
      </c>
      <c r="EP7" t="s">
        <v>1098</v>
      </c>
      <c r="EQ7" t="s">
        <v>1099</v>
      </c>
      <c r="ER7" t="s">
        <v>1100</v>
      </c>
      <c r="ES7" t="s">
        <v>1101</v>
      </c>
      <c r="ET7" t="s">
        <v>1102</v>
      </c>
      <c r="EU7" t="s">
        <v>1103</v>
      </c>
      <c r="EV7" t="s">
        <v>1104</v>
      </c>
      <c r="EW7" t="s">
        <v>1105</v>
      </c>
      <c r="EX7" t="s">
        <v>1106</v>
      </c>
      <c r="EY7" t="s">
        <v>1107</v>
      </c>
      <c r="EZ7" t="s">
        <v>1108</v>
      </c>
      <c r="FA7" t="s">
        <v>1109</v>
      </c>
      <c r="FB7" t="s">
        <v>1110</v>
      </c>
      <c r="FC7" t="s">
        <v>1111</v>
      </c>
      <c r="FD7" t="s">
        <v>1112</v>
      </c>
      <c r="FE7" t="s">
        <v>1113</v>
      </c>
      <c r="FF7" t="s">
        <v>1114</v>
      </c>
      <c r="FG7" t="s">
        <v>1115</v>
      </c>
      <c r="FH7" t="s">
        <v>1116</v>
      </c>
      <c r="FI7" t="s">
        <v>1117</v>
      </c>
      <c r="FJ7" t="s">
        <v>1118</v>
      </c>
      <c r="FK7" t="s">
        <v>1119</v>
      </c>
      <c r="FL7" t="s">
        <v>1120</v>
      </c>
      <c r="FM7" t="s">
        <v>1121</v>
      </c>
      <c r="FN7" t="s">
        <v>1122</v>
      </c>
      <c r="FO7" t="s">
        <v>1123</v>
      </c>
      <c r="FP7" t="s">
        <v>1124</v>
      </c>
      <c r="FQ7" t="s">
        <v>1125</v>
      </c>
      <c r="FR7" t="s">
        <v>1126</v>
      </c>
      <c r="FS7" t="s">
        <v>1127</v>
      </c>
      <c r="FT7" t="s">
        <v>1128</v>
      </c>
      <c r="FU7" t="s">
        <v>1129</v>
      </c>
      <c r="FV7" t="s">
        <v>1130</v>
      </c>
      <c r="FW7" t="s">
        <v>1131</v>
      </c>
      <c r="FX7" t="s">
        <v>1132</v>
      </c>
      <c r="FY7" t="s">
        <v>1133</v>
      </c>
      <c r="FZ7" t="s">
        <v>1134</v>
      </c>
      <c r="GA7" t="s">
        <v>1135</v>
      </c>
      <c r="GB7" t="s">
        <v>1136</v>
      </c>
      <c r="GC7" t="s">
        <v>1137</v>
      </c>
      <c r="GD7" t="s">
        <v>1138</v>
      </c>
      <c r="GE7" t="s">
        <v>1139</v>
      </c>
      <c r="GF7" t="s">
        <v>1140</v>
      </c>
      <c r="GG7" t="s">
        <v>1141</v>
      </c>
      <c r="GH7" t="s">
        <v>1142</v>
      </c>
      <c r="GI7" t="s">
        <v>1143</v>
      </c>
      <c r="GJ7" t="s">
        <v>1144</v>
      </c>
      <c r="GK7" t="s">
        <v>1145</v>
      </c>
      <c r="GL7" t="s">
        <v>1146</v>
      </c>
      <c r="GM7" t="s">
        <v>1147</v>
      </c>
      <c r="GN7" t="s">
        <v>1148</v>
      </c>
      <c r="GO7" t="s">
        <v>1149</v>
      </c>
      <c r="GP7" t="s">
        <v>1150</v>
      </c>
      <c r="GQ7" t="s">
        <v>1151</v>
      </c>
      <c r="GR7" t="s">
        <v>1152</v>
      </c>
      <c r="GS7" t="s">
        <v>1153</v>
      </c>
      <c r="GT7" t="s">
        <v>1154</v>
      </c>
      <c r="GU7" t="s">
        <v>1155</v>
      </c>
      <c r="GV7" t="s">
        <v>1156</v>
      </c>
      <c r="GW7" t="s">
        <v>1157</v>
      </c>
      <c r="GX7" t="s">
        <v>1158</v>
      </c>
      <c r="GY7" t="s">
        <v>1159</v>
      </c>
      <c r="GZ7" t="s">
        <v>1160</v>
      </c>
      <c r="HA7" t="s">
        <v>1161</v>
      </c>
      <c r="HB7" t="s">
        <v>1162</v>
      </c>
      <c r="HC7" t="s">
        <v>1163</v>
      </c>
      <c r="HD7" t="s">
        <v>1164</v>
      </c>
      <c r="HE7" t="s">
        <v>1165</v>
      </c>
      <c r="HF7" t="s">
        <v>1166</v>
      </c>
      <c r="HG7" t="s">
        <v>1167</v>
      </c>
      <c r="HH7" t="s">
        <v>1168</v>
      </c>
      <c r="HI7" t="s">
        <v>1169</v>
      </c>
      <c r="HJ7" t="s">
        <v>1170</v>
      </c>
      <c r="HK7" t="s">
        <v>1171</v>
      </c>
      <c r="HL7" t="s">
        <v>1172</v>
      </c>
      <c r="HM7" t="s">
        <v>1173</v>
      </c>
      <c r="HN7" t="s">
        <v>1174</v>
      </c>
      <c r="HO7" t="s">
        <v>1175</v>
      </c>
      <c r="HP7" t="s">
        <v>1176</v>
      </c>
      <c r="HQ7" t="s">
        <v>1177</v>
      </c>
      <c r="HR7" t="s">
        <v>1178</v>
      </c>
      <c r="HS7" t="s">
        <v>1179</v>
      </c>
      <c r="HT7" t="s">
        <v>1180</v>
      </c>
      <c r="HU7" t="s">
        <v>1181</v>
      </c>
      <c r="HV7" t="s">
        <v>1182</v>
      </c>
      <c r="HW7" t="s">
        <v>1183</v>
      </c>
      <c r="HX7" t="s">
        <v>1184</v>
      </c>
      <c r="HY7" t="s">
        <v>1185</v>
      </c>
      <c r="HZ7" t="s">
        <v>1186</v>
      </c>
      <c r="IA7" t="s">
        <v>1187</v>
      </c>
      <c r="IB7" t="s">
        <v>1188</v>
      </c>
      <c r="IC7" t="s">
        <v>1189</v>
      </c>
      <c r="ID7" t="s">
        <v>1190</v>
      </c>
      <c r="IE7" t="s">
        <v>1191</v>
      </c>
      <c r="IF7" t="s">
        <v>1192</v>
      </c>
      <c r="IG7" t="s">
        <v>1193</v>
      </c>
      <c r="IH7" t="s">
        <v>1194</v>
      </c>
      <c r="II7" t="s">
        <v>1195</v>
      </c>
      <c r="IJ7" t="s">
        <v>1196</v>
      </c>
      <c r="IK7" t="s">
        <v>1197</v>
      </c>
      <c r="IL7" t="s">
        <v>1198</v>
      </c>
      <c r="IM7" t="s">
        <v>1199</v>
      </c>
      <c r="IN7" t="s">
        <v>1200</v>
      </c>
      <c r="IO7" t="s">
        <v>1201</v>
      </c>
      <c r="IP7" t="s">
        <v>1202</v>
      </c>
      <c r="IQ7" t="s">
        <v>1203</v>
      </c>
      <c r="IR7" t="s">
        <v>1204</v>
      </c>
      <c r="IS7" t="s">
        <v>1205</v>
      </c>
      <c r="IT7" t="s">
        <v>1206</v>
      </c>
      <c r="IU7" t="s">
        <v>1207</v>
      </c>
      <c r="IV7" t="s">
        <v>1208</v>
      </c>
    </row>
    <row r="8" spans="1:256">
      <c r="A8" t="s">
        <v>1209</v>
      </c>
      <c r="B8" t="s">
        <v>1210</v>
      </c>
      <c r="C8" t="s">
        <v>1211</v>
      </c>
      <c r="D8" t="s">
        <v>1212</v>
      </c>
      <c r="E8" t="s">
        <v>1213</v>
      </c>
      <c r="F8" t="s">
        <v>1214</v>
      </c>
      <c r="G8" t="s">
        <v>1215</v>
      </c>
      <c r="H8" t="s">
        <v>1216</v>
      </c>
      <c r="I8" t="s">
        <v>1217</v>
      </c>
      <c r="J8" t="s">
        <v>1218</v>
      </c>
      <c r="K8" t="s">
        <v>1219</v>
      </c>
      <c r="L8" t="s">
        <v>1220</v>
      </c>
      <c r="M8" t="s">
        <v>1221</v>
      </c>
      <c r="N8" t="s">
        <v>1222</v>
      </c>
      <c r="O8" t="s">
        <v>1223</v>
      </c>
      <c r="P8" t="s">
        <v>1224</v>
      </c>
      <c r="Q8" t="s">
        <v>1225</v>
      </c>
      <c r="R8" t="s">
        <v>1226</v>
      </c>
      <c r="S8" t="s">
        <v>1227</v>
      </c>
      <c r="T8" t="s">
        <v>1228</v>
      </c>
      <c r="U8" t="s">
        <v>1229</v>
      </c>
      <c r="V8" t="s">
        <v>1230</v>
      </c>
      <c r="W8" t="s">
        <v>1231</v>
      </c>
      <c r="X8" t="s">
        <v>1232</v>
      </c>
      <c r="Y8" t="s">
        <v>1233</v>
      </c>
      <c r="Z8" t="s">
        <v>1234</v>
      </c>
      <c r="AA8" t="s">
        <v>1235</v>
      </c>
      <c r="AB8" t="s">
        <v>1236</v>
      </c>
      <c r="AC8" t="s">
        <v>1237</v>
      </c>
      <c r="AD8" t="s">
        <v>1238</v>
      </c>
      <c r="AE8" t="s">
        <v>1239</v>
      </c>
      <c r="AF8" t="s">
        <v>1240</v>
      </c>
      <c r="AG8" t="s">
        <v>1241</v>
      </c>
      <c r="AH8" t="s">
        <v>1242</v>
      </c>
      <c r="AI8" t="s">
        <v>1243</v>
      </c>
      <c r="AJ8" t="s">
        <v>1244</v>
      </c>
      <c r="AK8" t="s">
        <v>1245</v>
      </c>
      <c r="AL8" t="s">
        <v>1246</v>
      </c>
      <c r="AM8" t="s">
        <v>1247</v>
      </c>
      <c r="AN8" t="s">
        <v>1248</v>
      </c>
      <c r="AO8" t="s">
        <v>1249</v>
      </c>
      <c r="AP8" t="s">
        <v>1250</v>
      </c>
      <c r="AQ8" t="s">
        <v>1251</v>
      </c>
      <c r="AR8" t="s">
        <v>1252</v>
      </c>
      <c r="AS8" t="s">
        <v>1253</v>
      </c>
      <c r="AT8" t="s">
        <v>1254</v>
      </c>
      <c r="AU8" t="s">
        <v>1255</v>
      </c>
      <c r="AV8" t="s">
        <v>1256</v>
      </c>
      <c r="AW8" t="s">
        <v>1257</v>
      </c>
      <c r="AX8" t="s">
        <v>1258</v>
      </c>
      <c r="AY8" t="s">
        <v>1259</v>
      </c>
      <c r="AZ8" t="s">
        <v>1260</v>
      </c>
      <c r="BA8" t="s">
        <v>1261</v>
      </c>
      <c r="BB8" t="s">
        <v>1262</v>
      </c>
      <c r="BC8" t="s">
        <v>1263</v>
      </c>
      <c r="BD8" t="s">
        <v>2551</v>
      </c>
      <c r="BE8" t="s">
        <v>2552</v>
      </c>
      <c r="BF8" t="s">
        <v>2553</v>
      </c>
      <c r="BG8" t="s">
        <v>2554</v>
      </c>
      <c r="BH8" t="s">
        <v>2555</v>
      </c>
      <c r="BI8" t="s">
        <v>1264</v>
      </c>
      <c r="BJ8" t="s">
        <v>1265</v>
      </c>
      <c r="BK8" t="s">
        <v>1266</v>
      </c>
      <c r="BL8" t="s">
        <v>1267</v>
      </c>
      <c r="BM8" t="s">
        <v>1268</v>
      </c>
      <c r="BN8" t="s">
        <v>1269</v>
      </c>
      <c r="BO8" t="s">
        <v>1270</v>
      </c>
      <c r="BP8" t="s">
        <v>1271</v>
      </c>
      <c r="BQ8" t="s">
        <v>1272</v>
      </c>
      <c r="BR8" t="s">
        <v>1273</v>
      </c>
      <c r="BS8" t="s">
        <v>1274</v>
      </c>
      <c r="BT8" t="s">
        <v>1275</v>
      </c>
      <c r="BU8" t="s">
        <v>1276</v>
      </c>
      <c r="BV8" t="s">
        <v>1277</v>
      </c>
      <c r="BW8" t="s">
        <v>1278</v>
      </c>
      <c r="BX8" t="s">
        <v>1279</v>
      </c>
      <c r="BY8" t="s">
        <v>1280</v>
      </c>
      <c r="BZ8" t="s">
        <v>1281</v>
      </c>
      <c r="CA8" t="s">
        <v>1282</v>
      </c>
      <c r="CB8" t="s">
        <v>1283</v>
      </c>
      <c r="CC8" t="s">
        <v>1284</v>
      </c>
      <c r="CD8" t="s">
        <v>1285</v>
      </c>
      <c r="CE8" t="s">
        <v>1286</v>
      </c>
      <c r="CF8" t="s">
        <v>1287</v>
      </c>
      <c r="CG8" t="s">
        <v>1288</v>
      </c>
      <c r="CH8" t="s">
        <v>1289</v>
      </c>
      <c r="CI8" t="s">
        <v>1290</v>
      </c>
      <c r="CJ8" t="s">
        <v>1291</v>
      </c>
      <c r="CK8" t="s">
        <v>1292</v>
      </c>
      <c r="CL8" t="s">
        <v>1293</v>
      </c>
      <c r="CM8" t="s">
        <v>1294</v>
      </c>
      <c r="CN8" t="s">
        <v>1295</v>
      </c>
      <c r="CO8" t="s">
        <v>1296</v>
      </c>
      <c r="CP8" t="s">
        <v>1297</v>
      </c>
      <c r="CQ8" t="s">
        <v>1298</v>
      </c>
      <c r="CR8" t="s">
        <v>1299</v>
      </c>
      <c r="CS8" t="s">
        <v>1300</v>
      </c>
      <c r="CT8" t="s">
        <v>1301</v>
      </c>
      <c r="CU8" t="s">
        <v>1302</v>
      </c>
      <c r="CV8" t="s">
        <v>1303</v>
      </c>
      <c r="CW8" t="s">
        <v>1304</v>
      </c>
      <c r="CX8" t="s">
        <v>1305</v>
      </c>
      <c r="CY8" t="s">
        <v>1306</v>
      </c>
      <c r="CZ8" t="s">
        <v>1307</v>
      </c>
      <c r="DA8" t="s">
        <v>1308</v>
      </c>
      <c r="DB8" t="s">
        <v>1309</v>
      </c>
      <c r="DC8" t="s">
        <v>1310</v>
      </c>
      <c r="DD8" t="s">
        <v>1311</v>
      </c>
      <c r="DE8" t="s">
        <v>1312</v>
      </c>
      <c r="DF8" t="s">
        <v>1313</v>
      </c>
      <c r="DG8" t="s">
        <v>1314</v>
      </c>
      <c r="DH8" t="s">
        <v>1315</v>
      </c>
      <c r="DI8" t="s">
        <v>1316</v>
      </c>
      <c r="DJ8" t="s">
        <v>1317</v>
      </c>
      <c r="DK8" t="s">
        <v>1318</v>
      </c>
      <c r="DL8" t="s">
        <v>1319</v>
      </c>
      <c r="DM8" t="s">
        <v>1320</v>
      </c>
      <c r="DN8" t="s">
        <v>1321</v>
      </c>
      <c r="DO8" t="s">
        <v>1322</v>
      </c>
      <c r="DP8" t="s">
        <v>1323</v>
      </c>
      <c r="DQ8" t="s">
        <v>1324</v>
      </c>
      <c r="DR8" t="s">
        <v>1325</v>
      </c>
      <c r="DS8" t="s">
        <v>1326</v>
      </c>
      <c r="DT8" t="s">
        <v>1327</v>
      </c>
      <c r="DU8" t="s">
        <v>1328</v>
      </c>
      <c r="DV8" t="s">
        <v>1329</v>
      </c>
      <c r="DW8" t="s">
        <v>1330</v>
      </c>
      <c r="DX8" t="s">
        <v>1331</v>
      </c>
      <c r="DY8" t="s">
        <v>1332</v>
      </c>
      <c r="DZ8" t="s">
        <v>1333</v>
      </c>
      <c r="EA8" t="s">
        <v>1334</v>
      </c>
      <c r="EB8" t="s">
        <v>1335</v>
      </c>
      <c r="EC8" t="s">
        <v>1336</v>
      </c>
      <c r="ED8" t="s">
        <v>1337</v>
      </c>
      <c r="EE8" t="s">
        <v>1338</v>
      </c>
      <c r="EF8" t="s">
        <v>1339</v>
      </c>
      <c r="EG8" t="s">
        <v>1340</v>
      </c>
      <c r="EH8" t="s">
        <v>1341</v>
      </c>
      <c r="EI8" t="s">
        <v>1342</v>
      </c>
      <c r="EJ8" t="s">
        <v>1343</v>
      </c>
      <c r="EK8" t="s">
        <v>1344</v>
      </c>
      <c r="EL8" t="s">
        <v>1345</v>
      </c>
      <c r="EM8" t="s">
        <v>1346</v>
      </c>
      <c r="EN8" t="s">
        <v>1347</v>
      </c>
      <c r="EO8" t="s">
        <v>1348</v>
      </c>
      <c r="EP8" t="s">
        <v>1349</v>
      </c>
      <c r="EQ8" t="s">
        <v>1350</v>
      </c>
      <c r="ER8" t="s">
        <v>1351</v>
      </c>
      <c r="ES8" t="s">
        <v>1352</v>
      </c>
      <c r="ET8" t="s">
        <v>1353</v>
      </c>
      <c r="EU8" t="s">
        <v>1354</v>
      </c>
      <c r="EV8" t="s">
        <v>1355</v>
      </c>
      <c r="EW8" t="s">
        <v>1356</v>
      </c>
      <c r="EX8" t="s">
        <v>1357</v>
      </c>
      <c r="EY8" t="s">
        <v>1358</v>
      </c>
      <c r="EZ8" t="s">
        <v>1359</v>
      </c>
      <c r="FA8" t="s">
        <v>1360</v>
      </c>
      <c r="FB8" t="s">
        <v>1361</v>
      </c>
      <c r="FC8" t="s">
        <v>1362</v>
      </c>
      <c r="FD8" t="s">
        <v>1363</v>
      </c>
      <c r="FE8" t="s">
        <v>1364</v>
      </c>
      <c r="FF8" t="s">
        <v>1365</v>
      </c>
      <c r="FG8" t="s">
        <v>1366</v>
      </c>
      <c r="FH8" t="s">
        <v>1367</v>
      </c>
      <c r="FI8" t="s">
        <v>1368</v>
      </c>
      <c r="FJ8" t="s">
        <v>1369</v>
      </c>
      <c r="FK8" t="s">
        <v>1370</v>
      </c>
      <c r="FL8" t="s">
        <v>1371</v>
      </c>
      <c r="FM8" t="s">
        <v>1372</v>
      </c>
      <c r="FN8" t="s">
        <v>1373</v>
      </c>
      <c r="FO8" t="s">
        <v>1374</v>
      </c>
      <c r="FP8" t="s">
        <v>1375</v>
      </c>
      <c r="FQ8" t="s">
        <v>1376</v>
      </c>
      <c r="FR8" t="s">
        <v>1377</v>
      </c>
      <c r="FS8" t="s">
        <v>1378</v>
      </c>
      <c r="FT8" t="s">
        <v>1379</v>
      </c>
      <c r="FU8" t="s">
        <v>1380</v>
      </c>
      <c r="FV8" t="s">
        <v>1381</v>
      </c>
      <c r="FW8" t="s">
        <v>1382</v>
      </c>
      <c r="FX8" t="s">
        <v>1383</v>
      </c>
      <c r="FY8" t="s">
        <v>1384</v>
      </c>
      <c r="FZ8" t="s">
        <v>1385</v>
      </c>
      <c r="GA8" t="s">
        <v>1386</v>
      </c>
      <c r="GB8" t="s">
        <v>1387</v>
      </c>
      <c r="GC8" t="s">
        <v>1388</v>
      </c>
      <c r="GD8" t="s">
        <v>1389</v>
      </c>
      <c r="GE8" t="s">
        <v>1390</v>
      </c>
      <c r="GF8" t="s">
        <v>1391</v>
      </c>
      <c r="GG8" t="s">
        <v>1392</v>
      </c>
      <c r="GH8" t="s">
        <v>1393</v>
      </c>
      <c r="GI8" t="s">
        <v>1394</v>
      </c>
      <c r="GJ8" t="s">
        <v>1395</v>
      </c>
      <c r="GK8" t="s">
        <v>1396</v>
      </c>
      <c r="GL8" t="s">
        <v>1397</v>
      </c>
      <c r="GM8" t="s">
        <v>1398</v>
      </c>
      <c r="GN8" t="s">
        <v>1399</v>
      </c>
      <c r="GO8" t="s">
        <v>1400</v>
      </c>
      <c r="GP8" t="s">
        <v>1401</v>
      </c>
      <c r="GQ8" t="s">
        <v>1402</v>
      </c>
      <c r="GR8" t="s">
        <v>1403</v>
      </c>
      <c r="GS8" t="s">
        <v>1404</v>
      </c>
      <c r="GT8" t="s">
        <v>1405</v>
      </c>
      <c r="GU8" t="s">
        <v>1406</v>
      </c>
      <c r="GV8" t="s">
        <v>1407</v>
      </c>
      <c r="GW8" t="s">
        <v>1408</v>
      </c>
      <c r="GX8" t="s">
        <v>1409</v>
      </c>
      <c r="GY8" t="s">
        <v>1410</v>
      </c>
      <c r="GZ8" t="s">
        <v>1411</v>
      </c>
      <c r="HA8" t="s">
        <v>1412</v>
      </c>
      <c r="HB8" t="s">
        <v>1413</v>
      </c>
      <c r="HC8" t="s">
        <v>1414</v>
      </c>
      <c r="HD8" t="s">
        <v>1415</v>
      </c>
      <c r="HE8" t="s">
        <v>1416</v>
      </c>
      <c r="HF8" t="s">
        <v>2556</v>
      </c>
      <c r="HG8" t="s">
        <v>2557</v>
      </c>
      <c r="HH8" t="s">
        <v>2558</v>
      </c>
      <c r="HI8" t="s">
        <v>2559</v>
      </c>
      <c r="HJ8" t="s">
        <v>2560</v>
      </c>
      <c r="HK8" t="s">
        <v>2561</v>
      </c>
      <c r="HL8" t="s">
        <v>2562</v>
      </c>
      <c r="HM8" t="s">
        <v>2563</v>
      </c>
      <c r="HN8" t="s">
        <v>2564</v>
      </c>
      <c r="HO8" t="s">
        <v>2565</v>
      </c>
      <c r="HP8" t="s">
        <v>2566</v>
      </c>
      <c r="HQ8" t="s">
        <v>2567</v>
      </c>
      <c r="HR8" t="s">
        <v>2568</v>
      </c>
      <c r="HS8" t="s">
        <v>2569</v>
      </c>
      <c r="HT8" t="s">
        <v>2570</v>
      </c>
      <c r="HU8" t="s">
        <v>2571</v>
      </c>
      <c r="HV8" t="s">
        <v>2572</v>
      </c>
      <c r="HW8" t="s">
        <v>2573</v>
      </c>
      <c r="HX8" t="s">
        <v>2574</v>
      </c>
      <c r="HY8" t="s">
        <v>2575</v>
      </c>
      <c r="HZ8" t="s">
        <v>2576</v>
      </c>
      <c r="IA8" t="s">
        <v>2577</v>
      </c>
      <c r="IB8" t="s">
        <v>2578</v>
      </c>
      <c r="IC8" t="s">
        <v>2579</v>
      </c>
      <c r="ID8" t="s">
        <v>2580</v>
      </c>
      <c r="IE8" t="s">
        <v>2581</v>
      </c>
      <c r="IF8" t="s">
        <v>2582</v>
      </c>
      <c r="IG8" t="s">
        <v>2583</v>
      </c>
      <c r="IH8" t="s">
        <v>2584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74F6C-DA38-4F64-BC2A-72EFD42C4C80}">
  <dimension ref="A1:AF10018"/>
  <sheetViews>
    <sheetView topLeftCell="A8" workbookViewId="0">
      <selection activeCell="A29" sqref="A29"/>
    </sheetView>
  </sheetViews>
  <sheetFormatPr defaultRowHeight="14"/>
  <cols>
    <col min="1" max="1" width="12.08203125" style="3" bestFit="1" customWidth="1"/>
    <col min="2" max="3" width="12.33203125" style="68" bestFit="1" customWidth="1"/>
    <col min="5" max="5" width="14.33203125" customWidth="1"/>
    <col min="7" max="7" width="10" customWidth="1"/>
    <col min="9" max="9" width="29.33203125" bestFit="1" customWidth="1"/>
    <col min="10" max="10" width="18.33203125" bestFit="1" customWidth="1"/>
    <col min="11" max="11" width="12.6640625" style="47" bestFit="1" customWidth="1"/>
    <col min="12" max="14" width="12.6640625" style="47" customWidth="1"/>
    <col min="16" max="16" width="12.08203125" customWidth="1"/>
    <col min="17" max="17" width="19.83203125" style="47" bestFit="1" customWidth="1"/>
    <col min="18" max="18" width="14.4140625" bestFit="1" customWidth="1"/>
    <col min="21" max="21" width="22.1640625" bestFit="1" customWidth="1"/>
    <col min="22" max="22" width="16.4140625" bestFit="1" customWidth="1"/>
    <col min="23" max="23" width="12.33203125" style="46" bestFit="1" customWidth="1"/>
    <col min="24" max="28" width="12.33203125" style="46" customWidth="1"/>
  </cols>
  <sheetData>
    <row r="1" spans="1:27">
      <c r="A1" s="3" t="s">
        <v>0</v>
      </c>
      <c r="J1" s="76">
        <v>5.0999999999999996</v>
      </c>
      <c r="K1" s="47" t="s">
        <v>3</v>
      </c>
      <c r="L1" t="s">
        <v>386</v>
      </c>
      <c r="M1" s="47" t="s">
        <v>2595</v>
      </c>
      <c r="N1" s="47">
        <v>0.5</v>
      </c>
      <c r="O1" s="98" t="s">
        <v>2598</v>
      </c>
      <c r="R1" s="76">
        <v>5.3</v>
      </c>
    </row>
    <row r="2" spans="1:27">
      <c r="A2" s="3" t="s">
        <v>1</v>
      </c>
      <c r="J2" t="s">
        <v>527</v>
      </c>
      <c r="K2" s="47">
        <f xml:space="preserve"> (1+F9)^52-1</f>
        <v>0.32028331168020197</v>
      </c>
      <c r="L2" s="47">
        <f>G9*52</f>
        <v>0.14942277004834015</v>
      </c>
      <c r="M2" s="47">
        <f>AVERAGE(K2:L2)</f>
        <v>0.23485304086427106</v>
      </c>
      <c r="N2">
        <f>CORREL($B$9:$B$268,C$9:$C$268)</f>
        <v>0.31802243362037025</v>
      </c>
      <c r="O2" s="76" t="s">
        <v>2588</v>
      </c>
      <c r="R2" t="s">
        <v>1419</v>
      </c>
      <c r="S2" t="s">
        <v>1420</v>
      </c>
    </row>
    <row r="3" spans="1:27">
      <c r="A3" s="3" t="s">
        <v>5</v>
      </c>
      <c r="B3" s="68">
        <v>9</v>
      </c>
      <c r="J3" t="s">
        <v>528</v>
      </c>
      <c r="K3" s="47">
        <f>F11*SQRT(52)</f>
        <v>0.35896947218377012</v>
      </c>
      <c r="L3" s="47">
        <f>G11*SQRT(52)</f>
        <v>0.16169248969138303</v>
      </c>
      <c r="M3" s="47">
        <f>SQRT(N1^2*K3^2+N1^2*L3^2+2*N1^2*K3*L3*$N$2)</f>
        <v>0.21904410745423814</v>
      </c>
      <c r="R3" s="47">
        <f>K3/2</f>
        <v>0.17948473609188506</v>
      </c>
      <c r="S3" s="47">
        <f>K3*2</f>
        <v>0.71793894436754024</v>
      </c>
    </row>
    <row r="4" spans="1:27">
      <c r="A4" s="3" t="s">
        <v>2</v>
      </c>
      <c r="B4" s="68">
        <v>269</v>
      </c>
      <c r="I4" t="s">
        <v>530</v>
      </c>
      <c r="J4">
        <v>1</v>
      </c>
      <c r="K4" s="93">
        <f>($J4-K$2)/K$3</f>
        <v>1.8935222657926332</v>
      </c>
      <c r="L4" s="93">
        <f>($J4-L$2)/L$3</f>
        <v>5.2604621994201946</v>
      </c>
      <c r="U4" s="76">
        <v>6.1</v>
      </c>
      <c r="V4" s="93">
        <f>_xlfn.NORM.S.INV(0.95)</f>
        <v>1.6448536269514715</v>
      </c>
      <c r="W4"/>
      <c r="X4"/>
      <c r="Y4"/>
      <c r="Z4" s="76">
        <v>6.1</v>
      </c>
      <c r="AA4" s="63">
        <v>0.05</v>
      </c>
    </row>
    <row r="5" spans="1:27">
      <c r="I5" t="s">
        <v>529</v>
      </c>
      <c r="J5">
        <v>0</v>
      </c>
      <c r="K5" s="93">
        <f t="shared" ref="K5:K6" si="0">($J5-K$2)/K$3</f>
        <v>-0.89222994293017976</v>
      </c>
      <c r="L5" s="93">
        <f>($J5-L$2)/L$3</f>
        <v>-0.9241169477539638</v>
      </c>
      <c r="M5" s="93"/>
      <c r="N5" s="93"/>
      <c r="U5" t="s">
        <v>2591</v>
      </c>
      <c r="V5" s="47" t="s">
        <v>2596</v>
      </c>
      <c r="W5"/>
      <c r="X5"/>
      <c r="Y5"/>
      <c r="Z5" t="s">
        <v>2591</v>
      </c>
      <c r="AA5" t="s">
        <v>2597</v>
      </c>
    </row>
    <row r="6" spans="1:27">
      <c r="E6" t="s">
        <v>526</v>
      </c>
      <c r="F6" t="s">
        <v>3</v>
      </c>
      <c r="G6" t="s">
        <v>386</v>
      </c>
      <c r="I6" s="63">
        <v>0.5</v>
      </c>
      <c r="J6">
        <v>0.5</v>
      </c>
      <c r="K6" s="93">
        <f t="shared" si="0"/>
        <v>0.50064616143122675</v>
      </c>
      <c r="L6" s="93">
        <f>($J6-L$2)/L$3</f>
        <v>2.1681726258331153</v>
      </c>
      <c r="M6"/>
      <c r="U6" t="s">
        <v>2592</v>
      </c>
      <c r="V6" s="47">
        <f>K2-$V$4*K3</f>
        <v>-0.27016892660612768</v>
      </c>
      <c r="W6"/>
      <c r="X6"/>
      <c r="Y6"/>
      <c r="Z6" t="s">
        <v>2592</v>
      </c>
      <c r="AA6" s="47">
        <f ca="1">PERCENTILE($O$18:$O$10017,$AA$4)</f>
        <v>-0.26609776404491353</v>
      </c>
    </row>
    <row r="7" spans="1:27">
      <c r="A7" s="3" t="s">
        <v>4</v>
      </c>
      <c r="E7" t="str" cm="1">
        <f t="array" ref="E7:E17">_xlfn.XLOOKUP(E6,'1-W'!$X$8:$AI$8,'1-W'!$X$9:$AI$19)</f>
        <v>Min</v>
      </c>
      <c r="F7" s="68" cm="1">
        <f t="array" ref="F7:F17">_xlfn.XLOOKUP(F6,'1-W'!$X$8:$AI$8,'1-W'!$X$9:$AI$19)</f>
        <v>-0.19763758379366858</v>
      </c>
      <c r="G7" s="68" cm="1">
        <f t="array" ref="G7:G17">_xlfn.XLOOKUP(G6,'1-W'!$X$8:$AI$8,'1-W'!$X$9:$AI$19)</f>
        <v>-9.0599797471280108E-2</v>
      </c>
      <c r="L7"/>
      <c r="M7"/>
      <c r="U7" t="s">
        <v>2593</v>
      </c>
      <c r="V7" s="47">
        <f>L2-$V$4*L3</f>
        <v>-0.11653770807134467</v>
      </c>
      <c r="W7"/>
      <c r="X7"/>
      <c r="Y7"/>
      <c r="Z7" t="s">
        <v>2593</v>
      </c>
      <c r="AA7" s="47">
        <f ca="1">PERCENTILE($R$18:$R$10017,$AA$4)</f>
        <v>-0.116934717328242</v>
      </c>
    </row>
    <row r="8" spans="1:27">
      <c r="A8" s="3" t="s">
        <v>4</v>
      </c>
      <c r="B8" s="68" t="s">
        <v>3</v>
      </c>
      <c r="C8" s="68" t="s">
        <v>386</v>
      </c>
      <c r="E8" t="str">
        <v>Max</v>
      </c>
      <c r="F8" s="68">
        <v>0.15800277543867258</v>
      </c>
      <c r="G8" s="68">
        <v>6.6110222389675677E-2</v>
      </c>
      <c r="I8" t="s">
        <v>532</v>
      </c>
      <c r="J8">
        <v>1</v>
      </c>
      <c r="K8" s="47">
        <f>_xlfn.NORM.S.DIST(K4,1)</f>
        <v>0.97085577496976783</v>
      </c>
      <c r="L8" s="47">
        <f>_xlfn.NORM.S.DIST(L4,1)</f>
        <v>0.99999992815312844</v>
      </c>
      <c r="M8"/>
      <c r="U8" t="s">
        <v>2594</v>
      </c>
      <c r="V8" s="47">
        <f>M2-$V$4*M3</f>
        <v>-0.12544245374418039</v>
      </c>
      <c r="W8"/>
      <c r="X8"/>
      <c r="Y8"/>
      <c r="Z8" t="s">
        <v>2594</v>
      </c>
      <c r="AA8" s="47">
        <f ca="1">PERCENTILE($S$18:$S$10017,$AA$4)</f>
        <v>-0.13253835915602538</v>
      </c>
    </row>
    <row r="9" spans="1:27">
      <c r="A9" s="3">
        <v>45968</v>
      </c>
      <c r="B9" s="68">
        <v>-2.2844924600495142E-2</v>
      </c>
      <c r="C9" s="68">
        <v>-1.6156793954615445E-2</v>
      </c>
      <c r="E9" t="str">
        <v xml:space="preserve">Mean </v>
      </c>
      <c r="F9" s="68">
        <v>5.3574992617951428E-3</v>
      </c>
      <c r="G9" s="68">
        <v>2.8735148086219257E-3</v>
      </c>
      <c r="J9">
        <v>0</v>
      </c>
      <c r="K9" s="47">
        <f t="shared" ref="K9" si="1">_xlfn.NORM.S.DIST(K5,1)</f>
        <v>0.18613484794984106</v>
      </c>
      <c r="L9" s="47">
        <f>_xlfn.NORM.S.DIST(L5,1)</f>
        <v>0.1777127151840617</v>
      </c>
      <c r="M9"/>
      <c r="W9"/>
      <c r="X9"/>
      <c r="Y9"/>
      <c r="Z9"/>
      <c r="AA9"/>
    </row>
    <row r="10" spans="1:27">
      <c r="A10" s="3">
        <v>45961</v>
      </c>
      <c r="B10" s="68">
        <v>9.4286038850390774E-3</v>
      </c>
      <c r="C10" s="68">
        <v>7.2089504322421227E-3</v>
      </c>
      <c r="E10" t="str">
        <v>Medium</v>
      </c>
      <c r="F10" s="68">
        <v>5.0756683387018775E-3</v>
      </c>
      <c r="G10" s="68">
        <v>4.4297329942891706E-3</v>
      </c>
      <c r="J10">
        <v>0.5</v>
      </c>
      <c r="K10" s="47">
        <f t="shared" ref="K10" si="2">_xlfn.NORM.S.DIST(K6,1)</f>
        <v>0.69168991554858783</v>
      </c>
      <c r="L10" s="47">
        <f>_xlfn.NORM.S.DIST(L6,1)</f>
        <v>0.98492722262566179</v>
      </c>
      <c r="M10"/>
      <c r="Q10"/>
    </row>
    <row r="11" spans="1:27">
      <c r="A11" s="3">
        <v>45954</v>
      </c>
      <c r="B11" s="68">
        <v>1.7923219241443133E-2</v>
      </c>
      <c r="C11" s="68">
        <v>1.9224728111935985E-2</v>
      </c>
      <c r="E11" t="str">
        <v>Standard Deviation</v>
      </c>
      <c r="F11" s="68">
        <v>4.9780109164801058E-2</v>
      </c>
      <c r="G11" s="68">
        <v>2.2422713939989004E-2</v>
      </c>
      <c r="J11" t="s">
        <v>398</v>
      </c>
      <c r="K11" s="47" t="s">
        <v>1426</v>
      </c>
      <c r="L11" t="s">
        <v>1425</v>
      </c>
      <c r="M11" t="s">
        <v>1423</v>
      </c>
      <c r="N11" s="47" t="s">
        <v>1424</v>
      </c>
      <c r="O11" t="s">
        <v>1432</v>
      </c>
      <c r="P11" t="s">
        <v>1433</v>
      </c>
      <c r="Q11"/>
      <c r="R11" t="s">
        <v>386</v>
      </c>
    </row>
    <row r="12" spans="1:27">
      <c r="A12" s="3">
        <v>45947</v>
      </c>
      <c r="B12" s="68">
        <v>-1.3235965312642595E-2</v>
      </c>
      <c r="C12" s="68">
        <v>1.7096855014920864E-2</v>
      </c>
      <c r="E12" t="str">
        <v>Skewness</v>
      </c>
      <c r="F12" s="68">
        <v>-7.8221223909694146E-2</v>
      </c>
      <c r="G12" s="68">
        <v>-0.16692565548610025</v>
      </c>
      <c r="I12" t="s">
        <v>531</v>
      </c>
      <c r="J12" t="s">
        <v>530</v>
      </c>
      <c r="K12" s="47">
        <f>1-K8</f>
        <v>2.9144225030232174E-2</v>
      </c>
      <c r="L12" s="47">
        <f ca="1">COUNTIF($O$18:$O$10019,"&gt;"&amp;J8)/COUNT($O$18:$O$10019)</f>
        <v>2.93E-2</v>
      </c>
      <c r="M12" s="47">
        <f ca="1">COUNTIF($P$18:$P$10019,"&gt;"&amp;J8)/COUNT($P$18:$P$10019)</f>
        <v>0</v>
      </c>
      <c r="N12" s="47">
        <f ca="1">COUNTIF($Q$18:$Q$10019,"&gt;"&amp;J8)/COUNT($Q$18:$Q$10019)</f>
        <v>0.1704</v>
      </c>
      <c r="O12" s="47">
        <f>COUNTIF($W$18:$W$10019,"&gt;"&amp;J8)/COUNT($W$18:$W$10019)</f>
        <v>9.1499999999999998E-2</v>
      </c>
      <c r="P12" s="97">
        <f ca="1">O12-L12</f>
        <v>6.2199999999999998E-2</v>
      </c>
      <c r="Q12"/>
      <c r="R12" s="47">
        <f>1-L8</f>
        <v>7.1846871563252535E-8</v>
      </c>
    </row>
    <row r="13" spans="1:27">
      <c r="A13" s="3">
        <v>45940</v>
      </c>
      <c r="B13" s="68">
        <v>-6.9243840271877577E-2</v>
      </c>
      <c r="C13" s="68">
        <v>-2.4144208591569738E-2</v>
      </c>
      <c r="E13" t="str">
        <v>Excesssive Kurtosis</v>
      </c>
      <c r="F13" s="68">
        <v>1.3432181033159072</v>
      </c>
      <c r="G13" s="68">
        <v>1.2901672001432392</v>
      </c>
      <c r="J13" t="s">
        <v>1427</v>
      </c>
      <c r="K13" s="47">
        <f>K9</f>
        <v>0.18613484794984106</v>
      </c>
      <c r="L13" s="47">
        <f ca="1">COUNTIF($O$18:$O$10019,"&lt;"&amp;J9)/COUNT($O$18:$O$10019)</f>
        <v>0.18909999999999999</v>
      </c>
      <c r="M13" s="47">
        <f ca="1">COUNTIF($P$18:$P$10019,"&lt;"&amp;J9)/COUNT($P$18:$P$10019)</f>
        <v>3.6499999999999998E-2</v>
      </c>
      <c r="N13" s="47">
        <f ca="1">COUNTIF($Q$18:$Q$10019,"&lt;"&amp;J9)/COUNT($Q$18:$Q$10019)</f>
        <v>0.33689999999999998</v>
      </c>
      <c r="O13" s="47">
        <f>COUNTIF($W$18:$W$10019,"&lt;"&amp;J9)/COUNT($W$18:$W$10019)</f>
        <v>0.27260000000000001</v>
      </c>
      <c r="P13" s="97">
        <f t="shared" ref="P13:P14" ca="1" si="3">O13-L13</f>
        <v>8.3500000000000019E-2</v>
      </c>
      <c r="Q13"/>
      <c r="R13" s="47">
        <f>L9</f>
        <v>0.1777127151840617</v>
      </c>
    </row>
    <row r="14" spans="1:27">
      <c r="A14" s="3">
        <v>45933</v>
      </c>
      <c r="B14" s="68">
        <v>-4.3866774979691381E-2</v>
      </c>
      <c r="C14" s="68">
        <v>1.1044323602237061E-2</v>
      </c>
      <c r="E14" t="str">
        <v>95% CI-Lower</v>
      </c>
      <c r="F14" s="68">
        <v>-9.2709315792862942E-2</v>
      </c>
      <c r="G14" s="68">
        <v>-4.129923165315641E-2</v>
      </c>
      <c r="J14" t="s">
        <v>1428</v>
      </c>
      <c r="K14" s="47">
        <f>K10</f>
        <v>0.69168991554858783</v>
      </c>
      <c r="L14" s="47">
        <f ca="1">COUNTIF($O$18:$O$10019,"&lt;"&amp;J10)/COUNT($O$18:$O$10019)</f>
        <v>0.69589999999999996</v>
      </c>
      <c r="M14" s="47">
        <f ca="1">COUNTIF($P$18:$P$10019,"&lt;"&amp;J10)/COUNT($P$18:$P$10019)</f>
        <v>0.84289999999999998</v>
      </c>
      <c r="N14" s="47">
        <f ca="1">COUNTIF($Q$18:$Q$10019,"&lt;"&amp;J10)/COUNT($Q$18:$Q$10019)</f>
        <v>0.60570000000000002</v>
      </c>
      <c r="O14" s="47">
        <f>COUNTIF($W$18:$W$10019,"&lt;"&amp;J10)/COUNT($W$18:$W$10019)</f>
        <v>0.70320000000000005</v>
      </c>
      <c r="P14" s="97">
        <f t="shared" ca="1" si="3"/>
        <v>7.3000000000000842E-3</v>
      </c>
      <c r="Q14"/>
      <c r="R14" s="47">
        <f>L10</f>
        <v>0.98492722262566179</v>
      </c>
    </row>
    <row r="15" spans="1:27">
      <c r="A15" s="3">
        <v>45926</v>
      </c>
      <c r="B15" s="68">
        <v>7.1366405570060909E-2</v>
      </c>
      <c r="C15" s="68">
        <v>-3.0132123189809956E-3</v>
      </c>
      <c r="E15" t="str">
        <v xml:space="preserve">                -Upper</v>
      </c>
      <c r="F15" s="68">
        <v>0.10342431431645323</v>
      </c>
      <c r="G15" s="68">
        <v>4.7046261270400264E-2</v>
      </c>
    </row>
    <row r="16" spans="1:27">
      <c r="A16" s="3">
        <v>45919</v>
      </c>
      <c r="B16" s="68">
        <v>-5.5176890619929031E-3</v>
      </c>
      <c r="C16" s="68">
        <v>1.2369929550778869E-2</v>
      </c>
      <c r="E16" t="str">
        <v>T-Statistics (&gt;0)</v>
      </c>
      <c r="F16" s="68">
        <v>1.7353734517502144</v>
      </c>
      <c r="G16" s="68">
        <v>2.0663883143374844</v>
      </c>
      <c r="V16" t="s">
        <v>1431</v>
      </c>
    </row>
    <row r="17" spans="1:32">
      <c r="A17" s="3">
        <v>45912</v>
      </c>
      <c r="B17" s="68">
        <v>-5.5944055944056048E-3</v>
      </c>
      <c r="C17" s="68">
        <v>1.5974255996635156E-2</v>
      </c>
      <c r="E17" t="str">
        <v>P value one tail</v>
      </c>
      <c r="F17" s="68">
        <v>0.95806794159675124</v>
      </c>
      <c r="G17" s="68">
        <v>0.98010700594795219</v>
      </c>
      <c r="J17" t="s">
        <v>536</v>
      </c>
      <c r="K17" s="47" t="s">
        <v>1417</v>
      </c>
      <c r="L17" s="47" t="s">
        <v>2587</v>
      </c>
      <c r="M17" s="47" t="s">
        <v>2590</v>
      </c>
      <c r="N17" s="47" t="s">
        <v>2589</v>
      </c>
      <c r="O17" s="99" t="s">
        <v>1418</v>
      </c>
      <c r="P17" s="99" t="s">
        <v>1421</v>
      </c>
      <c r="Q17" s="100" t="s">
        <v>1422</v>
      </c>
      <c r="R17" s="99" t="s">
        <v>2585</v>
      </c>
      <c r="S17" s="99" t="s">
        <v>2586</v>
      </c>
      <c r="V17" t="s">
        <v>1429</v>
      </c>
      <c r="W17" s="46" t="s">
        <v>1430</v>
      </c>
      <c r="AD17">
        <f ca="1">SUM(AD19:AD40)</f>
        <v>10000</v>
      </c>
      <c r="AF17">
        <f>SUM(AF19:AF40)</f>
        <v>10000</v>
      </c>
    </row>
    <row r="18" spans="1:32">
      <c r="A18" s="3">
        <v>45905</v>
      </c>
      <c r="B18" s="68">
        <v>-6.0826513084773159E-2</v>
      </c>
      <c r="C18" s="68">
        <v>3.6006258742242725E-3</v>
      </c>
      <c r="J18">
        <v>1</v>
      </c>
      <c r="K18" s="93">
        <f ca="1">_xlfn.NORM.S.INV(RAND())</f>
        <v>1.3388817526180057</v>
      </c>
      <c r="L18" s="93">
        <f ca="1">_xlfn.NORM.S.INV(RAND())</f>
        <v>-0.5612285062963881</v>
      </c>
      <c r="M18" s="93">
        <f ca="1">K18</f>
        <v>1.3388817526180057</v>
      </c>
      <c r="N18" s="101">
        <f t="shared" ref="N18:N81" ca="1" si="4">$N$2*K18+SQRT(1-$N$2^2)*L18</f>
        <v>-0.10629687825086276</v>
      </c>
      <c r="O18" s="46">
        <f ca="1">$K$2+K18*$K$3</f>
        <v>0.80090098773396856</v>
      </c>
      <c r="P18" s="46">
        <f ca="1">$K$2+K18*$R$3</f>
        <v>0.56059214970708526</v>
      </c>
      <c r="Q18" s="47">
        <f t="shared" ref="Q18:Q81" ca="1" si="5">$K$2+K18*$S$3</f>
        <v>1.2815186637877352</v>
      </c>
      <c r="R18" s="47">
        <f t="shared" ref="R18:R81" ca="1" si="6">$L$2+$L$3*N18</f>
        <v>0.13223536315753631</v>
      </c>
      <c r="S18" s="97">
        <f ca="1">AVERAGE(R18,O18)</f>
        <v>0.46656817544575246</v>
      </c>
      <c r="V18">
        <v>1</v>
      </c>
      <c r="W18" s="46">
        <v>1.73944156880023</v>
      </c>
    </row>
    <row r="19" spans="1:32">
      <c r="A19" s="3">
        <v>45898</v>
      </c>
      <c r="B19" s="68">
        <v>2.2628642281462996E-2</v>
      </c>
      <c r="C19" s="68">
        <v>-8.8907349367095545E-4</v>
      </c>
      <c r="J19">
        <v>2</v>
      </c>
      <c r="K19" s="93">
        <f t="shared" ref="K19:L82" ca="1" si="7">_xlfn.NORM.S.INV(RAND())</f>
        <v>-0.19183266429875709</v>
      </c>
      <c r="L19" s="93">
        <f t="shared" ca="1" si="7"/>
        <v>-0.44256416869861204</v>
      </c>
      <c r="M19" s="93">
        <f t="shared" ref="M19:M82" ca="1" si="8">K19</f>
        <v>-0.19183266429875709</v>
      </c>
      <c r="N19" s="101">
        <f t="shared" ca="1" si="4"/>
        <v>-0.48059473878326092</v>
      </c>
      <c r="O19" s="46">
        <f t="shared" ref="O19:O82" ca="1" si="9">$K$2+K19*$K$3</f>
        <v>0.2514212414292708</v>
      </c>
      <c r="P19" s="46">
        <f t="shared" ref="P19:P82" ca="1" si="10">$K$2+K19*$R$3</f>
        <v>0.28585227655473638</v>
      </c>
      <c r="Q19" s="47">
        <f t="shared" ca="1" si="5"/>
        <v>0.18255917117833959</v>
      </c>
      <c r="R19" s="47">
        <f t="shared" ca="1" si="6"/>
        <v>7.1714210201894807E-2</v>
      </c>
      <c r="S19" s="97">
        <f t="shared" ref="S19:S82" ca="1" si="11">AVERAGE(R19,O19)</f>
        <v>0.16156772581558282</v>
      </c>
      <c r="V19">
        <v>2</v>
      </c>
      <c r="W19" s="46">
        <v>0.24066425397082999</v>
      </c>
      <c r="AC19" s="63">
        <v>-1</v>
      </c>
      <c r="AD19">
        <f ca="1">COUNTIF($O$18:$O$10019,"&lt;=P19")</f>
        <v>0</v>
      </c>
      <c r="AE19" s="63">
        <v>-1</v>
      </c>
      <c r="AF19">
        <f>COUNTIF($W$18:$W$10019,"&lt;=P19")</f>
        <v>0</v>
      </c>
    </row>
    <row r="20" spans="1:32">
      <c r="A20" s="3">
        <v>45891</v>
      </c>
      <c r="B20" s="68">
        <v>2.3585404547858291E-2</v>
      </c>
      <c r="C20" s="68">
        <v>2.9042170514637089E-3</v>
      </c>
      <c r="J20">
        <v>3</v>
      </c>
      <c r="K20" s="93">
        <f t="shared" ca="1" si="7"/>
        <v>-1.3357740227017378</v>
      </c>
      <c r="L20" s="93">
        <f t="shared" ca="1" si="7"/>
        <v>-1.4593739237789978</v>
      </c>
      <c r="M20" s="93">
        <f t="shared" ca="1" si="8"/>
        <v>-1.3357740227017378</v>
      </c>
      <c r="N20" s="101">
        <f t="shared" ca="1" si="4"/>
        <v>-1.8084139878731857</v>
      </c>
      <c r="O20" s="46">
        <f t="shared" ca="1" si="9"/>
        <v>-0.15921878420583224</v>
      </c>
      <c r="P20" s="46">
        <f t="shared" ca="1" si="10"/>
        <v>8.0532263737184862E-2</v>
      </c>
      <c r="Q20" s="47">
        <f t="shared" ca="1" si="5"/>
        <v>-0.63872088009186645</v>
      </c>
      <c r="R20" s="47">
        <f t="shared" ca="1" si="6"/>
        <v>-0.1429841900435978</v>
      </c>
      <c r="S20" s="97">
        <f t="shared" ca="1" si="11"/>
        <v>-0.15110148712471502</v>
      </c>
      <c r="V20">
        <v>3</v>
      </c>
      <c r="W20" s="46">
        <v>0.85925969629767396</v>
      </c>
      <c r="AC20" s="97">
        <f>AC19+10%</f>
        <v>-0.9</v>
      </c>
      <c r="AD20">
        <f ca="1">COUNTIFS($O$18:$O$10019,"&gt;"&amp;AC19,$O$18:$O$10019,"&lt;="&amp;AC20)</f>
        <v>3</v>
      </c>
      <c r="AE20" s="97">
        <f>AE19+10%</f>
        <v>-0.9</v>
      </c>
      <c r="AF20">
        <f t="shared" ref="AF20:AF39" si="12">COUNTIFS($W$18:$W$10019,"&gt;"&amp;AE19,$W$18:$W$10019,"&lt;="&amp;AE20)</f>
        <v>0</v>
      </c>
    </row>
    <row r="21" spans="1:32">
      <c r="A21" s="3">
        <v>45884</v>
      </c>
      <c r="B21" s="68">
        <v>1.5120845009996442E-2</v>
      </c>
      <c r="C21" s="68">
        <v>9.7447327498063618E-3</v>
      </c>
      <c r="J21">
        <v>4</v>
      </c>
      <c r="K21" s="93">
        <f t="shared" ca="1" si="7"/>
        <v>-1.5657869141924641</v>
      </c>
      <c r="L21" s="93">
        <f t="shared" ca="1" si="7"/>
        <v>0.23958759118774073</v>
      </c>
      <c r="M21" s="93">
        <f t="shared" ca="1" si="8"/>
        <v>-1.5657869141924641</v>
      </c>
      <c r="N21" s="101">
        <f t="shared" ca="1" si="4"/>
        <v>-0.27080639768019332</v>
      </c>
      <c r="O21" s="46">
        <f t="shared" ca="1" si="9"/>
        <v>-0.24178639045972106</v>
      </c>
      <c r="P21" s="46">
        <f t="shared" ca="1" si="10"/>
        <v>3.9248460610240454E-2</v>
      </c>
      <c r="Q21" s="47">
        <f t="shared" ca="1" si="5"/>
        <v>-0.80385609259964408</v>
      </c>
      <c r="R21" s="47">
        <f t="shared" ca="1" si="6"/>
        <v>0.10563540938307492</v>
      </c>
      <c r="S21" s="97">
        <f t="shared" ca="1" si="11"/>
        <v>-6.8075490538323069E-2</v>
      </c>
      <c r="V21">
        <v>4</v>
      </c>
      <c r="W21" s="46">
        <v>1.42355132573289</v>
      </c>
      <c r="AC21" s="97">
        <f t="shared" ref="AC21:AC39" si="13">AC20+10%</f>
        <v>-0.8</v>
      </c>
      <c r="AD21">
        <f t="shared" ref="AD21:AD38" ca="1" si="14">COUNTIFS($O$18:$O$10019,"&gt;"&amp;AC20,$O$18:$O$10019,"&lt;="&amp;AC21)</f>
        <v>12</v>
      </c>
      <c r="AE21" s="97">
        <f t="shared" ref="AE21:AE39" si="15">AE20+10%</f>
        <v>-0.8</v>
      </c>
      <c r="AF21">
        <f t="shared" si="12"/>
        <v>0</v>
      </c>
    </row>
    <row r="22" spans="1:32">
      <c r="A22" s="3">
        <v>45877</v>
      </c>
      <c r="B22" s="68">
        <v>1.2397578592326708E-2</v>
      </c>
      <c r="C22" s="68">
        <v>2.4390948478772101E-2</v>
      </c>
      <c r="J22">
        <v>5</v>
      </c>
      <c r="K22" s="93">
        <f t="shared" ca="1" si="7"/>
        <v>-3.5413143388495264E-3</v>
      </c>
      <c r="L22" s="93">
        <f t="shared" ca="1" si="7"/>
        <v>-1.3364826546270383</v>
      </c>
      <c r="M22" s="93">
        <f t="shared" ca="1" si="8"/>
        <v>-3.5413143388495264E-3</v>
      </c>
      <c r="N22" s="101">
        <f t="shared" ca="1" si="4"/>
        <v>-1.2682229535535869</v>
      </c>
      <c r="O22" s="46">
        <f t="shared" ca="1" si="9"/>
        <v>0.31901208794114833</v>
      </c>
      <c r="P22" s="46">
        <f t="shared" ca="1" si="10"/>
        <v>0.31964769981067515</v>
      </c>
      <c r="Q22" s="47">
        <f t="shared" ca="1" si="5"/>
        <v>0.31774086420209469</v>
      </c>
      <c r="R22" s="47">
        <f t="shared" ca="1" si="6"/>
        <v>-5.5639356795498557E-2</v>
      </c>
      <c r="S22" s="97">
        <f t="shared" ca="1" si="11"/>
        <v>0.13168636557282487</v>
      </c>
      <c r="V22">
        <v>5</v>
      </c>
      <c r="W22" s="46">
        <v>0.38887577363363701</v>
      </c>
      <c r="AC22" s="97">
        <f t="shared" si="13"/>
        <v>-0.70000000000000007</v>
      </c>
      <c r="AD22">
        <f t="shared" ca="1" si="14"/>
        <v>5</v>
      </c>
      <c r="AE22" s="97">
        <f t="shared" si="15"/>
        <v>-0.70000000000000007</v>
      </c>
      <c r="AF22">
        <f t="shared" si="12"/>
        <v>2</v>
      </c>
    </row>
    <row r="23" spans="1:32">
      <c r="A23" s="3">
        <v>45870</v>
      </c>
      <c r="B23" s="68">
        <v>-2.3064758082216863E-2</v>
      </c>
      <c r="C23" s="68">
        <v>-2.3488225652993133E-2</v>
      </c>
      <c r="J23">
        <v>6</v>
      </c>
      <c r="K23" s="93">
        <f t="shared" ca="1" si="7"/>
        <v>-0.98202859119838004</v>
      </c>
      <c r="L23" s="93">
        <f t="shared" ca="1" si="7"/>
        <v>-0.32121261379380189</v>
      </c>
      <c r="M23" s="93">
        <f t="shared" ca="1" si="8"/>
        <v>-0.98202859119838004</v>
      </c>
      <c r="N23" s="101">
        <f t="shared" ca="1" si="4"/>
        <v>-0.61684340142773464</v>
      </c>
      <c r="O23" s="46">
        <f t="shared" ca="1" si="9"/>
        <v>-3.2234973371651876E-2</v>
      </c>
      <c r="P23" s="46">
        <f t="shared" ca="1" si="10"/>
        <v>0.14402416915427504</v>
      </c>
      <c r="Q23" s="47">
        <f t="shared" ca="1" si="5"/>
        <v>-0.38475325842350572</v>
      </c>
      <c r="R23" s="47">
        <f t="shared" ca="1" si="6"/>
        <v>4.9683824721788519E-2</v>
      </c>
      <c r="S23" s="97">
        <f t="shared" ca="1" si="11"/>
        <v>8.7244256750683216E-3</v>
      </c>
      <c r="V23">
        <v>6</v>
      </c>
      <c r="W23" s="46">
        <v>0.69069421276513399</v>
      </c>
      <c r="AC23" s="97">
        <f t="shared" si="13"/>
        <v>-0.60000000000000009</v>
      </c>
      <c r="AD23">
        <f t="shared" ca="1" si="14"/>
        <v>33</v>
      </c>
      <c r="AE23" s="97">
        <f t="shared" si="15"/>
        <v>-0.60000000000000009</v>
      </c>
      <c r="AF23">
        <f t="shared" si="12"/>
        <v>11</v>
      </c>
    </row>
    <row r="24" spans="1:32">
      <c r="A24" s="3">
        <v>45863</v>
      </c>
      <c r="B24" s="68">
        <v>3.6119629632196615E-2</v>
      </c>
      <c r="C24" s="68">
        <v>1.4671413811980338E-2</v>
      </c>
      <c r="J24">
        <v>7</v>
      </c>
      <c r="K24" s="93">
        <f t="shared" ca="1" si="7"/>
        <v>0.98327314567520008</v>
      </c>
      <c r="L24" s="93">
        <f t="shared" ca="1" si="7"/>
        <v>0.44388341033167772</v>
      </c>
      <c r="M24" s="93">
        <f t="shared" ca="1" si="8"/>
        <v>0.98327314567520008</v>
      </c>
      <c r="N24" s="101">
        <f t="shared" ca="1" si="4"/>
        <v>0.73354131754973451</v>
      </c>
      <c r="O24" s="46">
        <f t="shared" ca="1" si="9"/>
        <v>0.67324835379570391</v>
      </c>
      <c r="P24" s="46">
        <f t="shared" ca="1" si="10"/>
        <v>0.49676583273795294</v>
      </c>
      <c r="Q24" s="47">
        <f t="shared" ca="1" si="5"/>
        <v>1.0262133959112059</v>
      </c>
      <c r="R24" s="47">
        <f t="shared" ca="1" si="6"/>
        <v>0.26803089197445412</v>
      </c>
      <c r="S24" s="97">
        <f t="shared" ca="1" si="11"/>
        <v>0.47063962288507899</v>
      </c>
      <c r="V24">
        <v>7</v>
      </c>
      <c r="W24" s="46">
        <v>-7.9205318901925101E-2</v>
      </c>
      <c r="AC24" s="97">
        <f t="shared" si="13"/>
        <v>-0.50000000000000011</v>
      </c>
      <c r="AD24">
        <f t="shared" ca="1" si="14"/>
        <v>71</v>
      </c>
      <c r="AE24" s="97">
        <f t="shared" si="15"/>
        <v>-0.50000000000000011</v>
      </c>
      <c r="AF24">
        <f t="shared" si="12"/>
        <v>58</v>
      </c>
    </row>
    <row r="25" spans="1:32">
      <c r="A25" s="3">
        <v>45856</v>
      </c>
      <c r="B25" s="68">
        <v>-4.152288397558046E-2</v>
      </c>
      <c r="C25" s="68">
        <v>6.0360718597598506E-3</v>
      </c>
      <c r="J25">
        <v>8</v>
      </c>
      <c r="K25" s="93">
        <f t="shared" ca="1" si="7"/>
        <v>1.3976270475417145</v>
      </c>
      <c r="L25" s="93">
        <f t="shared" ca="1" si="7"/>
        <v>-0.27488160862848343</v>
      </c>
      <c r="M25" s="93">
        <f t="shared" ca="1" si="8"/>
        <v>1.3976270475417145</v>
      </c>
      <c r="N25" s="101">
        <f t="shared" ca="1" si="4"/>
        <v>0.18386612307165912</v>
      </c>
      <c r="O25" s="46">
        <f t="shared" ca="1" si="9"/>
        <v>0.82198875524601223</v>
      </c>
      <c r="P25" s="46">
        <f t="shared" ca="1" si="10"/>
        <v>0.57113603346310704</v>
      </c>
      <c r="Q25" s="47">
        <f t="shared" ca="1" si="5"/>
        <v>1.3236941988118225</v>
      </c>
      <c r="R25" s="47">
        <f t="shared" ca="1" si="6"/>
        <v>0.17915254125769894</v>
      </c>
      <c r="S25" s="97">
        <f t="shared" ca="1" si="11"/>
        <v>0.5005706482518556</v>
      </c>
      <c r="V25">
        <v>8</v>
      </c>
      <c r="W25" s="46">
        <v>0.83947923718120598</v>
      </c>
      <c r="AC25" s="97">
        <f t="shared" si="13"/>
        <v>-0.40000000000000013</v>
      </c>
      <c r="AD25">
        <f t="shared" ca="1" si="14"/>
        <v>95</v>
      </c>
      <c r="AE25" s="97">
        <f t="shared" si="15"/>
        <v>-0.40000000000000013</v>
      </c>
      <c r="AF25">
        <f t="shared" si="12"/>
        <v>179</v>
      </c>
    </row>
    <row r="26" spans="1:32">
      <c r="A26" s="3">
        <v>45849</v>
      </c>
      <c r="B26" s="68">
        <v>2.0602065361868815E-2</v>
      </c>
      <c r="C26" s="68">
        <v>-2.9974718781267118E-3</v>
      </c>
      <c r="J26">
        <v>9</v>
      </c>
      <c r="K26" s="93">
        <f t="shared" ca="1" si="7"/>
        <v>-0.95969963252612867</v>
      </c>
      <c r="L26" s="93">
        <f t="shared" ca="1" si="7"/>
        <v>-9.1537480888253725E-2</v>
      </c>
      <c r="M26" s="93">
        <f t="shared" ca="1" si="8"/>
        <v>-0.95969963252612867</v>
      </c>
      <c r="N26" s="101">
        <f t="shared" ca="1" si="4"/>
        <v>-0.3919911593992591</v>
      </c>
      <c r="O26" s="46">
        <f t="shared" ca="1" si="9"/>
        <v>-2.4219558862660584E-2</v>
      </c>
      <c r="P26" s="46">
        <f t="shared" ca="1" si="10"/>
        <v>0.14803187640877069</v>
      </c>
      <c r="Q26" s="47">
        <f t="shared" ca="1" si="5"/>
        <v>-0.36872242940552313</v>
      </c>
      <c r="R26" s="47">
        <f t="shared" ca="1" si="6"/>
        <v>8.6040743548062168E-2</v>
      </c>
      <c r="S26" s="97">
        <f t="shared" ca="1" si="11"/>
        <v>3.0910592342700792E-2</v>
      </c>
      <c r="V26">
        <v>9</v>
      </c>
      <c r="W26" s="46">
        <v>1.5073234897468599</v>
      </c>
      <c r="AC26" s="97">
        <f t="shared" si="13"/>
        <v>-0.30000000000000016</v>
      </c>
      <c r="AD26">
        <f t="shared" ca="1" si="14"/>
        <v>186</v>
      </c>
      <c r="AE26" s="97">
        <f t="shared" si="15"/>
        <v>-0.30000000000000016</v>
      </c>
      <c r="AF26">
        <f t="shared" si="12"/>
        <v>330</v>
      </c>
    </row>
    <row r="27" spans="1:32">
      <c r="A27" s="3">
        <v>45841</v>
      </c>
      <c r="B27" s="68">
        <v>3.8926462968267961E-2</v>
      </c>
      <c r="C27" s="68">
        <v>1.7422949821900735E-2</v>
      </c>
      <c r="J27">
        <v>10</v>
      </c>
      <c r="K27" s="93">
        <f t="shared" ca="1" si="7"/>
        <v>-1.4396274895663927</v>
      </c>
      <c r="L27" s="93">
        <f t="shared" ca="1" si="7"/>
        <v>0.47827020222517147</v>
      </c>
      <c r="M27" s="93">
        <f t="shared" ca="1" si="8"/>
        <v>-1.4396274895663927</v>
      </c>
      <c r="N27" s="101">
        <f t="shared" ca="1" si="4"/>
        <v>-4.393899600388218E-3</v>
      </c>
      <c r="O27" s="46">
        <f t="shared" ca="1" si="9"/>
        <v>-0.19649900839069212</v>
      </c>
      <c r="P27" s="46">
        <f t="shared" ca="1" si="10"/>
        <v>6.1892151644754922E-2</v>
      </c>
      <c r="Q27" s="47">
        <f t="shared" ca="1" si="5"/>
        <v>-0.71328132846158621</v>
      </c>
      <c r="R27" s="47">
        <f t="shared" ca="1" si="6"/>
        <v>0.14871230948249942</v>
      </c>
      <c r="S27" s="97">
        <f t="shared" ca="1" si="11"/>
        <v>-2.3893349454096352E-2</v>
      </c>
      <c r="V27">
        <v>10</v>
      </c>
      <c r="W27" s="46">
        <v>0.10153632495491099</v>
      </c>
      <c r="AC27" s="97">
        <f t="shared" si="13"/>
        <v>-0.20000000000000015</v>
      </c>
      <c r="AD27">
        <f t="shared" ca="1" si="14"/>
        <v>331</v>
      </c>
      <c r="AE27" s="97">
        <f t="shared" si="15"/>
        <v>-0.20000000000000015</v>
      </c>
      <c r="AF27">
        <f t="shared" si="12"/>
        <v>575</v>
      </c>
    </row>
    <row r="28" spans="1:32">
      <c r="A28" s="3">
        <v>45835</v>
      </c>
      <c r="B28" s="68">
        <v>-4.7734744648472383E-2</v>
      </c>
      <c r="C28" s="68">
        <v>3.4485258000124919E-2</v>
      </c>
      <c r="J28">
        <v>11</v>
      </c>
      <c r="K28" s="93">
        <f t="shared" ca="1" si="7"/>
        <v>0.22534590407535482</v>
      </c>
      <c r="L28" s="93">
        <f t="shared" ca="1" si="7"/>
        <v>6.9757262366209717E-3</v>
      </c>
      <c r="M28" s="93">
        <f t="shared" ca="1" si="8"/>
        <v>0.22534590407535482</v>
      </c>
      <c r="N28" s="101">
        <f t="shared" ca="1" si="4"/>
        <v>7.8278621590730346E-2</v>
      </c>
      <c r="O28" s="46">
        <f t="shared" ca="1" si="9"/>
        <v>0.40117561192490658</v>
      </c>
      <c r="P28" s="46">
        <f t="shared" ca="1" si="10"/>
        <v>0.36072946180255427</v>
      </c>
      <c r="Q28" s="47">
        <f t="shared" ca="1" si="5"/>
        <v>0.4820679121696112</v>
      </c>
      <c r="R28" s="47">
        <f t="shared" ca="1" si="6"/>
        <v>0.162079835262955</v>
      </c>
      <c r="S28" s="97">
        <f t="shared" ca="1" si="11"/>
        <v>0.28162772359393079</v>
      </c>
      <c r="V28">
        <v>11</v>
      </c>
      <c r="W28" s="46">
        <v>0.39203602126053799</v>
      </c>
      <c r="AC28" s="97">
        <f t="shared" si="13"/>
        <v>-0.10000000000000014</v>
      </c>
      <c r="AD28">
        <f t="shared" ca="1" si="14"/>
        <v>477</v>
      </c>
      <c r="AE28" s="97">
        <f t="shared" si="15"/>
        <v>-0.10000000000000014</v>
      </c>
      <c r="AF28">
        <f t="shared" si="12"/>
        <v>735</v>
      </c>
    </row>
    <row r="29" spans="1:32">
      <c r="A29" s="3">
        <v>45828</v>
      </c>
      <c r="B29" s="68">
        <v>-2.3411648070131519E-2</v>
      </c>
      <c r="C29" s="68">
        <v>-1.328311738147625E-3</v>
      </c>
      <c r="J29">
        <v>12</v>
      </c>
      <c r="K29" s="93">
        <f t="shared" ca="1" si="7"/>
        <v>1.4315875895635672</v>
      </c>
      <c r="L29" s="93">
        <f t="shared" ca="1" si="7"/>
        <v>0.74090114549682318</v>
      </c>
      <c r="M29" s="93">
        <f t="shared" ca="1" si="8"/>
        <v>1.4315875895635672</v>
      </c>
      <c r="N29" s="101">
        <f t="shared" ca="1" si="4"/>
        <v>1.1577128893243742</v>
      </c>
      <c r="O29" s="46">
        <f t="shared" ca="1" si="9"/>
        <v>0.83417955309067149</v>
      </c>
      <c r="P29" s="46">
        <f t="shared" ca="1" si="10"/>
        <v>0.57723143238543673</v>
      </c>
      <c r="Q29" s="47">
        <f t="shared" ca="1" si="5"/>
        <v>1.348075794501141</v>
      </c>
      <c r="R29" s="47">
        <f t="shared" ca="1" si="6"/>
        <v>0.33661624947100277</v>
      </c>
      <c r="S29" s="97">
        <f t="shared" ca="1" si="11"/>
        <v>0.58539790128083713</v>
      </c>
      <c r="V29">
        <v>12</v>
      </c>
      <c r="W29" s="46">
        <v>0.96520219802710505</v>
      </c>
      <c r="AC29" s="97">
        <f t="shared" si="13"/>
        <v>-1.3877787807814457E-16</v>
      </c>
      <c r="AD29">
        <f t="shared" ca="1" si="14"/>
        <v>678</v>
      </c>
      <c r="AE29" s="97">
        <f t="shared" si="15"/>
        <v>-1.3877787807814457E-16</v>
      </c>
      <c r="AF29">
        <f t="shared" si="12"/>
        <v>836</v>
      </c>
    </row>
    <row r="30" spans="1:32">
      <c r="A30" s="3">
        <v>45821</v>
      </c>
      <c r="B30" s="68">
        <v>0.11167155802186102</v>
      </c>
      <c r="C30" s="68">
        <v>-3.6818188876153179E-3</v>
      </c>
      <c r="J30">
        <v>13</v>
      </c>
      <c r="K30" s="93">
        <f t="shared" ca="1" si="7"/>
        <v>-0.16643224628678571</v>
      </c>
      <c r="L30" s="93">
        <f t="shared" ca="1" si="7"/>
        <v>-0.30284913354767196</v>
      </c>
      <c r="M30" s="93">
        <f t="shared" ca="1" si="8"/>
        <v>-0.16643224628678571</v>
      </c>
      <c r="N30" s="101">
        <f t="shared" ca="1" si="4"/>
        <v>-0.34005536006919435</v>
      </c>
      <c r="O30" s="46">
        <f t="shared" ca="1" si="9"/>
        <v>0.26053921607627528</v>
      </c>
      <c r="P30" s="46">
        <f t="shared" ca="1" si="10"/>
        <v>0.29041126387823862</v>
      </c>
      <c r="Q30" s="47">
        <f t="shared" ca="1" si="5"/>
        <v>0.20079512047234854</v>
      </c>
      <c r="R30" s="47">
        <f t="shared" ca="1" si="6"/>
        <v>9.4438372245852387E-2</v>
      </c>
      <c r="S30" s="97">
        <f t="shared" ca="1" si="11"/>
        <v>0.17748879416106383</v>
      </c>
      <c r="V30">
        <v>13</v>
      </c>
      <c r="W30" s="46">
        <v>0.109895109515541</v>
      </c>
      <c r="AC30" s="97">
        <f t="shared" si="13"/>
        <v>9.9999999999999867E-2</v>
      </c>
      <c r="AD30">
        <f t="shared" ca="1" si="14"/>
        <v>890</v>
      </c>
      <c r="AE30" s="97">
        <f t="shared" si="15"/>
        <v>9.9999999999999867E-2</v>
      </c>
      <c r="AF30">
        <f t="shared" si="12"/>
        <v>960</v>
      </c>
    </row>
    <row r="31" spans="1:32">
      <c r="A31" s="3">
        <v>45814</v>
      </c>
      <c r="B31" s="68">
        <v>2.1909788892503723E-2</v>
      </c>
      <c r="C31" s="68">
        <v>1.5265138398753875E-2</v>
      </c>
      <c r="J31">
        <v>14</v>
      </c>
      <c r="K31" s="93">
        <f t="shared" ca="1" si="7"/>
        <v>-0.23390130378390692</v>
      </c>
      <c r="L31" s="93">
        <f t="shared" ca="1" si="7"/>
        <v>2.3286107742898712</v>
      </c>
      <c r="M31" s="93">
        <f t="shared" ca="1" si="8"/>
        <v>-0.23390130378390692</v>
      </c>
      <c r="N31" s="101">
        <f t="shared" ca="1" si="4"/>
        <v>2.1333308650683822</v>
      </c>
      <c r="O31" s="46">
        <f t="shared" ca="1" si="9"/>
        <v>0.23631988411779722</v>
      </c>
      <c r="P31" s="46">
        <f t="shared" ca="1" si="10"/>
        <v>0.27830159789899961</v>
      </c>
      <c r="Q31" s="47">
        <f t="shared" ca="1" si="5"/>
        <v>0.15235645655539248</v>
      </c>
      <c r="R31" s="47">
        <f t="shared" ca="1" si="6"/>
        <v>0.49436634895671877</v>
      </c>
      <c r="S31" s="97">
        <f t="shared" ca="1" si="11"/>
        <v>0.36534311653725798</v>
      </c>
      <c r="V31">
        <v>14</v>
      </c>
      <c r="W31" s="46">
        <v>3.5239986743748702E-2</v>
      </c>
      <c r="AC31" s="97">
        <f t="shared" si="13"/>
        <v>0.19999999999999987</v>
      </c>
      <c r="AD31">
        <f t="shared" ca="1" si="14"/>
        <v>979</v>
      </c>
      <c r="AE31" s="97">
        <f t="shared" si="15"/>
        <v>0.19999999999999987</v>
      </c>
      <c r="AF31">
        <f t="shared" si="12"/>
        <v>961</v>
      </c>
    </row>
    <row r="32" spans="1:32">
      <c r="A32" s="3">
        <v>45807</v>
      </c>
      <c r="B32" s="68">
        <v>1.8781444184055029E-3</v>
      </c>
      <c r="C32" s="68">
        <v>1.8905164495643056E-2</v>
      </c>
      <c r="J32">
        <v>15</v>
      </c>
      <c r="K32" s="93">
        <f t="shared" ca="1" si="7"/>
        <v>-1.2491360826944751</v>
      </c>
      <c r="L32" s="93">
        <f t="shared" ca="1" si="7"/>
        <v>-0.70007163764080327</v>
      </c>
      <c r="M32" s="93">
        <f t="shared" ca="1" si="8"/>
        <v>-1.2491360826944751</v>
      </c>
      <c r="N32" s="101">
        <f t="shared" ca="1" si="4"/>
        <v>-1.0609794471121066</v>
      </c>
      <c r="O32" s="46">
        <f t="shared" ca="1" si="9"/>
        <v>-0.12811840861033597</v>
      </c>
      <c r="P32" s="46">
        <f t="shared" ca="1" si="10"/>
        <v>9.6082451534933E-2</v>
      </c>
      <c r="Q32" s="47">
        <f t="shared" ca="1" si="5"/>
        <v>-0.5765201289008739</v>
      </c>
      <c r="R32" s="47">
        <f t="shared" ca="1" si="6"/>
        <v>-2.2129638266603413E-2</v>
      </c>
      <c r="S32" s="97">
        <f t="shared" ca="1" si="11"/>
        <v>-7.5124023438469689E-2</v>
      </c>
      <c r="V32">
        <v>15</v>
      </c>
      <c r="W32" s="46">
        <v>-0.24629839624786101</v>
      </c>
      <c r="AC32" s="97">
        <f t="shared" si="13"/>
        <v>0.29999999999999988</v>
      </c>
      <c r="AD32">
        <f t="shared" ca="1" si="14"/>
        <v>1078</v>
      </c>
      <c r="AE32" s="97">
        <f t="shared" si="15"/>
        <v>0.29999999999999988</v>
      </c>
      <c r="AF32">
        <f t="shared" si="12"/>
        <v>886</v>
      </c>
    </row>
    <row r="33" spans="1:32">
      <c r="A33" s="3">
        <v>45800</v>
      </c>
      <c r="B33" s="68">
        <v>-7.0485503262867288E-2</v>
      </c>
      <c r="C33" s="68">
        <v>-2.5918017383150693E-2</v>
      </c>
      <c r="J33">
        <v>16</v>
      </c>
      <c r="K33" s="93">
        <f t="shared" ca="1" si="7"/>
        <v>-7.6607784136845616E-2</v>
      </c>
      <c r="L33" s="93">
        <f t="shared" ca="1" si="7"/>
        <v>-0.74421912054352513</v>
      </c>
      <c r="M33" s="93">
        <f t="shared" ca="1" si="8"/>
        <v>-7.6607784136845616E-2</v>
      </c>
      <c r="N33" s="101">
        <f t="shared" ca="1" si="4"/>
        <v>-0.72994463045669944</v>
      </c>
      <c r="O33" s="46">
        <f t="shared" ca="1" si="9"/>
        <v>0.2927834558434303</v>
      </c>
      <c r="P33" s="46">
        <f t="shared" ca="1" si="10"/>
        <v>0.30653338376181616</v>
      </c>
      <c r="Q33" s="47">
        <f t="shared" ca="1" si="5"/>
        <v>0.26528360000665863</v>
      </c>
      <c r="R33" s="47">
        <f t="shared" ca="1" si="6"/>
        <v>3.1396205412939873E-2</v>
      </c>
      <c r="S33" s="97">
        <f t="shared" ca="1" si="11"/>
        <v>0.16208983062818508</v>
      </c>
      <c r="V33">
        <v>16</v>
      </c>
      <c r="W33" s="46">
        <v>0.56148872405452799</v>
      </c>
      <c r="AC33" s="97">
        <f t="shared" si="13"/>
        <v>0.39999999999999991</v>
      </c>
      <c r="AD33">
        <f t="shared" ca="1" si="14"/>
        <v>1096</v>
      </c>
      <c r="AE33" s="97">
        <f t="shared" si="15"/>
        <v>0.39999999999999991</v>
      </c>
      <c r="AF33">
        <f t="shared" si="12"/>
        <v>813</v>
      </c>
    </row>
    <row r="34" spans="1:32">
      <c r="A34" s="3">
        <v>45793</v>
      </c>
      <c r="B34" s="68">
        <v>4.334574060068852E-2</v>
      </c>
      <c r="C34" s="68">
        <v>5.3150454990796847E-2</v>
      </c>
      <c r="J34">
        <v>17</v>
      </c>
      <c r="K34" s="93">
        <f t="shared" ca="1" si="7"/>
        <v>-0.80349726703397917</v>
      </c>
      <c r="L34" s="93">
        <f t="shared" ca="1" si="7"/>
        <v>0.66832669406564904</v>
      </c>
      <c r="M34" s="93">
        <f t="shared" ca="1" si="8"/>
        <v>-0.80349726703397917</v>
      </c>
      <c r="N34" s="101">
        <f t="shared" ca="1" si="4"/>
        <v>0.3780991465877272</v>
      </c>
      <c r="O34" s="46">
        <f t="shared" ca="1" si="9"/>
        <v>3.1852321831912667E-2</v>
      </c>
      <c r="P34" s="46">
        <f t="shared" ca="1" si="10"/>
        <v>0.17606781675605732</v>
      </c>
      <c r="Q34" s="47">
        <f t="shared" ca="1" si="5"/>
        <v>-0.25657866801637663</v>
      </c>
      <c r="R34" s="47">
        <f t="shared" ca="1" si="6"/>
        <v>0.21055856241029694</v>
      </c>
      <c r="S34" s="97">
        <f t="shared" ca="1" si="11"/>
        <v>0.1212054421211048</v>
      </c>
      <c r="V34">
        <v>17</v>
      </c>
      <c r="W34" s="46">
        <v>-0.16857623868895899</v>
      </c>
      <c r="AC34" s="97">
        <f t="shared" si="13"/>
        <v>0.49999999999999989</v>
      </c>
      <c r="AD34">
        <f t="shared" ca="1" si="14"/>
        <v>1025</v>
      </c>
      <c r="AE34" s="97">
        <f t="shared" si="15"/>
        <v>0.49999999999999989</v>
      </c>
      <c r="AF34">
        <f t="shared" si="12"/>
        <v>686</v>
      </c>
    </row>
    <row r="35" spans="1:32">
      <c r="A35" s="3">
        <v>45786</v>
      </c>
      <c r="B35" s="68">
        <v>-3.0849976178290217E-2</v>
      </c>
      <c r="C35" s="68">
        <v>-4.5324572124126883E-3</v>
      </c>
      <c r="J35">
        <v>18</v>
      </c>
      <c r="K35" s="93">
        <f t="shared" ca="1" si="7"/>
        <v>-0.17190280566216393</v>
      </c>
      <c r="L35" s="93">
        <f t="shared" ca="1" si="7"/>
        <v>-0.32463010135040599</v>
      </c>
      <c r="M35" s="93">
        <f t="shared" ca="1" si="8"/>
        <v>-0.17190280566216393</v>
      </c>
      <c r="N35" s="101">
        <f t="shared" ca="1" si="4"/>
        <v>-0.36244529007113196</v>
      </c>
      <c r="O35" s="46">
        <f t="shared" ca="1" si="9"/>
        <v>0.25857545226474576</v>
      </c>
      <c r="P35" s="46">
        <f t="shared" ca="1" si="10"/>
        <v>0.28942938197247386</v>
      </c>
      <c r="Q35" s="47">
        <f t="shared" ca="1" si="5"/>
        <v>0.19686759284928956</v>
      </c>
      <c r="R35" s="47">
        <f t="shared" ca="1" si="6"/>
        <v>9.0818088719823303E-2</v>
      </c>
      <c r="S35" s="97">
        <f t="shared" ca="1" si="11"/>
        <v>0.17469677049228455</v>
      </c>
      <c r="V35">
        <v>18</v>
      </c>
      <c r="W35" s="46">
        <v>6.10322810446648E-2</v>
      </c>
      <c r="AC35" s="97">
        <f t="shared" si="13"/>
        <v>0.59999999999999987</v>
      </c>
      <c r="AD35">
        <f t="shared" ca="1" si="14"/>
        <v>865</v>
      </c>
      <c r="AE35" s="97">
        <f t="shared" si="15"/>
        <v>0.59999999999999987</v>
      </c>
      <c r="AF35">
        <f t="shared" si="12"/>
        <v>559</v>
      </c>
    </row>
    <row r="36" spans="1:32">
      <c r="A36" s="3">
        <v>45779</v>
      </c>
      <c r="B36" s="68">
        <v>-3.3798637855139146E-3</v>
      </c>
      <c r="C36" s="68">
        <v>2.9327710594232226E-2</v>
      </c>
      <c r="J36">
        <v>19</v>
      </c>
      <c r="K36" s="93">
        <f t="shared" ca="1" si="7"/>
        <v>0.79956405196114677</v>
      </c>
      <c r="L36" s="93">
        <f t="shared" ca="1" si="7"/>
        <v>0.13373056603883982</v>
      </c>
      <c r="M36" s="93">
        <f t="shared" ca="1" si="8"/>
        <v>0.79956405196114677</v>
      </c>
      <c r="N36" s="101">
        <f t="shared" ca="1" si="4"/>
        <v>0.38106700704759344</v>
      </c>
      <c r="O36" s="46">
        <f t="shared" ca="1" si="9"/>
        <v>0.60730239738981129</v>
      </c>
      <c r="P36" s="46">
        <f t="shared" ca="1" si="10"/>
        <v>0.46379285453500663</v>
      </c>
      <c r="Q36" s="47">
        <f t="shared" ca="1" si="5"/>
        <v>0.89432148309942072</v>
      </c>
      <c r="R36" s="47">
        <f t="shared" ca="1" si="6"/>
        <v>0.21103844315710935</v>
      </c>
      <c r="S36" s="97">
        <f t="shared" ca="1" si="11"/>
        <v>0.40917042027346029</v>
      </c>
      <c r="V36">
        <v>19</v>
      </c>
      <c r="W36" s="46">
        <v>0.67787710097404996</v>
      </c>
      <c r="AC36" s="97">
        <f t="shared" si="13"/>
        <v>0.69999999999999984</v>
      </c>
      <c r="AD36">
        <f t="shared" ca="1" si="14"/>
        <v>726</v>
      </c>
      <c r="AE36" s="97">
        <f t="shared" si="15"/>
        <v>0.69999999999999984</v>
      </c>
      <c r="AF36">
        <f t="shared" si="12"/>
        <v>522</v>
      </c>
    </row>
    <row r="37" spans="1:32">
      <c r="A37" s="3">
        <v>45772</v>
      </c>
      <c r="B37" s="68">
        <v>3.0793462618680101E-2</v>
      </c>
      <c r="C37" s="68">
        <v>4.6004331577510271E-2</v>
      </c>
      <c r="J37">
        <v>20</v>
      </c>
      <c r="K37" s="93">
        <f t="shared" ca="1" si="7"/>
        <v>-1.5036817113213863</v>
      </c>
      <c r="L37" s="93">
        <f t="shared" ca="1" si="7"/>
        <v>-1.3251915377170542</v>
      </c>
      <c r="M37" s="93">
        <f t="shared" ca="1" si="8"/>
        <v>-1.5036817113213863</v>
      </c>
      <c r="N37" s="101">
        <f t="shared" ca="1" si="4"/>
        <v>-1.7345963352560434</v>
      </c>
      <c r="O37" s="46">
        <f t="shared" ca="1" si="9"/>
        <v>-0.21949251856522423</v>
      </c>
      <c r="P37" s="46">
        <f t="shared" ca="1" si="10"/>
        <v>5.039539655748887E-2</v>
      </c>
      <c r="Q37" s="47">
        <f t="shared" ca="1" si="5"/>
        <v>-0.75926834881065042</v>
      </c>
      <c r="R37" s="47">
        <f t="shared" ca="1" si="6"/>
        <v>-0.13104843000875843</v>
      </c>
      <c r="S37" s="97">
        <f t="shared" ca="1" si="11"/>
        <v>-0.17527047428699133</v>
      </c>
      <c r="V37">
        <v>20</v>
      </c>
      <c r="W37" s="46">
        <v>0.14706304047272001</v>
      </c>
      <c r="AC37" s="97">
        <f t="shared" si="13"/>
        <v>0.79999999999999982</v>
      </c>
      <c r="AD37">
        <f t="shared" ca="1" si="14"/>
        <v>535</v>
      </c>
      <c r="AE37" s="97">
        <f t="shared" si="15"/>
        <v>0.79999999999999982</v>
      </c>
      <c r="AF37">
        <f t="shared" si="12"/>
        <v>420</v>
      </c>
    </row>
    <row r="38" spans="1:32">
      <c r="A38" s="3">
        <v>45764</v>
      </c>
      <c r="B38" s="68">
        <v>2.9980315461096474E-2</v>
      </c>
      <c r="C38" s="68">
        <v>-1.49436195729028E-2</v>
      </c>
      <c r="J38">
        <v>21</v>
      </c>
      <c r="K38" s="93">
        <f t="shared" ca="1" si="7"/>
        <v>-1.5074992737830171</v>
      </c>
      <c r="L38" s="93">
        <f t="shared" ca="1" si="7"/>
        <v>1.9255701377430652</v>
      </c>
      <c r="M38" s="93">
        <f t="shared" ca="1" si="8"/>
        <v>-1.5074992737830171</v>
      </c>
      <c r="N38" s="101">
        <f t="shared" ca="1" si="4"/>
        <v>1.3461820875309267</v>
      </c>
      <c r="O38" s="46">
        <f t="shared" ca="1" si="9"/>
        <v>-0.22086290694710442</v>
      </c>
      <c r="P38" s="46">
        <f t="shared" ca="1" si="10"/>
        <v>4.9710202366548772E-2</v>
      </c>
      <c r="Q38" s="47">
        <f t="shared" ca="1" si="5"/>
        <v>-0.76200912557441081</v>
      </c>
      <c r="R38" s="47">
        <f t="shared" ca="1" si="6"/>
        <v>0.36709030335915904</v>
      </c>
      <c r="S38" s="97">
        <f t="shared" ca="1" si="11"/>
        <v>7.3113698206027311E-2</v>
      </c>
      <c r="V38">
        <v>21</v>
      </c>
      <c r="W38" s="46">
        <v>0.59585580239972102</v>
      </c>
      <c r="AC38" s="97">
        <f t="shared" si="13"/>
        <v>0.8999999999999998</v>
      </c>
      <c r="AD38">
        <f t="shared" ca="1" si="14"/>
        <v>392</v>
      </c>
      <c r="AE38" s="97">
        <f t="shared" si="15"/>
        <v>0.8999999999999998</v>
      </c>
      <c r="AF38">
        <f t="shared" si="12"/>
        <v>321</v>
      </c>
    </row>
    <row r="39" spans="1:32">
      <c r="A39" s="3">
        <v>45758</v>
      </c>
      <c r="B39" s="68">
        <v>1.1588261093868901E-3</v>
      </c>
      <c r="C39" s="68">
        <v>5.7183891655689711E-2</v>
      </c>
      <c r="J39">
        <v>22</v>
      </c>
      <c r="K39" s="93">
        <f t="shared" ca="1" si="7"/>
        <v>-1.3131744958994134</v>
      </c>
      <c r="L39" s="93">
        <f t="shared" ca="1" si="7"/>
        <v>1.0802904513854845</v>
      </c>
      <c r="M39" s="93">
        <f t="shared" ca="1" si="8"/>
        <v>-1.3131744958994134</v>
      </c>
      <c r="N39" s="101">
        <f t="shared" ca="1" si="4"/>
        <v>0.60658626635846136</v>
      </c>
      <c r="O39" s="46">
        <f t="shared" ca="1" si="9"/>
        <v>-0.15110624399799888</v>
      </c>
      <c r="P39" s="46">
        <f t="shared" ca="1" si="10"/>
        <v>8.4588533841101543E-2</v>
      </c>
      <c r="Q39" s="47">
        <f t="shared" ca="1" si="5"/>
        <v>-0.62249579967619972</v>
      </c>
      <c r="R39" s="47">
        <f t="shared" ca="1" si="6"/>
        <v>0.24750321366844019</v>
      </c>
      <c r="S39" s="97">
        <f t="shared" ca="1" si="11"/>
        <v>4.8198484835220656E-2</v>
      </c>
      <c r="V39">
        <v>22</v>
      </c>
      <c r="W39" s="46">
        <v>-0.55620300665438205</v>
      </c>
      <c r="AC39" s="97">
        <f t="shared" si="13"/>
        <v>0.99999999999999978</v>
      </c>
      <c r="AD39">
        <f ca="1">COUNTIFS($O$18:$O$10019,"&gt;"&amp;AC38,$O$18:$O$10019,"&lt;="&amp;AC39)</f>
        <v>230</v>
      </c>
      <c r="AE39" s="97">
        <f t="shared" si="15"/>
        <v>0.99999999999999978</v>
      </c>
      <c r="AF39">
        <f t="shared" si="12"/>
        <v>231</v>
      </c>
    </row>
    <row r="40" spans="1:32">
      <c r="A40" s="3">
        <v>45751</v>
      </c>
      <c r="B40" s="68">
        <v>-0.15707730145907273</v>
      </c>
      <c r="C40" s="68">
        <v>-9.0599797471280108E-2</v>
      </c>
      <c r="J40">
        <v>23</v>
      </c>
      <c r="K40" s="93">
        <f t="shared" ca="1" si="7"/>
        <v>0.47505062832242645</v>
      </c>
      <c r="L40" s="93">
        <f t="shared" ca="1" si="7"/>
        <v>0.80417338527279658</v>
      </c>
      <c r="M40" s="93">
        <f t="shared" ca="1" si="8"/>
        <v>0.47505062832242645</v>
      </c>
      <c r="N40" s="101">
        <f t="shared" ca="1" si="4"/>
        <v>0.91350002387288154</v>
      </c>
      <c r="O40" s="46">
        <f t="shared" ca="1" si="9"/>
        <v>0.49081198498967171</v>
      </c>
      <c r="P40" s="46">
        <f t="shared" ca="1" si="10"/>
        <v>0.40554764833493684</v>
      </c>
      <c r="Q40" s="47">
        <f t="shared" ca="1" si="5"/>
        <v>0.66134065829914146</v>
      </c>
      <c r="R40" s="47">
        <f t="shared" ca="1" si="6"/>
        <v>0.29712886324148419</v>
      </c>
      <c r="S40" s="97">
        <f t="shared" ca="1" si="11"/>
        <v>0.39397042411557792</v>
      </c>
      <c r="V40">
        <v>23</v>
      </c>
      <c r="W40" s="46">
        <v>0.95477475889952501</v>
      </c>
      <c r="AC40" t="s">
        <v>1434</v>
      </c>
      <c r="AD40">
        <f ca="1">COUNTIF($O$18:$O$10019,"&gt;"&amp;AC39)</f>
        <v>293</v>
      </c>
      <c r="AE40" t="s">
        <v>1434</v>
      </c>
      <c r="AF40">
        <f>COUNTIF($W$18:$W$10019,"&gt;"&amp;AE39)</f>
        <v>915</v>
      </c>
    </row>
    <row r="41" spans="1:32">
      <c r="A41" s="3">
        <v>45744</v>
      </c>
      <c r="B41" s="68">
        <v>4.4153110007749685E-3</v>
      </c>
      <c r="C41" s="68">
        <v>-1.5226804695582463E-2</v>
      </c>
      <c r="J41">
        <v>24</v>
      </c>
      <c r="K41" s="93">
        <f t="shared" ca="1" si="7"/>
        <v>7.9470744970058779E-2</v>
      </c>
      <c r="L41" s="93">
        <f t="shared" ca="1" si="7"/>
        <v>-0.49348374427089842</v>
      </c>
      <c r="M41" s="93">
        <f t="shared" ca="1" si="8"/>
        <v>7.9470744970058779E-2</v>
      </c>
      <c r="N41" s="101">
        <f t="shared" ca="1" si="4"/>
        <v>-0.44259016186755867</v>
      </c>
      <c r="O41" s="46">
        <f t="shared" ca="1" si="9"/>
        <v>0.34881088305615499</v>
      </c>
      <c r="P41" s="46">
        <f t="shared" ca="1" si="10"/>
        <v>0.33454709736817845</v>
      </c>
      <c r="Q41" s="47">
        <f t="shared" ca="1" si="5"/>
        <v>0.37733845443210795</v>
      </c>
      <c r="R41" s="47">
        <f t="shared" ca="1" si="6"/>
        <v>7.7859264863062369E-2</v>
      </c>
      <c r="S41" s="97">
        <f t="shared" ca="1" si="11"/>
        <v>0.21333507395960868</v>
      </c>
      <c r="V41">
        <v>24</v>
      </c>
      <c r="W41" s="46">
        <v>0.63530524724229998</v>
      </c>
    </row>
    <row r="42" spans="1:32">
      <c r="A42" s="3">
        <v>45737</v>
      </c>
      <c r="B42" s="68">
        <v>3.0015150208827945E-2</v>
      </c>
      <c r="C42" s="68">
        <v>5.261849629941473E-3</v>
      </c>
      <c r="J42">
        <v>25</v>
      </c>
      <c r="K42" s="93">
        <f t="shared" ca="1" si="7"/>
        <v>-0.33075964244829237</v>
      </c>
      <c r="L42" s="93">
        <f t="shared" ca="1" si="7"/>
        <v>0.33951688268543967</v>
      </c>
      <c r="M42" s="93">
        <f t="shared" ca="1" si="8"/>
        <v>-0.33075964244829237</v>
      </c>
      <c r="N42" s="101">
        <f t="shared" ca="1" si="4"/>
        <v>0.21670126214336516</v>
      </c>
      <c r="O42" s="46">
        <f t="shared" ca="1" si="9"/>
        <v>0.20155069741084591</v>
      </c>
      <c r="P42" s="46">
        <f t="shared" ca="1" si="10"/>
        <v>0.26091700454552397</v>
      </c>
      <c r="Q42" s="47">
        <f t="shared" ca="1" si="5"/>
        <v>8.281808314148989E-2</v>
      </c>
      <c r="R42" s="47">
        <f t="shared" ca="1" si="6"/>
        <v>0.18446173664356591</v>
      </c>
      <c r="S42" s="97">
        <f t="shared" ca="1" si="11"/>
        <v>0.19300621702720591</v>
      </c>
      <c r="V42">
        <v>25</v>
      </c>
      <c r="W42" s="46">
        <v>7.44863511353699E-3</v>
      </c>
    </row>
    <row r="43" spans="1:32">
      <c r="A43" s="3">
        <v>45730</v>
      </c>
      <c r="B43" s="68">
        <v>9.1801853250143894E-2</v>
      </c>
      <c r="C43" s="68">
        <v>-2.2405266679060842E-2</v>
      </c>
      <c r="J43">
        <v>26</v>
      </c>
      <c r="K43" s="93">
        <f t="shared" ca="1" si="7"/>
        <v>-0.38588473416040037</v>
      </c>
      <c r="L43" s="93">
        <f t="shared" ca="1" si="7"/>
        <v>-0.45340827907042242</v>
      </c>
      <c r="M43" s="93">
        <f t="shared" ca="1" si="8"/>
        <v>-0.38588473416040037</v>
      </c>
      <c r="N43" s="101">
        <f t="shared" ca="1" si="4"/>
        <v>-0.55258876902403908</v>
      </c>
      <c r="O43" s="46">
        <f t="shared" ca="1" si="9"/>
        <v>0.18176247233486859</v>
      </c>
      <c r="P43" s="46">
        <f t="shared" ca="1" si="10"/>
        <v>0.25102289200753525</v>
      </c>
      <c r="Q43" s="47">
        <f t="shared" ca="1" si="5"/>
        <v>4.3241632989535206E-2</v>
      </c>
      <c r="R43" s="47">
        <f t="shared" ca="1" si="6"/>
        <v>6.0073316209346667E-2</v>
      </c>
      <c r="S43" s="97">
        <f t="shared" ca="1" si="11"/>
        <v>0.12091789427210763</v>
      </c>
      <c r="V43">
        <v>26</v>
      </c>
      <c r="W43" s="46">
        <v>-0.28548743960537798</v>
      </c>
    </row>
    <row r="44" spans="1:32">
      <c r="A44" s="3">
        <v>45723</v>
      </c>
      <c r="B44" s="68">
        <v>-8.593043013108137E-2</v>
      </c>
      <c r="C44" s="68">
        <v>-3.0733136705343278E-2</v>
      </c>
      <c r="J44">
        <v>27</v>
      </c>
      <c r="K44" s="93">
        <f t="shared" ca="1" si="7"/>
        <v>0.37687453640723284</v>
      </c>
      <c r="L44" s="93">
        <f t="shared" ca="1" si="7"/>
        <v>0.55011869042034944</v>
      </c>
      <c r="M44" s="93">
        <f t="shared" ca="1" si="8"/>
        <v>0.37687453640723284</v>
      </c>
      <c r="N44" s="101">
        <f t="shared" ca="1" si="4"/>
        <v>0.64141283913024982</v>
      </c>
      <c r="O44" s="46">
        <f t="shared" ca="1" si="9"/>
        <v>0.45556976509380942</v>
      </c>
      <c r="P44" s="46">
        <f t="shared" ca="1" si="10"/>
        <v>0.38792653838700569</v>
      </c>
      <c r="Q44" s="47">
        <f t="shared" ca="1" si="5"/>
        <v>0.59085621850741687</v>
      </c>
      <c r="R44" s="47">
        <f t="shared" ca="1" si="6"/>
        <v>0.2531344089273288</v>
      </c>
      <c r="S44" s="97">
        <f t="shared" ca="1" si="11"/>
        <v>0.35435208701056908</v>
      </c>
      <c r="V44">
        <v>27</v>
      </c>
      <c r="W44" s="46">
        <v>-0.33892781983003201</v>
      </c>
    </row>
    <row r="45" spans="1:32">
      <c r="A45" s="3">
        <v>45716</v>
      </c>
      <c r="B45" s="68">
        <v>1.2354479509786742E-2</v>
      </c>
      <c r="C45" s="68">
        <v>-9.6063931225980337E-3</v>
      </c>
      <c r="J45">
        <v>28</v>
      </c>
      <c r="K45" s="93">
        <f t="shared" ca="1" si="7"/>
        <v>-1.3432746128787318</v>
      </c>
      <c r="L45" s="93">
        <f t="shared" ca="1" si="7"/>
        <v>-0.90743654138761554</v>
      </c>
      <c r="M45" s="93">
        <f t="shared" ca="1" si="8"/>
        <v>-1.3432746128787318</v>
      </c>
      <c r="N45" s="101">
        <f t="shared" ca="1" si="4"/>
        <v>-1.287516790640171</v>
      </c>
      <c r="O45" s="46">
        <f t="shared" ca="1" si="9"/>
        <v>-0.16191126710273457</v>
      </c>
      <c r="P45" s="46">
        <f t="shared" ca="1" si="10"/>
        <v>7.9186022288733698E-2</v>
      </c>
      <c r="Q45" s="47">
        <f t="shared" ca="1" si="5"/>
        <v>-0.6441058458856711</v>
      </c>
      <c r="R45" s="47">
        <f t="shared" ca="1" si="6"/>
        <v>-5.8759025349728267E-2</v>
      </c>
      <c r="S45" s="97">
        <f t="shared" ca="1" si="11"/>
        <v>-0.11033514622623142</v>
      </c>
      <c r="V45">
        <v>28</v>
      </c>
      <c r="W45" s="46">
        <v>9.6733055955321598E-2</v>
      </c>
    </row>
    <row r="46" spans="1:32">
      <c r="A46" s="3">
        <v>45709</v>
      </c>
      <c r="B46" s="68">
        <v>1.7452701435097806E-2</v>
      </c>
      <c r="C46" s="68">
        <v>-1.636552230562327E-2</v>
      </c>
      <c r="J46">
        <v>29</v>
      </c>
      <c r="K46" s="93">
        <f t="shared" ca="1" si="7"/>
        <v>0.13626213479292479</v>
      </c>
      <c r="L46" s="93">
        <f t="shared" ca="1" si="7"/>
        <v>-4.6759070083007261E-2</v>
      </c>
      <c r="M46" s="93">
        <f t="shared" ca="1" si="8"/>
        <v>0.13626213479292479</v>
      </c>
      <c r="N46" s="101">
        <f t="shared" ca="1" si="4"/>
        <v>-9.9707252359073489E-4</v>
      </c>
      <c r="O46" s="46">
        <f t="shared" ca="1" si="9"/>
        <v>0.36919725828545191</v>
      </c>
      <c r="P46" s="46">
        <f t="shared" ca="1" si="10"/>
        <v>0.34474028498282694</v>
      </c>
      <c r="Q46" s="47">
        <f t="shared" ca="1" si="5"/>
        <v>0.41811120489070186</v>
      </c>
      <c r="R46" s="47">
        <f t="shared" ca="1" si="6"/>
        <v>0.14926155090959789</v>
      </c>
      <c r="S46" s="97">
        <f t="shared" ca="1" si="11"/>
        <v>0.25922940459752492</v>
      </c>
      <c r="V46">
        <v>29</v>
      </c>
      <c r="W46" s="46">
        <v>3.52033214754481E-2</v>
      </c>
    </row>
    <row r="47" spans="1:32">
      <c r="A47" s="3">
        <v>45702</v>
      </c>
      <c r="B47" s="68">
        <v>-1.34085004467277E-2</v>
      </c>
      <c r="C47" s="68">
        <v>1.5078845982875455E-2</v>
      </c>
      <c r="J47">
        <v>30</v>
      </c>
      <c r="K47" s="93">
        <f t="shared" ca="1" si="7"/>
        <v>0.2633133554409165</v>
      </c>
      <c r="L47" s="93">
        <f t="shared" ca="1" si="7"/>
        <v>-0.11289623879227841</v>
      </c>
      <c r="M47" s="93">
        <f t="shared" ca="1" si="8"/>
        <v>0.2633133554409165</v>
      </c>
      <c r="N47" s="101">
        <f t="shared" ca="1" si="4"/>
        <v>-2.3295471905923376E-2</v>
      </c>
      <c r="O47" s="46">
        <f t="shared" ca="1" si="9"/>
        <v>0.41480476790176524</v>
      </c>
      <c r="P47" s="46">
        <f t="shared" ca="1" si="10"/>
        <v>0.3675440397909836</v>
      </c>
      <c r="Q47" s="47">
        <f t="shared" ca="1" si="5"/>
        <v>0.50932622412332851</v>
      </c>
      <c r="R47" s="47">
        <f t="shared" ca="1" si="6"/>
        <v>0.14565606719733573</v>
      </c>
      <c r="S47" s="97">
        <f t="shared" ca="1" si="11"/>
        <v>0.28023041754955047</v>
      </c>
      <c r="V47">
        <v>30</v>
      </c>
      <c r="W47" s="46">
        <v>0.39308505933822901</v>
      </c>
    </row>
    <row r="48" spans="1:32">
      <c r="A48" s="3">
        <v>45695</v>
      </c>
      <c r="B48" s="68">
        <v>-4.7556414509799527E-3</v>
      </c>
      <c r="C48" s="68">
        <v>-2.3065663349843835E-3</v>
      </c>
      <c r="J48">
        <v>31</v>
      </c>
      <c r="K48" s="93">
        <f t="shared" ca="1" si="7"/>
        <v>-0.54846190404005524</v>
      </c>
      <c r="L48" s="93">
        <f t="shared" ca="1" si="7"/>
        <v>-0.62133357290525359</v>
      </c>
      <c r="M48" s="93">
        <f t="shared" ca="1" si="8"/>
        <v>-0.54846190404005524</v>
      </c>
      <c r="N48" s="101">
        <f t="shared" ca="1" si="4"/>
        <v>-0.76349910419567879</v>
      </c>
      <c r="O48" s="46">
        <f t="shared" ca="1" si="9"/>
        <v>0.12340223147403775</v>
      </c>
      <c r="P48" s="46">
        <f t="shared" ca="1" si="10"/>
        <v>0.22184277157711985</v>
      </c>
      <c r="Q48" s="47">
        <f t="shared" ca="1" si="5"/>
        <v>-7.3478848732126456E-2</v>
      </c>
      <c r="R48" s="47">
        <f t="shared" ca="1" si="6"/>
        <v>2.5970699013800183E-2</v>
      </c>
      <c r="S48" s="97">
        <f t="shared" ca="1" si="11"/>
        <v>7.4686465243918976E-2</v>
      </c>
      <c r="V48">
        <v>31</v>
      </c>
      <c r="W48" s="46">
        <v>-0.237520062484564</v>
      </c>
    </row>
    <row r="49" spans="1:23">
      <c r="A49" s="3">
        <v>45688</v>
      </c>
      <c r="B49" s="68">
        <v>-2.9460910437362431E-2</v>
      </c>
      <c r="C49" s="68">
        <v>-9.8856310945081294E-3</v>
      </c>
      <c r="J49">
        <v>32</v>
      </c>
      <c r="K49" s="93">
        <f t="shared" ca="1" si="7"/>
        <v>8.2436362546463596E-2</v>
      </c>
      <c r="L49" s="93">
        <f t="shared" ca="1" si="7"/>
        <v>-0.68458505945176429</v>
      </c>
      <c r="M49" s="93">
        <f t="shared" ca="1" si="8"/>
        <v>8.2436362546463596E-2</v>
      </c>
      <c r="N49" s="101">
        <f t="shared" ca="1" si="4"/>
        <v>-0.62282697311125534</v>
      </c>
      <c r="O49" s="46">
        <f t="shared" ca="1" si="9"/>
        <v>0.34987544923225594</v>
      </c>
      <c r="P49" s="46">
        <f t="shared" ca="1" si="10"/>
        <v>0.33507938045622893</v>
      </c>
      <c r="Q49" s="47">
        <f t="shared" ca="1" si="5"/>
        <v>0.37946758678430986</v>
      </c>
      <c r="R49" s="47">
        <f t="shared" ca="1" si="6"/>
        <v>4.8716326119033204E-2</v>
      </c>
      <c r="S49" s="97">
        <f t="shared" ca="1" si="11"/>
        <v>0.19929588767564457</v>
      </c>
      <c r="V49">
        <v>32</v>
      </c>
      <c r="W49" s="46">
        <v>1.2232772126295</v>
      </c>
    </row>
    <row r="50" spans="1:23">
      <c r="A50" s="3">
        <v>45681</v>
      </c>
      <c r="B50" s="68">
        <v>-3.7978195631146461E-2</v>
      </c>
      <c r="C50" s="68">
        <v>1.7548198059642584E-2</v>
      </c>
      <c r="J50">
        <v>33</v>
      </c>
      <c r="K50" s="93">
        <f t="shared" ca="1" si="7"/>
        <v>1.7808096708068006</v>
      </c>
      <c r="L50" s="93">
        <f t="shared" ca="1" si="7"/>
        <v>0.13185334809270172</v>
      </c>
      <c r="M50" s="93">
        <f t="shared" ca="1" si="8"/>
        <v>1.7808096708068006</v>
      </c>
      <c r="N50" s="101">
        <f t="shared" ca="1" si="4"/>
        <v>0.69134536795692658</v>
      </c>
      <c r="O50" s="46">
        <f t="shared" ca="1" si="9"/>
        <v>0.95953961926947262</v>
      </c>
      <c r="P50" s="46">
        <f t="shared" ca="1" si="10"/>
        <v>0.63991146547483724</v>
      </c>
      <c r="Q50" s="47">
        <f t="shared" ca="1" si="5"/>
        <v>1.5987959268587433</v>
      </c>
      <c r="R50" s="47">
        <f t="shared" ca="1" si="6"/>
        <v>0.26120812382990088</v>
      </c>
      <c r="S50" s="97">
        <f t="shared" ca="1" si="11"/>
        <v>0.6103738715496867</v>
      </c>
      <c r="V50">
        <v>33</v>
      </c>
      <c r="W50" s="46">
        <v>-7.3392055698914202E-2</v>
      </c>
    </row>
    <row r="51" spans="1:23">
      <c r="A51" s="3">
        <v>45674</v>
      </c>
      <c r="B51" s="68">
        <v>3.8559655302123685E-2</v>
      </c>
      <c r="C51" s="68">
        <v>2.9209682041551277E-2</v>
      </c>
      <c r="J51">
        <v>34</v>
      </c>
      <c r="K51" s="93">
        <f t="shared" ca="1" si="7"/>
        <v>2.0433270666812295</v>
      </c>
      <c r="L51" s="93">
        <f t="shared" ca="1" si="7"/>
        <v>2.921839106571841</v>
      </c>
      <c r="M51" s="93">
        <f t="shared" ca="1" si="8"/>
        <v>2.0433270666812295</v>
      </c>
      <c r="N51" s="101">
        <f t="shared" ca="1" si="4"/>
        <v>3.419970381943096</v>
      </c>
      <c r="O51" s="46">
        <f t="shared" ca="1" si="9"/>
        <v>1.0537753503055742</v>
      </c>
      <c r="P51" s="46">
        <f t="shared" ca="1" si="10"/>
        <v>0.6870293309928881</v>
      </c>
      <c r="Q51" s="47">
        <f t="shared" ca="1" si="5"/>
        <v>1.7872673889309465</v>
      </c>
      <c r="R51" s="47">
        <f t="shared" ca="1" si="6"/>
        <v>0.7024062957755095</v>
      </c>
      <c r="S51" s="97">
        <f t="shared" ca="1" si="11"/>
        <v>0.87809082304054187</v>
      </c>
      <c r="V51">
        <v>34</v>
      </c>
      <c r="W51" s="46">
        <v>0.111554119975157</v>
      </c>
    </row>
    <row r="52" spans="1:23">
      <c r="A52" s="3">
        <v>45667</v>
      </c>
      <c r="B52" s="68">
        <v>8.2104913264522406E-3</v>
      </c>
      <c r="C52" s="68">
        <v>-1.9213242655538032E-2</v>
      </c>
      <c r="J52">
        <v>35</v>
      </c>
      <c r="K52" s="93">
        <f t="shared" ca="1" si="7"/>
        <v>-1.5337439980602012</v>
      </c>
      <c r="L52" s="93">
        <f t="shared" ca="1" si="7"/>
        <v>-1.1664410573261026</v>
      </c>
      <c r="M52" s="93">
        <f t="shared" ca="1" si="8"/>
        <v>-1.5337439980602012</v>
      </c>
      <c r="N52" s="101">
        <f t="shared" ca="1" si="4"/>
        <v>-1.5936481552703674</v>
      </c>
      <c r="O52" s="46">
        <f t="shared" ca="1" si="9"/>
        <v>-0.23028396176849386</v>
      </c>
      <c r="P52" s="46">
        <f t="shared" ca="1" si="10"/>
        <v>4.4999674955854052E-2</v>
      </c>
      <c r="Q52" s="47">
        <f t="shared" ca="1" si="5"/>
        <v>-0.78085123521718969</v>
      </c>
      <c r="R52" s="47">
        <f t="shared" ca="1" si="6"/>
        <v>-0.10825816786940534</v>
      </c>
      <c r="S52" s="97">
        <f t="shared" ca="1" si="11"/>
        <v>-0.1692710648189496</v>
      </c>
      <c r="V52">
        <v>35</v>
      </c>
      <c r="W52" s="46">
        <v>0.61283672879959195</v>
      </c>
    </row>
    <row r="53" spans="1:23">
      <c r="A53" s="3">
        <v>45660</v>
      </c>
      <c r="B53" s="68">
        <v>4.3025201658322798E-2</v>
      </c>
      <c r="C53" s="68">
        <v>-4.6031560904667979E-3</v>
      </c>
      <c r="J53">
        <v>36</v>
      </c>
      <c r="K53" s="93">
        <f t="shared" ca="1" si="7"/>
        <v>-2.1238806778911354</v>
      </c>
      <c r="L53" s="93">
        <f t="shared" ca="1" si="7"/>
        <v>1.2117364873518668</v>
      </c>
      <c r="M53" s="93">
        <f t="shared" ca="1" si="8"/>
        <v>-2.1238806778911354</v>
      </c>
      <c r="N53" s="101">
        <f t="shared" ca="1" si="4"/>
        <v>0.47338529026332632</v>
      </c>
      <c r="O53" s="46">
        <f t="shared" ca="1" si="9"/>
        <v>-0.44212501424368678</v>
      </c>
      <c r="P53" s="46">
        <f t="shared" ca="1" si="10"/>
        <v>-6.0920851281742405E-2</v>
      </c>
      <c r="Q53" s="47">
        <f t="shared" ca="1" si="5"/>
        <v>-1.2045333401675755</v>
      </c>
      <c r="R53" s="47">
        <f t="shared" ca="1" si="6"/>
        <v>0.2259656162142954</v>
      </c>
      <c r="S53" s="97">
        <f t="shared" ca="1" si="11"/>
        <v>-0.10807969901469569</v>
      </c>
      <c r="V53">
        <v>36</v>
      </c>
      <c r="W53" s="46">
        <v>0.162258349071113</v>
      </c>
    </row>
    <row r="54" spans="1:23">
      <c r="A54" s="3">
        <v>45653</v>
      </c>
      <c r="B54" s="68">
        <v>1.8923386016060029E-2</v>
      </c>
      <c r="C54" s="68">
        <v>6.9018803344551571E-3</v>
      </c>
      <c r="J54">
        <v>37</v>
      </c>
      <c r="K54" s="93">
        <f t="shared" ca="1" si="7"/>
        <v>0.92081584261204474</v>
      </c>
      <c r="L54" s="93">
        <f t="shared" ca="1" si="7"/>
        <v>0.85630500722705072</v>
      </c>
      <c r="M54" s="93">
        <f t="shared" ca="1" si="8"/>
        <v>0.92081584261204474</v>
      </c>
      <c r="N54" s="101">
        <f t="shared" ca="1" si="4"/>
        <v>1.1046884764920826</v>
      </c>
      <c r="O54" s="46">
        <f t="shared" ca="1" si="9"/>
        <v>0.6508280886811012</v>
      </c>
      <c r="P54" s="46">
        <f t="shared" ca="1" si="10"/>
        <v>0.48555570018065158</v>
      </c>
      <c r="Q54" s="47">
        <f t="shared" ca="1" si="5"/>
        <v>0.98137286568200044</v>
      </c>
      <c r="R54" s="47">
        <f t="shared" ca="1" si="6"/>
        <v>0.32804260014572584</v>
      </c>
      <c r="S54" s="97">
        <f t="shared" ca="1" si="11"/>
        <v>0.48943534441341352</v>
      </c>
      <c r="V54">
        <v>37</v>
      </c>
      <c r="W54" s="46">
        <v>1.5441590875107899E-2</v>
      </c>
    </row>
    <row r="55" spans="1:23">
      <c r="A55" s="3">
        <v>45646</v>
      </c>
      <c r="B55" s="68">
        <v>-5.8404296048746862E-2</v>
      </c>
      <c r="C55" s="68">
        <v>-1.9716687865381499E-2</v>
      </c>
      <c r="J55">
        <v>38</v>
      </c>
      <c r="K55" s="93">
        <f t="shared" ca="1" si="7"/>
        <v>1.1867432846054646</v>
      </c>
      <c r="L55" s="93">
        <f t="shared" ca="1" si="7"/>
        <v>-8.7027499459691293E-2</v>
      </c>
      <c r="M55" s="93">
        <f t="shared" ca="1" si="8"/>
        <v>1.1867432846054646</v>
      </c>
      <c r="N55" s="101">
        <f t="shared" ca="1" si="4"/>
        <v>0.29490167830557201</v>
      </c>
      <c r="O55" s="46">
        <f t="shared" ca="1" si="9"/>
        <v>0.74628792217265927</v>
      </c>
      <c r="P55" s="46">
        <f t="shared" ca="1" si="10"/>
        <v>0.53328561692643062</v>
      </c>
      <c r="Q55" s="47">
        <f t="shared" ca="1" si="5"/>
        <v>1.1722925326651166</v>
      </c>
      <c r="R55" s="47">
        <f t="shared" ca="1" si="6"/>
        <v>0.1971061566277354</v>
      </c>
      <c r="S55" s="97">
        <f t="shared" ca="1" si="11"/>
        <v>0.47169703940019736</v>
      </c>
      <c r="V55">
        <v>38</v>
      </c>
      <c r="W55" s="46">
        <v>0.64749657996052601</v>
      </c>
    </row>
    <row r="56" spans="1:23">
      <c r="A56" s="3">
        <v>45639</v>
      </c>
      <c r="B56" s="68">
        <v>-2.131369768328728E-2</v>
      </c>
      <c r="C56" s="68">
        <v>-6.2236265832250615E-3</v>
      </c>
      <c r="J56">
        <v>39</v>
      </c>
      <c r="K56" s="93">
        <f t="shared" ca="1" si="7"/>
        <v>-0.13362986241453964</v>
      </c>
      <c r="L56" s="93">
        <f t="shared" ca="1" si="7"/>
        <v>0.4965987436798332</v>
      </c>
      <c r="M56" s="93">
        <f t="shared" ca="1" si="8"/>
        <v>-0.13362986241453964</v>
      </c>
      <c r="N56" s="101">
        <f t="shared" ca="1" si="4"/>
        <v>0.42831962610594271</v>
      </c>
      <c r="O56" s="46">
        <f t="shared" ca="1" si="9"/>
        <v>0.27231427050126483</v>
      </c>
      <c r="P56" s="46">
        <f t="shared" ca="1" si="10"/>
        <v>0.29629879109073343</v>
      </c>
      <c r="Q56" s="47">
        <f t="shared" ca="1" si="5"/>
        <v>0.22434522932232773</v>
      </c>
      <c r="R56" s="47">
        <f t="shared" ca="1" si="6"/>
        <v>0.21867883677709232</v>
      </c>
      <c r="S56" s="97">
        <f t="shared" ca="1" si="11"/>
        <v>0.24549655363917858</v>
      </c>
      <c r="V56">
        <v>39</v>
      </c>
      <c r="W56" s="46">
        <v>0.86007850579836598</v>
      </c>
    </row>
    <row r="57" spans="1:23">
      <c r="A57" s="3">
        <v>45632</v>
      </c>
      <c r="B57" s="68">
        <v>-4.7258601453016191E-2</v>
      </c>
      <c r="C57" s="68">
        <v>9.8306493613946611E-3</v>
      </c>
      <c r="J57">
        <v>40</v>
      </c>
      <c r="K57" s="93">
        <f t="shared" ca="1" si="7"/>
        <v>-0.6318836813671892</v>
      </c>
      <c r="L57" s="93">
        <f t="shared" ca="1" si="7"/>
        <v>-0.89149197587082618</v>
      </c>
      <c r="M57" s="93">
        <f t="shared" ca="1" si="8"/>
        <v>-0.6318836813671892</v>
      </c>
      <c r="N57" s="101">
        <f t="shared" ca="1" si="4"/>
        <v>-1.0461617408360666</v>
      </c>
      <c r="O57" s="46">
        <f t="shared" ca="1" si="9"/>
        <v>9.345636009828448E-2</v>
      </c>
      <c r="P57" s="46">
        <f t="shared" ca="1" si="10"/>
        <v>0.20686983588924324</v>
      </c>
      <c r="Q57" s="47">
        <f t="shared" ca="1" si="5"/>
        <v>-0.13337059148363301</v>
      </c>
      <c r="R57" s="47">
        <f t="shared" ca="1" si="6"/>
        <v>-1.9733726447314887E-2</v>
      </c>
      <c r="S57" s="97">
        <f t="shared" ca="1" si="11"/>
        <v>3.6861316825484797E-2</v>
      </c>
      <c r="V57">
        <v>40</v>
      </c>
      <c r="W57" s="46">
        <v>-0.14188544600295999</v>
      </c>
    </row>
    <row r="58" spans="1:23">
      <c r="A58" s="3">
        <v>45625</v>
      </c>
      <c r="B58" s="68">
        <v>-3.0514509472398865E-2</v>
      </c>
      <c r="C58" s="68">
        <v>1.0725556716302487E-2</v>
      </c>
      <c r="J58">
        <v>41</v>
      </c>
      <c r="K58" s="93">
        <f t="shared" ca="1" si="7"/>
        <v>0.68248464804625009</v>
      </c>
      <c r="L58" s="93">
        <f t="shared" ca="1" si="7"/>
        <v>1.9713068489620089</v>
      </c>
      <c r="M58" s="93">
        <f t="shared" ca="1" si="8"/>
        <v>0.68248464804625009</v>
      </c>
      <c r="N58" s="101">
        <f t="shared" ca="1" si="4"/>
        <v>2.0860083109299885</v>
      </c>
      <c r="O58" s="46">
        <f t="shared" ca="1" si="9"/>
        <v>0.56527446556289052</v>
      </c>
      <c r="P58" s="46">
        <f t="shared" ca="1" si="10"/>
        <v>0.44277888862154624</v>
      </c>
      <c r="Q58" s="47">
        <f t="shared" ca="1" si="5"/>
        <v>0.81026561944557907</v>
      </c>
      <c r="R58" s="47">
        <f t="shared" ca="1" si="6"/>
        <v>0.48671464735952663</v>
      </c>
      <c r="S58" s="97">
        <f t="shared" ca="1" si="11"/>
        <v>0.52599455646120852</v>
      </c>
      <c r="V58">
        <v>41</v>
      </c>
      <c r="W58" s="46">
        <v>-0.31354722627429898</v>
      </c>
    </row>
    <row r="59" spans="1:23">
      <c r="A59" s="3">
        <v>45618</v>
      </c>
      <c r="B59" s="68">
        <v>-5.0747578777846636E-3</v>
      </c>
      <c r="C59" s="68">
        <v>1.7094408144857187E-2</v>
      </c>
      <c r="J59">
        <v>42</v>
      </c>
      <c r="K59" s="93">
        <f t="shared" ca="1" si="7"/>
        <v>-0.20663808495032818</v>
      </c>
      <c r="L59" s="93">
        <f t="shared" ca="1" si="7"/>
        <v>0.49111424406887944</v>
      </c>
      <c r="M59" s="93">
        <f t="shared" ca="1" si="8"/>
        <v>-0.20663808495032818</v>
      </c>
      <c r="N59" s="101">
        <f t="shared" ca="1" si="4"/>
        <v>0.39990161162407534</v>
      </c>
      <c r="O59" s="46">
        <f t="shared" ca="1" si="9"/>
        <v>0.24610654739251761</v>
      </c>
      <c r="P59" s="46">
        <f t="shared" ca="1" si="10"/>
        <v>0.28319492953635977</v>
      </c>
      <c r="Q59" s="47">
        <f t="shared" ca="1" si="5"/>
        <v>0.17192978310483326</v>
      </c>
      <c r="R59" s="47">
        <f t="shared" ca="1" si="6"/>
        <v>0.2140838572634334</v>
      </c>
      <c r="S59" s="97">
        <f t="shared" ca="1" si="11"/>
        <v>0.23009520232797551</v>
      </c>
      <c r="V59">
        <v>42</v>
      </c>
      <c r="W59" s="46">
        <v>0.20207955128716501</v>
      </c>
    </row>
    <row r="60" spans="1:23">
      <c r="A60" s="3">
        <v>45611</v>
      </c>
      <c r="B60" s="68">
        <v>6.5417289793459066E-3</v>
      </c>
      <c r="C60" s="68">
        <v>-2.0590965551023577E-2</v>
      </c>
      <c r="J60">
        <v>43</v>
      </c>
      <c r="K60" s="93">
        <f t="shared" ca="1" si="7"/>
        <v>-9.9953659689293473E-3</v>
      </c>
      <c r="L60" s="93">
        <f t="shared" ca="1" si="7"/>
        <v>0.11827780853549118</v>
      </c>
      <c r="M60" s="93">
        <f t="shared" ca="1" si="8"/>
        <v>-9.9953659689293473E-3</v>
      </c>
      <c r="N60" s="101">
        <f t="shared" ca="1" si="4"/>
        <v>0.10895845119719537</v>
      </c>
      <c r="O60" s="46">
        <f t="shared" ca="1" si="9"/>
        <v>0.31669528043405176</v>
      </c>
      <c r="P60" s="46">
        <f t="shared" ca="1" si="10"/>
        <v>0.31848929605712689</v>
      </c>
      <c r="Q60" s="47">
        <f t="shared" ca="1" si="5"/>
        <v>0.31310724918790162</v>
      </c>
      <c r="R60" s="47">
        <f t="shared" ca="1" si="6"/>
        <v>0.16704053329533172</v>
      </c>
      <c r="S60" s="97">
        <f t="shared" ca="1" si="11"/>
        <v>0.24186790686469173</v>
      </c>
      <c r="V60">
        <v>43</v>
      </c>
      <c r="W60" s="46">
        <v>0.59795062898718598</v>
      </c>
    </row>
    <row r="61" spans="1:23">
      <c r="A61" s="3">
        <v>45604</v>
      </c>
      <c r="B61" s="68">
        <v>4.2004737951500726E-2</v>
      </c>
      <c r="C61" s="68">
        <v>4.6780825481404165E-2</v>
      </c>
      <c r="J61">
        <v>44</v>
      </c>
      <c r="K61" s="93">
        <f t="shared" ca="1" si="7"/>
        <v>2.0489425887102732</v>
      </c>
      <c r="L61" s="93">
        <f t="shared" ca="1" si="7"/>
        <v>-0.87708796134528044</v>
      </c>
      <c r="M61" s="93">
        <f t="shared" ca="1" si="8"/>
        <v>2.0489425887102732</v>
      </c>
      <c r="N61" s="101">
        <f t="shared" ca="1" si="4"/>
        <v>-0.17994264229860635</v>
      </c>
      <c r="O61" s="46">
        <f t="shared" ca="1" si="9"/>
        <v>1.0557911512843763</v>
      </c>
      <c r="P61" s="46">
        <f t="shared" ca="1" si="10"/>
        <v>0.68803723148228912</v>
      </c>
      <c r="Q61" s="47">
        <f t="shared" ca="1" si="5"/>
        <v>1.7912989908885508</v>
      </c>
      <c r="R61" s="47">
        <f t="shared" ca="1" si="6"/>
        <v>0.12032739621343252</v>
      </c>
      <c r="S61" s="97">
        <f t="shared" ca="1" si="11"/>
        <v>0.58805927374890443</v>
      </c>
      <c r="V61">
        <v>44</v>
      </c>
      <c r="W61" s="46">
        <v>0.372630853497253</v>
      </c>
    </row>
    <row r="62" spans="1:23">
      <c r="A62" s="3">
        <v>45597</v>
      </c>
      <c r="B62" s="68">
        <v>3.1369550170755822E-2</v>
      </c>
      <c r="C62" s="68">
        <v>-1.3560800256616767E-2</v>
      </c>
      <c r="J62">
        <v>45</v>
      </c>
      <c r="K62" s="93">
        <f t="shared" ca="1" si="7"/>
        <v>1.8051245889359231</v>
      </c>
      <c r="L62" s="93">
        <f t="shared" ca="1" si="7"/>
        <v>-1.0305344484759533</v>
      </c>
      <c r="M62" s="93">
        <f t="shared" ca="1" si="8"/>
        <v>1.8051245889359231</v>
      </c>
      <c r="N62" s="101">
        <f t="shared" ca="1" si="4"/>
        <v>-0.40296227068154</v>
      </c>
      <c r="O62" s="46">
        <f t="shared" ca="1" si="9"/>
        <v>0.96826793259647526</v>
      </c>
      <c r="P62" s="46">
        <f t="shared" ca="1" si="10"/>
        <v>0.64427562213833856</v>
      </c>
      <c r="Q62" s="47">
        <f t="shared" ca="1" si="5"/>
        <v>1.6162525535127485</v>
      </c>
      <c r="R62" s="47">
        <f t="shared" ca="1" si="6"/>
        <v>8.4266797250148948E-2</v>
      </c>
      <c r="S62" s="97">
        <f t="shared" ca="1" si="11"/>
        <v>0.52626736492331205</v>
      </c>
      <c r="V62">
        <v>45</v>
      </c>
      <c r="W62" s="46">
        <v>0.34235536978278902</v>
      </c>
    </row>
    <row r="63" spans="1:23">
      <c r="A63" s="3">
        <v>45590</v>
      </c>
      <c r="B63" s="68">
        <v>-1.0504342668280042E-2</v>
      </c>
      <c r="C63" s="68">
        <v>-9.5960540317416854E-3</v>
      </c>
      <c r="J63">
        <v>46</v>
      </c>
      <c r="K63" s="93">
        <f t="shared" ca="1" si="7"/>
        <v>1.5773508531287188</v>
      </c>
      <c r="L63" s="93">
        <f t="shared" ca="1" si="7"/>
        <v>1.9603592474339691</v>
      </c>
      <c r="M63" s="93">
        <f t="shared" ca="1" si="8"/>
        <v>1.5773508531287188</v>
      </c>
      <c r="N63" s="101">
        <f t="shared" ca="1" si="4"/>
        <v>2.3602166022752855</v>
      </c>
      <c r="O63" s="46">
        <f t="shared" ca="1" si="9"/>
        <v>0.88650411487643765</v>
      </c>
      <c r="P63" s="46">
        <f t="shared" ca="1" si="10"/>
        <v>0.60339371327831981</v>
      </c>
      <c r="Q63" s="47">
        <f t="shared" ca="1" si="5"/>
        <v>1.4527249180726733</v>
      </c>
      <c r="R63" s="47">
        <f t="shared" ca="1" si="6"/>
        <v>0.53105206868116783</v>
      </c>
      <c r="S63" s="97">
        <f t="shared" ca="1" si="11"/>
        <v>0.70877809177880269</v>
      </c>
      <c r="V63">
        <v>46</v>
      </c>
      <c r="W63" s="46">
        <v>0.19129425320733201</v>
      </c>
    </row>
    <row r="64" spans="1:23">
      <c r="A64" s="3">
        <v>45583</v>
      </c>
      <c r="B64" s="68">
        <v>-4.362391748092953E-2</v>
      </c>
      <c r="C64" s="68">
        <v>8.6523077286020378E-3</v>
      </c>
      <c r="J64">
        <v>47</v>
      </c>
      <c r="K64" s="93">
        <f t="shared" ca="1" si="7"/>
        <v>-0.29300278294130794</v>
      </c>
      <c r="L64" s="93">
        <f t="shared" ca="1" si="7"/>
        <v>0.58383681307656921</v>
      </c>
      <c r="M64" s="93">
        <f t="shared" ca="1" si="8"/>
        <v>-0.29300278294130794</v>
      </c>
      <c r="N64" s="101">
        <f t="shared" ca="1" si="4"/>
        <v>0.4603444090313723</v>
      </c>
      <c r="O64" s="46">
        <f t="shared" ca="1" si="9"/>
        <v>0.21510425733938487</v>
      </c>
      <c r="P64" s="46">
        <f t="shared" ca="1" si="10"/>
        <v>0.26769378450979342</v>
      </c>
      <c r="Q64" s="47">
        <f t="shared" ca="1" si="5"/>
        <v>0.10992520299856781</v>
      </c>
      <c r="R64" s="47">
        <f t="shared" ca="1" si="6"/>
        <v>0.22385700366013112</v>
      </c>
      <c r="S64" s="97">
        <f t="shared" ca="1" si="11"/>
        <v>0.21948063049975799</v>
      </c>
      <c r="V64">
        <v>47</v>
      </c>
      <c r="W64" s="46">
        <v>0.78796892992363099</v>
      </c>
    </row>
    <row r="65" spans="1:23">
      <c r="A65" s="3">
        <v>45576</v>
      </c>
      <c r="B65" s="68">
        <v>-3.5358768284749043E-2</v>
      </c>
      <c r="C65" s="68">
        <v>1.1267864634847191E-2</v>
      </c>
      <c r="J65">
        <v>48</v>
      </c>
      <c r="K65" s="93">
        <f t="shared" ca="1" si="7"/>
        <v>-0.73545657800624342</v>
      </c>
      <c r="L65" s="93">
        <f t="shared" ca="1" si="7"/>
        <v>0.68821803331207321</v>
      </c>
      <c r="M65" s="93">
        <f t="shared" ca="1" si="8"/>
        <v>-0.73545657800624342</v>
      </c>
      <c r="N65" s="101">
        <f t="shared" ca="1" si="4"/>
        <v>0.41859625642750287</v>
      </c>
      <c r="O65" s="46">
        <f t="shared" ca="1" si="9"/>
        <v>5.6276852059219007E-2</v>
      </c>
      <c r="P65" s="46">
        <f t="shared" ca="1" si="10"/>
        <v>0.18828008186971049</v>
      </c>
      <c r="Q65" s="47">
        <f t="shared" ca="1" si="5"/>
        <v>-0.20772960756176395</v>
      </c>
      <c r="R65" s="47">
        <f t="shared" ca="1" si="6"/>
        <v>0.21710664092559567</v>
      </c>
      <c r="S65" s="97">
        <f t="shared" ca="1" si="11"/>
        <v>0.13669174649240734</v>
      </c>
      <c r="V65">
        <v>48</v>
      </c>
      <c r="W65" s="46">
        <v>-0.161237219037527</v>
      </c>
    </row>
    <row r="66" spans="1:23">
      <c r="A66" s="3">
        <v>45569</v>
      </c>
      <c r="B66" s="68">
        <v>9.3773832841935967E-2</v>
      </c>
      <c r="C66" s="68">
        <v>2.5217645383557308E-3</v>
      </c>
      <c r="J66">
        <v>49</v>
      </c>
      <c r="K66" s="93">
        <f t="shared" ca="1" si="7"/>
        <v>-1.1982780167212732</v>
      </c>
      <c r="L66" s="93">
        <f t="shared" ca="1" si="7"/>
        <v>-0.30654520198425256</v>
      </c>
      <c r="M66" s="93">
        <f t="shared" ca="1" si="8"/>
        <v>-1.1982780167212732</v>
      </c>
      <c r="N66" s="101">
        <f t="shared" ca="1" si="4"/>
        <v>-0.67170964345074979</v>
      </c>
      <c r="O66" s="46">
        <f t="shared" ca="1" si="9"/>
        <v>-0.10986191551164837</v>
      </c>
      <c r="P66" s="46">
        <f t="shared" ca="1" si="10"/>
        <v>0.1052106980842768</v>
      </c>
      <c r="Q66" s="47">
        <f t="shared" ca="1" si="5"/>
        <v>-0.5400071427034987</v>
      </c>
      <c r="R66" s="47">
        <f t="shared" ca="1" si="6"/>
        <v>4.0812365449077223E-2</v>
      </c>
      <c r="S66" s="97">
        <f t="shared" ca="1" si="11"/>
        <v>-3.4524775031285572E-2</v>
      </c>
      <c r="V66">
        <v>49</v>
      </c>
      <c r="W66" s="46">
        <v>1.27569997850366</v>
      </c>
    </row>
    <row r="67" spans="1:23">
      <c r="A67" s="3">
        <v>45562</v>
      </c>
      <c r="B67" s="68">
        <v>-4.6873533475719986E-2</v>
      </c>
      <c r="C67" s="68">
        <v>6.3259510899174032E-3</v>
      </c>
      <c r="J67">
        <v>50</v>
      </c>
      <c r="K67" s="93">
        <f t="shared" ca="1" si="7"/>
        <v>8.7696262608103162E-2</v>
      </c>
      <c r="L67" s="93">
        <f t="shared" ca="1" si="7"/>
        <v>-0.94093393329255726</v>
      </c>
      <c r="M67" s="93">
        <f t="shared" ca="1" si="8"/>
        <v>8.7696262608103162E-2</v>
      </c>
      <c r="N67" s="101">
        <f t="shared" ca="1" si="4"/>
        <v>-0.86419426449100956</v>
      </c>
      <c r="O67" s="46">
        <f t="shared" ca="1" si="9"/>
        <v>0.35176359278112207</v>
      </c>
      <c r="P67" s="46">
        <f t="shared" ca="1" si="10"/>
        <v>0.33602345223066199</v>
      </c>
      <c r="Q67" s="47">
        <f t="shared" ca="1" si="5"/>
        <v>0.38324387388204217</v>
      </c>
      <c r="R67" s="47">
        <f t="shared" ca="1" si="6"/>
        <v>9.6890478457752338E-3</v>
      </c>
      <c r="S67" s="97">
        <f t="shared" ca="1" si="11"/>
        <v>0.18072632031344865</v>
      </c>
      <c r="V67">
        <v>50</v>
      </c>
      <c r="W67" s="46">
        <v>0.47335035138144499</v>
      </c>
    </row>
    <row r="68" spans="1:23">
      <c r="A68" s="3">
        <v>45555</v>
      </c>
      <c r="B68" s="68">
        <v>6.1545846445007601E-2</v>
      </c>
      <c r="C68" s="68">
        <v>1.3820146738957373E-2</v>
      </c>
      <c r="J68">
        <v>51</v>
      </c>
      <c r="K68" s="93">
        <f t="shared" ca="1" si="7"/>
        <v>0.12767799324334714</v>
      </c>
      <c r="L68" s="93">
        <f t="shared" ca="1" si="7"/>
        <v>-0.62122568203375339</v>
      </c>
      <c r="M68" s="93">
        <f t="shared" ca="1" si="8"/>
        <v>0.12767799324334714</v>
      </c>
      <c r="N68" s="101">
        <f t="shared" ca="1" si="4"/>
        <v>-0.54836915907235628</v>
      </c>
      <c r="O68" s="46">
        <f t="shared" ca="1" si="9"/>
        <v>0.36611581352424927</v>
      </c>
      <c r="P68" s="46">
        <f t="shared" ca="1" si="10"/>
        <v>0.34319956260222562</v>
      </c>
      <c r="Q68" s="47">
        <f t="shared" ca="1" si="5"/>
        <v>0.41194831536829657</v>
      </c>
      <c r="R68" s="47">
        <f t="shared" ca="1" si="6"/>
        <v>6.0755595447960803E-2</v>
      </c>
      <c r="S68" s="97">
        <f t="shared" ca="1" si="11"/>
        <v>0.21343570448610505</v>
      </c>
      <c r="V68">
        <v>51</v>
      </c>
      <c r="W68" s="46">
        <v>0.44555896172162002</v>
      </c>
    </row>
    <row r="69" spans="1:23">
      <c r="A69" s="3">
        <v>45548</v>
      </c>
      <c r="B69" s="68">
        <v>-2.3769094880095265E-2</v>
      </c>
      <c r="C69" s="68">
        <v>4.0469470187510792E-2</v>
      </c>
      <c r="J69">
        <v>52</v>
      </c>
      <c r="K69" s="93">
        <f t="shared" ca="1" si="7"/>
        <v>-0.2636202138463109</v>
      </c>
      <c r="L69" s="93">
        <f t="shared" ca="1" si="7"/>
        <v>-0.38987759515087722</v>
      </c>
      <c r="M69" s="93">
        <f t="shared" ca="1" si="8"/>
        <v>-0.2636202138463109</v>
      </c>
      <c r="N69" s="101">
        <f t="shared" ca="1" si="4"/>
        <v>-0.45347353537047191</v>
      </c>
      <c r="O69" s="46">
        <f t="shared" ca="1" si="9"/>
        <v>0.22565170265881912</v>
      </c>
      <c r="P69" s="46">
        <f t="shared" ca="1" si="10"/>
        <v>0.27296750716951057</v>
      </c>
      <c r="Q69" s="47">
        <f t="shared" ca="1" si="5"/>
        <v>0.1310200936374363</v>
      </c>
      <c r="R69" s="47">
        <f t="shared" ca="1" si="6"/>
        <v>7.6099505105135107E-2</v>
      </c>
      <c r="S69" s="97">
        <f t="shared" ca="1" si="11"/>
        <v>0.15087560388197713</v>
      </c>
      <c r="V69">
        <v>52</v>
      </c>
      <c r="W69" s="46">
        <v>1.0373436863554999</v>
      </c>
    </row>
    <row r="70" spans="1:23">
      <c r="A70" s="3">
        <v>45541</v>
      </c>
      <c r="B70" s="68">
        <v>-6.8283666305500201E-2</v>
      </c>
      <c r="C70" s="68">
        <v>-4.2281518834945131E-2</v>
      </c>
      <c r="J70">
        <v>53</v>
      </c>
      <c r="K70" s="93">
        <f t="shared" ca="1" si="7"/>
        <v>1.5708177321434023</v>
      </c>
      <c r="L70" s="93">
        <f t="shared" ca="1" si="7"/>
        <v>-1.381867336422729</v>
      </c>
      <c r="M70" s="93">
        <f t="shared" ca="1" si="8"/>
        <v>1.5708177321434023</v>
      </c>
      <c r="N70" s="101">
        <f t="shared" ca="1" si="4"/>
        <v>-0.81056991201055961</v>
      </c>
      <c r="O70" s="46">
        <f t="shared" ca="1" si="9"/>
        <v>0.88415892388462591</v>
      </c>
      <c r="P70" s="46">
        <f t="shared" ca="1" si="10"/>
        <v>0.60222111778241394</v>
      </c>
      <c r="Q70" s="47">
        <f t="shared" ca="1" si="5"/>
        <v>1.4480345360890499</v>
      </c>
      <c r="R70" s="47">
        <f t="shared" ca="1" si="6"/>
        <v>1.8359702906427494E-2</v>
      </c>
      <c r="S70" s="97">
        <f t="shared" ca="1" si="11"/>
        <v>0.45125931339552672</v>
      </c>
      <c r="V70">
        <v>53</v>
      </c>
      <c r="W70" s="46">
        <v>0.26596218232120999</v>
      </c>
    </row>
    <row r="71" spans="1:23">
      <c r="A71" s="3">
        <v>45534</v>
      </c>
      <c r="B71" s="68">
        <v>2.145420547238186E-2</v>
      </c>
      <c r="C71" s="68">
        <v>2.6564070412042895E-3</v>
      </c>
      <c r="J71">
        <v>54</v>
      </c>
      <c r="K71" s="93">
        <f t="shared" ca="1" si="7"/>
        <v>0.55328451317710525</v>
      </c>
      <c r="L71" s="93">
        <f t="shared" ca="1" si="7"/>
        <v>1.1897895266412264</v>
      </c>
      <c r="M71" s="93">
        <f t="shared" ca="1" si="8"/>
        <v>0.55328451317710525</v>
      </c>
      <c r="N71" s="101">
        <f t="shared" ca="1" si="4"/>
        <v>1.3039763350491331</v>
      </c>
      <c r="O71" s="46">
        <f t="shared" ca="1" si="9"/>
        <v>0.51889556134284165</v>
      </c>
      <c r="P71" s="46">
        <f t="shared" ca="1" si="10"/>
        <v>0.41958943651152181</v>
      </c>
      <c r="Q71" s="47">
        <f t="shared" ca="1" si="5"/>
        <v>0.71750781100548133</v>
      </c>
      <c r="R71" s="47">
        <f t="shared" ca="1" si="6"/>
        <v>0.36026595016107954</v>
      </c>
      <c r="S71" s="97">
        <f t="shared" ca="1" si="11"/>
        <v>0.43958075575196059</v>
      </c>
      <c r="V71">
        <v>54</v>
      </c>
      <c r="W71" s="46">
        <v>-0.31496273875874098</v>
      </c>
    </row>
    <row r="72" spans="1:23">
      <c r="A72" s="3">
        <v>45527</v>
      </c>
      <c r="B72" s="68">
        <v>1.9787948727925109E-3</v>
      </c>
      <c r="C72" s="68">
        <v>1.4618876571602879E-2</v>
      </c>
      <c r="J72">
        <v>55</v>
      </c>
      <c r="K72" s="93">
        <f t="shared" ca="1" si="7"/>
        <v>1.4888638576994617</v>
      </c>
      <c r="L72" s="93">
        <f t="shared" ca="1" si="7"/>
        <v>5.969584125161604E-2</v>
      </c>
      <c r="M72" s="93">
        <f t="shared" ca="1" si="8"/>
        <v>1.4888638576994617</v>
      </c>
      <c r="N72" s="101">
        <f t="shared" ca="1" si="4"/>
        <v>0.53008873085006025</v>
      </c>
      <c r="O72" s="46">
        <f t="shared" ca="1" si="9"/>
        <v>0.85473998483206959</v>
      </c>
      <c r="P72" s="46">
        <f t="shared" ca="1" si="10"/>
        <v>0.58751164825613578</v>
      </c>
      <c r="Q72" s="47">
        <f t="shared" ca="1" si="5"/>
        <v>1.3891966579839372</v>
      </c>
      <c r="R72" s="47">
        <f t="shared" ca="1" si="6"/>
        <v>0.23513413669683181</v>
      </c>
      <c r="S72" s="97">
        <f t="shared" ca="1" si="11"/>
        <v>0.5449370607644507</v>
      </c>
      <c r="V72">
        <v>55</v>
      </c>
      <c r="W72" s="46">
        <v>6.8521886212005306E-2</v>
      </c>
    </row>
    <row r="73" spans="1:23">
      <c r="A73" s="3">
        <v>45520</v>
      </c>
      <c r="B73" s="68">
        <v>3.106739106669032E-2</v>
      </c>
      <c r="C73" s="68">
        <v>3.9752742538921693E-2</v>
      </c>
      <c r="J73">
        <v>56</v>
      </c>
      <c r="K73" s="93">
        <f t="shared" ca="1" si="7"/>
        <v>0.14793921377686328</v>
      </c>
      <c r="L73" s="93">
        <f t="shared" ca="1" si="7"/>
        <v>8.8463530905462454E-2</v>
      </c>
      <c r="M73" s="93">
        <f t="shared" ca="1" si="8"/>
        <v>0.14793921377686328</v>
      </c>
      <c r="N73" s="101">
        <f t="shared" ca="1" si="4"/>
        <v>0.1309187752119288</v>
      </c>
      <c r="O73" s="46">
        <f t="shared" ca="1" si="9"/>
        <v>0.3733889731649645</v>
      </c>
      <c r="P73" s="46">
        <f t="shared" ca="1" si="10"/>
        <v>0.34683614242258326</v>
      </c>
      <c r="Q73" s="47">
        <f t="shared" ca="1" si="5"/>
        <v>0.42649463464972703</v>
      </c>
      <c r="R73" s="47">
        <f t="shared" ca="1" si="6"/>
        <v>0.17059135275970344</v>
      </c>
      <c r="S73" s="97">
        <f t="shared" ca="1" si="11"/>
        <v>0.27199016296233397</v>
      </c>
      <c r="V73">
        <v>56</v>
      </c>
      <c r="W73" s="46">
        <v>0.43964260176077002</v>
      </c>
    </row>
    <row r="74" spans="1:23">
      <c r="A74" s="3">
        <v>45513</v>
      </c>
      <c r="B74" s="68">
        <v>2.6850757725664032E-2</v>
      </c>
      <c r="C74" s="68">
        <v>-2.9594478449979089E-4</v>
      </c>
      <c r="J74">
        <v>57</v>
      </c>
      <c r="K74" s="93">
        <f t="shared" ca="1" si="7"/>
        <v>-8.9750044412825095E-2</v>
      </c>
      <c r="L74" s="93">
        <f t="shared" ca="1" si="7"/>
        <v>-1.8366543503554924</v>
      </c>
      <c r="M74" s="93">
        <f t="shared" ca="1" si="8"/>
        <v>-8.9750044412825095E-2</v>
      </c>
      <c r="N74" s="101">
        <f t="shared" ca="1" si="4"/>
        <v>-1.7698436396158836</v>
      </c>
      <c r="O74" s="46">
        <f t="shared" ca="1" si="9"/>
        <v>0.2880657856088602</v>
      </c>
      <c r="P74" s="46">
        <f t="shared" ca="1" si="10"/>
        <v>0.30417454864453108</v>
      </c>
      <c r="Q74" s="47">
        <f t="shared" ca="1" si="5"/>
        <v>0.25584825953751844</v>
      </c>
      <c r="R74" s="47">
        <f t="shared" ca="1" si="6"/>
        <v>-0.13674765440561093</v>
      </c>
      <c r="S74" s="97">
        <f t="shared" ca="1" si="11"/>
        <v>7.5659065601624637E-2</v>
      </c>
      <c r="V74">
        <v>57</v>
      </c>
      <c r="W74" s="46">
        <v>0.547546975164936</v>
      </c>
    </row>
    <row r="75" spans="1:23">
      <c r="A75" s="3">
        <v>45506</v>
      </c>
      <c r="B75" s="68">
        <v>-4.5913798627122415E-2</v>
      </c>
      <c r="C75" s="68">
        <v>-2.0513037581700977E-2</v>
      </c>
      <c r="J75">
        <v>58</v>
      </c>
      <c r="K75" s="93">
        <f t="shared" ca="1" si="7"/>
        <v>-1.2666472934414004</v>
      </c>
      <c r="L75" s="93">
        <f t="shared" ca="1" si="7"/>
        <v>-0.63892792491738559</v>
      </c>
      <c r="M75" s="93">
        <f t="shared" ca="1" si="8"/>
        <v>-1.2666472934414004</v>
      </c>
      <c r="N75" s="101">
        <f t="shared" ca="1" si="4"/>
        <v>-1.008579078873354</v>
      </c>
      <c r="O75" s="46">
        <f t="shared" ca="1" si="9"/>
        <v>-0.13440439868945853</v>
      </c>
      <c r="P75" s="46">
        <f t="shared" ca="1" si="10"/>
        <v>9.2939456495371719E-2</v>
      </c>
      <c r="Q75" s="47">
        <f t="shared" ca="1" si="5"/>
        <v>-0.58909210905911902</v>
      </c>
      <c r="R75" s="47">
        <f t="shared" ca="1" si="6"/>
        <v>-1.3656892265334231E-2</v>
      </c>
      <c r="S75" s="97">
        <f t="shared" ca="1" si="11"/>
        <v>-7.4030645477396378E-2</v>
      </c>
      <c r="V75">
        <v>58</v>
      </c>
      <c r="W75" s="46">
        <v>8.0179227045214393E-2</v>
      </c>
    </row>
    <row r="76" spans="1:23">
      <c r="A76" s="3">
        <v>45499</v>
      </c>
      <c r="B76" s="68">
        <v>-3.0520343349543788E-2</v>
      </c>
      <c r="C76" s="68">
        <v>-8.2457730341276569E-3</v>
      </c>
      <c r="J76">
        <v>59</v>
      </c>
      <c r="K76" s="93">
        <f t="shared" ca="1" si="7"/>
        <v>0.68276074221477256</v>
      </c>
      <c r="L76" s="93">
        <f t="shared" ca="1" si="7"/>
        <v>1.4299394909816907</v>
      </c>
      <c r="M76" s="93">
        <f t="shared" ca="1" si="8"/>
        <v>0.68276074221477256</v>
      </c>
      <c r="N76" s="101">
        <f t="shared" ca="1" si="4"/>
        <v>1.572834824337487</v>
      </c>
      <c r="O76" s="46">
        <f t="shared" ca="1" si="9"/>
        <v>0.56537357494083795</v>
      </c>
      <c r="P76" s="46">
        <f t="shared" ca="1" si="10"/>
        <v>0.44282844331051996</v>
      </c>
      <c r="Q76" s="47">
        <f t="shared" ca="1" si="5"/>
        <v>0.81046383820147405</v>
      </c>
      <c r="R76" s="47">
        <f t="shared" ca="1" si="6"/>
        <v>0.4037383486687775</v>
      </c>
      <c r="S76" s="97">
        <f t="shared" ca="1" si="11"/>
        <v>0.48455596180480776</v>
      </c>
      <c r="V76">
        <v>59</v>
      </c>
      <c r="W76" s="46">
        <v>0.63259245754701998</v>
      </c>
    </row>
    <row r="77" spans="1:23">
      <c r="A77" s="3">
        <v>45492</v>
      </c>
      <c r="B77" s="68">
        <v>1.0694679034650267E-2</v>
      </c>
      <c r="C77" s="68">
        <v>-1.9528267850026704E-2</v>
      </c>
      <c r="J77">
        <v>60</v>
      </c>
      <c r="K77" s="93">
        <f t="shared" ca="1" si="7"/>
        <v>1.0781654508039009</v>
      </c>
      <c r="L77" s="93">
        <f t="shared" ca="1" si="7"/>
        <v>0.64409922638733397</v>
      </c>
      <c r="M77" s="93">
        <f t="shared" ca="1" si="8"/>
        <v>1.0781654508039009</v>
      </c>
      <c r="N77" s="101">
        <f t="shared" ca="1" si="4"/>
        <v>0.95354044856920606</v>
      </c>
      <c r="O77" s="46">
        <f t="shared" ca="1" si="9"/>
        <v>0.70731179448205483</v>
      </c>
      <c r="P77" s="46">
        <f t="shared" ca="1" si="10"/>
        <v>0.5137975530811284</v>
      </c>
      <c r="Q77" s="47">
        <f t="shared" ca="1" si="5"/>
        <v>1.0943402772839077</v>
      </c>
      <c r="R77" s="47">
        <f t="shared" ca="1" si="6"/>
        <v>0.30360309919893325</v>
      </c>
      <c r="S77" s="97">
        <f t="shared" ca="1" si="11"/>
        <v>0.50545744684049398</v>
      </c>
      <c r="V77">
        <v>60</v>
      </c>
      <c r="W77" s="46">
        <v>-0.13704694776030901</v>
      </c>
    </row>
    <row r="78" spans="1:23">
      <c r="A78" s="3">
        <v>45485</v>
      </c>
      <c r="B78" s="68">
        <v>5.2421623681895291E-3</v>
      </c>
      <c r="C78" s="68">
        <v>8.8011882763010529E-3</v>
      </c>
      <c r="J78">
        <v>61</v>
      </c>
      <c r="K78" s="93">
        <f t="shared" ca="1" si="7"/>
        <v>0.44525610029333001</v>
      </c>
      <c r="L78" s="93">
        <f t="shared" ca="1" si="7"/>
        <v>3.6972892641008713E-3</v>
      </c>
      <c r="M78" s="93">
        <f t="shared" ca="1" si="8"/>
        <v>0.44525610029333001</v>
      </c>
      <c r="N78" s="101">
        <f t="shared" ca="1" si="4"/>
        <v>0.14510676639274192</v>
      </c>
      <c r="O78" s="46">
        <f t="shared" ca="1" si="9"/>
        <v>0.48011665898910244</v>
      </c>
      <c r="P78" s="46">
        <f t="shared" ca="1" si="10"/>
        <v>0.40019998533465218</v>
      </c>
      <c r="Q78" s="47">
        <f t="shared" ca="1" si="5"/>
        <v>0.63995000629800292</v>
      </c>
      <c r="R78" s="47">
        <f t="shared" ca="1" si="6"/>
        <v>0.17288544437744849</v>
      </c>
      <c r="S78" s="97">
        <f t="shared" ca="1" si="11"/>
        <v>0.32650105168327548</v>
      </c>
      <c r="V78">
        <v>61</v>
      </c>
      <c r="W78" s="46">
        <v>0.15312405934062101</v>
      </c>
    </row>
    <row r="79" spans="1:23">
      <c r="A79" s="3">
        <v>45478</v>
      </c>
      <c r="B79" s="68">
        <v>-1.5999275710307015E-2</v>
      </c>
      <c r="C79" s="68">
        <v>1.9700417129520531E-2</v>
      </c>
      <c r="J79">
        <v>62</v>
      </c>
      <c r="K79" s="93">
        <f t="shared" ca="1" si="7"/>
        <v>-1.0847125262273136</v>
      </c>
      <c r="L79" s="93">
        <f t="shared" ca="1" si="7"/>
        <v>0.98210321262129074</v>
      </c>
      <c r="M79" s="93">
        <f t="shared" ca="1" si="8"/>
        <v>-1.0847125262273136</v>
      </c>
      <c r="N79" s="101">
        <f t="shared" ca="1" si="4"/>
        <v>0.58615262757689868</v>
      </c>
      <c r="O79" s="46">
        <f t="shared" ca="1" si="9"/>
        <v>-6.9095371330740729E-2</v>
      </c>
      <c r="P79" s="46">
        <f t="shared" ca="1" si="10"/>
        <v>0.12559397017473062</v>
      </c>
      <c r="Q79" s="47">
        <f t="shared" ca="1" si="5"/>
        <v>-0.45847405434168342</v>
      </c>
      <c r="R79" s="47">
        <f t="shared" ca="1" si="6"/>
        <v>0.24419924774039492</v>
      </c>
      <c r="S79" s="97">
        <f t="shared" ca="1" si="11"/>
        <v>8.7551938204827096E-2</v>
      </c>
      <c r="V79">
        <v>62</v>
      </c>
      <c r="W79" s="46">
        <v>-0.1948216949222</v>
      </c>
    </row>
    <row r="80" spans="1:23">
      <c r="A80" s="3">
        <v>45471</v>
      </c>
      <c r="B80" s="68">
        <v>2.730369179926484E-2</v>
      </c>
      <c r="C80" s="68">
        <v>-6.1685757337559544E-4</v>
      </c>
      <c r="J80">
        <v>63</v>
      </c>
      <c r="K80" s="93">
        <f t="shared" ca="1" si="7"/>
        <v>0.39419346325673749</v>
      </c>
      <c r="L80" s="93">
        <f t="shared" ca="1" si="7"/>
        <v>0.70478285714435884</v>
      </c>
      <c r="M80" s="93">
        <f t="shared" ca="1" si="8"/>
        <v>0.39419346325673749</v>
      </c>
      <c r="N80" s="101">
        <f t="shared" ca="1" si="4"/>
        <v>0.79355514267990157</v>
      </c>
      <c r="O80" s="46">
        <f t="shared" ca="1" si="9"/>
        <v>0.46178673112376539</v>
      </c>
      <c r="P80" s="46">
        <f t="shared" ca="1" si="10"/>
        <v>0.39103502140198365</v>
      </c>
      <c r="Q80" s="47">
        <f t="shared" ca="1" si="5"/>
        <v>0.60329015056732882</v>
      </c>
      <c r="R80" s="47">
        <f t="shared" ca="1" si="6"/>
        <v>0.27773467677565411</v>
      </c>
      <c r="S80" s="97">
        <f t="shared" ca="1" si="11"/>
        <v>0.36976070394970972</v>
      </c>
      <c r="V80">
        <v>63</v>
      </c>
      <c r="W80" s="46">
        <v>1.8209195956993101</v>
      </c>
    </row>
    <row r="81" spans="1:23">
      <c r="A81" s="3">
        <v>45464</v>
      </c>
      <c r="B81" s="68">
        <v>1.7826132289496366E-2</v>
      </c>
      <c r="C81" s="68">
        <v>6.2294609924036237E-3</v>
      </c>
      <c r="J81">
        <v>64</v>
      </c>
      <c r="K81" s="93">
        <f t="shared" ca="1" si="7"/>
        <v>-0.25524784843530135</v>
      </c>
      <c r="L81" s="93">
        <f t="shared" ca="1" si="7"/>
        <v>-0.48345788865164302</v>
      </c>
      <c r="M81" s="93">
        <f t="shared" ca="1" si="8"/>
        <v>-0.25524784843530135</v>
      </c>
      <c r="N81" s="101">
        <f t="shared" ca="1" si="4"/>
        <v>-0.53953283836055799</v>
      </c>
      <c r="O81" s="46">
        <f t="shared" ca="1" si="9"/>
        <v>0.22865712625133888</v>
      </c>
      <c r="P81" s="46">
        <f t="shared" ca="1" si="10"/>
        <v>0.2744702189657704</v>
      </c>
      <c r="Q81" s="47">
        <f t="shared" ca="1" si="5"/>
        <v>0.1370309408224758</v>
      </c>
      <c r="R81" s="47">
        <f t="shared" ca="1" si="6"/>
        <v>6.2184362143563002E-2</v>
      </c>
      <c r="S81" s="97">
        <f t="shared" ca="1" si="11"/>
        <v>0.14542074419745094</v>
      </c>
      <c r="V81">
        <v>64</v>
      </c>
      <c r="W81" s="46">
        <v>0.39756641607850202</v>
      </c>
    </row>
    <row r="82" spans="1:23">
      <c r="A82" s="3">
        <v>45457</v>
      </c>
      <c r="B82" s="68">
        <v>-2.3303566007879084E-2</v>
      </c>
      <c r="C82" s="68">
        <v>1.6089664539884474E-2</v>
      </c>
      <c r="J82">
        <v>65</v>
      </c>
      <c r="K82" s="93">
        <f t="shared" ca="1" si="7"/>
        <v>0.52826269027710948</v>
      </c>
      <c r="L82" s="93">
        <f t="shared" ca="1" si="7"/>
        <v>0.56348725381324549</v>
      </c>
      <c r="M82" s="93">
        <f t="shared" ca="1" si="8"/>
        <v>0.52826269027710948</v>
      </c>
      <c r="N82" s="101">
        <f t="shared" ref="N82:N145" ca="1" si="16">$N$2*K82+SQRT(1-$N$2^2)*L82</f>
        <v>0.70223217844819896</v>
      </c>
      <c r="O82" s="46">
        <f t="shared" ca="1" si="9"/>
        <v>0.50991349078335435</v>
      </c>
      <c r="P82" s="46">
        <f t="shared" ca="1" si="10"/>
        <v>0.41509840123177816</v>
      </c>
      <c r="Q82" s="47">
        <f t="shared" ref="Q82:Q145" ca="1" si="17">$K$2+K82*$S$3</f>
        <v>0.69954366988650674</v>
      </c>
      <c r="R82" s="47">
        <f t="shared" ref="R82:R145" ca="1" si="18">$L$2+$L$3*N82</f>
        <v>0.26296843932303299</v>
      </c>
      <c r="S82" s="97">
        <f t="shared" ca="1" si="11"/>
        <v>0.3864409650531937</v>
      </c>
      <c r="V82">
        <v>65</v>
      </c>
      <c r="W82" s="46">
        <v>-5.3435454827564899E-2</v>
      </c>
    </row>
    <row r="83" spans="1:23">
      <c r="A83" s="3">
        <v>45450</v>
      </c>
      <c r="B83" s="68">
        <v>-3.8461490397927345E-2</v>
      </c>
      <c r="C83" s="68">
        <v>1.3437123215999991E-2</v>
      </c>
      <c r="J83">
        <v>66</v>
      </c>
      <c r="K83" s="93">
        <f t="shared" ref="K83:L146" ca="1" si="19">_xlfn.NORM.S.INV(RAND())</f>
        <v>-0.62815776304490223</v>
      </c>
      <c r="L83" s="93">
        <f t="shared" ca="1" si="19"/>
        <v>-0.99019059303984214</v>
      </c>
      <c r="M83" s="93">
        <f t="shared" ref="M83:M146" ca="1" si="20">K83</f>
        <v>-0.62815776304490223</v>
      </c>
      <c r="N83" s="101">
        <f t="shared" ca="1" si="16"/>
        <v>-1.1385513148585409</v>
      </c>
      <c r="O83" s="46">
        <f t="shared" ref="O83:O146" ca="1" si="21">$K$2+K83*$K$3</f>
        <v>9.4793851031835658E-2</v>
      </c>
      <c r="P83" s="46">
        <f t="shared" ref="P83:P146" ca="1" si="22">$K$2+K83*$R$3</f>
        <v>0.20753858135601883</v>
      </c>
      <c r="Q83" s="47">
        <f t="shared" ca="1" si="17"/>
        <v>-0.13069560961653065</v>
      </c>
      <c r="R83" s="47">
        <f t="shared" ca="1" si="18"/>
        <v>-3.4672426692535063E-2</v>
      </c>
      <c r="S83" s="97">
        <f t="shared" ref="S83:S146" ca="1" si="23">AVERAGE(R83,O83)</f>
        <v>3.0060712169650297E-2</v>
      </c>
      <c r="V83">
        <v>66</v>
      </c>
      <c r="W83" s="46">
        <v>-0.42607034920291398</v>
      </c>
    </row>
    <row r="84" spans="1:23">
      <c r="A84" s="3">
        <v>45443</v>
      </c>
      <c r="B84" s="68">
        <v>-6.5671670378741887E-3</v>
      </c>
      <c r="C84" s="68">
        <v>-4.9847478774939225E-3</v>
      </c>
      <c r="J84">
        <v>67</v>
      </c>
      <c r="K84" s="93">
        <f t="shared" ca="1" si="19"/>
        <v>-0.90645900821239</v>
      </c>
      <c r="L84" s="93">
        <f t="shared" ca="1" si="19"/>
        <v>9.1058184752446383E-2</v>
      </c>
      <c r="M84" s="93">
        <f t="shared" ca="1" si="20"/>
        <v>-0.90645900821239</v>
      </c>
      <c r="N84" s="101">
        <f t="shared" ca="1" si="16"/>
        <v>-0.20194356565860661</v>
      </c>
      <c r="O84" s="46">
        <f t="shared" ca="1" si="21"/>
        <v>-5.1078000540234481E-3</v>
      </c>
      <c r="P84" s="46">
        <f t="shared" ca="1" si="22"/>
        <v>0.15758775581308926</v>
      </c>
      <c r="Q84" s="47">
        <f t="shared" ca="1" si="17"/>
        <v>-0.33049891178824886</v>
      </c>
      <c r="R84" s="47">
        <f t="shared" ca="1" si="18"/>
        <v>0.11677001213984477</v>
      </c>
      <c r="S84" s="97">
        <f t="shared" ca="1" si="23"/>
        <v>5.583110604291066E-2</v>
      </c>
      <c r="V84">
        <v>67</v>
      </c>
      <c r="W84" s="46">
        <v>-0.35624371909577301</v>
      </c>
    </row>
    <row r="85" spans="1:23">
      <c r="A85" s="3">
        <v>45436</v>
      </c>
      <c r="B85" s="68">
        <v>-3.6644488535319097E-2</v>
      </c>
      <c r="C85" s="68">
        <v>4.0233217817231548E-4</v>
      </c>
      <c r="J85">
        <v>68</v>
      </c>
      <c r="K85" s="93">
        <f t="shared" ca="1" si="19"/>
        <v>0.51681263737811278</v>
      </c>
      <c r="L85" s="93">
        <f t="shared" ca="1" si="19"/>
        <v>-0.33819220109222203</v>
      </c>
      <c r="M85" s="93">
        <f t="shared" ca="1" si="20"/>
        <v>0.51681263737811278</v>
      </c>
      <c r="N85" s="101">
        <f t="shared" ca="1" si="16"/>
        <v>-0.15627632756520088</v>
      </c>
      <c r="O85" s="46">
        <f t="shared" ca="1" si="21"/>
        <v>0.50580327133772529</v>
      </c>
      <c r="P85" s="46">
        <f t="shared" ca="1" si="22"/>
        <v>0.41304329150896363</v>
      </c>
      <c r="Q85" s="47">
        <f t="shared" ca="1" si="17"/>
        <v>0.69132323099524862</v>
      </c>
      <c r="R85" s="47">
        <f t="shared" ca="1" si="18"/>
        <v>0.12415406156449671</v>
      </c>
      <c r="S85" s="97">
        <f t="shared" ca="1" si="23"/>
        <v>0.314978666451111</v>
      </c>
      <c r="V85">
        <v>68</v>
      </c>
      <c r="W85" s="46">
        <v>0.65502898093238304</v>
      </c>
    </row>
    <row r="86" spans="1:23">
      <c r="A86" s="3">
        <v>45429</v>
      </c>
      <c r="B86" s="68">
        <v>-1.6405463643680562E-3</v>
      </c>
      <c r="C86" s="68">
        <v>1.5855009375842277E-2</v>
      </c>
      <c r="J86">
        <v>69</v>
      </c>
      <c r="K86" s="93">
        <f t="shared" ca="1" si="19"/>
        <v>-0.64367453665839236</v>
      </c>
      <c r="L86" s="93">
        <f t="shared" ca="1" si="19"/>
        <v>1.8076334810374828</v>
      </c>
      <c r="M86" s="93">
        <f t="shared" ca="1" si="20"/>
        <v>-0.64367453665839236</v>
      </c>
      <c r="N86" s="101">
        <f t="shared" ca="1" si="16"/>
        <v>1.5090839711597701</v>
      </c>
      <c r="O86" s="46">
        <f t="shared" ca="1" si="21"/>
        <v>8.9223802997806079E-2</v>
      </c>
      <c r="P86" s="46">
        <f t="shared" ca="1" si="22"/>
        <v>0.20475355733900402</v>
      </c>
      <c r="Q86" s="47">
        <f t="shared" ca="1" si="17"/>
        <v>-0.14183570568458981</v>
      </c>
      <c r="R86" s="47">
        <f t="shared" ca="1" si="18"/>
        <v>0.39343031449852262</v>
      </c>
      <c r="S86" s="97">
        <f t="shared" ca="1" si="23"/>
        <v>0.24132705874816435</v>
      </c>
      <c r="V86">
        <v>69</v>
      </c>
      <c r="W86" s="46">
        <v>-5.0120722046685197E-2</v>
      </c>
    </row>
    <row r="87" spans="1:23">
      <c r="A87" s="3">
        <v>45422</v>
      </c>
      <c r="B87" s="68">
        <v>3.726900548501666E-3</v>
      </c>
      <c r="C87" s="68">
        <v>1.8812358616937086E-2</v>
      </c>
      <c r="J87">
        <v>70</v>
      </c>
      <c r="K87" s="93">
        <f t="shared" ca="1" si="19"/>
        <v>-0.8333216571547758</v>
      </c>
      <c r="L87" s="93">
        <f t="shared" ca="1" si="19"/>
        <v>1.4977561858147226</v>
      </c>
      <c r="M87" s="93">
        <f t="shared" ca="1" si="20"/>
        <v>-0.8333216571547758</v>
      </c>
      <c r="N87" s="101">
        <f t="shared" ca="1" si="16"/>
        <v>1.1549824783702693</v>
      </c>
      <c r="O87" s="46">
        <f t="shared" ca="1" si="21"/>
        <v>2.1146276252047458E-2</v>
      </c>
      <c r="P87" s="46">
        <f t="shared" ca="1" si="22"/>
        <v>0.17071479396612471</v>
      </c>
      <c r="Q87" s="47">
        <f t="shared" ca="1" si="17"/>
        <v>-0.27799075917610705</v>
      </c>
      <c r="R87" s="47">
        <f t="shared" ca="1" si="18"/>
        <v>0.33617476252595291</v>
      </c>
      <c r="S87" s="97">
        <f t="shared" ca="1" si="23"/>
        <v>0.17866051938900018</v>
      </c>
      <c r="V87">
        <v>70</v>
      </c>
      <c r="W87" s="46">
        <v>0.42994329329202202</v>
      </c>
    </row>
    <row r="88" spans="1:23">
      <c r="A88" s="3">
        <v>45415</v>
      </c>
      <c r="B88" s="68">
        <v>-6.1501796364851646E-2</v>
      </c>
      <c r="C88" s="68">
        <v>5.568509472067662E-3</v>
      </c>
      <c r="J88">
        <v>71</v>
      </c>
      <c r="K88" s="93">
        <f t="shared" ca="1" si="19"/>
        <v>1.7464648224577775</v>
      </c>
      <c r="L88" s="93">
        <f t="shared" ca="1" si="19"/>
        <v>1.9601092263493909</v>
      </c>
      <c r="M88" s="93">
        <f t="shared" ca="1" si="20"/>
        <v>1.7464648224577775</v>
      </c>
      <c r="N88" s="101">
        <f t="shared" ca="1" si="16"/>
        <v>2.4137615975735338</v>
      </c>
      <c r="O88" s="46">
        <f t="shared" ca="1" si="21"/>
        <v>0.94721086718539216</v>
      </c>
      <c r="P88" s="46">
        <f t="shared" ca="1" si="22"/>
        <v>0.63374708943279701</v>
      </c>
      <c r="Q88" s="47">
        <f t="shared" ca="1" si="17"/>
        <v>1.5741384226905824</v>
      </c>
      <c r="R88" s="47">
        <f t="shared" ca="1" si="18"/>
        <v>0.53970989228145494</v>
      </c>
      <c r="S88" s="97">
        <f t="shared" ca="1" si="23"/>
        <v>0.7434603797334236</v>
      </c>
      <c r="V88">
        <v>71</v>
      </c>
      <c r="W88" s="46">
        <v>7.6072864126405598E-2</v>
      </c>
    </row>
    <row r="89" spans="1:23">
      <c r="A89" s="3">
        <v>45408</v>
      </c>
      <c r="B89" s="68">
        <v>6.6470588996445645E-3</v>
      </c>
      <c r="C89" s="68">
        <v>2.6765292201754498E-2</v>
      </c>
      <c r="J89">
        <v>72</v>
      </c>
      <c r="K89" s="93">
        <f t="shared" ca="1" si="19"/>
        <v>-0.56812918133298429</v>
      </c>
      <c r="L89" s="93">
        <f t="shared" ca="1" si="19"/>
        <v>-0.48661130190780461</v>
      </c>
      <c r="M89" s="93">
        <f t="shared" ca="1" si="20"/>
        <v>-0.56812918133298429</v>
      </c>
      <c r="N89" s="101">
        <f t="shared" ca="1" si="16"/>
        <v>-0.64202581937662284</v>
      </c>
      <c r="O89" s="46">
        <f t="shared" ca="1" si="21"/>
        <v>0.11634227932490318</v>
      </c>
      <c r="P89" s="46">
        <f t="shared" ca="1" si="22"/>
        <v>0.21831279550255256</v>
      </c>
      <c r="Q89" s="47">
        <f t="shared" ca="1" si="17"/>
        <v>-8.7598753030395604E-2</v>
      </c>
      <c r="R89" s="47">
        <f t="shared" ca="1" si="18"/>
        <v>4.5612016867183816E-2</v>
      </c>
      <c r="S89" s="97">
        <f t="shared" ca="1" si="23"/>
        <v>8.0977148096043505E-2</v>
      </c>
      <c r="V89">
        <v>72</v>
      </c>
      <c r="W89" s="46">
        <v>-5.5096567664340004E-3</v>
      </c>
    </row>
    <row r="90" spans="1:23">
      <c r="A90" s="3">
        <v>45401</v>
      </c>
      <c r="B90" s="68">
        <v>-1.3871957419625436E-2</v>
      </c>
      <c r="C90" s="68">
        <v>-3.0398565305397085E-2</v>
      </c>
      <c r="J90">
        <v>73</v>
      </c>
      <c r="K90" s="93">
        <f t="shared" ca="1" si="19"/>
        <v>-0.73612502356675913</v>
      </c>
      <c r="L90" s="93">
        <f t="shared" ca="1" si="19"/>
        <v>1.1351945285024399E-2</v>
      </c>
      <c r="M90" s="93">
        <f t="shared" ca="1" si="20"/>
        <v>-0.73612502356675913</v>
      </c>
      <c r="N90" s="101">
        <f t="shared" ca="1" si="16"/>
        <v>-0.2233416829656546</v>
      </c>
      <c r="O90" s="46">
        <f t="shared" ca="1" si="21"/>
        <v>5.603690050917709E-2</v>
      </c>
      <c r="P90" s="46">
        <f t="shared" ca="1" si="22"/>
        <v>0.18816010609468953</v>
      </c>
      <c r="Q90" s="47">
        <f t="shared" ca="1" si="17"/>
        <v>-0.20820951066184779</v>
      </c>
      <c r="R90" s="47">
        <f t="shared" ca="1" si="18"/>
        <v>0.1133100972777599</v>
      </c>
      <c r="S90" s="97">
        <f t="shared" ca="1" si="23"/>
        <v>8.4673498893468493E-2</v>
      </c>
      <c r="V90">
        <v>73</v>
      </c>
      <c r="W90" s="46">
        <v>0.172054359659393</v>
      </c>
    </row>
    <row r="91" spans="1:23">
      <c r="A91" s="3">
        <v>45394</v>
      </c>
      <c r="B91" s="68">
        <v>-1.7375661378978391E-2</v>
      </c>
      <c r="C91" s="68">
        <v>-1.532870798222663E-2</v>
      </c>
      <c r="J91">
        <v>74</v>
      </c>
      <c r="K91" s="93">
        <f t="shared" ca="1" si="19"/>
        <v>-0.58615670343698845</v>
      </c>
      <c r="L91" s="93">
        <f t="shared" ca="1" si="19"/>
        <v>0.17480767232514866</v>
      </c>
      <c r="M91" s="93">
        <f t="shared" ca="1" si="20"/>
        <v>-0.58615670343698845</v>
      </c>
      <c r="N91" s="101">
        <f t="shared" ca="1" si="16"/>
        <v>-2.0678766013146749E-2</v>
      </c>
      <c r="O91" s="46">
        <f t="shared" ca="1" si="21"/>
        <v>0.10987094923044755</v>
      </c>
      <c r="P91" s="46">
        <f t="shared" ca="1" si="22"/>
        <v>0.21507713045532476</v>
      </c>
      <c r="Q91" s="47">
        <f t="shared" ca="1" si="17"/>
        <v>-0.10054141321930687</v>
      </c>
      <c r="R91" s="47">
        <f t="shared" ca="1" si="18"/>
        <v>0.14607916888792891</v>
      </c>
      <c r="S91" s="97">
        <f t="shared" ca="1" si="23"/>
        <v>0.12797505905918821</v>
      </c>
      <c r="V91">
        <v>74</v>
      </c>
      <c r="W91" s="46">
        <v>0.96318220776899099</v>
      </c>
    </row>
    <row r="92" spans="1:23">
      <c r="A92" s="3">
        <v>45387</v>
      </c>
      <c r="B92" s="68">
        <v>4.9025744327782173E-2</v>
      </c>
      <c r="C92" s="68">
        <v>-9.3741513009079069E-3</v>
      </c>
      <c r="J92">
        <v>75</v>
      </c>
      <c r="K92" s="93">
        <f t="shared" ca="1" si="19"/>
        <v>-0.23832059951014575</v>
      </c>
      <c r="L92" s="93">
        <f t="shared" ca="1" si="19"/>
        <v>-1.1872841502568192</v>
      </c>
      <c r="M92" s="93">
        <f t="shared" ca="1" si="20"/>
        <v>-0.23832059951014575</v>
      </c>
      <c r="N92" s="101">
        <f t="shared" ca="1" si="16"/>
        <v>-1.2014354394920446</v>
      </c>
      <c r="O92" s="46">
        <f t="shared" ca="1" si="21"/>
        <v>0.23473349186352527</v>
      </c>
      <c r="P92" s="46">
        <f t="shared" ca="1" si="22"/>
        <v>0.27750840177186364</v>
      </c>
      <c r="Q92" s="47">
        <f t="shared" ca="1" si="17"/>
        <v>0.1491836720468486</v>
      </c>
      <c r="R92" s="47">
        <f t="shared" ca="1" si="18"/>
        <v>-4.4840317366589499E-2</v>
      </c>
      <c r="S92" s="97">
        <f t="shared" ca="1" si="23"/>
        <v>9.4946587248467884E-2</v>
      </c>
      <c r="V92">
        <v>75</v>
      </c>
      <c r="W92" s="46">
        <v>1.2921582927172099</v>
      </c>
    </row>
    <row r="93" spans="1:23">
      <c r="A93" s="3">
        <v>45379</v>
      </c>
      <c r="B93" s="68">
        <v>3.4544414350292429E-2</v>
      </c>
      <c r="C93" s="68">
        <v>3.9592018721958944E-3</v>
      </c>
      <c r="J93">
        <v>76</v>
      </c>
      <c r="K93" s="93">
        <f t="shared" ca="1" si="19"/>
        <v>1.7040226942064103</v>
      </c>
      <c r="L93" s="93">
        <f t="shared" ca="1" si="19"/>
        <v>0.30372379973465774</v>
      </c>
      <c r="M93" s="93">
        <f t="shared" ca="1" si="20"/>
        <v>1.7040226942064103</v>
      </c>
      <c r="N93" s="101">
        <f t="shared" ca="1" si="16"/>
        <v>0.82987287253518138</v>
      </c>
      <c r="O93" s="46">
        <f t="shared" ca="1" si="21"/>
        <v>0.93197543880864298</v>
      </c>
      <c r="P93" s="46">
        <f t="shared" ca="1" si="22"/>
        <v>0.62612937524442247</v>
      </c>
      <c r="Q93" s="47">
        <f t="shared" ca="1" si="17"/>
        <v>1.543667565937084</v>
      </c>
      <c r="R93" s="47">
        <f t="shared" ca="1" si="18"/>
        <v>0.28360698093589343</v>
      </c>
      <c r="S93" s="97">
        <f t="shared" ca="1" si="23"/>
        <v>0.6077912098722682</v>
      </c>
      <c r="V93">
        <v>76</v>
      </c>
      <c r="W93" s="46">
        <v>0.100061456868048</v>
      </c>
    </row>
    <row r="94" spans="1:23">
      <c r="A94" s="3">
        <v>45373</v>
      </c>
      <c r="B94" s="68">
        <v>2.4908387615939054E-2</v>
      </c>
      <c r="C94" s="68">
        <v>2.3036723753498078E-2</v>
      </c>
      <c r="J94">
        <v>77</v>
      </c>
      <c r="K94" s="93">
        <f t="shared" ca="1" si="19"/>
        <v>0.7123029507151708</v>
      </c>
      <c r="L94" s="93">
        <f t="shared" ca="1" si="19"/>
        <v>1.2687269875774458</v>
      </c>
      <c r="M94" s="93">
        <f t="shared" ca="1" si="20"/>
        <v>0.7123029507151708</v>
      </c>
      <c r="N94" s="101">
        <f t="shared" ca="1" si="16"/>
        <v>1.4293870451769353</v>
      </c>
      <c r="O94" s="46">
        <f t="shared" ca="1" si="21"/>
        <v>0.57597832593336884</v>
      </c>
      <c r="P94" s="46">
        <f t="shared" ca="1" si="22"/>
        <v>0.4481308188067854</v>
      </c>
      <c r="Q94" s="47">
        <f t="shared" ca="1" si="17"/>
        <v>0.83167334018653571</v>
      </c>
      <c r="R94" s="47">
        <f t="shared" ca="1" si="18"/>
        <v>0.38054392011560823</v>
      </c>
      <c r="S94" s="97">
        <f t="shared" ca="1" si="23"/>
        <v>0.47826112302448853</v>
      </c>
      <c r="V94">
        <v>77</v>
      </c>
      <c r="W94" s="46">
        <v>0.58767395476069995</v>
      </c>
    </row>
    <row r="95" spans="1:23">
      <c r="A95" s="3">
        <v>45366</v>
      </c>
      <c r="B95" s="68">
        <v>6.2300856570803864E-2</v>
      </c>
      <c r="C95" s="68">
        <v>-1.0396560923391363E-3</v>
      </c>
      <c r="J95">
        <v>78</v>
      </c>
      <c r="K95" s="93">
        <f t="shared" ca="1" si="19"/>
        <v>2.401772228419075</v>
      </c>
      <c r="L95" s="93">
        <f t="shared" ca="1" si="19"/>
        <v>-0.17573554088271665</v>
      </c>
      <c r="M95" s="93">
        <f t="shared" ca="1" si="20"/>
        <v>2.401772228419075</v>
      </c>
      <c r="N95" s="101">
        <f t="shared" ca="1" si="16"/>
        <v>0.59720553720660274</v>
      </c>
      <c r="O95" s="46">
        <f t="shared" ca="1" si="21"/>
        <v>1.1824462208214346</v>
      </c>
      <c r="P95" s="46">
        <f t="shared" ca="1" si="22"/>
        <v>0.75136476625081827</v>
      </c>
      <c r="Q95" s="47">
        <f t="shared" ca="1" si="17"/>
        <v>2.0446091299626676</v>
      </c>
      <c r="R95" s="47">
        <f t="shared" ca="1" si="18"/>
        <v>0.24598642021675562</v>
      </c>
      <c r="S95" s="97">
        <f t="shared" ca="1" si="23"/>
        <v>0.71421632051909512</v>
      </c>
      <c r="V95">
        <v>78</v>
      </c>
      <c r="W95" s="46">
        <v>0.31800947870076501</v>
      </c>
    </row>
    <row r="96" spans="1:23">
      <c r="A96" s="3">
        <v>45359</v>
      </c>
      <c r="B96" s="68">
        <v>-1.0854261691487621E-2</v>
      </c>
      <c r="C96" s="68">
        <v>-2.3690029850995664E-3</v>
      </c>
      <c r="J96">
        <v>79</v>
      </c>
      <c r="K96" s="93">
        <f t="shared" ca="1" si="19"/>
        <v>-1.1807335001605932</v>
      </c>
      <c r="L96" s="93">
        <f t="shared" ca="1" si="19"/>
        <v>-1.2846756874050282</v>
      </c>
      <c r="M96" s="93">
        <f t="shared" ca="1" si="20"/>
        <v>-1.1807335001605932</v>
      </c>
      <c r="N96" s="101">
        <f t="shared" ca="1" si="16"/>
        <v>-1.5934791626735947</v>
      </c>
      <c r="O96" s="46">
        <f t="shared" ca="1" si="21"/>
        <v>-0.10356396966214165</v>
      </c>
      <c r="P96" s="46">
        <f t="shared" ca="1" si="22"/>
        <v>0.10835967100903016</v>
      </c>
      <c r="Q96" s="47">
        <f t="shared" ca="1" si="17"/>
        <v>-0.52741125100448527</v>
      </c>
      <c r="R96" s="47">
        <f t="shared" ca="1" si="18"/>
        <v>-0.10823084303569375</v>
      </c>
      <c r="S96" s="97">
        <f t="shared" ca="1" si="23"/>
        <v>-0.1058974063489177</v>
      </c>
      <c r="V96">
        <v>79</v>
      </c>
      <c r="W96" s="46">
        <v>0.63440202412758595</v>
      </c>
    </row>
    <row r="97" spans="1:23">
      <c r="A97" s="3">
        <v>45352</v>
      </c>
      <c r="B97" s="68">
        <v>2.448202582120329E-2</v>
      </c>
      <c r="C97" s="68">
        <v>9.7849640233411694E-3</v>
      </c>
      <c r="J97">
        <v>80</v>
      </c>
      <c r="K97" s="93">
        <f t="shared" ca="1" si="19"/>
        <v>-4.1919685185671601E-2</v>
      </c>
      <c r="L97" s="93">
        <f t="shared" ca="1" si="19"/>
        <v>2.0115309549934484</v>
      </c>
      <c r="M97" s="93">
        <f t="shared" ca="1" si="20"/>
        <v>-4.1919685185671601E-2</v>
      </c>
      <c r="N97" s="101">
        <f t="shared" ca="1" si="16"/>
        <v>1.8937672806385069</v>
      </c>
      <c r="O97" s="46">
        <f t="shared" ca="1" si="21"/>
        <v>0.30523542441499163</v>
      </c>
      <c r="P97" s="46">
        <f t="shared" ca="1" si="22"/>
        <v>0.3127593680475968</v>
      </c>
      <c r="Q97" s="47">
        <f t="shared" ca="1" si="17"/>
        <v>0.29018753714978129</v>
      </c>
      <c r="R97" s="47">
        <f t="shared" ca="1" si="18"/>
        <v>0.4556307165508604</v>
      </c>
      <c r="S97" s="97">
        <f t="shared" ca="1" si="23"/>
        <v>0.38043307048292602</v>
      </c>
      <c r="V97">
        <v>80</v>
      </c>
      <c r="W97" s="46">
        <v>0.37310498233048001</v>
      </c>
    </row>
    <row r="98" spans="1:23">
      <c r="A98" s="3">
        <v>45345</v>
      </c>
      <c r="B98" s="68">
        <v>8.5014841330202096E-3</v>
      </c>
      <c r="C98" s="68">
        <v>1.6737239085197864E-2</v>
      </c>
      <c r="J98">
        <v>81</v>
      </c>
      <c r="K98" s="93">
        <f t="shared" ca="1" si="19"/>
        <v>-1.2490596209608511</v>
      </c>
      <c r="L98" s="93">
        <f t="shared" ca="1" si="19"/>
        <v>-0.55036200776093824</v>
      </c>
      <c r="M98" s="93">
        <f t="shared" ca="1" si="20"/>
        <v>-1.2490596209608511</v>
      </c>
      <c r="N98" s="101">
        <f t="shared" ca="1" si="16"/>
        <v>-0.9190179473673854</v>
      </c>
      <c r="O98" s="46">
        <f t="shared" ca="1" si="21"/>
        <v>-0.12809096118217472</v>
      </c>
      <c r="P98" s="46">
        <f t="shared" ca="1" si="22"/>
        <v>9.6096175249013621E-2</v>
      </c>
      <c r="Q98" s="47">
        <f t="shared" ca="1" si="17"/>
        <v>-0.57646523404455141</v>
      </c>
      <c r="R98" s="47">
        <f t="shared" ca="1" si="18"/>
        <v>8.2447006744318374E-4</v>
      </c>
      <c r="S98" s="97">
        <f t="shared" ca="1" si="23"/>
        <v>-6.363324555736577E-2</v>
      </c>
      <c r="V98">
        <v>81</v>
      </c>
      <c r="W98" s="46">
        <v>0.94060051539348499</v>
      </c>
    </row>
    <row r="99" spans="1:23">
      <c r="A99" s="3">
        <v>45338</v>
      </c>
      <c r="B99" s="68">
        <v>1.7881067862453026E-3</v>
      </c>
      <c r="C99" s="68">
        <v>-3.6956719085288192E-3</v>
      </c>
      <c r="J99">
        <v>82</v>
      </c>
      <c r="K99" s="93">
        <f t="shared" ca="1" si="19"/>
        <v>-0.69526083280286533</v>
      </c>
      <c r="L99" s="93">
        <f t="shared" ca="1" si="19"/>
        <v>-1.3416509514792869</v>
      </c>
      <c r="M99" s="93">
        <f t="shared" ca="1" si="20"/>
        <v>-0.69526083280286533</v>
      </c>
      <c r="N99" s="101">
        <f t="shared" ca="1" si="16"/>
        <v>-1.493105253555377</v>
      </c>
      <c r="O99" s="46">
        <f t="shared" ca="1" si="21"/>
        <v>7.0705897498908959E-2</v>
      </c>
      <c r="P99" s="46">
        <f t="shared" ca="1" si="22"/>
        <v>0.19549460458955548</v>
      </c>
      <c r="Q99" s="47">
        <f t="shared" ca="1" si="17"/>
        <v>-0.17887151668238405</v>
      </c>
      <c r="R99" s="47">
        <f t="shared" ca="1" si="18"/>
        <v>-9.2001135770312492E-2</v>
      </c>
      <c r="S99" s="97">
        <f t="shared" ca="1" si="23"/>
        <v>-1.0647619135701766E-2</v>
      </c>
      <c r="V99">
        <v>82</v>
      </c>
      <c r="W99" s="46">
        <v>0.62975484648403601</v>
      </c>
    </row>
    <row r="100" spans="1:23">
      <c r="A100" s="3">
        <v>45331</v>
      </c>
      <c r="B100" s="68">
        <v>4.7907793000994126E-3</v>
      </c>
      <c r="C100" s="68">
        <v>1.3907275303434607E-2</v>
      </c>
      <c r="J100">
        <v>83</v>
      </c>
      <c r="K100" s="93">
        <f t="shared" ca="1" si="19"/>
        <v>-0.65062719896145116</v>
      </c>
      <c r="L100" s="93">
        <f t="shared" ca="1" si="19"/>
        <v>0.77646558668323162</v>
      </c>
      <c r="M100" s="93">
        <f t="shared" ca="1" si="20"/>
        <v>-0.65062719896145116</v>
      </c>
      <c r="N100" s="101">
        <f t="shared" ca="1" si="16"/>
        <v>0.52923992374326023</v>
      </c>
      <c r="O100" s="46">
        <f t="shared" ca="1" si="21"/>
        <v>8.6728009480605051E-2</v>
      </c>
      <c r="P100" s="46">
        <f t="shared" ca="1" si="22"/>
        <v>0.20350566058040351</v>
      </c>
      <c r="Q100" s="47">
        <f t="shared" ca="1" si="17"/>
        <v>-0.14682729271899186</v>
      </c>
      <c r="R100" s="47">
        <f t="shared" ca="1" si="18"/>
        <v>0.23499689096246559</v>
      </c>
      <c r="S100" s="97">
        <f t="shared" ca="1" si="23"/>
        <v>0.16086245022153534</v>
      </c>
      <c r="V100">
        <v>83</v>
      </c>
      <c r="W100" s="46">
        <v>0.342980318123149</v>
      </c>
    </row>
    <row r="101" spans="1:23">
      <c r="A101" s="3">
        <v>45324</v>
      </c>
      <c r="B101" s="68">
        <v>-1.4256452389056373E-2</v>
      </c>
      <c r="C101" s="68">
        <v>1.3991800330693138E-2</v>
      </c>
      <c r="J101">
        <v>84</v>
      </c>
      <c r="K101" s="93">
        <f t="shared" ca="1" si="19"/>
        <v>-0.83764866368171265</v>
      </c>
      <c r="L101" s="93">
        <f t="shared" ca="1" si="19"/>
        <v>1.1268322392089078</v>
      </c>
      <c r="M101" s="93">
        <f t="shared" ca="1" si="20"/>
        <v>-0.83764866368171265</v>
      </c>
      <c r="N101" s="101">
        <f t="shared" ca="1" si="16"/>
        <v>0.80193963535302837</v>
      </c>
      <c r="O101" s="46">
        <f t="shared" ca="1" si="21"/>
        <v>1.9593013002937198E-2</v>
      </c>
      <c r="P101" s="46">
        <f t="shared" ca="1" si="22"/>
        <v>0.16993816234156958</v>
      </c>
      <c r="Q101" s="47">
        <f t="shared" ca="1" si="17"/>
        <v>-0.28109728567432757</v>
      </c>
      <c r="R101" s="47">
        <f t="shared" ca="1" si="18"/>
        <v>0.27909038627077115</v>
      </c>
      <c r="S101" s="97">
        <f t="shared" ca="1" si="23"/>
        <v>0.14934169963685417</v>
      </c>
      <c r="V101">
        <v>84</v>
      </c>
      <c r="W101" s="46">
        <v>1.58524205792691</v>
      </c>
    </row>
    <row r="102" spans="1:23">
      <c r="A102" s="3">
        <v>45317</v>
      </c>
      <c r="B102" s="68">
        <v>4.0419073930432425E-2</v>
      </c>
      <c r="C102" s="68">
        <v>1.0633099300134452E-2</v>
      </c>
      <c r="J102">
        <v>85</v>
      </c>
      <c r="K102" s="93">
        <f t="shared" ca="1" si="19"/>
        <v>-0.90834779923303199</v>
      </c>
      <c r="L102" s="93">
        <f t="shared" ca="1" si="19"/>
        <v>1.1116071671099441</v>
      </c>
      <c r="M102" s="93">
        <f t="shared" ca="1" si="20"/>
        <v>-0.90834779923303199</v>
      </c>
      <c r="N102" s="101">
        <f t="shared" ca="1" si="16"/>
        <v>0.76502108931424817</v>
      </c>
      <c r="O102" s="46">
        <f t="shared" ca="1" si="21"/>
        <v>-5.7858183697687138E-3</v>
      </c>
      <c r="P102" s="46">
        <f t="shared" ca="1" si="22"/>
        <v>0.15724874665521663</v>
      </c>
      <c r="Q102" s="47">
        <f t="shared" ca="1" si="17"/>
        <v>-0.33185494841973939</v>
      </c>
      <c r="R102" s="47">
        <f t="shared" ca="1" si="18"/>
        <v>0.27312093464597487</v>
      </c>
      <c r="S102" s="97">
        <f t="shared" ca="1" si="23"/>
        <v>0.13366755813810308</v>
      </c>
      <c r="V102">
        <v>85</v>
      </c>
      <c r="W102" s="46">
        <v>0.15124555758352901</v>
      </c>
    </row>
    <row r="103" spans="1:23">
      <c r="A103" s="3">
        <v>45310</v>
      </c>
      <c r="B103" s="68">
        <v>-3.4288285755526338E-2</v>
      </c>
      <c r="C103" s="68">
        <v>1.1825020680413578E-2</v>
      </c>
      <c r="J103">
        <v>86</v>
      </c>
      <c r="K103" s="93">
        <f t="shared" ca="1" si="19"/>
        <v>1.3450855522263223</v>
      </c>
      <c r="L103" s="93">
        <f t="shared" ca="1" si="19"/>
        <v>0.76482575107280426</v>
      </c>
      <c r="M103" s="93">
        <f t="shared" ca="1" si="20"/>
        <v>1.3450855522263223</v>
      </c>
      <c r="N103" s="101">
        <f t="shared" ca="1" si="16"/>
        <v>1.152885817227747</v>
      </c>
      <c r="O103" s="46">
        <f t="shared" ca="1" si="21"/>
        <v>0.80312796240489992</v>
      </c>
      <c r="P103" s="46">
        <f t="shared" ca="1" si="22"/>
        <v>0.56170563704255094</v>
      </c>
      <c r="Q103" s="47">
        <f t="shared" ca="1" si="17"/>
        <v>1.2859726131295979</v>
      </c>
      <c r="R103" s="47">
        <f t="shared" ca="1" si="18"/>
        <v>0.33583574816577932</v>
      </c>
      <c r="S103" s="97">
        <f t="shared" ca="1" si="23"/>
        <v>0.56948185528533957</v>
      </c>
      <c r="V103">
        <v>86</v>
      </c>
      <c r="W103" s="46">
        <v>2.9922227332787101</v>
      </c>
    </row>
    <row r="104" spans="1:23">
      <c r="A104" s="3">
        <v>45303</v>
      </c>
      <c r="B104" s="68">
        <v>-4.1448607799333237E-2</v>
      </c>
      <c r="C104" s="68">
        <v>1.864510879179937E-2</v>
      </c>
      <c r="J104">
        <v>87</v>
      </c>
      <c r="K104" s="93">
        <f t="shared" ca="1" si="19"/>
        <v>-1.7663800301607597</v>
      </c>
      <c r="L104" s="93">
        <f t="shared" ca="1" si="19"/>
        <v>-0.72062762493136512</v>
      </c>
      <c r="M104" s="93">
        <f t="shared" ca="1" si="20"/>
        <v>-1.7663800301607597</v>
      </c>
      <c r="N104" s="101">
        <f t="shared" ca="1" si="16"/>
        <v>-1.2449634120274149</v>
      </c>
      <c r="O104" s="46">
        <f t="shared" ca="1" si="21"/>
        <v>-0.3137931954225579</v>
      </c>
      <c r="P104" s="46">
        <f t="shared" ca="1" si="22"/>
        <v>3.2450581288220315E-3</v>
      </c>
      <c r="Q104" s="47">
        <f t="shared" ca="1" si="17"/>
        <v>-0.94786970252531777</v>
      </c>
      <c r="R104" s="47">
        <f t="shared" ca="1" si="18"/>
        <v>-5.1878463617051673E-2</v>
      </c>
      <c r="S104" s="97">
        <f t="shared" ca="1" si="23"/>
        <v>-0.18283582951980479</v>
      </c>
      <c r="V104">
        <v>87</v>
      </c>
      <c r="W104" s="46">
        <v>0.92112372346057902</v>
      </c>
    </row>
    <row r="105" spans="1:23">
      <c r="A105" s="3">
        <v>45296</v>
      </c>
      <c r="B105" s="68">
        <v>3.9631308624865635E-3</v>
      </c>
      <c r="C105" s="68">
        <v>-1.507591786951834E-2</v>
      </c>
      <c r="J105">
        <v>88</v>
      </c>
      <c r="K105" s="93">
        <f t="shared" ca="1" si="19"/>
        <v>-1.4629800966004161</v>
      </c>
      <c r="L105" s="93">
        <f t="shared" ca="1" si="19"/>
        <v>-0.1402184503407288</v>
      </c>
      <c r="M105" s="93">
        <f t="shared" ca="1" si="20"/>
        <v>-1.4629800966004161</v>
      </c>
      <c r="N105" s="101">
        <f t="shared" ca="1" si="16"/>
        <v>-0.59819924610006781</v>
      </c>
      <c r="O105" s="46">
        <f t="shared" ca="1" si="21"/>
        <v>-0.20488188141181041</v>
      </c>
      <c r="P105" s="46">
        <f t="shared" ca="1" si="22"/>
        <v>5.7700715134195779E-2</v>
      </c>
      <c r="Q105" s="47">
        <f t="shared" ca="1" si="17"/>
        <v>-0.73004707450382278</v>
      </c>
      <c r="R105" s="47">
        <f t="shared" ca="1" si="18"/>
        <v>5.2698444614911841E-2</v>
      </c>
      <c r="S105" s="97">
        <f t="shared" ca="1" si="23"/>
        <v>-7.6091718398449276E-2</v>
      </c>
      <c r="V105">
        <v>88</v>
      </c>
      <c r="W105" s="46">
        <v>5.7443390088377198E-2</v>
      </c>
    </row>
    <row r="106" spans="1:23">
      <c r="A106" s="3">
        <v>45289</v>
      </c>
      <c r="B106" s="68">
        <v>-1.3513523195927912E-2</v>
      </c>
      <c r="C106" s="68">
        <v>3.3705150737945999E-3</v>
      </c>
      <c r="J106">
        <v>89</v>
      </c>
      <c r="K106" s="93">
        <f t="shared" ca="1" si="19"/>
        <v>1.1822542213275427</v>
      </c>
      <c r="L106" s="93">
        <f t="shared" ca="1" si="19"/>
        <v>0.81402629107479652</v>
      </c>
      <c r="M106" s="93">
        <f t="shared" ca="1" si="20"/>
        <v>1.1822542213275427</v>
      </c>
      <c r="N106" s="101">
        <f t="shared" ca="1" si="16"/>
        <v>1.1477480059310596</v>
      </c>
      <c r="O106" s="46">
        <f t="shared" ca="1" si="21"/>
        <v>0.74467648549718413</v>
      </c>
      <c r="P106" s="46">
        <f t="shared" ca="1" si="22"/>
        <v>0.53247989858869305</v>
      </c>
      <c r="Q106" s="47">
        <f t="shared" ca="1" si="17"/>
        <v>1.1690696593141663</v>
      </c>
      <c r="R106" s="47">
        <f t="shared" ca="1" si="18"/>
        <v>0.33500500266565347</v>
      </c>
      <c r="S106" s="97">
        <f t="shared" ca="1" si="23"/>
        <v>0.5398407440814188</v>
      </c>
      <c r="V106">
        <v>89</v>
      </c>
      <c r="W106" s="46">
        <v>1.0456543500472999</v>
      </c>
    </row>
    <row r="107" spans="1:23">
      <c r="A107" s="3">
        <v>45282</v>
      </c>
      <c r="B107" s="68">
        <v>2.7239387436249318E-2</v>
      </c>
      <c r="C107" s="68">
        <v>7.6595112198400983E-3</v>
      </c>
      <c r="J107">
        <v>90</v>
      </c>
      <c r="K107" s="93">
        <f t="shared" ca="1" si="19"/>
        <v>0.52896317848543006</v>
      </c>
      <c r="L107" s="93">
        <f t="shared" ca="1" si="19"/>
        <v>-0.79498406617946316</v>
      </c>
      <c r="M107" s="93">
        <f t="shared" ca="1" si="20"/>
        <v>0.52896317848543006</v>
      </c>
      <c r="N107" s="101">
        <f t="shared" ca="1" si="16"/>
        <v>-0.58548887070016131</v>
      </c>
      <c r="O107" s="46">
        <f t="shared" ca="1" si="21"/>
        <v>0.51016494466576612</v>
      </c>
      <c r="P107" s="46">
        <f t="shared" ca="1" si="22"/>
        <v>0.41522412817298404</v>
      </c>
      <c r="Q107" s="47">
        <f t="shared" ca="1" si="17"/>
        <v>0.70004657765133038</v>
      </c>
      <c r="R107" s="47">
        <f t="shared" ca="1" si="18"/>
        <v>5.4753616858234821E-2</v>
      </c>
      <c r="S107" s="97">
        <f t="shared" ca="1" si="23"/>
        <v>0.28245928076200044</v>
      </c>
      <c r="V107">
        <v>90</v>
      </c>
      <c r="W107" s="46">
        <v>0.38978264496228598</v>
      </c>
    </row>
    <row r="108" spans="1:23">
      <c r="A108" s="3">
        <v>45275</v>
      </c>
      <c r="B108" s="68">
        <v>2.2039800499147111E-2</v>
      </c>
      <c r="C108" s="68">
        <v>2.518795189788503E-2</v>
      </c>
      <c r="J108">
        <v>91</v>
      </c>
      <c r="K108" s="93">
        <f t="shared" ca="1" si="19"/>
        <v>-1.1493483462971907</v>
      </c>
      <c r="L108" s="93">
        <f t="shared" ca="1" si="19"/>
        <v>0.69533820225947063</v>
      </c>
      <c r="M108" s="93">
        <f t="shared" ca="1" si="20"/>
        <v>-1.1493483462971907</v>
      </c>
      <c r="N108" s="101">
        <f t="shared" ca="1" si="16"/>
        <v>0.29371990149622351</v>
      </c>
      <c r="O108" s="46">
        <f t="shared" ca="1" si="21"/>
        <v>-9.2297657545389655E-2</v>
      </c>
      <c r="P108" s="46">
        <f t="shared" ca="1" si="22"/>
        <v>0.11399282706740616</v>
      </c>
      <c r="Q108" s="47">
        <f t="shared" ca="1" si="17"/>
        <v>-0.50487862677098128</v>
      </c>
      <c r="R108" s="47">
        <f t="shared" ca="1" si="18"/>
        <v>0.19691507219317231</v>
      </c>
      <c r="S108" s="97">
        <f t="shared" ca="1" si="23"/>
        <v>5.2308707323891326E-2</v>
      </c>
      <c r="V108">
        <v>91</v>
      </c>
      <c r="W108" s="46">
        <v>0.44701997834103102</v>
      </c>
    </row>
    <row r="109" spans="1:23">
      <c r="A109" s="3">
        <v>45268</v>
      </c>
      <c r="B109" s="68">
        <v>-2.7423336352132788E-2</v>
      </c>
      <c r="C109" s="68">
        <v>2.2992957975604966E-3</v>
      </c>
      <c r="J109">
        <v>92</v>
      </c>
      <c r="K109" s="93">
        <f t="shared" ca="1" si="19"/>
        <v>0.30016450301897823</v>
      </c>
      <c r="L109" s="93">
        <f t="shared" ca="1" si="19"/>
        <v>0.72794755446213788</v>
      </c>
      <c r="M109" s="93">
        <f t="shared" ca="1" si="20"/>
        <v>0.30016450301897823</v>
      </c>
      <c r="N109" s="101">
        <f t="shared" ca="1" si="16"/>
        <v>0.78561388400061738</v>
      </c>
      <c r="O109" s="46">
        <f t="shared" ca="1" si="21"/>
        <v>0.42803320489722824</v>
      </c>
      <c r="P109" s="46">
        <f t="shared" ca="1" si="22"/>
        <v>0.37415825828871513</v>
      </c>
      <c r="Q109" s="47">
        <f t="shared" ca="1" si="17"/>
        <v>0.53578309811425451</v>
      </c>
      <c r="R109" s="47">
        <f t="shared" ca="1" si="18"/>
        <v>0.27645063488851734</v>
      </c>
      <c r="S109" s="97">
        <f t="shared" ca="1" si="23"/>
        <v>0.35224191989287279</v>
      </c>
      <c r="V109">
        <v>92</v>
      </c>
      <c r="W109" s="46">
        <v>0.64916490419975503</v>
      </c>
    </row>
    <row r="110" spans="1:23">
      <c r="A110" s="3">
        <v>45261</v>
      </c>
      <c r="B110" s="68">
        <v>-2.2512921228773353E-3</v>
      </c>
      <c r="C110" s="68">
        <v>8.1500175976112477E-3</v>
      </c>
      <c r="J110">
        <v>93</v>
      </c>
      <c r="K110" s="93">
        <f t="shared" ca="1" si="19"/>
        <v>-0.56760855144695099</v>
      </c>
      <c r="L110" s="93">
        <f t="shared" ca="1" si="19"/>
        <v>0.39479396543550421</v>
      </c>
      <c r="M110" s="93">
        <f t="shared" ca="1" si="20"/>
        <v>-0.56760855144695099</v>
      </c>
      <c r="N110" s="101">
        <f t="shared" ca="1" si="16"/>
        <v>0.1937852685503878</v>
      </c>
      <c r="O110" s="46">
        <f t="shared" ca="1" si="21"/>
        <v>0.11652916956029563</v>
      </c>
      <c r="P110" s="46">
        <f t="shared" ca="1" si="22"/>
        <v>0.2184062406202488</v>
      </c>
      <c r="Q110" s="47">
        <f t="shared" ca="1" si="17"/>
        <v>-8.7224972559610703E-2</v>
      </c>
      <c r="R110" s="47">
        <f t="shared" ca="1" si="18"/>
        <v>0.18075639258576562</v>
      </c>
      <c r="S110" s="97">
        <f t="shared" ca="1" si="23"/>
        <v>0.14864278107303064</v>
      </c>
      <c r="V110">
        <v>93</v>
      </c>
      <c r="W110" s="46">
        <v>0.62355697775832397</v>
      </c>
    </row>
    <row r="111" spans="1:23">
      <c r="A111" s="3">
        <v>45254</v>
      </c>
      <c r="B111" s="68">
        <v>7.8540911698445903E-3</v>
      </c>
      <c r="C111" s="68">
        <v>1.0181138882641383E-2</v>
      </c>
      <c r="J111">
        <v>94</v>
      </c>
      <c r="K111" s="93">
        <f t="shared" ca="1" si="19"/>
        <v>0.64335287621602955</v>
      </c>
      <c r="L111" s="93">
        <f t="shared" ca="1" si="19"/>
        <v>-0.1170330819700426</v>
      </c>
      <c r="M111" s="93">
        <f t="shared" ca="1" si="20"/>
        <v>0.64335287621602955</v>
      </c>
      <c r="N111" s="101">
        <f t="shared" ca="1" si="16"/>
        <v>9.3643549893911895E-2</v>
      </c>
      <c r="O111" s="46">
        <f t="shared" ca="1" si="21"/>
        <v>0.55122735408338053</v>
      </c>
      <c r="P111" s="46">
        <f t="shared" ca="1" si="22"/>
        <v>0.43575533288179125</v>
      </c>
      <c r="Q111" s="47">
        <f t="shared" ca="1" si="17"/>
        <v>0.78217139648655898</v>
      </c>
      <c r="R111" s="47">
        <f t="shared" ca="1" si="18"/>
        <v>0.164564228774226</v>
      </c>
      <c r="S111" s="97">
        <f t="shared" ca="1" si="23"/>
        <v>0.35789579142880323</v>
      </c>
      <c r="V111">
        <v>94</v>
      </c>
      <c r="W111" s="46">
        <v>3.0917598434052999E-2</v>
      </c>
    </row>
    <row r="112" spans="1:23">
      <c r="A112" s="3">
        <v>45247</v>
      </c>
      <c r="B112" s="68">
        <v>-3.8250863516404721E-3</v>
      </c>
      <c r="C112" s="68">
        <v>2.2882165261548071E-2</v>
      </c>
      <c r="J112">
        <v>95</v>
      </c>
      <c r="K112" s="93">
        <f t="shared" ca="1" si="19"/>
        <v>-1.0050730295149102</v>
      </c>
      <c r="L112" s="93">
        <f t="shared" ca="1" si="19"/>
        <v>7.7928177308533089E-2</v>
      </c>
      <c r="M112" s="93">
        <f t="shared" ca="1" si="20"/>
        <v>-1.0050730295149102</v>
      </c>
      <c r="N112" s="101">
        <f t="shared" ca="1" si="16"/>
        <v>-0.24575337602060957</v>
      </c>
      <c r="O112" s="46">
        <f t="shared" ca="1" si="21"/>
        <v>-4.0507223230908163E-2</v>
      </c>
      <c r="P112" s="46">
        <f t="shared" ca="1" si="22"/>
        <v>0.1398880442246469</v>
      </c>
      <c r="Q112" s="47">
        <f t="shared" ca="1" si="17"/>
        <v>-0.40129775814201829</v>
      </c>
      <c r="R112" s="47">
        <f t="shared" ca="1" si="18"/>
        <v>0.10968629482950515</v>
      </c>
      <c r="S112" s="97">
        <f t="shared" ca="1" si="23"/>
        <v>3.4589535799298493E-2</v>
      </c>
      <c r="V112">
        <v>95</v>
      </c>
      <c r="W112" s="46">
        <v>-0.199459845873564</v>
      </c>
    </row>
    <row r="113" spans="1:23">
      <c r="A113" s="3">
        <v>45240</v>
      </c>
      <c r="B113" s="68">
        <v>-3.4572067659886407E-2</v>
      </c>
      <c r="C113" s="68">
        <v>1.3371687575318703E-2</v>
      </c>
      <c r="J113">
        <v>96</v>
      </c>
      <c r="K113" s="93">
        <f t="shared" ca="1" si="19"/>
        <v>-1.2050193184413556</v>
      </c>
      <c r="L113" s="93">
        <f t="shared" ca="1" si="19"/>
        <v>1.1506074450708823</v>
      </c>
      <c r="M113" s="93">
        <f t="shared" ca="1" si="20"/>
        <v>-1.2050193184413556</v>
      </c>
      <c r="N113" s="101">
        <f t="shared" ca="1" si="16"/>
        <v>0.70764839865897233</v>
      </c>
      <c r="O113" s="46">
        <f t="shared" ca="1" si="21"/>
        <v>-0.11228183703193784</v>
      </c>
      <c r="P113" s="46">
        <f t="shared" ca="1" si="22"/>
        <v>0.10400073732413206</v>
      </c>
      <c r="Q113" s="47">
        <f t="shared" ca="1" si="17"/>
        <v>-0.54484698574407764</v>
      </c>
      <c r="R113" s="47">
        <f t="shared" ca="1" si="18"/>
        <v>0.26384420145362975</v>
      </c>
      <c r="S113" s="97">
        <f t="shared" ca="1" si="23"/>
        <v>7.5781182210845954E-2</v>
      </c>
      <c r="V113">
        <v>96</v>
      </c>
      <c r="W113" s="46">
        <v>-1.8234683885099402E-2</v>
      </c>
    </row>
    <row r="114" spans="1:23">
      <c r="A114" s="3">
        <v>45233</v>
      </c>
      <c r="B114" s="68">
        <v>1.6553487306173009E-2</v>
      </c>
      <c r="C114" s="68">
        <v>5.8726646923001002E-2</v>
      </c>
      <c r="J114">
        <v>97</v>
      </c>
      <c r="K114" s="93">
        <f t="shared" ca="1" si="19"/>
        <v>-1.4578734158346283</v>
      </c>
      <c r="L114" s="93">
        <f t="shared" ca="1" si="19"/>
        <v>-0.31934109877541572</v>
      </c>
      <c r="M114" s="93">
        <f t="shared" ca="1" si="20"/>
        <v>-1.4578734158346283</v>
      </c>
      <c r="N114" s="101">
        <f t="shared" ca="1" si="16"/>
        <v>-0.76639837865884963</v>
      </c>
      <c r="O114" s="46">
        <f t="shared" ca="1" si="21"/>
        <v>-0.20304873891270458</v>
      </c>
      <c r="P114" s="46">
        <f t="shared" ca="1" si="22"/>
        <v>5.861728638374869E-2</v>
      </c>
      <c r="Q114" s="47">
        <f t="shared" ca="1" si="17"/>
        <v>-0.72638078950561114</v>
      </c>
      <c r="R114" s="47">
        <f t="shared" ca="1" si="18"/>
        <v>2.550190810755143E-2</v>
      </c>
      <c r="S114" s="97">
        <f t="shared" ca="1" si="23"/>
        <v>-8.8773415402576578E-2</v>
      </c>
      <c r="V114">
        <v>97</v>
      </c>
      <c r="W114" s="46">
        <v>0.97239031750282801</v>
      </c>
    </row>
    <row r="115" spans="1:23">
      <c r="A115" s="3">
        <v>45226</v>
      </c>
      <c r="B115" s="68">
        <v>-5.0459475705194823E-2</v>
      </c>
      <c r="C115" s="68">
        <v>-2.5237891387655753E-2</v>
      </c>
      <c r="J115">
        <v>98</v>
      </c>
      <c r="K115" s="93">
        <f t="shared" ca="1" si="19"/>
        <v>-1.5740680580718645</v>
      </c>
      <c r="L115" s="93">
        <f t="shared" ca="1" si="19"/>
        <v>-0.58167384843777059</v>
      </c>
      <c r="M115" s="93">
        <f t="shared" ca="1" si="20"/>
        <v>-1.5740680580718645</v>
      </c>
      <c r="N115" s="101">
        <f t="shared" ca="1" si="16"/>
        <v>-1.0520641512213347</v>
      </c>
      <c r="O115" s="46">
        <f t="shared" ca="1" si="21"/>
        <v>-0.24475906830718719</v>
      </c>
      <c r="P115" s="46">
        <f t="shared" ca="1" si="22"/>
        <v>3.7762121686507388E-2</v>
      </c>
      <c r="Q115" s="47">
        <f t="shared" ca="1" si="17"/>
        <v>-0.80980144829457634</v>
      </c>
      <c r="R115" s="47">
        <f t="shared" ca="1" si="18"/>
        <v>-2.0688101877689158E-2</v>
      </c>
      <c r="S115" s="97">
        <f t="shared" ca="1" si="23"/>
        <v>-0.13272358509243817</v>
      </c>
      <c r="V115">
        <v>98</v>
      </c>
      <c r="W115" s="46">
        <v>-0.168344512753762</v>
      </c>
    </row>
    <row r="116" spans="1:23">
      <c r="A116" s="3">
        <v>45219</v>
      </c>
      <c r="B116" s="68">
        <v>-6.4071288225201473E-3</v>
      </c>
      <c r="C116" s="68">
        <v>-2.3843210731680831E-2</v>
      </c>
      <c r="J116">
        <v>99</v>
      </c>
      <c r="K116" s="93">
        <f t="shared" ca="1" si="19"/>
        <v>-1.5614440633360869</v>
      </c>
      <c r="L116" s="93">
        <f t="shared" ca="1" si="19"/>
        <v>-1.0353901458923331</v>
      </c>
      <c r="M116" s="93">
        <f t="shared" ca="1" si="20"/>
        <v>-1.5614440633360869</v>
      </c>
      <c r="N116" s="101">
        <f t="shared" ca="1" si="16"/>
        <v>-1.4782102315145051</v>
      </c>
      <c r="O116" s="46">
        <f t="shared" ca="1" si="21"/>
        <v>-0.24022743958003445</v>
      </c>
      <c r="P116" s="46">
        <f t="shared" ca="1" si="22"/>
        <v>4.0027936050083757E-2</v>
      </c>
      <c r="Q116" s="47">
        <f t="shared" ca="1" si="17"/>
        <v>-0.80073819084027087</v>
      </c>
      <c r="R116" s="47">
        <f t="shared" ca="1" si="18"/>
        <v>-8.9592722572515909E-2</v>
      </c>
      <c r="S116" s="97">
        <f t="shared" ca="1" si="23"/>
        <v>-0.16491008107627519</v>
      </c>
      <c r="V116">
        <v>99</v>
      </c>
      <c r="W116" s="46">
        <v>0.32788852544816799</v>
      </c>
    </row>
    <row r="117" spans="1:23">
      <c r="A117" s="3">
        <v>45212</v>
      </c>
      <c r="B117" s="68">
        <v>8.2632414381147878E-2</v>
      </c>
      <c r="C117" s="68">
        <v>4.6009620262048578E-3</v>
      </c>
      <c r="J117">
        <v>100</v>
      </c>
      <c r="K117" s="93">
        <f t="shared" ca="1" si="19"/>
        <v>2.5241327964104152</v>
      </c>
      <c r="L117" s="93">
        <f t="shared" ca="1" si="19"/>
        <v>0.90428878857247419</v>
      </c>
      <c r="M117" s="93">
        <f t="shared" ca="1" si="20"/>
        <v>2.5241327964104152</v>
      </c>
      <c r="N117" s="101">
        <f t="shared" ca="1" si="16"/>
        <v>1.6600718524028573</v>
      </c>
      <c r="O117" s="46">
        <f t="shared" ca="1" si="21"/>
        <v>1.2263699293293924</v>
      </c>
      <c r="P117" s="46">
        <f t="shared" ca="1" si="22"/>
        <v>0.77332662050479717</v>
      </c>
      <c r="Q117" s="47">
        <f t="shared" ca="1" si="17"/>
        <v>2.1324565469785828</v>
      </c>
      <c r="R117" s="47">
        <f t="shared" ca="1" si="18"/>
        <v>0.41784392092994427</v>
      </c>
      <c r="S117" s="97">
        <f t="shared" ca="1" si="23"/>
        <v>0.82210692512966832</v>
      </c>
      <c r="V117">
        <v>100</v>
      </c>
      <c r="W117" s="46">
        <v>-0.49505500938619401</v>
      </c>
    </row>
    <row r="118" spans="1:23">
      <c r="A118" s="3">
        <v>45205</v>
      </c>
      <c r="B118" s="68">
        <v>-3.7312192512896303E-2</v>
      </c>
      <c r="C118" s="68">
        <v>5.0706205823944916E-3</v>
      </c>
      <c r="J118">
        <v>101</v>
      </c>
      <c r="K118" s="93">
        <f t="shared" ca="1" si="19"/>
        <v>0.62854567321334232</v>
      </c>
      <c r="L118" s="93">
        <f t="shared" ca="1" si="19"/>
        <v>0.19251353856394252</v>
      </c>
      <c r="M118" s="93">
        <f t="shared" ca="1" si="20"/>
        <v>0.62854567321334232</v>
      </c>
      <c r="N118" s="101">
        <f t="shared" ca="1" si="16"/>
        <v>0.38241047404684653</v>
      </c>
      <c r="O118" s="46">
        <f t="shared" ca="1" si="21"/>
        <v>0.54591202023698793</v>
      </c>
      <c r="P118" s="46">
        <f t="shared" ca="1" si="22"/>
        <v>0.43309766595859495</v>
      </c>
      <c r="Q118" s="47">
        <f t="shared" ca="1" si="17"/>
        <v>0.77154072879377389</v>
      </c>
      <c r="R118" s="47">
        <f t="shared" ca="1" si="18"/>
        <v>0.21125567168103676</v>
      </c>
      <c r="S118" s="97">
        <f t="shared" ca="1" si="23"/>
        <v>0.37858384595901234</v>
      </c>
      <c r="V118">
        <v>101</v>
      </c>
      <c r="W118" s="46">
        <v>-7.7452992014968899E-2</v>
      </c>
    </row>
    <row r="119" spans="1:23">
      <c r="A119" s="3">
        <v>45198</v>
      </c>
      <c r="B119" s="68">
        <v>1.0417128189150304E-2</v>
      </c>
      <c r="C119" s="68">
        <v>-7.2252153429870347E-3</v>
      </c>
      <c r="J119">
        <v>102</v>
      </c>
      <c r="K119" s="93">
        <f t="shared" ca="1" si="19"/>
        <v>-1.0576956105409172</v>
      </c>
      <c r="L119" s="93">
        <f t="shared" ca="1" si="19"/>
        <v>0.89677597179597468</v>
      </c>
      <c r="M119" s="93">
        <f t="shared" ca="1" si="20"/>
        <v>-1.0576956105409172</v>
      </c>
      <c r="N119" s="101">
        <f t="shared" ca="1" si="16"/>
        <v>0.51384729033192644</v>
      </c>
      <c r="O119" s="46">
        <f t="shared" ca="1" si="21"/>
        <v>-5.9397123366761562E-2</v>
      </c>
      <c r="P119" s="46">
        <f t="shared" ca="1" si="22"/>
        <v>0.1304430941567202</v>
      </c>
      <c r="Q119" s="47">
        <f t="shared" ca="1" si="17"/>
        <v>-0.43907755841372509</v>
      </c>
      <c r="R119" s="47">
        <f t="shared" ca="1" si="18"/>
        <v>0.23250801774328028</v>
      </c>
      <c r="S119" s="97">
        <f t="shared" ca="1" si="23"/>
        <v>8.655544718825936E-2</v>
      </c>
      <c r="V119">
        <v>102</v>
      </c>
      <c r="W119" s="46">
        <v>0.11005005120719299</v>
      </c>
    </row>
    <row r="120" spans="1:23">
      <c r="A120" s="3">
        <v>45191</v>
      </c>
      <c r="B120" s="68">
        <v>-3.5688253274876014E-2</v>
      </c>
      <c r="C120" s="68">
        <v>-2.9180748826766911E-2</v>
      </c>
      <c r="J120">
        <v>103</v>
      </c>
      <c r="K120" s="93">
        <f t="shared" ca="1" si="19"/>
        <v>0.96329677890870302</v>
      </c>
      <c r="L120" s="93">
        <f t="shared" ca="1" si="19"/>
        <v>0.86364482519077346</v>
      </c>
      <c r="M120" s="93">
        <f t="shared" ca="1" si="20"/>
        <v>0.96329677890870302</v>
      </c>
      <c r="N120" s="101">
        <f t="shared" ca="1" si="16"/>
        <v>1.1251571252513428</v>
      </c>
      <c r="O120" s="46">
        <f t="shared" ca="1" si="21"/>
        <v>0.66607744796138502</v>
      </c>
      <c r="P120" s="46">
        <f t="shared" ca="1" si="22"/>
        <v>0.49318037982079349</v>
      </c>
      <c r="Q120" s="47">
        <f t="shared" ca="1" si="17"/>
        <v>1.0118715842425681</v>
      </c>
      <c r="R120" s="47">
        <f t="shared" ca="1" si="18"/>
        <v>0.33135222692422905</v>
      </c>
      <c r="S120" s="97">
        <f t="shared" ca="1" si="23"/>
        <v>0.49871483744280704</v>
      </c>
      <c r="V120">
        <v>103</v>
      </c>
      <c r="W120" s="46">
        <v>0.28223671466989397</v>
      </c>
    </row>
    <row r="121" spans="1:23">
      <c r="A121" s="3">
        <v>45184</v>
      </c>
      <c r="B121" s="68">
        <v>6.9263612681651487E-3</v>
      </c>
      <c r="C121" s="68">
        <v>-1.3508728548334847E-3</v>
      </c>
      <c r="J121">
        <v>104</v>
      </c>
      <c r="K121" s="93">
        <f t="shared" ca="1" si="19"/>
        <v>-0.69241754109235021</v>
      </c>
      <c r="L121" s="93">
        <f t="shared" ca="1" si="19"/>
        <v>5.7380927781522512E-2</v>
      </c>
      <c r="M121" s="93">
        <f t="shared" ca="1" si="20"/>
        <v>-0.69241754109235021</v>
      </c>
      <c r="N121" s="101">
        <f t="shared" ca="1" si="16"/>
        <v>-0.16580241854764982</v>
      </c>
      <c r="O121" s="46">
        <f t="shared" ca="1" si="21"/>
        <v>7.1726552423497042E-2</v>
      </c>
      <c r="P121" s="46">
        <f t="shared" ca="1" si="22"/>
        <v>0.19600493205184949</v>
      </c>
      <c r="Q121" s="47">
        <f t="shared" ca="1" si="17"/>
        <v>-0.17683020683320788</v>
      </c>
      <c r="R121" s="47">
        <f t="shared" ca="1" si="18"/>
        <v>0.1226137641965179</v>
      </c>
      <c r="S121" s="97">
        <f t="shared" ca="1" si="23"/>
        <v>9.7170158310007471E-2</v>
      </c>
      <c r="V121">
        <v>104</v>
      </c>
      <c r="W121" s="46">
        <v>0.28500769758399402</v>
      </c>
    </row>
    <row r="122" spans="1:23">
      <c r="A122" s="3">
        <v>45177</v>
      </c>
      <c r="B122" s="68">
        <v>4.7485807374196831E-3</v>
      </c>
      <c r="C122" s="68">
        <v>-1.2713438917331343E-2</v>
      </c>
      <c r="J122">
        <v>105</v>
      </c>
      <c r="K122" s="93">
        <f t="shared" ca="1" si="19"/>
        <v>-1.1155276729312957</v>
      </c>
      <c r="L122" s="93">
        <f t="shared" ca="1" si="19"/>
        <v>-1.5127093997350667</v>
      </c>
      <c r="M122" s="93">
        <f t="shared" ca="1" si="20"/>
        <v>-1.1155276729312957</v>
      </c>
      <c r="N122" s="101">
        <f t="shared" ca="1" si="16"/>
        <v>-1.7889371758108439</v>
      </c>
      <c r="O122" s="46">
        <f t="shared" ca="1" si="21"/>
        <v>-8.0157068278334631E-2</v>
      </c>
      <c r="P122" s="46">
        <f t="shared" ca="1" si="22"/>
        <v>0.12006312170093367</v>
      </c>
      <c r="Q122" s="47">
        <f t="shared" ca="1" si="17"/>
        <v>-0.48059744823687123</v>
      </c>
      <c r="R122" s="47">
        <f t="shared" ca="1" si="18"/>
        <v>-0.13983493580998657</v>
      </c>
      <c r="S122" s="97">
        <f t="shared" ca="1" si="23"/>
        <v>-0.1099960020441606</v>
      </c>
      <c r="V122">
        <v>105</v>
      </c>
      <c r="W122" s="46">
        <v>0.66635285462948801</v>
      </c>
    </row>
    <row r="123" spans="1:23">
      <c r="A123" s="3">
        <v>45170</v>
      </c>
      <c r="B123" s="68">
        <v>4.8232137785540807E-2</v>
      </c>
      <c r="C123" s="68">
        <v>2.533429163807277E-2</v>
      </c>
      <c r="J123">
        <v>106</v>
      </c>
      <c r="K123" s="93">
        <f t="shared" ca="1" si="19"/>
        <v>0.85020998189374875</v>
      </c>
      <c r="L123" s="93">
        <f t="shared" ca="1" si="19"/>
        <v>-1.3965089870834959</v>
      </c>
      <c r="M123" s="93">
        <f t="shared" ca="1" si="20"/>
        <v>0.85020998189374875</v>
      </c>
      <c r="N123" s="101">
        <f t="shared" ca="1" si="16"/>
        <v>-1.0536208452693678</v>
      </c>
      <c r="O123" s="46">
        <f t="shared" ca="1" si="21"/>
        <v>0.62548274012597371</v>
      </c>
      <c r="P123" s="46">
        <f t="shared" ca="1" si="22"/>
        <v>0.47288302590308784</v>
      </c>
      <c r="Q123" s="47">
        <f t="shared" ca="1" si="17"/>
        <v>0.93068216857174546</v>
      </c>
      <c r="R123" s="47">
        <f t="shared" ca="1" si="18"/>
        <v>-2.0939807614003381E-2</v>
      </c>
      <c r="S123" s="97">
        <f t="shared" ca="1" si="23"/>
        <v>0.30227146625598517</v>
      </c>
      <c r="V123">
        <v>106</v>
      </c>
      <c r="W123" s="46">
        <v>-0.27215396890119598</v>
      </c>
    </row>
    <row r="124" spans="1:23">
      <c r="A124" s="3">
        <v>45163</v>
      </c>
      <c r="B124" s="68">
        <v>-6.56493527766977E-3</v>
      </c>
      <c r="C124" s="68">
        <v>8.3794830304828594E-3</v>
      </c>
      <c r="J124">
        <v>107</v>
      </c>
      <c r="K124" s="93">
        <f t="shared" ca="1" si="19"/>
        <v>-1.1071075040404479</v>
      </c>
      <c r="L124" s="93">
        <f t="shared" ca="1" si="19"/>
        <v>-1.6762931021578462</v>
      </c>
      <c r="M124" s="93">
        <f t="shared" ca="1" si="20"/>
        <v>-1.1071075040404479</v>
      </c>
      <c r="N124" s="101">
        <f t="shared" ca="1" si="16"/>
        <v>-1.941350331336358</v>
      </c>
      <c r="O124" s="46">
        <f t="shared" ca="1" si="21"/>
        <v>-7.7134484695888739E-2</v>
      </c>
      <c r="P124" s="46">
        <f t="shared" ca="1" si="22"/>
        <v>0.12157441349215661</v>
      </c>
      <c r="Q124" s="47">
        <f t="shared" ca="1" si="17"/>
        <v>-0.47455228107197944</v>
      </c>
      <c r="R124" s="47">
        <f t="shared" ca="1" si="18"/>
        <v>-0.16447899838862695</v>
      </c>
      <c r="S124" s="97">
        <f t="shared" ca="1" si="23"/>
        <v>-0.12080674154225785</v>
      </c>
      <c r="V124">
        <v>107</v>
      </c>
      <c r="W124" s="46">
        <v>1.42520089717339</v>
      </c>
    </row>
    <row r="125" spans="1:23">
      <c r="A125" s="3">
        <v>45156</v>
      </c>
      <c r="B125" s="68">
        <v>-8.0852701079159317E-5</v>
      </c>
      <c r="C125" s="68">
        <v>-2.0696061838822333E-2</v>
      </c>
      <c r="J125">
        <v>108</v>
      </c>
      <c r="K125" s="93">
        <f t="shared" ca="1" si="19"/>
        <v>8.704604712248315E-2</v>
      </c>
      <c r="L125" s="93">
        <f t="shared" ca="1" si="19"/>
        <v>-0.31972413936161387</v>
      </c>
      <c r="M125" s="93">
        <f t="shared" ca="1" si="20"/>
        <v>8.704604712248315E-2</v>
      </c>
      <c r="N125" s="101">
        <f t="shared" ca="1" si="16"/>
        <v>-0.27544248564191964</v>
      </c>
      <c r="O125" s="46">
        <f t="shared" ca="1" si="21"/>
        <v>0.35153018527144331</v>
      </c>
      <c r="P125" s="46">
        <f t="shared" ca="1" si="22"/>
        <v>0.33590674847582264</v>
      </c>
      <c r="Q125" s="47">
        <f t="shared" ca="1" si="17"/>
        <v>0.3827770588626847</v>
      </c>
      <c r="R125" s="47">
        <f t="shared" ca="1" si="18"/>
        <v>0.10488578877811514</v>
      </c>
      <c r="S125" s="97">
        <f t="shared" ca="1" si="23"/>
        <v>0.22820798702477924</v>
      </c>
      <c r="V125">
        <v>108</v>
      </c>
      <c r="W125" s="46">
        <v>0.14586147164051899</v>
      </c>
    </row>
    <row r="126" spans="1:23">
      <c r="A126" s="3">
        <v>45149</v>
      </c>
      <c r="B126" s="68">
        <v>3.6056613613302035E-2</v>
      </c>
      <c r="C126" s="68">
        <v>-2.8499421566982042E-3</v>
      </c>
      <c r="J126">
        <v>109</v>
      </c>
      <c r="K126" s="93">
        <f t="shared" ca="1" si="19"/>
        <v>-0.22790759855721238</v>
      </c>
      <c r="L126" s="93">
        <f t="shared" ca="1" si="19"/>
        <v>-0.69850576407239062</v>
      </c>
      <c r="M126" s="93">
        <f t="shared" ca="1" si="20"/>
        <v>-0.22790759855721238</v>
      </c>
      <c r="N126" s="101">
        <f t="shared" ca="1" si="16"/>
        <v>-0.73472130089930143</v>
      </c>
      <c r="O126" s="46">
        <f t="shared" ca="1" si="21"/>
        <v>0.23847144131944886</v>
      </c>
      <c r="P126" s="46">
        <f t="shared" ca="1" si="22"/>
        <v>0.27937737649982541</v>
      </c>
      <c r="Q126" s="47">
        <f t="shared" ca="1" si="17"/>
        <v>0.15665957095869579</v>
      </c>
      <c r="R126" s="47">
        <f t="shared" ca="1" si="18"/>
        <v>3.062385367664032E-2</v>
      </c>
      <c r="S126" s="97">
        <f t="shared" ca="1" si="23"/>
        <v>0.1345476474980446</v>
      </c>
      <c r="V126">
        <v>109</v>
      </c>
      <c r="W126" s="46">
        <v>0.14386016119672099</v>
      </c>
    </row>
    <row r="127" spans="1:23">
      <c r="A127" s="3">
        <v>45142</v>
      </c>
      <c r="B127" s="68">
        <v>-1.91494370760803E-2</v>
      </c>
      <c r="C127" s="68">
        <v>-2.2612656334219938E-2</v>
      </c>
      <c r="J127">
        <v>110</v>
      </c>
      <c r="K127" s="93">
        <f t="shared" ca="1" si="19"/>
        <v>-1.1468281714363273</v>
      </c>
      <c r="L127" s="93">
        <f t="shared" ca="1" si="19"/>
        <v>-1.1115372876228542</v>
      </c>
      <c r="M127" s="93">
        <f t="shared" ca="1" si="20"/>
        <v>-1.1468281714363273</v>
      </c>
      <c r="N127" s="101">
        <f t="shared" ca="1" si="16"/>
        <v>-1.4185469014577157</v>
      </c>
      <c r="O127" s="46">
        <f t="shared" ca="1" si="21"/>
        <v>-9.1392991705774695E-2</v>
      </c>
      <c r="P127" s="46">
        <f t="shared" ca="1" si="22"/>
        <v>0.11444515998721363</v>
      </c>
      <c r="Q127" s="47">
        <f t="shared" ca="1" si="17"/>
        <v>-0.50306929509175136</v>
      </c>
      <c r="R127" s="47">
        <f t="shared" ca="1" si="18"/>
        <v>-7.9945610192354882E-2</v>
      </c>
      <c r="S127" s="97">
        <f t="shared" ca="1" si="23"/>
        <v>-8.5669300949064789E-2</v>
      </c>
      <c r="V127">
        <v>110</v>
      </c>
      <c r="W127" s="46">
        <v>0.99643989154227097</v>
      </c>
    </row>
    <row r="128" spans="1:23">
      <c r="A128" s="3">
        <v>45135</v>
      </c>
      <c r="B128" s="68">
        <v>2.692887065583216E-2</v>
      </c>
      <c r="C128" s="68">
        <v>1.0267512365327303E-2</v>
      </c>
      <c r="J128">
        <v>111</v>
      </c>
      <c r="K128" s="93">
        <f t="shared" ca="1" si="19"/>
        <v>7.6262024037741294E-2</v>
      </c>
      <c r="L128" s="93">
        <f t="shared" ca="1" si="19"/>
        <v>-0.88776863393966954</v>
      </c>
      <c r="M128" s="93">
        <f t="shared" ca="1" si="20"/>
        <v>7.6262024037741294E-2</v>
      </c>
      <c r="N128" s="101">
        <f t="shared" ca="1" si="16"/>
        <v>-0.8174254823565924</v>
      </c>
      <c r="O128" s="46">
        <f t="shared" ca="1" si="21"/>
        <v>0.34765905019669596</v>
      </c>
      <c r="P128" s="46">
        <f t="shared" ca="1" si="22"/>
        <v>0.33397118093844896</v>
      </c>
      <c r="Q128" s="47">
        <f t="shared" ca="1" si="17"/>
        <v>0.37503478871318996</v>
      </c>
      <c r="R128" s="47">
        <f t="shared" ca="1" si="18"/>
        <v>1.7251208668923018E-2</v>
      </c>
      <c r="S128" s="97">
        <f t="shared" ca="1" si="23"/>
        <v>0.1824551294328095</v>
      </c>
      <c r="V128">
        <v>111</v>
      </c>
      <c r="W128" s="46">
        <v>-2.6949043826395E-2</v>
      </c>
    </row>
    <row r="129" spans="1:23">
      <c r="A129" s="3">
        <v>45128</v>
      </c>
      <c r="B129" s="68">
        <v>5.4159995280157247E-2</v>
      </c>
      <c r="C129" s="68">
        <v>6.9436735440371322E-3</v>
      </c>
      <c r="J129">
        <v>112</v>
      </c>
      <c r="K129" s="93">
        <f t="shared" ca="1" si="19"/>
        <v>0.22295697661834912</v>
      </c>
      <c r="L129" s="93">
        <f t="shared" ca="1" si="19"/>
        <v>1.1862222343430273</v>
      </c>
      <c r="M129" s="93">
        <f t="shared" ca="1" si="20"/>
        <v>0.22295697661834912</v>
      </c>
      <c r="N129" s="101">
        <f t="shared" ca="1" si="16"/>
        <v>1.1955426781256404</v>
      </c>
      <c r="O129" s="46">
        <f t="shared" ca="1" si="21"/>
        <v>0.40031805989657993</v>
      </c>
      <c r="P129" s="46">
        <f t="shared" ca="1" si="22"/>
        <v>0.36030068578839092</v>
      </c>
      <c r="Q129" s="47">
        <f t="shared" ca="1" si="17"/>
        <v>0.48035280811295789</v>
      </c>
      <c r="R129" s="47">
        <f t="shared" ca="1" si="18"/>
        <v>0.34273304220677869</v>
      </c>
      <c r="S129" s="97">
        <f t="shared" ca="1" si="23"/>
        <v>0.37152555105167928</v>
      </c>
      <c r="V129">
        <v>112</v>
      </c>
      <c r="W129" s="46">
        <v>0.13570784485023399</v>
      </c>
    </row>
    <row r="130" spans="1:23">
      <c r="A130" s="3">
        <v>45121</v>
      </c>
      <c r="B130" s="68">
        <v>3.7392290871733902E-2</v>
      </c>
      <c r="C130" s="68">
        <v>2.4335573302981528E-2</v>
      </c>
      <c r="J130">
        <v>113</v>
      </c>
      <c r="K130" s="93">
        <f t="shared" ca="1" si="19"/>
        <v>-0.5961181237748312</v>
      </c>
      <c r="L130" s="93">
        <f t="shared" ca="1" si="19"/>
        <v>0.55926164695614122</v>
      </c>
      <c r="M130" s="93">
        <f t="shared" ca="1" si="20"/>
        <v>-0.5961181237748312</v>
      </c>
      <c r="N130" s="101">
        <f t="shared" ca="1" si="16"/>
        <v>0.34064762882625887</v>
      </c>
      <c r="O130" s="46">
        <f t="shared" ca="1" si="21"/>
        <v>0.10629510342957146</v>
      </c>
      <c r="P130" s="46">
        <f t="shared" ca="1" si="22"/>
        <v>0.21328920755488673</v>
      </c>
      <c r="Q130" s="47">
        <f t="shared" ca="1" si="17"/>
        <v>-0.10769310482105904</v>
      </c>
      <c r="R130" s="47">
        <f t="shared" ca="1" si="18"/>
        <v>0.20450293326072408</v>
      </c>
      <c r="S130" s="97">
        <f t="shared" ca="1" si="23"/>
        <v>0.15539901834514777</v>
      </c>
      <c r="V130">
        <v>113</v>
      </c>
      <c r="W130" s="46">
        <v>0.188093986621895</v>
      </c>
    </row>
    <row r="131" spans="1:23">
      <c r="A131" s="3">
        <v>45114</v>
      </c>
      <c r="B131" s="68">
        <v>-3.667651317443732E-3</v>
      </c>
      <c r="C131" s="68">
        <v>-1.1269945601929066E-2</v>
      </c>
      <c r="J131">
        <v>114</v>
      </c>
      <c r="K131" s="93">
        <f t="shared" ca="1" si="19"/>
        <v>-0.69193475487814704</v>
      </c>
      <c r="L131" s="93">
        <f t="shared" ca="1" si="19"/>
        <v>-3.5351513901071279</v>
      </c>
      <c r="M131" s="93">
        <f t="shared" ca="1" si="20"/>
        <v>-0.69193475487814704</v>
      </c>
      <c r="N131" s="101">
        <f t="shared" ca="1" si="16"/>
        <v>-3.5716683752932079</v>
      </c>
      <c r="O131" s="46">
        <f t="shared" ca="1" si="21"/>
        <v>7.189985793598716E-2</v>
      </c>
      <c r="P131" s="46">
        <f t="shared" ca="1" si="22"/>
        <v>0.19609158480809458</v>
      </c>
      <c r="Q131" s="47">
        <f t="shared" ca="1" si="17"/>
        <v>-0.17648359580822764</v>
      </c>
      <c r="R131" s="47">
        <f t="shared" ca="1" si="18"/>
        <v>-0.42808918190479561</v>
      </c>
      <c r="S131" s="97">
        <f t="shared" ca="1" si="23"/>
        <v>-0.17809466198440421</v>
      </c>
      <c r="V131">
        <v>114</v>
      </c>
      <c r="W131" s="46">
        <v>0.34842184911963597</v>
      </c>
    </row>
    <row r="132" spans="1:23">
      <c r="A132" s="3">
        <v>45107</v>
      </c>
      <c r="B132" s="68">
        <v>3.7552578781055557E-2</v>
      </c>
      <c r="C132" s="68">
        <v>2.3593239997386828E-2</v>
      </c>
      <c r="J132">
        <v>115</v>
      </c>
      <c r="K132" s="93">
        <f t="shared" ca="1" si="19"/>
        <v>-2.668905739361942E-2</v>
      </c>
      <c r="L132" s="93">
        <f t="shared" ca="1" si="19"/>
        <v>-0.86999083543057854</v>
      </c>
      <c r="M132" s="93">
        <f t="shared" ca="1" si="20"/>
        <v>-2.668905739361942E-2</v>
      </c>
      <c r="N132" s="101">
        <f t="shared" ca="1" si="16"/>
        <v>-0.83331140392787861</v>
      </c>
      <c r="O132" s="46">
        <f t="shared" ca="1" si="21"/>
        <v>0.31070275483453208</v>
      </c>
      <c r="P132" s="46">
        <f t="shared" ca="1" si="22"/>
        <v>0.31549303325736699</v>
      </c>
      <c r="Q132" s="47">
        <f t="shared" ca="1" si="17"/>
        <v>0.30112219798886214</v>
      </c>
      <c r="R132" s="47">
        <f t="shared" ca="1" si="18"/>
        <v>1.4682574459019715E-2</v>
      </c>
      <c r="S132" s="97">
        <f t="shared" ca="1" si="23"/>
        <v>0.1626926646467759</v>
      </c>
      <c r="V132">
        <v>115</v>
      </c>
      <c r="W132" s="46">
        <v>1.29397136195047</v>
      </c>
    </row>
    <row r="133" spans="1:23">
      <c r="A133" s="3">
        <v>45100</v>
      </c>
      <c r="B133" s="68">
        <v>-4.2508556294828415E-2</v>
      </c>
      <c r="C133" s="68">
        <v>-1.3776488866490189E-2</v>
      </c>
      <c r="J133">
        <v>116</v>
      </c>
      <c r="K133" s="93">
        <f t="shared" ca="1" si="19"/>
        <v>-0.52814150523722858</v>
      </c>
      <c r="L133" s="93">
        <f t="shared" ca="1" si="19"/>
        <v>0.37577497131765325</v>
      </c>
      <c r="M133" s="93">
        <f t="shared" ca="1" si="20"/>
        <v>-0.52814150523722858</v>
      </c>
      <c r="N133" s="101">
        <f t="shared" ca="1" si="16"/>
        <v>0.18830508605453616</v>
      </c>
      <c r="O133" s="46">
        <f t="shared" ca="1" si="21"/>
        <v>0.13069663430685216</v>
      </c>
      <c r="P133" s="46">
        <f t="shared" ca="1" si="22"/>
        <v>0.22548997299352708</v>
      </c>
      <c r="Q133" s="47">
        <f t="shared" ca="1" si="17"/>
        <v>-5.8890043066497644E-2</v>
      </c>
      <c r="R133" s="47">
        <f t="shared" ca="1" si="18"/>
        <v>0.17987028823404824</v>
      </c>
      <c r="S133" s="97">
        <f t="shared" ca="1" si="23"/>
        <v>0.1552834612704502</v>
      </c>
      <c r="V133">
        <v>116</v>
      </c>
      <c r="W133" s="46">
        <v>-0.10909350496989401</v>
      </c>
    </row>
    <row r="134" spans="1:23">
      <c r="A134" s="3">
        <v>45093</v>
      </c>
      <c r="B134" s="68">
        <v>9.9143770579253054E-3</v>
      </c>
      <c r="C134" s="68">
        <v>2.6095867837642173E-2</v>
      </c>
      <c r="J134">
        <v>117</v>
      </c>
      <c r="K134" s="93">
        <f t="shared" ca="1" si="19"/>
        <v>-0.19134519597526384</v>
      </c>
      <c r="L134" s="93">
        <f t="shared" ca="1" si="19"/>
        <v>-0.49746284737166069</v>
      </c>
      <c r="M134" s="93">
        <f t="shared" ca="1" si="20"/>
        <v>-0.19134519597526384</v>
      </c>
      <c r="N134" s="101">
        <f t="shared" ca="1" si="16"/>
        <v>-0.53248822722405798</v>
      </c>
      <c r="O134" s="46">
        <f t="shared" ca="1" si="21"/>
        <v>0.25159622767606143</v>
      </c>
      <c r="P134" s="46">
        <f t="shared" ca="1" si="22"/>
        <v>0.28593976967813173</v>
      </c>
      <c r="Q134" s="47">
        <f t="shared" ca="1" si="17"/>
        <v>0.18290914367192093</v>
      </c>
      <c r="R134" s="47">
        <f t="shared" ca="1" si="18"/>
        <v>6.3323422857131328E-2</v>
      </c>
      <c r="S134" s="97">
        <f t="shared" ca="1" si="23"/>
        <v>0.15745982526659638</v>
      </c>
      <c r="V134">
        <v>117</v>
      </c>
      <c r="W134" s="46">
        <v>1.2837521870546</v>
      </c>
    </row>
    <row r="135" spans="1:23">
      <c r="A135" s="3">
        <v>45086</v>
      </c>
      <c r="B135" s="68">
        <v>1.5046362091809096E-2</v>
      </c>
      <c r="C135" s="68">
        <v>4.0010909591263744E-3</v>
      </c>
      <c r="J135">
        <v>118</v>
      </c>
      <c r="K135" s="93">
        <f t="shared" ca="1" si="19"/>
        <v>-1.9452508568300035</v>
      </c>
      <c r="L135" s="93">
        <f t="shared" ca="1" si="19"/>
        <v>-0.20023410609827966</v>
      </c>
      <c r="M135" s="93">
        <f t="shared" ca="1" si="20"/>
        <v>-1.9452508568300035</v>
      </c>
      <c r="N135" s="101">
        <f t="shared" ca="1" si="16"/>
        <v>-0.80847200118370577</v>
      </c>
      <c r="O135" s="46">
        <f t="shared" ca="1" si="21"/>
        <v>-0.37800236166109102</v>
      </c>
      <c r="P135" s="46">
        <f t="shared" ca="1" si="22"/>
        <v>-2.8859524990444529E-2</v>
      </c>
      <c r="Q135" s="47">
        <f t="shared" ca="1" si="17"/>
        <v>-1.076288035002384</v>
      </c>
      <c r="R135" s="47">
        <f t="shared" ca="1" si="18"/>
        <v>1.8698919331171987E-2</v>
      </c>
      <c r="S135" s="97">
        <f t="shared" ca="1" si="23"/>
        <v>-0.17965172116495953</v>
      </c>
      <c r="V135">
        <v>118</v>
      </c>
      <c r="W135" s="46">
        <v>0.57735021402352105</v>
      </c>
    </row>
    <row r="136" spans="1:23">
      <c r="A136" s="3">
        <v>45079</v>
      </c>
      <c r="B136" s="68">
        <v>4.9091743092142259E-3</v>
      </c>
      <c r="C136" s="68">
        <v>1.865685807571027E-2</v>
      </c>
      <c r="J136">
        <v>119</v>
      </c>
      <c r="K136" s="93">
        <f t="shared" ca="1" si="19"/>
        <v>2.1946123499926462</v>
      </c>
      <c r="L136" s="93">
        <f t="shared" ca="1" si="19"/>
        <v>-2.1263618404168159</v>
      </c>
      <c r="M136" s="93">
        <f t="shared" ca="1" si="20"/>
        <v>2.1946123499926462</v>
      </c>
      <c r="N136" s="101">
        <f t="shared" ca="1" si="16"/>
        <v>-1.3180319524938711</v>
      </c>
      <c r="O136" s="46">
        <f t="shared" ca="1" si="21"/>
        <v>1.1080821486050456</v>
      </c>
      <c r="P136" s="46">
        <f t="shared" ca="1" si="22"/>
        <v>0.71418273014262379</v>
      </c>
      <c r="Q136" s="47">
        <f t="shared" ca="1" si="17"/>
        <v>1.895880985529889</v>
      </c>
      <c r="R136" s="47">
        <f t="shared" ca="1" si="18"/>
        <v>-6.3693097843188551E-2</v>
      </c>
      <c r="S136" s="97">
        <f t="shared" ca="1" si="23"/>
        <v>0.52219452538092859</v>
      </c>
      <c r="V136">
        <v>119</v>
      </c>
      <c r="W136" s="46">
        <v>0.16926273289133001</v>
      </c>
    </row>
    <row r="137" spans="1:23">
      <c r="A137" s="3">
        <v>45072</v>
      </c>
      <c r="B137" s="68">
        <v>-7.3099848898815489E-3</v>
      </c>
      <c r="C137" s="68">
        <v>3.3925834662913434E-3</v>
      </c>
      <c r="J137">
        <v>120</v>
      </c>
      <c r="K137" s="93">
        <f t="shared" ca="1" si="19"/>
        <v>-0.53388132704012536</v>
      </c>
      <c r="L137" s="93">
        <f t="shared" ca="1" si="19"/>
        <v>-1.4795945005784177</v>
      </c>
      <c r="M137" s="93">
        <f t="shared" ca="1" si="20"/>
        <v>-0.53388132704012536</v>
      </c>
      <c r="N137" s="101">
        <f t="shared" ca="1" si="16"/>
        <v>-1.5725649102153627</v>
      </c>
      <c r="O137" s="46">
        <f t="shared" ca="1" si="21"/>
        <v>0.12863621350383742</v>
      </c>
      <c r="P137" s="46">
        <f t="shared" ca="1" si="22"/>
        <v>0.22445976259201969</v>
      </c>
      <c r="Q137" s="47">
        <f t="shared" ca="1" si="17"/>
        <v>-6.3010884672527134E-2</v>
      </c>
      <c r="R137" s="47">
        <f t="shared" ca="1" si="18"/>
        <v>-0.10484916548568807</v>
      </c>
      <c r="S137" s="97">
        <f t="shared" ca="1" si="23"/>
        <v>1.1893524009074674E-2</v>
      </c>
      <c r="V137">
        <v>120</v>
      </c>
      <c r="W137" s="46">
        <v>0.50055110196832497</v>
      </c>
    </row>
    <row r="138" spans="1:23">
      <c r="A138" s="3">
        <v>45065</v>
      </c>
      <c r="B138" s="68">
        <v>3.7201871319088475E-2</v>
      </c>
      <c r="C138" s="68">
        <v>1.6881461255058516E-2</v>
      </c>
      <c r="J138">
        <v>121</v>
      </c>
      <c r="K138" s="93">
        <f t="shared" ca="1" si="19"/>
        <v>-0.82834594193607392</v>
      </c>
      <c r="L138" s="93">
        <f t="shared" ca="1" si="19"/>
        <v>-0.63459125739014777</v>
      </c>
      <c r="M138" s="93">
        <f t="shared" ca="1" si="20"/>
        <v>-0.82834594193607392</v>
      </c>
      <c r="N138" s="101">
        <f t="shared" ca="1" si="16"/>
        <v>-0.86507789483322184</v>
      </c>
      <c r="O138" s="46">
        <f t="shared" ca="1" si="21"/>
        <v>2.2932406117841642E-2</v>
      </c>
      <c r="P138" s="46">
        <f t="shared" ca="1" si="22"/>
        <v>0.1716078588990218</v>
      </c>
      <c r="Q138" s="47">
        <f t="shared" ca="1" si="17"/>
        <v>-0.27441849944451868</v>
      </c>
      <c r="R138" s="47">
        <f t="shared" ca="1" si="18"/>
        <v>9.5461714557761035E-3</v>
      </c>
      <c r="S138" s="97">
        <f t="shared" ca="1" si="23"/>
        <v>1.6239288786808873E-2</v>
      </c>
      <c r="V138">
        <v>121</v>
      </c>
      <c r="W138" s="46">
        <v>0.88063622313350598</v>
      </c>
    </row>
    <row r="139" spans="1:23">
      <c r="A139" s="3">
        <v>45058</v>
      </c>
      <c r="B139" s="68">
        <v>-9.365362215117301E-3</v>
      </c>
      <c r="C139" s="68">
        <v>-2.5560641170973009E-3</v>
      </c>
      <c r="J139">
        <v>122</v>
      </c>
      <c r="K139" s="93">
        <f t="shared" ca="1" si="19"/>
        <v>6.7660617071623838E-2</v>
      </c>
      <c r="L139" s="93">
        <f t="shared" ca="1" si="19"/>
        <v>0.613534308059688</v>
      </c>
      <c r="M139" s="93">
        <f t="shared" ca="1" si="20"/>
        <v>6.7660617071623838E-2</v>
      </c>
      <c r="N139" s="101">
        <f t="shared" ca="1" si="16"/>
        <v>0.6031991569459092</v>
      </c>
      <c r="O139" s="46">
        <f t="shared" ca="1" si="21"/>
        <v>0.34457140767803096</v>
      </c>
      <c r="P139" s="46">
        <f t="shared" ca="1" si="22"/>
        <v>0.33242735967911646</v>
      </c>
      <c r="Q139" s="47">
        <f t="shared" ca="1" si="17"/>
        <v>0.36885950367585996</v>
      </c>
      <c r="R139" s="47">
        <f t="shared" ca="1" si="18"/>
        <v>0.2469555435146675</v>
      </c>
      <c r="S139" s="97">
        <f t="shared" ca="1" si="23"/>
        <v>0.29576347559634925</v>
      </c>
      <c r="V139">
        <v>122</v>
      </c>
      <c r="W139" s="46">
        <v>-2.98033641105666E-2</v>
      </c>
    </row>
    <row r="140" spans="1:23">
      <c r="A140" s="3">
        <v>45051</v>
      </c>
      <c r="B140" s="68">
        <v>-2.4492170402206082E-2</v>
      </c>
      <c r="C140" s="68">
        <v>-7.8390657386039342E-3</v>
      </c>
      <c r="J140">
        <v>123</v>
      </c>
      <c r="K140" s="93">
        <f t="shared" ca="1" si="19"/>
        <v>0.61103475183786549</v>
      </c>
      <c r="L140" s="93">
        <f t="shared" ca="1" si="19"/>
        <v>-1.4544649459847063</v>
      </c>
      <c r="M140" s="93">
        <f t="shared" ca="1" si="20"/>
        <v>0.61103475183786549</v>
      </c>
      <c r="N140" s="101">
        <f t="shared" ca="1" si="16"/>
        <v>-1.1846310042826818</v>
      </c>
      <c r="O140" s="46">
        <f t="shared" ca="1" si="21"/>
        <v>0.53962613403338144</v>
      </c>
      <c r="P140" s="46">
        <f t="shared" ca="1" si="22"/>
        <v>0.4299547228567917</v>
      </c>
      <c r="Q140" s="47">
        <f t="shared" ca="1" si="17"/>
        <v>0.75896895638656103</v>
      </c>
      <c r="R140" s="47">
        <f t="shared" ca="1" si="18"/>
        <v>-4.21231663997301E-2</v>
      </c>
      <c r="S140" s="97">
        <f t="shared" ca="1" si="23"/>
        <v>0.24875148381682566</v>
      </c>
      <c r="V140">
        <v>123</v>
      </c>
      <c r="W140" s="46">
        <v>0.93617452978892601</v>
      </c>
    </row>
    <row r="141" spans="1:23">
      <c r="A141" s="3">
        <v>45044</v>
      </c>
      <c r="B141" s="68">
        <v>6.1607386374447071E-3</v>
      </c>
      <c r="C141" s="68">
        <v>8.8262582822318247E-3</v>
      </c>
      <c r="J141">
        <v>124</v>
      </c>
      <c r="K141" s="93">
        <f t="shared" ca="1" si="19"/>
        <v>-0.38410460887965536</v>
      </c>
      <c r="L141" s="93">
        <f t="shared" ca="1" si="19"/>
        <v>-0.69927373169511764</v>
      </c>
      <c r="M141" s="93">
        <f t="shared" ca="1" si="20"/>
        <v>-0.38410460887965536</v>
      </c>
      <c r="N141" s="101">
        <f t="shared" ca="1" si="16"/>
        <v>-0.7851235514384467</v>
      </c>
      <c r="O141" s="46">
        <f t="shared" ca="1" si="21"/>
        <v>0.18240148296731862</v>
      </c>
      <c r="P141" s="46">
        <f t="shared" ca="1" si="22"/>
        <v>0.25134239732376029</v>
      </c>
      <c r="Q141" s="47">
        <f t="shared" ca="1" si="17"/>
        <v>4.451965425443527E-2</v>
      </c>
      <c r="R141" s="47">
        <f t="shared" ca="1" si="18"/>
        <v>2.2474188300917075E-2</v>
      </c>
      <c r="S141" s="97">
        <f t="shared" ca="1" si="23"/>
        <v>0.10243783563411785</v>
      </c>
      <c r="V141">
        <v>124</v>
      </c>
      <c r="W141" s="46">
        <v>0.23521726123261799</v>
      </c>
    </row>
    <row r="142" spans="1:23">
      <c r="A142" s="3">
        <v>45037</v>
      </c>
      <c r="B142" s="68">
        <v>-5.751148870776901E-2</v>
      </c>
      <c r="C142" s="68">
        <v>-8.9543126431512743E-4</v>
      </c>
      <c r="J142">
        <v>125</v>
      </c>
      <c r="K142" s="93">
        <f t="shared" ca="1" si="19"/>
        <v>1.0343858916079798</v>
      </c>
      <c r="L142" s="93">
        <f t="shared" ca="1" si="19"/>
        <v>-0.28617333565189251</v>
      </c>
      <c r="M142" s="93">
        <f t="shared" ca="1" si="20"/>
        <v>1.0343858916079798</v>
      </c>
      <c r="N142" s="101">
        <f t="shared" ca="1" si="16"/>
        <v>5.7641790114096869E-2</v>
      </c>
      <c r="O142" s="46">
        <f t="shared" ca="1" si="21"/>
        <v>0.6915962692250569</v>
      </c>
      <c r="P142" s="46">
        <f t="shared" ca="1" si="22"/>
        <v>0.50593979045262949</v>
      </c>
      <c r="Q142" s="47">
        <f t="shared" ca="1" si="17"/>
        <v>1.0629092267699118</v>
      </c>
      <c r="R142" s="47">
        <f t="shared" ca="1" si="18"/>
        <v>0.15874301460215662</v>
      </c>
      <c r="S142" s="97">
        <f t="shared" ca="1" si="23"/>
        <v>0.42516964191360673</v>
      </c>
      <c r="V142">
        <v>125</v>
      </c>
      <c r="W142" s="46">
        <v>9.4321387786211894E-2</v>
      </c>
    </row>
    <row r="143" spans="1:23">
      <c r="A143" s="3">
        <v>45030</v>
      </c>
      <c r="B143" s="68">
        <v>2.1080306311517694E-2</v>
      </c>
      <c r="C143" s="68">
        <v>8.0894659545189818E-3</v>
      </c>
      <c r="J143">
        <v>126</v>
      </c>
      <c r="K143" s="93">
        <f t="shared" ca="1" si="19"/>
        <v>-1.1160280252465422</v>
      </c>
      <c r="L143" s="93">
        <f t="shared" ca="1" si="19"/>
        <v>0.41665952550765228</v>
      </c>
      <c r="M143" s="93">
        <f t="shared" ca="1" si="20"/>
        <v>-1.1160280252465422</v>
      </c>
      <c r="N143" s="101">
        <f t="shared" ca="1" si="16"/>
        <v>4.0105942752435675E-2</v>
      </c>
      <c r="O143" s="46">
        <f t="shared" ca="1" si="21"/>
        <v>-8.0336679484844575E-2</v>
      </c>
      <c r="P143" s="46">
        <f t="shared" ca="1" si="22"/>
        <v>0.11997331609767869</v>
      </c>
      <c r="Q143" s="47">
        <f t="shared" ca="1" si="17"/>
        <v>-0.48095667064989112</v>
      </c>
      <c r="R143" s="47">
        <f t="shared" ca="1" si="18"/>
        <v>0.15590759978340155</v>
      </c>
      <c r="S143" s="97">
        <f t="shared" ca="1" si="23"/>
        <v>3.7785460149278485E-2</v>
      </c>
      <c r="V143">
        <v>126</v>
      </c>
      <c r="W143" s="46">
        <v>0.61818873109457595</v>
      </c>
    </row>
    <row r="144" spans="1:23">
      <c r="A144" s="3">
        <v>45022</v>
      </c>
      <c r="B144" s="68">
        <v>7.1061436638260478E-2</v>
      </c>
      <c r="C144" s="68">
        <v>-7.4602579557470072E-4</v>
      </c>
      <c r="J144">
        <v>127</v>
      </c>
      <c r="K144" s="93">
        <f t="shared" ca="1" si="19"/>
        <v>0.22939572717092085</v>
      </c>
      <c r="L144" s="93">
        <f t="shared" ca="1" si="19"/>
        <v>-0.37028294021228442</v>
      </c>
      <c r="M144" s="93">
        <f t="shared" ca="1" si="20"/>
        <v>0.22939572717092085</v>
      </c>
      <c r="N144" s="101">
        <f t="shared" ca="1" si="16"/>
        <v>-0.27810604306901915</v>
      </c>
      <c r="O144" s="46">
        <f t="shared" ca="1" si="21"/>
        <v>0.40262937478395955</v>
      </c>
      <c r="P144" s="46">
        <f t="shared" ca="1" si="22"/>
        <v>0.36145634323208076</v>
      </c>
      <c r="Q144" s="47">
        <f t="shared" ca="1" si="17"/>
        <v>0.48497543788771713</v>
      </c>
      <c r="R144" s="47">
        <f t="shared" ca="1" si="18"/>
        <v>0.10445511154629145</v>
      </c>
      <c r="S144" s="97">
        <f t="shared" ca="1" si="23"/>
        <v>0.25354224316512552</v>
      </c>
      <c r="V144">
        <v>127</v>
      </c>
      <c r="W144" s="46">
        <v>0.15387263842899501</v>
      </c>
    </row>
    <row r="145" spans="1:23">
      <c r="A145" s="3">
        <v>45016</v>
      </c>
      <c r="B145" s="68">
        <v>4.6048673757618674E-2</v>
      </c>
      <c r="C145" s="68">
        <v>3.4976150791827365E-2</v>
      </c>
      <c r="J145">
        <v>128</v>
      </c>
      <c r="K145" s="93">
        <f t="shared" ca="1" si="19"/>
        <v>0.96887609689150089</v>
      </c>
      <c r="L145" s="93">
        <f t="shared" ca="1" si="19"/>
        <v>-0.65430216520812245</v>
      </c>
      <c r="M145" s="93">
        <f t="shared" ca="1" si="20"/>
        <v>0.96887609689150089</v>
      </c>
      <c r="N145" s="101">
        <f t="shared" ca="1" si="16"/>
        <v>-0.31220854861514863</v>
      </c>
      <c r="O145" s="46">
        <f t="shared" ca="1" si="21"/>
        <v>0.66808025279281535</v>
      </c>
      <c r="P145" s="46">
        <f t="shared" ca="1" si="22"/>
        <v>0.49418178223650866</v>
      </c>
      <c r="Q145" s="47">
        <f t="shared" ca="1" si="17"/>
        <v>1.0158771939054287</v>
      </c>
      <c r="R145" s="47">
        <f t="shared" ca="1" si="18"/>
        <v>9.8940992519823578E-2</v>
      </c>
      <c r="S145" s="97">
        <f t="shared" ca="1" si="23"/>
        <v>0.38351062265631947</v>
      </c>
      <c r="V145">
        <v>128</v>
      </c>
      <c r="W145" s="46">
        <v>-0.14216940402464701</v>
      </c>
    </row>
    <row r="146" spans="1:23">
      <c r="A146" s="3">
        <v>45009</v>
      </c>
      <c r="B146" s="68">
        <v>1.101808852706232E-2</v>
      </c>
      <c r="C146" s="68">
        <v>1.4053211568034962E-2</v>
      </c>
      <c r="J146">
        <v>129</v>
      </c>
      <c r="K146" s="93">
        <f t="shared" ca="1" si="19"/>
        <v>-1.9733326151347692</v>
      </c>
      <c r="L146" s="93">
        <f t="shared" ca="1" si="19"/>
        <v>0.48824787662140007</v>
      </c>
      <c r="M146" s="93">
        <f t="shared" ca="1" si="20"/>
        <v>-1.9733326151347692</v>
      </c>
      <c r="N146" s="101">
        <f t="shared" ref="N146:N209" ca="1" si="24">$N$2*K146+SQRT(1-$N$2^2)*L146</f>
        <v>-0.16466443711708584</v>
      </c>
      <c r="O146" s="46">
        <f t="shared" ca="1" si="21"/>
        <v>-0.38808285561774492</v>
      </c>
      <c r="P146" s="46">
        <f t="shared" ca="1" si="22"/>
        <v>-3.3899771968771475E-2</v>
      </c>
      <c r="Q146" s="47">
        <f t="shared" ref="Q146:Q209" ca="1" si="25">$K$2+K146*$S$3</f>
        <v>-1.0964490229156918</v>
      </c>
      <c r="R146" s="47">
        <f t="shared" ref="R146:R209" ca="1" si="26">$L$2+$L$3*N146</f>
        <v>0.12279776724724836</v>
      </c>
      <c r="S146" s="97">
        <f t="shared" ca="1" si="23"/>
        <v>-0.13264254418524829</v>
      </c>
      <c r="V146">
        <v>129</v>
      </c>
      <c r="W146" s="46">
        <v>0.85282290944178696</v>
      </c>
    </row>
    <row r="147" spans="1:23">
      <c r="A147" s="3">
        <v>45002</v>
      </c>
      <c r="B147" s="68">
        <v>-9.4319613665806989E-2</v>
      </c>
      <c r="C147" s="68">
        <v>1.4586050305973153E-2</v>
      </c>
      <c r="J147">
        <v>130</v>
      </c>
      <c r="K147" s="93">
        <f t="shared" ref="K147:L210" ca="1" si="27">_xlfn.NORM.S.INV(RAND())</f>
        <v>0.65480386025143134</v>
      </c>
      <c r="L147" s="93">
        <f t="shared" ca="1" si="27"/>
        <v>-0.12720057102685678</v>
      </c>
      <c r="M147" s="93">
        <f t="shared" ref="M147:M210" ca="1" si="28">K147</f>
        <v>0.65480386025143134</v>
      </c>
      <c r="N147" s="101">
        <f t="shared" ca="1" si="24"/>
        <v>8.7645594263403931E-2</v>
      </c>
      <c r="O147" s="46">
        <f t="shared" ref="O147:O210" ca="1" si="29">$K$2+K147*$K$3</f>
        <v>0.55533790777855341</v>
      </c>
      <c r="P147" s="46">
        <f t="shared" ref="P147:P210" ca="1" si="30">$K$2+K147*$R$3</f>
        <v>0.43781060972937769</v>
      </c>
      <c r="Q147" s="47">
        <f t="shared" ca="1" si="25"/>
        <v>0.79039250387690485</v>
      </c>
      <c r="R147" s="47">
        <f t="shared" ca="1" si="26"/>
        <v>0.16359440439527073</v>
      </c>
      <c r="S147" s="97">
        <f t="shared" ref="S147:S210" ca="1" si="31">AVERAGE(R147,O147)</f>
        <v>0.35946615608691207</v>
      </c>
      <c r="V147">
        <v>130</v>
      </c>
      <c r="W147" s="46">
        <v>0.74771357347772005</v>
      </c>
    </row>
    <row r="148" spans="1:23">
      <c r="A148" s="3">
        <v>44995</v>
      </c>
      <c r="B148" s="68">
        <v>-4.0684904323288529E-2</v>
      </c>
      <c r="C148" s="68">
        <v>-4.5228709404543044E-2</v>
      </c>
      <c r="J148">
        <v>131</v>
      </c>
      <c r="K148" s="93">
        <f t="shared" ca="1" si="27"/>
        <v>-0.30027794685740899</v>
      </c>
      <c r="L148" s="93">
        <f t="shared" ca="1" si="27"/>
        <v>0.61534782402948629</v>
      </c>
      <c r="M148" s="93">
        <f t="shared" ca="1" si="28"/>
        <v>-0.30027794685740899</v>
      </c>
      <c r="N148" s="101">
        <f t="shared" ca="1" si="24"/>
        <v>0.4879058034248801</v>
      </c>
      <c r="O148" s="46">
        <f t="shared" ca="1" si="29"/>
        <v>0.21249269558837169</v>
      </c>
      <c r="P148" s="46">
        <f t="shared" ca="1" si="30"/>
        <v>0.26638800363428683</v>
      </c>
      <c r="Q148" s="47">
        <f t="shared" ca="1" si="25"/>
        <v>0.10470207949654139</v>
      </c>
      <c r="R148" s="47">
        <f t="shared" ca="1" si="26"/>
        <v>0.22831347413898351</v>
      </c>
      <c r="S148" s="97">
        <f t="shared" ca="1" si="31"/>
        <v>0.2204030848636776</v>
      </c>
      <c r="V148">
        <v>131</v>
      </c>
      <c r="W148" s="46">
        <v>0.16354622819937401</v>
      </c>
    </row>
    <row r="149" spans="1:23">
      <c r="A149" s="3">
        <v>44988</v>
      </c>
      <c r="B149" s="68">
        <v>3.2209091896513886E-2</v>
      </c>
      <c r="C149" s="68">
        <v>1.9415761412130861E-2</v>
      </c>
      <c r="J149">
        <v>132</v>
      </c>
      <c r="K149" s="93">
        <f t="shared" ca="1" si="27"/>
        <v>-1.6931253868653837</v>
      </c>
      <c r="L149" s="93">
        <f t="shared" ca="1" si="27"/>
        <v>0.4671217046323598</v>
      </c>
      <c r="M149" s="93">
        <f t="shared" ca="1" si="28"/>
        <v>-1.6931253868653837</v>
      </c>
      <c r="N149" s="101">
        <f t="shared" ca="1" si="24"/>
        <v>-9.5581620958297087E-2</v>
      </c>
      <c r="O149" s="46">
        <f t="shared" ca="1" si="29"/>
        <v>-0.2874970147838064</v>
      </c>
      <c r="P149" s="46">
        <f t="shared" ca="1" si="30"/>
        <v>1.6393148448197781E-2</v>
      </c>
      <c r="Q149" s="47">
        <f t="shared" ca="1" si="25"/>
        <v>-0.89527734124781477</v>
      </c>
      <c r="R149" s="47">
        <f t="shared" ca="1" si="26"/>
        <v>0.13396793978685501</v>
      </c>
      <c r="S149" s="97">
        <f t="shared" ca="1" si="31"/>
        <v>-7.6764537498475699E-2</v>
      </c>
      <c r="V149">
        <v>132</v>
      </c>
      <c r="W149" s="46">
        <v>0.40998181541034601</v>
      </c>
    </row>
    <row r="150" spans="1:23">
      <c r="A150" s="3">
        <v>44981</v>
      </c>
      <c r="B150" s="68">
        <v>1.0852814082551676E-2</v>
      </c>
      <c r="C150" s="68">
        <v>-2.6631633761203366E-2</v>
      </c>
      <c r="J150">
        <v>133</v>
      </c>
      <c r="K150" s="93">
        <f t="shared" ca="1" si="27"/>
        <v>-1.8621763048733129</v>
      </c>
      <c r="L150" s="93">
        <f t="shared" ca="1" si="27"/>
        <v>-0.55183006285014191</v>
      </c>
      <c r="M150" s="93">
        <f t="shared" ca="1" si="28"/>
        <v>-1.8621763048733129</v>
      </c>
      <c r="N150" s="101">
        <f t="shared" ca="1" si="24"/>
        <v>-1.1153946456278774</v>
      </c>
      <c r="O150" s="46">
        <f t="shared" ca="1" si="29"/>
        <v>-0.3481811335932945</v>
      </c>
      <c r="P150" s="46">
        <f t="shared" ca="1" si="30"/>
        <v>-1.3948910956546268E-2</v>
      </c>
      <c r="Q150" s="47">
        <f t="shared" ca="1" si="25"/>
        <v>-1.016645578866791</v>
      </c>
      <c r="R150" s="47">
        <f t="shared" ca="1" si="26"/>
        <v>-3.0928167191669242E-2</v>
      </c>
      <c r="S150" s="97">
        <f t="shared" ca="1" si="31"/>
        <v>-0.18955465039248187</v>
      </c>
      <c r="V150">
        <v>133</v>
      </c>
      <c r="W150" s="46">
        <v>-3.04364003191974E-2</v>
      </c>
    </row>
    <row r="151" spans="1:23">
      <c r="A151" s="3">
        <v>44974</v>
      </c>
      <c r="B151" s="68">
        <v>-9.1051904019714192E-2</v>
      </c>
      <c r="C151" s="68">
        <v>-2.2180898748956901E-3</v>
      </c>
      <c r="J151">
        <v>134</v>
      </c>
      <c r="K151" s="93">
        <f t="shared" ca="1" si="27"/>
        <v>1.4749731685388343</v>
      </c>
      <c r="L151" s="93">
        <f t="shared" ca="1" si="27"/>
        <v>-0.60630793153493967</v>
      </c>
      <c r="M151" s="93">
        <f t="shared" ca="1" si="28"/>
        <v>1.4749731685388343</v>
      </c>
      <c r="N151" s="101">
        <f t="shared" ca="1" si="24"/>
        <v>-0.10575580016647668</v>
      </c>
      <c r="O151" s="46">
        <f t="shared" ca="1" si="29"/>
        <v>0.84975365147581028</v>
      </c>
      <c r="P151" s="46">
        <f t="shared" ca="1" si="30"/>
        <v>0.58501848157800618</v>
      </c>
      <c r="Q151" s="47">
        <f t="shared" ca="1" si="25"/>
        <v>1.3792239912714186</v>
      </c>
      <c r="R151" s="47">
        <f t="shared" ca="1" si="26"/>
        <v>0.13232285142011815</v>
      </c>
      <c r="S151" s="97">
        <f t="shared" ca="1" si="31"/>
        <v>0.4910382514479642</v>
      </c>
      <c r="V151">
        <v>134</v>
      </c>
      <c r="W151" s="46">
        <v>-0.29522755171786402</v>
      </c>
    </row>
    <row r="152" spans="1:23">
      <c r="A152" s="3">
        <v>44967</v>
      </c>
      <c r="B152" s="68">
        <v>6.4286302598501877E-2</v>
      </c>
      <c r="C152" s="68">
        <v>-1.0797304583568312E-2</v>
      </c>
      <c r="J152">
        <v>135</v>
      </c>
      <c r="K152" s="93">
        <f t="shared" ca="1" si="27"/>
        <v>0.60264642823127035</v>
      </c>
      <c r="L152" s="93">
        <f t="shared" ca="1" si="27"/>
        <v>-0.43940231458950235</v>
      </c>
      <c r="M152" s="93">
        <f t="shared" ca="1" si="28"/>
        <v>0.60264642823127035</v>
      </c>
      <c r="N152" s="101">
        <f t="shared" ca="1" si="24"/>
        <v>-0.2249348635920258</v>
      </c>
      <c r="O152" s="46">
        <f t="shared" ca="1" si="29"/>
        <v>0.53661498193581536</v>
      </c>
      <c r="P152" s="46">
        <f t="shared" ca="1" si="30"/>
        <v>0.42844914680800866</v>
      </c>
      <c r="Q152" s="47">
        <f t="shared" ca="1" si="25"/>
        <v>0.75294665219142876</v>
      </c>
      <c r="R152" s="47">
        <f t="shared" ca="1" si="26"/>
        <v>0.11305249193575387</v>
      </c>
      <c r="S152" s="97">
        <f t="shared" ca="1" si="31"/>
        <v>0.3248337369357846</v>
      </c>
      <c r="V152">
        <v>135</v>
      </c>
      <c r="W152" s="46">
        <v>0.81336438455304205</v>
      </c>
    </row>
    <row r="153" spans="1:23">
      <c r="A153" s="3">
        <v>44960</v>
      </c>
      <c r="B153" s="68">
        <v>-0.12539432992219335</v>
      </c>
      <c r="C153" s="68">
        <v>1.6349441594833758E-2</v>
      </c>
      <c r="J153">
        <v>136</v>
      </c>
      <c r="K153" s="93">
        <f t="shared" ca="1" si="27"/>
        <v>-0.44970058101334498</v>
      </c>
      <c r="L153" s="93">
        <f t="shared" ca="1" si="27"/>
        <v>-9.0256651729796925E-2</v>
      </c>
      <c r="M153" s="93">
        <f t="shared" ca="1" si="28"/>
        <v>-0.44970058101334498</v>
      </c>
      <c r="N153" s="101">
        <f t="shared" ca="1" si="24"/>
        <v>-0.2285856873010163</v>
      </c>
      <c r="O153" s="46">
        <f t="shared" ca="1" si="29"/>
        <v>0.15885453147310677</v>
      </c>
      <c r="P153" s="46">
        <f t="shared" ca="1" si="30"/>
        <v>0.23956892157665438</v>
      </c>
      <c r="Q153" s="47">
        <f t="shared" ca="1" si="25"/>
        <v>-2.5742487339884268E-3</v>
      </c>
      <c r="R153" s="47">
        <f t="shared" ca="1" si="26"/>
        <v>0.11246218116082286</v>
      </c>
      <c r="S153" s="97">
        <f t="shared" ca="1" si="31"/>
        <v>0.13565835631696482</v>
      </c>
      <c r="V153">
        <v>136</v>
      </c>
      <c r="W153" s="46">
        <v>0.67581442344296705</v>
      </c>
    </row>
    <row r="154" spans="1:23">
      <c r="A154" s="3">
        <v>44953</v>
      </c>
      <c r="B154" s="68">
        <v>1.486040684608847E-2</v>
      </c>
      <c r="C154" s="68">
        <v>2.4744249477257174E-2</v>
      </c>
      <c r="J154">
        <v>137</v>
      </c>
      <c r="K154" s="93">
        <f t="shared" ca="1" si="27"/>
        <v>1.5451342811152917</v>
      </c>
      <c r="L154" s="93">
        <f t="shared" ca="1" si="27"/>
        <v>-0.16904220320967264</v>
      </c>
      <c r="M154" s="93">
        <f t="shared" ca="1" si="28"/>
        <v>1.5451342811152917</v>
      </c>
      <c r="N154" s="101">
        <f t="shared" ca="1" si="24"/>
        <v>0.33112129339413632</v>
      </c>
      <c r="O154" s="46">
        <f t="shared" ca="1" si="29"/>
        <v>0.87493934902520731</v>
      </c>
      <c r="P154" s="46">
        <f t="shared" ca="1" si="30"/>
        <v>0.59761133035270464</v>
      </c>
      <c r="Q154" s="47">
        <f t="shared" ca="1" si="25"/>
        <v>1.4295953863702127</v>
      </c>
      <c r="R154" s="47">
        <f t="shared" ca="1" si="26"/>
        <v>0.20296259636706895</v>
      </c>
      <c r="S154" s="97">
        <f t="shared" ca="1" si="31"/>
        <v>0.53895097269613812</v>
      </c>
      <c r="V154">
        <v>137</v>
      </c>
      <c r="W154" s="46">
        <v>0.20629912908317399</v>
      </c>
    </row>
    <row r="155" spans="1:23">
      <c r="A155" s="3">
        <v>44946</v>
      </c>
      <c r="B155" s="68">
        <v>2.7166895890724518E-3</v>
      </c>
      <c r="C155" s="68">
        <v>-6.5173079067789574E-3</v>
      </c>
      <c r="J155">
        <v>138</v>
      </c>
      <c r="K155" s="93">
        <f t="shared" ca="1" si="27"/>
        <v>0.54515523481705086</v>
      </c>
      <c r="L155" s="93">
        <f t="shared" ca="1" si="27"/>
        <v>0.34778470473643913</v>
      </c>
      <c r="M155" s="93">
        <f t="shared" ca="1" si="28"/>
        <v>0.54515523481705086</v>
      </c>
      <c r="N155" s="101">
        <f t="shared" ca="1" si="24"/>
        <v>0.50310042614501416</v>
      </c>
      <c r="O155" s="46">
        <f t="shared" ca="1" si="29"/>
        <v>0.51597739858069791</v>
      </c>
      <c r="P155" s="46">
        <f t="shared" ca="1" si="30"/>
        <v>0.41813035513044994</v>
      </c>
      <c r="Q155" s="47">
        <f t="shared" ca="1" si="25"/>
        <v>0.71167148548119397</v>
      </c>
      <c r="R155" s="47">
        <f t="shared" ca="1" si="26"/>
        <v>0.23077033051652326</v>
      </c>
      <c r="S155" s="97">
        <f t="shared" ca="1" si="31"/>
        <v>0.3733738645486106</v>
      </c>
      <c r="V155">
        <v>138</v>
      </c>
      <c r="W155" s="46">
        <v>0.40154781982916499</v>
      </c>
    </row>
    <row r="156" spans="1:23">
      <c r="A156" s="3">
        <v>44939</v>
      </c>
      <c r="B156" s="68">
        <v>2.7404240360596965E-2</v>
      </c>
      <c r="C156" s="68">
        <v>2.6965637657829333E-2</v>
      </c>
      <c r="J156">
        <v>139</v>
      </c>
      <c r="K156" s="93">
        <f t="shared" ca="1" si="27"/>
        <v>1.596229900234269</v>
      </c>
      <c r="L156" s="93">
        <f t="shared" ca="1" si="27"/>
        <v>-0.92336011141311636</v>
      </c>
      <c r="M156" s="93">
        <f t="shared" ca="1" si="28"/>
        <v>1.596229900234269</v>
      </c>
      <c r="N156" s="101">
        <f t="shared" ca="1" si="24"/>
        <v>-0.36778528077893591</v>
      </c>
      <c r="O156" s="46">
        <f t="shared" ca="1" si="29"/>
        <v>0.89328111645124952</v>
      </c>
      <c r="P156" s="46">
        <f t="shared" ca="1" si="30"/>
        <v>0.60678221406572574</v>
      </c>
      <c r="Q156" s="47">
        <f t="shared" ca="1" si="25"/>
        <v>1.4662789212222971</v>
      </c>
      <c r="R156" s="47">
        <f t="shared" ca="1" si="26"/>
        <v>8.9954652327349643E-2</v>
      </c>
      <c r="S156" s="97">
        <f t="shared" ca="1" si="31"/>
        <v>0.4916178843892996</v>
      </c>
      <c r="V156">
        <v>139</v>
      </c>
      <c r="W156" s="46">
        <v>0.35804033954183301</v>
      </c>
    </row>
    <row r="157" spans="1:23">
      <c r="A157" s="3">
        <v>44932</v>
      </c>
      <c r="B157" s="68">
        <v>1.9491980760975025E-3</v>
      </c>
      <c r="C157" s="68">
        <v>1.4664858348324206E-2</v>
      </c>
      <c r="J157">
        <v>140</v>
      </c>
      <c r="K157" s="93">
        <f t="shared" ca="1" si="27"/>
        <v>0.55970027832089941</v>
      </c>
      <c r="L157" s="93">
        <f t="shared" ca="1" si="27"/>
        <v>1.3588691782359066</v>
      </c>
      <c r="M157" s="93">
        <f t="shared" ca="1" si="28"/>
        <v>0.55970027832089941</v>
      </c>
      <c r="N157" s="101">
        <f t="shared" ca="1" si="24"/>
        <v>1.4663182674343596</v>
      </c>
      <c r="O157" s="46">
        <f t="shared" ca="1" si="29"/>
        <v>0.52119862517016446</v>
      </c>
      <c r="P157" s="46">
        <f t="shared" ca="1" si="30"/>
        <v>0.42074096842518321</v>
      </c>
      <c r="Q157" s="47">
        <f t="shared" ca="1" si="25"/>
        <v>0.72211393866012696</v>
      </c>
      <c r="R157" s="47">
        <f t="shared" ca="1" si="26"/>
        <v>0.38651542138975692</v>
      </c>
      <c r="S157" s="97">
        <f t="shared" ca="1" si="31"/>
        <v>0.45385702327996069</v>
      </c>
      <c r="V157">
        <v>140</v>
      </c>
      <c r="W157" s="46">
        <v>0.42628898595679898</v>
      </c>
    </row>
    <row r="158" spans="1:23">
      <c r="A158" s="3">
        <v>44925</v>
      </c>
      <c r="B158" s="68">
        <v>8.1161066881922928E-3</v>
      </c>
      <c r="C158" s="68">
        <v>-1.1882179700399842E-3</v>
      </c>
      <c r="J158">
        <v>141</v>
      </c>
      <c r="K158" s="93">
        <f t="shared" ca="1" si="27"/>
        <v>-0.71850608739642197</v>
      </c>
      <c r="L158" s="93">
        <f t="shared" ca="1" si="27"/>
        <v>-5.4112834631050891E-2</v>
      </c>
      <c r="M158" s="93">
        <f t="shared" ca="1" si="28"/>
        <v>-0.71850608739642197</v>
      </c>
      <c r="N158" s="101">
        <f t="shared" ca="1" si="24"/>
        <v>-0.27980452326345634</v>
      </c>
      <c r="O158" s="46">
        <f t="shared" ca="1" si="29"/>
        <v>6.2361560726682586E-2</v>
      </c>
      <c r="P158" s="46">
        <f t="shared" ca="1" si="30"/>
        <v>0.19132243620344228</v>
      </c>
      <c r="Q158" s="47">
        <f t="shared" ca="1" si="25"/>
        <v>-0.19556019022683679</v>
      </c>
      <c r="R158" s="47">
        <f t="shared" ca="1" si="26"/>
        <v>0.10418048005496139</v>
      </c>
      <c r="S158" s="97">
        <f t="shared" ca="1" si="31"/>
        <v>8.3271020390821987E-2</v>
      </c>
      <c r="V158">
        <v>141</v>
      </c>
      <c r="W158" s="46">
        <v>0.38361845848655701</v>
      </c>
    </row>
    <row r="159" spans="1:23">
      <c r="A159" s="3">
        <v>44918</v>
      </c>
      <c r="B159" s="68">
        <v>6.646378076536541E-2</v>
      </c>
      <c r="C159" s="68">
        <v>-1.7687204917247179E-3</v>
      </c>
      <c r="J159">
        <v>142</v>
      </c>
      <c r="K159" s="93">
        <f t="shared" ca="1" si="27"/>
        <v>1.3734998116230679</v>
      </c>
      <c r="L159" s="93">
        <f t="shared" ca="1" si="27"/>
        <v>-0.11220136022664255</v>
      </c>
      <c r="M159" s="93">
        <f t="shared" ca="1" si="28"/>
        <v>1.3734998116230679</v>
      </c>
      <c r="N159" s="101">
        <f t="shared" ca="1" si="24"/>
        <v>0.3304275293474066</v>
      </c>
      <c r="O159" s="46">
        <f t="shared" ca="1" si="29"/>
        <v>0.81332781410304233</v>
      </c>
      <c r="P159" s="46">
        <f t="shared" ca="1" si="30"/>
        <v>0.56680556289162221</v>
      </c>
      <c r="Q159" s="47">
        <f t="shared" ca="1" si="25"/>
        <v>1.3063723165258827</v>
      </c>
      <c r="R159" s="47">
        <f t="shared" ca="1" si="26"/>
        <v>0.20285041993109484</v>
      </c>
      <c r="S159" s="97">
        <f t="shared" ca="1" si="31"/>
        <v>0.5080891170170686</v>
      </c>
      <c r="V159">
        <v>142</v>
      </c>
      <c r="W159" s="46">
        <v>-8.4164659431048006E-2</v>
      </c>
    </row>
    <row r="160" spans="1:23">
      <c r="A160" s="3">
        <v>44911</v>
      </c>
      <c r="B160" s="68">
        <v>3.8175337956263267E-3</v>
      </c>
      <c r="C160" s="68">
        <v>-2.058093338026179E-2</v>
      </c>
      <c r="J160">
        <v>143</v>
      </c>
      <c r="K160" s="93">
        <f t="shared" ca="1" si="27"/>
        <v>1.3019191452318617</v>
      </c>
      <c r="L160" s="93">
        <f t="shared" ca="1" si="27"/>
        <v>1.7461285489984688E-2</v>
      </c>
      <c r="M160" s="93">
        <f t="shared" ca="1" si="28"/>
        <v>1.3019191452318617</v>
      </c>
      <c r="N160" s="101">
        <f t="shared" ca="1" si="24"/>
        <v>0.43059424616069736</v>
      </c>
      <c r="O160" s="46">
        <f t="shared" ca="1" si="29"/>
        <v>0.78763254007002859</v>
      </c>
      <c r="P160" s="46">
        <f t="shared" ca="1" si="30"/>
        <v>0.55395792587511528</v>
      </c>
      <c r="Q160" s="47">
        <f t="shared" ca="1" si="25"/>
        <v>1.2549817684598552</v>
      </c>
      <c r="R160" s="47">
        <f t="shared" ca="1" si="26"/>
        <v>0.21904662575684755</v>
      </c>
      <c r="S160" s="97">
        <f t="shared" ca="1" si="31"/>
        <v>0.50333958291343806</v>
      </c>
      <c r="V160">
        <v>143</v>
      </c>
      <c r="W160" s="46">
        <v>-0.41413562674084298</v>
      </c>
    </row>
    <row r="161" spans="1:23">
      <c r="A161" s="3">
        <v>44904</v>
      </c>
      <c r="B161" s="68">
        <v>-9.9525337982535267E-2</v>
      </c>
      <c r="C161" s="68">
        <v>-3.3550552939298761E-2</v>
      </c>
      <c r="J161">
        <v>144</v>
      </c>
      <c r="K161" s="93">
        <f t="shared" ca="1" si="27"/>
        <v>0.78742575195201592</v>
      </c>
      <c r="L161" s="93">
        <f t="shared" ca="1" si="27"/>
        <v>0.18692038728721985</v>
      </c>
      <c r="M161" s="93">
        <f t="shared" ca="1" si="28"/>
        <v>0.78742575195201592</v>
      </c>
      <c r="N161" s="101">
        <f t="shared" ca="1" si="24"/>
        <v>0.42763513064669367</v>
      </c>
      <c r="O161" s="46">
        <f t="shared" ca="1" si="29"/>
        <v>0.60294511824232544</v>
      </c>
      <c r="P161" s="46">
        <f t="shared" ca="1" si="30"/>
        <v>0.4616142149612637</v>
      </c>
      <c r="Q161" s="47">
        <f t="shared" ca="1" si="25"/>
        <v>0.88560692480444891</v>
      </c>
      <c r="R161" s="47">
        <f t="shared" ca="1" si="26"/>
        <v>0.21856815900210391</v>
      </c>
      <c r="S161" s="97">
        <f t="shared" ca="1" si="31"/>
        <v>0.41075663862221468</v>
      </c>
      <c r="V161">
        <v>144</v>
      </c>
      <c r="W161" s="46">
        <v>1.1465936507360499</v>
      </c>
    </row>
    <row r="162" spans="1:23">
      <c r="A162" s="3">
        <v>44897</v>
      </c>
      <c r="B162" s="68">
        <v>-3.6511269434768345E-2</v>
      </c>
      <c r="C162" s="68">
        <v>1.1749017033880316E-2</v>
      </c>
      <c r="J162">
        <v>145</v>
      </c>
      <c r="K162" s="93">
        <f t="shared" ca="1" si="27"/>
        <v>-0.37361811649630067</v>
      </c>
      <c r="L162" s="93">
        <f t="shared" ca="1" si="27"/>
        <v>-5.6217077967871308E-2</v>
      </c>
      <c r="M162" s="93">
        <f t="shared" ca="1" si="28"/>
        <v>-0.37361811649630067</v>
      </c>
      <c r="N162" s="101">
        <f t="shared" ca="1" si="24"/>
        <v>-0.1721174091628927</v>
      </c>
      <c r="O162" s="46">
        <f t="shared" ca="1" si="29"/>
        <v>0.18616581360323059</v>
      </c>
      <c r="P162" s="46">
        <f t="shared" ca="1" si="30"/>
        <v>0.25322456264171628</v>
      </c>
      <c r="Q162" s="47">
        <f t="shared" ca="1" si="25"/>
        <v>5.2048315526259215E-2</v>
      </c>
      <c r="R162" s="47">
        <f t="shared" ca="1" si="26"/>
        <v>0.12159267764156156</v>
      </c>
      <c r="S162" s="97">
        <f t="shared" ca="1" si="31"/>
        <v>0.15387924562239608</v>
      </c>
      <c r="V162">
        <v>145</v>
      </c>
      <c r="W162" s="46">
        <v>-0.33682146898121901</v>
      </c>
    </row>
    <row r="163" spans="1:23">
      <c r="A163" s="3">
        <v>44890</v>
      </c>
      <c r="B163" s="68">
        <v>-1.3842424967832723E-2</v>
      </c>
      <c r="C163" s="68">
        <v>1.5483838125715632E-2</v>
      </c>
      <c r="J163">
        <v>146</v>
      </c>
      <c r="K163" s="93">
        <f t="shared" ca="1" si="27"/>
        <v>0.58734418258831822</v>
      </c>
      <c r="L163" s="93">
        <f t="shared" ca="1" si="27"/>
        <v>-2.0063280289131074</v>
      </c>
      <c r="M163" s="93">
        <f t="shared" ca="1" si="28"/>
        <v>0.58734418258831822</v>
      </c>
      <c r="N163" s="101">
        <f t="shared" ca="1" si="24"/>
        <v>-1.7153772478722225</v>
      </c>
      <c r="O163" s="46">
        <f t="shared" ca="1" si="29"/>
        <v>0.5311219428941385</v>
      </c>
      <c r="P163" s="46">
        <f t="shared" ca="1" si="30"/>
        <v>0.42570262728717023</v>
      </c>
      <c r="Q163" s="47">
        <f t="shared" ca="1" si="25"/>
        <v>0.74196057410807503</v>
      </c>
      <c r="R163" s="47">
        <f t="shared" ca="1" si="26"/>
        <v>-0.12794084792007215</v>
      </c>
      <c r="S163" s="97">
        <f t="shared" ca="1" si="31"/>
        <v>0.20159054748703317</v>
      </c>
      <c r="V163">
        <v>146</v>
      </c>
      <c r="W163" s="46">
        <v>0.14202650111376</v>
      </c>
    </row>
    <row r="164" spans="1:23">
      <c r="A164" s="3">
        <v>44883</v>
      </c>
      <c r="B164" s="68">
        <v>-3.6418172591508924E-2</v>
      </c>
      <c r="C164" s="68">
        <v>-6.3747255216443088E-3</v>
      </c>
      <c r="J164">
        <v>147</v>
      </c>
      <c r="K164" s="93">
        <f t="shared" ca="1" si="27"/>
        <v>0.91058663641810533</v>
      </c>
      <c r="L164" s="93">
        <f t="shared" ca="1" si="27"/>
        <v>0.73202184582737173</v>
      </c>
      <c r="M164" s="93">
        <f t="shared" ca="1" si="28"/>
        <v>0.91058663641810533</v>
      </c>
      <c r="N164" s="101">
        <f t="shared" ca="1" si="24"/>
        <v>0.98360458354708125</v>
      </c>
      <c r="O164" s="46">
        <f t="shared" ca="1" si="29"/>
        <v>0.64715611593280387</v>
      </c>
      <c r="P164" s="46">
        <f t="shared" ca="1" si="30"/>
        <v>0.48371971380650292</v>
      </c>
      <c r="Q164" s="47">
        <f t="shared" ca="1" si="25"/>
        <v>0.97402892018540566</v>
      </c>
      <c r="R164" s="47">
        <f t="shared" ca="1" si="26"/>
        <v>0.3084642440339237</v>
      </c>
      <c r="S164" s="97">
        <f t="shared" ca="1" si="31"/>
        <v>0.47781017998336378</v>
      </c>
      <c r="V164">
        <v>147</v>
      </c>
      <c r="W164" s="46">
        <v>0.71748788175136602</v>
      </c>
    </row>
    <row r="165" spans="1:23">
      <c r="A165" s="3">
        <v>44876</v>
      </c>
      <c r="B165" s="68">
        <v>1.2394212831372986E-2</v>
      </c>
      <c r="C165" s="68">
        <v>5.9213720860015417E-2</v>
      </c>
      <c r="J165">
        <v>148</v>
      </c>
      <c r="K165" s="93">
        <f t="shared" ca="1" si="27"/>
        <v>0.41947461904378774</v>
      </c>
      <c r="L165" s="93">
        <f t="shared" ca="1" si="27"/>
        <v>-0.50113236823838936</v>
      </c>
      <c r="M165" s="93">
        <f t="shared" ca="1" si="28"/>
        <v>0.41947461904378774</v>
      </c>
      <c r="N165" s="101">
        <f t="shared" ca="1" si="24"/>
        <v>-0.34171283419058496</v>
      </c>
      <c r="O165" s="46">
        <f t="shared" ca="1" si="29"/>
        <v>0.47086189427283853</v>
      </c>
      <c r="P165" s="46">
        <f t="shared" ca="1" si="30"/>
        <v>0.39557260297652025</v>
      </c>
      <c r="Q165" s="47">
        <f t="shared" ca="1" si="25"/>
        <v>0.6214404768654751</v>
      </c>
      <c r="R165" s="47">
        <f t="shared" ca="1" si="26"/>
        <v>9.4170371128565716E-2</v>
      </c>
      <c r="S165" s="97">
        <f t="shared" ca="1" si="31"/>
        <v>0.28251613270070214</v>
      </c>
      <c r="V165">
        <v>148</v>
      </c>
      <c r="W165" s="46">
        <v>-0.39488850117830199</v>
      </c>
    </row>
    <row r="166" spans="1:23">
      <c r="A166" s="3">
        <v>44869</v>
      </c>
      <c r="B166" s="68">
        <v>4.0496997122475564E-2</v>
      </c>
      <c r="C166" s="68">
        <v>-3.3189338520817957E-2</v>
      </c>
      <c r="J166">
        <v>149</v>
      </c>
      <c r="K166" s="93">
        <f t="shared" ca="1" si="27"/>
        <v>-0.70797545830216357</v>
      </c>
      <c r="L166" s="93">
        <f t="shared" ca="1" si="27"/>
        <v>-1.1334002249525688</v>
      </c>
      <c r="M166" s="93">
        <f t="shared" ca="1" si="28"/>
        <v>-0.70797545830216357</v>
      </c>
      <c r="N166" s="101">
        <f t="shared" ca="1" si="24"/>
        <v>-1.2997097769524755</v>
      </c>
      <c r="O166" s="46">
        <f t="shared" ca="1" si="29"/>
        <v>6.6141735094411569E-2</v>
      </c>
      <c r="P166" s="46">
        <f t="shared" ca="1" si="30"/>
        <v>0.19321252338730677</v>
      </c>
      <c r="Q166" s="47">
        <f t="shared" ca="1" si="25"/>
        <v>-0.18799984149137883</v>
      </c>
      <c r="R166" s="47">
        <f t="shared" ca="1" si="26"/>
        <v>-6.0730539663337718E-2</v>
      </c>
      <c r="S166" s="97">
        <f t="shared" ca="1" si="31"/>
        <v>2.7055977155369254E-3</v>
      </c>
      <c r="V166">
        <v>149</v>
      </c>
      <c r="W166" s="46">
        <v>0.29412468961458299</v>
      </c>
    </row>
    <row r="167" spans="1:23">
      <c r="A167" s="3">
        <v>44862</v>
      </c>
      <c r="B167" s="68">
        <v>2.1527753707448749E-2</v>
      </c>
      <c r="C167" s="68">
        <v>3.9618267684388364E-2</v>
      </c>
      <c r="J167">
        <v>150</v>
      </c>
      <c r="K167" s="93">
        <f t="shared" ca="1" si="27"/>
        <v>0.98820101450478115</v>
      </c>
      <c r="L167" s="93">
        <f t="shared" ca="1" si="27"/>
        <v>0.5948666878954425</v>
      </c>
      <c r="M167" s="93">
        <f t="shared" ca="1" si="28"/>
        <v>0.98820101450478115</v>
      </c>
      <c r="N167" s="101">
        <f t="shared" ca="1" si="24"/>
        <v>0.87825319754236797</v>
      </c>
      <c r="O167" s="46">
        <f t="shared" ca="1" si="29"/>
        <v>0.67501730826844941</v>
      </c>
      <c r="P167" s="46">
        <f t="shared" ca="1" si="30"/>
        <v>0.49765030997432569</v>
      </c>
      <c r="Q167" s="47">
        <f t="shared" ca="1" si="25"/>
        <v>1.0297513048566969</v>
      </c>
      <c r="R167" s="47">
        <f t="shared" ca="1" si="26"/>
        <v>0.29142971613838364</v>
      </c>
      <c r="S167" s="97">
        <f t="shared" ca="1" si="31"/>
        <v>0.48322351220341653</v>
      </c>
      <c r="V167">
        <v>150</v>
      </c>
      <c r="W167" s="46">
        <v>0.39002021333092701</v>
      </c>
    </row>
    <row r="168" spans="1:23">
      <c r="A168" s="3">
        <v>44855</v>
      </c>
      <c r="B168" s="68">
        <v>5.5357769676321888E-2</v>
      </c>
      <c r="C168" s="68">
        <v>4.7467541424265791E-2</v>
      </c>
      <c r="J168">
        <v>151</v>
      </c>
      <c r="K168" s="93">
        <f t="shared" ca="1" si="27"/>
        <v>0.33318659479548884</v>
      </c>
      <c r="L168" s="93">
        <f t="shared" ca="1" si="27"/>
        <v>-1.6348155586881514</v>
      </c>
      <c r="M168" s="93">
        <f t="shared" ca="1" si="28"/>
        <v>0.33318659479548884</v>
      </c>
      <c r="N168" s="101">
        <f t="shared" ca="1" si="24"/>
        <v>-1.4439803352447715</v>
      </c>
      <c r="O168" s="46">
        <f t="shared" ca="1" si="29"/>
        <v>0.43988712775264627</v>
      </c>
      <c r="P168" s="46">
        <f t="shared" ca="1" si="30"/>
        <v>0.38008521971642412</v>
      </c>
      <c r="Q168" s="47">
        <f t="shared" ca="1" si="25"/>
        <v>0.55949094382509057</v>
      </c>
      <c r="R168" s="47">
        <f t="shared" ca="1" si="26"/>
        <v>-8.4058005422784882E-2</v>
      </c>
      <c r="S168" s="97">
        <f t="shared" ca="1" si="31"/>
        <v>0.17791456116493071</v>
      </c>
      <c r="V168">
        <v>151</v>
      </c>
      <c r="W168" s="46">
        <v>-0.29061761995491098</v>
      </c>
    </row>
    <row r="169" spans="1:23">
      <c r="A169" s="3">
        <v>44848</v>
      </c>
      <c r="B169" s="68">
        <v>-4.6409602032866371E-3</v>
      </c>
      <c r="C169" s="68">
        <v>-1.5402970514753922E-2</v>
      </c>
      <c r="J169">
        <v>152</v>
      </c>
      <c r="K169" s="93">
        <f t="shared" ca="1" si="27"/>
        <v>1.5691071639994381</v>
      </c>
      <c r="L169" s="93">
        <f t="shared" ca="1" si="27"/>
        <v>1.8066940523111881</v>
      </c>
      <c r="M169" s="93">
        <f t="shared" ca="1" si="28"/>
        <v>1.5691071639994381</v>
      </c>
      <c r="N169" s="101">
        <f t="shared" ca="1" si="24"/>
        <v>2.2119075360916991</v>
      </c>
      <c r="O169" s="46">
        <f t="shared" ca="1" si="29"/>
        <v>0.88354488214085269</v>
      </c>
      <c r="P169" s="46">
        <f t="shared" ca="1" si="30"/>
        <v>0.60191409691052733</v>
      </c>
      <c r="Q169" s="47">
        <f t="shared" ca="1" si="25"/>
        <v>1.4468064526015034</v>
      </c>
      <c r="R169" s="47">
        <f t="shared" ca="1" si="26"/>
        <v>0.50707160652613958</v>
      </c>
      <c r="S169" s="97">
        <f t="shared" ca="1" si="31"/>
        <v>0.69530824433349614</v>
      </c>
      <c r="V169">
        <v>152</v>
      </c>
      <c r="W169" s="46">
        <v>0.48031070889164001</v>
      </c>
    </row>
    <row r="170" spans="1:23">
      <c r="A170" s="3">
        <v>44841</v>
      </c>
      <c r="B170" s="68">
        <v>0.15800277543867258</v>
      </c>
      <c r="C170" s="68">
        <v>1.5412228886733992E-2</v>
      </c>
      <c r="J170">
        <v>153</v>
      </c>
      <c r="K170" s="93">
        <f t="shared" ca="1" si="27"/>
        <v>0.59862018207182766</v>
      </c>
      <c r="L170" s="93">
        <f t="shared" ca="1" si="27"/>
        <v>-0.66290353145884906</v>
      </c>
      <c r="M170" s="93">
        <f t="shared" ca="1" si="28"/>
        <v>0.59862018207182766</v>
      </c>
      <c r="N170" s="101">
        <f t="shared" ca="1" si="24"/>
        <v>-0.43811304644615123</v>
      </c>
      <c r="O170" s="46">
        <f t="shared" ca="1" si="29"/>
        <v>0.5351696824770783</v>
      </c>
      <c r="P170" s="46">
        <f t="shared" ca="1" si="30"/>
        <v>0.42772649707864013</v>
      </c>
      <c r="Q170" s="47">
        <f t="shared" ca="1" si="25"/>
        <v>0.75005605327395464</v>
      </c>
      <c r="R170" s="47">
        <f t="shared" ca="1" si="26"/>
        <v>7.8583180802185432E-2</v>
      </c>
      <c r="S170" s="97">
        <f t="shared" ca="1" si="31"/>
        <v>0.30687643163963185</v>
      </c>
      <c r="V170">
        <v>153</v>
      </c>
      <c r="W170" s="46">
        <v>0.24550292743635899</v>
      </c>
    </row>
    <row r="171" spans="1:23">
      <c r="A171" s="3">
        <v>44834</v>
      </c>
      <c r="B171" s="68">
        <v>3.2027099048343777E-2</v>
      </c>
      <c r="C171" s="68">
        <v>-2.8923520146834525E-2</v>
      </c>
      <c r="J171">
        <v>154</v>
      </c>
      <c r="K171" s="93">
        <f t="shared" ca="1" si="27"/>
        <v>-0.9067900961757801</v>
      </c>
      <c r="L171" s="93">
        <f t="shared" ca="1" si="27"/>
        <v>0.28022081739470889</v>
      </c>
      <c r="M171" s="93">
        <f t="shared" ca="1" si="28"/>
        <v>-0.9067900961757801</v>
      </c>
      <c r="N171" s="101">
        <f t="shared" ca="1" si="24"/>
        <v>-2.2706947218006646E-2</v>
      </c>
      <c r="O171" s="46">
        <f t="shared" ca="1" si="29"/>
        <v>-5.2266505254879858E-3</v>
      </c>
      <c r="P171" s="46">
        <f t="shared" ca="1" si="30"/>
        <v>0.15752833057735699</v>
      </c>
      <c r="Q171" s="47">
        <f t="shared" ca="1" si="25"/>
        <v>-0.33073661273117794</v>
      </c>
      <c r="R171" s="47">
        <f t="shared" ca="1" si="26"/>
        <v>0.14575122721936984</v>
      </c>
      <c r="S171" s="97">
        <f t="shared" ca="1" si="31"/>
        <v>7.0262288346940927E-2</v>
      </c>
      <c r="V171">
        <v>154</v>
      </c>
      <c r="W171" s="46">
        <v>0.34140729147533899</v>
      </c>
    </row>
    <row r="172" spans="1:23">
      <c r="A172" s="3">
        <v>44827</v>
      </c>
      <c r="B172" s="68">
        <v>-0.11084593051129243</v>
      </c>
      <c r="C172" s="68">
        <v>-4.6392255316787367E-2</v>
      </c>
      <c r="J172">
        <v>155</v>
      </c>
      <c r="K172" s="93">
        <f t="shared" ca="1" si="27"/>
        <v>0.68852772412203944</v>
      </c>
      <c r="L172" s="93">
        <f t="shared" ca="1" si="27"/>
        <v>1.3144557277906144</v>
      </c>
      <c r="M172" s="93">
        <f t="shared" ca="1" si="28"/>
        <v>0.68852772412203944</v>
      </c>
      <c r="N172" s="101">
        <f t="shared" ca="1" si="24"/>
        <v>1.465180639568779</v>
      </c>
      <c r="O172" s="46">
        <f t="shared" ca="1" si="29"/>
        <v>0.56744374539218301</v>
      </c>
      <c r="P172" s="46">
        <f t="shared" ca="1" si="30"/>
        <v>0.44386352853619249</v>
      </c>
      <c r="Q172" s="47">
        <f t="shared" ca="1" si="25"/>
        <v>0.81460417910416394</v>
      </c>
      <c r="R172" s="47">
        <f t="shared" ca="1" si="26"/>
        <v>0.38633147550782893</v>
      </c>
      <c r="S172" s="97">
        <f t="shared" ca="1" si="31"/>
        <v>0.47688761045000594</v>
      </c>
      <c r="V172">
        <v>155</v>
      </c>
      <c r="W172" s="46">
        <v>0.97328977084691604</v>
      </c>
    </row>
    <row r="173" spans="1:23">
      <c r="A173" s="3">
        <v>44820</v>
      </c>
      <c r="B173" s="68">
        <v>1.0359940005666646E-2</v>
      </c>
      <c r="C173" s="68">
        <v>-4.7425081252051915E-2</v>
      </c>
      <c r="J173">
        <v>156</v>
      </c>
      <c r="K173" s="93">
        <f t="shared" ca="1" si="27"/>
        <v>-1.0337694728786027</v>
      </c>
      <c r="L173" s="93">
        <f t="shared" ca="1" si="27"/>
        <v>-1.0229106542819602</v>
      </c>
      <c r="M173" s="93">
        <f t="shared" ca="1" si="28"/>
        <v>-1.0337694728786027</v>
      </c>
      <c r="N173" s="101">
        <f t="shared" ca="1" si="24"/>
        <v>-1.2985662779047256</v>
      </c>
      <c r="O173" s="46">
        <f t="shared" ca="1" si="29"/>
        <v>-5.080837035872432E-2</v>
      </c>
      <c r="P173" s="46">
        <f t="shared" ca="1" si="30"/>
        <v>0.13473747066073882</v>
      </c>
      <c r="Q173" s="47">
        <f t="shared" ca="1" si="25"/>
        <v>-0.4219000523976506</v>
      </c>
      <c r="R173" s="47">
        <f t="shared" ca="1" si="26"/>
        <v>-6.0545644455347325E-2</v>
      </c>
      <c r="S173" s="97">
        <f t="shared" ca="1" si="31"/>
        <v>-5.5677007407035822E-2</v>
      </c>
      <c r="V173">
        <v>156</v>
      </c>
      <c r="W173" s="46">
        <v>-0.41937342926816501</v>
      </c>
    </row>
    <row r="174" spans="1:23">
      <c r="A174" s="3">
        <v>44813</v>
      </c>
      <c r="B174" s="68">
        <v>1.5508769763899366E-2</v>
      </c>
      <c r="C174" s="68">
        <v>3.6674188663156304E-2</v>
      </c>
      <c r="J174">
        <v>157</v>
      </c>
      <c r="K174" s="93">
        <f t="shared" ca="1" si="27"/>
        <v>0.3085784562841038</v>
      </c>
      <c r="L174" s="93">
        <f t="shared" ca="1" si="27"/>
        <v>-0.70440028127339271</v>
      </c>
      <c r="M174" s="93">
        <f t="shared" ca="1" si="28"/>
        <v>0.3085784562841038</v>
      </c>
      <c r="N174" s="101">
        <f t="shared" ca="1" si="24"/>
        <v>-0.56969519279599679</v>
      </c>
      <c r="O174" s="46">
        <f t="shared" ca="1" si="29"/>
        <v>0.43105355725978928</v>
      </c>
      <c r="P174" s="46">
        <f t="shared" ca="1" si="30"/>
        <v>0.37566843446999565</v>
      </c>
      <c r="Q174" s="47">
        <f t="shared" ca="1" si="25"/>
        <v>0.54182380283937659</v>
      </c>
      <c r="R174" s="47">
        <f t="shared" ca="1" si="26"/>
        <v>5.7307335959942973E-2</v>
      </c>
      <c r="S174" s="97">
        <f t="shared" ca="1" si="31"/>
        <v>0.24418044660986613</v>
      </c>
      <c r="V174">
        <v>157</v>
      </c>
      <c r="W174" s="46">
        <v>0.314523996185537</v>
      </c>
    </row>
    <row r="175" spans="1:23">
      <c r="A175" s="3">
        <v>44806</v>
      </c>
      <c r="B175" s="68">
        <v>-1.6589292965418112E-2</v>
      </c>
      <c r="C175" s="68">
        <v>-3.2481344873652396E-2</v>
      </c>
      <c r="J175">
        <v>158</v>
      </c>
      <c r="K175" s="93">
        <f t="shared" ca="1" si="27"/>
        <v>0.41433283967463325</v>
      </c>
      <c r="L175" s="93">
        <f t="shared" ca="1" si="27"/>
        <v>5.0000635839243197E-2</v>
      </c>
      <c r="M175" s="93">
        <f t="shared" ca="1" si="28"/>
        <v>0.41433283967463325</v>
      </c>
      <c r="N175" s="101">
        <f t="shared" ca="1" si="24"/>
        <v>0.17917190023978435</v>
      </c>
      <c r="O175" s="46">
        <f t="shared" ca="1" si="29"/>
        <v>0.46901615244660771</v>
      </c>
      <c r="P175" s="46">
        <f t="shared" ca="1" si="30"/>
        <v>0.39464973206340481</v>
      </c>
      <c r="Q175" s="47">
        <f t="shared" ca="1" si="25"/>
        <v>0.61774899321301346</v>
      </c>
      <c r="R175" s="47">
        <f t="shared" ca="1" si="26"/>
        <v>0.17839352068084699</v>
      </c>
      <c r="S175" s="97">
        <f t="shared" ca="1" si="31"/>
        <v>0.32370483656372734</v>
      </c>
      <c r="V175">
        <v>158</v>
      </c>
      <c r="W175" s="46">
        <v>-0.51735311381054505</v>
      </c>
    </row>
    <row r="176" spans="1:23">
      <c r="A176" s="3">
        <v>44799</v>
      </c>
      <c r="B176" s="68">
        <v>6.6387646539867173E-2</v>
      </c>
      <c r="C176" s="68">
        <v>-4.0269028458777889E-2</v>
      </c>
      <c r="J176">
        <v>159</v>
      </c>
      <c r="K176" s="93">
        <f t="shared" ca="1" si="27"/>
        <v>-0.55464320791528965</v>
      </c>
      <c r="L176" s="93">
        <f t="shared" ca="1" si="27"/>
        <v>0.36139960413485844</v>
      </c>
      <c r="M176" s="93">
        <f t="shared" ca="1" si="28"/>
        <v>-0.55464320791528965</v>
      </c>
      <c r="N176" s="101">
        <f t="shared" ca="1" si="24"/>
        <v>0.16624790612381835</v>
      </c>
      <c r="O176" s="46">
        <f t="shared" ca="1" si="29"/>
        <v>0.12118333208453738</v>
      </c>
      <c r="P176" s="46">
        <f t="shared" ca="1" si="30"/>
        <v>0.22073332188236966</v>
      </c>
      <c r="Q176" s="47">
        <f t="shared" ca="1" si="25"/>
        <v>-7.7916647511127202E-2</v>
      </c>
      <c r="R176" s="47">
        <f t="shared" ca="1" si="26"/>
        <v>0.17630380789547967</v>
      </c>
      <c r="S176" s="97">
        <f t="shared" ca="1" si="31"/>
        <v>0.14874356999000854</v>
      </c>
      <c r="V176">
        <v>159</v>
      </c>
      <c r="W176" s="46">
        <v>-0.13357861558065701</v>
      </c>
    </row>
    <row r="177" spans="1:23">
      <c r="A177" s="3">
        <v>44792</v>
      </c>
      <c r="B177" s="68">
        <v>2.7861911555421059E-2</v>
      </c>
      <c r="C177" s="68">
        <v>-1.1764342655660842E-2</v>
      </c>
      <c r="J177">
        <v>160</v>
      </c>
      <c r="K177" s="93">
        <f t="shared" ca="1" si="27"/>
        <v>1.3582401587284123</v>
      </c>
      <c r="L177" s="93">
        <f t="shared" ca="1" si="27"/>
        <v>0.3636564937655114</v>
      </c>
      <c r="M177" s="93">
        <f t="shared" ca="1" si="28"/>
        <v>1.3582401587284123</v>
      </c>
      <c r="N177" s="101">
        <f t="shared" ca="1" si="24"/>
        <v>0.7767274487321808</v>
      </c>
      <c r="O177" s="46">
        <f t="shared" ca="1" si="29"/>
        <v>0.80785006455774022</v>
      </c>
      <c r="P177" s="46">
        <f t="shared" ca="1" si="30"/>
        <v>0.56406668811897109</v>
      </c>
      <c r="Q177" s="47">
        <f t="shared" ca="1" si="25"/>
        <v>1.2954168174352785</v>
      </c>
      <c r="R177" s="47">
        <f t="shared" ca="1" si="26"/>
        <v>0.27501376504548253</v>
      </c>
      <c r="S177" s="97">
        <f t="shared" ca="1" si="31"/>
        <v>0.54143191480161135</v>
      </c>
      <c r="V177">
        <v>160</v>
      </c>
      <c r="W177" s="46">
        <v>0.36276279051297999</v>
      </c>
    </row>
    <row r="178" spans="1:23">
      <c r="A178" s="3">
        <v>44785</v>
      </c>
      <c r="B178" s="68">
        <v>0.10662363651601114</v>
      </c>
      <c r="C178" s="68">
        <v>3.2934740344742197E-2</v>
      </c>
      <c r="J178">
        <v>161</v>
      </c>
      <c r="K178" s="93">
        <f t="shared" ca="1" si="27"/>
        <v>1.1438038728365023</v>
      </c>
      <c r="L178" s="93">
        <f t="shared" ca="1" si="27"/>
        <v>-1.2235662857324809</v>
      </c>
      <c r="M178" s="93">
        <f t="shared" ca="1" si="28"/>
        <v>1.1438038728365023</v>
      </c>
      <c r="N178" s="101">
        <f t="shared" ca="1" si="24"/>
        <v>-0.7962873339059261</v>
      </c>
      <c r="O178" s="46">
        <f t="shared" ca="1" si="29"/>
        <v>0.73087398419407335</v>
      </c>
      <c r="P178" s="46">
        <f t="shared" ca="1" si="30"/>
        <v>0.5255786479371376</v>
      </c>
      <c r="Q178" s="47">
        <f t="shared" ca="1" si="25"/>
        <v>1.1414646567079447</v>
      </c>
      <c r="R178" s="47">
        <f t="shared" ca="1" si="26"/>
        <v>2.0669088519377321E-2</v>
      </c>
      <c r="S178" s="97">
        <f t="shared" ca="1" si="31"/>
        <v>0.37577153635672533</v>
      </c>
      <c r="V178">
        <v>161</v>
      </c>
      <c r="W178" s="46">
        <v>0.19274369242139</v>
      </c>
    </row>
    <row r="179" spans="1:23">
      <c r="A179" s="3">
        <v>44778</v>
      </c>
      <c r="B179" s="68">
        <v>-4.7008144539022356E-2</v>
      </c>
      <c r="C179" s="68">
        <v>3.7781877958282806E-3</v>
      </c>
      <c r="J179">
        <v>162</v>
      </c>
      <c r="K179" s="93">
        <f t="shared" ca="1" si="27"/>
        <v>-0.33169277067798647</v>
      </c>
      <c r="L179" s="93">
        <f t="shared" ca="1" si="27"/>
        <v>-1.0576207647172351</v>
      </c>
      <c r="M179" s="93">
        <f t="shared" ca="1" si="28"/>
        <v>-0.33169277067798647</v>
      </c>
      <c r="N179" s="101">
        <f t="shared" ca="1" si="24"/>
        <v>-1.1081982086463615</v>
      </c>
      <c r="O179" s="46">
        <f t="shared" ca="1" si="29"/>
        <v>0.20121573286275285</v>
      </c>
      <c r="P179" s="46">
        <f t="shared" ca="1" si="30"/>
        <v>0.26074952227147741</v>
      </c>
      <c r="Q179" s="47">
        <f t="shared" ca="1" si="25"/>
        <v>8.2148154045303762E-2</v>
      </c>
      <c r="R179" s="47">
        <f t="shared" ca="1" si="26"/>
        <v>-2.9764557379220791E-2</v>
      </c>
      <c r="S179" s="97">
        <f t="shared" ca="1" si="31"/>
        <v>8.5725587741766029E-2</v>
      </c>
      <c r="V179">
        <v>162</v>
      </c>
      <c r="W179" s="46">
        <v>-0.18784179513500601</v>
      </c>
    </row>
    <row r="180" spans="1:23">
      <c r="A180" s="3">
        <v>44771</v>
      </c>
      <c r="B180" s="68">
        <v>0.10552598653176837</v>
      </c>
      <c r="C180" s="68">
        <v>4.2753948325353841E-2</v>
      </c>
      <c r="J180">
        <v>163</v>
      </c>
      <c r="K180" s="93">
        <f t="shared" ca="1" si="27"/>
        <v>-1.4055983699403127</v>
      </c>
      <c r="L180" s="93">
        <f t="shared" ca="1" si="27"/>
        <v>-0.56156888860961496</v>
      </c>
      <c r="M180" s="93">
        <f t="shared" ca="1" si="28"/>
        <v>-1.4055983699403127</v>
      </c>
      <c r="N180" s="101">
        <f t="shared" ca="1" si="24"/>
        <v>-0.97942583659831617</v>
      </c>
      <c r="O180" s="46">
        <f t="shared" ca="1" si="29"/>
        <v>-0.18428359327963972</v>
      </c>
      <c r="P180" s="46">
        <f t="shared" ca="1" si="30"/>
        <v>6.7999859200281121E-2</v>
      </c>
      <c r="Q180" s="47">
        <f t="shared" ca="1" si="25"/>
        <v>-0.68885049823948141</v>
      </c>
      <c r="R180" s="47">
        <f t="shared" ca="1" si="26"/>
        <v>-8.9430319393072888E-3</v>
      </c>
      <c r="S180" s="97">
        <f t="shared" ca="1" si="31"/>
        <v>-9.6613312609473506E-2</v>
      </c>
      <c r="V180">
        <v>163</v>
      </c>
      <c r="W180" s="46">
        <v>5.9825150329948498E-3</v>
      </c>
    </row>
    <row r="181" spans="1:23">
      <c r="A181" s="3">
        <v>44764</v>
      </c>
      <c r="B181" s="68">
        <v>6.3216238189340412E-2</v>
      </c>
      <c r="C181" s="68">
        <v>2.5602285777604594E-2</v>
      </c>
      <c r="J181">
        <v>164</v>
      </c>
      <c r="K181" s="93">
        <f t="shared" ca="1" si="27"/>
        <v>-1.5041446527672749E-2</v>
      </c>
      <c r="L181" s="93">
        <f t="shared" ca="1" si="27"/>
        <v>0.19065719211206064</v>
      </c>
      <c r="M181" s="93">
        <f t="shared" ca="1" si="28"/>
        <v>-1.5041446527672749E-2</v>
      </c>
      <c r="N181" s="101">
        <f t="shared" ca="1" si="24"/>
        <v>0.17597536111761297</v>
      </c>
      <c r="O181" s="46">
        <f t="shared" ca="1" si="29"/>
        <v>0.31488389155928287</v>
      </c>
      <c r="P181" s="46">
        <f t="shared" ca="1" si="30"/>
        <v>0.31758360161974242</v>
      </c>
      <c r="Q181" s="47">
        <f t="shared" ca="1" si="25"/>
        <v>0.30948447143836377</v>
      </c>
      <c r="R181" s="47">
        <f t="shared" ca="1" si="26"/>
        <v>0.1778766643117872</v>
      </c>
      <c r="S181" s="97">
        <f t="shared" ca="1" si="31"/>
        <v>0.24638027793553502</v>
      </c>
      <c r="V181">
        <v>164</v>
      </c>
      <c r="W181" s="46">
        <v>-4.3054295663763897E-2</v>
      </c>
    </row>
    <row r="182" spans="1:23">
      <c r="A182" s="3">
        <v>44757</v>
      </c>
      <c r="B182" s="68">
        <v>-4.129072936767364E-2</v>
      </c>
      <c r="C182" s="68">
        <v>-9.1594491908414399E-3</v>
      </c>
      <c r="J182">
        <v>165</v>
      </c>
      <c r="K182" s="93">
        <f t="shared" ca="1" si="27"/>
        <v>0.44787238245836863</v>
      </c>
      <c r="L182" s="93">
        <f t="shared" ca="1" si="27"/>
        <v>-1.7779793646053434</v>
      </c>
      <c r="M182" s="93">
        <f t="shared" ca="1" si="28"/>
        <v>0.44787238245836863</v>
      </c>
      <c r="N182" s="101">
        <f t="shared" ca="1" si="24"/>
        <v>-1.5432388794968566</v>
      </c>
      <c r="O182" s="46">
        <f t="shared" ca="1" si="29"/>
        <v>0.48105582441697015</v>
      </c>
      <c r="P182" s="46">
        <f t="shared" ca="1" si="30"/>
        <v>0.40066956804858606</v>
      </c>
      <c r="Q182" s="47">
        <f t="shared" ca="1" si="25"/>
        <v>0.64182833715373833</v>
      </c>
      <c r="R182" s="47">
        <f t="shared" ca="1" si="26"/>
        <v>-0.10010736656604682</v>
      </c>
      <c r="S182" s="97">
        <f t="shared" ca="1" si="31"/>
        <v>0.19047422892546167</v>
      </c>
      <c r="V182">
        <v>165</v>
      </c>
      <c r="W182" s="46">
        <v>-6.4731791188417195E-2</v>
      </c>
    </row>
    <row r="183" spans="1:23">
      <c r="A183" s="3">
        <v>44750</v>
      </c>
      <c r="B183" s="68">
        <v>-4.96812636782481E-2</v>
      </c>
      <c r="C183" s="68">
        <v>1.9638650176568184E-2</v>
      </c>
      <c r="J183">
        <v>166</v>
      </c>
      <c r="K183" s="93">
        <f t="shared" ca="1" si="27"/>
        <v>-1.1305175400954988</v>
      </c>
      <c r="L183" s="93">
        <f t="shared" ca="1" si="27"/>
        <v>0.86724149535139639</v>
      </c>
      <c r="M183" s="93">
        <f t="shared" ca="1" si="28"/>
        <v>-1.1305175400954988</v>
      </c>
      <c r="N183" s="101">
        <f t="shared" ca="1" si="24"/>
        <v>0.46268714248517234</v>
      </c>
      <c r="O183" s="46">
        <f t="shared" ca="1" si="29"/>
        <v>-8.5537972982373423E-2</v>
      </c>
      <c r="P183" s="46">
        <f t="shared" ca="1" si="30"/>
        <v>0.11737266934891427</v>
      </c>
      <c r="Q183" s="47">
        <f t="shared" ca="1" si="25"/>
        <v>-0.49135925764494881</v>
      </c>
      <c r="R183" s="47">
        <f t="shared" ca="1" si="26"/>
        <v>0.22423580606495935</v>
      </c>
      <c r="S183" s="97">
        <f t="shared" ca="1" si="31"/>
        <v>6.9348916541292965E-2</v>
      </c>
      <c r="V183">
        <v>166</v>
      </c>
      <c r="W183" s="46">
        <v>0.36578778959585101</v>
      </c>
    </row>
    <row r="184" spans="1:23">
      <c r="A184" s="3">
        <v>44743</v>
      </c>
      <c r="B184" s="68">
        <v>8.5356205346018843E-3</v>
      </c>
      <c r="C184" s="68">
        <v>-2.1871688678691714E-2</v>
      </c>
      <c r="J184">
        <v>167</v>
      </c>
      <c r="K184" s="93">
        <f t="shared" ca="1" si="27"/>
        <v>0.56825313403356403</v>
      </c>
      <c r="L184" s="93">
        <f t="shared" ca="1" si="27"/>
        <v>1.5152917299442648</v>
      </c>
      <c r="M184" s="93">
        <f t="shared" ca="1" si="28"/>
        <v>0.56825313403356403</v>
      </c>
      <c r="N184" s="101">
        <f t="shared" ca="1" si="24"/>
        <v>1.6173398589497976</v>
      </c>
      <c r="O184" s="46">
        <f t="shared" ca="1" si="29"/>
        <v>0.52426883927100365</v>
      </c>
      <c r="P184" s="46">
        <f t="shared" ca="1" si="30"/>
        <v>0.42227607547560281</v>
      </c>
      <c r="Q184" s="47">
        <f t="shared" ca="1" si="25"/>
        <v>0.72825436686180534</v>
      </c>
      <c r="R184" s="47">
        <f t="shared" ca="1" si="26"/>
        <v>0.41093447851904319</v>
      </c>
      <c r="S184" s="97">
        <f t="shared" ca="1" si="31"/>
        <v>0.46760165889502342</v>
      </c>
      <c r="V184">
        <v>167</v>
      </c>
      <c r="W184" s="46">
        <v>-0.35850690993675399</v>
      </c>
    </row>
    <row r="185" spans="1:23">
      <c r="A185" s="3">
        <v>44736</v>
      </c>
      <c r="B185" s="68">
        <v>-3.0189860755078901E-2</v>
      </c>
      <c r="C185" s="68">
        <v>6.4564495940067967E-2</v>
      </c>
      <c r="J185">
        <v>168</v>
      </c>
      <c r="K185" s="93">
        <f t="shared" ca="1" si="27"/>
        <v>-0.59629319497487854</v>
      </c>
      <c r="L185" s="93">
        <f t="shared" ca="1" si="27"/>
        <v>-0.71369754743405023</v>
      </c>
      <c r="M185" s="93">
        <f t="shared" ca="1" si="28"/>
        <v>-0.59629319497487854</v>
      </c>
      <c r="N185" s="101">
        <f t="shared" ca="1" si="24"/>
        <v>-0.86627925918643822</v>
      </c>
      <c r="O185" s="46">
        <f t="shared" ca="1" si="29"/>
        <v>0.10623225821329588</v>
      </c>
      <c r="P185" s="46">
        <f t="shared" ca="1" si="30"/>
        <v>0.21325778494674891</v>
      </c>
      <c r="Q185" s="47">
        <f t="shared" ca="1" si="25"/>
        <v>-0.10781879525361021</v>
      </c>
      <c r="R185" s="47">
        <f t="shared" ca="1" si="26"/>
        <v>9.3519198624780475E-3</v>
      </c>
      <c r="S185" s="97">
        <f t="shared" ca="1" si="31"/>
        <v>5.7792089037886962E-2</v>
      </c>
      <c r="V185">
        <v>168</v>
      </c>
      <c r="W185" s="46">
        <v>0.68376463474944105</v>
      </c>
    </row>
    <row r="186" spans="1:23">
      <c r="A186" s="3">
        <v>44729</v>
      </c>
      <c r="B186" s="68">
        <v>-0.19763758379366858</v>
      </c>
      <c r="C186" s="68">
        <v>-5.7601845661880868E-2</v>
      </c>
      <c r="J186">
        <v>169</v>
      </c>
      <c r="K186" s="93">
        <f t="shared" ca="1" si="27"/>
        <v>1.6557225325462948</v>
      </c>
      <c r="L186" s="93">
        <f t="shared" ca="1" si="27"/>
        <v>0.23307241164035156</v>
      </c>
      <c r="M186" s="93">
        <f t="shared" ca="1" si="28"/>
        <v>1.6557225325462948</v>
      </c>
      <c r="N186" s="101">
        <f t="shared" ca="1" si="24"/>
        <v>0.74752894430580963</v>
      </c>
      <c r="O186" s="46">
        <f t="shared" ca="1" si="29"/>
        <v>0.91463715527112055</v>
      </c>
      <c r="P186" s="46">
        <f t="shared" ca="1" si="30"/>
        <v>0.61746023347566126</v>
      </c>
      <c r="Q186" s="47">
        <f t="shared" ca="1" si="25"/>
        <v>1.5089909988620391</v>
      </c>
      <c r="R186" s="47">
        <f t="shared" ca="1" si="26"/>
        <v>0.27029258616951768</v>
      </c>
      <c r="S186" s="97">
        <f t="shared" ca="1" si="31"/>
        <v>0.59246487072031906</v>
      </c>
      <c r="V186">
        <v>169</v>
      </c>
      <c r="W186" s="46">
        <v>0.62406990324696698</v>
      </c>
    </row>
    <row r="187" spans="1:23">
      <c r="A187" s="3">
        <v>44722</v>
      </c>
      <c r="B187" s="68">
        <v>-1.0921055093113696E-2</v>
      </c>
      <c r="C187" s="68">
        <v>-5.0413080711929736E-2</v>
      </c>
      <c r="J187">
        <v>170</v>
      </c>
      <c r="K187" s="93">
        <f t="shared" ca="1" si="27"/>
        <v>1.6508200487541167</v>
      </c>
      <c r="L187" s="93">
        <f t="shared" ca="1" si="27"/>
        <v>0.75715775205694325</v>
      </c>
      <c r="M187" s="93">
        <f t="shared" ca="1" si="28"/>
        <v>1.6508200487541167</v>
      </c>
      <c r="N187" s="101">
        <f t="shared" ca="1" si="24"/>
        <v>1.2428463449012774</v>
      </c>
      <c r="O187" s="46">
        <f t="shared" ca="1" si="29"/>
        <v>0.91287731325185295</v>
      </c>
      <c r="P187" s="46">
        <f t="shared" ca="1" si="30"/>
        <v>0.6165803124660274</v>
      </c>
      <c r="Q187" s="47">
        <f t="shared" ca="1" si="25"/>
        <v>1.5054713148235039</v>
      </c>
      <c r="R187" s="47">
        <f t="shared" ca="1" si="26"/>
        <v>0.35038168985926299</v>
      </c>
      <c r="S187" s="97">
        <f t="shared" ca="1" si="31"/>
        <v>0.63162950155555797</v>
      </c>
      <c r="V187">
        <v>170</v>
      </c>
      <c r="W187" s="46">
        <v>0.43187827551776398</v>
      </c>
    </row>
    <row r="188" spans="1:23">
      <c r="A188" s="3">
        <v>44715</v>
      </c>
      <c r="B188" s="68">
        <v>3.0715485312242441E-2</v>
      </c>
      <c r="C188" s="68">
        <v>-1.1652810924542401E-2</v>
      </c>
      <c r="J188">
        <v>171</v>
      </c>
      <c r="K188" s="93">
        <f t="shared" ca="1" si="27"/>
        <v>0.78792753310772423</v>
      </c>
      <c r="L188" s="93">
        <f t="shared" ca="1" si="27"/>
        <v>1.2129422834832666</v>
      </c>
      <c r="M188" s="93">
        <f t="shared" ca="1" si="28"/>
        <v>0.78792753310772423</v>
      </c>
      <c r="N188" s="101">
        <f t="shared" ca="1" si="24"/>
        <v>1.4005488188015158</v>
      </c>
      <c r="O188" s="46">
        <f t="shared" ca="1" si="29"/>
        <v>0.60312524235894172</v>
      </c>
      <c r="P188" s="46">
        <f t="shared" ca="1" si="30"/>
        <v>0.46170427701957184</v>
      </c>
      <c r="Q188" s="47">
        <f t="shared" ca="1" si="25"/>
        <v>0.88596717303768158</v>
      </c>
      <c r="R188" s="47">
        <f t="shared" ca="1" si="26"/>
        <v>0.3758809954946829</v>
      </c>
      <c r="S188" s="97">
        <f t="shared" ca="1" si="31"/>
        <v>0.48950311892681231</v>
      </c>
      <c r="V188">
        <v>171</v>
      </c>
      <c r="W188" s="46">
        <v>0.39693594928124099</v>
      </c>
    </row>
    <row r="189" spans="1:23">
      <c r="A189" s="3">
        <v>44708</v>
      </c>
      <c r="B189" s="68">
        <v>9.1220716821605707E-2</v>
      </c>
      <c r="C189" s="68">
        <v>6.6110222389675677E-2</v>
      </c>
      <c r="J189">
        <v>172</v>
      </c>
      <c r="K189" s="93">
        <f t="shared" ca="1" si="27"/>
        <v>1.4329627542922769</v>
      </c>
      <c r="L189" s="93">
        <f t="shared" ca="1" si="27"/>
        <v>-1.318306068524477</v>
      </c>
      <c r="M189" s="93">
        <f t="shared" ca="1" si="28"/>
        <v>1.4329627542922769</v>
      </c>
      <c r="N189" s="101">
        <f t="shared" ca="1" si="24"/>
        <v>-0.7941495180395638</v>
      </c>
      <c r="O189" s="46">
        <f t="shared" ca="1" si="29"/>
        <v>0.83467319524750205</v>
      </c>
      <c r="P189" s="46">
        <f t="shared" ca="1" si="30"/>
        <v>0.57747825346385206</v>
      </c>
      <c r="Q189" s="47">
        <f t="shared" ca="1" si="25"/>
        <v>1.3490630788148021</v>
      </c>
      <c r="R189" s="47">
        <f t="shared" ca="1" si="26"/>
        <v>2.1014757289311181E-2</v>
      </c>
      <c r="S189" s="97">
        <f t="shared" ca="1" si="31"/>
        <v>0.42784397626840664</v>
      </c>
      <c r="V189">
        <v>172</v>
      </c>
      <c r="W189" s="46">
        <v>0.17026378750742499</v>
      </c>
    </row>
    <row r="190" spans="1:23">
      <c r="A190" s="3">
        <v>44701</v>
      </c>
      <c r="B190" s="68">
        <v>2.5085358132505231E-2</v>
      </c>
      <c r="C190" s="68">
        <v>-3.0131946583711211E-2</v>
      </c>
      <c r="J190">
        <v>173</v>
      </c>
      <c r="K190" s="93">
        <f t="shared" ca="1" si="27"/>
        <v>1.3524987147105021</v>
      </c>
      <c r="L190" s="93">
        <f t="shared" ca="1" si="27"/>
        <v>1.6836603373768573</v>
      </c>
      <c r="M190" s="93">
        <f t="shared" ca="1" si="28"/>
        <v>1.3524987147105021</v>
      </c>
      <c r="N190" s="101">
        <f t="shared" ca="1" si="24"/>
        <v>2.0263749931972277</v>
      </c>
      <c r="O190" s="46">
        <f t="shared" ca="1" si="29"/>
        <v>0.80578906142905837</v>
      </c>
      <c r="P190" s="46">
        <f t="shared" ca="1" si="30"/>
        <v>0.56303618655463017</v>
      </c>
      <c r="Q190" s="47">
        <f t="shared" ca="1" si="25"/>
        <v>1.2912948111779148</v>
      </c>
      <c r="R190" s="47">
        <f t="shared" ca="1" si="26"/>
        <v>0.47707238774675925</v>
      </c>
      <c r="S190" s="97">
        <f t="shared" ca="1" si="31"/>
        <v>0.64143072458790884</v>
      </c>
      <c r="V190">
        <v>173</v>
      </c>
      <c r="W190" s="46">
        <v>1.0512846205439099</v>
      </c>
    </row>
    <row r="191" spans="1:23">
      <c r="A191" s="3">
        <v>44694</v>
      </c>
      <c r="B191" s="68">
        <v>-4.4386654248927071E-2</v>
      </c>
      <c r="C191" s="68">
        <v>-2.3717123554790165E-2</v>
      </c>
      <c r="J191">
        <v>174</v>
      </c>
      <c r="K191" s="93">
        <f t="shared" ca="1" si="27"/>
        <v>0.99423538740316986</v>
      </c>
      <c r="L191" s="93">
        <f t="shared" ca="1" si="27"/>
        <v>9.5676731391706779E-2</v>
      </c>
      <c r="M191" s="93">
        <f t="shared" ca="1" si="28"/>
        <v>0.99423538740316986</v>
      </c>
      <c r="N191" s="101">
        <f t="shared" ca="1" si="24"/>
        <v>0.40689865802617187</v>
      </c>
      <c r="O191" s="46">
        <f t="shared" ca="1" si="29"/>
        <v>0.67718346392274409</v>
      </c>
      <c r="P191" s="46">
        <f t="shared" ca="1" si="30"/>
        <v>0.49873338780147303</v>
      </c>
      <c r="Q191" s="47">
        <f t="shared" ca="1" si="25"/>
        <v>1.0340836161652862</v>
      </c>
      <c r="R191" s="47">
        <f t="shared" ca="1" si="26"/>
        <v>0.21521522711667451</v>
      </c>
      <c r="S191" s="97">
        <f t="shared" ca="1" si="31"/>
        <v>0.4461993455197093</v>
      </c>
      <c r="V191">
        <v>174</v>
      </c>
      <c r="W191" s="46">
        <v>-0.10323167078382101</v>
      </c>
    </row>
    <row r="192" spans="1:23">
      <c r="A192" s="3">
        <v>44687</v>
      </c>
      <c r="B192" s="68">
        <v>0.12740787895962513</v>
      </c>
      <c r="C192" s="68">
        <v>-1.8858467246889443E-3</v>
      </c>
      <c r="J192">
        <v>175</v>
      </c>
      <c r="K192" s="93">
        <f t="shared" ca="1" si="27"/>
        <v>2.2125352260416937</v>
      </c>
      <c r="L192" s="93">
        <f t="shared" ca="1" si="27"/>
        <v>0.18645765049593832</v>
      </c>
      <c r="M192" s="93">
        <f t="shared" ca="1" si="28"/>
        <v>2.2125352260416937</v>
      </c>
      <c r="N192" s="101">
        <f t="shared" ca="1" si="24"/>
        <v>0.88041320079977148</v>
      </c>
      <c r="O192" s="46">
        <f t="shared" ca="1" si="29"/>
        <v>1.1145159139603873</v>
      </c>
      <c r="P192" s="46">
        <f t="shared" ca="1" si="30"/>
        <v>0.71739961282029463</v>
      </c>
      <c r="Q192" s="47">
        <f t="shared" ca="1" si="25"/>
        <v>1.9087485162405726</v>
      </c>
      <c r="R192" s="47">
        <f t="shared" ca="1" si="26"/>
        <v>0.2917789724428147</v>
      </c>
      <c r="S192" s="97">
        <f t="shared" ca="1" si="31"/>
        <v>0.70314744320160094</v>
      </c>
      <c r="V192">
        <v>175</v>
      </c>
      <c r="W192" s="46">
        <v>-0.122824520038091</v>
      </c>
    </row>
    <row r="193" spans="1:23">
      <c r="A193" s="3">
        <v>44680</v>
      </c>
      <c r="B193" s="68">
        <v>-5.1036443983273339E-3</v>
      </c>
      <c r="C193" s="68">
        <v>-3.2626551728956343E-2</v>
      </c>
      <c r="J193">
        <v>176</v>
      </c>
      <c r="K193" s="93">
        <f t="shared" ca="1" si="27"/>
        <v>-6.1209923582349036E-2</v>
      </c>
      <c r="L193" s="93">
        <f t="shared" ca="1" si="27"/>
        <v>0.88290544821985861</v>
      </c>
      <c r="M193" s="93">
        <f t="shared" ca="1" si="28"/>
        <v>-6.1209923582349036E-2</v>
      </c>
      <c r="N193" s="101">
        <f t="shared" ca="1" si="24"/>
        <v>0.81760168335255301</v>
      </c>
      <c r="O193" s="46">
        <f t="shared" ca="1" si="29"/>
        <v>0.29831081771943724</v>
      </c>
      <c r="P193" s="46">
        <f t="shared" ca="1" si="30"/>
        <v>0.3092970646998196</v>
      </c>
      <c r="Q193" s="47">
        <f t="shared" ca="1" si="25"/>
        <v>0.27633832375867251</v>
      </c>
      <c r="R193" s="47">
        <f t="shared" ca="1" si="26"/>
        <v>0.28162282180548026</v>
      </c>
      <c r="S193" s="97">
        <f t="shared" ca="1" si="31"/>
        <v>0.28996681976245875</v>
      </c>
      <c r="V193">
        <v>176</v>
      </c>
      <c r="W193" s="46">
        <v>0.47599655459330698</v>
      </c>
    </row>
    <row r="194" spans="1:23">
      <c r="A194" s="3">
        <v>44673</v>
      </c>
      <c r="B194" s="68">
        <v>-5.2875539796401028E-2</v>
      </c>
      <c r="C194" s="68">
        <v>-2.7417429420805273E-2</v>
      </c>
      <c r="J194">
        <v>177</v>
      </c>
      <c r="K194" s="93">
        <f t="shared" ca="1" si="27"/>
        <v>0.98150564978508259</v>
      </c>
      <c r="L194" s="93">
        <f t="shared" ca="1" si="27"/>
        <v>-0.26708903112288868</v>
      </c>
      <c r="M194" s="93">
        <f t="shared" ca="1" si="28"/>
        <v>0.98150564978508259</v>
      </c>
      <c r="N194" s="101">
        <f t="shared" ca="1" si="24"/>
        <v>5.8918195201247914E-2</v>
      </c>
      <c r="O194" s="46">
        <f t="shared" ca="1" si="29"/>
        <v>0.67261387672894135</v>
      </c>
      <c r="P194" s="46">
        <f t="shared" ca="1" si="30"/>
        <v>0.49644859420457166</v>
      </c>
      <c r="Q194" s="47">
        <f t="shared" ca="1" si="25"/>
        <v>1.0249444417776807</v>
      </c>
      <c r="R194" s="47">
        <f t="shared" ca="1" si="26"/>
        <v>0.15894939971855282</v>
      </c>
      <c r="S194" s="97">
        <f t="shared" ca="1" si="31"/>
        <v>0.41578163822374709</v>
      </c>
      <c r="V194">
        <v>177</v>
      </c>
      <c r="W194" s="46">
        <v>2.2595805182756799E-2</v>
      </c>
    </row>
    <row r="195" spans="1:23">
      <c r="A195" s="3">
        <v>44665</v>
      </c>
      <c r="B195" s="68">
        <v>-1.6302827196769787E-2</v>
      </c>
      <c r="C195" s="68">
        <v>-2.1168711151603015E-2</v>
      </c>
      <c r="J195">
        <v>178</v>
      </c>
      <c r="K195" s="93">
        <f t="shared" ca="1" si="27"/>
        <v>-0.28805466477877595</v>
      </c>
      <c r="L195" s="93">
        <f t="shared" ca="1" si="27"/>
        <v>1.4292769275352279</v>
      </c>
      <c r="M195" s="93">
        <f t="shared" ca="1" si="28"/>
        <v>-0.28805466477877595</v>
      </c>
      <c r="N195" s="101">
        <f t="shared" ca="1" si="24"/>
        <v>1.263465580744553</v>
      </c>
      <c r="O195" s="46">
        <f t="shared" ca="1" si="29"/>
        <v>0.21688048070449192</v>
      </c>
      <c r="P195" s="46">
        <f t="shared" ca="1" si="30"/>
        <v>0.26858189619234696</v>
      </c>
      <c r="Q195" s="47">
        <f t="shared" ca="1" si="25"/>
        <v>0.11347764972878188</v>
      </c>
      <c r="R195" s="47">
        <f t="shared" ca="1" si="26"/>
        <v>0.35371566543829602</v>
      </c>
      <c r="S195" s="97">
        <f t="shared" ca="1" si="31"/>
        <v>0.28529807307139399</v>
      </c>
      <c r="V195">
        <v>178</v>
      </c>
      <c r="W195" s="46">
        <v>0.29764614920987498</v>
      </c>
    </row>
    <row r="196" spans="1:23">
      <c r="A196" s="3">
        <v>44659</v>
      </c>
      <c r="B196" s="68">
        <v>2.4557610033183463E-2</v>
      </c>
      <c r="C196" s="68">
        <v>-1.2448343913323834E-2</v>
      </c>
      <c r="J196">
        <v>179</v>
      </c>
      <c r="K196" s="93">
        <f t="shared" ca="1" si="27"/>
        <v>-0.80825730626515457</v>
      </c>
      <c r="L196" s="93">
        <f t="shared" ca="1" si="27"/>
        <v>1.5164117604457226</v>
      </c>
      <c r="M196" s="93">
        <f t="shared" ca="1" si="28"/>
        <v>-0.80825730626515457</v>
      </c>
      <c r="N196" s="101">
        <f t="shared" ca="1" si="24"/>
        <v>1.1806405409108356</v>
      </c>
      <c r="O196" s="46">
        <f t="shared" ca="1" si="29"/>
        <v>3.0143613061523578E-2</v>
      </c>
      <c r="P196" s="46">
        <f t="shared" ca="1" si="30"/>
        <v>0.17521346237086277</v>
      </c>
      <c r="Q196" s="47">
        <f t="shared" ca="1" si="25"/>
        <v>-0.25999608555715481</v>
      </c>
      <c r="R196" s="47">
        <f t="shared" ca="1" si="26"/>
        <v>0.3403234785387943</v>
      </c>
      <c r="S196" s="97">
        <f t="shared" ca="1" si="31"/>
        <v>0.18523354580015894</v>
      </c>
      <c r="V196">
        <v>179</v>
      </c>
      <c r="W196" s="46">
        <v>0.55249011967811501</v>
      </c>
    </row>
    <row r="197" spans="1:23">
      <c r="A197" s="3">
        <v>44652</v>
      </c>
      <c r="B197" s="68">
        <v>-6.157609701705502E-2</v>
      </c>
      <c r="C197" s="68">
        <v>7.3858000260251799E-4</v>
      </c>
      <c r="J197">
        <v>180</v>
      </c>
      <c r="K197" s="93">
        <f t="shared" ca="1" si="27"/>
        <v>0.72096135555797791</v>
      </c>
      <c r="L197" s="93">
        <f t="shared" ca="1" si="27"/>
        <v>-0.41244630201506571</v>
      </c>
      <c r="M197" s="93">
        <f t="shared" ca="1" si="28"/>
        <v>0.72096135555797791</v>
      </c>
      <c r="N197" s="101">
        <f t="shared" ca="1" si="24"/>
        <v>-0.16175152012771124</v>
      </c>
      <c r="O197" s="46">
        <f t="shared" ca="1" si="29"/>
        <v>0.57908642894974471</v>
      </c>
      <c r="P197" s="46">
        <f t="shared" ca="1" si="30"/>
        <v>0.44968487031497334</v>
      </c>
      <c r="Q197" s="47">
        <f t="shared" ca="1" si="25"/>
        <v>0.83788954621928746</v>
      </c>
      <c r="R197" s="47">
        <f t="shared" ca="1" si="26"/>
        <v>0.12326876404752467</v>
      </c>
      <c r="S197" s="97">
        <f t="shared" ca="1" si="31"/>
        <v>0.35117759649863467</v>
      </c>
      <c r="V197">
        <v>180</v>
      </c>
      <c r="W197" s="46">
        <v>1.4426128636947799</v>
      </c>
    </row>
    <row r="198" spans="1:23">
      <c r="A198" s="3">
        <v>44645</v>
      </c>
      <c r="B198" s="68">
        <v>7.9317275866515713E-2</v>
      </c>
      <c r="C198" s="68">
        <v>1.8054050614016548E-2</v>
      </c>
      <c r="J198">
        <v>181</v>
      </c>
      <c r="K198" s="93">
        <f t="shared" ca="1" si="27"/>
        <v>0.21103050255036049</v>
      </c>
      <c r="L198" s="93">
        <f t="shared" ca="1" si="27"/>
        <v>0.96483074802208058</v>
      </c>
      <c r="M198" s="93">
        <f t="shared" ca="1" si="28"/>
        <v>0.21103050255036049</v>
      </c>
      <c r="N198" s="101">
        <f t="shared" ca="1" si="24"/>
        <v>0.98185224563041662</v>
      </c>
      <c r="O198" s="46">
        <f t="shared" ca="1" si="29"/>
        <v>0.39603681979538063</v>
      </c>
      <c r="P198" s="46">
        <f t="shared" ca="1" si="30"/>
        <v>0.3581600657377913</v>
      </c>
      <c r="Q198" s="47">
        <f t="shared" ca="1" si="25"/>
        <v>0.4717903279105593</v>
      </c>
      <c r="R198" s="47">
        <f t="shared" ca="1" si="26"/>
        <v>0.30818090415339761</v>
      </c>
      <c r="S198" s="97">
        <f t="shared" ca="1" si="31"/>
        <v>0.35210886197438912</v>
      </c>
      <c r="V198">
        <v>181</v>
      </c>
      <c r="W198" s="46">
        <v>0.108895220133071</v>
      </c>
    </row>
    <row r="199" spans="1:23">
      <c r="A199" s="3">
        <v>44638</v>
      </c>
      <c r="B199" s="68">
        <v>1.2092262743101712E-2</v>
      </c>
      <c r="C199" s="68">
        <v>6.1806807425520693E-2</v>
      </c>
      <c r="J199">
        <v>182</v>
      </c>
      <c r="K199" s="93">
        <f t="shared" ca="1" si="27"/>
        <v>-0.92862391570463299</v>
      </c>
      <c r="L199" s="93">
        <f t="shared" ca="1" si="27"/>
        <v>-0.18878774658694461</v>
      </c>
      <c r="M199" s="93">
        <f t="shared" ca="1" si="28"/>
        <v>-0.92862391570463299</v>
      </c>
      <c r="N199" s="101">
        <f t="shared" ca="1" si="24"/>
        <v>-0.47430972626439361</v>
      </c>
      <c r="O199" s="46">
        <f t="shared" ca="1" si="29"/>
        <v>-1.3064325197515991E-2</v>
      </c>
      <c r="P199" s="46">
        <f t="shared" ca="1" si="30"/>
        <v>0.15360949324134299</v>
      </c>
      <c r="Q199" s="47">
        <f t="shared" ca="1" si="25"/>
        <v>-0.34641196207523395</v>
      </c>
      <c r="R199" s="47">
        <f t="shared" ca="1" si="26"/>
        <v>7.2730449523811982E-2</v>
      </c>
      <c r="S199" s="97">
        <f t="shared" ca="1" si="31"/>
        <v>2.9833062163147996E-2</v>
      </c>
      <c r="V199">
        <v>182</v>
      </c>
      <c r="W199" s="46">
        <v>-3.2366546556052499E-2</v>
      </c>
    </row>
    <row r="200" spans="1:23">
      <c r="A200" s="3">
        <v>44631</v>
      </c>
      <c r="B200" s="68">
        <v>-1.8549944435335419E-2</v>
      </c>
      <c r="C200" s="68">
        <v>-2.8541223440097019E-2</v>
      </c>
      <c r="J200">
        <v>183</v>
      </c>
      <c r="K200" s="93">
        <f t="shared" ca="1" si="27"/>
        <v>1.0632921582420762</v>
      </c>
      <c r="L200" s="93">
        <f t="shared" ca="1" si="27"/>
        <v>1.3802281897824384</v>
      </c>
      <c r="M200" s="93">
        <f t="shared" ca="1" si="28"/>
        <v>1.0632921582420762</v>
      </c>
      <c r="N200" s="101">
        <f t="shared" ca="1" si="24"/>
        <v>1.6467219024018109</v>
      </c>
      <c r="O200" s="46">
        <f t="shared" ca="1" si="29"/>
        <v>0.70197273650150183</v>
      </c>
      <c r="P200" s="46">
        <f t="shared" ca="1" si="30"/>
        <v>0.5111280240908519</v>
      </c>
      <c r="Q200" s="47">
        <f t="shared" ca="1" si="25"/>
        <v>1.0836621613228017</v>
      </c>
      <c r="R200" s="47">
        <f t="shared" ca="1" si="26"/>
        <v>0.41568533427701959</v>
      </c>
      <c r="S200" s="97">
        <f t="shared" ca="1" si="31"/>
        <v>0.55882903538926065</v>
      </c>
      <c r="V200">
        <v>183</v>
      </c>
      <c r="W200" s="46">
        <v>-9.9513135544733095E-2</v>
      </c>
    </row>
    <row r="201" spans="1:23">
      <c r="A201" s="3">
        <v>44624</v>
      </c>
      <c r="B201" s="68">
        <v>9.8608526269730046E-2</v>
      </c>
      <c r="C201" s="68">
        <v>-1.2468616474722749E-2</v>
      </c>
      <c r="J201">
        <v>184</v>
      </c>
      <c r="K201" s="93">
        <f t="shared" ca="1" si="27"/>
        <v>-0.48657203787818853</v>
      </c>
      <c r="L201" s="93">
        <f t="shared" ca="1" si="27"/>
        <v>-0.17271292439119601</v>
      </c>
      <c r="M201" s="93">
        <f t="shared" ca="1" si="28"/>
        <v>-0.48657203787818853</v>
      </c>
      <c r="N201" s="101">
        <f t="shared" ca="1" si="24"/>
        <v>-0.31848704361476204</v>
      </c>
      <c r="O201" s="46">
        <f t="shared" ca="1" si="29"/>
        <v>0.14561880406368721</v>
      </c>
      <c r="P201" s="46">
        <f t="shared" ca="1" si="30"/>
        <v>0.23295105787194459</v>
      </c>
      <c r="Q201" s="47">
        <f t="shared" ca="1" si="25"/>
        <v>-2.904570355282754E-2</v>
      </c>
      <c r="R201" s="47">
        <f t="shared" ca="1" si="26"/>
        <v>9.7925807031821188E-2</v>
      </c>
      <c r="S201" s="97">
        <f t="shared" ca="1" si="31"/>
        <v>0.1217723055477542</v>
      </c>
      <c r="V201">
        <v>184</v>
      </c>
      <c r="W201" s="46">
        <v>0.361819056920338</v>
      </c>
    </row>
    <row r="202" spans="1:23">
      <c r="A202" s="3">
        <v>44617</v>
      </c>
      <c r="B202" s="68">
        <v>1.8297427003143296E-2</v>
      </c>
      <c r="C202" s="68">
        <v>8.3748963562650935E-3</v>
      </c>
      <c r="J202">
        <v>185</v>
      </c>
      <c r="K202" s="93">
        <f t="shared" ca="1" si="27"/>
        <v>1.3099434414864712</v>
      </c>
      <c r="L202" s="93">
        <f t="shared" ca="1" si="27"/>
        <v>1.0319334757031473</v>
      </c>
      <c r="M202" s="93">
        <f t="shared" ca="1" si="28"/>
        <v>1.3099434414864712</v>
      </c>
      <c r="N202" s="101">
        <f t="shared" ca="1" si="24"/>
        <v>1.3949501808033955</v>
      </c>
      <c r="O202" s="46">
        <f t="shared" ca="1" si="29"/>
        <v>0.79051301746119185</v>
      </c>
      <c r="P202" s="46">
        <f t="shared" ca="1" si="30"/>
        <v>0.55539816457069691</v>
      </c>
      <c r="Q202" s="47">
        <f t="shared" ca="1" si="25"/>
        <v>1.2607427232421817</v>
      </c>
      <c r="R202" s="47">
        <f t="shared" ca="1" si="26"/>
        <v>0.37497573777788606</v>
      </c>
      <c r="S202" s="97">
        <f t="shared" ca="1" si="31"/>
        <v>0.5827443776195389</v>
      </c>
      <c r="V202">
        <v>185</v>
      </c>
      <c r="W202" s="46">
        <v>0.16575479164888501</v>
      </c>
    </row>
    <row r="203" spans="1:23">
      <c r="A203" s="3">
        <v>44610</v>
      </c>
      <c r="B203" s="68">
        <v>-4.1595305672471161E-2</v>
      </c>
      <c r="C203" s="68">
        <v>-1.5381315661398998E-2</v>
      </c>
      <c r="J203">
        <v>186</v>
      </c>
      <c r="K203" s="93">
        <f t="shared" ca="1" si="27"/>
        <v>-0.25318118653790339</v>
      </c>
      <c r="L203" s="93">
        <f t="shared" ca="1" si="27"/>
        <v>0.68376967446977122</v>
      </c>
      <c r="M203" s="93">
        <f t="shared" ca="1" si="28"/>
        <v>-0.25318118653790339</v>
      </c>
      <c r="N203" s="101">
        <f t="shared" ca="1" si="24"/>
        <v>0.56775323586409188</v>
      </c>
      <c r="O203" s="46">
        <f t="shared" ca="1" si="29"/>
        <v>0.22939899478183012</v>
      </c>
      <c r="P203" s="46">
        <f t="shared" ca="1" si="30"/>
        <v>0.27484115323101604</v>
      </c>
      <c r="Q203" s="47">
        <f t="shared" ca="1" si="25"/>
        <v>0.13851467788345831</v>
      </c>
      <c r="R203" s="47">
        <f t="shared" ca="1" si="26"/>
        <v>0.2412242042855442</v>
      </c>
      <c r="S203" s="97">
        <f t="shared" ca="1" si="31"/>
        <v>0.23531159953368716</v>
      </c>
      <c r="V203">
        <v>186</v>
      </c>
      <c r="W203" s="46">
        <v>0.38978085204723401</v>
      </c>
    </row>
    <row r="204" spans="1:23">
      <c r="A204" s="3">
        <v>44603</v>
      </c>
      <c r="B204" s="68">
        <v>2.3080512451199242E-2</v>
      </c>
      <c r="C204" s="68">
        <v>-1.7973774197561521E-2</v>
      </c>
      <c r="J204">
        <v>187</v>
      </c>
      <c r="K204" s="93">
        <f t="shared" ca="1" si="27"/>
        <v>-1.3342463200667689</v>
      </c>
      <c r="L204" s="93">
        <f t="shared" ca="1" si="27"/>
        <v>1.071712571654486</v>
      </c>
      <c r="M204" s="93">
        <f t="shared" ca="1" si="28"/>
        <v>-1.3342463200667689</v>
      </c>
      <c r="N204" s="101">
        <f t="shared" ca="1" si="24"/>
        <v>0.59175240999272782</v>
      </c>
      <c r="O204" s="46">
        <f t="shared" ca="1" si="29"/>
        <v>-0.15867038559730368</v>
      </c>
      <c r="P204" s="46">
        <f t="shared" ca="1" si="30"/>
        <v>8.0806463041449145E-2</v>
      </c>
      <c r="Q204" s="47">
        <f t="shared" ca="1" si="25"/>
        <v>-0.63762408287480932</v>
      </c>
      <c r="R204" s="47">
        <f t="shared" ca="1" si="26"/>
        <v>0.24510469050094036</v>
      </c>
      <c r="S204" s="97">
        <f t="shared" ca="1" si="31"/>
        <v>4.3217152451818341E-2</v>
      </c>
      <c r="V204">
        <v>187</v>
      </c>
      <c r="W204" s="46">
        <v>-8.63977282634944E-2</v>
      </c>
    </row>
    <row r="205" spans="1:23">
      <c r="A205" s="3">
        <v>44596</v>
      </c>
      <c r="B205" s="68">
        <v>2.9701801368359426E-2</v>
      </c>
      <c r="C205" s="68">
        <v>1.5673123955485257E-2</v>
      </c>
      <c r="J205">
        <v>188</v>
      </c>
      <c r="K205" s="93">
        <f t="shared" ca="1" si="27"/>
        <v>-2.5573073366299113</v>
      </c>
      <c r="L205" s="93">
        <f t="shared" ca="1" si="27"/>
        <v>-0.4461745053842458</v>
      </c>
      <c r="M205" s="93">
        <f t="shared" ca="1" si="28"/>
        <v>-2.5573073366299113</v>
      </c>
      <c r="N205" s="101">
        <f t="shared" ca="1" si="24"/>
        <v>-1.2362916502606902</v>
      </c>
      <c r="O205" s="46">
        <f t="shared" ca="1" si="29"/>
        <v>-0.59771195316152026</v>
      </c>
      <c r="P205" s="46">
        <f t="shared" ca="1" si="30"/>
        <v>-0.13871432074065915</v>
      </c>
      <c r="Q205" s="47">
        <f t="shared" ca="1" si="25"/>
        <v>-1.5157072180032425</v>
      </c>
      <c r="R205" s="47">
        <f t="shared" ca="1" si="26"/>
        <v>-5.0476304866979405E-2</v>
      </c>
      <c r="S205" s="97">
        <f t="shared" ca="1" si="31"/>
        <v>-0.32409412901424983</v>
      </c>
      <c r="V205">
        <v>188</v>
      </c>
      <c r="W205" s="46">
        <v>0.53322048916329701</v>
      </c>
    </row>
    <row r="206" spans="1:23">
      <c r="A206" s="3">
        <v>44589</v>
      </c>
      <c r="B206" s="68">
        <v>7.8578365232097269E-2</v>
      </c>
      <c r="C206" s="68">
        <v>7.8494927850678575E-3</v>
      </c>
      <c r="J206">
        <v>189</v>
      </c>
      <c r="K206" s="93">
        <f t="shared" ca="1" si="27"/>
        <v>-5.2778994726614764E-2</v>
      </c>
      <c r="L206" s="93">
        <f t="shared" ca="1" si="27"/>
        <v>-1.3022143798205816</v>
      </c>
      <c r="M206" s="93">
        <f t="shared" ca="1" si="28"/>
        <v>-5.2778994726614764E-2</v>
      </c>
      <c r="N206" s="101">
        <f t="shared" ca="1" si="24"/>
        <v>-1.2513924652643087</v>
      </c>
      <c r="O206" s="46">
        <f t="shared" ca="1" si="29"/>
        <v>0.30133726380079906</v>
      </c>
      <c r="P206" s="46">
        <f t="shared" ca="1" si="30"/>
        <v>0.31081028774050051</v>
      </c>
      <c r="Q206" s="47">
        <f t="shared" ca="1" si="25"/>
        <v>0.28239121592139621</v>
      </c>
      <c r="R206" s="47">
        <f t="shared" ca="1" si="26"/>
        <v>-5.291799324128349E-2</v>
      </c>
      <c r="S206" s="97">
        <f t="shared" ca="1" si="31"/>
        <v>0.12420963527975779</v>
      </c>
      <c r="V206">
        <v>189</v>
      </c>
      <c r="W206" s="46">
        <v>0.32808026242501798</v>
      </c>
    </row>
    <row r="207" spans="1:23">
      <c r="A207" s="3">
        <v>44582</v>
      </c>
      <c r="B207" s="68">
        <v>-4.6345404529823941E-2</v>
      </c>
      <c r="C207" s="68">
        <v>-5.6732427213235903E-2</v>
      </c>
      <c r="J207">
        <v>190</v>
      </c>
      <c r="K207" s="93">
        <f t="shared" ca="1" si="27"/>
        <v>-0.53694465128845092</v>
      </c>
      <c r="L207" s="93">
        <f t="shared" ca="1" si="27"/>
        <v>0.82751061523191549</v>
      </c>
      <c r="M207" s="93">
        <f t="shared" ca="1" si="28"/>
        <v>-0.53694465128845092</v>
      </c>
      <c r="N207" s="101">
        <f t="shared" ca="1" si="24"/>
        <v>0.61378845762169143</v>
      </c>
      <c r="O207" s="46">
        <f t="shared" ca="1" si="29"/>
        <v>0.12753657361528822</v>
      </c>
      <c r="P207" s="46">
        <f t="shared" ca="1" si="30"/>
        <v>0.22390994264774511</v>
      </c>
      <c r="Q207" s="47">
        <f t="shared" ca="1" si="25"/>
        <v>-6.5210164449625518E-2</v>
      </c>
      <c r="R207" s="47">
        <f t="shared" ca="1" si="26"/>
        <v>0.24866775390502538</v>
      </c>
      <c r="S207" s="97">
        <f t="shared" ca="1" si="31"/>
        <v>0.18810216376015682</v>
      </c>
      <c r="V207">
        <v>190</v>
      </c>
      <c r="W207" s="46">
        <v>-0.48572205611590102</v>
      </c>
    </row>
    <row r="208" spans="1:23">
      <c r="A208" s="3">
        <v>44575</v>
      </c>
      <c r="B208" s="68">
        <v>7.5644917673792778E-2</v>
      </c>
      <c r="C208" s="68">
        <v>-2.9308575456379327E-3</v>
      </c>
      <c r="J208">
        <v>191</v>
      </c>
      <c r="K208" s="93">
        <f t="shared" ca="1" si="27"/>
        <v>0.26634881557520917</v>
      </c>
      <c r="L208" s="93">
        <f t="shared" ca="1" si="27"/>
        <v>-0.14805678956993243</v>
      </c>
      <c r="M208" s="93">
        <f t="shared" ca="1" si="28"/>
        <v>0.26634881557520917</v>
      </c>
      <c r="N208" s="101">
        <f t="shared" ca="1" si="24"/>
        <v>-5.5665254566386768E-2</v>
      </c>
      <c r="O208" s="46">
        <f t="shared" ca="1" si="29"/>
        <v>0.41589440542400713</v>
      </c>
      <c r="P208" s="46">
        <f t="shared" ca="1" si="30"/>
        <v>0.36808885855210455</v>
      </c>
      <c r="Q208" s="47">
        <f t="shared" ca="1" si="25"/>
        <v>0.51150549916781229</v>
      </c>
      <c r="R208" s="47">
        <f t="shared" ca="1" si="26"/>
        <v>0.14042211644819644</v>
      </c>
      <c r="S208" s="97">
        <f t="shared" ca="1" si="31"/>
        <v>0.2781582609361018</v>
      </c>
      <c r="V208">
        <v>191</v>
      </c>
      <c r="W208" s="46">
        <v>0.71804542920360304</v>
      </c>
    </row>
    <row r="209" spans="1:23">
      <c r="A209" s="3">
        <v>44568</v>
      </c>
      <c r="B209" s="68">
        <v>0.11720694884699889</v>
      </c>
      <c r="C209" s="68">
        <v>-1.8428506224247299E-2</v>
      </c>
      <c r="J209">
        <v>192</v>
      </c>
      <c r="K209" s="93">
        <f t="shared" ca="1" si="27"/>
        <v>0.8477788538611063</v>
      </c>
      <c r="L209" s="93">
        <f t="shared" ca="1" si="27"/>
        <v>-1.2137100248446322</v>
      </c>
      <c r="M209" s="93">
        <f t="shared" ca="1" si="28"/>
        <v>0.8477788538611063</v>
      </c>
      <c r="N209" s="101">
        <f t="shared" ca="1" si="24"/>
        <v>-0.88108537560688827</v>
      </c>
      <c r="O209" s="46">
        <f t="shared" ca="1" si="29"/>
        <v>0.62461003937928483</v>
      </c>
      <c r="P209" s="46">
        <f t="shared" ca="1" si="30"/>
        <v>0.4724466755297434</v>
      </c>
      <c r="Q209" s="47">
        <f t="shared" ca="1" si="25"/>
        <v>0.92893676707836781</v>
      </c>
      <c r="R209" s="47">
        <f t="shared" ca="1" si="26"/>
        <v>6.9578820357950322E-3</v>
      </c>
      <c r="S209" s="97">
        <f t="shared" ca="1" si="31"/>
        <v>0.31578396070753995</v>
      </c>
      <c r="V209">
        <v>192</v>
      </c>
      <c r="W209" s="46">
        <v>0.63601536902199396</v>
      </c>
    </row>
    <row r="210" spans="1:23">
      <c r="A210" s="3">
        <v>44561</v>
      </c>
      <c r="B210" s="68">
        <v>1.671964253331204E-2</v>
      </c>
      <c r="C210" s="68">
        <v>8.6731088457328021E-3</v>
      </c>
      <c r="J210">
        <v>193</v>
      </c>
      <c r="K210" s="93">
        <f t="shared" ca="1" si="27"/>
        <v>-8.8979261510323412E-2</v>
      </c>
      <c r="L210" s="93">
        <f t="shared" ca="1" si="27"/>
        <v>-1.5090482883565199</v>
      </c>
      <c r="M210" s="93">
        <f t="shared" ca="1" si="28"/>
        <v>-8.8979261510323412E-2</v>
      </c>
      <c r="N210" s="101">
        <f t="shared" ref="N210:N273" ca="1" si="32">$N$2*K210+SQRT(1-$N$2^2)*L210</f>
        <v>-1.4590007136335577</v>
      </c>
      <c r="O210" s="46">
        <f t="shared" ca="1" si="29"/>
        <v>0.28834247314053951</v>
      </c>
      <c r="P210" s="46">
        <f t="shared" ca="1" si="30"/>
        <v>0.30431289241037074</v>
      </c>
      <c r="Q210" s="47">
        <f t="shared" ref="Q210:Q273" ca="1" si="33">$K$2+K210*$S$3</f>
        <v>0.25640163460087706</v>
      </c>
      <c r="R210" s="47">
        <f t="shared" ref="R210:R273" ca="1" si="34">$L$2+$L$3*N210</f>
        <v>-8.6486687800574363E-2</v>
      </c>
      <c r="S210" s="97">
        <f t="shared" ca="1" si="31"/>
        <v>0.10092789266998257</v>
      </c>
      <c r="V210">
        <v>193</v>
      </c>
      <c r="W210" s="46">
        <v>-0.18726138945680201</v>
      </c>
    </row>
    <row r="211" spans="1:23">
      <c r="A211" s="3">
        <v>44553</v>
      </c>
      <c r="B211" s="68">
        <v>3.7603890880007818E-2</v>
      </c>
      <c r="C211" s="68">
        <v>2.2903046935049742E-2</v>
      </c>
      <c r="J211">
        <v>194</v>
      </c>
      <c r="K211" s="93">
        <f t="shared" ref="K211:L274" ca="1" si="35">_xlfn.NORM.S.INV(RAND())</f>
        <v>-0.85630442282102359</v>
      </c>
      <c r="L211" s="93">
        <f t="shared" ca="1" si="35"/>
        <v>0.67912697149130097</v>
      </c>
      <c r="M211" s="93">
        <f t="shared" ref="M211:M274" ca="1" si="36">K211</f>
        <v>-0.85630442282102359</v>
      </c>
      <c r="N211" s="101">
        <f t="shared" ca="1" si="32"/>
        <v>0.3715448478467282</v>
      </c>
      <c r="O211" s="46">
        <f t="shared" ref="O211:O274" ca="1" si="37">$K$2+K211*$K$3</f>
        <v>1.2896164991511194E-2</v>
      </c>
      <c r="P211" s="46">
        <f t="shared" ref="P211:P274" ca="1" si="38">$K$2+K211*$R$3</f>
        <v>0.16658973833585658</v>
      </c>
      <c r="Q211" s="47">
        <f t="shared" ca="1" si="33"/>
        <v>-0.29449098169717958</v>
      </c>
      <c r="R211" s="47">
        <f t="shared" ca="1" si="34"/>
        <v>0.20949878152868373</v>
      </c>
      <c r="S211" s="97">
        <f t="shared" ref="S211:S274" ca="1" si="39">AVERAGE(R211,O211)</f>
        <v>0.11119747326009746</v>
      </c>
      <c r="V211">
        <v>194</v>
      </c>
      <c r="W211" s="46">
        <v>0.103679832147429</v>
      </c>
    </row>
    <row r="212" spans="1:23">
      <c r="A212" s="3">
        <v>44547</v>
      </c>
      <c r="B212" s="68">
        <v>-6.6403621363817056E-2</v>
      </c>
      <c r="C212" s="68">
        <v>-1.9197762284921427E-2</v>
      </c>
      <c r="J212">
        <v>195</v>
      </c>
      <c r="K212" s="93">
        <f t="shared" ca="1" si="35"/>
        <v>-0.41847054616815538</v>
      </c>
      <c r="L212" s="93">
        <f t="shared" ca="1" si="35"/>
        <v>-1.6496874010529494</v>
      </c>
      <c r="M212" s="93">
        <f t="shared" ca="1" si="36"/>
        <v>-0.41847054616815538</v>
      </c>
      <c r="N212" s="101">
        <f t="shared" ca="1" si="32"/>
        <v>-1.6971239121855237</v>
      </c>
      <c r="O212" s="46">
        <f t="shared" ca="1" si="37"/>
        <v>0.17006516059776522</v>
      </c>
      <c r="P212" s="46">
        <f t="shared" ca="1" si="38"/>
        <v>0.24517423613898359</v>
      </c>
      <c r="Q212" s="47">
        <f t="shared" ca="1" si="33"/>
        <v>1.9847009515328473E-2</v>
      </c>
      <c r="R212" s="47">
        <f t="shared" ca="1" si="34"/>
        <v>-0.12498942062771728</v>
      </c>
      <c r="S212" s="97">
        <f t="shared" ca="1" si="39"/>
        <v>2.2537869985023967E-2</v>
      </c>
      <c r="V212">
        <v>195</v>
      </c>
      <c r="W212" s="46">
        <v>0.19054776798748799</v>
      </c>
    </row>
    <row r="213" spans="1:23">
      <c r="A213" s="3">
        <v>44540</v>
      </c>
      <c r="B213" s="68">
        <v>3.3469301104942506E-2</v>
      </c>
      <c r="C213" s="68">
        <v>3.8391161101745785E-2</v>
      </c>
      <c r="J213">
        <v>196</v>
      </c>
      <c r="K213" s="93">
        <f t="shared" ca="1" si="35"/>
        <v>-1.6302476816835998</v>
      </c>
      <c r="L213" s="93">
        <f t="shared" ca="1" si="35"/>
        <v>7.0226507507933661E-2</v>
      </c>
      <c r="M213" s="93">
        <f t="shared" ca="1" si="36"/>
        <v>-1.6302476816835998</v>
      </c>
      <c r="N213" s="101">
        <f t="shared" ca="1" si="32"/>
        <v>-0.45187476399994542</v>
      </c>
      <c r="O213" s="46">
        <f t="shared" ca="1" si="37"/>
        <v>-0.26492583814257475</v>
      </c>
      <c r="P213" s="46">
        <f t="shared" ca="1" si="38"/>
        <v>2.7678736768813605E-2</v>
      </c>
      <c r="Q213" s="47">
        <f t="shared" ca="1" si="33"/>
        <v>-0.85013498796535147</v>
      </c>
      <c r="R213" s="47">
        <f t="shared" ca="1" si="34"/>
        <v>7.6358014428482834E-2</v>
      </c>
      <c r="S213" s="97">
        <f t="shared" ca="1" si="39"/>
        <v>-9.428391185704596E-2</v>
      </c>
      <c r="V213">
        <v>196</v>
      </c>
      <c r="W213" s="46">
        <v>2.80607158041437E-2</v>
      </c>
    </row>
    <row r="214" spans="1:23">
      <c r="A214" s="3">
        <v>44533</v>
      </c>
      <c r="B214" s="68">
        <v>-5.1761852338998438E-3</v>
      </c>
      <c r="C214" s="68">
        <v>-1.1893811455907177E-2</v>
      </c>
      <c r="J214">
        <v>197</v>
      </c>
      <c r="K214" s="93">
        <f t="shared" ca="1" si="35"/>
        <v>-0.20479003860097122</v>
      </c>
      <c r="L214" s="93">
        <f t="shared" ca="1" si="35"/>
        <v>0.43179942177336633</v>
      </c>
      <c r="M214" s="93">
        <f t="shared" ca="1" si="36"/>
        <v>-0.20479003860097122</v>
      </c>
      <c r="N214" s="101">
        <f t="shared" ca="1" si="32"/>
        <v>0.34425394599313619</v>
      </c>
      <c r="O214" s="46">
        <f t="shared" ca="1" si="37"/>
        <v>0.2467699396151174</v>
      </c>
      <c r="P214" s="46">
        <f t="shared" ca="1" si="38"/>
        <v>0.28352662564765968</v>
      </c>
      <c r="Q214" s="47">
        <f t="shared" ca="1" si="33"/>
        <v>0.17325656755003285</v>
      </c>
      <c r="R214" s="47">
        <f t="shared" ca="1" si="34"/>
        <v>0.20508604766205324</v>
      </c>
      <c r="S214" s="97">
        <f t="shared" ca="1" si="39"/>
        <v>0.22592799363858532</v>
      </c>
      <c r="V214">
        <v>197</v>
      </c>
      <c r="W214" s="46">
        <v>0.16171452261192601</v>
      </c>
    </row>
    <row r="215" spans="1:23">
      <c r="A215" s="3">
        <v>44526</v>
      </c>
      <c r="B215" s="68">
        <v>2.6863969839544533E-2</v>
      </c>
      <c r="C215" s="68">
        <v>-2.1878931862141959E-2</v>
      </c>
      <c r="J215">
        <v>198</v>
      </c>
      <c r="K215" s="93">
        <f t="shared" ca="1" si="35"/>
        <v>-0.34242093753840136</v>
      </c>
      <c r="L215" s="93">
        <f t="shared" ca="1" si="35"/>
        <v>0.26578745117226582</v>
      </c>
      <c r="M215" s="93">
        <f t="shared" ca="1" si="36"/>
        <v>-0.34242093753840136</v>
      </c>
      <c r="N215" s="101">
        <f t="shared" ca="1" si="32"/>
        <v>0.1430910742077548</v>
      </c>
      <c r="O215" s="46">
        <f t="shared" ca="1" si="37"/>
        <v>0.19736464846737031</v>
      </c>
      <c r="P215" s="46">
        <f t="shared" ca="1" si="38"/>
        <v>0.25882398007378615</v>
      </c>
      <c r="Q215" s="47">
        <f t="shared" ca="1" si="33"/>
        <v>7.444598525453866E-2</v>
      </c>
      <c r="R215" s="47">
        <f t="shared" ca="1" si="34"/>
        <v>0.17255952208960645</v>
      </c>
      <c r="S215" s="97">
        <f t="shared" ca="1" si="39"/>
        <v>0.1849620852784884</v>
      </c>
      <c r="V215">
        <v>198</v>
      </c>
      <c r="W215" s="46">
        <v>0.16246446156602201</v>
      </c>
    </row>
    <row r="216" spans="1:23">
      <c r="A216" s="3">
        <v>44519</v>
      </c>
      <c r="B216" s="68">
        <v>-3.8004521705170657E-2</v>
      </c>
      <c r="C216" s="68">
        <v>3.5112558481018574E-3</v>
      </c>
      <c r="J216">
        <v>199</v>
      </c>
      <c r="K216" s="93">
        <f t="shared" ca="1" si="35"/>
        <v>-1.8602284805699434</v>
      </c>
      <c r="L216" s="93">
        <f t="shared" ca="1" si="35"/>
        <v>-0.73496692920197948</v>
      </c>
      <c r="M216" s="93">
        <f t="shared" ca="1" si="36"/>
        <v>-1.8602284805699434</v>
      </c>
      <c r="N216" s="101">
        <f t="shared" ca="1" si="32"/>
        <v>-1.2884041779272464</v>
      </c>
      <c r="O216" s="46">
        <f t="shared" ca="1" si="37"/>
        <v>-0.34748192413120726</v>
      </c>
      <c r="P216" s="46">
        <f t="shared" ca="1" si="38"/>
        <v>-1.359930622550265E-2</v>
      </c>
      <c r="Q216" s="47">
        <f t="shared" ca="1" si="33"/>
        <v>-1.0152471599426165</v>
      </c>
      <c r="R216" s="47">
        <f t="shared" ca="1" si="34"/>
        <v>-5.8902509209495968E-2</v>
      </c>
      <c r="S216" s="97">
        <f t="shared" ca="1" si="39"/>
        <v>-0.20319221667035162</v>
      </c>
      <c r="V216">
        <v>199</v>
      </c>
      <c r="W216" s="46">
        <v>0.78593148989358597</v>
      </c>
    </row>
    <row r="217" spans="1:23">
      <c r="A217" s="3">
        <v>44512</v>
      </c>
      <c r="B217" s="68">
        <v>-4.0954181337276352E-2</v>
      </c>
      <c r="C217" s="68">
        <v>-2.8455051586615543E-3</v>
      </c>
      <c r="J217">
        <v>200</v>
      </c>
      <c r="K217" s="93">
        <f t="shared" ca="1" si="35"/>
        <v>1.6083859027097429</v>
      </c>
      <c r="L217" s="93">
        <f t="shared" ca="1" si="35"/>
        <v>-1.2618420225770577</v>
      </c>
      <c r="M217" s="93">
        <f t="shared" ca="1" si="36"/>
        <v>1.6083859027097429</v>
      </c>
      <c r="N217" s="101">
        <f t="shared" ca="1" si="32"/>
        <v>-0.68482840876698503</v>
      </c>
      <c r="O217" s="46">
        <f t="shared" ca="1" si="37"/>
        <v>0.89764475024373502</v>
      </c>
      <c r="P217" s="46">
        <f t="shared" ca="1" si="38"/>
        <v>0.60896403096196849</v>
      </c>
      <c r="Q217" s="47">
        <f t="shared" ca="1" si="33"/>
        <v>1.4750061888072681</v>
      </c>
      <c r="R217" s="47">
        <f t="shared" ca="1" si="34"/>
        <v>3.8691159623418181E-2</v>
      </c>
      <c r="S217" s="97">
        <f t="shared" ca="1" si="39"/>
        <v>0.4681679549335766</v>
      </c>
      <c r="V217">
        <v>200</v>
      </c>
      <c r="W217" s="46">
        <v>0.33782010634093801</v>
      </c>
    </row>
    <row r="218" spans="1:23">
      <c r="A218" s="3">
        <v>44505</v>
      </c>
      <c r="B218" s="68">
        <v>1.2887604757259696E-2</v>
      </c>
      <c r="C218" s="68">
        <v>2.0181713965780501E-2</v>
      </c>
      <c r="J218">
        <v>201</v>
      </c>
      <c r="K218" s="93">
        <f t="shared" ca="1" si="35"/>
        <v>-0.53305468269937695</v>
      </c>
      <c r="L218" s="93">
        <f t="shared" ca="1" si="35"/>
        <v>0.549870033133948</v>
      </c>
      <c r="M218" s="93">
        <f t="shared" ca="1" si="36"/>
        <v>-0.53305468269937695</v>
      </c>
      <c r="N218" s="101">
        <f t="shared" ca="1" si="32"/>
        <v>0.35179918665482635</v>
      </c>
      <c r="O218" s="46">
        <f t="shared" ca="1" si="37"/>
        <v>0.12893295358651957</v>
      </c>
      <c r="P218" s="46">
        <f t="shared" ca="1" si="38"/>
        <v>0.22460813263336077</v>
      </c>
      <c r="Q218" s="47">
        <f t="shared" ca="1" si="33"/>
        <v>-6.2417404507162821E-2</v>
      </c>
      <c r="R218" s="47">
        <f t="shared" ca="1" si="34"/>
        <v>0.20630605640996258</v>
      </c>
      <c r="S218" s="97">
        <f t="shared" ca="1" si="39"/>
        <v>0.16761950499824108</v>
      </c>
      <c r="V218">
        <v>201</v>
      </c>
      <c r="W218" s="46">
        <v>0.42779963957936801</v>
      </c>
    </row>
    <row r="219" spans="1:23">
      <c r="A219" s="3">
        <v>44498</v>
      </c>
      <c r="B219" s="68">
        <v>-1.0334029147771262E-2</v>
      </c>
      <c r="C219" s="68">
        <v>1.3438805594087055E-2</v>
      </c>
      <c r="J219">
        <v>202</v>
      </c>
      <c r="K219" s="93">
        <f t="shared" ca="1" si="35"/>
        <v>0.59912323183093674</v>
      </c>
      <c r="L219" s="93">
        <f t="shared" ca="1" si="35"/>
        <v>-1.4121495290778172</v>
      </c>
      <c r="M219" s="93">
        <f t="shared" ca="1" si="36"/>
        <v>0.59912323183093674</v>
      </c>
      <c r="N219" s="101">
        <f t="shared" ca="1" si="32"/>
        <v>-1.1483005994930504</v>
      </c>
      <c r="O219" s="46">
        <f t="shared" ca="1" si="37"/>
        <v>0.53535026198358793</v>
      </c>
      <c r="P219" s="46">
        <f t="shared" ca="1" si="38"/>
        <v>0.42781678683189495</v>
      </c>
      <c r="Q219" s="47">
        <f t="shared" ca="1" si="33"/>
        <v>0.75041721228697378</v>
      </c>
      <c r="R219" s="47">
        <f t="shared" ca="1" si="34"/>
        <v>-3.6248812797798846E-2</v>
      </c>
      <c r="S219" s="97">
        <f t="shared" ca="1" si="39"/>
        <v>0.24955072459289454</v>
      </c>
      <c r="V219">
        <v>202</v>
      </c>
      <c r="W219" s="46">
        <v>-8.3956177115440602E-4</v>
      </c>
    </row>
    <row r="220" spans="1:23">
      <c r="A220" s="3">
        <v>44491</v>
      </c>
      <c r="B220" s="68">
        <v>2.1311013680254121E-2</v>
      </c>
      <c r="C220" s="68">
        <v>1.6525579361380993E-2</v>
      </c>
      <c r="J220">
        <v>203</v>
      </c>
      <c r="K220" s="93">
        <f t="shared" ca="1" si="35"/>
        <v>0.68800209942290758</v>
      </c>
      <c r="L220" s="93">
        <f t="shared" ca="1" si="35"/>
        <v>0.49781350401443125</v>
      </c>
      <c r="M220" s="93">
        <f t="shared" ca="1" si="36"/>
        <v>0.68800209942290758</v>
      </c>
      <c r="N220" s="101">
        <f t="shared" ca="1" si="32"/>
        <v>0.69076871600067014</v>
      </c>
      <c r="O220" s="46">
        <f t="shared" ca="1" si="37"/>
        <v>0.56725506217136878</v>
      </c>
      <c r="P220" s="46">
        <f t="shared" ca="1" si="38"/>
        <v>0.44376918692578537</v>
      </c>
      <c r="Q220" s="47">
        <f t="shared" ca="1" si="33"/>
        <v>0.81422681266253571</v>
      </c>
      <c r="R220" s="47">
        <f t="shared" ca="1" si="34"/>
        <v>0.26111488353940837</v>
      </c>
      <c r="S220" s="97">
        <f t="shared" ca="1" si="39"/>
        <v>0.41418497285538858</v>
      </c>
      <c r="V220">
        <v>203</v>
      </c>
      <c r="W220" s="46">
        <v>0.13586171287609</v>
      </c>
    </row>
    <row r="221" spans="1:23">
      <c r="A221" s="3">
        <v>44484</v>
      </c>
      <c r="B221" s="68">
        <v>-1.0411157683344774E-2</v>
      </c>
      <c r="C221" s="68">
        <v>1.8317897335199396E-2</v>
      </c>
      <c r="J221">
        <v>204</v>
      </c>
      <c r="K221" s="93">
        <f t="shared" ca="1" si="35"/>
        <v>0.98540592998443644</v>
      </c>
      <c r="L221" s="93">
        <f t="shared" ca="1" si="35"/>
        <v>1.2337640945037689</v>
      </c>
      <c r="M221" s="93">
        <f t="shared" ca="1" si="36"/>
        <v>0.98540592998443644</v>
      </c>
      <c r="N221" s="101">
        <f t="shared" ca="1" si="32"/>
        <v>1.4830921881397472</v>
      </c>
      <c r="O221" s="46">
        <f t="shared" ca="1" si="37"/>
        <v>0.67401395825347232</v>
      </c>
      <c r="P221" s="46">
        <f t="shared" ca="1" si="38"/>
        <v>0.49714863496683714</v>
      </c>
      <c r="Q221" s="47">
        <f t="shared" ca="1" si="33"/>
        <v>1.0277446048267427</v>
      </c>
      <c r="R221" s="47">
        <f t="shared" ca="1" si="34"/>
        <v>0.3892276383904969</v>
      </c>
      <c r="S221" s="97">
        <f t="shared" ca="1" si="39"/>
        <v>0.53162079832198461</v>
      </c>
      <c r="V221">
        <v>204</v>
      </c>
      <c r="W221" s="46">
        <v>0.90333219121646302</v>
      </c>
    </row>
    <row r="222" spans="1:23">
      <c r="A222" s="3">
        <v>44477</v>
      </c>
      <c r="B222" s="68">
        <v>6.8758978728463482E-2</v>
      </c>
      <c r="C222" s="68">
        <v>8.169497532312775E-3</v>
      </c>
      <c r="J222">
        <v>205</v>
      </c>
      <c r="K222" s="93">
        <f t="shared" ca="1" si="35"/>
        <v>-0.11611470180306621</v>
      </c>
      <c r="L222" s="93">
        <f t="shared" ca="1" si="35"/>
        <v>-1.4025579159692088</v>
      </c>
      <c r="M222" s="93">
        <f t="shared" ca="1" si="36"/>
        <v>-0.11611470180306621</v>
      </c>
      <c r="N222" s="101">
        <f t="shared" ca="1" si="32"/>
        <v>-1.3666686606291187</v>
      </c>
      <c r="O222" s="46">
        <f t="shared" ca="1" si="37"/>
        <v>0.27860167846117945</v>
      </c>
      <c r="P222" s="46">
        <f t="shared" ca="1" si="38"/>
        <v>0.29944249507069071</v>
      </c>
      <c r="Q222" s="47">
        <f t="shared" ca="1" si="33"/>
        <v>0.23692004524215687</v>
      </c>
      <c r="R222" s="47">
        <f t="shared" ca="1" si="34"/>
        <v>-7.1557288271969888E-2</v>
      </c>
      <c r="S222" s="97">
        <f t="shared" ca="1" si="39"/>
        <v>0.10352219509460478</v>
      </c>
      <c r="V222">
        <v>205</v>
      </c>
      <c r="W222" s="46">
        <v>0.81280070458994103</v>
      </c>
    </row>
    <row r="223" spans="1:23">
      <c r="A223" s="3">
        <v>44470</v>
      </c>
      <c r="B223" s="68">
        <v>7.8129773357003884E-2</v>
      </c>
      <c r="C223" s="68">
        <v>-2.1923402036144402E-2</v>
      </c>
      <c r="J223">
        <v>206</v>
      </c>
      <c r="K223" s="93">
        <f t="shared" ca="1" si="35"/>
        <v>0.24560583673670747</v>
      </c>
      <c r="L223" s="93">
        <f t="shared" ca="1" si="35"/>
        <v>-0.81037868558028581</v>
      </c>
      <c r="M223" s="93">
        <f t="shared" ca="1" si="36"/>
        <v>0.24560583673670747</v>
      </c>
      <c r="N223" s="101">
        <f t="shared" ca="1" si="32"/>
        <v>-0.69019824194967627</v>
      </c>
      <c r="O223" s="46">
        <f t="shared" ca="1" si="37"/>
        <v>0.40844830925883108</v>
      </c>
      <c r="P223" s="46">
        <f t="shared" ca="1" si="38"/>
        <v>0.36436581046951649</v>
      </c>
      <c r="Q223" s="47">
        <f t="shared" ca="1" si="33"/>
        <v>0.49661330683746019</v>
      </c>
      <c r="R223" s="47">
        <f t="shared" ca="1" si="34"/>
        <v>3.7822897926881427E-2</v>
      </c>
      <c r="S223" s="97">
        <f t="shared" ca="1" si="39"/>
        <v>0.22313560359285625</v>
      </c>
      <c r="V223">
        <v>206</v>
      </c>
      <c r="W223" s="46">
        <v>0.496645849716782</v>
      </c>
    </row>
    <row r="224" spans="1:23">
      <c r="A224" s="3">
        <v>44463</v>
      </c>
      <c r="B224" s="68">
        <v>0.10353008388384288</v>
      </c>
      <c r="C224" s="68">
        <v>5.1474913223090724E-3</v>
      </c>
      <c r="J224">
        <v>207</v>
      </c>
      <c r="K224" s="93">
        <f t="shared" ca="1" si="35"/>
        <v>1.3412527969658434</v>
      </c>
      <c r="L224" s="93">
        <f t="shared" ca="1" si="35"/>
        <v>-8.1662193084928014E-3</v>
      </c>
      <c r="M224" s="93">
        <f t="shared" ca="1" si="36"/>
        <v>1.3412527969658434</v>
      </c>
      <c r="N224" s="101">
        <f t="shared" ca="1" si="32"/>
        <v>0.41880622335381301</v>
      </c>
      <c r="O224" s="46">
        <f t="shared" ca="1" si="37"/>
        <v>0.80175212027203613</v>
      </c>
      <c r="P224" s="46">
        <f t="shared" ca="1" si="38"/>
        <v>0.56101771597611905</v>
      </c>
      <c r="Q224" s="47">
        <f t="shared" ca="1" si="33"/>
        <v>1.2832209288638703</v>
      </c>
      <c r="R224" s="47">
        <f t="shared" ca="1" si="34"/>
        <v>0.21714059100066363</v>
      </c>
      <c r="S224" s="97">
        <f t="shared" ca="1" si="39"/>
        <v>0.50944635563634988</v>
      </c>
      <c r="V224">
        <v>207</v>
      </c>
      <c r="W224" s="46">
        <v>0.43215410881512301</v>
      </c>
    </row>
    <row r="225" spans="1:23">
      <c r="A225" s="3">
        <v>44456</v>
      </c>
      <c r="B225" s="68">
        <v>5.7240264298953791E-2</v>
      </c>
      <c r="C225" s="68">
        <v>-5.5190240088794917E-3</v>
      </c>
      <c r="J225">
        <v>208</v>
      </c>
      <c r="K225" s="93">
        <f t="shared" ca="1" si="35"/>
        <v>-0.60168949761277368</v>
      </c>
      <c r="L225" s="93">
        <f t="shared" ca="1" si="35"/>
        <v>0.32796614812985775</v>
      </c>
      <c r="M225" s="93">
        <f t="shared" ca="1" si="36"/>
        <v>-0.60168949761277368</v>
      </c>
      <c r="N225" s="101">
        <f t="shared" ca="1" si="32"/>
        <v>0.11958843302023717</v>
      </c>
      <c r="O225" s="46">
        <f t="shared" ca="1" si="37"/>
        <v>0.10429515030362679</v>
      </c>
      <c r="P225" s="46">
        <f t="shared" ca="1" si="38"/>
        <v>0.21228923099191438</v>
      </c>
      <c r="Q225" s="47">
        <f t="shared" ca="1" si="33"/>
        <v>-0.11169301107294838</v>
      </c>
      <c r="R225" s="47">
        <f t="shared" ca="1" si="34"/>
        <v>0.1687593215216735</v>
      </c>
      <c r="S225" s="97">
        <f t="shared" ca="1" si="39"/>
        <v>0.13652723591265015</v>
      </c>
      <c r="V225">
        <v>208</v>
      </c>
      <c r="W225" s="46">
        <v>1.9813297635826701E-2</v>
      </c>
    </row>
    <row r="226" spans="1:23">
      <c r="A226" s="3">
        <v>44449</v>
      </c>
      <c r="B226" s="68">
        <v>-9.0682370481909302E-3</v>
      </c>
      <c r="C226" s="68">
        <v>-1.6809058015561873E-2</v>
      </c>
      <c r="J226">
        <v>209</v>
      </c>
      <c r="K226" s="93">
        <f t="shared" ca="1" si="35"/>
        <v>1.4703295022328131</v>
      </c>
      <c r="L226" s="93">
        <f t="shared" ca="1" si="35"/>
        <v>2.3222366574379798</v>
      </c>
      <c r="M226" s="93">
        <f t="shared" ca="1" si="36"/>
        <v>1.4703295022328131</v>
      </c>
      <c r="N226" s="101">
        <f t="shared" ca="1" si="32"/>
        <v>2.669271300421836</v>
      </c>
      <c r="O226" s="46">
        <f t="shared" ca="1" si="37"/>
        <v>0.84808671703294036</v>
      </c>
      <c r="P226" s="46">
        <f t="shared" ca="1" si="38"/>
        <v>0.58418501435657122</v>
      </c>
      <c r="Q226" s="47">
        <f t="shared" ca="1" si="33"/>
        <v>1.3758901223856788</v>
      </c>
      <c r="R226" s="47">
        <f t="shared" ca="1" si="34"/>
        <v>0.58102389227530238</v>
      </c>
      <c r="S226" s="97">
        <f t="shared" ca="1" si="39"/>
        <v>0.71455530465412131</v>
      </c>
      <c r="V226">
        <v>209</v>
      </c>
      <c r="W226" s="46">
        <v>0.93612600352211395</v>
      </c>
    </row>
    <row r="227" spans="1:23">
      <c r="A227" s="3">
        <v>44442</v>
      </c>
      <c r="B227" s="68">
        <v>-8.8120654404237886E-3</v>
      </c>
      <c r="C227" s="68">
        <v>6.0803532308280062E-3</v>
      </c>
      <c r="J227">
        <v>210</v>
      </c>
      <c r="K227" s="93">
        <f t="shared" ca="1" si="35"/>
        <v>-0.43633190632950036</v>
      </c>
      <c r="L227" s="93">
        <f t="shared" ca="1" si="35"/>
        <v>-1.1099686094411549</v>
      </c>
      <c r="M227" s="93">
        <f t="shared" ca="1" si="36"/>
        <v>-0.43633190632950036</v>
      </c>
      <c r="N227" s="101">
        <f t="shared" ca="1" si="32"/>
        <v>-1.1911059127385213</v>
      </c>
      <c r="O227" s="46">
        <f t="shared" ca="1" si="37"/>
        <v>0.16365347756816298</v>
      </c>
      <c r="P227" s="46">
        <f t="shared" ca="1" si="38"/>
        <v>0.24196839462418246</v>
      </c>
      <c r="Q227" s="47">
        <f t="shared" ca="1" si="33"/>
        <v>7.0236434561239958E-3</v>
      </c>
      <c r="R227" s="47">
        <f t="shared" ca="1" si="34"/>
        <v>-4.3170110468478573E-2</v>
      </c>
      <c r="S227" s="97">
        <f t="shared" ca="1" si="39"/>
        <v>6.0241683549842204E-2</v>
      </c>
      <c r="V227">
        <v>210</v>
      </c>
      <c r="W227" s="46">
        <v>-0.35815641663720998</v>
      </c>
    </row>
    <row r="228" spans="1:23">
      <c r="A228" s="3">
        <v>44435</v>
      </c>
      <c r="B228" s="68">
        <v>7.5232225103321504E-2</v>
      </c>
      <c r="C228" s="68">
        <v>1.5369231513105319E-2</v>
      </c>
      <c r="J228">
        <v>211</v>
      </c>
      <c r="K228" s="93">
        <f t="shared" ca="1" si="35"/>
        <v>1.3576686967779823</v>
      </c>
      <c r="L228" s="93">
        <f t="shared" ca="1" si="35"/>
        <v>0.21305032318048189</v>
      </c>
      <c r="M228" s="93">
        <f t="shared" ca="1" si="36"/>
        <v>1.3576686967779823</v>
      </c>
      <c r="N228" s="101">
        <f t="shared" ca="1" si="32"/>
        <v>0.63375853264378068</v>
      </c>
      <c r="O228" s="46">
        <f t="shared" ca="1" si="37"/>
        <v>0.80764492716302128</v>
      </c>
      <c r="P228" s="46">
        <f t="shared" ca="1" si="38"/>
        <v>0.56396411942161162</v>
      </c>
      <c r="Q228" s="47">
        <f t="shared" ca="1" si="33"/>
        <v>1.2950065426458406</v>
      </c>
      <c r="R228" s="47">
        <f t="shared" ca="1" si="34"/>
        <v>0.25189676505467068</v>
      </c>
      <c r="S228" s="97">
        <f t="shared" ca="1" si="39"/>
        <v>0.52977084610884595</v>
      </c>
      <c r="V228">
        <v>211</v>
      </c>
      <c r="W228" s="46">
        <v>0.22277828027358201</v>
      </c>
    </row>
    <row r="229" spans="1:23">
      <c r="A229" s="3">
        <v>44428</v>
      </c>
      <c r="B229" s="68">
        <v>-5.7173512769992052E-2</v>
      </c>
      <c r="C229" s="68">
        <v>-5.6174374037092356E-3</v>
      </c>
      <c r="J229">
        <v>212</v>
      </c>
      <c r="K229" s="93">
        <f t="shared" ca="1" si="35"/>
        <v>0.92571740975851413</v>
      </c>
      <c r="L229" s="93">
        <f t="shared" ca="1" si="35"/>
        <v>-1.415253335687003</v>
      </c>
      <c r="M229" s="93">
        <f t="shared" ca="1" si="36"/>
        <v>0.92571740975851413</v>
      </c>
      <c r="N229" s="101">
        <f t="shared" ca="1" si="32"/>
        <v>-1.0473789910878164</v>
      </c>
      <c r="O229" s="46">
        <f t="shared" ca="1" si="37"/>
        <v>0.6525876016525427</v>
      </c>
      <c r="P229" s="46">
        <f t="shared" ca="1" si="38"/>
        <v>0.48643545666637233</v>
      </c>
      <c r="Q229" s="47">
        <f t="shared" ca="1" si="33"/>
        <v>0.98489189162488333</v>
      </c>
      <c r="R229" s="47">
        <f t="shared" ca="1" si="34"/>
        <v>-1.9930546671097754E-2</v>
      </c>
      <c r="S229" s="97">
        <f t="shared" ca="1" si="39"/>
        <v>0.31632852749072249</v>
      </c>
      <c r="V229">
        <v>212</v>
      </c>
      <c r="W229" s="46">
        <v>-0.13036603675981001</v>
      </c>
    </row>
    <row r="230" spans="1:23">
      <c r="A230" s="3">
        <v>44421</v>
      </c>
      <c r="B230" s="68">
        <v>-9.3805290153712306E-3</v>
      </c>
      <c r="C230" s="68">
        <v>7.3912927466615042E-3</v>
      </c>
      <c r="J230">
        <v>213</v>
      </c>
      <c r="K230" s="93">
        <f t="shared" ca="1" si="35"/>
        <v>0.91313610783611321</v>
      </c>
      <c r="L230" s="93">
        <f t="shared" ca="1" si="35"/>
        <v>0.36068555104938654</v>
      </c>
      <c r="M230" s="93">
        <f t="shared" ca="1" si="36"/>
        <v>0.91313610783611321</v>
      </c>
      <c r="N230" s="101">
        <f t="shared" ca="1" si="32"/>
        <v>0.63235767441091562</v>
      </c>
      <c r="O230" s="46">
        <f t="shared" ca="1" si="37"/>
        <v>0.64807129834207378</v>
      </c>
      <c r="P230" s="46">
        <f t="shared" ca="1" si="38"/>
        <v>0.48417730501113787</v>
      </c>
      <c r="Q230" s="47">
        <f t="shared" ca="1" si="33"/>
        <v>0.97585928500394548</v>
      </c>
      <c r="R230" s="47">
        <f t="shared" ca="1" si="34"/>
        <v>0.25167025679929406</v>
      </c>
      <c r="S230" s="97">
        <f t="shared" ca="1" si="39"/>
        <v>0.44987077757068394</v>
      </c>
      <c r="V230">
        <v>213</v>
      </c>
      <c r="W230" s="46">
        <v>1.15024644763919</v>
      </c>
    </row>
    <row r="231" spans="1:23">
      <c r="A231" s="3">
        <v>44414</v>
      </c>
      <c r="B231" s="68">
        <v>7.8487632602224355E-3</v>
      </c>
      <c r="C231" s="68">
        <v>9.5300892524050607E-3</v>
      </c>
      <c r="J231">
        <v>214</v>
      </c>
      <c r="K231" s="93">
        <f t="shared" ca="1" si="35"/>
        <v>0.98931014520151006</v>
      </c>
      <c r="L231" s="93">
        <f t="shared" ca="1" si="35"/>
        <v>0.59126836954054662</v>
      </c>
      <c r="M231" s="93">
        <f t="shared" ca="1" si="36"/>
        <v>0.98931014520151006</v>
      </c>
      <c r="N231" s="101">
        <f t="shared" ca="1" si="32"/>
        <v>0.8751944208477398</v>
      </c>
      <c r="O231" s="46">
        <f t="shared" ca="1" si="37"/>
        <v>0.67541545232923705</v>
      </c>
      <c r="P231" s="46">
        <f t="shared" ca="1" si="38"/>
        <v>0.49784938200471951</v>
      </c>
      <c r="Q231" s="47">
        <f t="shared" ca="1" si="33"/>
        <v>1.0305475929782721</v>
      </c>
      <c r="R231" s="47">
        <f t="shared" ca="1" si="34"/>
        <v>0.2909351349192193</v>
      </c>
      <c r="S231" s="97">
        <f t="shared" ca="1" si="39"/>
        <v>0.48317529362422817</v>
      </c>
      <c r="V231">
        <v>214</v>
      </c>
      <c r="W231" s="46">
        <v>0.17036783607641201</v>
      </c>
    </row>
    <row r="232" spans="1:23">
      <c r="A232" s="3">
        <v>44407</v>
      </c>
      <c r="B232" s="68">
        <v>1.3010434326077736E-2</v>
      </c>
      <c r="C232" s="68">
        <v>-3.5942688422244684E-3</v>
      </c>
      <c r="J232">
        <v>215</v>
      </c>
      <c r="K232" s="93">
        <f t="shared" ca="1" si="35"/>
        <v>-0.57114588661543397</v>
      </c>
      <c r="L232" s="93">
        <f t="shared" ca="1" si="35"/>
        <v>0.12657702358825373</v>
      </c>
      <c r="M232" s="93">
        <f t="shared" ca="1" si="36"/>
        <v>-0.57114588661543397</v>
      </c>
      <c r="N232" s="101">
        <f t="shared" ca="1" si="32"/>
        <v>-6.163165673950903E-2</v>
      </c>
      <c r="O232" s="46">
        <f t="shared" ca="1" si="37"/>
        <v>0.11525937422192822</v>
      </c>
      <c r="P232" s="46">
        <f t="shared" ca="1" si="38"/>
        <v>0.21777134295106509</v>
      </c>
      <c r="Q232" s="47">
        <f t="shared" ca="1" si="33"/>
        <v>-8.9764563236345518E-2</v>
      </c>
      <c r="R232" s="47">
        <f t="shared" ca="1" si="34"/>
        <v>0.13945739402632423</v>
      </c>
      <c r="S232" s="97">
        <f t="shared" ca="1" si="39"/>
        <v>0.12735838412412623</v>
      </c>
      <c r="V232">
        <v>215</v>
      </c>
      <c r="W232" s="46">
        <v>-0.51890704033406099</v>
      </c>
    </row>
    <row r="233" spans="1:23">
      <c r="A233" s="3">
        <v>44400</v>
      </c>
      <c r="B233" s="68">
        <v>4.7407717509015956E-3</v>
      </c>
      <c r="C233" s="68">
        <v>1.9677139197278759E-2</v>
      </c>
      <c r="J233">
        <v>216</v>
      </c>
      <c r="K233" s="93">
        <f t="shared" ca="1" si="35"/>
        <v>4.9534536213396881E-2</v>
      </c>
      <c r="L233" s="93">
        <f t="shared" ca="1" si="35"/>
        <v>1.1324803716241416</v>
      </c>
      <c r="M233" s="93">
        <f t="shared" ca="1" si="36"/>
        <v>4.9534536213396881E-2</v>
      </c>
      <c r="N233" s="101">
        <f t="shared" ca="1" si="32"/>
        <v>1.0894386950382899</v>
      </c>
      <c r="O233" s="46">
        <f t="shared" ca="1" si="37"/>
        <v>0.33806469799959288</v>
      </c>
      <c r="P233" s="46">
        <f t="shared" ca="1" si="38"/>
        <v>0.32917400483989745</v>
      </c>
      <c r="Q233" s="47">
        <f t="shared" ca="1" si="33"/>
        <v>0.35584608431898379</v>
      </c>
      <c r="R233" s="47">
        <f t="shared" ca="1" si="34"/>
        <v>0.32557682501521262</v>
      </c>
      <c r="S233" s="97">
        <f t="shared" ca="1" si="39"/>
        <v>0.33182076150740275</v>
      </c>
      <c r="V233">
        <v>216</v>
      </c>
      <c r="W233" s="46">
        <v>1.3742588610342701</v>
      </c>
    </row>
    <row r="234" spans="1:23">
      <c r="A234" s="3">
        <v>44393</v>
      </c>
      <c r="B234" s="68">
        <v>-7.6999757528732782E-2</v>
      </c>
      <c r="C234" s="68">
        <v>-9.6013351081190024E-3</v>
      </c>
      <c r="J234">
        <v>217</v>
      </c>
      <c r="K234" s="93">
        <f t="shared" ca="1" si="35"/>
        <v>-0.45074777425591356</v>
      </c>
      <c r="L234" s="93">
        <f t="shared" ca="1" si="35"/>
        <v>1.097000251892172</v>
      </c>
      <c r="M234" s="93">
        <f t="shared" ca="1" si="36"/>
        <v>-0.45074777425591356</v>
      </c>
      <c r="N234" s="101">
        <f t="shared" ca="1" si="32"/>
        <v>0.89669959213303763</v>
      </c>
      <c r="O234" s="46">
        <f t="shared" ca="1" si="37"/>
        <v>0.15847862106754751</v>
      </c>
      <c r="P234" s="46">
        <f t="shared" ca="1" si="38"/>
        <v>0.23938096637387474</v>
      </c>
      <c r="Q234" s="47">
        <f t="shared" ca="1" si="33"/>
        <v>-3.3260695451069466E-3</v>
      </c>
      <c r="R234" s="47">
        <f t="shared" ca="1" si="34"/>
        <v>0.29441235960557871</v>
      </c>
      <c r="S234" s="97">
        <f t="shared" ca="1" si="39"/>
        <v>0.22644549033656311</v>
      </c>
      <c r="V234">
        <v>217</v>
      </c>
      <c r="W234" s="46">
        <v>3.7884907062122497E-2</v>
      </c>
    </row>
    <row r="235" spans="1:23">
      <c r="A235" s="3">
        <v>44386</v>
      </c>
      <c r="B235" s="68">
        <v>-4.1753006946628535E-2</v>
      </c>
      <c r="C235" s="68">
        <v>4.1367626343586927E-3</v>
      </c>
      <c r="J235">
        <v>218</v>
      </c>
      <c r="K235" s="93">
        <f t="shared" ca="1" si="35"/>
        <v>-0.91596344797065077</v>
      </c>
      <c r="L235" s="93">
        <f t="shared" ca="1" si="35"/>
        <v>1.1108875311790216</v>
      </c>
      <c r="M235" s="93">
        <f t="shared" ca="1" si="36"/>
        <v>-0.91596344797065077</v>
      </c>
      <c r="N235" s="101">
        <f t="shared" ca="1" si="32"/>
        <v>0.76191686744139309</v>
      </c>
      <c r="O235" s="46">
        <f t="shared" ca="1" si="37"/>
        <v>-8.5196037774487032E-3</v>
      </c>
      <c r="P235" s="46">
        <f t="shared" ca="1" si="38"/>
        <v>0.15588185395137663</v>
      </c>
      <c r="Q235" s="47">
        <f t="shared" ca="1" si="33"/>
        <v>-0.33732251923509937</v>
      </c>
      <c r="R235" s="47">
        <f t="shared" ca="1" si="34"/>
        <v>0.27261900528279848</v>
      </c>
      <c r="S235" s="97">
        <f t="shared" ca="1" si="39"/>
        <v>0.13204970075267489</v>
      </c>
      <c r="V235">
        <v>218</v>
      </c>
      <c r="W235" s="46">
        <v>0.389862864308197</v>
      </c>
    </row>
    <row r="236" spans="1:23">
      <c r="A236" s="3">
        <v>44379</v>
      </c>
      <c r="B236" s="68">
        <v>2.3487097106813071E-2</v>
      </c>
      <c r="C236" s="68">
        <v>1.6955989419700668E-2</v>
      </c>
      <c r="J236">
        <v>219</v>
      </c>
      <c r="K236" s="93">
        <f t="shared" ca="1" si="35"/>
        <v>0.67493140724452128</v>
      </c>
      <c r="L236" s="93">
        <f t="shared" ca="1" si="35"/>
        <v>-1.5650657876395642</v>
      </c>
      <c r="M236" s="93">
        <f t="shared" ca="1" si="36"/>
        <v>0.67493140724452128</v>
      </c>
      <c r="N236" s="101">
        <f t="shared" ca="1" si="32"/>
        <v>-1.2691692330018534</v>
      </c>
      <c r="O236" s="46">
        <f t="shared" ca="1" si="37"/>
        <v>0.562563082699017</v>
      </c>
      <c r="P236" s="46">
        <f t="shared" ca="1" si="38"/>
        <v>0.44142319718960948</v>
      </c>
      <c r="Q236" s="47">
        <f t="shared" ca="1" si="33"/>
        <v>0.80484285371783204</v>
      </c>
      <c r="R236" s="47">
        <f t="shared" ca="1" si="34"/>
        <v>-5.5792363075432533E-2</v>
      </c>
      <c r="S236" s="97">
        <f t="shared" ca="1" si="39"/>
        <v>0.25338535981179222</v>
      </c>
      <c r="V236">
        <v>219</v>
      </c>
      <c r="W236" s="46">
        <v>1.3089471509756601</v>
      </c>
    </row>
    <row r="237" spans="1:23">
      <c r="A237" s="3">
        <v>44372</v>
      </c>
      <c r="B237" s="68">
        <v>6.5704932284662343E-2</v>
      </c>
      <c r="C237" s="68">
        <v>2.7530038001169377E-2</v>
      </c>
      <c r="J237">
        <v>220</v>
      </c>
      <c r="K237" s="93">
        <f t="shared" ca="1" si="35"/>
        <v>-0.35337624170923509</v>
      </c>
      <c r="L237" s="93">
        <f t="shared" ca="1" si="35"/>
        <v>1.4310563219332169</v>
      </c>
      <c r="M237" s="93">
        <f t="shared" ca="1" si="36"/>
        <v>-0.35337624170923509</v>
      </c>
      <c r="N237" s="101">
        <f t="shared" ca="1" si="32"/>
        <v>1.2443788677950871</v>
      </c>
      <c r="O237" s="46">
        <f t="shared" ca="1" si="37"/>
        <v>0.19343202871155346</v>
      </c>
      <c r="P237" s="46">
        <f t="shared" ca="1" si="38"/>
        <v>0.25685767019587769</v>
      </c>
      <c r="Q237" s="47">
        <f t="shared" ca="1" si="33"/>
        <v>6.6580745742904957E-2</v>
      </c>
      <c r="R237" s="47">
        <f t="shared" ca="1" si="34"/>
        <v>0.35062948730147214</v>
      </c>
      <c r="S237" s="97">
        <f t="shared" ca="1" si="39"/>
        <v>0.27203075800651277</v>
      </c>
      <c r="V237">
        <v>220</v>
      </c>
      <c r="W237" s="46">
        <v>1.5945484614027099</v>
      </c>
    </row>
    <row r="238" spans="1:23">
      <c r="A238" s="3">
        <v>44365</v>
      </c>
      <c r="B238" s="68">
        <v>-4.0687086905792369E-2</v>
      </c>
      <c r="C238" s="68">
        <v>-1.8810516871944682E-2</v>
      </c>
      <c r="J238">
        <v>221</v>
      </c>
      <c r="K238" s="93">
        <f t="shared" ca="1" si="35"/>
        <v>-1.1436362023105575</v>
      </c>
      <c r="L238" s="93">
        <f t="shared" ca="1" si="35"/>
        <v>0.79274733396590358</v>
      </c>
      <c r="M238" s="93">
        <f t="shared" ca="1" si="36"/>
        <v>-1.1436362023105575</v>
      </c>
      <c r="N238" s="101">
        <f t="shared" ca="1" si="32"/>
        <v>0.38788845157436064</v>
      </c>
      <c r="O238" s="46">
        <f t="shared" ca="1" si="37"/>
        <v>-9.024717223347023E-2</v>
      </c>
      <c r="P238" s="46">
        <f t="shared" ca="1" si="38"/>
        <v>0.11501806972336587</v>
      </c>
      <c r="Q238" s="47">
        <f t="shared" ca="1" si="33"/>
        <v>-0.50077765614714242</v>
      </c>
      <c r="R238" s="47">
        <f t="shared" ca="1" si="34"/>
        <v>0.21214141950593399</v>
      </c>
      <c r="S238" s="97">
        <f t="shared" ca="1" si="39"/>
        <v>6.0947123636231879E-2</v>
      </c>
      <c r="V238">
        <v>221</v>
      </c>
      <c r="W238" s="46">
        <v>0.56341087508885201</v>
      </c>
    </row>
    <row r="239" spans="1:23">
      <c r="A239" s="3">
        <v>44358</v>
      </c>
      <c r="B239" s="68">
        <v>2.0051667782703397E-3</v>
      </c>
      <c r="C239" s="68">
        <v>4.2585039623734833E-3</v>
      </c>
      <c r="J239">
        <v>222</v>
      </c>
      <c r="K239" s="93">
        <f t="shared" ca="1" si="35"/>
        <v>0.1478606133496051</v>
      </c>
      <c r="L239" s="93">
        <f t="shared" ca="1" si="35"/>
        <v>-1.6258079578512632</v>
      </c>
      <c r="M239" s="93">
        <f t="shared" ca="1" si="36"/>
        <v>0.1478606133496051</v>
      </c>
      <c r="N239" s="101">
        <f t="shared" ca="1" si="32"/>
        <v>-1.4943781999579633</v>
      </c>
      <c r="O239" s="46">
        <f t="shared" ca="1" si="37"/>
        <v>0.37336075801107821</v>
      </c>
      <c r="P239" s="46">
        <f t="shared" ca="1" si="38"/>
        <v>0.34682203484564011</v>
      </c>
      <c r="Q239" s="47">
        <f t="shared" ca="1" si="33"/>
        <v>0.42643820434195445</v>
      </c>
      <c r="R239" s="47">
        <f t="shared" ca="1" si="34"/>
        <v>-9.2206961643390345E-2</v>
      </c>
      <c r="S239" s="97">
        <f t="shared" ca="1" si="39"/>
        <v>0.14057689818384395</v>
      </c>
      <c r="V239">
        <v>222</v>
      </c>
      <c r="W239" s="46">
        <v>-9.5712677891304193E-2</v>
      </c>
    </row>
    <row r="240" spans="1:23">
      <c r="A240" s="3">
        <v>44351</v>
      </c>
      <c r="B240" s="68">
        <v>7.3735167266424595E-2</v>
      </c>
      <c r="C240" s="68">
        <v>6.349759102535435E-3</v>
      </c>
      <c r="J240">
        <v>223</v>
      </c>
      <c r="K240" s="93">
        <f t="shared" ca="1" si="35"/>
        <v>-1.3600704029884172</v>
      </c>
      <c r="L240" s="93">
        <f t="shared" ca="1" si="35"/>
        <v>-2.0183342627507197</v>
      </c>
      <c r="M240" s="93">
        <f t="shared" ca="1" si="36"/>
        <v>-1.3600704029884172</v>
      </c>
      <c r="N240" s="101">
        <f t="shared" ca="1" si="32"/>
        <v>-2.3460816820999679</v>
      </c>
      <c r="O240" s="46">
        <f t="shared" ca="1" si="37"/>
        <v>-0.16794044301331768</v>
      </c>
      <c r="P240" s="46">
        <f t="shared" ca="1" si="38"/>
        <v>7.6171434333442145E-2</v>
      </c>
      <c r="Q240" s="47">
        <f t="shared" ca="1" si="33"/>
        <v>-0.65616419770683732</v>
      </c>
      <c r="R240" s="47">
        <f t="shared" ca="1" si="34"/>
        <v>-0.22992101814975147</v>
      </c>
      <c r="S240" s="97">
        <f t="shared" ca="1" si="39"/>
        <v>-0.19893073058153457</v>
      </c>
      <c r="V240">
        <v>223</v>
      </c>
      <c r="W240" s="46">
        <v>0.98882499431156101</v>
      </c>
    </row>
    <row r="241" spans="1:23">
      <c r="A241" s="3">
        <v>44344</v>
      </c>
      <c r="B241" s="68">
        <v>1.6172177943420962E-3</v>
      </c>
      <c r="C241" s="68">
        <v>1.1850737724508065E-2</v>
      </c>
      <c r="J241">
        <v>224</v>
      </c>
      <c r="K241" s="93">
        <f t="shared" ca="1" si="35"/>
        <v>0.31210799454507238</v>
      </c>
      <c r="L241" s="93">
        <f t="shared" ca="1" si="35"/>
        <v>-0.65893599972742223</v>
      </c>
      <c r="M241" s="93">
        <f t="shared" ca="1" si="36"/>
        <v>0.31210799454507238</v>
      </c>
      <c r="N241" s="101">
        <f t="shared" ca="1" si="32"/>
        <v>-0.52546879945215985</v>
      </c>
      <c r="O241" s="46">
        <f t="shared" ca="1" si="37"/>
        <v>0.43232055374638162</v>
      </c>
      <c r="P241" s="46">
        <f t="shared" ca="1" si="38"/>
        <v>0.37630193271329176</v>
      </c>
      <c r="Q241" s="47">
        <f t="shared" ca="1" si="33"/>
        <v>0.54435779581256127</v>
      </c>
      <c r="R241" s="47">
        <f t="shared" ca="1" si="34"/>
        <v>6.4458411609778374E-2</v>
      </c>
      <c r="S241" s="97">
        <f t="shared" ca="1" si="39"/>
        <v>0.24838948267808</v>
      </c>
      <c r="V241">
        <v>224</v>
      </c>
      <c r="W241" s="46">
        <v>-7.5573346097257401E-3</v>
      </c>
    </row>
    <row r="242" spans="1:23">
      <c r="A242" s="3">
        <v>44337</v>
      </c>
      <c r="B242" s="68">
        <v>-1.5392879570476969E-2</v>
      </c>
      <c r="C242" s="68">
        <v>-4.0342393007319899E-3</v>
      </c>
      <c r="J242">
        <v>225</v>
      </c>
      <c r="K242" s="93">
        <f t="shared" ca="1" si="35"/>
        <v>-1.1529190289546896</v>
      </c>
      <c r="L242" s="93">
        <f t="shared" ca="1" si="35"/>
        <v>0.14003127185392247</v>
      </c>
      <c r="M242" s="93">
        <f t="shared" ca="1" si="36"/>
        <v>-1.1529190289546896</v>
      </c>
      <c r="N242" s="101">
        <f t="shared" ca="1" si="32"/>
        <v>-0.2338928206908959</v>
      </c>
      <c r="O242" s="46">
        <f t="shared" ca="1" si="37"/>
        <v>-9.3579423614287727E-2</v>
      </c>
      <c r="P242" s="46">
        <f t="shared" ca="1" si="38"/>
        <v>0.11335194403295712</v>
      </c>
      <c r="Q242" s="47">
        <f t="shared" ca="1" si="33"/>
        <v>-0.50744215890877742</v>
      </c>
      <c r="R242" s="47">
        <f t="shared" ca="1" si="34"/>
        <v>0.11160405754988896</v>
      </c>
      <c r="S242" s="97">
        <f t="shared" ca="1" si="39"/>
        <v>9.0123169678006168E-3</v>
      </c>
      <c r="V242">
        <v>225</v>
      </c>
      <c r="W242" s="46">
        <v>-0.52266212745261598</v>
      </c>
    </row>
    <row r="243" spans="1:23">
      <c r="A243" s="3">
        <v>44330</v>
      </c>
      <c r="B243" s="68">
        <v>-2.4550849758721016E-3</v>
      </c>
      <c r="C243" s="68">
        <v>-1.3589189109416866E-2</v>
      </c>
      <c r="J243">
        <v>226</v>
      </c>
      <c r="K243" s="93">
        <f t="shared" ca="1" si="35"/>
        <v>-1.1317914322841669</v>
      </c>
      <c r="L243" s="93">
        <f t="shared" ca="1" si="35"/>
        <v>-1.3236609170107154</v>
      </c>
      <c r="M243" s="93">
        <f t="shared" ca="1" si="36"/>
        <v>-1.1317914322841669</v>
      </c>
      <c r="N243" s="101">
        <f t="shared" ca="1" si="32"/>
        <v>-1.6148757279177044</v>
      </c>
      <c r="O243" s="46">
        <f t="shared" ca="1" si="37"/>
        <v>-8.5995261388958633E-2</v>
      </c>
      <c r="P243" s="46">
        <f t="shared" ca="1" si="38"/>
        <v>0.11714402514562167</v>
      </c>
      <c r="Q243" s="47">
        <f t="shared" ca="1" si="33"/>
        <v>-0.49227383445811923</v>
      </c>
      <c r="R243" s="47">
        <f t="shared" ca="1" si="34"/>
        <v>-0.11169050694085791</v>
      </c>
      <c r="S243" s="97">
        <f t="shared" ca="1" si="39"/>
        <v>-9.8842884164908273E-2</v>
      </c>
      <c r="V243">
        <v>226</v>
      </c>
      <c r="W243" s="46">
        <v>0.47795821436015001</v>
      </c>
    </row>
    <row r="244" spans="1:23">
      <c r="A244" s="3">
        <v>44323</v>
      </c>
      <c r="B244" s="68">
        <v>0.11654267718895484</v>
      </c>
      <c r="C244" s="68">
        <v>1.253483505020303E-2</v>
      </c>
      <c r="J244">
        <v>227</v>
      </c>
      <c r="K244" s="93">
        <f t="shared" ca="1" si="35"/>
        <v>-1.1643023478527588</v>
      </c>
      <c r="L244" s="93">
        <f t="shared" ca="1" si="35"/>
        <v>1.1663355128922888</v>
      </c>
      <c r="M244" s="93">
        <f t="shared" ca="1" si="36"/>
        <v>-1.1643023478527588</v>
      </c>
      <c r="N244" s="101">
        <f t="shared" ca="1" si="32"/>
        <v>0.73550882541927542</v>
      </c>
      <c r="O244" s="46">
        <f t="shared" ca="1" si="37"/>
        <v>-9.7665687590827166E-2</v>
      </c>
      <c r="P244" s="46">
        <f t="shared" ca="1" si="38"/>
        <v>0.1113088120446874</v>
      </c>
      <c r="Q244" s="47">
        <f t="shared" ca="1" si="33"/>
        <v>-0.5156146868618563</v>
      </c>
      <c r="R244" s="47">
        <f t="shared" ca="1" si="34"/>
        <v>0.26834902322036758</v>
      </c>
      <c r="S244" s="97">
        <f t="shared" ca="1" si="39"/>
        <v>8.5341667814770206E-2</v>
      </c>
      <c r="V244">
        <v>227</v>
      </c>
      <c r="W244" s="46">
        <v>0.57599840636928601</v>
      </c>
    </row>
    <row r="245" spans="1:23">
      <c r="A245" s="3">
        <v>44316</v>
      </c>
      <c r="B245" s="68">
        <v>2.8559986042005381E-2</v>
      </c>
      <c r="C245" s="68">
        <v>3.4377116192874091E-4</v>
      </c>
      <c r="J245">
        <v>228</v>
      </c>
      <c r="K245" s="93">
        <f t="shared" ca="1" si="35"/>
        <v>-0.9090016678215681</v>
      </c>
      <c r="L245" s="93">
        <f t="shared" ca="1" si="35"/>
        <v>1.6806500197559384</v>
      </c>
      <c r="M245" s="93">
        <f t="shared" ca="1" si="36"/>
        <v>-0.9090016678215681</v>
      </c>
      <c r="N245" s="101">
        <f t="shared" ca="1" si="32"/>
        <v>1.3043131063834981</v>
      </c>
      <c r="O245" s="46">
        <f t="shared" ca="1" si="37"/>
        <v>-6.0205372318730688E-3</v>
      </c>
      <c r="P245" s="46">
        <f t="shared" ca="1" si="38"/>
        <v>0.15713138722416445</v>
      </c>
      <c r="Q245" s="47">
        <f t="shared" ca="1" si="33"/>
        <v>-0.3323243861439481</v>
      </c>
      <c r="R245" s="47">
        <f t="shared" ca="1" si="34"/>
        <v>0.36032040355658967</v>
      </c>
      <c r="S245" s="97">
        <f t="shared" ca="1" si="39"/>
        <v>0.1771499331623583</v>
      </c>
      <c r="V245">
        <v>228</v>
      </c>
      <c r="W245" s="46">
        <v>0.47796652676760898</v>
      </c>
    </row>
    <row r="246" spans="1:23">
      <c r="A246" s="3">
        <v>44309</v>
      </c>
      <c r="B246" s="68">
        <v>-2.6815394129924841E-2</v>
      </c>
      <c r="C246" s="68">
        <v>-1.1626367602282084E-3</v>
      </c>
      <c r="J246">
        <v>229</v>
      </c>
      <c r="K246" s="93">
        <f t="shared" ca="1" si="35"/>
        <v>1.2318362524927324</v>
      </c>
      <c r="L246" s="93">
        <f t="shared" ca="1" si="35"/>
        <v>-0.37914050100682178</v>
      </c>
      <c r="M246" s="93">
        <f t="shared" ca="1" si="36"/>
        <v>1.2318362524927324</v>
      </c>
      <c r="N246" s="101">
        <f t="shared" ca="1" si="32"/>
        <v>3.2294827875901044E-2</v>
      </c>
      <c r="O246" s="46">
        <f t="shared" ca="1" si="37"/>
        <v>0.76247492105435155</v>
      </c>
      <c r="P246" s="46">
        <f t="shared" ca="1" si="38"/>
        <v>0.54137911636727676</v>
      </c>
      <c r="Q246" s="47">
        <f t="shared" ca="1" si="33"/>
        <v>1.2046665304285011</v>
      </c>
      <c r="R246" s="47">
        <f t="shared" ca="1" si="34"/>
        <v>0.15464460117174927</v>
      </c>
      <c r="S246" s="97">
        <f t="shared" ca="1" si="39"/>
        <v>0.45855976111305041</v>
      </c>
      <c r="V246">
        <v>229</v>
      </c>
      <c r="W246" s="46">
        <v>5.0795696714302299E-2</v>
      </c>
    </row>
    <row r="247" spans="1:23">
      <c r="A247" s="3">
        <v>44302</v>
      </c>
      <c r="B247" s="68">
        <v>-2.7327206471157162E-3</v>
      </c>
      <c r="C247" s="68">
        <v>1.3836950628885791E-2</v>
      </c>
      <c r="J247">
        <v>230</v>
      </c>
      <c r="K247" s="93">
        <f t="shared" ca="1" si="35"/>
        <v>-0.50543202206425075</v>
      </c>
      <c r="L247" s="93">
        <f t="shared" ca="1" si="35"/>
        <v>-0.32345854621888054</v>
      </c>
      <c r="M247" s="93">
        <f t="shared" ca="1" si="36"/>
        <v>-0.50543202206425075</v>
      </c>
      <c r="N247" s="101">
        <f t="shared" ca="1" si="32"/>
        <v>-0.46740433143059057</v>
      </c>
      <c r="O247" s="46">
        <f t="shared" ca="1" si="37"/>
        <v>0.13884864549502221</v>
      </c>
      <c r="P247" s="46">
        <f t="shared" ca="1" si="38"/>
        <v>0.22956597858761207</v>
      </c>
      <c r="Q247" s="47">
        <f t="shared" ca="1" si="33"/>
        <v>-4.2586020690157544E-2</v>
      </c>
      <c r="R247" s="47">
        <f t="shared" ca="1" si="34"/>
        <v>7.3847000006791605E-2</v>
      </c>
      <c r="S247" s="97">
        <f t="shared" ca="1" si="39"/>
        <v>0.1063478227509069</v>
      </c>
      <c r="V247">
        <v>230</v>
      </c>
      <c r="W247" s="46">
        <v>0.49589857057258702</v>
      </c>
    </row>
    <row r="248" spans="1:23">
      <c r="A248" s="3">
        <v>44295</v>
      </c>
      <c r="B248" s="68">
        <v>-5.1647558733828092E-2</v>
      </c>
      <c r="C248" s="68">
        <v>2.741565426955872E-2</v>
      </c>
      <c r="J248">
        <v>231</v>
      </c>
      <c r="K248" s="93">
        <f t="shared" ca="1" si="35"/>
        <v>0.67663883325071073</v>
      </c>
      <c r="L248" s="93">
        <f t="shared" ca="1" si="35"/>
        <v>8.0760464746156044E-2</v>
      </c>
      <c r="M248" s="93">
        <f t="shared" ca="1" si="36"/>
        <v>0.67663883325071073</v>
      </c>
      <c r="N248" s="101">
        <f t="shared" ca="1" si="32"/>
        <v>0.29175396732806996</v>
      </c>
      <c r="O248" s="46">
        <f t="shared" ca="1" si="37"/>
        <v>0.56317599651125161</v>
      </c>
      <c r="P248" s="46">
        <f t="shared" ca="1" si="38"/>
        <v>0.44172965409572679</v>
      </c>
      <c r="Q248" s="47">
        <f t="shared" ca="1" si="33"/>
        <v>0.80606868134230125</v>
      </c>
      <c r="R248" s="47">
        <f t="shared" ca="1" si="34"/>
        <v>0.1965971954029542</v>
      </c>
      <c r="S248" s="97">
        <f t="shared" ca="1" si="39"/>
        <v>0.37988659595710289</v>
      </c>
      <c r="V248">
        <v>231</v>
      </c>
      <c r="W248" s="46">
        <v>0.56666614190507303</v>
      </c>
    </row>
    <row r="249" spans="1:23">
      <c r="A249" s="3">
        <v>44287</v>
      </c>
      <c r="B249" s="68">
        <v>-1.853207196359663E-2</v>
      </c>
      <c r="C249" s="68">
        <v>1.153625745757747E-2</v>
      </c>
      <c r="J249">
        <v>232</v>
      </c>
      <c r="K249" s="93">
        <f t="shared" ca="1" si="35"/>
        <v>-3.3240799675600652E-3</v>
      </c>
      <c r="L249" s="93">
        <f t="shared" ca="1" si="35"/>
        <v>1.388700817925361</v>
      </c>
      <c r="M249" s="93">
        <f t="shared" ca="1" si="36"/>
        <v>-3.3240799675600652E-3</v>
      </c>
      <c r="N249" s="101">
        <f t="shared" ca="1" si="32"/>
        <v>1.3155467668894043</v>
      </c>
      <c r="O249" s="46">
        <f t="shared" ca="1" si="37"/>
        <v>0.31909006844875026</v>
      </c>
      <c r="P249" s="46">
        <f t="shared" ca="1" si="38"/>
        <v>0.31968669006447614</v>
      </c>
      <c r="Q249" s="47">
        <f t="shared" ca="1" si="33"/>
        <v>0.31789682521729862</v>
      </c>
      <c r="R249" s="47">
        <f t="shared" ca="1" si="34"/>
        <v>0.36213680209213739</v>
      </c>
      <c r="S249" s="97">
        <f t="shared" ca="1" si="39"/>
        <v>0.34061343527044385</v>
      </c>
      <c r="V249">
        <v>232</v>
      </c>
      <c r="W249" s="46">
        <v>0.42702322045470598</v>
      </c>
    </row>
    <row r="250" spans="1:23">
      <c r="A250" s="3">
        <v>44281</v>
      </c>
      <c r="B250" s="68">
        <v>4.6387985815818267E-2</v>
      </c>
      <c r="C250" s="68">
        <v>1.5776659192601405E-2</v>
      </c>
      <c r="J250">
        <v>233</v>
      </c>
      <c r="K250" s="93">
        <f t="shared" ca="1" si="35"/>
        <v>-1.5898969560453755</v>
      </c>
      <c r="L250" s="93">
        <f t="shared" ca="1" si="35"/>
        <v>-1.3839592425310947</v>
      </c>
      <c r="M250" s="93">
        <f t="shared" ca="1" si="36"/>
        <v>-1.5898969560453755</v>
      </c>
      <c r="N250" s="101">
        <f t="shared" ca="1" si="32"/>
        <v>-1.817731390140602</v>
      </c>
      <c r="O250" s="46">
        <f t="shared" ca="1" si="37"/>
        <v>-0.25044115945798928</v>
      </c>
      <c r="P250" s="46">
        <f t="shared" ca="1" si="38"/>
        <v>3.4921076111106342E-2</v>
      </c>
      <c r="Q250" s="47">
        <f t="shared" ca="1" si="33"/>
        <v>-0.82116563059618053</v>
      </c>
      <c r="R250" s="47">
        <f t="shared" ca="1" si="34"/>
        <v>-0.14449074401367251</v>
      </c>
      <c r="S250" s="97">
        <f t="shared" ca="1" si="39"/>
        <v>-0.1974659517358309</v>
      </c>
      <c r="V250">
        <v>233</v>
      </c>
      <c r="W250" s="46">
        <v>0.79136015096607104</v>
      </c>
    </row>
    <row r="251" spans="1:23">
      <c r="A251" s="3">
        <v>44274</v>
      </c>
      <c r="B251" s="68">
        <v>-0.11133644565081824</v>
      </c>
      <c r="C251" s="68">
        <v>-7.5051327502829723E-3</v>
      </c>
      <c r="J251">
        <v>234</v>
      </c>
      <c r="K251" s="93">
        <f t="shared" ca="1" si="35"/>
        <v>-2.625998356681531</v>
      </c>
      <c r="L251" s="93">
        <f t="shared" ca="1" si="35"/>
        <v>-0.20178509699510686</v>
      </c>
      <c r="M251" s="93">
        <f t="shared" ca="1" si="36"/>
        <v>-2.625998356681531</v>
      </c>
      <c r="N251" s="101">
        <f t="shared" ca="1" si="32"/>
        <v>-1.0264354461617771</v>
      </c>
      <c r="O251" s="46">
        <f t="shared" ca="1" si="37"/>
        <v>-0.62236993237321492</v>
      </c>
      <c r="P251" s="46">
        <f t="shared" ca="1" si="38"/>
        <v>-0.15104331034650648</v>
      </c>
      <c r="Q251" s="47">
        <f t="shared" ca="1" si="33"/>
        <v>-1.5650231764266318</v>
      </c>
      <c r="R251" s="47">
        <f t="shared" ca="1" si="34"/>
        <v>-1.6544132749043122E-2</v>
      </c>
      <c r="S251" s="97">
        <f t="shared" ca="1" si="39"/>
        <v>-0.31945703256112901</v>
      </c>
      <c r="V251">
        <v>234</v>
      </c>
      <c r="W251" s="46">
        <v>0.32970228482018898</v>
      </c>
    </row>
    <row r="252" spans="1:23">
      <c r="A252" s="3">
        <v>44267</v>
      </c>
      <c r="B252" s="68">
        <v>1.4569738175083558E-2</v>
      </c>
      <c r="C252" s="68">
        <v>2.673224692217091E-2</v>
      </c>
      <c r="J252">
        <v>235</v>
      </c>
      <c r="K252" s="93">
        <f t="shared" ca="1" si="35"/>
        <v>-2.6094991385868038</v>
      </c>
      <c r="L252" s="93">
        <f t="shared" ca="1" si="35"/>
        <v>0.40785061718472349</v>
      </c>
      <c r="M252" s="93">
        <f t="shared" ca="1" si="36"/>
        <v>-2.6094991385868038</v>
      </c>
      <c r="N252" s="101">
        <f t="shared" ca="1" si="32"/>
        <v>-0.4432029531409673</v>
      </c>
      <c r="O252" s="46">
        <f t="shared" ca="1" si="37"/>
        <v>-0.61644721676230585</v>
      </c>
      <c r="P252" s="46">
        <f t="shared" ca="1" si="38"/>
        <v>-0.14808195254105194</v>
      </c>
      <c r="Q252" s="47">
        <f t="shared" ca="1" si="33"/>
        <v>-1.5531777452048137</v>
      </c>
      <c r="R252" s="47">
        <f t="shared" ca="1" si="34"/>
        <v>7.7760181116403773E-2</v>
      </c>
      <c r="S252" s="97">
        <f t="shared" ca="1" si="39"/>
        <v>-0.26934351782295102</v>
      </c>
      <c r="V252">
        <v>235</v>
      </c>
      <c r="W252" s="46">
        <v>-6.7504029313543096E-3</v>
      </c>
    </row>
    <row r="253" spans="1:23">
      <c r="A253" s="3">
        <v>44260</v>
      </c>
      <c r="B253" s="68">
        <v>0.12170745218097423</v>
      </c>
      <c r="C253" s="68">
        <v>8.2920778108934723E-3</v>
      </c>
      <c r="J253">
        <v>236</v>
      </c>
      <c r="K253" s="93">
        <f t="shared" ca="1" si="35"/>
        <v>-0.38910051227864562</v>
      </c>
      <c r="L253" s="93">
        <f t="shared" ca="1" si="35"/>
        <v>-0.73833730885120818</v>
      </c>
      <c r="M253" s="93">
        <f t="shared" ca="1" si="36"/>
        <v>-0.38910051227864562</v>
      </c>
      <c r="N253" s="101">
        <f t="shared" ca="1" si="32"/>
        <v>-0.82374788156748291</v>
      </c>
      <c r="O253" s="46">
        <f t="shared" ca="1" si="37"/>
        <v>0.18060810616110198</v>
      </c>
      <c r="P253" s="46">
        <f t="shared" ca="1" si="38"/>
        <v>0.25044570892065199</v>
      </c>
      <c r="Q253" s="47">
        <f t="shared" ca="1" si="33"/>
        <v>4.0932900642002001E-2</v>
      </c>
      <c r="R253" s="47">
        <f t="shared" ca="1" si="34"/>
        <v>1.6228924199691297E-2</v>
      </c>
      <c r="S253" s="97">
        <f t="shared" ca="1" si="39"/>
        <v>9.841851518039664E-2</v>
      </c>
      <c r="V253">
        <v>236</v>
      </c>
      <c r="W253" s="46">
        <v>0.68113672700460304</v>
      </c>
    </row>
    <row r="254" spans="1:23">
      <c r="A254" s="3">
        <v>44253</v>
      </c>
      <c r="B254" s="68">
        <v>7.4142821040488194E-2</v>
      </c>
      <c r="C254" s="68">
        <v>-2.4204316563671946E-2</v>
      </c>
      <c r="J254">
        <v>237</v>
      </c>
      <c r="K254" s="93">
        <f t="shared" ca="1" si="35"/>
        <v>1.1065828469549317</v>
      </c>
      <c r="L254" s="93">
        <f t="shared" ca="1" si="35"/>
        <v>0.3068509710749498</v>
      </c>
      <c r="M254" s="93">
        <f t="shared" ca="1" si="36"/>
        <v>1.1065828469549317</v>
      </c>
      <c r="N254" s="101">
        <f t="shared" ca="1" si="32"/>
        <v>0.64283841694478072</v>
      </c>
      <c r="O254" s="46">
        <f t="shared" ca="1" si="37"/>
        <v>0.71751277217922749</v>
      </c>
      <c r="P254" s="46">
        <f t="shared" ca="1" si="38"/>
        <v>0.51889804192971467</v>
      </c>
      <c r="Q254" s="47">
        <f t="shared" ca="1" si="33"/>
        <v>1.114742232678253</v>
      </c>
      <c r="R254" s="47">
        <f t="shared" ca="1" si="34"/>
        <v>0.25336491415340912</v>
      </c>
      <c r="S254" s="97">
        <f t="shared" ca="1" si="39"/>
        <v>0.4854388431663183</v>
      </c>
      <c r="V254">
        <v>237</v>
      </c>
      <c r="W254" s="46">
        <v>0.139908663503195</v>
      </c>
    </row>
    <row r="255" spans="1:23">
      <c r="A255" s="3">
        <v>44246</v>
      </c>
      <c r="B255" s="68">
        <v>2.6717533468576082E-2</v>
      </c>
      <c r="C255" s="68">
        <v>-6.881584811360697E-3</v>
      </c>
      <c r="J255">
        <v>238</v>
      </c>
      <c r="K255" s="93">
        <f t="shared" ca="1" si="35"/>
        <v>-0.10767069560922256</v>
      </c>
      <c r="L255" s="93">
        <f t="shared" ca="1" si="35"/>
        <v>-0.46029864701444406</v>
      </c>
      <c r="M255" s="93">
        <f t="shared" ca="1" si="36"/>
        <v>-0.10767069560922256</v>
      </c>
      <c r="N255" s="101">
        <f t="shared" ca="1" si="32"/>
        <v>-0.47064310542476012</v>
      </c>
      <c r="O255" s="46">
        <f t="shared" ca="1" si="37"/>
        <v>0.28163281890769998</v>
      </c>
      <c r="P255" s="46">
        <f t="shared" ca="1" si="38"/>
        <v>0.30095806529395097</v>
      </c>
      <c r="Q255" s="47">
        <f t="shared" ca="1" si="33"/>
        <v>0.24298232613519799</v>
      </c>
      <c r="R255" s="47">
        <f t="shared" ca="1" si="34"/>
        <v>7.3323314576126619E-2</v>
      </c>
      <c r="S255" s="97">
        <f t="shared" ca="1" si="39"/>
        <v>0.1774780667419133</v>
      </c>
      <c r="V255">
        <v>238</v>
      </c>
      <c r="W255" s="46">
        <v>-8.3674929047082403E-2</v>
      </c>
    </row>
    <row r="256" spans="1:23">
      <c r="A256" s="3">
        <v>44239</v>
      </c>
      <c r="B256" s="68">
        <v>7.1434637377568944E-2</v>
      </c>
      <c r="C256" s="68">
        <v>1.268319137022722E-2</v>
      </c>
      <c r="J256">
        <v>239</v>
      </c>
      <c r="K256" s="93">
        <f t="shared" ca="1" si="35"/>
        <v>0.2413200881503535</v>
      </c>
      <c r="L256" s="93">
        <f t="shared" ca="1" si="35"/>
        <v>-0.15865370041595189</v>
      </c>
      <c r="M256" s="93">
        <f t="shared" ca="1" si="36"/>
        <v>0.2413200881503535</v>
      </c>
      <c r="N256" s="101">
        <f t="shared" ca="1" si="32"/>
        <v>-7.367170439223944E-2</v>
      </c>
      <c r="O256" s="46">
        <f t="shared" ca="1" si="37"/>
        <v>0.40690985635087523</v>
      </c>
      <c r="P256" s="46">
        <f t="shared" ca="1" si="38"/>
        <v>0.36359658401553863</v>
      </c>
      <c r="Q256" s="47">
        <f t="shared" ca="1" si="33"/>
        <v>0.4935364010215485</v>
      </c>
      <c r="R256" s="47">
        <f t="shared" ca="1" si="34"/>
        <v>0.13751060874535134</v>
      </c>
      <c r="S256" s="97">
        <f t="shared" ca="1" si="39"/>
        <v>0.27221023254811327</v>
      </c>
      <c r="V256">
        <v>239</v>
      </c>
      <c r="W256" s="46">
        <v>0.190649181164916</v>
      </c>
    </row>
    <row r="257" spans="1:23">
      <c r="A257" s="3">
        <v>44232</v>
      </c>
      <c r="B257" s="68">
        <v>0.10966772994034035</v>
      </c>
      <c r="C257" s="68">
        <v>4.6626306765750858E-2</v>
      </c>
      <c r="J257">
        <v>240</v>
      </c>
      <c r="K257" s="93">
        <f t="shared" ca="1" si="35"/>
        <v>0.84480679560670835</v>
      </c>
      <c r="L257" s="93">
        <f t="shared" ca="1" si="35"/>
        <v>-0.3783861593422525</v>
      </c>
      <c r="M257" s="93">
        <f t="shared" ca="1" si="36"/>
        <v>0.84480679560670835</v>
      </c>
      <c r="N257" s="101">
        <f t="shared" ca="1" si="32"/>
        <v>-9.0074043235438828E-2</v>
      </c>
      <c r="O257" s="46">
        <f t="shared" ca="1" si="37"/>
        <v>0.62354316119640418</v>
      </c>
      <c r="P257" s="46">
        <f t="shared" ca="1" si="38"/>
        <v>0.47191323643830307</v>
      </c>
      <c r="Q257" s="47">
        <f t="shared" ca="1" si="33"/>
        <v>0.92680301071260651</v>
      </c>
      <c r="R257" s="47">
        <f t="shared" ca="1" si="34"/>
        <v>0.13485847374103277</v>
      </c>
      <c r="S257" s="97">
        <f t="shared" ca="1" si="39"/>
        <v>0.37920081746871848</v>
      </c>
      <c r="V257">
        <v>240</v>
      </c>
      <c r="W257" s="46">
        <v>0.101056229710539</v>
      </c>
    </row>
    <row r="258" spans="1:23">
      <c r="A258" s="3">
        <v>44225</v>
      </c>
      <c r="B258" s="68">
        <v>-6.2309671858236104E-2</v>
      </c>
      <c r="C258" s="68">
        <v>-3.295637660972317E-2</v>
      </c>
      <c r="J258">
        <v>241</v>
      </c>
      <c r="K258" s="93">
        <f t="shared" ca="1" si="35"/>
        <v>-2.2324696445384432E-2</v>
      </c>
      <c r="L258" s="93">
        <f t="shared" ca="1" si="35"/>
        <v>-0.13727277937031754</v>
      </c>
      <c r="M258" s="93">
        <f t="shared" ca="1" si="36"/>
        <v>-2.2324696445384432E-2</v>
      </c>
      <c r="N258" s="101">
        <f t="shared" ca="1" si="32"/>
        <v>-0.1372457686094723</v>
      </c>
      <c r="O258" s="46">
        <f t="shared" ca="1" si="37"/>
        <v>0.31226942718053941</v>
      </c>
      <c r="P258" s="46">
        <f t="shared" ca="1" si="38"/>
        <v>0.31627636943037069</v>
      </c>
      <c r="Q258" s="47">
        <f t="shared" ca="1" si="33"/>
        <v>0.3042555426808769</v>
      </c>
      <c r="R258" s="47">
        <f t="shared" ca="1" si="34"/>
        <v>0.12723116002226711</v>
      </c>
      <c r="S258" s="97">
        <f t="shared" ca="1" si="39"/>
        <v>0.21975029360140325</v>
      </c>
      <c r="V258">
        <v>241</v>
      </c>
      <c r="W258" s="46">
        <v>-0.12524621487360299</v>
      </c>
    </row>
    <row r="259" spans="1:23">
      <c r="A259" s="3">
        <v>44218</v>
      </c>
      <c r="B259" s="68">
        <v>-5.3856316376872715E-2</v>
      </c>
      <c r="C259" s="68">
        <v>1.9525168689788375E-2</v>
      </c>
      <c r="J259">
        <v>242</v>
      </c>
      <c r="K259" s="93">
        <f t="shared" ca="1" si="35"/>
        <v>1.4502813100379113</v>
      </c>
      <c r="L259" s="93">
        <f t="shared" ca="1" si="35"/>
        <v>1.2560632784745656</v>
      </c>
      <c r="M259" s="93">
        <f t="shared" ca="1" si="36"/>
        <v>1.4502813100379113</v>
      </c>
      <c r="N259" s="101">
        <f t="shared" ca="1" si="32"/>
        <v>1.6520744692674474</v>
      </c>
      <c r="O259" s="46">
        <f t="shared" ca="1" si="37"/>
        <v>0.84089002806249769</v>
      </c>
      <c r="P259" s="46">
        <f t="shared" ca="1" si="38"/>
        <v>0.58058666987134977</v>
      </c>
      <c r="Q259" s="47">
        <f t="shared" ca="1" si="33"/>
        <v>1.3614967444447934</v>
      </c>
      <c r="R259" s="47">
        <f t="shared" ca="1" si="34"/>
        <v>0.41655080413976397</v>
      </c>
      <c r="S259" s="97">
        <f t="shared" ca="1" si="39"/>
        <v>0.62872041610113083</v>
      </c>
      <c r="V259">
        <v>242</v>
      </c>
      <c r="W259" s="46">
        <v>-3.2618822223535397E-2</v>
      </c>
    </row>
    <row r="260" spans="1:23">
      <c r="A260" s="3">
        <v>44211</v>
      </c>
      <c r="B260" s="68">
        <v>9.3958324487282141E-3</v>
      </c>
      <c r="C260" s="68">
        <v>-1.4652657615703446E-2</v>
      </c>
      <c r="J260">
        <v>243</v>
      </c>
      <c r="K260" s="93">
        <f t="shared" ca="1" si="35"/>
        <v>1.1434478309305902</v>
      </c>
      <c r="L260" s="93">
        <f t="shared" ca="1" si="35"/>
        <v>-0.20492754052882778</v>
      </c>
      <c r="M260" s="93">
        <f t="shared" ca="1" si="36"/>
        <v>1.1434478309305902</v>
      </c>
      <c r="N260" s="101">
        <f t="shared" ca="1" si="32"/>
        <v>0.16935370593952306</v>
      </c>
      <c r="O260" s="46">
        <f t="shared" ca="1" si="37"/>
        <v>0.7307461760190328</v>
      </c>
      <c r="P260" s="46">
        <f t="shared" ca="1" si="38"/>
        <v>0.52551474384961738</v>
      </c>
      <c r="Q260" s="47">
        <f t="shared" ca="1" si="33"/>
        <v>1.1412090403578636</v>
      </c>
      <c r="R260" s="47">
        <f t="shared" ca="1" si="34"/>
        <v>0.17680599240016398</v>
      </c>
      <c r="S260" s="97">
        <f t="shared" ca="1" si="39"/>
        <v>0.45377608420959836</v>
      </c>
      <c r="V260">
        <v>243</v>
      </c>
      <c r="W260" s="46">
        <v>-0.50296778350121996</v>
      </c>
    </row>
    <row r="261" spans="1:23">
      <c r="A261" s="3">
        <v>44204</v>
      </c>
      <c r="B261" s="68">
        <v>0.11777953387487572</v>
      </c>
      <c r="C261" s="68">
        <v>1.8644836033671952E-2</v>
      </c>
      <c r="J261">
        <v>244</v>
      </c>
      <c r="K261" s="93">
        <f t="shared" ca="1" si="35"/>
        <v>-0.34790898827667383</v>
      </c>
      <c r="L261" s="93">
        <f t="shared" ca="1" si="35"/>
        <v>1.8960383930491211</v>
      </c>
      <c r="M261" s="93">
        <f t="shared" ca="1" si="36"/>
        <v>-0.34790898827667383</v>
      </c>
      <c r="N261" s="101">
        <f t="shared" ca="1" si="32"/>
        <v>1.6869592614681697</v>
      </c>
      <c r="O261" s="46">
        <f t="shared" ca="1" si="37"/>
        <v>0.19539460579053491</v>
      </c>
      <c r="P261" s="46">
        <f t="shared" ca="1" si="38"/>
        <v>0.25783895873536844</v>
      </c>
      <c r="Q261" s="47">
        <f t="shared" ca="1" si="33"/>
        <v>7.0505899900867836E-2</v>
      </c>
      <c r="R261" s="47">
        <f t="shared" ca="1" si="34"/>
        <v>0.42219141304306529</v>
      </c>
      <c r="S261" s="97">
        <f t="shared" ca="1" si="39"/>
        <v>0.3087930094168001</v>
      </c>
      <c r="V261">
        <v>244</v>
      </c>
      <c r="W261" s="46">
        <v>4.18091001444744E-2</v>
      </c>
    </row>
    <row r="262" spans="1:23">
      <c r="A262" s="3">
        <v>44196</v>
      </c>
      <c r="B262" s="68">
        <v>1.2661300230732531E-2</v>
      </c>
      <c r="C262" s="68">
        <v>1.4449524719990059E-2</v>
      </c>
      <c r="J262">
        <v>245</v>
      </c>
      <c r="K262" s="93">
        <f t="shared" ca="1" si="35"/>
        <v>-0.22154230273483577</v>
      </c>
      <c r="L262" s="93">
        <f t="shared" ca="1" si="35"/>
        <v>-0.30265607452202503</v>
      </c>
      <c r="M262" s="93">
        <f t="shared" ca="1" si="36"/>
        <v>-0.22154230273483577</v>
      </c>
      <c r="N262" s="101">
        <f t="shared" ca="1" si="32"/>
        <v>-0.35739855832121648</v>
      </c>
      <c r="O262" s="46">
        <f t="shared" ca="1" si="37"/>
        <v>0.24075638820110096</v>
      </c>
      <c r="P262" s="46">
        <f t="shared" ca="1" si="38"/>
        <v>0.28051984994065149</v>
      </c>
      <c r="Q262" s="47">
        <f t="shared" ca="1" si="33"/>
        <v>0.16122946472199995</v>
      </c>
      <c r="R262" s="47">
        <f t="shared" ca="1" si="34"/>
        <v>9.1634107341271698E-2</v>
      </c>
      <c r="S262" s="97">
        <f t="shared" ca="1" si="39"/>
        <v>0.16619524777118633</v>
      </c>
      <c r="V262">
        <v>245</v>
      </c>
      <c r="W262" s="46">
        <v>1.1357336427153999</v>
      </c>
    </row>
    <row r="263" spans="1:23">
      <c r="A263" s="3">
        <v>44189</v>
      </c>
      <c r="B263" s="68">
        <v>-3.6359104814263188E-2</v>
      </c>
      <c r="C263" s="68">
        <v>-1.551862463514353E-3</v>
      </c>
      <c r="J263">
        <v>246</v>
      </c>
      <c r="K263" s="93">
        <f t="shared" ca="1" si="35"/>
        <v>-1.6515776734808267</v>
      </c>
      <c r="L263" s="93">
        <f t="shared" ca="1" si="35"/>
        <v>-1.3794365132917676</v>
      </c>
      <c r="M263" s="93">
        <f t="shared" ca="1" si="36"/>
        <v>-1.6515776734808267</v>
      </c>
      <c r="N263" s="101">
        <f t="shared" ca="1" si="32"/>
        <v>-1.8330593184503676</v>
      </c>
      <c r="O263" s="46">
        <f t="shared" ca="1" si="37"/>
        <v>-0.27258265403970949</v>
      </c>
      <c r="P263" s="46">
        <f t="shared" ca="1" si="38"/>
        <v>2.3850328820246236E-2</v>
      </c>
      <c r="Q263" s="47">
        <f t="shared" ca="1" si="33"/>
        <v>-0.86544861975962095</v>
      </c>
      <c r="R263" s="47">
        <f t="shared" ca="1" si="34"/>
        <v>-0.14696915490388951</v>
      </c>
      <c r="S263" s="97">
        <f t="shared" ca="1" si="39"/>
        <v>-0.2097759044717995</v>
      </c>
      <c r="V263">
        <v>246</v>
      </c>
      <c r="W263" s="46">
        <v>-0.258655049534737</v>
      </c>
    </row>
    <row r="264" spans="1:23">
      <c r="A264" s="3">
        <v>44183</v>
      </c>
      <c r="B264" s="68">
        <v>-5.7497650270167733E-2</v>
      </c>
      <c r="C264" s="68">
        <v>1.2768378721968787E-2</v>
      </c>
      <c r="J264">
        <v>247</v>
      </c>
      <c r="K264" s="93">
        <f t="shared" ca="1" si="35"/>
        <v>-0.65898944914202962</v>
      </c>
      <c r="L264" s="93">
        <f t="shared" ca="1" si="35"/>
        <v>3.0747795999305816</v>
      </c>
      <c r="M264" s="93">
        <f t="shared" ca="1" si="36"/>
        <v>-0.65898944914202962</v>
      </c>
      <c r="N264" s="101">
        <f t="shared" ca="1" si="32"/>
        <v>2.7055734177142132</v>
      </c>
      <c r="O264" s="46">
        <f t="shared" ca="1" si="37"/>
        <v>8.3726216947014181E-2</v>
      </c>
      <c r="P264" s="46">
        <f t="shared" ca="1" si="38"/>
        <v>0.20200476431360809</v>
      </c>
      <c r="Q264" s="47">
        <f t="shared" ca="1" si="33"/>
        <v>-0.1528308777861736</v>
      </c>
      <c r="R264" s="47">
        <f t="shared" ca="1" si="34"/>
        <v>0.58689367200137554</v>
      </c>
      <c r="S264" s="97">
        <f t="shared" ca="1" si="39"/>
        <v>0.33530994447419488</v>
      </c>
      <c r="V264">
        <v>247</v>
      </c>
      <c r="W264" s="46">
        <v>0.76467563660018001</v>
      </c>
    </row>
    <row r="265" spans="1:23">
      <c r="A265" s="3">
        <v>44176</v>
      </c>
      <c r="B265" s="68">
        <v>-1.7845012916974823E-2</v>
      </c>
      <c r="C265" s="68">
        <v>-9.5216065275618433E-3</v>
      </c>
      <c r="J265">
        <v>248</v>
      </c>
      <c r="K265" s="93">
        <f t="shared" ca="1" si="35"/>
        <v>-0.98441816075239397</v>
      </c>
      <c r="L265" s="93">
        <f t="shared" ca="1" si="35"/>
        <v>0.67264042295846826</v>
      </c>
      <c r="M265" s="93">
        <f t="shared" ca="1" si="36"/>
        <v>-0.98441816075239397</v>
      </c>
      <c r="N265" s="101">
        <f t="shared" ca="1" si="32"/>
        <v>0.32465201751628336</v>
      </c>
      <c r="O265" s="46">
        <f t="shared" ca="1" si="37"/>
        <v>-3.3092755893202652E-2</v>
      </c>
      <c r="P265" s="46">
        <f t="shared" ca="1" si="38"/>
        <v>0.14359527789349966</v>
      </c>
      <c r="Q265" s="47">
        <f t="shared" ca="1" si="33"/>
        <v>-0.38646882346660727</v>
      </c>
      <c r="R265" s="47">
        <f t="shared" ca="1" si="34"/>
        <v>0.20191656304387851</v>
      </c>
      <c r="S265" s="97">
        <f t="shared" ca="1" si="39"/>
        <v>8.4411903575337927E-2</v>
      </c>
      <c r="V265">
        <v>248</v>
      </c>
      <c r="W265" s="46">
        <v>1.71828611035108</v>
      </c>
    </row>
    <row r="266" spans="1:23">
      <c r="A266" s="3">
        <v>44169</v>
      </c>
      <c r="B266" s="68">
        <v>3.4829268509106059E-2</v>
      </c>
      <c r="C266" s="68">
        <v>1.7078120715668721E-2</v>
      </c>
      <c r="J266">
        <v>249</v>
      </c>
      <c r="K266" s="93">
        <f t="shared" ca="1" si="35"/>
        <v>1.1414660509183931</v>
      </c>
      <c r="L266" s="93">
        <f t="shared" ca="1" si="35"/>
        <v>1.2902515775227479</v>
      </c>
      <c r="M266" s="93">
        <f t="shared" ca="1" si="36"/>
        <v>1.1414660509183931</v>
      </c>
      <c r="N266" s="101">
        <f t="shared" ca="1" si="32"/>
        <v>1.5862776405832884</v>
      </c>
      <c r="O266" s="46">
        <f t="shared" ca="1" si="37"/>
        <v>0.73003477749407009</v>
      </c>
      <c r="P266" s="46">
        <f t="shared" ca="1" si="38"/>
        <v>0.52515904458713603</v>
      </c>
      <c r="Q266" s="47">
        <f t="shared" ca="1" si="33"/>
        <v>1.1397862433079382</v>
      </c>
      <c r="R266" s="47">
        <f t="shared" ca="1" si="34"/>
        <v>0.4059119510960249</v>
      </c>
      <c r="S266" s="97">
        <f t="shared" ca="1" si="39"/>
        <v>0.56797336429504752</v>
      </c>
      <c r="V266">
        <v>249</v>
      </c>
      <c r="W266" s="46">
        <v>-0.45784627939463401</v>
      </c>
    </row>
    <row r="267" spans="1:23">
      <c r="A267" s="3">
        <v>44162</v>
      </c>
      <c r="B267" s="68">
        <v>7.8940573848352624E-2</v>
      </c>
      <c r="C267" s="68">
        <v>2.2902352171114249E-2</v>
      </c>
      <c r="J267">
        <v>250</v>
      </c>
      <c r="K267" s="93">
        <f t="shared" ca="1" si="35"/>
        <v>-1.7650670634832721</v>
      </c>
      <c r="L267" s="93">
        <f t="shared" ca="1" si="35"/>
        <v>4.1202319386161118E-2</v>
      </c>
      <c r="M267" s="93">
        <f t="shared" ca="1" si="36"/>
        <v>-1.7650670634832721</v>
      </c>
      <c r="N267" s="101">
        <f t="shared" ca="1" si="32"/>
        <v>-0.52226769670796802</v>
      </c>
      <c r="O267" s="46">
        <f t="shared" ca="1" si="37"/>
        <v>-0.31332188046734533</v>
      </c>
      <c r="P267" s="46">
        <f t="shared" ca="1" si="38"/>
        <v>3.4807156064283196E-3</v>
      </c>
      <c r="Q267" s="47">
        <f t="shared" ca="1" si="33"/>
        <v>-0.94692707261489262</v>
      </c>
      <c r="R267" s="47">
        <f t="shared" ca="1" si="34"/>
        <v>6.497600588224467E-2</v>
      </c>
      <c r="S267" s="97">
        <f t="shared" ca="1" si="39"/>
        <v>-0.12417293729255033</v>
      </c>
      <c r="V267">
        <v>250</v>
      </c>
      <c r="W267" s="46">
        <v>0.20766977834931299</v>
      </c>
    </row>
    <row r="268" spans="1:23">
      <c r="A268" s="3">
        <v>44155</v>
      </c>
      <c r="B268" s="68">
        <v>0.12132381555605054</v>
      </c>
      <c r="C268" s="68">
        <v>-7.410597349374215E-3</v>
      </c>
      <c r="J268">
        <v>251</v>
      </c>
      <c r="K268" s="93">
        <f t="shared" ca="1" si="35"/>
        <v>-1.2621688257515957</v>
      </c>
      <c r="L268" s="93">
        <f t="shared" ca="1" si="35"/>
        <v>-0.57353626056440044</v>
      </c>
      <c r="M268" s="93">
        <f t="shared" ca="1" si="36"/>
        <v>-1.2621688257515957</v>
      </c>
      <c r="N268" s="101">
        <f t="shared" ca="1" si="32"/>
        <v>-0.94515808805941803</v>
      </c>
      <c r="O268" s="46">
        <f t="shared" ca="1" si="37"/>
        <v>-0.13279676550665725</v>
      </c>
      <c r="P268" s="46">
        <f t="shared" ca="1" si="38"/>
        <v>9.3743273086772355E-2</v>
      </c>
      <c r="Q268" s="47">
        <f t="shared" ca="1" si="33"/>
        <v>-0.58587684269351648</v>
      </c>
      <c r="R268" s="47">
        <f t="shared" ca="1" si="34"/>
        <v>-3.4021943619345907E-3</v>
      </c>
      <c r="S268" s="97">
        <f t="shared" ca="1" si="39"/>
        <v>-6.8099479934295923E-2</v>
      </c>
      <c r="V268">
        <v>251</v>
      </c>
      <c r="W268" s="46">
        <v>-8.6991691925749806E-2</v>
      </c>
    </row>
    <row r="269" spans="1:23">
      <c r="A269" s="3">
        <v>44148</v>
      </c>
      <c r="J269">
        <v>252</v>
      </c>
      <c r="K269" s="93">
        <f t="shared" ca="1" si="35"/>
        <v>-1.6625157534922597</v>
      </c>
      <c r="L269" s="93">
        <f t="shared" ca="1" si="35"/>
        <v>-0.20967468649543949</v>
      </c>
      <c r="M269" s="93">
        <f t="shared" ca="1" si="36"/>
        <v>-1.6625157534922597</v>
      </c>
      <c r="N269" s="101">
        <f t="shared" ca="1" si="32"/>
        <v>-0.72750635111156159</v>
      </c>
      <c r="O269" s="46">
        <f t="shared" ca="1" si="37"/>
        <v>-0.27650909084811737</v>
      </c>
      <c r="P269" s="46">
        <f t="shared" ca="1" si="38"/>
        <v>2.1887110416042299E-2</v>
      </c>
      <c r="Q269" s="47">
        <f t="shared" ca="1" si="33"/>
        <v>-0.8733014933764367</v>
      </c>
      <c r="R269" s="47">
        <f t="shared" ca="1" si="34"/>
        <v>3.1790456870818287E-2</v>
      </c>
      <c r="S269" s="97">
        <f t="shared" ca="1" si="39"/>
        <v>-0.12235931698864955</v>
      </c>
      <c r="V269">
        <v>252</v>
      </c>
      <c r="W269" s="46">
        <v>0.13361266587429399</v>
      </c>
    </row>
    <row r="270" spans="1:23">
      <c r="J270">
        <v>253</v>
      </c>
      <c r="K270" s="93">
        <f t="shared" ca="1" si="35"/>
        <v>0.82139963233579982</v>
      </c>
      <c r="L270" s="93">
        <f t="shared" ca="1" si="35"/>
        <v>-1.3598624740985079</v>
      </c>
      <c r="M270" s="93">
        <f t="shared" ca="1" si="36"/>
        <v>0.82139963233579982</v>
      </c>
      <c r="N270" s="101">
        <f t="shared" ca="1" si="32"/>
        <v>-1.0280392398826637</v>
      </c>
      <c r="O270" s="46">
        <f t="shared" ca="1" si="37"/>
        <v>0.61514070415172695</v>
      </c>
      <c r="P270" s="46">
        <f t="shared" ca="1" si="38"/>
        <v>0.46771200791596446</v>
      </c>
      <c r="Q270" s="47">
        <f t="shared" ca="1" si="33"/>
        <v>0.90999809662325182</v>
      </c>
      <c r="R270" s="47">
        <f t="shared" ca="1" si="34"/>
        <v>-1.6803454148724695E-2</v>
      </c>
      <c r="S270" s="97">
        <f t="shared" ca="1" si="39"/>
        <v>0.2991686250015011</v>
      </c>
      <c r="V270">
        <v>253</v>
      </c>
      <c r="W270" s="46">
        <v>-0.16227938367981101</v>
      </c>
    </row>
    <row r="271" spans="1:23">
      <c r="J271">
        <v>254</v>
      </c>
      <c r="K271" s="93">
        <f t="shared" ca="1" si="35"/>
        <v>-0.6463994283457225</v>
      </c>
      <c r="L271" s="93">
        <f t="shared" ca="1" si="35"/>
        <v>-5.8239932361611443E-2</v>
      </c>
      <c r="M271" s="93">
        <f t="shared" ca="1" si="36"/>
        <v>-0.6463994283457225</v>
      </c>
      <c r="N271" s="101">
        <f t="shared" ca="1" si="32"/>
        <v>-0.26078582004624895</v>
      </c>
      <c r="O271" s="46">
        <f t="shared" ca="1" si="37"/>
        <v>8.824565006704721E-2</v>
      </c>
      <c r="P271" s="46">
        <f t="shared" ca="1" si="38"/>
        <v>0.20426448087362459</v>
      </c>
      <c r="Q271" s="47">
        <f t="shared" ca="1" si="33"/>
        <v>-0.14379201154610755</v>
      </c>
      <c r="R271" s="47">
        <f t="shared" ca="1" si="34"/>
        <v>0.10725566152885317</v>
      </c>
      <c r="S271" s="97">
        <f t="shared" ca="1" si="39"/>
        <v>9.7750655797950198E-2</v>
      </c>
      <c r="V271">
        <v>254</v>
      </c>
      <c r="W271" s="46">
        <v>0.99715279955053004</v>
      </c>
    </row>
    <row r="272" spans="1:23">
      <c r="J272">
        <v>255</v>
      </c>
      <c r="K272" s="93">
        <f t="shared" ca="1" si="35"/>
        <v>1.1931203156185022</v>
      </c>
      <c r="L272" s="93">
        <f t="shared" ca="1" si="35"/>
        <v>0.17031957914637932</v>
      </c>
      <c r="M272" s="93">
        <f t="shared" ca="1" si="36"/>
        <v>1.1931203156185022</v>
      </c>
      <c r="N272" s="101">
        <f t="shared" ca="1" si="32"/>
        <v>0.5409161559818908</v>
      </c>
      <c r="O272" s="46">
        <f t="shared" ca="1" si="37"/>
        <v>0.74857708162950898</v>
      </c>
      <c r="P272" s="46">
        <f t="shared" ca="1" si="38"/>
        <v>0.53443019665485547</v>
      </c>
      <c r="Q272" s="47">
        <f t="shared" ca="1" si="33"/>
        <v>1.176870851578816</v>
      </c>
      <c r="R272" s="47">
        <f t="shared" ca="1" si="34"/>
        <v>0.23688485002334456</v>
      </c>
      <c r="S272" s="97">
        <f t="shared" ca="1" si="39"/>
        <v>0.49273096582642678</v>
      </c>
      <c r="V272">
        <v>255</v>
      </c>
      <c r="W272" s="46">
        <v>-7.7053310914284301E-2</v>
      </c>
    </row>
    <row r="273" spans="10:23">
      <c r="J273">
        <v>256</v>
      </c>
      <c r="K273" s="93">
        <f t="shared" ca="1" si="35"/>
        <v>0.29002393008760491</v>
      </c>
      <c r="L273" s="93">
        <f t="shared" ca="1" si="35"/>
        <v>1.6714854248777107</v>
      </c>
      <c r="M273" s="93">
        <f t="shared" ca="1" si="36"/>
        <v>0.29002393008760491</v>
      </c>
      <c r="N273" s="101">
        <f t="shared" ca="1" si="32"/>
        <v>1.676941346673142</v>
      </c>
      <c r="O273" s="46">
        <f t="shared" ca="1" si="37"/>
        <v>0.42439304878441214</v>
      </c>
      <c r="P273" s="46">
        <f t="shared" ca="1" si="38"/>
        <v>0.37233818023230703</v>
      </c>
      <c r="Q273" s="47">
        <f t="shared" ca="1" si="33"/>
        <v>0.52850278588862232</v>
      </c>
      <c r="R273" s="47">
        <f t="shared" ca="1" si="34"/>
        <v>0.42057159145834111</v>
      </c>
      <c r="S273" s="97">
        <f t="shared" ca="1" si="39"/>
        <v>0.42248232012137665</v>
      </c>
      <c r="V273">
        <v>256</v>
      </c>
      <c r="W273" s="46">
        <v>5.4614562829769599E-2</v>
      </c>
    </row>
    <row r="274" spans="10:23">
      <c r="J274">
        <v>257</v>
      </c>
      <c r="K274" s="93">
        <f t="shared" ca="1" si="35"/>
        <v>1.2340711643763738</v>
      </c>
      <c r="L274" s="93">
        <f t="shared" ca="1" si="35"/>
        <v>-1.22356178935435E-2</v>
      </c>
      <c r="M274" s="93">
        <f t="shared" ca="1" si="36"/>
        <v>1.2340711643763738</v>
      </c>
      <c r="N274" s="101">
        <f t="shared" ref="N274:N337" ca="1" si="40">$N$2*K274+SQRT(1-$N$2^2)*L274</f>
        <v>0.38086193133380553</v>
      </c>
      <c r="O274" s="46">
        <f t="shared" ca="1" si="37"/>
        <v>0.76327718619359941</v>
      </c>
      <c r="P274" s="46">
        <f t="shared" ca="1" si="38"/>
        <v>0.54178024893690069</v>
      </c>
      <c r="Q274" s="47">
        <f t="shared" ref="Q274:Q337" ca="1" si="41">$K$2+K274*$S$3</f>
        <v>1.2062710607069969</v>
      </c>
      <c r="R274" s="47">
        <f t="shared" ref="R274:R337" ca="1" si="42">$L$2+$L$3*N274</f>
        <v>0.21100528395437174</v>
      </c>
      <c r="S274" s="97">
        <f t="shared" ca="1" si="39"/>
        <v>0.48714123507398555</v>
      </c>
      <c r="V274">
        <v>257</v>
      </c>
      <c r="W274" s="46">
        <v>0.57775872044217202</v>
      </c>
    </row>
    <row r="275" spans="10:23">
      <c r="J275">
        <v>258</v>
      </c>
      <c r="K275" s="93">
        <f t="shared" ref="K275:L338" ca="1" si="43">_xlfn.NORM.S.INV(RAND())</f>
        <v>2.3537135912580451</v>
      </c>
      <c r="L275" s="93">
        <f t="shared" ca="1" si="43"/>
        <v>1.0368302594357437</v>
      </c>
      <c r="M275" s="93">
        <f t="shared" ref="M275:M338" ca="1" si="44">K275</f>
        <v>2.3537135912580451</v>
      </c>
      <c r="N275" s="101">
        <f t="shared" ca="1" si="40"/>
        <v>1.7315350623070898</v>
      </c>
      <c r="O275" s="46">
        <f t="shared" ref="O275:O338" ca="1" si="45">$K$2+K275*$K$3</f>
        <v>1.1651946372058686</v>
      </c>
      <c r="P275" s="46">
        <f t="shared" ref="P275:P338" ca="1" si="46">$K$2+K275*$R$3</f>
        <v>0.74273897444303527</v>
      </c>
      <c r="Q275" s="47">
        <f t="shared" ca="1" si="41"/>
        <v>2.0101059627315347</v>
      </c>
      <c r="R275" s="47">
        <f t="shared" ca="1" si="42"/>
        <v>0.42939898526069753</v>
      </c>
      <c r="S275" s="97">
        <f t="shared" ref="S275:S338" ca="1" si="47">AVERAGE(R275,O275)</f>
        <v>0.797296811233283</v>
      </c>
      <c r="V275">
        <v>258</v>
      </c>
      <c r="W275" s="46">
        <v>0.93017840315567202</v>
      </c>
    </row>
    <row r="276" spans="10:23">
      <c r="J276">
        <v>259</v>
      </c>
      <c r="K276" s="93">
        <f t="shared" ca="1" si="43"/>
        <v>-0.94707592527858298</v>
      </c>
      <c r="L276" s="93">
        <f t="shared" ca="1" si="43"/>
        <v>-0.73225234228687508</v>
      </c>
      <c r="M276" s="93">
        <f t="shared" ca="1" si="44"/>
        <v>-0.94707592527858298</v>
      </c>
      <c r="N276" s="101">
        <f t="shared" ca="1" si="40"/>
        <v>-0.99542752580975757</v>
      </c>
      <c r="O276" s="46">
        <f t="shared" ca="1" si="45"/>
        <v>-1.9688033335006683E-2</v>
      </c>
      <c r="P276" s="46">
        <f t="shared" ca="1" si="46"/>
        <v>0.15029763917259764</v>
      </c>
      <c r="Q276" s="47">
        <f t="shared" ca="1" si="41"/>
        <v>-0.35965937835021533</v>
      </c>
      <c r="R276" s="47">
        <f t="shared" ca="1" si="42"/>
        <v>-1.153038490717298E-2</v>
      </c>
      <c r="S276" s="97">
        <f t="shared" ca="1" si="47"/>
        <v>-1.5609209121089831E-2</v>
      </c>
      <c r="V276">
        <v>259</v>
      </c>
      <c r="W276" s="46">
        <v>0.21462362270633201</v>
      </c>
    </row>
    <row r="277" spans="10:23">
      <c r="J277">
        <v>260</v>
      </c>
      <c r="K277" s="93">
        <f t="shared" ca="1" si="43"/>
        <v>1.1827046363645053</v>
      </c>
      <c r="L277" s="93">
        <f t="shared" ca="1" si="43"/>
        <v>-1.2361994372501071</v>
      </c>
      <c r="M277" s="93">
        <f t="shared" ca="1" si="44"/>
        <v>1.1827046363645053</v>
      </c>
      <c r="N277" s="101">
        <f t="shared" ca="1" si="40"/>
        <v>-0.79589329698668299</v>
      </c>
      <c r="O277" s="46">
        <f t="shared" ca="1" si="45"/>
        <v>0.74483817074526626</v>
      </c>
      <c r="P277" s="46">
        <f t="shared" ca="1" si="46"/>
        <v>0.53256074121273411</v>
      </c>
      <c r="Q277" s="47">
        <f t="shared" ca="1" si="41"/>
        <v>1.1693930298103306</v>
      </c>
      <c r="R277" s="47">
        <f t="shared" ca="1" si="42"/>
        <v>2.0732801329880063E-2</v>
      </c>
      <c r="S277" s="97">
        <f t="shared" ca="1" si="47"/>
        <v>0.38278548603757317</v>
      </c>
      <c r="V277">
        <v>260</v>
      </c>
      <c r="W277" s="46">
        <v>9.6889083772758899E-2</v>
      </c>
    </row>
    <row r="278" spans="10:23">
      <c r="J278">
        <v>261</v>
      </c>
      <c r="K278" s="93">
        <f t="shared" ca="1" si="43"/>
        <v>0.5810384646372122</v>
      </c>
      <c r="L278" s="93">
        <f t="shared" ca="1" si="43"/>
        <v>-0.19322566364854041</v>
      </c>
      <c r="M278" s="93">
        <f t="shared" ca="1" si="44"/>
        <v>0.5810384646372122</v>
      </c>
      <c r="N278" s="101">
        <f t="shared" ca="1" si="40"/>
        <v>1.589263320393941E-3</v>
      </c>
      <c r="O278" s="46">
        <f t="shared" ca="1" si="45"/>
        <v>0.52885838264949014</v>
      </c>
      <c r="P278" s="46">
        <f t="shared" ca="1" si="46"/>
        <v>0.42457084716484605</v>
      </c>
      <c r="Q278" s="47">
        <f t="shared" ca="1" si="41"/>
        <v>0.73743345361877843</v>
      </c>
      <c r="R278" s="47">
        <f t="shared" ca="1" si="42"/>
        <v>0.14967974199138984</v>
      </c>
      <c r="S278" s="97">
        <f t="shared" ca="1" si="47"/>
        <v>0.33926906232043996</v>
      </c>
      <c r="V278">
        <v>261</v>
      </c>
      <c r="W278" s="46">
        <v>2.21842277415236E-2</v>
      </c>
    </row>
    <row r="279" spans="10:23">
      <c r="J279">
        <v>262</v>
      </c>
      <c r="K279" s="93">
        <f t="shared" ca="1" si="43"/>
        <v>2.029105011932129</v>
      </c>
      <c r="L279" s="93">
        <f t="shared" ca="1" si="43"/>
        <v>-1.7025416078096987</v>
      </c>
      <c r="M279" s="93">
        <f t="shared" ca="1" si="44"/>
        <v>2.029105011932129</v>
      </c>
      <c r="N279" s="101">
        <f t="shared" ca="1" si="40"/>
        <v>-0.96885016157952797</v>
      </c>
      <c r="O279" s="46">
        <f t="shared" ca="1" si="45"/>
        <v>1.0486700668189208</v>
      </c>
      <c r="P279" s="46">
        <f t="shared" ca="1" si="46"/>
        <v>0.6844766892495614</v>
      </c>
      <c r="Q279" s="47">
        <f t="shared" ca="1" si="41"/>
        <v>1.7770568219576397</v>
      </c>
      <c r="R279" s="47">
        <f t="shared" ca="1" si="42"/>
        <v>-7.2330247153524485E-3</v>
      </c>
      <c r="S279" s="97">
        <f t="shared" ca="1" si="47"/>
        <v>0.52071852105178418</v>
      </c>
      <c r="V279">
        <v>262</v>
      </c>
      <c r="W279" s="46">
        <v>-0.17013417344293</v>
      </c>
    </row>
    <row r="280" spans="10:23">
      <c r="J280">
        <v>263</v>
      </c>
      <c r="K280" s="93">
        <f t="shared" ca="1" si="43"/>
        <v>0.8510296628207934</v>
      </c>
      <c r="L280" s="93">
        <f t="shared" ca="1" si="43"/>
        <v>0.34576625838096814</v>
      </c>
      <c r="M280" s="93">
        <f t="shared" ca="1" si="44"/>
        <v>0.8510296628207934</v>
      </c>
      <c r="N280" s="101">
        <f t="shared" ca="1" si="40"/>
        <v>0.59846170106513297</v>
      </c>
      <c r="O280" s="46">
        <f t="shared" ca="1" si="45"/>
        <v>0.62577698055571407</v>
      </c>
      <c r="P280" s="46">
        <f t="shared" ca="1" si="46"/>
        <v>0.47303014611795802</v>
      </c>
      <c r="Q280" s="47">
        <f t="shared" ca="1" si="41"/>
        <v>0.93127064943122606</v>
      </c>
      <c r="R280" s="47">
        <f t="shared" ca="1" si="42"/>
        <v>0.24618953247850173</v>
      </c>
      <c r="S280" s="97">
        <f t="shared" ca="1" si="47"/>
        <v>0.4359832565171079</v>
      </c>
      <c r="V280">
        <v>263</v>
      </c>
      <c r="W280" s="46">
        <v>0.40775426878038901</v>
      </c>
    </row>
    <row r="281" spans="10:23">
      <c r="J281">
        <v>264</v>
      </c>
      <c r="K281" s="93">
        <f t="shared" ca="1" si="43"/>
        <v>-0.86170230572922646</v>
      </c>
      <c r="L281" s="93">
        <f t="shared" ca="1" si="43"/>
        <v>-0.50595275395648232</v>
      </c>
      <c r="M281" s="93">
        <f t="shared" ca="1" si="44"/>
        <v>-0.86170230572922646</v>
      </c>
      <c r="N281" s="101">
        <f t="shared" ca="1" si="40"/>
        <v>-0.75372596436503958</v>
      </c>
      <c r="O281" s="46">
        <f t="shared" ca="1" si="45"/>
        <v>1.0958489813043815E-2</v>
      </c>
      <c r="P281" s="46">
        <f t="shared" ca="1" si="46"/>
        <v>0.16562090074662289</v>
      </c>
      <c r="Q281" s="47">
        <f t="shared" ca="1" si="41"/>
        <v>-0.29836633205411434</v>
      </c>
      <c r="R281" s="47">
        <f t="shared" ca="1" si="42"/>
        <v>2.7550942325118247E-2</v>
      </c>
      <c r="S281" s="97">
        <f t="shared" ca="1" si="47"/>
        <v>1.9254716069081031E-2</v>
      </c>
      <c r="V281">
        <v>264</v>
      </c>
      <c r="W281" s="46">
        <v>0.28446303333870998</v>
      </c>
    </row>
    <row r="282" spans="10:23">
      <c r="J282">
        <v>265</v>
      </c>
      <c r="K282" s="93">
        <f t="shared" ca="1" si="43"/>
        <v>0.17424304881859101</v>
      </c>
      <c r="L282" s="93">
        <f t="shared" ca="1" si="43"/>
        <v>0.87515432093684453</v>
      </c>
      <c r="M282" s="93">
        <f t="shared" ca="1" si="44"/>
        <v>0.17424304881859101</v>
      </c>
      <c r="N282" s="101">
        <f t="shared" ca="1" si="40"/>
        <v>0.88513229717216191</v>
      </c>
      <c r="O282" s="46">
        <f t="shared" ca="1" si="45"/>
        <v>0.38283124694630244</v>
      </c>
      <c r="P282" s="46">
        <f t="shared" ca="1" si="46"/>
        <v>0.3515572793132522</v>
      </c>
      <c r="Q282" s="47">
        <f t="shared" ca="1" si="41"/>
        <v>0.44537918221240297</v>
      </c>
      <c r="R282" s="47">
        <f t="shared" ca="1" si="42"/>
        <v>0.29254201488436016</v>
      </c>
      <c r="S282" s="97">
        <f t="shared" ca="1" si="47"/>
        <v>0.3376866309153313</v>
      </c>
      <c r="V282">
        <v>265</v>
      </c>
      <c r="W282" s="46">
        <v>0.36219593639243403</v>
      </c>
    </row>
    <row r="283" spans="10:23">
      <c r="J283">
        <v>266</v>
      </c>
      <c r="K283" s="93">
        <f t="shared" ca="1" si="43"/>
        <v>0.62319529803952356</v>
      </c>
      <c r="L283" s="93">
        <f t="shared" ca="1" si="43"/>
        <v>-0.20304767966621906</v>
      </c>
      <c r="M283" s="93">
        <f t="shared" ca="1" si="44"/>
        <v>0.62319529803952356</v>
      </c>
      <c r="N283" s="101">
        <f t="shared" ca="1" si="40"/>
        <v>5.6839938123057765E-3</v>
      </c>
      <c r="O283" s="46">
        <f t="shared" ca="1" si="45"/>
        <v>0.54399139888485704</v>
      </c>
      <c r="P283" s="46">
        <f t="shared" ca="1" si="46"/>
        <v>0.4321373552825295</v>
      </c>
      <c r="Q283" s="47">
        <f t="shared" ca="1" si="41"/>
        <v>0.76769948608951211</v>
      </c>
      <c r="R283" s="47">
        <f t="shared" ca="1" si="42"/>
        <v>0.1503418291592423</v>
      </c>
      <c r="S283" s="97">
        <f t="shared" ca="1" si="47"/>
        <v>0.34716661402204968</v>
      </c>
      <c r="V283">
        <v>266</v>
      </c>
      <c r="W283" s="46">
        <v>0.26317215459302201</v>
      </c>
    </row>
    <row r="284" spans="10:23">
      <c r="J284">
        <v>267</v>
      </c>
      <c r="K284" s="93">
        <f t="shared" ca="1" si="43"/>
        <v>0.51452414744767649</v>
      </c>
      <c r="L284" s="93">
        <f t="shared" ca="1" si="43"/>
        <v>0.10810539064797586</v>
      </c>
      <c r="M284" s="93">
        <f t="shared" ca="1" si="44"/>
        <v>0.51452414744767649</v>
      </c>
      <c r="N284" s="101">
        <f t="shared" ca="1" si="40"/>
        <v>0.26612312495299723</v>
      </c>
      <c r="O284" s="46">
        <f t="shared" ca="1" si="45"/>
        <v>0.5049817733152987</v>
      </c>
      <c r="P284" s="46">
        <f t="shared" ca="1" si="46"/>
        <v>0.41263254249775033</v>
      </c>
      <c r="Q284" s="47">
        <f t="shared" ca="1" si="41"/>
        <v>0.68968023495039543</v>
      </c>
      <c r="R284" s="47">
        <f t="shared" ca="1" si="42"/>
        <v>0.19245288068644129</v>
      </c>
      <c r="S284" s="97">
        <f t="shared" ca="1" si="47"/>
        <v>0.34871732700086999</v>
      </c>
      <c r="V284">
        <v>267</v>
      </c>
      <c r="W284" s="46">
        <v>0.58035913213974399</v>
      </c>
    </row>
    <row r="285" spans="10:23">
      <c r="J285">
        <v>268</v>
      </c>
      <c r="K285" s="93">
        <f t="shared" ca="1" si="43"/>
        <v>-0.82477699086156486</v>
      </c>
      <c r="L285" s="93">
        <f t="shared" ca="1" si="43"/>
        <v>-1.1793845957872862</v>
      </c>
      <c r="M285" s="93">
        <f t="shared" ca="1" si="44"/>
        <v>-0.82477699086156486</v>
      </c>
      <c r="N285" s="101">
        <f t="shared" ca="1" si="40"/>
        <v>-1.3804522934951475</v>
      </c>
      <c r="O285" s="46">
        <f t="shared" ca="1" si="45"/>
        <v>2.4213550601307809E-2</v>
      </c>
      <c r="P285" s="46">
        <f t="shared" ca="1" si="46"/>
        <v>0.17224843114075489</v>
      </c>
      <c r="Q285" s="47">
        <f t="shared" ca="1" si="41"/>
        <v>-0.27185621047758635</v>
      </c>
      <c r="R285" s="47">
        <f t="shared" ca="1" si="42"/>
        <v>-7.3785998187070045E-2</v>
      </c>
      <c r="S285" s="97">
        <f t="shared" ca="1" si="47"/>
        <v>-2.4786223792881118E-2</v>
      </c>
      <c r="V285">
        <v>268</v>
      </c>
      <c r="W285" s="46">
        <v>0.432195520586516</v>
      </c>
    </row>
    <row r="286" spans="10:23">
      <c r="J286">
        <v>269</v>
      </c>
      <c r="K286" s="93">
        <f t="shared" ca="1" si="43"/>
        <v>0.73635397080785869</v>
      </c>
      <c r="L286" s="93">
        <f t="shared" ca="1" si="43"/>
        <v>1.1939176584427897</v>
      </c>
      <c r="M286" s="93">
        <f t="shared" ca="1" si="44"/>
        <v>0.73635397080785869</v>
      </c>
      <c r="N286" s="101">
        <f t="shared" ca="1" si="40"/>
        <v>1.36611034184609</v>
      </c>
      <c r="O286" s="46">
        <f t="shared" ca="1" si="45"/>
        <v>0.58461190792152229</v>
      </c>
      <c r="P286" s="46">
        <f t="shared" ca="1" si="46"/>
        <v>0.45244760980086213</v>
      </c>
      <c r="Q286" s="47">
        <f t="shared" ca="1" si="41"/>
        <v>0.84894050416284261</v>
      </c>
      <c r="R286" s="47">
        <f t="shared" ca="1" si="42"/>
        <v>0.37031255241458083</v>
      </c>
      <c r="S286" s="97">
        <f t="shared" ca="1" si="47"/>
        <v>0.47746223016805156</v>
      </c>
      <c r="V286">
        <v>269</v>
      </c>
      <c r="W286" s="46">
        <v>0.93949044824838701</v>
      </c>
    </row>
    <row r="287" spans="10:23">
      <c r="J287">
        <v>270</v>
      </c>
      <c r="K287" s="93">
        <f t="shared" ca="1" si="43"/>
        <v>0.64444233981873145</v>
      </c>
      <c r="L287" s="93">
        <f t="shared" ca="1" si="43"/>
        <v>-0.59474628035386079</v>
      </c>
      <c r="M287" s="93">
        <f t="shared" ca="1" si="44"/>
        <v>0.64444233981873145</v>
      </c>
      <c r="N287" s="101">
        <f t="shared" ca="1" si="40"/>
        <v>-0.35892182840037612</v>
      </c>
      <c r="O287" s="46">
        <f t="shared" ca="1" si="45"/>
        <v>0.55161843825780577</v>
      </c>
      <c r="P287" s="46">
        <f t="shared" ca="1" si="46"/>
        <v>0.43595087496900387</v>
      </c>
      <c r="Q287" s="47">
        <f t="shared" ca="1" si="41"/>
        <v>0.78295356483540968</v>
      </c>
      <c r="R287" s="47">
        <f t="shared" ca="1" si="42"/>
        <v>9.1387806009699979E-2</v>
      </c>
      <c r="S287" s="97">
        <f t="shared" ca="1" si="47"/>
        <v>0.32150312213375287</v>
      </c>
      <c r="V287">
        <v>270</v>
      </c>
      <c r="W287" s="46">
        <v>-0.40357908383548802</v>
      </c>
    </row>
    <row r="288" spans="10:23">
      <c r="J288">
        <v>271</v>
      </c>
      <c r="K288" s="93">
        <f t="shared" ca="1" si="43"/>
        <v>-2.0193398381352825</v>
      </c>
      <c r="L288" s="93">
        <f t="shared" ca="1" si="43"/>
        <v>-1.5638854491848471</v>
      </c>
      <c r="M288" s="93">
        <f t="shared" ca="1" si="44"/>
        <v>-2.0193398381352825</v>
      </c>
      <c r="N288" s="101">
        <f t="shared" ca="1" si="40"/>
        <v>-2.1248888722456418</v>
      </c>
      <c r="O288" s="46">
        <f t="shared" ca="1" si="45"/>
        <v>-0.40459804417488021</v>
      </c>
      <c r="P288" s="46">
        <f t="shared" ca="1" si="46"/>
        <v>-4.2157366247339123E-2</v>
      </c>
      <c r="Q288" s="47">
        <f t="shared" ca="1" si="41"/>
        <v>-1.1294794000299624</v>
      </c>
      <c r="R288" s="47">
        <f t="shared" ca="1" si="42"/>
        <v>-0.19415580202257282</v>
      </c>
      <c r="S288" s="97">
        <f t="shared" ca="1" si="47"/>
        <v>-0.29937692309872654</v>
      </c>
      <c r="V288">
        <v>271</v>
      </c>
      <c r="W288" s="46">
        <v>4.0009158095012098E-2</v>
      </c>
    </row>
    <row r="289" spans="10:23">
      <c r="J289">
        <v>272</v>
      </c>
      <c r="K289" s="93">
        <f t="shared" ca="1" si="43"/>
        <v>-0.93262484903358145</v>
      </c>
      <c r="L289" s="93">
        <f t="shared" ca="1" si="43"/>
        <v>-0.85598186245094532</v>
      </c>
      <c r="M289" s="93">
        <f t="shared" ca="1" si="44"/>
        <v>-0.93262484903358145</v>
      </c>
      <c r="N289" s="101">
        <f t="shared" ca="1" si="40"/>
        <v>-1.1081376373233238</v>
      </c>
      <c r="O289" s="46">
        <f t="shared" ca="1" si="45"/>
        <v>-1.450053812285107E-2</v>
      </c>
      <c r="P289" s="46">
        <f t="shared" ca="1" si="46"/>
        <v>0.15289138677867545</v>
      </c>
      <c r="Q289" s="47">
        <f t="shared" ca="1" si="41"/>
        <v>-0.34928438792590411</v>
      </c>
      <c r="R289" s="47">
        <f t="shared" ca="1" si="42"/>
        <v>-2.9754763451194932E-2</v>
      </c>
      <c r="S289" s="97">
        <f t="shared" ca="1" si="47"/>
        <v>-2.2127650787023001E-2</v>
      </c>
      <c r="V289">
        <v>272</v>
      </c>
      <c r="W289" s="46">
        <v>-0.24124306936200399</v>
      </c>
    </row>
    <row r="290" spans="10:23">
      <c r="J290">
        <v>273</v>
      </c>
      <c r="K290" s="93">
        <f t="shared" ca="1" si="43"/>
        <v>0.54315483446624524</v>
      </c>
      <c r="L290" s="93">
        <f t="shared" ca="1" si="43"/>
        <v>-1.0432699628546367</v>
      </c>
      <c r="M290" s="93">
        <f t="shared" ca="1" si="44"/>
        <v>0.54315483446624524</v>
      </c>
      <c r="N290" s="101">
        <f t="shared" ca="1" si="40"/>
        <v>-0.81637129022857347</v>
      </c>
      <c r="O290" s="46">
        <f t="shared" ca="1" si="45"/>
        <v>0.51525931592261309</v>
      </c>
      <c r="P290" s="46">
        <f t="shared" ca="1" si="46"/>
        <v>0.41777131380140753</v>
      </c>
      <c r="Q290" s="47">
        <f t="shared" ca="1" si="41"/>
        <v>0.71023532016502422</v>
      </c>
      <c r="R290" s="47">
        <f t="shared" ca="1" si="42"/>
        <v>1.7421663618715472E-2</v>
      </c>
      <c r="S290" s="97">
        <f t="shared" ca="1" si="47"/>
        <v>0.26634048977066427</v>
      </c>
      <c r="V290">
        <v>273</v>
      </c>
      <c r="W290" s="46">
        <v>1.20795611172994E-2</v>
      </c>
    </row>
    <row r="291" spans="10:23">
      <c r="J291">
        <v>274</v>
      </c>
      <c r="K291" s="93">
        <f t="shared" ca="1" si="43"/>
        <v>-1.5207939590510708</v>
      </c>
      <c r="L291" s="93">
        <f t="shared" ca="1" si="43"/>
        <v>-0.13117923503259316</v>
      </c>
      <c r="M291" s="93">
        <f t="shared" ca="1" si="44"/>
        <v>-1.5207939590510708</v>
      </c>
      <c r="N291" s="101">
        <f t="shared" ca="1" si="40"/>
        <v>-0.60801542326561364</v>
      </c>
      <c r="O291" s="46">
        <f t="shared" ca="1" si="45"/>
        <v>-0.22563529310062702</v>
      </c>
      <c r="P291" s="46">
        <f t="shared" ca="1" si="46"/>
        <v>4.7324009289787472E-2</v>
      </c>
      <c r="Q291" s="47">
        <f t="shared" ca="1" si="41"/>
        <v>-0.77155389788145601</v>
      </c>
      <c r="R291" s="47">
        <f t="shared" ca="1" si="42"/>
        <v>5.1111242489763023E-2</v>
      </c>
      <c r="S291" s="97">
        <f t="shared" ca="1" si="47"/>
        <v>-8.7262025305432006E-2</v>
      </c>
      <c r="V291">
        <v>274</v>
      </c>
      <c r="W291" s="46">
        <v>0.178662889445701</v>
      </c>
    </row>
    <row r="292" spans="10:23">
      <c r="J292">
        <v>275</v>
      </c>
      <c r="K292" s="93">
        <f t="shared" ca="1" si="43"/>
        <v>-0.52122542283744855</v>
      </c>
      <c r="L292" s="93">
        <f t="shared" ca="1" si="43"/>
        <v>0.53059346033279098</v>
      </c>
      <c r="M292" s="93">
        <f t="shared" ca="1" si="44"/>
        <v>-0.52122542283744855</v>
      </c>
      <c r="N292" s="101">
        <f t="shared" ca="1" si="40"/>
        <v>0.33728536206549281</v>
      </c>
      <c r="O292" s="46">
        <f t="shared" ca="1" si="45"/>
        <v>0.13317929675548065</v>
      </c>
      <c r="P292" s="46">
        <f t="shared" ca="1" si="46"/>
        <v>0.22673130421784132</v>
      </c>
      <c r="Q292" s="47">
        <f t="shared" ca="1" si="41"/>
        <v>-5.392471816924066E-2</v>
      </c>
      <c r="R292" s="47">
        <f t="shared" ca="1" si="42"/>
        <v>0.20395927997716923</v>
      </c>
      <c r="S292" s="97">
        <f t="shared" ca="1" si="47"/>
        <v>0.16856928836632495</v>
      </c>
      <c r="V292">
        <v>275</v>
      </c>
      <c r="W292" s="46">
        <v>0.50744646748033995</v>
      </c>
    </row>
    <row r="293" spans="10:23">
      <c r="J293">
        <v>276</v>
      </c>
      <c r="K293" s="93">
        <f t="shared" ca="1" si="43"/>
        <v>8.1797767844391217E-2</v>
      </c>
      <c r="L293" s="93">
        <f t="shared" ca="1" si="43"/>
        <v>-1.4249368700732121</v>
      </c>
      <c r="M293" s="93">
        <f t="shared" ca="1" si="44"/>
        <v>8.1797767844391217E-2</v>
      </c>
      <c r="N293" s="101">
        <f t="shared" ca="1" si="40"/>
        <v>-1.3249451655431288</v>
      </c>
      <c r="O293" s="46">
        <f t="shared" ca="1" si="45"/>
        <v>0.34964621322911366</v>
      </c>
      <c r="P293" s="46">
        <f t="shared" ca="1" si="46"/>
        <v>0.33496476245465778</v>
      </c>
      <c r="Q293" s="47">
        <f t="shared" ca="1" si="41"/>
        <v>0.37900911477802535</v>
      </c>
      <c r="R293" s="47">
        <f t="shared" ca="1" si="42"/>
        <v>-6.4810912472889975E-2</v>
      </c>
      <c r="S293" s="97">
        <f t="shared" ca="1" si="47"/>
        <v>0.14241765037811183</v>
      </c>
      <c r="V293">
        <v>276</v>
      </c>
      <c r="W293" s="46">
        <v>0.37881660522159699</v>
      </c>
    </row>
    <row r="294" spans="10:23">
      <c r="J294">
        <v>277</v>
      </c>
      <c r="K294" s="93">
        <f t="shared" ca="1" si="43"/>
        <v>-0.90854432024708842</v>
      </c>
      <c r="L294" s="93">
        <f t="shared" ca="1" si="43"/>
        <v>-0.44342687333308817</v>
      </c>
      <c r="M294" s="93">
        <f t="shared" ca="1" si="44"/>
        <v>-0.90854432024708842</v>
      </c>
      <c r="N294" s="101">
        <f t="shared" ca="1" si="40"/>
        <v>-0.70934303957234857</v>
      </c>
      <c r="O294" s="46">
        <f t="shared" ca="1" si="45"/>
        <v>-5.8563634144575549E-3</v>
      </c>
      <c r="P294" s="46">
        <f t="shared" ca="1" si="46"/>
        <v>0.15721347413287221</v>
      </c>
      <c r="Q294" s="47">
        <f t="shared" ca="1" si="41"/>
        <v>-0.33199603850911708</v>
      </c>
      <c r="R294" s="47">
        <f t="shared" ca="1" si="42"/>
        <v>3.4727327934633873E-2</v>
      </c>
      <c r="S294" s="97">
        <f t="shared" ca="1" si="47"/>
        <v>1.4435482260088159E-2</v>
      </c>
      <c r="V294">
        <v>277</v>
      </c>
      <c r="W294" s="46">
        <v>-7.7080249615273405E-2</v>
      </c>
    </row>
    <row r="295" spans="10:23">
      <c r="J295">
        <v>278</v>
      </c>
      <c r="K295" s="93">
        <f t="shared" ca="1" si="43"/>
        <v>-0.7897944807793541</v>
      </c>
      <c r="L295" s="93">
        <f t="shared" ca="1" si="43"/>
        <v>-2.3040331704882964</v>
      </c>
      <c r="M295" s="93">
        <f t="shared" ca="1" si="44"/>
        <v>-0.7897944807793541</v>
      </c>
      <c r="N295" s="101">
        <f t="shared" ca="1" si="40"/>
        <v>-2.4355874767920227</v>
      </c>
      <c r="O295" s="46">
        <f t="shared" ca="1" si="45"/>
        <v>3.6771203781182427E-2</v>
      </c>
      <c r="P295" s="46">
        <f t="shared" ca="1" si="46"/>
        <v>0.1785272577306922</v>
      </c>
      <c r="Q295" s="47">
        <f t="shared" ca="1" si="41"/>
        <v>-0.24674090411783711</v>
      </c>
      <c r="R295" s="47">
        <f t="shared" ca="1" si="42"/>
        <v>-0.24439343293531557</v>
      </c>
      <c r="S295" s="97">
        <f t="shared" ca="1" si="47"/>
        <v>-0.10381111457706657</v>
      </c>
      <c r="V295">
        <v>278</v>
      </c>
      <c r="W295" s="46">
        <v>-0.464795541733109</v>
      </c>
    </row>
    <row r="296" spans="10:23">
      <c r="J296">
        <v>279</v>
      </c>
      <c r="K296" s="93">
        <f t="shared" ca="1" si="43"/>
        <v>-1.7440766515794393</v>
      </c>
      <c r="L296" s="93">
        <f t="shared" ca="1" si="43"/>
        <v>-1.13289963636327</v>
      </c>
      <c r="M296" s="93">
        <f t="shared" ca="1" si="44"/>
        <v>-1.7440766515794393</v>
      </c>
      <c r="N296" s="101">
        <f t="shared" ca="1" si="40"/>
        <v>-1.6287386002897741</v>
      </c>
      <c r="O296" s="46">
        <f t="shared" ca="1" si="45"/>
        <v>-0.30578696338530653</v>
      </c>
      <c r="P296" s="46">
        <f t="shared" ca="1" si="46"/>
        <v>7.2481741474477168E-3</v>
      </c>
      <c r="Q296" s="47">
        <f t="shared" ca="1" si="41"/>
        <v>-0.93185723845081503</v>
      </c>
      <c r="R296" s="47">
        <f t="shared" ca="1" si="42"/>
        <v>-0.11393202928897178</v>
      </c>
      <c r="S296" s="97">
        <f t="shared" ca="1" si="47"/>
        <v>-0.20985949633713916</v>
      </c>
      <c r="V296">
        <v>279</v>
      </c>
      <c r="W296" s="46">
        <v>-0.36046779237848497</v>
      </c>
    </row>
    <row r="297" spans="10:23">
      <c r="J297">
        <v>280</v>
      </c>
      <c r="K297" s="93">
        <f t="shared" ca="1" si="43"/>
        <v>1.0703760316570889</v>
      </c>
      <c r="L297" s="93">
        <f t="shared" ca="1" si="43"/>
        <v>-0.28115448043270602</v>
      </c>
      <c r="M297" s="93">
        <f t="shared" ca="1" si="44"/>
        <v>1.0703760316570889</v>
      </c>
      <c r="N297" s="101">
        <f t="shared" ca="1" si="40"/>
        <v>7.384575429608492E-2</v>
      </c>
      <c r="O297" s="46">
        <f t="shared" ca="1" si="45"/>
        <v>0.70451563080230561</v>
      </c>
      <c r="P297" s="46">
        <f t="shared" ca="1" si="46"/>
        <v>0.51239947124125385</v>
      </c>
      <c r="Q297" s="47">
        <f t="shared" ca="1" si="41"/>
        <v>1.0887479499244093</v>
      </c>
      <c r="R297" s="47">
        <f t="shared" ca="1" si="42"/>
        <v>0.16136307391361226</v>
      </c>
      <c r="S297" s="97">
        <f t="shared" ca="1" si="47"/>
        <v>0.43293935235795894</v>
      </c>
      <c r="V297">
        <v>280</v>
      </c>
      <c r="W297" s="46">
        <v>-4.0167422585084399E-2</v>
      </c>
    </row>
    <row r="298" spans="10:23">
      <c r="J298">
        <v>281</v>
      </c>
      <c r="K298" s="93">
        <f t="shared" ca="1" si="43"/>
        <v>0.40833577859990872</v>
      </c>
      <c r="L298" s="93">
        <f t="shared" ca="1" si="43"/>
        <v>-1.1170322440742164</v>
      </c>
      <c r="M298" s="93">
        <f t="shared" ca="1" si="44"/>
        <v>0.40833577859990872</v>
      </c>
      <c r="N298" s="101">
        <f t="shared" ca="1" si="40"/>
        <v>-0.92917955321985524</v>
      </c>
      <c r="O298" s="46">
        <f t="shared" ca="1" si="45"/>
        <v>0.46686339059796</v>
      </c>
      <c r="P298" s="46">
        <f t="shared" ca="1" si="46"/>
        <v>0.39357335113908098</v>
      </c>
      <c r="Q298" s="47">
        <f t="shared" ca="1" si="41"/>
        <v>0.61344346951571804</v>
      </c>
      <c r="R298" s="47">
        <f t="shared" ca="1" si="42"/>
        <v>-8.1858528210518311E-4</v>
      </c>
      <c r="S298" s="97">
        <f t="shared" ca="1" si="47"/>
        <v>0.2330224026579274</v>
      </c>
      <c r="V298">
        <v>281</v>
      </c>
      <c r="W298" s="46">
        <v>-0.22727369482670801</v>
      </c>
    </row>
    <row r="299" spans="10:23">
      <c r="J299">
        <v>282</v>
      </c>
      <c r="K299" s="93">
        <f t="shared" ca="1" si="43"/>
        <v>-0.42110173804067025</v>
      </c>
      <c r="L299" s="93">
        <f t="shared" ca="1" si="43"/>
        <v>-2.0261473065305275</v>
      </c>
      <c r="M299" s="93">
        <f t="shared" ca="1" si="44"/>
        <v>-0.42110173804067025</v>
      </c>
      <c r="N299" s="101">
        <f t="shared" ca="1" si="40"/>
        <v>-2.0548759976361848</v>
      </c>
      <c r="O299" s="46">
        <f t="shared" ca="1" si="45"/>
        <v>0.16912064304007435</v>
      </c>
      <c r="P299" s="46">
        <f t="shared" ca="1" si="46"/>
        <v>0.24470197736013816</v>
      </c>
      <c r="Q299" s="47">
        <f t="shared" ca="1" si="41"/>
        <v>1.795797439994673E-2</v>
      </c>
      <c r="R299" s="47">
        <f t="shared" ca="1" si="42"/>
        <v>-0.18283524601651907</v>
      </c>
      <c r="S299" s="97">
        <f t="shared" ca="1" si="47"/>
        <v>-6.8573014882223615E-3</v>
      </c>
      <c r="V299">
        <v>282</v>
      </c>
      <c r="W299" s="46">
        <v>-0.33883087974138598</v>
      </c>
    </row>
    <row r="300" spans="10:23">
      <c r="J300">
        <v>283</v>
      </c>
      <c r="K300" s="93">
        <f t="shared" ca="1" si="43"/>
        <v>1.0904876236641843</v>
      </c>
      <c r="L300" s="93">
        <f t="shared" ca="1" si="43"/>
        <v>-4.2637827602349805E-2</v>
      </c>
      <c r="M300" s="93">
        <f t="shared" ca="1" si="44"/>
        <v>1.0904876236641843</v>
      </c>
      <c r="N300" s="101">
        <f t="shared" ca="1" si="40"/>
        <v>0.30637532038016935</v>
      </c>
      <c r="O300" s="46">
        <f t="shared" ca="1" si="45"/>
        <v>0.71173507836986794</v>
      </c>
      <c r="P300" s="46">
        <f t="shared" ca="1" si="46"/>
        <v>0.51600919502503495</v>
      </c>
      <c r="Q300" s="47">
        <f t="shared" ca="1" si="41"/>
        <v>1.1031868450595339</v>
      </c>
      <c r="R300" s="47">
        <f t="shared" ca="1" si="42"/>
        <v>0.19896135838060486</v>
      </c>
      <c r="S300" s="97">
        <f t="shared" ca="1" si="47"/>
        <v>0.45534821837523642</v>
      </c>
      <c r="V300">
        <v>283</v>
      </c>
      <c r="W300" s="46">
        <v>0.379526506365644</v>
      </c>
    </row>
    <row r="301" spans="10:23">
      <c r="J301">
        <v>284</v>
      </c>
      <c r="K301" s="93">
        <f t="shared" ca="1" si="43"/>
        <v>-1.6986145060971791</v>
      </c>
      <c r="L301" s="93">
        <f t="shared" ca="1" si="43"/>
        <v>-0.25276728288105066</v>
      </c>
      <c r="M301" s="93">
        <f t="shared" ca="1" si="44"/>
        <v>-1.6986145060971791</v>
      </c>
      <c r="N301" s="101">
        <f t="shared" ca="1" si="40"/>
        <v>-0.77984193043396699</v>
      </c>
      <c r="O301" s="46">
        <f t="shared" ca="1" si="45"/>
        <v>-0.28946744101719779</v>
      </c>
      <c r="P301" s="46">
        <f t="shared" ca="1" si="46"/>
        <v>1.5407935331502087E-2</v>
      </c>
      <c r="Q301" s="47">
        <f t="shared" ca="1" si="41"/>
        <v>-0.89921819371459755</v>
      </c>
      <c r="R301" s="47">
        <f t="shared" ca="1" si="42"/>
        <v>2.3328186750737695E-2</v>
      </c>
      <c r="S301" s="97">
        <f t="shared" ca="1" si="47"/>
        <v>-0.13306962713323006</v>
      </c>
      <c r="V301">
        <v>284</v>
      </c>
      <c r="W301" s="46">
        <v>1.54160372534849</v>
      </c>
    </row>
    <row r="302" spans="10:23">
      <c r="J302">
        <v>285</v>
      </c>
      <c r="K302" s="93">
        <f t="shared" ca="1" si="43"/>
        <v>-2.7655167597618716E-2</v>
      </c>
      <c r="L302" s="93">
        <f t="shared" ca="1" si="43"/>
        <v>0.62671947349220503</v>
      </c>
      <c r="M302" s="93">
        <f t="shared" ca="1" si="44"/>
        <v>-2.7655167597618716E-2</v>
      </c>
      <c r="N302" s="101">
        <f t="shared" ca="1" si="40"/>
        <v>0.58538723282293503</v>
      </c>
      <c r="O302" s="46">
        <f t="shared" ca="1" si="45"/>
        <v>0.3103559507645311</v>
      </c>
      <c r="P302" s="46">
        <f t="shared" ca="1" si="46"/>
        <v>0.3153196312223665</v>
      </c>
      <c r="Q302" s="47">
        <f t="shared" ca="1" si="41"/>
        <v>0.30042858984886017</v>
      </c>
      <c r="R302" s="47">
        <f t="shared" ca="1" si="42"/>
        <v>0.24407548915702981</v>
      </c>
      <c r="S302" s="97">
        <f t="shared" ca="1" si="47"/>
        <v>0.27721571996078043</v>
      </c>
      <c r="V302">
        <v>285</v>
      </c>
      <c r="W302" s="46">
        <v>0.21276095507114201</v>
      </c>
    </row>
    <row r="303" spans="10:23">
      <c r="J303">
        <v>286</v>
      </c>
      <c r="K303" s="93">
        <f t="shared" ca="1" si="43"/>
        <v>-0.65696737867908694</v>
      </c>
      <c r="L303" s="93">
        <f t="shared" ca="1" si="43"/>
        <v>-0.39026003380211816</v>
      </c>
      <c r="M303" s="93">
        <f t="shared" ca="1" si="44"/>
        <v>-0.65696737867908694</v>
      </c>
      <c r="N303" s="101">
        <f t="shared" ca="1" si="40"/>
        <v>-0.57892934164401699</v>
      </c>
      <c r="O303" s="46">
        <f t="shared" ca="1" si="45"/>
        <v>8.4452078513815088E-2</v>
      </c>
      <c r="P303" s="46">
        <f t="shared" ca="1" si="46"/>
        <v>0.20236769509700853</v>
      </c>
      <c r="Q303" s="47">
        <f t="shared" ca="1" si="41"/>
        <v>-0.15137915465257179</v>
      </c>
      <c r="R303" s="47">
        <f t="shared" ca="1" si="42"/>
        <v>5.5814243442525766E-2</v>
      </c>
      <c r="S303" s="97">
        <f t="shared" ca="1" si="47"/>
        <v>7.0133160978170433E-2</v>
      </c>
      <c r="V303">
        <v>286</v>
      </c>
      <c r="W303" s="46">
        <v>0.430161353511192</v>
      </c>
    </row>
    <row r="304" spans="10:23">
      <c r="J304">
        <v>287</v>
      </c>
      <c r="K304" s="93">
        <f t="shared" ca="1" si="43"/>
        <v>-1.745807950524801</v>
      </c>
      <c r="L304" s="93">
        <f t="shared" ca="1" si="43"/>
        <v>1.0872339133609308</v>
      </c>
      <c r="M304" s="93">
        <f t="shared" ca="1" si="44"/>
        <v>-1.745807950524801</v>
      </c>
      <c r="N304" s="101">
        <f t="shared" ca="1" si="40"/>
        <v>0.47558210181961236</v>
      </c>
      <c r="O304" s="46">
        <f t="shared" ca="1" si="45"/>
        <v>-0.30640844685391533</v>
      </c>
      <c r="P304" s="46">
        <f t="shared" ca="1" si="46"/>
        <v>6.9374324131433185E-3</v>
      </c>
      <c r="Q304" s="47">
        <f t="shared" ca="1" si="41"/>
        <v>-0.93310020538803262</v>
      </c>
      <c r="R304" s="47">
        <f t="shared" ca="1" si="42"/>
        <v>0.22632082414421409</v>
      </c>
      <c r="S304" s="97">
        <f t="shared" ca="1" si="47"/>
        <v>-4.004381135485062E-2</v>
      </c>
      <c r="V304">
        <v>287</v>
      </c>
      <c r="W304" s="46">
        <v>0.61563006064700199</v>
      </c>
    </row>
    <row r="305" spans="10:23">
      <c r="J305">
        <v>288</v>
      </c>
      <c r="K305" s="93">
        <f t="shared" ca="1" si="43"/>
        <v>-1.0952099495436827</v>
      </c>
      <c r="L305" s="93">
        <f t="shared" ca="1" si="43"/>
        <v>-0.3297933339709852</v>
      </c>
      <c r="M305" s="93">
        <f t="shared" ca="1" si="44"/>
        <v>-1.0952099495436827</v>
      </c>
      <c r="N305" s="101">
        <f t="shared" ca="1" si="40"/>
        <v>-0.66097284899165221</v>
      </c>
      <c r="O305" s="46">
        <f t="shared" ca="1" si="45"/>
        <v>-7.2863625837907287E-2</v>
      </c>
      <c r="P305" s="46">
        <f t="shared" ca="1" si="46"/>
        <v>0.12370984292114734</v>
      </c>
      <c r="Q305" s="47">
        <f t="shared" ca="1" si="41"/>
        <v>-0.46601056335601654</v>
      </c>
      <c r="R305" s="47">
        <f t="shared" ca="1" si="42"/>
        <v>4.2548424476473348E-2</v>
      </c>
      <c r="S305" s="97">
        <f t="shared" ca="1" si="47"/>
        <v>-1.5157600680716969E-2</v>
      </c>
      <c r="V305">
        <v>288</v>
      </c>
      <c r="W305" s="46">
        <v>-0.39635957967027502</v>
      </c>
    </row>
    <row r="306" spans="10:23">
      <c r="J306">
        <v>289</v>
      </c>
      <c r="K306" s="93">
        <f t="shared" ca="1" si="43"/>
        <v>-2.1962109523653868</v>
      </c>
      <c r="L306" s="93">
        <f t="shared" ca="1" si="43"/>
        <v>-0.44045733718129776</v>
      </c>
      <c r="M306" s="93">
        <f t="shared" ca="1" si="44"/>
        <v>-2.1962109523653868</v>
      </c>
      <c r="N306" s="101">
        <f t="shared" ca="1" si="40"/>
        <v>-1.1160345483081435</v>
      </c>
      <c r="O306" s="46">
        <f t="shared" ca="1" si="45"/>
        <v>-0.46808937469461598</v>
      </c>
      <c r="P306" s="46">
        <f t="shared" ca="1" si="46"/>
        <v>-7.3903031507207007E-2</v>
      </c>
      <c r="Q306" s="47">
        <f t="shared" ca="1" si="41"/>
        <v>-1.2564620610694339</v>
      </c>
      <c r="R306" s="47">
        <f t="shared" ca="1" si="42"/>
        <v>-3.1031634649201667E-2</v>
      </c>
      <c r="S306" s="97">
        <f t="shared" ca="1" si="47"/>
        <v>-0.24956050467190882</v>
      </c>
      <c r="V306">
        <v>289</v>
      </c>
      <c r="W306" s="46">
        <v>0.205386888877924</v>
      </c>
    </row>
    <row r="307" spans="10:23">
      <c r="J307">
        <v>290</v>
      </c>
      <c r="K307" s="93">
        <f t="shared" ca="1" si="43"/>
        <v>0.31697718200988417</v>
      </c>
      <c r="L307" s="93">
        <f t="shared" ca="1" si="43"/>
        <v>0.26887663094693126</v>
      </c>
      <c r="M307" s="93">
        <f t="shared" ca="1" si="44"/>
        <v>0.31697718200988417</v>
      </c>
      <c r="N307" s="101">
        <f t="shared" ca="1" si="40"/>
        <v>0.3557232683208299</v>
      </c>
      <c r="O307" s="46">
        <f t="shared" ca="1" si="45"/>
        <v>0.43406844340058892</v>
      </c>
      <c r="P307" s="46">
        <f t="shared" ca="1" si="46"/>
        <v>0.37717587754039544</v>
      </c>
      <c r="Q307" s="47">
        <f t="shared" ca="1" si="41"/>
        <v>0.54785357512097588</v>
      </c>
      <c r="R307" s="47">
        <f t="shared" ca="1" si="42"/>
        <v>0.20694055094429101</v>
      </c>
      <c r="S307" s="97">
        <f t="shared" ca="1" si="47"/>
        <v>0.32050449717243995</v>
      </c>
      <c r="V307">
        <v>290</v>
      </c>
      <c r="W307" s="46">
        <v>0.35810180172045603</v>
      </c>
    </row>
    <row r="308" spans="10:23">
      <c r="J308">
        <v>291</v>
      </c>
      <c r="K308" s="93">
        <f t="shared" ca="1" si="43"/>
        <v>1.0874344720825668</v>
      </c>
      <c r="L308" s="93">
        <f t="shared" ca="1" si="43"/>
        <v>0.31875175038961778</v>
      </c>
      <c r="M308" s="93">
        <f t="shared" ca="1" si="44"/>
        <v>1.0874344720825668</v>
      </c>
      <c r="N308" s="101">
        <f t="shared" ca="1" si="40"/>
        <v>0.64803173296250216</v>
      </c>
      <c r="O308" s="46">
        <f t="shared" ca="1" si="45"/>
        <v>0.71063909015811766</v>
      </c>
      <c r="P308" s="46">
        <f t="shared" ca="1" si="46"/>
        <v>0.51546120091915981</v>
      </c>
      <c r="Q308" s="47">
        <f t="shared" ca="1" si="41"/>
        <v>1.1009948686360334</v>
      </c>
      <c r="R308" s="47">
        <f t="shared" ca="1" si="42"/>
        <v>0.25420463435006863</v>
      </c>
      <c r="S308" s="97">
        <f t="shared" ca="1" si="47"/>
        <v>0.48242186225409311</v>
      </c>
      <c r="V308">
        <v>291</v>
      </c>
      <c r="W308" s="46">
        <v>0.233804623060968</v>
      </c>
    </row>
    <row r="309" spans="10:23">
      <c r="J309">
        <v>292</v>
      </c>
      <c r="K309" s="93">
        <f t="shared" ca="1" si="43"/>
        <v>-2.1088684961293382</v>
      </c>
      <c r="L309" s="93">
        <f t="shared" ca="1" si="43"/>
        <v>0.25441068077196616</v>
      </c>
      <c r="M309" s="93">
        <f t="shared" ca="1" si="44"/>
        <v>-2.1088684961293382</v>
      </c>
      <c r="N309" s="101">
        <f t="shared" ca="1" si="40"/>
        <v>-0.42946500199043225</v>
      </c>
      <c r="O309" s="46">
        <f t="shared" ca="1" si="45"/>
        <v>-0.43673609928032764</v>
      </c>
      <c r="P309" s="46">
        <f t="shared" ca="1" si="46"/>
        <v>-5.8226393800062837E-2</v>
      </c>
      <c r="Q309" s="47">
        <f t="shared" ca="1" si="41"/>
        <v>-1.1937555102408572</v>
      </c>
      <c r="R309" s="47">
        <f t="shared" ca="1" si="42"/>
        <v>7.9981504641192386E-2</v>
      </c>
      <c r="S309" s="97">
        <f t="shared" ca="1" si="47"/>
        <v>-0.17837729731956764</v>
      </c>
      <c r="V309">
        <v>292</v>
      </c>
      <c r="W309" s="46">
        <v>0.72858285181354299</v>
      </c>
    </row>
    <row r="310" spans="10:23">
      <c r="J310">
        <v>293</v>
      </c>
      <c r="K310" s="93">
        <f t="shared" ca="1" si="43"/>
        <v>-0.72052808383947231</v>
      </c>
      <c r="L310" s="93">
        <f t="shared" ca="1" si="43"/>
        <v>-0.66377333024989227</v>
      </c>
      <c r="M310" s="93">
        <f t="shared" ca="1" si="44"/>
        <v>-0.72052808383947231</v>
      </c>
      <c r="N310" s="101">
        <f t="shared" ca="1" si="40"/>
        <v>-0.85845642988824367</v>
      </c>
      <c r="O310" s="46">
        <f t="shared" ca="1" si="45"/>
        <v>6.1635725730763313E-2</v>
      </c>
      <c r="P310" s="46">
        <f t="shared" ca="1" si="46"/>
        <v>0.19095951870548264</v>
      </c>
      <c r="Q310" s="47">
        <f t="shared" ca="1" si="41"/>
        <v>-0.19701186021867534</v>
      </c>
      <c r="R310" s="47">
        <f t="shared" ca="1" si="42"/>
        <v>1.0616812608133824E-2</v>
      </c>
      <c r="S310" s="97">
        <f t="shared" ca="1" si="47"/>
        <v>3.6126269169448569E-2</v>
      </c>
      <c r="V310">
        <v>293</v>
      </c>
      <c r="W310" s="46">
        <v>0.43637148961720101</v>
      </c>
    </row>
    <row r="311" spans="10:23">
      <c r="J311">
        <v>294</v>
      </c>
      <c r="K311" s="93">
        <f t="shared" ca="1" si="43"/>
        <v>0.77571464791127764</v>
      </c>
      <c r="L311" s="93">
        <f t="shared" ca="1" si="43"/>
        <v>-0.95071426069239751</v>
      </c>
      <c r="M311" s="93">
        <f t="shared" ca="1" si="44"/>
        <v>0.77571464791127764</v>
      </c>
      <c r="N311" s="101">
        <f t="shared" ca="1" si="40"/>
        <v>-0.65466154720404512</v>
      </c>
      <c r="O311" s="46">
        <f t="shared" ca="1" si="45"/>
        <v>0.5987411894061323</v>
      </c>
      <c r="P311" s="46">
        <f t="shared" ca="1" si="46"/>
        <v>0.45951225054316713</v>
      </c>
      <c r="Q311" s="47">
        <f t="shared" ca="1" si="41"/>
        <v>0.87719906713206275</v>
      </c>
      <c r="R311" s="47">
        <f t="shared" ca="1" si="42"/>
        <v>4.356891457570522E-2</v>
      </c>
      <c r="S311" s="97">
        <f t="shared" ca="1" si="47"/>
        <v>0.32115505199091876</v>
      </c>
      <c r="V311">
        <v>294</v>
      </c>
      <c r="W311" s="46">
        <v>6.0782099534948598E-2</v>
      </c>
    </row>
    <row r="312" spans="10:23">
      <c r="J312">
        <v>295</v>
      </c>
      <c r="K312" s="93">
        <f t="shared" ca="1" si="43"/>
        <v>-1.5365079736484073</v>
      </c>
      <c r="L312" s="93">
        <f t="shared" ca="1" si="43"/>
        <v>8.7792363519764143E-3</v>
      </c>
      <c r="M312" s="93">
        <f t="shared" ca="1" si="44"/>
        <v>-1.5365079736484073</v>
      </c>
      <c r="N312" s="101">
        <f t="shared" ca="1" si="40"/>
        <v>-0.48032055866638124</v>
      </c>
      <c r="O312" s="46">
        <f t="shared" ca="1" si="45"/>
        <v>-0.23127614462652102</v>
      </c>
      <c r="P312" s="46">
        <f t="shared" ca="1" si="46"/>
        <v>4.4503583526840473E-2</v>
      </c>
      <c r="Q312" s="47">
        <f t="shared" ca="1" si="41"/>
        <v>-0.782835600933244</v>
      </c>
      <c r="R312" s="47">
        <f t="shared" ca="1" si="42"/>
        <v>7.1758543067616962E-2</v>
      </c>
      <c r="S312" s="97">
        <f t="shared" ca="1" si="47"/>
        <v>-7.9758800779452022E-2</v>
      </c>
      <c r="V312">
        <v>295</v>
      </c>
      <c r="W312" s="46">
        <v>-0.102001126401936</v>
      </c>
    </row>
    <row r="313" spans="10:23">
      <c r="J313">
        <v>296</v>
      </c>
      <c r="K313" s="93">
        <f t="shared" ca="1" si="43"/>
        <v>-1.1427960512662652</v>
      </c>
      <c r="L313" s="93">
        <f t="shared" ca="1" si="43"/>
        <v>-0.87295317571527598</v>
      </c>
      <c r="M313" s="93">
        <f t="shared" ca="1" si="44"/>
        <v>-1.1427960512662652</v>
      </c>
      <c r="N313" s="101">
        <f t="shared" ca="1" si="40"/>
        <v>-1.1910670113215702</v>
      </c>
      <c r="O313" s="46">
        <f t="shared" ca="1" si="45"/>
        <v>-8.9945583656545924E-2</v>
      </c>
      <c r="P313" s="46">
        <f t="shared" ca="1" si="46"/>
        <v>0.11516886401182802</v>
      </c>
      <c r="Q313" s="47">
        <f t="shared" ca="1" si="41"/>
        <v>-0.50017447899329381</v>
      </c>
      <c r="R313" s="47">
        <f t="shared" ca="1" si="42"/>
        <v>-4.3163820401519226E-2</v>
      </c>
      <c r="S313" s="97">
        <f t="shared" ca="1" si="47"/>
        <v>-6.6554702029032575E-2</v>
      </c>
      <c r="V313">
        <v>296</v>
      </c>
      <c r="W313" s="46">
        <v>-2.74823881627206E-3</v>
      </c>
    </row>
    <row r="314" spans="10:23">
      <c r="J314">
        <v>297</v>
      </c>
      <c r="K314" s="93">
        <f t="shared" ca="1" si="43"/>
        <v>-0.67029893583775013</v>
      </c>
      <c r="L314" s="93">
        <f t="shared" ca="1" si="43"/>
        <v>-0.4150266497471623</v>
      </c>
      <c r="M314" s="93">
        <f t="shared" ca="1" si="44"/>
        <v>-0.67029893583775013</v>
      </c>
      <c r="N314" s="101">
        <f t="shared" ca="1" si="40"/>
        <v>-0.60664988810123166</v>
      </c>
      <c r="O314" s="46">
        <f t="shared" ca="1" si="45"/>
        <v>7.9666456477182013E-2</v>
      </c>
      <c r="P314" s="46">
        <f t="shared" ca="1" si="46"/>
        <v>0.19997488407869199</v>
      </c>
      <c r="Q314" s="47">
        <f t="shared" ca="1" si="41"/>
        <v>-0.16095039872583794</v>
      </c>
      <c r="R314" s="47">
        <f t="shared" ca="1" si="42"/>
        <v>5.133203927025308E-2</v>
      </c>
      <c r="S314" s="97">
        <f t="shared" ca="1" si="47"/>
        <v>6.5499247873717553E-2</v>
      </c>
      <c r="V314">
        <v>297</v>
      </c>
      <c r="W314" s="46">
        <v>0.15999054025746701</v>
      </c>
    </row>
    <row r="315" spans="10:23">
      <c r="J315">
        <v>298</v>
      </c>
      <c r="K315" s="93">
        <f t="shared" ca="1" si="43"/>
        <v>-0.95319925500045188</v>
      </c>
      <c r="L315" s="93">
        <f t="shared" ca="1" si="43"/>
        <v>0.65141640475753371</v>
      </c>
      <c r="M315" s="93">
        <f t="shared" ca="1" si="44"/>
        <v>-0.95319925500045188</v>
      </c>
      <c r="N315" s="101">
        <f t="shared" ca="1" si="40"/>
        <v>0.31445819505649686</v>
      </c>
      <c r="O315" s="46">
        <f t="shared" ca="1" si="45"/>
        <v>-2.1886121773273148E-2</v>
      </c>
      <c r="P315" s="46">
        <f t="shared" ca="1" si="46"/>
        <v>0.14919859495346441</v>
      </c>
      <c r="Q315" s="47">
        <f t="shared" ca="1" si="41"/>
        <v>-0.36405555522674826</v>
      </c>
      <c r="R315" s="47">
        <f t="shared" ca="1" si="42"/>
        <v>0.20026829851088368</v>
      </c>
      <c r="S315" s="97">
        <f t="shared" ca="1" si="47"/>
        <v>8.9191088368805266E-2</v>
      </c>
      <c r="V315">
        <v>298</v>
      </c>
      <c r="W315" s="46">
        <v>0.438126134160081</v>
      </c>
    </row>
    <row r="316" spans="10:23">
      <c r="J316">
        <v>299</v>
      </c>
      <c r="K316" s="93">
        <f t="shared" ca="1" si="43"/>
        <v>-1.2320059873643794</v>
      </c>
      <c r="L316" s="93">
        <f t="shared" ca="1" si="43"/>
        <v>1.5197617676646842</v>
      </c>
      <c r="M316" s="93">
        <f t="shared" ca="1" si="44"/>
        <v>-1.2320059873643794</v>
      </c>
      <c r="N316" s="101">
        <f t="shared" ca="1" si="40"/>
        <v>1.0490550396288252</v>
      </c>
      <c r="O316" s="46">
        <f t="shared" ca="1" si="45"/>
        <v>-0.12196922733123389</v>
      </c>
      <c r="P316" s="46">
        <f t="shared" ca="1" si="46"/>
        <v>9.9157042174484039E-2</v>
      </c>
      <c r="Q316" s="47">
        <f t="shared" ca="1" si="41"/>
        <v>-0.56422176634266974</v>
      </c>
      <c r="R316" s="47">
        <f t="shared" ca="1" si="42"/>
        <v>0.31904709122921737</v>
      </c>
      <c r="S316" s="97">
        <f t="shared" ca="1" si="47"/>
        <v>9.8538931948991743E-2</v>
      </c>
      <c r="V316">
        <v>299</v>
      </c>
      <c r="W316" s="46">
        <v>-0.109488142206558</v>
      </c>
    </row>
    <row r="317" spans="10:23">
      <c r="J317">
        <v>300</v>
      </c>
      <c r="K317" s="93">
        <f t="shared" ca="1" si="43"/>
        <v>0.45833535653087309</v>
      </c>
      <c r="L317" s="93">
        <f t="shared" ca="1" si="43"/>
        <v>-0.89582662243726641</v>
      </c>
      <c r="M317" s="93">
        <f t="shared" ca="1" si="44"/>
        <v>0.45833535653087309</v>
      </c>
      <c r="N317" s="101">
        <f t="shared" ca="1" si="40"/>
        <v>-0.70355723476082088</v>
      </c>
      <c r="O317" s="46">
        <f t="shared" ca="1" si="45"/>
        <v>0.48481171269724954</v>
      </c>
      <c r="P317" s="46">
        <f t="shared" ca="1" si="46"/>
        <v>0.40254751218872575</v>
      </c>
      <c r="Q317" s="47">
        <f t="shared" ca="1" si="41"/>
        <v>0.64934011371429712</v>
      </c>
      <c r="R317" s="47">
        <f t="shared" ca="1" si="42"/>
        <v>3.5662849119478174E-2</v>
      </c>
      <c r="S317" s="97">
        <f t="shared" ca="1" si="47"/>
        <v>0.26023728090836384</v>
      </c>
      <c r="V317">
        <v>300</v>
      </c>
      <c r="W317" s="46">
        <v>-0.124688167917717</v>
      </c>
    </row>
    <row r="318" spans="10:23">
      <c r="J318">
        <v>301</v>
      </c>
      <c r="K318" s="93">
        <f t="shared" ca="1" si="43"/>
        <v>-0.40592176528054341</v>
      </c>
      <c r="L318" s="93">
        <f t="shared" ca="1" si="43"/>
        <v>-2.2668569851193698</v>
      </c>
      <c r="M318" s="93">
        <f t="shared" ca="1" si="44"/>
        <v>-0.40592176528054341</v>
      </c>
      <c r="N318" s="101">
        <f t="shared" ca="1" si="40"/>
        <v>-2.2782612252595982</v>
      </c>
      <c r="O318" s="46">
        <f t="shared" ca="1" si="45"/>
        <v>0.17456978984954108</v>
      </c>
      <c r="P318" s="46">
        <f t="shared" ca="1" si="46"/>
        <v>0.24742655076487152</v>
      </c>
      <c r="Q318" s="47">
        <f t="shared" ca="1" si="41"/>
        <v>2.8856268018880193E-2</v>
      </c>
      <c r="R318" s="47">
        <f t="shared" ca="1" si="42"/>
        <v>-0.21895495963122508</v>
      </c>
      <c r="S318" s="97">
        <f t="shared" ca="1" si="47"/>
        <v>-2.2192584890841999E-2</v>
      </c>
      <c r="V318">
        <v>301</v>
      </c>
      <c r="W318" s="46">
        <v>0.32152449195523197</v>
      </c>
    </row>
    <row r="319" spans="10:23">
      <c r="J319">
        <v>302</v>
      </c>
      <c r="K319" s="93">
        <f t="shared" ca="1" si="43"/>
        <v>0.23954954208383564</v>
      </c>
      <c r="L319" s="93">
        <f t="shared" ca="1" si="43"/>
        <v>1.6087165832535157</v>
      </c>
      <c r="M319" s="93">
        <f t="shared" ca="1" si="44"/>
        <v>0.23954954208383564</v>
      </c>
      <c r="N319" s="101">
        <f t="shared" ca="1" si="40"/>
        <v>1.6013792754790992</v>
      </c>
      <c r="O319" s="46">
        <f t="shared" ca="1" si="45"/>
        <v>0.40627428436390028</v>
      </c>
      <c r="P319" s="46">
        <f t="shared" ca="1" si="46"/>
        <v>0.3632787980220511</v>
      </c>
      <c r="Q319" s="47">
        <f t="shared" ca="1" si="41"/>
        <v>0.4922652570475986</v>
      </c>
      <c r="R319" s="47">
        <f t="shared" ca="1" si="42"/>
        <v>0.4083537720407388</v>
      </c>
      <c r="S319" s="97">
        <f t="shared" ca="1" si="47"/>
        <v>0.40731402820231954</v>
      </c>
      <c r="V319">
        <v>302</v>
      </c>
      <c r="W319" s="46">
        <v>-0.39322621467776903</v>
      </c>
    </row>
    <row r="320" spans="10:23">
      <c r="J320">
        <v>303</v>
      </c>
      <c r="K320" s="93">
        <f t="shared" ca="1" si="43"/>
        <v>1.1082304546955424</v>
      </c>
      <c r="L320" s="93">
        <f t="shared" ca="1" si="43"/>
        <v>-0.16468849675392783</v>
      </c>
      <c r="M320" s="93">
        <f t="shared" ca="1" si="44"/>
        <v>1.1082304546955424</v>
      </c>
      <c r="N320" s="101">
        <f t="shared" ca="1" si="40"/>
        <v>0.19630375115504881</v>
      </c>
      <c r="O320" s="46">
        <f t="shared" ca="1" si="45"/>
        <v>0.71810421306024041</v>
      </c>
      <c r="P320" s="46">
        <f t="shared" ca="1" si="46"/>
        <v>0.51919376237022119</v>
      </c>
      <c r="Q320" s="47">
        <f t="shared" ca="1" si="41"/>
        <v>1.1159251144402789</v>
      </c>
      <c r="R320" s="47">
        <f t="shared" ca="1" si="42"/>
        <v>0.1811636123083577</v>
      </c>
      <c r="S320" s="97">
        <f t="shared" ca="1" si="47"/>
        <v>0.44963391268429909</v>
      </c>
      <c r="V320">
        <v>303</v>
      </c>
      <c r="W320" s="46">
        <v>0.37389125368742898</v>
      </c>
    </row>
    <row r="321" spans="10:23">
      <c r="J321">
        <v>304</v>
      </c>
      <c r="K321" s="93">
        <f t="shared" ca="1" si="43"/>
        <v>-1.7057429269129878</v>
      </c>
      <c r="L321" s="93">
        <f t="shared" ca="1" si="43"/>
        <v>0.24691295190393919</v>
      </c>
      <c r="M321" s="93">
        <f t="shared" ca="1" si="44"/>
        <v>-1.7057429269129878</v>
      </c>
      <c r="N321" s="101">
        <f t="shared" ca="1" si="40"/>
        <v>-0.30837049810297801</v>
      </c>
      <c r="O321" s="46">
        <f t="shared" ca="1" si="45"/>
        <v>-0.29202632647495241</v>
      </c>
      <c r="P321" s="46">
        <f t="shared" ca="1" si="46"/>
        <v>1.4128492602624776E-2</v>
      </c>
      <c r="Q321" s="47">
        <f t="shared" ca="1" si="41"/>
        <v>-0.90433596463010679</v>
      </c>
      <c r="R321" s="47">
        <f t="shared" ca="1" si="42"/>
        <v>9.9561576462697726E-2</v>
      </c>
      <c r="S321" s="97">
        <f t="shared" ca="1" si="47"/>
        <v>-9.6232375006127344E-2</v>
      </c>
      <c r="V321">
        <v>304</v>
      </c>
      <c r="W321" s="46">
        <v>0.27073930654231598</v>
      </c>
    </row>
    <row r="322" spans="10:23">
      <c r="J322">
        <v>305</v>
      </c>
      <c r="K322" s="93">
        <f t="shared" ca="1" si="43"/>
        <v>-0.50608235442016569</v>
      </c>
      <c r="L322" s="93">
        <f t="shared" ca="1" si="43"/>
        <v>-1.406274815282599</v>
      </c>
      <c r="M322" s="93">
        <f t="shared" ca="1" si="44"/>
        <v>-0.50608235442016569</v>
      </c>
      <c r="N322" s="101">
        <f t="shared" ca="1" si="40"/>
        <v>-1.4942110522988241</v>
      </c>
      <c r="O322" s="46">
        <f t="shared" ca="1" si="45"/>
        <v>0.13861519603247541</v>
      </c>
      <c r="P322" s="46">
        <f t="shared" ca="1" si="46"/>
        <v>0.22944925385633869</v>
      </c>
      <c r="Q322" s="47">
        <f t="shared" ca="1" si="41"/>
        <v>-4.3052919615251151E-2</v>
      </c>
      <c r="R322" s="47">
        <f t="shared" ca="1" si="42"/>
        <v>-9.2179935122238071E-2</v>
      </c>
      <c r="S322" s="97">
        <f t="shared" ca="1" si="47"/>
        <v>2.3217630455118668E-2</v>
      </c>
      <c r="V322">
        <v>305</v>
      </c>
      <c r="W322" s="46">
        <v>0.49861481842206901</v>
      </c>
    </row>
    <row r="323" spans="10:23">
      <c r="J323">
        <v>306</v>
      </c>
      <c r="K323" s="93">
        <f t="shared" ca="1" si="43"/>
        <v>-1.0686484196276558</v>
      </c>
      <c r="L323" s="93">
        <f t="shared" ca="1" si="43"/>
        <v>0.44493345371088999</v>
      </c>
      <c r="M323" s="93">
        <f t="shared" ca="1" si="44"/>
        <v>-1.0686484196276558</v>
      </c>
      <c r="N323" s="101">
        <f t="shared" ca="1" si="40"/>
        <v>8.19797562286943E-2</v>
      </c>
      <c r="O323" s="46">
        <f t="shared" ca="1" si="45"/>
        <v>-6.3328847463557714E-2</v>
      </c>
      <c r="P323" s="46">
        <f t="shared" ca="1" si="46"/>
        <v>0.12847723210832213</v>
      </c>
      <c r="Q323" s="47">
        <f t="shared" ca="1" si="41"/>
        <v>-0.44694100660731739</v>
      </c>
      <c r="R323" s="47">
        <f t="shared" ca="1" si="42"/>
        <v>0.1626782809372504</v>
      </c>
      <c r="S323" s="97">
        <f t="shared" ca="1" si="47"/>
        <v>4.9674716736846342E-2</v>
      </c>
      <c r="V323">
        <v>306</v>
      </c>
      <c r="W323" s="46">
        <v>7.5495817325549705E-2</v>
      </c>
    </row>
    <row r="324" spans="10:23">
      <c r="J324">
        <v>307</v>
      </c>
      <c r="K324" s="93">
        <f t="shared" ca="1" si="43"/>
        <v>-0.90462950445639656</v>
      </c>
      <c r="L324" s="93">
        <f t="shared" ca="1" si="43"/>
        <v>4.1005499301349155E-2</v>
      </c>
      <c r="M324" s="93">
        <f t="shared" ca="1" si="44"/>
        <v>-0.90462950445639656</v>
      </c>
      <c r="N324" s="101">
        <f t="shared" ca="1" si="40"/>
        <v>-0.24881585202137693</v>
      </c>
      <c r="O324" s="46">
        <f t="shared" ca="1" si="45"/>
        <v>-4.4510640563762416E-3</v>
      </c>
      <c r="P324" s="46">
        <f t="shared" ca="1" si="46"/>
        <v>0.15791612381191286</v>
      </c>
      <c r="Q324" s="47">
        <f t="shared" ca="1" si="41"/>
        <v>-0.32918543979295445</v>
      </c>
      <c r="R324" s="47">
        <f t="shared" ca="1" si="42"/>
        <v>0.10919111546032098</v>
      </c>
      <c r="S324" s="97">
        <f t="shared" ca="1" si="47"/>
        <v>5.237002570197237E-2</v>
      </c>
      <c r="V324">
        <v>307</v>
      </c>
      <c r="W324" s="46">
        <v>9.8931128377244895E-2</v>
      </c>
    </row>
    <row r="325" spans="10:23">
      <c r="J325">
        <v>308</v>
      </c>
      <c r="K325" s="93">
        <f t="shared" ca="1" si="43"/>
        <v>-0.36533810088126756</v>
      </c>
      <c r="L325" s="93">
        <f t="shared" ca="1" si="43"/>
        <v>0.98229489518476587</v>
      </c>
      <c r="M325" s="93">
        <f t="shared" ca="1" si="44"/>
        <v>-0.36533810088126756</v>
      </c>
      <c r="N325" s="101">
        <f t="shared" ca="1" si="40"/>
        <v>0.81511156402560203</v>
      </c>
      <c r="O325" s="46">
        <f t="shared" ca="1" si="45"/>
        <v>0.18913808643823238</v>
      </c>
      <c r="P325" s="46">
        <f t="shared" ca="1" si="46"/>
        <v>0.25471069905921717</v>
      </c>
      <c r="Q325" s="47">
        <f t="shared" ca="1" si="41"/>
        <v>5.799286119626279E-2</v>
      </c>
      <c r="R325" s="47">
        <f t="shared" ca="1" si="42"/>
        <v>0.28122018821187689</v>
      </c>
      <c r="S325" s="97">
        <f t="shared" ca="1" si="47"/>
        <v>0.23517913732505463</v>
      </c>
      <c r="V325">
        <v>308</v>
      </c>
      <c r="W325" s="46">
        <v>5.8387199974180501E-2</v>
      </c>
    </row>
    <row r="326" spans="10:23">
      <c r="J326">
        <v>309</v>
      </c>
      <c r="K326" s="93">
        <f t="shared" ca="1" si="43"/>
        <v>-0.17885173902480325</v>
      </c>
      <c r="L326" s="93">
        <f t="shared" ca="1" si="43"/>
        <v>0.64857822085765393</v>
      </c>
      <c r="M326" s="93">
        <f t="shared" ca="1" si="44"/>
        <v>-0.17885173902480325</v>
      </c>
      <c r="N326" s="101">
        <f t="shared" ca="1" si="40"/>
        <v>0.55802724211451504</v>
      </c>
      <c r="O326" s="46">
        <f t="shared" ca="1" si="45"/>
        <v>0.25608099732331896</v>
      </c>
      <c r="P326" s="46">
        <f t="shared" ca="1" si="46"/>
        <v>0.28818215450176043</v>
      </c>
      <c r="Q326" s="47">
        <f t="shared" ca="1" si="41"/>
        <v>0.19187868296643593</v>
      </c>
      <c r="R326" s="47">
        <f t="shared" ca="1" si="42"/>
        <v>0.23965158414145227</v>
      </c>
      <c r="S326" s="97">
        <f t="shared" ca="1" si="47"/>
        <v>0.24786629073238561</v>
      </c>
      <c r="V326">
        <v>309</v>
      </c>
      <c r="W326" s="46">
        <v>0.44785040323962899</v>
      </c>
    </row>
    <row r="327" spans="10:23">
      <c r="J327">
        <v>310</v>
      </c>
      <c r="K327" s="93">
        <f t="shared" ca="1" si="43"/>
        <v>0.37434415203155003</v>
      </c>
      <c r="L327" s="93">
        <f t="shared" ca="1" si="43"/>
        <v>0.43549381512589247</v>
      </c>
      <c r="M327" s="93">
        <f t="shared" ca="1" si="44"/>
        <v>0.37434415203155003</v>
      </c>
      <c r="N327" s="101">
        <f t="shared" ca="1" si="40"/>
        <v>0.53193420291891702</v>
      </c>
      <c r="O327" s="46">
        <f t="shared" ca="1" si="45"/>
        <v>0.45466143435004847</v>
      </c>
      <c r="P327" s="46">
        <f t="shared" ca="1" si="46"/>
        <v>0.38747237301512522</v>
      </c>
      <c r="Q327" s="47">
        <f t="shared" ca="1" si="41"/>
        <v>0.58903955701989497</v>
      </c>
      <c r="R327" s="47">
        <f t="shared" ca="1" si="42"/>
        <v>0.2354325356703012</v>
      </c>
      <c r="S327" s="97">
        <f t="shared" ca="1" si="47"/>
        <v>0.34504698501017483</v>
      </c>
      <c r="V327">
        <v>310</v>
      </c>
      <c r="W327" s="46">
        <v>0.155413990452759</v>
      </c>
    </row>
    <row r="328" spans="10:23">
      <c r="J328">
        <v>311</v>
      </c>
      <c r="K328" s="93">
        <f t="shared" ca="1" si="43"/>
        <v>1.1429499912519296</v>
      </c>
      <c r="L328" s="93">
        <f t="shared" ca="1" si="43"/>
        <v>-0.75143476015924471</v>
      </c>
      <c r="M328" s="93">
        <f t="shared" ca="1" si="44"/>
        <v>1.1429499912519296</v>
      </c>
      <c r="N328" s="101">
        <f t="shared" ca="1" si="40"/>
        <v>-0.34893892539856314</v>
      </c>
      <c r="O328" s="46">
        <f t="shared" ca="1" si="45"/>
        <v>0.73056746677235185</v>
      </c>
      <c r="P328" s="46">
        <f t="shared" ca="1" si="46"/>
        <v>0.52542538922627691</v>
      </c>
      <c r="Q328" s="47">
        <f t="shared" ca="1" si="41"/>
        <v>1.1408516218645017</v>
      </c>
      <c r="R328" s="47">
        <f t="shared" ca="1" si="42"/>
        <v>9.30019664504107E-2</v>
      </c>
      <c r="S328" s="97">
        <f t="shared" ca="1" si="47"/>
        <v>0.41178471661138127</v>
      </c>
      <c r="V328">
        <v>311</v>
      </c>
      <c r="W328" s="46">
        <v>9.2006963500772004E-2</v>
      </c>
    </row>
    <row r="329" spans="10:23">
      <c r="J329">
        <v>312</v>
      </c>
      <c r="K329" s="93">
        <f t="shared" ca="1" si="43"/>
        <v>2.3997907939244758</v>
      </c>
      <c r="L329" s="93">
        <f t="shared" ca="1" si="43"/>
        <v>0.91270479961157824</v>
      </c>
      <c r="M329" s="93">
        <f t="shared" ca="1" si="44"/>
        <v>2.3997907939244758</v>
      </c>
      <c r="N329" s="101">
        <f t="shared" ca="1" si="40"/>
        <v>1.6285073847487812</v>
      </c>
      <c r="O329" s="46">
        <f t="shared" ca="1" si="45"/>
        <v>1.1817349463267417</v>
      </c>
      <c r="P329" s="46">
        <f t="shared" ca="1" si="46"/>
        <v>0.75100912900347183</v>
      </c>
      <c r="Q329" s="47">
        <f t="shared" ca="1" si="41"/>
        <v>2.0431865809732814</v>
      </c>
      <c r="R329" s="47">
        <f t="shared" ca="1" si="42"/>
        <v>0.41274018356917358</v>
      </c>
      <c r="S329" s="97">
        <f t="shared" ca="1" si="47"/>
        <v>0.79723756494795761</v>
      </c>
      <c r="V329">
        <v>312</v>
      </c>
      <c r="W329" s="46">
        <v>3.4529656344999701E-2</v>
      </c>
    </row>
    <row r="330" spans="10:23">
      <c r="J330">
        <v>313</v>
      </c>
      <c r="K330" s="93">
        <f t="shared" ca="1" si="43"/>
        <v>0.31902968799315351</v>
      </c>
      <c r="L330" s="93">
        <f t="shared" ca="1" si="43"/>
        <v>0.66683092093354779</v>
      </c>
      <c r="M330" s="93">
        <f t="shared" ca="1" si="44"/>
        <v>0.31902968799315351</v>
      </c>
      <c r="N330" s="101">
        <f t="shared" ca="1" si="40"/>
        <v>0.73366978327003973</v>
      </c>
      <c r="O330" s="46">
        <f t="shared" ca="1" si="45"/>
        <v>0.43480523039005714</v>
      </c>
      <c r="P330" s="46">
        <f t="shared" ca="1" si="46"/>
        <v>0.37754427103512955</v>
      </c>
      <c r="Q330" s="47">
        <f t="shared" ca="1" si="41"/>
        <v>0.54932714909991232</v>
      </c>
      <c r="R330" s="47">
        <f t="shared" ca="1" si="42"/>
        <v>0.26805166391661028</v>
      </c>
      <c r="S330" s="97">
        <f t="shared" ca="1" si="47"/>
        <v>0.35142844715333371</v>
      </c>
      <c r="V330">
        <v>313</v>
      </c>
      <c r="W330" s="46">
        <v>0.379126146171125</v>
      </c>
    </row>
    <row r="331" spans="10:23">
      <c r="J331">
        <v>314</v>
      </c>
      <c r="K331" s="93">
        <f t="shared" ca="1" si="43"/>
        <v>-0.47038214800211958</v>
      </c>
      <c r="L331" s="93">
        <f t="shared" ca="1" si="43"/>
        <v>1.833460693820929</v>
      </c>
      <c r="M331" s="93">
        <f t="shared" ca="1" si="44"/>
        <v>-0.47038214800211958</v>
      </c>
      <c r="N331" s="101">
        <f t="shared" ca="1" si="40"/>
        <v>1.5886811845657209</v>
      </c>
      <c r="O331" s="46">
        <f t="shared" ca="1" si="45"/>
        <v>0.15143048028721307</v>
      </c>
      <c r="P331" s="46">
        <f t="shared" ca="1" si="46"/>
        <v>0.23585689598370752</v>
      </c>
      <c r="Q331" s="47">
        <f t="shared" ca="1" si="41"/>
        <v>-1.7422351105775835E-2</v>
      </c>
      <c r="R331" s="47">
        <f t="shared" ca="1" si="42"/>
        <v>0.40630058610662717</v>
      </c>
      <c r="S331" s="97">
        <f t="shared" ca="1" si="47"/>
        <v>0.27886553319692009</v>
      </c>
      <c r="V331">
        <v>314</v>
      </c>
      <c r="W331" s="46">
        <v>-0.53513719756615497</v>
      </c>
    </row>
    <row r="332" spans="10:23">
      <c r="J332">
        <v>315</v>
      </c>
      <c r="K332" s="93">
        <f t="shared" ca="1" si="43"/>
        <v>0.14666614418405671</v>
      </c>
      <c r="L332" s="93">
        <f t="shared" ca="1" si="43"/>
        <v>-0.19056788878994252</v>
      </c>
      <c r="M332" s="93">
        <f t="shared" ca="1" si="44"/>
        <v>0.14666614418405671</v>
      </c>
      <c r="N332" s="101">
        <f t="shared" ca="1" si="40"/>
        <v>-0.13403108746603526</v>
      </c>
      <c r="O332" s="46">
        <f t="shared" ca="1" si="45"/>
        <v>0.37293198004518152</v>
      </c>
      <c r="P332" s="46">
        <f t="shared" ca="1" si="46"/>
        <v>0.34660764586269177</v>
      </c>
      <c r="Q332" s="47">
        <f t="shared" ca="1" si="41"/>
        <v>0.42558064841016108</v>
      </c>
      <c r="R332" s="47">
        <f t="shared" ca="1" si="42"/>
        <v>0.12775094981991339</v>
      </c>
      <c r="S332" s="97">
        <f t="shared" ca="1" si="47"/>
        <v>0.25034146493254744</v>
      </c>
      <c r="V332">
        <v>315</v>
      </c>
      <c r="W332" s="46">
        <v>-0.12810450049239999</v>
      </c>
    </row>
    <row r="333" spans="10:23">
      <c r="J333">
        <v>316</v>
      </c>
      <c r="K333" s="93">
        <f t="shared" ca="1" si="43"/>
        <v>0.17278351942970899</v>
      </c>
      <c r="L333" s="93">
        <f t="shared" ca="1" si="43"/>
        <v>-0.88510858657653191</v>
      </c>
      <c r="M333" s="93">
        <f t="shared" ca="1" si="44"/>
        <v>0.17278351942970899</v>
      </c>
      <c r="N333" s="101">
        <f t="shared" ca="1" si="40"/>
        <v>-0.78420753531060172</v>
      </c>
      <c r="O333" s="46">
        <f t="shared" ca="1" si="45"/>
        <v>0.38230732045193877</v>
      </c>
      <c r="P333" s="46">
        <f t="shared" ca="1" si="46"/>
        <v>0.3512953160660704</v>
      </c>
      <c r="Q333" s="47">
        <f t="shared" ca="1" si="41"/>
        <v>0.44433132922367563</v>
      </c>
      <c r="R333" s="47">
        <f t="shared" ca="1" si="42"/>
        <v>2.2622301229225789E-2</v>
      </c>
      <c r="S333" s="97">
        <f t="shared" ca="1" si="47"/>
        <v>0.20246481084058227</v>
      </c>
      <c r="V333">
        <v>316</v>
      </c>
      <c r="W333" s="46">
        <v>0.94012250394833097</v>
      </c>
    </row>
    <row r="334" spans="10:23">
      <c r="J334">
        <v>317</v>
      </c>
      <c r="K334" s="93">
        <f t="shared" ca="1" si="43"/>
        <v>0.5763285610530493</v>
      </c>
      <c r="L334" s="93">
        <f t="shared" ca="1" si="43"/>
        <v>-1.566978162866159</v>
      </c>
      <c r="M334" s="93">
        <f t="shared" ca="1" si="44"/>
        <v>0.5763285610530493</v>
      </c>
      <c r="N334" s="101">
        <f t="shared" ca="1" si="40"/>
        <v>-1.3023402409113916</v>
      </c>
      <c r="O334" s="46">
        <f t="shared" ca="1" si="45"/>
        <v>0.52716767104584683</v>
      </c>
      <c r="P334" s="46">
        <f t="shared" ca="1" si="46"/>
        <v>0.4237254913630244</v>
      </c>
      <c r="Q334" s="47">
        <f t="shared" ca="1" si="41"/>
        <v>0.7340520304114917</v>
      </c>
      <c r="R334" s="47">
        <f t="shared" ca="1" si="42"/>
        <v>-6.1155865929898329E-2</v>
      </c>
      <c r="S334" s="97">
        <f t="shared" ca="1" si="47"/>
        <v>0.23300590255797426</v>
      </c>
      <c r="V334">
        <v>317</v>
      </c>
      <c r="W334" s="46">
        <v>0.23472728527947601</v>
      </c>
    </row>
    <row r="335" spans="10:23">
      <c r="J335">
        <v>318</v>
      </c>
      <c r="K335" s="93">
        <f t="shared" ca="1" si="43"/>
        <v>1.553206870646852</v>
      </c>
      <c r="L335" s="93">
        <f t="shared" ca="1" si="43"/>
        <v>-0.65207949174361834</v>
      </c>
      <c r="M335" s="93">
        <f t="shared" ca="1" si="44"/>
        <v>1.553206870646852</v>
      </c>
      <c r="N335" s="101">
        <f t="shared" ca="1" si="40"/>
        <v>-0.12427097456168229</v>
      </c>
      <c r="O335" s="46">
        <f t="shared" ca="1" si="45"/>
        <v>0.87783716222850772</v>
      </c>
      <c r="P335" s="46">
        <f t="shared" ca="1" si="46"/>
        <v>0.59906023695435484</v>
      </c>
      <c r="Q335" s="47">
        <f t="shared" ca="1" si="41"/>
        <v>1.4353910127768135</v>
      </c>
      <c r="R335" s="47">
        <f t="shared" ca="1" si="42"/>
        <v>0.1293290867750872</v>
      </c>
      <c r="S335" s="97">
        <f t="shared" ca="1" si="47"/>
        <v>0.50358312450179743</v>
      </c>
      <c r="V335">
        <v>318</v>
      </c>
      <c r="W335" s="46">
        <v>6.4558010560267207E-2</v>
      </c>
    </row>
    <row r="336" spans="10:23">
      <c r="J336">
        <v>319</v>
      </c>
      <c r="K336" s="93">
        <f t="shared" ca="1" si="43"/>
        <v>0.56733415236874085</v>
      </c>
      <c r="L336" s="93">
        <f t="shared" ca="1" si="43"/>
        <v>-1.5913795497823988</v>
      </c>
      <c r="M336" s="93">
        <f t="shared" ca="1" si="44"/>
        <v>0.56733415236874085</v>
      </c>
      <c r="N336" s="101">
        <f t="shared" ca="1" si="40"/>
        <v>-1.3283352093537735</v>
      </c>
      <c r="O336" s="46">
        <f t="shared" ca="1" si="45"/>
        <v>0.52393895290783554</v>
      </c>
      <c r="P336" s="46">
        <f t="shared" ca="1" si="46"/>
        <v>0.42211113229401875</v>
      </c>
      <c r="Q336" s="47">
        <f t="shared" ca="1" si="41"/>
        <v>0.72759459413546901</v>
      </c>
      <c r="R336" s="47">
        <f t="shared" ca="1" si="42"/>
        <v>-6.5359057096795986E-2</v>
      </c>
      <c r="S336" s="97">
        <f t="shared" ca="1" si="47"/>
        <v>0.22928994790551976</v>
      </c>
      <c r="V336">
        <v>319</v>
      </c>
      <c r="W336" s="46">
        <v>0.25692964296832999</v>
      </c>
    </row>
    <row r="337" spans="10:23">
      <c r="J337">
        <v>320</v>
      </c>
      <c r="K337" s="93">
        <f t="shared" ca="1" si="43"/>
        <v>-1.5115091868114821</v>
      </c>
      <c r="L337" s="93">
        <f t="shared" ca="1" si="43"/>
        <v>2.010754810971747</v>
      </c>
      <c r="M337" s="93">
        <f t="shared" ca="1" si="44"/>
        <v>-1.5115091868114821</v>
      </c>
      <c r="N337" s="101">
        <f t="shared" ca="1" si="40"/>
        <v>1.4256690018099361</v>
      </c>
      <c r="O337" s="46">
        <f t="shared" ca="1" si="45"/>
        <v>-0.2223023433104353</v>
      </c>
      <c r="P337" s="46">
        <f t="shared" ca="1" si="46"/>
        <v>4.8990484184883332E-2</v>
      </c>
      <c r="Q337" s="47">
        <f t="shared" ca="1" si="41"/>
        <v>-0.76488799830107257</v>
      </c>
      <c r="R337" s="47">
        <f t="shared" ca="1" si="42"/>
        <v>0.37994274042681753</v>
      </c>
      <c r="S337" s="97">
        <f t="shared" ca="1" si="47"/>
        <v>7.8820198558191112E-2</v>
      </c>
      <c r="V337">
        <v>320</v>
      </c>
      <c r="W337" s="46">
        <v>0.25913576060404903</v>
      </c>
    </row>
    <row r="338" spans="10:23">
      <c r="J338">
        <v>321</v>
      </c>
      <c r="K338" s="93">
        <f t="shared" ca="1" si="43"/>
        <v>-0.90386054363961443</v>
      </c>
      <c r="L338" s="93">
        <f t="shared" ca="1" si="43"/>
        <v>0.48021441787856572</v>
      </c>
      <c r="M338" s="93">
        <f t="shared" ca="1" si="44"/>
        <v>-0.90386054363961443</v>
      </c>
      <c r="N338" s="101">
        <f t="shared" ref="N338:N401" ca="1" si="48">$N$2*K338+SQRT(1-$N$2^2)*L338</f>
        <v>0.16783528657178337</v>
      </c>
      <c r="O338" s="46">
        <f t="shared" ca="1" si="45"/>
        <v>-4.1750305978459634E-3</v>
      </c>
      <c r="P338" s="46">
        <f t="shared" ca="1" si="46"/>
        <v>0.158054140541178</v>
      </c>
      <c r="Q338" s="47">
        <f t="shared" ref="Q338:Q401" ca="1" si="49">$K$2+K338*$S$3</f>
        <v>-0.32863337287589389</v>
      </c>
      <c r="R338" s="47">
        <f t="shared" ref="R338:R401" ca="1" si="50">$L$2+$L$3*N338</f>
        <v>0.17656047539219855</v>
      </c>
      <c r="S338" s="97">
        <f t="shared" ca="1" si="47"/>
        <v>8.6192722397176291E-2</v>
      </c>
      <c r="V338">
        <v>321</v>
      </c>
      <c r="W338" s="46">
        <v>0.63041057981897597</v>
      </c>
    </row>
    <row r="339" spans="10:23">
      <c r="J339">
        <v>322</v>
      </c>
      <c r="K339" s="93">
        <f t="shared" ref="K339:L402" ca="1" si="51">_xlfn.NORM.S.INV(RAND())</f>
        <v>3.2688068440200935</v>
      </c>
      <c r="L339" s="93">
        <f t="shared" ca="1" si="51"/>
        <v>0.14839036392524149</v>
      </c>
      <c r="M339" s="93">
        <f t="shared" ref="M339:M402" ca="1" si="52">K339</f>
        <v>3.2688068440200935</v>
      </c>
      <c r="N339" s="101">
        <f t="shared" ca="1" si="48"/>
        <v>1.1802403168959874</v>
      </c>
      <c r="O339" s="46">
        <f t="shared" ref="O339:O402" ca="1" si="53">$K$2+K339*$K$3</f>
        <v>1.4936851791487904</v>
      </c>
      <c r="P339" s="46">
        <f t="shared" ref="P339:P402" ca="1" si="54">$K$2+K339*$R$3</f>
        <v>0.90698424541449618</v>
      </c>
      <c r="Q339" s="47">
        <f t="shared" ca="1" si="49"/>
        <v>2.6670870466173788</v>
      </c>
      <c r="R339" s="47">
        <f t="shared" ca="1" si="50"/>
        <v>0.3402587653213992</v>
      </c>
      <c r="S339" s="97">
        <f t="shared" ref="S339:S402" ca="1" si="55">AVERAGE(R339,O339)</f>
        <v>0.91697197223509486</v>
      </c>
      <c r="V339">
        <v>322</v>
      </c>
      <c r="W339" s="46">
        <v>0.415988693463688</v>
      </c>
    </row>
    <row r="340" spans="10:23">
      <c r="J340">
        <v>323</v>
      </c>
      <c r="K340" s="93">
        <f t="shared" ca="1" si="51"/>
        <v>-1.4719530576760624</v>
      </c>
      <c r="L340" s="93">
        <f t="shared" ca="1" si="51"/>
        <v>0.18046697917536797</v>
      </c>
      <c r="M340" s="93">
        <f t="shared" ca="1" si="52"/>
        <v>-1.4719530576760624</v>
      </c>
      <c r="N340" s="101">
        <f t="shared" ca="1" si="48"/>
        <v>-0.29701638459884999</v>
      </c>
      <c r="O340" s="46">
        <f t="shared" ca="1" si="53"/>
        <v>-0.20810290051306068</v>
      </c>
      <c r="P340" s="46">
        <f t="shared" ca="1" si="54"/>
        <v>5.609020558357064E-2</v>
      </c>
      <c r="Q340" s="47">
        <f t="shared" ca="1" si="49"/>
        <v>-0.73648911270632333</v>
      </c>
      <c r="R340" s="47">
        <f t="shared" ca="1" si="50"/>
        <v>0.10139745134341874</v>
      </c>
      <c r="S340" s="97">
        <f t="shared" ca="1" si="55"/>
        <v>-5.3352724584820974E-2</v>
      </c>
      <c r="V340">
        <v>323</v>
      </c>
      <c r="W340" s="46">
        <v>0.118231134707138</v>
      </c>
    </row>
    <row r="341" spans="10:23">
      <c r="J341">
        <v>324</v>
      </c>
      <c r="K341" s="93">
        <f t="shared" ca="1" si="51"/>
        <v>-0.41990788197146095</v>
      </c>
      <c r="L341" s="93">
        <f t="shared" ca="1" si="51"/>
        <v>1.3646706134495017</v>
      </c>
      <c r="M341" s="93">
        <f t="shared" ca="1" si="52"/>
        <v>-0.41990788197146095</v>
      </c>
      <c r="N341" s="101">
        <f t="shared" ca="1" si="48"/>
        <v>1.1602811394971484</v>
      </c>
      <c r="O341" s="46">
        <f t="shared" ca="1" si="53"/>
        <v>0.16954920092310177</v>
      </c>
      <c r="P341" s="46">
        <f t="shared" ca="1" si="54"/>
        <v>0.24491625630165187</v>
      </c>
      <c r="Q341" s="47">
        <f t="shared" ca="1" si="49"/>
        <v>1.881509016600158E-2</v>
      </c>
      <c r="R341" s="47">
        <f t="shared" ca="1" si="50"/>
        <v>0.33703151623558897</v>
      </c>
      <c r="S341" s="97">
        <f t="shared" ca="1" si="55"/>
        <v>0.25329035857934534</v>
      </c>
      <c r="V341">
        <v>324</v>
      </c>
      <c r="W341" s="46">
        <v>0.40005205701482099</v>
      </c>
    </row>
    <row r="342" spans="10:23">
      <c r="J342">
        <v>325</v>
      </c>
      <c r="K342" s="93">
        <f t="shared" ca="1" si="51"/>
        <v>-1.3304058408215462</v>
      </c>
      <c r="L342" s="93">
        <f t="shared" ca="1" si="51"/>
        <v>0.92930552568473701</v>
      </c>
      <c r="M342" s="93">
        <f t="shared" ca="1" si="52"/>
        <v>-1.3304058408215462</v>
      </c>
      <c r="N342" s="101">
        <f t="shared" ca="1" si="48"/>
        <v>0.45796004238591942</v>
      </c>
      <c r="O342" s="46">
        <f t="shared" ca="1" si="53"/>
        <v>-0.15729177078971335</v>
      </c>
      <c r="P342" s="46">
        <f t="shared" ca="1" si="54"/>
        <v>8.1495770445244309E-2</v>
      </c>
      <c r="Q342" s="47">
        <f t="shared" ca="1" si="49"/>
        <v>-0.63486685325962866</v>
      </c>
      <c r="R342" s="47">
        <f t="shared" ca="1" si="50"/>
        <v>0.22347146948089075</v>
      </c>
      <c r="S342" s="97">
        <f t="shared" ca="1" si="55"/>
        <v>3.3089849345588701E-2</v>
      </c>
      <c r="V342">
        <v>325</v>
      </c>
      <c r="W342" s="46">
        <v>-0.36016019340244798</v>
      </c>
    </row>
    <row r="343" spans="10:23">
      <c r="J343">
        <v>326</v>
      </c>
      <c r="K343" s="93">
        <f t="shared" ca="1" si="51"/>
        <v>2.4787451890406442E-2</v>
      </c>
      <c r="L343" s="93">
        <f t="shared" ca="1" si="51"/>
        <v>0.65272160437482085</v>
      </c>
      <c r="M343" s="93">
        <f t="shared" ca="1" si="52"/>
        <v>2.4787451890406442E-2</v>
      </c>
      <c r="N343" s="101">
        <f t="shared" ca="1" si="48"/>
        <v>0.62671734544467139</v>
      </c>
      <c r="O343" s="46">
        <f t="shared" ca="1" si="53"/>
        <v>0.32918125020208178</v>
      </c>
      <c r="P343" s="46">
        <f t="shared" ca="1" si="54"/>
        <v>0.32473228094114187</v>
      </c>
      <c r="Q343" s="47">
        <f t="shared" ca="1" si="49"/>
        <v>0.33807918872396153</v>
      </c>
      <c r="R343" s="47">
        <f t="shared" ca="1" si="50"/>
        <v>0.2507582579660636</v>
      </c>
      <c r="S343" s="97">
        <f t="shared" ca="1" si="55"/>
        <v>0.28996975408407266</v>
      </c>
      <c r="V343">
        <v>326</v>
      </c>
      <c r="W343" s="46">
        <v>0.16637389385210599</v>
      </c>
    </row>
    <row r="344" spans="10:23">
      <c r="J344">
        <v>327</v>
      </c>
      <c r="K344" s="93">
        <f t="shared" ca="1" si="51"/>
        <v>-2.3478159133504941</v>
      </c>
      <c r="L344" s="93">
        <f t="shared" ca="1" si="51"/>
        <v>0.41750414272815517</v>
      </c>
      <c r="M344" s="93">
        <f t="shared" ca="1" si="52"/>
        <v>-2.3478159133504941</v>
      </c>
      <c r="N344" s="101">
        <f t="shared" ca="1" si="48"/>
        <v>-0.3508294717392712</v>
      </c>
      <c r="O344" s="46">
        <f t="shared" ca="1" si="53"/>
        <v>-0.52251092751988104</v>
      </c>
      <c r="P344" s="46">
        <f t="shared" ca="1" si="54"/>
        <v>-0.10111380791983954</v>
      </c>
      <c r="Q344" s="47">
        <f t="shared" ca="1" si="49"/>
        <v>-1.365305166719964</v>
      </c>
      <c r="R344" s="47">
        <f t="shared" ca="1" si="50"/>
        <v>9.2696279305704676E-2</v>
      </c>
      <c r="S344" s="97">
        <f t="shared" ca="1" si="55"/>
        <v>-0.21490732410708818</v>
      </c>
      <c r="V344">
        <v>327</v>
      </c>
      <c r="W344" s="46">
        <v>-0.40134161526566597</v>
      </c>
    </row>
    <row r="345" spans="10:23">
      <c r="J345">
        <v>328</v>
      </c>
      <c r="K345" s="93">
        <f t="shared" ca="1" si="51"/>
        <v>1.2035353694038966</v>
      </c>
      <c r="L345" s="93">
        <f t="shared" ca="1" si="51"/>
        <v>-2.3465834300243382</v>
      </c>
      <c r="M345" s="93">
        <f t="shared" ca="1" si="52"/>
        <v>1.2035353694038966</v>
      </c>
      <c r="N345" s="101">
        <f t="shared" ca="1" si="48"/>
        <v>-1.8420050525475382</v>
      </c>
      <c r="O345" s="46">
        <f t="shared" ca="1" si="53"/>
        <v>0.75231576798961752</v>
      </c>
      <c r="P345" s="46">
        <f t="shared" ca="1" si="54"/>
        <v>0.53629953983490974</v>
      </c>
      <c r="Q345" s="47">
        <f t="shared" ca="1" si="49"/>
        <v>1.1843482242990331</v>
      </c>
      <c r="R345" s="47">
        <f t="shared" ca="1" si="50"/>
        <v>-0.14841561292217814</v>
      </c>
      <c r="S345" s="97">
        <f t="shared" ca="1" si="55"/>
        <v>0.30195007753371972</v>
      </c>
      <c r="V345">
        <v>328</v>
      </c>
      <c r="W345" s="46">
        <v>0.25220517738048298</v>
      </c>
    </row>
    <row r="346" spans="10:23">
      <c r="J346">
        <v>329</v>
      </c>
      <c r="K346" s="93">
        <f t="shared" ca="1" si="51"/>
        <v>-2.5785905124389914</v>
      </c>
      <c r="L346" s="93">
        <f t="shared" ca="1" si="51"/>
        <v>0.56606216627202322</v>
      </c>
      <c r="M346" s="93">
        <f t="shared" ca="1" si="52"/>
        <v>-2.5785905124389914</v>
      </c>
      <c r="N346" s="101">
        <f t="shared" ca="1" si="48"/>
        <v>-0.2833756067676082</v>
      </c>
      <c r="O346" s="46">
        <f t="shared" ca="1" si="53"/>
        <v>-0.60535196354810006</v>
      </c>
      <c r="P346" s="46">
        <f t="shared" ca="1" si="54"/>
        <v>-0.14253432593394905</v>
      </c>
      <c r="Q346" s="47">
        <f t="shared" ca="1" si="49"/>
        <v>-1.5309872387764021</v>
      </c>
      <c r="R346" s="47">
        <f t="shared" ca="1" si="50"/>
        <v>0.10360306267227926</v>
      </c>
      <c r="S346" s="97">
        <f t="shared" ca="1" si="55"/>
        <v>-0.2508744504379104</v>
      </c>
      <c r="V346">
        <v>329</v>
      </c>
      <c r="W346" s="46">
        <v>3.0552502419934E-2</v>
      </c>
    </row>
    <row r="347" spans="10:23">
      <c r="J347">
        <v>330</v>
      </c>
      <c r="K347" s="93">
        <f t="shared" ca="1" si="51"/>
        <v>2.0552056521167548</v>
      </c>
      <c r="L347" s="93">
        <f t="shared" ca="1" si="51"/>
        <v>-0.44428465908858922</v>
      </c>
      <c r="M347" s="93">
        <f t="shared" ca="1" si="52"/>
        <v>2.0552056521167548</v>
      </c>
      <c r="N347" s="101">
        <f t="shared" ca="1" si="48"/>
        <v>0.23238268702725295</v>
      </c>
      <c r="O347" s="46">
        <f t="shared" ca="1" si="53"/>
        <v>1.0580393998496544</v>
      </c>
      <c r="P347" s="46">
        <f t="shared" ca="1" si="54"/>
        <v>0.68916135576492821</v>
      </c>
      <c r="Q347" s="47">
        <f t="shared" ca="1" si="49"/>
        <v>1.7957954880191069</v>
      </c>
      <c r="R347" s="47">
        <f t="shared" ca="1" si="50"/>
        <v>0.18699730527495012</v>
      </c>
      <c r="S347" s="97">
        <f t="shared" ca="1" si="55"/>
        <v>0.62251835256230226</v>
      </c>
      <c r="V347">
        <v>330</v>
      </c>
      <c r="W347" s="46">
        <v>0.36707942936888799</v>
      </c>
    </row>
    <row r="348" spans="10:23">
      <c r="J348">
        <v>331</v>
      </c>
      <c r="K348" s="93">
        <f t="shared" ca="1" si="51"/>
        <v>1.1859142816993351</v>
      </c>
      <c r="L348" s="93">
        <f t="shared" ca="1" si="51"/>
        <v>1.4019391477205692</v>
      </c>
      <c r="M348" s="93">
        <f t="shared" ca="1" si="52"/>
        <v>1.1859142816993351</v>
      </c>
      <c r="N348" s="101">
        <f t="shared" ca="1" si="48"/>
        <v>1.7063022827398637</v>
      </c>
      <c r="O348" s="46">
        <f t="shared" ca="1" si="53"/>
        <v>0.74599033543700721</v>
      </c>
      <c r="P348" s="46">
        <f t="shared" ca="1" si="54"/>
        <v>0.53313682355860459</v>
      </c>
      <c r="Q348" s="47">
        <f t="shared" ca="1" si="49"/>
        <v>1.1716973591938125</v>
      </c>
      <c r="R348" s="47">
        <f t="shared" ca="1" si="50"/>
        <v>0.42531903431063889</v>
      </c>
      <c r="S348" s="97">
        <f t="shared" ca="1" si="55"/>
        <v>0.58565468487382311</v>
      </c>
      <c r="V348">
        <v>331</v>
      </c>
      <c r="W348" s="46">
        <v>0.44484641471208702</v>
      </c>
    </row>
    <row r="349" spans="10:23">
      <c r="J349">
        <v>332</v>
      </c>
      <c r="K349" s="93">
        <f t="shared" ca="1" si="51"/>
        <v>-1.8554941113484442</v>
      </c>
      <c r="L349" s="93">
        <f t="shared" ca="1" si="51"/>
        <v>1.0470441622344815</v>
      </c>
      <c r="M349" s="93">
        <f t="shared" ca="1" si="52"/>
        <v>-1.8554941113484442</v>
      </c>
      <c r="N349" s="101">
        <f t="shared" ca="1" si="48"/>
        <v>0.40259621463977913</v>
      </c>
      <c r="O349" s="46">
        <f t="shared" ca="1" si="53"/>
        <v>-0.34578243011064269</v>
      </c>
      <c r="P349" s="46">
        <f t="shared" ca="1" si="54"/>
        <v>-1.2749559215220363E-2</v>
      </c>
      <c r="Q349" s="47">
        <f t="shared" ca="1" si="49"/>
        <v>-1.0118481719014873</v>
      </c>
      <c r="R349" s="47">
        <f t="shared" ca="1" si="50"/>
        <v>0.21451955433377246</v>
      </c>
      <c r="S349" s="97">
        <f t="shared" ca="1" si="55"/>
        <v>-6.5631437888435118E-2</v>
      </c>
      <c r="V349">
        <v>332</v>
      </c>
      <c r="W349" s="46">
        <v>0.380812189004886</v>
      </c>
    </row>
    <row r="350" spans="10:23">
      <c r="J350">
        <v>333</v>
      </c>
      <c r="K350" s="93">
        <f t="shared" ca="1" si="51"/>
        <v>1.0775630184691563</v>
      </c>
      <c r="L350" s="93">
        <f t="shared" ca="1" si="51"/>
        <v>9.7833640534574925E-2</v>
      </c>
      <c r="M350" s="93">
        <f t="shared" ca="1" si="52"/>
        <v>1.0775630184691563</v>
      </c>
      <c r="N350" s="101">
        <f t="shared" ca="1" si="48"/>
        <v>0.4354436433423875</v>
      </c>
      <c r="O350" s="46">
        <f t="shared" ca="1" si="53"/>
        <v>0.70709553966482508</v>
      </c>
      <c r="P350" s="46">
        <f t="shared" ca="1" si="54"/>
        <v>0.51368942567251352</v>
      </c>
      <c r="Q350" s="47">
        <f t="shared" ca="1" si="49"/>
        <v>1.0939077676494482</v>
      </c>
      <c r="R350" s="47">
        <f t="shared" ca="1" si="50"/>
        <v>0.21983073686065741</v>
      </c>
      <c r="S350" s="97">
        <f t="shared" ca="1" si="55"/>
        <v>0.46346313826274121</v>
      </c>
      <c r="V350">
        <v>333</v>
      </c>
      <c r="W350" s="46">
        <v>-0.12879801326929399</v>
      </c>
    </row>
    <row r="351" spans="10:23">
      <c r="J351">
        <v>334</v>
      </c>
      <c r="K351" s="93">
        <f t="shared" ca="1" si="51"/>
        <v>0.41660748693309008</v>
      </c>
      <c r="L351" s="93">
        <f t="shared" ca="1" si="51"/>
        <v>0.5844033529636623</v>
      </c>
      <c r="M351" s="93">
        <f t="shared" ca="1" si="52"/>
        <v>0.41660748693309008</v>
      </c>
      <c r="N351" s="101">
        <f t="shared" ca="1" si="48"/>
        <v>0.68655352092122379</v>
      </c>
      <c r="O351" s="46">
        <f t="shared" ca="1" si="53"/>
        <v>0.46983268137238021</v>
      </c>
      <c r="P351" s="46">
        <f t="shared" ca="1" si="54"/>
        <v>0.39505799652629109</v>
      </c>
      <c r="Q351" s="47">
        <f t="shared" ca="1" si="49"/>
        <v>0.61938205106455846</v>
      </c>
      <c r="R351" s="47">
        <f t="shared" ca="1" si="50"/>
        <v>0.26043331815247783</v>
      </c>
      <c r="S351" s="97">
        <f t="shared" ca="1" si="55"/>
        <v>0.36513299976242902</v>
      </c>
      <c r="V351">
        <v>334</v>
      </c>
      <c r="W351" s="46">
        <v>-0.14891622698790299</v>
      </c>
    </row>
    <row r="352" spans="10:23">
      <c r="J352">
        <v>335</v>
      </c>
      <c r="K352" s="93">
        <f t="shared" ca="1" si="51"/>
        <v>0.17646318725384094</v>
      </c>
      <c r="L352" s="93">
        <f t="shared" ca="1" si="51"/>
        <v>0.13066127210949297</v>
      </c>
      <c r="M352" s="93">
        <f t="shared" ca="1" si="52"/>
        <v>0.17646318725384094</v>
      </c>
      <c r="N352" s="101">
        <f t="shared" ca="1" si="48"/>
        <v>0.17999700768841481</v>
      </c>
      <c r="O352" s="46">
        <f t="shared" ca="1" si="53"/>
        <v>0.38362820886857907</v>
      </c>
      <c r="P352" s="46">
        <f t="shared" ca="1" si="54"/>
        <v>0.35195576027439052</v>
      </c>
      <c r="Q352" s="47">
        <f t="shared" ca="1" si="49"/>
        <v>0.44697310605695612</v>
      </c>
      <c r="R352" s="47">
        <f t="shared" ca="1" si="50"/>
        <v>0.17852693435847894</v>
      </c>
      <c r="S352" s="97">
        <f t="shared" ca="1" si="55"/>
        <v>0.28107757161352898</v>
      </c>
      <c r="V352">
        <v>335</v>
      </c>
      <c r="W352" s="46">
        <v>7.2038395541418998E-2</v>
      </c>
    </row>
    <row r="353" spans="10:23">
      <c r="J353">
        <v>336</v>
      </c>
      <c r="K353" s="93">
        <f t="shared" ca="1" si="51"/>
        <v>-0.90017439033224766</v>
      </c>
      <c r="L353" s="93">
        <f t="shared" ca="1" si="51"/>
        <v>0.23036029103219771</v>
      </c>
      <c r="M353" s="93">
        <f t="shared" ca="1" si="52"/>
        <v>-0.90017439033224766</v>
      </c>
      <c r="N353" s="101">
        <f t="shared" ca="1" si="48"/>
        <v>-6.7874931143754091E-2</v>
      </c>
      <c r="O353" s="46">
        <f t="shared" ca="1" si="53"/>
        <v>-2.851814090712057E-3</v>
      </c>
      <c r="P353" s="46">
        <f t="shared" ca="1" si="54"/>
        <v>0.15871574879474495</v>
      </c>
      <c r="Q353" s="47">
        <f t="shared" ca="1" si="49"/>
        <v>-0.32598693986162608</v>
      </c>
      <c r="R353" s="47">
        <f t="shared" ca="1" si="50"/>
        <v>0.13844790344407537</v>
      </c>
      <c r="S353" s="97">
        <f t="shared" ca="1" si="55"/>
        <v>6.7798044676681657E-2</v>
      </c>
      <c r="V353">
        <v>336</v>
      </c>
      <c r="W353" s="46">
        <v>0.216347354177994</v>
      </c>
    </row>
    <row r="354" spans="10:23">
      <c r="J354">
        <v>337</v>
      </c>
      <c r="K354" s="93">
        <f t="shared" ca="1" si="51"/>
        <v>0.79988135117737613</v>
      </c>
      <c r="L354" s="93">
        <f t="shared" ca="1" si="51"/>
        <v>-0.18330971790581935</v>
      </c>
      <c r="M354" s="93">
        <f t="shared" ca="1" si="52"/>
        <v>0.79988135117737613</v>
      </c>
      <c r="N354" s="101">
        <f t="shared" ca="1" si="48"/>
        <v>8.0587352132006546E-2</v>
      </c>
      <c r="O354" s="46">
        <f t="shared" ca="1" si="53"/>
        <v>0.6074162981219855</v>
      </c>
      <c r="P354" s="46">
        <f t="shared" ca="1" si="54"/>
        <v>0.46384980490109373</v>
      </c>
      <c r="Q354" s="47">
        <f t="shared" ca="1" si="49"/>
        <v>0.89454928456376914</v>
      </c>
      <c r="R354" s="47">
        <f t="shared" ca="1" si="50"/>
        <v>0.16245313965220048</v>
      </c>
      <c r="S354" s="97">
        <f t="shared" ca="1" si="55"/>
        <v>0.38493471888709296</v>
      </c>
      <c r="V354">
        <v>337</v>
      </c>
      <c r="W354" s="46">
        <v>8.6711757706259496E-2</v>
      </c>
    </row>
    <row r="355" spans="10:23">
      <c r="J355">
        <v>338</v>
      </c>
      <c r="K355" s="93">
        <f t="shared" ca="1" si="51"/>
        <v>-0.24455773827462834</v>
      </c>
      <c r="L355" s="93">
        <f t="shared" ca="1" si="51"/>
        <v>-0.28289214642916716</v>
      </c>
      <c r="M355" s="93">
        <f t="shared" ca="1" si="52"/>
        <v>-0.24455773827462834</v>
      </c>
      <c r="N355" s="101">
        <f t="shared" ca="1" si="48"/>
        <v>-0.34598013518512893</v>
      </c>
      <c r="O355" s="46">
        <f t="shared" ca="1" si="53"/>
        <v>0.23249454945330203</v>
      </c>
      <c r="P355" s="46">
        <f t="shared" ca="1" si="54"/>
        <v>0.27638893056675201</v>
      </c>
      <c r="Q355" s="47">
        <f t="shared" ca="1" si="49"/>
        <v>0.14470578722640209</v>
      </c>
      <c r="R355" s="47">
        <f t="shared" ca="1" si="50"/>
        <v>9.3480380606495383E-2</v>
      </c>
      <c r="S355" s="97">
        <f t="shared" ca="1" si="55"/>
        <v>0.16298746502989869</v>
      </c>
      <c r="V355">
        <v>338</v>
      </c>
      <c r="W355" s="46">
        <v>-1.6278260587646899E-2</v>
      </c>
    </row>
    <row r="356" spans="10:23">
      <c r="J356">
        <v>339</v>
      </c>
      <c r="K356" s="93">
        <f t="shared" ca="1" si="51"/>
        <v>0.6422449035793254</v>
      </c>
      <c r="L356" s="93">
        <f t="shared" ca="1" si="51"/>
        <v>-0.72113980430084379</v>
      </c>
      <c r="M356" s="93">
        <f t="shared" ca="1" si="52"/>
        <v>0.6422449035793254</v>
      </c>
      <c r="N356" s="101">
        <f t="shared" ca="1" si="48"/>
        <v>-0.4794522375702267</v>
      </c>
      <c r="O356" s="46">
        <f t="shared" ca="1" si="53"/>
        <v>0.55082962573078875</v>
      </c>
      <c r="P356" s="46">
        <f t="shared" ca="1" si="54"/>
        <v>0.43555646870549536</v>
      </c>
      <c r="Q356" s="47">
        <f t="shared" ca="1" si="49"/>
        <v>0.78137593978137554</v>
      </c>
      <c r="R356" s="47">
        <f t="shared" ca="1" si="50"/>
        <v>7.1898944067505743E-2</v>
      </c>
      <c r="S356" s="97">
        <f t="shared" ca="1" si="55"/>
        <v>0.31136428489914725</v>
      </c>
      <c r="V356">
        <v>339</v>
      </c>
      <c r="W356" s="46">
        <v>0.31203546120784897</v>
      </c>
    </row>
    <row r="357" spans="10:23">
      <c r="J357">
        <v>340</v>
      </c>
      <c r="K357" s="93">
        <f t="shared" ca="1" si="51"/>
        <v>-0.3113064348149811</v>
      </c>
      <c r="L357" s="93">
        <f t="shared" ca="1" si="51"/>
        <v>-0.56277837024649036</v>
      </c>
      <c r="M357" s="93">
        <f t="shared" ca="1" si="52"/>
        <v>-0.3113064348149811</v>
      </c>
      <c r="N357" s="101">
        <f t="shared" ca="1" si="48"/>
        <v>-0.63256314150495074</v>
      </c>
      <c r="O357" s="46">
        <f t="shared" ca="1" si="53"/>
        <v>0.20853380508725694</v>
      </c>
      <c r="P357" s="46">
        <f t="shared" ca="1" si="54"/>
        <v>0.26440855838372945</v>
      </c>
      <c r="Q357" s="47">
        <f t="shared" ca="1" si="49"/>
        <v>9.6784298494311943E-2</v>
      </c>
      <c r="R357" s="47">
        <f t="shared" ca="1" si="50"/>
        <v>4.7142060811402042E-2</v>
      </c>
      <c r="S357" s="97">
        <f t="shared" ca="1" si="55"/>
        <v>0.12783793294932949</v>
      </c>
      <c r="V357">
        <v>340</v>
      </c>
      <c r="W357" s="46">
        <v>8.7239922344937798E-2</v>
      </c>
    </row>
    <row r="358" spans="10:23">
      <c r="J358">
        <v>341</v>
      </c>
      <c r="K358" s="93">
        <f t="shared" ca="1" si="51"/>
        <v>-1.5872323943810263E-2</v>
      </c>
      <c r="L358" s="93">
        <f t="shared" ca="1" si="51"/>
        <v>0.19260132643741226</v>
      </c>
      <c r="M358" s="93">
        <f t="shared" ca="1" si="52"/>
        <v>-1.5872323943810263E-2</v>
      </c>
      <c r="N358" s="101">
        <f t="shared" ca="1" si="48"/>
        <v>0.17755432452912701</v>
      </c>
      <c r="O358" s="46">
        <f t="shared" ca="1" si="53"/>
        <v>0.31458563193176259</v>
      </c>
      <c r="P358" s="46">
        <f t="shared" ca="1" si="54"/>
        <v>0.31743447180598228</v>
      </c>
      <c r="Q358" s="47">
        <f t="shared" ca="1" si="49"/>
        <v>0.30888795218332321</v>
      </c>
      <c r="R358" s="47">
        <f t="shared" ca="1" si="50"/>
        <v>0.1781319708369265</v>
      </c>
      <c r="S358" s="97">
        <f t="shared" ca="1" si="55"/>
        <v>0.24635880138434454</v>
      </c>
      <c r="V358">
        <v>341</v>
      </c>
      <c r="W358" s="46">
        <v>-0.22525575665279199</v>
      </c>
    </row>
    <row r="359" spans="10:23">
      <c r="J359">
        <v>342</v>
      </c>
      <c r="K359" s="93">
        <f t="shared" ca="1" si="51"/>
        <v>-1.9736771767356502</v>
      </c>
      <c r="L359" s="93">
        <f t="shared" ca="1" si="51"/>
        <v>0.78633457164474097</v>
      </c>
      <c r="M359" s="93">
        <f t="shared" ca="1" si="52"/>
        <v>-1.9736771767356502</v>
      </c>
      <c r="N359" s="101">
        <f t="shared" ca="1" si="48"/>
        <v>0.11783696873656502</v>
      </c>
      <c r="O359" s="46">
        <f t="shared" ca="1" si="53"/>
        <v>-0.38820654271374799</v>
      </c>
      <c r="P359" s="46">
        <f t="shared" ca="1" si="54"/>
        <v>-3.3961615516773014E-2</v>
      </c>
      <c r="Q359" s="47">
        <f t="shared" ca="1" si="49"/>
        <v>-1.096696397107698</v>
      </c>
      <c r="R359" s="47">
        <f t="shared" ca="1" si="50"/>
        <v>0.16847612290104103</v>
      </c>
      <c r="S359" s="97">
        <f t="shared" ca="1" si="55"/>
        <v>-0.10986520990635348</v>
      </c>
      <c r="V359">
        <v>342</v>
      </c>
      <c r="W359" s="46">
        <v>-0.16802122267703301</v>
      </c>
    </row>
    <row r="360" spans="10:23">
      <c r="J360">
        <v>343</v>
      </c>
      <c r="K360" s="93">
        <f t="shared" ca="1" si="51"/>
        <v>1.6821531687439339</v>
      </c>
      <c r="L360" s="93">
        <f t="shared" ca="1" si="51"/>
        <v>-0.19160719064616744</v>
      </c>
      <c r="M360" s="93">
        <f t="shared" ca="1" si="52"/>
        <v>1.6821531687439339</v>
      </c>
      <c r="N360" s="101">
        <f t="shared" ca="1" si="48"/>
        <v>0.35330288825966449</v>
      </c>
      <c r="O360" s="46">
        <f t="shared" ca="1" si="53"/>
        <v>0.92412494679646828</v>
      </c>
      <c r="P360" s="46">
        <f t="shared" ca="1" si="54"/>
        <v>0.62220412923833512</v>
      </c>
      <c r="Q360" s="47">
        <f t="shared" ca="1" si="49"/>
        <v>1.5279665819127346</v>
      </c>
      <c r="R360" s="47">
        <f t="shared" ca="1" si="50"/>
        <v>0.20654919366620181</v>
      </c>
      <c r="S360" s="97">
        <f t="shared" ca="1" si="55"/>
        <v>0.56533707023133506</v>
      </c>
      <c r="V360">
        <v>343</v>
      </c>
      <c r="W360" s="46">
        <v>0.62132277389035495</v>
      </c>
    </row>
    <row r="361" spans="10:23">
      <c r="J361">
        <v>344</v>
      </c>
      <c r="K361" s="93">
        <f t="shared" ca="1" si="51"/>
        <v>0.59284925228754182</v>
      </c>
      <c r="L361" s="93">
        <f t="shared" ca="1" si="51"/>
        <v>1.7016900264122168</v>
      </c>
      <c r="M361" s="93">
        <f t="shared" ca="1" si="52"/>
        <v>0.59284925228754182</v>
      </c>
      <c r="N361" s="101">
        <f t="shared" ca="1" si="48"/>
        <v>1.8018830675216533</v>
      </c>
      <c r="O361" s="46">
        <f t="shared" ca="1" si="53"/>
        <v>0.53309809485840365</v>
      </c>
      <c r="P361" s="46">
        <f t="shared" ca="1" si="54"/>
        <v>0.42669070326930281</v>
      </c>
      <c r="Q361" s="47">
        <f t="shared" ca="1" si="49"/>
        <v>0.74591287803660533</v>
      </c>
      <c r="R361" s="47">
        <f t="shared" ca="1" si="50"/>
        <v>0.44077372936866271</v>
      </c>
      <c r="S361" s="97">
        <f t="shared" ca="1" si="55"/>
        <v>0.48693591211353315</v>
      </c>
      <c r="V361">
        <v>344</v>
      </c>
      <c r="W361" s="46">
        <v>0.288318719174877</v>
      </c>
    </row>
    <row r="362" spans="10:23">
      <c r="J362">
        <v>345</v>
      </c>
      <c r="K362" s="93">
        <f t="shared" ca="1" si="51"/>
        <v>-1.5498192469053704</v>
      </c>
      <c r="L362" s="93">
        <f t="shared" ca="1" si="51"/>
        <v>0.15750681691630797</v>
      </c>
      <c r="M362" s="93">
        <f t="shared" ca="1" si="52"/>
        <v>-1.5498192469053704</v>
      </c>
      <c r="N362" s="101">
        <f t="shared" ca="1" si="48"/>
        <v>-0.34354772343005446</v>
      </c>
      <c r="O362" s="46">
        <f t="shared" ca="1" si="53"/>
        <v>-0.23605448536166695</v>
      </c>
      <c r="P362" s="46">
        <f t="shared" ca="1" si="54"/>
        <v>4.2114413159267505E-2</v>
      </c>
      <c r="Q362" s="47">
        <f t="shared" ca="1" si="49"/>
        <v>-0.79239228240353587</v>
      </c>
      <c r="R362" s="47">
        <f t="shared" ca="1" si="50"/>
        <v>9.387368331912796E-2</v>
      </c>
      <c r="S362" s="97">
        <f t="shared" ca="1" si="55"/>
        <v>-7.1090401021269498E-2</v>
      </c>
      <c r="V362">
        <v>345</v>
      </c>
      <c r="W362" s="46">
        <v>0.13517656179256701</v>
      </c>
    </row>
    <row r="363" spans="10:23">
      <c r="J363">
        <v>346</v>
      </c>
      <c r="K363" s="93">
        <f t="shared" ca="1" si="51"/>
        <v>-0.313794916613577</v>
      </c>
      <c r="L363" s="93">
        <f t="shared" ca="1" si="51"/>
        <v>-0.46866317795699802</v>
      </c>
      <c r="M363" s="93">
        <f t="shared" ca="1" si="52"/>
        <v>-0.313794916613577</v>
      </c>
      <c r="N363" s="101">
        <f t="shared" ca="1" si="48"/>
        <v>-0.54412550298033513</v>
      </c>
      <c r="O363" s="46">
        <f t="shared" ca="1" si="53"/>
        <v>0.20764051608947609</v>
      </c>
      <c r="P363" s="46">
        <f t="shared" ca="1" si="54"/>
        <v>0.26396191388483903</v>
      </c>
      <c r="Q363" s="47">
        <f t="shared" ca="1" si="49"/>
        <v>9.4997720498750188E-2</v>
      </c>
      <c r="R363" s="47">
        <f t="shared" ca="1" si="50"/>
        <v>6.14417627668737E-2</v>
      </c>
      <c r="S363" s="97">
        <f t="shared" ca="1" si="55"/>
        <v>0.13454113942817489</v>
      </c>
      <c r="V363">
        <v>346</v>
      </c>
      <c r="W363" s="46">
        <v>0.948833058964061</v>
      </c>
    </row>
    <row r="364" spans="10:23">
      <c r="J364">
        <v>347</v>
      </c>
      <c r="K364" s="93">
        <f t="shared" ca="1" si="51"/>
        <v>0.54269339487203394</v>
      </c>
      <c r="L364" s="93">
        <f t="shared" ca="1" si="51"/>
        <v>-0.14093867758152789</v>
      </c>
      <c r="M364" s="93">
        <f t="shared" ca="1" si="52"/>
        <v>0.54269339487203394</v>
      </c>
      <c r="N364" s="101">
        <f t="shared" ca="1" si="48"/>
        <v>3.8967083367193039E-2</v>
      </c>
      <c r="O364" s="46">
        <f t="shared" ca="1" si="53"/>
        <v>0.5150936731950343</v>
      </c>
      <c r="P364" s="46">
        <f t="shared" ca="1" si="54"/>
        <v>0.41768849243761813</v>
      </c>
      <c r="Q364" s="47">
        <f t="shared" ca="1" si="49"/>
        <v>0.70990403470986663</v>
      </c>
      <c r="R364" s="47">
        <f t="shared" ca="1" si="50"/>
        <v>0.15572345477399327</v>
      </c>
      <c r="S364" s="97">
        <f t="shared" ca="1" si="55"/>
        <v>0.3354085639845138</v>
      </c>
      <c r="V364">
        <v>347</v>
      </c>
      <c r="W364" s="46">
        <v>1.5836404242606099</v>
      </c>
    </row>
    <row r="365" spans="10:23">
      <c r="J365">
        <v>348</v>
      </c>
      <c r="K365" s="93">
        <f t="shared" ca="1" si="51"/>
        <v>0.5673111522196066</v>
      </c>
      <c r="L365" s="93">
        <f t="shared" ca="1" si="51"/>
        <v>1.3112898643175579</v>
      </c>
      <c r="M365" s="93">
        <f t="shared" ca="1" si="52"/>
        <v>0.5673111522196066</v>
      </c>
      <c r="N365" s="101">
        <f t="shared" ca="1" si="48"/>
        <v>1.4236295484423631</v>
      </c>
      <c r="O365" s="46">
        <f t="shared" ca="1" si="53"/>
        <v>0.52393069655644064</v>
      </c>
      <c r="P365" s="46">
        <f t="shared" ca="1" si="54"/>
        <v>0.42210700411832131</v>
      </c>
      <c r="Q365" s="47">
        <f t="shared" ca="1" si="49"/>
        <v>0.72757808143267932</v>
      </c>
      <c r="R365" s="47">
        <f t="shared" ca="1" si="50"/>
        <v>0.37961297613420519</v>
      </c>
      <c r="S365" s="97">
        <f t="shared" ca="1" si="55"/>
        <v>0.45177183634532292</v>
      </c>
      <c r="V365">
        <v>348</v>
      </c>
      <c r="W365" s="46">
        <v>-0.28335149703425599</v>
      </c>
    </row>
    <row r="366" spans="10:23">
      <c r="J366">
        <v>349</v>
      </c>
      <c r="K366" s="93">
        <f t="shared" ca="1" si="51"/>
        <v>-0.7274581555605858</v>
      </c>
      <c r="L366" s="93">
        <f t="shared" ca="1" si="51"/>
        <v>0.63366763902122347</v>
      </c>
      <c r="M366" s="93">
        <f t="shared" ca="1" si="52"/>
        <v>-0.7274581555605858</v>
      </c>
      <c r="N366" s="101">
        <f t="shared" ca="1" si="48"/>
        <v>0.36942162246291677</v>
      </c>
      <c r="O366" s="46">
        <f t="shared" ca="1" si="53"/>
        <v>5.9148041542839536E-2</v>
      </c>
      <c r="P366" s="46">
        <f t="shared" ca="1" si="54"/>
        <v>0.18971567661152075</v>
      </c>
      <c r="Q366" s="47">
        <f t="shared" ca="1" si="49"/>
        <v>-0.20198722859452289</v>
      </c>
      <c r="R366" s="47">
        <f t="shared" ca="1" si="50"/>
        <v>0.20915547193019932</v>
      </c>
      <c r="S366" s="97">
        <f t="shared" ca="1" si="55"/>
        <v>0.13415175673651941</v>
      </c>
      <c r="V366">
        <v>349</v>
      </c>
      <c r="W366" s="46">
        <v>1.1162081647117701</v>
      </c>
    </row>
    <row r="367" spans="10:23">
      <c r="J367">
        <v>350</v>
      </c>
      <c r="K367" s="93">
        <f t="shared" ca="1" si="51"/>
        <v>-2.1427606824621026E-2</v>
      </c>
      <c r="L367" s="93">
        <f t="shared" ca="1" si="51"/>
        <v>1.4621015588901307</v>
      </c>
      <c r="M367" s="93">
        <f t="shared" ca="1" si="52"/>
        <v>-2.1427606824621026E-2</v>
      </c>
      <c r="N367" s="101">
        <f t="shared" ca="1" si="48"/>
        <v>1.3793794477300421</v>
      </c>
      <c r="O367" s="46">
        <f t="shared" ca="1" si="53"/>
        <v>0.31259145496820639</v>
      </c>
      <c r="P367" s="46">
        <f t="shared" ca="1" si="54"/>
        <v>0.31643738332420418</v>
      </c>
      <c r="Q367" s="47">
        <f t="shared" ca="1" si="49"/>
        <v>0.30489959825621082</v>
      </c>
      <c r="R367" s="47">
        <f t="shared" ca="1" si="50"/>
        <v>0.37245806718093555</v>
      </c>
      <c r="S367" s="97">
        <f t="shared" ca="1" si="55"/>
        <v>0.34252476107457097</v>
      </c>
      <c r="V367">
        <v>350</v>
      </c>
      <c r="W367" s="46">
        <v>1.5466917465939201</v>
      </c>
    </row>
    <row r="368" spans="10:23">
      <c r="J368">
        <v>351</v>
      </c>
      <c r="K368" s="93">
        <f t="shared" ca="1" si="51"/>
        <v>2.1052437221486895</v>
      </c>
      <c r="L368" s="93">
        <f t="shared" ca="1" si="51"/>
        <v>-0.57278609860827334</v>
      </c>
      <c r="M368" s="93">
        <f t="shared" ca="1" si="52"/>
        <v>2.1052437221486895</v>
      </c>
      <c r="N368" s="101">
        <f t="shared" ca="1" si="48"/>
        <v>0.12646586136662041</v>
      </c>
      <c r="O368" s="46">
        <f t="shared" ca="1" si="53"/>
        <v>1.0760015394381126</v>
      </c>
      <c r="P368" s="46">
        <f t="shared" ca="1" si="54"/>
        <v>0.69814242555915729</v>
      </c>
      <c r="Q368" s="47">
        <f t="shared" ca="1" si="49"/>
        <v>1.8317197671960233</v>
      </c>
      <c r="R368" s="47">
        <f t="shared" ca="1" si="50"/>
        <v>0.16987135003367429</v>
      </c>
      <c r="S368" s="97">
        <f t="shared" ca="1" si="55"/>
        <v>0.62293644473589349</v>
      </c>
      <c r="V368">
        <v>351</v>
      </c>
      <c r="W368" s="46">
        <v>1.67398744839436</v>
      </c>
    </row>
    <row r="369" spans="10:23">
      <c r="J369">
        <v>352</v>
      </c>
      <c r="K369" s="93">
        <f t="shared" ca="1" si="51"/>
        <v>-1.2668251338438816</v>
      </c>
      <c r="L369" s="93">
        <f t="shared" ca="1" si="51"/>
        <v>-0.44057529417482449</v>
      </c>
      <c r="M369" s="93">
        <f t="shared" ca="1" si="52"/>
        <v>-1.2668251338438816</v>
      </c>
      <c r="N369" s="101">
        <f t="shared" ca="1" si="48"/>
        <v>-0.82058084157216582</v>
      </c>
      <c r="O369" s="46">
        <f t="shared" ca="1" si="53"/>
        <v>-0.13446823796487017</v>
      </c>
      <c r="P369" s="46">
        <f t="shared" ca="1" si="54"/>
        <v>9.2907536857665896E-2</v>
      </c>
      <c r="Q369" s="47">
        <f t="shared" ca="1" si="49"/>
        <v>-0.58921978760994231</v>
      </c>
      <c r="R369" s="47">
        <f t="shared" ca="1" si="50"/>
        <v>1.6741010781486321E-2</v>
      </c>
      <c r="S369" s="97">
        <f t="shared" ca="1" si="55"/>
        <v>-5.8863613591691927E-2</v>
      </c>
      <c r="V369">
        <v>352</v>
      </c>
      <c r="W369" s="46">
        <v>0.26083162985606101</v>
      </c>
    </row>
    <row r="370" spans="10:23">
      <c r="J370">
        <v>353</v>
      </c>
      <c r="K370" s="93">
        <f t="shared" ca="1" si="51"/>
        <v>0.42648257034944637</v>
      </c>
      <c r="L370" s="93">
        <f t="shared" ca="1" si="51"/>
        <v>0.65982558806838831</v>
      </c>
      <c r="M370" s="93">
        <f t="shared" ca="1" si="52"/>
        <v>0.42648257034944637</v>
      </c>
      <c r="N370" s="101">
        <f t="shared" ca="1" si="48"/>
        <v>0.7612005720994317</v>
      </c>
      <c r="O370" s="46">
        <f t="shared" ca="1" si="53"/>
        <v>0.47337753485412037</v>
      </c>
      <c r="P370" s="46">
        <f t="shared" ca="1" si="54"/>
        <v>0.39683042326716117</v>
      </c>
      <c r="Q370" s="47">
        <f t="shared" ca="1" si="49"/>
        <v>0.62647175802803878</v>
      </c>
      <c r="R370" s="47">
        <f t="shared" ca="1" si="50"/>
        <v>0.27250318570560239</v>
      </c>
      <c r="S370" s="97">
        <f t="shared" ca="1" si="55"/>
        <v>0.37294036027986138</v>
      </c>
      <c r="V370">
        <v>353</v>
      </c>
      <c r="W370" s="46">
        <v>0.42284553313659701</v>
      </c>
    </row>
    <row r="371" spans="10:23">
      <c r="J371">
        <v>354</v>
      </c>
      <c r="K371" s="93">
        <f t="shared" ca="1" si="51"/>
        <v>-0.1045822624695131</v>
      </c>
      <c r="L371" s="93">
        <f t="shared" ca="1" si="51"/>
        <v>1.6470002835500026</v>
      </c>
      <c r="M371" s="93">
        <f t="shared" ca="1" si="52"/>
        <v>-0.1045822624695131</v>
      </c>
      <c r="N371" s="101">
        <f t="shared" ca="1" si="48"/>
        <v>1.5282337741413881</v>
      </c>
      <c r="O371" s="46">
        <f t="shared" ca="1" si="53"/>
        <v>0.28274147212173634</v>
      </c>
      <c r="P371" s="46">
        <f t="shared" ca="1" si="54"/>
        <v>0.30151239190096912</v>
      </c>
      <c r="Q371" s="47">
        <f t="shared" ca="1" si="49"/>
        <v>0.24519963256327071</v>
      </c>
      <c r="R371" s="47">
        <f t="shared" ca="1" si="50"/>
        <v>0.39652669381971994</v>
      </c>
      <c r="S371" s="97">
        <f t="shared" ca="1" si="55"/>
        <v>0.33963408297072817</v>
      </c>
      <c r="V371">
        <v>354</v>
      </c>
      <c r="W371" s="46">
        <v>0.80708666132775297</v>
      </c>
    </row>
    <row r="372" spans="10:23">
      <c r="J372">
        <v>355</v>
      </c>
      <c r="K372" s="93">
        <f t="shared" ca="1" si="51"/>
        <v>-0.61748033825155801</v>
      </c>
      <c r="L372" s="93">
        <f t="shared" ca="1" si="51"/>
        <v>0.80734613119077725</v>
      </c>
      <c r="M372" s="93">
        <f t="shared" ca="1" si="52"/>
        <v>-0.61748033825155801</v>
      </c>
      <c r="N372" s="101">
        <f t="shared" ca="1" si="48"/>
        <v>0.56905869414261945</v>
      </c>
      <c r="O372" s="46">
        <f t="shared" ca="1" si="53"/>
        <v>9.862672057418434E-2</v>
      </c>
      <c r="P372" s="46">
        <f t="shared" ca="1" si="54"/>
        <v>0.20945501612719314</v>
      </c>
      <c r="Q372" s="47">
        <f t="shared" ca="1" si="49"/>
        <v>-0.12302987053183329</v>
      </c>
      <c r="R372" s="47">
        <f t="shared" ca="1" si="50"/>
        <v>0.24143528708478754</v>
      </c>
      <c r="S372" s="97">
        <f t="shared" ca="1" si="55"/>
        <v>0.17003100382948594</v>
      </c>
      <c r="V372">
        <v>355</v>
      </c>
      <c r="W372" s="46">
        <v>0.65065566228198701</v>
      </c>
    </row>
    <row r="373" spans="10:23">
      <c r="J373">
        <v>356</v>
      </c>
      <c r="K373" s="93">
        <f t="shared" ca="1" si="51"/>
        <v>-0.61345346214135132</v>
      </c>
      <c r="L373" s="93">
        <f t="shared" ca="1" si="51"/>
        <v>-1.9791248443763008</v>
      </c>
      <c r="M373" s="93">
        <f t="shared" ca="1" si="52"/>
        <v>-0.61345346214135132</v>
      </c>
      <c r="N373" s="101">
        <f t="shared" ca="1" si="48"/>
        <v>-2.0714669552103899</v>
      </c>
      <c r="O373" s="46">
        <f t="shared" ca="1" si="53"/>
        <v>0.10007224616601468</v>
      </c>
      <c r="P373" s="46">
        <f t="shared" ca="1" si="54"/>
        <v>0.21017777892310832</v>
      </c>
      <c r="Q373" s="47">
        <f t="shared" ca="1" si="49"/>
        <v>-0.12013881934817261</v>
      </c>
      <c r="R373" s="47">
        <f t="shared" ca="1" si="50"/>
        <v>-0.18551787925305641</v>
      </c>
      <c r="S373" s="97">
        <f t="shared" ca="1" si="55"/>
        <v>-4.2722816543520864E-2</v>
      </c>
      <c r="V373">
        <v>356</v>
      </c>
      <c r="W373" s="46">
        <v>0.54539578090356</v>
      </c>
    </row>
    <row r="374" spans="10:23">
      <c r="J374">
        <v>357</v>
      </c>
      <c r="K374" s="93">
        <f t="shared" ca="1" si="51"/>
        <v>0.34796566905798798</v>
      </c>
      <c r="L374" s="93">
        <f t="shared" ca="1" si="51"/>
        <v>-2.5425598618194822</v>
      </c>
      <c r="M374" s="93">
        <f t="shared" ca="1" si="52"/>
        <v>0.34796566905798798</v>
      </c>
      <c r="N374" s="101">
        <f t="shared" ca="1" si="48"/>
        <v>-2.2998973710483535</v>
      </c>
      <c r="O374" s="46">
        <f t="shared" ca="1" si="53"/>
        <v>0.44519236424002034</v>
      </c>
      <c r="P374" s="46">
        <f t="shared" ca="1" si="54"/>
        <v>0.38273783796011118</v>
      </c>
      <c r="Q374" s="47">
        <f t="shared" ca="1" si="49"/>
        <v>0.57010141679983872</v>
      </c>
      <c r="R374" s="47">
        <f t="shared" ca="1" si="50"/>
        <v>-0.22245336191113468</v>
      </c>
      <c r="S374" s="97">
        <f t="shared" ca="1" si="55"/>
        <v>0.11136950116444283</v>
      </c>
      <c r="V374">
        <v>357</v>
      </c>
      <c r="W374" s="46">
        <v>-0.32890278088671898</v>
      </c>
    </row>
    <row r="375" spans="10:23">
      <c r="J375">
        <v>358</v>
      </c>
      <c r="K375" s="93">
        <f t="shared" ca="1" si="51"/>
        <v>1.1965957475823532</v>
      </c>
      <c r="L375" s="93">
        <f t="shared" ca="1" si="51"/>
        <v>-0.43781098502775184</v>
      </c>
      <c r="M375" s="93">
        <f t="shared" ca="1" si="52"/>
        <v>1.1965957475823532</v>
      </c>
      <c r="N375" s="101">
        <f t="shared" ca="1" si="48"/>
        <v>-3.4536942800478587E-2</v>
      </c>
      <c r="O375" s="46">
        <f t="shared" ca="1" si="53"/>
        <v>0.74982465560718314</v>
      </c>
      <c r="P375" s="46">
        <f t="shared" ca="1" si="54"/>
        <v>0.5350539836436925</v>
      </c>
      <c r="Q375" s="47">
        <f t="shared" ca="1" si="49"/>
        <v>1.1793659995341643</v>
      </c>
      <c r="R375" s="47">
        <f t="shared" ca="1" si="50"/>
        <v>0.14383840578060189</v>
      </c>
      <c r="S375" s="97">
        <f t="shared" ca="1" si="55"/>
        <v>0.44683153069389253</v>
      </c>
      <c r="V375">
        <v>358</v>
      </c>
      <c r="W375" s="46">
        <v>0.32060825211101601</v>
      </c>
    </row>
    <row r="376" spans="10:23">
      <c r="J376">
        <v>359</v>
      </c>
      <c r="K376" s="93">
        <f t="shared" ca="1" si="51"/>
        <v>-9.0106063418437299E-2</v>
      </c>
      <c r="L376" s="93">
        <f t="shared" ca="1" si="51"/>
        <v>-1.8551691050541161</v>
      </c>
      <c r="M376" s="93">
        <f t="shared" ca="1" si="52"/>
        <v>-9.0106063418437299E-2</v>
      </c>
      <c r="N376" s="101">
        <f t="shared" ca="1" si="48"/>
        <v>-1.7875103893095505</v>
      </c>
      <c r="O376" s="46">
        <f t="shared" ca="1" si="53"/>
        <v>0.28793798565432821</v>
      </c>
      <c r="P376" s="46">
        <f t="shared" ca="1" si="54"/>
        <v>0.30411064866726512</v>
      </c>
      <c r="Q376" s="47">
        <f t="shared" ca="1" si="49"/>
        <v>0.25559265962845445</v>
      </c>
      <c r="R376" s="47">
        <f t="shared" ca="1" si="50"/>
        <v>-0.13960423514833442</v>
      </c>
      <c r="S376" s="97">
        <f t="shared" ca="1" si="55"/>
        <v>7.4166875252996894E-2</v>
      </c>
      <c r="V376">
        <v>359</v>
      </c>
      <c r="W376" s="46">
        <v>-0.32941103323792797</v>
      </c>
    </row>
    <row r="377" spans="10:23">
      <c r="J377">
        <v>360</v>
      </c>
      <c r="K377" s="93">
        <f t="shared" ca="1" si="51"/>
        <v>0.30799618715021759</v>
      </c>
      <c r="L377" s="93">
        <f t="shared" ca="1" si="51"/>
        <v>-1.7211406115617787</v>
      </c>
      <c r="M377" s="93">
        <f t="shared" ca="1" si="52"/>
        <v>0.30799618715021759</v>
      </c>
      <c r="N377" s="101">
        <f t="shared" ca="1" si="48"/>
        <v>-1.5338347813364559</v>
      </c>
      <c r="O377" s="46">
        <f t="shared" ca="1" si="53"/>
        <v>0.43084454041612924</v>
      </c>
      <c r="P377" s="46">
        <f t="shared" ca="1" si="54"/>
        <v>0.37556392604816563</v>
      </c>
      <c r="Q377" s="47">
        <f t="shared" ca="1" si="49"/>
        <v>0.54140576915205652</v>
      </c>
      <c r="R377" s="47">
        <f t="shared" ca="1" si="50"/>
        <v>-9.8586794521189486E-2</v>
      </c>
      <c r="S377" s="97">
        <f t="shared" ca="1" si="55"/>
        <v>0.16612887294746986</v>
      </c>
      <c r="V377">
        <v>360</v>
      </c>
      <c r="W377" s="46">
        <v>0.78562515867387595</v>
      </c>
    </row>
    <row r="378" spans="10:23">
      <c r="J378">
        <v>361</v>
      </c>
      <c r="K378" s="93">
        <f t="shared" ca="1" si="51"/>
        <v>-1.2949920685322611</v>
      </c>
      <c r="L378" s="93">
        <f t="shared" ca="1" si="51"/>
        <v>1.9623931747112133</v>
      </c>
      <c r="M378" s="93">
        <f t="shared" ca="1" si="52"/>
        <v>-1.2949920685322611</v>
      </c>
      <c r="N378" s="101">
        <f t="shared" ca="1" si="48"/>
        <v>1.4486754483939572</v>
      </c>
      <c r="O378" s="46">
        <f t="shared" ca="1" si="53"/>
        <v>-0.14457930764299248</v>
      </c>
      <c r="P378" s="46">
        <f t="shared" ca="1" si="54"/>
        <v>8.7852002018604741E-2</v>
      </c>
      <c r="Q378" s="47">
        <f t="shared" ca="1" si="49"/>
        <v>-0.60944192696618693</v>
      </c>
      <c r="R378" s="47">
        <f t="shared" ca="1" si="50"/>
        <v>0.38366271005393976</v>
      </c>
      <c r="S378" s="97">
        <f t="shared" ca="1" si="55"/>
        <v>0.11954170120547364</v>
      </c>
      <c r="V378">
        <v>361</v>
      </c>
      <c r="W378" s="46">
        <v>0.17457010621752</v>
      </c>
    </row>
    <row r="379" spans="10:23">
      <c r="J379">
        <v>362</v>
      </c>
      <c r="K379" s="93">
        <f t="shared" ca="1" si="51"/>
        <v>-1.9624960689504278</v>
      </c>
      <c r="L379" s="93">
        <f t="shared" ca="1" si="51"/>
        <v>-1.6846927849691191</v>
      </c>
      <c r="M379" s="93">
        <f t="shared" ca="1" si="52"/>
        <v>-1.9624960689504278</v>
      </c>
      <c r="N379" s="101">
        <f t="shared" ca="1" si="48"/>
        <v>-2.2213466824994987</v>
      </c>
      <c r="O379" s="46">
        <f t="shared" ca="1" si="53"/>
        <v>-0.3841928663536569</v>
      </c>
      <c r="P379" s="46">
        <f t="shared" ca="1" si="54"/>
        <v>-3.1954777336727469E-2</v>
      </c>
      <c r="Q379" s="47">
        <f t="shared" ca="1" si="49"/>
        <v>-1.0886690443875158</v>
      </c>
      <c r="R379" s="47">
        <f t="shared" ca="1" si="50"/>
        <v>-0.20975230551269797</v>
      </c>
      <c r="S379" s="97">
        <f t="shared" ca="1" si="55"/>
        <v>-0.29697258593317744</v>
      </c>
      <c r="V379">
        <v>362</v>
      </c>
      <c r="W379" s="46">
        <v>0.990670145017019</v>
      </c>
    </row>
    <row r="380" spans="10:23">
      <c r="J380">
        <v>363</v>
      </c>
      <c r="K380" s="93">
        <f t="shared" ca="1" si="51"/>
        <v>0.19140330528427152</v>
      </c>
      <c r="L380" s="93">
        <f t="shared" ca="1" si="51"/>
        <v>0.49509498315397377</v>
      </c>
      <c r="M380" s="93">
        <f t="shared" ca="1" si="52"/>
        <v>0.19140330528427152</v>
      </c>
      <c r="N380" s="101">
        <f t="shared" ca="1" si="48"/>
        <v>0.53026177503123684</v>
      </c>
      <c r="O380" s="46">
        <f t="shared" ca="1" si="53"/>
        <v>0.38899125515232591</v>
      </c>
      <c r="P380" s="46">
        <f t="shared" ca="1" si="54"/>
        <v>0.35463728341626394</v>
      </c>
      <c r="Q380" s="47">
        <f t="shared" ca="1" si="49"/>
        <v>0.45769919862444991</v>
      </c>
      <c r="R380" s="47">
        <f t="shared" ca="1" si="50"/>
        <v>0.23516211664131287</v>
      </c>
      <c r="S380" s="97">
        <f t="shared" ca="1" si="55"/>
        <v>0.31207668589681936</v>
      </c>
      <c r="V380">
        <v>363</v>
      </c>
      <c r="W380" s="46">
        <v>0.95552932183518302</v>
      </c>
    </row>
    <row r="381" spans="10:23">
      <c r="J381">
        <v>364</v>
      </c>
      <c r="K381" s="93">
        <f t="shared" ca="1" si="51"/>
        <v>-0.14387708342814498</v>
      </c>
      <c r="L381" s="93">
        <f t="shared" ca="1" si="51"/>
        <v>-0.24941444495883769</v>
      </c>
      <c r="M381" s="93">
        <f t="shared" ca="1" si="52"/>
        <v>-0.14387708342814498</v>
      </c>
      <c r="N381" s="101">
        <f t="shared" ca="1" si="48"/>
        <v>-0.28222178236934786</v>
      </c>
      <c r="O381" s="46">
        <f t="shared" ca="1" si="53"/>
        <v>0.26863583098266053</v>
      </c>
      <c r="P381" s="46">
        <f t="shared" ca="1" si="54"/>
        <v>0.29445957133143125</v>
      </c>
      <c r="Q381" s="47">
        <f t="shared" ca="1" si="49"/>
        <v>0.21698835028511904</v>
      </c>
      <c r="R381" s="47">
        <f t="shared" ca="1" si="50"/>
        <v>0.10378962741190062</v>
      </c>
      <c r="S381" s="97">
        <f t="shared" ca="1" si="55"/>
        <v>0.18621272919728057</v>
      </c>
      <c r="V381">
        <v>364</v>
      </c>
      <c r="W381" s="46">
        <v>0.36995029143854902</v>
      </c>
    </row>
    <row r="382" spans="10:23">
      <c r="J382">
        <v>365</v>
      </c>
      <c r="K382" s="93">
        <f t="shared" ca="1" si="51"/>
        <v>-1.340059194582701</v>
      </c>
      <c r="L382" s="93">
        <f t="shared" ca="1" si="51"/>
        <v>0.25962974969461261</v>
      </c>
      <c r="M382" s="93">
        <f t="shared" ca="1" si="52"/>
        <v>-1.340059194582701</v>
      </c>
      <c r="N382" s="101">
        <f t="shared" ca="1" si="48"/>
        <v>-0.180018285419067</v>
      </c>
      <c r="O382" s="46">
        <f t="shared" ca="1" si="53"/>
        <v>-0.16075703009415832</v>
      </c>
      <c r="P382" s="46">
        <f t="shared" ca="1" si="54"/>
        <v>7.9763140793021825E-2</v>
      </c>
      <c r="Q382" s="47">
        <f t="shared" ca="1" si="49"/>
        <v>-0.6417973718685186</v>
      </c>
      <c r="R382" s="47">
        <f t="shared" ca="1" si="50"/>
        <v>0.12031516528895721</v>
      </c>
      <c r="S382" s="97">
        <f t="shared" ca="1" si="55"/>
        <v>-2.0220932402600554E-2</v>
      </c>
      <c r="V382">
        <v>365</v>
      </c>
      <c r="W382" s="46">
        <v>0.292176677348363</v>
      </c>
    </row>
    <row r="383" spans="10:23">
      <c r="J383">
        <v>366</v>
      </c>
      <c r="K383" s="93">
        <f t="shared" ca="1" si="51"/>
        <v>3.116885466788917E-2</v>
      </c>
      <c r="L383" s="93">
        <f t="shared" ca="1" si="51"/>
        <v>1.448340319141761</v>
      </c>
      <c r="M383" s="93">
        <f t="shared" ca="1" si="52"/>
        <v>3.116885466788917E-2</v>
      </c>
      <c r="N383" s="101">
        <f t="shared" ca="1" si="48"/>
        <v>1.383059502359733</v>
      </c>
      <c r="O383" s="46">
        <f t="shared" ca="1" si="53"/>
        <v>0.33147197898890679</v>
      </c>
      <c r="P383" s="46">
        <f t="shared" ca="1" si="54"/>
        <v>0.32587764533455438</v>
      </c>
      <c r="Q383" s="47">
        <f t="shared" ca="1" si="49"/>
        <v>0.34266064629761162</v>
      </c>
      <c r="R383" s="47">
        <f t="shared" ca="1" si="50"/>
        <v>0.37305310437621064</v>
      </c>
      <c r="S383" s="97">
        <f t="shared" ca="1" si="55"/>
        <v>0.35226254168255872</v>
      </c>
      <c r="V383">
        <v>366</v>
      </c>
      <c r="W383" s="46">
        <v>0.50490477204172302</v>
      </c>
    </row>
    <row r="384" spans="10:23">
      <c r="J384">
        <v>367</v>
      </c>
      <c r="K384" s="93">
        <f t="shared" ca="1" si="51"/>
        <v>-0.66398281845480089</v>
      </c>
      <c r="L384" s="93">
        <f t="shared" ca="1" si="51"/>
        <v>-1.8404256033768249</v>
      </c>
      <c r="M384" s="93">
        <f t="shared" ca="1" si="52"/>
        <v>-0.66398281845480089</v>
      </c>
      <c r="N384" s="101">
        <f t="shared" ca="1" si="48"/>
        <v>-1.9560380054691966</v>
      </c>
      <c r="O384" s="46">
        <f t="shared" ca="1" si="53"/>
        <v>8.1933749800390032E-2</v>
      </c>
      <c r="P384" s="46">
        <f t="shared" ca="1" si="54"/>
        <v>0.201108530740296</v>
      </c>
      <c r="Q384" s="47">
        <f t="shared" ca="1" si="49"/>
        <v>-0.1564158120794219</v>
      </c>
      <c r="R384" s="47">
        <f t="shared" ca="1" si="50"/>
        <v>-0.16685388498694137</v>
      </c>
      <c r="S384" s="97">
        <f t="shared" ca="1" si="55"/>
        <v>-4.2460067593275669E-2</v>
      </c>
      <c r="V384">
        <v>367</v>
      </c>
      <c r="W384" s="46">
        <v>0.66190846677482096</v>
      </c>
    </row>
    <row r="385" spans="10:23">
      <c r="J385">
        <v>368</v>
      </c>
      <c r="K385" s="93">
        <f t="shared" ca="1" si="51"/>
        <v>0.29901427360571342</v>
      </c>
      <c r="L385" s="93">
        <f t="shared" ca="1" si="51"/>
        <v>1.203807278749</v>
      </c>
      <c r="M385" s="93">
        <f t="shared" ca="1" si="52"/>
        <v>0.29901427360571342</v>
      </c>
      <c r="N385" s="101">
        <f t="shared" ca="1" si="48"/>
        <v>1.2364026897728935</v>
      </c>
      <c r="O385" s="46">
        <f t="shared" ca="1" si="53"/>
        <v>0.42762030765185832</v>
      </c>
      <c r="P385" s="46">
        <f t="shared" ca="1" si="54"/>
        <v>0.37395180966603014</v>
      </c>
      <c r="Q385" s="47">
        <f t="shared" ca="1" si="49"/>
        <v>0.53495730362351468</v>
      </c>
      <c r="R385" s="47">
        <f t="shared" ca="1" si="50"/>
        <v>0.34933979921884195</v>
      </c>
      <c r="S385" s="97">
        <f t="shared" ca="1" si="55"/>
        <v>0.38848005343535014</v>
      </c>
      <c r="V385">
        <v>368</v>
      </c>
      <c r="W385" s="46">
        <v>0.26663555292004898</v>
      </c>
    </row>
    <row r="386" spans="10:23">
      <c r="J386">
        <v>369</v>
      </c>
      <c r="K386" s="93">
        <f t="shared" ca="1" si="51"/>
        <v>1.0735586478532642</v>
      </c>
      <c r="L386" s="93">
        <f t="shared" ca="1" si="51"/>
        <v>0.38560557752456476</v>
      </c>
      <c r="M386" s="93">
        <f t="shared" ca="1" si="52"/>
        <v>1.0735586478532642</v>
      </c>
      <c r="N386" s="101">
        <f t="shared" ca="1" si="48"/>
        <v>0.70700189914490896</v>
      </c>
      <c r="O386" s="46">
        <f t="shared" ca="1" si="53"/>
        <v>0.70565809285841019</v>
      </c>
      <c r="P386" s="46">
        <f t="shared" ca="1" si="54"/>
        <v>0.51297070226930608</v>
      </c>
      <c r="Q386" s="47">
        <f t="shared" ca="1" si="49"/>
        <v>1.0910328740366184</v>
      </c>
      <c r="R386" s="47">
        <f t="shared" ca="1" si="50"/>
        <v>0.26373966733761656</v>
      </c>
      <c r="S386" s="97">
        <f t="shared" ca="1" si="55"/>
        <v>0.48469888009801337</v>
      </c>
      <c r="V386">
        <v>369</v>
      </c>
      <c r="W386" s="46">
        <v>-0.19646264884228601</v>
      </c>
    </row>
    <row r="387" spans="10:23">
      <c r="J387">
        <v>370</v>
      </c>
      <c r="K387" s="93">
        <f t="shared" ca="1" si="51"/>
        <v>1.9587781852853825</v>
      </c>
      <c r="L387" s="93">
        <f t="shared" ca="1" si="51"/>
        <v>-1.6464517333006548</v>
      </c>
      <c r="M387" s="93">
        <f t="shared" ca="1" si="52"/>
        <v>1.9587781852853825</v>
      </c>
      <c r="N387" s="101">
        <f t="shared" ca="1" si="48"/>
        <v>-0.9380378030892369</v>
      </c>
      <c r="O387" s="46">
        <f t="shared" ca="1" si="53"/>
        <v>1.0234248829771788</v>
      </c>
      <c r="P387" s="46">
        <f t="shared" ca="1" si="54"/>
        <v>0.67185409732869039</v>
      </c>
      <c r="Q387" s="47">
        <f t="shared" ca="1" si="49"/>
        <v>1.7265664542741557</v>
      </c>
      <c r="R387" s="47">
        <f t="shared" ca="1" si="50"/>
        <v>-2.2508977577938849E-3</v>
      </c>
      <c r="S387" s="97">
        <f t="shared" ca="1" si="55"/>
        <v>0.51058699260969242</v>
      </c>
      <c r="V387">
        <v>370</v>
      </c>
      <c r="W387" s="46">
        <v>0.25987566477233898</v>
      </c>
    </row>
    <row r="388" spans="10:23">
      <c r="J388">
        <v>371</v>
      </c>
      <c r="K388" s="93">
        <f t="shared" ca="1" si="51"/>
        <v>-8.0075459661616319E-2</v>
      </c>
      <c r="L388" s="93">
        <f t="shared" ca="1" si="51"/>
        <v>-0.76826888545684024</v>
      </c>
      <c r="M388" s="93">
        <f t="shared" ca="1" si="52"/>
        <v>-8.0075459661616319E-2</v>
      </c>
      <c r="N388" s="101">
        <f t="shared" ca="1" si="48"/>
        <v>-0.75384860686014676</v>
      </c>
      <c r="O388" s="46">
        <f t="shared" ca="1" si="53"/>
        <v>0.29153866619059876</v>
      </c>
      <c r="P388" s="46">
        <f t="shared" ca="1" si="54"/>
        <v>0.30591098893540036</v>
      </c>
      <c r="Q388" s="47">
        <f t="shared" ca="1" si="49"/>
        <v>0.26279402070099561</v>
      </c>
      <c r="R388" s="47">
        <f t="shared" ca="1" si="50"/>
        <v>2.7531111954742407E-2</v>
      </c>
      <c r="S388" s="97">
        <f t="shared" ca="1" si="55"/>
        <v>0.15953488907267058</v>
      </c>
      <c r="V388">
        <v>371</v>
      </c>
      <c r="W388" s="46">
        <v>-0.30336897162362497</v>
      </c>
    </row>
    <row r="389" spans="10:23">
      <c r="J389">
        <v>372</v>
      </c>
      <c r="K389" s="93">
        <f t="shared" ca="1" si="51"/>
        <v>-1.20004738548498</v>
      </c>
      <c r="L389" s="93">
        <f t="shared" ca="1" si="51"/>
        <v>6.1748192996667429E-2</v>
      </c>
      <c r="M389" s="93">
        <f t="shared" ca="1" si="52"/>
        <v>-1.20004738548498</v>
      </c>
      <c r="N389" s="101">
        <f t="shared" ca="1" si="48"/>
        <v>-0.32309956631091091</v>
      </c>
      <c r="O389" s="46">
        <f t="shared" ca="1" si="53"/>
        <v>-0.11049706488285466</v>
      </c>
      <c r="P389" s="46">
        <f t="shared" ca="1" si="54"/>
        <v>0.10489312339867365</v>
      </c>
      <c r="Q389" s="47">
        <f t="shared" ca="1" si="49"/>
        <v>-0.54127744144591128</v>
      </c>
      <c r="R389" s="47">
        <f t="shared" ca="1" si="50"/>
        <v>9.7179996753322867E-2</v>
      </c>
      <c r="S389" s="97">
        <f t="shared" ca="1" si="55"/>
        <v>-6.6585340647658947E-3</v>
      </c>
      <c r="V389">
        <v>372</v>
      </c>
      <c r="W389" s="46">
        <v>1.58203580666864</v>
      </c>
    </row>
    <row r="390" spans="10:23">
      <c r="J390">
        <v>373</v>
      </c>
      <c r="K390" s="93">
        <f t="shared" ca="1" si="51"/>
        <v>-0.64679326060945552</v>
      </c>
      <c r="L390" s="93">
        <f t="shared" ca="1" si="51"/>
        <v>-8.4279784372168931E-2</v>
      </c>
      <c r="M390" s="93">
        <f t="shared" ca="1" si="52"/>
        <v>-0.64679326060945552</v>
      </c>
      <c r="N390" s="101">
        <f t="shared" ca="1" si="48"/>
        <v>-0.28559901345516781</v>
      </c>
      <c r="O390" s="46">
        <f t="shared" ca="1" si="53"/>
        <v>8.8104276307206048E-2</v>
      </c>
      <c r="P390" s="46">
        <f t="shared" ca="1" si="54"/>
        <v>0.20419379399370402</v>
      </c>
      <c r="Q390" s="47">
        <f t="shared" ca="1" si="49"/>
        <v>-0.14407475906578987</v>
      </c>
      <c r="R390" s="47">
        <f t="shared" ca="1" si="50"/>
        <v>0.10324355450937125</v>
      </c>
      <c r="S390" s="97">
        <f t="shared" ca="1" si="55"/>
        <v>9.5673915408288651E-2</v>
      </c>
      <c r="V390">
        <v>373</v>
      </c>
      <c r="W390" s="46">
        <v>0.69618618188006998</v>
      </c>
    </row>
    <row r="391" spans="10:23">
      <c r="J391">
        <v>374</v>
      </c>
      <c r="K391" s="93">
        <f t="shared" ca="1" si="51"/>
        <v>-0.17309138222994547</v>
      </c>
      <c r="L391" s="93">
        <f t="shared" ca="1" si="51"/>
        <v>0.68189856118274883</v>
      </c>
      <c r="M391" s="93">
        <f t="shared" ca="1" si="52"/>
        <v>-0.17309138222994547</v>
      </c>
      <c r="N391" s="101">
        <f t="shared" ca="1" si="48"/>
        <v>0.59144961928767725</v>
      </c>
      <c r="O391" s="46">
        <f t="shared" ca="1" si="53"/>
        <v>0.25814878956155923</v>
      </c>
      <c r="P391" s="46">
        <f t="shared" ca="1" si="54"/>
        <v>0.28921605062088063</v>
      </c>
      <c r="Q391" s="47">
        <f t="shared" ca="1" si="49"/>
        <v>0.1960142674429165</v>
      </c>
      <c r="R391" s="47">
        <f t="shared" ca="1" si="50"/>
        <v>0.24505573151798532</v>
      </c>
      <c r="S391" s="97">
        <f t="shared" ca="1" si="55"/>
        <v>0.2516022605397723</v>
      </c>
      <c r="V391">
        <v>374</v>
      </c>
      <c r="W391" s="46">
        <v>-3.1249078579846101E-2</v>
      </c>
    </row>
    <row r="392" spans="10:23">
      <c r="J392">
        <v>375</v>
      </c>
      <c r="K392" s="93">
        <f t="shared" ca="1" si="51"/>
        <v>1.6825397643924767</v>
      </c>
      <c r="L392" s="93">
        <f t="shared" ca="1" si="51"/>
        <v>0.86414390473441305</v>
      </c>
      <c r="M392" s="93">
        <f t="shared" ca="1" si="52"/>
        <v>1.6825397643924767</v>
      </c>
      <c r="N392" s="101">
        <f t="shared" ca="1" si="48"/>
        <v>1.3543656987841635</v>
      </c>
      <c r="O392" s="46">
        <f t="shared" ca="1" si="53"/>
        <v>0.92426372283237423</v>
      </c>
      <c r="P392" s="46">
        <f t="shared" ca="1" si="54"/>
        <v>0.6222735172562881</v>
      </c>
      <c r="Q392" s="47">
        <f t="shared" ca="1" si="49"/>
        <v>1.5282441339845465</v>
      </c>
      <c r="R392" s="47">
        <f t="shared" ca="1" si="50"/>
        <v>0.36841353183736125</v>
      </c>
      <c r="S392" s="97">
        <f t="shared" ca="1" si="55"/>
        <v>0.64633862733486769</v>
      </c>
      <c r="V392">
        <v>375</v>
      </c>
      <c r="W392" s="46">
        <v>6.0303845936957999E-2</v>
      </c>
    </row>
    <row r="393" spans="10:23">
      <c r="J393">
        <v>376</v>
      </c>
      <c r="K393" s="93">
        <f t="shared" ca="1" si="51"/>
        <v>-0.7385098151986782</v>
      </c>
      <c r="L393" s="93">
        <f t="shared" ca="1" si="51"/>
        <v>0.7444057791210773</v>
      </c>
      <c r="M393" s="93">
        <f t="shared" ca="1" si="52"/>
        <v>-0.7385098151986782</v>
      </c>
      <c r="N393" s="101">
        <f t="shared" ca="1" si="48"/>
        <v>0.47089591568852951</v>
      </c>
      <c r="O393" s="46">
        <f t="shared" ca="1" si="53"/>
        <v>5.5180833115798855E-2</v>
      </c>
      <c r="P393" s="46">
        <f t="shared" ca="1" si="54"/>
        <v>0.18773207239800041</v>
      </c>
      <c r="Q393" s="47">
        <f t="shared" ca="1" si="49"/>
        <v>-0.20992164544860425</v>
      </c>
      <c r="R393" s="47">
        <f t="shared" ca="1" si="50"/>
        <v>0.22556310304152208</v>
      </c>
      <c r="S393" s="97">
        <f t="shared" ca="1" si="55"/>
        <v>0.14037196807866048</v>
      </c>
      <c r="V393">
        <v>376</v>
      </c>
      <c r="W393" s="46">
        <v>-0.19881558866360899</v>
      </c>
    </row>
    <row r="394" spans="10:23">
      <c r="J394">
        <v>377</v>
      </c>
      <c r="K394" s="93">
        <f t="shared" ca="1" si="51"/>
        <v>1.2676857479960613</v>
      </c>
      <c r="L394" s="93">
        <f t="shared" ca="1" si="51"/>
        <v>0.11008220601076803</v>
      </c>
      <c r="M394" s="93">
        <f t="shared" ca="1" si="52"/>
        <v>1.2676857479960613</v>
      </c>
      <c r="N394" s="101">
        <f t="shared" ca="1" si="48"/>
        <v>0.5075195954804117</v>
      </c>
      <c r="O394" s="46">
        <f t="shared" ca="1" si="53"/>
        <v>0.77534379553323585</v>
      </c>
      <c r="P394" s="46">
        <f t="shared" ca="1" si="54"/>
        <v>0.54781355360671891</v>
      </c>
      <c r="Q394" s="47">
        <f t="shared" ca="1" si="49"/>
        <v>1.2304042793862697</v>
      </c>
      <c r="R394" s="47">
        <f t="shared" ca="1" si="50"/>
        <v>0.23148487700873149</v>
      </c>
      <c r="S394" s="97">
        <f t="shared" ca="1" si="55"/>
        <v>0.50341433627098364</v>
      </c>
      <c r="V394">
        <v>377</v>
      </c>
      <c r="W394" s="46">
        <v>0.72743380957874004</v>
      </c>
    </row>
    <row r="395" spans="10:23">
      <c r="J395">
        <v>378</v>
      </c>
      <c r="K395" s="93">
        <f t="shared" ca="1" si="51"/>
        <v>1.3334512171562649</v>
      </c>
      <c r="L395" s="93">
        <f t="shared" ca="1" si="51"/>
        <v>-0.52075136829913649</v>
      </c>
      <c r="M395" s="93">
        <f t="shared" ca="1" si="52"/>
        <v>1.3334512171562649</v>
      </c>
      <c r="N395" s="101">
        <f t="shared" ca="1" si="48"/>
        <v>-6.9648216313332401E-2</v>
      </c>
      <c r="O395" s="46">
        <f t="shared" ca="1" si="53"/>
        <v>0.79895159128559223</v>
      </c>
      <c r="P395" s="46">
        <f t="shared" ca="1" si="54"/>
        <v>0.5596174514828971</v>
      </c>
      <c r="Q395" s="47">
        <f t="shared" ca="1" si="49"/>
        <v>1.2776198708909825</v>
      </c>
      <c r="R395" s="47">
        <f t="shared" ca="1" si="50"/>
        <v>0.13816117655007343</v>
      </c>
      <c r="S395" s="97">
        <f t="shared" ca="1" si="55"/>
        <v>0.46855638391783283</v>
      </c>
      <c r="V395">
        <v>378</v>
      </c>
      <c r="W395" s="46">
        <v>0.208915939964918</v>
      </c>
    </row>
    <row r="396" spans="10:23">
      <c r="J396">
        <v>379</v>
      </c>
      <c r="K396" s="93">
        <f t="shared" ca="1" si="51"/>
        <v>-2.3322428067494654</v>
      </c>
      <c r="L396" s="93">
        <f t="shared" ca="1" si="51"/>
        <v>0.98495691961072762</v>
      </c>
      <c r="M396" s="93">
        <f t="shared" ca="1" si="52"/>
        <v>-2.3322428067494654</v>
      </c>
      <c r="N396" s="101">
        <f t="shared" ca="1" si="48"/>
        <v>0.19211556337082469</v>
      </c>
      <c r="O396" s="46">
        <f t="shared" ca="1" si="53"/>
        <v>-0.51692065766304818</v>
      </c>
      <c r="P396" s="46">
        <f t="shared" ca="1" si="54"/>
        <v>-9.8318672991423106E-2</v>
      </c>
      <c r="Q396" s="47">
        <f t="shared" ca="1" si="49"/>
        <v>-1.3541246270062983</v>
      </c>
      <c r="R396" s="47">
        <f t="shared" ca="1" si="50"/>
        <v>0.18048641379823147</v>
      </c>
      <c r="S396" s="97">
        <f t="shared" ca="1" si="55"/>
        <v>-0.16821712193240834</v>
      </c>
      <c r="V396">
        <v>379</v>
      </c>
      <c r="W396" s="46">
        <v>-0.27080700382107198</v>
      </c>
    </row>
    <row r="397" spans="10:23">
      <c r="J397">
        <v>380</v>
      </c>
      <c r="K397" s="93">
        <f t="shared" ca="1" si="51"/>
        <v>1.1471500448447747</v>
      </c>
      <c r="L397" s="93">
        <f t="shared" ca="1" si="51"/>
        <v>1.0896448366560778</v>
      </c>
      <c r="M397" s="93">
        <f t="shared" ca="1" si="52"/>
        <v>1.1471500448447747</v>
      </c>
      <c r="N397" s="101">
        <f t="shared" ca="1" si="48"/>
        <v>1.3978933997126788</v>
      </c>
      <c r="O397" s="46">
        <f t="shared" ca="1" si="53"/>
        <v>0.73207515779371901</v>
      </c>
      <c r="P397" s="46">
        <f t="shared" ca="1" si="54"/>
        <v>0.52617923473696049</v>
      </c>
      <c r="Q397" s="47">
        <f t="shared" ca="1" si="49"/>
        <v>1.1438670039072361</v>
      </c>
      <c r="R397" s="47">
        <f t="shared" ca="1" si="50"/>
        <v>0.37545163417103483</v>
      </c>
      <c r="S397" s="97">
        <f t="shared" ca="1" si="55"/>
        <v>0.55376339598237689</v>
      </c>
      <c r="V397">
        <v>380</v>
      </c>
      <c r="W397" s="46">
        <v>-4.3102490278892902E-2</v>
      </c>
    </row>
    <row r="398" spans="10:23">
      <c r="J398">
        <v>381</v>
      </c>
      <c r="K398" s="93">
        <f t="shared" ca="1" si="51"/>
        <v>-0.337603055853683</v>
      </c>
      <c r="L398" s="93">
        <f t="shared" ca="1" si="51"/>
        <v>1.6786415092207592</v>
      </c>
      <c r="M398" s="93">
        <f t="shared" ca="1" si="52"/>
        <v>-0.337603055853683</v>
      </c>
      <c r="N398" s="101">
        <f t="shared" ca="1" si="48"/>
        <v>1.4841264484571355</v>
      </c>
      <c r="O398" s="46">
        <f t="shared" ca="1" si="53"/>
        <v>0.19909412091277751</v>
      </c>
      <c r="P398" s="46">
        <f t="shared" ca="1" si="54"/>
        <v>0.25968871629648976</v>
      </c>
      <c r="Q398" s="47">
        <f t="shared" ca="1" si="49"/>
        <v>7.7904930145353074E-2</v>
      </c>
      <c r="R398" s="47">
        <f t="shared" ca="1" si="50"/>
        <v>0.38939487051620447</v>
      </c>
      <c r="S398" s="97">
        <f t="shared" ca="1" si="55"/>
        <v>0.29424449571449096</v>
      </c>
      <c r="V398">
        <v>381</v>
      </c>
      <c r="W398" s="46">
        <v>3.52047884594444E-2</v>
      </c>
    </row>
    <row r="399" spans="10:23">
      <c r="J399">
        <v>382</v>
      </c>
      <c r="K399" s="93">
        <f t="shared" ca="1" si="51"/>
        <v>-0.19017566398934282</v>
      </c>
      <c r="L399" s="93">
        <f t="shared" ca="1" si="51"/>
        <v>-0.62021821337120997</v>
      </c>
      <c r="M399" s="93">
        <f t="shared" ca="1" si="52"/>
        <v>-0.19017566398934282</v>
      </c>
      <c r="N399" s="101">
        <f t="shared" ca="1" si="48"/>
        <v>-0.64849858857905329</v>
      </c>
      <c r="O399" s="46">
        <f t="shared" ca="1" si="53"/>
        <v>0.25201605395574955</v>
      </c>
      <c r="P399" s="46">
        <f t="shared" ca="1" si="54"/>
        <v>0.28614968281797576</v>
      </c>
      <c r="Q399" s="47">
        <f t="shared" ca="1" si="49"/>
        <v>0.18374879623129714</v>
      </c>
      <c r="R399" s="47">
        <f t="shared" ca="1" si="50"/>
        <v>4.4565418699645129E-2</v>
      </c>
      <c r="S399" s="97">
        <f t="shared" ca="1" si="55"/>
        <v>0.14829073632769735</v>
      </c>
      <c r="V399">
        <v>382</v>
      </c>
      <c r="W399" s="46">
        <v>1.32105887303796</v>
      </c>
    </row>
    <row r="400" spans="10:23">
      <c r="J400">
        <v>383</v>
      </c>
      <c r="K400" s="93">
        <f t="shared" ca="1" si="51"/>
        <v>-0.53204547527065138</v>
      </c>
      <c r="L400" s="93">
        <f t="shared" ca="1" si="51"/>
        <v>-0.5517866859331676</v>
      </c>
      <c r="M400" s="93">
        <f t="shared" ca="1" si="52"/>
        <v>-0.53204547527065138</v>
      </c>
      <c r="N400" s="101">
        <f t="shared" ca="1" si="48"/>
        <v>-0.69234207723841856</v>
      </c>
      <c r="O400" s="46">
        <f t="shared" ca="1" si="53"/>
        <v>0.12929522824453313</v>
      </c>
      <c r="P400" s="46">
        <f t="shared" ca="1" si="54"/>
        <v>0.22478926996236753</v>
      </c>
      <c r="Q400" s="47">
        <f t="shared" ca="1" si="49"/>
        <v>-6.1692855191135709E-2</v>
      </c>
      <c r="R400" s="47">
        <f t="shared" ca="1" si="50"/>
        <v>3.7476255861556437E-2</v>
      </c>
      <c r="S400" s="97">
        <f t="shared" ca="1" si="55"/>
        <v>8.3385742053044776E-2</v>
      </c>
      <c r="V400">
        <v>383</v>
      </c>
      <c r="W400" s="46">
        <v>-8.6718069876339399E-2</v>
      </c>
    </row>
    <row r="401" spans="10:23">
      <c r="J401">
        <v>384</v>
      </c>
      <c r="K401" s="93">
        <f t="shared" ca="1" si="51"/>
        <v>-0.85817629002087503</v>
      </c>
      <c r="L401" s="93">
        <f t="shared" ca="1" si="51"/>
        <v>1.3129488282911148</v>
      </c>
      <c r="M401" s="93">
        <f t="shared" ca="1" si="52"/>
        <v>-0.85817629002087503</v>
      </c>
      <c r="N401" s="101">
        <f t="shared" ca="1" si="48"/>
        <v>0.97186539881889789</v>
      </c>
      <c r="O401" s="46">
        <f t="shared" ca="1" si="53"/>
        <v>1.2224221810782421E-2</v>
      </c>
      <c r="P401" s="46">
        <f t="shared" ca="1" si="54"/>
        <v>0.16625376674549219</v>
      </c>
      <c r="Q401" s="47">
        <f t="shared" ca="1" si="49"/>
        <v>-0.29583486805863712</v>
      </c>
      <c r="R401" s="47">
        <f t="shared" ca="1" si="50"/>
        <v>0.30656610602827666</v>
      </c>
      <c r="S401" s="97">
        <f t="shared" ca="1" si="55"/>
        <v>0.15939516391952954</v>
      </c>
      <c r="V401">
        <v>384</v>
      </c>
      <c r="W401" s="46">
        <v>-7.9259732838158296E-3</v>
      </c>
    </row>
    <row r="402" spans="10:23">
      <c r="J402">
        <v>385</v>
      </c>
      <c r="K402" s="93">
        <f t="shared" ca="1" si="51"/>
        <v>-0.943821756323451</v>
      </c>
      <c r="L402" s="93">
        <f t="shared" ca="1" si="51"/>
        <v>0.71571860949213695</v>
      </c>
      <c r="M402" s="93">
        <f t="shared" ca="1" si="52"/>
        <v>-0.943821756323451</v>
      </c>
      <c r="N402" s="101">
        <f t="shared" ref="N402:N465" ca="1" si="56">$N$2*K402+SQRT(1-$N$2^2)*L402</f>
        <v>0.37840428927897096</v>
      </c>
      <c r="O402" s="46">
        <f t="shared" ca="1" si="53"/>
        <v>-1.8519886022786147E-2</v>
      </c>
      <c r="P402" s="46">
        <f t="shared" ca="1" si="54"/>
        <v>0.15088171282870791</v>
      </c>
      <c r="Q402" s="47">
        <f t="shared" ref="Q402:Q465" ca="1" si="57">$K$2+K402*$S$3</f>
        <v>-0.35732308372577426</v>
      </c>
      <c r="R402" s="47">
        <f t="shared" ref="R402:R465" ca="1" si="58">$L$2+$L$3*N402</f>
        <v>0.21060790169175528</v>
      </c>
      <c r="S402" s="97">
        <f t="shared" ca="1" si="55"/>
        <v>9.6044007834484565E-2</v>
      </c>
      <c r="V402">
        <v>385</v>
      </c>
      <c r="W402" s="46">
        <v>0.40045281442598402</v>
      </c>
    </row>
    <row r="403" spans="10:23">
      <c r="J403">
        <v>386</v>
      </c>
      <c r="K403" s="93">
        <f t="shared" ref="K403:L466" ca="1" si="59">_xlfn.NORM.S.INV(RAND())</f>
        <v>0.78393440946723647</v>
      </c>
      <c r="L403" s="93">
        <f t="shared" ca="1" si="59"/>
        <v>0.34137054153949115</v>
      </c>
      <c r="M403" s="93">
        <f t="shared" ref="M403:M466" ca="1" si="60">K403</f>
        <v>0.78393440946723647</v>
      </c>
      <c r="N403" s="101">
        <f t="shared" ca="1" si="56"/>
        <v>0.57295640007184467</v>
      </c>
      <c r="O403" s="46">
        <f t="shared" ref="O403:O466" ca="1" si="61">$K$2+K403*$K$3</f>
        <v>0.60169183287335137</v>
      </c>
      <c r="P403" s="46">
        <f t="shared" ref="P403:P466" ca="1" si="62">$K$2+K403*$R$3</f>
        <v>0.46098757227677667</v>
      </c>
      <c r="Q403" s="47">
        <f t="shared" ca="1" si="57"/>
        <v>0.88310035406650078</v>
      </c>
      <c r="R403" s="47">
        <f t="shared" ca="1" si="58"/>
        <v>0.24206551686056882</v>
      </c>
      <c r="S403" s="97">
        <f t="shared" ref="S403:S466" ca="1" si="63">AVERAGE(R403,O403)</f>
        <v>0.42187867486696007</v>
      </c>
      <c r="V403">
        <v>386</v>
      </c>
      <c r="W403" s="46">
        <v>0.90762382178390999</v>
      </c>
    </row>
    <row r="404" spans="10:23">
      <c r="J404">
        <v>387</v>
      </c>
      <c r="K404" s="93">
        <f t="shared" ca="1" si="59"/>
        <v>-0.8297131657244724</v>
      </c>
      <c r="L404" s="93">
        <f t="shared" ca="1" si="59"/>
        <v>1.3147675246642412</v>
      </c>
      <c r="M404" s="93">
        <f t="shared" ca="1" si="60"/>
        <v>-0.8297131657244724</v>
      </c>
      <c r="N404" s="101">
        <f t="shared" ca="1" si="56"/>
        <v>0.98264158633184828</v>
      </c>
      <c r="O404" s="46">
        <f t="shared" ca="1" si="61"/>
        <v>2.2441614516163111E-2</v>
      </c>
      <c r="P404" s="46">
        <f t="shared" ca="1" si="62"/>
        <v>0.17136246309818254</v>
      </c>
      <c r="Q404" s="47">
        <f t="shared" ca="1" si="57"/>
        <v>-0.27540008264787574</v>
      </c>
      <c r="R404" s="47">
        <f t="shared" ca="1" si="58"/>
        <v>0.30830853461662677</v>
      </c>
      <c r="S404" s="97">
        <f t="shared" ca="1" si="63"/>
        <v>0.16537507456639494</v>
      </c>
      <c r="V404">
        <v>387</v>
      </c>
      <c r="W404" s="46">
        <v>-0.33432933454784602</v>
      </c>
    </row>
    <row r="405" spans="10:23">
      <c r="J405">
        <v>388</v>
      </c>
      <c r="K405" s="93">
        <f t="shared" ca="1" si="59"/>
        <v>-0.40513525256417099</v>
      </c>
      <c r="L405" s="93">
        <f t="shared" ca="1" si="59"/>
        <v>0.99842121883538248</v>
      </c>
      <c r="M405" s="93">
        <f t="shared" ca="1" si="60"/>
        <v>-0.40513525256417099</v>
      </c>
      <c r="N405" s="101">
        <f t="shared" ca="1" si="56"/>
        <v>0.81774427333658462</v>
      </c>
      <c r="O405" s="46">
        <f t="shared" ca="1" si="61"/>
        <v>0.1748521239042031</v>
      </c>
      <c r="P405" s="46">
        <f t="shared" ca="1" si="62"/>
        <v>0.24756771779220255</v>
      </c>
      <c r="Q405" s="47">
        <f t="shared" ca="1" si="57"/>
        <v>2.9420936128204234E-2</v>
      </c>
      <c r="R405" s="47">
        <f t="shared" ca="1" si="58"/>
        <v>0.28164587753500336</v>
      </c>
      <c r="S405" s="97">
        <f t="shared" ca="1" si="63"/>
        <v>0.22824900071960325</v>
      </c>
      <c r="V405">
        <v>388</v>
      </c>
      <c r="W405" s="46">
        <v>0.15716417446623501</v>
      </c>
    </row>
    <row r="406" spans="10:23">
      <c r="J406">
        <v>389</v>
      </c>
      <c r="K406" s="93">
        <f t="shared" ca="1" si="59"/>
        <v>0.95760430950326658</v>
      </c>
      <c r="L406" s="93">
        <f t="shared" ca="1" si="59"/>
        <v>3.0830778926145532</v>
      </c>
      <c r="M406" s="93">
        <f t="shared" ca="1" si="60"/>
        <v>0.95760430950326658</v>
      </c>
      <c r="N406" s="101">
        <f t="shared" ca="1" si="56"/>
        <v>3.2275539707983825</v>
      </c>
      <c r="O406" s="46">
        <f t="shared" ca="1" si="61"/>
        <v>0.6640340252234932</v>
      </c>
      <c r="P406" s="46">
        <f t="shared" ca="1" si="62"/>
        <v>0.49215866845184758</v>
      </c>
      <c r="Q406" s="47">
        <f t="shared" ca="1" si="57"/>
        <v>1.0077847387667844</v>
      </c>
      <c r="R406" s="47">
        <f t="shared" ca="1" si="58"/>
        <v>0.67129400720003995</v>
      </c>
      <c r="S406" s="97">
        <f t="shared" ca="1" si="63"/>
        <v>0.66766401621176663</v>
      </c>
      <c r="V406">
        <v>389</v>
      </c>
      <c r="W406" s="46">
        <v>-0.45739640021677003</v>
      </c>
    </row>
    <row r="407" spans="10:23">
      <c r="J407">
        <v>390</v>
      </c>
      <c r="K407" s="93">
        <f t="shared" ca="1" si="59"/>
        <v>-0.63729761207642921</v>
      </c>
      <c r="L407" s="93">
        <f t="shared" ca="1" si="59"/>
        <v>-1.7202244707441927</v>
      </c>
      <c r="M407" s="93">
        <f t="shared" ca="1" si="60"/>
        <v>-0.63729761207642921</v>
      </c>
      <c r="N407" s="101">
        <f t="shared" ca="1" si="56"/>
        <v>-1.8335908381455988</v>
      </c>
      <c r="O407" s="46">
        <f t="shared" ca="1" si="61"/>
        <v>9.1512924249149086E-2</v>
      </c>
      <c r="P407" s="46">
        <f t="shared" ca="1" si="62"/>
        <v>0.20589811796467553</v>
      </c>
      <c r="Q407" s="47">
        <f t="shared" ca="1" si="57"/>
        <v>-0.13725746318190379</v>
      </c>
      <c r="R407" s="47">
        <f t="shared" ca="1" si="58"/>
        <v>-0.14705509764673147</v>
      </c>
      <c r="S407" s="97">
        <f t="shared" ca="1" si="63"/>
        <v>-2.7771086698791192E-2</v>
      </c>
      <c r="V407">
        <v>390</v>
      </c>
      <c r="W407" s="46">
        <v>0.642676304435157</v>
      </c>
    </row>
    <row r="408" spans="10:23">
      <c r="J408">
        <v>391</v>
      </c>
      <c r="K408" s="93">
        <f t="shared" ca="1" si="59"/>
        <v>-9.0521772403190703E-2</v>
      </c>
      <c r="L408" s="93">
        <f t="shared" ca="1" si="59"/>
        <v>0.64966802419585612</v>
      </c>
      <c r="M408" s="93">
        <f t="shared" ca="1" si="60"/>
        <v>-9.0521772403190703E-2</v>
      </c>
      <c r="N408" s="101">
        <f t="shared" ca="1" si="56"/>
        <v>0.58715137728450084</v>
      </c>
      <c r="O408" s="46">
        <f t="shared" ca="1" si="61"/>
        <v>0.28778875881948923</v>
      </c>
      <c r="P408" s="46">
        <f t="shared" ca="1" si="62"/>
        <v>0.30403603524984557</v>
      </c>
      <c r="Q408" s="47">
        <f t="shared" ca="1" si="57"/>
        <v>0.2552942059587765</v>
      </c>
      <c r="R408" s="47">
        <f t="shared" ca="1" si="58"/>
        <v>0.24436073806719566</v>
      </c>
      <c r="S408" s="97">
        <f t="shared" ca="1" si="63"/>
        <v>0.26607474844334245</v>
      </c>
      <c r="V408">
        <v>391</v>
      </c>
      <c r="W408" s="46">
        <v>-7.8012690373216703E-2</v>
      </c>
    </row>
    <row r="409" spans="10:23">
      <c r="J409">
        <v>392</v>
      </c>
      <c r="K409" s="93">
        <f t="shared" ca="1" si="59"/>
        <v>0.18028707810626729</v>
      </c>
      <c r="L409" s="93">
        <f t="shared" ca="1" si="59"/>
        <v>-0.63508769288673528</v>
      </c>
      <c r="M409" s="93">
        <f t="shared" ca="1" si="60"/>
        <v>0.18028707810626729</v>
      </c>
      <c r="N409" s="101">
        <f t="shared" ca="1" si="56"/>
        <v>-0.54478062931782456</v>
      </c>
      <c r="O409" s="46">
        <f t="shared" ca="1" si="61"/>
        <v>0.38500086894956287</v>
      </c>
      <c r="P409" s="46">
        <f t="shared" ca="1" si="62"/>
        <v>0.35264209031488242</v>
      </c>
      <c r="Q409" s="47">
        <f t="shared" ca="1" si="57"/>
        <v>0.44971842621892377</v>
      </c>
      <c r="R409" s="47">
        <f t="shared" ca="1" si="58"/>
        <v>6.1335833758302635E-2</v>
      </c>
      <c r="S409" s="97">
        <f t="shared" ca="1" si="63"/>
        <v>0.22316835135393276</v>
      </c>
      <c r="V409">
        <v>392</v>
      </c>
      <c r="W409" s="46">
        <v>0.15831788500859201</v>
      </c>
    </row>
    <row r="410" spans="10:23">
      <c r="J410">
        <v>393</v>
      </c>
      <c r="K410" s="93">
        <f t="shared" ca="1" si="59"/>
        <v>2.0233983256967166E-3</v>
      </c>
      <c r="L410" s="93">
        <f t="shared" ca="1" si="59"/>
        <v>0.78811580974211815</v>
      </c>
      <c r="M410" s="93">
        <f t="shared" ca="1" si="60"/>
        <v>2.0233983256967166E-3</v>
      </c>
      <c r="N410" s="101">
        <f t="shared" ca="1" si="56"/>
        <v>0.74784283561701292</v>
      </c>
      <c r="O410" s="46">
        <f t="shared" ca="1" si="61"/>
        <v>0.32100964990919484</v>
      </c>
      <c r="P410" s="46">
        <f t="shared" ca="1" si="62"/>
        <v>0.32064648079469843</v>
      </c>
      <c r="Q410" s="47">
        <f t="shared" ca="1" si="57"/>
        <v>0.32173598813818771</v>
      </c>
      <c r="R410" s="47">
        <f t="shared" ca="1" si="58"/>
        <v>0.27034334003711868</v>
      </c>
      <c r="S410" s="97">
        <f t="shared" ca="1" si="63"/>
        <v>0.29567649497315673</v>
      </c>
      <c r="V410">
        <v>393</v>
      </c>
      <c r="W410" s="46">
        <v>1.44202390139443</v>
      </c>
    </row>
    <row r="411" spans="10:23">
      <c r="J411">
        <v>394</v>
      </c>
      <c r="K411" s="93">
        <f t="shared" ca="1" si="59"/>
        <v>-1.8517699955199209</v>
      </c>
      <c r="L411" s="93">
        <f t="shared" ca="1" si="59"/>
        <v>-1.0299336833813209</v>
      </c>
      <c r="M411" s="93">
        <f t="shared" ca="1" si="60"/>
        <v>-1.8517699955199209</v>
      </c>
      <c r="N411" s="101">
        <f t="shared" ca="1" si="56"/>
        <v>-1.5653672106370724</v>
      </c>
      <c r="O411" s="46">
        <f t="shared" ca="1" si="61"/>
        <v>-0.34444558621732646</v>
      </c>
      <c r="P411" s="46">
        <f t="shared" ca="1" si="62"/>
        <v>-1.2081137268562248E-2</v>
      </c>
      <c r="Q411" s="47">
        <f t="shared" ca="1" si="57"/>
        <v>-1.0091744841148549</v>
      </c>
      <c r="R411" s="47">
        <f t="shared" ca="1" si="58"/>
        <v>-0.1036853515208237</v>
      </c>
      <c r="S411" s="97">
        <f t="shared" ca="1" si="63"/>
        <v>-0.22406546886907508</v>
      </c>
      <c r="V411">
        <v>394</v>
      </c>
      <c r="W411" s="46">
        <v>0.68788911252784302</v>
      </c>
    </row>
    <row r="412" spans="10:23">
      <c r="J412">
        <v>395</v>
      </c>
      <c r="K412" s="93">
        <f t="shared" ca="1" si="59"/>
        <v>-1.9279342084621538</v>
      </c>
      <c r="L412" s="93">
        <f t="shared" ca="1" si="59"/>
        <v>5.0581191584424715E-2</v>
      </c>
      <c r="M412" s="93">
        <f t="shared" ca="1" si="60"/>
        <v>-1.9279342084621538</v>
      </c>
      <c r="N412" s="101">
        <f t="shared" ca="1" si="56"/>
        <v>-0.56517115145566821</v>
      </c>
      <c r="O412" s="46">
        <f t="shared" ca="1" si="61"/>
        <v>-0.37178621353649199</v>
      </c>
      <c r="P412" s="46">
        <f t="shared" ca="1" si="62"/>
        <v>-2.5751450928145014E-2</v>
      </c>
      <c r="Q412" s="47">
        <f t="shared" ca="1" si="57"/>
        <v>-1.063855738753186</v>
      </c>
      <c r="R412" s="47">
        <f t="shared" ca="1" si="58"/>
        <v>5.8038839467727435E-2</v>
      </c>
      <c r="S412" s="97">
        <f t="shared" ca="1" si="63"/>
        <v>-0.15687368703438229</v>
      </c>
      <c r="V412">
        <v>395</v>
      </c>
      <c r="W412" s="46">
        <v>9.1002484025668406E-2</v>
      </c>
    </row>
    <row r="413" spans="10:23">
      <c r="J413">
        <v>396</v>
      </c>
      <c r="K413" s="93">
        <f t="shared" ca="1" si="59"/>
        <v>-2.6959163888673046</v>
      </c>
      <c r="L413" s="93">
        <f t="shared" ca="1" si="59"/>
        <v>1.3663927280477197</v>
      </c>
      <c r="M413" s="93">
        <f t="shared" ca="1" si="60"/>
        <v>-2.6959163888673046</v>
      </c>
      <c r="N413" s="101">
        <f t="shared" ca="1" si="56"/>
        <v>0.43809208309216119</v>
      </c>
      <c r="O413" s="46">
        <f t="shared" ca="1" si="61"/>
        <v>-0.6474683714830699</v>
      </c>
      <c r="P413" s="46">
        <f t="shared" ca="1" si="62"/>
        <v>-0.16359252990143397</v>
      </c>
      <c r="Q413" s="47">
        <f t="shared" ca="1" si="57"/>
        <v>-1.6152200546463418</v>
      </c>
      <c r="R413" s="47">
        <f t="shared" ca="1" si="58"/>
        <v>0.22025896967759595</v>
      </c>
      <c r="S413" s="97">
        <f t="shared" ca="1" si="63"/>
        <v>-0.21360470090273698</v>
      </c>
      <c r="V413">
        <v>396</v>
      </c>
      <c r="W413" s="46">
        <v>0.42803793488613501</v>
      </c>
    </row>
    <row r="414" spans="10:23">
      <c r="J414">
        <v>397</v>
      </c>
      <c r="K414" s="93">
        <f t="shared" ca="1" si="59"/>
        <v>0.95357857540166557</v>
      </c>
      <c r="L414" s="93">
        <f t="shared" ca="1" si="59"/>
        <v>1.3473192591892165</v>
      </c>
      <c r="M414" s="93">
        <f t="shared" ca="1" si="60"/>
        <v>0.95357857540166557</v>
      </c>
      <c r="N414" s="101">
        <f t="shared" ca="1" si="56"/>
        <v>1.5806301179491971</v>
      </c>
      <c r="O414" s="46">
        <f t="shared" ca="1" si="61"/>
        <v>0.6625889095778893</v>
      </c>
      <c r="P414" s="46">
        <f t="shared" ca="1" si="62"/>
        <v>0.49143611062904563</v>
      </c>
      <c r="Q414" s="47">
        <f t="shared" ca="1" si="57"/>
        <v>1.0048945074755766</v>
      </c>
      <c r="R414" s="47">
        <f t="shared" ca="1" si="58"/>
        <v>0.40499878910073023</v>
      </c>
      <c r="S414" s="97">
        <f t="shared" ca="1" si="63"/>
        <v>0.53379384933930973</v>
      </c>
      <c r="V414">
        <v>397</v>
      </c>
      <c r="W414" s="46">
        <v>-0.130591760309309</v>
      </c>
    </row>
    <row r="415" spans="10:23">
      <c r="J415">
        <v>398</v>
      </c>
      <c r="K415" s="93">
        <f t="shared" ca="1" si="59"/>
        <v>0.28341247875442133</v>
      </c>
      <c r="L415" s="93">
        <f t="shared" ca="1" si="59"/>
        <v>0.21981275031617725</v>
      </c>
      <c r="M415" s="93">
        <f t="shared" ca="1" si="60"/>
        <v>0.28341247875442133</v>
      </c>
      <c r="N415" s="101">
        <f t="shared" ca="1" si="56"/>
        <v>0.29853229933477421</v>
      </c>
      <c r="O415" s="46">
        <f t="shared" ca="1" si="61"/>
        <v>0.42201973958897054</v>
      </c>
      <c r="P415" s="46">
        <f t="shared" ca="1" si="62"/>
        <v>0.37115152563458625</v>
      </c>
      <c r="Q415" s="47">
        <f t="shared" ca="1" si="57"/>
        <v>0.52375616749773912</v>
      </c>
      <c r="R415" s="47">
        <f t="shared" ca="1" si="58"/>
        <v>0.197693200781073</v>
      </c>
      <c r="S415" s="97">
        <f t="shared" ca="1" si="63"/>
        <v>0.30985647018502177</v>
      </c>
      <c r="V415">
        <v>398</v>
      </c>
      <c r="W415" s="46">
        <v>-9.5942958284547207E-3</v>
      </c>
    </row>
    <row r="416" spans="10:23">
      <c r="J416">
        <v>399</v>
      </c>
      <c r="K416" s="93">
        <f t="shared" ca="1" si="59"/>
        <v>-0.46263910941239422</v>
      </c>
      <c r="L416" s="93">
        <f t="shared" ca="1" si="59"/>
        <v>7.7621875271476667E-2</v>
      </c>
      <c r="M416" s="93">
        <f t="shared" ca="1" si="60"/>
        <v>-0.46263910941239422</v>
      </c>
      <c r="N416" s="101">
        <f t="shared" ca="1" si="56"/>
        <v>-7.3537620483209151E-2</v>
      </c>
      <c r="O416" s="46">
        <f t="shared" ca="1" si="61"/>
        <v>0.15420999476286534</v>
      </c>
      <c r="P416" s="46">
        <f t="shared" ca="1" si="62"/>
        <v>0.23724665322153365</v>
      </c>
      <c r="Q416" s="47">
        <f t="shared" ca="1" si="57"/>
        <v>-1.1863322154471279E-2</v>
      </c>
      <c r="R416" s="47">
        <f t="shared" ca="1" si="58"/>
        <v>0.13753228910643001</v>
      </c>
      <c r="S416" s="97">
        <f t="shared" ca="1" si="63"/>
        <v>0.14587114193464767</v>
      </c>
      <c r="V416">
        <v>399</v>
      </c>
      <c r="W416" s="46">
        <v>-5.8645584331099697E-2</v>
      </c>
    </row>
    <row r="417" spans="10:23">
      <c r="J417">
        <v>400</v>
      </c>
      <c r="K417" s="93">
        <f t="shared" ca="1" si="59"/>
        <v>-0.49039887167152502</v>
      </c>
      <c r="L417" s="93">
        <f t="shared" ca="1" si="59"/>
        <v>1.7866469948744794</v>
      </c>
      <c r="M417" s="93">
        <f t="shared" ca="1" si="60"/>
        <v>-0.49039887167152502</v>
      </c>
      <c r="N417" s="101">
        <f t="shared" ca="1" si="56"/>
        <v>1.5379321364435072</v>
      </c>
      <c r="O417" s="46">
        <f t="shared" ca="1" si="61"/>
        <v>0.14424508755675822</v>
      </c>
      <c r="P417" s="46">
        <f t="shared" ca="1" si="62"/>
        <v>0.2322641996184801</v>
      </c>
      <c r="Q417" s="47">
        <f t="shared" ca="1" si="57"/>
        <v>-3.1793136566685531E-2</v>
      </c>
      <c r="R417" s="47">
        <f t="shared" ca="1" si="58"/>
        <v>0.39809484616627866</v>
      </c>
      <c r="S417" s="97">
        <f t="shared" ca="1" si="63"/>
        <v>0.27116996686151845</v>
      </c>
      <c r="V417">
        <v>400</v>
      </c>
      <c r="W417" s="46">
        <v>0.39667690901042801</v>
      </c>
    </row>
    <row r="418" spans="10:23">
      <c r="J418">
        <v>401</v>
      </c>
      <c r="K418" s="93">
        <f t="shared" ca="1" si="59"/>
        <v>-1.07309117887881</v>
      </c>
      <c r="L418" s="93">
        <f t="shared" ca="1" si="59"/>
        <v>-1.9160826181789086</v>
      </c>
      <c r="M418" s="93">
        <f t="shared" ca="1" si="60"/>
        <v>-1.07309117887881</v>
      </c>
      <c r="N418" s="101">
        <f t="shared" ca="1" si="56"/>
        <v>-2.157872785667605</v>
      </c>
      <c r="O418" s="46">
        <f t="shared" ca="1" si="61"/>
        <v>-6.4923662406984106E-2</v>
      </c>
      <c r="P418" s="46">
        <f t="shared" ca="1" si="62"/>
        <v>0.12767982463660893</v>
      </c>
      <c r="Q418" s="47">
        <f t="shared" ca="1" si="57"/>
        <v>-0.45013063649417018</v>
      </c>
      <c r="R418" s="47">
        <f t="shared" ca="1" si="58"/>
        <v>-0.19948905310353504</v>
      </c>
      <c r="S418" s="97">
        <f t="shared" ca="1" si="63"/>
        <v>-0.13220635775525957</v>
      </c>
      <c r="V418">
        <v>401</v>
      </c>
      <c r="W418" s="46">
        <v>-0.58804140489032697</v>
      </c>
    </row>
    <row r="419" spans="10:23">
      <c r="J419">
        <v>402</v>
      </c>
      <c r="K419" s="93">
        <f t="shared" ca="1" si="59"/>
        <v>1.8233158800737432</v>
      </c>
      <c r="L419" s="93">
        <f t="shared" ca="1" si="59"/>
        <v>-0.61206383456031799</v>
      </c>
      <c r="M419" s="93">
        <f t="shared" ca="1" si="60"/>
        <v>1.8233158800737432</v>
      </c>
      <c r="N419" s="101">
        <f t="shared" ca="1" si="56"/>
        <v>-4.3207820139590236E-4</v>
      </c>
      <c r="O419" s="46">
        <f t="shared" ca="1" si="61"/>
        <v>0.97479805077455983</v>
      </c>
      <c r="P419" s="46">
        <f t="shared" ca="1" si="62"/>
        <v>0.64754068122738095</v>
      </c>
      <c r="Q419" s="47">
        <f t="shared" ca="1" si="57"/>
        <v>1.6293127898689177</v>
      </c>
      <c r="R419" s="47">
        <f t="shared" ca="1" si="58"/>
        <v>0.14935290624821507</v>
      </c>
      <c r="S419" s="97">
        <f t="shared" ca="1" si="63"/>
        <v>0.56207547851138751</v>
      </c>
      <c r="V419">
        <v>402</v>
      </c>
      <c r="W419" s="46">
        <v>0.34287916915844202</v>
      </c>
    </row>
    <row r="420" spans="10:23">
      <c r="J420">
        <v>403</v>
      </c>
      <c r="K420" s="93">
        <f t="shared" ca="1" si="59"/>
        <v>-1.336411595479253</v>
      </c>
      <c r="L420" s="93">
        <f t="shared" ca="1" si="59"/>
        <v>9.7977184606932735E-2</v>
      </c>
      <c r="M420" s="93">
        <f t="shared" ca="1" si="60"/>
        <v>-1.336411595479253</v>
      </c>
      <c r="N420" s="101">
        <f t="shared" ca="1" si="56"/>
        <v>-0.33211834636151372</v>
      </c>
      <c r="O420" s="46">
        <f t="shared" ca="1" si="61"/>
        <v>-0.15944765336925559</v>
      </c>
      <c r="P420" s="46">
        <f t="shared" ca="1" si="62"/>
        <v>8.0417829155473186E-2</v>
      </c>
      <c r="Q420" s="47">
        <f t="shared" ca="1" si="57"/>
        <v>-0.63917861841871315</v>
      </c>
      <c r="R420" s="47">
        <f t="shared" ca="1" si="58"/>
        <v>9.5721727752961921E-2</v>
      </c>
      <c r="S420" s="97">
        <f t="shared" ca="1" si="63"/>
        <v>-3.1862962808146836E-2</v>
      </c>
      <c r="V420">
        <v>403</v>
      </c>
      <c r="W420" s="46">
        <v>-5.2553973410443301E-2</v>
      </c>
    </row>
    <row r="421" spans="10:23">
      <c r="J421">
        <v>404</v>
      </c>
      <c r="K421" s="93">
        <f t="shared" ca="1" si="59"/>
        <v>-1.0729943663633621</v>
      </c>
      <c r="L421" s="93">
        <f t="shared" ca="1" si="59"/>
        <v>0.70674068801072243</v>
      </c>
      <c r="M421" s="93">
        <f t="shared" ca="1" si="60"/>
        <v>-1.0729943663633621</v>
      </c>
      <c r="N421" s="101">
        <f t="shared" ca="1" si="56"/>
        <v>0.32881268505563221</v>
      </c>
      <c r="O421" s="46">
        <f t="shared" ca="1" si="61"/>
        <v>-6.4888909669412964E-2</v>
      </c>
      <c r="P421" s="46">
        <f t="shared" ca="1" si="62"/>
        <v>0.1276972010053945</v>
      </c>
      <c r="Q421" s="47">
        <f t="shared" ca="1" si="57"/>
        <v>-0.45006113101902789</v>
      </c>
      <c r="R421" s="47">
        <f t="shared" ca="1" si="58"/>
        <v>0.20258931173709394</v>
      </c>
      <c r="S421" s="97">
        <f t="shared" ca="1" si="63"/>
        <v>6.8850201033840486E-2</v>
      </c>
      <c r="V421">
        <v>404</v>
      </c>
      <c r="W421" s="46">
        <v>6.9813472058247505E-2</v>
      </c>
    </row>
    <row r="422" spans="10:23">
      <c r="J422">
        <v>405</v>
      </c>
      <c r="K422" s="93">
        <f t="shared" ca="1" si="59"/>
        <v>-1.8805511036533418</v>
      </c>
      <c r="L422" s="93">
        <f t="shared" ca="1" si="59"/>
        <v>-0.4557016964084839</v>
      </c>
      <c r="M422" s="93">
        <f t="shared" ca="1" si="60"/>
        <v>-1.8805511036533418</v>
      </c>
      <c r="N422" s="101">
        <f t="shared" ca="1" si="56"/>
        <v>-1.0301005557224099</v>
      </c>
      <c r="O422" s="46">
        <f t="shared" ca="1" si="61"/>
        <v>-0.35477712541284445</v>
      </c>
      <c r="P422" s="46">
        <f t="shared" ca="1" si="62"/>
        <v>-1.7246906866321243E-2</v>
      </c>
      <c r="Q422" s="47">
        <f t="shared" ca="1" si="57"/>
        <v>-1.0298375625058909</v>
      </c>
      <c r="R422" s="47">
        <f t="shared" ca="1" si="58"/>
        <v>-1.7136753438893537E-2</v>
      </c>
      <c r="S422" s="97">
        <f t="shared" ca="1" si="63"/>
        <v>-0.18595693942586899</v>
      </c>
      <c r="V422">
        <v>405</v>
      </c>
      <c r="W422" s="46">
        <v>0.15221155535924599</v>
      </c>
    </row>
    <row r="423" spans="10:23">
      <c r="J423">
        <v>406</v>
      </c>
      <c r="K423" s="93">
        <f t="shared" ca="1" si="59"/>
        <v>-1.2281938108099208</v>
      </c>
      <c r="L423" s="93">
        <f t="shared" ca="1" si="59"/>
        <v>-0.66328551419484749</v>
      </c>
      <c r="M423" s="93">
        <f t="shared" ca="1" si="60"/>
        <v>-1.2281938108099208</v>
      </c>
      <c r="N423" s="101">
        <f t="shared" ca="1" si="56"/>
        <v>-1.0194430296443266</v>
      </c>
      <c r="O423" s="46">
        <f t="shared" ca="1" si="61"/>
        <v>-0.12060077232560856</v>
      </c>
      <c r="P423" s="46">
        <f t="shared" ca="1" si="62"/>
        <v>9.9841269677296701E-2</v>
      </c>
      <c r="Q423" s="47">
        <f t="shared" ca="1" si="57"/>
        <v>-0.56148485633141909</v>
      </c>
      <c r="R423" s="47">
        <f t="shared" ca="1" si="58"/>
        <v>-1.5413511513377415E-2</v>
      </c>
      <c r="S423" s="97">
        <f t="shared" ca="1" si="63"/>
        <v>-6.8007141919492989E-2</v>
      </c>
      <c r="V423">
        <v>406</v>
      </c>
      <c r="W423" s="46">
        <v>0.50386178224090095</v>
      </c>
    </row>
    <row r="424" spans="10:23">
      <c r="J424">
        <v>407</v>
      </c>
      <c r="K424" s="93">
        <f t="shared" ca="1" si="59"/>
        <v>0.2303107326431334</v>
      </c>
      <c r="L424" s="93">
        <f t="shared" ca="1" si="59"/>
        <v>0.29523229711437643</v>
      </c>
      <c r="M424" s="93">
        <f t="shared" ca="1" si="60"/>
        <v>0.2303107326431334</v>
      </c>
      <c r="N424" s="101">
        <f t="shared" ca="1" si="56"/>
        <v>0.35314875718668265</v>
      </c>
      <c r="O424" s="46">
        <f t="shared" ca="1" si="61"/>
        <v>0.40295783381536499</v>
      </c>
      <c r="P424" s="46">
        <f t="shared" ca="1" si="62"/>
        <v>0.36162057274778348</v>
      </c>
      <c r="Q424" s="47">
        <f t="shared" ca="1" si="57"/>
        <v>0.48563235595052795</v>
      </c>
      <c r="R424" s="47">
        <f t="shared" ca="1" si="58"/>
        <v>0.20652427182927258</v>
      </c>
      <c r="S424" s="97">
        <f t="shared" ca="1" si="63"/>
        <v>0.30474105282231878</v>
      </c>
      <c r="V424">
        <v>407</v>
      </c>
      <c r="W424" s="46">
        <v>-0.31701396449758201</v>
      </c>
    </row>
    <row r="425" spans="10:23">
      <c r="J425">
        <v>408</v>
      </c>
      <c r="K425" s="93">
        <f t="shared" ca="1" si="59"/>
        <v>0.49496906191989726</v>
      </c>
      <c r="L425" s="93">
        <f t="shared" ca="1" si="59"/>
        <v>0.68625866703852745</v>
      </c>
      <c r="M425" s="93">
        <f t="shared" ca="1" si="60"/>
        <v>0.49496906191989726</v>
      </c>
      <c r="N425" s="101">
        <f t="shared" ca="1" si="56"/>
        <v>0.80804157060227511</v>
      </c>
      <c r="O425" s="46">
        <f t="shared" ca="1" si="61"/>
        <v>0.49796209458488327</v>
      </c>
      <c r="P425" s="46">
        <f t="shared" ca="1" si="62"/>
        <v>0.40912270313254262</v>
      </c>
      <c r="Q425" s="47">
        <f t="shared" ca="1" si="57"/>
        <v>0.67564087748956458</v>
      </c>
      <c r="R425" s="47">
        <f t="shared" ca="1" si="58"/>
        <v>0.28007702337315743</v>
      </c>
      <c r="S425" s="97">
        <f t="shared" ca="1" si="63"/>
        <v>0.38901955897902035</v>
      </c>
      <c r="V425">
        <v>408</v>
      </c>
      <c r="W425" s="46">
        <v>0.61226515343624599</v>
      </c>
    </row>
    <row r="426" spans="10:23">
      <c r="J426">
        <v>409</v>
      </c>
      <c r="K426" s="93">
        <f t="shared" ca="1" si="59"/>
        <v>0.80352404692306556</v>
      </c>
      <c r="L426" s="93">
        <f t="shared" ca="1" si="59"/>
        <v>0.15835087921774937</v>
      </c>
      <c r="M426" s="93">
        <f t="shared" ca="1" si="60"/>
        <v>0.80352404692306556</v>
      </c>
      <c r="N426" s="101">
        <f t="shared" ca="1" si="56"/>
        <v>0.40566847929521799</v>
      </c>
      <c r="O426" s="46">
        <f t="shared" ca="1" si="61"/>
        <v>0.60872391469114173</v>
      </c>
      <c r="P426" s="46">
        <f t="shared" ca="1" si="62"/>
        <v>0.46450361318567185</v>
      </c>
      <c r="Q426" s="47">
        <f t="shared" ca="1" si="57"/>
        <v>0.8971645177020815</v>
      </c>
      <c r="R426" s="47">
        <f t="shared" ca="1" si="58"/>
        <v>0.21501631645490121</v>
      </c>
      <c r="S426" s="97">
        <f t="shared" ca="1" si="63"/>
        <v>0.41187011557302144</v>
      </c>
      <c r="V426">
        <v>409</v>
      </c>
      <c r="W426" s="46">
        <v>0.54657441700404696</v>
      </c>
    </row>
    <row r="427" spans="10:23">
      <c r="J427">
        <v>410</v>
      </c>
      <c r="K427" s="93">
        <f t="shared" ca="1" si="59"/>
        <v>-0.40661182312374877</v>
      </c>
      <c r="L427" s="93">
        <f t="shared" ca="1" si="59"/>
        <v>-0.1018122594174912</v>
      </c>
      <c r="M427" s="93">
        <f t="shared" ca="1" si="60"/>
        <v>-0.40661182312374877</v>
      </c>
      <c r="N427" s="101">
        <f t="shared" ca="1" si="56"/>
        <v>-0.22583817303322268</v>
      </c>
      <c r="O427" s="46">
        <f t="shared" ca="1" si="61"/>
        <v>0.17432208014978937</v>
      </c>
      <c r="P427" s="46">
        <f t="shared" ca="1" si="62"/>
        <v>0.24730269591499565</v>
      </c>
      <c r="Q427" s="47">
        <f t="shared" ca="1" si="57"/>
        <v>2.8360848619376766E-2</v>
      </c>
      <c r="R427" s="47">
        <f t="shared" ca="1" si="58"/>
        <v>0.11290643358324501</v>
      </c>
      <c r="S427" s="97">
        <f t="shared" ca="1" si="63"/>
        <v>0.14361425686651719</v>
      </c>
      <c r="V427">
        <v>410</v>
      </c>
      <c r="W427" s="46">
        <v>9.7877537523153896E-2</v>
      </c>
    </row>
    <row r="428" spans="10:23">
      <c r="J428">
        <v>411</v>
      </c>
      <c r="K428" s="93">
        <f t="shared" ca="1" si="59"/>
        <v>0.74621134278263745</v>
      </c>
      <c r="L428" s="93">
        <f t="shared" ca="1" si="59"/>
        <v>1.6965590898352336</v>
      </c>
      <c r="M428" s="93">
        <f t="shared" ca="1" si="60"/>
        <v>0.74621134278263745</v>
      </c>
      <c r="N428" s="101">
        <f t="shared" ca="1" si="56"/>
        <v>1.845791098057743</v>
      </c>
      <c r="O428" s="46">
        <f t="shared" ca="1" si="61"/>
        <v>0.58815040353642767</v>
      </c>
      <c r="P428" s="46">
        <f t="shared" ca="1" si="62"/>
        <v>0.45421685760831482</v>
      </c>
      <c r="Q428" s="47">
        <f t="shared" ca="1" si="57"/>
        <v>0.85601749539265337</v>
      </c>
      <c r="R428" s="47">
        <f t="shared" ca="1" si="58"/>
        <v>0.44787332814348829</v>
      </c>
      <c r="S428" s="97">
        <f t="shared" ca="1" si="63"/>
        <v>0.51801186583995795</v>
      </c>
      <c r="V428">
        <v>411</v>
      </c>
      <c r="W428" s="46">
        <v>1.2009005745002701</v>
      </c>
    </row>
    <row r="429" spans="10:23">
      <c r="J429">
        <v>412</v>
      </c>
      <c r="K429" s="93">
        <f t="shared" ca="1" si="59"/>
        <v>-0.18232155532962124</v>
      </c>
      <c r="L429" s="93">
        <f t="shared" ca="1" si="59"/>
        <v>-0.6361131105158585</v>
      </c>
      <c r="M429" s="93">
        <f t="shared" ca="1" si="60"/>
        <v>-0.18232155532962124</v>
      </c>
      <c r="N429" s="101">
        <f t="shared" ca="1" si="56"/>
        <v>-0.66107049058990019</v>
      </c>
      <c r="O429" s="46">
        <f t="shared" ca="1" si="61"/>
        <v>0.25483543919580376</v>
      </c>
      <c r="P429" s="46">
        <f t="shared" ca="1" si="62"/>
        <v>0.28755937543800286</v>
      </c>
      <c r="Q429" s="47">
        <f t="shared" ca="1" si="57"/>
        <v>0.18938756671140561</v>
      </c>
      <c r="R429" s="47">
        <f t="shared" ca="1" si="58"/>
        <v>4.2532636563355194E-2</v>
      </c>
      <c r="S429" s="97">
        <f t="shared" ca="1" si="63"/>
        <v>0.14868403787957948</v>
      </c>
      <c r="V429">
        <v>412</v>
      </c>
      <c r="W429" s="46">
        <v>0.22044179242930301</v>
      </c>
    </row>
    <row r="430" spans="10:23">
      <c r="J430">
        <v>413</v>
      </c>
      <c r="K430" s="93">
        <f t="shared" ca="1" si="59"/>
        <v>-0.1251013320555642</v>
      </c>
      <c r="L430" s="93">
        <f t="shared" ca="1" si="59"/>
        <v>-0.25665902895935266</v>
      </c>
      <c r="M430" s="93">
        <f t="shared" ca="1" si="60"/>
        <v>-0.1251013320555642</v>
      </c>
      <c r="N430" s="101">
        <f t="shared" ca="1" si="56"/>
        <v>-0.28311914052105247</v>
      </c>
      <c r="O430" s="46">
        <f t="shared" ca="1" si="61"/>
        <v>0.2753757525427295</v>
      </c>
      <c r="P430" s="46">
        <f t="shared" ca="1" si="62"/>
        <v>0.29782953211146573</v>
      </c>
      <c r="Q430" s="47">
        <f t="shared" ca="1" si="57"/>
        <v>0.23046819340525709</v>
      </c>
      <c r="R430" s="47">
        <f t="shared" ca="1" si="58"/>
        <v>0.10364453133820664</v>
      </c>
      <c r="S430" s="97">
        <f t="shared" ca="1" si="63"/>
        <v>0.18951014194046806</v>
      </c>
      <c r="V430">
        <v>413</v>
      </c>
      <c r="W430" s="46">
        <v>0.56209342186390099</v>
      </c>
    </row>
    <row r="431" spans="10:23">
      <c r="J431">
        <v>414</v>
      </c>
      <c r="K431" s="93">
        <f t="shared" ca="1" si="59"/>
        <v>-1.7513121673598391</v>
      </c>
      <c r="L431" s="93">
        <f t="shared" ca="1" si="59"/>
        <v>-0.83568069863716177</v>
      </c>
      <c r="M431" s="93">
        <f t="shared" ca="1" si="60"/>
        <v>-1.7513121673598391</v>
      </c>
      <c r="N431" s="101">
        <f t="shared" ca="1" si="56"/>
        <v>-1.3492513785591891</v>
      </c>
      <c r="O431" s="46">
        <f t="shared" ca="1" si="61"/>
        <v>-0.308384292665974</v>
      </c>
      <c r="P431" s="46">
        <f t="shared" ca="1" si="62"/>
        <v>5.9495095071139814E-3</v>
      </c>
      <c r="Q431" s="47">
        <f t="shared" ca="1" si="57"/>
        <v>-0.93705189701214997</v>
      </c>
      <c r="R431" s="47">
        <f t="shared" ca="1" si="58"/>
        <v>-6.8741044570425874E-2</v>
      </c>
      <c r="S431" s="97">
        <f t="shared" ca="1" si="63"/>
        <v>-0.18856266861819992</v>
      </c>
      <c r="V431">
        <v>414</v>
      </c>
      <c r="W431" s="46">
        <v>0.38149743000981001</v>
      </c>
    </row>
    <row r="432" spans="10:23">
      <c r="J432">
        <v>415</v>
      </c>
      <c r="K432" s="93">
        <f t="shared" ca="1" si="59"/>
        <v>-0.70778788158055517</v>
      </c>
      <c r="L432" s="93">
        <f t="shared" ca="1" si="59"/>
        <v>-0.86985355724151048</v>
      </c>
      <c r="M432" s="93">
        <f t="shared" ca="1" si="60"/>
        <v>-0.70778788158055517</v>
      </c>
      <c r="N432" s="101">
        <f t="shared" ca="1" si="56"/>
        <v>-1.0497859583886211</v>
      </c>
      <c r="O432" s="46">
        <f t="shared" ca="1" si="61"/>
        <v>6.6209069411161281E-2</v>
      </c>
      <c r="P432" s="46">
        <f t="shared" ca="1" si="62"/>
        <v>0.19324619054568162</v>
      </c>
      <c r="Q432" s="47">
        <f t="shared" ca="1" si="57"/>
        <v>-0.1878651728578794</v>
      </c>
      <c r="R432" s="47">
        <f t="shared" ca="1" si="58"/>
        <v>-2.0319735206570627E-2</v>
      </c>
      <c r="S432" s="97">
        <f t="shared" ca="1" si="63"/>
        <v>2.2944667102295327E-2</v>
      </c>
      <c r="V432">
        <v>415</v>
      </c>
      <c r="W432" s="46">
        <v>0.20390988878529501</v>
      </c>
    </row>
    <row r="433" spans="10:23">
      <c r="J433">
        <v>416</v>
      </c>
      <c r="K433" s="93">
        <f t="shared" ca="1" si="59"/>
        <v>-1.4789138958250683</v>
      </c>
      <c r="L433" s="93">
        <f t="shared" ca="1" si="59"/>
        <v>-0.73656871583594785</v>
      </c>
      <c r="M433" s="93">
        <f t="shared" ca="1" si="60"/>
        <v>-1.4789138958250683</v>
      </c>
      <c r="N433" s="101">
        <f t="shared" ca="1" si="56"/>
        <v>-1.1686562126904609</v>
      </c>
      <c r="O433" s="46">
        <f t="shared" ca="1" si="61"/>
        <v>-0.21060162890936596</v>
      </c>
      <c r="P433" s="46">
        <f t="shared" ca="1" si="62"/>
        <v>5.4840841385418004E-2</v>
      </c>
      <c r="Q433" s="47">
        <f t="shared" ca="1" si="57"/>
        <v>-0.74148656949893388</v>
      </c>
      <c r="R433" s="47">
        <f t="shared" ca="1" si="58"/>
        <v>-3.9540162574882937E-2</v>
      </c>
      <c r="S433" s="97">
        <f t="shared" ca="1" si="63"/>
        <v>-0.12507089574212443</v>
      </c>
      <c r="V433">
        <v>416</v>
      </c>
      <c r="W433" s="46">
        <v>-9.0097606304528594E-2</v>
      </c>
    </row>
    <row r="434" spans="10:23">
      <c r="J434">
        <v>417</v>
      </c>
      <c r="K434" s="93">
        <f t="shared" ca="1" si="59"/>
        <v>-0.6011281925363674</v>
      </c>
      <c r="L434" s="93">
        <f t="shared" ca="1" si="59"/>
        <v>1.2161711293804627</v>
      </c>
      <c r="M434" s="93">
        <f t="shared" ca="1" si="60"/>
        <v>-0.6011281925363674</v>
      </c>
      <c r="N434" s="101">
        <f t="shared" ca="1" si="56"/>
        <v>0.96185915101023589</v>
      </c>
      <c r="O434" s="46">
        <f t="shared" ca="1" si="61"/>
        <v>0.10449664169063841</v>
      </c>
      <c r="P434" s="46">
        <f t="shared" ca="1" si="62"/>
        <v>0.2123899766854202</v>
      </c>
      <c r="Q434" s="47">
        <f t="shared" ca="1" si="57"/>
        <v>-0.11129002829892515</v>
      </c>
      <c r="R434" s="47">
        <f t="shared" ca="1" si="58"/>
        <v>0.30494817090762516</v>
      </c>
      <c r="S434" s="97">
        <f t="shared" ca="1" si="63"/>
        <v>0.2047224062991318</v>
      </c>
      <c r="V434">
        <v>417</v>
      </c>
      <c r="W434" s="46">
        <v>0.19746947882119301</v>
      </c>
    </row>
    <row r="435" spans="10:23">
      <c r="J435">
        <v>418</v>
      </c>
      <c r="K435" s="93">
        <f t="shared" ca="1" si="59"/>
        <v>0.41259383567626151</v>
      </c>
      <c r="L435" s="93">
        <f t="shared" ca="1" si="59"/>
        <v>-0.89122106664108058</v>
      </c>
      <c r="M435" s="93">
        <f t="shared" ca="1" si="60"/>
        <v>0.41259383567626151</v>
      </c>
      <c r="N435" s="101">
        <f t="shared" ca="1" si="56"/>
        <v>-0.71373761451790141</v>
      </c>
      <c r="O435" s="46">
        <f t="shared" ca="1" si="61"/>
        <v>0.46839190309918677</v>
      </c>
      <c r="P435" s="46">
        <f t="shared" ca="1" si="62"/>
        <v>0.39433760738969437</v>
      </c>
      <c r="Q435" s="47">
        <f t="shared" ca="1" si="57"/>
        <v>0.61650049451817157</v>
      </c>
      <c r="R435" s="47">
        <f t="shared" ca="1" si="58"/>
        <v>3.4016758170552067E-2</v>
      </c>
      <c r="S435" s="97">
        <f t="shared" ca="1" si="63"/>
        <v>0.25120433063486941</v>
      </c>
      <c r="V435">
        <v>418</v>
      </c>
      <c r="W435" s="46">
        <v>0.57622935429703603</v>
      </c>
    </row>
    <row r="436" spans="10:23">
      <c r="J436">
        <v>419</v>
      </c>
      <c r="K436" s="93">
        <f t="shared" ca="1" si="59"/>
        <v>-2.5568603076940592E-3</v>
      </c>
      <c r="L436" s="93">
        <f t="shared" ca="1" si="59"/>
        <v>1.2136836260644683E-2</v>
      </c>
      <c r="M436" s="93">
        <f t="shared" ca="1" si="60"/>
        <v>-2.5568603076940592E-3</v>
      </c>
      <c r="N436" s="101">
        <f t="shared" ca="1" si="56"/>
        <v>1.0693591478960042E-2</v>
      </c>
      <c r="O436" s="46">
        <f t="shared" ca="1" si="61"/>
        <v>0.31936547688510142</v>
      </c>
      <c r="P436" s="46">
        <f t="shared" ca="1" si="62"/>
        <v>0.31982439428265169</v>
      </c>
      <c r="Q436" s="47">
        <f t="shared" ca="1" si="57"/>
        <v>0.31844764209000082</v>
      </c>
      <c r="R436" s="47">
        <f t="shared" ca="1" si="58"/>
        <v>0.15115184347831576</v>
      </c>
      <c r="S436" s="97">
        <f t="shared" ca="1" si="63"/>
        <v>0.2352586601817086</v>
      </c>
      <c r="V436">
        <v>419</v>
      </c>
      <c r="W436" s="46">
        <v>-0.14301093987394001</v>
      </c>
    </row>
    <row r="437" spans="10:23">
      <c r="J437">
        <v>420</v>
      </c>
      <c r="K437" s="93">
        <f t="shared" ca="1" si="59"/>
        <v>-0.58233756493265709</v>
      </c>
      <c r="L437" s="93">
        <f t="shared" ca="1" si="59"/>
        <v>-0.31583605856852021</v>
      </c>
      <c r="M437" s="93">
        <f t="shared" ca="1" si="60"/>
        <v>-0.58233756493265709</v>
      </c>
      <c r="N437" s="101">
        <f t="shared" ca="1" si="56"/>
        <v>-0.484635266939062</v>
      </c>
      <c r="O437" s="46">
        <f t="shared" ca="1" si="61"/>
        <v>0.11124190336354409</v>
      </c>
      <c r="P437" s="46">
        <f t="shared" ca="1" si="62"/>
        <v>0.21576260752187304</v>
      </c>
      <c r="Q437" s="47">
        <f t="shared" ca="1" si="57"/>
        <v>-9.7799504953113792E-2</v>
      </c>
      <c r="R437" s="47">
        <f t="shared" ca="1" si="58"/>
        <v>7.1060887144715201E-2</v>
      </c>
      <c r="S437" s="97">
        <f t="shared" ca="1" si="63"/>
        <v>9.1151395254129644E-2</v>
      </c>
      <c r="V437">
        <v>420</v>
      </c>
      <c r="W437" s="46">
        <v>0.381961464076923</v>
      </c>
    </row>
    <row r="438" spans="10:23">
      <c r="J438">
        <v>421</v>
      </c>
      <c r="K438" s="93">
        <f t="shared" ca="1" si="59"/>
        <v>0.61361695445436881</v>
      </c>
      <c r="L438" s="93">
        <f t="shared" ca="1" si="59"/>
        <v>-1.1823139568229315</v>
      </c>
      <c r="M438" s="93">
        <f t="shared" ca="1" si="60"/>
        <v>0.61361695445436881</v>
      </c>
      <c r="N438" s="101">
        <f t="shared" ca="1" si="56"/>
        <v>-0.92578802845098052</v>
      </c>
      <c r="O438" s="46">
        <f t="shared" ca="1" si="61"/>
        <v>0.54055306594369923</v>
      </c>
      <c r="P438" s="46">
        <f t="shared" ca="1" si="62"/>
        <v>0.4304181888119506</v>
      </c>
      <c r="Q438" s="47">
        <f t="shared" ca="1" si="57"/>
        <v>0.76082282020719649</v>
      </c>
      <c r="R438" s="47">
        <f t="shared" ca="1" si="58"/>
        <v>-2.7020119837584122E-4</v>
      </c>
      <c r="S438" s="97">
        <f t="shared" ca="1" si="63"/>
        <v>0.27014143237266169</v>
      </c>
      <c r="V438">
        <v>421</v>
      </c>
      <c r="W438" s="46">
        <v>0.21995679110968</v>
      </c>
    </row>
    <row r="439" spans="10:23">
      <c r="J439">
        <v>422</v>
      </c>
      <c r="K439" s="93">
        <f t="shared" ca="1" si="59"/>
        <v>-1.2861761152098248</v>
      </c>
      <c r="L439" s="93">
        <f t="shared" ca="1" si="59"/>
        <v>1.5183158980256808</v>
      </c>
      <c r="M439" s="93">
        <f t="shared" ca="1" si="60"/>
        <v>-1.2861761152098248</v>
      </c>
      <c r="N439" s="101">
        <f t="shared" ca="1" si="56"/>
        <v>1.0304569190448476</v>
      </c>
      <c r="O439" s="46">
        <f t="shared" ca="1" si="61"/>
        <v>-0.14141464953204075</v>
      </c>
      <c r="P439" s="46">
        <f t="shared" ca="1" si="62"/>
        <v>8.9434331074080609E-2</v>
      </c>
      <c r="Q439" s="47">
        <f t="shared" ca="1" si="57"/>
        <v>-0.60311261074428346</v>
      </c>
      <c r="R439" s="47">
        <f t="shared" ca="1" si="58"/>
        <v>0.31603991480841348</v>
      </c>
      <c r="S439" s="97">
        <f t="shared" ca="1" si="63"/>
        <v>8.7312632638186366E-2</v>
      </c>
      <c r="V439">
        <v>422</v>
      </c>
      <c r="W439" s="46">
        <v>-4.4784790889502997E-2</v>
      </c>
    </row>
    <row r="440" spans="10:23">
      <c r="J440">
        <v>423</v>
      </c>
      <c r="K440" s="93">
        <f t="shared" ca="1" si="59"/>
        <v>9.7444939017566082E-2</v>
      </c>
      <c r="L440" s="93">
        <f t="shared" ca="1" si="59"/>
        <v>1.4546240375070003</v>
      </c>
      <c r="M440" s="93">
        <f t="shared" ca="1" si="60"/>
        <v>9.7444939017566082E-2</v>
      </c>
      <c r="N440" s="101">
        <f t="shared" ca="1" si="56"/>
        <v>1.410094271736803</v>
      </c>
      <c r="O440" s="46">
        <f t="shared" ca="1" si="61"/>
        <v>0.35526307000631735</v>
      </c>
      <c r="P440" s="46">
        <f t="shared" ca="1" si="62"/>
        <v>0.33777319084325963</v>
      </c>
      <c r="Q440" s="47">
        <f t="shared" ca="1" si="57"/>
        <v>0.39024282833243268</v>
      </c>
      <c r="R440" s="47">
        <f t="shared" ca="1" si="58"/>
        <v>0.37742442354502143</v>
      </c>
      <c r="S440" s="97">
        <f t="shared" ca="1" si="63"/>
        <v>0.36634374677566939</v>
      </c>
      <c r="V440">
        <v>423</v>
      </c>
      <c r="W440" s="46">
        <v>0.12470605598515599</v>
      </c>
    </row>
    <row r="441" spans="10:23">
      <c r="J441">
        <v>424</v>
      </c>
      <c r="K441" s="93">
        <f t="shared" ca="1" si="59"/>
        <v>-0.23964691014288383</v>
      </c>
      <c r="L441" s="93">
        <f t="shared" ca="1" si="59"/>
        <v>-0.46232232383301219</v>
      </c>
      <c r="M441" s="93">
        <f t="shared" ca="1" si="60"/>
        <v>-0.23964691014288383</v>
      </c>
      <c r="N441" s="101">
        <f t="shared" ca="1" si="56"/>
        <v>-0.51453311632075804</v>
      </c>
      <c r="O441" s="46">
        <f t="shared" ca="1" si="61"/>
        <v>0.23425738683573957</v>
      </c>
      <c r="P441" s="46">
        <f t="shared" ca="1" si="62"/>
        <v>0.27727034925797078</v>
      </c>
      <c r="Q441" s="47">
        <f t="shared" ca="1" si="57"/>
        <v>0.14823146199127718</v>
      </c>
      <c r="R441" s="47">
        <f t="shared" ca="1" si="58"/>
        <v>6.6226629441770796E-2</v>
      </c>
      <c r="S441" s="97">
        <f t="shared" ca="1" si="63"/>
        <v>0.15024200813875518</v>
      </c>
      <c r="V441">
        <v>424</v>
      </c>
      <c r="W441" s="46">
        <v>0.30722765228479099</v>
      </c>
    </row>
    <row r="442" spans="10:23">
      <c r="J442">
        <v>425</v>
      </c>
      <c r="K442" s="93">
        <f t="shared" ca="1" si="59"/>
        <v>-0.91319595834573641</v>
      </c>
      <c r="L442" s="93">
        <f t="shared" ca="1" si="59"/>
        <v>1.1614071952469276</v>
      </c>
      <c r="M442" s="93">
        <f t="shared" ca="1" si="60"/>
        <v>-0.91319595834573641</v>
      </c>
      <c r="N442" s="101">
        <f t="shared" ca="1" si="56"/>
        <v>0.81069383540233364</v>
      </c>
      <c r="O442" s="46">
        <f t="shared" ca="1" si="61"/>
        <v>-7.5261594875191684E-3</v>
      </c>
      <c r="P442" s="46">
        <f t="shared" ca="1" si="62"/>
        <v>0.1563785760963414</v>
      </c>
      <c r="Q442" s="47">
        <f t="shared" ca="1" si="57"/>
        <v>-0.3353356306552403</v>
      </c>
      <c r="R442" s="47">
        <f t="shared" ca="1" si="58"/>
        <v>0.28050587467199972</v>
      </c>
      <c r="S442" s="97">
        <f t="shared" ca="1" si="63"/>
        <v>0.13648985759224028</v>
      </c>
      <c r="V442">
        <v>425</v>
      </c>
      <c r="W442" s="46">
        <v>-0.33026489059321001</v>
      </c>
    </row>
    <row r="443" spans="10:23">
      <c r="J443">
        <v>426</v>
      </c>
      <c r="K443" s="93">
        <f t="shared" ca="1" si="59"/>
        <v>1.3139931925811639</v>
      </c>
      <c r="L443" s="93">
        <f t="shared" ca="1" si="59"/>
        <v>1.1592971753732864</v>
      </c>
      <c r="M443" s="93">
        <f t="shared" ca="1" si="60"/>
        <v>1.3139931925811639</v>
      </c>
      <c r="N443" s="101">
        <f t="shared" ca="1" si="56"/>
        <v>1.5169894749440624</v>
      </c>
      <c r="O443" s="46">
        <f t="shared" ca="1" si="61"/>
        <v>0.79196675447412934</v>
      </c>
      <c r="P443" s="46">
        <f t="shared" ca="1" si="62"/>
        <v>0.55612503307716565</v>
      </c>
      <c r="Q443" s="47">
        <f t="shared" ca="1" si="57"/>
        <v>1.2636501972680567</v>
      </c>
      <c r="R443" s="47">
        <f t="shared" ca="1" si="58"/>
        <v>0.39470857508766954</v>
      </c>
      <c r="S443" s="97">
        <f t="shared" ca="1" si="63"/>
        <v>0.59333766478089944</v>
      </c>
      <c r="V443">
        <v>426</v>
      </c>
      <c r="W443" s="46">
        <v>0.27849786208844501</v>
      </c>
    </row>
    <row r="444" spans="10:23">
      <c r="J444">
        <v>427</v>
      </c>
      <c r="K444" s="93">
        <f t="shared" ca="1" si="59"/>
        <v>0.700487776207113</v>
      </c>
      <c r="L444" s="93">
        <f t="shared" ca="1" si="59"/>
        <v>0.47709085289492781</v>
      </c>
      <c r="M444" s="93">
        <f t="shared" ca="1" si="60"/>
        <v>0.700487776207113</v>
      </c>
      <c r="N444" s="101">
        <f t="shared" ca="1" si="56"/>
        <v>0.67509264417600923</v>
      </c>
      <c r="O444" s="46">
        <f t="shared" ca="1" si="61"/>
        <v>0.57173703897645223</v>
      </c>
      <c r="P444" s="46">
        <f t="shared" ca="1" si="62"/>
        <v>0.4460101753283271</v>
      </c>
      <c r="Q444" s="47">
        <f t="shared" ca="1" si="57"/>
        <v>0.82319076627270249</v>
      </c>
      <c r="R444" s="47">
        <f t="shared" ca="1" si="58"/>
        <v>0.25858018045749803</v>
      </c>
      <c r="S444" s="97">
        <f t="shared" ca="1" si="63"/>
        <v>0.41515860971697516</v>
      </c>
      <c r="V444">
        <v>427</v>
      </c>
      <c r="W444" s="46">
        <v>-0.33341312755379798</v>
      </c>
    </row>
    <row r="445" spans="10:23">
      <c r="J445">
        <v>428</v>
      </c>
      <c r="K445" s="93">
        <f t="shared" ca="1" si="59"/>
        <v>0.21695251240912497</v>
      </c>
      <c r="L445" s="93">
        <f t="shared" ca="1" si="59"/>
        <v>-0.26468961216725123</v>
      </c>
      <c r="M445" s="93">
        <f t="shared" ca="1" si="60"/>
        <v>0.21695251240912497</v>
      </c>
      <c r="N445" s="101">
        <f t="shared" ca="1" si="56"/>
        <v>-0.18195200540589723</v>
      </c>
      <c r="O445" s="46">
        <f t="shared" ca="1" si="61"/>
        <v>0.39816264054864836</v>
      </c>
      <c r="P445" s="46">
        <f t="shared" ca="1" si="62"/>
        <v>0.35922297611442516</v>
      </c>
      <c r="Q445" s="47">
        <f t="shared" ca="1" si="57"/>
        <v>0.47604196941709481</v>
      </c>
      <c r="R445" s="47">
        <f t="shared" ca="1" si="58"/>
        <v>0.12000249728992064</v>
      </c>
      <c r="S445" s="97">
        <f t="shared" ca="1" si="63"/>
        <v>0.25908256891928449</v>
      </c>
      <c r="V445">
        <v>428</v>
      </c>
      <c r="W445" s="46">
        <v>0.21910129612984999</v>
      </c>
    </row>
    <row r="446" spans="10:23">
      <c r="J446">
        <v>429</v>
      </c>
      <c r="K446" s="93">
        <f t="shared" ca="1" si="59"/>
        <v>0.71007617839628745</v>
      </c>
      <c r="L446" s="93">
        <f t="shared" ca="1" si="59"/>
        <v>-0.6249739103742602</v>
      </c>
      <c r="M446" s="93">
        <f t="shared" ca="1" si="60"/>
        <v>0.71007617839628745</v>
      </c>
      <c r="N446" s="101">
        <f t="shared" ca="1" si="56"/>
        <v>-0.36670710316903476</v>
      </c>
      <c r="O446" s="46">
        <f t="shared" ca="1" si="61"/>
        <v>0.57517898264938583</v>
      </c>
      <c r="P446" s="46">
        <f t="shared" ca="1" si="62"/>
        <v>0.4477311471647939</v>
      </c>
      <c r="Q446" s="47">
        <f t="shared" ca="1" si="57"/>
        <v>0.8300746536185698</v>
      </c>
      <c r="R446" s="47">
        <f t="shared" ca="1" si="58"/>
        <v>9.0128985549424057E-2</v>
      </c>
      <c r="S446" s="97">
        <f t="shared" ca="1" si="63"/>
        <v>0.33265398409940494</v>
      </c>
      <c r="V446">
        <v>429</v>
      </c>
      <c r="W446" s="46">
        <v>1.1157010087392101</v>
      </c>
    </row>
    <row r="447" spans="10:23">
      <c r="J447">
        <v>430</v>
      </c>
      <c r="K447" s="93">
        <f t="shared" ca="1" si="59"/>
        <v>1.9956884576514375</v>
      </c>
      <c r="L447" s="93">
        <f t="shared" ca="1" si="59"/>
        <v>-1.5125889504652128</v>
      </c>
      <c r="M447" s="93">
        <f t="shared" ca="1" si="60"/>
        <v>1.9956884576514375</v>
      </c>
      <c r="N447" s="101">
        <f t="shared" ca="1" si="56"/>
        <v>-0.79938645451619428</v>
      </c>
      <c r="O447" s="46">
        <f t="shared" ca="1" si="61"/>
        <v>1.0366745439665808</v>
      </c>
      <c r="P447" s="46">
        <f t="shared" ca="1" si="62"/>
        <v>0.67847892782339136</v>
      </c>
      <c r="Q447" s="47">
        <f t="shared" ca="1" si="57"/>
        <v>1.7530657762529596</v>
      </c>
      <c r="R447" s="47">
        <f t="shared" ca="1" si="58"/>
        <v>2.0167983992049165E-2</v>
      </c>
      <c r="S447" s="97">
        <f t="shared" ca="1" si="63"/>
        <v>0.52842126397931499</v>
      </c>
      <c r="V447">
        <v>430</v>
      </c>
      <c r="W447" s="46">
        <v>0.15666913034938701</v>
      </c>
    </row>
    <row r="448" spans="10:23">
      <c r="J448">
        <v>431</v>
      </c>
      <c r="K448" s="93">
        <f t="shared" ca="1" si="59"/>
        <v>0.47544886031629252</v>
      </c>
      <c r="L448" s="93">
        <f t="shared" ca="1" si="59"/>
        <v>1.0800628729151278</v>
      </c>
      <c r="M448" s="93">
        <f t="shared" ca="1" si="60"/>
        <v>0.47544886031629252</v>
      </c>
      <c r="N448" s="101">
        <f t="shared" ca="1" si="56"/>
        <v>1.1751928556106772</v>
      </c>
      <c r="O448" s="46">
        <f t="shared" ca="1" si="61"/>
        <v>0.49095493811831653</v>
      </c>
      <c r="P448" s="46">
        <f t="shared" ca="1" si="62"/>
        <v>0.40561912489925922</v>
      </c>
      <c r="Q448" s="47">
        <f t="shared" ca="1" si="57"/>
        <v>0.6616265645564311</v>
      </c>
      <c r="R448" s="47">
        <f t="shared" ca="1" si="58"/>
        <v>0.33944262873955655</v>
      </c>
      <c r="S448" s="97">
        <f t="shared" ca="1" si="63"/>
        <v>0.41519878342893657</v>
      </c>
      <c r="V448">
        <v>431</v>
      </c>
      <c r="W448" s="46">
        <v>-6.6805158089071698E-2</v>
      </c>
    </row>
    <row r="449" spans="10:23">
      <c r="J449">
        <v>432</v>
      </c>
      <c r="K449" s="93">
        <f t="shared" ca="1" si="59"/>
        <v>0.77785615997746016</v>
      </c>
      <c r="L449" s="93">
        <f t="shared" ca="1" si="59"/>
        <v>-9.2655295552484737E-2</v>
      </c>
      <c r="M449" s="93">
        <f t="shared" ca="1" si="60"/>
        <v>0.77785615997746016</v>
      </c>
      <c r="N449" s="101">
        <f t="shared" ca="1" si="56"/>
        <v>0.15953078099324208</v>
      </c>
      <c r="O449" s="46">
        <f t="shared" ca="1" si="61"/>
        <v>0.59950992686220506</v>
      </c>
      <c r="P449" s="46">
        <f t="shared" ca="1" si="62"/>
        <v>0.45989661927120351</v>
      </c>
      <c r="Q449" s="47">
        <f t="shared" ca="1" si="57"/>
        <v>0.87873654204420826</v>
      </c>
      <c r="R449" s="47">
        <f t="shared" ca="1" si="58"/>
        <v>0.17521769920954822</v>
      </c>
      <c r="S449" s="97">
        <f t="shared" ca="1" si="63"/>
        <v>0.38736381303587664</v>
      </c>
      <c r="V449">
        <v>432</v>
      </c>
      <c r="W449" s="46">
        <v>0.15147951345646399</v>
      </c>
    </row>
    <row r="450" spans="10:23">
      <c r="J450">
        <v>433</v>
      </c>
      <c r="K450" s="93">
        <f t="shared" ca="1" si="59"/>
        <v>-1.426758999119033</v>
      </c>
      <c r="L450" s="93">
        <f t="shared" ca="1" si="59"/>
        <v>-1.4077499643266815</v>
      </c>
      <c r="M450" s="93">
        <f t="shared" ca="1" si="60"/>
        <v>-1.426758999119033</v>
      </c>
      <c r="N450" s="101">
        <f t="shared" ca="1" si="56"/>
        <v>-1.788405443432153</v>
      </c>
      <c r="O450" s="46">
        <f t="shared" ca="1" si="61"/>
        <v>-0.19187961316700142</v>
      </c>
      <c r="P450" s="46">
        <f t="shared" ca="1" si="62"/>
        <v>6.4201849256600274E-2</v>
      </c>
      <c r="Q450" s="47">
        <f t="shared" ca="1" si="57"/>
        <v>-0.7040425380142048</v>
      </c>
      <c r="R450" s="47">
        <f t="shared" ca="1" si="58"/>
        <v>-0.13974895867782655</v>
      </c>
      <c r="S450" s="97">
        <f t="shared" ca="1" si="63"/>
        <v>-0.16581428592241398</v>
      </c>
      <c r="V450">
        <v>433</v>
      </c>
      <c r="W450" s="46">
        <v>0.32364821551496398</v>
      </c>
    </row>
    <row r="451" spans="10:23">
      <c r="J451">
        <v>434</v>
      </c>
      <c r="K451" s="93">
        <f t="shared" ca="1" si="59"/>
        <v>1.4571731661039702</v>
      </c>
      <c r="L451" s="93">
        <f t="shared" ca="1" si="59"/>
        <v>0.6583454480736074</v>
      </c>
      <c r="M451" s="93">
        <f t="shared" ca="1" si="60"/>
        <v>1.4571731661039702</v>
      </c>
      <c r="N451" s="101">
        <f t="shared" ca="1" si="56"/>
        <v>1.0875800078257063</v>
      </c>
      <c r="O451" s="46">
        <f t="shared" ca="1" si="61"/>
        <v>0.84336399399689732</v>
      </c>
      <c r="P451" s="46">
        <f t="shared" ca="1" si="62"/>
        <v>0.58182365283854964</v>
      </c>
      <c r="Q451" s="47">
        <f t="shared" ca="1" si="57"/>
        <v>1.3664446763135927</v>
      </c>
      <c r="R451" s="47">
        <f t="shared" ca="1" si="58"/>
        <v>0.32527628925225244</v>
      </c>
      <c r="S451" s="97">
        <f t="shared" ca="1" si="63"/>
        <v>0.58432014162457491</v>
      </c>
      <c r="V451">
        <v>434</v>
      </c>
      <c r="W451" s="46">
        <v>-0.16882508807284799</v>
      </c>
    </row>
    <row r="452" spans="10:23">
      <c r="J452">
        <v>435</v>
      </c>
      <c r="K452" s="93">
        <f t="shared" ca="1" si="59"/>
        <v>-0.9411491040852813</v>
      </c>
      <c r="L452" s="93">
        <f t="shared" ca="1" si="59"/>
        <v>-1.7410394023270053</v>
      </c>
      <c r="M452" s="93">
        <f t="shared" ca="1" si="60"/>
        <v>-0.9411491040852813</v>
      </c>
      <c r="N452" s="101">
        <f t="shared" ca="1" si="56"/>
        <v>-1.9499567157902666</v>
      </c>
      <c r="O452" s="46">
        <f t="shared" ca="1" si="61"/>
        <v>-1.7560485459519604E-2</v>
      </c>
      <c r="P452" s="46">
        <f t="shared" ca="1" si="62"/>
        <v>0.15136141311034118</v>
      </c>
      <c r="Q452" s="47">
        <f t="shared" ca="1" si="57"/>
        <v>-0.35540428259924117</v>
      </c>
      <c r="R452" s="47">
        <f t="shared" ca="1" si="58"/>
        <v>-0.16587058611822064</v>
      </c>
      <c r="S452" s="97">
        <f t="shared" ca="1" si="63"/>
        <v>-9.1715535788870123E-2</v>
      </c>
      <c r="V452">
        <v>435</v>
      </c>
      <c r="W452" s="46">
        <v>0.54434957561659603</v>
      </c>
    </row>
    <row r="453" spans="10:23">
      <c r="J453">
        <v>436</v>
      </c>
      <c r="K453" s="93">
        <f t="shared" ca="1" si="59"/>
        <v>0.3911667854352785</v>
      </c>
      <c r="L453" s="93">
        <f t="shared" ca="1" si="59"/>
        <v>0.52356678471080198</v>
      </c>
      <c r="M453" s="93">
        <f t="shared" ca="1" si="60"/>
        <v>0.3911667854352785</v>
      </c>
      <c r="N453" s="101">
        <f t="shared" ca="1" si="56"/>
        <v>0.62078467953062999</v>
      </c>
      <c r="O453" s="46">
        <f t="shared" ca="1" si="61"/>
        <v>0.46070024618372596</v>
      </c>
      <c r="P453" s="46">
        <f t="shared" ca="1" si="62"/>
        <v>0.39049177893196396</v>
      </c>
      <c r="Q453" s="47">
        <f t="shared" ca="1" si="57"/>
        <v>0.60111718068724995</v>
      </c>
      <c r="R453" s="47">
        <f t="shared" ca="1" si="58"/>
        <v>0.24979899044391507</v>
      </c>
      <c r="S453" s="97">
        <f t="shared" ca="1" si="63"/>
        <v>0.35524961831382051</v>
      </c>
      <c r="V453">
        <v>436</v>
      </c>
      <c r="W453" s="46">
        <v>7.8706204952390502E-2</v>
      </c>
    </row>
    <row r="454" spans="10:23">
      <c r="J454">
        <v>437</v>
      </c>
      <c r="K454" s="93">
        <f t="shared" ca="1" si="59"/>
        <v>-3.0938922474093716E-2</v>
      </c>
      <c r="L454" s="93">
        <f t="shared" ca="1" si="59"/>
        <v>-0.14595954726808871</v>
      </c>
      <c r="M454" s="93">
        <f t="shared" ca="1" si="60"/>
        <v>-3.0938922474093716E-2</v>
      </c>
      <c r="N454" s="101">
        <f t="shared" ca="1" si="56"/>
        <v>-0.14822106433839813</v>
      </c>
      <c r="O454" s="46">
        <f t="shared" ca="1" si="61"/>
        <v>0.30917718300974195</v>
      </c>
      <c r="P454" s="46">
        <f t="shared" ca="1" si="62"/>
        <v>0.31473024734497196</v>
      </c>
      <c r="Q454" s="47">
        <f t="shared" ca="1" si="57"/>
        <v>0.29807105433928194</v>
      </c>
      <c r="R454" s="47">
        <f t="shared" ca="1" si="58"/>
        <v>0.12545653713075788</v>
      </c>
      <c r="S454" s="97">
        <f t="shared" ca="1" si="63"/>
        <v>0.21731686007024992</v>
      </c>
      <c r="V454">
        <v>437</v>
      </c>
      <c r="W454" s="46">
        <v>0.34784100787212602</v>
      </c>
    </row>
    <row r="455" spans="10:23">
      <c r="J455">
        <v>438</v>
      </c>
      <c r="K455" s="93">
        <f t="shared" ca="1" si="59"/>
        <v>0.47125178931865452</v>
      </c>
      <c r="L455" s="93">
        <f t="shared" ca="1" si="59"/>
        <v>0.2602278839140536</v>
      </c>
      <c r="M455" s="93">
        <f t="shared" ca="1" si="60"/>
        <v>0.47125178931865452</v>
      </c>
      <c r="N455" s="101">
        <f t="shared" ca="1" si="56"/>
        <v>0.39658632272227801</v>
      </c>
      <c r="O455" s="46">
        <f t="shared" ca="1" si="61"/>
        <v>0.48944831775757658</v>
      </c>
      <c r="P455" s="46">
        <f t="shared" ca="1" si="62"/>
        <v>0.40486581471888927</v>
      </c>
      <c r="Q455" s="47">
        <f t="shared" ca="1" si="57"/>
        <v>0.65861332383495119</v>
      </c>
      <c r="R455" s="47">
        <f t="shared" ca="1" si="58"/>
        <v>0.21354779994685558</v>
      </c>
      <c r="S455" s="97">
        <f t="shared" ca="1" si="63"/>
        <v>0.35149805885221608</v>
      </c>
      <c r="V455">
        <v>438</v>
      </c>
      <c r="W455" s="46">
        <v>1.9049316056877399</v>
      </c>
    </row>
    <row r="456" spans="10:23">
      <c r="J456">
        <v>439</v>
      </c>
      <c r="K456" s="93">
        <f t="shared" ca="1" si="59"/>
        <v>-1.0045308229775602</v>
      </c>
      <c r="L456" s="93">
        <f t="shared" ca="1" si="59"/>
        <v>-0.14562232394371766</v>
      </c>
      <c r="M456" s="93">
        <f t="shared" ca="1" si="60"/>
        <v>-1.0045308229775602</v>
      </c>
      <c r="N456" s="101">
        <f t="shared" ca="1" si="56"/>
        <v>-0.45752541412509273</v>
      </c>
      <c r="O456" s="46">
        <f t="shared" ca="1" si="61"/>
        <v>-4.031258763638107E-2</v>
      </c>
      <c r="P456" s="46">
        <f t="shared" ca="1" si="62"/>
        <v>0.13998536202191045</v>
      </c>
      <c r="Q456" s="47">
        <f t="shared" ca="1" si="57"/>
        <v>-0.4009084869529641</v>
      </c>
      <c r="R456" s="47">
        <f t="shared" ca="1" si="58"/>
        <v>7.5444346741372834E-2</v>
      </c>
      <c r="S456" s="97">
        <f t="shared" ca="1" si="63"/>
        <v>1.7565879552495882E-2</v>
      </c>
      <c r="V456">
        <v>439</v>
      </c>
      <c r="W456" s="46">
        <v>0.17088050313186301</v>
      </c>
    </row>
    <row r="457" spans="10:23">
      <c r="J457">
        <v>440</v>
      </c>
      <c r="K457" s="93">
        <f t="shared" ca="1" si="59"/>
        <v>-0.7751443019434765</v>
      </c>
      <c r="L457" s="93">
        <f t="shared" ca="1" si="59"/>
        <v>1.2415222986431862</v>
      </c>
      <c r="M457" s="93">
        <f t="shared" ca="1" si="60"/>
        <v>-0.7751443019434765</v>
      </c>
      <c r="N457" s="101">
        <f t="shared" ca="1" si="56"/>
        <v>0.93055314178619408</v>
      </c>
      <c r="O457" s="46">
        <f t="shared" ca="1" si="61"/>
        <v>4.2030170745295248E-2</v>
      </c>
      <c r="P457" s="46">
        <f t="shared" ca="1" si="62"/>
        <v>0.18115674121274861</v>
      </c>
      <c r="Q457" s="47">
        <f t="shared" ca="1" si="57"/>
        <v>-0.23622297018961147</v>
      </c>
      <c r="R457" s="47">
        <f t="shared" ca="1" si="58"/>
        <v>0.29988622433388845</v>
      </c>
      <c r="S457" s="97">
        <f t="shared" ca="1" si="63"/>
        <v>0.17095819753959185</v>
      </c>
      <c r="V457">
        <v>440</v>
      </c>
      <c r="W457" s="46">
        <v>0.207531601834476</v>
      </c>
    </row>
    <row r="458" spans="10:23">
      <c r="J458">
        <v>441</v>
      </c>
      <c r="K458" s="93">
        <f t="shared" ca="1" si="59"/>
        <v>-1.1391535732166116</v>
      </c>
      <c r="L458" s="93">
        <f t="shared" ca="1" si="59"/>
        <v>-3.585644306091295E-2</v>
      </c>
      <c r="M458" s="93">
        <f t="shared" ca="1" si="60"/>
        <v>-1.1391535732166116</v>
      </c>
      <c r="N458" s="101">
        <f t="shared" ca="1" si="56"/>
        <v>-0.39627128247575988</v>
      </c>
      <c r="O458" s="46">
        <f t="shared" ca="1" si="61"/>
        <v>-8.8638045233620844E-2</v>
      </c>
      <c r="P458" s="46">
        <f t="shared" ca="1" si="62"/>
        <v>0.11582263322329056</v>
      </c>
      <c r="Q458" s="47">
        <f t="shared" ca="1" si="57"/>
        <v>-0.49755940214744365</v>
      </c>
      <c r="R458" s="47">
        <f t="shared" ca="1" si="58"/>
        <v>8.5348679791637211E-2</v>
      </c>
      <c r="S458" s="97">
        <f t="shared" ca="1" si="63"/>
        <v>-1.6446827209918163E-3</v>
      </c>
      <c r="V458">
        <v>441</v>
      </c>
      <c r="W458" s="46">
        <v>0.88874111683569501</v>
      </c>
    </row>
    <row r="459" spans="10:23">
      <c r="J459">
        <v>442</v>
      </c>
      <c r="K459" s="93">
        <f t="shared" ca="1" si="59"/>
        <v>-0.1621497645627932</v>
      </c>
      <c r="L459" s="93">
        <f t="shared" ca="1" si="59"/>
        <v>-0.41406005087580661</v>
      </c>
      <c r="M459" s="93">
        <f t="shared" ca="1" si="60"/>
        <v>-0.1621497645627932</v>
      </c>
      <c r="N459" s="101">
        <f t="shared" ca="1" si="56"/>
        <v>-0.44413063587054696</v>
      </c>
      <c r="O459" s="46">
        <f t="shared" ca="1" si="61"/>
        <v>0.26207649628037349</v>
      </c>
      <c r="P459" s="46">
        <f t="shared" ca="1" si="62"/>
        <v>0.2911799039802877</v>
      </c>
      <c r="Q459" s="47">
        <f t="shared" ca="1" si="57"/>
        <v>0.20386968088054502</v>
      </c>
      <c r="R459" s="47">
        <f t="shared" ca="1" si="58"/>
        <v>7.7610181786214344E-2</v>
      </c>
      <c r="S459" s="97">
        <f t="shared" ca="1" si="63"/>
        <v>0.16984333903329391</v>
      </c>
      <c r="V459">
        <v>442</v>
      </c>
      <c r="W459" s="46">
        <v>0.94823347388576795</v>
      </c>
    </row>
    <row r="460" spans="10:23">
      <c r="J460">
        <v>443</v>
      </c>
      <c r="K460" s="93">
        <f t="shared" ca="1" si="59"/>
        <v>1.5626203562659791</v>
      </c>
      <c r="L460" s="93">
        <f t="shared" ca="1" si="59"/>
        <v>-3.2719540066016094E-2</v>
      </c>
      <c r="M460" s="93">
        <f t="shared" ca="1" si="60"/>
        <v>1.5626203562659791</v>
      </c>
      <c r="N460" s="101">
        <f t="shared" ca="1" si="56"/>
        <v>0.46592748266278505</v>
      </c>
      <c r="O460" s="46">
        <f t="shared" ca="1" si="61"/>
        <v>0.88121631619261531</v>
      </c>
      <c r="P460" s="46">
        <f t="shared" ca="1" si="62"/>
        <v>0.60074981393640869</v>
      </c>
      <c r="Q460" s="47">
        <f t="shared" ca="1" si="57"/>
        <v>1.4421493207050287</v>
      </c>
      <c r="R460" s="47">
        <f t="shared" ca="1" si="58"/>
        <v>0.22475974473572458</v>
      </c>
      <c r="S460" s="97">
        <f t="shared" ca="1" si="63"/>
        <v>0.55298803046416989</v>
      </c>
      <c r="V460">
        <v>443</v>
      </c>
      <c r="W460" s="46">
        <v>0.45305356148040898</v>
      </c>
    </row>
    <row r="461" spans="10:23">
      <c r="J461">
        <v>444</v>
      </c>
      <c r="K461" s="93">
        <f t="shared" ca="1" si="59"/>
        <v>-0.87413265851894684</v>
      </c>
      <c r="L461" s="93">
        <f t="shared" ca="1" si="59"/>
        <v>2.1786927516185526</v>
      </c>
      <c r="M461" s="93">
        <f t="shared" ca="1" si="60"/>
        <v>-0.87413265851894684</v>
      </c>
      <c r="N461" s="101">
        <f t="shared" ca="1" si="56"/>
        <v>1.7875881746552473</v>
      </c>
      <c r="O461" s="46">
        <f t="shared" ca="1" si="61"/>
        <v>6.4963726330598548E-3</v>
      </c>
      <c r="P461" s="46">
        <f t="shared" ca="1" si="62"/>
        <v>0.16338984215663091</v>
      </c>
      <c r="Q461" s="47">
        <f t="shared" ca="1" si="57"/>
        <v>-0.30729056641408226</v>
      </c>
      <c r="R461" s="47">
        <f t="shared" ca="1" si="58"/>
        <v>0.43846235255122196</v>
      </c>
      <c r="S461" s="97">
        <f t="shared" ca="1" si="63"/>
        <v>0.22247936259214091</v>
      </c>
      <c r="V461">
        <v>444</v>
      </c>
      <c r="W461" s="46">
        <v>0.258630715612438</v>
      </c>
    </row>
    <row r="462" spans="10:23">
      <c r="J462">
        <v>445</v>
      </c>
      <c r="K462" s="93">
        <f t="shared" ca="1" si="59"/>
        <v>0.20503510546918149</v>
      </c>
      <c r="L462" s="93">
        <f t="shared" ca="1" si="59"/>
        <v>-1.6435530535226428</v>
      </c>
      <c r="M462" s="93">
        <f t="shared" ca="1" si="60"/>
        <v>0.20503510546918149</v>
      </c>
      <c r="N462" s="101">
        <f t="shared" ca="1" si="56"/>
        <v>-1.4930192557118107</v>
      </c>
      <c r="O462" s="46">
        <f t="shared" ca="1" si="61"/>
        <v>0.39388465526961769</v>
      </c>
      <c r="P462" s="46">
        <f t="shared" ca="1" si="62"/>
        <v>0.35708398347490983</v>
      </c>
      <c r="Q462" s="47">
        <f t="shared" ca="1" si="57"/>
        <v>0.46748599885903341</v>
      </c>
      <c r="R462" s="47">
        <f t="shared" ca="1" si="58"/>
        <v>-9.1987230564878175E-2</v>
      </c>
      <c r="S462" s="97">
        <f t="shared" ca="1" si="63"/>
        <v>0.15094871235236976</v>
      </c>
      <c r="V462">
        <v>445</v>
      </c>
      <c r="W462" s="46">
        <v>-0.33756284375224799</v>
      </c>
    </row>
    <row r="463" spans="10:23">
      <c r="J463">
        <v>446</v>
      </c>
      <c r="K463" s="93">
        <f t="shared" ca="1" si="59"/>
        <v>0.31497316933205943</v>
      </c>
      <c r="L463" s="93">
        <f t="shared" ca="1" si="59"/>
        <v>-0.13358637427714734</v>
      </c>
      <c r="M463" s="93">
        <f t="shared" ca="1" si="60"/>
        <v>0.31497316933205943</v>
      </c>
      <c r="N463" s="101">
        <f t="shared" ca="1" si="56"/>
        <v>-2.6482461786307851E-2</v>
      </c>
      <c r="O463" s="46">
        <f t="shared" ca="1" si="61"/>
        <v>0.4333490640273806</v>
      </c>
      <c r="P463" s="46">
        <f t="shared" ca="1" si="62"/>
        <v>0.37681618785379128</v>
      </c>
      <c r="Q463" s="47">
        <f t="shared" ca="1" si="57"/>
        <v>0.54641481637455924</v>
      </c>
      <c r="R463" s="47">
        <f t="shared" ca="1" si="58"/>
        <v>0.14514075486895511</v>
      </c>
      <c r="S463" s="97">
        <f t="shared" ca="1" si="63"/>
        <v>0.28924490944816783</v>
      </c>
      <c r="V463">
        <v>446</v>
      </c>
      <c r="W463" s="46">
        <v>1.1881023700339099</v>
      </c>
    </row>
    <row r="464" spans="10:23">
      <c r="J464">
        <v>447</v>
      </c>
      <c r="K464" s="93">
        <f t="shared" ca="1" si="59"/>
        <v>-0.38062496071468427</v>
      </c>
      <c r="L464" s="93">
        <f t="shared" ca="1" si="59"/>
        <v>-0.73880146463061036</v>
      </c>
      <c r="M464" s="93">
        <f t="shared" ca="1" si="60"/>
        <v>-0.38062496071468427</v>
      </c>
      <c r="N464" s="101">
        <f t="shared" ca="1" si="56"/>
        <v>-0.8214925243239859</v>
      </c>
      <c r="O464" s="46">
        <f t="shared" ca="1" si="61"/>
        <v>0.18365057043248351</v>
      </c>
      <c r="P464" s="46">
        <f t="shared" ca="1" si="62"/>
        <v>0.25196694105634276</v>
      </c>
      <c r="Q464" s="47">
        <f t="shared" ca="1" si="57"/>
        <v>4.7017829184765048E-2</v>
      </c>
      <c r="R464" s="47">
        <f t="shared" ca="1" si="58"/>
        <v>1.6593598527535836E-2</v>
      </c>
      <c r="S464" s="97">
        <f t="shared" ca="1" si="63"/>
        <v>0.10012208448000967</v>
      </c>
      <c r="V464">
        <v>447</v>
      </c>
      <c r="W464" s="46">
        <v>5.3707889176606002E-2</v>
      </c>
    </row>
    <row r="465" spans="10:23">
      <c r="J465">
        <v>448</v>
      </c>
      <c r="K465" s="93">
        <f t="shared" ca="1" si="59"/>
        <v>-0.59490381545352744</v>
      </c>
      <c r="L465" s="93">
        <f t="shared" ca="1" si="59"/>
        <v>5.9108438637482892E-2</v>
      </c>
      <c r="M465" s="93">
        <f t="shared" ca="1" si="60"/>
        <v>-0.59490381545352744</v>
      </c>
      <c r="N465" s="101">
        <f t="shared" ca="1" si="56"/>
        <v>-0.13315304220866361</v>
      </c>
      <c r="O465" s="46">
        <f t="shared" ca="1" si="61"/>
        <v>0.10673100304673824</v>
      </c>
      <c r="P465" s="46">
        <f t="shared" ca="1" si="62"/>
        <v>0.21350715736347009</v>
      </c>
      <c r="Q465" s="47">
        <f t="shared" ca="1" si="57"/>
        <v>-0.10682130558672548</v>
      </c>
      <c r="R465" s="47">
        <f t="shared" ca="1" si="58"/>
        <v>0.12789292314363951</v>
      </c>
      <c r="S465" s="97">
        <f t="shared" ca="1" si="63"/>
        <v>0.11731196309518888</v>
      </c>
      <c r="V465">
        <v>448</v>
      </c>
      <c r="W465" s="46">
        <v>-5.5761027602564101E-2</v>
      </c>
    </row>
    <row r="466" spans="10:23">
      <c r="J466">
        <v>449</v>
      </c>
      <c r="K466" s="93">
        <f t="shared" ca="1" si="59"/>
        <v>-2.6862872583837545</v>
      </c>
      <c r="L466" s="93">
        <f t="shared" ca="1" si="59"/>
        <v>0.15777709709660726</v>
      </c>
      <c r="M466" s="93">
        <f t="shared" ca="1" si="60"/>
        <v>-2.6862872583837545</v>
      </c>
      <c r="N466" s="101">
        <f t="shared" ref="N466:N529" ca="1" si="64">$N$2*K466+SQRT(1-$N$2^2)*L466</f>
        <v>-0.70471379807707235</v>
      </c>
      <c r="O466" s="46">
        <f t="shared" ca="1" si="61"/>
        <v>-0.64401180759580134</v>
      </c>
      <c r="P466" s="46">
        <f t="shared" ca="1" si="62"/>
        <v>-0.16186424795779969</v>
      </c>
      <c r="Q466" s="47">
        <f t="shared" ref="Q466:Q529" ca="1" si="65">$K$2+K466*$S$3</f>
        <v>-1.6083069268718047</v>
      </c>
      <c r="R466" s="47">
        <f t="shared" ref="R466:R529" ca="1" si="66">$L$2+$L$3*N466</f>
        <v>3.5475841517387752E-2</v>
      </c>
      <c r="S466" s="97">
        <f t="shared" ca="1" si="63"/>
        <v>-0.30426798303920677</v>
      </c>
      <c r="V466">
        <v>449</v>
      </c>
      <c r="W466" s="46">
        <v>-0.159652363915157</v>
      </c>
    </row>
    <row r="467" spans="10:23">
      <c r="J467">
        <v>450</v>
      </c>
      <c r="K467" s="93">
        <f t="shared" ref="K467:L530" ca="1" si="67">_xlfn.NORM.S.INV(RAND())</f>
        <v>-1.54141943627581</v>
      </c>
      <c r="L467" s="93">
        <f t="shared" ca="1" si="67"/>
        <v>-1.3718782548300796</v>
      </c>
      <c r="M467" s="93">
        <f t="shared" ref="M467:M530" ca="1" si="68">K467</f>
        <v>-1.54141943627581</v>
      </c>
      <c r="N467" s="101">
        <f t="shared" ca="1" si="64"/>
        <v>-1.7908606699916341</v>
      </c>
      <c r="O467" s="46">
        <f t="shared" ref="O467:O530" ca="1" si="69">$K$2+K467*$K$3</f>
        <v>-0.23303920977352999</v>
      </c>
      <c r="P467" s="46">
        <f t="shared" ref="P467:P530" ca="1" si="70">$K$2+K467*$R$3</f>
        <v>4.3622050953335989E-2</v>
      </c>
      <c r="Q467" s="47">
        <f t="shared" ca="1" si="65"/>
        <v>-0.78636173122726194</v>
      </c>
      <c r="R467" s="47">
        <f t="shared" ca="1" si="66"/>
        <v>-0.14014595037298544</v>
      </c>
      <c r="S467" s="97">
        <f t="shared" ref="S467:S530" ca="1" si="71">AVERAGE(R467,O467)</f>
        <v>-0.18659258007325771</v>
      </c>
      <c r="V467">
        <v>450</v>
      </c>
      <c r="W467" s="46">
        <v>0.78101570437804502</v>
      </c>
    </row>
    <row r="468" spans="10:23">
      <c r="J468">
        <v>451</v>
      </c>
      <c r="K468" s="93">
        <f t="shared" ca="1" si="67"/>
        <v>-0.48311906998181614</v>
      </c>
      <c r="L468" s="93">
        <f t="shared" ca="1" si="67"/>
        <v>-1.6303456010544446</v>
      </c>
      <c r="M468" s="93">
        <f t="shared" ca="1" si="68"/>
        <v>-0.48311906998181614</v>
      </c>
      <c r="N468" s="101">
        <f t="shared" ca="1" si="64"/>
        <v>-1.6993459576509391</v>
      </c>
      <c r="O468" s="46">
        <f t="shared" ca="1" si="69"/>
        <v>0.14685831412691552</v>
      </c>
      <c r="P468" s="46">
        <f t="shared" ca="1" si="70"/>
        <v>0.23357081290355874</v>
      </c>
      <c r="Q468" s="47">
        <f t="shared" ca="1" si="65"/>
        <v>-2.6566683426370918E-2</v>
      </c>
      <c r="R468" s="47">
        <f t="shared" ca="1" si="66"/>
        <v>-0.12534870869122772</v>
      </c>
      <c r="S468" s="97">
        <f t="shared" ca="1" si="71"/>
        <v>1.0754802717843903E-2</v>
      </c>
      <c r="V468">
        <v>451</v>
      </c>
      <c r="W468" s="46">
        <v>-9.9791989189283004E-2</v>
      </c>
    </row>
    <row r="469" spans="10:23">
      <c r="J469">
        <v>452</v>
      </c>
      <c r="K469" s="93">
        <f t="shared" ca="1" si="67"/>
        <v>-0.66819664189911254</v>
      </c>
      <c r="L469" s="93">
        <f t="shared" ca="1" si="67"/>
        <v>0.47270875263934009</v>
      </c>
      <c r="M469" s="93">
        <f t="shared" ca="1" si="68"/>
        <v>-0.66819664189911254</v>
      </c>
      <c r="N469" s="101">
        <f t="shared" ca="1" si="64"/>
        <v>0.23566569909033441</v>
      </c>
      <c r="O469" s="46">
        <f t="shared" ca="1" si="69"/>
        <v>8.0421115822709888E-2</v>
      </c>
      <c r="P469" s="46">
        <f t="shared" ca="1" si="70"/>
        <v>0.20035221375145593</v>
      </c>
      <c r="Q469" s="47">
        <f t="shared" ca="1" si="65"/>
        <v>-0.15944108003478219</v>
      </c>
      <c r="R469" s="47">
        <f t="shared" ca="1" si="66"/>
        <v>0.18752814366911663</v>
      </c>
      <c r="S469" s="97">
        <f t="shared" ca="1" si="71"/>
        <v>0.13397462974591326</v>
      </c>
      <c r="V469">
        <v>452</v>
      </c>
      <c r="W469" s="46">
        <v>0.11771376468474</v>
      </c>
    </row>
    <row r="470" spans="10:23">
      <c r="J470">
        <v>453</v>
      </c>
      <c r="K470" s="93">
        <f t="shared" ca="1" si="67"/>
        <v>1.1936472383932906</v>
      </c>
      <c r="L470" s="93">
        <f t="shared" ca="1" si="67"/>
        <v>-0.52068598065606619</v>
      </c>
      <c r="M470" s="93">
        <f t="shared" ca="1" si="68"/>
        <v>1.1936472383932906</v>
      </c>
      <c r="N470" s="101">
        <f t="shared" ca="1" si="64"/>
        <v>-0.11404702494423424</v>
      </c>
      <c r="O470" s="46">
        <f t="shared" ca="1" si="69"/>
        <v>0.74876623081985638</v>
      </c>
      <c r="P470" s="46">
        <f t="shared" ca="1" si="70"/>
        <v>0.53452477125002917</v>
      </c>
      <c r="Q470" s="47">
        <f t="shared" ca="1" si="65"/>
        <v>1.1772491499595108</v>
      </c>
      <c r="R470" s="47">
        <f t="shared" ca="1" si="66"/>
        <v>0.13098222264321166</v>
      </c>
      <c r="S470" s="97">
        <f t="shared" ca="1" si="71"/>
        <v>0.43987422673153403</v>
      </c>
      <c r="V470">
        <v>453</v>
      </c>
      <c r="W470" s="46">
        <v>-0.243497421453989</v>
      </c>
    </row>
    <row r="471" spans="10:23">
      <c r="J471">
        <v>454</v>
      </c>
      <c r="K471" s="93">
        <f t="shared" ca="1" si="67"/>
        <v>0.47020356509751932</v>
      </c>
      <c r="L471" s="93">
        <f t="shared" ca="1" si="67"/>
        <v>-2.1024267834256256</v>
      </c>
      <c r="M471" s="93">
        <f t="shared" ca="1" si="68"/>
        <v>0.47020356509751932</v>
      </c>
      <c r="N471" s="101">
        <f t="shared" ca="1" si="64"/>
        <v>-1.843740205681029</v>
      </c>
      <c r="O471" s="46">
        <f t="shared" ca="1" si="69"/>
        <v>0.48907203726218551</v>
      </c>
      <c r="P471" s="46">
        <f t="shared" ca="1" si="70"/>
        <v>0.40467767447119374</v>
      </c>
      <c r="Q471" s="47">
        <f t="shared" ca="1" si="65"/>
        <v>0.65786076284416906</v>
      </c>
      <c r="R471" s="47">
        <f t="shared" ca="1" si="66"/>
        <v>-0.14869617415232805</v>
      </c>
      <c r="S471" s="97">
        <f t="shared" ca="1" si="71"/>
        <v>0.17018793155492873</v>
      </c>
      <c r="V471">
        <v>454</v>
      </c>
      <c r="W471" s="46">
        <v>-2.4343686188965999E-2</v>
      </c>
    </row>
    <row r="472" spans="10:23">
      <c r="J472">
        <v>455</v>
      </c>
      <c r="K472" s="93">
        <f t="shared" ca="1" si="67"/>
        <v>-2.2149513897796718</v>
      </c>
      <c r="L472" s="93">
        <f t="shared" ca="1" si="67"/>
        <v>-1.1637844858493607</v>
      </c>
      <c r="M472" s="93">
        <f t="shared" ca="1" si="68"/>
        <v>-2.2149513897796718</v>
      </c>
      <c r="N472" s="101">
        <f t="shared" ca="1" si="64"/>
        <v>-1.8077687370298743</v>
      </c>
      <c r="O472" s="46">
        <f t="shared" ca="1" si="69"/>
        <v>-0.47481661962171484</v>
      </c>
      <c r="P472" s="46">
        <f t="shared" ca="1" si="70"/>
        <v>-7.7266653970756438E-2</v>
      </c>
      <c r="Q472" s="47">
        <f t="shared" ca="1" si="65"/>
        <v>-1.2699165509236316</v>
      </c>
      <c r="R472" s="47">
        <f t="shared" ca="1" si="66"/>
        <v>-0.14287985782826734</v>
      </c>
      <c r="S472" s="97">
        <f t="shared" ca="1" si="71"/>
        <v>-0.30884823872499112</v>
      </c>
      <c r="V472">
        <v>455</v>
      </c>
      <c r="W472" s="46">
        <v>-0.44447062001826099</v>
      </c>
    </row>
    <row r="473" spans="10:23">
      <c r="J473">
        <v>456</v>
      </c>
      <c r="K473" s="93">
        <f t="shared" ca="1" si="67"/>
        <v>-0.35127707475827696</v>
      </c>
      <c r="L473" s="93">
        <f t="shared" ca="1" si="67"/>
        <v>0.72155493829263051</v>
      </c>
      <c r="M473" s="93">
        <f t="shared" ca="1" si="68"/>
        <v>-0.35127707475827696</v>
      </c>
      <c r="N473" s="101">
        <f t="shared" ca="1" si="64"/>
        <v>0.57238011615558781</v>
      </c>
      <c r="O473" s="46">
        <f t="shared" ca="1" si="69"/>
        <v>0.19418556556396452</v>
      </c>
      <c r="P473" s="46">
        <f t="shared" ca="1" si="70"/>
        <v>0.25723443862208323</v>
      </c>
      <c r="Q473" s="47">
        <f t="shared" ca="1" si="65"/>
        <v>6.8087819447727072E-2</v>
      </c>
      <c r="R473" s="47">
        <f t="shared" ca="1" si="66"/>
        <v>0.24197233607938015</v>
      </c>
      <c r="S473" s="97">
        <f t="shared" ca="1" si="71"/>
        <v>0.21807895082167233</v>
      </c>
      <c r="V473">
        <v>456</v>
      </c>
      <c r="W473" s="46">
        <v>-6.7579724974217797E-2</v>
      </c>
    </row>
    <row r="474" spans="10:23">
      <c r="J474">
        <v>457</v>
      </c>
      <c r="K474" s="93">
        <f t="shared" ca="1" si="67"/>
        <v>-0.55184785504406197</v>
      </c>
      <c r="L474" s="93">
        <f t="shared" ca="1" si="67"/>
        <v>-0.30692203147773695</v>
      </c>
      <c r="M474" s="93">
        <f t="shared" ca="1" si="68"/>
        <v>-0.55184785504406197</v>
      </c>
      <c r="N474" s="101">
        <f t="shared" ca="1" si="64"/>
        <v>-0.46648761597613753</v>
      </c>
      <c r="O474" s="46">
        <f t="shared" ca="1" si="69"/>
        <v>0.12218677842928935</v>
      </c>
      <c r="P474" s="46">
        <f t="shared" ca="1" si="70"/>
        <v>0.22123504505474567</v>
      </c>
      <c r="Q474" s="47">
        <f t="shared" ca="1" si="65"/>
        <v>-7.5909754821623265E-2</v>
      </c>
      <c r="R474" s="47">
        <f t="shared" ca="1" si="66"/>
        <v>7.3995226010960688E-2</v>
      </c>
      <c r="S474" s="97">
        <f t="shared" ca="1" si="71"/>
        <v>9.8091002220125012E-2</v>
      </c>
      <c r="V474">
        <v>457</v>
      </c>
      <c r="W474" s="46">
        <v>-0.145727709663421</v>
      </c>
    </row>
    <row r="475" spans="10:23">
      <c r="J475">
        <v>458</v>
      </c>
      <c r="K475" s="93">
        <f t="shared" ca="1" si="67"/>
        <v>-0.50276926031069757</v>
      </c>
      <c r="L475" s="93">
        <f t="shared" ca="1" si="67"/>
        <v>9.7317279611488491E-2</v>
      </c>
      <c r="M475" s="93">
        <f t="shared" ca="1" si="68"/>
        <v>-0.50276926031069757</v>
      </c>
      <c r="N475" s="101">
        <f t="shared" ca="1" si="64"/>
        <v>-6.762702699421963E-2</v>
      </c>
      <c r="O475" s="46">
        <f t="shared" ca="1" si="69"/>
        <v>0.13980449567624634</v>
      </c>
      <c r="P475" s="46">
        <f t="shared" ca="1" si="70"/>
        <v>0.23004390367822414</v>
      </c>
      <c r="Q475" s="47">
        <f t="shared" ca="1" si="65"/>
        <v>-4.067432032770929E-2</v>
      </c>
      <c r="R475" s="47">
        <f t="shared" ca="1" si="66"/>
        <v>0.13848798768321841</v>
      </c>
      <c r="S475" s="97">
        <f t="shared" ca="1" si="71"/>
        <v>0.13914624167973239</v>
      </c>
      <c r="V475">
        <v>458</v>
      </c>
      <c r="W475" s="46">
        <v>0.30304725040603198</v>
      </c>
    </row>
    <row r="476" spans="10:23">
      <c r="J476">
        <v>459</v>
      </c>
      <c r="K476" s="93">
        <f t="shared" ca="1" si="67"/>
        <v>0.62945012776720866</v>
      </c>
      <c r="L476" s="93">
        <f t="shared" ca="1" si="67"/>
        <v>-0.33399984547064576</v>
      </c>
      <c r="M476" s="93">
        <f t="shared" ca="1" si="68"/>
        <v>0.62945012776720866</v>
      </c>
      <c r="N476" s="101">
        <f t="shared" ca="1" si="64"/>
        <v>-0.11648037687107096</v>
      </c>
      <c r="O476" s="46">
        <f t="shared" ca="1" si="69"/>
        <v>0.54623669181080348</v>
      </c>
      <c r="P476" s="46">
        <f t="shared" ca="1" si="70"/>
        <v>0.43326000174550272</v>
      </c>
      <c r="Q476" s="47">
        <f t="shared" ca="1" si="65"/>
        <v>0.7721900719414051</v>
      </c>
      <c r="R476" s="47">
        <f t="shared" ca="1" si="66"/>
        <v>0.1305887679118661</v>
      </c>
      <c r="S476" s="97">
        <f t="shared" ca="1" si="71"/>
        <v>0.3384127298613348</v>
      </c>
      <c r="V476">
        <v>459</v>
      </c>
      <c r="W476" s="46">
        <v>-3.4178613221291301E-2</v>
      </c>
    </row>
    <row r="477" spans="10:23">
      <c r="J477">
        <v>460</v>
      </c>
      <c r="K477" s="93">
        <f t="shared" ca="1" si="67"/>
        <v>0.51878890664371924</v>
      </c>
      <c r="L477" s="93">
        <f t="shared" ca="1" si="67"/>
        <v>-9.9905234922680261E-2</v>
      </c>
      <c r="M477" s="93">
        <f t="shared" ca="1" si="68"/>
        <v>0.51878890664371924</v>
      </c>
      <c r="N477" s="101">
        <f t="shared" ca="1" si="64"/>
        <v>7.0268036984476465E-2</v>
      </c>
      <c r="O477" s="46">
        <f t="shared" ca="1" si="69"/>
        <v>0.50651269167289303</v>
      </c>
      <c r="P477" s="46">
        <f t="shared" ca="1" si="70"/>
        <v>0.4133980016765475</v>
      </c>
      <c r="Q477" s="47">
        <f t="shared" ca="1" si="65"/>
        <v>0.6927420716655841</v>
      </c>
      <c r="R477" s="47">
        <f t="shared" ca="1" si="66"/>
        <v>0.16078458389408634</v>
      </c>
      <c r="S477" s="97">
        <f t="shared" ca="1" si="71"/>
        <v>0.33364863778348969</v>
      </c>
      <c r="V477">
        <v>460</v>
      </c>
      <c r="W477" s="46">
        <v>0.70080457924738104</v>
      </c>
    </row>
    <row r="478" spans="10:23">
      <c r="J478">
        <v>461</v>
      </c>
      <c r="K478" s="93">
        <f t="shared" ca="1" si="67"/>
        <v>-0.92514122142885002</v>
      </c>
      <c r="L478" s="93">
        <f t="shared" ca="1" si="67"/>
        <v>-0.9219130695947001</v>
      </c>
      <c r="M478" s="93">
        <f t="shared" ca="1" si="68"/>
        <v>-0.92514122142885002</v>
      </c>
      <c r="N478" s="101">
        <f t="shared" ca="1" si="64"/>
        <v>-1.1682659449297264</v>
      </c>
      <c r="O478" s="46">
        <f t="shared" ca="1" si="69"/>
        <v>-1.1814144271560745E-2</v>
      </c>
      <c r="P478" s="46">
        <f t="shared" ca="1" si="70"/>
        <v>0.15423458370432061</v>
      </c>
      <c r="Q478" s="47">
        <f t="shared" ca="1" si="65"/>
        <v>-0.34391160022332345</v>
      </c>
      <c r="R478" s="47">
        <f t="shared" ca="1" si="66"/>
        <v>-3.947705920900349E-2</v>
      </c>
      <c r="S478" s="97">
        <f t="shared" ca="1" si="71"/>
        <v>-2.5645601740282117E-2</v>
      </c>
      <c r="V478">
        <v>461</v>
      </c>
      <c r="W478" s="46">
        <v>-0.24080794682744999</v>
      </c>
    </row>
    <row r="479" spans="10:23">
      <c r="J479">
        <v>462</v>
      </c>
      <c r="K479" s="93">
        <f t="shared" ca="1" si="67"/>
        <v>0.64277282230870136</v>
      </c>
      <c r="L479" s="93">
        <f t="shared" ca="1" si="67"/>
        <v>-0.26323191116626904</v>
      </c>
      <c r="M479" s="93">
        <f t="shared" ca="1" si="68"/>
        <v>0.64277282230870136</v>
      </c>
      <c r="N479" s="101">
        <f t="shared" ca="1" si="64"/>
        <v>-4.5149572354225759E-2</v>
      </c>
      <c r="O479" s="46">
        <f t="shared" ca="1" si="69"/>
        <v>0.55101913243842882</v>
      </c>
      <c r="P479" s="46">
        <f t="shared" ca="1" si="70"/>
        <v>0.43565122205931539</v>
      </c>
      <c r="Q479" s="47">
        <f t="shared" ca="1" si="65"/>
        <v>0.78175495319665556</v>
      </c>
      <c r="R479" s="47">
        <f t="shared" ca="1" si="66"/>
        <v>0.14212242328588415</v>
      </c>
      <c r="S479" s="97">
        <f t="shared" ca="1" si="71"/>
        <v>0.34657077786215651</v>
      </c>
      <c r="V479">
        <v>462</v>
      </c>
      <c r="W479" s="46">
        <v>-9.9983007745891792E-3</v>
      </c>
    </row>
    <row r="480" spans="10:23">
      <c r="J480">
        <v>463</v>
      </c>
      <c r="K480" s="93">
        <f t="shared" ca="1" si="67"/>
        <v>-0.47470901822616107</v>
      </c>
      <c r="L480" s="93">
        <f t="shared" ca="1" si="67"/>
        <v>-0.76154105286298845</v>
      </c>
      <c r="M480" s="93">
        <f t="shared" ca="1" si="68"/>
        <v>-0.47470901822616107</v>
      </c>
      <c r="N480" s="101">
        <f t="shared" ca="1" si="64"/>
        <v>-0.87297238656797349</v>
      </c>
      <c r="O480" s="46">
        <f t="shared" ca="1" si="69"/>
        <v>0.14987726596668122</v>
      </c>
      <c r="P480" s="46">
        <f t="shared" ca="1" si="70"/>
        <v>0.23508028882344159</v>
      </c>
      <c r="Q480" s="47">
        <f t="shared" ca="1" si="65"/>
        <v>-2.0528779746839532E-2</v>
      </c>
      <c r="R480" s="47">
        <f t="shared" ca="1" si="66"/>
        <v>8.2696914323360515E-3</v>
      </c>
      <c r="S480" s="97">
        <f t="shared" ca="1" si="71"/>
        <v>7.9073478699508634E-2</v>
      </c>
      <c r="V480">
        <v>463</v>
      </c>
      <c r="W480" s="46">
        <v>1.0231947669524699</v>
      </c>
    </row>
    <row r="481" spans="10:23">
      <c r="J481">
        <v>464</v>
      </c>
      <c r="K481" s="93">
        <f t="shared" ca="1" si="67"/>
        <v>0.27818636437287708</v>
      </c>
      <c r="L481" s="93">
        <f t="shared" ca="1" si="67"/>
        <v>-0.19445445487711951</v>
      </c>
      <c r="M481" s="93">
        <f t="shared" ca="1" si="68"/>
        <v>0.27818636437287708</v>
      </c>
      <c r="N481" s="101">
        <f t="shared" ca="1" si="64"/>
        <v>-9.588949493831217E-2</v>
      </c>
      <c r="O481" s="46">
        <f t="shared" ca="1" si="69"/>
        <v>0.42014372406785561</v>
      </c>
      <c r="P481" s="46">
        <f t="shared" ca="1" si="70"/>
        <v>0.37021351787402879</v>
      </c>
      <c r="Q481" s="47">
        <f t="shared" ca="1" si="65"/>
        <v>0.52000413645550925</v>
      </c>
      <c r="R481" s="47">
        <f t="shared" ca="1" si="66"/>
        <v>0.13391815887651518</v>
      </c>
      <c r="S481" s="97">
        <f t="shared" ca="1" si="71"/>
        <v>0.27703094147218538</v>
      </c>
      <c r="V481">
        <v>464</v>
      </c>
      <c r="W481" s="46">
        <v>-1.7713026333751599E-2</v>
      </c>
    </row>
    <row r="482" spans="10:23">
      <c r="J482">
        <v>465</v>
      </c>
      <c r="K482" s="93">
        <f t="shared" ca="1" si="67"/>
        <v>-2.4860362332666184</v>
      </c>
      <c r="L482" s="93">
        <f t="shared" ca="1" si="67"/>
        <v>-0.98887113845147889</v>
      </c>
      <c r="M482" s="93">
        <f t="shared" ca="1" si="68"/>
        <v>-2.4860362332666184</v>
      </c>
      <c r="N482" s="101">
        <f t="shared" ca="1" si="64"/>
        <v>-1.7281473946165442</v>
      </c>
      <c r="O482" s="46">
        <f t="shared" ca="1" si="69"/>
        <v>-0.572127802805244</v>
      </c>
      <c r="P482" s="46">
        <f t="shared" ca="1" si="70"/>
        <v>-0.12592224556252102</v>
      </c>
      <c r="Q482" s="47">
        <f t="shared" ca="1" si="65"/>
        <v>-1.46453891729069</v>
      </c>
      <c r="R482" s="47">
        <f t="shared" ca="1" si="66"/>
        <v>-0.13000568474088586</v>
      </c>
      <c r="S482" s="97">
        <f t="shared" ca="1" si="71"/>
        <v>-0.3510667437730649</v>
      </c>
      <c r="V482">
        <v>465</v>
      </c>
      <c r="W482" s="46">
        <v>0.104974333814808</v>
      </c>
    </row>
    <row r="483" spans="10:23">
      <c r="J483">
        <v>466</v>
      </c>
      <c r="K483" s="93">
        <f t="shared" ca="1" si="67"/>
        <v>1.1753830544167174</v>
      </c>
      <c r="L483" s="93">
        <f t="shared" ca="1" si="67"/>
        <v>-0.10985746961711679</v>
      </c>
      <c r="M483" s="93">
        <f t="shared" ca="1" si="68"/>
        <v>1.1753830544167174</v>
      </c>
      <c r="N483" s="101">
        <f t="shared" ca="1" si="64"/>
        <v>0.2696441593614971</v>
      </c>
      <c r="O483" s="46">
        <f t="shared" ca="1" si="69"/>
        <v>0.74220994633791859</v>
      </c>
      <c r="P483" s="46">
        <f t="shared" ca="1" si="70"/>
        <v>0.53124662900906028</v>
      </c>
      <c r="Q483" s="47">
        <f t="shared" ca="1" si="65"/>
        <v>1.1641365809956352</v>
      </c>
      <c r="R483" s="47">
        <f t="shared" ca="1" si="66"/>
        <v>0.19302220550624066</v>
      </c>
      <c r="S483" s="97">
        <f t="shared" ca="1" si="71"/>
        <v>0.46761607592207965</v>
      </c>
      <c r="V483">
        <v>466</v>
      </c>
      <c r="W483" s="46">
        <v>-2.0192669447493299E-2</v>
      </c>
    </row>
    <row r="484" spans="10:23">
      <c r="J484">
        <v>467</v>
      </c>
      <c r="K484" s="93">
        <f t="shared" ca="1" si="67"/>
        <v>5.4643166634278702E-3</v>
      </c>
      <c r="L484" s="93">
        <f t="shared" ca="1" si="67"/>
        <v>3.327144694989545E-2</v>
      </c>
      <c r="M484" s="93">
        <f t="shared" ca="1" si="68"/>
        <v>5.4643166634278702E-3</v>
      </c>
      <c r="N484" s="101">
        <f t="shared" ca="1" si="64"/>
        <v>3.328187478307542E-2</v>
      </c>
      <c r="O484" s="46">
        <f t="shared" ca="1" si="69"/>
        <v>0.32224483454871766</v>
      </c>
      <c r="P484" s="46">
        <f t="shared" ca="1" si="70"/>
        <v>0.32126407311445981</v>
      </c>
      <c r="Q484" s="47">
        <f t="shared" ca="1" si="65"/>
        <v>0.3242063574172333</v>
      </c>
      <c r="R484" s="47">
        <f t="shared" ca="1" si="66"/>
        <v>0.15480419924361247</v>
      </c>
      <c r="S484" s="97">
        <f t="shared" ca="1" si="71"/>
        <v>0.23852451689616505</v>
      </c>
      <c r="V484">
        <v>467</v>
      </c>
      <c r="W484" s="46">
        <v>0.32391932362527498</v>
      </c>
    </row>
    <row r="485" spans="10:23">
      <c r="J485">
        <v>468</v>
      </c>
      <c r="K485" s="93">
        <f t="shared" ca="1" si="67"/>
        <v>0.96184504415366101</v>
      </c>
      <c r="L485" s="93">
        <f t="shared" ca="1" si="67"/>
        <v>1.5628408914920384</v>
      </c>
      <c r="M485" s="93">
        <f t="shared" ca="1" si="68"/>
        <v>0.96184504415366101</v>
      </c>
      <c r="N485" s="101">
        <f t="shared" ca="1" si="64"/>
        <v>1.7875914767350962</v>
      </c>
      <c r="O485" s="46">
        <f t="shared" ca="1" si="69"/>
        <v>0.66555631950261673</v>
      </c>
      <c r="P485" s="46">
        <f t="shared" ca="1" si="70"/>
        <v>0.49291981559140935</v>
      </c>
      <c r="Q485" s="47">
        <f t="shared" ca="1" si="65"/>
        <v>1.0108293273250315</v>
      </c>
      <c r="R485" s="47">
        <f t="shared" ca="1" si="66"/>
        <v>0.43846288647273385</v>
      </c>
      <c r="S485" s="97">
        <f t="shared" ca="1" si="71"/>
        <v>0.55200960298767532</v>
      </c>
      <c r="V485">
        <v>468</v>
      </c>
      <c r="W485" s="46">
        <v>0.56935929787847706</v>
      </c>
    </row>
    <row r="486" spans="10:23">
      <c r="J486">
        <v>469</v>
      </c>
      <c r="K486" s="93">
        <f t="shared" ca="1" si="67"/>
        <v>0.15901472295932789</v>
      </c>
      <c r="L486" s="93">
        <f t="shared" ca="1" si="67"/>
        <v>-0.68559394573930432</v>
      </c>
      <c r="M486" s="93">
        <f t="shared" ca="1" si="68"/>
        <v>0.15901472295932789</v>
      </c>
      <c r="N486" s="101">
        <f t="shared" ca="1" si="64"/>
        <v>-0.59942984469810301</v>
      </c>
      <c r="O486" s="46">
        <f t="shared" ca="1" si="69"/>
        <v>0.37736474285036031</v>
      </c>
      <c r="P486" s="46">
        <f t="shared" ca="1" si="70"/>
        <v>0.34882402726528117</v>
      </c>
      <c r="Q486" s="47">
        <f t="shared" ca="1" si="65"/>
        <v>0.43444617402051872</v>
      </c>
      <c r="R486" s="47">
        <f t="shared" ca="1" si="66"/>
        <v>5.2499466063784792E-2</v>
      </c>
      <c r="S486" s="97">
        <f t="shared" ca="1" si="71"/>
        <v>0.21493210445707256</v>
      </c>
      <c r="V486">
        <v>469</v>
      </c>
      <c r="W486" s="46">
        <v>-1.25343389980798E-2</v>
      </c>
    </row>
    <row r="487" spans="10:23">
      <c r="J487">
        <v>470</v>
      </c>
      <c r="K487" s="93">
        <f t="shared" ca="1" si="67"/>
        <v>0.26973455403116742</v>
      </c>
      <c r="L487" s="93">
        <f t="shared" ca="1" si="67"/>
        <v>-0.44694171449365933</v>
      </c>
      <c r="M487" s="93">
        <f t="shared" ca="1" si="68"/>
        <v>0.26973455403116742</v>
      </c>
      <c r="N487" s="101">
        <f t="shared" ca="1" si="64"/>
        <v>-0.33795628630437663</v>
      </c>
      <c r="O487" s="46">
        <f t="shared" ca="1" si="69"/>
        <v>0.41710978217049477</v>
      </c>
      <c r="P487" s="46">
        <f t="shared" ca="1" si="70"/>
        <v>0.36869654692534837</v>
      </c>
      <c r="Q487" s="47">
        <f t="shared" ca="1" si="65"/>
        <v>0.51393625266078757</v>
      </c>
      <c r="R487" s="47">
        <f t="shared" ca="1" si="66"/>
        <v>9.4777776708931644E-2</v>
      </c>
      <c r="S487" s="97">
        <f t="shared" ca="1" si="71"/>
        <v>0.25594377943971319</v>
      </c>
      <c r="V487">
        <v>470</v>
      </c>
      <c r="W487" s="46">
        <v>0.50477987580604999</v>
      </c>
    </row>
    <row r="488" spans="10:23">
      <c r="J488">
        <v>471</v>
      </c>
      <c r="K488" s="93">
        <f t="shared" ca="1" si="67"/>
        <v>-1.5510405202131807</v>
      </c>
      <c r="L488" s="93">
        <f t="shared" ca="1" si="67"/>
        <v>0.80607530380255565</v>
      </c>
      <c r="M488" s="93">
        <f t="shared" ca="1" si="68"/>
        <v>-1.5510405202131807</v>
      </c>
      <c r="N488" s="101">
        <f t="shared" ca="1" si="64"/>
        <v>0.27096076306225386</v>
      </c>
      <c r="O488" s="46">
        <f t="shared" ca="1" si="69"/>
        <v>-0.2364928851963638</v>
      </c>
      <c r="P488" s="46">
        <f t="shared" ca="1" si="70"/>
        <v>4.1895213241919083E-2</v>
      </c>
      <c r="Q488" s="47">
        <f t="shared" ca="1" si="65"/>
        <v>-0.79326908207292957</v>
      </c>
      <c r="R488" s="47">
        <f t="shared" ca="1" si="66"/>
        <v>0.1932350904365529</v>
      </c>
      <c r="S488" s="97">
        <f t="shared" ca="1" si="71"/>
        <v>-2.1628897379905448E-2</v>
      </c>
      <c r="V488">
        <v>471</v>
      </c>
      <c r="W488" s="46">
        <v>0.85645400767853497</v>
      </c>
    </row>
    <row r="489" spans="10:23">
      <c r="J489">
        <v>472</v>
      </c>
      <c r="K489" s="93">
        <f t="shared" ca="1" si="67"/>
        <v>1.8905255572603894</v>
      </c>
      <c r="L489" s="93">
        <f t="shared" ca="1" si="67"/>
        <v>-0.35126831269477216</v>
      </c>
      <c r="M489" s="93">
        <f t="shared" ca="1" si="68"/>
        <v>1.8905255572603894</v>
      </c>
      <c r="N489" s="101">
        <f t="shared" ca="1" si="64"/>
        <v>0.26819795673433033</v>
      </c>
      <c r="O489" s="46">
        <f t="shared" ca="1" si="69"/>
        <v>0.99892427311989185</v>
      </c>
      <c r="P489" s="46">
        <f t="shared" ca="1" si="70"/>
        <v>0.65960379240004685</v>
      </c>
      <c r="Q489" s="47">
        <f t="shared" ca="1" si="65"/>
        <v>1.6775652345595817</v>
      </c>
      <c r="R489" s="47">
        <f t="shared" ca="1" si="66"/>
        <v>0.19278836540285585</v>
      </c>
      <c r="S489" s="97">
        <f t="shared" ca="1" si="71"/>
        <v>0.59585631926137383</v>
      </c>
      <c r="V489">
        <v>472</v>
      </c>
      <c r="W489" s="46">
        <v>0.144741830945391</v>
      </c>
    </row>
    <row r="490" spans="10:23">
      <c r="J490">
        <v>473</v>
      </c>
      <c r="K490" s="93">
        <f t="shared" ca="1" si="67"/>
        <v>-0.467772988212518</v>
      </c>
      <c r="L490" s="93">
        <f t="shared" ca="1" si="67"/>
        <v>-0.27704959775916749</v>
      </c>
      <c r="M490" s="93">
        <f t="shared" ca="1" si="68"/>
        <v>-0.467772988212518</v>
      </c>
      <c r="N490" s="101">
        <f t="shared" ca="1" si="64"/>
        <v>-0.41142837002139143</v>
      </c>
      <c r="O490" s="46">
        <f t="shared" ca="1" si="69"/>
        <v>0.15236708899972945</v>
      </c>
      <c r="P490" s="46">
        <f t="shared" ca="1" si="70"/>
        <v>0.23632520033996571</v>
      </c>
      <c r="Q490" s="47">
        <f t="shared" ca="1" si="65"/>
        <v>-1.5549133680743066E-2</v>
      </c>
      <c r="R490" s="47">
        <f t="shared" ca="1" si="66"/>
        <v>8.2897892569913798E-2</v>
      </c>
      <c r="S490" s="97">
        <f t="shared" ca="1" si="71"/>
        <v>0.11763249078482163</v>
      </c>
      <c r="V490">
        <v>473</v>
      </c>
      <c r="W490" s="46">
        <v>-0.14729972552877099</v>
      </c>
    </row>
    <row r="491" spans="10:23">
      <c r="J491">
        <v>474</v>
      </c>
      <c r="K491" s="93">
        <f t="shared" ca="1" si="67"/>
        <v>-0.46302686445641084</v>
      </c>
      <c r="L491" s="93">
        <f t="shared" ca="1" si="67"/>
        <v>0.62285773127902833</v>
      </c>
      <c r="M491" s="93">
        <f t="shared" ca="1" si="68"/>
        <v>-0.46302686445641084</v>
      </c>
      <c r="N491" s="101">
        <f t="shared" ca="1" si="64"/>
        <v>0.44326801338906469</v>
      </c>
      <c r="O491" s="46">
        <f t="shared" ca="1" si="69"/>
        <v>0.1540708025393781</v>
      </c>
      <c r="P491" s="46">
        <f t="shared" ca="1" si="70"/>
        <v>0.23717705710979003</v>
      </c>
      <c r="Q491" s="47">
        <f t="shared" ca="1" si="65"/>
        <v>-1.2141706601445756E-2</v>
      </c>
      <c r="R491" s="47">
        <f t="shared" ca="1" si="66"/>
        <v>0.22109587873377132</v>
      </c>
      <c r="S491" s="97">
        <f t="shared" ca="1" si="71"/>
        <v>0.18758334063657472</v>
      </c>
      <c r="V491">
        <v>474</v>
      </c>
      <c r="W491" s="46">
        <v>0.66742281412082605</v>
      </c>
    </row>
    <row r="492" spans="10:23">
      <c r="J492">
        <v>475</v>
      </c>
      <c r="K492" s="93">
        <f t="shared" ca="1" si="67"/>
        <v>0.28584954071448831</v>
      </c>
      <c r="L492" s="93">
        <f t="shared" ca="1" si="67"/>
        <v>1.5254467487160326</v>
      </c>
      <c r="M492" s="93">
        <f t="shared" ca="1" si="68"/>
        <v>0.28584954071448831</v>
      </c>
      <c r="N492" s="101">
        <f t="shared" ca="1" si="64"/>
        <v>1.5371569835125181</v>
      </c>
      <c r="O492" s="46">
        <f t="shared" ca="1" si="69"/>
        <v>0.42289457043445494</v>
      </c>
      <c r="P492" s="46">
        <f t="shared" ca="1" si="70"/>
        <v>0.37158894105732843</v>
      </c>
      <c r="Q492" s="47">
        <f t="shared" ca="1" si="65"/>
        <v>0.52550582918870792</v>
      </c>
      <c r="R492" s="47">
        <f t="shared" ca="1" si="66"/>
        <v>0.39796950975897538</v>
      </c>
      <c r="S492" s="97">
        <f t="shared" ca="1" si="71"/>
        <v>0.41043204009671519</v>
      </c>
      <c r="V492">
        <v>475</v>
      </c>
      <c r="W492" s="46">
        <v>2.3771961754094799</v>
      </c>
    </row>
    <row r="493" spans="10:23">
      <c r="J493">
        <v>476</v>
      </c>
      <c r="K493" s="93">
        <f t="shared" ca="1" si="67"/>
        <v>0.15904446858016053</v>
      </c>
      <c r="L493" s="93">
        <f t="shared" ca="1" si="67"/>
        <v>-0.5217599572405992</v>
      </c>
      <c r="M493" s="93">
        <f t="shared" ca="1" si="68"/>
        <v>0.15904446858016053</v>
      </c>
      <c r="N493" s="101">
        <f t="shared" ca="1" si="64"/>
        <v>-0.44409213477487897</v>
      </c>
      <c r="O493" s="46">
        <f t="shared" ca="1" si="69"/>
        <v>0.37737542062017038</v>
      </c>
      <c r="P493" s="46">
        <f t="shared" ca="1" si="70"/>
        <v>0.34882936615018617</v>
      </c>
      <c r="Q493" s="47">
        <f t="shared" ca="1" si="65"/>
        <v>0.43446752956013884</v>
      </c>
      <c r="R493" s="47">
        <f t="shared" ca="1" si="66"/>
        <v>7.7616407124228751E-2</v>
      </c>
      <c r="S493" s="97">
        <f t="shared" ca="1" si="71"/>
        <v>0.22749591387219956</v>
      </c>
      <c r="V493">
        <v>476</v>
      </c>
      <c r="W493" s="46">
        <v>0.67504432651521196</v>
      </c>
    </row>
    <row r="494" spans="10:23">
      <c r="J494">
        <v>477</v>
      </c>
      <c r="K494" s="93">
        <f t="shared" ca="1" si="67"/>
        <v>-0.54696191435740693</v>
      </c>
      <c r="L494" s="93">
        <f t="shared" ca="1" si="67"/>
        <v>-0.27294581351221003</v>
      </c>
      <c r="M494" s="93">
        <f t="shared" ca="1" si="68"/>
        <v>-0.54696191435740693</v>
      </c>
      <c r="N494" s="101">
        <f t="shared" ca="1" si="64"/>
        <v>-0.43272149617730449</v>
      </c>
      <c r="O494" s="46">
        <f t="shared" ca="1" si="69"/>
        <v>0.12394068197869912</v>
      </c>
      <c r="P494" s="46">
        <f t="shared" ca="1" si="70"/>
        <v>0.22211199682945054</v>
      </c>
      <c r="Q494" s="47">
        <f t="shared" ca="1" si="65"/>
        <v>-7.2401947722803728E-2</v>
      </c>
      <c r="R494" s="47">
        <f t="shared" ca="1" si="66"/>
        <v>7.9454953988451496E-2</v>
      </c>
      <c r="S494" s="97">
        <f t="shared" ca="1" si="71"/>
        <v>0.1016978179835753</v>
      </c>
      <c r="V494">
        <v>477</v>
      </c>
      <c r="W494" s="46">
        <v>1.1822076803589301</v>
      </c>
    </row>
    <row r="495" spans="10:23">
      <c r="J495">
        <v>478</v>
      </c>
      <c r="K495" s="93">
        <f t="shared" ca="1" si="67"/>
        <v>1.076497123076408</v>
      </c>
      <c r="L495" s="93">
        <f t="shared" ca="1" si="67"/>
        <v>1.3608126781651064</v>
      </c>
      <c r="M495" s="93">
        <f t="shared" ca="1" si="68"/>
        <v>1.076497123076408</v>
      </c>
      <c r="N495" s="101">
        <f t="shared" ca="1" si="64"/>
        <v>1.6325138572999434</v>
      </c>
      <c r="O495" s="46">
        <f t="shared" ca="1" si="69"/>
        <v>0.70671291575828721</v>
      </c>
      <c r="P495" s="46">
        <f t="shared" ca="1" si="70"/>
        <v>0.51349811371924459</v>
      </c>
      <c r="Q495" s="47">
        <f t="shared" ca="1" si="65"/>
        <v>1.0931425198363725</v>
      </c>
      <c r="R495" s="47">
        <f t="shared" ca="1" si="66"/>
        <v>0.41338800009085119</v>
      </c>
      <c r="S495" s="97">
        <f t="shared" ca="1" si="71"/>
        <v>0.5600504579245692</v>
      </c>
      <c r="V495">
        <v>478</v>
      </c>
      <c r="W495" s="46">
        <v>0.25364113612596401</v>
      </c>
    </row>
    <row r="496" spans="10:23">
      <c r="J496">
        <v>479</v>
      </c>
      <c r="K496" s="93">
        <f t="shared" ca="1" si="67"/>
        <v>0.64744201038667659</v>
      </c>
      <c r="L496" s="93">
        <f t="shared" ca="1" si="67"/>
        <v>-1.3697680869352846</v>
      </c>
      <c r="M496" s="93">
        <f t="shared" ca="1" si="68"/>
        <v>0.64744201038667659</v>
      </c>
      <c r="N496" s="101">
        <f t="shared" ca="1" si="64"/>
        <v>-1.0927530111609285</v>
      </c>
      <c r="O496" s="46">
        <f t="shared" ca="1" si="69"/>
        <v>0.55269522841830621</v>
      </c>
      <c r="P496" s="46">
        <f t="shared" ca="1" si="70"/>
        <v>0.43648927004925409</v>
      </c>
      <c r="Q496" s="47">
        <f t="shared" ca="1" si="65"/>
        <v>0.78510714515641056</v>
      </c>
      <c r="R496" s="47">
        <f t="shared" ca="1" si="66"/>
        <v>-2.7267184944026052E-2</v>
      </c>
      <c r="S496" s="97">
        <f t="shared" ca="1" si="71"/>
        <v>0.26271402173714009</v>
      </c>
      <c r="V496">
        <v>479</v>
      </c>
      <c r="W496" s="46">
        <v>0.75235442502300498</v>
      </c>
    </row>
    <row r="497" spans="10:23">
      <c r="J497">
        <v>480</v>
      </c>
      <c r="K497" s="93">
        <f t="shared" ca="1" si="67"/>
        <v>-9.7024752277406326E-2</v>
      </c>
      <c r="L497" s="93">
        <f t="shared" ca="1" si="67"/>
        <v>-0.40495844211858006</v>
      </c>
      <c r="M497" s="93">
        <f t="shared" ca="1" si="68"/>
        <v>-9.7024752277406326E-2</v>
      </c>
      <c r="N497" s="101">
        <f t="shared" ca="1" si="64"/>
        <v>-0.41479033872585119</v>
      </c>
      <c r="O497" s="46">
        <f t="shared" ca="1" si="69"/>
        <v>0.28545438756642039</v>
      </c>
      <c r="P497" s="46">
        <f t="shared" ca="1" si="70"/>
        <v>0.30286884962331118</v>
      </c>
      <c r="Q497" s="47">
        <f t="shared" ca="1" si="65"/>
        <v>0.25062546345263875</v>
      </c>
      <c r="R497" s="47">
        <f t="shared" ca="1" si="66"/>
        <v>8.2354287479825178E-2</v>
      </c>
      <c r="S497" s="97">
        <f t="shared" ca="1" si="71"/>
        <v>0.1839043375231228</v>
      </c>
      <c r="V497">
        <v>480</v>
      </c>
      <c r="W497" s="46">
        <v>0.166425705127978</v>
      </c>
    </row>
    <row r="498" spans="10:23">
      <c r="J498">
        <v>481</v>
      </c>
      <c r="K498" s="93">
        <f t="shared" ca="1" si="67"/>
        <v>0.10222898334763889</v>
      </c>
      <c r="L498" s="93">
        <f t="shared" ca="1" si="67"/>
        <v>-0.17626029925381026</v>
      </c>
      <c r="M498" s="93">
        <f t="shared" ca="1" si="68"/>
        <v>0.10222898334763889</v>
      </c>
      <c r="N498" s="101">
        <f t="shared" ca="1" si="64"/>
        <v>-0.1345983163957907</v>
      </c>
      <c r="O498" s="46">
        <f t="shared" ca="1" si="69"/>
        <v>0.35698039587438735</v>
      </c>
      <c r="P498" s="46">
        <f t="shared" ca="1" si="70"/>
        <v>0.33863185377729466</v>
      </c>
      <c r="Q498" s="47">
        <f t="shared" ca="1" si="65"/>
        <v>0.39367748006857267</v>
      </c>
      <c r="R498" s="47">
        <f t="shared" ca="1" si="66"/>
        <v>0.12765923316203626</v>
      </c>
      <c r="S498" s="97">
        <f t="shared" ca="1" si="71"/>
        <v>0.2423198145182118</v>
      </c>
      <c r="V498">
        <v>481</v>
      </c>
      <c r="W498" s="46">
        <v>0.31994646862014198</v>
      </c>
    </row>
    <row r="499" spans="10:23">
      <c r="J499">
        <v>482</v>
      </c>
      <c r="K499" s="93">
        <f t="shared" ca="1" si="67"/>
        <v>-0.79773204547990861</v>
      </c>
      <c r="L499" s="93">
        <f t="shared" ca="1" si="67"/>
        <v>-5.1552826344793093E-2</v>
      </c>
      <c r="M499" s="93">
        <f t="shared" ca="1" si="68"/>
        <v>-0.79773204547990861</v>
      </c>
      <c r="N499" s="101">
        <f t="shared" ca="1" si="64"/>
        <v>-0.30257305444126348</v>
      </c>
      <c r="O499" s="46">
        <f t="shared" ca="1" si="69"/>
        <v>3.3921860370199841E-2</v>
      </c>
      <c r="P499" s="46">
        <f t="shared" ca="1" si="70"/>
        <v>0.1771025860252009</v>
      </c>
      <c r="Q499" s="47">
        <f t="shared" ca="1" si="65"/>
        <v>-0.25243959093980228</v>
      </c>
      <c r="R499" s="47">
        <f t="shared" ca="1" si="66"/>
        <v>0.10049897956220588</v>
      </c>
      <c r="S499" s="97">
        <f t="shared" ca="1" si="71"/>
        <v>6.7210419966202861E-2</v>
      </c>
      <c r="V499">
        <v>482</v>
      </c>
      <c r="W499" s="46">
        <v>0.90588498108813398</v>
      </c>
    </row>
    <row r="500" spans="10:23">
      <c r="J500">
        <v>483</v>
      </c>
      <c r="K500" s="93">
        <f t="shared" ca="1" si="67"/>
        <v>0.35968475125935606</v>
      </c>
      <c r="L500" s="93">
        <f t="shared" ca="1" si="67"/>
        <v>-6.1658411250121926E-2</v>
      </c>
      <c r="M500" s="93">
        <f t="shared" ca="1" si="68"/>
        <v>0.35968475125935606</v>
      </c>
      <c r="N500" s="101">
        <f t="shared" ca="1" si="64"/>
        <v>5.5930516815358419E-2</v>
      </c>
      <c r="O500" s="46">
        <f t="shared" ca="1" si="69"/>
        <v>0.44939915699232369</v>
      </c>
      <c r="P500" s="46">
        <f t="shared" ca="1" si="70"/>
        <v>0.38484123433626283</v>
      </c>
      <c r="Q500" s="47">
        <f t="shared" ca="1" si="65"/>
        <v>0.57851500230444541</v>
      </c>
      <c r="R500" s="47">
        <f t="shared" ca="1" si="66"/>
        <v>0.15846631456194121</v>
      </c>
      <c r="S500" s="97">
        <f t="shared" ca="1" si="71"/>
        <v>0.30393273577713242</v>
      </c>
      <c r="V500">
        <v>483</v>
      </c>
      <c r="W500" s="46">
        <v>-0.190355626423441</v>
      </c>
    </row>
    <row r="501" spans="10:23">
      <c r="J501">
        <v>484</v>
      </c>
      <c r="K501" s="93">
        <f t="shared" ca="1" si="67"/>
        <v>1.0122509263992643</v>
      </c>
      <c r="L501" s="93">
        <f t="shared" ca="1" si="67"/>
        <v>0.47672994050942774</v>
      </c>
      <c r="M501" s="93">
        <f t="shared" ca="1" si="68"/>
        <v>1.0122509263992643</v>
      </c>
      <c r="N501" s="101">
        <f t="shared" ca="1" si="64"/>
        <v>0.77389814494817077</v>
      </c>
      <c r="O501" s="46">
        <f t="shared" ca="1" si="69"/>
        <v>0.68365049244727816</v>
      </c>
      <c r="P501" s="46">
        <f t="shared" ca="1" si="70"/>
        <v>0.50196690206374006</v>
      </c>
      <c r="Q501" s="47">
        <f t="shared" ca="1" si="65"/>
        <v>1.0470176732143543</v>
      </c>
      <c r="R501" s="47">
        <f t="shared" ca="1" si="66"/>
        <v>0.27455628787255271</v>
      </c>
      <c r="S501" s="97">
        <f t="shared" ca="1" si="71"/>
        <v>0.47910339015991543</v>
      </c>
      <c r="V501">
        <v>484</v>
      </c>
      <c r="W501" s="46">
        <v>0.180030978955423</v>
      </c>
    </row>
    <row r="502" spans="10:23">
      <c r="J502">
        <v>485</v>
      </c>
      <c r="K502" s="93">
        <f t="shared" ca="1" si="67"/>
        <v>-0.88791333860011235</v>
      </c>
      <c r="L502" s="93">
        <f t="shared" ca="1" si="67"/>
        <v>0.53717381435870126</v>
      </c>
      <c r="M502" s="93">
        <f t="shared" ca="1" si="68"/>
        <v>-0.88791333860011235</v>
      </c>
      <c r="N502" s="101">
        <f t="shared" ca="1" si="64"/>
        <v>0.22690910173972334</v>
      </c>
      <c r="O502" s="46">
        <f t="shared" ca="1" si="69"/>
        <v>1.5495291779904496E-3</v>
      </c>
      <c r="P502" s="46">
        <f t="shared" ca="1" si="70"/>
        <v>0.16091642042909621</v>
      </c>
      <c r="Q502" s="47">
        <f t="shared" ca="1" si="65"/>
        <v>-0.31718425332422107</v>
      </c>
      <c r="R502" s="47">
        <f t="shared" ca="1" si="66"/>
        <v>0.18611226764227135</v>
      </c>
      <c r="S502" s="97">
        <f t="shared" ca="1" si="71"/>
        <v>9.3830898410130897E-2</v>
      </c>
      <c r="V502">
        <v>485</v>
      </c>
      <c r="W502" s="46">
        <v>-2.92227305854692E-2</v>
      </c>
    </row>
    <row r="503" spans="10:23">
      <c r="J503">
        <v>486</v>
      </c>
      <c r="K503" s="93">
        <f t="shared" ca="1" si="67"/>
        <v>-1.1963351403547602</v>
      </c>
      <c r="L503" s="93">
        <f t="shared" ca="1" si="67"/>
        <v>-0.65671680504095198</v>
      </c>
      <c r="M503" s="93">
        <f t="shared" ca="1" si="68"/>
        <v>-1.1963351403547602</v>
      </c>
      <c r="N503" s="101">
        <f t="shared" ca="1" si="64"/>
        <v>-1.0030835750173988</v>
      </c>
      <c r="O503" s="46">
        <f t="shared" ca="1" si="69"/>
        <v>-0.10916448220784286</v>
      </c>
      <c r="P503" s="46">
        <f t="shared" ca="1" si="70"/>
        <v>0.10555941473617955</v>
      </c>
      <c r="Q503" s="47">
        <f t="shared" ca="1" si="65"/>
        <v>-0.53861227609588769</v>
      </c>
      <c r="R503" s="47">
        <f t="shared" ca="1" si="66"/>
        <v>-1.2768310564756247E-2</v>
      </c>
      <c r="S503" s="97">
        <f t="shared" ca="1" si="71"/>
        <v>-6.0966396386299554E-2</v>
      </c>
      <c r="V503">
        <v>486</v>
      </c>
      <c r="W503" s="46">
        <v>0.62811854761772501</v>
      </c>
    </row>
    <row r="504" spans="10:23">
      <c r="J504">
        <v>487</v>
      </c>
      <c r="K504" s="93">
        <f t="shared" ca="1" si="67"/>
        <v>-1.352085395745988</v>
      </c>
      <c r="L504" s="93">
        <f t="shared" ca="1" si="67"/>
        <v>-0.18797703064510637</v>
      </c>
      <c r="M504" s="93">
        <f t="shared" ca="1" si="68"/>
        <v>-1.352085395745988</v>
      </c>
      <c r="N504" s="101">
        <f t="shared" ca="1" si="64"/>
        <v>-0.60821135053678088</v>
      </c>
      <c r="O504" s="46">
        <f t="shared" ca="1" si="69"/>
        <v>-0.16507406917811929</v>
      </c>
      <c r="P504" s="46">
        <f t="shared" ca="1" si="70"/>
        <v>7.7604621251041339E-2</v>
      </c>
      <c r="Q504" s="47">
        <f t="shared" ca="1" si="65"/>
        <v>-0.65043145003644054</v>
      </c>
      <c r="R504" s="47">
        <f t="shared" ca="1" si="66"/>
        <v>5.1079562521489555E-2</v>
      </c>
      <c r="S504" s="97">
        <f t="shared" ca="1" si="71"/>
        <v>-5.6997253328314866E-2</v>
      </c>
      <c r="V504">
        <v>487</v>
      </c>
      <c r="W504" s="46">
        <v>0.29881721891006502</v>
      </c>
    </row>
    <row r="505" spans="10:23">
      <c r="J505">
        <v>488</v>
      </c>
      <c r="K505" s="93">
        <f t="shared" ca="1" si="67"/>
        <v>6.656213243376545E-2</v>
      </c>
      <c r="L505" s="93">
        <f t="shared" ca="1" si="67"/>
        <v>1.1923520246580823</v>
      </c>
      <c r="M505" s="93">
        <f t="shared" ca="1" si="68"/>
        <v>6.656213243376545E-2</v>
      </c>
      <c r="N505" s="101">
        <f t="shared" ca="1" si="64"/>
        <v>1.1516171603171677</v>
      </c>
      <c r="O505" s="46">
        <f t="shared" ca="1" si="69"/>
        <v>0.34417708522737694</v>
      </c>
      <c r="P505" s="46">
        <f t="shared" ca="1" si="70"/>
        <v>0.33223019845378948</v>
      </c>
      <c r="Q505" s="47">
        <f t="shared" ca="1" si="65"/>
        <v>0.36807085877455192</v>
      </c>
      <c r="R505" s="47">
        <f t="shared" ca="1" si="66"/>
        <v>0.33563061587134357</v>
      </c>
      <c r="S505" s="97">
        <f t="shared" ca="1" si="71"/>
        <v>0.33990385054936023</v>
      </c>
      <c r="V505">
        <v>488</v>
      </c>
      <c r="W505" s="46">
        <v>0.25399281781334299</v>
      </c>
    </row>
    <row r="506" spans="10:23">
      <c r="J506">
        <v>489</v>
      </c>
      <c r="K506" s="93">
        <f t="shared" ca="1" si="67"/>
        <v>-1.6132891116851709</v>
      </c>
      <c r="L506" s="93">
        <f t="shared" ca="1" si="67"/>
        <v>-0.2842636683203742</v>
      </c>
      <c r="M506" s="93">
        <f t="shared" ca="1" si="68"/>
        <v>-1.6132891116851709</v>
      </c>
      <c r="N506" s="101">
        <f t="shared" ca="1" si="64"/>
        <v>-0.78256773437697891</v>
      </c>
      <c r="O506" s="46">
        <f t="shared" ca="1" si="69"/>
        <v>-0.25883822922124722</v>
      </c>
      <c r="P506" s="46">
        <f t="shared" ca="1" si="70"/>
        <v>3.0722541229477374E-2</v>
      </c>
      <c r="Q506" s="47">
        <f t="shared" ca="1" si="65"/>
        <v>-0.8379597701226964</v>
      </c>
      <c r="R506" s="47">
        <f t="shared" ca="1" si="66"/>
        <v>2.2887444724781519E-2</v>
      </c>
      <c r="S506" s="97">
        <f t="shared" ca="1" si="71"/>
        <v>-0.11797539224823285</v>
      </c>
      <c r="V506">
        <v>489</v>
      </c>
      <c r="W506" s="46">
        <v>1.1134393183334701</v>
      </c>
    </row>
    <row r="507" spans="10:23">
      <c r="J507">
        <v>490</v>
      </c>
      <c r="K507" s="93">
        <f t="shared" ca="1" si="67"/>
        <v>-0.84898855177650667</v>
      </c>
      <c r="L507" s="93">
        <f t="shared" ca="1" si="67"/>
        <v>1.3966325540643452</v>
      </c>
      <c r="M507" s="93">
        <f t="shared" ca="1" si="68"/>
        <v>-0.84898855177650667</v>
      </c>
      <c r="N507" s="101">
        <f t="shared" ca="1" si="64"/>
        <v>1.0541264392249079</v>
      </c>
      <c r="O507" s="46">
        <f t="shared" ca="1" si="69"/>
        <v>1.5522339358925996E-2</v>
      </c>
      <c r="P507" s="46">
        <f t="shared" ca="1" si="70"/>
        <v>0.16790282551956398</v>
      </c>
      <c r="Q507" s="47">
        <f t="shared" ca="1" si="65"/>
        <v>-0.28923863296234997</v>
      </c>
      <c r="R507" s="47">
        <f t="shared" ca="1" si="66"/>
        <v>0.31986709845612787</v>
      </c>
      <c r="S507" s="97">
        <f t="shared" ca="1" si="71"/>
        <v>0.16769471890752694</v>
      </c>
      <c r="V507">
        <v>490</v>
      </c>
      <c r="W507" s="46">
        <v>0.13805490345101601</v>
      </c>
    </row>
    <row r="508" spans="10:23">
      <c r="J508">
        <v>491</v>
      </c>
      <c r="K508" s="93">
        <f t="shared" ca="1" si="67"/>
        <v>-7.4589984075017407E-2</v>
      </c>
      <c r="L508" s="93">
        <f t="shared" ca="1" si="67"/>
        <v>-1.4006607099765005</v>
      </c>
      <c r="M508" s="93">
        <f t="shared" ca="1" si="68"/>
        <v>-7.4589984075017407E-2</v>
      </c>
      <c r="N508" s="101">
        <f t="shared" ca="1" si="64"/>
        <v>-1.3516641597356402</v>
      </c>
      <c r="O508" s="46">
        <f t="shared" ca="1" si="69"/>
        <v>0.29350778446659714</v>
      </c>
      <c r="P508" s="46">
        <f t="shared" ca="1" si="70"/>
        <v>0.30689554807339958</v>
      </c>
      <c r="Q508" s="47">
        <f t="shared" ca="1" si="65"/>
        <v>0.26673225725299232</v>
      </c>
      <c r="R508" s="47">
        <f t="shared" ca="1" si="66"/>
        <v>-6.9131173165926763E-2</v>
      </c>
      <c r="S508" s="97">
        <f t="shared" ca="1" si="71"/>
        <v>0.11218830565033519</v>
      </c>
      <c r="V508">
        <v>491</v>
      </c>
      <c r="W508" s="46">
        <v>1.4100446720311299</v>
      </c>
    </row>
    <row r="509" spans="10:23">
      <c r="J509">
        <v>492</v>
      </c>
      <c r="K509" s="93">
        <f t="shared" ca="1" si="67"/>
        <v>-1.4860976695666013</v>
      </c>
      <c r="L509" s="93">
        <f t="shared" ca="1" si="67"/>
        <v>0.37870106903401018</v>
      </c>
      <c r="M509" s="93">
        <f t="shared" ca="1" si="68"/>
        <v>-1.4860976695666013</v>
      </c>
      <c r="N509" s="101">
        <f t="shared" ca="1" si="64"/>
        <v>-0.11357228057526925</v>
      </c>
      <c r="O509" s="46">
        <f t="shared" ca="1" si="69"/>
        <v>-0.21318038437765174</v>
      </c>
      <c r="P509" s="46">
        <f t="shared" ca="1" si="70"/>
        <v>5.3551463651275111E-2</v>
      </c>
      <c r="Q509" s="47">
        <f t="shared" ca="1" si="65"/>
        <v>-0.74664408043550545</v>
      </c>
      <c r="R509" s="47">
        <f t="shared" ca="1" si="66"/>
        <v>0.13105898524219656</v>
      </c>
      <c r="S509" s="97">
        <f t="shared" ca="1" si="71"/>
        <v>-4.1060699567727593E-2</v>
      </c>
      <c r="V509">
        <v>492</v>
      </c>
      <c r="W509" s="46">
        <v>0.21485414188149901</v>
      </c>
    </row>
    <row r="510" spans="10:23">
      <c r="J510">
        <v>493</v>
      </c>
      <c r="K510" s="93">
        <f t="shared" ca="1" si="67"/>
        <v>1.5174285652996653</v>
      </c>
      <c r="L510" s="93">
        <f t="shared" ca="1" si="67"/>
        <v>-9.9701265073226075E-2</v>
      </c>
      <c r="M510" s="93">
        <f t="shared" ca="1" si="68"/>
        <v>1.5174285652996653</v>
      </c>
      <c r="N510" s="101">
        <f t="shared" ca="1" si="64"/>
        <v>0.3880512319252199</v>
      </c>
      <c r="O510" s="46">
        <f t="shared" ca="1" si="69"/>
        <v>0.86499384284239833</v>
      </c>
      <c r="P510" s="46">
        <f t="shared" ca="1" si="70"/>
        <v>0.59263857726130009</v>
      </c>
      <c r="Q510" s="47">
        <f t="shared" ca="1" si="65"/>
        <v>1.4097043740045947</v>
      </c>
      <c r="R510" s="47">
        <f t="shared" ca="1" si="66"/>
        <v>0.21216773986613724</v>
      </c>
      <c r="S510" s="97">
        <f t="shared" ca="1" si="71"/>
        <v>0.53858079135426773</v>
      </c>
      <c r="V510">
        <v>493</v>
      </c>
      <c r="W510" s="46">
        <v>0.23260346372395099</v>
      </c>
    </row>
    <row r="511" spans="10:23">
      <c r="J511">
        <v>494</v>
      </c>
      <c r="K511" s="93">
        <f t="shared" ca="1" si="67"/>
        <v>-1.6938343659707624</v>
      </c>
      <c r="L511" s="93">
        <f t="shared" ca="1" si="67"/>
        <v>1.8786874143998873</v>
      </c>
      <c r="M511" s="93">
        <f t="shared" ca="1" si="68"/>
        <v>-1.6938343659707624</v>
      </c>
      <c r="N511" s="101">
        <f t="shared" ca="1" si="64"/>
        <v>1.2424746262266284</v>
      </c>
      <c r="O511" s="46">
        <f t="shared" ca="1" si="69"/>
        <v>-0.28775151663905352</v>
      </c>
      <c r="P511" s="46">
        <f t="shared" ca="1" si="70"/>
        <v>1.6265897520574224E-2</v>
      </c>
      <c r="Q511" s="47">
        <f t="shared" ca="1" si="65"/>
        <v>-0.895786344958309</v>
      </c>
      <c r="R511" s="47">
        <f t="shared" ca="1" si="66"/>
        <v>0.35032158574129424</v>
      </c>
      <c r="S511" s="97">
        <f t="shared" ca="1" si="71"/>
        <v>3.1285034551120361E-2</v>
      </c>
      <c r="V511">
        <v>494</v>
      </c>
      <c r="W511" s="46">
        <v>-0.40328672776575097</v>
      </c>
    </row>
    <row r="512" spans="10:23">
      <c r="J512">
        <v>495</v>
      </c>
      <c r="K512" s="93">
        <f t="shared" ca="1" si="67"/>
        <v>0.5030122348223669</v>
      </c>
      <c r="L512" s="93">
        <f t="shared" ca="1" si="67"/>
        <v>0.751950303151662</v>
      </c>
      <c r="M512" s="93">
        <f t="shared" ca="1" si="68"/>
        <v>0.5030122348223669</v>
      </c>
      <c r="N512" s="101">
        <f t="shared" ca="1" si="64"/>
        <v>0.87288061582580911</v>
      </c>
      <c r="O512" s="46">
        <f t="shared" ca="1" si="69"/>
        <v>0.50084934811636561</v>
      </c>
      <c r="P512" s="46">
        <f t="shared" ca="1" si="70"/>
        <v>0.41056632989828379</v>
      </c>
      <c r="Q512" s="47">
        <f t="shared" ca="1" si="65"/>
        <v>0.68141538455252926</v>
      </c>
      <c r="R512" s="47">
        <f t="shared" ca="1" si="66"/>
        <v>0.29056101002456286</v>
      </c>
      <c r="S512" s="97">
        <f t="shared" ca="1" si="71"/>
        <v>0.39570517907046421</v>
      </c>
      <c r="V512">
        <v>495</v>
      </c>
      <c r="W512" s="46">
        <v>0.76519267877750996</v>
      </c>
    </row>
    <row r="513" spans="10:23">
      <c r="J513">
        <v>496</v>
      </c>
      <c r="K513" s="93">
        <f t="shared" ca="1" si="67"/>
        <v>-0.31743416405260966</v>
      </c>
      <c r="L513" s="93">
        <f t="shared" ca="1" si="67"/>
        <v>1.0304207793058939</v>
      </c>
      <c r="M513" s="93">
        <f t="shared" ca="1" si="68"/>
        <v>-0.31743416405260966</v>
      </c>
      <c r="N513" s="101">
        <f t="shared" ca="1" si="64"/>
        <v>0.87597343224750601</v>
      </c>
      <c r="O513" s="46">
        <f t="shared" ca="1" si="69"/>
        <v>0.2063341373571404</v>
      </c>
      <c r="P513" s="46">
        <f t="shared" ca="1" si="70"/>
        <v>0.26330872451867116</v>
      </c>
      <c r="Q513" s="47">
        <f t="shared" ca="1" si="65"/>
        <v>9.238496303407881E-2</v>
      </c>
      <c r="R513" s="47">
        <f t="shared" ca="1" si="66"/>
        <v>0.29106109521194545</v>
      </c>
      <c r="S513" s="97">
        <f t="shared" ca="1" si="71"/>
        <v>0.24869761628454293</v>
      </c>
      <c r="V513">
        <v>496</v>
      </c>
      <c r="W513" s="46">
        <v>0.85179743656447204</v>
      </c>
    </row>
    <row r="514" spans="10:23">
      <c r="J514">
        <v>497</v>
      </c>
      <c r="K514" s="93">
        <f t="shared" ca="1" si="67"/>
        <v>-0.62728574301582507</v>
      </c>
      <c r="L514" s="93">
        <f t="shared" ca="1" si="67"/>
        <v>-1.300311329239638</v>
      </c>
      <c r="M514" s="93">
        <f t="shared" ca="1" si="68"/>
        <v>-0.62728574301582507</v>
      </c>
      <c r="N514" s="101">
        <f t="shared" ca="1" si="64"/>
        <v>-1.4322942492245154</v>
      </c>
      <c r="O514" s="46">
        <f t="shared" ca="1" si="69"/>
        <v>9.5106879601407179E-2</v>
      </c>
      <c r="P514" s="46">
        <f t="shared" ca="1" si="70"/>
        <v>0.20769509564080457</v>
      </c>
      <c r="Q514" s="47">
        <f t="shared" ca="1" si="65"/>
        <v>-0.13006955247738761</v>
      </c>
      <c r="R514" s="47">
        <f t="shared" ca="1" si="66"/>
        <v>-8.2168453079421999E-2</v>
      </c>
      <c r="S514" s="97">
        <f t="shared" ca="1" si="71"/>
        <v>6.4692132609925901E-3</v>
      </c>
      <c r="V514">
        <v>497</v>
      </c>
      <c r="W514" s="46">
        <v>0.79440263052190097</v>
      </c>
    </row>
    <row r="515" spans="10:23">
      <c r="J515">
        <v>498</v>
      </c>
      <c r="K515" s="93">
        <f t="shared" ca="1" si="67"/>
        <v>3.4458576363420243E-2</v>
      </c>
      <c r="L515" s="93">
        <f t="shared" ca="1" si="67"/>
        <v>-0.45229639167131086</v>
      </c>
      <c r="M515" s="93">
        <f t="shared" ca="1" si="68"/>
        <v>3.4458576363420243E-2</v>
      </c>
      <c r="N515" s="101">
        <f t="shared" ca="1" si="64"/>
        <v>-0.41785600470496109</v>
      </c>
      <c r="O515" s="46">
        <f t="shared" ca="1" si="69"/>
        <v>0.33265288864958309</v>
      </c>
      <c r="P515" s="46">
        <f t="shared" ca="1" si="70"/>
        <v>0.32646810016489253</v>
      </c>
      <c r="Q515" s="47">
        <f t="shared" ca="1" si="65"/>
        <v>0.34502246561896416</v>
      </c>
      <c r="R515" s="47">
        <f t="shared" ca="1" si="66"/>
        <v>8.1858592315100731E-2</v>
      </c>
      <c r="S515" s="97">
        <f t="shared" ca="1" si="71"/>
        <v>0.20725574048234191</v>
      </c>
      <c r="V515">
        <v>498</v>
      </c>
      <c r="W515" s="46">
        <v>0.36227412185987301</v>
      </c>
    </row>
    <row r="516" spans="10:23">
      <c r="J516">
        <v>499</v>
      </c>
      <c r="K516" s="93">
        <f t="shared" ca="1" si="67"/>
        <v>-0.26428278949085893</v>
      </c>
      <c r="L516" s="93">
        <f t="shared" ca="1" si="67"/>
        <v>0.609200914005122</v>
      </c>
      <c r="M516" s="93">
        <f t="shared" ca="1" si="68"/>
        <v>-0.26428278949085893</v>
      </c>
      <c r="N516" s="101">
        <f t="shared" ca="1" si="64"/>
        <v>0.49352528891576869</v>
      </c>
      <c r="O516" s="46">
        <f t="shared" ca="1" si="69"/>
        <v>0.2254138582294139</v>
      </c>
      <c r="P516" s="46">
        <f t="shared" ca="1" si="70"/>
        <v>0.27284858495480796</v>
      </c>
      <c r="Q516" s="47">
        <f t="shared" ca="1" si="65"/>
        <v>0.13054440477862586</v>
      </c>
      <c r="R516" s="47">
        <f t="shared" ca="1" si="66"/>
        <v>0.2292221027387899</v>
      </c>
      <c r="S516" s="97">
        <f t="shared" ca="1" si="71"/>
        <v>0.2273179804841019</v>
      </c>
      <c r="V516">
        <v>499</v>
      </c>
      <c r="W516" s="46">
        <v>7.1967870699097602E-2</v>
      </c>
    </row>
    <row r="517" spans="10:23">
      <c r="J517">
        <v>500</v>
      </c>
      <c r="K517" s="93">
        <f t="shared" ca="1" si="67"/>
        <v>-1.0786288244574458</v>
      </c>
      <c r="L517" s="93">
        <f t="shared" ca="1" si="67"/>
        <v>-0.51829031358795963</v>
      </c>
      <c r="M517" s="93">
        <f t="shared" ca="1" si="68"/>
        <v>-1.0786288244574458</v>
      </c>
      <c r="N517" s="101">
        <f t="shared" ca="1" si="64"/>
        <v>-0.83441049663758471</v>
      </c>
      <c r="O517" s="46">
        <f t="shared" ca="1" si="69"/>
        <v>-6.6911508117487806E-2</v>
      </c>
      <c r="P517" s="46">
        <f t="shared" ca="1" si="70"/>
        <v>0.12668590178135708</v>
      </c>
      <c r="Q517" s="47">
        <f t="shared" ca="1" si="65"/>
        <v>-0.45410632791517758</v>
      </c>
      <c r="R517" s="47">
        <f t="shared" ca="1" si="66"/>
        <v>1.4504859422385691E-2</v>
      </c>
      <c r="S517" s="97">
        <f t="shared" ca="1" si="71"/>
        <v>-2.6203324347551057E-2</v>
      </c>
      <c r="V517">
        <v>500</v>
      </c>
      <c r="W517" s="46">
        <v>0.48878321751843801</v>
      </c>
    </row>
    <row r="518" spans="10:23">
      <c r="J518">
        <v>501</v>
      </c>
      <c r="K518" s="93">
        <f t="shared" ca="1" si="67"/>
        <v>-0.43230891033652002</v>
      </c>
      <c r="L518" s="93">
        <f t="shared" ca="1" si="67"/>
        <v>-2.127026209440229</v>
      </c>
      <c r="M518" s="93">
        <f t="shared" ca="1" si="68"/>
        <v>-0.43230891033652002</v>
      </c>
      <c r="N518" s="101">
        <f t="shared" ca="1" si="64"/>
        <v>-2.1540817217346904</v>
      </c>
      <c r="O518" s="46">
        <f t="shared" ca="1" si="69"/>
        <v>0.16509761031636058</v>
      </c>
      <c r="P518" s="46">
        <f t="shared" ca="1" si="70"/>
        <v>0.24269046099828129</v>
      </c>
      <c r="Q518" s="47">
        <f t="shared" ca="1" si="65"/>
        <v>9.9119089525191995E-3</v>
      </c>
      <c r="R518" s="47">
        <f t="shared" ca="1" si="66"/>
        <v>-0.19887606653764289</v>
      </c>
      <c r="S518" s="97">
        <f t="shared" ca="1" si="71"/>
        <v>-1.6889228110641155E-2</v>
      </c>
      <c r="V518">
        <v>501</v>
      </c>
      <c r="W518" s="46">
        <v>0.27322116081452902</v>
      </c>
    </row>
    <row r="519" spans="10:23">
      <c r="J519">
        <v>502</v>
      </c>
      <c r="K519" s="93">
        <f t="shared" ca="1" si="67"/>
        <v>-2.2960232101558944</v>
      </c>
      <c r="L519" s="93">
        <f t="shared" ca="1" si="67"/>
        <v>1.4318116283087325</v>
      </c>
      <c r="M519" s="93">
        <f t="shared" ca="1" si="68"/>
        <v>-2.2960232101558944</v>
      </c>
      <c r="N519" s="101">
        <f t="shared" ca="1" si="64"/>
        <v>0.62728964450099955</v>
      </c>
      <c r="O519" s="46">
        <f t="shared" ca="1" si="69"/>
        <v>-0.50391892819114492</v>
      </c>
      <c r="P519" s="46">
        <f t="shared" ca="1" si="70"/>
        <v>-9.1817808255471478E-2</v>
      </c>
      <c r="Q519" s="47">
        <f t="shared" ca="1" si="65"/>
        <v>-1.3281211680624918</v>
      </c>
      <c r="R519" s="47">
        <f t="shared" ca="1" si="66"/>
        <v>0.25085079442532932</v>
      </c>
      <c r="S519" s="97">
        <f t="shared" ca="1" si="71"/>
        <v>-0.1265340668829078</v>
      </c>
      <c r="V519">
        <v>502</v>
      </c>
      <c r="W519" s="46">
        <v>0.45136257795611201</v>
      </c>
    </row>
    <row r="520" spans="10:23">
      <c r="J520">
        <v>503</v>
      </c>
      <c r="K520" s="93">
        <f t="shared" ca="1" si="67"/>
        <v>0.77422876350939052</v>
      </c>
      <c r="L520" s="93">
        <f t="shared" ca="1" si="67"/>
        <v>-0.39180348704837814</v>
      </c>
      <c r="M520" s="93">
        <f t="shared" ca="1" si="68"/>
        <v>0.77422876350939052</v>
      </c>
      <c r="N520" s="101">
        <f t="shared" ca="1" si="64"/>
        <v>-0.12524018359167663</v>
      </c>
      <c r="O520" s="46">
        <f t="shared" ca="1" si="69"/>
        <v>0.59820780226666082</v>
      </c>
      <c r="P520" s="46">
        <f t="shared" ca="1" si="70"/>
        <v>0.45924555697343139</v>
      </c>
      <c r="Q520" s="47">
        <f t="shared" ca="1" si="65"/>
        <v>0.87613229285311978</v>
      </c>
      <c r="R520" s="47">
        <f t="shared" ca="1" si="66"/>
        <v>0.12917237295399606</v>
      </c>
      <c r="S520" s="97">
        <f t="shared" ca="1" si="71"/>
        <v>0.36369008761032845</v>
      </c>
      <c r="V520">
        <v>503</v>
      </c>
      <c r="W520" s="46">
        <v>0.832832039963052</v>
      </c>
    </row>
    <row r="521" spans="10:23">
      <c r="J521">
        <v>504</v>
      </c>
      <c r="K521" s="93">
        <f t="shared" ca="1" si="67"/>
        <v>1.1237491054956072</v>
      </c>
      <c r="L521" s="93">
        <f t="shared" ca="1" si="67"/>
        <v>1.4593660277986789</v>
      </c>
      <c r="M521" s="93">
        <f t="shared" ca="1" si="68"/>
        <v>1.1237491054956072</v>
      </c>
      <c r="N521" s="101">
        <f t="shared" ca="1" si="64"/>
        <v>1.7409778216689398</v>
      </c>
      <c r="O521" s="46">
        <f t="shared" ca="1" si="69"/>
        <v>0.7236749349469439</v>
      </c>
      <c r="P521" s="46">
        <f t="shared" ca="1" si="70"/>
        <v>0.52197912331357288</v>
      </c>
      <c r="Q521" s="47">
        <f t="shared" ca="1" si="65"/>
        <v>1.1270665582136858</v>
      </c>
      <c r="R521" s="47">
        <f t="shared" ca="1" si="66"/>
        <v>0.43092580853147167</v>
      </c>
      <c r="S521" s="97">
        <f t="shared" ca="1" si="71"/>
        <v>0.57730037173920778</v>
      </c>
      <c r="V521">
        <v>504</v>
      </c>
      <c r="W521" s="46">
        <v>-2.26168494098948E-2</v>
      </c>
    </row>
    <row r="522" spans="10:23">
      <c r="J522">
        <v>505</v>
      </c>
      <c r="K522" s="93">
        <f t="shared" ca="1" si="67"/>
        <v>-0.11347174256350506</v>
      </c>
      <c r="L522" s="93">
        <f t="shared" ca="1" si="67"/>
        <v>1.4513822471476251E-2</v>
      </c>
      <c r="M522" s="93">
        <f t="shared" ca="1" si="68"/>
        <v>-0.11347174256350506</v>
      </c>
      <c r="N522" s="101">
        <f t="shared" ca="1" si="64"/>
        <v>-2.2326248635718901E-2</v>
      </c>
      <c r="O522" s="46">
        <f t="shared" ca="1" si="69"/>
        <v>0.2795504201444079</v>
      </c>
      <c r="P522" s="46">
        <f t="shared" ca="1" si="70"/>
        <v>0.29991686591230493</v>
      </c>
      <c r="Q522" s="47">
        <f t="shared" ca="1" si="65"/>
        <v>0.23881752860861385</v>
      </c>
      <c r="R522" s="47">
        <f t="shared" ca="1" si="66"/>
        <v>0.14581278332096193</v>
      </c>
      <c r="S522" s="97">
        <f t="shared" ca="1" si="71"/>
        <v>0.21268160173268491</v>
      </c>
      <c r="V522">
        <v>505</v>
      </c>
      <c r="W522" s="46">
        <v>-0.29693306913939099</v>
      </c>
    </row>
    <row r="523" spans="10:23">
      <c r="J523">
        <v>506</v>
      </c>
      <c r="K523" s="93">
        <f t="shared" ca="1" si="67"/>
        <v>1.2609496600210139</v>
      </c>
      <c r="L523" s="93">
        <f t="shared" ca="1" si="67"/>
        <v>1.5666683929365659</v>
      </c>
      <c r="M523" s="93">
        <f t="shared" ca="1" si="68"/>
        <v>1.2609496600210139</v>
      </c>
      <c r="N523" s="101">
        <f t="shared" ca="1" si="64"/>
        <v>1.8863422443526181</v>
      </c>
      <c r="O523" s="46">
        <f t="shared" ca="1" si="69"/>
        <v>0.77292574558824967</v>
      </c>
      <c r="P523" s="46">
        <f t="shared" ca="1" si="70"/>
        <v>0.54660452863422582</v>
      </c>
      <c r="Q523" s="47">
        <f t="shared" ca="1" si="65"/>
        <v>1.2255681794962974</v>
      </c>
      <c r="R523" s="47">
        <f t="shared" ca="1" si="66"/>
        <v>0.45443014394774617</v>
      </c>
      <c r="S523" s="97">
        <f t="shared" ca="1" si="71"/>
        <v>0.61367794476799786</v>
      </c>
      <c r="V523">
        <v>506</v>
      </c>
      <c r="W523" s="46">
        <v>0.74988189088992196</v>
      </c>
    </row>
    <row r="524" spans="10:23">
      <c r="J524">
        <v>507</v>
      </c>
      <c r="K524" s="93">
        <f t="shared" ca="1" si="67"/>
        <v>0.51237823402838045</v>
      </c>
      <c r="L524" s="93">
        <f t="shared" ca="1" si="67"/>
        <v>0.89598283091929687</v>
      </c>
      <c r="M524" s="93">
        <f t="shared" ca="1" si="68"/>
        <v>0.51237823402838045</v>
      </c>
      <c r="N524" s="101">
        <f t="shared" ca="1" si="64"/>
        <v>1.012414031814507</v>
      </c>
      <c r="O524" s="46">
        <f t="shared" ca="1" si="69"/>
        <v>0.5042114559078219</v>
      </c>
      <c r="P524" s="46">
        <f t="shared" ca="1" si="70"/>
        <v>0.41224738379401193</v>
      </c>
      <c r="Q524" s="47">
        <f t="shared" ca="1" si="65"/>
        <v>0.68813960013544184</v>
      </c>
      <c r="R524" s="47">
        <f t="shared" ca="1" si="66"/>
        <v>0.31312251545091885</v>
      </c>
      <c r="S524" s="97">
        <f t="shared" ca="1" si="71"/>
        <v>0.40866698567937038</v>
      </c>
      <c r="V524">
        <v>507</v>
      </c>
      <c r="W524" s="46">
        <v>0.53048188138031405</v>
      </c>
    </row>
    <row r="525" spans="10:23">
      <c r="J525">
        <v>508</v>
      </c>
      <c r="K525" s="93">
        <f t="shared" ca="1" si="67"/>
        <v>-0.99429899456474502</v>
      </c>
      <c r="L525" s="93">
        <f t="shared" ca="1" si="67"/>
        <v>1.5128392940744311</v>
      </c>
      <c r="M525" s="93">
        <f t="shared" ca="1" si="68"/>
        <v>-0.99429899456474502</v>
      </c>
      <c r="N525" s="101">
        <f t="shared" ca="1" si="64"/>
        <v>1.1180881151359887</v>
      </c>
      <c r="O525" s="46">
        <f t="shared" ca="1" si="69"/>
        <v>-3.6639673591557897E-2</v>
      </c>
      <c r="P525" s="46">
        <f t="shared" ca="1" si="70"/>
        <v>0.14182181904432203</v>
      </c>
      <c r="Q525" s="47">
        <f t="shared" ca="1" si="65"/>
        <v>-0.39356265886331776</v>
      </c>
      <c r="R525" s="47">
        <f t="shared" ca="1" si="66"/>
        <v>0.3302092210790239</v>
      </c>
      <c r="S525" s="97">
        <f t="shared" ca="1" si="71"/>
        <v>0.146784773743733</v>
      </c>
      <c r="V525">
        <v>508</v>
      </c>
      <c r="W525" s="46">
        <v>1.84493340728708</v>
      </c>
    </row>
    <row r="526" spans="10:23">
      <c r="J526">
        <v>509</v>
      </c>
      <c r="K526" s="93">
        <f t="shared" ca="1" si="67"/>
        <v>-0.13812050894498096</v>
      </c>
      <c r="L526" s="93">
        <f t="shared" ca="1" si="67"/>
        <v>1.702356323883552</v>
      </c>
      <c r="M526" s="93">
        <f t="shared" ca="1" si="68"/>
        <v>-0.13812050894498096</v>
      </c>
      <c r="N526" s="101">
        <f t="shared" ca="1" si="64"/>
        <v>1.570049990582487</v>
      </c>
      <c r="O526" s="46">
        <f t="shared" ca="1" si="69"/>
        <v>0.27070226548646847</v>
      </c>
      <c r="P526" s="46">
        <f t="shared" ca="1" si="70"/>
        <v>0.29549278858333522</v>
      </c>
      <c r="Q526" s="47">
        <f t="shared" ca="1" si="65"/>
        <v>0.22112121929273493</v>
      </c>
      <c r="R526" s="47">
        <f t="shared" ca="1" si="66"/>
        <v>0.40328806196555494</v>
      </c>
      <c r="S526" s="97">
        <f t="shared" ca="1" si="71"/>
        <v>0.33699516372601168</v>
      </c>
      <c r="V526">
        <v>509</v>
      </c>
      <c r="W526" s="46">
        <v>-0.13345555764230699</v>
      </c>
    </row>
    <row r="527" spans="10:23">
      <c r="J527">
        <v>510</v>
      </c>
      <c r="K527" s="93">
        <f t="shared" ca="1" si="67"/>
        <v>-0.53699816221375085</v>
      </c>
      <c r="L527" s="93">
        <f t="shared" ca="1" si="67"/>
        <v>-1.2195621901793774</v>
      </c>
      <c r="M527" s="93">
        <f t="shared" ca="1" si="68"/>
        <v>-0.53699816221375085</v>
      </c>
      <c r="N527" s="101">
        <f t="shared" ca="1" si="64"/>
        <v>-1.3270238718489049</v>
      </c>
      <c r="O527" s="46">
        <f t="shared" ca="1" si="69"/>
        <v>0.12751736482667725</v>
      </c>
      <c r="P527" s="46">
        <f t="shared" ca="1" si="70"/>
        <v>0.22390033825343961</v>
      </c>
      <c r="Q527" s="47">
        <f t="shared" ca="1" si="65"/>
        <v>-6.5248582026847468E-2</v>
      </c>
      <c r="R527" s="47">
        <f t="shared" ca="1" si="66"/>
        <v>-6.5147023670808102E-2</v>
      </c>
      <c r="S527" s="97">
        <f t="shared" ca="1" si="71"/>
        <v>3.1185170577934573E-2</v>
      </c>
      <c r="V527">
        <v>510</v>
      </c>
      <c r="W527" s="46">
        <v>-0.35329900579238999</v>
      </c>
    </row>
    <row r="528" spans="10:23">
      <c r="J528">
        <v>511</v>
      </c>
      <c r="K528" s="93">
        <f t="shared" ca="1" si="67"/>
        <v>-0.75624494631386441</v>
      </c>
      <c r="L528" s="93">
        <f t="shared" ca="1" si="67"/>
        <v>1.7451677667255578</v>
      </c>
      <c r="M528" s="93">
        <f t="shared" ca="1" si="68"/>
        <v>-0.75624494631386441</v>
      </c>
      <c r="N528" s="101">
        <f t="shared" ca="1" si="64"/>
        <v>1.4140613619505515</v>
      </c>
      <c r="O528" s="46">
        <f t="shared" ca="1" si="69"/>
        <v>4.8814462460270491E-2</v>
      </c>
      <c r="P528" s="46">
        <f t="shared" ca="1" si="70"/>
        <v>0.18454888707023623</v>
      </c>
      <c r="Q528" s="47">
        <f t="shared" ca="1" si="65"/>
        <v>-0.22265438675966098</v>
      </c>
      <c r="R528" s="47">
        <f t="shared" ca="1" si="66"/>
        <v>0.37806587223851273</v>
      </c>
      <c r="S528" s="97">
        <f t="shared" ca="1" si="71"/>
        <v>0.21344016734939161</v>
      </c>
      <c r="V528">
        <v>511</v>
      </c>
      <c r="W528" s="46">
        <v>0.65878731309460403</v>
      </c>
    </row>
    <row r="529" spans="10:23">
      <c r="J529">
        <v>512</v>
      </c>
      <c r="K529" s="93">
        <f t="shared" ca="1" si="67"/>
        <v>-0.22085130430318828</v>
      </c>
      <c r="L529" s="93">
        <f t="shared" ca="1" si="67"/>
        <v>-0.3542920491295859</v>
      </c>
      <c r="M529" s="93">
        <f t="shared" ca="1" si="68"/>
        <v>-0.22085130430318828</v>
      </c>
      <c r="N529" s="101">
        <f t="shared" ca="1" si="64"/>
        <v>-0.40613400474919981</v>
      </c>
      <c r="O529" s="46">
        <f t="shared" ca="1" si="69"/>
        <v>0.24100443554338927</v>
      </c>
      <c r="P529" s="46">
        <f t="shared" ca="1" si="70"/>
        <v>0.2806438736117956</v>
      </c>
      <c r="Q529" s="47">
        <f t="shared" ca="1" si="65"/>
        <v>0.16172555940657657</v>
      </c>
      <c r="R529" s="47">
        <f t="shared" ca="1" si="66"/>
        <v>8.3753951672110055E-2</v>
      </c>
      <c r="S529" s="97">
        <f t="shared" ca="1" si="71"/>
        <v>0.16237919360774966</v>
      </c>
      <c r="V529">
        <v>512</v>
      </c>
      <c r="W529" s="46">
        <v>-0.37318829889557098</v>
      </c>
    </row>
    <row r="530" spans="10:23">
      <c r="J530">
        <v>513</v>
      </c>
      <c r="K530" s="93">
        <f t="shared" ca="1" si="67"/>
        <v>-0.86683812457826481</v>
      </c>
      <c r="L530" s="93">
        <f t="shared" ca="1" si="67"/>
        <v>3.6515721060868415E-2</v>
      </c>
      <c r="M530" s="93">
        <f t="shared" ca="1" si="68"/>
        <v>-0.86683812457826481</v>
      </c>
      <c r="N530" s="101">
        <f t="shared" ref="N530:N593" ca="1" si="72">$N$2*K530+SQRT(1-$N$2^2)*L530</f>
        <v>-0.24105402869112871</v>
      </c>
      <c r="O530" s="46">
        <f t="shared" ca="1" si="69"/>
        <v>9.1148876315730876E-3</v>
      </c>
      <c r="P530" s="46">
        <f t="shared" ca="1" si="70"/>
        <v>0.16469909965588753</v>
      </c>
      <c r="Q530" s="47">
        <f t="shared" ref="Q530:Q593" ca="1" si="73">$K$2+K530*$S$3</f>
        <v>-0.30205353641705579</v>
      </c>
      <c r="R530" s="47">
        <f t="shared" ref="R530:R593" ca="1" si="74">$L$2+$L$3*N530</f>
        <v>0.11044614399913347</v>
      </c>
      <c r="S530" s="97">
        <f t="shared" ca="1" si="71"/>
        <v>5.9780515815353277E-2</v>
      </c>
      <c r="V530">
        <v>513</v>
      </c>
      <c r="W530" s="46">
        <v>-4.4727935188879596E-3</v>
      </c>
    </row>
    <row r="531" spans="10:23">
      <c r="J531">
        <v>514</v>
      </c>
      <c r="K531" s="93">
        <f t="shared" ref="K531:L594" ca="1" si="75">_xlfn.NORM.S.INV(RAND())</f>
        <v>-2.2920361992224274</v>
      </c>
      <c r="L531" s="93">
        <f t="shared" ca="1" si="75"/>
        <v>0.39731110533808117</v>
      </c>
      <c r="M531" s="93">
        <f t="shared" ref="M531:M594" ca="1" si="76">K531</f>
        <v>-2.2920361992224274</v>
      </c>
      <c r="N531" s="101">
        <f t="shared" ca="1" si="72"/>
        <v>-0.35223495057348347</v>
      </c>
      <c r="O531" s="46">
        <f t="shared" ref="O531:O594" ca="1" si="77">$K$2+K531*$K$3</f>
        <v>-0.50248771298076733</v>
      </c>
      <c r="P531" s="46">
        <f t="shared" ref="P531:P594" ca="1" si="78">$K$2+K531*$R$3</f>
        <v>-9.1102200650282683E-2</v>
      </c>
      <c r="Q531" s="47">
        <f t="shared" ca="1" si="73"/>
        <v>-1.3252587376417366</v>
      </c>
      <c r="R531" s="47">
        <f t="shared" ca="1" si="74"/>
        <v>9.246902393379236E-2</v>
      </c>
      <c r="S531" s="97">
        <f t="shared" ref="S531:S594" ca="1" si="79">AVERAGE(R531,O531)</f>
        <v>-0.20500934452348749</v>
      </c>
      <c r="V531">
        <v>514</v>
      </c>
      <c r="W531" s="46">
        <v>2.3810103626327101E-3</v>
      </c>
    </row>
    <row r="532" spans="10:23">
      <c r="J532">
        <v>515</v>
      </c>
      <c r="K532" s="93">
        <f t="shared" ca="1" si="75"/>
        <v>-0.21656774158014197</v>
      </c>
      <c r="L532" s="93">
        <f t="shared" ca="1" si="75"/>
        <v>-0.34253083523117273</v>
      </c>
      <c r="M532" s="93">
        <f t="shared" ca="1" si="76"/>
        <v>-0.21656774158014197</v>
      </c>
      <c r="N532" s="101">
        <f t="shared" ca="1" si="72"/>
        <v>-0.393621126537748</v>
      </c>
      <c r="O532" s="46">
        <f t="shared" ca="1" si="77"/>
        <v>0.24254210379314728</v>
      </c>
      <c r="P532" s="46">
        <f t="shared" ca="1" si="78"/>
        <v>0.28141270773667459</v>
      </c>
      <c r="Q532" s="47">
        <f t="shared" ca="1" si="73"/>
        <v>0.16480089590609259</v>
      </c>
      <c r="R532" s="47">
        <f t="shared" ca="1" si="74"/>
        <v>8.5777190103324755E-2</v>
      </c>
      <c r="S532" s="97">
        <f t="shared" ca="1" si="79"/>
        <v>0.16415964694823601</v>
      </c>
      <c r="V532">
        <v>515</v>
      </c>
      <c r="W532" s="46">
        <v>1.0189917534465101</v>
      </c>
    </row>
    <row r="533" spans="10:23">
      <c r="J533">
        <v>516</v>
      </c>
      <c r="K533" s="93">
        <f t="shared" ca="1" si="75"/>
        <v>1.3668186991643851</v>
      </c>
      <c r="L533" s="93">
        <f t="shared" ca="1" si="75"/>
        <v>1.6191218827724603</v>
      </c>
      <c r="M533" s="93">
        <f t="shared" ca="1" si="76"/>
        <v>1.3668186991643851</v>
      </c>
      <c r="N533" s="101">
        <f t="shared" ca="1" si="72"/>
        <v>1.9697412457009533</v>
      </c>
      <c r="O533" s="46">
        <f t="shared" ca="1" si="77"/>
        <v>0.81092949869014852</v>
      </c>
      <c r="P533" s="46">
        <f t="shared" ca="1" si="78"/>
        <v>0.56560640518517524</v>
      </c>
      <c r="Q533" s="47">
        <f t="shared" ca="1" si="73"/>
        <v>1.3015756857000951</v>
      </c>
      <c r="R533" s="47">
        <f t="shared" ca="1" si="74"/>
        <v>0.46791513611353353</v>
      </c>
      <c r="S533" s="97">
        <f t="shared" ca="1" si="79"/>
        <v>0.63942231740184097</v>
      </c>
      <c r="V533">
        <v>516</v>
      </c>
      <c r="W533" s="46">
        <v>7.4767137232677403E-2</v>
      </c>
    </row>
    <row r="534" spans="10:23">
      <c r="J534">
        <v>517</v>
      </c>
      <c r="K534" s="93">
        <f t="shared" ca="1" si="75"/>
        <v>1.0249740856232927</v>
      </c>
      <c r="L534" s="93">
        <f t="shared" ca="1" si="75"/>
        <v>-1.0864165054794914</v>
      </c>
      <c r="M534" s="93">
        <f t="shared" ca="1" si="76"/>
        <v>1.0249740856232927</v>
      </c>
      <c r="N534" s="101">
        <f t="shared" ca="1" si="72"/>
        <v>-0.70404847110128654</v>
      </c>
      <c r="O534" s="46">
        <f t="shared" ca="1" si="77"/>
        <v>0.68821771819843769</v>
      </c>
      <c r="P534" s="46">
        <f t="shared" ca="1" si="78"/>
        <v>0.50425051493931983</v>
      </c>
      <c r="Q534" s="47">
        <f t="shared" ca="1" si="73"/>
        <v>1.0561521247166734</v>
      </c>
      <c r="R534" s="47">
        <f t="shared" ca="1" si="74"/>
        <v>3.5583419892561391E-2</v>
      </c>
      <c r="S534" s="97">
        <f t="shared" ca="1" si="79"/>
        <v>0.36190056904549955</v>
      </c>
      <c r="V534">
        <v>517</v>
      </c>
      <c r="W534" s="46">
        <v>0.32219152400941398</v>
      </c>
    </row>
    <row r="535" spans="10:23">
      <c r="J535">
        <v>518</v>
      </c>
      <c r="K535" s="93">
        <f t="shared" ca="1" si="75"/>
        <v>0.59500160099786226</v>
      </c>
      <c r="L535" s="93">
        <f t="shared" ca="1" si="75"/>
        <v>0.58474134776163667</v>
      </c>
      <c r="M535" s="93">
        <f t="shared" ca="1" si="76"/>
        <v>0.59500160099786226</v>
      </c>
      <c r="N535" s="101">
        <f t="shared" ca="1" si="72"/>
        <v>0.74360729840530515</v>
      </c>
      <c r="O535" s="46">
        <f t="shared" ca="1" si="77"/>
        <v>0.53387072233890276</v>
      </c>
      <c r="P535" s="46">
        <f t="shared" ca="1" si="78"/>
        <v>0.42707701700955236</v>
      </c>
      <c r="Q535" s="47">
        <f t="shared" ca="1" si="73"/>
        <v>0.74745813299760355</v>
      </c>
      <c r="R535" s="47">
        <f t="shared" ca="1" si="74"/>
        <v>0.26965848548017712</v>
      </c>
      <c r="S535" s="97">
        <f t="shared" ca="1" si="79"/>
        <v>0.40176460390953994</v>
      </c>
      <c r="V535">
        <v>518</v>
      </c>
      <c r="W535" s="46">
        <v>0.414254213419886</v>
      </c>
    </row>
    <row r="536" spans="10:23">
      <c r="J536">
        <v>519</v>
      </c>
      <c r="K536" s="93">
        <f t="shared" ca="1" si="75"/>
        <v>0.53741993443343394</v>
      </c>
      <c r="L536" s="93">
        <f t="shared" ca="1" si="75"/>
        <v>0.60521402538864466</v>
      </c>
      <c r="M536" s="93">
        <f t="shared" ca="1" si="76"/>
        <v>0.53741993443343394</v>
      </c>
      <c r="N536" s="101">
        <f t="shared" ca="1" si="72"/>
        <v>0.74470483814781407</v>
      </c>
      <c r="O536" s="46">
        <f t="shared" ca="1" si="77"/>
        <v>0.51320066188480806</v>
      </c>
      <c r="P536" s="46">
        <f t="shared" ca="1" si="78"/>
        <v>0.41674198678250501</v>
      </c>
      <c r="Q536" s="47">
        <f t="shared" ca="1" si="73"/>
        <v>0.70611801208941416</v>
      </c>
      <c r="R536" s="47">
        <f t="shared" ca="1" si="74"/>
        <v>0.26983594941367861</v>
      </c>
      <c r="S536" s="97">
        <f t="shared" ca="1" si="79"/>
        <v>0.39151830564924334</v>
      </c>
      <c r="V536">
        <v>519</v>
      </c>
      <c r="W536" s="46">
        <v>0.50097121388875498</v>
      </c>
    </row>
    <row r="537" spans="10:23">
      <c r="J537">
        <v>520</v>
      </c>
      <c r="K537" s="93">
        <f t="shared" ca="1" si="75"/>
        <v>0.98033591541394804</v>
      </c>
      <c r="L537" s="93">
        <f t="shared" ca="1" si="75"/>
        <v>-0.98418078477567927</v>
      </c>
      <c r="M537" s="93">
        <f t="shared" ca="1" si="76"/>
        <v>0.98033591541394804</v>
      </c>
      <c r="N537" s="101">
        <f t="shared" ca="1" si="72"/>
        <v>-0.6213164425926232</v>
      </c>
      <c r="O537" s="46">
        <f t="shared" ca="1" si="77"/>
        <v>0.67219397779914003</v>
      </c>
      <c r="P537" s="46">
        <f t="shared" ca="1" si="78"/>
        <v>0.496238644739671</v>
      </c>
      <c r="Q537" s="47">
        <f t="shared" ca="1" si="73"/>
        <v>1.0241046439180781</v>
      </c>
      <c r="R537" s="47">
        <f t="shared" ca="1" si="74"/>
        <v>4.896056755934565E-2</v>
      </c>
      <c r="S537" s="97">
        <f t="shared" ca="1" si="79"/>
        <v>0.36057727267924283</v>
      </c>
      <c r="V537">
        <v>520</v>
      </c>
      <c r="W537" s="46">
        <v>1.26239596399022</v>
      </c>
    </row>
    <row r="538" spans="10:23">
      <c r="J538">
        <v>521</v>
      </c>
      <c r="K538" s="93">
        <f t="shared" ca="1" si="75"/>
        <v>2.2037083460950857</v>
      </c>
      <c r="L538" s="93">
        <f t="shared" ca="1" si="75"/>
        <v>0.12541034358396161</v>
      </c>
      <c r="M538" s="93">
        <f t="shared" ca="1" si="76"/>
        <v>2.2037083460950857</v>
      </c>
      <c r="N538" s="101">
        <f t="shared" ca="1" si="72"/>
        <v>0.81972812959081764</v>
      </c>
      <c r="O538" s="46">
        <f t="shared" ca="1" si="77"/>
        <v>1.111347333524924</v>
      </c>
      <c r="P538" s="46">
        <f t="shared" ca="1" si="78"/>
        <v>0.71581532260256298</v>
      </c>
      <c r="Q538" s="47">
        <f t="shared" ca="1" si="73"/>
        <v>1.9024113553696458</v>
      </c>
      <c r="R538" s="47">
        <f t="shared" ca="1" si="74"/>
        <v>0.28196665219194011</v>
      </c>
      <c r="S538" s="97">
        <f t="shared" ca="1" si="79"/>
        <v>0.69665699285843208</v>
      </c>
      <c r="V538">
        <v>521</v>
      </c>
      <c r="W538" s="46">
        <v>0.18850330075946301</v>
      </c>
    </row>
    <row r="539" spans="10:23">
      <c r="J539">
        <v>522</v>
      </c>
      <c r="K539" s="93">
        <f t="shared" ca="1" si="75"/>
        <v>-0.1309119094654379</v>
      </c>
      <c r="L539" s="93">
        <f t="shared" ca="1" si="75"/>
        <v>0.34470261954573417</v>
      </c>
      <c r="M539" s="93">
        <f t="shared" ca="1" si="76"/>
        <v>-0.1309119094654379</v>
      </c>
      <c r="N539" s="101">
        <f t="shared" ca="1" si="72"/>
        <v>0.28517383447566963</v>
      </c>
      <c r="O539" s="46">
        <f t="shared" ca="1" si="77"/>
        <v>0.27328993263682422</v>
      </c>
      <c r="P539" s="46">
        <f t="shared" ca="1" si="78"/>
        <v>0.29678662215851309</v>
      </c>
      <c r="Q539" s="47">
        <f t="shared" ca="1" si="73"/>
        <v>0.22629655359344647</v>
      </c>
      <c r="R539" s="47">
        <f t="shared" ca="1" si="74"/>
        <v>0.19553323733954953</v>
      </c>
      <c r="S539" s="97">
        <f t="shared" ca="1" si="79"/>
        <v>0.23441158498818687</v>
      </c>
      <c r="V539">
        <v>522</v>
      </c>
      <c r="W539" s="46">
        <v>9.6263418731519598E-2</v>
      </c>
    </row>
    <row r="540" spans="10:23">
      <c r="J540">
        <v>523</v>
      </c>
      <c r="K540" s="93">
        <f t="shared" ca="1" si="75"/>
        <v>-0.73727843616967514</v>
      </c>
      <c r="L540" s="93">
        <f t="shared" ca="1" si="75"/>
        <v>1.269735279476601</v>
      </c>
      <c r="M540" s="93">
        <f t="shared" ca="1" si="76"/>
        <v>-0.73727843616967514</v>
      </c>
      <c r="N540" s="101">
        <f t="shared" ca="1" si="72"/>
        <v>0.96934358938739473</v>
      </c>
      <c r="O540" s="46">
        <f t="shared" ca="1" si="77"/>
        <v>5.5622860595898216E-2</v>
      </c>
      <c r="P540" s="46">
        <f t="shared" ca="1" si="78"/>
        <v>0.18795308613805009</v>
      </c>
      <c r="Q540" s="47">
        <f t="shared" ca="1" si="73"/>
        <v>-0.20903759048840553</v>
      </c>
      <c r="R540" s="47">
        <f t="shared" ca="1" si="74"/>
        <v>0.30615834838276967</v>
      </c>
      <c r="S540" s="97">
        <f t="shared" ca="1" si="79"/>
        <v>0.18089060448933394</v>
      </c>
      <c r="V540">
        <v>523</v>
      </c>
      <c r="W540" s="46">
        <v>1.0362533924406001</v>
      </c>
    </row>
    <row r="541" spans="10:23">
      <c r="J541">
        <v>524</v>
      </c>
      <c r="K541" s="93">
        <f t="shared" ca="1" si="75"/>
        <v>0.17975694386997501</v>
      </c>
      <c r="L541" s="93">
        <f t="shared" ca="1" si="75"/>
        <v>9.0620104507291174E-2</v>
      </c>
      <c r="M541" s="93">
        <f t="shared" ca="1" si="76"/>
        <v>0.17975694386997501</v>
      </c>
      <c r="N541" s="101">
        <f t="shared" ca="1" si="72"/>
        <v>0.14308213834438813</v>
      </c>
      <c r="O541" s="46">
        <f t="shared" ca="1" si="77"/>
        <v>0.38481056694257448</v>
      </c>
      <c r="P541" s="46">
        <f t="shared" ca="1" si="78"/>
        <v>0.35254693931138825</v>
      </c>
      <c r="Q541" s="47">
        <f t="shared" ca="1" si="73"/>
        <v>0.449337822204947</v>
      </c>
      <c r="R541" s="47">
        <f t="shared" ca="1" si="74"/>
        <v>0.17255807722761116</v>
      </c>
      <c r="S541" s="97">
        <f t="shared" ca="1" si="79"/>
        <v>0.27868432208509281</v>
      </c>
      <c r="V541">
        <v>524</v>
      </c>
      <c r="W541" s="46">
        <v>1.7333952971275199</v>
      </c>
    </row>
    <row r="542" spans="10:23">
      <c r="J542">
        <v>525</v>
      </c>
      <c r="K542" s="93">
        <f t="shared" ca="1" si="75"/>
        <v>-3.8449145408415188E-2</v>
      </c>
      <c r="L542" s="93">
        <f t="shared" ca="1" si="75"/>
        <v>1.1211484842875696</v>
      </c>
      <c r="M542" s="93">
        <f t="shared" ca="1" si="76"/>
        <v>-3.8449145408415188E-2</v>
      </c>
      <c r="N542" s="101">
        <f t="shared" ca="1" si="72"/>
        <v>1.0507143386158599</v>
      </c>
      <c r="O542" s="46">
        <f t="shared" ca="1" si="77"/>
        <v>0.30648124224702611</v>
      </c>
      <c r="P542" s="46">
        <f t="shared" ca="1" si="78"/>
        <v>0.31338227696361404</v>
      </c>
      <c r="Q542" s="47">
        <f t="shared" ca="1" si="73"/>
        <v>0.29267917281385031</v>
      </c>
      <c r="R542" s="47">
        <f t="shared" ca="1" si="74"/>
        <v>0.31931538741357346</v>
      </c>
      <c r="S542" s="97">
        <f t="shared" ca="1" si="79"/>
        <v>0.31289831483029978</v>
      </c>
      <c r="V542">
        <v>525</v>
      </c>
      <c r="W542" s="46">
        <v>-0.207000161551016</v>
      </c>
    </row>
    <row r="543" spans="10:23">
      <c r="J543">
        <v>526</v>
      </c>
      <c r="K543" s="93">
        <f t="shared" ca="1" si="75"/>
        <v>0.1450825834437105</v>
      </c>
      <c r="L543" s="93">
        <f t="shared" ca="1" si="75"/>
        <v>0.88381760670595944</v>
      </c>
      <c r="M543" s="93">
        <f t="shared" ca="1" si="76"/>
        <v>0.1450825834437105</v>
      </c>
      <c r="N543" s="101">
        <f t="shared" ca="1" si="72"/>
        <v>0.88407213060025791</v>
      </c>
      <c r="O543" s="46">
        <f t="shared" ca="1" si="77"/>
        <v>0.37236353008204853</v>
      </c>
      <c r="P543" s="46">
        <f t="shared" ca="1" si="78"/>
        <v>0.34632342088112522</v>
      </c>
      <c r="Q543" s="47">
        <f t="shared" ca="1" si="73"/>
        <v>0.42444374848389504</v>
      </c>
      <c r="R543" s="47">
        <f t="shared" ca="1" si="74"/>
        <v>0.29237059391186138</v>
      </c>
      <c r="S543" s="97">
        <f t="shared" ca="1" si="79"/>
        <v>0.33236706199695498</v>
      </c>
      <c r="V543">
        <v>526</v>
      </c>
      <c r="W543" s="46">
        <v>-1.31384010052185E-2</v>
      </c>
    </row>
    <row r="544" spans="10:23">
      <c r="J544">
        <v>527</v>
      </c>
      <c r="K544" s="93">
        <f t="shared" ca="1" si="75"/>
        <v>0.21854011267322379</v>
      </c>
      <c r="L544" s="93">
        <f t="shared" ca="1" si="75"/>
        <v>-0.64426411777562953</v>
      </c>
      <c r="M544" s="93">
        <f t="shared" ca="1" si="76"/>
        <v>0.21854011267322379</v>
      </c>
      <c r="N544" s="101">
        <f t="shared" ca="1" si="72"/>
        <v>-0.5413153203362564</v>
      </c>
      <c r="O544" s="46">
        <f t="shared" ca="1" si="77"/>
        <v>0.39873254057749075</v>
      </c>
      <c r="P544" s="46">
        <f t="shared" ca="1" si="78"/>
        <v>0.35950792612884636</v>
      </c>
      <c r="Q544" s="47">
        <f t="shared" ca="1" si="73"/>
        <v>0.47718176947477953</v>
      </c>
      <c r="R544" s="47">
        <f t="shared" ca="1" si="74"/>
        <v>6.1896148195082309E-2</v>
      </c>
      <c r="S544" s="97">
        <f t="shared" ca="1" si="79"/>
        <v>0.23031434438628653</v>
      </c>
      <c r="V544">
        <v>527</v>
      </c>
      <c r="W544" s="46">
        <v>0.12671008446575999</v>
      </c>
    </row>
    <row r="545" spans="10:23">
      <c r="J545">
        <v>528</v>
      </c>
      <c r="K545" s="93">
        <f t="shared" ca="1" si="75"/>
        <v>0.49417380665949129</v>
      </c>
      <c r="L545" s="93">
        <f t="shared" ca="1" si="75"/>
        <v>-1.6433738227635064</v>
      </c>
      <c r="M545" s="93">
        <f t="shared" ca="1" si="76"/>
        <v>0.49417380665949129</v>
      </c>
      <c r="N545" s="101">
        <f t="shared" ca="1" si="72"/>
        <v>-1.4008967366358931</v>
      </c>
      <c r="O545" s="46">
        <f t="shared" ca="1" si="77"/>
        <v>0.49767662222380404</v>
      </c>
      <c r="P545" s="46">
        <f t="shared" ca="1" si="78"/>
        <v>0.408979966952003</v>
      </c>
      <c r="Q545" s="47">
        <f t="shared" ca="1" si="73"/>
        <v>0.67506993276740612</v>
      </c>
      <c r="R545" s="47">
        <f t="shared" ca="1" si="74"/>
        <v>-7.7091711098851129E-2</v>
      </c>
      <c r="S545" s="97">
        <f t="shared" ca="1" si="79"/>
        <v>0.21029245556247644</v>
      </c>
      <c r="V545">
        <v>528</v>
      </c>
      <c r="W545" s="46">
        <v>0.50731943731215501</v>
      </c>
    </row>
    <row r="546" spans="10:23">
      <c r="J546">
        <v>529</v>
      </c>
      <c r="K546" s="93">
        <f t="shared" ca="1" si="75"/>
        <v>-0.6842728936211443</v>
      </c>
      <c r="L546" s="93">
        <f t="shared" ca="1" si="75"/>
        <v>-0.25323888816925944</v>
      </c>
      <c r="M546" s="93">
        <f t="shared" ca="1" si="76"/>
        <v>-0.6842728936211443</v>
      </c>
      <c r="N546" s="101">
        <f t="shared" ca="1" si="72"/>
        <v>-0.45770566335713658</v>
      </c>
      <c r="O546" s="46">
        <f t="shared" ca="1" si="77"/>
        <v>7.4650232227358726E-2</v>
      </c>
      <c r="P546" s="46">
        <f t="shared" ca="1" si="78"/>
        <v>0.19746677195378035</v>
      </c>
      <c r="Q546" s="47">
        <f t="shared" ca="1" si="73"/>
        <v>-0.17098284722548451</v>
      </c>
      <c r="R546" s="47">
        <f t="shared" ca="1" si="74"/>
        <v>7.5415201794278713E-2</v>
      </c>
      <c r="S546" s="97">
        <f t="shared" ca="1" si="79"/>
        <v>7.503271701081872E-2</v>
      </c>
      <c r="V546">
        <v>529</v>
      </c>
      <c r="W546" s="46">
        <v>-0.112688916402076</v>
      </c>
    </row>
    <row r="547" spans="10:23">
      <c r="J547">
        <v>530</v>
      </c>
      <c r="K547" s="93">
        <f t="shared" ca="1" si="75"/>
        <v>0.51148208259948491</v>
      </c>
      <c r="L547" s="93">
        <f t="shared" ca="1" si="75"/>
        <v>0.56866355798375157</v>
      </c>
      <c r="M547" s="93">
        <f t="shared" ca="1" si="76"/>
        <v>0.51148208259948491</v>
      </c>
      <c r="N547" s="101">
        <f t="shared" ca="1" si="72"/>
        <v>0.70180313571790764</v>
      </c>
      <c r="O547" s="46">
        <f t="shared" ca="1" si="77"/>
        <v>0.50388976490239457</v>
      </c>
      <c r="P547" s="46">
        <f t="shared" ca="1" si="78"/>
        <v>0.41208653829129827</v>
      </c>
      <c r="Q547" s="47">
        <f t="shared" ca="1" si="73"/>
        <v>0.68749621812458717</v>
      </c>
      <c r="R547" s="47">
        <f t="shared" ca="1" si="74"/>
        <v>0.26289906633578819</v>
      </c>
      <c r="S547" s="97">
        <f t="shared" ca="1" si="79"/>
        <v>0.38339441561909138</v>
      </c>
      <c r="V547">
        <v>530</v>
      </c>
      <c r="W547" s="46">
        <v>0.333377374592779</v>
      </c>
    </row>
    <row r="548" spans="10:23">
      <c r="J548">
        <v>531</v>
      </c>
      <c r="K548" s="93">
        <f t="shared" ca="1" si="75"/>
        <v>-0.47811989386019177</v>
      </c>
      <c r="L548" s="93">
        <f t="shared" ca="1" si="75"/>
        <v>-7.5215287931155433E-3</v>
      </c>
      <c r="M548" s="93">
        <f t="shared" ca="1" si="76"/>
        <v>-0.47811989386019177</v>
      </c>
      <c r="N548" s="101">
        <f t="shared" ca="1" si="72"/>
        <v>-0.15918388720591428</v>
      </c>
      <c r="O548" s="46">
        <f t="shared" ca="1" si="77"/>
        <v>0.14865286574064873</v>
      </c>
      <c r="P548" s="46">
        <f t="shared" ca="1" si="78"/>
        <v>0.23446808871042535</v>
      </c>
      <c r="Q548" s="47">
        <f t="shared" ca="1" si="73"/>
        <v>-2.2977580198904501E-2</v>
      </c>
      <c r="R548" s="47">
        <f t="shared" ca="1" si="74"/>
        <v>0.12368393100726358</v>
      </c>
      <c r="S548" s="97">
        <f t="shared" ca="1" si="79"/>
        <v>0.13616839837395617</v>
      </c>
      <c r="V548">
        <v>531</v>
      </c>
      <c r="W548" s="46">
        <v>-0.15166804252448099</v>
      </c>
    </row>
    <row r="549" spans="10:23">
      <c r="J549">
        <v>532</v>
      </c>
      <c r="K549" s="93">
        <f t="shared" ca="1" si="75"/>
        <v>0.11680389806602312</v>
      </c>
      <c r="L549" s="93">
        <f t="shared" ca="1" si="75"/>
        <v>-0.46353908394042859</v>
      </c>
      <c r="M549" s="93">
        <f t="shared" ca="1" si="76"/>
        <v>0.11680389806602312</v>
      </c>
      <c r="N549" s="101">
        <f t="shared" ca="1" si="72"/>
        <v>-0.40232735263010622</v>
      </c>
      <c r="O549" s="46">
        <f t="shared" ca="1" si="77"/>
        <v>0.3622123453179692</v>
      </c>
      <c r="P549" s="46">
        <f t="shared" ca="1" si="78"/>
        <v>0.34124782849908558</v>
      </c>
      <c r="Q549" s="47">
        <f t="shared" ca="1" si="73"/>
        <v>0.40414137895573637</v>
      </c>
      <c r="R549" s="47">
        <f t="shared" ca="1" si="74"/>
        <v>8.4369458730635269E-2</v>
      </c>
      <c r="S549" s="97">
        <f t="shared" ca="1" si="79"/>
        <v>0.22329090202430224</v>
      </c>
      <c r="V549">
        <v>532</v>
      </c>
      <c r="W549" s="46">
        <v>0.34712409888923101</v>
      </c>
    </row>
    <row r="550" spans="10:23">
      <c r="J550">
        <v>533</v>
      </c>
      <c r="K550" s="93">
        <f t="shared" ca="1" si="75"/>
        <v>1.175801719380666</v>
      </c>
      <c r="L550" s="93">
        <f t="shared" ca="1" si="75"/>
        <v>-2.8622955178395197</v>
      </c>
      <c r="M550" s="93">
        <f t="shared" ca="1" si="76"/>
        <v>1.175801719380666</v>
      </c>
      <c r="N550" s="101">
        <f t="shared" ca="1" si="72"/>
        <v>-2.3397629358211409</v>
      </c>
      <c r="O550" s="46">
        <f t="shared" ca="1" si="77"/>
        <v>0.74236023427904896</v>
      </c>
      <c r="P550" s="46">
        <f t="shared" ca="1" si="78"/>
        <v>0.53132177297962546</v>
      </c>
      <c r="Q550" s="47">
        <f t="shared" ca="1" si="73"/>
        <v>1.164437156877896</v>
      </c>
      <c r="R550" s="47">
        <f t="shared" ca="1" si="74"/>
        <v>-0.22889932433219978</v>
      </c>
      <c r="S550" s="97">
        <f t="shared" ca="1" si="79"/>
        <v>0.25673045497342462</v>
      </c>
      <c r="V550">
        <v>533</v>
      </c>
      <c r="W550" s="46">
        <v>0.35119335762322701</v>
      </c>
    </row>
    <row r="551" spans="10:23">
      <c r="J551">
        <v>534</v>
      </c>
      <c r="K551" s="93">
        <f t="shared" ca="1" si="75"/>
        <v>-3.1797718492674716E-2</v>
      </c>
      <c r="L551" s="93">
        <f t="shared" ca="1" si="75"/>
        <v>0.64556854005796727</v>
      </c>
      <c r="M551" s="93">
        <f t="shared" ca="1" si="76"/>
        <v>-3.1797718492674716E-2</v>
      </c>
      <c r="N551" s="101">
        <f t="shared" ca="1" si="72"/>
        <v>0.601940291829824</v>
      </c>
      <c r="O551" s="46">
        <f t="shared" ca="1" si="77"/>
        <v>0.30886890145623841</v>
      </c>
      <c r="P551" s="46">
        <f t="shared" ca="1" si="78"/>
        <v>0.31457610656822022</v>
      </c>
      <c r="Q551" s="47">
        <f t="shared" ca="1" si="73"/>
        <v>0.29745449123227485</v>
      </c>
      <c r="R551" s="47">
        <f t="shared" ca="1" si="74"/>
        <v>0.24675199447986207</v>
      </c>
      <c r="S551" s="97">
        <f t="shared" ca="1" si="79"/>
        <v>0.27781044796805021</v>
      </c>
      <c r="V551">
        <v>534</v>
      </c>
      <c r="W551" s="46">
        <v>1.09344737888953</v>
      </c>
    </row>
    <row r="552" spans="10:23">
      <c r="J552">
        <v>535</v>
      </c>
      <c r="K552" s="93">
        <f t="shared" ca="1" si="75"/>
        <v>-2.0385918593629229</v>
      </c>
      <c r="L552" s="93">
        <f t="shared" ca="1" si="75"/>
        <v>0.50896414230415432</v>
      </c>
      <c r="M552" s="93">
        <f t="shared" ca="1" si="76"/>
        <v>-2.0385918593629229</v>
      </c>
      <c r="N552" s="101">
        <f t="shared" ca="1" si="72"/>
        <v>-0.16577759756700933</v>
      </c>
      <c r="O552" s="46">
        <f t="shared" ca="1" si="77"/>
        <v>-0.41150893207343697</v>
      </c>
      <c r="P552" s="46">
        <f t="shared" ca="1" si="78"/>
        <v>-4.5612810196617504E-2</v>
      </c>
      <c r="Q552" s="47">
        <f t="shared" ca="1" si="73"/>
        <v>-1.1433011758270759</v>
      </c>
      <c r="R552" s="47">
        <f t="shared" ca="1" si="74"/>
        <v>0.12261777756267425</v>
      </c>
      <c r="S552" s="97">
        <f t="shared" ca="1" si="79"/>
        <v>-0.14444557725538137</v>
      </c>
      <c r="V552">
        <v>535</v>
      </c>
      <c r="W552" s="46">
        <v>0.32022374150044602</v>
      </c>
    </row>
    <row r="553" spans="10:23">
      <c r="J553">
        <v>536</v>
      </c>
      <c r="K553" s="93">
        <f t="shared" ca="1" si="75"/>
        <v>-0.98837526325978253</v>
      </c>
      <c r="L553" s="93">
        <f t="shared" ca="1" si="75"/>
        <v>0.35430086724663551</v>
      </c>
      <c r="M553" s="93">
        <f t="shared" ca="1" si="76"/>
        <v>-0.98837526325978253</v>
      </c>
      <c r="N553" s="101">
        <f t="shared" ca="1" si="72"/>
        <v>2.1581189242942944E-2</v>
      </c>
      <c r="O553" s="46">
        <f t="shared" ca="1" si="77"/>
        <v>-3.451323489165703E-2</v>
      </c>
      <c r="P553" s="46">
        <f t="shared" ca="1" si="78"/>
        <v>0.14288503839427247</v>
      </c>
      <c r="Q553" s="47">
        <f t="shared" ca="1" si="73"/>
        <v>-0.38930978146351602</v>
      </c>
      <c r="R553" s="47">
        <f t="shared" ca="1" si="74"/>
        <v>0.15291228626753248</v>
      </c>
      <c r="S553" s="97">
        <f t="shared" ca="1" si="79"/>
        <v>5.9199525687937724E-2</v>
      </c>
      <c r="V553">
        <v>536</v>
      </c>
      <c r="W553" s="46">
        <v>0.303386752379467</v>
      </c>
    </row>
    <row r="554" spans="10:23">
      <c r="J554">
        <v>537</v>
      </c>
      <c r="K554" s="93">
        <f t="shared" ca="1" si="75"/>
        <v>-0.10254869111725987</v>
      </c>
      <c r="L554" s="93">
        <f t="shared" ca="1" si="75"/>
        <v>-0.7325003231892584</v>
      </c>
      <c r="M554" s="93">
        <f t="shared" ca="1" si="76"/>
        <v>-0.10254869111725987</v>
      </c>
      <c r="N554" s="101">
        <f t="shared" ca="1" si="72"/>
        <v>-0.72708402606763334</v>
      </c>
      <c r="O554" s="46">
        <f t="shared" ca="1" si="77"/>
        <v>0.28347146215670271</v>
      </c>
      <c r="P554" s="46">
        <f t="shared" ca="1" si="78"/>
        <v>0.30187738691845234</v>
      </c>
      <c r="Q554" s="47">
        <f t="shared" ca="1" si="73"/>
        <v>0.24665961263320346</v>
      </c>
      <c r="R554" s="47">
        <f t="shared" ca="1" si="74"/>
        <v>3.1858743658630076E-2</v>
      </c>
      <c r="S554" s="97">
        <f t="shared" ca="1" si="79"/>
        <v>0.15766510290766639</v>
      </c>
      <c r="V554">
        <v>537</v>
      </c>
      <c r="W554" s="46">
        <v>-0.35083345198324101</v>
      </c>
    </row>
    <row r="555" spans="10:23">
      <c r="J555">
        <v>538</v>
      </c>
      <c r="K555" s="93">
        <f t="shared" ca="1" si="75"/>
        <v>-0.61264824500363912</v>
      </c>
      <c r="L555" s="93">
        <f t="shared" ca="1" si="75"/>
        <v>-0.53467754049642169</v>
      </c>
      <c r="M555" s="93">
        <f t="shared" ca="1" si="76"/>
        <v>-0.61264824500363912</v>
      </c>
      <c r="N555" s="101">
        <f t="shared" ca="1" si="72"/>
        <v>-0.70175467307269845</v>
      </c>
      <c r="O555" s="46">
        <f t="shared" ca="1" si="77"/>
        <v>0.10036129453693254</v>
      </c>
      <c r="P555" s="46">
        <f t="shared" ca="1" si="78"/>
        <v>0.21032230310856725</v>
      </c>
      <c r="Q555" s="47">
        <f t="shared" ca="1" si="73"/>
        <v>-0.11956072260633688</v>
      </c>
      <c r="R555" s="47">
        <f t="shared" ca="1" si="74"/>
        <v>3.5954309806652984E-2</v>
      </c>
      <c r="S555" s="97">
        <f t="shared" ca="1" si="79"/>
        <v>6.8157802171792764E-2</v>
      </c>
      <c r="V555">
        <v>538</v>
      </c>
      <c r="W555" s="46">
        <v>-5.34850981604214E-2</v>
      </c>
    </row>
    <row r="556" spans="10:23">
      <c r="J556">
        <v>539</v>
      </c>
      <c r="K556" s="93">
        <f t="shared" ca="1" si="75"/>
        <v>-0.49482473806858313</v>
      </c>
      <c r="L556" s="93">
        <f t="shared" ca="1" si="75"/>
        <v>1.2509647248123272</v>
      </c>
      <c r="M556" s="93">
        <f t="shared" ca="1" si="76"/>
        <v>-0.49482473806858313</v>
      </c>
      <c r="N556" s="101">
        <f t="shared" ca="1" si="72"/>
        <v>1.028653257187705</v>
      </c>
      <c r="O556" s="46">
        <f t="shared" ca="1" si="77"/>
        <v>0.14265633663225039</v>
      </c>
      <c r="P556" s="46">
        <f t="shared" ca="1" si="78"/>
        <v>0.23146982415622619</v>
      </c>
      <c r="Q556" s="47">
        <f t="shared" ca="1" si="73"/>
        <v>-3.4970638415701194E-2</v>
      </c>
      <c r="R556" s="47">
        <f t="shared" ca="1" si="74"/>
        <v>0.31574827623217072</v>
      </c>
      <c r="S556" s="97">
        <f t="shared" ca="1" si="79"/>
        <v>0.22920230643221057</v>
      </c>
      <c r="V556">
        <v>539</v>
      </c>
      <c r="W556" s="46">
        <v>-0.35388894086718697</v>
      </c>
    </row>
    <row r="557" spans="10:23">
      <c r="J557">
        <v>540</v>
      </c>
      <c r="K557" s="93">
        <f t="shared" ca="1" si="75"/>
        <v>-0.60666478861467044</v>
      </c>
      <c r="L557" s="93">
        <f t="shared" ca="1" si="75"/>
        <v>-0.81343200355082035</v>
      </c>
      <c r="M557" s="93">
        <f t="shared" ca="1" si="76"/>
        <v>-0.60666478861467044</v>
      </c>
      <c r="N557" s="101">
        <f t="shared" ca="1" si="72"/>
        <v>-0.96413421976311542</v>
      </c>
      <c r="O557" s="46">
        <f t="shared" ca="1" si="77"/>
        <v>0.10250917271871524</v>
      </c>
      <c r="P557" s="46">
        <f t="shared" ca="1" si="78"/>
        <v>0.2113962421994586</v>
      </c>
      <c r="Q557" s="47">
        <f t="shared" ca="1" si="73"/>
        <v>-0.11526496624277149</v>
      </c>
      <c r="R557" s="47">
        <f t="shared" ca="1" si="74"/>
        <v>-6.4704923418170135E-3</v>
      </c>
      <c r="S557" s="97">
        <f t="shared" ca="1" si="79"/>
        <v>4.8019340188449111E-2</v>
      </c>
      <c r="V557">
        <v>540</v>
      </c>
      <c r="W557" s="46">
        <v>0.35951640356947001</v>
      </c>
    </row>
    <row r="558" spans="10:23">
      <c r="J558">
        <v>541</v>
      </c>
      <c r="K558" s="93">
        <f t="shared" ca="1" si="75"/>
        <v>-0.72895574665319585</v>
      </c>
      <c r="L558" s="93">
        <f t="shared" ca="1" si="75"/>
        <v>0.56774622281544618</v>
      </c>
      <c r="M558" s="93">
        <f t="shared" ca="1" si="76"/>
        <v>-0.72895574665319585</v>
      </c>
      <c r="N558" s="101">
        <f t="shared" ca="1" si="72"/>
        <v>0.30644636845320194</v>
      </c>
      <c r="O558" s="46">
        <f t="shared" ca="1" si="77"/>
        <v>5.8610452058778184E-2</v>
      </c>
      <c r="P558" s="46">
        <f t="shared" ca="1" si="78"/>
        <v>0.18944688186949007</v>
      </c>
      <c r="Q558" s="47">
        <f t="shared" ca="1" si="73"/>
        <v>-0.2030624075626456</v>
      </c>
      <c r="R558" s="47">
        <f t="shared" ca="1" si="74"/>
        <v>0.19897284632042128</v>
      </c>
      <c r="S558" s="97">
        <f t="shared" ca="1" si="79"/>
        <v>0.12879164918959973</v>
      </c>
      <c r="V558">
        <v>541</v>
      </c>
      <c r="W558" s="46">
        <v>4.05601994245645E-2</v>
      </c>
    </row>
    <row r="559" spans="10:23">
      <c r="J559">
        <v>542</v>
      </c>
      <c r="K559" s="93">
        <f t="shared" ca="1" si="75"/>
        <v>0.35860378950167232</v>
      </c>
      <c r="L559" s="93">
        <f t="shared" ca="1" si="75"/>
        <v>-0.17244318702395509</v>
      </c>
      <c r="M559" s="93">
        <f t="shared" ca="1" si="76"/>
        <v>0.35860378950167232</v>
      </c>
      <c r="N559" s="101">
        <f t="shared" ca="1" si="72"/>
        <v>-4.9446436691203036E-2</v>
      </c>
      <c r="O559" s="46">
        <f t="shared" ca="1" si="77"/>
        <v>0.44901112472071708</v>
      </c>
      <c r="P559" s="46">
        <f t="shared" ca="1" si="78"/>
        <v>0.38464721820045955</v>
      </c>
      <c r="Q559" s="47">
        <f t="shared" ca="1" si="73"/>
        <v>0.5777389377612322</v>
      </c>
      <c r="R559" s="47">
        <f t="shared" ca="1" si="74"/>
        <v>0.14142765259337217</v>
      </c>
      <c r="S559" s="97">
        <f t="shared" ca="1" si="79"/>
        <v>0.29521938865704461</v>
      </c>
      <c r="V559">
        <v>542</v>
      </c>
      <c r="W559" s="46">
        <v>5.1188335761125303E-2</v>
      </c>
    </row>
    <row r="560" spans="10:23">
      <c r="J560">
        <v>543</v>
      </c>
      <c r="K560" s="93">
        <f t="shared" ca="1" si="75"/>
        <v>0.35088454249388246</v>
      </c>
      <c r="L560" s="93">
        <f t="shared" ca="1" si="75"/>
        <v>-1.5481751375534276</v>
      </c>
      <c r="M560" s="93">
        <f t="shared" ca="1" si="76"/>
        <v>0.35088454249388246</v>
      </c>
      <c r="N560" s="101">
        <f t="shared" ca="1" si="72"/>
        <v>-1.3562096641527641</v>
      </c>
      <c r="O560" s="46">
        <f t="shared" ca="1" si="77"/>
        <v>0.44624015069667461</v>
      </c>
      <c r="P560" s="46">
        <f t="shared" ca="1" si="78"/>
        <v>0.38326173118843831</v>
      </c>
      <c r="Q560" s="47">
        <f t="shared" ca="1" si="73"/>
        <v>0.57219698971314725</v>
      </c>
      <c r="R560" s="47">
        <f t="shared" ca="1" si="74"/>
        <v>-6.9866147092034703E-2</v>
      </c>
      <c r="S560" s="97">
        <f t="shared" ca="1" si="79"/>
        <v>0.18818700180231995</v>
      </c>
      <c r="V560">
        <v>543</v>
      </c>
      <c r="W560" s="46">
        <v>0.186492567045971</v>
      </c>
    </row>
    <row r="561" spans="10:23">
      <c r="J561">
        <v>544</v>
      </c>
      <c r="K561" s="93">
        <f t="shared" ca="1" si="75"/>
        <v>-0.20347516929772747</v>
      </c>
      <c r="L561" s="93">
        <f t="shared" ca="1" si="75"/>
        <v>-0.74546216200328164</v>
      </c>
      <c r="M561" s="93">
        <f t="shared" ca="1" si="76"/>
        <v>-0.20347516929772747</v>
      </c>
      <c r="N561" s="101">
        <f t="shared" ca="1" si="72"/>
        <v>-0.77146981174282492</v>
      </c>
      <c r="O561" s="46">
        <f t="shared" ca="1" si="77"/>
        <v>0.24724193755489349</v>
      </c>
      <c r="P561" s="46">
        <f t="shared" ca="1" si="78"/>
        <v>0.2837626246175477</v>
      </c>
      <c r="Q561" s="47">
        <f t="shared" ca="1" si="73"/>
        <v>0.17420056342958498</v>
      </c>
      <c r="R561" s="47">
        <f t="shared" ca="1" si="74"/>
        <v>2.468189546590023E-2</v>
      </c>
      <c r="S561" s="97">
        <f t="shared" ca="1" si="79"/>
        <v>0.13596191651039685</v>
      </c>
      <c r="V561">
        <v>544</v>
      </c>
      <c r="W561" s="46">
        <v>-8.4334246837037899E-2</v>
      </c>
    </row>
    <row r="562" spans="10:23">
      <c r="J562">
        <v>545</v>
      </c>
      <c r="K562" s="93">
        <f t="shared" ca="1" si="75"/>
        <v>1.7074208339483776</v>
      </c>
      <c r="L562" s="93">
        <f t="shared" ca="1" si="75"/>
        <v>0.29616420755386769</v>
      </c>
      <c r="M562" s="93">
        <f t="shared" ca="1" si="76"/>
        <v>1.7074208339483776</v>
      </c>
      <c r="N562" s="101">
        <f t="shared" ca="1" si="72"/>
        <v>0.82378643494958137</v>
      </c>
      <c r="O562" s="46">
        <f t="shared" ca="1" si="77"/>
        <v>0.93319526723822366</v>
      </c>
      <c r="P562" s="46">
        <f t="shared" ca="1" si="78"/>
        <v>0.62673928945921276</v>
      </c>
      <c r="Q562" s="47">
        <f t="shared" ca="1" si="73"/>
        <v>1.5461072227962454</v>
      </c>
      <c r="R562" s="47">
        <f t="shared" ca="1" si="74"/>
        <v>0.28262284968932649</v>
      </c>
      <c r="S562" s="97">
        <f t="shared" ca="1" si="79"/>
        <v>0.60790905846377508</v>
      </c>
      <c r="V562">
        <v>545</v>
      </c>
      <c r="W562" s="46">
        <v>0.99815572614757397</v>
      </c>
    </row>
    <row r="563" spans="10:23">
      <c r="J563">
        <v>546</v>
      </c>
      <c r="K563" s="93">
        <f t="shared" ca="1" si="75"/>
        <v>-1.0858701470023864</v>
      </c>
      <c r="L563" s="93">
        <f t="shared" ca="1" si="75"/>
        <v>-5.4075300778439396E-2</v>
      </c>
      <c r="M563" s="93">
        <f t="shared" ca="1" si="76"/>
        <v>-1.0858701470023864</v>
      </c>
      <c r="N563" s="101">
        <f t="shared" ca="1" si="72"/>
        <v>-0.39659895030935521</v>
      </c>
      <c r="O563" s="46">
        <f t="shared" ca="1" si="77"/>
        <v>-6.9510921849357532E-2</v>
      </c>
      <c r="P563" s="46">
        <f t="shared" ca="1" si="78"/>
        <v>0.12538619491542222</v>
      </c>
      <c r="Q563" s="47">
        <f t="shared" ca="1" si="73"/>
        <v>-0.45930515537891703</v>
      </c>
      <c r="R563" s="47">
        <f t="shared" ca="1" si="74"/>
        <v>8.5295698363831399E-2</v>
      </c>
      <c r="S563" s="97">
        <f t="shared" ca="1" si="79"/>
        <v>7.8923882572369333E-3</v>
      </c>
      <c r="V563">
        <v>546</v>
      </c>
      <c r="W563" s="46">
        <v>1.76118791211805</v>
      </c>
    </row>
    <row r="564" spans="10:23">
      <c r="J564">
        <v>547</v>
      </c>
      <c r="K564" s="93">
        <f t="shared" ca="1" si="75"/>
        <v>-0.85847909588424509</v>
      </c>
      <c r="L564" s="93">
        <f t="shared" ca="1" si="75"/>
        <v>1.5428111350505387</v>
      </c>
      <c r="M564" s="93">
        <f t="shared" ca="1" si="76"/>
        <v>-0.85847909588424509</v>
      </c>
      <c r="N564" s="101">
        <f t="shared" ca="1" si="72"/>
        <v>1.1896976883967587</v>
      </c>
      <c r="O564" s="46">
        <f t="shared" ca="1" si="77"/>
        <v>1.2115523749834323E-2</v>
      </c>
      <c r="P564" s="46">
        <f t="shared" ca="1" si="78"/>
        <v>0.16619941771501814</v>
      </c>
      <c r="Q564" s="47">
        <f t="shared" ca="1" si="73"/>
        <v>-0.29605226418053332</v>
      </c>
      <c r="R564" s="47">
        <f t="shared" ca="1" si="74"/>
        <v>0.34178795126529526</v>
      </c>
      <c r="S564" s="97">
        <f t="shared" ca="1" si="79"/>
        <v>0.17695173750756479</v>
      </c>
      <c r="V564">
        <v>547</v>
      </c>
      <c r="W564" s="46">
        <v>9.9047697265411003E-2</v>
      </c>
    </row>
    <row r="565" spans="10:23">
      <c r="J565">
        <v>548</v>
      </c>
      <c r="K565" s="93">
        <f t="shared" ca="1" si="75"/>
        <v>-1.38386505774641</v>
      </c>
      <c r="L565" s="93">
        <f t="shared" ca="1" si="75"/>
        <v>-4.5522534205162446E-2</v>
      </c>
      <c r="M565" s="93">
        <f t="shared" ca="1" si="76"/>
        <v>-1.38386505774641</v>
      </c>
      <c r="N565" s="101">
        <f t="shared" ca="1" si="72"/>
        <v>-0.48325928283008202</v>
      </c>
      <c r="O565" s="46">
        <f t="shared" ca="1" si="77"/>
        <v>-0.17648199767258937</v>
      </c>
      <c r="P565" s="46">
        <f t="shared" ca="1" si="78"/>
        <v>7.1900657003806295E-2</v>
      </c>
      <c r="Q565" s="47">
        <f t="shared" ca="1" si="73"/>
        <v>-0.67324730702538071</v>
      </c>
      <c r="R565" s="47">
        <f t="shared" ca="1" si="74"/>
        <v>7.1283373441071954E-2</v>
      </c>
      <c r="S565" s="97">
        <f t="shared" ca="1" si="79"/>
        <v>-5.259931211575871E-2</v>
      </c>
      <c r="V565">
        <v>548</v>
      </c>
      <c r="W565" s="46">
        <v>0.136200220645461</v>
      </c>
    </row>
    <row r="566" spans="10:23">
      <c r="J566">
        <v>549</v>
      </c>
      <c r="K566" s="93">
        <f t="shared" ca="1" si="75"/>
        <v>0.83338537127091705</v>
      </c>
      <c r="L566" s="93">
        <f t="shared" ca="1" si="75"/>
        <v>0.60687207929118003</v>
      </c>
      <c r="M566" s="93">
        <f t="shared" ca="1" si="76"/>
        <v>0.83338537127091705</v>
      </c>
      <c r="N566" s="101">
        <f t="shared" ca="1" si="72"/>
        <v>0.84040045966848043</v>
      </c>
      <c r="O566" s="46">
        <f t="shared" ca="1" si="77"/>
        <v>0.61944321853099837</v>
      </c>
      <c r="P566" s="46">
        <f t="shared" ca="1" si="78"/>
        <v>0.46986326510560017</v>
      </c>
      <c r="Q566" s="47">
        <f t="shared" ca="1" si="73"/>
        <v>0.91860312538179478</v>
      </c>
      <c r="R566" s="47">
        <f t="shared" ca="1" si="74"/>
        <v>0.28530921270991949</v>
      </c>
      <c r="S566" s="97">
        <f t="shared" ca="1" si="79"/>
        <v>0.45237621562045893</v>
      </c>
      <c r="V566">
        <v>549</v>
      </c>
      <c r="W566" s="46">
        <v>0.61119856112257698</v>
      </c>
    </row>
    <row r="567" spans="10:23">
      <c r="J567">
        <v>550</v>
      </c>
      <c r="K567" s="93">
        <f t="shared" ca="1" si="75"/>
        <v>1.8865040026041293</v>
      </c>
      <c r="L567" s="93">
        <f t="shared" ca="1" si="75"/>
        <v>1.2613920305740427</v>
      </c>
      <c r="M567" s="93">
        <f t="shared" ca="1" si="76"/>
        <v>1.8865040026041293</v>
      </c>
      <c r="N567" s="101">
        <f t="shared" ca="1" si="72"/>
        <v>1.7958551718372928</v>
      </c>
      <c r="O567" s="46">
        <f t="shared" ca="1" si="77"/>
        <v>0.997480657767576</v>
      </c>
      <c r="P567" s="46">
        <f t="shared" ca="1" si="78"/>
        <v>0.65888198472388892</v>
      </c>
      <c r="Q567" s="47">
        <f t="shared" ca="1" si="73"/>
        <v>1.67467800385495</v>
      </c>
      <c r="R567" s="47">
        <f t="shared" ca="1" si="74"/>
        <v>0.4397990639078585</v>
      </c>
      <c r="S567" s="97">
        <f t="shared" ca="1" si="79"/>
        <v>0.71863986083771725</v>
      </c>
      <c r="V567">
        <v>550</v>
      </c>
      <c r="W567" s="46">
        <v>1.09964840034209E-2</v>
      </c>
    </row>
    <row r="568" spans="10:23">
      <c r="J568">
        <v>551</v>
      </c>
      <c r="K568" s="93">
        <f t="shared" ca="1" si="75"/>
        <v>0.49948430803867616</v>
      </c>
      <c r="L568" s="93">
        <f t="shared" ca="1" si="75"/>
        <v>1.418346694677953</v>
      </c>
      <c r="M568" s="93">
        <f t="shared" ca="1" si="76"/>
        <v>0.49948430803867616</v>
      </c>
      <c r="N568" s="101">
        <f t="shared" ca="1" si="72"/>
        <v>1.5035578714359441</v>
      </c>
      <c r="O568" s="46">
        <f t="shared" ca="1" si="77"/>
        <v>0.4995829301009212</v>
      </c>
      <c r="P568" s="46">
        <f t="shared" ca="1" si="78"/>
        <v>0.40993312089056155</v>
      </c>
      <c r="Q568" s="47">
        <f t="shared" ca="1" si="73"/>
        <v>0.67888254852164043</v>
      </c>
      <c r="R568" s="47">
        <f t="shared" ca="1" si="74"/>
        <v>0.39253678567589434</v>
      </c>
      <c r="S568" s="97">
        <f t="shared" ca="1" si="79"/>
        <v>0.44605985788840774</v>
      </c>
      <c r="V568">
        <v>551</v>
      </c>
      <c r="W568" s="46">
        <v>3.4206193565162003E-2</v>
      </c>
    </row>
    <row r="569" spans="10:23">
      <c r="J569">
        <v>552</v>
      </c>
      <c r="K569" s="93">
        <f t="shared" ca="1" si="75"/>
        <v>-0.7068605151189572</v>
      </c>
      <c r="L569" s="93">
        <f t="shared" ca="1" si="75"/>
        <v>0.77003272829199987</v>
      </c>
      <c r="M569" s="93">
        <f t="shared" ca="1" si="76"/>
        <v>-0.7068605151189572</v>
      </c>
      <c r="N569" s="101">
        <f t="shared" ca="1" si="72"/>
        <v>0.50525758279562138</v>
      </c>
      <c r="O569" s="46">
        <f t="shared" ca="1" si="77"/>
        <v>6.6541965660402047E-2</v>
      </c>
      <c r="P569" s="46">
        <f t="shared" ca="1" si="78"/>
        <v>0.19341263867030201</v>
      </c>
      <c r="Q569" s="47">
        <f t="shared" ca="1" si="73"/>
        <v>-0.18719938035939787</v>
      </c>
      <c r="R569" s="47">
        <f t="shared" ca="1" si="74"/>
        <v>0.23111912654601427</v>
      </c>
      <c r="S569" s="97">
        <f t="shared" ca="1" si="79"/>
        <v>0.14883054610320817</v>
      </c>
      <c r="V569">
        <v>552</v>
      </c>
      <c r="W569" s="46">
        <v>0.17730015869038299</v>
      </c>
    </row>
    <row r="570" spans="10:23">
      <c r="J570">
        <v>553</v>
      </c>
      <c r="K570" s="93">
        <f t="shared" ca="1" si="75"/>
        <v>-3.9438148581559833E-3</v>
      </c>
      <c r="L570" s="93">
        <f t="shared" ca="1" si="75"/>
        <v>0.49273236036980311</v>
      </c>
      <c r="M570" s="93">
        <f t="shared" ca="1" si="76"/>
        <v>-3.9438148581559833E-3</v>
      </c>
      <c r="N570" s="101">
        <f t="shared" ca="1" si="72"/>
        <v>0.46589704554112221</v>
      </c>
      <c r="O570" s="46">
        <f t="shared" ca="1" si="77"/>
        <v>0.31886760254217922</v>
      </c>
      <c r="P570" s="46">
        <f t="shared" ca="1" si="78"/>
        <v>0.31957545711119056</v>
      </c>
      <c r="Q570" s="47">
        <f t="shared" ca="1" si="73"/>
        <v>0.31745189340415642</v>
      </c>
      <c r="R570" s="47">
        <f t="shared" ca="1" si="74"/>
        <v>0.22475482328174384</v>
      </c>
      <c r="S570" s="97">
        <f t="shared" ca="1" si="79"/>
        <v>0.27181121291196153</v>
      </c>
      <c r="V570">
        <v>553</v>
      </c>
      <c r="W570" s="46">
        <v>1.0627437007353299E-3</v>
      </c>
    </row>
    <row r="571" spans="10:23">
      <c r="J571">
        <v>554</v>
      </c>
      <c r="K571" s="93">
        <f t="shared" ca="1" si="75"/>
        <v>1.1174301049753987</v>
      </c>
      <c r="L571" s="93">
        <f t="shared" ca="1" si="75"/>
        <v>1.2500858515604978</v>
      </c>
      <c r="M571" s="93">
        <f t="shared" ca="1" si="76"/>
        <v>1.1174301049753987</v>
      </c>
      <c r="N571" s="101">
        <f t="shared" ca="1" si="72"/>
        <v>1.5405532210341775</v>
      </c>
      <c r="O571" s="46">
        <f t="shared" ca="1" si="77"/>
        <v>0.72140660666547562</v>
      </c>
      <c r="P571" s="46">
        <f t="shared" ca="1" si="78"/>
        <v>0.5208449591728388</v>
      </c>
      <c r="Q571" s="47">
        <f t="shared" ca="1" si="73"/>
        <v>1.1225299016507493</v>
      </c>
      <c r="R571" s="47">
        <f t="shared" ca="1" si="74"/>
        <v>0.3985186558594358</v>
      </c>
      <c r="S571" s="97">
        <f t="shared" ca="1" si="79"/>
        <v>0.55996263126245571</v>
      </c>
      <c r="V571">
        <v>554</v>
      </c>
      <c r="W571" s="46">
        <v>-0.13940687988554101</v>
      </c>
    </row>
    <row r="572" spans="10:23">
      <c r="J572">
        <v>555</v>
      </c>
      <c r="K572" s="93">
        <f t="shared" ca="1" si="75"/>
        <v>0.40254986402645221</v>
      </c>
      <c r="L572" s="93">
        <f t="shared" ca="1" si="75"/>
        <v>-0.68527377057519845</v>
      </c>
      <c r="M572" s="93">
        <f t="shared" ca="1" si="76"/>
        <v>0.40254986402645221</v>
      </c>
      <c r="N572" s="101">
        <f t="shared" ca="1" si="72"/>
        <v>-0.52167665377349359</v>
      </c>
      <c r="O572" s="46">
        <f t="shared" ca="1" si="77"/>
        <v>0.46478642389742597</v>
      </c>
      <c r="P572" s="46">
        <f t="shared" ca="1" si="78"/>
        <v>0.39253486778881397</v>
      </c>
      <c r="Q572" s="47">
        <f t="shared" ca="1" si="73"/>
        <v>0.60928953611464998</v>
      </c>
      <c r="R572" s="47">
        <f t="shared" ca="1" si="74"/>
        <v>6.5071573085834347E-2</v>
      </c>
      <c r="S572" s="97">
        <f t="shared" ca="1" si="79"/>
        <v>0.26492899849163015</v>
      </c>
      <c r="V572">
        <v>555</v>
      </c>
      <c r="W572" s="46">
        <v>0.50414406011591895</v>
      </c>
    </row>
    <row r="573" spans="10:23">
      <c r="J573">
        <v>556</v>
      </c>
      <c r="K573" s="93">
        <f t="shared" ca="1" si="75"/>
        <v>-1.9404992889159454</v>
      </c>
      <c r="L573" s="93">
        <f t="shared" ca="1" si="75"/>
        <v>-0.13509485919650896</v>
      </c>
      <c r="M573" s="93">
        <f t="shared" ca="1" si="76"/>
        <v>-1.9404992889159454</v>
      </c>
      <c r="N573" s="101">
        <f t="shared" ca="1" si="72"/>
        <v>-0.74520347111373075</v>
      </c>
      <c r="O573" s="46">
        <f t="shared" ca="1" si="77"/>
        <v>-0.37629669383493614</v>
      </c>
      <c r="P573" s="46">
        <f t="shared" ca="1" si="78"/>
        <v>-2.8006691077367085E-2</v>
      </c>
      <c r="Q573" s="47">
        <f t="shared" ca="1" si="73"/>
        <v>-1.0728766993500742</v>
      </c>
      <c r="R573" s="47">
        <f t="shared" ca="1" si="74"/>
        <v>2.8928965477300381E-2</v>
      </c>
      <c r="S573" s="97">
        <f t="shared" ca="1" si="79"/>
        <v>-0.17368386417881787</v>
      </c>
      <c r="V573">
        <v>556</v>
      </c>
      <c r="W573" s="46">
        <v>0.36088261274857802</v>
      </c>
    </row>
    <row r="574" spans="10:23">
      <c r="J574">
        <v>557</v>
      </c>
      <c r="K574" s="93">
        <f t="shared" ca="1" si="75"/>
        <v>-1.1822105363953854</v>
      </c>
      <c r="L574" s="93">
        <f t="shared" ca="1" si="75"/>
        <v>-0.99425940613080188</v>
      </c>
      <c r="M574" s="93">
        <f t="shared" ca="1" si="76"/>
        <v>-1.1822105363953854</v>
      </c>
      <c r="N574" s="101">
        <f t="shared" ca="1" si="72"/>
        <v>-1.3186100994809724</v>
      </c>
      <c r="O574" s="46">
        <f t="shared" ca="1" si="77"/>
        <v>-0.10409418057974129</v>
      </c>
      <c r="P574" s="46">
        <f t="shared" ca="1" si="78"/>
        <v>0.10809456555023034</v>
      </c>
      <c r="Q574" s="47">
        <f t="shared" ca="1" si="73"/>
        <v>-0.52847167283968455</v>
      </c>
      <c r="R574" s="47">
        <f t="shared" ca="1" si="74"/>
        <v>-6.3786579868940541E-2</v>
      </c>
      <c r="S574" s="97">
        <f t="shared" ca="1" si="79"/>
        <v>-8.3940380224340916E-2</v>
      </c>
      <c r="V574">
        <v>557</v>
      </c>
      <c r="W574" s="46">
        <v>1.3193862099386</v>
      </c>
    </row>
    <row r="575" spans="10:23">
      <c r="J575">
        <v>558</v>
      </c>
      <c r="K575" s="93">
        <f t="shared" ca="1" si="75"/>
        <v>-0.13569037960211358</v>
      </c>
      <c r="L575" s="93">
        <f t="shared" ca="1" si="75"/>
        <v>1.0799219212062887</v>
      </c>
      <c r="M575" s="93">
        <f t="shared" ca="1" si="76"/>
        <v>-0.13569037960211358</v>
      </c>
      <c r="N575" s="101">
        <f t="shared" ca="1" si="72"/>
        <v>0.9807032333054263</v>
      </c>
      <c r="O575" s="46">
        <f t="shared" ca="1" si="77"/>
        <v>0.27157460773401587</v>
      </c>
      <c r="P575" s="46">
        <f t="shared" ca="1" si="78"/>
        <v>0.29592895970710892</v>
      </c>
      <c r="Q575" s="47">
        <f t="shared" ca="1" si="73"/>
        <v>0.22286590378782972</v>
      </c>
      <c r="R575" s="47">
        <f t="shared" ca="1" si="74"/>
        <v>0.30799511748988379</v>
      </c>
      <c r="S575" s="97">
        <f t="shared" ca="1" si="79"/>
        <v>0.2897848626119498</v>
      </c>
      <c r="V575">
        <v>558</v>
      </c>
      <c r="W575" s="46">
        <v>5.28388935855175E-2</v>
      </c>
    </row>
    <row r="576" spans="10:23">
      <c r="J576">
        <v>559</v>
      </c>
      <c r="K576" s="93">
        <f t="shared" ca="1" si="75"/>
        <v>-0.21331742211180837</v>
      </c>
      <c r="L576" s="93">
        <f t="shared" ca="1" si="75"/>
        <v>-2.4653031120991317E-2</v>
      </c>
      <c r="M576" s="93">
        <f t="shared" ca="1" si="76"/>
        <v>-0.21331742211180837</v>
      </c>
      <c r="N576" s="101">
        <f t="shared" ca="1" si="72"/>
        <v>-9.1212850057171405E-2</v>
      </c>
      <c r="O576" s="46">
        <f t="shared" ca="1" si="77"/>
        <v>0.24370886925712362</v>
      </c>
      <c r="P576" s="46">
        <f t="shared" ca="1" si="78"/>
        <v>0.28199609046866281</v>
      </c>
      <c r="Q576" s="47">
        <f t="shared" ca="1" si="73"/>
        <v>0.16713442683404528</v>
      </c>
      <c r="R576" s="47">
        <f t="shared" ca="1" si="74"/>
        <v>0.13467433723074929</v>
      </c>
      <c r="S576" s="97">
        <f t="shared" ca="1" si="79"/>
        <v>0.18919160324393647</v>
      </c>
      <c r="V576">
        <v>559</v>
      </c>
      <c r="W576" s="46">
        <v>0.43909003842844502</v>
      </c>
    </row>
    <row r="577" spans="10:23">
      <c r="J577">
        <v>560</v>
      </c>
      <c r="K577" s="93">
        <f t="shared" ca="1" si="75"/>
        <v>-0.53850932246661731</v>
      </c>
      <c r="L577" s="93">
        <f t="shared" ca="1" si="75"/>
        <v>-0.45229244272262725</v>
      </c>
      <c r="M577" s="93">
        <f t="shared" ca="1" si="76"/>
        <v>-0.53850932246661731</v>
      </c>
      <c r="N577" s="101">
        <f t="shared" ca="1" si="72"/>
        <v>-0.60006890634538179</v>
      </c>
      <c r="O577" s="46">
        <f t="shared" ca="1" si="77"/>
        <v>0.12697490442832068</v>
      </c>
      <c r="P577" s="46">
        <f t="shared" ca="1" si="78"/>
        <v>0.22362910805426134</v>
      </c>
      <c r="Q577" s="47">
        <f t="shared" ca="1" si="73"/>
        <v>-6.6333502823560597E-2</v>
      </c>
      <c r="R577" s="47">
        <f t="shared" ca="1" si="74"/>
        <v>5.2396134594970015E-2</v>
      </c>
      <c r="S577" s="97">
        <f t="shared" ca="1" si="79"/>
        <v>8.9685519511645356E-2</v>
      </c>
      <c r="V577">
        <v>560</v>
      </c>
      <c r="W577" s="46">
        <v>-0.197319089889715</v>
      </c>
    </row>
    <row r="578" spans="10:23">
      <c r="J578">
        <v>561</v>
      </c>
      <c r="K578" s="93">
        <f t="shared" ca="1" si="75"/>
        <v>0.59872110321132277</v>
      </c>
      <c r="L578" s="93">
        <f t="shared" ca="1" si="75"/>
        <v>-1.6802175045830303</v>
      </c>
      <c r="M578" s="93">
        <f t="shared" ca="1" si="76"/>
        <v>0.59872110321132277</v>
      </c>
      <c r="N578" s="101">
        <f t="shared" ca="1" si="72"/>
        <v>-1.4025792262818828</v>
      </c>
      <c r="O578" s="46">
        <f t="shared" ca="1" si="77"/>
        <v>0.53520591008525509</v>
      </c>
      <c r="P578" s="46">
        <f t="shared" ca="1" si="78"/>
        <v>0.42774461088272853</v>
      </c>
      <c r="Q578" s="47">
        <f t="shared" ca="1" si="73"/>
        <v>0.75012850849030821</v>
      </c>
      <c r="R578" s="47">
        <f t="shared" ca="1" si="74"/>
        <v>-7.7363757038591163E-2</v>
      </c>
      <c r="S578" s="97">
        <f t="shared" ca="1" si="79"/>
        <v>0.22892107652333196</v>
      </c>
      <c r="V578">
        <v>561</v>
      </c>
      <c r="W578" s="46">
        <v>0.16563872625915901</v>
      </c>
    </row>
    <row r="579" spans="10:23">
      <c r="J579">
        <v>562</v>
      </c>
      <c r="K579" s="93">
        <f t="shared" ca="1" si="75"/>
        <v>-1.3720382380549596</v>
      </c>
      <c r="L579" s="93">
        <f t="shared" ca="1" si="75"/>
        <v>0.9714743647536741</v>
      </c>
      <c r="M579" s="93">
        <f t="shared" ca="1" si="76"/>
        <v>-1.3720382380549596</v>
      </c>
      <c r="N579" s="101">
        <f t="shared" ca="1" si="72"/>
        <v>0.48469957348672937</v>
      </c>
      <c r="O579" s="46">
        <f t="shared" ca="1" si="77"/>
        <v>-0.17223653045033682</v>
      </c>
      <c r="P579" s="46">
        <f t="shared" ca="1" si="78"/>
        <v>7.4023390614932572E-2</v>
      </c>
      <c r="Q579" s="47">
        <f t="shared" ca="1" si="73"/>
        <v>-0.66475637258087561</v>
      </c>
      <c r="R579" s="47">
        <f t="shared" ca="1" si="74"/>
        <v>0.22779505083776089</v>
      </c>
      <c r="S579" s="97">
        <f t="shared" ca="1" si="79"/>
        <v>2.7779260193712033E-2</v>
      </c>
      <c r="V579">
        <v>562</v>
      </c>
      <c r="W579" s="46">
        <v>-0.18154689746590399</v>
      </c>
    </row>
    <row r="580" spans="10:23">
      <c r="J580">
        <v>563</v>
      </c>
      <c r="K580" s="93">
        <f t="shared" ca="1" si="75"/>
        <v>0.97292433564352887</v>
      </c>
      <c r="L580" s="93">
        <f t="shared" ca="1" si="75"/>
        <v>1.5751667155991993</v>
      </c>
      <c r="M580" s="93">
        <f t="shared" ca="1" si="76"/>
        <v>0.97292433564352887</v>
      </c>
      <c r="N580" s="101">
        <f t="shared" ca="1" si="72"/>
        <v>1.8028008465939862</v>
      </c>
      <c r="O580" s="46">
        <f t="shared" ca="1" si="77"/>
        <v>0.66953344692090466</v>
      </c>
      <c r="P580" s="46">
        <f t="shared" ca="1" si="78"/>
        <v>0.49490837930055331</v>
      </c>
      <c r="Q580" s="47">
        <f t="shared" ca="1" si="73"/>
        <v>1.0187835821616074</v>
      </c>
      <c r="R580" s="47">
        <f t="shared" ca="1" si="74"/>
        <v>0.44092212735185488</v>
      </c>
      <c r="S580" s="97">
        <f t="shared" ca="1" si="79"/>
        <v>0.55522778713637977</v>
      </c>
      <c r="V580">
        <v>563</v>
      </c>
      <c r="W580" s="46">
        <v>-3.8007429013004301E-2</v>
      </c>
    </row>
    <row r="581" spans="10:23">
      <c r="J581">
        <v>564</v>
      </c>
      <c r="K581" s="93">
        <f t="shared" ca="1" si="75"/>
        <v>0.10593700462178801</v>
      </c>
      <c r="L581" s="93">
        <f t="shared" ca="1" si="75"/>
        <v>-1.0049617107881545</v>
      </c>
      <c r="M581" s="93">
        <f t="shared" ca="1" si="76"/>
        <v>0.10593700462178801</v>
      </c>
      <c r="N581" s="101">
        <f t="shared" ca="1" si="72"/>
        <v>-0.91909695874503794</v>
      </c>
      <c r="O581" s="46">
        <f t="shared" ca="1" si="77"/>
        <v>0.35831146231401484</v>
      </c>
      <c r="P581" s="46">
        <f t="shared" ca="1" si="78"/>
        <v>0.33929738699710837</v>
      </c>
      <c r="Q581" s="47">
        <f t="shared" ca="1" si="73"/>
        <v>0.39633961294782771</v>
      </c>
      <c r="R581" s="47">
        <f t="shared" ca="1" si="74"/>
        <v>8.1169452107660023E-4</v>
      </c>
      <c r="S581" s="97">
        <f t="shared" ca="1" si="79"/>
        <v>0.17956157841754572</v>
      </c>
      <c r="V581">
        <v>564</v>
      </c>
      <c r="W581" s="46">
        <v>9.7773940345017504E-2</v>
      </c>
    </row>
    <row r="582" spans="10:23">
      <c r="J582">
        <v>565</v>
      </c>
      <c r="K582" s="93">
        <f t="shared" ca="1" si="75"/>
        <v>1.6896243281565781</v>
      </c>
      <c r="L582" s="93">
        <f t="shared" ca="1" si="75"/>
        <v>0.80346040988681089</v>
      </c>
      <c r="M582" s="93">
        <f t="shared" ca="1" si="76"/>
        <v>1.6896243281565781</v>
      </c>
      <c r="N582" s="101">
        <f t="shared" ca="1" si="72"/>
        <v>1.2990857477283946</v>
      </c>
      <c r="O582" s="46">
        <f t="shared" ca="1" si="77"/>
        <v>0.92680686494742603</v>
      </c>
      <c r="P582" s="46">
        <f t="shared" ca="1" si="78"/>
        <v>0.62354508831381406</v>
      </c>
      <c r="Q582" s="47">
        <f t="shared" ca="1" si="73"/>
        <v>1.5333304182146501</v>
      </c>
      <c r="R582" s="47">
        <f t="shared" ca="1" si="74"/>
        <v>0.35947517892113623</v>
      </c>
      <c r="S582" s="97">
        <f t="shared" ca="1" si="79"/>
        <v>0.64314102193428113</v>
      </c>
      <c r="V582">
        <v>565</v>
      </c>
      <c r="W582" s="46">
        <v>-0.241566042276186</v>
      </c>
    </row>
    <row r="583" spans="10:23">
      <c r="J583">
        <v>566</v>
      </c>
      <c r="K583" s="93">
        <f t="shared" ca="1" si="75"/>
        <v>0.29386406419702532</v>
      </c>
      <c r="L583" s="93">
        <f t="shared" ca="1" si="75"/>
        <v>-0.17962391299398126</v>
      </c>
      <c r="M583" s="93">
        <f t="shared" ca="1" si="76"/>
        <v>0.29386406419702532</v>
      </c>
      <c r="N583" s="101">
        <f t="shared" ca="1" si="72"/>
        <v>-7.6843047255627975E-2</v>
      </c>
      <c r="O583" s="46">
        <f t="shared" ca="1" si="77"/>
        <v>0.42577153969878567</v>
      </c>
      <c r="P583" s="46">
        <f t="shared" ca="1" si="78"/>
        <v>0.37302742568949382</v>
      </c>
      <c r="Q583" s="47">
        <f t="shared" ca="1" si="73"/>
        <v>0.53125976771736938</v>
      </c>
      <c r="R583" s="47">
        <f t="shared" ca="1" si="74"/>
        <v>0.13699782642210506</v>
      </c>
      <c r="S583" s="97">
        <f t="shared" ca="1" si="79"/>
        <v>0.2813846830604454</v>
      </c>
      <c r="V583">
        <v>566</v>
      </c>
      <c r="W583" s="46">
        <v>-4.3973140774555101E-2</v>
      </c>
    </row>
    <row r="584" spans="10:23">
      <c r="J584">
        <v>567</v>
      </c>
      <c r="K584" s="93">
        <f t="shared" ca="1" si="75"/>
        <v>-0.30968029194023744</v>
      </c>
      <c r="L584" s="93">
        <f t="shared" ca="1" si="75"/>
        <v>-0.34746026789610324</v>
      </c>
      <c r="M584" s="93">
        <f t="shared" ca="1" si="76"/>
        <v>-0.30968029194023744</v>
      </c>
      <c r="N584" s="101">
        <f t="shared" ca="1" si="72"/>
        <v>-0.42790651864076279</v>
      </c>
      <c r="O584" s="46">
        <f t="shared" ca="1" si="77"/>
        <v>0.20911754073669908</v>
      </c>
      <c r="P584" s="46">
        <f t="shared" ca="1" si="78"/>
        <v>0.26470042620845052</v>
      </c>
      <c r="Q584" s="47">
        <f t="shared" ca="1" si="73"/>
        <v>9.7951769793196225E-2</v>
      </c>
      <c r="R584" s="47">
        <f t="shared" ca="1" si="74"/>
        <v>8.0233499694143007E-2</v>
      </c>
      <c r="S584" s="97">
        <f t="shared" ca="1" si="79"/>
        <v>0.14467552021542104</v>
      </c>
      <c r="V584">
        <v>567</v>
      </c>
      <c r="W584" s="46">
        <v>1.7162355200386501</v>
      </c>
    </row>
    <row r="585" spans="10:23">
      <c r="J585">
        <v>568</v>
      </c>
      <c r="K585" s="93">
        <f t="shared" ca="1" si="75"/>
        <v>2.0763032885659727</v>
      </c>
      <c r="L585" s="93">
        <f t="shared" ca="1" si="75"/>
        <v>0.28754358843950778</v>
      </c>
      <c r="M585" s="93">
        <f t="shared" ca="1" si="76"/>
        <v>2.0763032885659727</v>
      </c>
      <c r="N585" s="101">
        <f t="shared" ca="1" si="72"/>
        <v>0.93292626683287594</v>
      </c>
      <c r="O585" s="46">
        <f t="shared" ca="1" si="77"/>
        <v>1.0656128072701554</v>
      </c>
      <c r="P585" s="46">
        <f t="shared" ca="1" si="78"/>
        <v>0.69294805947517868</v>
      </c>
      <c r="Q585" s="47">
        <f t="shared" ca="1" si="73"/>
        <v>1.8109423028601086</v>
      </c>
      <c r="R585" s="47">
        <f t="shared" ca="1" si="74"/>
        <v>0.30026994083103542</v>
      </c>
      <c r="S585" s="97">
        <f t="shared" ca="1" si="79"/>
        <v>0.68294137405059541</v>
      </c>
      <c r="V585">
        <v>568</v>
      </c>
      <c r="W585" s="46">
        <v>0.37161972550334199</v>
      </c>
    </row>
    <row r="586" spans="10:23">
      <c r="J586">
        <v>569</v>
      </c>
      <c r="K586" s="93">
        <f t="shared" ca="1" si="75"/>
        <v>-1.1874657926889445</v>
      </c>
      <c r="L586" s="93">
        <f t="shared" ca="1" si="75"/>
        <v>2.1700614540698675</v>
      </c>
      <c r="M586" s="93">
        <f t="shared" ca="1" si="76"/>
        <v>-1.1874657926889445</v>
      </c>
      <c r="N586" s="101">
        <f t="shared" ca="1" si="72"/>
        <v>1.6797580206944982</v>
      </c>
      <c r="O586" s="46">
        <f t="shared" ca="1" si="77"/>
        <v>-0.10598065715763061</v>
      </c>
      <c r="P586" s="46">
        <f t="shared" ca="1" si="78"/>
        <v>0.10715132726128568</v>
      </c>
      <c r="Q586" s="47">
        <f t="shared" ca="1" si="73"/>
        <v>-0.53224462599546318</v>
      </c>
      <c r="R586" s="47">
        <f t="shared" ca="1" si="74"/>
        <v>0.42102702649350326</v>
      </c>
      <c r="S586" s="97">
        <f t="shared" ca="1" si="79"/>
        <v>0.15752318466793633</v>
      </c>
      <c r="V586">
        <v>569</v>
      </c>
      <c r="W586" s="46">
        <v>-6.2950189492977093E-2</v>
      </c>
    </row>
    <row r="587" spans="10:23">
      <c r="J587">
        <v>570</v>
      </c>
      <c r="K587" s="93">
        <f t="shared" ca="1" si="75"/>
        <v>-0.59683058352501939</v>
      </c>
      <c r="L587" s="93">
        <f t="shared" ca="1" si="75"/>
        <v>-1.3578551985521561</v>
      </c>
      <c r="M587" s="93">
        <f t="shared" ca="1" si="76"/>
        <v>-0.59683058352501939</v>
      </c>
      <c r="N587" s="101">
        <f t="shared" ca="1" si="72"/>
        <v>-1.4771652003651186</v>
      </c>
      <c r="O587" s="46">
        <f t="shared" ca="1" si="77"/>
        <v>0.10603935212909424</v>
      </c>
      <c r="P587" s="46">
        <f t="shared" ca="1" si="78"/>
        <v>0.21316133190464809</v>
      </c>
      <c r="Q587" s="47">
        <f t="shared" ca="1" si="73"/>
        <v>-0.10820460742201349</v>
      </c>
      <c r="R587" s="47">
        <f t="shared" ca="1" si="74"/>
        <v>-8.9423748884166543E-2</v>
      </c>
      <c r="S587" s="97">
        <f t="shared" ca="1" si="79"/>
        <v>8.3078016224638479E-3</v>
      </c>
      <c r="V587">
        <v>570</v>
      </c>
      <c r="W587" s="46">
        <v>-0.131488799222403</v>
      </c>
    </row>
    <row r="588" spans="10:23">
      <c r="J588">
        <v>571</v>
      </c>
      <c r="K588" s="93">
        <f t="shared" ca="1" si="75"/>
        <v>-0.49836077230006642</v>
      </c>
      <c r="L588" s="93">
        <f t="shared" ca="1" si="75"/>
        <v>0.48887215935664791</v>
      </c>
      <c r="M588" s="93">
        <f t="shared" ca="1" si="76"/>
        <v>-0.49836077230006642</v>
      </c>
      <c r="N588" s="101">
        <f t="shared" ca="1" si="72"/>
        <v>0.30500156982868953</v>
      </c>
      <c r="O588" s="46">
        <f t="shared" ca="1" si="77"/>
        <v>0.14138700829055106</v>
      </c>
      <c r="P588" s="46">
        <f t="shared" ca="1" si="78"/>
        <v>0.23083515998537651</v>
      </c>
      <c r="Q588" s="47">
        <f t="shared" ca="1" si="73"/>
        <v>-3.7509295099099838E-2</v>
      </c>
      <c r="R588" s="47">
        <f t="shared" ca="1" si="74"/>
        <v>0.19873923323372117</v>
      </c>
      <c r="S588" s="97">
        <f t="shared" ca="1" si="79"/>
        <v>0.17006312076213612</v>
      </c>
      <c r="V588">
        <v>571</v>
      </c>
      <c r="W588" s="46">
        <v>-1.5062067449901099E-2</v>
      </c>
    </row>
    <row r="589" spans="10:23">
      <c r="J589">
        <v>572</v>
      </c>
      <c r="K589" s="93">
        <f t="shared" ca="1" si="75"/>
        <v>-0.47199421201696456</v>
      </c>
      <c r="L589" s="93">
        <f t="shared" ca="1" si="75"/>
        <v>0.87893623497933959</v>
      </c>
      <c r="M589" s="93">
        <f t="shared" ca="1" si="76"/>
        <v>-0.47199421201696456</v>
      </c>
      <c r="N589" s="101">
        <f t="shared" ca="1" si="72"/>
        <v>0.68319991990791717</v>
      </c>
      <c r="O589" s="46">
        <f t="shared" ca="1" si="77"/>
        <v>0.15085179851867769</v>
      </c>
      <c r="P589" s="46">
        <f t="shared" ca="1" si="78"/>
        <v>0.23556755509943983</v>
      </c>
      <c r="Q589" s="47">
        <f t="shared" ca="1" si="73"/>
        <v>-1.8579714642846579E-2</v>
      </c>
      <c r="R589" s="47">
        <f t="shared" ca="1" si="74"/>
        <v>0.25989106605520473</v>
      </c>
      <c r="S589" s="97">
        <f t="shared" ca="1" si="79"/>
        <v>0.20537143228694121</v>
      </c>
      <c r="V589">
        <v>572</v>
      </c>
      <c r="W589" s="46">
        <v>0.110746695272167</v>
      </c>
    </row>
    <row r="590" spans="10:23">
      <c r="J590">
        <v>573</v>
      </c>
      <c r="K590" s="93">
        <f t="shared" ca="1" si="75"/>
        <v>-0.26558608635240549</v>
      </c>
      <c r="L590" s="93">
        <f t="shared" ca="1" si="75"/>
        <v>1.9420186094598388</v>
      </c>
      <c r="M590" s="93">
        <f t="shared" ca="1" si="76"/>
        <v>-0.26558608635240549</v>
      </c>
      <c r="N590" s="101">
        <f t="shared" ca="1" si="72"/>
        <v>1.756732861248808</v>
      </c>
      <c r="O590" s="46">
        <f t="shared" ca="1" si="77"/>
        <v>0.22494601444292578</v>
      </c>
      <c r="P590" s="46">
        <f t="shared" ca="1" si="78"/>
        <v>0.2726146630615639</v>
      </c>
      <c r="Q590" s="47">
        <f t="shared" ca="1" si="73"/>
        <v>0.12960871720564959</v>
      </c>
      <c r="R590" s="47">
        <f t="shared" ca="1" si="74"/>
        <v>0.43347328010632685</v>
      </c>
      <c r="S590" s="97">
        <f t="shared" ca="1" si="79"/>
        <v>0.32920964727462632</v>
      </c>
      <c r="V590">
        <v>573</v>
      </c>
      <c r="W590" s="46">
        <v>0.14581652028537001</v>
      </c>
    </row>
    <row r="591" spans="10:23">
      <c r="J591">
        <v>574</v>
      </c>
      <c r="K591" s="93">
        <f t="shared" ca="1" si="75"/>
        <v>1.0056723760305675</v>
      </c>
      <c r="L591" s="93">
        <f t="shared" ca="1" si="75"/>
        <v>2.1916087031301781</v>
      </c>
      <c r="M591" s="93">
        <f t="shared" ca="1" si="76"/>
        <v>1.0056723760305675</v>
      </c>
      <c r="N591" s="101">
        <f t="shared" ca="1" si="72"/>
        <v>2.3976537429620599</v>
      </c>
      <c r="O591" s="46">
        <f t="shared" ca="1" si="77"/>
        <v>0.68128899369369278</v>
      </c>
      <c r="P591" s="46">
        <f t="shared" ca="1" si="78"/>
        <v>0.50078615268694737</v>
      </c>
      <c r="Q591" s="47">
        <f t="shared" ca="1" si="73"/>
        <v>1.0422946757071836</v>
      </c>
      <c r="R591" s="47">
        <f t="shared" ca="1" si="74"/>
        <v>0.53710537316573892</v>
      </c>
      <c r="S591" s="97">
        <f t="shared" ca="1" si="79"/>
        <v>0.60919718342971585</v>
      </c>
      <c r="V591">
        <v>574</v>
      </c>
      <c r="W591" s="46">
        <v>0.34900067955569303</v>
      </c>
    </row>
    <row r="592" spans="10:23">
      <c r="J592">
        <v>575</v>
      </c>
      <c r="K592" s="93">
        <f t="shared" ca="1" si="75"/>
        <v>0.57266942652605579</v>
      </c>
      <c r="L592" s="93">
        <f t="shared" ca="1" si="75"/>
        <v>-1.5995923758165789</v>
      </c>
      <c r="M592" s="93">
        <f t="shared" ca="1" si="76"/>
        <v>0.57266942652605579</v>
      </c>
      <c r="N592" s="101">
        <f t="shared" ca="1" si="72"/>
        <v>-1.3344249147727054</v>
      </c>
      <c r="O592" s="46">
        <f t="shared" ca="1" si="77"/>
        <v>0.52585415345604258</v>
      </c>
      <c r="P592" s="46">
        <f t="shared" ca="1" si="78"/>
        <v>0.42306873256812227</v>
      </c>
      <c r="Q592" s="47">
        <f t="shared" ca="1" si="73"/>
        <v>0.73142499523188309</v>
      </c>
      <c r="R592" s="47">
        <f t="shared" ca="1" si="74"/>
        <v>-6.6343716727470192E-2</v>
      </c>
      <c r="S592" s="97">
        <f t="shared" ca="1" si="79"/>
        <v>0.2297552183642862</v>
      </c>
      <c r="V592">
        <v>575</v>
      </c>
      <c r="W592" s="46">
        <v>0.12490853737422999</v>
      </c>
    </row>
    <row r="593" spans="10:23">
      <c r="J593">
        <v>576</v>
      </c>
      <c r="K593" s="93">
        <f t="shared" ca="1" si="75"/>
        <v>1.5487177770265732</v>
      </c>
      <c r="L593" s="93">
        <f t="shared" ca="1" si="75"/>
        <v>0.92399465252150981</v>
      </c>
      <c r="M593" s="93">
        <f t="shared" ca="1" si="76"/>
        <v>1.5487177770265732</v>
      </c>
      <c r="N593" s="101">
        <f t="shared" ca="1" si="72"/>
        <v>1.3685507924672382</v>
      </c>
      <c r="O593" s="46">
        <f t="shared" ca="1" si="77"/>
        <v>0.8762257146610527</v>
      </c>
      <c r="P593" s="46">
        <f t="shared" ca="1" si="78"/>
        <v>0.59825451317062739</v>
      </c>
      <c r="Q593" s="47">
        <f t="shared" ca="1" si="73"/>
        <v>1.4321681176419034</v>
      </c>
      <c r="R593" s="47">
        <f t="shared" ca="1" si="74"/>
        <v>0.3707071549514831</v>
      </c>
      <c r="S593" s="97">
        <f t="shared" ca="1" si="79"/>
        <v>0.62346643480626796</v>
      </c>
      <c r="V593">
        <v>576</v>
      </c>
      <c r="W593" s="46">
        <v>0.46311841737178999</v>
      </c>
    </row>
    <row r="594" spans="10:23">
      <c r="J594">
        <v>577</v>
      </c>
      <c r="K594" s="93">
        <f t="shared" ca="1" si="75"/>
        <v>1.8900960704225247</v>
      </c>
      <c r="L594" s="93">
        <f t="shared" ca="1" si="75"/>
        <v>-9.0366340155760269E-2</v>
      </c>
      <c r="M594" s="93">
        <f t="shared" ca="1" si="76"/>
        <v>1.8900960704225247</v>
      </c>
      <c r="N594" s="101">
        <f t="shared" ref="N594:N657" ca="1" si="80">$N$2*K594+SQRT(1-$N$2^2)*L594</f>
        <v>0.51541814421281806</v>
      </c>
      <c r="O594" s="46">
        <f t="shared" ca="1" si="77"/>
        <v>0.99877010045639369</v>
      </c>
      <c r="P594" s="46">
        <f t="shared" ca="1" si="78"/>
        <v>0.65952670606829789</v>
      </c>
      <c r="Q594" s="47">
        <f t="shared" ref="Q594:Q657" ca="1" si="81">$K$2+K594*$S$3</f>
        <v>1.6772568892325854</v>
      </c>
      <c r="R594" s="47">
        <f t="shared" ref="R594:R657" ca="1" si="82">$L$2+$L$3*N594</f>
        <v>0.23276201301822302</v>
      </c>
      <c r="S594" s="97">
        <f t="shared" ca="1" si="79"/>
        <v>0.61576605673730833</v>
      </c>
      <c r="V594">
        <v>577</v>
      </c>
      <c r="W594" s="46">
        <v>0.22400816735674101</v>
      </c>
    </row>
    <row r="595" spans="10:23">
      <c r="J595">
        <v>578</v>
      </c>
      <c r="K595" s="93">
        <f t="shared" ref="K595:L658" ca="1" si="83">_xlfn.NORM.S.INV(RAND())</f>
        <v>1.7592036115776761</v>
      </c>
      <c r="L595" s="93">
        <f t="shared" ca="1" si="83"/>
        <v>-1.4234157409139441</v>
      </c>
      <c r="M595" s="93">
        <f t="shared" ref="M595:M658" ca="1" si="84">K595</f>
        <v>1.7592036115776761</v>
      </c>
      <c r="N595" s="101">
        <f t="shared" ca="1" si="80"/>
        <v>-0.79005031996708297</v>
      </c>
      <c r="O595" s="46">
        <f t="shared" ref="O595:O658" ca="1" si="85">$K$2+K595*$K$3</f>
        <v>0.95178370359202247</v>
      </c>
      <c r="P595" s="46">
        <f t="shared" ref="P595:P658" ca="1" si="86">$K$2+K595*$R$3</f>
        <v>0.63603350763611222</v>
      </c>
      <c r="Q595" s="47">
        <f t="shared" ca="1" si="81"/>
        <v>1.583284095503843</v>
      </c>
      <c r="R595" s="47">
        <f t="shared" ca="1" si="82"/>
        <v>2.1677566831388717E-2</v>
      </c>
      <c r="S595" s="97">
        <f t="shared" ref="S595:S658" ca="1" si="87">AVERAGE(R595,O595)</f>
        <v>0.48673063521170556</v>
      </c>
      <c r="V595">
        <v>578</v>
      </c>
      <c r="W595" s="46">
        <v>0.365315482380489</v>
      </c>
    </row>
    <row r="596" spans="10:23">
      <c r="J596">
        <v>579</v>
      </c>
      <c r="K596" s="93">
        <f t="shared" ca="1" si="83"/>
        <v>0.1071949053543924</v>
      </c>
      <c r="L596" s="93">
        <f t="shared" ca="1" si="83"/>
        <v>-0.26709563930529362</v>
      </c>
      <c r="M596" s="93">
        <f t="shared" ca="1" si="84"/>
        <v>0.1071949053543924</v>
      </c>
      <c r="N596" s="101">
        <f t="shared" ca="1" si="80"/>
        <v>-0.21913850058968026</v>
      </c>
      <c r="O596" s="46">
        <f t="shared" ca="1" si="85"/>
        <v>0.35876301027605739</v>
      </c>
      <c r="P596" s="46">
        <f t="shared" ca="1" si="86"/>
        <v>0.33952316097812968</v>
      </c>
      <c r="Q596" s="47">
        <f t="shared" ca="1" si="81"/>
        <v>0.39724270887191282</v>
      </c>
      <c r="R596" s="47">
        <f t="shared" ca="1" si="82"/>
        <v>0.11398972030075813</v>
      </c>
      <c r="S596" s="97">
        <f t="shared" ca="1" si="87"/>
        <v>0.23637636528840777</v>
      </c>
      <c r="V596">
        <v>579</v>
      </c>
      <c r="W596" s="46">
        <v>0.150733698105838</v>
      </c>
    </row>
    <row r="597" spans="10:23">
      <c r="J597">
        <v>580</v>
      </c>
      <c r="K597" s="93">
        <f t="shared" ca="1" si="83"/>
        <v>-0.41889196717180305</v>
      </c>
      <c r="L597" s="93">
        <f t="shared" ca="1" si="83"/>
        <v>-2.1730141458051531</v>
      </c>
      <c r="M597" s="93">
        <f t="shared" ca="1" si="84"/>
        <v>-0.41889196717180305</v>
      </c>
      <c r="N597" s="101">
        <f t="shared" ca="1" si="80"/>
        <v>-2.1934152221444889</v>
      </c>
      <c r="O597" s="46">
        <f t="shared" ca="1" si="85"/>
        <v>0.16991388332251867</v>
      </c>
      <c r="P597" s="46">
        <f t="shared" ca="1" si="86"/>
        <v>0.24509859750136032</v>
      </c>
      <c r="Q597" s="47">
        <f t="shared" ca="1" si="81"/>
        <v>1.9544454964835367E-2</v>
      </c>
      <c r="R597" s="47">
        <f t="shared" ca="1" si="82"/>
        <v>-0.20523599814718024</v>
      </c>
      <c r="S597" s="97">
        <f t="shared" ca="1" si="87"/>
        <v>-1.7661057412330788E-2</v>
      </c>
      <c r="V597">
        <v>580</v>
      </c>
      <c r="W597" s="46">
        <v>9.0928617040588897E-2</v>
      </c>
    </row>
    <row r="598" spans="10:23">
      <c r="J598">
        <v>581</v>
      </c>
      <c r="K598" s="93">
        <f t="shared" ca="1" si="83"/>
        <v>-0.47704091443278374</v>
      </c>
      <c r="L598" s="93">
        <f t="shared" ca="1" si="83"/>
        <v>2.3139666180725973</v>
      </c>
      <c r="M598" s="93">
        <f t="shared" ca="1" si="84"/>
        <v>-0.47704091443278374</v>
      </c>
      <c r="N598" s="101">
        <f t="shared" ca="1" si="80"/>
        <v>2.0421231360656025</v>
      </c>
      <c r="O598" s="46">
        <f t="shared" ca="1" si="85"/>
        <v>0.14904018641620254</v>
      </c>
      <c r="P598" s="46">
        <f t="shared" ca="1" si="86"/>
        <v>0.23466174904820225</v>
      </c>
      <c r="Q598" s="47">
        <f t="shared" ca="1" si="81"/>
        <v>-2.2202938847796894E-2</v>
      </c>
      <c r="R598" s="47">
        <f t="shared" ca="1" si="82"/>
        <v>0.47961874417516237</v>
      </c>
      <c r="S598" s="97">
        <f t="shared" ca="1" si="87"/>
        <v>0.31432946529568245</v>
      </c>
      <c r="V598">
        <v>581</v>
      </c>
      <c r="W598" s="46">
        <v>0.13024016312081599</v>
      </c>
    </row>
    <row r="599" spans="10:23">
      <c r="J599">
        <v>582</v>
      </c>
      <c r="K599" s="93">
        <f t="shared" ca="1" si="83"/>
        <v>1.0485416094380182</v>
      </c>
      <c r="L599" s="93">
        <f t="shared" ca="1" si="83"/>
        <v>0.53419401511031839</v>
      </c>
      <c r="M599" s="93">
        <f t="shared" ca="1" si="84"/>
        <v>1.0485416094380182</v>
      </c>
      <c r="N599" s="101">
        <f t="shared" ca="1" si="80"/>
        <v>0.83992011933946675</v>
      </c>
      <c r="O599" s="46">
        <f t="shared" ca="1" si="85"/>
        <v>0.69667773978288827</v>
      </c>
      <c r="P599" s="46">
        <f t="shared" ca="1" si="86"/>
        <v>0.50848052573154512</v>
      </c>
      <c r="Q599" s="47">
        <f t="shared" ca="1" si="81"/>
        <v>1.0730721678855746</v>
      </c>
      <c r="R599" s="47">
        <f t="shared" ca="1" si="82"/>
        <v>0.28523154528622208</v>
      </c>
      <c r="S599" s="97">
        <f t="shared" ca="1" si="87"/>
        <v>0.49095464253455517</v>
      </c>
      <c r="V599">
        <v>582</v>
      </c>
      <c r="W599" s="46">
        <v>-0.213371430504285</v>
      </c>
    </row>
    <row r="600" spans="10:23">
      <c r="J600">
        <v>583</v>
      </c>
      <c r="K600" s="93">
        <f t="shared" ca="1" si="83"/>
        <v>2.1234916137642101</v>
      </c>
      <c r="L600" s="93">
        <f t="shared" ca="1" si="83"/>
        <v>0.533148891854484</v>
      </c>
      <c r="M600" s="93">
        <f t="shared" ca="1" si="84"/>
        <v>2.1234916137642101</v>
      </c>
      <c r="N600" s="101">
        <f t="shared" ca="1" si="80"/>
        <v>1.1807874719470748</v>
      </c>
      <c r="O600" s="46">
        <f t="shared" ca="1" si="85"/>
        <v>1.0825519754598028</v>
      </c>
      <c r="P600" s="46">
        <f t="shared" ca="1" si="86"/>
        <v>0.70141764357000236</v>
      </c>
      <c r="Q600" s="47">
        <f t="shared" ca="1" si="81"/>
        <v>1.8448206392394035</v>
      </c>
      <c r="R600" s="47">
        <f t="shared" ca="1" si="82"/>
        <v>0.34034723618385676</v>
      </c>
      <c r="S600" s="97">
        <f t="shared" ca="1" si="87"/>
        <v>0.71144960582182981</v>
      </c>
      <c r="V600">
        <v>583</v>
      </c>
      <c r="W600" s="46">
        <v>0.43792337260844999</v>
      </c>
    </row>
    <row r="601" spans="10:23">
      <c r="J601">
        <v>584</v>
      </c>
      <c r="K601" s="93">
        <f t="shared" ca="1" si="83"/>
        <v>-0.34735391211122507</v>
      </c>
      <c r="L601" s="93">
        <f t="shared" ca="1" si="83"/>
        <v>-0.45677359078014629</v>
      </c>
      <c r="M601" s="93">
        <f t="shared" ca="1" si="84"/>
        <v>-0.34735391211122507</v>
      </c>
      <c r="N601" s="101">
        <f t="shared" ca="1" si="80"/>
        <v>-0.54352569868154965</v>
      </c>
      <c r="O601" s="46">
        <f t="shared" ca="1" si="85"/>
        <v>0.19559386118866784</v>
      </c>
      <c r="P601" s="46">
        <f t="shared" ca="1" si="86"/>
        <v>0.2579385864344349</v>
      </c>
      <c r="Q601" s="47">
        <f t="shared" ca="1" si="81"/>
        <v>7.0904410697133685E-2</v>
      </c>
      <c r="R601" s="47">
        <f t="shared" ca="1" si="82"/>
        <v>6.1538746617271919E-2</v>
      </c>
      <c r="S601" s="97">
        <f t="shared" ca="1" si="87"/>
        <v>0.12856630390296989</v>
      </c>
      <c r="V601">
        <v>584</v>
      </c>
      <c r="W601" s="46">
        <v>1.19262636845002</v>
      </c>
    </row>
    <row r="602" spans="10:23">
      <c r="J602">
        <v>585</v>
      </c>
      <c r="K602" s="93">
        <f t="shared" ca="1" si="83"/>
        <v>-1.8396653282492543</v>
      </c>
      <c r="L602" s="93">
        <f t="shared" ca="1" si="83"/>
        <v>1.5002656471385964</v>
      </c>
      <c r="M602" s="93">
        <f t="shared" ca="1" si="84"/>
        <v>-1.8396653282492543</v>
      </c>
      <c r="N602" s="101">
        <f t="shared" ca="1" si="80"/>
        <v>0.83732179312290467</v>
      </c>
      <c r="O602" s="46">
        <f t="shared" ca="1" si="85"/>
        <v>-0.34010038019621502</v>
      </c>
      <c r="P602" s="46">
        <f t="shared" ca="1" si="86"/>
        <v>-9.9085342580065294E-3</v>
      </c>
      <c r="Q602" s="47">
        <f t="shared" ca="1" si="81"/>
        <v>-1.000484072072632</v>
      </c>
      <c r="R602" s="47">
        <f t="shared" ca="1" si="82"/>
        <v>0.28481141545123578</v>
      </c>
      <c r="S602" s="97">
        <f t="shared" ca="1" si="87"/>
        <v>-2.764448237248962E-2</v>
      </c>
      <c r="V602">
        <v>585</v>
      </c>
      <c r="W602" s="46">
        <v>1.1775169118731901</v>
      </c>
    </row>
    <row r="603" spans="10:23">
      <c r="J603">
        <v>586</v>
      </c>
      <c r="K603" s="93">
        <f t="shared" ca="1" si="83"/>
        <v>-1.0098172582205001</v>
      </c>
      <c r="L603" s="93">
        <f t="shared" ca="1" si="83"/>
        <v>-0.46148848531174042</v>
      </c>
      <c r="M603" s="93">
        <f t="shared" ca="1" si="84"/>
        <v>-1.0098172582205001</v>
      </c>
      <c r="N603" s="101">
        <f t="shared" ca="1" si="80"/>
        <v>-0.75867401643497256</v>
      </c>
      <c r="O603" s="46">
        <f t="shared" ca="1" si="85"/>
        <v>-4.2210256505272825E-2</v>
      </c>
      <c r="P603" s="46">
        <f t="shared" ca="1" si="86"/>
        <v>0.13903652758746457</v>
      </c>
      <c r="Q603" s="47">
        <f t="shared" ca="1" si="81"/>
        <v>-0.40470382469074762</v>
      </c>
      <c r="R603" s="47">
        <f t="shared" ca="1" si="82"/>
        <v>2.6750879466808195E-2</v>
      </c>
      <c r="S603" s="97">
        <f t="shared" ca="1" si="87"/>
        <v>-7.7296885192323153E-3</v>
      </c>
      <c r="V603">
        <v>586</v>
      </c>
      <c r="W603" s="46">
        <v>0.17100533098151299</v>
      </c>
    </row>
    <row r="604" spans="10:23">
      <c r="J604">
        <v>587</v>
      </c>
      <c r="K604" s="93">
        <f t="shared" ca="1" si="83"/>
        <v>-0.29299873181846525</v>
      </c>
      <c r="L604" s="93">
        <f t="shared" ca="1" si="83"/>
        <v>-1.2006510498140535</v>
      </c>
      <c r="M604" s="93">
        <f t="shared" ca="1" si="84"/>
        <v>-0.29299873181846525</v>
      </c>
      <c r="N604" s="101">
        <f t="shared" ca="1" si="80"/>
        <v>-1.23149724494289</v>
      </c>
      <c r="O604" s="46">
        <f t="shared" ca="1" si="85"/>
        <v>0.21510571156881347</v>
      </c>
      <c r="P604" s="46">
        <f t="shared" ca="1" si="86"/>
        <v>0.26769451162450775</v>
      </c>
      <c r="Q604" s="47">
        <f t="shared" ca="1" si="81"/>
        <v>0.10992811145742501</v>
      </c>
      <c r="R604" s="47">
        <f t="shared" ca="1" si="82"/>
        <v>-4.9701085534554712E-2</v>
      </c>
      <c r="S604" s="97">
        <f t="shared" ca="1" si="87"/>
        <v>8.2702313017129381E-2</v>
      </c>
      <c r="V604">
        <v>587</v>
      </c>
      <c r="W604" s="46">
        <v>8.3861932867221406E-2</v>
      </c>
    </row>
    <row r="605" spans="10:23">
      <c r="J605">
        <v>588</v>
      </c>
      <c r="K605" s="93">
        <f t="shared" ca="1" si="83"/>
        <v>0.71029012679580017</v>
      </c>
      <c r="L605" s="93">
        <f t="shared" ca="1" si="83"/>
        <v>1.0106372752091362</v>
      </c>
      <c r="M605" s="93">
        <f t="shared" ca="1" si="84"/>
        <v>0.71029012679580017</v>
      </c>
      <c r="N605" s="101">
        <f t="shared" ca="1" si="80"/>
        <v>1.1840564046764122</v>
      </c>
      <c r="O605" s="46">
        <f t="shared" ca="1" si="85"/>
        <v>0.57525578359343355</v>
      </c>
      <c r="P605" s="46">
        <f t="shared" ca="1" si="86"/>
        <v>0.44776954763681776</v>
      </c>
      <c r="Q605" s="47">
        <f t="shared" ca="1" si="81"/>
        <v>0.83022825550666501</v>
      </c>
      <c r="R605" s="47">
        <f t="shared" ca="1" si="82"/>
        <v>0.34087579805549695</v>
      </c>
      <c r="S605" s="97">
        <f t="shared" ca="1" si="87"/>
        <v>0.45806579082446525</v>
      </c>
      <c r="V605">
        <v>588</v>
      </c>
      <c r="W605" s="46">
        <v>-0.25474715921230301</v>
      </c>
    </row>
    <row r="606" spans="10:23">
      <c r="J606">
        <v>589</v>
      </c>
      <c r="K606" s="93">
        <f t="shared" ca="1" si="83"/>
        <v>-1.2967880506001139</v>
      </c>
      <c r="L606" s="93">
        <f t="shared" ca="1" si="83"/>
        <v>1.0663743909477621</v>
      </c>
      <c r="M606" s="93">
        <f t="shared" ca="1" si="84"/>
        <v>-1.2967880506001139</v>
      </c>
      <c r="N606" s="101">
        <f t="shared" ca="1" si="80"/>
        <v>0.59860394062419631</v>
      </c>
      <c r="O606" s="46">
        <f t="shared" ca="1" si="85"/>
        <v>-0.14522401037794114</v>
      </c>
      <c r="P606" s="46">
        <f t="shared" ca="1" si="86"/>
        <v>8.7529650651130414E-2</v>
      </c>
      <c r="Q606" s="47">
        <f t="shared" ca="1" si="81"/>
        <v>-0.61073133243608424</v>
      </c>
      <c r="R606" s="47">
        <f t="shared" ca="1" si="82"/>
        <v>0.24621253154693928</v>
      </c>
      <c r="S606" s="97">
        <f t="shared" ca="1" si="87"/>
        <v>5.0494260584499073E-2</v>
      </c>
      <c r="V606">
        <v>589</v>
      </c>
      <c r="W606" s="46">
        <v>3.0073706282581001</v>
      </c>
    </row>
    <row r="607" spans="10:23">
      <c r="J607">
        <v>590</v>
      </c>
      <c r="K607" s="93">
        <f t="shared" ca="1" si="83"/>
        <v>-7.9238537994747046E-2</v>
      </c>
      <c r="L607" s="93">
        <f t="shared" ca="1" si="83"/>
        <v>0.28432331739228778</v>
      </c>
      <c r="M607" s="93">
        <f t="shared" ca="1" si="84"/>
        <v>-7.9238537994747046E-2</v>
      </c>
      <c r="N607" s="101">
        <f t="shared" ca="1" si="80"/>
        <v>0.24436252453827795</v>
      </c>
      <c r="O607" s="46">
        <f t="shared" ca="1" si="85"/>
        <v>0.29183909551961401</v>
      </c>
      <c r="P607" s="46">
        <f t="shared" ca="1" si="86"/>
        <v>0.30606120359990796</v>
      </c>
      <c r="Q607" s="47">
        <f t="shared" ca="1" si="81"/>
        <v>0.26339487935902606</v>
      </c>
      <c r="R607" s="47">
        <f t="shared" ca="1" si="82"/>
        <v>0.18893435502820599</v>
      </c>
      <c r="S607" s="97">
        <f t="shared" ca="1" si="87"/>
        <v>0.24038672527391</v>
      </c>
      <c r="V607">
        <v>590</v>
      </c>
      <c r="W607" s="46">
        <v>8.4223826520979095E-2</v>
      </c>
    </row>
    <row r="608" spans="10:23">
      <c r="J608">
        <v>591</v>
      </c>
      <c r="K608" s="93">
        <f t="shared" ca="1" si="83"/>
        <v>2.4586678108396147</v>
      </c>
      <c r="L608" s="93">
        <f t="shared" ca="1" si="83"/>
        <v>0.48900420418996682</v>
      </c>
      <c r="M608" s="93">
        <f t="shared" ca="1" si="84"/>
        <v>2.4586678108396147</v>
      </c>
      <c r="N608" s="101">
        <f t="shared" ca="1" si="80"/>
        <v>1.2455281856103224</v>
      </c>
      <c r="O608" s="46">
        <f t="shared" ca="1" si="85"/>
        <v>1.2028699980125239</v>
      </c>
      <c r="P608" s="46">
        <f t="shared" ca="1" si="86"/>
        <v>0.76157665484636294</v>
      </c>
      <c r="Q608" s="47">
        <f t="shared" ca="1" si="81"/>
        <v>2.0854566843448463</v>
      </c>
      <c r="R608" s="47">
        <f t="shared" ca="1" si="82"/>
        <v>0.35081532336046423</v>
      </c>
      <c r="S608" s="97">
        <f t="shared" ca="1" si="87"/>
        <v>0.7768426606864941</v>
      </c>
      <c r="V608">
        <v>591</v>
      </c>
      <c r="W608" s="46">
        <v>-0.34278127724576701</v>
      </c>
    </row>
    <row r="609" spans="10:23">
      <c r="J609">
        <v>592</v>
      </c>
      <c r="K609" s="93">
        <f t="shared" ca="1" si="83"/>
        <v>-0.83678207032078011</v>
      </c>
      <c r="L609" s="93">
        <f t="shared" ca="1" si="83"/>
        <v>-0.60435446363778089</v>
      </c>
      <c r="M609" s="93">
        <f t="shared" ca="1" si="84"/>
        <v>-0.83678207032078011</v>
      </c>
      <c r="N609" s="101">
        <f t="shared" ca="1" si="80"/>
        <v>-0.83909377709130117</v>
      </c>
      <c r="O609" s="46">
        <f t="shared" ca="1" si="85"/>
        <v>1.9904093564309111E-2</v>
      </c>
      <c r="P609" s="46">
        <f t="shared" ca="1" si="86"/>
        <v>0.17009370262225554</v>
      </c>
      <c r="Q609" s="47">
        <f t="shared" ca="1" si="81"/>
        <v>-0.28047512455158374</v>
      </c>
      <c r="R609" s="47">
        <f t="shared" ca="1" si="82"/>
        <v>1.3747608145901286E-2</v>
      </c>
      <c r="S609" s="97">
        <f t="shared" ca="1" si="87"/>
        <v>1.6825850855105198E-2</v>
      </c>
      <c r="V609">
        <v>592</v>
      </c>
      <c r="W609" s="46">
        <v>0.473501808566546</v>
      </c>
    </row>
    <row r="610" spans="10:23">
      <c r="J610">
        <v>593</v>
      </c>
      <c r="K610" s="93">
        <f t="shared" ca="1" si="83"/>
        <v>-0.32524786708796483</v>
      </c>
      <c r="L610" s="93">
        <f t="shared" ca="1" si="83"/>
        <v>0.78143421798095813</v>
      </c>
      <c r="M610" s="93">
        <f t="shared" ca="1" si="84"/>
        <v>-0.32524786708796483</v>
      </c>
      <c r="N610" s="101">
        <f t="shared" ca="1" si="80"/>
        <v>0.63742852651708815</v>
      </c>
      <c r="O610" s="46">
        <f t="shared" ca="1" si="85"/>
        <v>0.20352925650273823</v>
      </c>
      <c r="P610" s="46">
        <f t="shared" ca="1" si="86"/>
        <v>0.2619062840914701</v>
      </c>
      <c r="Q610" s="47">
        <f t="shared" ca="1" si="81"/>
        <v>8.677520132527447E-2</v>
      </c>
      <c r="R610" s="47">
        <f t="shared" ca="1" si="82"/>
        <v>0.2524901755011979</v>
      </c>
      <c r="S610" s="97">
        <f t="shared" ca="1" si="87"/>
        <v>0.22800971600196807</v>
      </c>
      <c r="V610">
        <v>593</v>
      </c>
      <c r="W610" s="46">
        <v>0.12019271310851901</v>
      </c>
    </row>
    <row r="611" spans="10:23">
      <c r="J611">
        <v>594</v>
      </c>
      <c r="K611" s="93">
        <f t="shared" ca="1" si="83"/>
        <v>0.81387400513737251</v>
      </c>
      <c r="L611" s="93">
        <f t="shared" ca="1" si="83"/>
        <v>-0.82881449430589582</v>
      </c>
      <c r="M611" s="93">
        <f t="shared" ca="1" si="84"/>
        <v>0.81387400513737251</v>
      </c>
      <c r="N611" s="101">
        <f t="shared" ca="1" si="80"/>
        <v>-0.52695489639920434</v>
      </c>
      <c r="O611" s="46">
        <f t="shared" ca="1" si="85"/>
        <v>0.61243923372845566</v>
      </c>
      <c r="P611" s="46">
        <f t="shared" ca="1" si="86"/>
        <v>0.46636127270432881</v>
      </c>
      <c r="Q611" s="47">
        <f t="shared" ca="1" si="81"/>
        <v>0.90459515577670924</v>
      </c>
      <c r="R611" s="47">
        <f t="shared" ca="1" si="82"/>
        <v>6.4218120894487987E-2</v>
      </c>
      <c r="S611" s="97">
        <f t="shared" ca="1" si="87"/>
        <v>0.33832867731147181</v>
      </c>
      <c r="V611">
        <v>594</v>
      </c>
      <c r="W611" s="46">
        <v>0.36756448050415103</v>
      </c>
    </row>
    <row r="612" spans="10:23">
      <c r="J612">
        <v>595</v>
      </c>
      <c r="K612" s="93">
        <f t="shared" ca="1" si="83"/>
        <v>-0.80311857384488872</v>
      </c>
      <c r="L612" s="93">
        <f t="shared" ca="1" si="83"/>
        <v>1.0190670464162837</v>
      </c>
      <c r="M612" s="93">
        <f t="shared" ca="1" si="84"/>
        <v>-0.80311857384488872</v>
      </c>
      <c r="N612" s="101">
        <f t="shared" ca="1" si="80"/>
        <v>0.71075061099813874</v>
      </c>
      <c r="O612" s="46">
        <f t="shared" ca="1" si="85"/>
        <v>3.1988261126120077E-2</v>
      </c>
      <c r="P612" s="46">
        <f t="shared" ca="1" si="86"/>
        <v>0.17613578640316102</v>
      </c>
      <c r="Q612" s="47">
        <f t="shared" ca="1" si="81"/>
        <v>-0.25630678942796181</v>
      </c>
      <c r="R612" s="47">
        <f t="shared" ca="1" si="82"/>
        <v>0.26434580589030088</v>
      </c>
      <c r="S612" s="97">
        <f t="shared" ca="1" si="87"/>
        <v>0.14816703350821048</v>
      </c>
      <c r="V612">
        <v>595</v>
      </c>
      <c r="W612" s="46">
        <v>0.50691758430955003</v>
      </c>
    </row>
    <row r="613" spans="10:23">
      <c r="J613">
        <v>596</v>
      </c>
      <c r="K613" s="93">
        <f t="shared" ca="1" si="83"/>
        <v>0.93826470220358693</v>
      </c>
      <c r="L613" s="93">
        <f t="shared" ca="1" si="83"/>
        <v>8.9862502204973316E-3</v>
      </c>
      <c r="M613" s="93">
        <f t="shared" ca="1" si="84"/>
        <v>0.93826470220358693</v>
      </c>
      <c r="N613" s="101">
        <f t="shared" ca="1" si="80"/>
        <v>0.30690893673373093</v>
      </c>
      <c r="O613" s="46">
        <f t="shared" ca="1" si="85"/>
        <v>0.65709169659888578</v>
      </c>
      <c r="P613" s="46">
        <f t="shared" ca="1" si="86"/>
        <v>0.48868750413954387</v>
      </c>
      <c r="Q613" s="47">
        <f t="shared" ca="1" si="81"/>
        <v>0.9939000815175697</v>
      </c>
      <c r="R613" s="47">
        <f t="shared" ca="1" si="82"/>
        <v>0.19904764013735227</v>
      </c>
      <c r="S613" s="97">
        <f t="shared" ca="1" si="87"/>
        <v>0.42806966836811899</v>
      </c>
      <c r="V613">
        <v>596</v>
      </c>
      <c r="W613" s="46">
        <v>0.245246352726008</v>
      </c>
    </row>
    <row r="614" spans="10:23">
      <c r="J614">
        <v>597</v>
      </c>
      <c r="K614" s="93">
        <f t="shared" ca="1" si="83"/>
        <v>0.94897610591610881</v>
      </c>
      <c r="L614" s="93">
        <f t="shared" ca="1" si="83"/>
        <v>0.68934592588306165</v>
      </c>
      <c r="M614" s="93">
        <f t="shared" ca="1" si="84"/>
        <v>0.94897610591610881</v>
      </c>
      <c r="N614" s="101">
        <f t="shared" ca="1" si="80"/>
        <v>0.95535297382281126</v>
      </c>
      <c r="O614" s="46">
        <f t="shared" ca="1" si="85"/>
        <v>0.66093676353591713</v>
      </c>
      <c r="P614" s="46">
        <f t="shared" ca="1" si="86"/>
        <v>0.49061003760805955</v>
      </c>
      <c r="Q614" s="47">
        <f t="shared" ca="1" si="81"/>
        <v>1.0015902153916323</v>
      </c>
      <c r="R614" s="47">
        <f t="shared" ca="1" si="82"/>
        <v>0.30389617091981719</v>
      </c>
      <c r="S614" s="97">
        <f t="shared" ca="1" si="87"/>
        <v>0.48241646722786713</v>
      </c>
      <c r="V614">
        <v>597</v>
      </c>
      <c r="W614" s="46">
        <v>0.68801773551826695</v>
      </c>
    </row>
    <row r="615" spans="10:23">
      <c r="J615">
        <v>598</v>
      </c>
      <c r="K615" s="93">
        <f t="shared" ca="1" si="83"/>
        <v>2.880664029056157E-3</v>
      </c>
      <c r="L615" s="93">
        <f t="shared" ca="1" si="83"/>
        <v>-0.64576076513045477</v>
      </c>
      <c r="M615" s="93">
        <f t="shared" ca="1" si="84"/>
        <v>2.880664029056157E-3</v>
      </c>
      <c r="N615" s="101">
        <f t="shared" ca="1" si="80"/>
        <v>-0.61131880922304938</v>
      </c>
      <c r="O615" s="46">
        <f t="shared" ca="1" si="85"/>
        <v>0.32131738212625105</v>
      </c>
      <c r="P615" s="46">
        <f t="shared" ca="1" si="86"/>
        <v>0.32080034690322651</v>
      </c>
      <c r="Q615" s="47">
        <f t="shared" ca="1" si="81"/>
        <v>0.32235145257230008</v>
      </c>
      <c r="R615" s="47">
        <f t="shared" ca="1" si="82"/>
        <v>5.0577109789893687E-2</v>
      </c>
      <c r="S615" s="97">
        <f t="shared" ca="1" si="87"/>
        <v>0.18594724595807238</v>
      </c>
      <c r="V615">
        <v>598</v>
      </c>
      <c r="W615" s="46">
        <v>-0.28840425169712902</v>
      </c>
    </row>
    <row r="616" spans="10:23">
      <c r="J616">
        <v>599</v>
      </c>
      <c r="K616" s="93">
        <f t="shared" ca="1" si="83"/>
        <v>2.2920961611732431</v>
      </c>
      <c r="L616" s="93">
        <f t="shared" ca="1" si="83"/>
        <v>7.8841188869470044E-2</v>
      </c>
      <c r="M616" s="93">
        <f t="shared" ca="1" si="84"/>
        <v>2.2920961611732431</v>
      </c>
      <c r="N616" s="101">
        <f t="shared" ca="1" si="80"/>
        <v>0.80368600497168419</v>
      </c>
      <c r="O616" s="46">
        <f t="shared" ca="1" si="85"/>
        <v>1.1430758608510068</v>
      </c>
      <c r="P616" s="46">
        <f t="shared" ca="1" si="86"/>
        <v>0.73167958626560436</v>
      </c>
      <c r="Q616" s="47">
        <f t="shared" ca="1" si="81"/>
        <v>1.9658684100218116</v>
      </c>
      <c r="R616" s="47">
        <f t="shared" ca="1" si="82"/>
        <v>0.279372761122333</v>
      </c>
      <c r="S616" s="97">
        <f t="shared" ca="1" si="87"/>
        <v>0.71122431098666983</v>
      </c>
      <c r="V616">
        <v>599</v>
      </c>
      <c r="W616" s="46">
        <v>1.36665032826693</v>
      </c>
    </row>
    <row r="617" spans="10:23">
      <c r="J617">
        <v>600</v>
      </c>
      <c r="K617" s="93">
        <f t="shared" ca="1" si="83"/>
        <v>-0.54334611186584392</v>
      </c>
      <c r="L617" s="93">
        <f t="shared" ca="1" si="83"/>
        <v>-9.800287422873169E-2</v>
      </c>
      <c r="M617" s="93">
        <f t="shared" ca="1" si="84"/>
        <v>-0.54334611186584392</v>
      </c>
      <c r="N617" s="101">
        <f t="shared" ca="1" si="80"/>
        <v>-0.26571113024356008</v>
      </c>
      <c r="O617" s="46">
        <f t="shared" ca="1" si="85"/>
        <v>0.12523864469061627</v>
      </c>
      <c r="P617" s="46">
        <f t="shared" ca="1" si="86"/>
        <v>0.22276097818540913</v>
      </c>
      <c r="Q617" s="47">
        <f t="shared" ca="1" si="81"/>
        <v>-6.9806022298969428E-2</v>
      </c>
      <c r="R617" s="47">
        <f t="shared" ca="1" si="82"/>
        <v>0.10645927586054757</v>
      </c>
      <c r="S617" s="97">
        <f t="shared" ca="1" si="87"/>
        <v>0.11584896027558192</v>
      </c>
      <c r="V617">
        <v>600</v>
      </c>
      <c r="W617" s="46">
        <v>0.73221423883592696</v>
      </c>
    </row>
    <row r="618" spans="10:23">
      <c r="J618">
        <v>601</v>
      </c>
      <c r="K618" s="93">
        <f t="shared" ca="1" si="83"/>
        <v>0.23350290262468201</v>
      </c>
      <c r="L618" s="93">
        <f t="shared" ca="1" si="83"/>
        <v>-0.8656045219579962</v>
      </c>
      <c r="M618" s="93">
        <f t="shared" ca="1" si="84"/>
        <v>0.23350290262468201</v>
      </c>
      <c r="N618" s="101">
        <f t="shared" ca="1" si="80"/>
        <v>-0.74640593353295093</v>
      </c>
      <c r="O618" s="46">
        <f t="shared" ca="1" si="85"/>
        <v>0.40410372538876232</v>
      </c>
      <c r="P618" s="46">
        <f t="shared" ca="1" si="86"/>
        <v>0.36219351853448217</v>
      </c>
      <c r="Q618" s="47">
        <f t="shared" ca="1" si="81"/>
        <v>0.48792413909732268</v>
      </c>
      <c r="R618" s="47">
        <f t="shared" ca="1" si="82"/>
        <v>2.8734536334976357E-2</v>
      </c>
      <c r="S618" s="97">
        <f t="shared" ca="1" si="87"/>
        <v>0.21641913086186934</v>
      </c>
      <c r="V618">
        <v>601</v>
      </c>
      <c r="W618" s="46">
        <v>1.1362936694046399</v>
      </c>
    </row>
    <row r="619" spans="10:23">
      <c r="J619">
        <v>602</v>
      </c>
      <c r="K619" s="93">
        <f t="shared" ca="1" si="83"/>
        <v>-0.94717925112947687</v>
      </c>
      <c r="L619" s="93">
        <f t="shared" ca="1" si="83"/>
        <v>5.6839032093894341E-2</v>
      </c>
      <c r="M619" s="93">
        <f t="shared" ca="1" si="84"/>
        <v>-0.94717925112947687</v>
      </c>
      <c r="N619" s="101">
        <f t="shared" ca="1" si="80"/>
        <v>-0.24733611975813274</v>
      </c>
      <c r="O619" s="46">
        <f t="shared" ca="1" si="85"/>
        <v>-1.9725124161165009E-2</v>
      </c>
      <c r="P619" s="46">
        <f t="shared" ca="1" si="86"/>
        <v>0.15027909375951848</v>
      </c>
      <c r="Q619" s="47">
        <f t="shared" ca="1" si="81"/>
        <v>-0.35973356000253198</v>
      </c>
      <c r="R619" s="47">
        <f t="shared" ca="1" si="82"/>
        <v>0.1094303770540416</v>
      </c>
      <c r="S619" s="97">
        <f t="shared" ca="1" si="87"/>
        <v>4.4852626446438296E-2</v>
      </c>
      <c r="V619">
        <v>602</v>
      </c>
      <c r="W619" s="46">
        <v>0.472168807390696</v>
      </c>
    </row>
    <row r="620" spans="10:23">
      <c r="J620">
        <v>603</v>
      </c>
      <c r="K620" s="93">
        <f t="shared" ca="1" si="83"/>
        <v>1.2100870763619103</v>
      </c>
      <c r="L620" s="93">
        <f t="shared" ca="1" si="83"/>
        <v>2.9930633750023614E-2</v>
      </c>
      <c r="M620" s="93">
        <f t="shared" ca="1" si="84"/>
        <v>1.2100870763619103</v>
      </c>
      <c r="N620" s="101">
        <f t="shared" ca="1" si="80"/>
        <v>0.41321156758721678</v>
      </c>
      <c r="O620" s="46">
        <f t="shared" ca="1" si="85"/>
        <v>0.7546676307782384</v>
      </c>
      <c r="P620" s="46">
        <f t="shared" ca="1" si="86"/>
        <v>0.53747547122922024</v>
      </c>
      <c r="Q620" s="47">
        <f t="shared" ca="1" si="81"/>
        <v>1.1890519498762748</v>
      </c>
      <c r="R620" s="47">
        <f t="shared" ca="1" si="82"/>
        <v>0.2162359771807964</v>
      </c>
      <c r="S620" s="97">
        <f t="shared" ca="1" si="87"/>
        <v>0.48545180397951737</v>
      </c>
      <c r="V620">
        <v>603</v>
      </c>
      <c r="W620" s="46">
        <v>-1.52889959510194E-2</v>
      </c>
    </row>
    <row r="621" spans="10:23">
      <c r="J621">
        <v>604</v>
      </c>
      <c r="K621" s="93">
        <f t="shared" ca="1" si="83"/>
        <v>0.92722438802975837</v>
      </c>
      <c r="L621" s="93">
        <f t="shared" ca="1" si="83"/>
        <v>-0.47765275413914371</v>
      </c>
      <c r="M621" s="93">
        <f t="shared" ca="1" si="84"/>
        <v>0.92722438802975837</v>
      </c>
      <c r="N621" s="101">
        <f t="shared" ca="1" si="80"/>
        <v>-0.15797638959497956</v>
      </c>
      <c r="O621" s="46">
        <f t="shared" ca="1" si="85"/>
        <v>0.65312856084716353</v>
      </c>
      <c r="P621" s="46">
        <f t="shared" ca="1" si="86"/>
        <v>0.48670593626368275</v>
      </c>
      <c r="Q621" s="47">
        <f t="shared" ca="1" si="81"/>
        <v>0.98597381001412521</v>
      </c>
      <c r="R621" s="47">
        <f t="shared" ca="1" si="82"/>
        <v>0.12387917430227201</v>
      </c>
      <c r="S621" s="97">
        <f t="shared" ca="1" si="87"/>
        <v>0.38850386757471778</v>
      </c>
      <c r="V621">
        <v>604</v>
      </c>
      <c r="W621" s="46">
        <v>0.61912728409790396</v>
      </c>
    </row>
    <row r="622" spans="10:23">
      <c r="J622">
        <v>605</v>
      </c>
      <c r="K622" s="93">
        <f t="shared" ca="1" si="83"/>
        <v>1.8859363800609232</v>
      </c>
      <c r="L622" s="93">
        <f t="shared" ca="1" si="83"/>
        <v>1.9280229606456103</v>
      </c>
      <c r="M622" s="93">
        <f t="shared" ca="1" si="84"/>
        <v>1.8859363800609232</v>
      </c>
      <c r="N622" s="101">
        <f t="shared" ca="1" si="80"/>
        <v>2.4276962326580005</v>
      </c>
      <c r="O622" s="46">
        <f t="shared" ca="1" si="85"/>
        <v>0.99727689860284163</v>
      </c>
      <c r="P622" s="46">
        <f t="shared" ca="1" si="86"/>
        <v>0.65878010514152185</v>
      </c>
      <c r="Q622" s="47">
        <f t="shared" ca="1" si="81"/>
        <v>1.6742704855254813</v>
      </c>
      <c r="R622" s="47">
        <f t="shared" ca="1" si="82"/>
        <v>0.54196301812120329</v>
      </c>
      <c r="S622" s="97">
        <f t="shared" ca="1" si="87"/>
        <v>0.76961995836202246</v>
      </c>
      <c r="V622">
        <v>605</v>
      </c>
      <c r="W622" s="46">
        <v>-0.34261120079125501</v>
      </c>
    </row>
    <row r="623" spans="10:23">
      <c r="J623">
        <v>606</v>
      </c>
      <c r="K623" s="93">
        <f t="shared" ca="1" si="83"/>
        <v>0.27911840651166442</v>
      </c>
      <c r="L623" s="93">
        <f t="shared" ca="1" si="83"/>
        <v>-0.23101162634439454</v>
      </c>
      <c r="M623" s="93">
        <f t="shared" ca="1" si="84"/>
        <v>0.27911840651166442</v>
      </c>
      <c r="N623" s="101">
        <f t="shared" ca="1" si="80"/>
        <v>-0.13025232430472444</v>
      </c>
      <c r="O623" s="46">
        <f t="shared" ca="1" si="85"/>
        <v>0.42047829874246911</v>
      </c>
      <c r="P623" s="46">
        <f t="shared" ca="1" si="86"/>
        <v>0.37038080521133554</v>
      </c>
      <c r="Q623" s="47">
        <f t="shared" ca="1" si="81"/>
        <v>0.52067328580473626</v>
      </c>
      <c r="R623" s="47">
        <f t="shared" ca="1" si="82"/>
        <v>0.1283619474434198</v>
      </c>
      <c r="S623" s="97">
        <f t="shared" ca="1" si="87"/>
        <v>0.27442012309294445</v>
      </c>
      <c r="V623">
        <v>606</v>
      </c>
      <c r="W623" s="46">
        <v>0.35423570754364397</v>
      </c>
    </row>
    <row r="624" spans="10:23">
      <c r="J624">
        <v>607</v>
      </c>
      <c r="K624" s="93">
        <f t="shared" ca="1" si="83"/>
        <v>-1.3819494900802194</v>
      </c>
      <c r="L624" s="93">
        <f t="shared" ca="1" si="83"/>
        <v>0.64124513894078428</v>
      </c>
      <c r="M624" s="93">
        <f t="shared" ca="1" si="84"/>
        <v>-1.3819494900802194</v>
      </c>
      <c r="N624" s="101">
        <f t="shared" ca="1" si="80"/>
        <v>0.16846279575772849</v>
      </c>
      <c r="O624" s="46">
        <f t="shared" ca="1" si="85"/>
        <v>-0.17579436735852466</v>
      </c>
      <c r="P624" s="46">
        <f t="shared" ca="1" si="86"/>
        <v>7.2244472160838652E-2</v>
      </c>
      <c r="Q624" s="47">
        <f t="shared" ca="1" si="81"/>
        <v>-0.67187204639725129</v>
      </c>
      <c r="R624" s="47">
        <f t="shared" ca="1" si="82"/>
        <v>0.17666193891477822</v>
      </c>
      <c r="S624" s="97">
        <f t="shared" ca="1" si="87"/>
        <v>4.3378577812677732E-4</v>
      </c>
      <c r="V624">
        <v>607</v>
      </c>
      <c r="W624" s="46">
        <v>-0.22830508548449399</v>
      </c>
    </row>
    <row r="625" spans="10:23">
      <c r="J625">
        <v>608</v>
      </c>
      <c r="K625" s="93">
        <f t="shared" ca="1" si="83"/>
        <v>-0.96139721841794101</v>
      </c>
      <c r="L625" s="93">
        <f t="shared" ca="1" si="83"/>
        <v>-2.0347541460171032</v>
      </c>
      <c r="M625" s="93">
        <f t="shared" ca="1" si="84"/>
        <v>-0.96139721841794101</v>
      </c>
      <c r="N625" s="101">
        <f t="shared" ca="1" si="80"/>
        <v>-2.2348620810004585</v>
      </c>
      <c r="O625" s="46">
        <f t="shared" ca="1" si="85"/>
        <v>-2.4828940374231057E-2</v>
      </c>
      <c r="P625" s="46">
        <f t="shared" ca="1" si="86"/>
        <v>0.14772718565298545</v>
      </c>
      <c r="Q625" s="47">
        <f t="shared" ca="1" si="81"/>
        <v>-0.36994119242866408</v>
      </c>
      <c r="R625" s="47">
        <f t="shared" ca="1" si="82"/>
        <v>-0.21193764394548931</v>
      </c>
      <c r="S625" s="97">
        <f t="shared" ca="1" si="87"/>
        <v>-0.11838329215986018</v>
      </c>
      <c r="V625">
        <v>608</v>
      </c>
      <c r="W625" s="46">
        <v>0.29677361097337901</v>
      </c>
    </row>
    <row r="626" spans="10:23">
      <c r="J626">
        <v>609</v>
      </c>
      <c r="K626" s="93">
        <f t="shared" ca="1" si="83"/>
        <v>3.2759306314799112E-2</v>
      </c>
      <c r="L626" s="93">
        <f t="shared" ca="1" si="83"/>
        <v>-0.97614344001355779</v>
      </c>
      <c r="M626" s="93">
        <f t="shared" ca="1" si="84"/>
        <v>3.2759306314799112E-2</v>
      </c>
      <c r="N626" s="101">
        <f t="shared" ca="1" si="80"/>
        <v>-0.91504699041347926</v>
      </c>
      <c r="O626" s="46">
        <f t="shared" ca="1" si="85"/>
        <v>0.33204290257713187</v>
      </c>
      <c r="P626" s="46">
        <f t="shared" ca="1" si="86"/>
        <v>0.32616310712866692</v>
      </c>
      <c r="Q626" s="47">
        <f t="shared" ca="1" si="81"/>
        <v>0.34380249347406172</v>
      </c>
      <c r="R626" s="47">
        <f t="shared" ca="1" si="82"/>
        <v>1.4665439837776018E-3</v>
      </c>
      <c r="S626" s="97">
        <f t="shared" ca="1" si="87"/>
        <v>0.16675472328045474</v>
      </c>
      <c r="V626">
        <v>609</v>
      </c>
      <c r="W626" s="46">
        <v>0.245225211297535</v>
      </c>
    </row>
    <row r="627" spans="10:23">
      <c r="J627">
        <v>610</v>
      </c>
      <c r="K627" s="93">
        <f t="shared" ca="1" si="83"/>
        <v>0.40121166627478833</v>
      </c>
      <c r="L627" s="93">
        <f t="shared" ca="1" si="83"/>
        <v>1.4674370389009779</v>
      </c>
      <c r="M627" s="93">
        <f t="shared" ca="1" si="84"/>
        <v>0.40121166627478833</v>
      </c>
      <c r="N627" s="101">
        <f t="shared" ca="1" si="80"/>
        <v>1.5188466968038283</v>
      </c>
      <c r="O627" s="46">
        <f t="shared" ca="1" si="85"/>
        <v>0.46430605175683365</v>
      </c>
      <c r="P627" s="46">
        <f t="shared" ca="1" si="86"/>
        <v>0.39229468171851778</v>
      </c>
      <c r="Q627" s="47">
        <f t="shared" ca="1" si="81"/>
        <v>0.60832879183346533</v>
      </c>
      <c r="R627" s="47">
        <f t="shared" ca="1" si="82"/>
        <v>0.39500887391408435</v>
      </c>
      <c r="S627" s="97">
        <f t="shared" ca="1" si="87"/>
        <v>0.42965746283545903</v>
      </c>
      <c r="V627">
        <v>610</v>
      </c>
      <c r="W627" s="46">
        <v>0.37776461899309</v>
      </c>
    </row>
    <row r="628" spans="10:23">
      <c r="J628">
        <v>611</v>
      </c>
      <c r="K628" s="93">
        <f t="shared" ca="1" si="83"/>
        <v>2.0223596466198286</v>
      </c>
      <c r="L628" s="93">
        <f t="shared" ca="1" si="83"/>
        <v>-0.5510679182342354</v>
      </c>
      <c r="M628" s="93">
        <f t="shared" ca="1" si="84"/>
        <v>2.0223596466198286</v>
      </c>
      <c r="N628" s="101">
        <f t="shared" ca="1" si="80"/>
        <v>0.12069750764909659</v>
      </c>
      <c r="O628" s="46">
        <f t="shared" ca="1" si="85"/>
        <v>1.0462486865930778</v>
      </c>
      <c r="P628" s="46">
        <f t="shared" ca="1" si="86"/>
        <v>0.68326599913663988</v>
      </c>
      <c r="Q628" s="47">
        <f t="shared" ca="1" si="81"/>
        <v>1.7722140615059534</v>
      </c>
      <c r="R628" s="47">
        <f t="shared" ca="1" si="82"/>
        <v>0.16893865055966734</v>
      </c>
      <c r="S628" s="97">
        <f t="shared" ca="1" si="87"/>
        <v>0.60759366857637254</v>
      </c>
      <c r="V628">
        <v>611</v>
      </c>
      <c r="W628" s="46">
        <v>0.31265282286895102</v>
      </c>
    </row>
    <row r="629" spans="10:23">
      <c r="J629">
        <v>612</v>
      </c>
      <c r="K629" s="93">
        <f t="shared" ca="1" si="83"/>
        <v>-1.77755245240297</v>
      </c>
      <c r="L629" s="93">
        <f t="shared" ca="1" si="83"/>
        <v>1.4773361992079388</v>
      </c>
      <c r="M629" s="93">
        <f t="shared" ca="1" si="84"/>
        <v>-1.77755245240297</v>
      </c>
      <c r="N629" s="101">
        <f t="shared" ca="1" si="80"/>
        <v>0.83533605696133895</v>
      </c>
      <c r="O629" s="46">
        <f t="shared" ca="1" si="85"/>
        <v>-0.31780375393785831</v>
      </c>
      <c r="P629" s="46">
        <f t="shared" ca="1" si="86"/>
        <v>1.2397788711718261E-3</v>
      </c>
      <c r="Q629" s="47">
        <f t="shared" ca="1" si="81"/>
        <v>-0.95589081955591859</v>
      </c>
      <c r="R629" s="47">
        <f t="shared" ca="1" si="82"/>
        <v>0.28449033682740199</v>
      </c>
      <c r="S629" s="97">
        <f t="shared" ca="1" si="87"/>
        <v>-1.6656708555228161E-2</v>
      </c>
      <c r="V629">
        <v>612</v>
      </c>
      <c r="W629" s="46">
        <v>0.74231493396522397</v>
      </c>
    </row>
    <row r="630" spans="10:23">
      <c r="J630">
        <v>613</v>
      </c>
      <c r="K630" s="93">
        <f t="shared" ca="1" si="83"/>
        <v>1.0908384974599941</v>
      </c>
      <c r="L630" s="93">
        <f t="shared" ca="1" si="83"/>
        <v>0.20733510250800447</v>
      </c>
      <c r="M630" s="93">
        <f t="shared" ca="1" si="84"/>
        <v>1.0908384974599941</v>
      </c>
      <c r="N630" s="101">
        <f t="shared" ca="1" si="80"/>
        <v>0.54348203865693701</v>
      </c>
      <c r="O630" s="46">
        <f t="shared" ca="1" si="85"/>
        <v>0.71186103135115286</v>
      </c>
      <c r="P630" s="46">
        <f t="shared" ca="1" si="86"/>
        <v>0.51607217151567741</v>
      </c>
      <c r="Q630" s="47">
        <f t="shared" ca="1" si="81"/>
        <v>1.1034387510221038</v>
      </c>
      <c r="R630" s="47">
        <f t="shared" ca="1" si="82"/>
        <v>0.23729973398132875</v>
      </c>
      <c r="S630" s="97">
        <f t="shared" ca="1" si="87"/>
        <v>0.47458038266624081</v>
      </c>
      <c r="V630">
        <v>613</v>
      </c>
      <c r="W630" s="46">
        <v>-4.4862492183279E-2</v>
      </c>
    </row>
    <row r="631" spans="10:23">
      <c r="J631">
        <v>614</v>
      </c>
      <c r="K631" s="93">
        <f t="shared" ca="1" si="83"/>
        <v>-0.55133491078156505</v>
      </c>
      <c r="L631" s="93">
        <f t="shared" ca="1" si="83"/>
        <v>-0.83631324709124355</v>
      </c>
      <c r="M631" s="93">
        <f t="shared" ca="1" si="84"/>
        <v>-0.55133491078156505</v>
      </c>
      <c r="N631" s="101">
        <f t="shared" ca="1" si="80"/>
        <v>-0.96823139968809668</v>
      </c>
      <c r="O631" s="46">
        <f t="shared" ca="1" si="85"/>
        <v>0.12237090976045756</v>
      </c>
      <c r="P631" s="46">
        <f t="shared" ca="1" si="86"/>
        <v>0.22132711072032976</v>
      </c>
      <c r="Q631" s="47">
        <f t="shared" ca="1" si="81"/>
        <v>-7.5541492159286849E-2</v>
      </c>
      <c r="R631" s="47">
        <f t="shared" ca="1" si="82"/>
        <v>-7.1329755646007964E-3</v>
      </c>
      <c r="S631" s="97">
        <f t="shared" ca="1" si="87"/>
        <v>5.7618967097928381E-2</v>
      </c>
      <c r="V631">
        <v>614</v>
      </c>
      <c r="W631" s="46">
        <v>0.51824785907918702</v>
      </c>
    </row>
    <row r="632" spans="10:23">
      <c r="J632">
        <v>615</v>
      </c>
      <c r="K632" s="93">
        <f t="shared" ca="1" si="83"/>
        <v>0.20284596120954154</v>
      </c>
      <c r="L632" s="93">
        <f t="shared" ca="1" si="83"/>
        <v>0.77715844003476631</v>
      </c>
      <c r="M632" s="93">
        <f t="shared" ca="1" si="84"/>
        <v>0.20284596120954154</v>
      </c>
      <c r="N632" s="101">
        <f t="shared" ca="1" si="80"/>
        <v>0.80132041778497332</v>
      </c>
      <c r="O632" s="46">
        <f t="shared" ca="1" si="85"/>
        <v>0.39309881931020063</v>
      </c>
      <c r="P632" s="46">
        <f t="shared" ca="1" si="86"/>
        <v>0.3566910654952013</v>
      </c>
      <c r="Q632" s="47">
        <f t="shared" ca="1" si="81"/>
        <v>0.46591432694019924</v>
      </c>
      <c r="R632" s="47">
        <f t="shared" ca="1" si="82"/>
        <v>0.27899026344053168</v>
      </c>
      <c r="S632" s="97">
        <f t="shared" ca="1" si="87"/>
        <v>0.33604454137536616</v>
      </c>
      <c r="V632">
        <v>615</v>
      </c>
      <c r="W632" s="46">
        <v>0.75151969869885704</v>
      </c>
    </row>
    <row r="633" spans="10:23">
      <c r="J633">
        <v>616</v>
      </c>
      <c r="K633" s="93">
        <f t="shared" ca="1" si="83"/>
        <v>-0.21256289908481921</v>
      </c>
      <c r="L633" s="93">
        <f t="shared" ca="1" si="83"/>
        <v>5.8012475467859384E-3</v>
      </c>
      <c r="M633" s="93">
        <f t="shared" ca="1" si="84"/>
        <v>-0.21256289908481921</v>
      </c>
      <c r="N633" s="101">
        <f t="shared" ca="1" si="80"/>
        <v>-6.2099705194763016E-2</v>
      </c>
      <c r="O633" s="46">
        <f t="shared" ca="1" si="85"/>
        <v>0.24397971998987242</v>
      </c>
      <c r="P633" s="46">
        <f t="shared" ca="1" si="86"/>
        <v>0.28213151583503721</v>
      </c>
      <c r="Q633" s="47">
        <f t="shared" ca="1" si="81"/>
        <v>0.16767612829954287</v>
      </c>
      <c r="R633" s="47">
        <f t="shared" ca="1" si="82"/>
        <v>0.13938171410629802</v>
      </c>
      <c r="S633" s="97">
        <f t="shared" ca="1" si="87"/>
        <v>0.1916807170480852</v>
      </c>
      <c r="V633">
        <v>616</v>
      </c>
      <c r="W633" s="46">
        <v>-5.7593540853819597E-2</v>
      </c>
    </row>
    <row r="634" spans="10:23">
      <c r="J634">
        <v>617</v>
      </c>
      <c r="K634" s="93">
        <f t="shared" ca="1" si="83"/>
        <v>0.47764865028336789</v>
      </c>
      <c r="L634" s="93">
        <f t="shared" ca="1" si="83"/>
        <v>-0.68136128296718901</v>
      </c>
      <c r="M634" s="93">
        <f t="shared" ca="1" si="84"/>
        <v>0.47764865028336789</v>
      </c>
      <c r="N634" s="101">
        <f t="shared" ca="1" si="80"/>
        <v>-0.49408419128100739</v>
      </c>
      <c r="O634" s="46">
        <f t="shared" ca="1" si="85"/>
        <v>0.49174459556171274</v>
      </c>
      <c r="P634" s="46">
        <f t="shared" ca="1" si="86"/>
        <v>0.40601395362095738</v>
      </c>
      <c r="Q634" s="47">
        <f t="shared" ca="1" si="81"/>
        <v>0.66320587944322351</v>
      </c>
      <c r="R634" s="47">
        <f t="shared" ca="1" si="82"/>
        <v>6.9533067042960542E-2</v>
      </c>
      <c r="S634" s="97">
        <f t="shared" ca="1" si="87"/>
        <v>0.28063883130233663</v>
      </c>
      <c r="V634">
        <v>617</v>
      </c>
      <c r="W634" s="46">
        <v>-0.72119314380210398</v>
      </c>
    </row>
    <row r="635" spans="10:23">
      <c r="J635">
        <v>618</v>
      </c>
      <c r="K635" s="93">
        <f t="shared" ca="1" si="83"/>
        <v>-1.2918214100223266</v>
      </c>
      <c r="L635" s="93">
        <f t="shared" ca="1" si="83"/>
        <v>1.3360580740885559</v>
      </c>
      <c r="M635" s="93">
        <f t="shared" ca="1" si="84"/>
        <v>-1.2918214100223266</v>
      </c>
      <c r="N635" s="101">
        <f t="shared" ca="1" si="80"/>
        <v>0.85586600986056827</v>
      </c>
      <c r="O635" s="46">
        <f t="shared" ca="1" si="85"/>
        <v>-0.14344113803120634</v>
      </c>
      <c r="P635" s="46">
        <f t="shared" ca="1" si="86"/>
        <v>8.8421086824497813E-2</v>
      </c>
      <c r="Q635" s="47">
        <f t="shared" ca="1" si="81"/>
        <v>-0.60716558774261464</v>
      </c>
      <c r="R635" s="47">
        <f t="shared" ca="1" si="82"/>
        <v>0.28780987602492525</v>
      </c>
      <c r="S635" s="97">
        <f t="shared" ca="1" si="87"/>
        <v>7.2184368996859455E-2</v>
      </c>
      <c r="V635">
        <v>618</v>
      </c>
      <c r="W635" s="46">
        <v>-0.168871883812721</v>
      </c>
    </row>
    <row r="636" spans="10:23">
      <c r="J636">
        <v>619</v>
      </c>
      <c r="K636" s="93">
        <f t="shared" ca="1" si="83"/>
        <v>-1.1239339793221994</v>
      </c>
      <c r="L636" s="93">
        <f t="shared" ca="1" si="83"/>
        <v>0.37604908953400268</v>
      </c>
      <c r="M636" s="93">
        <f t="shared" ca="1" si="84"/>
        <v>-1.1239339793221994</v>
      </c>
      <c r="N636" s="101">
        <f t="shared" ca="1" si="80"/>
        <v>-9.1039961417216375E-4</v>
      </c>
      <c r="O636" s="46">
        <f t="shared" ca="1" si="85"/>
        <v>-8.3174675646492335E-2</v>
      </c>
      <c r="P636" s="46">
        <f t="shared" ca="1" si="86"/>
        <v>0.11855431801685481</v>
      </c>
      <c r="Q636" s="47">
        <f t="shared" ca="1" si="81"/>
        <v>-0.48663266297318664</v>
      </c>
      <c r="R636" s="47">
        <f t="shared" ca="1" si="82"/>
        <v>0.14927556526811059</v>
      </c>
      <c r="S636" s="97">
        <f t="shared" ca="1" si="87"/>
        <v>3.3050444810809126E-2</v>
      </c>
      <c r="V636">
        <v>619</v>
      </c>
      <c r="W636" s="46">
        <v>0.1490379100499</v>
      </c>
    </row>
    <row r="637" spans="10:23">
      <c r="J637">
        <v>620</v>
      </c>
      <c r="K637" s="93">
        <f t="shared" ca="1" si="83"/>
        <v>-9.6746812994192702E-2</v>
      </c>
      <c r="L637" s="93">
        <f t="shared" ca="1" si="83"/>
        <v>1.6764284775347489</v>
      </c>
      <c r="M637" s="93">
        <f t="shared" ca="1" si="84"/>
        <v>-9.6746812994192702E-2</v>
      </c>
      <c r="N637" s="101">
        <f t="shared" ca="1" si="80"/>
        <v>1.5586259988275482</v>
      </c>
      <c r="O637" s="46">
        <f t="shared" ca="1" si="85"/>
        <v>0.28555415928421468</v>
      </c>
      <c r="P637" s="46">
        <f t="shared" ca="1" si="86"/>
        <v>0.30291873548220832</v>
      </c>
      <c r="Q637" s="47">
        <f t="shared" ca="1" si="81"/>
        <v>0.2508250068882274</v>
      </c>
      <c r="R637" s="47">
        <f t="shared" ca="1" si="82"/>
        <v>0.40144088829648505</v>
      </c>
      <c r="S637" s="97">
        <f t="shared" ca="1" si="87"/>
        <v>0.34349752379034987</v>
      </c>
      <c r="V637">
        <v>620</v>
      </c>
      <c r="W637" s="46">
        <v>0.29410675412950799</v>
      </c>
    </row>
    <row r="638" spans="10:23">
      <c r="J638">
        <v>621</v>
      </c>
      <c r="K638" s="93">
        <f t="shared" ca="1" si="83"/>
        <v>-3.3189131525109744E-2</v>
      </c>
      <c r="L638" s="93">
        <f t="shared" ca="1" si="83"/>
        <v>7.0664044576761273E-2</v>
      </c>
      <c r="M638" s="93">
        <f t="shared" ca="1" si="84"/>
        <v>-3.3189131525109744E-2</v>
      </c>
      <c r="N638" s="101">
        <f t="shared" ca="1" si="80"/>
        <v>5.6440504294839829E-2</v>
      </c>
      <c r="O638" s="46">
        <f t="shared" ca="1" si="85"/>
        <v>0.3083694266543956</v>
      </c>
      <c r="P638" s="46">
        <f t="shared" ca="1" si="86"/>
        <v>0.31432636916729878</v>
      </c>
      <c r="Q638" s="47">
        <f t="shared" ca="1" si="81"/>
        <v>0.29645554162858923</v>
      </c>
      <c r="R638" s="47">
        <f t="shared" ca="1" si="82"/>
        <v>0.15854877570720999</v>
      </c>
      <c r="S638" s="97">
        <f t="shared" ca="1" si="87"/>
        <v>0.23345910118080279</v>
      </c>
      <c r="V638">
        <v>621</v>
      </c>
      <c r="W638" s="46">
        <v>-0.21319333503089999</v>
      </c>
    </row>
    <row r="639" spans="10:23">
      <c r="J639">
        <v>622</v>
      </c>
      <c r="K639" s="93">
        <f t="shared" ca="1" si="83"/>
        <v>0.6025560724225506</v>
      </c>
      <c r="L639" s="93">
        <f t="shared" ca="1" si="83"/>
        <v>-0.39654497473851824</v>
      </c>
      <c r="M639" s="93">
        <f t="shared" ca="1" si="84"/>
        <v>0.6025560724225506</v>
      </c>
      <c r="N639" s="101">
        <f t="shared" ca="1" si="80"/>
        <v>-0.18433127536326735</v>
      </c>
      <c r="O639" s="46">
        <f t="shared" ca="1" si="85"/>
        <v>0.53658254695885055</v>
      </c>
      <c r="P639" s="46">
        <f t="shared" ca="1" si="86"/>
        <v>0.42843292931952626</v>
      </c>
      <c r="Q639" s="47">
        <f t="shared" ca="1" si="81"/>
        <v>0.75288178223749913</v>
      </c>
      <c r="R639" s="47">
        <f t="shared" ca="1" si="82"/>
        <v>0.11961778720686556</v>
      </c>
      <c r="S639" s="97">
        <f t="shared" ca="1" si="87"/>
        <v>0.32810016708285805</v>
      </c>
      <c r="V639">
        <v>622</v>
      </c>
      <c r="W639" s="46">
        <v>1.06937714669103</v>
      </c>
    </row>
    <row r="640" spans="10:23">
      <c r="J640">
        <v>623</v>
      </c>
      <c r="K640" s="93">
        <f t="shared" ca="1" si="83"/>
        <v>-0.82793327894445679</v>
      </c>
      <c r="L640" s="93">
        <f t="shared" ca="1" si="83"/>
        <v>5.4061074567012007E-2</v>
      </c>
      <c r="M640" s="93">
        <f t="shared" ca="1" si="84"/>
        <v>-0.82793327894445679</v>
      </c>
      <c r="N640" s="101">
        <f t="shared" ca="1" si="80"/>
        <v>-0.21204696031314774</v>
      </c>
      <c r="O640" s="46">
        <f t="shared" ca="1" si="85"/>
        <v>2.3080539534132194E-2</v>
      </c>
      <c r="P640" s="46">
        <f t="shared" ca="1" si="86"/>
        <v>0.17168192560716708</v>
      </c>
      <c r="Q640" s="47">
        <f t="shared" ca="1" si="81"/>
        <v>-0.27412223261193758</v>
      </c>
      <c r="R640" s="47">
        <f t="shared" ca="1" si="82"/>
        <v>0.1151363691038174</v>
      </c>
      <c r="S640" s="97">
        <f t="shared" ca="1" si="87"/>
        <v>6.9108454318974805E-2</v>
      </c>
      <c r="V640">
        <v>623</v>
      </c>
      <c r="W640" s="46">
        <v>1.59477796467606</v>
      </c>
    </row>
    <row r="641" spans="10:23">
      <c r="J641">
        <v>624</v>
      </c>
      <c r="K641" s="93">
        <f t="shared" ca="1" si="83"/>
        <v>0.15998700493179407</v>
      </c>
      <c r="L641" s="93">
        <f t="shared" ca="1" si="83"/>
        <v>0.47683090170642645</v>
      </c>
      <c r="M641" s="93">
        <f t="shared" ca="1" si="84"/>
        <v>0.15998700493179407</v>
      </c>
      <c r="N641" s="101">
        <f t="shared" ca="1" si="80"/>
        <v>0.50295481816977905</v>
      </c>
      <c r="O641" s="46">
        <f t="shared" ca="1" si="85"/>
        <v>0.3777137623968303</v>
      </c>
      <c r="P641" s="46">
        <f t="shared" ca="1" si="86"/>
        <v>0.34899853703851613</v>
      </c>
      <c r="Q641" s="47">
        <f t="shared" ca="1" si="81"/>
        <v>0.43514421311345863</v>
      </c>
      <c r="R641" s="47">
        <f t="shared" ca="1" si="82"/>
        <v>0.23074678680048857</v>
      </c>
      <c r="S641" s="97">
        <f t="shared" ca="1" si="87"/>
        <v>0.30423027459865942</v>
      </c>
      <c r="V641">
        <v>624</v>
      </c>
      <c r="W641" s="46">
        <v>-0.48166958978296898</v>
      </c>
    </row>
    <row r="642" spans="10:23">
      <c r="J642">
        <v>625</v>
      </c>
      <c r="K642" s="93">
        <f t="shared" ca="1" si="83"/>
        <v>-0.90806686059712027</v>
      </c>
      <c r="L642" s="93">
        <f t="shared" ca="1" si="83"/>
        <v>0.1525379624158765</v>
      </c>
      <c r="M642" s="93">
        <f t="shared" ca="1" si="84"/>
        <v>-0.90806686059712027</v>
      </c>
      <c r="N642" s="101">
        <f t="shared" ca="1" si="80"/>
        <v>-0.1441669551710085</v>
      </c>
      <c r="O642" s="46">
        <f t="shared" ca="1" si="85"/>
        <v>-5.6849699759194405E-3</v>
      </c>
      <c r="P642" s="46">
        <f t="shared" ca="1" si="86"/>
        <v>0.15729917085214126</v>
      </c>
      <c r="Q642" s="47">
        <f t="shared" ca="1" si="81"/>
        <v>-0.33165325163204085</v>
      </c>
      <c r="R642" s="47">
        <f t="shared" ca="1" si="82"/>
        <v>0.12611205613551377</v>
      </c>
      <c r="S642" s="97">
        <f t="shared" ca="1" si="87"/>
        <v>6.0213543079797163E-2</v>
      </c>
      <c r="V642">
        <v>625</v>
      </c>
      <c r="W642" s="46">
        <v>0.53399223125107098</v>
      </c>
    </row>
    <row r="643" spans="10:23">
      <c r="J643">
        <v>626</v>
      </c>
      <c r="K643" s="93">
        <f t="shared" ca="1" si="83"/>
        <v>0.63952366885080203</v>
      </c>
      <c r="L643" s="93">
        <f t="shared" ca="1" si="83"/>
        <v>0.94320088908357869</v>
      </c>
      <c r="M643" s="93">
        <f t="shared" ca="1" si="84"/>
        <v>0.63952366885080203</v>
      </c>
      <c r="N643" s="101">
        <f t="shared" ca="1" si="80"/>
        <v>1.0976157795446297</v>
      </c>
      <c r="O643" s="46">
        <f t="shared" ca="1" si="85"/>
        <v>0.54985278553660255</v>
      </c>
      <c r="P643" s="46">
        <f t="shared" ca="1" si="86"/>
        <v>0.43506804860840226</v>
      </c>
      <c r="Q643" s="47">
        <f t="shared" ca="1" si="81"/>
        <v>0.77942225939300314</v>
      </c>
      <c r="R643" s="47">
        <f t="shared" ca="1" si="82"/>
        <v>0.32689899816745954</v>
      </c>
      <c r="S643" s="97">
        <f t="shared" ca="1" si="87"/>
        <v>0.43837589185203107</v>
      </c>
      <c r="V643">
        <v>626</v>
      </c>
      <c r="W643" s="46">
        <v>0.33996233272204202</v>
      </c>
    </row>
    <row r="644" spans="10:23">
      <c r="J644">
        <v>627</v>
      </c>
      <c r="K644" s="93">
        <f t="shared" ca="1" si="83"/>
        <v>-0.99352843274381464</v>
      </c>
      <c r="L644" s="93">
        <f t="shared" ca="1" si="83"/>
        <v>-2.0401100488981467</v>
      </c>
      <c r="M644" s="93">
        <f t="shared" ca="1" si="84"/>
        <v>-0.99352843274381464</v>
      </c>
      <c r="N644" s="101">
        <f t="shared" ca="1" si="80"/>
        <v>-2.2501583694546059</v>
      </c>
      <c r="O644" s="46">
        <f t="shared" ca="1" si="85"/>
        <v>-3.6363065421413543E-2</v>
      </c>
      <c r="P644" s="46">
        <f t="shared" ca="1" si="86"/>
        <v>0.14196012312939421</v>
      </c>
      <c r="Q644" s="47">
        <f t="shared" ca="1" si="81"/>
        <v>-0.39300944252302905</v>
      </c>
      <c r="R644" s="47">
        <f t="shared" ca="1" si="82"/>
        <v>-0.21441093890867796</v>
      </c>
      <c r="S644" s="97">
        <f t="shared" ca="1" si="87"/>
        <v>-0.12538700216504575</v>
      </c>
      <c r="V644">
        <v>627</v>
      </c>
      <c r="W644" s="46">
        <v>1.1243078258876</v>
      </c>
    </row>
    <row r="645" spans="10:23">
      <c r="J645">
        <v>628</v>
      </c>
      <c r="K645" s="93">
        <f t="shared" ca="1" si="83"/>
        <v>1.1519514173741068</v>
      </c>
      <c r="L645" s="93">
        <f t="shared" ca="1" si="83"/>
        <v>-2.2387016945590399</v>
      </c>
      <c r="M645" s="93">
        <f t="shared" ca="1" si="84"/>
        <v>1.1519514173741068</v>
      </c>
      <c r="N645" s="101">
        <f t="shared" ca="1" si="80"/>
        <v>-1.7561290468012138</v>
      </c>
      <c r="O645" s="46">
        <f t="shared" ca="1" si="85"/>
        <v>0.73379870395633096</v>
      </c>
      <c r="P645" s="46">
        <f t="shared" ca="1" si="86"/>
        <v>0.52704100781826646</v>
      </c>
      <c r="Q645" s="47">
        <f t="shared" ca="1" si="81"/>
        <v>1.1473140962324599</v>
      </c>
      <c r="R645" s="47">
        <f t="shared" ca="1" si="82"/>
        <v>-0.13453010774830343</v>
      </c>
      <c r="S645" s="97">
        <f t="shared" ca="1" si="87"/>
        <v>0.29963429810401376</v>
      </c>
      <c r="V645">
        <v>628</v>
      </c>
      <c r="W645" s="46">
        <v>1.2907525157297399</v>
      </c>
    </row>
    <row r="646" spans="10:23">
      <c r="J646">
        <v>629</v>
      </c>
      <c r="K646" s="93">
        <f t="shared" ca="1" si="83"/>
        <v>0.42953406477062883</v>
      </c>
      <c r="L646" s="93">
        <f t="shared" ca="1" si="83"/>
        <v>0.54231736943634912</v>
      </c>
      <c r="M646" s="93">
        <f t="shared" ca="1" si="84"/>
        <v>0.42953406477062883</v>
      </c>
      <c r="N646" s="101">
        <f t="shared" ca="1" si="80"/>
        <v>0.65076344922313234</v>
      </c>
      <c r="O646" s="46">
        <f t="shared" ca="1" si="85"/>
        <v>0.47447292819586395</v>
      </c>
      <c r="P646" s="46">
        <f t="shared" ca="1" si="86"/>
        <v>0.39737811993803296</v>
      </c>
      <c r="Q646" s="47">
        <f t="shared" ca="1" si="81"/>
        <v>0.62866254471152594</v>
      </c>
      <c r="R646" s="47">
        <f t="shared" ca="1" si="82"/>
        <v>0.25464633235338036</v>
      </c>
      <c r="S646" s="97">
        <f t="shared" ca="1" si="87"/>
        <v>0.36455963027462213</v>
      </c>
      <c r="V646">
        <v>629</v>
      </c>
      <c r="W646" s="46">
        <v>-0.22604087076503401</v>
      </c>
    </row>
    <row r="647" spans="10:23">
      <c r="J647">
        <v>630</v>
      </c>
      <c r="K647" s="93">
        <f t="shared" ca="1" si="83"/>
        <v>0.48924648608842985</v>
      </c>
      <c r="L647" s="93">
        <f t="shared" ca="1" si="83"/>
        <v>-1.199948518448444</v>
      </c>
      <c r="M647" s="93">
        <f t="shared" ca="1" si="84"/>
        <v>0.48924648608842985</v>
      </c>
      <c r="N647" s="101">
        <f t="shared" ca="1" si="80"/>
        <v>-0.98205965887933733</v>
      </c>
      <c r="O647" s="46">
        <f t="shared" ca="1" si="85"/>
        <v>0.49590786455912983</v>
      </c>
      <c r="P647" s="46">
        <f t="shared" ca="1" si="86"/>
        <v>0.4080955881196659</v>
      </c>
      <c r="Q647" s="47">
        <f t="shared" ca="1" si="81"/>
        <v>0.67153241743805769</v>
      </c>
      <c r="R647" s="47">
        <f t="shared" ca="1" si="82"/>
        <v>-9.3689012213302447E-3</v>
      </c>
      <c r="S647" s="97">
        <f t="shared" ca="1" si="87"/>
        <v>0.24326948166889978</v>
      </c>
      <c r="V647">
        <v>630</v>
      </c>
      <c r="W647" s="46">
        <v>0.24203257608145101</v>
      </c>
    </row>
    <row r="648" spans="10:23">
      <c r="J648">
        <v>631</v>
      </c>
      <c r="K648" s="93">
        <f t="shared" ca="1" si="83"/>
        <v>-0.28240016869173262</v>
      </c>
      <c r="L648" s="93">
        <f t="shared" ca="1" si="83"/>
        <v>-1.5338933454626065</v>
      </c>
      <c r="M648" s="93">
        <f t="shared" ca="1" si="84"/>
        <v>-0.28240016869173262</v>
      </c>
      <c r="N648" s="101">
        <f t="shared" ca="1" si="80"/>
        <v>-1.5440680822001625</v>
      </c>
      <c r="O648" s="46">
        <f t="shared" ca="1" si="85"/>
        <v>0.21891027218032305</v>
      </c>
      <c r="P648" s="46">
        <f t="shared" ca="1" si="86"/>
        <v>0.26959679193026254</v>
      </c>
      <c r="Q648" s="47">
        <f t="shared" ca="1" si="81"/>
        <v>0.11753723268044416</v>
      </c>
      <c r="R648" s="47">
        <f t="shared" ca="1" si="82"/>
        <v>-0.10024144241560318</v>
      </c>
      <c r="S648" s="97">
        <f t="shared" ca="1" si="87"/>
        <v>5.9334414882359937E-2</v>
      </c>
      <c r="V648">
        <v>631</v>
      </c>
      <c r="W648" s="46">
        <v>-0.319229921632881</v>
      </c>
    </row>
    <row r="649" spans="10:23">
      <c r="J649">
        <v>632</v>
      </c>
      <c r="K649" s="93">
        <f t="shared" ca="1" si="83"/>
        <v>-0.13877189887563532</v>
      </c>
      <c r="L649" s="93">
        <f t="shared" ca="1" si="83"/>
        <v>0.22470288500186</v>
      </c>
      <c r="M649" s="93">
        <f t="shared" ca="1" si="84"/>
        <v>-0.13877189887563532</v>
      </c>
      <c r="N649" s="101">
        <f t="shared" ca="1" si="80"/>
        <v>0.16890445060780582</v>
      </c>
      <c r="O649" s="46">
        <f t="shared" ca="1" si="85"/>
        <v>0.27046843638687562</v>
      </c>
      <c r="P649" s="46">
        <f t="shared" ca="1" si="86"/>
        <v>0.29537587403353882</v>
      </c>
      <c r="Q649" s="47">
        <f t="shared" ca="1" si="81"/>
        <v>0.22065356109354931</v>
      </c>
      <c r="R649" s="47">
        <f t="shared" ca="1" si="82"/>
        <v>0.17673335118707151</v>
      </c>
      <c r="S649" s="97">
        <f t="shared" ca="1" si="87"/>
        <v>0.22360089378697356</v>
      </c>
      <c r="V649">
        <v>632</v>
      </c>
      <c r="W649" s="46">
        <v>0.37251933300060902</v>
      </c>
    </row>
    <row r="650" spans="10:23">
      <c r="J650">
        <v>633</v>
      </c>
      <c r="K650" s="93">
        <f t="shared" ca="1" si="83"/>
        <v>1.1811799232225033</v>
      </c>
      <c r="L650" s="93">
        <f t="shared" ca="1" si="83"/>
        <v>0.34669982726739423</v>
      </c>
      <c r="M650" s="93">
        <f t="shared" ca="1" si="84"/>
        <v>1.1811799232225033</v>
      </c>
      <c r="N650" s="101">
        <f t="shared" ca="1" si="80"/>
        <v>0.70434199130471442</v>
      </c>
      <c r="O650" s="46">
        <f t="shared" ca="1" si="85"/>
        <v>0.74429084527345002</v>
      </c>
      <c r="P650" s="46">
        <f t="shared" ca="1" si="86"/>
        <v>0.53228707847682599</v>
      </c>
      <c r="Q650" s="47">
        <f t="shared" ca="1" si="81"/>
        <v>1.1682983788666981</v>
      </c>
      <c r="R650" s="47">
        <f t="shared" ca="1" si="82"/>
        <v>0.2633095802165859</v>
      </c>
      <c r="S650" s="97">
        <f t="shared" ca="1" si="87"/>
        <v>0.50380021274501796</v>
      </c>
      <c r="V650">
        <v>633</v>
      </c>
      <c r="W650" s="46">
        <v>-0.37509071023898499</v>
      </c>
    </row>
    <row r="651" spans="10:23">
      <c r="J651">
        <v>634</v>
      </c>
      <c r="K651" s="93">
        <f t="shared" ca="1" si="83"/>
        <v>-1.8648368683976291</v>
      </c>
      <c r="L651" s="93">
        <f t="shared" ca="1" si="83"/>
        <v>1.370480958851791</v>
      </c>
      <c r="M651" s="93">
        <f t="shared" ca="1" si="84"/>
        <v>-1.8648368683976291</v>
      </c>
      <c r="N651" s="101">
        <f t="shared" ca="1" si="80"/>
        <v>0.70626999761872722</v>
      </c>
      <c r="O651" s="46">
        <f t="shared" ca="1" si="85"/>
        <v>-0.3491361946773297</v>
      </c>
      <c r="P651" s="46">
        <f t="shared" ca="1" si="86"/>
        <v>-1.4426441498563869E-2</v>
      </c>
      <c r="Q651" s="47">
        <f t="shared" ca="1" si="81"/>
        <v>-1.0185557010348614</v>
      </c>
      <c r="R651" s="47">
        <f t="shared" ca="1" si="82"/>
        <v>0.2636213243576393</v>
      </c>
      <c r="S651" s="97">
        <f t="shared" ca="1" si="87"/>
        <v>-4.2757435159845203E-2</v>
      </c>
      <c r="V651">
        <v>634</v>
      </c>
      <c r="W651" s="46">
        <v>-4.9121304495064397E-3</v>
      </c>
    </row>
    <row r="652" spans="10:23">
      <c r="J652">
        <v>635</v>
      </c>
      <c r="K652" s="93">
        <f t="shared" ca="1" si="83"/>
        <v>0.75839414535168403</v>
      </c>
      <c r="L652" s="93">
        <f t="shared" ca="1" si="83"/>
        <v>5.4021447641439499E-2</v>
      </c>
      <c r="M652" s="93">
        <f t="shared" ca="1" si="84"/>
        <v>0.75839414535168403</v>
      </c>
      <c r="N652" s="101">
        <f t="shared" ca="1" si="80"/>
        <v>0.29240317805831001</v>
      </c>
      <c r="O652" s="46">
        <f t="shared" ca="1" si="85"/>
        <v>0.59252365774435745</v>
      </c>
      <c r="P652" s="46">
        <f t="shared" ca="1" si="86"/>
        <v>0.45640348471227971</v>
      </c>
      <c r="Q652" s="47">
        <f t="shared" ca="1" si="81"/>
        <v>0.86476400380851293</v>
      </c>
      <c r="R652" s="47">
        <f t="shared" ca="1" si="82"/>
        <v>0.19670216790226108</v>
      </c>
      <c r="S652" s="97">
        <f t="shared" ca="1" si="87"/>
        <v>0.39461291282330924</v>
      </c>
      <c r="V652">
        <v>635</v>
      </c>
      <c r="W652" s="46">
        <v>0.14250346060767699</v>
      </c>
    </row>
    <row r="653" spans="10:23">
      <c r="J653">
        <v>636</v>
      </c>
      <c r="K653" s="93">
        <f t="shared" ca="1" si="83"/>
        <v>-0.20272733253073871</v>
      </c>
      <c r="L653" s="93">
        <f t="shared" ca="1" si="83"/>
        <v>-0.43877814448709018</v>
      </c>
      <c r="M653" s="93">
        <f t="shared" ca="1" si="84"/>
        <v>-0.20272733253073871</v>
      </c>
      <c r="N653" s="101">
        <f t="shared" ca="1" si="80"/>
        <v>-0.48047002178288672</v>
      </c>
      <c r="O653" s="46">
        <f t="shared" ca="1" si="85"/>
        <v>0.24751038812441906</v>
      </c>
      <c r="P653" s="46">
        <f t="shared" ca="1" si="86"/>
        <v>0.28389684990231051</v>
      </c>
      <c r="Q653" s="47">
        <f t="shared" ca="1" si="81"/>
        <v>0.17473746456863612</v>
      </c>
      <c r="R653" s="47">
        <f t="shared" ca="1" si="82"/>
        <v>7.1734376004192163E-2</v>
      </c>
      <c r="S653" s="97">
        <f t="shared" ca="1" si="87"/>
        <v>0.15962238206430562</v>
      </c>
      <c r="V653">
        <v>636</v>
      </c>
      <c r="W653" s="46">
        <v>0.148498793712354</v>
      </c>
    </row>
    <row r="654" spans="10:23">
      <c r="J654">
        <v>637</v>
      </c>
      <c r="K654" s="93">
        <f t="shared" ca="1" si="83"/>
        <v>-1.1883699477669569</v>
      </c>
      <c r="L654" s="93">
        <f t="shared" ca="1" si="83"/>
        <v>0.13467245667575337</v>
      </c>
      <c r="M654" s="93">
        <f t="shared" ca="1" si="84"/>
        <v>-1.1883699477669569</v>
      </c>
      <c r="N654" s="101">
        <f t="shared" ca="1" si="80"/>
        <v>-0.25024761074465035</v>
      </c>
      <c r="O654" s="46">
        <f t="shared" ca="1" si="85"/>
        <v>-0.10630522122875702</v>
      </c>
      <c r="P654" s="46">
        <f t="shared" ca="1" si="86"/>
        <v>0.10698904522572247</v>
      </c>
      <c r="Q654" s="47">
        <f t="shared" ca="1" si="81"/>
        <v>-0.532893754137716</v>
      </c>
      <c r="R654" s="47">
        <f t="shared" ca="1" si="82"/>
        <v>0.10895961082771755</v>
      </c>
      <c r="S654" s="97">
        <f t="shared" ca="1" si="87"/>
        <v>1.3271947994802635E-3</v>
      </c>
      <c r="V654">
        <v>637</v>
      </c>
      <c r="W654" s="46">
        <v>0.70221131288293503</v>
      </c>
    </row>
    <row r="655" spans="10:23">
      <c r="J655">
        <v>638</v>
      </c>
      <c r="K655" s="93">
        <f t="shared" ca="1" si="83"/>
        <v>0.20250896705791518</v>
      </c>
      <c r="L655" s="93">
        <f t="shared" ca="1" si="83"/>
        <v>1.1171468707566277</v>
      </c>
      <c r="M655" s="93">
        <f t="shared" ca="1" si="84"/>
        <v>0.20250896705791518</v>
      </c>
      <c r="N655" s="101">
        <f t="shared" ca="1" si="80"/>
        <v>1.1235505614286838</v>
      </c>
      <c r="O655" s="46">
        <f t="shared" ca="1" si="85"/>
        <v>0.39297784869746227</v>
      </c>
      <c r="P655" s="46">
        <f t="shared" ca="1" si="86"/>
        <v>0.35663058018883209</v>
      </c>
      <c r="Q655" s="47">
        <f t="shared" ca="1" si="81"/>
        <v>0.46567238571472258</v>
      </c>
      <c r="R655" s="47">
        <f t="shared" ca="1" si="82"/>
        <v>0.33109245761989525</v>
      </c>
      <c r="S655" s="97">
        <f t="shared" ca="1" si="87"/>
        <v>0.36203515315867874</v>
      </c>
      <c r="V655">
        <v>638</v>
      </c>
      <c r="W655" s="46">
        <v>8.9708586296816301E-2</v>
      </c>
    </row>
    <row r="656" spans="10:23">
      <c r="J656">
        <v>639</v>
      </c>
      <c r="K656" s="93">
        <f t="shared" ca="1" si="83"/>
        <v>1.6830899072946093</v>
      </c>
      <c r="L656" s="93">
        <f t="shared" ca="1" si="83"/>
        <v>-0.3862111235525777</v>
      </c>
      <c r="M656" s="93">
        <f t="shared" ca="1" si="84"/>
        <v>1.6830899072946093</v>
      </c>
      <c r="N656" s="101">
        <f t="shared" ca="1" si="80"/>
        <v>0.16910007499046548</v>
      </c>
      <c r="O656" s="46">
        <f t="shared" ca="1" si="85"/>
        <v>0.92446120733957848</v>
      </c>
      <c r="P656" s="46">
        <f t="shared" ca="1" si="86"/>
        <v>0.62237225950989017</v>
      </c>
      <c r="Q656" s="47">
        <f t="shared" ca="1" si="81"/>
        <v>1.528639102998955</v>
      </c>
      <c r="R656" s="47">
        <f t="shared" ca="1" si="82"/>
        <v>0.17676498218054809</v>
      </c>
      <c r="S656" s="97">
        <f t="shared" ca="1" si="87"/>
        <v>0.55061309476006326</v>
      </c>
      <c r="V656">
        <v>639</v>
      </c>
      <c r="W656" s="46">
        <v>0.64938897248717298</v>
      </c>
    </row>
    <row r="657" spans="10:23">
      <c r="J657">
        <v>640</v>
      </c>
      <c r="K657" s="93">
        <f t="shared" ca="1" si="83"/>
        <v>0.87911350820328227</v>
      </c>
      <c r="L657" s="93">
        <f t="shared" ca="1" si="83"/>
        <v>0.56189080225737575</v>
      </c>
      <c r="M657" s="93">
        <f t="shared" ca="1" si="84"/>
        <v>0.87911350820328227</v>
      </c>
      <c r="N657" s="101">
        <f t="shared" ca="1" si="80"/>
        <v>0.8122970405219101</v>
      </c>
      <c r="O657" s="46">
        <f t="shared" ca="1" si="85"/>
        <v>0.63585822370955669</v>
      </c>
      <c r="P657" s="46">
        <f t="shared" ca="1" si="86"/>
        <v>0.47807076769487933</v>
      </c>
      <c r="Q657" s="47">
        <f t="shared" ca="1" si="81"/>
        <v>0.95143313573891142</v>
      </c>
      <c r="R657" s="47">
        <f t="shared" ca="1" si="82"/>
        <v>0.28076510089927004</v>
      </c>
      <c r="S657" s="97">
        <f t="shared" ca="1" si="87"/>
        <v>0.45831166230441334</v>
      </c>
      <c r="V657">
        <v>640</v>
      </c>
      <c r="W657" s="46">
        <v>1.91575131744202</v>
      </c>
    </row>
    <row r="658" spans="10:23">
      <c r="J658">
        <v>641</v>
      </c>
      <c r="K658" s="93">
        <f t="shared" ca="1" si="83"/>
        <v>-1.004557712702522</v>
      </c>
      <c r="L658" s="93">
        <f t="shared" ca="1" si="83"/>
        <v>1.378368279569451</v>
      </c>
      <c r="M658" s="93">
        <f t="shared" ca="1" si="84"/>
        <v>-1.004557712702522</v>
      </c>
      <c r="N658" s="101">
        <f t="shared" ref="N658:N721" ca="1" si="88">$N$2*K658+SQRT(1-$N$2^2)*L658</f>
        <v>0.98733590447797903</v>
      </c>
      <c r="O658" s="46">
        <f t="shared" ca="1" si="85"/>
        <v>-4.0322240226757733E-2</v>
      </c>
      <c r="P658" s="46">
        <f t="shared" ca="1" si="86"/>
        <v>0.13998053572672212</v>
      </c>
      <c r="Q658" s="47">
        <f t="shared" ref="Q658:Q721" ca="1" si="89">$K$2+K658*$S$3</f>
        <v>-0.40092779213371743</v>
      </c>
      <c r="R658" s="47">
        <f t="shared" ref="R658:R721" ca="1" si="90">$L$2+$L$3*N658</f>
        <v>0.30906757060507811</v>
      </c>
      <c r="S658" s="97">
        <f t="shared" ca="1" si="87"/>
        <v>0.13437266518916019</v>
      </c>
      <c r="V658">
        <v>641</v>
      </c>
      <c r="W658" s="46">
        <v>-9.1124076425261505E-2</v>
      </c>
    </row>
    <row r="659" spans="10:23">
      <c r="J659">
        <v>642</v>
      </c>
      <c r="K659" s="93">
        <f t="shared" ref="K659:L722" ca="1" si="91">_xlfn.NORM.S.INV(RAND())</f>
        <v>0.43729962279727186</v>
      </c>
      <c r="L659" s="93">
        <f t="shared" ca="1" si="91"/>
        <v>-0.10159864263524904</v>
      </c>
      <c r="M659" s="93">
        <f t="shared" ref="M659:M722" ca="1" si="92">K659</f>
        <v>0.43729962279727186</v>
      </c>
      <c r="N659" s="101">
        <f t="shared" ca="1" si="88"/>
        <v>4.2747125238623201E-2</v>
      </c>
      <c r="O659" s="46">
        <f t="shared" ref="O659:O722" ca="1" si="93">$K$2+K659*$K$3</f>
        <v>0.47726052646190043</v>
      </c>
      <c r="P659" s="46">
        <f t="shared" ref="P659:P722" ca="1" si="94">$K$2+K659*$R$3</f>
        <v>0.3987719190710512</v>
      </c>
      <c r="Q659" s="47">
        <f t="shared" ca="1" si="89"/>
        <v>0.63423774124359888</v>
      </c>
      <c r="R659" s="47">
        <f t="shared" ca="1" si="90"/>
        <v>0.15633465915532249</v>
      </c>
      <c r="S659" s="97">
        <f t="shared" ref="S659:S722" ca="1" si="95">AVERAGE(R659,O659)</f>
        <v>0.31679759280861147</v>
      </c>
      <c r="V659">
        <v>642</v>
      </c>
      <c r="W659" s="46">
        <v>0.118084268217013</v>
      </c>
    </row>
    <row r="660" spans="10:23">
      <c r="J660">
        <v>643</v>
      </c>
      <c r="K660" s="93">
        <f t="shared" ca="1" si="91"/>
        <v>-0.38770946128702205</v>
      </c>
      <c r="L660" s="93">
        <f t="shared" ca="1" si="91"/>
        <v>5.7006104735095396E-2</v>
      </c>
      <c r="M660" s="93">
        <f t="shared" ca="1" si="92"/>
        <v>-0.38770946128702205</v>
      </c>
      <c r="N660" s="101">
        <f t="shared" ca="1" si="88"/>
        <v>-6.9253776893030222E-2</v>
      </c>
      <c r="O660" s="46">
        <f t="shared" ca="1" si="93"/>
        <v>0.18110745100134581</v>
      </c>
      <c r="P660" s="46">
        <f t="shared" ca="1" si="94"/>
        <v>0.2506953813407739</v>
      </c>
      <c r="Q660" s="47">
        <f t="shared" ca="1" si="89"/>
        <v>4.1931590322489665E-2</v>
      </c>
      <c r="R660" s="47">
        <f t="shared" ca="1" si="90"/>
        <v>0.13822495444197452</v>
      </c>
      <c r="S660" s="97">
        <f t="shared" ca="1" si="95"/>
        <v>0.15966620272166016</v>
      </c>
      <c r="V660">
        <v>643</v>
      </c>
      <c r="W660" s="46">
        <v>0.15539069143002601</v>
      </c>
    </row>
    <row r="661" spans="10:23">
      <c r="J661">
        <v>644</v>
      </c>
      <c r="K661" s="93">
        <f t="shared" ca="1" si="91"/>
        <v>1.6963357526081506</v>
      </c>
      <c r="L661" s="93">
        <f t="shared" ca="1" si="91"/>
        <v>1.4156252204639017</v>
      </c>
      <c r="M661" s="93">
        <f t="shared" ca="1" si="92"/>
        <v>1.6963357526081506</v>
      </c>
      <c r="N661" s="101">
        <f t="shared" ca="1" si="88"/>
        <v>1.8816032965705698</v>
      </c>
      <c r="O661" s="46">
        <f t="shared" ca="1" si="93"/>
        <v>0.92921606144040825</v>
      </c>
      <c r="P661" s="46">
        <f t="shared" ca="1" si="94"/>
        <v>0.62474968656030505</v>
      </c>
      <c r="Q661" s="47">
        <f t="shared" ca="1" si="89"/>
        <v>1.5381488112006145</v>
      </c>
      <c r="R661" s="47">
        <f t="shared" ca="1" si="90"/>
        <v>0.45366389168234933</v>
      </c>
      <c r="S661" s="97">
        <f t="shared" ca="1" si="95"/>
        <v>0.69143997656137879</v>
      </c>
      <c r="V661">
        <v>644</v>
      </c>
      <c r="W661" s="46">
        <v>0.12588772063379799</v>
      </c>
    </row>
    <row r="662" spans="10:23">
      <c r="J662">
        <v>645</v>
      </c>
      <c r="K662" s="93">
        <f t="shared" ca="1" si="91"/>
        <v>6.7325527186827078E-2</v>
      </c>
      <c r="L662" s="93">
        <f t="shared" ca="1" si="91"/>
        <v>1.349625890873456</v>
      </c>
      <c r="M662" s="93">
        <f t="shared" ca="1" si="92"/>
        <v>6.7325527186827078E-2</v>
      </c>
      <c r="N662" s="101">
        <f t="shared" ca="1" si="88"/>
        <v>1.3009686454735991</v>
      </c>
      <c r="O662" s="46">
        <f t="shared" ca="1" si="93"/>
        <v>0.34445112063895134</v>
      </c>
      <c r="P662" s="46">
        <f t="shared" ca="1" si="94"/>
        <v>0.33236721615957665</v>
      </c>
      <c r="Q662" s="47">
        <f t="shared" ca="1" si="89"/>
        <v>0.36861892959770071</v>
      </c>
      <c r="R662" s="47">
        <f t="shared" ca="1" si="90"/>
        <v>0.35977962934539265</v>
      </c>
      <c r="S662" s="97">
        <f t="shared" ca="1" si="95"/>
        <v>0.35211537499217199</v>
      </c>
      <c r="V662">
        <v>645</v>
      </c>
      <c r="W662" s="46">
        <v>0.208995407657803</v>
      </c>
    </row>
    <row r="663" spans="10:23">
      <c r="J663">
        <v>646</v>
      </c>
      <c r="K663" s="93">
        <f t="shared" ca="1" si="91"/>
        <v>-0.10594696027359841</v>
      </c>
      <c r="L663" s="93">
        <f t="shared" ca="1" si="91"/>
        <v>-1.0174851591476459</v>
      </c>
      <c r="M663" s="93">
        <f t="shared" ca="1" si="92"/>
        <v>-0.10594696027359841</v>
      </c>
      <c r="N663" s="101">
        <f t="shared" ca="1" si="88"/>
        <v>-0.99835408375390655</v>
      </c>
      <c r="O663" s="46">
        <f t="shared" ca="1" si="93"/>
        <v>0.2822515872713135</v>
      </c>
      <c r="P663" s="46">
        <f t="shared" ca="1" si="94"/>
        <v>0.30126744947575773</v>
      </c>
      <c r="Q663" s="47">
        <f t="shared" ca="1" si="89"/>
        <v>0.244219862862425</v>
      </c>
      <c r="R663" s="47">
        <f t="shared" ca="1" si="90"/>
        <v>-1.2003587347388545E-2</v>
      </c>
      <c r="S663" s="97">
        <f t="shared" ca="1" si="95"/>
        <v>0.13512399996196248</v>
      </c>
      <c r="V663">
        <v>646</v>
      </c>
      <c r="W663" s="46">
        <v>0.18358402782288299</v>
      </c>
    </row>
    <row r="664" spans="10:23">
      <c r="J664">
        <v>647</v>
      </c>
      <c r="K664" s="93">
        <f t="shared" ca="1" si="91"/>
        <v>-0.79000282487855766</v>
      </c>
      <c r="L664" s="93">
        <f t="shared" ca="1" si="91"/>
        <v>0.33828483676654231</v>
      </c>
      <c r="M664" s="93">
        <f t="shared" ca="1" si="92"/>
        <v>-0.79000282487855766</v>
      </c>
      <c r="N664" s="101">
        <f t="shared" ca="1" si="88"/>
        <v>6.9483545620553144E-2</v>
      </c>
      <c r="O664" s="46">
        <f t="shared" ca="1" si="93"/>
        <v>3.669641460985873E-2</v>
      </c>
      <c r="P664" s="46">
        <f t="shared" ca="1" si="94"/>
        <v>0.17848986314503035</v>
      </c>
      <c r="Q664" s="47">
        <f t="shared" ca="1" si="89"/>
        <v>-0.24689048246048451</v>
      </c>
      <c r="R664" s="47">
        <f t="shared" ca="1" si="90"/>
        <v>0.16065773753231219</v>
      </c>
      <c r="S664" s="97">
        <f t="shared" ca="1" si="95"/>
        <v>9.8677076071085459E-2</v>
      </c>
      <c r="V664">
        <v>647</v>
      </c>
      <c r="W664" s="46">
        <v>-1.9919048507276101E-2</v>
      </c>
    </row>
    <row r="665" spans="10:23">
      <c r="J665">
        <v>648</v>
      </c>
      <c r="K665" s="93">
        <f t="shared" ca="1" si="91"/>
        <v>-0.92581401295742882</v>
      </c>
      <c r="L665" s="93">
        <f t="shared" ca="1" si="91"/>
        <v>0.76704394793381725</v>
      </c>
      <c r="M665" s="93">
        <f t="shared" ca="1" si="92"/>
        <v>-0.92581401295742882</v>
      </c>
      <c r="N665" s="101">
        <f t="shared" ca="1" si="88"/>
        <v>0.43279184615257538</v>
      </c>
      <c r="O665" s="46">
        <f t="shared" ca="1" si="93"/>
        <v>-1.2055655891464345E-2</v>
      </c>
      <c r="P665" s="46">
        <f t="shared" ca="1" si="94"/>
        <v>0.15411382789436881</v>
      </c>
      <c r="Q665" s="47">
        <f t="shared" ca="1" si="89"/>
        <v>-0.34439462346313066</v>
      </c>
      <c r="R665" s="47">
        <f t="shared" ca="1" si="90"/>
        <v>0.21940196117088007</v>
      </c>
      <c r="S665" s="97">
        <f t="shared" ca="1" si="95"/>
        <v>0.10367315263970786</v>
      </c>
      <c r="V665">
        <v>648</v>
      </c>
      <c r="W665" s="46">
        <v>-5.0235424037234598E-2</v>
      </c>
    </row>
    <row r="666" spans="10:23">
      <c r="J666">
        <v>649</v>
      </c>
      <c r="K666" s="93">
        <f t="shared" ca="1" si="91"/>
        <v>2.0783222390729525</v>
      </c>
      <c r="L666" s="93">
        <f t="shared" ca="1" si="91"/>
        <v>-2.1550556003073948</v>
      </c>
      <c r="M666" s="93">
        <f t="shared" ca="1" si="92"/>
        <v>2.0783222390729525</v>
      </c>
      <c r="N666" s="101">
        <f t="shared" ca="1" si="88"/>
        <v>-1.3822188879325363</v>
      </c>
      <c r="O666" s="46">
        <f t="shared" ca="1" si="93"/>
        <v>1.0663375488680109</v>
      </c>
      <c r="P666" s="46">
        <f t="shared" ca="1" si="94"/>
        <v>0.69331043027410644</v>
      </c>
      <c r="Q666" s="47">
        <f t="shared" ca="1" si="89"/>
        <v>1.8123917860558201</v>
      </c>
      <c r="R666" s="47">
        <f t="shared" ca="1" si="90"/>
        <v>-7.4071643239926405E-2</v>
      </c>
      <c r="S666" s="97">
        <f t="shared" ca="1" si="95"/>
        <v>0.49613295281404224</v>
      </c>
      <c r="V666">
        <v>649</v>
      </c>
      <c r="W666" s="46">
        <v>0.17265775862157301</v>
      </c>
    </row>
    <row r="667" spans="10:23">
      <c r="J667">
        <v>650</v>
      </c>
      <c r="K667" s="93">
        <f t="shared" ca="1" si="91"/>
        <v>0.39435935076052853</v>
      </c>
      <c r="L667" s="93">
        <f t="shared" ca="1" si="91"/>
        <v>-1.217920037552402</v>
      </c>
      <c r="M667" s="93">
        <f t="shared" ca="1" si="92"/>
        <v>0.39435935076052853</v>
      </c>
      <c r="N667" s="101">
        <f t="shared" ca="1" si="88"/>
        <v>-1.029274391704144</v>
      </c>
      <c r="O667" s="46">
        <f t="shared" ca="1" si="93"/>
        <v>0.46184627967344316</v>
      </c>
      <c r="P667" s="46">
        <f t="shared" ca="1" si="94"/>
        <v>0.39106479567682256</v>
      </c>
      <c r="Q667" s="47">
        <f t="shared" ca="1" si="89"/>
        <v>0.60340924766668436</v>
      </c>
      <c r="R667" s="47">
        <f t="shared" ca="1" si="90"/>
        <v>-1.7003168921886691E-2</v>
      </c>
      <c r="S667" s="97">
        <f t="shared" ca="1" si="95"/>
        <v>0.22242155537577823</v>
      </c>
      <c r="V667">
        <v>650</v>
      </c>
      <c r="W667" s="46">
        <v>-0.235176652843061</v>
      </c>
    </row>
    <row r="668" spans="10:23">
      <c r="J668">
        <v>651</v>
      </c>
      <c r="K668" s="93">
        <f t="shared" ca="1" si="91"/>
        <v>-8.259578043341298E-2</v>
      </c>
      <c r="L668" s="93">
        <f t="shared" ca="1" si="91"/>
        <v>-0.26633598237859313</v>
      </c>
      <c r="M668" s="93">
        <f t="shared" ca="1" si="92"/>
        <v>-8.259578043341298E-2</v>
      </c>
      <c r="N668" s="101">
        <f t="shared" ca="1" si="88"/>
        <v>-0.27877597840140611</v>
      </c>
      <c r="O668" s="46">
        <f t="shared" ca="1" si="93"/>
        <v>0.29063394797341313</v>
      </c>
      <c r="P668" s="46">
        <f t="shared" ca="1" si="94"/>
        <v>0.30545862982680755</v>
      </c>
      <c r="Q668" s="47">
        <f t="shared" ca="1" si="89"/>
        <v>0.2609845842666243</v>
      </c>
      <c r="R668" s="47">
        <f t="shared" ca="1" si="90"/>
        <v>0.10434678803446557</v>
      </c>
      <c r="S668" s="97">
        <f t="shared" ca="1" si="95"/>
        <v>0.19749036800393935</v>
      </c>
      <c r="V668">
        <v>651</v>
      </c>
      <c r="W668" s="46">
        <v>0.66265008272091297</v>
      </c>
    </row>
    <row r="669" spans="10:23">
      <c r="J669">
        <v>652</v>
      </c>
      <c r="K669" s="93">
        <f t="shared" ca="1" si="91"/>
        <v>-0.37403916524392544</v>
      </c>
      <c r="L669" s="93">
        <f t="shared" ca="1" si="91"/>
        <v>1.1443757154123466</v>
      </c>
      <c r="M669" s="93">
        <f t="shared" ca="1" si="92"/>
        <v>-0.37403916524392544</v>
      </c>
      <c r="N669" s="101">
        <f t="shared" ca="1" si="88"/>
        <v>0.96601053114649171</v>
      </c>
      <c r="O669" s="46">
        <f t="shared" ca="1" si="93"/>
        <v>0.18601466995653207</v>
      </c>
      <c r="P669" s="46">
        <f t="shared" ca="1" si="94"/>
        <v>0.253148990818367</v>
      </c>
      <c r="Q669" s="47">
        <f t="shared" ca="1" si="89"/>
        <v>5.1746028232862173E-2</v>
      </c>
      <c r="R669" s="47">
        <f t="shared" ca="1" si="90"/>
        <v>0.30561941789751168</v>
      </c>
      <c r="S669" s="97">
        <f t="shared" ca="1" si="95"/>
        <v>0.24581704392702186</v>
      </c>
      <c r="V669">
        <v>652</v>
      </c>
      <c r="W669" s="46">
        <v>-9.9216006700343098E-2</v>
      </c>
    </row>
    <row r="670" spans="10:23">
      <c r="J670">
        <v>653</v>
      </c>
      <c r="K670" s="93">
        <f t="shared" ca="1" si="91"/>
        <v>-6.1278882780068759E-2</v>
      </c>
      <c r="L670" s="93">
        <f t="shared" ca="1" si="91"/>
        <v>-5.4744566409011437E-2</v>
      </c>
      <c r="M670" s="93">
        <f t="shared" ca="1" si="92"/>
        <v>-6.1278882780068759E-2</v>
      </c>
      <c r="N670" s="101">
        <f t="shared" ca="1" si="88"/>
        <v>-7.1390462487975662E-2</v>
      </c>
      <c r="O670" s="46">
        <f t="shared" ca="1" si="93"/>
        <v>0.29828606347262954</v>
      </c>
      <c r="P670" s="46">
        <f t="shared" ca="1" si="94"/>
        <v>0.30928468757641575</v>
      </c>
      <c r="Q670" s="47">
        <f t="shared" ca="1" si="89"/>
        <v>0.27628881526505716</v>
      </c>
      <c r="R670" s="47">
        <f t="shared" ca="1" si="90"/>
        <v>0.13787946842844007</v>
      </c>
      <c r="S670" s="97">
        <f t="shared" ca="1" si="95"/>
        <v>0.2180827659505348</v>
      </c>
      <c r="V670">
        <v>653</v>
      </c>
      <c r="W670" s="46">
        <v>7.2251423897400094E-2</v>
      </c>
    </row>
    <row r="671" spans="10:23">
      <c r="J671">
        <v>654</v>
      </c>
      <c r="K671" s="93">
        <f t="shared" ca="1" si="91"/>
        <v>-0.59815726292996796</v>
      </c>
      <c r="L671" s="93">
        <f t="shared" ca="1" si="91"/>
        <v>-7.2208748125197009E-2</v>
      </c>
      <c r="M671" s="93">
        <f t="shared" ca="1" si="92"/>
        <v>-0.59815726292996796</v>
      </c>
      <c r="N671" s="101">
        <f t="shared" ca="1" si="88"/>
        <v>-0.25868732858188759</v>
      </c>
      <c r="O671" s="46">
        <f t="shared" ca="1" si="93"/>
        <v>0.10556311472334276</v>
      </c>
      <c r="P671" s="46">
        <f t="shared" ca="1" si="94"/>
        <v>0.21292321320177238</v>
      </c>
      <c r="Q671" s="47">
        <f t="shared" ca="1" si="89"/>
        <v>-0.10915708223351644</v>
      </c>
      <c r="R671" s="47">
        <f t="shared" ca="1" si="90"/>
        <v>0.10759497183832187</v>
      </c>
      <c r="S671" s="97">
        <f t="shared" ca="1" si="95"/>
        <v>0.10657904328083231</v>
      </c>
      <c r="V671">
        <v>654</v>
      </c>
      <c r="W671" s="46">
        <v>-3.4261355860232302E-2</v>
      </c>
    </row>
    <row r="672" spans="10:23">
      <c r="J672">
        <v>655</v>
      </c>
      <c r="K672" s="93">
        <f t="shared" ca="1" si="91"/>
        <v>1.4619505571910181</v>
      </c>
      <c r="L672" s="93">
        <f t="shared" ca="1" si="91"/>
        <v>0.1739062045487513</v>
      </c>
      <c r="M672" s="93">
        <f t="shared" ca="1" si="92"/>
        <v>1.4619505571910181</v>
      </c>
      <c r="N672" s="101">
        <f t="shared" ca="1" si="88"/>
        <v>0.62981062288383127</v>
      </c>
      <c r="O672" s="46">
        <f t="shared" ca="1" si="93"/>
        <v>0.8450789315538304</v>
      </c>
      <c r="P672" s="46">
        <f t="shared" ca="1" si="94"/>
        <v>0.58268112161701624</v>
      </c>
      <c r="Q672" s="47">
        <f t="shared" ca="1" si="89"/>
        <v>1.3698745514274588</v>
      </c>
      <c r="R672" s="47">
        <f t="shared" ca="1" si="90"/>
        <v>0.25125841769650759</v>
      </c>
      <c r="S672" s="97">
        <f t="shared" ca="1" si="95"/>
        <v>0.54816867462516905</v>
      </c>
      <c r="V672">
        <v>655</v>
      </c>
      <c r="W672" s="46">
        <v>-0.127005051577741</v>
      </c>
    </row>
    <row r="673" spans="10:23">
      <c r="J673">
        <v>656</v>
      </c>
      <c r="K673" s="93">
        <f t="shared" ca="1" si="91"/>
        <v>-0.57342179598203213</v>
      </c>
      <c r="L673" s="93">
        <f t="shared" ca="1" si="91"/>
        <v>0.55745274240001419</v>
      </c>
      <c r="M673" s="93">
        <f t="shared" ca="1" si="92"/>
        <v>-0.57342179598203213</v>
      </c>
      <c r="N673" s="101">
        <f t="shared" ca="1" si="88"/>
        <v>0.34615057822647982</v>
      </c>
      <c r="O673" s="46">
        <f t="shared" ca="1" si="93"/>
        <v>0.11444239223786237</v>
      </c>
      <c r="P673" s="46">
        <f t="shared" ca="1" si="94"/>
        <v>0.21736285195903216</v>
      </c>
      <c r="Q673" s="47">
        <f t="shared" ca="1" si="89"/>
        <v>-9.139852720447722E-2</v>
      </c>
      <c r="R673" s="47">
        <f t="shared" ca="1" si="90"/>
        <v>0.20539271884989152</v>
      </c>
      <c r="S673" s="97">
        <f t="shared" ca="1" si="95"/>
        <v>0.15991755554387693</v>
      </c>
      <c r="V673">
        <v>656</v>
      </c>
      <c r="W673" s="46">
        <v>1.10164406970509</v>
      </c>
    </row>
    <row r="674" spans="10:23">
      <c r="J674">
        <v>657</v>
      </c>
      <c r="K674" s="93">
        <f t="shared" ca="1" si="91"/>
        <v>0.10398631898650519</v>
      </c>
      <c r="L674" s="93">
        <f t="shared" ca="1" si="91"/>
        <v>0.30874522905850255</v>
      </c>
      <c r="M674" s="93">
        <f t="shared" ca="1" si="92"/>
        <v>0.10398631898650519</v>
      </c>
      <c r="N674" s="101">
        <f t="shared" ca="1" si="88"/>
        <v>0.32578614332921485</v>
      </c>
      <c r="O674" s="46">
        <f t="shared" ca="1" si="93"/>
        <v>0.35761122572112092</v>
      </c>
      <c r="P674" s="46">
        <f t="shared" ca="1" si="94"/>
        <v>0.33894726870066144</v>
      </c>
      <c r="Q674" s="47">
        <f t="shared" ca="1" si="89"/>
        <v>0.39493913976203981</v>
      </c>
      <c r="R674" s="47">
        <f t="shared" ca="1" si="90"/>
        <v>0.20209994267019465</v>
      </c>
      <c r="S674" s="97">
        <f t="shared" ca="1" si="95"/>
        <v>0.27985558419565781</v>
      </c>
      <c r="V674">
        <v>657</v>
      </c>
      <c r="W674" s="46">
        <v>0.61860046876716701</v>
      </c>
    </row>
    <row r="675" spans="10:23">
      <c r="J675">
        <v>658</v>
      </c>
      <c r="K675" s="93">
        <f t="shared" ca="1" si="91"/>
        <v>1.7002213316200059</v>
      </c>
      <c r="L675" s="93">
        <f t="shared" ca="1" si="91"/>
        <v>1.0746031490089456</v>
      </c>
      <c r="M675" s="93">
        <f t="shared" ca="1" si="92"/>
        <v>1.7002213316200059</v>
      </c>
      <c r="N675" s="101">
        <f t="shared" ca="1" si="88"/>
        <v>1.5595217051183501</v>
      </c>
      <c r="O675" s="46">
        <f t="shared" ca="1" si="93"/>
        <v>0.93061086568742224</v>
      </c>
      <c r="P675" s="46">
        <f t="shared" ca="1" si="94"/>
        <v>0.62544708868381216</v>
      </c>
      <c r="Q675" s="47">
        <f t="shared" ca="1" si="89"/>
        <v>1.5409384196946425</v>
      </c>
      <c r="R675" s="47">
        <f t="shared" ca="1" si="90"/>
        <v>0.40158571727667708</v>
      </c>
      <c r="S675" s="97">
        <f t="shared" ca="1" si="95"/>
        <v>0.66609829148204969</v>
      </c>
      <c r="V675">
        <v>658</v>
      </c>
      <c r="W675" s="46">
        <v>0.68897071560676904</v>
      </c>
    </row>
    <row r="676" spans="10:23">
      <c r="J676">
        <v>659</v>
      </c>
      <c r="K676" s="93">
        <f t="shared" ca="1" si="91"/>
        <v>-1.2362111280599337E-2</v>
      </c>
      <c r="L676" s="93">
        <f t="shared" ca="1" si="91"/>
        <v>1.8379087358442491E-3</v>
      </c>
      <c r="M676" s="93">
        <f t="shared" ca="1" si="92"/>
        <v>-1.2362111280599337E-2</v>
      </c>
      <c r="N676" s="101">
        <f t="shared" ca="1" si="88"/>
        <v>-2.1889383402744619E-3</v>
      </c>
      <c r="O676" s="46">
        <f t="shared" ca="1" si="93"/>
        <v>0.31584569111872818</v>
      </c>
      <c r="P676" s="46">
        <f t="shared" ca="1" si="94"/>
        <v>0.31806450139946507</v>
      </c>
      <c r="Q676" s="47">
        <f t="shared" ca="1" si="89"/>
        <v>0.31140807055725439</v>
      </c>
      <c r="R676" s="47">
        <f t="shared" ca="1" si="90"/>
        <v>0.14906883515832026</v>
      </c>
      <c r="S676" s="97">
        <f t="shared" ca="1" si="95"/>
        <v>0.23245726313852422</v>
      </c>
      <c r="V676">
        <v>659</v>
      </c>
      <c r="W676" s="46">
        <v>0.26006796251216502</v>
      </c>
    </row>
    <row r="677" spans="10:23">
      <c r="J677">
        <v>660</v>
      </c>
      <c r="K677" s="93">
        <f t="shared" ca="1" si="91"/>
        <v>-1.3031717318967022</v>
      </c>
      <c r="L677" s="93">
        <f t="shared" ca="1" si="91"/>
        <v>7.8899094174590303E-2</v>
      </c>
      <c r="M677" s="93">
        <f t="shared" ca="1" si="92"/>
        <v>-1.3031717318967022</v>
      </c>
      <c r="N677" s="101">
        <f t="shared" ca="1" si="88"/>
        <v>-0.33963494085330986</v>
      </c>
      <c r="O677" s="46">
        <f t="shared" ca="1" si="93"/>
        <v>-0.14751555708356684</v>
      </c>
      <c r="P677" s="46">
        <f t="shared" ca="1" si="94"/>
        <v>8.6383877298317563E-2</v>
      </c>
      <c r="Q677" s="47">
        <f t="shared" ca="1" si="89"/>
        <v>-0.61531442584733564</v>
      </c>
      <c r="R677" s="47">
        <f t="shared" ca="1" si="90"/>
        <v>9.4506350875582859E-2</v>
      </c>
      <c r="S677" s="97">
        <f t="shared" ca="1" si="95"/>
        <v>-2.650460310399199E-2</v>
      </c>
      <c r="V677">
        <v>660</v>
      </c>
      <c r="W677" s="46">
        <v>0.71921574269255195</v>
      </c>
    </row>
    <row r="678" spans="10:23">
      <c r="J678">
        <v>661</v>
      </c>
      <c r="K678" s="93">
        <f t="shared" ca="1" si="91"/>
        <v>0.29151990227758356</v>
      </c>
      <c r="L678" s="93">
        <f t="shared" ca="1" si="91"/>
        <v>0.89543015752606203</v>
      </c>
      <c r="M678" s="93">
        <f t="shared" ca="1" si="92"/>
        <v>0.29151990227758356</v>
      </c>
      <c r="N678" s="101">
        <f t="shared" ca="1" si="88"/>
        <v>0.94165214731310176</v>
      </c>
      <c r="O678" s="46">
        <f t="shared" ca="1" si="93"/>
        <v>0.42493005713185039</v>
      </c>
      <c r="P678" s="46">
        <f t="shared" ca="1" si="94"/>
        <v>0.37260668440602618</v>
      </c>
      <c r="Q678" s="47">
        <f t="shared" ca="1" si="89"/>
        <v>0.52957680258349882</v>
      </c>
      <c r="R678" s="47">
        <f t="shared" ca="1" si="90"/>
        <v>0.30168085017063251</v>
      </c>
      <c r="S678" s="97">
        <f t="shared" ca="1" si="95"/>
        <v>0.36330545365124145</v>
      </c>
      <c r="V678">
        <v>661</v>
      </c>
      <c r="W678" s="46">
        <v>-0.29447830846588702</v>
      </c>
    </row>
    <row r="679" spans="10:23">
      <c r="J679">
        <v>662</v>
      </c>
      <c r="K679" s="93">
        <f t="shared" ca="1" si="91"/>
        <v>-1.5630832481916477</v>
      </c>
      <c r="L679" s="93">
        <f t="shared" ca="1" si="91"/>
        <v>1.1522789976128387</v>
      </c>
      <c r="M679" s="93">
        <f t="shared" ca="1" si="92"/>
        <v>-1.5630832481916477</v>
      </c>
      <c r="N679" s="101">
        <f t="shared" ca="1" si="88"/>
        <v>0.59536080719130358</v>
      </c>
      <c r="O679" s="46">
        <f t="shared" ca="1" si="93"/>
        <v>-0.24081585690244678</v>
      </c>
      <c r="P679" s="46">
        <f t="shared" ca="1" si="94"/>
        <v>3.9733727388877593E-2</v>
      </c>
      <c r="Q679" s="47">
        <f t="shared" ca="1" si="89"/>
        <v>-0.80191502548509552</v>
      </c>
      <c r="R679" s="47">
        <f t="shared" ca="1" si="90"/>
        <v>0.24568814122777349</v>
      </c>
      <c r="S679" s="97">
        <f t="shared" ca="1" si="95"/>
        <v>2.4361421626633573E-3</v>
      </c>
      <c r="V679">
        <v>662</v>
      </c>
      <c r="W679" s="46">
        <v>0.59944477087421599</v>
      </c>
    </row>
    <row r="680" spans="10:23">
      <c r="J680">
        <v>663</v>
      </c>
      <c r="K680" s="93">
        <f t="shared" ca="1" si="91"/>
        <v>-0.3554233241817617</v>
      </c>
      <c r="L680" s="93">
        <f t="shared" ca="1" si="91"/>
        <v>-0.71022113609588211</v>
      </c>
      <c r="M680" s="93">
        <f t="shared" ca="1" si="92"/>
        <v>-0.3554233241817617</v>
      </c>
      <c r="N680" s="101">
        <f t="shared" ca="1" si="88"/>
        <v>-0.78638130954606311</v>
      </c>
      <c r="O680" s="46">
        <f t="shared" ca="1" si="93"/>
        <v>0.19269718859687396</v>
      </c>
      <c r="P680" s="46">
        <f t="shared" ca="1" si="94"/>
        <v>0.25649025013853799</v>
      </c>
      <c r="Q680" s="47">
        <f t="shared" ca="1" si="89"/>
        <v>6.5111065513545952E-2</v>
      </c>
      <c r="R680" s="47">
        <f t="shared" ca="1" si="90"/>
        <v>2.2270818261067055E-2</v>
      </c>
      <c r="S680" s="97">
        <f t="shared" ca="1" si="95"/>
        <v>0.10748400342897051</v>
      </c>
      <c r="V680">
        <v>663</v>
      </c>
      <c r="W680" s="46">
        <v>-5.4451129064221303E-3</v>
      </c>
    </row>
    <row r="681" spans="10:23">
      <c r="J681">
        <v>664</v>
      </c>
      <c r="K681" s="93">
        <f t="shared" ca="1" si="91"/>
        <v>0.38255815315669439</v>
      </c>
      <c r="L681" s="93">
        <f t="shared" ca="1" si="91"/>
        <v>1.0224345542101649</v>
      </c>
      <c r="M681" s="93">
        <f t="shared" ca="1" si="92"/>
        <v>0.38255815315669439</v>
      </c>
      <c r="N681" s="101">
        <f t="shared" ca="1" si="88"/>
        <v>1.0910150867316697</v>
      </c>
      <c r="O681" s="46">
        <f t="shared" ca="1" si="93"/>
        <v>0.45761000999845847</v>
      </c>
      <c r="P681" s="46">
        <f t="shared" ca="1" si="94"/>
        <v>0.38894666083933022</v>
      </c>
      <c r="Q681" s="47">
        <f t="shared" ca="1" si="89"/>
        <v>0.59493670831671497</v>
      </c>
      <c r="R681" s="47">
        <f t="shared" ca="1" si="90"/>
        <v>0.32583171571284397</v>
      </c>
      <c r="S681" s="97">
        <f t="shared" ca="1" si="95"/>
        <v>0.39172086285565122</v>
      </c>
      <c r="V681">
        <v>664</v>
      </c>
      <c r="W681" s="46">
        <v>-2.71918179193734E-2</v>
      </c>
    </row>
    <row r="682" spans="10:23">
      <c r="J682">
        <v>665</v>
      </c>
      <c r="K682" s="93">
        <f t="shared" ca="1" si="91"/>
        <v>-0.35231430143747244</v>
      </c>
      <c r="L682" s="93">
        <f t="shared" ca="1" si="91"/>
        <v>-5.441938337821163E-2</v>
      </c>
      <c r="M682" s="93">
        <f t="shared" ca="1" si="92"/>
        <v>-0.35231430143747244</v>
      </c>
      <c r="N682" s="101">
        <f t="shared" ca="1" si="88"/>
        <v>-0.16363795403454298</v>
      </c>
      <c r="O682" s="46">
        <f t="shared" ca="1" si="93"/>
        <v>0.19381323285039881</v>
      </c>
      <c r="P682" s="46">
        <f t="shared" ca="1" si="94"/>
        <v>0.25704827226530036</v>
      </c>
      <c r="Q682" s="47">
        <f t="shared" ca="1" si="89"/>
        <v>6.7343154020595652E-2</v>
      </c>
      <c r="R682" s="47">
        <f t="shared" ca="1" si="90"/>
        <v>0.1229637418524908</v>
      </c>
      <c r="S682" s="97">
        <f t="shared" ca="1" si="95"/>
        <v>0.15838848735144481</v>
      </c>
      <c r="V682">
        <v>665</v>
      </c>
      <c r="W682" s="46">
        <v>0.70675428765255699</v>
      </c>
    </row>
    <row r="683" spans="10:23">
      <c r="J683">
        <v>666</v>
      </c>
      <c r="K683" s="93">
        <f t="shared" ca="1" si="91"/>
        <v>0.26716498567088565</v>
      </c>
      <c r="L683" s="93">
        <f t="shared" ca="1" si="91"/>
        <v>0.52150826350937896</v>
      </c>
      <c r="M683" s="93">
        <f t="shared" ca="1" si="92"/>
        <v>0.26716498567088565</v>
      </c>
      <c r="N683" s="101">
        <f t="shared" ca="1" si="88"/>
        <v>0.57939767605266568</v>
      </c>
      <c r="O683" s="46">
        <f t="shared" ca="1" si="93"/>
        <v>0.41618738557246426</v>
      </c>
      <c r="P683" s="46">
        <f t="shared" ca="1" si="94"/>
        <v>0.36823534862633311</v>
      </c>
      <c r="Q683" s="47">
        <f t="shared" ca="1" si="89"/>
        <v>0.51209145946472656</v>
      </c>
      <c r="R683" s="47">
        <f t="shared" ca="1" si="90"/>
        <v>0.24310702281069707</v>
      </c>
      <c r="S683" s="97">
        <f t="shared" ca="1" si="95"/>
        <v>0.32964720419158067</v>
      </c>
      <c r="V683">
        <v>666</v>
      </c>
      <c r="W683" s="46">
        <v>8.9710531410188199E-2</v>
      </c>
    </row>
    <row r="684" spans="10:23">
      <c r="J684">
        <v>667</v>
      </c>
      <c r="K684" s="93">
        <f t="shared" ca="1" si="91"/>
        <v>-1.1816944229837785</v>
      </c>
      <c r="L684" s="93">
        <f t="shared" ca="1" si="91"/>
        <v>1.3554749427463508</v>
      </c>
      <c r="M684" s="93">
        <f t="shared" ca="1" si="92"/>
        <v>-1.1816944229837785</v>
      </c>
      <c r="N684" s="101">
        <f t="shared" ca="1" si="88"/>
        <v>0.90929766902744835</v>
      </c>
      <c r="O684" s="46">
        <f t="shared" ca="1" si="93"/>
        <v>-0.1039089116207898</v>
      </c>
      <c r="P684" s="46">
        <f t="shared" ca="1" si="94"/>
        <v>0.10818720002970608</v>
      </c>
      <c r="Q684" s="47">
        <f t="shared" ca="1" si="89"/>
        <v>-0.52810113492178157</v>
      </c>
      <c r="R684" s="47">
        <f t="shared" ca="1" si="90"/>
        <v>0.29644937402395943</v>
      </c>
      <c r="S684" s="97">
        <f t="shared" ca="1" si="95"/>
        <v>9.6270231201584816E-2</v>
      </c>
      <c r="V684">
        <v>667</v>
      </c>
      <c r="W684" s="46">
        <v>6.2192387451426502E-2</v>
      </c>
    </row>
    <row r="685" spans="10:23">
      <c r="J685">
        <v>668</v>
      </c>
      <c r="K685" s="93">
        <f t="shared" ca="1" si="91"/>
        <v>0.73168425297316519</v>
      </c>
      <c r="L685" s="93">
        <f t="shared" ca="1" si="91"/>
        <v>0.68745545435918176</v>
      </c>
      <c r="M685" s="93">
        <f t="shared" ca="1" si="92"/>
        <v>0.73168425297316519</v>
      </c>
      <c r="N685" s="101">
        <f t="shared" ca="1" si="88"/>
        <v>0.8844569656744885</v>
      </c>
      <c r="O685" s="46">
        <f t="shared" ca="1" si="93"/>
        <v>0.58293562177515523</v>
      </c>
      <c r="P685" s="46">
        <f t="shared" ca="1" si="94"/>
        <v>0.4516094667276786</v>
      </c>
      <c r="Q685" s="47">
        <f t="shared" ca="1" si="89"/>
        <v>0.8455879318701085</v>
      </c>
      <c r="R685" s="47">
        <f t="shared" ca="1" si="90"/>
        <v>0.29243281885313432</v>
      </c>
      <c r="S685" s="97">
        <f t="shared" ca="1" si="95"/>
        <v>0.43768422031414478</v>
      </c>
      <c r="V685">
        <v>668</v>
      </c>
      <c r="W685" s="46">
        <v>0.328944665607253</v>
      </c>
    </row>
    <row r="686" spans="10:23">
      <c r="J686">
        <v>669</v>
      </c>
      <c r="K686" s="93">
        <f t="shared" ca="1" si="91"/>
        <v>1.4354326871178273</v>
      </c>
      <c r="L686" s="93">
        <f t="shared" ca="1" si="91"/>
        <v>-1.1340103177249254</v>
      </c>
      <c r="M686" s="93">
        <f t="shared" ca="1" si="92"/>
        <v>1.4354326871178273</v>
      </c>
      <c r="N686" s="101">
        <f t="shared" ca="1" si="88"/>
        <v>-0.61863632100498855</v>
      </c>
      <c r="O686" s="46">
        <f t="shared" ca="1" si="93"/>
        <v>0.83555982573021925</v>
      </c>
      <c r="P686" s="46">
        <f t="shared" ca="1" si="94"/>
        <v>0.57792156870521061</v>
      </c>
      <c r="Q686" s="47">
        <f t="shared" ca="1" si="89"/>
        <v>1.3508363397802365</v>
      </c>
      <c r="R686" s="47">
        <f t="shared" ca="1" si="90"/>
        <v>4.9393923091525918E-2</v>
      </c>
      <c r="S686" s="97">
        <f t="shared" ca="1" si="95"/>
        <v>0.44247687441087258</v>
      </c>
      <c r="V686">
        <v>669</v>
      </c>
      <c r="W686" s="46">
        <v>1.00961221599898</v>
      </c>
    </row>
    <row r="687" spans="10:23">
      <c r="J687">
        <v>670</v>
      </c>
      <c r="K687" s="93">
        <f t="shared" ca="1" si="91"/>
        <v>-1.6545903731972575</v>
      </c>
      <c r="L687" s="93">
        <f t="shared" ca="1" si="91"/>
        <v>-1.1976487457565994</v>
      </c>
      <c r="M687" s="93">
        <f t="shared" ca="1" si="92"/>
        <v>-1.6545903731972575</v>
      </c>
      <c r="N687" s="101">
        <f t="shared" ca="1" si="88"/>
        <v>-1.6616674983286441</v>
      </c>
      <c r="O687" s="46">
        <f t="shared" ca="1" si="93"/>
        <v>-0.27366412126676476</v>
      </c>
      <c r="P687" s="46">
        <f t="shared" ca="1" si="94"/>
        <v>2.3309595206718603E-2</v>
      </c>
      <c r="Q687" s="47">
        <f t="shared" ca="1" si="89"/>
        <v>-0.86761155421373148</v>
      </c>
      <c r="R687" s="47">
        <f t="shared" ca="1" si="90"/>
        <v>-0.11925638479567036</v>
      </c>
      <c r="S687" s="97">
        <f t="shared" ca="1" si="95"/>
        <v>-0.19646025303121756</v>
      </c>
      <c r="V687">
        <v>670</v>
      </c>
      <c r="W687" s="46">
        <v>0.240298085415104</v>
      </c>
    </row>
    <row r="688" spans="10:23">
      <c r="J688">
        <v>671</v>
      </c>
      <c r="K688" s="93">
        <f t="shared" ca="1" si="91"/>
        <v>0.34803039951322273</v>
      </c>
      <c r="L688" s="93">
        <f t="shared" ca="1" si="91"/>
        <v>0.94339636737906729</v>
      </c>
      <c r="M688" s="93">
        <f t="shared" ca="1" si="92"/>
        <v>0.34803039951322273</v>
      </c>
      <c r="N688" s="101">
        <f t="shared" ca="1" si="88"/>
        <v>1.005099710331542</v>
      </c>
      <c r="O688" s="46">
        <f t="shared" ca="1" si="93"/>
        <v>0.44521560049737019</v>
      </c>
      <c r="P688" s="46">
        <f t="shared" ca="1" si="94"/>
        <v>0.38274945608878608</v>
      </c>
      <c r="Q688" s="47">
        <f t="shared" ca="1" si="89"/>
        <v>0.57014788931453841</v>
      </c>
      <c r="R688" s="47">
        <f t="shared" ca="1" si="90"/>
        <v>0.31193984459993507</v>
      </c>
      <c r="S688" s="97">
        <f t="shared" ca="1" si="95"/>
        <v>0.37857772254865263</v>
      </c>
      <c r="V688">
        <v>671</v>
      </c>
      <c r="W688" s="46">
        <v>5.3312490012004499E-2</v>
      </c>
    </row>
    <row r="689" spans="10:23">
      <c r="J689">
        <v>672</v>
      </c>
      <c r="K689" s="93">
        <f t="shared" ca="1" si="91"/>
        <v>1.8087094783894488</v>
      </c>
      <c r="L689" s="93">
        <f t="shared" ca="1" si="91"/>
        <v>2.341626305454592</v>
      </c>
      <c r="M689" s="93">
        <f t="shared" ca="1" si="92"/>
        <v>1.8087094783894488</v>
      </c>
      <c r="N689" s="101">
        <f t="shared" ca="1" si="88"/>
        <v>2.7952667232368973</v>
      </c>
      <c r="O689" s="46">
        <f t="shared" ca="1" si="93"/>
        <v>0.96955479847144455</v>
      </c>
      <c r="P689" s="46">
        <f t="shared" ca="1" si="94"/>
        <v>0.64491905507582326</v>
      </c>
      <c r="Q689" s="47">
        <f t="shared" ca="1" si="89"/>
        <v>1.6188262852626871</v>
      </c>
      <c r="R689" s="47">
        <f t="shared" ca="1" si="90"/>
        <v>0.60139640587998811</v>
      </c>
      <c r="S689" s="97">
        <f t="shared" ca="1" si="95"/>
        <v>0.78547560217571633</v>
      </c>
      <c r="V689">
        <v>672</v>
      </c>
      <c r="W689" s="46">
        <v>0.42692507132464003</v>
      </c>
    </row>
    <row r="690" spans="10:23">
      <c r="J690">
        <v>673</v>
      </c>
      <c r="K690" s="93">
        <f t="shared" ca="1" si="91"/>
        <v>-6.2569517300398919E-2</v>
      </c>
      <c r="L690" s="93">
        <f t="shared" ca="1" si="91"/>
        <v>-1.2522865484666668</v>
      </c>
      <c r="M690" s="93">
        <f t="shared" ca="1" si="92"/>
        <v>-6.2569517300398919E-2</v>
      </c>
      <c r="N690" s="101">
        <f t="shared" ca="1" si="88"/>
        <v>-1.2071703335505841</v>
      </c>
      <c r="O690" s="46">
        <f t="shared" ca="1" si="93"/>
        <v>0.29782276508008448</v>
      </c>
      <c r="P690" s="46">
        <f t="shared" ca="1" si="94"/>
        <v>0.30905303838014325</v>
      </c>
      <c r="Q690" s="47">
        <f t="shared" ca="1" si="89"/>
        <v>0.275362218479967</v>
      </c>
      <c r="R690" s="47">
        <f t="shared" ca="1" si="90"/>
        <v>-4.5767606665031074E-2</v>
      </c>
      <c r="S690" s="97">
        <f t="shared" ca="1" si="95"/>
        <v>0.12602757920752672</v>
      </c>
      <c r="V690">
        <v>673</v>
      </c>
      <c r="W690" s="46">
        <v>0.148529504899655</v>
      </c>
    </row>
    <row r="691" spans="10:23">
      <c r="J691">
        <v>674</v>
      </c>
      <c r="K691" s="93">
        <f t="shared" ca="1" si="91"/>
        <v>-1.1138394984566096</v>
      </c>
      <c r="L691" s="93">
        <f t="shared" ca="1" si="91"/>
        <v>-0.28461959747126225</v>
      </c>
      <c r="M691" s="93">
        <f t="shared" ca="1" si="92"/>
        <v>-1.1138394984566096</v>
      </c>
      <c r="N691" s="101">
        <f t="shared" ca="1" si="88"/>
        <v>-0.62406900335142024</v>
      </c>
      <c r="O691" s="46">
        <f t="shared" ca="1" si="93"/>
        <v>-7.9551065178202429E-2</v>
      </c>
      <c r="P691" s="46">
        <f t="shared" ca="1" si="94"/>
        <v>0.12036612325099977</v>
      </c>
      <c r="Q691" s="47">
        <f t="shared" ca="1" si="89"/>
        <v>-0.47938544203660682</v>
      </c>
      <c r="R691" s="47">
        <f t="shared" ca="1" si="90"/>
        <v>4.8515499157228956E-2</v>
      </c>
      <c r="S691" s="97">
        <f t="shared" ca="1" si="95"/>
        <v>-1.5517783010486737E-2</v>
      </c>
      <c r="V691">
        <v>674</v>
      </c>
      <c r="W691" s="46">
        <v>0.71651393456807999</v>
      </c>
    </row>
    <row r="692" spans="10:23">
      <c r="J692">
        <v>675</v>
      </c>
      <c r="K692" s="93">
        <f t="shared" ca="1" si="91"/>
        <v>-1.2094999464110512</v>
      </c>
      <c r="L692" s="93">
        <f t="shared" ca="1" si="91"/>
        <v>0.35747466139439477</v>
      </c>
      <c r="M692" s="93">
        <f t="shared" ca="1" si="92"/>
        <v>-1.2094999464110512</v>
      </c>
      <c r="N692" s="101">
        <f t="shared" ca="1" si="88"/>
        <v>-4.5732399752114405E-2</v>
      </c>
      <c r="O692" s="46">
        <f t="shared" ca="1" si="93"/>
        <v>-0.11389024568927131</v>
      </c>
      <c r="P692" s="46">
        <f t="shared" ca="1" si="94"/>
        <v>0.10319653299546533</v>
      </c>
      <c r="Q692" s="47">
        <f t="shared" ca="1" si="89"/>
        <v>-0.54806380305874458</v>
      </c>
      <c r="R692" s="47">
        <f t="shared" ca="1" si="90"/>
        <v>0.14202818447285917</v>
      </c>
      <c r="S692" s="97">
        <f t="shared" ca="1" si="95"/>
        <v>1.4068969391793931E-2</v>
      </c>
      <c r="V692">
        <v>675</v>
      </c>
      <c r="W692" s="46">
        <v>1.10216753959322</v>
      </c>
    </row>
    <row r="693" spans="10:23">
      <c r="J693">
        <v>676</v>
      </c>
      <c r="K693" s="93">
        <f t="shared" ca="1" si="91"/>
        <v>1.0369314710702413</v>
      </c>
      <c r="L693" s="93">
        <f t="shared" ca="1" si="91"/>
        <v>1.6369332448697365</v>
      </c>
      <c r="M693" s="93">
        <f t="shared" ca="1" si="92"/>
        <v>1.0369314710702413</v>
      </c>
      <c r="N693" s="101">
        <f t="shared" ca="1" si="88"/>
        <v>1.8817163595652329</v>
      </c>
      <c r="O693" s="46">
        <f t="shared" ca="1" si="93"/>
        <v>0.69251005454102676</v>
      </c>
      <c r="P693" s="46">
        <f t="shared" ca="1" si="94"/>
        <v>0.50639668311061437</v>
      </c>
      <c r="Q693" s="47">
        <f t="shared" ca="1" si="89"/>
        <v>1.0647367974018516</v>
      </c>
      <c r="R693" s="47">
        <f t="shared" ca="1" si="90"/>
        <v>0.45368217311944836</v>
      </c>
      <c r="S693" s="97">
        <f t="shared" ca="1" si="95"/>
        <v>0.57309611383023751</v>
      </c>
      <c r="V693">
        <v>676</v>
      </c>
      <c r="W693" s="46">
        <v>0.22615204478833001</v>
      </c>
    </row>
    <row r="694" spans="10:23">
      <c r="J694">
        <v>677</v>
      </c>
      <c r="K694" s="93">
        <f t="shared" ca="1" si="91"/>
        <v>-0.94783023228924623</v>
      </c>
      <c r="L694" s="93">
        <f t="shared" ca="1" si="91"/>
        <v>-0.83965116674132578</v>
      </c>
      <c r="M694" s="93">
        <f t="shared" ca="1" si="92"/>
        <v>-0.94783023228924623</v>
      </c>
      <c r="N694" s="101">
        <f t="shared" ca="1" si="88"/>
        <v>-1.0974904322568073</v>
      </c>
      <c r="O694" s="46">
        <f t="shared" ca="1" si="93"/>
        <v>-1.9958806524489003E-2</v>
      </c>
      <c r="P694" s="46">
        <f t="shared" ca="1" si="94"/>
        <v>0.15016225257785648</v>
      </c>
      <c r="Q694" s="47">
        <f t="shared" ca="1" si="89"/>
        <v>-0.36020092472917997</v>
      </c>
      <c r="R694" s="47">
        <f t="shared" ca="1" si="90"/>
        <v>-2.8033190355735177E-2</v>
      </c>
      <c r="S694" s="97">
        <f t="shared" ca="1" si="95"/>
        <v>-2.399599844011209E-2</v>
      </c>
      <c r="V694">
        <v>677</v>
      </c>
      <c r="W694" s="46">
        <v>-0.49894035152112698</v>
      </c>
    </row>
    <row r="695" spans="10:23">
      <c r="J695">
        <v>678</v>
      </c>
      <c r="K695" s="93">
        <f t="shared" ca="1" si="91"/>
        <v>-0.29141033429804108</v>
      </c>
      <c r="L695" s="93">
        <f t="shared" ca="1" si="91"/>
        <v>-4.7102982846100087E-2</v>
      </c>
      <c r="M695" s="93">
        <f t="shared" ca="1" si="92"/>
        <v>-0.29141033429804108</v>
      </c>
      <c r="N695" s="101">
        <f t="shared" ca="1" si="88"/>
        <v>-0.13733256984522196</v>
      </c>
      <c r="O695" s="46">
        <f t="shared" ca="1" si="93"/>
        <v>0.21567589778833815</v>
      </c>
      <c r="P695" s="46">
        <f t="shared" ca="1" si="94"/>
        <v>0.26797960473427007</v>
      </c>
      <c r="Q695" s="47">
        <f t="shared" ca="1" si="89"/>
        <v>0.11106848389647433</v>
      </c>
      <c r="R695" s="47">
        <f t="shared" ca="1" si="90"/>
        <v>0.12721712491435044</v>
      </c>
      <c r="S695" s="97">
        <f t="shared" ca="1" si="95"/>
        <v>0.17144651135134431</v>
      </c>
      <c r="V695">
        <v>678</v>
      </c>
      <c r="W695" s="46">
        <v>0.23693326742552701</v>
      </c>
    </row>
    <row r="696" spans="10:23">
      <c r="J696">
        <v>679</v>
      </c>
      <c r="K696" s="93">
        <f t="shared" ca="1" si="91"/>
        <v>-1.1351256194206876</v>
      </c>
      <c r="L696" s="93">
        <f t="shared" ca="1" si="91"/>
        <v>-0.73394071283540629</v>
      </c>
      <c r="M696" s="93">
        <f t="shared" ca="1" si="92"/>
        <v>-1.1351256194206876</v>
      </c>
      <c r="N696" s="101">
        <f t="shared" ca="1" si="88"/>
        <v>-1.056832262914881</v>
      </c>
      <c r="O696" s="46">
        <f t="shared" ca="1" si="93"/>
        <v>-8.7192132785517351E-2</v>
      </c>
      <c r="P696" s="46">
        <f t="shared" ca="1" si="94"/>
        <v>0.11654558944734231</v>
      </c>
      <c r="Q696" s="47">
        <f t="shared" ca="1" si="89"/>
        <v>-0.49466757725123667</v>
      </c>
      <c r="R696" s="47">
        <f t="shared" ca="1" si="90"/>
        <v>-2.1459069728545249E-2</v>
      </c>
      <c r="S696" s="97">
        <f t="shared" ca="1" si="95"/>
        <v>-5.43256012570313E-2</v>
      </c>
      <c r="V696">
        <v>679</v>
      </c>
      <c r="W696" s="46">
        <v>0.29835680725682701</v>
      </c>
    </row>
    <row r="697" spans="10:23">
      <c r="J697">
        <v>680</v>
      </c>
      <c r="K697" s="93">
        <f t="shared" ca="1" si="91"/>
        <v>-0.55578109994926661</v>
      </c>
      <c r="L697" s="93">
        <f t="shared" ca="1" si="91"/>
        <v>-0.29970240534726522</v>
      </c>
      <c r="M697" s="93">
        <f t="shared" ca="1" si="92"/>
        <v>-0.55578109994926661</v>
      </c>
      <c r="N697" s="101">
        <f t="shared" ca="1" si="88"/>
        <v>-0.46089366993365277</v>
      </c>
      <c r="O697" s="46">
        <f t="shared" ca="1" si="93"/>
        <v>0.12077486358169853</v>
      </c>
      <c r="P697" s="46">
        <f t="shared" ca="1" si="94"/>
        <v>0.22052908763095025</v>
      </c>
      <c r="Q697" s="47">
        <f t="shared" ca="1" si="89"/>
        <v>-7.87335845168049E-2</v>
      </c>
      <c r="R697" s="47">
        <f t="shared" ca="1" si="90"/>
        <v>7.489972507376931E-2</v>
      </c>
      <c r="S697" s="97">
        <f t="shared" ca="1" si="95"/>
        <v>9.7837294327733915E-2</v>
      </c>
      <c r="V697">
        <v>680</v>
      </c>
      <c r="W697" s="46">
        <v>0.781554976124468</v>
      </c>
    </row>
    <row r="698" spans="10:23">
      <c r="J698">
        <v>681</v>
      </c>
      <c r="K698" s="93">
        <f t="shared" ca="1" si="91"/>
        <v>1.4038046067267584</v>
      </c>
      <c r="L698" s="93">
        <f t="shared" ca="1" si="91"/>
        <v>-0.55488687707716977</v>
      </c>
      <c r="M698" s="93">
        <f t="shared" ca="1" si="92"/>
        <v>1.4038046067267584</v>
      </c>
      <c r="N698" s="101">
        <f t="shared" ca="1" si="88"/>
        <v>-7.9637562141189555E-2</v>
      </c>
      <c r="O698" s="46">
        <f t="shared" ca="1" si="93"/>
        <v>0.82420631040605141</v>
      </c>
      <c r="P698" s="46">
        <f t="shared" ca="1" si="94"/>
        <v>0.57224481104312663</v>
      </c>
      <c r="Q698" s="47">
        <f t="shared" ca="1" si="89"/>
        <v>1.3281293091319009</v>
      </c>
      <c r="R698" s="47">
        <f t="shared" ca="1" si="90"/>
        <v>0.13654597435277899</v>
      </c>
      <c r="S698" s="97">
        <f t="shared" ca="1" si="95"/>
        <v>0.48037614237941517</v>
      </c>
      <c r="V698">
        <v>681</v>
      </c>
      <c r="W698" s="46">
        <v>-0.39087482591077399</v>
      </c>
    </row>
    <row r="699" spans="10:23">
      <c r="J699">
        <v>682</v>
      </c>
      <c r="K699" s="93">
        <f t="shared" ca="1" si="91"/>
        <v>-0.67104892347957312</v>
      </c>
      <c r="L699" s="93">
        <f t="shared" ca="1" si="91"/>
        <v>-1.2631696353695052</v>
      </c>
      <c r="M699" s="93">
        <f t="shared" ca="1" si="92"/>
        <v>-0.67104892347957312</v>
      </c>
      <c r="N699" s="101">
        <f t="shared" ca="1" si="88"/>
        <v>-1.4109985068396722</v>
      </c>
      <c r="O699" s="46">
        <f t="shared" ca="1" si="93"/>
        <v>7.9397233809252454E-2</v>
      </c>
      <c r="P699" s="46">
        <f t="shared" ca="1" si="94"/>
        <v>0.19984027274472721</v>
      </c>
      <c r="Q699" s="47">
        <f t="shared" ca="1" si="89"/>
        <v>-0.16148884406169706</v>
      </c>
      <c r="R699" s="47">
        <f t="shared" ca="1" si="90"/>
        <v>-7.8725091473390407E-2</v>
      </c>
      <c r="S699" s="97">
        <f t="shared" ca="1" si="95"/>
        <v>3.3607116793102354E-4</v>
      </c>
      <c r="V699">
        <v>682</v>
      </c>
      <c r="W699" s="46">
        <v>0.114045996759341</v>
      </c>
    </row>
    <row r="700" spans="10:23">
      <c r="J700">
        <v>683</v>
      </c>
      <c r="K700" s="93">
        <f t="shared" ca="1" si="91"/>
        <v>-1.26832743530781</v>
      </c>
      <c r="L700" s="93">
        <f t="shared" ca="1" si="91"/>
        <v>-2.2594139012332266</v>
      </c>
      <c r="M700" s="93">
        <f t="shared" ca="1" si="92"/>
        <v>-1.26832743530781</v>
      </c>
      <c r="N700" s="101">
        <f t="shared" ca="1" si="88"/>
        <v>-2.5454689125089915</v>
      </c>
      <c r="O700" s="46">
        <f t="shared" ca="1" si="93"/>
        <v>-0.13500751832843744</v>
      </c>
      <c r="P700" s="46">
        <f t="shared" ca="1" si="94"/>
        <v>9.2637896675882264E-2</v>
      </c>
      <c r="Q700" s="47">
        <f t="shared" ca="1" si="89"/>
        <v>-0.59029834833707684</v>
      </c>
      <c r="R700" s="47">
        <f t="shared" ca="1" si="90"/>
        <v>-0.26216043584725596</v>
      </c>
      <c r="S700" s="97">
        <f t="shared" ca="1" si="95"/>
        <v>-0.1985839770878467</v>
      </c>
      <c r="V700">
        <v>683</v>
      </c>
      <c r="W700" s="46">
        <v>0.74563602203342505</v>
      </c>
    </row>
    <row r="701" spans="10:23">
      <c r="J701">
        <v>684</v>
      </c>
      <c r="K701" s="93">
        <f t="shared" ca="1" si="91"/>
        <v>-1.4174540705190213</v>
      </c>
      <c r="L701" s="93">
        <f t="shared" ca="1" si="91"/>
        <v>-1.1687454353935685</v>
      </c>
      <c r="M701" s="93">
        <f t="shared" ca="1" si="92"/>
        <v>-1.4174540705190213</v>
      </c>
      <c r="N701" s="101">
        <f t="shared" ca="1" si="88"/>
        <v>-1.5588500916131656</v>
      </c>
      <c r="O701" s="46">
        <f t="shared" ca="1" si="93"/>
        <v>-0.18853942785874755</v>
      </c>
      <c r="P701" s="46">
        <f t="shared" ca="1" si="94"/>
        <v>6.5871941910727205E-2</v>
      </c>
      <c r="Q701" s="47">
        <f t="shared" ca="1" si="89"/>
        <v>-0.69736216739769707</v>
      </c>
      <c r="R701" s="47">
        <f t="shared" ca="1" si="90"/>
        <v>-0.10263158232023312</v>
      </c>
      <c r="S701" s="97">
        <f t="shared" ca="1" si="95"/>
        <v>-0.14558550508949034</v>
      </c>
      <c r="V701">
        <v>684</v>
      </c>
      <c r="W701" s="46">
        <v>1.8123537626098201</v>
      </c>
    </row>
    <row r="702" spans="10:23">
      <c r="J702">
        <v>685</v>
      </c>
      <c r="K702" s="93">
        <f t="shared" ca="1" si="91"/>
        <v>0.36501154022439253</v>
      </c>
      <c r="L702" s="93">
        <f t="shared" ca="1" si="91"/>
        <v>0.48972008618245505</v>
      </c>
      <c r="M702" s="93">
        <f t="shared" ca="1" si="92"/>
        <v>0.36501154022439253</v>
      </c>
      <c r="N702" s="101">
        <f t="shared" ca="1" si="88"/>
        <v>0.58037723894652149</v>
      </c>
      <c r="O702" s="46">
        <f t="shared" ca="1" si="93"/>
        <v>0.45131131161553711</v>
      </c>
      <c r="P702" s="46">
        <f t="shared" ca="1" si="94"/>
        <v>0.38579731164786957</v>
      </c>
      <c r="Q702" s="47">
        <f t="shared" ca="1" si="89"/>
        <v>0.58233931155087226</v>
      </c>
      <c r="R702" s="47">
        <f t="shared" ca="1" si="90"/>
        <v>0.24326541077381392</v>
      </c>
      <c r="S702" s="97">
        <f t="shared" ca="1" si="95"/>
        <v>0.34728836119467554</v>
      </c>
      <c r="V702">
        <v>685</v>
      </c>
      <c r="W702" s="46">
        <v>0.83343987750608495</v>
      </c>
    </row>
    <row r="703" spans="10:23">
      <c r="J703">
        <v>686</v>
      </c>
      <c r="K703" s="93">
        <f t="shared" ca="1" si="91"/>
        <v>0.46518249750201712</v>
      </c>
      <c r="L703" s="93">
        <f t="shared" ca="1" si="91"/>
        <v>-1.4533349298875109</v>
      </c>
      <c r="M703" s="93">
        <f t="shared" ca="1" si="92"/>
        <v>0.46518249750201712</v>
      </c>
      <c r="N703" s="101">
        <f t="shared" ca="1" si="88"/>
        <v>-1.2299439438914588</v>
      </c>
      <c r="O703" s="46">
        <f t="shared" ca="1" si="93"/>
        <v>0.48726962727762901</v>
      </c>
      <c r="P703" s="46">
        <f t="shared" ca="1" si="94"/>
        <v>0.40377646947891549</v>
      </c>
      <c r="Q703" s="47">
        <f t="shared" ca="1" si="89"/>
        <v>0.65425594287505606</v>
      </c>
      <c r="R703" s="47">
        <f t="shared" ca="1" si="90"/>
        <v>-4.9449928420308542E-2</v>
      </c>
      <c r="S703" s="97">
        <f t="shared" ca="1" si="95"/>
        <v>0.21890984942866024</v>
      </c>
      <c r="V703">
        <v>686</v>
      </c>
      <c r="W703" s="46">
        <v>0.172935113320871</v>
      </c>
    </row>
    <row r="704" spans="10:23">
      <c r="J704">
        <v>687</v>
      </c>
      <c r="K704" s="93">
        <f t="shared" ca="1" si="91"/>
        <v>0.5253998117658073</v>
      </c>
      <c r="L704" s="93">
        <f t="shared" ca="1" si="91"/>
        <v>0.17417894196302428</v>
      </c>
      <c r="M704" s="93">
        <f t="shared" ca="1" si="92"/>
        <v>0.5253998117658073</v>
      </c>
      <c r="N704" s="101">
        <f t="shared" ca="1" si="88"/>
        <v>0.33222505337199448</v>
      </c>
      <c r="O704" s="46">
        <f t="shared" ca="1" si="93"/>
        <v>0.50888580479522605</v>
      </c>
      <c r="P704" s="46">
        <f t="shared" ca="1" si="94"/>
        <v>0.41458455823771401</v>
      </c>
      <c r="Q704" s="47">
        <f t="shared" ca="1" si="89"/>
        <v>0.69748829791025002</v>
      </c>
      <c r="R704" s="47">
        <f t="shared" ca="1" si="90"/>
        <v>0.20314106606591054</v>
      </c>
      <c r="S704" s="97">
        <f t="shared" ca="1" si="95"/>
        <v>0.35601343543056829</v>
      </c>
      <c r="V704">
        <v>687</v>
      </c>
      <c r="W704" s="46">
        <v>1.82506291837414</v>
      </c>
    </row>
    <row r="705" spans="10:23">
      <c r="J705">
        <v>688</v>
      </c>
      <c r="K705" s="93">
        <f t="shared" ca="1" si="91"/>
        <v>0.27868585763123926</v>
      </c>
      <c r="L705" s="93">
        <f t="shared" ca="1" si="91"/>
        <v>1.4033029601099907</v>
      </c>
      <c r="M705" s="93">
        <f t="shared" ca="1" si="92"/>
        <v>0.27868585763123926</v>
      </c>
      <c r="N705" s="101">
        <f t="shared" ca="1" si="88"/>
        <v>1.4190762990664001</v>
      </c>
      <c r="O705" s="46">
        <f t="shared" ca="1" si="93"/>
        <v>0.42032302689916923</v>
      </c>
      <c r="P705" s="46">
        <f t="shared" ca="1" si="94"/>
        <v>0.3703031692896856</v>
      </c>
      <c r="Q705" s="47">
        <f t="shared" ca="1" si="89"/>
        <v>0.52036274211813649</v>
      </c>
      <c r="R705" s="47">
        <f t="shared" ca="1" si="90"/>
        <v>0.37887674990642006</v>
      </c>
      <c r="S705" s="97">
        <f t="shared" ca="1" si="95"/>
        <v>0.39959988840279465</v>
      </c>
      <c r="V705">
        <v>688</v>
      </c>
      <c r="W705" s="46">
        <v>-4.7597705471100198E-2</v>
      </c>
    </row>
    <row r="706" spans="10:23">
      <c r="J706">
        <v>689</v>
      </c>
      <c r="K706" s="93">
        <f t="shared" ca="1" si="91"/>
        <v>-1.2888559142675946</v>
      </c>
      <c r="L706" s="93">
        <f t="shared" ca="1" si="91"/>
        <v>-1.5728993359453849</v>
      </c>
      <c r="M706" s="93">
        <f t="shared" ca="1" si="92"/>
        <v>-1.2888559142675946</v>
      </c>
      <c r="N706" s="101">
        <f t="shared" ca="1" si="88"/>
        <v>-1.9011245115545286</v>
      </c>
      <c r="O706" s="46">
        <f t="shared" ca="1" si="93"/>
        <v>-0.14237661558536696</v>
      </c>
      <c r="P706" s="46">
        <f t="shared" ca="1" si="94"/>
        <v>8.8953348047417502E-2</v>
      </c>
      <c r="Q706" s="47">
        <f t="shared" ca="1" si="89"/>
        <v>-0.60503654285093589</v>
      </c>
      <c r="R706" s="47">
        <f t="shared" ca="1" si="90"/>
        <v>-0.15797478543822607</v>
      </c>
      <c r="S706" s="97">
        <f t="shared" ca="1" si="95"/>
        <v>-0.15017570051179652</v>
      </c>
      <c r="V706">
        <v>689</v>
      </c>
      <c r="W706" s="46">
        <v>0.66031091092572702</v>
      </c>
    </row>
    <row r="707" spans="10:23">
      <c r="J707">
        <v>690</v>
      </c>
      <c r="K707" s="93">
        <f t="shared" ca="1" si="91"/>
        <v>-0.18462922300828788</v>
      </c>
      <c r="L707" s="93">
        <f t="shared" ca="1" si="91"/>
        <v>0.13873701282276296</v>
      </c>
      <c r="M707" s="93">
        <f t="shared" ca="1" si="92"/>
        <v>-0.18462922300828788</v>
      </c>
      <c r="N707" s="101">
        <f t="shared" ca="1" si="88"/>
        <v>7.28179946173792E-2</v>
      </c>
      <c r="O707" s="46">
        <f t="shared" ca="1" si="93"/>
        <v>0.25400705694721726</v>
      </c>
      <c r="P707" s="46">
        <f t="shared" ca="1" si="94"/>
        <v>0.28714518431370961</v>
      </c>
      <c r="Q707" s="47">
        <f t="shared" ca="1" si="89"/>
        <v>0.18773080221423261</v>
      </c>
      <c r="R707" s="47">
        <f t="shared" ca="1" si="90"/>
        <v>0.16119689289235792</v>
      </c>
      <c r="S707" s="97">
        <f t="shared" ca="1" si="95"/>
        <v>0.2076019749197876</v>
      </c>
      <c r="V707">
        <v>690</v>
      </c>
      <c r="W707" s="46">
        <v>-0.469450800179193</v>
      </c>
    </row>
    <row r="708" spans="10:23">
      <c r="J708">
        <v>691</v>
      </c>
      <c r="K708" s="93">
        <f t="shared" ca="1" si="91"/>
        <v>9.1007867742291013E-2</v>
      </c>
      <c r="L708" s="93">
        <f t="shared" ca="1" si="91"/>
        <v>0.50135038764078221</v>
      </c>
      <c r="M708" s="93">
        <f t="shared" ca="1" si="92"/>
        <v>9.1007867742291013E-2</v>
      </c>
      <c r="N708" s="101">
        <f t="shared" ca="1" si="88"/>
        <v>0.50426441748897843</v>
      </c>
      <c r="O708" s="46">
        <f t="shared" ca="1" si="93"/>
        <v>0.35295235792822255</v>
      </c>
      <c r="P708" s="46">
        <f t="shared" ca="1" si="94"/>
        <v>0.33661783480421226</v>
      </c>
      <c r="Q708" s="47">
        <f t="shared" ca="1" si="89"/>
        <v>0.38562140417624308</v>
      </c>
      <c r="R708" s="47">
        <f t="shared" ca="1" si="90"/>
        <v>0.23095853917490805</v>
      </c>
      <c r="S708" s="97">
        <f t="shared" ca="1" si="95"/>
        <v>0.2919554485515653</v>
      </c>
      <c r="V708">
        <v>691</v>
      </c>
      <c r="W708" s="46">
        <v>1.3329683849851699</v>
      </c>
    </row>
    <row r="709" spans="10:23">
      <c r="J709">
        <v>692</v>
      </c>
      <c r="K709" s="93">
        <f t="shared" ca="1" si="91"/>
        <v>-0.56993825816354204</v>
      </c>
      <c r="L709" s="93">
        <f t="shared" ca="1" si="91"/>
        <v>-1.3605864461957817</v>
      </c>
      <c r="M709" s="93">
        <f t="shared" ca="1" si="92"/>
        <v>-0.56993825816354204</v>
      </c>
      <c r="N709" s="101">
        <f t="shared" ca="1" si="88"/>
        <v>-1.4712022875816351</v>
      </c>
      <c r="O709" s="46">
        <f t="shared" ca="1" si="93"/>
        <v>0.11569287596989797</v>
      </c>
      <c r="P709" s="46">
        <f t="shared" ca="1" si="94"/>
        <v>0.21798809382504997</v>
      </c>
      <c r="Q709" s="47">
        <f t="shared" ca="1" si="89"/>
        <v>-8.8897559740406029E-2</v>
      </c>
      <c r="R709" s="47">
        <f t="shared" ca="1" si="90"/>
        <v>-8.8459590670392524E-2</v>
      </c>
      <c r="S709" s="97">
        <f t="shared" ca="1" si="95"/>
        <v>1.3616642649752722E-2</v>
      </c>
      <c r="V709">
        <v>692</v>
      </c>
      <c r="W709" s="46">
        <v>0.93554450451316196</v>
      </c>
    </row>
    <row r="710" spans="10:23">
      <c r="J710">
        <v>693</v>
      </c>
      <c r="K710" s="93">
        <f t="shared" ca="1" si="91"/>
        <v>-7.5787032684607916E-2</v>
      </c>
      <c r="L710" s="93">
        <f t="shared" ca="1" si="91"/>
        <v>0.13959184943274308</v>
      </c>
      <c r="M710" s="93">
        <f t="shared" ca="1" si="92"/>
        <v>-7.5787032684607916E-2</v>
      </c>
      <c r="N710" s="101">
        <f t="shared" ca="1" si="88"/>
        <v>0.10824270908325244</v>
      </c>
      <c r="O710" s="46">
        <f t="shared" ca="1" si="93"/>
        <v>0.29307808055903412</v>
      </c>
      <c r="P710" s="46">
        <f t="shared" ca="1" si="94"/>
        <v>0.30668069611961807</v>
      </c>
      <c r="Q710" s="47">
        <f t="shared" ca="1" si="89"/>
        <v>0.26587284943786627</v>
      </c>
      <c r="R710" s="47">
        <f t="shared" ca="1" si="90"/>
        <v>0.16692480317095132</v>
      </c>
      <c r="S710" s="97">
        <f t="shared" ca="1" si="95"/>
        <v>0.23000144186499272</v>
      </c>
      <c r="V710">
        <v>693</v>
      </c>
      <c r="W710" s="46">
        <v>0.311499166131745</v>
      </c>
    </row>
    <row r="711" spans="10:23">
      <c r="J711">
        <v>694</v>
      </c>
      <c r="K711" s="93">
        <f t="shared" ca="1" si="91"/>
        <v>0.13657415451988941</v>
      </c>
      <c r="L711" s="93">
        <f t="shared" ca="1" si="91"/>
        <v>-0.18272602621834197</v>
      </c>
      <c r="M711" s="93">
        <f t="shared" ca="1" si="92"/>
        <v>0.13657415451988941</v>
      </c>
      <c r="N711" s="101">
        <f t="shared" ca="1" si="88"/>
        <v>-0.12980582851093378</v>
      </c>
      <c r="O711" s="46">
        <f t="shared" ca="1" si="93"/>
        <v>0.36930926384215135</v>
      </c>
      <c r="P711" s="46">
        <f t="shared" ca="1" si="94"/>
        <v>0.34479628776117666</v>
      </c>
      <c r="Q711" s="47">
        <f t="shared" ca="1" si="89"/>
        <v>0.41833521600410073</v>
      </c>
      <c r="R711" s="47">
        <f t="shared" ca="1" si="90"/>
        <v>0.12843414245995455</v>
      </c>
      <c r="S711" s="97">
        <f t="shared" ca="1" si="95"/>
        <v>0.24887170315105295</v>
      </c>
      <c r="V711">
        <v>694</v>
      </c>
      <c r="W711" s="46">
        <v>0.13143559408348299</v>
      </c>
    </row>
    <row r="712" spans="10:23">
      <c r="J712">
        <v>695</v>
      </c>
      <c r="K712" s="93">
        <f t="shared" ca="1" si="91"/>
        <v>0.46954528249013816</v>
      </c>
      <c r="L712" s="93">
        <f t="shared" ca="1" si="91"/>
        <v>0.71214932528631281</v>
      </c>
      <c r="M712" s="93">
        <f t="shared" ca="1" si="92"/>
        <v>0.46954528249013816</v>
      </c>
      <c r="N712" s="101">
        <f t="shared" ca="1" si="88"/>
        <v>0.82450273621189796</v>
      </c>
      <c r="O712" s="46">
        <f t="shared" ca="1" si="93"/>
        <v>0.48883573390206614</v>
      </c>
      <c r="P712" s="46">
        <f t="shared" ca="1" si="94"/>
        <v>0.40455952279113405</v>
      </c>
      <c r="Q712" s="47">
        <f t="shared" ca="1" si="89"/>
        <v>0.65738815612393031</v>
      </c>
      <c r="R712" s="47">
        <f t="shared" ca="1" si="90"/>
        <v>0.28273867022379956</v>
      </c>
      <c r="S712" s="97">
        <f t="shared" ca="1" si="95"/>
        <v>0.38578720206293282</v>
      </c>
      <c r="V712">
        <v>695</v>
      </c>
      <c r="W712" s="46">
        <v>-0.28537416229031298</v>
      </c>
    </row>
    <row r="713" spans="10:23">
      <c r="J713">
        <v>696</v>
      </c>
      <c r="K713" s="93">
        <f t="shared" ca="1" si="91"/>
        <v>-1.003475963537747</v>
      </c>
      <c r="L713" s="93">
        <f t="shared" ca="1" si="91"/>
        <v>6.9699767835550153E-2</v>
      </c>
      <c r="M713" s="93">
        <f t="shared" ca="1" si="92"/>
        <v>-1.003475963537747</v>
      </c>
      <c r="N713" s="101">
        <f t="shared" ca="1" si="88"/>
        <v>-0.25304668989871609</v>
      </c>
      <c r="O713" s="46">
        <f t="shared" ca="1" si="93"/>
        <v>-3.9933925300043249E-2</v>
      </c>
      <c r="P713" s="46">
        <f t="shared" ca="1" si="94"/>
        <v>0.14017469319007936</v>
      </c>
      <c r="Q713" s="47">
        <f t="shared" ca="1" si="89"/>
        <v>-0.40015116228028846</v>
      </c>
      <c r="R713" s="47">
        <f t="shared" ca="1" si="90"/>
        <v>0.1085070207504534</v>
      </c>
      <c r="S713" s="97">
        <f t="shared" ca="1" si="95"/>
        <v>3.4286547725205077E-2</v>
      </c>
      <c r="V713">
        <v>696</v>
      </c>
      <c r="W713" s="46">
        <v>0.42214258981758901</v>
      </c>
    </row>
    <row r="714" spans="10:23">
      <c r="J714">
        <v>697</v>
      </c>
      <c r="K714" s="93">
        <f t="shared" ca="1" si="91"/>
        <v>-0.43295992775334585</v>
      </c>
      <c r="L714" s="93">
        <f t="shared" ca="1" si="91"/>
        <v>-1.5874885299476043E-2</v>
      </c>
      <c r="M714" s="93">
        <f t="shared" ca="1" si="92"/>
        <v>-0.43295992775334585</v>
      </c>
      <c r="N714" s="101">
        <f t="shared" ca="1" si="88"/>
        <v>-0.15274168175097649</v>
      </c>
      <c r="O714" s="46">
        <f t="shared" ca="1" si="93"/>
        <v>0.16486391493786015</v>
      </c>
      <c r="P714" s="46">
        <f t="shared" ca="1" si="94"/>
        <v>0.24257361330903104</v>
      </c>
      <c r="Q714" s="47">
        <f t="shared" ca="1" si="89"/>
        <v>9.4445181955183366E-3</v>
      </c>
      <c r="R714" s="47">
        <f t="shared" ca="1" si="90"/>
        <v>0.12472558724637588</v>
      </c>
      <c r="S714" s="97">
        <f t="shared" ca="1" si="95"/>
        <v>0.14479475109211801</v>
      </c>
      <c r="V714">
        <v>697</v>
      </c>
      <c r="W714" s="46">
        <v>1.3540196095260699</v>
      </c>
    </row>
    <row r="715" spans="10:23">
      <c r="J715">
        <v>698</v>
      </c>
      <c r="K715" s="93">
        <f t="shared" ca="1" si="91"/>
        <v>0.85446428949352282</v>
      </c>
      <c r="L715" s="93">
        <f t="shared" ca="1" si="91"/>
        <v>-0.18945159090504748</v>
      </c>
      <c r="M715" s="93">
        <f t="shared" ca="1" si="92"/>
        <v>0.85446428949352282</v>
      </c>
      <c r="N715" s="101">
        <f t="shared" ca="1" si="88"/>
        <v>9.2122944474938212E-2</v>
      </c>
      <c r="O715" s="46">
        <f t="shared" ca="1" si="93"/>
        <v>0.62700990667957202</v>
      </c>
      <c r="P715" s="46">
        <f t="shared" ca="1" si="94"/>
        <v>0.47364660917988699</v>
      </c>
      <c r="Q715" s="47">
        <f t="shared" ca="1" si="89"/>
        <v>0.93373650167894207</v>
      </c>
      <c r="R715" s="47">
        <f t="shared" ca="1" si="90"/>
        <v>0.16431835829819394</v>
      </c>
      <c r="S715" s="97">
        <f t="shared" ca="1" si="95"/>
        <v>0.39566413248888299</v>
      </c>
      <c r="V715">
        <v>698</v>
      </c>
      <c r="W715" s="46">
        <v>0.25013881948167499</v>
      </c>
    </row>
    <row r="716" spans="10:23">
      <c r="J716">
        <v>699</v>
      </c>
      <c r="K716" s="93">
        <f t="shared" ca="1" si="91"/>
        <v>0.72709647536282873</v>
      </c>
      <c r="L716" s="93">
        <f t="shared" ca="1" si="91"/>
        <v>0.1513812539016568</v>
      </c>
      <c r="M716" s="93">
        <f t="shared" ca="1" si="92"/>
        <v>0.72709647536282873</v>
      </c>
      <c r="N716" s="101">
        <f t="shared" ca="1" si="88"/>
        <v>0.37475501240181835</v>
      </c>
      <c r="O716" s="46">
        <f t="shared" ca="1" si="93"/>
        <v>0.58128874966787625</v>
      </c>
      <c r="P716" s="46">
        <f t="shared" ca="1" si="94"/>
        <v>0.45078603067403911</v>
      </c>
      <c r="Q716" s="47">
        <f t="shared" ca="1" si="89"/>
        <v>0.84229418765555042</v>
      </c>
      <c r="R716" s="47">
        <f t="shared" ca="1" si="90"/>
        <v>0.21001784102791526</v>
      </c>
      <c r="S716" s="97">
        <f t="shared" ca="1" si="95"/>
        <v>0.39565329534789573</v>
      </c>
      <c r="V716">
        <v>699</v>
      </c>
      <c r="W716" s="46">
        <v>0.231849505791972</v>
      </c>
    </row>
    <row r="717" spans="10:23">
      <c r="J717">
        <v>700</v>
      </c>
      <c r="K717" s="93">
        <f t="shared" ca="1" si="91"/>
        <v>-0.64328020061857405</v>
      </c>
      <c r="L717" s="93">
        <f t="shared" ca="1" si="91"/>
        <v>0.38547234515716094</v>
      </c>
      <c r="M717" s="93">
        <f t="shared" ca="1" si="92"/>
        <v>-0.64328020061857405</v>
      </c>
      <c r="N717" s="101">
        <f t="shared" ca="1" si="88"/>
        <v>0.16088231505224362</v>
      </c>
      <c r="O717" s="46">
        <f t="shared" ca="1" si="93"/>
        <v>8.9365357597882694E-2</v>
      </c>
      <c r="P717" s="46">
        <f t="shared" ca="1" si="94"/>
        <v>0.20482433463904232</v>
      </c>
      <c r="Q717" s="47">
        <f t="shared" ca="1" si="89"/>
        <v>-0.14155259648443658</v>
      </c>
      <c r="R717" s="47">
        <f t="shared" ca="1" si="90"/>
        <v>0.17543623211645087</v>
      </c>
      <c r="S717" s="97">
        <f t="shared" ca="1" si="95"/>
        <v>0.13240079485716677</v>
      </c>
      <c r="V717">
        <v>700</v>
      </c>
      <c r="W717" s="46">
        <v>0.30678195239331701</v>
      </c>
    </row>
    <row r="718" spans="10:23">
      <c r="J718">
        <v>701</v>
      </c>
      <c r="K718" s="93">
        <f t="shared" ca="1" si="91"/>
        <v>0.3173251449330578</v>
      </c>
      <c r="L718" s="93">
        <f t="shared" ca="1" si="91"/>
        <v>-0.2185351601384366</v>
      </c>
      <c r="M718" s="93">
        <f t="shared" ca="1" si="92"/>
        <v>0.3173251449330578</v>
      </c>
      <c r="N718" s="101">
        <f t="shared" ca="1" si="88"/>
        <v>-0.10627299651346099</v>
      </c>
      <c r="O718" s="46">
        <f t="shared" ca="1" si="93"/>
        <v>0.43419335146746008</v>
      </c>
      <c r="P718" s="46">
        <f t="shared" ca="1" si="94"/>
        <v>0.37723833157383102</v>
      </c>
      <c r="Q718" s="47">
        <f t="shared" ca="1" si="89"/>
        <v>0.54810339125471819</v>
      </c>
      <c r="R718" s="47">
        <f t="shared" ca="1" si="90"/>
        <v>0.13223922465511498</v>
      </c>
      <c r="S718" s="97">
        <f t="shared" ca="1" si="95"/>
        <v>0.28321628806128751</v>
      </c>
      <c r="V718">
        <v>701</v>
      </c>
      <c r="W718" s="46">
        <v>0.13200766750498499</v>
      </c>
    </row>
    <row r="719" spans="10:23">
      <c r="J719">
        <v>702</v>
      </c>
      <c r="K719" s="93">
        <f t="shared" ca="1" si="91"/>
        <v>0.35930979155049381</v>
      </c>
      <c r="L719" s="93">
        <f t="shared" ca="1" si="91"/>
        <v>-1.8840341593186412</v>
      </c>
      <c r="M719" s="93">
        <f t="shared" ca="1" si="92"/>
        <v>0.35930979155049381</v>
      </c>
      <c r="N719" s="101">
        <f t="shared" ca="1" si="88"/>
        <v>-1.6719525380789215</v>
      </c>
      <c r="O719" s="46">
        <f t="shared" ca="1" si="93"/>
        <v>0.44926455790354319</v>
      </c>
      <c r="P719" s="46">
        <f t="shared" ca="1" si="94"/>
        <v>0.38477393479187261</v>
      </c>
      <c r="Q719" s="47">
        <f t="shared" ca="1" si="89"/>
        <v>0.57824580412688442</v>
      </c>
      <c r="R719" s="47">
        <f t="shared" ca="1" si="90"/>
        <v>-0.12091939847946759</v>
      </c>
      <c r="S719" s="97">
        <f t="shared" ca="1" si="95"/>
        <v>0.1641725797120378</v>
      </c>
      <c r="V719">
        <v>702</v>
      </c>
      <c r="W719" s="46">
        <v>0.25112729536422201</v>
      </c>
    </row>
    <row r="720" spans="10:23">
      <c r="J720">
        <v>703</v>
      </c>
      <c r="K720" s="93">
        <f t="shared" ca="1" si="91"/>
        <v>-0.46244833985044642</v>
      </c>
      <c r="L720" s="93">
        <f t="shared" ca="1" si="91"/>
        <v>-0.8596349322243817</v>
      </c>
      <c r="M720" s="93">
        <f t="shared" ca="1" si="92"/>
        <v>-0.46244833985044642</v>
      </c>
      <c r="N720" s="101">
        <f t="shared" ca="1" si="88"/>
        <v>-0.96207437367922521</v>
      </c>
      <c r="O720" s="46">
        <f t="shared" ca="1" si="93"/>
        <v>0.15427847521182647</v>
      </c>
      <c r="P720" s="46">
        <f t="shared" ca="1" si="94"/>
        <v>0.23728089344601422</v>
      </c>
      <c r="Q720" s="47">
        <f t="shared" ca="1" si="89"/>
        <v>-1.1726361256549023E-2</v>
      </c>
      <c r="R720" s="47">
        <f t="shared" ca="1" si="90"/>
        <v>-6.1374307001317574E-3</v>
      </c>
      <c r="S720" s="97">
        <f t="shared" ca="1" si="95"/>
        <v>7.4070522255847357E-2</v>
      </c>
      <c r="V720">
        <v>703</v>
      </c>
      <c r="W720" s="46">
        <v>0.51236999460692501</v>
      </c>
    </row>
    <row r="721" spans="10:23">
      <c r="J721">
        <v>704</v>
      </c>
      <c r="K721" s="93">
        <f t="shared" ca="1" si="91"/>
        <v>0.89522479637429964</v>
      </c>
      <c r="L721" s="93">
        <f t="shared" ca="1" si="91"/>
        <v>0.90676134031623978</v>
      </c>
      <c r="M721" s="93">
        <f t="shared" ca="1" si="92"/>
        <v>0.89522479637429964</v>
      </c>
      <c r="N721" s="101">
        <f t="shared" ca="1" si="88"/>
        <v>1.1443867508278569</v>
      </c>
      <c r="O721" s="46">
        <f t="shared" ca="1" si="93"/>
        <v>0.64164168432050739</v>
      </c>
      <c r="P721" s="46">
        <f t="shared" ca="1" si="94"/>
        <v>0.48096249800035468</v>
      </c>
      <c r="Q721" s="47">
        <f t="shared" ca="1" si="89"/>
        <v>0.96300005696081281</v>
      </c>
      <c r="R721" s="47">
        <f t="shared" ca="1" si="90"/>
        <v>0.33446151295952875</v>
      </c>
      <c r="S721" s="97">
        <f t="shared" ca="1" si="95"/>
        <v>0.48805159864001807</v>
      </c>
      <c r="V721">
        <v>704</v>
      </c>
      <c r="W721" s="46">
        <v>0.55485532547620497</v>
      </c>
    </row>
    <row r="722" spans="10:23">
      <c r="J722">
        <v>705</v>
      </c>
      <c r="K722" s="93">
        <f t="shared" ca="1" si="91"/>
        <v>-1.9562609495381165</v>
      </c>
      <c r="L722" s="93">
        <f t="shared" ca="1" si="91"/>
        <v>0.29095660134119017</v>
      </c>
      <c r="M722" s="93">
        <f t="shared" ca="1" si="92"/>
        <v>-1.9562609495381165</v>
      </c>
      <c r="N722" s="101">
        <f t="shared" ref="N722:N785" ca="1" si="96">$N$2*K722+SQRT(1-$N$2^2)*L722</f>
        <v>-0.34628380574632572</v>
      </c>
      <c r="O722" s="46">
        <f t="shared" ca="1" si="93"/>
        <v>-0.3819546488292167</v>
      </c>
      <c r="P722" s="46">
        <f t="shared" ca="1" si="94"/>
        <v>-3.0835668574507369E-2</v>
      </c>
      <c r="Q722" s="47">
        <f t="shared" ref="Q722:Q785" ca="1" si="97">$K$2+K722*$S$3</f>
        <v>-1.0841926093386354</v>
      </c>
      <c r="R722" s="47">
        <f t="shared" ref="R722:R785" ca="1" si="98">$L$2+$L$3*N722</f>
        <v>9.3431279357409497E-2</v>
      </c>
      <c r="S722" s="97">
        <f t="shared" ca="1" si="95"/>
        <v>-0.14426168473590362</v>
      </c>
      <c r="V722">
        <v>705</v>
      </c>
      <c r="W722" s="46">
        <v>1.32113696030121</v>
      </c>
    </row>
    <row r="723" spans="10:23">
      <c r="J723">
        <v>706</v>
      </c>
      <c r="K723" s="93">
        <f t="shared" ref="K723:L786" ca="1" si="99">_xlfn.NORM.S.INV(RAND())</f>
        <v>-1.5050750230850118</v>
      </c>
      <c r="L723" s="93">
        <f t="shared" ca="1" si="99"/>
        <v>0.69675133332307781</v>
      </c>
      <c r="M723" s="93">
        <f t="shared" ref="M723:M786" ca="1" si="100">K723</f>
        <v>-1.5050750230850118</v>
      </c>
      <c r="N723" s="101">
        <f t="shared" ca="1" si="96"/>
        <v>0.1819306038445781</v>
      </c>
      <c r="O723" s="46">
        <f t="shared" ref="O723:O786" ca="1" si="101">$K$2+K723*$K$3</f>
        <v>-0.21999267495360042</v>
      </c>
      <c r="P723" s="46">
        <f t="shared" ref="P723:P786" ca="1" si="102">$K$2+K723*$R$3</f>
        <v>5.0145318363300773E-2</v>
      </c>
      <c r="Q723" s="47">
        <f t="shared" ca="1" si="97"/>
        <v>-0.76026866158740281</v>
      </c>
      <c r="R723" s="47">
        <f t="shared" ca="1" si="98"/>
        <v>0.17883958233502667</v>
      </c>
      <c r="S723" s="97">
        <f t="shared" ref="S723:S786" ca="1" si="103">AVERAGE(R723,O723)</f>
        <v>-2.0576546309286875E-2</v>
      </c>
      <c r="V723">
        <v>706</v>
      </c>
      <c r="W723" s="46">
        <v>1.7011513874058199</v>
      </c>
    </row>
    <row r="724" spans="10:23">
      <c r="J724">
        <v>707</v>
      </c>
      <c r="K724" s="93">
        <f t="shared" ca="1" si="99"/>
        <v>-0.11457322448319825</v>
      </c>
      <c r="L724" s="93">
        <f t="shared" ca="1" si="99"/>
        <v>-8.951408027579133E-2</v>
      </c>
      <c r="M724" s="93">
        <f t="shared" ca="1" si="100"/>
        <v>-0.11457322448319825</v>
      </c>
      <c r="N724" s="101">
        <f t="shared" ca="1" si="96"/>
        <v>-0.12130365029297069</v>
      </c>
      <c r="O724" s="46">
        <f t="shared" ca="1" si="101"/>
        <v>0.27915502176107571</v>
      </c>
      <c r="P724" s="46">
        <f t="shared" ca="1" si="102"/>
        <v>0.29971916672063881</v>
      </c>
      <c r="Q724" s="47">
        <f t="shared" ca="1" si="97"/>
        <v>0.23802673184194939</v>
      </c>
      <c r="R724" s="47">
        <f t="shared" ca="1" si="98"/>
        <v>0.12980888082381686</v>
      </c>
      <c r="S724" s="97">
        <f t="shared" ca="1" si="103"/>
        <v>0.20448195129244628</v>
      </c>
      <c r="V724">
        <v>707</v>
      </c>
      <c r="W724" s="46">
        <v>0.5950478864173</v>
      </c>
    </row>
    <row r="725" spans="10:23">
      <c r="J725">
        <v>708</v>
      </c>
      <c r="K725" s="93">
        <f t="shared" ca="1" si="99"/>
        <v>-0.22269732224396313</v>
      </c>
      <c r="L725" s="93">
        <f t="shared" ca="1" si="99"/>
        <v>-7.1330360589474257E-2</v>
      </c>
      <c r="M725" s="93">
        <f t="shared" ca="1" si="100"/>
        <v>-0.22269732224396313</v>
      </c>
      <c r="N725" s="101">
        <f t="shared" ca="1" si="96"/>
        <v>-0.13844986006263668</v>
      </c>
      <c r="O725" s="46">
        <f t="shared" ca="1" si="101"/>
        <v>0.24034177145754754</v>
      </c>
      <c r="P725" s="46">
        <f t="shared" ca="1" si="102"/>
        <v>0.28031254156887475</v>
      </c>
      <c r="Q725" s="47">
        <f t="shared" ca="1" si="97"/>
        <v>0.16040023123489314</v>
      </c>
      <c r="R725" s="47">
        <f t="shared" ca="1" si="98"/>
        <v>0.12703646747738884</v>
      </c>
      <c r="S725" s="97">
        <f t="shared" ca="1" si="103"/>
        <v>0.18368911946746819</v>
      </c>
      <c r="V725">
        <v>708</v>
      </c>
      <c r="W725" s="46">
        <v>-0.35171637288767399</v>
      </c>
    </row>
    <row r="726" spans="10:23">
      <c r="J726">
        <v>709</v>
      </c>
      <c r="K726" s="93">
        <f t="shared" ca="1" si="99"/>
        <v>3.4157064997294755E-2</v>
      </c>
      <c r="L726" s="93">
        <f t="shared" ca="1" si="99"/>
        <v>2.2257750293735057E-2</v>
      </c>
      <c r="M726" s="93">
        <f t="shared" ca="1" si="100"/>
        <v>3.4157064997294755E-2</v>
      </c>
      <c r="N726" s="101">
        <f t="shared" ca="1" si="96"/>
        <v>3.1964911796021782E-2</v>
      </c>
      <c r="O726" s="46">
        <f t="shared" ca="1" si="101"/>
        <v>0.33254465527362759</v>
      </c>
      <c r="P726" s="46">
        <f t="shared" ca="1" si="102"/>
        <v>0.3264139834769148</v>
      </c>
      <c r="Q726" s="47">
        <f t="shared" ca="1" si="97"/>
        <v>0.34480599886705321</v>
      </c>
      <c r="R726" s="47">
        <f t="shared" ca="1" si="98"/>
        <v>0.15459125621940437</v>
      </c>
      <c r="S726" s="97">
        <f t="shared" ca="1" si="103"/>
        <v>0.24356795574651596</v>
      </c>
      <c r="V726">
        <v>709</v>
      </c>
      <c r="W726" s="46">
        <v>-7.8265773785967704E-2</v>
      </c>
    </row>
    <row r="727" spans="10:23">
      <c r="J727">
        <v>710</v>
      </c>
      <c r="K727" s="93">
        <f t="shared" ca="1" si="99"/>
        <v>6.6137050940893102E-2</v>
      </c>
      <c r="L727" s="93">
        <f t="shared" ca="1" si="99"/>
        <v>-0.49867539758557866</v>
      </c>
      <c r="M727" s="93">
        <f t="shared" ca="1" si="100"/>
        <v>6.6137050940893102E-2</v>
      </c>
      <c r="N727" s="101">
        <f t="shared" ca="1" si="96"/>
        <v>-0.45175269491838332</v>
      </c>
      <c r="O727" s="46">
        <f t="shared" ca="1" si="101"/>
        <v>0.34402449394824547</v>
      </c>
      <c r="P727" s="46">
        <f t="shared" ca="1" si="102"/>
        <v>0.33215390281422374</v>
      </c>
      <c r="Q727" s="47">
        <f t="shared" ca="1" si="97"/>
        <v>0.36776567621628897</v>
      </c>
      <c r="R727" s="47">
        <f t="shared" ca="1" si="98"/>
        <v>7.6377752082194952E-2</v>
      </c>
      <c r="S727" s="97">
        <f t="shared" ca="1" si="103"/>
        <v>0.2102011230152202</v>
      </c>
      <c r="V727">
        <v>710</v>
      </c>
      <c r="W727" s="46">
        <v>0.42644384075368802</v>
      </c>
    </row>
    <row r="728" spans="10:23">
      <c r="J728">
        <v>711</v>
      </c>
      <c r="K728" s="93">
        <f t="shared" ca="1" si="99"/>
        <v>-0.79081114282208864</v>
      </c>
      <c r="L728" s="93">
        <f t="shared" ca="1" si="99"/>
        <v>-1.1531689331517616</v>
      </c>
      <c r="M728" s="93">
        <f t="shared" ca="1" si="100"/>
        <v>-0.79081114282208864</v>
      </c>
      <c r="N728" s="101">
        <f t="shared" ca="1" si="96"/>
        <v>-1.3447957628298504</v>
      </c>
      <c r="O728" s="46">
        <f t="shared" ca="1" si="101"/>
        <v>3.6406253144312728E-2</v>
      </c>
      <c r="P728" s="46">
        <f t="shared" ca="1" si="102"/>
        <v>0.17834478241225735</v>
      </c>
      <c r="Q728" s="47">
        <f t="shared" ca="1" si="97"/>
        <v>-0.24747080539157651</v>
      </c>
      <c r="R728" s="47">
        <f t="shared" ca="1" si="98"/>
        <v>-6.8020604970041004E-2</v>
      </c>
      <c r="S728" s="97">
        <f t="shared" ca="1" si="103"/>
        <v>-1.5807175912864138E-2</v>
      </c>
      <c r="V728">
        <v>711</v>
      </c>
      <c r="W728" s="46">
        <v>0.29987298191971701</v>
      </c>
    </row>
    <row r="729" spans="10:23">
      <c r="J729">
        <v>712</v>
      </c>
      <c r="K729" s="93">
        <f t="shared" ca="1" si="99"/>
        <v>-0.17712791681553719</v>
      </c>
      <c r="L729" s="93">
        <f t="shared" ca="1" si="99"/>
        <v>-0.39269961508144546</v>
      </c>
      <c r="M729" s="93">
        <f t="shared" ca="1" si="100"/>
        <v>-0.17712791681553719</v>
      </c>
      <c r="N729" s="101">
        <f t="shared" ca="1" si="96"/>
        <v>-0.42864255423221687</v>
      </c>
      <c r="O729" s="46">
        <f t="shared" ca="1" si="101"/>
        <v>0.25669979687191785</v>
      </c>
      <c r="P729" s="46">
        <f t="shared" ca="1" si="102"/>
        <v>0.28849155427605988</v>
      </c>
      <c r="Q729" s="47">
        <f t="shared" ca="1" si="97"/>
        <v>0.19311628206363371</v>
      </c>
      <c r="R729" s="47">
        <f t="shared" ca="1" si="98"/>
        <v>8.0114488266859338E-2</v>
      </c>
      <c r="S729" s="97">
        <f t="shared" ca="1" si="103"/>
        <v>0.1684071425693886</v>
      </c>
      <c r="V729">
        <v>712</v>
      </c>
      <c r="W729" s="46">
        <v>-0.18325335117945499</v>
      </c>
    </row>
    <row r="730" spans="10:23">
      <c r="J730">
        <v>713</v>
      </c>
      <c r="K730" s="93">
        <f t="shared" ca="1" si="99"/>
        <v>-0.83896128163876016</v>
      </c>
      <c r="L730" s="93">
        <f t="shared" ca="1" si="99"/>
        <v>-0.24901487672764444</v>
      </c>
      <c r="M730" s="93">
        <f t="shared" ca="1" si="100"/>
        <v>-0.83896128163876016</v>
      </c>
      <c r="N730" s="101">
        <f t="shared" ca="1" si="96"/>
        <v>-0.50289532673282544</v>
      </c>
      <c r="O730" s="46">
        <f t="shared" ca="1" si="101"/>
        <v>1.9121823227716939E-2</v>
      </c>
      <c r="P730" s="46">
        <f t="shared" ca="1" si="102"/>
        <v>0.16970256745395945</v>
      </c>
      <c r="Q730" s="47">
        <f t="shared" ca="1" si="97"/>
        <v>-0.28203966522476809</v>
      </c>
      <c r="R730" s="47">
        <f t="shared" ca="1" si="98"/>
        <v>6.8108372614748072E-2</v>
      </c>
      <c r="S730" s="97">
        <f t="shared" ca="1" si="103"/>
        <v>4.3615097921232505E-2</v>
      </c>
      <c r="V730">
        <v>713</v>
      </c>
      <c r="W730" s="46">
        <v>0.52887256737928401</v>
      </c>
    </row>
    <row r="731" spans="10:23">
      <c r="J731">
        <v>714</v>
      </c>
      <c r="K731" s="93">
        <f t="shared" ca="1" si="99"/>
        <v>-0.43340280418760291</v>
      </c>
      <c r="L731" s="93">
        <f t="shared" ca="1" si="99"/>
        <v>0.30279154724949425</v>
      </c>
      <c r="M731" s="93">
        <f t="shared" ca="1" si="100"/>
        <v>-0.43340280418760291</v>
      </c>
      <c r="N731" s="101">
        <f t="shared" ca="1" si="96"/>
        <v>0.14923976094535971</v>
      </c>
      <c r="O731" s="46">
        <f t="shared" ca="1" si="101"/>
        <v>0.16470493581801227</v>
      </c>
      <c r="P731" s="46">
        <f t="shared" ca="1" si="102"/>
        <v>0.24249412374910712</v>
      </c>
      <c r="Q731" s="47">
        <f t="shared" ca="1" si="97"/>
        <v>9.1265599558225663E-3</v>
      </c>
      <c r="R731" s="47">
        <f t="shared" ca="1" si="98"/>
        <v>0.1735537185565422</v>
      </c>
      <c r="S731" s="97">
        <f t="shared" ca="1" si="103"/>
        <v>0.16912932718727725</v>
      </c>
      <c r="V731">
        <v>714</v>
      </c>
      <c r="W731" s="46">
        <v>-0.24174305667726401</v>
      </c>
    </row>
    <row r="732" spans="10:23">
      <c r="J732">
        <v>715</v>
      </c>
      <c r="K732" s="93">
        <f t="shared" ca="1" si="99"/>
        <v>-1.3504357963757929</v>
      </c>
      <c r="L732" s="93">
        <f t="shared" ca="1" si="99"/>
        <v>-1.2571399481533734</v>
      </c>
      <c r="M732" s="93">
        <f t="shared" ca="1" si="100"/>
        <v>-1.3504357963757929</v>
      </c>
      <c r="N732" s="101">
        <f t="shared" ca="1" si="96"/>
        <v>-1.6213421284482481</v>
      </c>
      <c r="O732" s="46">
        <f t="shared" ca="1" si="101"/>
        <v>-0.1644819133628857</v>
      </c>
      <c r="P732" s="46">
        <f t="shared" ca="1" si="102"/>
        <v>7.7900699158658132E-2</v>
      </c>
      <c r="Q732" s="47">
        <f t="shared" ca="1" si="97"/>
        <v>-0.64924713840597337</v>
      </c>
      <c r="R732" s="47">
        <f t="shared" ca="1" si="98"/>
        <v>-0.11273607534198321</v>
      </c>
      <c r="S732" s="97">
        <f t="shared" ca="1" si="103"/>
        <v>-0.13860899435243446</v>
      </c>
      <c r="V732">
        <v>715</v>
      </c>
      <c r="W732" s="46">
        <v>0.72416072467391102</v>
      </c>
    </row>
    <row r="733" spans="10:23">
      <c r="J733">
        <v>716</v>
      </c>
      <c r="K733" s="93">
        <f t="shared" ca="1" si="99"/>
        <v>-0.74960377502195108</v>
      </c>
      <c r="L733" s="93">
        <f t="shared" ca="1" si="99"/>
        <v>-1.5853701333070431</v>
      </c>
      <c r="M733" s="93">
        <f t="shared" ca="1" si="100"/>
        <v>-0.74960377502195108</v>
      </c>
      <c r="N733" s="101">
        <f t="shared" ca="1" si="96"/>
        <v>-1.7414535872184564</v>
      </c>
      <c r="O733" s="46">
        <f t="shared" ca="1" si="101"/>
        <v>5.1198440213610641E-2</v>
      </c>
      <c r="P733" s="46">
        <f t="shared" ca="1" si="102"/>
        <v>0.1857408759469063</v>
      </c>
      <c r="Q733" s="47">
        <f t="shared" ca="1" si="97"/>
        <v>-0.21788643125298068</v>
      </c>
      <c r="R733" s="47">
        <f t="shared" ca="1" si="98"/>
        <v>-0.13215719615100213</v>
      </c>
      <c r="S733" s="97">
        <f t="shared" ca="1" si="103"/>
        <v>-4.0479377968695746E-2</v>
      </c>
      <c r="V733">
        <v>716</v>
      </c>
      <c r="W733" s="46">
        <v>0.106088573048049</v>
      </c>
    </row>
    <row r="734" spans="10:23">
      <c r="J734">
        <v>717</v>
      </c>
      <c r="K734" s="93">
        <f t="shared" ca="1" si="99"/>
        <v>-1.2319097612141985</v>
      </c>
      <c r="L734" s="93">
        <f t="shared" ca="1" si="99"/>
        <v>-0.67695276124845605</v>
      </c>
      <c r="M734" s="93">
        <f t="shared" ca="1" si="100"/>
        <v>-1.2319097612141985</v>
      </c>
      <c r="N734" s="101">
        <f t="shared" ca="1" si="96"/>
        <v>-1.0335824723953699</v>
      </c>
      <c r="O734" s="46">
        <f t="shared" ca="1" si="101"/>
        <v>-0.12193468508089317</v>
      </c>
      <c r="P734" s="46">
        <f t="shared" ca="1" si="102"/>
        <v>9.9174313299654399E-2</v>
      </c>
      <c r="Q734" s="47">
        <f t="shared" ca="1" si="97"/>
        <v>-0.5641526818419883</v>
      </c>
      <c r="R734" s="47">
        <f t="shared" ca="1" si="98"/>
        <v>-1.76997532146424E-2</v>
      </c>
      <c r="S734" s="97">
        <f t="shared" ca="1" si="103"/>
        <v>-6.9817219147767784E-2</v>
      </c>
      <c r="V734">
        <v>717</v>
      </c>
      <c r="W734" s="46">
        <v>-0.118138479368667</v>
      </c>
    </row>
    <row r="735" spans="10:23">
      <c r="J735">
        <v>718</v>
      </c>
      <c r="K735" s="93">
        <f t="shared" ca="1" si="99"/>
        <v>-0.3366485406669924</v>
      </c>
      <c r="L735" s="93">
        <f t="shared" ca="1" si="99"/>
        <v>-1.2838294897141731</v>
      </c>
      <c r="M735" s="93">
        <f t="shared" ca="1" si="100"/>
        <v>-0.3366485406669924</v>
      </c>
      <c r="N735" s="101">
        <f t="shared" ca="1" si="96"/>
        <v>-1.3242389438685096</v>
      </c>
      <c r="O735" s="46">
        <f t="shared" ca="1" si="101"/>
        <v>0.19943676272553523</v>
      </c>
      <c r="P735" s="46">
        <f t="shared" ca="1" si="102"/>
        <v>0.2598600372028686</v>
      </c>
      <c r="Q735" s="47">
        <f t="shared" ca="1" si="97"/>
        <v>7.85902137708685E-2</v>
      </c>
      <c r="R735" s="47">
        <f t="shared" ca="1" si="98"/>
        <v>-6.4696721732046797E-2</v>
      </c>
      <c r="S735" s="97">
        <f t="shared" ca="1" si="103"/>
        <v>6.7370020496744218E-2</v>
      </c>
      <c r="V735">
        <v>718</v>
      </c>
      <c r="W735" s="46">
        <v>0.23470951945760199</v>
      </c>
    </row>
    <row r="736" spans="10:23">
      <c r="J736">
        <v>719</v>
      </c>
      <c r="K736" s="93">
        <f t="shared" ca="1" si="99"/>
        <v>0.64642700102190753</v>
      </c>
      <c r="L736" s="93">
        <f t="shared" ca="1" si="99"/>
        <v>-2.2194286630564108</v>
      </c>
      <c r="M736" s="93">
        <f t="shared" ca="1" si="100"/>
        <v>0.64642700102190753</v>
      </c>
      <c r="N736" s="101">
        <f t="shared" ca="1" si="96"/>
        <v>-1.8986247147911044</v>
      </c>
      <c r="O736" s="46">
        <f t="shared" ca="1" si="101"/>
        <v>0.55233087104237355</v>
      </c>
      <c r="P736" s="46">
        <f t="shared" ca="1" si="102"/>
        <v>0.43630709136128776</v>
      </c>
      <c r="Q736" s="47">
        <f t="shared" ca="1" si="97"/>
        <v>0.78437843040454513</v>
      </c>
      <c r="R736" s="47">
        <f t="shared" ca="1" si="98"/>
        <v>-0.15757058707582555</v>
      </c>
      <c r="S736" s="97">
        <f t="shared" ca="1" si="103"/>
        <v>0.197380141983274</v>
      </c>
      <c r="V736">
        <v>719</v>
      </c>
      <c r="W736" s="46">
        <v>0.70646310167436999</v>
      </c>
    </row>
    <row r="737" spans="10:23">
      <c r="J737">
        <v>720</v>
      </c>
      <c r="K737" s="93">
        <f t="shared" ca="1" si="99"/>
        <v>0.24135189690405884</v>
      </c>
      <c r="L737" s="93">
        <f t="shared" ca="1" si="99"/>
        <v>0.79243846812369334</v>
      </c>
      <c r="M737" s="93">
        <f t="shared" ca="1" si="100"/>
        <v>0.24135189690405884</v>
      </c>
      <c r="N737" s="101">
        <f t="shared" ca="1" si="96"/>
        <v>0.82805290690944033</v>
      </c>
      <c r="O737" s="46">
        <f t="shared" ca="1" si="101"/>
        <v>0.40692127472240369</v>
      </c>
      <c r="P737" s="46">
        <f t="shared" ca="1" si="102"/>
        <v>0.36360229320130283</v>
      </c>
      <c r="Q737" s="47">
        <f t="shared" ca="1" si="97"/>
        <v>0.49355923776460536</v>
      </c>
      <c r="R737" s="47">
        <f t="shared" ca="1" si="98"/>
        <v>0.28331270616271459</v>
      </c>
      <c r="S737" s="97">
        <f t="shared" ca="1" si="103"/>
        <v>0.34511699044255917</v>
      </c>
      <c r="V737">
        <v>720</v>
      </c>
      <c r="W737" s="46">
        <v>-0.12544048689819901</v>
      </c>
    </row>
    <row r="738" spans="10:23">
      <c r="J738">
        <v>721</v>
      </c>
      <c r="K738" s="93">
        <f t="shared" ca="1" si="99"/>
        <v>-1.7140471486322919</v>
      </c>
      <c r="L738" s="93">
        <f t="shared" ca="1" si="99"/>
        <v>0.63991717453086916</v>
      </c>
      <c r="M738" s="93">
        <f t="shared" ca="1" si="100"/>
        <v>-1.7140471486322919</v>
      </c>
      <c r="N738" s="101">
        <f t="shared" ca="1" si="96"/>
        <v>6.1589269453826478E-2</v>
      </c>
      <c r="O738" s="46">
        <f t="shared" ca="1" si="101"/>
        <v>-0.29500728856242808</v>
      </c>
      <c r="P738" s="46">
        <f t="shared" ca="1" si="102"/>
        <v>1.2638011558886941E-2</v>
      </c>
      <c r="Q738" s="47">
        <f t="shared" ca="1" si="97"/>
        <v>-0.91029788880505813</v>
      </c>
      <c r="R738" s="47">
        <f t="shared" ca="1" si="98"/>
        <v>0.1593812923646028</v>
      </c>
      <c r="S738" s="97">
        <f t="shared" ca="1" si="103"/>
        <v>-6.7812998098912641E-2</v>
      </c>
      <c r="V738">
        <v>721</v>
      </c>
      <c r="W738" s="46">
        <v>0.80529138454212201</v>
      </c>
    </row>
    <row r="739" spans="10:23">
      <c r="J739">
        <v>722</v>
      </c>
      <c r="K739" s="93">
        <f t="shared" ca="1" si="99"/>
        <v>1.192930957778801</v>
      </c>
      <c r="L739" s="93">
        <f t="shared" ca="1" si="99"/>
        <v>-0.15417525616918523</v>
      </c>
      <c r="M739" s="93">
        <f t="shared" ca="1" si="100"/>
        <v>1.192930957778801</v>
      </c>
      <c r="N739" s="101">
        <f t="shared" ca="1" si="96"/>
        <v>0.23320783792616812</v>
      </c>
      <c r="O739" s="46">
        <f t="shared" ca="1" si="101"/>
        <v>0.74850910794573755</v>
      </c>
      <c r="P739" s="46">
        <f t="shared" ca="1" si="102"/>
        <v>0.53439620981296976</v>
      </c>
      <c r="Q739" s="47">
        <f t="shared" ca="1" si="97"/>
        <v>1.1767349042112731</v>
      </c>
      <c r="R739" s="47">
        <f t="shared" ca="1" si="98"/>
        <v>0.18713072597816682</v>
      </c>
      <c r="S739" s="97">
        <f t="shared" ca="1" si="103"/>
        <v>0.46781991696195219</v>
      </c>
      <c r="V739">
        <v>722</v>
      </c>
      <c r="W739" s="46">
        <v>0.79510195851443799</v>
      </c>
    </row>
    <row r="740" spans="10:23">
      <c r="J740">
        <v>723</v>
      </c>
      <c r="K740" s="93">
        <f t="shared" ca="1" si="99"/>
        <v>-0.47084612055938402</v>
      </c>
      <c r="L740" s="93">
        <f t="shared" ca="1" si="99"/>
        <v>-0.28402885061522809</v>
      </c>
      <c r="M740" s="93">
        <f t="shared" ca="1" si="100"/>
        <v>-0.47084612055938402</v>
      </c>
      <c r="N740" s="101">
        <f t="shared" ca="1" si="96"/>
        <v>-0.41902260734808461</v>
      </c>
      <c r="O740" s="46">
        <f t="shared" ca="1" si="101"/>
        <v>0.1512639283032241</v>
      </c>
      <c r="P740" s="46">
        <f t="shared" ca="1" si="102"/>
        <v>0.23577361999171303</v>
      </c>
      <c r="Q740" s="47">
        <f t="shared" ca="1" si="97"/>
        <v>-1.7755455073753756E-2</v>
      </c>
      <c r="R740" s="47">
        <f t="shared" ca="1" si="98"/>
        <v>8.1669961429253535E-2</v>
      </c>
      <c r="S740" s="97">
        <f t="shared" ca="1" si="103"/>
        <v>0.11646694486623882</v>
      </c>
      <c r="V740">
        <v>723</v>
      </c>
      <c r="W740" s="46">
        <v>0.31118607596162801</v>
      </c>
    </row>
    <row r="741" spans="10:23">
      <c r="J741">
        <v>724</v>
      </c>
      <c r="K741" s="93">
        <f t="shared" ca="1" si="99"/>
        <v>1.0162161958192133</v>
      </c>
      <c r="L741" s="93">
        <f t="shared" ca="1" si="99"/>
        <v>1.3724664950895836E-3</v>
      </c>
      <c r="M741" s="93">
        <f t="shared" ca="1" si="100"/>
        <v>1.0162161958192133</v>
      </c>
      <c r="N741" s="101">
        <f t="shared" ca="1" si="96"/>
        <v>0.32448076008919902</v>
      </c>
      <c r="O741" s="46">
        <f t="shared" ca="1" si="101"/>
        <v>0.68507390311802374</v>
      </c>
      <c r="P741" s="46">
        <f t="shared" ca="1" si="102"/>
        <v>0.50267860739911285</v>
      </c>
      <c r="Q741" s="47">
        <f t="shared" ca="1" si="97"/>
        <v>1.0498644945558455</v>
      </c>
      <c r="R741" s="47">
        <f t="shared" ca="1" si="98"/>
        <v>0.20188887200411509</v>
      </c>
      <c r="S741" s="97">
        <f t="shared" ca="1" si="103"/>
        <v>0.44348138756106942</v>
      </c>
      <c r="V741">
        <v>724</v>
      </c>
      <c r="W741" s="46">
        <v>1.26125592538808</v>
      </c>
    </row>
    <row r="742" spans="10:23">
      <c r="J742">
        <v>725</v>
      </c>
      <c r="K742" s="93">
        <f t="shared" ca="1" si="99"/>
        <v>1.3961376192804851</v>
      </c>
      <c r="L742" s="93">
        <f t="shared" ca="1" si="99"/>
        <v>-2.1262879719691052</v>
      </c>
      <c r="M742" s="93">
        <f t="shared" ca="1" si="100"/>
        <v>1.3961376192804851</v>
      </c>
      <c r="N742" s="101">
        <f t="shared" ca="1" si="96"/>
        <v>-1.5718947961059109</v>
      </c>
      <c r="O742" s="46">
        <f t="shared" ca="1" si="101"/>
        <v>0.82145409596922314</v>
      </c>
      <c r="P742" s="46">
        <f t="shared" ca="1" si="102"/>
        <v>0.57086870382471255</v>
      </c>
      <c r="Q742" s="47">
        <f t="shared" ca="1" si="97"/>
        <v>1.3226248802582443</v>
      </c>
      <c r="R742" s="47">
        <f t="shared" ca="1" si="98"/>
        <v>-0.10474081306695349</v>
      </c>
      <c r="S742" s="97">
        <f t="shared" ca="1" si="103"/>
        <v>0.35835664145113483</v>
      </c>
      <c r="V742">
        <v>725</v>
      </c>
      <c r="W742" s="46">
        <v>-0.25807555948634803</v>
      </c>
    </row>
    <row r="743" spans="10:23">
      <c r="J743">
        <v>726</v>
      </c>
      <c r="K743" s="93">
        <f t="shared" ca="1" si="99"/>
        <v>0.26986315785396525</v>
      </c>
      <c r="L743" s="93">
        <f t="shared" ca="1" si="99"/>
        <v>1.1824601479917773</v>
      </c>
      <c r="M743" s="93">
        <f t="shared" ca="1" si="100"/>
        <v>0.26986315785396525</v>
      </c>
      <c r="N743" s="101">
        <f t="shared" ca="1" si="96"/>
        <v>1.2068931252119186</v>
      </c>
      <c r="O743" s="46">
        <f t="shared" ca="1" si="101"/>
        <v>0.4171559470168853</v>
      </c>
      <c r="P743" s="46">
        <f t="shared" ca="1" si="102"/>
        <v>0.36871962934854363</v>
      </c>
      <c r="Q743" s="47">
        <f t="shared" ca="1" si="97"/>
        <v>0.51402858235356863</v>
      </c>
      <c r="R743" s="47">
        <f t="shared" ca="1" si="98"/>
        <v>0.34456832425526934</v>
      </c>
      <c r="S743" s="97">
        <f t="shared" ca="1" si="103"/>
        <v>0.38086213563607729</v>
      </c>
      <c r="V743">
        <v>726</v>
      </c>
      <c r="W743" s="46">
        <v>4.5857301267898602E-2</v>
      </c>
    </row>
    <row r="744" spans="10:23">
      <c r="J744">
        <v>727</v>
      </c>
      <c r="K744" s="93">
        <f t="shared" ca="1" si="99"/>
        <v>-0.27491844397012177</v>
      </c>
      <c r="L744" s="93">
        <f t="shared" ca="1" si="99"/>
        <v>-1.3399191467201799</v>
      </c>
      <c r="M744" s="93">
        <f t="shared" ca="1" si="100"/>
        <v>-0.27491844397012177</v>
      </c>
      <c r="N744" s="101">
        <f t="shared" ca="1" si="96"/>
        <v>-1.3577850491276642</v>
      </c>
      <c r="O744" s="46">
        <f t="shared" ca="1" si="101"/>
        <v>0.22159598295466398</v>
      </c>
      <c r="P744" s="46">
        <f t="shared" ca="1" si="102"/>
        <v>0.27093964731743297</v>
      </c>
      <c r="Q744" s="47">
        <f t="shared" ca="1" si="97"/>
        <v>0.12290865422912597</v>
      </c>
      <c r="R744" s="47">
        <f t="shared" ca="1" si="98"/>
        <v>-7.0120875010848682E-2</v>
      </c>
      <c r="S744" s="97">
        <f t="shared" ca="1" si="103"/>
        <v>7.5737553971907651E-2</v>
      </c>
      <c r="V744">
        <v>727</v>
      </c>
      <c r="W744" s="46">
        <v>8.0060443986049903E-2</v>
      </c>
    </row>
    <row r="745" spans="10:23">
      <c r="J745">
        <v>728</v>
      </c>
      <c r="K745" s="93">
        <f t="shared" ca="1" si="99"/>
        <v>1.069528986318071</v>
      </c>
      <c r="L745" s="93">
        <f t="shared" ca="1" si="99"/>
        <v>-8.816146209007919E-2</v>
      </c>
      <c r="M745" s="93">
        <f t="shared" ca="1" si="100"/>
        <v>1.069528986318071</v>
      </c>
      <c r="N745" s="101">
        <f t="shared" ca="1" si="96"/>
        <v>0.25654981100321317</v>
      </c>
      <c r="O745" s="46">
        <f t="shared" ca="1" si="101"/>
        <v>0.70421156738404256</v>
      </c>
      <c r="P745" s="46">
        <f t="shared" ca="1" si="102"/>
        <v>0.51224743953212226</v>
      </c>
      <c r="Q745" s="47">
        <f t="shared" ca="1" si="97"/>
        <v>1.0881398230878832</v>
      </c>
      <c r="R745" s="47">
        <f t="shared" ca="1" si="98"/>
        <v>0.19090494771930344</v>
      </c>
      <c r="S745" s="97">
        <f t="shared" ca="1" si="103"/>
        <v>0.447558257551673</v>
      </c>
      <c r="V745">
        <v>728</v>
      </c>
      <c r="W745" s="46">
        <v>0.48591158355890202</v>
      </c>
    </row>
    <row r="746" spans="10:23">
      <c r="J746">
        <v>729</v>
      </c>
      <c r="K746" s="93">
        <f t="shared" ca="1" si="99"/>
        <v>-0.74626146138890381</v>
      </c>
      <c r="L746" s="93">
        <f t="shared" ca="1" si="99"/>
        <v>1.2033443826661281</v>
      </c>
      <c r="M746" s="93">
        <f t="shared" ca="1" si="100"/>
        <v>-0.74626146138890381</v>
      </c>
      <c r="N746" s="101">
        <f t="shared" ca="1" si="96"/>
        <v>0.90354269273153787</v>
      </c>
      <c r="O746" s="46">
        <f t="shared" ca="1" si="101"/>
        <v>5.2398228774338196E-2</v>
      </c>
      <c r="P746" s="46">
        <f t="shared" ca="1" si="102"/>
        <v>0.18634077022727008</v>
      </c>
      <c r="Q746" s="47">
        <f t="shared" ca="1" si="97"/>
        <v>-0.21548685413152557</v>
      </c>
      <c r="R746" s="47">
        <f t="shared" ca="1" si="98"/>
        <v>0.29551883757855879</v>
      </c>
      <c r="S746" s="97">
        <f t="shared" ca="1" si="103"/>
        <v>0.17395853317644849</v>
      </c>
      <c r="V746">
        <v>729</v>
      </c>
      <c r="W746" s="46">
        <v>0.10004072566431001</v>
      </c>
    </row>
    <row r="747" spans="10:23">
      <c r="J747">
        <v>730</v>
      </c>
      <c r="K747" s="93">
        <f t="shared" ca="1" si="99"/>
        <v>0.86700010633565838</v>
      </c>
      <c r="L747" s="93">
        <f t="shared" ca="1" si="99"/>
        <v>-0.44087387345183349</v>
      </c>
      <c r="M747" s="93">
        <f t="shared" ca="1" si="100"/>
        <v>0.86700010633565838</v>
      </c>
      <c r="N747" s="101">
        <f t="shared" ca="1" si="96"/>
        <v>-0.14225962376256934</v>
      </c>
      <c r="O747" s="46">
        <f t="shared" ca="1" si="101"/>
        <v>0.63150988223478577</v>
      </c>
      <c r="P747" s="46">
        <f t="shared" ca="1" si="102"/>
        <v>0.47589659695749387</v>
      </c>
      <c r="Q747" s="47">
        <f t="shared" ca="1" si="97"/>
        <v>0.94273645278936968</v>
      </c>
      <c r="R747" s="47">
        <f t="shared" ca="1" si="98"/>
        <v>0.12642045729961088</v>
      </c>
      <c r="S747" s="97">
        <f t="shared" ca="1" si="103"/>
        <v>0.3789651697671983</v>
      </c>
      <c r="V747">
        <v>730</v>
      </c>
      <c r="W747" s="46">
        <v>0.17578582053174599</v>
      </c>
    </row>
    <row r="748" spans="10:23">
      <c r="J748">
        <v>731</v>
      </c>
      <c r="K748" s="93">
        <f t="shared" ca="1" si="99"/>
        <v>0.23875305252702336</v>
      </c>
      <c r="L748" s="93">
        <f t="shared" ca="1" si="99"/>
        <v>0.67465129013113578</v>
      </c>
      <c r="M748" s="93">
        <f t="shared" ca="1" si="100"/>
        <v>0.23875305252702336</v>
      </c>
      <c r="N748" s="101">
        <f t="shared" ca="1" si="96"/>
        <v>0.71555437285785861</v>
      </c>
      <c r="O748" s="46">
        <f t="shared" ca="1" si="101"/>
        <v>0.40598836892809148</v>
      </c>
      <c r="P748" s="46">
        <f t="shared" ca="1" si="102"/>
        <v>0.3631358403041467</v>
      </c>
      <c r="Q748" s="47">
        <f t="shared" ca="1" si="97"/>
        <v>0.491693426175981</v>
      </c>
      <c r="R748" s="47">
        <f t="shared" ca="1" si="98"/>
        <v>0.26512253810528352</v>
      </c>
      <c r="S748" s="97">
        <f t="shared" ca="1" si="103"/>
        <v>0.33555545351668747</v>
      </c>
      <c r="V748">
        <v>731</v>
      </c>
      <c r="W748" s="46">
        <v>0.186441673396924</v>
      </c>
    </row>
    <row r="749" spans="10:23">
      <c r="J749">
        <v>732</v>
      </c>
      <c r="K749" s="93">
        <f t="shared" ca="1" si="99"/>
        <v>-1.2436607233303718</v>
      </c>
      <c r="L749" s="93">
        <f t="shared" ca="1" si="99"/>
        <v>-0.34517042494061184</v>
      </c>
      <c r="M749" s="93">
        <f t="shared" ca="1" si="100"/>
        <v>-1.2436607233303718</v>
      </c>
      <c r="N749" s="101">
        <f t="shared" ca="1" si="96"/>
        <v>-0.72276228677557719</v>
      </c>
      <c r="O749" s="46">
        <f t="shared" ca="1" si="101"/>
        <v>-0.12615292174938736</v>
      </c>
      <c r="P749" s="46">
        <f t="shared" ca="1" si="102"/>
        <v>9.7065194965407303E-2</v>
      </c>
      <c r="Q749" s="47">
        <f t="shared" ca="1" si="97"/>
        <v>-0.57258915517897668</v>
      </c>
      <c r="R749" s="47">
        <f t="shared" ca="1" si="98"/>
        <v>3.2557536444559707E-2</v>
      </c>
      <c r="S749" s="97">
        <f t="shared" ca="1" si="103"/>
        <v>-4.6797692652413826E-2</v>
      </c>
      <c r="V749">
        <v>732</v>
      </c>
      <c r="W749" s="46">
        <v>-0.13830181000535699</v>
      </c>
    </row>
    <row r="750" spans="10:23">
      <c r="J750">
        <v>733</v>
      </c>
      <c r="K750" s="93">
        <f t="shared" ca="1" si="99"/>
        <v>0.31529330176409093</v>
      </c>
      <c r="L750" s="93">
        <f t="shared" ca="1" si="99"/>
        <v>-1.590575817567087</v>
      </c>
      <c r="M750" s="93">
        <f t="shared" ca="1" si="100"/>
        <v>0.31529330176409093</v>
      </c>
      <c r="N750" s="101">
        <f t="shared" ca="1" si="96"/>
        <v>-1.4077278490336746</v>
      </c>
      <c r="O750" s="46">
        <f t="shared" ca="1" si="101"/>
        <v>0.43346398179753587</v>
      </c>
      <c r="P750" s="46">
        <f t="shared" ca="1" si="102"/>
        <v>0.37687364673886892</v>
      </c>
      <c r="Q750" s="47">
        <f t="shared" ca="1" si="97"/>
        <v>0.54664465191486977</v>
      </c>
      <c r="R750" s="47">
        <f t="shared" ca="1" si="98"/>
        <v>-7.8196250669810091E-2</v>
      </c>
      <c r="S750" s="97">
        <f t="shared" ca="1" si="103"/>
        <v>0.1776338655638629</v>
      </c>
      <c r="V750">
        <v>733</v>
      </c>
      <c r="W750" s="46">
        <v>1.2404145005995799</v>
      </c>
    </row>
    <row r="751" spans="10:23">
      <c r="J751">
        <v>734</v>
      </c>
      <c r="K751" s="93">
        <f t="shared" ca="1" si="99"/>
        <v>-0.8751041464405459</v>
      </c>
      <c r="L751" s="93">
        <f t="shared" ca="1" si="99"/>
        <v>0.32373710271764494</v>
      </c>
      <c r="M751" s="93">
        <f t="shared" ca="1" si="100"/>
        <v>-0.8751041464405459</v>
      </c>
      <c r="N751" s="101">
        <f t="shared" ca="1" si="96"/>
        <v>2.862695415519112E-2</v>
      </c>
      <c r="O751" s="46">
        <f t="shared" ca="1" si="101"/>
        <v>6.1476381266105107E-3</v>
      </c>
      <c r="P751" s="46">
        <f t="shared" ca="1" si="102"/>
        <v>0.16321547490340624</v>
      </c>
      <c r="Q751" s="47">
        <f t="shared" ca="1" si="97"/>
        <v>-0.30798803542698094</v>
      </c>
      <c r="R751" s="47">
        <f t="shared" ca="1" si="98"/>
        <v>0.15405153353797407</v>
      </c>
      <c r="S751" s="97">
        <f t="shared" ca="1" si="103"/>
        <v>8.0099585832292292E-2</v>
      </c>
      <c r="V751">
        <v>734</v>
      </c>
      <c r="W751" s="46">
        <v>0.19856933556923401</v>
      </c>
    </row>
    <row r="752" spans="10:23">
      <c r="J752">
        <v>735</v>
      </c>
      <c r="K752" s="93">
        <f t="shared" ca="1" si="99"/>
        <v>1.2037359774997265</v>
      </c>
      <c r="L752" s="93">
        <f t="shared" ca="1" si="99"/>
        <v>1.4174561798309269</v>
      </c>
      <c r="M752" s="93">
        <f t="shared" ca="1" si="100"/>
        <v>1.2037359774997265</v>
      </c>
      <c r="N752" s="101">
        <f t="shared" ca="1" si="96"/>
        <v>1.7266814190838633</v>
      </c>
      <c r="O752" s="46">
        <f t="shared" ca="1" si="101"/>
        <v>0.75238778017189345</v>
      </c>
      <c r="P752" s="46">
        <f t="shared" ca="1" si="102"/>
        <v>0.53633554592604771</v>
      </c>
      <c r="Q752" s="47">
        <f t="shared" ca="1" si="97"/>
        <v>1.1844922486635849</v>
      </c>
      <c r="R752" s="47">
        <f t="shared" ca="1" si="98"/>
        <v>0.42861418760386033</v>
      </c>
      <c r="S752" s="97">
        <f t="shared" ca="1" si="103"/>
        <v>0.59050098388787686</v>
      </c>
      <c r="V752">
        <v>735</v>
      </c>
      <c r="W752" s="46">
        <v>0.43694489270693099</v>
      </c>
    </row>
    <row r="753" spans="10:23">
      <c r="J753">
        <v>736</v>
      </c>
      <c r="K753" s="93">
        <f t="shared" ca="1" si="99"/>
        <v>-5.6406305074660004E-2</v>
      </c>
      <c r="L753" s="93">
        <f t="shared" ca="1" si="99"/>
        <v>5.3414969311005304E-2</v>
      </c>
      <c r="M753" s="93">
        <f t="shared" ca="1" si="100"/>
        <v>-5.6406305074660004E-2</v>
      </c>
      <c r="N753" s="101">
        <f t="shared" ca="1" si="96"/>
        <v>3.270336398966861E-2</v>
      </c>
      <c r="O753" s="46">
        <f t="shared" ca="1" si="101"/>
        <v>0.30003517011971453</v>
      </c>
      <c r="P753" s="46">
        <f t="shared" ca="1" si="102"/>
        <v>0.31015924089995828</v>
      </c>
      <c r="Q753" s="47">
        <f t="shared" ca="1" si="97"/>
        <v>0.27978702855922716</v>
      </c>
      <c r="R753" s="47">
        <f t="shared" ca="1" si="98"/>
        <v>0.15471065839311318</v>
      </c>
      <c r="S753" s="97">
        <f t="shared" ca="1" si="103"/>
        <v>0.22737291425641387</v>
      </c>
      <c r="V753">
        <v>736</v>
      </c>
      <c r="W753" s="46">
        <v>0.86441752234268199</v>
      </c>
    </row>
    <row r="754" spans="10:23">
      <c r="J754">
        <v>737</v>
      </c>
      <c r="K754" s="93">
        <f t="shared" ca="1" si="99"/>
        <v>0.29216856400208197</v>
      </c>
      <c r="L754" s="93">
        <f t="shared" ca="1" si="99"/>
        <v>-0.51734042700469562</v>
      </c>
      <c r="M754" s="93">
        <f t="shared" ca="1" si="100"/>
        <v>0.29216856400208197</v>
      </c>
      <c r="N754" s="101">
        <f t="shared" ca="1" si="96"/>
        <v>-0.39756560365896493</v>
      </c>
      <c r="O754" s="46">
        <f t="shared" ca="1" si="101"/>
        <v>0.42516290688871938</v>
      </c>
      <c r="P754" s="46">
        <f t="shared" ca="1" si="102"/>
        <v>0.37272310928446067</v>
      </c>
      <c r="Q754" s="47">
        <f t="shared" ca="1" si="97"/>
        <v>0.5300425020972368</v>
      </c>
      <c r="R754" s="47">
        <f t="shared" ca="1" si="98"/>
        <v>8.5139397777064488E-2</v>
      </c>
      <c r="S754" s="97">
        <f t="shared" ca="1" si="103"/>
        <v>0.25515115233289193</v>
      </c>
      <c r="V754">
        <v>737</v>
      </c>
      <c r="W754" s="46">
        <v>0.47896034437154</v>
      </c>
    </row>
    <row r="755" spans="10:23">
      <c r="J755">
        <v>738</v>
      </c>
      <c r="K755" s="93">
        <f t="shared" ca="1" si="99"/>
        <v>-6.549740705563592E-2</v>
      </c>
      <c r="L755" s="93">
        <f t="shared" ca="1" si="99"/>
        <v>0.932911436449125</v>
      </c>
      <c r="M755" s="93">
        <f t="shared" ca="1" si="100"/>
        <v>-6.549740705563592E-2</v>
      </c>
      <c r="N755" s="101">
        <f t="shared" ca="1" si="96"/>
        <v>0.86364800417288745</v>
      </c>
      <c r="O755" s="46">
        <f t="shared" ca="1" si="101"/>
        <v>0.29677174204003481</v>
      </c>
      <c r="P755" s="46">
        <f t="shared" ca="1" si="102"/>
        <v>0.30852752686011836</v>
      </c>
      <c r="Q755" s="47">
        <f t="shared" ca="1" si="97"/>
        <v>0.27326017239986761</v>
      </c>
      <c r="R755" s="47">
        <f t="shared" ca="1" si="98"/>
        <v>0.28906816606004826</v>
      </c>
      <c r="S755" s="97">
        <f t="shared" ca="1" si="103"/>
        <v>0.29291995405004156</v>
      </c>
      <c r="V755">
        <v>738</v>
      </c>
      <c r="W755" s="46">
        <v>-0.336522835265258</v>
      </c>
    </row>
    <row r="756" spans="10:23">
      <c r="J756">
        <v>739</v>
      </c>
      <c r="K756" s="93">
        <f t="shared" ca="1" si="99"/>
        <v>0.96179258704220261</v>
      </c>
      <c r="L756" s="93">
        <f t="shared" ca="1" si="99"/>
        <v>0.31429021457731254</v>
      </c>
      <c r="M756" s="93">
        <f t="shared" ca="1" si="100"/>
        <v>0.96179258704220261</v>
      </c>
      <c r="N756" s="101">
        <f t="shared" ca="1" si="96"/>
        <v>0.6038448878201943</v>
      </c>
      <c r="O756" s="46">
        <f t="shared" ca="1" si="101"/>
        <v>0.66553748900100418</v>
      </c>
      <c r="P756" s="46">
        <f t="shared" ca="1" si="102"/>
        <v>0.49291040034060307</v>
      </c>
      <c r="Q756" s="47">
        <f t="shared" ca="1" si="97"/>
        <v>1.0107916663218064</v>
      </c>
      <c r="R756" s="47">
        <f t="shared" ca="1" si="98"/>
        <v>0.24705995334740127</v>
      </c>
      <c r="S756" s="97">
        <f t="shared" ca="1" si="103"/>
        <v>0.45629872117420273</v>
      </c>
      <c r="V756">
        <v>739</v>
      </c>
      <c r="W756" s="46">
        <v>0.23652133889099899</v>
      </c>
    </row>
    <row r="757" spans="10:23">
      <c r="J757">
        <v>740</v>
      </c>
      <c r="K757" s="93">
        <f t="shared" ca="1" si="99"/>
        <v>-0.8261187398074642</v>
      </c>
      <c r="L757" s="93">
        <f t="shared" ca="1" si="99"/>
        <v>2.1970602325486759</v>
      </c>
      <c r="M757" s="93">
        <f t="shared" ca="1" si="100"/>
        <v>-0.8261187398074642</v>
      </c>
      <c r="N757" s="101">
        <f t="shared" ca="1" si="96"/>
        <v>1.8202715778106353</v>
      </c>
      <c r="O757" s="46">
        <f t="shared" ca="1" si="101"/>
        <v>2.373190369039524E-2</v>
      </c>
      <c r="P757" s="46">
        <f t="shared" ca="1" si="102"/>
        <v>0.1720076076852986</v>
      </c>
      <c r="Q757" s="47">
        <f t="shared" ca="1" si="97"/>
        <v>-0.27281950429941149</v>
      </c>
      <c r="R757" s="47">
        <f t="shared" ca="1" si="98"/>
        <v>0.4437470133790038</v>
      </c>
      <c r="S757" s="97">
        <f t="shared" ca="1" si="103"/>
        <v>0.23373945853469952</v>
      </c>
      <c r="V757">
        <v>740</v>
      </c>
      <c r="W757" s="46">
        <v>0.64327167710745004</v>
      </c>
    </row>
    <row r="758" spans="10:23">
      <c r="J758">
        <v>741</v>
      </c>
      <c r="K758" s="93">
        <f t="shared" ca="1" si="99"/>
        <v>-0.61314636724014693</v>
      </c>
      <c r="L758" s="93">
        <f t="shared" ca="1" si="99"/>
        <v>1.0762914162964963</v>
      </c>
      <c r="M758" s="93">
        <f t="shared" ca="1" si="100"/>
        <v>-0.61314636724014693</v>
      </c>
      <c r="N758" s="101">
        <f t="shared" ca="1" si="96"/>
        <v>0.82541949750057353</v>
      </c>
      <c r="O758" s="46">
        <f t="shared" ca="1" si="101"/>
        <v>0.10018248386061035</v>
      </c>
      <c r="P758" s="46">
        <f t="shared" ca="1" si="102"/>
        <v>0.21023289777040616</v>
      </c>
      <c r="Q758" s="47">
        <f t="shared" ca="1" si="97"/>
        <v>-0.11991834395898127</v>
      </c>
      <c r="R758" s="47">
        <f t="shared" ca="1" si="98"/>
        <v>0.28288690363901819</v>
      </c>
      <c r="S758" s="97">
        <f t="shared" ca="1" si="103"/>
        <v>0.19153469374981427</v>
      </c>
      <c r="V758">
        <v>741</v>
      </c>
      <c r="W758" s="46">
        <v>1.76263157883749</v>
      </c>
    </row>
    <row r="759" spans="10:23">
      <c r="J759">
        <v>742</v>
      </c>
      <c r="K759" s="93">
        <f t="shared" ca="1" si="99"/>
        <v>1.0519319127824782</v>
      </c>
      <c r="L759" s="93">
        <f t="shared" ca="1" si="99"/>
        <v>-0.63379179976258115</v>
      </c>
      <c r="M759" s="93">
        <f t="shared" ca="1" si="100"/>
        <v>1.0519319127824782</v>
      </c>
      <c r="N759" s="101">
        <f t="shared" ca="1" si="96"/>
        <v>-0.26634940325677881</v>
      </c>
      <c r="O759" s="46">
        <f t="shared" ca="1" si="101"/>
        <v>0.69789475518499189</v>
      </c>
      <c r="P759" s="46">
        <f t="shared" ca="1" si="102"/>
        <v>0.50908903343259693</v>
      </c>
      <c r="Q759" s="47">
        <f t="shared" ca="1" si="97"/>
        <v>1.0755061986897818</v>
      </c>
      <c r="R759" s="47">
        <f t="shared" ca="1" si="98"/>
        <v>0.10635607190793742</v>
      </c>
      <c r="S759" s="97">
        <f t="shared" ca="1" si="103"/>
        <v>0.40212541354646464</v>
      </c>
      <c r="V759">
        <v>742</v>
      </c>
      <c r="W759" s="46">
        <v>-6.8141004340957101E-2</v>
      </c>
    </row>
    <row r="760" spans="10:23">
      <c r="J760">
        <v>743</v>
      </c>
      <c r="K760" s="93">
        <f t="shared" ca="1" si="99"/>
        <v>1.446307724376882</v>
      </c>
      <c r="L760" s="93">
        <f t="shared" ca="1" si="99"/>
        <v>-0.29952107408598083</v>
      </c>
      <c r="M760" s="93">
        <f t="shared" ca="1" si="100"/>
        <v>1.446307724376882</v>
      </c>
      <c r="N760" s="101">
        <f t="shared" ca="1" si="96"/>
        <v>0.17598740742301067</v>
      </c>
      <c r="O760" s="46">
        <f t="shared" ca="1" si="101"/>
        <v>0.83946363211508102</v>
      </c>
      <c r="P760" s="46">
        <f t="shared" ca="1" si="102"/>
        <v>0.57987347189764149</v>
      </c>
      <c r="Q760" s="47">
        <f t="shared" ca="1" si="97"/>
        <v>1.3586439525499601</v>
      </c>
      <c r="R760" s="47">
        <f t="shared" ca="1" si="98"/>
        <v>0.17787861210889852</v>
      </c>
      <c r="S760" s="97">
        <f t="shared" ca="1" si="103"/>
        <v>0.50867112211198973</v>
      </c>
      <c r="V760">
        <v>743</v>
      </c>
      <c r="W760" s="46">
        <v>0.22268834526643499</v>
      </c>
    </row>
    <row r="761" spans="10:23">
      <c r="J761">
        <v>744</v>
      </c>
      <c r="K761" s="93">
        <f t="shared" ca="1" si="99"/>
        <v>0.58384028142405453</v>
      </c>
      <c r="L761" s="93">
        <f t="shared" ca="1" si="99"/>
        <v>-0.16260777034678181</v>
      </c>
      <c r="M761" s="93">
        <f t="shared" ca="1" si="100"/>
        <v>0.58384028142405453</v>
      </c>
      <c r="N761" s="101">
        <f t="shared" ca="1" si="96"/>
        <v>3.1508613810464992E-2</v>
      </c>
      <c r="O761" s="46">
        <f t="shared" ca="1" si="101"/>
        <v>0.52986414934261861</v>
      </c>
      <c r="P761" s="46">
        <f t="shared" ca="1" si="102"/>
        <v>0.42507373051141029</v>
      </c>
      <c r="Q761" s="47">
        <f t="shared" ca="1" si="97"/>
        <v>0.73944498700503525</v>
      </c>
      <c r="R761" s="47">
        <f t="shared" ca="1" si="98"/>
        <v>0.15451747626207854</v>
      </c>
      <c r="S761" s="97">
        <f t="shared" ca="1" si="103"/>
        <v>0.34219081280234859</v>
      </c>
      <c r="V761">
        <v>744</v>
      </c>
      <c r="W761" s="46">
        <v>0.97421820498343403</v>
      </c>
    </row>
    <row r="762" spans="10:23">
      <c r="J762">
        <v>745</v>
      </c>
      <c r="K762" s="93">
        <f t="shared" ca="1" si="99"/>
        <v>-1.7521292687472187</v>
      </c>
      <c r="L762" s="93">
        <f t="shared" ca="1" si="99"/>
        <v>-0.93612740762474167</v>
      </c>
      <c r="M762" s="93">
        <f t="shared" ca="1" si="100"/>
        <v>-1.7521292687472187</v>
      </c>
      <c r="N762" s="101">
        <f t="shared" ca="1" si="96"/>
        <v>-1.4447430712302967</v>
      </c>
      <c r="O762" s="46">
        <f t="shared" ca="1" si="101"/>
        <v>-0.30867760711972225</v>
      </c>
      <c r="P762" s="46">
        <f t="shared" ca="1" si="102"/>
        <v>5.8028522802398563E-3</v>
      </c>
      <c r="Q762" s="47">
        <f t="shared" ca="1" si="97"/>
        <v>-0.93763852591964647</v>
      </c>
      <c r="R762" s="47">
        <f t="shared" ca="1" si="98"/>
        <v>-8.4181334103261646E-2</v>
      </c>
      <c r="S762" s="97">
        <f t="shared" ca="1" si="103"/>
        <v>-0.19642947061149196</v>
      </c>
      <c r="V762">
        <v>745</v>
      </c>
      <c r="W762" s="46">
        <v>0.14285960288006999</v>
      </c>
    </row>
    <row r="763" spans="10:23">
      <c r="J763">
        <v>746</v>
      </c>
      <c r="K763" s="93">
        <f t="shared" ca="1" si="99"/>
        <v>-0.77553209294443648</v>
      </c>
      <c r="L763" s="93">
        <f t="shared" ca="1" si="99"/>
        <v>9.325943472124075E-2</v>
      </c>
      <c r="M763" s="93">
        <f t="shared" ca="1" si="100"/>
        <v>-0.77553209294443648</v>
      </c>
      <c r="N763" s="101">
        <f t="shared" ca="1" si="96"/>
        <v>-0.15821890135028294</v>
      </c>
      <c r="O763" s="46">
        <f t="shared" ca="1" si="101"/>
        <v>4.1890965614363063E-2</v>
      </c>
      <c r="P763" s="46">
        <f t="shared" ca="1" si="102"/>
        <v>0.18108713864728251</v>
      </c>
      <c r="Q763" s="47">
        <f t="shared" ca="1" si="97"/>
        <v>-0.23650138045147584</v>
      </c>
      <c r="R763" s="47">
        <f t="shared" ca="1" si="98"/>
        <v>0.12383996197277758</v>
      </c>
      <c r="S763" s="97">
        <f t="shared" ca="1" si="103"/>
        <v>8.2865463793570321E-2</v>
      </c>
      <c r="V763">
        <v>746</v>
      </c>
      <c r="W763" s="46">
        <v>0.205867443759676</v>
      </c>
    </row>
    <row r="764" spans="10:23">
      <c r="J764">
        <v>747</v>
      </c>
      <c r="K764" s="93">
        <f t="shared" ca="1" si="99"/>
        <v>0.67331037571811581</v>
      </c>
      <c r="L764" s="93">
        <f t="shared" ca="1" si="99"/>
        <v>0.33868715378526365</v>
      </c>
      <c r="M764" s="93">
        <f t="shared" ca="1" si="100"/>
        <v>0.67331037571811581</v>
      </c>
      <c r="N764" s="101">
        <f t="shared" ca="1" si="96"/>
        <v>0.53523140082488974</v>
      </c>
      <c r="O764" s="46">
        <f t="shared" ca="1" si="101"/>
        <v>0.56198118186758994</v>
      </c>
      <c r="P764" s="46">
        <f t="shared" ca="1" si="102"/>
        <v>0.44113224677389595</v>
      </c>
      <c r="Q764" s="47">
        <f t="shared" ca="1" si="97"/>
        <v>0.80367905205497792</v>
      </c>
      <c r="R764" s="47">
        <f t="shared" ca="1" si="98"/>
        <v>0.23596566780872313</v>
      </c>
      <c r="S764" s="97">
        <f t="shared" ca="1" si="103"/>
        <v>0.39897342483815657</v>
      </c>
      <c r="V764">
        <v>747</v>
      </c>
      <c r="W764" s="46">
        <v>0.46913065303914298</v>
      </c>
    </row>
    <row r="765" spans="10:23">
      <c r="J765">
        <v>748</v>
      </c>
      <c r="K765" s="93">
        <f t="shared" ca="1" si="99"/>
        <v>0.10078364575790673</v>
      </c>
      <c r="L765" s="93">
        <f t="shared" ca="1" si="99"/>
        <v>0.65957175514720467</v>
      </c>
      <c r="M765" s="93">
        <f t="shared" ca="1" si="100"/>
        <v>0.10078364575790673</v>
      </c>
      <c r="N765" s="101">
        <f t="shared" ca="1" si="96"/>
        <v>0.65738035274811135</v>
      </c>
      <c r="O765" s="46">
        <f t="shared" ca="1" si="101"/>
        <v>0.3564615638026738</v>
      </c>
      <c r="P765" s="46">
        <f t="shared" ca="1" si="102"/>
        <v>0.33837243774143788</v>
      </c>
      <c r="Q765" s="47">
        <f t="shared" ca="1" si="97"/>
        <v>0.39263981592514563</v>
      </c>
      <c r="R765" s="47">
        <f t="shared" ca="1" si="98"/>
        <v>0.25571623595838189</v>
      </c>
      <c r="S765" s="97">
        <f t="shared" ca="1" si="103"/>
        <v>0.30608889988052784</v>
      </c>
      <c r="V765">
        <v>748</v>
      </c>
      <c r="W765" s="46">
        <v>-0.39184783405747398</v>
      </c>
    </row>
    <row r="766" spans="10:23">
      <c r="J766">
        <v>749</v>
      </c>
      <c r="K766" s="93">
        <f t="shared" ca="1" si="99"/>
        <v>0.89677175176822355</v>
      </c>
      <c r="L766" s="93">
        <f t="shared" ca="1" si="99"/>
        <v>-6.1993108481850412E-2</v>
      </c>
      <c r="M766" s="93">
        <f t="shared" ca="1" si="100"/>
        <v>0.89677175176822355</v>
      </c>
      <c r="N766" s="101">
        <f t="shared" ca="1" si="96"/>
        <v>0.22641891096452052</v>
      </c>
      <c r="O766" s="46">
        <f t="shared" ca="1" si="101"/>
        <v>0.64219699408175601</v>
      </c>
      <c r="P766" s="46">
        <f t="shared" ca="1" si="102"/>
        <v>0.48124015288097899</v>
      </c>
      <c r="Q766" s="47">
        <f t="shared" ca="1" si="97"/>
        <v>0.96411067648331017</v>
      </c>
      <c r="R766" s="47">
        <f t="shared" ca="1" si="98"/>
        <v>0.18603300747540505</v>
      </c>
      <c r="S766" s="97">
        <f t="shared" ca="1" si="103"/>
        <v>0.41411500077858054</v>
      </c>
      <c r="V766">
        <v>749</v>
      </c>
      <c r="W766" s="46">
        <v>-0.45600476333553502</v>
      </c>
    </row>
    <row r="767" spans="10:23">
      <c r="J767">
        <v>750</v>
      </c>
      <c r="K767" s="93">
        <f t="shared" ca="1" si="99"/>
        <v>-0.58450489114293291</v>
      </c>
      <c r="L767" s="93">
        <f t="shared" ca="1" si="99"/>
        <v>0.58724409760846297</v>
      </c>
      <c r="M767" s="93">
        <f t="shared" ca="1" si="100"/>
        <v>-0.58450489114293291</v>
      </c>
      <c r="N767" s="101">
        <f t="shared" ca="1" si="96"/>
        <v>0.37087058835766556</v>
      </c>
      <c r="O767" s="46">
        <f t="shared" ca="1" si="101"/>
        <v>0.11046389941779133</v>
      </c>
      <c r="P767" s="46">
        <f t="shared" ca="1" si="102"/>
        <v>0.21537360554899665</v>
      </c>
      <c r="Q767" s="47">
        <f t="shared" ca="1" si="97"/>
        <v>-9.9355512844619298E-2</v>
      </c>
      <c r="R767" s="47">
        <f t="shared" ca="1" si="98"/>
        <v>0.20938975883319916</v>
      </c>
      <c r="S767" s="97">
        <f t="shared" ca="1" si="103"/>
        <v>0.15992682912549525</v>
      </c>
      <c r="V767">
        <v>750</v>
      </c>
      <c r="W767" s="46">
        <v>-0.249302196986631</v>
      </c>
    </row>
    <row r="768" spans="10:23">
      <c r="J768">
        <v>751</v>
      </c>
      <c r="K768" s="93">
        <f t="shared" ca="1" si="99"/>
        <v>0.63200949287165908</v>
      </c>
      <c r="L768" s="93">
        <f t="shared" ca="1" si="99"/>
        <v>-0.81109220617769251</v>
      </c>
      <c r="M768" s="93">
        <f t="shared" ca="1" si="100"/>
        <v>0.63200949287165908</v>
      </c>
      <c r="N768" s="101">
        <f t="shared" ca="1" si="96"/>
        <v>-0.56798968774865344</v>
      </c>
      <c r="O768" s="46">
        <f t="shared" ca="1" si="101"/>
        <v>0.54715542575147369</v>
      </c>
      <c r="P768" s="46">
        <f t="shared" ca="1" si="102"/>
        <v>0.43371936871583783</v>
      </c>
      <c r="Q768" s="47">
        <f t="shared" ca="1" si="97"/>
        <v>0.77402753982274541</v>
      </c>
      <c r="R768" s="47">
        <f t="shared" ca="1" si="98"/>
        <v>5.7583103317229142E-2</v>
      </c>
      <c r="S768" s="97">
        <f t="shared" ca="1" si="103"/>
        <v>0.30236926453435142</v>
      </c>
      <c r="V768">
        <v>751</v>
      </c>
      <c r="W768" s="46">
        <v>0.55653953825056002</v>
      </c>
    </row>
    <row r="769" spans="10:23">
      <c r="J769">
        <v>752</v>
      </c>
      <c r="K769" s="93">
        <f t="shared" ca="1" si="99"/>
        <v>0.19301949075218694</v>
      </c>
      <c r="L769" s="93">
        <f t="shared" ca="1" si="99"/>
        <v>-0.75766045252457803</v>
      </c>
      <c r="M769" s="93">
        <f t="shared" ca="1" si="100"/>
        <v>0.19301949075218694</v>
      </c>
      <c r="N769" s="101">
        <f t="shared" ca="1" si="96"/>
        <v>-0.65694060920407604</v>
      </c>
      <c r="O769" s="46">
        <f t="shared" ca="1" si="101"/>
        <v>0.38957141639669463</v>
      </c>
      <c r="P769" s="46">
        <f t="shared" ca="1" si="102"/>
        <v>0.35492736403844827</v>
      </c>
      <c r="Q769" s="47">
        <f t="shared" ca="1" si="97"/>
        <v>0.45885952111318729</v>
      </c>
      <c r="R769" s="47">
        <f t="shared" ca="1" si="98"/>
        <v>4.3200407366759189E-2</v>
      </c>
      <c r="S769" s="97">
        <f t="shared" ca="1" si="103"/>
        <v>0.2163859118817269</v>
      </c>
      <c r="V769">
        <v>752</v>
      </c>
      <c r="W769" s="46">
        <v>0.36308263601254698</v>
      </c>
    </row>
    <row r="770" spans="10:23">
      <c r="J770">
        <v>753</v>
      </c>
      <c r="K770" s="93">
        <f t="shared" ca="1" si="99"/>
        <v>-0.49627715522239041</v>
      </c>
      <c r="L770" s="93">
        <f t="shared" ca="1" si="99"/>
        <v>0.73042875801761054</v>
      </c>
      <c r="M770" s="93">
        <f t="shared" ca="1" si="100"/>
        <v>-0.49627715522239041</v>
      </c>
      <c r="N770" s="101">
        <f t="shared" ca="1" si="96"/>
        <v>0.5346799569874563</v>
      </c>
      <c r="O770" s="46">
        <f t="shared" ca="1" si="101"/>
        <v>0.14213496321315752</v>
      </c>
      <c r="P770" s="46">
        <f t="shared" ca="1" si="102"/>
        <v>0.23120913744667976</v>
      </c>
      <c r="Q770" s="47">
        <f t="shared" ca="1" si="97"/>
        <v>-3.601338525388692E-2</v>
      </c>
      <c r="R770" s="47">
        <f t="shared" ca="1" si="98"/>
        <v>0.23587650348172357</v>
      </c>
      <c r="S770" s="97">
        <f t="shared" ca="1" si="103"/>
        <v>0.18900573334744053</v>
      </c>
      <c r="V770">
        <v>753</v>
      </c>
      <c r="W770" s="46">
        <v>8.6091198704335306E-2</v>
      </c>
    </row>
    <row r="771" spans="10:23">
      <c r="J771">
        <v>754</v>
      </c>
      <c r="K771" s="93">
        <f t="shared" ca="1" si="99"/>
        <v>-1.4984786938666181</v>
      </c>
      <c r="L771" s="93">
        <f t="shared" ca="1" si="99"/>
        <v>6.9016471360125523E-2</v>
      </c>
      <c r="M771" s="93">
        <f t="shared" ca="1" si="100"/>
        <v>-1.4984786938666181</v>
      </c>
      <c r="N771" s="101">
        <f t="shared" ca="1" si="96"/>
        <v>-0.41111648474752593</v>
      </c>
      <c r="O771" s="46">
        <f t="shared" ca="1" si="101"/>
        <v>-0.21762479413572322</v>
      </c>
      <c r="P771" s="46">
        <f t="shared" ca="1" si="102"/>
        <v>5.1329258772239372E-2</v>
      </c>
      <c r="Q771" s="47">
        <f t="shared" ca="1" si="97"/>
        <v>-0.75553289995164841</v>
      </c>
      <c r="R771" s="47">
        <f t="shared" ca="1" si="98"/>
        <v>8.2948322076343187E-2</v>
      </c>
      <c r="S771" s="97">
        <f t="shared" ca="1" si="103"/>
        <v>-6.7338236029690024E-2</v>
      </c>
      <c r="V771">
        <v>754</v>
      </c>
      <c r="W771" s="46">
        <v>0.23244417715223101</v>
      </c>
    </row>
    <row r="772" spans="10:23">
      <c r="J772">
        <v>755</v>
      </c>
      <c r="K772" s="93">
        <f t="shared" ca="1" si="99"/>
        <v>1.9470853396556029</v>
      </c>
      <c r="L772" s="93">
        <f t="shared" ca="1" si="99"/>
        <v>0.6347850134494365</v>
      </c>
      <c r="M772" s="93">
        <f t="shared" ca="1" si="100"/>
        <v>1.9470853396556029</v>
      </c>
      <c r="N772" s="101">
        <f t="shared" ca="1" si="96"/>
        <v>1.2210458175453938</v>
      </c>
      <c r="O772" s="46">
        <f t="shared" ca="1" si="101"/>
        <v>1.0192275083531306</v>
      </c>
      <c r="P772" s="46">
        <f t="shared" ca="1" si="102"/>
        <v>0.66975541001666627</v>
      </c>
      <c r="Q772" s="47">
        <f t="shared" ca="1" si="97"/>
        <v>1.718171705026059</v>
      </c>
      <c r="R772" s="47">
        <f t="shared" ca="1" si="98"/>
        <v>0.3468567083145051</v>
      </c>
      <c r="S772" s="97">
        <f t="shared" ca="1" si="103"/>
        <v>0.68304210833381784</v>
      </c>
      <c r="V772">
        <v>755</v>
      </c>
      <c r="W772" s="46">
        <v>6.5037003752677902E-2</v>
      </c>
    </row>
    <row r="773" spans="10:23">
      <c r="J773">
        <v>756</v>
      </c>
      <c r="K773" s="93">
        <f t="shared" ca="1" si="99"/>
        <v>0.8318971380594361</v>
      </c>
      <c r="L773" s="93">
        <f t="shared" ca="1" si="99"/>
        <v>-6.7869410622127813E-2</v>
      </c>
      <c r="M773" s="93">
        <f t="shared" ca="1" si="100"/>
        <v>0.8318971380594361</v>
      </c>
      <c r="N773" s="101">
        <f t="shared" ca="1" si="96"/>
        <v>0.20021610516479299</v>
      </c>
      <c r="O773" s="46">
        <f t="shared" ca="1" si="101"/>
        <v>0.61890898824058671</v>
      </c>
      <c r="P773" s="46">
        <f t="shared" ca="1" si="102"/>
        <v>0.46959614996039434</v>
      </c>
      <c r="Q773" s="47">
        <f t="shared" ca="1" si="97"/>
        <v>0.91753466480097146</v>
      </c>
      <c r="R773" s="47">
        <f t="shared" ca="1" si="98"/>
        <v>0.18179621056874729</v>
      </c>
      <c r="S773" s="97">
        <f t="shared" ca="1" si="103"/>
        <v>0.400352599404667</v>
      </c>
      <c r="V773">
        <v>756</v>
      </c>
      <c r="W773" s="46">
        <v>-5.8604960539837797E-2</v>
      </c>
    </row>
    <row r="774" spans="10:23">
      <c r="J774">
        <v>757</v>
      </c>
      <c r="K774" s="93">
        <f t="shared" ca="1" si="99"/>
        <v>-0.34116055560057917</v>
      </c>
      <c r="L774" s="93">
        <f t="shared" ca="1" si="99"/>
        <v>8.0703386709153058E-2</v>
      </c>
      <c r="M774" s="93">
        <f t="shared" ca="1" si="100"/>
        <v>-0.34116055560057917</v>
      </c>
      <c r="N774" s="101">
        <f t="shared" ca="1" si="96"/>
        <v>-3.1983185979039749E-2</v>
      </c>
      <c r="O774" s="46">
        <f t="shared" ca="1" si="101"/>
        <v>0.1978170871063403</v>
      </c>
      <c r="P774" s="46">
        <f t="shared" ca="1" si="102"/>
        <v>0.25905019939327112</v>
      </c>
      <c r="Q774" s="47">
        <f t="shared" ca="1" si="97"/>
        <v>7.5350862532478635E-2</v>
      </c>
      <c r="R774" s="47">
        <f t="shared" ca="1" si="98"/>
        <v>0.14425132907912669</v>
      </c>
      <c r="S774" s="97">
        <f t="shared" ca="1" si="103"/>
        <v>0.17103420809273351</v>
      </c>
      <c r="V774">
        <v>757</v>
      </c>
      <c r="W774" s="46">
        <v>5.1780791359771601E-2</v>
      </c>
    </row>
    <row r="775" spans="10:23">
      <c r="J775">
        <v>758</v>
      </c>
      <c r="K775" s="93">
        <f t="shared" ca="1" si="99"/>
        <v>-1.9680086422647924</v>
      </c>
      <c r="L775" s="93">
        <f t="shared" ca="1" si="99"/>
        <v>1.3947360175999628</v>
      </c>
      <c r="M775" s="93">
        <f t="shared" ca="1" si="100"/>
        <v>-1.9680086422647924</v>
      </c>
      <c r="N775" s="101">
        <f t="shared" ca="1" si="96"/>
        <v>0.69645487244008053</v>
      </c>
      <c r="O775" s="46">
        <f t="shared" ca="1" si="101"/>
        <v>-0.38617171188668864</v>
      </c>
      <c r="P775" s="46">
        <f t="shared" ca="1" si="102"/>
        <v>-3.2944200103243337E-2</v>
      </c>
      <c r="Q775" s="47">
        <f t="shared" ca="1" si="97"/>
        <v>-1.0926267354535792</v>
      </c>
      <c r="R775" s="47">
        <f t="shared" ca="1" si="98"/>
        <v>0.26203429233087133</v>
      </c>
      <c r="S775" s="97">
        <f t="shared" ca="1" si="103"/>
        <v>-6.2068709777908654E-2</v>
      </c>
      <c r="V775">
        <v>758</v>
      </c>
      <c r="W775" s="46">
        <v>-0.46051970509050899</v>
      </c>
    </row>
    <row r="776" spans="10:23">
      <c r="J776">
        <v>759</v>
      </c>
      <c r="K776" s="93">
        <f t="shared" ca="1" si="99"/>
        <v>0.82553597719895866</v>
      </c>
      <c r="L776" s="93">
        <f t="shared" ca="1" si="99"/>
        <v>0.46272370663251267</v>
      </c>
      <c r="M776" s="93">
        <f t="shared" ca="1" si="100"/>
        <v>0.82553597719895866</v>
      </c>
      <c r="N776" s="101">
        <f t="shared" ca="1" si="96"/>
        <v>0.70123952754173136</v>
      </c>
      <c r="O776" s="46">
        <f t="shared" ca="1" si="101"/>
        <v>0.61662552568402507</v>
      </c>
      <c r="P776" s="46">
        <f t="shared" ca="1" si="102"/>
        <v>0.46845441868211352</v>
      </c>
      <c r="Q776" s="47">
        <f t="shared" ca="1" si="97"/>
        <v>0.91296773968784817</v>
      </c>
      <c r="R776" s="47">
        <f t="shared" ca="1" si="98"/>
        <v>0.26280793512657186</v>
      </c>
      <c r="S776" s="97">
        <f t="shared" ca="1" si="103"/>
        <v>0.43971673040529846</v>
      </c>
      <c r="V776">
        <v>759</v>
      </c>
      <c r="W776" s="46">
        <v>1.16802764737751</v>
      </c>
    </row>
    <row r="777" spans="10:23">
      <c r="J777">
        <v>760</v>
      </c>
      <c r="K777" s="93">
        <f t="shared" ca="1" si="99"/>
        <v>-0.10063172717587206</v>
      </c>
      <c r="L777" s="93">
        <f t="shared" ca="1" si="99"/>
        <v>-1.67186321144121</v>
      </c>
      <c r="M777" s="93">
        <f t="shared" ca="1" si="100"/>
        <v>-0.10063172717587206</v>
      </c>
      <c r="N777" s="101">
        <f t="shared" ca="1" si="96"/>
        <v>-1.6170685504840046</v>
      </c>
      <c r="O777" s="46">
        <f t="shared" ca="1" si="101"/>
        <v>0.28415959369093802</v>
      </c>
      <c r="P777" s="46">
        <f t="shared" ca="1" si="102"/>
        <v>0.30222145268556999</v>
      </c>
      <c r="Q777" s="47">
        <f t="shared" ca="1" si="97"/>
        <v>0.24803587570167407</v>
      </c>
      <c r="R777" s="47">
        <f t="shared" ca="1" si="98"/>
        <v>-0.11204506988105445</v>
      </c>
      <c r="S777" s="97">
        <f t="shared" ca="1" si="103"/>
        <v>8.6057261904941784E-2</v>
      </c>
      <c r="V777">
        <v>760</v>
      </c>
      <c r="W777" s="46">
        <v>0.170167906602467</v>
      </c>
    </row>
    <row r="778" spans="10:23">
      <c r="J778">
        <v>761</v>
      </c>
      <c r="K778" s="93">
        <f t="shared" ca="1" si="99"/>
        <v>0.70623606748135459</v>
      </c>
      <c r="L778" s="93">
        <f t="shared" ca="1" si="99"/>
        <v>-0.22264426701282838</v>
      </c>
      <c r="M778" s="93">
        <f t="shared" ca="1" si="100"/>
        <v>0.70623606748135459</v>
      </c>
      <c r="N778" s="101">
        <f t="shared" ca="1" si="96"/>
        <v>1.3513626390835948E-2</v>
      </c>
      <c r="O778" s="46">
        <f t="shared" ca="1" si="101"/>
        <v>0.57380050006112526</v>
      </c>
      <c r="P778" s="46">
        <f t="shared" ca="1" si="102"/>
        <v>0.44704190587066361</v>
      </c>
      <c r="Q778" s="47">
        <f t="shared" ca="1" si="97"/>
        <v>0.82731768844204856</v>
      </c>
      <c r="R778" s="47">
        <f t="shared" ca="1" si="98"/>
        <v>0.15160782194423358</v>
      </c>
      <c r="S778" s="97">
        <f t="shared" ca="1" si="103"/>
        <v>0.36270416100267944</v>
      </c>
      <c r="V778">
        <v>761</v>
      </c>
      <c r="W778" s="46">
        <v>0.521748166595699</v>
      </c>
    </row>
    <row r="779" spans="10:23">
      <c r="J779">
        <v>762</v>
      </c>
      <c r="K779" s="93">
        <f t="shared" ca="1" si="99"/>
        <v>0.6351753300970836</v>
      </c>
      <c r="L779" s="93">
        <f t="shared" ca="1" si="99"/>
        <v>0.9441035259813354</v>
      </c>
      <c r="M779" s="93">
        <f t="shared" ca="1" si="100"/>
        <v>0.6351753300970836</v>
      </c>
      <c r="N779" s="101">
        <f t="shared" ca="1" si="96"/>
        <v>1.0970886851397628</v>
      </c>
      <c r="O779" s="46">
        <f t="shared" ca="1" si="101"/>
        <v>0.54829186466930402</v>
      </c>
      <c r="P779" s="46">
        <f t="shared" ca="1" si="102"/>
        <v>0.43428758817475299</v>
      </c>
      <c r="Q779" s="47">
        <f t="shared" ca="1" si="97"/>
        <v>0.77630041765840607</v>
      </c>
      <c r="R779" s="47">
        <f t="shared" ca="1" si="98"/>
        <v>0.32681377096083419</v>
      </c>
      <c r="S779" s="97">
        <f t="shared" ca="1" si="103"/>
        <v>0.43755281781506911</v>
      </c>
      <c r="V779">
        <v>762</v>
      </c>
      <c r="W779" s="46">
        <v>-0.39029104841387802</v>
      </c>
    </row>
    <row r="780" spans="10:23">
      <c r="J780">
        <v>763</v>
      </c>
      <c r="K780" s="93">
        <f t="shared" ca="1" si="99"/>
        <v>-0.86480586222053546</v>
      </c>
      <c r="L780" s="93">
        <f t="shared" ca="1" si="99"/>
        <v>-0.72690369950662481</v>
      </c>
      <c r="M780" s="93">
        <f t="shared" ca="1" si="100"/>
        <v>-0.86480586222053546</v>
      </c>
      <c r="N780" s="101">
        <f t="shared" ca="1" si="96"/>
        <v>-0.9641928418423874</v>
      </c>
      <c r="O780" s="46">
        <f t="shared" ca="1" si="101"/>
        <v>9.8444077774661465E-3</v>
      </c>
      <c r="P780" s="46">
        <f t="shared" ca="1" si="102"/>
        <v>0.16506385972883406</v>
      </c>
      <c r="Q780" s="47">
        <f t="shared" ca="1" si="97"/>
        <v>-0.30059449612526967</v>
      </c>
      <c r="R780" s="47">
        <f t="shared" ca="1" si="98"/>
        <v>-6.4799710917653741E-3</v>
      </c>
      <c r="S780" s="97">
        <f t="shared" ca="1" si="103"/>
        <v>1.6822183428503862E-3</v>
      </c>
      <c r="V780">
        <v>763</v>
      </c>
      <c r="W780" s="46">
        <v>-0.23713974030635199</v>
      </c>
    </row>
    <row r="781" spans="10:23">
      <c r="J781">
        <v>764</v>
      </c>
      <c r="K781" s="93">
        <f t="shared" ca="1" si="99"/>
        <v>1.059220189090891</v>
      </c>
      <c r="L781" s="93">
        <f t="shared" ca="1" si="99"/>
        <v>0.67007534207916053</v>
      </c>
      <c r="M781" s="93">
        <f t="shared" ca="1" si="100"/>
        <v>1.059220189090891</v>
      </c>
      <c r="N781" s="101">
        <f t="shared" ca="1" si="96"/>
        <v>0.97214294891536257</v>
      </c>
      <c r="O781" s="46">
        <f t="shared" ca="1" si="101"/>
        <v>0.70051102388455222</v>
      </c>
      <c r="P781" s="46">
        <f t="shared" ca="1" si="102"/>
        <v>0.51039716778237709</v>
      </c>
      <c r="Q781" s="47">
        <f t="shared" ca="1" si="97"/>
        <v>1.0807387360889025</v>
      </c>
      <c r="R781" s="47">
        <f t="shared" ca="1" si="98"/>
        <v>0.30661098379438811</v>
      </c>
      <c r="S781" s="97">
        <f t="shared" ca="1" si="103"/>
        <v>0.50356100383947022</v>
      </c>
      <c r="V781">
        <v>764</v>
      </c>
      <c r="W781" s="46">
        <v>0.26792559903654201</v>
      </c>
    </row>
    <row r="782" spans="10:23">
      <c r="J782">
        <v>765</v>
      </c>
      <c r="K782" s="93">
        <f t="shared" ca="1" si="99"/>
        <v>-0.63594581849783061</v>
      </c>
      <c r="L782" s="93">
        <f t="shared" ca="1" si="99"/>
        <v>-0.58685158250244052</v>
      </c>
      <c r="M782" s="93">
        <f t="shared" ca="1" si="100"/>
        <v>-0.63594581849783061</v>
      </c>
      <c r="N782" s="101">
        <f t="shared" ca="1" si="96"/>
        <v>-0.75862915617820148</v>
      </c>
      <c r="O782" s="46">
        <f t="shared" ca="1" si="101"/>
        <v>9.1998176876560034E-2</v>
      </c>
      <c r="P782" s="46">
        <f t="shared" ca="1" si="102"/>
        <v>0.206140744278381</v>
      </c>
      <c r="Q782" s="47">
        <f t="shared" ca="1" si="97"/>
        <v>-0.1362869579270819</v>
      </c>
      <c r="R782" s="47">
        <f t="shared" ca="1" si="98"/>
        <v>2.6758133033413706E-2</v>
      </c>
      <c r="S782" s="97">
        <f t="shared" ca="1" si="103"/>
        <v>5.937815495498687E-2</v>
      </c>
      <c r="V782">
        <v>765</v>
      </c>
      <c r="W782" s="46">
        <v>-0.481672609178731</v>
      </c>
    </row>
    <row r="783" spans="10:23">
      <c r="J783">
        <v>766</v>
      </c>
      <c r="K783" s="93">
        <f t="shared" ca="1" si="99"/>
        <v>-0.95523419329919035</v>
      </c>
      <c r="L783" s="93">
        <f t="shared" ca="1" si="99"/>
        <v>1.9047452288032836</v>
      </c>
      <c r="M783" s="93">
        <f t="shared" ca="1" si="100"/>
        <v>-0.95523419329919035</v>
      </c>
      <c r="N783" s="101">
        <f t="shared" ca="1" si="96"/>
        <v>1.5020710263687056</v>
      </c>
      <c r="O783" s="46">
        <f t="shared" ca="1" si="101"/>
        <v>-2.2616602500297844E-2</v>
      </c>
      <c r="P783" s="46">
        <f t="shared" ca="1" si="102"/>
        <v>0.14883335458995206</v>
      </c>
      <c r="Q783" s="47">
        <f t="shared" ca="1" si="97"/>
        <v>-0.36551651668079765</v>
      </c>
      <c r="R783" s="47">
        <f t="shared" ca="1" si="98"/>
        <v>0.39229637399518724</v>
      </c>
      <c r="S783" s="97">
        <f t="shared" ca="1" si="103"/>
        <v>0.1848398857474447</v>
      </c>
      <c r="V783">
        <v>766</v>
      </c>
      <c r="W783" s="46">
        <v>0.61228679614298598</v>
      </c>
    </row>
    <row r="784" spans="10:23">
      <c r="J784">
        <v>767</v>
      </c>
      <c r="K784" s="93">
        <f t="shared" ca="1" si="99"/>
        <v>-0.66555340056720647</v>
      </c>
      <c r="L784" s="93">
        <f t="shared" ca="1" si="99"/>
        <v>0.2176909380068944</v>
      </c>
      <c r="M784" s="93">
        <f t="shared" ca="1" si="100"/>
        <v>-0.66555340056720647</v>
      </c>
      <c r="N784" s="101">
        <f t="shared" ca="1" si="96"/>
        <v>-5.271793608694092E-3</v>
      </c>
      <c r="O784" s="46">
        <f t="shared" ca="1" si="101"/>
        <v>8.1369958768478523E-2</v>
      </c>
      <c r="P784" s="46">
        <f t="shared" ca="1" si="102"/>
        <v>0.20082663522434024</v>
      </c>
      <c r="Q784" s="47">
        <f t="shared" ca="1" si="97"/>
        <v>-0.15754339414324492</v>
      </c>
      <c r="R784" s="47">
        <f t="shared" ca="1" si="98"/>
        <v>0.14857036061461129</v>
      </c>
      <c r="S784" s="97">
        <f t="shared" ca="1" si="103"/>
        <v>0.11497015969154491</v>
      </c>
      <c r="V784">
        <v>767</v>
      </c>
      <c r="W784" s="46">
        <v>0.210217327947477</v>
      </c>
    </row>
    <row r="785" spans="10:23">
      <c r="J785">
        <v>768</v>
      </c>
      <c r="K785" s="93">
        <f t="shared" ca="1" si="99"/>
        <v>0.14053459401544111</v>
      </c>
      <c r="L785" s="93">
        <f t="shared" ca="1" si="99"/>
        <v>3.7325309717226404E-2</v>
      </c>
      <c r="M785" s="93">
        <f t="shared" ca="1" si="100"/>
        <v>0.14053459401544111</v>
      </c>
      <c r="N785" s="101">
        <f t="shared" ca="1" si="96"/>
        <v>8.0080652233246258E-2</v>
      </c>
      <c r="O785" s="46">
        <f t="shared" ca="1" si="101"/>
        <v>0.3707309407174853</v>
      </c>
      <c r="P785" s="46">
        <f t="shared" ca="1" si="102"/>
        <v>0.34550712619884361</v>
      </c>
      <c r="Q785" s="47">
        <f t="shared" ca="1" si="97"/>
        <v>0.42117856975476858</v>
      </c>
      <c r="R785" s="47">
        <f t="shared" ca="1" si="98"/>
        <v>0.16237121008404354</v>
      </c>
      <c r="S785" s="97">
        <f t="shared" ca="1" si="103"/>
        <v>0.26655107540076439</v>
      </c>
      <c r="V785">
        <v>768</v>
      </c>
      <c r="W785" s="46">
        <v>1.5474260246727201</v>
      </c>
    </row>
    <row r="786" spans="10:23">
      <c r="J786">
        <v>769</v>
      </c>
      <c r="K786" s="93">
        <f t="shared" ca="1" si="99"/>
        <v>-0.18095670699808031</v>
      </c>
      <c r="L786" s="93">
        <f t="shared" ca="1" si="99"/>
        <v>-1.6896776366024577</v>
      </c>
      <c r="M786" s="93">
        <f t="shared" ca="1" si="100"/>
        <v>-0.18095670699808031</v>
      </c>
      <c r="N786" s="101">
        <f t="shared" ref="N786:N849" ca="1" si="104">$N$2*K786+SQRT(1-$N$2^2)*L786</f>
        <v>-1.6595032530500835</v>
      </c>
      <c r="O786" s="46">
        <f t="shared" ca="1" si="101"/>
        <v>0.25532537808098793</v>
      </c>
      <c r="P786" s="46">
        <f t="shared" ca="1" si="102"/>
        <v>0.28780434488059492</v>
      </c>
      <c r="Q786" s="47">
        <f t="shared" ref="Q786:Q849" ca="1" si="105">$K$2+K786*$S$3</f>
        <v>0.1903674444817739</v>
      </c>
      <c r="R786" s="47">
        <f t="shared" ref="R786:R849" ca="1" si="106">$L$2+$L$3*N786</f>
        <v>-0.11890644258827709</v>
      </c>
      <c r="S786" s="97">
        <f t="shared" ca="1" si="103"/>
        <v>6.8209467746355418E-2</v>
      </c>
      <c r="V786">
        <v>769</v>
      </c>
      <c r="W786" s="46">
        <v>0.188098033979054</v>
      </c>
    </row>
    <row r="787" spans="10:23">
      <c r="J787">
        <v>770</v>
      </c>
      <c r="K787" s="93">
        <f t="shared" ref="K787:L850" ca="1" si="107">_xlfn.NORM.S.INV(RAND())</f>
        <v>-0.45632330395341059</v>
      </c>
      <c r="L787" s="93">
        <f t="shared" ca="1" si="107"/>
        <v>0.16160329474082136</v>
      </c>
      <c r="M787" s="93">
        <f t="shared" ref="M787:M850" ca="1" si="108">K787</f>
        <v>-0.45632330395341059</v>
      </c>
      <c r="N787" s="101">
        <f t="shared" ca="1" si="104"/>
        <v>8.0923192577126712E-3</v>
      </c>
      <c r="O787" s="46">
        <f t="shared" ref="O787:O850" ca="1" si="109">$K$2+K787*$K$3</f>
        <v>0.15647717611489206</v>
      </c>
      <c r="P787" s="46">
        <f t="shared" ref="P787:P850" ca="1" si="110">$K$2+K787*$R$3</f>
        <v>0.23838024389754703</v>
      </c>
      <c r="Q787" s="47">
        <f t="shared" ca="1" si="105"/>
        <v>-7.3289594504178379E-3</v>
      </c>
      <c r="R787" s="47">
        <f t="shared" ca="1" si="106"/>
        <v>0.15073123729649723</v>
      </c>
      <c r="S787" s="97">
        <f t="shared" ref="S787:S850" ca="1" si="111">AVERAGE(R787,O787)</f>
        <v>0.15360420670569463</v>
      </c>
      <c r="V787">
        <v>770</v>
      </c>
      <c r="W787" s="46">
        <v>0.30370443346749998</v>
      </c>
    </row>
    <row r="788" spans="10:23">
      <c r="J788">
        <v>771</v>
      </c>
      <c r="K788" s="93">
        <f t="shared" ca="1" si="107"/>
        <v>0.22894579263574444</v>
      </c>
      <c r="L788" s="93">
        <f t="shared" ca="1" si="107"/>
        <v>1.3124967852458533</v>
      </c>
      <c r="M788" s="93">
        <f t="shared" ca="1" si="108"/>
        <v>0.22894579263574444</v>
      </c>
      <c r="N788" s="101">
        <f t="shared" ca="1" si="104"/>
        <v>1.3171660347762539</v>
      </c>
      <c r="O788" s="46">
        <f t="shared" ca="1" si="109"/>
        <v>0.40246786202135004</v>
      </c>
      <c r="P788" s="46">
        <f t="shared" ca="1" si="110"/>
        <v>0.36137558685077598</v>
      </c>
      <c r="Q788" s="47">
        <f t="shared" ca="1" si="105"/>
        <v>0.48465241236249812</v>
      </c>
      <c r="R788" s="47">
        <f t="shared" ca="1" si="106"/>
        <v>0.36239862554823943</v>
      </c>
      <c r="S788" s="97">
        <f t="shared" ca="1" si="111"/>
        <v>0.38243324378479471</v>
      </c>
      <c r="V788">
        <v>771</v>
      </c>
      <c r="W788" s="46">
        <v>-0.26238561130416399</v>
      </c>
    </row>
    <row r="789" spans="10:23">
      <c r="J789">
        <v>772</v>
      </c>
      <c r="K789" s="93">
        <f t="shared" ca="1" si="107"/>
        <v>0.29943277253040629</v>
      </c>
      <c r="L789" s="93">
        <f t="shared" ca="1" si="107"/>
        <v>-2.0663850104184438</v>
      </c>
      <c r="M789" s="93">
        <f t="shared" ca="1" si="108"/>
        <v>0.29943277253040629</v>
      </c>
      <c r="N789" s="101">
        <f t="shared" ca="1" si="104"/>
        <v>-1.863878549664105</v>
      </c>
      <c r="O789" s="46">
        <f t="shared" ca="1" si="109"/>
        <v>0.42777053598996484</v>
      </c>
      <c r="P789" s="46">
        <f t="shared" ca="1" si="110"/>
        <v>0.3740269238350834</v>
      </c>
      <c r="Q789" s="47">
        <f t="shared" ca="1" si="105"/>
        <v>0.53525776029972771</v>
      </c>
      <c r="R789" s="47">
        <f t="shared" ca="1" si="106"/>
        <v>-0.1519523931292131</v>
      </c>
      <c r="S789" s="97">
        <f t="shared" ca="1" si="111"/>
        <v>0.13790907143037587</v>
      </c>
      <c r="V789">
        <v>772</v>
      </c>
      <c r="W789" s="46">
        <v>0.32297013445963002</v>
      </c>
    </row>
    <row r="790" spans="10:23">
      <c r="J790">
        <v>773</v>
      </c>
      <c r="K790" s="93">
        <f t="shared" ca="1" si="107"/>
        <v>0.10149300050268949</v>
      </c>
      <c r="L790" s="93">
        <f t="shared" ca="1" si="107"/>
        <v>-0.79742647393110255</v>
      </c>
      <c r="M790" s="93">
        <f t="shared" ca="1" si="108"/>
        <v>0.10149300050268949</v>
      </c>
      <c r="N790" s="101">
        <f t="shared" ca="1" si="104"/>
        <v>-0.72374958273038115</v>
      </c>
      <c r="O790" s="46">
        <f t="shared" ca="1" si="109"/>
        <v>0.3567162005009995</v>
      </c>
      <c r="P790" s="46">
        <f t="shared" ca="1" si="110"/>
        <v>0.33849975609060073</v>
      </c>
      <c r="Q790" s="47">
        <f t="shared" ca="1" si="105"/>
        <v>0.3931490893217971</v>
      </c>
      <c r="R790" s="47">
        <f t="shared" ca="1" si="106"/>
        <v>3.239789810356522E-2</v>
      </c>
      <c r="S790" s="97">
        <f t="shared" ca="1" si="111"/>
        <v>0.19455704930228235</v>
      </c>
      <c r="V790">
        <v>773</v>
      </c>
      <c r="W790" s="46">
        <v>7.5896438888546996E-2</v>
      </c>
    </row>
    <row r="791" spans="10:23">
      <c r="J791">
        <v>774</v>
      </c>
      <c r="K791" s="93">
        <f t="shared" ca="1" si="107"/>
        <v>0.22138071112980914</v>
      </c>
      <c r="L791" s="93">
        <f t="shared" ca="1" si="107"/>
        <v>1.0581262571459122</v>
      </c>
      <c r="M791" s="93">
        <f t="shared" ca="1" si="108"/>
        <v>0.22138071112980914</v>
      </c>
      <c r="N791" s="101">
        <f t="shared" ca="1" si="104"/>
        <v>1.0735957478845572</v>
      </c>
      <c r="O791" s="46">
        <f t="shared" ca="1" si="109"/>
        <v>0.39975222870613725</v>
      </c>
      <c r="P791" s="46">
        <f t="shared" ca="1" si="110"/>
        <v>0.36001777019316961</v>
      </c>
      <c r="Q791" s="47">
        <f t="shared" ca="1" si="105"/>
        <v>0.47922114573207253</v>
      </c>
      <c r="R791" s="47">
        <f t="shared" ca="1" si="106"/>
        <v>0.32301513944587656</v>
      </c>
      <c r="S791" s="97">
        <f t="shared" ca="1" si="111"/>
        <v>0.36138368407600691</v>
      </c>
      <c r="V791">
        <v>774</v>
      </c>
      <c r="W791" s="46">
        <v>0.43020299394463501</v>
      </c>
    </row>
    <row r="792" spans="10:23">
      <c r="J792">
        <v>775</v>
      </c>
      <c r="K792" s="93">
        <f t="shared" ca="1" si="107"/>
        <v>0.42432730000022828</v>
      </c>
      <c r="L792" s="93">
        <f t="shared" ca="1" si="107"/>
        <v>0.60182684119197061</v>
      </c>
      <c r="M792" s="93">
        <f t="shared" ca="1" si="108"/>
        <v>0.42432730000022828</v>
      </c>
      <c r="N792" s="101">
        <f t="shared" ca="1" si="104"/>
        <v>0.70552751092868315</v>
      </c>
      <c r="O792" s="46">
        <f t="shared" ca="1" si="109"/>
        <v>0.4726038585944482</v>
      </c>
      <c r="P792" s="46">
        <f t="shared" ca="1" si="110"/>
        <v>0.39644358513732508</v>
      </c>
      <c r="Q792" s="47">
        <f t="shared" ca="1" si="105"/>
        <v>0.62492440550869444</v>
      </c>
      <c r="R792" s="47">
        <f t="shared" ca="1" si="106"/>
        <v>0.2635012698361634</v>
      </c>
      <c r="S792" s="97">
        <f t="shared" ca="1" si="111"/>
        <v>0.3680525642153058</v>
      </c>
      <c r="V792">
        <v>775</v>
      </c>
      <c r="W792" s="46">
        <v>-0.234691679760995</v>
      </c>
    </row>
    <row r="793" spans="10:23">
      <c r="J793">
        <v>776</v>
      </c>
      <c r="K793" s="93">
        <f t="shared" ca="1" si="107"/>
        <v>-3.5658271032502693E-2</v>
      </c>
      <c r="L793" s="93">
        <f t="shared" ca="1" si="107"/>
        <v>1.7334145250149817</v>
      </c>
      <c r="M793" s="93">
        <f t="shared" ca="1" si="108"/>
        <v>-3.5658271032502693E-2</v>
      </c>
      <c r="N793" s="101">
        <f t="shared" ca="1" si="104"/>
        <v>1.6320810391855001</v>
      </c>
      <c r="O793" s="46">
        <f t="shared" ca="1" si="109"/>
        <v>0.30748308094867866</v>
      </c>
      <c r="P793" s="46">
        <f t="shared" ca="1" si="110"/>
        <v>0.31388319631444028</v>
      </c>
      <c r="Q793" s="47">
        <f t="shared" ca="1" si="105"/>
        <v>0.29468285021715535</v>
      </c>
      <c r="R793" s="47">
        <f t="shared" ca="1" si="106"/>
        <v>0.4133180166523433</v>
      </c>
      <c r="S793" s="97">
        <f t="shared" ca="1" si="111"/>
        <v>0.36040054880051098</v>
      </c>
      <c r="V793">
        <v>776</v>
      </c>
      <c r="W793" s="46">
        <v>-0.29070912441741598</v>
      </c>
    </row>
    <row r="794" spans="10:23">
      <c r="J794">
        <v>777</v>
      </c>
      <c r="K794" s="93">
        <f t="shared" ca="1" si="107"/>
        <v>0.81714342425584141</v>
      </c>
      <c r="L794" s="93">
        <f t="shared" ca="1" si="107"/>
        <v>-0.90999404997707289</v>
      </c>
      <c r="M794" s="93">
        <f t="shared" ca="1" si="108"/>
        <v>0.81714342425584141</v>
      </c>
      <c r="N794" s="101">
        <f t="shared" ca="1" si="104"/>
        <v>-0.60288011973058719</v>
      </c>
      <c r="O794" s="46">
        <f t="shared" ca="1" si="109"/>
        <v>0.61361285538375987</v>
      </c>
      <c r="P794" s="46">
        <f t="shared" ca="1" si="110"/>
        <v>0.46694808353198092</v>
      </c>
      <c r="Q794" s="47">
        <f t="shared" ca="1" si="105"/>
        <v>0.90694239908731777</v>
      </c>
      <c r="R794" s="47">
        <f t="shared" ca="1" si="106"/>
        <v>5.1941582503662417E-2</v>
      </c>
      <c r="S794" s="97">
        <f t="shared" ca="1" si="111"/>
        <v>0.33277721894371115</v>
      </c>
      <c r="V794">
        <v>777</v>
      </c>
      <c r="W794" s="46">
        <v>0.238649853665971</v>
      </c>
    </row>
    <row r="795" spans="10:23">
      <c r="J795">
        <v>778</v>
      </c>
      <c r="K795" s="93">
        <f t="shared" ca="1" si="107"/>
        <v>-1.0346495953503401</v>
      </c>
      <c r="L795" s="93">
        <f t="shared" ca="1" si="107"/>
        <v>0.24454626747655947</v>
      </c>
      <c r="M795" s="93">
        <f t="shared" ca="1" si="108"/>
        <v>-1.0346495953503401</v>
      </c>
      <c r="N795" s="101">
        <f t="shared" ca="1" si="104"/>
        <v>-9.7191577330354578E-2</v>
      </c>
      <c r="O795" s="46">
        <f t="shared" ca="1" si="109"/>
        <v>-5.1124307457860951E-2</v>
      </c>
      <c r="P795" s="46">
        <f t="shared" ca="1" si="110"/>
        <v>0.13457950211117051</v>
      </c>
      <c r="Q795" s="47">
        <f t="shared" ca="1" si="105"/>
        <v>-0.42253192659592387</v>
      </c>
      <c r="R795" s="47">
        <f t="shared" ca="1" si="106"/>
        <v>0.13370762193276253</v>
      </c>
      <c r="S795" s="97">
        <f t="shared" ca="1" si="111"/>
        <v>4.1291657237450791E-2</v>
      </c>
      <c r="V795">
        <v>778</v>
      </c>
      <c r="W795" s="46">
        <v>0.210507090167521</v>
      </c>
    </row>
    <row r="796" spans="10:23">
      <c r="J796">
        <v>779</v>
      </c>
      <c r="K796" s="93">
        <f t="shared" ca="1" si="107"/>
        <v>0.10257647542573559</v>
      </c>
      <c r="L796" s="93">
        <f t="shared" ca="1" si="107"/>
        <v>1.2529837714513861</v>
      </c>
      <c r="M796" s="93">
        <f t="shared" ca="1" si="108"/>
        <v>0.10257647542573559</v>
      </c>
      <c r="N796" s="101">
        <f t="shared" ca="1" si="104"/>
        <v>1.2205544691255785</v>
      </c>
      <c r="O796" s="46">
        <f t="shared" ca="1" si="109"/>
        <v>0.35710513492224971</v>
      </c>
      <c r="P796" s="46">
        <f t="shared" ca="1" si="110"/>
        <v>0.33869422330122584</v>
      </c>
      <c r="Q796" s="47">
        <f t="shared" ca="1" si="105"/>
        <v>0.39392695816429751</v>
      </c>
      <c r="R796" s="47">
        <f t="shared" ca="1" si="106"/>
        <v>0.34677726096519923</v>
      </c>
      <c r="S796" s="97">
        <f t="shared" ca="1" si="111"/>
        <v>0.35194119794372447</v>
      </c>
      <c r="V796">
        <v>779</v>
      </c>
      <c r="W796" s="46">
        <v>8.0026160450880499E-2</v>
      </c>
    </row>
    <row r="797" spans="10:23">
      <c r="J797">
        <v>780</v>
      </c>
      <c r="K797" s="93">
        <f t="shared" ca="1" si="107"/>
        <v>0.10123348216339098</v>
      </c>
      <c r="L797" s="93">
        <f t="shared" ca="1" si="107"/>
        <v>-0.25322627391181629</v>
      </c>
      <c r="M797" s="93">
        <f t="shared" ca="1" si="108"/>
        <v>0.10123348216339098</v>
      </c>
      <c r="N797" s="101">
        <f t="shared" ca="1" si="104"/>
        <v>-0.2078850547404083</v>
      </c>
      <c r="O797" s="46">
        <f t="shared" ca="1" si="109"/>
        <v>0.35662304133971956</v>
      </c>
      <c r="P797" s="46">
        <f t="shared" ca="1" si="110"/>
        <v>0.33845317650996076</v>
      </c>
      <c r="Q797" s="47">
        <f t="shared" ca="1" si="105"/>
        <v>0.3929627709992371</v>
      </c>
      <c r="R797" s="47">
        <f t="shared" ca="1" si="106"/>
        <v>0.11580931797773408</v>
      </c>
      <c r="S797" s="97">
        <f t="shared" ca="1" si="111"/>
        <v>0.23621617965872682</v>
      </c>
      <c r="V797">
        <v>780</v>
      </c>
      <c r="W797" s="46">
        <v>5.9290181717401797E-3</v>
      </c>
    </row>
    <row r="798" spans="10:23">
      <c r="J798">
        <v>781</v>
      </c>
      <c r="K798" s="93">
        <f t="shared" ca="1" si="107"/>
        <v>-0.39305520778203146</v>
      </c>
      <c r="L798" s="93">
        <f t="shared" ca="1" si="107"/>
        <v>0.73263130719604963</v>
      </c>
      <c r="M798" s="93">
        <f t="shared" ca="1" si="108"/>
        <v>-0.39305520778203146</v>
      </c>
      <c r="N798" s="101">
        <f t="shared" ca="1" si="104"/>
        <v>0.56959505176269631</v>
      </c>
      <c r="O798" s="46">
        <f t="shared" ca="1" si="109"/>
        <v>0.17918849120360403</v>
      </c>
      <c r="P798" s="46">
        <f t="shared" ca="1" si="110"/>
        <v>0.249735901441903</v>
      </c>
      <c r="Q798" s="47">
        <f t="shared" ca="1" si="105"/>
        <v>3.809367072700609E-2</v>
      </c>
      <c r="R798" s="47">
        <f t="shared" ca="1" si="106"/>
        <v>0.24152201208374269</v>
      </c>
      <c r="S798" s="97">
        <f t="shared" ca="1" si="111"/>
        <v>0.21035525164367336</v>
      </c>
      <c r="V798">
        <v>781</v>
      </c>
      <c r="W798" s="46">
        <v>-0.29103133714725099</v>
      </c>
    </row>
    <row r="799" spans="10:23">
      <c r="J799">
        <v>782</v>
      </c>
      <c r="K799" s="93">
        <f t="shared" ca="1" si="107"/>
        <v>0.18279847700726151</v>
      </c>
      <c r="L799" s="93">
        <f t="shared" ca="1" si="107"/>
        <v>-2.0660575037235551</v>
      </c>
      <c r="M799" s="93">
        <f t="shared" ca="1" si="108"/>
        <v>0.18279847700726151</v>
      </c>
      <c r="N799" s="101">
        <f t="shared" ca="1" si="104"/>
        <v>-1.9006603685785319</v>
      </c>
      <c r="O799" s="46">
        <f t="shared" ca="1" si="109"/>
        <v>0.3859023844874957</v>
      </c>
      <c r="P799" s="46">
        <f t="shared" ca="1" si="110"/>
        <v>0.35309284808384883</v>
      </c>
      <c r="Q799" s="47">
        <f t="shared" ca="1" si="105"/>
        <v>0.45152145729478937</v>
      </c>
      <c r="R799" s="47">
        <f t="shared" ca="1" si="106"/>
        <v>-0.15789973700486437</v>
      </c>
      <c r="S799" s="97">
        <f t="shared" ca="1" si="111"/>
        <v>0.11400132374131566</v>
      </c>
      <c r="V799">
        <v>782</v>
      </c>
      <c r="W799" s="46">
        <v>0.96108404322876295</v>
      </c>
    </row>
    <row r="800" spans="10:23">
      <c r="J800">
        <v>783</v>
      </c>
      <c r="K800" s="93">
        <f t="shared" ca="1" si="107"/>
        <v>2.5230701758573889E-2</v>
      </c>
      <c r="L800" s="93">
        <f t="shared" ca="1" si="107"/>
        <v>-0.62202809119187052</v>
      </c>
      <c r="M800" s="93">
        <f t="shared" ca="1" si="108"/>
        <v>2.5230701758573889E-2</v>
      </c>
      <c r="N800" s="101">
        <f t="shared" ca="1" si="104"/>
        <v>-0.58171044666101379</v>
      </c>
      <c r="O800" s="46">
        <f t="shared" ca="1" si="109"/>
        <v>0.32934036337330336</v>
      </c>
      <c r="P800" s="46">
        <f t="shared" ca="1" si="110"/>
        <v>0.32481183752675263</v>
      </c>
      <c r="Q800" s="47">
        <f t="shared" ca="1" si="105"/>
        <v>0.33839741506640475</v>
      </c>
      <c r="R800" s="47">
        <f t="shared" ca="1" si="106"/>
        <v>5.5364559648234363E-2</v>
      </c>
      <c r="S800" s="97">
        <f t="shared" ca="1" si="111"/>
        <v>0.19235246151076885</v>
      </c>
      <c r="V800">
        <v>783</v>
      </c>
      <c r="W800" s="46">
        <v>0.129651729155598</v>
      </c>
    </row>
    <row r="801" spans="10:23">
      <c r="J801">
        <v>784</v>
      </c>
      <c r="K801" s="93">
        <f t="shared" ca="1" si="107"/>
        <v>1.1648598963012817</v>
      </c>
      <c r="L801" s="93">
        <f t="shared" ca="1" si="107"/>
        <v>-1.2219533865490693</v>
      </c>
      <c r="M801" s="93">
        <f t="shared" ca="1" si="108"/>
        <v>1.1648598963012817</v>
      </c>
      <c r="N801" s="101">
        <f t="shared" ca="1" si="104"/>
        <v>-0.7880618834812636</v>
      </c>
      <c r="O801" s="46">
        <f t="shared" ca="1" si="109"/>
        <v>0.7384324538235143</v>
      </c>
      <c r="P801" s="46">
        <f t="shared" ca="1" si="110"/>
        <v>0.52935788275185813</v>
      </c>
      <c r="Q801" s="47">
        <f t="shared" ca="1" si="105"/>
        <v>1.1565815959668266</v>
      </c>
      <c r="R801" s="47">
        <f t="shared" ca="1" si="106"/>
        <v>2.1999082077374027E-2</v>
      </c>
      <c r="S801" s="97">
        <f t="shared" ca="1" si="111"/>
        <v>0.38021576795044415</v>
      </c>
      <c r="V801">
        <v>784</v>
      </c>
      <c r="W801" s="46">
        <v>-0.265827762634821</v>
      </c>
    </row>
    <row r="802" spans="10:23">
      <c r="J802">
        <v>785</v>
      </c>
      <c r="K802" s="93">
        <f t="shared" ca="1" si="107"/>
        <v>-3.1583584821375279</v>
      </c>
      <c r="L802" s="93">
        <f t="shared" ca="1" si="107"/>
        <v>-0.28849091240001679</v>
      </c>
      <c r="M802" s="93">
        <f t="shared" ca="1" si="108"/>
        <v>-3.1583584821375279</v>
      </c>
      <c r="N802" s="101">
        <f t="shared" ca="1" si="104"/>
        <v>-1.2779422347247837</v>
      </c>
      <c r="O802" s="46">
        <f t="shared" ca="1" si="109"/>
        <v>-0.81347096561983978</v>
      </c>
      <c r="P802" s="46">
        <f t="shared" ca="1" si="110"/>
        <v>-0.24659382696981891</v>
      </c>
      <c r="Q802" s="47">
        <f t="shared" ca="1" si="105"/>
        <v>-1.9472252429198815</v>
      </c>
      <c r="R802" s="47">
        <f t="shared" ca="1" si="106"/>
        <v>-5.7210891566079947E-2</v>
      </c>
      <c r="S802" s="97">
        <f t="shared" ca="1" si="111"/>
        <v>-0.43534092859295986</v>
      </c>
      <c r="V802">
        <v>785</v>
      </c>
      <c r="W802" s="46">
        <v>0.794841200038095</v>
      </c>
    </row>
    <row r="803" spans="10:23">
      <c r="J803">
        <v>786</v>
      </c>
      <c r="K803" s="93">
        <f t="shared" ca="1" si="107"/>
        <v>0.39981160813692285</v>
      </c>
      <c r="L803" s="93">
        <f t="shared" ca="1" si="107"/>
        <v>-0.34168082679979528</v>
      </c>
      <c r="M803" s="93">
        <f t="shared" ca="1" si="108"/>
        <v>0.39981160813692285</v>
      </c>
      <c r="N803" s="101">
        <f t="shared" ca="1" si="104"/>
        <v>-0.19679278700378344</v>
      </c>
      <c r="O803" s="46">
        <f t="shared" ca="1" si="109"/>
        <v>0.46380347362605745</v>
      </c>
      <c r="P803" s="46">
        <f t="shared" ca="1" si="110"/>
        <v>0.39204339265312971</v>
      </c>
      <c r="Q803" s="47">
        <f t="shared" ca="1" si="105"/>
        <v>0.60732363557191293</v>
      </c>
      <c r="R803" s="47">
        <f t="shared" ca="1" si="106"/>
        <v>0.11760285436439236</v>
      </c>
      <c r="S803" s="97">
        <f t="shared" ca="1" si="111"/>
        <v>0.29070316399522489</v>
      </c>
      <c r="V803">
        <v>786</v>
      </c>
      <c r="W803" s="46">
        <v>-4.6627434949817803E-2</v>
      </c>
    </row>
    <row r="804" spans="10:23">
      <c r="J804">
        <v>787</v>
      </c>
      <c r="K804" s="93">
        <f t="shared" ca="1" si="107"/>
        <v>1.1159940378367825</v>
      </c>
      <c r="L804" s="93">
        <f t="shared" ca="1" si="107"/>
        <v>-1.3572734010311536</v>
      </c>
      <c r="M804" s="93">
        <f t="shared" ca="1" si="108"/>
        <v>1.1159940378367825</v>
      </c>
      <c r="N804" s="101">
        <f t="shared" ca="1" si="104"/>
        <v>-0.93189695346616053</v>
      </c>
      <c r="O804" s="46">
        <f t="shared" ca="1" si="109"/>
        <v>0.72089110240270615</v>
      </c>
      <c r="P804" s="46">
        <f t="shared" ca="1" si="110"/>
        <v>0.52058720704145411</v>
      </c>
      <c r="Q804" s="47">
        <f t="shared" ca="1" si="105"/>
        <v>1.1214988931252103</v>
      </c>
      <c r="R804" s="47">
        <f t="shared" ca="1" si="106"/>
        <v>-1.2579684934182767E-3</v>
      </c>
      <c r="S804" s="97">
        <f t="shared" ca="1" si="111"/>
        <v>0.35981656695464392</v>
      </c>
      <c r="V804">
        <v>787</v>
      </c>
      <c r="W804" s="46">
        <v>0.20895527112275</v>
      </c>
    </row>
    <row r="805" spans="10:23">
      <c r="J805">
        <v>788</v>
      </c>
      <c r="K805" s="93">
        <f t="shared" ca="1" si="107"/>
        <v>-0.29865139838035432</v>
      </c>
      <c r="L805" s="93">
        <f t="shared" ca="1" si="107"/>
        <v>-0.385328173932245</v>
      </c>
      <c r="M805" s="93">
        <f t="shared" ca="1" si="108"/>
        <v>-0.29865139838035432</v>
      </c>
      <c r="N805" s="101">
        <f t="shared" ca="1" si="104"/>
        <v>-0.46030100815524705</v>
      </c>
      <c r="O805" s="46">
        <f t="shared" ca="1" si="109"/>
        <v>0.21307657683666131</v>
      </c>
      <c r="P805" s="46">
        <f t="shared" ca="1" si="110"/>
        <v>0.26667994425843167</v>
      </c>
      <c r="Q805" s="47">
        <f t="shared" ca="1" si="105"/>
        <v>0.10586984199312066</v>
      </c>
      <c r="R805" s="47">
        <f t="shared" ca="1" si="106"/>
        <v>7.4995554032264655E-2</v>
      </c>
      <c r="S805" s="97">
        <f t="shared" ca="1" si="111"/>
        <v>0.14403606543446298</v>
      </c>
      <c r="V805">
        <v>788</v>
      </c>
      <c r="W805" s="46">
        <v>-8.2658278379736903E-3</v>
      </c>
    </row>
    <row r="806" spans="10:23">
      <c r="J806">
        <v>789</v>
      </c>
      <c r="K806" s="93">
        <f t="shared" ca="1" si="107"/>
        <v>0.51591039934952476</v>
      </c>
      <c r="L806" s="93">
        <f t="shared" ca="1" si="107"/>
        <v>7.9771691758872956E-2</v>
      </c>
      <c r="M806" s="93">
        <f t="shared" ca="1" si="108"/>
        <v>0.51591039934952476</v>
      </c>
      <c r="N806" s="101">
        <f t="shared" ca="1" si="104"/>
        <v>0.23970128058065199</v>
      </c>
      <c r="O806" s="46">
        <f t="shared" ca="1" si="109"/>
        <v>0.50547939542881892</v>
      </c>
      <c r="P806" s="46">
        <f t="shared" ca="1" si="110"/>
        <v>0.41288135355451044</v>
      </c>
      <c r="Q806" s="47">
        <f t="shared" ca="1" si="105"/>
        <v>0.69067547917743588</v>
      </c>
      <c r="R806" s="47">
        <f t="shared" ca="1" si="106"/>
        <v>0.18818066688763851</v>
      </c>
      <c r="S806" s="97">
        <f t="shared" ca="1" si="111"/>
        <v>0.34683003115822875</v>
      </c>
      <c r="V806">
        <v>789</v>
      </c>
      <c r="W806" s="46">
        <v>0.90535673104743497</v>
      </c>
    </row>
    <row r="807" spans="10:23">
      <c r="J807">
        <v>790</v>
      </c>
      <c r="K807" s="93">
        <f t="shared" ca="1" si="107"/>
        <v>-0.86715000943081388</v>
      </c>
      <c r="L807" s="93">
        <f t="shared" ca="1" si="107"/>
        <v>0.82304048713954758</v>
      </c>
      <c r="M807" s="93">
        <f t="shared" ca="1" si="108"/>
        <v>-0.86715000943081388</v>
      </c>
      <c r="N807" s="101">
        <f t="shared" ca="1" si="104"/>
        <v>0.50453769273737503</v>
      </c>
      <c r="O807" s="46">
        <f t="shared" ca="1" si="109"/>
        <v>9.0029304906714125E-3</v>
      </c>
      <c r="P807" s="46">
        <f t="shared" ca="1" si="110"/>
        <v>0.16464312108543669</v>
      </c>
      <c r="Q807" s="47">
        <f t="shared" ca="1" si="105"/>
        <v>-0.30227745069885914</v>
      </c>
      <c r="R807" s="47">
        <f t="shared" ca="1" si="106"/>
        <v>0.23100272573019234</v>
      </c>
      <c r="S807" s="97">
        <f t="shared" ca="1" si="111"/>
        <v>0.12000282811043188</v>
      </c>
      <c r="V807">
        <v>790</v>
      </c>
      <c r="W807" s="46">
        <v>0.210090186401339</v>
      </c>
    </row>
    <row r="808" spans="10:23">
      <c r="J808">
        <v>791</v>
      </c>
      <c r="K808" s="93">
        <f t="shared" ca="1" si="107"/>
        <v>-0.28168264899656209</v>
      </c>
      <c r="L808" s="93">
        <f t="shared" ca="1" si="107"/>
        <v>-0.23020888565133751</v>
      </c>
      <c r="M808" s="93">
        <f t="shared" ca="1" si="108"/>
        <v>-0.28168264899656209</v>
      </c>
      <c r="N808" s="101">
        <f t="shared" ca="1" si="104"/>
        <v>-0.30783857579876572</v>
      </c>
      <c r="O808" s="46">
        <f t="shared" ca="1" si="109"/>
        <v>0.21916783984657989</v>
      </c>
      <c r="P808" s="46">
        <f t="shared" ca="1" si="110"/>
        <v>0.26972557576339096</v>
      </c>
      <c r="Q808" s="47">
        <f t="shared" ca="1" si="105"/>
        <v>0.11805236801295782</v>
      </c>
      <c r="R808" s="47">
        <f t="shared" ca="1" si="106"/>
        <v>9.9647584304388193E-2</v>
      </c>
      <c r="S808" s="97">
        <f t="shared" ca="1" si="111"/>
        <v>0.15940771207548404</v>
      </c>
      <c r="V808">
        <v>791</v>
      </c>
      <c r="W808" s="46">
        <v>0.24356590645631901</v>
      </c>
    </row>
    <row r="809" spans="10:23">
      <c r="J809">
        <v>792</v>
      </c>
      <c r="K809" s="93">
        <f t="shared" ca="1" si="107"/>
        <v>-1.0545849723903782</v>
      </c>
      <c r="L809" s="93">
        <f t="shared" ca="1" si="107"/>
        <v>0.23311806512156694</v>
      </c>
      <c r="M809" s="93">
        <f t="shared" ca="1" si="108"/>
        <v>-1.0545849723903782</v>
      </c>
      <c r="N809" s="101">
        <f t="shared" ca="1" si="104"/>
        <v>-0.11436636097568254</v>
      </c>
      <c r="O809" s="46">
        <f t="shared" ca="1" si="109"/>
        <v>-5.8280499231707861E-2</v>
      </c>
      <c r="P809" s="46">
        <f t="shared" ca="1" si="110"/>
        <v>0.13100140622424705</v>
      </c>
      <c r="Q809" s="47">
        <f t="shared" ca="1" si="105"/>
        <v>-0.43684431014361769</v>
      </c>
      <c r="R809" s="47">
        <f t="shared" ca="1" si="106"/>
        <v>0.13093058840523861</v>
      </c>
      <c r="S809" s="97">
        <f t="shared" ca="1" si="111"/>
        <v>3.6325044586765373E-2</v>
      </c>
      <c r="V809">
        <v>792</v>
      </c>
      <c r="W809" s="46">
        <v>0.51268401663113505</v>
      </c>
    </row>
    <row r="810" spans="10:23">
      <c r="J810">
        <v>793</v>
      </c>
      <c r="K810" s="93">
        <f t="shared" ca="1" si="107"/>
        <v>1.0205472490544845</v>
      </c>
      <c r="L810" s="93">
        <f t="shared" ca="1" si="107"/>
        <v>0.63880376368592262</v>
      </c>
      <c r="M810" s="93">
        <f t="shared" ca="1" si="108"/>
        <v>1.0205472490544845</v>
      </c>
      <c r="N810" s="101">
        <f t="shared" ca="1" si="104"/>
        <v>0.93019602866717177</v>
      </c>
      <c r="O810" s="46">
        <f t="shared" ca="1" si="109"/>
        <v>0.68662861901188887</v>
      </c>
      <c r="P810" s="46">
        <f t="shared" ca="1" si="110"/>
        <v>0.50345596534604542</v>
      </c>
      <c r="Q810" s="47">
        <f t="shared" ca="1" si="105"/>
        <v>1.0529739263435758</v>
      </c>
      <c r="R810" s="47">
        <f t="shared" ca="1" si="106"/>
        <v>0.29982848182457222</v>
      </c>
      <c r="S810" s="97">
        <f t="shared" ca="1" si="111"/>
        <v>0.49322855041823055</v>
      </c>
      <c r="V810">
        <v>793</v>
      </c>
      <c r="W810" s="46">
        <v>0.10346013125152401</v>
      </c>
    </row>
    <row r="811" spans="10:23">
      <c r="J811">
        <v>794</v>
      </c>
      <c r="K811" s="93">
        <f t="shared" ca="1" si="107"/>
        <v>-0.52902473853634269</v>
      </c>
      <c r="L811" s="93">
        <f t="shared" ca="1" si="107"/>
        <v>-0.37238655401345316</v>
      </c>
      <c r="M811" s="93">
        <f t="shared" ca="1" si="108"/>
        <v>-0.52902473853634269</v>
      </c>
      <c r="N811" s="101">
        <f t="shared" ca="1" si="104"/>
        <v>-0.52129516616005422</v>
      </c>
      <c r="O811" s="46">
        <f t="shared" ca="1" si="109"/>
        <v>0.13037958051565404</v>
      </c>
      <c r="P811" s="46">
        <f t="shared" ca="1" si="110"/>
        <v>0.22533144609792799</v>
      </c>
      <c r="Q811" s="47">
        <f t="shared" ca="1" si="105"/>
        <v>-5.9524150648893881E-2</v>
      </c>
      <c r="R811" s="47">
        <f t="shared" ca="1" si="106"/>
        <v>6.513325676783778E-2</v>
      </c>
      <c r="S811" s="97">
        <f t="shared" ca="1" si="111"/>
        <v>9.7756418641745918E-2</v>
      </c>
      <c r="V811">
        <v>794</v>
      </c>
      <c r="W811" s="46">
        <v>-0.24763053637940499</v>
      </c>
    </row>
    <row r="812" spans="10:23">
      <c r="J812">
        <v>795</v>
      </c>
      <c r="K812" s="93">
        <f t="shared" ca="1" si="107"/>
        <v>0.9734374453821345</v>
      </c>
      <c r="L812" s="93">
        <f t="shared" ca="1" si="107"/>
        <v>-0.73705440249981569</v>
      </c>
      <c r="M812" s="93">
        <f t="shared" ca="1" si="108"/>
        <v>0.9734374453821345</v>
      </c>
      <c r="N812" s="101">
        <f t="shared" ca="1" si="104"/>
        <v>-0.38921394242830487</v>
      </c>
      <c r="O812" s="46">
        <f t="shared" ca="1" si="109"/>
        <v>0.66971763765294434</v>
      </c>
      <c r="P812" s="46">
        <f t="shared" ca="1" si="110"/>
        <v>0.49500047466657315</v>
      </c>
      <c r="Q812" s="47">
        <f t="shared" ca="1" si="105"/>
        <v>1.0191519636256867</v>
      </c>
      <c r="R812" s="47">
        <f t="shared" ca="1" si="106"/>
        <v>8.6489798674508914E-2</v>
      </c>
      <c r="S812" s="97">
        <f t="shared" ca="1" si="111"/>
        <v>0.37810371816372662</v>
      </c>
      <c r="V812">
        <v>795</v>
      </c>
      <c r="W812" s="46">
        <v>0.225489667391399</v>
      </c>
    </row>
    <row r="813" spans="10:23">
      <c r="J813">
        <v>796</v>
      </c>
      <c r="K813" s="93">
        <f t="shared" ca="1" si="107"/>
        <v>0.57068922348731022</v>
      </c>
      <c r="L813" s="93">
        <f t="shared" ca="1" si="107"/>
        <v>0.12496577996437222</v>
      </c>
      <c r="M813" s="93">
        <f t="shared" ca="1" si="108"/>
        <v>0.57068922348731022</v>
      </c>
      <c r="N813" s="101">
        <f t="shared" ca="1" si="104"/>
        <v>0.29996993077668088</v>
      </c>
      <c r="O813" s="46">
        <f t="shared" ca="1" si="109"/>
        <v>0.52514332101640737</v>
      </c>
      <c r="P813" s="46">
        <f t="shared" ca="1" si="110"/>
        <v>0.42271331634830467</v>
      </c>
      <c r="Q813" s="47">
        <f t="shared" ca="1" si="105"/>
        <v>0.73000333035261278</v>
      </c>
      <c r="R813" s="47">
        <f t="shared" ca="1" si="106"/>
        <v>0.19792565498817349</v>
      </c>
      <c r="S813" s="97">
        <f t="shared" ca="1" si="111"/>
        <v>0.36153448800229043</v>
      </c>
      <c r="V813">
        <v>796</v>
      </c>
      <c r="W813" s="46">
        <v>-0.29470642770964101</v>
      </c>
    </row>
    <row r="814" spans="10:23">
      <c r="J814">
        <v>797</v>
      </c>
      <c r="K814" s="93">
        <f t="shared" ca="1" si="107"/>
        <v>-0.31782225893716648</v>
      </c>
      <c r="L814" s="93">
        <f t="shared" ca="1" si="107"/>
        <v>0.51506620602882269</v>
      </c>
      <c r="M814" s="93">
        <f t="shared" ca="1" si="108"/>
        <v>-0.31782225893716648</v>
      </c>
      <c r="N814" s="101">
        <f t="shared" ca="1" si="104"/>
        <v>0.38725100249091782</v>
      </c>
      <c r="O814" s="46">
        <f t="shared" ca="1" si="109"/>
        <v>0.2061948231412738</v>
      </c>
      <c r="P814" s="46">
        <f t="shared" ca="1" si="110"/>
        <v>0.26323906741073788</v>
      </c>
      <c r="Q814" s="47">
        <f t="shared" ca="1" si="105"/>
        <v>9.210633460234563E-2</v>
      </c>
      <c r="R814" s="47">
        <f t="shared" ca="1" si="106"/>
        <v>0.21203834877658062</v>
      </c>
      <c r="S814" s="97">
        <f t="shared" ca="1" si="111"/>
        <v>0.20911658595892721</v>
      </c>
      <c r="V814">
        <v>797</v>
      </c>
      <c r="W814" s="46">
        <v>0.614314929895031</v>
      </c>
    </row>
    <row r="815" spans="10:23">
      <c r="J815">
        <v>798</v>
      </c>
      <c r="K815" s="93">
        <f t="shared" ca="1" si="107"/>
        <v>0.89337871803796132</v>
      </c>
      <c r="L815" s="93">
        <f t="shared" ca="1" si="107"/>
        <v>8.7980834145719902E-2</v>
      </c>
      <c r="M815" s="93">
        <f t="shared" ca="1" si="108"/>
        <v>0.89337871803796132</v>
      </c>
      <c r="N815" s="101">
        <f t="shared" ca="1" si="104"/>
        <v>0.36752762379090348</v>
      </c>
      <c r="O815" s="46">
        <f t="shared" ca="1" si="109"/>
        <v>0.64097899855450213</v>
      </c>
      <c r="P815" s="46">
        <f t="shared" ca="1" si="110"/>
        <v>0.48063115511735205</v>
      </c>
      <c r="Q815" s="47">
        <f t="shared" ca="1" si="105"/>
        <v>0.9616746854288023</v>
      </c>
      <c r="R815" s="47">
        <f t="shared" ca="1" si="106"/>
        <v>0.20884922656944932</v>
      </c>
      <c r="S815" s="97">
        <f t="shared" ca="1" si="111"/>
        <v>0.42491411256197575</v>
      </c>
      <c r="V815">
        <v>798</v>
      </c>
      <c r="W815" s="46">
        <v>-7.7337056965193093E-2</v>
      </c>
    </row>
    <row r="816" spans="10:23">
      <c r="J816">
        <v>799</v>
      </c>
      <c r="K816" s="93">
        <f t="shared" ca="1" si="107"/>
        <v>1.0849893763019975</v>
      </c>
      <c r="L816" s="93">
        <f t="shared" ca="1" si="107"/>
        <v>1.0240941085022772</v>
      </c>
      <c r="M816" s="93">
        <f t="shared" ca="1" si="108"/>
        <v>1.0849893763019975</v>
      </c>
      <c r="N816" s="101">
        <f t="shared" ca="1" si="104"/>
        <v>1.3159773692915</v>
      </c>
      <c r="O816" s="46">
        <f t="shared" ca="1" si="109"/>
        <v>0.70976137541632789</v>
      </c>
      <c r="P816" s="46">
        <f t="shared" ca="1" si="110"/>
        <v>0.51502234354826493</v>
      </c>
      <c r="Q816" s="47">
        <f t="shared" ca="1" si="105"/>
        <v>1.0992394391524538</v>
      </c>
      <c r="R816" s="47">
        <f t="shared" ca="1" si="106"/>
        <v>0.36220642726659935</v>
      </c>
      <c r="S816" s="97">
        <f t="shared" ca="1" si="111"/>
        <v>0.53598390134146356</v>
      </c>
      <c r="V816">
        <v>799</v>
      </c>
      <c r="W816" s="46">
        <v>1.2904661674414599</v>
      </c>
    </row>
    <row r="817" spans="10:23">
      <c r="J817">
        <v>800</v>
      </c>
      <c r="K817" s="93">
        <f t="shared" ca="1" si="107"/>
        <v>0.35179181178502605</v>
      </c>
      <c r="L817" s="93">
        <f t="shared" ca="1" si="107"/>
        <v>-0.22546893210467586</v>
      </c>
      <c r="M817" s="93">
        <f t="shared" ca="1" si="108"/>
        <v>0.35179181178502605</v>
      </c>
      <c r="N817" s="101">
        <f t="shared" ca="1" si="104"/>
        <v>-0.10188561587429762</v>
      </c>
      <c r="O817" s="46">
        <f t="shared" ca="1" si="109"/>
        <v>0.44656583267524497</v>
      </c>
      <c r="P817" s="46">
        <f t="shared" ca="1" si="110"/>
        <v>0.38342457217772347</v>
      </c>
      <c r="Q817" s="47">
        <f t="shared" ca="1" si="105"/>
        <v>0.57284835367028797</v>
      </c>
      <c r="R817" s="47">
        <f t="shared" ca="1" si="106"/>
        <v>0.13294863115388506</v>
      </c>
      <c r="S817" s="97">
        <f t="shared" ca="1" si="111"/>
        <v>0.28975723191456504</v>
      </c>
      <c r="V817">
        <v>800</v>
      </c>
      <c r="W817" s="46">
        <v>-0.44453778873121602</v>
      </c>
    </row>
    <row r="818" spans="10:23">
      <c r="J818">
        <v>801</v>
      </c>
      <c r="K818" s="93">
        <f t="shared" ca="1" si="107"/>
        <v>-0.34034446145848746</v>
      </c>
      <c r="L818" s="93">
        <f t="shared" ca="1" si="107"/>
        <v>1.3513557388890791</v>
      </c>
      <c r="M818" s="93">
        <f t="shared" ca="1" si="108"/>
        <v>-0.34034446145848746</v>
      </c>
      <c r="N818" s="101">
        <f t="shared" ca="1" si="104"/>
        <v>1.1729604833923506</v>
      </c>
      <c r="O818" s="46">
        <f t="shared" ca="1" si="109"/>
        <v>0.19811003998977922</v>
      </c>
      <c r="P818" s="46">
        <f t="shared" ca="1" si="110"/>
        <v>0.25919667583499062</v>
      </c>
      <c r="Q818" s="47">
        <f t="shared" ca="1" si="105"/>
        <v>7.59367682993565E-2</v>
      </c>
      <c r="R818" s="47">
        <f t="shared" ca="1" si="106"/>
        <v>0.33908167091765745</v>
      </c>
      <c r="S818" s="97">
        <f t="shared" ca="1" si="111"/>
        <v>0.26859585545371834</v>
      </c>
      <c r="V818">
        <v>801</v>
      </c>
      <c r="W818" s="46">
        <v>-0.211338444015437</v>
      </c>
    </row>
    <row r="819" spans="10:23">
      <c r="J819">
        <v>802</v>
      </c>
      <c r="K819" s="93">
        <f t="shared" ca="1" si="107"/>
        <v>-1.3858000898129561</v>
      </c>
      <c r="L819" s="93">
        <f t="shared" ca="1" si="107"/>
        <v>-0.76442219803929123</v>
      </c>
      <c r="M819" s="93">
        <f t="shared" ca="1" si="108"/>
        <v>-1.3858000898129561</v>
      </c>
      <c r="N819" s="101">
        <f t="shared" ca="1" si="104"/>
        <v>-1.1654513517081626</v>
      </c>
      <c r="O819" s="46">
        <f t="shared" ca="1" si="109"/>
        <v>-0.17717661511217614</v>
      </c>
      <c r="P819" s="46">
        <f t="shared" ca="1" si="110"/>
        <v>7.1553348284012913E-2</v>
      </c>
      <c r="Q819" s="47">
        <f t="shared" ca="1" si="105"/>
        <v>-0.67463654190455424</v>
      </c>
      <c r="R819" s="47">
        <f t="shared" ca="1" si="106"/>
        <v>-3.9021960623540353E-2</v>
      </c>
      <c r="S819" s="97">
        <f t="shared" ca="1" si="111"/>
        <v>-0.10809928786785825</v>
      </c>
      <c r="V819">
        <v>802</v>
      </c>
      <c r="W819" s="46">
        <v>0.66137670608973098</v>
      </c>
    </row>
    <row r="820" spans="10:23">
      <c r="J820">
        <v>803</v>
      </c>
      <c r="K820" s="93">
        <f t="shared" ca="1" si="107"/>
        <v>1.1252488479140477</v>
      </c>
      <c r="L820" s="93">
        <f t="shared" ca="1" si="107"/>
        <v>1.3065846648186366</v>
      </c>
      <c r="M820" s="93">
        <f t="shared" ca="1" si="108"/>
        <v>1.1252488479140477</v>
      </c>
      <c r="N820" s="101">
        <f t="shared" ca="1" si="104"/>
        <v>1.5966053316936792</v>
      </c>
      <c r="O820" s="46">
        <f t="shared" ca="1" si="109"/>
        <v>0.72421329669130308</v>
      </c>
      <c r="P820" s="46">
        <f t="shared" ca="1" si="110"/>
        <v>0.52224830418575252</v>
      </c>
      <c r="Q820" s="47">
        <f t="shared" ca="1" si="105"/>
        <v>1.1281432817024042</v>
      </c>
      <c r="R820" s="47">
        <f t="shared" ca="1" si="106"/>
        <v>0.40758186118442757</v>
      </c>
      <c r="S820" s="97">
        <f t="shared" ca="1" si="111"/>
        <v>0.5658975789378653</v>
      </c>
      <c r="V820">
        <v>803</v>
      </c>
      <c r="W820" s="46">
        <v>0.178376091497913</v>
      </c>
    </row>
    <row r="821" spans="10:23">
      <c r="J821">
        <v>804</v>
      </c>
      <c r="K821" s="93">
        <f t="shared" ca="1" si="107"/>
        <v>-0.5242416855026556</v>
      </c>
      <c r="L821" s="93">
        <f t="shared" ca="1" si="107"/>
        <v>-0.78527203743318319</v>
      </c>
      <c r="M821" s="93">
        <f t="shared" ca="1" si="108"/>
        <v>-0.5242416855026556</v>
      </c>
      <c r="N821" s="101">
        <f t="shared" ca="1" si="104"/>
        <v>-0.91122383346897085</v>
      </c>
      <c r="O821" s="46">
        <f t="shared" ca="1" si="109"/>
        <v>0.13209655053858368</v>
      </c>
      <c r="P821" s="46">
        <f t="shared" ca="1" si="110"/>
        <v>0.22618993110939284</v>
      </c>
      <c r="Q821" s="47">
        <f t="shared" ca="1" si="105"/>
        <v>-5.6090210603034596E-2</v>
      </c>
      <c r="R821" s="47">
        <f t="shared" ca="1" si="106"/>
        <v>2.0847197486160429E-3</v>
      </c>
      <c r="S821" s="97">
        <f t="shared" ca="1" si="111"/>
        <v>6.7090635143599864E-2</v>
      </c>
      <c r="V821">
        <v>804</v>
      </c>
      <c r="W821" s="46">
        <v>-4.3869656743817903E-2</v>
      </c>
    </row>
    <row r="822" spans="10:23">
      <c r="J822">
        <v>805</v>
      </c>
      <c r="K822" s="93">
        <f t="shared" ca="1" si="107"/>
        <v>-8.2109159420550762E-2</v>
      </c>
      <c r="L822" s="93">
        <f t="shared" ca="1" si="107"/>
        <v>1.251359680811214</v>
      </c>
      <c r="M822" s="93">
        <f t="shared" ca="1" si="108"/>
        <v>-8.2109159420550762E-2</v>
      </c>
      <c r="N822" s="101">
        <f t="shared" ca="1" si="104"/>
        <v>1.160280521045008</v>
      </c>
      <c r="O822" s="46">
        <f t="shared" ca="1" si="109"/>
        <v>0.29080863006155383</v>
      </c>
      <c r="P822" s="46">
        <f t="shared" ca="1" si="110"/>
        <v>0.30554597087087787</v>
      </c>
      <c r="Q822" s="47">
        <f t="shared" ca="1" si="105"/>
        <v>0.26133394844290569</v>
      </c>
      <c r="R822" s="47">
        <f t="shared" ca="1" si="106"/>
        <v>0.33703141623652266</v>
      </c>
      <c r="S822" s="97">
        <f t="shared" ca="1" si="111"/>
        <v>0.31392002314903822</v>
      </c>
      <c r="V822">
        <v>805</v>
      </c>
      <c r="W822" s="46">
        <v>9.3176142344899099E-2</v>
      </c>
    </row>
    <row r="823" spans="10:23">
      <c r="J823">
        <v>806</v>
      </c>
      <c r="K823" s="93">
        <f t="shared" ca="1" si="107"/>
        <v>0.95729752468256513</v>
      </c>
      <c r="L823" s="93">
        <f t="shared" ca="1" si="107"/>
        <v>-9.3180041692445981E-2</v>
      </c>
      <c r="M823" s="93">
        <f t="shared" ca="1" si="108"/>
        <v>0.95729752468256513</v>
      </c>
      <c r="N823" s="101">
        <f t="shared" ca="1" si="104"/>
        <v>0.21609965749555909</v>
      </c>
      <c r="O823" s="46">
        <f t="shared" ca="1" si="109"/>
        <v>0.66392389883833203</v>
      </c>
      <c r="P823" s="46">
        <f t="shared" ca="1" si="110"/>
        <v>0.492103605259267</v>
      </c>
      <c r="Q823" s="47">
        <f t="shared" ca="1" si="105"/>
        <v>1.0075644859964621</v>
      </c>
      <c r="R823" s="47">
        <f t="shared" ca="1" si="106"/>
        <v>0.18436446169025222</v>
      </c>
      <c r="S823" s="97">
        <f t="shared" ca="1" si="111"/>
        <v>0.42414418026429213</v>
      </c>
      <c r="V823">
        <v>806</v>
      </c>
      <c r="W823" s="46">
        <v>-0.20549859898717501</v>
      </c>
    </row>
    <row r="824" spans="10:23">
      <c r="J824">
        <v>807</v>
      </c>
      <c r="K824" s="93">
        <f t="shared" ca="1" si="107"/>
        <v>-0.59081104993438993</v>
      </c>
      <c r="L824" s="93">
        <f t="shared" ca="1" si="107"/>
        <v>0.43695030622094255</v>
      </c>
      <c r="M824" s="93">
        <f t="shared" ca="1" si="108"/>
        <v>-0.59081104993438993</v>
      </c>
      <c r="N824" s="101">
        <f t="shared" ca="1" si="104"/>
        <v>0.22637407148930325</v>
      </c>
      <c r="O824" s="46">
        <f t="shared" ca="1" si="109"/>
        <v>0.10820018092491496</v>
      </c>
      <c r="P824" s="46">
        <f t="shared" ca="1" si="110"/>
        <v>0.21424174630255846</v>
      </c>
      <c r="Q824" s="47">
        <f t="shared" ca="1" si="105"/>
        <v>-0.10388294983037205</v>
      </c>
      <c r="R824" s="47">
        <f t="shared" ca="1" si="106"/>
        <v>0.18602575726902071</v>
      </c>
      <c r="S824" s="97">
        <f t="shared" ca="1" si="111"/>
        <v>0.14711296909696783</v>
      </c>
      <c r="V824">
        <v>807</v>
      </c>
      <c r="W824" s="46">
        <v>0.44881914811048301</v>
      </c>
    </row>
    <row r="825" spans="10:23">
      <c r="J825">
        <v>808</v>
      </c>
      <c r="K825" s="93">
        <f t="shared" ca="1" si="107"/>
        <v>-0.1231102153844781</v>
      </c>
      <c r="L825" s="93">
        <f t="shared" ca="1" si="107"/>
        <v>0.88526212535119475</v>
      </c>
      <c r="M825" s="93">
        <f t="shared" ca="1" si="108"/>
        <v>-0.1231102153844781</v>
      </c>
      <c r="N825" s="101">
        <f t="shared" ca="1" si="104"/>
        <v>0.8001503278800226</v>
      </c>
      <c r="O825" s="46">
        <f t="shared" ca="1" si="109"/>
        <v>0.27609050264320562</v>
      </c>
      <c r="P825" s="46">
        <f t="shared" ca="1" si="110"/>
        <v>0.29818690716170376</v>
      </c>
      <c r="Q825" s="47">
        <f t="shared" ca="1" si="105"/>
        <v>0.23189769360620927</v>
      </c>
      <c r="R825" s="47">
        <f t="shared" ca="1" si="106"/>
        <v>0.27880106869063748</v>
      </c>
      <c r="S825" s="97">
        <f t="shared" ca="1" si="111"/>
        <v>0.27744578566692157</v>
      </c>
      <c r="V825">
        <v>808</v>
      </c>
      <c r="W825" s="46">
        <v>0.26523199291749</v>
      </c>
    </row>
    <row r="826" spans="10:23">
      <c r="J826">
        <v>809</v>
      </c>
      <c r="K826" s="93">
        <f t="shared" ca="1" si="107"/>
        <v>-0.67114677303663028</v>
      </c>
      <c r="L826" s="93">
        <f t="shared" ca="1" si="107"/>
        <v>-1.1062278750444794</v>
      </c>
      <c r="M826" s="93">
        <f t="shared" ca="1" si="108"/>
        <v>-0.67114677303663028</v>
      </c>
      <c r="N826" s="101">
        <f t="shared" ca="1" si="104"/>
        <v>-1.2622357807060216</v>
      </c>
      <c r="O826" s="46">
        <f t="shared" ca="1" si="109"/>
        <v>7.9362108805402232E-2</v>
      </c>
      <c r="P826" s="46">
        <f t="shared" ca="1" si="110"/>
        <v>0.1998227102428021</v>
      </c>
      <c r="Q826" s="47">
        <f t="shared" ca="1" si="105"/>
        <v>-0.1615590940693975</v>
      </c>
      <c r="R826" s="47">
        <f t="shared" ca="1" si="106"/>
        <v>-5.4671275911563066E-2</v>
      </c>
      <c r="S826" s="97">
        <f t="shared" ca="1" si="111"/>
        <v>1.2345416446919583E-2</v>
      </c>
      <c r="V826">
        <v>809</v>
      </c>
      <c r="W826" s="46">
        <v>1.0793649857763401</v>
      </c>
    </row>
    <row r="827" spans="10:23">
      <c r="J827">
        <v>810</v>
      </c>
      <c r="K827" s="93">
        <f t="shared" ca="1" si="107"/>
        <v>0.98614477514809862</v>
      </c>
      <c r="L827" s="93">
        <f t="shared" ca="1" si="107"/>
        <v>-1.3992438939142506</v>
      </c>
      <c r="M827" s="93">
        <f t="shared" ca="1" si="108"/>
        <v>0.98614477514809862</v>
      </c>
      <c r="N827" s="101">
        <f t="shared" ca="1" si="104"/>
        <v>-1.0129834506924213</v>
      </c>
      <c r="O827" s="46">
        <f t="shared" ca="1" si="109"/>
        <v>0.67427918111189755</v>
      </c>
      <c r="P827" s="46">
        <f t="shared" ca="1" si="110"/>
        <v>0.49728124639604976</v>
      </c>
      <c r="Q827" s="47">
        <f t="shared" ca="1" si="105"/>
        <v>1.0282750505435931</v>
      </c>
      <c r="R827" s="47">
        <f t="shared" ca="1" si="106"/>
        <v>-1.4369046110285805E-2</v>
      </c>
      <c r="S827" s="97">
        <f t="shared" ca="1" si="111"/>
        <v>0.32995506750080589</v>
      </c>
      <c r="V827">
        <v>810</v>
      </c>
      <c r="W827" s="46">
        <v>-0.27227470764325301</v>
      </c>
    </row>
    <row r="828" spans="10:23">
      <c r="J828">
        <v>811</v>
      </c>
      <c r="K828" s="93">
        <f t="shared" ca="1" si="107"/>
        <v>-1.1641704096291949</v>
      </c>
      <c r="L828" s="93">
        <f t="shared" ca="1" si="107"/>
        <v>-1.3413082568963197</v>
      </c>
      <c r="M828" s="93">
        <f t="shared" ca="1" si="108"/>
        <v>-1.1641704096291949</v>
      </c>
      <c r="N828" s="101">
        <f t="shared" ca="1" si="104"/>
        <v>-1.641904115352792</v>
      </c>
      <c r="O828" s="46">
        <f t="shared" ca="1" si="109"/>
        <v>-9.76183257963536E-2</v>
      </c>
      <c r="P828" s="46">
        <f t="shared" ca="1" si="110"/>
        <v>0.11133249294192418</v>
      </c>
      <c r="Q828" s="47">
        <f t="shared" ca="1" si="105"/>
        <v>-0.51551996327290917</v>
      </c>
      <c r="R828" s="47">
        <f t="shared" ca="1" si="106"/>
        <v>-0.11606079419758053</v>
      </c>
      <c r="S828" s="97">
        <f t="shared" ca="1" si="111"/>
        <v>-0.10683955999696707</v>
      </c>
      <c r="V828">
        <v>811</v>
      </c>
      <c r="W828" s="46">
        <v>-0.37140965245139401</v>
      </c>
    </row>
    <row r="829" spans="10:23">
      <c r="J829">
        <v>812</v>
      </c>
      <c r="K829" s="93">
        <f t="shared" ca="1" si="107"/>
        <v>1.9644769274638421</v>
      </c>
      <c r="L829" s="93">
        <f t="shared" ca="1" si="107"/>
        <v>-1.2777056213590037</v>
      </c>
      <c r="M829" s="93">
        <f t="shared" ca="1" si="108"/>
        <v>1.9644769274638421</v>
      </c>
      <c r="N829" s="101">
        <f t="shared" ca="1" si="104"/>
        <v>-0.58662348579354928</v>
      </c>
      <c r="O829" s="46">
        <f t="shared" ca="1" si="109"/>
        <v>1.0254705574490917</v>
      </c>
      <c r="P829" s="46">
        <f t="shared" ca="1" si="110"/>
        <v>0.67287693456464681</v>
      </c>
      <c r="Q829" s="47">
        <f t="shared" ca="1" si="105"/>
        <v>1.7306578032179816</v>
      </c>
      <c r="R829" s="47">
        <f t="shared" ca="1" si="106"/>
        <v>5.4570158118943501E-2</v>
      </c>
      <c r="S829" s="97">
        <f t="shared" ca="1" si="111"/>
        <v>0.54002035778401758</v>
      </c>
      <c r="V829">
        <v>812</v>
      </c>
      <c r="W829" s="46">
        <v>1.42508204087335</v>
      </c>
    </row>
    <row r="830" spans="10:23">
      <c r="J830">
        <v>813</v>
      </c>
      <c r="K830" s="93">
        <f t="shared" ca="1" si="107"/>
        <v>-1.310643302009022</v>
      </c>
      <c r="L830" s="93">
        <f t="shared" ca="1" si="107"/>
        <v>0.75463391638141308</v>
      </c>
      <c r="M830" s="93">
        <f t="shared" ca="1" si="108"/>
        <v>-1.310643302009022</v>
      </c>
      <c r="N830" s="101">
        <f t="shared" ca="1" si="104"/>
        <v>0.29864175684034283</v>
      </c>
      <c r="O830" s="46">
        <f t="shared" ca="1" si="109"/>
        <v>-0.15019762266317027</v>
      </c>
      <c r="P830" s="46">
        <f t="shared" ca="1" si="110"/>
        <v>8.5042844508515847E-2</v>
      </c>
      <c r="Q830" s="47">
        <f t="shared" ca="1" si="105"/>
        <v>-0.62067855700654251</v>
      </c>
      <c r="R830" s="47">
        <f t="shared" ca="1" si="106"/>
        <v>0.1977108992376638</v>
      </c>
      <c r="S830" s="97">
        <f t="shared" ca="1" si="111"/>
        <v>2.3756638287246765E-2</v>
      </c>
      <c r="V830">
        <v>813</v>
      </c>
      <c r="W830" s="46">
        <v>0.40431287602312599</v>
      </c>
    </row>
    <row r="831" spans="10:23">
      <c r="J831">
        <v>814</v>
      </c>
      <c r="K831" s="93">
        <f t="shared" ca="1" si="107"/>
        <v>-5.8720078808768041E-2</v>
      </c>
      <c r="L831" s="93">
        <f t="shared" ca="1" si="107"/>
        <v>0.50698232346467453</v>
      </c>
      <c r="M831" s="93">
        <f t="shared" ca="1" si="108"/>
        <v>-5.8720078808768041E-2</v>
      </c>
      <c r="N831" s="101">
        <f t="shared" ca="1" si="104"/>
        <v>0.46198711521738461</v>
      </c>
      <c r="O831" s="46">
        <f t="shared" ca="1" si="109"/>
        <v>0.29920459598362914</v>
      </c>
      <c r="P831" s="46">
        <f t="shared" ca="1" si="110"/>
        <v>0.30974395383191555</v>
      </c>
      <c r="Q831" s="47">
        <f t="shared" ca="1" si="105"/>
        <v>0.27812588028705626</v>
      </c>
      <c r="R831" s="47">
        <f t="shared" ca="1" si="106"/>
        <v>0.22412261691317889</v>
      </c>
      <c r="S831" s="97">
        <f t="shared" ca="1" si="111"/>
        <v>0.26166360644840403</v>
      </c>
      <c r="V831">
        <v>814</v>
      </c>
      <c r="W831" s="46">
        <v>-6.1678951177091899E-2</v>
      </c>
    </row>
    <row r="832" spans="10:23">
      <c r="J832">
        <v>815</v>
      </c>
      <c r="K832" s="93">
        <f t="shared" ca="1" si="107"/>
        <v>0.41791744673188636</v>
      </c>
      <c r="L832" s="93">
        <f t="shared" ca="1" si="107"/>
        <v>1.7150162693993691</v>
      </c>
      <c r="M832" s="93">
        <f t="shared" ca="1" si="108"/>
        <v>0.41791744673188636</v>
      </c>
      <c r="N832" s="101">
        <f t="shared" ca="1" si="104"/>
        <v>1.7588852159389918</v>
      </c>
      <c r="O832" s="46">
        <f t="shared" ca="1" si="109"/>
        <v>0.47030291694993609</v>
      </c>
      <c r="P832" s="46">
        <f t="shared" ca="1" si="110"/>
        <v>0.39529311431506903</v>
      </c>
      <c r="Q832" s="47">
        <f t="shared" ca="1" si="105"/>
        <v>0.62032252221967021</v>
      </c>
      <c r="R832" s="47">
        <f t="shared" ca="1" si="106"/>
        <v>0.43382129969488159</v>
      </c>
      <c r="S832" s="97">
        <f t="shared" ca="1" si="111"/>
        <v>0.45206210832240884</v>
      </c>
      <c r="V832">
        <v>815</v>
      </c>
      <c r="W832" s="46">
        <v>0.424387516003087</v>
      </c>
    </row>
    <row r="833" spans="10:23">
      <c r="J833">
        <v>816</v>
      </c>
      <c r="K833" s="93">
        <f t="shared" ca="1" si="107"/>
        <v>-1.3447248500010129</v>
      </c>
      <c r="L833" s="93">
        <f t="shared" ca="1" si="107"/>
        <v>1.6782943185461721</v>
      </c>
      <c r="M833" s="93">
        <f t="shared" ca="1" si="108"/>
        <v>-1.3447248500010129</v>
      </c>
      <c r="N833" s="101">
        <f t="shared" ca="1" si="104"/>
        <v>1.1635099588886184</v>
      </c>
      <c r="O833" s="46">
        <f t="shared" ca="1" si="109"/>
        <v>-0.16243185795706111</v>
      </c>
      <c r="P833" s="46">
        <f t="shared" ca="1" si="110"/>
        <v>7.8925726861570428E-2</v>
      </c>
      <c r="Q833" s="47">
        <f t="shared" ca="1" si="105"/>
        <v>-0.64514702759432418</v>
      </c>
      <c r="R833" s="47">
        <f t="shared" ca="1" si="106"/>
        <v>0.33755359208175961</v>
      </c>
      <c r="S833" s="97">
        <f t="shared" ca="1" si="111"/>
        <v>8.7560867062349251E-2</v>
      </c>
      <c r="V833">
        <v>816</v>
      </c>
      <c r="W833" s="46">
        <v>1.4852570623299901</v>
      </c>
    </row>
    <row r="834" spans="10:23">
      <c r="J834">
        <v>817</v>
      </c>
      <c r="K834" s="93">
        <f t="shared" ca="1" si="107"/>
        <v>0.91140064157456457</v>
      </c>
      <c r="L834" s="93">
        <f t="shared" ca="1" si="107"/>
        <v>-0.51156169478064573</v>
      </c>
      <c r="M834" s="93">
        <f t="shared" ca="1" si="108"/>
        <v>0.91140064157456457</v>
      </c>
      <c r="N834" s="101">
        <f t="shared" ca="1" si="104"/>
        <v>-0.19515719250293628</v>
      </c>
      <c r="O834" s="46">
        <f t="shared" ca="1" si="109"/>
        <v>0.64744831893417287</v>
      </c>
      <c r="P834" s="46">
        <f t="shared" ca="1" si="110"/>
        <v>0.48386581530718742</v>
      </c>
      <c r="Q834" s="47">
        <f t="shared" ca="1" si="105"/>
        <v>0.97461332618814378</v>
      </c>
      <c r="R834" s="47">
        <f t="shared" ca="1" si="106"/>
        <v>0.11786731771135986</v>
      </c>
      <c r="S834" s="97">
        <f t="shared" ca="1" si="111"/>
        <v>0.38265781832276635</v>
      </c>
      <c r="V834">
        <v>817</v>
      </c>
      <c r="W834" s="46">
        <v>0.54651382601274501</v>
      </c>
    </row>
    <row r="835" spans="10:23">
      <c r="J835">
        <v>818</v>
      </c>
      <c r="K835" s="93">
        <f t="shared" ca="1" si="107"/>
        <v>-0.90019514867035144</v>
      </c>
      <c r="L835" s="93">
        <f t="shared" ca="1" si="107"/>
        <v>-0.94588293296429893</v>
      </c>
      <c r="M835" s="93">
        <f t="shared" ca="1" si="108"/>
        <v>-0.90019514867035144</v>
      </c>
      <c r="N835" s="101">
        <f t="shared" ca="1" si="104"/>
        <v>-1.1830579586455445</v>
      </c>
      <c r="O835" s="46">
        <f t="shared" ca="1" si="109"/>
        <v>-2.8592657003845834E-3</v>
      </c>
      <c r="P835" s="46">
        <f t="shared" ca="1" si="110"/>
        <v>0.15871202298990869</v>
      </c>
      <c r="Q835" s="47">
        <f t="shared" ca="1" si="105"/>
        <v>-0.32600184308097113</v>
      </c>
      <c r="R835" s="47">
        <f t="shared" ca="1" si="106"/>
        <v>-4.1868816734263209E-2</v>
      </c>
      <c r="S835" s="97">
        <f t="shared" ca="1" si="111"/>
        <v>-2.2364041217323896E-2</v>
      </c>
      <c r="V835">
        <v>818</v>
      </c>
      <c r="W835" s="46">
        <v>-7.0114110938653704E-2</v>
      </c>
    </row>
    <row r="836" spans="10:23">
      <c r="J836">
        <v>819</v>
      </c>
      <c r="K836" s="93">
        <f t="shared" ca="1" si="107"/>
        <v>-0.71839335063532272</v>
      </c>
      <c r="L836" s="93">
        <f t="shared" ca="1" si="107"/>
        <v>-0.37549534751152508</v>
      </c>
      <c r="M836" s="93">
        <f t="shared" ca="1" si="108"/>
        <v>-0.71839335063532272</v>
      </c>
      <c r="N836" s="101">
        <f t="shared" ca="1" si="104"/>
        <v>-0.58446602788213664</v>
      </c>
      <c r="O836" s="46">
        <f t="shared" ca="1" si="109"/>
        <v>6.2402029782310076E-2</v>
      </c>
      <c r="P836" s="46">
        <f t="shared" ca="1" si="110"/>
        <v>0.19134267073125602</v>
      </c>
      <c r="Q836" s="47">
        <f t="shared" ca="1" si="105"/>
        <v>-0.19547925211558181</v>
      </c>
      <c r="R836" s="47">
        <f t="shared" ca="1" si="106"/>
        <v>5.4919002860044183E-2</v>
      </c>
      <c r="S836" s="97">
        <f t="shared" ca="1" si="111"/>
        <v>5.8660516321177129E-2</v>
      </c>
      <c r="V836">
        <v>819</v>
      </c>
      <c r="W836" s="46">
        <v>0.60189969315726599</v>
      </c>
    </row>
    <row r="837" spans="10:23">
      <c r="J837">
        <v>820</v>
      </c>
      <c r="K837" s="93">
        <f t="shared" ca="1" si="107"/>
        <v>-0.55671634254547631</v>
      </c>
      <c r="L837" s="93">
        <f t="shared" ca="1" si="107"/>
        <v>0.29746738021440011</v>
      </c>
      <c r="M837" s="93">
        <f t="shared" ca="1" si="108"/>
        <v>-0.55671634254547631</v>
      </c>
      <c r="N837" s="101">
        <f t="shared" ca="1" si="104"/>
        <v>0.10497553612140206</v>
      </c>
      <c r="O837" s="46">
        <f t="shared" ca="1" si="109"/>
        <v>0.12043914004057338</v>
      </c>
      <c r="P837" s="46">
        <f t="shared" ca="1" si="110"/>
        <v>0.22036122586038767</v>
      </c>
      <c r="Q837" s="47">
        <f t="shared" ca="1" si="105"/>
        <v>-7.9405031599055209E-2</v>
      </c>
      <c r="R837" s="47">
        <f t="shared" ca="1" si="106"/>
        <v>0.16639652584049736</v>
      </c>
      <c r="S837" s="97">
        <f t="shared" ca="1" si="111"/>
        <v>0.14341783294053537</v>
      </c>
      <c r="V837">
        <v>820</v>
      </c>
      <c r="W837" s="46">
        <v>-0.28356741230462601</v>
      </c>
    </row>
    <row r="838" spans="10:23">
      <c r="J838">
        <v>821</v>
      </c>
      <c r="K838" s="93">
        <f t="shared" ca="1" si="107"/>
        <v>1.3033288039999438</v>
      </c>
      <c r="L838" s="93">
        <f t="shared" ca="1" si="107"/>
        <v>-0.15577749850159503</v>
      </c>
      <c r="M838" s="93">
        <f t="shared" ca="1" si="108"/>
        <v>1.3033288039999438</v>
      </c>
      <c r="N838" s="101">
        <f t="shared" ca="1" si="104"/>
        <v>0.26679777062911142</v>
      </c>
      <c r="O838" s="46">
        <f t="shared" ca="1" si="109"/>
        <v>0.78813856453396625</v>
      </c>
      <c r="P838" s="46">
        <f t="shared" ca="1" si="110"/>
        <v>0.55421093810708411</v>
      </c>
      <c r="Q838" s="47">
        <f t="shared" ca="1" si="105"/>
        <v>1.2559938173877305</v>
      </c>
      <c r="R838" s="47">
        <f t="shared" ca="1" si="106"/>
        <v>0.19256196582547172</v>
      </c>
      <c r="S838" s="97">
        <f t="shared" ca="1" si="111"/>
        <v>0.49035026517971897</v>
      </c>
      <c r="V838">
        <v>821</v>
      </c>
      <c r="W838" s="46">
        <v>0.41890305727681398</v>
      </c>
    </row>
    <row r="839" spans="10:23">
      <c r="J839">
        <v>822</v>
      </c>
      <c r="K839" s="93">
        <f t="shared" ca="1" si="107"/>
        <v>0.57817382249149918</v>
      </c>
      <c r="L839" s="93">
        <f t="shared" ca="1" si="107"/>
        <v>0.24018659029097233</v>
      </c>
      <c r="M839" s="93">
        <f t="shared" ca="1" si="108"/>
        <v>0.57817382249149918</v>
      </c>
      <c r="N839" s="101">
        <f t="shared" ca="1" si="104"/>
        <v>0.41158911436607271</v>
      </c>
      <c r="O839" s="46">
        <f t="shared" ca="1" si="109"/>
        <v>0.52783006357044826</v>
      </c>
      <c r="P839" s="46">
        <f t="shared" ca="1" si="110"/>
        <v>0.42405668762532511</v>
      </c>
      <c r="Q839" s="47">
        <f t="shared" ca="1" si="105"/>
        <v>0.73537681546069456</v>
      </c>
      <c r="R839" s="47">
        <f t="shared" ca="1" si="106"/>
        <v>0.21597363868006184</v>
      </c>
      <c r="S839" s="97">
        <f t="shared" ca="1" si="111"/>
        <v>0.37190185112525503</v>
      </c>
      <c r="V839">
        <v>822</v>
      </c>
      <c r="W839" s="46">
        <v>-3.7743494941300297E-2</v>
      </c>
    </row>
    <row r="840" spans="10:23">
      <c r="J840">
        <v>823</v>
      </c>
      <c r="K840" s="93">
        <f t="shared" ca="1" si="107"/>
        <v>0.16469404016133241</v>
      </c>
      <c r="L840" s="93">
        <f t="shared" ca="1" si="107"/>
        <v>-0.79341683029569066</v>
      </c>
      <c r="M840" s="93">
        <f t="shared" ca="1" si="108"/>
        <v>0.16469404016133241</v>
      </c>
      <c r="N840" s="101">
        <f t="shared" ca="1" si="104"/>
        <v>-0.69984875856946527</v>
      </c>
      <c r="O840" s="46">
        <f t="shared" ca="1" si="109"/>
        <v>0.37940344434872808</v>
      </c>
      <c r="P840" s="46">
        <f t="shared" ca="1" si="110"/>
        <v>0.34984337801446502</v>
      </c>
      <c r="Q840" s="47">
        <f t="shared" ca="1" si="105"/>
        <v>0.4385235770172542</v>
      </c>
      <c r="R840" s="47">
        <f t="shared" ca="1" si="106"/>
        <v>3.6262481867819676E-2</v>
      </c>
      <c r="S840" s="97">
        <f t="shared" ca="1" si="111"/>
        <v>0.20783296310827387</v>
      </c>
      <c r="V840">
        <v>823</v>
      </c>
      <c r="W840" s="46">
        <v>-8.9257438080191598E-2</v>
      </c>
    </row>
    <row r="841" spans="10:23">
      <c r="J841">
        <v>824</v>
      </c>
      <c r="K841" s="93">
        <f t="shared" ca="1" si="107"/>
        <v>-0.65863032367208441</v>
      </c>
      <c r="L841" s="93">
        <f t="shared" ca="1" si="107"/>
        <v>0.47608034815450384</v>
      </c>
      <c r="M841" s="93">
        <f t="shared" ca="1" si="108"/>
        <v>-0.65863032367208441</v>
      </c>
      <c r="N841" s="101">
        <f t="shared" ca="1" si="104"/>
        <v>0.2419045559189589</v>
      </c>
      <c r="O841" s="46">
        <f t="shared" ca="1" si="109"/>
        <v>8.3855132027408158E-2</v>
      </c>
      <c r="P841" s="46">
        <f t="shared" ca="1" si="110"/>
        <v>0.20206922185380505</v>
      </c>
      <c r="Q841" s="47">
        <f t="shared" ca="1" si="105"/>
        <v>-0.15257304762538565</v>
      </c>
      <c r="R841" s="47">
        <f t="shared" ca="1" si="106"/>
        <v>0.188536919962565</v>
      </c>
      <c r="S841" s="97">
        <f t="shared" ca="1" si="111"/>
        <v>0.13619602599498659</v>
      </c>
      <c r="V841">
        <v>824</v>
      </c>
      <c r="W841" s="46">
        <v>0.22575966415144999</v>
      </c>
    </row>
    <row r="842" spans="10:23">
      <c r="J842">
        <v>825</v>
      </c>
      <c r="K842" s="93">
        <f t="shared" ca="1" si="107"/>
        <v>0.41266454081681375</v>
      </c>
      <c r="L842" s="93">
        <f t="shared" ca="1" si="107"/>
        <v>-3.5575202292731568E-2</v>
      </c>
      <c r="M842" s="93">
        <f t="shared" ca="1" si="108"/>
        <v>0.41266454081681375</v>
      </c>
      <c r="N842" s="101">
        <f t="shared" ca="1" si="104"/>
        <v>9.7508330329467569E-2</v>
      </c>
      <c r="O842" s="46">
        <f t="shared" ca="1" si="109"/>
        <v>0.46841728408617145</v>
      </c>
      <c r="P842" s="46">
        <f t="shared" ca="1" si="110"/>
        <v>0.39435029788318671</v>
      </c>
      <c r="Q842" s="47">
        <f t="shared" ca="1" si="105"/>
        <v>0.61655125649214093</v>
      </c>
      <c r="R842" s="47">
        <f t="shared" ca="1" si="106"/>
        <v>0.16518913474496155</v>
      </c>
      <c r="S842" s="97">
        <f t="shared" ca="1" si="111"/>
        <v>0.3168032094155665</v>
      </c>
      <c r="V842">
        <v>825</v>
      </c>
      <c r="W842" s="46">
        <v>0.62246014753385603</v>
      </c>
    </row>
    <row r="843" spans="10:23">
      <c r="J843">
        <v>826</v>
      </c>
      <c r="K843" s="93">
        <f t="shared" ca="1" si="107"/>
        <v>0.19375067951466371</v>
      </c>
      <c r="L843" s="93">
        <f t="shared" ca="1" si="107"/>
        <v>0.79110344304261204</v>
      </c>
      <c r="M843" s="93">
        <f t="shared" ca="1" si="108"/>
        <v>0.19375067951466371</v>
      </c>
      <c r="N843" s="101">
        <f t="shared" ca="1" si="104"/>
        <v>0.81164893707679753</v>
      </c>
      <c r="O843" s="46">
        <f t="shared" ca="1" si="109"/>
        <v>0.38983389084082759</v>
      </c>
      <c r="P843" s="46">
        <f t="shared" ca="1" si="110"/>
        <v>0.35505860126051481</v>
      </c>
      <c r="Q843" s="47">
        <f t="shared" ca="1" si="105"/>
        <v>0.45938447000145322</v>
      </c>
      <c r="R843" s="47">
        <f t="shared" ca="1" si="106"/>
        <v>0.2806603074396522</v>
      </c>
      <c r="S843" s="97">
        <f t="shared" ca="1" si="111"/>
        <v>0.33524709914023987</v>
      </c>
      <c r="V843">
        <v>826</v>
      </c>
      <c r="W843" s="46">
        <v>0.59816234627607601</v>
      </c>
    </row>
    <row r="844" spans="10:23">
      <c r="J844">
        <v>827</v>
      </c>
      <c r="K844" s="93">
        <f t="shared" ca="1" si="107"/>
        <v>-0.16977182945145278</v>
      </c>
      <c r="L844" s="93">
        <f t="shared" ca="1" si="107"/>
        <v>1.2815971850734387</v>
      </c>
      <c r="M844" s="93">
        <f t="shared" ca="1" si="108"/>
        <v>-0.16977182945145278</v>
      </c>
      <c r="N844" s="101">
        <f t="shared" ca="1" si="104"/>
        <v>1.1610694948277309</v>
      </c>
      <c r="O844" s="46">
        <f t="shared" ca="1" si="109"/>
        <v>0.25934040767034094</v>
      </c>
      <c r="P844" s="46">
        <f t="shared" ca="1" si="110"/>
        <v>0.28981185967527145</v>
      </c>
      <c r="Q844" s="47">
        <f t="shared" ca="1" si="105"/>
        <v>0.19839750366047987</v>
      </c>
      <c r="R844" s="47">
        <f t="shared" ca="1" si="106"/>
        <v>0.33715898737175232</v>
      </c>
      <c r="S844" s="97">
        <f t="shared" ca="1" si="111"/>
        <v>0.29824969752104663</v>
      </c>
      <c r="V844">
        <v>827</v>
      </c>
      <c r="W844" s="46">
        <v>0.86571660826680197</v>
      </c>
    </row>
    <row r="845" spans="10:23">
      <c r="J845">
        <v>828</v>
      </c>
      <c r="K845" s="93">
        <f t="shared" ca="1" si="107"/>
        <v>0.80717007030527299</v>
      </c>
      <c r="L845" s="93">
        <f t="shared" ca="1" si="107"/>
        <v>7.4711406510072603E-2</v>
      </c>
      <c r="M845" s="93">
        <f t="shared" ca="1" si="108"/>
        <v>0.80717007030527299</v>
      </c>
      <c r="N845" s="101">
        <f t="shared" ca="1" si="104"/>
        <v>0.3275308185816721</v>
      </c>
      <c r="O845" s="46">
        <f t="shared" ca="1" si="109"/>
        <v>0.6100327257802225</v>
      </c>
      <c r="P845" s="46">
        <f t="shared" ca="1" si="110"/>
        <v>0.46515801873021223</v>
      </c>
      <c r="Q845" s="47">
        <f t="shared" ca="1" si="105"/>
        <v>0.89978213988024291</v>
      </c>
      <c r="R845" s="47">
        <f t="shared" ca="1" si="106"/>
        <v>0.20238204355546741</v>
      </c>
      <c r="S845" s="97">
        <f t="shared" ca="1" si="111"/>
        <v>0.40620738466784495</v>
      </c>
      <c r="V845">
        <v>828</v>
      </c>
      <c r="W845" s="46">
        <v>0.371144594672214</v>
      </c>
    </row>
    <row r="846" spans="10:23">
      <c r="J846">
        <v>829</v>
      </c>
      <c r="K846" s="93">
        <f t="shared" ca="1" si="107"/>
        <v>3.3865312936368436E-2</v>
      </c>
      <c r="L846" s="93">
        <f t="shared" ca="1" si="107"/>
        <v>-0.7408066603555733</v>
      </c>
      <c r="M846" s="93">
        <f t="shared" ca="1" si="108"/>
        <v>3.3865312936368436E-2</v>
      </c>
      <c r="N846" s="101">
        <f t="shared" ca="1" si="104"/>
        <v>-0.69157641114135759</v>
      </c>
      <c r="O846" s="46">
        <f t="shared" ca="1" si="109"/>
        <v>0.33243992519030835</v>
      </c>
      <c r="P846" s="46">
        <f t="shared" ca="1" si="110"/>
        <v>0.32636161843525513</v>
      </c>
      <c r="Q846" s="47">
        <f t="shared" ca="1" si="105"/>
        <v>0.34459653870041473</v>
      </c>
      <c r="R846" s="47">
        <f t="shared" ca="1" si="106"/>
        <v>3.7600058319062518E-2</v>
      </c>
      <c r="S846" s="97">
        <f t="shared" ca="1" si="111"/>
        <v>0.18501999175468542</v>
      </c>
      <c r="V846">
        <v>829</v>
      </c>
      <c r="W846" s="46">
        <v>0.77467631121713898</v>
      </c>
    </row>
    <row r="847" spans="10:23">
      <c r="J847">
        <v>830</v>
      </c>
      <c r="K847" s="93">
        <f t="shared" ca="1" si="107"/>
        <v>-0.27394014791398652</v>
      </c>
      <c r="L847" s="93">
        <f t="shared" ca="1" si="107"/>
        <v>0.92122139132171232</v>
      </c>
      <c r="M847" s="93">
        <f t="shared" ca="1" si="108"/>
        <v>-0.27394014791398652</v>
      </c>
      <c r="N847" s="101">
        <f t="shared" ca="1" si="104"/>
        <v>0.78627540120022066</v>
      </c>
      <c r="O847" s="46">
        <f t="shared" ca="1" si="109"/>
        <v>0.22194716137357431</v>
      </c>
      <c r="P847" s="46">
        <f t="shared" ca="1" si="110"/>
        <v>0.27111523652688813</v>
      </c>
      <c r="Q847" s="47">
        <f t="shared" ca="1" si="105"/>
        <v>0.12361101106694666</v>
      </c>
      <c r="R847" s="47">
        <f t="shared" ca="1" si="106"/>
        <v>0.27655759725149487</v>
      </c>
      <c r="S847" s="97">
        <f t="shared" ca="1" si="111"/>
        <v>0.24925237931253458</v>
      </c>
      <c r="V847">
        <v>830</v>
      </c>
      <c r="W847" s="46">
        <v>1.1747405888842299</v>
      </c>
    </row>
    <row r="848" spans="10:23">
      <c r="J848">
        <v>831</v>
      </c>
      <c r="K848" s="93">
        <f t="shared" ca="1" si="107"/>
        <v>1.8979013269865321</v>
      </c>
      <c r="L848" s="93">
        <f t="shared" ca="1" si="107"/>
        <v>-0.94644268136743248</v>
      </c>
      <c r="M848" s="93">
        <f t="shared" ca="1" si="108"/>
        <v>1.8979013269865321</v>
      </c>
      <c r="N848" s="101">
        <f t="shared" ca="1" si="104"/>
        <v>-0.2937311960031842</v>
      </c>
      <c r="O848" s="46">
        <f t="shared" ca="1" si="109"/>
        <v>1.0015719492854345</v>
      </c>
      <c r="P848" s="46">
        <f t="shared" ca="1" si="110"/>
        <v>0.66092763048281822</v>
      </c>
      <c r="Q848" s="47">
        <f t="shared" ca="1" si="105"/>
        <v>1.6828605868906668</v>
      </c>
      <c r="R848" s="47">
        <f t="shared" ca="1" si="106"/>
        <v>0.10192864166655768</v>
      </c>
      <c r="S848" s="97">
        <f t="shared" ca="1" si="111"/>
        <v>0.55175029547599608</v>
      </c>
      <c r="V848">
        <v>831</v>
      </c>
      <c r="W848" s="46">
        <v>-4.6475225228773197E-2</v>
      </c>
    </row>
    <row r="849" spans="10:23">
      <c r="J849">
        <v>832</v>
      </c>
      <c r="K849" s="93">
        <f t="shared" ca="1" si="107"/>
        <v>-1.0537864254965858E-3</v>
      </c>
      <c r="L849" s="93">
        <f t="shared" ca="1" si="107"/>
        <v>0.1135646139116563</v>
      </c>
      <c r="M849" s="93">
        <f t="shared" ca="1" si="108"/>
        <v>-1.0537864254965858E-3</v>
      </c>
      <c r="N849" s="101">
        <f t="shared" ca="1" si="104"/>
        <v>0.10733357349851827</v>
      </c>
      <c r="O849" s="46">
        <f t="shared" ca="1" si="109"/>
        <v>0.31990503452324703</v>
      </c>
      <c r="P849" s="46">
        <f t="shared" ca="1" si="110"/>
        <v>0.3200941731017245</v>
      </c>
      <c r="Q849" s="47">
        <f t="shared" ca="1" si="105"/>
        <v>0.3195267573662921</v>
      </c>
      <c r="R849" s="47">
        <f t="shared" ca="1" si="106"/>
        <v>0.16677780277478862</v>
      </c>
      <c r="S849" s="97">
        <f t="shared" ca="1" si="111"/>
        <v>0.24334141864901782</v>
      </c>
      <c r="V849">
        <v>832</v>
      </c>
      <c r="W849" s="46">
        <v>0.212529008188892</v>
      </c>
    </row>
    <row r="850" spans="10:23">
      <c r="J850">
        <v>833</v>
      </c>
      <c r="K850" s="93">
        <f t="shared" ca="1" si="107"/>
        <v>0.10301807098946068</v>
      </c>
      <c r="L850" s="93">
        <f t="shared" ca="1" si="107"/>
        <v>-8.3420253076357115E-2</v>
      </c>
      <c r="M850" s="93">
        <f t="shared" ca="1" si="108"/>
        <v>0.10301807098946068</v>
      </c>
      <c r="N850" s="101">
        <f t="shared" ref="N850:N913" ca="1" si="112">$N$2*K850+SQRT(1-$N$2^2)*L850</f>
        <v>-4.6327281852674179E-2</v>
      </c>
      <c r="O850" s="46">
        <f t="shared" ca="1" si="109"/>
        <v>0.35726365424867884</v>
      </c>
      <c r="P850" s="46">
        <f t="shared" ca="1" si="110"/>
        <v>0.33877348296444038</v>
      </c>
      <c r="Q850" s="47">
        <f t="shared" ref="Q850:Q913" ca="1" si="113">$K$2+K850*$S$3</f>
        <v>0.39424399681715572</v>
      </c>
      <c r="R850" s="47">
        <f t="shared" ref="R850:R913" ca="1" si="114">$L$2+$L$3*N850</f>
        <v>0.14193199650494684</v>
      </c>
      <c r="S850" s="97">
        <f t="shared" ca="1" si="111"/>
        <v>0.24959782537681285</v>
      </c>
      <c r="V850">
        <v>833</v>
      </c>
      <c r="W850" s="46">
        <v>0.92766307170304396</v>
      </c>
    </row>
    <row r="851" spans="10:23">
      <c r="J851">
        <v>834</v>
      </c>
      <c r="K851" s="93">
        <f t="shared" ref="K851:L914" ca="1" si="115">_xlfn.NORM.S.INV(RAND())</f>
        <v>0.73215473434855338</v>
      </c>
      <c r="L851" s="93">
        <f t="shared" ca="1" si="115"/>
        <v>2.1583901637103402</v>
      </c>
      <c r="M851" s="93">
        <f t="shared" ref="M851:M914" ca="1" si="116">K851</f>
        <v>0.73215473434855338</v>
      </c>
      <c r="N851" s="101">
        <f t="shared" ca="1" si="112"/>
        <v>2.2791750581563175</v>
      </c>
      <c r="O851" s="46">
        <f t="shared" ref="O851:O914" ca="1" si="117">$K$2+K851*$K$3</f>
        <v>0.58310451022615062</v>
      </c>
      <c r="P851" s="46">
        <f t="shared" ref="P851:P914" ca="1" si="118">$K$2+K851*$R$3</f>
        <v>0.45169391095317629</v>
      </c>
      <c r="Q851" s="47">
        <f t="shared" ca="1" si="113"/>
        <v>0.84592570877209927</v>
      </c>
      <c r="R851" s="47">
        <f t="shared" ca="1" si="114"/>
        <v>0.51794825964413782</v>
      </c>
      <c r="S851" s="97">
        <f t="shared" ref="S851:S914" ca="1" si="119">AVERAGE(R851,O851)</f>
        <v>0.55052638493514428</v>
      </c>
      <c r="V851">
        <v>834</v>
      </c>
      <c r="W851" s="46">
        <v>0.90242193832145401</v>
      </c>
    </row>
    <row r="852" spans="10:23">
      <c r="J852">
        <v>835</v>
      </c>
      <c r="K852" s="93">
        <f t="shared" ca="1" si="115"/>
        <v>-0.89991272308098902</v>
      </c>
      <c r="L852" s="93">
        <f t="shared" ca="1" si="115"/>
        <v>-0.40241052484237089</v>
      </c>
      <c r="M852" s="93">
        <f t="shared" ca="1" si="116"/>
        <v>-0.89991272308098902</v>
      </c>
      <c r="N852" s="101">
        <f t="shared" ca="1" si="112"/>
        <v>-0.66771108759087383</v>
      </c>
      <c r="O852" s="46">
        <f t="shared" ca="1" si="117"/>
        <v>-2.7578835356399378E-3</v>
      </c>
      <c r="P852" s="46">
        <f t="shared" ca="1" si="118"/>
        <v>0.15876271407228101</v>
      </c>
      <c r="Q852" s="47">
        <f t="shared" ca="1" si="113"/>
        <v>-0.32579907875148184</v>
      </c>
      <c r="R852" s="47">
        <f t="shared" ca="1" si="114"/>
        <v>4.1458901901230624E-2</v>
      </c>
      <c r="S852" s="97">
        <f t="shared" ca="1" si="119"/>
        <v>1.9350509182795343E-2</v>
      </c>
      <c r="V852">
        <v>835</v>
      </c>
      <c r="W852" s="46">
        <v>0.54684671854181799</v>
      </c>
    </row>
    <row r="853" spans="10:23">
      <c r="J853">
        <v>836</v>
      </c>
      <c r="K853" s="93">
        <f t="shared" ca="1" si="115"/>
        <v>-1.9520662905767923</v>
      </c>
      <c r="L853" s="93">
        <f t="shared" ca="1" si="115"/>
        <v>-0.99473639509036882</v>
      </c>
      <c r="M853" s="93">
        <f t="shared" ca="1" si="116"/>
        <v>-1.9520662905767923</v>
      </c>
      <c r="N853" s="101">
        <f t="shared" ca="1" si="112"/>
        <v>-1.5638937251759031</v>
      </c>
      <c r="O853" s="46">
        <f t="shared" ca="1" si="117"/>
        <v>-0.38044889431587914</v>
      </c>
      <c r="P853" s="46">
        <f t="shared" ca="1" si="118"/>
        <v>-3.0082791317838586E-2</v>
      </c>
      <c r="Q853" s="47">
        <f t="shared" ca="1" si="113"/>
        <v>-1.0811811003119602</v>
      </c>
      <c r="R853" s="47">
        <f t="shared" ca="1" si="114"/>
        <v>-0.10344709998808316</v>
      </c>
      <c r="S853" s="97">
        <f t="shared" ca="1" si="119"/>
        <v>-0.24194799715198115</v>
      </c>
      <c r="V853">
        <v>836</v>
      </c>
      <c r="W853" s="46">
        <v>-0.36478711726278601</v>
      </c>
    </row>
    <row r="854" spans="10:23">
      <c r="J854">
        <v>837</v>
      </c>
      <c r="K854" s="93">
        <f t="shared" ca="1" si="115"/>
        <v>-7.8956854558760586E-3</v>
      </c>
      <c r="L854" s="93">
        <f t="shared" ca="1" si="115"/>
        <v>-1.3655699672507486</v>
      </c>
      <c r="M854" s="93">
        <f t="shared" ca="1" si="116"/>
        <v>-7.8956854558760586E-3</v>
      </c>
      <c r="N854" s="101">
        <f t="shared" ca="1" si="112"/>
        <v>-1.2971849333410566</v>
      </c>
      <c r="O854" s="46">
        <f t="shared" ca="1" si="117"/>
        <v>0.31744900163957707</v>
      </c>
      <c r="P854" s="46">
        <f t="shared" ca="1" si="118"/>
        <v>0.31886615665988949</v>
      </c>
      <c r="Q854" s="47">
        <f t="shared" ca="1" si="113"/>
        <v>0.31461469159895217</v>
      </c>
      <c r="R854" s="47">
        <f t="shared" ca="1" si="114"/>
        <v>-6.0322291413726026E-2</v>
      </c>
      <c r="S854" s="97">
        <f t="shared" ca="1" si="119"/>
        <v>0.12856335511292552</v>
      </c>
      <c r="V854">
        <v>837</v>
      </c>
      <c r="W854" s="46">
        <v>1.1157628023206599E-2</v>
      </c>
    </row>
    <row r="855" spans="10:23">
      <c r="J855">
        <v>838</v>
      </c>
      <c r="K855" s="93">
        <f t="shared" ca="1" si="115"/>
        <v>-1.955524099859645</v>
      </c>
      <c r="L855" s="93">
        <f t="shared" ca="1" si="115"/>
        <v>2.0070137013937948</v>
      </c>
      <c r="M855" s="93">
        <f t="shared" ca="1" si="116"/>
        <v>-1.955524099859645</v>
      </c>
      <c r="N855" s="101">
        <f t="shared" ca="1" si="112"/>
        <v>1.2809154155026174</v>
      </c>
      <c r="O855" s="46">
        <f t="shared" ca="1" si="117"/>
        <v>-0.38169014228905696</v>
      </c>
      <c r="P855" s="46">
        <f t="shared" ca="1" si="118"/>
        <v>-3.0703415304427495E-2</v>
      </c>
      <c r="Q855" s="47">
        <f t="shared" ca="1" si="113"/>
        <v>-1.0836635962583159</v>
      </c>
      <c r="R855" s="47">
        <f t="shared" ca="1" si="114"/>
        <v>0.35653717266503071</v>
      </c>
      <c r="S855" s="97">
        <f t="shared" ca="1" si="119"/>
        <v>-1.2576484812013122E-2</v>
      </c>
      <c r="V855">
        <v>838</v>
      </c>
      <c r="W855" s="46">
        <v>0.31744077480063998</v>
      </c>
    </row>
    <row r="856" spans="10:23">
      <c r="J856">
        <v>839</v>
      </c>
      <c r="K856" s="93">
        <f t="shared" ca="1" si="115"/>
        <v>-0.4058806541204803</v>
      </c>
      <c r="L856" s="93">
        <f t="shared" ca="1" si="115"/>
        <v>0.27919994336332571</v>
      </c>
      <c r="M856" s="93">
        <f t="shared" ca="1" si="116"/>
        <v>-0.4058806541204803</v>
      </c>
      <c r="N856" s="101">
        <f t="shared" ca="1" si="112"/>
        <v>0.13562561906143519</v>
      </c>
      <c r="O856" s="46">
        <f t="shared" ca="1" si="117"/>
        <v>0.1745845475009698</v>
      </c>
      <c r="P856" s="46">
        <f t="shared" ca="1" si="118"/>
        <v>0.24743392959058588</v>
      </c>
      <c r="Q856" s="47">
        <f t="shared" ca="1" si="113"/>
        <v>2.8885783321737635E-2</v>
      </c>
      <c r="R856" s="47">
        <f t="shared" ca="1" si="114"/>
        <v>0.1713524140603187</v>
      </c>
      <c r="S856" s="97">
        <f t="shared" ca="1" si="119"/>
        <v>0.17296848078064425</v>
      </c>
      <c r="V856">
        <v>839</v>
      </c>
      <c r="W856" s="46">
        <v>0.25216893681032898</v>
      </c>
    </row>
    <row r="857" spans="10:23">
      <c r="J857">
        <v>840</v>
      </c>
      <c r="K857" s="93">
        <f t="shared" ca="1" si="115"/>
        <v>-0.46829326182213282</v>
      </c>
      <c r="L857" s="93">
        <f t="shared" ca="1" si="115"/>
        <v>0.12049604139464352</v>
      </c>
      <c r="M857" s="93">
        <f t="shared" ca="1" si="116"/>
        <v>-0.46829326182213282</v>
      </c>
      <c r="N857" s="101">
        <f t="shared" ca="1" si="112"/>
        <v>-3.4687491683899174E-2</v>
      </c>
      <c r="O857" s="46">
        <f t="shared" ca="1" si="117"/>
        <v>0.15218032665669487</v>
      </c>
      <c r="P857" s="46">
        <f t="shared" ca="1" si="118"/>
        <v>0.23623181916844843</v>
      </c>
      <c r="Q857" s="47">
        <f t="shared" ca="1" si="113"/>
        <v>-1.5922658366812226E-2</v>
      </c>
      <c r="R857" s="47">
        <f t="shared" ca="1" si="114"/>
        <v>0.14381406315682135</v>
      </c>
      <c r="S857" s="97">
        <f t="shared" ca="1" si="119"/>
        <v>0.14799719490675811</v>
      </c>
      <c r="V857">
        <v>840</v>
      </c>
      <c r="W857" s="46">
        <v>-0.32582886505667302</v>
      </c>
    </row>
    <row r="858" spans="10:23">
      <c r="J858">
        <v>841</v>
      </c>
      <c r="K858" s="93">
        <f t="shared" ca="1" si="115"/>
        <v>0.88454030444251908</v>
      </c>
      <c r="L858" s="93">
        <f t="shared" ca="1" si="115"/>
        <v>0.20862852167661464</v>
      </c>
      <c r="M858" s="93">
        <f t="shared" ca="1" si="116"/>
        <v>0.88454030444251908</v>
      </c>
      <c r="N858" s="101">
        <f t="shared" ca="1" si="112"/>
        <v>0.47910085423106691</v>
      </c>
      <c r="O858" s="46">
        <f t="shared" ca="1" si="117"/>
        <v>0.63780627789120437</v>
      </c>
      <c r="P858" s="46">
        <f t="shared" ca="1" si="118"/>
        <v>0.47904479478570317</v>
      </c>
      <c r="Q858" s="47">
        <f t="shared" ca="1" si="113"/>
        <v>0.95532924410220676</v>
      </c>
      <c r="R858" s="47">
        <f t="shared" ca="1" si="114"/>
        <v>0.22688977998222976</v>
      </c>
      <c r="S858" s="97">
        <f t="shared" ca="1" si="119"/>
        <v>0.43234802893671709</v>
      </c>
      <c r="V858">
        <v>841</v>
      </c>
      <c r="W858" s="46">
        <v>0.42678068791566898</v>
      </c>
    </row>
    <row r="859" spans="10:23">
      <c r="J859">
        <v>842</v>
      </c>
      <c r="K859" s="93">
        <f t="shared" ca="1" si="115"/>
        <v>-0.39038878547816508</v>
      </c>
      <c r="L859" s="93">
        <f t="shared" ca="1" si="115"/>
        <v>-0.64061181764960318</v>
      </c>
      <c r="M859" s="93">
        <f t="shared" ca="1" si="116"/>
        <v>-0.39038878547816508</v>
      </c>
      <c r="N859" s="101">
        <f t="shared" ca="1" si="112"/>
        <v>-0.73150568608044941</v>
      </c>
      <c r="O859" s="46">
        <f t="shared" ca="1" si="117"/>
        <v>0.18014565541064198</v>
      </c>
      <c r="P859" s="46">
        <f t="shared" ca="1" si="118"/>
        <v>0.25021448354542197</v>
      </c>
      <c r="Q859" s="47">
        <f t="shared" ca="1" si="113"/>
        <v>4.0007999141081996E-2</v>
      </c>
      <c r="R859" s="47">
        <f t="shared" ca="1" si="114"/>
        <v>3.114379444258901E-2</v>
      </c>
      <c r="S859" s="97">
        <f t="shared" ca="1" si="119"/>
        <v>0.1056447249266155</v>
      </c>
      <c r="V859">
        <v>842</v>
      </c>
      <c r="W859" s="46">
        <v>2.7788246890784098E-2</v>
      </c>
    </row>
    <row r="860" spans="10:23">
      <c r="J860">
        <v>843</v>
      </c>
      <c r="K860" s="93">
        <f t="shared" ca="1" si="115"/>
        <v>-0.24746996162555104</v>
      </c>
      <c r="L860" s="93">
        <f t="shared" ca="1" si="115"/>
        <v>-0.77198947287911823</v>
      </c>
      <c r="M860" s="93">
        <f t="shared" ca="1" si="116"/>
        <v>-0.24746996162555104</v>
      </c>
      <c r="N860" s="101">
        <f t="shared" ca="1" si="112"/>
        <v>-0.81061124013461194</v>
      </c>
      <c r="O860" s="46">
        <f t="shared" ca="1" si="117"/>
        <v>0.23144915017414006</v>
      </c>
      <c r="P860" s="46">
        <f t="shared" ca="1" si="118"/>
        <v>0.275866230927171</v>
      </c>
      <c r="Q860" s="47">
        <f t="shared" ca="1" si="113"/>
        <v>0.14261498866807815</v>
      </c>
      <c r="R860" s="47">
        <f t="shared" ca="1" si="114"/>
        <v>1.8353020459155184E-2</v>
      </c>
      <c r="S860" s="97">
        <f t="shared" ca="1" si="119"/>
        <v>0.12490108531664762</v>
      </c>
      <c r="V860">
        <v>843</v>
      </c>
      <c r="W860" s="46">
        <v>-5.46557432947107E-2</v>
      </c>
    </row>
    <row r="861" spans="10:23">
      <c r="J861">
        <v>844</v>
      </c>
      <c r="K861" s="93">
        <f t="shared" ca="1" si="115"/>
        <v>1.4904494525869081</v>
      </c>
      <c r="L861" s="93">
        <f t="shared" ca="1" si="115"/>
        <v>-7.3287123089025408E-2</v>
      </c>
      <c r="M861" s="93">
        <f t="shared" ca="1" si="116"/>
        <v>1.4904494525869081</v>
      </c>
      <c r="N861" s="101">
        <f t="shared" ca="1" si="112"/>
        <v>0.40451407278887513</v>
      </c>
      <c r="O861" s="46">
        <f t="shared" ca="1" si="117"/>
        <v>0.85530916499191345</v>
      </c>
      <c r="P861" s="46">
        <f t="shared" ca="1" si="118"/>
        <v>0.58779623833605776</v>
      </c>
      <c r="Q861" s="47">
        <f t="shared" ca="1" si="113"/>
        <v>1.3903350183036249</v>
      </c>
      <c r="R861" s="47">
        <f t="shared" ca="1" si="114"/>
        <v>0.21482965759277473</v>
      </c>
      <c r="S861" s="97">
        <f t="shared" ca="1" si="119"/>
        <v>0.53506941129234409</v>
      </c>
      <c r="V861">
        <v>844</v>
      </c>
      <c r="W861" s="46">
        <v>1.1499351858825</v>
      </c>
    </row>
    <row r="862" spans="10:23">
      <c r="J862">
        <v>845</v>
      </c>
      <c r="K862" s="93">
        <f t="shared" ca="1" si="115"/>
        <v>-1.6244330812724264</v>
      </c>
      <c r="L862" s="93">
        <f t="shared" ca="1" si="115"/>
        <v>5.7653917256926285E-2</v>
      </c>
      <c r="M862" s="93">
        <f t="shared" ca="1" si="116"/>
        <v>-1.6244330812724264</v>
      </c>
      <c r="N862" s="101">
        <f t="shared" ca="1" si="112"/>
        <v>-0.46194545207554061</v>
      </c>
      <c r="O862" s="46">
        <f t="shared" ca="1" si="117"/>
        <v>-0.26283857410201628</v>
      </c>
      <c r="P862" s="46">
        <f t="shared" ca="1" si="118"/>
        <v>2.8722368789092845E-2</v>
      </c>
      <c r="Q862" s="47">
        <f t="shared" ca="1" si="113"/>
        <v>-0.84596045988423452</v>
      </c>
      <c r="R862" s="47">
        <f t="shared" ca="1" si="114"/>
        <v>7.4729659800634521E-2</v>
      </c>
      <c r="S862" s="97">
        <f t="shared" ca="1" si="119"/>
        <v>-9.4054457150690884E-2</v>
      </c>
      <c r="V862">
        <v>845</v>
      </c>
      <c r="W862" s="46">
        <v>0.62703535567009505</v>
      </c>
    </row>
    <row r="863" spans="10:23">
      <c r="J863">
        <v>846</v>
      </c>
      <c r="K863" s="93">
        <f t="shared" ca="1" si="115"/>
        <v>0.89263167456624593</v>
      </c>
      <c r="L863" s="93">
        <f t="shared" ca="1" si="115"/>
        <v>-0.47205661707256996</v>
      </c>
      <c r="M863" s="93">
        <f t="shared" ca="1" si="116"/>
        <v>0.89263167456624593</v>
      </c>
      <c r="N863" s="101">
        <f t="shared" ca="1" si="112"/>
        <v>-0.16367204504459482</v>
      </c>
      <c r="O863" s="46">
        <f t="shared" ca="1" si="117"/>
        <v>0.64071083275376206</v>
      </c>
      <c r="P863" s="46">
        <f t="shared" ca="1" si="118"/>
        <v>0.48049707221698201</v>
      </c>
      <c r="Q863" s="47">
        <f t="shared" ca="1" si="113"/>
        <v>0.96113835382732227</v>
      </c>
      <c r="R863" s="47">
        <f t="shared" ca="1" si="114"/>
        <v>0.12295822959219942</v>
      </c>
      <c r="S863" s="97">
        <f t="shared" ca="1" si="119"/>
        <v>0.38183453117298072</v>
      </c>
      <c r="V863">
        <v>846</v>
      </c>
      <c r="W863" s="46">
        <v>-0.29976779945177401</v>
      </c>
    </row>
    <row r="864" spans="10:23">
      <c r="J864">
        <v>847</v>
      </c>
      <c r="K864" s="93">
        <f t="shared" ca="1" si="115"/>
        <v>4.3982399548052109E-2</v>
      </c>
      <c r="L864" s="93">
        <f t="shared" ca="1" si="115"/>
        <v>-1.7023375076536438</v>
      </c>
      <c r="M864" s="93">
        <f t="shared" ca="1" si="116"/>
        <v>4.3982399548052109E-2</v>
      </c>
      <c r="N864" s="101">
        <f t="shared" ca="1" si="112"/>
        <v>-1.599970181878078</v>
      </c>
      <c r="O864" s="46">
        <f t="shared" ca="1" si="117"/>
        <v>0.33607165043134191</v>
      </c>
      <c r="P864" s="46">
        <f t="shared" ca="1" si="118"/>
        <v>0.32817748105577194</v>
      </c>
      <c r="Q864" s="47">
        <f t="shared" ca="1" si="113"/>
        <v>0.35185998918248185</v>
      </c>
      <c r="R864" s="47">
        <f t="shared" ca="1" si="114"/>
        <v>-0.1092803920915012</v>
      </c>
      <c r="S864" s="97">
        <f t="shared" ca="1" si="119"/>
        <v>0.11339562916992035</v>
      </c>
      <c r="V864">
        <v>847</v>
      </c>
      <c r="W864" s="46">
        <v>0.17393518995072699</v>
      </c>
    </row>
    <row r="865" spans="10:23">
      <c r="J865">
        <v>848</v>
      </c>
      <c r="K865" s="93">
        <f t="shared" ca="1" si="115"/>
        <v>0.68798096629280825</v>
      </c>
      <c r="L865" s="93">
        <f t="shared" ca="1" si="115"/>
        <v>-0.61492199986597629</v>
      </c>
      <c r="M865" s="93">
        <f t="shared" ca="1" si="116"/>
        <v>0.68798096629280825</v>
      </c>
      <c r="N865" s="101">
        <f t="shared" ca="1" si="112"/>
        <v>-0.36420382893152309</v>
      </c>
      <c r="O865" s="46">
        <f t="shared" ca="1" si="117"/>
        <v>0.56724747602281145</v>
      </c>
      <c r="P865" s="46">
        <f t="shared" ca="1" si="118"/>
        <v>0.44376539385150671</v>
      </c>
      <c r="Q865" s="47">
        <f t="shared" ca="1" si="113"/>
        <v>0.81421164036542093</v>
      </c>
      <c r="R865" s="47">
        <f t="shared" ca="1" si="114"/>
        <v>9.0533746193267622E-2</v>
      </c>
      <c r="S865" s="97">
        <f t="shared" ca="1" si="119"/>
        <v>0.32889061110803952</v>
      </c>
      <c r="V865">
        <v>848</v>
      </c>
      <c r="W865" s="46">
        <v>0.90214365801316498</v>
      </c>
    </row>
    <row r="866" spans="10:23">
      <c r="J866">
        <v>849</v>
      </c>
      <c r="K866" s="93">
        <f t="shared" ca="1" si="115"/>
        <v>-1.2102561686796371</v>
      </c>
      <c r="L866" s="93">
        <f t="shared" ca="1" si="115"/>
        <v>-1.6920377644671689</v>
      </c>
      <c r="M866" s="93">
        <f t="shared" ca="1" si="116"/>
        <v>-1.2102561686796371</v>
      </c>
      <c r="N866" s="101">
        <f t="shared" ca="1" si="112"/>
        <v>-1.9890811703286833</v>
      </c>
      <c r="O866" s="46">
        <f t="shared" ca="1" si="117"/>
        <v>-0.11416170639787926</v>
      </c>
      <c r="P866" s="46">
        <f t="shared" ca="1" si="118"/>
        <v>0.10306080264116135</v>
      </c>
      <c r="Q866" s="47">
        <f t="shared" ca="1" si="113"/>
        <v>-0.54860672447596048</v>
      </c>
      <c r="R866" s="47">
        <f t="shared" ca="1" si="114"/>
        <v>-0.17219671658035457</v>
      </c>
      <c r="S866" s="97">
        <f t="shared" ca="1" si="119"/>
        <v>-0.14317921148911691</v>
      </c>
      <c r="V866">
        <v>849</v>
      </c>
      <c r="W866" s="46">
        <v>0.22519029831192999</v>
      </c>
    </row>
    <row r="867" spans="10:23">
      <c r="J867">
        <v>850</v>
      </c>
      <c r="K867" s="93">
        <f t="shared" ca="1" si="115"/>
        <v>0.26349676185688931</v>
      </c>
      <c r="L867" s="93">
        <f t="shared" ca="1" si="115"/>
        <v>1.889589445036328</v>
      </c>
      <c r="M867" s="93">
        <f t="shared" ca="1" si="116"/>
        <v>0.26349676185688931</v>
      </c>
      <c r="N867" s="101">
        <f t="shared" ca="1" si="112"/>
        <v>1.8752858668627415</v>
      </c>
      <c r="O867" s="46">
        <f t="shared" ca="1" si="117"/>
        <v>0.41487060520610208</v>
      </c>
      <c r="P867" s="46">
        <f t="shared" ca="1" si="118"/>
        <v>0.36757695844315202</v>
      </c>
      <c r="Q867" s="47">
        <f t="shared" ca="1" si="113"/>
        <v>0.5094578987320022</v>
      </c>
      <c r="R867" s="47">
        <f t="shared" ca="1" si="114"/>
        <v>0.45264241074444028</v>
      </c>
      <c r="S867" s="97">
        <f t="shared" ca="1" si="119"/>
        <v>0.43375650797527121</v>
      </c>
      <c r="V867">
        <v>850</v>
      </c>
      <c r="W867" s="46">
        <v>5.2432647090155902E-2</v>
      </c>
    </row>
    <row r="868" spans="10:23">
      <c r="J868">
        <v>851</v>
      </c>
      <c r="K868" s="93">
        <f t="shared" ca="1" si="115"/>
        <v>0.50515135329172844</v>
      </c>
      <c r="L868" s="93">
        <f t="shared" ca="1" si="115"/>
        <v>0.49027554258735356</v>
      </c>
      <c r="M868" s="93">
        <f t="shared" ca="1" si="116"/>
        <v>0.50515135329172844</v>
      </c>
      <c r="N868" s="101">
        <f t="shared" ca="1" si="112"/>
        <v>0.62547146222455197</v>
      </c>
      <c r="O868" s="46">
        <f t="shared" ca="1" si="117"/>
        <v>0.50161722634425088</v>
      </c>
      <c r="P868" s="46">
        <f t="shared" ca="1" si="118"/>
        <v>0.41095026901222642</v>
      </c>
      <c r="Q868" s="47">
        <f t="shared" ca="1" si="113"/>
        <v>0.68295114100829979</v>
      </c>
      <c r="R868" s="47">
        <f t="shared" ca="1" si="114"/>
        <v>0.25055680800633778</v>
      </c>
      <c r="S868" s="97">
        <f t="shared" ca="1" si="119"/>
        <v>0.37608701717529436</v>
      </c>
      <c r="V868">
        <v>851</v>
      </c>
      <c r="W868" s="46">
        <v>0.71765953429152696</v>
      </c>
    </row>
    <row r="869" spans="10:23">
      <c r="J869">
        <v>852</v>
      </c>
      <c r="K869" s="93">
        <f t="shared" ca="1" si="115"/>
        <v>-6.3000260173661879E-2</v>
      </c>
      <c r="L869" s="93">
        <f t="shared" ca="1" si="115"/>
        <v>0.32075940707654277</v>
      </c>
      <c r="M869" s="93">
        <f t="shared" ca="1" si="116"/>
        <v>-6.3000260173661879E-2</v>
      </c>
      <c r="N869" s="101">
        <f t="shared" ca="1" si="112"/>
        <v>0.28407110524149287</v>
      </c>
      <c r="O869" s="46">
        <f t="shared" ca="1" si="117"/>
        <v>0.29766814153822235</v>
      </c>
      <c r="P869" s="46">
        <f t="shared" ca="1" si="118"/>
        <v>0.30897572660921219</v>
      </c>
      <c r="Q869" s="47">
        <f t="shared" ca="1" si="113"/>
        <v>0.27505297139624274</v>
      </c>
      <c r="R869" s="47">
        <f t="shared" ca="1" si="114"/>
        <v>0.19535493430422002</v>
      </c>
      <c r="S869" s="97">
        <f t="shared" ca="1" si="119"/>
        <v>0.24651153792122119</v>
      </c>
      <c r="V869">
        <v>852</v>
      </c>
      <c r="W869" s="46">
        <v>-0.146483756361524</v>
      </c>
    </row>
    <row r="870" spans="10:23">
      <c r="J870">
        <v>853</v>
      </c>
      <c r="K870" s="93">
        <f t="shared" ca="1" si="115"/>
        <v>0.66088860903362223</v>
      </c>
      <c r="L870" s="93">
        <f t="shared" ca="1" si="115"/>
        <v>-0.83480747898476737</v>
      </c>
      <c r="M870" s="93">
        <f t="shared" ca="1" si="116"/>
        <v>0.66088860903362223</v>
      </c>
      <c r="N870" s="101">
        <f t="shared" ca="1" si="112"/>
        <v>-0.58128953239756842</v>
      </c>
      <c r="O870" s="46">
        <f t="shared" ca="1" si="117"/>
        <v>0.55752214683726731</v>
      </c>
      <c r="P870" s="46">
        <f t="shared" ca="1" si="118"/>
        <v>0.43890272925873464</v>
      </c>
      <c r="Q870" s="47">
        <f t="shared" ca="1" si="113"/>
        <v>0.79476098199433265</v>
      </c>
      <c r="R870" s="47">
        <f t="shared" ca="1" si="114"/>
        <v>5.543261832343746E-2</v>
      </c>
      <c r="S870" s="97">
        <f t="shared" ca="1" si="119"/>
        <v>0.3064773825803524</v>
      </c>
      <c r="V870">
        <v>853</v>
      </c>
      <c r="W870" s="46">
        <v>1.2799635105729701</v>
      </c>
    </row>
    <row r="871" spans="10:23">
      <c r="J871">
        <v>854</v>
      </c>
      <c r="K871" s="93">
        <f t="shared" ca="1" si="115"/>
        <v>0.1134232435951012</v>
      </c>
      <c r="L871" s="93">
        <f t="shared" ca="1" si="115"/>
        <v>-1.5446060122559311</v>
      </c>
      <c r="M871" s="93">
        <f t="shared" ca="1" si="116"/>
        <v>0.1134232435951012</v>
      </c>
      <c r="N871" s="101">
        <f t="shared" ca="1" si="112"/>
        <v>-1.4283438566281357</v>
      </c>
      <c r="O871" s="46">
        <f t="shared" ca="1" si="117"/>
        <v>0.36099879356690662</v>
      </c>
      <c r="P871" s="46">
        <f t="shared" ca="1" si="118"/>
        <v>0.34064105262355432</v>
      </c>
      <c r="Q871" s="47">
        <f t="shared" ca="1" si="113"/>
        <v>0.40171427545361127</v>
      </c>
      <c r="R871" s="47">
        <f t="shared" ca="1" si="114"/>
        <v>-8.1529704265254965E-2</v>
      </c>
      <c r="S871" s="97">
        <f t="shared" ca="1" si="119"/>
        <v>0.13973454465082583</v>
      </c>
      <c r="V871">
        <v>854</v>
      </c>
      <c r="W871" s="46">
        <v>1.4750050672756101</v>
      </c>
    </row>
    <row r="872" spans="10:23">
      <c r="J872">
        <v>855</v>
      </c>
      <c r="K872" s="93">
        <f t="shared" ca="1" si="115"/>
        <v>-0.1522660106765808</v>
      </c>
      <c r="L872" s="93">
        <f t="shared" ca="1" si="115"/>
        <v>1.8517618770067104</v>
      </c>
      <c r="M872" s="93">
        <f t="shared" ca="1" si="116"/>
        <v>-0.1522660106765808</v>
      </c>
      <c r="N872" s="101">
        <f t="shared" ca="1" si="112"/>
        <v>1.7072002968341871</v>
      </c>
      <c r="O872" s="46">
        <f t="shared" ca="1" si="117"/>
        <v>0.26562446219610147</v>
      </c>
      <c r="P872" s="46">
        <f t="shared" ca="1" si="118"/>
        <v>0.29295388693815172</v>
      </c>
      <c r="Q872" s="47">
        <f t="shared" ca="1" si="113"/>
        <v>0.21096561271200093</v>
      </c>
      <c r="R872" s="47">
        <f t="shared" ca="1" si="114"/>
        <v>0.42546423644532799</v>
      </c>
      <c r="S872" s="97">
        <f t="shared" ca="1" si="119"/>
        <v>0.34554434932071476</v>
      </c>
      <c r="V872">
        <v>855</v>
      </c>
      <c r="W872" s="46">
        <v>1.10563906798872</v>
      </c>
    </row>
    <row r="873" spans="10:23">
      <c r="J873">
        <v>856</v>
      </c>
      <c r="K873" s="93">
        <f t="shared" ca="1" si="115"/>
        <v>0.24774887822039443</v>
      </c>
      <c r="L873" s="93">
        <f t="shared" ca="1" si="115"/>
        <v>-0.17909228293195287</v>
      </c>
      <c r="M873" s="93">
        <f t="shared" ca="1" si="116"/>
        <v>0.24774887822039443</v>
      </c>
      <c r="N873" s="101">
        <f t="shared" ca="1" si="112"/>
        <v>-9.1004681402630613E-2</v>
      </c>
      <c r="O873" s="46">
        <f t="shared" ca="1" si="117"/>
        <v>0.4092175957290981</v>
      </c>
      <c r="P873" s="46">
        <f t="shared" ca="1" si="118"/>
        <v>0.36475045370465004</v>
      </c>
      <c r="Q873" s="47">
        <f t="shared" ca="1" si="113"/>
        <v>0.49815187977799424</v>
      </c>
      <c r="R873" s="47">
        <f t="shared" ca="1" si="114"/>
        <v>0.13470799653877771</v>
      </c>
      <c r="S873" s="97">
        <f t="shared" ca="1" si="119"/>
        <v>0.27196279613393792</v>
      </c>
      <c r="V873">
        <v>856</v>
      </c>
      <c r="W873" s="46">
        <v>-0.16801505113026299</v>
      </c>
    </row>
    <row r="874" spans="10:23">
      <c r="J874">
        <v>857</v>
      </c>
      <c r="K874" s="93">
        <f t="shared" ca="1" si="115"/>
        <v>0.59481157566619314</v>
      </c>
      <c r="L874" s="93">
        <f t="shared" ca="1" si="115"/>
        <v>-0.60333483204733318</v>
      </c>
      <c r="M874" s="93">
        <f t="shared" ca="1" si="116"/>
        <v>0.59481157566619314</v>
      </c>
      <c r="N874" s="101">
        <f t="shared" ca="1" si="112"/>
        <v>-0.38284818627002193</v>
      </c>
      <c r="O874" s="46">
        <f t="shared" ca="1" si="117"/>
        <v>0.53380250904589199</v>
      </c>
      <c r="P874" s="46">
        <f t="shared" ca="1" si="118"/>
        <v>0.42704291036304698</v>
      </c>
      <c r="Q874" s="47">
        <f t="shared" ca="1" si="113"/>
        <v>0.74732170641158202</v>
      </c>
      <c r="R874" s="47">
        <f t="shared" ca="1" si="114"/>
        <v>8.7519093636509934E-2</v>
      </c>
      <c r="S874" s="97">
        <f t="shared" ca="1" si="119"/>
        <v>0.31066080134120094</v>
      </c>
      <c r="V874">
        <v>857</v>
      </c>
      <c r="W874" s="46">
        <v>9.3232268738019805E-2</v>
      </c>
    </row>
    <row r="875" spans="10:23">
      <c r="J875">
        <v>858</v>
      </c>
      <c r="K875" s="93">
        <f t="shared" ca="1" si="115"/>
        <v>-0.83385815742650482</v>
      </c>
      <c r="L875" s="93">
        <f t="shared" ca="1" si="115"/>
        <v>-0.53838035752517166</v>
      </c>
      <c r="M875" s="93">
        <f t="shared" ca="1" si="116"/>
        <v>-0.83385815742650482</v>
      </c>
      <c r="N875" s="101">
        <f t="shared" ca="1" si="112"/>
        <v>-0.77561496633624072</v>
      </c>
      <c r="O875" s="46">
        <f t="shared" ca="1" si="117"/>
        <v>2.0953689032678413E-2</v>
      </c>
      <c r="P875" s="46">
        <f t="shared" ca="1" si="118"/>
        <v>0.17061850035644019</v>
      </c>
      <c r="Q875" s="47">
        <f t="shared" ca="1" si="113"/>
        <v>-0.27837593361484514</v>
      </c>
      <c r="R875" s="47">
        <f t="shared" ca="1" si="114"/>
        <v>2.4011655099535151E-2</v>
      </c>
      <c r="S875" s="97">
        <f t="shared" ca="1" si="119"/>
        <v>2.2482672066106782E-2</v>
      </c>
      <c r="V875">
        <v>858</v>
      </c>
      <c r="W875" s="46">
        <v>0.48478700360801402</v>
      </c>
    </row>
    <row r="876" spans="10:23">
      <c r="J876">
        <v>859</v>
      </c>
      <c r="K876" s="93">
        <f t="shared" ca="1" si="115"/>
        <v>-0.4809324761043271</v>
      </c>
      <c r="L876" s="93">
        <f t="shared" ca="1" si="115"/>
        <v>2.1582318468718933</v>
      </c>
      <c r="M876" s="93">
        <f t="shared" ca="1" si="116"/>
        <v>-0.4809324761043271</v>
      </c>
      <c r="N876" s="101">
        <f t="shared" ca="1" si="112"/>
        <v>1.8932360137614084</v>
      </c>
      <c r="O876" s="46">
        <f t="shared" ca="1" si="117"/>
        <v>0.14764323457699802</v>
      </c>
      <c r="P876" s="46">
        <f t="shared" ca="1" si="118"/>
        <v>0.23396327312859999</v>
      </c>
      <c r="Q876" s="47">
        <f t="shared" ca="1" si="113"/>
        <v>-2.4996842526205931E-2</v>
      </c>
      <c r="R876" s="47">
        <f t="shared" ca="1" si="114"/>
        <v>0.45554481468681179</v>
      </c>
      <c r="S876" s="97">
        <f t="shared" ca="1" si="119"/>
        <v>0.30159402463190488</v>
      </c>
      <c r="V876">
        <v>859</v>
      </c>
      <c r="W876" s="46">
        <v>-0.14668210901249801</v>
      </c>
    </row>
    <row r="877" spans="10:23">
      <c r="J877">
        <v>860</v>
      </c>
      <c r="K877" s="93">
        <f t="shared" ca="1" si="115"/>
        <v>-0.59515556854603713</v>
      </c>
      <c r="L877" s="93">
        <f t="shared" ca="1" si="115"/>
        <v>0.52286137731000304</v>
      </c>
      <c r="M877" s="93">
        <f t="shared" ca="1" si="116"/>
        <v>-0.59515556854603713</v>
      </c>
      <c r="N877" s="101">
        <f t="shared" ca="1" si="112"/>
        <v>0.30644325928580279</v>
      </c>
      <c r="O877" s="46">
        <f t="shared" ca="1" si="117"/>
        <v>0.10664063137199939</v>
      </c>
      <c r="P877" s="46">
        <f t="shared" ca="1" si="118"/>
        <v>0.21346197152610069</v>
      </c>
      <c r="Q877" s="47">
        <f t="shared" ca="1" si="113"/>
        <v>-0.10700204893620319</v>
      </c>
      <c r="R877" s="47">
        <f t="shared" ca="1" si="114"/>
        <v>0.19897234359140364</v>
      </c>
      <c r="S877" s="97">
        <f t="shared" ca="1" si="119"/>
        <v>0.1528064874817015</v>
      </c>
      <c r="V877">
        <v>860</v>
      </c>
      <c r="W877" s="46">
        <v>-0.194910558308797</v>
      </c>
    </row>
    <row r="878" spans="10:23">
      <c r="J878">
        <v>861</v>
      </c>
      <c r="K878" s="93">
        <f t="shared" ca="1" si="115"/>
        <v>-0.29957980155913005</v>
      </c>
      <c r="L878" s="93">
        <f t="shared" ca="1" si="115"/>
        <v>0.52243674045021005</v>
      </c>
      <c r="M878" s="93">
        <f t="shared" ca="1" si="116"/>
        <v>-0.29957980155913005</v>
      </c>
      <c r="N878" s="101">
        <f t="shared" ca="1" si="112"/>
        <v>0.40004039295433413</v>
      </c>
      <c r="O878" s="46">
        <f t="shared" ca="1" si="117"/>
        <v>0.21274330843760247</v>
      </c>
      <c r="P878" s="46">
        <f t="shared" ca="1" si="118"/>
        <v>0.26651331005890222</v>
      </c>
      <c r="Q878" s="47">
        <f t="shared" ca="1" si="113"/>
        <v>0.10520330519500296</v>
      </c>
      <c r="R878" s="47">
        <f t="shared" ca="1" si="114"/>
        <v>0.21410629716224563</v>
      </c>
      <c r="S878" s="97">
        <f t="shared" ca="1" si="119"/>
        <v>0.21342480279992404</v>
      </c>
      <c r="V878">
        <v>861</v>
      </c>
      <c r="W878" s="46">
        <v>-6.5622697685445999E-2</v>
      </c>
    </row>
    <row r="879" spans="10:23">
      <c r="J879">
        <v>862</v>
      </c>
      <c r="K879" s="93">
        <f t="shared" ca="1" si="115"/>
        <v>1.3541331598641384</v>
      </c>
      <c r="L879" s="93">
        <f t="shared" ca="1" si="115"/>
        <v>1.101303327566252</v>
      </c>
      <c r="M879" s="93">
        <f t="shared" ca="1" si="116"/>
        <v>1.3541331598641384</v>
      </c>
      <c r="N879" s="101">
        <f t="shared" ca="1" si="112"/>
        <v>1.4747718929009759</v>
      </c>
      <c r="O879" s="46">
        <f t="shared" ca="1" si="117"/>
        <v>0.80637577734317256</v>
      </c>
      <c r="P879" s="46">
        <f t="shared" ca="1" si="118"/>
        <v>0.56332954451168726</v>
      </c>
      <c r="Q879" s="47">
        <f t="shared" ca="1" si="113"/>
        <v>1.2924682430061432</v>
      </c>
      <c r="R879" s="47">
        <f t="shared" ca="1" si="114"/>
        <v>0.38788230913837263</v>
      </c>
      <c r="S879" s="97">
        <f t="shared" ca="1" si="119"/>
        <v>0.59712904324077254</v>
      </c>
      <c r="V879">
        <v>862</v>
      </c>
      <c r="W879" s="46">
        <v>-0.192686540174864</v>
      </c>
    </row>
    <row r="880" spans="10:23">
      <c r="J880">
        <v>863</v>
      </c>
      <c r="K880" s="93">
        <f t="shared" ca="1" si="115"/>
        <v>-1.1553788930764028</v>
      </c>
      <c r="L880" s="93">
        <f t="shared" ca="1" si="115"/>
        <v>0.34876193962063662</v>
      </c>
      <c r="M880" s="93">
        <f t="shared" ca="1" si="116"/>
        <v>-1.1553788930764028</v>
      </c>
      <c r="N880" s="101">
        <f t="shared" ca="1" si="112"/>
        <v>-3.6781075697542909E-2</v>
      </c>
      <c r="O880" s="46">
        <f t="shared" ca="1" si="117"/>
        <v>-9.4462439739702919E-2</v>
      </c>
      <c r="P880" s="46">
        <f t="shared" ca="1" si="118"/>
        <v>0.11291043597024952</v>
      </c>
      <c r="Q880" s="47">
        <f t="shared" ca="1" si="113"/>
        <v>-0.5092081911596078</v>
      </c>
      <c r="R880" s="47">
        <f t="shared" ca="1" si="114"/>
        <v>0.14347554634527721</v>
      </c>
      <c r="S880" s="97">
        <f t="shared" ca="1" si="119"/>
        <v>2.4506553302787143E-2</v>
      </c>
      <c r="V880">
        <v>863</v>
      </c>
      <c r="W880" s="46">
        <v>0.68686647418303004</v>
      </c>
    </row>
    <row r="881" spans="10:23">
      <c r="J881">
        <v>864</v>
      </c>
      <c r="K881" s="93">
        <f t="shared" ca="1" si="115"/>
        <v>0.23446292325478305</v>
      </c>
      <c r="L881" s="93">
        <f t="shared" ca="1" si="115"/>
        <v>1.5672994716293092</v>
      </c>
      <c r="M881" s="93">
        <f t="shared" ca="1" si="116"/>
        <v>0.23446292325478305</v>
      </c>
      <c r="N881" s="101">
        <f t="shared" ca="1" si="112"/>
        <v>1.5604947493461991</v>
      </c>
      <c r="O881" s="46">
        <f t="shared" ca="1" si="117"/>
        <v>0.40444834348763525</v>
      </c>
      <c r="P881" s="46">
        <f t="shared" ca="1" si="118"/>
        <v>0.36236582758391861</v>
      </c>
      <c r="Q881" s="47">
        <f t="shared" ca="1" si="113"/>
        <v>0.48861337529506854</v>
      </c>
      <c r="R881" s="47">
        <f t="shared" ca="1" si="114"/>
        <v>0.40174305122045778</v>
      </c>
      <c r="S881" s="97">
        <f t="shared" ca="1" si="119"/>
        <v>0.40309569735404649</v>
      </c>
      <c r="V881">
        <v>864</v>
      </c>
      <c r="W881" s="46">
        <v>-0.117096414134439</v>
      </c>
    </row>
    <row r="882" spans="10:23">
      <c r="J882">
        <v>865</v>
      </c>
      <c r="K882" s="93">
        <f t="shared" ca="1" si="115"/>
        <v>0.39798498256215509</v>
      </c>
      <c r="L882" s="93">
        <f t="shared" ca="1" si="115"/>
        <v>-0.89255722107564184</v>
      </c>
      <c r="M882" s="93">
        <f t="shared" ca="1" si="116"/>
        <v>0.39798498256215509</v>
      </c>
      <c r="N882" s="101">
        <f t="shared" ca="1" si="112"/>
        <v>-0.71965034309387499</v>
      </c>
      <c r="O882" s="46">
        <f t="shared" ca="1" si="117"/>
        <v>0.46314777080760572</v>
      </c>
      <c r="P882" s="46">
        <f t="shared" ca="1" si="118"/>
        <v>0.39171554124390384</v>
      </c>
      <c r="Q882" s="47">
        <f t="shared" ca="1" si="113"/>
        <v>0.60601222993500947</v>
      </c>
      <c r="R882" s="47">
        <f t="shared" ca="1" si="114"/>
        <v>3.3060714366233507E-2</v>
      </c>
      <c r="S882" s="97">
        <f t="shared" ca="1" si="119"/>
        <v>0.2481042425869196</v>
      </c>
      <c r="V882">
        <v>865</v>
      </c>
      <c r="W882" s="46">
        <v>0.35839759891228401</v>
      </c>
    </row>
    <row r="883" spans="10:23">
      <c r="J883">
        <v>866</v>
      </c>
      <c r="K883" s="93">
        <f t="shared" ca="1" si="115"/>
        <v>-0.12839004745219584</v>
      </c>
      <c r="L883" s="93">
        <f t="shared" ca="1" si="115"/>
        <v>0.69630806819826307</v>
      </c>
      <c r="M883" s="93">
        <f t="shared" ca="1" si="116"/>
        <v>-0.12839004745219584</v>
      </c>
      <c r="N883" s="101">
        <f t="shared" ca="1" si="112"/>
        <v>0.61932705791118192</v>
      </c>
      <c r="O883" s="46">
        <f t="shared" ca="1" si="117"/>
        <v>0.27419520411263804</v>
      </c>
      <c r="P883" s="46">
        <f t="shared" ca="1" si="118"/>
        <v>0.29723925789641997</v>
      </c>
      <c r="Q883" s="47">
        <f t="shared" ca="1" si="113"/>
        <v>0.22810709654507408</v>
      </c>
      <c r="R883" s="47">
        <f t="shared" ca="1" si="114"/>
        <v>0.24956330397523852</v>
      </c>
      <c r="S883" s="97">
        <f t="shared" ca="1" si="119"/>
        <v>0.2618792540439383</v>
      </c>
      <c r="V883">
        <v>866</v>
      </c>
      <c r="W883" s="46">
        <v>0.27587740531178701</v>
      </c>
    </row>
    <row r="884" spans="10:23">
      <c r="J884">
        <v>867</v>
      </c>
      <c r="K884" s="93">
        <f t="shared" ca="1" si="115"/>
        <v>0.76951023776935001</v>
      </c>
      <c r="L884" s="93">
        <f t="shared" ca="1" si="115"/>
        <v>1.9479067471846494</v>
      </c>
      <c r="M884" s="93">
        <f t="shared" ca="1" si="116"/>
        <v>0.76951023776935001</v>
      </c>
      <c r="N884" s="101">
        <f t="shared" ca="1" si="112"/>
        <v>2.0914991576641042</v>
      </c>
      <c r="O884" s="46">
        <f t="shared" ca="1" si="117"/>
        <v>0.59651399557227291</v>
      </c>
      <c r="P884" s="46">
        <f t="shared" ca="1" si="118"/>
        <v>0.45839865362623744</v>
      </c>
      <c r="Q884" s="47">
        <f t="shared" ca="1" si="113"/>
        <v>0.87274467946434398</v>
      </c>
      <c r="R884" s="47">
        <f t="shared" ca="1" si="114"/>
        <v>0.48760247603847962</v>
      </c>
      <c r="S884" s="97">
        <f t="shared" ca="1" si="119"/>
        <v>0.54205823580537627</v>
      </c>
      <c r="V884">
        <v>867</v>
      </c>
      <c r="W884" s="46">
        <v>0.57020374757466497</v>
      </c>
    </row>
    <row r="885" spans="10:23">
      <c r="J885">
        <v>868</v>
      </c>
      <c r="K885" s="93">
        <f t="shared" ca="1" si="115"/>
        <v>-2.0768376877974153</v>
      </c>
      <c r="L885" s="93">
        <f t="shared" ca="1" si="115"/>
        <v>0.38953095677546618</v>
      </c>
      <c r="M885" s="93">
        <f t="shared" ca="1" si="116"/>
        <v>-2.0768376877974153</v>
      </c>
      <c r="N885" s="101">
        <f t="shared" ca="1" si="112"/>
        <v>-0.29117322431239706</v>
      </c>
      <c r="O885" s="46">
        <f t="shared" ca="1" si="117"/>
        <v>-0.42523801691979779</v>
      </c>
      <c r="P885" s="46">
        <f t="shared" ca="1" si="118"/>
        <v>-5.2477352619797912E-2</v>
      </c>
      <c r="Q885" s="47">
        <f t="shared" ca="1" si="113"/>
        <v>-1.1707593455197975</v>
      </c>
      <c r="R885" s="47">
        <f t="shared" ca="1" si="114"/>
        <v>0.10234224647780113</v>
      </c>
      <c r="S885" s="97">
        <f t="shared" ca="1" si="119"/>
        <v>-0.16144788522099834</v>
      </c>
      <c r="V885">
        <v>868</v>
      </c>
      <c r="W885" s="46">
        <v>-4.0715116987522199E-2</v>
      </c>
    </row>
    <row r="886" spans="10:23">
      <c r="J886">
        <v>869</v>
      </c>
      <c r="K886" s="93">
        <f t="shared" ca="1" si="115"/>
        <v>-1.3318217216806247</v>
      </c>
      <c r="L886" s="93">
        <f t="shared" ca="1" si="115"/>
        <v>-0.53243931031353153</v>
      </c>
      <c r="M886" s="93">
        <f t="shared" ca="1" si="116"/>
        <v>-1.3318217216806247</v>
      </c>
      <c r="N886" s="101">
        <f t="shared" ca="1" si="112"/>
        <v>-0.92834594391305547</v>
      </c>
      <c r="O886" s="46">
        <f t="shared" ca="1" si="117"/>
        <v>-0.15780002879437188</v>
      </c>
      <c r="P886" s="46">
        <f t="shared" ca="1" si="118"/>
        <v>8.1241641442915041E-2</v>
      </c>
      <c r="Q886" s="47">
        <f t="shared" ca="1" si="113"/>
        <v>-0.63588336926894573</v>
      </c>
      <c r="R886" s="47">
        <f t="shared" ca="1" si="114"/>
        <v>-6.8379691785883101E-4</v>
      </c>
      <c r="S886" s="97">
        <f t="shared" ca="1" si="119"/>
        <v>-7.9241912856115357E-2</v>
      </c>
      <c r="V886">
        <v>869</v>
      </c>
      <c r="W886" s="46">
        <v>0.72504569895845605</v>
      </c>
    </row>
    <row r="887" spans="10:23">
      <c r="J887">
        <v>870</v>
      </c>
      <c r="K887" s="93">
        <f t="shared" ca="1" si="115"/>
        <v>-1.0107544898280567</v>
      </c>
      <c r="L887" s="93">
        <f t="shared" ca="1" si="115"/>
        <v>-0.22330681149493173</v>
      </c>
      <c r="M887" s="93">
        <f t="shared" ca="1" si="116"/>
        <v>-1.0107544898280567</v>
      </c>
      <c r="N887" s="101">
        <f t="shared" ca="1" si="112"/>
        <v>-0.53315603643280407</v>
      </c>
      <c r="O887" s="46">
        <f t="shared" ca="1" si="117"/>
        <v>-4.2546694040751398E-2</v>
      </c>
      <c r="P887" s="46">
        <f t="shared" ca="1" si="118"/>
        <v>0.13886830881972528</v>
      </c>
      <c r="Q887" s="47">
        <f t="shared" ca="1" si="113"/>
        <v>-0.40537669976170476</v>
      </c>
      <c r="R887" s="47">
        <f t="shared" ca="1" si="114"/>
        <v>6.3215443123530335E-2</v>
      </c>
      <c r="S887" s="97">
        <f t="shared" ca="1" si="119"/>
        <v>1.0334374541389468E-2</v>
      </c>
      <c r="V887">
        <v>870</v>
      </c>
      <c r="W887" s="46">
        <v>0.356495960264331</v>
      </c>
    </row>
    <row r="888" spans="10:23">
      <c r="J888">
        <v>871</v>
      </c>
      <c r="K888" s="93">
        <f t="shared" ca="1" si="115"/>
        <v>1.2787574100325634</v>
      </c>
      <c r="L888" s="93">
        <f t="shared" ca="1" si="115"/>
        <v>0.58750033055935968</v>
      </c>
      <c r="M888" s="93">
        <f t="shared" ca="1" si="116"/>
        <v>1.2787574100325634</v>
      </c>
      <c r="N888" s="101">
        <f t="shared" ca="1" si="112"/>
        <v>0.96367273000359177</v>
      </c>
      <c r="O888" s="46">
        <f t="shared" ca="1" si="117"/>
        <v>0.77931818421067622</v>
      </c>
      <c r="P888" s="46">
        <f t="shared" ca="1" si="118"/>
        <v>0.54980074794543909</v>
      </c>
      <c r="Q888" s="47">
        <f t="shared" ca="1" si="113"/>
        <v>1.2383530567411505</v>
      </c>
      <c r="R888" s="47">
        <f t="shared" ca="1" si="114"/>
        <v>0.30524141301031282</v>
      </c>
      <c r="S888" s="97">
        <f t="shared" ca="1" si="119"/>
        <v>0.54227979861049458</v>
      </c>
      <c r="V888">
        <v>871</v>
      </c>
      <c r="W888" s="46">
        <v>0.55004952012295105</v>
      </c>
    </row>
    <row r="889" spans="10:23">
      <c r="J889">
        <v>872</v>
      </c>
      <c r="K889" s="93">
        <f t="shared" ca="1" si="115"/>
        <v>-2.4408473136035582E-2</v>
      </c>
      <c r="L889" s="93">
        <f t="shared" ca="1" si="115"/>
        <v>1.9811946985877864</v>
      </c>
      <c r="M889" s="93">
        <f t="shared" ca="1" si="116"/>
        <v>-2.4408473136035582E-2</v>
      </c>
      <c r="N889" s="101">
        <f t="shared" ca="1" si="112"/>
        <v>1.8705749442195745</v>
      </c>
      <c r="O889" s="46">
        <f t="shared" ca="1" si="117"/>
        <v>0.31152141496174757</v>
      </c>
      <c r="P889" s="46">
        <f t="shared" ca="1" si="118"/>
        <v>0.31590236332097477</v>
      </c>
      <c r="Q889" s="47">
        <f t="shared" ca="1" si="113"/>
        <v>0.30275951824329311</v>
      </c>
      <c r="R889" s="47">
        <f t="shared" ca="1" si="114"/>
        <v>0.45188068993352309</v>
      </c>
      <c r="S889" s="97">
        <f t="shared" ca="1" si="119"/>
        <v>0.3817010524476353</v>
      </c>
      <c r="V889">
        <v>872</v>
      </c>
      <c r="W889" s="46">
        <v>0.81362811789504097</v>
      </c>
    </row>
    <row r="890" spans="10:23">
      <c r="J890">
        <v>873</v>
      </c>
      <c r="K890" s="93">
        <f t="shared" ca="1" si="115"/>
        <v>-1.1122488754811648</v>
      </c>
      <c r="L890" s="93">
        <f t="shared" ca="1" si="115"/>
        <v>-0.16992645299900763</v>
      </c>
      <c r="M890" s="93">
        <f t="shared" ca="1" si="116"/>
        <v>-1.1122488754811648</v>
      </c>
      <c r="N890" s="101">
        <f t="shared" ca="1" si="112"/>
        <v>-0.51482450748787267</v>
      </c>
      <c r="O890" s="46">
        <f t="shared" ca="1" si="117"/>
        <v>-7.8980080088263627E-2</v>
      </c>
      <c r="P890" s="46">
        <f t="shared" ca="1" si="118"/>
        <v>0.12065161579596917</v>
      </c>
      <c r="Q890" s="47">
        <f t="shared" ca="1" si="113"/>
        <v>-0.47824347185672922</v>
      </c>
      <c r="R890" s="47">
        <f t="shared" ca="1" si="114"/>
        <v>6.6179513678485957E-2</v>
      </c>
      <c r="S890" s="97">
        <f t="shared" ca="1" si="119"/>
        <v>-6.4002832048888347E-3</v>
      </c>
      <c r="V890">
        <v>873</v>
      </c>
      <c r="W890" s="46">
        <v>0.63849439671353303</v>
      </c>
    </row>
    <row r="891" spans="10:23">
      <c r="J891">
        <v>874</v>
      </c>
      <c r="K891" s="93">
        <f t="shared" ca="1" si="115"/>
        <v>0.1012217682081894</v>
      </c>
      <c r="L891" s="93">
        <f t="shared" ca="1" si="115"/>
        <v>1.1463731870932545</v>
      </c>
      <c r="M891" s="93">
        <f t="shared" ca="1" si="116"/>
        <v>0.1012217682081894</v>
      </c>
      <c r="N891" s="101">
        <f t="shared" ca="1" si="112"/>
        <v>1.1190479391271613</v>
      </c>
      <c r="O891" s="46">
        <f t="shared" ca="1" si="117"/>
        <v>0.35661883638740366</v>
      </c>
      <c r="P891" s="46">
        <f t="shared" ca="1" si="118"/>
        <v>0.33845107403380281</v>
      </c>
      <c r="Q891" s="47">
        <f t="shared" ca="1" si="113"/>
        <v>0.3929543610946053</v>
      </c>
      <c r="R891" s="47">
        <f t="shared" ca="1" si="114"/>
        <v>0.33036441740982209</v>
      </c>
      <c r="S891" s="97">
        <f t="shared" ca="1" si="119"/>
        <v>0.3434916268986129</v>
      </c>
      <c r="V891">
        <v>874</v>
      </c>
      <c r="W891" s="46">
        <v>8.3812089334538403E-2</v>
      </c>
    </row>
    <row r="892" spans="10:23">
      <c r="J892">
        <v>875</v>
      </c>
      <c r="K892" s="93">
        <f t="shared" ca="1" si="115"/>
        <v>-1.283199419237754</v>
      </c>
      <c r="L892" s="93">
        <f t="shared" ca="1" si="115"/>
        <v>-0.25759683868941385</v>
      </c>
      <c r="M892" s="93">
        <f t="shared" ca="1" si="116"/>
        <v>-1.283199419237754</v>
      </c>
      <c r="N892" s="101">
        <f t="shared" ca="1" si="112"/>
        <v>-0.65230943421661314</v>
      </c>
      <c r="O892" s="46">
        <f t="shared" ca="1" si="117"/>
        <v>-0.14034610655009494</v>
      </c>
      <c r="P892" s="46">
        <f t="shared" ca="1" si="118"/>
        <v>8.9968602565053513E-2</v>
      </c>
      <c r="Q892" s="47">
        <f t="shared" ca="1" si="113"/>
        <v>-0.60097552478039185</v>
      </c>
      <c r="R892" s="47">
        <f t="shared" ca="1" si="114"/>
        <v>4.3949233580678537E-2</v>
      </c>
      <c r="S892" s="97">
        <f t="shared" ca="1" si="119"/>
        <v>-4.8198436484708201E-2</v>
      </c>
      <c r="V892">
        <v>875</v>
      </c>
      <c r="W892" s="46">
        <v>0.17203643522689599</v>
      </c>
    </row>
    <row r="893" spans="10:23">
      <c r="J893">
        <v>876</v>
      </c>
      <c r="K893" s="93">
        <f t="shared" ca="1" si="115"/>
        <v>1.4475553467137821</v>
      </c>
      <c r="L893" s="93">
        <f t="shared" ca="1" si="115"/>
        <v>0.98183856714771445</v>
      </c>
      <c r="M893" s="93">
        <f t="shared" ca="1" si="116"/>
        <v>1.4475553467137821</v>
      </c>
      <c r="N893" s="101">
        <f t="shared" ca="1" si="112"/>
        <v>1.3912197131839781</v>
      </c>
      <c r="O893" s="46">
        <f t="shared" ca="1" si="117"/>
        <v>0.83991149044684266</v>
      </c>
      <c r="P893" s="46">
        <f t="shared" ca="1" si="118"/>
        <v>0.58009740106352226</v>
      </c>
      <c r="Q893" s="47">
        <f t="shared" ca="1" si="113"/>
        <v>1.3595396692134833</v>
      </c>
      <c r="R893" s="47">
        <f t="shared" ca="1" si="114"/>
        <v>0.37437254918078938</v>
      </c>
      <c r="S893" s="97">
        <f t="shared" ca="1" si="119"/>
        <v>0.60714201981381599</v>
      </c>
      <c r="V893">
        <v>876</v>
      </c>
      <c r="W893" s="46">
        <v>8.5028400688831295E-3</v>
      </c>
    </row>
    <row r="894" spans="10:23">
      <c r="J894">
        <v>877</v>
      </c>
      <c r="K894" s="93">
        <f t="shared" ca="1" si="115"/>
        <v>0.27506661439136071</v>
      </c>
      <c r="L894" s="93">
        <f t="shared" ca="1" si="115"/>
        <v>1.0282748280525309</v>
      </c>
      <c r="M894" s="93">
        <f t="shared" ca="1" si="116"/>
        <v>0.27506661439136071</v>
      </c>
      <c r="N894" s="101">
        <f t="shared" ca="1" si="112"/>
        <v>1.0623674314242488</v>
      </c>
      <c r="O894" s="46">
        <f t="shared" ca="1" si="117"/>
        <v>0.41902382906364533</v>
      </c>
      <c r="P894" s="46">
        <f t="shared" ca="1" si="118"/>
        <v>0.36965357037192365</v>
      </c>
      <c r="Q894" s="47">
        <f t="shared" ca="1" si="113"/>
        <v>0.51776434644708869</v>
      </c>
      <c r="R894" s="47">
        <f t="shared" ca="1" si="114"/>
        <v>0.32119960500236655</v>
      </c>
      <c r="S894" s="97">
        <f t="shared" ca="1" si="119"/>
        <v>0.37011171703300594</v>
      </c>
      <c r="V894">
        <v>877</v>
      </c>
      <c r="W894" s="46">
        <v>3.7686356935247398E-2</v>
      </c>
    </row>
    <row r="895" spans="10:23">
      <c r="J895">
        <v>878</v>
      </c>
      <c r="K895" s="93">
        <f t="shared" ca="1" si="115"/>
        <v>-8.4364608373839273E-2</v>
      </c>
      <c r="L895" s="93">
        <f t="shared" ca="1" si="115"/>
        <v>0.89860872029990146</v>
      </c>
      <c r="M895" s="93">
        <f t="shared" ca="1" si="116"/>
        <v>-8.4364608373839273E-2</v>
      </c>
      <c r="N895" s="101">
        <f t="shared" ca="1" si="112"/>
        <v>0.82512598240399393</v>
      </c>
      <c r="O895" s="46">
        <f t="shared" ca="1" si="117"/>
        <v>0.2899989927412544</v>
      </c>
      <c r="P895" s="46">
        <f t="shared" ca="1" si="118"/>
        <v>0.30514115221072818</v>
      </c>
      <c r="Q895" s="47">
        <f t="shared" ca="1" si="113"/>
        <v>0.25971467380230684</v>
      </c>
      <c r="R895" s="47">
        <f t="shared" ca="1" si="114"/>
        <v>0.28283944445229026</v>
      </c>
      <c r="S895" s="97">
        <f t="shared" ca="1" si="119"/>
        <v>0.28641921859677233</v>
      </c>
      <c r="V895">
        <v>878</v>
      </c>
      <c r="W895" s="46">
        <v>4.2020808299107801E-2</v>
      </c>
    </row>
    <row r="896" spans="10:23">
      <c r="J896">
        <v>879</v>
      </c>
      <c r="K896" s="93">
        <f t="shared" ca="1" si="115"/>
        <v>-0.51706892899358037</v>
      </c>
      <c r="L896" s="93">
        <f t="shared" ca="1" si="115"/>
        <v>0.78497324404716584</v>
      </c>
      <c r="M896" s="93">
        <f t="shared" ca="1" si="116"/>
        <v>-0.51706892899358037</v>
      </c>
      <c r="N896" s="101">
        <f t="shared" ca="1" si="112"/>
        <v>0.57978041670613156</v>
      </c>
      <c r="O896" s="46">
        <f t="shared" ca="1" si="117"/>
        <v>0.13467135115674911</v>
      </c>
      <c r="P896" s="46">
        <f t="shared" ca="1" si="118"/>
        <v>0.22747733141847554</v>
      </c>
      <c r="Q896" s="47">
        <f t="shared" ca="1" si="113"/>
        <v>-5.0940609366703749E-2</v>
      </c>
      <c r="R896" s="47">
        <f t="shared" ca="1" si="114"/>
        <v>0.24316890909986208</v>
      </c>
      <c r="S896" s="97">
        <f t="shared" ca="1" si="119"/>
        <v>0.18892013012830561</v>
      </c>
      <c r="V896">
        <v>879</v>
      </c>
      <c r="W896" s="46">
        <v>0.13524236968911599</v>
      </c>
    </row>
    <row r="897" spans="10:23">
      <c r="J897">
        <v>880</v>
      </c>
      <c r="K897" s="93">
        <f t="shared" ca="1" si="115"/>
        <v>-0.25248776245091809</v>
      </c>
      <c r="L897" s="93">
        <f t="shared" ca="1" si="115"/>
        <v>0.69577798611409403</v>
      </c>
      <c r="M897" s="93">
        <f t="shared" ca="1" si="116"/>
        <v>-0.25248776245091809</v>
      </c>
      <c r="N897" s="101">
        <f t="shared" ca="1" si="112"/>
        <v>0.57935863866820381</v>
      </c>
      <c r="O897" s="46">
        <f t="shared" ca="1" si="117"/>
        <v>0.22964791286033476</v>
      </c>
      <c r="P897" s="46">
        <f t="shared" ca="1" si="118"/>
        <v>0.27496561227026839</v>
      </c>
      <c r="Q897" s="47">
        <f t="shared" ca="1" si="113"/>
        <v>0.13901251404046758</v>
      </c>
      <c r="R897" s="47">
        <f t="shared" ca="1" si="114"/>
        <v>0.2431007107588124</v>
      </c>
      <c r="S897" s="97">
        <f t="shared" ca="1" si="119"/>
        <v>0.23637431180957358</v>
      </c>
      <c r="V897">
        <v>880</v>
      </c>
      <c r="W897" s="46">
        <v>0.37312464322223399</v>
      </c>
    </row>
    <row r="898" spans="10:23">
      <c r="J898">
        <v>881</v>
      </c>
      <c r="K898" s="93">
        <f t="shared" ca="1" si="115"/>
        <v>-0.33511312462898807</v>
      </c>
      <c r="L898" s="93">
        <f t="shared" ca="1" si="115"/>
        <v>0.98355335596478843</v>
      </c>
      <c r="M898" s="93">
        <f t="shared" ca="1" si="116"/>
        <v>-0.33511312462898807</v>
      </c>
      <c r="N898" s="101">
        <f t="shared" ca="1" si="112"/>
        <v>0.82591691003799617</v>
      </c>
      <c r="O898" s="46">
        <f t="shared" ca="1" si="117"/>
        <v>0.19998793021028016</v>
      </c>
      <c r="P898" s="46">
        <f t="shared" ca="1" si="118"/>
        <v>0.26013562094524106</v>
      </c>
      <c r="Q898" s="47">
        <f t="shared" ca="1" si="113"/>
        <v>7.9692548740358332E-2</v>
      </c>
      <c r="R898" s="47">
        <f t="shared" ca="1" si="114"/>
        <v>0.28296733151059777</v>
      </c>
      <c r="S898" s="97">
        <f t="shared" ca="1" si="119"/>
        <v>0.24147763086043897</v>
      </c>
      <c r="V898">
        <v>881</v>
      </c>
      <c r="W898" s="46">
        <v>0.53116257714488802</v>
      </c>
    </row>
    <row r="899" spans="10:23">
      <c r="J899">
        <v>882</v>
      </c>
      <c r="K899" s="93">
        <f t="shared" ca="1" si="115"/>
        <v>-3.0502770667109661E-2</v>
      </c>
      <c r="L899" s="93">
        <f t="shared" ca="1" si="115"/>
        <v>-0.96940827012352726</v>
      </c>
      <c r="M899" s="93">
        <f t="shared" ca="1" si="116"/>
        <v>-3.0502770667109661E-2</v>
      </c>
      <c r="N899" s="101">
        <f t="shared" ca="1" si="112"/>
        <v>-0.92878024874885456</v>
      </c>
      <c r="O899" s="46">
        <f t="shared" ca="1" si="117"/>
        <v>0.30933374819368703</v>
      </c>
      <c r="P899" s="46">
        <f t="shared" ca="1" si="118"/>
        <v>0.31480852993694447</v>
      </c>
      <c r="Q899" s="47">
        <f t="shared" ca="1" si="113"/>
        <v>0.2983841847071721</v>
      </c>
      <c r="R899" s="47">
        <f t="shared" ca="1" si="114"/>
        <v>-7.5402074804417629E-4</v>
      </c>
      <c r="S899" s="97">
        <f t="shared" ca="1" si="119"/>
        <v>0.15428986372282144</v>
      </c>
      <c r="V899">
        <v>882</v>
      </c>
      <c r="W899" s="46">
        <v>0.32772604111366999</v>
      </c>
    </row>
    <row r="900" spans="10:23">
      <c r="J900">
        <v>883</v>
      </c>
      <c r="K900" s="93">
        <f t="shared" ca="1" si="115"/>
        <v>1.0611969436971382</v>
      </c>
      <c r="L900" s="93">
        <f t="shared" ca="1" si="115"/>
        <v>-0.32473827743634265</v>
      </c>
      <c r="M900" s="93">
        <f t="shared" ca="1" si="116"/>
        <v>1.0611969436971382</v>
      </c>
      <c r="N900" s="101">
        <f t="shared" ca="1" si="112"/>
        <v>2.960553318834197E-2</v>
      </c>
      <c r="O900" s="46">
        <f t="shared" ca="1" si="117"/>
        <v>0.70122061844219363</v>
      </c>
      <c r="P900" s="46">
        <f t="shared" ca="1" si="118"/>
        <v>0.5107519650611978</v>
      </c>
      <c r="Q900" s="47">
        <f t="shared" ca="1" si="113"/>
        <v>1.0821579252041853</v>
      </c>
      <c r="R900" s="47">
        <f t="shared" ca="1" si="114"/>
        <v>0.15420976241820403</v>
      </c>
      <c r="S900" s="97">
        <f t="shared" ca="1" si="119"/>
        <v>0.42771519043019884</v>
      </c>
      <c r="V900">
        <v>883</v>
      </c>
      <c r="W900" s="46">
        <v>0.67588052530457998</v>
      </c>
    </row>
    <row r="901" spans="10:23">
      <c r="J901">
        <v>884</v>
      </c>
      <c r="K901" s="93">
        <f t="shared" ca="1" si="115"/>
        <v>-1.4606168885105832</v>
      </c>
      <c r="L901" s="93">
        <f t="shared" ca="1" si="115"/>
        <v>0.77082093919130223</v>
      </c>
      <c r="M901" s="93">
        <f t="shared" ca="1" si="116"/>
        <v>-1.4606168885105832</v>
      </c>
      <c r="N901" s="101">
        <f t="shared" ca="1" si="112"/>
        <v>0.26629343607512274</v>
      </c>
      <c r="O901" s="46">
        <f t="shared" ca="1" si="117"/>
        <v>-0.20403356185114274</v>
      </c>
      <c r="P901" s="46">
        <f t="shared" ca="1" si="118"/>
        <v>5.8124874914529612E-2</v>
      </c>
      <c r="Q901" s="47">
        <f t="shared" ca="1" si="113"/>
        <v>-0.72835043538248745</v>
      </c>
      <c r="R901" s="47">
        <f t="shared" ca="1" si="114"/>
        <v>0.19248041871579991</v>
      </c>
      <c r="S901" s="97">
        <f t="shared" ca="1" si="119"/>
        <v>-5.776571567671418E-3</v>
      </c>
      <c r="V901">
        <v>884</v>
      </c>
      <c r="W901" s="46">
        <v>0.112155449062914</v>
      </c>
    </row>
    <row r="902" spans="10:23">
      <c r="J902">
        <v>885</v>
      </c>
      <c r="K902" s="93">
        <f t="shared" ca="1" si="115"/>
        <v>1.0382737161581517E-2</v>
      </c>
      <c r="L902" s="93">
        <f t="shared" ca="1" si="115"/>
        <v>0.30863724057262132</v>
      </c>
      <c r="M902" s="93">
        <f t="shared" ca="1" si="116"/>
        <v>1.0382737161581517E-2</v>
      </c>
      <c r="N902" s="101">
        <f t="shared" ca="1" si="112"/>
        <v>0.29591572237368791</v>
      </c>
      <c r="O902" s="46">
        <f t="shared" ca="1" si="117"/>
        <v>0.32401039735891768</v>
      </c>
      <c r="P902" s="46">
        <f t="shared" ca="1" si="118"/>
        <v>0.32214685451955982</v>
      </c>
      <c r="Q902" s="47">
        <f t="shared" ca="1" si="113"/>
        <v>0.32773748303763345</v>
      </c>
      <c r="R902" s="47">
        <f t="shared" ca="1" si="114"/>
        <v>0.19727011993776583</v>
      </c>
      <c r="S902" s="97">
        <f t="shared" ca="1" si="119"/>
        <v>0.26064025864834173</v>
      </c>
      <c r="V902">
        <v>885</v>
      </c>
      <c r="W902" s="46">
        <v>0.13055413630584201</v>
      </c>
    </row>
    <row r="903" spans="10:23">
      <c r="J903">
        <v>886</v>
      </c>
      <c r="K903" s="93">
        <f t="shared" ca="1" si="115"/>
        <v>0.24706179645823198</v>
      </c>
      <c r="L903" s="93">
        <f t="shared" ca="1" si="115"/>
        <v>0.36776325663921294</v>
      </c>
      <c r="M903" s="93">
        <f t="shared" ca="1" si="116"/>
        <v>0.24706179645823198</v>
      </c>
      <c r="N903" s="101">
        <f t="shared" ca="1" si="112"/>
        <v>0.42724135461512891</v>
      </c>
      <c r="O903" s="46">
        <f t="shared" ca="1" si="117"/>
        <v>0.40897095435158753</v>
      </c>
      <c r="P903" s="46">
        <f t="shared" ca="1" si="118"/>
        <v>0.36462713301589478</v>
      </c>
      <c r="Q903" s="47">
        <f t="shared" ca="1" si="113"/>
        <v>0.4976585970229731</v>
      </c>
      <c r="R903" s="47">
        <f t="shared" ca="1" si="114"/>
        <v>0.21850448837517938</v>
      </c>
      <c r="S903" s="97">
        <f t="shared" ca="1" si="119"/>
        <v>0.31373772136338346</v>
      </c>
      <c r="V903">
        <v>886</v>
      </c>
      <c r="W903" s="46">
        <v>0.126565890882119</v>
      </c>
    </row>
    <row r="904" spans="10:23">
      <c r="J904">
        <v>887</v>
      </c>
      <c r="K904" s="93">
        <f t="shared" ca="1" si="115"/>
        <v>0.18904139218330565</v>
      </c>
      <c r="L904" s="93">
        <f t="shared" ca="1" si="115"/>
        <v>-7.963289822589717E-2</v>
      </c>
      <c r="M904" s="93">
        <f t="shared" ca="1" si="116"/>
        <v>0.18904139218330565</v>
      </c>
      <c r="N904" s="101">
        <f t="shared" ca="1" si="112"/>
        <v>-1.537920843709855E-2</v>
      </c>
      <c r="O904" s="46">
        <f t="shared" ca="1" si="117"/>
        <v>0.38814340045312828</v>
      </c>
      <c r="P904" s="46">
        <f t="shared" ca="1" si="118"/>
        <v>0.35421335606666515</v>
      </c>
      <c r="Q904" s="47">
        <f t="shared" ca="1" si="113"/>
        <v>0.4560034892260546</v>
      </c>
      <c r="R904" s="47">
        <f t="shared" ca="1" si="114"/>
        <v>0.14693606754666297</v>
      </c>
      <c r="S904" s="97">
        <f t="shared" ca="1" si="119"/>
        <v>0.26753973399989561</v>
      </c>
      <c r="V904">
        <v>887</v>
      </c>
      <c r="W904" s="46">
        <v>0.50726853773667002</v>
      </c>
    </row>
    <row r="905" spans="10:23">
      <c r="J905">
        <v>888</v>
      </c>
      <c r="K905" s="93">
        <f t="shared" ca="1" si="115"/>
        <v>-1.7005365113330966</v>
      </c>
      <c r="L905" s="93">
        <f t="shared" ca="1" si="115"/>
        <v>-0.77255272572427924</v>
      </c>
      <c r="M905" s="93">
        <f t="shared" ca="1" si="116"/>
        <v>-1.7005365113330966</v>
      </c>
      <c r="N905" s="101">
        <f t="shared" ca="1" si="112"/>
        <v>-1.2732530110381535</v>
      </c>
      <c r="O905" s="46">
        <f t="shared" ca="1" si="117"/>
        <v>-0.2901573822222695</v>
      </c>
      <c r="P905" s="46">
        <f t="shared" ca="1" si="118"/>
        <v>1.5062964728966233E-2</v>
      </c>
      <c r="Q905" s="47">
        <f t="shared" ca="1" si="113"/>
        <v>-0.90059807612474096</v>
      </c>
      <c r="R905" s="47">
        <f t="shared" ca="1" si="114"/>
        <v>-5.6452679313468895E-2</v>
      </c>
      <c r="S905" s="97">
        <f t="shared" ca="1" si="119"/>
        <v>-0.17330503076786918</v>
      </c>
      <c r="V905">
        <v>888</v>
      </c>
      <c r="W905" s="46">
        <v>-5.5642445676271697E-2</v>
      </c>
    </row>
    <row r="906" spans="10:23">
      <c r="J906">
        <v>889</v>
      </c>
      <c r="K906" s="93">
        <f t="shared" ca="1" si="115"/>
        <v>1.6978641952002866</v>
      </c>
      <c r="L906" s="93">
        <f t="shared" ca="1" si="115"/>
        <v>0.70120314423410757</v>
      </c>
      <c r="M906" s="93">
        <f t="shared" ca="1" si="116"/>
        <v>1.6978641952002866</v>
      </c>
      <c r="N906" s="101">
        <f t="shared" ca="1" si="112"/>
        <v>1.2047578158635095</v>
      </c>
      <c r="O906" s="46">
        <f t="shared" ca="1" si="117"/>
        <v>0.92976472567097046</v>
      </c>
      <c r="P906" s="46">
        <f t="shared" ca="1" si="118"/>
        <v>0.62502401867558621</v>
      </c>
      <c r="Q906" s="47">
        <f t="shared" ca="1" si="113"/>
        <v>1.539246139661739</v>
      </c>
      <c r="R906" s="47">
        <f t="shared" ca="1" si="114"/>
        <v>0.34422306077046383</v>
      </c>
      <c r="S906" s="97">
        <f t="shared" ca="1" si="119"/>
        <v>0.63699389322071709</v>
      </c>
      <c r="V906">
        <v>889</v>
      </c>
      <c r="W906" s="46">
        <v>0.189525756323808</v>
      </c>
    </row>
    <row r="907" spans="10:23">
      <c r="J907">
        <v>890</v>
      </c>
      <c r="K907" s="93">
        <f t="shared" ca="1" si="115"/>
        <v>0.96434454151852345</v>
      </c>
      <c r="L907" s="93">
        <f t="shared" ca="1" si="115"/>
        <v>4.7153208910949776E-3</v>
      </c>
      <c r="M907" s="93">
        <f t="shared" ca="1" si="116"/>
        <v>0.96434454151852345</v>
      </c>
      <c r="N907" s="101">
        <f t="shared" ca="1" si="112"/>
        <v>0.31115371440597361</v>
      </c>
      <c r="O907" s="46">
        <f t="shared" ca="1" si="117"/>
        <v>0.66645356275240619</v>
      </c>
      <c r="P907" s="46">
        <f t="shared" ca="1" si="118"/>
        <v>0.49336843721630408</v>
      </c>
      <c r="Q907" s="47">
        <f t="shared" ca="1" si="113"/>
        <v>1.0126238138246104</v>
      </c>
      <c r="R907" s="47">
        <f t="shared" ca="1" si="114"/>
        <v>0.19973398880736357</v>
      </c>
      <c r="S907" s="97">
        <f t="shared" ca="1" si="119"/>
        <v>0.43309377577988489</v>
      </c>
      <c r="V907">
        <v>890</v>
      </c>
      <c r="W907" s="46">
        <v>0.33742532797844599</v>
      </c>
    </row>
    <row r="908" spans="10:23">
      <c r="J908">
        <v>891</v>
      </c>
      <c r="K908" s="93">
        <f t="shared" ca="1" si="115"/>
        <v>-0.31081403195062934</v>
      </c>
      <c r="L908" s="93">
        <f t="shared" ca="1" si="115"/>
        <v>1.5671871091615404</v>
      </c>
      <c r="M908" s="93">
        <f t="shared" ca="1" si="116"/>
        <v>-0.31081403195062934</v>
      </c>
      <c r="N908" s="101">
        <f t="shared" ca="1" si="112"/>
        <v>1.3869779160879938</v>
      </c>
      <c r="O908" s="46">
        <f t="shared" ca="1" si="117"/>
        <v>0.20871056268357507</v>
      </c>
      <c r="P908" s="46">
        <f t="shared" ca="1" si="118"/>
        <v>0.26449693718188855</v>
      </c>
      <c r="Q908" s="47">
        <f t="shared" ca="1" si="113"/>
        <v>9.713781368694821E-2</v>
      </c>
      <c r="R908" s="47">
        <f t="shared" ca="1" si="114"/>
        <v>0.37368668244757397</v>
      </c>
      <c r="S908" s="97">
        <f t="shared" ca="1" si="119"/>
        <v>0.29119862256557449</v>
      </c>
      <c r="V908">
        <v>891</v>
      </c>
      <c r="W908" s="46">
        <v>0.68397726776477497</v>
      </c>
    </row>
    <row r="909" spans="10:23">
      <c r="J909">
        <v>892</v>
      </c>
      <c r="K909" s="93">
        <f t="shared" ca="1" si="115"/>
        <v>0.38225639255680305</v>
      </c>
      <c r="L909" s="93">
        <f t="shared" ca="1" si="115"/>
        <v>-0.69743059499231863</v>
      </c>
      <c r="M909" s="93">
        <f t="shared" ca="1" si="116"/>
        <v>0.38225639255680305</v>
      </c>
      <c r="N909" s="101">
        <f t="shared" ca="1" si="112"/>
        <v>-0.53965611380843448</v>
      </c>
      <c r="O909" s="46">
        <f t="shared" ca="1" si="117"/>
        <v>0.45750168715518957</v>
      </c>
      <c r="P909" s="46">
        <f t="shared" ca="1" si="118"/>
        <v>0.38889249941769577</v>
      </c>
      <c r="Q909" s="47">
        <f t="shared" ca="1" si="113"/>
        <v>0.59472006263017718</v>
      </c>
      <c r="R909" s="47">
        <f t="shared" ca="1" si="114"/>
        <v>6.216442942947803E-2</v>
      </c>
      <c r="S909" s="97">
        <f t="shared" ca="1" si="119"/>
        <v>0.25983305829233383</v>
      </c>
      <c r="V909">
        <v>892</v>
      </c>
      <c r="W909" s="46">
        <v>0.11334214864940401</v>
      </c>
    </row>
    <row r="910" spans="10:23">
      <c r="J910">
        <v>893</v>
      </c>
      <c r="K910" s="93">
        <f t="shared" ca="1" si="115"/>
        <v>-1.596607697773472</v>
      </c>
      <c r="L910" s="93">
        <f t="shared" ca="1" si="115"/>
        <v>0.83433930805280887</v>
      </c>
      <c r="M910" s="93">
        <f t="shared" ca="1" si="116"/>
        <v>-1.596607697773472</v>
      </c>
      <c r="N910" s="101">
        <f t="shared" ca="1" si="112"/>
        <v>0.28326600562170057</v>
      </c>
      <c r="O910" s="46">
        <f t="shared" ca="1" si="117"/>
        <v>-0.2528501108740856</v>
      </c>
      <c r="P910" s="46">
        <f t="shared" ca="1" si="118"/>
        <v>3.3716600403058183E-2</v>
      </c>
      <c r="Q910" s="47">
        <f t="shared" ca="1" si="113"/>
        <v>-0.82598353342837316</v>
      </c>
      <c r="R910" s="47">
        <f t="shared" ca="1" si="114"/>
        <v>0.19522475574224621</v>
      </c>
      <c r="S910" s="97">
        <f t="shared" ca="1" si="119"/>
        <v>-2.8812677565919695E-2</v>
      </c>
      <c r="V910">
        <v>893</v>
      </c>
      <c r="W910" s="46">
        <v>0.82824269140336504</v>
      </c>
    </row>
    <row r="911" spans="10:23">
      <c r="J911">
        <v>894</v>
      </c>
      <c r="K911" s="93">
        <f t="shared" ca="1" si="115"/>
        <v>0.25303648261456757</v>
      </c>
      <c r="L911" s="93">
        <f t="shared" ca="1" si="115"/>
        <v>0.31415948808208499</v>
      </c>
      <c r="M911" s="93">
        <f t="shared" ca="1" si="116"/>
        <v>0.25303648261456757</v>
      </c>
      <c r="N911" s="101">
        <f t="shared" ca="1" si="112"/>
        <v>0.3783206070544492</v>
      </c>
      <c r="O911" s="46">
        <f t="shared" ca="1" si="117"/>
        <v>0.41111568428759104</v>
      </c>
      <c r="P911" s="46">
        <f t="shared" ca="1" si="118"/>
        <v>0.3656994979838965</v>
      </c>
      <c r="Q911" s="47">
        <f t="shared" ca="1" si="113"/>
        <v>0.50194805689498012</v>
      </c>
      <c r="R911" s="47">
        <f t="shared" ca="1" si="114"/>
        <v>0.21059437090452945</v>
      </c>
      <c r="S911" s="97">
        <f t="shared" ca="1" si="119"/>
        <v>0.31085502759606026</v>
      </c>
      <c r="V911">
        <v>894</v>
      </c>
      <c r="W911" s="46">
        <v>0.18085968199909999</v>
      </c>
    </row>
    <row r="912" spans="10:23">
      <c r="J912">
        <v>895</v>
      </c>
      <c r="K912" s="93">
        <f t="shared" ca="1" si="115"/>
        <v>-0.76286790006593153</v>
      </c>
      <c r="L912" s="93">
        <f t="shared" ca="1" si="115"/>
        <v>0.6669776554722836</v>
      </c>
      <c r="M912" s="93">
        <f t="shared" ca="1" si="116"/>
        <v>-0.76286790006593153</v>
      </c>
      <c r="N912" s="101">
        <f t="shared" ca="1" si="112"/>
        <v>0.38974119593678175</v>
      </c>
      <c r="O912" s="46">
        <f t="shared" ca="1" si="117"/>
        <v>4.6437024247593439E-2</v>
      </c>
      <c r="P912" s="46">
        <f t="shared" ca="1" si="118"/>
        <v>0.1833601679638977</v>
      </c>
      <c r="Q912" s="47">
        <f t="shared" ca="1" si="113"/>
        <v>-0.22740926318501509</v>
      </c>
      <c r="R912" s="47">
        <f t="shared" ca="1" si="114"/>
        <v>0.21244099435465552</v>
      </c>
      <c r="S912" s="97">
        <f t="shared" ca="1" si="119"/>
        <v>0.12943900930112448</v>
      </c>
      <c r="V912">
        <v>895</v>
      </c>
      <c r="W912" s="46">
        <v>0.33667257731422601</v>
      </c>
    </row>
    <row r="913" spans="10:23">
      <c r="J913">
        <v>896</v>
      </c>
      <c r="K913" s="93">
        <f t="shared" ca="1" si="115"/>
        <v>0.28355068534761046</v>
      </c>
      <c r="L913" s="93">
        <f t="shared" ca="1" si="115"/>
        <v>0.38164685707891249</v>
      </c>
      <c r="M913" s="93">
        <f t="shared" ca="1" si="116"/>
        <v>0.28355068534761046</v>
      </c>
      <c r="N913" s="101">
        <f t="shared" ca="1" si="112"/>
        <v>0.45200844802815376</v>
      </c>
      <c r="O913" s="46">
        <f t="shared" ca="1" si="117"/>
        <v>0.42206935153677999</v>
      </c>
      <c r="P913" s="46">
        <f t="shared" ca="1" si="118"/>
        <v>0.37117633160849095</v>
      </c>
      <c r="Q913" s="47">
        <f t="shared" ca="1" si="113"/>
        <v>0.52385539139335802</v>
      </c>
      <c r="R913" s="47">
        <f t="shared" ca="1" si="114"/>
        <v>0.22250914137155042</v>
      </c>
      <c r="S913" s="97">
        <f t="shared" ca="1" si="119"/>
        <v>0.32228924645416523</v>
      </c>
      <c r="V913">
        <v>896</v>
      </c>
      <c r="W913" s="46">
        <v>0.38006670511566498</v>
      </c>
    </row>
    <row r="914" spans="10:23">
      <c r="J914">
        <v>897</v>
      </c>
      <c r="K914" s="93">
        <f t="shared" ca="1" si="115"/>
        <v>1.8063404754633008</v>
      </c>
      <c r="L914" s="93">
        <f t="shared" ca="1" si="115"/>
        <v>0.14134309274512707</v>
      </c>
      <c r="M914" s="93">
        <f t="shared" ca="1" si="116"/>
        <v>1.8063404754633008</v>
      </c>
      <c r="N914" s="101">
        <f t="shared" ref="N914:N977" ca="1" si="120">$N$2*K914+SQRT(1-$N$2^2)*L914</f>
        <v>0.70846180395118186</v>
      </c>
      <c r="O914" s="46">
        <f t="shared" ca="1" si="117"/>
        <v>0.96870439874144343</v>
      </c>
      <c r="P914" s="46">
        <f t="shared" ca="1" si="118"/>
        <v>0.6444938552108227</v>
      </c>
      <c r="Q914" s="47">
        <f t="shared" ref="Q914:Q977" ca="1" si="121">$K$2+K914*$S$3</f>
        <v>1.6171254858026849</v>
      </c>
      <c r="R914" s="47">
        <f t="shared" ref="R914:R977" ca="1" si="122">$L$2+$L$3*N914</f>
        <v>0.26397572298045524</v>
      </c>
      <c r="S914" s="97">
        <f t="shared" ca="1" si="119"/>
        <v>0.61634006086094928</v>
      </c>
      <c r="V914">
        <v>897</v>
      </c>
      <c r="W914" s="46">
        <v>0.11338038003411501</v>
      </c>
    </row>
    <row r="915" spans="10:23">
      <c r="J915">
        <v>898</v>
      </c>
      <c r="K915" s="93">
        <f t="shared" ref="K915:L978" ca="1" si="123">_xlfn.NORM.S.INV(RAND())</f>
        <v>0.57132639604457369</v>
      </c>
      <c r="L915" s="93">
        <f t="shared" ca="1" si="123"/>
        <v>-1.2285405757040635</v>
      </c>
      <c r="M915" s="93">
        <f t="shared" ref="M915:M978" ca="1" si="124">K915</f>
        <v>0.57132639604457369</v>
      </c>
      <c r="N915" s="101">
        <f t="shared" ca="1" si="120"/>
        <v>-0.98306405496334626</v>
      </c>
      <c r="O915" s="46">
        <f t="shared" ref="O915:O978" ca="1" si="125">$K$2+K915*$K$3</f>
        <v>0.5253720465129782</v>
      </c>
      <c r="P915" s="46">
        <f t="shared" ref="P915:P978" ca="1" si="126">$K$2+K915*$R$3</f>
        <v>0.42282767909659008</v>
      </c>
      <c r="Q915" s="47">
        <f t="shared" ca="1" si="121"/>
        <v>0.73046078134575443</v>
      </c>
      <c r="R915" s="47">
        <f t="shared" ca="1" si="122"/>
        <v>-9.5313045247899242E-3</v>
      </c>
      <c r="S915" s="97">
        <f t="shared" ref="S915:S978" ca="1" si="127">AVERAGE(R915,O915)</f>
        <v>0.25792037099409415</v>
      </c>
      <c r="V915">
        <v>898</v>
      </c>
      <c r="W915" s="46">
        <v>0.101526661773661</v>
      </c>
    </row>
    <row r="916" spans="10:23">
      <c r="J916">
        <v>899</v>
      </c>
      <c r="K916" s="93">
        <f t="shared" ca="1" si="123"/>
        <v>0.71780018038517757</v>
      </c>
      <c r="L916" s="93">
        <f t="shared" ca="1" si="123"/>
        <v>0.34513587471133328</v>
      </c>
      <c r="M916" s="93">
        <f t="shared" ca="1" si="124"/>
        <v>0.71780018038517757</v>
      </c>
      <c r="N916" s="101">
        <f t="shared" ca="1" si="120"/>
        <v>0.55549408067169037</v>
      </c>
      <c r="O916" s="46">
        <f t="shared" ca="1" si="125"/>
        <v>0.57795166356648409</v>
      </c>
      <c r="P916" s="46">
        <f t="shared" ca="1" si="126"/>
        <v>0.44911748762334303</v>
      </c>
      <c r="Q916" s="47">
        <f t="shared" ca="1" si="121"/>
        <v>0.83562001545276632</v>
      </c>
      <c r="R916" s="47">
        <f t="shared" ca="1" si="122"/>
        <v>0.23924199096097173</v>
      </c>
      <c r="S916" s="97">
        <f t="shared" ca="1" si="127"/>
        <v>0.40859682726372792</v>
      </c>
      <c r="V916">
        <v>899</v>
      </c>
      <c r="W916" s="46">
        <v>0.37261738268484201</v>
      </c>
    </row>
    <row r="917" spans="10:23">
      <c r="J917">
        <v>900</v>
      </c>
      <c r="K917" s="93">
        <f t="shared" ca="1" si="123"/>
        <v>0.43335368855479861</v>
      </c>
      <c r="L917" s="93">
        <f t="shared" ca="1" si="123"/>
        <v>-1.1011522706874066</v>
      </c>
      <c r="M917" s="93">
        <f t="shared" ca="1" si="124"/>
        <v>0.43335368855479861</v>
      </c>
      <c r="N917" s="101">
        <f t="shared" ca="1" si="120"/>
        <v>-0.90616776081508699</v>
      </c>
      <c r="O917" s="46">
        <f t="shared" ca="1" si="125"/>
        <v>0.47584405652960793</v>
      </c>
      <c r="P917" s="46">
        <f t="shared" ca="1" si="126"/>
        <v>0.39806368410490495</v>
      </c>
      <c r="Q917" s="47">
        <f t="shared" ca="1" si="121"/>
        <v>0.63140480137901389</v>
      </c>
      <c r="R917" s="47">
        <f t="shared" ca="1" si="122"/>
        <v>2.9022487240830397E-3</v>
      </c>
      <c r="S917" s="97">
        <f t="shared" ca="1" si="127"/>
        <v>0.2393731526268455</v>
      </c>
      <c r="V917">
        <v>900</v>
      </c>
      <c r="W917" s="46">
        <v>8.4180583662548394E-2</v>
      </c>
    </row>
    <row r="918" spans="10:23">
      <c r="J918">
        <v>901</v>
      </c>
      <c r="K918" s="93">
        <f t="shared" ca="1" si="123"/>
        <v>-0.67508695403701058</v>
      </c>
      <c r="L918" s="93">
        <f t="shared" ca="1" si="123"/>
        <v>1.8958971384466059</v>
      </c>
      <c r="M918" s="93">
        <f t="shared" ca="1" si="124"/>
        <v>-0.67508695403701058</v>
      </c>
      <c r="N918" s="101">
        <f t="shared" ca="1" si="120"/>
        <v>1.582775407456207</v>
      </c>
      <c r="O918" s="46">
        <f t="shared" ca="1" si="125"/>
        <v>7.7947704111387212E-2</v>
      </c>
      <c r="P918" s="46">
        <f t="shared" ca="1" si="126"/>
        <v>0.19911550789579457</v>
      </c>
      <c r="Q918" s="47">
        <f t="shared" ca="1" si="121"/>
        <v>-0.16438790345742754</v>
      </c>
      <c r="R918" s="47">
        <f t="shared" ca="1" si="122"/>
        <v>0.40534566630222746</v>
      </c>
      <c r="S918" s="97">
        <f t="shared" ca="1" si="127"/>
        <v>0.24164668520680732</v>
      </c>
      <c r="V918">
        <v>901</v>
      </c>
      <c r="W918" s="46">
        <v>-0.20713057957676601</v>
      </c>
    </row>
    <row r="919" spans="10:23">
      <c r="J919">
        <v>902</v>
      </c>
      <c r="K919" s="93">
        <f t="shared" ca="1" si="123"/>
        <v>-0.56545868964792678</v>
      </c>
      <c r="L919" s="93">
        <f t="shared" ca="1" si="123"/>
        <v>0.70858161181049506</v>
      </c>
      <c r="M919" s="93">
        <f t="shared" ca="1" si="124"/>
        <v>-0.56545868964792678</v>
      </c>
      <c r="N919" s="101">
        <f t="shared" ca="1" si="120"/>
        <v>0.49196576501912592</v>
      </c>
      <c r="O919" s="46">
        <f t="shared" ca="1" si="125"/>
        <v>0.11730090431555942</v>
      </c>
      <c r="P919" s="46">
        <f t="shared" ca="1" si="126"/>
        <v>0.21879210799788068</v>
      </c>
      <c r="Q919" s="47">
        <f t="shared" ca="1" si="121"/>
        <v>-8.5681503049083119E-2</v>
      </c>
      <c r="R919" s="47">
        <f t="shared" ca="1" si="122"/>
        <v>0.22896993943720853</v>
      </c>
      <c r="S919" s="97">
        <f t="shared" ca="1" si="127"/>
        <v>0.17313542187638398</v>
      </c>
      <c r="V919">
        <v>902</v>
      </c>
      <c r="W919" s="46">
        <v>0.10810581573803101</v>
      </c>
    </row>
    <row r="920" spans="10:23">
      <c r="J920">
        <v>903</v>
      </c>
      <c r="K920" s="93">
        <f t="shared" ca="1" si="123"/>
        <v>-0.62927239046380645</v>
      </c>
      <c r="L920" s="93">
        <f t="shared" ca="1" si="123"/>
        <v>0.88871840504600941</v>
      </c>
      <c r="M920" s="93">
        <f t="shared" ca="1" si="124"/>
        <v>-0.62927239046380645</v>
      </c>
      <c r="N920" s="101">
        <f t="shared" ca="1" si="120"/>
        <v>0.64245624182702477</v>
      </c>
      <c r="O920" s="46">
        <f t="shared" ca="1" si="125"/>
        <v>9.4393733815590075E-2</v>
      </c>
      <c r="P920" s="46">
        <f t="shared" ca="1" si="126"/>
        <v>0.20733852274789602</v>
      </c>
      <c r="Q920" s="47">
        <f t="shared" ca="1" si="121"/>
        <v>-0.13149584404902182</v>
      </c>
      <c r="R920" s="47">
        <f t="shared" ca="1" si="122"/>
        <v>0.25330311930712102</v>
      </c>
      <c r="S920" s="97">
        <f t="shared" ca="1" si="127"/>
        <v>0.17384842656135555</v>
      </c>
      <c r="V920">
        <v>903</v>
      </c>
      <c r="W920" s="46">
        <v>0.19863063833274</v>
      </c>
    </row>
    <row r="921" spans="10:23">
      <c r="J921">
        <v>904</v>
      </c>
      <c r="K921" s="93">
        <f t="shared" ca="1" si="123"/>
        <v>1.4403119309347607</v>
      </c>
      <c r="L921" s="93">
        <f t="shared" ca="1" si="123"/>
        <v>1.4444727858498869</v>
      </c>
      <c r="M921" s="93">
        <f t="shared" ca="1" si="124"/>
        <v>1.4403119309347607</v>
      </c>
      <c r="N921" s="101">
        <f t="shared" ca="1" si="120"/>
        <v>1.8275318694996567</v>
      </c>
      <c r="O921" s="46">
        <f t="shared" ca="1" si="125"/>
        <v>0.8373113253078398</v>
      </c>
      <c r="P921" s="46">
        <f t="shared" ca="1" si="126"/>
        <v>0.57879731849402094</v>
      </c>
      <c r="Q921" s="47">
        <f t="shared" ca="1" si="121"/>
        <v>1.3543393389354776</v>
      </c>
      <c r="R921" s="47">
        <f t="shared" ca="1" si="122"/>
        <v>0.44492094801808735</v>
      </c>
      <c r="S921" s="97">
        <f t="shared" ca="1" si="127"/>
        <v>0.64111613666296363</v>
      </c>
      <c r="V921">
        <v>904</v>
      </c>
      <c r="W921" s="46">
        <v>0.246321852847912</v>
      </c>
    </row>
    <row r="922" spans="10:23">
      <c r="J922">
        <v>905</v>
      </c>
      <c r="K922" s="93">
        <f t="shared" ca="1" si="123"/>
        <v>9.4253356878804873E-2</v>
      </c>
      <c r="L922" s="93">
        <f t="shared" ca="1" si="123"/>
        <v>-0.53816914401383253</v>
      </c>
      <c r="M922" s="93">
        <f t="shared" ca="1" si="124"/>
        <v>9.4253356878804873E-2</v>
      </c>
      <c r="N922" s="101">
        <f t="shared" ca="1" si="120"/>
        <v>-0.48025443590656147</v>
      </c>
      <c r="O922" s="46">
        <f t="shared" ca="1" si="125"/>
        <v>0.35411738945053506</v>
      </c>
      <c r="P922" s="46">
        <f t="shared" ca="1" si="126"/>
        <v>0.33720035056536851</v>
      </c>
      <c r="Q922" s="47">
        <f t="shared" ca="1" si="121"/>
        <v>0.38795146722086815</v>
      </c>
      <c r="R922" s="47">
        <f t="shared" ca="1" si="122"/>
        <v>7.1769234621277489E-2</v>
      </c>
      <c r="S922" s="97">
        <f t="shared" ca="1" si="127"/>
        <v>0.21294331203590627</v>
      </c>
      <c r="V922">
        <v>905</v>
      </c>
      <c r="W922" s="46">
        <v>0.232224445753521</v>
      </c>
    </row>
    <row r="923" spans="10:23">
      <c r="J923">
        <v>906</v>
      </c>
      <c r="K923" s="93">
        <f t="shared" ca="1" si="123"/>
        <v>0.26571217317142898</v>
      </c>
      <c r="L923" s="93">
        <f t="shared" ca="1" si="123"/>
        <v>-5.2438278040389898E-2</v>
      </c>
      <c r="M923" s="93">
        <f t="shared" ca="1" si="124"/>
        <v>0.26571217317142898</v>
      </c>
      <c r="N923" s="101">
        <f t="shared" ca="1" si="120"/>
        <v>3.4786582127205083E-2</v>
      </c>
      <c r="O923" s="46">
        <f t="shared" ca="1" si="125"/>
        <v>0.41566587023635237</v>
      </c>
      <c r="P923" s="46">
        <f t="shared" ca="1" si="126"/>
        <v>0.36797459095827717</v>
      </c>
      <c r="Q923" s="47">
        <f t="shared" ca="1" si="121"/>
        <v>0.51104842879250278</v>
      </c>
      <c r="R923" s="47">
        <f t="shared" ca="1" si="122"/>
        <v>0.15504749912034171</v>
      </c>
      <c r="S923" s="97">
        <f t="shared" ca="1" si="127"/>
        <v>0.28535668467834707</v>
      </c>
      <c r="V923">
        <v>906</v>
      </c>
      <c r="W923" s="46">
        <v>0.90160340782926096</v>
      </c>
    </row>
    <row r="924" spans="10:23">
      <c r="J924">
        <v>907</v>
      </c>
      <c r="K924" s="93">
        <f t="shared" ca="1" si="123"/>
        <v>-2.1123103785468893</v>
      </c>
      <c r="L924" s="93">
        <f t="shared" ca="1" si="123"/>
        <v>-1.9893203842611897</v>
      </c>
      <c r="M924" s="93">
        <f t="shared" ca="1" si="124"/>
        <v>-2.1123103785468893</v>
      </c>
      <c r="N924" s="101">
        <f t="shared" ca="1" si="120"/>
        <v>-2.5578032993737096</v>
      </c>
      <c r="O924" s="46">
        <f t="shared" ca="1" si="125"/>
        <v>-0.43797162999507455</v>
      </c>
      <c r="P924" s="46">
        <f t="shared" ca="1" si="126"/>
        <v>-5.8844159157436293E-2</v>
      </c>
      <c r="Q924" s="47">
        <f t="shared" ca="1" si="121"/>
        <v>-1.1962265716703511</v>
      </c>
      <c r="R924" s="47">
        <f t="shared" ca="1" si="122"/>
        <v>-0.2641548135682289</v>
      </c>
      <c r="S924" s="97">
        <f t="shared" ca="1" si="127"/>
        <v>-0.35106322178165172</v>
      </c>
      <c r="V924">
        <v>907</v>
      </c>
      <c r="W924" s="46">
        <v>-0.230289991796197</v>
      </c>
    </row>
    <row r="925" spans="10:23">
      <c r="J925">
        <v>908</v>
      </c>
      <c r="K925" s="93">
        <f t="shared" ca="1" si="123"/>
        <v>-1.5770471731113265</v>
      </c>
      <c r="L925" s="93">
        <f t="shared" ca="1" si="123"/>
        <v>-1.975177476224773E-2</v>
      </c>
      <c r="M925" s="93">
        <f t="shared" ca="1" si="124"/>
        <v>-1.5770471731113265</v>
      </c>
      <c r="N925" s="101">
        <f t="shared" ca="1" si="120"/>
        <v>-0.52026270551584264</v>
      </c>
      <c r="O925" s="46">
        <f t="shared" ca="1" si="125"/>
        <v>-0.24582847966047761</v>
      </c>
      <c r="P925" s="46">
        <f t="shared" ca="1" si="126"/>
        <v>3.722741600986218E-2</v>
      </c>
      <c r="Q925" s="47">
        <f t="shared" ca="1" si="121"/>
        <v>-0.81194027100115718</v>
      </c>
      <c r="R925" s="47">
        <f t="shared" ca="1" si="122"/>
        <v>6.5300197899908721E-2</v>
      </c>
      <c r="S925" s="97">
        <f t="shared" ca="1" si="127"/>
        <v>-9.0264140880284449E-2</v>
      </c>
      <c r="V925">
        <v>908</v>
      </c>
      <c r="W925" s="46">
        <v>-9.7812376434560894E-2</v>
      </c>
    </row>
    <row r="926" spans="10:23">
      <c r="J926">
        <v>909</v>
      </c>
      <c r="K926" s="93">
        <f t="shared" ca="1" si="123"/>
        <v>0.63384872482077803</v>
      </c>
      <c r="L926" s="93">
        <f t="shared" ca="1" si="123"/>
        <v>-0.35106655030356182</v>
      </c>
      <c r="M926" s="93">
        <f t="shared" ca="1" si="124"/>
        <v>0.63384872482077803</v>
      </c>
      <c r="N926" s="101">
        <f t="shared" ca="1" si="120"/>
        <v>-0.1312621802613391</v>
      </c>
      <c r="O926" s="46">
        <f t="shared" ca="1" si="125"/>
        <v>0.54781565387347242</v>
      </c>
      <c r="P926" s="46">
        <f t="shared" ca="1" si="126"/>
        <v>0.43404948277683719</v>
      </c>
      <c r="Q926" s="47">
        <f t="shared" ca="1" si="121"/>
        <v>0.77534799606674287</v>
      </c>
      <c r="R926" s="47">
        <f t="shared" ca="1" si="122"/>
        <v>0.12819866131956512</v>
      </c>
      <c r="S926" s="97">
        <f t="shared" ca="1" si="127"/>
        <v>0.33800715759651878</v>
      </c>
      <c r="V926">
        <v>909</v>
      </c>
      <c r="W926" s="46">
        <v>1.3501487933862999</v>
      </c>
    </row>
    <row r="927" spans="10:23">
      <c r="J927">
        <v>910</v>
      </c>
      <c r="K927" s="93">
        <f t="shared" ca="1" si="123"/>
        <v>-1.5215924831004251</v>
      </c>
      <c r="L927" s="93">
        <f t="shared" ca="1" si="123"/>
        <v>-6.2202399954846832E-2</v>
      </c>
      <c r="M927" s="93">
        <f t="shared" ca="1" si="124"/>
        <v>-1.5215924831004251</v>
      </c>
      <c r="N927" s="101">
        <f t="shared" ca="1" si="120"/>
        <v>-0.54287359411584968</v>
      </c>
      <c r="O927" s="46">
        <f t="shared" ca="1" si="125"/>
        <v>-0.22592193885714973</v>
      </c>
      <c r="P927" s="46">
        <f t="shared" ca="1" si="126"/>
        <v>4.7180686411526118E-2</v>
      </c>
      <c r="Q927" s="47">
        <f t="shared" ca="1" si="121"/>
        <v>-0.77212718939450142</v>
      </c>
      <c r="R927" s="47">
        <f t="shared" ca="1" si="122"/>
        <v>6.1644187028039074E-2</v>
      </c>
      <c r="S927" s="97">
        <f t="shared" ca="1" si="127"/>
        <v>-8.213887591455532E-2</v>
      </c>
      <c r="V927">
        <v>910</v>
      </c>
      <c r="W927" s="46">
        <v>0.25998522184497302</v>
      </c>
    </row>
    <row r="928" spans="10:23">
      <c r="J928">
        <v>911</v>
      </c>
      <c r="K928" s="93">
        <f t="shared" ca="1" si="123"/>
        <v>0.31400623177336878</v>
      </c>
      <c r="L928" s="93">
        <f t="shared" ca="1" si="123"/>
        <v>-0.65563737000164113</v>
      </c>
      <c r="M928" s="93">
        <f t="shared" ca="1" si="124"/>
        <v>0.31400623177336878</v>
      </c>
      <c r="N928" s="101">
        <f t="shared" ca="1" si="120"/>
        <v>-0.52173774204217627</v>
      </c>
      <c r="O928" s="46">
        <f t="shared" ca="1" si="125"/>
        <v>0.43300196296230276</v>
      </c>
      <c r="P928" s="46">
        <f t="shared" ca="1" si="126"/>
        <v>0.37664263732125236</v>
      </c>
      <c r="Q928" s="47">
        <f t="shared" ca="1" si="121"/>
        <v>0.54572061424440355</v>
      </c>
      <c r="R928" s="47">
        <f t="shared" ca="1" si="122"/>
        <v>6.5061695571580105E-2</v>
      </c>
      <c r="S928" s="97">
        <f t="shared" ca="1" si="127"/>
        <v>0.24903182926694142</v>
      </c>
      <c r="V928">
        <v>911</v>
      </c>
      <c r="W928" s="46">
        <v>0.41161271394932802</v>
      </c>
    </row>
    <row r="929" spans="10:23">
      <c r="J929">
        <v>912</v>
      </c>
      <c r="K929" s="93">
        <f t="shared" ca="1" si="123"/>
        <v>-0.84160087779247161</v>
      </c>
      <c r="L929" s="93">
        <f t="shared" ca="1" si="123"/>
        <v>-0.16879104173916348</v>
      </c>
      <c r="M929" s="93">
        <f t="shared" ca="1" si="124"/>
        <v>-0.84160087779247161</v>
      </c>
      <c r="N929" s="101">
        <f t="shared" ca="1" si="120"/>
        <v>-0.42767590828130286</v>
      </c>
      <c r="O929" s="46">
        <f t="shared" ca="1" si="125"/>
        <v>1.8174288789640836E-2</v>
      </c>
      <c r="P929" s="46">
        <f t="shared" ca="1" si="126"/>
        <v>0.1692288002349214</v>
      </c>
      <c r="Q929" s="47">
        <f t="shared" ca="1" si="121"/>
        <v>-0.28393473410092029</v>
      </c>
      <c r="R929" s="47">
        <f t="shared" ca="1" si="122"/>
        <v>8.0270787657312714E-2</v>
      </c>
      <c r="S929" s="97">
        <f t="shared" ca="1" si="127"/>
        <v>4.9222538223476775E-2</v>
      </c>
      <c r="V929">
        <v>912</v>
      </c>
      <c r="W929" s="46">
        <v>0.42963611757174403</v>
      </c>
    </row>
    <row r="930" spans="10:23">
      <c r="J930">
        <v>913</v>
      </c>
      <c r="K930" s="93">
        <f t="shared" ca="1" si="123"/>
        <v>8.2052483497339609E-2</v>
      </c>
      <c r="L930" s="93">
        <f t="shared" ca="1" si="123"/>
        <v>0.68702277869642836</v>
      </c>
      <c r="M930" s="93">
        <f t="shared" ca="1" si="124"/>
        <v>8.2052483497339609E-2</v>
      </c>
      <c r="N930" s="101">
        <f t="shared" ca="1" si="120"/>
        <v>0.67744927686688694</v>
      </c>
      <c r="O930" s="46">
        <f t="shared" ca="1" si="125"/>
        <v>0.34973764837260946</v>
      </c>
      <c r="P930" s="46">
        <f t="shared" ca="1" si="126"/>
        <v>0.33501048002640571</v>
      </c>
      <c r="Q930" s="47">
        <f t="shared" ca="1" si="121"/>
        <v>0.379191985065017</v>
      </c>
      <c r="R930" s="47">
        <f t="shared" ca="1" si="122"/>
        <v>0.25896123026457418</v>
      </c>
      <c r="S930" s="97">
        <f t="shared" ca="1" si="127"/>
        <v>0.30434943931859182</v>
      </c>
      <c r="V930">
        <v>913</v>
      </c>
      <c r="W930" s="46">
        <v>0.36674342931631299</v>
      </c>
    </row>
    <row r="931" spans="10:23">
      <c r="J931">
        <v>914</v>
      </c>
      <c r="K931" s="93">
        <f t="shared" ca="1" si="123"/>
        <v>0.87230937559417931</v>
      </c>
      <c r="L931" s="93">
        <f t="shared" ca="1" si="123"/>
        <v>-0.35979915588904532</v>
      </c>
      <c r="M931" s="93">
        <f t="shared" ca="1" si="124"/>
        <v>0.87230937559417931</v>
      </c>
      <c r="N931" s="101">
        <f t="shared" ca="1" si="120"/>
        <v>-6.3705580324309785E-2</v>
      </c>
      <c r="O931" s="46">
        <f t="shared" ca="1" si="125"/>
        <v>0.63341574781819854</v>
      </c>
      <c r="P931" s="46">
        <f t="shared" ca="1" si="126"/>
        <v>0.47684952974920025</v>
      </c>
      <c r="Q931" s="47">
        <f t="shared" ca="1" si="121"/>
        <v>0.94654818395619522</v>
      </c>
      <c r="R931" s="47">
        <f t="shared" ca="1" si="122"/>
        <v>0.13912205615846812</v>
      </c>
      <c r="S931" s="97">
        <f t="shared" ca="1" si="127"/>
        <v>0.3862689019883333</v>
      </c>
      <c r="V931">
        <v>914</v>
      </c>
      <c r="W931" s="46">
        <v>0.72395736846468695</v>
      </c>
    </row>
    <row r="932" spans="10:23">
      <c r="J932">
        <v>915</v>
      </c>
      <c r="K932" s="93">
        <f t="shared" ca="1" si="123"/>
        <v>1.5947340173583577</v>
      </c>
      <c r="L932" s="93">
        <f t="shared" ca="1" si="123"/>
        <v>-0.2218878210051172</v>
      </c>
      <c r="M932" s="93">
        <f t="shared" ca="1" si="124"/>
        <v>1.5947340173583577</v>
      </c>
      <c r="N932" s="101">
        <f t="shared" ca="1" si="120"/>
        <v>0.29679308042010899</v>
      </c>
      <c r="O932" s="46">
        <f t="shared" ca="1" si="125"/>
        <v>0.89274414016483494</v>
      </c>
      <c r="P932" s="46">
        <f t="shared" ca="1" si="126"/>
        <v>0.6065137259225184</v>
      </c>
      <c r="Q932" s="47">
        <f t="shared" ca="1" si="121"/>
        <v>1.4652049686494679</v>
      </c>
      <c r="R932" s="47">
        <f t="shared" ca="1" si="122"/>
        <v>0.19741198214464245</v>
      </c>
      <c r="S932" s="97">
        <f t="shared" ca="1" si="127"/>
        <v>0.54507806115473867</v>
      </c>
      <c r="V932">
        <v>915</v>
      </c>
      <c r="W932" s="46">
        <v>0.96963284354592305</v>
      </c>
    </row>
    <row r="933" spans="10:23">
      <c r="J933">
        <v>916</v>
      </c>
      <c r="K933" s="93">
        <f t="shared" ca="1" si="123"/>
        <v>2.6724070934376463</v>
      </c>
      <c r="L933" s="93">
        <f t="shared" ca="1" si="123"/>
        <v>0.90547703158919435</v>
      </c>
      <c r="M933" s="93">
        <f t="shared" ca="1" si="124"/>
        <v>2.6724070934376463</v>
      </c>
      <c r="N933" s="101">
        <f t="shared" ca="1" si="120"/>
        <v>1.7083529584144346</v>
      </c>
      <c r="O933" s="46">
        <f t="shared" ca="1" si="125"/>
        <v>1.279595875471677</v>
      </c>
      <c r="P933" s="46">
        <f t="shared" ca="1" si="126"/>
        <v>0.79993959357593947</v>
      </c>
      <c r="Q933" s="47">
        <f t="shared" ca="1" si="121"/>
        <v>2.2389084392631524</v>
      </c>
      <c r="R933" s="47">
        <f t="shared" ca="1" si="122"/>
        <v>0.42565061316600983</v>
      </c>
      <c r="S933" s="97">
        <f t="shared" ca="1" si="127"/>
        <v>0.8526232443188434</v>
      </c>
      <c r="V933">
        <v>916</v>
      </c>
      <c r="W933" s="46">
        <v>-0.289777054894577</v>
      </c>
    </row>
    <row r="934" spans="10:23">
      <c r="J934">
        <v>917</v>
      </c>
      <c r="K934" s="93">
        <f t="shared" ca="1" si="123"/>
        <v>-1.8209095908346348E-2</v>
      </c>
      <c r="L934" s="93">
        <f t="shared" ca="1" si="123"/>
        <v>-0.72882970495277799</v>
      </c>
      <c r="M934" s="93">
        <f t="shared" ca="1" si="124"/>
        <v>-1.8209095908346348E-2</v>
      </c>
      <c r="N934" s="101">
        <f t="shared" ca="1" si="120"/>
        <v>-0.69678209130849478</v>
      </c>
      <c r="O934" s="46">
        <f t="shared" ca="1" si="125"/>
        <v>0.31374680213303924</v>
      </c>
      <c r="P934" s="46">
        <f t="shared" ca="1" si="126"/>
        <v>0.31701505690662057</v>
      </c>
      <c r="Q934" s="47">
        <f t="shared" ca="1" si="121"/>
        <v>0.30721029258587651</v>
      </c>
      <c r="R934" s="47">
        <f t="shared" ca="1" si="122"/>
        <v>3.6758338932301043E-2</v>
      </c>
      <c r="S934" s="97">
        <f t="shared" ca="1" si="127"/>
        <v>0.17525257053267013</v>
      </c>
      <c r="V934">
        <v>917</v>
      </c>
      <c r="W934" s="46">
        <v>-9.0998597861045E-2</v>
      </c>
    </row>
    <row r="935" spans="10:23">
      <c r="J935">
        <v>918</v>
      </c>
      <c r="K935" s="93">
        <f t="shared" ca="1" si="123"/>
        <v>-1.8854182750167596</v>
      </c>
      <c r="L935" s="93">
        <f t="shared" ca="1" si="123"/>
        <v>-1.5330470814803803</v>
      </c>
      <c r="M935" s="93">
        <f t="shared" ca="1" si="124"/>
        <v>-1.8854182750167596</v>
      </c>
      <c r="N935" s="101">
        <f t="shared" ca="1" si="120"/>
        <v>-2.0530614728568519</v>
      </c>
      <c r="O935" s="46">
        <f t="shared" ca="1" si="125"/>
        <v>-0.35652429134819863</v>
      </c>
      <c r="P935" s="46">
        <f t="shared" ca="1" si="126"/>
        <v>-1.8120489833998332E-2</v>
      </c>
      <c r="Q935" s="47">
        <f t="shared" ca="1" si="121"/>
        <v>-1.0333318943765992</v>
      </c>
      <c r="R935" s="47">
        <f t="shared" ca="1" si="122"/>
        <v>-0.18254185098734205</v>
      </c>
      <c r="S935" s="97">
        <f t="shared" ca="1" si="127"/>
        <v>-0.26953307116777037</v>
      </c>
      <c r="V935">
        <v>918</v>
      </c>
      <c r="W935" s="46">
        <v>-7.4938411831210999E-2</v>
      </c>
    </row>
    <row r="936" spans="10:23">
      <c r="J936">
        <v>919</v>
      </c>
      <c r="K936" s="93">
        <f t="shared" ca="1" si="123"/>
        <v>0.53890267456988317</v>
      </c>
      <c r="L936" s="93">
        <f t="shared" ca="1" si="123"/>
        <v>0.54245791244401598</v>
      </c>
      <c r="M936" s="93">
        <f t="shared" ca="1" si="124"/>
        <v>0.53890267456988317</v>
      </c>
      <c r="N936" s="101">
        <f t="shared" ca="1" si="120"/>
        <v>0.68567836713595343</v>
      </c>
      <c r="O936" s="46">
        <f t="shared" ca="1" si="125"/>
        <v>0.513732920328975</v>
      </c>
      <c r="P936" s="46">
        <f t="shared" ca="1" si="126"/>
        <v>0.41700811600458848</v>
      </c>
      <c r="Q936" s="47">
        <f t="shared" ca="1" si="121"/>
        <v>0.70718252897774803</v>
      </c>
      <c r="R936" s="47">
        <f t="shared" ca="1" si="122"/>
        <v>0.26029181235807464</v>
      </c>
      <c r="S936" s="97">
        <f t="shared" ca="1" si="127"/>
        <v>0.38701236634352482</v>
      </c>
      <c r="V936">
        <v>919</v>
      </c>
      <c r="W936" s="46">
        <v>1.1638246644858999E-2</v>
      </c>
    </row>
    <row r="937" spans="10:23">
      <c r="J937">
        <v>920</v>
      </c>
      <c r="K937" s="93">
        <f t="shared" ca="1" si="123"/>
        <v>-0.11258075927732974</v>
      </c>
      <c r="L937" s="93">
        <f t="shared" ca="1" si="123"/>
        <v>-0.66600692471731138</v>
      </c>
      <c r="M937" s="93">
        <f t="shared" ca="1" si="124"/>
        <v>-0.11258075927732974</v>
      </c>
      <c r="N937" s="101">
        <f t="shared" ca="1" si="120"/>
        <v>-0.66723317558177542</v>
      </c>
      <c r="O937" s="46">
        <f t="shared" ca="1" si="125"/>
        <v>0.27987025594437082</v>
      </c>
      <c r="P937" s="46">
        <f t="shared" ca="1" si="126"/>
        <v>0.30007678381228642</v>
      </c>
      <c r="Q937" s="47">
        <f t="shared" ca="1" si="121"/>
        <v>0.23945720020853967</v>
      </c>
      <c r="R937" s="47">
        <f t="shared" ca="1" si="122"/>
        <v>4.1536176683835163E-2</v>
      </c>
      <c r="S937" s="97">
        <f t="shared" ca="1" si="127"/>
        <v>0.160703216314103</v>
      </c>
      <c r="V937">
        <v>920</v>
      </c>
      <c r="W937" s="46">
        <v>3.4952726143728498E-2</v>
      </c>
    </row>
    <row r="938" spans="10:23">
      <c r="J938">
        <v>921</v>
      </c>
      <c r="K938" s="93">
        <f t="shared" ca="1" si="123"/>
        <v>0.39468660915468973</v>
      </c>
      <c r="L938" s="93">
        <f t="shared" ca="1" si="123"/>
        <v>1.3525564879964855</v>
      </c>
      <c r="M938" s="93">
        <f t="shared" ca="1" si="124"/>
        <v>0.39468660915468973</v>
      </c>
      <c r="N938" s="101">
        <f t="shared" ca="1" si="120"/>
        <v>1.4078552632972965</v>
      </c>
      <c r="O938" s="46">
        <f t="shared" ca="1" si="125"/>
        <v>0.4619637554464629</v>
      </c>
      <c r="P938" s="46">
        <f t="shared" ca="1" si="126"/>
        <v>0.3911235335633324</v>
      </c>
      <c r="Q938" s="47">
        <f t="shared" ca="1" si="121"/>
        <v>0.60364419921272383</v>
      </c>
      <c r="R938" s="47">
        <f t="shared" ca="1" si="122"/>
        <v>0.37706239269599762</v>
      </c>
      <c r="S938" s="97">
        <f t="shared" ca="1" si="127"/>
        <v>0.41951307407123029</v>
      </c>
      <c r="V938">
        <v>921</v>
      </c>
      <c r="W938" s="46">
        <v>0.22630964464926401</v>
      </c>
    </row>
    <row r="939" spans="10:23">
      <c r="J939">
        <v>922</v>
      </c>
      <c r="K939" s="93">
        <f t="shared" ca="1" si="123"/>
        <v>-0.12352172109700625</v>
      </c>
      <c r="L939" s="93">
        <f t="shared" ca="1" si="123"/>
        <v>-0.59240147710205748</v>
      </c>
      <c r="M939" s="93">
        <f t="shared" ca="1" si="124"/>
        <v>-0.12352172109700625</v>
      </c>
      <c r="N939" s="101">
        <f t="shared" ca="1" si="120"/>
        <v>-0.60092855944315104</v>
      </c>
      <c r="O939" s="46">
        <f t="shared" ca="1" si="125"/>
        <v>0.27594278465477878</v>
      </c>
      <c r="P939" s="46">
        <f t="shared" ca="1" si="126"/>
        <v>0.29811304816749035</v>
      </c>
      <c r="Q939" s="47">
        <f t="shared" ca="1" si="121"/>
        <v>0.23160225762935557</v>
      </c>
      <c r="R939" s="47">
        <f t="shared" ca="1" si="122"/>
        <v>5.2257135145320793E-2</v>
      </c>
      <c r="S939" s="97">
        <f t="shared" ca="1" si="127"/>
        <v>0.16409995990004977</v>
      </c>
      <c r="V939">
        <v>922</v>
      </c>
      <c r="W939" s="46">
        <v>1.8441975426540799E-2</v>
      </c>
    </row>
    <row r="940" spans="10:23">
      <c r="J940">
        <v>923</v>
      </c>
      <c r="K940" s="93">
        <f t="shared" ca="1" si="123"/>
        <v>-1.4912230986095178</v>
      </c>
      <c r="L940" s="93">
        <f t="shared" ca="1" si="123"/>
        <v>0.66739145073602757</v>
      </c>
      <c r="M940" s="93">
        <f t="shared" ca="1" si="124"/>
        <v>-1.4912230986095178</v>
      </c>
      <c r="N940" s="101">
        <f t="shared" ca="1" si="120"/>
        <v>0.15850021548880761</v>
      </c>
      <c r="O940" s="46">
        <f t="shared" ca="1" si="125"/>
        <v>-0.21502025693590288</v>
      </c>
      <c r="P940" s="46">
        <f t="shared" ca="1" si="126"/>
        <v>5.2631527372149545E-2</v>
      </c>
      <c r="Q940" s="47">
        <f t="shared" ca="1" si="121"/>
        <v>-0.75032382555200772</v>
      </c>
      <c r="R940" s="47">
        <f t="shared" ca="1" si="122"/>
        <v>0.17505106450734617</v>
      </c>
      <c r="S940" s="97">
        <f t="shared" ca="1" si="127"/>
        <v>-1.9984596214278352E-2</v>
      </c>
      <c r="V940">
        <v>923</v>
      </c>
      <c r="W940" s="46">
        <v>0.110503678909376</v>
      </c>
    </row>
    <row r="941" spans="10:23">
      <c r="J941">
        <v>924</v>
      </c>
      <c r="K941" s="93">
        <f t="shared" ca="1" si="123"/>
        <v>0.23453739876216026</v>
      </c>
      <c r="L941" s="93">
        <f t="shared" ca="1" si="123"/>
        <v>0.22607590816645196</v>
      </c>
      <c r="M941" s="93">
        <f t="shared" ca="1" si="124"/>
        <v>0.23453739876216026</v>
      </c>
      <c r="N941" s="101">
        <f t="shared" ca="1" si="120"/>
        <v>0.28892692211502335</v>
      </c>
      <c r="O941" s="46">
        <f t="shared" ca="1" si="125"/>
        <v>0.40447507792120907</v>
      </c>
      <c r="P941" s="46">
        <f t="shared" ca="1" si="126"/>
        <v>0.36237919480070552</v>
      </c>
      <c r="Q941" s="47">
        <f t="shared" ca="1" si="121"/>
        <v>0.48866684416221617</v>
      </c>
      <c r="R941" s="47">
        <f t="shared" ca="1" si="122"/>
        <v>0.19614008342398659</v>
      </c>
      <c r="S941" s="97">
        <f t="shared" ca="1" si="127"/>
        <v>0.30030758067259783</v>
      </c>
      <c r="V941">
        <v>924</v>
      </c>
      <c r="W941" s="46">
        <v>-0.176084984519459</v>
      </c>
    </row>
    <row r="942" spans="10:23">
      <c r="J942">
        <v>925</v>
      </c>
      <c r="K942" s="93">
        <f t="shared" ca="1" si="123"/>
        <v>-1.7169082823141482</v>
      </c>
      <c r="L942" s="93">
        <f t="shared" ca="1" si="123"/>
        <v>-0.5150891929406024</v>
      </c>
      <c r="M942" s="93">
        <f t="shared" ca="1" si="124"/>
        <v>-1.7169082823141482</v>
      </c>
      <c r="N942" s="101">
        <f t="shared" ca="1" si="120"/>
        <v>-1.0343627544859606</v>
      </c>
      <c r="O942" s="46">
        <f t="shared" ca="1" si="125"/>
        <v>-0.29603434821005115</v>
      </c>
      <c r="P942" s="46">
        <f t="shared" ca="1" si="126"/>
        <v>1.212448173507541E-2</v>
      </c>
      <c r="Q942" s="47">
        <f t="shared" ca="1" si="121"/>
        <v>-0.91235200810030426</v>
      </c>
      <c r="R942" s="47">
        <f t="shared" ca="1" si="122"/>
        <v>-1.7825918968531584E-2</v>
      </c>
      <c r="S942" s="97">
        <f t="shared" ca="1" si="127"/>
        <v>-0.15693013358929137</v>
      </c>
      <c r="V942">
        <v>925</v>
      </c>
      <c r="W942" s="46">
        <v>0.32228732377319602</v>
      </c>
    </row>
    <row r="943" spans="10:23">
      <c r="J943">
        <v>926</v>
      </c>
      <c r="K943" s="93">
        <f t="shared" ca="1" si="123"/>
        <v>0.30553585092094099</v>
      </c>
      <c r="L943" s="93">
        <f t="shared" ca="1" si="123"/>
        <v>0.94937511014390485</v>
      </c>
      <c r="M943" s="93">
        <f t="shared" ca="1" si="124"/>
        <v>0.30553585092094099</v>
      </c>
      <c r="N943" s="101">
        <f t="shared" ca="1" si="120"/>
        <v>0.9972538360744353</v>
      </c>
      <c r="O943" s="46">
        <f t="shared" ca="1" si="125"/>
        <v>0.42996135481851122</v>
      </c>
      <c r="P943" s="46">
        <f t="shared" ca="1" si="126"/>
        <v>0.37512233324935662</v>
      </c>
      <c r="Q943" s="47">
        <f t="shared" ca="1" si="121"/>
        <v>0.53963939795682048</v>
      </c>
      <c r="R943" s="47">
        <f t="shared" ca="1" si="122"/>
        <v>0.31067122565749794</v>
      </c>
      <c r="S943" s="97">
        <f t="shared" ca="1" si="127"/>
        <v>0.37031629023800461</v>
      </c>
      <c r="V943">
        <v>926</v>
      </c>
      <c r="W943" s="46">
        <v>-0.37170274265331898</v>
      </c>
    </row>
    <row r="944" spans="10:23">
      <c r="J944">
        <v>927</v>
      </c>
      <c r="K944" s="93">
        <f t="shared" ca="1" si="123"/>
        <v>0.45435496373081541</v>
      </c>
      <c r="L944" s="93">
        <f t="shared" ca="1" si="123"/>
        <v>1.0056297450666276</v>
      </c>
      <c r="M944" s="93">
        <f t="shared" ca="1" si="124"/>
        <v>0.45435496373081541</v>
      </c>
      <c r="N944" s="101">
        <f t="shared" ca="1" si="120"/>
        <v>1.09791572612703</v>
      </c>
      <c r="O944" s="46">
        <f t="shared" ca="1" si="125"/>
        <v>0.48338287319472878</v>
      </c>
      <c r="P944" s="46">
        <f t="shared" ca="1" si="126"/>
        <v>0.40183309243746534</v>
      </c>
      <c r="Q944" s="47">
        <f t="shared" ca="1" si="121"/>
        <v>0.64648243470925559</v>
      </c>
      <c r="R944" s="47">
        <f t="shared" ca="1" si="122"/>
        <v>0.32694749727714223</v>
      </c>
      <c r="S944" s="97">
        <f t="shared" ca="1" si="127"/>
        <v>0.40516518523593548</v>
      </c>
      <c r="V944">
        <v>927</v>
      </c>
      <c r="W944" s="46">
        <v>5.8640747842946199E-2</v>
      </c>
    </row>
    <row r="945" spans="10:23">
      <c r="J945">
        <v>928</v>
      </c>
      <c r="K945" s="93">
        <f t="shared" ca="1" si="123"/>
        <v>-1.0134307814197874</v>
      </c>
      <c r="L945" s="93">
        <f t="shared" ca="1" si="123"/>
        <v>-0.2151912684705512</v>
      </c>
      <c r="M945" s="93">
        <f t="shared" ca="1" si="124"/>
        <v>-1.0134307814197874</v>
      </c>
      <c r="N945" s="101">
        <f t="shared" ca="1" si="120"/>
        <v>-0.52631294729349754</v>
      </c>
      <c r="O945" s="46">
        <f t="shared" ca="1" si="125"/>
        <v>-4.3507401020844827E-2</v>
      </c>
      <c r="P945" s="46">
        <f t="shared" ca="1" si="126"/>
        <v>0.13838795532967857</v>
      </c>
      <c r="Q945" s="47">
        <f t="shared" ca="1" si="121"/>
        <v>-0.40729811372189162</v>
      </c>
      <c r="R945" s="47">
        <f t="shared" ca="1" si="122"/>
        <v>6.4321919243644873E-2</v>
      </c>
      <c r="S945" s="97">
        <f t="shared" ca="1" si="127"/>
        <v>1.0407259111400023E-2</v>
      </c>
      <c r="V945">
        <v>928</v>
      </c>
      <c r="W945" s="46">
        <v>0.93533500482534604</v>
      </c>
    </row>
    <row r="946" spans="10:23">
      <c r="J946">
        <v>929</v>
      </c>
      <c r="K946" s="93">
        <f t="shared" ca="1" si="123"/>
        <v>1.1246611424263</v>
      </c>
      <c r="L946" s="93">
        <f t="shared" ca="1" si="123"/>
        <v>-0.99891731020684649</v>
      </c>
      <c r="M946" s="93">
        <f t="shared" ca="1" si="124"/>
        <v>1.1246611424263</v>
      </c>
      <c r="N946" s="101">
        <f t="shared" ca="1" si="120"/>
        <v>-0.58938923467885518</v>
      </c>
      <c r="O946" s="46">
        <f t="shared" ca="1" si="125"/>
        <v>0.72400232836256673</v>
      </c>
      <c r="P946" s="46">
        <f t="shared" ca="1" si="126"/>
        <v>0.52214282002138435</v>
      </c>
      <c r="Q946" s="47">
        <f t="shared" ca="1" si="121"/>
        <v>1.1277213450449315</v>
      </c>
      <c r="R946" s="47">
        <f t="shared" ca="1" si="122"/>
        <v>5.4122957295817217E-2</v>
      </c>
      <c r="S946" s="97">
        <f t="shared" ca="1" si="127"/>
        <v>0.38906264282919195</v>
      </c>
      <c r="V946">
        <v>929</v>
      </c>
      <c r="W946" s="46">
        <v>0.11902105054520901</v>
      </c>
    </row>
    <row r="947" spans="10:23">
      <c r="J947">
        <v>930</v>
      </c>
      <c r="K947" s="93">
        <f t="shared" ca="1" si="123"/>
        <v>-0.49342836401280177</v>
      </c>
      <c r="L947" s="93">
        <f t="shared" ca="1" si="123"/>
        <v>0.35964391746737123</v>
      </c>
      <c r="M947" s="93">
        <f t="shared" ca="1" si="124"/>
        <v>-0.49342836401280177</v>
      </c>
      <c r="N947" s="101">
        <f t="shared" ca="1" si="120"/>
        <v>0.18405106274221797</v>
      </c>
      <c r="O947" s="46">
        <f t="shared" ca="1" si="125"/>
        <v>0.14315759229002531</v>
      </c>
      <c r="P947" s="46">
        <f t="shared" ca="1" si="126"/>
        <v>0.23172045198511365</v>
      </c>
      <c r="Q947" s="47">
        <f t="shared" ca="1" si="121"/>
        <v>-3.3968127100151346E-2</v>
      </c>
      <c r="R947" s="47">
        <f t="shared" ca="1" si="122"/>
        <v>0.17918244461347432</v>
      </c>
      <c r="S947" s="97">
        <f t="shared" ca="1" si="127"/>
        <v>0.16117001845174983</v>
      </c>
      <c r="V947">
        <v>930</v>
      </c>
      <c r="W947" s="46">
        <v>-0.49239931259831698</v>
      </c>
    </row>
    <row r="948" spans="10:23">
      <c r="J948">
        <v>931</v>
      </c>
      <c r="K948" s="93">
        <f t="shared" ca="1" si="123"/>
        <v>-0.43333608477615992</v>
      </c>
      <c r="L948" s="93">
        <f t="shared" ca="1" si="123"/>
        <v>-0.23371604411027569</v>
      </c>
      <c r="M948" s="93">
        <f t="shared" ca="1" si="124"/>
        <v>-0.43333608477615992</v>
      </c>
      <c r="N948" s="101">
        <f t="shared" ca="1" si="120"/>
        <v>-0.35939284848549502</v>
      </c>
      <c r="O948" s="46">
        <f t="shared" ca="1" si="125"/>
        <v>0.16472888604992236</v>
      </c>
      <c r="P948" s="46">
        <f t="shared" ca="1" si="126"/>
        <v>0.24250609886506216</v>
      </c>
      <c r="Q948" s="47">
        <f t="shared" ca="1" si="121"/>
        <v>9.1744604196427604E-3</v>
      </c>
      <c r="R948" s="47">
        <f t="shared" ca="1" si="122"/>
        <v>9.1311645599442465E-2</v>
      </c>
      <c r="S948" s="97">
        <f t="shared" ca="1" si="127"/>
        <v>0.1280202658246824</v>
      </c>
      <c r="V948">
        <v>931</v>
      </c>
      <c r="W948" s="46">
        <v>-0.14684294046282001</v>
      </c>
    </row>
    <row r="949" spans="10:23">
      <c r="J949">
        <v>932</v>
      </c>
      <c r="K949" s="93">
        <f t="shared" ca="1" si="123"/>
        <v>0.20058666097571271</v>
      </c>
      <c r="L949" s="93">
        <f t="shared" ca="1" si="123"/>
        <v>-0.10610308882932619</v>
      </c>
      <c r="M949" s="93">
        <f t="shared" ca="1" si="124"/>
        <v>0.20058666097571271</v>
      </c>
      <c r="N949" s="101">
        <f t="shared" ca="1" si="120"/>
        <v>-3.6803496658031745E-2</v>
      </c>
      <c r="O949" s="46">
        <f t="shared" ca="1" si="125"/>
        <v>0.39228779949775838</v>
      </c>
      <c r="P949" s="46">
        <f t="shared" ca="1" si="126"/>
        <v>0.35628555558898017</v>
      </c>
      <c r="Q949" s="47">
        <f t="shared" ca="1" si="121"/>
        <v>0.4642922873153148</v>
      </c>
      <c r="R949" s="47">
        <f t="shared" ca="1" si="122"/>
        <v>0.14347192104435449</v>
      </c>
      <c r="S949" s="97">
        <f t="shared" ca="1" si="127"/>
        <v>0.26787986027105642</v>
      </c>
      <c r="V949">
        <v>932</v>
      </c>
      <c r="W949" s="46">
        <v>3.1710113673793103E-2</v>
      </c>
    </row>
    <row r="950" spans="10:23">
      <c r="J950">
        <v>933</v>
      </c>
      <c r="K950" s="93">
        <f t="shared" ca="1" si="123"/>
        <v>-0.77833681707690383</v>
      </c>
      <c r="L950" s="93">
        <f t="shared" ca="1" si="123"/>
        <v>0.38103941639693972</v>
      </c>
      <c r="M950" s="93">
        <f t="shared" ca="1" si="124"/>
        <v>-0.77833681707690383</v>
      </c>
      <c r="N950" s="101">
        <f t="shared" ca="1" si="120"/>
        <v>0.11372849597765644</v>
      </c>
      <c r="O950" s="46">
        <f t="shared" ca="1" si="125"/>
        <v>4.0884155272910172E-2</v>
      </c>
      <c r="P950" s="46">
        <f t="shared" ca="1" si="126"/>
        <v>0.18058373347655607</v>
      </c>
      <c r="Q950" s="47">
        <f t="shared" ca="1" si="121"/>
        <v>-0.23851500113438162</v>
      </c>
      <c r="R950" s="47">
        <f t="shared" ca="1" si="122"/>
        <v>0.16781181371182385</v>
      </c>
      <c r="S950" s="97">
        <f t="shared" ca="1" si="127"/>
        <v>0.10434798449236701</v>
      </c>
      <c r="V950">
        <v>933</v>
      </c>
      <c r="W950" s="46">
        <v>6.0983456906933402E-2</v>
      </c>
    </row>
    <row r="951" spans="10:23">
      <c r="J951">
        <v>934</v>
      </c>
      <c r="K951" s="93">
        <f t="shared" ca="1" si="123"/>
        <v>-0.58800780155582089</v>
      </c>
      <c r="L951" s="93">
        <f t="shared" ca="1" si="123"/>
        <v>-0.58042088612466247</v>
      </c>
      <c r="M951" s="93">
        <f t="shared" ca="1" si="124"/>
        <v>-0.58800780155582089</v>
      </c>
      <c r="N951" s="101">
        <f t="shared" ca="1" si="120"/>
        <v>-0.73728695624329199</v>
      </c>
      <c r="O951" s="46">
        <f t="shared" ca="1" si="125"/>
        <v>0.1092064615157699</v>
      </c>
      <c r="P951" s="46">
        <f t="shared" ca="1" si="126"/>
        <v>0.21474488659798593</v>
      </c>
      <c r="Q951" s="47">
        <f t="shared" ca="1" si="121"/>
        <v>-0.10187038864866216</v>
      </c>
      <c r="R951" s="47">
        <f t="shared" ca="1" si="122"/>
        <v>3.0209006476380487E-2</v>
      </c>
      <c r="S951" s="97">
        <f t="shared" ca="1" si="127"/>
        <v>6.9707733996075188E-2</v>
      </c>
      <c r="V951">
        <v>934</v>
      </c>
      <c r="W951" s="46">
        <v>-0.23233030581453401</v>
      </c>
    </row>
    <row r="952" spans="10:23">
      <c r="J952">
        <v>935</v>
      </c>
      <c r="K952" s="93">
        <f t="shared" ca="1" si="123"/>
        <v>-0.98784053490801671</v>
      </c>
      <c r="L952" s="93">
        <f t="shared" ca="1" si="123"/>
        <v>1.8593304064491853</v>
      </c>
      <c r="M952" s="93">
        <f t="shared" ca="1" si="124"/>
        <v>-0.98784053490801671</v>
      </c>
      <c r="N952" s="101">
        <f t="shared" ca="1" si="120"/>
        <v>1.4486444486905972</v>
      </c>
      <c r="O952" s="46">
        <f t="shared" ca="1" si="125"/>
        <v>-3.4321283737461961E-2</v>
      </c>
      <c r="P952" s="46">
        <f t="shared" ca="1" si="126"/>
        <v>0.14298101397137</v>
      </c>
      <c r="Q952" s="47">
        <f t="shared" ca="1" si="121"/>
        <v>-0.38892587915512589</v>
      </c>
      <c r="R952" s="47">
        <f t="shared" ca="1" si="122"/>
        <v>0.38365769763472379</v>
      </c>
      <c r="S952" s="97">
        <f t="shared" ca="1" si="127"/>
        <v>0.17466820694863092</v>
      </c>
      <c r="V952">
        <v>935</v>
      </c>
      <c r="W952" s="46">
        <v>-0.195320233243897</v>
      </c>
    </row>
    <row r="953" spans="10:23">
      <c r="J953">
        <v>936</v>
      </c>
      <c r="K953" s="93">
        <f t="shared" ca="1" si="123"/>
        <v>-1.2984440434345537</v>
      </c>
      <c r="L953" s="93">
        <f t="shared" ca="1" si="123"/>
        <v>-0.52469583039053169</v>
      </c>
      <c r="M953" s="93">
        <f t="shared" ca="1" si="124"/>
        <v>-1.2984440434345537</v>
      </c>
      <c r="N953" s="101">
        <f t="shared" ca="1" si="120"/>
        <v>-0.91038963031561781</v>
      </c>
      <c r="O953" s="46">
        <f t="shared" ca="1" si="125"/>
        <v>-0.14581846125166004</v>
      </c>
      <c r="P953" s="46">
        <f t="shared" ca="1" si="126"/>
        <v>8.7232425214270964E-2</v>
      </c>
      <c r="Q953" s="47">
        <f t="shared" ca="1" si="121"/>
        <v>-0.61192023418352204</v>
      </c>
      <c r="R953" s="47">
        <f t="shared" ca="1" si="122"/>
        <v>2.2196041333901184E-3</v>
      </c>
      <c r="S953" s="97">
        <f t="shared" ca="1" si="127"/>
        <v>-7.1799428559134959E-2</v>
      </c>
      <c r="V953">
        <v>936</v>
      </c>
      <c r="W953" s="46">
        <v>0.74830944615419404</v>
      </c>
    </row>
    <row r="954" spans="10:23">
      <c r="J954">
        <v>937</v>
      </c>
      <c r="K954" s="93">
        <f t="shared" ca="1" si="123"/>
        <v>-1.1549472337845728</v>
      </c>
      <c r="L954" s="93">
        <f t="shared" ca="1" si="123"/>
        <v>-1.1941853578933515</v>
      </c>
      <c r="M954" s="93">
        <f t="shared" ca="1" si="124"/>
        <v>-1.1549472337845728</v>
      </c>
      <c r="N954" s="101">
        <f t="shared" ca="1" si="120"/>
        <v>-1.4994861913835995</v>
      </c>
      <c r="O954" s="46">
        <f t="shared" ca="1" si="125"/>
        <v>-9.4307487231551468E-2</v>
      </c>
      <c r="P954" s="46">
        <f t="shared" ca="1" si="126"/>
        <v>0.11298791222432525</v>
      </c>
      <c r="Q954" s="47">
        <f t="shared" ca="1" si="121"/>
        <v>-0.5088982861433049</v>
      </c>
      <c r="R954" s="47">
        <f t="shared" ca="1" si="122"/>
        <v>-9.3032885494323703E-2</v>
      </c>
      <c r="S954" s="97">
        <f t="shared" ca="1" si="127"/>
        <v>-9.3670186362937585E-2</v>
      </c>
      <c r="V954">
        <v>937</v>
      </c>
      <c r="W954" s="46">
        <v>0.67315279242347703</v>
      </c>
    </row>
    <row r="955" spans="10:23">
      <c r="J955">
        <v>938</v>
      </c>
      <c r="K955" s="93">
        <f t="shared" ca="1" si="123"/>
        <v>-1.2227975835564049</v>
      </c>
      <c r="L955" s="93">
        <f t="shared" ca="1" si="123"/>
        <v>-1.7612409536755971</v>
      </c>
      <c r="M955" s="93">
        <f t="shared" ca="1" si="124"/>
        <v>-1.2227975835564049</v>
      </c>
      <c r="N955" s="101">
        <f t="shared" ca="1" si="120"/>
        <v>-2.0586800018659548</v>
      </c>
      <c r="O955" s="46">
        <f t="shared" ca="1" si="125"/>
        <v>-0.11866369147663025</v>
      </c>
      <c r="P955" s="46">
        <f t="shared" ca="1" si="126"/>
        <v>0.10080981010178586</v>
      </c>
      <c r="Q955" s="47">
        <f t="shared" ca="1" si="121"/>
        <v>-0.55761069463346247</v>
      </c>
      <c r="R955" s="47">
        <f t="shared" ca="1" si="122"/>
        <v>-0.18345032493122715</v>
      </c>
      <c r="S955" s="97">
        <f t="shared" ca="1" si="127"/>
        <v>-0.1510570082039287</v>
      </c>
      <c r="V955">
        <v>938</v>
      </c>
      <c r="W955" s="46">
        <v>0.17041818587037699</v>
      </c>
    </row>
    <row r="956" spans="10:23">
      <c r="J956">
        <v>939</v>
      </c>
      <c r="K956" s="93">
        <f t="shared" ca="1" si="123"/>
        <v>-1.5768215616815779</v>
      </c>
      <c r="L956" s="93">
        <f t="shared" ca="1" si="123"/>
        <v>-0.76771939241876475</v>
      </c>
      <c r="M956" s="93">
        <f t="shared" ca="1" si="124"/>
        <v>-1.5768215616815779</v>
      </c>
      <c r="N956" s="101">
        <f t="shared" ca="1" si="120"/>
        <v>-1.2293264796249153</v>
      </c>
      <c r="O956" s="46">
        <f t="shared" ca="1" si="125"/>
        <v>-0.24574749204462221</v>
      </c>
      <c r="P956" s="46">
        <f t="shared" ca="1" si="126"/>
        <v>3.7267909817789879E-2</v>
      </c>
      <c r="Q956" s="47">
        <f t="shared" ca="1" si="121"/>
        <v>-0.81177829576944638</v>
      </c>
      <c r="R956" s="47">
        <f t="shared" ca="1" si="122"/>
        <v>-4.9350089085755638E-2</v>
      </c>
      <c r="S956" s="97">
        <f t="shared" ca="1" si="127"/>
        <v>-0.14754879056518894</v>
      </c>
      <c r="V956">
        <v>939</v>
      </c>
      <c r="W956" s="46">
        <v>8.5264146756635503E-2</v>
      </c>
    </row>
    <row r="957" spans="10:23">
      <c r="J957">
        <v>940</v>
      </c>
      <c r="K957" s="93">
        <f t="shared" ca="1" si="123"/>
        <v>-0.16264094961069064</v>
      </c>
      <c r="L957" s="93">
        <f t="shared" ca="1" si="123"/>
        <v>9.9225341458562918E-2</v>
      </c>
      <c r="M957" s="93">
        <f t="shared" ca="1" si="124"/>
        <v>-0.16264094961069064</v>
      </c>
      <c r="N957" s="101">
        <f t="shared" ca="1" si="120"/>
        <v>4.2350407477005574E-2</v>
      </c>
      <c r="O957" s="46">
        <f t="shared" ca="1" si="125"/>
        <v>0.26190017584298519</v>
      </c>
      <c r="P957" s="46">
        <f t="shared" ca="1" si="126"/>
        <v>0.29109174376159358</v>
      </c>
      <c r="Q957" s="47">
        <f t="shared" ca="1" si="121"/>
        <v>0.20351704000576842</v>
      </c>
      <c r="R957" s="47">
        <f t="shared" ca="1" si="122"/>
        <v>0.15627051287274174</v>
      </c>
      <c r="S957" s="97">
        <f t="shared" ca="1" si="127"/>
        <v>0.20908534435786347</v>
      </c>
      <c r="V957">
        <v>940</v>
      </c>
      <c r="W957" s="46">
        <v>0.710823276029797</v>
      </c>
    </row>
    <row r="958" spans="10:23">
      <c r="J958">
        <v>941</v>
      </c>
      <c r="K958" s="93">
        <f t="shared" ca="1" si="123"/>
        <v>-0.29003377628131488</v>
      </c>
      <c r="L958" s="93">
        <f t="shared" ca="1" si="123"/>
        <v>-1.4655874136404303</v>
      </c>
      <c r="M958" s="93">
        <f t="shared" ca="1" si="124"/>
        <v>-0.29003377628131488</v>
      </c>
      <c r="N958" s="101">
        <f t="shared" ca="1" si="120"/>
        <v>-1.4817360350493634</v>
      </c>
      <c r="O958" s="46">
        <f t="shared" ca="1" si="125"/>
        <v>0.2161700400930327</v>
      </c>
      <c r="P958" s="46">
        <f t="shared" ca="1" si="126"/>
        <v>0.26822667588661731</v>
      </c>
      <c r="Q958" s="47">
        <f t="shared" ca="1" si="121"/>
        <v>0.11205676850586344</v>
      </c>
      <c r="R958" s="47">
        <f t="shared" ca="1" si="122"/>
        <v>-9.0162818524229804E-2</v>
      </c>
      <c r="S958" s="97">
        <f t="shared" ca="1" si="127"/>
        <v>6.3003610784401448E-2</v>
      </c>
      <c r="V958">
        <v>941</v>
      </c>
      <c r="W958" s="46">
        <v>-0.53871295444607104</v>
      </c>
    </row>
    <row r="959" spans="10:23">
      <c r="J959">
        <v>942</v>
      </c>
      <c r="K959" s="93">
        <f t="shared" ca="1" si="123"/>
        <v>6.7703268252490831E-2</v>
      </c>
      <c r="L959" s="93">
        <f t="shared" ca="1" si="123"/>
        <v>-0.94365081622306246</v>
      </c>
      <c r="M959" s="93">
        <f t="shared" ca="1" si="124"/>
        <v>6.7703268252490831E-2</v>
      </c>
      <c r="N959" s="101">
        <f t="shared" ca="1" si="120"/>
        <v>-0.87312831624201159</v>
      </c>
      <c r="O959" s="46">
        <f t="shared" ca="1" si="125"/>
        <v>0.34458671814991482</v>
      </c>
      <c r="P959" s="46">
        <f t="shared" ca="1" si="126"/>
        <v>0.33243501491505839</v>
      </c>
      <c r="Q959" s="47">
        <f t="shared" ca="1" si="121"/>
        <v>0.36889012461962761</v>
      </c>
      <c r="R959" s="47">
        <f t="shared" ca="1" si="122"/>
        <v>8.2444787751240756E-3</v>
      </c>
      <c r="S959" s="97">
        <f t="shared" ca="1" si="127"/>
        <v>0.17641559846251945</v>
      </c>
      <c r="V959">
        <v>942</v>
      </c>
      <c r="W959" s="46">
        <v>0.75298104141684397</v>
      </c>
    </row>
    <row r="960" spans="10:23">
      <c r="J960">
        <v>943</v>
      </c>
      <c r="K960" s="93">
        <f t="shared" ca="1" si="123"/>
        <v>0.35296518653381964</v>
      </c>
      <c r="L960" s="93">
        <f t="shared" ca="1" si="123"/>
        <v>-1.3743379830376614</v>
      </c>
      <c r="M960" s="93">
        <f t="shared" ca="1" si="124"/>
        <v>0.35296518653381964</v>
      </c>
      <c r="N960" s="101">
        <f t="shared" ca="1" si="120"/>
        <v>-1.1907358889938149</v>
      </c>
      <c r="O960" s="46">
        <f t="shared" ca="1" si="125"/>
        <v>0.44698703838949316</v>
      </c>
      <c r="P960" s="46">
        <f t="shared" ca="1" si="126"/>
        <v>0.38363517503484756</v>
      </c>
      <c r="Q960" s="47">
        <f t="shared" ca="1" si="121"/>
        <v>0.57369076509878436</v>
      </c>
      <c r="R960" s="47">
        <f t="shared" ca="1" si="122"/>
        <v>-4.3110280407952062E-2</v>
      </c>
      <c r="S960" s="97">
        <f t="shared" ca="1" si="127"/>
        <v>0.20193837899077055</v>
      </c>
      <c r="V960">
        <v>943</v>
      </c>
      <c r="W960" s="46">
        <v>-0.120616349985169</v>
      </c>
    </row>
    <row r="961" spans="10:23">
      <c r="J961">
        <v>944</v>
      </c>
      <c r="K961" s="93">
        <f t="shared" ca="1" si="123"/>
        <v>-1.085697001932193</v>
      </c>
      <c r="L961" s="93">
        <f t="shared" ca="1" si="123"/>
        <v>-0.10320661340742091</v>
      </c>
      <c r="M961" s="93">
        <f t="shared" ca="1" si="124"/>
        <v>-1.085697001932193</v>
      </c>
      <c r="N961" s="101">
        <f t="shared" ca="1" si="120"/>
        <v>-0.44312445780963583</v>
      </c>
      <c r="O961" s="46">
        <f t="shared" ca="1" si="125"/>
        <v>-6.9448768054899024E-2</v>
      </c>
      <c r="P961" s="46">
        <f t="shared" ca="1" si="126"/>
        <v>0.12541727181265147</v>
      </c>
      <c r="Q961" s="47">
        <f t="shared" ca="1" si="121"/>
        <v>-0.45918084779000001</v>
      </c>
      <c r="R961" s="47">
        <f t="shared" ca="1" si="122"/>
        <v>7.7772873221955918E-2</v>
      </c>
      <c r="S961" s="97">
        <f t="shared" ca="1" si="127"/>
        <v>4.1620525835284472E-3</v>
      </c>
      <c r="V961">
        <v>944</v>
      </c>
      <c r="W961" s="46">
        <v>0.101153485632101</v>
      </c>
    </row>
    <row r="962" spans="10:23">
      <c r="J962">
        <v>945</v>
      </c>
      <c r="K962" s="93">
        <f t="shared" ca="1" si="123"/>
        <v>-0.15676200129782067</v>
      </c>
      <c r="L962" s="93">
        <f t="shared" ca="1" si="123"/>
        <v>0.50531211436274592</v>
      </c>
      <c r="M962" s="93">
        <f t="shared" ca="1" si="124"/>
        <v>-0.15676200129782067</v>
      </c>
      <c r="N962" s="101">
        <f t="shared" ca="1" si="120"/>
        <v>0.42922408726030853</v>
      </c>
      <c r="O962" s="46">
        <f t="shared" ca="1" si="125"/>
        <v>0.26401053881585179</v>
      </c>
      <c r="P962" s="46">
        <f t="shared" ca="1" si="126"/>
        <v>0.29214692524802688</v>
      </c>
      <c r="Q962" s="47">
        <f t="shared" ca="1" si="121"/>
        <v>0.20773776595150162</v>
      </c>
      <c r="R962" s="47">
        <f t="shared" ca="1" si="122"/>
        <v>0.21882508135297088</v>
      </c>
      <c r="S962" s="97">
        <f t="shared" ca="1" si="127"/>
        <v>0.24141781008441132</v>
      </c>
      <c r="V962">
        <v>945</v>
      </c>
      <c r="W962" s="46">
        <v>-0.291612270548474</v>
      </c>
    </row>
    <row r="963" spans="10:23">
      <c r="J963">
        <v>946</v>
      </c>
      <c r="K963" s="93">
        <f t="shared" ca="1" si="123"/>
        <v>3.3653707778533069E-2</v>
      </c>
      <c r="L963" s="93">
        <f t="shared" ca="1" si="123"/>
        <v>1.9761838163338123</v>
      </c>
      <c r="M963" s="93">
        <f t="shared" ca="1" si="124"/>
        <v>3.3653707778533069E-2</v>
      </c>
      <c r="N963" s="101">
        <f t="shared" ca="1" si="120"/>
        <v>1.8842892870723771</v>
      </c>
      <c r="O963" s="46">
        <f t="shared" ca="1" si="125"/>
        <v>0.33236396539848884</v>
      </c>
      <c r="P963" s="46">
        <f t="shared" ca="1" si="126"/>
        <v>0.32632363853934537</v>
      </c>
      <c r="Q963" s="47">
        <f t="shared" ca="1" si="121"/>
        <v>0.34444461911677565</v>
      </c>
      <c r="R963" s="47">
        <f t="shared" ca="1" si="122"/>
        <v>0.45409819617387398</v>
      </c>
      <c r="S963" s="97">
        <f t="shared" ca="1" si="127"/>
        <v>0.39323108078618141</v>
      </c>
      <c r="V963">
        <v>946</v>
      </c>
      <c r="W963" s="46">
        <v>0.75954190761181395</v>
      </c>
    </row>
    <row r="964" spans="10:23">
      <c r="J964">
        <v>947</v>
      </c>
      <c r="K964" s="93">
        <f t="shared" ca="1" si="123"/>
        <v>0.69624976359455804</v>
      </c>
      <c r="L964" s="93">
        <f t="shared" ca="1" si="123"/>
        <v>1.0286289344785595</v>
      </c>
      <c r="M964" s="93">
        <f t="shared" ca="1" si="124"/>
        <v>0.69624976359455804</v>
      </c>
      <c r="N964" s="101">
        <f t="shared" ca="1" si="120"/>
        <v>1.1966488438830862</v>
      </c>
      <c r="O964" s="46">
        <f t="shared" ca="1" si="125"/>
        <v>0.57021572182581526</v>
      </c>
      <c r="P964" s="46">
        <f t="shared" ca="1" si="126"/>
        <v>0.44524951675300861</v>
      </c>
      <c r="Q964" s="47">
        <f t="shared" ca="1" si="121"/>
        <v>0.82014813197142844</v>
      </c>
      <c r="R964" s="47">
        <f t="shared" ca="1" si="122"/>
        <v>0.34291190090211149</v>
      </c>
      <c r="S964" s="97">
        <f t="shared" ca="1" si="127"/>
        <v>0.4565638113639634</v>
      </c>
      <c r="V964">
        <v>947</v>
      </c>
      <c r="W964" s="46">
        <v>0.17815443349236901</v>
      </c>
    </row>
    <row r="965" spans="10:23">
      <c r="J965">
        <v>948</v>
      </c>
      <c r="K965" s="93">
        <f t="shared" ca="1" si="123"/>
        <v>-1.080183123966836</v>
      </c>
      <c r="L965" s="93">
        <f t="shared" ca="1" si="123"/>
        <v>-1.2089471830466836</v>
      </c>
      <c r="M965" s="93">
        <f t="shared" ca="1" si="124"/>
        <v>-1.080183123966836</v>
      </c>
      <c r="N965" s="101">
        <f t="shared" ca="1" si="120"/>
        <v>-1.4897049654866652</v>
      </c>
      <c r="O965" s="46">
        <f t="shared" ca="1" si="125"/>
        <v>-6.7469454191989076E-2</v>
      </c>
      <c r="P965" s="46">
        <f t="shared" ca="1" si="126"/>
        <v>0.12640692874410644</v>
      </c>
      <c r="Q965" s="47">
        <f t="shared" ca="1" si="121"/>
        <v>-0.45522222006418012</v>
      </c>
      <c r="R965" s="47">
        <f t="shared" ca="1" si="122"/>
        <v>-9.1451334726814576E-2</v>
      </c>
      <c r="S965" s="97">
        <f t="shared" ca="1" si="127"/>
        <v>-7.9460394459401826E-2</v>
      </c>
      <c r="V965">
        <v>948</v>
      </c>
      <c r="W965" s="46">
        <v>-2.8010733746410499E-2</v>
      </c>
    </row>
    <row r="966" spans="10:23">
      <c r="J966">
        <v>949</v>
      </c>
      <c r="K966" s="93">
        <f t="shared" ca="1" si="123"/>
        <v>1.0031472243719792</v>
      </c>
      <c r="L966" s="93">
        <f t="shared" ca="1" si="123"/>
        <v>-0.16928355864985456</v>
      </c>
      <c r="M966" s="93">
        <f t="shared" ca="1" si="124"/>
        <v>1.0031472243719792</v>
      </c>
      <c r="N966" s="101">
        <f t="shared" ca="1" si="120"/>
        <v>0.15852842558267349</v>
      </c>
      <c r="O966" s="46">
        <f t="shared" ca="1" si="125"/>
        <v>0.68038254133562537</v>
      </c>
      <c r="P966" s="46">
        <f t="shared" ca="1" si="126"/>
        <v>0.50033292650791372</v>
      </c>
      <c r="Q966" s="47">
        <f t="shared" ca="1" si="121"/>
        <v>1.0404817709910488</v>
      </c>
      <c r="R966" s="47">
        <f t="shared" ca="1" si="122"/>
        <v>0.17505562586765777</v>
      </c>
      <c r="S966" s="97">
        <f t="shared" ca="1" si="127"/>
        <v>0.42771908360164157</v>
      </c>
      <c r="V966">
        <v>949</v>
      </c>
      <c r="W966" s="46">
        <v>0.445235501866033</v>
      </c>
    </row>
    <row r="967" spans="10:23">
      <c r="J967">
        <v>950</v>
      </c>
      <c r="K967" s="93">
        <f t="shared" ca="1" si="123"/>
        <v>-9.8140347238227718E-2</v>
      </c>
      <c r="L967" s="93">
        <f t="shared" ca="1" si="123"/>
        <v>-1.4353183736412023</v>
      </c>
      <c r="M967" s="93">
        <f t="shared" ca="1" si="124"/>
        <v>-9.8140347238227718E-2</v>
      </c>
      <c r="N967" s="101">
        <f t="shared" ca="1" si="120"/>
        <v>-1.392012051803633</v>
      </c>
      <c r="O967" s="46">
        <f t="shared" ca="1" si="125"/>
        <v>0.28505392303216343</v>
      </c>
      <c r="P967" s="46">
        <f t="shared" ca="1" si="126"/>
        <v>0.30266861735618272</v>
      </c>
      <c r="Q967" s="47">
        <f t="shared" ca="1" si="121"/>
        <v>0.24982453438412491</v>
      </c>
      <c r="R967" s="47">
        <f t="shared" ca="1" si="122"/>
        <v>-7.5655124288199704E-2</v>
      </c>
      <c r="S967" s="97">
        <f t="shared" ca="1" si="127"/>
        <v>0.10469939937198186</v>
      </c>
      <c r="V967">
        <v>950</v>
      </c>
      <c r="W967" s="46">
        <v>0.42099746410677802</v>
      </c>
    </row>
    <row r="968" spans="10:23">
      <c r="J968">
        <v>951</v>
      </c>
      <c r="K968" s="93">
        <f t="shared" ca="1" si="123"/>
        <v>0.69313031686250259</v>
      </c>
      <c r="L968" s="93">
        <f t="shared" ca="1" si="123"/>
        <v>-1.7785295782765707</v>
      </c>
      <c r="M968" s="93">
        <f t="shared" ca="1" si="124"/>
        <v>0.69313031686250259</v>
      </c>
      <c r="N968" s="101">
        <f t="shared" ca="1" si="120"/>
        <v>-1.4657630026645474</v>
      </c>
      <c r="O968" s="46">
        <f t="shared" ca="1" si="125"/>
        <v>0.56909593567890382</v>
      </c>
      <c r="P968" s="46">
        <f t="shared" ca="1" si="126"/>
        <v>0.44468962367955289</v>
      </c>
      <c r="Q968" s="47">
        <f t="shared" ca="1" si="121"/>
        <v>0.81790855967760567</v>
      </c>
      <c r="R968" s="47">
        <f t="shared" ca="1" si="122"/>
        <v>-8.7580099150007806E-2</v>
      </c>
      <c r="S968" s="97">
        <f t="shared" ca="1" si="127"/>
        <v>0.24075791826444801</v>
      </c>
      <c r="V968">
        <v>951</v>
      </c>
      <c r="W968" s="46">
        <v>-0.23715092848028699</v>
      </c>
    </row>
    <row r="969" spans="10:23">
      <c r="J969">
        <v>952</v>
      </c>
      <c r="K969" s="93">
        <f t="shared" ca="1" si="123"/>
        <v>1.0517903355394649</v>
      </c>
      <c r="L969" s="93">
        <f t="shared" ca="1" si="123"/>
        <v>0.47862705922734644</v>
      </c>
      <c r="M969" s="93">
        <f t="shared" ca="1" si="124"/>
        <v>1.0517903355394649</v>
      </c>
      <c r="N969" s="101">
        <f t="shared" ca="1" si="120"/>
        <v>0.78827119042929383</v>
      </c>
      <c r="O969" s="46">
        <f t="shared" ca="1" si="125"/>
        <v>0.69784393327679417</v>
      </c>
      <c r="P969" s="46">
        <f t="shared" ca="1" si="126"/>
        <v>0.50906362247849812</v>
      </c>
      <c r="Q969" s="47">
        <f t="shared" ca="1" si="121"/>
        <v>1.0754045548733864</v>
      </c>
      <c r="R969" s="47">
        <f t="shared" ca="1" si="122"/>
        <v>0.27688030138084296</v>
      </c>
      <c r="S969" s="97">
        <f t="shared" ca="1" si="127"/>
        <v>0.48736211732881857</v>
      </c>
      <c r="V969">
        <v>952</v>
      </c>
      <c r="W969" s="46">
        <v>0.38562800167399602</v>
      </c>
    </row>
    <row r="970" spans="10:23">
      <c r="J970">
        <v>953</v>
      </c>
      <c r="K970" s="93">
        <f t="shared" ca="1" si="123"/>
        <v>-0.4826708004778984</v>
      </c>
      <c r="L970" s="93">
        <f t="shared" ca="1" si="123"/>
        <v>1.2977360106739286</v>
      </c>
      <c r="M970" s="93">
        <f t="shared" ca="1" si="124"/>
        <v>-0.4826708004778984</v>
      </c>
      <c r="N970" s="101">
        <f t="shared" ca="1" si="120"/>
        <v>1.0768615518134239</v>
      </c>
      <c r="O970" s="46">
        <f t="shared" ca="1" si="125"/>
        <v>0.14701922919413296</v>
      </c>
      <c r="P970" s="46">
        <f t="shared" ca="1" si="126"/>
        <v>0.23365127043716746</v>
      </c>
      <c r="Q970" s="47">
        <f t="shared" ca="1" si="121"/>
        <v>-2.6244853291936043E-2</v>
      </c>
      <c r="R970" s="47">
        <f t="shared" ca="1" si="122"/>
        <v>0.32354319541397891</v>
      </c>
      <c r="S970" s="97">
        <f t="shared" ca="1" si="127"/>
        <v>0.23528121230405594</v>
      </c>
      <c r="V970">
        <v>953</v>
      </c>
      <c r="W970" s="46">
        <v>0.86771669328300605</v>
      </c>
    </row>
    <row r="971" spans="10:23">
      <c r="J971">
        <v>954</v>
      </c>
      <c r="K971" s="93">
        <f t="shared" ca="1" si="123"/>
        <v>-4.8578053070332361E-2</v>
      </c>
      <c r="L971" s="93">
        <f t="shared" ca="1" si="123"/>
        <v>-0.92777118523814883</v>
      </c>
      <c r="M971" s="93">
        <f t="shared" ca="1" si="124"/>
        <v>-4.8578053070332361E-2</v>
      </c>
      <c r="N971" s="101">
        <f t="shared" ca="1" si="120"/>
        <v>-0.8950531738623505</v>
      </c>
      <c r="O971" s="46">
        <f t="shared" ca="1" si="125"/>
        <v>0.3028452736098296</v>
      </c>
      <c r="P971" s="46">
        <f t="shared" ca="1" si="126"/>
        <v>0.31156429264501578</v>
      </c>
      <c r="Q971" s="47">
        <f t="shared" ca="1" si="121"/>
        <v>0.28540723553945718</v>
      </c>
      <c r="R971" s="47">
        <f t="shared" ca="1" si="122"/>
        <v>4.6993939603623691E-3</v>
      </c>
      <c r="S971" s="97">
        <f t="shared" ca="1" si="127"/>
        <v>0.15377233378509597</v>
      </c>
      <c r="V971">
        <v>954</v>
      </c>
      <c r="W971" s="46">
        <v>0.827965531601077</v>
      </c>
    </row>
    <row r="972" spans="10:23">
      <c r="J972">
        <v>955</v>
      </c>
      <c r="K972" s="93">
        <f t="shared" ca="1" si="123"/>
        <v>-0.37545033768198793</v>
      </c>
      <c r="L972" s="93">
        <f t="shared" ca="1" si="123"/>
        <v>-0.77639246046805854</v>
      </c>
      <c r="M972" s="93">
        <f t="shared" ca="1" si="124"/>
        <v>-0.37545033768198793</v>
      </c>
      <c r="N972" s="101">
        <f t="shared" ca="1" si="120"/>
        <v>-0.85548626929458038</v>
      </c>
      <c r="O972" s="46">
        <f t="shared" ca="1" si="125"/>
        <v>0.18550810213128049</v>
      </c>
      <c r="P972" s="46">
        <f t="shared" ca="1" si="126"/>
        <v>0.25289570690574126</v>
      </c>
      <c r="Q972" s="47">
        <f t="shared" ca="1" si="121"/>
        <v>5.0732892582359024E-2</v>
      </c>
      <c r="R972" s="47">
        <f t="shared" ca="1" si="122"/>
        <v>1.1097065269306483E-2</v>
      </c>
      <c r="S972" s="97">
        <f t="shared" ca="1" si="127"/>
        <v>9.8302583700293489E-2</v>
      </c>
      <c r="V972">
        <v>955</v>
      </c>
      <c r="W972" s="46">
        <v>0.55967186353645804</v>
      </c>
    </row>
    <row r="973" spans="10:23">
      <c r="J973">
        <v>956</v>
      </c>
      <c r="K973" s="93">
        <f t="shared" ca="1" si="123"/>
        <v>2.2923695487275908</v>
      </c>
      <c r="L973" s="93">
        <f t="shared" ca="1" si="123"/>
        <v>-0.52737575349526544</v>
      </c>
      <c r="M973" s="93">
        <f t="shared" ca="1" si="124"/>
        <v>2.2923695487275908</v>
      </c>
      <c r="N973" s="101">
        <f t="shared" ca="1" si="120"/>
        <v>0.22902885689967123</v>
      </c>
      <c r="O973" s="46">
        <f t="shared" ca="1" si="125"/>
        <v>1.1431739986370926</v>
      </c>
      <c r="P973" s="46">
        <f t="shared" ca="1" si="126"/>
        <v>0.73172865515864727</v>
      </c>
      <c r="Q973" s="47">
        <f t="shared" ca="1" si="121"/>
        <v>1.9660646855939832</v>
      </c>
      <c r="R973" s="47">
        <f t="shared" ca="1" si="122"/>
        <v>0.18645501613161947</v>
      </c>
      <c r="S973" s="97">
        <f t="shared" ca="1" si="127"/>
        <v>0.66481450738435599</v>
      </c>
      <c r="V973">
        <v>956</v>
      </c>
      <c r="W973" s="46">
        <v>1.27642780845952</v>
      </c>
    </row>
    <row r="974" spans="10:23">
      <c r="J974">
        <v>957</v>
      </c>
      <c r="K974" s="93">
        <f t="shared" ca="1" si="123"/>
        <v>0.13314034057208796</v>
      </c>
      <c r="L974" s="93">
        <f t="shared" ca="1" si="123"/>
        <v>-1.6315713987861871</v>
      </c>
      <c r="M974" s="93">
        <f t="shared" ca="1" si="124"/>
        <v>0.13314034057208796</v>
      </c>
      <c r="N974" s="101">
        <f t="shared" ca="1" si="120"/>
        <v>-1.5045237983867088</v>
      </c>
      <c r="O974" s="46">
        <f t="shared" ca="1" si="125"/>
        <v>0.36807662946173175</v>
      </c>
      <c r="P974" s="46">
        <f t="shared" ca="1" si="126"/>
        <v>0.34417997057096689</v>
      </c>
      <c r="Q974" s="47">
        <f t="shared" ca="1" si="121"/>
        <v>0.4158699472432616</v>
      </c>
      <c r="R974" s="47">
        <f t="shared" ca="1" si="122"/>
        <v>-9.3847428712743208E-2</v>
      </c>
      <c r="S974" s="97">
        <f t="shared" ca="1" si="127"/>
        <v>0.13711460037449427</v>
      </c>
      <c r="V974">
        <v>957</v>
      </c>
      <c r="W974" s="46">
        <v>0.138313148389025</v>
      </c>
    </row>
    <row r="975" spans="10:23">
      <c r="J975">
        <v>958</v>
      </c>
      <c r="K975" s="93">
        <f t="shared" ca="1" si="123"/>
        <v>8.0447779995830596E-2</v>
      </c>
      <c r="L975" s="93">
        <f t="shared" ca="1" si="123"/>
        <v>-1.2895071004835368</v>
      </c>
      <c r="M975" s="93">
        <f t="shared" ca="1" si="124"/>
        <v>8.0447779995830596E-2</v>
      </c>
      <c r="N975" s="101">
        <f t="shared" ca="1" si="120"/>
        <v>-1.1969758042366934</v>
      </c>
      <c r="O975" s="46">
        <f t="shared" ca="1" si="125"/>
        <v>0.34916160880366132</v>
      </c>
      <c r="P975" s="46">
        <f t="shared" ca="1" si="126"/>
        <v>0.33472246024193164</v>
      </c>
      <c r="Q975" s="47">
        <f t="shared" ca="1" si="121"/>
        <v>0.37803990592712072</v>
      </c>
      <c r="R975" s="47">
        <f t="shared" ca="1" si="122"/>
        <v>-4.4119227839036296E-2</v>
      </c>
      <c r="S975" s="97">
        <f t="shared" ca="1" si="127"/>
        <v>0.1525211904823125</v>
      </c>
      <c r="V975">
        <v>958</v>
      </c>
      <c r="W975" s="46">
        <v>0.37482433892703498</v>
      </c>
    </row>
    <row r="976" spans="10:23">
      <c r="J976">
        <v>959</v>
      </c>
      <c r="K976" s="93">
        <f t="shared" ca="1" si="123"/>
        <v>1.0137655041605307</v>
      </c>
      <c r="L976" s="93">
        <f t="shared" ca="1" si="123"/>
        <v>-0.6343368417202212</v>
      </c>
      <c r="M976" s="93">
        <f t="shared" ca="1" si="124"/>
        <v>1.0137655041605307</v>
      </c>
      <c r="N976" s="101">
        <f t="shared" ca="1" si="120"/>
        <v>-0.27900392252617262</v>
      </c>
      <c r="O976" s="46">
        <f t="shared" ca="1" si="125"/>
        <v>0.68419417962682127</v>
      </c>
      <c r="P976" s="46">
        <f t="shared" ca="1" si="126"/>
        <v>0.50223874565351156</v>
      </c>
      <c r="Q976" s="47">
        <f t="shared" ca="1" si="121"/>
        <v>1.0481050475734406</v>
      </c>
      <c r="R976" s="47">
        <f t="shared" ca="1" si="122"/>
        <v>0.10430993118142155</v>
      </c>
      <c r="S976" s="97">
        <f t="shared" ca="1" si="127"/>
        <v>0.39425205540412139</v>
      </c>
      <c r="V976">
        <v>959</v>
      </c>
      <c r="W976" s="46">
        <v>0.50495450087910099</v>
      </c>
    </row>
    <row r="977" spans="10:23">
      <c r="J977">
        <v>960</v>
      </c>
      <c r="K977" s="93">
        <f t="shared" ca="1" si="123"/>
        <v>-0.3733559666152888</v>
      </c>
      <c r="L977" s="93">
        <f t="shared" ca="1" si="123"/>
        <v>-7.9241197328809177E-3</v>
      </c>
      <c r="M977" s="93">
        <f t="shared" ca="1" si="124"/>
        <v>-0.3733559666152888</v>
      </c>
      <c r="N977" s="101">
        <f t="shared" ca="1" si="120"/>
        <v>-0.12624829780956898</v>
      </c>
      <c r="O977" s="46">
        <f t="shared" ca="1" si="125"/>
        <v>0.18625991740765044</v>
      </c>
      <c r="P977" s="46">
        <f t="shared" ca="1" si="126"/>
        <v>0.25327161454392622</v>
      </c>
      <c r="Q977" s="47">
        <f t="shared" ca="1" si="121"/>
        <v>5.2236523135098911E-2</v>
      </c>
      <c r="R977" s="47">
        <f t="shared" ca="1" si="122"/>
        <v>0.12900936845621175</v>
      </c>
      <c r="S977" s="97">
        <f t="shared" ca="1" si="127"/>
        <v>0.15763464293193108</v>
      </c>
      <c r="V977">
        <v>960</v>
      </c>
      <c r="W977" s="46">
        <v>6.97482892693599E-2</v>
      </c>
    </row>
    <row r="978" spans="10:23">
      <c r="J978">
        <v>961</v>
      </c>
      <c r="K978" s="93">
        <f t="shared" ca="1" si="123"/>
        <v>1.1158433721973897</v>
      </c>
      <c r="L978" s="93">
        <f t="shared" ca="1" si="123"/>
        <v>-6.2561423241226391E-2</v>
      </c>
      <c r="M978" s="93">
        <f t="shared" ca="1" si="124"/>
        <v>1.1158433721973897</v>
      </c>
      <c r="N978" s="101">
        <f t="shared" ref="N978:N1041" ca="1" si="128">$N$2*K978+SQRT(1-$N$2^2)*L978</f>
        <v>0.29554979116160163</v>
      </c>
      <c r="O978" s="46">
        <f t="shared" ca="1" si="125"/>
        <v>0.7208370180376571</v>
      </c>
      <c r="P978" s="46">
        <f t="shared" ca="1" si="126"/>
        <v>0.52056016485892953</v>
      </c>
      <c r="Q978" s="47">
        <f t="shared" ref="Q978:Q1041" ca="1" si="129">$K$2+K978*$S$3</f>
        <v>1.1213907243951122</v>
      </c>
      <c r="R978" s="47">
        <f t="shared" ref="R978:R1041" ca="1" si="130">$L$2+$L$3*N978</f>
        <v>0.19721095160902782</v>
      </c>
      <c r="S978" s="97">
        <f t="shared" ca="1" si="127"/>
        <v>0.45902398482334245</v>
      </c>
      <c r="V978">
        <v>961</v>
      </c>
      <c r="W978" s="46">
        <v>0.22565840505981</v>
      </c>
    </row>
    <row r="979" spans="10:23">
      <c r="J979">
        <v>962</v>
      </c>
      <c r="K979" s="93">
        <f t="shared" ref="K979:L1042" ca="1" si="131">_xlfn.NORM.S.INV(RAND())</f>
        <v>0.82027305337585388</v>
      </c>
      <c r="L979" s="93">
        <f t="shared" ca="1" si="131"/>
        <v>-2.981855056853326</v>
      </c>
      <c r="M979" s="93">
        <f t="shared" ref="M979:M1042" ca="1" si="132">K979</f>
        <v>0.82027305337585388</v>
      </c>
      <c r="N979" s="101">
        <f t="shared" ca="1" si="128"/>
        <v>-2.5661814163316268</v>
      </c>
      <c r="O979" s="46">
        <f t="shared" ref="O979:O1042" ca="1" si="133">$K$2+K979*$K$3</f>
        <v>0.61473629669710173</v>
      </c>
      <c r="P979" s="46">
        <f t="shared" ref="P979:P1042" ca="1" si="134">$K$2+K979*$R$3</f>
        <v>0.46750980418865185</v>
      </c>
      <c r="Q979" s="47">
        <f t="shared" ca="1" si="129"/>
        <v>0.90918928171400148</v>
      </c>
      <c r="R979" s="47">
        <f t="shared" ca="1" si="130"/>
        <v>-0.26550949215808012</v>
      </c>
      <c r="S979" s="97">
        <f t="shared" ref="S979:S1042" ca="1" si="135">AVERAGE(R979,O979)</f>
        <v>0.1746134022695108</v>
      </c>
      <c r="V979">
        <v>962</v>
      </c>
      <c r="W979" s="46">
        <v>-0.17006773128886499</v>
      </c>
    </row>
    <row r="980" spans="10:23">
      <c r="J980">
        <v>963</v>
      </c>
      <c r="K980" s="93">
        <f t="shared" ca="1" si="131"/>
        <v>-1.4311842233879042</v>
      </c>
      <c r="L980" s="93">
        <f t="shared" ca="1" si="131"/>
        <v>-1.4264534656616406</v>
      </c>
      <c r="M980" s="93">
        <f t="shared" ca="1" si="132"/>
        <v>-1.4311842233879042</v>
      </c>
      <c r="N980" s="101">
        <f t="shared" ca="1" si="128"/>
        <v>-1.8075452391992777</v>
      </c>
      <c r="O980" s="46">
        <f t="shared" ca="1" si="133"/>
        <v>-0.19346813358709292</v>
      </c>
      <c r="P980" s="46">
        <f t="shared" ca="1" si="134"/>
        <v>6.3407589046554524E-2</v>
      </c>
      <c r="Q980" s="47">
        <f t="shared" ca="1" si="129"/>
        <v>-0.7072195788543878</v>
      </c>
      <c r="R980" s="47">
        <f t="shared" ca="1" si="130"/>
        <v>-0.14284371990759753</v>
      </c>
      <c r="S980" s="97">
        <f t="shared" ca="1" si="135"/>
        <v>-0.16815592674734522</v>
      </c>
      <c r="V980">
        <v>963</v>
      </c>
      <c r="W980" s="46">
        <v>0.18917040829068901</v>
      </c>
    </row>
    <row r="981" spans="10:23">
      <c r="J981">
        <v>964</v>
      </c>
      <c r="K981" s="93">
        <f t="shared" ca="1" si="131"/>
        <v>0.38488407843926553</v>
      </c>
      <c r="L981" s="93">
        <f t="shared" ca="1" si="131"/>
        <v>1.1527454798526942</v>
      </c>
      <c r="M981" s="93">
        <f t="shared" ca="1" si="132"/>
        <v>0.38488407843926553</v>
      </c>
      <c r="N981" s="101">
        <f t="shared" ca="1" si="128"/>
        <v>1.215300380988626</v>
      </c>
      <c r="O981" s="46">
        <f t="shared" ca="1" si="133"/>
        <v>0.45844494616948189</v>
      </c>
      <c r="P981" s="46">
        <f t="shared" ca="1" si="134"/>
        <v>0.38936412892484196</v>
      </c>
      <c r="Q981" s="47">
        <f t="shared" ca="1" si="129"/>
        <v>0.59660658065876182</v>
      </c>
      <c r="R981" s="47">
        <f t="shared" ca="1" si="130"/>
        <v>0.34592771437327741</v>
      </c>
      <c r="S981" s="97">
        <f t="shared" ca="1" si="135"/>
        <v>0.40218633027137962</v>
      </c>
      <c r="V981">
        <v>964</v>
      </c>
      <c r="W981" s="46">
        <v>-0.27664473702337899</v>
      </c>
    </row>
    <row r="982" spans="10:23">
      <c r="J982">
        <v>965</v>
      </c>
      <c r="K982" s="93">
        <f t="shared" ca="1" si="131"/>
        <v>-1.4615821440401475</v>
      </c>
      <c r="L982" s="93">
        <f t="shared" ca="1" si="131"/>
        <v>-0.43810335105994758</v>
      </c>
      <c r="M982" s="93">
        <f t="shared" ca="1" si="132"/>
        <v>-1.4615821440401475</v>
      </c>
      <c r="N982" s="101">
        <f t="shared" ca="1" si="128"/>
        <v>-0.88017433221005148</v>
      </c>
      <c r="O982" s="46">
        <f t="shared" ca="1" si="133"/>
        <v>-0.20438005911911283</v>
      </c>
      <c r="P982" s="46">
        <f t="shared" ca="1" si="134"/>
        <v>5.7951626280544566E-2</v>
      </c>
      <c r="Q982" s="47">
        <f t="shared" ca="1" si="129"/>
        <v>-0.72904342991842763</v>
      </c>
      <c r="R982" s="47">
        <f t="shared" ca="1" si="130"/>
        <v>7.105190910846465E-3</v>
      </c>
      <c r="S982" s="97">
        <f t="shared" ca="1" si="135"/>
        <v>-9.8637434104133184E-2</v>
      </c>
      <c r="V982">
        <v>965</v>
      </c>
      <c r="W982" s="46">
        <v>0.38015372945273601</v>
      </c>
    </row>
    <row r="983" spans="10:23">
      <c r="J983">
        <v>966</v>
      </c>
      <c r="K983" s="93">
        <f t="shared" ca="1" si="131"/>
        <v>1.36532096529339</v>
      </c>
      <c r="L983" s="93">
        <f t="shared" ca="1" si="131"/>
        <v>-1.5997064891762309</v>
      </c>
      <c r="M983" s="93">
        <f t="shared" ca="1" si="132"/>
        <v>1.36532096529339</v>
      </c>
      <c r="N983" s="101">
        <f t="shared" ca="1" si="128"/>
        <v>-1.0824521323588197</v>
      </c>
      <c r="O983" s="46">
        <f t="shared" ca="1" si="133"/>
        <v>0.81039185795300561</v>
      </c>
      <c r="P983" s="46">
        <f t="shared" ca="1" si="134"/>
        <v>0.56533758481660379</v>
      </c>
      <c r="Q983" s="47">
        <f t="shared" ca="1" si="129"/>
        <v>1.3005004042258093</v>
      </c>
      <c r="R983" s="47">
        <f t="shared" ca="1" si="130"/>
        <v>-2.5601610204503883E-2</v>
      </c>
      <c r="S983" s="97">
        <f t="shared" ca="1" si="135"/>
        <v>0.39239512387425085</v>
      </c>
      <c r="V983">
        <v>966</v>
      </c>
      <c r="W983" s="46">
        <v>4.8341355753417498E-2</v>
      </c>
    </row>
    <row r="984" spans="10:23">
      <c r="J984">
        <v>967</v>
      </c>
      <c r="K984" s="93">
        <f t="shared" ca="1" si="131"/>
        <v>-0.36723400202901946</v>
      </c>
      <c r="L984" s="93">
        <f t="shared" ca="1" si="131"/>
        <v>7.2572860732706369E-3</v>
      </c>
      <c r="M984" s="93">
        <f t="shared" ca="1" si="132"/>
        <v>-0.36723400202901946</v>
      </c>
      <c r="N984" s="101">
        <f t="shared" ca="1" si="128"/>
        <v>-0.10990814011551832</v>
      </c>
      <c r="O984" s="46">
        <f t="shared" ca="1" si="133"/>
        <v>0.18845751580391129</v>
      </c>
      <c r="P984" s="46">
        <f t="shared" ca="1" si="134"/>
        <v>0.2543704137420566</v>
      </c>
      <c r="Q984" s="47">
        <f t="shared" ca="1" si="129"/>
        <v>5.6631719927620616E-2</v>
      </c>
      <c r="R984" s="47">
        <f t="shared" ca="1" si="130"/>
        <v>0.13165144923571262</v>
      </c>
      <c r="S984" s="97">
        <f t="shared" ca="1" si="135"/>
        <v>0.16005448251981197</v>
      </c>
      <c r="V984">
        <v>967</v>
      </c>
      <c r="W984" s="46">
        <v>-0.102844120892899</v>
      </c>
    </row>
    <row r="985" spans="10:23">
      <c r="J985">
        <v>968</v>
      </c>
      <c r="K985" s="93">
        <f t="shared" ca="1" si="131"/>
        <v>-0.96979820019191065</v>
      </c>
      <c r="L985" s="93">
        <f t="shared" ca="1" si="131"/>
        <v>-2.290313173151072</v>
      </c>
      <c r="M985" s="93">
        <f t="shared" ca="1" si="132"/>
        <v>-0.96979820019191065</v>
      </c>
      <c r="N985" s="101">
        <f t="shared" ca="1" si="128"/>
        <v>-2.4798249988829921</v>
      </c>
      <c r="O985" s="46">
        <f t="shared" ca="1" si="133"/>
        <v>-2.7844636367458431E-2</v>
      </c>
      <c r="P985" s="46">
        <f t="shared" ca="1" si="134"/>
        <v>0.14621933765637177</v>
      </c>
      <c r="Q985" s="47">
        <f t="shared" ca="1" si="129"/>
        <v>-0.37597258441511883</v>
      </c>
      <c r="R985" s="47">
        <f t="shared" ca="1" si="130"/>
        <v>-0.25154630801998201</v>
      </c>
      <c r="S985" s="97">
        <f t="shared" ca="1" si="135"/>
        <v>-0.13969547219372022</v>
      </c>
      <c r="V985">
        <v>968</v>
      </c>
      <c r="W985" s="46">
        <v>6.5891432451152795E-2</v>
      </c>
    </row>
    <row r="986" spans="10:23">
      <c r="J986">
        <v>969</v>
      </c>
      <c r="K986" s="93">
        <f t="shared" ca="1" si="131"/>
        <v>-0.53193449904953327</v>
      </c>
      <c r="L986" s="93">
        <f t="shared" ca="1" si="131"/>
        <v>1.1866690359003815</v>
      </c>
      <c r="M986" s="93">
        <f t="shared" ca="1" si="132"/>
        <v>-0.53193449904953327</v>
      </c>
      <c r="N986" s="101">
        <f t="shared" ca="1" si="128"/>
        <v>0.95589385895944934</v>
      </c>
      <c r="O986" s="46">
        <f t="shared" ca="1" si="133"/>
        <v>0.12933506532005284</v>
      </c>
      <c r="P986" s="46">
        <f t="shared" ca="1" si="134"/>
        <v>0.2248091885001274</v>
      </c>
      <c r="Q986" s="47">
        <f t="shared" ca="1" si="129"/>
        <v>-6.1613181040096276E-2</v>
      </c>
      <c r="R986" s="47">
        <f t="shared" ca="1" si="130"/>
        <v>0.30398362798419726</v>
      </c>
      <c r="S986" s="97">
        <f t="shared" ca="1" si="135"/>
        <v>0.21665934665212505</v>
      </c>
      <c r="V986">
        <v>969</v>
      </c>
      <c r="W986" s="46">
        <v>-0.15145348800653499</v>
      </c>
    </row>
    <row r="987" spans="10:23">
      <c r="J987">
        <v>970</v>
      </c>
      <c r="K987" s="93">
        <f t="shared" ca="1" si="131"/>
        <v>-0.23214596102355856</v>
      </c>
      <c r="L987" s="93">
        <f t="shared" ca="1" si="131"/>
        <v>-1.0373173819343997</v>
      </c>
      <c r="M987" s="93">
        <f t="shared" ca="1" si="132"/>
        <v>-0.23214596102355856</v>
      </c>
      <c r="N987" s="101">
        <f t="shared" ca="1" si="128"/>
        <v>-1.0572907941012777</v>
      </c>
      <c r="O987" s="46">
        <f t="shared" ca="1" si="133"/>
        <v>0.23694999858198107</v>
      </c>
      <c r="P987" s="46">
        <f t="shared" ca="1" si="134"/>
        <v>0.27861665513109152</v>
      </c>
      <c r="Q987" s="47">
        <f t="shared" ca="1" si="129"/>
        <v>0.1536166854837602</v>
      </c>
      <c r="R987" s="47">
        <f t="shared" ca="1" si="130"/>
        <v>-2.1533210777674866E-2</v>
      </c>
      <c r="S987" s="97">
        <f t="shared" ca="1" si="135"/>
        <v>0.1077083939021531</v>
      </c>
      <c r="V987">
        <v>970</v>
      </c>
      <c r="W987" s="46">
        <v>0.86188341249351896</v>
      </c>
    </row>
    <row r="988" spans="10:23">
      <c r="J988">
        <v>971</v>
      </c>
      <c r="K988" s="93">
        <f t="shared" ca="1" si="131"/>
        <v>0.66681694292210036</v>
      </c>
      <c r="L988" s="93">
        <f t="shared" ca="1" si="131"/>
        <v>-0.57366559603160849</v>
      </c>
      <c r="M988" s="93">
        <f t="shared" ca="1" si="132"/>
        <v>0.66681694292210036</v>
      </c>
      <c r="N988" s="101">
        <f t="shared" ca="1" si="128"/>
        <v>-0.33181996026884431</v>
      </c>
      <c r="O988" s="46">
        <f t="shared" ca="1" si="133"/>
        <v>0.55965023772414346</v>
      </c>
      <c r="P988" s="46">
        <f t="shared" ca="1" si="134"/>
        <v>0.43996677470217271</v>
      </c>
      <c r="Q988" s="47">
        <f t="shared" ca="1" si="129"/>
        <v>0.79901716376808496</v>
      </c>
      <c r="R988" s="47">
        <f t="shared" ca="1" si="130"/>
        <v>9.5769974543174916E-2</v>
      </c>
      <c r="S988" s="97">
        <f t="shared" ca="1" si="135"/>
        <v>0.3277101061336592</v>
      </c>
      <c r="V988">
        <v>971</v>
      </c>
      <c r="W988" s="46">
        <v>0.60054920050379401</v>
      </c>
    </row>
    <row r="989" spans="10:23">
      <c r="J989">
        <v>972</v>
      </c>
      <c r="K989" s="93">
        <f t="shared" ca="1" si="131"/>
        <v>0.24861581411882339</v>
      </c>
      <c r="L989" s="93">
        <f t="shared" ca="1" si="131"/>
        <v>-1.3103009720457466</v>
      </c>
      <c r="M989" s="93">
        <f t="shared" ca="1" si="132"/>
        <v>0.24861581411882339</v>
      </c>
      <c r="N989" s="101">
        <f t="shared" ca="1" si="128"/>
        <v>-1.1632089168131019</v>
      </c>
      <c r="O989" s="46">
        <f t="shared" ca="1" si="133"/>
        <v>0.4095287992509743</v>
      </c>
      <c r="P989" s="46">
        <f t="shared" ca="1" si="134"/>
        <v>0.36490605546558813</v>
      </c>
      <c r="Q989" s="47">
        <f t="shared" ca="1" si="129"/>
        <v>0.49877428682174663</v>
      </c>
      <c r="R989" s="47">
        <f t="shared" ca="1" si="130"/>
        <v>-3.8659375742387148E-2</v>
      </c>
      <c r="S989" s="97">
        <f t="shared" ca="1" si="135"/>
        <v>0.18543471175429357</v>
      </c>
      <c r="V989">
        <v>972</v>
      </c>
      <c r="W989" s="46">
        <v>0.58756202172579897</v>
      </c>
    </row>
    <row r="990" spans="10:23">
      <c r="J990">
        <v>973</v>
      </c>
      <c r="K990" s="93">
        <f t="shared" ca="1" si="131"/>
        <v>0.22442571650603979</v>
      </c>
      <c r="L990" s="93">
        <f t="shared" ca="1" si="131"/>
        <v>0.13229371102608234</v>
      </c>
      <c r="M990" s="93">
        <f t="shared" ca="1" si="132"/>
        <v>0.22442571650603979</v>
      </c>
      <c r="N990" s="101">
        <f t="shared" ca="1" si="128"/>
        <v>0.19679785585634044</v>
      </c>
      <c r="O990" s="46">
        <f t="shared" ca="1" si="133"/>
        <v>0.4008452926788395</v>
      </c>
      <c r="P990" s="46">
        <f t="shared" ca="1" si="134"/>
        <v>0.36056430217952073</v>
      </c>
      <c r="Q990" s="47">
        <f t="shared" ca="1" si="129"/>
        <v>0.48140727367747704</v>
      </c>
      <c r="R990" s="47">
        <f t="shared" ca="1" si="130"/>
        <v>0.18124350532767775</v>
      </c>
      <c r="S990" s="97">
        <f t="shared" ca="1" si="135"/>
        <v>0.29104439900325862</v>
      </c>
      <c r="V990">
        <v>973</v>
      </c>
      <c r="W990" s="46">
        <v>-0.112766892947449</v>
      </c>
    </row>
    <row r="991" spans="10:23">
      <c r="J991">
        <v>974</v>
      </c>
      <c r="K991" s="93">
        <f t="shared" ca="1" si="131"/>
        <v>2.0425524662608745</v>
      </c>
      <c r="L991" s="93">
        <f t="shared" ca="1" si="131"/>
        <v>-0.34582117459085276</v>
      </c>
      <c r="M991" s="93">
        <f t="shared" ca="1" si="132"/>
        <v>2.0425524662608745</v>
      </c>
      <c r="N991" s="101">
        <f t="shared" ca="1" si="128"/>
        <v>0.32171026437048111</v>
      </c>
      <c r="O991" s="46">
        <f t="shared" ca="1" si="133"/>
        <v>1.053497292401526</v>
      </c>
      <c r="P991" s="46">
        <f t="shared" ca="1" si="134"/>
        <v>0.68689030204086399</v>
      </c>
      <c r="Q991" s="47">
        <f t="shared" ca="1" si="129"/>
        <v>1.7867112731228501</v>
      </c>
      <c r="R991" s="47">
        <f t="shared" ca="1" si="130"/>
        <v>0.20144090365367628</v>
      </c>
      <c r="S991" s="97">
        <f t="shared" ca="1" si="135"/>
        <v>0.6274690980276012</v>
      </c>
      <c r="V991">
        <v>974</v>
      </c>
      <c r="W991" s="46">
        <v>1.6781921090668801</v>
      </c>
    </row>
    <row r="992" spans="10:23">
      <c r="J992">
        <v>975</v>
      </c>
      <c r="K992" s="93">
        <f t="shared" ca="1" si="131"/>
        <v>0.89945124713968183</v>
      </c>
      <c r="L992" s="93">
        <f t="shared" ca="1" si="131"/>
        <v>-5.518309901305498E-2</v>
      </c>
      <c r="M992" s="93">
        <f t="shared" ca="1" si="132"/>
        <v>0.89945124713968183</v>
      </c>
      <c r="N992" s="101">
        <f t="shared" ca="1" si="128"/>
        <v>0.23372750609215437</v>
      </c>
      <c r="O992" s="46">
        <f t="shared" ca="1" si="133"/>
        <v>0.64315885112096738</v>
      </c>
      <c r="P992" s="46">
        <f t="shared" ca="1" si="134"/>
        <v>0.48172108140058467</v>
      </c>
      <c r="Q992" s="47">
        <f t="shared" ca="1" si="129"/>
        <v>0.96603439056173268</v>
      </c>
      <c r="R992" s="47">
        <f t="shared" ca="1" si="130"/>
        <v>0.18721475241773849</v>
      </c>
      <c r="S992" s="97">
        <f t="shared" ca="1" si="135"/>
        <v>0.41518680176935296</v>
      </c>
      <c r="V992">
        <v>975</v>
      </c>
      <c r="W992" s="46">
        <v>-0.37898450381849502</v>
      </c>
    </row>
    <row r="993" spans="10:23">
      <c r="J993">
        <v>976</v>
      </c>
      <c r="K993" s="93">
        <f t="shared" ca="1" si="131"/>
        <v>-0.96015388894842302</v>
      </c>
      <c r="L993" s="93">
        <f t="shared" ca="1" si="131"/>
        <v>-2.4336934468216906</v>
      </c>
      <c r="M993" s="93">
        <f t="shared" ca="1" si="132"/>
        <v>-0.96015388894842302</v>
      </c>
      <c r="N993" s="101">
        <f t="shared" ca="1" si="128"/>
        <v>-2.6126943185348566</v>
      </c>
      <c r="O993" s="46">
        <f t="shared" ca="1" si="133"/>
        <v>-2.4382623050807684E-2</v>
      </c>
      <c r="P993" s="46">
        <f t="shared" ca="1" si="134"/>
        <v>0.14795034431469714</v>
      </c>
      <c r="Q993" s="47">
        <f t="shared" ca="1" si="129"/>
        <v>-0.36904855778181733</v>
      </c>
      <c r="R993" s="47">
        <f t="shared" ca="1" si="130"/>
        <v>-0.27303027911809213</v>
      </c>
      <c r="S993" s="97">
        <f t="shared" ca="1" si="135"/>
        <v>-0.14870645108444991</v>
      </c>
      <c r="V993">
        <v>976</v>
      </c>
      <c r="W993" s="46">
        <v>1.4069619755507501</v>
      </c>
    </row>
    <row r="994" spans="10:23">
      <c r="J994">
        <v>977</v>
      </c>
      <c r="K994" s="93">
        <f t="shared" ca="1" si="131"/>
        <v>-0.87891085372741373</v>
      </c>
      <c r="L994" s="93">
        <f t="shared" ca="1" si="131"/>
        <v>-0.63120452199526211</v>
      </c>
      <c r="M994" s="93">
        <f t="shared" ca="1" si="132"/>
        <v>-0.87891085372741373</v>
      </c>
      <c r="N994" s="101">
        <f t="shared" ca="1" si="128"/>
        <v>-0.8779477642461897</v>
      </c>
      <c r="O994" s="46">
        <f t="shared" ca="1" si="133"/>
        <v>4.7811464210854582E-3</v>
      </c>
      <c r="P994" s="46">
        <f t="shared" ca="1" si="134"/>
        <v>0.16253222905064371</v>
      </c>
      <c r="Q994" s="47">
        <f t="shared" ca="1" si="129"/>
        <v>-0.31072101883803105</v>
      </c>
      <c r="R994" s="47">
        <f t="shared" ca="1" si="130"/>
        <v>7.4652102283903343E-3</v>
      </c>
      <c r="S994" s="97">
        <f t="shared" ca="1" si="135"/>
        <v>6.1231783247378962E-3</v>
      </c>
      <c r="V994">
        <v>977</v>
      </c>
      <c r="W994" s="46">
        <v>0.26072211844687498</v>
      </c>
    </row>
    <row r="995" spans="10:23">
      <c r="J995">
        <v>978</v>
      </c>
      <c r="K995" s="93">
        <f t="shared" ca="1" si="131"/>
        <v>-0.83483737879587994</v>
      </c>
      <c r="L995" s="93">
        <f t="shared" ca="1" si="131"/>
        <v>0.53546568553969176</v>
      </c>
      <c r="M995" s="93">
        <f t="shared" ca="1" si="132"/>
        <v>-0.83483737879587994</v>
      </c>
      <c r="N995" s="101">
        <f t="shared" ca="1" si="128"/>
        <v>0.24216899942684939</v>
      </c>
      <c r="O995" s="46">
        <f t="shared" ca="1" si="133"/>
        <v>2.0602178454562803E-2</v>
      </c>
      <c r="P995" s="46">
        <f t="shared" ca="1" si="134"/>
        <v>0.17044274506738238</v>
      </c>
      <c r="Q995" s="47">
        <f t="shared" ca="1" si="129"/>
        <v>-0.27907895477107636</v>
      </c>
      <c r="R995" s="47">
        <f t="shared" ca="1" si="130"/>
        <v>0.18857967849173854</v>
      </c>
      <c r="S995" s="97">
        <f t="shared" ca="1" si="135"/>
        <v>0.10459092847315067</v>
      </c>
      <c r="V995">
        <v>978</v>
      </c>
      <c r="W995" s="46">
        <v>-0.34850339093287402</v>
      </c>
    </row>
    <row r="996" spans="10:23">
      <c r="J996">
        <v>979</v>
      </c>
      <c r="K996" s="93">
        <f t="shared" ca="1" si="131"/>
        <v>-0.1006200379941159</v>
      </c>
      <c r="L996" s="93">
        <f t="shared" ca="1" si="131"/>
        <v>1.1335876338446098</v>
      </c>
      <c r="M996" s="93">
        <f t="shared" ca="1" si="132"/>
        <v>-0.1006200379941159</v>
      </c>
      <c r="N996" s="101">
        <f t="shared" ca="1" si="128"/>
        <v>1.0427359486257217</v>
      </c>
      <c r="O996" s="46">
        <f t="shared" ca="1" si="133"/>
        <v>0.28416378975034329</v>
      </c>
      <c r="P996" s="46">
        <f t="shared" ca="1" si="134"/>
        <v>0.30222355071527263</v>
      </c>
      <c r="Q996" s="47">
        <f t="shared" ca="1" si="129"/>
        <v>0.24804426782048461</v>
      </c>
      <c r="R996" s="47">
        <f t="shared" ca="1" si="130"/>
        <v>0.3180253416723392</v>
      </c>
      <c r="S996" s="97">
        <f t="shared" ca="1" si="135"/>
        <v>0.30109456571134124</v>
      </c>
      <c r="V996">
        <v>979</v>
      </c>
      <c r="W996" s="46">
        <v>1.97113352904866</v>
      </c>
    </row>
    <row r="997" spans="10:23">
      <c r="J997">
        <v>980</v>
      </c>
      <c r="K997" s="93">
        <f t="shared" ca="1" si="131"/>
        <v>1.831091591914332</v>
      </c>
      <c r="L997" s="93">
        <f t="shared" ca="1" si="131"/>
        <v>-0.99266020041381386</v>
      </c>
      <c r="M997" s="93">
        <f t="shared" ca="1" si="132"/>
        <v>1.831091591914332</v>
      </c>
      <c r="N997" s="101">
        <f t="shared" ca="1" si="128"/>
        <v>-0.35879624334775329</v>
      </c>
      <c r="O997" s="46">
        <f t="shared" ca="1" si="133"/>
        <v>0.97758929394982907</v>
      </c>
      <c r="P997" s="46">
        <f t="shared" ca="1" si="134"/>
        <v>0.64893630281501546</v>
      </c>
      <c r="Q997" s="47">
        <f t="shared" ca="1" si="129"/>
        <v>1.6348952762194562</v>
      </c>
      <c r="R997" s="47">
        <f t="shared" ca="1" si="130"/>
        <v>9.1408112169526601E-2</v>
      </c>
      <c r="S997" s="97">
        <f t="shared" ca="1" si="135"/>
        <v>0.53449870305967784</v>
      </c>
      <c r="V997">
        <v>980</v>
      </c>
      <c r="W997" s="46">
        <v>0.924425855389576</v>
      </c>
    </row>
    <row r="998" spans="10:23">
      <c r="J998">
        <v>981</v>
      </c>
      <c r="K998" s="93">
        <f t="shared" ca="1" si="131"/>
        <v>-7.2884796561695525E-2</v>
      </c>
      <c r="L998" s="93">
        <f t="shared" ca="1" si="131"/>
        <v>-2.0740678128094384E-2</v>
      </c>
      <c r="M998" s="93">
        <f t="shared" ca="1" si="132"/>
        <v>-7.2884796561695525E-2</v>
      </c>
      <c r="N998" s="101">
        <f t="shared" ca="1" si="128"/>
        <v>-4.2842888621225497E-2</v>
      </c>
      <c r="O998" s="46">
        <f t="shared" ca="1" si="133"/>
        <v>0.29411989472822864</v>
      </c>
      <c r="P998" s="46">
        <f t="shared" ca="1" si="134"/>
        <v>0.3072016032042153</v>
      </c>
      <c r="Q998" s="47">
        <f t="shared" ca="1" si="129"/>
        <v>0.26795647777625536</v>
      </c>
      <c r="R998" s="47">
        <f t="shared" ca="1" si="130"/>
        <v>0.14249539672160358</v>
      </c>
      <c r="S998" s="97">
        <f t="shared" ca="1" si="135"/>
        <v>0.21830764572491612</v>
      </c>
      <c r="V998">
        <v>981</v>
      </c>
      <c r="W998" s="46">
        <v>-5.9006204854475497E-2</v>
      </c>
    </row>
    <row r="999" spans="10:23">
      <c r="J999">
        <v>982</v>
      </c>
      <c r="K999" s="93">
        <f t="shared" ca="1" si="131"/>
        <v>-9.1671093276445431E-2</v>
      </c>
      <c r="L999" s="93">
        <f t="shared" ca="1" si="131"/>
        <v>1.1500977224539095</v>
      </c>
      <c r="M999" s="93">
        <f t="shared" ca="1" si="132"/>
        <v>-9.1671093276445431E-2</v>
      </c>
      <c r="N999" s="101">
        <f t="shared" ca="1" si="128"/>
        <v>1.0612348512490488</v>
      </c>
      <c r="O999" s="46">
        <f t="shared" ca="1" si="133"/>
        <v>0.28737618771224721</v>
      </c>
      <c r="P999" s="46">
        <f t="shared" ca="1" si="134"/>
        <v>0.30382974969622456</v>
      </c>
      <c r="Q999" s="47">
        <f t="shared" ca="1" si="129"/>
        <v>0.2544690637442924</v>
      </c>
      <c r="R999" s="47">
        <f t="shared" ca="1" si="130"/>
        <v>0.32101647529406341</v>
      </c>
      <c r="S999" s="97">
        <f t="shared" ca="1" si="135"/>
        <v>0.30419633150315528</v>
      </c>
      <c r="V999">
        <v>982</v>
      </c>
      <c r="W999" s="46">
        <v>-0.174472715158801</v>
      </c>
    </row>
    <row r="1000" spans="10:23">
      <c r="J1000">
        <v>983</v>
      </c>
      <c r="K1000" s="93">
        <f t="shared" ca="1" si="131"/>
        <v>0.86189522635024629</v>
      </c>
      <c r="L1000" s="93">
        <f t="shared" ca="1" si="131"/>
        <v>0.2121276011472765</v>
      </c>
      <c r="M1000" s="93">
        <f t="shared" ca="1" si="132"/>
        <v>0.86189522635024629</v>
      </c>
      <c r="N1000" s="101">
        <f t="shared" ca="1" si="128"/>
        <v>0.47521662980688784</v>
      </c>
      <c r="O1000" s="46">
        <f t="shared" ca="1" si="133"/>
        <v>0.62967738616086089</v>
      </c>
      <c r="P1000" s="46">
        <f t="shared" ca="1" si="134"/>
        <v>0.47498034892053143</v>
      </c>
      <c r="Q1000" s="47">
        <f t="shared" ca="1" si="129"/>
        <v>0.93907146064151992</v>
      </c>
      <c r="R1000" s="47">
        <f t="shared" ca="1" si="130"/>
        <v>0.22626173006456413</v>
      </c>
      <c r="S1000" s="97">
        <f t="shared" ca="1" si="135"/>
        <v>0.42796955811271253</v>
      </c>
      <c r="V1000">
        <v>983</v>
      </c>
      <c r="W1000" s="46">
        <v>0.53897206352762494</v>
      </c>
    </row>
    <row r="1001" spans="10:23">
      <c r="J1001">
        <v>984</v>
      </c>
      <c r="K1001" s="93">
        <f t="shared" ca="1" si="131"/>
        <v>1.4282348273891752</v>
      </c>
      <c r="L1001" s="93">
        <f t="shared" ca="1" si="131"/>
        <v>-0.11041721965567028</v>
      </c>
      <c r="M1001" s="93">
        <f t="shared" ca="1" si="132"/>
        <v>1.4282348273891752</v>
      </c>
      <c r="N1001" s="101">
        <f t="shared" ca="1" si="128"/>
        <v>0.34952600594628641</v>
      </c>
      <c r="O1001" s="46">
        <f t="shared" ca="1" si="133"/>
        <v>0.83297601382257225</v>
      </c>
      <c r="P1001" s="46">
        <f t="shared" ca="1" si="134"/>
        <v>0.57662966275138716</v>
      </c>
      <c r="Q1001" s="47">
        <f t="shared" ca="1" si="129"/>
        <v>1.3456687159649425</v>
      </c>
      <c r="R1001" s="47">
        <f t="shared" ca="1" si="130"/>
        <v>0.20593850016168036</v>
      </c>
      <c r="S1001" s="97">
        <f t="shared" ca="1" si="135"/>
        <v>0.5194572569921263</v>
      </c>
      <c r="V1001">
        <v>984</v>
      </c>
      <c r="W1001" s="46">
        <v>-0.23916222736232001</v>
      </c>
    </row>
    <row r="1002" spans="10:23">
      <c r="J1002">
        <v>985</v>
      </c>
      <c r="K1002" s="93">
        <f t="shared" ca="1" si="131"/>
        <v>-0.50950841903161892</v>
      </c>
      <c r="L1002" s="93">
        <f t="shared" ca="1" si="131"/>
        <v>8.6123244414207475E-2</v>
      </c>
      <c r="M1002" s="93">
        <f t="shared" ca="1" si="132"/>
        <v>-0.50950841903161892</v>
      </c>
      <c r="N1002" s="101">
        <f t="shared" ca="1" si="128"/>
        <v>-8.0383107229665587E-2</v>
      </c>
      <c r="O1002" s="46">
        <f t="shared" ca="1" si="133"/>
        <v>0.13738534342723455</v>
      </c>
      <c r="P1002" s="46">
        <f t="shared" ca="1" si="134"/>
        <v>0.22883432755371824</v>
      </c>
      <c r="Q1002" s="47">
        <f t="shared" ca="1" si="129"/>
        <v>-4.5512624825732872E-2</v>
      </c>
      <c r="R1002" s="47">
        <f t="shared" ca="1" si="130"/>
        <v>0.1364254253112461</v>
      </c>
      <c r="S1002" s="97">
        <f t="shared" ca="1" si="135"/>
        <v>0.13690538436924032</v>
      </c>
      <c r="V1002">
        <v>985</v>
      </c>
      <c r="W1002" s="46">
        <v>0.68339032818310197</v>
      </c>
    </row>
    <row r="1003" spans="10:23">
      <c r="J1003">
        <v>986</v>
      </c>
      <c r="K1003" s="93">
        <f t="shared" ca="1" si="131"/>
        <v>-0.70139384494303603</v>
      </c>
      <c r="L1003" s="93">
        <f t="shared" ca="1" si="131"/>
        <v>-0.4348740853565668</v>
      </c>
      <c r="M1003" s="93">
        <f t="shared" ca="1" si="132"/>
        <v>-0.70139384494303603</v>
      </c>
      <c r="N1003" s="101">
        <f t="shared" ca="1" si="128"/>
        <v>-0.63535578679790872</v>
      </c>
      <c r="O1003" s="46">
        <f t="shared" ca="1" si="133"/>
        <v>6.8504333368055226E-2</v>
      </c>
      <c r="P1003" s="46">
        <f t="shared" ca="1" si="134"/>
        <v>0.1943938225241286</v>
      </c>
      <c r="Q1003" s="47">
        <f t="shared" ca="1" si="129"/>
        <v>-0.18327464494409151</v>
      </c>
      <c r="R1003" s="47">
        <f t="shared" ca="1" si="130"/>
        <v>4.6690511041158733E-2</v>
      </c>
      <c r="S1003" s="97">
        <f t="shared" ca="1" si="135"/>
        <v>5.7597422204606979E-2</v>
      </c>
      <c r="V1003">
        <v>986</v>
      </c>
      <c r="W1003" s="46">
        <v>0.289996093558884</v>
      </c>
    </row>
    <row r="1004" spans="10:23">
      <c r="J1004">
        <v>987</v>
      </c>
      <c r="K1004" s="93">
        <f t="shared" ca="1" si="131"/>
        <v>0.43434030567622628</v>
      </c>
      <c r="L1004" s="93">
        <f t="shared" ca="1" si="131"/>
        <v>1.5977280929873903</v>
      </c>
      <c r="M1004" s="93">
        <f t="shared" ca="1" si="132"/>
        <v>0.43434030567622628</v>
      </c>
      <c r="N1004" s="101">
        <f t="shared" ca="1" si="128"/>
        <v>1.6529091052787017</v>
      </c>
      <c r="O1004" s="46">
        <f t="shared" ca="1" si="133"/>
        <v>0.47619822195693429</v>
      </c>
      <c r="P1004" s="46">
        <f t="shared" ca="1" si="134"/>
        <v>0.39824076681856813</v>
      </c>
      <c r="Q1004" s="47">
        <f t="shared" ca="1" si="129"/>
        <v>0.63211313223366661</v>
      </c>
      <c r="R1004" s="47">
        <f t="shared" ca="1" si="130"/>
        <v>0.41668575851440975</v>
      </c>
      <c r="S1004" s="97">
        <f t="shared" ca="1" si="135"/>
        <v>0.44644199023567199</v>
      </c>
      <c r="V1004">
        <v>987</v>
      </c>
      <c r="W1004" s="46">
        <v>0.36771114899602098</v>
      </c>
    </row>
    <row r="1005" spans="10:23">
      <c r="J1005">
        <v>988</v>
      </c>
      <c r="K1005" s="93">
        <f t="shared" ca="1" si="131"/>
        <v>0.83018912811234791</v>
      </c>
      <c r="L1005" s="93">
        <f t="shared" ca="1" si="131"/>
        <v>-3.0705104069006398E-2</v>
      </c>
      <c r="M1005" s="93">
        <f t="shared" ca="1" si="132"/>
        <v>0.83018912811234791</v>
      </c>
      <c r="N1005" s="101">
        <f t="shared" ca="1" si="128"/>
        <v>0.23490777392824508</v>
      </c>
      <c r="O1005" s="46">
        <f t="shared" ca="1" si="133"/>
        <v>0.61829586481139587</v>
      </c>
      <c r="P1005" s="46">
        <f t="shared" ca="1" si="134"/>
        <v>0.46928958824579892</v>
      </c>
      <c r="Q1005" s="47">
        <f t="shared" ca="1" si="129"/>
        <v>0.91630841794258966</v>
      </c>
      <c r="R1005" s="47">
        <f t="shared" ca="1" si="130"/>
        <v>0.18740559286265865</v>
      </c>
      <c r="S1005" s="97">
        <f t="shared" ca="1" si="135"/>
        <v>0.40285072883702727</v>
      </c>
      <c r="V1005">
        <v>988</v>
      </c>
      <c r="W1005" s="46">
        <v>0.87717419694880105</v>
      </c>
    </row>
    <row r="1006" spans="10:23">
      <c r="J1006">
        <v>989</v>
      </c>
      <c r="K1006" s="93">
        <f t="shared" ca="1" si="131"/>
        <v>0.67508613762876735</v>
      </c>
      <c r="L1006" s="93">
        <f t="shared" ca="1" si="131"/>
        <v>-0.53804587639548385</v>
      </c>
      <c r="M1006" s="93">
        <f t="shared" ca="1" si="132"/>
        <v>0.67508613762876735</v>
      </c>
      <c r="N1006" s="101">
        <f t="shared" ca="1" si="128"/>
        <v>-0.29541971348936774</v>
      </c>
      <c r="O1006" s="46">
        <f t="shared" ca="1" si="133"/>
        <v>0.56261862618338054</v>
      </c>
      <c r="P1006" s="46">
        <f t="shared" ca="1" si="134"/>
        <v>0.44145096893179125</v>
      </c>
      <c r="Q1006" s="47">
        <f t="shared" ca="1" si="129"/>
        <v>0.80495394068655912</v>
      </c>
      <c r="R1006" s="47">
        <f t="shared" ca="1" si="130"/>
        <v>0.10165562107032922</v>
      </c>
      <c r="S1006" s="97">
        <f t="shared" ca="1" si="135"/>
        <v>0.33213712362685488</v>
      </c>
      <c r="V1006">
        <v>989</v>
      </c>
      <c r="W1006" s="46">
        <v>0.27113932851230099</v>
      </c>
    </row>
    <row r="1007" spans="10:23">
      <c r="J1007">
        <v>990</v>
      </c>
      <c r="K1007" s="93">
        <f t="shared" ca="1" si="131"/>
        <v>0.49834166212579162</v>
      </c>
      <c r="L1007" s="93">
        <f t="shared" ca="1" si="131"/>
        <v>0.99815771447145585</v>
      </c>
      <c r="M1007" s="93">
        <f t="shared" ca="1" si="132"/>
        <v>0.49834166212579162</v>
      </c>
      <c r="N1007" s="101">
        <f t="shared" ca="1" si="128"/>
        <v>1.1048203764086586</v>
      </c>
      <c r="O1007" s="46">
        <f t="shared" ca="1" si="133"/>
        <v>0.4991727551006801</v>
      </c>
      <c r="P1007" s="46">
        <f t="shared" ca="1" si="134"/>
        <v>0.40972803339044106</v>
      </c>
      <c r="Q1007" s="47">
        <f t="shared" ca="1" si="129"/>
        <v>0.67806219852115823</v>
      </c>
      <c r="R1007" s="47">
        <f t="shared" ca="1" si="130"/>
        <v>0.3280639273716271</v>
      </c>
      <c r="S1007" s="97">
        <f t="shared" ca="1" si="135"/>
        <v>0.4136183412361536</v>
      </c>
      <c r="V1007">
        <v>990</v>
      </c>
      <c r="W1007" s="46">
        <v>0.56202011242910099</v>
      </c>
    </row>
    <row r="1008" spans="10:23">
      <c r="J1008">
        <v>991</v>
      </c>
      <c r="K1008" s="93">
        <f t="shared" ca="1" si="131"/>
        <v>-1.689107237938998</v>
      </c>
      <c r="L1008" s="93">
        <f t="shared" ca="1" si="131"/>
        <v>0.67452654159314229</v>
      </c>
      <c r="M1008" s="93">
        <f t="shared" ca="1" si="132"/>
        <v>-1.689107237938998</v>
      </c>
      <c r="N1008" s="101">
        <f t="shared" ca="1" si="128"/>
        <v>0.10233327961215866</v>
      </c>
      <c r="O1008" s="46">
        <f t="shared" ca="1" si="133"/>
        <v>-0.2860546219845459</v>
      </c>
      <c r="P1008" s="46">
        <f t="shared" ca="1" si="134"/>
        <v>1.7114344847828034E-2</v>
      </c>
      <c r="Q1008" s="47">
        <f t="shared" ca="1" si="129"/>
        <v>-0.89239255564929376</v>
      </c>
      <c r="R1008" s="47">
        <f t="shared" ca="1" si="130"/>
        <v>0.16596929280711453</v>
      </c>
      <c r="S1008" s="97">
        <f t="shared" ca="1" si="135"/>
        <v>-6.0042664588715683E-2</v>
      </c>
      <c r="V1008">
        <v>991</v>
      </c>
      <c r="W1008" s="46">
        <v>0.61638400876592203</v>
      </c>
    </row>
    <row r="1009" spans="10:23">
      <c r="J1009">
        <v>992</v>
      </c>
      <c r="K1009" s="93">
        <f t="shared" ca="1" si="131"/>
        <v>0.87207514048660995</v>
      </c>
      <c r="L1009" s="93">
        <f t="shared" ca="1" si="131"/>
        <v>1.4697314762221552</v>
      </c>
      <c r="M1009" s="93">
        <f t="shared" ca="1" si="132"/>
        <v>0.87207514048660995</v>
      </c>
      <c r="N1009" s="101">
        <f t="shared" ca="1" si="128"/>
        <v>1.6707671622261606</v>
      </c>
      <c r="O1009" s="46">
        <f t="shared" ca="1" si="133"/>
        <v>0.63333166456526757</v>
      </c>
      <c r="P1009" s="46">
        <f t="shared" ca="1" si="134"/>
        <v>0.47680748812273477</v>
      </c>
      <c r="Q1009" s="47">
        <f t="shared" ca="1" si="129"/>
        <v>0.94638001745033307</v>
      </c>
      <c r="R1009" s="47">
        <f t="shared" ca="1" si="130"/>
        <v>0.41957327220329488</v>
      </c>
      <c r="S1009" s="97">
        <f t="shared" ca="1" si="135"/>
        <v>0.52645246838428128</v>
      </c>
      <c r="V1009">
        <v>992</v>
      </c>
      <c r="W1009" s="46">
        <v>0.110140898774322</v>
      </c>
    </row>
    <row r="1010" spans="10:23">
      <c r="J1010">
        <v>993</v>
      </c>
      <c r="K1010" s="93">
        <f t="shared" ca="1" si="131"/>
        <v>-1.782172833905844</v>
      </c>
      <c r="L1010" s="93">
        <f t="shared" ca="1" si="131"/>
        <v>1.12879944889027</v>
      </c>
      <c r="M1010" s="93">
        <f t="shared" ca="1" si="132"/>
        <v>-1.782172833905844</v>
      </c>
      <c r="N1010" s="101">
        <f t="shared" ca="1" si="128"/>
        <v>0.50342483855161824</v>
      </c>
      <c r="O1010" s="46">
        <f t="shared" ca="1" si="133"/>
        <v>-0.31946232984723266</v>
      </c>
      <c r="P1010" s="46">
        <f t="shared" ca="1" si="134"/>
        <v>4.1049091648465152E-4</v>
      </c>
      <c r="Q1010" s="47">
        <f t="shared" ca="1" si="129"/>
        <v>-0.95920797137466729</v>
      </c>
      <c r="R1010" s="47">
        <f t="shared" ca="1" si="130"/>
        <v>0.23082278556623384</v>
      </c>
      <c r="S1010" s="97">
        <f t="shared" ca="1" si="135"/>
        <v>-4.4319772140499411E-2</v>
      </c>
      <c r="V1010">
        <v>993</v>
      </c>
      <c r="W1010" s="46">
        <v>0.65493785587382902</v>
      </c>
    </row>
    <row r="1011" spans="10:23">
      <c r="J1011">
        <v>994</v>
      </c>
      <c r="K1011" s="93">
        <f t="shared" ca="1" si="131"/>
        <v>-5.9058194227607802E-2</v>
      </c>
      <c r="L1011" s="93">
        <f t="shared" ca="1" si="131"/>
        <v>0.47095387407548961</v>
      </c>
      <c r="M1011" s="93">
        <f t="shared" ca="1" si="132"/>
        <v>-5.9058194227607802E-2</v>
      </c>
      <c r="N1011" s="101">
        <f t="shared" ca="1" si="128"/>
        <v>0.42772161976687256</v>
      </c>
      <c r="O1011" s="46">
        <f t="shared" ca="1" si="133"/>
        <v>0.29908322287019101</v>
      </c>
      <c r="P1011" s="46">
        <f t="shared" ca="1" si="134"/>
        <v>0.30968326727519646</v>
      </c>
      <c r="Q1011" s="47">
        <f t="shared" ca="1" si="129"/>
        <v>0.27788313406018006</v>
      </c>
      <c r="R1011" s="47">
        <f t="shared" ca="1" si="130"/>
        <v>0.21858214364327683</v>
      </c>
      <c r="S1011" s="97">
        <f t="shared" ca="1" si="135"/>
        <v>0.25883268325673392</v>
      </c>
      <c r="V1011">
        <v>994</v>
      </c>
      <c r="W1011" s="46">
        <v>-0.14695766122839299</v>
      </c>
    </row>
    <row r="1012" spans="10:23">
      <c r="J1012">
        <v>995</v>
      </c>
      <c r="K1012" s="93">
        <f t="shared" ca="1" si="131"/>
        <v>-1.1830275226641107</v>
      </c>
      <c r="L1012" s="93">
        <f t="shared" ca="1" si="131"/>
        <v>0.99942864688650734</v>
      </c>
      <c r="M1012" s="93">
        <f t="shared" ca="1" si="132"/>
        <v>-1.1830275226641107</v>
      </c>
      <c r="N1012" s="101">
        <f t="shared" ca="1" si="128"/>
        <v>0.57131220610350231</v>
      </c>
      <c r="O1012" s="46">
        <f t="shared" ca="1" si="133"/>
        <v>-0.104387453709407</v>
      </c>
      <c r="P1012" s="46">
        <f t="shared" ca="1" si="134"/>
        <v>0.10794792898539748</v>
      </c>
      <c r="Q1012" s="47">
        <f t="shared" ca="1" si="129"/>
        <v>-0.52905821909901596</v>
      </c>
      <c r="R1012" s="47">
        <f t="shared" ca="1" si="130"/>
        <v>0.24179966304429198</v>
      </c>
      <c r="S1012" s="97">
        <f t="shared" ca="1" si="135"/>
        <v>6.8706104667442494E-2</v>
      </c>
      <c r="V1012">
        <v>995</v>
      </c>
      <c r="W1012" s="46">
        <v>1.20451146705229E-2</v>
      </c>
    </row>
    <row r="1013" spans="10:23">
      <c r="J1013">
        <v>996</v>
      </c>
      <c r="K1013" s="93">
        <f t="shared" ca="1" si="131"/>
        <v>-0.20733671423182637</v>
      </c>
      <c r="L1013" s="93">
        <f t="shared" ca="1" si="131"/>
        <v>-0.86789189442297565</v>
      </c>
      <c r="M1013" s="93">
        <f t="shared" ca="1" si="132"/>
        <v>-0.20733671423182637</v>
      </c>
      <c r="N1013" s="101">
        <f t="shared" ca="1" si="128"/>
        <v>-0.88877144070108771</v>
      </c>
      <c r="O1013" s="46">
        <f t="shared" ca="1" si="133"/>
        <v>0.24585576080808608</v>
      </c>
      <c r="P1013" s="46">
        <f t="shared" ca="1" si="134"/>
        <v>0.28306953624414399</v>
      </c>
      <c r="Q1013" s="47">
        <f t="shared" ca="1" si="129"/>
        <v>0.17142820993597019</v>
      </c>
      <c r="R1013" s="47">
        <f t="shared" ca="1" si="130"/>
        <v>5.7151030347838694E-3</v>
      </c>
      <c r="S1013" s="97">
        <f t="shared" ca="1" si="135"/>
        <v>0.12578543192143499</v>
      </c>
      <c r="V1013">
        <v>996</v>
      </c>
      <c r="W1013" s="46">
        <v>0.30262128333829802</v>
      </c>
    </row>
    <row r="1014" spans="10:23">
      <c r="J1014">
        <v>997</v>
      </c>
      <c r="K1014" s="93">
        <f t="shared" ca="1" si="131"/>
        <v>-0.31117425566325713</v>
      </c>
      <c r="L1014" s="93">
        <f t="shared" ca="1" si="131"/>
        <v>-4.2731315279853438E-2</v>
      </c>
      <c r="M1014" s="93">
        <f t="shared" ca="1" si="132"/>
        <v>-0.31117425566325713</v>
      </c>
      <c r="N1014" s="101">
        <f t="shared" ca="1" si="128"/>
        <v>-0.13947323569178871</v>
      </c>
      <c r="O1014" s="46">
        <f t="shared" ca="1" si="133"/>
        <v>0.20858125336758501</v>
      </c>
      <c r="P1014" s="46">
        <f t="shared" ca="1" si="134"/>
        <v>0.2644322825238935</v>
      </c>
      <c r="Q1014" s="47">
        <f t="shared" ca="1" si="129"/>
        <v>9.6879195054968059E-2</v>
      </c>
      <c r="R1014" s="47">
        <f t="shared" ca="1" si="130"/>
        <v>0.12687099532402177</v>
      </c>
      <c r="S1014" s="97">
        <f t="shared" ca="1" si="135"/>
        <v>0.16772612434580339</v>
      </c>
      <c r="V1014">
        <v>997</v>
      </c>
      <c r="W1014" s="46">
        <v>0.69878642472825103</v>
      </c>
    </row>
    <row r="1015" spans="10:23">
      <c r="J1015">
        <v>998</v>
      </c>
      <c r="K1015" s="93">
        <f t="shared" ca="1" si="131"/>
        <v>-0.74467802760320334</v>
      </c>
      <c r="L1015" s="93">
        <f t="shared" ca="1" si="131"/>
        <v>-0.44384162704044983</v>
      </c>
      <c r="M1015" s="93">
        <f t="shared" ca="1" si="132"/>
        <v>-0.74467802760320334</v>
      </c>
      <c r="N1015" s="101">
        <f t="shared" ca="1" si="128"/>
        <v>-0.65762310341457841</v>
      </c>
      <c r="O1015" s="46">
        <f t="shared" ca="1" si="133"/>
        <v>5.2966633164629073E-2</v>
      </c>
      <c r="P1015" s="46">
        <f t="shared" ca="1" si="134"/>
        <v>0.18662497242241552</v>
      </c>
      <c r="Q1015" s="47">
        <f t="shared" ca="1" si="129"/>
        <v>-0.21435004535094382</v>
      </c>
      <c r="R1015" s="47">
        <f t="shared" ca="1" si="130"/>
        <v>4.3090053178663115E-2</v>
      </c>
      <c r="S1015" s="97">
        <f t="shared" ca="1" si="135"/>
        <v>4.8028343171646094E-2</v>
      </c>
      <c r="V1015">
        <v>998</v>
      </c>
      <c r="W1015" s="46">
        <v>1.0506802560451001</v>
      </c>
    </row>
    <row r="1016" spans="10:23">
      <c r="J1016">
        <v>999</v>
      </c>
      <c r="K1016" s="93">
        <f t="shared" ca="1" si="131"/>
        <v>-0.49241249901406486</v>
      </c>
      <c r="L1016" s="93">
        <f t="shared" ca="1" si="131"/>
        <v>1.1109173806212571</v>
      </c>
      <c r="M1016" s="93">
        <f t="shared" ca="1" si="132"/>
        <v>-0.49241249901406486</v>
      </c>
      <c r="N1016" s="101">
        <f t="shared" ca="1" si="128"/>
        <v>0.89664387074514385</v>
      </c>
      <c r="O1016" s="46">
        <f t="shared" ca="1" si="133"/>
        <v>0.14352225681243189</v>
      </c>
      <c r="P1016" s="46">
        <f t="shared" ca="1" si="134"/>
        <v>0.23190278424631694</v>
      </c>
      <c r="Q1016" s="47">
        <f t="shared" ca="1" si="129"/>
        <v>-3.3238798055338192E-2</v>
      </c>
      <c r="R1016" s="47">
        <f t="shared" ca="1" si="130"/>
        <v>0.2944033498756411</v>
      </c>
      <c r="S1016" s="97">
        <f t="shared" ca="1" si="135"/>
        <v>0.21896280334403651</v>
      </c>
      <c r="V1016">
        <v>999</v>
      </c>
      <c r="W1016" s="46">
        <v>1.0011322929304001</v>
      </c>
    </row>
    <row r="1017" spans="10:23">
      <c r="J1017">
        <v>1000</v>
      </c>
      <c r="K1017" s="93">
        <f t="shared" ca="1" si="131"/>
        <v>0.56790660069953069</v>
      </c>
      <c r="L1017" s="93">
        <f t="shared" ca="1" si="131"/>
        <v>0.68971681780213068</v>
      </c>
      <c r="M1017" s="93">
        <f t="shared" ca="1" si="132"/>
        <v>0.56790660069953069</v>
      </c>
      <c r="N1017" s="101">
        <f t="shared" ca="1" si="128"/>
        <v>0.83451595878842677</v>
      </c>
      <c r="O1017" s="46">
        <f t="shared" ca="1" si="133"/>
        <v>0.52414444438299157</v>
      </c>
      <c r="P1017" s="46">
        <f t="shared" ca="1" si="134"/>
        <v>0.42221387803159677</v>
      </c>
      <c r="Q1017" s="47">
        <f t="shared" ca="1" si="129"/>
        <v>0.72800557708578117</v>
      </c>
      <c r="R1017" s="47">
        <f t="shared" ca="1" si="130"/>
        <v>0.2843577331120325</v>
      </c>
      <c r="S1017" s="97">
        <f t="shared" ca="1" si="135"/>
        <v>0.40425108874751203</v>
      </c>
      <c r="V1017">
        <v>1000</v>
      </c>
      <c r="W1017" s="46">
        <v>0.148751696659257</v>
      </c>
    </row>
    <row r="1018" spans="10:23">
      <c r="J1018">
        <v>1001</v>
      </c>
      <c r="K1018" s="93">
        <f t="shared" ca="1" si="131"/>
        <v>0.70900061605201126</v>
      </c>
      <c r="L1018" s="93">
        <f t="shared" ca="1" si="131"/>
        <v>-2.0129444561894254</v>
      </c>
      <c r="M1018" s="93">
        <f t="shared" ca="1" si="132"/>
        <v>0.70900061605201126</v>
      </c>
      <c r="N1018" s="101">
        <f t="shared" ca="1" si="128"/>
        <v>-1.682960696303033</v>
      </c>
      <c r="O1018" s="46">
        <f t="shared" ca="1" si="133"/>
        <v>0.57479288860236033</v>
      </c>
      <c r="P1018" s="46">
        <f t="shared" ca="1" si="134"/>
        <v>0.44753810014128115</v>
      </c>
      <c r="Q1018" s="47">
        <f t="shared" ca="1" si="129"/>
        <v>0.82930246552451858</v>
      </c>
      <c r="R1018" s="47">
        <f t="shared" ca="1" si="130"/>
        <v>-0.12269933498964081</v>
      </c>
      <c r="S1018" s="97">
        <f t="shared" ca="1" si="135"/>
        <v>0.22604677680635976</v>
      </c>
      <c r="V1018">
        <v>1001</v>
      </c>
      <c r="W1018" s="46">
        <v>0.54754077981079097</v>
      </c>
    </row>
    <row r="1019" spans="10:23">
      <c r="J1019">
        <v>1002</v>
      </c>
      <c r="K1019" s="93">
        <f t="shared" ca="1" si="131"/>
        <v>-1.0861654191828702</v>
      </c>
      <c r="L1019" s="93">
        <f t="shared" ca="1" si="131"/>
        <v>-1.2534186950250259</v>
      </c>
      <c r="M1019" s="93">
        <f t="shared" ca="1" si="132"/>
        <v>-1.0861654191828702</v>
      </c>
      <c r="N1019" s="101">
        <f t="shared" ca="1" si="128"/>
        <v>-1.5337701624296243</v>
      </c>
      <c r="O1019" s="46">
        <f t="shared" ca="1" si="133"/>
        <v>-6.9616915548136371E-2</v>
      </c>
      <c r="P1019" s="46">
        <f t="shared" ca="1" si="134"/>
        <v>0.1253331980660328</v>
      </c>
      <c r="Q1019" s="47">
        <f t="shared" ca="1" si="129"/>
        <v>-0.45951714277647471</v>
      </c>
      <c r="R1019" s="47">
        <f t="shared" ca="1" si="130"/>
        <v>-9.8576346129262749E-2</v>
      </c>
      <c r="S1019" s="97">
        <f t="shared" ca="1" si="135"/>
        <v>-8.409663083869956E-2</v>
      </c>
      <c r="V1019">
        <v>1002</v>
      </c>
      <c r="W1019" s="46">
        <v>0.38664222815431698</v>
      </c>
    </row>
    <row r="1020" spans="10:23">
      <c r="J1020">
        <v>1003</v>
      </c>
      <c r="K1020" s="93">
        <f t="shared" ca="1" si="131"/>
        <v>-1.1904674093571599</v>
      </c>
      <c r="L1020" s="93">
        <f t="shared" ca="1" si="131"/>
        <v>0.3215143375146246</v>
      </c>
      <c r="M1020" s="93">
        <f t="shared" ca="1" si="132"/>
        <v>-1.1904674093571599</v>
      </c>
      <c r="N1020" s="101">
        <f t="shared" ca="1" si="128"/>
        <v>-7.3773004512271589E-2</v>
      </c>
      <c r="O1020" s="46">
        <f t="shared" ca="1" si="133"/>
        <v>-0.10705814590871793</v>
      </c>
      <c r="P1020" s="46">
        <f t="shared" ca="1" si="134"/>
        <v>0.10661258288574202</v>
      </c>
      <c r="Q1020" s="47">
        <f t="shared" ca="1" si="129"/>
        <v>-0.53439960349763782</v>
      </c>
      <c r="R1020" s="47">
        <f t="shared" ca="1" si="130"/>
        <v>0.13749422927673732</v>
      </c>
      <c r="S1020" s="97">
        <f t="shared" ca="1" si="135"/>
        <v>1.5218041684009698E-2</v>
      </c>
      <c r="V1020">
        <v>1003</v>
      </c>
      <c r="W1020" s="46">
        <v>-0.24596532613738101</v>
      </c>
    </row>
    <row r="1021" spans="10:23">
      <c r="J1021">
        <v>1004</v>
      </c>
      <c r="K1021" s="93">
        <f t="shared" ca="1" si="131"/>
        <v>-0.92317419479605956</v>
      </c>
      <c r="L1021" s="93">
        <f t="shared" ca="1" si="131"/>
        <v>-0.6794948783507434</v>
      </c>
      <c r="M1021" s="93">
        <f t="shared" ca="1" si="132"/>
        <v>-0.92317419479605956</v>
      </c>
      <c r="N1021" s="101">
        <f t="shared" ca="1" si="128"/>
        <v>-0.93780777470497956</v>
      </c>
      <c r="O1021" s="46">
        <f t="shared" ca="1" si="133"/>
        <v>-1.1108041759416543E-2</v>
      </c>
      <c r="P1021" s="46">
        <f t="shared" ca="1" si="134"/>
        <v>0.15458763496039271</v>
      </c>
      <c r="Q1021" s="47">
        <f t="shared" ca="1" si="129"/>
        <v>-0.34249939519903505</v>
      </c>
      <c r="R1021" s="47">
        <f t="shared" ca="1" si="130"/>
        <v>-2.2137038956436261E-3</v>
      </c>
      <c r="S1021" s="97">
        <f t="shared" ca="1" si="135"/>
        <v>-6.6608728275300844E-3</v>
      </c>
      <c r="V1021">
        <v>1004</v>
      </c>
      <c r="W1021" s="46">
        <v>0.29308666941917999</v>
      </c>
    </row>
    <row r="1022" spans="10:23">
      <c r="J1022">
        <v>1005</v>
      </c>
      <c r="K1022" s="93">
        <f t="shared" ca="1" si="131"/>
        <v>1.4871492999447207</v>
      </c>
      <c r="L1022" s="93">
        <f t="shared" ca="1" si="131"/>
        <v>0.66526285967889154</v>
      </c>
      <c r="M1022" s="93">
        <f t="shared" ca="1" si="132"/>
        <v>1.4871492999447207</v>
      </c>
      <c r="N1022" s="101">
        <f t="shared" ca="1" si="128"/>
        <v>1.1036713725089797</v>
      </c>
      <c r="O1022" s="46">
        <f t="shared" ca="1" si="133"/>
        <v>0.85412451093982156</v>
      </c>
      <c r="P1022" s="46">
        <f t="shared" ca="1" si="134"/>
        <v>0.58720391131001182</v>
      </c>
      <c r="Q1022" s="47">
        <f t="shared" ca="1" si="129"/>
        <v>1.3879657101994411</v>
      </c>
      <c r="R1022" s="47">
        <f t="shared" ca="1" si="130"/>
        <v>0.32787814207042287</v>
      </c>
      <c r="S1022" s="97">
        <f t="shared" ca="1" si="135"/>
        <v>0.59100132650512216</v>
      </c>
      <c r="V1022">
        <v>1005</v>
      </c>
      <c r="W1022" s="46">
        <v>0.85088266241546695</v>
      </c>
    </row>
    <row r="1023" spans="10:23">
      <c r="J1023">
        <v>1006</v>
      </c>
      <c r="K1023" s="93">
        <f t="shared" ca="1" si="131"/>
        <v>0.16867530367729536</v>
      </c>
      <c r="L1023" s="93">
        <f t="shared" ca="1" si="131"/>
        <v>0.16596054957363349</v>
      </c>
      <c r="M1023" s="93">
        <f t="shared" ca="1" si="132"/>
        <v>0.16867530367729536</v>
      </c>
      <c r="N1023" s="101">
        <f t="shared" ca="1" si="128"/>
        <v>0.21098693751938855</v>
      </c>
      <c r="O1023" s="46">
        <f t="shared" ca="1" si="133"/>
        <v>0.38083259641167783</v>
      </c>
      <c r="P1023" s="46">
        <f t="shared" ca="1" si="134"/>
        <v>0.35055795404593987</v>
      </c>
      <c r="Q1023" s="47">
        <f t="shared" ca="1" si="129"/>
        <v>0.44138188114315369</v>
      </c>
      <c r="R1023" s="47">
        <f t="shared" ca="1" si="130"/>
        <v>0.18353777326821036</v>
      </c>
      <c r="S1023" s="97">
        <f t="shared" ca="1" si="135"/>
        <v>0.28218518483994409</v>
      </c>
      <c r="V1023">
        <v>1006</v>
      </c>
      <c r="W1023" s="46">
        <v>8.0632591681728503E-3</v>
      </c>
    </row>
    <row r="1024" spans="10:23">
      <c r="J1024">
        <v>1007</v>
      </c>
      <c r="K1024" s="93">
        <f t="shared" ca="1" si="131"/>
        <v>0.45229230641181095</v>
      </c>
      <c r="L1024" s="93">
        <f t="shared" ca="1" si="131"/>
        <v>0.10206281629308074</v>
      </c>
      <c r="M1024" s="93">
        <f t="shared" ca="1" si="132"/>
        <v>0.45229230641181095</v>
      </c>
      <c r="N1024" s="101">
        <f t="shared" ca="1" si="128"/>
        <v>0.2406031402588768</v>
      </c>
      <c r="O1024" s="46">
        <f t="shared" ca="1" si="133"/>
        <v>0.48264244218562979</v>
      </c>
      <c r="P1024" s="46">
        <f t="shared" ca="1" si="134"/>
        <v>0.40146287693291588</v>
      </c>
      <c r="Q1024" s="47">
        <f t="shared" ca="1" si="129"/>
        <v>0.64500157269105762</v>
      </c>
      <c r="R1024" s="47">
        <f t="shared" ca="1" si="130"/>
        <v>0.18832649082436298</v>
      </c>
      <c r="S1024" s="97">
        <f t="shared" ca="1" si="135"/>
        <v>0.33548446650499641</v>
      </c>
      <c r="V1024">
        <v>1007</v>
      </c>
      <c r="W1024" s="46">
        <v>1.0580203790017999</v>
      </c>
    </row>
    <row r="1025" spans="10:23">
      <c r="J1025">
        <v>1008</v>
      </c>
      <c r="K1025" s="93">
        <f t="shared" ca="1" si="131"/>
        <v>-0.87048676629505639</v>
      </c>
      <c r="L1025" s="93">
        <f t="shared" ca="1" si="131"/>
        <v>0.17621410473268226</v>
      </c>
      <c r="M1025" s="93">
        <f t="shared" ca="1" si="132"/>
        <v>-0.87048676629505639</v>
      </c>
      <c r="N1025" s="101">
        <f t="shared" ca="1" si="128"/>
        <v>-0.10976868963380479</v>
      </c>
      <c r="O1025" s="46">
        <f t="shared" ca="1" si="133"/>
        <v>7.8051366403087408E-3</v>
      </c>
      <c r="P1025" s="46">
        <f t="shared" ca="1" si="134"/>
        <v>0.16404422416025535</v>
      </c>
      <c r="Q1025" s="47">
        <f t="shared" ca="1" si="129"/>
        <v>-0.30467303839958448</v>
      </c>
      <c r="R1025" s="47">
        <f t="shared" ca="1" si="130"/>
        <v>0.13167399733128954</v>
      </c>
      <c r="S1025" s="97">
        <f t="shared" ca="1" si="135"/>
        <v>6.973956698579914E-2</v>
      </c>
      <c r="V1025">
        <v>1008</v>
      </c>
      <c r="W1025" s="46">
        <v>0.39918883324300197</v>
      </c>
    </row>
    <row r="1026" spans="10:23">
      <c r="J1026">
        <v>1009</v>
      </c>
      <c r="K1026" s="93">
        <f t="shared" ca="1" si="131"/>
        <v>1.037341087895163</v>
      </c>
      <c r="L1026" s="93">
        <f t="shared" ca="1" si="131"/>
        <v>-7.3092536314117468E-2</v>
      </c>
      <c r="M1026" s="93">
        <f t="shared" ca="1" si="132"/>
        <v>1.037341087895163</v>
      </c>
      <c r="N1026" s="101">
        <f t="shared" ca="1" si="128"/>
        <v>0.26059993240579299</v>
      </c>
      <c r="O1026" s="46">
        <f t="shared" ca="1" si="133"/>
        <v>0.69265709447646651</v>
      </c>
      <c r="P1026" s="46">
        <f t="shared" ca="1" si="134"/>
        <v>0.50647020307833424</v>
      </c>
      <c r="Q1026" s="47">
        <f t="shared" ca="1" si="129"/>
        <v>1.065030877272731</v>
      </c>
      <c r="R1026" s="47">
        <f t="shared" ca="1" si="130"/>
        <v>0.19155982193243895</v>
      </c>
      <c r="S1026" s="97">
        <f t="shared" ca="1" si="135"/>
        <v>0.44210845820445271</v>
      </c>
      <c r="V1026">
        <v>1009</v>
      </c>
      <c r="W1026" s="46">
        <v>2.3383127309625801E-2</v>
      </c>
    </row>
    <row r="1027" spans="10:23">
      <c r="J1027">
        <v>1010</v>
      </c>
      <c r="K1027" s="93">
        <f t="shared" ca="1" si="131"/>
        <v>-1.4084284375985063</v>
      </c>
      <c r="L1027" s="93">
        <f t="shared" ca="1" si="131"/>
        <v>-0.40928127333003583</v>
      </c>
      <c r="M1027" s="93">
        <f t="shared" ca="1" si="132"/>
        <v>-1.4084284375985063</v>
      </c>
      <c r="N1027" s="101">
        <f t="shared" ca="1" si="128"/>
        <v>-0.83594453378732125</v>
      </c>
      <c r="O1027" s="46">
        <f t="shared" ca="1" si="133"/>
        <v>-0.18529950117314586</v>
      </c>
      <c r="P1027" s="46">
        <f t="shared" ca="1" si="134"/>
        <v>6.7491905253528051E-2</v>
      </c>
      <c r="Q1027" s="47">
        <f t="shared" ca="1" si="129"/>
        <v>-0.69088231402649369</v>
      </c>
      <c r="R1027" s="47">
        <f t="shared" ca="1" si="130"/>
        <v>1.4256817136365701E-2</v>
      </c>
      <c r="S1027" s="97">
        <f t="shared" ca="1" si="135"/>
        <v>-8.5521342018390081E-2</v>
      </c>
      <c r="V1027">
        <v>1010</v>
      </c>
      <c r="W1027" s="46">
        <v>0.862281843782437</v>
      </c>
    </row>
    <row r="1028" spans="10:23">
      <c r="J1028">
        <v>1011</v>
      </c>
      <c r="K1028" s="93">
        <f t="shared" ca="1" si="131"/>
        <v>0.92920821351491323</v>
      </c>
      <c r="L1028" s="93">
        <f t="shared" ca="1" si="131"/>
        <v>-1.0248398260615439</v>
      </c>
      <c r="M1028" s="93">
        <f t="shared" ca="1" si="132"/>
        <v>0.92920821351491323</v>
      </c>
      <c r="N1028" s="101">
        <f t="shared" ca="1" si="128"/>
        <v>-0.67612435226671508</v>
      </c>
      <c r="O1028" s="46">
        <f t="shared" ca="1" si="133"/>
        <v>0.65384069363447428</v>
      </c>
      <c r="P1028" s="46">
        <f t="shared" ca="1" si="134"/>
        <v>0.48706200265733812</v>
      </c>
      <c r="Q1028" s="47">
        <f t="shared" ca="1" si="129"/>
        <v>0.9873980755887467</v>
      </c>
      <c r="R1028" s="47">
        <f t="shared" ca="1" si="130"/>
        <v>4.0098540189361292E-2</v>
      </c>
      <c r="S1028" s="97">
        <f t="shared" ca="1" si="135"/>
        <v>0.3469696169119178</v>
      </c>
      <c r="V1028">
        <v>1011</v>
      </c>
      <c r="W1028" s="46">
        <v>0.35726993076010499</v>
      </c>
    </row>
    <row r="1029" spans="10:23">
      <c r="J1029">
        <v>1012</v>
      </c>
      <c r="K1029" s="93">
        <f t="shared" ca="1" si="131"/>
        <v>-0.48656044039753382</v>
      </c>
      <c r="L1029" s="93">
        <f t="shared" ca="1" si="131"/>
        <v>-1.6466074597441029</v>
      </c>
      <c r="M1029" s="93">
        <f t="shared" ca="1" si="132"/>
        <v>-0.48656044039753382</v>
      </c>
      <c r="N1029" s="101">
        <f t="shared" ca="1" si="128"/>
        <v>-1.7158579854777982</v>
      </c>
      <c r="O1029" s="46">
        <f t="shared" ca="1" si="133"/>
        <v>0.14562296720519652</v>
      </c>
      <c r="P1029" s="46">
        <f t="shared" ca="1" si="134"/>
        <v>0.23295313944269924</v>
      </c>
      <c r="Q1029" s="47">
        <f t="shared" ca="1" si="129"/>
        <v>-2.9037377269808928E-2</v>
      </c>
      <c r="R1029" s="47">
        <f t="shared" ca="1" si="130"/>
        <v>-0.12801857958040597</v>
      </c>
      <c r="S1029" s="97">
        <f t="shared" ca="1" si="135"/>
        <v>8.8021938123952759E-3</v>
      </c>
      <c r="V1029">
        <v>1012</v>
      </c>
      <c r="W1029" s="46">
        <v>0.382839049022625</v>
      </c>
    </row>
    <row r="1030" spans="10:23">
      <c r="J1030">
        <v>1013</v>
      </c>
      <c r="K1030" s="93">
        <f t="shared" ca="1" si="131"/>
        <v>0.93592952491175518</v>
      </c>
      <c r="L1030" s="93">
        <f t="shared" ca="1" si="131"/>
        <v>-1.5822602364381593</v>
      </c>
      <c r="M1030" s="93">
        <f t="shared" ca="1" si="132"/>
        <v>0.93592952491175518</v>
      </c>
      <c r="N1030" s="101">
        <f t="shared" ca="1" si="128"/>
        <v>-1.2024677442869958</v>
      </c>
      <c r="O1030" s="46">
        <f t="shared" ca="1" si="133"/>
        <v>0.65625343923898138</v>
      </c>
      <c r="P1030" s="46">
        <f t="shared" ca="1" si="134"/>
        <v>0.48826837545959167</v>
      </c>
      <c r="Q1030" s="47">
        <f t="shared" ca="1" si="129"/>
        <v>0.99222356679776091</v>
      </c>
      <c r="R1030" s="47">
        <f t="shared" ca="1" si="130"/>
        <v>-4.5007233299005522E-2</v>
      </c>
      <c r="S1030" s="97">
        <f t="shared" ca="1" si="135"/>
        <v>0.30562310296998796</v>
      </c>
      <c r="V1030">
        <v>1013</v>
      </c>
      <c r="W1030" s="46">
        <v>-0.305639609385015</v>
      </c>
    </row>
    <row r="1031" spans="10:23">
      <c r="J1031">
        <v>1014</v>
      </c>
      <c r="K1031" s="93">
        <f t="shared" ca="1" si="131"/>
        <v>0.58266675546464097</v>
      </c>
      <c r="L1031" s="93">
        <f t="shared" ca="1" si="131"/>
        <v>-0.13426435716006921</v>
      </c>
      <c r="M1031" s="93">
        <f t="shared" ca="1" si="132"/>
        <v>0.58266675546464097</v>
      </c>
      <c r="N1031" s="101">
        <f t="shared" ca="1" si="128"/>
        <v>5.8007319766966242E-2</v>
      </c>
      <c r="O1031" s="46">
        <f t="shared" ca="1" si="133"/>
        <v>0.52944288934837402</v>
      </c>
      <c r="P1031" s="46">
        <f t="shared" ca="1" si="134"/>
        <v>0.42486310051428799</v>
      </c>
      <c r="Q1031" s="47">
        <f t="shared" ca="1" si="129"/>
        <v>0.73860246701654608</v>
      </c>
      <c r="R1031" s="47">
        <f t="shared" ca="1" si="130"/>
        <v>0.15880211800178509</v>
      </c>
      <c r="S1031" s="97">
        <f t="shared" ca="1" si="135"/>
        <v>0.34412250367507957</v>
      </c>
      <c r="V1031">
        <v>1014</v>
      </c>
      <c r="W1031" s="46">
        <v>0.57839013082002599</v>
      </c>
    </row>
    <row r="1032" spans="10:23">
      <c r="J1032">
        <v>1015</v>
      </c>
      <c r="K1032" s="93">
        <f t="shared" ca="1" si="131"/>
        <v>1.3560350660074887</v>
      </c>
      <c r="L1032" s="93">
        <f t="shared" ca="1" si="131"/>
        <v>0.18455708773217022</v>
      </c>
      <c r="M1032" s="93">
        <f t="shared" ca="1" si="132"/>
        <v>1.3560350660074887</v>
      </c>
      <c r="N1032" s="101">
        <f t="shared" ca="1" si="128"/>
        <v>0.60622504390504295</v>
      </c>
      <c r="O1032" s="46">
        <f t="shared" ca="1" si="133"/>
        <v>0.80705850358759412</v>
      </c>
      <c r="P1032" s="46">
        <f t="shared" ca="1" si="134"/>
        <v>0.56367090763389804</v>
      </c>
      <c r="Q1032" s="47">
        <f t="shared" ca="1" si="129"/>
        <v>1.2938336954949863</v>
      </c>
      <c r="R1032" s="47">
        <f t="shared" ca="1" si="130"/>
        <v>0.24744480671061453</v>
      </c>
      <c r="S1032" s="97">
        <f t="shared" ca="1" si="135"/>
        <v>0.52725165514910433</v>
      </c>
      <c r="V1032">
        <v>1015</v>
      </c>
      <c r="W1032" s="46">
        <v>-9.39095837303284E-2</v>
      </c>
    </row>
    <row r="1033" spans="10:23">
      <c r="J1033">
        <v>1016</v>
      </c>
      <c r="K1033" s="93">
        <f t="shared" ca="1" si="131"/>
        <v>-1.0500698837153202</v>
      </c>
      <c r="L1033" s="93">
        <f t="shared" ca="1" si="131"/>
        <v>1.9560540883206381</v>
      </c>
      <c r="M1033" s="93">
        <f t="shared" ca="1" si="132"/>
        <v>-1.0500698837153202</v>
      </c>
      <c r="N1033" s="101">
        <f t="shared" ca="1" si="128"/>
        <v>1.5205562164217183</v>
      </c>
      <c r="O1033" s="46">
        <f t="shared" ca="1" si="133"/>
        <v>-5.6659720233159405E-2</v>
      </c>
      <c r="P1033" s="46">
        <f t="shared" ca="1" si="134"/>
        <v>0.13181179572352128</v>
      </c>
      <c r="Q1033" s="47">
        <f t="shared" ca="1" si="129"/>
        <v>-0.43360275214652078</v>
      </c>
      <c r="R1033" s="47">
        <f t="shared" ca="1" si="130"/>
        <v>0.39528529039727722</v>
      </c>
      <c r="S1033" s="97">
        <f t="shared" ca="1" si="135"/>
        <v>0.16931278508205891</v>
      </c>
      <c r="V1033">
        <v>1016</v>
      </c>
      <c r="W1033" s="46">
        <v>0.93604622057271902</v>
      </c>
    </row>
    <row r="1034" spans="10:23">
      <c r="J1034">
        <v>1017</v>
      </c>
      <c r="K1034" s="93">
        <f t="shared" ca="1" si="131"/>
        <v>-0.28913432002671019</v>
      </c>
      <c r="L1034" s="93">
        <f t="shared" ca="1" si="131"/>
        <v>-0.12798467164940652</v>
      </c>
      <c r="M1034" s="93">
        <f t="shared" ca="1" si="132"/>
        <v>-0.28913432002671019</v>
      </c>
      <c r="N1034" s="101">
        <f t="shared" ca="1" si="128"/>
        <v>-0.21329131563391723</v>
      </c>
      <c r="O1034" s="46">
        <f t="shared" ca="1" si="133"/>
        <v>0.21649291743000054</v>
      </c>
      <c r="P1034" s="46">
        <f t="shared" ca="1" si="134"/>
        <v>0.26838811455510125</v>
      </c>
      <c r="Q1034" s="47">
        <f t="shared" ca="1" si="129"/>
        <v>0.11270252317979909</v>
      </c>
      <c r="R1034" s="47">
        <f t="shared" ca="1" si="130"/>
        <v>0.11493516619394145</v>
      </c>
      <c r="S1034" s="97">
        <f t="shared" ca="1" si="135"/>
        <v>0.165714041811971</v>
      </c>
      <c r="V1034">
        <v>1017</v>
      </c>
      <c r="W1034" s="46">
        <v>6.7632752681565603E-3</v>
      </c>
    </row>
    <row r="1035" spans="10:23">
      <c r="J1035">
        <v>1018</v>
      </c>
      <c r="K1035" s="93">
        <f t="shared" ca="1" si="131"/>
        <v>0.55089762679186693</v>
      </c>
      <c r="L1035" s="93">
        <f t="shared" ca="1" si="131"/>
        <v>3.6457272229748192E-2</v>
      </c>
      <c r="M1035" s="93">
        <f t="shared" ca="1" si="132"/>
        <v>0.55089762679186693</v>
      </c>
      <c r="N1035" s="101">
        <f t="shared" ca="1" si="128"/>
        <v>0.20976233083605073</v>
      </c>
      <c r="O1035" s="46">
        <f t="shared" ca="1" si="133"/>
        <v>0.51803874199696998</v>
      </c>
      <c r="P1035" s="46">
        <f t="shared" ca="1" si="134"/>
        <v>0.41916102683858597</v>
      </c>
      <c r="Q1035" s="47">
        <f t="shared" ca="1" si="129"/>
        <v>0.71579417231373799</v>
      </c>
      <c r="R1035" s="47">
        <f t="shared" ca="1" si="130"/>
        <v>0.18333976356468876</v>
      </c>
      <c r="S1035" s="97">
        <f t="shared" ca="1" si="135"/>
        <v>0.35068925278082935</v>
      </c>
      <c r="V1035">
        <v>1018</v>
      </c>
      <c r="W1035" s="46">
        <v>-0.27202916651887799</v>
      </c>
    </row>
    <row r="1036" spans="10:23">
      <c r="J1036">
        <v>1019</v>
      </c>
      <c r="K1036" s="93">
        <f t="shared" ca="1" si="131"/>
        <v>-0.65469114148209973</v>
      </c>
      <c r="L1036" s="93">
        <f t="shared" ca="1" si="131"/>
        <v>-0.14992769814394191</v>
      </c>
      <c r="M1036" s="93">
        <f t="shared" ca="1" si="132"/>
        <v>-0.65469114148209973</v>
      </c>
      <c r="N1036" s="101">
        <f t="shared" ca="1" si="128"/>
        <v>-0.35035040013699825</v>
      </c>
      <c r="O1036" s="46">
        <f t="shared" ca="1" si="133"/>
        <v>8.5269178178982663E-2</v>
      </c>
      <c r="P1036" s="46">
        <f t="shared" ca="1" si="134"/>
        <v>0.20277624492959231</v>
      </c>
      <c r="Q1036" s="47">
        <f t="shared" ca="1" si="129"/>
        <v>-0.14974495532223664</v>
      </c>
      <c r="R1036" s="47">
        <f t="shared" ca="1" si="130"/>
        <v>9.2773741585816638E-2</v>
      </c>
      <c r="S1036" s="97">
        <f t="shared" ca="1" si="135"/>
        <v>8.9021459882399651E-2</v>
      </c>
      <c r="V1036">
        <v>1019</v>
      </c>
      <c r="W1036" s="46">
        <v>-3.8428111749986803E-2</v>
      </c>
    </row>
    <row r="1037" spans="10:23">
      <c r="J1037">
        <v>1020</v>
      </c>
      <c r="K1037" s="93">
        <f t="shared" ca="1" si="131"/>
        <v>0.86616871497880932</v>
      </c>
      <c r="L1037" s="93">
        <f t="shared" ca="1" si="131"/>
        <v>0.51093316961532942</v>
      </c>
      <c r="M1037" s="93">
        <f t="shared" ca="1" si="132"/>
        <v>0.86616871497880932</v>
      </c>
      <c r="N1037" s="101">
        <f t="shared" ca="1" si="128"/>
        <v>0.75986823106044987</v>
      </c>
      <c r="O1037" s="46">
        <f t="shared" ca="1" si="133"/>
        <v>0.63121143811823954</v>
      </c>
      <c r="P1037" s="46">
        <f t="shared" ca="1" si="134"/>
        <v>0.47574737489922075</v>
      </c>
      <c r="Q1037" s="47">
        <f t="shared" ca="1" si="129"/>
        <v>0.94213956455627712</v>
      </c>
      <c r="R1037" s="47">
        <f t="shared" ca="1" si="130"/>
        <v>0.2722877561658914</v>
      </c>
      <c r="S1037" s="97">
        <f t="shared" ca="1" si="135"/>
        <v>0.45174959714206547</v>
      </c>
      <c r="V1037">
        <v>1020</v>
      </c>
      <c r="W1037" s="46">
        <v>-0.13167055835062499</v>
      </c>
    </row>
    <row r="1038" spans="10:23">
      <c r="J1038">
        <v>1021</v>
      </c>
      <c r="K1038" s="93">
        <f t="shared" ca="1" si="131"/>
        <v>1.2314638858552747</v>
      </c>
      <c r="L1038" s="93">
        <f t="shared" ca="1" si="131"/>
        <v>7.2789463375109087E-3</v>
      </c>
      <c r="M1038" s="93">
        <f t="shared" ca="1" si="132"/>
        <v>1.2314638858552747</v>
      </c>
      <c r="N1038" s="101">
        <f t="shared" ca="1" si="128"/>
        <v>0.39853418854556855</v>
      </c>
      <c r="O1038" s="46">
        <f t="shared" ca="1" si="133"/>
        <v>0.76234125279904452</v>
      </c>
      <c r="P1038" s="46">
        <f t="shared" ca="1" si="134"/>
        <v>0.54131228223962324</v>
      </c>
      <c r="Q1038" s="47">
        <f t="shared" ca="1" si="129"/>
        <v>1.2043991939178871</v>
      </c>
      <c r="R1038" s="47">
        <f t="shared" ca="1" si="130"/>
        <v>0.21386275522140819</v>
      </c>
      <c r="S1038" s="97">
        <f t="shared" ca="1" si="135"/>
        <v>0.48810200401022635</v>
      </c>
      <c r="V1038">
        <v>1021</v>
      </c>
      <c r="W1038" s="46">
        <v>0.95015494551670598</v>
      </c>
    </row>
    <row r="1039" spans="10:23">
      <c r="J1039">
        <v>1022</v>
      </c>
      <c r="K1039" s="93">
        <f t="shared" ca="1" si="131"/>
        <v>-0.76667406179364594</v>
      </c>
      <c r="L1039" s="93">
        <f t="shared" ca="1" si="131"/>
        <v>2.2374187125116678</v>
      </c>
      <c r="M1039" s="93">
        <f t="shared" ca="1" si="132"/>
        <v>-0.76667406179364594</v>
      </c>
      <c r="N1039" s="101">
        <f t="shared" ca="1" si="128"/>
        <v>1.8774395153318795</v>
      </c>
      <c r="O1039" s="46">
        <f t="shared" ca="1" si="133"/>
        <v>4.5070728381149727E-2</v>
      </c>
      <c r="P1039" s="46">
        <f t="shared" ca="1" si="134"/>
        <v>0.18267702003067585</v>
      </c>
      <c r="Q1039" s="47">
        <f t="shared" ca="1" si="129"/>
        <v>-0.23014185491790251</v>
      </c>
      <c r="R1039" s="47">
        <f t="shared" ca="1" si="130"/>
        <v>0.4529906395273352</v>
      </c>
      <c r="S1039" s="97">
        <f t="shared" ca="1" si="135"/>
        <v>0.24903068395424247</v>
      </c>
      <c r="V1039">
        <v>1022</v>
      </c>
      <c r="W1039" s="46">
        <v>6.8882612184517605E-2</v>
      </c>
    </row>
    <row r="1040" spans="10:23">
      <c r="J1040">
        <v>1023</v>
      </c>
      <c r="K1040" s="93">
        <f t="shared" ca="1" si="131"/>
        <v>1.3345834658623714</v>
      </c>
      <c r="L1040" s="93">
        <f t="shared" ca="1" si="131"/>
        <v>-0.23494595817202446</v>
      </c>
      <c r="M1040" s="93">
        <f t="shared" ca="1" si="132"/>
        <v>1.3345834658623714</v>
      </c>
      <c r="N1040" s="101">
        <f t="shared" ca="1" si="128"/>
        <v>0.20167916860874885</v>
      </c>
      <c r="O1040" s="46">
        <f t="shared" ca="1" si="133"/>
        <v>0.79935803400600403</v>
      </c>
      <c r="P1040" s="46">
        <f t="shared" ca="1" si="134"/>
        <v>0.559820672843103</v>
      </c>
      <c r="Q1040" s="47">
        <f t="shared" ca="1" si="129"/>
        <v>1.2784327563318061</v>
      </c>
      <c r="R1040" s="47">
        <f t="shared" ca="1" si="130"/>
        <v>0.18203277693957698</v>
      </c>
      <c r="S1040" s="97">
        <f t="shared" ca="1" si="135"/>
        <v>0.4906954054727905</v>
      </c>
      <c r="V1040">
        <v>1023</v>
      </c>
      <c r="W1040" s="46">
        <v>0.105946773271398</v>
      </c>
    </row>
    <row r="1041" spans="10:23">
      <c r="J1041">
        <v>1024</v>
      </c>
      <c r="K1041" s="93">
        <f t="shared" ca="1" si="131"/>
        <v>0.77103702538571262</v>
      </c>
      <c r="L1041" s="93">
        <f t="shared" ca="1" si="131"/>
        <v>1.201685281102328</v>
      </c>
      <c r="M1041" s="93">
        <f t="shared" ca="1" si="132"/>
        <v>0.77103702538571262</v>
      </c>
      <c r="N1041" s="101">
        <f t="shared" ca="1" si="128"/>
        <v>1.3845046837239805</v>
      </c>
      <c r="O1041" s="46">
        <f t="shared" ca="1" si="133"/>
        <v>0.59706206571705533</v>
      </c>
      <c r="P1041" s="46">
        <f t="shared" ca="1" si="134"/>
        <v>0.45867268869862865</v>
      </c>
      <c r="Q1041" s="47">
        <f t="shared" ca="1" si="129"/>
        <v>0.87384081975390882</v>
      </c>
      <c r="R1041" s="47">
        <f t="shared" ca="1" si="130"/>
        <v>0.37328677934905141</v>
      </c>
      <c r="S1041" s="97">
        <f t="shared" ca="1" si="135"/>
        <v>0.48517442253305337</v>
      </c>
      <c r="V1041">
        <v>1024</v>
      </c>
      <c r="W1041" s="46">
        <v>-0.27054549546628798</v>
      </c>
    </row>
    <row r="1042" spans="10:23">
      <c r="J1042">
        <v>1025</v>
      </c>
      <c r="K1042" s="93">
        <f t="shared" ca="1" si="131"/>
        <v>0.90567343294417801</v>
      </c>
      <c r="L1042" s="93">
        <f t="shared" ca="1" si="131"/>
        <v>9.6833776826962856E-2</v>
      </c>
      <c r="M1042" s="93">
        <f t="shared" ca="1" si="132"/>
        <v>0.90567343294417801</v>
      </c>
      <c r="N1042" s="101">
        <f t="shared" ref="N1042:N1105" ca="1" si="136">$N$2*K1042+SQRT(1-$N$2^2)*L1042</f>
        <v>0.37983094506807635</v>
      </c>
      <c r="O1042" s="46">
        <f t="shared" ca="1" si="133"/>
        <v>0.64539242587503665</v>
      </c>
      <c r="P1042" s="46">
        <f t="shared" ca="1" si="134"/>
        <v>0.48283786877761931</v>
      </c>
      <c r="Q1042" s="47">
        <f t="shared" ref="Q1042:Q1105" ca="1" si="137">$K$2+K1042*$S$3</f>
        <v>0.97050154006987133</v>
      </c>
      <c r="R1042" s="47">
        <f t="shared" ref="R1042:R1105" ca="1" si="138">$L$2+$L$3*N1042</f>
        <v>0.21083858121822835</v>
      </c>
      <c r="S1042" s="97">
        <f t="shared" ca="1" si="135"/>
        <v>0.42811550354663253</v>
      </c>
      <c r="V1042">
        <v>1025</v>
      </c>
      <c r="W1042" s="46">
        <v>-0.25860629886690301</v>
      </c>
    </row>
    <row r="1043" spans="10:23">
      <c r="J1043">
        <v>1026</v>
      </c>
      <c r="K1043" s="93">
        <f t="shared" ref="K1043:L1106" ca="1" si="139">_xlfn.NORM.S.INV(RAND())</f>
        <v>1.8613393751847935</v>
      </c>
      <c r="L1043" s="93">
        <f t="shared" ca="1" si="139"/>
        <v>0.80810061151331014</v>
      </c>
      <c r="M1043" s="93">
        <f t="shared" ref="M1043:M1106" ca="1" si="140">K1043</f>
        <v>1.8613393751847935</v>
      </c>
      <c r="N1043" s="101">
        <f t="shared" ca="1" si="136"/>
        <v>1.3580942820254047</v>
      </c>
      <c r="O1043" s="46">
        <f t="shared" ref="O1043:O1106" ca="1" si="141">$K$2+K1043*$K$3</f>
        <v>0.98844732474515573</v>
      </c>
      <c r="P1043" s="46">
        <f t="shared" ref="P1043:P1106" ca="1" si="142">$K$2+K1043*$R$3</f>
        <v>0.65436531821267885</v>
      </c>
      <c r="Q1043" s="47">
        <f t="shared" ca="1" si="137"/>
        <v>1.6566113378101095</v>
      </c>
      <c r="R1043" s="47">
        <f t="shared" ca="1" si="138"/>
        <v>0.36901641574465915</v>
      </c>
      <c r="S1043" s="97">
        <f t="shared" ref="S1043:S1106" ca="1" si="143">AVERAGE(R1043,O1043)</f>
        <v>0.67873187024490744</v>
      </c>
      <c r="V1043">
        <v>1026</v>
      </c>
      <c r="W1043" s="46">
        <v>-0.22314395662369299</v>
      </c>
    </row>
    <row r="1044" spans="10:23">
      <c r="J1044">
        <v>1027</v>
      </c>
      <c r="K1044" s="93">
        <f t="shared" ca="1" si="139"/>
        <v>1.0846950341374872</v>
      </c>
      <c r="L1044" s="93">
        <f t="shared" ca="1" si="139"/>
        <v>0.20166966251432697</v>
      </c>
      <c r="M1044" s="93">
        <f t="shared" ca="1" si="140"/>
        <v>1.0846950341374872</v>
      </c>
      <c r="N1044" s="101">
        <f t="shared" ca="1" si="136"/>
        <v>0.53615697108859384</v>
      </c>
      <c r="O1044" s="46">
        <f t="shared" ca="1" si="141"/>
        <v>0.70965571556489226</v>
      </c>
      <c r="P1044" s="46">
        <f t="shared" ca="1" si="142"/>
        <v>0.51496951362254717</v>
      </c>
      <c r="Q1044" s="47">
        <f t="shared" ca="1" si="137"/>
        <v>1.0990281194495826</v>
      </c>
      <c r="R1044" s="47">
        <f t="shared" ca="1" si="138"/>
        <v>0.23611532556904574</v>
      </c>
      <c r="S1044" s="97">
        <f t="shared" ca="1" si="143"/>
        <v>0.47288552056696898</v>
      </c>
      <c r="V1044">
        <v>1027</v>
      </c>
      <c r="W1044" s="46">
        <v>-0.230988476754387</v>
      </c>
    </row>
    <row r="1045" spans="10:23">
      <c r="J1045">
        <v>1028</v>
      </c>
      <c r="K1045" s="93">
        <f t="shared" ca="1" si="139"/>
        <v>0.59248840236883893</v>
      </c>
      <c r="L1045" s="93">
        <f t="shared" ca="1" si="139"/>
        <v>1.4061782676407504</v>
      </c>
      <c r="M1045" s="93">
        <f t="shared" ca="1" si="140"/>
        <v>0.59248840236883893</v>
      </c>
      <c r="N1045" s="101">
        <f t="shared" ca="1" si="136"/>
        <v>1.5215985787508843</v>
      </c>
      <c r="O1045" s="46">
        <f t="shared" ca="1" si="141"/>
        <v>0.53296856075354926</v>
      </c>
      <c r="P1045" s="46">
        <f t="shared" ca="1" si="142"/>
        <v>0.42662593621687561</v>
      </c>
      <c r="Q1045" s="47">
        <f t="shared" ca="1" si="137"/>
        <v>0.74565380982689655</v>
      </c>
      <c r="R1045" s="47">
        <f t="shared" ca="1" si="138"/>
        <v>0.3954538325574406</v>
      </c>
      <c r="S1045" s="97">
        <f t="shared" ca="1" si="143"/>
        <v>0.46421119665549493</v>
      </c>
      <c r="V1045">
        <v>1028</v>
      </c>
      <c r="W1045" s="46">
        <v>-0.15104297287792301</v>
      </c>
    </row>
    <row r="1046" spans="10:23">
      <c r="J1046">
        <v>1029</v>
      </c>
      <c r="K1046" s="93">
        <f t="shared" ca="1" si="139"/>
        <v>0.81041068981123643</v>
      </c>
      <c r="L1046" s="93">
        <f t="shared" ca="1" si="139"/>
        <v>-9.4865952088214606E-2</v>
      </c>
      <c r="M1046" s="93">
        <f t="shared" ca="1" si="140"/>
        <v>0.81041068981123643</v>
      </c>
      <c r="N1046" s="101">
        <f t="shared" ca="1" si="136"/>
        <v>0.16778796549997543</v>
      </c>
      <c r="O1046" s="46">
        <f t="shared" ca="1" si="141"/>
        <v>0.61119600925382656</v>
      </c>
      <c r="P1046" s="46">
        <f t="shared" ca="1" si="142"/>
        <v>0.46573966046701426</v>
      </c>
      <c r="Q1046" s="47">
        <f t="shared" ca="1" si="137"/>
        <v>0.90210870682745115</v>
      </c>
      <c r="R1046" s="47">
        <f t="shared" ca="1" si="138"/>
        <v>0.17655282393028304</v>
      </c>
      <c r="S1046" s="97">
        <f t="shared" ca="1" si="143"/>
        <v>0.3938744165920548</v>
      </c>
      <c r="V1046">
        <v>1029</v>
      </c>
      <c r="W1046" s="46">
        <v>0.662142885508473</v>
      </c>
    </row>
    <row r="1047" spans="10:23">
      <c r="J1047">
        <v>1030</v>
      </c>
      <c r="K1047" s="93">
        <f t="shared" ca="1" si="139"/>
        <v>0.73303993083536367</v>
      </c>
      <c r="L1047" s="93">
        <f t="shared" ca="1" si="139"/>
        <v>0.9111254997177114</v>
      </c>
      <c r="M1047" s="93">
        <f t="shared" ca="1" si="140"/>
        <v>0.73303993083536367</v>
      </c>
      <c r="N1047" s="101">
        <f t="shared" ca="1" si="136"/>
        <v>1.0969459113518556</v>
      </c>
      <c r="O1047" s="46">
        <f t="shared" ca="1" si="141"/>
        <v>0.58342226874179981</v>
      </c>
      <c r="P1047" s="46">
        <f t="shared" ca="1" si="142"/>
        <v>0.45185279021100089</v>
      </c>
      <c r="Q1047" s="47">
        <f t="shared" ca="1" si="137"/>
        <v>0.84656122580339765</v>
      </c>
      <c r="R1047" s="47">
        <f t="shared" ca="1" si="138"/>
        <v>0.32679068551160484</v>
      </c>
      <c r="S1047" s="97">
        <f t="shared" ca="1" si="143"/>
        <v>0.45510647712670232</v>
      </c>
      <c r="V1047">
        <v>1030</v>
      </c>
      <c r="W1047" s="46">
        <v>0.61738094561315704</v>
      </c>
    </row>
    <row r="1048" spans="10:23">
      <c r="J1048">
        <v>1031</v>
      </c>
      <c r="K1048" s="93">
        <f t="shared" ca="1" si="139"/>
        <v>1.8059367501968162</v>
      </c>
      <c r="L1048" s="93">
        <f t="shared" ca="1" si="139"/>
        <v>-0.52247828480282488</v>
      </c>
      <c r="M1048" s="93">
        <f t="shared" ca="1" si="140"/>
        <v>1.8059367501968162</v>
      </c>
      <c r="N1048" s="101">
        <f t="shared" ca="1" si="136"/>
        <v>7.8975522250099794E-2</v>
      </c>
      <c r="O1048" s="46">
        <f t="shared" ca="1" si="141"/>
        <v>0.96855947369562623</v>
      </c>
      <c r="P1048" s="46">
        <f t="shared" ca="1" si="142"/>
        <v>0.6444213926879141</v>
      </c>
      <c r="Q1048" s="47">
        <f t="shared" ca="1" si="137"/>
        <v>1.6168356357110505</v>
      </c>
      <c r="R1048" s="47">
        <f t="shared" ca="1" si="138"/>
        <v>0.16219251886563599</v>
      </c>
      <c r="S1048" s="97">
        <f t="shared" ca="1" si="143"/>
        <v>0.56537599628063107</v>
      </c>
      <c r="V1048">
        <v>1031</v>
      </c>
      <c r="W1048" s="46">
        <v>4.7411011966927902E-2</v>
      </c>
    </row>
    <row r="1049" spans="10:23">
      <c r="J1049">
        <v>1032</v>
      </c>
      <c r="K1049" s="93">
        <f t="shared" ca="1" si="139"/>
        <v>0.87532134985716481</v>
      </c>
      <c r="L1049" s="93">
        <f t="shared" ca="1" si="139"/>
        <v>-1.6268578509013381</v>
      </c>
      <c r="M1049" s="93">
        <f t="shared" ca="1" si="140"/>
        <v>0.87532134985716481</v>
      </c>
      <c r="N1049" s="101">
        <f t="shared" ca="1" si="136"/>
        <v>-1.2640247521207277</v>
      </c>
      <c r="O1049" s="46">
        <f t="shared" ca="1" si="141"/>
        <v>0.63449695462961353</v>
      </c>
      <c r="P1049" s="46">
        <f t="shared" ca="1" si="142"/>
        <v>0.47739013315490775</v>
      </c>
      <c r="Q1049" s="47">
        <f t="shared" ca="1" si="137"/>
        <v>0.94871059757902521</v>
      </c>
      <c r="R1049" s="47">
        <f t="shared" ca="1" si="138"/>
        <v>-5.4960539153593613E-2</v>
      </c>
      <c r="S1049" s="97">
        <f t="shared" ca="1" si="143"/>
        <v>0.28976820773800993</v>
      </c>
      <c r="V1049">
        <v>1032</v>
      </c>
      <c r="W1049" s="46">
        <v>0.235845489661893</v>
      </c>
    </row>
    <row r="1050" spans="10:23">
      <c r="J1050">
        <v>1033</v>
      </c>
      <c r="K1050" s="93">
        <f t="shared" ca="1" si="139"/>
        <v>-3.4516714246077468E-2</v>
      </c>
      <c r="L1050" s="93">
        <f t="shared" ca="1" si="139"/>
        <v>-0.36414511016359274</v>
      </c>
      <c r="M1050" s="93">
        <f t="shared" ca="1" si="140"/>
        <v>-3.4516714246077468E-2</v>
      </c>
      <c r="N1050" s="101">
        <f t="shared" ca="1" si="136"/>
        <v>-0.35621694647006075</v>
      </c>
      <c r="O1050" s="46">
        <f t="shared" ca="1" si="141"/>
        <v>0.30789286498576951</v>
      </c>
      <c r="P1050" s="46">
        <f t="shared" ca="1" si="142"/>
        <v>0.31408808833298574</v>
      </c>
      <c r="Q1050" s="47">
        <f t="shared" ca="1" si="137"/>
        <v>0.29550241829133705</v>
      </c>
      <c r="R1050" s="47">
        <f t="shared" ca="1" si="138"/>
        <v>9.1825165103333911E-2</v>
      </c>
      <c r="S1050" s="97">
        <f t="shared" ca="1" si="143"/>
        <v>0.19985901504455172</v>
      </c>
      <c r="V1050">
        <v>1033</v>
      </c>
      <c r="W1050" s="46">
        <v>0.93679172220901596</v>
      </c>
    </row>
    <row r="1051" spans="10:23">
      <c r="J1051">
        <v>1034</v>
      </c>
      <c r="K1051" s="93">
        <f t="shared" ca="1" si="139"/>
        <v>1.2622326587536963</v>
      </c>
      <c r="L1051" s="93">
        <f t="shared" ca="1" si="139"/>
        <v>0.69715082139031037</v>
      </c>
      <c r="M1051" s="93">
        <f t="shared" ca="1" si="140"/>
        <v>1.2622326587536963</v>
      </c>
      <c r="N1051" s="101">
        <f t="shared" ca="1" si="136"/>
        <v>1.062375275319692</v>
      </c>
      <c r="O1051" s="46">
        <f t="shared" ca="1" si="141"/>
        <v>0.7733863029661332</v>
      </c>
      <c r="P1051" s="46">
        <f t="shared" ca="1" si="142"/>
        <v>0.54683480732316758</v>
      </c>
      <c r="Q1051" s="47">
        <f t="shared" ca="1" si="137"/>
        <v>1.2264892942520644</v>
      </c>
      <c r="R1051" s="47">
        <f t="shared" ca="1" si="138"/>
        <v>0.32120087330134967</v>
      </c>
      <c r="S1051" s="97">
        <f t="shared" ca="1" si="143"/>
        <v>0.5472935881337414</v>
      </c>
      <c r="V1051">
        <v>1034</v>
      </c>
      <c r="W1051" s="46">
        <v>0.52366526692249904</v>
      </c>
    </row>
    <row r="1052" spans="10:23">
      <c r="J1052">
        <v>1035</v>
      </c>
      <c r="K1052" s="93">
        <f t="shared" ca="1" si="139"/>
        <v>-3.962096666663547E-2</v>
      </c>
      <c r="L1052" s="93">
        <f t="shared" ca="1" si="139"/>
        <v>-0.20727181577144058</v>
      </c>
      <c r="M1052" s="93">
        <f t="shared" ca="1" si="140"/>
        <v>-3.962096666663547E-2</v>
      </c>
      <c r="N1052" s="101">
        <f t="shared" ca="1" si="136"/>
        <v>-0.20911128015866542</v>
      </c>
      <c r="O1052" s="46">
        <f t="shared" ca="1" si="141"/>
        <v>0.30606059418846909</v>
      </c>
      <c r="P1052" s="46">
        <f t="shared" ca="1" si="142"/>
        <v>0.31317195293433553</v>
      </c>
      <c r="Q1052" s="47">
        <f t="shared" ca="1" si="137"/>
        <v>0.29183787669673622</v>
      </c>
      <c r="R1052" s="47">
        <f t="shared" ca="1" si="138"/>
        <v>0.11561104653693323</v>
      </c>
      <c r="S1052" s="97">
        <f t="shared" ca="1" si="143"/>
        <v>0.21083582036270115</v>
      </c>
      <c r="V1052">
        <v>1035</v>
      </c>
      <c r="W1052" s="46">
        <v>1.19205897739679</v>
      </c>
    </row>
    <row r="1053" spans="10:23">
      <c r="J1053">
        <v>1036</v>
      </c>
      <c r="K1053" s="93">
        <f t="shared" ca="1" si="139"/>
        <v>0.61102520888762912</v>
      </c>
      <c r="L1053" s="93">
        <f t="shared" ca="1" si="139"/>
        <v>1.4767804615081996</v>
      </c>
      <c r="M1053" s="93">
        <f t="shared" ca="1" si="140"/>
        <v>0.61102520888762912</v>
      </c>
      <c r="N1053" s="101">
        <f t="shared" ca="1" si="136"/>
        <v>1.5944304521260659</v>
      </c>
      <c r="O1053" s="46">
        <f t="shared" ca="1" si="141"/>
        <v>0.53962270840557203</v>
      </c>
      <c r="P1053" s="46">
        <f t="shared" ca="1" si="142"/>
        <v>0.429953010042887</v>
      </c>
      <c r="Q1053" s="47">
        <f t="shared" ca="1" si="137"/>
        <v>0.7589621051309422</v>
      </c>
      <c r="R1053" s="47">
        <f t="shared" ca="1" si="138"/>
        <v>0.40723019949236122</v>
      </c>
      <c r="S1053" s="97">
        <f t="shared" ca="1" si="143"/>
        <v>0.47342645394896665</v>
      </c>
      <c r="V1053">
        <v>1036</v>
      </c>
      <c r="W1053" s="46">
        <v>3.6954401007308603E-2</v>
      </c>
    </row>
    <row r="1054" spans="10:23">
      <c r="J1054">
        <v>1037</v>
      </c>
      <c r="K1054" s="93">
        <f t="shared" ca="1" si="139"/>
        <v>0.88628132620676214</v>
      </c>
      <c r="L1054" s="93">
        <f t="shared" ca="1" si="139"/>
        <v>-2.7581581765022016</v>
      </c>
      <c r="M1054" s="93">
        <f t="shared" ca="1" si="140"/>
        <v>0.88628132620676214</v>
      </c>
      <c r="N1054" s="101">
        <f t="shared" ca="1" si="136"/>
        <v>-2.3331060532571044</v>
      </c>
      <c r="O1054" s="46">
        <f t="shared" ca="1" si="141"/>
        <v>0.63843125155497515</v>
      </c>
      <c r="P1054" s="46">
        <f t="shared" ca="1" si="142"/>
        <v>0.47935728161758856</v>
      </c>
      <c r="Q1054" s="47">
        <f t="shared" ca="1" si="137"/>
        <v>0.95657919142974834</v>
      </c>
      <c r="R1054" s="47">
        <f t="shared" ca="1" si="138"/>
        <v>-0.22782295641683753</v>
      </c>
      <c r="S1054" s="97">
        <f t="shared" ca="1" si="143"/>
        <v>0.20530414756906881</v>
      </c>
      <c r="V1054">
        <v>1037</v>
      </c>
      <c r="W1054" s="46">
        <v>1.58373125708353</v>
      </c>
    </row>
    <row r="1055" spans="10:23">
      <c r="J1055">
        <v>1038</v>
      </c>
      <c r="K1055" s="93">
        <f t="shared" ca="1" si="139"/>
        <v>1.0019258394412751</v>
      </c>
      <c r="L1055" s="93">
        <f t="shared" ca="1" si="139"/>
        <v>-0.60023427539191543</v>
      </c>
      <c r="M1055" s="93">
        <f t="shared" ca="1" si="140"/>
        <v>1.0019258394412751</v>
      </c>
      <c r="N1055" s="101">
        <f t="shared" ca="1" si="136"/>
        <v>-0.2504371317036963</v>
      </c>
      <c r="O1055" s="46">
        <f t="shared" ca="1" si="141"/>
        <v>0.67994410143171735</v>
      </c>
      <c r="P1055" s="46">
        <f t="shared" ca="1" si="142"/>
        <v>0.50011370655595966</v>
      </c>
      <c r="Q1055" s="47">
        <f t="shared" ca="1" si="137"/>
        <v>1.0396048911832327</v>
      </c>
      <c r="R1055" s="47">
        <f t="shared" ca="1" si="138"/>
        <v>0.1089289667120007</v>
      </c>
      <c r="S1055" s="97">
        <f t="shared" ca="1" si="143"/>
        <v>0.39443653407185902</v>
      </c>
      <c r="V1055">
        <v>1038</v>
      </c>
      <c r="W1055" s="46">
        <v>-0.217619684158704</v>
      </c>
    </row>
    <row r="1056" spans="10:23">
      <c r="J1056">
        <v>1039</v>
      </c>
      <c r="K1056" s="93">
        <f t="shared" ca="1" si="139"/>
        <v>-0.78486446904890694</v>
      </c>
      <c r="L1056" s="93">
        <f t="shared" ca="1" si="139"/>
        <v>-0.98991449116427277</v>
      </c>
      <c r="M1056" s="93">
        <f t="shared" ca="1" si="140"/>
        <v>-0.78486446904890694</v>
      </c>
      <c r="N1056" s="101">
        <f t="shared" ca="1" si="136"/>
        <v>-1.1881257953201132</v>
      </c>
      <c r="O1056" s="46">
        <f t="shared" ca="1" si="141"/>
        <v>3.8540927489920884E-2</v>
      </c>
      <c r="P1056" s="46">
        <f t="shared" ca="1" si="142"/>
        <v>0.17941211958506142</v>
      </c>
      <c r="Q1056" s="47">
        <f t="shared" ca="1" si="137"/>
        <v>-0.2432014567003602</v>
      </c>
      <c r="R1056" s="47">
        <f t="shared" ca="1" si="138"/>
        <v>-4.2688247863523515E-2</v>
      </c>
      <c r="S1056" s="97">
        <f t="shared" ca="1" si="143"/>
        <v>-2.0736601868013155E-3</v>
      </c>
      <c r="V1056">
        <v>1039</v>
      </c>
      <c r="W1056" s="46">
        <v>0.16903866785658</v>
      </c>
    </row>
    <row r="1057" spans="10:23">
      <c r="J1057">
        <v>1040</v>
      </c>
      <c r="K1057" s="93">
        <f t="shared" ca="1" si="139"/>
        <v>-1.3000579592681762</v>
      </c>
      <c r="L1057" s="93">
        <f t="shared" ca="1" si="139"/>
        <v>-0.34040122102719916</v>
      </c>
      <c r="M1057" s="93">
        <f t="shared" ca="1" si="140"/>
        <v>-1.3000579592681762</v>
      </c>
      <c r="N1057" s="101">
        <f t="shared" ca="1" si="136"/>
        <v>-0.73617627094665949</v>
      </c>
      <c r="O1057" s="46">
        <f t="shared" ca="1" si="141"/>
        <v>-0.1463978077666046</v>
      </c>
      <c r="P1057" s="46">
        <f t="shared" ca="1" si="142"/>
        <v>8.6942751956798681E-2</v>
      </c>
      <c r="Q1057" s="47">
        <f t="shared" ca="1" si="137"/>
        <v>-0.61307892721341117</v>
      </c>
      <c r="R1057" s="47">
        <f t="shared" ca="1" si="138"/>
        <v>3.0388595947256611E-2</v>
      </c>
      <c r="S1057" s="97">
        <f t="shared" ca="1" si="143"/>
        <v>-5.8004605909673997E-2</v>
      </c>
      <c r="V1057">
        <v>1040</v>
      </c>
      <c r="W1057" s="46">
        <v>0.77815035680114397</v>
      </c>
    </row>
    <row r="1058" spans="10:23">
      <c r="J1058">
        <v>1041</v>
      </c>
      <c r="K1058" s="93">
        <f t="shared" ca="1" si="139"/>
        <v>1.5975338949159146</v>
      </c>
      <c r="L1058" s="93">
        <f t="shared" ca="1" si="139"/>
        <v>7.0317163550588813E-2</v>
      </c>
      <c r="M1058" s="93">
        <f t="shared" ca="1" si="140"/>
        <v>1.5975338949159146</v>
      </c>
      <c r="N1058" s="101">
        <f t="shared" ca="1" si="136"/>
        <v>0.5747181376551761</v>
      </c>
      <c r="O1058" s="46">
        <f t="shared" ca="1" si="141"/>
        <v>0.89374921073385027</v>
      </c>
      <c r="P1058" s="46">
        <f t="shared" ca="1" si="142"/>
        <v>0.60701626120702612</v>
      </c>
      <c r="Q1058" s="47">
        <f t="shared" ca="1" si="137"/>
        <v>1.4672151097874986</v>
      </c>
      <c r="R1058" s="47">
        <f t="shared" ca="1" si="138"/>
        <v>0.24235037659660058</v>
      </c>
      <c r="S1058" s="97">
        <f t="shared" ca="1" si="143"/>
        <v>0.56804979366522546</v>
      </c>
      <c r="V1058">
        <v>1041</v>
      </c>
      <c r="W1058" s="46">
        <v>0.191983972769186</v>
      </c>
    </row>
    <row r="1059" spans="10:23">
      <c r="J1059">
        <v>1042</v>
      </c>
      <c r="K1059" s="93">
        <f t="shared" ca="1" si="139"/>
        <v>0.81720621465912213</v>
      </c>
      <c r="L1059" s="93">
        <f t="shared" ca="1" si="139"/>
        <v>-0.73309349831045989</v>
      </c>
      <c r="M1059" s="93">
        <f t="shared" ca="1" si="140"/>
        <v>0.81720621465912213</v>
      </c>
      <c r="N1059" s="101">
        <f t="shared" ca="1" si="136"/>
        <v>-0.43514371195841323</v>
      </c>
      <c r="O1059" s="46">
        <f t="shared" ca="1" si="141"/>
        <v>0.61363539522168375</v>
      </c>
      <c r="P1059" s="46">
        <f t="shared" ca="1" si="142"/>
        <v>0.46695935345094286</v>
      </c>
      <c r="Q1059" s="47">
        <f t="shared" ca="1" si="137"/>
        <v>0.90698747876316566</v>
      </c>
      <c r="R1059" s="47">
        <f t="shared" ca="1" si="138"/>
        <v>7.9063299888234267E-2</v>
      </c>
      <c r="S1059" s="97">
        <f t="shared" ca="1" si="143"/>
        <v>0.346349347554959</v>
      </c>
      <c r="V1059">
        <v>1042</v>
      </c>
      <c r="W1059" s="46">
        <v>0.124090677387446</v>
      </c>
    </row>
    <row r="1060" spans="10:23">
      <c r="J1060">
        <v>1043</v>
      </c>
      <c r="K1060" s="93">
        <f t="shared" ca="1" si="139"/>
        <v>6.2047109476036616E-2</v>
      </c>
      <c r="L1060" s="93">
        <f t="shared" ca="1" si="139"/>
        <v>0.12391655466638637</v>
      </c>
      <c r="M1060" s="93">
        <f t="shared" ca="1" si="140"/>
        <v>6.2047109476036616E-2</v>
      </c>
      <c r="N1060" s="101">
        <f t="shared" ca="1" si="136"/>
        <v>0.13721557497136971</v>
      </c>
      <c r="O1060" s="46">
        <f t="shared" ca="1" si="141"/>
        <v>0.34255632981934342</v>
      </c>
      <c r="P1060" s="46">
        <f t="shared" ca="1" si="142"/>
        <v>0.33141982074977272</v>
      </c>
      <c r="Q1060" s="47">
        <f t="shared" ca="1" si="137"/>
        <v>0.36482934795848487</v>
      </c>
      <c r="R1060" s="47">
        <f t="shared" ca="1" si="138"/>
        <v>0.17160949798989555</v>
      </c>
      <c r="S1060" s="97">
        <f t="shared" ca="1" si="143"/>
        <v>0.25708291390461946</v>
      </c>
      <c r="V1060">
        <v>1043</v>
      </c>
      <c r="W1060" s="46">
        <v>0.47461381369456801</v>
      </c>
    </row>
    <row r="1061" spans="10:23">
      <c r="J1061">
        <v>1044</v>
      </c>
      <c r="K1061" s="93">
        <f t="shared" ca="1" si="139"/>
        <v>-1.681441495441659</v>
      </c>
      <c r="L1061" s="93">
        <f t="shared" ca="1" si="139"/>
        <v>0.68039622626257135</v>
      </c>
      <c r="M1061" s="93">
        <f t="shared" ca="1" si="140"/>
        <v>-1.681441495441659</v>
      </c>
      <c r="N1061" s="101">
        <f t="shared" ca="1" si="136"/>
        <v>0.11033610705168728</v>
      </c>
      <c r="O1061" s="46">
        <f t="shared" ca="1" si="141"/>
        <v>-0.28330285444637948</v>
      </c>
      <c r="P1061" s="46">
        <f t="shared" ca="1" si="142"/>
        <v>1.8490228616911242E-2</v>
      </c>
      <c r="Q1061" s="47">
        <f t="shared" ca="1" si="137"/>
        <v>-0.88688902057296093</v>
      </c>
      <c r="R1061" s="47">
        <f t="shared" ca="1" si="138"/>
        <v>0.16726328990038242</v>
      </c>
      <c r="S1061" s="97">
        <f t="shared" ca="1" si="143"/>
        <v>-5.8019782272998532E-2</v>
      </c>
      <c r="V1061">
        <v>1044</v>
      </c>
      <c r="W1061" s="46">
        <v>0.72308104921992</v>
      </c>
    </row>
    <row r="1062" spans="10:23">
      <c r="J1062">
        <v>1045</v>
      </c>
      <c r="K1062" s="93">
        <f t="shared" ca="1" si="139"/>
        <v>-1.3234134837503904</v>
      </c>
      <c r="L1062" s="93">
        <f t="shared" ca="1" si="139"/>
        <v>-0.55693904643023295</v>
      </c>
      <c r="M1062" s="93">
        <f t="shared" ca="1" si="140"/>
        <v>-1.3234134837503904</v>
      </c>
      <c r="N1062" s="101">
        <f t="shared" ca="1" si="136"/>
        <v>-0.9488997235511738</v>
      </c>
      <c r="O1062" s="46">
        <f t="shared" ca="1" si="141"/>
        <v>-0.15478172806256008</v>
      </c>
      <c r="P1062" s="46">
        <f t="shared" ca="1" si="142"/>
        <v>8.2750791808820945E-2</v>
      </c>
      <c r="Q1062" s="47">
        <f t="shared" ca="1" si="137"/>
        <v>-0.62984676780532212</v>
      </c>
      <c r="R1062" s="47">
        <f t="shared" ca="1" si="138"/>
        <v>-4.0071887201142409E-3</v>
      </c>
      <c r="S1062" s="97">
        <f t="shared" ca="1" si="143"/>
        <v>-7.9394458391337158E-2</v>
      </c>
      <c r="V1062">
        <v>1045</v>
      </c>
      <c r="W1062" s="46">
        <v>0.18979501400884799</v>
      </c>
    </row>
    <row r="1063" spans="10:23">
      <c r="J1063">
        <v>1046</v>
      </c>
      <c r="K1063" s="93">
        <f t="shared" ca="1" si="139"/>
        <v>-0.10262555353790787</v>
      </c>
      <c r="L1063" s="93">
        <f t="shared" ca="1" si="139"/>
        <v>-0.1329183670838251</v>
      </c>
      <c r="M1063" s="93">
        <f t="shared" ca="1" si="140"/>
        <v>-0.10262555353790787</v>
      </c>
      <c r="N1063" s="101">
        <f t="shared" ca="1" si="136"/>
        <v>-0.15865489752059964</v>
      </c>
      <c r="O1063" s="46">
        <f t="shared" ca="1" si="141"/>
        <v>0.28344387089413192</v>
      </c>
      <c r="P1063" s="46">
        <f t="shared" ca="1" si="142"/>
        <v>0.30186359128716694</v>
      </c>
      <c r="Q1063" s="47">
        <f t="shared" ca="1" si="137"/>
        <v>0.24660443010806191</v>
      </c>
      <c r="R1063" s="47">
        <f t="shared" ca="1" si="138"/>
        <v>0.12376946466650315</v>
      </c>
      <c r="S1063" s="97">
        <f t="shared" ca="1" si="143"/>
        <v>0.20360666778031755</v>
      </c>
      <c r="V1063">
        <v>1046</v>
      </c>
      <c r="W1063" s="46">
        <v>0.41684351988537299</v>
      </c>
    </row>
    <row r="1064" spans="10:23">
      <c r="J1064">
        <v>1047</v>
      </c>
      <c r="K1064" s="93">
        <f t="shared" ca="1" si="139"/>
        <v>2.0011569202236816</v>
      </c>
      <c r="L1064" s="93">
        <f t="shared" ca="1" si="139"/>
        <v>-1.24055364819042</v>
      </c>
      <c r="M1064" s="93">
        <f t="shared" ca="1" si="140"/>
        <v>2.0011569202236816</v>
      </c>
      <c r="N1064" s="101">
        <f t="shared" ca="1" si="136"/>
        <v>-0.53973526406194827</v>
      </c>
      <c r="O1064" s="46">
        <f t="shared" ca="1" si="141"/>
        <v>1.0386375550897959</v>
      </c>
      <c r="P1064" s="46">
        <f t="shared" ca="1" si="142"/>
        <v>0.67946043338499895</v>
      </c>
      <c r="Q1064" s="47">
        <f t="shared" ca="1" si="137"/>
        <v>1.7569917984993899</v>
      </c>
      <c r="R1064" s="47">
        <f t="shared" ca="1" si="138"/>
        <v>6.2151631427927678E-2</v>
      </c>
      <c r="S1064" s="97">
        <f t="shared" ca="1" si="143"/>
        <v>0.55039459325886186</v>
      </c>
      <c r="V1064">
        <v>1047</v>
      </c>
      <c r="W1064" s="46">
        <v>-6.7132579170853801E-2</v>
      </c>
    </row>
    <row r="1065" spans="10:23">
      <c r="J1065">
        <v>1048</v>
      </c>
      <c r="K1065" s="93">
        <f t="shared" ca="1" si="139"/>
        <v>0.11076389339056525</v>
      </c>
      <c r="L1065" s="93">
        <f t="shared" ca="1" si="139"/>
        <v>0.22583205280944352</v>
      </c>
      <c r="M1065" s="93">
        <f t="shared" ca="1" si="140"/>
        <v>0.11076389339056525</v>
      </c>
      <c r="N1065" s="101">
        <f t="shared" ca="1" si="136"/>
        <v>0.24933297555469686</v>
      </c>
      <c r="O1065" s="46">
        <f t="shared" ca="1" si="141"/>
        <v>0.36004416802763256</v>
      </c>
      <c r="P1065" s="46">
        <f t="shared" ca="1" si="142"/>
        <v>0.34016373985391724</v>
      </c>
      <c r="Q1065" s="47">
        <f t="shared" ca="1" si="137"/>
        <v>0.39980502437506316</v>
      </c>
      <c r="R1065" s="47">
        <f t="shared" ca="1" si="138"/>
        <v>0.18973803962793984</v>
      </c>
      <c r="S1065" s="97">
        <f t="shared" ca="1" si="143"/>
        <v>0.2748911038277862</v>
      </c>
      <c r="V1065">
        <v>1048</v>
      </c>
      <c r="W1065" s="46">
        <v>1.1721439003316101</v>
      </c>
    </row>
    <row r="1066" spans="10:23">
      <c r="J1066">
        <v>1049</v>
      </c>
      <c r="K1066" s="93">
        <f t="shared" ca="1" si="139"/>
        <v>0.42342909325095901</v>
      </c>
      <c r="L1066" s="93">
        <f t="shared" ca="1" si="139"/>
        <v>0.33718212597840924</v>
      </c>
      <c r="M1066" s="93">
        <f t="shared" ca="1" si="140"/>
        <v>0.42342909325095901</v>
      </c>
      <c r="N1066" s="101">
        <f t="shared" ca="1" si="136"/>
        <v>0.45433665569707954</v>
      </c>
      <c r="O1066" s="46">
        <f t="shared" ca="1" si="141"/>
        <v>0.47228142979175114</v>
      </c>
      <c r="P1066" s="46">
        <f t="shared" ca="1" si="142"/>
        <v>0.39628237073597655</v>
      </c>
      <c r="Q1066" s="47">
        <f t="shared" ca="1" si="137"/>
        <v>0.62427954790330031</v>
      </c>
      <c r="R1066" s="47">
        <f t="shared" ca="1" si="138"/>
        <v>0.22288559506605762</v>
      </c>
      <c r="S1066" s="97">
        <f t="shared" ca="1" si="143"/>
        <v>0.3475835124289044</v>
      </c>
      <c r="V1066">
        <v>1049</v>
      </c>
      <c r="W1066" s="46">
        <v>-0.26638531742584098</v>
      </c>
    </row>
    <row r="1067" spans="10:23">
      <c r="J1067">
        <v>1050</v>
      </c>
      <c r="K1067" s="93">
        <f t="shared" ca="1" si="139"/>
        <v>0.31764764582613475</v>
      </c>
      <c r="L1067" s="93">
        <f t="shared" ca="1" si="139"/>
        <v>0.79825100452892728</v>
      </c>
      <c r="M1067" s="93">
        <f t="shared" ca="1" si="140"/>
        <v>0.31764764582613475</v>
      </c>
      <c r="N1067" s="101">
        <f t="shared" ca="1" si="136"/>
        <v>0.85782743470302836</v>
      </c>
      <c r="O1067" s="46">
        <f t="shared" ca="1" si="141"/>
        <v>0.43430911944282669</v>
      </c>
      <c r="P1067" s="46">
        <f t="shared" ca="1" si="142"/>
        <v>0.37729621556151433</v>
      </c>
      <c r="Q1067" s="47">
        <f t="shared" ca="1" si="137"/>
        <v>0.54833492720545141</v>
      </c>
      <c r="R1067" s="47">
        <f t="shared" ca="1" si="138"/>
        <v>0.28812702369104515</v>
      </c>
      <c r="S1067" s="97">
        <f t="shared" ca="1" si="143"/>
        <v>0.36121807156693592</v>
      </c>
      <c r="V1067">
        <v>1050</v>
      </c>
      <c r="W1067" s="46">
        <v>0.31782567410204199</v>
      </c>
    </row>
    <row r="1068" spans="10:23">
      <c r="J1068">
        <v>1051</v>
      </c>
      <c r="K1068" s="93">
        <f t="shared" ca="1" si="139"/>
        <v>-0.35008768752180097</v>
      </c>
      <c r="L1068" s="93">
        <f t="shared" ca="1" si="139"/>
        <v>0.5847066966305946</v>
      </c>
      <c r="M1068" s="93">
        <f t="shared" ca="1" si="140"/>
        <v>-0.35008768752180097</v>
      </c>
      <c r="N1068" s="101">
        <f t="shared" ca="1" si="136"/>
        <v>0.44301485072694519</v>
      </c>
      <c r="O1068" s="46">
        <f t="shared" ca="1" si="141"/>
        <v>0.19461251927246442</v>
      </c>
      <c r="P1068" s="46">
        <f t="shared" ca="1" si="142"/>
        <v>0.25744791547633317</v>
      </c>
      <c r="Q1068" s="47">
        <f t="shared" ca="1" si="137"/>
        <v>6.8941726864726882E-2</v>
      </c>
      <c r="R1068" s="47">
        <f t="shared" ca="1" si="138"/>
        <v>0.22105494423263633</v>
      </c>
      <c r="S1068" s="97">
        <f t="shared" ca="1" si="143"/>
        <v>0.20783373175255038</v>
      </c>
      <c r="V1068">
        <v>1051</v>
      </c>
      <c r="W1068" s="46">
        <v>1.13014857812394</v>
      </c>
    </row>
    <row r="1069" spans="10:23">
      <c r="J1069">
        <v>1052</v>
      </c>
      <c r="K1069" s="93">
        <f t="shared" ca="1" si="139"/>
        <v>0.96670182139643079</v>
      </c>
      <c r="L1069" s="93">
        <f t="shared" ca="1" si="139"/>
        <v>-1.4851920486526164</v>
      </c>
      <c r="M1069" s="93">
        <f t="shared" ca="1" si="140"/>
        <v>0.96670182139643079</v>
      </c>
      <c r="N1069" s="101">
        <f t="shared" ca="1" si="136"/>
        <v>-1.1006527467240426</v>
      </c>
      <c r="O1069" s="46">
        <f t="shared" ca="1" si="141"/>
        <v>0.66729975426596799</v>
      </c>
      <c r="P1069" s="46">
        <f t="shared" ca="1" si="142"/>
        <v>0.49379153297308498</v>
      </c>
      <c r="Q1069" s="47">
        <f t="shared" ca="1" si="137"/>
        <v>1.014316196851734</v>
      </c>
      <c r="R1069" s="47">
        <f t="shared" ca="1" si="138"/>
        <v>-2.8544512855129517E-2</v>
      </c>
      <c r="S1069" s="97">
        <f t="shared" ca="1" si="143"/>
        <v>0.31937762070541925</v>
      </c>
      <c r="V1069">
        <v>1052</v>
      </c>
      <c r="W1069" s="46">
        <v>-0.41620810658444202</v>
      </c>
    </row>
    <row r="1070" spans="10:23">
      <c r="J1070">
        <v>1053</v>
      </c>
      <c r="K1070" s="93">
        <f t="shared" ca="1" si="139"/>
        <v>-1.0167549790008681</v>
      </c>
      <c r="L1070" s="93">
        <f t="shared" ca="1" si="139"/>
        <v>-0.99935904343262816</v>
      </c>
      <c r="M1070" s="93">
        <f t="shared" ca="1" si="140"/>
        <v>-1.0167549790008681</v>
      </c>
      <c r="N1070" s="101">
        <f t="shared" ca="1" si="136"/>
        <v>-1.2708264008540426</v>
      </c>
      <c r="O1070" s="46">
        <f t="shared" ca="1" si="141"/>
        <v>-4.4700686471959905E-2</v>
      </c>
      <c r="P1070" s="46">
        <f t="shared" ca="1" si="142"/>
        <v>0.13779131260412103</v>
      </c>
      <c r="Q1070" s="47">
        <f t="shared" ca="1" si="137"/>
        <v>-0.40968468462412178</v>
      </c>
      <c r="R1070" s="47">
        <f t="shared" ca="1" si="138"/>
        <v>-5.6060314671289552E-2</v>
      </c>
      <c r="S1070" s="97">
        <f t="shared" ca="1" si="143"/>
        <v>-5.0380500571624728E-2</v>
      </c>
      <c r="V1070">
        <v>1053</v>
      </c>
      <c r="W1070" s="46">
        <v>0.87791667403412499</v>
      </c>
    </row>
    <row r="1071" spans="10:23">
      <c r="J1071">
        <v>1054</v>
      </c>
      <c r="K1071" s="93">
        <f t="shared" ca="1" si="139"/>
        <v>-0.2493726073861072</v>
      </c>
      <c r="L1071" s="93">
        <f t="shared" ca="1" si="139"/>
        <v>0.61061230282509826</v>
      </c>
      <c r="M1071" s="93">
        <f t="shared" ca="1" si="140"/>
        <v>-0.2493726073861072</v>
      </c>
      <c r="N1071" s="101">
        <f t="shared" ca="1" si="136"/>
        <v>0.49960517532665288</v>
      </c>
      <c r="O1071" s="46">
        <f t="shared" ca="1" si="141"/>
        <v>0.23076615842972054</v>
      </c>
      <c r="P1071" s="46">
        <f t="shared" ca="1" si="142"/>
        <v>0.27552473505496122</v>
      </c>
      <c r="Q1071" s="47">
        <f t="shared" ca="1" si="137"/>
        <v>0.14124900517923911</v>
      </c>
      <c r="R1071" s="47">
        <f t="shared" ca="1" si="138"/>
        <v>0.23020517470960658</v>
      </c>
      <c r="S1071" s="97">
        <f t="shared" ca="1" si="143"/>
        <v>0.23048566656966357</v>
      </c>
      <c r="V1071">
        <v>1054</v>
      </c>
      <c r="W1071" s="46">
        <v>0.32891422309747498</v>
      </c>
    </row>
    <row r="1072" spans="10:23">
      <c r="J1072">
        <v>1055</v>
      </c>
      <c r="K1072" s="93">
        <f t="shared" ca="1" si="139"/>
        <v>1.5119669992678333</v>
      </c>
      <c r="L1072" s="93">
        <f t="shared" ca="1" si="139"/>
        <v>-0.6536940635064854</v>
      </c>
      <c r="M1072" s="93">
        <f t="shared" ca="1" si="140"/>
        <v>1.5119669992678333</v>
      </c>
      <c r="N1072" s="101">
        <f t="shared" ca="1" si="136"/>
        <v>-0.13891692716431719</v>
      </c>
      <c r="O1072" s="46">
        <f t="shared" ca="1" si="141"/>
        <v>0.86303330736665484</v>
      </c>
      <c r="P1072" s="46">
        <f t="shared" ca="1" si="142"/>
        <v>0.59165830952342846</v>
      </c>
      <c r="Q1072" s="47">
        <f t="shared" ca="1" si="137"/>
        <v>1.4057833030531077</v>
      </c>
      <c r="R1072" s="47">
        <f t="shared" ca="1" si="138"/>
        <v>0.12696094623486517</v>
      </c>
      <c r="S1072" s="97">
        <f t="shared" ca="1" si="143"/>
        <v>0.49499712680076002</v>
      </c>
      <c r="V1072">
        <v>1055</v>
      </c>
      <c r="W1072" s="46">
        <v>-0.44987576255422101</v>
      </c>
    </row>
    <row r="1073" spans="10:23">
      <c r="J1073">
        <v>1056</v>
      </c>
      <c r="K1073" s="93">
        <f t="shared" ca="1" si="139"/>
        <v>-0.80475763764865904</v>
      </c>
      <c r="L1073" s="93">
        <f t="shared" ca="1" si="139"/>
        <v>0.22758553648579974</v>
      </c>
      <c r="M1073" s="93">
        <f t="shared" ca="1" si="140"/>
        <v>-0.80475763764865904</v>
      </c>
      <c r="N1073" s="101">
        <f t="shared" ca="1" si="136"/>
        <v>-4.0160961383938959E-2</v>
      </c>
      <c r="O1073" s="46">
        <f t="shared" ca="1" si="141"/>
        <v>3.1399887257605119E-2</v>
      </c>
      <c r="P1073" s="46">
        <f t="shared" ca="1" si="142"/>
        <v>0.17584159946890354</v>
      </c>
      <c r="Q1073" s="47">
        <f t="shared" ca="1" si="137"/>
        <v>-0.25748353716499173</v>
      </c>
      <c r="R1073" s="47">
        <f t="shared" ca="1" si="138"/>
        <v>0.14292904421377156</v>
      </c>
      <c r="S1073" s="97">
        <f t="shared" ca="1" si="143"/>
        <v>8.716446573568834E-2</v>
      </c>
      <c r="V1073">
        <v>1056</v>
      </c>
      <c r="W1073" s="46">
        <v>-0.25242389471038601</v>
      </c>
    </row>
    <row r="1074" spans="10:23">
      <c r="J1074">
        <v>1057</v>
      </c>
      <c r="K1074" s="93">
        <f t="shared" ca="1" si="139"/>
        <v>2.7208658653617346</v>
      </c>
      <c r="L1074" s="93">
        <f t="shared" ca="1" si="139"/>
        <v>-1.1216112074224711</v>
      </c>
      <c r="M1074" s="93">
        <f t="shared" ca="1" si="140"/>
        <v>2.7208658653617346</v>
      </c>
      <c r="N1074" s="101">
        <f t="shared" ca="1" si="136"/>
        <v>-0.19808434537731723</v>
      </c>
      <c r="O1074" s="46">
        <f t="shared" ca="1" si="141"/>
        <v>1.2969910952519408</v>
      </c>
      <c r="P1074" s="46">
        <f t="shared" ca="1" si="142"/>
        <v>0.80863720346607137</v>
      </c>
      <c r="Q1074" s="47">
        <f t="shared" ca="1" si="137"/>
        <v>2.2736988788236796</v>
      </c>
      <c r="R1074" s="47">
        <f t="shared" ca="1" si="138"/>
        <v>0.11739401907539393</v>
      </c>
      <c r="S1074" s="97">
        <f t="shared" ca="1" si="143"/>
        <v>0.70719255716366736</v>
      </c>
      <c r="V1074">
        <v>1057</v>
      </c>
      <c r="W1074" s="46">
        <v>0.22620328107471199</v>
      </c>
    </row>
    <row r="1075" spans="10:23">
      <c r="J1075">
        <v>1058</v>
      </c>
      <c r="K1075" s="93">
        <f t="shared" ca="1" si="139"/>
        <v>1.0510046987081221</v>
      </c>
      <c r="L1075" s="93">
        <f t="shared" ca="1" si="139"/>
        <v>1.239003433384565</v>
      </c>
      <c r="M1075" s="93">
        <f t="shared" ca="1" si="140"/>
        <v>1.0510046987081221</v>
      </c>
      <c r="N1075" s="101">
        <f t="shared" ca="1" si="136"/>
        <v>1.508921397321827</v>
      </c>
      <c r="O1075" s="46">
        <f t="shared" ca="1" si="141"/>
        <v>0.69756191363811881</v>
      </c>
      <c r="P1075" s="46">
        <f t="shared" ca="1" si="142"/>
        <v>0.50892261265916039</v>
      </c>
      <c r="Q1075" s="47">
        <f t="shared" ca="1" si="137"/>
        <v>1.0748405155960357</v>
      </c>
      <c r="R1075" s="47">
        <f t="shared" ca="1" si="138"/>
        <v>0.39340402752990694</v>
      </c>
      <c r="S1075" s="97">
        <f t="shared" ca="1" si="143"/>
        <v>0.54548297058401285</v>
      </c>
      <c r="V1075">
        <v>1058</v>
      </c>
      <c r="W1075" s="46">
        <v>-6.65449394137234E-2</v>
      </c>
    </row>
    <row r="1076" spans="10:23">
      <c r="J1076">
        <v>1059</v>
      </c>
      <c r="K1076" s="93">
        <f t="shared" ca="1" si="139"/>
        <v>-0.31896192763056164</v>
      </c>
      <c r="L1076" s="93">
        <f t="shared" ca="1" si="139"/>
        <v>0.2840827725174338</v>
      </c>
      <c r="M1076" s="93">
        <f t="shared" ca="1" si="140"/>
        <v>-0.31896192763056164</v>
      </c>
      <c r="N1076" s="101">
        <f t="shared" ca="1" si="136"/>
        <v>0.16789705221871945</v>
      </c>
      <c r="O1076" s="46">
        <f t="shared" ca="1" si="141"/>
        <v>0.20578571687194136</v>
      </c>
      <c r="P1076" s="46">
        <f t="shared" ca="1" si="142"/>
        <v>0.26303451427607166</v>
      </c>
      <c r="Q1076" s="47">
        <f t="shared" ca="1" si="137"/>
        <v>9.1288122063680782E-2</v>
      </c>
      <c r="R1076" s="47">
        <f t="shared" ca="1" si="138"/>
        <v>0.17657046243342905</v>
      </c>
      <c r="S1076" s="97">
        <f t="shared" ca="1" si="143"/>
        <v>0.19117808965268521</v>
      </c>
      <c r="V1076">
        <v>1059</v>
      </c>
      <c r="W1076" s="46">
        <v>-0.51343635982333502</v>
      </c>
    </row>
    <row r="1077" spans="10:23">
      <c r="J1077">
        <v>1060</v>
      </c>
      <c r="K1077" s="93">
        <f t="shared" ca="1" si="139"/>
        <v>-0.49122447396930019</v>
      </c>
      <c r="L1077" s="93">
        <f t="shared" ca="1" si="139"/>
        <v>-7.0755620549313045E-2</v>
      </c>
      <c r="M1077" s="93">
        <f t="shared" ca="1" si="140"/>
        <v>-0.49122447396930019</v>
      </c>
      <c r="N1077" s="101">
        <f t="shared" ca="1" si="136"/>
        <v>-0.22330261697782261</v>
      </c>
      <c r="O1077" s="46">
        <f t="shared" ca="1" si="141"/>
        <v>0.14394872153569216</v>
      </c>
      <c r="P1077" s="46">
        <f t="shared" ca="1" si="142"/>
        <v>0.23211601660794706</v>
      </c>
      <c r="Q1077" s="47">
        <f t="shared" ca="1" si="137"/>
        <v>-3.2385868608817647E-2</v>
      </c>
      <c r="R1077" s="47">
        <f t="shared" ca="1" si="138"/>
        <v>0.11331641395459471</v>
      </c>
      <c r="S1077" s="97">
        <f t="shared" ca="1" si="143"/>
        <v>0.12863256774514342</v>
      </c>
      <c r="V1077">
        <v>1060</v>
      </c>
      <c r="W1077" s="46">
        <v>0.43422571566771401</v>
      </c>
    </row>
    <row r="1078" spans="10:23">
      <c r="J1078">
        <v>1061</v>
      </c>
      <c r="K1078" s="93">
        <f t="shared" ca="1" si="139"/>
        <v>0.10682342831785489</v>
      </c>
      <c r="L1078" s="93">
        <f t="shared" ca="1" si="139"/>
        <v>0.89954236346831384</v>
      </c>
      <c r="M1078" s="93">
        <f t="shared" ca="1" si="140"/>
        <v>0.10682342831785489</v>
      </c>
      <c r="N1078" s="101">
        <f t="shared" ca="1" si="136"/>
        <v>0.88681323850352034</v>
      </c>
      <c r="O1078" s="46">
        <f t="shared" ca="1" si="141"/>
        <v>0.35862966136032315</v>
      </c>
      <c r="P1078" s="46">
        <f t="shared" ca="1" si="142"/>
        <v>0.33945648652026256</v>
      </c>
      <c r="Q1078" s="47">
        <f t="shared" ca="1" si="137"/>
        <v>0.39697601104044433</v>
      </c>
      <c r="R1078" s="47">
        <f t="shared" ca="1" si="138"/>
        <v>0.29281381047325261</v>
      </c>
      <c r="S1078" s="97">
        <f t="shared" ca="1" si="143"/>
        <v>0.32572173591678788</v>
      </c>
      <c r="V1078">
        <v>1061</v>
      </c>
      <c r="W1078" s="46">
        <v>-2.4483137633202201E-2</v>
      </c>
    </row>
    <row r="1079" spans="10:23">
      <c r="J1079">
        <v>1062</v>
      </c>
      <c r="K1079" s="93">
        <f t="shared" ca="1" si="139"/>
        <v>1.0518426122983093</v>
      </c>
      <c r="L1079" s="93">
        <f t="shared" ca="1" si="139"/>
        <v>-0.54184613916403501</v>
      </c>
      <c r="M1079" s="93">
        <f t="shared" ca="1" si="140"/>
        <v>1.0518426122983093</v>
      </c>
      <c r="N1079" s="101">
        <f t="shared" ca="1" si="136"/>
        <v>-0.17920566777426766</v>
      </c>
      <c r="O1079" s="46">
        <f t="shared" ca="1" si="141"/>
        <v>0.69786269903732401</v>
      </c>
      <c r="P1079" s="46">
        <f t="shared" ca="1" si="142"/>
        <v>0.50907300535876299</v>
      </c>
      <c r="Q1079" s="47">
        <f t="shared" ca="1" si="137"/>
        <v>1.0754420863944461</v>
      </c>
      <c r="R1079" s="47">
        <f t="shared" ca="1" si="138"/>
        <v>0.12044655945911197</v>
      </c>
      <c r="S1079" s="97">
        <f t="shared" ca="1" si="143"/>
        <v>0.40915462924821799</v>
      </c>
      <c r="V1079">
        <v>1062</v>
      </c>
      <c r="W1079" s="46">
        <v>0.703153999992153</v>
      </c>
    </row>
    <row r="1080" spans="10:23">
      <c r="J1080">
        <v>1063</v>
      </c>
      <c r="K1080" s="93">
        <f t="shared" ca="1" si="139"/>
        <v>-0.6165127225076622</v>
      </c>
      <c r="L1080" s="93">
        <f t="shared" ca="1" si="139"/>
        <v>-1.842411062140473</v>
      </c>
      <c r="M1080" s="93">
        <f t="shared" ca="1" si="140"/>
        <v>-0.6165127225076622</v>
      </c>
      <c r="N1080" s="101">
        <f t="shared" ca="1" si="136"/>
        <v>-1.9428238301065393</v>
      </c>
      <c r="O1080" s="46">
        <f t="shared" ca="1" si="141"/>
        <v>9.8974065087047342E-2</v>
      </c>
      <c r="P1080" s="46">
        <f t="shared" ca="1" si="142"/>
        <v>0.20962868838362464</v>
      </c>
      <c r="Q1080" s="47">
        <f t="shared" ca="1" si="137"/>
        <v>-0.12233518150610728</v>
      </c>
      <c r="R1080" s="47">
        <f t="shared" ca="1" si="138"/>
        <v>-0.16471725207333476</v>
      </c>
      <c r="S1080" s="97">
        <f t="shared" ca="1" si="143"/>
        <v>-3.2871593493143711E-2</v>
      </c>
      <c r="V1080">
        <v>1063</v>
      </c>
      <c r="W1080" s="46">
        <v>4.5191262674046002E-2</v>
      </c>
    </row>
    <row r="1081" spans="10:23">
      <c r="J1081">
        <v>1064</v>
      </c>
      <c r="K1081" s="93">
        <f t="shared" ca="1" si="139"/>
        <v>0.61644976941449603</v>
      </c>
      <c r="L1081" s="93">
        <f t="shared" ca="1" si="139"/>
        <v>1.9988256005189728</v>
      </c>
      <c r="M1081" s="93">
        <f t="shared" ca="1" si="140"/>
        <v>0.61644976941449603</v>
      </c>
      <c r="N1081" s="101">
        <f t="shared" ca="1" si="136"/>
        <v>2.0910978038346193</v>
      </c>
      <c r="O1081" s="46">
        <f t="shared" ca="1" si="141"/>
        <v>0.54156996003473035</v>
      </c>
      <c r="P1081" s="46">
        <f t="shared" ca="1" si="142"/>
        <v>0.43092663585746616</v>
      </c>
      <c r="Q1081" s="47">
        <f t="shared" ca="1" si="137"/>
        <v>0.76285660838925884</v>
      </c>
      <c r="R1081" s="47">
        <f t="shared" ca="1" si="138"/>
        <v>0.48753758013854304</v>
      </c>
      <c r="S1081" s="97">
        <f t="shared" ca="1" si="143"/>
        <v>0.51455377008663672</v>
      </c>
      <c r="V1081">
        <v>1064</v>
      </c>
      <c r="W1081" s="46">
        <v>1.11890191113117</v>
      </c>
    </row>
    <row r="1082" spans="10:23">
      <c r="J1082">
        <v>1065</v>
      </c>
      <c r="K1082" s="93">
        <f t="shared" ca="1" si="139"/>
        <v>-0.9947161287541727</v>
      </c>
      <c r="L1082" s="93">
        <f t="shared" ca="1" si="139"/>
        <v>-6.6369649660161636E-2</v>
      </c>
      <c r="M1082" s="93">
        <f t="shared" ca="1" si="140"/>
        <v>-0.9947161287541727</v>
      </c>
      <c r="N1082" s="101">
        <f t="shared" ca="1" si="136"/>
        <v>-0.37926599307619313</v>
      </c>
      <c r="O1082" s="46">
        <f t="shared" ca="1" si="141"/>
        <v>-3.6789412031366542E-2</v>
      </c>
      <c r="P1082" s="46">
        <f t="shared" ca="1" si="142"/>
        <v>0.14174694982441771</v>
      </c>
      <c r="Q1082" s="47">
        <f t="shared" ca="1" si="137"/>
        <v>-0.39386213574293505</v>
      </c>
      <c r="R1082" s="47">
        <f t="shared" ca="1" si="138"/>
        <v>8.8098307372575652E-2</v>
      </c>
      <c r="S1082" s="97">
        <f t="shared" ca="1" si="143"/>
        <v>2.5654447670604555E-2</v>
      </c>
      <c r="V1082">
        <v>1065</v>
      </c>
      <c r="W1082" s="46">
        <v>-1.1488924421936199E-3</v>
      </c>
    </row>
    <row r="1083" spans="10:23">
      <c r="J1083">
        <v>1066</v>
      </c>
      <c r="K1083" s="93">
        <f t="shared" ca="1" si="139"/>
        <v>-1.1654866741938092</v>
      </c>
      <c r="L1083" s="93">
        <f t="shared" ca="1" si="139"/>
        <v>-0.4121084582779776</v>
      </c>
      <c r="M1083" s="93">
        <f t="shared" ca="1" si="140"/>
        <v>-1.1654866741938092</v>
      </c>
      <c r="N1083" s="101">
        <f t="shared" ca="1" si="136"/>
        <v>-0.7613640094803612</v>
      </c>
      <c r="O1083" s="46">
        <f t="shared" ca="1" si="141"/>
        <v>-9.8090824592367398E-2</v>
      </c>
      <c r="P1083" s="46">
        <f t="shared" ca="1" si="142"/>
        <v>0.11109624354391728</v>
      </c>
      <c r="Q1083" s="47">
        <f t="shared" ca="1" si="137"/>
        <v>-0.51646496086493676</v>
      </c>
      <c r="R1083" s="47">
        <f t="shared" ca="1" si="138"/>
        <v>2.631592779404679E-2</v>
      </c>
      <c r="S1083" s="97">
        <f t="shared" ca="1" si="143"/>
        <v>-3.5887448399160304E-2</v>
      </c>
      <c r="V1083">
        <v>1066</v>
      </c>
      <c r="W1083" s="46">
        <v>0.47331070409762199</v>
      </c>
    </row>
    <row r="1084" spans="10:23">
      <c r="J1084">
        <v>1067</v>
      </c>
      <c r="K1084" s="93">
        <f t="shared" ca="1" si="139"/>
        <v>-1.125887220049989</v>
      </c>
      <c r="L1084" s="93">
        <f t="shared" ca="1" si="139"/>
        <v>1.3436922829893951</v>
      </c>
      <c r="M1084" s="93">
        <f t="shared" ca="1" si="140"/>
        <v>-1.125887220049989</v>
      </c>
      <c r="N1084" s="101">
        <f t="shared" ca="1" si="136"/>
        <v>0.91587466989035438</v>
      </c>
      <c r="O1084" s="46">
        <f t="shared" ca="1" si="141"/>
        <v>-8.3875829439594818E-2</v>
      </c>
      <c r="P1084" s="46">
        <f t="shared" ca="1" si="142"/>
        <v>0.11820374112030357</v>
      </c>
      <c r="Q1084" s="47">
        <f t="shared" ca="1" si="137"/>
        <v>-0.4880349705593916</v>
      </c>
      <c r="R1084" s="47">
        <f t="shared" ca="1" si="138"/>
        <v>0.2975128256681851</v>
      </c>
      <c r="S1084" s="97">
        <f t="shared" ca="1" si="143"/>
        <v>0.10681849811429514</v>
      </c>
      <c r="V1084">
        <v>1067</v>
      </c>
      <c r="W1084" s="46">
        <v>-0.13449228801145199</v>
      </c>
    </row>
    <row r="1085" spans="10:23">
      <c r="J1085">
        <v>1068</v>
      </c>
      <c r="K1085" s="93">
        <f t="shared" ca="1" si="139"/>
        <v>1.0314450997353499</v>
      </c>
      <c r="L1085" s="93">
        <f t="shared" ca="1" si="139"/>
        <v>-0.97376161402119277</v>
      </c>
      <c r="M1085" s="93">
        <f t="shared" ca="1" si="140"/>
        <v>1.0314450997353499</v>
      </c>
      <c r="N1085" s="101">
        <f t="shared" ca="1" si="136"/>
        <v>-0.59518433478724808</v>
      </c>
      <c r="O1085" s="46">
        <f t="shared" ca="1" si="141"/>
        <v>0.69054061471873673</v>
      </c>
      <c r="P1085" s="46">
        <f t="shared" ca="1" si="142"/>
        <v>0.50541196319946935</v>
      </c>
      <c r="Q1085" s="47">
        <f t="shared" ca="1" si="137"/>
        <v>1.0607979177572715</v>
      </c>
      <c r="R1085" s="47">
        <f t="shared" ca="1" si="138"/>
        <v>5.3185933131280366E-2</v>
      </c>
      <c r="S1085" s="97">
        <f t="shared" ca="1" si="143"/>
        <v>0.37186327392500856</v>
      </c>
      <c r="V1085">
        <v>1068</v>
      </c>
      <c r="W1085" s="46">
        <v>0.166500655605959</v>
      </c>
    </row>
    <row r="1086" spans="10:23">
      <c r="J1086">
        <v>1069</v>
      </c>
      <c r="K1086" s="93">
        <f t="shared" ca="1" si="139"/>
        <v>-1.1444089167169254</v>
      </c>
      <c r="L1086" s="93">
        <f t="shared" ca="1" si="139"/>
        <v>1.2705338844331751</v>
      </c>
      <c r="M1086" s="93">
        <f t="shared" ca="1" si="140"/>
        <v>-1.1444089167169254</v>
      </c>
      <c r="N1086" s="101">
        <f t="shared" ca="1" si="136"/>
        <v>0.84062410709605428</v>
      </c>
      <c r="O1086" s="46">
        <f t="shared" ca="1" si="141"/>
        <v>-9.0524553116072881E-2</v>
      </c>
      <c r="P1086" s="46">
        <f t="shared" ca="1" si="142"/>
        <v>0.11487937928206454</v>
      </c>
      <c r="Q1086" s="47">
        <f t="shared" ca="1" si="137"/>
        <v>-0.50133241791234773</v>
      </c>
      <c r="R1086" s="47">
        <f t="shared" ca="1" si="138"/>
        <v>0.285345374819297</v>
      </c>
      <c r="S1086" s="97">
        <f t="shared" ca="1" si="143"/>
        <v>9.7410410851612061E-2</v>
      </c>
      <c r="V1086">
        <v>1069</v>
      </c>
      <c r="W1086" s="46">
        <v>-0.22187152833745399</v>
      </c>
    </row>
    <row r="1087" spans="10:23">
      <c r="J1087">
        <v>1070</v>
      </c>
      <c r="K1087" s="93">
        <f t="shared" ca="1" si="139"/>
        <v>0.77943458326421267</v>
      </c>
      <c r="L1087" s="93">
        <f t="shared" ca="1" si="139"/>
        <v>-0.34703406362897266</v>
      </c>
      <c r="M1087" s="93">
        <f t="shared" ca="1" si="140"/>
        <v>0.77943458326421267</v>
      </c>
      <c r="N1087" s="101">
        <f t="shared" ca="1" si="136"/>
        <v>-8.113947843569963E-2</v>
      </c>
      <c r="O1087" s="46">
        <f t="shared" ca="1" si="141"/>
        <v>0.6000765326363332</v>
      </c>
      <c r="P1087" s="46">
        <f t="shared" ca="1" si="142"/>
        <v>0.46017992215826758</v>
      </c>
      <c r="Q1087" s="47">
        <f t="shared" ca="1" si="137"/>
        <v>0.87986975359246444</v>
      </c>
      <c r="R1087" s="47">
        <f t="shared" ca="1" si="138"/>
        <v>0.13630312576781159</v>
      </c>
      <c r="S1087" s="97">
        <f t="shared" ca="1" si="143"/>
        <v>0.36818982920207238</v>
      </c>
      <c r="V1087">
        <v>1070</v>
      </c>
      <c r="W1087" s="46">
        <v>0.190630872263096</v>
      </c>
    </row>
    <row r="1088" spans="10:23">
      <c r="J1088">
        <v>1071</v>
      </c>
      <c r="K1088" s="93">
        <f t="shared" ca="1" si="139"/>
        <v>0.45847565478225544</v>
      </c>
      <c r="L1088" s="93">
        <f t="shared" ca="1" si="139"/>
        <v>-0.81019801833825134</v>
      </c>
      <c r="M1088" s="93">
        <f t="shared" ca="1" si="140"/>
        <v>0.45847565478225544</v>
      </c>
      <c r="N1088" s="101">
        <f t="shared" ca="1" si="136"/>
        <v>-0.62232957679567757</v>
      </c>
      <c r="O1088" s="46">
        <f t="shared" ca="1" si="141"/>
        <v>0.48486207548649662</v>
      </c>
      <c r="P1088" s="46">
        <f t="shared" ca="1" si="142"/>
        <v>0.40257269358334929</v>
      </c>
      <c r="Q1088" s="47">
        <f t="shared" ca="1" si="137"/>
        <v>0.64944083929279128</v>
      </c>
      <c r="R1088" s="47">
        <f t="shared" ca="1" si="138"/>
        <v>4.8796751367662289E-2</v>
      </c>
      <c r="S1088" s="97">
        <f t="shared" ca="1" si="143"/>
        <v>0.26682941342707944</v>
      </c>
      <c r="V1088">
        <v>1071</v>
      </c>
      <c r="W1088" s="46">
        <v>1.33966889509996</v>
      </c>
    </row>
    <row r="1089" spans="10:23">
      <c r="J1089">
        <v>1072</v>
      </c>
      <c r="K1089" s="93">
        <f t="shared" ca="1" si="139"/>
        <v>0.3494440129288644</v>
      </c>
      <c r="L1089" s="93">
        <f t="shared" ca="1" si="139"/>
        <v>-0.66946563591151631</v>
      </c>
      <c r="M1089" s="93">
        <f t="shared" ca="1" si="140"/>
        <v>0.3494440129288644</v>
      </c>
      <c r="N1089" s="101">
        <f t="shared" ca="1" si="136"/>
        <v>-0.52357807906786846</v>
      </c>
      <c r="O1089" s="46">
        <f t="shared" ca="1" si="141"/>
        <v>0.44572304455905498</v>
      </c>
      <c r="P1089" s="46">
        <f t="shared" ca="1" si="142"/>
        <v>0.38300317811962847</v>
      </c>
      <c r="Q1089" s="47">
        <f t="shared" ca="1" si="137"/>
        <v>0.571162777437908</v>
      </c>
      <c r="R1089" s="47">
        <f t="shared" ca="1" si="138"/>
        <v>6.4764126896024704E-2</v>
      </c>
      <c r="S1089" s="97">
        <f t="shared" ca="1" si="143"/>
        <v>0.25524358572753986</v>
      </c>
      <c r="V1089">
        <v>1072</v>
      </c>
      <c r="W1089" s="46">
        <v>0.679005758913657</v>
      </c>
    </row>
    <row r="1090" spans="10:23">
      <c r="J1090">
        <v>1073</v>
      </c>
      <c r="K1090" s="93">
        <f t="shared" ca="1" si="139"/>
        <v>-0.47305503813909744</v>
      </c>
      <c r="L1090" s="93">
        <f t="shared" ca="1" si="139"/>
        <v>-0.49849406749700864</v>
      </c>
      <c r="M1090" s="93">
        <f t="shared" ca="1" si="140"/>
        <v>-0.47305503813909744</v>
      </c>
      <c r="N1090" s="101">
        <f t="shared" ca="1" si="136"/>
        <v>-0.62305595926796853</v>
      </c>
      <c r="O1090" s="46">
        <f t="shared" ca="1" si="141"/>
        <v>0.1504709943255369</v>
      </c>
      <c r="P1090" s="46">
        <f t="shared" ca="1" si="142"/>
        <v>0.23537715300286943</v>
      </c>
      <c r="Q1090" s="47">
        <f t="shared" ca="1" si="137"/>
        <v>-1.9341323029128166E-2</v>
      </c>
      <c r="R1090" s="47">
        <f t="shared" ca="1" si="138"/>
        <v>4.8679300777249385E-2</v>
      </c>
      <c r="S1090" s="97">
        <f t="shared" ca="1" si="143"/>
        <v>9.9575147551393142E-2</v>
      </c>
      <c r="V1090">
        <v>1073</v>
      </c>
      <c r="W1090" s="46">
        <v>0.78574134501256798</v>
      </c>
    </row>
    <row r="1091" spans="10:23">
      <c r="J1091">
        <v>1074</v>
      </c>
      <c r="K1091" s="93">
        <f t="shared" ca="1" si="139"/>
        <v>-0.81973349355166736</v>
      </c>
      <c r="L1091" s="93">
        <f t="shared" ca="1" si="139"/>
        <v>1.2869567566630387</v>
      </c>
      <c r="M1091" s="93">
        <f t="shared" ca="1" si="140"/>
        <v>-0.81973349355166736</v>
      </c>
      <c r="N1091" s="101">
        <f t="shared" ca="1" si="136"/>
        <v>0.95944842437059519</v>
      </c>
      <c r="O1091" s="46">
        <f t="shared" ca="1" si="141"/>
        <v>2.6024012168602007E-2</v>
      </c>
      <c r="P1091" s="46">
        <f t="shared" ca="1" si="142"/>
        <v>0.17315366192440199</v>
      </c>
      <c r="Q1091" s="47">
        <f t="shared" ca="1" si="137"/>
        <v>-0.26823528734299795</v>
      </c>
      <c r="R1091" s="47">
        <f t="shared" ca="1" si="138"/>
        <v>0.30455837451529633</v>
      </c>
      <c r="S1091" s="97">
        <f t="shared" ca="1" si="143"/>
        <v>0.16529119334194917</v>
      </c>
      <c r="V1091">
        <v>1074</v>
      </c>
      <c r="W1091" s="46">
        <v>0.51834019909888496</v>
      </c>
    </row>
    <row r="1092" spans="10:23">
      <c r="J1092">
        <v>1075</v>
      </c>
      <c r="K1092" s="93">
        <f t="shared" ca="1" si="139"/>
        <v>-9.743770265767944E-2</v>
      </c>
      <c r="L1092" s="93">
        <f t="shared" ca="1" si="139"/>
        <v>-0.44872762840137476</v>
      </c>
      <c r="M1092" s="93">
        <f t="shared" ca="1" si="140"/>
        <v>-9.743770265767944E-2</v>
      </c>
      <c r="N1092" s="101">
        <f t="shared" ca="1" si="136"/>
        <v>-0.45641849588589317</v>
      </c>
      <c r="O1092" s="46">
        <f t="shared" ca="1" si="141"/>
        <v>0.28530615098637563</v>
      </c>
      <c r="P1092" s="46">
        <f t="shared" ca="1" si="142"/>
        <v>0.30279473133328882</v>
      </c>
      <c r="Q1092" s="47">
        <f t="shared" ca="1" si="137"/>
        <v>0.25032899029254929</v>
      </c>
      <c r="R1092" s="47">
        <f t="shared" ca="1" si="138"/>
        <v>7.5623327107353824E-2</v>
      </c>
      <c r="S1092" s="97">
        <f t="shared" ca="1" si="143"/>
        <v>0.18046473904686472</v>
      </c>
      <c r="V1092">
        <v>1075</v>
      </c>
      <c r="W1092" s="46">
        <v>0.219712018302296</v>
      </c>
    </row>
    <row r="1093" spans="10:23">
      <c r="J1093">
        <v>1076</v>
      </c>
      <c r="K1093" s="93">
        <f t="shared" ca="1" si="139"/>
        <v>-1.3877129899658336</v>
      </c>
      <c r="L1093" s="93">
        <f t="shared" ca="1" si="139"/>
        <v>1.9687927216075134</v>
      </c>
      <c r="M1093" s="93">
        <f t="shared" ca="1" si="140"/>
        <v>-1.3877129899658336</v>
      </c>
      <c r="N1093" s="101">
        <f t="shared" ca="1" si="136"/>
        <v>1.4252554181364965</v>
      </c>
      <c r="O1093" s="46">
        <f t="shared" ca="1" si="141"/>
        <v>-0.17786328787039479</v>
      </c>
      <c r="P1093" s="46">
        <f t="shared" ca="1" si="142"/>
        <v>7.1210011904903586E-2</v>
      </c>
      <c r="Q1093" s="47">
        <f t="shared" ca="1" si="137"/>
        <v>-0.67600988742099155</v>
      </c>
      <c r="R1093" s="47">
        <f t="shared" ca="1" si="138"/>
        <v>0.37987586705296339</v>
      </c>
      <c r="S1093" s="97">
        <f t="shared" ca="1" si="143"/>
        <v>0.1010062895912843</v>
      </c>
      <c r="V1093">
        <v>1076</v>
      </c>
      <c r="W1093" s="46">
        <v>0.64259615766848899</v>
      </c>
    </row>
    <row r="1094" spans="10:23">
      <c r="J1094">
        <v>1077</v>
      </c>
      <c r="K1094" s="93">
        <f t="shared" ca="1" si="139"/>
        <v>-0.57028158169462795</v>
      </c>
      <c r="L1094" s="93">
        <f t="shared" ca="1" si="139"/>
        <v>-0.62705988407551627</v>
      </c>
      <c r="M1094" s="93">
        <f t="shared" ca="1" si="140"/>
        <v>-0.57028158169462795</v>
      </c>
      <c r="N1094" s="101">
        <f t="shared" ca="1" si="136"/>
        <v>-0.77586727053502536</v>
      </c>
      <c r="O1094" s="46">
        <f t="shared" ca="1" si="141"/>
        <v>0.11556963330315578</v>
      </c>
      <c r="P1094" s="46">
        <f t="shared" ca="1" si="142"/>
        <v>0.21792647249167887</v>
      </c>
      <c r="Q1094" s="47">
        <f t="shared" ca="1" si="137"/>
        <v>-8.9144045073890399E-2</v>
      </c>
      <c r="R1094" s="47">
        <f t="shared" ca="1" si="138"/>
        <v>2.3970859405474082E-2</v>
      </c>
      <c r="S1094" s="97">
        <f t="shared" ca="1" si="143"/>
        <v>6.9770246354314933E-2</v>
      </c>
      <c r="V1094">
        <v>1077</v>
      </c>
      <c r="W1094" s="46">
        <v>0.39222271987962598</v>
      </c>
    </row>
    <row r="1095" spans="10:23">
      <c r="J1095">
        <v>1078</v>
      </c>
      <c r="K1095" s="93">
        <f t="shared" ca="1" si="139"/>
        <v>2.1481260489741609E-3</v>
      </c>
      <c r="L1095" s="93">
        <f t="shared" ca="1" si="139"/>
        <v>0.52023324948263694</v>
      </c>
      <c r="M1095" s="93">
        <f t="shared" ca="1" si="140"/>
        <v>2.1481260489741609E-3</v>
      </c>
      <c r="N1095" s="101">
        <f t="shared" ca="1" si="136"/>
        <v>0.49390755004182646</v>
      </c>
      <c r="O1095" s="46">
        <f t="shared" ca="1" si="141"/>
        <v>0.32105442335418644</v>
      </c>
      <c r="P1095" s="46">
        <f t="shared" ca="1" si="142"/>
        <v>0.3206688675171942</v>
      </c>
      <c r="Q1095" s="47">
        <f t="shared" ca="1" si="137"/>
        <v>0.32182553502817091</v>
      </c>
      <c r="R1095" s="47">
        <f t="shared" ca="1" si="138"/>
        <v>0.22928391149197441</v>
      </c>
      <c r="S1095" s="97">
        <f t="shared" ca="1" si="143"/>
        <v>0.2751691674230804</v>
      </c>
      <c r="V1095">
        <v>1078</v>
      </c>
      <c r="W1095" s="46">
        <v>0.10278377303427801</v>
      </c>
    </row>
    <row r="1096" spans="10:23">
      <c r="J1096">
        <v>1079</v>
      </c>
      <c r="K1096" s="93">
        <f t="shared" ca="1" si="139"/>
        <v>0.75466198871651735</v>
      </c>
      <c r="L1096" s="93">
        <f t="shared" ca="1" si="139"/>
        <v>1.1357337714404532</v>
      </c>
      <c r="M1096" s="93">
        <f t="shared" ca="1" si="140"/>
        <v>0.75466198871651735</v>
      </c>
      <c r="N1096" s="101">
        <f t="shared" ca="1" si="136"/>
        <v>1.316769537166145</v>
      </c>
      <c r="O1096" s="46">
        <f t="shared" ca="1" si="141"/>
        <v>0.5911839274469245</v>
      </c>
      <c r="P1096" s="46">
        <f t="shared" ca="1" si="142"/>
        <v>0.45573361956356323</v>
      </c>
      <c r="Q1096" s="47">
        <f t="shared" ca="1" si="137"/>
        <v>0.86208454321364703</v>
      </c>
      <c r="R1096" s="47">
        <f t="shared" ca="1" si="138"/>
        <v>0.36233451486250423</v>
      </c>
      <c r="S1096" s="97">
        <f t="shared" ca="1" si="143"/>
        <v>0.47675922115471436</v>
      </c>
      <c r="V1096">
        <v>1079</v>
      </c>
      <c r="W1096" s="46">
        <v>1.3160749460890799</v>
      </c>
    </row>
    <row r="1097" spans="10:23">
      <c r="J1097">
        <v>1080</v>
      </c>
      <c r="K1097" s="93">
        <f t="shared" ca="1" si="139"/>
        <v>0.21324853543617292</v>
      </c>
      <c r="L1097" s="93">
        <f t="shared" ca="1" si="139"/>
        <v>-0.78783941577950256</v>
      </c>
      <c r="M1097" s="93">
        <f t="shared" ca="1" si="140"/>
        <v>0.21324853543617292</v>
      </c>
      <c r="N1097" s="101">
        <f t="shared" ca="1" si="136"/>
        <v>-0.67911948688262913</v>
      </c>
      <c r="O1097" s="46">
        <f t="shared" ca="1" si="141"/>
        <v>0.39683302588968694</v>
      </c>
      <c r="P1097" s="46">
        <f t="shared" ca="1" si="142"/>
        <v>0.35855816878494445</v>
      </c>
      <c r="Q1097" s="47">
        <f t="shared" ca="1" si="137"/>
        <v>0.47338274009917192</v>
      </c>
      <c r="R1097" s="47">
        <f t="shared" ca="1" si="138"/>
        <v>3.9614249416353303E-2</v>
      </c>
      <c r="S1097" s="97">
        <f t="shared" ca="1" si="143"/>
        <v>0.21822363765302011</v>
      </c>
      <c r="V1097">
        <v>1080</v>
      </c>
      <c r="W1097" s="46">
        <v>-0.24588132223876399</v>
      </c>
    </row>
    <row r="1098" spans="10:23">
      <c r="J1098">
        <v>1081</v>
      </c>
      <c r="K1098" s="93">
        <f t="shared" ca="1" si="139"/>
        <v>-1.2012973522142765</v>
      </c>
      <c r="L1098" s="93">
        <f t="shared" ca="1" si="139"/>
        <v>2.4880300343946167</v>
      </c>
      <c r="M1098" s="93">
        <f t="shared" ca="1" si="140"/>
        <v>-1.2012973522142765</v>
      </c>
      <c r="N1098" s="101">
        <f t="shared" ca="1" si="136"/>
        <v>1.9768199398496191</v>
      </c>
      <c r="O1098" s="46">
        <f t="shared" ca="1" si="141"/>
        <v>-0.11094576477991747</v>
      </c>
      <c r="P1098" s="46">
        <f t="shared" ca="1" si="142"/>
        <v>0.10466877345014225</v>
      </c>
      <c r="Q1098" s="47">
        <f t="shared" ca="1" si="137"/>
        <v>-0.5421748412400369</v>
      </c>
      <c r="R1098" s="47">
        <f t="shared" ca="1" si="138"/>
        <v>0.46905970779419509</v>
      </c>
      <c r="S1098" s="97">
        <f t="shared" ca="1" si="143"/>
        <v>0.17905697150713881</v>
      </c>
      <c r="V1098">
        <v>1081</v>
      </c>
      <c r="W1098" s="46">
        <v>9.8835184751352598E-2</v>
      </c>
    </row>
    <row r="1099" spans="10:23">
      <c r="J1099">
        <v>1082</v>
      </c>
      <c r="K1099" s="93">
        <f t="shared" ca="1" si="139"/>
        <v>-1.1529256928592544</v>
      </c>
      <c r="L1099" s="93">
        <f t="shared" ca="1" si="139"/>
        <v>-0.75731485441858559</v>
      </c>
      <c r="M1099" s="93">
        <f t="shared" ca="1" si="140"/>
        <v>-1.1529256928592544</v>
      </c>
      <c r="N1099" s="101">
        <f t="shared" ca="1" si="136"/>
        <v>-1.0846537162616436</v>
      </c>
      <c r="O1099" s="46">
        <f t="shared" ca="1" si="141"/>
        <v>-9.3581815752592057E-2</v>
      </c>
      <c r="P1099" s="46">
        <f t="shared" ca="1" si="142"/>
        <v>0.11335074796380495</v>
      </c>
      <c r="Q1099" s="47">
        <f t="shared" ca="1" si="137"/>
        <v>-0.50744694318538608</v>
      </c>
      <c r="R1099" s="47">
        <f t="shared" ca="1" si="138"/>
        <v>-2.5957589787015956E-2</v>
      </c>
      <c r="S1099" s="97">
        <f t="shared" ca="1" si="143"/>
        <v>-5.9769702769804006E-2</v>
      </c>
      <c r="V1099">
        <v>1082</v>
      </c>
      <c r="W1099" s="46">
        <v>-5.7328818269528098E-2</v>
      </c>
    </row>
    <row r="1100" spans="10:23">
      <c r="J1100">
        <v>1083</v>
      </c>
      <c r="K1100" s="93">
        <f t="shared" ca="1" si="139"/>
        <v>-0.34138081694758032</v>
      </c>
      <c r="L1100" s="93">
        <f t="shared" ca="1" si="139"/>
        <v>-0.31953826446324557</v>
      </c>
      <c r="M1100" s="93">
        <f t="shared" ca="1" si="140"/>
        <v>-0.34138081694758032</v>
      </c>
      <c r="N1100" s="101">
        <f t="shared" ca="1" si="136"/>
        <v>-0.41151561471557668</v>
      </c>
      <c r="O1100" s="46">
        <f t="shared" ca="1" si="141"/>
        <v>0.1977380200068648</v>
      </c>
      <c r="P1100" s="46">
        <f t="shared" ca="1" si="142"/>
        <v>0.25901066584353338</v>
      </c>
      <c r="Q1100" s="47">
        <f t="shared" ca="1" si="137"/>
        <v>7.5192728333527664E-2</v>
      </c>
      <c r="R1100" s="47">
        <f t="shared" ca="1" si="138"/>
        <v>8.2883785758098613E-2</v>
      </c>
      <c r="S1100" s="97">
        <f t="shared" ca="1" si="143"/>
        <v>0.14031090288248171</v>
      </c>
      <c r="V1100">
        <v>1083</v>
      </c>
      <c r="W1100" s="46">
        <v>0.19675295088789899</v>
      </c>
    </row>
    <row r="1101" spans="10:23">
      <c r="J1101">
        <v>1084</v>
      </c>
      <c r="K1101" s="93">
        <f t="shared" ca="1" si="139"/>
        <v>-1.6544674279525342</v>
      </c>
      <c r="L1101" s="93">
        <f t="shared" ca="1" si="139"/>
        <v>1.2760778934784072</v>
      </c>
      <c r="M1101" s="93">
        <f t="shared" ca="1" si="140"/>
        <v>-1.6544674279525342</v>
      </c>
      <c r="N1101" s="101">
        <f t="shared" ca="1" si="136"/>
        <v>0.68367023983503905</v>
      </c>
      <c r="O1101" s="46">
        <f t="shared" ca="1" si="141"/>
        <v>-0.273619987677159</v>
      </c>
      <c r="P1101" s="46">
        <f t="shared" ca="1" si="142"/>
        <v>2.333166200152148E-2</v>
      </c>
      <c r="Q1101" s="47">
        <f t="shared" ca="1" si="137"/>
        <v>-0.86752328703451997</v>
      </c>
      <c r="R1101" s="47">
        <f t="shared" ca="1" si="138"/>
        <v>0.25996711325517258</v>
      </c>
      <c r="S1101" s="97">
        <f t="shared" ca="1" si="143"/>
        <v>-6.8264372109932137E-3</v>
      </c>
      <c r="V1101">
        <v>1084</v>
      </c>
      <c r="W1101" s="46">
        <v>-0.150162254549803</v>
      </c>
    </row>
    <row r="1102" spans="10:23">
      <c r="J1102">
        <v>1085</v>
      </c>
      <c r="K1102" s="93">
        <f t="shared" ca="1" si="139"/>
        <v>-1.6154420479870686</v>
      </c>
      <c r="L1102" s="93">
        <f t="shared" ca="1" si="139"/>
        <v>2.6851995520808121</v>
      </c>
      <c r="M1102" s="93">
        <f t="shared" ca="1" si="140"/>
        <v>-1.6154420479870686</v>
      </c>
      <c r="N1102" s="101">
        <f t="shared" ca="1" si="136"/>
        <v>2.03204574076931</v>
      </c>
      <c r="O1102" s="46">
        <f t="shared" ca="1" si="141"/>
        <v>-0.25961106762918473</v>
      </c>
      <c r="P1102" s="46">
        <f t="shared" ca="1" si="142"/>
        <v>3.0336122025508616E-2</v>
      </c>
      <c r="Q1102" s="47">
        <f t="shared" ca="1" si="137"/>
        <v>-0.83950544693857143</v>
      </c>
      <c r="R1102" s="47">
        <f t="shared" ca="1" si="138"/>
        <v>0.47798930504010062</v>
      </c>
      <c r="S1102" s="97">
        <f t="shared" ca="1" si="143"/>
        <v>0.10918911870545794</v>
      </c>
      <c r="V1102">
        <v>1085</v>
      </c>
      <c r="W1102" s="46">
        <v>0.30001539296057</v>
      </c>
    </row>
    <row r="1103" spans="10:23">
      <c r="J1103">
        <v>1086</v>
      </c>
      <c r="K1103" s="93">
        <f t="shared" ca="1" si="139"/>
        <v>-0.4741245056734929</v>
      </c>
      <c r="L1103" s="93">
        <f t="shared" ca="1" si="139"/>
        <v>-0.11488877325801622</v>
      </c>
      <c r="M1103" s="93">
        <f t="shared" ca="1" si="140"/>
        <v>-0.4741245056734929</v>
      </c>
      <c r="N1103" s="101">
        <f t="shared" ca="1" si="136"/>
        <v>-0.25970634357016853</v>
      </c>
      <c r="O1103" s="46">
        <f t="shared" ca="1" si="141"/>
        <v>0.1500870881291973</v>
      </c>
      <c r="P1103" s="46">
        <f t="shared" ca="1" si="142"/>
        <v>0.23518519990469963</v>
      </c>
      <c r="Q1103" s="47">
        <f t="shared" ca="1" si="137"/>
        <v>-2.0109135421807367E-2</v>
      </c>
      <c r="R1103" s="47">
        <f t="shared" ca="1" si="138"/>
        <v>0.1074302047678339</v>
      </c>
      <c r="S1103" s="97">
        <f t="shared" ca="1" si="143"/>
        <v>0.12875864644851559</v>
      </c>
      <c r="V1103">
        <v>1086</v>
      </c>
      <c r="W1103" s="46">
        <v>0.10466049959968</v>
      </c>
    </row>
    <row r="1104" spans="10:23">
      <c r="J1104">
        <v>1087</v>
      </c>
      <c r="K1104" s="93">
        <f t="shared" ca="1" si="139"/>
        <v>-1.5712438696483932</v>
      </c>
      <c r="L1104" s="93">
        <f t="shared" ca="1" si="139"/>
        <v>9.7477899755192818E-2</v>
      </c>
      <c r="M1104" s="93">
        <f t="shared" ca="1" si="140"/>
        <v>-1.5712438696483932</v>
      </c>
      <c r="N1104" s="101">
        <f t="shared" ca="1" si="136"/>
        <v>-0.40727364125943843</v>
      </c>
      <c r="O1104" s="46">
        <f t="shared" ca="1" si="141"/>
        <v>-0.24374527087946629</v>
      </c>
      <c r="P1104" s="46">
        <f t="shared" ca="1" si="142"/>
        <v>3.8269020400367837E-2</v>
      </c>
      <c r="Q1104" s="47">
        <f t="shared" ca="1" si="137"/>
        <v>-0.80777385343913455</v>
      </c>
      <c r="R1104" s="47">
        <f t="shared" ca="1" si="138"/>
        <v>8.3569681007426372E-2</v>
      </c>
      <c r="S1104" s="97">
        <f t="shared" ca="1" si="143"/>
        <v>-8.008779493601996E-2</v>
      </c>
      <c r="V1104">
        <v>1087</v>
      </c>
      <c r="W1104" s="46">
        <v>0.26611941283569501</v>
      </c>
    </row>
    <row r="1105" spans="10:23">
      <c r="J1105">
        <v>1088</v>
      </c>
      <c r="K1105" s="93">
        <f t="shared" ca="1" si="139"/>
        <v>-0.93890158479062469</v>
      </c>
      <c r="L1105" s="93">
        <f t="shared" ca="1" si="139"/>
        <v>-0.18197489512695944</v>
      </c>
      <c r="M1105" s="93">
        <f t="shared" ca="1" si="140"/>
        <v>-0.93890158479062469</v>
      </c>
      <c r="N1105" s="101">
        <f t="shared" ca="1" si="136"/>
        <v>-0.47111910566626947</v>
      </c>
      <c r="O1105" s="46">
        <f t="shared" ca="1" si="141"/>
        <v>-1.6753694644593864E-2</v>
      </c>
      <c r="P1105" s="46">
        <f t="shared" ca="1" si="142"/>
        <v>0.15176480851780405</v>
      </c>
      <c r="Q1105" s="47">
        <f t="shared" ca="1" si="137"/>
        <v>-0.35379070096938969</v>
      </c>
      <c r="R1105" s="47">
        <f t="shared" ca="1" si="138"/>
        <v>7.3246348911983283E-2</v>
      </c>
      <c r="S1105" s="97">
        <f t="shared" ca="1" si="143"/>
        <v>2.824632713369471E-2</v>
      </c>
      <c r="V1105">
        <v>1088</v>
      </c>
      <c r="W1105" s="46">
        <v>7.7566158207725597E-2</v>
      </c>
    </row>
    <row r="1106" spans="10:23">
      <c r="J1106">
        <v>1089</v>
      </c>
      <c r="K1106" s="93">
        <f t="shared" ca="1" si="139"/>
        <v>0.44508459809341583</v>
      </c>
      <c r="L1106" s="93">
        <f t="shared" ca="1" si="139"/>
        <v>-0.88181176846698817</v>
      </c>
      <c r="M1106" s="93">
        <f t="shared" ca="1" si="140"/>
        <v>0.44508459809341583</v>
      </c>
      <c r="N1106" s="101">
        <f t="shared" ref="N1106:N1169" ca="1" si="144">$N$2*K1106+SQRT(1-$N$2^2)*L1106</f>
        <v>-0.6944840257723639</v>
      </c>
      <c r="O1106" s="46">
        <f t="shared" ca="1" si="141"/>
        <v>0.48005509493492093</v>
      </c>
      <c r="P1106" s="46">
        <f t="shared" ca="1" si="142"/>
        <v>0.40016920330756145</v>
      </c>
      <c r="Q1106" s="47">
        <f t="shared" ref="Q1106:Q1169" ca="1" si="145">$K$2+K1106*$S$3</f>
        <v>0.6398268781896399</v>
      </c>
      <c r="R1106" s="47">
        <f t="shared" ref="R1106:R1169" ca="1" si="146">$L$2+$L$3*N1106</f>
        <v>3.7129918870312015E-2</v>
      </c>
      <c r="S1106" s="97">
        <f t="shared" ca="1" si="143"/>
        <v>0.25859250690261648</v>
      </c>
      <c r="V1106">
        <v>1089</v>
      </c>
      <c r="W1106" s="46">
        <v>0.76252312519244803</v>
      </c>
    </row>
    <row r="1107" spans="10:23">
      <c r="J1107">
        <v>1090</v>
      </c>
      <c r="K1107" s="93">
        <f t="shared" ref="K1107:L1170" ca="1" si="147">_xlfn.NORM.S.INV(RAND())</f>
        <v>-0.56054396798774353</v>
      </c>
      <c r="L1107" s="93">
        <f t="shared" ca="1" si="147"/>
        <v>0.99486528929172602</v>
      </c>
      <c r="M1107" s="93">
        <f t="shared" ref="M1107:M1170" ca="1" si="148">K1107</f>
        <v>-0.56054396798774353</v>
      </c>
      <c r="N1107" s="101">
        <f t="shared" ca="1" si="144"/>
        <v>0.76494949843306248</v>
      </c>
      <c r="O1107" s="46">
        <f t="shared" ref="O1107:O1170" ca="1" si="149">$K$2+K1107*$K$3</f>
        <v>0.11906513935584553</v>
      </c>
      <c r="P1107" s="46">
        <f t="shared" ref="P1107:P1170" ca="1" si="150">$K$2+K1107*$R$3</f>
        <v>0.21967422551802374</v>
      </c>
      <c r="Q1107" s="47">
        <f t="shared" ca="1" si="145"/>
        <v>-8.2153032968510897E-2</v>
      </c>
      <c r="R1107" s="47">
        <f t="shared" ca="1" si="146"/>
        <v>0.27310935893815669</v>
      </c>
      <c r="S1107" s="97">
        <f t="shared" ref="S1107:S1170" ca="1" si="151">AVERAGE(R1107,O1107)</f>
        <v>0.1960872491470011</v>
      </c>
      <c r="V1107">
        <v>1090</v>
      </c>
      <c r="W1107" s="46">
        <v>6.7030870681976601E-3</v>
      </c>
    </row>
    <row r="1108" spans="10:23">
      <c r="J1108">
        <v>1091</v>
      </c>
      <c r="K1108" s="93">
        <f t="shared" ca="1" si="147"/>
        <v>0.69526566014133906</v>
      </c>
      <c r="L1108" s="93">
        <f t="shared" ca="1" si="147"/>
        <v>-0.29097240919713746</v>
      </c>
      <c r="M1108" s="93">
        <f t="shared" ca="1" si="148"/>
        <v>0.69526566014133906</v>
      </c>
      <c r="N1108" s="101">
        <f t="shared" ca="1" si="144"/>
        <v>-5.4755972133925274E-2</v>
      </c>
      <c r="O1108" s="46">
        <f t="shared" ca="1" si="149"/>
        <v>0.56986245872863894</v>
      </c>
      <c r="P1108" s="46">
        <f t="shared" ca="1" si="150"/>
        <v>0.44507288520442045</v>
      </c>
      <c r="Q1108" s="47">
        <f t="shared" ca="1" si="145"/>
        <v>0.81944160577707592</v>
      </c>
      <c r="R1108" s="47">
        <f t="shared" ca="1" si="146"/>
        <v>0.14056914058853379</v>
      </c>
      <c r="S1108" s="97">
        <f t="shared" ca="1" si="151"/>
        <v>0.35521579965858635</v>
      </c>
      <c r="V1108">
        <v>1091</v>
      </c>
      <c r="W1108" s="46">
        <v>-0.181357099436702</v>
      </c>
    </row>
    <row r="1109" spans="10:23">
      <c r="J1109">
        <v>1092</v>
      </c>
      <c r="K1109" s="93">
        <f t="shared" ca="1" si="147"/>
        <v>-0.41473801110748459</v>
      </c>
      <c r="L1109" s="93">
        <f t="shared" ca="1" si="147"/>
        <v>-2.0011854591794518</v>
      </c>
      <c r="M1109" s="93">
        <f t="shared" ca="1" si="148"/>
        <v>-0.41473801110748459</v>
      </c>
      <c r="N1109" s="101">
        <f t="shared" ca="1" si="144"/>
        <v>-2.0291862818904662</v>
      </c>
      <c r="O1109" s="46">
        <f t="shared" ca="1" si="149"/>
        <v>0.17140502673840163</v>
      </c>
      <c r="P1109" s="46">
        <f t="shared" ca="1" si="150"/>
        <v>0.2458441692093018</v>
      </c>
      <c r="Q1109" s="47">
        <f t="shared" ca="1" si="145"/>
        <v>2.2526741796601302E-2</v>
      </c>
      <c r="R1109" s="47">
        <f t="shared" ca="1" si="146"/>
        <v>-0.17868141191812992</v>
      </c>
      <c r="S1109" s="97">
        <f t="shared" ca="1" si="151"/>
        <v>-3.6381925898641421E-3</v>
      </c>
      <c r="V1109">
        <v>1092</v>
      </c>
      <c r="W1109" s="46">
        <v>0.64250186804076104</v>
      </c>
    </row>
    <row r="1110" spans="10:23">
      <c r="J1110">
        <v>1093</v>
      </c>
      <c r="K1110" s="93">
        <f t="shared" ca="1" si="147"/>
        <v>5.525648334547812E-2</v>
      </c>
      <c r="L1110" s="93">
        <f t="shared" ca="1" si="147"/>
        <v>0.33979898984078233</v>
      </c>
      <c r="M1110" s="93">
        <f t="shared" ca="1" si="148"/>
        <v>5.525648334547812E-2</v>
      </c>
      <c r="N1110" s="101">
        <f t="shared" ca="1" si="144"/>
        <v>0.33973051093625339</v>
      </c>
      <c r="O1110" s="46">
        <f t="shared" ca="1" si="149"/>
        <v>0.34011870234145952</v>
      </c>
      <c r="P1110" s="46">
        <f t="shared" ca="1" si="150"/>
        <v>0.33020100701083077</v>
      </c>
      <c r="Q1110" s="47">
        <f t="shared" ca="1" si="145"/>
        <v>0.35995409300271708</v>
      </c>
      <c r="R1110" s="47">
        <f t="shared" ca="1" si="146"/>
        <v>0.20435464218574859</v>
      </c>
      <c r="S1110" s="97">
        <f t="shared" ca="1" si="151"/>
        <v>0.27223667226360404</v>
      </c>
      <c r="V1110">
        <v>1093</v>
      </c>
      <c r="W1110" s="46">
        <v>5.9052516247096898E-2</v>
      </c>
    </row>
    <row r="1111" spans="10:23">
      <c r="J1111">
        <v>1094</v>
      </c>
      <c r="K1111" s="93">
        <f t="shared" ca="1" si="147"/>
        <v>0.7368363154857559</v>
      </c>
      <c r="L1111" s="93">
        <f t="shared" ca="1" si="147"/>
        <v>-1.2392004790694913</v>
      </c>
      <c r="M1111" s="93">
        <f t="shared" ca="1" si="148"/>
        <v>0.7368363154857559</v>
      </c>
      <c r="N1111" s="101">
        <f t="shared" ca="1" si="144"/>
        <v>-0.94053466276276154</v>
      </c>
      <c r="O1111" s="46">
        <f t="shared" ca="1" si="149"/>
        <v>0.58478505493595767</v>
      </c>
      <c r="P1111" s="46">
        <f t="shared" ca="1" si="150"/>
        <v>0.45253418330807982</v>
      </c>
      <c r="Q1111" s="47">
        <f t="shared" ca="1" si="145"/>
        <v>0.84928679819171338</v>
      </c>
      <c r="R1111" s="47">
        <f t="shared" ca="1" si="146"/>
        <v>-2.6546212148160775E-3</v>
      </c>
      <c r="S1111" s="97">
        <f t="shared" ca="1" si="151"/>
        <v>0.2910652168605708</v>
      </c>
      <c r="V1111">
        <v>1094</v>
      </c>
      <c r="W1111" s="46">
        <v>1.5815217737593601</v>
      </c>
    </row>
    <row r="1112" spans="10:23">
      <c r="J1112">
        <v>1095</v>
      </c>
      <c r="K1112" s="93">
        <f t="shared" ca="1" si="147"/>
        <v>-2.0019814676911789</v>
      </c>
      <c r="L1112" s="93">
        <f t="shared" ca="1" si="147"/>
        <v>1.2777618607109287</v>
      </c>
      <c r="M1112" s="93">
        <f t="shared" ca="1" si="148"/>
        <v>-2.0019814676911789</v>
      </c>
      <c r="N1112" s="101">
        <f t="shared" ca="1" si="144"/>
        <v>0.57474952022271297</v>
      </c>
      <c r="O1112" s="46">
        <f t="shared" ca="1" si="149"/>
        <v>-0.39836691909859001</v>
      </c>
      <c r="P1112" s="46">
        <f t="shared" ca="1" si="150"/>
        <v>-3.9041803709194023E-2</v>
      </c>
      <c r="Q1112" s="47">
        <f t="shared" ca="1" si="145"/>
        <v>-1.117017149877382</v>
      </c>
      <c r="R1112" s="47">
        <f t="shared" ca="1" si="146"/>
        <v>0.2423554509220785</v>
      </c>
      <c r="S1112" s="97">
        <f t="shared" ca="1" si="151"/>
        <v>-7.8005734088255757E-2</v>
      </c>
      <c r="V1112">
        <v>1095</v>
      </c>
      <c r="W1112" s="46">
        <v>0.25452862679657801</v>
      </c>
    </row>
    <row r="1113" spans="10:23">
      <c r="J1113">
        <v>1096</v>
      </c>
      <c r="K1113" s="93">
        <f t="shared" ca="1" si="147"/>
        <v>1.0823284857780848</v>
      </c>
      <c r="L1113" s="93">
        <f t="shared" ca="1" si="147"/>
        <v>1.1815977374165529</v>
      </c>
      <c r="M1113" s="93">
        <f t="shared" ca="1" si="148"/>
        <v>1.0823284857780848</v>
      </c>
      <c r="N1113" s="101">
        <f t="shared" ca="1" si="144"/>
        <v>1.464457689062838</v>
      </c>
      <c r="O1113" s="46">
        <f t="shared" ca="1" si="149"/>
        <v>0.70880619694942015</v>
      </c>
      <c r="P1113" s="46">
        <f t="shared" ca="1" si="150"/>
        <v>0.51454475431481106</v>
      </c>
      <c r="Q1113" s="47">
        <f t="shared" ca="1" si="145"/>
        <v>1.0973290822186383</v>
      </c>
      <c r="R1113" s="47">
        <f t="shared" ca="1" si="146"/>
        <v>0.3862145798405997</v>
      </c>
      <c r="S1113" s="97">
        <f t="shared" ca="1" si="151"/>
        <v>0.54751038839500987</v>
      </c>
      <c r="V1113">
        <v>1096</v>
      </c>
      <c r="W1113" s="46">
        <v>0.15644984066078699</v>
      </c>
    </row>
    <row r="1114" spans="10:23">
      <c r="J1114">
        <v>1097</v>
      </c>
      <c r="K1114" s="93">
        <f t="shared" ca="1" si="147"/>
        <v>-1.3355906813978349</v>
      </c>
      <c r="L1114" s="93">
        <f t="shared" ca="1" si="147"/>
        <v>1.2180110164036078</v>
      </c>
      <c r="M1114" s="93">
        <f t="shared" ca="1" si="148"/>
        <v>-1.3355906813978349</v>
      </c>
      <c r="N1114" s="101">
        <f t="shared" ca="1" si="144"/>
        <v>0.73002796885443688</v>
      </c>
      <c r="O1114" s="46">
        <f t="shared" ca="1" si="149"/>
        <v>-0.15915297027474068</v>
      </c>
      <c r="P1114" s="46">
        <f t="shared" ca="1" si="150"/>
        <v>8.0565170702730643E-2</v>
      </c>
      <c r="Q1114" s="47">
        <f t="shared" ca="1" si="145"/>
        <v>-0.63858925222968332</v>
      </c>
      <c r="R1114" s="47">
        <f t="shared" ca="1" si="146"/>
        <v>0.26746280987675747</v>
      </c>
      <c r="S1114" s="97">
        <f t="shared" ca="1" si="151"/>
        <v>5.4154919801008394E-2</v>
      </c>
      <c r="V1114">
        <v>1097</v>
      </c>
      <c r="W1114" s="46">
        <v>1.4943999043637901</v>
      </c>
    </row>
    <row r="1115" spans="10:23">
      <c r="J1115">
        <v>1098</v>
      </c>
      <c r="K1115" s="93">
        <f t="shared" ca="1" si="147"/>
        <v>0.20850378606854542</v>
      </c>
      <c r="L1115" s="93">
        <f t="shared" ca="1" si="147"/>
        <v>0.7331825708927433</v>
      </c>
      <c r="M1115" s="93">
        <f t="shared" ca="1" si="148"/>
        <v>0.20850378606854542</v>
      </c>
      <c r="N1115" s="101">
        <f t="shared" ca="1" si="144"/>
        <v>0.76142695079636868</v>
      </c>
      <c r="O1115" s="46">
        <f t="shared" ca="1" si="149"/>
        <v>0.39512980571354545</v>
      </c>
      <c r="P1115" s="46">
        <f t="shared" ca="1" si="150"/>
        <v>0.35770655869687368</v>
      </c>
      <c r="Q1115" s="47">
        <f t="shared" ca="1" si="145"/>
        <v>0.46997629974688893</v>
      </c>
      <c r="R1115" s="47">
        <f t="shared" ca="1" si="146"/>
        <v>0.27253978944072321</v>
      </c>
      <c r="S1115" s="97">
        <f t="shared" ca="1" si="151"/>
        <v>0.3338347975771343</v>
      </c>
      <c r="V1115">
        <v>1098</v>
      </c>
      <c r="W1115" s="46">
        <v>0.14403888024247399</v>
      </c>
    </row>
    <row r="1116" spans="10:23">
      <c r="J1116">
        <v>1099</v>
      </c>
      <c r="K1116" s="93">
        <f t="shared" ca="1" si="147"/>
        <v>0.36835508623696228</v>
      </c>
      <c r="L1116" s="93">
        <f t="shared" ca="1" si="147"/>
        <v>0.94012044631735225</v>
      </c>
      <c r="M1116" s="93">
        <f t="shared" ca="1" si="148"/>
        <v>0.36835508623696228</v>
      </c>
      <c r="N1116" s="101">
        <f t="shared" ca="1" si="144"/>
        <v>1.0084575709815724</v>
      </c>
      <c r="O1116" s="46">
        <f t="shared" ca="1" si="149"/>
        <v>0.45251154256289144</v>
      </c>
      <c r="P1116" s="46">
        <f t="shared" ca="1" si="150"/>
        <v>0.38639742712154668</v>
      </c>
      <c r="Q1116" s="47">
        <f t="shared" ca="1" si="145"/>
        <v>0.58473977344558092</v>
      </c>
      <c r="R1116" s="47">
        <f t="shared" ca="1" si="146"/>
        <v>0.31248278544847519</v>
      </c>
      <c r="S1116" s="97">
        <f t="shared" ca="1" si="151"/>
        <v>0.38249716400568334</v>
      </c>
      <c r="V1116">
        <v>1099</v>
      </c>
      <c r="W1116" s="46">
        <v>-5.4064249648192002E-2</v>
      </c>
    </row>
    <row r="1117" spans="10:23">
      <c r="J1117">
        <v>1100</v>
      </c>
      <c r="K1117" s="93">
        <f t="shared" ca="1" si="147"/>
        <v>-0.30974987326707942</v>
      </c>
      <c r="L1117" s="93">
        <f t="shared" ca="1" si="147"/>
        <v>0.89749214936977317</v>
      </c>
      <c r="M1117" s="93">
        <f t="shared" ca="1" si="148"/>
        <v>-0.30974987326707942</v>
      </c>
      <c r="N1117" s="101">
        <f t="shared" ca="1" si="144"/>
        <v>0.75238980983320602</v>
      </c>
      <c r="O1117" s="46">
        <f t="shared" ca="1" si="149"/>
        <v>0.20909256316452879</v>
      </c>
      <c r="P1117" s="46">
        <f t="shared" ca="1" si="150"/>
        <v>0.26468793742236535</v>
      </c>
      <c r="Q1117" s="47">
        <f t="shared" ca="1" si="145"/>
        <v>9.7901814648855584E-2</v>
      </c>
      <c r="R1117" s="47">
        <f t="shared" ca="1" si="146"/>
        <v>0.27107855161869743</v>
      </c>
      <c r="S1117" s="97">
        <f t="shared" ca="1" si="151"/>
        <v>0.24008555739161311</v>
      </c>
      <c r="V1117">
        <v>1100</v>
      </c>
      <c r="W1117" s="46">
        <v>-0.34437630197323699</v>
      </c>
    </row>
    <row r="1118" spans="10:23">
      <c r="J1118">
        <v>1101</v>
      </c>
      <c r="K1118" s="93">
        <f t="shared" ca="1" si="147"/>
        <v>-1.1807328828138324</v>
      </c>
      <c r="L1118" s="93">
        <f t="shared" ca="1" si="147"/>
        <v>0.88006459623513045</v>
      </c>
      <c r="M1118" s="93">
        <f t="shared" ca="1" si="148"/>
        <v>-1.1807328828138324</v>
      </c>
      <c r="N1118" s="101">
        <f t="shared" ca="1" si="144"/>
        <v>0.45887490335704256</v>
      </c>
      <c r="O1118" s="46">
        <f t="shared" ca="1" si="149"/>
        <v>-0.10356374805350071</v>
      </c>
      <c r="P1118" s="46">
        <f t="shared" ca="1" si="150"/>
        <v>0.10835978181335063</v>
      </c>
      <c r="Q1118" s="47">
        <f t="shared" ca="1" si="145"/>
        <v>-0.5274108077872034</v>
      </c>
      <c r="R1118" s="47">
        <f t="shared" ca="1" si="146"/>
        <v>0.22361939562903313</v>
      </c>
      <c r="S1118" s="97">
        <f t="shared" ca="1" si="151"/>
        <v>6.0027823787766207E-2</v>
      </c>
      <c r="V1118">
        <v>1101</v>
      </c>
      <c r="W1118" s="46">
        <v>0.30656130702329698</v>
      </c>
    </row>
    <row r="1119" spans="10:23">
      <c r="J1119">
        <v>1102</v>
      </c>
      <c r="K1119" s="93">
        <f t="shared" ca="1" si="147"/>
        <v>0.790387389943631</v>
      </c>
      <c r="L1119" s="93">
        <f t="shared" ca="1" si="147"/>
        <v>-0.57023571625651548</v>
      </c>
      <c r="M1119" s="93">
        <f t="shared" ca="1" si="148"/>
        <v>0.790387389943631</v>
      </c>
      <c r="N1119" s="101">
        <f t="shared" ca="1" si="144"/>
        <v>-0.28926997463124754</v>
      </c>
      <c r="O1119" s="46">
        <f t="shared" ca="1" si="149"/>
        <v>0.60400825586897489</v>
      </c>
      <c r="P1119" s="46">
        <f t="shared" ca="1" si="150"/>
        <v>0.46214578377458843</v>
      </c>
      <c r="Q1119" s="47">
        <f t="shared" ca="1" si="145"/>
        <v>0.88773320005774781</v>
      </c>
      <c r="R1119" s="47">
        <f t="shared" ca="1" si="146"/>
        <v>0.10264998765725053</v>
      </c>
      <c r="S1119" s="97">
        <f t="shared" ca="1" si="151"/>
        <v>0.35332912176311271</v>
      </c>
      <c r="V1119">
        <v>1102</v>
      </c>
      <c r="W1119" s="46">
        <v>0.363901962147828</v>
      </c>
    </row>
    <row r="1120" spans="10:23">
      <c r="J1120">
        <v>1103</v>
      </c>
      <c r="K1120" s="93">
        <f t="shared" ca="1" si="147"/>
        <v>-1.4964612097046261</v>
      </c>
      <c r="L1120" s="93">
        <f t="shared" ca="1" si="147"/>
        <v>0.60433169748993165</v>
      </c>
      <c r="M1120" s="93">
        <f t="shared" ca="1" si="148"/>
        <v>-1.4964612097046261</v>
      </c>
      <c r="N1120" s="101">
        <f t="shared" ca="1" si="144"/>
        <v>9.7048486747211005E-2</v>
      </c>
      <c r="O1120" s="46">
        <f t="shared" ca="1" si="149"/>
        <v>-0.21690057891095382</v>
      </c>
      <c r="P1120" s="46">
        <f t="shared" ca="1" si="150"/>
        <v>5.1691366384624071E-2</v>
      </c>
      <c r="Q1120" s="47">
        <f t="shared" ca="1" si="145"/>
        <v>-0.75408446950210961</v>
      </c>
      <c r="R1120" s="47">
        <f t="shared" ca="1" si="146"/>
        <v>0.1651147814912779</v>
      </c>
      <c r="S1120" s="97">
        <f t="shared" ca="1" si="151"/>
        <v>-2.5892898709837964E-2</v>
      </c>
      <c r="V1120">
        <v>1103</v>
      </c>
      <c r="W1120" s="46">
        <v>-0.15415829517525301</v>
      </c>
    </row>
    <row r="1121" spans="10:23">
      <c r="J1121">
        <v>1104</v>
      </c>
      <c r="K1121" s="93">
        <f t="shared" ca="1" si="147"/>
        <v>0.71983764494658753</v>
      </c>
      <c r="L1121" s="93">
        <f t="shared" ca="1" si="147"/>
        <v>-0.49432742265957896</v>
      </c>
      <c r="M1121" s="93">
        <f t="shared" ca="1" si="148"/>
        <v>0.71983764494658753</v>
      </c>
      <c r="N1121" s="101">
        <f t="shared" ca="1" si="144"/>
        <v>-0.23973899922363165</v>
      </c>
      <c r="O1121" s="46">
        <f t="shared" ca="1" si="149"/>
        <v>0.57868305114468654</v>
      </c>
      <c r="P1121" s="46">
        <f t="shared" ca="1" si="150"/>
        <v>0.44948318141244425</v>
      </c>
      <c r="Q1121" s="47">
        <f t="shared" ca="1" si="145"/>
        <v>0.83708279060917123</v>
      </c>
      <c r="R1121" s="47">
        <f t="shared" ca="1" si="146"/>
        <v>0.1106587743877506</v>
      </c>
      <c r="S1121" s="97">
        <f t="shared" ca="1" si="151"/>
        <v>0.34467091276621858</v>
      </c>
      <c r="V1121">
        <v>1104</v>
      </c>
      <c r="W1121" s="46">
        <v>-0.32263854496672301</v>
      </c>
    </row>
    <row r="1122" spans="10:23">
      <c r="J1122">
        <v>1105</v>
      </c>
      <c r="K1122" s="93">
        <f t="shared" ca="1" si="147"/>
        <v>0.13554936606857623</v>
      </c>
      <c r="L1122" s="93">
        <f t="shared" ca="1" si="147"/>
        <v>0.26675278259069723</v>
      </c>
      <c r="M1122" s="93">
        <f t="shared" ca="1" si="148"/>
        <v>0.13554936606857623</v>
      </c>
      <c r="N1122" s="101">
        <f t="shared" ca="1" si="144"/>
        <v>0.29601156784795218</v>
      </c>
      <c r="O1122" s="46">
        <f t="shared" ca="1" si="149"/>
        <v>0.36894139607268339</v>
      </c>
      <c r="P1122" s="46">
        <f t="shared" ca="1" si="150"/>
        <v>0.34461235387644268</v>
      </c>
      <c r="Q1122" s="47">
        <f t="shared" ca="1" si="145"/>
        <v>0.41759948046516487</v>
      </c>
      <c r="R1122" s="47">
        <f t="shared" ca="1" si="146"/>
        <v>0.19728561743112527</v>
      </c>
      <c r="S1122" s="97">
        <f t="shared" ca="1" si="151"/>
        <v>0.28311350675190433</v>
      </c>
      <c r="V1122">
        <v>1105</v>
      </c>
      <c r="W1122" s="46">
        <v>0.310307119336794</v>
      </c>
    </row>
    <row r="1123" spans="10:23">
      <c r="J1123">
        <v>1106</v>
      </c>
      <c r="K1123" s="93">
        <f t="shared" ca="1" si="147"/>
        <v>-0.3797431220898127</v>
      </c>
      <c r="L1123" s="93">
        <f t="shared" ca="1" si="147"/>
        <v>-0.5572773394782341</v>
      </c>
      <c r="M1123" s="93">
        <f t="shared" ca="1" si="148"/>
        <v>-0.3797431220898127</v>
      </c>
      <c r="N1123" s="101">
        <f t="shared" ca="1" si="144"/>
        <v>-0.64911210855195089</v>
      </c>
      <c r="O1123" s="46">
        <f t="shared" ca="1" si="149"/>
        <v>0.18396712357820491</v>
      </c>
      <c r="P1123" s="46">
        <f t="shared" ca="1" si="150"/>
        <v>0.25212521762920342</v>
      </c>
      <c r="Q1123" s="47">
        <f t="shared" ca="1" si="145"/>
        <v>4.7650935476207856E-2</v>
      </c>
      <c r="R1123" s="47">
        <f t="shared" ca="1" si="146"/>
        <v>4.4466217127751922E-2</v>
      </c>
      <c r="S1123" s="97">
        <f t="shared" ca="1" si="151"/>
        <v>0.11421667035297842</v>
      </c>
      <c r="V1123">
        <v>1106</v>
      </c>
      <c r="W1123" s="46">
        <v>1.11456704532002</v>
      </c>
    </row>
    <row r="1124" spans="10:23">
      <c r="J1124">
        <v>1107</v>
      </c>
      <c r="K1124" s="93">
        <f t="shared" ca="1" si="147"/>
        <v>-0.73758823307325883</v>
      </c>
      <c r="L1124" s="93">
        <f t="shared" ca="1" si="147"/>
        <v>-0.84564151750586103</v>
      </c>
      <c r="M1124" s="93">
        <f t="shared" ca="1" si="148"/>
        <v>-0.73758823307325883</v>
      </c>
      <c r="N1124" s="101">
        <f t="shared" ca="1" si="144"/>
        <v>-1.0363081108680987</v>
      </c>
      <c r="O1124" s="46">
        <f t="shared" ca="1" si="149"/>
        <v>5.5511652964934655E-2</v>
      </c>
      <c r="P1124" s="46">
        <f t="shared" ca="1" si="150"/>
        <v>0.18789748232256831</v>
      </c>
      <c r="Q1124" s="47">
        <f t="shared" ca="1" si="145"/>
        <v>-0.20926000575033266</v>
      </c>
      <c r="R1124" s="47">
        <f t="shared" ca="1" si="146"/>
        <v>-1.8140468485296518E-2</v>
      </c>
      <c r="S1124" s="97">
        <f t="shared" ca="1" si="151"/>
        <v>1.8685592239819068E-2</v>
      </c>
      <c r="V1124">
        <v>1107</v>
      </c>
      <c r="W1124" s="46">
        <v>-6.5702386877526303E-2</v>
      </c>
    </row>
    <row r="1125" spans="10:23">
      <c r="J1125">
        <v>1108</v>
      </c>
      <c r="K1125" s="93">
        <f t="shared" ca="1" si="147"/>
        <v>-0.76706216651287296</v>
      </c>
      <c r="L1125" s="93">
        <f t="shared" ca="1" si="147"/>
        <v>0.72624825479802557</v>
      </c>
      <c r="M1125" s="93">
        <f t="shared" ca="1" si="148"/>
        <v>-0.76706216651287296</v>
      </c>
      <c r="N1125" s="101">
        <f t="shared" ca="1" si="144"/>
        <v>0.44460078388830648</v>
      </c>
      <c r="O1125" s="46">
        <f t="shared" ca="1" si="149"/>
        <v>4.4931410634936775E-2</v>
      </c>
      <c r="P1125" s="46">
        <f t="shared" ca="1" si="150"/>
        <v>0.18260736115756937</v>
      </c>
      <c r="Q1125" s="47">
        <f t="shared" ca="1" si="145"/>
        <v>-0.23042049041032842</v>
      </c>
      <c r="R1125" s="47">
        <f t="shared" ca="1" si="146"/>
        <v>0.22131137771398096</v>
      </c>
      <c r="S1125" s="97">
        <f t="shared" ca="1" si="151"/>
        <v>0.13312139417445887</v>
      </c>
      <c r="V1125">
        <v>1108</v>
      </c>
      <c r="W1125" s="46">
        <v>0.68768130719128495</v>
      </c>
    </row>
    <row r="1126" spans="10:23">
      <c r="J1126">
        <v>1109</v>
      </c>
      <c r="K1126" s="93">
        <f t="shared" ca="1" si="147"/>
        <v>1.9742665862382756</v>
      </c>
      <c r="L1126" s="93">
        <f t="shared" ca="1" si="147"/>
        <v>0.63963879262383105</v>
      </c>
      <c r="M1126" s="93">
        <f t="shared" ca="1" si="148"/>
        <v>1.9742665862382756</v>
      </c>
      <c r="N1126" s="101">
        <f t="shared" ca="1" si="144"/>
        <v>1.2342918501668443</v>
      </c>
      <c r="O1126" s="46">
        <f t="shared" ca="1" si="149"/>
        <v>1.0289847460922095</v>
      </c>
      <c r="P1126" s="46">
        <f t="shared" ca="1" si="150"/>
        <v>0.67463402888620572</v>
      </c>
      <c r="Q1126" s="47">
        <f t="shared" ca="1" si="145"/>
        <v>1.737686180504217</v>
      </c>
      <c r="R1126" s="47">
        <f t="shared" ca="1" si="146"/>
        <v>0.34899849230760072</v>
      </c>
      <c r="S1126" s="97">
        <f t="shared" ca="1" si="151"/>
        <v>0.68899161919990504</v>
      </c>
      <c r="V1126">
        <v>1109</v>
      </c>
      <c r="W1126" s="46">
        <v>-0.17813211486260999</v>
      </c>
    </row>
    <row r="1127" spans="10:23">
      <c r="J1127">
        <v>1110</v>
      </c>
      <c r="K1127" s="93">
        <f t="shared" ca="1" si="147"/>
        <v>1.4841704168172927</v>
      </c>
      <c r="L1127" s="93">
        <f t="shared" ca="1" si="147"/>
        <v>1.3545838726122463</v>
      </c>
      <c r="M1127" s="93">
        <f t="shared" ca="1" si="148"/>
        <v>1.4841704168172927</v>
      </c>
      <c r="N1127" s="101">
        <f t="shared" ca="1" si="144"/>
        <v>1.7562576844703273</v>
      </c>
      <c r="O1127" s="46">
        <f t="shared" ca="1" si="149"/>
        <v>0.85305518283587156</v>
      </c>
      <c r="P1127" s="46">
        <f t="shared" ca="1" si="150"/>
        <v>0.58666924725803682</v>
      </c>
      <c r="Q1127" s="47">
        <f t="shared" ca="1" si="145"/>
        <v>1.3858270539915412</v>
      </c>
      <c r="R1127" s="47">
        <f t="shared" ca="1" si="146"/>
        <v>0.43339644758997076</v>
      </c>
      <c r="S1127" s="97">
        <f t="shared" ca="1" si="151"/>
        <v>0.6432258152129211</v>
      </c>
      <c r="V1127">
        <v>1110</v>
      </c>
      <c r="W1127" s="46">
        <v>-0.41841104153366099</v>
      </c>
    </row>
    <row r="1128" spans="10:23">
      <c r="J1128">
        <v>1111</v>
      </c>
      <c r="K1128" s="93">
        <f t="shared" ca="1" si="147"/>
        <v>0.10992954731263611</v>
      </c>
      <c r="L1128" s="93">
        <f t="shared" ca="1" si="147"/>
        <v>1.2951608811102764</v>
      </c>
      <c r="M1128" s="93">
        <f t="shared" ca="1" si="148"/>
        <v>0.10992954731263611</v>
      </c>
      <c r="N1128" s="101">
        <f t="shared" ca="1" si="144"/>
        <v>1.2628803195353571</v>
      </c>
      <c r="O1128" s="46">
        <f t="shared" ca="1" si="149"/>
        <v>0.35974466325641974</v>
      </c>
      <c r="P1128" s="46">
        <f t="shared" ca="1" si="150"/>
        <v>0.34001398746831085</v>
      </c>
      <c r="Q1128" s="47">
        <f t="shared" ca="1" si="145"/>
        <v>0.39920601483263751</v>
      </c>
      <c r="R1128" s="47">
        <f t="shared" ca="1" si="146"/>
        <v>0.35362103309626136</v>
      </c>
      <c r="S1128" s="97">
        <f t="shared" ca="1" si="151"/>
        <v>0.35668284817634055</v>
      </c>
      <c r="V1128">
        <v>1111</v>
      </c>
      <c r="W1128" s="46">
        <v>0.10487751092058099</v>
      </c>
    </row>
    <row r="1129" spans="10:23">
      <c r="J1129">
        <v>1112</v>
      </c>
      <c r="K1129" s="93">
        <f t="shared" ca="1" si="147"/>
        <v>-0.11108058080173369</v>
      </c>
      <c r="L1129" s="93">
        <f t="shared" ca="1" si="147"/>
        <v>-1.2597121831738609</v>
      </c>
      <c r="M1129" s="93">
        <f t="shared" ca="1" si="148"/>
        <v>-0.11108058080173369</v>
      </c>
      <c r="N1129" s="101">
        <f t="shared" ca="1" si="144"/>
        <v>-1.2296380594502656</v>
      </c>
      <c r="O1129" s="46">
        <f t="shared" ca="1" si="149"/>
        <v>0.28040877421993698</v>
      </c>
      <c r="P1129" s="46">
        <f t="shared" ca="1" si="150"/>
        <v>0.3003460429500695</v>
      </c>
      <c r="Q1129" s="47">
        <f t="shared" ca="1" si="145"/>
        <v>0.240534236759672</v>
      </c>
      <c r="R1129" s="47">
        <f t="shared" ca="1" si="146"/>
        <v>-4.9400469203454145E-2</v>
      </c>
      <c r="S1129" s="97">
        <f t="shared" ca="1" si="151"/>
        <v>0.11550415250824142</v>
      </c>
      <c r="V1129">
        <v>1112</v>
      </c>
      <c r="W1129" s="46">
        <v>0.23398159348589401</v>
      </c>
    </row>
    <row r="1130" spans="10:23">
      <c r="J1130">
        <v>1113</v>
      </c>
      <c r="K1130" s="93">
        <f t="shared" ca="1" si="147"/>
        <v>1.5684447401114967</v>
      </c>
      <c r="L1130" s="93">
        <f t="shared" ca="1" si="147"/>
        <v>0.26109681278340335</v>
      </c>
      <c r="M1130" s="93">
        <f t="shared" ca="1" si="148"/>
        <v>1.5684447401114967</v>
      </c>
      <c r="N1130" s="101">
        <f t="shared" ca="1" si="144"/>
        <v>0.74634211193728972</v>
      </c>
      <c r="O1130" s="46">
        <f t="shared" ca="1" si="149"/>
        <v>0.88330709218743642</v>
      </c>
      <c r="P1130" s="46">
        <f t="shared" ca="1" si="150"/>
        <v>0.60179520193381919</v>
      </c>
      <c r="Q1130" s="47">
        <f t="shared" ca="1" si="145"/>
        <v>1.4463308726946709</v>
      </c>
      <c r="R1130" s="47">
        <f t="shared" ca="1" si="146"/>
        <v>0.27010068428900541</v>
      </c>
      <c r="S1130" s="97">
        <f t="shared" ca="1" si="151"/>
        <v>0.57670388823822094</v>
      </c>
      <c r="V1130">
        <v>1113</v>
      </c>
      <c r="W1130" s="46">
        <v>-0.26486996398909901</v>
      </c>
    </row>
    <row r="1131" spans="10:23">
      <c r="J1131">
        <v>1114</v>
      </c>
      <c r="K1131" s="93">
        <f t="shared" ca="1" si="147"/>
        <v>1.2619809568270068</v>
      </c>
      <c r="L1131" s="93">
        <f t="shared" ca="1" si="147"/>
        <v>0.44103158839590262</v>
      </c>
      <c r="M1131" s="93">
        <f t="shared" ca="1" si="148"/>
        <v>1.2619809568270068</v>
      </c>
      <c r="N1131" s="101">
        <f t="shared" ca="1" si="144"/>
        <v>0.81947288948824037</v>
      </c>
      <c r="O1131" s="46">
        <f t="shared" ca="1" si="149"/>
        <v>0.77329594965836179</v>
      </c>
      <c r="P1131" s="46">
        <f t="shared" ca="1" si="150"/>
        <v>0.54678963066928188</v>
      </c>
      <c r="Q1131" s="47">
        <f t="shared" ca="1" si="145"/>
        <v>1.2263085876365216</v>
      </c>
      <c r="R1131" s="47">
        <f t="shared" ca="1" si="146"/>
        <v>0.28192538178428528</v>
      </c>
      <c r="S1131" s="97">
        <f t="shared" ca="1" si="151"/>
        <v>0.52761066572132354</v>
      </c>
      <c r="V1131">
        <v>1114</v>
      </c>
      <c r="W1131" s="46">
        <v>0.528903472722552</v>
      </c>
    </row>
    <row r="1132" spans="10:23">
      <c r="J1132">
        <v>1115</v>
      </c>
      <c r="K1132" s="93">
        <f t="shared" ca="1" si="147"/>
        <v>1.024782129859956</v>
      </c>
      <c r="L1132" s="93">
        <f t="shared" ca="1" si="147"/>
        <v>0.50106474110665744</v>
      </c>
      <c r="M1132" s="93">
        <f t="shared" ca="1" si="148"/>
        <v>1.024782129859956</v>
      </c>
      <c r="N1132" s="101">
        <f t="shared" ca="1" si="144"/>
        <v>0.80095476410293742</v>
      </c>
      <c r="O1132" s="46">
        <f t="shared" ca="1" si="149"/>
        <v>0.68814881193939015</v>
      </c>
      <c r="P1132" s="46">
        <f t="shared" ca="1" si="150"/>
        <v>0.50421606180979606</v>
      </c>
      <c r="Q1132" s="47">
        <f t="shared" ca="1" si="145"/>
        <v>1.0560143121985783</v>
      </c>
      <c r="R1132" s="47">
        <f t="shared" ca="1" si="146"/>
        <v>0.27893113998631847</v>
      </c>
      <c r="S1132" s="97">
        <f t="shared" ca="1" si="151"/>
        <v>0.48353997596285431</v>
      </c>
      <c r="V1132">
        <v>1115</v>
      </c>
      <c r="W1132" s="46">
        <v>0.40016414369320702</v>
      </c>
    </row>
    <row r="1133" spans="10:23">
      <c r="J1133">
        <v>1116</v>
      </c>
      <c r="K1133" s="93">
        <f t="shared" ca="1" si="147"/>
        <v>-0.65678651281609368</v>
      </c>
      <c r="L1133" s="93">
        <f t="shared" ca="1" si="147"/>
        <v>-0.99402218529876496</v>
      </c>
      <c r="M1133" s="93">
        <f t="shared" ca="1" si="148"/>
        <v>-0.65678651281609368</v>
      </c>
      <c r="N1133" s="101">
        <f t="shared" ca="1" si="144"/>
        <v>-1.1512885677369384</v>
      </c>
      <c r="O1133" s="46">
        <f t="shared" ca="1" si="149"/>
        <v>8.4517003837189852E-2</v>
      </c>
      <c r="P1133" s="46">
        <f t="shared" ca="1" si="150"/>
        <v>0.20240015775869591</v>
      </c>
      <c r="Q1133" s="47">
        <f t="shared" ca="1" si="145"/>
        <v>-0.15124930400582226</v>
      </c>
      <c r="R1133" s="47">
        <f t="shared" ca="1" si="146"/>
        <v>-3.6731944822271906E-2</v>
      </c>
      <c r="S1133" s="97">
        <f t="shared" ca="1" si="151"/>
        <v>2.3892529507458973E-2</v>
      </c>
      <c r="V1133">
        <v>1116</v>
      </c>
      <c r="W1133" s="46">
        <v>0.93476166111548298</v>
      </c>
    </row>
    <row r="1134" spans="10:23">
      <c r="J1134">
        <v>1117</v>
      </c>
      <c r="K1134" s="93">
        <f t="shared" ca="1" si="147"/>
        <v>-1.0429218443821475</v>
      </c>
      <c r="L1134" s="93">
        <f t="shared" ca="1" si="147"/>
        <v>0.37085545475415765</v>
      </c>
      <c r="M1134" s="93">
        <f t="shared" ca="1" si="148"/>
        <v>-1.0429218443821475</v>
      </c>
      <c r="N1134" s="101">
        <f t="shared" ca="1" si="144"/>
        <v>1.9929278871914258E-2</v>
      </c>
      <c r="O1134" s="46">
        <f t="shared" ca="1" si="149"/>
        <v>-5.4093792326581569E-2</v>
      </c>
      <c r="P1134" s="46">
        <f t="shared" ca="1" si="150"/>
        <v>0.1330947596768102</v>
      </c>
      <c r="Q1134" s="47">
        <f t="shared" ca="1" si="145"/>
        <v>-0.4284708963333651</v>
      </c>
      <c r="R1134" s="47">
        <f t="shared" ca="1" si="146"/>
        <v>0.15264518476689384</v>
      </c>
      <c r="S1134" s="97">
        <f t="shared" ca="1" si="151"/>
        <v>4.9275696220156137E-2</v>
      </c>
      <c r="V1134">
        <v>1117</v>
      </c>
      <c r="W1134" s="46">
        <v>-2.9042007253018899E-2</v>
      </c>
    </row>
    <row r="1135" spans="10:23">
      <c r="J1135">
        <v>1118</v>
      </c>
      <c r="K1135" s="93">
        <f t="shared" ca="1" si="147"/>
        <v>0.53463615452441804</v>
      </c>
      <c r="L1135" s="93">
        <f t="shared" ca="1" si="147"/>
        <v>-0.3032646108010969</v>
      </c>
      <c r="M1135" s="93">
        <f t="shared" ca="1" si="148"/>
        <v>0.53463615452441804</v>
      </c>
      <c r="N1135" s="101">
        <f t="shared" ca="1" si="144"/>
        <v>-0.11749378810791861</v>
      </c>
      <c r="O1135" s="46">
        <f t="shared" ca="1" si="149"/>
        <v>0.51220136988019282</v>
      </c>
      <c r="P1135" s="46">
        <f t="shared" ca="1" si="150"/>
        <v>0.4162423407801974</v>
      </c>
      <c r="Q1135" s="47">
        <f t="shared" ca="1" si="145"/>
        <v>0.7041194280801838</v>
      </c>
      <c r="R1135" s="47">
        <f t="shared" ca="1" si="146"/>
        <v>0.13042490692589898</v>
      </c>
      <c r="S1135" s="97">
        <f t="shared" ca="1" si="151"/>
        <v>0.32131313840304587</v>
      </c>
      <c r="V1135">
        <v>1118</v>
      </c>
      <c r="W1135" s="46">
        <v>-0.22730510686350799</v>
      </c>
    </row>
    <row r="1136" spans="10:23">
      <c r="J1136">
        <v>1119</v>
      </c>
      <c r="K1136" s="93">
        <f t="shared" ca="1" si="147"/>
        <v>-2.5052812732162932</v>
      </c>
      <c r="L1136" s="93">
        <f t="shared" ca="1" si="147"/>
        <v>-0.87008321013281376</v>
      </c>
      <c r="M1136" s="93">
        <f t="shared" ca="1" si="148"/>
        <v>-2.5052812732162932</v>
      </c>
      <c r="N1136" s="101">
        <f t="shared" ca="1" si="144"/>
        <v>-1.6216469112585139</v>
      </c>
      <c r="O1136" s="46">
        <f t="shared" ca="1" si="149"/>
        <v>-0.57903618463813444</v>
      </c>
      <c r="P1136" s="46">
        <f t="shared" ca="1" si="150"/>
        <v>-0.12937643647896624</v>
      </c>
      <c r="Q1136" s="47">
        <f t="shared" ca="1" si="145"/>
        <v>-1.4783556809564709</v>
      </c>
      <c r="R1136" s="47">
        <f t="shared" ca="1" si="146"/>
        <v>-0.11278535643339022</v>
      </c>
      <c r="S1136" s="97">
        <f t="shared" ca="1" si="151"/>
        <v>-0.34591077053576236</v>
      </c>
      <c r="V1136">
        <v>1119</v>
      </c>
      <c r="W1136" s="46">
        <v>1.0281952217925701</v>
      </c>
    </row>
    <row r="1137" spans="10:23">
      <c r="J1137">
        <v>1120</v>
      </c>
      <c r="K1137" s="93">
        <f t="shared" ca="1" si="147"/>
        <v>-0.35004987570668439</v>
      </c>
      <c r="L1137" s="93">
        <f t="shared" ca="1" si="147"/>
        <v>-0.2706092739800588</v>
      </c>
      <c r="M1137" s="93">
        <f t="shared" ca="1" si="148"/>
        <v>-0.35004987570668439</v>
      </c>
      <c r="N1137" s="101">
        <f t="shared" ca="1" si="144"/>
        <v>-0.36788381658749703</v>
      </c>
      <c r="O1137" s="46">
        <f t="shared" ca="1" si="149"/>
        <v>0.19462609255977914</v>
      </c>
      <c r="P1137" s="46">
        <f t="shared" ca="1" si="150"/>
        <v>0.25745470211999055</v>
      </c>
      <c r="Q1137" s="47">
        <f t="shared" ca="1" si="145"/>
        <v>6.8968873439356315E-2</v>
      </c>
      <c r="R1137" s="47">
        <f t="shared" ca="1" si="146"/>
        <v>8.9938719827139635E-2</v>
      </c>
      <c r="S1137" s="97">
        <f t="shared" ca="1" si="151"/>
        <v>0.14228240619345939</v>
      </c>
      <c r="V1137">
        <v>1120</v>
      </c>
      <c r="W1137" s="46">
        <v>-0.31525086803475899</v>
      </c>
    </row>
    <row r="1138" spans="10:23">
      <c r="J1138">
        <v>1121</v>
      </c>
      <c r="K1138" s="93">
        <f t="shared" ca="1" si="147"/>
        <v>-0.43774868519064464</v>
      </c>
      <c r="L1138" s="93">
        <f t="shared" ca="1" si="147"/>
        <v>-0.53458374112028817</v>
      </c>
      <c r="M1138" s="93">
        <f t="shared" ca="1" si="148"/>
        <v>-0.43774868519064464</v>
      </c>
      <c r="N1138" s="101">
        <f t="shared" ca="1" si="144"/>
        <v>-0.64604375981026441</v>
      </c>
      <c r="O1138" s="46">
        <f t="shared" ca="1" si="149"/>
        <v>0.1631448972081769</v>
      </c>
      <c r="P1138" s="46">
        <f t="shared" ca="1" si="150"/>
        <v>0.24171410444418945</v>
      </c>
      <c r="Q1138" s="47">
        <f t="shared" ca="1" si="145"/>
        <v>6.0064827361518414E-3</v>
      </c>
      <c r="R1138" s="47">
        <f t="shared" ca="1" si="146"/>
        <v>4.496234607503663E-2</v>
      </c>
      <c r="S1138" s="97">
        <f t="shared" ca="1" si="151"/>
        <v>0.10405362164160677</v>
      </c>
      <c r="V1138">
        <v>1121</v>
      </c>
      <c r="W1138" s="46">
        <v>0.37048640292149299</v>
      </c>
    </row>
    <row r="1139" spans="10:23">
      <c r="J1139">
        <v>1122</v>
      </c>
      <c r="K1139" s="93">
        <f t="shared" ca="1" si="147"/>
        <v>0.95164974629100407</v>
      </c>
      <c r="L1139" s="93">
        <f t="shared" ca="1" si="147"/>
        <v>-0.1350418606478436</v>
      </c>
      <c r="M1139" s="93">
        <f t="shared" ca="1" si="148"/>
        <v>0.95164974629100407</v>
      </c>
      <c r="N1139" s="101">
        <f t="shared" ca="1" si="144"/>
        <v>0.1746150504885769</v>
      </c>
      <c r="O1139" s="46">
        <f t="shared" ca="1" si="149"/>
        <v>0.66189651881010247</v>
      </c>
      <c r="P1139" s="46">
        <f t="shared" ca="1" si="150"/>
        <v>0.49108991524515222</v>
      </c>
      <c r="Q1139" s="47">
        <f t="shared" ca="1" si="145"/>
        <v>1.003509725940003</v>
      </c>
      <c r="R1139" s="47">
        <f t="shared" ca="1" si="146"/>
        <v>0.1776567122994247</v>
      </c>
      <c r="S1139" s="97">
        <f t="shared" ca="1" si="151"/>
        <v>0.41977661555476359</v>
      </c>
      <c r="V1139">
        <v>1122</v>
      </c>
      <c r="W1139" s="46">
        <v>0.86733885235241304</v>
      </c>
    </row>
    <row r="1140" spans="10:23">
      <c r="J1140">
        <v>1123</v>
      </c>
      <c r="K1140" s="93">
        <f t="shared" ca="1" si="147"/>
        <v>-0.56936716648826169</v>
      </c>
      <c r="L1140" s="93">
        <f t="shared" ca="1" si="147"/>
        <v>0.86142450967757167</v>
      </c>
      <c r="M1140" s="93">
        <f t="shared" ca="1" si="148"/>
        <v>-0.56936716648826169</v>
      </c>
      <c r="N1140" s="101">
        <f t="shared" ca="1" si="144"/>
        <v>0.63563056360347459</v>
      </c>
      <c r="O1140" s="46">
        <f t="shared" ca="1" si="149"/>
        <v>0.11589788044714189</v>
      </c>
      <c r="P1140" s="46">
        <f t="shared" ca="1" si="150"/>
        <v>0.21809059606367193</v>
      </c>
      <c r="Q1140" s="47">
        <f t="shared" ca="1" si="145"/>
        <v>-8.848755078591819E-2</v>
      </c>
      <c r="R1140" s="47">
        <f t="shared" ca="1" si="146"/>
        <v>0.25219945840132296</v>
      </c>
      <c r="S1140" s="97">
        <f t="shared" ca="1" si="151"/>
        <v>0.18404866942423243</v>
      </c>
      <c r="V1140">
        <v>1123</v>
      </c>
      <c r="W1140" s="46">
        <v>0.38113730817462099</v>
      </c>
    </row>
    <row r="1141" spans="10:23">
      <c r="J1141">
        <v>1124</v>
      </c>
      <c r="K1141" s="93">
        <f t="shared" ca="1" si="147"/>
        <v>-1.4770977086190555</v>
      </c>
      <c r="L1141" s="93">
        <f t="shared" ca="1" si="147"/>
        <v>-1.8523740409871099</v>
      </c>
      <c r="M1141" s="93">
        <f t="shared" ca="1" si="148"/>
        <v>-1.4770977086190555</v>
      </c>
      <c r="N1141" s="101">
        <f t="shared" ca="1" si="144"/>
        <v>-2.2259548944755507</v>
      </c>
      <c r="O1141" s="46">
        <f t="shared" ca="1" si="149"/>
        <v>-0.20994967314663671</v>
      </c>
      <c r="P1141" s="46">
        <f t="shared" ca="1" si="150"/>
        <v>5.516681926678263E-2</v>
      </c>
      <c r="Q1141" s="47">
        <f t="shared" ca="1" si="145"/>
        <v>-0.74018265797347538</v>
      </c>
      <c r="R1141" s="47">
        <f t="shared" ca="1" si="146"/>
        <v>-0.21049741878013145</v>
      </c>
      <c r="S1141" s="97">
        <f t="shared" ca="1" si="151"/>
        <v>-0.21022354596338408</v>
      </c>
      <c r="V1141">
        <v>1124</v>
      </c>
      <c r="W1141" s="46">
        <v>-0.46987268237213198</v>
      </c>
    </row>
    <row r="1142" spans="10:23">
      <c r="J1142">
        <v>1125</v>
      </c>
      <c r="K1142" s="93">
        <f t="shared" ca="1" si="147"/>
        <v>-0.35946114474004459</v>
      </c>
      <c r="L1142" s="93">
        <f t="shared" ca="1" si="147"/>
        <v>-0.46945382013884762</v>
      </c>
      <c r="M1142" s="93">
        <f t="shared" ca="1" si="148"/>
        <v>-0.35946114474004459</v>
      </c>
      <c r="N1142" s="101">
        <f t="shared" ca="1" si="144"/>
        <v>-0.55939798254385686</v>
      </c>
      <c r="O1142" s="46">
        <f t="shared" ca="1" si="149"/>
        <v>0.19124773428229436</v>
      </c>
      <c r="P1142" s="46">
        <f t="shared" ca="1" si="150"/>
        <v>0.25576552298124816</v>
      </c>
      <c r="Q1142" s="47">
        <f t="shared" ca="1" si="145"/>
        <v>6.2212156884386749E-2</v>
      </c>
      <c r="R1142" s="47">
        <f t="shared" ca="1" si="146"/>
        <v>5.8972317522487105E-2</v>
      </c>
      <c r="S1142" s="97">
        <f t="shared" ca="1" si="151"/>
        <v>0.12511002590239073</v>
      </c>
      <c r="V1142">
        <v>1125</v>
      </c>
      <c r="W1142" s="46">
        <v>-0.18373220060755499</v>
      </c>
    </row>
    <row r="1143" spans="10:23">
      <c r="J1143">
        <v>1126</v>
      </c>
      <c r="K1143" s="93">
        <f t="shared" ca="1" si="147"/>
        <v>0.50943506763024404</v>
      </c>
      <c r="L1143" s="93">
        <f t="shared" ca="1" si="147"/>
        <v>0.18147426165402658</v>
      </c>
      <c r="M1143" s="93">
        <f t="shared" ca="1" si="148"/>
        <v>0.50943506763024404</v>
      </c>
      <c r="N1143" s="101">
        <f t="shared" ca="1" si="144"/>
        <v>0.33406447654133165</v>
      </c>
      <c r="O1143" s="46">
        <f t="shared" ca="1" si="149"/>
        <v>0.50315494901933389</v>
      </c>
      <c r="P1143" s="46">
        <f t="shared" ca="1" si="150"/>
        <v>0.41171913034976793</v>
      </c>
      <c r="Q1143" s="47">
        <f t="shared" ca="1" si="145"/>
        <v>0.68602658635846581</v>
      </c>
      <c r="R1143" s="47">
        <f t="shared" ca="1" si="146"/>
        <v>0.20343848697775668</v>
      </c>
      <c r="S1143" s="97">
        <f t="shared" ca="1" si="151"/>
        <v>0.35329671799854528</v>
      </c>
      <c r="V1143">
        <v>1126</v>
      </c>
      <c r="W1143" s="46">
        <v>0.28519849234188299</v>
      </c>
    </row>
    <row r="1144" spans="10:23">
      <c r="J1144">
        <v>1127</v>
      </c>
      <c r="K1144" s="93">
        <f t="shared" ca="1" si="147"/>
        <v>-8.2592104563554911E-2</v>
      </c>
      <c r="L1144" s="93">
        <f t="shared" ca="1" si="147"/>
        <v>-0.15927646211857599</v>
      </c>
      <c r="M1144" s="93">
        <f t="shared" ca="1" si="148"/>
        <v>-8.2592104563554911E-2</v>
      </c>
      <c r="N1144" s="101">
        <f t="shared" ca="1" si="144"/>
        <v>-0.17727347809892874</v>
      </c>
      <c r="O1144" s="46">
        <f t="shared" ca="1" si="149"/>
        <v>0.2906352674984759</v>
      </c>
      <c r="P1144" s="46">
        <f t="shared" ca="1" si="150"/>
        <v>0.30545928958933893</v>
      </c>
      <c r="Q1144" s="47">
        <f t="shared" ca="1" si="145"/>
        <v>0.26098722331674984</v>
      </c>
      <c r="R1144" s="47">
        <f t="shared" ca="1" si="146"/>
        <v>0.1207589800182735</v>
      </c>
      <c r="S1144" s="97">
        <f t="shared" ca="1" si="151"/>
        <v>0.20569712375837471</v>
      </c>
      <c r="V1144">
        <v>1127</v>
      </c>
      <c r="W1144" s="46">
        <v>0.32514389674264699</v>
      </c>
    </row>
    <row r="1145" spans="10:23">
      <c r="J1145">
        <v>1128</v>
      </c>
      <c r="K1145" s="93">
        <f t="shared" ca="1" si="147"/>
        <v>-0.75761349471828121</v>
      </c>
      <c r="L1145" s="93">
        <f t="shared" ca="1" si="147"/>
        <v>-0.42852287037441067</v>
      </c>
      <c r="M1145" s="93">
        <f t="shared" ca="1" si="148"/>
        <v>-0.75761349471828121</v>
      </c>
      <c r="N1145" s="101">
        <f t="shared" ca="1" si="144"/>
        <v>-0.64721341648760244</v>
      </c>
      <c r="O1145" s="46">
        <f t="shared" ca="1" si="149"/>
        <v>4.8323195361879068E-2</v>
      </c>
      <c r="P1145" s="46">
        <f t="shared" ca="1" si="150"/>
        <v>0.18430325352104052</v>
      </c>
      <c r="Q1145" s="47">
        <f t="shared" ca="1" si="145"/>
        <v>-0.22363692095644383</v>
      </c>
      <c r="R1145" s="47">
        <f t="shared" ca="1" si="146"/>
        <v>4.4773221374793698E-2</v>
      </c>
      <c r="S1145" s="97">
        <f t="shared" ca="1" si="151"/>
        <v>4.6548208368336383E-2</v>
      </c>
      <c r="V1145">
        <v>1128</v>
      </c>
      <c r="W1145" s="46">
        <v>0.36379997240664902</v>
      </c>
    </row>
    <row r="1146" spans="10:23">
      <c r="J1146">
        <v>1129</v>
      </c>
      <c r="K1146" s="93">
        <f t="shared" ca="1" si="147"/>
        <v>-0.27444189380853878</v>
      </c>
      <c r="L1146" s="93">
        <f t="shared" ca="1" si="147"/>
        <v>-1.122758330807889</v>
      </c>
      <c r="M1146" s="93">
        <f t="shared" ca="1" si="148"/>
        <v>-0.27444189380853878</v>
      </c>
      <c r="N1146" s="101">
        <f t="shared" ca="1" si="144"/>
        <v>-1.1517469767871111</v>
      </c>
      <c r="O1146" s="46">
        <f t="shared" ca="1" si="149"/>
        <v>0.22176704991463653</v>
      </c>
      <c r="P1146" s="46">
        <f t="shared" ca="1" si="150"/>
        <v>0.27102518079741922</v>
      </c>
      <c r="Q1146" s="47">
        <f t="shared" ca="1" si="145"/>
        <v>0.12325078814907106</v>
      </c>
      <c r="R1146" s="47">
        <f t="shared" ca="1" si="146"/>
        <v>-3.680606612289139E-2</v>
      </c>
      <c r="S1146" s="97">
        <f t="shared" ca="1" si="151"/>
        <v>9.2480491895872569E-2</v>
      </c>
      <c r="V1146">
        <v>1129</v>
      </c>
      <c r="W1146" s="46">
        <v>0.63923906317372603</v>
      </c>
    </row>
    <row r="1147" spans="10:23">
      <c r="J1147">
        <v>1130</v>
      </c>
      <c r="K1147" s="93">
        <f t="shared" ca="1" si="147"/>
        <v>0.46073383198520335</v>
      </c>
      <c r="L1147" s="93">
        <f t="shared" ca="1" si="147"/>
        <v>1.0969700636550535</v>
      </c>
      <c r="M1147" s="93">
        <f t="shared" ca="1" si="148"/>
        <v>0.46073383198520335</v>
      </c>
      <c r="N1147" s="101">
        <f t="shared" ca="1" si="144"/>
        <v>1.1865425697899488</v>
      </c>
      <c r="O1147" s="46">
        <f t="shared" ca="1" si="149"/>
        <v>0.4856726921651362</v>
      </c>
      <c r="P1147" s="46">
        <f t="shared" ca="1" si="150"/>
        <v>0.40297800192266908</v>
      </c>
      <c r="Q1147" s="47">
        <f t="shared" ca="1" si="145"/>
        <v>0.65106207265007043</v>
      </c>
      <c r="R1147" s="47">
        <f t="shared" ca="1" si="146"/>
        <v>0.34127779228248856</v>
      </c>
      <c r="S1147" s="97">
        <f t="shared" ca="1" si="151"/>
        <v>0.41347524222381238</v>
      </c>
      <c r="V1147">
        <v>1130</v>
      </c>
      <c r="W1147" s="46">
        <v>0.44862059852417402</v>
      </c>
    </row>
    <row r="1148" spans="10:23">
      <c r="J1148">
        <v>1131</v>
      </c>
      <c r="K1148" s="93">
        <f t="shared" ca="1" si="147"/>
        <v>0.55265901979816712</v>
      </c>
      <c r="L1148" s="93">
        <f t="shared" ca="1" si="147"/>
        <v>-0.90279597444264792</v>
      </c>
      <c r="M1148" s="93">
        <f t="shared" ca="1" si="148"/>
        <v>0.55265901979816712</v>
      </c>
      <c r="N1148" s="101">
        <f t="shared" ca="1" si="144"/>
        <v>-0.68016771928939534</v>
      </c>
      <c r="O1148" s="46">
        <f t="shared" ca="1" si="149"/>
        <v>0.51867102831474976</v>
      </c>
      <c r="P1148" s="46">
        <f t="shared" ca="1" si="150"/>
        <v>0.41947716999747586</v>
      </c>
      <c r="Q1148" s="47">
        <f t="shared" ca="1" si="145"/>
        <v>0.71705874494929756</v>
      </c>
      <c r="R1148" s="47">
        <f t="shared" ca="1" si="146"/>
        <v>3.9444758108728079E-2</v>
      </c>
      <c r="S1148" s="97">
        <f t="shared" ca="1" si="151"/>
        <v>0.27905789321173891</v>
      </c>
      <c r="V1148">
        <v>1131</v>
      </c>
      <c r="W1148" s="46">
        <v>-0.12837801300090901</v>
      </c>
    </row>
    <row r="1149" spans="10:23">
      <c r="J1149">
        <v>1132</v>
      </c>
      <c r="K1149" s="93">
        <f t="shared" ca="1" si="147"/>
        <v>-1.0645884244988311</v>
      </c>
      <c r="L1149" s="93">
        <f t="shared" ca="1" si="147"/>
        <v>1.4043763774290983</v>
      </c>
      <c r="M1149" s="93">
        <f t="shared" ca="1" si="148"/>
        <v>-1.0645884244988311</v>
      </c>
      <c r="N1149" s="101">
        <f t="shared" ca="1" si="144"/>
        <v>0.99290263175788906</v>
      </c>
      <c r="O1149" s="46">
        <f t="shared" ca="1" si="149"/>
        <v>-6.1871433155094857E-2</v>
      </c>
      <c r="P1149" s="46">
        <f t="shared" ca="1" si="150"/>
        <v>0.12920593926255355</v>
      </c>
      <c r="Q1149" s="47">
        <f t="shared" ca="1" si="145"/>
        <v>-0.44402617799039168</v>
      </c>
      <c r="R1149" s="47">
        <f t="shared" ca="1" si="146"/>
        <v>0.30996766859839969</v>
      </c>
      <c r="S1149" s="97">
        <f t="shared" ca="1" si="151"/>
        <v>0.12404811772165242</v>
      </c>
      <c r="V1149">
        <v>1132</v>
      </c>
      <c r="W1149" s="46">
        <v>-1.3420573852465001E-3</v>
      </c>
    </row>
    <row r="1150" spans="10:23">
      <c r="J1150">
        <v>1133</v>
      </c>
      <c r="K1150" s="93">
        <f t="shared" ca="1" si="147"/>
        <v>-0.11654849433297849</v>
      </c>
      <c r="L1150" s="93">
        <f t="shared" ca="1" si="147"/>
        <v>-1.4266036954375796</v>
      </c>
      <c r="M1150" s="93">
        <f t="shared" ca="1" si="148"/>
        <v>-0.11654849433297849</v>
      </c>
      <c r="N1150" s="101">
        <f t="shared" ca="1" si="144"/>
        <v>-1.3896040156458727</v>
      </c>
      <c r="O1150" s="46">
        <f t="shared" ca="1" si="149"/>
        <v>0.27844596018567958</v>
      </c>
      <c r="P1150" s="46">
        <f t="shared" ca="1" si="150"/>
        <v>0.29936463593294077</v>
      </c>
      <c r="Q1150" s="47">
        <f t="shared" ca="1" si="145"/>
        <v>0.23660860869115713</v>
      </c>
      <c r="R1150" s="47">
        <f t="shared" ca="1" si="146"/>
        <v>-7.5265762926584573E-2</v>
      </c>
      <c r="S1150" s="97">
        <f t="shared" ca="1" si="151"/>
        <v>0.1015900986295475</v>
      </c>
      <c r="V1150">
        <v>1133</v>
      </c>
      <c r="W1150" s="46">
        <v>0.32965447402221698</v>
      </c>
    </row>
    <row r="1151" spans="10:23">
      <c r="J1151">
        <v>1134</v>
      </c>
      <c r="K1151" s="93">
        <f t="shared" ca="1" si="147"/>
        <v>0.53455734313128345</v>
      </c>
      <c r="L1151" s="93">
        <f t="shared" ca="1" si="147"/>
        <v>-0.16151138658295217</v>
      </c>
      <c r="M1151" s="93">
        <f t="shared" ca="1" si="148"/>
        <v>0.53455734313128345</v>
      </c>
      <c r="N1151" s="101">
        <f t="shared" ca="1" si="144"/>
        <v>1.6874996852918461E-2</v>
      </c>
      <c r="O1151" s="46">
        <f t="shared" ca="1" si="149"/>
        <v>0.51217307899599729</v>
      </c>
      <c r="P1151" s="46">
        <f t="shared" ca="1" si="150"/>
        <v>0.41622819533809963</v>
      </c>
      <c r="Q1151" s="47">
        <f t="shared" ca="1" si="145"/>
        <v>0.70406284631179261</v>
      </c>
      <c r="R1151" s="47">
        <f t="shared" ca="1" si="146"/>
        <v>0.15215133030302277</v>
      </c>
      <c r="S1151" s="97">
        <f t="shared" ca="1" si="151"/>
        <v>0.33216220464951002</v>
      </c>
      <c r="V1151">
        <v>1134</v>
      </c>
      <c r="W1151" s="46">
        <v>0.30415976046361498</v>
      </c>
    </row>
    <row r="1152" spans="10:23">
      <c r="J1152">
        <v>1135</v>
      </c>
      <c r="K1152" s="93">
        <f t="shared" ca="1" si="147"/>
        <v>-0.39468697197446462</v>
      </c>
      <c r="L1152" s="93">
        <f t="shared" ca="1" si="147"/>
        <v>2.638049906964707</v>
      </c>
      <c r="M1152" s="93">
        <f t="shared" ca="1" si="148"/>
        <v>-0.39468697197446462</v>
      </c>
      <c r="N1152" s="101">
        <f t="shared" ca="1" si="144"/>
        <v>2.3755714550339109</v>
      </c>
      <c r="O1152" s="46">
        <f t="shared" ca="1" si="149"/>
        <v>0.17860273767271792</v>
      </c>
      <c r="P1152" s="46">
        <f t="shared" ca="1" si="150"/>
        <v>0.24944302467645996</v>
      </c>
      <c r="Q1152" s="47">
        <f t="shared" ca="1" si="145"/>
        <v>3.6922163665233876E-2</v>
      </c>
      <c r="R1152" s="47">
        <f t="shared" ca="1" si="146"/>
        <v>0.53353483305255456</v>
      </c>
      <c r="S1152" s="97">
        <f t="shared" ca="1" si="151"/>
        <v>0.35606878536263625</v>
      </c>
      <c r="V1152">
        <v>1135</v>
      </c>
      <c r="W1152" s="46">
        <v>0.70124787287553503</v>
      </c>
    </row>
    <row r="1153" spans="10:23">
      <c r="J1153">
        <v>1136</v>
      </c>
      <c r="K1153" s="93">
        <f t="shared" ca="1" si="147"/>
        <v>-0.68556507690152402</v>
      </c>
      <c r="L1153" s="93">
        <f t="shared" ca="1" si="147"/>
        <v>0.52185666821065935</v>
      </c>
      <c r="M1153" s="93">
        <f t="shared" ca="1" si="148"/>
        <v>-0.68556507690152402</v>
      </c>
      <c r="N1153" s="101">
        <f t="shared" ca="1" si="144"/>
        <v>0.27673845961006804</v>
      </c>
      <c r="O1153" s="46">
        <f t="shared" ca="1" si="149"/>
        <v>7.4186377877236115E-2</v>
      </c>
      <c r="P1153" s="46">
        <f t="shared" ca="1" si="150"/>
        <v>0.19723484477871905</v>
      </c>
      <c r="Q1153" s="47">
        <f t="shared" ca="1" si="145"/>
        <v>-0.17191055592572974</v>
      </c>
      <c r="R1153" s="47">
        <f t="shared" ca="1" si="146"/>
        <v>0.19416930057605031</v>
      </c>
      <c r="S1153" s="97">
        <f t="shared" ca="1" si="151"/>
        <v>0.13417783922664323</v>
      </c>
      <c r="V1153">
        <v>1136</v>
      </c>
      <c r="W1153" s="46">
        <v>0.21491749181077499</v>
      </c>
    </row>
    <row r="1154" spans="10:23">
      <c r="J1154">
        <v>1137</v>
      </c>
      <c r="K1154" s="93">
        <f t="shared" ca="1" si="147"/>
        <v>-0.90683367654734726</v>
      </c>
      <c r="L1154" s="93">
        <f t="shared" ca="1" si="147"/>
        <v>2.1017763733798374</v>
      </c>
      <c r="M1154" s="93">
        <f t="shared" ca="1" si="148"/>
        <v>-0.90683367654734726</v>
      </c>
      <c r="N1154" s="101">
        <f t="shared" ca="1" si="144"/>
        <v>1.7042653922159845</v>
      </c>
      <c r="O1154" s="46">
        <f t="shared" ca="1" si="149"/>
        <v>-5.2422945484669747E-3</v>
      </c>
      <c r="P1154" s="46">
        <f t="shared" ca="1" si="150"/>
        <v>0.1575205085658675</v>
      </c>
      <c r="Q1154" s="47">
        <f t="shared" ca="1" si="145"/>
        <v>-0.33076790077713591</v>
      </c>
      <c r="R1154" s="47">
        <f t="shared" ca="1" si="146"/>
        <v>0.42498968441060408</v>
      </c>
      <c r="S1154" s="97">
        <f t="shared" ca="1" si="151"/>
        <v>0.20987369493106856</v>
      </c>
      <c r="V1154">
        <v>1137</v>
      </c>
      <c r="W1154" s="46">
        <v>0.89459765202949904</v>
      </c>
    </row>
    <row r="1155" spans="10:23">
      <c r="J1155">
        <v>1138</v>
      </c>
      <c r="K1155" s="93">
        <f t="shared" ca="1" si="147"/>
        <v>-0.58059824587923814</v>
      </c>
      <c r="L1155" s="93">
        <f t="shared" ca="1" si="147"/>
        <v>7.8406692988310225E-2</v>
      </c>
      <c r="M1155" s="93">
        <f t="shared" ca="1" si="148"/>
        <v>-0.58059824587923814</v>
      </c>
      <c r="N1155" s="101">
        <f t="shared" ca="1" si="144"/>
        <v>-0.1103071996470346</v>
      </c>
      <c r="O1155" s="46">
        <f t="shared" ca="1" si="149"/>
        <v>0.11186626580610906</v>
      </c>
      <c r="P1155" s="46">
        <f t="shared" ca="1" si="150"/>
        <v>0.2160747887431555</v>
      </c>
      <c r="Q1155" s="47">
        <f t="shared" ca="1" si="145"/>
        <v>-9.6550780067983843E-2</v>
      </c>
      <c r="R1155" s="47">
        <f t="shared" ca="1" si="146"/>
        <v>0.13158692430652669</v>
      </c>
      <c r="S1155" s="97">
        <f t="shared" ca="1" si="151"/>
        <v>0.12172659505631787</v>
      </c>
      <c r="V1155">
        <v>1138</v>
      </c>
      <c r="W1155" s="46">
        <v>0.31617411306398202</v>
      </c>
    </row>
    <row r="1156" spans="10:23">
      <c r="J1156">
        <v>1139</v>
      </c>
      <c r="K1156" s="93">
        <f t="shared" ca="1" si="147"/>
        <v>-0.45737409855800498</v>
      </c>
      <c r="L1156" s="93">
        <f t="shared" ca="1" si="147"/>
        <v>-0.78713796497857791</v>
      </c>
      <c r="M1156" s="93">
        <f t="shared" ca="1" si="148"/>
        <v>-0.45737409855800498</v>
      </c>
      <c r="N1156" s="101">
        <f t="shared" ca="1" si="144"/>
        <v>-0.89172749527466655</v>
      </c>
      <c r="O1156" s="46">
        <f t="shared" ca="1" si="149"/>
        <v>0.15609997293030725</v>
      </c>
      <c r="P1156" s="46">
        <f t="shared" ca="1" si="150"/>
        <v>0.23819164230525461</v>
      </c>
      <c r="Q1156" s="47">
        <f t="shared" ca="1" si="145"/>
        <v>-8.0833658195874625E-3</v>
      </c>
      <c r="R1156" s="47">
        <f t="shared" ca="1" si="146"/>
        <v>5.2371312111183232E-3</v>
      </c>
      <c r="S1156" s="97">
        <f t="shared" ca="1" si="151"/>
        <v>8.0668552070712787E-2</v>
      </c>
      <c r="V1156">
        <v>1139</v>
      </c>
      <c r="W1156" s="46">
        <v>-0.26378401225375298</v>
      </c>
    </row>
    <row r="1157" spans="10:23">
      <c r="J1157">
        <v>1140</v>
      </c>
      <c r="K1157" s="93">
        <f t="shared" ca="1" si="147"/>
        <v>1.1352547351280389</v>
      </c>
      <c r="L1157" s="93">
        <f t="shared" ca="1" si="147"/>
        <v>-1.2022885499187468</v>
      </c>
      <c r="M1157" s="93">
        <f t="shared" ca="1" si="148"/>
        <v>1.1352547351280389</v>
      </c>
      <c r="N1157" s="101">
        <f t="shared" ca="1" si="144"/>
        <v>-0.77883308787773853</v>
      </c>
      <c r="O1157" s="46">
        <f t="shared" ca="1" si="149"/>
        <v>0.72780510474323989</v>
      </c>
      <c r="P1157" s="46">
        <f t="shared" ca="1" si="150"/>
        <v>0.52404420821172093</v>
      </c>
      <c r="Q1157" s="47">
        <f t="shared" ca="1" si="145"/>
        <v>1.1353268978062778</v>
      </c>
      <c r="R1157" s="47">
        <f t="shared" ca="1" si="146"/>
        <v>2.3491309015360895E-2</v>
      </c>
      <c r="S1157" s="97">
        <f t="shared" ca="1" si="151"/>
        <v>0.37564820687930039</v>
      </c>
      <c r="V1157">
        <v>1140</v>
      </c>
      <c r="W1157" s="46">
        <v>0.55947008422595601</v>
      </c>
    </row>
    <row r="1158" spans="10:23">
      <c r="J1158">
        <v>1141</v>
      </c>
      <c r="K1158" s="93">
        <f t="shared" ca="1" si="147"/>
        <v>-0.76887275817887213</v>
      </c>
      <c r="L1158" s="93">
        <f t="shared" ca="1" si="147"/>
        <v>5.0641391698058258E-2</v>
      </c>
      <c r="M1158" s="93">
        <f t="shared" ca="1" si="148"/>
        <v>-0.76887275817887213</v>
      </c>
      <c r="N1158" s="101">
        <f t="shared" ca="1" si="144"/>
        <v>-0.19650653360536061</v>
      </c>
      <c r="O1158" s="46">
        <f t="shared" ca="1" si="149"/>
        <v>4.4281463500252694E-2</v>
      </c>
      <c r="P1158" s="46">
        <f t="shared" ca="1" si="150"/>
        <v>0.18228238759022733</v>
      </c>
      <c r="Q1158" s="47">
        <f t="shared" ca="1" si="145"/>
        <v>-0.23172038467969658</v>
      </c>
      <c r="R1158" s="47">
        <f t="shared" ca="1" si="146"/>
        <v>0.11764913938906596</v>
      </c>
      <c r="S1158" s="97">
        <f t="shared" ca="1" si="151"/>
        <v>8.0965301444659327E-2</v>
      </c>
      <c r="V1158">
        <v>1141</v>
      </c>
      <c r="W1158" s="46">
        <v>0.65178478812662899</v>
      </c>
    </row>
    <row r="1159" spans="10:23">
      <c r="J1159">
        <v>1142</v>
      </c>
      <c r="K1159" s="93">
        <f t="shared" ca="1" si="147"/>
        <v>-0.20049455183062742</v>
      </c>
      <c r="L1159" s="93">
        <f t="shared" ca="1" si="147"/>
        <v>0.36778284702444158</v>
      </c>
      <c r="M1159" s="93">
        <f t="shared" ca="1" si="148"/>
        <v>-0.20049455183062742</v>
      </c>
      <c r="N1159" s="101">
        <f t="shared" ca="1" si="144"/>
        <v>0.28492696886494506</v>
      </c>
      <c r="O1159" s="46">
        <f t="shared" ca="1" si="149"/>
        <v>0.24831188823384009</v>
      </c>
      <c r="P1159" s="46">
        <f t="shared" ca="1" si="150"/>
        <v>0.28429759995702103</v>
      </c>
      <c r="Q1159" s="47">
        <f t="shared" ca="1" si="145"/>
        <v>0.17634046478747822</v>
      </c>
      <c r="R1159" s="47">
        <f t="shared" ca="1" si="146"/>
        <v>0.19549332102433228</v>
      </c>
      <c r="S1159" s="97">
        <f t="shared" ca="1" si="151"/>
        <v>0.22190260462908618</v>
      </c>
      <c r="V1159">
        <v>1142</v>
      </c>
      <c r="W1159" s="46">
        <v>0.87929829725619302</v>
      </c>
    </row>
    <row r="1160" spans="10:23">
      <c r="J1160">
        <v>1143</v>
      </c>
      <c r="K1160" s="93">
        <f t="shared" ca="1" si="147"/>
        <v>-0.91173520533396157</v>
      </c>
      <c r="L1160" s="93">
        <f t="shared" ca="1" si="147"/>
        <v>-1.2982822801260132</v>
      </c>
      <c r="M1160" s="93">
        <f t="shared" ca="1" si="148"/>
        <v>-0.91173520533396157</v>
      </c>
      <c r="N1160" s="101">
        <f t="shared" ca="1" si="144"/>
        <v>-1.5208318521203108</v>
      </c>
      <c r="O1160" s="46">
        <f t="shared" ca="1" si="149"/>
        <v>-7.0017937498915161E-3</v>
      </c>
      <c r="P1160" s="46">
        <f t="shared" ca="1" si="150"/>
        <v>0.15664075896515522</v>
      </c>
      <c r="Q1160" s="47">
        <f t="shared" ca="1" si="145"/>
        <v>-0.334286899179985</v>
      </c>
      <c r="R1160" s="47">
        <f t="shared" ca="1" si="146"/>
        <v>-9.6484318522950169E-2</v>
      </c>
      <c r="S1160" s="97">
        <f t="shared" ca="1" si="151"/>
        <v>-5.1743056136420842E-2</v>
      </c>
      <c r="V1160">
        <v>1143</v>
      </c>
      <c r="W1160" s="46">
        <v>8.6997044397622403E-2</v>
      </c>
    </row>
    <row r="1161" spans="10:23">
      <c r="J1161">
        <v>1144</v>
      </c>
      <c r="K1161" s="93">
        <f t="shared" ca="1" si="147"/>
        <v>1.4605239032999791</v>
      </c>
      <c r="L1161" s="93">
        <f t="shared" ca="1" si="147"/>
        <v>-0.61404407403154104</v>
      </c>
      <c r="M1161" s="93">
        <f t="shared" ca="1" si="148"/>
        <v>1.4605239032999791</v>
      </c>
      <c r="N1161" s="101">
        <f t="shared" ca="1" si="144"/>
        <v>-0.1176854973041751</v>
      </c>
      <c r="O1161" s="46">
        <f t="shared" ca="1" si="149"/>
        <v>0.84456680635957515</v>
      </c>
      <c r="P1161" s="46">
        <f t="shared" ca="1" si="150"/>
        <v>0.5824250590198885</v>
      </c>
      <c r="Q1161" s="47">
        <f t="shared" ca="1" si="145"/>
        <v>1.3688503010389483</v>
      </c>
      <c r="R1161" s="47">
        <f t="shared" ca="1" si="146"/>
        <v>0.13039390898865952</v>
      </c>
      <c r="S1161" s="97">
        <f t="shared" ca="1" si="151"/>
        <v>0.48748035767411735</v>
      </c>
      <c r="V1161">
        <v>1144</v>
      </c>
      <c r="W1161" s="46">
        <v>0.98959647377595295</v>
      </c>
    </row>
    <row r="1162" spans="10:23">
      <c r="J1162">
        <v>1145</v>
      </c>
      <c r="K1162" s="93">
        <f t="shared" ca="1" si="147"/>
        <v>-0.47362529105415452</v>
      </c>
      <c r="L1162" s="93">
        <f t="shared" ca="1" si="147"/>
        <v>0.19296752626825381</v>
      </c>
      <c r="M1162" s="93">
        <f t="shared" ca="1" si="148"/>
        <v>-0.47362529105415452</v>
      </c>
      <c r="N1162" s="101">
        <f t="shared" ca="1" si="144"/>
        <v>3.2325799834886149E-2</v>
      </c>
      <c r="O1162" s="46">
        <f t="shared" ca="1" si="149"/>
        <v>0.15026629093760763</v>
      </c>
      <c r="P1162" s="46">
        <f t="shared" ca="1" si="150"/>
        <v>0.2352748013089048</v>
      </c>
      <c r="Q1162" s="47">
        <f t="shared" ca="1" si="145"/>
        <v>-1.9750729804986711E-2</v>
      </c>
      <c r="R1162" s="47">
        <f t="shared" ca="1" si="146"/>
        <v>0.15464960910490819</v>
      </c>
      <c r="S1162" s="97">
        <f t="shared" ca="1" si="151"/>
        <v>0.15245795002125789</v>
      </c>
      <c r="V1162">
        <v>1145</v>
      </c>
      <c r="W1162" s="46">
        <v>0.55194325050858495</v>
      </c>
    </row>
    <row r="1163" spans="10:23">
      <c r="J1163">
        <v>1146</v>
      </c>
      <c r="K1163" s="93">
        <f t="shared" ca="1" si="147"/>
        <v>0.83624604425182214</v>
      </c>
      <c r="L1163" s="93">
        <f t="shared" ca="1" si="147"/>
        <v>-2.5907266225189695E-2</v>
      </c>
      <c r="M1163" s="93">
        <f t="shared" ca="1" si="148"/>
        <v>0.83624604425182214</v>
      </c>
      <c r="N1163" s="101">
        <f t="shared" ca="1" si="144"/>
        <v>0.24138275853850324</v>
      </c>
      <c r="O1163" s="46">
        <f t="shared" ca="1" si="149"/>
        <v>0.62047011280104425</v>
      </c>
      <c r="P1163" s="46">
        <f t="shared" ca="1" si="150"/>
        <v>0.47037671224062311</v>
      </c>
      <c r="Q1163" s="47">
        <f t="shared" ca="1" si="145"/>
        <v>0.92065691392188653</v>
      </c>
      <c r="R1163" s="47">
        <f t="shared" ca="1" si="146"/>
        <v>0.18845254924500468</v>
      </c>
      <c r="S1163" s="97">
        <f t="shared" ca="1" si="151"/>
        <v>0.40446133102302445</v>
      </c>
      <c r="V1163">
        <v>1146</v>
      </c>
      <c r="W1163" s="46">
        <v>0.24752845647792299</v>
      </c>
    </row>
    <row r="1164" spans="10:23">
      <c r="J1164">
        <v>1147</v>
      </c>
      <c r="K1164" s="93">
        <f t="shared" ca="1" si="147"/>
        <v>0.79870820464908399</v>
      </c>
      <c r="L1164" s="93">
        <f t="shared" ca="1" si="147"/>
        <v>-1.0837599269597977</v>
      </c>
      <c r="M1164" s="93">
        <f t="shared" ca="1" si="148"/>
        <v>0.79870820464908399</v>
      </c>
      <c r="N1164" s="101">
        <f t="shared" ca="1" si="144"/>
        <v>-0.77348743978135337</v>
      </c>
      <c r="O1164" s="46">
        <f t="shared" ca="1" si="149"/>
        <v>0.60699517433193029</v>
      </c>
      <c r="P1164" s="46">
        <f t="shared" ca="1" si="150"/>
        <v>0.46363924300606613</v>
      </c>
      <c r="Q1164" s="47">
        <f t="shared" ca="1" si="145"/>
        <v>0.89370703698365861</v>
      </c>
      <c r="R1164" s="47">
        <f t="shared" ca="1" si="146"/>
        <v>2.4355660165079424E-2</v>
      </c>
      <c r="S1164" s="97">
        <f t="shared" ca="1" si="151"/>
        <v>0.31567541724850484</v>
      </c>
      <c r="V1164">
        <v>1147</v>
      </c>
      <c r="W1164" s="46">
        <v>0.36327176325002902</v>
      </c>
    </row>
    <row r="1165" spans="10:23">
      <c r="J1165">
        <v>1148</v>
      </c>
      <c r="K1165" s="93">
        <f t="shared" ca="1" si="147"/>
        <v>-0.64680093817355733</v>
      </c>
      <c r="L1165" s="93">
        <f t="shared" ca="1" si="147"/>
        <v>0.56929500388815613</v>
      </c>
      <c r="M1165" s="93">
        <f t="shared" ca="1" si="148"/>
        <v>-0.64680093817355733</v>
      </c>
      <c r="N1165" s="101">
        <f t="shared" ca="1" si="144"/>
        <v>0.33404181387672349</v>
      </c>
      <c r="O1165" s="46">
        <f t="shared" ca="1" si="149"/>
        <v>8.8101520296072766E-2</v>
      </c>
      <c r="P1165" s="46">
        <f t="shared" ca="1" si="150"/>
        <v>0.20419241598813737</v>
      </c>
      <c r="Q1165" s="47">
        <f t="shared" ca="1" si="145"/>
        <v>-0.14408027108805643</v>
      </c>
      <c r="R1165" s="47">
        <f t="shared" ca="1" si="146"/>
        <v>0.20343482259509316</v>
      </c>
      <c r="S1165" s="97">
        <f t="shared" ca="1" si="151"/>
        <v>0.14576817144558296</v>
      </c>
      <c r="V1165">
        <v>1148</v>
      </c>
      <c r="W1165" s="46">
        <v>0.63638691995531405</v>
      </c>
    </row>
    <row r="1166" spans="10:23">
      <c r="J1166">
        <v>1149</v>
      </c>
      <c r="K1166" s="93">
        <f t="shared" ca="1" si="147"/>
        <v>0.40931713508320444</v>
      </c>
      <c r="L1166" s="93">
        <f t="shared" ca="1" si="147"/>
        <v>0.89665496504615971</v>
      </c>
      <c r="M1166" s="93">
        <f t="shared" ca="1" si="148"/>
        <v>0.40931713508320444</v>
      </c>
      <c r="N1166" s="101">
        <f t="shared" ca="1" si="144"/>
        <v>0.9802755293822546</v>
      </c>
      <c r="O1166" s="46">
        <f t="shared" ca="1" si="149"/>
        <v>0.46721566761679278</v>
      </c>
      <c r="P1166" s="46">
        <f t="shared" ca="1" si="150"/>
        <v>0.39374948964849737</v>
      </c>
      <c r="Q1166" s="47">
        <f t="shared" ca="1" si="145"/>
        <v>0.6141480235533836</v>
      </c>
      <c r="R1166" s="47">
        <f t="shared" ca="1" si="146"/>
        <v>0.30792596097769542</v>
      </c>
      <c r="S1166" s="97">
        <f t="shared" ca="1" si="151"/>
        <v>0.3875708142972441</v>
      </c>
      <c r="V1166">
        <v>1149</v>
      </c>
      <c r="W1166" s="46">
        <v>-3.5115190038413499E-2</v>
      </c>
    </row>
    <row r="1167" spans="10:23">
      <c r="J1167">
        <v>1150</v>
      </c>
      <c r="K1167" s="93">
        <f t="shared" ca="1" si="147"/>
        <v>-0.86787219559194761</v>
      </c>
      <c r="L1167" s="93">
        <f t="shared" ca="1" si="147"/>
        <v>-6.0555450250735748E-2</v>
      </c>
      <c r="M1167" s="93">
        <f t="shared" ca="1" si="148"/>
        <v>-0.86787219559194761</v>
      </c>
      <c r="N1167" s="101">
        <f t="shared" ca="1" si="144"/>
        <v>-0.33341443204914573</v>
      </c>
      <c r="O1167" s="46">
        <f t="shared" ca="1" si="149"/>
        <v>8.743687705590808E-3</v>
      </c>
      <c r="P1167" s="46">
        <f t="shared" ca="1" si="150"/>
        <v>0.16451349969289639</v>
      </c>
      <c r="Q1167" s="47">
        <f t="shared" ca="1" si="145"/>
        <v>-0.30279593626902035</v>
      </c>
      <c r="R1167" s="47">
        <f t="shared" ca="1" si="146"/>
        <v>9.5512160431275334E-2</v>
      </c>
      <c r="S1167" s="97">
        <f t="shared" ca="1" si="151"/>
        <v>5.2127924068433071E-2</v>
      </c>
      <c r="V1167">
        <v>1150</v>
      </c>
      <c r="W1167" s="46">
        <v>-1.98483390112771E-2</v>
      </c>
    </row>
    <row r="1168" spans="10:23">
      <c r="J1168">
        <v>1151</v>
      </c>
      <c r="K1168" s="93">
        <f t="shared" ca="1" si="147"/>
        <v>-1.2863543050947757</v>
      </c>
      <c r="L1168" s="93">
        <f t="shared" ca="1" si="147"/>
        <v>-1.074223085183073</v>
      </c>
      <c r="M1168" s="93">
        <f t="shared" ca="1" si="148"/>
        <v>-1.2863543050947757</v>
      </c>
      <c r="N1168" s="101">
        <f t="shared" ca="1" si="144"/>
        <v>-1.4275423740238238</v>
      </c>
      <c r="O1168" s="46">
        <f t="shared" ca="1" si="149"/>
        <v>-0.14147861426099007</v>
      </c>
      <c r="P1168" s="46">
        <f t="shared" ca="1" si="150"/>
        <v>8.940234870960595E-2</v>
      </c>
      <c r="Q1168" s="47">
        <f t="shared" ca="1" si="145"/>
        <v>-0.6032405402021821</v>
      </c>
      <c r="R1168" s="47">
        <f t="shared" ca="1" si="146"/>
        <v>-8.1400110547519444E-2</v>
      </c>
      <c r="S1168" s="97">
        <f t="shared" ca="1" si="151"/>
        <v>-0.11143936240425475</v>
      </c>
      <c r="V1168">
        <v>1151</v>
      </c>
      <c r="W1168" s="46">
        <v>-0.193759102572407</v>
      </c>
    </row>
    <row r="1169" spans="10:23">
      <c r="J1169">
        <v>1152</v>
      </c>
      <c r="K1169" s="93">
        <f t="shared" ca="1" si="147"/>
        <v>-0.2382246567470088</v>
      </c>
      <c r="L1169" s="93">
        <f t="shared" ca="1" si="147"/>
        <v>-8.3672716851275059E-2</v>
      </c>
      <c r="M1169" s="93">
        <f t="shared" ca="1" si="148"/>
        <v>-0.2382246567470088</v>
      </c>
      <c r="N1169" s="101">
        <f t="shared" ca="1" si="144"/>
        <v>-0.15508948124330441</v>
      </c>
      <c r="O1169" s="46">
        <f t="shared" ca="1" si="149"/>
        <v>0.2347679323865684</v>
      </c>
      <c r="P1169" s="46">
        <f t="shared" ca="1" si="150"/>
        <v>0.27752562203338516</v>
      </c>
      <c r="Q1169" s="47">
        <f t="shared" ca="1" si="145"/>
        <v>0.14925255309293484</v>
      </c>
      <c r="R1169" s="47">
        <f t="shared" ca="1" si="146"/>
        <v>0.12434596570116521</v>
      </c>
      <c r="S1169" s="97">
        <f t="shared" ca="1" si="151"/>
        <v>0.17955694904386682</v>
      </c>
      <c r="V1169">
        <v>1152</v>
      </c>
      <c r="W1169" s="46">
        <v>0.103279090564303</v>
      </c>
    </row>
    <row r="1170" spans="10:23">
      <c r="J1170">
        <v>1153</v>
      </c>
      <c r="K1170" s="93">
        <f t="shared" ca="1" si="147"/>
        <v>-0.49161193483542631</v>
      </c>
      <c r="L1170" s="93">
        <f t="shared" ca="1" si="147"/>
        <v>-2.9099670112597456</v>
      </c>
      <c r="M1170" s="93">
        <f t="shared" ca="1" si="148"/>
        <v>-0.49161193483542631</v>
      </c>
      <c r="N1170" s="101">
        <f t="shared" ref="N1170:N1233" ca="1" si="152">$N$2*K1170+SQRT(1-$N$2^2)*L1170</f>
        <v>-2.915234425454043</v>
      </c>
      <c r="O1170" s="46">
        <f t="shared" ca="1" si="149"/>
        <v>0.14380963491308699</v>
      </c>
      <c r="P1170" s="46">
        <f t="shared" ca="1" si="150"/>
        <v>0.23204647329664446</v>
      </c>
      <c r="Q1170" s="47">
        <f t="shared" ref="Q1170:Q1233" ca="1" si="153">$K$2+K1170*$S$3</f>
        <v>-3.2664041854027992E-2</v>
      </c>
      <c r="R1170" s="47">
        <f t="shared" ref="R1170:R1233" ca="1" si="154">$L$2+$L$3*N1170</f>
        <v>-0.32194874223735265</v>
      </c>
      <c r="S1170" s="97">
        <f t="shared" ca="1" si="151"/>
        <v>-8.906955366213283E-2</v>
      </c>
      <c r="V1170">
        <v>1153</v>
      </c>
      <c r="W1170" s="46">
        <v>0.31228219268511798</v>
      </c>
    </row>
    <row r="1171" spans="10:23">
      <c r="J1171">
        <v>1154</v>
      </c>
      <c r="K1171" s="93">
        <f t="shared" ref="K1171:L1234" ca="1" si="155">_xlfn.NORM.S.INV(RAND())</f>
        <v>-0.36577231245119124</v>
      </c>
      <c r="L1171" s="93">
        <f t="shared" ca="1" si="155"/>
        <v>1.7555693421186835</v>
      </c>
      <c r="M1171" s="93">
        <f t="shared" ref="M1171:M1234" ca="1" si="156">K1171</f>
        <v>-0.36577231245119124</v>
      </c>
      <c r="N1171" s="101">
        <f t="shared" ca="1" si="152"/>
        <v>1.5481019779945493</v>
      </c>
      <c r="O1171" s="46">
        <f t="shared" ref="O1171:O1234" ca="1" si="157">$K$2+K1171*$K$3</f>
        <v>0.1889822177401608</v>
      </c>
      <c r="P1171" s="46">
        <f t="shared" ref="P1171:P1234" ca="1" si="158">$K$2+K1171*$R$3</f>
        <v>0.25463276471018137</v>
      </c>
      <c r="Q1171" s="47">
        <f t="shared" ca="1" si="153"/>
        <v>5.7681123800119638E-2</v>
      </c>
      <c r="R1171" s="47">
        <f t="shared" ca="1" si="154"/>
        <v>0.39973923316643351</v>
      </c>
      <c r="S1171" s="97">
        <f t="shared" ref="S1171:S1234" ca="1" si="159">AVERAGE(R1171,O1171)</f>
        <v>0.29436072545329717</v>
      </c>
      <c r="V1171">
        <v>1154</v>
      </c>
      <c r="W1171" s="46">
        <v>0.63198713664247197</v>
      </c>
    </row>
    <row r="1172" spans="10:23">
      <c r="J1172">
        <v>1155</v>
      </c>
      <c r="K1172" s="93">
        <f t="shared" ca="1" si="155"/>
        <v>0.11110197619523533</v>
      </c>
      <c r="L1172" s="93">
        <f t="shared" ca="1" si="155"/>
        <v>0.26802528493106642</v>
      </c>
      <c r="M1172" s="93">
        <f t="shared" ca="1" si="156"/>
        <v>0.11110197619523533</v>
      </c>
      <c r="N1172" s="101">
        <f t="shared" ca="1" si="152"/>
        <v>0.28944318750059311</v>
      </c>
      <c r="O1172" s="46">
        <f t="shared" ca="1" si="157"/>
        <v>0.36016552943357938</v>
      </c>
      <c r="P1172" s="46">
        <f t="shared" ca="1" si="158"/>
        <v>0.34022442055689067</v>
      </c>
      <c r="Q1172" s="47">
        <f t="shared" ca="1" si="153"/>
        <v>0.40004774718695679</v>
      </c>
      <c r="R1172" s="47">
        <f t="shared" ca="1" si="154"/>
        <v>0.19622355965952085</v>
      </c>
      <c r="S1172" s="97">
        <f t="shared" ca="1" si="159"/>
        <v>0.27819454454655013</v>
      </c>
      <c r="V1172">
        <v>1155</v>
      </c>
      <c r="W1172" s="46">
        <v>-9.5432963158665299E-2</v>
      </c>
    </row>
    <row r="1173" spans="10:23">
      <c r="J1173">
        <v>1156</v>
      </c>
      <c r="K1173" s="93">
        <f t="shared" ca="1" si="155"/>
        <v>0.68999419010776697</v>
      </c>
      <c r="L1173" s="93">
        <f t="shared" ca="1" si="155"/>
        <v>0.15235615548118517</v>
      </c>
      <c r="M1173" s="93">
        <f t="shared" ca="1" si="156"/>
        <v>0.68999419010776697</v>
      </c>
      <c r="N1173" s="101">
        <f t="shared" ca="1" si="152"/>
        <v>0.36387994114980982</v>
      </c>
      <c r="O1173" s="46">
        <f t="shared" ca="1" si="157"/>
        <v>0.56797016191305505</v>
      </c>
      <c r="P1173" s="46">
        <f t="shared" ca="1" si="158"/>
        <v>0.44412673679662851</v>
      </c>
      <c r="Q1173" s="47">
        <f t="shared" ca="1" si="153"/>
        <v>0.81565701214590813</v>
      </c>
      <c r="R1173" s="47">
        <f t="shared" ca="1" si="154"/>
        <v>0.20825942368160683</v>
      </c>
      <c r="S1173" s="97">
        <f t="shared" ca="1" si="159"/>
        <v>0.38811479279733097</v>
      </c>
      <c r="V1173">
        <v>1156</v>
      </c>
      <c r="W1173" s="46">
        <v>0.130494833536873</v>
      </c>
    </row>
    <row r="1174" spans="10:23">
      <c r="J1174">
        <v>1157</v>
      </c>
      <c r="K1174" s="93">
        <f t="shared" ca="1" si="155"/>
        <v>0.36590619430391569</v>
      </c>
      <c r="L1174" s="93">
        <f t="shared" ca="1" si="155"/>
        <v>-0.46191492648796734</v>
      </c>
      <c r="M1174" s="93">
        <f t="shared" ca="1" si="156"/>
        <v>0.36590619430391569</v>
      </c>
      <c r="N1174" s="101">
        <f t="shared" ca="1" si="152"/>
        <v>-0.32156739778446947</v>
      </c>
      <c r="O1174" s="46">
        <f t="shared" ca="1" si="157"/>
        <v>0.45163246511825061</v>
      </c>
      <c r="P1174" s="46">
        <f t="shared" ca="1" si="158"/>
        <v>0.38595788839922629</v>
      </c>
      <c r="Q1174" s="47">
        <f t="shared" ca="1" si="153"/>
        <v>0.58298161855629926</v>
      </c>
      <c r="R1174" s="47">
        <f t="shared" ca="1" si="154"/>
        <v>9.7427736896989955E-2</v>
      </c>
      <c r="S1174" s="97">
        <f t="shared" ca="1" si="159"/>
        <v>0.27453010100762026</v>
      </c>
      <c r="V1174">
        <v>1157</v>
      </c>
      <c r="W1174" s="46">
        <v>0.24665306300185499</v>
      </c>
    </row>
    <row r="1175" spans="10:23">
      <c r="J1175">
        <v>1158</v>
      </c>
      <c r="K1175" s="93">
        <f t="shared" ca="1" si="155"/>
        <v>0.46336731301409745</v>
      </c>
      <c r="L1175" s="93">
        <f t="shared" ca="1" si="155"/>
        <v>-0.43669138301150195</v>
      </c>
      <c r="M1175" s="93">
        <f t="shared" ca="1" si="156"/>
        <v>0.46336731301409745</v>
      </c>
      <c r="N1175" s="101">
        <f t="shared" ca="1" si="152"/>
        <v>-0.26665855811246797</v>
      </c>
      <c r="O1175" s="46">
        <f t="shared" ca="1" si="157"/>
        <v>0.48661803146008431</v>
      </c>
      <c r="P1175" s="46">
        <f t="shared" ca="1" si="158"/>
        <v>0.40345067157014314</v>
      </c>
      <c r="Q1175" s="47">
        <f t="shared" ca="1" si="153"/>
        <v>0.65295275123996666</v>
      </c>
      <c r="R1175" s="47">
        <f t="shared" ca="1" si="154"/>
        <v>0.10630608388962086</v>
      </c>
      <c r="S1175" s="97">
        <f t="shared" ca="1" si="159"/>
        <v>0.29646205767485256</v>
      </c>
      <c r="V1175">
        <v>1158</v>
      </c>
      <c r="W1175" s="46">
        <v>4.6587549440578302E-2</v>
      </c>
    </row>
    <row r="1176" spans="10:23">
      <c r="J1176">
        <v>1159</v>
      </c>
      <c r="K1176" s="93">
        <f t="shared" ca="1" si="155"/>
        <v>0.86485564736532383</v>
      </c>
      <c r="L1176" s="93">
        <f t="shared" ca="1" si="155"/>
        <v>-1.4897876533222287</v>
      </c>
      <c r="M1176" s="93">
        <f t="shared" ca="1" si="156"/>
        <v>0.86485564736532383</v>
      </c>
      <c r="N1176" s="101">
        <f t="shared" ca="1" si="152"/>
        <v>-1.1373991303711311</v>
      </c>
      <c r="O1176" s="46">
        <f t="shared" ca="1" si="157"/>
        <v>0.6307400869300851</v>
      </c>
      <c r="P1176" s="46">
        <f t="shared" ca="1" si="158"/>
        <v>0.47551169930514353</v>
      </c>
      <c r="Q1176" s="47">
        <f t="shared" ca="1" si="153"/>
        <v>0.94119686217996823</v>
      </c>
      <c r="R1176" s="47">
        <f t="shared" ca="1" si="154"/>
        <v>-3.4486127114181975E-2</v>
      </c>
      <c r="S1176" s="97">
        <f t="shared" ca="1" si="159"/>
        <v>0.29812697990795156</v>
      </c>
      <c r="V1176">
        <v>1159</v>
      </c>
      <c r="W1176" s="46">
        <v>1.1738228987116499</v>
      </c>
    </row>
    <row r="1177" spans="10:23">
      <c r="J1177">
        <v>1160</v>
      </c>
      <c r="K1177" s="93">
        <f t="shared" ca="1" si="155"/>
        <v>-0.3900023254993048</v>
      </c>
      <c r="L1177" s="93">
        <f t="shared" ca="1" si="155"/>
        <v>-0.10368710133190674</v>
      </c>
      <c r="M1177" s="93">
        <f t="shared" ca="1" si="156"/>
        <v>-0.3900023254993048</v>
      </c>
      <c r="N1177" s="101">
        <f t="shared" ca="1" si="152"/>
        <v>-0.22233348627704241</v>
      </c>
      <c r="O1177" s="46">
        <f t="shared" ca="1" si="157"/>
        <v>0.18028438274527361</v>
      </c>
      <c r="P1177" s="46">
        <f t="shared" ca="1" si="158"/>
        <v>0.25028384721273778</v>
      </c>
      <c r="Q1177" s="47">
        <f t="shared" ca="1" si="153"/>
        <v>4.0285453810345262E-2</v>
      </c>
      <c r="R1177" s="47">
        <f t="shared" ca="1" si="154"/>
        <v>0.11347311511044023</v>
      </c>
      <c r="S1177" s="97">
        <f t="shared" ca="1" si="159"/>
        <v>0.14687874892785691</v>
      </c>
      <c r="V1177">
        <v>1160</v>
      </c>
      <c r="W1177" s="46">
        <v>0.52418408410002104</v>
      </c>
    </row>
    <row r="1178" spans="10:23">
      <c r="J1178">
        <v>1161</v>
      </c>
      <c r="K1178" s="93">
        <f t="shared" ca="1" si="155"/>
        <v>-0.52025915980511572</v>
      </c>
      <c r="L1178" s="93">
        <f t="shared" ca="1" si="155"/>
        <v>-0.24978838579175283</v>
      </c>
      <c r="M1178" s="93">
        <f t="shared" ca="1" si="156"/>
        <v>-0.52025915980511572</v>
      </c>
      <c r="N1178" s="101">
        <f t="shared" ca="1" si="152"/>
        <v>-0.40227425328690197</v>
      </c>
      <c r="O1178" s="46">
        <f t="shared" ca="1" si="157"/>
        <v>0.13352615568618786</v>
      </c>
      <c r="P1178" s="46">
        <f t="shared" ca="1" si="158"/>
        <v>0.22690473368319491</v>
      </c>
      <c r="Q1178" s="47">
        <f t="shared" ca="1" si="153"/>
        <v>-5.3231000307826237E-2</v>
      </c>
      <c r="R1178" s="47">
        <f t="shared" ca="1" si="154"/>
        <v>8.4378044495638946E-2</v>
      </c>
      <c r="S1178" s="97">
        <f t="shared" ca="1" si="159"/>
        <v>0.10895210009091341</v>
      </c>
      <c r="V1178">
        <v>1161</v>
      </c>
      <c r="W1178" s="46">
        <v>0.18084202036993699</v>
      </c>
    </row>
    <row r="1179" spans="10:23">
      <c r="J1179">
        <v>1162</v>
      </c>
      <c r="K1179" s="93">
        <f t="shared" ca="1" si="155"/>
        <v>-1.2626662562405579</v>
      </c>
      <c r="L1179" s="93">
        <f t="shared" ca="1" si="155"/>
        <v>-0.89070439782010258</v>
      </c>
      <c r="M1179" s="93">
        <f t="shared" ca="1" si="156"/>
        <v>-1.2626662562405579</v>
      </c>
      <c r="N1179" s="101">
        <f t="shared" ca="1" si="152"/>
        <v>-1.2460180608733462</v>
      </c>
      <c r="O1179" s="46">
        <f t="shared" ca="1" si="157"/>
        <v>-0.13297532786672817</v>
      </c>
      <c r="P1179" s="46">
        <f t="shared" ca="1" si="158"/>
        <v>9.36539919067369E-2</v>
      </c>
      <c r="Q1179" s="47">
        <f t="shared" ca="1" si="153"/>
        <v>-0.5862339674136583</v>
      </c>
      <c r="R1179" s="47">
        <f t="shared" ca="1" si="154"/>
        <v>-5.2048992414700457E-2</v>
      </c>
      <c r="S1179" s="97">
        <f t="shared" ca="1" si="159"/>
        <v>-9.2512160140714311E-2</v>
      </c>
      <c r="V1179">
        <v>1162</v>
      </c>
      <c r="W1179" s="46">
        <v>8.8808425546775302E-2</v>
      </c>
    </row>
    <row r="1180" spans="10:23">
      <c r="J1180">
        <v>1163</v>
      </c>
      <c r="K1180" s="93">
        <f t="shared" ca="1" si="155"/>
        <v>7.064088933808302E-3</v>
      </c>
      <c r="L1180" s="93">
        <f t="shared" ca="1" si="155"/>
        <v>-0.27421749778128202</v>
      </c>
      <c r="M1180" s="93">
        <f t="shared" ca="1" si="156"/>
        <v>7.064088933808302E-3</v>
      </c>
      <c r="N1180" s="101">
        <f t="shared" ca="1" si="152"/>
        <v>-0.25773446079784817</v>
      </c>
      <c r="O1180" s="46">
        <f t="shared" ca="1" si="157"/>
        <v>0.32281910395623037</v>
      </c>
      <c r="P1180" s="46">
        <f t="shared" ca="1" si="158"/>
        <v>0.32155120781821617</v>
      </c>
      <c r="Q1180" s="47">
        <f t="shared" ca="1" si="153"/>
        <v>0.32535489623225872</v>
      </c>
      <c r="R1180" s="47">
        <f t="shared" ca="1" si="154"/>
        <v>0.10774904340266991</v>
      </c>
      <c r="S1180" s="97">
        <f t="shared" ca="1" si="159"/>
        <v>0.21528407367945013</v>
      </c>
      <c r="V1180">
        <v>1163</v>
      </c>
      <c r="W1180" s="46">
        <v>0.59404626112278502</v>
      </c>
    </row>
    <row r="1181" spans="10:23">
      <c r="J1181">
        <v>1164</v>
      </c>
      <c r="K1181" s="93">
        <f t="shared" ca="1" si="155"/>
        <v>-0.81493123485192853</v>
      </c>
      <c r="L1181" s="93">
        <f t="shared" ca="1" si="155"/>
        <v>-0.74933687937538696</v>
      </c>
      <c r="M1181" s="93">
        <f t="shared" ca="1" si="156"/>
        <v>-0.81493123485192853</v>
      </c>
      <c r="N1181" s="101">
        <f t="shared" ca="1" si="152"/>
        <v>-0.96960011216176012</v>
      </c>
      <c r="O1181" s="46">
        <f t="shared" ca="1" si="157"/>
        <v>2.7747876439337182E-2</v>
      </c>
      <c r="P1181" s="46">
        <f t="shared" ca="1" si="158"/>
        <v>0.17401559405976957</v>
      </c>
      <c r="Q1181" s="47">
        <f t="shared" ca="1" si="153"/>
        <v>-0.2647875588015276</v>
      </c>
      <c r="R1181" s="47">
        <f t="shared" ca="1" si="154"/>
        <v>-7.3542860921390896E-3</v>
      </c>
      <c r="S1181" s="97">
        <f t="shared" ca="1" si="159"/>
        <v>1.0196795173599046E-2</v>
      </c>
      <c r="V1181">
        <v>1164</v>
      </c>
      <c r="W1181" s="46">
        <v>0.79835127343812096</v>
      </c>
    </row>
    <row r="1182" spans="10:23">
      <c r="J1182">
        <v>1165</v>
      </c>
      <c r="K1182" s="93">
        <f t="shared" ca="1" si="155"/>
        <v>0.20123370133399143</v>
      </c>
      <c r="L1182" s="93">
        <f t="shared" ca="1" si="155"/>
        <v>-0.12070544457979593</v>
      </c>
      <c r="M1182" s="93">
        <f t="shared" ca="1" si="156"/>
        <v>0.20123370133399143</v>
      </c>
      <c r="N1182" s="101">
        <f t="shared" ca="1" si="152"/>
        <v>-5.0441971303520863E-2</v>
      </c>
      <c r="O1182" s="46">
        <f t="shared" ca="1" si="157"/>
        <v>0.39252006723365129</v>
      </c>
      <c r="P1182" s="46">
        <f t="shared" ca="1" si="158"/>
        <v>0.35640168945692663</v>
      </c>
      <c r="Q1182" s="47">
        <f t="shared" ca="1" si="153"/>
        <v>0.46475682278710062</v>
      </c>
      <c r="R1182" s="47">
        <f t="shared" ca="1" si="154"/>
        <v>0.14126668212333257</v>
      </c>
      <c r="S1182" s="97">
        <f t="shared" ca="1" si="159"/>
        <v>0.26689337467849195</v>
      </c>
      <c r="V1182">
        <v>1165</v>
      </c>
      <c r="W1182" s="46">
        <v>0.28247759054669502</v>
      </c>
    </row>
    <row r="1183" spans="10:23">
      <c r="J1183">
        <v>1166</v>
      </c>
      <c r="K1183" s="93">
        <f t="shared" ca="1" si="155"/>
        <v>3.3204769157926939</v>
      </c>
      <c r="L1183" s="93">
        <f t="shared" ca="1" si="155"/>
        <v>-1.3953574217587736</v>
      </c>
      <c r="M1183" s="93">
        <f t="shared" ca="1" si="156"/>
        <v>3.3204769157926939</v>
      </c>
      <c r="N1183" s="101">
        <f t="shared" ca="1" si="152"/>
        <v>-0.26692876353443196</v>
      </c>
      <c r="O1183" s="46">
        <f t="shared" ca="1" si="157"/>
        <v>1.5122331575406982</v>
      </c>
      <c r="P1183" s="46">
        <f t="shared" ca="1" si="158"/>
        <v>0.91625823461045008</v>
      </c>
      <c r="Q1183" s="47">
        <f t="shared" ca="1" si="153"/>
        <v>2.7041830034011944</v>
      </c>
      <c r="R1183" s="47">
        <f t="shared" ca="1" si="154"/>
        <v>0.10626239370221539</v>
      </c>
      <c r="S1183" s="97">
        <f t="shared" ca="1" si="159"/>
        <v>0.80924777562145678</v>
      </c>
      <c r="V1183">
        <v>1166</v>
      </c>
      <c r="W1183" s="46">
        <v>0.26143972973308299</v>
      </c>
    </row>
    <row r="1184" spans="10:23">
      <c r="J1184">
        <v>1167</v>
      </c>
      <c r="K1184" s="93">
        <f t="shared" ca="1" si="155"/>
        <v>-0.79130478373584168</v>
      </c>
      <c r="L1184" s="93">
        <f t="shared" ca="1" si="155"/>
        <v>-0.65467458151289881</v>
      </c>
      <c r="M1184" s="93">
        <f t="shared" ca="1" si="156"/>
        <v>-0.79130478373584168</v>
      </c>
      <c r="N1184" s="101">
        <f t="shared" ca="1" si="152"/>
        <v>-0.87233863752186602</v>
      </c>
      <c r="O1184" s="46">
        <f t="shared" ca="1" si="157"/>
        <v>3.6229051126054512E-2</v>
      </c>
      <c r="P1184" s="46">
        <f t="shared" ca="1" si="158"/>
        <v>0.17825618140312824</v>
      </c>
      <c r="Q1184" s="47">
        <f t="shared" ca="1" si="153"/>
        <v>-0.24782520942809294</v>
      </c>
      <c r="R1184" s="47">
        <f t="shared" ca="1" si="154"/>
        <v>8.3721638934406983E-3</v>
      </c>
      <c r="S1184" s="97">
        <f t="shared" ca="1" si="159"/>
        <v>2.2300607509747605E-2</v>
      </c>
      <c r="V1184">
        <v>1167</v>
      </c>
      <c r="W1184" s="46">
        <v>1.3094741118039199</v>
      </c>
    </row>
    <row r="1185" spans="10:23">
      <c r="J1185">
        <v>1168</v>
      </c>
      <c r="K1185" s="93">
        <f t="shared" ca="1" si="155"/>
        <v>8.0081592282083822E-2</v>
      </c>
      <c r="L1185" s="93">
        <f t="shared" ca="1" si="155"/>
        <v>0.66073310663873297</v>
      </c>
      <c r="M1185" s="93">
        <f t="shared" ca="1" si="156"/>
        <v>8.0081592282083822E-2</v>
      </c>
      <c r="N1185" s="101">
        <f t="shared" ca="1" si="152"/>
        <v>0.65189769314547974</v>
      </c>
      <c r="O1185" s="46">
        <f t="shared" ca="1" si="157"/>
        <v>0.34903015859333747</v>
      </c>
      <c r="P1185" s="46">
        <f t="shared" ca="1" si="158"/>
        <v>0.33465673513676975</v>
      </c>
      <c r="Q1185" s="47">
        <f t="shared" ca="1" si="153"/>
        <v>0.37777700550647297</v>
      </c>
      <c r="R1185" s="47">
        <f t="shared" ca="1" si="154"/>
        <v>0.254829731077102</v>
      </c>
      <c r="S1185" s="97">
        <f t="shared" ca="1" si="159"/>
        <v>0.30192994483521973</v>
      </c>
      <c r="V1185">
        <v>1168</v>
      </c>
      <c r="W1185" s="46">
        <v>1.5282393251555799</v>
      </c>
    </row>
    <row r="1186" spans="10:23">
      <c r="J1186">
        <v>1169</v>
      </c>
      <c r="K1186" s="93">
        <f t="shared" ca="1" si="155"/>
        <v>0.57936358337590388</v>
      </c>
      <c r="L1186" s="93">
        <f t="shared" ca="1" si="155"/>
        <v>-0.78332180687562014</v>
      </c>
      <c r="M1186" s="93">
        <f t="shared" ca="1" si="156"/>
        <v>0.57936358337590388</v>
      </c>
      <c r="N1186" s="101">
        <f t="shared" ca="1" si="152"/>
        <v>-0.55840361929924309</v>
      </c>
      <c r="O1186" s="46">
        <f t="shared" ca="1" si="157"/>
        <v>0.52825715140714791</v>
      </c>
      <c r="P1186" s="46">
        <f t="shared" ca="1" si="158"/>
        <v>0.42427023154367494</v>
      </c>
      <c r="Q1186" s="47">
        <f t="shared" ca="1" si="153"/>
        <v>0.73623099113409385</v>
      </c>
      <c r="R1186" s="47">
        <f t="shared" ca="1" si="154"/>
        <v>5.9133098591166305E-2</v>
      </c>
      <c r="S1186" s="97">
        <f t="shared" ca="1" si="159"/>
        <v>0.29369512499915712</v>
      </c>
      <c r="V1186">
        <v>1169</v>
      </c>
      <c r="W1186" s="46">
        <v>0.67640501516069595</v>
      </c>
    </row>
    <row r="1187" spans="10:23">
      <c r="J1187">
        <v>1170</v>
      </c>
      <c r="K1187" s="93">
        <f t="shared" ca="1" si="155"/>
        <v>0.33869816599741454</v>
      </c>
      <c r="L1187" s="93">
        <f t="shared" ca="1" si="155"/>
        <v>0.72289508132785296</v>
      </c>
      <c r="M1187" s="93">
        <f t="shared" ca="1" si="156"/>
        <v>0.33869816599741454</v>
      </c>
      <c r="N1187" s="101">
        <f t="shared" ca="1" si="152"/>
        <v>0.79307828843996797</v>
      </c>
      <c r="O1187" s="46">
        <f t="shared" ca="1" si="157"/>
        <v>0.44186561355790482</v>
      </c>
      <c r="P1187" s="46">
        <f t="shared" ca="1" si="158"/>
        <v>0.38107446261905342</v>
      </c>
      <c r="Q1187" s="47">
        <f t="shared" ca="1" si="153"/>
        <v>0.56344791543560768</v>
      </c>
      <c r="R1187" s="47">
        <f t="shared" ca="1" si="154"/>
        <v>0.27765757302637939</v>
      </c>
      <c r="S1187" s="97">
        <f t="shared" ca="1" si="159"/>
        <v>0.35976159329214208</v>
      </c>
      <c r="V1187">
        <v>1170</v>
      </c>
      <c r="W1187" s="46">
        <v>0.78298490002093102</v>
      </c>
    </row>
    <row r="1188" spans="10:23">
      <c r="J1188">
        <v>1171</v>
      </c>
      <c r="K1188" s="93">
        <f t="shared" ca="1" si="155"/>
        <v>1.3229741703649067</v>
      </c>
      <c r="L1188" s="93">
        <f t="shared" ca="1" si="155"/>
        <v>0.48142552561987573</v>
      </c>
      <c r="M1188" s="93">
        <f t="shared" ca="1" si="156"/>
        <v>1.3229741703649067</v>
      </c>
      <c r="N1188" s="101">
        <f t="shared" ca="1" si="152"/>
        <v>0.87716691247843592</v>
      </c>
      <c r="O1188" s="46">
        <f t="shared" ca="1" si="157"/>
        <v>0.79519065132885369</v>
      </c>
      <c r="P1188" s="46">
        <f t="shared" ca="1" si="158"/>
        <v>0.55773698150452788</v>
      </c>
      <c r="Q1188" s="47">
        <f t="shared" ca="1" si="153"/>
        <v>1.2700979909775054</v>
      </c>
      <c r="R1188" s="47">
        <f t="shared" ca="1" si="154"/>
        <v>0.29125407200188191</v>
      </c>
      <c r="S1188" s="97">
        <f t="shared" ca="1" si="159"/>
        <v>0.54322236166536775</v>
      </c>
      <c r="V1188">
        <v>1171</v>
      </c>
      <c r="W1188" s="46">
        <v>1.3342764831490099</v>
      </c>
    </row>
    <row r="1189" spans="10:23">
      <c r="J1189">
        <v>1172</v>
      </c>
      <c r="K1189" s="93">
        <f t="shared" ca="1" si="155"/>
        <v>0.31281012514234408</v>
      </c>
      <c r="L1189" s="93">
        <f t="shared" ca="1" si="155"/>
        <v>0.66859514236272455</v>
      </c>
      <c r="M1189" s="93">
        <f t="shared" ca="1" si="156"/>
        <v>0.31281012514234408</v>
      </c>
      <c r="N1189" s="101">
        <f t="shared" ca="1" si="152"/>
        <v>0.73336445143340401</v>
      </c>
      <c r="O1189" s="46">
        <f t="shared" ca="1" si="157"/>
        <v>0.43257259719628827</v>
      </c>
      <c r="P1189" s="46">
        <f t="shared" ca="1" si="158"/>
        <v>0.37642795443824512</v>
      </c>
      <c r="Q1189" s="47">
        <f t="shared" ca="1" si="153"/>
        <v>0.54486188271237457</v>
      </c>
      <c r="R1189" s="47">
        <f t="shared" ca="1" si="154"/>
        <v>0.26800229405176257</v>
      </c>
      <c r="S1189" s="97">
        <f t="shared" ca="1" si="159"/>
        <v>0.35028744562402542</v>
      </c>
      <c r="V1189">
        <v>1172</v>
      </c>
      <c r="W1189" s="46">
        <v>0.13600188662343601</v>
      </c>
    </row>
    <row r="1190" spans="10:23">
      <c r="J1190">
        <v>1173</v>
      </c>
      <c r="K1190" s="93">
        <f t="shared" ca="1" si="155"/>
        <v>6.0399476793127842E-2</v>
      </c>
      <c r="L1190" s="93">
        <f t="shared" ca="1" si="155"/>
        <v>-3.1699909239115436</v>
      </c>
      <c r="M1190" s="93">
        <f t="shared" ca="1" si="156"/>
        <v>6.0399476793127842E-2</v>
      </c>
      <c r="N1190" s="101">
        <f t="shared" ca="1" si="152"/>
        <v>-2.9862067130523027</v>
      </c>
      <c r="O1190" s="46">
        <f t="shared" ca="1" si="157"/>
        <v>0.34196487998480696</v>
      </c>
      <c r="P1190" s="46">
        <f t="shared" ca="1" si="158"/>
        <v>0.33112409583250446</v>
      </c>
      <c r="Q1190" s="47">
        <f t="shared" ca="1" si="153"/>
        <v>0.36364644828941189</v>
      </c>
      <c r="R1190" s="47">
        <f t="shared" ca="1" si="154"/>
        <v>-0.3334244281182081</v>
      </c>
      <c r="S1190" s="97">
        <f t="shared" ca="1" si="159"/>
        <v>4.2702259332994263E-3</v>
      </c>
      <c r="V1190">
        <v>1173</v>
      </c>
      <c r="W1190" s="46">
        <v>-0.359007709571392</v>
      </c>
    </row>
    <row r="1191" spans="10:23">
      <c r="J1191">
        <v>1174</v>
      </c>
      <c r="K1191" s="93">
        <f t="shared" ca="1" si="155"/>
        <v>0.8303463922719867</v>
      </c>
      <c r="L1191" s="93">
        <f t="shared" ca="1" si="155"/>
        <v>0.28178486817433052</v>
      </c>
      <c r="M1191" s="93">
        <f t="shared" ca="1" si="156"/>
        <v>0.8303463922719867</v>
      </c>
      <c r="N1191" s="101">
        <f t="shared" ca="1" si="152"/>
        <v>0.53122427661851923</v>
      </c>
      <c r="O1191" s="46">
        <f t="shared" ca="1" si="157"/>
        <v>0.61835231784377476</v>
      </c>
      <c r="P1191" s="46">
        <f t="shared" ca="1" si="158"/>
        <v>0.46931781476198836</v>
      </c>
      <c r="Q1191" s="47">
        <f t="shared" ca="1" si="153"/>
        <v>0.91642132400734755</v>
      </c>
      <c r="R1191" s="47">
        <f t="shared" ca="1" si="154"/>
        <v>0.23531774591929247</v>
      </c>
      <c r="S1191" s="97">
        <f t="shared" ca="1" si="159"/>
        <v>0.4268350318815336</v>
      </c>
      <c r="V1191">
        <v>1174</v>
      </c>
      <c r="W1191" s="46">
        <v>0.72954951264814705</v>
      </c>
    </row>
    <row r="1192" spans="10:23">
      <c r="J1192">
        <v>1175</v>
      </c>
      <c r="K1192" s="93">
        <f t="shared" ca="1" si="155"/>
        <v>9.4507234394977283E-2</v>
      </c>
      <c r="L1192" s="93">
        <f t="shared" ca="1" si="155"/>
        <v>0.29410557270360177</v>
      </c>
      <c r="M1192" s="93">
        <f t="shared" ca="1" si="156"/>
        <v>9.4507234394977283E-2</v>
      </c>
      <c r="N1192" s="101">
        <f t="shared" ca="1" si="152"/>
        <v>0.3088919697080742</v>
      </c>
      <c r="O1192" s="46">
        <f t="shared" ca="1" si="157"/>
        <v>0.3542085237285148</v>
      </c>
      <c r="P1192" s="46">
        <f t="shared" ca="1" si="158"/>
        <v>0.33724591770435841</v>
      </c>
      <c r="Q1192" s="47">
        <f t="shared" ca="1" si="153"/>
        <v>0.38813373577682764</v>
      </c>
      <c r="R1192" s="47">
        <f t="shared" ca="1" si="154"/>
        <v>0.19936828167611392</v>
      </c>
      <c r="S1192" s="97">
        <f t="shared" ca="1" si="159"/>
        <v>0.27678840270231436</v>
      </c>
      <c r="V1192">
        <v>1175</v>
      </c>
      <c r="W1192" s="46">
        <v>0.23154787563571499</v>
      </c>
    </row>
    <row r="1193" spans="10:23">
      <c r="J1193">
        <v>1176</v>
      </c>
      <c r="K1193" s="93">
        <f t="shared" ca="1" si="155"/>
        <v>-0.2490925116981946</v>
      </c>
      <c r="L1193" s="93">
        <f t="shared" ca="1" si="155"/>
        <v>-0.20018358597711539</v>
      </c>
      <c r="M1193" s="93">
        <f t="shared" ca="1" si="156"/>
        <v>-0.2490925116981946</v>
      </c>
      <c r="N1193" s="101">
        <f t="shared" ca="1" si="152"/>
        <v>-0.26900769918184725</v>
      </c>
      <c r="O1193" s="46">
        <f t="shared" ca="1" si="157"/>
        <v>0.23086670423097147</v>
      </c>
      <c r="P1193" s="46">
        <f t="shared" ca="1" si="158"/>
        <v>0.2755750079555867</v>
      </c>
      <c r="Q1193" s="47">
        <f t="shared" ca="1" si="153"/>
        <v>0.14145009678174097</v>
      </c>
      <c r="R1193" s="47">
        <f t="shared" ca="1" si="154"/>
        <v>0.10592624542147665</v>
      </c>
      <c r="S1193" s="97">
        <f t="shared" ca="1" si="159"/>
        <v>0.16839647482622405</v>
      </c>
      <c r="V1193">
        <v>1176</v>
      </c>
      <c r="W1193" s="46">
        <v>-0.316928488980326</v>
      </c>
    </row>
    <row r="1194" spans="10:23">
      <c r="J1194">
        <v>1177</v>
      </c>
      <c r="K1194" s="93">
        <f t="shared" ca="1" si="155"/>
        <v>-0.45484582922062533</v>
      </c>
      <c r="L1194" s="93">
        <f t="shared" ca="1" si="155"/>
        <v>-1.0131006013383963</v>
      </c>
      <c r="M1194" s="93">
        <f t="shared" ca="1" si="156"/>
        <v>-0.45484582922062533</v>
      </c>
      <c r="N1194" s="101">
        <f t="shared" ca="1" si="152"/>
        <v>-1.105154825597271</v>
      </c>
      <c r="O1194" s="46">
        <f t="shared" ca="1" si="157"/>
        <v>0.15700754443988485</v>
      </c>
      <c r="P1194" s="46">
        <f t="shared" ca="1" si="158"/>
        <v>0.23864542806004341</v>
      </c>
      <c r="Q1194" s="47">
        <f t="shared" ca="1" si="153"/>
        <v>-6.268222800432266E-3</v>
      </c>
      <c r="R1194" s="47">
        <f t="shared" ca="1" si="154"/>
        <v>-2.9272465196928804E-2</v>
      </c>
      <c r="S1194" s="97">
        <f t="shared" ca="1" si="159"/>
        <v>6.3867539621478023E-2</v>
      </c>
      <c r="V1194">
        <v>1177</v>
      </c>
      <c r="W1194" s="46">
        <v>0.70660496523134297</v>
      </c>
    </row>
    <row r="1195" spans="10:23">
      <c r="J1195">
        <v>1178</v>
      </c>
      <c r="K1195" s="93">
        <f t="shared" ca="1" si="155"/>
        <v>9.5745473403609352E-2</v>
      </c>
      <c r="L1195" s="93">
        <f t="shared" ca="1" si="155"/>
        <v>-0.60785815317277825</v>
      </c>
      <c r="M1195" s="93">
        <f t="shared" ca="1" si="156"/>
        <v>9.5745473403609352E-2</v>
      </c>
      <c r="N1195" s="101">
        <f t="shared" ca="1" si="152"/>
        <v>-0.54585088736278642</v>
      </c>
      <c r="O1195" s="46">
        <f t="shared" ca="1" si="157"/>
        <v>0.3546530137318808</v>
      </c>
      <c r="P1195" s="46">
        <f t="shared" ca="1" si="158"/>
        <v>0.33746816270604141</v>
      </c>
      <c r="Q1195" s="47">
        <f t="shared" ca="1" si="153"/>
        <v>0.38902271578355968</v>
      </c>
      <c r="R1195" s="47">
        <f t="shared" ca="1" si="154"/>
        <v>6.1162781070400532E-2</v>
      </c>
      <c r="S1195" s="97">
        <f t="shared" ca="1" si="159"/>
        <v>0.20790789740114066</v>
      </c>
      <c r="V1195">
        <v>1178</v>
      </c>
      <c r="W1195" s="46">
        <v>0.24675212274358699</v>
      </c>
    </row>
    <row r="1196" spans="10:23">
      <c r="J1196">
        <v>1179</v>
      </c>
      <c r="K1196" s="93">
        <f t="shared" ca="1" si="155"/>
        <v>-1.0702886962385005</v>
      </c>
      <c r="L1196" s="93">
        <f t="shared" ca="1" si="155"/>
        <v>-0.4130230083725609</v>
      </c>
      <c r="M1196" s="93">
        <f t="shared" ca="1" si="156"/>
        <v>-1.0702886962385005</v>
      </c>
      <c r="N1196" s="101">
        <f t="shared" ca="1" si="152"/>
        <v>-0.73195598642470072</v>
      </c>
      <c r="O1196" s="46">
        <f t="shared" ca="1" si="157"/>
        <v>-6.3917656692788039E-2</v>
      </c>
      <c r="P1196" s="46">
        <f t="shared" ca="1" si="158"/>
        <v>0.12818282749370696</v>
      </c>
      <c r="Q1196" s="47">
        <f t="shared" ca="1" si="153"/>
        <v>-0.44811862506577804</v>
      </c>
      <c r="R1196" s="47">
        <f t="shared" ca="1" si="154"/>
        <v>3.107098425881813E-2</v>
      </c>
      <c r="S1196" s="97">
        <f t="shared" ca="1" si="159"/>
        <v>-1.6423336216984954E-2</v>
      </c>
      <c r="V1196">
        <v>1179</v>
      </c>
      <c r="W1196" s="46">
        <v>0.59093849723612302</v>
      </c>
    </row>
    <row r="1197" spans="10:23">
      <c r="J1197">
        <v>1180</v>
      </c>
      <c r="K1197" s="93">
        <f t="shared" ca="1" si="155"/>
        <v>-1.3632280593685968</v>
      </c>
      <c r="L1197" s="93">
        <f t="shared" ca="1" si="155"/>
        <v>1.7382461876544379</v>
      </c>
      <c r="M1197" s="93">
        <f t="shared" ca="1" si="156"/>
        <v>-1.3632280593685968</v>
      </c>
      <c r="N1197" s="101">
        <f t="shared" ca="1" si="152"/>
        <v>1.2144648824174131</v>
      </c>
      <c r="O1197" s="46">
        <f t="shared" ca="1" si="157"/>
        <v>-0.16907394525744845</v>
      </c>
      <c r="P1197" s="46">
        <f t="shared" ca="1" si="158"/>
        <v>7.5604683211376755E-2</v>
      </c>
      <c r="Q1197" s="47">
        <f t="shared" ca="1" si="153"/>
        <v>-0.65843120219509887</v>
      </c>
      <c r="R1197" s="47">
        <f t="shared" ca="1" si="154"/>
        <v>0.34579262052916443</v>
      </c>
      <c r="S1197" s="97">
        <f t="shared" ca="1" si="159"/>
        <v>8.8359337635857987E-2</v>
      </c>
      <c r="V1197">
        <v>1180</v>
      </c>
      <c r="W1197" s="46">
        <v>0.38338211232206798</v>
      </c>
    </row>
    <row r="1198" spans="10:23">
      <c r="J1198">
        <v>1181</v>
      </c>
      <c r="K1198" s="93">
        <f t="shared" ca="1" si="155"/>
        <v>-1.5137223504261708</v>
      </c>
      <c r="L1198" s="93">
        <f t="shared" ca="1" si="155"/>
        <v>-3.0829288138343433E-4</v>
      </c>
      <c r="M1198" s="93">
        <f t="shared" ca="1" si="156"/>
        <v>-1.5137223504261708</v>
      </c>
      <c r="N1198" s="101">
        <f t="shared" ca="1" si="152"/>
        <v>-0.48168995300595369</v>
      </c>
      <c r="O1198" s="46">
        <f t="shared" ca="1" si="157"/>
        <v>-0.22309680148505651</v>
      </c>
      <c r="P1198" s="46">
        <f t="shared" ca="1" si="158"/>
        <v>4.859325509757273E-2</v>
      </c>
      <c r="Q1198" s="47">
        <f t="shared" ca="1" si="153"/>
        <v>-0.76647691465031498</v>
      </c>
      <c r="R1198" s="47">
        <f t="shared" ca="1" si="154"/>
        <v>7.1537122287482199E-2</v>
      </c>
      <c r="S1198" s="97">
        <f t="shared" ca="1" si="159"/>
        <v>-7.5779839598787146E-2</v>
      </c>
      <c r="V1198">
        <v>1181</v>
      </c>
      <c r="W1198" s="46">
        <v>0.179112206751769</v>
      </c>
    </row>
    <row r="1199" spans="10:23">
      <c r="J1199">
        <v>1182</v>
      </c>
      <c r="K1199" s="93">
        <f t="shared" ca="1" si="155"/>
        <v>0.14107281660225265</v>
      </c>
      <c r="L1199" s="93">
        <f t="shared" ca="1" si="155"/>
        <v>5.6278472392532176E-2</v>
      </c>
      <c r="M1199" s="93">
        <f t="shared" ca="1" si="156"/>
        <v>0.14107281660225265</v>
      </c>
      <c r="N1199" s="101">
        <f t="shared" ca="1" si="152"/>
        <v>9.8220993985477817E-2</v>
      </c>
      <c r="O1199" s="46">
        <f t="shared" ca="1" si="157"/>
        <v>0.37092414619539038</v>
      </c>
      <c r="P1199" s="46">
        <f t="shared" ca="1" si="158"/>
        <v>0.34560372893779617</v>
      </c>
      <c r="Q1199" s="47">
        <f t="shared" ca="1" si="153"/>
        <v>0.42156498071057885</v>
      </c>
      <c r="R1199" s="47">
        <f t="shared" ca="1" si="154"/>
        <v>0.16530436710581442</v>
      </c>
      <c r="S1199" s="97">
        <f t="shared" ca="1" si="159"/>
        <v>0.2681142566506024</v>
      </c>
      <c r="V1199">
        <v>1182</v>
      </c>
      <c r="W1199" s="46">
        <v>0.27704529190718902</v>
      </c>
    </row>
    <row r="1200" spans="10:23">
      <c r="J1200">
        <v>1183</v>
      </c>
      <c r="K1200" s="93">
        <f t="shared" ca="1" si="155"/>
        <v>-1.7199798130621551</v>
      </c>
      <c r="L1200" s="93">
        <f t="shared" ca="1" si="155"/>
        <v>1.3770236083270559</v>
      </c>
      <c r="M1200" s="93">
        <f t="shared" ca="1" si="156"/>
        <v>-1.7199798130621551</v>
      </c>
      <c r="N1200" s="101">
        <f t="shared" ca="1" si="152"/>
        <v>0.75854076685726468</v>
      </c>
      <c r="O1200" s="46">
        <f t="shared" ca="1" si="157"/>
        <v>-0.29713693398145946</v>
      </c>
      <c r="P1200" s="46">
        <f t="shared" ca="1" si="158"/>
        <v>1.1573188849371252E-2</v>
      </c>
      <c r="Q1200" s="47">
        <f t="shared" ca="1" si="153"/>
        <v>-0.91455717964312089</v>
      </c>
      <c r="R1200" s="47">
        <f t="shared" ca="1" si="154"/>
        <v>0.2720731151739022</v>
      </c>
      <c r="S1200" s="97">
        <f t="shared" ca="1" si="159"/>
        <v>-1.2531909403778629E-2</v>
      </c>
      <c r="V1200">
        <v>1183</v>
      </c>
      <c r="W1200" s="46">
        <v>1.2294410274631999</v>
      </c>
    </row>
    <row r="1201" spans="10:23">
      <c r="J1201">
        <v>1184</v>
      </c>
      <c r="K1201" s="93">
        <f t="shared" ca="1" si="155"/>
        <v>-1.5600240662589719</v>
      </c>
      <c r="L1201" s="93">
        <f t="shared" ca="1" si="155"/>
        <v>-0.30326331177696803</v>
      </c>
      <c r="M1201" s="93">
        <f t="shared" ca="1" si="156"/>
        <v>-1.5600240662589719</v>
      </c>
      <c r="N1201" s="101">
        <f t="shared" ca="1" si="152"/>
        <v>-0.78364149754629664</v>
      </c>
      <c r="O1201" s="46">
        <f t="shared" ca="1" si="157"/>
        <v>-0.23971770397876002</v>
      </c>
      <c r="P1201" s="46">
        <f t="shared" ca="1" si="158"/>
        <v>4.0282803850720972E-2</v>
      </c>
      <c r="Q1201" s="47">
        <f t="shared" ca="1" si="153"/>
        <v>-0.79971871963772201</v>
      </c>
      <c r="R1201" s="47">
        <f t="shared" ca="1" si="154"/>
        <v>2.2713825284595618E-2</v>
      </c>
      <c r="S1201" s="97">
        <f t="shared" ca="1" si="159"/>
        <v>-0.1085019393470822</v>
      </c>
      <c r="V1201">
        <v>1184</v>
      </c>
      <c r="W1201" s="46">
        <v>0.46624879705294398</v>
      </c>
    </row>
    <row r="1202" spans="10:23">
      <c r="J1202">
        <v>1185</v>
      </c>
      <c r="K1202" s="93">
        <f t="shared" ca="1" si="155"/>
        <v>-1.4174222146382025</v>
      </c>
      <c r="L1202" s="93">
        <f t="shared" ca="1" si="155"/>
        <v>0.59205588989627589</v>
      </c>
      <c r="M1202" s="93">
        <f t="shared" ca="1" si="156"/>
        <v>-1.4174222146382025</v>
      </c>
      <c r="N1202" s="101">
        <f t="shared" ca="1" si="152"/>
        <v>0.11054617350823609</v>
      </c>
      <c r="O1202" s="46">
        <f t="shared" ca="1" si="157"/>
        <v>-0.18852799257002406</v>
      </c>
      <c r="P1202" s="46">
        <f t="shared" ca="1" si="158"/>
        <v>6.5877659555088952E-2</v>
      </c>
      <c r="Q1202" s="47">
        <f t="shared" ca="1" si="153"/>
        <v>-0.69733929682025009</v>
      </c>
      <c r="R1202" s="47">
        <f t="shared" ca="1" si="154"/>
        <v>0.16729725606874246</v>
      </c>
      <c r="S1202" s="97">
        <f t="shared" ca="1" si="159"/>
        <v>-1.06153682506408E-2</v>
      </c>
      <c r="V1202">
        <v>1185</v>
      </c>
      <c r="W1202" s="46">
        <v>0.89964239533031398</v>
      </c>
    </row>
    <row r="1203" spans="10:23">
      <c r="J1203">
        <v>1186</v>
      </c>
      <c r="K1203" s="93">
        <f t="shared" ca="1" si="155"/>
        <v>0.17807728104509185</v>
      </c>
      <c r="L1203" s="93">
        <f t="shared" ca="1" si="155"/>
        <v>-3.274229467629218E-2</v>
      </c>
      <c r="M1203" s="93">
        <f t="shared" ca="1" si="156"/>
        <v>0.17807728104509185</v>
      </c>
      <c r="N1203" s="101">
        <f t="shared" ca="1" si="152"/>
        <v>2.5590151165350766E-2</v>
      </c>
      <c r="O1203" s="46">
        <f t="shared" ca="1" si="157"/>
        <v>0.38420761926487945</v>
      </c>
      <c r="P1203" s="46">
        <f t="shared" ca="1" si="158"/>
        <v>0.35224546547254071</v>
      </c>
      <c r="Q1203" s="47">
        <f t="shared" ca="1" si="153"/>
        <v>0.44813192684955699</v>
      </c>
      <c r="R1203" s="47">
        <f t="shared" ca="1" si="154"/>
        <v>0.15356050530184456</v>
      </c>
      <c r="S1203" s="97">
        <f t="shared" ca="1" si="159"/>
        <v>0.26888406228336204</v>
      </c>
      <c r="V1203">
        <v>1186</v>
      </c>
      <c r="W1203" s="46">
        <v>4.5777917536275498E-2</v>
      </c>
    </row>
    <row r="1204" spans="10:23">
      <c r="J1204">
        <v>1187</v>
      </c>
      <c r="K1204" s="93">
        <f t="shared" ca="1" si="155"/>
        <v>0.76746434030618205</v>
      </c>
      <c r="L1204" s="93">
        <f t="shared" ca="1" si="155"/>
        <v>-0.17425781478759755</v>
      </c>
      <c r="M1204" s="93">
        <f t="shared" ca="1" si="156"/>
        <v>0.76746434030618205</v>
      </c>
      <c r="N1204" s="101">
        <f t="shared" ca="1" si="152"/>
        <v>7.8859972611493662E-2</v>
      </c>
      <c r="O1204" s="46">
        <f t="shared" ca="1" si="157"/>
        <v>0.59577958083977745</v>
      </c>
      <c r="P1204" s="46">
        <f t="shared" ca="1" si="158"/>
        <v>0.45803144625998971</v>
      </c>
      <c r="Q1204" s="47">
        <f t="shared" ca="1" si="153"/>
        <v>0.87127584999935292</v>
      </c>
      <c r="R1204" s="47">
        <f t="shared" ca="1" si="154"/>
        <v>0.16217383535688684</v>
      </c>
      <c r="S1204" s="97">
        <f t="shared" ca="1" si="159"/>
        <v>0.37897670809833217</v>
      </c>
      <c r="V1204">
        <v>1187</v>
      </c>
      <c r="W1204" s="46">
        <v>1.04025193537218</v>
      </c>
    </row>
    <row r="1205" spans="10:23">
      <c r="J1205">
        <v>1188</v>
      </c>
      <c r="K1205" s="93">
        <f t="shared" ca="1" si="155"/>
        <v>-1.467154310790612</v>
      </c>
      <c r="L1205" s="93">
        <f t="shared" ca="1" si="155"/>
        <v>-0.82518401858248114</v>
      </c>
      <c r="M1205" s="93">
        <f t="shared" ca="1" si="156"/>
        <v>-1.467154310790612</v>
      </c>
      <c r="N1205" s="101">
        <f t="shared" ca="1" si="152"/>
        <v>-1.2489310795891229</v>
      </c>
      <c r="O1205" s="46">
        <f t="shared" ca="1" si="157"/>
        <v>-0.2063802968764471</v>
      </c>
      <c r="P1205" s="46">
        <f t="shared" ca="1" si="158"/>
        <v>5.6951507401877433E-2</v>
      </c>
      <c r="Q1205" s="47">
        <f t="shared" ca="1" si="153"/>
        <v>-0.73304390543309617</v>
      </c>
      <c r="R1205" s="47">
        <f t="shared" ca="1" si="154"/>
        <v>-5.2520005663371977E-2</v>
      </c>
      <c r="S1205" s="97">
        <f t="shared" ca="1" si="159"/>
        <v>-0.12945015126990955</v>
      </c>
      <c r="V1205">
        <v>1188</v>
      </c>
      <c r="W1205" s="46">
        <v>0.68801660013172905</v>
      </c>
    </row>
    <row r="1206" spans="10:23">
      <c r="J1206">
        <v>1189</v>
      </c>
      <c r="K1206" s="93">
        <f t="shared" ca="1" si="155"/>
        <v>0.50785234445518923</v>
      </c>
      <c r="L1206" s="93">
        <f t="shared" ca="1" si="155"/>
        <v>-5.2461257857685736E-4</v>
      </c>
      <c r="M1206" s="93">
        <f t="shared" ca="1" si="156"/>
        <v>0.50785234445518923</v>
      </c>
      <c r="N1206" s="101">
        <f t="shared" ca="1" si="152"/>
        <v>0.16101106213739205</v>
      </c>
      <c r="O1206" s="46">
        <f t="shared" ca="1" si="157"/>
        <v>0.5025867997165715</v>
      </c>
      <c r="P1206" s="46">
        <f t="shared" ca="1" si="158"/>
        <v>0.41143505569838673</v>
      </c>
      <c r="Q1206" s="47">
        <f t="shared" ca="1" si="153"/>
        <v>0.68489028775294103</v>
      </c>
      <c r="R1206" s="47">
        <f t="shared" ca="1" si="154"/>
        <v>0.17545704955318905</v>
      </c>
      <c r="S1206" s="97">
        <f t="shared" ca="1" si="159"/>
        <v>0.33902192463488029</v>
      </c>
      <c r="V1206">
        <v>1189</v>
      </c>
      <c r="W1206" s="46">
        <v>0.850736252923178</v>
      </c>
    </row>
    <row r="1207" spans="10:23">
      <c r="J1207">
        <v>1190</v>
      </c>
      <c r="K1207" s="93">
        <f t="shared" ca="1" si="155"/>
        <v>-1.6483647477799712</v>
      </c>
      <c r="L1207" s="93">
        <f t="shared" ca="1" si="155"/>
        <v>1.0089618436639212</v>
      </c>
      <c r="M1207" s="93">
        <f t="shared" ca="1" si="156"/>
        <v>-1.6483647477799712</v>
      </c>
      <c r="N1207" s="101">
        <f t="shared" ca="1" si="152"/>
        <v>0.43236279291230728</v>
      </c>
      <c r="O1207" s="46">
        <f t="shared" ca="1" si="157"/>
        <v>-0.27142931179670771</v>
      </c>
      <c r="P1207" s="46">
        <f t="shared" ca="1" si="158"/>
        <v>2.442699994174713E-2</v>
      </c>
      <c r="Q1207" s="47">
        <f t="shared" ca="1" si="153"/>
        <v>-0.86314193527361738</v>
      </c>
      <c r="R1207" s="47">
        <f t="shared" ca="1" si="154"/>
        <v>0.21933258648425097</v>
      </c>
      <c r="S1207" s="97">
        <f t="shared" ca="1" si="159"/>
        <v>-2.6048362656228369E-2</v>
      </c>
      <c r="V1207">
        <v>1190</v>
      </c>
      <c r="W1207" s="46">
        <v>0.229767277223833</v>
      </c>
    </row>
    <row r="1208" spans="10:23">
      <c r="J1208">
        <v>1191</v>
      </c>
      <c r="K1208" s="93">
        <f t="shared" ca="1" si="155"/>
        <v>-0.78767018421242363</v>
      </c>
      <c r="L1208" s="93">
        <f t="shared" ca="1" si="155"/>
        <v>0.24720974164906132</v>
      </c>
      <c r="M1208" s="93">
        <f t="shared" ca="1" si="156"/>
        <v>-0.78767018421242363</v>
      </c>
      <c r="N1208" s="101">
        <f t="shared" ca="1" si="152"/>
        <v>-1.612138886104128E-2</v>
      </c>
      <c r="O1208" s="46">
        <f t="shared" ca="1" si="157"/>
        <v>3.7533761398575283E-2</v>
      </c>
      <c r="P1208" s="46">
        <f t="shared" ca="1" si="158"/>
        <v>0.17890853653938862</v>
      </c>
      <c r="Q1208" s="47">
        <f t="shared" ca="1" si="153"/>
        <v>-0.2452157888830514</v>
      </c>
      <c r="R1208" s="47">
        <f t="shared" ca="1" si="154"/>
        <v>0.14681606254611546</v>
      </c>
      <c r="S1208" s="97">
        <f t="shared" ca="1" si="159"/>
        <v>9.2174911972345369E-2</v>
      </c>
      <c r="V1208">
        <v>1191</v>
      </c>
      <c r="W1208" s="46">
        <v>1.0959875288640599</v>
      </c>
    </row>
    <row r="1209" spans="10:23">
      <c r="J1209">
        <v>1192</v>
      </c>
      <c r="K1209" s="93">
        <f t="shared" ca="1" si="155"/>
        <v>1.4077836392071945</v>
      </c>
      <c r="L1209" s="93">
        <f t="shared" ca="1" si="155"/>
        <v>0.26756153546861211</v>
      </c>
      <c r="M1209" s="93">
        <f t="shared" ca="1" si="156"/>
        <v>1.4077836392071945</v>
      </c>
      <c r="N1209" s="101">
        <f t="shared" ca="1" si="152"/>
        <v>0.7013773725336836</v>
      </c>
      <c r="O1209" s="46">
        <f t="shared" ca="1" si="157"/>
        <v>0.8256346615953557</v>
      </c>
      <c r="P1209" s="46">
        <f t="shared" ca="1" si="158"/>
        <v>0.57295898663777889</v>
      </c>
      <c r="Q1209" s="47">
        <f t="shared" ca="1" si="153"/>
        <v>1.3309860115105094</v>
      </c>
      <c r="R1209" s="47">
        <f t="shared" ca="1" si="154"/>
        <v>0.26283022362651209</v>
      </c>
      <c r="S1209" s="97">
        <f t="shared" ca="1" si="159"/>
        <v>0.54423244261093395</v>
      </c>
      <c r="V1209">
        <v>1192</v>
      </c>
      <c r="W1209" s="46">
        <v>-0.46772020200959902</v>
      </c>
    </row>
    <row r="1210" spans="10:23">
      <c r="J1210">
        <v>1193</v>
      </c>
      <c r="K1210" s="93">
        <f t="shared" ca="1" si="155"/>
        <v>-0.16950059553995506</v>
      </c>
      <c r="L1210" s="93">
        <f t="shared" ca="1" si="155"/>
        <v>-1.710399365601837</v>
      </c>
      <c r="M1210" s="93">
        <f t="shared" ca="1" si="156"/>
        <v>-0.16950059553995506</v>
      </c>
      <c r="N1210" s="101">
        <f t="shared" ca="1" si="152"/>
        <v>-1.6755058754987286</v>
      </c>
      <c r="O1210" s="46">
        <f t="shared" ca="1" si="157"/>
        <v>0.25943777236438959</v>
      </c>
      <c r="P1210" s="46">
        <f t="shared" ca="1" si="158"/>
        <v>0.28986054202229578</v>
      </c>
      <c r="Q1210" s="47">
        <f t="shared" ca="1" si="153"/>
        <v>0.19859223304857723</v>
      </c>
      <c r="R1210" s="47">
        <f t="shared" ca="1" si="154"/>
        <v>-0.12149394645358974</v>
      </c>
      <c r="S1210" s="97">
        <f t="shared" ca="1" si="159"/>
        <v>6.8971912955399922E-2</v>
      </c>
      <c r="V1210">
        <v>1193</v>
      </c>
      <c r="W1210" s="46">
        <v>-0.30189018972852799</v>
      </c>
    </row>
    <row r="1211" spans="10:23">
      <c r="J1211">
        <v>1194</v>
      </c>
      <c r="K1211" s="93">
        <f t="shared" ca="1" si="155"/>
        <v>-1.5761751221342963</v>
      </c>
      <c r="L1211" s="93">
        <f t="shared" ca="1" si="155"/>
        <v>-1.6199175813028699</v>
      </c>
      <c r="M1211" s="93">
        <f t="shared" ca="1" si="156"/>
        <v>-1.5761751221342963</v>
      </c>
      <c r="N1211" s="101">
        <f t="shared" ca="1" si="152"/>
        <v>-2.0370756732274424</v>
      </c>
      <c r="O1211" s="46">
        <f t="shared" ca="1" si="157"/>
        <v>-0.2455154399815358</v>
      </c>
      <c r="P1211" s="46">
        <f t="shared" ca="1" si="158"/>
        <v>3.7383935849333083E-2</v>
      </c>
      <c r="Q1211" s="47">
        <f t="shared" ca="1" si="153"/>
        <v>-0.81131419164327356</v>
      </c>
      <c r="R1211" s="47">
        <f t="shared" ca="1" si="154"/>
        <v>-0.17995706724555521</v>
      </c>
      <c r="S1211" s="97">
        <f t="shared" ca="1" si="159"/>
        <v>-0.21273625361354551</v>
      </c>
      <c r="V1211">
        <v>1194</v>
      </c>
      <c r="W1211" s="46">
        <v>-6.2751187652683796E-2</v>
      </c>
    </row>
    <row r="1212" spans="10:23">
      <c r="J1212">
        <v>1195</v>
      </c>
      <c r="K1212" s="93">
        <f t="shared" ca="1" si="155"/>
        <v>0.10494774091669999</v>
      </c>
      <c r="L1212" s="93">
        <f t="shared" ca="1" si="155"/>
        <v>-1.2783403304854345E-2</v>
      </c>
      <c r="M1212" s="93">
        <f t="shared" ca="1" si="156"/>
        <v>0.10494774091669999</v>
      </c>
      <c r="N1212" s="101">
        <f t="shared" ca="1" si="152"/>
        <v>2.1256006208200805E-2</v>
      </c>
      <c r="O1212" s="46">
        <f t="shared" ca="1" si="157"/>
        <v>0.35795634684394884</v>
      </c>
      <c r="P1212" s="46">
        <f t="shared" ca="1" si="158"/>
        <v>0.3391198292620754</v>
      </c>
      <c r="Q1212" s="47">
        <f t="shared" ca="1" si="153"/>
        <v>0.39562938200769565</v>
      </c>
      <c r="R1212" s="47">
        <f t="shared" ca="1" si="154"/>
        <v>0.15285970661303963</v>
      </c>
      <c r="S1212" s="97">
        <f t="shared" ca="1" si="159"/>
        <v>0.25540802672849422</v>
      </c>
      <c r="V1212">
        <v>1195</v>
      </c>
      <c r="W1212" s="46">
        <v>0.286084159927323</v>
      </c>
    </row>
    <row r="1213" spans="10:23">
      <c r="J1213">
        <v>1196</v>
      </c>
      <c r="K1213" s="93">
        <f t="shared" ca="1" si="155"/>
        <v>0.79742955170331609</v>
      </c>
      <c r="L1213" s="93">
        <f t="shared" ca="1" si="155"/>
        <v>0.59016212148204228</v>
      </c>
      <c r="M1213" s="93">
        <f t="shared" ca="1" si="156"/>
        <v>0.79742955170331609</v>
      </c>
      <c r="N1213" s="101">
        <f t="shared" ca="1" si="152"/>
        <v>0.81312327235269566</v>
      </c>
      <c r="O1213" s="46">
        <f t="shared" ca="1" si="157"/>
        <v>0.60653617695888173</v>
      </c>
      <c r="P1213" s="46">
        <f t="shared" ca="1" si="158"/>
        <v>0.46340974431954185</v>
      </c>
      <c r="Q1213" s="47">
        <f t="shared" ca="1" si="153"/>
        <v>0.89278904223756161</v>
      </c>
      <c r="R1213" s="47">
        <f t="shared" ca="1" si="154"/>
        <v>0.28089869638105203</v>
      </c>
      <c r="S1213" s="97">
        <f t="shared" ca="1" si="159"/>
        <v>0.44371743666996688</v>
      </c>
      <c r="V1213">
        <v>1196</v>
      </c>
      <c r="W1213" s="46">
        <v>0.75708872546599104</v>
      </c>
    </row>
    <row r="1214" spans="10:23">
      <c r="J1214">
        <v>1197</v>
      </c>
      <c r="K1214" s="93">
        <f t="shared" ca="1" si="155"/>
        <v>-0.61433648469105884</v>
      </c>
      <c r="L1214" s="93">
        <f t="shared" ca="1" si="155"/>
        <v>-0.12003911676916448</v>
      </c>
      <c r="M1214" s="93">
        <f t="shared" ca="1" si="156"/>
        <v>-0.61433648469105884</v>
      </c>
      <c r="N1214" s="101">
        <f t="shared" ca="1" si="152"/>
        <v>-0.30917985245634738</v>
      </c>
      <c r="O1214" s="46">
        <f t="shared" ca="1" si="157"/>
        <v>9.9755268027419797E-2</v>
      </c>
      <c r="P1214" s="46">
        <f t="shared" ca="1" si="158"/>
        <v>0.21001928985381088</v>
      </c>
      <c r="Q1214" s="47">
        <f t="shared" ca="1" si="153"/>
        <v>-0.12077277562536237</v>
      </c>
      <c r="R1214" s="47">
        <f t="shared" ca="1" si="154"/>
        <v>9.9430709942258874E-2</v>
      </c>
      <c r="S1214" s="97">
        <f t="shared" ca="1" si="159"/>
        <v>9.9592988984839342E-2</v>
      </c>
      <c r="V1214">
        <v>1197</v>
      </c>
      <c r="W1214" s="46">
        <v>0.55259717434009503</v>
      </c>
    </row>
    <row r="1215" spans="10:23">
      <c r="J1215">
        <v>1198</v>
      </c>
      <c r="K1215" s="93">
        <f t="shared" ca="1" si="155"/>
        <v>0.27724280866733486</v>
      </c>
      <c r="L1215" s="93">
        <f t="shared" ca="1" si="155"/>
        <v>1.3005213846632839</v>
      </c>
      <c r="M1215" s="93">
        <f t="shared" ca="1" si="156"/>
        <v>0.27724280866733486</v>
      </c>
      <c r="N1215" s="101">
        <f t="shared" ca="1" si="152"/>
        <v>1.3211718933871381</v>
      </c>
      <c r="O1215" s="46">
        <f t="shared" ca="1" si="157"/>
        <v>0.41980501637426115</v>
      </c>
      <c r="P1215" s="46">
        <f t="shared" ca="1" si="158"/>
        <v>0.37004416402723156</v>
      </c>
      <c r="Q1215" s="47">
        <f t="shared" ca="1" si="153"/>
        <v>0.51932672106832034</v>
      </c>
      <c r="R1215" s="47">
        <f t="shared" ca="1" si="154"/>
        <v>0.36304634280038495</v>
      </c>
      <c r="S1215" s="97">
        <f t="shared" ca="1" si="159"/>
        <v>0.39142567958732305</v>
      </c>
      <c r="V1215">
        <v>1198</v>
      </c>
      <c r="W1215" s="46">
        <v>-0.41272834986465101</v>
      </c>
    </row>
    <row r="1216" spans="10:23">
      <c r="J1216">
        <v>1199</v>
      </c>
      <c r="K1216" s="93">
        <f t="shared" ca="1" si="155"/>
        <v>0.22476256895678726</v>
      </c>
      <c r="L1216" s="93">
        <f t="shared" ca="1" si="155"/>
        <v>1.1259509210715375</v>
      </c>
      <c r="M1216" s="93">
        <f t="shared" ca="1" si="156"/>
        <v>0.22476256895678726</v>
      </c>
      <c r="N1216" s="101">
        <f t="shared" ca="1" si="152"/>
        <v>1.1389746781528602</v>
      </c>
      <c r="O1216" s="46">
        <f t="shared" ca="1" si="157"/>
        <v>0.40096621242528813</v>
      </c>
      <c r="P1216" s="46">
        <f t="shared" ca="1" si="158"/>
        <v>0.36062476205274507</v>
      </c>
      <c r="Q1216" s="47">
        <f t="shared" ca="1" si="153"/>
        <v>0.48164911317037429</v>
      </c>
      <c r="R1216" s="47">
        <f t="shared" ca="1" si="154"/>
        <v>0.33358642145431783</v>
      </c>
      <c r="S1216" s="97">
        <f t="shared" ca="1" si="159"/>
        <v>0.367276316939803</v>
      </c>
      <c r="V1216">
        <v>1199</v>
      </c>
      <c r="W1216" s="46">
        <v>1.07898610468169</v>
      </c>
    </row>
    <row r="1217" spans="10:23">
      <c r="J1217">
        <v>1200</v>
      </c>
      <c r="K1217" s="93">
        <f t="shared" ca="1" si="155"/>
        <v>0.63239806525281961</v>
      </c>
      <c r="L1217" s="93">
        <f t="shared" ca="1" si="155"/>
        <v>0.97107746642840498</v>
      </c>
      <c r="M1217" s="93">
        <f t="shared" ca="1" si="156"/>
        <v>0.63239806525281961</v>
      </c>
      <c r="N1217" s="101">
        <f t="shared" ca="1" si="152"/>
        <v>1.1217789920720826</v>
      </c>
      <c r="O1217" s="46">
        <f t="shared" ca="1" si="157"/>
        <v>0.54729491137404407</v>
      </c>
      <c r="P1217" s="46">
        <f t="shared" ca="1" si="158"/>
        <v>0.43378911152712302</v>
      </c>
      <c r="Q1217" s="47">
        <f t="shared" ca="1" si="153"/>
        <v>0.77430651106788617</v>
      </c>
      <c r="R1217" s="47">
        <f t="shared" ca="1" si="154"/>
        <v>0.33080600815996541</v>
      </c>
      <c r="S1217" s="97">
        <f t="shared" ca="1" si="159"/>
        <v>0.43905045976700474</v>
      </c>
      <c r="V1217">
        <v>1200</v>
      </c>
      <c r="W1217" s="46">
        <v>0.45457048234782499</v>
      </c>
    </row>
    <row r="1218" spans="10:23">
      <c r="J1218">
        <v>1201</v>
      </c>
      <c r="K1218" s="93">
        <f t="shared" ca="1" si="155"/>
        <v>-4.8523865155859804E-2</v>
      </c>
      <c r="L1218" s="93">
        <f t="shared" ca="1" si="155"/>
        <v>-1.7044542990105362</v>
      </c>
      <c r="M1218" s="93">
        <f t="shared" ca="1" si="156"/>
        <v>-4.8523865155859804E-2</v>
      </c>
      <c r="N1218" s="101">
        <f t="shared" ca="1" si="152"/>
        <v>-1.6313961436027058</v>
      </c>
      <c r="O1218" s="46">
        <f t="shared" ca="1" si="157"/>
        <v>0.30286472541688653</v>
      </c>
      <c r="P1218" s="46">
        <f t="shared" ca="1" si="158"/>
        <v>0.31157401854854427</v>
      </c>
      <c r="Q1218" s="47">
        <f t="shared" ca="1" si="153"/>
        <v>0.28544613915357109</v>
      </c>
      <c r="R1218" s="47">
        <f t="shared" ca="1" si="154"/>
        <v>-0.11436173408370237</v>
      </c>
      <c r="S1218" s="97">
        <f t="shared" ca="1" si="159"/>
        <v>9.4251495666592078E-2</v>
      </c>
      <c r="V1218">
        <v>1201</v>
      </c>
      <c r="W1218" s="46">
        <v>0.46861335927095898</v>
      </c>
    </row>
    <row r="1219" spans="10:23">
      <c r="J1219">
        <v>1202</v>
      </c>
      <c r="K1219" s="93">
        <f t="shared" ca="1" si="155"/>
        <v>-0.96698717408091395</v>
      </c>
      <c r="L1219" s="93">
        <f t="shared" ca="1" si="155"/>
        <v>-0.7563773585038075</v>
      </c>
      <c r="M1219" s="93">
        <f t="shared" ca="1" si="156"/>
        <v>-0.96698717408091395</v>
      </c>
      <c r="N1219" s="101">
        <f t="shared" ca="1" si="152"/>
        <v>-1.0246322719001979</v>
      </c>
      <c r="O1219" s="46">
        <f t="shared" ca="1" si="157"/>
        <v>-2.683556380809915E-2</v>
      </c>
      <c r="P1219" s="46">
        <f t="shared" ca="1" si="158"/>
        <v>0.14672387393605141</v>
      </c>
      <c r="Q1219" s="47">
        <f t="shared" ca="1" si="153"/>
        <v>-0.37395443929640027</v>
      </c>
      <c r="R1219" s="47">
        <f t="shared" ca="1" si="154"/>
        <v>-1.6252573013340987E-2</v>
      </c>
      <c r="S1219" s="97">
        <f t="shared" ca="1" si="159"/>
        <v>-2.1544068410720069E-2</v>
      </c>
      <c r="V1219">
        <v>1202</v>
      </c>
      <c r="W1219" s="46">
        <v>-0.28554702272177801</v>
      </c>
    </row>
    <row r="1220" spans="10:23">
      <c r="J1220">
        <v>1203</v>
      </c>
      <c r="K1220" s="93">
        <f t="shared" ca="1" si="155"/>
        <v>0.60642327561600007</v>
      </c>
      <c r="L1220" s="93">
        <f t="shared" ca="1" si="155"/>
        <v>-1.6212535372665617</v>
      </c>
      <c r="M1220" s="93">
        <f t="shared" ca="1" si="156"/>
        <v>0.60642327561600007</v>
      </c>
      <c r="N1220" s="101">
        <f t="shared" ca="1" si="152"/>
        <v>-1.344227016548301</v>
      </c>
      <c r="O1220" s="46">
        <f t="shared" ca="1" si="157"/>
        <v>0.53797075484803047</v>
      </c>
      <c r="P1220" s="46">
        <f t="shared" ca="1" si="158"/>
        <v>0.42912703326411622</v>
      </c>
      <c r="Q1220" s="47">
        <f t="shared" ca="1" si="153"/>
        <v>0.75565819801585898</v>
      </c>
      <c r="R1220" s="47">
        <f t="shared" ca="1" si="154"/>
        <v>-6.7928642967774566E-2</v>
      </c>
      <c r="S1220" s="97">
        <f t="shared" ca="1" si="159"/>
        <v>0.23502105594012795</v>
      </c>
      <c r="V1220">
        <v>1203</v>
      </c>
      <c r="W1220" s="46">
        <v>-0.45759518936725002</v>
      </c>
    </row>
    <row r="1221" spans="10:23">
      <c r="J1221">
        <v>1204</v>
      </c>
      <c r="K1221" s="93">
        <f t="shared" ca="1" si="155"/>
        <v>0.77182924633610939</v>
      </c>
      <c r="L1221" s="93">
        <f t="shared" ca="1" si="155"/>
        <v>0.44160858323959212</v>
      </c>
      <c r="M1221" s="93">
        <f t="shared" ca="1" si="156"/>
        <v>0.77182924633610939</v>
      </c>
      <c r="N1221" s="101">
        <f t="shared" ca="1" si="152"/>
        <v>0.66414068878570798</v>
      </c>
      <c r="O1221" s="46">
        <f t="shared" ca="1" si="157"/>
        <v>0.59734644885347232</v>
      </c>
      <c r="P1221" s="46">
        <f t="shared" ca="1" si="158"/>
        <v>0.45881488026683714</v>
      </c>
      <c r="Q1221" s="47">
        <f t="shared" ca="1" si="153"/>
        <v>0.87440958602674257</v>
      </c>
      <c r="R1221" s="47">
        <f t="shared" ca="1" si="154"/>
        <v>0.25680933152345126</v>
      </c>
      <c r="S1221" s="97">
        <f t="shared" ca="1" si="159"/>
        <v>0.42707789018846176</v>
      </c>
      <c r="V1221">
        <v>1204</v>
      </c>
      <c r="W1221" s="46">
        <v>0.14121032106244599</v>
      </c>
    </row>
    <row r="1222" spans="10:23">
      <c r="J1222">
        <v>1205</v>
      </c>
      <c r="K1222" s="93">
        <f t="shared" ca="1" si="155"/>
        <v>1.473329755511753</v>
      </c>
      <c r="L1222" s="93">
        <f t="shared" ca="1" si="155"/>
        <v>-0.27348248350906024</v>
      </c>
      <c r="M1222" s="93">
        <f t="shared" ca="1" si="156"/>
        <v>1.473329755511753</v>
      </c>
      <c r="N1222" s="101">
        <f t="shared" ca="1" si="152"/>
        <v>0.20926776949583181</v>
      </c>
      <c r="O1222" s="46">
        <f t="shared" ca="1" si="157"/>
        <v>0.84916371636889898</v>
      </c>
      <c r="P1222" s="46">
        <f t="shared" ca="1" si="158"/>
        <v>0.58472351402455047</v>
      </c>
      <c r="Q1222" s="47">
        <f t="shared" ca="1" si="153"/>
        <v>1.378044121057596</v>
      </c>
      <c r="R1222" s="47">
        <f t="shared" ca="1" si="154"/>
        <v>0.18325979671028364</v>
      </c>
      <c r="S1222" s="97">
        <f t="shared" ca="1" si="159"/>
        <v>0.51621175653959128</v>
      </c>
      <c r="V1222">
        <v>1205</v>
      </c>
      <c r="W1222" s="46">
        <v>-0.228737364386466</v>
      </c>
    </row>
    <row r="1223" spans="10:23">
      <c r="J1223">
        <v>1206</v>
      </c>
      <c r="K1223" s="93">
        <f t="shared" ca="1" si="155"/>
        <v>-0.46537962003288796</v>
      </c>
      <c r="L1223" s="93">
        <f t="shared" ca="1" si="155"/>
        <v>2.4010830472432652E-2</v>
      </c>
      <c r="M1223" s="93">
        <f t="shared" ca="1" si="156"/>
        <v>-0.46537962003288796</v>
      </c>
      <c r="N1223" s="101">
        <f t="shared" ca="1" si="152"/>
        <v>-0.12523689461497023</v>
      </c>
      <c r="O1223" s="46">
        <f t="shared" ca="1" si="157"/>
        <v>0.15322623511191269</v>
      </c>
      <c r="P1223" s="46">
        <f t="shared" ca="1" si="158"/>
        <v>0.23675477339605733</v>
      </c>
      <c r="Q1223" s="47">
        <f t="shared" ca="1" si="153"/>
        <v>-1.3830841456376586E-2</v>
      </c>
      <c r="R1223" s="47">
        <f t="shared" ca="1" si="154"/>
        <v>0.12917290475682824</v>
      </c>
      <c r="S1223" s="97">
        <f t="shared" ca="1" si="159"/>
        <v>0.14119956993437047</v>
      </c>
      <c r="V1223">
        <v>1206</v>
      </c>
      <c r="W1223" s="46">
        <v>-0.14891625699807601</v>
      </c>
    </row>
    <row r="1224" spans="10:23">
      <c r="J1224">
        <v>1207</v>
      </c>
      <c r="K1224" s="93">
        <f t="shared" ca="1" si="155"/>
        <v>0.36870779267492149</v>
      </c>
      <c r="L1224" s="93">
        <f t="shared" ca="1" si="155"/>
        <v>-0.13697422496633635</v>
      </c>
      <c r="M1224" s="93">
        <f t="shared" ca="1" si="156"/>
        <v>0.36870779267492149</v>
      </c>
      <c r="N1224" s="101">
        <f t="shared" ca="1" si="152"/>
        <v>-1.2605610383629284E-2</v>
      </c>
      <c r="O1224" s="46">
        <f t="shared" ca="1" si="157"/>
        <v>0.4526381534067615</v>
      </c>
      <c r="P1224" s="46">
        <f t="shared" ca="1" si="158"/>
        <v>0.38646073254348173</v>
      </c>
      <c r="Q1224" s="47">
        <f t="shared" ca="1" si="153"/>
        <v>0.58499299513332104</v>
      </c>
      <c r="R1224" s="47">
        <f t="shared" ca="1" si="154"/>
        <v>0.14738453752133157</v>
      </c>
      <c r="S1224" s="97">
        <f t="shared" ca="1" si="159"/>
        <v>0.30001134546404651</v>
      </c>
      <c r="V1224">
        <v>1207</v>
      </c>
      <c r="W1224" s="46">
        <v>-0.26813494034548002</v>
      </c>
    </row>
    <row r="1225" spans="10:23">
      <c r="J1225">
        <v>1208</v>
      </c>
      <c r="K1225" s="93">
        <f t="shared" ca="1" si="155"/>
        <v>0.72429413133090625</v>
      </c>
      <c r="L1225" s="93">
        <f t="shared" ca="1" si="155"/>
        <v>0.32285663756330824</v>
      </c>
      <c r="M1225" s="93">
        <f t="shared" ca="1" si="156"/>
        <v>0.72429413133090625</v>
      </c>
      <c r="N1225" s="101">
        <f t="shared" ca="1" si="152"/>
        <v>0.53643673256969016</v>
      </c>
      <c r="O1225" s="46">
        <f t="shared" ca="1" si="157"/>
        <v>0.58028279370985958</v>
      </c>
      <c r="P1225" s="46">
        <f t="shared" ca="1" si="158"/>
        <v>0.45028305269503077</v>
      </c>
      <c r="Q1225" s="47">
        <f t="shared" ca="1" si="153"/>
        <v>0.8402822757395173</v>
      </c>
      <c r="R1225" s="47">
        <f t="shared" ca="1" si="154"/>
        <v>0.23616056089944398</v>
      </c>
      <c r="S1225" s="97">
        <f t="shared" ca="1" si="159"/>
        <v>0.40822167730465175</v>
      </c>
      <c r="V1225">
        <v>1208</v>
      </c>
      <c r="W1225" s="46">
        <v>0.90864956394885299</v>
      </c>
    </row>
    <row r="1226" spans="10:23">
      <c r="J1226">
        <v>1209</v>
      </c>
      <c r="K1226" s="93">
        <f t="shared" ca="1" si="155"/>
        <v>-1.2074850285686911</v>
      </c>
      <c r="L1226" s="93">
        <f t="shared" ca="1" si="155"/>
        <v>-9.6049759116048183E-2</v>
      </c>
      <c r="M1226" s="93">
        <f t="shared" ca="1" si="156"/>
        <v>-1.2074850285686911</v>
      </c>
      <c r="N1226" s="101">
        <f t="shared" ca="1" si="152"/>
        <v>-0.47507048919247563</v>
      </c>
      <c r="O1226" s="46">
        <f t="shared" ca="1" si="157"/>
        <v>-0.11316695169490565</v>
      </c>
      <c r="P1226" s="46">
        <f t="shared" ca="1" si="158"/>
        <v>0.10355817999264816</v>
      </c>
      <c r="Q1226" s="47">
        <f t="shared" ca="1" si="153"/>
        <v>-0.54661721507001326</v>
      </c>
      <c r="R1226" s="47">
        <f t="shared" ca="1" si="154"/>
        <v>7.2607439871905488E-2</v>
      </c>
      <c r="S1226" s="97">
        <f t="shared" ca="1" si="159"/>
        <v>-2.027975591150008E-2</v>
      </c>
      <c r="V1226">
        <v>1209</v>
      </c>
      <c r="W1226" s="46">
        <v>1.4332449686308899</v>
      </c>
    </row>
    <row r="1227" spans="10:23">
      <c r="J1227">
        <v>1210</v>
      </c>
      <c r="K1227" s="93">
        <f t="shared" ca="1" si="155"/>
        <v>0.2117588502080644</v>
      </c>
      <c r="L1227" s="93">
        <f t="shared" ca="1" si="155"/>
        <v>1.6404902016946132</v>
      </c>
      <c r="M1227" s="93">
        <f t="shared" ca="1" si="156"/>
        <v>0.2117588502080644</v>
      </c>
      <c r="N1227" s="101">
        <f t="shared" ca="1" si="152"/>
        <v>1.6226652454885007</v>
      </c>
      <c r="O1227" s="46">
        <f t="shared" ca="1" si="157"/>
        <v>0.39629827436963289</v>
      </c>
      <c r="P1227" s="46">
        <f t="shared" ca="1" si="158"/>
        <v>0.3582907930249174</v>
      </c>
      <c r="Q1227" s="47">
        <f t="shared" ca="1" si="153"/>
        <v>0.47231323705906381</v>
      </c>
      <c r="R1227" s="47">
        <f t="shared" ca="1" si="154"/>
        <v>0.41179555352705505</v>
      </c>
      <c r="S1227" s="97">
        <f t="shared" ca="1" si="159"/>
        <v>0.40404691394834397</v>
      </c>
      <c r="V1227">
        <v>1210</v>
      </c>
      <c r="W1227" s="46">
        <v>-1.38701377372997E-2</v>
      </c>
    </row>
    <row r="1228" spans="10:23">
      <c r="J1228">
        <v>1211</v>
      </c>
      <c r="K1228" s="93">
        <f t="shared" ca="1" si="155"/>
        <v>-0.27172438693993961</v>
      </c>
      <c r="L1228" s="93">
        <f t="shared" ca="1" si="155"/>
        <v>-8.8215893535615666E-3</v>
      </c>
      <c r="M1228" s="93">
        <f t="shared" ca="1" si="156"/>
        <v>-0.27172438693993961</v>
      </c>
      <c r="N1228" s="101">
        <f t="shared" ca="1" si="152"/>
        <v>-9.4778051367803651E-2</v>
      </c>
      <c r="O1228" s="46">
        <f t="shared" ca="1" si="157"/>
        <v>0.22274255192091333</v>
      </c>
      <c r="P1228" s="46">
        <f t="shared" ca="1" si="158"/>
        <v>0.27151293180055763</v>
      </c>
      <c r="Q1228" s="47">
        <f t="shared" ca="1" si="153"/>
        <v>0.12520179216162469</v>
      </c>
      <c r="R1228" s="47">
        <f t="shared" ca="1" si="154"/>
        <v>0.1340978709545822</v>
      </c>
      <c r="S1228" s="97">
        <f t="shared" ca="1" si="159"/>
        <v>0.17842021143774778</v>
      </c>
      <c r="V1228">
        <v>1211</v>
      </c>
      <c r="W1228" s="46">
        <v>1.40362678047304</v>
      </c>
    </row>
    <row r="1229" spans="10:23">
      <c r="J1229">
        <v>1212</v>
      </c>
      <c r="K1229" s="93">
        <f t="shared" ca="1" si="155"/>
        <v>0.73746040331664209</v>
      </c>
      <c r="L1229" s="93">
        <f t="shared" ca="1" si="155"/>
        <v>1.195335233517586</v>
      </c>
      <c r="M1229" s="93">
        <f t="shared" ca="1" si="156"/>
        <v>0.73746040331664209</v>
      </c>
      <c r="N1229" s="101">
        <f t="shared" ca="1" si="152"/>
        <v>1.3678061913015709</v>
      </c>
      <c r="O1229" s="46">
        <f t="shared" ca="1" si="157"/>
        <v>0.58500908341520719</v>
      </c>
      <c r="P1229" s="46">
        <f t="shared" ca="1" si="158"/>
        <v>0.45264619754770458</v>
      </c>
      <c r="Q1229" s="47">
        <f t="shared" ca="1" si="153"/>
        <v>0.84973485515021241</v>
      </c>
      <c r="R1229" s="47">
        <f t="shared" ca="1" si="154"/>
        <v>0.37058675853517931</v>
      </c>
      <c r="S1229" s="97">
        <f t="shared" ca="1" si="159"/>
        <v>0.47779792097519325</v>
      </c>
      <c r="V1229">
        <v>1212</v>
      </c>
      <c r="W1229" s="46">
        <v>-4.7385001009394197E-2</v>
      </c>
    </row>
    <row r="1230" spans="10:23">
      <c r="J1230">
        <v>1213</v>
      </c>
      <c r="K1230" s="93">
        <f t="shared" ca="1" si="155"/>
        <v>-0.18191129360515598</v>
      </c>
      <c r="L1230" s="93">
        <f t="shared" ca="1" si="155"/>
        <v>0.62081611796219494</v>
      </c>
      <c r="M1230" s="93">
        <f t="shared" ca="1" si="156"/>
        <v>-0.18191129360515598</v>
      </c>
      <c r="N1230" s="101">
        <f t="shared" ca="1" si="152"/>
        <v>0.53073345209730127</v>
      </c>
      <c r="O1230" s="46">
        <f t="shared" ca="1" si="157"/>
        <v>0.25498271063049227</v>
      </c>
      <c r="P1230" s="46">
        <f t="shared" ca="1" si="158"/>
        <v>0.28763301115534712</v>
      </c>
      <c r="Q1230" s="47">
        <f t="shared" ca="1" si="153"/>
        <v>0.1896821095807826</v>
      </c>
      <c r="R1230" s="47">
        <f t="shared" ca="1" si="154"/>
        <v>0.23523838328045515</v>
      </c>
      <c r="S1230" s="97">
        <f t="shared" ca="1" si="159"/>
        <v>0.24511054695547371</v>
      </c>
      <c r="V1230">
        <v>1213</v>
      </c>
      <c r="W1230" s="46">
        <v>0.323698732431415</v>
      </c>
    </row>
    <row r="1231" spans="10:23">
      <c r="J1231">
        <v>1214</v>
      </c>
      <c r="K1231" s="93">
        <f t="shared" ca="1" si="155"/>
        <v>0.96878024434282617</v>
      </c>
      <c r="L1231" s="93">
        <f t="shared" ca="1" si="155"/>
        <v>-0.19934645896912703</v>
      </c>
      <c r="M1231" s="93">
        <f t="shared" ca="1" si="156"/>
        <v>0.96878024434282617</v>
      </c>
      <c r="N1231" s="101">
        <f t="shared" ca="1" si="152"/>
        <v>0.1190968245769129</v>
      </c>
      <c r="O1231" s="46">
        <f t="shared" ca="1" si="157"/>
        <v>0.66804584465401007</v>
      </c>
      <c r="P1231" s="46">
        <f t="shared" ca="1" si="158"/>
        <v>0.49416457816710602</v>
      </c>
      <c r="Q1231" s="47">
        <f t="shared" ca="1" si="153"/>
        <v>1.0158083776278182</v>
      </c>
      <c r="R1231" s="47">
        <f t="shared" ca="1" si="154"/>
        <v>0.16867983212851909</v>
      </c>
      <c r="S1231" s="97">
        <f t="shared" ca="1" si="159"/>
        <v>0.41836283839126459</v>
      </c>
      <c r="V1231">
        <v>1214</v>
      </c>
      <c r="W1231" s="46">
        <v>0.410992956880744</v>
      </c>
    </row>
    <row r="1232" spans="10:23">
      <c r="J1232">
        <v>1215</v>
      </c>
      <c r="K1232" s="93">
        <f t="shared" ca="1" si="155"/>
        <v>-0.69825180797105346</v>
      </c>
      <c r="L1232" s="93">
        <f t="shared" ca="1" si="155"/>
        <v>1.0391682970695677</v>
      </c>
      <c r="M1232" s="93">
        <f t="shared" ca="1" si="156"/>
        <v>-0.69825180797105346</v>
      </c>
      <c r="N1232" s="101">
        <f t="shared" ca="1" si="152"/>
        <v>0.76315825289305317</v>
      </c>
      <c r="O1232" s="46">
        <f t="shared" ca="1" si="157"/>
        <v>6.963222872146968E-2</v>
      </c>
      <c r="P1232" s="46">
        <f t="shared" ca="1" si="158"/>
        <v>0.19495777020083582</v>
      </c>
      <c r="Q1232" s="47">
        <f t="shared" ca="1" si="153"/>
        <v>-0.18101885423726261</v>
      </c>
      <c r="R1232" s="47">
        <f t="shared" ca="1" si="154"/>
        <v>0.27281972798714405</v>
      </c>
      <c r="S1232" s="97">
        <f t="shared" ca="1" si="159"/>
        <v>0.17122597835430686</v>
      </c>
      <c r="V1232">
        <v>1215</v>
      </c>
      <c r="W1232" s="46">
        <v>0.95563506445171698</v>
      </c>
    </row>
    <row r="1233" spans="10:23">
      <c r="J1233">
        <v>1216</v>
      </c>
      <c r="K1233" s="93">
        <f t="shared" ca="1" si="155"/>
        <v>-1.5626624988521089</v>
      </c>
      <c r="L1233" s="93">
        <f t="shared" ca="1" si="155"/>
        <v>0.12650654736445416</v>
      </c>
      <c r="M1233" s="93">
        <f t="shared" ca="1" si="156"/>
        <v>-1.5626624988521089</v>
      </c>
      <c r="N1233" s="101">
        <f t="shared" ca="1" si="152"/>
        <v>-0.37702300006099232</v>
      </c>
      <c r="O1233" s="46">
        <f t="shared" ca="1" si="157"/>
        <v>-0.24066482073411088</v>
      </c>
      <c r="P1233" s="46">
        <f t="shared" ca="1" si="158"/>
        <v>3.980924547304554E-2</v>
      </c>
      <c r="Q1233" s="47">
        <f t="shared" ca="1" si="153"/>
        <v>-0.80161295314842373</v>
      </c>
      <c r="R1233" s="47">
        <f t="shared" ca="1" si="154"/>
        <v>8.8460982497563845E-2</v>
      </c>
      <c r="S1233" s="97">
        <f t="shared" ca="1" si="159"/>
        <v>-7.610191911827352E-2</v>
      </c>
      <c r="V1233">
        <v>1216</v>
      </c>
      <c r="W1233" s="46">
        <v>0.45026194972078198</v>
      </c>
    </row>
    <row r="1234" spans="10:23">
      <c r="J1234">
        <v>1217</v>
      </c>
      <c r="K1234" s="93">
        <f t="shared" ca="1" si="155"/>
        <v>0.73405025603821494</v>
      </c>
      <c r="L1234" s="93">
        <f t="shared" ca="1" si="155"/>
        <v>0.5221446146694817</v>
      </c>
      <c r="M1234" s="93">
        <f t="shared" ca="1" si="156"/>
        <v>0.73405025603821494</v>
      </c>
      <c r="N1234" s="101">
        <f t="shared" ref="N1234:N1297" ca="1" si="160">$N$2*K1234+SQRT(1-$N$2^2)*L1234</f>
        <v>0.72848097979306203</v>
      </c>
      <c r="O1234" s="46">
        <f t="shared" ca="1" si="157"/>
        <v>0.58378494464660124</v>
      </c>
      <c r="P1234" s="46">
        <f t="shared" ca="1" si="158"/>
        <v>0.45203412816340161</v>
      </c>
      <c r="Q1234" s="47">
        <f t="shared" ref="Q1234:Q1297" ca="1" si="161">$K$2+K1234*$S$3</f>
        <v>0.84728657761300064</v>
      </c>
      <c r="R1234" s="47">
        <f t="shared" ref="R1234:R1297" ca="1" si="162">$L$2+$L$3*N1234</f>
        <v>0.26721267336389842</v>
      </c>
      <c r="S1234" s="97">
        <f t="shared" ca="1" si="159"/>
        <v>0.42549880900524983</v>
      </c>
      <c r="V1234">
        <v>1217</v>
      </c>
      <c r="W1234" s="46">
        <v>1.60579600590726</v>
      </c>
    </row>
    <row r="1235" spans="10:23">
      <c r="J1235">
        <v>1218</v>
      </c>
      <c r="K1235" s="93">
        <f t="shared" ref="K1235:L1298" ca="1" si="163">_xlfn.NORM.S.INV(RAND())</f>
        <v>0.30334296212473894</v>
      </c>
      <c r="L1235" s="93">
        <f t="shared" ca="1" si="163"/>
        <v>0.56141363443522463</v>
      </c>
      <c r="M1235" s="93">
        <f t="shared" ref="M1235:M1298" ca="1" si="164">K1235</f>
        <v>0.30334296212473894</v>
      </c>
      <c r="N1235" s="101">
        <f t="shared" ca="1" si="160"/>
        <v>0.62873669546095912</v>
      </c>
      <c r="O1235" s="46">
        <f t="shared" ref="O1235:O1298" ca="1" si="165">$K$2+K1235*$K$3</f>
        <v>0.42917417468478086</v>
      </c>
      <c r="P1235" s="46">
        <f t="shared" ref="P1235:P1298" ca="1" si="166">$K$2+K1235*$R$3</f>
        <v>0.37472874318249144</v>
      </c>
      <c r="Q1235" s="47">
        <f t="shared" ca="1" si="161"/>
        <v>0.53806503768935976</v>
      </c>
      <c r="R1235" s="47">
        <f t="shared" ca="1" si="162"/>
        <v>0.2510847716977555</v>
      </c>
      <c r="S1235" s="97">
        <f t="shared" ref="S1235:S1298" ca="1" si="167">AVERAGE(R1235,O1235)</f>
        <v>0.34012947319126818</v>
      </c>
      <c r="V1235">
        <v>1218</v>
      </c>
      <c r="W1235" s="46">
        <v>0.23747047228141999</v>
      </c>
    </row>
    <row r="1236" spans="10:23">
      <c r="J1236">
        <v>1219</v>
      </c>
      <c r="K1236" s="93">
        <f t="shared" ca="1" si="163"/>
        <v>0.14875414550437008</v>
      </c>
      <c r="L1236" s="93">
        <f t="shared" ca="1" si="163"/>
        <v>-7.7002899704188582E-2</v>
      </c>
      <c r="M1236" s="93">
        <f t="shared" ca="1" si="164"/>
        <v>0.14875414550437008</v>
      </c>
      <c r="N1236" s="101">
        <f t="shared" ca="1" si="160"/>
        <v>-2.5697999286421233E-2</v>
      </c>
      <c r="O1236" s="46">
        <f t="shared" ca="1" si="165"/>
        <v>0.37368150877705342</v>
      </c>
      <c r="P1236" s="46">
        <f t="shared" ca="1" si="166"/>
        <v>0.34698241022862769</v>
      </c>
      <c r="Q1236" s="47">
        <f t="shared" ca="1" si="161"/>
        <v>0.42707970587390487</v>
      </c>
      <c r="R1236" s="47">
        <f t="shared" ca="1" si="162"/>
        <v>0.14526759656363131</v>
      </c>
      <c r="S1236" s="97">
        <f t="shared" ca="1" si="167"/>
        <v>0.25947455267034236</v>
      </c>
      <c r="V1236">
        <v>1219</v>
      </c>
      <c r="W1236" s="46">
        <v>0.41878748826725398</v>
      </c>
    </row>
    <row r="1237" spans="10:23">
      <c r="J1237">
        <v>1220</v>
      </c>
      <c r="K1237" s="93">
        <f t="shared" ca="1" si="163"/>
        <v>-0.14831130215232705</v>
      </c>
      <c r="L1237" s="93">
        <f t="shared" ca="1" si="163"/>
        <v>-0.12644561426816608</v>
      </c>
      <c r="M1237" s="93">
        <f t="shared" ca="1" si="164"/>
        <v>-0.14831130215232705</v>
      </c>
      <c r="N1237" s="101">
        <f t="shared" ca="1" si="160"/>
        <v>-0.16704728235093885</v>
      </c>
      <c r="O1237" s="46">
        <f t="shared" ca="1" si="165"/>
        <v>0.26704408182769346</v>
      </c>
      <c r="P1237" s="46">
        <f t="shared" ca="1" si="166"/>
        <v>0.29366369675394771</v>
      </c>
      <c r="Q1237" s="47">
        <f t="shared" ca="1" si="161"/>
        <v>0.21380485197518501</v>
      </c>
      <c r="R1237" s="47">
        <f t="shared" ca="1" si="162"/>
        <v>0.12241247906883741</v>
      </c>
      <c r="S1237" s="97">
        <f t="shared" ca="1" si="167"/>
        <v>0.19472828044826543</v>
      </c>
      <c r="V1237">
        <v>1220</v>
      </c>
      <c r="W1237" s="46">
        <v>-0.17016806174087301</v>
      </c>
    </row>
    <row r="1238" spans="10:23">
      <c r="J1238">
        <v>1221</v>
      </c>
      <c r="K1238" s="93">
        <f t="shared" ca="1" si="163"/>
        <v>-0.31231553964518355</v>
      </c>
      <c r="L1238" s="93">
        <f t="shared" ca="1" si="163"/>
        <v>-1.1769577104534314</v>
      </c>
      <c r="M1238" s="93">
        <f t="shared" ca="1" si="164"/>
        <v>-0.31231553964518355</v>
      </c>
      <c r="N1238" s="101">
        <f t="shared" ca="1" si="160"/>
        <v>-1.2151771664580131</v>
      </c>
      <c r="O1238" s="46">
        <f t="shared" ca="1" si="165"/>
        <v>0.20817156725898109</v>
      </c>
      <c r="P1238" s="46">
        <f t="shared" ca="1" si="166"/>
        <v>0.26422743946959154</v>
      </c>
      <c r="Q1238" s="47">
        <f t="shared" ca="1" si="161"/>
        <v>9.6059822837760211E-2</v>
      </c>
      <c r="R1238" s="47">
        <f t="shared" ca="1" si="162"/>
        <v>-4.7062251412376188E-2</v>
      </c>
      <c r="S1238" s="97">
        <f t="shared" ca="1" si="167"/>
        <v>8.055465792330245E-2</v>
      </c>
      <c r="V1238">
        <v>1221</v>
      </c>
      <c r="W1238" s="46">
        <v>0.70097379353221101</v>
      </c>
    </row>
    <row r="1239" spans="10:23">
      <c r="J1239">
        <v>1222</v>
      </c>
      <c r="K1239" s="93">
        <f t="shared" ca="1" si="163"/>
        <v>-1.1266908121995969</v>
      </c>
      <c r="L1239" s="93">
        <f t="shared" ca="1" si="163"/>
        <v>1.1923407577561793</v>
      </c>
      <c r="M1239" s="93">
        <f t="shared" ca="1" si="164"/>
        <v>-1.1266908121995969</v>
      </c>
      <c r="N1239" s="101">
        <f t="shared" ca="1" si="160"/>
        <v>0.77212527297991573</v>
      </c>
      <c r="O1239" s="46">
        <f t="shared" ca="1" si="165"/>
        <v>-8.4164294489390612E-2</v>
      </c>
      <c r="P1239" s="46">
        <f t="shared" ca="1" si="166"/>
        <v>0.11805950859540568</v>
      </c>
      <c r="Q1239" s="47">
        <f t="shared" ca="1" si="161"/>
        <v>-0.48861190065898319</v>
      </c>
      <c r="R1239" s="47">
        <f t="shared" ca="1" si="162"/>
        <v>0.2742696277901015</v>
      </c>
      <c r="S1239" s="97">
        <f t="shared" ca="1" si="167"/>
        <v>9.5052666650355444E-2</v>
      </c>
      <c r="V1239">
        <v>1222</v>
      </c>
      <c r="W1239" s="46">
        <v>0.79771213997325796</v>
      </c>
    </row>
    <row r="1240" spans="10:23">
      <c r="J1240">
        <v>1223</v>
      </c>
      <c r="K1240" s="93">
        <f t="shared" ca="1" si="163"/>
        <v>0.12469931366999239</v>
      </c>
      <c r="L1240" s="93">
        <f t="shared" ca="1" si="163"/>
        <v>1.7247374837920213</v>
      </c>
      <c r="M1240" s="93">
        <f t="shared" ca="1" si="164"/>
        <v>0.12469931366999239</v>
      </c>
      <c r="N1240" s="101">
        <f t="shared" ca="1" si="160"/>
        <v>1.6748517916154173</v>
      </c>
      <c r="O1240" s="46">
        <f t="shared" ca="1" si="165"/>
        <v>0.36504655848999751</v>
      </c>
      <c r="P1240" s="46">
        <f t="shared" ca="1" si="166"/>
        <v>0.34266493508509976</v>
      </c>
      <c r="Q1240" s="47">
        <f t="shared" ca="1" si="161"/>
        <v>0.40980980529979305</v>
      </c>
      <c r="R1240" s="47">
        <f t="shared" ca="1" si="162"/>
        <v>0.4202337260987104</v>
      </c>
      <c r="S1240" s="97">
        <f t="shared" ca="1" si="167"/>
        <v>0.39264014229435396</v>
      </c>
      <c r="V1240">
        <v>1223</v>
      </c>
      <c r="W1240" s="46">
        <v>0.42380511100833801</v>
      </c>
    </row>
    <row r="1241" spans="10:23">
      <c r="J1241">
        <v>1224</v>
      </c>
      <c r="K1241" s="93">
        <f t="shared" ca="1" si="163"/>
        <v>1.0597051017147614</v>
      </c>
      <c r="L1241" s="93">
        <f t="shared" ca="1" si="163"/>
        <v>-1.0899304722472773</v>
      </c>
      <c r="M1241" s="93">
        <f t="shared" ca="1" si="164"/>
        <v>1.0597051017147614</v>
      </c>
      <c r="N1241" s="101">
        <f t="shared" ca="1" si="160"/>
        <v>-0.69633476165813912</v>
      </c>
      <c r="O1241" s="46">
        <f t="shared" ca="1" si="165"/>
        <v>0.70068509271319823</v>
      </c>
      <c r="P1241" s="46">
        <f t="shared" ca="1" si="166"/>
        <v>0.5104842021967001</v>
      </c>
      <c r="Q1241" s="47">
        <f t="shared" ca="1" si="161"/>
        <v>1.0810868737461945</v>
      </c>
      <c r="R1241" s="47">
        <f t="shared" ca="1" si="162"/>
        <v>3.6830668777179831E-2</v>
      </c>
      <c r="S1241" s="97">
        <f t="shared" ca="1" si="167"/>
        <v>0.368757880745189</v>
      </c>
      <c r="V1241">
        <v>1224</v>
      </c>
      <c r="W1241" s="46">
        <v>0.174132506481844</v>
      </c>
    </row>
    <row r="1242" spans="10:23">
      <c r="J1242">
        <v>1225</v>
      </c>
      <c r="K1242" s="93">
        <f t="shared" ca="1" si="163"/>
        <v>2.1461030172760061</v>
      </c>
      <c r="L1242" s="93">
        <f t="shared" ca="1" si="163"/>
        <v>-0.40102574427970078</v>
      </c>
      <c r="M1242" s="93">
        <f t="shared" ca="1" si="164"/>
        <v>2.1461030172760061</v>
      </c>
      <c r="N1242" s="101">
        <f t="shared" ca="1" si="160"/>
        <v>0.3023031381742009</v>
      </c>
      <c r="O1242" s="46">
        <f t="shared" ca="1" si="165"/>
        <v>1.0906687790437664</v>
      </c>
      <c r="P1242" s="46">
        <f t="shared" ca="1" si="166"/>
        <v>0.70547604536198416</v>
      </c>
      <c r="Q1242" s="47">
        <f t="shared" ca="1" si="161"/>
        <v>1.8610542464073307</v>
      </c>
      <c r="R1242" s="47">
        <f t="shared" ca="1" si="162"/>
        <v>0.19830291710124487</v>
      </c>
      <c r="S1242" s="97">
        <f t="shared" ca="1" si="167"/>
        <v>0.64448584807250564</v>
      </c>
      <c r="V1242">
        <v>1225</v>
      </c>
      <c r="W1242" s="46">
        <v>-0.110941340219328</v>
      </c>
    </row>
    <row r="1243" spans="10:23">
      <c r="J1243">
        <v>1226</v>
      </c>
      <c r="K1243" s="93">
        <f t="shared" ca="1" si="163"/>
        <v>-0.97559463139139979</v>
      </c>
      <c r="L1243" s="93">
        <f t="shared" ca="1" si="163"/>
        <v>-0.3595217888189739</v>
      </c>
      <c r="M1243" s="93">
        <f t="shared" ca="1" si="164"/>
        <v>-0.97559463139139979</v>
      </c>
      <c r="N1243" s="101">
        <f t="shared" ca="1" si="160"/>
        <v>-0.65111754266660715</v>
      </c>
      <c r="O1243" s="46">
        <f t="shared" ca="1" si="165"/>
        <v>-2.9925378215688581E-2</v>
      </c>
      <c r="P1243" s="46">
        <f t="shared" ca="1" si="166"/>
        <v>0.14517896673225669</v>
      </c>
      <c r="Q1243" s="47">
        <f t="shared" ca="1" si="161"/>
        <v>-0.38013406811157913</v>
      </c>
      <c r="R1243" s="47">
        <f t="shared" ca="1" si="162"/>
        <v>4.4141953492841127E-2</v>
      </c>
      <c r="S1243" s="97">
        <f t="shared" ca="1" si="167"/>
        <v>7.108287638576273E-3</v>
      </c>
      <c r="V1243">
        <v>1226</v>
      </c>
      <c r="W1243" s="46">
        <v>-0.206424921517673</v>
      </c>
    </row>
    <row r="1244" spans="10:23">
      <c r="J1244">
        <v>1227</v>
      </c>
      <c r="K1244" s="93">
        <f t="shared" ca="1" si="163"/>
        <v>-9.54865974714149E-2</v>
      </c>
      <c r="L1244" s="93">
        <f t="shared" ca="1" si="163"/>
        <v>1.8110754356061884</v>
      </c>
      <c r="M1244" s="93">
        <f t="shared" ca="1" si="164"/>
        <v>-9.54865974714149E-2</v>
      </c>
      <c r="N1244" s="101">
        <f t="shared" ca="1" si="160"/>
        <v>1.6866832929224258</v>
      </c>
      <c r="O1244" s="46">
        <f t="shared" ca="1" si="165"/>
        <v>0.28600653818526406</v>
      </c>
      <c r="P1244" s="46">
        <f t="shared" ca="1" si="166"/>
        <v>0.30314492493273298</v>
      </c>
      <c r="Q1244" s="47">
        <f t="shared" ca="1" si="161"/>
        <v>0.2517297646903261</v>
      </c>
      <c r="R1244" s="47">
        <f t="shared" ca="1" si="162"/>
        <v>0.42214679100182745</v>
      </c>
      <c r="S1244" s="97">
        <f t="shared" ca="1" si="167"/>
        <v>0.35407666459354575</v>
      </c>
      <c r="V1244">
        <v>1227</v>
      </c>
      <c r="W1244" s="46">
        <v>0.59858920326488896</v>
      </c>
    </row>
    <row r="1245" spans="10:23">
      <c r="J1245">
        <v>1228</v>
      </c>
      <c r="K1245" s="93">
        <f t="shared" ca="1" si="163"/>
        <v>-0.8558552512910137</v>
      </c>
      <c r="L1245" s="93">
        <f t="shared" ca="1" si="163"/>
        <v>6.8380973347277663E-2</v>
      </c>
      <c r="M1245" s="93">
        <f t="shared" ca="1" si="164"/>
        <v>-0.8558552512910137</v>
      </c>
      <c r="N1245" s="101">
        <f t="shared" ca="1" si="160"/>
        <v>-0.20735031862023634</v>
      </c>
      <c r="O1245" s="46">
        <f t="shared" ca="1" si="165"/>
        <v>1.3057403858558858E-2</v>
      </c>
      <c r="P1245" s="46">
        <f t="shared" ca="1" si="166"/>
        <v>0.16667035776938041</v>
      </c>
      <c r="Q1245" s="47">
        <f t="shared" ca="1" si="161"/>
        <v>-0.29416850396308425</v>
      </c>
      <c r="R1245" s="47">
        <f t="shared" ca="1" si="162"/>
        <v>0.11589578079233259</v>
      </c>
      <c r="S1245" s="97">
        <f t="shared" ca="1" si="167"/>
        <v>6.4476592325445725E-2</v>
      </c>
      <c r="V1245">
        <v>1228</v>
      </c>
      <c r="W1245" s="46">
        <v>-0.29567201651929198</v>
      </c>
    </row>
    <row r="1246" spans="10:23">
      <c r="J1246">
        <v>1229</v>
      </c>
      <c r="K1246" s="93">
        <f t="shared" ca="1" si="163"/>
        <v>-2.8276642951721834E-2</v>
      </c>
      <c r="L1246" s="93">
        <f t="shared" ca="1" si="163"/>
        <v>-0.53167420638392993</v>
      </c>
      <c r="M1246" s="93">
        <f t="shared" ca="1" si="164"/>
        <v>-2.8276642951721834E-2</v>
      </c>
      <c r="N1246" s="101">
        <f t="shared" ca="1" si="160"/>
        <v>-0.51306398346896498</v>
      </c>
      <c r="O1246" s="46">
        <f t="shared" ca="1" si="165"/>
        <v>0.31013286008469343</v>
      </c>
      <c r="P1246" s="46">
        <f t="shared" ca="1" si="166"/>
        <v>0.3152080858824477</v>
      </c>
      <c r="Q1246" s="47">
        <f t="shared" ca="1" si="161"/>
        <v>0.29998240848918495</v>
      </c>
      <c r="R1246" s="47">
        <f t="shared" ca="1" si="162"/>
        <v>6.6464177190264609E-2</v>
      </c>
      <c r="S1246" s="97">
        <f t="shared" ca="1" si="167"/>
        <v>0.18829851863747901</v>
      </c>
      <c r="V1246">
        <v>1229</v>
      </c>
      <c r="W1246" s="46">
        <v>0.27784028407641997</v>
      </c>
    </row>
    <row r="1247" spans="10:23">
      <c r="J1247">
        <v>1230</v>
      </c>
      <c r="K1247" s="93">
        <f t="shared" ca="1" si="163"/>
        <v>0.34784980869793808</v>
      </c>
      <c r="L1247" s="93">
        <f t="shared" ca="1" si="163"/>
        <v>-0.40551826281197273</v>
      </c>
      <c r="M1247" s="93">
        <f t="shared" ca="1" si="164"/>
        <v>0.34784980869793808</v>
      </c>
      <c r="N1247" s="101">
        <f t="shared" ca="1" si="160"/>
        <v>-0.2738410047764806</v>
      </c>
      <c r="O1247" s="46">
        <f t="shared" ca="1" si="165"/>
        <v>0.44515077390772623</v>
      </c>
      <c r="P1247" s="46">
        <f t="shared" ca="1" si="166"/>
        <v>0.38271704279396407</v>
      </c>
      <c r="Q1247" s="47">
        <f t="shared" ca="1" si="161"/>
        <v>0.57001823613525049</v>
      </c>
      <c r="R1247" s="47">
        <f t="shared" ca="1" si="162"/>
        <v>0.10514473620644109</v>
      </c>
      <c r="S1247" s="97">
        <f t="shared" ca="1" si="167"/>
        <v>0.27514775505708366</v>
      </c>
      <c r="V1247">
        <v>1230</v>
      </c>
      <c r="W1247" s="46">
        <v>2.8469774305139601E-2</v>
      </c>
    </row>
    <row r="1248" spans="10:23">
      <c r="J1248">
        <v>1231</v>
      </c>
      <c r="K1248" s="93">
        <f t="shared" ca="1" si="163"/>
        <v>-1.8701595546124496</v>
      </c>
      <c r="L1248" s="93">
        <f t="shared" ca="1" si="163"/>
        <v>-0.72468397503723136</v>
      </c>
      <c r="M1248" s="93">
        <f t="shared" ca="1" si="164"/>
        <v>-1.8701595546124496</v>
      </c>
      <c r="N1248" s="101">
        <f t="shared" ca="1" si="160"/>
        <v>-1.28181338629426</v>
      </c>
      <c r="O1248" s="46">
        <f t="shared" ca="1" si="165"/>
        <v>-0.35104687653846367</v>
      </c>
      <c r="P1248" s="46">
        <f t="shared" ca="1" si="166"/>
        <v>-1.5381782429130852E-2</v>
      </c>
      <c r="Q1248" s="47">
        <f t="shared" ca="1" si="161"/>
        <v>-1.0223770647571293</v>
      </c>
      <c r="R1248" s="47">
        <f t="shared" ca="1" si="162"/>
        <v>-5.7836827701321258E-2</v>
      </c>
      <c r="S1248" s="97">
        <f t="shared" ca="1" si="167"/>
        <v>-0.20444185211989246</v>
      </c>
      <c r="V1248">
        <v>1231</v>
      </c>
      <c r="W1248" s="46">
        <v>0.34768944118046002</v>
      </c>
    </row>
    <row r="1249" spans="10:23">
      <c r="J1249">
        <v>1232</v>
      </c>
      <c r="K1249" s="93">
        <f t="shared" ca="1" si="163"/>
        <v>0.93026482726348547</v>
      </c>
      <c r="L1249" s="93">
        <f t="shared" ca="1" si="163"/>
        <v>1.5179377854438934</v>
      </c>
      <c r="M1249" s="93">
        <f t="shared" ca="1" si="164"/>
        <v>0.93026482726348547</v>
      </c>
      <c r="N1249" s="101">
        <f t="shared" ca="1" si="160"/>
        <v>1.7349763793640038</v>
      </c>
      <c r="O1249" s="46">
        <f t="shared" ca="1" si="165"/>
        <v>0.65421998571410145</v>
      </c>
      <c r="P1249" s="46">
        <f t="shared" ca="1" si="166"/>
        <v>0.48725164869715171</v>
      </c>
      <c r="Q1249" s="47">
        <f t="shared" ca="1" si="161"/>
        <v>0.98815665974800093</v>
      </c>
      <c r="R1249" s="47">
        <f t="shared" ca="1" si="162"/>
        <v>0.42995542038344742</v>
      </c>
      <c r="S1249" s="97">
        <f t="shared" ca="1" si="167"/>
        <v>0.54208770304877441</v>
      </c>
      <c r="V1249">
        <v>1232</v>
      </c>
      <c r="W1249" s="46">
        <v>-0.104542486003872</v>
      </c>
    </row>
    <row r="1250" spans="10:23">
      <c r="J1250">
        <v>1233</v>
      </c>
      <c r="K1250" s="93">
        <f t="shared" ca="1" si="163"/>
        <v>0.48753210968968735</v>
      </c>
      <c r="L1250" s="93">
        <f t="shared" ca="1" si="163"/>
        <v>-0.33021193983345293</v>
      </c>
      <c r="M1250" s="93">
        <f t="shared" ca="1" si="164"/>
        <v>0.48753210968968735</v>
      </c>
      <c r="N1250" s="101">
        <f t="shared" ca="1" si="160"/>
        <v>-0.15802224070161996</v>
      </c>
      <c r="O1250" s="46">
        <f t="shared" ca="1" si="165"/>
        <v>0.49529245576814895</v>
      </c>
      <c r="P1250" s="46">
        <f t="shared" ca="1" si="166"/>
        <v>0.40778788372417546</v>
      </c>
      <c r="Q1250" s="47">
        <f t="shared" ca="1" si="161"/>
        <v>0.67030159985609594</v>
      </c>
      <c r="R1250" s="47">
        <f t="shared" ca="1" si="162"/>
        <v>0.12387176052268421</v>
      </c>
      <c r="S1250" s="97">
        <f t="shared" ca="1" si="167"/>
        <v>0.30958210814541659</v>
      </c>
      <c r="V1250">
        <v>1233</v>
      </c>
      <c r="W1250" s="46">
        <v>7.1066735000162497E-3</v>
      </c>
    </row>
    <row r="1251" spans="10:23">
      <c r="J1251">
        <v>1234</v>
      </c>
      <c r="K1251" s="93">
        <f t="shared" ca="1" si="163"/>
        <v>0.68625313368022467</v>
      </c>
      <c r="L1251" s="93">
        <f t="shared" ca="1" si="163"/>
        <v>-1.2133204482763886</v>
      </c>
      <c r="M1251" s="93">
        <f t="shared" ca="1" si="164"/>
        <v>0.68625313368022467</v>
      </c>
      <c r="N1251" s="101">
        <f t="shared" ca="1" si="160"/>
        <v>-0.93208482723623376</v>
      </c>
      <c r="O1251" s="46">
        <f t="shared" ca="1" si="165"/>
        <v>0.56662723686185046</v>
      </c>
      <c r="P1251" s="46">
        <f t="shared" ca="1" si="166"/>
        <v>0.44345527427102621</v>
      </c>
      <c r="Q1251" s="47">
        <f t="shared" ca="1" si="161"/>
        <v>0.81297116204349895</v>
      </c>
      <c r="R1251" s="47">
        <f t="shared" ca="1" si="162"/>
        <v>-1.2883462710491234E-3</v>
      </c>
      <c r="S1251" s="97">
        <f t="shared" ca="1" si="167"/>
        <v>0.28266944529540067</v>
      </c>
      <c r="V1251">
        <v>1234</v>
      </c>
      <c r="W1251" s="46">
        <v>1.18438104362024</v>
      </c>
    </row>
    <row r="1252" spans="10:23">
      <c r="J1252">
        <v>1235</v>
      </c>
      <c r="K1252" s="93">
        <f t="shared" ca="1" si="163"/>
        <v>-1.0026523528811144</v>
      </c>
      <c r="L1252" s="93">
        <f t="shared" ca="1" si="163"/>
        <v>-0.84145867005743324</v>
      </c>
      <c r="M1252" s="93">
        <f t="shared" ca="1" si="164"/>
        <v>-1.0026523528811144</v>
      </c>
      <c r="N1252" s="101">
        <f t="shared" ca="1" si="160"/>
        <v>-1.1166387599702481</v>
      </c>
      <c r="O1252" s="46">
        <f t="shared" ca="1" si="165"/>
        <v>-3.9638274217346892E-2</v>
      </c>
      <c r="P1252" s="46">
        <f t="shared" ca="1" si="166"/>
        <v>0.14032251873142754</v>
      </c>
      <c r="Q1252" s="47">
        <f t="shared" ca="1" si="161"/>
        <v>-0.39955986011489575</v>
      </c>
      <c r="R1252" s="47">
        <f t="shared" ca="1" si="162"/>
        <v>-3.1129331137147914E-2</v>
      </c>
      <c r="S1252" s="97">
        <f t="shared" ca="1" si="167"/>
        <v>-3.5383802677247403E-2</v>
      </c>
      <c r="V1252">
        <v>1235</v>
      </c>
      <c r="W1252" s="46">
        <v>-0.247510492608192</v>
      </c>
    </row>
    <row r="1253" spans="10:23">
      <c r="J1253">
        <v>1236</v>
      </c>
      <c r="K1253" s="93">
        <f t="shared" ca="1" si="163"/>
        <v>-0.31601634514881427</v>
      </c>
      <c r="L1253" s="93">
        <f t="shared" ca="1" si="163"/>
        <v>-0.58368248496774566</v>
      </c>
      <c r="M1253" s="93">
        <f t="shared" ca="1" si="164"/>
        <v>-0.31601634514881427</v>
      </c>
      <c r="N1253" s="101">
        <f t="shared" ca="1" si="160"/>
        <v>-0.6538798383825094</v>
      </c>
      <c r="O1253" s="46">
        <f t="shared" ca="1" si="165"/>
        <v>0.20684309106068799</v>
      </c>
      <c r="P1253" s="46">
        <f t="shared" ca="1" si="166"/>
        <v>0.26356320137044498</v>
      </c>
      <c r="Q1253" s="47">
        <f t="shared" ca="1" si="161"/>
        <v>9.3402870441174013E-2</v>
      </c>
      <c r="R1253" s="47">
        <f t="shared" ca="1" si="162"/>
        <v>4.3695311021273039E-2</v>
      </c>
      <c r="S1253" s="97">
        <f t="shared" ca="1" si="167"/>
        <v>0.12526920104098052</v>
      </c>
      <c r="V1253">
        <v>1236</v>
      </c>
      <c r="W1253" s="46">
        <v>-0.124428635121793</v>
      </c>
    </row>
    <row r="1254" spans="10:23">
      <c r="J1254">
        <v>1237</v>
      </c>
      <c r="K1254" s="93">
        <f t="shared" ca="1" si="163"/>
        <v>-2.2197410057377653</v>
      </c>
      <c r="L1254" s="93">
        <f t="shared" ca="1" si="163"/>
        <v>-0.60802094837066833</v>
      </c>
      <c r="M1254" s="93">
        <f t="shared" ca="1" si="164"/>
        <v>-2.2197410057377653</v>
      </c>
      <c r="N1254" s="101">
        <f t="shared" ca="1" si="160"/>
        <v>-1.2823818758646255</v>
      </c>
      <c r="O1254" s="46">
        <f t="shared" ca="1" si="165"/>
        <v>-0.47653594553415468</v>
      </c>
      <c r="P1254" s="46">
        <f t="shared" ca="1" si="166"/>
        <v>-7.8126316926976358E-2</v>
      </c>
      <c r="Q1254" s="47">
        <f t="shared" ca="1" si="161"/>
        <v>-1.2733552027485113</v>
      </c>
      <c r="R1254" s="47">
        <f t="shared" ca="1" si="162"/>
        <v>-5.7928748195317237E-2</v>
      </c>
      <c r="S1254" s="97">
        <f t="shared" ca="1" si="167"/>
        <v>-0.26723234686473596</v>
      </c>
      <c r="V1254">
        <v>1237</v>
      </c>
      <c r="W1254" s="46">
        <v>0.90696897806991394</v>
      </c>
    </row>
    <row r="1255" spans="10:23">
      <c r="J1255">
        <v>1238</v>
      </c>
      <c r="K1255" s="93">
        <f t="shared" ca="1" si="163"/>
        <v>-0.74819580119514806</v>
      </c>
      <c r="L1255" s="93">
        <f t="shared" ca="1" si="163"/>
        <v>0.40303761544333927</v>
      </c>
      <c r="M1255" s="93">
        <f t="shared" ca="1" si="164"/>
        <v>-0.74819580119514806</v>
      </c>
      <c r="N1255" s="101">
        <f t="shared" ca="1" si="160"/>
        <v>0.144170137886345</v>
      </c>
      <c r="O1255" s="46">
        <f t="shared" ca="1" si="165"/>
        <v>5.1703859835066646E-2</v>
      </c>
      <c r="P1255" s="46">
        <f t="shared" ca="1" si="166"/>
        <v>0.18599358575763431</v>
      </c>
      <c r="Q1255" s="47">
        <f t="shared" ca="1" si="161"/>
        <v>-0.21687559201006867</v>
      </c>
      <c r="R1255" s="47">
        <f t="shared" ca="1" si="162"/>
        <v>0.17273399858233326</v>
      </c>
      <c r="S1255" s="97">
        <f t="shared" ca="1" si="167"/>
        <v>0.11221892920869996</v>
      </c>
      <c r="V1255">
        <v>1238</v>
      </c>
      <c r="W1255" s="46">
        <v>0.84356505423880102</v>
      </c>
    </row>
    <row r="1256" spans="10:23">
      <c r="J1256">
        <v>1239</v>
      </c>
      <c r="K1256" s="93">
        <f t="shared" ca="1" si="163"/>
        <v>-0.32464416346020214</v>
      </c>
      <c r="L1256" s="93">
        <f t="shared" ca="1" si="163"/>
        <v>-0.78258433575761843</v>
      </c>
      <c r="M1256" s="93">
        <f t="shared" ca="1" si="164"/>
        <v>-0.32464416346020214</v>
      </c>
      <c r="N1256" s="101">
        <f t="shared" ca="1" si="160"/>
        <v>-0.84519917899098163</v>
      </c>
      <c r="O1256" s="46">
        <f t="shared" ca="1" si="165"/>
        <v>0.20374596767535161</v>
      </c>
      <c r="P1256" s="46">
        <f t="shared" ca="1" si="166"/>
        <v>0.26201463967777677</v>
      </c>
      <c r="Q1256" s="47">
        <f t="shared" ca="1" si="161"/>
        <v>8.7208623670501251E-2</v>
      </c>
      <c r="R1256" s="47">
        <f t="shared" ca="1" si="162"/>
        <v>1.2760410512175441E-2</v>
      </c>
      <c r="S1256" s="97">
        <f t="shared" ca="1" si="167"/>
        <v>0.10825318909376352</v>
      </c>
      <c r="V1256">
        <v>1239</v>
      </c>
      <c r="W1256" s="46">
        <v>-1.3412822677018999E-2</v>
      </c>
    </row>
    <row r="1257" spans="10:23">
      <c r="J1257">
        <v>1240</v>
      </c>
      <c r="K1257" s="93">
        <f t="shared" ca="1" si="163"/>
        <v>-8.7526631098345811E-2</v>
      </c>
      <c r="L1257" s="93">
        <f t="shared" ca="1" si="163"/>
        <v>-1.7005426337140317</v>
      </c>
      <c r="M1257" s="93">
        <f t="shared" ca="1" si="164"/>
        <v>-8.7526631098345811E-2</v>
      </c>
      <c r="N1257" s="101">
        <f t="shared" ca="1" si="160"/>
        <v>-1.6400913140402484</v>
      </c>
      <c r="O1257" s="46">
        <f t="shared" ca="1" si="165"/>
        <v>0.28886392311280523</v>
      </c>
      <c r="P1257" s="46">
        <f t="shared" ca="1" si="166"/>
        <v>0.30457361739650357</v>
      </c>
      <c r="Q1257" s="47">
        <f t="shared" ca="1" si="161"/>
        <v>0.25744453454540844</v>
      </c>
      <c r="R1257" s="47">
        <f t="shared" ca="1" si="162"/>
        <v>-0.11576767784003955</v>
      </c>
      <c r="S1257" s="97">
        <f t="shared" ca="1" si="167"/>
        <v>8.654812263638284E-2</v>
      </c>
      <c r="V1257">
        <v>1240</v>
      </c>
      <c r="W1257" s="46">
        <v>-6.3827562698435106E-2</v>
      </c>
    </row>
    <row r="1258" spans="10:23">
      <c r="J1258">
        <v>1241</v>
      </c>
      <c r="K1258" s="93">
        <f t="shared" ca="1" si="163"/>
        <v>0.44069761955212938</v>
      </c>
      <c r="L1258" s="93">
        <f t="shared" ca="1" si="163"/>
        <v>-0.73981618637679269</v>
      </c>
      <c r="M1258" s="93">
        <f t="shared" ca="1" si="164"/>
        <v>0.44069761955212938</v>
      </c>
      <c r="N1258" s="101">
        <f t="shared" ca="1" si="160"/>
        <v>-0.56125555918841052</v>
      </c>
      <c r="O1258" s="46">
        <f t="shared" ca="1" si="165"/>
        <v>0.47848030356347382</v>
      </c>
      <c r="P1258" s="46">
        <f t="shared" ca="1" si="166"/>
        <v>0.39938180762183789</v>
      </c>
      <c r="Q1258" s="47">
        <f t="shared" ca="1" si="161"/>
        <v>0.63667729544674567</v>
      </c>
      <c r="R1258" s="47">
        <f t="shared" ca="1" si="162"/>
        <v>5.8671961330036659E-2</v>
      </c>
      <c r="S1258" s="97">
        <f t="shared" ca="1" si="167"/>
        <v>0.26857613244675527</v>
      </c>
      <c r="V1258">
        <v>1241</v>
      </c>
      <c r="W1258" s="46">
        <v>8.1623620755740103E-2</v>
      </c>
    </row>
    <row r="1259" spans="10:23">
      <c r="J1259">
        <v>1242</v>
      </c>
      <c r="K1259" s="93">
        <f t="shared" ca="1" si="163"/>
        <v>0.20644208695660768</v>
      </c>
      <c r="L1259" s="93">
        <f t="shared" ca="1" si="163"/>
        <v>-0.36706243088628615</v>
      </c>
      <c r="M1259" s="93">
        <f t="shared" ca="1" si="164"/>
        <v>0.20644208695660768</v>
      </c>
      <c r="N1259" s="101">
        <f t="shared" ca="1" si="160"/>
        <v>-0.28235250484105767</v>
      </c>
      <c r="O1259" s="46">
        <f t="shared" ca="1" si="165"/>
        <v>0.39438971867153139</v>
      </c>
      <c r="P1259" s="46">
        <f t="shared" ca="1" si="166"/>
        <v>0.35733651517586668</v>
      </c>
      <c r="Q1259" s="47">
        <f t="shared" ca="1" si="161"/>
        <v>0.46849612566286081</v>
      </c>
      <c r="R1259" s="47">
        <f t="shared" ca="1" si="162"/>
        <v>0.10376849056999125</v>
      </c>
      <c r="S1259" s="97">
        <f t="shared" ca="1" si="167"/>
        <v>0.24907910462076133</v>
      </c>
      <c r="V1259">
        <v>1242</v>
      </c>
      <c r="W1259" s="46">
        <v>0.78204477868617295</v>
      </c>
    </row>
    <row r="1260" spans="10:23">
      <c r="J1260">
        <v>1243</v>
      </c>
      <c r="K1260" s="93">
        <f t="shared" ca="1" si="163"/>
        <v>0.87862522909378171</v>
      </c>
      <c r="L1260" s="93">
        <f t="shared" ca="1" si="163"/>
        <v>-1.9836463198587799</v>
      </c>
      <c r="M1260" s="93">
        <f t="shared" ca="1" si="164"/>
        <v>0.87862522909378171</v>
      </c>
      <c r="N1260" s="101">
        <f t="shared" ca="1" si="160"/>
        <v>-1.6012391935614134</v>
      </c>
      <c r="O1260" s="46">
        <f t="shared" ca="1" si="165"/>
        <v>0.63568294641534084</v>
      </c>
      <c r="P1260" s="46">
        <f t="shared" ca="1" si="166"/>
        <v>0.4779831290477714</v>
      </c>
      <c r="Q1260" s="47">
        <f t="shared" ca="1" si="161"/>
        <v>0.95108258115047983</v>
      </c>
      <c r="R1260" s="47">
        <f t="shared" ca="1" si="162"/>
        <v>-0.10948558175002715</v>
      </c>
      <c r="S1260" s="97">
        <f t="shared" ca="1" si="167"/>
        <v>0.26309868233265687</v>
      </c>
      <c r="V1260">
        <v>1243</v>
      </c>
      <c r="W1260" s="46">
        <v>-0.48716335591099902</v>
      </c>
    </row>
    <row r="1261" spans="10:23">
      <c r="J1261">
        <v>1244</v>
      </c>
      <c r="K1261" s="93">
        <f t="shared" ca="1" si="163"/>
        <v>-0.30859869308421523</v>
      </c>
      <c r="L1261" s="93">
        <f t="shared" ca="1" si="163"/>
        <v>0.51916247899619117</v>
      </c>
      <c r="M1261" s="93">
        <f t="shared" ca="1" si="164"/>
        <v>-0.30859869308421523</v>
      </c>
      <c r="N1261" s="101">
        <f t="shared" ca="1" si="160"/>
        <v>0.39406791088469934</v>
      </c>
      <c r="O1261" s="46">
        <f t="shared" ca="1" si="165"/>
        <v>0.20950580170715996</v>
      </c>
      <c r="P1261" s="46">
        <f t="shared" ca="1" si="166"/>
        <v>0.26489455669368095</v>
      </c>
      <c r="Q1261" s="47">
        <f t="shared" ca="1" si="161"/>
        <v>9.8728291734117957E-2</v>
      </c>
      <c r="R1261" s="47">
        <f t="shared" ca="1" si="162"/>
        <v>0.21314059166676924</v>
      </c>
      <c r="S1261" s="97">
        <f t="shared" ca="1" si="167"/>
        <v>0.21132319668696459</v>
      </c>
      <c r="V1261">
        <v>1244</v>
      </c>
      <c r="W1261" s="46">
        <v>1.8192400128648398E-2</v>
      </c>
    </row>
    <row r="1262" spans="10:23">
      <c r="J1262">
        <v>1245</v>
      </c>
      <c r="K1262" s="93">
        <f t="shared" ca="1" si="163"/>
        <v>1.297072727123322</v>
      </c>
      <c r="L1262" s="93">
        <f t="shared" ca="1" si="163"/>
        <v>-0.75092921497270049</v>
      </c>
      <c r="M1262" s="93">
        <f t="shared" ca="1" si="164"/>
        <v>1.297072727123322</v>
      </c>
      <c r="N1262" s="101">
        <f t="shared" ca="1" si="160"/>
        <v>-0.29944513896828434</v>
      </c>
      <c r="O1262" s="46">
        <f t="shared" ca="1" si="165"/>
        <v>0.78589282391962412</v>
      </c>
      <c r="P1262" s="46">
        <f t="shared" ca="1" si="166"/>
        <v>0.55308806779991304</v>
      </c>
      <c r="Q1262" s="47">
        <f t="shared" ca="1" si="161"/>
        <v>1.2515023361590463</v>
      </c>
      <c r="R1262" s="47">
        <f t="shared" ca="1" si="162"/>
        <v>0.10100474000257607</v>
      </c>
      <c r="S1262" s="97">
        <f t="shared" ca="1" si="167"/>
        <v>0.4434487819611001</v>
      </c>
      <c r="V1262">
        <v>1245</v>
      </c>
      <c r="W1262" s="46">
        <v>1.5073526156802799</v>
      </c>
    </row>
    <row r="1263" spans="10:23">
      <c r="J1263">
        <v>1246</v>
      </c>
      <c r="K1263" s="93">
        <f t="shared" ca="1" si="163"/>
        <v>-1.4460733854837877</v>
      </c>
      <c r="L1263" s="93">
        <f t="shared" ca="1" si="163"/>
        <v>-0.32975127571961399</v>
      </c>
      <c r="M1263" s="93">
        <f t="shared" ca="1" si="164"/>
        <v>-1.4460733854837877</v>
      </c>
      <c r="N1263" s="101">
        <f t="shared" ca="1" si="160"/>
        <v>-0.77251541803668</v>
      </c>
      <c r="O1263" s="46">
        <f t="shared" ca="1" si="165"/>
        <v>-0.19881288824591081</v>
      </c>
      <c r="P1263" s="46">
        <f t="shared" ca="1" si="166"/>
        <v>6.0735211717145576E-2</v>
      </c>
      <c r="Q1263" s="47">
        <f t="shared" ca="1" si="161"/>
        <v>-0.71790908817202359</v>
      </c>
      <c r="R1263" s="47">
        <f t="shared" ca="1" si="162"/>
        <v>2.4512828781009813E-2</v>
      </c>
      <c r="S1263" s="97">
        <f t="shared" ca="1" si="167"/>
        <v>-8.7150029732450507E-2</v>
      </c>
      <c r="V1263">
        <v>1246</v>
      </c>
      <c r="W1263" s="46">
        <v>1.38730232693003</v>
      </c>
    </row>
    <row r="1264" spans="10:23">
      <c r="J1264">
        <v>1247</v>
      </c>
      <c r="K1264" s="93">
        <f t="shared" ca="1" si="163"/>
        <v>-6.2635267123741433E-3</v>
      </c>
      <c r="L1264" s="93">
        <f t="shared" ca="1" si="163"/>
        <v>0.9674423870113823</v>
      </c>
      <c r="M1264" s="93">
        <f t="shared" ca="1" si="164"/>
        <v>-6.2635267123741433E-3</v>
      </c>
      <c r="N1264" s="101">
        <f t="shared" ca="1" si="160"/>
        <v>0.91522392065246438</v>
      </c>
      <c r="O1264" s="46">
        <f t="shared" ca="1" si="165"/>
        <v>0.31803489680225205</v>
      </c>
      <c r="P1264" s="46">
        <f t="shared" ca="1" si="166"/>
        <v>0.31915910424122701</v>
      </c>
      <c r="Q1264" s="47">
        <f t="shared" ca="1" si="161"/>
        <v>0.3157864819243022</v>
      </c>
      <c r="R1264" s="47">
        <f t="shared" ca="1" si="162"/>
        <v>0.29740760440374592</v>
      </c>
      <c r="S1264" s="97">
        <f t="shared" ca="1" si="167"/>
        <v>0.30772125060299899</v>
      </c>
      <c r="V1264">
        <v>1247</v>
      </c>
      <c r="W1264" s="46">
        <v>6.2709037170509005E-2</v>
      </c>
    </row>
    <row r="1265" spans="10:23">
      <c r="J1265">
        <v>1248</v>
      </c>
      <c r="K1265" s="93">
        <f t="shared" ca="1" si="163"/>
        <v>1.0434245224320355</v>
      </c>
      <c r="L1265" s="93">
        <f t="shared" ca="1" si="163"/>
        <v>-0.6482544181005625</v>
      </c>
      <c r="M1265" s="93">
        <f t="shared" ca="1" si="164"/>
        <v>1.0434245224320355</v>
      </c>
      <c r="N1265" s="101">
        <f t="shared" ca="1" si="160"/>
        <v>-0.28276670954312422</v>
      </c>
      <c r="O1265" s="46">
        <f t="shared" ca="1" si="165"/>
        <v>0.69484086176123216</v>
      </c>
      <c r="P1265" s="46">
        <f t="shared" ca="1" si="166"/>
        <v>0.50756208672071712</v>
      </c>
      <c r="Q1265" s="47">
        <f t="shared" ca="1" si="161"/>
        <v>1.0693984118422624</v>
      </c>
      <c r="R1265" s="47">
        <f t="shared" ca="1" si="162"/>
        <v>0.10370151678047224</v>
      </c>
      <c r="S1265" s="97">
        <f t="shared" ca="1" si="167"/>
        <v>0.3992711892708522</v>
      </c>
      <c r="V1265">
        <v>1248</v>
      </c>
      <c r="W1265" s="46">
        <v>0.63365270188926903</v>
      </c>
    </row>
    <row r="1266" spans="10:23">
      <c r="J1266">
        <v>1249</v>
      </c>
      <c r="K1266" s="93">
        <f t="shared" ca="1" si="163"/>
        <v>0.68552501243447128</v>
      </c>
      <c r="L1266" s="93">
        <f t="shared" ca="1" si="163"/>
        <v>-0.867243737910948</v>
      </c>
      <c r="M1266" s="93">
        <f t="shared" ca="1" si="164"/>
        <v>0.68552501243447128</v>
      </c>
      <c r="N1266" s="101">
        <f t="shared" ca="1" si="160"/>
        <v>-0.60420687520782157</v>
      </c>
      <c r="O1266" s="46">
        <f t="shared" ca="1" si="165"/>
        <v>0.56636586356257657</v>
      </c>
      <c r="P1266" s="46">
        <f t="shared" ca="1" si="166"/>
        <v>0.44332458762138927</v>
      </c>
      <c r="Q1266" s="47">
        <f t="shared" ca="1" si="161"/>
        <v>0.81244841544495117</v>
      </c>
      <c r="R1266" s="47">
        <f t="shared" ca="1" si="162"/>
        <v>5.1727056107336702E-2</v>
      </c>
      <c r="S1266" s="97">
        <f t="shared" ca="1" si="167"/>
        <v>0.30904645983495665</v>
      </c>
      <c r="V1266">
        <v>1249</v>
      </c>
      <c r="W1266" s="46">
        <v>1.6440438513230099E-2</v>
      </c>
    </row>
    <row r="1267" spans="10:23">
      <c r="J1267">
        <v>1250</v>
      </c>
      <c r="K1267" s="93">
        <f t="shared" ca="1" si="163"/>
        <v>1.1780589540996853</v>
      </c>
      <c r="L1267" s="93">
        <f t="shared" ca="1" si="163"/>
        <v>-1.2585832587090511</v>
      </c>
      <c r="M1267" s="93">
        <f t="shared" ca="1" si="164"/>
        <v>1.1780589540996853</v>
      </c>
      <c r="N1267" s="101">
        <f t="shared" ca="1" si="160"/>
        <v>-0.81859245297886996</v>
      </c>
      <c r="O1267" s="46">
        <f t="shared" ca="1" si="165"/>
        <v>0.74317051263473033</v>
      </c>
      <c r="P1267" s="46">
        <f t="shared" ca="1" si="166"/>
        <v>0.53172691215746615</v>
      </c>
      <c r="Q1267" s="47">
        <f t="shared" ca="1" si="161"/>
        <v>1.1660577135892587</v>
      </c>
      <c r="R1267" s="47">
        <f t="shared" ca="1" si="162"/>
        <v>1.7062518283610273E-2</v>
      </c>
      <c r="S1267" s="97">
        <f t="shared" ca="1" si="167"/>
        <v>0.3801165154591703</v>
      </c>
      <c r="V1267">
        <v>1250</v>
      </c>
      <c r="W1267" s="46">
        <v>0.132952105865382</v>
      </c>
    </row>
    <row r="1268" spans="10:23">
      <c r="J1268">
        <v>1251</v>
      </c>
      <c r="K1268" s="93">
        <f t="shared" ca="1" si="163"/>
        <v>0.58970293030525223</v>
      </c>
      <c r="L1268" s="93">
        <f t="shared" ca="1" si="163"/>
        <v>-0.99218828926360292</v>
      </c>
      <c r="M1268" s="93">
        <f t="shared" ca="1" si="164"/>
        <v>0.58970293030525223</v>
      </c>
      <c r="N1268" s="101">
        <f t="shared" ca="1" si="160"/>
        <v>-0.75313827555357626</v>
      </c>
      <c r="O1268" s="46">
        <f t="shared" ca="1" si="165"/>
        <v>0.53196866131710097</v>
      </c>
      <c r="P1268" s="46">
        <f t="shared" ca="1" si="166"/>
        <v>0.42612598649865147</v>
      </c>
      <c r="Q1268" s="47">
        <f t="shared" ca="1" si="161"/>
        <v>0.74365401095399997</v>
      </c>
      <c r="R1268" s="47">
        <f t="shared" ca="1" si="162"/>
        <v>2.7645967192207521E-2</v>
      </c>
      <c r="S1268" s="97">
        <f t="shared" ca="1" si="167"/>
        <v>0.27980731425465422</v>
      </c>
      <c r="V1268">
        <v>1251</v>
      </c>
      <c r="W1268" s="46">
        <v>-0.26502339402244102</v>
      </c>
    </row>
    <row r="1269" spans="10:23">
      <c r="J1269">
        <v>1252</v>
      </c>
      <c r="K1269" s="93">
        <f t="shared" ca="1" si="163"/>
        <v>0.56597431426277711</v>
      </c>
      <c r="L1269" s="93">
        <f t="shared" ca="1" si="163"/>
        <v>-0.3414103299604031</v>
      </c>
      <c r="M1269" s="93">
        <f t="shared" ca="1" si="164"/>
        <v>0.56597431426277711</v>
      </c>
      <c r="N1269" s="101">
        <f t="shared" ca="1" si="160"/>
        <v>-0.1436928653188087</v>
      </c>
      <c r="O1269" s="46">
        <f t="shared" ca="1" si="165"/>
        <v>0.52345081254068226</v>
      </c>
      <c r="P1269" s="46">
        <f t="shared" ca="1" si="166"/>
        <v>0.42186706211044211</v>
      </c>
      <c r="Q1269" s="47">
        <f t="shared" ca="1" si="161"/>
        <v>0.72661831340116256</v>
      </c>
      <c r="R1269" s="47">
        <f t="shared" ca="1" si="162"/>
        <v>0.12618871290405337</v>
      </c>
      <c r="S1269" s="97">
        <f t="shared" ca="1" si="167"/>
        <v>0.32481976272236779</v>
      </c>
      <c r="V1269">
        <v>1252</v>
      </c>
      <c r="W1269" s="46">
        <v>-6.8489462265245202E-2</v>
      </c>
    </row>
    <row r="1270" spans="10:23">
      <c r="J1270">
        <v>1253</v>
      </c>
      <c r="K1270" s="93">
        <f t="shared" ca="1" si="163"/>
        <v>0.27477626139249239</v>
      </c>
      <c r="L1270" s="93">
        <f t="shared" ca="1" si="163"/>
        <v>-0.39785183707491206</v>
      </c>
      <c r="M1270" s="93">
        <f t="shared" ca="1" si="164"/>
        <v>0.27477626139249239</v>
      </c>
      <c r="N1270" s="101">
        <f t="shared" ca="1" si="160"/>
        <v>-0.28981162276907535</v>
      </c>
      <c r="O1270" s="46">
        <f t="shared" ca="1" si="165"/>
        <v>0.41891960120089461</v>
      </c>
      <c r="P1270" s="46">
        <f t="shared" ca="1" si="166"/>
        <v>0.36960145644054831</v>
      </c>
      <c r="Q1270" s="47">
        <f t="shared" ca="1" si="161"/>
        <v>0.51755589072158725</v>
      </c>
      <c r="R1270" s="47">
        <f t="shared" ca="1" si="162"/>
        <v>0.10256240722130844</v>
      </c>
      <c r="S1270" s="97">
        <f t="shared" ca="1" si="167"/>
        <v>0.26074100421110152</v>
      </c>
      <c r="V1270">
        <v>1253</v>
      </c>
      <c r="W1270" s="46">
        <v>0.62587887678022003</v>
      </c>
    </row>
    <row r="1271" spans="10:23">
      <c r="J1271">
        <v>1254</v>
      </c>
      <c r="K1271" s="93">
        <f t="shared" ca="1" si="163"/>
        <v>-1.7954683931401084E-2</v>
      </c>
      <c r="L1271" s="93">
        <f t="shared" ca="1" si="163"/>
        <v>0.10384427299265746</v>
      </c>
      <c r="M1271" s="93">
        <f t="shared" ca="1" si="164"/>
        <v>-1.7954683931401084E-2</v>
      </c>
      <c r="N1271" s="101">
        <f t="shared" ca="1" si="160"/>
        <v>9.2743017134617453E-2</v>
      </c>
      <c r="O1271" s="46">
        <f t="shared" ca="1" si="165"/>
        <v>0.31383812826612051</v>
      </c>
      <c r="P1271" s="46">
        <f t="shared" ca="1" si="166"/>
        <v>0.31706071997316121</v>
      </c>
      <c r="Q1271" s="47">
        <f t="shared" ca="1" si="161"/>
        <v>0.30739294485203905</v>
      </c>
      <c r="R1271" s="47">
        <f t="shared" ca="1" si="162"/>
        <v>0.16441861939032704</v>
      </c>
      <c r="S1271" s="97">
        <f t="shared" ca="1" si="167"/>
        <v>0.23912837382822377</v>
      </c>
      <c r="V1271">
        <v>1254</v>
      </c>
      <c r="W1271" s="46">
        <v>0.15650835737737201</v>
      </c>
    </row>
    <row r="1272" spans="10:23">
      <c r="J1272">
        <v>1255</v>
      </c>
      <c r="K1272" s="93">
        <f t="shared" ca="1" si="163"/>
        <v>-0.65038963880580325</v>
      </c>
      <c r="L1272" s="93">
        <f t="shared" ca="1" si="163"/>
        <v>-1.8964179928099347</v>
      </c>
      <c r="M1272" s="93">
        <f t="shared" ca="1" si="164"/>
        <v>-0.65038963880580325</v>
      </c>
      <c r="N1272" s="101">
        <f t="shared" ca="1" si="160"/>
        <v>-2.0048005124842789</v>
      </c>
      <c r="O1272" s="46">
        <f t="shared" ca="1" si="165"/>
        <v>8.681328632428989E-2</v>
      </c>
      <c r="P1272" s="46">
        <f t="shared" ca="1" si="166"/>
        <v>0.20354829900224591</v>
      </c>
      <c r="Q1272" s="47">
        <f t="shared" ca="1" si="161"/>
        <v>-0.14665673903162219</v>
      </c>
      <c r="R1272" s="47">
        <f t="shared" ca="1" si="162"/>
        <v>-0.17473841614980351</v>
      </c>
      <c r="S1272" s="97">
        <f t="shared" ca="1" si="167"/>
        <v>-4.396256491275681E-2</v>
      </c>
      <c r="V1272">
        <v>1255</v>
      </c>
      <c r="W1272" s="46">
        <v>0.44194044927276699</v>
      </c>
    </row>
    <row r="1273" spans="10:23">
      <c r="J1273">
        <v>1256</v>
      </c>
      <c r="K1273" s="93">
        <f t="shared" ca="1" si="163"/>
        <v>0.21342016591113938</v>
      </c>
      <c r="L1273" s="93">
        <f t="shared" ca="1" si="163"/>
        <v>0.40017581698461491</v>
      </c>
      <c r="M1273" s="93">
        <f t="shared" ca="1" si="164"/>
        <v>0.21342016591113938</v>
      </c>
      <c r="N1273" s="101">
        <f t="shared" ca="1" si="160"/>
        <v>0.44727236494700945</v>
      </c>
      <c r="O1273" s="46">
        <f t="shared" ca="1" si="165"/>
        <v>0.3968946359906963</v>
      </c>
      <c r="P1273" s="46">
        <f t="shared" ca="1" si="166"/>
        <v>0.35858897383544913</v>
      </c>
      <c r="Q1273" s="47">
        <f t="shared" ca="1" si="161"/>
        <v>0.47350596030119063</v>
      </c>
      <c r="R1273" s="47">
        <f t="shared" ca="1" si="162"/>
        <v>0.221743352306775</v>
      </c>
      <c r="S1273" s="97">
        <f t="shared" ca="1" si="167"/>
        <v>0.30931899414873565</v>
      </c>
      <c r="V1273">
        <v>1256</v>
      </c>
      <c r="W1273" s="46">
        <v>-9.4751979920543097E-3</v>
      </c>
    </row>
    <row r="1274" spans="10:23">
      <c r="J1274">
        <v>1257</v>
      </c>
      <c r="K1274" s="93">
        <f t="shared" ca="1" si="163"/>
        <v>-0.19536203644705497</v>
      </c>
      <c r="L1274" s="93">
        <f t="shared" ca="1" si="163"/>
        <v>-1.402739877842041</v>
      </c>
      <c r="M1274" s="93">
        <f t="shared" ca="1" si="164"/>
        <v>-0.19536203644705497</v>
      </c>
      <c r="N1274" s="101">
        <f t="shared" ca="1" si="160"/>
        <v>-1.3920436058430503</v>
      </c>
      <c r="O1274" s="46">
        <f t="shared" ca="1" si="165"/>
        <v>0.25015430457205617</v>
      </c>
      <c r="P1274" s="46">
        <f t="shared" ca="1" si="166"/>
        <v>0.2852188081261291</v>
      </c>
      <c r="Q1274" s="47">
        <f t="shared" ca="1" si="161"/>
        <v>0.18002529746391041</v>
      </c>
      <c r="R1274" s="47">
        <f t="shared" ca="1" si="162"/>
        <v>-7.5660226339392928E-2</v>
      </c>
      <c r="S1274" s="97">
        <f t="shared" ca="1" si="167"/>
        <v>8.7247039116331623E-2</v>
      </c>
      <c r="V1274">
        <v>1257</v>
      </c>
      <c r="W1274" s="46">
        <v>0.53946969425478397</v>
      </c>
    </row>
    <row r="1275" spans="10:23">
      <c r="J1275">
        <v>1258</v>
      </c>
      <c r="K1275" s="93">
        <f t="shared" ca="1" si="163"/>
        <v>0.99456005684030779</v>
      </c>
      <c r="L1275" s="93">
        <f t="shared" ca="1" si="163"/>
        <v>-1.5560230160466668</v>
      </c>
      <c r="M1275" s="93">
        <f t="shared" ca="1" si="164"/>
        <v>0.99456005684030779</v>
      </c>
      <c r="N1275" s="101">
        <f t="shared" ca="1" si="160"/>
        <v>-1.1589468522808091</v>
      </c>
      <c r="O1275" s="46">
        <f t="shared" ca="1" si="165"/>
        <v>0.67730001033922771</v>
      </c>
      <c r="P1275" s="46">
        <f t="shared" ca="1" si="166"/>
        <v>0.49879166100971484</v>
      </c>
      <c r="Q1275" s="47">
        <f t="shared" ca="1" si="161"/>
        <v>1.0343167089982535</v>
      </c>
      <c r="R1275" s="47">
        <f t="shared" ca="1" si="162"/>
        <v>-3.7970231916935382E-2</v>
      </c>
      <c r="S1275" s="97">
        <f t="shared" ca="1" si="167"/>
        <v>0.31966488921114616</v>
      </c>
      <c r="V1275">
        <v>1258</v>
      </c>
      <c r="W1275" s="46">
        <v>0.343886994597076</v>
      </c>
    </row>
    <row r="1276" spans="10:23">
      <c r="J1276">
        <v>1259</v>
      </c>
      <c r="K1276" s="93">
        <f t="shared" ca="1" si="163"/>
        <v>-9.6764481639317182E-2</v>
      </c>
      <c r="L1276" s="93">
        <f t="shared" ca="1" si="163"/>
        <v>0.33172048582277619</v>
      </c>
      <c r="M1276" s="93">
        <f t="shared" ca="1" si="164"/>
        <v>-9.6764481639317182E-2</v>
      </c>
      <c r="N1276" s="101">
        <f t="shared" ca="1" si="160"/>
        <v>0.28372533984533577</v>
      </c>
      <c r="O1276" s="46">
        <f t="shared" ca="1" si="165"/>
        <v>0.28554781678000019</v>
      </c>
      <c r="P1276" s="46">
        <f t="shared" ca="1" si="166"/>
        <v>0.30291556423010108</v>
      </c>
      <c r="Q1276" s="47">
        <f t="shared" ca="1" si="161"/>
        <v>0.25081232187979835</v>
      </c>
      <c r="R1276" s="47">
        <f t="shared" ca="1" si="162"/>
        <v>0.19529902663646626</v>
      </c>
      <c r="S1276" s="97">
        <f t="shared" ca="1" si="167"/>
        <v>0.24042342170823322</v>
      </c>
      <c r="V1276">
        <v>1259</v>
      </c>
      <c r="W1276" s="46">
        <v>0.102699836217011</v>
      </c>
    </row>
    <row r="1277" spans="10:23">
      <c r="J1277">
        <v>1260</v>
      </c>
      <c r="K1277" s="93">
        <f t="shared" ca="1" si="163"/>
        <v>-1.0499712815198916</v>
      </c>
      <c r="L1277" s="93">
        <f t="shared" ca="1" si="163"/>
        <v>0.59477544610837962</v>
      </c>
      <c r="M1277" s="93">
        <f t="shared" ca="1" si="164"/>
        <v>-1.0499712815198916</v>
      </c>
      <c r="N1277" s="101">
        <f t="shared" ca="1" si="160"/>
        <v>0.2299821790186099</v>
      </c>
      <c r="O1277" s="46">
        <f t="shared" ca="1" si="165"/>
        <v>-5.6624325055110225E-2</v>
      </c>
      <c r="P1277" s="46">
        <f t="shared" ca="1" si="166"/>
        <v>0.13182949331254587</v>
      </c>
      <c r="Q1277" s="47">
        <f t="shared" ca="1" si="161"/>
        <v>-0.43353196179042242</v>
      </c>
      <c r="R1277" s="47">
        <f t="shared" ca="1" si="162"/>
        <v>0.18660916115850854</v>
      </c>
      <c r="S1277" s="97">
        <f t="shared" ca="1" si="167"/>
        <v>6.4992418051699155E-2</v>
      </c>
      <c r="V1277">
        <v>1260</v>
      </c>
      <c r="W1277" s="46">
        <v>-2.16160769375007E-2</v>
      </c>
    </row>
    <row r="1278" spans="10:23">
      <c r="J1278">
        <v>1261</v>
      </c>
      <c r="K1278" s="93">
        <f t="shared" ca="1" si="163"/>
        <v>0.78145706671888526</v>
      </c>
      <c r="L1278" s="93">
        <f t="shared" ca="1" si="163"/>
        <v>-1.3773756867500133</v>
      </c>
      <c r="M1278" s="93">
        <f t="shared" ca="1" si="164"/>
        <v>0.78145706671888526</v>
      </c>
      <c r="N1278" s="101">
        <f t="shared" ca="1" si="160"/>
        <v>-1.0573458542911525</v>
      </c>
      <c r="O1278" s="46">
        <f t="shared" ca="1" si="165"/>
        <v>0.60080254245455744</v>
      </c>
      <c r="P1278" s="46">
        <f t="shared" ca="1" si="166"/>
        <v>0.4605429270673797</v>
      </c>
      <c r="Q1278" s="47">
        <f t="shared" ca="1" si="161"/>
        <v>0.88132177322891292</v>
      </c>
      <c r="R1278" s="47">
        <f t="shared" ca="1" si="162"/>
        <v>-2.1542113596858592E-2</v>
      </c>
      <c r="S1278" s="97">
        <f t="shared" ca="1" si="167"/>
        <v>0.2896302144288494</v>
      </c>
      <c r="V1278">
        <v>1261</v>
      </c>
      <c r="W1278" s="46">
        <v>0.270753311282593</v>
      </c>
    </row>
    <row r="1279" spans="10:23">
      <c r="J1279">
        <v>1262</v>
      </c>
      <c r="K1279" s="93">
        <f t="shared" ca="1" si="163"/>
        <v>1.378549197251842</v>
      </c>
      <c r="L1279" s="93">
        <f t="shared" ca="1" si="163"/>
        <v>-0.43621730206618836</v>
      </c>
      <c r="M1279" s="93">
        <f t="shared" ca="1" si="164"/>
        <v>1.378549197251842</v>
      </c>
      <c r="N1279" s="101">
        <f t="shared" ca="1" si="160"/>
        <v>2.4839280092184945E-2</v>
      </c>
      <c r="O1279" s="46">
        <f t="shared" ca="1" si="165"/>
        <v>0.81514038939705569</v>
      </c>
      <c r="P1279" s="46">
        <f t="shared" ca="1" si="166"/>
        <v>0.56771185053862883</v>
      </c>
      <c r="Q1279" s="47">
        <f t="shared" ca="1" si="161"/>
        <v>1.3099974671139094</v>
      </c>
      <c r="R1279" s="47">
        <f t="shared" ca="1" si="162"/>
        <v>0.15343909508858714</v>
      </c>
      <c r="S1279" s="97">
        <f t="shared" ca="1" si="167"/>
        <v>0.4842897422428214</v>
      </c>
      <c r="V1279">
        <v>1262</v>
      </c>
      <c r="W1279" s="46">
        <v>1.0633140786983799</v>
      </c>
    </row>
    <row r="1280" spans="10:23">
      <c r="J1280">
        <v>1263</v>
      </c>
      <c r="K1280" s="93">
        <f t="shared" ca="1" si="163"/>
        <v>-0.9156979043982576</v>
      </c>
      <c r="L1280" s="93">
        <f t="shared" ca="1" si="163"/>
        <v>-1.8741284437501995</v>
      </c>
      <c r="M1280" s="93">
        <f t="shared" ca="1" si="164"/>
        <v>-0.9156979043982576</v>
      </c>
      <c r="N1280" s="101">
        <f t="shared" ca="1" si="160"/>
        <v>-2.0680421460318881</v>
      </c>
      <c r="O1280" s="46">
        <f t="shared" ca="1" si="165"/>
        <v>-8.4242817414249549E-3</v>
      </c>
      <c r="P1280" s="46">
        <f t="shared" ca="1" si="166"/>
        <v>0.15592951496938851</v>
      </c>
      <c r="Q1280" s="47">
        <f t="shared" ca="1" si="161"/>
        <v>-0.33713187516305188</v>
      </c>
      <c r="R1280" s="47">
        <f t="shared" ca="1" si="162"/>
        <v>-0.18496411333026658</v>
      </c>
      <c r="S1280" s="97">
        <f t="shared" ca="1" si="167"/>
        <v>-9.6694197535845766E-2</v>
      </c>
      <c r="V1280">
        <v>1263</v>
      </c>
      <c r="W1280" s="46">
        <v>-0.409797656693903</v>
      </c>
    </row>
    <row r="1281" spans="10:23">
      <c r="J1281">
        <v>1264</v>
      </c>
      <c r="K1281" s="93">
        <f t="shared" ca="1" si="163"/>
        <v>1.597492800620216</v>
      </c>
      <c r="L1281" s="93">
        <f t="shared" ca="1" si="163"/>
        <v>0.4952128370993899</v>
      </c>
      <c r="M1281" s="93">
        <f t="shared" ca="1" si="164"/>
        <v>1.597492800620216</v>
      </c>
      <c r="N1281" s="101">
        <f t="shared" ca="1" si="160"/>
        <v>0.97754151357032204</v>
      </c>
      <c r="O1281" s="46">
        <f t="shared" ca="1" si="165"/>
        <v>0.89373445913621363</v>
      </c>
      <c r="P1281" s="46">
        <f t="shared" ca="1" si="166"/>
        <v>0.60700888540820785</v>
      </c>
      <c r="Q1281" s="47">
        <f t="shared" ca="1" si="161"/>
        <v>1.4671856065922253</v>
      </c>
      <c r="R1281" s="47">
        <f t="shared" ca="1" si="162"/>
        <v>0.30748389115420838</v>
      </c>
      <c r="S1281" s="97">
        <f t="shared" ca="1" si="167"/>
        <v>0.60060917514521095</v>
      </c>
      <c r="V1281">
        <v>1264</v>
      </c>
      <c r="W1281" s="46">
        <v>0.56569521052356198</v>
      </c>
    </row>
    <row r="1282" spans="10:23">
      <c r="J1282">
        <v>1265</v>
      </c>
      <c r="K1282" s="93">
        <f t="shared" ca="1" si="163"/>
        <v>0.68375078105203935</v>
      </c>
      <c r="L1282" s="93">
        <f t="shared" ca="1" si="163"/>
        <v>-0.82949343648214768</v>
      </c>
      <c r="M1282" s="93">
        <f t="shared" ca="1" si="164"/>
        <v>0.68375078105203935</v>
      </c>
      <c r="N1282" s="101">
        <f t="shared" ca="1" si="160"/>
        <v>-0.56898069445640309</v>
      </c>
      <c r="O1282" s="46">
        <f t="shared" ca="1" si="165"/>
        <v>0.56572896865969313</v>
      </c>
      <c r="P1282" s="46">
        <f t="shared" ca="1" si="166"/>
        <v>0.44300614016994755</v>
      </c>
      <c r="Q1282" s="47">
        <f t="shared" ca="1" si="161"/>
        <v>0.8111746256391843</v>
      </c>
      <c r="R1282" s="47">
        <f t="shared" ca="1" si="162"/>
        <v>5.7422864975352234E-2</v>
      </c>
      <c r="S1282" s="97">
        <f t="shared" ca="1" si="167"/>
        <v>0.31157591681752267</v>
      </c>
      <c r="V1282">
        <v>1265</v>
      </c>
      <c r="W1282" s="46">
        <v>-0.46696990022162299</v>
      </c>
    </row>
    <row r="1283" spans="10:23">
      <c r="J1283">
        <v>1266</v>
      </c>
      <c r="K1283" s="93">
        <f t="shared" ca="1" si="163"/>
        <v>0.60778644190457509</v>
      </c>
      <c r="L1283" s="93">
        <f t="shared" ca="1" si="163"/>
        <v>0.23738552443661995</v>
      </c>
      <c r="M1283" s="93">
        <f t="shared" ca="1" si="164"/>
        <v>0.60778644190457509</v>
      </c>
      <c r="N1283" s="101">
        <f t="shared" ca="1" si="160"/>
        <v>0.41835094821218954</v>
      </c>
      <c r="O1283" s="46">
        <f t="shared" ca="1" si="165"/>
        <v>0.53846008993113892</v>
      </c>
      <c r="P1283" s="46">
        <f t="shared" ca="1" si="166"/>
        <v>0.42937170080567044</v>
      </c>
      <c r="Q1283" s="47">
        <f t="shared" ca="1" si="161"/>
        <v>0.75663686818207587</v>
      </c>
      <c r="R1283" s="47">
        <f t="shared" ca="1" si="162"/>
        <v>0.21706697642951991</v>
      </c>
      <c r="S1283" s="97">
        <f t="shared" ca="1" si="167"/>
        <v>0.3777635331803294</v>
      </c>
      <c r="V1283">
        <v>1266</v>
      </c>
      <c r="W1283" s="46">
        <v>3.1175619423546599E-2</v>
      </c>
    </row>
    <row r="1284" spans="10:23">
      <c r="J1284">
        <v>1267</v>
      </c>
      <c r="K1284" s="93">
        <f t="shared" ca="1" si="163"/>
        <v>0.26670572865617131</v>
      </c>
      <c r="L1284" s="93">
        <f t="shared" ca="1" si="163"/>
        <v>0.89917474512224649</v>
      </c>
      <c r="M1284" s="93">
        <f t="shared" ca="1" si="164"/>
        <v>0.26670572865617131</v>
      </c>
      <c r="N1284" s="101">
        <f t="shared" ca="1" si="160"/>
        <v>0.93731086397636076</v>
      </c>
      <c r="O1284" s="46">
        <f t="shared" ca="1" si="165"/>
        <v>0.41602252632429559</v>
      </c>
      <c r="P1284" s="46">
        <f t="shared" ca="1" si="166"/>
        <v>0.36815291900224878</v>
      </c>
      <c r="Q1284" s="47">
        <f t="shared" ca="1" si="161"/>
        <v>0.51176174096838922</v>
      </c>
      <c r="R1284" s="47">
        <f t="shared" ca="1" si="162"/>
        <v>0.30097889725945914</v>
      </c>
      <c r="S1284" s="97">
        <f t="shared" ca="1" si="167"/>
        <v>0.35850071179187737</v>
      </c>
      <c r="V1284">
        <v>1267</v>
      </c>
      <c r="W1284" s="46">
        <v>-1.6443294958333E-2</v>
      </c>
    </row>
    <row r="1285" spans="10:23">
      <c r="J1285">
        <v>1268</v>
      </c>
      <c r="K1285" s="93">
        <f t="shared" ca="1" si="163"/>
        <v>0.17810113452345055</v>
      </c>
      <c r="L1285" s="93">
        <f t="shared" ca="1" si="163"/>
        <v>1.0070042605053657</v>
      </c>
      <c r="M1285" s="93">
        <f t="shared" ca="1" si="164"/>
        <v>0.17810113452345055</v>
      </c>
      <c r="N1285" s="101">
        <f t="shared" ca="1" si="160"/>
        <v>1.0113639660449227</v>
      </c>
      <c r="O1285" s="46">
        <f t="shared" ca="1" si="165"/>
        <v>0.38421618193541562</v>
      </c>
      <c r="P1285" s="46">
        <f t="shared" ca="1" si="166"/>
        <v>0.35224974680780879</v>
      </c>
      <c r="Q1285" s="47">
        <f t="shared" ca="1" si="161"/>
        <v>0.44814905219062934</v>
      </c>
      <c r="R1285" s="47">
        <f t="shared" ca="1" si="162"/>
        <v>0.3129527277022951</v>
      </c>
      <c r="S1285" s="97">
        <f t="shared" ca="1" si="167"/>
        <v>0.34858445481885536</v>
      </c>
      <c r="V1285">
        <v>1268</v>
      </c>
      <c r="W1285" s="46">
        <v>3.8641153507253202E-2</v>
      </c>
    </row>
    <row r="1286" spans="10:23">
      <c r="J1286">
        <v>1269</v>
      </c>
      <c r="K1286" s="93">
        <f t="shared" ca="1" si="163"/>
        <v>0.11899778593865201</v>
      </c>
      <c r="L1286" s="93">
        <f t="shared" ca="1" si="163"/>
        <v>1.4406926567548189E-2</v>
      </c>
      <c r="M1286" s="93">
        <f t="shared" ca="1" si="164"/>
        <v>0.11899778593865201</v>
      </c>
      <c r="N1286" s="101">
        <f t="shared" ca="1" si="160"/>
        <v>5.1502930351717352E-2</v>
      </c>
      <c r="O1286" s="46">
        <f t="shared" ca="1" si="165"/>
        <v>0.36299988408963713</v>
      </c>
      <c r="P1286" s="46">
        <f t="shared" ca="1" si="166"/>
        <v>0.34164159788491955</v>
      </c>
      <c r="Q1286" s="47">
        <f t="shared" ca="1" si="161"/>
        <v>0.40571645649907229</v>
      </c>
      <c r="R1286" s="47">
        <f t="shared" ca="1" si="162"/>
        <v>0.15775040708331123</v>
      </c>
      <c r="S1286" s="97">
        <f t="shared" ca="1" si="167"/>
        <v>0.26037514558647418</v>
      </c>
      <c r="V1286">
        <v>1269</v>
      </c>
      <c r="W1286" s="46">
        <v>-0.105275768948664</v>
      </c>
    </row>
    <row r="1287" spans="10:23">
      <c r="J1287">
        <v>1270</v>
      </c>
      <c r="K1287" s="93">
        <f t="shared" ca="1" si="163"/>
        <v>0.60603635511038112</v>
      </c>
      <c r="L1287" s="93">
        <f t="shared" ca="1" si="163"/>
        <v>-1.4350101431247402E-3</v>
      </c>
      <c r="M1287" s="93">
        <f t="shared" ca="1" si="164"/>
        <v>0.60603635511038112</v>
      </c>
      <c r="N1287" s="101">
        <f t="shared" ca="1" si="160"/>
        <v>0.19137264752305447</v>
      </c>
      <c r="O1287" s="46">
        <f t="shared" ca="1" si="165"/>
        <v>0.53783186219835133</v>
      </c>
      <c r="P1287" s="46">
        <f t="shared" ca="1" si="166"/>
        <v>0.42905758693927665</v>
      </c>
      <c r="Q1287" s="47">
        <f t="shared" ca="1" si="161"/>
        <v>0.75538041271650069</v>
      </c>
      <c r="R1287" s="47">
        <f t="shared" ca="1" si="162"/>
        <v>0.18036628988517431</v>
      </c>
      <c r="S1287" s="97">
        <f t="shared" ca="1" si="167"/>
        <v>0.35909907604176283</v>
      </c>
      <c r="V1287">
        <v>1270</v>
      </c>
      <c r="W1287" s="46">
        <v>0.597963200649688</v>
      </c>
    </row>
    <row r="1288" spans="10:23">
      <c r="J1288">
        <v>1271</v>
      </c>
      <c r="K1288" s="93">
        <f t="shared" ca="1" si="163"/>
        <v>1.1590876737996614</v>
      </c>
      <c r="L1288" s="93">
        <f t="shared" ca="1" si="163"/>
        <v>0.58550058816785555</v>
      </c>
      <c r="M1288" s="93">
        <f t="shared" ca="1" si="164"/>
        <v>1.1590876737996614</v>
      </c>
      <c r="N1288" s="101">
        <f t="shared" ca="1" si="160"/>
        <v>0.92371914711401559</v>
      </c>
      <c r="O1288" s="46">
        <f t="shared" ca="1" si="165"/>
        <v>0.7363604021587804</v>
      </c>
      <c r="P1288" s="46">
        <f t="shared" ca="1" si="166"/>
        <v>0.52832185691949118</v>
      </c>
      <c r="Q1288" s="47">
        <f t="shared" ca="1" si="161"/>
        <v>1.1524374926373588</v>
      </c>
      <c r="R1288" s="47">
        <f t="shared" ca="1" si="162"/>
        <v>0.29878121872080621</v>
      </c>
      <c r="S1288" s="97">
        <f t="shared" ca="1" si="167"/>
        <v>0.51757081043979336</v>
      </c>
      <c r="V1288">
        <v>1271</v>
      </c>
      <c r="W1288" s="46">
        <v>0.106548213657774</v>
      </c>
    </row>
    <row r="1289" spans="10:23">
      <c r="J1289">
        <v>1272</v>
      </c>
      <c r="K1289" s="93">
        <f t="shared" ca="1" si="163"/>
        <v>-2.3710850743795335</v>
      </c>
      <c r="L1289" s="93">
        <f t="shared" ca="1" si="163"/>
        <v>-2.0133936897162877E-2</v>
      </c>
      <c r="M1289" s="93">
        <f t="shared" ca="1" si="164"/>
        <v>-2.3710850743795335</v>
      </c>
      <c r="N1289" s="101">
        <f t="shared" ca="1" si="160"/>
        <v>-0.77314689275924198</v>
      </c>
      <c r="O1289" s="46">
        <f t="shared" ca="1" si="165"/>
        <v>-0.53086384597263447</v>
      </c>
      <c r="P1289" s="46">
        <f t="shared" ca="1" si="166"/>
        <v>-0.10529026714621625</v>
      </c>
      <c r="Q1289" s="47">
        <f t="shared" ca="1" si="161"/>
        <v>-1.3820110036254709</v>
      </c>
      <c r="R1289" s="47">
        <f t="shared" ca="1" si="162"/>
        <v>2.4410724060941608E-2</v>
      </c>
      <c r="S1289" s="97">
        <f t="shared" ca="1" si="167"/>
        <v>-0.25322656095584645</v>
      </c>
      <c r="V1289">
        <v>1272</v>
      </c>
      <c r="W1289" s="46">
        <v>9.5826177755250402E-2</v>
      </c>
    </row>
    <row r="1290" spans="10:23">
      <c r="J1290">
        <v>1273</v>
      </c>
      <c r="K1290" s="93">
        <f t="shared" ca="1" si="163"/>
        <v>-1.0819567064953184</v>
      </c>
      <c r="L1290" s="93">
        <f t="shared" ca="1" si="163"/>
        <v>0.69016785936045566</v>
      </c>
      <c r="M1290" s="93">
        <f t="shared" ca="1" si="164"/>
        <v>-1.0819567064953184</v>
      </c>
      <c r="N1290" s="101">
        <f t="shared" ca="1" si="160"/>
        <v>0.31025003961198783</v>
      </c>
      <c r="O1290" s="46">
        <f t="shared" ca="1" si="165"/>
        <v>-6.8106116176112785E-2</v>
      </c>
      <c r="P1290" s="46">
        <f t="shared" ca="1" si="166"/>
        <v>0.12608859775204459</v>
      </c>
      <c r="Q1290" s="47">
        <f t="shared" ca="1" si="161"/>
        <v>-0.45649554403242754</v>
      </c>
      <c r="R1290" s="47">
        <f t="shared" ca="1" si="162"/>
        <v>0.19958787138005266</v>
      </c>
      <c r="S1290" s="97">
        <f t="shared" ca="1" si="167"/>
        <v>6.5740877601969935E-2</v>
      </c>
      <c r="V1290">
        <v>1273</v>
      </c>
      <c r="W1290" s="46">
        <v>5.5873848253087798E-2</v>
      </c>
    </row>
    <row r="1291" spans="10:23">
      <c r="J1291">
        <v>1274</v>
      </c>
      <c r="K1291" s="93">
        <f t="shared" ca="1" si="163"/>
        <v>-3.0401207977333526E-2</v>
      </c>
      <c r="L1291" s="93">
        <f t="shared" ca="1" si="163"/>
        <v>-1.0749980142892968</v>
      </c>
      <c r="M1291" s="93">
        <f t="shared" ca="1" si="164"/>
        <v>-3.0401207977333526E-2</v>
      </c>
      <c r="N1291" s="101">
        <f t="shared" ca="1" si="160"/>
        <v>-1.0288558108231376</v>
      </c>
      <c r="O1291" s="46">
        <f t="shared" ca="1" si="165"/>
        <v>0.30937020609882954</v>
      </c>
      <c r="P1291" s="46">
        <f t="shared" ca="1" si="166"/>
        <v>0.31482675888951572</v>
      </c>
      <c r="Q1291" s="47">
        <f t="shared" ca="1" si="161"/>
        <v>0.29845710051745711</v>
      </c>
      <c r="R1291" s="47">
        <f t="shared" ca="1" si="162"/>
        <v>-1.6935487537099558E-2</v>
      </c>
      <c r="S1291" s="97">
        <f t="shared" ca="1" si="167"/>
        <v>0.14621735928086499</v>
      </c>
      <c r="V1291">
        <v>1274</v>
      </c>
      <c r="W1291" s="46">
        <v>0.18663050274946499</v>
      </c>
    </row>
    <row r="1292" spans="10:23">
      <c r="J1292">
        <v>1275</v>
      </c>
      <c r="K1292" s="93">
        <f t="shared" ca="1" si="163"/>
        <v>-1.516416614022432</v>
      </c>
      <c r="L1292" s="93">
        <f t="shared" ca="1" si="163"/>
        <v>0.34496583626655392</v>
      </c>
      <c r="M1292" s="93">
        <f t="shared" ca="1" si="164"/>
        <v>-1.516416614022432</v>
      </c>
      <c r="N1292" s="101">
        <f t="shared" ca="1" si="160"/>
        <v>-0.15519819211216002</v>
      </c>
      <c r="O1292" s="46">
        <f t="shared" ca="1" si="165"/>
        <v>-0.22406395986613026</v>
      </c>
      <c r="P1292" s="46">
        <f t="shared" ca="1" si="166"/>
        <v>4.8109675907035854E-2</v>
      </c>
      <c r="Q1292" s="47">
        <f t="shared" ca="1" si="161"/>
        <v>-0.76841123141246248</v>
      </c>
      <c r="R1292" s="47">
        <f t="shared" ca="1" si="162"/>
        <v>0.12432838797012344</v>
      </c>
      <c r="S1292" s="97">
        <f t="shared" ca="1" si="167"/>
        <v>-4.986778594800341E-2</v>
      </c>
      <c r="V1292">
        <v>1275</v>
      </c>
      <c r="W1292" s="46">
        <v>-0.36428742484793802</v>
      </c>
    </row>
    <row r="1293" spans="10:23">
      <c r="J1293">
        <v>1276</v>
      </c>
      <c r="K1293" s="93">
        <f t="shared" ca="1" si="163"/>
        <v>-0.34974356545898444</v>
      </c>
      <c r="L1293" s="93">
        <f t="shared" ca="1" si="163"/>
        <v>-1.1401351476803419</v>
      </c>
      <c r="M1293" s="93">
        <f t="shared" ca="1" si="164"/>
        <v>-0.34974356545898444</v>
      </c>
      <c r="N1293" s="101">
        <f t="shared" ca="1" si="160"/>
        <v>-1.1921692656019653</v>
      </c>
      <c r="O1293" s="46">
        <f t="shared" ca="1" si="165"/>
        <v>0.19473604858772048</v>
      </c>
      <c r="P1293" s="46">
        <f t="shared" ca="1" si="166"/>
        <v>0.25750968013396125</v>
      </c>
      <c r="Q1293" s="47">
        <f t="shared" ca="1" si="161"/>
        <v>6.9188785495238991E-2</v>
      </c>
      <c r="R1293" s="47">
        <f t="shared" ca="1" si="162"/>
        <v>-4.334204664038932E-2</v>
      </c>
      <c r="S1293" s="97">
        <f t="shared" ca="1" si="167"/>
        <v>7.5697000973665579E-2</v>
      </c>
      <c r="V1293">
        <v>1276</v>
      </c>
      <c r="W1293" s="46">
        <v>2.68221076456534E-2</v>
      </c>
    </row>
    <row r="1294" spans="10:23">
      <c r="J1294">
        <v>1277</v>
      </c>
      <c r="K1294" s="93">
        <f t="shared" ca="1" si="163"/>
        <v>0.59934848462688506</v>
      </c>
      <c r="L1294" s="93">
        <f t="shared" ca="1" si="163"/>
        <v>1.5437670646775865</v>
      </c>
      <c r="M1294" s="93">
        <f t="shared" ca="1" si="164"/>
        <v>0.59934848462688506</v>
      </c>
      <c r="N1294" s="101">
        <f t="shared" ca="1" si="160"/>
        <v>1.6542258641582941</v>
      </c>
      <c r="O1294" s="46">
        <f t="shared" ca="1" si="165"/>
        <v>0.53543112086085731</v>
      </c>
      <c r="P1294" s="46">
        <f t="shared" ca="1" si="166"/>
        <v>0.42785721627052964</v>
      </c>
      <c r="Q1294" s="47">
        <f t="shared" ca="1" si="161"/>
        <v>0.75057893004151277</v>
      </c>
      <c r="R1294" s="47">
        <f t="shared" ca="1" si="162"/>
        <v>0.41689866853597429</v>
      </c>
      <c r="S1294" s="97">
        <f t="shared" ca="1" si="167"/>
        <v>0.47616489469841583</v>
      </c>
      <c r="V1294">
        <v>1277</v>
      </c>
      <c r="W1294" s="46">
        <v>0.68097307543161001</v>
      </c>
    </row>
    <row r="1295" spans="10:23">
      <c r="J1295">
        <v>1278</v>
      </c>
      <c r="K1295" s="93">
        <f t="shared" ca="1" si="163"/>
        <v>-1.0826173208991852</v>
      </c>
      <c r="L1295" s="93">
        <f t="shared" ca="1" si="163"/>
        <v>-0.72968770554908358</v>
      </c>
      <c r="M1295" s="93">
        <f t="shared" ca="1" si="164"/>
        <v>-1.0826173208991852</v>
      </c>
      <c r="N1295" s="101">
        <f t="shared" ca="1" si="160"/>
        <v>-1.0361012413264277</v>
      </c>
      <c r="O1295" s="46">
        <f t="shared" ca="1" si="165"/>
        <v>-6.8343256579985801E-2</v>
      </c>
      <c r="P1295" s="46">
        <f t="shared" ca="1" si="166"/>
        <v>0.12597002755010808</v>
      </c>
      <c r="Q1295" s="47">
        <f t="shared" ca="1" si="161"/>
        <v>-0.45696982484017357</v>
      </c>
      <c r="R1295" s="47">
        <f t="shared" ca="1" si="162"/>
        <v>-1.810701923406241E-2</v>
      </c>
      <c r="S1295" s="97">
        <f t="shared" ca="1" si="167"/>
        <v>-4.3225137907024105E-2</v>
      </c>
      <c r="V1295">
        <v>1278</v>
      </c>
      <c r="W1295" s="46">
        <v>1.0206795580663</v>
      </c>
    </row>
    <row r="1296" spans="10:23">
      <c r="J1296">
        <v>1279</v>
      </c>
      <c r="K1296" s="93">
        <f t="shared" ca="1" si="163"/>
        <v>-0.49586939009901498</v>
      </c>
      <c r="L1296" s="93">
        <f t="shared" ca="1" si="163"/>
        <v>0.69480456307947391</v>
      </c>
      <c r="M1296" s="93">
        <f t="shared" ca="1" si="164"/>
        <v>-0.49586939009901498</v>
      </c>
      <c r="N1296" s="101">
        <f t="shared" ca="1" si="160"/>
        <v>0.50103493513095643</v>
      </c>
      <c r="O1296" s="46">
        <f t="shared" ca="1" si="165"/>
        <v>0.14228133844427054</v>
      </c>
      <c r="P1296" s="46">
        <f t="shared" ca="1" si="166"/>
        <v>0.23128232506223625</v>
      </c>
      <c r="Q1296" s="47">
        <f t="shared" ca="1" si="161"/>
        <v>-3.5720634791660877E-2</v>
      </c>
      <c r="R1296" s="47">
        <f t="shared" ca="1" si="162"/>
        <v>0.23043635613202507</v>
      </c>
      <c r="S1296" s="97">
        <f t="shared" ca="1" si="167"/>
        <v>0.18635884728814781</v>
      </c>
      <c r="V1296">
        <v>1279</v>
      </c>
      <c r="W1296" s="46">
        <v>0.22107889243288401</v>
      </c>
    </row>
    <row r="1297" spans="10:23">
      <c r="J1297">
        <v>1280</v>
      </c>
      <c r="K1297" s="93">
        <f t="shared" ca="1" si="163"/>
        <v>-0.45411433286625696</v>
      </c>
      <c r="L1297" s="93">
        <f t="shared" ca="1" si="163"/>
        <v>1.3108229703576342</v>
      </c>
      <c r="M1297" s="93">
        <f t="shared" ca="1" si="164"/>
        <v>-0.45411433286625696</v>
      </c>
      <c r="N1297" s="101">
        <f t="shared" ca="1" si="160"/>
        <v>1.0983506755994219</v>
      </c>
      <c r="O1297" s="46">
        <f t="shared" ca="1" si="165"/>
        <v>0.1572701293001168</v>
      </c>
      <c r="P1297" s="46">
        <f t="shared" ca="1" si="166"/>
        <v>0.23877672049015938</v>
      </c>
      <c r="Q1297" s="47">
        <f t="shared" ca="1" si="161"/>
        <v>-5.7430530799683632E-3</v>
      </c>
      <c r="R1297" s="47">
        <f t="shared" ca="1" si="162"/>
        <v>0.32701782534022328</v>
      </c>
      <c r="S1297" s="97">
        <f t="shared" ca="1" si="167"/>
        <v>0.24214397732017004</v>
      </c>
      <c r="V1297">
        <v>1280</v>
      </c>
      <c r="W1297" s="46">
        <v>0.44044516607748302</v>
      </c>
    </row>
    <row r="1298" spans="10:23">
      <c r="J1298">
        <v>1281</v>
      </c>
      <c r="K1298" s="93">
        <f t="shared" ca="1" si="163"/>
        <v>6.1579617262092941E-2</v>
      </c>
      <c r="L1298" s="93">
        <f t="shared" ca="1" si="163"/>
        <v>0.82424962571036786</v>
      </c>
      <c r="M1298" s="93">
        <f t="shared" ca="1" si="164"/>
        <v>6.1579617262092941E-2</v>
      </c>
      <c r="N1298" s="101">
        <f t="shared" ref="N1298:N1361" ca="1" si="168">$N$2*K1298+SQRT(1-$N$2^2)*L1298</f>
        <v>0.80104091274476907</v>
      </c>
      <c r="O1298" s="46">
        <f t="shared" ca="1" si="165"/>
        <v>0.34238851438605405</v>
      </c>
      <c r="P1298" s="46">
        <f t="shared" ca="1" si="166"/>
        <v>0.33133591303312798</v>
      </c>
      <c r="Q1298" s="47">
        <f t="shared" ref="Q1298:Q1361" ca="1" si="169">$K$2+K1298*$S$3</f>
        <v>0.36449371709190614</v>
      </c>
      <c r="R1298" s="47">
        <f t="shared" ref="R1298:R1361" ca="1" si="170">$L$2+$L$3*N1298</f>
        <v>0.27894506957469978</v>
      </c>
      <c r="S1298" s="97">
        <f t="shared" ca="1" si="167"/>
        <v>0.31066679198037694</v>
      </c>
      <c r="V1298">
        <v>1281</v>
      </c>
      <c r="W1298" s="46">
        <v>-7.5017481588427304E-2</v>
      </c>
    </row>
    <row r="1299" spans="10:23">
      <c r="J1299">
        <v>1282</v>
      </c>
      <c r="K1299" s="93">
        <f t="shared" ref="K1299:L1362" ca="1" si="171">_xlfn.NORM.S.INV(RAND())</f>
        <v>3.4778909864806098E-2</v>
      </c>
      <c r="L1299" s="93">
        <f t="shared" ca="1" si="171"/>
        <v>-0.94400452348000241</v>
      </c>
      <c r="M1299" s="93">
        <f t="shared" ref="M1299:M1362" ca="1" si="172">K1299</f>
        <v>3.4778909864806098E-2</v>
      </c>
      <c r="N1299" s="101">
        <f t="shared" ca="1" si="168"/>
        <v>-0.8839343447256951</v>
      </c>
      <c r="O1299" s="46">
        <f t="shared" ref="O1299:O1362" ca="1" si="173">$K$2+K1299*$K$3</f>
        <v>0.33276787859749835</v>
      </c>
      <c r="P1299" s="46">
        <f t="shared" ref="P1299:P1362" ca="1" si="174">$K$2+K1299*$R$3</f>
        <v>0.32652559513885016</v>
      </c>
      <c r="Q1299" s="47">
        <f t="shared" ca="1" si="169"/>
        <v>0.34525244551479467</v>
      </c>
      <c r="R1299" s="47">
        <f t="shared" ca="1" si="170"/>
        <v>6.4972251259212688E-3</v>
      </c>
      <c r="S1299" s="97">
        <f t="shared" ref="S1299:S1362" ca="1" si="175">AVERAGE(R1299,O1299)</f>
        <v>0.16963255186170981</v>
      </c>
      <c r="V1299">
        <v>1282</v>
      </c>
      <c r="W1299" s="46">
        <v>-0.32541752698101001</v>
      </c>
    </row>
    <row r="1300" spans="10:23">
      <c r="J1300">
        <v>1283</v>
      </c>
      <c r="K1300" s="93">
        <f t="shared" ca="1" si="171"/>
        <v>-0.71610079969582263</v>
      </c>
      <c r="L1300" s="93">
        <f t="shared" ca="1" si="171"/>
        <v>-0.42354209095111361</v>
      </c>
      <c r="M1300" s="93">
        <f t="shared" ca="1" si="172"/>
        <v>-0.71610079969582263</v>
      </c>
      <c r="N1300" s="101">
        <f t="shared" ca="1" si="168"/>
        <v>-0.62928925495514698</v>
      </c>
      <c r="O1300" s="46">
        <f t="shared" ca="1" si="173"/>
        <v>6.3224985583016813E-2</v>
      </c>
      <c r="P1300" s="46">
        <f t="shared" ca="1" si="174"/>
        <v>0.19175414863160939</v>
      </c>
      <c r="Q1300" s="47">
        <f t="shared" ca="1" si="169"/>
        <v>-0.19383334051416834</v>
      </c>
      <c r="R1300" s="47">
        <f t="shared" ca="1" si="170"/>
        <v>4.7671423678606939E-2</v>
      </c>
      <c r="S1300" s="97">
        <f t="shared" ca="1" si="175"/>
        <v>5.5448204630811876E-2</v>
      </c>
      <c r="V1300">
        <v>1283</v>
      </c>
      <c r="W1300" s="46">
        <v>0.21625601050563101</v>
      </c>
    </row>
    <row r="1301" spans="10:23">
      <c r="J1301">
        <v>1284</v>
      </c>
      <c r="K1301" s="93">
        <f t="shared" ca="1" si="171"/>
        <v>0.35482320433990167</v>
      </c>
      <c r="L1301" s="93">
        <f t="shared" ca="1" si="171"/>
        <v>-0.73148615505202974</v>
      </c>
      <c r="M1301" s="93">
        <f t="shared" ca="1" si="172"/>
        <v>0.35482320433990167</v>
      </c>
      <c r="N1301" s="101">
        <f t="shared" ca="1" si="168"/>
        <v>-0.58066798704388844</v>
      </c>
      <c r="O1301" s="46">
        <f t="shared" ca="1" si="173"/>
        <v>0.44765401006065048</v>
      </c>
      <c r="P1301" s="46">
        <f t="shared" ca="1" si="174"/>
        <v>0.38396866087042625</v>
      </c>
      <c r="Q1301" s="47">
        <f t="shared" ca="1" si="169"/>
        <v>0.57502470844109899</v>
      </c>
      <c r="R1301" s="47">
        <f t="shared" ca="1" si="170"/>
        <v>5.5533117539130081E-2</v>
      </c>
      <c r="S1301" s="97">
        <f t="shared" ca="1" si="175"/>
        <v>0.25159356379989029</v>
      </c>
      <c r="V1301">
        <v>1284</v>
      </c>
      <c r="W1301" s="46">
        <v>-1.1237870366159799E-2</v>
      </c>
    </row>
    <row r="1302" spans="10:23">
      <c r="J1302">
        <v>1285</v>
      </c>
      <c r="K1302" s="93">
        <f t="shared" ca="1" si="171"/>
        <v>0.71946735770758752</v>
      </c>
      <c r="L1302" s="93">
        <f t="shared" ca="1" si="171"/>
        <v>1.0042409197102968</v>
      </c>
      <c r="M1302" s="93">
        <f t="shared" ca="1" si="172"/>
        <v>0.71946735770758752</v>
      </c>
      <c r="N1302" s="101">
        <f t="shared" ca="1" si="168"/>
        <v>1.1809106928707869</v>
      </c>
      <c r="O1302" s="46">
        <f t="shared" ca="1" si="173"/>
        <v>0.57855012932994643</v>
      </c>
      <c r="P1302" s="46">
        <f t="shared" ca="1" si="174"/>
        <v>0.4494167205050742</v>
      </c>
      <c r="Q1302" s="47">
        <f t="shared" ca="1" si="169"/>
        <v>0.83681694697969078</v>
      </c>
      <c r="R1302" s="47">
        <f t="shared" ca="1" si="170"/>
        <v>0.34036716008179385</v>
      </c>
      <c r="S1302" s="97">
        <f t="shared" ca="1" si="175"/>
        <v>0.45945864470587017</v>
      </c>
      <c r="V1302">
        <v>1285</v>
      </c>
      <c r="W1302" s="46">
        <v>0.427958553523342</v>
      </c>
    </row>
    <row r="1303" spans="10:23">
      <c r="J1303">
        <v>1286</v>
      </c>
      <c r="K1303" s="93">
        <f t="shared" ca="1" si="171"/>
        <v>1.8735325844433635</v>
      </c>
      <c r="L1303" s="93">
        <f t="shared" ca="1" si="171"/>
        <v>5.4152031386287117E-2</v>
      </c>
      <c r="M1303" s="93">
        <f t="shared" ca="1" si="172"/>
        <v>1.8735325844433635</v>
      </c>
      <c r="N1303" s="101">
        <f t="shared" ca="1" si="168"/>
        <v>0.64716602253500677</v>
      </c>
      <c r="O1303" s="46">
        <f t="shared" ca="1" si="173"/>
        <v>0.99282431463693088</v>
      </c>
      <c r="P1303" s="46">
        <f t="shared" ca="1" si="174"/>
        <v>0.65655381315856642</v>
      </c>
      <c r="Q1303" s="47">
        <f t="shared" ca="1" si="169"/>
        <v>1.6653653175936598</v>
      </c>
      <c r="R1303" s="47">
        <f t="shared" ca="1" si="170"/>
        <v>0.25406465547569507</v>
      </c>
      <c r="S1303" s="97">
        <f t="shared" ca="1" si="175"/>
        <v>0.623444485056313</v>
      </c>
      <c r="V1303">
        <v>1286</v>
      </c>
      <c r="W1303" s="46">
        <v>-0.55993774644046501</v>
      </c>
    </row>
    <row r="1304" spans="10:23">
      <c r="J1304">
        <v>1287</v>
      </c>
      <c r="K1304" s="93">
        <f t="shared" ca="1" si="171"/>
        <v>0.39377746337626107</v>
      </c>
      <c r="L1304" s="93">
        <f t="shared" ca="1" si="171"/>
        <v>-1.762799780549875</v>
      </c>
      <c r="M1304" s="93">
        <f t="shared" ca="1" si="172"/>
        <v>0.39377746337626107</v>
      </c>
      <c r="N1304" s="101">
        <f t="shared" ca="1" si="168"/>
        <v>-1.5460507688632537</v>
      </c>
      <c r="O1304" s="46">
        <f t="shared" ca="1" si="173"/>
        <v>0.4616373998662423</v>
      </c>
      <c r="P1304" s="46">
        <f t="shared" ca="1" si="174"/>
        <v>0.39096035577322213</v>
      </c>
      <c r="Q1304" s="47">
        <f t="shared" ca="1" si="169"/>
        <v>0.60299148805228264</v>
      </c>
      <c r="R1304" s="47">
        <f t="shared" ca="1" si="170"/>
        <v>-0.1005620279584363</v>
      </c>
      <c r="S1304" s="97">
        <f t="shared" ca="1" si="175"/>
        <v>0.18053768595390302</v>
      </c>
      <c r="V1304">
        <v>1287</v>
      </c>
      <c r="W1304" s="46">
        <v>0.37331471822720802</v>
      </c>
    </row>
    <row r="1305" spans="10:23">
      <c r="J1305">
        <v>1288</v>
      </c>
      <c r="K1305" s="93">
        <f t="shared" ca="1" si="171"/>
        <v>1.2709657230018319</v>
      </c>
      <c r="L1305" s="93">
        <f t="shared" ca="1" si="171"/>
        <v>-0.27422650644251984</v>
      </c>
      <c r="M1305" s="93">
        <f t="shared" ca="1" si="172"/>
        <v>1.2709657230018319</v>
      </c>
      <c r="N1305" s="101">
        <f t="shared" ca="1" si="168"/>
        <v>0.14420607176495975</v>
      </c>
      <c r="O1305" s="46">
        <f t="shared" ca="1" si="173"/>
        <v>0.77652120642983335</v>
      </c>
      <c r="P1305" s="46">
        <f t="shared" ca="1" si="174"/>
        <v>0.54840225905501772</v>
      </c>
      <c r="Q1305" s="47">
        <f t="shared" ca="1" si="169"/>
        <v>1.2327591011794647</v>
      </c>
      <c r="R1305" s="47">
        <f t="shared" ca="1" si="170"/>
        <v>0.17273980882063075</v>
      </c>
      <c r="S1305" s="97">
        <f t="shared" ca="1" si="175"/>
        <v>0.47463050762523207</v>
      </c>
      <c r="V1305">
        <v>1288</v>
      </c>
      <c r="W1305" s="46">
        <v>-0.39163038172292802</v>
      </c>
    </row>
    <row r="1306" spans="10:23">
      <c r="J1306">
        <v>1289</v>
      </c>
      <c r="K1306" s="93">
        <f t="shared" ca="1" si="171"/>
        <v>0.58263154736890377</v>
      </c>
      <c r="L1306" s="93">
        <f t="shared" ca="1" si="171"/>
        <v>2.3882293961242191</v>
      </c>
      <c r="M1306" s="93">
        <f t="shared" ca="1" si="172"/>
        <v>0.58263154736890377</v>
      </c>
      <c r="N1306" s="101">
        <f t="shared" ca="1" si="168"/>
        <v>2.4495300425867303</v>
      </c>
      <c r="O1306" s="46">
        <f t="shared" ca="1" si="173"/>
        <v>0.52943025071683059</v>
      </c>
      <c r="P1306" s="46">
        <f t="shared" ca="1" si="174"/>
        <v>0.42485678119851628</v>
      </c>
      <c r="Q1306" s="47">
        <f t="shared" ca="1" si="169"/>
        <v>0.73857718975345921</v>
      </c>
      <c r="R1306" s="47">
        <f t="shared" ca="1" si="170"/>
        <v>0.54549338120802804</v>
      </c>
      <c r="S1306" s="97">
        <f t="shared" ca="1" si="175"/>
        <v>0.53746181596242937</v>
      </c>
      <c r="V1306">
        <v>1289</v>
      </c>
      <c r="W1306" s="46">
        <v>0.55223091207462505</v>
      </c>
    </row>
    <row r="1307" spans="10:23">
      <c r="J1307">
        <v>1290</v>
      </c>
      <c r="K1307" s="93">
        <f t="shared" ca="1" si="171"/>
        <v>-2.042093411160821E-2</v>
      </c>
      <c r="L1307" s="93">
        <f t="shared" ca="1" si="171"/>
        <v>9.8025775442640295E-3</v>
      </c>
      <c r="M1307" s="93">
        <f t="shared" ca="1" si="172"/>
        <v>-2.042093411160821E-2</v>
      </c>
      <c r="N1307" s="101">
        <f t="shared" ca="1" si="168"/>
        <v>2.7993438075965436E-3</v>
      </c>
      <c r="O1307" s="46">
        <f t="shared" ca="1" si="173"/>
        <v>0.31295281974065842</v>
      </c>
      <c r="P1307" s="46">
        <f t="shared" ca="1" si="174"/>
        <v>0.31661806571043022</v>
      </c>
      <c r="Q1307" s="47">
        <f t="shared" ca="1" si="169"/>
        <v>0.30562232780111487</v>
      </c>
      <c r="R1307" s="47">
        <f t="shared" ca="1" si="170"/>
        <v>0.14987540291809259</v>
      </c>
      <c r="S1307" s="97">
        <f t="shared" ca="1" si="175"/>
        <v>0.2314141113293755</v>
      </c>
      <c r="V1307">
        <v>1290</v>
      </c>
      <c r="W1307" s="46">
        <v>-1.3744048730073901E-2</v>
      </c>
    </row>
    <row r="1308" spans="10:23">
      <c r="J1308">
        <v>1291</v>
      </c>
      <c r="K1308" s="93">
        <f t="shared" ca="1" si="171"/>
        <v>-1.1919324009655472</v>
      </c>
      <c r="L1308" s="93">
        <f t="shared" ca="1" si="171"/>
        <v>1.274058154048183</v>
      </c>
      <c r="M1308" s="93">
        <f t="shared" ca="1" si="172"/>
        <v>-1.1919324009655472</v>
      </c>
      <c r="N1308" s="101">
        <f t="shared" ca="1" si="168"/>
        <v>0.82885187375379954</v>
      </c>
      <c r="O1308" s="46">
        <f t="shared" ca="1" si="173"/>
        <v>-0.10758403317313436</v>
      </c>
      <c r="P1308" s="46">
        <f t="shared" ca="1" si="174"/>
        <v>0.1063496392535338</v>
      </c>
      <c r="Q1308" s="47">
        <f t="shared" ca="1" si="169"/>
        <v>-0.53545137802647069</v>
      </c>
      <c r="R1308" s="47">
        <f t="shared" ca="1" si="170"/>
        <v>0.28344189310095991</v>
      </c>
      <c r="S1308" s="97">
        <f t="shared" ca="1" si="175"/>
        <v>8.7928929963912772E-2</v>
      </c>
      <c r="V1308">
        <v>1291</v>
      </c>
      <c r="W1308" s="46">
        <v>0.16177984937788101</v>
      </c>
    </row>
    <row r="1309" spans="10:23">
      <c r="J1309">
        <v>1292</v>
      </c>
      <c r="K1309" s="93">
        <f t="shared" ca="1" si="171"/>
        <v>0.14030375063125022</v>
      </c>
      <c r="L1309" s="93">
        <f t="shared" ca="1" si="171"/>
        <v>-0.71805663993500124</v>
      </c>
      <c r="M1309" s="93">
        <f t="shared" ca="1" si="172"/>
        <v>0.14030375063125022</v>
      </c>
      <c r="N1309" s="101">
        <f t="shared" ca="1" si="168"/>
        <v>-0.63615768826332952</v>
      </c>
      <c r="O1309" s="46">
        <f t="shared" ca="1" si="173"/>
        <v>0.37064807498970515</v>
      </c>
      <c r="P1309" s="46">
        <f t="shared" ca="1" si="174"/>
        <v>0.34546569333495358</v>
      </c>
      <c r="Q1309" s="47">
        <f t="shared" ca="1" si="169"/>
        <v>0.42101283829920833</v>
      </c>
      <c r="R1309" s="47">
        <f t="shared" ca="1" si="170"/>
        <v>4.6560849596727683E-2</v>
      </c>
      <c r="S1309" s="97">
        <f t="shared" ca="1" si="175"/>
        <v>0.20860446229321641</v>
      </c>
      <c r="V1309">
        <v>1292</v>
      </c>
      <c r="W1309" s="46">
        <v>0.66660639855239701</v>
      </c>
    </row>
    <row r="1310" spans="10:23">
      <c r="J1310">
        <v>1293</v>
      </c>
      <c r="K1310" s="93">
        <f t="shared" ca="1" si="171"/>
        <v>9.186102904499642E-2</v>
      </c>
      <c r="L1310" s="93">
        <f t="shared" ca="1" si="171"/>
        <v>1.0518996629081701</v>
      </c>
      <c r="M1310" s="93">
        <f t="shared" ca="1" si="172"/>
        <v>9.186102904499642E-2</v>
      </c>
      <c r="N1310" s="101">
        <f t="shared" ca="1" si="168"/>
        <v>1.0265022540697715</v>
      </c>
      <c r="O1310" s="46">
        <f t="shared" ca="1" si="173"/>
        <v>0.35325861679074233</v>
      </c>
      <c r="P1310" s="46">
        <f t="shared" ca="1" si="174"/>
        <v>0.33677096423547215</v>
      </c>
      <c r="Q1310" s="47">
        <f t="shared" ca="1" si="169"/>
        <v>0.38623392190128264</v>
      </c>
      <c r="R1310" s="47">
        <f t="shared" ca="1" si="170"/>
        <v>0.31540047518269809</v>
      </c>
      <c r="S1310" s="97">
        <f t="shared" ca="1" si="175"/>
        <v>0.33432954598672021</v>
      </c>
      <c r="V1310">
        <v>1293</v>
      </c>
      <c r="W1310" s="46">
        <v>0.85799404459511697</v>
      </c>
    </row>
    <row r="1311" spans="10:23">
      <c r="J1311">
        <v>1294</v>
      </c>
      <c r="K1311" s="93">
        <f t="shared" ca="1" si="171"/>
        <v>8.3205238415922755E-2</v>
      </c>
      <c r="L1311" s="93">
        <f t="shared" ca="1" si="171"/>
        <v>0.90566055066264639</v>
      </c>
      <c r="M1311" s="93">
        <f t="shared" ca="1" si="172"/>
        <v>8.3205238415922755E-2</v>
      </c>
      <c r="N1311" s="101">
        <f t="shared" ca="1" si="168"/>
        <v>0.8851026746942996</v>
      </c>
      <c r="O1311" s="46">
        <f t="shared" ca="1" si="173"/>
        <v>0.35015145219729049</v>
      </c>
      <c r="P1311" s="46">
        <f t="shared" ca="1" si="174"/>
        <v>0.33521738193874623</v>
      </c>
      <c r="Q1311" s="47">
        <f t="shared" ca="1" si="169"/>
        <v>0.38001959271437907</v>
      </c>
      <c r="R1311" s="47">
        <f t="shared" ca="1" si="170"/>
        <v>0.29253722515216374</v>
      </c>
      <c r="S1311" s="97">
        <f t="shared" ca="1" si="175"/>
        <v>0.32134433867472711</v>
      </c>
      <c r="V1311">
        <v>1294</v>
      </c>
      <c r="W1311" s="46">
        <v>0.50449845470793997</v>
      </c>
    </row>
    <row r="1312" spans="10:23">
      <c r="J1312">
        <v>1295</v>
      </c>
      <c r="K1312" s="93">
        <f t="shared" ca="1" si="171"/>
        <v>0.34832554126248672</v>
      </c>
      <c r="L1312" s="93">
        <f t="shared" ca="1" si="171"/>
        <v>-1.0015833111096704</v>
      </c>
      <c r="M1312" s="93">
        <f t="shared" ca="1" si="172"/>
        <v>0.34832554126248672</v>
      </c>
      <c r="N1312" s="101">
        <f t="shared" ca="1" si="168"/>
        <v>-0.83880896250275072</v>
      </c>
      <c r="O1312" s="46">
        <f t="shared" ca="1" si="173"/>
        <v>0.44532154737532287</v>
      </c>
      <c r="P1312" s="46">
        <f t="shared" ca="1" si="174"/>
        <v>0.38280242952776244</v>
      </c>
      <c r="Q1312" s="47">
        <f t="shared" ca="1" si="169"/>
        <v>0.57035978307044377</v>
      </c>
      <c r="R1312" s="47">
        <f t="shared" ca="1" si="170"/>
        <v>1.3793660525824425E-2</v>
      </c>
      <c r="S1312" s="97">
        <f t="shared" ca="1" si="175"/>
        <v>0.22955760395057365</v>
      </c>
      <c r="V1312">
        <v>1295</v>
      </c>
      <c r="W1312" s="46">
        <v>0.64454736742152696</v>
      </c>
    </row>
    <row r="1313" spans="10:23">
      <c r="J1313">
        <v>1296</v>
      </c>
      <c r="K1313" s="93">
        <f t="shared" ca="1" si="171"/>
        <v>1.1957498049059256</v>
      </c>
      <c r="L1313" s="93">
        <f t="shared" ca="1" si="171"/>
        <v>1.5271080701407937</v>
      </c>
      <c r="M1313" s="93">
        <f t="shared" ca="1" si="172"/>
        <v>1.1957498049059256</v>
      </c>
      <c r="N1313" s="101">
        <f t="shared" ca="1" si="168"/>
        <v>1.8281007507954801</v>
      </c>
      <c r="O1313" s="46">
        <f t="shared" ca="1" si="173"/>
        <v>0.74952098801112821</v>
      </c>
      <c r="P1313" s="46">
        <f t="shared" ca="1" si="174"/>
        <v>0.53490214984566509</v>
      </c>
      <c r="Q1313" s="47">
        <f t="shared" ca="1" si="169"/>
        <v>1.1787586643420545</v>
      </c>
      <c r="R1313" s="47">
        <f t="shared" ca="1" si="170"/>
        <v>0.44501293185114787</v>
      </c>
      <c r="S1313" s="97">
        <f t="shared" ca="1" si="175"/>
        <v>0.59726695993113799</v>
      </c>
      <c r="V1313">
        <v>1296</v>
      </c>
      <c r="W1313" s="46">
        <v>-7.1694261384746702E-2</v>
      </c>
    </row>
    <row r="1314" spans="10:23">
      <c r="J1314">
        <v>1297</v>
      </c>
      <c r="K1314" s="93">
        <f t="shared" ca="1" si="171"/>
        <v>0.23533616794682308</v>
      </c>
      <c r="L1314" s="93">
        <f t="shared" ca="1" si="171"/>
        <v>0.74693118032182315</v>
      </c>
      <c r="M1314" s="93">
        <f t="shared" ca="1" si="172"/>
        <v>0.23533616794682308</v>
      </c>
      <c r="N1314" s="101">
        <f t="shared" ca="1" si="168"/>
        <v>0.78299507564172677</v>
      </c>
      <c r="O1314" s="46">
        <f t="shared" ca="1" si="173"/>
        <v>0.40476181167382413</v>
      </c>
      <c r="P1314" s="46">
        <f t="shared" ca="1" si="174"/>
        <v>0.36252256167701302</v>
      </c>
      <c r="Q1314" s="47">
        <f t="shared" ca="1" si="169"/>
        <v>0.4892403116674463</v>
      </c>
      <c r="R1314" s="47">
        <f t="shared" ca="1" si="170"/>
        <v>0.27602719324494374</v>
      </c>
      <c r="S1314" s="97">
        <f t="shared" ca="1" si="175"/>
        <v>0.34039450245938396</v>
      </c>
      <c r="V1314">
        <v>1297</v>
      </c>
      <c r="W1314" s="46">
        <v>0.12172992935532199</v>
      </c>
    </row>
    <row r="1315" spans="10:23">
      <c r="J1315">
        <v>1298</v>
      </c>
      <c r="K1315" s="93">
        <f t="shared" ca="1" si="171"/>
        <v>1.94228804353474</v>
      </c>
      <c r="L1315" s="93">
        <f t="shared" ca="1" si="171"/>
        <v>-0.28353921830124101</v>
      </c>
      <c r="M1315" s="93">
        <f t="shared" ca="1" si="172"/>
        <v>1.94228804353474</v>
      </c>
      <c r="N1315" s="101">
        <f t="shared" ca="1" si="168"/>
        <v>0.34887240433486866</v>
      </c>
      <c r="O1315" s="46">
        <f t="shared" ca="1" si="173"/>
        <v>1.0175054254967151</v>
      </c>
      <c r="P1315" s="46">
        <f t="shared" ca="1" si="174"/>
        <v>0.66889436858845852</v>
      </c>
      <c r="Q1315" s="47">
        <f t="shared" ca="1" si="169"/>
        <v>1.7147275393132282</v>
      </c>
      <c r="R1315" s="47">
        <f t="shared" ca="1" si="170"/>
        <v>0.20583281768986392</v>
      </c>
      <c r="S1315" s="97">
        <f t="shared" ca="1" si="175"/>
        <v>0.61166912159328946</v>
      </c>
      <c r="V1315">
        <v>1298</v>
      </c>
      <c r="W1315" s="46">
        <v>4.9108705929206999E-2</v>
      </c>
    </row>
    <row r="1316" spans="10:23">
      <c r="J1316">
        <v>1299</v>
      </c>
      <c r="K1316" s="93">
        <f t="shared" ca="1" si="171"/>
        <v>-0.48964913158781581</v>
      </c>
      <c r="L1316" s="93">
        <f t="shared" ca="1" si="171"/>
        <v>1.9081704305720295</v>
      </c>
      <c r="M1316" s="93">
        <f t="shared" ca="1" si="172"/>
        <v>-0.48964913158781581</v>
      </c>
      <c r="N1316" s="101">
        <f t="shared" ca="1" si="168"/>
        <v>1.6533848969645282</v>
      </c>
      <c r="O1316" s="46">
        <f t="shared" ca="1" si="173"/>
        <v>0.14451422135888231</v>
      </c>
      <c r="P1316" s="46">
        <f t="shared" ca="1" si="174"/>
        <v>0.23239876651954214</v>
      </c>
      <c r="Q1316" s="47">
        <f t="shared" ca="1" si="169"/>
        <v>-3.1254868962437343E-2</v>
      </c>
      <c r="R1316" s="47">
        <f t="shared" ca="1" si="170"/>
        <v>0.41676269045666553</v>
      </c>
      <c r="S1316" s="97">
        <f t="shared" ca="1" si="175"/>
        <v>0.28063845590777392</v>
      </c>
      <c r="V1316">
        <v>1299</v>
      </c>
      <c r="W1316" s="46">
        <v>-0.25005308918978703</v>
      </c>
    </row>
    <row r="1317" spans="10:23">
      <c r="J1317">
        <v>1300</v>
      </c>
      <c r="K1317" s="93">
        <f t="shared" ca="1" si="171"/>
        <v>-1.0077794308601724</v>
      </c>
      <c r="L1317" s="93">
        <f t="shared" ca="1" si="171"/>
        <v>-0.57622408702430394</v>
      </c>
      <c r="M1317" s="93">
        <f t="shared" ca="1" si="172"/>
        <v>-1.0077794308601724</v>
      </c>
      <c r="N1317" s="101">
        <f t="shared" ca="1" si="168"/>
        <v>-0.86680483668822073</v>
      </c>
      <c r="O1317" s="46">
        <f t="shared" ca="1" si="173"/>
        <v>-4.1478738693334405E-2</v>
      </c>
      <c r="P1317" s="46">
        <f t="shared" ca="1" si="174"/>
        <v>0.13940228649343378</v>
      </c>
      <c r="Q1317" s="47">
        <f t="shared" ca="1" si="169"/>
        <v>-0.40324078906687078</v>
      </c>
      <c r="R1317" s="47">
        <f t="shared" ca="1" si="170"/>
        <v>9.2669379276890673E-3</v>
      </c>
      <c r="S1317" s="97">
        <f t="shared" ca="1" si="175"/>
        <v>-1.6105900382822669E-2</v>
      </c>
      <c r="V1317">
        <v>1300</v>
      </c>
      <c r="W1317" s="46">
        <v>-0.15474562610752299</v>
      </c>
    </row>
    <row r="1318" spans="10:23">
      <c r="J1318">
        <v>1301</v>
      </c>
      <c r="K1318" s="93">
        <f t="shared" ca="1" si="171"/>
        <v>0.19869681009760071</v>
      </c>
      <c r="L1318" s="93">
        <f t="shared" ca="1" si="171"/>
        <v>-9.7574934366966043E-2</v>
      </c>
      <c r="M1318" s="93">
        <f t="shared" ca="1" si="172"/>
        <v>0.19869681009760071</v>
      </c>
      <c r="N1318" s="101">
        <f t="shared" ca="1" si="168"/>
        <v>-2.9319111761481817E-2</v>
      </c>
      <c r="O1318" s="46">
        <f t="shared" ca="1" si="173"/>
        <v>0.39160940072553652</v>
      </c>
      <c r="P1318" s="46">
        <f t="shared" ca="1" si="174"/>
        <v>0.35594635620286924</v>
      </c>
      <c r="Q1318" s="47">
        <f t="shared" ca="1" si="169"/>
        <v>0.46293548977087107</v>
      </c>
      <c r="R1318" s="47">
        <f t="shared" ca="1" si="170"/>
        <v>0.14468208987208625</v>
      </c>
      <c r="S1318" s="97">
        <f t="shared" ca="1" si="175"/>
        <v>0.26814574529881141</v>
      </c>
      <c r="V1318">
        <v>1301</v>
      </c>
      <c r="W1318" s="46">
        <v>0.201648011925672</v>
      </c>
    </row>
    <row r="1319" spans="10:23">
      <c r="J1319">
        <v>1302</v>
      </c>
      <c r="K1319" s="93">
        <f t="shared" ca="1" si="171"/>
        <v>-0.25805334819681708</v>
      </c>
      <c r="L1319" s="93">
        <f t="shared" ca="1" si="171"/>
        <v>-1.1808941783729823</v>
      </c>
      <c r="M1319" s="93">
        <f t="shared" ca="1" si="172"/>
        <v>-0.25805334819681708</v>
      </c>
      <c r="N1319" s="101">
        <f t="shared" ca="1" si="168"/>
        <v>-1.201652671335375</v>
      </c>
      <c r="O1319" s="46">
        <f t="shared" ca="1" si="173"/>
        <v>0.22765003748273588</v>
      </c>
      <c r="P1319" s="46">
        <f t="shared" ca="1" si="174"/>
        <v>0.27396667458146895</v>
      </c>
      <c r="Q1319" s="47">
        <f t="shared" ca="1" si="169"/>
        <v>0.13501676328526982</v>
      </c>
      <c r="R1319" s="47">
        <f t="shared" ca="1" si="170"/>
        <v>-4.487544212417785E-2</v>
      </c>
      <c r="S1319" s="97">
        <f t="shared" ca="1" si="175"/>
        <v>9.1387297679279014E-2</v>
      </c>
      <c r="V1319">
        <v>1302</v>
      </c>
      <c r="W1319" s="46">
        <v>0.98401381263613896</v>
      </c>
    </row>
    <row r="1320" spans="10:23">
      <c r="J1320">
        <v>1303</v>
      </c>
      <c r="K1320" s="93">
        <f t="shared" ca="1" si="171"/>
        <v>-1.4677440502960117</v>
      </c>
      <c r="L1320" s="93">
        <f t="shared" ca="1" si="171"/>
        <v>-2.2375565134528187E-2</v>
      </c>
      <c r="M1320" s="93">
        <f t="shared" ca="1" si="172"/>
        <v>-1.4677440502960117</v>
      </c>
      <c r="N1320" s="101">
        <f t="shared" ca="1" si="168"/>
        <v>-0.48798943193708405</v>
      </c>
      <c r="O1320" s="46">
        <f t="shared" ca="1" si="173"/>
        <v>-0.20659199535542627</v>
      </c>
      <c r="P1320" s="46">
        <f t="shared" ca="1" si="174"/>
        <v>5.6845658162387847E-2</v>
      </c>
      <c r="Q1320" s="47">
        <f t="shared" ca="1" si="169"/>
        <v>-0.73346730239105451</v>
      </c>
      <c r="R1320" s="47">
        <f t="shared" ca="1" si="170"/>
        <v>7.0518543855349322E-2</v>
      </c>
      <c r="S1320" s="97">
        <f t="shared" ca="1" si="175"/>
        <v>-6.8036725750038468E-2</v>
      </c>
      <c r="V1320">
        <v>1303</v>
      </c>
      <c r="W1320" s="46">
        <v>0.24965661259353</v>
      </c>
    </row>
    <row r="1321" spans="10:23">
      <c r="J1321">
        <v>1304</v>
      </c>
      <c r="K1321" s="93">
        <f t="shared" ca="1" si="171"/>
        <v>1.4940641319393213</v>
      </c>
      <c r="L1321" s="93">
        <f t="shared" ca="1" si="171"/>
        <v>0.35111947993101622</v>
      </c>
      <c r="M1321" s="93">
        <f t="shared" ca="1" si="172"/>
        <v>1.4940641319393213</v>
      </c>
      <c r="N1321" s="101">
        <f t="shared" ca="1" si="168"/>
        <v>0.80803638719020654</v>
      </c>
      <c r="O1321" s="46">
        <f t="shared" ca="1" si="173"/>
        <v>0.85660672453116282</v>
      </c>
      <c r="P1321" s="46">
        <f t="shared" ca="1" si="174"/>
        <v>0.58844501810568239</v>
      </c>
      <c r="Q1321" s="47">
        <f t="shared" ca="1" si="169"/>
        <v>1.3929301373821237</v>
      </c>
      <c r="R1321" s="47">
        <f t="shared" ca="1" si="170"/>
        <v>0.28007618525435501</v>
      </c>
      <c r="S1321" s="97">
        <f t="shared" ca="1" si="175"/>
        <v>0.56834145489275889</v>
      </c>
      <c r="V1321">
        <v>1304</v>
      </c>
      <c r="W1321" s="46">
        <v>-9.96700280156569E-2</v>
      </c>
    </row>
    <row r="1322" spans="10:23">
      <c r="J1322">
        <v>1305</v>
      </c>
      <c r="K1322" s="93">
        <f t="shared" ca="1" si="171"/>
        <v>1.2225928416789664</v>
      </c>
      <c r="L1322" s="93">
        <f t="shared" ca="1" si="171"/>
        <v>0.32486786132129264</v>
      </c>
      <c r="M1322" s="93">
        <f t="shared" ca="1" si="172"/>
        <v>1.2225928416789664</v>
      </c>
      <c r="N1322" s="101">
        <f t="shared" ca="1" si="168"/>
        <v>0.69681370853709035</v>
      </c>
      <c r="O1322" s="46">
        <f t="shared" ca="1" si="173"/>
        <v>0.75915681875335617</v>
      </c>
      <c r="P1322" s="46">
        <f t="shared" ca="1" si="174"/>
        <v>0.53972006521677907</v>
      </c>
      <c r="Q1322" s="47">
        <f t="shared" ca="1" si="169"/>
        <v>1.1980303258265104</v>
      </c>
      <c r="R1322" s="47">
        <f t="shared" ca="1" si="170"/>
        <v>0.26209231343278799</v>
      </c>
      <c r="S1322" s="97">
        <f t="shared" ca="1" si="175"/>
        <v>0.51062456609307205</v>
      </c>
      <c r="V1322">
        <v>1305</v>
      </c>
      <c r="W1322" s="46">
        <v>1.3452012155136199</v>
      </c>
    </row>
    <row r="1323" spans="10:23">
      <c r="J1323">
        <v>1306</v>
      </c>
      <c r="K1323" s="93">
        <f t="shared" ca="1" si="171"/>
        <v>-0.16800070695812194</v>
      </c>
      <c r="L1323" s="93">
        <f t="shared" ca="1" si="171"/>
        <v>5.3175408447926654E-2</v>
      </c>
      <c r="M1323" s="93">
        <f t="shared" ca="1" si="172"/>
        <v>-0.16800070695812194</v>
      </c>
      <c r="N1323" s="101">
        <f t="shared" ca="1" si="168"/>
        <v>-3.0132829025509289E-3</v>
      </c>
      <c r="O1323" s="46">
        <f t="shared" ca="1" si="173"/>
        <v>0.25997618657694471</v>
      </c>
      <c r="P1323" s="46">
        <f t="shared" ca="1" si="174"/>
        <v>0.29012974912857331</v>
      </c>
      <c r="Q1323" s="47">
        <f t="shared" ca="1" si="169"/>
        <v>0.19966906147368743</v>
      </c>
      <c r="R1323" s="47">
        <f t="shared" ca="1" si="170"/>
        <v>0.14893554483368221</v>
      </c>
      <c r="S1323" s="97">
        <f t="shared" ca="1" si="175"/>
        <v>0.20445586570531346</v>
      </c>
      <c r="V1323">
        <v>1306</v>
      </c>
      <c r="W1323" s="46">
        <v>0.53912450575348203</v>
      </c>
    </row>
    <row r="1324" spans="10:23">
      <c r="J1324">
        <v>1307</v>
      </c>
      <c r="K1324" s="93">
        <f t="shared" ca="1" si="171"/>
        <v>0.21478251784129573</v>
      </c>
      <c r="L1324" s="93">
        <f t="shared" ca="1" si="171"/>
        <v>2.299934043032398</v>
      </c>
      <c r="M1324" s="93">
        <f t="shared" ca="1" si="172"/>
        <v>0.21478251784129573</v>
      </c>
      <c r="N1324" s="101">
        <f t="shared" ca="1" si="168"/>
        <v>2.2488344591504812</v>
      </c>
      <c r="O1324" s="46">
        <f t="shared" ca="1" si="173"/>
        <v>0.39738367874399305</v>
      </c>
      <c r="P1324" s="46">
        <f t="shared" ca="1" si="174"/>
        <v>0.35883349521209751</v>
      </c>
      <c r="Q1324" s="47">
        <f t="shared" ca="1" si="169"/>
        <v>0.47448404580778419</v>
      </c>
      <c r="R1324" s="47">
        <f t="shared" ca="1" si="170"/>
        <v>0.51304241265215622</v>
      </c>
      <c r="S1324" s="97">
        <f t="shared" ca="1" si="175"/>
        <v>0.45521304569807464</v>
      </c>
      <c r="V1324">
        <v>1307</v>
      </c>
      <c r="W1324" s="46">
        <v>0.65796333504862603</v>
      </c>
    </row>
    <row r="1325" spans="10:23">
      <c r="J1325">
        <v>1308</v>
      </c>
      <c r="K1325" s="93">
        <f t="shared" ca="1" si="171"/>
        <v>0.17275472624704252</v>
      </c>
      <c r="L1325" s="93">
        <f t="shared" ca="1" si="171"/>
        <v>-0.59685254022593748</v>
      </c>
      <c r="M1325" s="93">
        <f t="shared" ca="1" si="172"/>
        <v>0.17275472624704252</v>
      </c>
      <c r="N1325" s="101">
        <f t="shared" ca="1" si="168"/>
        <v>-0.5109259807516886</v>
      </c>
      <c r="O1325" s="46">
        <f t="shared" ca="1" si="173"/>
        <v>0.38229698457835454</v>
      </c>
      <c r="P1325" s="46">
        <f t="shared" ca="1" si="174"/>
        <v>0.35129014812927822</v>
      </c>
      <c r="Q1325" s="47">
        <f t="shared" ca="1" si="169"/>
        <v>0.44431065747650705</v>
      </c>
      <c r="R1325" s="47">
        <f t="shared" ca="1" si="170"/>
        <v>6.6809876172587976E-2</v>
      </c>
      <c r="S1325" s="97">
        <f t="shared" ca="1" si="175"/>
        <v>0.22455343037547126</v>
      </c>
      <c r="V1325">
        <v>1308</v>
      </c>
      <c r="W1325" s="46">
        <v>-0.20397871863209799</v>
      </c>
    </row>
    <row r="1326" spans="10:23">
      <c r="J1326">
        <v>1309</v>
      </c>
      <c r="K1326" s="93">
        <f t="shared" ca="1" si="171"/>
        <v>-0.37283618831575061</v>
      </c>
      <c r="L1326" s="93">
        <f t="shared" ca="1" si="171"/>
        <v>-3.4019078999607974E-2</v>
      </c>
      <c r="M1326" s="93">
        <f t="shared" ca="1" si="172"/>
        <v>-0.37283618831575061</v>
      </c>
      <c r="N1326" s="101">
        <f t="shared" ca="1" si="168"/>
        <v>-0.15082318882689624</v>
      </c>
      <c r="O1326" s="46">
        <f t="shared" ca="1" si="173"/>
        <v>0.18644650194948825</v>
      </c>
      <c r="P1326" s="46">
        <f t="shared" ca="1" si="174"/>
        <v>0.25336490681484514</v>
      </c>
      <c r="Q1326" s="47">
        <f t="shared" ca="1" si="169"/>
        <v>5.260969221877454E-2</v>
      </c>
      <c r="R1326" s="47">
        <f t="shared" ca="1" si="170"/>
        <v>0.1250357931437257</v>
      </c>
      <c r="S1326" s="97">
        <f t="shared" ca="1" si="175"/>
        <v>0.15574114754660698</v>
      </c>
      <c r="V1326">
        <v>1309</v>
      </c>
      <c r="W1326" s="46">
        <v>0.134786792052142</v>
      </c>
    </row>
    <row r="1327" spans="10:23">
      <c r="J1327">
        <v>1310</v>
      </c>
      <c r="K1327" s="93">
        <f t="shared" ca="1" si="171"/>
        <v>1.2892159847218887</v>
      </c>
      <c r="L1327" s="93">
        <f t="shared" ca="1" si="171"/>
        <v>0.24370309008373908</v>
      </c>
      <c r="M1327" s="93">
        <f t="shared" ca="1" si="172"/>
        <v>1.2892159847218887</v>
      </c>
      <c r="N1327" s="101">
        <f t="shared" ca="1" si="168"/>
        <v>0.6410504075400405</v>
      </c>
      <c r="O1327" s="46">
        <f t="shared" ca="1" si="173"/>
        <v>0.78307249324669781</v>
      </c>
      <c r="P1327" s="46">
        <f t="shared" ca="1" si="174"/>
        <v>0.55167790246344994</v>
      </c>
      <c r="Q1327" s="47">
        <f t="shared" ca="1" si="169"/>
        <v>1.2458616748131937</v>
      </c>
      <c r="R1327" s="47">
        <f t="shared" ca="1" si="170"/>
        <v>0.25307580646116501</v>
      </c>
      <c r="S1327" s="97">
        <f t="shared" ca="1" si="175"/>
        <v>0.51807414985393141</v>
      </c>
      <c r="V1327">
        <v>1310</v>
      </c>
      <c r="W1327" s="46">
        <v>0.27236302554985697</v>
      </c>
    </row>
    <row r="1328" spans="10:23">
      <c r="J1328">
        <v>1311</v>
      </c>
      <c r="K1328" s="93">
        <f t="shared" ca="1" si="171"/>
        <v>0.40866287030249321</v>
      </c>
      <c r="L1328" s="93">
        <f t="shared" ca="1" si="171"/>
        <v>1.0433257114877161</v>
      </c>
      <c r="M1328" s="93">
        <f t="shared" ca="1" si="172"/>
        <v>0.40866287030249321</v>
      </c>
      <c r="N1328" s="101">
        <f t="shared" ca="1" si="168"/>
        <v>1.1191235274038696</v>
      </c>
      <c r="O1328" s="46">
        <f t="shared" ca="1" si="173"/>
        <v>0.46698080653379248</v>
      </c>
      <c r="P1328" s="46">
        <f t="shared" ca="1" si="174"/>
        <v>0.39363205910699722</v>
      </c>
      <c r="Q1328" s="47">
        <f t="shared" ca="1" si="169"/>
        <v>0.613678301387383</v>
      </c>
      <c r="R1328" s="47">
        <f t="shared" ca="1" si="170"/>
        <v>0.33037663946647455</v>
      </c>
      <c r="S1328" s="97">
        <f t="shared" ca="1" si="175"/>
        <v>0.39867872300013352</v>
      </c>
      <c r="V1328">
        <v>1311</v>
      </c>
      <c r="W1328" s="46">
        <v>0.89926467958485701</v>
      </c>
    </row>
    <row r="1329" spans="10:23">
      <c r="J1329">
        <v>1312</v>
      </c>
      <c r="K1329" s="93">
        <f t="shared" ca="1" si="171"/>
        <v>0.63846150680455038</v>
      </c>
      <c r="L1329" s="93">
        <f t="shared" ca="1" si="171"/>
        <v>-0.1208240408572038</v>
      </c>
      <c r="M1329" s="93">
        <f t="shared" ca="1" si="172"/>
        <v>0.63846150680455038</v>
      </c>
      <c r="N1329" s="101">
        <f t="shared" ca="1" si="168"/>
        <v>8.8493840301928695E-2</v>
      </c>
      <c r="O1329" s="46">
        <f t="shared" ca="1" si="173"/>
        <v>0.54947150178748594</v>
      </c>
      <c r="P1329" s="46">
        <f t="shared" ca="1" si="174"/>
        <v>0.43487740673384395</v>
      </c>
      <c r="Q1329" s="47">
        <f t="shared" ca="1" si="169"/>
        <v>0.77865969189476991</v>
      </c>
      <c r="R1329" s="47">
        <f t="shared" ca="1" si="170"/>
        <v>0.16373155940911066</v>
      </c>
      <c r="S1329" s="97">
        <f t="shared" ca="1" si="175"/>
        <v>0.3566015305982983</v>
      </c>
      <c r="V1329">
        <v>1312</v>
      </c>
      <c r="W1329" s="46">
        <v>0.28378224088501303</v>
      </c>
    </row>
    <row r="1330" spans="10:23">
      <c r="J1330">
        <v>1313</v>
      </c>
      <c r="K1330" s="93">
        <f t="shared" ca="1" si="171"/>
        <v>-1.2910465479455913</v>
      </c>
      <c r="L1330" s="93">
        <f t="shared" ca="1" si="171"/>
        <v>-0.11545340310520948</v>
      </c>
      <c r="M1330" s="93">
        <f t="shared" ca="1" si="172"/>
        <v>-1.2910465479455913</v>
      </c>
      <c r="N1330" s="101">
        <f t="shared" ca="1" si="168"/>
        <v>-0.52004119559733419</v>
      </c>
      <c r="O1330" s="46">
        <f t="shared" ca="1" si="173"/>
        <v>-0.14316298620050538</v>
      </c>
      <c r="P1330" s="46">
        <f t="shared" ca="1" si="174"/>
        <v>8.8560162739848292E-2</v>
      </c>
      <c r="Q1330" s="47">
        <f t="shared" ca="1" si="169"/>
        <v>-0.60660928408121273</v>
      </c>
      <c r="R1330" s="47">
        <f t="shared" ca="1" si="170"/>
        <v>6.5336014390123681E-2</v>
      </c>
      <c r="S1330" s="97">
        <f t="shared" ca="1" si="175"/>
        <v>-3.891348590519085E-2</v>
      </c>
      <c r="V1330">
        <v>1313</v>
      </c>
      <c r="W1330" s="46">
        <v>0.115207378524268</v>
      </c>
    </row>
    <row r="1331" spans="10:23">
      <c r="J1331">
        <v>1314</v>
      </c>
      <c r="K1331" s="93">
        <f t="shared" ca="1" si="171"/>
        <v>1.1661884634846473</v>
      </c>
      <c r="L1331" s="93">
        <f t="shared" ca="1" si="171"/>
        <v>-0.12902810428303479</v>
      </c>
      <c r="M1331" s="93">
        <f t="shared" ca="1" si="172"/>
        <v>1.1661884634846473</v>
      </c>
      <c r="N1331" s="101">
        <f t="shared" ca="1" si="168"/>
        <v>0.24854471674359208</v>
      </c>
      <c r="O1331" s="46">
        <f t="shared" ca="1" si="173"/>
        <v>0.73890936888408776</v>
      </c>
      <c r="P1331" s="46">
        <f t="shared" ca="1" si="174"/>
        <v>0.52959634028214486</v>
      </c>
      <c r="Q1331" s="47">
        <f t="shared" ca="1" si="169"/>
        <v>1.1575354260879736</v>
      </c>
      <c r="R1331" s="47">
        <f t="shared" ca="1" si="170"/>
        <v>0.18961058409825113</v>
      </c>
      <c r="S1331" s="97">
        <f t="shared" ca="1" si="175"/>
        <v>0.46425997649116946</v>
      </c>
      <c r="V1331">
        <v>1314</v>
      </c>
      <c r="W1331" s="46">
        <v>1.04478628203032</v>
      </c>
    </row>
    <row r="1332" spans="10:23">
      <c r="J1332">
        <v>1315</v>
      </c>
      <c r="K1332" s="93">
        <f t="shared" ca="1" si="171"/>
        <v>-5.403712381134794E-2</v>
      </c>
      <c r="L1332" s="93">
        <f t="shared" ca="1" si="171"/>
        <v>1.127527879174854</v>
      </c>
      <c r="M1332" s="93">
        <f t="shared" ca="1" si="172"/>
        <v>-5.403712381134794E-2</v>
      </c>
      <c r="N1332" s="101">
        <f t="shared" ca="1" si="168"/>
        <v>1.0518052088323488</v>
      </c>
      <c r="O1332" s="46">
        <f t="shared" ca="1" si="173"/>
        <v>0.30088563386731337</v>
      </c>
      <c r="P1332" s="46">
        <f t="shared" ca="1" si="174"/>
        <v>0.31058447277375767</v>
      </c>
      <c r="Q1332" s="47">
        <f t="shared" ca="1" si="169"/>
        <v>0.28148795605442478</v>
      </c>
      <c r="R1332" s="47">
        <f t="shared" ca="1" si="170"/>
        <v>0.31949177293480768</v>
      </c>
      <c r="S1332" s="97">
        <f t="shared" ca="1" si="175"/>
        <v>0.31018870340106053</v>
      </c>
      <c r="V1332">
        <v>1315</v>
      </c>
      <c r="W1332" s="46">
        <v>0.165148171697512</v>
      </c>
    </row>
    <row r="1333" spans="10:23">
      <c r="J1333">
        <v>1316</v>
      </c>
      <c r="K1333" s="93">
        <f t="shared" ca="1" si="171"/>
        <v>-0.10318302848935341</v>
      </c>
      <c r="L1333" s="93">
        <f t="shared" ca="1" si="171"/>
        <v>0.72832161277651886</v>
      </c>
      <c r="M1333" s="93">
        <f t="shared" ca="1" si="172"/>
        <v>-0.10318302848935341</v>
      </c>
      <c r="N1333" s="101">
        <f t="shared" ca="1" si="168"/>
        <v>0.65769495883483331</v>
      </c>
      <c r="O1333" s="46">
        <f t="shared" ca="1" si="173"/>
        <v>0.28324375440505584</v>
      </c>
      <c r="P1333" s="46">
        <f t="shared" ca="1" si="174"/>
        <v>0.30176353304262893</v>
      </c>
      <c r="Q1333" s="47">
        <f t="shared" ca="1" si="169"/>
        <v>0.24620419712990976</v>
      </c>
      <c r="R1333" s="47">
        <f t="shared" ca="1" si="170"/>
        <v>0.25576710539981601</v>
      </c>
      <c r="S1333" s="97">
        <f t="shared" ca="1" si="175"/>
        <v>0.26950542990243592</v>
      </c>
      <c r="V1333">
        <v>1316</v>
      </c>
      <c r="W1333" s="46">
        <v>0.42518534867936603</v>
      </c>
    </row>
    <row r="1334" spans="10:23">
      <c r="J1334">
        <v>1317</v>
      </c>
      <c r="K1334" s="93">
        <f t="shared" ca="1" si="171"/>
        <v>0.38410328789992437</v>
      </c>
      <c r="L1334" s="93">
        <f t="shared" ca="1" si="171"/>
        <v>-2.4822940306297498</v>
      </c>
      <c r="M1334" s="93">
        <f t="shared" ca="1" si="172"/>
        <v>0.38410328789992437</v>
      </c>
      <c r="N1334" s="101">
        <f t="shared" ca="1" si="168"/>
        <v>-2.2312677761861694</v>
      </c>
      <c r="O1334" s="46">
        <f t="shared" ca="1" si="173"/>
        <v>0.4581646662016885</v>
      </c>
      <c r="P1334" s="46">
        <f t="shared" ca="1" si="174"/>
        <v>0.38922398894094523</v>
      </c>
      <c r="Q1334" s="47">
        <f t="shared" ca="1" si="169"/>
        <v>0.59604602072317503</v>
      </c>
      <c r="R1334" s="47">
        <f t="shared" ca="1" si="170"/>
        <v>-0.2113564718513572</v>
      </c>
      <c r="S1334" s="97">
        <f t="shared" ca="1" si="175"/>
        <v>0.12340409717516565</v>
      </c>
      <c r="V1334">
        <v>1317</v>
      </c>
      <c r="W1334" s="46">
        <v>1.7721881214212301</v>
      </c>
    </row>
    <row r="1335" spans="10:23">
      <c r="J1335">
        <v>1318</v>
      </c>
      <c r="K1335" s="93">
        <f t="shared" ca="1" si="171"/>
        <v>0.98209550306251359</v>
      </c>
      <c r="L1335" s="93">
        <f t="shared" ca="1" si="171"/>
        <v>0.99704879165375482</v>
      </c>
      <c r="M1335" s="93">
        <f t="shared" ca="1" si="172"/>
        <v>0.98209550306251359</v>
      </c>
      <c r="N1335" s="101">
        <f t="shared" ca="1" si="168"/>
        <v>1.2576135990961022</v>
      </c>
      <c r="O1335" s="46">
        <f t="shared" ca="1" si="173"/>
        <v>0.67282561604860658</v>
      </c>
      <c r="P1335" s="46">
        <f t="shared" ca="1" si="174"/>
        <v>0.49655446386440427</v>
      </c>
      <c r="Q1335" s="47">
        <f t="shared" ca="1" si="169"/>
        <v>1.0253679204170112</v>
      </c>
      <c r="R1335" s="47">
        <f t="shared" ca="1" si="170"/>
        <v>0.3527694439559298</v>
      </c>
      <c r="S1335" s="97">
        <f t="shared" ca="1" si="175"/>
        <v>0.51279753000226824</v>
      </c>
      <c r="V1335">
        <v>1318</v>
      </c>
      <c r="W1335" s="46">
        <v>7.4157969705654594E-2</v>
      </c>
    </row>
    <row r="1336" spans="10:23">
      <c r="J1336">
        <v>1319</v>
      </c>
      <c r="K1336" s="93">
        <f t="shared" ca="1" si="171"/>
        <v>7.0413136969749962E-2</v>
      </c>
      <c r="L1336" s="93">
        <f t="shared" ca="1" si="171"/>
        <v>-1.3245926764024833</v>
      </c>
      <c r="M1336" s="93">
        <f t="shared" ca="1" si="172"/>
        <v>7.0413136969749962E-2</v>
      </c>
      <c r="N1336" s="101">
        <f t="shared" ca="1" si="168"/>
        <v>-1.2334310905088111</v>
      </c>
      <c r="O1336" s="46">
        <f t="shared" ca="1" si="173"/>
        <v>0.34555947829303663</v>
      </c>
      <c r="P1336" s="46">
        <f t="shared" ca="1" si="174"/>
        <v>0.33292139498661927</v>
      </c>
      <c r="Q1336" s="47">
        <f t="shared" ca="1" si="169"/>
        <v>0.37083564490587129</v>
      </c>
      <c r="R1336" s="47">
        <f t="shared" ca="1" si="170"/>
        <v>-5.0013773838787107E-2</v>
      </c>
      <c r="S1336" s="97">
        <f t="shared" ca="1" si="175"/>
        <v>0.14777285222712477</v>
      </c>
      <c r="V1336">
        <v>1319</v>
      </c>
      <c r="W1336" s="46">
        <v>1.96425209331199</v>
      </c>
    </row>
    <row r="1337" spans="10:23">
      <c r="J1337">
        <v>1320</v>
      </c>
      <c r="K1337" s="93">
        <f t="shared" ca="1" si="171"/>
        <v>-0.161985459294538</v>
      </c>
      <c r="L1337" s="93">
        <f t="shared" ca="1" si="171"/>
        <v>0.55070769846628553</v>
      </c>
      <c r="M1337" s="93">
        <f t="shared" ca="1" si="172"/>
        <v>-0.161985459294538</v>
      </c>
      <c r="N1337" s="101">
        <f t="shared" ca="1" si="168"/>
        <v>0.47060170054256661</v>
      </c>
      <c r="O1337" s="46">
        <f t="shared" ca="1" si="173"/>
        <v>0.26213547685579608</v>
      </c>
      <c r="P1337" s="46">
        <f t="shared" ca="1" si="174"/>
        <v>0.29120939426799902</v>
      </c>
      <c r="Q1337" s="47">
        <f t="shared" ca="1" si="169"/>
        <v>0.20398764203139019</v>
      </c>
      <c r="R1337" s="47">
        <f t="shared" ca="1" si="170"/>
        <v>0.22551553066206642</v>
      </c>
      <c r="S1337" s="97">
        <f t="shared" ca="1" si="175"/>
        <v>0.24382550375893125</v>
      </c>
      <c r="V1337">
        <v>1320</v>
      </c>
      <c r="W1337" s="46">
        <v>0.48380511722546599</v>
      </c>
    </row>
    <row r="1338" spans="10:23">
      <c r="J1338">
        <v>1321</v>
      </c>
      <c r="K1338" s="93">
        <f t="shared" ca="1" si="171"/>
        <v>-0.83030297701162925</v>
      </c>
      <c r="L1338" s="93">
        <f t="shared" ca="1" si="171"/>
        <v>0.18128819172868743</v>
      </c>
      <c r="M1338" s="93">
        <f t="shared" ca="1" si="172"/>
        <v>-0.83030297701162925</v>
      </c>
      <c r="N1338" s="101">
        <f t="shared" ca="1" si="168"/>
        <v>-9.2178686597513493E-2</v>
      </c>
      <c r="O1338" s="46">
        <f t="shared" ca="1" si="173"/>
        <v>2.2229890269724384E-2</v>
      </c>
      <c r="P1338" s="46">
        <f t="shared" ca="1" si="174"/>
        <v>0.17125660097496317</v>
      </c>
      <c r="Q1338" s="47">
        <f t="shared" ca="1" si="169"/>
        <v>-0.2758235311407532</v>
      </c>
      <c r="R1338" s="47">
        <f t="shared" ca="1" si="170"/>
        <v>0.13451816871590647</v>
      </c>
      <c r="S1338" s="97">
        <f t="shared" ca="1" si="175"/>
        <v>7.8374029492815425E-2</v>
      </c>
      <c r="V1338">
        <v>1321</v>
      </c>
      <c r="W1338" s="46">
        <v>0.26292135498775199</v>
      </c>
    </row>
    <row r="1339" spans="10:23">
      <c r="J1339">
        <v>1322</v>
      </c>
      <c r="K1339" s="93">
        <f t="shared" ca="1" si="171"/>
        <v>-1.3478278730835764</v>
      </c>
      <c r="L1339" s="93">
        <f t="shared" ca="1" si="171"/>
        <v>0.50856064000535417</v>
      </c>
      <c r="M1339" s="93">
        <f t="shared" ca="1" si="172"/>
        <v>-1.3478278730835764</v>
      </c>
      <c r="N1339" s="101">
        <f t="shared" ca="1" si="168"/>
        <v>5.3518292660971079E-2</v>
      </c>
      <c r="O1339" s="46">
        <f t="shared" ca="1" si="173"/>
        <v>-0.163545748515183</v>
      </c>
      <c r="P1339" s="46">
        <f t="shared" ca="1" si="174"/>
        <v>7.8368781582509484E-2</v>
      </c>
      <c r="Q1339" s="47">
        <f t="shared" ca="1" si="169"/>
        <v>-0.64737480871056796</v>
      </c>
      <c r="R1339" s="47">
        <f t="shared" ca="1" si="170"/>
        <v>0.15807627603272464</v>
      </c>
      <c r="S1339" s="97">
        <f t="shared" ca="1" si="175"/>
        <v>-2.734736241229177E-3</v>
      </c>
      <c r="V1339">
        <v>1322</v>
      </c>
      <c r="W1339" s="46">
        <v>-0.274982624289836</v>
      </c>
    </row>
    <row r="1340" spans="10:23">
      <c r="J1340">
        <v>1323</v>
      </c>
      <c r="K1340" s="93">
        <f t="shared" ca="1" si="171"/>
        <v>0.10151737816135163</v>
      </c>
      <c r="L1340" s="93">
        <f t="shared" ca="1" si="171"/>
        <v>-0.50254138990686303</v>
      </c>
      <c r="M1340" s="93">
        <f t="shared" ca="1" si="172"/>
        <v>0.10151737816135163</v>
      </c>
      <c r="N1340" s="101">
        <f t="shared" ca="1" si="168"/>
        <v>-0.44416623947890016</v>
      </c>
      <c r="O1340" s="46">
        <f t="shared" ca="1" si="173"/>
        <v>0.35672495133626253</v>
      </c>
      <c r="P1340" s="46">
        <f t="shared" ca="1" si="174"/>
        <v>0.33850413150823228</v>
      </c>
      <c r="Q1340" s="47">
        <f t="shared" ca="1" si="169"/>
        <v>0.39316659099232315</v>
      </c>
      <c r="R1340" s="47">
        <f t="shared" ca="1" si="170"/>
        <v>7.7604424950137724E-2</v>
      </c>
      <c r="S1340" s="97">
        <f t="shared" ca="1" si="175"/>
        <v>0.21716468814320011</v>
      </c>
      <c r="V1340">
        <v>1323</v>
      </c>
      <c r="W1340" s="46">
        <v>-0.228776204320944</v>
      </c>
    </row>
    <row r="1341" spans="10:23">
      <c r="J1341">
        <v>1324</v>
      </c>
      <c r="K1341" s="93">
        <f t="shared" ca="1" si="171"/>
        <v>-0.65554072714407519</v>
      </c>
      <c r="L1341" s="93">
        <f t="shared" ca="1" si="171"/>
        <v>0.99979250256621233</v>
      </c>
      <c r="M1341" s="93">
        <f t="shared" ca="1" si="172"/>
        <v>-0.65554072714407519</v>
      </c>
      <c r="N1341" s="101">
        <f t="shared" ca="1" si="168"/>
        <v>0.73940980597024752</v>
      </c>
      <c r="O1341" s="46">
        <f t="shared" ca="1" si="173"/>
        <v>8.496420286232842E-2</v>
      </c>
      <c r="P1341" s="46">
        <f t="shared" ca="1" si="174"/>
        <v>0.20262375727126519</v>
      </c>
      <c r="Q1341" s="47">
        <f t="shared" ca="1" si="169"/>
        <v>-0.15035490595554513</v>
      </c>
      <c r="R1341" s="47">
        <f t="shared" ca="1" si="170"/>
        <v>0.26897978247789189</v>
      </c>
      <c r="S1341" s="97">
        <f t="shared" ca="1" si="175"/>
        <v>0.17697199267011016</v>
      </c>
      <c r="V1341">
        <v>1324</v>
      </c>
      <c r="W1341" s="46">
        <v>6.5358901423949498E-2</v>
      </c>
    </row>
    <row r="1342" spans="10:23">
      <c r="J1342">
        <v>1325</v>
      </c>
      <c r="K1342" s="93">
        <f t="shared" ca="1" si="171"/>
        <v>1.0115845663706591</v>
      </c>
      <c r="L1342" s="93">
        <f t="shared" ca="1" si="171"/>
        <v>-0.11308489650156749</v>
      </c>
      <c r="M1342" s="93">
        <f t="shared" ca="1" si="172"/>
        <v>1.0115845663706591</v>
      </c>
      <c r="N1342" s="101">
        <f t="shared" ca="1" si="168"/>
        <v>0.21449269639951674</v>
      </c>
      <c r="O1342" s="46">
        <f t="shared" ca="1" si="173"/>
        <v>0.68341128953952546</v>
      </c>
      <c r="P1342" s="46">
        <f t="shared" ca="1" si="174"/>
        <v>0.50184730060986371</v>
      </c>
      <c r="Q1342" s="47">
        <f t="shared" ca="1" si="169"/>
        <v>1.0465392673988489</v>
      </c>
      <c r="R1342" s="47">
        <f t="shared" ca="1" si="170"/>
        <v>0.18410462814979595</v>
      </c>
      <c r="S1342" s="97">
        <f t="shared" ca="1" si="175"/>
        <v>0.43375795884466073</v>
      </c>
      <c r="V1342">
        <v>1325</v>
      </c>
      <c r="W1342" s="46">
        <v>0.61388557338650596</v>
      </c>
    </row>
    <row r="1343" spans="10:23">
      <c r="J1343">
        <v>1326</v>
      </c>
      <c r="K1343" s="93">
        <f t="shared" ca="1" si="171"/>
        <v>-0.10883651282602007</v>
      </c>
      <c r="L1343" s="93">
        <f t="shared" ca="1" si="171"/>
        <v>-1.7391920891963435</v>
      </c>
      <c r="M1343" s="93">
        <f t="shared" ca="1" si="172"/>
        <v>-0.10883651282602007</v>
      </c>
      <c r="N1343" s="101">
        <f t="shared" ca="1" si="168"/>
        <v>-1.6835112334626308</v>
      </c>
      <c r="O1343" s="46">
        <f t="shared" ca="1" si="173"/>
        <v>0.28121432611672342</v>
      </c>
      <c r="P1343" s="46">
        <f t="shared" ca="1" si="174"/>
        <v>0.30074881889846267</v>
      </c>
      <c r="Q1343" s="47">
        <f t="shared" ca="1" si="169"/>
        <v>0.24214534055324488</v>
      </c>
      <c r="R1343" s="47">
        <f t="shared" ca="1" si="170"/>
        <v>-0.1227883527136438</v>
      </c>
      <c r="S1343" s="97">
        <f t="shared" ca="1" si="175"/>
        <v>7.9212986701539811E-2</v>
      </c>
      <c r="V1343">
        <v>1326</v>
      </c>
      <c r="W1343" s="46">
        <v>-0.30608905229967798</v>
      </c>
    </row>
    <row r="1344" spans="10:23">
      <c r="J1344">
        <v>1327</v>
      </c>
      <c r="K1344" s="93">
        <f t="shared" ca="1" si="171"/>
        <v>-2.3092277977488522</v>
      </c>
      <c r="L1344" s="93">
        <f t="shared" ca="1" si="171"/>
        <v>0.38262921727375937</v>
      </c>
      <c r="M1344" s="93">
        <f t="shared" ca="1" si="172"/>
        <v>-2.3092277977488522</v>
      </c>
      <c r="N1344" s="101">
        <f t="shared" ca="1" si="168"/>
        <v>-0.37162191581924142</v>
      </c>
      <c r="O1344" s="46">
        <f t="shared" ca="1" si="173"/>
        <v>-0.50865897202979338</v>
      </c>
      <c r="P1344" s="46">
        <f t="shared" ca="1" si="174"/>
        <v>-9.4187830174795706E-2</v>
      </c>
      <c r="Q1344" s="47">
        <f t="shared" ca="1" si="169"/>
        <v>-1.3376012557397887</v>
      </c>
      <c r="R1344" s="47">
        <f t="shared" ca="1" si="170"/>
        <v>8.9334297255645442E-2</v>
      </c>
      <c r="S1344" s="97">
        <f t="shared" ca="1" si="175"/>
        <v>-0.20966233738707396</v>
      </c>
      <c r="V1344">
        <v>1327</v>
      </c>
      <c r="W1344" s="46">
        <v>1.5124591680494699</v>
      </c>
    </row>
    <row r="1345" spans="10:23">
      <c r="J1345">
        <v>1328</v>
      </c>
      <c r="K1345" s="93">
        <f t="shared" ca="1" si="171"/>
        <v>-0.76889632777483807</v>
      </c>
      <c r="L1345" s="93">
        <f t="shared" ca="1" si="171"/>
        <v>-0.1862333578946124</v>
      </c>
      <c r="M1345" s="93">
        <f t="shared" ca="1" si="172"/>
        <v>-0.76889632777483807</v>
      </c>
      <c r="N1345" s="101">
        <f t="shared" ca="1" si="168"/>
        <v>-0.42109099705936515</v>
      </c>
      <c r="O1345" s="46">
        <f t="shared" ca="1" si="173"/>
        <v>4.4273002734829259E-2</v>
      </c>
      <c r="P1345" s="46">
        <f t="shared" ca="1" si="174"/>
        <v>0.18227815720751561</v>
      </c>
      <c r="Q1345" s="47">
        <f t="shared" ca="1" si="169"/>
        <v>-0.23173730621054345</v>
      </c>
      <c r="R1345" s="47">
        <f t="shared" ca="1" si="170"/>
        <v>8.1335518347184541E-2</v>
      </c>
      <c r="S1345" s="97">
        <f t="shared" ca="1" si="175"/>
        <v>6.2804260541006907E-2</v>
      </c>
      <c r="V1345">
        <v>1328</v>
      </c>
      <c r="W1345" s="46">
        <v>-0.36012285841703401</v>
      </c>
    </row>
    <row r="1346" spans="10:23">
      <c r="J1346">
        <v>1329</v>
      </c>
      <c r="K1346" s="93">
        <f t="shared" ca="1" si="171"/>
        <v>-0.55775266948869406</v>
      </c>
      <c r="L1346" s="93">
        <f t="shared" ca="1" si="171"/>
        <v>-0.56049393505124923</v>
      </c>
      <c r="M1346" s="93">
        <f t="shared" ca="1" si="172"/>
        <v>-0.55775266948869406</v>
      </c>
      <c r="N1346" s="101">
        <f t="shared" ca="1" si="168"/>
        <v>-0.70877273820936149</v>
      </c>
      <c r="O1346" s="46">
        <f t="shared" ca="1" si="173"/>
        <v>0.12006713030475666</v>
      </c>
      <c r="P1346" s="46">
        <f t="shared" ca="1" si="174"/>
        <v>0.22017522099247933</v>
      </c>
      <c r="Q1346" s="47">
        <f t="shared" ca="1" si="169"/>
        <v>-8.0149051070688648E-2</v>
      </c>
      <c r="R1346" s="47">
        <f t="shared" ca="1" si="170"/>
        <v>3.481954138188964E-2</v>
      </c>
      <c r="S1346" s="97">
        <f t="shared" ca="1" si="175"/>
        <v>7.7443335843323149E-2</v>
      </c>
      <c r="V1346">
        <v>1329</v>
      </c>
      <c r="W1346" s="46">
        <v>0.22399871750829101</v>
      </c>
    </row>
    <row r="1347" spans="10:23">
      <c r="J1347">
        <v>1330</v>
      </c>
      <c r="K1347" s="93">
        <f t="shared" ca="1" si="171"/>
        <v>-0.64425126724427451</v>
      </c>
      <c r="L1347" s="93">
        <f t="shared" ca="1" si="171"/>
        <v>-2.0124001267675471</v>
      </c>
      <c r="M1347" s="93">
        <f t="shared" ca="1" si="172"/>
        <v>-0.64425126724427451</v>
      </c>
      <c r="N1347" s="101">
        <f t="shared" ca="1" si="168"/>
        <v>-2.112809083956551</v>
      </c>
      <c r="O1347" s="46">
        <f t="shared" ca="1" si="173"/>
        <v>8.901677432379973E-2</v>
      </c>
      <c r="P1347" s="46">
        <f t="shared" ca="1" si="174"/>
        <v>0.20465004300200085</v>
      </c>
      <c r="Q1347" s="47">
        <f t="shared" ca="1" si="169"/>
        <v>-0.14224976303260251</v>
      </c>
      <c r="R1347" s="47">
        <f t="shared" ca="1" si="170"/>
        <v>-0.19220259097916487</v>
      </c>
      <c r="S1347" s="97">
        <f t="shared" ca="1" si="175"/>
        <v>-5.1592908327682568E-2</v>
      </c>
      <c r="V1347">
        <v>1330</v>
      </c>
      <c r="W1347" s="46">
        <v>0.25503607138350398</v>
      </c>
    </row>
    <row r="1348" spans="10:23">
      <c r="J1348">
        <v>1331</v>
      </c>
      <c r="K1348" s="93">
        <f t="shared" ca="1" si="171"/>
        <v>-0.72410912262319571</v>
      </c>
      <c r="L1348" s="93">
        <f t="shared" ca="1" si="171"/>
        <v>-1.2757330905405198</v>
      </c>
      <c r="M1348" s="93">
        <f t="shared" ca="1" si="172"/>
        <v>-0.72410912262319571</v>
      </c>
      <c r="N1348" s="101">
        <f t="shared" ca="1" si="168"/>
        <v>-1.4397840411328311</v>
      </c>
      <c r="O1348" s="46">
        <f t="shared" ca="1" si="173"/>
        <v>6.0350242128700549E-2</v>
      </c>
      <c r="P1348" s="46">
        <f t="shared" ca="1" si="174"/>
        <v>0.19031677690445126</v>
      </c>
      <c r="Q1348" s="47">
        <f t="shared" ca="1" si="169"/>
        <v>-0.19958282742280087</v>
      </c>
      <c r="R1348" s="47">
        <f t="shared" ca="1" si="170"/>
        <v>-8.3379496180347956E-2</v>
      </c>
      <c r="S1348" s="97">
        <f t="shared" ca="1" si="175"/>
        <v>-1.1514627025823704E-2</v>
      </c>
      <c r="V1348">
        <v>1331</v>
      </c>
      <c r="W1348" s="46">
        <v>-0.101962675744468</v>
      </c>
    </row>
    <row r="1349" spans="10:23">
      <c r="J1349">
        <v>1332</v>
      </c>
      <c r="K1349" s="93">
        <f t="shared" ca="1" si="171"/>
        <v>-1.1135762703412748</v>
      </c>
      <c r="L1349" s="93">
        <f t="shared" ca="1" si="171"/>
        <v>-0.7228490409783761</v>
      </c>
      <c r="M1349" s="93">
        <f t="shared" ca="1" si="172"/>
        <v>-1.1135762703412748</v>
      </c>
      <c r="N1349" s="101">
        <f t="shared" ca="1" si="168"/>
        <v>-1.0394632588612245</v>
      </c>
      <c r="O1349" s="46">
        <f t="shared" ca="1" si="173"/>
        <v>-7.9456574320576789E-2</v>
      </c>
      <c r="P1349" s="46">
        <f t="shared" ca="1" si="174"/>
        <v>0.12041336867981259</v>
      </c>
      <c r="Q1349" s="47">
        <f t="shared" ca="1" si="169"/>
        <v>-0.47919646032135554</v>
      </c>
      <c r="R1349" s="47">
        <f t="shared" ca="1" si="170"/>
        <v>-1.8650632219649799E-2</v>
      </c>
      <c r="S1349" s="97">
        <f t="shared" ca="1" si="175"/>
        <v>-4.9053603270113294E-2</v>
      </c>
      <c r="V1349">
        <v>1332</v>
      </c>
      <c r="W1349" s="46">
        <v>0.21644590335804301</v>
      </c>
    </row>
    <row r="1350" spans="10:23">
      <c r="J1350">
        <v>1333</v>
      </c>
      <c r="K1350" s="93">
        <f t="shared" ca="1" si="171"/>
        <v>-0.43845930288087226</v>
      </c>
      <c r="L1350" s="93">
        <f t="shared" ca="1" si="171"/>
        <v>-1.7073980072043999</v>
      </c>
      <c r="M1350" s="93">
        <f t="shared" ca="1" si="172"/>
        <v>-0.43845930288087226</v>
      </c>
      <c r="N1350" s="101">
        <f t="shared" ca="1" si="168"/>
        <v>-1.7581952407123558</v>
      </c>
      <c r="O1350" s="46">
        <f t="shared" ca="1" si="173"/>
        <v>0.16288980715099144</v>
      </c>
      <c r="P1350" s="46">
        <f t="shared" ca="1" si="174"/>
        <v>0.2415865594155967</v>
      </c>
      <c r="Q1350" s="47">
        <f t="shared" ca="1" si="169"/>
        <v>5.496302621780913E-3</v>
      </c>
      <c r="R1350" s="47">
        <f t="shared" ca="1" si="170"/>
        <v>-0.13486419578598113</v>
      </c>
      <c r="S1350" s="97">
        <f t="shared" ca="1" si="175"/>
        <v>1.4012805682505153E-2</v>
      </c>
      <c r="V1350">
        <v>1333</v>
      </c>
      <c r="W1350" s="46">
        <v>0.132751494739242</v>
      </c>
    </row>
    <row r="1351" spans="10:23">
      <c r="J1351">
        <v>1334</v>
      </c>
      <c r="K1351" s="93">
        <f t="shared" ca="1" si="171"/>
        <v>1.3060826161217687</v>
      </c>
      <c r="L1351" s="93">
        <f t="shared" ca="1" si="171"/>
        <v>0.88943712341161807</v>
      </c>
      <c r="M1351" s="93">
        <f t="shared" ca="1" si="172"/>
        <v>1.3060826161217687</v>
      </c>
      <c r="N1351" s="101">
        <f t="shared" ca="1" si="168"/>
        <v>1.2586239557402086</v>
      </c>
      <c r="O1351" s="46">
        <f t="shared" ca="1" si="173"/>
        <v>0.78912709901783096</v>
      </c>
      <c r="P1351" s="46">
        <f t="shared" ca="1" si="174"/>
        <v>0.55470520534901646</v>
      </c>
      <c r="Q1351" s="47">
        <f t="shared" ca="1" si="169"/>
        <v>1.2579708863554599</v>
      </c>
      <c r="R1351" s="47">
        <f t="shared" ca="1" si="170"/>
        <v>0.35293281103719154</v>
      </c>
      <c r="S1351" s="97">
        <f t="shared" ca="1" si="175"/>
        <v>0.5710299550275113</v>
      </c>
      <c r="V1351">
        <v>1334</v>
      </c>
      <c r="W1351" s="46">
        <v>-0.439716679084735</v>
      </c>
    </row>
    <row r="1352" spans="10:23">
      <c r="J1352">
        <v>1335</v>
      </c>
      <c r="K1352" s="93">
        <f t="shared" ca="1" si="171"/>
        <v>0.84263858921480539</v>
      </c>
      <c r="L1352" s="93">
        <f t="shared" ca="1" si="171"/>
        <v>-0.12072700974597819</v>
      </c>
      <c r="M1352" s="93">
        <f t="shared" ca="1" si="172"/>
        <v>0.84263858921480539</v>
      </c>
      <c r="N1352" s="101">
        <f t="shared" ca="1" si="168"/>
        <v>0.15351872650482856</v>
      </c>
      <c r="O1352" s="46">
        <f t="shared" ca="1" si="173"/>
        <v>0.62276484129231735</v>
      </c>
      <c r="P1352" s="46">
        <f t="shared" ca="1" si="174"/>
        <v>0.47152407648625966</v>
      </c>
      <c r="Q1352" s="47">
        <f t="shared" ca="1" si="169"/>
        <v>0.92524637090443274</v>
      </c>
      <c r="R1352" s="47">
        <f t="shared" ca="1" si="170"/>
        <v>0.1742455951511564</v>
      </c>
      <c r="S1352" s="97">
        <f t="shared" ca="1" si="175"/>
        <v>0.3985052182217369</v>
      </c>
      <c r="V1352">
        <v>1335</v>
      </c>
      <c r="W1352" s="46">
        <v>0.858429009098711</v>
      </c>
    </row>
    <row r="1353" spans="10:23">
      <c r="J1353">
        <v>1336</v>
      </c>
      <c r="K1353" s="93">
        <f t="shared" ca="1" si="171"/>
        <v>0.53970285873762602</v>
      </c>
      <c r="L1353" s="93">
        <f t="shared" ca="1" si="171"/>
        <v>2.0020279314450433</v>
      </c>
      <c r="M1353" s="93">
        <f t="shared" ca="1" si="172"/>
        <v>0.53970285873762602</v>
      </c>
      <c r="N1353" s="101">
        <f t="shared" ca="1" si="168"/>
        <v>2.0697266406423198</v>
      </c>
      <c r="O1353" s="46">
        <f t="shared" ca="1" si="173"/>
        <v>0.51402016201731948</v>
      </c>
      <c r="P1353" s="46">
        <f t="shared" ca="1" si="174"/>
        <v>0.41715173684876072</v>
      </c>
      <c r="Q1353" s="47">
        <f t="shared" ca="1" si="169"/>
        <v>0.70775701235443689</v>
      </c>
      <c r="R1353" s="47">
        <f t="shared" ca="1" si="170"/>
        <v>0.48408202355437929</v>
      </c>
      <c r="S1353" s="97">
        <f t="shared" ca="1" si="175"/>
        <v>0.49905109278584936</v>
      </c>
      <c r="V1353">
        <v>1336</v>
      </c>
      <c r="W1353" s="46">
        <v>0.77971800893115994</v>
      </c>
    </row>
    <row r="1354" spans="10:23">
      <c r="J1354">
        <v>1337</v>
      </c>
      <c r="K1354" s="93">
        <f t="shared" ca="1" si="171"/>
        <v>1.3197249371539554</v>
      </c>
      <c r="L1354" s="93">
        <f t="shared" ca="1" si="171"/>
        <v>0.82854162415219468</v>
      </c>
      <c r="M1354" s="93">
        <f t="shared" ca="1" si="172"/>
        <v>1.3197249371539554</v>
      </c>
      <c r="N1354" s="101">
        <f t="shared" ca="1" si="168"/>
        <v>1.2052285207912594</v>
      </c>
      <c r="O1354" s="46">
        <f t="shared" ca="1" si="173"/>
        <v>0.79402427579811663</v>
      </c>
      <c r="P1354" s="46">
        <f t="shared" ca="1" si="174"/>
        <v>0.5571537937391593</v>
      </c>
      <c r="Q1354" s="47">
        <f t="shared" ca="1" si="169"/>
        <v>1.2677652399160313</v>
      </c>
      <c r="R1354" s="47">
        <f t="shared" ca="1" si="170"/>
        <v>0.34429917022214168</v>
      </c>
      <c r="S1354" s="97">
        <f t="shared" ca="1" si="175"/>
        <v>0.56916172301012913</v>
      </c>
      <c r="V1354">
        <v>1337</v>
      </c>
      <c r="W1354" s="46">
        <v>0.115604790290534</v>
      </c>
    </row>
    <row r="1355" spans="10:23">
      <c r="J1355">
        <v>1338</v>
      </c>
      <c r="K1355" s="93">
        <f t="shared" ca="1" si="171"/>
        <v>-4.2131493560680897E-2</v>
      </c>
      <c r="L1355" s="93">
        <f t="shared" ca="1" si="171"/>
        <v>-1.1531398935798163</v>
      </c>
      <c r="M1355" s="93">
        <f t="shared" ca="1" si="172"/>
        <v>-4.2131493560680897E-2</v>
      </c>
      <c r="N1355" s="101">
        <f t="shared" ca="1" si="168"/>
        <v>-1.1066713068397387</v>
      </c>
      <c r="O1355" s="46">
        <f t="shared" ca="1" si="173"/>
        <v>0.30515939167441042</v>
      </c>
      <c r="P1355" s="46">
        <f t="shared" ca="1" si="174"/>
        <v>0.31272135167730619</v>
      </c>
      <c r="Q1355" s="47">
        <f t="shared" ca="1" si="169"/>
        <v>0.29003547166861893</v>
      </c>
      <c r="R1355" s="47">
        <f t="shared" ca="1" si="170"/>
        <v>-2.9517668824593696E-2</v>
      </c>
      <c r="S1355" s="97">
        <f t="shared" ca="1" si="175"/>
        <v>0.13782086142490835</v>
      </c>
      <c r="V1355">
        <v>1338</v>
      </c>
      <c r="W1355" s="46">
        <v>0.317663144013622</v>
      </c>
    </row>
    <row r="1356" spans="10:23">
      <c r="J1356">
        <v>1339</v>
      </c>
      <c r="K1356" s="93">
        <f t="shared" ca="1" si="171"/>
        <v>-0.41100044248910506</v>
      </c>
      <c r="L1356" s="93">
        <f t="shared" ca="1" si="171"/>
        <v>-6.5027356133540307E-3</v>
      </c>
      <c r="M1356" s="93">
        <f t="shared" ca="1" si="172"/>
        <v>-0.41100044248910506</v>
      </c>
      <c r="N1356" s="101">
        <f t="shared" ca="1" si="168"/>
        <v>-0.13687249525165041</v>
      </c>
      <c r="O1356" s="46">
        <f t="shared" ca="1" si="173"/>
        <v>0.17274669977259197</v>
      </c>
      <c r="P1356" s="46">
        <f t="shared" ca="1" si="174"/>
        <v>0.24651500572639695</v>
      </c>
      <c r="Q1356" s="47">
        <f t="shared" ca="1" si="169"/>
        <v>2.5210087864981967E-2</v>
      </c>
      <c r="R1356" s="47">
        <f t="shared" ca="1" si="170"/>
        <v>0.12729151552082879</v>
      </c>
      <c r="S1356" s="97">
        <f t="shared" ca="1" si="175"/>
        <v>0.15001910764671039</v>
      </c>
      <c r="V1356">
        <v>1339</v>
      </c>
      <c r="W1356" s="46">
        <v>-5.0145112389284902E-2</v>
      </c>
    </row>
    <row r="1357" spans="10:23">
      <c r="J1357">
        <v>1340</v>
      </c>
      <c r="K1357" s="93">
        <f t="shared" ca="1" si="171"/>
        <v>-0.15730554666358795</v>
      </c>
      <c r="L1357" s="93">
        <f t="shared" ca="1" si="171"/>
        <v>-1.9718234883732262</v>
      </c>
      <c r="M1357" s="93">
        <f t="shared" ca="1" si="172"/>
        <v>-0.15730554666358795</v>
      </c>
      <c r="N1357" s="101">
        <f t="shared" ca="1" si="168"/>
        <v>-1.9194793921618429</v>
      </c>
      <c r="O1357" s="46">
        <f t="shared" ca="1" si="173"/>
        <v>0.26381542262279439</v>
      </c>
      <c r="P1357" s="46">
        <f t="shared" ca="1" si="174"/>
        <v>0.29204936715149815</v>
      </c>
      <c r="Q1357" s="47">
        <f t="shared" ca="1" si="169"/>
        <v>0.20734753356538679</v>
      </c>
      <c r="R1357" s="47">
        <f t="shared" ca="1" si="170"/>
        <v>-0.16094263178161078</v>
      </c>
      <c r="S1357" s="97">
        <f t="shared" ca="1" si="175"/>
        <v>5.1436395420591807E-2</v>
      </c>
      <c r="V1357">
        <v>1340</v>
      </c>
      <c r="W1357" s="46">
        <v>0.312221801337704</v>
      </c>
    </row>
    <row r="1358" spans="10:23">
      <c r="J1358">
        <v>1341</v>
      </c>
      <c r="K1358" s="93">
        <f t="shared" ca="1" si="171"/>
        <v>1.246956015003273</v>
      </c>
      <c r="L1358" s="93">
        <f t="shared" ca="1" si="171"/>
        <v>-1.0436934771206752</v>
      </c>
      <c r="M1358" s="93">
        <f t="shared" ca="1" si="172"/>
        <v>1.246956015003273</v>
      </c>
      <c r="N1358" s="101">
        <f t="shared" ca="1" si="168"/>
        <v>-0.59294825276488494</v>
      </c>
      <c r="O1358" s="46">
        <f t="shared" ca="1" si="173"/>
        <v>0.7679024542223043</v>
      </c>
      <c r="P1358" s="46">
        <f t="shared" ca="1" si="174"/>
        <v>0.54409288295125313</v>
      </c>
      <c r="Q1358" s="47">
        <f t="shared" ca="1" si="169"/>
        <v>1.2155215967644066</v>
      </c>
      <c r="R1358" s="47">
        <f t="shared" ca="1" si="170"/>
        <v>5.3547490800630412E-2</v>
      </c>
      <c r="S1358" s="97">
        <f t="shared" ca="1" si="175"/>
        <v>0.41072497251146733</v>
      </c>
      <c r="V1358">
        <v>1341</v>
      </c>
      <c r="W1358" s="46">
        <v>1.65892232550178</v>
      </c>
    </row>
    <row r="1359" spans="10:23">
      <c r="J1359">
        <v>1342</v>
      </c>
      <c r="K1359" s="93">
        <f t="shared" ca="1" si="171"/>
        <v>2.1301615976796957</v>
      </c>
      <c r="L1359" s="93">
        <f t="shared" ca="1" si="171"/>
        <v>1.070935936528089</v>
      </c>
      <c r="M1359" s="93">
        <f t="shared" ca="1" si="172"/>
        <v>2.1301615976796957</v>
      </c>
      <c r="N1359" s="101">
        <f t="shared" ca="1" si="168"/>
        <v>1.6927755323414493</v>
      </c>
      <c r="O1359" s="46">
        <f t="shared" ca="1" si="173"/>
        <v>1.0849462960654188</v>
      </c>
      <c r="P1359" s="46">
        <f t="shared" ca="1" si="174"/>
        <v>0.70261480387281039</v>
      </c>
      <c r="Q1359" s="47">
        <f t="shared" ca="1" si="169"/>
        <v>1.8496092804506357</v>
      </c>
      <c r="R1359" s="47">
        <f t="shared" ca="1" si="170"/>
        <v>0.42313186036128536</v>
      </c>
      <c r="S1359" s="97">
        <f t="shared" ca="1" si="175"/>
        <v>0.75403907821335214</v>
      </c>
      <c r="V1359">
        <v>1342</v>
      </c>
      <c r="W1359" s="46">
        <v>1.2967182726418001</v>
      </c>
    </row>
    <row r="1360" spans="10:23">
      <c r="J1360">
        <v>1343</v>
      </c>
      <c r="K1360" s="93">
        <f t="shared" ca="1" si="171"/>
        <v>-1.5337860315992342</v>
      </c>
      <c r="L1360" s="93">
        <f t="shared" ca="1" si="171"/>
        <v>-0.58645491199461719</v>
      </c>
      <c r="M1360" s="93">
        <f t="shared" ca="1" si="172"/>
        <v>-1.5337860315992342</v>
      </c>
      <c r="N1360" s="101">
        <f t="shared" ca="1" si="168"/>
        <v>-1.0437864091112266</v>
      </c>
      <c r="O1360" s="46">
        <f t="shared" ca="1" si="173"/>
        <v>-0.23029905052581445</v>
      </c>
      <c r="P1360" s="46">
        <f t="shared" ca="1" si="174"/>
        <v>4.4992130577193756E-2</v>
      </c>
      <c r="Q1360" s="47">
        <f t="shared" ca="1" si="169"/>
        <v>-0.78088141273183087</v>
      </c>
      <c r="R1360" s="47">
        <f t="shared" ca="1" si="170"/>
        <v>-1.9349653146882556E-2</v>
      </c>
      <c r="S1360" s="97">
        <f t="shared" ca="1" si="175"/>
        <v>-0.1248243518363485</v>
      </c>
      <c r="V1360">
        <v>1343</v>
      </c>
      <c r="W1360" s="46">
        <v>0.90946604534980102</v>
      </c>
    </row>
    <row r="1361" spans="10:23">
      <c r="J1361">
        <v>1344</v>
      </c>
      <c r="K1361" s="93">
        <f t="shared" ca="1" si="171"/>
        <v>-0.93159471593050425</v>
      </c>
      <c r="L1361" s="93">
        <f t="shared" ca="1" si="171"/>
        <v>-1.6268289906751112</v>
      </c>
      <c r="M1361" s="93">
        <f t="shared" ca="1" si="172"/>
        <v>-0.93159471593050425</v>
      </c>
      <c r="N1361" s="101">
        <f t="shared" ca="1" si="168"/>
        <v>-1.8386372348149744</v>
      </c>
      <c r="O1361" s="46">
        <f t="shared" ca="1" si="173"/>
        <v>-1.4130751786560425E-2</v>
      </c>
      <c r="P1361" s="46">
        <f t="shared" ca="1" si="174"/>
        <v>0.15307627994682077</v>
      </c>
      <c r="Q1361" s="47">
        <f t="shared" ca="1" si="169"/>
        <v>-0.34854481525332281</v>
      </c>
      <c r="R1361" s="47">
        <f t="shared" ca="1" si="170"/>
        <v>-0.14787106208817308</v>
      </c>
      <c r="S1361" s="97">
        <f t="shared" ca="1" si="175"/>
        <v>-8.1000906937366751E-2</v>
      </c>
      <c r="V1361">
        <v>1344</v>
      </c>
      <c r="W1361" s="46">
        <v>-0.45899744847599699</v>
      </c>
    </row>
    <row r="1362" spans="10:23">
      <c r="J1362">
        <v>1345</v>
      </c>
      <c r="K1362" s="93">
        <f t="shared" ca="1" si="171"/>
        <v>0.83549713287617067</v>
      </c>
      <c r="L1362" s="93">
        <f t="shared" ca="1" si="171"/>
        <v>0.85258960308864096</v>
      </c>
      <c r="M1362" s="93">
        <f t="shared" ca="1" si="172"/>
        <v>0.83549713287617067</v>
      </c>
      <c r="N1362" s="101">
        <f t="shared" ref="N1362:N1425" ca="1" si="176">$N$2*K1362+SQRT(1-$N$2^2)*L1362</f>
        <v>1.0740327005876003</v>
      </c>
      <c r="O1362" s="46">
        <f t="shared" ca="1" si="173"/>
        <v>0.62020127647981416</v>
      </c>
      <c r="P1362" s="46">
        <f t="shared" ca="1" si="174"/>
        <v>0.47024229408000806</v>
      </c>
      <c r="Q1362" s="47">
        <f t="shared" ref="Q1362:Q1425" ca="1" si="177">$K$2+K1362*$S$3</f>
        <v>0.92011924127942646</v>
      </c>
      <c r="R1362" s="47">
        <f t="shared" ref="R1362:R1425" ca="1" si="178">$L$2+$L$3*N1362</f>
        <v>0.323085791416309</v>
      </c>
      <c r="S1362" s="97">
        <f t="shared" ca="1" si="175"/>
        <v>0.47164353394806158</v>
      </c>
      <c r="V1362">
        <v>1345</v>
      </c>
      <c r="W1362" s="46">
        <v>1.3094146929908099</v>
      </c>
    </row>
    <row r="1363" spans="10:23">
      <c r="J1363">
        <v>1346</v>
      </c>
      <c r="K1363" s="93">
        <f t="shared" ref="K1363:L1426" ca="1" si="179">_xlfn.NORM.S.INV(RAND())</f>
        <v>-4.7146862355526314E-2</v>
      </c>
      <c r="L1363" s="93">
        <f t="shared" ca="1" si="179"/>
        <v>0.9505926594360411</v>
      </c>
      <c r="M1363" s="93">
        <f t="shared" ref="M1363:M1426" ca="1" si="180">K1363</f>
        <v>-4.7146862355526314E-2</v>
      </c>
      <c r="N1363" s="101">
        <f t="shared" ca="1" si="176"/>
        <v>0.88624715931707576</v>
      </c>
      <c r="O1363" s="46">
        <f t="shared" ref="O1363:O1426" ca="1" si="181">$K$2+K1363*$K$3</f>
        <v>0.30335902738531784</v>
      </c>
      <c r="P1363" s="46">
        <f t="shared" ref="P1363:P1426" ca="1" si="182">$K$2+K1363*$R$3</f>
        <v>0.3118211695327599</v>
      </c>
      <c r="Q1363" s="47">
        <f t="shared" ca="1" si="177"/>
        <v>0.28643474309043371</v>
      </c>
      <c r="R1363" s="47">
        <f t="shared" ca="1" si="178"/>
        <v>0.2927222797202339</v>
      </c>
      <c r="S1363" s="97">
        <f t="shared" ref="S1363:S1426" ca="1" si="183">AVERAGE(R1363,O1363)</f>
        <v>0.29804065355277587</v>
      </c>
      <c r="V1363">
        <v>1346</v>
      </c>
      <c r="W1363" s="46">
        <v>0.115643422267036</v>
      </c>
    </row>
    <row r="1364" spans="10:23">
      <c r="J1364">
        <v>1347</v>
      </c>
      <c r="K1364" s="93">
        <f t="shared" ca="1" si="179"/>
        <v>-7.4275617085369283E-2</v>
      </c>
      <c r="L1364" s="93">
        <f t="shared" ca="1" si="179"/>
        <v>-0.32862104947855314</v>
      </c>
      <c r="M1364" s="93">
        <f t="shared" ca="1" si="180"/>
        <v>-7.4275617085369283E-2</v>
      </c>
      <c r="N1364" s="101">
        <f t="shared" ca="1" si="176"/>
        <v>-0.33518140479762942</v>
      </c>
      <c r="O1364" s="46">
        <f t="shared" ca="1" si="181"/>
        <v>0.29362063261894311</v>
      </c>
      <c r="P1364" s="46">
        <f t="shared" ca="1" si="182"/>
        <v>0.30695197214957254</v>
      </c>
      <c r="Q1364" s="47">
        <f t="shared" ca="1" si="177"/>
        <v>0.26695795355768431</v>
      </c>
      <c r="R1364" s="47">
        <f t="shared" ca="1" si="178"/>
        <v>9.5226454208356168E-2</v>
      </c>
      <c r="S1364" s="97">
        <f t="shared" ca="1" si="183"/>
        <v>0.19442354341364965</v>
      </c>
      <c r="V1364">
        <v>1347</v>
      </c>
      <c r="W1364" s="46">
        <v>3.6940227060094699E-2</v>
      </c>
    </row>
    <row r="1365" spans="10:23">
      <c r="J1365">
        <v>1348</v>
      </c>
      <c r="K1365" s="93">
        <f t="shared" ca="1" si="179"/>
        <v>-0.27987322342347787</v>
      </c>
      <c r="L1365" s="93">
        <f t="shared" ca="1" si="179"/>
        <v>-0.16257528991593115</v>
      </c>
      <c r="M1365" s="93">
        <f t="shared" ca="1" si="180"/>
        <v>-0.27987322342347787</v>
      </c>
      <c r="N1365" s="101">
        <f t="shared" ca="1" si="176"/>
        <v>-0.24314086280149227</v>
      </c>
      <c r="O1365" s="46">
        <f t="shared" ca="1" si="181"/>
        <v>0.21981736838950575</v>
      </c>
      <c r="P1365" s="46">
        <f t="shared" ca="1" si="182"/>
        <v>0.27005034003485384</v>
      </c>
      <c r="Q1365" s="47">
        <f t="shared" ca="1" si="177"/>
        <v>0.11935142509880953</v>
      </c>
      <c r="R1365" s="47">
        <f t="shared" ca="1" si="178"/>
        <v>0.11010871859625589</v>
      </c>
      <c r="S1365" s="97">
        <f t="shared" ca="1" si="183"/>
        <v>0.16496304349288082</v>
      </c>
      <c r="V1365">
        <v>1348</v>
      </c>
      <c r="W1365" s="46">
        <v>1.0125128377231201</v>
      </c>
    </row>
    <row r="1366" spans="10:23">
      <c r="J1366">
        <v>1349</v>
      </c>
      <c r="K1366" s="93">
        <f t="shared" ca="1" si="179"/>
        <v>-1.2998448136568375</v>
      </c>
      <c r="L1366" s="93">
        <f t="shared" ca="1" si="179"/>
        <v>0.62138618576589255</v>
      </c>
      <c r="M1366" s="93">
        <f t="shared" ca="1" si="180"/>
        <v>-1.2998448136568375</v>
      </c>
      <c r="N1366" s="101">
        <f t="shared" ca="1" si="176"/>
        <v>0.17574598512548828</v>
      </c>
      <c r="O1366" s="46">
        <f t="shared" ca="1" si="181"/>
        <v>-0.14632129499900398</v>
      </c>
      <c r="P1366" s="46">
        <f t="shared" ca="1" si="182"/>
        <v>8.6981008340598992E-2</v>
      </c>
      <c r="Q1366" s="47">
        <f t="shared" ca="1" si="177"/>
        <v>-0.61292590167820993</v>
      </c>
      <c r="R1366" s="47">
        <f t="shared" ca="1" si="178"/>
        <v>0.17783957593654512</v>
      </c>
      <c r="S1366" s="97">
        <f t="shared" ca="1" si="183"/>
        <v>1.5759140468770569E-2</v>
      </c>
      <c r="V1366">
        <v>1349</v>
      </c>
      <c r="W1366" s="46">
        <v>0.59759762002392702</v>
      </c>
    </row>
    <row r="1367" spans="10:23">
      <c r="J1367">
        <v>1350</v>
      </c>
      <c r="K1367" s="93">
        <f t="shared" ca="1" si="179"/>
        <v>2.1208161184926633</v>
      </c>
      <c r="L1367" s="93">
        <f t="shared" ca="1" si="179"/>
        <v>1.9565779470948863</v>
      </c>
      <c r="M1367" s="93">
        <f t="shared" ca="1" si="180"/>
        <v>2.1208161184926633</v>
      </c>
      <c r="N1367" s="101">
        <f t="shared" ca="1" si="176"/>
        <v>2.5294657612735145</v>
      </c>
      <c r="O1367" s="46">
        <f t="shared" ca="1" si="181"/>
        <v>1.0815915543343455</v>
      </c>
      <c r="P1367" s="46">
        <f t="shared" ca="1" si="182"/>
        <v>0.70093743300727374</v>
      </c>
      <c r="Q1367" s="47">
        <f t="shared" ca="1" si="177"/>
        <v>1.8428997969884888</v>
      </c>
      <c r="R1367" s="47">
        <f t="shared" ca="1" si="178"/>
        <v>0.55841838657776421</v>
      </c>
      <c r="S1367" s="97">
        <f t="shared" ca="1" si="183"/>
        <v>0.8200049704560548</v>
      </c>
      <c r="V1367">
        <v>1350</v>
      </c>
      <c r="W1367" s="46">
        <v>0.93923760700185899</v>
      </c>
    </row>
    <row r="1368" spans="10:23">
      <c r="J1368">
        <v>1351</v>
      </c>
      <c r="K1368" s="93">
        <f t="shared" ca="1" si="179"/>
        <v>0.88035680352505974</v>
      </c>
      <c r="L1368" s="93">
        <f t="shared" ca="1" si="179"/>
        <v>-0.59183202941823543</v>
      </c>
      <c r="M1368" s="93">
        <f t="shared" ca="1" si="180"/>
        <v>0.88035680352505974</v>
      </c>
      <c r="N1368" s="101">
        <f t="shared" ca="1" si="176"/>
        <v>-0.28113278420803378</v>
      </c>
      <c r="O1368" s="46">
        <f t="shared" ca="1" si="181"/>
        <v>0.63630452877498367</v>
      </c>
      <c r="P1368" s="46">
        <f t="shared" ca="1" si="182"/>
        <v>0.47829392022759282</v>
      </c>
      <c r="Q1368" s="47">
        <f t="shared" ca="1" si="177"/>
        <v>0.95232574586976537</v>
      </c>
      <c r="R1368" s="47">
        <f t="shared" ca="1" si="178"/>
        <v>0.10396571023587284</v>
      </c>
      <c r="S1368" s="97">
        <f t="shared" ca="1" si="183"/>
        <v>0.37013511950542827</v>
      </c>
      <c r="V1368">
        <v>1351</v>
      </c>
      <c r="W1368" s="46">
        <v>0.403005244522603</v>
      </c>
    </row>
    <row r="1369" spans="10:23">
      <c r="J1369">
        <v>1352</v>
      </c>
      <c r="K1369" s="93">
        <f t="shared" ca="1" si="179"/>
        <v>0.3292587933419176</v>
      </c>
      <c r="L1369" s="93">
        <f t="shared" ca="1" si="179"/>
        <v>0.21533977496504406</v>
      </c>
      <c r="M1369" s="93">
        <f t="shared" ca="1" si="180"/>
        <v>0.3292587933419176</v>
      </c>
      <c r="N1369" s="101">
        <f t="shared" ca="1" si="176"/>
        <v>0.30887170314085105</v>
      </c>
      <c r="O1369" s="46">
        <f t="shared" ca="1" si="181"/>
        <v>0.43847716693801519</v>
      </c>
      <c r="P1369" s="46">
        <f t="shared" ca="1" si="182"/>
        <v>0.37938023930910858</v>
      </c>
      <c r="Q1369" s="47">
        <f t="shared" ca="1" si="177"/>
        <v>0.55667102219582842</v>
      </c>
      <c r="R1369" s="47">
        <f t="shared" ca="1" si="178"/>
        <v>0.19936500472440213</v>
      </c>
      <c r="S1369" s="97">
        <f t="shared" ca="1" si="183"/>
        <v>0.31892108583120865</v>
      </c>
      <c r="V1369">
        <v>1352</v>
      </c>
      <c r="W1369" s="46">
        <v>-0.29511626085097498</v>
      </c>
    </row>
    <row r="1370" spans="10:23">
      <c r="J1370">
        <v>1353</v>
      </c>
      <c r="K1370" s="93">
        <f t="shared" ca="1" si="179"/>
        <v>-0.81112146377828109</v>
      </c>
      <c r="L1370" s="93">
        <f t="shared" ca="1" si="179"/>
        <v>0.68116621962340274</v>
      </c>
      <c r="M1370" s="93">
        <f t="shared" ca="1" si="180"/>
        <v>-0.81112146377828109</v>
      </c>
      <c r="N1370" s="101">
        <f t="shared" ca="1" si="176"/>
        <v>0.3878474193102488</v>
      </c>
      <c r="O1370" s="46">
        <f t="shared" ca="1" si="181"/>
        <v>2.9115467950785401E-2</v>
      </c>
      <c r="P1370" s="46">
        <f t="shared" ca="1" si="182"/>
        <v>0.17469938981549368</v>
      </c>
      <c r="Q1370" s="47">
        <f t="shared" ca="1" si="177"/>
        <v>-0.26205237577863116</v>
      </c>
      <c r="R1370" s="47">
        <f t="shared" ca="1" si="178"/>
        <v>0.21213478489699206</v>
      </c>
      <c r="S1370" s="97">
        <f t="shared" ca="1" si="183"/>
        <v>0.12062512642388873</v>
      </c>
      <c r="V1370">
        <v>1353</v>
      </c>
      <c r="W1370" s="46">
        <v>0.16964116455631401</v>
      </c>
    </row>
    <row r="1371" spans="10:23">
      <c r="J1371">
        <v>1354</v>
      </c>
      <c r="K1371" s="93">
        <f t="shared" ca="1" si="179"/>
        <v>0.89990746209223793</v>
      </c>
      <c r="L1371" s="93">
        <f t="shared" ca="1" si="179"/>
        <v>-0.47842634676149404</v>
      </c>
      <c r="M1371" s="93">
        <f t="shared" ca="1" si="180"/>
        <v>0.89990746209223793</v>
      </c>
      <c r="N1371" s="101">
        <f t="shared" ca="1" si="176"/>
        <v>-0.16739721502040955</v>
      </c>
      <c r="O1371" s="46">
        <f t="shared" ca="1" si="181"/>
        <v>0.64332261836168869</v>
      </c>
      <c r="P1371" s="46">
        <f t="shared" ca="1" si="182"/>
        <v>0.48180296502094533</v>
      </c>
      <c r="Q1371" s="47">
        <f t="shared" ca="1" si="177"/>
        <v>0.96636192504317553</v>
      </c>
      <c r="R1371" s="47">
        <f t="shared" ca="1" si="178"/>
        <v>0.12235589758428635</v>
      </c>
      <c r="S1371" s="97">
        <f t="shared" ca="1" si="183"/>
        <v>0.38283925797298751</v>
      </c>
      <c r="V1371">
        <v>1354</v>
      </c>
      <c r="W1371" s="46">
        <v>7.3677436917891595E-2</v>
      </c>
    </row>
    <row r="1372" spans="10:23">
      <c r="J1372">
        <v>1355</v>
      </c>
      <c r="K1372" s="93">
        <f t="shared" ca="1" si="179"/>
        <v>-0.55232473500381751</v>
      </c>
      <c r="L1372" s="93">
        <f t="shared" ca="1" si="179"/>
        <v>-0.43306356185341954</v>
      </c>
      <c r="M1372" s="93">
        <f t="shared" ca="1" si="180"/>
        <v>-0.55232473500381751</v>
      </c>
      <c r="N1372" s="101">
        <f t="shared" ca="1" si="176"/>
        <v>-0.58623193878227275</v>
      </c>
      <c r="O1372" s="46">
        <f t="shared" ca="1" si="181"/>
        <v>0.1220155930818409</v>
      </c>
      <c r="P1372" s="46">
        <f t="shared" ca="1" si="182"/>
        <v>0.22114945238102143</v>
      </c>
      <c r="Q1372" s="47">
        <f t="shared" ca="1" si="177"/>
        <v>-7.6252125516520164E-2</v>
      </c>
      <c r="R1372" s="47">
        <f t="shared" ca="1" si="178"/>
        <v>5.4633468330028023E-2</v>
      </c>
      <c r="S1372" s="97">
        <f t="shared" ca="1" si="183"/>
        <v>8.8324530705934462E-2</v>
      </c>
      <c r="V1372">
        <v>1355</v>
      </c>
      <c r="W1372" s="46">
        <v>0.69164576233979003</v>
      </c>
    </row>
    <row r="1373" spans="10:23">
      <c r="J1373">
        <v>1356</v>
      </c>
      <c r="K1373" s="93">
        <f t="shared" ca="1" si="179"/>
        <v>1.4182236808822133</v>
      </c>
      <c r="L1373" s="93">
        <f t="shared" ca="1" si="179"/>
        <v>-0.54932844846899198</v>
      </c>
      <c r="M1373" s="93">
        <f t="shared" ca="1" si="180"/>
        <v>1.4182236808822133</v>
      </c>
      <c r="N1373" s="101">
        <f t="shared" ca="1" si="176"/>
        <v>-6.9782120371593537E-2</v>
      </c>
      <c r="O1373" s="46">
        <f t="shared" ca="1" si="181"/>
        <v>0.82938231784501371</v>
      </c>
      <c r="P1373" s="46">
        <f t="shared" ca="1" si="182"/>
        <v>0.57483281476260784</v>
      </c>
      <c r="Q1373" s="47">
        <f t="shared" ca="1" si="177"/>
        <v>1.3384813240098254</v>
      </c>
      <c r="R1373" s="47">
        <f t="shared" ca="1" si="178"/>
        <v>0.1381395252695134</v>
      </c>
      <c r="S1373" s="97">
        <f t="shared" ca="1" si="183"/>
        <v>0.48376092155726358</v>
      </c>
      <c r="V1373">
        <v>1356</v>
      </c>
      <c r="W1373" s="46">
        <v>0.57479828562737001</v>
      </c>
    </row>
    <row r="1374" spans="10:23">
      <c r="J1374">
        <v>1357</v>
      </c>
      <c r="K1374" s="93">
        <f t="shared" ca="1" si="179"/>
        <v>1.4627465854617698</v>
      </c>
      <c r="L1374" s="93">
        <f t="shared" ca="1" si="179"/>
        <v>-0.78587467050953075</v>
      </c>
      <c r="M1374" s="93">
        <f t="shared" ca="1" si="180"/>
        <v>1.4627465854617698</v>
      </c>
      <c r="N1374" s="101">
        <f t="shared" ca="1" si="176"/>
        <v>-0.27988833425006038</v>
      </c>
      <c r="O1374" s="46">
        <f t="shared" ca="1" si="181"/>
        <v>0.84536468140202548</v>
      </c>
      <c r="P1374" s="46">
        <f t="shared" ca="1" si="182"/>
        <v>0.58282399654111372</v>
      </c>
      <c r="Q1374" s="47">
        <f t="shared" ca="1" si="177"/>
        <v>1.370446051123849</v>
      </c>
      <c r="R1374" s="47">
        <f t="shared" ca="1" si="178"/>
        <v>0.1041669284478739</v>
      </c>
      <c r="S1374" s="97">
        <f t="shared" ca="1" si="183"/>
        <v>0.47476580492494969</v>
      </c>
      <c r="V1374">
        <v>1357</v>
      </c>
      <c r="W1374" s="46">
        <v>-0.129406968866006</v>
      </c>
    </row>
    <row r="1375" spans="10:23">
      <c r="J1375">
        <v>1358</v>
      </c>
      <c r="K1375" s="93">
        <f t="shared" ca="1" si="179"/>
        <v>0.84930298556990103</v>
      </c>
      <c r="L1375" s="93">
        <f t="shared" ca="1" si="179"/>
        <v>1.3373138711300221</v>
      </c>
      <c r="M1375" s="93">
        <f t="shared" ca="1" si="180"/>
        <v>0.84930298556990103</v>
      </c>
      <c r="N1375" s="101">
        <f t="shared" ca="1" si="176"/>
        <v>1.537982200893536</v>
      </c>
      <c r="O1375" s="46">
        <f t="shared" ca="1" si="181"/>
        <v>0.62515715613432943</v>
      </c>
      <c r="P1375" s="46">
        <f t="shared" ca="1" si="182"/>
        <v>0.4727202339072657</v>
      </c>
      <c r="Q1375" s="47">
        <f t="shared" ca="1" si="177"/>
        <v>0.930031000588457</v>
      </c>
      <c r="R1375" s="47">
        <f t="shared" ca="1" si="178"/>
        <v>0.3981029412118488</v>
      </c>
      <c r="S1375" s="97">
        <f t="shared" ca="1" si="183"/>
        <v>0.51163004867308914</v>
      </c>
      <c r="V1375">
        <v>1358</v>
      </c>
      <c r="W1375" s="46">
        <v>-4.1150701127471503E-2</v>
      </c>
    </row>
    <row r="1376" spans="10:23">
      <c r="J1376">
        <v>1359</v>
      </c>
      <c r="K1376" s="93">
        <f t="shared" ca="1" si="179"/>
        <v>0.48563926240730121</v>
      </c>
      <c r="L1376" s="93">
        <f t="shared" ca="1" si="179"/>
        <v>0.18727812641790201</v>
      </c>
      <c r="M1376" s="93">
        <f t="shared" ca="1" si="180"/>
        <v>0.48563926240730121</v>
      </c>
      <c r="N1376" s="101">
        <f t="shared" ca="1" si="176"/>
        <v>0.33199942326348986</v>
      </c>
      <c r="O1376" s="46">
        <f t="shared" ca="1" si="181"/>
        <v>0.49461298137826631</v>
      </c>
      <c r="P1376" s="46">
        <f t="shared" ca="1" si="182"/>
        <v>0.40744814652923411</v>
      </c>
      <c r="Q1376" s="47">
        <f t="shared" ca="1" si="177"/>
        <v>0.66894265107633066</v>
      </c>
      <c r="R1376" s="47">
        <f t="shared" ca="1" si="178"/>
        <v>0.20310458337191709</v>
      </c>
      <c r="S1376" s="97">
        <f t="shared" ca="1" si="183"/>
        <v>0.34885878237509171</v>
      </c>
      <c r="V1376">
        <v>1359</v>
      </c>
      <c r="W1376" s="46">
        <v>2.4264494763449999E-2</v>
      </c>
    </row>
    <row r="1377" spans="10:23">
      <c r="J1377">
        <v>1360</v>
      </c>
      <c r="K1377" s="93">
        <f t="shared" ca="1" si="179"/>
        <v>1.3700546661852393</v>
      </c>
      <c r="L1377" s="93">
        <f t="shared" ca="1" si="179"/>
        <v>-8.1243586580456009E-2</v>
      </c>
      <c r="M1377" s="93">
        <f t="shared" ca="1" si="180"/>
        <v>1.3700546661852393</v>
      </c>
      <c r="N1377" s="101">
        <f t="shared" ca="1" si="176"/>
        <v>0.3586824405485991</v>
      </c>
      <c r="O1377" s="46">
        <f t="shared" ca="1" si="181"/>
        <v>0.81209111206362872</v>
      </c>
      <c r="P1377" s="46">
        <f t="shared" ca="1" si="182"/>
        <v>0.56618721187191534</v>
      </c>
      <c r="Q1377" s="47">
        <f t="shared" ca="1" si="177"/>
        <v>1.3038989124470555</v>
      </c>
      <c r="R1377" s="47">
        <f t="shared" ca="1" si="178"/>
        <v>0.20741902686922462</v>
      </c>
      <c r="S1377" s="97">
        <f t="shared" ca="1" si="183"/>
        <v>0.50975506946642668</v>
      </c>
      <c r="V1377">
        <v>1360</v>
      </c>
      <c r="W1377" s="46">
        <v>0.22696830025127299</v>
      </c>
    </row>
    <row r="1378" spans="10:23">
      <c r="J1378">
        <v>1361</v>
      </c>
      <c r="K1378" s="93">
        <f t="shared" ca="1" si="179"/>
        <v>0.25431684583906461</v>
      </c>
      <c r="L1378" s="93">
        <f t="shared" ca="1" si="179"/>
        <v>-0.53375994572368202</v>
      </c>
      <c r="M1378" s="93">
        <f t="shared" ca="1" si="180"/>
        <v>0.25431684583906461</v>
      </c>
      <c r="N1378" s="101">
        <f t="shared" ca="1" si="176"/>
        <v>-0.42517036884139792</v>
      </c>
      <c r="O1378" s="46">
        <f t="shared" ca="1" si="181"/>
        <v>0.41157529559849221</v>
      </c>
      <c r="P1378" s="46">
        <f t="shared" ca="1" si="182"/>
        <v>0.36592930363934711</v>
      </c>
      <c r="Q1378" s="47">
        <f t="shared" ca="1" si="177"/>
        <v>0.50286727951678245</v>
      </c>
      <c r="R1378" s="47">
        <f t="shared" ca="1" si="178"/>
        <v>8.0675914567370902E-2</v>
      </c>
      <c r="S1378" s="97">
        <f t="shared" ca="1" si="183"/>
        <v>0.24612560508293155</v>
      </c>
      <c r="V1378">
        <v>1361</v>
      </c>
      <c r="W1378" s="46">
        <v>-1.8639621992733901E-2</v>
      </c>
    </row>
    <row r="1379" spans="10:23">
      <c r="J1379">
        <v>1362</v>
      </c>
      <c r="K1379" s="93">
        <f t="shared" ca="1" si="179"/>
        <v>2.7503386845146824</v>
      </c>
      <c r="L1379" s="93">
        <f t="shared" ca="1" si="179"/>
        <v>1.1645165800521446</v>
      </c>
      <c r="M1379" s="93">
        <f t="shared" ca="1" si="180"/>
        <v>2.7503386845146824</v>
      </c>
      <c r="N1379" s="101">
        <f t="shared" ca="1" si="176"/>
        <v>1.9787279936367543</v>
      </c>
      <c r="O1379" s="46">
        <f t="shared" ca="1" si="181"/>
        <v>1.3075709375870421</v>
      </c>
      <c r="P1379" s="46">
        <f t="shared" ca="1" si="182"/>
        <v>0.81392712463362205</v>
      </c>
      <c r="Q1379" s="47">
        <f t="shared" ca="1" si="177"/>
        <v>2.2948585634938823</v>
      </c>
      <c r="R1379" s="47">
        <f t="shared" ca="1" si="178"/>
        <v>0.46936822576150206</v>
      </c>
      <c r="S1379" s="97">
        <f t="shared" ca="1" si="183"/>
        <v>0.88846958167427204</v>
      </c>
      <c r="V1379">
        <v>1362</v>
      </c>
      <c r="W1379" s="46">
        <v>0.32647152428977999</v>
      </c>
    </row>
    <row r="1380" spans="10:23">
      <c r="J1380">
        <v>1363</v>
      </c>
      <c r="K1380" s="93">
        <f t="shared" ca="1" si="179"/>
        <v>0.86241109243574732</v>
      </c>
      <c r="L1380" s="93">
        <f t="shared" ca="1" si="179"/>
        <v>1.3465449995723138</v>
      </c>
      <c r="M1380" s="93">
        <f t="shared" ca="1" si="180"/>
        <v>0.86241109243574732</v>
      </c>
      <c r="N1380" s="101">
        <f t="shared" ca="1" si="176"/>
        <v>1.550902750623258</v>
      </c>
      <c r="O1380" s="46">
        <f t="shared" ca="1" si="181"/>
        <v>0.62986256633729076</v>
      </c>
      <c r="P1380" s="46">
        <f t="shared" ca="1" si="182"/>
        <v>0.47507293900874636</v>
      </c>
      <c r="Q1380" s="47">
        <f t="shared" ca="1" si="177"/>
        <v>0.93944182099437956</v>
      </c>
      <c r="R1380" s="47">
        <f t="shared" ca="1" si="178"/>
        <v>0.40019209706582887</v>
      </c>
      <c r="S1380" s="97">
        <f t="shared" ca="1" si="183"/>
        <v>0.51502733170155979</v>
      </c>
      <c r="V1380">
        <v>1363</v>
      </c>
      <c r="W1380" s="46">
        <v>-0.176442487889197</v>
      </c>
    </row>
    <row r="1381" spans="10:23">
      <c r="J1381">
        <v>1364</v>
      </c>
      <c r="K1381" s="93">
        <f t="shared" ca="1" si="179"/>
        <v>1.1241510442761622</v>
      </c>
      <c r="L1381" s="93">
        <f t="shared" ca="1" si="179"/>
        <v>-1.1229689880319744</v>
      </c>
      <c r="M1381" s="93">
        <f t="shared" ca="1" si="180"/>
        <v>1.1241510442761622</v>
      </c>
      <c r="N1381" s="101">
        <f t="shared" ca="1" si="176"/>
        <v>-0.70716276754577534</v>
      </c>
      <c r="O1381" s="46">
        <f t="shared" ca="1" si="181"/>
        <v>0.72381921869884991</v>
      </c>
      <c r="P1381" s="46">
        <f t="shared" ca="1" si="182"/>
        <v>0.52205126518952594</v>
      </c>
      <c r="Q1381" s="47">
        <f t="shared" ca="1" si="177"/>
        <v>1.1273551257174979</v>
      </c>
      <c r="R1381" s="47">
        <f t="shared" ca="1" si="178"/>
        <v>3.5079861546814972E-2</v>
      </c>
      <c r="S1381" s="97">
        <f t="shared" ca="1" si="183"/>
        <v>0.37944954012283244</v>
      </c>
      <c r="V1381">
        <v>1364</v>
      </c>
      <c r="W1381" s="46">
        <v>0.23301503175438201</v>
      </c>
    </row>
    <row r="1382" spans="10:23">
      <c r="J1382">
        <v>1365</v>
      </c>
      <c r="K1382" s="93">
        <f t="shared" ca="1" si="179"/>
        <v>1.492271497347186</v>
      </c>
      <c r="L1382" s="93">
        <f t="shared" ca="1" si="179"/>
        <v>-1.1900792481215197</v>
      </c>
      <c r="M1382" s="93">
        <f t="shared" ca="1" si="180"/>
        <v>1.492271497347186</v>
      </c>
      <c r="N1382" s="101">
        <f t="shared" ca="1" si="176"/>
        <v>-0.65371831454014373</v>
      </c>
      <c r="O1382" s="46">
        <f t="shared" ca="1" si="181"/>
        <v>0.85596322343780562</v>
      </c>
      <c r="P1382" s="46">
        <f t="shared" ca="1" si="182"/>
        <v>0.58812326755900379</v>
      </c>
      <c r="Q1382" s="47">
        <f t="shared" ca="1" si="177"/>
        <v>1.3916431351954093</v>
      </c>
      <c r="R1382" s="47">
        <f t="shared" ca="1" si="178"/>
        <v>4.3721428213489663E-2</v>
      </c>
      <c r="S1382" s="97">
        <f t="shared" ca="1" si="183"/>
        <v>0.44984232582564765</v>
      </c>
      <c r="V1382">
        <v>1365</v>
      </c>
      <c r="W1382" s="46">
        <v>-0.32737073457477001</v>
      </c>
    </row>
    <row r="1383" spans="10:23">
      <c r="J1383">
        <v>1366</v>
      </c>
      <c r="K1383" s="93">
        <f t="shared" ca="1" si="179"/>
        <v>-0.53282210339903169</v>
      </c>
      <c r="L1383" s="93">
        <f t="shared" ca="1" si="179"/>
        <v>-0.53017093113481462</v>
      </c>
      <c r="M1383" s="93">
        <f t="shared" ca="1" si="180"/>
        <v>-0.53282210339903169</v>
      </c>
      <c r="N1383" s="101">
        <f t="shared" ca="1" si="176"/>
        <v>-0.67209552868163169</v>
      </c>
      <c r="O1383" s="46">
        <f t="shared" ca="1" si="181"/>
        <v>0.12901644245520538</v>
      </c>
      <c r="P1383" s="46">
        <f t="shared" ca="1" si="182"/>
        <v>0.22464987706770367</v>
      </c>
      <c r="Q1383" s="47">
        <f t="shared" ca="1" si="177"/>
        <v>-6.2250426769791201E-2</v>
      </c>
      <c r="R1383" s="47">
        <f t="shared" ca="1" si="178"/>
        <v>4.0749970705360794E-2</v>
      </c>
      <c r="S1383" s="97">
        <f t="shared" ca="1" si="183"/>
        <v>8.4883206580283088E-2</v>
      </c>
      <c r="V1383">
        <v>1366</v>
      </c>
      <c r="W1383" s="46">
        <v>0.363192263693909</v>
      </c>
    </row>
    <row r="1384" spans="10:23">
      <c r="J1384">
        <v>1367</v>
      </c>
      <c r="K1384" s="93">
        <f t="shared" ca="1" si="179"/>
        <v>0.72775211716844479</v>
      </c>
      <c r="L1384" s="93">
        <f t="shared" ca="1" si="179"/>
        <v>1.2286198524333765</v>
      </c>
      <c r="M1384" s="93">
        <f t="shared" ca="1" si="180"/>
        <v>0.72775211716844479</v>
      </c>
      <c r="N1384" s="101">
        <f t="shared" ca="1" si="176"/>
        <v>1.3962753261335583</v>
      </c>
      <c r="O1384" s="46">
        <f t="shared" ca="1" si="181"/>
        <v>0.58152410506077978</v>
      </c>
      <c r="P1384" s="46">
        <f t="shared" ca="1" si="182"/>
        <v>0.45090370837049087</v>
      </c>
      <c r="Q1384" s="47">
        <f t="shared" ca="1" si="177"/>
        <v>0.84276489844135771</v>
      </c>
      <c r="R1384" s="47">
        <f t="shared" ca="1" si="178"/>
        <v>0.37519000382552303</v>
      </c>
      <c r="S1384" s="97">
        <f t="shared" ca="1" si="183"/>
        <v>0.47835705444315141</v>
      </c>
      <c r="V1384">
        <v>1367</v>
      </c>
      <c r="W1384" s="46">
        <v>-0.183362779999935</v>
      </c>
    </row>
    <row r="1385" spans="10:23">
      <c r="J1385">
        <v>1368</v>
      </c>
      <c r="K1385" s="93">
        <f t="shared" ca="1" si="179"/>
        <v>1.5576594634364302</v>
      </c>
      <c r="L1385" s="93">
        <f t="shared" ca="1" si="179"/>
        <v>8.4386885053161984E-2</v>
      </c>
      <c r="M1385" s="93">
        <f t="shared" ca="1" si="180"/>
        <v>1.5576594634364302</v>
      </c>
      <c r="N1385" s="101">
        <f t="shared" ca="1" si="176"/>
        <v>0.57537644033584046</v>
      </c>
      <c r="O1385" s="46">
        <f t="shared" ca="1" si="181"/>
        <v>0.87943550711203189</v>
      </c>
      <c r="P1385" s="46">
        <f t="shared" ca="1" si="182"/>
        <v>0.59985940939611693</v>
      </c>
      <c r="Q1385" s="47">
        <f t="shared" ca="1" si="177"/>
        <v>1.4385877025438618</v>
      </c>
      <c r="R1385" s="47">
        <f t="shared" ca="1" si="178"/>
        <v>0.2424568191960077</v>
      </c>
      <c r="S1385" s="97">
        <f t="shared" ca="1" si="183"/>
        <v>0.56094616315401979</v>
      </c>
      <c r="V1385">
        <v>1368</v>
      </c>
      <c r="W1385" s="46">
        <v>1.79707599272658</v>
      </c>
    </row>
    <row r="1386" spans="10:23">
      <c r="J1386">
        <v>1369</v>
      </c>
      <c r="K1386" s="93">
        <f t="shared" ca="1" si="179"/>
        <v>-9.9271231468082186E-2</v>
      </c>
      <c r="L1386" s="93">
        <f t="shared" ca="1" si="179"/>
        <v>-1.414745352845046</v>
      </c>
      <c r="M1386" s="93">
        <f t="shared" ca="1" si="180"/>
        <v>-9.9271231468082186E-2</v>
      </c>
      <c r="N1386" s="101">
        <f t="shared" ca="1" si="176"/>
        <v>-1.3728667632115907</v>
      </c>
      <c r="O1386" s="46">
        <f t="shared" ca="1" si="181"/>
        <v>0.28464797011707166</v>
      </c>
      <c r="P1386" s="46">
        <f t="shared" ca="1" si="182"/>
        <v>0.30246564089863681</v>
      </c>
      <c r="Q1386" s="47">
        <f t="shared" ca="1" si="177"/>
        <v>0.2490126285539413</v>
      </c>
      <c r="R1386" s="47">
        <f t="shared" ca="1" si="178"/>
        <v>-7.2559474909892369E-2</v>
      </c>
      <c r="S1386" s="97">
        <f t="shared" ca="1" si="183"/>
        <v>0.10604424760358964</v>
      </c>
      <c r="V1386">
        <v>1369</v>
      </c>
      <c r="W1386" s="46">
        <v>0.47746045707414497</v>
      </c>
    </row>
    <row r="1387" spans="10:23">
      <c r="J1387">
        <v>1370</v>
      </c>
      <c r="K1387" s="93">
        <f t="shared" ca="1" si="179"/>
        <v>-1.2867218304679588</v>
      </c>
      <c r="L1387" s="93">
        <f t="shared" ca="1" si="179"/>
        <v>0.77053867850148461</v>
      </c>
      <c r="M1387" s="93">
        <f t="shared" ca="1" si="180"/>
        <v>-1.2867218304679588</v>
      </c>
      <c r="N1387" s="101">
        <f t="shared" ca="1" si="176"/>
        <v>0.32132835901369272</v>
      </c>
      <c r="O1387" s="46">
        <f t="shared" ca="1" si="181"/>
        <v>-0.14161054465021577</v>
      </c>
      <c r="P1387" s="46">
        <f t="shared" ca="1" si="182"/>
        <v>8.9336383514993095E-2</v>
      </c>
      <c r="Q1387" s="47">
        <f t="shared" ca="1" si="177"/>
        <v>-0.60350440098063352</v>
      </c>
      <c r="R1387" s="47">
        <f t="shared" ca="1" si="178"/>
        <v>0.20137915242571069</v>
      </c>
      <c r="S1387" s="97">
        <f t="shared" ca="1" si="183"/>
        <v>2.988430388774746E-2</v>
      </c>
      <c r="V1387">
        <v>1370</v>
      </c>
      <c r="W1387" s="46">
        <v>-0.18333979091355301</v>
      </c>
    </row>
    <row r="1388" spans="10:23">
      <c r="J1388">
        <v>1371</v>
      </c>
      <c r="K1388" s="93">
        <f t="shared" ca="1" si="179"/>
        <v>-5.5850427169837303E-3</v>
      </c>
      <c r="L1388" s="93">
        <f t="shared" ca="1" si="179"/>
        <v>0.22218759315234968</v>
      </c>
      <c r="M1388" s="93">
        <f t="shared" ca="1" si="180"/>
        <v>-5.5850427169837303E-3</v>
      </c>
      <c r="N1388" s="101">
        <f t="shared" ca="1" si="176"/>
        <v>0.20887615281373334</v>
      </c>
      <c r="O1388" s="46">
        <f t="shared" ca="1" si="181"/>
        <v>0.31827845184396253</v>
      </c>
      <c r="P1388" s="46">
        <f t="shared" ca="1" si="182"/>
        <v>0.31928088176208225</v>
      </c>
      <c r="Q1388" s="47">
        <f t="shared" ca="1" si="177"/>
        <v>0.31627359200772304</v>
      </c>
      <c r="R1388" s="47">
        <f t="shared" ca="1" si="178"/>
        <v>0.18319647523395047</v>
      </c>
      <c r="S1388" s="97">
        <f t="shared" ca="1" si="183"/>
        <v>0.25073746353895648</v>
      </c>
      <c r="V1388">
        <v>1371</v>
      </c>
      <c r="W1388" s="46">
        <v>0.29738374977042698</v>
      </c>
    </row>
    <row r="1389" spans="10:23">
      <c r="J1389">
        <v>1372</v>
      </c>
      <c r="K1389" s="93">
        <f t="shared" ca="1" si="179"/>
        <v>0.51070355856793015</v>
      </c>
      <c r="L1389" s="93">
        <f t="shared" ca="1" si="179"/>
        <v>-0.16186302974074232</v>
      </c>
      <c r="M1389" s="93">
        <f t="shared" ca="1" si="180"/>
        <v>0.51070355856793015</v>
      </c>
      <c r="N1389" s="101">
        <f t="shared" ca="1" si="176"/>
        <v>8.9555712688846045E-3</v>
      </c>
      <c r="O1389" s="46">
        <f t="shared" ca="1" si="181"/>
        <v>0.50361029854170503</v>
      </c>
      <c r="P1389" s="46">
        <f t="shared" ca="1" si="182"/>
        <v>0.4119468051109535</v>
      </c>
      <c r="Q1389" s="47">
        <f t="shared" ca="1" si="177"/>
        <v>0.68693728540320798</v>
      </c>
      <c r="R1389" s="47">
        <f t="shared" ca="1" si="178"/>
        <v>0.15087081866341473</v>
      </c>
      <c r="S1389" s="97">
        <f t="shared" ca="1" si="183"/>
        <v>0.32724055860255985</v>
      </c>
      <c r="V1389">
        <v>1372</v>
      </c>
      <c r="W1389" s="46">
        <v>0.56845644726321198</v>
      </c>
    </row>
    <row r="1390" spans="10:23">
      <c r="J1390">
        <v>1373</v>
      </c>
      <c r="K1390" s="93">
        <f t="shared" ca="1" si="179"/>
        <v>0.30451212581248083</v>
      </c>
      <c r="L1390" s="93">
        <f t="shared" ca="1" si="179"/>
        <v>-0.48381079381749914</v>
      </c>
      <c r="M1390" s="93">
        <f t="shared" ca="1" si="180"/>
        <v>0.30451212581248083</v>
      </c>
      <c r="N1390" s="101">
        <f t="shared" ca="1" si="176"/>
        <v>-0.3618511925617735</v>
      </c>
      <c r="O1390" s="46">
        <f t="shared" ca="1" si="181"/>
        <v>0.429593868756666</v>
      </c>
      <c r="P1390" s="46">
        <f t="shared" ca="1" si="182"/>
        <v>0.37493859021843401</v>
      </c>
      <c r="Q1390" s="47">
        <f t="shared" ca="1" si="177"/>
        <v>0.53890442583313003</v>
      </c>
      <c r="R1390" s="47">
        <f t="shared" ca="1" si="178"/>
        <v>9.0914149825230939E-2</v>
      </c>
      <c r="S1390" s="97">
        <f t="shared" ca="1" si="183"/>
        <v>0.26025400929094844</v>
      </c>
      <c r="V1390">
        <v>1373</v>
      </c>
      <c r="W1390" s="46">
        <v>0.36459252711397999</v>
      </c>
    </row>
    <row r="1391" spans="10:23">
      <c r="J1391">
        <v>1374</v>
      </c>
      <c r="K1391" s="93">
        <f t="shared" ca="1" si="179"/>
        <v>2.0781776951110356</v>
      </c>
      <c r="L1391" s="93">
        <f t="shared" ca="1" si="179"/>
        <v>-0.19004438809066584</v>
      </c>
      <c r="M1391" s="93">
        <f t="shared" ca="1" si="180"/>
        <v>2.0781776951110356</v>
      </c>
      <c r="N1391" s="101">
        <f t="shared" ca="1" si="176"/>
        <v>0.4807292387376042</v>
      </c>
      <c r="O1391" s="46">
        <f t="shared" ca="1" si="181"/>
        <v>1.0662856619982943</v>
      </c>
      <c r="P1391" s="46">
        <f t="shared" ca="1" si="182"/>
        <v>0.69328448683924815</v>
      </c>
      <c r="Q1391" s="47">
        <f t="shared" ca="1" si="177"/>
        <v>1.8122880123163867</v>
      </c>
      <c r="R1391" s="47">
        <f t="shared" ca="1" si="178"/>
        <v>0.22715307752726663</v>
      </c>
      <c r="S1391" s="97">
        <f t="shared" ca="1" si="183"/>
        <v>0.64671936976278044</v>
      </c>
      <c r="V1391">
        <v>1374</v>
      </c>
      <c r="W1391" s="46">
        <v>8.9225416156493598E-2</v>
      </c>
    </row>
    <row r="1392" spans="10:23">
      <c r="J1392">
        <v>1375</v>
      </c>
      <c r="K1392" s="93">
        <f t="shared" ca="1" si="179"/>
        <v>-1.2241706728975101</v>
      </c>
      <c r="L1392" s="93">
        <f t="shared" ca="1" si="179"/>
        <v>0.25103007846330894</v>
      </c>
      <c r="M1392" s="93">
        <f t="shared" ca="1" si="180"/>
        <v>-1.2241706728975101</v>
      </c>
      <c r="N1392" s="101">
        <f t="shared" ca="1" si="176"/>
        <v>-0.15131633944237075</v>
      </c>
      <c r="O1392" s="46">
        <f t="shared" ca="1" si="181"/>
        <v>-0.11915658863266793</v>
      </c>
      <c r="P1392" s="46">
        <f t="shared" ca="1" si="182"/>
        <v>0.10056336152376702</v>
      </c>
      <c r="Q1392" s="47">
        <f t="shared" ca="1" si="177"/>
        <v>-0.55859648894553782</v>
      </c>
      <c r="R1392" s="47">
        <f t="shared" ca="1" si="178"/>
        <v>0.12495605439291679</v>
      </c>
      <c r="S1392" s="97">
        <f t="shared" ca="1" si="183"/>
        <v>2.8997328801244338E-3</v>
      </c>
      <c r="V1392">
        <v>1375</v>
      </c>
      <c r="W1392" s="46">
        <v>0.22874493856387901</v>
      </c>
    </row>
    <row r="1393" spans="10:23">
      <c r="J1393">
        <v>1376</v>
      </c>
      <c r="K1393" s="93">
        <f t="shared" ca="1" si="179"/>
        <v>-1.5211171225318763</v>
      </c>
      <c r="L1393" s="93">
        <f t="shared" ca="1" si="179"/>
        <v>0.66463464755476886</v>
      </c>
      <c r="M1393" s="93">
        <f t="shared" ca="1" si="180"/>
        <v>-1.5211171225318763</v>
      </c>
      <c r="N1393" s="101">
        <f t="shared" ca="1" si="176"/>
        <v>0.14637956650103445</v>
      </c>
      <c r="O1393" s="46">
        <f t="shared" ca="1" si="181"/>
        <v>-0.22575129892476087</v>
      </c>
      <c r="P1393" s="46">
        <f t="shared" ca="1" si="182"/>
        <v>4.7266006377720549E-2</v>
      </c>
      <c r="Q1393" s="47">
        <f t="shared" ca="1" si="177"/>
        <v>-0.7717859095297237</v>
      </c>
      <c r="R1393" s="47">
        <f t="shared" ca="1" si="178"/>
        <v>0.17309124659583777</v>
      </c>
      <c r="S1393" s="97">
        <f t="shared" ca="1" si="183"/>
        <v>-2.6330026164461548E-2</v>
      </c>
      <c r="V1393">
        <v>1376</v>
      </c>
      <c r="W1393" s="46">
        <v>-5.9170678645181399E-2</v>
      </c>
    </row>
    <row r="1394" spans="10:23">
      <c r="J1394">
        <v>1377</v>
      </c>
      <c r="K1394" s="93">
        <f t="shared" ca="1" si="179"/>
        <v>-1.2263548444502466</v>
      </c>
      <c r="L1394" s="93">
        <f t="shared" ca="1" si="179"/>
        <v>-1.5924754262153404</v>
      </c>
      <c r="M1394" s="93">
        <f t="shared" ca="1" si="180"/>
        <v>-1.2263548444502466</v>
      </c>
      <c r="N1394" s="101">
        <f t="shared" ca="1" si="176"/>
        <v>-1.8998075313026255</v>
      </c>
      <c r="O1394" s="46">
        <f t="shared" ca="1" si="181"/>
        <v>-0.11994063954211254</v>
      </c>
      <c r="P1394" s="46">
        <f t="shared" ca="1" si="182"/>
        <v>0.10017133606904471</v>
      </c>
      <c r="Q1394" s="47">
        <f t="shared" ca="1" si="177"/>
        <v>-0.56016459076442704</v>
      </c>
      <c r="R1394" s="47">
        <f t="shared" ca="1" si="178"/>
        <v>-0.15776183962242146</v>
      </c>
      <c r="S1394" s="97">
        <f t="shared" ca="1" si="183"/>
        <v>-0.138851239582267</v>
      </c>
      <c r="V1394">
        <v>1377</v>
      </c>
      <c r="W1394" s="46">
        <v>-0.30969946612442301</v>
      </c>
    </row>
    <row r="1395" spans="10:23">
      <c r="J1395">
        <v>1378</v>
      </c>
      <c r="K1395" s="93">
        <f t="shared" ca="1" si="179"/>
        <v>0.31274152280428497</v>
      </c>
      <c r="L1395" s="93">
        <f t="shared" ca="1" si="179"/>
        <v>1.417390048637047</v>
      </c>
      <c r="M1395" s="93">
        <f t="shared" ca="1" si="180"/>
        <v>0.31274152280428497</v>
      </c>
      <c r="N1395" s="101">
        <f t="shared" ca="1" si="176"/>
        <v>1.4432624963862324</v>
      </c>
      <c r="O1395" s="46">
        <f t="shared" ca="1" si="181"/>
        <v>0.43254797105120463</v>
      </c>
      <c r="P1395" s="46">
        <f t="shared" ca="1" si="182"/>
        <v>0.37641564136570332</v>
      </c>
      <c r="Q1395" s="47">
        <f t="shared" ca="1" si="177"/>
        <v>0.54481263042220729</v>
      </c>
      <c r="R1395" s="47">
        <f t="shared" ca="1" si="178"/>
        <v>0.38278747636723076</v>
      </c>
      <c r="S1395" s="97">
        <f t="shared" ca="1" si="183"/>
        <v>0.40766772370921767</v>
      </c>
      <c r="V1395">
        <v>1378</v>
      </c>
      <c r="W1395" s="46">
        <v>0.20779933344719501</v>
      </c>
    </row>
    <row r="1396" spans="10:23">
      <c r="J1396">
        <v>1379</v>
      </c>
      <c r="K1396" s="93">
        <f t="shared" ca="1" si="179"/>
        <v>-0.93632875702485818</v>
      </c>
      <c r="L1396" s="93">
        <f t="shared" ca="1" si="179"/>
        <v>-0.40484333714532172</v>
      </c>
      <c r="M1396" s="93">
        <f t="shared" ca="1" si="180"/>
        <v>-0.93632875702485818</v>
      </c>
      <c r="N1396" s="101">
        <f t="shared" ca="1" si="176"/>
        <v>-0.68159871177293629</v>
      </c>
      <c r="O1396" s="46">
        <f t="shared" ca="1" si="181"/>
        <v>-1.5830128019496903E-2</v>
      </c>
      <c r="P1396" s="46">
        <f t="shared" ca="1" si="182"/>
        <v>0.15222659183035253</v>
      </c>
      <c r="Q1396" s="47">
        <f t="shared" ca="1" si="177"/>
        <v>-0.35194356771919577</v>
      </c>
      <c r="R1396" s="47">
        <f t="shared" ca="1" si="178"/>
        <v>3.9213377371334693E-2</v>
      </c>
      <c r="S1396" s="97">
        <f t="shared" ca="1" si="183"/>
        <v>1.1691624675918895E-2</v>
      </c>
      <c r="V1396">
        <v>1379</v>
      </c>
      <c r="W1396" s="46">
        <v>0.538568594380192</v>
      </c>
    </row>
    <row r="1397" spans="10:23">
      <c r="J1397">
        <v>1380</v>
      </c>
      <c r="K1397" s="93">
        <f t="shared" ca="1" si="179"/>
        <v>0.17897245740544857</v>
      </c>
      <c r="L1397" s="93">
        <f t="shared" ca="1" si="179"/>
        <v>0.8494717470422819</v>
      </c>
      <c r="M1397" s="93">
        <f t="shared" ca="1" si="180"/>
        <v>0.17897245740544857</v>
      </c>
      <c r="N1397" s="101">
        <f t="shared" ca="1" si="176"/>
        <v>0.86228713866185136</v>
      </c>
      <c r="O1397" s="46">
        <f t="shared" ca="1" si="181"/>
        <v>0.38452896025046812</v>
      </c>
      <c r="P1397" s="46">
        <f t="shared" ca="1" si="182"/>
        <v>0.35240613596533504</v>
      </c>
      <c r="Q1397" s="47">
        <f t="shared" ca="1" si="177"/>
        <v>0.44877460882073428</v>
      </c>
      <c r="R1397" s="47">
        <f t="shared" ca="1" si="178"/>
        <v>0.28884812432743373</v>
      </c>
      <c r="S1397" s="97">
        <f t="shared" ca="1" si="183"/>
        <v>0.33668854228895095</v>
      </c>
      <c r="V1397">
        <v>1380</v>
      </c>
      <c r="W1397" s="46">
        <v>0.25471149748350502</v>
      </c>
    </row>
    <row r="1398" spans="10:23">
      <c r="J1398">
        <v>1381</v>
      </c>
      <c r="K1398" s="93">
        <f t="shared" ca="1" si="179"/>
        <v>0.6278344616558249</v>
      </c>
      <c r="L1398" s="93">
        <f t="shared" ca="1" si="179"/>
        <v>-0.36286696231348736</v>
      </c>
      <c r="M1398" s="93">
        <f t="shared" ca="1" si="180"/>
        <v>0.6278344616558249</v>
      </c>
      <c r="N1398" s="101">
        <f t="shared" ca="1" si="176"/>
        <v>-0.14436262310972739</v>
      </c>
      <c r="O1398" s="46">
        <f t="shared" ca="1" si="181"/>
        <v>0.54565671699957485</v>
      </c>
      <c r="P1398" s="46">
        <f t="shared" ca="1" si="182"/>
        <v>0.43297001433988841</v>
      </c>
      <c r="Q1398" s="47">
        <f t="shared" ca="1" si="177"/>
        <v>0.77103012231894774</v>
      </c>
      <c r="R1398" s="47">
        <f t="shared" ca="1" si="178"/>
        <v>0.12608041809934953</v>
      </c>
      <c r="S1398" s="97">
        <f t="shared" ca="1" si="183"/>
        <v>0.3358685675494622</v>
      </c>
      <c r="V1398">
        <v>1381</v>
      </c>
      <c r="W1398" s="46">
        <v>-0.32332922998639702</v>
      </c>
    </row>
    <row r="1399" spans="10:23">
      <c r="J1399">
        <v>1382</v>
      </c>
      <c r="K1399" s="93">
        <f t="shared" ca="1" si="179"/>
        <v>2.141177669742079</v>
      </c>
      <c r="L1399" s="93">
        <f t="shared" ca="1" si="179"/>
        <v>0.19172513649528011</v>
      </c>
      <c r="M1399" s="93">
        <f t="shared" ca="1" si="180"/>
        <v>2.141177669742079</v>
      </c>
      <c r="N1399" s="101">
        <f t="shared" ca="1" si="176"/>
        <v>0.86271391200812775</v>
      </c>
      <c r="O1399" s="46">
        <f t="shared" ca="1" si="181"/>
        <v>1.088900729639191</v>
      </c>
      <c r="P1399" s="46">
        <f t="shared" ca="1" si="182"/>
        <v>0.70459202065969651</v>
      </c>
      <c r="Q1399" s="47">
        <f t="shared" ca="1" si="177"/>
        <v>1.8575181475981799</v>
      </c>
      <c r="R1399" s="47">
        <f t="shared" ca="1" si="178"/>
        <v>0.28891713037232708</v>
      </c>
      <c r="S1399" s="97">
        <f t="shared" ca="1" si="183"/>
        <v>0.68890893000575903</v>
      </c>
      <c r="V1399">
        <v>1382</v>
      </c>
      <c r="W1399" s="46">
        <v>0.73298691775268798</v>
      </c>
    </row>
    <row r="1400" spans="10:23">
      <c r="J1400">
        <v>1383</v>
      </c>
      <c r="K1400" s="93">
        <f t="shared" ca="1" si="179"/>
        <v>0.68020038933304494</v>
      </c>
      <c r="L1400" s="93">
        <f t="shared" ca="1" si="179"/>
        <v>1.0879316621038067</v>
      </c>
      <c r="M1400" s="93">
        <f t="shared" ca="1" si="180"/>
        <v>0.68020038933304494</v>
      </c>
      <c r="N1400" s="101">
        <f t="shared" ca="1" si="176"/>
        <v>1.2477687018972148</v>
      </c>
      <c r="O1400" s="46">
        <f t="shared" ca="1" si="181"/>
        <v>0.56445448641828011</v>
      </c>
      <c r="P1400" s="46">
        <f t="shared" ca="1" si="182"/>
        <v>0.44236889904924104</v>
      </c>
      <c r="Q1400" s="47">
        <f t="shared" ca="1" si="177"/>
        <v>0.80862566115635814</v>
      </c>
      <c r="R1400" s="47">
        <f t="shared" ca="1" si="178"/>
        <v>0.35117759801708592</v>
      </c>
      <c r="S1400" s="97">
        <f t="shared" ca="1" si="183"/>
        <v>0.45781604221768302</v>
      </c>
      <c r="V1400">
        <v>1383</v>
      </c>
      <c r="W1400" s="46">
        <v>0.25304728947504002</v>
      </c>
    </row>
    <row r="1401" spans="10:23">
      <c r="J1401">
        <v>1384</v>
      </c>
      <c r="K1401" s="93">
        <f t="shared" ca="1" si="179"/>
        <v>-0.61035648775225759</v>
      </c>
      <c r="L1401" s="93">
        <f t="shared" ca="1" si="179"/>
        <v>1.4588246589211553</v>
      </c>
      <c r="M1401" s="93">
        <f t="shared" ca="1" si="180"/>
        <v>-0.61035648775225759</v>
      </c>
      <c r="N1401" s="101">
        <f t="shared" ca="1" si="176"/>
        <v>1.1889800780181727</v>
      </c>
      <c r="O1401" s="46">
        <f t="shared" ca="1" si="181"/>
        <v>0.10118396542783431</v>
      </c>
      <c r="P1401" s="46">
        <f t="shared" ca="1" si="182"/>
        <v>0.21073363855401814</v>
      </c>
      <c r="Q1401" s="47">
        <f t="shared" ca="1" si="177"/>
        <v>-0.11791538082453334</v>
      </c>
      <c r="R1401" s="47">
        <f t="shared" ca="1" si="178"/>
        <v>0.34167191905655336</v>
      </c>
      <c r="S1401" s="97">
        <f t="shared" ca="1" si="183"/>
        <v>0.22142794224219384</v>
      </c>
      <c r="V1401">
        <v>1384</v>
      </c>
      <c r="W1401" s="46">
        <v>-7.4042676861925099E-3</v>
      </c>
    </row>
    <row r="1402" spans="10:23">
      <c r="J1402">
        <v>1385</v>
      </c>
      <c r="K1402" s="93">
        <f t="shared" ca="1" si="179"/>
        <v>-0.15827247940122255</v>
      </c>
      <c r="L1402" s="93">
        <f t="shared" ca="1" si="179"/>
        <v>0.36599515812639777</v>
      </c>
      <c r="M1402" s="93">
        <f t="shared" ca="1" si="180"/>
        <v>-0.15827247940122255</v>
      </c>
      <c r="N1402" s="101">
        <f t="shared" ca="1" si="176"/>
        <v>0.29665965730150423</v>
      </c>
      <c r="O1402" s="46">
        <f t="shared" ca="1" si="181"/>
        <v>0.26346832328832848</v>
      </c>
      <c r="P1402" s="46">
        <f t="shared" ca="1" si="182"/>
        <v>0.29187581748426522</v>
      </c>
      <c r="Q1402" s="47">
        <f t="shared" ca="1" si="177"/>
        <v>0.20665333489645499</v>
      </c>
      <c r="R1402" s="47">
        <f t="shared" ca="1" si="178"/>
        <v>0.19739040862841284</v>
      </c>
      <c r="S1402" s="97">
        <f t="shared" ca="1" si="183"/>
        <v>0.23042936595837066</v>
      </c>
      <c r="V1402">
        <v>1385</v>
      </c>
      <c r="W1402" s="46">
        <v>-0.14221652943232799</v>
      </c>
    </row>
    <row r="1403" spans="10:23">
      <c r="J1403">
        <v>1386</v>
      </c>
      <c r="K1403" s="93">
        <f t="shared" ca="1" si="179"/>
        <v>0.31355152461901764</v>
      </c>
      <c r="L1403" s="93">
        <f t="shared" ca="1" si="179"/>
        <v>1.5781946958114723</v>
      </c>
      <c r="M1403" s="93">
        <f t="shared" ca="1" si="180"/>
        <v>0.31355152461901764</v>
      </c>
      <c r="N1403" s="101">
        <f t="shared" ca="1" si="176"/>
        <v>1.5959762777022719</v>
      </c>
      <c r="O1403" s="46">
        <f t="shared" ca="1" si="181"/>
        <v>0.43283873697510711</v>
      </c>
      <c r="P1403" s="46">
        <f t="shared" ca="1" si="182"/>
        <v>0.37656102432765454</v>
      </c>
      <c r="Q1403" s="47">
        <f t="shared" ca="1" si="177"/>
        <v>0.54539416227001225</v>
      </c>
      <c r="R1403" s="47">
        <f t="shared" ca="1" si="178"/>
        <v>0.40748014787840658</v>
      </c>
      <c r="S1403" s="97">
        <f t="shared" ca="1" si="183"/>
        <v>0.42015944242675685</v>
      </c>
      <c r="V1403">
        <v>1386</v>
      </c>
      <c r="W1403" s="46">
        <v>0.33792830462264001</v>
      </c>
    </row>
    <row r="1404" spans="10:23">
      <c r="J1404">
        <v>1387</v>
      </c>
      <c r="K1404" s="93">
        <f t="shared" ca="1" si="179"/>
        <v>0.75517578802362062</v>
      </c>
      <c r="L1404" s="93">
        <f t="shared" ca="1" si="179"/>
        <v>2.8847325723826769</v>
      </c>
      <c r="M1404" s="93">
        <f t="shared" ca="1" si="180"/>
        <v>0.75517578802362062</v>
      </c>
      <c r="N1404" s="101">
        <f t="shared" ca="1" si="176"/>
        <v>2.9751292961967479</v>
      </c>
      <c r="O1404" s="46">
        <f t="shared" ca="1" si="181"/>
        <v>0.59136836571300377</v>
      </c>
      <c r="P1404" s="46">
        <f t="shared" ca="1" si="182"/>
        <v>0.45582583869660287</v>
      </c>
      <c r="Q1404" s="47">
        <f t="shared" ca="1" si="177"/>
        <v>0.86245341974580547</v>
      </c>
      <c r="R1404" s="47">
        <f t="shared" ca="1" si="178"/>
        <v>0.63047883310416442</v>
      </c>
      <c r="S1404" s="97">
        <f t="shared" ca="1" si="183"/>
        <v>0.61092359940858409</v>
      </c>
      <c r="V1404">
        <v>1387</v>
      </c>
      <c r="W1404" s="46">
        <v>0.10177202550414299</v>
      </c>
    </row>
    <row r="1405" spans="10:23">
      <c r="J1405">
        <v>1388</v>
      </c>
      <c r="K1405" s="93">
        <f t="shared" ca="1" si="179"/>
        <v>0.29744234955996379</v>
      </c>
      <c r="L1405" s="93">
        <f t="shared" ca="1" si="179"/>
        <v>0.49262781853308202</v>
      </c>
      <c r="M1405" s="93">
        <f t="shared" ca="1" si="180"/>
        <v>0.29744234955996379</v>
      </c>
      <c r="N1405" s="101">
        <f t="shared" ca="1" si="176"/>
        <v>0.5616454926510247</v>
      </c>
      <c r="O1405" s="46">
        <f t="shared" ca="1" si="181"/>
        <v>0.42705603490684263</v>
      </c>
      <c r="P1405" s="46">
        <f t="shared" ca="1" si="182"/>
        <v>0.3736696732935223</v>
      </c>
      <c r="Q1405" s="47">
        <f t="shared" ca="1" si="177"/>
        <v>0.53382875813348329</v>
      </c>
      <c r="R1405" s="47">
        <f t="shared" ca="1" si="178"/>
        <v>0.24023662807902771</v>
      </c>
      <c r="S1405" s="97">
        <f t="shared" ca="1" si="183"/>
        <v>0.33364633149293516</v>
      </c>
      <c r="V1405">
        <v>1388</v>
      </c>
      <c r="W1405" s="46">
        <v>0.66016726492998801</v>
      </c>
    </row>
    <row r="1406" spans="10:23">
      <c r="J1406">
        <v>1389</v>
      </c>
      <c r="K1406" s="93">
        <f t="shared" ca="1" si="179"/>
        <v>-0.84041107837025497</v>
      </c>
      <c r="L1406" s="93">
        <f t="shared" ca="1" si="179"/>
        <v>1.7590351577086494</v>
      </c>
      <c r="M1406" s="93">
        <f t="shared" ca="1" si="180"/>
        <v>-0.84041107837025497</v>
      </c>
      <c r="N1406" s="101">
        <f t="shared" ca="1" si="176"/>
        <v>1.4004420840605869</v>
      </c>
      <c r="O1406" s="46">
        <f t="shared" ca="1" si="181"/>
        <v>1.8601390460238454E-2</v>
      </c>
      <c r="P1406" s="46">
        <f t="shared" ca="1" si="182"/>
        <v>0.16944235107022021</v>
      </c>
      <c r="Q1406" s="47">
        <f t="shared" ca="1" si="177"/>
        <v>-0.28308053075972506</v>
      </c>
      <c r="R1406" s="47">
        <f t="shared" ca="1" si="178"/>
        <v>0.37586373728868555</v>
      </c>
      <c r="S1406" s="97">
        <f t="shared" ca="1" si="183"/>
        <v>0.197232563874462</v>
      </c>
      <c r="V1406">
        <v>1389</v>
      </c>
      <c r="W1406" s="46">
        <v>0.89795331702203995</v>
      </c>
    </row>
    <row r="1407" spans="10:23">
      <c r="J1407">
        <v>1390</v>
      </c>
      <c r="K1407" s="93">
        <f t="shared" ca="1" si="179"/>
        <v>0.65149707439735471</v>
      </c>
      <c r="L1407" s="93">
        <f t="shared" ca="1" si="179"/>
        <v>-0.54803699899996461</v>
      </c>
      <c r="M1407" s="93">
        <f t="shared" ca="1" si="180"/>
        <v>0.65149707439735471</v>
      </c>
      <c r="N1407" s="101">
        <f t="shared" ca="1" si="176"/>
        <v>-0.31239398015742414</v>
      </c>
      <c r="O1407" s="46">
        <f t="shared" ca="1" si="181"/>
        <v>0.5541508726058908</v>
      </c>
      <c r="P1407" s="46">
        <f t="shared" ca="1" si="182"/>
        <v>0.43721709214304638</v>
      </c>
      <c r="Q1407" s="47">
        <f t="shared" ca="1" si="177"/>
        <v>0.78801843353157963</v>
      </c>
      <c r="R1407" s="47">
        <f t="shared" ca="1" si="178"/>
        <v>9.8911009632085739E-2</v>
      </c>
      <c r="S1407" s="97">
        <f t="shared" ca="1" si="183"/>
        <v>0.32653094111898828</v>
      </c>
      <c r="V1407">
        <v>1390</v>
      </c>
      <c r="W1407" s="46">
        <v>0.14088803471901401</v>
      </c>
    </row>
    <row r="1408" spans="10:23">
      <c r="J1408">
        <v>1391</v>
      </c>
      <c r="K1408" s="93">
        <f t="shared" ca="1" si="179"/>
        <v>1.2972102147563851</v>
      </c>
      <c r="L1408" s="93">
        <f t="shared" ca="1" si="179"/>
        <v>1.1235531604000255</v>
      </c>
      <c r="M1408" s="93">
        <f t="shared" ca="1" si="180"/>
        <v>1.2972102147563851</v>
      </c>
      <c r="N1408" s="101">
        <f t="shared" ca="1" si="176"/>
        <v>1.4777638118185397</v>
      </c>
      <c r="O1408" s="46">
        <f t="shared" ca="1" si="181"/>
        <v>0.78594217778269659</v>
      </c>
      <c r="P1408" s="46">
        <f t="shared" ca="1" si="182"/>
        <v>0.55311274473144922</v>
      </c>
      <c r="Q1408" s="47">
        <f t="shared" ca="1" si="177"/>
        <v>1.2516010438851912</v>
      </c>
      <c r="R1408" s="47">
        <f t="shared" ca="1" si="178"/>
        <v>0.38836607995710826</v>
      </c>
      <c r="S1408" s="97">
        <f t="shared" ca="1" si="183"/>
        <v>0.58715412886990248</v>
      </c>
      <c r="V1408">
        <v>1391</v>
      </c>
      <c r="W1408" s="46">
        <v>0.175038137462834</v>
      </c>
    </row>
    <row r="1409" spans="10:23">
      <c r="J1409">
        <v>1392</v>
      </c>
      <c r="K1409" s="93">
        <f t="shared" ca="1" si="179"/>
        <v>-1.2446446221924603</v>
      </c>
      <c r="L1409" s="93">
        <f t="shared" ca="1" si="179"/>
        <v>0.31035728712903543</v>
      </c>
      <c r="M1409" s="93">
        <f t="shared" ca="1" si="180"/>
        <v>-1.2446446221924603</v>
      </c>
      <c r="N1409" s="101">
        <f t="shared" ca="1" si="176"/>
        <v>-0.10158038548520409</v>
      </c>
      <c r="O1409" s="46">
        <f t="shared" ca="1" si="181"/>
        <v>-0.1265061114045935</v>
      </c>
      <c r="P1409" s="46">
        <f t="shared" ca="1" si="182"/>
        <v>9.6888600137804232E-2</v>
      </c>
      <c r="Q1409" s="47">
        <f t="shared" ca="1" si="177"/>
        <v>-0.57329553448938897</v>
      </c>
      <c r="R1409" s="47">
        <f t="shared" ca="1" si="178"/>
        <v>0.13299798461542706</v>
      </c>
      <c r="S1409" s="97">
        <f t="shared" ca="1" si="183"/>
        <v>3.2459366054167771E-3</v>
      </c>
      <c r="V1409">
        <v>1392</v>
      </c>
      <c r="W1409" s="46">
        <v>8.9288519616989206E-2</v>
      </c>
    </row>
    <row r="1410" spans="10:23">
      <c r="J1410">
        <v>1393</v>
      </c>
      <c r="K1410" s="93">
        <f t="shared" ca="1" si="179"/>
        <v>1.028171552202723</v>
      </c>
      <c r="L1410" s="93">
        <f t="shared" ca="1" si="179"/>
        <v>-0.14094040776465436</v>
      </c>
      <c r="M1410" s="93">
        <f t="shared" ca="1" si="180"/>
        <v>1.028171552202723</v>
      </c>
      <c r="N1410" s="101">
        <f t="shared" ca="1" si="176"/>
        <v>0.19335838807349712</v>
      </c>
      <c r="O1410" s="46">
        <f t="shared" ca="1" si="181"/>
        <v>0.68936551108878108</v>
      </c>
      <c r="P1410" s="46">
        <f t="shared" ca="1" si="182"/>
        <v>0.50482441138449152</v>
      </c>
      <c r="Q1410" s="47">
        <f t="shared" ca="1" si="177"/>
        <v>1.0584477104973602</v>
      </c>
      <c r="R1410" s="47">
        <f t="shared" ca="1" si="178"/>
        <v>0.18068736921865652</v>
      </c>
      <c r="S1410" s="97">
        <f t="shared" ca="1" si="183"/>
        <v>0.43502644015371883</v>
      </c>
      <c r="V1410">
        <v>1393</v>
      </c>
      <c r="W1410" s="46">
        <v>-0.14276202234001201</v>
      </c>
    </row>
    <row r="1411" spans="10:23">
      <c r="J1411">
        <v>1394</v>
      </c>
      <c r="K1411" s="93">
        <f t="shared" ca="1" si="179"/>
        <v>0.23687008526983191</v>
      </c>
      <c r="L1411" s="93">
        <f t="shared" ca="1" si="179"/>
        <v>1.5541102629896173</v>
      </c>
      <c r="M1411" s="93">
        <f t="shared" ca="1" si="180"/>
        <v>0.23687008526983191</v>
      </c>
      <c r="N1411" s="101">
        <f t="shared" ca="1" si="176"/>
        <v>1.5487558138916209</v>
      </c>
      <c r="O1411" s="46">
        <f t="shared" ca="1" si="181"/>
        <v>0.40531244116563814</v>
      </c>
      <c r="P1411" s="46">
        <f t="shared" ca="1" si="182"/>
        <v>0.36279787642292005</v>
      </c>
      <c r="Q1411" s="47">
        <f t="shared" ca="1" si="177"/>
        <v>0.49034157065107431</v>
      </c>
      <c r="R1411" s="47">
        <f t="shared" ca="1" si="178"/>
        <v>0.39984495352048061</v>
      </c>
      <c r="S1411" s="97">
        <f t="shared" ca="1" si="183"/>
        <v>0.4025786973430594</v>
      </c>
      <c r="V1411">
        <v>1394</v>
      </c>
      <c r="W1411" s="46">
        <v>0.61051672617384101</v>
      </c>
    </row>
    <row r="1412" spans="10:23">
      <c r="J1412">
        <v>1395</v>
      </c>
      <c r="K1412" s="93">
        <f t="shared" ca="1" si="179"/>
        <v>0.62372554504964139</v>
      </c>
      <c r="L1412" s="93">
        <f t="shared" ca="1" si="179"/>
        <v>0.72905506544774556</v>
      </c>
      <c r="M1412" s="93">
        <f t="shared" ca="1" si="180"/>
        <v>0.62372554504964139</v>
      </c>
      <c r="N1412" s="101">
        <f t="shared" ca="1" si="176"/>
        <v>0.88956356655813384</v>
      </c>
      <c r="O1412" s="46">
        <f t="shared" ca="1" si="181"/>
        <v>0.54418174137420605</v>
      </c>
      <c r="P1412" s="46">
        <f t="shared" ca="1" si="182"/>
        <v>0.43223252652720401</v>
      </c>
      <c r="Q1412" s="47">
        <f t="shared" ca="1" si="177"/>
        <v>0.76808017106821014</v>
      </c>
      <c r="R1412" s="47">
        <f t="shared" ca="1" si="178"/>
        <v>0.29325851786387114</v>
      </c>
      <c r="S1412" s="97">
        <f t="shared" ca="1" si="183"/>
        <v>0.41872012961903859</v>
      </c>
      <c r="V1412">
        <v>1395</v>
      </c>
      <c r="W1412" s="46">
        <v>-0.10711912093755301</v>
      </c>
    </row>
    <row r="1413" spans="10:23">
      <c r="J1413">
        <v>1396</v>
      </c>
      <c r="K1413" s="93">
        <f t="shared" ca="1" si="179"/>
        <v>-1.5148030006093722</v>
      </c>
      <c r="L1413" s="93">
        <f t="shared" ca="1" si="179"/>
        <v>0.32715259968134247</v>
      </c>
      <c r="M1413" s="93">
        <f t="shared" ca="1" si="180"/>
        <v>-1.5148030006093722</v>
      </c>
      <c r="N1413" s="101">
        <f t="shared" ca="1" si="176"/>
        <v>-0.17157345698117155</v>
      </c>
      <c r="O1413" s="46">
        <f t="shared" ca="1" si="181"/>
        <v>-0.2234847219109356</v>
      </c>
      <c r="P1413" s="46">
        <f t="shared" ca="1" si="182"/>
        <v>4.8399294884633182E-2</v>
      </c>
      <c r="Q1413" s="47">
        <f t="shared" ca="1" si="177"/>
        <v>-0.76725275550207317</v>
      </c>
      <c r="R1413" s="47">
        <f t="shared" ca="1" si="178"/>
        <v>0.12168063062409712</v>
      </c>
      <c r="S1413" s="97">
        <f t="shared" ca="1" si="183"/>
        <v>-5.0902045643419241E-2</v>
      </c>
      <c r="V1413">
        <v>1396</v>
      </c>
      <c r="W1413" s="46">
        <v>-0.26459861180105598</v>
      </c>
    </row>
    <row r="1414" spans="10:23">
      <c r="J1414">
        <v>1397</v>
      </c>
      <c r="K1414" s="93">
        <f t="shared" ca="1" si="179"/>
        <v>-9.2343722675535103E-2</v>
      </c>
      <c r="L1414" s="93">
        <f t="shared" ca="1" si="179"/>
        <v>1.4627950995827046</v>
      </c>
      <c r="M1414" s="93">
        <f t="shared" ca="1" si="180"/>
        <v>-9.2343722675535103E-2</v>
      </c>
      <c r="N1414" s="101">
        <f t="shared" ca="1" si="176"/>
        <v>1.3574840662551799</v>
      </c>
      <c r="O1414" s="46">
        <f t="shared" ca="1" si="181"/>
        <v>0.28713473429188069</v>
      </c>
      <c r="P1414" s="46">
        <f t="shared" ca="1" si="182"/>
        <v>0.3037090229860413</v>
      </c>
      <c r="Q1414" s="47">
        <f t="shared" ca="1" si="177"/>
        <v>0.25398615690355941</v>
      </c>
      <c r="R1414" s="47">
        <f t="shared" ca="1" si="178"/>
        <v>0.36891774843752256</v>
      </c>
      <c r="S1414" s="97">
        <f t="shared" ca="1" si="183"/>
        <v>0.3280262413647016</v>
      </c>
      <c r="V1414">
        <v>1397</v>
      </c>
      <c r="W1414" s="46">
        <v>0.39567194088018698</v>
      </c>
    </row>
    <row r="1415" spans="10:23">
      <c r="J1415">
        <v>1398</v>
      </c>
      <c r="K1415" s="93">
        <f t="shared" ca="1" si="179"/>
        <v>3.8221967302243219E-2</v>
      </c>
      <c r="L1415" s="93">
        <f t="shared" ca="1" si="179"/>
        <v>-1.061409508148593</v>
      </c>
      <c r="M1415" s="93">
        <f t="shared" ca="1" si="180"/>
        <v>3.8221967302243219E-2</v>
      </c>
      <c r="N1415" s="101">
        <f t="shared" ca="1" si="176"/>
        <v>-0.99414906739345443</v>
      </c>
      <c r="O1415" s="46">
        <f t="shared" ca="1" si="181"/>
        <v>0.33400383110851356</v>
      </c>
      <c r="P1415" s="46">
        <f t="shared" ca="1" si="182"/>
        <v>0.32714357139435774</v>
      </c>
      <c r="Q1415" s="47">
        <f t="shared" ca="1" si="177"/>
        <v>0.3477243505368251</v>
      </c>
      <c r="R1415" s="47">
        <f t="shared" ca="1" si="178"/>
        <v>-1.1323667782874025E-2</v>
      </c>
      <c r="S1415" s="97">
        <f t="shared" ca="1" si="183"/>
        <v>0.16134008166281977</v>
      </c>
      <c r="V1415">
        <v>1398</v>
      </c>
      <c r="W1415" s="46">
        <v>-0.139220636563372</v>
      </c>
    </row>
    <row r="1416" spans="10:23">
      <c r="J1416">
        <v>1399</v>
      </c>
      <c r="K1416" s="93">
        <f t="shared" ca="1" si="179"/>
        <v>-1.1587926411450105</v>
      </c>
      <c r="L1416" s="93">
        <f t="shared" ca="1" si="179"/>
        <v>-0.86612437806140963</v>
      </c>
      <c r="M1416" s="93">
        <f t="shared" ca="1" si="180"/>
        <v>-1.1587926411450105</v>
      </c>
      <c r="N1416" s="101">
        <f t="shared" ca="1" si="176"/>
        <v>-1.1896800175133055</v>
      </c>
      <c r="O1416" s="46">
        <f t="shared" ca="1" si="181"/>
        <v>-9.5687871082059395E-2</v>
      </c>
      <c r="P1416" s="46">
        <f t="shared" ca="1" si="182"/>
        <v>0.11229772029907129</v>
      </c>
      <c r="Q1416" s="47">
        <f t="shared" ca="1" si="177"/>
        <v>-0.51165905384432075</v>
      </c>
      <c r="R1416" s="47">
        <f t="shared" ca="1" si="178"/>
        <v>-4.2939553919474377E-2</v>
      </c>
      <c r="S1416" s="97">
        <f t="shared" ca="1" si="183"/>
        <v>-6.9313712500766886E-2</v>
      </c>
      <c r="V1416">
        <v>1399</v>
      </c>
      <c r="W1416" s="46">
        <v>1.4016381941921201</v>
      </c>
    </row>
    <row r="1417" spans="10:23">
      <c r="J1417">
        <v>1400</v>
      </c>
      <c r="K1417" s="93">
        <f t="shared" ca="1" si="179"/>
        <v>-1.385369453458291</v>
      </c>
      <c r="L1417" s="93">
        <f t="shared" ca="1" si="179"/>
        <v>0.93668423513428434</v>
      </c>
      <c r="M1417" s="93">
        <f t="shared" ca="1" si="180"/>
        <v>-1.385369453458291</v>
      </c>
      <c r="N1417" s="101">
        <f t="shared" ca="1" si="176"/>
        <v>0.44747601091421324</v>
      </c>
      <c r="O1417" s="46">
        <f t="shared" ca="1" si="181"/>
        <v>-0.17702202980723886</v>
      </c>
      <c r="P1417" s="46">
        <f t="shared" ca="1" si="182"/>
        <v>7.1630640936481554E-2</v>
      </c>
      <c r="Q1417" s="47">
        <f t="shared" ca="1" si="177"/>
        <v>-0.67432737129467968</v>
      </c>
      <c r="R1417" s="47">
        <f t="shared" ca="1" si="178"/>
        <v>0.22177628033022778</v>
      </c>
      <c r="S1417" s="97">
        <f t="shared" ca="1" si="183"/>
        <v>2.2377125261494463E-2</v>
      </c>
      <c r="V1417">
        <v>1400</v>
      </c>
      <c r="W1417" s="46">
        <v>0.37874507744957397</v>
      </c>
    </row>
    <row r="1418" spans="10:23">
      <c r="J1418">
        <v>1401</v>
      </c>
      <c r="K1418" s="93">
        <f t="shared" ca="1" si="179"/>
        <v>0.2267950325166439</v>
      </c>
      <c r="L1418" s="93">
        <f t="shared" ca="1" si="179"/>
        <v>-1.0196808385244023</v>
      </c>
      <c r="M1418" s="93">
        <f t="shared" ca="1" si="180"/>
        <v>0.2267950325166439</v>
      </c>
      <c r="N1418" s="101">
        <f t="shared" ca="1" si="176"/>
        <v>-0.89461635214280344</v>
      </c>
      <c r="O1418" s="46">
        <f t="shared" ca="1" si="181"/>
        <v>0.40169580479660261</v>
      </c>
      <c r="P1418" s="46">
        <f t="shared" ca="1" si="182"/>
        <v>0.36098955823840229</v>
      </c>
      <c r="Q1418" s="47">
        <f t="shared" ca="1" si="177"/>
        <v>0.48310829791300325</v>
      </c>
      <c r="R1418" s="47">
        <f t="shared" ca="1" si="178"/>
        <v>4.7700247517472039E-3</v>
      </c>
      <c r="S1418" s="97">
        <f t="shared" ca="1" si="183"/>
        <v>0.20323291477417491</v>
      </c>
      <c r="V1418">
        <v>1401</v>
      </c>
      <c r="W1418" s="46">
        <v>-0.134867188415911</v>
      </c>
    </row>
    <row r="1419" spans="10:23">
      <c r="J1419">
        <v>1402</v>
      </c>
      <c r="K1419" s="93">
        <f t="shared" ca="1" si="179"/>
        <v>-1.3081596831928737</v>
      </c>
      <c r="L1419" s="93">
        <f t="shared" ca="1" si="179"/>
        <v>-0.7359542123272913</v>
      </c>
      <c r="M1419" s="93">
        <f t="shared" ca="1" si="180"/>
        <v>-1.3081596831928737</v>
      </c>
      <c r="N1419" s="101">
        <f t="shared" ca="1" si="176"/>
        <v>-1.1137699419926039</v>
      </c>
      <c r="O1419" s="46">
        <f t="shared" ca="1" si="181"/>
        <v>-0.14930607932763185</v>
      </c>
      <c r="P1419" s="46">
        <f t="shared" ca="1" si="182"/>
        <v>8.5488616176285059E-2</v>
      </c>
      <c r="Q1419" s="47">
        <f t="shared" ca="1" si="177"/>
        <v>-0.61889547033546566</v>
      </c>
      <c r="R1419" s="47">
        <f t="shared" ca="1" si="178"/>
        <v>-3.0665464815871235E-2</v>
      </c>
      <c r="S1419" s="97">
        <f t="shared" ca="1" si="183"/>
        <v>-8.9985772071751541E-2</v>
      </c>
      <c r="V1419">
        <v>1402</v>
      </c>
      <c r="W1419" s="46">
        <v>0.87159674774442697</v>
      </c>
    </row>
    <row r="1420" spans="10:23">
      <c r="J1420">
        <v>1403</v>
      </c>
      <c r="K1420" s="93">
        <f t="shared" ca="1" si="179"/>
        <v>1.1153336917957426</v>
      </c>
      <c r="L1420" s="93">
        <f t="shared" ca="1" si="179"/>
        <v>0.46457939772225254</v>
      </c>
      <c r="M1420" s="93">
        <f t="shared" ca="1" si="180"/>
        <v>1.1153336917957426</v>
      </c>
      <c r="N1420" s="101">
        <f t="shared" ca="1" si="176"/>
        <v>0.79516105152006444</v>
      </c>
      <c r="O1420" s="46">
        <f t="shared" ca="1" si="181"/>
        <v>0.72065405833289542</v>
      </c>
      <c r="P1420" s="46">
        <f t="shared" ca="1" si="182"/>
        <v>0.52046868500654875</v>
      </c>
      <c r="Q1420" s="47">
        <f t="shared" ca="1" si="177"/>
        <v>1.1210248049855889</v>
      </c>
      <c r="R1420" s="47">
        <f t="shared" ca="1" si="178"/>
        <v>0.27799434017423746</v>
      </c>
      <c r="S1420" s="97">
        <f t="shared" ca="1" si="183"/>
        <v>0.49932419925356641</v>
      </c>
      <c r="V1420">
        <v>1403</v>
      </c>
      <c r="W1420" s="46">
        <v>-7.3263237687837601E-2</v>
      </c>
    </row>
    <row r="1421" spans="10:23">
      <c r="J1421">
        <v>1404</v>
      </c>
      <c r="K1421" s="93">
        <f t="shared" ca="1" si="179"/>
        <v>0.76450236814388195</v>
      </c>
      <c r="L1421" s="93">
        <f t="shared" ca="1" si="179"/>
        <v>-1.2326910954401742</v>
      </c>
      <c r="M1421" s="93">
        <f t="shared" ca="1" si="180"/>
        <v>0.76450236814388195</v>
      </c>
      <c r="N1421" s="101">
        <f t="shared" ca="1" si="176"/>
        <v>-0.92556480018336951</v>
      </c>
      <c r="O1421" s="46">
        <f t="shared" ca="1" si="181"/>
        <v>0.5947163232560535</v>
      </c>
      <c r="P1421" s="46">
        <f t="shared" ca="1" si="182"/>
        <v>0.45749981746812773</v>
      </c>
      <c r="Q1421" s="47">
        <f t="shared" ca="1" si="177"/>
        <v>0.86914933483190515</v>
      </c>
      <c r="R1421" s="47">
        <f t="shared" ca="1" si="178"/>
        <v>-2.3410686401631464E-4</v>
      </c>
      <c r="S1421" s="97">
        <f t="shared" ca="1" si="183"/>
        <v>0.29724110819601857</v>
      </c>
      <c r="V1421">
        <v>1404</v>
      </c>
      <c r="W1421" s="46">
        <v>1.0709353691994801</v>
      </c>
    </row>
    <row r="1422" spans="10:23">
      <c r="J1422">
        <v>1405</v>
      </c>
      <c r="K1422" s="93">
        <f t="shared" ca="1" si="179"/>
        <v>1.4891875173203268</v>
      </c>
      <c r="L1422" s="93">
        <f t="shared" ca="1" si="179"/>
        <v>-0.65285963867788344</v>
      </c>
      <c r="M1422" s="93">
        <f t="shared" ca="1" si="180"/>
        <v>1.4891875173203268</v>
      </c>
      <c r="N1422" s="101">
        <f t="shared" ca="1" si="176"/>
        <v>-0.14537020929807498</v>
      </c>
      <c r="O1422" s="46">
        <f t="shared" ca="1" si="181"/>
        <v>0.85485616875533876</v>
      </c>
      <c r="P1422" s="46">
        <f t="shared" ca="1" si="182"/>
        <v>0.58756974021777042</v>
      </c>
      <c r="Q1422" s="47">
        <f t="shared" ca="1" si="177"/>
        <v>1.3894290258304756</v>
      </c>
      <c r="R1422" s="47">
        <f t="shared" ca="1" si="178"/>
        <v>0.12591749897997698</v>
      </c>
      <c r="S1422" s="97">
        <f t="shared" ca="1" si="183"/>
        <v>0.49038683386765786</v>
      </c>
      <c r="V1422">
        <v>1405</v>
      </c>
      <c r="W1422" s="46">
        <v>0.28696210137511602</v>
      </c>
    </row>
    <row r="1423" spans="10:23">
      <c r="J1423">
        <v>1406</v>
      </c>
      <c r="K1423" s="93">
        <f t="shared" ca="1" si="179"/>
        <v>-0.22266620093783532</v>
      </c>
      <c r="L1423" s="93">
        <f t="shared" ca="1" si="179"/>
        <v>0.86946174398813214</v>
      </c>
      <c r="M1423" s="93">
        <f t="shared" ca="1" si="180"/>
        <v>-0.22266620093783532</v>
      </c>
      <c r="N1423" s="101">
        <f t="shared" ca="1" si="176"/>
        <v>0.7535092151356787</v>
      </c>
      <c r="O1423" s="46">
        <f t="shared" ca="1" si="181"/>
        <v>0.24035294305638194</v>
      </c>
      <c r="P1423" s="46">
        <f t="shared" ca="1" si="182"/>
        <v>0.28031812736829193</v>
      </c>
      <c r="Q1423" s="47">
        <f t="shared" ca="1" si="177"/>
        <v>0.16042257443256189</v>
      </c>
      <c r="R1423" s="47">
        <f t="shared" ca="1" si="178"/>
        <v>0.27125955104902799</v>
      </c>
      <c r="S1423" s="97">
        <f t="shared" ca="1" si="183"/>
        <v>0.25580624705270494</v>
      </c>
      <c r="V1423">
        <v>1406</v>
      </c>
      <c r="W1423" s="46">
        <v>0.273678638304587</v>
      </c>
    </row>
    <row r="1424" spans="10:23">
      <c r="J1424">
        <v>1407</v>
      </c>
      <c r="K1424" s="93">
        <f t="shared" ca="1" si="179"/>
        <v>6.02782290566706E-3</v>
      </c>
      <c r="L1424" s="93">
        <f t="shared" ca="1" si="179"/>
        <v>-0.59228747784067171</v>
      </c>
      <c r="M1424" s="93">
        <f t="shared" ca="1" si="180"/>
        <v>6.02782290566706E-3</v>
      </c>
      <c r="N1424" s="101">
        <f t="shared" ca="1" si="176"/>
        <v>-0.55962081740182656</v>
      </c>
      <c r="O1424" s="46">
        <f t="shared" ca="1" si="181"/>
        <v>0.3224471160870665</v>
      </c>
      <c r="P1424" s="46">
        <f t="shared" ca="1" si="182"/>
        <v>0.32136521388363426</v>
      </c>
      <c r="Q1424" s="47">
        <f t="shared" ca="1" si="177"/>
        <v>0.32461092049393103</v>
      </c>
      <c r="R1424" s="47">
        <f t="shared" ca="1" si="178"/>
        <v>5.8936286799511961E-2</v>
      </c>
      <c r="S1424" s="97">
        <f t="shared" ca="1" si="183"/>
        <v>0.19069170144328923</v>
      </c>
      <c r="V1424">
        <v>1407</v>
      </c>
      <c r="W1424" s="46">
        <v>-0.255693675883022</v>
      </c>
    </row>
    <row r="1425" spans="10:23">
      <c r="J1425">
        <v>1408</v>
      </c>
      <c r="K1425" s="93">
        <f t="shared" ca="1" si="179"/>
        <v>1.1303277907230123</v>
      </c>
      <c r="L1425" s="93">
        <f t="shared" ca="1" si="179"/>
        <v>-1.9078169942194581</v>
      </c>
      <c r="M1425" s="93">
        <f t="shared" ca="1" si="180"/>
        <v>1.1303277907230123</v>
      </c>
      <c r="N1425" s="101">
        <f t="shared" ca="1" si="176"/>
        <v>-1.4492996235537516</v>
      </c>
      <c r="O1425" s="46">
        <f t="shared" ca="1" si="181"/>
        <v>0.72603648211068861</v>
      </c>
      <c r="P1425" s="46">
        <f t="shared" ca="1" si="182"/>
        <v>0.52315989689544529</v>
      </c>
      <c r="Q1425" s="47">
        <f t="shared" ca="1" si="177"/>
        <v>1.1317896525411753</v>
      </c>
      <c r="R1425" s="47">
        <f t="shared" ca="1" si="178"/>
        <v>-8.4918094392850141E-2</v>
      </c>
      <c r="S1425" s="97">
        <f t="shared" ca="1" si="183"/>
        <v>0.32055919385891923</v>
      </c>
      <c r="V1425">
        <v>1408</v>
      </c>
      <c r="W1425" s="46">
        <v>1.0893855367726699</v>
      </c>
    </row>
    <row r="1426" spans="10:23">
      <c r="J1426">
        <v>1409</v>
      </c>
      <c r="K1426" s="93">
        <f t="shared" ca="1" si="179"/>
        <v>1.4541372433377713</v>
      </c>
      <c r="L1426" s="93">
        <f t="shared" ca="1" si="179"/>
        <v>-2.1130220564038891</v>
      </c>
      <c r="M1426" s="93">
        <f t="shared" ca="1" si="180"/>
        <v>1.4541372433377713</v>
      </c>
      <c r="N1426" s="101">
        <f t="shared" ref="N1426:N1489" ca="1" si="184">$N$2*K1426+SQRT(1-$N$2^2)*L1426</f>
        <v>-1.540872422990917</v>
      </c>
      <c r="O1426" s="46">
        <f t="shared" ca="1" si="181"/>
        <v>0.84227419040392426</v>
      </c>
      <c r="P1426" s="46">
        <f t="shared" ca="1" si="182"/>
        <v>0.58127875104206317</v>
      </c>
      <c r="Q1426" s="47">
        <f t="shared" ref="Q1426:Q1489" ca="1" si="185">$K$2+K1426*$S$3</f>
        <v>1.3642650691276466</v>
      </c>
      <c r="R1426" s="47">
        <f t="shared" ref="R1426:R1489" ca="1" si="186">$L$2+$L$3*N1426</f>
        <v>-9.9724728321855083E-2</v>
      </c>
      <c r="S1426" s="97">
        <f t="shared" ca="1" si="183"/>
        <v>0.37127473104103459</v>
      </c>
      <c r="V1426">
        <v>1409</v>
      </c>
      <c r="W1426" s="46">
        <v>0.281018671886483</v>
      </c>
    </row>
    <row r="1427" spans="10:23">
      <c r="J1427">
        <v>1410</v>
      </c>
      <c r="K1427" s="93">
        <f t="shared" ref="K1427:L1490" ca="1" si="187">_xlfn.NORM.S.INV(RAND())</f>
        <v>-0.39795390012549303</v>
      </c>
      <c r="L1427" s="93">
        <f t="shared" ca="1" si="187"/>
        <v>0.10008605011293441</v>
      </c>
      <c r="M1427" s="93">
        <f t="shared" ref="M1427:M1490" ca="1" si="188">K1427</f>
        <v>-0.39795390012549303</v>
      </c>
      <c r="N1427" s="101">
        <f t="shared" ca="1" si="184"/>
        <v>-3.1668366302968903E-2</v>
      </c>
      <c r="O1427" s="46">
        <f t="shared" ref="O1427:O1490" ca="1" si="189">$K$2+K1427*$K$3</f>
        <v>0.17743001019868096</v>
      </c>
      <c r="P1427" s="46">
        <f t="shared" ref="P1427:P1490" ca="1" si="190">$K$2+K1427*$R$3</f>
        <v>0.24885666093944148</v>
      </c>
      <c r="Q1427" s="47">
        <f t="shared" ca="1" si="185"/>
        <v>3.4576708717159954E-2</v>
      </c>
      <c r="R1427" s="47">
        <f t="shared" ca="1" si="186"/>
        <v>0.1443022330563544</v>
      </c>
      <c r="S1427" s="97">
        <f t="shared" ref="S1427:S1490" ca="1" si="191">AVERAGE(R1427,O1427)</f>
        <v>0.16086612162751768</v>
      </c>
      <c r="V1427">
        <v>1410</v>
      </c>
      <c r="W1427" s="46">
        <v>0.46370094298581199</v>
      </c>
    </row>
    <row r="1428" spans="10:23">
      <c r="J1428">
        <v>1411</v>
      </c>
      <c r="K1428" s="93">
        <f t="shared" ca="1" si="187"/>
        <v>-1.193286355578203</v>
      </c>
      <c r="L1428" s="93">
        <f t="shared" ca="1" si="187"/>
        <v>-0.30718957073550585</v>
      </c>
      <c r="M1428" s="93">
        <f t="shared" ca="1" si="188"/>
        <v>-1.193286355578203</v>
      </c>
      <c r="N1428" s="101">
        <f t="shared" ca="1" si="184"/>
        <v>-0.67073309840627571</v>
      </c>
      <c r="O1428" s="46">
        <f t="shared" ca="1" si="189"/>
        <v>-0.10807006154580018</v>
      </c>
      <c r="P1428" s="46">
        <f t="shared" ca="1" si="190"/>
        <v>0.10610662506720089</v>
      </c>
      <c r="Q1428" s="47">
        <f t="shared" ca="1" si="185"/>
        <v>-0.53642343477180232</v>
      </c>
      <c r="R1428" s="47">
        <f t="shared" ca="1" si="186"/>
        <v>4.0970265448614013E-2</v>
      </c>
      <c r="S1428" s="97">
        <f t="shared" ca="1" si="191"/>
        <v>-3.3549898048593083E-2</v>
      </c>
      <c r="V1428">
        <v>1411</v>
      </c>
      <c r="W1428" s="46">
        <v>-1.62406457186027E-2</v>
      </c>
    </row>
    <row r="1429" spans="10:23">
      <c r="J1429">
        <v>1412</v>
      </c>
      <c r="K1429" s="93">
        <f t="shared" ca="1" si="187"/>
        <v>-0.28124760245306374</v>
      </c>
      <c r="L1429" s="93">
        <f t="shared" ca="1" si="187"/>
        <v>-0.67879462867491069</v>
      </c>
      <c r="M1429" s="93">
        <f t="shared" ca="1" si="188"/>
        <v>-0.28124760245306374</v>
      </c>
      <c r="N1429" s="101">
        <f t="shared" ca="1" si="184"/>
        <v>-0.73299682265724164</v>
      </c>
      <c r="O1429" s="46">
        <f t="shared" ca="1" si="189"/>
        <v>0.21932400827467485</v>
      </c>
      <c r="P1429" s="46">
        <f t="shared" ca="1" si="190"/>
        <v>0.26980365997743844</v>
      </c>
      <c r="Q1429" s="47">
        <f t="shared" ca="1" si="185"/>
        <v>0.11836470486914777</v>
      </c>
      <c r="R1429" s="47">
        <f t="shared" ca="1" si="186"/>
        <v>3.0902688857017593E-2</v>
      </c>
      <c r="S1429" s="97">
        <f t="shared" ca="1" si="191"/>
        <v>0.12511334856584622</v>
      </c>
      <c r="V1429">
        <v>1412</v>
      </c>
      <c r="W1429" s="46">
        <v>-0.224079806763368</v>
      </c>
    </row>
    <row r="1430" spans="10:23">
      <c r="J1430">
        <v>1413</v>
      </c>
      <c r="K1430" s="93">
        <f t="shared" ca="1" si="187"/>
        <v>1.1164772472936157</v>
      </c>
      <c r="L1430" s="93">
        <f t="shared" ca="1" si="187"/>
        <v>0.47786866931029165</v>
      </c>
      <c r="M1430" s="93">
        <f t="shared" ca="1" si="188"/>
        <v>1.1164772472936157</v>
      </c>
      <c r="N1430" s="101">
        <f t="shared" ca="1" si="184"/>
        <v>0.80812406279828841</v>
      </c>
      <c r="O1430" s="46">
        <f t="shared" ca="1" si="189"/>
        <v>0.72106455984637985</v>
      </c>
      <c r="P1430" s="46">
        <f t="shared" ca="1" si="190"/>
        <v>0.52067393576329091</v>
      </c>
      <c r="Q1430" s="47">
        <f t="shared" ca="1" si="185"/>
        <v>1.1218458080125577</v>
      </c>
      <c r="R1430" s="47">
        <f t="shared" ca="1" si="186"/>
        <v>0.28009036174171098</v>
      </c>
      <c r="S1430" s="97">
        <f t="shared" ca="1" si="191"/>
        <v>0.50057746079404541</v>
      </c>
      <c r="V1430">
        <v>1413</v>
      </c>
      <c r="W1430" s="46">
        <v>6.9385517895681403E-3</v>
      </c>
    </row>
    <row r="1431" spans="10:23">
      <c r="J1431">
        <v>1414</v>
      </c>
      <c r="K1431" s="93">
        <f t="shared" ca="1" si="187"/>
        <v>1.3839382725380973</v>
      </c>
      <c r="L1431" s="93">
        <f t="shared" ca="1" si="187"/>
        <v>-1.4748995656919133</v>
      </c>
      <c r="M1431" s="93">
        <f t="shared" ca="1" si="188"/>
        <v>1.3839382725380973</v>
      </c>
      <c r="N1431" s="101">
        <f t="shared" ca="1" si="184"/>
        <v>-0.95820406507714617</v>
      </c>
      <c r="O1431" s="46">
        <f t="shared" ca="1" si="189"/>
        <v>0.81707490290812135</v>
      </c>
      <c r="P1431" s="46">
        <f t="shared" ca="1" si="190"/>
        <v>0.56867910729416171</v>
      </c>
      <c r="Q1431" s="47">
        <f t="shared" ca="1" si="185"/>
        <v>1.3138664941360407</v>
      </c>
      <c r="R1431" s="47">
        <f t="shared" ca="1" si="186"/>
        <v>-5.5116308663876179E-3</v>
      </c>
      <c r="S1431" s="97">
        <f t="shared" ca="1" si="191"/>
        <v>0.40578163602086686</v>
      </c>
      <c r="V1431">
        <v>1414</v>
      </c>
      <c r="W1431" s="46">
        <v>0.789385927030964</v>
      </c>
    </row>
    <row r="1432" spans="10:23">
      <c r="J1432">
        <v>1415</v>
      </c>
      <c r="K1432" s="93">
        <f t="shared" ca="1" si="187"/>
        <v>1.8108527127396155</v>
      </c>
      <c r="L1432" s="93">
        <f t="shared" ca="1" si="187"/>
        <v>1.871301702374834</v>
      </c>
      <c r="M1432" s="93">
        <f t="shared" ca="1" si="188"/>
        <v>1.8108527127396155</v>
      </c>
      <c r="N1432" s="101">
        <f t="shared" ca="1" si="184"/>
        <v>2.350041470672259</v>
      </c>
      <c r="O1432" s="46">
        <f t="shared" ca="1" si="189"/>
        <v>0.97032415417489004</v>
      </c>
      <c r="P1432" s="46">
        <f t="shared" ca="1" si="190"/>
        <v>0.64530373292754595</v>
      </c>
      <c r="Q1432" s="47">
        <f t="shared" ca="1" si="185"/>
        <v>1.6203649966695781</v>
      </c>
      <c r="R1432" s="47">
        <f t="shared" ca="1" si="186"/>
        <v>0.529406826319337</v>
      </c>
      <c r="S1432" s="97">
        <f t="shared" ca="1" si="191"/>
        <v>0.74986549024711358</v>
      </c>
      <c r="V1432">
        <v>1415</v>
      </c>
      <c r="W1432" s="46">
        <v>-0.15178392396347401</v>
      </c>
    </row>
    <row r="1433" spans="10:23">
      <c r="J1433">
        <v>1416</v>
      </c>
      <c r="K1433" s="93">
        <f t="shared" ca="1" si="187"/>
        <v>-1.5331815080758175</v>
      </c>
      <c r="L1433" s="93">
        <f t="shared" ca="1" si="187"/>
        <v>-0.6292853629738755</v>
      </c>
      <c r="M1433" s="93">
        <f t="shared" ca="1" si="188"/>
        <v>-1.5331815080758175</v>
      </c>
      <c r="N1433" s="101">
        <f t="shared" ca="1" si="184"/>
        <v>-1.0842009875848357</v>
      </c>
      <c r="O1433" s="46">
        <f t="shared" ca="1" si="189"/>
        <v>-0.23008204503569096</v>
      </c>
      <c r="P1433" s="46">
        <f t="shared" ca="1" si="190"/>
        <v>4.5100633322255501E-2</v>
      </c>
      <c r="Q1433" s="47">
        <f t="shared" ca="1" si="185"/>
        <v>-0.78044740175158389</v>
      </c>
      <c r="R1433" s="47">
        <f t="shared" ca="1" si="186"/>
        <v>-2.5884386960108197E-2</v>
      </c>
      <c r="S1433" s="97">
        <f t="shared" ca="1" si="191"/>
        <v>-0.12798321599789958</v>
      </c>
      <c r="V1433">
        <v>1416</v>
      </c>
      <c r="W1433" s="46">
        <v>0.49937774291249198</v>
      </c>
    </row>
    <row r="1434" spans="10:23">
      <c r="J1434">
        <v>1417</v>
      </c>
      <c r="K1434" s="93">
        <f t="shared" ca="1" si="187"/>
        <v>0.48100838006355945</v>
      </c>
      <c r="L1434" s="93">
        <f t="shared" ca="1" si="187"/>
        <v>1.2222543570665758</v>
      </c>
      <c r="M1434" s="93">
        <f t="shared" ca="1" si="188"/>
        <v>0.48100838006355945</v>
      </c>
      <c r="N1434" s="101">
        <f t="shared" ca="1" si="184"/>
        <v>1.3117702632371608</v>
      </c>
      <c r="O1434" s="46">
        <f t="shared" ca="1" si="189"/>
        <v>0.4929506359875882</v>
      </c>
      <c r="P1434" s="46">
        <f t="shared" ca="1" si="190"/>
        <v>0.40661697383389506</v>
      </c>
      <c r="Q1434" s="47">
        <f t="shared" ca="1" si="185"/>
        <v>0.66561796029497444</v>
      </c>
      <c r="R1434" s="47">
        <f t="shared" ca="1" si="186"/>
        <v>0.36152616981427754</v>
      </c>
      <c r="S1434" s="97">
        <f t="shared" ca="1" si="191"/>
        <v>0.42723840290093285</v>
      </c>
      <c r="V1434">
        <v>1417</v>
      </c>
      <c r="W1434" s="46">
        <v>0.322448315435515</v>
      </c>
    </row>
    <row r="1435" spans="10:23">
      <c r="J1435">
        <v>1418</v>
      </c>
      <c r="K1435" s="93">
        <f t="shared" ca="1" si="187"/>
        <v>-1.7161771837617716</v>
      </c>
      <c r="L1435" s="93">
        <f t="shared" ca="1" si="187"/>
        <v>-0.76964170104973628</v>
      </c>
      <c r="M1435" s="93">
        <f t="shared" ca="1" si="188"/>
        <v>-1.7161771837617716</v>
      </c>
      <c r="N1435" s="101">
        <f t="shared" ca="1" si="184"/>
        <v>-1.2754672021930613</v>
      </c>
      <c r="O1435" s="46">
        <f t="shared" ca="1" si="189"/>
        <v>-0.29577190614859028</v>
      </c>
      <c r="P1435" s="46">
        <f t="shared" ca="1" si="190"/>
        <v>1.2255702765805843E-2</v>
      </c>
      <c r="Q1435" s="47">
        <f t="shared" ca="1" si="185"/>
        <v>-0.91182712397738253</v>
      </c>
      <c r="R1435" s="47">
        <f t="shared" ca="1" si="186"/>
        <v>-5.6810697393958581E-2</v>
      </c>
      <c r="S1435" s="97">
        <f t="shared" ca="1" si="191"/>
        <v>-0.17629130177127444</v>
      </c>
      <c r="V1435">
        <v>1418</v>
      </c>
      <c r="W1435" s="46">
        <v>1.0320125387544401</v>
      </c>
    </row>
    <row r="1436" spans="10:23">
      <c r="J1436">
        <v>1419</v>
      </c>
      <c r="K1436" s="93">
        <f t="shared" ca="1" si="187"/>
        <v>0.25882151301453943</v>
      </c>
      <c r="L1436" s="93">
        <f t="shared" ca="1" si="187"/>
        <v>1.1967259797469538</v>
      </c>
      <c r="M1436" s="93">
        <f t="shared" ca="1" si="188"/>
        <v>0.25882151301453943</v>
      </c>
      <c r="N1436" s="101">
        <f t="shared" ca="1" si="184"/>
        <v>1.2169068297014345</v>
      </c>
      <c r="O1436" s="46">
        <f t="shared" ca="1" si="189"/>
        <v>0.41319233359683599</v>
      </c>
      <c r="P1436" s="46">
        <f t="shared" ca="1" si="190"/>
        <v>0.36673782263851895</v>
      </c>
      <c r="Q1436" s="47">
        <f t="shared" ca="1" si="185"/>
        <v>0.50610135551347002</v>
      </c>
      <c r="R1436" s="47">
        <f t="shared" ca="1" si="186"/>
        <v>0.34618746506521292</v>
      </c>
      <c r="S1436" s="97">
        <f t="shared" ca="1" si="191"/>
        <v>0.37968989933102448</v>
      </c>
      <c r="V1436">
        <v>1419</v>
      </c>
      <c r="W1436" s="46">
        <v>0.208892701042659</v>
      </c>
    </row>
    <row r="1437" spans="10:23">
      <c r="J1437">
        <v>1420</v>
      </c>
      <c r="K1437" s="93">
        <f t="shared" ca="1" si="187"/>
        <v>0.13753622391401207</v>
      </c>
      <c r="L1437" s="93">
        <f t="shared" ca="1" si="187"/>
        <v>-0.53655963233455384</v>
      </c>
      <c r="M1437" s="93">
        <f t="shared" ca="1" si="188"/>
        <v>0.13753622391401207</v>
      </c>
      <c r="N1437" s="101">
        <f t="shared" ca="1" si="184"/>
        <v>-0.46496356223365054</v>
      </c>
      <c r="O1437" s="46">
        <f t="shared" ca="1" si="189"/>
        <v>0.36965461738476368</v>
      </c>
      <c r="P1437" s="46">
        <f t="shared" ca="1" si="190"/>
        <v>0.34496896453248282</v>
      </c>
      <c r="Q1437" s="47">
        <f t="shared" ca="1" si="185"/>
        <v>0.4190259230893254</v>
      </c>
      <c r="R1437" s="47">
        <f t="shared" ca="1" si="186"/>
        <v>7.4241654055006878E-2</v>
      </c>
      <c r="S1437" s="97">
        <f t="shared" ca="1" si="191"/>
        <v>0.22194813571988528</v>
      </c>
      <c r="V1437">
        <v>1420</v>
      </c>
      <c r="W1437" s="46">
        <v>0.211551485273169</v>
      </c>
    </row>
    <row r="1438" spans="10:23">
      <c r="J1438">
        <v>1421</v>
      </c>
      <c r="K1438" s="93">
        <f t="shared" ca="1" si="187"/>
        <v>-0.68971856158846445</v>
      </c>
      <c r="L1438" s="93">
        <f t="shared" ca="1" si="187"/>
        <v>0.30373989183866096</v>
      </c>
      <c r="M1438" s="93">
        <f t="shared" ca="1" si="188"/>
        <v>-0.68971856158846445</v>
      </c>
      <c r="N1438" s="101">
        <f t="shared" ca="1" si="184"/>
        <v>6.8624709563082031E-2</v>
      </c>
      <c r="O1438" s="46">
        <f t="shared" ca="1" si="189"/>
        <v>7.2695403671441727E-2</v>
      </c>
      <c r="P1438" s="46">
        <f t="shared" ca="1" si="190"/>
        <v>0.19648935767582185</v>
      </c>
      <c r="Q1438" s="47">
        <f t="shared" ca="1" si="185"/>
        <v>-0.17489250433731851</v>
      </c>
      <c r="R1438" s="47">
        <f t="shared" ca="1" si="186"/>
        <v>0.16051887019194294</v>
      </c>
      <c r="S1438" s="97">
        <f t="shared" ca="1" si="191"/>
        <v>0.11660713693169233</v>
      </c>
      <c r="V1438">
        <v>1421</v>
      </c>
      <c r="W1438" s="46">
        <v>-0.18598488418061901</v>
      </c>
    </row>
    <row r="1439" spans="10:23">
      <c r="J1439">
        <v>1422</v>
      </c>
      <c r="K1439" s="93">
        <f t="shared" ca="1" si="187"/>
        <v>0.17233142806813875</v>
      </c>
      <c r="L1439" s="93">
        <f t="shared" ca="1" si="187"/>
        <v>-1.0181161806449806E-2</v>
      </c>
      <c r="M1439" s="93">
        <f t="shared" ca="1" si="188"/>
        <v>0.17233142806813875</v>
      </c>
      <c r="N1439" s="101">
        <f t="shared" ca="1" si="184"/>
        <v>4.515267179864306E-2</v>
      </c>
      <c r="O1439" s="46">
        <f t="shared" ca="1" si="189"/>
        <v>0.38214503345449707</v>
      </c>
      <c r="P1439" s="46">
        <f t="shared" ca="1" si="190"/>
        <v>0.35121417256734955</v>
      </c>
      <c r="Q1439" s="47">
        <f t="shared" ca="1" si="185"/>
        <v>0.44400675522879218</v>
      </c>
      <c r="R1439" s="47">
        <f t="shared" ca="1" si="186"/>
        <v>0.15672361796768064</v>
      </c>
      <c r="S1439" s="97">
        <f t="shared" ca="1" si="191"/>
        <v>0.26943432571108883</v>
      </c>
      <c r="V1439">
        <v>1422</v>
      </c>
      <c r="W1439" s="46">
        <v>0.48689385266889301</v>
      </c>
    </row>
    <row r="1440" spans="10:23">
      <c r="J1440">
        <v>1423</v>
      </c>
      <c r="K1440" s="93">
        <f t="shared" ca="1" si="187"/>
        <v>8.2416975997280095E-2</v>
      </c>
      <c r="L1440" s="93">
        <f t="shared" ca="1" si="187"/>
        <v>-0.41498269186936637</v>
      </c>
      <c r="M1440" s="93">
        <f t="shared" ca="1" si="188"/>
        <v>8.2416975997280095E-2</v>
      </c>
      <c r="N1440" s="101">
        <f t="shared" ca="1" si="184"/>
        <v>-0.36722766626975273</v>
      </c>
      <c r="O1440" s="46">
        <f t="shared" ca="1" si="189"/>
        <v>0.34986849005292803</v>
      </c>
      <c r="P1440" s="46">
        <f t="shared" ca="1" si="190"/>
        <v>0.33507590086656502</v>
      </c>
      <c r="Q1440" s="47">
        <f t="shared" ca="1" si="185"/>
        <v>0.37945366842565414</v>
      </c>
      <c r="R1440" s="47">
        <f t="shared" ca="1" si="186"/>
        <v>9.0044814405627505E-2</v>
      </c>
      <c r="S1440" s="97">
        <f t="shared" ca="1" si="191"/>
        <v>0.21995665222927777</v>
      </c>
      <c r="V1440">
        <v>1423</v>
      </c>
      <c r="W1440" s="46">
        <v>0.111035387782453</v>
      </c>
    </row>
    <row r="1441" spans="10:23">
      <c r="J1441">
        <v>1424</v>
      </c>
      <c r="K1441" s="93">
        <f t="shared" ca="1" si="187"/>
        <v>-0.79603841887095905</v>
      </c>
      <c r="L1441" s="93">
        <f t="shared" ca="1" si="187"/>
        <v>0.71553221062285599</v>
      </c>
      <c r="M1441" s="93">
        <f t="shared" ca="1" si="188"/>
        <v>-0.79603841887095905</v>
      </c>
      <c r="N1441" s="101">
        <f t="shared" ca="1" si="184"/>
        <v>0.42522598426989133</v>
      </c>
      <c r="O1441" s="46">
        <f t="shared" ca="1" si="189"/>
        <v>3.4529820620090856E-2</v>
      </c>
      <c r="P1441" s="46">
        <f t="shared" ca="1" si="190"/>
        <v>0.17740656615014641</v>
      </c>
      <c r="Q1441" s="47">
        <f t="shared" ca="1" si="185"/>
        <v>-0.25122367044002025</v>
      </c>
      <c r="R1441" s="47">
        <f t="shared" ca="1" si="186"/>
        <v>0.21817861812640776</v>
      </c>
      <c r="S1441" s="97">
        <f t="shared" ca="1" si="191"/>
        <v>0.12635421937324931</v>
      </c>
      <c r="V1441">
        <v>1424</v>
      </c>
      <c r="W1441" s="46">
        <v>0.38083872444673</v>
      </c>
    </row>
    <row r="1442" spans="10:23">
      <c r="J1442">
        <v>1425</v>
      </c>
      <c r="K1442" s="93">
        <f t="shared" ca="1" si="187"/>
        <v>-2.4266509998924977</v>
      </c>
      <c r="L1442" s="93">
        <f t="shared" ca="1" si="187"/>
        <v>0.2306078226422662</v>
      </c>
      <c r="M1442" s="93">
        <f t="shared" ca="1" si="188"/>
        <v>-2.4266509998924977</v>
      </c>
      <c r="N1442" s="101">
        <f t="shared" ca="1" si="184"/>
        <v>-0.55309405682262691</v>
      </c>
      <c r="O1442" s="46">
        <f t="shared" ca="1" si="189"/>
        <v>-0.55081031692542592</v>
      </c>
      <c r="P1442" s="46">
        <f t="shared" ca="1" si="190"/>
        <v>-0.11526350262261198</v>
      </c>
      <c r="Q1442" s="47">
        <f t="shared" ca="1" si="185"/>
        <v>-1.4219039455310538</v>
      </c>
      <c r="R1442" s="47">
        <f t="shared" ca="1" si="186"/>
        <v>5.9991614967182333E-2</v>
      </c>
      <c r="S1442" s="97">
        <f t="shared" ca="1" si="191"/>
        <v>-0.24540935097912181</v>
      </c>
      <c r="V1442">
        <v>1425</v>
      </c>
      <c r="W1442" s="46">
        <v>-9.9635054237173504E-2</v>
      </c>
    </row>
    <row r="1443" spans="10:23">
      <c r="J1443">
        <v>1426</v>
      </c>
      <c r="K1443" s="93">
        <f t="shared" ca="1" si="187"/>
        <v>-0.47637564127061055</v>
      </c>
      <c r="L1443" s="93">
        <f t="shared" ca="1" si="187"/>
        <v>0.27280825689813809</v>
      </c>
      <c r="M1443" s="93">
        <f t="shared" ca="1" si="188"/>
        <v>-0.47637564127061055</v>
      </c>
      <c r="N1443" s="101">
        <f t="shared" ca="1" si="184"/>
        <v>0.10714678120813645</v>
      </c>
      <c r="O1443" s="46">
        <f t="shared" ca="1" si="189"/>
        <v>0.14927899917208587</v>
      </c>
      <c r="P1443" s="46">
        <f t="shared" ca="1" si="190"/>
        <v>0.23478115542614392</v>
      </c>
      <c r="Q1443" s="47">
        <f t="shared" ca="1" si="185"/>
        <v>-2.1725313336030228E-2</v>
      </c>
      <c r="R1443" s="47">
        <f t="shared" ca="1" si="186"/>
        <v>0.16674759986430163</v>
      </c>
      <c r="S1443" s="97">
        <f t="shared" ca="1" si="191"/>
        <v>0.15801329951819376</v>
      </c>
      <c r="V1443">
        <v>1426</v>
      </c>
      <c r="W1443" s="46">
        <v>9.0027558419982695E-2</v>
      </c>
    </row>
    <row r="1444" spans="10:23">
      <c r="J1444">
        <v>1427</v>
      </c>
      <c r="K1444" s="93">
        <f t="shared" ca="1" si="187"/>
        <v>1.3836269596350386</v>
      </c>
      <c r="L1444" s="93">
        <f t="shared" ca="1" si="187"/>
        <v>0.96750805290868402</v>
      </c>
      <c r="M1444" s="93">
        <f t="shared" ca="1" si="188"/>
        <v>1.3836269596350386</v>
      </c>
      <c r="N1444" s="101">
        <f t="shared" ca="1" si="184"/>
        <v>1.3573025323197374</v>
      </c>
      <c r="O1444" s="46">
        <f t="shared" ca="1" si="189"/>
        <v>0.81696315107962636</v>
      </c>
      <c r="P1444" s="46">
        <f t="shared" ca="1" si="190"/>
        <v>0.56862323137991422</v>
      </c>
      <c r="Q1444" s="47">
        <f t="shared" ca="1" si="185"/>
        <v>1.3136429904790508</v>
      </c>
      <c r="R1444" s="47">
        <f t="shared" ca="1" si="186"/>
        <v>0.36888839576353738</v>
      </c>
      <c r="S1444" s="97">
        <f t="shared" ca="1" si="191"/>
        <v>0.59292577342158181</v>
      </c>
      <c r="V1444">
        <v>1427</v>
      </c>
      <c r="W1444" s="46">
        <v>4.2286600036311697E-2</v>
      </c>
    </row>
    <row r="1445" spans="10:23">
      <c r="J1445">
        <v>1428</v>
      </c>
      <c r="K1445" s="93">
        <f t="shared" ca="1" si="187"/>
        <v>-2.1999139905180805</v>
      </c>
      <c r="L1445" s="93">
        <f t="shared" ca="1" si="187"/>
        <v>0.7207814703873987</v>
      </c>
      <c r="M1445" s="93">
        <f t="shared" ca="1" si="188"/>
        <v>-2.1999139905180805</v>
      </c>
      <c r="N1445" s="101">
        <f t="shared" ca="1" si="184"/>
        <v>-1.6261206592349198E-2</v>
      </c>
      <c r="O1445" s="46">
        <f t="shared" ca="1" si="189"/>
        <v>-0.46941865234576485</v>
      </c>
      <c r="P1445" s="46">
        <f t="shared" ca="1" si="190"/>
        <v>-7.4567670332781444E-2</v>
      </c>
      <c r="Q1445" s="47">
        <f t="shared" ca="1" si="185"/>
        <v>-1.2591206163717317</v>
      </c>
      <c r="R1445" s="47">
        <f t="shared" ca="1" si="186"/>
        <v>0.14679345506903727</v>
      </c>
      <c r="S1445" s="97">
        <f t="shared" ca="1" si="191"/>
        <v>-0.16131259863836378</v>
      </c>
      <c r="V1445">
        <v>1428</v>
      </c>
      <c r="W1445" s="46">
        <v>-2.5954074464616301E-2</v>
      </c>
    </row>
    <row r="1446" spans="10:23">
      <c r="J1446">
        <v>1429</v>
      </c>
      <c r="K1446" s="93">
        <f t="shared" ca="1" si="187"/>
        <v>0.51865649414399528</v>
      </c>
      <c r="L1446" s="93">
        <f t="shared" ca="1" si="187"/>
        <v>-0.65499625897208702</v>
      </c>
      <c r="M1446" s="93">
        <f t="shared" ca="1" si="188"/>
        <v>0.51865649414399528</v>
      </c>
      <c r="N1446" s="101">
        <f t="shared" ca="1" si="184"/>
        <v>-0.45604654097314368</v>
      </c>
      <c r="O1446" s="46">
        <f t="shared" ca="1" si="189"/>
        <v>0.50646515962775662</v>
      </c>
      <c r="P1446" s="46">
        <f t="shared" ca="1" si="190"/>
        <v>0.41337423565397929</v>
      </c>
      <c r="Q1446" s="47">
        <f t="shared" ca="1" si="185"/>
        <v>0.69264700757531128</v>
      </c>
      <c r="R1446" s="47">
        <f t="shared" ca="1" si="186"/>
        <v>7.5683469423249231E-2</v>
      </c>
      <c r="S1446" s="97">
        <f t="shared" ca="1" si="191"/>
        <v>0.29107431452550292</v>
      </c>
      <c r="V1446">
        <v>1429</v>
      </c>
      <c r="W1446" s="46">
        <v>0.289180708169825</v>
      </c>
    </row>
    <row r="1447" spans="10:23">
      <c r="J1447">
        <v>1430</v>
      </c>
      <c r="K1447" s="93">
        <f t="shared" ca="1" si="187"/>
        <v>-0.73297195714393959</v>
      </c>
      <c r="L1447" s="93">
        <f t="shared" ca="1" si="187"/>
        <v>1.0329111227207102</v>
      </c>
      <c r="M1447" s="93">
        <f t="shared" ca="1" si="188"/>
        <v>-0.73297195714393959</v>
      </c>
      <c r="N1447" s="101">
        <f t="shared" ca="1" si="184"/>
        <v>0.74618414475175154</v>
      </c>
      <c r="O1447" s="46">
        <f t="shared" ca="1" si="189"/>
        <v>5.7168755098736979E-2</v>
      </c>
      <c r="P1447" s="46">
        <f t="shared" ca="1" si="190"/>
        <v>0.18872603338946947</v>
      </c>
      <c r="Q1447" s="47">
        <f t="shared" ca="1" si="185"/>
        <v>-0.20594580148272801</v>
      </c>
      <c r="R1447" s="47">
        <f t="shared" ca="1" si="186"/>
        <v>0.27007514218148621</v>
      </c>
      <c r="S1447" s="97">
        <f t="shared" ca="1" si="191"/>
        <v>0.16362194864011159</v>
      </c>
      <c r="V1447">
        <v>1430</v>
      </c>
      <c r="W1447" s="46">
        <v>-0.152168144392062</v>
      </c>
    </row>
    <row r="1448" spans="10:23">
      <c r="J1448">
        <v>1431</v>
      </c>
      <c r="K1448" s="93">
        <f t="shared" ca="1" si="187"/>
        <v>-0.16690008243499801</v>
      </c>
      <c r="L1448" s="93">
        <f t="shared" ca="1" si="187"/>
        <v>0.51411660991344543</v>
      </c>
      <c r="M1448" s="93">
        <f t="shared" ca="1" si="188"/>
        <v>-0.16690008243499801</v>
      </c>
      <c r="N1448" s="101">
        <f t="shared" ca="1" si="184"/>
        <v>0.43434734423686799</v>
      </c>
      <c r="O1448" s="46">
        <f t="shared" ca="1" si="189"/>
        <v>0.26037127718108299</v>
      </c>
      <c r="P1448" s="46">
        <f t="shared" ca="1" si="190"/>
        <v>0.29032729443064248</v>
      </c>
      <c r="Q1448" s="47">
        <f t="shared" ca="1" si="185"/>
        <v>0.20045924268196405</v>
      </c>
      <c r="R1448" s="47">
        <f t="shared" ca="1" si="186"/>
        <v>0.21965347352883952</v>
      </c>
      <c r="S1448" s="97">
        <f t="shared" ca="1" si="191"/>
        <v>0.24001237535496125</v>
      </c>
      <c r="V1448">
        <v>1431</v>
      </c>
      <c r="W1448" s="46">
        <v>1.05877604549485</v>
      </c>
    </row>
    <row r="1449" spans="10:23">
      <c r="J1449">
        <v>1432</v>
      </c>
      <c r="K1449" s="93">
        <f t="shared" ca="1" si="187"/>
        <v>0.35525736312161249</v>
      </c>
      <c r="L1449" s="93">
        <f t="shared" ca="1" si="187"/>
        <v>-1.2645576302451014</v>
      </c>
      <c r="M1449" s="93">
        <f t="shared" ca="1" si="188"/>
        <v>0.35525736312161249</v>
      </c>
      <c r="N1449" s="101">
        <f t="shared" ca="1" si="184"/>
        <v>-1.0859260185417141</v>
      </c>
      <c r="O1449" s="46">
        <f t="shared" ca="1" si="189"/>
        <v>0.44780985980936516</v>
      </c>
      <c r="P1449" s="46">
        <f t="shared" ca="1" si="190"/>
        <v>0.38404658574478356</v>
      </c>
      <c r="Q1449" s="47">
        <f t="shared" ca="1" si="185"/>
        <v>0.57533640793852836</v>
      </c>
      <c r="R1449" s="47">
        <f t="shared" ca="1" si="186"/>
        <v>-2.6163311510320586E-2</v>
      </c>
      <c r="S1449" s="97">
        <f t="shared" ca="1" si="191"/>
        <v>0.21082327414952229</v>
      </c>
      <c r="V1449">
        <v>1432</v>
      </c>
      <c r="W1449" s="46">
        <v>-3.45679275040593E-2</v>
      </c>
    </row>
    <row r="1450" spans="10:23">
      <c r="J1450">
        <v>1433</v>
      </c>
      <c r="K1450" s="93">
        <f t="shared" ca="1" si="187"/>
        <v>-1.0228822206356636</v>
      </c>
      <c r="L1450" s="93">
        <f t="shared" ca="1" si="187"/>
        <v>-1.2191695343150946</v>
      </c>
      <c r="M1450" s="93">
        <f t="shared" ca="1" si="188"/>
        <v>-1.0228822206356636</v>
      </c>
      <c r="N1450" s="101">
        <f t="shared" ca="1" si="184"/>
        <v>-1.481173632141916</v>
      </c>
      <c r="O1450" s="46">
        <f t="shared" ca="1" si="189"/>
        <v>-4.6900179167544909E-2</v>
      </c>
      <c r="P1450" s="46">
        <f t="shared" ca="1" si="190"/>
        <v>0.13669156625632853</v>
      </c>
      <c r="Q1450" s="47">
        <f t="shared" ca="1" si="185"/>
        <v>-0.41408367001529178</v>
      </c>
      <c r="R1450" s="47">
        <f t="shared" ca="1" si="186"/>
        <v>-9.0071882197914954E-2</v>
      </c>
      <c r="S1450" s="97">
        <f t="shared" ca="1" si="191"/>
        <v>-6.8486030682729931E-2</v>
      </c>
      <c r="V1450">
        <v>1433</v>
      </c>
      <c r="W1450" s="46">
        <v>0.40053361123772002</v>
      </c>
    </row>
    <row r="1451" spans="10:23">
      <c r="J1451">
        <v>1434</v>
      </c>
      <c r="K1451" s="93">
        <f t="shared" ca="1" si="187"/>
        <v>0.38821554430691091</v>
      </c>
      <c r="L1451" s="93">
        <f t="shared" ca="1" si="187"/>
        <v>-0.11211706928086052</v>
      </c>
      <c r="M1451" s="93">
        <f t="shared" ca="1" si="188"/>
        <v>0.38821554430691091</v>
      </c>
      <c r="N1451" s="101">
        <f t="shared" ca="1" si="184"/>
        <v>1.7164943676270902E-2</v>
      </c>
      <c r="O1451" s="46">
        <f t="shared" ca="1" si="189"/>
        <v>0.45964084071358879</v>
      </c>
      <c r="P1451" s="46">
        <f t="shared" ca="1" si="190"/>
        <v>0.38996207619689538</v>
      </c>
      <c r="Q1451" s="47">
        <f t="shared" ca="1" si="185"/>
        <v>0.59899836974697562</v>
      </c>
      <c r="R1451" s="47">
        <f t="shared" ca="1" si="186"/>
        <v>0.15219821252676874</v>
      </c>
      <c r="S1451" s="97">
        <f t="shared" ca="1" si="191"/>
        <v>0.30591952662017874</v>
      </c>
      <c r="V1451">
        <v>1434</v>
      </c>
      <c r="W1451" s="46">
        <v>0.57805797696359895</v>
      </c>
    </row>
    <row r="1452" spans="10:23">
      <c r="J1452">
        <v>1435</v>
      </c>
      <c r="K1452" s="93">
        <f t="shared" ca="1" si="187"/>
        <v>0.52600237038803677</v>
      </c>
      <c r="L1452" s="93">
        <f t="shared" ca="1" si="187"/>
        <v>-0.91420159232916365</v>
      </c>
      <c r="M1452" s="93">
        <f t="shared" ca="1" si="188"/>
        <v>0.52600237038803677</v>
      </c>
      <c r="N1452" s="101">
        <f t="shared" ca="1" si="184"/>
        <v>-0.69945860637600865</v>
      </c>
      <c r="O1452" s="46">
        <f t="shared" ca="1" si="189"/>
        <v>0.50910210494580754</v>
      </c>
      <c r="P1452" s="46">
        <f t="shared" ca="1" si="190"/>
        <v>0.41469270831300475</v>
      </c>
      <c r="Q1452" s="47">
        <f t="shared" ca="1" si="185"/>
        <v>0.69792089821141301</v>
      </c>
      <c r="R1452" s="47">
        <f t="shared" ca="1" si="186"/>
        <v>3.6325566547338234E-2</v>
      </c>
      <c r="S1452" s="97">
        <f t="shared" ca="1" si="191"/>
        <v>0.27271383574657287</v>
      </c>
      <c r="V1452">
        <v>1435</v>
      </c>
      <c r="W1452" s="46">
        <v>0.78337996439612101</v>
      </c>
    </row>
    <row r="1453" spans="10:23">
      <c r="J1453">
        <v>1436</v>
      </c>
      <c r="K1453" s="93">
        <f t="shared" ca="1" si="187"/>
        <v>0.9459482553819496</v>
      </c>
      <c r="L1453" s="93">
        <f t="shared" ca="1" si="187"/>
        <v>0.10755711283322254</v>
      </c>
      <c r="M1453" s="93">
        <f t="shared" ca="1" si="188"/>
        <v>0.9459482553819496</v>
      </c>
      <c r="N1453" s="101">
        <f t="shared" ca="1" si="184"/>
        <v>0.40280585670213098</v>
      </c>
      <c r="O1453" s="46">
        <f t="shared" ca="1" si="189"/>
        <v>0.65984985762781867</v>
      </c>
      <c r="P1453" s="46">
        <f t="shared" ca="1" si="190"/>
        <v>0.49006658465401032</v>
      </c>
      <c r="Q1453" s="47">
        <f t="shared" ca="1" si="185"/>
        <v>0.99941640357543526</v>
      </c>
      <c r="R1453" s="47">
        <f t="shared" ca="1" si="186"/>
        <v>0.21455345188077818</v>
      </c>
      <c r="S1453" s="97">
        <f t="shared" ca="1" si="191"/>
        <v>0.4372016547542984</v>
      </c>
      <c r="V1453">
        <v>1436</v>
      </c>
      <c r="W1453" s="46">
        <v>0.35355097493785498</v>
      </c>
    </row>
    <row r="1454" spans="10:23">
      <c r="J1454">
        <v>1437</v>
      </c>
      <c r="K1454" s="93">
        <f t="shared" ca="1" si="187"/>
        <v>-1.1835776389082873</v>
      </c>
      <c r="L1454" s="93">
        <f t="shared" ca="1" si="187"/>
        <v>-1.3815620959010662</v>
      </c>
      <c r="M1454" s="93">
        <f t="shared" ca="1" si="188"/>
        <v>-1.1835776389082873</v>
      </c>
      <c r="N1454" s="101">
        <f t="shared" ca="1" si="184"/>
        <v>-1.6862400376581601</v>
      </c>
      <c r="O1454" s="46">
        <f t="shared" ca="1" si="189"/>
        <v>-0.1045849286472188</v>
      </c>
      <c r="P1454" s="46">
        <f t="shared" ca="1" si="190"/>
        <v>0.10784919151649158</v>
      </c>
      <c r="Q1454" s="47">
        <f t="shared" ca="1" si="185"/>
        <v>-0.52945316897463957</v>
      </c>
      <c r="R1454" s="47">
        <f t="shared" ca="1" si="186"/>
        <v>-0.12322957985789923</v>
      </c>
      <c r="S1454" s="97">
        <f t="shared" ca="1" si="191"/>
        <v>-0.11390725425255901</v>
      </c>
      <c r="V1454">
        <v>1437</v>
      </c>
      <c r="W1454" s="46">
        <v>-1.8479829827153099E-2</v>
      </c>
    </row>
    <row r="1455" spans="10:23">
      <c r="J1455">
        <v>1438</v>
      </c>
      <c r="K1455" s="93">
        <f t="shared" ca="1" si="187"/>
        <v>1.1776651298304035</v>
      </c>
      <c r="L1455" s="93">
        <f t="shared" ca="1" si="187"/>
        <v>0.35458133228641997</v>
      </c>
      <c r="M1455" s="93">
        <f t="shared" ca="1" si="188"/>
        <v>1.1776651298304035</v>
      </c>
      <c r="N1455" s="101">
        <f t="shared" ca="1" si="184"/>
        <v>0.71069653056259985</v>
      </c>
      <c r="O1455" s="46">
        <f t="shared" ca="1" si="189"/>
        <v>0.74302914174465307</v>
      </c>
      <c r="P1455" s="46">
        <f t="shared" ca="1" si="190"/>
        <v>0.53165622671242752</v>
      </c>
      <c r="Q1455" s="47">
        <f t="shared" ca="1" si="185"/>
        <v>1.1657749718091042</v>
      </c>
      <c r="R1455" s="47">
        <f t="shared" ca="1" si="186"/>
        <v>0.264337061490035</v>
      </c>
      <c r="S1455" s="97">
        <f t="shared" ca="1" si="191"/>
        <v>0.50368310161734398</v>
      </c>
      <c r="V1455">
        <v>1438</v>
      </c>
      <c r="W1455" s="46">
        <v>-0.18648542219417999</v>
      </c>
    </row>
    <row r="1456" spans="10:23">
      <c r="J1456">
        <v>1439</v>
      </c>
      <c r="K1456" s="93">
        <f t="shared" ca="1" si="187"/>
        <v>0.98353968440031414</v>
      </c>
      <c r="L1456" s="93">
        <f t="shared" ca="1" si="187"/>
        <v>0.6341564597582775</v>
      </c>
      <c r="M1456" s="93">
        <f t="shared" ca="1" si="188"/>
        <v>0.98353968440031414</v>
      </c>
      <c r="N1456" s="101">
        <f t="shared" ca="1" si="184"/>
        <v>0.91402076216931483</v>
      </c>
      <c r="O1456" s="46">
        <f t="shared" ca="1" si="189"/>
        <v>0.67334403306117463</v>
      </c>
      <c r="P1456" s="46">
        <f t="shared" ca="1" si="190"/>
        <v>0.4968136723706883</v>
      </c>
      <c r="Q1456" s="47">
        <f t="shared" ca="1" si="185"/>
        <v>1.0264047544421473</v>
      </c>
      <c r="R1456" s="47">
        <f t="shared" ca="1" si="186"/>
        <v>0.29721306271311215</v>
      </c>
      <c r="S1456" s="97">
        <f t="shared" ca="1" si="191"/>
        <v>0.48527854788714342</v>
      </c>
      <c r="V1456">
        <v>1439</v>
      </c>
      <c r="W1456" s="46">
        <v>3.9500701103617697E-2</v>
      </c>
    </row>
    <row r="1457" spans="10:23">
      <c r="J1457">
        <v>1440</v>
      </c>
      <c r="K1457" s="93">
        <f t="shared" ca="1" si="187"/>
        <v>-0.41692025963881213</v>
      </c>
      <c r="L1457" s="93">
        <f t="shared" ca="1" si="187"/>
        <v>-1.2957608558029901</v>
      </c>
      <c r="M1457" s="93">
        <f t="shared" ca="1" si="188"/>
        <v>-0.41692025963881213</v>
      </c>
      <c r="N1457" s="101">
        <f t="shared" ca="1" si="184"/>
        <v>-1.3610790788876757</v>
      </c>
      <c r="O1457" s="46">
        <f t="shared" ca="1" si="189"/>
        <v>0.17062166613493718</v>
      </c>
      <c r="P1457" s="46">
        <f t="shared" ca="1" si="190"/>
        <v>0.24545248890756957</v>
      </c>
      <c r="Q1457" s="47">
        <f t="shared" ca="1" si="185"/>
        <v>2.096002058967239E-2</v>
      </c>
      <c r="R1457" s="47">
        <f t="shared" ca="1" si="186"/>
        <v>-7.0653494883862467E-2</v>
      </c>
      <c r="S1457" s="97">
        <f t="shared" ca="1" si="191"/>
        <v>4.9984085625537356E-2</v>
      </c>
      <c r="V1457">
        <v>1440</v>
      </c>
      <c r="W1457" s="46">
        <v>0.83525598287594005</v>
      </c>
    </row>
    <row r="1458" spans="10:23">
      <c r="J1458">
        <v>1441</v>
      </c>
      <c r="K1458" s="93">
        <f t="shared" ca="1" si="187"/>
        <v>1.3472753208044006</v>
      </c>
      <c r="L1458" s="93">
        <f t="shared" ca="1" si="187"/>
        <v>-0.84360620136281594</v>
      </c>
      <c r="M1458" s="93">
        <f t="shared" ca="1" si="188"/>
        <v>1.3472753208044006</v>
      </c>
      <c r="N1458" s="101">
        <f t="shared" ca="1" si="184"/>
        <v>-0.37134508067965422</v>
      </c>
      <c r="O1458" s="46">
        <f t="shared" ca="1" si="189"/>
        <v>0.80391402247557719</v>
      </c>
      <c r="P1458" s="46">
        <f t="shared" ca="1" si="190"/>
        <v>0.56209866707788958</v>
      </c>
      <c r="Q1458" s="47">
        <f t="shared" ca="1" si="185"/>
        <v>1.2875447332709524</v>
      </c>
      <c r="R1458" s="47">
        <f t="shared" ca="1" si="186"/>
        <v>8.937905941859936E-2</v>
      </c>
      <c r="S1458" s="97">
        <f t="shared" ca="1" si="191"/>
        <v>0.44664654094708828</v>
      </c>
      <c r="V1458">
        <v>1441</v>
      </c>
      <c r="W1458" s="46">
        <v>0.26866604116648002</v>
      </c>
    </row>
    <row r="1459" spans="10:23">
      <c r="J1459">
        <v>1442</v>
      </c>
      <c r="K1459" s="93">
        <f t="shared" ca="1" si="187"/>
        <v>-0.48345757265973549</v>
      </c>
      <c r="L1459" s="93">
        <f t="shared" ca="1" si="187"/>
        <v>-0.51463945058636074</v>
      </c>
      <c r="M1459" s="93">
        <f t="shared" ca="1" si="188"/>
        <v>-0.48345757265973549</v>
      </c>
      <c r="N1459" s="101">
        <f t="shared" ca="1" si="184"/>
        <v>-0.64167136488582144</v>
      </c>
      <c r="O1459" s="46">
        <f t="shared" ca="1" si="189"/>
        <v>0.14673680199929001</v>
      </c>
      <c r="P1459" s="46">
        <f t="shared" ca="1" si="190"/>
        <v>0.23351005683974599</v>
      </c>
      <c r="Q1459" s="47">
        <f t="shared" ca="1" si="185"/>
        <v>-2.6809707681621942E-2</v>
      </c>
      <c r="R1459" s="47">
        <f t="shared" ca="1" si="186"/>
        <v>4.5669329496283786E-2</v>
      </c>
      <c r="S1459" s="97">
        <f t="shared" ca="1" si="191"/>
        <v>9.6203065747786892E-2</v>
      </c>
      <c r="V1459">
        <v>1442</v>
      </c>
      <c r="W1459" s="46">
        <v>-0.123752093999734</v>
      </c>
    </row>
    <row r="1460" spans="10:23">
      <c r="J1460">
        <v>1443</v>
      </c>
      <c r="K1460" s="93">
        <f t="shared" ca="1" si="187"/>
        <v>0.389271757559148</v>
      </c>
      <c r="L1460" s="93">
        <f t="shared" ca="1" si="187"/>
        <v>-0.84154292219551274</v>
      </c>
      <c r="M1460" s="93">
        <f t="shared" ca="1" si="188"/>
        <v>0.389271757559148</v>
      </c>
      <c r="N1460" s="101">
        <f t="shared" ca="1" si="184"/>
        <v>-0.67405554498884845</v>
      </c>
      <c r="O1460" s="46">
        <f t="shared" ca="1" si="189"/>
        <v>0.46001998902725783</v>
      </c>
      <c r="P1460" s="46">
        <f t="shared" ca="1" si="190"/>
        <v>0.3901516503537299</v>
      </c>
      <c r="Q1460" s="47">
        <f t="shared" ca="1" si="185"/>
        <v>0.59975666637431368</v>
      </c>
      <c r="R1460" s="47">
        <f t="shared" ca="1" si="186"/>
        <v>4.0433050788811195E-2</v>
      </c>
      <c r="S1460" s="97">
        <f t="shared" ca="1" si="191"/>
        <v>0.25022651990803452</v>
      </c>
      <c r="V1460">
        <v>1443</v>
      </c>
      <c r="W1460" s="46">
        <v>0.440062124963921</v>
      </c>
    </row>
    <row r="1461" spans="10:23">
      <c r="J1461">
        <v>1444</v>
      </c>
      <c r="K1461" s="93">
        <f t="shared" ca="1" si="187"/>
        <v>0.45217360131167594</v>
      </c>
      <c r="L1461" s="93">
        <f t="shared" ca="1" si="187"/>
        <v>-1.6214450961674398</v>
      </c>
      <c r="M1461" s="93">
        <f t="shared" ca="1" si="188"/>
        <v>0.45217360131167594</v>
      </c>
      <c r="N1461" s="101">
        <f t="shared" ca="1" si="184"/>
        <v>-1.3934634871291807</v>
      </c>
      <c r="O1461" s="46">
        <f t="shared" ca="1" si="189"/>
        <v>0.48259983067848877</v>
      </c>
      <c r="P1461" s="46">
        <f t="shared" ca="1" si="190"/>
        <v>0.40144157117934537</v>
      </c>
      <c r="Q1461" s="47">
        <f t="shared" ca="1" si="185"/>
        <v>0.64491634967677558</v>
      </c>
      <c r="R1461" s="47">
        <f t="shared" ca="1" si="186"/>
        <v>-7.5889810479613545E-2</v>
      </c>
      <c r="S1461" s="97">
        <f t="shared" ca="1" si="191"/>
        <v>0.20335501009943763</v>
      </c>
      <c r="V1461">
        <v>1444</v>
      </c>
      <c r="W1461" s="46">
        <v>0.43434048550337301</v>
      </c>
    </row>
    <row r="1462" spans="10:23">
      <c r="J1462">
        <v>1445</v>
      </c>
      <c r="K1462" s="93">
        <f t="shared" ca="1" si="187"/>
        <v>-4.1957336177387658E-2</v>
      </c>
      <c r="L1462" s="93">
        <f t="shared" ca="1" si="187"/>
        <v>5.7435733787682131E-2</v>
      </c>
      <c r="M1462" s="93">
        <f t="shared" ca="1" si="188"/>
        <v>-4.1957336177387658E-2</v>
      </c>
      <c r="N1462" s="101">
        <f t="shared" ca="1" si="184"/>
        <v>4.1110479445662651E-2</v>
      </c>
      <c r="O1462" s="46">
        <f t="shared" ca="1" si="189"/>
        <v>0.30522190885836814</v>
      </c>
      <c r="P1462" s="46">
        <f t="shared" ca="1" si="190"/>
        <v>0.31275261026928503</v>
      </c>
      <c r="Q1462" s="47">
        <f t="shared" ca="1" si="185"/>
        <v>0.29016050603653426</v>
      </c>
      <c r="R1462" s="47">
        <f t="shared" ca="1" si="186"/>
        <v>0.15607002582231577</v>
      </c>
      <c r="S1462" s="97">
        <f t="shared" ca="1" si="191"/>
        <v>0.23064596734034196</v>
      </c>
      <c r="V1462">
        <v>1445</v>
      </c>
      <c r="W1462" s="46">
        <v>0.202792816066271</v>
      </c>
    </row>
    <row r="1463" spans="10:23">
      <c r="J1463">
        <v>1446</v>
      </c>
      <c r="K1463" s="93">
        <f t="shared" ca="1" si="187"/>
        <v>0.78975475536309669</v>
      </c>
      <c r="L1463" s="93">
        <f t="shared" ca="1" si="187"/>
        <v>-2.1593313460943464</v>
      </c>
      <c r="M1463" s="93">
        <f t="shared" ca="1" si="188"/>
        <v>0.78975475536309669</v>
      </c>
      <c r="N1463" s="101">
        <f t="shared" ca="1" si="184"/>
        <v>-1.7960660176835723</v>
      </c>
      <c r="O1463" s="46">
        <f t="shared" ca="1" si="189"/>
        <v>0.60378115936751531</v>
      </c>
      <c r="P1463" s="46">
        <f t="shared" ca="1" si="190"/>
        <v>0.46203223552385864</v>
      </c>
      <c r="Q1463" s="47">
        <f t="shared" ca="1" si="185"/>
        <v>0.88727900705482865</v>
      </c>
      <c r="R1463" s="47">
        <f t="shared" ca="1" si="186"/>
        <v>-0.14098761600100423</v>
      </c>
      <c r="S1463" s="97">
        <f t="shared" ca="1" si="191"/>
        <v>0.23139677168325554</v>
      </c>
      <c r="V1463">
        <v>1446</v>
      </c>
      <c r="W1463" s="46">
        <v>0.52827618618058703</v>
      </c>
    </row>
    <row r="1464" spans="10:23">
      <c r="J1464">
        <v>1447</v>
      </c>
      <c r="K1464" s="93">
        <f t="shared" ca="1" si="187"/>
        <v>-0.47211128108704481</v>
      </c>
      <c r="L1464" s="93">
        <f t="shared" ca="1" si="187"/>
        <v>-0.18304484710923549</v>
      </c>
      <c r="M1464" s="93">
        <f t="shared" ca="1" si="188"/>
        <v>-0.47211128108704481</v>
      </c>
      <c r="N1464" s="101">
        <f t="shared" ca="1" si="184"/>
        <v>-0.32368372077862367</v>
      </c>
      <c r="O1464" s="46">
        <f t="shared" ca="1" si="189"/>
        <v>0.15080977429638195</v>
      </c>
      <c r="P1464" s="46">
        <f t="shared" ca="1" si="190"/>
        <v>0.23554654298829197</v>
      </c>
      <c r="Q1464" s="47">
        <f t="shared" ca="1" si="185"/>
        <v>-1.8663763087438057E-2</v>
      </c>
      <c r="R1464" s="47">
        <f t="shared" ca="1" si="186"/>
        <v>9.7085543363074039E-2</v>
      </c>
      <c r="S1464" s="97">
        <f t="shared" ca="1" si="191"/>
        <v>0.123947658829728</v>
      </c>
      <c r="V1464">
        <v>1447</v>
      </c>
      <c r="W1464" s="46">
        <v>2.6230437619942901E-2</v>
      </c>
    </row>
    <row r="1465" spans="10:23">
      <c r="J1465">
        <v>1448</v>
      </c>
      <c r="K1465" s="93">
        <f t="shared" ca="1" si="187"/>
        <v>-0.38037230185329252</v>
      </c>
      <c r="L1465" s="93">
        <f t="shared" ca="1" si="187"/>
        <v>-1.5275302887050347E-2</v>
      </c>
      <c r="M1465" s="93">
        <f t="shared" ca="1" si="188"/>
        <v>-0.38037230185329252</v>
      </c>
      <c r="N1465" s="101">
        <f t="shared" ca="1" si="184"/>
        <v>-0.13544918297877326</v>
      </c>
      <c r="O1465" s="46">
        <f t="shared" ca="1" si="189"/>
        <v>0.18374126725059986</v>
      </c>
      <c r="P1465" s="46">
        <f t="shared" ca="1" si="190"/>
        <v>0.25201228946540088</v>
      </c>
      <c r="Q1465" s="47">
        <f t="shared" ca="1" si="185"/>
        <v>4.7199222820997755E-2</v>
      </c>
      <c r="R1465" s="47">
        <f t="shared" ca="1" si="186"/>
        <v>0.1275216544258386</v>
      </c>
      <c r="S1465" s="97">
        <f t="shared" ca="1" si="191"/>
        <v>0.15563146083821922</v>
      </c>
      <c r="V1465">
        <v>1448</v>
      </c>
      <c r="W1465" s="46">
        <v>1.3185560441393001</v>
      </c>
    </row>
    <row r="1466" spans="10:23">
      <c r="J1466">
        <v>1449</v>
      </c>
      <c r="K1466" s="93">
        <f t="shared" ca="1" si="187"/>
        <v>-1.1783619231895657</v>
      </c>
      <c r="L1466" s="93">
        <f t="shared" ca="1" si="187"/>
        <v>-2.1761833690207637</v>
      </c>
      <c r="M1466" s="93">
        <f t="shared" ca="1" si="188"/>
        <v>-1.1783619231895657</v>
      </c>
      <c r="N1466" s="101">
        <f t="shared" ca="1" si="184"/>
        <v>-2.4379483930691315</v>
      </c>
      <c r="O1466" s="46">
        <f t="shared" ca="1" si="189"/>
        <v>-0.10271264592860868</v>
      </c>
      <c r="P1466" s="46">
        <f t="shared" ca="1" si="190"/>
        <v>0.10878533287579664</v>
      </c>
      <c r="Q1466" s="47">
        <f t="shared" ca="1" si="185"/>
        <v>-0.52570860353741933</v>
      </c>
      <c r="R1466" s="47">
        <f t="shared" ca="1" si="186"/>
        <v>-0.24477517536611421</v>
      </c>
      <c r="S1466" s="97">
        <f t="shared" ca="1" si="191"/>
        <v>-0.17374391064736144</v>
      </c>
      <c r="V1466">
        <v>1449</v>
      </c>
      <c r="W1466" s="46">
        <v>0.10328597526387399</v>
      </c>
    </row>
    <row r="1467" spans="10:23">
      <c r="J1467">
        <v>1450</v>
      </c>
      <c r="K1467" s="93">
        <f t="shared" ca="1" si="187"/>
        <v>-0.88698953831600102</v>
      </c>
      <c r="L1467" s="93">
        <f t="shared" ca="1" si="187"/>
        <v>0.41627208610446059</v>
      </c>
      <c r="M1467" s="93">
        <f t="shared" ca="1" si="188"/>
        <v>-0.88698953831600102</v>
      </c>
      <c r="N1467" s="101">
        <f t="shared" ca="1" si="184"/>
        <v>0.11257799497420823</v>
      </c>
      <c r="O1467" s="46">
        <f t="shared" ca="1" si="189"/>
        <v>1.8811452783811244E-3</v>
      </c>
      <c r="P1467" s="46">
        <f t="shared" ca="1" si="190"/>
        <v>0.16108222847929154</v>
      </c>
      <c r="Q1467" s="47">
        <f t="shared" ca="1" si="185"/>
        <v>-0.31652102112343972</v>
      </c>
      <c r="R1467" s="47">
        <f t="shared" ca="1" si="186"/>
        <v>0.16762578634018388</v>
      </c>
      <c r="S1467" s="97">
        <f t="shared" ca="1" si="191"/>
        <v>8.4753465809282502E-2</v>
      </c>
      <c r="V1467">
        <v>1450</v>
      </c>
      <c r="W1467" s="46">
        <v>0.702072572851555</v>
      </c>
    </row>
    <row r="1468" spans="10:23">
      <c r="J1468">
        <v>1451</v>
      </c>
      <c r="K1468" s="93">
        <f t="shared" ca="1" si="187"/>
        <v>0.59150651245167452</v>
      </c>
      <c r="L1468" s="93">
        <f t="shared" ca="1" si="187"/>
        <v>1.3248481911369183</v>
      </c>
      <c r="M1468" s="93">
        <f t="shared" ca="1" si="188"/>
        <v>0.59150651245167452</v>
      </c>
      <c r="N1468" s="101">
        <f t="shared" ca="1" si="184"/>
        <v>1.4441786375030057</v>
      </c>
      <c r="O1468" s="46">
        <f t="shared" ca="1" si="189"/>
        <v>0.53261609224824225</v>
      </c>
      <c r="P1468" s="46">
        <f t="shared" ca="1" si="190"/>
        <v>0.42644970196422211</v>
      </c>
      <c r="Q1468" s="47">
        <f t="shared" ca="1" si="185"/>
        <v>0.74494887281628253</v>
      </c>
      <c r="R1468" s="47">
        <f t="shared" ca="1" si="186"/>
        <v>0.38293560950531047</v>
      </c>
      <c r="S1468" s="97">
        <f t="shared" ca="1" si="191"/>
        <v>0.45777585087677636</v>
      </c>
      <c r="V1468">
        <v>1451</v>
      </c>
      <c r="W1468" s="46">
        <v>0.44814231074875899</v>
      </c>
    </row>
    <row r="1469" spans="10:23">
      <c r="J1469">
        <v>1452</v>
      </c>
      <c r="K1469" s="93">
        <f t="shared" ca="1" si="187"/>
        <v>-1.6495598008306867</v>
      </c>
      <c r="L1469" s="93">
        <f t="shared" ca="1" si="187"/>
        <v>1.9948508399558611</v>
      </c>
      <c r="M1469" s="93">
        <f t="shared" ca="1" si="188"/>
        <v>-1.6495598008306867</v>
      </c>
      <c r="N1469" s="101">
        <f t="shared" ca="1" si="184"/>
        <v>1.36668752203126</v>
      </c>
      <c r="O1469" s="46">
        <f t="shared" ca="1" si="189"/>
        <v>-0.27185829935955463</v>
      </c>
      <c r="P1469" s="46">
        <f t="shared" ca="1" si="190"/>
        <v>2.4212506160323666E-2</v>
      </c>
      <c r="Q1469" s="47">
        <f t="shared" ca="1" si="185"/>
        <v>-0.86399991039931123</v>
      </c>
      <c r="R1469" s="47">
        <f t="shared" ca="1" si="186"/>
        <v>0.37040587811572145</v>
      </c>
      <c r="S1469" s="97">
        <f t="shared" ca="1" si="191"/>
        <v>4.927378937808341E-2</v>
      </c>
      <c r="V1469">
        <v>1452</v>
      </c>
      <c r="W1469" s="46">
        <v>0.67075122068180804</v>
      </c>
    </row>
    <row r="1470" spans="10:23">
      <c r="J1470">
        <v>1453</v>
      </c>
      <c r="K1470" s="93">
        <f t="shared" ca="1" si="187"/>
        <v>-1.4870687576078538</v>
      </c>
      <c r="L1470" s="93">
        <f t="shared" ca="1" si="187"/>
        <v>0.1817703048305189</v>
      </c>
      <c r="M1470" s="93">
        <f t="shared" ca="1" si="188"/>
        <v>-1.4870687576078538</v>
      </c>
      <c r="N1470" s="101">
        <f t="shared" ca="1" si="184"/>
        <v>-0.30058785513465808</v>
      </c>
      <c r="O1470" s="46">
        <f t="shared" ca="1" si="189"/>
        <v>-0.21352897533926407</v>
      </c>
      <c r="P1470" s="46">
        <f t="shared" ca="1" si="190"/>
        <v>5.3377168170468947E-2</v>
      </c>
      <c r="Q1470" s="47">
        <f t="shared" ca="1" si="185"/>
        <v>-0.74734126235873011</v>
      </c>
      <c r="R1470" s="47">
        <f t="shared" ca="1" si="186"/>
        <v>0.10081997138062451</v>
      </c>
      <c r="S1470" s="97">
        <f t="shared" ca="1" si="191"/>
        <v>-5.6354501979319779E-2</v>
      </c>
      <c r="V1470">
        <v>1453</v>
      </c>
      <c r="W1470" s="46">
        <v>0.79747136042771705</v>
      </c>
    </row>
    <row r="1471" spans="10:23">
      <c r="J1471">
        <v>1454</v>
      </c>
      <c r="K1471" s="93">
        <f t="shared" ca="1" si="187"/>
        <v>0.83427476800051203</v>
      </c>
      <c r="L1471" s="93">
        <f t="shared" ca="1" si="187"/>
        <v>-0.74651581814539414</v>
      </c>
      <c r="M1471" s="93">
        <f t="shared" ca="1" si="188"/>
        <v>0.83427476800051203</v>
      </c>
      <c r="N1471" s="101">
        <f t="shared" ca="1" si="184"/>
        <v>-0.44244100486831417</v>
      </c>
      <c r="O1471" s="46">
        <f t="shared" ca="1" si="189"/>
        <v>0.61976248480558305</v>
      </c>
      <c r="P1471" s="46">
        <f t="shared" ca="1" si="190"/>
        <v>0.47002289824289251</v>
      </c>
      <c r="Q1471" s="47">
        <f t="shared" ca="1" si="185"/>
        <v>0.91924165793096413</v>
      </c>
      <c r="R1471" s="47">
        <f t="shared" ca="1" si="186"/>
        <v>7.7883382429625114E-2</v>
      </c>
      <c r="S1471" s="97">
        <f t="shared" ca="1" si="191"/>
        <v>0.34882293361760408</v>
      </c>
      <c r="V1471">
        <v>1454</v>
      </c>
      <c r="W1471" s="46">
        <v>3.6092299642331099E-2</v>
      </c>
    </row>
    <row r="1472" spans="10:23">
      <c r="J1472">
        <v>1455</v>
      </c>
      <c r="K1472" s="93">
        <f t="shared" ca="1" si="187"/>
        <v>-0.69421694744696716</v>
      </c>
      <c r="L1472" s="93">
        <f t="shared" ca="1" si="187"/>
        <v>-1.6806113859819487</v>
      </c>
      <c r="M1472" s="93">
        <f t="shared" ca="1" si="188"/>
        <v>-0.69421694744696716</v>
      </c>
      <c r="N1472" s="101">
        <f t="shared" ca="1" si="184"/>
        <v>-1.8141359640050618</v>
      </c>
      <c r="O1472" s="46">
        <f t="shared" ca="1" si="189"/>
        <v>7.1080620474136075E-2</v>
      </c>
      <c r="P1472" s="46">
        <f t="shared" ca="1" si="190"/>
        <v>0.19568196607716903</v>
      </c>
      <c r="Q1472" s="47">
        <f t="shared" ca="1" si="185"/>
        <v>-0.17812207073192982</v>
      </c>
      <c r="R1472" s="47">
        <f t="shared" ca="1" si="186"/>
        <v>-0.14390939061031555</v>
      </c>
      <c r="S1472" s="97">
        <f t="shared" ca="1" si="191"/>
        <v>-3.6414385068089736E-2</v>
      </c>
      <c r="V1472">
        <v>1455</v>
      </c>
      <c r="W1472" s="46">
        <v>0.65155183070345402</v>
      </c>
    </row>
    <row r="1473" spans="10:23">
      <c r="J1473">
        <v>1456</v>
      </c>
      <c r="K1473" s="93">
        <f t="shared" ca="1" si="187"/>
        <v>-2.4284147212755925E-3</v>
      </c>
      <c r="L1473" s="93">
        <f t="shared" ca="1" si="187"/>
        <v>1.6861577147674649</v>
      </c>
      <c r="M1473" s="93">
        <f t="shared" ca="1" si="188"/>
        <v>-2.4284147212755925E-3</v>
      </c>
      <c r="N1473" s="101">
        <f t="shared" ca="1" si="184"/>
        <v>1.5978454916356535</v>
      </c>
      <c r="O1473" s="46">
        <f t="shared" ca="1" si="189"/>
        <v>0.31941158492946237</v>
      </c>
      <c r="P1473" s="46">
        <f t="shared" ca="1" si="190"/>
        <v>0.31984744830483219</v>
      </c>
      <c r="Q1473" s="47">
        <f t="shared" ca="1" si="185"/>
        <v>0.31853985817872277</v>
      </c>
      <c r="R1473" s="47">
        <f t="shared" ca="1" si="186"/>
        <v>0.40778238573306091</v>
      </c>
      <c r="S1473" s="97">
        <f t="shared" ca="1" si="191"/>
        <v>0.36359698533126161</v>
      </c>
      <c r="V1473">
        <v>1456</v>
      </c>
      <c r="W1473" s="46">
        <v>0.37556087072869299</v>
      </c>
    </row>
    <row r="1474" spans="10:23">
      <c r="J1474">
        <v>1457</v>
      </c>
      <c r="K1474" s="93">
        <f t="shared" ca="1" si="187"/>
        <v>1.3475533911091435</v>
      </c>
      <c r="L1474" s="93">
        <f t="shared" ca="1" si="187"/>
        <v>1.5622661665345583</v>
      </c>
      <c r="M1474" s="93">
        <f t="shared" ca="1" si="188"/>
        <v>1.3475533911091435</v>
      </c>
      <c r="N1474" s="101">
        <f t="shared" ca="1" si="184"/>
        <v>1.909710496831553</v>
      </c>
      <c r="O1474" s="46">
        <f t="shared" ca="1" si="189"/>
        <v>0.80401384122610076</v>
      </c>
      <c r="P1474" s="46">
        <f t="shared" ca="1" si="190"/>
        <v>0.56214857645315131</v>
      </c>
      <c r="Q1474" s="47">
        <f t="shared" ca="1" si="185"/>
        <v>1.2877443707719995</v>
      </c>
      <c r="R1474" s="47">
        <f t="shared" ca="1" si="186"/>
        <v>0.458208614870802</v>
      </c>
      <c r="S1474" s="97">
        <f t="shared" ca="1" si="191"/>
        <v>0.63111122804845143</v>
      </c>
      <c r="V1474">
        <v>1457</v>
      </c>
      <c r="W1474" s="46">
        <v>0.37870760328171699</v>
      </c>
    </row>
    <row r="1475" spans="10:23">
      <c r="J1475">
        <v>1458</v>
      </c>
      <c r="K1475" s="93">
        <f t="shared" ca="1" si="187"/>
        <v>-0.80257282542237174</v>
      </c>
      <c r="L1475" s="93">
        <f t="shared" ca="1" si="187"/>
        <v>1.2280584740537972</v>
      </c>
      <c r="M1475" s="93">
        <f t="shared" ca="1" si="188"/>
        <v>-0.80257282542237174</v>
      </c>
      <c r="N1475" s="101">
        <f t="shared" ca="1" si="184"/>
        <v>0.90906543025698516</v>
      </c>
      <c r="O1475" s="46">
        <f t="shared" ca="1" si="189"/>
        <v>3.2184168149296088E-2</v>
      </c>
      <c r="P1475" s="46">
        <f t="shared" ca="1" si="190"/>
        <v>0.17623373991474903</v>
      </c>
      <c r="Q1475" s="47">
        <f t="shared" ca="1" si="185"/>
        <v>-0.25591497538160979</v>
      </c>
      <c r="R1475" s="47">
        <f t="shared" ca="1" si="186"/>
        <v>0.29641182275896039</v>
      </c>
      <c r="S1475" s="97">
        <f t="shared" ca="1" si="191"/>
        <v>0.16429799545412824</v>
      </c>
      <c r="V1475">
        <v>1458</v>
      </c>
      <c r="W1475" s="46">
        <v>-0.18299685298121801</v>
      </c>
    </row>
    <row r="1476" spans="10:23">
      <c r="J1476">
        <v>1459</v>
      </c>
      <c r="K1476" s="93">
        <f t="shared" ca="1" si="187"/>
        <v>-0.68603622091159311</v>
      </c>
      <c r="L1476" s="93">
        <f t="shared" ca="1" si="187"/>
        <v>-0.97863119823570222</v>
      </c>
      <c r="M1476" s="93">
        <f t="shared" ca="1" si="188"/>
        <v>-0.68603622091159311</v>
      </c>
      <c r="N1476" s="101">
        <f t="shared" ca="1" si="184"/>
        <v>-1.1459986950041314</v>
      </c>
      <c r="O1476" s="46">
        <f t="shared" ca="1" si="189"/>
        <v>7.4017251560619057E-2</v>
      </c>
      <c r="P1476" s="46">
        <f t="shared" ca="1" si="190"/>
        <v>0.19715028162041051</v>
      </c>
      <c r="Q1476" s="47">
        <f t="shared" ca="1" si="185"/>
        <v>-0.17224880855896385</v>
      </c>
      <c r="R1476" s="47">
        <f t="shared" ca="1" si="186"/>
        <v>-3.5876612129953772E-2</v>
      </c>
      <c r="S1476" s="97">
        <f t="shared" ca="1" si="191"/>
        <v>1.9070319715332643E-2</v>
      </c>
      <c r="V1476">
        <v>1459</v>
      </c>
      <c r="W1476" s="46">
        <v>1.1715370525626201</v>
      </c>
    </row>
    <row r="1477" spans="10:23">
      <c r="J1477">
        <v>1460</v>
      </c>
      <c r="K1477" s="93">
        <f t="shared" ca="1" si="187"/>
        <v>1.6537518915915923</v>
      </c>
      <c r="L1477" s="93">
        <f t="shared" ca="1" si="187"/>
        <v>-0.2188550211614094</v>
      </c>
      <c r="M1477" s="93">
        <f t="shared" ca="1" si="188"/>
        <v>1.6537518915915923</v>
      </c>
      <c r="N1477" s="101">
        <f t="shared" ca="1" si="184"/>
        <v>0.31843743495580479</v>
      </c>
      <c r="O1477" s="46">
        <f t="shared" ca="1" si="189"/>
        <v>0.91392975532774723</v>
      </c>
      <c r="P1477" s="46">
        <f t="shared" ca="1" si="190"/>
        <v>0.6171065335039746</v>
      </c>
      <c r="Q1477" s="47">
        <f t="shared" ca="1" si="185"/>
        <v>1.5075761989752925</v>
      </c>
      <c r="R1477" s="47">
        <f t="shared" ca="1" si="186"/>
        <v>0.20091171171728206</v>
      </c>
      <c r="S1477" s="97">
        <f t="shared" ca="1" si="191"/>
        <v>0.55742073352251464</v>
      </c>
      <c r="V1477">
        <v>1460</v>
      </c>
      <c r="W1477" s="46">
        <v>3.2086199973422299E-3</v>
      </c>
    </row>
    <row r="1478" spans="10:23">
      <c r="J1478">
        <v>1461</v>
      </c>
      <c r="K1478" s="93">
        <f t="shared" ca="1" si="187"/>
        <v>-1.6271190320713917</v>
      </c>
      <c r="L1478" s="93">
        <f t="shared" ca="1" si="187"/>
        <v>0.36541160435371295</v>
      </c>
      <c r="M1478" s="93">
        <f t="shared" ca="1" si="188"/>
        <v>-1.6271190320713917</v>
      </c>
      <c r="N1478" s="101">
        <f t="shared" ca="1" si="184"/>
        <v>-0.17101975551483722</v>
      </c>
      <c r="O1478" s="46">
        <f t="shared" ca="1" si="189"/>
        <v>-0.26380274844263241</v>
      </c>
      <c r="P1478" s="46">
        <f t="shared" ca="1" si="190"/>
        <v>2.8240281618784779E-2</v>
      </c>
      <c r="Q1478" s="47">
        <f t="shared" ca="1" si="185"/>
        <v>-0.84788880856546678</v>
      </c>
      <c r="R1478" s="47">
        <f t="shared" ca="1" si="186"/>
        <v>0.12177015999273448</v>
      </c>
      <c r="S1478" s="97">
        <f t="shared" ca="1" si="191"/>
        <v>-7.1016294224948956E-2</v>
      </c>
      <c r="V1478">
        <v>1461</v>
      </c>
      <c r="W1478" s="46">
        <v>-0.118948520782623</v>
      </c>
    </row>
    <row r="1479" spans="10:23">
      <c r="J1479">
        <v>1462</v>
      </c>
      <c r="K1479" s="93">
        <f t="shared" ca="1" si="187"/>
        <v>-2.5725304683392798</v>
      </c>
      <c r="L1479" s="93">
        <f t="shared" ca="1" si="187"/>
        <v>0.87785011664950752</v>
      </c>
      <c r="M1479" s="93">
        <f t="shared" ca="1" si="188"/>
        <v>-2.5725304683392798</v>
      </c>
      <c r="N1479" s="101">
        <f t="shared" ca="1" si="184"/>
        <v>1.4152537235582074E-2</v>
      </c>
      <c r="O1479" s="46">
        <f t="shared" ca="1" si="189"/>
        <v>-0.60317659271621626</v>
      </c>
      <c r="P1479" s="46">
        <f t="shared" ca="1" si="190"/>
        <v>-0.14144664051800715</v>
      </c>
      <c r="Q1479" s="47">
        <f t="shared" ca="1" si="185"/>
        <v>-1.5266364971126345</v>
      </c>
      <c r="R1479" s="47">
        <f t="shared" ca="1" si="186"/>
        <v>0.15171112902941142</v>
      </c>
      <c r="S1479" s="97">
        <f t="shared" ca="1" si="191"/>
        <v>-0.22573273184340242</v>
      </c>
      <c r="V1479">
        <v>1462</v>
      </c>
      <c r="W1479" s="46">
        <v>0.239564556579695</v>
      </c>
    </row>
    <row r="1480" spans="10:23">
      <c r="J1480">
        <v>1463</v>
      </c>
      <c r="K1480" s="93">
        <f t="shared" ca="1" si="187"/>
        <v>-1.6936328798763618</v>
      </c>
      <c r="L1480" s="93">
        <f t="shared" ca="1" si="187"/>
        <v>-0.33543197891425469</v>
      </c>
      <c r="M1480" s="93">
        <f t="shared" ca="1" si="188"/>
        <v>-1.6936328798763618</v>
      </c>
      <c r="N1480" s="101">
        <f t="shared" ca="1" si="184"/>
        <v>-0.85663067010512783</v>
      </c>
      <c r="O1480" s="46">
        <f t="shared" ca="1" si="189"/>
        <v>-0.28767918928209413</v>
      </c>
      <c r="P1480" s="46">
        <f t="shared" ca="1" si="190"/>
        <v>1.6302061199053919E-2</v>
      </c>
      <c r="Q1480" s="47">
        <f t="shared" ca="1" si="185"/>
        <v>-0.89564169024439022</v>
      </c>
      <c r="R1480" s="47">
        <f t="shared" ca="1" si="186"/>
        <v>1.0912024253044217E-2</v>
      </c>
      <c r="S1480" s="97">
        <f t="shared" ca="1" si="191"/>
        <v>-0.13838358251452496</v>
      </c>
      <c r="V1480">
        <v>1463</v>
      </c>
      <c r="W1480" s="46">
        <v>0.670956462027824</v>
      </c>
    </row>
    <row r="1481" spans="10:23">
      <c r="J1481">
        <v>1464</v>
      </c>
      <c r="K1481" s="93">
        <f t="shared" ca="1" si="187"/>
        <v>-1.5157785592690867</v>
      </c>
      <c r="L1481" s="93">
        <f t="shared" ca="1" si="187"/>
        <v>0.15883347253511959</v>
      </c>
      <c r="M1481" s="93">
        <f t="shared" ca="1" si="188"/>
        <v>-1.5157785592690867</v>
      </c>
      <c r="N1481" s="101">
        <f t="shared" ca="1" si="184"/>
        <v>-0.33146424121714957</v>
      </c>
      <c r="O1481" s="46">
        <f t="shared" ca="1" si="189"/>
        <v>-0.2238349176880976</v>
      </c>
      <c r="P1481" s="46">
        <f t="shared" ca="1" si="190"/>
        <v>4.8224196996052182E-2</v>
      </c>
      <c r="Q1481" s="47">
        <f t="shared" ca="1" si="185"/>
        <v>-0.76795314705639717</v>
      </c>
      <c r="R1481" s="47">
        <f t="shared" ca="1" si="186"/>
        <v>9.5827491642274096E-2</v>
      </c>
      <c r="S1481" s="97">
        <f t="shared" ca="1" si="191"/>
        <v>-6.4003713022911746E-2</v>
      </c>
      <c r="V1481">
        <v>1464</v>
      </c>
      <c r="W1481" s="46">
        <v>0.23978649545554301</v>
      </c>
    </row>
    <row r="1482" spans="10:23">
      <c r="J1482">
        <v>1465</v>
      </c>
      <c r="K1482" s="93">
        <f t="shared" ca="1" si="187"/>
        <v>-0.13359054702205872</v>
      </c>
      <c r="L1482" s="93">
        <f t="shared" ca="1" si="187"/>
        <v>-0.40166058367348695</v>
      </c>
      <c r="M1482" s="93">
        <f t="shared" ca="1" si="188"/>
        <v>-0.13359054702205872</v>
      </c>
      <c r="N1482" s="101">
        <f t="shared" ca="1" si="184"/>
        <v>-0.42329243760901025</v>
      </c>
      <c r="O1482" s="46">
        <f t="shared" ca="1" si="189"/>
        <v>0.27232838352695243</v>
      </c>
      <c r="P1482" s="46">
        <f t="shared" ca="1" si="190"/>
        <v>0.2963058476035772</v>
      </c>
      <c r="Q1482" s="47">
        <f t="shared" ca="1" si="185"/>
        <v>0.2243734553737029</v>
      </c>
      <c r="R1482" s="47">
        <f t="shared" ca="1" si="186"/>
        <v>8.0979561943804859E-2</v>
      </c>
      <c r="S1482" s="97">
        <f t="shared" ca="1" si="191"/>
        <v>0.17665397273537864</v>
      </c>
      <c r="V1482">
        <v>1465</v>
      </c>
      <c r="W1482" s="46">
        <v>0.51309000521062098</v>
      </c>
    </row>
    <row r="1483" spans="10:23">
      <c r="J1483">
        <v>1466</v>
      </c>
      <c r="K1483" s="93">
        <f t="shared" ca="1" si="187"/>
        <v>0.30389876945256572</v>
      </c>
      <c r="L1483" s="93">
        <f t="shared" ca="1" si="187"/>
        <v>1.897237356424373</v>
      </c>
      <c r="M1483" s="93">
        <f t="shared" ca="1" si="188"/>
        <v>0.30389876945256572</v>
      </c>
      <c r="N1483" s="101">
        <f t="shared" ca="1" si="184"/>
        <v>1.8953854678531818</v>
      </c>
      <c r="O1483" s="46">
        <f t="shared" ca="1" si="189"/>
        <v>0.42937369254788671</v>
      </c>
      <c r="P1483" s="46">
        <f t="shared" ca="1" si="190"/>
        <v>0.37482850211404434</v>
      </c>
      <c r="Q1483" s="47">
        <f t="shared" ca="1" si="185"/>
        <v>0.53846407341557145</v>
      </c>
      <c r="R1483" s="47">
        <f t="shared" ca="1" si="186"/>
        <v>0.45589236527038796</v>
      </c>
      <c r="S1483" s="97">
        <f t="shared" ca="1" si="191"/>
        <v>0.44263302890913736</v>
      </c>
      <c r="V1483">
        <v>1466</v>
      </c>
      <c r="W1483" s="46">
        <v>-0.32539300855680198</v>
      </c>
    </row>
    <row r="1484" spans="10:23">
      <c r="J1484">
        <v>1467</v>
      </c>
      <c r="K1484" s="93">
        <f t="shared" ca="1" si="187"/>
        <v>-0.4215143541839339</v>
      </c>
      <c r="L1484" s="93">
        <f t="shared" ca="1" si="187"/>
        <v>0.39415597921342721</v>
      </c>
      <c r="M1484" s="93">
        <f t="shared" ca="1" si="188"/>
        <v>-0.4215143541839339</v>
      </c>
      <c r="N1484" s="101">
        <f t="shared" ca="1" si="184"/>
        <v>0.23964163669034372</v>
      </c>
      <c r="O1484" s="46">
        <f t="shared" ca="1" si="189"/>
        <v>0.16897252644091248</v>
      </c>
      <c r="P1484" s="46">
        <f t="shared" ca="1" si="190"/>
        <v>0.24462791906055723</v>
      </c>
      <c r="Q1484" s="47">
        <f t="shared" ca="1" si="185"/>
        <v>1.7661741201623005E-2</v>
      </c>
      <c r="R1484" s="47">
        <f t="shared" ca="1" si="186"/>
        <v>0.1881710229185197</v>
      </c>
      <c r="S1484" s="97">
        <f t="shared" ca="1" si="191"/>
        <v>0.17857177467971608</v>
      </c>
      <c r="V1484">
        <v>1467</v>
      </c>
      <c r="W1484" s="46">
        <v>0.41824374187924901</v>
      </c>
    </row>
    <row r="1485" spans="10:23">
      <c r="J1485">
        <v>1468</v>
      </c>
      <c r="K1485" s="93">
        <f t="shared" ca="1" si="187"/>
        <v>2.23493904396756</v>
      </c>
      <c r="L1485" s="93">
        <f t="shared" ca="1" si="187"/>
        <v>-1.8328382483808683</v>
      </c>
      <c r="M1485" s="93">
        <f t="shared" ca="1" si="188"/>
        <v>2.23493904396756</v>
      </c>
      <c r="N1485" s="101">
        <f t="shared" ca="1" si="184"/>
        <v>-1.0269223761919029</v>
      </c>
      <c r="O1485" s="46">
        <f t="shared" ca="1" si="189"/>
        <v>1.1225582006561368</v>
      </c>
      <c r="P1485" s="46">
        <f t="shared" ca="1" si="190"/>
        <v>0.72142075616816936</v>
      </c>
      <c r="Q1485" s="47">
        <f t="shared" ca="1" si="185"/>
        <v>1.9248330896320716</v>
      </c>
      <c r="R1485" s="47">
        <f t="shared" ca="1" si="186"/>
        <v>-1.6622865677919679E-2</v>
      </c>
      <c r="S1485" s="97">
        <f t="shared" ca="1" si="191"/>
        <v>0.55296766748910853</v>
      </c>
      <c r="V1485">
        <v>1468</v>
      </c>
      <c r="W1485" s="46">
        <v>0.29371093696344802</v>
      </c>
    </row>
    <row r="1486" spans="10:23">
      <c r="J1486">
        <v>1469</v>
      </c>
      <c r="K1486" s="93">
        <f t="shared" ca="1" si="187"/>
        <v>-0.23307303140577201</v>
      </c>
      <c r="L1486" s="93">
        <f t="shared" ca="1" si="187"/>
        <v>6.9277357854254429E-2</v>
      </c>
      <c r="M1486" s="93">
        <f t="shared" ca="1" si="188"/>
        <v>-0.23307303140577201</v>
      </c>
      <c r="N1486" s="101">
        <f t="shared" ca="1" si="184"/>
        <v>-8.4417543556233599E-3</v>
      </c>
      <c r="O1486" s="46">
        <f t="shared" ca="1" si="189"/>
        <v>0.23661720861620072</v>
      </c>
      <c r="P1486" s="46">
        <f t="shared" ca="1" si="190"/>
        <v>0.27845026014820135</v>
      </c>
      <c r="Q1486" s="47">
        <f t="shared" ca="1" si="185"/>
        <v>0.15295110555219946</v>
      </c>
      <c r="R1486" s="47">
        <f t="shared" ca="1" si="186"/>
        <v>0.14805780176921632</v>
      </c>
      <c r="S1486" s="97">
        <f t="shared" ca="1" si="191"/>
        <v>0.19233750519270854</v>
      </c>
      <c r="V1486">
        <v>1469</v>
      </c>
      <c r="W1486" s="46">
        <v>-2.2908222346631701E-2</v>
      </c>
    </row>
    <row r="1487" spans="10:23">
      <c r="J1487">
        <v>1470</v>
      </c>
      <c r="K1487" s="93">
        <f t="shared" ca="1" si="187"/>
        <v>-0.97595984042801109</v>
      </c>
      <c r="L1487" s="93">
        <f t="shared" ca="1" si="187"/>
        <v>-0.28701045722361684</v>
      </c>
      <c r="M1487" s="93">
        <f t="shared" ca="1" si="188"/>
        <v>-0.97595984042801109</v>
      </c>
      <c r="N1487" s="101">
        <f t="shared" ca="1" si="184"/>
        <v>-0.58248691289493038</v>
      </c>
      <c r="O1487" s="46">
        <f t="shared" ca="1" si="189"/>
        <v>-3.0056477110797675E-2</v>
      </c>
      <c r="P1487" s="46">
        <f t="shared" ca="1" si="190"/>
        <v>0.14511341728470215</v>
      </c>
      <c r="Q1487" s="47">
        <f t="shared" ca="1" si="185"/>
        <v>-0.38039626590179731</v>
      </c>
      <c r="R1487" s="47">
        <f t="shared" ca="1" si="186"/>
        <v>5.5239010889711088E-2</v>
      </c>
      <c r="S1487" s="97">
        <f t="shared" ca="1" si="191"/>
        <v>1.2591266889456706E-2</v>
      </c>
      <c r="V1487">
        <v>1470</v>
      </c>
      <c r="W1487" s="46">
        <v>1.6470591868645801E-2</v>
      </c>
    </row>
    <row r="1488" spans="10:23">
      <c r="J1488">
        <v>1471</v>
      </c>
      <c r="K1488" s="93">
        <f t="shared" ca="1" si="187"/>
        <v>-3.0526636889349115E-2</v>
      </c>
      <c r="L1488" s="93">
        <f t="shared" ca="1" si="187"/>
        <v>3.9768386947783139E-2</v>
      </c>
      <c r="M1488" s="93">
        <f t="shared" ca="1" si="188"/>
        <v>-3.0526636889349115E-2</v>
      </c>
      <c r="N1488" s="101">
        <f t="shared" ca="1" si="184"/>
        <v>2.7995583732530936E-2</v>
      </c>
      <c r="O1488" s="46">
        <f t="shared" ca="1" si="189"/>
        <v>0.30932518094848671</v>
      </c>
      <c r="P1488" s="46">
        <f t="shared" ca="1" si="190"/>
        <v>0.31480424631434434</v>
      </c>
      <c r="Q1488" s="47">
        <f t="shared" ca="1" si="185"/>
        <v>0.29836705021677146</v>
      </c>
      <c r="R1488" s="47">
        <f t="shared" ca="1" si="186"/>
        <v>0.15394944568241667</v>
      </c>
      <c r="S1488" s="97">
        <f t="shared" ca="1" si="191"/>
        <v>0.23163731331545168</v>
      </c>
      <c r="V1488">
        <v>1471</v>
      </c>
      <c r="W1488" s="46">
        <v>0.36738852471939398</v>
      </c>
    </row>
    <row r="1489" spans="10:23">
      <c r="J1489">
        <v>1472</v>
      </c>
      <c r="K1489" s="93">
        <f t="shared" ca="1" si="187"/>
        <v>0.16140761019632913</v>
      </c>
      <c r="L1489" s="93">
        <f t="shared" ca="1" si="187"/>
        <v>-1.5584230930148526</v>
      </c>
      <c r="M1489" s="93">
        <f t="shared" ca="1" si="188"/>
        <v>0.16140761019632913</v>
      </c>
      <c r="N1489" s="101">
        <f t="shared" ca="1" si="184"/>
        <v>-1.4261834935631739</v>
      </c>
      <c r="O1489" s="46">
        <f t="shared" ca="1" si="189"/>
        <v>0.37822371631882196</v>
      </c>
      <c r="P1489" s="46">
        <f t="shared" ca="1" si="190"/>
        <v>0.34925351399951193</v>
      </c>
      <c r="Q1489" s="47">
        <f t="shared" ca="1" si="185"/>
        <v>0.43616412095744195</v>
      </c>
      <c r="R1489" s="47">
        <f t="shared" ca="1" si="186"/>
        <v>-8.1180389782643969E-2</v>
      </c>
      <c r="S1489" s="97">
        <f t="shared" ca="1" si="191"/>
        <v>0.14852166326808899</v>
      </c>
      <c r="V1489">
        <v>1472</v>
      </c>
      <c r="W1489" s="46">
        <v>0.317308553352739</v>
      </c>
    </row>
    <row r="1490" spans="10:23">
      <c r="J1490">
        <v>1473</v>
      </c>
      <c r="K1490" s="93">
        <f t="shared" ca="1" si="187"/>
        <v>-8.4384652126747617E-2</v>
      </c>
      <c r="L1490" s="93">
        <f t="shared" ca="1" si="187"/>
        <v>-0.28845556496602376</v>
      </c>
      <c r="M1490" s="93">
        <f t="shared" ca="1" si="188"/>
        <v>-8.4384652126747617E-2</v>
      </c>
      <c r="N1490" s="101">
        <f t="shared" ref="N1490:N1553" ca="1" si="192">$N$2*K1490+SQRT(1-$N$2^2)*L1490</f>
        <v>-0.30031608411151095</v>
      </c>
      <c r="O1490" s="46">
        <f t="shared" ca="1" si="189"/>
        <v>0.28999179764585231</v>
      </c>
      <c r="P1490" s="46">
        <f t="shared" ca="1" si="190"/>
        <v>0.30513755466302717</v>
      </c>
      <c r="Q1490" s="47">
        <f t="shared" ref="Q1490:Q1553" ca="1" si="193">$K$2+K1490*$S$3</f>
        <v>0.25970028361150266</v>
      </c>
      <c r="R1490" s="47">
        <f t="shared" ref="R1490:R1553" ca="1" si="194">$L$2+$L$3*N1490</f>
        <v>0.10086391471398315</v>
      </c>
      <c r="S1490" s="97">
        <f t="shared" ca="1" si="191"/>
        <v>0.19542785617991773</v>
      </c>
      <c r="V1490">
        <v>1473</v>
      </c>
      <c r="W1490" s="46">
        <v>6.4928047637840602E-2</v>
      </c>
    </row>
    <row r="1491" spans="10:23">
      <c r="J1491">
        <v>1474</v>
      </c>
      <c r="K1491" s="93">
        <f t="shared" ref="K1491:L1554" ca="1" si="195">_xlfn.NORM.S.INV(RAND())</f>
        <v>-0.67425603002373846</v>
      </c>
      <c r="L1491" s="93">
        <f t="shared" ca="1" si="195"/>
        <v>1.600047184801473</v>
      </c>
      <c r="M1491" s="93">
        <f t="shared" ref="M1491:M1554" ca="1" si="196">K1491</f>
        <v>-0.67425603002373846</v>
      </c>
      <c r="N1491" s="101">
        <f t="shared" ca="1" si="192"/>
        <v>1.3025492926575573</v>
      </c>
      <c r="O1491" s="46">
        <f t="shared" ref="O1491:O1554" ca="1" si="197">$K$2+K1491*$K$3</f>
        <v>7.8245980465856318E-2</v>
      </c>
      <c r="P1491" s="46">
        <f t="shared" ref="P1491:P1554" ca="1" si="198">$K$2+K1491*$R$3</f>
        <v>0.19926464607302913</v>
      </c>
      <c r="Q1491" s="47">
        <f t="shared" ca="1" si="193"/>
        <v>-0.16379135074848933</v>
      </c>
      <c r="R1491" s="47">
        <f t="shared" ca="1" si="194"/>
        <v>0.36003520812389045</v>
      </c>
      <c r="S1491" s="97">
        <f t="shared" ref="S1491:S1554" ca="1" si="199">AVERAGE(R1491,O1491)</f>
        <v>0.21914059429487337</v>
      </c>
      <c r="V1491">
        <v>1474</v>
      </c>
      <c r="W1491" s="46">
        <v>0.80649190852541197</v>
      </c>
    </row>
    <row r="1492" spans="10:23">
      <c r="J1492">
        <v>1475</v>
      </c>
      <c r="K1492" s="93">
        <f t="shared" ca="1" si="195"/>
        <v>1.0555183344859496</v>
      </c>
      <c r="L1492" s="93">
        <f t="shared" ca="1" si="195"/>
        <v>-1.7298077408877188</v>
      </c>
      <c r="M1492" s="93">
        <f t="shared" ca="1" si="196"/>
        <v>1.0555183344859496</v>
      </c>
      <c r="N1492" s="101">
        <f t="shared" ca="1" si="192"/>
        <v>-1.3043231284593484</v>
      </c>
      <c r="O1492" s="46">
        <f t="shared" ca="1" si="197"/>
        <v>0.69918217109091541</v>
      </c>
      <c r="P1492" s="46">
        <f t="shared" ca="1" si="198"/>
        <v>0.50973274138555869</v>
      </c>
      <c r="Q1492" s="47">
        <f t="shared" ca="1" si="193"/>
        <v>1.0780810305016288</v>
      </c>
      <c r="R1492" s="47">
        <f t="shared" ca="1" si="194"/>
        <v>-6.1476483954305494E-2</v>
      </c>
      <c r="S1492" s="97">
        <f t="shared" ca="1" si="199"/>
        <v>0.31885284356830496</v>
      </c>
      <c r="V1492">
        <v>1475</v>
      </c>
      <c r="W1492" s="46">
        <v>4.32977273684933E-2</v>
      </c>
    </row>
    <row r="1493" spans="10:23">
      <c r="J1493">
        <v>1476</v>
      </c>
      <c r="K1493" s="93">
        <f t="shared" ca="1" si="195"/>
        <v>0.10013400077678222</v>
      </c>
      <c r="L1493" s="93">
        <f t="shared" ca="1" si="195"/>
        <v>-0.47441266364341117</v>
      </c>
      <c r="M1493" s="93">
        <f t="shared" ca="1" si="196"/>
        <v>0.10013400077678222</v>
      </c>
      <c r="N1493" s="101">
        <f t="shared" ca="1" si="192"/>
        <v>-0.41793781204599179</v>
      </c>
      <c r="O1493" s="46">
        <f t="shared" ca="1" si="197"/>
        <v>0.3562283610866927</v>
      </c>
      <c r="P1493" s="46">
        <f t="shared" ca="1" si="198"/>
        <v>0.33825583638344736</v>
      </c>
      <c r="Q1493" s="47">
        <f t="shared" ca="1" si="193"/>
        <v>0.39217341049318344</v>
      </c>
      <c r="R1493" s="47">
        <f t="shared" ca="1" si="194"/>
        <v>8.1845364682454444E-2</v>
      </c>
      <c r="S1493" s="97">
        <f t="shared" ca="1" si="199"/>
        <v>0.21903686288457358</v>
      </c>
      <c r="V1493">
        <v>1476</v>
      </c>
      <c r="W1493" s="46">
        <v>-1.3502823398511299E-2</v>
      </c>
    </row>
    <row r="1494" spans="10:23">
      <c r="J1494">
        <v>1477</v>
      </c>
      <c r="K1494" s="93">
        <f t="shared" ca="1" si="195"/>
        <v>-0.42877401378451196</v>
      </c>
      <c r="L1494" s="93">
        <f t="shared" ca="1" si="195"/>
        <v>0.28574844404169214</v>
      </c>
      <c r="M1494" s="93">
        <f t="shared" ca="1" si="196"/>
        <v>-0.42877401378451196</v>
      </c>
      <c r="N1494" s="101">
        <f t="shared" ca="1" si="192"/>
        <v>0.13455354050829393</v>
      </c>
      <c r="O1494" s="46">
        <f t="shared" ca="1" si="197"/>
        <v>0.16636653026585912</v>
      </c>
      <c r="P1494" s="46">
        <f t="shared" ca="1" si="198"/>
        <v>0.24332492097303055</v>
      </c>
      <c r="Q1494" s="47">
        <f t="shared" ca="1" si="193"/>
        <v>1.2449748851516285E-2</v>
      </c>
      <c r="R1494" s="47">
        <f t="shared" ca="1" si="194"/>
        <v>0.17117906700991656</v>
      </c>
      <c r="S1494" s="97">
        <f t="shared" ca="1" si="199"/>
        <v>0.16877279863788786</v>
      </c>
      <c r="V1494">
        <v>1477</v>
      </c>
      <c r="W1494" s="46">
        <v>1.58949621708179E-2</v>
      </c>
    </row>
    <row r="1495" spans="10:23">
      <c r="J1495">
        <v>1478</v>
      </c>
      <c r="K1495" s="93">
        <f t="shared" ca="1" si="195"/>
        <v>-0.33677629390227948</v>
      </c>
      <c r="L1495" s="93">
        <f t="shared" ca="1" si="195"/>
        <v>-0.75683652368682264</v>
      </c>
      <c r="M1495" s="93">
        <f t="shared" ca="1" si="196"/>
        <v>-0.33677629390227948</v>
      </c>
      <c r="N1495" s="101">
        <f t="shared" ca="1" si="192"/>
        <v>-0.82464640088236851</v>
      </c>
      <c r="O1495" s="46">
        <f t="shared" ca="1" si="197"/>
        <v>0.19939090321409447</v>
      </c>
      <c r="P1495" s="46">
        <f t="shared" ca="1" si="198"/>
        <v>0.25983710744714822</v>
      </c>
      <c r="Q1495" s="47">
        <f t="shared" ca="1" si="193"/>
        <v>7.8498494747986952E-2</v>
      </c>
      <c r="R1495" s="47">
        <f t="shared" ca="1" si="194"/>
        <v>1.6083640374631669E-2</v>
      </c>
      <c r="S1495" s="97">
        <f t="shared" ca="1" si="199"/>
        <v>0.10773727179436307</v>
      </c>
      <c r="V1495">
        <v>1478</v>
      </c>
      <c r="W1495" s="46">
        <v>0.14028120723544099</v>
      </c>
    </row>
    <row r="1496" spans="10:23">
      <c r="J1496">
        <v>1479</v>
      </c>
      <c r="K1496" s="93">
        <f t="shared" ca="1" si="195"/>
        <v>-0.3242527759495365</v>
      </c>
      <c r="L1496" s="93">
        <f t="shared" ca="1" si="195"/>
        <v>0.13782816576686455</v>
      </c>
      <c r="M1496" s="93">
        <f t="shared" ca="1" si="196"/>
        <v>-0.3242527759495365</v>
      </c>
      <c r="N1496" s="101">
        <f t="shared" ca="1" si="192"/>
        <v>2.7552909905954312E-2</v>
      </c>
      <c r="O1496" s="46">
        <f t="shared" ca="1" si="197"/>
        <v>0.20388646384347459</v>
      </c>
      <c r="P1496" s="46">
        <f t="shared" ca="1" si="198"/>
        <v>0.26208488776183825</v>
      </c>
      <c r="Q1496" s="47">
        <f t="shared" ca="1" si="193"/>
        <v>8.7489616006747178E-2</v>
      </c>
      <c r="R1496" s="47">
        <f t="shared" ca="1" si="194"/>
        <v>0.15387786864927627</v>
      </c>
      <c r="S1496" s="97">
        <f t="shared" ca="1" si="199"/>
        <v>0.17888216624637543</v>
      </c>
      <c r="V1496">
        <v>1479</v>
      </c>
      <c r="W1496" s="46">
        <v>0.80427420645755898</v>
      </c>
    </row>
    <row r="1497" spans="10:23">
      <c r="J1497">
        <v>1480</v>
      </c>
      <c r="K1497" s="93">
        <f t="shared" ca="1" si="195"/>
        <v>-0.99576213358533827</v>
      </c>
      <c r="L1497" s="93">
        <f t="shared" ca="1" si="195"/>
        <v>-1.5025734205110197</v>
      </c>
      <c r="M1497" s="93">
        <f t="shared" ca="1" si="196"/>
        <v>-0.99576213358533827</v>
      </c>
      <c r="N1497" s="101">
        <f t="shared" ca="1" si="192"/>
        <v>-1.7412392960261009</v>
      </c>
      <c r="O1497" s="46">
        <f t="shared" ca="1" si="197"/>
        <v>-3.7164895833511735E-2</v>
      </c>
      <c r="P1497" s="46">
        <f t="shared" ca="1" si="198"/>
        <v>0.14155920792334512</v>
      </c>
      <c r="Q1497" s="47">
        <f t="shared" ca="1" si="193"/>
        <v>-0.39461310334722544</v>
      </c>
      <c r="R1497" s="47">
        <f t="shared" ca="1" si="194"/>
        <v>-0.13212254687459124</v>
      </c>
      <c r="S1497" s="97">
        <f t="shared" ca="1" si="199"/>
        <v>-8.4643721354051488E-2</v>
      </c>
      <c r="V1497">
        <v>1480</v>
      </c>
      <c r="W1497" s="46">
        <v>1.2218478209777801</v>
      </c>
    </row>
    <row r="1498" spans="10:23">
      <c r="J1498">
        <v>1481</v>
      </c>
      <c r="K1498" s="93">
        <f t="shared" ca="1" si="195"/>
        <v>-0.85069832790378819</v>
      </c>
      <c r="L1498" s="93">
        <f t="shared" ca="1" si="195"/>
        <v>-0.56444467455165659</v>
      </c>
      <c r="M1498" s="93">
        <f t="shared" ca="1" si="196"/>
        <v>-0.85069832790378819</v>
      </c>
      <c r="N1498" s="101">
        <f t="shared" ca="1" si="192"/>
        <v>-0.80568165911827605</v>
      </c>
      <c r="O1498" s="46">
        <f t="shared" ca="1" si="197"/>
        <v>1.4908581924963304E-2</v>
      </c>
      <c r="P1498" s="46">
        <f t="shared" ca="1" si="198"/>
        <v>0.16759594680258263</v>
      </c>
      <c r="Q1498" s="47">
        <f t="shared" ca="1" si="193"/>
        <v>-0.29046614783027536</v>
      </c>
      <c r="R1498" s="47">
        <f t="shared" ca="1" si="194"/>
        <v>1.915009668682191E-2</v>
      </c>
      <c r="S1498" s="97">
        <f t="shared" ca="1" si="199"/>
        <v>1.7029339305892607E-2</v>
      </c>
      <c r="V1498">
        <v>1481</v>
      </c>
      <c r="W1498" s="46">
        <v>0.25259223671237602</v>
      </c>
    </row>
    <row r="1499" spans="10:23">
      <c r="J1499">
        <v>1482</v>
      </c>
      <c r="K1499" s="93">
        <f t="shared" ca="1" si="195"/>
        <v>-2.3773089607965212</v>
      </c>
      <c r="L1499" s="93">
        <f t="shared" ca="1" si="195"/>
        <v>1.6887609792337954</v>
      </c>
      <c r="M1499" s="93">
        <f t="shared" ca="1" si="196"/>
        <v>-2.3773089607965212</v>
      </c>
      <c r="N1499" s="101">
        <f t="shared" ca="1" si="192"/>
        <v>0.84504831209005049</v>
      </c>
      <c r="O1499" s="46">
        <f t="shared" ca="1" si="197"/>
        <v>-0.53309803119467236</v>
      </c>
      <c r="P1499" s="46">
        <f t="shared" ca="1" si="198"/>
        <v>-0.1064073597572352</v>
      </c>
      <c r="Q1499" s="47">
        <f t="shared" ca="1" si="193"/>
        <v>-1.3864793740695467</v>
      </c>
      <c r="R1499" s="47">
        <f t="shared" ca="1" si="194"/>
        <v>0.28606073553968125</v>
      </c>
      <c r="S1499" s="97">
        <f t="shared" ca="1" si="199"/>
        <v>-0.12351864782749555</v>
      </c>
      <c r="V1499">
        <v>1482</v>
      </c>
      <c r="W1499" s="46">
        <v>0.32249032711798897</v>
      </c>
    </row>
    <row r="1500" spans="10:23">
      <c r="J1500">
        <v>1483</v>
      </c>
      <c r="K1500" s="93">
        <f t="shared" ca="1" si="195"/>
        <v>-0.37106486008744677</v>
      </c>
      <c r="L1500" s="93">
        <f t="shared" ca="1" si="195"/>
        <v>0.65429267552889825</v>
      </c>
      <c r="M1500" s="93">
        <f t="shared" ca="1" si="196"/>
        <v>-0.37106486008744677</v>
      </c>
      <c r="N1500" s="101">
        <f t="shared" ca="1" si="192"/>
        <v>0.50231693598384364</v>
      </c>
      <c r="O1500" s="46">
        <f t="shared" ca="1" si="197"/>
        <v>0.18708235470866669</v>
      </c>
      <c r="P1500" s="46">
        <f t="shared" ca="1" si="198"/>
        <v>0.2536828331944343</v>
      </c>
      <c r="Q1500" s="47">
        <f t="shared" ca="1" si="193"/>
        <v>5.3881397737131409E-2</v>
      </c>
      <c r="R1500" s="47">
        <f t="shared" ca="1" si="194"/>
        <v>0.23064364604171489</v>
      </c>
      <c r="S1500" s="97">
        <f t="shared" ca="1" si="199"/>
        <v>0.20886300037519079</v>
      </c>
      <c r="V1500">
        <v>1483</v>
      </c>
      <c r="W1500" s="46">
        <v>0.68818061652153995</v>
      </c>
    </row>
    <row r="1501" spans="10:23">
      <c r="J1501">
        <v>1484</v>
      </c>
      <c r="K1501" s="93">
        <f t="shared" ca="1" si="195"/>
        <v>-0.46644519124240225</v>
      </c>
      <c r="L1501" s="93">
        <f t="shared" ca="1" si="195"/>
        <v>-0.51760645443316167</v>
      </c>
      <c r="M1501" s="93">
        <f t="shared" ca="1" si="196"/>
        <v>-0.46644519124240225</v>
      </c>
      <c r="N1501" s="101">
        <f t="shared" ca="1" si="192"/>
        <v>-0.63907401241222783</v>
      </c>
      <c r="O1501" s="46">
        <f t="shared" ca="1" si="197"/>
        <v>0.15284372757725911</v>
      </c>
      <c r="P1501" s="46">
        <f t="shared" ca="1" si="198"/>
        <v>0.23656351962873054</v>
      </c>
      <c r="Q1501" s="47">
        <f t="shared" ca="1" si="193"/>
        <v>-1.4595856525683737E-2</v>
      </c>
      <c r="R1501" s="47">
        <f t="shared" ca="1" si="194"/>
        <v>4.6089301884345207E-2</v>
      </c>
      <c r="S1501" s="97">
        <f t="shared" ca="1" si="199"/>
        <v>9.9466514730802161E-2</v>
      </c>
      <c r="V1501">
        <v>1484</v>
      </c>
      <c r="W1501" s="46">
        <v>0.28609778227624399</v>
      </c>
    </row>
    <row r="1502" spans="10:23">
      <c r="J1502">
        <v>1485</v>
      </c>
      <c r="K1502" s="93">
        <f t="shared" ca="1" si="195"/>
        <v>-1.701355675465567</v>
      </c>
      <c r="L1502" s="93">
        <f t="shared" ca="1" si="195"/>
        <v>-0.3091961217961815</v>
      </c>
      <c r="M1502" s="93">
        <f t="shared" ca="1" si="196"/>
        <v>-1.701355675465567</v>
      </c>
      <c r="N1502" s="101">
        <f t="shared" ca="1" si="192"/>
        <v>-0.83421291729155778</v>
      </c>
      <c r="O1502" s="46">
        <f t="shared" ca="1" si="197"/>
        <v>-0.29045143713853427</v>
      </c>
      <c r="P1502" s="46">
        <f t="shared" ca="1" si="198"/>
        <v>1.4915937270833846E-2</v>
      </c>
      <c r="Q1502" s="47">
        <f t="shared" ca="1" si="193"/>
        <v>-0.90118618595727051</v>
      </c>
      <c r="R1502" s="47">
        <f t="shared" ca="1" si="194"/>
        <v>1.4536806518756384E-2</v>
      </c>
      <c r="S1502" s="97">
        <f t="shared" ca="1" si="199"/>
        <v>-0.13795731530988894</v>
      </c>
      <c r="V1502">
        <v>1485</v>
      </c>
      <c r="W1502" s="46">
        <v>-0.48114425046258402</v>
      </c>
    </row>
    <row r="1503" spans="10:23">
      <c r="J1503">
        <v>1486</v>
      </c>
      <c r="K1503" s="93">
        <f t="shared" ca="1" si="195"/>
        <v>3.8016450821383801E-2</v>
      </c>
      <c r="L1503" s="93">
        <f t="shared" ca="1" si="195"/>
        <v>-0.68931766786745996</v>
      </c>
      <c r="M1503" s="93">
        <f t="shared" ca="1" si="196"/>
        <v>3.8016450821383801E-2</v>
      </c>
      <c r="N1503" s="101">
        <f t="shared" ca="1" si="192"/>
        <v>-0.64144040801443902</v>
      </c>
      <c r="O1503" s="46">
        <f t="shared" ca="1" si="197"/>
        <v>0.33393005696585437</v>
      </c>
      <c r="P1503" s="46">
        <f t="shared" ca="1" si="198"/>
        <v>0.32710668432302814</v>
      </c>
      <c r="Q1503" s="47">
        <f t="shared" ca="1" si="193"/>
        <v>0.34757680225150678</v>
      </c>
      <c r="R1503" s="47">
        <f t="shared" ca="1" si="194"/>
        <v>4.5706673487828947E-2</v>
      </c>
      <c r="S1503" s="97">
        <f t="shared" ca="1" si="199"/>
        <v>0.18981836522684165</v>
      </c>
      <c r="V1503">
        <v>1486</v>
      </c>
      <c r="W1503" s="46">
        <v>0.349049762152985</v>
      </c>
    </row>
    <row r="1504" spans="10:23">
      <c r="J1504">
        <v>1487</v>
      </c>
      <c r="K1504" s="93">
        <f t="shared" ca="1" si="195"/>
        <v>-0.22113621384429683</v>
      </c>
      <c r="L1504" s="93">
        <f t="shared" ca="1" si="195"/>
        <v>9.3366233988400937E-2</v>
      </c>
      <c r="M1504" s="93">
        <f t="shared" ca="1" si="196"/>
        <v>-0.22113621384429683</v>
      </c>
      <c r="N1504" s="101">
        <f t="shared" ca="1" si="192"/>
        <v>1.8192679899952824E-2</v>
      </c>
      <c r="O1504" s="46">
        <f t="shared" ca="1" si="197"/>
        <v>0.24090216171579742</v>
      </c>
      <c r="P1504" s="46">
        <f t="shared" ca="1" si="198"/>
        <v>0.28059273669799967</v>
      </c>
      <c r="Q1504" s="47">
        <f t="shared" ca="1" si="193"/>
        <v>0.16152101175139286</v>
      </c>
      <c r="R1504" s="47">
        <f t="shared" ca="1" si="194"/>
        <v>0.15236438975552191</v>
      </c>
      <c r="S1504" s="97">
        <f t="shared" ca="1" si="199"/>
        <v>0.19663327573565967</v>
      </c>
      <c r="V1504">
        <v>1487</v>
      </c>
      <c r="W1504" s="46">
        <v>-1.6400631516649101E-2</v>
      </c>
    </row>
    <row r="1505" spans="10:23">
      <c r="J1505">
        <v>1488</v>
      </c>
      <c r="K1505" s="93">
        <f t="shared" ca="1" si="195"/>
        <v>-0.84199266539612272</v>
      </c>
      <c r="L1505" s="93">
        <f t="shared" ca="1" si="195"/>
        <v>-1.4185341005573733</v>
      </c>
      <c r="M1505" s="93">
        <f t="shared" ca="1" si="196"/>
        <v>-0.84199266539612272</v>
      </c>
      <c r="N1505" s="101">
        <f t="shared" ca="1" si="192"/>
        <v>-1.6126608891417193</v>
      </c>
      <c r="O1505" s="46">
        <f t="shared" ca="1" si="197"/>
        <v>1.8033649000350038E-2</v>
      </c>
      <c r="P1505" s="46">
        <f t="shared" ca="1" si="198"/>
        <v>0.169158480340276</v>
      </c>
      <c r="Q1505" s="47">
        <f t="shared" ca="1" si="193"/>
        <v>-0.28421601367950189</v>
      </c>
      <c r="R1505" s="47">
        <f t="shared" ca="1" si="194"/>
        <v>-0.11133238414490387</v>
      </c>
      <c r="S1505" s="97">
        <f t="shared" ca="1" si="199"/>
        <v>-4.6649367572276917E-2</v>
      </c>
      <c r="V1505">
        <v>1488</v>
      </c>
      <c r="W1505" s="46">
        <v>1.21018996719668</v>
      </c>
    </row>
    <row r="1506" spans="10:23">
      <c r="J1506">
        <v>1489</v>
      </c>
      <c r="K1506" s="93">
        <f t="shared" ca="1" si="195"/>
        <v>-1.4755376483867768</v>
      </c>
      <c r="L1506" s="93">
        <f t="shared" ca="1" si="195"/>
        <v>0.38042890691049447</v>
      </c>
      <c r="M1506" s="93">
        <f t="shared" ca="1" si="196"/>
        <v>-1.4755376483867768</v>
      </c>
      <c r="N1506" s="101">
        <f t="shared" ca="1" si="192"/>
        <v>-0.10857582289797918</v>
      </c>
      <c r="O1506" s="46">
        <f t="shared" ca="1" si="197"/>
        <v>-0.20938965914848073</v>
      </c>
      <c r="P1506" s="46">
        <f t="shared" ca="1" si="198"/>
        <v>5.5446826265860616E-2</v>
      </c>
      <c r="Q1506" s="47">
        <f t="shared" ca="1" si="193"/>
        <v>-0.73906262997716343</v>
      </c>
      <c r="R1506" s="47">
        <f t="shared" ca="1" si="194"/>
        <v>0.13186687492367521</v>
      </c>
      <c r="S1506" s="97">
        <f t="shared" ca="1" si="199"/>
        <v>-3.8761392112402759E-2</v>
      </c>
      <c r="V1506">
        <v>1489</v>
      </c>
      <c r="W1506" s="46">
        <v>1.01119829546699</v>
      </c>
    </row>
    <row r="1507" spans="10:23">
      <c r="J1507">
        <v>1490</v>
      </c>
      <c r="K1507" s="93">
        <f t="shared" ca="1" si="195"/>
        <v>1.1666219732057823</v>
      </c>
      <c r="L1507" s="93">
        <f t="shared" ca="1" si="195"/>
        <v>-0.18147628092341775</v>
      </c>
      <c r="M1507" s="93">
        <f t="shared" ca="1" si="196"/>
        <v>1.1666219732057823</v>
      </c>
      <c r="N1507" s="101">
        <f t="shared" ca="1" si="192"/>
        <v>0.19895734803653553</v>
      </c>
      <c r="O1507" s="46">
        <f t="shared" ca="1" si="197"/>
        <v>0.73906498563987011</v>
      </c>
      <c r="P1507" s="46">
        <f t="shared" ca="1" si="198"/>
        <v>0.52967414866003604</v>
      </c>
      <c r="Q1507" s="47">
        <f t="shared" ca="1" si="193"/>
        <v>1.1578466595995383</v>
      </c>
      <c r="R1507" s="47">
        <f t="shared" ca="1" si="194"/>
        <v>0.18159267899476256</v>
      </c>
      <c r="S1507" s="97">
        <f t="shared" ca="1" si="199"/>
        <v>0.46032883231731636</v>
      </c>
      <c r="V1507">
        <v>1490</v>
      </c>
      <c r="W1507" s="46">
        <v>7.4617413911193198E-2</v>
      </c>
    </row>
    <row r="1508" spans="10:23">
      <c r="J1508">
        <v>1491</v>
      </c>
      <c r="K1508" s="93">
        <f t="shared" ca="1" si="195"/>
        <v>0.93165255567187599</v>
      </c>
      <c r="L1508" s="93">
        <f t="shared" ca="1" si="195"/>
        <v>-0.64251666008792585</v>
      </c>
      <c r="M1508" s="93">
        <f t="shared" ca="1" si="196"/>
        <v>0.93165255567187599</v>
      </c>
      <c r="N1508" s="101">
        <f t="shared" ca="1" si="192"/>
        <v>-0.3128728305130854</v>
      </c>
      <c r="O1508" s="46">
        <f t="shared" ca="1" si="197"/>
        <v>0.65471813784839572</v>
      </c>
      <c r="P1508" s="46">
        <f t="shared" ca="1" si="198"/>
        <v>0.48750072476429884</v>
      </c>
      <c r="Q1508" s="47">
        <f t="shared" ca="1" si="193"/>
        <v>0.98915296401658959</v>
      </c>
      <c r="R1508" s="47">
        <f t="shared" ca="1" si="194"/>
        <v>9.883358312588926E-2</v>
      </c>
      <c r="S1508" s="97">
        <f t="shared" ca="1" si="199"/>
        <v>0.37677586048714251</v>
      </c>
      <c r="V1508">
        <v>1491</v>
      </c>
      <c r="W1508" s="46">
        <v>0.72032922819435996</v>
      </c>
    </row>
    <row r="1509" spans="10:23">
      <c r="J1509">
        <v>1492</v>
      </c>
      <c r="K1509" s="93">
        <f t="shared" ca="1" si="195"/>
        <v>-2.5754650581540259</v>
      </c>
      <c r="L1509" s="93">
        <f t="shared" ca="1" si="195"/>
        <v>-1.0684786775768293</v>
      </c>
      <c r="M1509" s="93">
        <f t="shared" ca="1" si="196"/>
        <v>-2.5754650581540259</v>
      </c>
      <c r="N1509" s="101">
        <f t="shared" ca="1" si="192"/>
        <v>-1.8320623366403681</v>
      </c>
      <c r="O1509" s="46">
        <f t="shared" ca="1" si="197"/>
        <v>-0.60423002087309152</v>
      </c>
      <c r="P1509" s="46">
        <f t="shared" ca="1" si="198"/>
        <v>-0.14197335459644478</v>
      </c>
      <c r="Q1509" s="47">
        <f t="shared" ca="1" si="193"/>
        <v>-1.528743353426385</v>
      </c>
      <c r="R1509" s="47">
        <f t="shared" ca="1" si="194"/>
        <v>-0.14680795043285366</v>
      </c>
      <c r="S1509" s="97">
        <f t="shared" ca="1" si="199"/>
        <v>-0.37551898565297259</v>
      </c>
      <c r="V1509">
        <v>1492</v>
      </c>
      <c r="W1509" s="46">
        <v>-5.6556480935862498E-2</v>
      </c>
    </row>
    <row r="1510" spans="10:23">
      <c r="J1510">
        <v>1493</v>
      </c>
      <c r="K1510" s="93">
        <f t="shared" ca="1" si="195"/>
        <v>-0.91565594504661785</v>
      </c>
      <c r="L1510" s="93">
        <f t="shared" ca="1" si="195"/>
        <v>0.19703116179227678</v>
      </c>
      <c r="M1510" s="93">
        <f t="shared" ca="1" si="196"/>
        <v>-0.91565594504661785</v>
      </c>
      <c r="N1510" s="101">
        <f t="shared" ca="1" si="192"/>
        <v>-0.1043971999593738</v>
      </c>
      <c r="O1510" s="46">
        <f t="shared" ca="1" si="197"/>
        <v>-8.40921961511365E-3</v>
      </c>
      <c r="P1510" s="46">
        <f t="shared" ca="1" si="198"/>
        <v>0.15593704603254416</v>
      </c>
      <c r="Q1510" s="47">
        <f t="shared" ca="1" si="193"/>
        <v>-0.33710175091042927</v>
      </c>
      <c r="R1510" s="47">
        <f t="shared" ca="1" si="194"/>
        <v>0.13254252687009985</v>
      </c>
      <c r="S1510" s="97">
        <f t="shared" ca="1" si="199"/>
        <v>6.2066653627493099E-2</v>
      </c>
      <c r="V1510">
        <v>1493</v>
      </c>
      <c r="W1510" s="46">
        <v>0.43629720476863298</v>
      </c>
    </row>
    <row r="1511" spans="10:23">
      <c r="J1511">
        <v>1494</v>
      </c>
      <c r="K1511" s="93">
        <f t="shared" ca="1" si="195"/>
        <v>0.49786363304227382</v>
      </c>
      <c r="L1511" s="93">
        <f t="shared" ca="1" si="195"/>
        <v>0.76472168483654945</v>
      </c>
      <c r="M1511" s="93">
        <f t="shared" ca="1" si="196"/>
        <v>0.49786363304227382</v>
      </c>
      <c r="N1511" s="101">
        <f t="shared" ca="1" si="192"/>
        <v>0.88335157722326463</v>
      </c>
      <c r="O1511" s="46">
        <f t="shared" ca="1" si="197"/>
        <v>0.49900115725288119</v>
      </c>
      <c r="P1511" s="46">
        <f t="shared" ca="1" si="198"/>
        <v>0.40964223446654158</v>
      </c>
      <c r="Q1511" s="47">
        <f t="shared" ca="1" si="193"/>
        <v>0.67771900282556041</v>
      </c>
      <c r="R1511" s="47">
        <f t="shared" ca="1" si="194"/>
        <v>0.29225408584237977</v>
      </c>
      <c r="S1511" s="97">
        <f t="shared" ca="1" si="199"/>
        <v>0.39562762154763048</v>
      </c>
      <c r="V1511">
        <v>1494</v>
      </c>
      <c r="W1511" s="46">
        <v>0.29111537433471002</v>
      </c>
    </row>
    <row r="1512" spans="10:23">
      <c r="J1512">
        <v>1495</v>
      </c>
      <c r="K1512" s="93">
        <f t="shared" ca="1" si="195"/>
        <v>-0.28080926830210212</v>
      </c>
      <c r="L1512" s="93">
        <f t="shared" ca="1" si="195"/>
        <v>2.6631742798637665</v>
      </c>
      <c r="M1512" s="93">
        <f t="shared" ca="1" si="196"/>
        <v>-0.28080926830210212</v>
      </c>
      <c r="N1512" s="101">
        <f t="shared" ca="1" si="192"/>
        <v>2.4356071150501197</v>
      </c>
      <c r="O1512" s="46">
        <f t="shared" ca="1" si="197"/>
        <v>0.21948135685348569</v>
      </c>
      <c r="P1512" s="46">
        <f t="shared" ca="1" si="198"/>
        <v>0.26988233426684383</v>
      </c>
      <c r="Q1512" s="47">
        <f t="shared" ca="1" si="193"/>
        <v>0.11867940202676938</v>
      </c>
      <c r="R1512" s="47">
        <f t="shared" ca="1" si="194"/>
        <v>0.54324214839084073</v>
      </c>
      <c r="S1512" s="97">
        <f t="shared" ca="1" si="199"/>
        <v>0.38136175262216321</v>
      </c>
      <c r="V1512">
        <v>1495</v>
      </c>
      <c r="W1512" s="46">
        <v>-8.5624203977606693E-3</v>
      </c>
    </row>
    <row r="1513" spans="10:23">
      <c r="J1513">
        <v>1496</v>
      </c>
      <c r="K1513" s="93">
        <f t="shared" ca="1" si="195"/>
        <v>-0.63774596306006548</v>
      </c>
      <c r="L1513" s="93">
        <f t="shared" ca="1" si="195"/>
        <v>0.25114847739148138</v>
      </c>
      <c r="M1513" s="93">
        <f t="shared" ca="1" si="196"/>
        <v>-0.63774596306006548</v>
      </c>
      <c r="N1513" s="101">
        <f t="shared" ca="1" si="192"/>
        <v>3.5292125948551994E-2</v>
      </c>
      <c r="O1513" s="46">
        <f t="shared" ca="1" si="197"/>
        <v>9.13519799332001E-2</v>
      </c>
      <c r="P1513" s="46">
        <f t="shared" ca="1" si="198"/>
        <v>0.20581764580670103</v>
      </c>
      <c r="Q1513" s="47">
        <f t="shared" ca="1" si="193"/>
        <v>-0.13757935181380176</v>
      </c>
      <c r="R1513" s="47">
        <f t="shared" ca="1" si="194"/>
        <v>0.15512924175946338</v>
      </c>
      <c r="S1513" s="97">
        <f t="shared" ca="1" si="199"/>
        <v>0.12324061084633174</v>
      </c>
      <c r="V1513">
        <v>1496</v>
      </c>
      <c r="W1513" s="46">
        <v>-0.15761282755465</v>
      </c>
    </row>
    <row r="1514" spans="10:23">
      <c r="J1514">
        <v>1497</v>
      </c>
      <c r="K1514" s="93">
        <f t="shared" ca="1" si="195"/>
        <v>-0.24498938788068686</v>
      </c>
      <c r="L1514" s="93">
        <f t="shared" ca="1" si="195"/>
        <v>6.2780437917872758E-2</v>
      </c>
      <c r="M1514" s="93">
        <f t="shared" ca="1" si="196"/>
        <v>-0.24498938788068686</v>
      </c>
      <c r="N1514" s="101">
        <f t="shared" ca="1" si="192"/>
        <v>-1.8391043608314422E-2</v>
      </c>
      <c r="O1514" s="46">
        <f t="shared" ca="1" si="197"/>
        <v>0.23233960042204688</v>
      </c>
      <c r="P1514" s="46">
        <f t="shared" ca="1" si="198"/>
        <v>0.27631145605112439</v>
      </c>
      <c r="Q1514" s="47">
        <f t="shared" ca="1" si="193"/>
        <v>0.14439588916389179</v>
      </c>
      <c r="R1514" s="47">
        <f t="shared" ca="1" si="194"/>
        <v>0.146449076419289</v>
      </c>
      <c r="S1514" s="97">
        <f t="shared" ca="1" si="199"/>
        <v>0.18939433842066794</v>
      </c>
      <c r="V1514">
        <v>1497</v>
      </c>
      <c r="W1514" s="46">
        <v>0.18353699946784299</v>
      </c>
    </row>
    <row r="1515" spans="10:23">
      <c r="J1515">
        <v>1498</v>
      </c>
      <c r="K1515" s="93">
        <f t="shared" ca="1" si="195"/>
        <v>1.6778145639898344E-2</v>
      </c>
      <c r="L1515" s="93">
        <f t="shared" ca="1" si="195"/>
        <v>0.90498151897530565</v>
      </c>
      <c r="M1515" s="93">
        <f t="shared" ca="1" si="196"/>
        <v>1.6778145639898344E-2</v>
      </c>
      <c r="N1515" s="101">
        <f t="shared" ca="1" si="192"/>
        <v>0.86333359046433122</v>
      </c>
      <c r="O1515" s="46">
        <f t="shared" ca="1" si="197"/>
        <v>0.32630615376477867</v>
      </c>
      <c r="P1515" s="46">
        <f t="shared" ca="1" si="198"/>
        <v>0.32329473272249032</v>
      </c>
      <c r="Q1515" s="47">
        <f t="shared" ca="1" si="193"/>
        <v>0.33232899584935544</v>
      </c>
      <c r="R1515" s="47">
        <f t="shared" ca="1" si="194"/>
        <v>0.28901732772471872</v>
      </c>
      <c r="S1515" s="97">
        <f t="shared" ca="1" si="199"/>
        <v>0.30766174074474872</v>
      </c>
      <c r="V1515">
        <v>1498</v>
      </c>
      <c r="W1515" s="46">
        <v>-9.7407014591032404E-2</v>
      </c>
    </row>
    <row r="1516" spans="10:23">
      <c r="J1516">
        <v>1499</v>
      </c>
      <c r="K1516" s="93">
        <f t="shared" ca="1" si="195"/>
        <v>-0.76932780289380853</v>
      </c>
      <c r="L1516" s="93">
        <f t="shared" ca="1" si="195"/>
        <v>-0.75054526438114966</v>
      </c>
      <c r="M1516" s="93">
        <f t="shared" ca="1" si="196"/>
        <v>-0.76932780289380853</v>
      </c>
      <c r="N1516" s="101">
        <f t="shared" ca="1" si="192"/>
        <v>-0.95624284725781306</v>
      </c>
      <c r="O1516" s="46">
        <f t="shared" ca="1" si="197"/>
        <v>4.4118116339112001E-2</v>
      </c>
      <c r="P1516" s="46">
        <f t="shared" ca="1" si="198"/>
        <v>0.18220071400965698</v>
      </c>
      <c r="Q1516" s="47">
        <f t="shared" ca="1" si="193"/>
        <v>-0.23204707900197796</v>
      </c>
      <c r="R1516" s="47">
        <f t="shared" ca="1" si="194"/>
        <v>-5.1945166743525562E-3</v>
      </c>
      <c r="S1516" s="97">
        <f t="shared" ca="1" si="199"/>
        <v>1.9461799832379723E-2</v>
      </c>
      <c r="V1516">
        <v>1499</v>
      </c>
      <c r="W1516" s="46">
        <v>-0.113152121092046</v>
      </c>
    </row>
    <row r="1517" spans="10:23">
      <c r="J1517">
        <v>1500</v>
      </c>
      <c r="K1517" s="93">
        <f t="shared" ca="1" si="195"/>
        <v>0.1579031498292007</v>
      </c>
      <c r="L1517" s="93">
        <f t="shared" ca="1" si="195"/>
        <v>0.76701002936524842</v>
      </c>
      <c r="M1517" s="93">
        <f t="shared" ca="1" si="196"/>
        <v>0.1579031498292007</v>
      </c>
      <c r="N1517" s="101">
        <f t="shared" ca="1" si="192"/>
        <v>0.77740605799351481</v>
      </c>
      <c r="O1517" s="46">
        <f t="shared" ca="1" si="197"/>
        <v>0.3769657220305449</v>
      </c>
      <c r="P1517" s="46">
        <f t="shared" ca="1" si="198"/>
        <v>0.34862451685537343</v>
      </c>
      <c r="Q1517" s="47">
        <f t="shared" ca="1" si="193"/>
        <v>0.43364813238088784</v>
      </c>
      <c r="R1517" s="47">
        <f t="shared" ca="1" si="194"/>
        <v>0.27512349106647527</v>
      </c>
      <c r="S1517" s="97">
        <f t="shared" ca="1" si="199"/>
        <v>0.32604460654851009</v>
      </c>
      <c r="V1517">
        <v>1500</v>
      </c>
      <c r="W1517" s="46">
        <v>0.180462082562652</v>
      </c>
    </row>
    <row r="1518" spans="10:23">
      <c r="J1518">
        <v>1501</v>
      </c>
      <c r="K1518" s="93">
        <f t="shared" ca="1" si="195"/>
        <v>0.65235529439540085</v>
      </c>
      <c r="L1518" s="93">
        <f t="shared" ca="1" si="195"/>
        <v>3.7787537924390532E-2</v>
      </c>
      <c r="M1518" s="93">
        <f t="shared" ca="1" si="196"/>
        <v>0.65235529439540085</v>
      </c>
      <c r="N1518" s="101">
        <f t="shared" ca="1" si="192"/>
        <v>0.24328934773767943</v>
      </c>
      <c r="O1518" s="46">
        <f t="shared" ca="1" si="197"/>
        <v>0.55445894738560697</v>
      </c>
      <c r="P1518" s="46">
        <f t="shared" ca="1" si="198"/>
        <v>0.43737112953290447</v>
      </c>
      <c r="Q1518" s="47">
        <f t="shared" ca="1" si="193"/>
        <v>0.78863458309101198</v>
      </c>
      <c r="R1518" s="47">
        <f t="shared" ca="1" si="194"/>
        <v>0.1887608303994382</v>
      </c>
      <c r="S1518" s="97">
        <f t="shared" ca="1" si="199"/>
        <v>0.37160988889252256</v>
      </c>
      <c r="V1518">
        <v>1501</v>
      </c>
      <c r="W1518" s="46">
        <v>0.25861347465097101</v>
      </c>
    </row>
    <row r="1519" spans="10:23">
      <c r="J1519">
        <v>1502</v>
      </c>
      <c r="K1519" s="93">
        <f t="shared" ca="1" si="195"/>
        <v>-1.1372677858439113</v>
      </c>
      <c r="L1519" s="93">
        <f t="shared" ca="1" si="195"/>
        <v>-1.2499112041261962</v>
      </c>
      <c r="M1519" s="93">
        <f t="shared" ca="1" si="196"/>
        <v>-1.1372677858439113</v>
      </c>
      <c r="N1519" s="101">
        <f t="shared" ca="1" si="192"/>
        <v>-1.5466964682850455</v>
      </c>
      <c r="O1519" s="46">
        <f t="shared" ca="1" si="197"/>
        <v>-8.7961105135791806E-2</v>
      </c>
      <c r="P1519" s="46">
        <f t="shared" ca="1" si="198"/>
        <v>0.11616110327220508</v>
      </c>
      <c r="Q1519" s="47">
        <f t="shared" ca="1" si="193"/>
        <v>-0.49620552195178558</v>
      </c>
      <c r="R1519" s="47">
        <f t="shared" ca="1" si="194"/>
        <v>-0.1006664327055381</v>
      </c>
      <c r="S1519" s="97">
        <f t="shared" ca="1" si="199"/>
        <v>-9.4313768920664953E-2</v>
      </c>
      <c r="V1519">
        <v>1502</v>
      </c>
      <c r="W1519" s="46">
        <v>3.74564701873381E-3</v>
      </c>
    </row>
    <row r="1520" spans="10:23">
      <c r="J1520">
        <v>1503</v>
      </c>
      <c r="K1520" s="93">
        <f t="shared" ca="1" si="195"/>
        <v>-0.21810349650441158</v>
      </c>
      <c r="L1520" s="93">
        <f t="shared" ca="1" si="195"/>
        <v>0.99692795367847586</v>
      </c>
      <c r="M1520" s="93">
        <f t="shared" ca="1" si="196"/>
        <v>-0.21810349650441158</v>
      </c>
      <c r="N1520" s="101">
        <f t="shared" ca="1" si="192"/>
        <v>0.87580882797223891</v>
      </c>
      <c r="O1520" s="46">
        <f t="shared" ca="1" si="197"/>
        <v>0.24199081465857858</v>
      </c>
      <c r="P1520" s="46">
        <f t="shared" ca="1" si="198"/>
        <v>0.2811370631693903</v>
      </c>
      <c r="Q1520" s="47">
        <f t="shared" ca="1" si="193"/>
        <v>0.16369831763695522</v>
      </c>
      <c r="R1520" s="47">
        <f t="shared" ca="1" si="194"/>
        <v>0.2910344799368636</v>
      </c>
      <c r="S1520" s="97">
        <f t="shared" ca="1" si="199"/>
        <v>0.26651264729772106</v>
      </c>
      <c r="V1520">
        <v>1503</v>
      </c>
      <c r="W1520" s="46">
        <v>1.2050364478912701</v>
      </c>
    </row>
    <row r="1521" spans="10:23">
      <c r="J1521">
        <v>1504</v>
      </c>
      <c r="K1521" s="93">
        <f t="shared" ca="1" si="195"/>
        <v>3.4397642299780999</v>
      </c>
      <c r="L1521" s="93">
        <f t="shared" ca="1" si="195"/>
        <v>-0.15009131701811812</v>
      </c>
      <c r="M1521" s="93">
        <f t="shared" ca="1" si="196"/>
        <v>3.4397642299780999</v>
      </c>
      <c r="N1521" s="101">
        <f t="shared" ca="1" si="192"/>
        <v>0.95162313714089575</v>
      </c>
      <c r="O1521" s="46">
        <f t="shared" ca="1" si="197"/>
        <v>1.555053661752053</v>
      </c>
      <c r="P1521" s="46">
        <f t="shared" ca="1" si="198"/>
        <v>0.93766848671612746</v>
      </c>
      <c r="Q1521" s="47">
        <f t="shared" ca="1" si="193"/>
        <v>2.7898240118239039</v>
      </c>
      <c r="R1521" s="47">
        <f t="shared" ca="1" si="194"/>
        <v>0.303293084340576</v>
      </c>
      <c r="S1521" s="97">
        <f t="shared" ca="1" si="199"/>
        <v>0.92917337304631453</v>
      </c>
      <c r="V1521">
        <v>1504</v>
      </c>
      <c r="W1521" s="46">
        <v>0.63741370420494503</v>
      </c>
    </row>
    <row r="1522" spans="10:23">
      <c r="J1522">
        <v>1505</v>
      </c>
      <c r="K1522" s="93">
        <f t="shared" ca="1" si="195"/>
        <v>0.82201269226629237</v>
      </c>
      <c r="L1522" s="93">
        <f t="shared" ca="1" si="195"/>
        <v>0.72164461919465372</v>
      </c>
      <c r="M1522" s="93">
        <f t="shared" ca="1" si="196"/>
        <v>0.82201269226629237</v>
      </c>
      <c r="N1522" s="101">
        <f t="shared" ca="1" si="192"/>
        <v>0.9455976081621279</v>
      </c>
      <c r="O1522" s="46">
        <f t="shared" ca="1" si="197"/>
        <v>0.61536077395139277</v>
      </c>
      <c r="P1522" s="46">
        <f t="shared" ca="1" si="198"/>
        <v>0.46782204281579737</v>
      </c>
      <c r="Q1522" s="47">
        <f t="shared" ca="1" si="193"/>
        <v>0.91043823622258357</v>
      </c>
      <c r="R1522" s="47">
        <f t="shared" ca="1" si="194"/>
        <v>0.30231880155829149</v>
      </c>
      <c r="S1522" s="97">
        <f t="shared" ca="1" si="199"/>
        <v>0.45883978775484213</v>
      </c>
      <c r="V1522">
        <v>1505</v>
      </c>
      <c r="W1522" s="46">
        <v>0.32489348071775798</v>
      </c>
    </row>
    <row r="1523" spans="10:23">
      <c r="J1523">
        <v>1506</v>
      </c>
      <c r="K1523" s="93">
        <f t="shared" ca="1" si="195"/>
        <v>0.53223834000413217</v>
      </c>
      <c r="L1523" s="93">
        <f t="shared" ca="1" si="195"/>
        <v>-0.5356015839765893</v>
      </c>
      <c r="M1523" s="93">
        <f t="shared" ca="1" si="196"/>
        <v>0.53223834000413217</v>
      </c>
      <c r="N1523" s="101">
        <f t="shared" ca="1" si="192"/>
        <v>-0.33853112517790868</v>
      </c>
      <c r="O1523" s="46">
        <f t="shared" ca="1" si="197"/>
        <v>0.51134062766745125</v>
      </c>
      <c r="P1523" s="46">
        <f t="shared" ca="1" si="198"/>
        <v>0.41581196967382661</v>
      </c>
      <c r="Q1523" s="47">
        <f t="shared" ca="1" si="193"/>
        <v>0.70239794365470054</v>
      </c>
      <c r="R1523" s="47">
        <f t="shared" ca="1" si="194"/>
        <v>9.4684829580298849E-2</v>
      </c>
      <c r="S1523" s="97">
        <f t="shared" ca="1" si="199"/>
        <v>0.30301272862387507</v>
      </c>
      <c r="V1523">
        <v>1506</v>
      </c>
      <c r="W1523" s="46">
        <v>0.26953581517118702</v>
      </c>
    </row>
    <row r="1524" spans="10:23">
      <c r="J1524">
        <v>1507</v>
      </c>
      <c r="K1524" s="93">
        <f t="shared" ca="1" si="195"/>
        <v>8.24419342049699E-3</v>
      </c>
      <c r="L1524" s="93">
        <f t="shared" ca="1" si="195"/>
        <v>-8.6546135116857312E-2</v>
      </c>
      <c r="M1524" s="93">
        <f t="shared" ca="1" si="196"/>
        <v>8.24419342049699E-3</v>
      </c>
      <c r="N1524" s="101">
        <f t="shared" ca="1" si="192"/>
        <v>-7.9431097251634677E-2</v>
      </c>
      <c r="O1524" s="46">
        <f t="shared" ca="1" si="197"/>
        <v>0.32324272544093868</v>
      </c>
      <c r="P1524" s="46">
        <f t="shared" ca="1" si="198"/>
        <v>0.32176301856057032</v>
      </c>
      <c r="Q1524" s="47">
        <f t="shared" ca="1" si="193"/>
        <v>0.3262021392016754</v>
      </c>
      <c r="R1524" s="47">
        <f t="shared" ca="1" si="194"/>
        <v>0.13657935817480496</v>
      </c>
      <c r="S1524" s="97">
        <f t="shared" ca="1" si="199"/>
        <v>0.22991104180787181</v>
      </c>
      <c r="V1524">
        <v>1507</v>
      </c>
      <c r="W1524" s="46">
        <v>0.17211612248917199</v>
      </c>
    </row>
    <row r="1525" spans="10:23">
      <c r="J1525">
        <v>1508</v>
      </c>
      <c r="K1525" s="93">
        <f t="shared" ca="1" si="195"/>
        <v>1.4443945146589927</v>
      </c>
      <c r="L1525" s="93">
        <f t="shared" ca="1" si="195"/>
        <v>0.16520135951286877</v>
      </c>
      <c r="M1525" s="93">
        <f t="shared" ca="1" si="196"/>
        <v>1.4443945146589927</v>
      </c>
      <c r="N1525" s="101">
        <f t="shared" ca="1" si="192"/>
        <v>0.61597449027880025</v>
      </c>
      <c r="O1525" s="46">
        <f t="shared" ca="1" si="197"/>
        <v>0.83877684823247345</v>
      </c>
      <c r="P1525" s="46">
        <f t="shared" ca="1" si="198"/>
        <v>0.57953007995633765</v>
      </c>
      <c r="Q1525" s="47">
        <f t="shared" ca="1" si="193"/>
        <v>1.3572703847847449</v>
      </c>
      <c r="R1525" s="47">
        <f t="shared" ca="1" si="194"/>
        <v>0.24902121896789997</v>
      </c>
      <c r="S1525" s="97">
        <f t="shared" ca="1" si="199"/>
        <v>0.54389903360018677</v>
      </c>
      <c r="V1525">
        <v>1508</v>
      </c>
      <c r="W1525" s="46">
        <v>0.51861653957342502</v>
      </c>
    </row>
    <row r="1526" spans="10:23">
      <c r="J1526">
        <v>1509</v>
      </c>
      <c r="K1526" s="93">
        <f t="shared" ca="1" si="195"/>
        <v>1.3893341810896618</v>
      </c>
      <c r="L1526" s="93">
        <f t="shared" ca="1" si="195"/>
        <v>1.2688725119065423</v>
      </c>
      <c r="M1526" s="93">
        <f t="shared" ca="1" si="196"/>
        <v>1.3893341810896618</v>
      </c>
      <c r="N1526" s="101">
        <f t="shared" ca="1" si="192"/>
        <v>1.6448361338675122</v>
      </c>
      <c r="O1526" s="46">
        <f t="shared" ca="1" si="197"/>
        <v>0.81901186935282833</v>
      </c>
      <c r="P1526" s="46">
        <f t="shared" ca="1" si="198"/>
        <v>0.56964759051651515</v>
      </c>
      <c r="Q1526" s="47">
        <f t="shared" ca="1" si="193"/>
        <v>1.3177404270254547</v>
      </c>
      <c r="R1526" s="47">
        <f t="shared" ca="1" si="194"/>
        <v>0.41538041966772715</v>
      </c>
      <c r="S1526" s="97">
        <f t="shared" ca="1" si="199"/>
        <v>0.61719614451027771</v>
      </c>
      <c r="V1526">
        <v>1509</v>
      </c>
      <c r="W1526" s="46">
        <v>0.33534144335546601</v>
      </c>
    </row>
    <row r="1527" spans="10:23">
      <c r="J1527">
        <v>1510</v>
      </c>
      <c r="K1527" s="93">
        <f t="shared" ca="1" si="195"/>
        <v>0.63458863278934352</v>
      </c>
      <c r="L1527" s="93">
        <f t="shared" ca="1" si="195"/>
        <v>1.9878204741065129</v>
      </c>
      <c r="M1527" s="93">
        <f t="shared" ca="1" si="196"/>
        <v>0.63458863278934352</v>
      </c>
      <c r="N1527" s="101">
        <f t="shared" ca="1" si="192"/>
        <v>2.0864325939727197</v>
      </c>
      <c r="O1527" s="46">
        <f t="shared" ca="1" si="197"/>
        <v>0.54808125824641296</v>
      </c>
      <c r="P1527" s="46">
        <f t="shared" ca="1" si="198"/>
        <v>0.43418228496330746</v>
      </c>
      <c r="Q1527" s="47">
        <f t="shared" ca="1" si="193"/>
        <v>0.77587920481262396</v>
      </c>
      <c r="R1527" s="47">
        <f t="shared" ca="1" si="194"/>
        <v>0.48678325074103967</v>
      </c>
      <c r="S1527" s="97">
        <f t="shared" ca="1" si="199"/>
        <v>0.51743225449372632</v>
      </c>
      <c r="V1527">
        <v>1510</v>
      </c>
      <c r="W1527" s="46">
        <v>-0.39250379370045901</v>
      </c>
    </row>
    <row r="1528" spans="10:23">
      <c r="J1528">
        <v>1511</v>
      </c>
      <c r="K1528" s="93">
        <f t="shared" ca="1" si="195"/>
        <v>0.15923936773199093</v>
      </c>
      <c r="L1528" s="93">
        <f t="shared" ca="1" si="195"/>
        <v>0.51921214970860607</v>
      </c>
      <c r="M1528" s="93">
        <f t="shared" ca="1" si="196"/>
        <v>0.15923936773199093</v>
      </c>
      <c r="N1528" s="101">
        <f t="shared" ca="1" si="192"/>
        <v>0.54289800149308964</v>
      </c>
      <c r="O1528" s="46">
        <f t="shared" ca="1" si="197"/>
        <v>0.37744538346583201</v>
      </c>
      <c r="P1528" s="46">
        <f t="shared" ca="1" si="198"/>
        <v>0.34886434757301699</v>
      </c>
      <c r="Q1528" s="47">
        <f t="shared" ca="1" si="193"/>
        <v>0.4346074552514621</v>
      </c>
      <c r="R1528" s="47">
        <f t="shared" ca="1" si="194"/>
        <v>0.237205299558234</v>
      </c>
      <c r="S1528" s="97">
        <f t="shared" ca="1" si="199"/>
        <v>0.307325341512033</v>
      </c>
      <c r="V1528">
        <v>1511</v>
      </c>
      <c r="W1528" s="46">
        <v>0.80459740724266704</v>
      </c>
    </row>
    <row r="1529" spans="10:23">
      <c r="J1529">
        <v>1512</v>
      </c>
      <c r="K1529" s="93">
        <f t="shared" ca="1" si="195"/>
        <v>0.97508341046836267</v>
      </c>
      <c r="L1529" s="93">
        <f t="shared" ca="1" si="195"/>
        <v>-2.3314748699996408E-2</v>
      </c>
      <c r="M1529" s="93">
        <f t="shared" ca="1" si="196"/>
        <v>0.97508341046836267</v>
      </c>
      <c r="N1529" s="101">
        <f t="shared" ca="1" si="192"/>
        <v>0.28799407790083414</v>
      </c>
      <c r="O1529" s="46">
        <f t="shared" ca="1" si="197"/>
        <v>0.67030848887118055</v>
      </c>
      <c r="P1529" s="46">
        <f t="shared" ca="1" si="198"/>
        <v>0.49529590027569126</v>
      </c>
      <c r="Q1529" s="47">
        <f t="shared" ca="1" si="193"/>
        <v>1.0203336660621591</v>
      </c>
      <c r="R1529" s="47">
        <f t="shared" ca="1" si="194"/>
        <v>0.19598924952050012</v>
      </c>
      <c r="S1529" s="97">
        <f t="shared" ca="1" si="199"/>
        <v>0.43314886919584034</v>
      </c>
      <c r="V1529">
        <v>1512</v>
      </c>
      <c r="W1529" s="46">
        <v>1.1816781865692401</v>
      </c>
    </row>
    <row r="1530" spans="10:23">
      <c r="J1530">
        <v>1513</v>
      </c>
      <c r="K1530" s="93">
        <f t="shared" ca="1" si="195"/>
        <v>-1.3035930055765983</v>
      </c>
      <c r="L1530" s="93">
        <f t="shared" ca="1" si="195"/>
        <v>0.14766208229530836</v>
      </c>
      <c r="M1530" s="93">
        <f t="shared" ca="1" si="196"/>
        <v>-1.3035930055765983</v>
      </c>
      <c r="N1530" s="101">
        <f t="shared" ca="1" si="192"/>
        <v>-0.27457588232776908</v>
      </c>
      <c r="O1530" s="46">
        <f t="shared" ca="1" si="197"/>
        <v>-0.14766678147408402</v>
      </c>
      <c r="P1530" s="46">
        <f t="shared" ca="1" si="198"/>
        <v>8.6308265103058973E-2</v>
      </c>
      <c r="Q1530" s="47">
        <f t="shared" ca="1" si="193"/>
        <v>-0.61561687462837</v>
      </c>
      <c r="R1530" s="47">
        <f t="shared" ca="1" si="194"/>
        <v>0.10502591202555495</v>
      </c>
      <c r="S1530" s="97">
        <f t="shared" ca="1" si="199"/>
        <v>-2.1320434724264536E-2</v>
      </c>
      <c r="V1530">
        <v>1513</v>
      </c>
      <c r="W1530" s="46">
        <v>0.26917517894613202</v>
      </c>
    </row>
    <row r="1531" spans="10:23">
      <c r="J1531">
        <v>1514</v>
      </c>
      <c r="K1531" s="93">
        <f t="shared" ca="1" si="195"/>
        <v>0.57162911474861755</v>
      </c>
      <c r="L1531" s="93">
        <f t="shared" ca="1" si="195"/>
        <v>0.52425475953718836</v>
      </c>
      <c r="M1531" s="93">
        <f t="shared" ca="1" si="196"/>
        <v>0.57162911474861755</v>
      </c>
      <c r="N1531" s="101">
        <f t="shared" ca="1" si="192"/>
        <v>0.67882800604244853</v>
      </c>
      <c r="O1531" s="46">
        <f t="shared" ca="1" si="197"/>
        <v>0.52548071328638901</v>
      </c>
      <c r="P1531" s="46">
        <f t="shared" ca="1" si="198"/>
        <v>0.42288201248329549</v>
      </c>
      <c r="Q1531" s="47">
        <f t="shared" ca="1" si="193"/>
        <v>0.73067811489257606</v>
      </c>
      <c r="R1531" s="47">
        <f t="shared" ca="1" si="194"/>
        <v>0.25918416041758086</v>
      </c>
      <c r="S1531" s="97">
        <f t="shared" ca="1" si="199"/>
        <v>0.39233243685198493</v>
      </c>
      <c r="V1531">
        <v>1514</v>
      </c>
      <c r="W1531" s="46">
        <v>0.262873442522292</v>
      </c>
    </row>
    <row r="1532" spans="10:23">
      <c r="J1532">
        <v>1515</v>
      </c>
      <c r="K1532" s="93">
        <f t="shared" ca="1" si="195"/>
        <v>0.21568848269290669</v>
      </c>
      <c r="L1532" s="93">
        <f t="shared" ca="1" si="195"/>
        <v>0.10439686008381183</v>
      </c>
      <c r="M1532" s="93">
        <f t="shared" ca="1" si="196"/>
        <v>0.21568848269290669</v>
      </c>
      <c r="N1532" s="101">
        <f t="shared" ca="1" si="192"/>
        <v>0.16757068411437959</v>
      </c>
      <c r="O1532" s="46">
        <f t="shared" ca="1" si="197"/>
        <v>0.39770889246859292</v>
      </c>
      <c r="P1532" s="46">
        <f t="shared" ca="1" si="198"/>
        <v>0.35899610207439747</v>
      </c>
      <c r="Q1532" s="47">
        <f t="shared" ca="1" si="193"/>
        <v>0.47513447325698388</v>
      </c>
      <c r="R1532" s="47">
        <f t="shared" ca="1" si="194"/>
        <v>0.17651769116208246</v>
      </c>
      <c r="S1532" s="97">
        <f t="shared" ca="1" si="199"/>
        <v>0.28711329181533768</v>
      </c>
      <c r="V1532">
        <v>1515</v>
      </c>
      <c r="W1532" s="46">
        <v>0.15038647264866201</v>
      </c>
    </row>
    <row r="1533" spans="10:23">
      <c r="J1533">
        <v>1516</v>
      </c>
      <c r="K1533" s="93">
        <f t="shared" ca="1" si="195"/>
        <v>-1.026438770696857</v>
      </c>
      <c r="L1533" s="93">
        <f t="shared" ca="1" si="195"/>
        <v>1.1834988815292475</v>
      </c>
      <c r="M1533" s="93">
        <f t="shared" ca="1" si="196"/>
        <v>-1.026438770696857</v>
      </c>
      <c r="N1533" s="101">
        <f t="shared" ca="1" si="192"/>
        <v>0.7956248369912835</v>
      </c>
      <c r="O1533" s="46">
        <f t="shared" ca="1" si="197"/>
        <v>-4.817687206580662E-2</v>
      </c>
      <c r="P1533" s="46">
        <f t="shared" ca="1" si="198"/>
        <v>0.13605321980719767</v>
      </c>
      <c r="Q1533" s="47">
        <f t="shared" ca="1" si="193"/>
        <v>-0.4166370558118152</v>
      </c>
      <c r="R1533" s="47">
        <f t="shared" ca="1" si="194"/>
        <v>0.27806933080176155</v>
      </c>
      <c r="S1533" s="97">
        <f t="shared" ca="1" si="199"/>
        <v>0.11494622936797746</v>
      </c>
      <c r="V1533">
        <v>1516</v>
      </c>
      <c r="W1533" s="46">
        <v>0.5933486270603</v>
      </c>
    </row>
    <row r="1534" spans="10:23">
      <c r="J1534">
        <v>1517</v>
      </c>
      <c r="K1534" s="93">
        <f t="shared" ca="1" si="195"/>
        <v>-1.310871115177094</v>
      </c>
      <c r="L1534" s="93">
        <f t="shared" ca="1" si="195"/>
        <v>-0.61508689836296948</v>
      </c>
      <c r="M1534" s="93">
        <f t="shared" ca="1" si="196"/>
        <v>-1.310871115177094</v>
      </c>
      <c r="N1534" s="101">
        <f t="shared" ca="1" si="192"/>
        <v>-1.0000399698204798</v>
      </c>
      <c r="O1534" s="46">
        <f t="shared" ca="1" si="197"/>
        <v>-0.15027940063586959</v>
      </c>
      <c r="P1534" s="46">
        <f t="shared" ca="1" si="198"/>
        <v>8.5001955522166189E-2</v>
      </c>
      <c r="Q1534" s="47">
        <f t="shared" ca="1" si="193"/>
        <v>-0.62084211295194114</v>
      </c>
      <c r="R1534" s="47">
        <f t="shared" ca="1" si="194"/>
        <v>-1.2276182462828772E-2</v>
      </c>
      <c r="S1534" s="97">
        <f t="shared" ca="1" si="199"/>
        <v>-8.1277791549349179E-2</v>
      </c>
      <c r="V1534">
        <v>1517</v>
      </c>
      <c r="W1534" s="46">
        <v>0.15945122987747601</v>
      </c>
    </row>
    <row r="1535" spans="10:23">
      <c r="J1535">
        <v>1518</v>
      </c>
      <c r="K1535" s="93">
        <f t="shared" ca="1" si="195"/>
        <v>-0.48682531283747471</v>
      </c>
      <c r="L1535" s="93">
        <f t="shared" ca="1" si="195"/>
        <v>-1.2312840642563172</v>
      </c>
      <c r="M1535" s="93">
        <f t="shared" ca="1" si="196"/>
        <v>-0.48682531283747471</v>
      </c>
      <c r="N1535" s="101">
        <f t="shared" ca="1" si="192"/>
        <v>-1.3221810919349315</v>
      </c>
      <c r="O1535" s="46">
        <f t="shared" ca="1" si="197"/>
        <v>0.1455278860852349</v>
      </c>
      <c r="P1535" s="46">
        <f t="shared" ca="1" si="198"/>
        <v>0.23290559888271845</v>
      </c>
      <c r="Q1535" s="47">
        <f t="shared" ca="1" si="193"/>
        <v>-2.922753950973217E-2</v>
      </c>
      <c r="R1535" s="47">
        <f t="shared" ca="1" si="194"/>
        <v>-6.4363982529490327E-2</v>
      </c>
      <c r="S1535" s="97">
        <f t="shared" ca="1" si="199"/>
        <v>4.0581951777872285E-2</v>
      </c>
      <c r="V1535">
        <v>1518</v>
      </c>
      <c r="W1535" s="46">
        <v>0.17564669255496199</v>
      </c>
    </row>
    <row r="1536" spans="10:23">
      <c r="J1536">
        <v>1519</v>
      </c>
      <c r="K1536" s="93">
        <f t="shared" ca="1" si="195"/>
        <v>0.98009274273096003</v>
      </c>
      <c r="L1536" s="93">
        <f t="shared" ca="1" si="195"/>
        <v>2.3488581097386718</v>
      </c>
      <c r="M1536" s="93">
        <f t="shared" ca="1" si="196"/>
        <v>0.98009274273096003</v>
      </c>
      <c r="N1536" s="101">
        <f t="shared" ca="1" si="192"/>
        <v>2.5386043644861793</v>
      </c>
      <c r="O1536" s="46">
        <f t="shared" ca="1" si="197"/>
        <v>0.67210668622947822</v>
      </c>
      <c r="P1536" s="46">
        <f t="shared" ca="1" si="198"/>
        <v>0.49619499895484009</v>
      </c>
      <c r="Q1536" s="47">
        <f t="shared" ca="1" si="193"/>
        <v>1.0239300607787545</v>
      </c>
      <c r="R1536" s="47">
        <f t="shared" ca="1" si="194"/>
        <v>0.55989603008352162</v>
      </c>
      <c r="S1536" s="97">
        <f t="shared" ca="1" si="199"/>
        <v>0.61600135815649992</v>
      </c>
      <c r="V1536">
        <v>1519</v>
      </c>
      <c r="W1536" s="46">
        <v>0.91646350099769602</v>
      </c>
    </row>
    <row r="1537" spans="10:23">
      <c r="J1537">
        <v>1520</v>
      </c>
      <c r="K1537" s="93">
        <f t="shared" ca="1" si="195"/>
        <v>-2.0566993928763835</v>
      </c>
      <c r="L1537" s="93">
        <f t="shared" ca="1" si="195"/>
        <v>-1.3707250134224198</v>
      </c>
      <c r="M1537" s="93">
        <f t="shared" ca="1" si="196"/>
        <v>-2.0566993928763835</v>
      </c>
      <c r="N1537" s="101">
        <f t="shared" ca="1" si="192"/>
        <v>-1.953637886995029</v>
      </c>
      <c r="O1537" s="46">
        <f t="shared" ca="1" si="197"/>
        <v>-0.41800898382131391</v>
      </c>
      <c r="P1537" s="46">
        <f t="shared" ca="1" si="198"/>
        <v>-4.8862836070555971E-2</v>
      </c>
      <c r="Q1537" s="47">
        <f t="shared" ca="1" si="193"/>
        <v>-1.1563012793228298</v>
      </c>
      <c r="R1537" s="47">
        <f t="shared" ca="1" si="194"/>
        <v>-0.16646580385529891</v>
      </c>
      <c r="S1537" s="97">
        <f t="shared" ca="1" si="199"/>
        <v>-0.29223739383830638</v>
      </c>
      <c r="V1537">
        <v>1520</v>
      </c>
      <c r="W1537" s="46">
        <v>0.29994188259469401</v>
      </c>
    </row>
    <row r="1538" spans="10:23">
      <c r="J1538">
        <v>1521</v>
      </c>
      <c r="K1538" s="93">
        <f t="shared" ca="1" si="195"/>
        <v>0.10465433104184312</v>
      </c>
      <c r="L1538" s="93">
        <f t="shared" ca="1" si="195"/>
        <v>-2.637324716572607</v>
      </c>
      <c r="M1538" s="93">
        <f t="shared" ca="1" si="196"/>
        <v>0.10465433104184312</v>
      </c>
      <c r="N1538" s="101">
        <f t="shared" ca="1" si="192"/>
        <v>-2.4671208005136647</v>
      </c>
      <c r="O1538" s="46">
        <f t="shared" ca="1" si="197"/>
        <v>0.35785102165603794</v>
      </c>
      <c r="P1538" s="46">
        <f t="shared" ca="1" si="198"/>
        <v>0.33906716666811998</v>
      </c>
      <c r="Q1538" s="47">
        <f t="shared" ca="1" si="193"/>
        <v>0.39541873163187391</v>
      </c>
      <c r="R1538" s="47">
        <f t="shared" ca="1" si="194"/>
        <v>-0.24949213455611224</v>
      </c>
      <c r="S1538" s="97">
        <f t="shared" ca="1" si="199"/>
        <v>5.4179443549962847E-2</v>
      </c>
      <c r="V1538">
        <v>1521</v>
      </c>
      <c r="W1538" s="46">
        <v>-0.342855122182529</v>
      </c>
    </row>
    <row r="1539" spans="10:23">
      <c r="J1539">
        <v>1522</v>
      </c>
      <c r="K1539" s="93">
        <f t="shared" ca="1" si="195"/>
        <v>0.8619790013491111</v>
      </c>
      <c r="L1539" s="93">
        <f t="shared" ca="1" si="195"/>
        <v>1.7449211065003702</v>
      </c>
      <c r="M1539" s="93">
        <f t="shared" ca="1" si="196"/>
        <v>0.8619790013491111</v>
      </c>
      <c r="N1539" s="101">
        <f t="shared" ca="1" si="192"/>
        <v>1.9284590255164</v>
      </c>
      <c r="O1539" s="46">
        <f t="shared" ca="1" si="197"/>
        <v>0.62970745882798562</v>
      </c>
      <c r="P1539" s="46">
        <f t="shared" ca="1" si="198"/>
        <v>0.47499538525409379</v>
      </c>
      <c r="Q1539" s="47">
        <f t="shared" ca="1" si="193"/>
        <v>0.93913160597576928</v>
      </c>
      <c r="R1539" s="47">
        <f t="shared" ca="1" si="194"/>
        <v>0.46124011115190522</v>
      </c>
      <c r="S1539" s="97">
        <f t="shared" ca="1" si="199"/>
        <v>0.54547378498994536</v>
      </c>
      <c r="V1539">
        <v>1522</v>
      </c>
      <c r="W1539" s="46">
        <v>0.36822227011110598</v>
      </c>
    </row>
    <row r="1540" spans="10:23">
      <c r="J1540">
        <v>1523</v>
      </c>
      <c r="K1540" s="93">
        <f t="shared" ca="1" si="195"/>
        <v>-0.1856801797463955</v>
      </c>
      <c r="L1540" s="93">
        <f t="shared" ca="1" si="195"/>
        <v>0.27626839009882148</v>
      </c>
      <c r="M1540" s="93">
        <f t="shared" ca="1" si="196"/>
        <v>-0.1856801797463955</v>
      </c>
      <c r="N1540" s="101">
        <f t="shared" ca="1" si="192"/>
        <v>0.20287495344090381</v>
      </c>
      <c r="O1540" s="46">
        <f t="shared" ca="1" si="197"/>
        <v>0.25362979556165083</v>
      </c>
      <c r="P1540" s="46">
        <f t="shared" ca="1" si="198"/>
        <v>0.28695655362092637</v>
      </c>
      <c r="Q1540" s="47">
        <f t="shared" ca="1" si="193"/>
        <v>0.18697627944309966</v>
      </c>
      <c r="R1540" s="47">
        <f t="shared" ca="1" si="194"/>
        <v>0.18222612636622329</v>
      </c>
      <c r="S1540" s="97">
        <f t="shared" ca="1" si="199"/>
        <v>0.21792796096393707</v>
      </c>
      <c r="V1540">
        <v>1523</v>
      </c>
      <c r="W1540" s="46">
        <v>4.4653559200975801E-2</v>
      </c>
    </row>
    <row r="1541" spans="10:23">
      <c r="J1541">
        <v>1524</v>
      </c>
      <c r="K1541" s="93">
        <f t="shared" ca="1" si="195"/>
        <v>0.43130850985611918</v>
      </c>
      <c r="L1541" s="93">
        <f t="shared" ca="1" si="195"/>
        <v>-0.14399074427560266</v>
      </c>
      <c r="M1541" s="93">
        <f t="shared" ca="1" si="196"/>
        <v>0.43130850985611918</v>
      </c>
      <c r="N1541" s="101">
        <f t="shared" ca="1" si="192"/>
        <v>6.5057804404289321E-4</v>
      </c>
      <c r="O1541" s="46">
        <f t="shared" ca="1" si="197"/>
        <v>0.47510989981162149</v>
      </c>
      <c r="P1541" s="46">
        <f t="shared" ca="1" si="198"/>
        <v>0.3976966057459117</v>
      </c>
      <c r="Q1541" s="47">
        <f t="shared" ca="1" si="193"/>
        <v>0.62993648794304102</v>
      </c>
      <c r="R1541" s="47">
        <f t="shared" ca="1" si="194"/>
        <v>0.14952796363202001</v>
      </c>
      <c r="S1541" s="97">
        <f t="shared" ca="1" si="199"/>
        <v>0.31231893172182074</v>
      </c>
      <c r="V1541">
        <v>1524</v>
      </c>
      <c r="W1541" s="46">
        <v>3.5712563320584798E-2</v>
      </c>
    </row>
    <row r="1542" spans="10:23">
      <c r="J1542">
        <v>1525</v>
      </c>
      <c r="K1542" s="93">
        <f t="shared" ca="1" si="195"/>
        <v>-0.39572800936162567</v>
      </c>
      <c r="L1542" s="93">
        <f t="shared" ca="1" si="195"/>
        <v>-0.73065212660245027</v>
      </c>
      <c r="M1542" s="93">
        <f t="shared" ca="1" si="196"/>
        <v>-0.39572800936162567</v>
      </c>
      <c r="N1542" s="101">
        <f t="shared" ca="1" si="192"/>
        <v>-0.81856938223045861</v>
      </c>
      <c r="O1542" s="46">
        <f t="shared" ca="1" si="197"/>
        <v>0.17822903703132517</v>
      </c>
      <c r="P1542" s="46">
        <f t="shared" ca="1" si="198"/>
        <v>0.24925617435576358</v>
      </c>
      <c r="Q1542" s="47">
        <f t="shared" ca="1" si="193"/>
        <v>3.6174762382448378E-2</v>
      </c>
      <c r="R1542" s="47">
        <f t="shared" ca="1" si="194"/>
        <v>1.7066248650359939E-2</v>
      </c>
      <c r="S1542" s="97">
        <f t="shared" ca="1" si="199"/>
        <v>9.7647642840842555E-2</v>
      </c>
      <c r="V1542">
        <v>1525</v>
      </c>
      <c r="W1542" s="46">
        <v>-9.6701956227791597E-2</v>
      </c>
    </row>
    <row r="1543" spans="10:23">
      <c r="J1543">
        <v>1526</v>
      </c>
      <c r="K1543" s="93">
        <f t="shared" ca="1" si="195"/>
        <v>1.0682976502314507</v>
      </c>
      <c r="L1543" s="93">
        <f t="shared" ca="1" si="195"/>
        <v>3.3331946379845196</v>
      </c>
      <c r="M1543" s="93">
        <f t="shared" ca="1" si="196"/>
        <v>1.0682976502314507</v>
      </c>
      <c r="N1543" s="101">
        <f t="shared" ca="1" si="192"/>
        <v>3.4998884177705012</v>
      </c>
      <c r="O1543" s="46">
        <f t="shared" ca="1" si="197"/>
        <v>0.70376955531894769</v>
      </c>
      <c r="P1543" s="46">
        <f t="shared" ca="1" si="198"/>
        <v>0.51202643349957477</v>
      </c>
      <c r="Q1543" s="47">
        <f t="shared" ca="1" si="193"/>
        <v>1.0872557989576934</v>
      </c>
      <c r="R1543" s="47">
        <f t="shared" ca="1" si="194"/>
        <v>0.71532844195968781</v>
      </c>
      <c r="S1543" s="97">
        <f t="shared" ca="1" si="199"/>
        <v>0.70954899863931775</v>
      </c>
      <c r="V1543">
        <v>1526</v>
      </c>
      <c r="W1543" s="46">
        <v>0.37192631743045501</v>
      </c>
    </row>
    <row r="1544" spans="10:23">
      <c r="J1544">
        <v>1527</v>
      </c>
      <c r="K1544" s="93">
        <f t="shared" ca="1" si="195"/>
        <v>0.49114910658433897</v>
      </c>
      <c r="L1544" s="93">
        <f t="shared" ca="1" si="195"/>
        <v>1.2195944542406532</v>
      </c>
      <c r="M1544" s="93">
        <f t="shared" ca="1" si="196"/>
        <v>0.49114910658433897</v>
      </c>
      <c r="N1544" s="101">
        <f t="shared" ca="1" si="192"/>
        <v>1.3124734326125218</v>
      </c>
      <c r="O1544" s="46">
        <f t="shared" ca="1" si="197"/>
        <v>0.49659084723431235</v>
      </c>
      <c r="P1544" s="46">
        <f t="shared" ca="1" si="198"/>
        <v>0.40843707945725716</v>
      </c>
      <c r="Q1544" s="47">
        <f t="shared" ca="1" si="193"/>
        <v>0.67289838278842273</v>
      </c>
      <c r="R1544" s="47">
        <f t="shared" ca="1" si="194"/>
        <v>0.36163986702125439</v>
      </c>
      <c r="S1544" s="97">
        <f t="shared" ca="1" si="199"/>
        <v>0.42911535712778337</v>
      </c>
      <c r="V1544">
        <v>1527</v>
      </c>
      <c r="W1544" s="46">
        <v>1.19147308747238</v>
      </c>
    </row>
    <row r="1545" spans="10:23">
      <c r="J1545">
        <v>1528</v>
      </c>
      <c r="K1545" s="93">
        <f t="shared" ca="1" si="195"/>
        <v>-0.39355194299238871</v>
      </c>
      <c r="L1545" s="93">
        <f t="shared" ca="1" si="195"/>
        <v>1.0227484764636123</v>
      </c>
      <c r="M1545" s="93">
        <f t="shared" ca="1" si="196"/>
        <v>-0.39355194299238871</v>
      </c>
      <c r="N1545" s="101">
        <f t="shared" ca="1" si="192"/>
        <v>0.84449228960788869</v>
      </c>
      <c r="O1545" s="46">
        <f t="shared" ca="1" si="197"/>
        <v>0.179010178427327</v>
      </c>
      <c r="P1545" s="46">
        <f t="shared" ca="1" si="198"/>
        <v>0.2496467450537645</v>
      </c>
      <c r="Q1545" s="47">
        <f t="shared" ca="1" si="193"/>
        <v>3.7737045174452033E-2</v>
      </c>
      <c r="R1545" s="47">
        <f t="shared" ca="1" si="194"/>
        <v>0.28597083088021613</v>
      </c>
      <c r="S1545" s="97">
        <f t="shared" ca="1" si="199"/>
        <v>0.23249050465377158</v>
      </c>
      <c r="V1545">
        <v>1528</v>
      </c>
      <c r="W1545" s="46">
        <v>0.30147344447459201</v>
      </c>
    </row>
    <row r="1546" spans="10:23">
      <c r="J1546">
        <v>1529</v>
      </c>
      <c r="K1546" s="93">
        <f t="shared" ca="1" si="195"/>
        <v>-0.86760385541766694</v>
      </c>
      <c r="L1546" s="93">
        <f t="shared" ca="1" si="195"/>
        <v>1.305632368812524</v>
      </c>
      <c r="M1546" s="93">
        <f t="shared" ca="1" si="196"/>
        <v>-0.86760385541766694</v>
      </c>
      <c r="N1546" s="101">
        <f t="shared" ca="1" si="192"/>
        <v>0.96193060929962493</v>
      </c>
      <c r="O1546" s="46">
        <f t="shared" ca="1" si="197"/>
        <v>8.8400136363180337E-3</v>
      </c>
      <c r="P1546" s="46">
        <f t="shared" ca="1" si="198"/>
        <v>0.16456166265826</v>
      </c>
      <c r="Q1546" s="47">
        <f t="shared" ca="1" si="193"/>
        <v>-0.3026032844075659</v>
      </c>
      <c r="R1546" s="47">
        <f t="shared" ca="1" si="194"/>
        <v>0.30495972517634551</v>
      </c>
      <c r="S1546" s="97">
        <f t="shared" ca="1" si="199"/>
        <v>0.15689986940633177</v>
      </c>
      <c r="V1546">
        <v>1529</v>
      </c>
      <c r="W1546" s="46">
        <v>3.5481165163725598E-2</v>
      </c>
    </row>
    <row r="1547" spans="10:23">
      <c r="J1547">
        <v>1530</v>
      </c>
      <c r="K1547" s="93">
        <f t="shared" ca="1" si="195"/>
        <v>3.6068777293960783E-2</v>
      </c>
      <c r="L1547" s="93">
        <f t="shared" ca="1" si="195"/>
        <v>1.9192620585156095</v>
      </c>
      <c r="M1547" s="93">
        <f t="shared" ca="1" si="196"/>
        <v>3.6068777293960783E-2</v>
      </c>
      <c r="N1547" s="101">
        <f t="shared" ca="1" si="192"/>
        <v>1.8310907717278053</v>
      </c>
      <c r="O1547" s="46">
        <f t="shared" ca="1" si="197"/>
        <v>0.333230901627729</v>
      </c>
      <c r="P1547" s="46">
        <f t="shared" ca="1" si="198"/>
        <v>0.32675710665396551</v>
      </c>
      <c r="Q1547" s="47">
        <f t="shared" ca="1" si="193"/>
        <v>0.3461784915752561</v>
      </c>
      <c r="R1547" s="47">
        <f t="shared" ca="1" si="194"/>
        <v>0.44549639577992489</v>
      </c>
      <c r="S1547" s="97">
        <f t="shared" ca="1" si="199"/>
        <v>0.38936364870382695</v>
      </c>
      <c r="V1547">
        <v>1530</v>
      </c>
      <c r="W1547" s="46">
        <v>0.107093376331932</v>
      </c>
    </row>
    <row r="1548" spans="10:23">
      <c r="J1548">
        <v>1531</v>
      </c>
      <c r="K1548" s="93">
        <f t="shared" ca="1" si="195"/>
        <v>1.1561009722188145</v>
      </c>
      <c r="L1548" s="93">
        <f t="shared" ca="1" si="195"/>
        <v>0.11962371764837539</v>
      </c>
      <c r="M1548" s="93">
        <f t="shared" ca="1" si="196"/>
        <v>1.1561009722188145</v>
      </c>
      <c r="N1548" s="101">
        <f t="shared" ca="1" si="192"/>
        <v>0.481079280306211</v>
      </c>
      <c r="O1548" s="46">
        <f t="shared" ca="1" si="197"/>
        <v>0.73528826746873333</v>
      </c>
      <c r="P1548" s="46">
        <f t="shared" ca="1" si="198"/>
        <v>0.52778578957446765</v>
      </c>
      <c r="Q1548" s="47">
        <f t="shared" ca="1" si="193"/>
        <v>1.1502932232572647</v>
      </c>
      <c r="R1548" s="47">
        <f t="shared" ca="1" si="194"/>
        <v>0.22720967661999014</v>
      </c>
      <c r="S1548" s="97">
        <f t="shared" ca="1" si="199"/>
        <v>0.48124897204436173</v>
      </c>
      <c r="V1548">
        <v>1531</v>
      </c>
      <c r="W1548" s="46">
        <v>-0.16533669936958001</v>
      </c>
    </row>
    <row r="1549" spans="10:23">
      <c r="J1549">
        <v>1532</v>
      </c>
      <c r="K1549" s="93">
        <f t="shared" ca="1" si="195"/>
        <v>7.0162518811235516E-2</v>
      </c>
      <c r="L1549" s="93">
        <f t="shared" ca="1" si="195"/>
        <v>-1.0719123440262177</v>
      </c>
      <c r="M1549" s="93">
        <f t="shared" ca="1" si="196"/>
        <v>7.0162518811235516E-2</v>
      </c>
      <c r="N1549" s="101">
        <f t="shared" ca="1" si="192"/>
        <v>-0.99394881759520315</v>
      </c>
      <c r="O1549" s="46">
        <f t="shared" ca="1" si="197"/>
        <v>0.34546951402495502</v>
      </c>
      <c r="P1549" s="46">
        <f t="shared" ca="1" si="198"/>
        <v>0.33287641285257852</v>
      </c>
      <c r="Q1549" s="47">
        <f t="shared" ca="1" si="193"/>
        <v>0.37065571636970807</v>
      </c>
      <c r="R1549" s="47">
        <f t="shared" ca="1" si="194"/>
        <v>-1.1291288894434592E-2</v>
      </c>
      <c r="S1549" s="97">
        <f t="shared" ca="1" si="199"/>
        <v>0.16708911256526021</v>
      </c>
      <c r="V1549">
        <v>1532</v>
      </c>
      <c r="W1549" s="46">
        <v>1.4846914607589401</v>
      </c>
    </row>
    <row r="1550" spans="10:23">
      <c r="J1550">
        <v>1533</v>
      </c>
      <c r="K1550" s="93">
        <f t="shared" ca="1" si="195"/>
        <v>1.7709198528311791</v>
      </c>
      <c r="L1550" s="93">
        <f t="shared" ca="1" si="195"/>
        <v>1.3049873984518749</v>
      </c>
      <c r="M1550" s="93">
        <f t="shared" ca="1" si="196"/>
        <v>1.7709198528311791</v>
      </c>
      <c r="N1550" s="101">
        <f t="shared" ca="1" si="192"/>
        <v>1.8004288546061593</v>
      </c>
      <c r="O1550" s="46">
        <f t="shared" ca="1" si="197"/>
        <v>0.95598947653077015</v>
      </c>
      <c r="P1550" s="46">
        <f t="shared" ca="1" si="198"/>
        <v>0.63813639410548606</v>
      </c>
      <c r="Q1550" s="47">
        <f t="shared" ca="1" si="193"/>
        <v>1.5916956413813383</v>
      </c>
      <c r="R1550" s="47">
        <f t="shared" ca="1" si="194"/>
        <v>0.44053859406181511</v>
      </c>
      <c r="S1550" s="97">
        <f t="shared" ca="1" si="199"/>
        <v>0.69826403529629266</v>
      </c>
      <c r="V1550">
        <v>1533</v>
      </c>
      <c r="W1550" s="46">
        <v>-0.406775583725214</v>
      </c>
    </row>
    <row r="1551" spans="10:23">
      <c r="J1551">
        <v>1534</v>
      </c>
      <c r="K1551" s="93">
        <f t="shared" ca="1" si="195"/>
        <v>-0.29892018428079647</v>
      </c>
      <c r="L1551" s="93">
        <f t="shared" ca="1" si="195"/>
        <v>0.29762046974379525</v>
      </c>
      <c r="M1551" s="93">
        <f t="shared" ca="1" si="196"/>
        <v>-0.29892018428079647</v>
      </c>
      <c r="N1551" s="101">
        <f t="shared" ca="1" si="192"/>
        <v>0.18710563935982397</v>
      </c>
      <c r="O1551" s="46">
        <f t="shared" ca="1" si="197"/>
        <v>0.21298009090384917</v>
      </c>
      <c r="P1551" s="46">
        <f t="shared" ca="1" si="198"/>
        <v>0.26663170129202557</v>
      </c>
      <c r="Q1551" s="47">
        <f t="shared" ca="1" si="193"/>
        <v>0.10567687012749635</v>
      </c>
      <c r="R1551" s="47">
        <f t="shared" ca="1" si="194"/>
        <v>0.17967634671172811</v>
      </c>
      <c r="S1551" s="97">
        <f t="shared" ca="1" si="199"/>
        <v>0.19632821880778864</v>
      </c>
      <c r="V1551">
        <v>1534</v>
      </c>
      <c r="W1551" s="46">
        <v>1.7541230623955899</v>
      </c>
    </row>
    <row r="1552" spans="10:23">
      <c r="J1552">
        <v>1535</v>
      </c>
      <c r="K1552" s="93">
        <f t="shared" ca="1" si="195"/>
        <v>-1.3123160858873055</v>
      </c>
      <c r="L1552" s="93">
        <f t="shared" ca="1" si="195"/>
        <v>-0.97419259980986583</v>
      </c>
      <c r="M1552" s="93">
        <f t="shared" ca="1" si="196"/>
        <v>-1.3123160858873055</v>
      </c>
      <c r="N1552" s="101">
        <f t="shared" ca="1" si="192"/>
        <v>-1.3409615812445157</v>
      </c>
      <c r="O1552" s="46">
        <f t="shared" ca="1" si="197"/>
        <v>-0.15079810100903523</v>
      </c>
      <c r="P1552" s="46">
        <f t="shared" ca="1" si="198"/>
        <v>8.4742605335583365E-2</v>
      </c>
      <c r="Q1552" s="47">
        <f t="shared" ca="1" si="193"/>
        <v>-0.62187951369827243</v>
      </c>
      <c r="R1552" s="47">
        <f t="shared" ca="1" si="194"/>
        <v>-6.7400646603579389E-2</v>
      </c>
      <c r="S1552" s="97">
        <f t="shared" ca="1" si="199"/>
        <v>-0.10909937380630731</v>
      </c>
      <c r="V1552">
        <v>1535</v>
      </c>
      <c r="W1552" s="46">
        <v>7.7398730013295197E-2</v>
      </c>
    </row>
    <row r="1553" spans="10:23">
      <c r="J1553">
        <v>1536</v>
      </c>
      <c r="K1553" s="93">
        <f t="shared" ca="1" si="195"/>
        <v>1.5971989680387098</v>
      </c>
      <c r="L1553" s="93">
        <f t="shared" ca="1" si="195"/>
        <v>0.4067362979983819</v>
      </c>
      <c r="M1553" s="93">
        <f t="shared" ca="1" si="196"/>
        <v>1.5971989680387098</v>
      </c>
      <c r="N1553" s="101">
        <f t="shared" ca="1" si="192"/>
        <v>0.89356494894744265</v>
      </c>
      <c r="O1553" s="46">
        <f t="shared" ca="1" si="197"/>
        <v>0.89362898220951992</v>
      </c>
      <c r="P1553" s="46">
        <f t="shared" ca="1" si="198"/>
        <v>0.606956146944861</v>
      </c>
      <c r="Q1553" s="47">
        <f t="shared" ca="1" si="193"/>
        <v>1.4669746527388379</v>
      </c>
      <c r="R1553" s="47">
        <f t="shared" ca="1" si="194"/>
        <v>0.29390551134460574</v>
      </c>
      <c r="S1553" s="97">
        <f t="shared" ca="1" si="199"/>
        <v>0.59376724677706283</v>
      </c>
      <c r="V1553">
        <v>1536</v>
      </c>
      <c r="W1553" s="46">
        <v>0.17199004501724999</v>
      </c>
    </row>
    <row r="1554" spans="10:23">
      <c r="J1554">
        <v>1537</v>
      </c>
      <c r="K1554" s="93">
        <f t="shared" ca="1" si="195"/>
        <v>-2.0994876404482792</v>
      </c>
      <c r="L1554" s="93">
        <f t="shared" ca="1" si="195"/>
        <v>-0.10876787135076027</v>
      </c>
      <c r="M1554" s="93">
        <f t="shared" ca="1" si="196"/>
        <v>-2.0994876404482792</v>
      </c>
      <c r="N1554" s="101">
        <f t="shared" ref="N1554:N1617" ca="1" si="200">$N$2*K1554+SQRT(1-$N$2^2)*L1554</f>
        <v>-0.77080515901329671</v>
      </c>
      <c r="O1554" s="46">
        <f t="shared" ca="1" si="197"/>
        <v>-0.43336865846786576</v>
      </c>
      <c r="P1554" s="46">
        <f t="shared" ca="1" si="198"/>
        <v>-5.6542673393831899E-2</v>
      </c>
      <c r="Q1554" s="47">
        <f t="shared" ref="Q1554:Q1617" ca="1" si="201">$K$2+K1554*$S$3</f>
        <v>-1.1870206286159335</v>
      </c>
      <c r="R1554" s="47">
        <f t="shared" ref="R1554:R1617" ca="1" si="202">$L$2+$L$3*N1554</f>
        <v>2.4789364820517815E-2</v>
      </c>
      <c r="S1554" s="97">
        <f t="shared" ca="1" si="199"/>
        <v>-0.20428964682367398</v>
      </c>
      <c r="V1554">
        <v>1537</v>
      </c>
      <c r="W1554" s="46">
        <v>0.305652554173034</v>
      </c>
    </row>
    <row r="1555" spans="10:23">
      <c r="J1555">
        <v>1538</v>
      </c>
      <c r="K1555" s="93">
        <f t="shared" ref="K1555:L1618" ca="1" si="203">_xlfn.NORM.S.INV(RAND())</f>
        <v>-0.30102303109570661</v>
      </c>
      <c r="L1555" s="93">
        <f t="shared" ca="1" si="203"/>
        <v>-0.27284397957666889</v>
      </c>
      <c r="M1555" s="93">
        <f t="shared" ref="M1555:M1618" ca="1" si="204">K1555</f>
        <v>-0.30102303109570661</v>
      </c>
      <c r="N1555" s="101">
        <f t="shared" ca="1" si="200"/>
        <v>-0.3544108669582694</v>
      </c>
      <c r="O1555" s="46">
        <f t="shared" ref="O1555:O1618" ca="1" si="205">$K$2+K1555*$K$3</f>
        <v>0.21222523309261754</v>
      </c>
      <c r="P1555" s="46">
        <f t="shared" ref="P1555:P1618" ca="1" si="206">$K$2+K1555*$R$3</f>
        <v>0.26625427238640975</v>
      </c>
      <c r="Q1555" s="47">
        <f t="shared" ca="1" si="201"/>
        <v>0.10416715450503311</v>
      </c>
      <c r="R1555" s="47">
        <f t="shared" ca="1" si="202"/>
        <v>9.2117194596176052E-2</v>
      </c>
      <c r="S1555" s="97">
        <f t="shared" ref="S1555:S1618" ca="1" si="207">AVERAGE(R1555,O1555)</f>
        <v>0.1521712138443968</v>
      </c>
      <c r="V1555">
        <v>1538</v>
      </c>
      <c r="W1555" s="46">
        <v>0.27746197479801699</v>
      </c>
    </row>
    <row r="1556" spans="10:23">
      <c r="J1556">
        <v>1539</v>
      </c>
      <c r="K1556" s="93">
        <f t="shared" ca="1" si="203"/>
        <v>0.39464013710592566</v>
      </c>
      <c r="L1556" s="93">
        <f t="shared" ca="1" si="203"/>
        <v>0.48909106075976988</v>
      </c>
      <c r="M1556" s="93">
        <f t="shared" ca="1" si="204"/>
        <v>0.39464013710592566</v>
      </c>
      <c r="N1556" s="101">
        <f t="shared" ca="1" si="200"/>
        <v>0.58920342900335643</v>
      </c>
      <c r="O1556" s="46">
        <f t="shared" ca="1" si="205"/>
        <v>0.4619470733996468</v>
      </c>
      <c r="P1556" s="46">
        <f t="shared" ca="1" si="206"/>
        <v>0.39111519253992438</v>
      </c>
      <c r="Q1556" s="47">
        <f t="shared" ca="1" si="201"/>
        <v>0.60361083511909164</v>
      </c>
      <c r="R1556" s="47">
        <f t="shared" ca="1" si="202"/>
        <v>0.24469253941859287</v>
      </c>
      <c r="S1556" s="97">
        <f t="shared" ca="1" si="207"/>
        <v>0.35331980640911986</v>
      </c>
      <c r="V1556">
        <v>1539</v>
      </c>
      <c r="W1556" s="46">
        <v>-1.12745264061679E-2</v>
      </c>
    </row>
    <row r="1557" spans="10:23">
      <c r="J1557">
        <v>1540</v>
      </c>
      <c r="K1557" s="93">
        <f t="shared" ca="1" si="203"/>
        <v>-0.55801933022675976</v>
      </c>
      <c r="L1557" s="93">
        <f t="shared" ca="1" si="203"/>
        <v>0.2692747273522777</v>
      </c>
      <c r="M1557" s="93">
        <f t="shared" ca="1" si="204"/>
        <v>-0.55801933022675976</v>
      </c>
      <c r="N1557" s="101">
        <f t="shared" ca="1" si="200"/>
        <v>7.7832176599181152E-2</v>
      </c>
      <c r="O1557" s="46">
        <f t="shared" ca="1" si="205"/>
        <v>0.11997140724036109</v>
      </c>
      <c r="P1557" s="46">
        <f t="shared" ca="1" si="206"/>
        <v>0.22012735946028153</v>
      </c>
      <c r="Q1557" s="47">
        <f t="shared" ca="1" si="201"/>
        <v>-8.0340497199479777E-2</v>
      </c>
      <c r="R1557" s="47">
        <f t="shared" ca="1" si="202"/>
        <v>0.16200764846076116</v>
      </c>
      <c r="S1557" s="97">
        <f t="shared" ca="1" si="207"/>
        <v>0.14098952785056112</v>
      </c>
      <c r="V1557">
        <v>1540</v>
      </c>
      <c r="W1557" s="46">
        <v>1.1285390410587699</v>
      </c>
    </row>
    <row r="1558" spans="10:23">
      <c r="J1558">
        <v>1541</v>
      </c>
      <c r="K1558" s="93">
        <f t="shared" ca="1" si="203"/>
        <v>1.0573302870175503</v>
      </c>
      <c r="L1558" s="93">
        <f t="shared" ca="1" si="203"/>
        <v>-0.55680036204748273</v>
      </c>
      <c r="M1558" s="93">
        <f t="shared" ca="1" si="204"/>
        <v>1.0573302870175503</v>
      </c>
      <c r="N1558" s="101">
        <f t="shared" ca="1" si="200"/>
        <v>-0.19163831141326754</v>
      </c>
      <c r="O1558" s="46">
        <f t="shared" ca="1" si="205"/>
        <v>0.69983260673480618</v>
      </c>
      <c r="P1558" s="46">
        <f t="shared" ca="1" si="206"/>
        <v>0.51005795920750407</v>
      </c>
      <c r="Q1558" s="47">
        <f t="shared" ca="1" si="201"/>
        <v>1.0793819017894104</v>
      </c>
      <c r="R1558" s="47">
        <f t="shared" ca="1" si="202"/>
        <v>0.11843629435567633</v>
      </c>
      <c r="S1558" s="97">
        <f t="shared" ca="1" si="207"/>
        <v>0.40913445054524128</v>
      </c>
      <c r="V1558">
        <v>1541</v>
      </c>
      <c r="W1558" s="46">
        <v>0.38414964247083699</v>
      </c>
    </row>
    <row r="1559" spans="10:23">
      <c r="J1559">
        <v>1542</v>
      </c>
      <c r="K1559" s="93">
        <f t="shared" ca="1" si="203"/>
        <v>0.51302248297568054</v>
      </c>
      <c r="L1559" s="93">
        <f t="shared" ca="1" si="203"/>
        <v>0.7343347932593336</v>
      </c>
      <c r="M1559" s="93">
        <f t="shared" ca="1" si="204"/>
        <v>0.51302248297568054</v>
      </c>
      <c r="N1559" s="101">
        <f t="shared" ca="1" si="200"/>
        <v>0.85936313052449176</v>
      </c>
      <c r="O1559" s="46">
        <f t="shared" ca="1" si="205"/>
        <v>0.50444272161238923</v>
      </c>
      <c r="P1559" s="46">
        <f t="shared" ca="1" si="206"/>
        <v>0.4123630166462956</v>
      </c>
      <c r="Q1559" s="47">
        <f t="shared" ca="1" si="201"/>
        <v>0.6886021315445765</v>
      </c>
      <c r="R1559" s="47">
        <f t="shared" ca="1" si="202"/>
        <v>0.28837533417182615</v>
      </c>
      <c r="S1559" s="97">
        <f t="shared" ca="1" si="207"/>
        <v>0.39640902789210769</v>
      </c>
      <c r="V1559">
        <v>1542</v>
      </c>
      <c r="W1559" s="46">
        <v>0.35667946383697302</v>
      </c>
    </row>
    <row r="1560" spans="10:23">
      <c r="J1560">
        <v>1543</v>
      </c>
      <c r="K1560" s="93">
        <f t="shared" ca="1" si="203"/>
        <v>1.8278921295571644</v>
      </c>
      <c r="L1560" s="93">
        <f t="shared" ca="1" si="203"/>
        <v>-1.313280282933714</v>
      </c>
      <c r="M1560" s="93">
        <f t="shared" ca="1" si="204"/>
        <v>1.8278921295571644</v>
      </c>
      <c r="N1560" s="101">
        <f t="shared" ca="1" si="200"/>
        <v>-0.66378825418364007</v>
      </c>
      <c r="O1560" s="46">
        <f t="shared" ca="1" si="205"/>
        <v>0.97644078463620487</v>
      </c>
      <c r="P1560" s="46">
        <f t="shared" ca="1" si="206"/>
        <v>0.64836204815820342</v>
      </c>
      <c r="Q1560" s="47">
        <f t="shared" ca="1" si="201"/>
        <v>1.6325982575922078</v>
      </c>
      <c r="R1560" s="47">
        <f t="shared" ca="1" si="202"/>
        <v>4.2093194601490788E-2</v>
      </c>
      <c r="S1560" s="97">
        <f t="shared" ca="1" si="207"/>
        <v>0.50926698961884787</v>
      </c>
      <c r="V1560">
        <v>1543</v>
      </c>
      <c r="W1560" s="46">
        <v>0.35440038340028601</v>
      </c>
    </row>
    <row r="1561" spans="10:23">
      <c r="J1561">
        <v>1544</v>
      </c>
      <c r="K1561" s="93">
        <f t="shared" ca="1" si="203"/>
        <v>-0.50194354748471126</v>
      </c>
      <c r="L1561" s="93">
        <f t="shared" ca="1" si="203"/>
        <v>-0.65787025072406335</v>
      </c>
      <c r="M1561" s="93">
        <f t="shared" ca="1" si="204"/>
        <v>-0.50194354748471126</v>
      </c>
      <c r="N1561" s="101">
        <f t="shared" ca="1" si="200"/>
        <v>-0.78334503322797999</v>
      </c>
      <c r="O1561" s="46">
        <f t="shared" ca="1" si="205"/>
        <v>0.14010090137356601</v>
      </c>
      <c r="P1561" s="46">
        <f t="shared" ca="1" si="206"/>
        <v>0.23019210652688399</v>
      </c>
      <c r="Q1561" s="47">
        <f t="shared" ca="1" si="201"/>
        <v>-4.0081508933069943E-2</v>
      </c>
      <c r="R1561" s="47">
        <f t="shared" ca="1" si="202"/>
        <v>2.2761761338328884E-2</v>
      </c>
      <c r="S1561" s="97">
        <f t="shared" ca="1" si="207"/>
        <v>8.1431331355947448E-2</v>
      </c>
      <c r="V1561">
        <v>1544</v>
      </c>
      <c r="W1561" s="46">
        <v>0.90496848160135401</v>
      </c>
    </row>
    <row r="1562" spans="10:23">
      <c r="J1562">
        <v>1545</v>
      </c>
      <c r="K1562" s="93">
        <f t="shared" ca="1" si="203"/>
        <v>2.1027047921459636</v>
      </c>
      <c r="L1562" s="93">
        <f t="shared" ca="1" si="203"/>
        <v>-1.4121066799424744</v>
      </c>
      <c r="M1562" s="93">
        <f t="shared" ca="1" si="204"/>
        <v>2.1027047921459636</v>
      </c>
      <c r="N1562" s="101">
        <f t="shared" ca="1" si="200"/>
        <v>-0.67008730799010541</v>
      </c>
      <c r="O1562" s="46">
        <f t="shared" ca="1" si="205"/>
        <v>1.0750901410751226</v>
      </c>
      <c r="P1562" s="46">
        <f t="shared" ca="1" si="206"/>
        <v>0.69768672637766227</v>
      </c>
      <c r="Q1562" s="47">
        <f t="shared" ca="1" si="201"/>
        <v>1.8298969704700432</v>
      </c>
      <c r="R1562" s="47">
        <f t="shared" ca="1" si="202"/>
        <v>4.1074684908823419E-2</v>
      </c>
      <c r="S1562" s="97">
        <f t="shared" ca="1" si="207"/>
        <v>0.55808241299197303</v>
      </c>
      <c r="V1562">
        <v>1545</v>
      </c>
      <c r="W1562" s="46">
        <v>0.66235643764930396</v>
      </c>
    </row>
    <row r="1563" spans="10:23">
      <c r="J1563">
        <v>1546</v>
      </c>
      <c r="K1563" s="93">
        <f t="shared" ca="1" si="203"/>
        <v>-0.66542097704460534</v>
      </c>
      <c r="L1563" s="93">
        <f t="shared" ca="1" si="203"/>
        <v>-3.331768642641994E-2</v>
      </c>
      <c r="M1563" s="93">
        <f t="shared" ca="1" si="204"/>
        <v>-0.66542097704460534</v>
      </c>
      <c r="N1563" s="101">
        <f t="shared" ca="1" si="200"/>
        <v>-0.24320673687179289</v>
      </c>
      <c r="O1563" s="46">
        <f t="shared" ca="1" si="205"/>
        <v>8.1417494770491372E-2</v>
      </c>
      <c r="P1563" s="46">
        <f t="shared" ca="1" si="206"/>
        <v>0.20085040322534667</v>
      </c>
      <c r="Q1563" s="47">
        <f t="shared" ca="1" si="201"/>
        <v>-0.15744832213921922</v>
      </c>
      <c r="R1563" s="47">
        <f t="shared" ca="1" si="202"/>
        <v>0.11009806725382287</v>
      </c>
      <c r="S1563" s="97">
        <f t="shared" ca="1" si="207"/>
        <v>9.5757781012157123E-2</v>
      </c>
      <c r="V1563">
        <v>1546</v>
      </c>
      <c r="W1563" s="46">
        <v>0.40676362954315898</v>
      </c>
    </row>
    <row r="1564" spans="10:23">
      <c r="J1564">
        <v>1547</v>
      </c>
      <c r="K1564" s="93">
        <f t="shared" ca="1" si="203"/>
        <v>0.86392439303182755</v>
      </c>
      <c r="L1564" s="93">
        <f t="shared" ca="1" si="203"/>
        <v>2.1373869738523736</v>
      </c>
      <c r="M1564" s="93">
        <f t="shared" ca="1" si="204"/>
        <v>0.86392439303182755</v>
      </c>
      <c r="N1564" s="101">
        <f t="shared" ca="1" si="200"/>
        <v>2.3011679944855556</v>
      </c>
      <c r="O1564" s="46">
        <f t="shared" ca="1" si="205"/>
        <v>0.63040579505352112</v>
      </c>
      <c r="P1564" s="46">
        <f t="shared" ca="1" si="206"/>
        <v>0.47534455336686154</v>
      </c>
      <c r="Q1564" s="47">
        <f t="shared" ca="1" si="201"/>
        <v>0.94052827842684017</v>
      </c>
      <c r="R1564" s="47">
        <f t="shared" ca="1" si="202"/>
        <v>0.52150435227483638</v>
      </c>
      <c r="S1564" s="97">
        <f t="shared" ca="1" si="207"/>
        <v>0.57595507366417875</v>
      </c>
      <c r="V1564">
        <v>1547</v>
      </c>
      <c r="W1564" s="46">
        <v>-0.121186341039277</v>
      </c>
    </row>
    <row r="1565" spans="10:23">
      <c r="J1565">
        <v>1548</v>
      </c>
      <c r="K1565" s="93">
        <f t="shared" ca="1" si="203"/>
        <v>0.19475736332858032</v>
      </c>
      <c r="L1565" s="93">
        <f t="shared" ca="1" si="203"/>
        <v>-1.5550469961284197</v>
      </c>
      <c r="M1565" s="93">
        <f t="shared" ca="1" si="204"/>
        <v>0.19475736332858032</v>
      </c>
      <c r="N1565" s="101">
        <f t="shared" ca="1" si="200"/>
        <v>-1.4123767032117145</v>
      </c>
      <c r="O1565" s="46">
        <f t="shared" ca="1" si="205"/>
        <v>0.3901952595981652</v>
      </c>
      <c r="P1565" s="46">
        <f t="shared" ca="1" si="206"/>
        <v>0.35523928563918356</v>
      </c>
      <c r="Q1565" s="47">
        <f t="shared" ca="1" si="201"/>
        <v>0.46010720751612844</v>
      </c>
      <c r="R1565" s="47">
        <f t="shared" ca="1" si="202"/>
        <v>-7.8947935476069542E-2</v>
      </c>
      <c r="S1565" s="97">
        <f t="shared" ca="1" si="207"/>
        <v>0.15562366206104783</v>
      </c>
      <c r="V1565">
        <v>1548</v>
      </c>
      <c r="W1565" s="46">
        <v>-0.187363720033491</v>
      </c>
    </row>
    <row r="1566" spans="10:23">
      <c r="J1566">
        <v>1549</v>
      </c>
      <c r="K1566" s="93">
        <f t="shared" ca="1" si="203"/>
        <v>2.0304941177590337</v>
      </c>
      <c r="L1566" s="93">
        <f t="shared" ca="1" si="203"/>
        <v>0.47372805753203401</v>
      </c>
      <c r="M1566" s="93">
        <f t="shared" ca="1" si="204"/>
        <v>2.0304941177590337</v>
      </c>
      <c r="N1566" s="101">
        <f t="shared" ca="1" si="200"/>
        <v>1.0948762878980189</v>
      </c>
      <c r="O1566" s="46">
        <f t="shared" ca="1" si="205"/>
        <v>1.0491687134044123</v>
      </c>
      <c r="P1566" s="46">
        <f t="shared" ca="1" si="206"/>
        <v>0.68472601254230714</v>
      </c>
      <c r="Q1566" s="47">
        <f t="shared" ca="1" si="201"/>
        <v>1.7780541151286224</v>
      </c>
      <c r="R1566" s="47">
        <f t="shared" ca="1" si="202"/>
        <v>0.32645604294263031</v>
      </c>
      <c r="S1566" s="97">
        <f t="shared" ca="1" si="207"/>
        <v>0.68781237817352125</v>
      </c>
      <c r="V1566">
        <v>1549</v>
      </c>
      <c r="W1566" s="46">
        <v>-1.7351788436106901E-2</v>
      </c>
    </row>
    <row r="1567" spans="10:23">
      <c r="J1567">
        <v>1550</v>
      </c>
      <c r="K1567" s="93">
        <f t="shared" ca="1" si="203"/>
        <v>1.4476896666222689E-2</v>
      </c>
      <c r="L1567" s="93">
        <f t="shared" ca="1" si="203"/>
        <v>-0.84164606274634723</v>
      </c>
      <c r="M1567" s="93">
        <f t="shared" ca="1" si="204"/>
        <v>1.4476896666222689E-2</v>
      </c>
      <c r="N1567" s="101">
        <f t="shared" ca="1" si="200"/>
        <v>-0.79334650458069089</v>
      </c>
      <c r="O1567" s="46">
        <f t="shared" ca="1" si="205"/>
        <v>0.32548007563533493</v>
      </c>
      <c r="P1567" s="46">
        <f t="shared" ca="1" si="206"/>
        <v>0.32288169365776842</v>
      </c>
      <c r="Q1567" s="47">
        <f t="shared" ca="1" si="201"/>
        <v>0.33067683959046784</v>
      </c>
      <c r="R1567" s="47">
        <f t="shared" ca="1" si="202"/>
        <v>2.1144598534732023E-2</v>
      </c>
      <c r="S1567" s="97">
        <f t="shared" ca="1" si="207"/>
        <v>0.17331233708503346</v>
      </c>
      <c r="V1567">
        <v>1550</v>
      </c>
      <c r="W1567" s="46">
        <v>0.62992511083652103</v>
      </c>
    </row>
    <row r="1568" spans="10:23">
      <c r="J1568">
        <v>1551</v>
      </c>
      <c r="K1568" s="93">
        <f t="shared" ca="1" si="203"/>
        <v>0.70738975399197734</v>
      </c>
      <c r="L1568" s="93">
        <f t="shared" ca="1" si="203"/>
        <v>0.48366077828060572</v>
      </c>
      <c r="M1568" s="93">
        <f t="shared" ca="1" si="204"/>
        <v>0.70738975399197734</v>
      </c>
      <c r="N1568" s="101">
        <f t="shared" ca="1" si="200"/>
        <v>0.68351646375371988</v>
      </c>
      <c r="O1568" s="46">
        <f t="shared" ca="1" si="205"/>
        <v>0.57421463829890906</v>
      </c>
      <c r="P1568" s="46">
        <f t="shared" ca="1" si="206"/>
        <v>0.44724897498955551</v>
      </c>
      <c r="Q1568" s="47">
        <f t="shared" ca="1" si="201"/>
        <v>0.82814596491761616</v>
      </c>
      <c r="R1568" s="47">
        <f t="shared" ca="1" si="202"/>
        <v>0.25994224881772909</v>
      </c>
      <c r="S1568" s="97">
        <f t="shared" ca="1" si="207"/>
        <v>0.41707844355831908</v>
      </c>
      <c r="V1568">
        <v>1551</v>
      </c>
      <c r="W1568" s="46">
        <v>-0.15168899917978601</v>
      </c>
    </row>
    <row r="1569" spans="10:23">
      <c r="J1569">
        <v>1552</v>
      </c>
      <c r="K1569" s="93">
        <f t="shared" ca="1" si="203"/>
        <v>1.0619985259694786</v>
      </c>
      <c r="L1569" s="93">
        <f t="shared" ca="1" si="203"/>
        <v>-0.73509925126600439</v>
      </c>
      <c r="M1569" s="93">
        <f t="shared" ca="1" si="204"/>
        <v>1.0619985259694786</v>
      </c>
      <c r="N1569" s="101">
        <f t="shared" ca="1" si="200"/>
        <v>-0.35919588604073732</v>
      </c>
      <c r="O1569" s="46">
        <f t="shared" ca="1" si="205"/>
        <v>0.70150836200740763</v>
      </c>
      <c r="P1569" s="46">
        <f t="shared" ca="1" si="206"/>
        <v>0.5108958368438048</v>
      </c>
      <c r="Q1569" s="47">
        <f t="shared" ca="1" si="201"/>
        <v>1.0827334123346133</v>
      </c>
      <c r="R1569" s="47">
        <f t="shared" ca="1" si="202"/>
        <v>9.134349294751104E-2</v>
      </c>
      <c r="S1569" s="97">
        <f t="shared" ca="1" si="207"/>
        <v>0.39642592747745931</v>
      </c>
      <c r="V1569">
        <v>1552</v>
      </c>
      <c r="W1569" s="46">
        <v>3.28727087541167E-2</v>
      </c>
    </row>
    <row r="1570" spans="10:23">
      <c r="J1570">
        <v>1553</v>
      </c>
      <c r="K1570" s="93">
        <f t="shared" ca="1" si="203"/>
        <v>-0.90382874063936247</v>
      </c>
      <c r="L1570" s="93">
        <f t="shared" ca="1" si="203"/>
        <v>1.0850002632937974</v>
      </c>
      <c r="M1570" s="93">
        <f t="shared" ca="1" si="204"/>
        <v>-0.90382874063936247</v>
      </c>
      <c r="N1570" s="101">
        <f t="shared" ca="1" si="200"/>
        <v>0.74123269312820417</v>
      </c>
      <c r="O1570" s="46">
        <f t="shared" ca="1" si="205"/>
        <v>-4.1636142916316454E-3</v>
      </c>
      <c r="P1570" s="46">
        <f t="shared" ca="1" si="206"/>
        <v>0.15805984869428516</v>
      </c>
      <c r="Q1570" s="47">
        <f t="shared" ca="1" si="201"/>
        <v>-0.32861054026346526</v>
      </c>
      <c r="R1570" s="47">
        <f t="shared" ca="1" si="202"/>
        <v>0.26927452964088838</v>
      </c>
      <c r="S1570" s="97">
        <f t="shared" ca="1" si="207"/>
        <v>0.13255545767462837</v>
      </c>
      <c r="V1570">
        <v>1553</v>
      </c>
      <c r="W1570" s="46">
        <v>0.97207010048658304</v>
      </c>
    </row>
    <row r="1571" spans="10:23">
      <c r="J1571">
        <v>1554</v>
      </c>
      <c r="K1571" s="93">
        <f t="shared" ca="1" si="203"/>
        <v>2.3191488893906969</v>
      </c>
      <c r="L1571" s="93">
        <f t="shared" ca="1" si="203"/>
        <v>-7.9280778881209938E-3</v>
      </c>
      <c r="M1571" s="93">
        <f t="shared" ca="1" si="204"/>
        <v>2.3191488893906969</v>
      </c>
      <c r="N1571" s="101">
        <f t="shared" ca="1" si="200"/>
        <v>0.73002489637167978</v>
      </c>
      <c r="O1571" s="46">
        <f t="shared" ca="1" si="205"/>
        <v>1.1527869644203572</v>
      </c>
      <c r="P1571" s="46">
        <f t="shared" ca="1" si="206"/>
        <v>0.73653513805027959</v>
      </c>
      <c r="Q1571" s="47">
        <f t="shared" ca="1" si="201"/>
        <v>1.9852906171605122</v>
      </c>
      <c r="R1571" s="47">
        <f t="shared" ca="1" si="202"/>
        <v>0.26746231307937096</v>
      </c>
      <c r="S1571" s="97">
        <f t="shared" ca="1" si="207"/>
        <v>0.71012463874986409</v>
      </c>
      <c r="V1571">
        <v>1554</v>
      </c>
      <c r="W1571" s="46">
        <v>1.0844018766719601</v>
      </c>
    </row>
    <row r="1572" spans="10:23">
      <c r="J1572">
        <v>1555</v>
      </c>
      <c r="K1572" s="93">
        <f t="shared" ca="1" si="203"/>
        <v>0.76617360455779693</v>
      </c>
      <c r="L1572" s="93">
        <f t="shared" ca="1" si="203"/>
        <v>-0.90265888991802568</v>
      </c>
      <c r="M1572" s="93">
        <f t="shared" ca="1" si="204"/>
        <v>0.76617360455779693</v>
      </c>
      <c r="N1572" s="101">
        <f t="shared" ca="1" si="200"/>
        <v>-0.61213532389754077</v>
      </c>
      <c r="O1572" s="46">
        <f t="shared" ca="1" si="205"/>
        <v>0.595316246109451</v>
      </c>
      <c r="P1572" s="46">
        <f t="shared" ca="1" si="206"/>
        <v>0.45779977889482648</v>
      </c>
      <c r="Q1572" s="47">
        <f t="shared" ca="1" si="201"/>
        <v>0.87034918053869992</v>
      </c>
      <c r="R1572" s="47">
        <f t="shared" ca="1" si="202"/>
        <v>5.0445085499305625E-2</v>
      </c>
      <c r="S1572" s="97">
        <f t="shared" ca="1" si="207"/>
        <v>0.3228806658043783</v>
      </c>
      <c r="V1572">
        <v>1555</v>
      </c>
      <c r="W1572" s="46">
        <v>-0.58356407528427701</v>
      </c>
    </row>
    <row r="1573" spans="10:23">
      <c r="J1573">
        <v>1556</v>
      </c>
      <c r="K1573" s="93">
        <f t="shared" ca="1" si="203"/>
        <v>0.62356563760229977</v>
      </c>
      <c r="L1573" s="93">
        <f t="shared" ca="1" si="203"/>
        <v>-0.96474471254852012</v>
      </c>
      <c r="M1573" s="93">
        <f t="shared" ca="1" si="204"/>
        <v>0.62356563760229977</v>
      </c>
      <c r="N1573" s="101">
        <f t="shared" ca="1" si="200"/>
        <v>-0.71635038126283002</v>
      </c>
      <c r="O1573" s="46">
        <f t="shared" ca="1" si="205"/>
        <v>0.5441243394822356</v>
      </c>
      <c r="P1573" s="46">
        <f t="shared" ca="1" si="206"/>
        <v>0.43220382558121878</v>
      </c>
      <c r="Q1573" s="47">
        <f t="shared" ca="1" si="201"/>
        <v>0.76796536728426923</v>
      </c>
      <c r="R1573" s="47">
        <f t="shared" ca="1" si="202"/>
        <v>3.3594293410581705E-2</v>
      </c>
      <c r="S1573" s="97">
        <f t="shared" ca="1" si="207"/>
        <v>0.28885931644640866</v>
      </c>
      <c r="V1573">
        <v>1556</v>
      </c>
      <c r="W1573" s="46">
        <v>0.71722944033076697</v>
      </c>
    </row>
    <row r="1574" spans="10:23">
      <c r="J1574">
        <v>1557</v>
      </c>
      <c r="K1574" s="93">
        <f t="shared" ca="1" si="203"/>
        <v>-1.2668070659648474</v>
      </c>
      <c r="L1574" s="93">
        <f t="shared" ca="1" si="203"/>
        <v>-1.0915613676390774</v>
      </c>
      <c r="M1574" s="93">
        <f t="shared" ca="1" si="204"/>
        <v>-1.2668070659648474</v>
      </c>
      <c r="N1574" s="101">
        <f t="shared" ca="1" si="200"/>
        <v>-1.4377640475736611</v>
      </c>
      <c r="O1574" s="46">
        <f t="shared" ca="1" si="205"/>
        <v>-0.13446175214786976</v>
      </c>
      <c r="P1574" s="46">
        <f t="shared" ca="1" si="206"/>
        <v>9.2910779766166102E-2</v>
      </c>
      <c r="Q1574" s="47">
        <f t="shared" ca="1" si="201"/>
        <v>-0.58920681597594149</v>
      </c>
      <c r="R1574" s="47">
        <f t="shared" ca="1" si="202"/>
        <v>-8.3052878392605167E-2</v>
      </c>
      <c r="S1574" s="97">
        <f t="shared" ca="1" si="207"/>
        <v>-0.10875731527023746</v>
      </c>
      <c r="V1574">
        <v>1557</v>
      </c>
      <c r="W1574" s="46">
        <v>4.9229276125381999E-2</v>
      </c>
    </row>
    <row r="1575" spans="10:23">
      <c r="J1575">
        <v>1558</v>
      </c>
      <c r="K1575" s="93">
        <f t="shared" ca="1" si="203"/>
        <v>-0.49844190797504462</v>
      </c>
      <c r="L1575" s="93">
        <f t="shared" ca="1" si="203"/>
        <v>0.62026179097342371</v>
      </c>
      <c r="M1575" s="93">
        <f t="shared" ca="1" si="204"/>
        <v>-0.49844190797504462</v>
      </c>
      <c r="N1575" s="101">
        <f t="shared" ca="1" si="200"/>
        <v>0.42954406770122844</v>
      </c>
      <c r="O1575" s="46">
        <f t="shared" ca="1" si="205"/>
        <v>0.14135788306012889</v>
      </c>
      <c r="P1575" s="46">
        <f t="shared" ca="1" si="206"/>
        <v>0.23082059737016541</v>
      </c>
      <c r="Q1575" s="47">
        <f t="shared" ca="1" si="201"/>
        <v>-3.7567545559944182E-2</v>
      </c>
      <c r="R1575" s="47">
        <f t="shared" ca="1" si="202"/>
        <v>0.21887681978711576</v>
      </c>
      <c r="S1575" s="97">
        <f t="shared" ca="1" si="207"/>
        <v>0.18011735142362234</v>
      </c>
      <c r="V1575">
        <v>1558</v>
      </c>
      <c r="W1575" s="46">
        <v>2.7773757810047799E-2</v>
      </c>
    </row>
    <row r="1576" spans="10:23">
      <c r="J1576">
        <v>1559</v>
      </c>
      <c r="K1576" s="93">
        <f t="shared" ca="1" si="203"/>
        <v>-0.75209394899057513</v>
      </c>
      <c r="L1576" s="93">
        <f t="shared" ca="1" si="203"/>
        <v>1.2215668021976782</v>
      </c>
      <c r="M1576" s="93">
        <f t="shared" ca="1" si="204"/>
        <v>-0.75209394899057513</v>
      </c>
      <c r="N1576" s="101">
        <f t="shared" ca="1" si="200"/>
        <v>0.9189642004362637</v>
      </c>
      <c r="O1576" s="46">
        <f t="shared" ca="1" si="205"/>
        <v>5.0304543778447897E-2</v>
      </c>
      <c r="P1576" s="46">
        <f t="shared" ca="1" si="206"/>
        <v>0.18529392772932493</v>
      </c>
      <c r="Q1576" s="47">
        <f t="shared" ca="1" si="201"/>
        <v>-0.21967422412330617</v>
      </c>
      <c r="R1576" s="47">
        <f t="shared" ca="1" si="202"/>
        <v>0.29801237955413074</v>
      </c>
      <c r="S1576" s="97">
        <f t="shared" ca="1" si="207"/>
        <v>0.17415846166628932</v>
      </c>
      <c r="V1576">
        <v>1559</v>
      </c>
      <c r="W1576" s="46">
        <v>0.174046765839074</v>
      </c>
    </row>
    <row r="1577" spans="10:23">
      <c r="J1577">
        <v>1560</v>
      </c>
      <c r="K1577" s="93">
        <f t="shared" ca="1" si="203"/>
        <v>0.6465959027375453</v>
      </c>
      <c r="L1577" s="93">
        <f t="shared" ca="1" si="203"/>
        <v>0.82488339958090973</v>
      </c>
      <c r="M1577" s="93">
        <f t="shared" ca="1" si="204"/>
        <v>0.6465959027375453</v>
      </c>
      <c r="N1577" s="101">
        <f t="shared" ca="1" si="200"/>
        <v>0.98769008591099161</v>
      </c>
      <c r="O1577" s="46">
        <f t="shared" ca="1" si="205"/>
        <v>0.55239150160208694</v>
      </c>
      <c r="P1577" s="46">
        <f t="shared" ca="1" si="206"/>
        <v>0.43633740664114445</v>
      </c>
      <c r="Q1577" s="47">
        <f t="shared" ca="1" si="201"/>
        <v>0.78449969152397192</v>
      </c>
      <c r="R1577" s="47">
        <f t="shared" ca="1" si="202"/>
        <v>0.30912483908278438</v>
      </c>
      <c r="S1577" s="97">
        <f t="shared" ca="1" si="207"/>
        <v>0.43075817034243569</v>
      </c>
      <c r="V1577">
        <v>1560</v>
      </c>
      <c r="W1577" s="46">
        <v>0.43662533687256699</v>
      </c>
    </row>
    <row r="1578" spans="10:23">
      <c r="J1578">
        <v>1561</v>
      </c>
      <c r="K1578" s="93">
        <f t="shared" ca="1" si="203"/>
        <v>-0.12872579715849347</v>
      </c>
      <c r="L1578" s="93">
        <f t="shared" ca="1" si="203"/>
        <v>-0.42336784845895192</v>
      </c>
      <c r="M1578" s="93">
        <f t="shared" ca="1" si="204"/>
        <v>-0.12872579715849347</v>
      </c>
      <c r="N1578" s="101">
        <f t="shared" ca="1" si="200"/>
        <v>-0.44232563082296888</v>
      </c>
      <c r="O1578" s="46">
        <f t="shared" ca="1" si="205"/>
        <v>0.27407468021778253</v>
      </c>
      <c r="P1578" s="46">
        <f t="shared" ca="1" si="206"/>
        <v>0.29717899594899222</v>
      </c>
      <c r="Q1578" s="47">
        <f t="shared" ca="1" si="201"/>
        <v>0.22786604875536304</v>
      </c>
      <c r="R1578" s="47">
        <f t="shared" ca="1" si="202"/>
        <v>7.7902037546262751E-2</v>
      </c>
      <c r="S1578" s="97">
        <f t="shared" ca="1" si="207"/>
        <v>0.17598835888202263</v>
      </c>
      <c r="V1578">
        <v>1561</v>
      </c>
      <c r="W1578" s="46">
        <v>0.638497361462391</v>
      </c>
    </row>
    <row r="1579" spans="10:23">
      <c r="J1579">
        <v>1562</v>
      </c>
      <c r="K1579" s="93">
        <f t="shared" ca="1" si="203"/>
        <v>0.60521478473659696</v>
      </c>
      <c r="L1579" s="93">
        <f t="shared" ca="1" si="203"/>
        <v>-0.21981205683644478</v>
      </c>
      <c r="M1579" s="93">
        <f t="shared" ca="1" si="204"/>
        <v>0.60521478473659696</v>
      </c>
      <c r="N1579" s="101">
        <f t="shared" ca="1" si="200"/>
        <v>-1.5928236941474883E-2</v>
      </c>
      <c r="O1579" s="46">
        <f t="shared" ca="1" si="205"/>
        <v>0.53753694351491221</v>
      </c>
      <c r="P1579" s="46">
        <f t="shared" ca="1" si="206"/>
        <v>0.42891012759755709</v>
      </c>
      <c r="Q1579" s="47">
        <f t="shared" ca="1" si="201"/>
        <v>0.75479057534962246</v>
      </c>
      <c r="R1579" s="47">
        <f t="shared" ca="1" si="202"/>
        <v>0.14684729376087882</v>
      </c>
      <c r="S1579" s="97">
        <f t="shared" ca="1" si="207"/>
        <v>0.3421921186378955</v>
      </c>
      <c r="V1579">
        <v>1562</v>
      </c>
      <c r="W1579" s="46">
        <v>-0.13132391224850201</v>
      </c>
    </row>
    <row r="1580" spans="10:23">
      <c r="J1580">
        <v>1563</v>
      </c>
      <c r="K1580" s="93">
        <f t="shared" ca="1" si="203"/>
        <v>-0.80644364119287515</v>
      </c>
      <c r="L1580" s="93">
        <f t="shared" ca="1" si="203"/>
        <v>0.61790247031941381</v>
      </c>
      <c r="M1580" s="93">
        <f t="shared" ca="1" si="204"/>
        <v>-0.80644364119287515</v>
      </c>
      <c r="N1580" s="101">
        <f t="shared" ca="1" si="200"/>
        <v>0.32935577469640365</v>
      </c>
      <c r="O1580" s="46">
        <f t="shared" ca="1" si="205"/>
        <v>3.0794663455237903E-2</v>
      </c>
      <c r="P1580" s="46">
        <f t="shared" ca="1" si="206"/>
        <v>0.17553898756771993</v>
      </c>
      <c r="Q1580" s="47">
        <f t="shared" ca="1" si="201"/>
        <v>-0.25869398476972616</v>
      </c>
      <c r="R1580" s="47">
        <f t="shared" ca="1" si="202"/>
        <v>0.20267712525323586</v>
      </c>
      <c r="S1580" s="97">
        <f t="shared" ca="1" si="207"/>
        <v>0.11673589435423688</v>
      </c>
      <c r="V1580">
        <v>1563</v>
      </c>
      <c r="W1580" s="46">
        <v>0.13240889970396699</v>
      </c>
    </row>
    <row r="1581" spans="10:23">
      <c r="J1581">
        <v>1564</v>
      </c>
      <c r="K1581" s="93">
        <f t="shared" ca="1" si="203"/>
        <v>-0.89539933405633454</v>
      </c>
      <c r="L1581" s="93">
        <f t="shared" ca="1" si="203"/>
        <v>1.2900710168846083</v>
      </c>
      <c r="M1581" s="93">
        <f t="shared" ca="1" si="204"/>
        <v>-0.89539933405633454</v>
      </c>
      <c r="N1581" s="101">
        <f t="shared" ca="1" si="200"/>
        <v>0.93833756739106566</v>
      </c>
      <c r="O1581" s="46">
        <f t="shared" ca="1" si="205"/>
        <v>-1.1377146596996957E-3</v>
      </c>
      <c r="P1581" s="46">
        <f t="shared" ca="1" si="206"/>
        <v>0.15957279851025113</v>
      </c>
      <c r="Q1581" s="47">
        <f t="shared" ca="1" si="201"/>
        <v>-0.32255874099960136</v>
      </c>
      <c r="R1581" s="47">
        <f t="shared" ca="1" si="202"/>
        <v>0.30114490749075745</v>
      </c>
      <c r="S1581" s="97">
        <f t="shared" ca="1" si="207"/>
        <v>0.15000359641552888</v>
      </c>
      <c r="V1581">
        <v>1564</v>
      </c>
      <c r="W1581" s="46">
        <v>1.5279158228416101</v>
      </c>
    </row>
    <row r="1582" spans="10:23">
      <c r="J1582">
        <v>1565</v>
      </c>
      <c r="K1582" s="93">
        <f t="shared" ca="1" si="203"/>
        <v>3.6270580061233351</v>
      </c>
      <c r="L1582" s="93">
        <f t="shared" ca="1" si="203"/>
        <v>-0.25589513493563526</v>
      </c>
      <c r="M1582" s="93">
        <f t="shared" ca="1" si="204"/>
        <v>3.6270580061233351</v>
      </c>
      <c r="N1582" s="101">
        <f t="shared" ca="1" si="200"/>
        <v>0.91087593861943827</v>
      </c>
      <c r="O1582" s="46">
        <f t="shared" ca="1" si="205"/>
        <v>1.6222864097182133</v>
      </c>
      <c r="P1582" s="46">
        <f t="shared" ca="1" si="206"/>
        <v>0.97128486069920761</v>
      </c>
      <c r="Q1582" s="47">
        <f t="shared" ca="1" si="201"/>
        <v>2.9242895077562245</v>
      </c>
      <c r="R1582" s="47">
        <f t="shared" ca="1" si="202"/>
        <v>0.29670456836369252</v>
      </c>
      <c r="S1582" s="97">
        <f t="shared" ca="1" si="207"/>
        <v>0.95949548904095283</v>
      </c>
      <c r="V1582">
        <v>1565</v>
      </c>
      <c r="W1582" s="46">
        <v>0.50448445719714796</v>
      </c>
    </row>
    <row r="1583" spans="10:23">
      <c r="J1583">
        <v>1566</v>
      </c>
      <c r="K1583" s="93">
        <f t="shared" ca="1" si="203"/>
        <v>0.64553231207310935</v>
      </c>
      <c r="L1583" s="93">
        <f t="shared" ca="1" si="203"/>
        <v>0.81148771584210144</v>
      </c>
      <c r="M1583" s="93">
        <f t="shared" ca="1" si="204"/>
        <v>0.64553231207310935</v>
      </c>
      <c r="N1583" s="101">
        <f t="shared" ca="1" si="200"/>
        <v>0.97465161767253883</v>
      </c>
      <c r="O1583" s="46">
        <f t="shared" ca="1" si="205"/>
        <v>0.55200970502265478</v>
      </c>
      <c r="P1583" s="46">
        <f t="shared" ca="1" si="206"/>
        <v>0.43614650835142837</v>
      </c>
      <c r="Q1583" s="47">
        <f t="shared" ca="1" si="201"/>
        <v>0.7837360983651076</v>
      </c>
      <c r="R1583" s="47">
        <f t="shared" ca="1" si="202"/>
        <v>0.3070166166915469</v>
      </c>
      <c r="S1583" s="97">
        <f t="shared" ca="1" si="207"/>
        <v>0.42951316085710084</v>
      </c>
      <c r="V1583">
        <v>1566</v>
      </c>
      <c r="W1583" s="46">
        <v>-0.242047834051074</v>
      </c>
    </row>
    <row r="1584" spans="10:23">
      <c r="J1584">
        <v>1567</v>
      </c>
      <c r="K1584" s="93">
        <f t="shared" ca="1" si="203"/>
        <v>0.60268082301134407</v>
      </c>
      <c r="L1584" s="93">
        <f t="shared" ca="1" si="203"/>
        <v>0.34825509934008486</v>
      </c>
      <c r="M1584" s="93">
        <f t="shared" ca="1" si="204"/>
        <v>0.60268082301134407</v>
      </c>
      <c r="N1584" s="101">
        <f t="shared" ca="1" si="200"/>
        <v>0.52184082691353484</v>
      </c>
      <c r="O1584" s="46">
        <f t="shared" ca="1" si="205"/>
        <v>0.53662732861186435</v>
      </c>
      <c r="P1584" s="46">
        <f t="shared" ca="1" si="206"/>
        <v>0.42845532014603316</v>
      </c>
      <c r="Q1584" s="47">
        <f t="shared" ca="1" si="201"/>
        <v>0.75297134554352674</v>
      </c>
      <c r="R1584" s="47">
        <f t="shared" ca="1" si="202"/>
        <v>0.23380051257459966</v>
      </c>
      <c r="S1584" s="97">
        <f t="shared" ca="1" si="207"/>
        <v>0.38521392059323201</v>
      </c>
      <c r="V1584">
        <v>1567</v>
      </c>
      <c r="W1584" s="46">
        <v>-0.43348428631005298</v>
      </c>
    </row>
    <row r="1585" spans="10:23">
      <c r="J1585">
        <v>1568</v>
      </c>
      <c r="K1585" s="93">
        <f t="shared" ca="1" si="203"/>
        <v>1.3552287772731177</v>
      </c>
      <c r="L1585" s="93">
        <f t="shared" ca="1" si="203"/>
        <v>-0.87904421900609619</v>
      </c>
      <c r="M1585" s="93">
        <f t="shared" ca="1" si="204"/>
        <v>1.3552287772731177</v>
      </c>
      <c r="N1585" s="101">
        <f t="shared" ca="1" si="200"/>
        <v>-0.40241389184788579</v>
      </c>
      <c r="O1585" s="46">
        <f t="shared" ca="1" si="205"/>
        <v>0.80676907054618918</v>
      </c>
      <c r="P1585" s="46">
        <f t="shared" ca="1" si="206"/>
        <v>0.56352619111319557</v>
      </c>
      <c r="Q1585" s="47">
        <f t="shared" ca="1" si="201"/>
        <v>1.2932548294121764</v>
      </c>
      <c r="R1585" s="47">
        <f t="shared" ca="1" si="202"/>
        <v>8.4355465989056549E-2</v>
      </c>
      <c r="S1585" s="97">
        <f t="shared" ca="1" si="207"/>
        <v>0.44556226826762285</v>
      </c>
      <c r="V1585">
        <v>1568</v>
      </c>
      <c r="W1585" s="46">
        <v>1.0206865424806399</v>
      </c>
    </row>
    <row r="1586" spans="10:23">
      <c r="J1586">
        <v>1569</v>
      </c>
      <c r="K1586" s="93">
        <f t="shared" ca="1" si="203"/>
        <v>0.30321500343106866</v>
      </c>
      <c r="L1586" s="93">
        <f t="shared" ca="1" si="203"/>
        <v>-1.9242199307176147</v>
      </c>
      <c r="M1586" s="93">
        <f t="shared" ca="1" si="204"/>
        <v>0.30321500343106866</v>
      </c>
      <c r="N1586" s="101">
        <f t="shared" ca="1" si="200"/>
        <v>-1.7278913933775897</v>
      </c>
      <c r="O1586" s="46">
        <f t="shared" ca="1" si="205"/>
        <v>0.42912824142005274</v>
      </c>
      <c r="P1586" s="46">
        <f t="shared" ca="1" si="206"/>
        <v>0.37470577655012738</v>
      </c>
      <c r="Q1586" s="47">
        <f t="shared" ca="1" si="201"/>
        <v>0.53797317115990351</v>
      </c>
      <c r="R1586" s="47">
        <f t="shared" ca="1" si="202"/>
        <v>-0.12996429126319525</v>
      </c>
      <c r="S1586" s="97">
        <f t="shared" ca="1" si="207"/>
        <v>0.14958197507842874</v>
      </c>
      <c r="V1586">
        <v>1569</v>
      </c>
      <c r="W1586" s="46">
        <v>0.99292866194505702</v>
      </c>
    </row>
    <row r="1587" spans="10:23">
      <c r="J1587">
        <v>1570</v>
      </c>
      <c r="K1587" s="93">
        <f t="shared" ca="1" si="203"/>
        <v>0.75750246779444586</v>
      </c>
      <c r="L1587" s="93">
        <f t="shared" ca="1" si="203"/>
        <v>-0.48718236642413537</v>
      </c>
      <c r="M1587" s="93">
        <f t="shared" ca="1" si="204"/>
        <v>0.75750246779444586</v>
      </c>
      <c r="N1587" s="101">
        <f t="shared" ca="1" si="200"/>
        <v>-0.22098663290423343</v>
      </c>
      <c r="O1587" s="46">
        <f t="shared" ca="1" si="205"/>
        <v>0.59220357272227753</v>
      </c>
      <c r="P1587" s="46">
        <f t="shared" ca="1" si="206"/>
        <v>0.45624344220123975</v>
      </c>
      <c r="Q1587" s="47">
        <f t="shared" ca="1" si="201"/>
        <v>0.86412383376435309</v>
      </c>
      <c r="R1587" s="47">
        <f t="shared" ca="1" si="202"/>
        <v>0.11369089118553893</v>
      </c>
      <c r="S1587" s="97">
        <f t="shared" ca="1" si="207"/>
        <v>0.3529472319539082</v>
      </c>
      <c r="V1587">
        <v>1570</v>
      </c>
      <c r="W1587" s="46">
        <v>0.460909901960387</v>
      </c>
    </row>
    <row r="1588" spans="10:23">
      <c r="J1588">
        <v>1571</v>
      </c>
      <c r="K1588" s="93">
        <f t="shared" ca="1" si="203"/>
        <v>-0.61710977300006109</v>
      </c>
      <c r="L1588" s="93">
        <f t="shared" ca="1" si="203"/>
        <v>0.12564558077449225</v>
      </c>
      <c r="M1588" s="93">
        <f t="shared" ca="1" si="204"/>
        <v>-0.61710977300006109</v>
      </c>
      <c r="N1588" s="101">
        <f t="shared" ca="1" si="200"/>
        <v>-7.7132289018678954E-2</v>
      </c>
      <c r="O1588" s="46">
        <f t="shared" ca="1" si="205"/>
        <v>9.8759742186923849E-2</v>
      </c>
      <c r="P1588" s="46">
        <f t="shared" ca="1" si="206"/>
        <v>0.20952152693356291</v>
      </c>
      <c r="Q1588" s="47">
        <f t="shared" ca="1" si="201"/>
        <v>-0.12276382730635427</v>
      </c>
      <c r="R1588" s="47">
        <f t="shared" ca="1" si="202"/>
        <v>0.13695105820131462</v>
      </c>
      <c r="S1588" s="97">
        <f t="shared" ca="1" si="207"/>
        <v>0.11785540019411923</v>
      </c>
      <c r="V1588">
        <v>1571</v>
      </c>
      <c r="W1588" s="46">
        <v>-6.5245401143381098E-3</v>
      </c>
    </row>
    <row r="1589" spans="10:23">
      <c r="J1589">
        <v>1572</v>
      </c>
      <c r="K1589" s="93">
        <f t="shared" ca="1" si="203"/>
        <v>-0.78582986701807911</v>
      </c>
      <c r="L1589" s="93">
        <f t="shared" ca="1" si="203"/>
        <v>-1.8061735807279726</v>
      </c>
      <c r="M1589" s="93">
        <f t="shared" ca="1" si="204"/>
        <v>-0.78582986701807911</v>
      </c>
      <c r="N1589" s="101">
        <f t="shared" ca="1" si="200"/>
        <v>-1.9623143335481288</v>
      </c>
      <c r="O1589" s="46">
        <f t="shared" ca="1" si="205"/>
        <v>3.8194379090479846E-2</v>
      </c>
      <c r="P1589" s="46">
        <f t="shared" ca="1" si="206"/>
        <v>0.17923884538534091</v>
      </c>
      <c r="Q1589" s="47">
        <f t="shared" ca="1" si="201"/>
        <v>-0.24389455349924227</v>
      </c>
      <c r="R1589" s="47">
        <f t="shared" ca="1" si="202"/>
        <v>-0.16786872010014381</v>
      </c>
      <c r="S1589" s="97">
        <f t="shared" ca="1" si="207"/>
        <v>-6.4837170504831981E-2</v>
      </c>
      <c r="V1589">
        <v>1572</v>
      </c>
      <c r="W1589" s="46">
        <v>0.188467534358259</v>
      </c>
    </row>
    <row r="1590" spans="10:23">
      <c r="J1590">
        <v>1573</v>
      </c>
      <c r="K1590" s="93">
        <f t="shared" ca="1" si="203"/>
        <v>-2.143652629655207</v>
      </c>
      <c r="L1590" s="93">
        <f t="shared" ca="1" si="203"/>
        <v>1.0095528459066947</v>
      </c>
      <c r="M1590" s="93">
        <f t="shared" ca="1" si="204"/>
        <v>-2.143652629655207</v>
      </c>
      <c r="N1590" s="101">
        <f t="shared" ca="1" si="200"/>
        <v>0.27541045466621805</v>
      </c>
      <c r="O1590" s="46">
        <f t="shared" ca="1" si="205"/>
        <v>-0.44922254133247852</v>
      </c>
      <c r="P1590" s="46">
        <f t="shared" ca="1" si="206"/>
        <v>-6.4469614826138277E-2</v>
      </c>
      <c r="Q1590" s="47">
        <f t="shared" ca="1" si="201"/>
        <v>-1.218728394345159</v>
      </c>
      <c r="R1590" s="47">
        <f t="shared" ca="1" si="202"/>
        <v>0.19395457215035672</v>
      </c>
      <c r="S1590" s="97">
        <f t="shared" ca="1" si="207"/>
        <v>-0.1276339845910609</v>
      </c>
      <c r="V1590">
        <v>1573</v>
      </c>
      <c r="W1590" s="46">
        <v>0.54541945270096603</v>
      </c>
    </row>
    <row r="1591" spans="10:23">
      <c r="J1591">
        <v>1574</v>
      </c>
      <c r="K1591" s="93">
        <f t="shared" ca="1" si="203"/>
        <v>-0.594250769065505</v>
      </c>
      <c r="L1591" s="93">
        <f t="shared" ca="1" si="203"/>
        <v>1.4288669072128724</v>
      </c>
      <c r="M1591" s="93">
        <f t="shared" ca="1" si="204"/>
        <v>-0.594250769065505</v>
      </c>
      <c r="N1591" s="101">
        <f t="shared" ca="1" si="200"/>
        <v>1.165699617119772</v>
      </c>
      <c r="O1591" s="46">
        <f t="shared" ca="1" si="205"/>
        <v>0.10696542676395818</v>
      </c>
      <c r="P1591" s="46">
        <f t="shared" ca="1" si="206"/>
        <v>0.21362436922208006</v>
      </c>
      <c r="Q1591" s="47">
        <f t="shared" ca="1" si="201"/>
        <v>-0.10635245815228561</v>
      </c>
      <c r="R1591" s="47">
        <f t="shared" ca="1" si="202"/>
        <v>0.33790764337272805</v>
      </c>
      <c r="S1591" s="97">
        <f t="shared" ca="1" si="207"/>
        <v>0.2224365350683431</v>
      </c>
      <c r="V1591">
        <v>1574</v>
      </c>
      <c r="W1591" s="46">
        <v>0.218588661225459</v>
      </c>
    </row>
    <row r="1592" spans="10:23">
      <c r="J1592">
        <v>1575</v>
      </c>
      <c r="K1592" s="93">
        <f t="shared" ca="1" si="203"/>
        <v>-0.3148147453795116</v>
      </c>
      <c r="L1592" s="93">
        <f t="shared" ca="1" si="203"/>
        <v>-1.6233294460240577E-2</v>
      </c>
      <c r="M1592" s="93">
        <f t="shared" ca="1" si="204"/>
        <v>-0.3148147453795116</v>
      </c>
      <c r="N1592" s="101">
        <f t="shared" ca="1" si="200"/>
        <v>-0.11550866503173869</v>
      </c>
      <c r="O1592" s="46">
        <f t="shared" ca="1" si="205"/>
        <v>0.20727442869565071</v>
      </c>
      <c r="P1592" s="46">
        <f t="shared" ca="1" si="206"/>
        <v>0.26377887018792634</v>
      </c>
      <c r="Q1592" s="47">
        <f t="shared" ca="1" si="201"/>
        <v>9.4265545711099435E-2</v>
      </c>
      <c r="R1592" s="47">
        <f t="shared" ca="1" si="202"/>
        <v>0.13074588641843032</v>
      </c>
      <c r="S1592" s="97">
        <f t="shared" ca="1" si="207"/>
        <v>0.16901015755704052</v>
      </c>
      <c r="V1592">
        <v>1575</v>
      </c>
      <c r="W1592" s="46">
        <v>0.68911402254916598</v>
      </c>
    </row>
    <row r="1593" spans="10:23">
      <c r="J1593">
        <v>1576</v>
      </c>
      <c r="K1593" s="93">
        <f t="shared" ca="1" si="203"/>
        <v>0.37166190979646674</v>
      </c>
      <c r="L1593" s="93">
        <f t="shared" ca="1" si="203"/>
        <v>-0.7367298312147208</v>
      </c>
      <c r="M1593" s="93">
        <f t="shared" ca="1" si="204"/>
        <v>0.37166190979646674</v>
      </c>
      <c r="N1593" s="101">
        <f t="shared" ca="1" si="200"/>
        <v>-0.58028434216969549</v>
      </c>
      <c r="O1593" s="46">
        <f t="shared" ca="1" si="205"/>
        <v>0.4536985912706516</v>
      </c>
      <c r="P1593" s="46">
        <f t="shared" ca="1" si="206"/>
        <v>0.38699095147542678</v>
      </c>
      <c r="Q1593" s="47">
        <f t="shared" ca="1" si="201"/>
        <v>0.58711387086110123</v>
      </c>
      <c r="R1593" s="47">
        <f t="shared" ca="1" si="202"/>
        <v>5.5595150033995677E-2</v>
      </c>
      <c r="S1593" s="97">
        <f t="shared" ca="1" si="207"/>
        <v>0.25464687065232361</v>
      </c>
      <c r="V1593">
        <v>1576</v>
      </c>
      <c r="W1593" s="46">
        <v>0.283849487239761</v>
      </c>
    </row>
    <row r="1594" spans="10:23">
      <c r="J1594">
        <v>1577</v>
      </c>
      <c r="K1594" s="93">
        <f t="shared" ca="1" si="203"/>
        <v>0.22052332365811725</v>
      </c>
      <c r="L1594" s="93">
        <f t="shared" ca="1" si="203"/>
        <v>-1.3988333067029077</v>
      </c>
      <c r="M1594" s="93">
        <f t="shared" ca="1" si="204"/>
        <v>0.22052332365811725</v>
      </c>
      <c r="N1594" s="101">
        <f t="shared" ca="1" si="200"/>
        <v>-1.2560789770948686</v>
      </c>
      <c r="O1594" s="46">
        <f t="shared" ca="1" si="205"/>
        <v>0.39944445277796703</v>
      </c>
      <c r="P1594" s="46">
        <f t="shared" ca="1" si="206"/>
        <v>0.3598638822290845</v>
      </c>
      <c r="Q1594" s="47">
        <f t="shared" ca="1" si="201"/>
        <v>0.47860559387573209</v>
      </c>
      <c r="R1594" s="47">
        <f t="shared" ca="1" si="202"/>
        <v>-5.3675767007134834E-2</v>
      </c>
      <c r="S1594" s="97">
        <f t="shared" ca="1" si="207"/>
        <v>0.1728843428854161</v>
      </c>
      <c r="V1594">
        <v>1577</v>
      </c>
      <c r="W1594" s="46">
        <v>0.96767973726076295</v>
      </c>
    </row>
    <row r="1595" spans="10:23">
      <c r="J1595">
        <v>1578</v>
      </c>
      <c r="K1595" s="93">
        <f t="shared" ca="1" si="203"/>
        <v>1.289812344234424</v>
      </c>
      <c r="L1595" s="93">
        <f t="shared" ca="1" si="203"/>
        <v>-0.52276770368729331</v>
      </c>
      <c r="M1595" s="93">
        <f t="shared" ca="1" si="204"/>
        <v>1.289812344234424</v>
      </c>
      <c r="N1595" s="101">
        <f t="shared" ca="1" si="200"/>
        <v>-8.5438010563635092E-2</v>
      </c>
      <c r="O1595" s="46">
        <f t="shared" ca="1" si="205"/>
        <v>0.78328656810614439</v>
      </c>
      <c r="P1595" s="46">
        <f t="shared" ca="1" si="206"/>
        <v>0.55178493989317312</v>
      </c>
      <c r="Q1595" s="47">
        <f t="shared" ca="1" si="201"/>
        <v>1.2462898245320868</v>
      </c>
      <c r="R1595" s="47">
        <f t="shared" ca="1" si="202"/>
        <v>0.13560808540602731</v>
      </c>
      <c r="S1595" s="97">
        <f t="shared" ca="1" si="207"/>
        <v>0.45944732675608585</v>
      </c>
      <c r="V1595">
        <v>1578</v>
      </c>
      <c r="W1595" s="46">
        <v>0.73922702713348398</v>
      </c>
    </row>
    <row r="1596" spans="10:23">
      <c r="J1596">
        <v>1579</v>
      </c>
      <c r="K1596" s="93">
        <f t="shared" ca="1" si="203"/>
        <v>1.6956284704228479</v>
      </c>
      <c r="L1596" s="93">
        <f t="shared" ca="1" si="203"/>
        <v>-1.4725762170150982</v>
      </c>
      <c r="M1596" s="93">
        <f t="shared" ca="1" si="204"/>
        <v>1.6956284704228479</v>
      </c>
      <c r="N1596" s="101">
        <f t="shared" ca="1" si="200"/>
        <v>-0.85687686198944868</v>
      </c>
      <c r="O1596" s="46">
        <f t="shared" ca="1" si="205"/>
        <v>0.92896216872766513</v>
      </c>
      <c r="P1596" s="46">
        <f t="shared" ca="1" si="206"/>
        <v>0.62462274020393349</v>
      </c>
      <c r="Q1596" s="47">
        <f t="shared" ca="1" si="201"/>
        <v>1.5376410257751283</v>
      </c>
      <c r="R1596" s="47">
        <f t="shared" ca="1" si="202"/>
        <v>1.0872216874326573E-2</v>
      </c>
      <c r="S1596" s="97">
        <f t="shared" ca="1" si="207"/>
        <v>0.46991719280099586</v>
      </c>
      <c r="V1596">
        <v>1579</v>
      </c>
      <c r="W1596" s="46">
        <v>1.0070816432271199</v>
      </c>
    </row>
    <row r="1597" spans="10:23">
      <c r="J1597">
        <v>1580</v>
      </c>
      <c r="K1597" s="93">
        <f t="shared" ca="1" si="203"/>
        <v>-1.6807389272042876</v>
      </c>
      <c r="L1597" s="93">
        <f t="shared" ca="1" si="203"/>
        <v>-0.59961865538907366</v>
      </c>
      <c r="M1597" s="93">
        <f t="shared" ca="1" si="204"/>
        <v>-1.6807389272042876</v>
      </c>
      <c r="N1597" s="101">
        <f t="shared" ca="1" si="200"/>
        <v>-1.1030010504049377</v>
      </c>
      <c r="O1597" s="46">
        <f t="shared" ca="1" si="205"/>
        <v>-0.28305065389703721</v>
      </c>
      <c r="P1597" s="46">
        <f t="shared" ca="1" si="206"/>
        <v>1.8616328891582379E-2</v>
      </c>
      <c r="Q1597" s="47">
        <f t="shared" ca="1" si="201"/>
        <v>-0.88638461947427638</v>
      </c>
      <c r="R1597" s="47">
        <f t="shared" ca="1" si="202"/>
        <v>-2.8924215923844893E-2</v>
      </c>
      <c r="S1597" s="97">
        <f t="shared" ca="1" si="207"/>
        <v>-0.15598743491044104</v>
      </c>
      <c r="V1597">
        <v>1580</v>
      </c>
      <c r="W1597" s="46">
        <v>8.4768250058819106E-2</v>
      </c>
    </row>
    <row r="1598" spans="10:23">
      <c r="J1598">
        <v>1581</v>
      </c>
      <c r="K1598" s="93">
        <f t="shared" ca="1" si="203"/>
        <v>0.58649321958182921</v>
      </c>
      <c r="L1598" s="93">
        <f t="shared" ca="1" si="203"/>
        <v>0.69987114947281359</v>
      </c>
      <c r="M1598" s="93">
        <f t="shared" ca="1" si="204"/>
        <v>0.58649321958182921</v>
      </c>
      <c r="N1598" s="101">
        <f t="shared" ca="1" si="200"/>
        <v>0.85005407170235259</v>
      </c>
      <c r="O1598" s="46">
        <f t="shared" ca="1" si="205"/>
        <v>0.53081647315285119</v>
      </c>
      <c r="P1598" s="46">
        <f t="shared" ca="1" si="206"/>
        <v>0.42554989241652658</v>
      </c>
      <c r="Q1598" s="47">
        <f t="shared" ca="1" si="201"/>
        <v>0.74134963462550041</v>
      </c>
      <c r="R1598" s="47">
        <f t="shared" ca="1" si="202"/>
        <v>0.28687012927419098</v>
      </c>
      <c r="S1598" s="97">
        <f t="shared" ca="1" si="207"/>
        <v>0.40884330121352108</v>
      </c>
      <c r="V1598">
        <v>1581</v>
      </c>
      <c r="W1598" s="46">
        <v>1.0004269949126701</v>
      </c>
    </row>
    <row r="1599" spans="10:23">
      <c r="J1599">
        <v>1582</v>
      </c>
      <c r="K1599" s="93">
        <f t="shared" ca="1" si="203"/>
        <v>1.2547139650732753</v>
      </c>
      <c r="L1599" s="93">
        <f t="shared" ca="1" si="203"/>
        <v>-0.10395526806309004</v>
      </c>
      <c r="M1599" s="93">
        <f t="shared" ca="1" si="204"/>
        <v>1.2547139650732753</v>
      </c>
      <c r="N1599" s="101">
        <f t="shared" ca="1" si="200"/>
        <v>0.30046894669645285</v>
      </c>
      <c r="O1599" s="46">
        <f t="shared" ca="1" si="205"/>
        <v>0.77068732146416097</v>
      </c>
      <c r="P1599" s="46">
        <f t="shared" ca="1" si="206"/>
        <v>0.54548531657218147</v>
      </c>
      <c r="Q1599" s="47">
        <f t="shared" ca="1" si="201"/>
        <v>1.22109133124812</v>
      </c>
      <c r="R1599" s="47">
        <f t="shared" ca="1" si="202"/>
        <v>0.19800634211463708</v>
      </c>
      <c r="S1599" s="97">
        <f t="shared" ca="1" si="207"/>
        <v>0.48434683178939902</v>
      </c>
      <c r="V1599">
        <v>1582</v>
      </c>
      <c r="W1599" s="46">
        <v>0.65434751209358599</v>
      </c>
    </row>
    <row r="1600" spans="10:23">
      <c r="J1600">
        <v>1583</v>
      </c>
      <c r="K1600" s="93">
        <f t="shared" ca="1" si="203"/>
        <v>0.2305287981981716</v>
      </c>
      <c r="L1600" s="93">
        <f t="shared" ca="1" si="203"/>
        <v>0.60477859475697615</v>
      </c>
      <c r="M1600" s="93">
        <f t="shared" ca="1" si="204"/>
        <v>0.2305287981981716</v>
      </c>
      <c r="N1600" s="101">
        <f t="shared" ca="1" si="200"/>
        <v>0.6466937476842507</v>
      </c>
      <c r="O1600" s="46">
        <f t="shared" ca="1" si="205"/>
        <v>0.40303611269255846</v>
      </c>
      <c r="P1600" s="46">
        <f t="shared" ca="1" si="206"/>
        <v>0.36165971218638021</v>
      </c>
      <c r="Q1600" s="47">
        <f t="shared" ca="1" si="201"/>
        <v>0.485788913704915</v>
      </c>
      <c r="R1600" s="47">
        <f t="shared" ca="1" si="202"/>
        <v>0.25398829217925772</v>
      </c>
      <c r="S1600" s="97">
        <f t="shared" ca="1" si="207"/>
        <v>0.32851220243590806</v>
      </c>
      <c r="V1600">
        <v>1583</v>
      </c>
      <c r="W1600" s="46">
        <v>-4.5832743376224797E-2</v>
      </c>
    </row>
    <row r="1601" spans="10:23">
      <c r="J1601">
        <v>1584</v>
      </c>
      <c r="K1601" s="93">
        <f t="shared" ca="1" si="203"/>
        <v>0.24536628336982147</v>
      </c>
      <c r="L1601" s="93">
        <f t="shared" ca="1" si="203"/>
        <v>0.7797157944580122</v>
      </c>
      <c r="M1601" s="93">
        <f t="shared" ca="1" si="204"/>
        <v>0.24536628336982147</v>
      </c>
      <c r="N1601" s="101">
        <f t="shared" ca="1" si="200"/>
        <v>0.81726741885161114</v>
      </c>
      <c r="O1601" s="46">
        <f t="shared" ca="1" si="205"/>
        <v>0.40836231691316016</v>
      </c>
      <c r="P1601" s="46">
        <f t="shared" ca="1" si="206"/>
        <v>0.36432281429668106</v>
      </c>
      <c r="Q1601" s="47">
        <f t="shared" ca="1" si="201"/>
        <v>0.49644132214611836</v>
      </c>
      <c r="R1601" s="47">
        <f t="shared" ca="1" si="202"/>
        <v>0.2815687737461075</v>
      </c>
      <c r="S1601" s="97">
        <f t="shared" ca="1" si="207"/>
        <v>0.34496554532963386</v>
      </c>
      <c r="V1601">
        <v>1584</v>
      </c>
      <c r="W1601" s="46">
        <v>-0.104949503279902</v>
      </c>
    </row>
    <row r="1602" spans="10:23">
      <c r="J1602">
        <v>1585</v>
      </c>
      <c r="K1602" s="93">
        <f t="shared" ca="1" si="203"/>
        <v>0.64951163227974862</v>
      </c>
      <c r="L1602" s="93">
        <f t="shared" ca="1" si="203"/>
        <v>0.58611966604327814</v>
      </c>
      <c r="M1602" s="93">
        <f t="shared" ca="1" si="204"/>
        <v>0.64951163227974862</v>
      </c>
      <c r="N1602" s="101">
        <f t="shared" ca="1" si="200"/>
        <v>0.76224947160108192</v>
      </c>
      <c r="O1602" s="46">
        <f t="shared" ca="1" si="205"/>
        <v>0.55343815949688235</v>
      </c>
      <c r="P1602" s="46">
        <f t="shared" ca="1" si="206"/>
        <v>0.43686073558854216</v>
      </c>
      <c r="Q1602" s="47">
        <f t="shared" ca="1" si="201"/>
        <v>0.78659300731356274</v>
      </c>
      <c r="R1602" s="47">
        <f t="shared" ca="1" si="202"/>
        <v>0.27267278487746027</v>
      </c>
      <c r="S1602" s="97">
        <f t="shared" ca="1" si="207"/>
        <v>0.41305547218717131</v>
      </c>
      <c r="V1602">
        <v>1585</v>
      </c>
      <c r="W1602" s="46">
        <v>2.8366284372738502</v>
      </c>
    </row>
    <row r="1603" spans="10:23">
      <c r="J1603">
        <v>1586</v>
      </c>
      <c r="K1603" s="93">
        <f t="shared" ca="1" si="203"/>
        <v>1.7744440297264568</v>
      </c>
      <c r="L1603" s="93">
        <f t="shared" ca="1" si="203"/>
        <v>-0.21797883775153129</v>
      </c>
      <c r="M1603" s="93">
        <f t="shared" ca="1" si="204"/>
        <v>1.7744440297264568</v>
      </c>
      <c r="N1603" s="101">
        <f t="shared" ca="1" si="200"/>
        <v>0.3576509372049701</v>
      </c>
      <c r="O1603" s="46">
        <f t="shared" ca="1" si="205"/>
        <v>0.9572545484507502</v>
      </c>
      <c r="P1603" s="46">
        <f t="shared" ca="1" si="206"/>
        <v>0.63876893006547608</v>
      </c>
      <c r="Q1603" s="47">
        <f t="shared" ca="1" si="201"/>
        <v>1.5942257852212984</v>
      </c>
      <c r="R1603" s="47">
        <f t="shared" ca="1" si="202"/>
        <v>0.20725224052546826</v>
      </c>
      <c r="S1603" s="97">
        <f t="shared" ca="1" si="207"/>
        <v>0.5822533944881092</v>
      </c>
      <c r="V1603">
        <v>1586</v>
      </c>
      <c r="W1603" s="46">
        <v>0.75750259516148</v>
      </c>
    </row>
    <row r="1604" spans="10:23">
      <c r="J1604">
        <v>1587</v>
      </c>
      <c r="K1604" s="93">
        <f t="shared" ca="1" si="203"/>
        <v>0.33952481907028481</v>
      </c>
      <c r="L1604" s="93">
        <f t="shared" ca="1" si="203"/>
        <v>-0.44337900100250532</v>
      </c>
      <c r="M1604" s="93">
        <f t="shared" ca="1" si="204"/>
        <v>0.33952481907028481</v>
      </c>
      <c r="N1604" s="101">
        <f t="shared" ca="1" si="200"/>
        <v>-0.31238366760835196</v>
      </c>
      <c r="O1604" s="46">
        <f t="shared" ca="1" si="205"/>
        <v>0.44216235677515214</v>
      </c>
      <c r="P1604" s="46">
        <f t="shared" ca="1" si="206"/>
        <v>0.38122283422767705</v>
      </c>
      <c r="Q1604" s="47">
        <f t="shared" ca="1" si="201"/>
        <v>0.56404140187010232</v>
      </c>
      <c r="R1604" s="47">
        <f t="shared" ca="1" si="202"/>
        <v>9.8912677093820275E-2</v>
      </c>
      <c r="S1604" s="97">
        <f t="shared" ca="1" si="207"/>
        <v>0.27053751693448619</v>
      </c>
      <c r="V1604">
        <v>1587</v>
      </c>
      <c r="W1604" s="46">
        <v>-0.60145304932271504</v>
      </c>
    </row>
    <row r="1605" spans="10:23">
      <c r="J1605">
        <v>1588</v>
      </c>
      <c r="K1605" s="93">
        <f t="shared" ca="1" si="203"/>
        <v>7.7934357855944353E-2</v>
      </c>
      <c r="L1605" s="93">
        <f t="shared" ca="1" si="203"/>
        <v>1.1902551736329279</v>
      </c>
      <c r="M1605" s="93">
        <f t="shared" ca="1" si="204"/>
        <v>7.7934357855944353E-2</v>
      </c>
      <c r="N1605" s="101">
        <f t="shared" ca="1" si="200"/>
        <v>1.1532457939165366</v>
      </c>
      <c r="O1605" s="46">
        <f t="shared" ca="1" si="205"/>
        <v>0.34825936698473137</v>
      </c>
      <c r="P1605" s="46">
        <f t="shared" ca="1" si="206"/>
        <v>0.33427133933246667</v>
      </c>
      <c r="Q1605" s="47">
        <f t="shared" ca="1" si="201"/>
        <v>0.37623542228926077</v>
      </c>
      <c r="R1605" s="47">
        <f t="shared" ca="1" si="202"/>
        <v>0.3358939536928206</v>
      </c>
      <c r="S1605" s="97">
        <f t="shared" ca="1" si="207"/>
        <v>0.34207666033877598</v>
      </c>
      <c r="V1605">
        <v>1588</v>
      </c>
      <c r="W1605" s="46">
        <v>0.20105935336705499</v>
      </c>
    </row>
    <row r="1606" spans="10:23">
      <c r="J1606">
        <v>1589</v>
      </c>
      <c r="K1606" s="93">
        <f t="shared" ca="1" si="203"/>
        <v>-1.145931385446922</v>
      </c>
      <c r="L1606" s="93">
        <f t="shared" ca="1" si="203"/>
        <v>-0.6373902748963135</v>
      </c>
      <c r="M1606" s="93">
        <f t="shared" ca="1" si="204"/>
        <v>-1.145931385446922</v>
      </c>
      <c r="N1606" s="101">
        <f t="shared" ca="1" si="200"/>
        <v>-0.96873089190197037</v>
      </c>
      <c r="O1606" s="46">
        <f t="shared" ca="1" si="205"/>
        <v>-9.1071072912496054E-2</v>
      </c>
      <c r="P1606" s="46">
        <f t="shared" ca="1" si="206"/>
        <v>0.11460611938385296</v>
      </c>
      <c r="Q1606" s="47">
        <f t="shared" ca="1" si="201"/>
        <v>-0.50242545750519407</v>
      </c>
      <c r="R1606" s="47">
        <f t="shared" ca="1" si="202"/>
        <v>-7.2137397042434936E-3</v>
      </c>
      <c r="S1606" s="97">
        <f t="shared" ca="1" si="207"/>
        <v>-4.9142406308369774E-2</v>
      </c>
      <c r="V1606">
        <v>1589</v>
      </c>
      <c r="W1606" s="46">
        <v>1.3081064799334501</v>
      </c>
    </row>
    <row r="1607" spans="10:23">
      <c r="J1607">
        <v>1590</v>
      </c>
      <c r="K1607" s="93">
        <f t="shared" ca="1" si="203"/>
        <v>0.53471937447291584</v>
      </c>
      <c r="L1607" s="93">
        <f t="shared" ca="1" si="203"/>
        <v>0.66726382640845561</v>
      </c>
      <c r="M1607" s="93">
        <f t="shared" ca="1" si="204"/>
        <v>0.53471937447291584</v>
      </c>
      <c r="N1607" s="101">
        <f t="shared" ca="1" si="200"/>
        <v>0.80267437267398056</v>
      </c>
      <c r="O1607" s="46">
        <f t="shared" ca="1" si="205"/>
        <v>0.51223124330118031</v>
      </c>
      <c r="P1607" s="46">
        <f t="shared" ca="1" si="206"/>
        <v>0.41625727749069114</v>
      </c>
      <c r="Q1607" s="47">
        <f t="shared" ca="1" si="201"/>
        <v>0.70417917492215865</v>
      </c>
      <c r="R1607" s="47">
        <f t="shared" ca="1" si="202"/>
        <v>0.27920918777746506</v>
      </c>
      <c r="S1607" s="97">
        <f t="shared" ca="1" si="207"/>
        <v>0.39572021553932268</v>
      </c>
      <c r="V1607">
        <v>1590</v>
      </c>
      <c r="W1607" s="46">
        <v>0.83075974975001399</v>
      </c>
    </row>
    <row r="1608" spans="10:23">
      <c r="J1608">
        <v>1591</v>
      </c>
      <c r="K1608" s="93">
        <f t="shared" ca="1" si="203"/>
        <v>-0.63219659305743914</v>
      </c>
      <c r="L1608" s="93">
        <f t="shared" ca="1" si="203"/>
        <v>-0.45084593420385982</v>
      </c>
      <c r="M1608" s="93">
        <f t="shared" ca="1" si="204"/>
        <v>-0.63219659305743914</v>
      </c>
      <c r="N1608" s="101">
        <f t="shared" ca="1" si="200"/>
        <v>-0.62849214972971901</v>
      </c>
      <c r="O1608" s="46">
        <f t="shared" ca="1" si="205"/>
        <v>9.3344034353995325E-2</v>
      </c>
      <c r="P1608" s="46">
        <f t="shared" ca="1" si="206"/>
        <v>0.20681367301709863</v>
      </c>
      <c r="Q1608" s="47">
        <f t="shared" ca="1" si="201"/>
        <v>-0.13359524297221131</v>
      </c>
      <c r="R1608" s="47">
        <f t="shared" ca="1" si="202"/>
        <v>4.7800309607052394E-2</v>
      </c>
      <c r="S1608" s="97">
        <f t="shared" ca="1" si="207"/>
        <v>7.057217198052386E-2</v>
      </c>
      <c r="V1608">
        <v>1591</v>
      </c>
      <c r="W1608" s="46">
        <v>-0.241319855916793</v>
      </c>
    </row>
    <row r="1609" spans="10:23">
      <c r="J1609">
        <v>1592</v>
      </c>
      <c r="K1609" s="93">
        <f t="shared" ca="1" si="203"/>
        <v>0.72118796734614932</v>
      </c>
      <c r="L1609" s="93">
        <f t="shared" ca="1" si="203"/>
        <v>0.9373482645318052</v>
      </c>
      <c r="M1609" s="93">
        <f t="shared" ca="1" si="204"/>
        <v>0.72118796734614932</v>
      </c>
      <c r="N1609" s="101">
        <f t="shared" ca="1" si="200"/>
        <v>1.1180380835477401</v>
      </c>
      <c r="O1609" s="46">
        <f t="shared" ca="1" si="205"/>
        <v>0.57916777566373523</v>
      </c>
      <c r="P1609" s="46">
        <f t="shared" ca="1" si="206"/>
        <v>0.4497255436719686</v>
      </c>
      <c r="Q1609" s="47">
        <f t="shared" ca="1" si="201"/>
        <v>0.83805223964726849</v>
      </c>
      <c r="R1609" s="47">
        <f t="shared" ca="1" si="202"/>
        <v>0.33020113134695672</v>
      </c>
      <c r="S1609" s="97">
        <f t="shared" ca="1" si="207"/>
        <v>0.45468445350534598</v>
      </c>
      <c r="V1609">
        <v>1592</v>
      </c>
      <c r="W1609" s="46">
        <v>-5.9769106821574602E-2</v>
      </c>
    </row>
    <row r="1610" spans="10:23">
      <c r="J1610">
        <v>1593</v>
      </c>
      <c r="K1610" s="93">
        <f t="shared" ca="1" si="203"/>
        <v>1.7099532897813661E-2</v>
      </c>
      <c r="L1610" s="93">
        <f t="shared" ca="1" si="203"/>
        <v>-2.2052777414030306E-2</v>
      </c>
      <c r="M1610" s="93">
        <f t="shared" ca="1" si="204"/>
        <v>1.7099532897813661E-2</v>
      </c>
      <c r="N1610" s="101">
        <f t="shared" ca="1" si="200"/>
        <v>-1.5469832453037242E-2</v>
      </c>
      <c r="O1610" s="46">
        <f t="shared" ca="1" si="205"/>
        <v>0.32642152197911917</v>
      </c>
      <c r="P1610" s="46">
        <f t="shared" ca="1" si="206"/>
        <v>0.32335241682966054</v>
      </c>
      <c r="Q1610" s="47">
        <f t="shared" ca="1" si="201"/>
        <v>0.33255973227803631</v>
      </c>
      <c r="R1610" s="47">
        <f t="shared" ca="1" si="202"/>
        <v>0.14692141432389999</v>
      </c>
      <c r="S1610" s="97">
        <f t="shared" ca="1" si="207"/>
        <v>0.23667146815150958</v>
      </c>
      <c r="V1610">
        <v>1593</v>
      </c>
      <c r="W1610" s="46">
        <v>-0.38752375565846098</v>
      </c>
    </row>
    <row r="1611" spans="10:23">
      <c r="J1611">
        <v>1594</v>
      </c>
      <c r="K1611" s="93">
        <f t="shared" ca="1" si="203"/>
        <v>-0.62487329229564093</v>
      </c>
      <c r="L1611" s="93">
        <f t="shared" ca="1" si="203"/>
        <v>0.95792513367033216</v>
      </c>
      <c r="M1611" s="93">
        <f t="shared" ca="1" si="204"/>
        <v>-0.62487329229564093</v>
      </c>
      <c r="N1611" s="101">
        <f t="shared" ca="1" si="200"/>
        <v>0.70946898965002436</v>
      </c>
      <c r="O1611" s="46">
        <f t="shared" ca="1" si="205"/>
        <v>9.597287576310104E-2</v>
      </c>
      <c r="P1611" s="46">
        <f t="shared" ca="1" si="206"/>
        <v>0.2081280937216515</v>
      </c>
      <c r="Q1611" s="47">
        <f t="shared" ca="1" si="201"/>
        <v>-0.12833756015399989</v>
      </c>
      <c r="R1611" s="47">
        <f t="shared" ca="1" si="202"/>
        <v>0.26413857734368262</v>
      </c>
      <c r="S1611" s="97">
        <f t="shared" ca="1" si="207"/>
        <v>0.18005572655339183</v>
      </c>
      <c r="V1611">
        <v>1594</v>
      </c>
      <c r="W1611" s="46">
        <v>1.79600198122278E-2</v>
      </c>
    </row>
    <row r="1612" spans="10:23">
      <c r="J1612">
        <v>1595</v>
      </c>
      <c r="K1612" s="93">
        <f t="shared" ca="1" si="203"/>
        <v>4.4457229789651879E-2</v>
      </c>
      <c r="L1612" s="93">
        <f t="shared" ca="1" si="203"/>
        <v>0.94622499808410787</v>
      </c>
      <c r="M1612" s="93">
        <f t="shared" ca="1" si="204"/>
        <v>4.4457229789651879E-2</v>
      </c>
      <c r="N1612" s="101">
        <f t="shared" ca="1" si="200"/>
        <v>0.91123840933122791</v>
      </c>
      <c r="O1612" s="46">
        <f t="shared" ca="1" si="205"/>
        <v>0.3362420999925459</v>
      </c>
      <c r="P1612" s="46">
        <f t="shared" ca="1" si="206"/>
        <v>0.3282627058363739</v>
      </c>
      <c r="Q1612" s="47">
        <f t="shared" ca="1" si="201"/>
        <v>0.35220088830488983</v>
      </c>
      <c r="R1612" s="47">
        <f t="shared" ca="1" si="202"/>
        <v>0.29676317715552197</v>
      </c>
      <c r="S1612" s="97">
        <f t="shared" ca="1" si="207"/>
        <v>0.31650263857403393</v>
      </c>
      <c r="V1612">
        <v>1595</v>
      </c>
      <c r="W1612" s="46">
        <v>1.0623486836562901</v>
      </c>
    </row>
    <row r="1613" spans="10:23">
      <c r="J1613">
        <v>1596</v>
      </c>
      <c r="K1613" s="93">
        <f t="shared" ca="1" si="203"/>
        <v>0.41178399324654019</v>
      </c>
      <c r="L1613" s="93">
        <f t="shared" ca="1" si="203"/>
        <v>-1.539029818263373</v>
      </c>
      <c r="M1613" s="93">
        <f t="shared" ca="1" si="204"/>
        <v>0.41178399324654019</v>
      </c>
      <c r="N1613" s="101">
        <f t="shared" ca="1" si="200"/>
        <v>-1.3281717491487988</v>
      </c>
      <c r="O1613" s="46">
        <f t="shared" ca="1" si="205"/>
        <v>0.46810119438963765</v>
      </c>
      <c r="P1613" s="46">
        <f t="shared" ca="1" si="206"/>
        <v>0.39419225303491978</v>
      </c>
      <c r="Q1613" s="47">
        <f t="shared" ca="1" si="201"/>
        <v>0.61591907709907334</v>
      </c>
      <c r="R1613" s="47">
        <f t="shared" ca="1" si="202"/>
        <v>-6.5332626809288169E-2</v>
      </c>
      <c r="S1613" s="97">
        <f t="shared" ca="1" si="207"/>
        <v>0.20138428379017476</v>
      </c>
      <c r="V1613">
        <v>1596</v>
      </c>
      <c r="W1613" s="46">
        <v>8.8755330361856399E-2</v>
      </c>
    </row>
    <row r="1614" spans="10:23">
      <c r="J1614">
        <v>1597</v>
      </c>
      <c r="K1614" s="93">
        <f t="shared" ca="1" si="203"/>
        <v>-0.68778409827518783</v>
      </c>
      <c r="L1614" s="93">
        <f t="shared" ca="1" si="203"/>
        <v>-0.77878475497185862</v>
      </c>
      <c r="M1614" s="93">
        <f t="shared" ca="1" si="204"/>
        <v>-0.68778409827518783</v>
      </c>
      <c r="N1614" s="101">
        <f t="shared" ca="1" si="200"/>
        <v>-0.957083506140466</v>
      </c>
      <c r="O1614" s="46">
        <f t="shared" ca="1" si="205"/>
        <v>7.3389816945967523E-2</v>
      </c>
      <c r="P1614" s="46">
        <f t="shared" ca="1" si="206"/>
        <v>0.19683656431308474</v>
      </c>
      <c r="Q1614" s="47">
        <f t="shared" ca="1" si="201"/>
        <v>-0.17350367778826692</v>
      </c>
      <c r="R1614" s="47">
        <f t="shared" ca="1" si="202"/>
        <v>-5.3304449020698808E-3</v>
      </c>
      <c r="S1614" s="97">
        <f t="shared" ca="1" si="207"/>
        <v>3.4029686021948821E-2</v>
      </c>
      <c r="V1614">
        <v>1597</v>
      </c>
      <c r="W1614" s="46">
        <v>2.51751317767521E-2</v>
      </c>
    </row>
    <row r="1615" spans="10:23">
      <c r="J1615">
        <v>1598</v>
      </c>
      <c r="K1615" s="93">
        <f t="shared" ca="1" si="203"/>
        <v>-1.7679934637057912</v>
      </c>
      <c r="L1615" s="93">
        <f t="shared" ca="1" si="203"/>
        <v>-1.0733113595408612</v>
      </c>
      <c r="M1615" s="93">
        <f t="shared" ca="1" si="204"/>
        <v>-1.7679934637057912</v>
      </c>
      <c r="N1615" s="101">
        <f t="shared" ca="1" si="200"/>
        <v>-1.5798500396185506</v>
      </c>
      <c r="O1615" s="46">
        <f t="shared" ca="1" si="205"/>
        <v>-0.31437236881062147</v>
      </c>
      <c r="P1615" s="46">
        <f t="shared" ca="1" si="206"/>
        <v>2.9554714347902467E-3</v>
      </c>
      <c r="Q1615" s="47">
        <f t="shared" ca="1" si="201"/>
        <v>-0.94902804930144491</v>
      </c>
      <c r="R1615" s="47">
        <f t="shared" ca="1" si="202"/>
        <v>-0.10602711619661342</v>
      </c>
      <c r="S1615" s="97">
        <f t="shared" ca="1" si="207"/>
        <v>-0.21019974250361745</v>
      </c>
      <c r="V1615">
        <v>1598</v>
      </c>
      <c r="W1615" s="46">
        <v>-9.8950857056484404E-2</v>
      </c>
    </row>
    <row r="1616" spans="10:23">
      <c r="J1616">
        <v>1599</v>
      </c>
      <c r="K1616" s="93">
        <f t="shared" ca="1" si="203"/>
        <v>-0.77672380384214379</v>
      </c>
      <c r="L1616" s="93">
        <f t="shared" ca="1" si="203"/>
        <v>-0.12510685703837296</v>
      </c>
      <c r="M1616" s="93">
        <f t="shared" ca="1" si="204"/>
        <v>-0.77672380384214379</v>
      </c>
      <c r="N1616" s="101">
        <f t="shared" ca="1" si="200"/>
        <v>-0.36562730223317486</v>
      </c>
      <c r="O1616" s="46">
        <f t="shared" ca="1" si="205"/>
        <v>4.1463177782417426E-2</v>
      </c>
      <c r="P1616" s="46">
        <f t="shared" ca="1" si="206"/>
        <v>0.1808732447313097</v>
      </c>
      <c r="Q1616" s="47">
        <f t="shared" ca="1" si="201"/>
        <v>-0.23735695611536711</v>
      </c>
      <c r="R1616" s="47">
        <f t="shared" ca="1" si="202"/>
        <v>9.0303581251114345E-2</v>
      </c>
      <c r="S1616" s="97">
        <f t="shared" ca="1" si="207"/>
        <v>6.5883379516765886E-2</v>
      </c>
      <c r="V1616">
        <v>1599</v>
      </c>
      <c r="W1616" s="46">
        <v>1.0333227296159</v>
      </c>
    </row>
    <row r="1617" spans="10:23">
      <c r="J1617">
        <v>1600</v>
      </c>
      <c r="K1617" s="93">
        <f t="shared" ca="1" si="203"/>
        <v>-0.58880304880464518</v>
      </c>
      <c r="L1617" s="93">
        <f t="shared" ca="1" si="203"/>
        <v>-0.63209220316545578</v>
      </c>
      <c r="M1617" s="93">
        <f t="shared" ca="1" si="204"/>
        <v>-0.58880304880464518</v>
      </c>
      <c r="N1617" s="101">
        <f t="shared" ca="1" si="200"/>
        <v>-0.7865285697063138</v>
      </c>
      <c r="O1617" s="46">
        <f t="shared" ca="1" si="205"/>
        <v>0.10892099203060385</v>
      </c>
      <c r="P1617" s="46">
        <f t="shared" ca="1" si="206"/>
        <v>0.21460215185540291</v>
      </c>
      <c r="Q1617" s="47">
        <f t="shared" ca="1" si="201"/>
        <v>-0.10244132761899427</v>
      </c>
      <c r="R1617" s="47">
        <f t="shared" ca="1" si="202"/>
        <v>2.2247007399123775E-2</v>
      </c>
      <c r="S1617" s="97">
        <f t="shared" ca="1" si="207"/>
        <v>6.5583999714863811E-2</v>
      </c>
      <c r="V1617">
        <v>1600</v>
      </c>
      <c r="W1617" s="46">
        <v>0.22912508635911499</v>
      </c>
    </row>
    <row r="1618" spans="10:23">
      <c r="J1618">
        <v>1601</v>
      </c>
      <c r="K1618" s="93">
        <f t="shared" ca="1" si="203"/>
        <v>2.0685653689608681</v>
      </c>
      <c r="L1618" s="93">
        <f t="shared" ca="1" si="203"/>
        <v>0.24783033805251567</v>
      </c>
      <c r="M1618" s="93">
        <f t="shared" ca="1" si="204"/>
        <v>2.0685653689608681</v>
      </c>
      <c r="N1618" s="101">
        <f t="shared" ref="N1618:N1681" ca="1" si="208">$N$2*K1618+SQRT(1-$N$2^2)*L1618</f>
        <v>0.89281396976891492</v>
      </c>
      <c r="O1618" s="46">
        <f t="shared" ca="1" si="205"/>
        <v>1.0628351303537105</v>
      </c>
      <c r="P1618" s="46">
        <f t="shared" ca="1" si="206"/>
        <v>0.69155922101695622</v>
      </c>
      <c r="Q1618" s="47">
        <f t="shared" ref="Q1618:Q1681" ca="1" si="209">$K$2+K1618*$S$3</f>
        <v>1.805386949027219</v>
      </c>
      <c r="R1618" s="47">
        <f t="shared" ref="R1618:R1681" ca="1" si="210">$L$2+$L$3*N1618</f>
        <v>0.2937840836515232</v>
      </c>
      <c r="S1618" s="97">
        <f t="shared" ca="1" si="207"/>
        <v>0.67830960700261689</v>
      </c>
      <c r="V1618">
        <v>1601</v>
      </c>
      <c r="W1618" s="46">
        <v>0.37431448802603501</v>
      </c>
    </row>
    <row r="1619" spans="10:23">
      <c r="J1619">
        <v>1602</v>
      </c>
      <c r="K1619" s="93">
        <f t="shared" ref="K1619:L1682" ca="1" si="211">_xlfn.NORM.S.INV(RAND())</f>
        <v>2.1414899938554219</v>
      </c>
      <c r="L1619" s="93">
        <f t="shared" ca="1" si="211"/>
        <v>1.5436321005138178</v>
      </c>
      <c r="M1619" s="93">
        <f t="shared" ref="M1619:M1682" ca="1" si="212">K1619</f>
        <v>2.1414899938554219</v>
      </c>
      <c r="N1619" s="101">
        <f t="shared" ca="1" si="208"/>
        <v>2.1445335026554679</v>
      </c>
      <c r="O1619" s="46">
        <f t="shared" ref="O1619:O1682" ca="1" si="213">$K$2+K1619*$K$3</f>
        <v>1.0890128444613079</v>
      </c>
      <c r="P1619" s="46">
        <f t="shared" ref="P1619:P1682" ca="1" si="214">$K$2+K1619*$R$3</f>
        <v>0.70464807807075491</v>
      </c>
      <c r="Q1619" s="47">
        <f t="shared" ca="1" si="209"/>
        <v>1.8577423772424138</v>
      </c>
      <c r="R1619" s="47">
        <f t="shared" ca="1" si="210"/>
        <v>0.49617773131928494</v>
      </c>
      <c r="S1619" s="97">
        <f t="shared" ref="S1619:S1682" ca="1" si="215">AVERAGE(R1619,O1619)</f>
        <v>0.79259528789029643</v>
      </c>
      <c r="V1619">
        <v>1602</v>
      </c>
      <c r="W1619" s="46">
        <v>0.213789766975858</v>
      </c>
    </row>
    <row r="1620" spans="10:23">
      <c r="J1620">
        <v>1603</v>
      </c>
      <c r="K1620" s="93">
        <f t="shared" ca="1" si="211"/>
        <v>-1.9138276358502582</v>
      </c>
      <c r="L1620" s="93">
        <f t="shared" ca="1" si="211"/>
        <v>-0.52628903686976081</v>
      </c>
      <c r="M1620" s="93">
        <f t="shared" ca="1" si="212"/>
        <v>-1.9138276358502582</v>
      </c>
      <c r="N1620" s="101">
        <f t="shared" ca="1" si="208"/>
        <v>-1.1076059102639666</v>
      </c>
      <c r="O1620" s="46">
        <f t="shared" ca="1" si="213"/>
        <v>-0.36672238461167783</v>
      </c>
      <c r="P1620" s="46">
        <f t="shared" ca="1" si="214"/>
        <v>-2.3219536465737933E-2</v>
      </c>
      <c r="Q1620" s="47">
        <f t="shared" ca="1" si="209"/>
        <v>-1.0537280809035576</v>
      </c>
      <c r="R1620" s="47">
        <f t="shared" ca="1" si="210"/>
        <v>-2.9668787179131184E-2</v>
      </c>
      <c r="S1620" s="97">
        <f t="shared" ca="1" si="215"/>
        <v>-0.19819558589540451</v>
      </c>
      <c r="V1620">
        <v>1603</v>
      </c>
      <c r="W1620" s="46">
        <v>1.03243240416209</v>
      </c>
    </row>
    <row r="1621" spans="10:23">
      <c r="J1621">
        <v>1604</v>
      </c>
      <c r="K1621" s="93">
        <f t="shared" ca="1" si="211"/>
        <v>-0.22031560852075002</v>
      </c>
      <c r="L1621" s="93">
        <f t="shared" ca="1" si="211"/>
        <v>0.89848476579218617</v>
      </c>
      <c r="M1621" s="93">
        <f t="shared" ca="1" si="212"/>
        <v>-0.22031560852075002</v>
      </c>
      <c r="N1621" s="101">
        <f t="shared" ca="1" si="208"/>
        <v>0.78177299529928579</v>
      </c>
      <c r="O1621" s="46">
        <f t="shared" ca="1" si="213"/>
        <v>0.24119673397566221</v>
      </c>
      <c r="P1621" s="46">
        <f t="shared" ca="1" si="214"/>
        <v>0.28074002282793209</v>
      </c>
      <c r="Q1621" s="47">
        <f t="shared" ca="1" si="209"/>
        <v>0.16211015627112244</v>
      </c>
      <c r="R1621" s="47">
        <f t="shared" ca="1" si="210"/>
        <v>0.27582959203177154</v>
      </c>
      <c r="S1621" s="97">
        <f t="shared" ca="1" si="215"/>
        <v>0.25851316300371685</v>
      </c>
      <c r="V1621">
        <v>1604</v>
      </c>
      <c r="W1621" s="46">
        <v>7.2996307784416195E-2</v>
      </c>
    </row>
    <row r="1622" spans="10:23">
      <c r="J1622">
        <v>1605</v>
      </c>
      <c r="K1622" s="93">
        <f t="shared" ca="1" si="211"/>
        <v>1.7478194632598449</v>
      </c>
      <c r="L1622" s="93">
        <f t="shared" ca="1" si="211"/>
        <v>-0.13739664049095884</v>
      </c>
      <c r="M1622" s="93">
        <f t="shared" ca="1" si="212"/>
        <v>1.7478194632598449</v>
      </c>
      <c r="N1622" s="101">
        <f t="shared" ca="1" si="208"/>
        <v>0.42558235427272056</v>
      </c>
      <c r="O1622" s="46">
        <f t="shared" ca="1" si="213"/>
        <v>0.94769714187910892</v>
      </c>
      <c r="P1622" s="46">
        <f t="shared" ca="1" si="214"/>
        <v>0.63399022677965544</v>
      </c>
      <c r="Q1622" s="47">
        <f t="shared" ca="1" si="209"/>
        <v>1.5751109720780159</v>
      </c>
      <c r="R1622" s="47">
        <f t="shared" ca="1" si="210"/>
        <v>0.21823624047941653</v>
      </c>
      <c r="S1622" s="97">
        <f t="shared" ca="1" si="215"/>
        <v>0.5829666911792627</v>
      </c>
      <c r="V1622">
        <v>1605</v>
      </c>
      <c r="W1622" s="46">
        <v>-0.18908793933097001</v>
      </c>
    </row>
    <row r="1623" spans="10:23">
      <c r="J1623">
        <v>1606</v>
      </c>
      <c r="K1623" s="93">
        <f t="shared" ca="1" si="211"/>
        <v>-1.8656151837066202</v>
      </c>
      <c r="L1623" s="93">
        <f t="shared" ca="1" si="211"/>
        <v>-0.14867802430183238</v>
      </c>
      <c r="M1623" s="93">
        <f t="shared" ca="1" si="212"/>
        <v>-1.8656151837066202</v>
      </c>
      <c r="N1623" s="101">
        <f t="shared" ca="1" si="208"/>
        <v>-0.73426661621424072</v>
      </c>
      <c r="O1623" s="46">
        <f t="shared" ca="1" si="213"/>
        <v>-0.34941558611299084</v>
      </c>
      <c r="P1623" s="46">
        <f t="shared" ca="1" si="214"/>
        <v>-1.4566137216394437E-2</v>
      </c>
      <c r="Q1623" s="47">
        <f t="shared" ca="1" si="209"/>
        <v>-1.0191144839061836</v>
      </c>
      <c r="R1623" s="47">
        <f t="shared" ca="1" si="210"/>
        <v>3.0697372775392334E-2</v>
      </c>
      <c r="S1623" s="97">
        <f t="shared" ca="1" si="215"/>
        <v>-0.15935910666879927</v>
      </c>
      <c r="V1623">
        <v>1606</v>
      </c>
      <c r="W1623" s="46">
        <v>0.65288927509626604</v>
      </c>
    </row>
    <row r="1624" spans="10:23">
      <c r="J1624">
        <v>1607</v>
      </c>
      <c r="K1624" s="93">
        <f t="shared" ca="1" si="211"/>
        <v>0.30139502141712321</v>
      </c>
      <c r="L1624" s="93">
        <f t="shared" ca="1" si="211"/>
        <v>-1.2525137157472135</v>
      </c>
      <c r="M1624" s="93">
        <f t="shared" ca="1" si="212"/>
        <v>0.30139502141712321</v>
      </c>
      <c r="N1624" s="101">
        <f t="shared" ca="1" si="208"/>
        <v>-1.0916368186757135</v>
      </c>
      <c r="O1624" s="46">
        <f t="shared" ca="1" si="213"/>
        <v>0.42847492343712279</v>
      </c>
      <c r="P1624" s="46">
        <f t="shared" ca="1" si="214"/>
        <v>0.37437911755866238</v>
      </c>
      <c r="Q1624" s="47">
        <f t="shared" ca="1" si="209"/>
        <v>0.53666653519404361</v>
      </c>
      <c r="R1624" s="47">
        <f t="shared" ca="1" si="210"/>
        <v>-2.7086705002116823E-2</v>
      </c>
      <c r="S1624" s="97">
        <f t="shared" ca="1" si="215"/>
        <v>0.20069410921750297</v>
      </c>
      <c r="V1624">
        <v>1607</v>
      </c>
      <c r="W1624" s="46">
        <v>-0.211304143812447</v>
      </c>
    </row>
    <row r="1625" spans="10:23">
      <c r="J1625">
        <v>1608</v>
      </c>
      <c r="K1625" s="93">
        <f t="shared" ca="1" si="211"/>
        <v>2.233037512804888E-2</v>
      </c>
      <c r="L1625" s="93">
        <f t="shared" ca="1" si="211"/>
        <v>-0.93314523559384999</v>
      </c>
      <c r="M1625" s="93">
        <f t="shared" ca="1" si="212"/>
        <v>2.233037512804888E-2</v>
      </c>
      <c r="N1625" s="101">
        <f t="shared" ca="1" si="208"/>
        <v>-0.87759774975719207</v>
      </c>
      <c r="O1625" s="46">
        <f t="shared" ca="1" si="213"/>
        <v>0.32829923465358324</v>
      </c>
      <c r="P1625" s="46">
        <f t="shared" ca="1" si="214"/>
        <v>0.3242912731668926</v>
      </c>
      <c r="Q1625" s="47">
        <f t="shared" ca="1" si="209"/>
        <v>0.33631515762696457</v>
      </c>
      <c r="R1625" s="47">
        <f t="shared" ca="1" si="210"/>
        <v>7.5218049425444244E-3</v>
      </c>
      <c r="S1625" s="97">
        <f t="shared" ca="1" si="215"/>
        <v>0.16791051979806382</v>
      </c>
      <c r="V1625">
        <v>1608</v>
      </c>
      <c r="W1625" s="46">
        <v>0.15729656073853501</v>
      </c>
    </row>
    <row r="1626" spans="10:23">
      <c r="J1626">
        <v>1609</v>
      </c>
      <c r="K1626" s="93">
        <f t="shared" ca="1" si="211"/>
        <v>-0.36554136537422771</v>
      </c>
      <c r="L1626" s="93">
        <f t="shared" ca="1" si="211"/>
        <v>-1.5857694355737679</v>
      </c>
      <c r="M1626" s="93">
        <f t="shared" ca="1" si="212"/>
        <v>-0.36554136537422771</v>
      </c>
      <c r="N1626" s="101">
        <f t="shared" ca="1" si="208"/>
        <v>-1.6196916968062689</v>
      </c>
      <c r="O1626" s="46">
        <f t="shared" ca="1" si="213"/>
        <v>0.18906512069048079</v>
      </c>
      <c r="P1626" s="46">
        <f t="shared" ca="1" si="214"/>
        <v>0.25467421618534136</v>
      </c>
      <c r="Q1626" s="47">
        <f t="shared" ca="1" si="209"/>
        <v>5.7846929700759608E-2</v>
      </c>
      <c r="R1626" s="47">
        <f t="shared" ca="1" si="210"/>
        <v>-0.11246921294072615</v>
      </c>
      <c r="S1626" s="97">
        <f t="shared" ca="1" si="215"/>
        <v>3.8297953874877319E-2</v>
      </c>
      <c r="V1626">
        <v>1609</v>
      </c>
      <c r="W1626" s="46">
        <v>1.1580080023867501</v>
      </c>
    </row>
    <row r="1627" spans="10:23">
      <c r="J1627">
        <v>1610</v>
      </c>
      <c r="K1627" s="93">
        <f t="shared" ca="1" si="211"/>
        <v>-1.3129057417532701</v>
      </c>
      <c r="L1627" s="93">
        <f t="shared" ca="1" si="211"/>
        <v>0.48204628422601042</v>
      </c>
      <c r="M1627" s="93">
        <f t="shared" ca="1" si="212"/>
        <v>-1.3129057417532701</v>
      </c>
      <c r="N1627" s="101">
        <f t="shared" ca="1" si="208"/>
        <v>3.9486498893961552E-2</v>
      </c>
      <c r="O1627" s="46">
        <f t="shared" ca="1" si="213"/>
        <v>-0.15100976946401062</v>
      </c>
      <c r="P1627" s="46">
        <f t="shared" ca="1" si="214"/>
        <v>8.4636771108095671E-2</v>
      </c>
      <c r="Q1627" s="47">
        <f t="shared" ca="1" si="209"/>
        <v>-0.62230285060822321</v>
      </c>
      <c r="R1627" s="47">
        <f t="shared" ca="1" si="210"/>
        <v>0.15580744036370084</v>
      </c>
      <c r="S1627" s="97">
        <f t="shared" ca="1" si="215"/>
        <v>2.3988354498451075E-3</v>
      </c>
      <c r="V1627">
        <v>1610</v>
      </c>
      <c r="W1627" s="46">
        <v>0.27701621060502002</v>
      </c>
    </row>
    <row r="1628" spans="10:23">
      <c r="J1628">
        <v>1611</v>
      </c>
      <c r="K1628" s="93">
        <f t="shared" ca="1" si="211"/>
        <v>1.1111074961173693</v>
      </c>
      <c r="L1628" s="93">
        <f t="shared" ca="1" si="211"/>
        <v>-0.39253304265854372</v>
      </c>
      <c r="M1628" s="93">
        <f t="shared" ca="1" si="212"/>
        <v>1.1111074961173693</v>
      </c>
      <c r="N1628" s="101">
        <f t="shared" ca="1" si="208"/>
        <v>-1.8796868621583418E-2</v>
      </c>
      <c r="O1628" s="46">
        <f t="shared" ca="1" si="213"/>
        <v>0.71913698310088447</v>
      </c>
      <c r="P1628" s="46">
        <f t="shared" ca="1" si="214"/>
        <v>0.51971014739054322</v>
      </c>
      <c r="Q1628" s="47">
        <f t="shared" ca="1" si="209"/>
        <v>1.117990654521567</v>
      </c>
      <c r="R1628" s="47">
        <f t="shared" ca="1" si="210"/>
        <v>0.1463834575625145</v>
      </c>
      <c r="S1628" s="97">
        <f t="shared" ca="1" si="215"/>
        <v>0.43276022033169947</v>
      </c>
      <c r="V1628">
        <v>1611</v>
      </c>
      <c r="W1628" s="46">
        <v>0.38662738716314698</v>
      </c>
    </row>
    <row r="1629" spans="10:23">
      <c r="J1629">
        <v>1612</v>
      </c>
      <c r="K1629" s="93">
        <f t="shared" ca="1" si="211"/>
        <v>-0.64113081133319993</v>
      </c>
      <c r="L1629" s="93">
        <f t="shared" ca="1" si="211"/>
        <v>2.1465384766730335</v>
      </c>
      <c r="M1629" s="93">
        <f t="shared" ca="1" si="212"/>
        <v>-0.64113081133319993</v>
      </c>
      <c r="N1629" s="101">
        <f t="shared" ca="1" si="208"/>
        <v>1.8312030616312578</v>
      </c>
      <c r="O1629" s="46">
        <f t="shared" ca="1" si="213"/>
        <v>9.0136922735170877E-2</v>
      </c>
      <c r="P1629" s="46">
        <f t="shared" ca="1" si="214"/>
        <v>0.20521011720768642</v>
      </c>
      <c r="Q1629" s="47">
        <f t="shared" ca="1" si="209"/>
        <v>-0.14000946620986021</v>
      </c>
      <c r="R1629" s="47">
        <f t="shared" ca="1" si="210"/>
        <v>0.44551455221398134</v>
      </c>
      <c r="S1629" s="97">
        <f t="shared" ca="1" si="215"/>
        <v>0.26782573747457611</v>
      </c>
      <c r="V1629">
        <v>1612</v>
      </c>
      <c r="W1629" s="46">
        <v>-5.4450262849245999E-2</v>
      </c>
    </row>
    <row r="1630" spans="10:23">
      <c r="J1630">
        <v>1613</v>
      </c>
      <c r="K1630" s="93">
        <f t="shared" ca="1" si="211"/>
        <v>-1.5961727437483395</v>
      </c>
      <c r="L1630" s="93">
        <f t="shared" ca="1" si="211"/>
        <v>0.78153260942026614</v>
      </c>
      <c r="M1630" s="93">
        <f t="shared" ca="1" si="212"/>
        <v>-1.5961727437483395</v>
      </c>
      <c r="N1630" s="101">
        <f t="shared" ca="1" si="208"/>
        <v>0.23333918756235583</v>
      </c>
      <c r="O1630" s="46">
        <f t="shared" ca="1" si="213"/>
        <v>-0.2526939756572596</v>
      </c>
      <c r="P1630" s="46">
        <f t="shared" ca="1" si="214"/>
        <v>3.3794668011471185E-2</v>
      </c>
      <c r="Q1630" s="47">
        <f t="shared" ca="1" si="209"/>
        <v>-0.82567126299472116</v>
      </c>
      <c r="R1630" s="47">
        <f t="shared" ca="1" si="210"/>
        <v>0.18715196422786207</v>
      </c>
      <c r="S1630" s="97">
        <f t="shared" ca="1" si="215"/>
        <v>-3.2771005714698764E-2</v>
      </c>
      <c r="V1630">
        <v>1613</v>
      </c>
      <c r="W1630" s="46">
        <v>2.7072104353720702E-2</v>
      </c>
    </row>
    <row r="1631" spans="10:23">
      <c r="J1631">
        <v>1614</v>
      </c>
      <c r="K1631" s="93">
        <f t="shared" ca="1" si="211"/>
        <v>0.32269676493725918</v>
      </c>
      <c r="L1631" s="93">
        <f t="shared" ca="1" si="211"/>
        <v>0.57954509627228024</v>
      </c>
      <c r="M1631" s="93">
        <f t="shared" ca="1" si="212"/>
        <v>0.32269676493725918</v>
      </c>
      <c r="N1631" s="101">
        <f t="shared" ca="1" si="208"/>
        <v>0.6520817730760895</v>
      </c>
      <c r="O1631" s="46">
        <f t="shared" ca="1" si="213"/>
        <v>0.43612159906514003</v>
      </c>
      <c r="P1631" s="46">
        <f t="shared" ca="1" si="214"/>
        <v>0.378202455372671</v>
      </c>
      <c r="Q1631" s="47">
        <f t="shared" ca="1" si="209"/>
        <v>0.5519598864500781</v>
      </c>
      <c r="R1631" s="47">
        <f t="shared" ca="1" si="210"/>
        <v>0.25485949541938452</v>
      </c>
      <c r="S1631" s="97">
        <f t="shared" ca="1" si="215"/>
        <v>0.34549054724226225</v>
      </c>
      <c r="V1631">
        <v>1614</v>
      </c>
      <c r="W1631" s="46">
        <v>0.213043305436246</v>
      </c>
    </row>
    <row r="1632" spans="10:23">
      <c r="J1632">
        <v>1615</v>
      </c>
      <c r="K1632" s="93">
        <f t="shared" ca="1" si="211"/>
        <v>0.47194179862702929</v>
      </c>
      <c r="L1632" s="93">
        <f t="shared" ca="1" si="211"/>
        <v>-1.4955621450812344</v>
      </c>
      <c r="M1632" s="93">
        <f t="shared" ca="1" si="212"/>
        <v>0.47194179862702929</v>
      </c>
      <c r="N1632" s="101">
        <f t="shared" ca="1" si="208"/>
        <v>-1.2678292473070409</v>
      </c>
      <c r="O1632" s="46">
        <f t="shared" ca="1" si="213"/>
        <v>0.48969601003480578</v>
      </c>
      <c r="P1632" s="46">
        <f t="shared" ca="1" si="214"/>
        <v>0.40498966085750387</v>
      </c>
      <c r="Q1632" s="47">
        <f t="shared" ca="1" si="209"/>
        <v>0.6591087083894096</v>
      </c>
      <c r="R1632" s="47">
        <f t="shared" ca="1" si="210"/>
        <v>-5.5575697452287465E-2</v>
      </c>
      <c r="S1632" s="97">
        <f t="shared" ca="1" si="215"/>
        <v>0.21706015629125916</v>
      </c>
      <c r="V1632">
        <v>1615</v>
      </c>
      <c r="W1632" s="46">
        <v>-0.31641685843544898</v>
      </c>
    </row>
    <row r="1633" spans="10:23">
      <c r="J1633">
        <v>1616</v>
      </c>
      <c r="K1633" s="93">
        <f t="shared" ca="1" si="211"/>
        <v>0.80011873013779167</v>
      </c>
      <c r="L1633" s="93">
        <f t="shared" ca="1" si="211"/>
        <v>-0.24022749765976548</v>
      </c>
      <c r="M1633" s="93">
        <f t="shared" ca="1" si="212"/>
        <v>0.80011873013779167</v>
      </c>
      <c r="N1633" s="101">
        <f t="shared" ca="1" si="208"/>
        <v>2.6700053873301044E-2</v>
      </c>
      <c r="O1633" s="46">
        <f t="shared" ca="1" si="213"/>
        <v>0.60750150992211349</v>
      </c>
      <c r="P1633" s="46">
        <f t="shared" ca="1" si="214"/>
        <v>0.46389241080115773</v>
      </c>
      <c r="Q1633" s="47">
        <f t="shared" ca="1" si="209"/>
        <v>0.89471970816402491</v>
      </c>
      <c r="R1633" s="47">
        <f t="shared" ca="1" si="210"/>
        <v>0.15373996823400826</v>
      </c>
      <c r="S1633" s="97">
        <f t="shared" ca="1" si="215"/>
        <v>0.38062073907806088</v>
      </c>
      <c r="V1633">
        <v>1616</v>
      </c>
      <c r="W1633" s="46">
        <v>0.35780935082196202</v>
      </c>
    </row>
    <row r="1634" spans="10:23">
      <c r="J1634">
        <v>1617</v>
      </c>
      <c r="K1634" s="93">
        <f t="shared" ca="1" si="211"/>
        <v>0.1972217789171114</v>
      </c>
      <c r="L1634" s="93">
        <f t="shared" ca="1" si="211"/>
        <v>9.5733867514061058E-2</v>
      </c>
      <c r="M1634" s="93">
        <f t="shared" ca="1" si="212"/>
        <v>0.1972217789171114</v>
      </c>
      <c r="N1634" s="101">
        <f t="shared" ca="1" si="208"/>
        <v>0.15348462042392458</v>
      </c>
      <c r="O1634" s="46">
        <f t="shared" ca="1" si="213"/>
        <v>0.39107990956122163</v>
      </c>
      <c r="P1634" s="46">
        <f t="shared" ca="1" si="214"/>
        <v>0.3556816106207118</v>
      </c>
      <c r="Q1634" s="47">
        <f t="shared" ca="1" si="209"/>
        <v>0.46187650744224129</v>
      </c>
      <c r="R1634" s="47">
        <f t="shared" ca="1" si="210"/>
        <v>0.1742400804540214</v>
      </c>
      <c r="S1634" s="97">
        <f t="shared" ca="1" si="215"/>
        <v>0.28265999500762151</v>
      </c>
      <c r="V1634">
        <v>1617</v>
      </c>
      <c r="W1634" s="46">
        <v>0.77879873363150698</v>
      </c>
    </row>
    <row r="1635" spans="10:23">
      <c r="J1635">
        <v>1618</v>
      </c>
      <c r="K1635" s="93">
        <f t="shared" ca="1" si="211"/>
        <v>-1.130316342312744</v>
      </c>
      <c r="L1635" s="93">
        <f t="shared" ca="1" si="211"/>
        <v>-0.52985447770582861</v>
      </c>
      <c r="M1635" s="93">
        <f t="shared" ca="1" si="212"/>
        <v>-1.130316342312744</v>
      </c>
      <c r="N1635" s="101">
        <f t="shared" ca="1" si="208"/>
        <v>-0.86181207643925717</v>
      </c>
      <c r="O1635" s="46">
        <f t="shared" ca="1" si="213"/>
        <v>-8.5465749120493373E-2</v>
      </c>
      <c r="P1635" s="46">
        <f t="shared" ca="1" si="214"/>
        <v>0.1174087812798543</v>
      </c>
      <c r="Q1635" s="47">
        <f t="shared" ca="1" si="209"/>
        <v>-0.49121480992118871</v>
      </c>
      <c r="R1635" s="47">
        <f t="shared" ca="1" si="210"/>
        <v>1.0074229762776166E-2</v>
      </c>
      <c r="S1635" s="97">
        <f t="shared" ca="1" si="215"/>
        <v>-3.7695759678858604E-2</v>
      </c>
      <c r="V1635">
        <v>1618</v>
      </c>
      <c r="W1635" s="46">
        <v>-0.46255656721831101</v>
      </c>
    </row>
    <row r="1636" spans="10:23">
      <c r="J1636">
        <v>1619</v>
      </c>
      <c r="K1636" s="93">
        <f t="shared" ca="1" si="211"/>
        <v>-0.79673873011249308</v>
      </c>
      <c r="L1636" s="93">
        <f t="shared" ca="1" si="211"/>
        <v>1.4626863753797044</v>
      </c>
      <c r="M1636" s="93">
        <f t="shared" ca="1" si="212"/>
        <v>-0.79673873011249308</v>
      </c>
      <c r="N1636" s="101">
        <f t="shared" ca="1" si="208"/>
        <v>1.1333675721710268</v>
      </c>
      <c r="O1636" s="46">
        <f t="shared" ca="1" si="213"/>
        <v>3.4278430263353032E-2</v>
      </c>
      <c r="P1636" s="46">
        <f t="shared" ca="1" si="214"/>
        <v>0.1772808709717775</v>
      </c>
      <c r="Q1636" s="47">
        <f t="shared" ca="1" si="209"/>
        <v>-0.2517264511534959</v>
      </c>
      <c r="R1636" s="47">
        <f t="shared" ca="1" si="210"/>
        <v>0.33267979452815172</v>
      </c>
      <c r="S1636" s="97">
        <f t="shared" ca="1" si="215"/>
        <v>0.18347911239575238</v>
      </c>
      <c r="V1636">
        <v>1619</v>
      </c>
      <c r="W1636" s="46">
        <v>0.22514877988903401</v>
      </c>
    </row>
    <row r="1637" spans="10:23">
      <c r="J1637">
        <v>1620</v>
      </c>
      <c r="K1637" s="93">
        <f t="shared" ca="1" si="211"/>
        <v>-0.38231770782026003</v>
      </c>
      <c r="L1637" s="93">
        <f t="shared" ca="1" si="211"/>
        <v>1.0954438318535276</v>
      </c>
      <c r="M1637" s="93">
        <f t="shared" ca="1" si="212"/>
        <v>-0.38231770782026003</v>
      </c>
      <c r="N1637" s="101">
        <f t="shared" ca="1" si="208"/>
        <v>0.91698627272131883</v>
      </c>
      <c r="O1637" s="46">
        <f t="shared" ca="1" si="213"/>
        <v>0.18304292589745438</v>
      </c>
      <c r="P1637" s="46">
        <f t="shared" ca="1" si="214"/>
        <v>0.25166311878882819</v>
      </c>
      <c r="Q1637" s="47">
        <f t="shared" ca="1" si="209"/>
        <v>4.5802540114706802E-2</v>
      </c>
      <c r="R1637" s="47">
        <f t="shared" ca="1" si="210"/>
        <v>0.29769256349747175</v>
      </c>
      <c r="S1637" s="97">
        <f t="shared" ca="1" si="215"/>
        <v>0.24036774469746308</v>
      </c>
      <c r="V1637">
        <v>1620</v>
      </c>
      <c r="W1637" s="46">
        <v>0.51295649766117402</v>
      </c>
    </row>
    <row r="1638" spans="10:23">
      <c r="J1638">
        <v>1621</v>
      </c>
      <c r="K1638" s="93">
        <f t="shared" ca="1" si="211"/>
        <v>-0.21937561440793119</v>
      </c>
      <c r="L1638" s="93">
        <f t="shared" ca="1" si="211"/>
        <v>-0.3706355777020201</v>
      </c>
      <c r="M1638" s="93">
        <f t="shared" ca="1" si="212"/>
        <v>-0.21937561440793119</v>
      </c>
      <c r="N1638" s="101">
        <f t="shared" ca="1" si="208"/>
        <v>-0.42115972693254539</v>
      </c>
      <c r="O1638" s="46">
        <f t="shared" ca="1" si="213"/>
        <v>0.24153416316619664</v>
      </c>
      <c r="P1638" s="46">
        <f t="shared" ca="1" si="214"/>
        <v>0.28090873742319933</v>
      </c>
      <c r="Q1638" s="47">
        <f t="shared" ca="1" si="209"/>
        <v>0.16278501465219131</v>
      </c>
      <c r="R1638" s="47">
        <f t="shared" ca="1" si="210"/>
        <v>8.1324405242873862E-2</v>
      </c>
      <c r="S1638" s="97">
        <f t="shared" ca="1" si="215"/>
        <v>0.16142928420453526</v>
      </c>
      <c r="V1638">
        <v>1621</v>
      </c>
      <c r="W1638" s="46">
        <v>0.54723265684841205</v>
      </c>
    </row>
    <row r="1639" spans="10:23">
      <c r="J1639">
        <v>1622</v>
      </c>
      <c r="K1639" s="93">
        <f t="shared" ca="1" si="211"/>
        <v>-1.8064026769748422</v>
      </c>
      <c r="L1639" s="93">
        <f t="shared" ca="1" si="211"/>
        <v>-0.41723029832653963</v>
      </c>
      <c r="M1639" s="93">
        <f t="shared" ca="1" si="212"/>
        <v>-1.8064026769748422</v>
      </c>
      <c r="N1639" s="101">
        <f t="shared" ca="1" si="208"/>
        <v>-0.97004560687362651</v>
      </c>
      <c r="O1639" s="46">
        <f t="shared" ca="1" si="213"/>
        <v>-0.32816010382480654</v>
      </c>
      <c r="P1639" s="46">
        <f t="shared" ca="1" si="214"/>
        <v>-3.9383960723022859E-3</v>
      </c>
      <c r="Q1639" s="47">
        <f t="shared" ca="1" si="209"/>
        <v>-0.97660351932981504</v>
      </c>
      <c r="R1639" s="47">
        <f t="shared" ca="1" si="210"/>
        <v>-7.426319241245094E-3</v>
      </c>
      <c r="S1639" s="97">
        <f t="shared" ca="1" si="215"/>
        <v>-0.16779321153302582</v>
      </c>
      <c r="V1639">
        <v>1622</v>
      </c>
      <c r="W1639" s="46">
        <v>5.73427230675271E-2</v>
      </c>
    </row>
    <row r="1640" spans="10:23">
      <c r="J1640">
        <v>1623</v>
      </c>
      <c r="K1640" s="93">
        <f t="shared" ca="1" si="211"/>
        <v>0.22458402356450108</v>
      </c>
      <c r="L1640" s="93">
        <f t="shared" ca="1" si="211"/>
        <v>-0.3569145179972934</v>
      </c>
      <c r="M1640" s="93">
        <f t="shared" ca="1" si="212"/>
        <v>0.22458402356450108</v>
      </c>
      <c r="N1640" s="101">
        <f t="shared" ca="1" si="208"/>
        <v>-0.26696189640523504</v>
      </c>
      <c r="O1640" s="46">
        <f t="shared" ca="1" si="213"/>
        <v>0.40090212008005832</v>
      </c>
      <c r="P1640" s="46">
        <f t="shared" ca="1" si="214"/>
        <v>0.36059271588013014</v>
      </c>
      <c r="Q1640" s="47">
        <f t="shared" ca="1" si="209"/>
        <v>0.48152092847991468</v>
      </c>
      <c r="R1640" s="47">
        <f t="shared" ca="1" si="210"/>
        <v>0.10625703636584462</v>
      </c>
      <c r="S1640" s="97">
        <f t="shared" ca="1" si="215"/>
        <v>0.25357957822295146</v>
      </c>
      <c r="V1640">
        <v>1623</v>
      </c>
      <c r="W1640" s="46">
        <v>1.0960879648499</v>
      </c>
    </row>
    <row r="1641" spans="10:23">
      <c r="J1641">
        <v>1624</v>
      </c>
      <c r="K1641" s="93">
        <f t="shared" ca="1" si="211"/>
        <v>0.98494525858506399</v>
      </c>
      <c r="L1641" s="93">
        <f t="shared" ca="1" si="211"/>
        <v>-1.7535095005856982</v>
      </c>
      <c r="M1641" s="93">
        <f t="shared" ca="1" si="212"/>
        <v>0.98494525858506399</v>
      </c>
      <c r="N1641" s="101">
        <f t="shared" ca="1" si="208"/>
        <v>-1.3492381897054173</v>
      </c>
      <c r="O1641" s="46">
        <f t="shared" ca="1" si="213"/>
        <v>0.67384859128438934</v>
      </c>
      <c r="P1641" s="46">
        <f t="shared" ca="1" si="214"/>
        <v>0.49706595148229565</v>
      </c>
      <c r="Q1641" s="47">
        <f t="shared" ca="1" si="209"/>
        <v>1.0274138708885767</v>
      </c>
      <c r="R1641" s="47">
        <f t="shared" ca="1" si="210"/>
        <v>-6.8738912031823335E-2</v>
      </c>
      <c r="S1641" s="97">
        <f t="shared" ca="1" si="215"/>
        <v>0.30255483962628299</v>
      </c>
      <c r="V1641">
        <v>1624</v>
      </c>
      <c r="W1641" s="46">
        <v>0.63582375700065696</v>
      </c>
    </row>
    <row r="1642" spans="10:23">
      <c r="J1642">
        <v>1625</v>
      </c>
      <c r="K1642" s="93">
        <f t="shared" ca="1" si="211"/>
        <v>-0.77038801791464373</v>
      </c>
      <c r="L1642" s="93">
        <f t="shared" ca="1" si="211"/>
        <v>0.27446055523028134</v>
      </c>
      <c r="M1642" s="93">
        <f t="shared" ca="1" si="212"/>
        <v>-0.77038801791464373</v>
      </c>
      <c r="N1642" s="101">
        <f t="shared" ca="1" si="208"/>
        <v>1.5210765943858978E-2</v>
      </c>
      <c r="O1642" s="46">
        <f t="shared" ca="1" si="213"/>
        <v>4.3737531512681449E-2</v>
      </c>
      <c r="P1642" s="46">
        <f t="shared" ca="1" si="214"/>
        <v>0.18201042159644171</v>
      </c>
      <c r="Q1642" s="47">
        <f t="shared" ca="1" si="209"/>
        <v>-0.23280824865483907</v>
      </c>
      <c r="R1642" s="47">
        <f t="shared" ca="1" si="210"/>
        <v>0.15188223666391559</v>
      </c>
      <c r="S1642" s="97">
        <f t="shared" ca="1" si="215"/>
        <v>9.7809884088298521E-2</v>
      </c>
      <c r="V1642">
        <v>1625</v>
      </c>
      <c r="W1642" s="46">
        <v>0.85546904711457195</v>
      </c>
    </row>
    <row r="1643" spans="10:23">
      <c r="J1643">
        <v>1626</v>
      </c>
      <c r="K1643" s="93">
        <f t="shared" ca="1" si="211"/>
        <v>0.77168841341208205</v>
      </c>
      <c r="L1643" s="93">
        <f t="shared" ca="1" si="211"/>
        <v>-0.39730179061182641</v>
      </c>
      <c r="M1643" s="93">
        <f t="shared" ca="1" si="212"/>
        <v>0.77168841341208205</v>
      </c>
      <c r="N1643" s="101">
        <f t="shared" ca="1" si="208"/>
        <v>-0.13126092108389931</v>
      </c>
      <c r="O1643" s="46">
        <f t="shared" ca="1" si="213"/>
        <v>0.59729589413306805</v>
      </c>
      <c r="P1643" s="46">
        <f t="shared" ca="1" si="214"/>
        <v>0.45878960290663501</v>
      </c>
      <c r="Q1643" s="47">
        <f t="shared" ca="1" si="209"/>
        <v>0.87430847658593414</v>
      </c>
      <c r="R1643" s="47">
        <f t="shared" ca="1" si="210"/>
        <v>0.12819886491910032</v>
      </c>
      <c r="S1643" s="97">
        <f t="shared" ca="1" si="215"/>
        <v>0.36274737952608416</v>
      </c>
      <c r="V1643">
        <v>1626</v>
      </c>
      <c r="W1643" s="46">
        <v>0.293524386907908</v>
      </c>
    </row>
    <row r="1644" spans="10:23">
      <c r="J1644">
        <v>1627</v>
      </c>
      <c r="K1644" s="93">
        <f t="shared" ca="1" si="211"/>
        <v>-0.58854135018586451</v>
      </c>
      <c r="L1644" s="93">
        <f t="shared" ca="1" si="211"/>
        <v>0.75104770440655955</v>
      </c>
      <c r="M1644" s="93">
        <f t="shared" ca="1" si="212"/>
        <v>-0.58854135018586451</v>
      </c>
      <c r="N1644" s="101">
        <f t="shared" ca="1" si="208"/>
        <v>0.52488634959854541</v>
      </c>
      <c r="O1644" s="46">
        <f t="shared" ca="1" si="213"/>
        <v>0.10901493384565877</v>
      </c>
      <c r="P1644" s="46">
        <f t="shared" ca="1" si="214"/>
        <v>0.21464912276293036</v>
      </c>
      <c r="Q1644" s="47">
        <f t="shared" ca="1" si="209"/>
        <v>-0.10225344398888442</v>
      </c>
      <c r="R1644" s="47">
        <f t="shared" ca="1" si="210"/>
        <v>0.23429295071995063</v>
      </c>
      <c r="S1644" s="97">
        <f t="shared" ca="1" si="215"/>
        <v>0.1716539422828047</v>
      </c>
      <c r="V1644">
        <v>1627</v>
      </c>
      <c r="W1644" s="46">
        <v>0.65868649283191105</v>
      </c>
    </row>
    <row r="1645" spans="10:23">
      <c r="J1645">
        <v>1628</v>
      </c>
      <c r="K1645" s="93">
        <f t="shared" ca="1" si="211"/>
        <v>1.1050738986634079</v>
      </c>
      <c r="L1645" s="93">
        <f t="shared" ca="1" si="211"/>
        <v>-0.99591049967950884</v>
      </c>
      <c r="M1645" s="93">
        <f t="shared" ca="1" si="212"/>
        <v>1.1050738986634079</v>
      </c>
      <c r="N1645" s="101">
        <f t="shared" ca="1" si="208"/>
        <v>-0.5927677110972267</v>
      </c>
      <c r="O1645" s="46">
        <f t="shared" ca="1" si="213"/>
        <v>0.71697110580746659</v>
      </c>
      <c r="P1645" s="46">
        <f t="shared" ca="1" si="214"/>
        <v>0.51862720874383428</v>
      </c>
      <c r="Q1645" s="47">
        <f t="shared" ca="1" si="209"/>
        <v>1.1136588999347312</v>
      </c>
      <c r="R1645" s="47">
        <f t="shared" ca="1" si="210"/>
        <v>5.3576683032367109E-2</v>
      </c>
      <c r="S1645" s="97">
        <f t="shared" ca="1" si="215"/>
        <v>0.38527389441991683</v>
      </c>
      <c r="V1645">
        <v>1628</v>
      </c>
      <c r="W1645" s="46">
        <v>0.43336232770712402</v>
      </c>
    </row>
    <row r="1646" spans="10:23">
      <c r="J1646">
        <v>1629</v>
      </c>
      <c r="K1646" s="93">
        <f t="shared" ca="1" si="211"/>
        <v>0.38022108529295462</v>
      </c>
      <c r="L1646" s="93">
        <f t="shared" ca="1" si="211"/>
        <v>0.75909467700947997</v>
      </c>
      <c r="M1646" s="93">
        <f t="shared" ca="1" si="212"/>
        <v>0.38022108529295462</v>
      </c>
      <c r="N1646" s="101">
        <f t="shared" ca="1" si="208"/>
        <v>0.84060373637010999</v>
      </c>
      <c r="O1646" s="46">
        <f t="shared" ca="1" si="213"/>
        <v>0.45677107398095412</v>
      </c>
      <c r="P1646" s="46">
        <f t="shared" ca="1" si="214"/>
        <v>0.38852719283057802</v>
      </c>
      <c r="Q1646" s="47">
        <f t="shared" ca="1" si="209"/>
        <v>0.59325883628170628</v>
      </c>
      <c r="R1646" s="47">
        <f t="shared" ca="1" si="210"/>
        <v>0.28534208102590219</v>
      </c>
      <c r="S1646" s="97">
        <f t="shared" ca="1" si="215"/>
        <v>0.37105657750342813</v>
      </c>
      <c r="V1646">
        <v>1629</v>
      </c>
      <c r="W1646" s="46">
        <v>1.19190863150256</v>
      </c>
    </row>
    <row r="1647" spans="10:23">
      <c r="J1647">
        <v>1630</v>
      </c>
      <c r="K1647" s="93">
        <f t="shared" ca="1" si="211"/>
        <v>0.8040640341310038</v>
      </c>
      <c r="L1647" s="93">
        <f t="shared" ca="1" si="211"/>
        <v>-0.22975139654146745</v>
      </c>
      <c r="M1647" s="93">
        <f t="shared" ca="1" si="212"/>
        <v>0.8040640341310038</v>
      </c>
      <c r="N1647" s="101">
        <f t="shared" ca="1" si="208"/>
        <v>3.7886964398552131E-2</v>
      </c>
      <c r="O1647" s="46">
        <f t="shared" ca="1" si="213"/>
        <v>0.60891775361416134</v>
      </c>
      <c r="P1647" s="46">
        <f t="shared" ca="1" si="214"/>
        <v>0.46460053264718165</v>
      </c>
      <c r="Q1647" s="47">
        <f t="shared" ca="1" si="209"/>
        <v>0.89755219554812071</v>
      </c>
      <c r="R1647" s="47">
        <f t="shared" ca="1" si="210"/>
        <v>0.15554880764879084</v>
      </c>
      <c r="S1647" s="97">
        <f t="shared" ca="1" si="215"/>
        <v>0.3822332806314761</v>
      </c>
      <c r="V1647">
        <v>1630</v>
      </c>
      <c r="W1647" s="46">
        <v>0.31646104608445602</v>
      </c>
    </row>
    <row r="1648" spans="10:23">
      <c r="J1648">
        <v>1631</v>
      </c>
      <c r="K1648" s="93">
        <f t="shared" ca="1" si="211"/>
        <v>1.366675726123652</v>
      </c>
      <c r="L1648" s="93">
        <f t="shared" ca="1" si="211"/>
        <v>-0.14407173593891709</v>
      </c>
      <c r="M1648" s="93">
        <f t="shared" ca="1" si="212"/>
        <v>1.366675726123652</v>
      </c>
      <c r="N1648" s="101">
        <f t="shared" ca="1" si="208"/>
        <v>0.2980415496557835</v>
      </c>
      <c r="O1648" s="46">
        <f t="shared" ca="1" si="213"/>
        <v>0.81087817573318011</v>
      </c>
      <c r="P1648" s="46">
        <f t="shared" ca="1" si="214"/>
        <v>0.56558074370669109</v>
      </c>
      <c r="Q1648" s="47">
        <f t="shared" ca="1" si="209"/>
        <v>1.3014730397861582</v>
      </c>
      <c r="R1648" s="47">
        <f t="shared" ca="1" si="210"/>
        <v>0.19761385024366174</v>
      </c>
      <c r="S1648" s="97">
        <f t="shared" ca="1" si="215"/>
        <v>0.50424601298842098</v>
      </c>
      <c r="V1648">
        <v>1631</v>
      </c>
      <c r="W1648" s="46">
        <v>0.31166707113349701</v>
      </c>
    </row>
    <row r="1649" spans="10:23">
      <c r="J1649">
        <v>1632</v>
      </c>
      <c r="K1649" s="93">
        <f t="shared" ca="1" si="211"/>
        <v>-0.53913149218985923</v>
      </c>
      <c r="L1649" s="93">
        <f t="shared" ca="1" si="211"/>
        <v>-2.0771296759189513</v>
      </c>
      <c r="M1649" s="93">
        <f t="shared" ca="1" si="212"/>
        <v>-0.53913149218985923</v>
      </c>
      <c r="N1649" s="101">
        <f t="shared" ca="1" si="208"/>
        <v>-2.1407476346011953</v>
      </c>
      <c r="O1649" s="46">
        <f t="shared" ca="1" si="213"/>
        <v>0.12675156449115982</v>
      </c>
      <c r="P1649" s="46">
        <f t="shared" ca="1" si="214"/>
        <v>0.22351743808568089</v>
      </c>
      <c r="Q1649" s="47">
        <f t="shared" ca="1" si="209"/>
        <v>-6.6780182697882329E-2</v>
      </c>
      <c r="R1649" s="47">
        <f t="shared" ca="1" si="210"/>
        <v>-0.19672004479126626</v>
      </c>
      <c r="S1649" s="97">
        <f t="shared" ca="1" si="215"/>
        <v>-3.498424015005322E-2</v>
      </c>
      <c r="V1649">
        <v>1632</v>
      </c>
      <c r="W1649" s="46">
        <v>0.617678591548665</v>
      </c>
    </row>
    <row r="1650" spans="10:23">
      <c r="J1650">
        <v>1633</v>
      </c>
      <c r="K1650" s="93">
        <f t="shared" ca="1" si="211"/>
        <v>1.5155882059366381</v>
      </c>
      <c r="L1650" s="93">
        <f t="shared" ca="1" si="211"/>
        <v>-0.92159910378483345</v>
      </c>
      <c r="M1650" s="93">
        <f t="shared" ca="1" si="212"/>
        <v>1.5155882059366381</v>
      </c>
      <c r="N1650" s="101">
        <f t="shared" ca="1" si="208"/>
        <v>-0.39176156692410247</v>
      </c>
      <c r="O1650" s="46">
        <f t="shared" ca="1" si="213"/>
        <v>0.86433321001322405</v>
      </c>
      <c r="P1650" s="46">
        <f t="shared" ca="1" si="214"/>
        <v>0.59230826084671295</v>
      </c>
      <c r="Q1650" s="47">
        <f t="shared" ca="1" si="209"/>
        <v>1.4083831083462461</v>
      </c>
      <c r="R1650" s="47">
        <f t="shared" ca="1" si="210"/>
        <v>8.6077866926984645E-2</v>
      </c>
      <c r="S1650" s="97">
        <f t="shared" ca="1" si="215"/>
        <v>0.47520553847010433</v>
      </c>
      <c r="V1650">
        <v>1633</v>
      </c>
      <c r="W1650" s="46">
        <v>-0.34728088651018402</v>
      </c>
    </row>
    <row r="1651" spans="10:23">
      <c r="J1651">
        <v>1634</v>
      </c>
      <c r="K1651" s="93">
        <f t="shared" ca="1" si="211"/>
        <v>1.5015869567036204</v>
      </c>
      <c r="L1651" s="93">
        <f t="shared" ca="1" si="211"/>
        <v>0.30753935991941606</v>
      </c>
      <c r="M1651" s="93">
        <f t="shared" ca="1" si="212"/>
        <v>1.5015869567036204</v>
      </c>
      <c r="N1651" s="101">
        <f t="shared" ca="1" si="208"/>
        <v>0.76911123510747736</v>
      </c>
      <c r="O1651" s="46">
        <f t="shared" ca="1" si="213"/>
        <v>0.85930718896613423</v>
      </c>
      <c r="P1651" s="46">
        <f t="shared" ca="1" si="214"/>
        <v>0.58979525032316804</v>
      </c>
      <c r="Q1651" s="47">
        <f t="shared" ca="1" si="209"/>
        <v>1.3983310662520665</v>
      </c>
      <c r="R1651" s="47">
        <f t="shared" ca="1" si="210"/>
        <v>0.27378228050248277</v>
      </c>
      <c r="S1651" s="97">
        <f t="shared" ca="1" si="215"/>
        <v>0.56654473473430844</v>
      </c>
      <c r="V1651">
        <v>1634</v>
      </c>
      <c r="W1651" s="46">
        <v>1.81542248243689E-2</v>
      </c>
    </row>
    <row r="1652" spans="10:23">
      <c r="J1652">
        <v>1635</v>
      </c>
      <c r="K1652" s="93">
        <f t="shared" ca="1" si="211"/>
        <v>5.9500027176724167E-2</v>
      </c>
      <c r="L1652" s="93">
        <f t="shared" ca="1" si="211"/>
        <v>-0.19140548554576056</v>
      </c>
      <c r="M1652" s="93">
        <f t="shared" ca="1" si="212"/>
        <v>5.9500027176724167E-2</v>
      </c>
      <c r="N1652" s="101">
        <f t="shared" ca="1" si="208"/>
        <v>-0.16254597952861233</v>
      </c>
      <c r="O1652" s="46">
        <f t="shared" ca="1" si="213"/>
        <v>0.3416420050307506</v>
      </c>
      <c r="P1652" s="46">
        <f t="shared" ca="1" si="214"/>
        <v>0.33096265835547628</v>
      </c>
      <c r="Q1652" s="47">
        <f t="shared" ca="1" si="209"/>
        <v>0.36300069838129928</v>
      </c>
      <c r="R1652" s="47">
        <f t="shared" ca="1" si="210"/>
        <v>0.12314030592903424</v>
      </c>
      <c r="S1652" s="97">
        <f t="shared" ca="1" si="215"/>
        <v>0.23239115547989242</v>
      </c>
      <c r="V1652">
        <v>1635</v>
      </c>
      <c r="W1652" s="46">
        <v>0.88715628261465396</v>
      </c>
    </row>
    <row r="1653" spans="10:23">
      <c r="J1653">
        <v>1636</v>
      </c>
      <c r="K1653" s="93">
        <f t="shared" ca="1" si="211"/>
        <v>0.64228388810488746</v>
      </c>
      <c r="L1653" s="93">
        <f t="shared" ca="1" si="211"/>
        <v>-0.87729647747632544</v>
      </c>
      <c r="M1653" s="93">
        <f t="shared" ca="1" si="212"/>
        <v>0.64228388810488746</v>
      </c>
      <c r="N1653" s="101">
        <f t="shared" ca="1" si="208"/>
        <v>-0.62748935617670765</v>
      </c>
      <c r="O1653" s="46">
        <f t="shared" ca="1" si="213"/>
        <v>0.55084361998535303</v>
      </c>
      <c r="P1653" s="46">
        <f t="shared" ca="1" si="214"/>
        <v>0.4355634658327775</v>
      </c>
      <c r="Q1653" s="47">
        <f t="shared" ca="1" si="209"/>
        <v>0.7814039282905042</v>
      </c>
      <c r="R1653" s="47">
        <f t="shared" ca="1" si="210"/>
        <v>4.7962453793285273E-2</v>
      </c>
      <c r="S1653" s="97">
        <f t="shared" ca="1" si="215"/>
        <v>0.29940303688931913</v>
      </c>
      <c r="V1653">
        <v>1636</v>
      </c>
      <c r="W1653" s="46">
        <v>0.14076563420983601</v>
      </c>
    </row>
    <row r="1654" spans="10:23">
      <c r="J1654">
        <v>1637</v>
      </c>
      <c r="K1654" s="93">
        <f t="shared" ca="1" si="211"/>
        <v>-0.27083037343853095</v>
      </c>
      <c r="L1654" s="93">
        <f t="shared" ca="1" si="211"/>
        <v>1.084951145809427</v>
      </c>
      <c r="M1654" s="93">
        <f t="shared" ca="1" si="212"/>
        <v>-0.27083037343853095</v>
      </c>
      <c r="N1654" s="101">
        <f t="shared" ca="1" si="208"/>
        <v>0.94249380688195594</v>
      </c>
      <c r="O1654" s="46">
        <f t="shared" ca="1" si="213"/>
        <v>0.22306347547563915</v>
      </c>
      <c r="P1654" s="46">
        <f t="shared" ca="1" si="214"/>
        <v>0.27167339357792053</v>
      </c>
      <c r="Q1654" s="47">
        <f t="shared" ca="1" si="209"/>
        <v>0.12584363927107634</v>
      </c>
      <c r="R1654" s="47">
        <f t="shared" ca="1" si="210"/>
        <v>0.30181694020179317</v>
      </c>
      <c r="S1654" s="97">
        <f t="shared" ca="1" si="215"/>
        <v>0.26244020783871613</v>
      </c>
      <c r="V1654">
        <v>1637</v>
      </c>
      <c r="W1654" s="46">
        <v>0.407183542429985</v>
      </c>
    </row>
    <row r="1655" spans="10:23">
      <c r="J1655">
        <v>1638</v>
      </c>
      <c r="K1655" s="93">
        <f t="shared" ca="1" si="211"/>
        <v>2.1335883436548331</v>
      </c>
      <c r="L1655" s="93">
        <f t="shared" ca="1" si="211"/>
        <v>-0.72733789362122703</v>
      </c>
      <c r="M1655" s="93">
        <f t="shared" ca="1" si="212"/>
        <v>2.1335883436548331</v>
      </c>
      <c r="N1655" s="101">
        <f t="shared" ca="1" si="208"/>
        <v>-1.1047871677147381E-2</v>
      </c>
      <c r="O1655" s="46">
        <f t="shared" ca="1" si="213"/>
        <v>1.0861763932594217</v>
      </c>
      <c r="P1655" s="46">
        <f t="shared" ca="1" si="214"/>
        <v>0.70322985246981184</v>
      </c>
      <c r="Q1655" s="47">
        <f t="shared" ca="1" si="209"/>
        <v>1.8520694748386415</v>
      </c>
      <c r="R1655" s="47">
        <f t="shared" ca="1" si="210"/>
        <v>0.14763641217107126</v>
      </c>
      <c r="S1655" s="97">
        <f t="shared" ca="1" si="215"/>
        <v>0.61690640271524644</v>
      </c>
      <c r="V1655">
        <v>1638</v>
      </c>
      <c r="W1655" s="46">
        <v>-0.18682570372880999</v>
      </c>
    </row>
    <row r="1656" spans="10:23">
      <c r="J1656">
        <v>1639</v>
      </c>
      <c r="K1656" s="93">
        <f t="shared" ca="1" si="211"/>
        <v>-0.10959008167963902</v>
      </c>
      <c r="L1656" s="93">
        <f t="shared" ca="1" si="211"/>
        <v>-0.11351612433939312</v>
      </c>
      <c r="M1656" s="93">
        <f t="shared" ca="1" si="212"/>
        <v>-0.10959008167963902</v>
      </c>
      <c r="N1656" s="101">
        <f t="shared" ca="1" si="208"/>
        <v>-0.14247483355021989</v>
      </c>
      <c r="O1656" s="46">
        <f t="shared" ca="1" si="213"/>
        <v>0.2809438179030857</v>
      </c>
      <c r="P1656" s="46">
        <f t="shared" ca="1" si="214"/>
        <v>0.30061356479164381</v>
      </c>
      <c r="Q1656" s="47">
        <f t="shared" ca="1" si="209"/>
        <v>0.24160432412596941</v>
      </c>
      <c r="R1656" s="47">
        <f t="shared" ca="1" si="210"/>
        <v>0.12638565949323971</v>
      </c>
      <c r="S1656" s="97">
        <f t="shared" ca="1" si="215"/>
        <v>0.20366473869816271</v>
      </c>
      <c r="V1656">
        <v>1639</v>
      </c>
      <c r="W1656" s="46">
        <v>-0.18369960556681</v>
      </c>
    </row>
    <row r="1657" spans="10:23">
      <c r="J1657">
        <v>1640</v>
      </c>
      <c r="K1657" s="93">
        <f t="shared" ca="1" si="211"/>
        <v>0.32549935076652181</v>
      </c>
      <c r="L1657" s="93">
        <f t="shared" ca="1" si="211"/>
        <v>1.8140285649312111</v>
      </c>
      <c r="M1657" s="93">
        <f t="shared" ca="1" si="212"/>
        <v>0.32549935076652181</v>
      </c>
      <c r="N1657" s="101">
        <f t="shared" ca="1" si="208"/>
        <v>1.8233660809666161</v>
      </c>
      <c r="O1657" s="46">
        <f t="shared" ca="1" si="213"/>
        <v>0.43712764182102015</v>
      </c>
      <c r="P1657" s="46">
        <f t="shared" ca="1" si="214"/>
        <v>0.37870547675061106</v>
      </c>
      <c r="Q1657" s="47">
        <f t="shared" ca="1" si="209"/>
        <v>0.55397197196183834</v>
      </c>
      <c r="R1657" s="47">
        <f t="shared" ca="1" si="210"/>
        <v>0.44424737129865222</v>
      </c>
      <c r="S1657" s="97">
        <f t="shared" ca="1" si="215"/>
        <v>0.44068750655983618</v>
      </c>
      <c r="V1657">
        <v>1640</v>
      </c>
      <c r="W1657" s="46">
        <v>0.23843236690959199</v>
      </c>
    </row>
    <row r="1658" spans="10:23">
      <c r="J1658">
        <v>1641</v>
      </c>
      <c r="K1658" s="93">
        <f t="shared" ca="1" si="211"/>
        <v>0.70026769073384454</v>
      </c>
      <c r="L1658" s="93">
        <f t="shared" ca="1" si="211"/>
        <v>-1.0888077424995282</v>
      </c>
      <c r="M1658" s="93">
        <f t="shared" ca="1" si="212"/>
        <v>0.70026769073384454</v>
      </c>
      <c r="N1658" s="101">
        <f t="shared" ca="1" si="208"/>
        <v>-0.80957948063378216</v>
      </c>
      <c r="O1658" s="46">
        <f t="shared" ca="1" si="213"/>
        <v>0.57165803501027779</v>
      </c>
      <c r="P1658" s="46">
        <f t="shared" ca="1" si="214"/>
        <v>0.44597067334523988</v>
      </c>
      <c r="Q1658" s="47">
        <f t="shared" ca="1" si="209"/>
        <v>0.8230327583403535</v>
      </c>
      <c r="R1658" s="47">
        <f t="shared" ca="1" si="210"/>
        <v>1.8519848221607099E-2</v>
      </c>
      <c r="S1658" s="97">
        <f t="shared" ca="1" si="215"/>
        <v>0.29508894161594246</v>
      </c>
      <c r="V1658">
        <v>1641</v>
      </c>
      <c r="W1658" s="46">
        <v>0.15520920212741701</v>
      </c>
    </row>
    <row r="1659" spans="10:23">
      <c r="J1659">
        <v>1642</v>
      </c>
      <c r="K1659" s="93">
        <f t="shared" ca="1" si="211"/>
        <v>1.3468426557240871</v>
      </c>
      <c r="L1659" s="93">
        <f t="shared" ca="1" si="211"/>
        <v>-0.80886269078178497</v>
      </c>
      <c r="M1659" s="93">
        <f t="shared" ca="1" si="212"/>
        <v>1.3468426557240871</v>
      </c>
      <c r="N1659" s="101">
        <f t="shared" ca="1" si="208"/>
        <v>-0.33854293960112392</v>
      </c>
      <c r="O1659" s="46">
        <f t="shared" ca="1" si="213"/>
        <v>0.80375870892006474</v>
      </c>
      <c r="P1659" s="46">
        <f t="shared" ca="1" si="214"/>
        <v>0.56202101030013329</v>
      </c>
      <c r="Q1659" s="47">
        <f t="shared" ca="1" si="209"/>
        <v>1.2872341061599275</v>
      </c>
      <c r="R1659" s="47">
        <f t="shared" ca="1" si="210"/>
        <v>9.4682919276794911E-2</v>
      </c>
      <c r="S1659" s="97">
        <f t="shared" ca="1" si="215"/>
        <v>0.44922081409842984</v>
      </c>
      <c r="V1659">
        <v>1642</v>
      </c>
      <c r="W1659" s="46">
        <v>-2.8979358842618399E-2</v>
      </c>
    </row>
    <row r="1660" spans="10:23">
      <c r="J1660">
        <v>1643</v>
      </c>
      <c r="K1660" s="93">
        <f t="shared" ca="1" si="211"/>
        <v>1.1573644451949499</v>
      </c>
      <c r="L1660" s="93">
        <f t="shared" ca="1" si="211"/>
        <v>-0.14953694690653588</v>
      </c>
      <c r="M1660" s="93">
        <f t="shared" ca="1" si="212"/>
        <v>1.1573644451949499</v>
      </c>
      <c r="N1660" s="101">
        <f t="shared" ca="1" si="208"/>
        <v>0.22629439207237104</v>
      </c>
      <c r="O1660" s="46">
        <f t="shared" ca="1" si="213"/>
        <v>0.73574181569609509</v>
      </c>
      <c r="P1660" s="46">
        <f t="shared" ca="1" si="214"/>
        <v>0.52801256368814853</v>
      </c>
      <c r="Q1660" s="47">
        <f t="shared" ca="1" si="209"/>
        <v>1.1512003197119882</v>
      </c>
      <c r="R1660" s="47">
        <f t="shared" ca="1" si="210"/>
        <v>0.18601287370571978</v>
      </c>
      <c r="S1660" s="97">
        <f t="shared" ca="1" si="215"/>
        <v>0.46087734470090747</v>
      </c>
      <c r="V1660">
        <v>1643</v>
      </c>
      <c r="W1660" s="46">
        <v>0.42304160165672899</v>
      </c>
    </row>
    <row r="1661" spans="10:23">
      <c r="J1661">
        <v>1644</v>
      </c>
      <c r="K1661" s="93">
        <f t="shared" ca="1" si="211"/>
        <v>-0.84840583617768695</v>
      </c>
      <c r="L1661" s="93">
        <f t="shared" ca="1" si="211"/>
        <v>0.21590547048894715</v>
      </c>
      <c r="M1661" s="93">
        <f t="shared" ca="1" si="212"/>
        <v>-0.84840583617768695</v>
      </c>
      <c r="N1661" s="101">
        <f t="shared" ca="1" si="208"/>
        <v>-6.5115741911762781E-2</v>
      </c>
      <c r="O1661" s="46">
        <f t="shared" ca="1" si="213"/>
        <v>1.5731516469867535E-2</v>
      </c>
      <c r="P1661" s="46">
        <f t="shared" ca="1" si="214"/>
        <v>0.16800741407503475</v>
      </c>
      <c r="Q1661" s="47">
        <f t="shared" ca="1" si="209"/>
        <v>-0.2888202787404669</v>
      </c>
      <c r="R1661" s="47">
        <f t="shared" ca="1" si="210"/>
        <v>0.13889404362052568</v>
      </c>
      <c r="S1661" s="97">
        <f t="shared" ca="1" si="215"/>
        <v>7.7312780045196608E-2</v>
      </c>
      <c r="V1661">
        <v>1644</v>
      </c>
      <c r="W1661" s="46">
        <v>0.32910363337871401</v>
      </c>
    </row>
    <row r="1662" spans="10:23">
      <c r="J1662">
        <v>1645</v>
      </c>
      <c r="K1662" s="93">
        <f t="shared" ca="1" si="211"/>
        <v>0.5178517305955106</v>
      </c>
      <c r="L1662" s="93">
        <f t="shared" ca="1" si="211"/>
        <v>-0.13743121606830178</v>
      </c>
      <c r="M1662" s="93">
        <f t="shared" ca="1" si="212"/>
        <v>0.5178517305955106</v>
      </c>
      <c r="N1662" s="101">
        <f t="shared" ca="1" si="208"/>
        <v>3.4392242132679496E-2</v>
      </c>
      <c r="O1662" s="46">
        <f t="shared" ca="1" si="213"/>
        <v>0.50617627408152432</v>
      </c>
      <c r="P1662" s="46">
        <f t="shared" ca="1" si="214"/>
        <v>0.41322979288086314</v>
      </c>
      <c r="Q1662" s="47">
        <f t="shared" ca="1" si="209"/>
        <v>0.69206923648284668</v>
      </c>
      <c r="R1662" s="47">
        <f t="shared" ca="1" si="210"/>
        <v>0.15498373730484197</v>
      </c>
      <c r="S1662" s="97">
        <f t="shared" ca="1" si="215"/>
        <v>0.33058000569318313</v>
      </c>
      <c r="V1662">
        <v>1645</v>
      </c>
      <c r="W1662" s="46">
        <v>0.350612114078869</v>
      </c>
    </row>
    <row r="1663" spans="10:23">
      <c r="J1663">
        <v>1646</v>
      </c>
      <c r="K1663" s="93">
        <f t="shared" ca="1" si="211"/>
        <v>-0.50172509409514376</v>
      </c>
      <c r="L1663" s="93">
        <f t="shared" ca="1" si="211"/>
        <v>-0.62177571094187944</v>
      </c>
      <c r="M1663" s="93">
        <f t="shared" ca="1" si="212"/>
        <v>-0.50172509409514376</v>
      </c>
      <c r="N1663" s="101">
        <f t="shared" ca="1" si="208"/>
        <v>-0.74905493379672627</v>
      </c>
      <c r="O1663" s="46">
        <f t="shared" ca="1" si="213"/>
        <v>0.1401793194715158</v>
      </c>
      <c r="P1663" s="46">
        <f t="shared" ca="1" si="214"/>
        <v>0.23023131557585888</v>
      </c>
      <c r="Q1663" s="47">
        <f t="shared" ca="1" si="209"/>
        <v>-3.9924672737170375E-2</v>
      </c>
      <c r="R1663" s="47">
        <f t="shared" ca="1" si="210"/>
        <v>2.8306212887133392E-2</v>
      </c>
      <c r="S1663" s="97">
        <f t="shared" ca="1" si="215"/>
        <v>8.4242766179324594E-2</v>
      </c>
      <c r="V1663">
        <v>1646</v>
      </c>
      <c r="W1663" s="46">
        <v>0.24992401648631099</v>
      </c>
    </row>
    <row r="1664" spans="10:23">
      <c r="J1664">
        <v>1647</v>
      </c>
      <c r="K1664" s="93">
        <f t="shared" ca="1" si="211"/>
        <v>1.5222242899495035</v>
      </c>
      <c r="L1664" s="93">
        <f t="shared" ca="1" si="211"/>
        <v>-2.0165623571674338</v>
      </c>
      <c r="M1664" s="93">
        <f t="shared" ca="1" si="212"/>
        <v>1.5222242899495035</v>
      </c>
      <c r="N1664" s="101">
        <f t="shared" ca="1" si="208"/>
        <v>-1.4277673955462129</v>
      </c>
      <c r="O1664" s="46">
        <f t="shared" ca="1" si="213"/>
        <v>0.86671536158868945</v>
      </c>
      <c r="P1664" s="46">
        <f t="shared" ca="1" si="214"/>
        <v>0.59349933663444565</v>
      </c>
      <c r="Q1664" s="47">
        <f t="shared" ca="1" si="209"/>
        <v>1.4131474114971769</v>
      </c>
      <c r="R1664" s="47">
        <f t="shared" ca="1" si="210"/>
        <v>-8.1436494837708678E-2</v>
      </c>
      <c r="S1664" s="97">
        <f t="shared" ca="1" si="215"/>
        <v>0.3926394333754904</v>
      </c>
      <c r="V1664">
        <v>1647</v>
      </c>
      <c r="W1664" s="46">
        <v>0.70664109244462303</v>
      </c>
    </row>
    <row r="1665" spans="10:23">
      <c r="J1665">
        <v>1648</v>
      </c>
      <c r="K1665" s="93">
        <f t="shared" ca="1" si="211"/>
        <v>9.8999719362739894E-3</v>
      </c>
      <c r="L1665" s="93">
        <f t="shared" ca="1" si="211"/>
        <v>0.27072675786301881</v>
      </c>
      <c r="M1665" s="93">
        <f t="shared" ca="1" si="212"/>
        <v>9.8999719362739894E-3</v>
      </c>
      <c r="N1665" s="101">
        <f t="shared" ca="1" si="208"/>
        <v>0.25981990088901313</v>
      </c>
      <c r="O1665" s="46">
        <f t="shared" ca="1" si="213"/>
        <v>0.32383709938080035</v>
      </c>
      <c r="P1665" s="46">
        <f t="shared" ca="1" si="214"/>
        <v>0.32206020553050119</v>
      </c>
      <c r="Q1665" s="47">
        <f t="shared" ca="1" si="209"/>
        <v>0.3273908870813988</v>
      </c>
      <c r="R1665" s="47">
        <f t="shared" ca="1" si="210"/>
        <v>0.19143369669445306</v>
      </c>
      <c r="S1665" s="97">
        <f t="shared" ca="1" si="215"/>
        <v>0.2576353980376267</v>
      </c>
      <c r="V1665">
        <v>1648</v>
      </c>
      <c r="W1665" s="46">
        <v>-0.16066646297179199</v>
      </c>
    </row>
    <row r="1666" spans="10:23">
      <c r="J1666">
        <v>1649</v>
      </c>
      <c r="K1666" s="93">
        <f t="shared" ca="1" si="211"/>
        <v>-0.27376578006364688</v>
      </c>
      <c r="L1666" s="93">
        <f t="shared" ca="1" si="211"/>
        <v>0.82445581348482944</v>
      </c>
      <c r="M1666" s="93">
        <f t="shared" ca="1" si="212"/>
        <v>-0.27376578006364688</v>
      </c>
      <c r="N1666" s="101">
        <f t="shared" ca="1" si="208"/>
        <v>0.6945890365464229</v>
      </c>
      <c r="O1666" s="46">
        <f t="shared" ca="1" si="213"/>
        <v>0.22200975410877655</v>
      </c>
      <c r="P1666" s="46">
        <f t="shared" ca="1" si="214"/>
        <v>0.27114653289448926</v>
      </c>
      <c r="Q1666" s="47">
        <f t="shared" ca="1" si="209"/>
        <v>0.12373619653735113</v>
      </c>
      <c r="R1666" s="47">
        <f t="shared" ca="1" si="210"/>
        <v>0.26173260067987031</v>
      </c>
      <c r="S1666" s="97">
        <f t="shared" ca="1" si="215"/>
        <v>0.24187117739432343</v>
      </c>
      <c r="V1666">
        <v>1649</v>
      </c>
      <c r="W1666" s="46">
        <v>0.73916084009713601</v>
      </c>
    </row>
    <row r="1667" spans="10:23">
      <c r="J1667">
        <v>1650</v>
      </c>
      <c r="K1667" s="93">
        <f t="shared" ca="1" si="211"/>
        <v>0.76829181412896119</v>
      </c>
      <c r="L1667" s="93">
        <f t="shared" ca="1" si="211"/>
        <v>0.44971385897610983</v>
      </c>
      <c r="M1667" s="93">
        <f t="shared" ca="1" si="212"/>
        <v>0.76829181412896119</v>
      </c>
      <c r="N1667" s="101">
        <f t="shared" ca="1" si="208"/>
        <v>0.67070018164779921</v>
      </c>
      <c r="O1667" s="46">
        <f t="shared" ca="1" si="213"/>
        <v>0.59607661868118633</v>
      </c>
      <c r="P1667" s="46">
        <f t="shared" ca="1" si="214"/>
        <v>0.45817996518069415</v>
      </c>
      <c r="Q1667" s="47">
        <f t="shared" ca="1" si="209"/>
        <v>0.87186992568217081</v>
      </c>
      <c r="R1667" s="47">
        <f t="shared" ca="1" si="210"/>
        <v>0.25786995225543563</v>
      </c>
      <c r="S1667" s="97">
        <f t="shared" ca="1" si="215"/>
        <v>0.42697328546831098</v>
      </c>
      <c r="V1667">
        <v>1650</v>
      </c>
      <c r="W1667" s="46">
        <v>-0.13929539712679001</v>
      </c>
    </row>
    <row r="1668" spans="10:23">
      <c r="J1668">
        <v>1651</v>
      </c>
      <c r="K1668" s="93">
        <f t="shared" ca="1" si="211"/>
        <v>-0.4946034212396041</v>
      </c>
      <c r="L1668" s="93">
        <f t="shared" ca="1" si="211"/>
        <v>0.92937553609797896</v>
      </c>
      <c r="M1668" s="93">
        <f t="shared" ca="1" si="212"/>
        <v>-0.4946034212396041</v>
      </c>
      <c r="N1668" s="101">
        <f t="shared" ca="1" si="208"/>
        <v>0.72383033758295479</v>
      </c>
      <c r="O1668" s="46">
        <f t="shared" ca="1" si="213"/>
        <v>0.14273578261753436</v>
      </c>
      <c r="P1668" s="46">
        <f t="shared" ca="1" si="214"/>
        <v>0.23150954714886818</v>
      </c>
      <c r="Q1668" s="47">
        <f t="shared" ca="1" si="209"/>
        <v>-3.481174644513324E-2</v>
      </c>
      <c r="R1668" s="47">
        <f t="shared" ca="1" si="210"/>
        <v>0.26646069944628237</v>
      </c>
      <c r="S1668" s="97">
        <f t="shared" ca="1" si="215"/>
        <v>0.20459824103190838</v>
      </c>
      <c r="V1668">
        <v>1651</v>
      </c>
      <c r="W1668" s="46">
        <v>0.58291379888384298</v>
      </c>
    </row>
    <row r="1669" spans="10:23">
      <c r="J1669">
        <v>1652</v>
      </c>
      <c r="K1669" s="93">
        <f t="shared" ca="1" si="211"/>
        <v>0.20007078432377956</v>
      </c>
      <c r="L1669" s="93">
        <f t="shared" ca="1" si="211"/>
        <v>0.30952257964177898</v>
      </c>
      <c r="M1669" s="93">
        <f t="shared" ca="1" si="212"/>
        <v>0.20007078432377956</v>
      </c>
      <c r="N1669" s="101">
        <f t="shared" ca="1" si="208"/>
        <v>0.35708015184821518</v>
      </c>
      <c r="O1669" s="46">
        <f t="shared" ca="1" si="213"/>
        <v>0.39210261552830206</v>
      </c>
      <c r="P1669" s="46">
        <f t="shared" ca="1" si="214"/>
        <v>0.35619296360425201</v>
      </c>
      <c r="Q1669" s="47">
        <f t="shared" ca="1" si="209"/>
        <v>0.46392191937640209</v>
      </c>
      <c r="R1669" s="47">
        <f t="shared" ca="1" si="210"/>
        <v>0.20715994882005517</v>
      </c>
      <c r="S1669" s="97">
        <f t="shared" ca="1" si="215"/>
        <v>0.29963128217417861</v>
      </c>
      <c r="V1669">
        <v>1652</v>
      </c>
      <c r="W1669" s="46">
        <v>0.20247659302693999</v>
      </c>
    </row>
    <row r="1670" spans="10:23">
      <c r="J1670">
        <v>1653</v>
      </c>
      <c r="K1670" s="93">
        <f t="shared" ca="1" si="211"/>
        <v>-0.9941009797756204</v>
      </c>
      <c r="L1670" s="93">
        <f t="shared" ca="1" si="211"/>
        <v>9.1340045495112279E-2</v>
      </c>
      <c r="M1670" s="93">
        <f t="shared" ca="1" si="212"/>
        <v>-0.9941009797756204</v>
      </c>
      <c r="N1670" s="101">
        <f t="shared" ca="1" si="208"/>
        <v>-0.22954845131090224</v>
      </c>
      <c r="O1670" s="46">
        <f t="shared" ca="1" si="213"/>
        <v>-3.6568592327221205E-2</v>
      </c>
      <c r="P1670" s="46">
        <f t="shared" ca="1" si="214"/>
        <v>0.14185735967649038</v>
      </c>
      <c r="Q1670" s="47">
        <f t="shared" ca="1" si="209"/>
        <v>-0.39342049633464438</v>
      </c>
      <c r="R1670" s="47">
        <f t="shared" ca="1" si="210"/>
        <v>0.11230650945107915</v>
      </c>
      <c r="S1670" s="97">
        <f t="shared" ca="1" si="215"/>
        <v>3.786895856192897E-2</v>
      </c>
      <c r="V1670">
        <v>1653</v>
      </c>
      <c r="W1670" s="46">
        <v>-0.13123885884936901</v>
      </c>
    </row>
    <row r="1671" spans="10:23">
      <c r="J1671">
        <v>1654</v>
      </c>
      <c r="K1671" s="93">
        <f t="shared" ca="1" si="211"/>
        <v>-1.1539815940472222</v>
      </c>
      <c r="L1671" s="93">
        <f t="shared" ca="1" si="211"/>
        <v>0.4657709885239803</v>
      </c>
      <c r="M1671" s="93">
        <f t="shared" ca="1" si="212"/>
        <v>-1.1539815940472222</v>
      </c>
      <c r="N1671" s="101">
        <f t="shared" ca="1" si="208"/>
        <v>7.4597608870689447E-2</v>
      </c>
      <c r="O1671" s="46">
        <f t="shared" ca="1" si="213"/>
        <v>-9.3960852044715104E-2</v>
      </c>
      <c r="P1671" s="46">
        <f t="shared" ca="1" si="214"/>
        <v>0.11316122981774343</v>
      </c>
      <c r="Q1671" s="47">
        <f t="shared" ca="1" si="209"/>
        <v>-0.50820501576963217</v>
      </c>
      <c r="R1671" s="47">
        <f t="shared" ca="1" si="210"/>
        <v>0.16148464315166591</v>
      </c>
      <c r="S1671" s="97">
        <f t="shared" ca="1" si="215"/>
        <v>3.3761895553475404E-2</v>
      </c>
      <c r="V1671">
        <v>1654</v>
      </c>
      <c r="W1671" s="46">
        <v>0.130324518246757</v>
      </c>
    </row>
    <row r="1672" spans="10:23">
      <c r="J1672">
        <v>1655</v>
      </c>
      <c r="K1672" s="93">
        <f t="shared" ca="1" si="211"/>
        <v>-0.24446357064250551</v>
      </c>
      <c r="L1672" s="93">
        <f t="shared" ca="1" si="211"/>
        <v>0.40866520569204079</v>
      </c>
      <c r="M1672" s="93">
        <f t="shared" ca="1" si="212"/>
        <v>-0.24446357064250551</v>
      </c>
      <c r="N1672" s="101">
        <f t="shared" ca="1" si="208"/>
        <v>0.30970371144448716</v>
      </c>
      <c r="O1672" s="46">
        <f t="shared" ca="1" si="213"/>
        <v>0.23252835275850198</v>
      </c>
      <c r="P1672" s="46">
        <f t="shared" ca="1" si="214"/>
        <v>0.27640583221935194</v>
      </c>
      <c r="Q1672" s="47">
        <f t="shared" ca="1" si="209"/>
        <v>0.14477339383680196</v>
      </c>
      <c r="R1672" s="47">
        <f t="shared" ca="1" si="210"/>
        <v>0.19949953421846095</v>
      </c>
      <c r="S1672" s="97">
        <f t="shared" ca="1" si="215"/>
        <v>0.21601394348848146</v>
      </c>
      <c r="V1672">
        <v>1655</v>
      </c>
      <c r="W1672" s="46">
        <v>-0.383501248051555</v>
      </c>
    </row>
    <row r="1673" spans="10:23">
      <c r="J1673">
        <v>1656</v>
      </c>
      <c r="K1673" s="93">
        <f t="shared" ca="1" si="211"/>
        <v>0.48986109303017461</v>
      </c>
      <c r="L1673" s="93">
        <f t="shared" ca="1" si="211"/>
        <v>1.1232058692020219</v>
      </c>
      <c r="M1673" s="93">
        <f t="shared" ca="1" si="212"/>
        <v>0.48986109303017461</v>
      </c>
      <c r="N1673" s="101">
        <f t="shared" ca="1" si="208"/>
        <v>1.2206794183996708</v>
      </c>
      <c r="O1673" s="46">
        <f t="shared" ca="1" si="213"/>
        <v>0.49612848968860845</v>
      </c>
      <c r="P1673" s="46">
        <f t="shared" ca="1" si="214"/>
        <v>0.40820590068440521</v>
      </c>
      <c r="Q1673" s="47">
        <f t="shared" ca="1" si="209"/>
        <v>0.67197366769701494</v>
      </c>
      <c r="R1673" s="47">
        <f t="shared" ca="1" si="210"/>
        <v>0.34679746432441233</v>
      </c>
      <c r="S1673" s="97">
        <f t="shared" ca="1" si="215"/>
        <v>0.42146297700651036</v>
      </c>
      <c r="V1673">
        <v>1656</v>
      </c>
      <c r="W1673" s="46">
        <v>0.72459351911860104</v>
      </c>
    </row>
    <row r="1674" spans="10:23">
      <c r="J1674">
        <v>1657</v>
      </c>
      <c r="K1674" s="93">
        <f t="shared" ca="1" si="211"/>
        <v>-0.40185259266932066</v>
      </c>
      <c r="L1674" s="93">
        <f t="shared" ca="1" si="211"/>
        <v>-0.3523040682724411</v>
      </c>
      <c r="M1674" s="93">
        <f t="shared" ca="1" si="212"/>
        <v>-0.40185259266932066</v>
      </c>
      <c r="N1674" s="101">
        <f t="shared" ca="1" si="208"/>
        <v>-0.46181170373473213</v>
      </c>
      <c r="O1674" s="46">
        <f t="shared" ca="1" si="213"/>
        <v>0.17603049859401634</v>
      </c>
      <c r="P1674" s="46">
        <f t="shared" ca="1" si="214"/>
        <v>0.24815690513710914</v>
      </c>
      <c r="Q1674" s="47">
        <f t="shared" ca="1" si="209"/>
        <v>3.1777685507830722E-2</v>
      </c>
      <c r="R1674" s="47">
        <f t="shared" ca="1" si="210"/>
        <v>7.4751285902851947E-2</v>
      </c>
      <c r="S1674" s="97">
        <f t="shared" ca="1" si="215"/>
        <v>0.12539089224843414</v>
      </c>
      <c r="V1674">
        <v>1657</v>
      </c>
      <c r="W1674" s="46">
        <v>2.45163799792118E-2</v>
      </c>
    </row>
    <row r="1675" spans="10:23">
      <c r="J1675">
        <v>1658</v>
      </c>
      <c r="K1675" s="93">
        <f t="shared" ca="1" si="211"/>
        <v>0.24813197068969278</v>
      </c>
      <c r="L1675" s="93">
        <f t="shared" ca="1" si="211"/>
        <v>0.12851350776415274</v>
      </c>
      <c r="M1675" s="93">
        <f t="shared" ca="1" si="212"/>
        <v>0.24813197068969278</v>
      </c>
      <c r="N1675" s="101">
        <f t="shared" ca="1" si="208"/>
        <v>0.20075302934330097</v>
      </c>
      <c r="O1675" s="46">
        <f t="shared" ca="1" si="213"/>
        <v>0.40935511423059967</v>
      </c>
      <c r="P1675" s="46">
        <f t="shared" ca="1" si="214"/>
        <v>0.36481921295540082</v>
      </c>
      <c r="Q1675" s="47">
        <f t="shared" ca="1" si="209"/>
        <v>0.49842691678099743</v>
      </c>
      <c r="R1675" s="47">
        <f t="shared" ca="1" si="210"/>
        <v>0.18188302717594576</v>
      </c>
      <c r="S1675" s="97">
        <f t="shared" ca="1" si="215"/>
        <v>0.2956190707032727</v>
      </c>
      <c r="V1675">
        <v>1658</v>
      </c>
      <c r="W1675" s="46">
        <v>-7.1673651082209799E-2</v>
      </c>
    </row>
    <row r="1676" spans="10:23">
      <c r="J1676">
        <v>1659</v>
      </c>
      <c r="K1676" s="93">
        <f t="shared" ca="1" si="211"/>
        <v>-1.0672510219522362</v>
      </c>
      <c r="L1676" s="93">
        <f t="shared" ca="1" si="211"/>
        <v>1.6579433023632839</v>
      </c>
      <c r="M1676" s="93">
        <f t="shared" ca="1" si="212"/>
        <v>-1.0672510219522362</v>
      </c>
      <c r="N1676" s="101">
        <f t="shared" ca="1" si="208"/>
        <v>1.2324584046452256</v>
      </c>
      <c r="O1676" s="46">
        <f t="shared" ca="1" si="213"/>
        <v>-6.2827224357581535E-2</v>
      </c>
      <c r="P1676" s="46">
        <f t="shared" ca="1" si="214"/>
        <v>0.12872804366131022</v>
      </c>
      <c r="Q1676" s="47">
        <f t="shared" ca="1" si="209"/>
        <v>-0.44593776039536503</v>
      </c>
      <c r="R1676" s="47">
        <f t="shared" ca="1" si="210"/>
        <v>0.34870203793649668</v>
      </c>
      <c r="S1676" s="97">
        <f t="shared" ca="1" si="215"/>
        <v>0.14293740678945757</v>
      </c>
      <c r="V1676">
        <v>1659</v>
      </c>
      <c r="W1676" s="46">
        <v>-0.21831368503642301</v>
      </c>
    </row>
    <row r="1677" spans="10:23">
      <c r="J1677">
        <v>1660</v>
      </c>
      <c r="K1677" s="93">
        <f t="shared" ca="1" si="211"/>
        <v>-0.2166770782707767</v>
      </c>
      <c r="L1677" s="93">
        <f t="shared" ca="1" si="211"/>
        <v>-0.41311507109545414</v>
      </c>
      <c r="M1677" s="93">
        <f t="shared" ca="1" si="212"/>
        <v>-0.2166770782707767</v>
      </c>
      <c r="N1677" s="101">
        <f t="shared" ca="1" si="208"/>
        <v>-0.46057562543181674</v>
      </c>
      <c r="O1677" s="46">
        <f t="shared" ca="1" si="213"/>
        <v>0.24250285525901982</v>
      </c>
      <c r="P1677" s="46">
        <f t="shared" ca="1" si="214"/>
        <v>0.28139308346961089</v>
      </c>
      <c r="Q1677" s="47">
        <f t="shared" ca="1" si="209"/>
        <v>0.16472239883783765</v>
      </c>
      <c r="R1677" s="47">
        <f t="shared" ca="1" si="210"/>
        <v>7.4951150481103831E-2</v>
      </c>
      <c r="S1677" s="97">
        <f t="shared" ca="1" si="215"/>
        <v>0.15872700287006183</v>
      </c>
      <c r="V1677">
        <v>1660</v>
      </c>
      <c r="W1677" s="46">
        <v>0.28188239651018399</v>
      </c>
    </row>
    <row r="1678" spans="10:23">
      <c r="J1678">
        <v>1661</v>
      </c>
      <c r="K1678" s="93">
        <f t="shared" ca="1" si="211"/>
        <v>1.2104385841001051</v>
      </c>
      <c r="L1678" s="93">
        <f t="shared" ca="1" si="211"/>
        <v>1.2716050911384222</v>
      </c>
      <c r="M1678" s="93">
        <f t="shared" ca="1" si="212"/>
        <v>1.2104385841001051</v>
      </c>
      <c r="N1678" s="101">
        <f t="shared" ca="1" si="208"/>
        <v>1.5905340331790463</v>
      </c>
      <c r="O1678" s="46">
        <f t="shared" ca="1" si="213"/>
        <v>0.75479381132548673</v>
      </c>
      <c r="P1678" s="46">
        <f t="shared" ca="1" si="214"/>
        <v>0.53753856150284429</v>
      </c>
      <c r="Q1678" s="47">
        <f t="shared" ca="1" si="209"/>
        <v>1.1893043109707715</v>
      </c>
      <c r="R1678" s="47">
        <f t="shared" ca="1" si="210"/>
        <v>0.40660017781193697</v>
      </c>
      <c r="S1678" s="97">
        <f t="shared" ca="1" si="215"/>
        <v>0.58069699456871182</v>
      </c>
      <c r="V1678">
        <v>1661</v>
      </c>
      <c r="W1678" s="46">
        <v>0.92827349593193498</v>
      </c>
    </row>
    <row r="1679" spans="10:23">
      <c r="J1679">
        <v>1662</v>
      </c>
      <c r="K1679" s="93">
        <f t="shared" ca="1" si="211"/>
        <v>-0.31976909981864915</v>
      </c>
      <c r="L1679" s="93">
        <f t="shared" ca="1" si="211"/>
        <v>0.55268106481945567</v>
      </c>
      <c r="M1679" s="93">
        <f t="shared" ca="1" si="212"/>
        <v>-0.31976909981864915</v>
      </c>
      <c r="N1679" s="101">
        <f t="shared" ca="1" si="208"/>
        <v>0.42229387866117257</v>
      </c>
      <c r="O1679" s="46">
        <f t="shared" ca="1" si="213"/>
        <v>0.20549596669762218</v>
      </c>
      <c r="P1679" s="46">
        <f t="shared" ca="1" si="214"/>
        <v>0.26288963918891206</v>
      </c>
      <c r="Q1679" s="47">
        <f t="shared" ca="1" si="209"/>
        <v>9.0708621715042403E-2</v>
      </c>
      <c r="R1679" s="47">
        <f t="shared" ca="1" si="210"/>
        <v>0.21770451867049595</v>
      </c>
      <c r="S1679" s="97">
        <f t="shared" ca="1" si="215"/>
        <v>0.21160024268405908</v>
      </c>
      <c r="V1679">
        <v>1662</v>
      </c>
      <c r="W1679" s="46">
        <v>4.1255693542632699E-2</v>
      </c>
    </row>
    <row r="1680" spans="10:23">
      <c r="J1680">
        <v>1663</v>
      </c>
      <c r="K1680" s="93">
        <f t="shared" ca="1" si="211"/>
        <v>1.5574621056944475</v>
      </c>
      <c r="L1680" s="93">
        <f t="shared" ca="1" si="211"/>
        <v>2.098120152389761</v>
      </c>
      <c r="M1680" s="93">
        <f t="shared" ca="1" si="212"/>
        <v>1.5574621056944475</v>
      </c>
      <c r="N1680" s="101">
        <f t="shared" ca="1" si="208"/>
        <v>2.484500332391963</v>
      </c>
      <c r="O1680" s="46">
        <f t="shared" ca="1" si="213"/>
        <v>0.879364661707561</v>
      </c>
      <c r="P1680" s="46">
        <f t="shared" ca="1" si="214"/>
        <v>0.59982398669388148</v>
      </c>
      <c r="Q1680" s="47">
        <f t="shared" ca="1" si="209"/>
        <v>1.43844601173492</v>
      </c>
      <c r="R1680" s="47">
        <f t="shared" ca="1" si="210"/>
        <v>0.55114781443186533</v>
      </c>
      <c r="S1680" s="97">
        <f t="shared" ca="1" si="215"/>
        <v>0.71525623806971317</v>
      </c>
      <c r="V1680">
        <v>1663</v>
      </c>
      <c r="W1680" s="46">
        <v>0.66955401545017901</v>
      </c>
    </row>
    <row r="1681" spans="10:23">
      <c r="J1681">
        <v>1664</v>
      </c>
      <c r="K1681" s="93">
        <f t="shared" ca="1" si="211"/>
        <v>0.42612029737375506</v>
      </c>
      <c r="L1681" s="93">
        <f t="shared" ca="1" si="211"/>
        <v>-2.3140822538857018</v>
      </c>
      <c r="M1681" s="93">
        <f t="shared" ca="1" si="212"/>
        <v>0.42612029737375506</v>
      </c>
      <c r="N1681" s="101">
        <f t="shared" ca="1" si="208"/>
        <v>-2.0584266669945217</v>
      </c>
      <c r="O1681" s="46">
        <f t="shared" ca="1" si="213"/>
        <v>0.47324748991525001</v>
      </c>
      <c r="P1681" s="46">
        <f t="shared" ca="1" si="214"/>
        <v>0.39676540079772599</v>
      </c>
      <c r="Q1681" s="47">
        <f t="shared" ca="1" si="209"/>
        <v>0.62621166815029805</v>
      </c>
      <c r="R1681" s="47">
        <f t="shared" ca="1" si="210"/>
        <v>-0.18340936258513946</v>
      </c>
      <c r="S1681" s="97">
        <f t="shared" ca="1" si="215"/>
        <v>0.14491906366505528</v>
      </c>
      <c r="V1681">
        <v>1664</v>
      </c>
      <c r="W1681" s="46">
        <v>-9.0358624105934093E-2</v>
      </c>
    </row>
    <row r="1682" spans="10:23">
      <c r="J1682">
        <v>1665</v>
      </c>
      <c r="K1682" s="93">
        <f t="shared" ca="1" si="211"/>
        <v>-0.30856827752771171</v>
      </c>
      <c r="L1682" s="93">
        <f t="shared" ca="1" si="211"/>
        <v>-1.2330714271849117</v>
      </c>
      <c r="M1682" s="93">
        <f t="shared" ca="1" si="212"/>
        <v>-0.30856827752771171</v>
      </c>
      <c r="N1682" s="101">
        <f t="shared" ref="N1682:N1745" ca="1" si="216">$N$2*K1682+SQRT(1-$N$2^2)*L1682</f>
        <v>-1.2671859244995494</v>
      </c>
      <c r="O1682" s="46">
        <f t="shared" ca="1" si="213"/>
        <v>0.20951671996342419</v>
      </c>
      <c r="P1682" s="46">
        <f t="shared" ca="1" si="214"/>
        <v>0.26490001582181311</v>
      </c>
      <c r="Q1682" s="47">
        <f t="shared" ref="Q1682:Q1745" ca="1" si="217">$K$2+K1682*$S$3</f>
        <v>9.8750128246646418E-2</v>
      </c>
      <c r="R1682" s="47">
        <f t="shared" ref="R1682:R1745" ca="1" si="218">$L$2+$L$3*N1682</f>
        <v>-5.5471676985868912E-2</v>
      </c>
      <c r="S1682" s="97">
        <f t="shared" ca="1" si="215"/>
        <v>7.702252148877764E-2</v>
      </c>
      <c r="V1682">
        <v>1665</v>
      </c>
      <c r="W1682" s="46">
        <v>0.59586828336344899</v>
      </c>
    </row>
    <row r="1683" spans="10:23">
      <c r="J1683">
        <v>1666</v>
      </c>
      <c r="K1683" s="93">
        <f t="shared" ref="K1683:L1746" ca="1" si="219">_xlfn.NORM.S.INV(RAND())</f>
        <v>-2.1153769664906408</v>
      </c>
      <c r="L1683" s="93">
        <f t="shared" ca="1" si="219"/>
        <v>-1.2474160699502355</v>
      </c>
      <c r="M1683" s="93">
        <f t="shared" ref="M1683:M1746" ca="1" si="220">K1683</f>
        <v>-2.1153769664906408</v>
      </c>
      <c r="N1683" s="101">
        <f t="shared" ca="1" si="216"/>
        <v>-1.8553915354962569</v>
      </c>
      <c r="O1683" s="46">
        <f t="shared" ref="O1683:O1746" ca="1" si="221">$K$2+K1683*$K$3</f>
        <v>-0.43907244145064817</v>
      </c>
      <c r="P1683" s="46">
        <f t="shared" ref="P1683:P1746" ca="1" si="222">$K$2+K1683*$R$3</f>
        <v>-5.93945648852231E-2</v>
      </c>
      <c r="Q1683" s="47">
        <f t="shared" ca="1" si="217"/>
        <v>-1.1984281945814983</v>
      </c>
      <c r="R1683" s="47">
        <f t="shared" ca="1" si="218"/>
        <v>-0.15058010667836769</v>
      </c>
      <c r="S1683" s="97">
        <f t="shared" ref="S1683:S1746" ca="1" si="223">AVERAGE(R1683,O1683)</f>
        <v>-0.2948262740645079</v>
      </c>
      <c r="V1683">
        <v>1666</v>
      </c>
      <c r="W1683" s="46">
        <v>0.42917268550276699</v>
      </c>
    </row>
    <row r="1684" spans="10:23">
      <c r="J1684">
        <v>1667</v>
      </c>
      <c r="K1684" s="93">
        <f t="shared" ca="1" si="219"/>
        <v>-0.77021928624334723</v>
      </c>
      <c r="L1684" s="93">
        <f t="shared" ca="1" si="219"/>
        <v>0.41348843995107681</v>
      </c>
      <c r="M1684" s="93">
        <f t="shared" ca="1" si="220"/>
        <v>-0.77021928624334723</v>
      </c>
      <c r="N1684" s="101">
        <f t="shared" ca="1" si="216"/>
        <v>0.14707442659294587</v>
      </c>
      <c r="O1684" s="46">
        <f t="shared" ca="1" si="221"/>
        <v>4.379810103166748E-2</v>
      </c>
      <c r="P1684" s="46">
        <f t="shared" ca="1" si="222"/>
        <v>0.18204070635593472</v>
      </c>
      <c r="Q1684" s="47">
        <f t="shared" ca="1" si="217"/>
        <v>-0.23268710961686701</v>
      </c>
      <c r="R1684" s="47">
        <f t="shared" ca="1" si="218"/>
        <v>0.17320360025408613</v>
      </c>
      <c r="S1684" s="97">
        <f t="shared" ca="1" si="223"/>
        <v>0.1085008506428768</v>
      </c>
      <c r="V1684">
        <v>1667</v>
      </c>
      <c r="W1684" s="46">
        <v>8.4312354888737007E-2</v>
      </c>
    </row>
    <row r="1685" spans="10:23">
      <c r="J1685">
        <v>1668</v>
      </c>
      <c r="K1685" s="93">
        <f t="shared" ca="1" si="219"/>
        <v>0.38640101359953011</v>
      </c>
      <c r="L1685" s="93">
        <f t="shared" ca="1" si="219"/>
        <v>6.8779453448629792E-3</v>
      </c>
      <c r="M1685" s="93">
        <f t="shared" ca="1" si="220"/>
        <v>0.38640101359953011</v>
      </c>
      <c r="N1685" s="101">
        <f t="shared" ca="1" si="216"/>
        <v>0.1294050550490026</v>
      </c>
      <c r="O1685" s="46">
        <f t="shared" ca="1" si="221"/>
        <v>0.45898947958329905</v>
      </c>
      <c r="P1685" s="46">
        <f t="shared" ca="1" si="222"/>
        <v>0.38963639563175051</v>
      </c>
      <c r="Q1685" s="47">
        <f t="shared" ca="1" si="217"/>
        <v>0.59769564748639614</v>
      </c>
      <c r="R1685" s="47">
        <f t="shared" ca="1" si="218"/>
        <v>0.17034659557786386</v>
      </c>
      <c r="S1685" s="97">
        <f t="shared" ca="1" si="223"/>
        <v>0.31466803758058148</v>
      </c>
      <c r="V1685">
        <v>1668</v>
      </c>
      <c r="W1685" s="46">
        <v>0.32138978368043902</v>
      </c>
    </row>
    <row r="1686" spans="10:23">
      <c r="J1686">
        <v>1669</v>
      </c>
      <c r="K1686" s="93">
        <f t="shared" ca="1" si="219"/>
        <v>0.84734103473110611</v>
      </c>
      <c r="L1686" s="93">
        <f t="shared" ca="1" si="219"/>
        <v>-0.71315346163527105</v>
      </c>
      <c r="M1686" s="93">
        <f t="shared" ca="1" si="220"/>
        <v>0.84734103473110611</v>
      </c>
      <c r="N1686" s="101">
        <f t="shared" ca="1" si="216"/>
        <v>-0.40665534959892102</v>
      </c>
      <c r="O1686" s="46">
        <f t="shared" ca="1" si="221"/>
        <v>0.6244528756772767</v>
      </c>
      <c r="P1686" s="46">
        <f t="shared" ca="1" si="222"/>
        <v>0.47236809367873933</v>
      </c>
      <c r="Q1686" s="47">
        <f t="shared" ca="1" si="217"/>
        <v>0.92862243967435154</v>
      </c>
      <c r="R1686" s="47">
        <f t="shared" ca="1" si="218"/>
        <v>8.3669654125370849E-2</v>
      </c>
      <c r="S1686" s="97">
        <f t="shared" ca="1" si="223"/>
        <v>0.35406126490132378</v>
      </c>
      <c r="V1686">
        <v>1669</v>
      </c>
      <c r="W1686" s="46">
        <v>6.7518409698495901E-2</v>
      </c>
    </row>
    <row r="1687" spans="10:23">
      <c r="J1687">
        <v>1670</v>
      </c>
      <c r="K1687" s="93">
        <f t="shared" ca="1" si="219"/>
        <v>0.55586379273663056</v>
      </c>
      <c r="L1687" s="93">
        <f t="shared" ca="1" si="219"/>
        <v>-7.9369522208531718E-2</v>
      </c>
      <c r="M1687" s="93">
        <f t="shared" ca="1" si="220"/>
        <v>0.55586379273663056</v>
      </c>
      <c r="N1687" s="101">
        <f t="shared" ca="1" si="216"/>
        <v>0.10152824646757073</v>
      </c>
      <c r="O1687" s="46">
        <f t="shared" ca="1" si="221"/>
        <v>0.51982144396493879</v>
      </c>
      <c r="P1687" s="46">
        <f t="shared" ca="1" si="222"/>
        <v>0.42005237782257038</v>
      </c>
      <c r="Q1687" s="47">
        <f t="shared" ca="1" si="217"/>
        <v>0.71935957624967561</v>
      </c>
      <c r="R1687" s="47">
        <f t="shared" ca="1" si="218"/>
        <v>0.16583912499368203</v>
      </c>
      <c r="S1687" s="97">
        <f t="shared" ca="1" si="223"/>
        <v>0.34283028447931041</v>
      </c>
      <c r="V1687">
        <v>1670</v>
      </c>
      <c r="W1687" s="46">
        <v>-0.16331755421816399</v>
      </c>
    </row>
    <row r="1688" spans="10:23">
      <c r="J1688">
        <v>1671</v>
      </c>
      <c r="K1688" s="93">
        <f t="shared" ca="1" si="219"/>
        <v>0.27739425474518598</v>
      </c>
      <c r="L1688" s="93">
        <f t="shared" ca="1" si="219"/>
        <v>-0.3194295733811342</v>
      </c>
      <c r="M1688" s="93">
        <f t="shared" ca="1" si="220"/>
        <v>0.27739425474518598</v>
      </c>
      <c r="N1688" s="101">
        <f t="shared" ca="1" si="216"/>
        <v>-0.21462821236456897</v>
      </c>
      <c r="O1688" s="46">
        <f t="shared" ca="1" si="221"/>
        <v>0.41985938089289165</v>
      </c>
      <c r="P1688" s="46">
        <f t="shared" ca="1" si="222"/>
        <v>0.37007134628654681</v>
      </c>
      <c r="Q1688" s="47">
        <f t="shared" ca="1" si="217"/>
        <v>0.51943545010558134</v>
      </c>
      <c r="R1688" s="47">
        <f t="shared" ca="1" si="218"/>
        <v>0.11471900003310212</v>
      </c>
      <c r="S1688" s="97">
        <f t="shared" ca="1" si="223"/>
        <v>0.26728919046299687</v>
      </c>
      <c r="V1688">
        <v>1671</v>
      </c>
      <c r="W1688" s="46">
        <v>2.27340028566087E-2</v>
      </c>
    </row>
    <row r="1689" spans="10:23">
      <c r="J1689">
        <v>1672</v>
      </c>
      <c r="K1689" s="93">
        <f t="shared" ca="1" si="219"/>
        <v>0.29903990391301288</v>
      </c>
      <c r="L1689" s="93">
        <f t="shared" ca="1" si="219"/>
        <v>-0.45330543109896576</v>
      </c>
      <c r="M1689" s="93">
        <f t="shared" ca="1" si="220"/>
        <v>0.29903990391301288</v>
      </c>
      <c r="N1689" s="101">
        <f t="shared" ca="1" si="216"/>
        <v>-0.33466986034470414</v>
      </c>
      <c r="O1689" s="46">
        <f t="shared" ca="1" si="221"/>
        <v>0.42762950814974154</v>
      </c>
      <c r="P1689" s="46">
        <f t="shared" ca="1" si="222"/>
        <v>0.37395640991497175</v>
      </c>
      <c r="Q1689" s="47">
        <f t="shared" ca="1" si="217"/>
        <v>0.53497570461928112</v>
      </c>
      <c r="R1689" s="47">
        <f t="shared" ca="1" si="218"/>
        <v>9.5309167104537476E-2</v>
      </c>
      <c r="S1689" s="97">
        <f t="shared" ca="1" si="223"/>
        <v>0.26146933762713953</v>
      </c>
      <c r="V1689">
        <v>1672</v>
      </c>
      <c r="W1689" s="46">
        <v>1.5260429879844399</v>
      </c>
    </row>
    <row r="1690" spans="10:23">
      <c r="J1690">
        <v>1673</v>
      </c>
      <c r="K1690" s="93">
        <f t="shared" ca="1" si="219"/>
        <v>-1.3453340309728763</v>
      </c>
      <c r="L1690" s="93">
        <f t="shared" ca="1" si="219"/>
        <v>1.4181692441422558</v>
      </c>
      <c r="M1690" s="93">
        <f t="shared" ca="1" si="220"/>
        <v>-1.3453340309728763</v>
      </c>
      <c r="N1690" s="101">
        <f t="shared" ca="1" si="216"/>
        <v>0.91669601580637228</v>
      </c>
      <c r="O1690" s="46">
        <f t="shared" ca="1" si="221"/>
        <v>-0.16265053532899526</v>
      </c>
      <c r="P1690" s="46">
        <f t="shared" ca="1" si="222"/>
        <v>7.8816388175603352E-2</v>
      </c>
      <c r="Q1690" s="47">
        <f t="shared" ca="1" si="217"/>
        <v>-0.64558438233819249</v>
      </c>
      <c r="R1690" s="47">
        <f t="shared" ca="1" si="218"/>
        <v>0.29764563113424392</v>
      </c>
      <c r="S1690" s="97">
        <f t="shared" ca="1" si="223"/>
        <v>6.7497547902624327E-2</v>
      </c>
      <c r="V1690">
        <v>1673</v>
      </c>
      <c r="W1690" s="46">
        <v>0.54823058626659105</v>
      </c>
    </row>
    <row r="1691" spans="10:23">
      <c r="J1691">
        <v>1674</v>
      </c>
      <c r="K1691" s="93">
        <f t="shared" ca="1" si="219"/>
        <v>-0.22276321016963652</v>
      </c>
      <c r="L1691" s="93">
        <f t="shared" ca="1" si="219"/>
        <v>0.49728951171239738</v>
      </c>
      <c r="M1691" s="93">
        <f t="shared" ca="1" si="220"/>
        <v>-0.22276321016963652</v>
      </c>
      <c r="N1691" s="101">
        <f t="shared" ca="1" si="216"/>
        <v>0.40062812749474402</v>
      </c>
      <c r="O1691" s="46">
        <f t="shared" ca="1" si="221"/>
        <v>0.24031811970364531</v>
      </c>
      <c r="P1691" s="46">
        <f t="shared" ca="1" si="222"/>
        <v>0.28030071569192361</v>
      </c>
      <c r="Q1691" s="47">
        <f t="shared" ca="1" si="217"/>
        <v>0.16035292772708862</v>
      </c>
      <c r="R1691" s="47">
        <f t="shared" ca="1" si="218"/>
        <v>0.21420132942336212</v>
      </c>
      <c r="S1691" s="97">
        <f t="shared" ca="1" si="223"/>
        <v>0.22725972456350371</v>
      </c>
      <c r="V1691">
        <v>1674</v>
      </c>
      <c r="W1691" s="46">
        <v>1.0175396100440901</v>
      </c>
    </row>
    <row r="1692" spans="10:23">
      <c r="J1692">
        <v>1675</v>
      </c>
      <c r="K1692" s="93">
        <f t="shared" ca="1" si="219"/>
        <v>0.23847735236397466</v>
      </c>
      <c r="L1692" s="93">
        <f t="shared" ca="1" si="219"/>
        <v>0.25873839917509633</v>
      </c>
      <c r="M1692" s="93">
        <f t="shared" ca="1" si="220"/>
        <v>0.23847735236397466</v>
      </c>
      <c r="N1692" s="101">
        <f t="shared" ca="1" si="216"/>
        <v>0.3211466743572795</v>
      </c>
      <c r="O1692" s="46">
        <f t="shared" ca="1" si="221"/>
        <v>0.40588940098608089</v>
      </c>
      <c r="P1692" s="46">
        <f t="shared" ca="1" si="222"/>
        <v>0.36308635633314146</v>
      </c>
      <c r="Q1692" s="47">
        <f t="shared" ca="1" si="217"/>
        <v>0.49149549029195982</v>
      </c>
      <c r="R1692" s="47">
        <f t="shared" ca="1" si="218"/>
        <v>0.20134977538127652</v>
      </c>
      <c r="S1692" s="97">
        <f t="shared" ca="1" si="223"/>
        <v>0.30361958818367873</v>
      </c>
      <c r="V1692">
        <v>1675</v>
      </c>
      <c r="W1692" s="46">
        <v>0.24454686505716799</v>
      </c>
    </row>
    <row r="1693" spans="10:23">
      <c r="J1693">
        <v>1676</v>
      </c>
      <c r="K1693" s="93">
        <f t="shared" ca="1" si="219"/>
        <v>1.5269449716903007</v>
      </c>
      <c r="L1693" s="93">
        <f t="shared" ca="1" si="219"/>
        <v>0.37771977827618847</v>
      </c>
      <c r="M1693" s="93">
        <f t="shared" ca="1" si="220"/>
        <v>1.5269449716903007</v>
      </c>
      <c r="N1693" s="101">
        <f t="shared" ca="1" si="216"/>
        <v>0.8437125275289894</v>
      </c>
      <c r="O1693" s="46">
        <f t="shared" ca="1" si="221"/>
        <v>0.86840994222153101</v>
      </c>
      <c r="P1693" s="46">
        <f t="shared" ca="1" si="222"/>
        <v>0.59434662695086649</v>
      </c>
      <c r="Q1693" s="47">
        <f t="shared" ca="1" si="217"/>
        <v>1.41653657276286</v>
      </c>
      <c r="R1693" s="47">
        <f t="shared" ca="1" si="218"/>
        <v>0.28584474920831199</v>
      </c>
      <c r="S1693" s="97">
        <f t="shared" ca="1" si="223"/>
        <v>0.57712734571492152</v>
      </c>
      <c r="V1693">
        <v>1676</v>
      </c>
      <c r="W1693" s="46">
        <v>0.25573184851550401</v>
      </c>
    </row>
    <row r="1694" spans="10:23">
      <c r="J1694">
        <v>1677</v>
      </c>
      <c r="K1694" s="93">
        <f t="shared" ca="1" si="219"/>
        <v>-0.90812318468638387</v>
      </c>
      <c r="L1694" s="93">
        <f t="shared" ca="1" si="219"/>
        <v>-0.3389007271903553</v>
      </c>
      <c r="M1694" s="93">
        <f t="shared" ca="1" si="220"/>
        <v>-0.90812318468638387</v>
      </c>
      <c r="N1694" s="101">
        <f t="shared" ca="1" si="216"/>
        <v>-0.61010962713302364</v>
      </c>
      <c r="O1694" s="46">
        <f t="shared" ca="1" si="221"/>
        <v>-5.7051886045136335E-3</v>
      </c>
      <c r="P1694" s="46">
        <f t="shared" ca="1" si="222"/>
        <v>0.15728906153784417</v>
      </c>
      <c r="Q1694" s="47">
        <f t="shared" ca="1" si="217"/>
        <v>-0.33169368888922923</v>
      </c>
      <c r="R1694" s="47">
        <f t="shared" ca="1" si="218"/>
        <v>5.0772625452520176E-2</v>
      </c>
      <c r="S1694" s="97">
        <f t="shared" ca="1" si="223"/>
        <v>2.2533718424003271E-2</v>
      </c>
      <c r="V1694">
        <v>1677</v>
      </c>
      <c r="W1694" s="46">
        <v>0.70512235215666097</v>
      </c>
    </row>
    <row r="1695" spans="10:23">
      <c r="J1695">
        <v>1678</v>
      </c>
      <c r="K1695" s="93">
        <f t="shared" ca="1" si="219"/>
        <v>2.218739805001134</v>
      </c>
      <c r="L1695" s="93">
        <f t="shared" ca="1" si="219"/>
        <v>-0.78801147167923002</v>
      </c>
      <c r="M1695" s="93">
        <f t="shared" ca="1" si="220"/>
        <v>2.218739805001134</v>
      </c>
      <c r="N1695" s="101">
        <f t="shared" ca="1" si="216"/>
        <v>-4.1491396037133366E-2</v>
      </c>
      <c r="O1695" s="46">
        <f t="shared" ca="1" si="221"/>
        <v>1.1167431683945801</v>
      </c>
      <c r="P1695" s="46">
        <f t="shared" ca="1" si="222"/>
        <v>0.71851324003739103</v>
      </c>
      <c r="Q1695" s="47">
        <f t="shared" ca="1" si="217"/>
        <v>1.9132030251089582</v>
      </c>
      <c r="R1695" s="47">
        <f t="shared" ca="1" si="218"/>
        <v>0.14271392292232488</v>
      </c>
      <c r="S1695" s="97">
        <f t="shared" ca="1" si="223"/>
        <v>0.62972854565845249</v>
      </c>
      <c r="V1695">
        <v>1678</v>
      </c>
      <c r="W1695" s="46">
        <v>0.66318837285857501</v>
      </c>
    </row>
    <row r="1696" spans="10:23">
      <c r="J1696">
        <v>1679</v>
      </c>
      <c r="K1696" s="93">
        <f t="shared" ca="1" si="219"/>
        <v>1.1081144265066745</v>
      </c>
      <c r="L1696" s="93">
        <f t="shared" ca="1" si="219"/>
        <v>-1.189462401100297</v>
      </c>
      <c r="M1696" s="93">
        <f t="shared" ca="1" si="220"/>
        <v>1.1081144265066745</v>
      </c>
      <c r="N1696" s="101">
        <f t="shared" ca="1" si="216"/>
        <v>-0.77530405881081454</v>
      </c>
      <c r="O1696" s="46">
        <f t="shared" ca="1" si="221"/>
        <v>0.71806256248252409</v>
      </c>
      <c r="P1696" s="46">
        <f t="shared" ca="1" si="222"/>
        <v>0.51917293708136303</v>
      </c>
      <c r="Q1696" s="47">
        <f t="shared" ca="1" si="217"/>
        <v>1.1158418132848462</v>
      </c>
      <c r="R1696" s="47">
        <f t="shared" ca="1" si="218"/>
        <v>2.4061926511385084E-2</v>
      </c>
      <c r="S1696" s="97">
        <f t="shared" ca="1" si="223"/>
        <v>0.37106224449695457</v>
      </c>
      <c r="V1696">
        <v>1679</v>
      </c>
      <c r="W1696" s="46">
        <v>-0.16432137851654199</v>
      </c>
    </row>
    <row r="1697" spans="10:23">
      <c r="J1697">
        <v>1680</v>
      </c>
      <c r="K1697" s="93">
        <f t="shared" ca="1" si="219"/>
        <v>-1.2324274627047189</v>
      </c>
      <c r="L1697" s="93">
        <f t="shared" ca="1" si="219"/>
        <v>-0.15343498779508957</v>
      </c>
      <c r="M1697" s="93">
        <f t="shared" ca="1" si="220"/>
        <v>-1.2324274627047189</v>
      </c>
      <c r="N1697" s="101">
        <f t="shared" ca="1" si="216"/>
        <v>-0.5374087133574349</v>
      </c>
      <c r="O1697" s="46">
        <f t="shared" ca="1" si="221"/>
        <v>-0.12212052411169405</v>
      </c>
      <c r="P1697" s="46">
        <f t="shared" ca="1" si="222"/>
        <v>9.9081393784253957E-2</v>
      </c>
      <c r="Q1697" s="47">
        <f t="shared" ca="1" si="217"/>
        <v>-0.56452435990359007</v>
      </c>
      <c r="R1697" s="47">
        <f t="shared" ca="1" si="218"/>
        <v>6.2527817203733682E-2</v>
      </c>
      <c r="S1697" s="97">
        <f t="shared" ca="1" si="223"/>
        <v>-2.9796353453980184E-2</v>
      </c>
      <c r="V1697">
        <v>1680</v>
      </c>
      <c r="W1697" s="46">
        <v>-4.2975899953352298E-2</v>
      </c>
    </row>
    <row r="1698" spans="10:23">
      <c r="J1698">
        <v>1681</v>
      </c>
      <c r="K1698" s="93">
        <f t="shared" ca="1" si="219"/>
        <v>-1.291251975992576</v>
      </c>
      <c r="L1698" s="93">
        <f t="shared" ca="1" si="219"/>
        <v>-0.44909907986139985</v>
      </c>
      <c r="M1698" s="93">
        <f t="shared" ca="1" si="220"/>
        <v>-1.291251975992576</v>
      </c>
      <c r="N1698" s="101">
        <f t="shared" ca="1" si="216"/>
        <v>-0.83643038326706654</v>
      </c>
      <c r="O1698" s="46">
        <f t="shared" ca="1" si="221"/>
        <v>-0.14323672859810327</v>
      </c>
      <c r="P1698" s="46">
        <f t="shared" ca="1" si="222"/>
        <v>8.8523291541049348E-2</v>
      </c>
      <c r="Q1698" s="47">
        <f t="shared" ca="1" si="217"/>
        <v>-0.6067567688764085</v>
      </c>
      <c r="R1698" s="47">
        <f t="shared" ca="1" si="218"/>
        <v>1.417825892437044E-2</v>
      </c>
      <c r="S1698" s="97">
        <f t="shared" ca="1" si="223"/>
        <v>-6.4529234836866414E-2</v>
      </c>
      <c r="V1698">
        <v>1681</v>
      </c>
      <c r="W1698" s="46">
        <v>-0.21012766106703301</v>
      </c>
    </row>
    <row r="1699" spans="10:23">
      <c r="J1699">
        <v>1682</v>
      </c>
      <c r="K1699" s="93">
        <f t="shared" ca="1" si="219"/>
        <v>0.15964185395186822</v>
      </c>
      <c r="L1699" s="93">
        <f t="shared" ca="1" si="219"/>
        <v>1.2730458004020391</v>
      </c>
      <c r="M1699" s="93">
        <f t="shared" ca="1" si="220"/>
        <v>0.15964185395186822</v>
      </c>
      <c r="N1699" s="101">
        <f t="shared" ca="1" si="216"/>
        <v>1.2577230120488703</v>
      </c>
      <c r="O1699" s="46">
        <f t="shared" ca="1" si="221"/>
        <v>0.37758986373174264</v>
      </c>
      <c r="P1699" s="46">
        <f t="shared" ca="1" si="222"/>
        <v>0.3489365877059723</v>
      </c>
      <c r="Q1699" s="47">
        <f t="shared" ca="1" si="217"/>
        <v>0.43489641578328325</v>
      </c>
      <c r="R1699" s="47">
        <f t="shared" ca="1" si="218"/>
        <v>0.35278713520866734</v>
      </c>
      <c r="S1699" s="97">
        <f t="shared" ca="1" si="223"/>
        <v>0.36518849947020499</v>
      </c>
      <c r="V1699">
        <v>1682</v>
      </c>
      <c r="W1699" s="46">
        <v>1.1787846697597399</v>
      </c>
    </row>
    <row r="1700" spans="10:23">
      <c r="J1700">
        <v>1683</v>
      </c>
      <c r="K1700" s="93">
        <f t="shared" ca="1" si="219"/>
        <v>-0.25273714044597839</v>
      </c>
      <c r="L1700" s="93">
        <f t="shared" ca="1" si="219"/>
        <v>1.7883098532718062</v>
      </c>
      <c r="M1700" s="93">
        <f t="shared" ca="1" si="220"/>
        <v>-0.25273714044597839</v>
      </c>
      <c r="N1700" s="101">
        <f t="shared" ca="1" si="216"/>
        <v>1.6150904266771196</v>
      </c>
      <c r="O1700" s="46">
        <f t="shared" ca="1" si="221"/>
        <v>0.22955839377307372</v>
      </c>
      <c r="P1700" s="46">
        <f t="shared" ca="1" si="222"/>
        <v>0.27492085272663785</v>
      </c>
      <c r="Q1700" s="47">
        <f t="shared" ca="1" si="217"/>
        <v>0.13883347586594547</v>
      </c>
      <c r="R1700" s="47">
        <f t="shared" ca="1" si="218"/>
        <v>0.41057076221448174</v>
      </c>
      <c r="S1700" s="97">
        <f t="shared" ca="1" si="223"/>
        <v>0.32006457799377774</v>
      </c>
      <c r="V1700">
        <v>1683</v>
      </c>
      <c r="W1700" s="46">
        <v>0.32325489307056499</v>
      </c>
    </row>
    <row r="1701" spans="10:23">
      <c r="J1701">
        <v>1684</v>
      </c>
      <c r="K1701" s="93">
        <f t="shared" ca="1" si="219"/>
        <v>1.9631989919544799</v>
      </c>
      <c r="L1701" s="93">
        <f t="shared" ca="1" si="219"/>
        <v>-0.12854948409170827</v>
      </c>
      <c r="M1701" s="93">
        <f t="shared" ca="1" si="220"/>
        <v>1.9631989919544799</v>
      </c>
      <c r="N1701" s="101">
        <f t="shared" ca="1" si="216"/>
        <v>0.50246571638554693</v>
      </c>
      <c r="O1701" s="46">
        <f t="shared" ca="1" si="221"/>
        <v>1.0250118176138112</v>
      </c>
      <c r="P1701" s="46">
        <f t="shared" ca="1" si="222"/>
        <v>0.67264756464700659</v>
      </c>
      <c r="Q1701" s="47">
        <f t="shared" ca="1" si="217"/>
        <v>1.7297403235474205</v>
      </c>
      <c r="R1701" s="47">
        <f t="shared" ca="1" si="218"/>
        <v>0.23066770271528358</v>
      </c>
      <c r="S1701" s="97">
        <f t="shared" ca="1" si="223"/>
        <v>0.62783976016454734</v>
      </c>
      <c r="V1701">
        <v>1684</v>
      </c>
      <c r="W1701" s="46">
        <v>-0.117720990647197</v>
      </c>
    </row>
    <row r="1702" spans="10:23">
      <c r="J1702">
        <v>1685</v>
      </c>
      <c r="K1702" s="93">
        <f t="shared" ca="1" si="219"/>
        <v>-0.41094480966371411</v>
      </c>
      <c r="L1702" s="93">
        <f t="shared" ca="1" si="219"/>
        <v>0.39648074626181901</v>
      </c>
      <c r="M1702" s="93">
        <f t="shared" ca="1" si="220"/>
        <v>-0.41094480966371411</v>
      </c>
      <c r="N1702" s="101">
        <f t="shared" ca="1" si="216"/>
        <v>0.2452070615159436</v>
      </c>
      <c r="O1702" s="46">
        <f t="shared" ca="1" si="221"/>
        <v>0.17276667025855863</v>
      </c>
      <c r="P1702" s="46">
        <f t="shared" ca="1" si="222"/>
        <v>0.2465249909693803</v>
      </c>
      <c r="Q1702" s="47">
        <f t="shared" ca="1" si="217"/>
        <v>2.5250028836915295E-2</v>
      </c>
      <c r="R1702" s="47">
        <f t="shared" ca="1" si="218"/>
        <v>0.1890709103147612</v>
      </c>
      <c r="S1702" s="97">
        <f t="shared" ca="1" si="223"/>
        <v>0.18091879028665991</v>
      </c>
      <c r="V1702">
        <v>1685</v>
      </c>
      <c r="W1702" s="46">
        <v>2.76896433270334E-2</v>
      </c>
    </row>
    <row r="1703" spans="10:23">
      <c r="J1703">
        <v>1686</v>
      </c>
      <c r="K1703" s="93">
        <f t="shared" ca="1" si="219"/>
        <v>2.2015286709587762</v>
      </c>
      <c r="L1703" s="93">
        <f t="shared" ca="1" si="219"/>
        <v>-2.3944939158765489E-2</v>
      </c>
      <c r="M1703" s="93">
        <f t="shared" ca="1" si="220"/>
        <v>2.2015286709587762</v>
      </c>
      <c r="N1703" s="101">
        <f t="shared" ca="1" si="216"/>
        <v>0.67743371136485253</v>
      </c>
      <c r="O1703" s="46">
        <f t="shared" ca="1" si="221"/>
        <v>1.1105648966917108</v>
      </c>
      <c r="P1703" s="46">
        <f t="shared" ca="1" si="222"/>
        <v>0.71542410418595637</v>
      </c>
      <c r="Q1703" s="47">
        <f t="shared" ca="1" si="217"/>
        <v>1.9008464817032196</v>
      </c>
      <c r="R1703" s="47">
        <f t="shared" ca="1" si="218"/>
        <v>0.25895871343979693</v>
      </c>
      <c r="S1703" s="97">
        <f t="shared" ca="1" si="223"/>
        <v>0.68476180506575379</v>
      </c>
      <c r="V1703">
        <v>1686</v>
      </c>
      <c r="W1703" s="46">
        <v>0.891254793222786</v>
      </c>
    </row>
    <row r="1704" spans="10:23">
      <c r="J1704">
        <v>1687</v>
      </c>
      <c r="K1704" s="93">
        <f t="shared" ca="1" si="219"/>
        <v>-0.43382354600599199</v>
      </c>
      <c r="L1704" s="93">
        <f t="shared" ca="1" si="219"/>
        <v>-1.8752375950722437</v>
      </c>
      <c r="M1704" s="93">
        <f t="shared" ca="1" si="220"/>
        <v>-0.43382354600599199</v>
      </c>
      <c r="N1704" s="101">
        <f t="shared" ca="1" si="216"/>
        <v>-1.9158468575983056</v>
      </c>
      <c r="O1704" s="46">
        <f t="shared" ca="1" si="221"/>
        <v>0.16455390234953951</v>
      </c>
      <c r="P1704" s="46">
        <f t="shared" ca="1" si="222"/>
        <v>0.24241860701487072</v>
      </c>
      <c r="Q1704" s="47">
        <f t="shared" ca="1" si="217"/>
        <v>8.8244930188770554E-3</v>
      </c>
      <c r="R1704" s="47">
        <f t="shared" ca="1" si="218"/>
        <v>-0.16035527822414247</v>
      </c>
      <c r="S1704" s="97">
        <f t="shared" ca="1" si="223"/>
        <v>2.099312062698519E-3</v>
      </c>
      <c r="V1704">
        <v>1687</v>
      </c>
      <c r="W1704" s="46">
        <v>0.80404346253192105</v>
      </c>
    </row>
    <row r="1705" spans="10:23">
      <c r="J1705">
        <v>1688</v>
      </c>
      <c r="K1705" s="93">
        <f t="shared" ca="1" si="219"/>
        <v>-0.78719720668648652</v>
      </c>
      <c r="L1705" s="93">
        <f t="shared" ca="1" si="219"/>
        <v>-0.21200830964677078</v>
      </c>
      <c r="M1705" s="93">
        <f t="shared" ca="1" si="220"/>
        <v>-0.78719720668648652</v>
      </c>
      <c r="N1705" s="101">
        <f t="shared" ca="1" si="216"/>
        <v>-0.45134788554067412</v>
      </c>
      <c r="O1705" s="46">
        <f t="shared" ca="1" si="221"/>
        <v>3.7703545891415724E-2</v>
      </c>
      <c r="P1705" s="46">
        <f t="shared" ca="1" si="222"/>
        <v>0.17899342878580884</v>
      </c>
      <c r="Q1705" s="47">
        <f t="shared" ca="1" si="217"/>
        <v>-0.24487621989737052</v>
      </c>
      <c r="R1705" s="47">
        <f t="shared" ca="1" si="218"/>
        <v>7.6443206718327175E-2</v>
      </c>
      <c r="S1705" s="97">
        <f t="shared" ca="1" si="223"/>
        <v>5.707337630487145E-2</v>
      </c>
      <c r="V1705">
        <v>1688</v>
      </c>
      <c r="W1705" s="46">
        <v>0.14953067221021299</v>
      </c>
    </row>
    <row r="1706" spans="10:23">
      <c r="J1706">
        <v>1689</v>
      </c>
      <c r="K1706" s="93">
        <f t="shared" ca="1" si="219"/>
        <v>0.66274007024068671</v>
      </c>
      <c r="L1706" s="93">
        <f t="shared" ca="1" si="219"/>
        <v>-1.1335669514985132E-2</v>
      </c>
      <c r="M1706" s="93">
        <f t="shared" ca="1" si="220"/>
        <v>0.66274007024068671</v>
      </c>
      <c r="N1706" s="101">
        <f t="shared" ca="1" si="216"/>
        <v>0.20001905230172873</v>
      </c>
      <c r="O1706" s="46">
        <f t="shared" ca="1" si="221"/>
        <v>0.558186764889536</v>
      </c>
      <c r="P1706" s="46">
        <f t="shared" ca="1" si="222"/>
        <v>0.43923503828486898</v>
      </c>
      <c r="Q1706" s="47">
        <f t="shared" ca="1" si="217"/>
        <v>0.79609021809887004</v>
      </c>
      <c r="R1706" s="47">
        <f t="shared" ca="1" si="218"/>
        <v>0.18176434860071761</v>
      </c>
      <c r="S1706" s="97">
        <f t="shared" ca="1" si="223"/>
        <v>0.36997555674512683</v>
      </c>
      <c r="V1706">
        <v>1689</v>
      </c>
      <c r="W1706" s="46">
        <v>6.19355103256575E-2</v>
      </c>
    </row>
    <row r="1707" spans="10:23">
      <c r="J1707">
        <v>1690</v>
      </c>
      <c r="K1707" s="93">
        <f t="shared" ca="1" si="219"/>
        <v>0.82885861384416859</v>
      </c>
      <c r="L1707" s="93">
        <f t="shared" ca="1" si="219"/>
        <v>2.4329787756391421</v>
      </c>
      <c r="M1707" s="93">
        <f t="shared" ca="1" si="220"/>
        <v>0.82885861384416859</v>
      </c>
      <c r="N1707" s="101">
        <f t="shared" ca="1" si="216"/>
        <v>2.5702619078900928</v>
      </c>
      <c r="O1707" s="46">
        <f t="shared" ca="1" si="221"/>
        <v>0.61781825080681452</v>
      </c>
      <c r="P1707" s="46">
        <f t="shared" ca="1" si="222"/>
        <v>0.46905078124350824</v>
      </c>
      <c r="Q1707" s="47">
        <f t="shared" ca="1" si="217"/>
        <v>0.91535318993342707</v>
      </c>
      <c r="R1707" s="47">
        <f t="shared" ca="1" si="218"/>
        <v>0.56501481709401347</v>
      </c>
      <c r="S1707" s="97">
        <f t="shared" ca="1" si="223"/>
        <v>0.59141653395041405</v>
      </c>
      <c r="V1707">
        <v>1690</v>
      </c>
      <c r="W1707" s="46">
        <v>0.72977339782234396</v>
      </c>
    </row>
    <row r="1708" spans="10:23">
      <c r="J1708">
        <v>1691</v>
      </c>
      <c r="K1708" s="93">
        <f t="shared" ca="1" si="219"/>
        <v>0.82572400348900399</v>
      </c>
      <c r="L1708" s="93">
        <f t="shared" ca="1" si="219"/>
        <v>-0.78304451554907384</v>
      </c>
      <c r="M1708" s="93">
        <f t="shared" ca="1" si="220"/>
        <v>0.82572400348900399</v>
      </c>
      <c r="N1708" s="101">
        <f t="shared" ca="1" si="216"/>
        <v>-0.4797925837022109</v>
      </c>
      <c r="O1708" s="46">
        <f t="shared" ca="1" si="221"/>
        <v>0.61669302138211934</v>
      </c>
      <c r="P1708" s="46">
        <f t="shared" ca="1" si="222"/>
        <v>0.46848816653116065</v>
      </c>
      <c r="Q1708" s="47">
        <f t="shared" ca="1" si="217"/>
        <v>0.91310273108403661</v>
      </c>
      <c r="R1708" s="47">
        <f t="shared" ca="1" si="218"/>
        <v>7.1843912654068379E-2</v>
      </c>
      <c r="S1708" s="97">
        <f t="shared" ca="1" si="223"/>
        <v>0.34426846701809388</v>
      </c>
      <c r="V1708">
        <v>1691</v>
      </c>
      <c r="W1708" s="46">
        <v>1.05378271653113</v>
      </c>
    </row>
    <row r="1709" spans="10:23">
      <c r="J1709">
        <v>1692</v>
      </c>
      <c r="K1709" s="93">
        <f t="shared" ca="1" si="219"/>
        <v>-1.2943439468276559</v>
      </c>
      <c r="L1709" s="93">
        <f t="shared" ca="1" si="219"/>
        <v>0.60713498999821969</v>
      </c>
      <c r="M1709" s="93">
        <f t="shared" ca="1" si="220"/>
        <v>-1.2943439468276559</v>
      </c>
      <c r="N1709" s="101">
        <f t="shared" ca="1" si="216"/>
        <v>0.16398406506269886</v>
      </c>
      <c r="O1709" s="46">
        <f t="shared" ca="1" si="221"/>
        <v>-0.14434665173677946</v>
      </c>
      <c r="P1709" s="46">
        <f t="shared" ca="1" si="222"/>
        <v>8.7968329971711251E-2</v>
      </c>
      <c r="Q1709" s="47">
        <f t="shared" ca="1" si="217"/>
        <v>-0.60897661515376089</v>
      </c>
      <c r="R1709" s="47">
        <f t="shared" ca="1" si="218"/>
        <v>0.17593776179804166</v>
      </c>
      <c r="S1709" s="97">
        <f t="shared" ca="1" si="223"/>
        <v>1.5795555030631098E-2</v>
      </c>
      <c r="V1709">
        <v>1692</v>
      </c>
      <c r="W1709" s="46">
        <v>-0.50911050490196696</v>
      </c>
    </row>
    <row r="1710" spans="10:23">
      <c r="J1710">
        <v>1693</v>
      </c>
      <c r="K1710" s="93">
        <f t="shared" ca="1" si="219"/>
        <v>-0.60226723416717187</v>
      </c>
      <c r="L1710" s="93">
        <f t="shared" ca="1" si="219"/>
        <v>0.90654937040639383</v>
      </c>
      <c r="M1710" s="93">
        <f t="shared" ca="1" si="220"/>
        <v>-0.60226723416717187</v>
      </c>
      <c r="N1710" s="101">
        <f t="shared" ca="1" si="216"/>
        <v>0.66794972584002288</v>
      </c>
      <c r="O1710" s="46">
        <f t="shared" ca="1" si="221"/>
        <v>0.10408776051763319</v>
      </c>
      <c r="P1710" s="46">
        <f t="shared" ca="1" si="222"/>
        <v>0.21218553609891758</v>
      </c>
      <c r="Q1710" s="47">
        <f t="shared" ca="1" si="217"/>
        <v>-0.11210779064493559</v>
      </c>
      <c r="R1710" s="47">
        <f t="shared" ca="1" si="218"/>
        <v>0.25742522420809016</v>
      </c>
      <c r="S1710" s="97">
        <f t="shared" ca="1" si="223"/>
        <v>0.18075649236286168</v>
      </c>
      <c r="V1710">
        <v>1693</v>
      </c>
      <c r="W1710" s="46">
        <v>0.26167626185275</v>
      </c>
    </row>
    <row r="1711" spans="10:23">
      <c r="J1711">
        <v>1694</v>
      </c>
      <c r="K1711" s="93">
        <f t="shared" ca="1" si="219"/>
        <v>1.5553151569873012</v>
      </c>
      <c r="L1711" s="93">
        <f t="shared" ca="1" si="219"/>
        <v>0.1649974840770419</v>
      </c>
      <c r="M1711" s="93">
        <f t="shared" ca="1" si="220"/>
        <v>1.5553151569873012</v>
      </c>
      <c r="N1711" s="101">
        <f t="shared" ca="1" si="216"/>
        <v>0.65105645201759277</v>
      </c>
      <c r="O1711" s="46">
        <f t="shared" ca="1" si="221"/>
        <v>0.87859397266335104</v>
      </c>
      <c r="P1711" s="46">
        <f t="shared" ca="1" si="222"/>
        <v>0.59943864217177656</v>
      </c>
      <c r="Q1711" s="47">
        <f t="shared" ca="1" si="217"/>
        <v>1.4369046336465001</v>
      </c>
      <c r="R1711" s="47">
        <f t="shared" ca="1" si="218"/>
        <v>0.2546937087047032</v>
      </c>
      <c r="S1711" s="97">
        <f t="shared" ca="1" si="223"/>
        <v>0.56664384068402707</v>
      </c>
      <c r="V1711">
        <v>1694</v>
      </c>
      <c r="W1711" s="46">
        <v>7.3805700925627798E-2</v>
      </c>
    </row>
    <row r="1712" spans="10:23">
      <c r="J1712">
        <v>1695</v>
      </c>
      <c r="K1712" s="93">
        <f t="shared" ca="1" si="219"/>
        <v>1.3887429763642467</v>
      </c>
      <c r="L1712" s="93">
        <f t="shared" ca="1" si="219"/>
        <v>1.0571889517147441</v>
      </c>
      <c r="M1712" s="93">
        <f t="shared" ca="1" si="220"/>
        <v>1.3887429763642467</v>
      </c>
      <c r="N1712" s="101">
        <f t="shared" ca="1" si="216"/>
        <v>1.4439544928695187</v>
      </c>
      <c r="O1712" s="46">
        <f t="shared" ca="1" si="221"/>
        <v>0.81879964490459356</v>
      </c>
      <c r="P1712" s="46">
        <f t="shared" ca="1" si="222"/>
        <v>0.56954147829239776</v>
      </c>
      <c r="Q1712" s="47">
        <f t="shared" ca="1" si="217"/>
        <v>1.3173159781289852</v>
      </c>
      <c r="R1712" s="47">
        <f t="shared" ca="1" si="218"/>
        <v>0.38289936700147098</v>
      </c>
      <c r="S1712" s="97">
        <f t="shared" ca="1" si="223"/>
        <v>0.60084950595303233</v>
      </c>
      <c r="V1712">
        <v>1695</v>
      </c>
      <c r="W1712" s="46">
        <v>0.70300142952974898</v>
      </c>
    </row>
    <row r="1713" spans="10:23">
      <c r="J1713">
        <v>1696</v>
      </c>
      <c r="K1713" s="93">
        <f t="shared" ca="1" si="219"/>
        <v>-0.20996981177583904</v>
      </c>
      <c r="L1713" s="93">
        <f t="shared" ca="1" si="219"/>
        <v>-8.1203771417652254E-2</v>
      </c>
      <c r="M1713" s="93">
        <f t="shared" ca="1" si="220"/>
        <v>-0.20996981177583904</v>
      </c>
      <c r="N1713" s="101">
        <f t="shared" ca="1" si="216"/>
        <v>-0.14376304102584914</v>
      </c>
      <c r="O1713" s="46">
        <f t="shared" ca="1" si="221"/>
        <v>0.24491055917250348</v>
      </c>
      <c r="P1713" s="46">
        <f t="shared" ca="1" si="222"/>
        <v>0.28259693542635272</v>
      </c>
      <c r="Q1713" s="47">
        <f t="shared" ca="1" si="217"/>
        <v>0.16953780666480497</v>
      </c>
      <c r="R1713" s="47">
        <f t="shared" ca="1" si="218"/>
        <v>0.12617736601926616</v>
      </c>
      <c r="S1713" s="97">
        <f t="shared" ca="1" si="223"/>
        <v>0.18554396259588482</v>
      </c>
      <c r="V1713">
        <v>1696</v>
      </c>
      <c r="W1713" s="46">
        <v>0.185844642747307</v>
      </c>
    </row>
    <row r="1714" spans="10:23">
      <c r="J1714">
        <v>1697</v>
      </c>
      <c r="K1714" s="93">
        <f t="shared" ca="1" si="219"/>
        <v>0.47192945551058191</v>
      </c>
      <c r="L1714" s="93">
        <f t="shared" ca="1" si="219"/>
        <v>-0.31619469964860236</v>
      </c>
      <c r="M1714" s="93">
        <f t="shared" ca="1" si="220"/>
        <v>0.47192945551058191</v>
      </c>
      <c r="N1714" s="101">
        <f t="shared" ca="1" si="216"/>
        <v>-0.14969472499062397</v>
      </c>
      <c r="O1714" s="46">
        <f t="shared" ca="1" si="221"/>
        <v>0.48969157923280959</v>
      </c>
      <c r="P1714" s="46">
        <f t="shared" ca="1" si="222"/>
        <v>0.40498744545650578</v>
      </c>
      <c r="Q1714" s="47">
        <f t="shared" ca="1" si="217"/>
        <v>0.65909984678541722</v>
      </c>
      <c r="R1714" s="47">
        <f t="shared" ca="1" si="218"/>
        <v>0.12521825727093927</v>
      </c>
      <c r="S1714" s="97">
        <f t="shared" ca="1" si="223"/>
        <v>0.30745491825187443</v>
      </c>
      <c r="V1714">
        <v>1697</v>
      </c>
      <c r="W1714" s="46">
        <v>0.43501590151875202</v>
      </c>
    </row>
    <row r="1715" spans="10:23">
      <c r="J1715">
        <v>1698</v>
      </c>
      <c r="K1715" s="93">
        <f t="shared" ca="1" si="219"/>
        <v>-0.43243356388490695</v>
      </c>
      <c r="L1715" s="93">
        <f t="shared" ca="1" si="219"/>
        <v>-0.55524924488849448</v>
      </c>
      <c r="M1715" s="93">
        <f t="shared" ca="1" si="220"/>
        <v>-0.43243356388490695</v>
      </c>
      <c r="N1715" s="101">
        <f t="shared" ca="1" si="216"/>
        <v>-0.66394604869558338</v>
      </c>
      <c r="O1715" s="46">
        <f t="shared" ca="1" si="221"/>
        <v>0.16505286349789028</v>
      </c>
      <c r="P1715" s="46">
        <f t="shared" ca="1" si="222"/>
        <v>0.24266808758904612</v>
      </c>
      <c r="Q1715" s="47">
        <f t="shared" ca="1" si="217"/>
        <v>9.822415315578592E-3</v>
      </c>
      <c r="R1715" s="47">
        <f t="shared" ca="1" si="218"/>
        <v>4.2067680413995043E-2</v>
      </c>
      <c r="S1715" s="97">
        <f t="shared" ca="1" si="223"/>
        <v>0.10356027195594267</v>
      </c>
      <c r="V1715">
        <v>1698</v>
      </c>
      <c r="W1715" s="46">
        <v>0.48911819315778499</v>
      </c>
    </row>
    <row r="1716" spans="10:23">
      <c r="J1716">
        <v>1699</v>
      </c>
      <c r="K1716" s="93">
        <f t="shared" ca="1" si="219"/>
        <v>-1.4478170380173814</v>
      </c>
      <c r="L1716" s="93">
        <f t="shared" ca="1" si="219"/>
        <v>-1.1139006203706654</v>
      </c>
      <c r="M1716" s="93">
        <f t="shared" ca="1" si="220"/>
        <v>-1.4478170380173814</v>
      </c>
      <c r="N1716" s="101">
        <f t="shared" ca="1" si="216"/>
        <v>-1.5165087493467402</v>
      </c>
      <c r="O1716" s="46">
        <f t="shared" ca="1" si="221"/>
        <v>-0.19943880627556687</v>
      </c>
      <c r="P1716" s="46">
        <f t="shared" ca="1" si="222"/>
        <v>6.0422252702317547E-2</v>
      </c>
      <c r="Q1716" s="47">
        <f t="shared" ca="1" si="217"/>
        <v>-0.71916092423133571</v>
      </c>
      <c r="R1716" s="47">
        <f t="shared" ca="1" si="218"/>
        <v>-9.5785305272299809E-2</v>
      </c>
      <c r="S1716" s="97">
        <f t="shared" ca="1" si="223"/>
        <v>-0.14761205577393333</v>
      </c>
      <c r="V1716">
        <v>1699</v>
      </c>
      <c r="W1716" s="46">
        <v>0.42447376573002299</v>
      </c>
    </row>
    <row r="1717" spans="10:23">
      <c r="J1717">
        <v>1700</v>
      </c>
      <c r="K1717" s="93">
        <f t="shared" ca="1" si="219"/>
        <v>0.95309433164139834</v>
      </c>
      <c r="L1717" s="93">
        <f t="shared" ca="1" si="219"/>
        <v>-0.22979831262409775</v>
      </c>
      <c r="M1717" s="93">
        <f t="shared" ca="1" si="220"/>
        <v>0.95309433164139834</v>
      </c>
      <c r="N1717" s="101">
        <f t="shared" ca="1" si="216"/>
        <v>8.523746194677842E-2</v>
      </c>
      <c r="O1717" s="46">
        <f t="shared" ca="1" si="221"/>
        <v>0.66241508085085787</v>
      </c>
      <c r="P1717" s="46">
        <f t="shared" ca="1" si="222"/>
        <v>0.49134919626552992</v>
      </c>
      <c r="Q1717" s="47">
        <f t="shared" ca="1" si="217"/>
        <v>1.0045468500215138</v>
      </c>
      <c r="R1717" s="47">
        <f t="shared" ca="1" si="218"/>
        <v>0.16320502748548926</v>
      </c>
      <c r="S1717" s="97">
        <f t="shared" ca="1" si="223"/>
        <v>0.41281005416817357</v>
      </c>
      <c r="V1717">
        <v>1700</v>
      </c>
      <c r="W1717" s="46">
        <v>2.4853685628645799E-2</v>
      </c>
    </row>
    <row r="1718" spans="10:23">
      <c r="J1718">
        <v>1701</v>
      </c>
      <c r="K1718" s="93">
        <f t="shared" ca="1" si="219"/>
        <v>0.74928246320064384</v>
      </c>
      <c r="L1718" s="93">
        <f t="shared" ca="1" si="219"/>
        <v>1.1753001641817877</v>
      </c>
      <c r="M1718" s="93">
        <f t="shared" ca="1" si="220"/>
        <v>0.74928246320064384</v>
      </c>
      <c r="N1718" s="101">
        <f t="shared" ca="1" si="216"/>
        <v>1.3525709591449468</v>
      </c>
      <c r="O1718" s="46">
        <f t="shared" ca="1" si="221"/>
        <v>0.58925284201189232</v>
      </c>
      <c r="P1718" s="46">
        <f t="shared" ca="1" si="222"/>
        <v>0.45476807684604714</v>
      </c>
      <c r="Q1718" s="47">
        <f t="shared" ca="1" si="217"/>
        <v>0.85822237234358256</v>
      </c>
      <c r="R1718" s="47">
        <f t="shared" ca="1" si="218"/>
        <v>0.36812333591674851</v>
      </c>
      <c r="S1718" s="97">
        <f t="shared" ca="1" si="223"/>
        <v>0.47868808896432041</v>
      </c>
      <c r="V1718">
        <v>1701</v>
      </c>
      <c r="W1718" s="46">
        <v>-4.1475081026497801E-2</v>
      </c>
    </row>
    <row r="1719" spans="10:23">
      <c r="J1719">
        <v>1702</v>
      </c>
      <c r="K1719" s="93">
        <f t="shared" ca="1" si="219"/>
        <v>1.6897678723439444</v>
      </c>
      <c r="L1719" s="93">
        <f t="shared" ca="1" si="219"/>
        <v>-0.40433086479220726</v>
      </c>
      <c r="M1719" s="93">
        <f t="shared" ca="1" si="220"/>
        <v>1.6897678723439444</v>
      </c>
      <c r="N1719" s="101">
        <f t="shared" ca="1" si="216"/>
        <v>0.15404479564357798</v>
      </c>
      <c r="O1719" s="46">
        <f t="shared" ca="1" si="221"/>
        <v>0.92685839292859995</v>
      </c>
      <c r="P1719" s="46">
        <f t="shared" ca="1" si="222"/>
        <v>0.62357085230440101</v>
      </c>
      <c r="Q1719" s="47">
        <f t="shared" ca="1" si="217"/>
        <v>1.5334334741769979</v>
      </c>
      <c r="R1719" s="47">
        <f t="shared" ca="1" si="218"/>
        <v>0.17433065657995059</v>
      </c>
      <c r="S1719" s="97">
        <f t="shared" ca="1" si="223"/>
        <v>0.55059452475427528</v>
      </c>
      <c r="V1719">
        <v>1702</v>
      </c>
      <c r="W1719" s="46">
        <v>0.58510353064604204</v>
      </c>
    </row>
    <row r="1720" spans="10:23">
      <c r="J1720">
        <v>1703</v>
      </c>
      <c r="K1720" s="93">
        <f t="shared" ca="1" si="219"/>
        <v>-1.3393224806900066</v>
      </c>
      <c r="L1720" s="93">
        <f t="shared" ca="1" si="219"/>
        <v>1.0514081088286407</v>
      </c>
      <c r="M1720" s="93">
        <f t="shared" ca="1" si="220"/>
        <v>-1.3393224806900066</v>
      </c>
      <c r="N1720" s="101">
        <f t="shared" ca="1" si="216"/>
        <v>0.57088775718761875</v>
      </c>
      <c r="O1720" s="46">
        <f t="shared" ca="1" si="221"/>
        <v>-0.16049257229694736</v>
      </c>
      <c r="P1720" s="46">
        <f t="shared" ca="1" si="222"/>
        <v>7.9895369691627305E-2</v>
      </c>
      <c r="Q1720" s="47">
        <f t="shared" ca="1" si="217"/>
        <v>-0.64126845627409668</v>
      </c>
      <c r="R1720" s="47">
        <f t="shared" ca="1" si="218"/>
        <v>0.24173103284233596</v>
      </c>
      <c r="S1720" s="97">
        <f t="shared" ca="1" si="223"/>
        <v>4.0619230272694304E-2</v>
      </c>
      <c r="V1720">
        <v>1703</v>
      </c>
      <c r="W1720" s="46">
        <v>-0.22767172634766</v>
      </c>
    </row>
    <row r="1721" spans="10:23">
      <c r="J1721">
        <v>1704</v>
      </c>
      <c r="K1721" s="93">
        <f t="shared" ca="1" si="219"/>
        <v>0.26531517585348569</v>
      </c>
      <c r="L1721" s="93">
        <f t="shared" ca="1" si="219"/>
        <v>-0.99323975986403434</v>
      </c>
      <c r="M1721" s="93">
        <f t="shared" ca="1" si="220"/>
        <v>0.26531517585348569</v>
      </c>
      <c r="N1721" s="101">
        <f t="shared" ca="1" si="216"/>
        <v>-0.8572977402601113</v>
      </c>
      <c r="O1721" s="46">
        <f t="shared" ca="1" si="221"/>
        <v>0.41552336031867187</v>
      </c>
      <c r="P1721" s="46">
        <f t="shared" ca="1" si="222"/>
        <v>0.36790333599943692</v>
      </c>
      <c r="Q1721" s="47">
        <f t="shared" ca="1" si="217"/>
        <v>0.51076340895714178</v>
      </c>
      <c r="R1721" s="47">
        <f t="shared" ca="1" si="218"/>
        <v>1.0804164018886148E-2</v>
      </c>
      <c r="S1721" s="97">
        <f t="shared" ca="1" si="223"/>
        <v>0.21316376216877903</v>
      </c>
      <c r="V1721">
        <v>1704</v>
      </c>
      <c r="W1721" s="46">
        <v>1.5641813371319199E-2</v>
      </c>
    </row>
    <row r="1722" spans="10:23">
      <c r="J1722">
        <v>1705</v>
      </c>
      <c r="K1722" s="93">
        <f t="shared" ca="1" si="219"/>
        <v>7.6458147163967261E-2</v>
      </c>
      <c r="L1722" s="93">
        <f t="shared" ca="1" si="219"/>
        <v>-0.14033992685849289</v>
      </c>
      <c r="M1722" s="93">
        <f t="shared" ca="1" si="220"/>
        <v>7.6458147163967261E-2</v>
      </c>
      <c r="N1722" s="101">
        <f t="shared" ca="1" si="216"/>
        <v>-0.10873851925410088</v>
      </c>
      <c r="O1722" s="46">
        <f t="shared" ca="1" si="221"/>
        <v>0.34772945241180031</v>
      </c>
      <c r="P1722" s="46">
        <f t="shared" ca="1" si="222"/>
        <v>0.33400638204600114</v>
      </c>
      <c r="Q1722" s="47">
        <f t="shared" ca="1" si="217"/>
        <v>0.37517559314339866</v>
      </c>
      <c r="R1722" s="47">
        <f t="shared" ca="1" si="218"/>
        <v>0.13184056814479017</v>
      </c>
      <c r="S1722" s="97">
        <f t="shared" ca="1" si="223"/>
        <v>0.23978501027829524</v>
      </c>
      <c r="V1722">
        <v>1705</v>
      </c>
      <c r="W1722" s="46">
        <v>0.226280187671137</v>
      </c>
    </row>
    <row r="1723" spans="10:23">
      <c r="J1723">
        <v>1706</v>
      </c>
      <c r="K1723" s="93">
        <f t="shared" ca="1" si="219"/>
        <v>-0.41988931750605513</v>
      </c>
      <c r="L1723" s="93">
        <f t="shared" ca="1" si="219"/>
        <v>1.289113632335164</v>
      </c>
      <c r="M1723" s="93">
        <f t="shared" ca="1" si="220"/>
        <v>-0.41988931750605513</v>
      </c>
      <c r="N1723" s="101">
        <f t="shared" ca="1" si="216"/>
        <v>1.0886527398692942</v>
      </c>
      <c r="O1723" s="46">
        <f t="shared" ca="1" si="221"/>
        <v>0.16955586499944988</v>
      </c>
      <c r="P1723" s="46">
        <f t="shared" ca="1" si="222"/>
        <v>0.24491958833982591</v>
      </c>
      <c r="Q1723" s="47">
        <f t="shared" ca="1" si="217"/>
        <v>1.8828418318697804E-2</v>
      </c>
      <c r="R1723" s="47">
        <f t="shared" ca="1" si="218"/>
        <v>0.32544974196715193</v>
      </c>
      <c r="S1723" s="97">
        <f t="shared" ca="1" si="223"/>
        <v>0.24750280348330089</v>
      </c>
      <c r="V1723">
        <v>1706</v>
      </c>
      <c r="W1723" s="46">
        <v>1.4330217008884201</v>
      </c>
    </row>
    <row r="1724" spans="10:23">
      <c r="J1724">
        <v>1707</v>
      </c>
      <c r="K1724" s="93">
        <f t="shared" ca="1" si="219"/>
        <v>-1.3120370475173893</v>
      </c>
      <c r="L1724" s="93">
        <f t="shared" ca="1" si="219"/>
        <v>-0.89250110446788378</v>
      </c>
      <c r="M1724" s="93">
        <f t="shared" ca="1" si="220"/>
        <v>-1.3120370475173893</v>
      </c>
      <c r="N1724" s="101">
        <f t="shared" ca="1" si="216"/>
        <v>-1.2634225074318244</v>
      </c>
      <c r="O1724" s="46">
        <f t="shared" ca="1" si="221"/>
        <v>-0.15069793475266735</v>
      </c>
      <c r="P1724" s="46">
        <f t="shared" ca="1" si="222"/>
        <v>8.4792688463767307E-2</v>
      </c>
      <c r="Q1724" s="47">
        <f t="shared" ca="1" si="217"/>
        <v>-0.62167918118553667</v>
      </c>
      <c r="R1724" s="47">
        <f t="shared" ca="1" si="218"/>
        <v>-5.4863160710441422E-2</v>
      </c>
      <c r="S1724" s="97">
        <f t="shared" ca="1" si="223"/>
        <v>-0.10278054773155439</v>
      </c>
      <c r="V1724">
        <v>1707</v>
      </c>
      <c r="W1724" s="46">
        <v>8.9334348811291805E-3</v>
      </c>
    </row>
    <row r="1725" spans="10:23">
      <c r="J1725">
        <v>1708</v>
      </c>
      <c r="K1725" s="93">
        <f t="shared" ca="1" si="219"/>
        <v>-0.96786954729986352</v>
      </c>
      <c r="L1725" s="93">
        <f t="shared" ca="1" si="219"/>
        <v>0.15751000427063494</v>
      </c>
      <c r="M1725" s="93">
        <f t="shared" ca="1" si="220"/>
        <v>-0.96786954729986352</v>
      </c>
      <c r="N1725" s="101">
        <f t="shared" ca="1" si="216"/>
        <v>-0.15847164183981557</v>
      </c>
      <c r="O1725" s="46">
        <f t="shared" ca="1" si="221"/>
        <v>-2.7152308856774554E-2</v>
      </c>
      <c r="P1725" s="46">
        <f t="shared" ca="1" si="222"/>
        <v>0.14656550141171371</v>
      </c>
      <c r="Q1725" s="47">
        <f t="shared" ca="1" si="217"/>
        <v>-0.37458792939375107</v>
      </c>
      <c r="R1725" s="47">
        <f t="shared" ca="1" si="218"/>
        <v>0.12379909573377923</v>
      </c>
      <c r="S1725" s="97">
        <f t="shared" ca="1" si="223"/>
        <v>4.8323393438502338E-2</v>
      </c>
      <c r="V1725">
        <v>1708</v>
      </c>
      <c r="W1725" s="46">
        <v>1.1670248054571299</v>
      </c>
    </row>
    <row r="1726" spans="10:23">
      <c r="J1726">
        <v>1709</v>
      </c>
      <c r="K1726" s="93">
        <f t="shared" ca="1" si="219"/>
        <v>-0.46147902405445695</v>
      </c>
      <c r="L1726" s="93">
        <f t="shared" ca="1" si="219"/>
        <v>-1.5728104490551915</v>
      </c>
      <c r="M1726" s="93">
        <f t="shared" ca="1" si="220"/>
        <v>-0.46147902405445695</v>
      </c>
      <c r="N1726" s="101">
        <f t="shared" ca="1" si="216"/>
        <v>-1.6379158272414505</v>
      </c>
      <c r="O1726" s="46">
        <f t="shared" ca="1" si="221"/>
        <v>0.1546264299914922</v>
      </c>
      <c r="P1726" s="46">
        <f t="shared" ca="1" si="222"/>
        <v>0.2374548708358471</v>
      </c>
      <c r="Q1726" s="47">
        <f t="shared" ca="1" si="217"/>
        <v>-1.1030451697217558E-2</v>
      </c>
      <c r="R1726" s="47">
        <f t="shared" ca="1" si="218"/>
        <v>-0.11541591796325118</v>
      </c>
      <c r="S1726" s="97">
        <f t="shared" ca="1" si="223"/>
        <v>1.9605256014120512E-2</v>
      </c>
      <c r="V1726">
        <v>1709</v>
      </c>
      <c r="W1726" s="46">
        <v>1.1416856191140199</v>
      </c>
    </row>
    <row r="1727" spans="10:23">
      <c r="J1727">
        <v>1710</v>
      </c>
      <c r="K1727" s="93">
        <f t="shared" ca="1" si="219"/>
        <v>1.1360435032457719</v>
      </c>
      <c r="L1727" s="93">
        <f t="shared" ca="1" si="219"/>
        <v>-1.3148502738394328</v>
      </c>
      <c r="M1727" s="93">
        <f t="shared" ca="1" si="220"/>
        <v>1.1360435032457719</v>
      </c>
      <c r="N1727" s="101">
        <f t="shared" ca="1" si="216"/>
        <v>-0.88530012000341041</v>
      </c>
      <c r="O1727" s="46">
        <f t="shared" ca="1" si="221"/>
        <v>0.72808824841813791</v>
      </c>
      <c r="P1727" s="46">
        <f t="shared" ca="1" si="222"/>
        <v>0.52418578004916994</v>
      </c>
      <c r="Q1727" s="47">
        <f t="shared" ca="1" si="217"/>
        <v>1.1358931851560738</v>
      </c>
      <c r="R1727" s="47">
        <f t="shared" ca="1" si="218"/>
        <v>6.2763895209085596E-3</v>
      </c>
      <c r="S1727" s="97">
        <f t="shared" ca="1" si="223"/>
        <v>0.36718231896952325</v>
      </c>
      <c r="V1727">
        <v>1710</v>
      </c>
      <c r="W1727" s="46">
        <v>0.100612725802429</v>
      </c>
    </row>
    <row r="1728" spans="10:23">
      <c r="J1728">
        <v>1711</v>
      </c>
      <c r="K1728" s="93">
        <f t="shared" ca="1" si="219"/>
        <v>-5.0369486862591836E-2</v>
      </c>
      <c r="L1728" s="93">
        <f t="shared" ca="1" si="219"/>
        <v>1.1608421676986229</v>
      </c>
      <c r="M1728" s="93">
        <f t="shared" ca="1" si="220"/>
        <v>-5.0369486862591836E-2</v>
      </c>
      <c r="N1728" s="101">
        <f t="shared" ca="1" si="216"/>
        <v>1.0845563165360728</v>
      </c>
      <c r="O1728" s="46">
        <f t="shared" ca="1" si="221"/>
        <v>0.30220220356697003</v>
      </c>
      <c r="P1728" s="46">
        <f t="shared" ca="1" si="222"/>
        <v>0.311242757623586</v>
      </c>
      <c r="Q1728" s="47">
        <f t="shared" ca="1" si="217"/>
        <v>0.28412109545373809</v>
      </c>
      <c r="R1728" s="47">
        <f t="shared" ca="1" si="218"/>
        <v>0.32478738107957345</v>
      </c>
      <c r="S1728" s="97">
        <f t="shared" ca="1" si="223"/>
        <v>0.31349479232327171</v>
      </c>
      <c r="V1728">
        <v>1711</v>
      </c>
      <c r="W1728" s="46">
        <v>0.548642946986584</v>
      </c>
    </row>
    <row r="1729" spans="10:23">
      <c r="J1729">
        <v>1712</v>
      </c>
      <c r="K1729" s="93">
        <f t="shared" ca="1" si="219"/>
        <v>-2.4797197645924824</v>
      </c>
      <c r="L1729" s="93">
        <f t="shared" ca="1" si="219"/>
        <v>-1.8807702632938956</v>
      </c>
      <c r="M1729" s="93">
        <f t="shared" ca="1" si="220"/>
        <v>-2.4797197645924824</v>
      </c>
      <c r="N1729" s="101">
        <f t="shared" ca="1" si="216"/>
        <v>-2.5717331816946336</v>
      </c>
      <c r="O1729" s="46">
        <f t="shared" ca="1" si="221"/>
        <v>-0.56986038337922418</v>
      </c>
      <c r="P1729" s="46">
        <f t="shared" ca="1" si="222"/>
        <v>-0.12478853584951111</v>
      </c>
      <c r="Q1729" s="47">
        <f t="shared" ca="1" si="217"/>
        <v>-1.4600040784386503</v>
      </c>
      <c r="R1729" s="47">
        <f t="shared" ca="1" si="218"/>
        <v>-0.2664071709218071</v>
      </c>
      <c r="S1729" s="97">
        <f t="shared" ca="1" si="223"/>
        <v>-0.41813377715051564</v>
      </c>
      <c r="V1729">
        <v>1712</v>
      </c>
      <c r="W1729" s="46">
        <v>0.90695752703890398</v>
      </c>
    </row>
    <row r="1730" spans="10:23">
      <c r="J1730">
        <v>1713</v>
      </c>
      <c r="K1730" s="93">
        <f t="shared" ca="1" si="219"/>
        <v>0.3819150914264115</v>
      </c>
      <c r="L1730" s="93">
        <f t="shared" ca="1" si="219"/>
        <v>-0.80465455859263602</v>
      </c>
      <c r="M1730" s="93">
        <f t="shared" ca="1" si="220"/>
        <v>0.3819150914264115</v>
      </c>
      <c r="N1730" s="101">
        <f t="shared" ca="1" si="216"/>
        <v>-0.64142189248426562</v>
      </c>
      <c r="O1730" s="46">
        <f t="shared" ca="1" si="221"/>
        <v>0.45737917046855725</v>
      </c>
      <c r="P1730" s="46">
        <f t="shared" ca="1" si="222"/>
        <v>0.38883124107437961</v>
      </c>
      <c r="Q1730" s="47">
        <f t="shared" ca="1" si="217"/>
        <v>0.59447502925691253</v>
      </c>
      <c r="R1730" s="47">
        <f t="shared" ca="1" si="218"/>
        <v>4.5709667310000632E-2</v>
      </c>
      <c r="S1730" s="97">
        <f t="shared" ca="1" si="223"/>
        <v>0.25154441888927892</v>
      </c>
      <c r="V1730">
        <v>1713</v>
      </c>
      <c r="W1730" s="46">
        <v>0.52302890570580496</v>
      </c>
    </row>
    <row r="1731" spans="10:23">
      <c r="J1731">
        <v>1714</v>
      </c>
      <c r="K1731" s="93">
        <f t="shared" ca="1" si="219"/>
        <v>-1.137664004276703</v>
      </c>
      <c r="L1731" s="93">
        <f t="shared" ca="1" si="219"/>
        <v>-0.81747357331111381</v>
      </c>
      <c r="M1731" s="93">
        <f t="shared" ca="1" si="220"/>
        <v>-1.137664004276703</v>
      </c>
      <c r="N1731" s="101">
        <f t="shared" ca="1" si="216"/>
        <v>-1.1368356269220636</v>
      </c>
      <c r="O1731" s="46">
        <f t="shared" ca="1" si="221"/>
        <v>-8.8103335457480503E-2</v>
      </c>
      <c r="P1731" s="46">
        <f t="shared" ca="1" si="222"/>
        <v>0.11608998811136073</v>
      </c>
      <c r="Q1731" s="47">
        <f t="shared" ca="1" si="217"/>
        <v>-0.49648998259516297</v>
      </c>
      <c r="R1731" s="47">
        <f t="shared" ca="1" si="218"/>
        <v>-3.4395012838552591E-2</v>
      </c>
      <c r="S1731" s="97">
        <f t="shared" ca="1" si="223"/>
        <v>-6.1249174148016547E-2</v>
      </c>
      <c r="V1731">
        <v>1714</v>
      </c>
      <c r="W1731" s="46">
        <v>0.24343456321521401</v>
      </c>
    </row>
    <row r="1732" spans="10:23">
      <c r="J1732">
        <v>1715</v>
      </c>
      <c r="K1732" s="93">
        <f t="shared" ca="1" si="219"/>
        <v>2.0409714127814915</v>
      </c>
      <c r="L1732" s="93">
        <f t="shared" ca="1" si="219"/>
        <v>0.75160905513482945</v>
      </c>
      <c r="M1732" s="93">
        <f t="shared" ca="1" si="220"/>
        <v>2.0409714127814915</v>
      </c>
      <c r="N1732" s="101">
        <f t="shared" ca="1" si="216"/>
        <v>1.3616626049013947</v>
      </c>
      <c r="O1732" s="46">
        <f t="shared" ca="1" si="221"/>
        <v>1.0529297424685375</v>
      </c>
      <c r="P1732" s="46">
        <f t="shared" ca="1" si="222"/>
        <v>0.68660652707436975</v>
      </c>
      <c r="Q1732" s="47">
        <f t="shared" ca="1" si="217"/>
        <v>1.7855761732568731</v>
      </c>
      <c r="R1732" s="47">
        <f t="shared" ca="1" si="218"/>
        <v>0.36959338675450071</v>
      </c>
      <c r="S1732" s="97">
        <f t="shared" ca="1" si="223"/>
        <v>0.71126156461151913</v>
      </c>
      <c r="V1732">
        <v>1715</v>
      </c>
      <c r="W1732" s="46">
        <v>0.57397492390628702</v>
      </c>
    </row>
    <row r="1733" spans="10:23">
      <c r="J1733">
        <v>1716</v>
      </c>
      <c r="K1733" s="93">
        <f t="shared" ca="1" si="219"/>
        <v>-2.2997449813876276</v>
      </c>
      <c r="L1733" s="93">
        <f t="shared" ca="1" si="219"/>
        <v>0.57962950715683625</v>
      </c>
      <c r="M1733" s="93">
        <f t="shared" ca="1" si="220"/>
        <v>-2.2997449813876276</v>
      </c>
      <c r="N1733" s="101">
        <f t="shared" ca="1" si="216"/>
        <v>-0.18183350457725755</v>
      </c>
      <c r="O1733" s="46">
        <f t="shared" ca="1" si="221"/>
        <v>-0.50525493044578895</v>
      </c>
      <c r="P1733" s="46">
        <f t="shared" ca="1" si="222"/>
        <v>-9.2485809382793494E-2</v>
      </c>
      <c r="Q1733" s="47">
        <f t="shared" ca="1" si="217"/>
        <v>-1.3307931725717799</v>
      </c>
      <c r="R1733" s="47">
        <f t="shared" ca="1" si="218"/>
        <v>0.12002165798393388</v>
      </c>
      <c r="S1733" s="97">
        <f t="shared" ca="1" si="223"/>
        <v>-0.19261663623092753</v>
      </c>
      <c r="V1733">
        <v>1716</v>
      </c>
      <c r="W1733" s="46">
        <v>-0.23044993424537999</v>
      </c>
    </row>
    <row r="1734" spans="10:23">
      <c r="J1734">
        <v>1717</v>
      </c>
      <c r="K1734" s="93">
        <f t="shared" ca="1" si="219"/>
        <v>1.2561411772234128</v>
      </c>
      <c r="L1734" s="93">
        <f t="shared" ca="1" si="219"/>
        <v>1.3766447187032671</v>
      </c>
      <c r="M1734" s="93">
        <f t="shared" ca="1" si="220"/>
        <v>1.2561411772234128</v>
      </c>
      <c r="N1734" s="101">
        <f t="shared" ca="1" si="216"/>
        <v>1.7046547880540563</v>
      </c>
      <c r="O1734" s="46">
        <f t="shared" ca="1" si="221"/>
        <v>0.7711996470563901</v>
      </c>
      <c r="P1734" s="46">
        <f t="shared" ca="1" si="222"/>
        <v>0.54574147936829598</v>
      </c>
      <c r="Q1734" s="47">
        <f t="shared" ca="1" si="217"/>
        <v>1.2221159824325782</v>
      </c>
      <c r="R1734" s="47">
        <f t="shared" ca="1" si="218"/>
        <v>0.42505264679313737</v>
      </c>
      <c r="S1734" s="97">
        <f t="shared" ca="1" si="223"/>
        <v>0.59812614692476374</v>
      </c>
      <c r="V1734">
        <v>1717</v>
      </c>
      <c r="W1734" s="46">
        <v>0.36874108882499101</v>
      </c>
    </row>
    <row r="1735" spans="10:23">
      <c r="J1735">
        <v>1718</v>
      </c>
      <c r="K1735" s="93">
        <f t="shared" ca="1" si="219"/>
        <v>-1.0012693509449819</v>
      </c>
      <c r="L1735" s="93">
        <f t="shared" ca="1" si="219"/>
        <v>0.68865792888467747</v>
      </c>
      <c r="M1735" s="93">
        <f t="shared" ca="1" si="220"/>
        <v>-1.0012693509449819</v>
      </c>
      <c r="N1735" s="101">
        <f t="shared" ca="1" si="216"/>
        <v>0.33447888908708834</v>
      </c>
      <c r="O1735" s="46">
        <f t="shared" ca="1" si="221"/>
        <v>-3.9141818742304268E-2</v>
      </c>
      <c r="P1735" s="46">
        <f t="shared" ca="1" si="222"/>
        <v>0.14057074646894885</v>
      </c>
      <c r="Q1735" s="47">
        <f t="shared" ca="1" si="217"/>
        <v>-0.3985669491648105</v>
      </c>
      <c r="R1735" s="47">
        <f t="shared" ca="1" si="218"/>
        <v>0.20350549437403942</v>
      </c>
      <c r="S1735" s="97">
        <f t="shared" ca="1" si="223"/>
        <v>8.2181837815867576E-2</v>
      </c>
      <c r="V1735">
        <v>1718</v>
      </c>
      <c r="W1735" s="46">
        <v>0.43958780649992601</v>
      </c>
    </row>
    <row r="1736" spans="10:23">
      <c r="J1736">
        <v>1719</v>
      </c>
      <c r="K1736" s="93">
        <f t="shared" ca="1" si="219"/>
        <v>0.33530591221505823</v>
      </c>
      <c r="L1736" s="93">
        <f t="shared" ca="1" si="219"/>
        <v>-0.38161835862546567</v>
      </c>
      <c r="M1736" s="93">
        <f t="shared" ca="1" si="220"/>
        <v>0.33530591221505823</v>
      </c>
      <c r="N1736" s="101">
        <f t="shared" ca="1" si="216"/>
        <v>-0.25517114790464962</v>
      </c>
      <c r="O1736" s="46">
        <f t="shared" ca="1" si="221"/>
        <v>0.44064789800813897</v>
      </c>
      <c r="P1736" s="46">
        <f t="shared" ca="1" si="222"/>
        <v>0.38046560484417047</v>
      </c>
      <c r="Q1736" s="47">
        <f t="shared" ca="1" si="217"/>
        <v>0.56101248433607598</v>
      </c>
      <c r="R1736" s="47">
        <f t="shared" ca="1" si="218"/>
        <v>0.10816351184622922</v>
      </c>
      <c r="S1736" s="97">
        <f t="shared" ca="1" si="223"/>
        <v>0.27440570492718408</v>
      </c>
      <c r="V1736">
        <v>1719</v>
      </c>
      <c r="W1736" s="46">
        <v>1.5955717472173801E-2</v>
      </c>
    </row>
    <row r="1737" spans="10:23">
      <c r="J1737">
        <v>1720</v>
      </c>
      <c r="K1737" s="93">
        <f t="shared" ca="1" si="219"/>
        <v>1.6880096970826755</v>
      </c>
      <c r="L1737" s="93">
        <f t="shared" ca="1" si="219"/>
        <v>0.48964021127433011</v>
      </c>
      <c r="M1737" s="93">
        <f t="shared" ca="1" si="220"/>
        <v>1.6880096970826755</v>
      </c>
      <c r="N1737" s="101">
        <f t="shared" ca="1" si="216"/>
        <v>1.0010446044083061</v>
      </c>
      <c r="O1737" s="46">
        <f t="shared" ca="1" si="221"/>
        <v>0.92622726168305569</v>
      </c>
      <c r="P1737" s="46">
        <f t="shared" ca="1" si="222"/>
        <v>0.62325528668162877</v>
      </c>
      <c r="Q1737" s="47">
        <f t="shared" ca="1" si="217"/>
        <v>1.5321712116859094</v>
      </c>
      <c r="R1737" s="47">
        <f t="shared" ca="1" si="218"/>
        <v>0.31128416442724482</v>
      </c>
      <c r="S1737" s="97">
        <f t="shared" ca="1" si="223"/>
        <v>0.6187557130551502</v>
      </c>
      <c r="V1737">
        <v>1720</v>
      </c>
      <c r="W1737" s="46">
        <v>1.26238754579476</v>
      </c>
    </row>
    <row r="1738" spans="10:23">
      <c r="J1738">
        <v>1721</v>
      </c>
      <c r="K1738" s="93">
        <f t="shared" ca="1" si="219"/>
        <v>-1.2651106368174894</v>
      </c>
      <c r="L1738" s="93">
        <f t="shared" ca="1" si="219"/>
        <v>-1.8539879537922141</v>
      </c>
      <c r="M1738" s="93">
        <f t="shared" ca="1" si="220"/>
        <v>-1.2651106368174894</v>
      </c>
      <c r="N1738" s="101">
        <f t="shared" ca="1" si="216"/>
        <v>-2.1600683736028725</v>
      </c>
      <c r="O1738" s="46">
        <f t="shared" ca="1" si="221"/>
        <v>-0.13385278587224547</v>
      </c>
      <c r="P1738" s="46">
        <f t="shared" ca="1" si="222"/>
        <v>9.3215262903978247E-2</v>
      </c>
      <c r="Q1738" s="47">
        <f t="shared" ca="1" si="217"/>
        <v>-0.58798888342469291</v>
      </c>
      <c r="R1738" s="47">
        <f t="shared" ca="1" si="218"/>
        <v>-0.19984406318312481</v>
      </c>
      <c r="S1738" s="97">
        <f t="shared" ca="1" si="223"/>
        <v>-0.16684842452768514</v>
      </c>
      <c r="V1738">
        <v>1721</v>
      </c>
      <c r="W1738" s="46">
        <v>0.29619636794140097</v>
      </c>
    </row>
    <row r="1739" spans="10:23">
      <c r="J1739">
        <v>1722</v>
      </c>
      <c r="K1739" s="93">
        <f t="shared" ca="1" si="219"/>
        <v>-0.31308086802368829</v>
      </c>
      <c r="L1739" s="93">
        <f t="shared" ca="1" si="219"/>
        <v>-0.52684301406600431</v>
      </c>
      <c r="M1739" s="93">
        <f t="shared" ca="1" si="220"/>
        <v>-0.31308086802368829</v>
      </c>
      <c r="N1739" s="101">
        <f t="shared" ca="1" si="216"/>
        <v>-0.59905774401621403</v>
      </c>
      <c r="O1739" s="46">
        <f t="shared" ca="1" si="221"/>
        <v>0.20789683773490197</v>
      </c>
      <c r="P1739" s="46">
        <f t="shared" ca="1" si="222"/>
        <v>0.26409007470755197</v>
      </c>
      <c r="Q1739" s="47">
        <f t="shared" ca="1" si="217"/>
        <v>9.551036378960201E-2</v>
      </c>
      <c r="R1739" s="47">
        <f t="shared" ca="1" si="218"/>
        <v>5.2559631949455288E-2</v>
      </c>
      <c r="S1739" s="97">
        <f t="shared" ca="1" si="223"/>
        <v>0.13022823484217863</v>
      </c>
      <c r="V1739">
        <v>1722</v>
      </c>
      <c r="W1739" s="46">
        <v>0.59322246182843197</v>
      </c>
    </row>
    <row r="1740" spans="10:23">
      <c r="J1740">
        <v>1723</v>
      </c>
      <c r="K1740" s="93">
        <f t="shared" ca="1" si="219"/>
        <v>-0.44090386816939287</v>
      </c>
      <c r="L1740" s="93">
        <f t="shared" ca="1" si="219"/>
        <v>6.5375601831188693E-2</v>
      </c>
      <c r="M1740" s="93">
        <f t="shared" ca="1" si="220"/>
        <v>-0.44090386816939287</v>
      </c>
      <c r="N1740" s="101">
        <f t="shared" ca="1" si="216"/>
        <v>-7.8235812134406182E-2</v>
      </c>
      <c r="O1740" s="46">
        <f t="shared" ca="1" si="221"/>
        <v>0.16201228283965244</v>
      </c>
      <c r="P1740" s="46">
        <f t="shared" ca="1" si="222"/>
        <v>0.24114779725992719</v>
      </c>
      <c r="Q1740" s="47">
        <f t="shared" ca="1" si="217"/>
        <v>3.7412539991029115E-3</v>
      </c>
      <c r="R1740" s="47">
        <f t="shared" ca="1" si="218"/>
        <v>0.1367726268013007</v>
      </c>
      <c r="S1740" s="97">
        <f t="shared" ca="1" si="223"/>
        <v>0.14939245482047658</v>
      </c>
      <c r="V1740">
        <v>1723</v>
      </c>
      <c r="W1740" s="46">
        <v>0.82449400213053003</v>
      </c>
    </row>
    <row r="1741" spans="10:23">
      <c r="J1741">
        <v>1724</v>
      </c>
      <c r="K1741" s="93">
        <f t="shared" ca="1" si="219"/>
        <v>0.54608420929979762</v>
      </c>
      <c r="L1741" s="93">
        <f t="shared" ca="1" si="219"/>
        <v>-0.24199793921841678</v>
      </c>
      <c r="M1741" s="93">
        <f t="shared" ca="1" si="220"/>
        <v>0.54608420929979762</v>
      </c>
      <c r="N1741" s="101">
        <f t="shared" ca="1" si="216"/>
        <v>-5.5767148544599299E-2</v>
      </c>
      <c r="O1741" s="46">
        <f t="shared" ca="1" si="221"/>
        <v>0.51631087206044179</v>
      </c>
      <c r="P1741" s="46">
        <f t="shared" ca="1" si="222"/>
        <v>0.41829709187032188</v>
      </c>
      <c r="Q1741" s="47">
        <f t="shared" ca="1" si="217"/>
        <v>0.71233843244068162</v>
      </c>
      <c r="R1741" s="47">
        <f t="shared" ca="1" si="218"/>
        <v>0.1404056409571747</v>
      </c>
      <c r="S1741" s="97">
        <f t="shared" ca="1" si="223"/>
        <v>0.32835825650880823</v>
      </c>
      <c r="V1741">
        <v>1724</v>
      </c>
      <c r="W1741" s="46">
        <v>0.14001695621753901</v>
      </c>
    </row>
    <row r="1742" spans="10:23">
      <c r="J1742">
        <v>1725</v>
      </c>
      <c r="K1742" s="93">
        <f t="shared" ca="1" si="219"/>
        <v>-1.1979389769052993</v>
      </c>
      <c r="L1742" s="93">
        <f t="shared" ca="1" si="219"/>
        <v>-1.3932853212833112</v>
      </c>
      <c r="M1742" s="93">
        <f t="shared" ca="1" si="220"/>
        <v>-1.1979389769052993</v>
      </c>
      <c r="N1742" s="101">
        <f t="shared" ca="1" si="216"/>
        <v>-1.7019218582141948</v>
      </c>
      <c r="O1742" s="46">
        <f t="shared" ca="1" si="221"/>
        <v>-0.10974021056785888</v>
      </c>
      <c r="P1742" s="46">
        <f t="shared" ca="1" si="222"/>
        <v>0.10527155055617154</v>
      </c>
      <c r="Q1742" s="47">
        <f t="shared" ca="1" si="217"/>
        <v>-0.53976373281591972</v>
      </c>
      <c r="R1742" s="47">
        <f t="shared" ca="1" si="218"/>
        <v>-0.12576521246649802</v>
      </c>
      <c r="S1742" s="97">
        <f t="shared" ca="1" si="223"/>
        <v>-0.11775271151717845</v>
      </c>
      <c r="V1742">
        <v>1725</v>
      </c>
      <c r="W1742" s="46">
        <v>0.32379543156206497</v>
      </c>
    </row>
    <row r="1743" spans="10:23">
      <c r="J1743">
        <v>1726</v>
      </c>
      <c r="K1743" s="93">
        <f t="shared" ca="1" si="219"/>
        <v>0.49114072698083427</v>
      </c>
      <c r="L1743" s="93">
        <f t="shared" ca="1" si="219"/>
        <v>0.60980938009668628</v>
      </c>
      <c r="M1743" s="93">
        <f t="shared" ca="1" si="220"/>
        <v>0.49114072698083427</v>
      </c>
      <c r="N1743" s="101">
        <f t="shared" ca="1" si="216"/>
        <v>0.73434379051014553</v>
      </c>
      <c r="O1743" s="46">
        <f t="shared" ca="1" si="221"/>
        <v>0.49658783921246519</v>
      </c>
      <c r="P1743" s="46">
        <f t="shared" ca="1" si="222"/>
        <v>0.40843557544633358</v>
      </c>
      <c r="Q1743" s="47">
        <f t="shared" ca="1" si="217"/>
        <v>0.67289236674472841</v>
      </c>
      <c r="R1743" s="47">
        <f t="shared" ca="1" si="218"/>
        <v>0.268160645825333</v>
      </c>
      <c r="S1743" s="97">
        <f t="shared" ca="1" si="223"/>
        <v>0.38237424251889907</v>
      </c>
      <c r="V1743">
        <v>1726</v>
      </c>
      <c r="W1743" s="46">
        <v>-0.111806614294457</v>
      </c>
    </row>
    <row r="1744" spans="10:23">
      <c r="J1744">
        <v>1727</v>
      </c>
      <c r="K1744" s="93">
        <f t="shared" ca="1" si="219"/>
        <v>-8.7686799059646006E-2</v>
      </c>
      <c r="L1744" s="93">
        <f t="shared" ca="1" si="219"/>
        <v>-0.44975348930835324</v>
      </c>
      <c r="M1744" s="93">
        <f t="shared" ca="1" si="220"/>
        <v>-8.7686799059646006E-2</v>
      </c>
      <c r="N1744" s="101">
        <f t="shared" ca="1" si="216"/>
        <v>-0.45429009127296882</v>
      </c>
      <c r="O1744" s="46">
        <f t="shared" ca="1" si="221"/>
        <v>0.28880642770427656</v>
      </c>
      <c r="P1744" s="46">
        <f t="shared" ca="1" si="222"/>
        <v>0.30454486969223926</v>
      </c>
      <c r="Q1744" s="47">
        <f t="shared" ca="1" si="217"/>
        <v>0.2573295437283511</v>
      </c>
      <c r="R1744" s="47">
        <f t="shared" ca="1" si="218"/>
        <v>7.596747414828818E-2</v>
      </c>
      <c r="S1744" s="97">
        <f t="shared" ca="1" si="223"/>
        <v>0.18238695092628238</v>
      </c>
      <c r="V1744">
        <v>1727</v>
      </c>
      <c r="W1744" s="46">
        <v>0.15880094653711299</v>
      </c>
    </row>
    <row r="1745" spans="10:23">
      <c r="J1745">
        <v>1728</v>
      </c>
      <c r="K1745" s="93">
        <f t="shared" ca="1" si="219"/>
        <v>-0.80326859753370872</v>
      </c>
      <c r="L1745" s="93">
        <f t="shared" ca="1" si="219"/>
        <v>0.47641812858454596</v>
      </c>
      <c r="M1745" s="93">
        <f t="shared" ca="1" si="220"/>
        <v>-0.80326859753370872</v>
      </c>
      <c r="N1745" s="101">
        <f t="shared" ca="1" si="216"/>
        <v>0.19622658401785553</v>
      </c>
      <c r="O1745" s="46">
        <f t="shared" ca="1" si="221"/>
        <v>3.1934407201729298E-2</v>
      </c>
      <c r="P1745" s="46">
        <f t="shared" ca="1" si="222"/>
        <v>0.17610885944096563</v>
      </c>
      <c r="Q1745" s="47">
        <f t="shared" ca="1" si="217"/>
        <v>-0.25641449727674337</v>
      </c>
      <c r="R1745" s="47">
        <f t="shared" ca="1" si="218"/>
        <v>0.18115113496182256</v>
      </c>
      <c r="S1745" s="97">
        <f t="shared" ca="1" si="223"/>
        <v>0.10654277108177593</v>
      </c>
      <c r="V1745">
        <v>1728</v>
      </c>
      <c r="W1745" s="46">
        <v>0.70439424670920603</v>
      </c>
    </row>
    <row r="1746" spans="10:23">
      <c r="J1746">
        <v>1729</v>
      </c>
      <c r="K1746" s="93">
        <f t="shared" ca="1" si="219"/>
        <v>-1.0148611144337898</v>
      </c>
      <c r="L1746" s="93">
        <f t="shared" ca="1" si="219"/>
        <v>-0.18378774815256343</v>
      </c>
      <c r="M1746" s="93">
        <f t="shared" ca="1" si="220"/>
        <v>-1.0148611144337898</v>
      </c>
      <c r="N1746" s="101">
        <f t="shared" ref="N1746:N1809" ca="1" si="224">$N$2*K1746+SQRT(1-$N$2^2)*L1746</f>
        <v>-0.49699467561626831</v>
      </c>
      <c r="O1746" s="46">
        <f t="shared" ca="1" si="221"/>
        <v>-4.402084690792829E-2</v>
      </c>
      <c r="P1746" s="46">
        <f t="shared" ca="1" si="222"/>
        <v>0.13813123238613684</v>
      </c>
      <c r="Q1746" s="47">
        <f t="shared" ref="Q1746:Q1809" ca="1" si="225">$K$2+K1746*$S$3</f>
        <v>-0.40832500549605855</v>
      </c>
      <c r="R1746" s="47">
        <f t="shared" ref="R1746:R1809" ca="1" si="226">$L$2+$L$3*N1746</f>
        <v>6.9062463584584427E-2</v>
      </c>
      <c r="S1746" s="97">
        <f t="shared" ca="1" si="223"/>
        <v>1.2520808338328068E-2</v>
      </c>
      <c r="V1746">
        <v>1729</v>
      </c>
      <c r="W1746" s="46">
        <v>1.31600262273686</v>
      </c>
    </row>
    <row r="1747" spans="10:23">
      <c r="J1747">
        <v>1730</v>
      </c>
      <c r="K1747" s="93">
        <f t="shared" ref="K1747:L1810" ca="1" si="227">_xlfn.NORM.S.INV(RAND())</f>
        <v>1.6956330681559282</v>
      </c>
      <c r="L1747" s="93">
        <f t="shared" ca="1" si="227"/>
        <v>-4.6804757055288082E-2</v>
      </c>
      <c r="M1747" s="93">
        <f t="shared" ref="M1747:M1810" ca="1" si="228">K1747</f>
        <v>1.6956330681559282</v>
      </c>
      <c r="N1747" s="101">
        <f t="shared" ca="1" si="224"/>
        <v>0.49487455157104143</v>
      </c>
      <c r="O1747" s="46">
        <f t="shared" ref="O1747:O1810" ca="1" si="229">$K$2+K1747*$K$3</f>
        <v>0.92896381917348225</v>
      </c>
      <c r="P1747" s="46">
        <f t="shared" ref="P1747:P1810" ca="1" si="230">$K$2+K1747*$R$3</f>
        <v>0.62462356542684216</v>
      </c>
      <c r="Q1747" s="47">
        <f t="shared" ca="1" si="225"/>
        <v>1.5376443266667625</v>
      </c>
      <c r="R1747" s="47">
        <f t="shared" ca="1" si="226"/>
        <v>0.22944026837676856</v>
      </c>
      <c r="S1747" s="97">
        <f t="shared" ref="S1747:S1810" ca="1" si="231">AVERAGE(R1747,O1747)</f>
        <v>0.57920204377512541</v>
      </c>
      <c r="V1747">
        <v>1730</v>
      </c>
      <c r="W1747" s="46">
        <v>-0.107584799405437</v>
      </c>
    </row>
    <row r="1748" spans="10:23">
      <c r="J1748">
        <v>1731</v>
      </c>
      <c r="K1748" s="93">
        <f t="shared" ca="1" si="227"/>
        <v>-0.86908382388710526</v>
      </c>
      <c r="L1748" s="93">
        <f t="shared" ca="1" si="227"/>
        <v>-0.62946176530338915</v>
      </c>
      <c r="M1748" s="93">
        <f t="shared" ca="1" si="228"/>
        <v>-0.86908382388710526</v>
      </c>
      <c r="N1748" s="101">
        <f t="shared" ca="1" si="224"/>
        <v>-0.87317026998045755</v>
      </c>
      <c r="O1748" s="46">
        <f t="shared" ca="1" si="229"/>
        <v>8.308750135995191E-3</v>
      </c>
      <c r="P1748" s="46">
        <f t="shared" ca="1" si="230"/>
        <v>0.16429603090809858</v>
      </c>
      <c r="Q1748" s="47">
        <f t="shared" ca="1" si="225"/>
        <v>-0.30366581140821158</v>
      </c>
      <c r="R1748" s="47">
        <f t="shared" ca="1" si="226"/>
        <v>8.2376951707028856E-3</v>
      </c>
      <c r="S1748" s="97">
        <f t="shared" ca="1" si="231"/>
        <v>8.2732226533490383E-3</v>
      </c>
      <c r="V1748">
        <v>1731</v>
      </c>
      <c r="W1748" s="46">
        <v>-0.219234790365539</v>
      </c>
    </row>
    <row r="1749" spans="10:23">
      <c r="J1749">
        <v>1732</v>
      </c>
      <c r="K1749" s="93">
        <f t="shared" ca="1" si="227"/>
        <v>0.49460468043916894</v>
      </c>
      <c r="L1749" s="93">
        <f t="shared" ca="1" si="227"/>
        <v>0.18143187989238757</v>
      </c>
      <c r="M1749" s="93">
        <f t="shared" ca="1" si="228"/>
        <v>0.49460468043916894</v>
      </c>
      <c r="N1749" s="101">
        <f t="shared" ca="1" si="224"/>
        <v>0.32930789927959814</v>
      </c>
      <c r="O1749" s="46">
        <f t="shared" ca="1" si="229"/>
        <v>0.49783129275707272</v>
      </c>
      <c r="P1749" s="46">
        <f t="shared" ca="1" si="230"/>
        <v>0.40905730221863734</v>
      </c>
      <c r="Q1749" s="47">
        <f t="shared" ca="1" si="225"/>
        <v>0.67537927383394347</v>
      </c>
      <c r="R1749" s="47">
        <f t="shared" ca="1" si="226"/>
        <v>0.20266938415789756</v>
      </c>
      <c r="S1749" s="97">
        <f t="shared" ca="1" si="231"/>
        <v>0.35025033845748516</v>
      </c>
      <c r="V1749">
        <v>1732</v>
      </c>
      <c r="W1749" s="46">
        <v>1.2107723958516201</v>
      </c>
    </row>
    <row r="1750" spans="10:23">
      <c r="J1750">
        <v>1733</v>
      </c>
      <c r="K1750" s="93">
        <f t="shared" ca="1" si="227"/>
        <v>-0.44790102748272742</v>
      </c>
      <c r="L1750" s="93">
        <f t="shared" ca="1" si="227"/>
        <v>1.8485791955651159</v>
      </c>
      <c r="M1750" s="93">
        <f t="shared" ca="1" si="228"/>
        <v>-0.44790102748272742</v>
      </c>
      <c r="N1750" s="101">
        <f t="shared" ca="1" si="224"/>
        <v>1.6101642825579812</v>
      </c>
      <c r="O1750" s="46">
        <f t="shared" ca="1" si="229"/>
        <v>0.15950051625415898</v>
      </c>
      <c r="P1750" s="46">
        <f t="shared" ca="1" si="230"/>
        <v>0.23989191396718046</v>
      </c>
      <c r="Q1750" s="47">
        <f t="shared" ca="1" si="225"/>
        <v>-1.2822791718840043E-3</v>
      </c>
      <c r="R1750" s="47">
        <f t="shared" ca="1" si="226"/>
        <v>0.40977424170727966</v>
      </c>
      <c r="S1750" s="97">
        <f t="shared" ca="1" si="231"/>
        <v>0.28463737898071934</v>
      </c>
      <c r="V1750">
        <v>1733</v>
      </c>
      <c r="W1750" s="46">
        <v>0.71253033817329603</v>
      </c>
    </row>
    <row r="1751" spans="10:23">
      <c r="J1751">
        <v>1734</v>
      </c>
      <c r="K1751" s="93">
        <f t="shared" ca="1" si="227"/>
        <v>-0.90348555179740175</v>
      </c>
      <c r="L1751" s="93">
        <f t="shared" ca="1" si="227"/>
        <v>-0.38400455167867292</v>
      </c>
      <c r="M1751" s="93">
        <f t="shared" ca="1" si="228"/>
        <v>-0.90348555179740175</v>
      </c>
      <c r="N1751" s="101">
        <f t="shared" ca="1" si="224"/>
        <v>-0.65139693355553696</v>
      </c>
      <c r="O1751" s="46">
        <f t="shared" ca="1" si="229"/>
        <v>-4.040419974173648E-3</v>
      </c>
      <c r="P1751" s="46">
        <f t="shared" ca="1" si="230"/>
        <v>0.15812144585301416</v>
      </c>
      <c r="Q1751" s="47">
        <f t="shared" ca="1" si="225"/>
        <v>-0.32836415162854926</v>
      </c>
      <c r="R1751" s="47">
        <f t="shared" ca="1" si="226"/>
        <v>4.4096778084412966E-2</v>
      </c>
      <c r="S1751" s="97">
        <f t="shared" ca="1" si="231"/>
        <v>2.0028179055119659E-2</v>
      </c>
      <c r="V1751">
        <v>1734</v>
      </c>
      <c r="W1751" s="46">
        <v>-0.24731803739063199</v>
      </c>
    </row>
    <row r="1752" spans="10:23">
      <c r="J1752">
        <v>1735</v>
      </c>
      <c r="K1752" s="93">
        <f t="shared" ca="1" si="227"/>
        <v>-0.75070329600964114</v>
      </c>
      <c r="L1752" s="93">
        <f t="shared" ca="1" si="227"/>
        <v>-0.44050950969221597</v>
      </c>
      <c r="M1752" s="93">
        <f t="shared" ca="1" si="228"/>
        <v>-0.75070329600964114</v>
      </c>
      <c r="N1752" s="101">
        <f t="shared" ca="1" si="224"/>
        <v>-0.65638014949749823</v>
      </c>
      <c r="O1752" s="46">
        <f t="shared" ca="1" si="229"/>
        <v>5.0803745745004569E-2</v>
      </c>
      <c r="P1752" s="46">
        <f t="shared" ca="1" si="230"/>
        <v>0.18554352871260327</v>
      </c>
      <c r="Q1752" s="47">
        <f t="shared" ca="1" si="225"/>
        <v>-0.21867582019019283</v>
      </c>
      <c r="R1752" s="47">
        <f t="shared" ca="1" si="226"/>
        <v>4.3291029492087463E-2</v>
      </c>
      <c r="S1752" s="97">
        <f t="shared" ca="1" si="231"/>
        <v>4.7047387618546016E-2</v>
      </c>
      <c r="V1752">
        <v>1735</v>
      </c>
      <c r="W1752" s="46">
        <v>-7.4448922933205194E-2</v>
      </c>
    </row>
    <row r="1753" spans="10:23">
      <c r="J1753">
        <v>1736</v>
      </c>
      <c r="K1753" s="93">
        <f t="shared" ca="1" si="227"/>
        <v>0.36262207139693159</v>
      </c>
      <c r="L1753" s="93">
        <f t="shared" ca="1" si="227"/>
        <v>0.11252075385831839</v>
      </c>
      <c r="M1753" s="93">
        <f t="shared" ca="1" si="228"/>
        <v>0.36262207139693159</v>
      </c>
      <c r="N1753" s="101">
        <f t="shared" ca="1" si="224"/>
        <v>0.22200098868479776</v>
      </c>
      <c r="O1753" s="46">
        <f t="shared" ca="1" si="229"/>
        <v>0.4504535652517439</v>
      </c>
      <c r="P1753" s="46">
        <f t="shared" ca="1" si="230"/>
        <v>0.38536843846597291</v>
      </c>
      <c r="Q1753" s="47">
        <f t="shared" ca="1" si="225"/>
        <v>0.58062381882328584</v>
      </c>
      <c r="R1753" s="47">
        <f t="shared" ca="1" si="226"/>
        <v>0.18531866262273367</v>
      </c>
      <c r="S1753" s="97">
        <f t="shared" ca="1" si="231"/>
        <v>0.31788611393723876</v>
      </c>
      <c r="V1753">
        <v>1736</v>
      </c>
      <c r="W1753" s="46">
        <v>-0.10041441555173999</v>
      </c>
    </row>
    <row r="1754" spans="10:23">
      <c r="J1754">
        <v>1737</v>
      </c>
      <c r="K1754" s="93">
        <f t="shared" ca="1" si="227"/>
        <v>0.89450546409470677</v>
      </c>
      <c r="L1754" s="93">
        <f t="shared" ca="1" si="227"/>
        <v>0.89377115999726042</v>
      </c>
      <c r="M1754" s="93">
        <f t="shared" ca="1" si="228"/>
        <v>0.89450546409470677</v>
      </c>
      <c r="N1754" s="101">
        <f t="shared" ca="1" si="224"/>
        <v>1.1318422154538363</v>
      </c>
      <c r="O1754" s="46">
        <f t="shared" ca="1" si="229"/>
        <v>0.6413834659917772</v>
      </c>
      <c r="P1754" s="46">
        <f t="shared" ca="1" si="230"/>
        <v>0.48083338883598958</v>
      </c>
      <c r="Q1754" s="47">
        <f t="shared" ca="1" si="225"/>
        <v>0.96248362030335244</v>
      </c>
      <c r="R1754" s="47">
        <f t="shared" ca="1" si="226"/>
        <v>0.33243315580288169</v>
      </c>
      <c r="S1754" s="97">
        <f t="shared" ca="1" si="231"/>
        <v>0.48690831089732944</v>
      </c>
      <c r="V1754">
        <v>1737</v>
      </c>
      <c r="W1754" s="46">
        <v>0.54798736972934003</v>
      </c>
    </row>
    <row r="1755" spans="10:23">
      <c r="J1755">
        <v>1738</v>
      </c>
      <c r="K1755" s="93">
        <f t="shared" ca="1" si="227"/>
        <v>-1.746275323623051</v>
      </c>
      <c r="L1755" s="93">
        <f t="shared" ca="1" si="227"/>
        <v>-0.61620523006140726</v>
      </c>
      <c r="M1755" s="93">
        <f t="shared" ca="1" si="228"/>
        <v>-1.746275323623051</v>
      </c>
      <c r="N1755" s="101">
        <f t="shared" ca="1" si="224"/>
        <v>-1.1395685472811143</v>
      </c>
      <c r="O1755" s="46">
        <f t="shared" ca="1" si="229"/>
        <v>-0.30657621952830705</v>
      </c>
      <c r="P1755" s="46">
        <f t="shared" ca="1" si="230"/>
        <v>6.8535460759474587E-3</v>
      </c>
      <c r="Q1755" s="47">
        <f t="shared" ca="1" si="225"/>
        <v>-0.93343575073681606</v>
      </c>
      <c r="R1755" s="47">
        <f t="shared" ca="1" si="226"/>
        <v>-3.4836905535535756E-2</v>
      </c>
      <c r="S1755" s="97">
        <f t="shared" ca="1" si="231"/>
        <v>-0.1707065625319214</v>
      </c>
      <c r="V1755">
        <v>1738</v>
      </c>
      <c r="W1755" s="46">
        <v>0.37888347911023101</v>
      </c>
    </row>
    <row r="1756" spans="10:23">
      <c r="J1756">
        <v>1739</v>
      </c>
      <c r="K1756" s="93">
        <f t="shared" ca="1" si="227"/>
        <v>-0.5994987028443326</v>
      </c>
      <c r="L1756" s="93">
        <f t="shared" ca="1" si="227"/>
        <v>0.63094777387671142</v>
      </c>
      <c r="M1756" s="93">
        <f t="shared" ca="1" si="228"/>
        <v>-0.5994987028443326</v>
      </c>
      <c r="N1756" s="101">
        <f t="shared" ca="1" si="224"/>
        <v>0.40753694060283507</v>
      </c>
      <c r="O1756" s="46">
        <f t="shared" ca="1" si="229"/>
        <v>0.10508157874531704</v>
      </c>
      <c r="P1756" s="46">
        <f t="shared" ca="1" si="230"/>
        <v>0.2126824452127595</v>
      </c>
      <c r="Q1756" s="47">
        <f t="shared" ca="1" si="225"/>
        <v>-0.11012015418956789</v>
      </c>
      <c r="R1756" s="47">
        <f t="shared" ca="1" si="226"/>
        <v>0.21531843261562184</v>
      </c>
      <c r="S1756" s="97">
        <f t="shared" ca="1" si="231"/>
        <v>0.16020000568046944</v>
      </c>
      <c r="V1756">
        <v>1739</v>
      </c>
      <c r="W1756" s="46">
        <v>-0.130679207991414</v>
      </c>
    </row>
    <row r="1757" spans="10:23">
      <c r="J1757">
        <v>1740</v>
      </c>
      <c r="K1757" s="93">
        <f t="shared" ca="1" si="227"/>
        <v>-0.42852171074408441</v>
      </c>
      <c r="L1757" s="93">
        <f t="shared" ca="1" si="227"/>
        <v>1.4378947109230464</v>
      </c>
      <c r="M1757" s="93">
        <f t="shared" ca="1" si="228"/>
        <v>-0.42852171074408441</v>
      </c>
      <c r="N1757" s="101">
        <f t="shared" ca="1" si="224"/>
        <v>1.2269642844925897</v>
      </c>
      <c r="O1757" s="46">
        <f t="shared" ca="1" si="229"/>
        <v>0.16645709935511177</v>
      </c>
      <c r="P1757" s="46">
        <f t="shared" ca="1" si="230"/>
        <v>0.24337020551765687</v>
      </c>
      <c r="Q1757" s="47">
        <f t="shared" ca="1" si="225"/>
        <v>1.2630887030021576E-2</v>
      </c>
      <c r="R1757" s="47">
        <f t="shared" ca="1" si="226"/>
        <v>0.3478136799703534</v>
      </c>
      <c r="S1757" s="97">
        <f t="shared" ca="1" si="231"/>
        <v>0.25713538966273258</v>
      </c>
      <c r="V1757">
        <v>1740</v>
      </c>
      <c r="W1757" s="46">
        <v>0.160127199161198</v>
      </c>
    </row>
    <row r="1758" spans="10:23">
      <c r="J1758">
        <v>1741</v>
      </c>
      <c r="K1758" s="93">
        <f t="shared" ca="1" si="227"/>
        <v>-1.1640152604910698</v>
      </c>
      <c r="L1758" s="93">
        <f t="shared" ca="1" si="227"/>
        <v>1.5072794141590953</v>
      </c>
      <c r="M1758" s="93">
        <f t="shared" ca="1" si="228"/>
        <v>-1.1640152604910698</v>
      </c>
      <c r="N1758" s="101">
        <f t="shared" ca="1" si="224"/>
        <v>1.058843306545094</v>
      </c>
      <c r="O1758" s="46">
        <f t="shared" ca="1" si="229"/>
        <v>-9.7562631992131055E-2</v>
      </c>
      <c r="P1758" s="46">
        <f t="shared" ca="1" si="230"/>
        <v>0.11136033984403546</v>
      </c>
      <c r="Q1758" s="47">
        <f t="shared" ca="1" si="225"/>
        <v>-0.51540857566446407</v>
      </c>
      <c r="R1758" s="47">
        <f t="shared" ca="1" si="226"/>
        <v>0.32062978047667268</v>
      </c>
      <c r="S1758" s="97">
        <f t="shared" ca="1" si="231"/>
        <v>0.11153357424227081</v>
      </c>
      <c r="V1758">
        <v>1741</v>
      </c>
      <c r="W1758" s="46">
        <v>0.742596471903612</v>
      </c>
    </row>
    <row r="1759" spans="10:23">
      <c r="J1759">
        <v>1742</v>
      </c>
      <c r="K1759" s="93">
        <f t="shared" ca="1" si="227"/>
        <v>-0.24112057083016319</v>
      </c>
      <c r="L1759" s="93">
        <f t="shared" ca="1" si="227"/>
        <v>-1.9971904966366236</v>
      </c>
      <c r="M1759" s="93">
        <f t="shared" ca="1" si="228"/>
        <v>-0.24112057083016319</v>
      </c>
      <c r="N1759" s="101">
        <f t="shared" ca="1" si="224"/>
        <v>-1.9701844841902592</v>
      </c>
      <c r="O1759" s="46">
        <f t="shared" ca="1" si="229"/>
        <v>0.23372838763664894</v>
      </c>
      <c r="P1759" s="46">
        <f t="shared" ca="1" si="230"/>
        <v>0.27700584965842545</v>
      </c>
      <c r="Q1759" s="47">
        <f t="shared" ca="1" si="225"/>
        <v>0.14717346359309588</v>
      </c>
      <c r="R1759" s="47">
        <f t="shared" ca="1" si="226"/>
        <v>-0.16914126435171611</v>
      </c>
      <c r="S1759" s="97">
        <f t="shared" ca="1" si="231"/>
        <v>3.2293561642466412E-2</v>
      </c>
      <c r="V1759">
        <v>1742</v>
      </c>
      <c r="W1759" s="46">
        <v>0.39215854847360199</v>
      </c>
    </row>
    <row r="1760" spans="10:23">
      <c r="J1760">
        <v>1743</v>
      </c>
      <c r="K1760" s="93">
        <f t="shared" ca="1" si="227"/>
        <v>-0.73778207780408911</v>
      </c>
      <c r="L1760" s="93">
        <f t="shared" ca="1" si="227"/>
        <v>-0.49797254701393806</v>
      </c>
      <c r="M1760" s="93">
        <f t="shared" ca="1" si="228"/>
        <v>-0.73778207780408911</v>
      </c>
      <c r="N1760" s="101">
        <f t="shared" ca="1" si="224"/>
        <v>-0.70675065186505348</v>
      </c>
      <c r="O1760" s="46">
        <f t="shared" ca="1" si="229"/>
        <v>5.5442068624222851E-2</v>
      </c>
      <c r="P1760" s="46">
        <f t="shared" ca="1" si="230"/>
        <v>0.18786269015221241</v>
      </c>
      <c r="Q1760" s="47">
        <f t="shared" ca="1" si="225"/>
        <v>-0.20939917443175626</v>
      </c>
      <c r="R1760" s="47">
        <f t="shared" ca="1" si="226"/>
        <v>3.5146497557271755E-2</v>
      </c>
      <c r="S1760" s="97">
        <f t="shared" ca="1" si="231"/>
        <v>4.5294283090747303E-2</v>
      </c>
      <c r="V1760">
        <v>1743</v>
      </c>
      <c r="W1760" s="46">
        <v>4.9100192223395997E-2</v>
      </c>
    </row>
    <row r="1761" spans="10:23">
      <c r="J1761">
        <v>1744</v>
      </c>
      <c r="K1761" s="93">
        <f t="shared" ca="1" si="227"/>
        <v>-0.37526992712714335</v>
      </c>
      <c r="L1761" s="93">
        <f t="shared" ca="1" si="227"/>
        <v>2.071175565569773</v>
      </c>
      <c r="M1761" s="93">
        <f t="shared" ca="1" si="228"/>
        <v>-0.37526992712714335</v>
      </c>
      <c r="N1761" s="101">
        <f t="shared" ca="1" si="224"/>
        <v>1.8443024780014425</v>
      </c>
      <c r="O1761" s="46">
        <f t="shared" ca="1" si="229"/>
        <v>0.18557286401292944</v>
      </c>
      <c r="P1761" s="46">
        <f t="shared" ca="1" si="230"/>
        <v>0.25292808784656573</v>
      </c>
      <c r="Q1761" s="47">
        <f t="shared" ca="1" si="225"/>
        <v>5.0862416345656913E-2</v>
      </c>
      <c r="R1761" s="47">
        <f t="shared" ca="1" si="226"/>
        <v>0.44763262946038057</v>
      </c>
      <c r="S1761" s="97">
        <f t="shared" ca="1" si="231"/>
        <v>0.31660274673665501</v>
      </c>
      <c r="V1761">
        <v>1744</v>
      </c>
      <c r="W1761" s="46">
        <v>0.31140182873161398</v>
      </c>
    </row>
    <row r="1762" spans="10:23">
      <c r="J1762">
        <v>1745</v>
      </c>
      <c r="K1762" s="93">
        <f t="shared" ca="1" si="227"/>
        <v>-1.8680194824446033</v>
      </c>
      <c r="L1762" s="93">
        <f t="shared" ca="1" si="227"/>
        <v>-0.73365791415619275</v>
      </c>
      <c r="M1762" s="93">
        <f t="shared" ca="1" si="228"/>
        <v>-1.8680194824446033</v>
      </c>
      <c r="N1762" s="101">
        <f t="shared" ca="1" si="224"/>
        <v>-1.2896408361457783</v>
      </c>
      <c r="O1762" s="46">
        <f t="shared" ca="1" si="229"/>
        <v>-0.35027865596193675</v>
      </c>
      <c r="P1762" s="46">
        <f t="shared" ca="1" si="230"/>
        <v>-1.4997672140867391E-2</v>
      </c>
      <c r="Q1762" s="47">
        <f t="shared" ca="1" si="225"/>
        <v>-1.0208406236040755</v>
      </c>
      <c r="R1762" s="47">
        <f t="shared" ca="1" si="226"/>
        <v>-5.910246755574769E-2</v>
      </c>
      <c r="S1762" s="97">
        <f t="shared" ca="1" si="231"/>
        <v>-0.2046905617588422</v>
      </c>
      <c r="V1762">
        <v>1745</v>
      </c>
      <c r="W1762" s="46">
        <v>0.78101687232989303</v>
      </c>
    </row>
    <row r="1763" spans="10:23">
      <c r="J1763">
        <v>1746</v>
      </c>
      <c r="K1763" s="93">
        <f t="shared" ca="1" si="227"/>
        <v>-1.5628330895956579</v>
      </c>
      <c r="L1763" s="93">
        <f t="shared" ca="1" si="227"/>
        <v>0.83437050660751622</v>
      </c>
      <c r="M1763" s="93">
        <f t="shared" ca="1" si="228"/>
        <v>-1.5628330895956579</v>
      </c>
      <c r="N1763" s="101">
        <f t="shared" ca="1" si="224"/>
        <v>0.2940366675341971</v>
      </c>
      <c r="O1763" s="46">
        <f t="shared" ca="1" si="229"/>
        <v>-0.24072605760328203</v>
      </c>
      <c r="P1763" s="46">
        <f t="shared" ca="1" si="230"/>
        <v>3.9778627038459968E-2</v>
      </c>
      <c r="Q1763" s="47">
        <f t="shared" ca="1" si="225"/>
        <v>-0.80173542688676602</v>
      </c>
      <c r="R1763" s="47">
        <f t="shared" ca="1" si="226"/>
        <v>0.19696629088250195</v>
      </c>
      <c r="S1763" s="97">
        <f t="shared" ca="1" si="231"/>
        <v>-2.187988336039004E-2</v>
      </c>
      <c r="V1763">
        <v>1746</v>
      </c>
      <c r="W1763" s="46">
        <v>1.4420132073324701</v>
      </c>
    </row>
    <row r="1764" spans="10:23">
      <c r="J1764">
        <v>1747</v>
      </c>
      <c r="K1764" s="93">
        <f t="shared" ca="1" si="227"/>
        <v>0.38115244778352164</v>
      </c>
      <c r="L1764" s="93">
        <f t="shared" ca="1" si="227"/>
        <v>-1.7775771565382665</v>
      </c>
      <c r="M1764" s="93">
        <f t="shared" ca="1" si="228"/>
        <v>0.38115244778352164</v>
      </c>
      <c r="N1764" s="101">
        <f t="shared" ca="1" si="224"/>
        <v>-1.5640759887865967</v>
      </c>
      <c r="O1764" s="46">
        <f t="shared" ca="1" si="229"/>
        <v>0.45710540468260474</v>
      </c>
      <c r="P1764" s="46">
        <f t="shared" ca="1" si="230"/>
        <v>0.38869435818140335</v>
      </c>
      <c r="Q1764" s="47">
        <f t="shared" ca="1" si="225"/>
        <v>0.59392749768500752</v>
      </c>
      <c r="R1764" s="47">
        <f t="shared" ca="1" si="226"/>
        <v>-0.10347657064507637</v>
      </c>
      <c r="S1764" s="97">
        <f t="shared" ca="1" si="231"/>
        <v>0.17681441701876419</v>
      </c>
      <c r="V1764">
        <v>1747</v>
      </c>
      <c r="W1764" s="46">
        <v>-0.183660442699488</v>
      </c>
    </row>
    <row r="1765" spans="10:23">
      <c r="J1765">
        <v>1748</v>
      </c>
      <c r="K1765" s="93">
        <f t="shared" ca="1" si="227"/>
        <v>0.70189331923006326</v>
      </c>
      <c r="L1765" s="93">
        <f t="shared" ca="1" si="227"/>
        <v>0.90228544475006378</v>
      </c>
      <c r="M1765" s="93">
        <f t="shared" ca="1" si="228"/>
        <v>0.70189331923006326</v>
      </c>
      <c r="N1765" s="101">
        <f t="shared" ca="1" si="224"/>
        <v>1.0786594826326741</v>
      </c>
      <c r="O1765" s="46">
        <f t="shared" ca="1" si="229"/>
        <v>0.57224158601353226</v>
      </c>
      <c r="P1765" s="46">
        <f t="shared" ca="1" si="230"/>
        <v>0.44626244884686711</v>
      </c>
      <c r="Q1765" s="47">
        <f t="shared" ca="1" si="225"/>
        <v>0.82419986034686255</v>
      </c>
      <c r="R1765" s="47">
        <f t="shared" ca="1" si="226"/>
        <v>0.32383390732443634</v>
      </c>
      <c r="S1765" s="97">
        <f t="shared" ca="1" si="231"/>
        <v>0.44803774666898433</v>
      </c>
      <c r="V1765">
        <v>1748</v>
      </c>
      <c r="W1765" s="46">
        <v>1.4320361507247199</v>
      </c>
    </row>
    <row r="1766" spans="10:23">
      <c r="J1766">
        <v>1749</v>
      </c>
      <c r="K1766" s="93">
        <f t="shared" ca="1" si="227"/>
        <v>-1.3465563830098928</v>
      </c>
      <c r="L1766" s="93">
        <f t="shared" ca="1" si="227"/>
        <v>-0.23285623481489337</v>
      </c>
      <c r="M1766" s="93">
        <f t="shared" ca="1" si="228"/>
        <v>-1.3465563830098928</v>
      </c>
      <c r="N1766" s="101">
        <f t="shared" ca="1" si="224"/>
        <v>-0.64900221942331215</v>
      </c>
      <c r="O1766" s="46">
        <f t="shared" ca="1" si="229"/>
        <v>-0.16308932239454582</v>
      </c>
      <c r="P1766" s="46">
        <f t="shared" ca="1" si="230"/>
        <v>7.8596994642828072E-2</v>
      </c>
      <c r="Q1766" s="47">
        <f t="shared" ca="1" si="225"/>
        <v>-0.64646195646929361</v>
      </c>
      <c r="R1766" s="47">
        <f t="shared" ca="1" si="226"/>
        <v>4.4483985374551546E-2</v>
      </c>
      <c r="S1766" s="97">
        <f t="shared" ca="1" si="231"/>
        <v>-5.9302668509997138E-2</v>
      </c>
      <c r="V1766">
        <v>1749</v>
      </c>
      <c r="W1766" s="46">
        <v>-7.1392090434854796E-2</v>
      </c>
    </row>
    <row r="1767" spans="10:23">
      <c r="J1767">
        <v>1750</v>
      </c>
      <c r="K1767" s="93">
        <f t="shared" ca="1" si="227"/>
        <v>-0.48885861900223021</v>
      </c>
      <c r="L1767" s="93">
        <f t="shared" ca="1" si="227"/>
        <v>-0.13926733555675264</v>
      </c>
      <c r="M1767" s="93">
        <f t="shared" ca="1" si="228"/>
        <v>-0.48885861900223021</v>
      </c>
      <c r="N1767" s="101">
        <f t="shared" ca="1" si="224"/>
        <v>-0.28750502721570215</v>
      </c>
      <c r="O1767" s="46">
        <f t="shared" ca="1" si="229"/>
        <v>0.14479799124448461</v>
      </c>
      <c r="P1767" s="46">
        <f t="shared" ca="1" si="230"/>
        <v>0.23254065146234329</v>
      </c>
      <c r="Q1767" s="47">
        <f t="shared" ca="1" si="225"/>
        <v>-3.0687329191232737E-2</v>
      </c>
      <c r="R1767" s="47">
        <f t="shared" ca="1" si="226"/>
        <v>0.10293536639904444</v>
      </c>
      <c r="S1767" s="97">
        <f t="shared" ca="1" si="231"/>
        <v>0.12386667882176453</v>
      </c>
      <c r="V1767">
        <v>1750</v>
      </c>
      <c r="W1767" s="46">
        <v>0.37793284990015602</v>
      </c>
    </row>
    <row r="1768" spans="10:23">
      <c r="J1768">
        <v>1751</v>
      </c>
      <c r="K1768" s="93">
        <f t="shared" ca="1" si="227"/>
        <v>0.16596819388675543</v>
      </c>
      <c r="L1768" s="93">
        <f t="shared" ca="1" si="227"/>
        <v>1.4365079592859384</v>
      </c>
      <c r="M1768" s="93">
        <f t="shared" ca="1" si="228"/>
        <v>0.16596819388675543</v>
      </c>
      <c r="N1768" s="101">
        <f t="shared" ca="1" si="224"/>
        <v>1.4147106548127046</v>
      </c>
      <c r="O1768" s="46">
        <f t="shared" ca="1" si="229"/>
        <v>0.37986082663902421</v>
      </c>
      <c r="P1768" s="46">
        <f t="shared" ca="1" si="230"/>
        <v>0.35007206915961309</v>
      </c>
      <c r="Q1768" s="47">
        <f t="shared" ca="1" si="225"/>
        <v>0.43943834159784639</v>
      </c>
      <c r="R1768" s="47">
        <f t="shared" ca="1" si="226"/>
        <v>0.37817085801793315</v>
      </c>
      <c r="S1768" s="97">
        <f t="shared" ca="1" si="231"/>
        <v>0.37901584232847868</v>
      </c>
      <c r="V1768">
        <v>1751</v>
      </c>
      <c r="W1768" s="46">
        <v>0.57076212367508905</v>
      </c>
    </row>
    <row r="1769" spans="10:23">
      <c r="J1769">
        <v>1752</v>
      </c>
      <c r="K1769" s="93">
        <f t="shared" ca="1" si="227"/>
        <v>-0.45101732247739412</v>
      </c>
      <c r="L1769" s="93">
        <f t="shared" ca="1" si="227"/>
        <v>2.6707030957533417</v>
      </c>
      <c r="M1769" s="93">
        <f t="shared" ca="1" si="228"/>
        <v>-0.45101732247739412</v>
      </c>
      <c r="N1769" s="101">
        <f t="shared" ca="1" si="224"/>
        <v>2.3886150792113328</v>
      </c>
      <c r="O1769" s="46">
        <f t="shared" ca="1" si="229"/>
        <v>0.15838186148475455</v>
      </c>
      <c r="P1769" s="46">
        <f t="shared" ca="1" si="230"/>
        <v>0.23933258658247825</v>
      </c>
      <c r="Q1769" s="47">
        <f t="shared" ca="1" si="225"/>
        <v>-3.5195887106928558E-3</v>
      </c>
      <c r="R1769" s="47">
        <f t="shared" ca="1" si="226"/>
        <v>0.53564388912040062</v>
      </c>
      <c r="S1769" s="97">
        <f t="shared" ca="1" si="231"/>
        <v>0.34701287530257757</v>
      </c>
      <c r="V1769">
        <v>1752</v>
      </c>
      <c r="W1769" s="46">
        <v>0.20197015561259399</v>
      </c>
    </row>
    <row r="1770" spans="10:23">
      <c r="J1770">
        <v>1753</v>
      </c>
      <c r="K1770" s="93">
        <f t="shared" ca="1" si="227"/>
        <v>-1.8022538216990058</v>
      </c>
      <c r="L1770" s="93">
        <f t="shared" ca="1" si="227"/>
        <v>-0.40225474177951814</v>
      </c>
      <c r="M1770" s="93">
        <f t="shared" ca="1" si="228"/>
        <v>-1.8022538216990058</v>
      </c>
      <c r="N1770" s="101">
        <f t="shared" ca="1" si="224"/>
        <v>-0.95452810442615976</v>
      </c>
      <c r="O1770" s="46">
        <f t="shared" ca="1" si="229"/>
        <v>-0.32667079143627276</v>
      </c>
      <c r="P1770" s="46">
        <f t="shared" ca="1" si="230"/>
        <v>-3.1937398780353954E-3</v>
      </c>
      <c r="Q1770" s="47">
        <f t="shared" ca="1" si="225"/>
        <v>-0.97362489455274748</v>
      </c>
      <c r="R1770" s="47">
        <f t="shared" ca="1" si="226"/>
        <v>-4.9172556367220732E-3</v>
      </c>
      <c r="S1770" s="97">
        <f t="shared" ca="1" si="231"/>
        <v>-0.16579402353649741</v>
      </c>
      <c r="V1770">
        <v>1753</v>
      </c>
      <c r="W1770" s="46">
        <v>0.19409808235769599</v>
      </c>
    </row>
    <row r="1771" spans="10:23">
      <c r="J1771">
        <v>1754</v>
      </c>
      <c r="K1771" s="93">
        <f t="shared" ca="1" si="227"/>
        <v>0.84796964600185332</v>
      </c>
      <c r="L1771" s="93">
        <f t="shared" ca="1" si="227"/>
        <v>-1.7080648929493969</v>
      </c>
      <c r="M1771" s="93">
        <f t="shared" ca="1" si="228"/>
        <v>0.84796964600185332</v>
      </c>
      <c r="N1771" s="101">
        <f t="shared" ca="1" si="224"/>
        <v>-1.3497142388722465</v>
      </c>
      <c r="O1771" s="46">
        <f t="shared" ca="1" si="229"/>
        <v>0.62467852793334566</v>
      </c>
      <c r="P1771" s="46">
        <f t="shared" ca="1" si="230"/>
        <v>0.47248091980677381</v>
      </c>
      <c r="Q1771" s="47">
        <f t="shared" ca="1" si="225"/>
        <v>0.92907374418648936</v>
      </c>
      <c r="R1771" s="47">
        <f t="shared" ca="1" si="226"/>
        <v>-6.8815885606823474E-2</v>
      </c>
      <c r="S1771" s="97">
        <f t="shared" ca="1" si="231"/>
        <v>0.27793132116326108</v>
      </c>
      <c r="V1771">
        <v>1754</v>
      </c>
      <c r="W1771" s="46">
        <v>0.15440525270344799</v>
      </c>
    </row>
    <row r="1772" spans="10:23">
      <c r="J1772">
        <v>1755</v>
      </c>
      <c r="K1772" s="93">
        <f t="shared" ca="1" si="227"/>
        <v>-0.92754851619051459</v>
      </c>
      <c r="L1772" s="93">
        <f t="shared" ca="1" si="227"/>
        <v>-2.7218894511355364E-3</v>
      </c>
      <c r="M1772" s="93">
        <f t="shared" ca="1" si="228"/>
        <v>-0.92754851619051459</v>
      </c>
      <c r="N1772" s="101">
        <f t="shared" ca="1" si="224"/>
        <v>-0.29756181404858356</v>
      </c>
      <c r="O1772" s="46">
        <f t="shared" ca="1" si="229"/>
        <v>-1.2678289601546211E-2</v>
      </c>
      <c r="P1772" s="46">
        <f t="shared" ca="1" si="230"/>
        <v>0.15380251103932788</v>
      </c>
      <c r="Q1772" s="47">
        <f t="shared" ca="1" si="225"/>
        <v>-0.34563989088329439</v>
      </c>
      <c r="R1772" s="47">
        <f t="shared" ca="1" si="226"/>
        <v>0.10130925949774032</v>
      </c>
      <c r="S1772" s="97">
        <f t="shared" ca="1" si="231"/>
        <v>4.4315484948097054E-2</v>
      </c>
      <c r="V1772">
        <v>1755</v>
      </c>
      <c r="W1772" s="46">
        <v>4.22700645739255E-2</v>
      </c>
    </row>
    <row r="1773" spans="10:23">
      <c r="J1773">
        <v>1756</v>
      </c>
      <c r="K1773" s="93">
        <f t="shared" ca="1" si="227"/>
        <v>-2.2737280945134866</v>
      </c>
      <c r="L1773" s="93">
        <f t="shared" ca="1" si="227"/>
        <v>-0.15063857312674056</v>
      </c>
      <c r="M1773" s="93">
        <f t="shared" ca="1" si="228"/>
        <v>-2.2737280945134866</v>
      </c>
      <c r="N1773" s="101">
        <f t="shared" ca="1" si="224"/>
        <v>-0.86591444068143975</v>
      </c>
      <c r="O1773" s="46">
        <f t="shared" ca="1" si="229"/>
        <v>-0.49591566229671369</v>
      </c>
      <c r="P1773" s="46">
        <f t="shared" ca="1" si="230"/>
        <v>-8.7816175308255862E-2</v>
      </c>
      <c r="Q1773" s="47">
        <f t="shared" ca="1" si="225"/>
        <v>-1.3121146362736293</v>
      </c>
      <c r="R1773" s="47">
        <f t="shared" ca="1" si="226"/>
        <v>9.4109082748367601E-3</v>
      </c>
      <c r="S1773" s="97">
        <f t="shared" ca="1" si="231"/>
        <v>-0.24325237701093846</v>
      </c>
      <c r="V1773">
        <v>1756</v>
      </c>
      <c r="W1773" s="46">
        <v>1.94472724395597</v>
      </c>
    </row>
    <row r="1774" spans="10:23">
      <c r="J1774">
        <v>1757</v>
      </c>
      <c r="K1774" s="93">
        <f t="shared" ca="1" si="227"/>
        <v>4.1705358787022972E-2</v>
      </c>
      <c r="L1774" s="93">
        <f t="shared" ca="1" si="227"/>
        <v>-1.862371586461649</v>
      </c>
      <c r="M1774" s="93">
        <f t="shared" ca="1" si="228"/>
        <v>4.1705358787022972E-2</v>
      </c>
      <c r="N1774" s="101">
        <f t="shared" ca="1" si="224"/>
        <v>-1.7524199515764864</v>
      </c>
      <c r="O1774" s="46">
        <f t="shared" ca="1" si="229"/>
        <v>0.33525426231121436</v>
      </c>
      <c r="P1774" s="46">
        <f t="shared" ca="1" si="230"/>
        <v>0.32776878699570816</v>
      </c>
      <c r="Q1774" s="47">
        <f t="shared" ca="1" si="225"/>
        <v>0.35022521294222675</v>
      </c>
      <c r="R1774" s="47">
        <f t="shared" ca="1" si="226"/>
        <v>-0.13393037490691484</v>
      </c>
      <c r="S1774" s="97">
        <f t="shared" ca="1" si="231"/>
        <v>0.10066194370214976</v>
      </c>
      <c r="V1774">
        <v>1757</v>
      </c>
      <c r="W1774" s="46">
        <v>0.14507896417104299</v>
      </c>
    </row>
    <row r="1775" spans="10:23">
      <c r="J1775">
        <v>1758</v>
      </c>
      <c r="K1775" s="93">
        <f t="shared" ca="1" si="227"/>
        <v>0.39867476601381518</v>
      </c>
      <c r="L1775" s="93">
        <f t="shared" ca="1" si="227"/>
        <v>-0.64461389319577167</v>
      </c>
      <c r="M1775" s="93">
        <f t="shared" ca="1" si="228"/>
        <v>0.39867476601381518</v>
      </c>
      <c r="N1775" s="101">
        <f t="shared" ca="1" si="224"/>
        <v>-0.48436007569699591</v>
      </c>
      <c r="O1775" s="46">
        <f t="shared" ca="1" si="229"/>
        <v>0.4633953820091693</v>
      </c>
      <c r="P1775" s="46">
        <f t="shared" ca="1" si="230"/>
        <v>0.39183934684468563</v>
      </c>
      <c r="Q1775" s="47">
        <f t="shared" ca="1" si="225"/>
        <v>0.60650745233813663</v>
      </c>
      <c r="R1775" s="47">
        <f t="shared" ca="1" si="226"/>
        <v>7.1105383501786135E-2</v>
      </c>
      <c r="S1775" s="97">
        <f t="shared" ca="1" si="231"/>
        <v>0.26725038275547774</v>
      </c>
      <c r="V1775">
        <v>1758</v>
      </c>
      <c r="W1775" s="46">
        <v>8.4666670644506004E-2</v>
      </c>
    </row>
    <row r="1776" spans="10:23">
      <c r="J1776">
        <v>1759</v>
      </c>
      <c r="K1776" s="93">
        <f t="shared" ca="1" si="227"/>
        <v>0.4340841609021745</v>
      </c>
      <c r="L1776" s="93">
        <f t="shared" ca="1" si="227"/>
        <v>-8.6175250718459068E-3</v>
      </c>
      <c r="M1776" s="93">
        <f t="shared" ca="1" si="228"/>
        <v>0.4340841609021745</v>
      </c>
      <c r="N1776" s="101">
        <f t="shared" ca="1" si="224"/>
        <v>0.12987837060180815</v>
      </c>
      <c r="O1776" s="46">
        <f t="shared" ca="1" si="229"/>
        <v>0.4761062738025903</v>
      </c>
      <c r="P1776" s="46">
        <f t="shared" ca="1" si="230"/>
        <v>0.39819479274139613</v>
      </c>
      <c r="Q1776" s="47">
        <f t="shared" ca="1" si="225"/>
        <v>0.63192923592497863</v>
      </c>
      <c r="R1776" s="47">
        <f t="shared" ca="1" si="226"/>
        <v>0.17042312714800664</v>
      </c>
      <c r="S1776" s="97">
        <f t="shared" ca="1" si="231"/>
        <v>0.32326470047529848</v>
      </c>
      <c r="V1776">
        <v>1759</v>
      </c>
      <c r="W1776" s="46">
        <v>-0.22885246536013901</v>
      </c>
    </row>
    <row r="1777" spans="10:23">
      <c r="J1777">
        <v>1760</v>
      </c>
      <c r="K1777" s="93">
        <f t="shared" ca="1" si="227"/>
        <v>1.9545073964471429</v>
      </c>
      <c r="L1777" s="93">
        <f t="shared" ca="1" si="227"/>
        <v>-1.370577018309598</v>
      </c>
      <c r="M1777" s="93">
        <f t="shared" ca="1" si="228"/>
        <v>1.9545073964471429</v>
      </c>
      <c r="N1777" s="101">
        <f t="shared" ca="1" si="224"/>
        <v>-0.67784383042141005</v>
      </c>
      <c r="O1777" s="46">
        <f t="shared" ca="1" si="229"/>
        <v>1.0218918001621076</v>
      </c>
      <c r="P1777" s="46">
        <f t="shared" ca="1" si="230"/>
        <v>0.67108755592115477</v>
      </c>
      <c r="Q1777" s="47">
        <f t="shared" ca="1" si="225"/>
        <v>1.7235002886440132</v>
      </c>
      <c r="R1777" s="47">
        <f t="shared" ca="1" si="226"/>
        <v>3.982051348555872E-2</v>
      </c>
      <c r="S1777" s="97">
        <f t="shared" ca="1" si="231"/>
        <v>0.53085615682383314</v>
      </c>
      <c r="V1777">
        <v>1760</v>
      </c>
      <c r="W1777" s="46">
        <v>7.7898002256788701E-3</v>
      </c>
    </row>
    <row r="1778" spans="10:23">
      <c r="J1778">
        <v>1761</v>
      </c>
      <c r="K1778" s="93">
        <f t="shared" ca="1" si="227"/>
        <v>1.9241693488542844</v>
      </c>
      <c r="L1778" s="93">
        <f t="shared" ca="1" si="227"/>
        <v>-0.61340697502605213</v>
      </c>
      <c r="M1778" s="93">
        <f t="shared" ca="1" si="228"/>
        <v>1.9241693488542844</v>
      </c>
      <c r="N1778" s="101">
        <f t="shared" ca="1" si="224"/>
        <v>3.036817848431772E-2</v>
      </c>
      <c r="O1778" s="46">
        <f t="shared" ca="1" si="229"/>
        <v>1.0110013672306131</v>
      </c>
      <c r="P1778" s="46">
        <f t="shared" ca="1" si="230"/>
        <v>0.66564233945540752</v>
      </c>
      <c r="Q1778" s="47">
        <f t="shared" ca="1" si="225"/>
        <v>1.7017194227810242</v>
      </c>
      <c r="R1778" s="47">
        <f t="shared" ca="1" si="226"/>
        <v>0.15433307643486177</v>
      </c>
      <c r="S1778" s="97">
        <f t="shared" ca="1" si="231"/>
        <v>0.58266722183273745</v>
      </c>
      <c r="V1778">
        <v>1761</v>
      </c>
      <c r="W1778" s="46">
        <v>0.419335141656351</v>
      </c>
    </row>
    <row r="1779" spans="10:23">
      <c r="J1779">
        <v>1762</v>
      </c>
      <c r="K1779" s="93">
        <f t="shared" ca="1" si="227"/>
        <v>-0.64702485731112924</v>
      </c>
      <c r="L1779" s="93">
        <f t="shared" ca="1" si="227"/>
        <v>0.77443193179943215</v>
      </c>
      <c r="M1779" s="93">
        <f t="shared" ca="1" si="228"/>
        <v>-0.64702485731112924</v>
      </c>
      <c r="N1779" s="101">
        <f t="shared" ca="1" si="224"/>
        <v>0.52845747519573227</v>
      </c>
      <c r="O1779" s="46">
        <f t="shared" ca="1" si="229"/>
        <v>8.8021140161446715E-2</v>
      </c>
      <c r="P1779" s="46">
        <f t="shared" ca="1" si="230"/>
        <v>0.20415222592082433</v>
      </c>
      <c r="Q1779" s="47">
        <f t="shared" ca="1" si="225"/>
        <v>-0.14424103135730854</v>
      </c>
      <c r="R1779" s="47">
        <f t="shared" ca="1" si="226"/>
        <v>0.23487037490876039</v>
      </c>
      <c r="S1779" s="97">
        <f t="shared" ca="1" si="231"/>
        <v>0.16144575753510354</v>
      </c>
      <c r="V1779">
        <v>1762</v>
      </c>
      <c r="W1779" s="46">
        <v>0.20769289111032599</v>
      </c>
    </row>
    <row r="1780" spans="10:23">
      <c r="J1780">
        <v>1763</v>
      </c>
      <c r="K1780" s="93">
        <f t="shared" ca="1" si="227"/>
        <v>-1.2471794002930445</v>
      </c>
      <c r="L1780" s="93">
        <f t="shared" ca="1" si="227"/>
        <v>0.70620061280525104</v>
      </c>
      <c r="M1780" s="93">
        <f t="shared" ca="1" si="228"/>
        <v>-1.2471794002930445</v>
      </c>
      <c r="N1780" s="101">
        <f t="shared" ca="1" si="224"/>
        <v>0.27290590044240626</v>
      </c>
      <c r="O1780" s="46">
        <f t="shared" ca="1" si="229"/>
        <v>-0.12741601936146318</v>
      </c>
      <c r="P1780" s="46">
        <f t="shared" ca="1" si="230"/>
        <v>9.6433646159369391E-2</v>
      </c>
      <c r="Q1780" s="47">
        <f t="shared" ca="1" si="225"/>
        <v>-0.57511535040312833</v>
      </c>
      <c r="R1780" s="47">
        <f t="shared" ca="1" si="226"/>
        <v>0.19354960454234152</v>
      </c>
      <c r="S1780" s="97">
        <f t="shared" ca="1" si="231"/>
        <v>3.3066792590439167E-2</v>
      </c>
      <c r="V1780">
        <v>1763</v>
      </c>
      <c r="W1780" s="46">
        <v>-7.5909139869584794E-2</v>
      </c>
    </row>
    <row r="1781" spans="10:23">
      <c r="J1781">
        <v>1764</v>
      </c>
      <c r="K1781" s="93">
        <f t="shared" ca="1" si="227"/>
        <v>0.74076521304174159</v>
      </c>
      <c r="L1781" s="93">
        <f t="shared" ca="1" si="227"/>
        <v>-1.2492389553274252</v>
      </c>
      <c r="M1781" s="93">
        <f t="shared" ca="1" si="228"/>
        <v>0.74076521304174159</v>
      </c>
      <c r="N1781" s="101">
        <f t="shared" ca="1" si="224"/>
        <v>-0.94880249577567755</v>
      </c>
      <c r="O1781" s="46">
        <f t="shared" ca="1" si="229"/>
        <v>0.58619540921789404</v>
      </c>
      <c r="P1781" s="46">
        <f t="shared" ca="1" si="230"/>
        <v>0.453239360449048</v>
      </c>
      <c r="Q1781" s="47">
        <f t="shared" ca="1" si="225"/>
        <v>0.852107506755586</v>
      </c>
      <c r="R1781" s="47">
        <f t="shared" ca="1" si="226"/>
        <v>-3.9914677190270864E-3</v>
      </c>
      <c r="S1781" s="97">
        <f t="shared" ca="1" si="231"/>
        <v>0.29110197074943345</v>
      </c>
      <c r="V1781">
        <v>1764</v>
      </c>
      <c r="W1781" s="46">
        <v>0.26714496838156099</v>
      </c>
    </row>
    <row r="1782" spans="10:23">
      <c r="J1782">
        <v>1765</v>
      </c>
      <c r="K1782" s="93">
        <f t="shared" ca="1" si="227"/>
        <v>1.4805357166017954</v>
      </c>
      <c r="L1782" s="93">
        <f t="shared" ca="1" si="227"/>
        <v>0.97735947137605417</v>
      </c>
      <c r="M1782" s="93">
        <f t="shared" ca="1" si="228"/>
        <v>1.4805357166017954</v>
      </c>
      <c r="N1782" s="101">
        <f t="shared" ca="1" si="224"/>
        <v>1.3974616552780939</v>
      </c>
      <c r="O1782" s="46">
        <f t="shared" ca="1" si="229"/>
        <v>0.85175043641796833</v>
      </c>
      <c r="P1782" s="46">
        <f t="shared" ca="1" si="230"/>
        <v>0.5860168740490852</v>
      </c>
      <c r="Q1782" s="47">
        <f t="shared" ca="1" si="225"/>
        <v>1.3832175611557347</v>
      </c>
      <c r="R1782" s="47">
        <f t="shared" ca="1" si="226"/>
        <v>0.37538182433849643</v>
      </c>
      <c r="S1782" s="97">
        <f t="shared" ca="1" si="231"/>
        <v>0.61356613037823238</v>
      </c>
      <c r="V1782">
        <v>1765</v>
      </c>
      <c r="W1782" s="46">
        <v>-0.202159759327495</v>
      </c>
    </row>
    <row r="1783" spans="10:23">
      <c r="J1783">
        <v>1766</v>
      </c>
      <c r="K1783" s="93">
        <f t="shared" ca="1" si="227"/>
        <v>-1.1050802001997093</v>
      </c>
      <c r="L1783" s="93">
        <f t="shared" ca="1" si="227"/>
        <v>2.1262387436064571</v>
      </c>
      <c r="M1783" s="93">
        <f t="shared" ca="1" si="228"/>
        <v>-1.1050802001997093</v>
      </c>
      <c r="N1783" s="101">
        <f t="shared" ca="1" si="224"/>
        <v>1.6644109122622348</v>
      </c>
      <c r="O1783" s="46">
        <f t="shared" ca="1" si="229"/>
        <v>-7.6406744506222701E-2</v>
      </c>
      <c r="P1783" s="46">
        <f t="shared" ca="1" si="230"/>
        <v>0.12193828358698963</v>
      </c>
      <c r="Q1783" s="47">
        <f t="shared" ca="1" si="225"/>
        <v>-0.47309680069264737</v>
      </c>
      <c r="R1783" s="47">
        <f t="shared" ca="1" si="226"/>
        <v>0.41854551432152698</v>
      </c>
      <c r="S1783" s="97">
        <f t="shared" ca="1" si="231"/>
        <v>0.17106938490765214</v>
      </c>
      <c r="V1783">
        <v>1766</v>
      </c>
      <c r="W1783" s="46">
        <v>0.55332501434705705</v>
      </c>
    </row>
    <row r="1784" spans="10:23">
      <c r="J1784">
        <v>1767</v>
      </c>
      <c r="K1784" s="93">
        <f t="shared" ca="1" si="227"/>
        <v>0.23686425493986857</v>
      </c>
      <c r="L1784" s="93">
        <f t="shared" ca="1" si="227"/>
        <v>-0.58502409604453753</v>
      </c>
      <c r="M1784" s="93">
        <f t="shared" ca="1" si="228"/>
        <v>0.23686425493986857</v>
      </c>
      <c r="N1784" s="101">
        <f t="shared" ca="1" si="224"/>
        <v>-0.47932336334780151</v>
      </c>
      <c r="O1784" s="46">
        <f t="shared" ca="1" si="229"/>
        <v>0.40531034825516854</v>
      </c>
      <c r="P1784" s="46">
        <f t="shared" ca="1" si="230"/>
        <v>0.36279682996768525</v>
      </c>
      <c r="Q1784" s="47">
        <f t="shared" ca="1" si="225"/>
        <v>0.49033738483013511</v>
      </c>
      <c r="R1784" s="47">
        <f t="shared" ca="1" si="226"/>
        <v>7.1919782061386717E-2</v>
      </c>
      <c r="S1784" s="97">
        <f t="shared" ca="1" si="231"/>
        <v>0.23861506515827763</v>
      </c>
      <c r="V1784">
        <v>1767</v>
      </c>
      <c r="W1784" s="46">
        <v>-0.23563977414218901</v>
      </c>
    </row>
    <row r="1785" spans="10:23">
      <c r="J1785">
        <v>1768</v>
      </c>
      <c r="K1785" s="93">
        <f t="shared" ca="1" si="227"/>
        <v>1.8699985631868805</v>
      </c>
      <c r="L1785" s="93">
        <f t="shared" ca="1" si="227"/>
        <v>1.2123963532115516</v>
      </c>
      <c r="M1785" s="93">
        <f t="shared" ca="1" si="228"/>
        <v>1.8699985631868805</v>
      </c>
      <c r="N1785" s="101">
        <f t="shared" ca="1" si="224"/>
        <v>1.7441540938248572</v>
      </c>
      <c r="O1785" s="46">
        <f t="shared" ca="1" si="229"/>
        <v>0.991555708891805</v>
      </c>
      <c r="P1785" s="46">
        <f t="shared" ca="1" si="230"/>
        <v>0.65591951028600348</v>
      </c>
      <c r="Q1785" s="47">
        <f t="shared" ca="1" si="225"/>
        <v>1.662828106103408</v>
      </c>
      <c r="R1785" s="47">
        <f t="shared" ca="1" si="226"/>
        <v>0.43143938788429936</v>
      </c>
      <c r="S1785" s="97">
        <f t="shared" ca="1" si="231"/>
        <v>0.71149754838805213</v>
      </c>
      <c r="V1785">
        <v>1768</v>
      </c>
      <c r="W1785" s="46">
        <v>0.622601387212252</v>
      </c>
    </row>
    <row r="1786" spans="10:23">
      <c r="J1786">
        <v>1769</v>
      </c>
      <c r="K1786" s="93">
        <f t="shared" ca="1" si="227"/>
        <v>0.96188292364895334</v>
      </c>
      <c r="L1786" s="93">
        <f t="shared" ca="1" si="227"/>
        <v>-1.2401092672419156</v>
      </c>
      <c r="M1786" s="93">
        <f t="shared" ca="1" si="228"/>
        <v>0.96188292364895334</v>
      </c>
      <c r="N1786" s="101">
        <f t="shared" ca="1" si="224"/>
        <v>-0.86982639954458607</v>
      </c>
      <c r="O1786" s="46">
        <f t="shared" ca="1" si="229"/>
        <v>0.66556991708504842</v>
      </c>
      <c r="P1786" s="46">
        <f t="shared" ca="1" si="230"/>
        <v>0.49292661438262519</v>
      </c>
      <c r="Q1786" s="47">
        <f t="shared" ca="1" si="225"/>
        <v>1.0108565224898949</v>
      </c>
      <c r="R1786" s="47">
        <f t="shared" ca="1" si="226"/>
        <v>8.7783739066843447E-3</v>
      </c>
      <c r="S1786" s="97">
        <f t="shared" ca="1" si="231"/>
        <v>0.33717414549586638</v>
      </c>
      <c r="V1786">
        <v>1769</v>
      </c>
      <c r="W1786" s="46">
        <v>0.22645714028942901</v>
      </c>
    </row>
    <row r="1787" spans="10:23">
      <c r="J1787">
        <v>1770</v>
      </c>
      <c r="K1787" s="93">
        <f t="shared" ca="1" si="227"/>
        <v>1.266008693734205</v>
      </c>
      <c r="L1787" s="93">
        <f t="shared" ca="1" si="227"/>
        <v>-1.4309149341446992</v>
      </c>
      <c r="M1787" s="93">
        <f t="shared" ca="1" si="228"/>
        <v>1.266008693734205</v>
      </c>
      <c r="N1787" s="101">
        <f t="shared" ca="1" si="224"/>
        <v>-0.95400722701587271</v>
      </c>
      <c r="O1787" s="46">
        <f t="shared" ca="1" si="229"/>
        <v>0.77474178425003382</v>
      </c>
      <c r="P1787" s="46">
        <f t="shared" ca="1" si="230"/>
        <v>0.54751254796511795</v>
      </c>
      <c r="Q1787" s="47">
        <f t="shared" ca="1" si="225"/>
        <v>1.2292002568198657</v>
      </c>
      <c r="R1787" s="47">
        <f t="shared" ca="1" si="226"/>
        <v>-4.8330336714287603E-3</v>
      </c>
      <c r="S1787" s="97">
        <f t="shared" ca="1" si="231"/>
        <v>0.38495437528930254</v>
      </c>
      <c r="V1787">
        <v>1770</v>
      </c>
      <c r="W1787" s="46">
        <v>0.37841222257780899</v>
      </c>
    </row>
    <row r="1788" spans="10:23">
      <c r="J1788">
        <v>1771</v>
      </c>
      <c r="K1788" s="93">
        <f t="shared" ca="1" si="227"/>
        <v>0.46278538820430948</v>
      </c>
      <c r="L1788" s="93">
        <f t="shared" ca="1" si="227"/>
        <v>-1.8378034871402937</v>
      </c>
      <c r="M1788" s="93">
        <f t="shared" ca="1" si="228"/>
        <v>0.46278538820430948</v>
      </c>
      <c r="N1788" s="101">
        <f t="shared" ca="1" si="224"/>
        <v>-1.5952144539400908</v>
      </c>
      <c r="O1788" s="46">
        <f t="shared" ca="1" si="229"/>
        <v>0.48640913821826409</v>
      </c>
      <c r="P1788" s="46">
        <f t="shared" ca="1" si="230"/>
        <v>0.403346224949233</v>
      </c>
      <c r="Q1788" s="47">
        <f t="shared" ca="1" si="225"/>
        <v>0.65253496475632622</v>
      </c>
      <c r="R1788" s="47">
        <f t="shared" ca="1" si="226"/>
        <v>-0.10851142660091317</v>
      </c>
      <c r="S1788" s="97">
        <f t="shared" ca="1" si="231"/>
        <v>0.18894885580867546</v>
      </c>
      <c r="V1788">
        <v>1771</v>
      </c>
      <c r="W1788" s="46">
        <v>0.85633640345932305</v>
      </c>
    </row>
    <row r="1789" spans="10:23">
      <c r="J1789">
        <v>1772</v>
      </c>
      <c r="K1789" s="93">
        <f t="shared" ca="1" si="227"/>
        <v>-0.70089560631469217</v>
      </c>
      <c r="L1789" s="93">
        <f t="shared" ca="1" si="227"/>
        <v>-0.50966358331854955</v>
      </c>
      <c r="M1789" s="93">
        <f t="shared" ca="1" si="228"/>
        <v>-0.70089560631469217</v>
      </c>
      <c r="N1789" s="101">
        <f t="shared" ca="1" si="224"/>
        <v>-0.70610400140715979</v>
      </c>
      <c r="O1789" s="46">
        <f t="shared" ca="1" si="229"/>
        <v>6.8683185825493376E-2</v>
      </c>
      <c r="P1789" s="46">
        <f t="shared" ca="1" si="230"/>
        <v>0.19448324875284767</v>
      </c>
      <c r="Q1789" s="47">
        <f t="shared" ca="1" si="225"/>
        <v>-0.18291694002921521</v>
      </c>
      <c r="R1789" s="47">
        <f t="shared" ca="1" si="226"/>
        <v>3.5251056079768653E-2</v>
      </c>
      <c r="S1789" s="97">
        <f t="shared" ca="1" si="231"/>
        <v>5.1967120952631014E-2</v>
      </c>
      <c r="V1789">
        <v>1772</v>
      </c>
      <c r="W1789" s="46">
        <v>0.25004797353878799</v>
      </c>
    </row>
    <row r="1790" spans="10:23">
      <c r="J1790">
        <v>1773</v>
      </c>
      <c r="K1790" s="93">
        <f t="shared" ca="1" si="227"/>
        <v>0.40609570307743997</v>
      </c>
      <c r="L1790" s="93">
        <f t="shared" ca="1" si="227"/>
        <v>-0.62363488788593591</v>
      </c>
      <c r="M1790" s="93">
        <f t="shared" ca="1" si="228"/>
        <v>0.40609570307743997</v>
      </c>
      <c r="N1790" s="101">
        <f t="shared" ca="1" si="224"/>
        <v>-0.46211020899323296</v>
      </c>
      <c r="O1790" s="46">
        <f t="shared" ca="1" si="229"/>
        <v>0.46605927187000762</v>
      </c>
      <c r="P1790" s="46">
        <f t="shared" ca="1" si="230"/>
        <v>0.39317129177510479</v>
      </c>
      <c r="Q1790" s="47">
        <f t="shared" ca="1" si="225"/>
        <v>0.61183523205981327</v>
      </c>
      <c r="R1790" s="47">
        <f t="shared" ca="1" si="226"/>
        <v>7.4703019844418975E-2</v>
      </c>
      <c r="S1790" s="97">
        <f t="shared" ca="1" si="231"/>
        <v>0.27038114585721329</v>
      </c>
      <c r="V1790">
        <v>1773</v>
      </c>
      <c r="W1790" s="46">
        <v>0.193923713237414</v>
      </c>
    </row>
    <row r="1791" spans="10:23">
      <c r="J1791">
        <v>1774</v>
      </c>
      <c r="K1791" s="93">
        <f t="shared" ca="1" si="227"/>
        <v>1.4340296677329623</v>
      </c>
      <c r="L1791" s="93">
        <f t="shared" ca="1" si="227"/>
        <v>-1.7386300866809739</v>
      </c>
      <c r="M1791" s="93">
        <f t="shared" ca="1" si="228"/>
        <v>1.4340296677329623</v>
      </c>
      <c r="N1791" s="101">
        <f t="shared" ca="1" si="224"/>
        <v>-1.1923123508341595</v>
      </c>
      <c r="O1791" s="46">
        <f t="shared" ca="1" si="229"/>
        <v>0.83505618460217068</v>
      </c>
      <c r="P1791" s="46">
        <f t="shared" ca="1" si="230"/>
        <v>0.57766974814118632</v>
      </c>
      <c r="Q1791" s="47">
        <f t="shared" ca="1" si="225"/>
        <v>1.3498290575241394</v>
      </c>
      <c r="R1791" s="47">
        <f t="shared" ca="1" si="226"/>
        <v>-4.3365182447820866E-2</v>
      </c>
      <c r="S1791" s="97">
        <f t="shared" ca="1" si="231"/>
        <v>0.39584550107717492</v>
      </c>
      <c r="V1791">
        <v>1774</v>
      </c>
      <c r="W1791" s="46">
        <v>-6.6647486769370002E-3</v>
      </c>
    </row>
    <row r="1792" spans="10:23">
      <c r="J1792">
        <v>1775</v>
      </c>
      <c r="K1792" s="93">
        <f t="shared" ca="1" si="227"/>
        <v>9.0256134475191319E-2</v>
      </c>
      <c r="L1792" s="93">
        <f t="shared" ca="1" si="227"/>
        <v>-0.17406914187063965</v>
      </c>
      <c r="M1792" s="93">
        <f t="shared" ca="1" si="228"/>
        <v>9.0256134475191319E-2</v>
      </c>
      <c r="N1792" s="101">
        <f t="shared" ca="1" si="224"/>
        <v>-0.1363285514539295</v>
      </c>
      <c r="O1792" s="46">
        <f t="shared" ca="1" si="229"/>
        <v>0.35268250863410877</v>
      </c>
      <c r="P1792" s="46">
        <f t="shared" ca="1" si="230"/>
        <v>0.33648291015715537</v>
      </c>
      <c r="Q1792" s="47">
        <f t="shared" ca="1" si="225"/>
        <v>0.38508170558801558</v>
      </c>
      <c r="R1792" s="47">
        <f t="shared" ca="1" si="226"/>
        <v>0.12737946714773446</v>
      </c>
      <c r="S1792" s="97">
        <f t="shared" ca="1" si="231"/>
        <v>0.24003098789092162</v>
      </c>
      <c r="V1792">
        <v>1775</v>
      </c>
      <c r="W1792" s="46">
        <v>-0.24078819960051101</v>
      </c>
    </row>
    <row r="1793" spans="10:23">
      <c r="J1793">
        <v>1776</v>
      </c>
      <c r="K1793" s="93">
        <f t="shared" ca="1" si="227"/>
        <v>0.70627335948872316</v>
      </c>
      <c r="L1793" s="93">
        <f t="shared" ca="1" si="227"/>
        <v>1.4141931505566938</v>
      </c>
      <c r="M1793" s="93">
        <f t="shared" ca="1" si="228"/>
        <v>0.70627335948872316</v>
      </c>
      <c r="N1793" s="101">
        <f t="shared" ca="1" si="224"/>
        <v>1.565383523471396</v>
      </c>
      <c r="O1793" s="46">
        <f t="shared" ca="1" si="229"/>
        <v>0.57381388675332712</v>
      </c>
      <c r="P1793" s="46">
        <f t="shared" ca="1" si="230"/>
        <v>0.44704859921676454</v>
      </c>
      <c r="Q1793" s="47">
        <f t="shared" ca="1" si="225"/>
        <v>0.82734446182645216</v>
      </c>
      <c r="R1793" s="47">
        <f t="shared" ca="1" si="226"/>
        <v>0.40253352928029967</v>
      </c>
      <c r="S1793" s="97">
        <f t="shared" ca="1" si="231"/>
        <v>0.48817370801681337</v>
      </c>
      <c r="V1793">
        <v>1776</v>
      </c>
      <c r="W1793" s="46">
        <v>0.11406960679572201</v>
      </c>
    </row>
    <row r="1794" spans="10:23">
      <c r="J1794">
        <v>1777</v>
      </c>
      <c r="K1794" s="93">
        <f t="shared" ca="1" si="227"/>
        <v>0.43856929759093299</v>
      </c>
      <c r="L1794" s="93">
        <f t="shared" ca="1" si="227"/>
        <v>-0.38048528558693467</v>
      </c>
      <c r="M1794" s="93">
        <f t="shared" ca="1" si="228"/>
        <v>0.43856929759093299</v>
      </c>
      <c r="N1794" s="101">
        <f t="shared" ca="1" si="224"/>
        <v>-0.22125682728472176</v>
      </c>
      <c r="O1794" s="46">
        <f t="shared" ca="1" si="229"/>
        <v>0.47771630095242601</v>
      </c>
      <c r="P1794" s="46">
        <f t="shared" ca="1" si="230"/>
        <v>0.39899980631631399</v>
      </c>
      <c r="Q1794" s="47">
        <f t="shared" ca="1" si="225"/>
        <v>0.63514929022465005</v>
      </c>
      <c r="R1794" s="47">
        <f t="shared" ca="1" si="226"/>
        <v>0.11364720278345716</v>
      </c>
      <c r="S1794" s="97">
        <f t="shared" ca="1" si="231"/>
        <v>0.2956817518679416</v>
      </c>
      <c r="V1794">
        <v>1777</v>
      </c>
      <c r="W1794" s="46">
        <v>-0.239241434656732</v>
      </c>
    </row>
    <row r="1795" spans="10:23">
      <c r="J1795">
        <v>1778</v>
      </c>
      <c r="K1795" s="93">
        <f t="shared" ca="1" si="227"/>
        <v>-0.66977661551309642</v>
      </c>
      <c r="L1795" s="93">
        <f t="shared" ca="1" si="227"/>
        <v>0.73766354148316704</v>
      </c>
      <c r="M1795" s="93">
        <f t="shared" ca="1" si="228"/>
        <v>-0.66977661551309642</v>
      </c>
      <c r="N1795" s="101">
        <f t="shared" ca="1" si="224"/>
        <v>0.48636241296781957</v>
      </c>
      <c r="O1795" s="46">
        <f t="shared" ca="1" si="229"/>
        <v>7.9853953528433802E-2</v>
      </c>
      <c r="P1795" s="46">
        <f t="shared" ca="1" si="230"/>
        <v>0.2000686326043179</v>
      </c>
      <c r="Q1795" s="47">
        <f t="shared" ca="1" si="225"/>
        <v>-0.16057540462333436</v>
      </c>
      <c r="R1795" s="47">
        <f t="shared" ca="1" si="226"/>
        <v>0.22806391949341548</v>
      </c>
      <c r="S1795" s="97">
        <f t="shared" ca="1" si="231"/>
        <v>0.15395893651092463</v>
      </c>
      <c r="V1795">
        <v>1778</v>
      </c>
      <c r="W1795" s="46">
        <v>0.82606444015782798</v>
      </c>
    </row>
    <row r="1796" spans="10:23">
      <c r="J1796">
        <v>1779</v>
      </c>
      <c r="K1796" s="93">
        <f t="shared" ca="1" si="227"/>
        <v>-0.55350817654841089</v>
      </c>
      <c r="L1796" s="93">
        <f t="shared" ca="1" si="227"/>
        <v>-0.74712092220075565</v>
      </c>
      <c r="M1796" s="93">
        <f t="shared" ca="1" si="228"/>
        <v>-0.55350817654841089</v>
      </c>
      <c r="N1796" s="101">
        <f t="shared" ca="1" si="224"/>
        <v>-0.88436080321259525</v>
      </c>
      <c r="O1796" s="46">
        <f t="shared" ca="1" si="229"/>
        <v>0.12159077369521787</v>
      </c>
      <c r="P1796" s="46">
        <f t="shared" ca="1" si="230"/>
        <v>0.22093704268770992</v>
      </c>
      <c r="Q1796" s="47">
        <f t="shared" ca="1" si="225"/>
        <v>-7.7101764289766228E-2</v>
      </c>
      <c r="R1796" s="47">
        <f t="shared" ca="1" si="226"/>
        <v>6.4282699914243735E-3</v>
      </c>
      <c r="S1796" s="97">
        <f t="shared" ca="1" si="231"/>
        <v>6.4009521843321121E-2</v>
      </c>
      <c r="V1796">
        <v>1779</v>
      </c>
      <c r="W1796" s="46">
        <v>0.45495351822253199</v>
      </c>
    </row>
    <row r="1797" spans="10:23">
      <c r="J1797">
        <v>1780</v>
      </c>
      <c r="K1797" s="93">
        <f t="shared" ca="1" si="227"/>
        <v>2.0716670877785101E-2</v>
      </c>
      <c r="L1797" s="93">
        <f t="shared" ca="1" si="227"/>
        <v>-0.39961935208355448</v>
      </c>
      <c r="M1797" s="93">
        <f t="shared" ca="1" si="228"/>
        <v>2.0716670877785101E-2</v>
      </c>
      <c r="N1797" s="101">
        <f t="shared" ca="1" si="224"/>
        <v>-0.37228402329371124</v>
      </c>
      <c r="O1797" s="46">
        <f t="shared" ca="1" si="229"/>
        <v>0.32771996409060539</v>
      </c>
      <c r="P1797" s="46">
        <f t="shared" ca="1" si="230"/>
        <v>0.32400163788540365</v>
      </c>
      <c r="Q1797" s="47">
        <f t="shared" ca="1" si="225"/>
        <v>0.33515661650100875</v>
      </c>
      <c r="R1797" s="47">
        <f t="shared" ca="1" si="226"/>
        <v>8.9227239449655146E-2</v>
      </c>
      <c r="S1797" s="97">
        <f t="shared" ca="1" si="231"/>
        <v>0.20847360177013027</v>
      </c>
      <c r="V1797">
        <v>1780</v>
      </c>
      <c r="W1797" s="46">
        <v>0.21358553846015699</v>
      </c>
    </row>
    <row r="1798" spans="10:23">
      <c r="J1798">
        <v>1781</v>
      </c>
      <c r="K1798" s="93">
        <f t="shared" ca="1" si="227"/>
        <v>-0.41051288854401857</v>
      </c>
      <c r="L1798" s="93">
        <f t="shared" ca="1" si="227"/>
        <v>-0.6032788438751211</v>
      </c>
      <c r="M1798" s="93">
        <f t="shared" ca="1" si="228"/>
        <v>-0.41051288854401857</v>
      </c>
      <c r="N1798" s="101">
        <f t="shared" ca="1" si="224"/>
        <v>-0.70251083751143706</v>
      </c>
      <c r="O1798" s="46">
        <f t="shared" ca="1" si="229"/>
        <v>0.17292171675492077</v>
      </c>
      <c r="P1798" s="46">
        <f t="shared" ca="1" si="230"/>
        <v>0.24660251421756135</v>
      </c>
      <c r="Q1798" s="47">
        <f t="shared" ca="1" si="225"/>
        <v>2.556012182963957E-2</v>
      </c>
      <c r="R1798" s="47">
        <f t="shared" ca="1" si="226"/>
        <v>3.5832043695937246E-2</v>
      </c>
      <c r="S1798" s="97">
        <f t="shared" ca="1" si="231"/>
        <v>0.10437688022542901</v>
      </c>
      <c r="V1798">
        <v>1781</v>
      </c>
      <c r="W1798" s="46">
        <v>-0.40228581839090799</v>
      </c>
    </row>
    <row r="1799" spans="10:23">
      <c r="J1799">
        <v>1782</v>
      </c>
      <c r="K1799" s="93">
        <f t="shared" ca="1" si="227"/>
        <v>-7.1324031448286321E-2</v>
      </c>
      <c r="L1799" s="93">
        <f t="shared" ca="1" si="227"/>
        <v>1.3883835804393985</v>
      </c>
      <c r="M1799" s="93">
        <f t="shared" ca="1" si="228"/>
        <v>-7.1324031448286321E-2</v>
      </c>
      <c r="N1799" s="101">
        <f t="shared" ca="1" si="224"/>
        <v>1.2936204893063341</v>
      </c>
      <c r="O1799" s="46">
        <f t="shared" ca="1" si="229"/>
        <v>0.29468016175719203</v>
      </c>
      <c r="P1799" s="46">
        <f t="shared" ca="1" si="230"/>
        <v>0.307481736718697</v>
      </c>
      <c r="Q1799" s="47">
        <f t="shared" ca="1" si="225"/>
        <v>0.26907701183418203</v>
      </c>
      <c r="R1799" s="47">
        <f t="shared" ca="1" si="226"/>
        <v>0.35859148768006643</v>
      </c>
      <c r="S1799" s="97">
        <f t="shared" ca="1" si="231"/>
        <v>0.32663582471862923</v>
      </c>
      <c r="V1799">
        <v>1782</v>
      </c>
      <c r="W1799" s="46">
        <v>0.54741581719135202</v>
      </c>
    </row>
    <row r="1800" spans="10:23">
      <c r="J1800">
        <v>1783</v>
      </c>
      <c r="K1800" s="93">
        <f t="shared" ca="1" si="227"/>
        <v>1.4159146838236165</v>
      </c>
      <c r="L1800" s="93">
        <f t="shared" ca="1" si="227"/>
        <v>0.52997328047514825</v>
      </c>
      <c r="M1800" s="93">
        <f t="shared" ca="1" si="228"/>
        <v>1.4159146838236165</v>
      </c>
      <c r="N1800" s="101">
        <f t="shared" ca="1" si="224"/>
        <v>0.95275139095278782</v>
      </c>
      <c r="O1800" s="46">
        <f t="shared" ca="1" si="229"/>
        <v>0.82855345838961536</v>
      </c>
      <c r="P1800" s="46">
        <f t="shared" ca="1" si="230"/>
        <v>0.57441838503490872</v>
      </c>
      <c r="Q1800" s="47">
        <f t="shared" ca="1" si="225"/>
        <v>1.3368236050990288</v>
      </c>
      <c r="R1800" s="47">
        <f t="shared" ca="1" si="226"/>
        <v>0.30347551450842464</v>
      </c>
      <c r="S1800" s="97">
        <f t="shared" ca="1" si="231"/>
        <v>0.56601448644901997</v>
      </c>
      <c r="V1800">
        <v>1783</v>
      </c>
      <c r="W1800" s="46">
        <v>-0.29861829550712898</v>
      </c>
    </row>
    <row r="1801" spans="10:23">
      <c r="J1801">
        <v>1784</v>
      </c>
      <c r="K1801" s="93">
        <f t="shared" ca="1" si="227"/>
        <v>0.28377821940939879</v>
      </c>
      <c r="L1801" s="93">
        <f t="shared" ca="1" si="227"/>
        <v>-0.96050443957277498</v>
      </c>
      <c r="M1801" s="93">
        <f t="shared" ca="1" si="228"/>
        <v>0.28377821940939879</v>
      </c>
      <c r="N1801" s="101">
        <f t="shared" ca="1" si="224"/>
        <v>-0.82039027138851051</v>
      </c>
      <c r="O1801" s="46">
        <f t="shared" ca="1" si="229"/>
        <v>0.42215102931884396</v>
      </c>
      <c r="P1801" s="46">
        <f t="shared" ca="1" si="230"/>
        <v>0.37121717049952296</v>
      </c>
      <c r="Q1801" s="47">
        <f t="shared" ca="1" si="225"/>
        <v>0.52401874695748596</v>
      </c>
      <c r="R1801" s="47">
        <f t="shared" ca="1" si="226"/>
        <v>1.6771824548942493E-2</v>
      </c>
      <c r="S1801" s="97">
        <f t="shared" ca="1" si="231"/>
        <v>0.21946142693389323</v>
      </c>
      <c r="V1801">
        <v>1784</v>
      </c>
      <c r="W1801" s="46">
        <v>2.63921688414849E-2</v>
      </c>
    </row>
    <row r="1802" spans="10:23">
      <c r="J1802">
        <v>1785</v>
      </c>
      <c r="K1802" s="93">
        <f t="shared" ca="1" si="227"/>
        <v>-1.5962098243311273</v>
      </c>
      <c r="L1802" s="93">
        <f t="shared" ca="1" si="227"/>
        <v>1.9105147906340905</v>
      </c>
      <c r="M1802" s="93">
        <f t="shared" ca="1" si="228"/>
        <v>-1.5962098243311273</v>
      </c>
      <c r="N1802" s="101">
        <f t="shared" ca="1" si="224"/>
        <v>1.3036964208715438</v>
      </c>
      <c r="O1802" s="46">
        <f t="shared" ca="1" si="229"/>
        <v>-0.25270728645449125</v>
      </c>
      <c r="P1802" s="46">
        <f t="shared" ca="1" si="230"/>
        <v>3.3788012612855356E-2</v>
      </c>
      <c r="Q1802" s="47">
        <f t="shared" ca="1" si="225"/>
        <v>-0.82569788458918447</v>
      </c>
      <c r="R1802" s="47">
        <f t="shared" ca="1" si="226"/>
        <v>0.36022069014080516</v>
      </c>
      <c r="S1802" s="97">
        <f t="shared" ca="1" si="231"/>
        <v>5.3756701843156951E-2</v>
      </c>
      <c r="V1802">
        <v>1785</v>
      </c>
      <c r="W1802" s="46">
        <v>0.56768486035551802</v>
      </c>
    </row>
    <row r="1803" spans="10:23">
      <c r="J1803">
        <v>1786</v>
      </c>
      <c r="K1803" s="93">
        <f t="shared" ca="1" si="227"/>
        <v>-1.2111491142819708</v>
      </c>
      <c r="L1803" s="93">
        <f t="shared" ca="1" si="227"/>
        <v>-1.4732894446530911</v>
      </c>
      <c r="M1803" s="93">
        <f t="shared" ca="1" si="228"/>
        <v>-1.2111491142819708</v>
      </c>
      <c r="N1803" s="101">
        <f t="shared" ca="1" si="224"/>
        <v>-1.7819735426033452</v>
      </c>
      <c r="O1803" s="46">
        <f t="shared" ca="1" si="229"/>
        <v>-0.11448224660943779</v>
      </c>
      <c r="P1803" s="46">
        <f t="shared" ca="1" si="230"/>
        <v>0.10290053253538209</v>
      </c>
      <c r="Q1803" s="47">
        <f t="shared" ca="1" si="225"/>
        <v>-0.54924780489907754</v>
      </c>
      <c r="R1803" s="47">
        <f t="shared" ca="1" si="226"/>
        <v>-0.13870896861936854</v>
      </c>
      <c r="S1803" s="97">
        <f t="shared" ca="1" si="231"/>
        <v>-0.12659560761440317</v>
      </c>
      <c r="V1803">
        <v>1786</v>
      </c>
      <c r="W1803" s="46">
        <v>-0.27096275650940199</v>
      </c>
    </row>
    <row r="1804" spans="10:23">
      <c r="J1804">
        <v>1787</v>
      </c>
      <c r="K1804" s="93">
        <f t="shared" ca="1" si="227"/>
        <v>2.363807765899701</v>
      </c>
      <c r="L1804" s="93">
        <f t="shared" ca="1" si="227"/>
        <v>1.098103490770838</v>
      </c>
      <c r="M1804" s="93">
        <f t="shared" ca="1" si="228"/>
        <v>2.363807765899701</v>
      </c>
      <c r="N1804" s="101">
        <f t="shared" ca="1" si="224"/>
        <v>1.7928373568064344</v>
      </c>
      <c r="O1804" s="46">
        <f t="shared" ca="1" si="229"/>
        <v>1.1688181377491145</v>
      </c>
      <c r="P1804" s="46">
        <f t="shared" ca="1" si="230"/>
        <v>0.74455072471465822</v>
      </c>
      <c r="Q1804" s="47">
        <f t="shared" ca="1" si="225"/>
        <v>2.017352963818027</v>
      </c>
      <c r="R1804" s="47">
        <f t="shared" ca="1" si="226"/>
        <v>0.43931110588209094</v>
      </c>
      <c r="S1804" s="97">
        <f t="shared" ca="1" si="231"/>
        <v>0.80406462181560268</v>
      </c>
      <c r="V1804">
        <v>1787</v>
      </c>
      <c r="W1804" s="46">
        <v>-0.36001976881315301</v>
      </c>
    </row>
    <row r="1805" spans="10:23">
      <c r="J1805">
        <v>1788</v>
      </c>
      <c r="K1805" s="93">
        <f t="shared" ca="1" si="227"/>
        <v>1.4230757192762624</v>
      </c>
      <c r="L1805" s="93">
        <f t="shared" ca="1" si="227"/>
        <v>-1.9088664951190104</v>
      </c>
      <c r="M1805" s="93">
        <f t="shared" ca="1" si="228"/>
        <v>1.4230757192762624</v>
      </c>
      <c r="N1805" s="101">
        <f t="shared" ca="1" si="224"/>
        <v>-1.3571942290367729</v>
      </c>
      <c r="O1805" s="46">
        <f t="shared" ca="1" si="229"/>
        <v>0.83112405150634094</v>
      </c>
      <c r="P1805" s="46">
        <f t="shared" ca="1" si="230"/>
        <v>0.57570368159327145</v>
      </c>
      <c r="Q1805" s="47">
        <f t="shared" ca="1" si="225"/>
        <v>1.3419647913324799</v>
      </c>
      <c r="R1805" s="47">
        <f t="shared" ca="1" si="226"/>
        <v>-7.0025343839392795E-2</v>
      </c>
      <c r="S1805" s="97">
        <f t="shared" ca="1" si="231"/>
        <v>0.3805493538334741</v>
      </c>
      <c r="V1805">
        <v>1788</v>
      </c>
      <c r="W1805" s="46">
        <v>9.4496604933932998E-2</v>
      </c>
    </row>
    <row r="1806" spans="10:23">
      <c r="J1806">
        <v>1789</v>
      </c>
      <c r="K1806" s="93">
        <f t="shared" ca="1" si="227"/>
        <v>0.40058944657764206</v>
      </c>
      <c r="L1806" s="93">
        <f t="shared" ca="1" si="227"/>
        <v>0.64773183667128564</v>
      </c>
      <c r="M1806" s="93">
        <f t="shared" ca="1" si="228"/>
        <v>0.40058944657764206</v>
      </c>
      <c r="N1806" s="101">
        <f t="shared" ca="1" si="224"/>
        <v>0.74150009548183804</v>
      </c>
      <c r="O1806" s="46">
        <f t="shared" ca="1" si="229"/>
        <v>0.46408269388056672</v>
      </c>
      <c r="P1806" s="46">
        <f t="shared" ca="1" si="230"/>
        <v>0.39218300278038432</v>
      </c>
      <c r="Q1806" s="47">
        <f t="shared" ca="1" si="225"/>
        <v>0.60788207608093148</v>
      </c>
      <c r="R1806" s="47">
        <f t="shared" ca="1" si="226"/>
        <v>0.26931776659319678</v>
      </c>
      <c r="S1806" s="97">
        <f t="shared" ca="1" si="231"/>
        <v>0.36670023023688175</v>
      </c>
      <c r="V1806">
        <v>1789</v>
      </c>
      <c r="W1806" s="46">
        <v>0.67159543655338705</v>
      </c>
    </row>
    <row r="1807" spans="10:23">
      <c r="J1807">
        <v>1790</v>
      </c>
      <c r="K1807" s="93">
        <f t="shared" ca="1" si="227"/>
        <v>-0.92226257054419591</v>
      </c>
      <c r="L1807" s="93">
        <f t="shared" ca="1" si="227"/>
        <v>2.2043789945456536</v>
      </c>
      <c r="M1807" s="93">
        <f t="shared" ca="1" si="228"/>
        <v>-0.92226257054419591</v>
      </c>
      <c r="N1807" s="101">
        <f t="shared" ca="1" si="224"/>
        <v>1.796634477989798</v>
      </c>
      <c r="O1807" s="46">
        <f t="shared" ca="1" si="229"/>
        <v>-1.0780796482895094E-2</v>
      </c>
      <c r="P1807" s="46">
        <f t="shared" ca="1" si="230"/>
        <v>0.15475125759865344</v>
      </c>
      <c r="Q1807" s="47">
        <f t="shared" ca="1" si="225"/>
        <v>-0.34184490464599215</v>
      </c>
      <c r="R1807" s="47">
        <f t="shared" ca="1" si="226"/>
        <v>0.43992507185988888</v>
      </c>
      <c r="S1807" s="97">
        <f t="shared" ca="1" si="231"/>
        <v>0.21457213768849689</v>
      </c>
      <c r="V1807">
        <v>1790</v>
      </c>
      <c r="W1807" s="46">
        <v>-7.8402738224805701E-2</v>
      </c>
    </row>
    <row r="1808" spans="10:23">
      <c r="J1808">
        <v>1791</v>
      </c>
      <c r="K1808" s="93">
        <f t="shared" ca="1" si="227"/>
        <v>-1.3055652993803688</v>
      </c>
      <c r="L1808" s="93">
        <f t="shared" ca="1" si="227"/>
        <v>-0.36929147028535309</v>
      </c>
      <c r="M1808" s="93">
        <f t="shared" ca="1" si="228"/>
        <v>-1.3055652993803688</v>
      </c>
      <c r="N1808" s="101">
        <f t="shared" ca="1" si="224"/>
        <v>-0.76531808827597003</v>
      </c>
      <c r="O1808" s="46">
        <f t="shared" ca="1" si="229"/>
        <v>-0.14837477473981486</v>
      </c>
      <c r="P1808" s="46">
        <f t="shared" ca="1" si="230"/>
        <v>8.5954268470193551E-2</v>
      </c>
      <c r="Q1808" s="47">
        <f t="shared" ca="1" si="225"/>
        <v>-0.61703286115983169</v>
      </c>
      <c r="R1808" s="47">
        <f t="shared" ca="1" si="226"/>
        <v>2.5676582949148902E-2</v>
      </c>
      <c r="S1808" s="97">
        <f t="shared" ca="1" si="231"/>
        <v>-6.1349095895332981E-2</v>
      </c>
      <c r="V1808">
        <v>1791</v>
      </c>
      <c r="W1808" s="46">
        <v>0.36597065418466501</v>
      </c>
    </row>
    <row r="1809" spans="10:23">
      <c r="J1809">
        <v>1792</v>
      </c>
      <c r="K1809" s="93">
        <f t="shared" ca="1" si="227"/>
        <v>1.0999113857610849</v>
      </c>
      <c r="L1809" s="93">
        <f t="shared" ca="1" si="227"/>
        <v>0.72271257955290447</v>
      </c>
      <c r="M1809" s="93">
        <f t="shared" ca="1" si="228"/>
        <v>1.0999113857610849</v>
      </c>
      <c r="N1809" s="101">
        <f t="shared" ca="1" si="224"/>
        <v>1.0349881422285661</v>
      </c>
      <c r="O1809" s="46">
        <f t="shared" ca="1" si="229"/>
        <v>0.71511792127577778</v>
      </c>
      <c r="P1809" s="46">
        <f t="shared" ca="1" si="230"/>
        <v>0.51770061647798982</v>
      </c>
      <c r="Q1809" s="47">
        <f t="shared" ca="1" si="225"/>
        <v>1.1099525308713536</v>
      </c>
      <c r="R1809" s="47">
        <f t="shared" ca="1" si="226"/>
        <v>0.3167725795663362</v>
      </c>
      <c r="S1809" s="97">
        <f t="shared" ca="1" si="231"/>
        <v>0.51594525042105699</v>
      </c>
      <c r="V1809">
        <v>1792</v>
      </c>
      <c r="W1809" s="46">
        <v>0.23028614278282</v>
      </c>
    </row>
    <row r="1810" spans="10:23">
      <c r="J1810">
        <v>1793</v>
      </c>
      <c r="K1810" s="93">
        <f t="shared" ca="1" si="227"/>
        <v>-0.58328697575392363</v>
      </c>
      <c r="L1810" s="93">
        <f t="shared" ca="1" si="227"/>
        <v>-1.0482572708310356</v>
      </c>
      <c r="M1810" s="93">
        <f t="shared" ca="1" si="228"/>
        <v>-0.58328697575392363</v>
      </c>
      <c r="N1810" s="101">
        <f t="shared" ref="N1810:N1873" ca="1" si="232">$N$2*K1810+SQRT(1-$N$2^2)*L1810</f>
        <v>-1.1793334388932388</v>
      </c>
      <c r="O1810" s="46">
        <f t="shared" ca="1" si="229"/>
        <v>0.11090109386214847</v>
      </c>
      <c r="P1810" s="46">
        <f t="shared" ca="1" si="230"/>
        <v>0.21559220277117522</v>
      </c>
      <c r="Q1810" s="47">
        <f t="shared" ref="Q1810:Q1873" ca="1" si="233">$K$2+K1810*$S$3</f>
        <v>-9.8481123955905026E-2</v>
      </c>
      <c r="R1810" s="47">
        <f t="shared" ref="R1810:R1873" ca="1" si="234">$L$2+$L$3*N1810</f>
        <v>-4.1266589862608172E-2</v>
      </c>
      <c r="S1810" s="97">
        <f t="shared" ca="1" si="231"/>
        <v>3.4817251999770149E-2</v>
      </c>
      <c r="V1810">
        <v>1793</v>
      </c>
      <c r="W1810" s="46">
        <v>0.53008272609214402</v>
      </c>
    </row>
    <row r="1811" spans="10:23">
      <c r="J1811">
        <v>1794</v>
      </c>
      <c r="K1811" s="93">
        <f t="shared" ref="K1811:L1874" ca="1" si="235">_xlfn.NORM.S.INV(RAND())</f>
        <v>-0.67978034757884498</v>
      </c>
      <c r="L1811" s="93">
        <f t="shared" ca="1" si="235"/>
        <v>-0.26401620932754288</v>
      </c>
      <c r="M1811" s="93">
        <f t="shared" ref="M1811:M1874" ca="1" si="236">K1811</f>
        <v>-0.67978034757884498</v>
      </c>
      <c r="N1811" s="101">
        <f t="shared" ca="1" si="232"/>
        <v>-0.46649472993542435</v>
      </c>
      <c r="O1811" s="46">
        <f t="shared" ref="O1811:O1874" ca="1" si="237">$K$2+K1811*$K$3</f>
        <v>7.6262919108924188E-2</v>
      </c>
      <c r="P1811" s="46">
        <f t="shared" ref="P1811:P1874" ca="1" si="238">$K$2+K1811*$R$3</f>
        <v>0.19827311539456308</v>
      </c>
      <c r="Q1811" s="47">
        <f t="shared" ca="1" si="233"/>
        <v>-0.16775747346235359</v>
      </c>
      <c r="R1811" s="47">
        <f t="shared" ca="1" si="234"/>
        <v>7.3994075737172038E-2</v>
      </c>
      <c r="S1811" s="97">
        <f t="shared" ref="S1811:S1874" ca="1" si="239">AVERAGE(R1811,O1811)</f>
        <v>7.5128497423048113E-2</v>
      </c>
      <c r="V1811">
        <v>1794</v>
      </c>
      <c r="W1811" s="46">
        <v>-0.20204000290378199</v>
      </c>
    </row>
    <row r="1812" spans="10:23">
      <c r="J1812">
        <v>1795</v>
      </c>
      <c r="K1812" s="93">
        <f t="shared" ca="1" si="235"/>
        <v>1.6525470271110261</v>
      </c>
      <c r="L1812" s="93">
        <f t="shared" ca="1" si="235"/>
        <v>-1.0200413286440457</v>
      </c>
      <c r="M1812" s="93">
        <f t="shared" ca="1" si="236"/>
        <v>1.6525470271110261</v>
      </c>
      <c r="N1812" s="101">
        <f t="shared" ca="1" si="232"/>
        <v>-0.44153700770474091</v>
      </c>
      <c r="O1812" s="46">
        <f t="shared" ca="1" si="237"/>
        <v>0.91349724576110547</v>
      </c>
      <c r="P1812" s="46">
        <f t="shared" ca="1" si="238"/>
        <v>0.61689027872065372</v>
      </c>
      <c r="Q1812" s="47">
        <f t="shared" ca="1" si="233"/>
        <v>1.506711179842009</v>
      </c>
      <c r="R1812" s="47">
        <f t="shared" ca="1" si="234"/>
        <v>7.8029551981677214E-2</v>
      </c>
      <c r="S1812" s="97">
        <f t="shared" ca="1" si="239"/>
        <v>0.49576339887139131</v>
      </c>
      <c r="V1812">
        <v>1795</v>
      </c>
      <c r="W1812" s="46">
        <v>-0.51034984389615401</v>
      </c>
    </row>
    <row r="1813" spans="10:23">
      <c r="J1813">
        <v>1796</v>
      </c>
      <c r="K1813" s="93">
        <f t="shared" ca="1" si="235"/>
        <v>-0.10469832521597242</v>
      </c>
      <c r="L1813" s="93">
        <f t="shared" ca="1" si="235"/>
        <v>-0.64131686985926717</v>
      </c>
      <c r="M1813" s="93">
        <f t="shared" ca="1" si="236"/>
        <v>-0.10469832521597242</v>
      </c>
      <c r="N1813" s="101">
        <f t="shared" ca="1" si="232"/>
        <v>-0.64131815879251652</v>
      </c>
      <c r="O1813" s="46">
        <f t="shared" ca="1" si="237"/>
        <v>0.28269980913889964</v>
      </c>
      <c r="P1813" s="46">
        <f t="shared" ca="1" si="238"/>
        <v>0.30149156040955083</v>
      </c>
      <c r="Q1813" s="47">
        <f t="shared" ca="1" si="233"/>
        <v>0.24511630659759731</v>
      </c>
      <c r="R1813" s="47">
        <f t="shared" ca="1" si="234"/>
        <v>4.5726440268884422E-2</v>
      </c>
      <c r="S1813" s="97">
        <f t="shared" ca="1" si="239"/>
        <v>0.16421312470389204</v>
      </c>
      <c r="V1813">
        <v>1796</v>
      </c>
      <c r="W1813" s="46">
        <v>6.3749648785376298E-2</v>
      </c>
    </row>
    <row r="1814" spans="10:23">
      <c r="J1814">
        <v>1797</v>
      </c>
      <c r="K1814" s="93">
        <f t="shared" ca="1" si="235"/>
        <v>0.55658162400996858</v>
      </c>
      <c r="L1814" s="93">
        <f t="shared" ca="1" si="235"/>
        <v>-1.6802961043680333</v>
      </c>
      <c r="M1814" s="93">
        <f t="shared" ca="1" si="236"/>
        <v>0.55658162400996858</v>
      </c>
      <c r="N1814" s="101">
        <f t="shared" ca="1" si="232"/>
        <v>-1.4160550451437484</v>
      </c>
      <c r="O1814" s="46">
        <f t="shared" ca="1" si="237"/>
        <v>0.52007912347824603</v>
      </c>
      <c r="P1814" s="46">
        <f t="shared" ca="1" si="238"/>
        <v>0.420181217579224</v>
      </c>
      <c r="Q1814" s="47">
        <f t="shared" ca="1" si="233"/>
        <v>0.71987493527628998</v>
      </c>
      <c r="R1814" s="47">
        <f t="shared" ca="1" si="234"/>
        <v>-7.9542695740996316E-2</v>
      </c>
      <c r="S1814" s="97">
        <f t="shared" ca="1" si="239"/>
        <v>0.22026821386862486</v>
      </c>
      <c r="V1814">
        <v>1797</v>
      </c>
      <c r="W1814" s="46">
        <v>0.65592401116133303</v>
      </c>
    </row>
    <row r="1815" spans="10:23">
      <c r="J1815">
        <v>1798</v>
      </c>
      <c r="K1815" s="93">
        <f t="shared" ca="1" si="235"/>
        <v>0.93367518432193508</v>
      </c>
      <c r="L1815" s="93">
        <f t="shared" ca="1" si="235"/>
        <v>-0.24419785019823237</v>
      </c>
      <c r="M1815" s="93">
        <f t="shared" ca="1" si="236"/>
        <v>0.93367518432193508</v>
      </c>
      <c r="N1815" s="101">
        <f t="shared" ca="1" si="232"/>
        <v>6.5409777965771854E-2</v>
      </c>
      <c r="O1815" s="46">
        <f t="shared" ca="1" si="237"/>
        <v>0.65544419978733126</v>
      </c>
      <c r="P1815" s="46">
        <f t="shared" ca="1" si="238"/>
        <v>0.48786375573376661</v>
      </c>
      <c r="Q1815" s="47">
        <f t="shared" ca="1" si="233"/>
        <v>0.99060508789446056</v>
      </c>
      <c r="R1815" s="47">
        <f t="shared" ca="1" si="234"/>
        <v>0.15999903989778635</v>
      </c>
      <c r="S1815" s="97">
        <f t="shared" ca="1" si="239"/>
        <v>0.40772161984255884</v>
      </c>
      <c r="V1815">
        <v>1798</v>
      </c>
      <c r="W1815" s="46">
        <v>0.57722134833025895</v>
      </c>
    </row>
    <row r="1816" spans="10:23">
      <c r="J1816">
        <v>1799</v>
      </c>
      <c r="K1816" s="93">
        <f t="shared" ca="1" si="235"/>
        <v>0.26916855107328191</v>
      </c>
      <c r="L1816" s="93">
        <f t="shared" ca="1" si="235"/>
        <v>-2.0841691174562631</v>
      </c>
      <c r="M1816" s="93">
        <f t="shared" ca="1" si="236"/>
        <v>0.26916855107328191</v>
      </c>
      <c r="N1816" s="101">
        <f t="shared" ca="1" si="232"/>
        <v>-1.8903640639229191</v>
      </c>
      <c r="O1816" s="46">
        <f t="shared" ca="1" si="237"/>
        <v>0.41690660438744814</v>
      </c>
      <c r="P1816" s="46">
        <f t="shared" ca="1" si="238"/>
        <v>0.36859495803382503</v>
      </c>
      <c r="Q1816" s="47">
        <f t="shared" ca="1" si="233"/>
        <v>0.51352989709469432</v>
      </c>
      <c r="R1816" s="47">
        <f t="shared" ca="1" si="234"/>
        <v>-0.15623490187047739</v>
      </c>
      <c r="S1816" s="97">
        <f t="shared" ca="1" si="239"/>
        <v>0.13033585125848537</v>
      </c>
      <c r="V1816">
        <v>1799</v>
      </c>
      <c r="W1816" s="46">
        <v>-7.3864809532711906E-2</v>
      </c>
    </row>
    <row r="1817" spans="10:23">
      <c r="J1817">
        <v>1800</v>
      </c>
      <c r="K1817" s="93">
        <f t="shared" ca="1" si="235"/>
        <v>1.171510082650659</v>
      </c>
      <c r="L1817" s="93">
        <f t="shared" ca="1" si="235"/>
        <v>-0.1270880655463639</v>
      </c>
      <c r="M1817" s="93">
        <f t="shared" ca="1" si="236"/>
        <v>1.171510082650659</v>
      </c>
      <c r="N1817" s="101">
        <f t="shared" ca="1" si="232"/>
        <v>0.25207642913222827</v>
      </c>
      <c r="O1817" s="46">
        <f t="shared" ca="1" si="237"/>
        <v>0.74081966770727403</v>
      </c>
      <c r="P1817" s="46">
        <f t="shared" ca="1" si="238"/>
        <v>0.530551489693738</v>
      </c>
      <c r="Q1817" s="47">
        <f t="shared" ca="1" si="233"/>
        <v>1.1613560237343461</v>
      </c>
      <c r="R1817" s="47">
        <f t="shared" ca="1" si="234"/>
        <v>0.19018163546724362</v>
      </c>
      <c r="S1817" s="97">
        <f t="shared" ca="1" si="239"/>
        <v>0.46550065158725884</v>
      </c>
      <c r="V1817">
        <v>1800</v>
      </c>
      <c r="W1817" s="46">
        <v>0.35391784706639901</v>
      </c>
    </row>
    <row r="1818" spans="10:23">
      <c r="J1818">
        <v>1801</v>
      </c>
      <c r="K1818" s="93">
        <f t="shared" ca="1" si="235"/>
        <v>0.46508932268899794</v>
      </c>
      <c r="L1818" s="93">
        <f t="shared" ca="1" si="235"/>
        <v>-1.4832000476164775</v>
      </c>
      <c r="M1818" s="93">
        <f t="shared" ca="1" si="236"/>
        <v>0.46508932268899794</v>
      </c>
      <c r="N1818" s="101">
        <f t="shared" ca="1" si="232"/>
        <v>-1.2582881916041699</v>
      </c>
      <c r="O1818" s="46">
        <f t="shared" ca="1" si="237"/>
        <v>0.48723618036417871</v>
      </c>
      <c r="P1818" s="46">
        <f t="shared" ca="1" si="238"/>
        <v>0.40375974602219034</v>
      </c>
      <c r="Q1818" s="47">
        <f t="shared" ca="1" si="233"/>
        <v>0.65418904904815545</v>
      </c>
      <c r="R1818" s="47">
        <f t="shared" ca="1" si="234"/>
        <v>-5.4032980401406083E-2</v>
      </c>
      <c r="S1818" s="97">
        <f t="shared" ca="1" si="239"/>
        <v>0.21660159998138631</v>
      </c>
      <c r="V1818">
        <v>1801</v>
      </c>
      <c r="W1818" s="46">
        <v>-0.41490389717675602</v>
      </c>
    </row>
    <row r="1819" spans="10:23">
      <c r="J1819">
        <v>1802</v>
      </c>
      <c r="K1819" s="93">
        <f t="shared" ca="1" si="235"/>
        <v>-0.3720295054597012</v>
      </c>
      <c r="L1819" s="93">
        <f t="shared" ca="1" si="235"/>
        <v>-0.92738235681994952</v>
      </c>
      <c r="M1819" s="93">
        <f t="shared" ca="1" si="236"/>
        <v>-0.3720295054597012</v>
      </c>
      <c r="N1819" s="101">
        <f t="shared" ca="1" si="232"/>
        <v>-0.99754935022287849</v>
      </c>
      <c r="O1819" s="46">
        <f t="shared" ca="1" si="237"/>
        <v>0.18673607646854401</v>
      </c>
      <c r="P1819" s="46">
        <f t="shared" ca="1" si="238"/>
        <v>0.25350969407437296</v>
      </c>
      <c r="Q1819" s="47">
        <f t="shared" ca="1" si="233"/>
        <v>5.3188841256886055E-2</v>
      </c>
      <c r="R1819" s="47">
        <f t="shared" ca="1" si="234"/>
        <v>-1.1873467979218483E-2</v>
      </c>
      <c r="S1819" s="97">
        <f t="shared" ca="1" si="239"/>
        <v>8.7431304244662764E-2</v>
      </c>
      <c r="V1819">
        <v>1802</v>
      </c>
      <c r="W1819" s="46">
        <v>-0.39935017827755798</v>
      </c>
    </row>
    <row r="1820" spans="10:23">
      <c r="J1820">
        <v>1803</v>
      </c>
      <c r="K1820" s="93">
        <f t="shared" ca="1" si="235"/>
        <v>-1.2608469650312228</v>
      </c>
      <c r="L1820" s="93">
        <f t="shared" ca="1" si="235"/>
        <v>-1.4958607456647306</v>
      </c>
      <c r="M1820" s="93">
        <f t="shared" ca="1" si="236"/>
        <v>-1.2608469650312228</v>
      </c>
      <c r="N1820" s="101">
        <f t="shared" ca="1" si="232"/>
        <v>-1.819178045068865</v>
      </c>
      <c r="O1820" s="46">
        <f t="shared" ca="1" si="237"/>
        <v>-0.13232225786156454</v>
      </c>
      <c r="P1820" s="46">
        <f t="shared" ca="1" si="238"/>
        <v>9.3980526909318712E-2</v>
      </c>
      <c r="Q1820" s="47">
        <f t="shared" ca="1" si="233"/>
        <v>-0.58492782740333105</v>
      </c>
      <c r="R1820" s="47">
        <f t="shared" ca="1" si="234"/>
        <v>-0.14472465725074762</v>
      </c>
      <c r="S1820" s="97">
        <f t="shared" ca="1" si="239"/>
        <v>-0.13852345755615608</v>
      </c>
      <c r="V1820">
        <v>1803</v>
      </c>
      <c r="W1820" s="46">
        <v>0.877703211006156</v>
      </c>
    </row>
    <row r="1821" spans="10:23">
      <c r="J1821">
        <v>1804</v>
      </c>
      <c r="K1821" s="93">
        <f t="shared" ca="1" si="235"/>
        <v>6.3499728153507365E-2</v>
      </c>
      <c r="L1821" s="93">
        <f t="shared" ca="1" si="235"/>
        <v>0.78720380745108598</v>
      </c>
      <c r="M1821" s="93">
        <f t="shared" ca="1" si="236"/>
        <v>6.3499728153507365E-2</v>
      </c>
      <c r="N1821" s="101">
        <f t="shared" ca="1" si="232"/>
        <v>0.76652903359919033</v>
      </c>
      <c r="O1821" s="46">
        <f t="shared" ca="1" si="237"/>
        <v>0.34307777557927938</v>
      </c>
      <c r="P1821" s="46">
        <f t="shared" ca="1" si="238"/>
        <v>0.3316805436297407</v>
      </c>
      <c r="Q1821" s="47">
        <f t="shared" ca="1" si="233"/>
        <v>0.36587223947835684</v>
      </c>
      <c r="R1821" s="47">
        <f t="shared" ca="1" si="234"/>
        <v>0.27336475791172304</v>
      </c>
      <c r="S1821" s="97">
        <f t="shared" ca="1" si="239"/>
        <v>0.30822126674550121</v>
      </c>
      <c r="V1821">
        <v>1804</v>
      </c>
      <c r="W1821" s="46">
        <v>-0.38853128476596199</v>
      </c>
    </row>
    <row r="1822" spans="10:23">
      <c r="J1822">
        <v>1805</v>
      </c>
      <c r="K1822" s="93">
        <f t="shared" ca="1" si="235"/>
        <v>-0.93241417089281242</v>
      </c>
      <c r="L1822" s="93">
        <f t="shared" ca="1" si="235"/>
        <v>-0.7929040625601298</v>
      </c>
      <c r="M1822" s="93">
        <f t="shared" ca="1" si="236"/>
        <v>-0.93241417089281242</v>
      </c>
      <c r="N1822" s="101">
        <f t="shared" ca="1" si="232"/>
        <v>-1.0482676353242675</v>
      </c>
      <c r="O1822" s="46">
        <f t="shared" ca="1" si="237"/>
        <v>-1.4424911101858562E-2</v>
      </c>
      <c r="P1822" s="46">
        <f t="shared" ca="1" si="238"/>
        <v>0.1529292002891717</v>
      </c>
      <c r="Q1822" s="47">
        <f t="shared" ca="1" si="233"/>
        <v>-0.34913313388391909</v>
      </c>
      <c r="R1822" s="47">
        <f t="shared" ca="1" si="234"/>
        <v>-2.0074233770139449E-2</v>
      </c>
      <c r="S1822" s="97">
        <f t="shared" ca="1" si="239"/>
        <v>-1.7249572435999005E-2</v>
      </c>
      <c r="V1822">
        <v>1805</v>
      </c>
      <c r="W1822" s="46">
        <v>0.65230103301868203</v>
      </c>
    </row>
    <row r="1823" spans="10:23">
      <c r="J1823">
        <v>1806</v>
      </c>
      <c r="K1823" s="93">
        <f t="shared" ca="1" si="235"/>
        <v>-3.142331509976275</v>
      </c>
      <c r="L1823" s="93">
        <f t="shared" ca="1" si="235"/>
        <v>-0.46619521693036559</v>
      </c>
      <c r="M1823" s="93">
        <f t="shared" ca="1" si="236"/>
        <v>-3.142331509976275</v>
      </c>
      <c r="N1823" s="101">
        <f t="shared" ca="1" si="232"/>
        <v>-1.4413237616273724</v>
      </c>
      <c r="O1823" s="46">
        <f t="shared" ca="1" si="237"/>
        <v>-0.8077177718824109</v>
      </c>
      <c r="P1823" s="46">
        <f t="shared" ca="1" si="238"/>
        <v>-0.24371723010110447</v>
      </c>
      <c r="Q1823" s="47">
        <f t="shared" ca="1" si="233"/>
        <v>-1.9357188554450238</v>
      </c>
      <c r="R1823" s="47">
        <f t="shared" ca="1" si="234"/>
        <v>-8.3628457420539176E-2</v>
      </c>
      <c r="S1823" s="97">
        <f t="shared" ca="1" si="239"/>
        <v>-0.44567311465147502</v>
      </c>
      <c r="V1823">
        <v>1806</v>
      </c>
      <c r="W1823" s="46">
        <v>0.64839537259350399</v>
      </c>
    </row>
    <row r="1824" spans="10:23">
      <c r="J1824">
        <v>1807</v>
      </c>
      <c r="K1824" s="93">
        <f t="shared" ca="1" si="235"/>
        <v>-0.88849208748571129</v>
      </c>
      <c r="L1824" s="93">
        <f t="shared" ca="1" si="235"/>
        <v>0.7922775290764652</v>
      </c>
      <c r="M1824" s="93">
        <f t="shared" ca="1" si="236"/>
        <v>-0.88849208748571129</v>
      </c>
      <c r="N1824" s="101">
        <f t="shared" ca="1" si="232"/>
        <v>0.46858458977747092</v>
      </c>
      <c r="O1824" s="46">
        <f t="shared" ca="1" si="237"/>
        <v>1.3417759960000497E-3</v>
      </c>
      <c r="P1824" s="46">
        <f t="shared" ca="1" si="238"/>
        <v>0.16081254383810101</v>
      </c>
      <c r="Q1824" s="47">
        <f t="shared" ca="1" si="233"/>
        <v>-0.31759975968820187</v>
      </c>
      <c r="R1824" s="47">
        <f t="shared" ca="1" si="234"/>
        <v>0.22518937900047481</v>
      </c>
      <c r="S1824" s="97">
        <f t="shared" ca="1" si="239"/>
        <v>0.11326557749823743</v>
      </c>
      <c r="V1824">
        <v>1807</v>
      </c>
      <c r="W1824" s="46">
        <v>1.09504412560093</v>
      </c>
    </row>
    <row r="1825" spans="10:23">
      <c r="J1825">
        <v>1808</v>
      </c>
      <c r="K1825" s="93">
        <f t="shared" ca="1" si="235"/>
        <v>1.4068847131548727</v>
      </c>
      <c r="L1825" s="93">
        <f t="shared" ca="1" si="235"/>
        <v>-2.2957667796569146</v>
      </c>
      <c r="M1825" s="93">
        <f t="shared" ca="1" si="236"/>
        <v>1.4068847131548727</v>
      </c>
      <c r="N1825" s="101">
        <f t="shared" ca="1" si="232"/>
        <v>-1.7291569874796484</v>
      </c>
      <c r="O1825" s="46">
        <f t="shared" ca="1" si="237"/>
        <v>0.82531197458482142</v>
      </c>
      <c r="P1825" s="46">
        <f t="shared" ca="1" si="238"/>
        <v>0.57279764313251169</v>
      </c>
      <c r="Q1825" s="47">
        <f t="shared" ca="1" si="233"/>
        <v>1.3303406374894409</v>
      </c>
      <c r="R1825" s="47">
        <f t="shared" ca="1" si="234"/>
        <v>-0.13016892832449584</v>
      </c>
      <c r="S1825" s="97">
        <f t="shared" ca="1" si="239"/>
        <v>0.34757152313016282</v>
      </c>
      <c r="V1825">
        <v>1808</v>
      </c>
      <c r="W1825" s="46">
        <v>-0.36765300340582902</v>
      </c>
    </row>
    <row r="1826" spans="10:23">
      <c r="J1826">
        <v>1809</v>
      </c>
      <c r="K1826" s="93">
        <f t="shared" ca="1" si="235"/>
        <v>-0.27228389639022677</v>
      </c>
      <c r="L1826" s="93">
        <f t="shared" ca="1" si="235"/>
        <v>-0.21791925236353796</v>
      </c>
      <c r="M1826" s="93">
        <f t="shared" ca="1" si="236"/>
        <v>-0.27228389639022677</v>
      </c>
      <c r="N1826" s="101">
        <f t="shared" ca="1" si="232"/>
        <v>-0.29319796691281313</v>
      </c>
      <c r="O1826" s="46">
        <f t="shared" ca="1" si="237"/>
        <v>0.2225417051088619</v>
      </c>
      <c r="P1826" s="46">
        <f t="shared" ca="1" si="238"/>
        <v>0.27141250839453196</v>
      </c>
      <c r="Q1826" s="47">
        <f t="shared" ca="1" si="233"/>
        <v>0.12480009853752186</v>
      </c>
      <c r="R1826" s="47">
        <f t="shared" ca="1" si="234"/>
        <v>0.10201486080575564</v>
      </c>
      <c r="S1826" s="97">
        <f t="shared" ca="1" si="239"/>
        <v>0.16227828295730878</v>
      </c>
      <c r="V1826">
        <v>1809</v>
      </c>
      <c r="W1826" s="46">
        <v>0.12449536132212</v>
      </c>
    </row>
    <row r="1827" spans="10:23">
      <c r="J1827">
        <v>1810</v>
      </c>
      <c r="K1827" s="93">
        <f t="shared" ca="1" si="235"/>
        <v>-0.41399166154436934</v>
      </c>
      <c r="L1827" s="93">
        <f t="shared" ca="1" si="235"/>
        <v>1.3469017743572316</v>
      </c>
      <c r="M1827" s="93">
        <f t="shared" ca="1" si="236"/>
        <v>-0.41399166154436934</v>
      </c>
      <c r="N1827" s="101">
        <f t="shared" ca="1" si="232"/>
        <v>1.1453162926983065</v>
      </c>
      <c r="O1827" s="46">
        <f t="shared" ca="1" si="237"/>
        <v>0.17167294344713771</v>
      </c>
      <c r="P1827" s="46">
        <f t="shared" ca="1" si="238"/>
        <v>0.24597812756366982</v>
      </c>
      <c r="Q1827" s="47">
        <f t="shared" ca="1" si="233"/>
        <v>2.3062575214073455E-2</v>
      </c>
      <c r="R1827" s="47">
        <f t="shared" ca="1" si="234"/>
        <v>0.33461181289883413</v>
      </c>
      <c r="S1827" s="97">
        <f t="shared" ca="1" si="239"/>
        <v>0.2531423781729859</v>
      </c>
      <c r="V1827">
        <v>1810</v>
      </c>
      <c r="W1827" s="46">
        <v>0.15985434804019699</v>
      </c>
    </row>
    <row r="1828" spans="10:23">
      <c r="J1828">
        <v>1811</v>
      </c>
      <c r="K1828" s="93">
        <f t="shared" ca="1" si="235"/>
        <v>-0.71755398190852016</v>
      </c>
      <c r="L1828" s="93">
        <f t="shared" ca="1" si="235"/>
        <v>-0.58640121232993003</v>
      </c>
      <c r="M1828" s="93">
        <f t="shared" ca="1" si="236"/>
        <v>-0.71755398190852016</v>
      </c>
      <c r="N1828" s="101">
        <f t="shared" ca="1" si="232"/>
        <v>-0.78415539452034189</v>
      </c>
      <c r="O1828" s="46">
        <f t="shared" ca="1" si="237"/>
        <v>6.2703337531137937E-2</v>
      </c>
      <c r="P1828" s="46">
        <f t="shared" ca="1" si="238"/>
        <v>0.19149332460566995</v>
      </c>
      <c r="Q1828" s="47">
        <f t="shared" ca="1" si="233"/>
        <v>-0.19487663661792609</v>
      </c>
      <c r="R1828" s="47">
        <f t="shared" ca="1" si="234"/>
        <v>2.2630732003417364E-2</v>
      </c>
      <c r="S1828" s="97">
        <f t="shared" ca="1" si="239"/>
        <v>4.2667034767277651E-2</v>
      </c>
      <c r="V1828">
        <v>1811</v>
      </c>
      <c r="W1828" s="46">
        <v>0.32375699907623401</v>
      </c>
    </row>
    <row r="1829" spans="10:23">
      <c r="J1829">
        <v>1812</v>
      </c>
      <c r="K1829" s="93">
        <f t="shared" ca="1" si="235"/>
        <v>1.2683377724321767</v>
      </c>
      <c r="L1829" s="93">
        <f t="shared" ca="1" si="235"/>
        <v>-0.90322979275678072</v>
      </c>
      <c r="M1829" s="93">
        <f t="shared" ca="1" si="236"/>
        <v>1.2683377724321767</v>
      </c>
      <c r="N1829" s="101">
        <f t="shared" ca="1" si="232"/>
        <v>-0.45297711653669176</v>
      </c>
      <c r="O1829" s="46">
        <f t="shared" ca="1" si="237"/>
        <v>0.77557785240091914</v>
      </c>
      <c r="P1829" s="46">
        <f t="shared" ca="1" si="238"/>
        <v>0.54793058204056055</v>
      </c>
      <c r="Q1829" s="47">
        <f t="shared" ca="1" si="233"/>
        <v>1.2308723931216363</v>
      </c>
      <c r="R1829" s="47">
        <f t="shared" ca="1" si="234"/>
        <v>7.6179772302298707E-2</v>
      </c>
      <c r="S1829" s="97">
        <f t="shared" ca="1" si="239"/>
        <v>0.4258788123516089</v>
      </c>
      <c r="V1829">
        <v>1812</v>
      </c>
      <c r="W1829" s="46">
        <v>-0.128486236707611</v>
      </c>
    </row>
    <row r="1830" spans="10:23">
      <c r="J1830">
        <v>1813</v>
      </c>
      <c r="K1830" s="93">
        <f t="shared" ca="1" si="235"/>
        <v>-1.4451827156475654</v>
      </c>
      <c r="L1830" s="93">
        <f t="shared" ca="1" si="235"/>
        <v>-0.76319422626817779</v>
      </c>
      <c r="M1830" s="93">
        <f t="shared" ca="1" si="236"/>
        <v>-1.4451827156475654</v>
      </c>
      <c r="N1830" s="101">
        <f t="shared" ca="1" si="232"/>
        <v>-1.1831721394990977</v>
      </c>
      <c r="O1830" s="46">
        <f t="shared" ca="1" si="237"/>
        <v>-0.19849316496491209</v>
      </c>
      <c r="P1830" s="46">
        <f t="shared" ca="1" si="238"/>
        <v>6.0895073357644935E-2</v>
      </c>
      <c r="Q1830" s="47">
        <f t="shared" ca="1" si="233"/>
        <v>-0.71726964161002615</v>
      </c>
      <c r="R1830" s="47">
        <f t="shared" ca="1" si="234"/>
        <v>-4.188727892074931E-2</v>
      </c>
      <c r="S1830" s="97">
        <f t="shared" ca="1" si="239"/>
        <v>-0.1201902219428307</v>
      </c>
      <c r="V1830">
        <v>1813</v>
      </c>
      <c r="W1830" s="46">
        <v>0.18903257633430101</v>
      </c>
    </row>
    <row r="1831" spans="10:23">
      <c r="J1831">
        <v>1814</v>
      </c>
      <c r="K1831" s="93">
        <f t="shared" ca="1" si="235"/>
        <v>-1.109389116739961</v>
      </c>
      <c r="L1831" s="93">
        <f t="shared" ca="1" si="235"/>
        <v>-0.68325403909822569</v>
      </c>
      <c r="M1831" s="93">
        <f t="shared" ca="1" si="236"/>
        <v>-1.109389116739961</v>
      </c>
      <c r="N1831" s="101">
        <f t="shared" ca="1" si="232"/>
        <v>-1.0005922944643699</v>
      </c>
      <c r="O1831" s="46">
        <f t="shared" ca="1" si="237"/>
        <v>-7.795351400236078E-2</v>
      </c>
      <c r="P1831" s="46">
        <f t="shared" ca="1" si="238"/>
        <v>0.12116489883892059</v>
      </c>
      <c r="Q1831" s="47">
        <f t="shared" ca="1" si="233"/>
        <v>-0.47619033968492352</v>
      </c>
      <c r="R1831" s="47">
        <f t="shared" ca="1" si="234"/>
        <v>-1.2365489209617275E-2</v>
      </c>
      <c r="S1831" s="97">
        <f t="shared" ca="1" si="239"/>
        <v>-4.5159501605989028E-2</v>
      </c>
      <c r="V1831">
        <v>1814</v>
      </c>
      <c r="W1831" s="46">
        <v>-1.9036313130630901E-2</v>
      </c>
    </row>
    <row r="1832" spans="10:23">
      <c r="J1832">
        <v>1815</v>
      </c>
      <c r="K1832" s="93">
        <f t="shared" ca="1" si="235"/>
        <v>-0.48774072590898704</v>
      </c>
      <c r="L1832" s="93">
        <f t="shared" ca="1" si="235"/>
        <v>-9.4652656159600508E-3</v>
      </c>
      <c r="M1832" s="93">
        <f t="shared" ca="1" si="236"/>
        <v>-0.48774072590898704</v>
      </c>
      <c r="N1832" s="101">
        <f t="shared" ca="1" si="232"/>
        <v>-0.16408635183151507</v>
      </c>
      <c r="O1832" s="46">
        <f t="shared" ca="1" si="237"/>
        <v>0.14519928073812399</v>
      </c>
      <c r="P1832" s="46">
        <f t="shared" ca="1" si="238"/>
        <v>0.23274129620916298</v>
      </c>
      <c r="Q1832" s="47">
        <f t="shared" ca="1" si="233"/>
        <v>-2.988475020395398E-2</v>
      </c>
      <c r="R1832" s="47">
        <f t="shared" ca="1" si="234"/>
        <v>0.12289123929632625</v>
      </c>
      <c r="S1832" s="97">
        <f t="shared" ca="1" si="239"/>
        <v>0.13404526001722511</v>
      </c>
      <c r="V1832">
        <v>1815</v>
      </c>
      <c r="W1832" s="46">
        <v>0.19000042681774201</v>
      </c>
    </row>
    <row r="1833" spans="10:23">
      <c r="J1833">
        <v>1816</v>
      </c>
      <c r="K1833" s="93">
        <f t="shared" ca="1" si="235"/>
        <v>-0.16924501462204292</v>
      </c>
      <c r="L1833" s="93">
        <f t="shared" ca="1" si="235"/>
        <v>-0.51105643376720478</v>
      </c>
      <c r="M1833" s="93">
        <f t="shared" ca="1" si="236"/>
        <v>-0.16924501462204292</v>
      </c>
      <c r="N1833" s="101">
        <f t="shared" ca="1" si="232"/>
        <v>-0.53834772449537605</v>
      </c>
      <c r="O1833" s="46">
        <f t="shared" ca="1" si="237"/>
        <v>0.25952951811159275</v>
      </c>
      <c r="P1833" s="46">
        <f t="shared" ca="1" si="238"/>
        <v>0.28990641489589736</v>
      </c>
      <c r="Q1833" s="47">
        <f t="shared" ca="1" si="233"/>
        <v>0.19877572454298356</v>
      </c>
      <c r="R1833" s="47">
        <f t="shared" ca="1" si="234"/>
        <v>6.2375986154992041E-2</v>
      </c>
      <c r="S1833" s="97">
        <f t="shared" ca="1" si="239"/>
        <v>0.16095275213329241</v>
      </c>
      <c r="V1833">
        <v>1816</v>
      </c>
      <c r="W1833" s="46">
        <v>0.24649720691575799</v>
      </c>
    </row>
    <row r="1834" spans="10:23">
      <c r="J1834">
        <v>1817</v>
      </c>
      <c r="K1834" s="93">
        <f t="shared" ca="1" si="235"/>
        <v>1.3225801906146359</v>
      </c>
      <c r="L1834" s="93">
        <f t="shared" ca="1" si="235"/>
        <v>0.41825332484834926</v>
      </c>
      <c r="M1834" s="93">
        <f t="shared" ca="1" si="236"/>
        <v>1.3225801906146359</v>
      </c>
      <c r="N1834" s="101">
        <f t="shared" ca="1" si="232"/>
        <v>0.81714911656748779</v>
      </c>
      <c r="O1834" s="46">
        <f t="shared" ca="1" si="237"/>
        <v>0.79504922462584793</v>
      </c>
      <c r="P1834" s="46">
        <f t="shared" ca="1" si="238"/>
        <v>0.55766626815302489</v>
      </c>
      <c r="Q1834" s="47">
        <f t="shared" ca="1" si="233"/>
        <v>1.2698151375714939</v>
      </c>
      <c r="R1834" s="47">
        <f t="shared" ca="1" si="234"/>
        <v>0.28154964515525138</v>
      </c>
      <c r="S1834" s="97">
        <f t="shared" ca="1" si="239"/>
        <v>0.53829943489054966</v>
      </c>
      <c r="V1834">
        <v>1817</v>
      </c>
      <c r="W1834" s="46">
        <v>0.33888854503139698</v>
      </c>
    </row>
    <row r="1835" spans="10:23">
      <c r="J1835">
        <v>1818</v>
      </c>
      <c r="K1835" s="93">
        <f t="shared" ca="1" si="235"/>
        <v>-0.29252132949034521</v>
      </c>
      <c r="L1835" s="93">
        <f t="shared" ca="1" si="235"/>
        <v>1.6807357738196371</v>
      </c>
      <c r="M1835" s="93">
        <f t="shared" ca="1" si="236"/>
        <v>-0.29252132949034521</v>
      </c>
      <c r="N1835" s="101">
        <f t="shared" ca="1" si="232"/>
        <v>1.5004489858448138</v>
      </c>
      <c r="O1835" s="46">
        <f t="shared" ca="1" si="237"/>
        <v>0.21527708443055804</v>
      </c>
      <c r="P1835" s="46">
        <f t="shared" ca="1" si="238"/>
        <v>0.26778019805538</v>
      </c>
      <c r="Q1835" s="47">
        <f t="shared" ca="1" si="233"/>
        <v>0.11027085718091412</v>
      </c>
      <c r="R1835" s="47">
        <f t="shared" ca="1" si="234"/>
        <v>0.39203410222449886</v>
      </c>
      <c r="S1835" s="97">
        <f t="shared" ca="1" si="239"/>
        <v>0.30365559332752845</v>
      </c>
      <c r="V1835">
        <v>1818</v>
      </c>
      <c r="W1835" s="46">
        <v>0.25746298151393099</v>
      </c>
    </row>
    <row r="1836" spans="10:23">
      <c r="J1836">
        <v>1819</v>
      </c>
      <c r="K1836" s="93">
        <f t="shared" ca="1" si="235"/>
        <v>1.7756493049734452</v>
      </c>
      <c r="L1836" s="93">
        <f t="shared" ca="1" si="235"/>
        <v>-2.5382484982245153</v>
      </c>
      <c r="M1836" s="93">
        <f t="shared" ca="1" si="236"/>
        <v>1.7756493049734452</v>
      </c>
      <c r="N1836" s="101">
        <f t="shared" ca="1" si="232"/>
        <v>-1.841774415372011</v>
      </c>
      <c r="O1836" s="46">
        <f t="shared" ca="1" si="237"/>
        <v>0.95768720546999786</v>
      </c>
      <c r="P1836" s="46">
        <f t="shared" ca="1" si="238"/>
        <v>0.63898525857509991</v>
      </c>
      <c r="Q1836" s="47">
        <f t="shared" ca="1" si="233"/>
        <v>1.5950910992597938</v>
      </c>
      <c r="R1836" s="47">
        <f t="shared" ca="1" si="234"/>
        <v>-0.14837832062305173</v>
      </c>
      <c r="S1836" s="97">
        <f t="shared" ca="1" si="239"/>
        <v>0.40465444242347304</v>
      </c>
      <c r="V1836">
        <v>1819</v>
      </c>
      <c r="W1836" s="46">
        <v>1.03742646236585</v>
      </c>
    </row>
    <row r="1837" spans="10:23">
      <c r="J1837">
        <v>1820</v>
      </c>
      <c r="K1837" s="93">
        <f t="shared" ca="1" si="235"/>
        <v>1.498796750251375</v>
      </c>
      <c r="L1837" s="93">
        <f t="shared" ca="1" si="235"/>
        <v>-1.7054746750707486</v>
      </c>
      <c r="M1837" s="93">
        <f t="shared" ca="1" si="236"/>
        <v>1.498796750251375</v>
      </c>
      <c r="N1837" s="101">
        <f t="shared" ca="1" si="232"/>
        <v>-1.1402808772882391</v>
      </c>
      <c r="O1837" s="46">
        <f t="shared" ca="1" si="237"/>
        <v>0.858305590028688</v>
      </c>
      <c r="P1837" s="46">
        <f t="shared" ca="1" si="238"/>
        <v>0.58929445085444498</v>
      </c>
      <c r="Q1837" s="47">
        <f t="shared" ca="1" si="233"/>
        <v>1.396327868377174</v>
      </c>
      <c r="R1837" s="47">
        <f t="shared" ca="1" si="234"/>
        <v>-3.4952083947869667E-2</v>
      </c>
      <c r="S1837" s="97">
        <f t="shared" ca="1" si="239"/>
        <v>0.41167675304040918</v>
      </c>
      <c r="V1837">
        <v>1820</v>
      </c>
      <c r="W1837" s="46">
        <v>0.77374954360632997</v>
      </c>
    </row>
    <row r="1838" spans="10:23">
      <c r="J1838">
        <v>1821</v>
      </c>
      <c r="K1838" s="93">
        <f t="shared" ca="1" si="235"/>
        <v>0.22573670996112469</v>
      </c>
      <c r="L1838" s="93">
        <f t="shared" ca="1" si="235"/>
        <v>0.18583946401648366</v>
      </c>
      <c r="M1838" s="93">
        <f t="shared" ca="1" si="236"/>
        <v>0.22573670996112469</v>
      </c>
      <c r="N1838" s="101">
        <f t="shared" ca="1" si="232"/>
        <v>0.24798060939415595</v>
      </c>
      <c r="O1838" s="46">
        <f t="shared" ca="1" si="237"/>
        <v>0.40131589930744771</v>
      </c>
      <c r="P1838" s="46">
        <f t="shared" ca="1" si="238"/>
        <v>0.36079960549382484</v>
      </c>
      <c r="Q1838" s="47">
        <f t="shared" ca="1" si="233"/>
        <v>0.48234848693469345</v>
      </c>
      <c r="R1838" s="47">
        <f t="shared" ca="1" si="234"/>
        <v>0.18951937217646758</v>
      </c>
      <c r="S1838" s="97">
        <f t="shared" ca="1" si="239"/>
        <v>0.29541763574195767</v>
      </c>
      <c r="V1838">
        <v>1821</v>
      </c>
      <c r="W1838" s="46">
        <v>0.842163830145506</v>
      </c>
    </row>
    <row r="1839" spans="10:23">
      <c r="J1839">
        <v>1822</v>
      </c>
      <c r="K1839" s="93">
        <f t="shared" ca="1" si="235"/>
        <v>0.89219584730775803</v>
      </c>
      <c r="L1839" s="93">
        <f t="shared" ca="1" si="235"/>
        <v>-1.3417743091988821</v>
      </c>
      <c r="M1839" s="93">
        <f t="shared" ca="1" si="236"/>
        <v>0.89219584730775803</v>
      </c>
      <c r="N1839" s="101">
        <f t="shared" ca="1" si="232"/>
        <v>-0.98837537025976374</v>
      </c>
      <c r="O1839" s="46">
        <f t="shared" ca="1" si="237"/>
        <v>0.64055438407281939</v>
      </c>
      <c r="P1839" s="46">
        <f t="shared" ca="1" si="238"/>
        <v>0.48041884787651068</v>
      </c>
      <c r="Q1839" s="47">
        <f t="shared" ca="1" si="233"/>
        <v>0.96082545646543693</v>
      </c>
      <c r="R1839" s="47">
        <f t="shared" ca="1" si="234"/>
        <v>-1.0390104318603599E-2</v>
      </c>
      <c r="S1839" s="97">
        <f t="shared" ca="1" si="239"/>
        <v>0.31508213987710787</v>
      </c>
      <c r="V1839">
        <v>1822</v>
      </c>
      <c r="W1839" s="46">
        <v>0.94824536679856597</v>
      </c>
    </row>
    <row r="1840" spans="10:23">
      <c r="J1840">
        <v>1823</v>
      </c>
      <c r="K1840" s="93">
        <f t="shared" ca="1" si="235"/>
        <v>1.106428498344034</v>
      </c>
      <c r="L1840" s="93">
        <f t="shared" ca="1" si="235"/>
        <v>-0.24607271522284849</v>
      </c>
      <c r="M1840" s="93">
        <f t="shared" ca="1" si="236"/>
        <v>1.106428498344034</v>
      </c>
      <c r="N1840" s="101">
        <f t="shared" ca="1" si="232"/>
        <v>0.11857167929711404</v>
      </c>
      <c r="O1840" s="46">
        <f t="shared" ca="1" si="237"/>
        <v>0.7174573657398412</v>
      </c>
      <c r="P1840" s="46">
        <f t="shared" ca="1" si="238"/>
        <v>0.51887033871002153</v>
      </c>
      <c r="Q1840" s="47">
        <f t="shared" ca="1" si="233"/>
        <v>1.1146314197994804</v>
      </c>
      <c r="R1840" s="47">
        <f t="shared" ca="1" si="234"/>
        <v>0.16859492008077873</v>
      </c>
      <c r="S1840" s="97">
        <f t="shared" ca="1" si="239"/>
        <v>0.44302614291030995</v>
      </c>
      <c r="V1840">
        <v>1823</v>
      </c>
      <c r="W1840" s="46">
        <v>-0.15421985633384799</v>
      </c>
    </row>
    <row r="1841" spans="10:23">
      <c r="J1841">
        <v>1824</v>
      </c>
      <c r="K1841" s="93">
        <f t="shared" ca="1" si="235"/>
        <v>-0.27192211727844023</v>
      </c>
      <c r="L1841" s="93">
        <f t="shared" ca="1" si="235"/>
        <v>0.69051662513852607</v>
      </c>
      <c r="M1841" s="93">
        <f t="shared" ca="1" si="236"/>
        <v>-0.27192211727844023</v>
      </c>
      <c r="N1841" s="101">
        <f t="shared" ca="1" si="232"/>
        <v>0.56818986996221832</v>
      </c>
      <c r="O1841" s="46">
        <f t="shared" ca="1" si="237"/>
        <v>0.22267157276566704</v>
      </c>
      <c r="P1841" s="46">
        <f t="shared" ca="1" si="238"/>
        <v>0.27147744222293452</v>
      </c>
      <c r="Q1841" s="47">
        <f t="shared" ca="1" si="233"/>
        <v>0.12505983385113212</v>
      </c>
      <c r="R1841" s="47">
        <f t="shared" ca="1" si="234"/>
        <v>0.2412948047399544</v>
      </c>
      <c r="S1841" s="97">
        <f t="shared" ca="1" si="239"/>
        <v>0.23198318875281071</v>
      </c>
      <c r="V1841">
        <v>1824</v>
      </c>
      <c r="W1841" s="46">
        <v>0.78120181033209402</v>
      </c>
    </row>
    <row r="1842" spans="10:23">
      <c r="J1842">
        <v>1825</v>
      </c>
      <c r="K1842" s="93">
        <f t="shared" ca="1" si="235"/>
        <v>-0.24164658375927836</v>
      </c>
      <c r="L1842" s="93">
        <f t="shared" ca="1" si="235"/>
        <v>1.9378968890133355</v>
      </c>
      <c r="M1842" s="93">
        <f t="shared" ca="1" si="236"/>
        <v>-0.24164658375927836</v>
      </c>
      <c r="N1842" s="101">
        <f t="shared" ca="1" si="232"/>
        <v>1.7604384262614181</v>
      </c>
      <c r="O1842" s="46">
        <f t="shared" ca="1" si="237"/>
        <v>0.23353956505312262</v>
      </c>
      <c r="P1842" s="46">
        <f t="shared" ca="1" si="238"/>
        <v>0.27691143836666227</v>
      </c>
      <c r="Q1842" s="47">
        <f t="shared" ca="1" si="233"/>
        <v>0.14679581842604325</v>
      </c>
      <c r="R1842" s="47">
        <f t="shared" ca="1" si="234"/>
        <v>0.43407244213892904</v>
      </c>
      <c r="S1842" s="97">
        <f t="shared" ca="1" si="239"/>
        <v>0.33380600359602586</v>
      </c>
      <c r="V1842">
        <v>1825</v>
      </c>
      <c r="W1842" s="46">
        <v>0.38277350702747898</v>
      </c>
    </row>
    <row r="1843" spans="10:23">
      <c r="J1843">
        <v>1826</v>
      </c>
      <c r="K1843" s="93">
        <f t="shared" ca="1" si="235"/>
        <v>-1.4578856537456497</v>
      </c>
      <c r="L1843" s="93">
        <f t="shared" ca="1" si="235"/>
        <v>-1.1502070257038717</v>
      </c>
      <c r="M1843" s="93">
        <f t="shared" ca="1" si="236"/>
        <v>-1.4578856537456497</v>
      </c>
      <c r="N1843" s="101">
        <f t="shared" ca="1" si="232"/>
        <v>-1.5541322875435828</v>
      </c>
      <c r="O1843" s="46">
        <f t="shared" ca="1" si="237"/>
        <v>-0.20305313194916452</v>
      </c>
      <c r="P1843" s="46">
        <f t="shared" ca="1" si="238"/>
        <v>5.8615089865518721E-2</v>
      </c>
      <c r="Q1843" s="47">
        <f t="shared" ca="1" si="233"/>
        <v>-0.72638957557853101</v>
      </c>
      <c r="R1843" s="47">
        <f t="shared" ca="1" si="234"/>
        <v>-0.10186874883434616</v>
      </c>
      <c r="S1843" s="97">
        <f t="shared" ca="1" si="239"/>
        <v>-0.15246094039175534</v>
      </c>
      <c r="V1843">
        <v>1826</v>
      </c>
      <c r="W1843" s="46">
        <v>1.0761295951824701</v>
      </c>
    </row>
    <row r="1844" spans="10:23">
      <c r="J1844">
        <v>1827</v>
      </c>
      <c r="K1844" s="93">
        <f t="shared" ca="1" si="235"/>
        <v>0.65379772314757356</v>
      </c>
      <c r="L1844" s="93">
        <f t="shared" ca="1" si="235"/>
        <v>-0.29143586812258265</v>
      </c>
      <c r="M1844" s="93">
        <f t="shared" ca="1" si="236"/>
        <v>0.65379772314757356</v>
      </c>
      <c r="N1844" s="101">
        <f t="shared" ca="1" si="232"/>
        <v>-6.8383103989526434E-2</v>
      </c>
      <c r="O1844" s="46">
        <f t="shared" ca="1" si="237"/>
        <v>0.55497673527343716</v>
      </c>
      <c r="P1844" s="46">
        <f t="shared" ca="1" si="238"/>
        <v>0.43763002347681956</v>
      </c>
      <c r="Q1844" s="47">
        <f t="shared" ca="1" si="233"/>
        <v>0.78967015886667224</v>
      </c>
      <c r="R1844" s="47">
        <f t="shared" ca="1" si="234"/>
        <v>0.13836573571144886</v>
      </c>
      <c r="S1844" s="97">
        <f t="shared" ca="1" si="239"/>
        <v>0.346671235492443</v>
      </c>
      <c r="V1844">
        <v>1827</v>
      </c>
      <c r="W1844" s="46">
        <v>7.7597931013368898E-2</v>
      </c>
    </row>
    <row r="1845" spans="10:23">
      <c r="J1845">
        <v>1828</v>
      </c>
      <c r="K1845" s="93">
        <f t="shared" ca="1" si="235"/>
        <v>-0.84147128077054711</v>
      </c>
      <c r="L1845" s="93">
        <f t="shared" ca="1" si="235"/>
        <v>-1.2802863928512771</v>
      </c>
      <c r="M1845" s="93">
        <f t="shared" ca="1" si="236"/>
        <v>-0.84147128077054711</v>
      </c>
      <c r="N1845" s="101">
        <f t="shared" ca="1" si="232"/>
        <v>-1.4814247496533319</v>
      </c>
      <c r="O1845" s="46">
        <f t="shared" ca="1" si="237"/>
        <v>1.8220810164197632E-2</v>
      </c>
      <c r="P1845" s="46">
        <f t="shared" ca="1" si="238"/>
        <v>0.1692520609221998</v>
      </c>
      <c r="Q1845" s="47">
        <f t="shared" ca="1" si="233"/>
        <v>-0.2838416913518067</v>
      </c>
      <c r="R1845" s="47">
        <f t="shared" ca="1" si="234"/>
        <v>-9.011248601354091E-2</v>
      </c>
      <c r="S1845" s="97">
        <f t="shared" ca="1" si="239"/>
        <v>-3.5945837924671639E-2</v>
      </c>
      <c r="V1845">
        <v>1828</v>
      </c>
      <c r="W1845" s="46">
        <v>-0.357023902526311</v>
      </c>
    </row>
    <row r="1846" spans="10:23">
      <c r="J1846">
        <v>1829</v>
      </c>
      <c r="K1846" s="93">
        <f t="shared" ca="1" si="235"/>
        <v>1.2657944682167062</v>
      </c>
      <c r="L1846" s="93">
        <f t="shared" ca="1" si="235"/>
        <v>0.23640923564336913</v>
      </c>
      <c r="M1846" s="93">
        <f t="shared" ca="1" si="236"/>
        <v>1.2657944682167062</v>
      </c>
      <c r="N1846" s="101">
        <f t="shared" ca="1" si="232"/>
        <v>0.62668665909001808</v>
      </c>
      <c r="O1846" s="46">
        <f t="shared" ca="1" si="237"/>
        <v>0.77466488382908893</v>
      </c>
      <c r="P1846" s="46">
        <f t="shared" ca="1" si="238"/>
        <v>0.54747409775464551</v>
      </c>
      <c r="Q1846" s="47">
        <f t="shared" ca="1" si="233"/>
        <v>1.2290464559779759</v>
      </c>
      <c r="R1846" s="47">
        <f t="shared" ca="1" si="234"/>
        <v>0.25075329621298015</v>
      </c>
      <c r="S1846" s="97">
        <f t="shared" ca="1" si="239"/>
        <v>0.51270909002103449</v>
      </c>
      <c r="V1846">
        <v>1829</v>
      </c>
      <c r="W1846" s="46">
        <v>0.45788479362456203</v>
      </c>
    </row>
    <row r="1847" spans="10:23">
      <c r="J1847">
        <v>1830</v>
      </c>
      <c r="K1847" s="93">
        <f t="shared" ca="1" si="235"/>
        <v>0.26157398489317846</v>
      </c>
      <c r="L1847" s="93">
        <f t="shared" ca="1" si="235"/>
        <v>-0.96348372237252988</v>
      </c>
      <c r="M1847" s="93">
        <f t="shared" ca="1" si="236"/>
        <v>0.26157398489317846</v>
      </c>
      <c r="N1847" s="101">
        <f t="shared" ca="1" si="232"/>
        <v>-0.83027632402132501</v>
      </c>
      <c r="O1847" s="46">
        <f t="shared" ca="1" si="237"/>
        <v>0.4141803869743117</v>
      </c>
      <c r="P1847" s="46">
        <f t="shared" ca="1" si="238"/>
        <v>0.36723184932725683</v>
      </c>
      <c r="Q1847" s="47">
        <f t="shared" ca="1" si="233"/>
        <v>0.50807746226842143</v>
      </c>
      <c r="R1847" s="47">
        <f t="shared" ca="1" si="234"/>
        <v>1.517332408552266E-2</v>
      </c>
      <c r="S1847" s="97">
        <f t="shared" ca="1" si="239"/>
        <v>0.21467685552991717</v>
      </c>
      <c r="V1847">
        <v>1830</v>
      </c>
      <c r="W1847" s="46">
        <v>1.3103648856686501</v>
      </c>
    </row>
    <row r="1848" spans="10:23">
      <c r="J1848">
        <v>1831</v>
      </c>
      <c r="K1848" s="93">
        <f t="shared" ca="1" si="235"/>
        <v>0.89936628298097643</v>
      </c>
      <c r="L1848" s="93">
        <f t="shared" ca="1" si="235"/>
        <v>-2.2013600150131936</v>
      </c>
      <c r="M1848" s="93">
        <f t="shared" ca="1" si="236"/>
        <v>0.89936628298097643</v>
      </c>
      <c r="N1848" s="101">
        <f t="shared" ca="1" si="232"/>
        <v>-1.8010537673413325</v>
      </c>
      <c r="O1848" s="46">
        <f t="shared" ca="1" si="237"/>
        <v>0.64312835158176229</v>
      </c>
      <c r="P1848" s="46">
        <f t="shared" ca="1" si="238"/>
        <v>0.48170583163098213</v>
      </c>
      <c r="Q1848" s="47">
        <f t="shared" ca="1" si="233"/>
        <v>0.96597339148332262</v>
      </c>
      <c r="R1848" s="47">
        <f t="shared" ca="1" si="234"/>
        <v>-0.14179409766112483</v>
      </c>
      <c r="S1848" s="97">
        <f t="shared" ca="1" si="239"/>
        <v>0.25066712696031873</v>
      </c>
      <c r="V1848">
        <v>1831</v>
      </c>
      <c r="W1848" s="46">
        <v>0.57063852326282605</v>
      </c>
    </row>
    <row r="1849" spans="10:23">
      <c r="J1849">
        <v>1832</v>
      </c>
      <c r="K1849" s="93">
        <f t="shared" ca="1" si="235"/>
        <v>-0.36279635264133903</v>
      </c>
      <c r="L1849" s="93">
        <f t="shared" ca="1" si="235"/>
        <v>-1.3268634203358229</v>
      </c>
      <c r="M1849" s="93">
        <f t="shared" ca="1" si="236"/>
        <v>-0.36279635264133903</v>
      </c>
      <c r="N1849" s="101">
        <f t="shared" ca="1" si="232"/>
        <v>-1.3733542808102348</v>
      </c>
      <c r="O1849" s="46">
        <f t="shared" ca="1" si="237"/>
        <v>0.19005049646234357</v>
      </c>
      <c r="P1849" s="46">
        <f t="shared" ca="1" si="238"/>
        <v>0.25516690407127274</v>
      </c>
      <c r="Q1849" s="47">
        <f t="shared" ca="1" si="233"/>
        <v>5.9817681244485166E-2</v>
      </c>
      <c r="R1849" s="47">
        <f t="shared" ca="1" si="234"/>
        <v>-7.2638302844185487E-2</v>
      </c>
      <c r="S1849" s="97">
        <f t="shared" ca="1" si="239"/>
        <v>5.8706096809079039E-2</v>
      </c>
      <c r="V1849">
        <v>1832</v>
      </c>
      <c r="W1849" s="46">
        <v>0.27420963997554898</v>
      </c>
    </row>
    <row r="1850" spans="10:23">
      <c r="J1850">
        <v>1833</v>
      </c>
      <c r="K1850" s="93">
        <f t="shared" ca="1" si="235"/>
        <v>0.73748856529764628</v>
      </c>
      <c r="L1850" s="93">
        <f t="shared" ca="1" si="235"/>
        <v>0.24425022597453572</v>
      </c>
      <c r="M1850" s="93">
        <f t="shared" ca="1" si="236"/>
        <v>0.73748856529764628</v>
      </c>
      <c r="N1850" s="101">
        <f t="shared" ca="1" si="232"/>
        <v>0.46610744125937165</v>
      </c>
      <c r="O1850" s="46">
        <f t="shared" ca="1" si="237"/>
        <v>0.58501919270666392</v>
      </c>
      <c r="P1850" s="46">
        <f t="shared" ca="1" si="238"/>
        <v>0.45265125219343294</v>
      </c>
      <c r="Q1850" s="47">
        <f t="shared" ca="1" si="233"/>
        <v>0.84975507373312587</v>
      </c>
      <c r="R1850" s="47">
        <f t="shared" ca="1" si="234"/>
        <v>0.22478884268924804</v>
      </c>
      <c r="S1850" s="97">
        <f t="shared" ca="1" si="239"/>
        <v>0.40490401769795598</v>
      </c>
      <c r="V1850">
        <v>1833</v>
      </c>
      <c r="W1850" s="46">
        <v>0.53122945549884504</v>
      </c>
    </row>
    <row r="1851" spans="10:23">
      <c r="J1851">
        <v>1834</v>
      </c>
      <c r="K1851" s="93">
        <f t="shared" ca="1" si="235"/>
        <v>0.95356527461753482</v>
      </c>
      <c r="L1851" s="93">
        <f t="shared" ca="1" si="235"/>
        <v>-7.4771683259463387E-2</v>
      </c>
      <c r="M1851" s="93">
        <f t="shared" ca="1" si="236"/>
        <v>0.95356527461753482</v>
      </c>
      <c r="N1851" s="101">
        <f t="shared" ca="1" si="232"/>
        <v>0.2323653733993456</v>
      </c>
      <c r="O1851" s="46">
        <f t="shared" ca="1" si="237"/>
        <v>0.66258413500243019</v>
      </c>
      <c r="P1851" s="46">
        <f t="shared" ca="1" si="238"/>
        <v>0.49143372334131608</v>
      </c>
      <c r="Q1851" s="47">
        <f t="shared" ca="1" si="233"/>
        <v>1.0048849583246584</v>
      </c>
      <c r="R1851" s="47">
        <f t="shared" ca="1" si="234"/>
        <v>0.18699450579134821</v>
      </c>
      <c r="S1851" s="97">
        <f t="shared" ca="1" si="239"/>
        <v>0.42478932039688921</v>
      </c>
      <c r="V1851">
        <v>1834</v>
      </c>
      <c r="W1851" s="46">
        <v>2.4602463982820601E-2</v>
      </c>
    </row>
    <row r="1852" spans="10:23">
      <c r="J1852">
        <v>1835</v>
      </c>
      <c r="K1852" s="93">
        <f t="shared" ca="1" si="235"/>
        <v>-0.58142046309360573</v>
      </c>
      <c r="L1852" s="93">
        <f t="shared" ca="1" si="235"/>
        <v>0.43752065253340983</v>
      </c>
      <c r="M1852" s="93">
        <f t="shared" ca="1" si="236"/>
        <v>-0.58142046309360573</v>
      </c>
      <c r="N1852" s="101">
        <f t="shared" ca="1" si="232"/>
        <v>0.22990122451982495</v>
      </c>
      <c r="O1852" s="46">
        <f t="shared" ca="1" si="237"/>
        <v>0.11157111492664712</v>
      </c>
      <c r="P1852" s="46">
        <f t="shared" ca="1" si="238"/>
        <v>0.21592721330342454</v>
      </c>
      <c r="Q1852" s="47">
        <f t="shared" ca="1" si="233"/>
        <v>-9.7141081826907727E-2</v>
      </c>
      <c r="R1852" s="47">
        <f t="shared" ca="1" si="234"/>
        <v>0.18659607142404827</v>
      </c>
      <c r="S1852" s="97">
        <f t="shared" ca="1" si="239"/>
        <v>0.1490835931753477</v>
      </c>
      <c r="V1852">
        <v>1835</v>
      </c>
      <c r="W1852" s="46">
        <v>8.0613418861987293E-2</v>
      </c>
    </row>
    <row r="1853" spans="10:23">
      <c r="J1853">
        <v>1836</v>
      </c>
      <c r="K1853" s="93">
        <f t="shared" ca="1" si="235"/>
        <v>-1.0010158657679831</v>
      </c>
      <c r="L1853" s="93">
        <f t="shared" ca="1" si="235"/>
        <v>-0.48339330475439907</v>
      </c>
      <c r="M1853" s="93">
        <f t="shared" ca="1" si="236"/>
        <v>-1.0010158657679831</v>
      </c>
      <c r="N1853" s="101">
        <f t="shared" ca="1" si="232"/>
        <v>-0.77664256724173164</v>
      </c>
      <c r="O1853" s="46">
        <f t="shared" ca="1" si="237"/>
        <v>-3.9050825302110626E-2</v>
      </c>
      <c r="P1853" s="46">
        <f t="shared" ca="1" si="238"/>
        <v>0.14061624318904567</v>
      </c>
      <c r="Q1853" s="47">
        <f t="shared" ca="1" si="233"/>
        <v>-0.39838496228442322</v>
      </c>
      <c r="R1853" s="47">
        <f t="shared" ca="1" si="234"/>
        <v>2.3845499750717203E-2</v>
      </c>
      <c r="S1853" s="97">
        <f t="shared" ca="1" si="239"/>
        <v>-7.6026627756967113E-3</v>
      </c>
      <c r="V1853">
        <v>1836</v>
      </c>
      <c r="W1853" s="46">
        <v>-0.230239914415477</v>
      </c>
    </row>
    <row r="1854" spans="10:23">
      <c r="J1854">
        <v>1837</v>
      </c>
      <c r="K1854" s="93">
        <f t="shared" ca="1" si="235"/>
        <v>-0.7688541215397432</v>
      </c>
      <c r="L1854" s="93">
        <f t="shared" ca="1" si="235"/>
        <v>1.4380299781693846</v>
      </c>
      <c r="M1854" s="93">
        <f t="shared" ca="1" si="236"/>
        <v>-0.7688541215397432</v>
      </c>
      <c r="N1854" s="101">
        <f t="shared" ca="1" si="232"/>
        <v>1.1188591875736318</v>
      </c>
      <c r="O1854" s="46">
        <f t="shared" ca="1" si="237"/>
        <v>4.4288153484764115E-2</v>
      </c>
      <c r="P1854" s="46">
        <f t="shared" ca="1" si="238"/>
        <v>0.18228573258248304</v>
      </c>
      <c r="Q1854" s="47">
        <f t="shared" ca="1" si="233"/>
        <v>-0.23170700471067374</v>
      </c>
      <c r="R1854" s="47">
        <f t="shared" ca="1" si="234"/>
        <v>0.33033389770119881</v>
      </c>
      <c r="S1854" s="97">
        <f t="shared" ca="1" si="239"/>
        <v>0.18731102559298146</v>
      </c>
      <c r="V1854">
        <v>1837</v>
      </c>
      <c r="W1854" s="46">
        <v>0.90912745749284896</v>
      </c>
    </row>
    <row r="1855" spans="10:23">
      <c r="J1855">
        <v>1838</v>
      </c>
      <c r="K1855" s="93">
        <f t="shared" ca="1" si="235"/>
        <v>-0.18331929528924693</v>
      </c>
      <c r="L1855" s="93">
        <f t="shared" ca="1" si="235"/>
        <v>-3.2451285706579278E-2</v>
      </c>
      <c r="M1855" s="93">
        <f t="shared" ca="1" si="236"/>
        <v>-0.18331929528924693</v>
      </c>
      <c r="N1855" s="101">
        <f t="shared" ca="1" si="232"/>
        <v>-8.9066166830770468E-2</v>
      </c>
      <c r="O1855" s="46">
        <f t="shared" ca="1" si="237"/>
        <v>0.25447728100912032</v>
      </c>
      <c r="P1855" s="46">
        <f t="shared" ca="1" si="238"/>
        <v>0.28738029634466111</v>
      </c>
      <c r="Q1855" s="47">
        <f t="shared" ca="1" si="233"/>
        <v>0.18867125033803864</v>
      </c>
      <c r="R1855" s="47">
        <f t="shared" ca="1" si="234"/>
        <v>0.13502143978620479</v>
      </c>
      <c r="S1855" s="97">
        <f t="shared" ca="1" si="239"/>
        <v>0.19474936039766255</v>
      </c>
      <c r="V1855">
        <v>1838</v>
      </c>
      <c r="W1855" s="46">
        <v>0.761999593043442</v>
      </c>
    </row>
    <row r="1856" spans="10:23">
      <c r="J1856">
        <v>1839</v>
      </c>
      <c r="K1856" s="93">
        <f t="shared" ca="1" si="235"/>
        <v>1.1397531000388361</v>
      </c>
      <c r="L1856" s="93">
        <f t="shared" ca="1" si="235"/>
        <v>-0.3994668130331821</v>
      </c>
      <c r="M1856" s="93">
        <f t="shared" ca="1" si="236"/>
        <v>1.1397531000388361</v>
      </c>
      <c r="N1856" s="101">
        <f t="shared" ca="1" si="232"/>
        <v>-1.6260715072865362E-2</v>
      </c>
      <c r="O1856" s="46">
        <f t="shared" ca="1" si="237"/>
        <v>0.72941988042095873</v>
      </c>
      <c r="P1856" s="46">
        <f t="shared" ca="1" si="238"/>
        <v>0.5248515960505804</v>
      </c>
      <c r="Q1856" s="47">
        <f t="shared" ca="1" si="233"/>
        <v>1.1385564491617155</v>
      </c>
      <c r="R1856" s="47">
        <f t="shared" ca="1" si="234"/>
        <v>0.14679353454404634</v>
      </c>
      <c r="S1856" s="97">
        <f t="shared" ca="1" si="239"/>
        <v>0.43810670748250252</v>
      </c>
      <c r="V1856">
        <v>1839</v>
      </c>
      <c r="W1856" s="46">
        <v>0.72013946866646605</v>
      </c>
    </row>
    <row r="1857" spans="10:23">
      <c r="J1857">
        <v>1840</v>
      </c>
      <c r="K1857" s="93">
        <f t="shared" ca="1" si="235"/>
        <v>-1.6640373849245924</v>
      </c>
      <c r="L1857" s="93">
        <f t="shared" ca="1" si="235"/>
        <v>-1.1881980174975639</v>
      </c>
      <c r="M1857" s="93">
        <f t="shared" ca="1" si="236"/>
        <v>-1.6640373849245924</v>
      </c>
      <c r="N1857" s="101">
        <f t="shared" ca="1" si="232"/>
        <v>-1.6557117834101391</v>
      </c>
      <c r="O1857" s="46">
        <f t="shared" ca="1" si="237"/>
        <v>-0.27705531008024009</v>
      </c>
      <c r="P1857" s="46">
        <f t="shared" ca="1" si="238"/>
        <v>2.1614000799980937E-2</v>
      </c>
      <c r="Q1857" s="47">
        <f t="shared" ca="1" si="233"/>
        <v>-0.87439393184068215</v>
      </c>
      <c r="R1857" s="47">
        <f t="shared" ca="1" si="234"/>
        <v>-0.11829339042260517</v>
      </c>
      <c r="S1857" s="97">
        <f t="shared" ca="1" si="239"/>
        <v>-0.19767435025142263</v>
      </c>
      <c r="V1857">
        <v>1840</v>
      </c>
      <c r="W1857" s="46">
        <v>0.26691538237399898</v>
      </c>
    </row>
    <row r="1858" spans="10:23">
      <c r="J1858">
        <v>1841</v>
      </c>
      <c r="K1858" s="93">
        <f t="shared" ca="1" si="235"/>
        <v>-0.45454513611029168</v>
      </c>
      <c r="L1858" s="93">
        <f t="shared" ca="1" si="235"/>
        <v>0.78410294934578928</v>
      </c>
      <c r="M1858" s="93">
        <f t="shared" ca="1" si="236"/>
        <v>-0.45454513611029168</v>
      </c>
      <c r="N1858" s="101">
        <f t="shared" ca="1" si="232"/>
        <v>0.59883927370291157</v>
      </c>
      <c r="O1858" s="46">
        <f t="shared" ca="1" si="237"/>
        <v>0.15711548408699061</v>
      </c>
      <c r="P1858" s="46">
        <f t="shared" ca="1" si="238"/>
        <v>0.23869939788359629</v>
      </c>
      <c r="Q1858" s="47">
        <f t="shared" ca="1" si="233"/>
        <v>-6.0523435062207476E-3</v>
      </c>
      <c r="R1858" s="47">
        <f t="shared" ca="1" si="234"/>
        <v>0.24625058313834347</v>
      </c>
      <c r="S1858" s="97">
        <f t="shared" ca="1" si="239"/>
        <v>0.20168303361266704</v>
      </c>
      <c r="V1858">
        <v>1841</v>
      </c>
      <c r="W1858" s="46">
        <v>0.76848943261815295</v>
      </c>
    </row>
    <row r="1859" spans="10:23">
      <c r="J1859">
        <v>1842</v>
      </c>
      <c r="K1859" s="93">
        <f t="shared" ca="1" si="235"/>
        <v>0.82563497267462527</v>
      </c>
      <c r="L1859" s="93">
        <f t="shared" ca="1" si="235"/>
        <v>3.2787896639836681E-2</v>
      </c>
      <c r="M1859" s="93">
        <f t="shared" ca="1" si="236"/>
        <v>0.82563497267462527</v>
      </c>
      <c r="N1859" s="101">
        <f t="shared" ca="1" si="232"/>
        <v>0.29365609687216487</v>
      </c>
      <c r="O1859" s="46">
        <f t="shared" ca="1" si="237"/>
        <v>0.61666106203767368</v>
      </c>
      <c r="P1859" s="46">
        <f t="shared" ca="1" si="238"/>
        <v>0.46847218685893782</v>
      </c>
      <c r="Q1859" s="47">
        <f t="shared" ca="1" si="233"/>
        <v>0.91303881239514539</v>
      </c>
      <c r="R1859" s="47">
        <f t="shared" ca="1" si="234"/>
        <v>0.19690475546465444</v>
      </c>
      <c r="S1859" s="97">
        <f t="shared" ca="1" si="239"/>
        <v>0.40678290875116407</v>
      </c>
      <c r="V1859">
        <v>1842</v>
      </c>
      <c r="W1859" s="46">
        <v>-0.12917977846835099</v>
      </c>
    </row>
    <row r="1860" spans="10:23">
      <c r="J1860">
        <v>1843</v>
      </c>
      <c r="K1860" s="93">
        <f t="shared" ca="1" si="235"/>
        <v>0.38337166922022609</v>
      </c>
      <c r="L1860" s="93">
        <f t="shared" ca="1" si="235"/>
        <v>-1.3239554138369458</v>
      </c>
      <c r="M1860" s="93">
        <f t="shared" ca="1" si="236"/>
        <v>0.38337166922022609</v>
      </c>
      <c r="N1860" s="101">
        <f t="shared" ca="1" si="232"/>
        <v>-1.1332990785354116</v>
      </c>
      <c r="O1860" s="46">
        <f t="shared" ca="1" si="237"/>
        <v>0.45790203743039742</v>
      </c>
      <c r="P1860" s="46">
        <f t="shared" ca="1" si="238"/>
        <v>0.38909267455529972</v>
      </c>
      <c r="Q1860" s="47">
        <f t="shared" ca="1" si="233"/>
        <v>0.59552076318059288</v>
      </c>
      <c r="R1860" s="47">
        <f t="shared" ca="1" si="234"/>
        <v>-3.3823179525000774E-2</v>
      </c>
      <c r="S1860" s="97">
        <f t="shared" ca="1" si="239"/>
        <v>0.21203942895269834</v>
      </c>
      <c r="V1860">
        <v>1843</v>
      </c>
      <c r="W1860" s="46">
        <v>0.84942964664563603</v>
      </c>
    </row>
    <row r="1861" spans="10:23">
      <c r="J1861">
        <v>1844</v>
      </c>
      <c r="K1861" s="93">
        <f t="shared" ca="1" si="235"/>
        <v>-0.73112487811152505</v>
      </c>
      <c r="L1861" s="93">
        <f t="shared" ca="1" si="235"/>
        <v>1.0673238417496647</v>
      </c>
      <c r="M1861" s="93">
        <f t="shared" ca="1" si="236"/>
        <v>-0.73112487811152505</v>
      </c>
      <c r="N1861" s="101">
        <f t="shared" ca="1" si="232"/>
        <v>0.77939767769172685</v>
      </c>
      <c r="O1861" s="46">
        <f t="shared" ca="1" si="237"/>
        <v>5.7831800084084561E-2</v>
      </c>
      <c r="P1861" s="46">
        <f t="shared" ca="1" si="238"/>
        <v>0.18905755588214326</v>
      </c>
      <c r="Q1861" s="47">
        <f t="shared" ca="1" si="233"/>
        <v>-0.20461971151203284</v>
      </c>
      <c r="R1861" s="47">
        <f t="shared" ca="1" si="234"/>
        <v>0.27544552101399755</v>
      </c>
      <c r="S1861" s="97">
        <f t="shared" ca="1" si="239"/>
        <v>0.16663866054904106</v>
      </c>
      <c r="V1861">
        <v>1844</v>
      </c>
      <c r="W1861" s="46">
        <v>-0.10726950517129499</v>
      </c>
    </row>
    <row r="1862" spans="10:23">
      <c r="J1862">
        <v>1845</v>
      </c>
      <c r="K1862" s="93">
        <f t="shared" ca="1" si="235"/>
        <v>1.3020671123758225</v>
      </c>
      <c r="L1862" s="93">
        <f t="shared" ca="1" si="235"/>
        <v>0.22141862211835003</v>
      </c>
      <c r="M1862" s="93">
        <f t="shared" ca="1" si="236"/>
        <v>1.3020671123758225</v>
      </c>
      <c r="N1862" s="101">
        <f t="shared" ca="1" si="232"/>
        <v>0.6240098249957351</v>
      </c>
      <c r="O1862" s="46">
        <f t="shared" ca="1" si="237"/>
        <v>0.78768565575759664</v>
      </c>
      <c r="P1862" s="46">
        <f t="shared" ca="1" si="238"/>
        <v>0.5539844837188993</v>
      </c>
      <c r="Q1862" s="47">
        <f t="shared" ca="1" si="233"/>
        <v>1.2550879998349913</v>
      </c>
      <c r="R1862" s="47">
        <f t="shared" ca="1" si="234"/>
        <v>0.25032047224378479</v>
      </c>
      <c r="S1862" s="97">
        <f t="shared" ca="1" si="239"/>
        <v>0.51900306400069074</v>
      </c>
      <c r="V1862">
        <v>1845</v>
      </c>
      <c r="W1862" s="46">
        <v>-0.19859385392964901</v>
      </c>
    </row>
    <row r="1863" spans="10:23">
      <c r="J1863">
        <v>1846</v>
      </c>
      <c r="K1863" s="93">
        <f t="shared" ca="1" si="235"/>
        <v>2.3163795010400166</v>
      </c>
      <c r="L1863" s="93">
        <f t="shared" ca="1" si="235"/>
        <v>2.0453176789144947</v>
      </c>
      <c r="M1863" s="93">
        <f t="shared" ca="1" si="236"/>
        <v>2.3163795010400166</v>
      </c>
      <c r="N1863" s="101">
        <f t="shared" ca="1" si="232"/>
        <v>2.6757919519802442</v>
      </c>
      <c r="O1863" s="46">
        <f t="shared" ca="1" si="237"/>
        <v>1.1517928385458416</v>
      </c>
      <c r="P1863" s="46">
        <f t="shared" ca="1" si="238"/>
        <v>0.73603807511302177</v>
      </c>
      <c r="Q1863" s="47">
        <f t="shared" ca="1" si="233"/>
        <v>1.983302365411481</v>
      </c>
      <c r="R1863" s="47">
        <f t="shared" ca="1" si="234"/>
        <v>0.58207823266019143</v>
      </c>
      <c r="S1863" s="97">
        <f t="shared" ca="1" si="239"/>
        <v>0.8669355356030165</v>
      </c>
      <c r="V1863">
        <v>1846</v>
      </c>
      <c r="W1863" s="46">
        <v>0.55085741470419902</v>
      </c>
    </row>
    <row r="1864" spans="10:23">
      <c r="J1864">
        <v>1847</v>
      </c>
      <c r="K1864" s="93">
        <f t="shared" ca="1" si="235"/>
        <v>-0.32581219632136249</v>
      </c>
      <c r="L1864" s="93">
        <f t="shared" ca="1" si="235"/>
        <v>0.13858846362124758</v>
      </c>
      <c r="M1864" s="93">
        <f t="shared" ca="1" si="236"/>
        <v>-0.32581219632136249</v>
      </c>
      <c r="N1864" s="101">
        <f t="shared" ca="1" si="232"/>
        <v>2.7777804858020755E-2</v>
      </c>
      <c r="O1864" s="46">
        <f t="shared" ca="1" si="237"/>
        <v>0.20332667953568759</v>
      </c>
      <c r="P1864" s="46">
        <f t="shared" ca="1" si="238"/>
        <v>0.26180499560794479</v>
      </c>
      <c r="Q1864" s="47">
        <f t="shared" ca="1" si="233"/>
        <v>8.637004739117321E-2</v>
      </c>
      <c r="R1864" s="47">
        <f t="shared" ca="1" si="234"/>
        <v>0.15391423247399491</v>
      </c>
      <c r="S1864" s="97">
        <f t="shared" ca="1" si="239"/>
        <v>0.17862045600484125</v>
      </c>
      <c r="V1864">
        <v>1847</v>
      </c>
      <c r="W1864" s="46">
        <v>-0.33759416155900202</v>
      </c>
    </row>
    <row r="1865" spans="10:23">
      <c r="J1865">
        <v>1848</v>
      </c>
      <c r="K1865" s="93">
        <f t="shared" ca="1" si="235"/>
        <v>0.26351489660583427</v>
      </c>
      <c r="L1865" s="93">
        <f t="shared" ca="1" si="235"/>
        <v>7.7214903048086939E-2</v>
      </c>
      <c r="M1865" s="93">
        <f t="shared" ca="1" si="236"/>
        <v>0.26351489660583427</v>
      </c>
      <c r="N1865" s="101">
        <f t="shared" ca="1" si="232"/>
        <v>0.15700980017083582</v>
      </c>
      <c r="O1865" s="46">
        <f t="shared" ca="1" si="237"/>
        <v>0.41487711502735902</v>
      </c>
      <c r="P1865" s="46">
        <f t="shared" ca="1" si="238"/>
        <v>0.36758021335378049</v>
      </c>
      <c r="Q1865" s="47">
        <f t="shared" ca="1" si="233"/>
        <v>0.50947091837451608</v>
      </c>
      <c r="R1865" s="47">
        <f t="shared" ca="1" si="234"/>
        <v>0.17481007554390912</v>
      </c>
      <c r="S1865" s="97">
        <f t="shared" ca="1" si="239"/>
        <v>0.29484359528563409</v>
      </c>
      <c r="V1865">
        <v>1848</v>
      </c>
      <c r="W1865" s="46">
        <v>1.35192879243589</v>
      </c>
    </row>
    <row r="1866" spans="10:23">
      <c r="J1866">
        <v>1849</v>
      </c>
      <c r="K1866" s="93">
        <f t="shared" ca="1" si="235"/>
        <v>1.4935439223914893</v>
      </c>
      <c r="L1866" s="93">
        <f t="shared" ca="1" si="235"/>
        <v>1.7533067815705143</v>
      </c>
      <c r="M1866" s="93">
        <f t="shared" ca="1" si="236"/>
        <v>1.4935439223914893</v>
      </c>
      <c r="N1866" s="101">
        <f t="shared" ca="1" si="232"/>
        <v>2.1372611562511183</v>
      </c>
      <c r="O1866" s="46">
        <f t="shared" ca="1" si="237"/>
        <v>0.85641998518435258</v>
      </c>
      <c r="P1866" s="46">
        <f t="shared" ca="1" si="238"/>
        <v>0.58835164843227727</v>
      </c>
      <c r="Q1866" s="47">
        <f t="shared" ca="1" si="233"/>
        <v>1.3925566586885032</v>
      </c>
      <c r="R1866" s="47">
        <f t="shared" ca="1" si="234"/>
        <v>0.49500184752326748</v>
      </c>
      <c r="S1866" s="97">
        <f t="shared" ca="1" si="239"/>
        <v>0.67571091635380998</v>
      </c>
      <c r="V1866">
        <v>1849</v>
      </c>
      <c r="W1866" s="46">
        <v>0.727774000595653</v>
      </c>
    </row>
    <row r="1867" spans="10:23">
      <c r="J1867">
        <v>1850</v>
      </c>
      <c r="K1867" s="93">
        <f t="shared" ca="1" si="235"/>
        <v>0.55361848037443329</v>
      </c>
      <c r="L1867" s="93">
        <f t="shared" ca="1" si="235"/>
        <v>-1.5606932180643631</v>
      </c>
      <c r="M1867" s="93">
        <f t="shared" ca="1" si="236"/>
        <v>0.55361848037443329</v>
      </c>
      <c r="N1867" s="101">
        <f t="shared" ca="1" si="232"/>
        <v>-1.3036039055312827</v>
      </c>
      <c r="O1867" s="46">
        <f t="shared" ca="1" si="237"/>
        <v>0.51901544537139321</v>
      </c>
      <c r="P1867" s="46">
        <f t="shared" ca="1" si="238"/>
        <v>0.41964937852579759</v>
      </c>
      <c r="Q1867" s="47">
        <f t="shared" ca="1" si="233"/>
        <v>0.71774757906258446</v>
      </c>
      <c r="R1867" s="47">
        <f t="shared" ca="1" si="234"/>
        <v>-6.1360191008423437E-2</v>
      </c>
      <c r="S1867" s="97">
        <f t="shared" ca="1" si="239"/>
        <v>0.22882762718148489</v>
      </c>
      <c r="V1867">
        <v>1850</v>
      </c>
      <c r="W1867" s="46">
        <v>0.48971277245760603</v>
      </c>
    </row>
    <row r="1868" spans="10:23">
      <c r="J1868">
        <v>1851</v>
      </c>
      <c r="K1868" s="93">
        <f t="shared" ca="1" si="235"/>
        <v>1.0267049193386431</v>
      </c>
      <c r="L1868" s="93">
        <f t="shared" ca="1" si="235"/>
        <v>-1.4500549979245074</v>
      </c>
      <c r="M1868" s="93">
        <f t="shared" ca="1" si="236"/>
        <v>1.0267049193386431</v>
      </c>
      <c r="N1868" s="101">
        <f t="shared" ca="1" si="232"/>
        <v>-1.0482575684140651</v>
      </c>
      <c r="O1868" s="46">
        <f t="shared" ca="1" si="237"/>
        <v>0.68883903466367502</v>
      </c>
      <c r="P1868" s="46">
        <f t="shared" ca="1" si="238"/>
        <v>0.50456117317193849</v>
      </c>
      <c r="Q1868" s="47">
        <f t="shared" ca="1" si="233"/>
        <v>1.0573947576471481</v>
      </c>
      <c r="R1868" s="47">
        <f t="shared" ca="1" si="234"/>
        <v>-2.0072606026365319E-2</v>
      </c>
      <c r="S1868" s="97">
        <f t="shared" ca="1" si="239"/>
        <v>0.33438321431865486</v>
      </c>
      <c r="V1868">
        <v>1851</v>
      </c>
      <c r="W1868" s="46">
        <v>0.36463652053441098</v>
      </c>
    </row>
    <row r="1869" spans="10:23">
      <c r="J1869">
        <v>1852</v>
      </c>
      <c r="K1869" s="93">
        <f t="shared" ca="1" si="235"/>
        <v>1.1147347886788148</v>
      </c>
      <c r="L1869" s="93">
        <f t="shared" ca="1" si="235"/>
        <v>0.56121119386332874</v>
      </c>
      <c r="M1869" s="93">
        <f t="shared" ca="1" si="236"/>
        <v>1.1147347886788148</v>
      </c>
      <c r="N1869" s="101">
        <f t="shared" ca="1" si="232"/>
        <v>0.88658556825854318</v>
      </c>
      <c r="O1869" s="46">
        <f t="shared" ca="1" si="237"/>
        <v>0.72043907039712263</v>
      </c>
      <c r="P1869" s="46">
        <f t="shared" ca="1" si="238"/>
        <v>0.5203611910386623</v>
      </c>
      <c r="Q1869" s="47">
        <f t="shared" ca="1" si="233"/>
        <v>1.1205948291140433</v>
      </c>
      <c r="R1869" s="47">
        <f t="shared" ca="1" si="234"/>
        <v>0.29277699790451361</v>
      </c>
      <c r="S1869" s="97">
        <f t="shared" ca="1" si="239"/>
        <v>0.50660803415081812</v>
      </c>
      <c r="V1869">
        <v>1852</v>
      </c>
      <c r="W1869" s="46">
        <v>-0.245470680881341</v>
      </c>
    </row>
    <row r="1870" spans="10:23">
      <c r="J1870">
        <v>1853</v>
      </c>
      <c r="K1870" s="93">
        <f t="shared" ca="1" si="235"/>
        <v>-0.82471267082436961</v>
      </c>
      <c r="L1870" s="93">
        <f t="shared" ca="1" si="235"/>
        <v>6.6911798890245252E-3</v>
      </c>
      <c r="M1870" s="93">
        <f t="shared" ca="1" si="236"/>
        <v>-0.82471267082436961</v>
      </c>
      <c r="N1870" s="101">
        <f t="shared" ca="1" si="232"/>
        <v>-0.25593333545123276</v>
      </c>
      <c r="O1870" s="46">
        <f t="shared" ca="1" si="237"/>
        <v>2.423663953111066E-2</v>
      </c>
      <c r="P1870" s="46">
        <f t="shared" ca="1" si="238"/>
        <v>0.17225997560565631</v>
      </c>
      <c r="Q1870" s="47">
        <f t="shared" ca="1" si="233"/>
        <v>-0.27181003261798065</v>
      </c>
      <c r="R1870" s="47">
        <f t="shared" ca="1" si="234"/>
        <v>0.10804027184421042</v>
      </c>
      <c r="S1870" s="97">
        <f t="shared" ca="1" si="239"/>
        <v>6.6138455687660538E-2</v>
      </c>
      <c r="V1870">
        <v>1853</v>
      </c>
      <c r="W1870" s="46">
        <v>1.08996792840848</v>
      </c>
    </row>
    <row r="1871" spans="10:23">
      <c r="J1871">
        <v>1854</v>
      </c>
      <c r="K1871" s="93">
        <f t="shared" ca="1" si="235"/>
        <v>-1.1102628427977055</v>
      </c>
      <c r="L1871" s="93">
        <f t="shared" ca="1" si="235"/>
        <v>8.4205146627280889E-2</v>
      </c>
      <c r="M1871" s="93">
        <f t="shared" ca="1" si="236"/>
        <v>-1.1102628427977055</v>
      </c>
      <c r="N1871" s="101">
        <f t="shared" ca="1" si="232"/>
        <v>-0.27325500734903468</v>
      </c>
      <c r="O1871" s="46">
        <f t="shared" ca="1" si="237"/>
        <v>-7.8267154984142495E-2</v>
      </c>
      <c r="P1871" s="46">
        <f t="shared" ca="1" si="238"/>
        <v>0.12100807834802974</v>
      </c>
      <c r="Q1871" s="47">
        <f t="shared" ca="1" si="233"/>
        <v>-0.47681762164848696</v>
      </c>
      <c r="R1871" s="47">
        <f t="shared" ca="1" si="234"/>
        <v>0.10523948758943756</v>
      </c>
      <c r="S1871" s="97">
        <f t="shared" ca="1" si="239"/>
        <v>1.3486166302647533E-2</v>
      </c>
      <c r="V1871">
        <v>1854</v>
      </c>
      <c r="W1871" s="46">
        <v>0.41791761105653302</v>
      </c>
    </row>
    <row r="1872" spans="10:23">
      <c r="J1872">
        <v>1855</v>
      </c>
      <c r="K1872" s="93">
        <f t="shared" ca="1" si="235"/>
        <v>-1.7996445251448966E-2</v>
      </c>
      <c r="L1872" s="93">
        <f t="shared" ca="1" si="235"/>
        <v>-1.6231697710426016</v>
      </c>
      <c r="M1872" s="93">
        <f t="shared" ca="1" si="236"/>
        <v>-1.7996445251448966E-2</v>
      </c>
      <c r="N1872" s="101">
        <f t="shared" ca="1" si="232"/>
        <v>-1.54462324480681</v>
      </c>
      <c r="O1872" s="46">
        <f t="shared" ca="1" si="237"/>
        <v>0.3138231372271052</v>
      </c>
      <c r="P1872" s="46">
        <f t="shared" ca="1" si="238"/>
        <v>0.31705322445365358</v>
      </c>
      <c r="Q1872" s="47">
        <f t="shared" ca="1" si="233"/>
        <v>0.30736296277400849</v>
      </c>
      <c r="R1872" s="47">
        <f t="shared" ca="1" si="234"/>
        <v>-0.10033120803965559</v>
      </c>
      <c r="S1872" s="97">
        <f t="shared" ca="1" si="239"/>
        <v>0.1067459645937248</v>
      </c>
      <c r="V1872">
        <v>1855</v>
      </c>
      <c r="W1872" s="46">
        <v>-0.30664835718961497</v>
      </c>
    </row>
    <row r="1873" spans="10:23">
      <c r="J1873">
        <v>1856</v>
      </c>
      <c r="K1873" s="93">
        <f t="shared" ca="1" si="235"/>
        <v>-0.34095128954381998</v>
      </c>
      <c r="L1873" s="93">
        <f t="shared" ca="1" si="235"/>
        <v>1.0826999756414761</v>
      </c>
      <c r="M1873" s="93">
        <f t="shared" ca="1" si="236"/>
        <v>-0.34095128954381998</v>
      </c>
      <c r="N1873" s="101">
        <f t="shared" ca="1" si="232"/>
        <v>0.91805948590449016</v>
      </c>
      <c r="O1873" s="46">
        <f t="shared" ca="1" si="237"/>
        <v>0.19789220723228113</v>
      </c>
      <c r="P1873" s="46">
        <f t="shared" ca="1" si="238"/>
        <v>0.25908775945624152</v>
      </c>
      <c r="Q1873" s="47">
        <f t="shared" ca="1" si="233"/>
        <v>7.5501102784360286E-2</v>
      </c>
      <c r="R1873" s="47">
        <f t="shared" ca="1" si="234"/>
        <v>0.2978660940090283</v>
      </c>
      <c r="S1873" s="97">
        <f t="shared" ca="1" si="239"/>
        <v>0.24787915062065471</v>
      </c>
      <c r="V1873">
        <v>1856</v>
      </c>
      <c r="W1873" s="46">
        <v>4.0424406824917498E-2</v>
      </c>
    </row>
    <row r="1874" spans="10:23">
      <c r="J1874">
        <v>1857</v>
      </c>
      <c r="K1874" s="93">
        <f t="shared" ca="1" si="235"/>
        <v>0.4948215566617733</v>
      </c>
      <c r="L1874" s="93">
        <f t="shared" ca="1" si="235"/>
        <v>-5.1566205711834755E-2</v>
      </c>
      <c r="M1874" s="93">
        <f t="shared" ca="1" si="236"/>
        <v>0.4948215566617733</v>
      </c>
      <c r="N1874" s="101">
        <f t="shared" ref="N1874:N1937" ca="1" si="240">$N$2*K1874+SQRT(1-$N$2^2)*L1874</f>
        <v>0.10847530294364929</v>
      </c>
      <c r="O1874" s="46">
        <f t="shared" ca="1" si="237"/>
        <v>0.49790914470023023</v>
      </c>
      <c r="P1874" s="46">
        <f t="shared" ca="1" si="238"/>
        <v>0.40909622819021607</v>
      </c>
      <c r="Q1874" s="47">
        <f t="shared" ref="Q1874:Q1937" ca="1" si="241">$K$2+K1874*$S$3</f>
        <v>0.6755349777202585</v>
      </c>
      <c r="R1874" s="47">
        <f t="shared" ref="R1874:R1937" ca="1" si="242">$L$2+$L$3*N1874</f>
        <v>0.16696241185132582</v>
      </c>
      <c r="S1874" s="97">
        <f t="shared" ca="1" si="239"/>
        <v>0.33243577827577803</v>
      </c>
      <c r="V1874">
        <v>1857</v>
      </c>
      <c r="W1874" s="46">
        <v>4.0951119854587902E-2</v>
      </c>
    </row>
    <row r="1875" spans="10:23">
      <c r="J1875">
        <v>1858</v>
      </c>
      <c r="K1875" s="93">
        <f t="shared" ref="K1875:L1938" ca="1" si="243">_xlfn.NORM.S.INV(RAND())</f>
        <v>-1.229017295664824</v>
      </c>
      <c r="L1875" s="93">
        <f t="shared" ca="1" si="243"/>
        <v>2.1935039991019045E-2</v>
      </c>
      <c r="M1875" s="93">
        <f t="shared" ref="M1875:M1938" ca="1" si="244">K1875</f>
        <v>-1.229017295664824</v>
      </c>
      <c r="N1875" s="101">
        <f t="shared" ca="1" si="240"/>
        <v>-0.37005882868125883</v>
      </c>
      <c r="O1875" s="46">
        <f t="shared" ref="O1875:O1938" ca="1" si="245">$K$2+K1875*$K$3</f>
        <v>-0.12089637824932442</v>
      </c>
      <c r="P1875" s="46">
        <f t="shared" ref="P1875:P1938" ca="1" si="246">$K$2+K1875*$R$3</f>
        <v>9.9693466715438772E-2</v>
      </c>
      <c r="Q1875" s="47">
        <f t="shared" ca="1" si="241"/>
        <v>-0.56207606817885081</v>
      </c>
      <c r="R1875" s="47">
        <f t="shared" ca="1" si="242"/>
        <v>8.9587036706590434E-2</v>
      </c>
      <c r="S1875" s="97">
        <f t="shared" ref="S1875:S1938" ca="1" si="247">AVERAGE(R1875,O1875)</f>
        <v>-1.5654670771366994E-2</v>
      </c>
      <c r="V1875">
        <v>1858</v>
      </c>
      <c r="W1875" s="46">
        <v>2.1715839226829702E-2</v>
      </c>
    </row>
    <row r="1876" spans="10:23">
      <c r="J1876">
        <v>1859</v>
      </c>
      <c r="K1876" s="93">
        <f t="shared" ca="1" si="243"/>
        <v>-2.3762724730331364</v>
      </c>
      <c r="L1876" s="93">
        <f t="shared" ca="1" si="243"/>
        <v>-0.79326031844782396</v>
      </c>
      <c r="M1876" s="93">
        <f t="shared" ca="1" si="244"/>
        <v>-2.3762724730331364</v>
      </c>
      <c r="N1876" s="101">
        <f t="shared" ca="1" si="240"/>
        <v>-1.5077847265917232</v>
      </c>
      <c r="O1876" s="46">
        <f t="shared" ca="1" si="245"/>
        <v>-0.53272596372932512</v>
      </c>
      <c r="P1876" s="46">
        <f t="shared" ca="1" si="246"/>
        <v>-0.10622132602456158</v>
      </c>
      <c r="Q1876" s="47">
        <f t="shared" ca="1" si="241"/>
        <v>-1.3857352391388522</v>
      </c>
      <c r="R1876" s="47">
        <f t="shared" ca="1" si="242"/>
        <v>-9.4374696312916839E-2</v>
      </c>
      <c r="S1876" s="97">
        <f t="shared" ca="1" si="247"/>
        <v>-0.31355033002112098</v>
      </c>
      <c r="V1876">
        <v>1859</v>
      </c>
      <c r="W1876" s="46">
        <v>2.0587244822545099</v>
      </c>
    </row>
    <row r="1877" spans="10:23">
      <c r="J1877">
        <v>1860</v>
      </c>
      <c r="K1877" s="93">
        <f t="shared" ca="1" si="243"/>
        <v>0.57973667503520998</v>
      </c>
      <c r="L1877" s="93">
        <f t="shared" ca="1" si="243"/>
        <v>0.30811213515117369</v>
      </c>
      <c r="M1877" s="93">
        <f t="shared" ca="1" si="244"/>
        <v>0.57973667503520998</v>
      </c>
      <c r="N1877" s="101">
        <f t="shared" ca="1" si="240"/>
        <v>0.47648520366550234</v>
      </c>
      <c r="O1877" s="46">
        <f t="shared" ca="1" si="245"/>
        <v>0.52839107992316514</v>
      </c>
      <c r="P1877" s="46">
        <f t="shared" ca="1" si="246"/>
        <v>0.42433719580168355</v>
      </c>
      <c r="Q1877" s="47">
        <f t="shared" ca="1" si="241"/>
        <v>0.73649884816612832</v>
      </c>
      <c r="R1877" s="47">
        <f t="shared" ca="1" si="242"/>
        <v>0.22646684893012092</v>
      </c>
      <c r="S1877" s="97">
        <f t="shared" ca="1" si="247"/>
        <v>0.37742896442664303</v>
      </c>
      <c r="V1877">
        <v>1860</v>
      </c>
      <c r="W1877" s="46">
        <v>0.83187457690899203</v>
      </c>
    </row>
    <row r="1878" spans="10:23">
      <c r="J1878">
        <v>1861</v>
      </c>
      <c r="K1878" s="93">
        <f t="shared" ca="1" si="243"/>
        <v>0.93079157134264501</v>
      </c>
      <c r="L1878" s="93">
        <f t="shared" ca="1" si="243"/>
        <v>0.32334663365314636</v>
      </c>
      <c r="M1878" s="93">
        <f t="shared" ca="1" si="244"/>
        <v>0.93079157134264501</v>
      </c>
      <c r="N1878" s="101">
        <f t="shared" ca="1" si="240"/>
        <v>0.60257210803365036</v>
      </c>
      <c r="O1878" s="46">
        <f t="shared" ca="1" si="245"/>
        <v>0.65440907075817323</v>
      </c>
      <c r="P1878" s="46">
        <f t="shared" ca="1" si="246"/>
        <v>0.4873461912191876</v>
      </c>
      <c r="Q1878" s="47">
        <f t="shared" ca="1" si="241"/>
        <v>0.98853482983614449</v>
      </c>
      <c r="R1878" s="47">
        <f t="shared" ca="1" si="242"/>
        <v>0.24685415441488612</v>
      </c>
      <c r="S1878" s="97">
        <f t="shared" ca="1" si="247"/>
        <v>0.45063161258652967</v>
      </c>
      <c r="V1878">
        <v>1861</v>
      </c>
      <c r="W1878" s="46">
        <v>1.8225999667106301</v>
      </c>
    </row>
    <row r="1879" spans="10:23">
      <c r="J1879">
        <v>1862</v>
      </c>
      <c r="K1879" s="93">
        <f t="shared" ca="1" si="243"/>
        <v>-5.690090293818726E-2</v>
      </c>
      <c r="L1879" s="93">
        <f t="shared" ca="1" si="243"/>
        <v>-0.33683441264204406</v>
      </c>
      <c r="M1879" s="93">
        <f t="shared" ca="1" si="244"/>
        <v>-5.690090293818726E-2</v>
      </c>
      <c r="N1879" s="101">
        <f t="shared" ca="1" si="240"/>
        <v>-0.33744280745482702</v>
      </c>
      <c r="O1879" s="46">
        <f t="shared" ca="1" si="245"/>
        <v>0.29985762458570098</v>
      </c>
      <c r="P1879" s="46">
        <f t="shared" ca="1" si="246"/>
        <v>0.31007046813295147</v>
      </c>
      <c r="Q1879" s="47">
        <f t="shared" ca="1" si="241"/>
        <v>0.27943193749119993</v>
      </c>
      <c r="R1879" s="47">
        <f t="shared" ca="1" si="242"/>
        <v>9.4860802382519177E-2</v>
      </c>
      <c r="S1879" s="97">
        <f t="shared" ca="1" si="247"/>
        <v>0.19735921348411006</v>
      </c>
      <c r="V1879">
        <v>1862</v>
      </c>
      <c r="W1879" s="46">
        <v>1.3095671968884199</v>
      </c>
    </row>
    <row r="1880" spans="10:23">
      <c r="J1880">
        <v>1863</v>
      </c>
      <c r="K1880" s="93">
        <f t="shared" ca="1" si="243"/>
        <v>0.16289755989323454</v>
      </c>
      <c r="L1880" s="93">
        <f t="shared" ca="1" si="243"/>
        <v>-1.7596085714618157</v>
      </c>
      <c r="M1880" s="93">
        <f t="shared" ca="1" si="244"/>
        <v>0.16289755989323454</v>
      </c>
      <c r="N1880" s="101">
        <f t="shared" ca="1" si="240"/>
        <v>-1.616450225956598</v>
      </c>
      <c r="O1880" s="46">
        <f t="shared" ca="1" si="245"/>
        <v>0.37875856277510045</v>
      </c>
      <c r="P1880" s="46">
        <f t="shared" ca="1" si="246"/>
        <v>0.34952093722765121</v>
      </c>
      <c r="Q1880" s="47">
        <f t="shared" ca="1" si="241"/>
        <v>0.43723381386999893</v>
      </c>
      <c r="R1880" s="47">
        <f t="shared" ca="1" si="242"/>
        <v>-0.11194509144878084</v>
      </c>
      <c r="S1880" s="97">
        <f t="shared" ca="1" si="247"/>
        <v>0.1334067356631598</v>
      </c>
      <c r="V1880">
        <v>1863</v>
      </c>
      <c r="W1880" s="46">
        <v>0.38930658610688501</v>
      </c>
    </row>
    <row r="1881" spans="10:23">
      <c r="J1881">
        <v>1864</v>
      </c>
      <c r="K1881" s="93">
        <f t="shared" ca="1" si="243"/>
        <v>-0.32350491728630393</v>
      </c>
      <c r="L1881" s="93">
        <f t="shared" ca="1" si="243"/>
        <v>0.21137957089220899</v>
      </c>
      <c r="M1881" s="93">
        <f t="shared" ca="1" si="244"/>
        <v>-0.32350491728630393</v>
      </c>
      <c r="N1881" s="101">
        <f t="shared" ca="1" si="240"/>
        <v>9.7523596404574309E-2</v>
      </c>
      <c r="O1881" s="46">
        <f t="shared" ca="1" si="245"/>
        <v>0.20415492227308324</v>
      </c>
      <c r="P1881" s="46">
        <f t="shared" ca="1" si="246"/>
        <v>0.26221911697664257</v>
      </c>
      <c r="Q1881" s="47">
        <f t="shared" ca="1" si="241"/>
        <v>8.8026532865964513E-2</v>
      </c>
      <c r="R1881" s="47">
        <f t="shared" ca="1" si="242"/>
        <v>0.16519160315465337</v>
      </c>
      <c r="S1881" s="97">
        <f t="shared" ca="1" si="247"/>
        <v>0.1846732627138683</v>
      </c>
      <c r="V1881">
        <v>1864</v>
      </c>
      <c r="W1881" s="46">
        <v>-0.134568177143985</v>
      </c>
    </row>
    <row r="1882" spans="10:23">
      <c r="J1882">
        <v>1865</v>
      </c>
      <c r="K1882" s="93">
        <f t="shared" ca="1" si="243"/>
        <v>1.1083248107629073</v>
      </c>
      <c r="L1882" s="93">
        <f t="shared" ca="1" si="243"/>
        <v>-0.24723052674290924</v>
      </c>
      <c r="M1882" s="93">
        <f t="shared" ca="1" si="244"/>
        <v>1.1083248107629073</v>
      </c>
      <c r="N1882" s="101">
        <f t="shared" ca="1" si="240"/>
        <v>0.11807704755021511</v>
      </c>
      <c r="O1882" s="46">
        <f t="shared" ca="1" si="245"/>
        <v>0.71813808400793966</v>
      </c>
      <c r="P1882" s="46">
        <f t="shared" ca="1" si="246"/>
        <v>0.51921069784407081</v>
      </c>
      <c r="Q1882" s="47">
        <f t="shared" ca="1" si="241"/>
        <v>1.1159928563356774</v>
      </c>
      <c r="R1882" s="47">
        <f t="shared" ca="1" si="242"/>
        <v>0.16851494184214225</v>
      </c>
      <c r="S1882" s="97">
        <f t="shared" ca="1" si="247"/>
        <v>0.44332651292504094</v>
      </c>
      <c r="V1882">
        <v>1865</v>
      </c>
      <c r="W1882" s="46">
        <v>0.57672939408860702</v>
      </c>
    </row>
    <row r="1883" spans="10:23">
      <c r="J1883">
        <v>1866</v>
      </c>
      <c r="K1883" s="93">
        <f t="shared" ca="1" si="243"/>
        <v>-0.905029253283127</v>
      </c>
      <c r="L1883" s="93">
        <f t="shared" ca="1" si="243"/>
        <v>-0.90730226014476112</v>
      </c>
      <c r="M1883" s="93">
        <f t="shared" ca="1" si="244"/>
        <v>-0.905029253283127</v>
      </c>
      <c r="N1883" s="101">
        <f t="shared" ca="1" si="240"/>
        <v>-1.1480176250699037</v>
      </c>
      <c r="O1883" s="46">
        <f t="shared" ca="1" si="245"/>
        <v>-4.594561681713738E-3</v>
      </c>
      <c r="P1883" s="46">
        <f t="shared" ca="1" si="246"/>
        <v>0.15784437499924411</v>
      </c>
      <c r="Q1883" s="47">
        <f t="shared" ca="1" si="241"/>
        <v>-0.32947243504362944</v>
      </c>
      <c r="R1883" s="47">
        <f t="shared" ca="1" si="242"/>
        <v>-3.6203057958801271E-2</v>
      </c>
      <c r="S1883" s="97">
        <f t="shared" ca="1" si="247"/>
        <v>-2.0398809820257505E-2</v>
      </c>
      <c r="V1883">
        <v>1866</v>
      </c>
      <c r="W1883" s="46">
        <v>-2.2461540669374599E-2</v>
      </c>
    </row>
    <row r="1884" spans="10:23">
      <c r="J1884">
        <v>1867</v>
      </c>
      <c r="K1884" s="93">
        <f t="shared" ca="1" si="243"/>
        <v>0.88088558341552814</v>
      </c>
      <c r="L1884" s="93">
        <f t="shared" ca="1" si="243"/>
        <v>8.3008922541937508E-2</v>
      </c>
      <c r="M1884" s="93">
        <f t="shared" ca="1" si="244"/>
        <v>0.88088558341552814</v>
      </c>
      <c r="N1884" s="101">
        <f t="shared" ca="1" si="240"/>
        <v>0.35884074091005513</v>
      </c>
      <c r="O1884" s="46">
        <f t="shared" ca="1" si="245"/>
        <v>0.63649434461316656</v>
      </c>
      <c r="P1884" s="46">
        <f t="shared" ca="1" si="246"/>
        <v>0.47838882814668426</v>
      </c>
      <c r="Q1884" s="47">
        <f t="shared" ca="1" si="241"/>
        <v>0.95270537754613105</v>
      </c>
      <c r="R1884" s="47">
        <f t="shared" ca="1" si="242"/>
        <v>0.20744462284878748</v>
      </c>
      <c r="S1884" s="97">
        <f t="shared" ca="1" si="247"/>
        <v>0.42196948373097704</v>
      </c>
      <c r="V1884">
        <v>1867</v>
      </c>
      <c r="W1884" s="46">
        <v>2.0035576699050099</v>
      </c>
    </row>
    <row r="1885" spans="10:23">
      <c r="J1885">
        <v>1868</v>
      </c>
      <c r="K1885" s="93">
        <f t="shared" ca="1" si="243"/>
        <v>-0.53799895291561273</v>
      </c>
      <c r="L1885" s="93">
        <f t="shared" ca="1" si="243"/>
        <v>-0.46554755261485953</v>
      </c>
      <c r="M1885" s="93">
        <f t="shared" ca="1" si="244"/>
        <v>-0.53799895291561273</v>
      </c>
      <c r="N1885" s="101">
        <f t="shared" ca="1" si="240"/>
        <v>-0.61247354422506173</v>
      </c>
      <c r="O1885" s="46">
        <f t="shared" ca="1" si="245"/>
        <v>0.12715811151666348</v>
      </c>
      <c r="P1885" s="46">
        <f t="shared" ca="1" si="246"/>
        <v>0.22372071159843271</v>
      </c>
      <c r="Q1885" s="47">
        <f t="shared" ca="1" si="241"/>
        <v>-6.5967088646875005E-2</v>
      </c>
      <c r="R1885" s="47">
        <f t="shared" ca="1" si="242"/>
        <v>5.0390397812484528E-2</v>
      </c>
      <c r="S1885" s="97">
        <f t="shared" ca="1" si="247"/>
        <v>8.8774254664574004E-2</v>
      </c>
      <c r="V1885">
        <v>1868</v>
      </c>
      <c r="W1885" s="46">
        <v>-0.35435553193339703</v>
      </c>
    </row>
    <row r="1886" spans="10:23">
      <c r="J1886">
        <v>1869</v>
      </c>
      <c r="K1886" s="93">
        <f t="shared" ca="1" si="243"/>
        <v>-9.2895187783201119E-2</v>
      </c>
      <c r="L1886" s="93">
        <f t="shared" ca="1" si="243"/>
        <v>1.1029358980611339</v>
      </c>
      <c r="M1886" s="93">
        <f t="shared" ca="1" si="244"/>
        <v>-9.2895187783201119E-2</v>
      </c>
      <c r="N1886" s="101">
        <f t="shared" ca="1" si="240"/>
        <v>1.0161322289042261</v>
      </c>
      <c r="O1886" s="46">
        <f t="shared" ca="1" si="245"/>
        <v>0.28693677515325405</v>
      </c>
      <c r="P1886" s="46">
        <f t="shared" ca="1" si="246"/>
        <v>0.30361004341672798</v>
      </c>
      <c r="Q1886" s="47">
        <f t="shared" ca="1" si="241"/>
        <v>0.25359023862630614</v>
      </c>
      <c r="R1886" s="47">
        <f t="shared" ca="1" si="242"/>
        <v>0.31372371999551879</v>
      </c>
      <c r="S1886" s="97">
        <f t="shared" ca="1" si="247"/>
        <v>0.30033024757438642</v>
      </c>
      <c r="V1886">
        <v>1869</v>
      </c>
      <c r="W1886" s="46">
        <v>0.30219191449559002</v>
      </c>
    </row>
    <row r="1887" spans="10:23">
      <c r="J1887">
        <v>1870</v>
      </c>
      <c r="K1887" s="93">
        <f t="shared" ca="1" si="243"/>
        <v>0.45364769522957876</v>
      </c>
      <c r="L1887" s="93">
        <f t="shared" ca="1" si="243"/>
        <v>-1.6908666533531476</v>
      </c>
      <c r="M1887" s="93">
        <f t="shared" ca="1" si="244"/>
        <v>0.45364769522957876</v>
      </c>
      <c r="N1887" s="101">
        <f t="shared" ca="1" si="240"/>
        <v>-1.4588121034592396</v>
      </c>
      <c r="O1887" s="46">
        <f t="shared" ca="1" si="245"/>
        <v>0.48312898539414767</v>
      </c>
      <c r="P1887" s="46">
        <f t="shared" ca="1" si="246"/>
        <v>0.40170614853717479</v>
      </c>
      <c r="Q1887" s="47">
        <f t="shared" ca="1" si="241"/>
        <v>0.64597465910809337</v>
      </c>
      <c r="R1887" s="47">
        <f t="shared" ca="1" si="242"/>
        <v>-8.6456190951907735E-2</v>
      </c>
      <c r="S1887" s="97">
        <f t="shared" ca="1" si="247"/>
        <v>0.19833639722111995</v>
      </c>
      <c r="V1887">
        <v>1870</v>
      </c>
      <c r="W1887" s="46">
        <v>-0.154947538068825</v>
      </c>
    </row>
    <row r="1888" spans="10:23">
      <c r="J1888">
        <v>1871</v>
      </c>
      <c r="K1888" s="93">
        <f t="shared" ca="1" si="243"/>
        <v>0.69988337105711529</v>
      </c>
      <c r="L1888" s="93">
        <f t="shared" ca="1" si="243"/>
        <v>1.4892443389455696</v>
      </c>
      <c r="M1888" s="93">
        <f t="shared" ca="1" si="244"/>
        <v>0.69988337105711529</v>
      </c>
      <c r="N1888" s="101">
        <f t="shared" ca="1" si="240"/>
        <v>1.6345061337641762</v>
      </c>
      <c r="O1888" s="46">
        <f t="shared" ca="1" si="245"/>
        <v>0.57152007597877241</v>
      </c>
      <c r="P1888" s="46">
        <f t="shared" ca="1" si="246"/>
        <v>0.44590169382948719</v>
      </c>
      <c r="Q1888" s="47">
        <f t="shared" ca="1" si="241"/>
        <v>0.82275684027734275</v>
      </c>
      <c r="R1888" s="47">
        <f t="shared" ca="1" si="242"/>
        <v>0.41371013623250652</v>
      </c>
      <c r="S1888" s="97">
        <f t="shared" ca="1" si="247"/>
        <v>0.49261510610563947</v>
      </c>
      <c r="V1888">
        <v>1871</v>
      </c>
      <c r="W1888" s="46">
        <v>-0.12614703954817599</v>
      </c>
    </row>
    <row r="1889" spans="10:23">
      <c r="J1889">
        <v>1872</v>
      </c>
      <c r="K1889" s="93">
        <f t="shared" ca="1" si="243"/>
        <v>0.39045308415514002</v>
      </c>
      <c r="L1889" s="93">
        <f t="shared" ca="1" si="243"/>
        <v>0.68405386958504288</v>
      </c>
      <c r="M1889" s="93">
        <f t="shared" ca="1" si="244"/>
        <v>0.39045308415514002</v>
      </c>
      <c r="N1889" s="101">
        <f t="shared" ca="1" si="240"/>
        <v>0.77271281360231836</v>
      </c>
      <c r="O1889" s="46">
        <f t="shared" ca="1" si="245"/>
        <v>0.46044404921189774</v>
      </c>
      <c r="P1889" s="46">
        <f t="shared" ca="1" si="246"/>
        <v>0.39036368044604985</v>
      </c>
      <c r="Q1889" s="47">
        <f t="shared" ca="1" si="241"/>
        <v>0.60060478674359352</v>
      </c>
      <c r="R1889" s="47">
        <f t="shared" ca="1" si="242"/>
        <v>0.2743646286961326</v>
      </c>
      <c r="S1889" s="97">
        <f t="shared" ca="1" si="247"/>
        <v>0.36740433895401514</v>
      </c>
      <c r="V1889">
        <v>1872</v>
      </c>
      <c r="W1889" s="46">
        <v>1.31261169562146</v>
      </c>
    </row>
    <row r="1890" spans="10:23">
      <c r="J1890">
        <v>1873</v>
      </c>
      <c r="K1890" s="93">
        <f t="shared" ca="1" si="243"/>
        <v>0.26633782405160872</v>
      </c>
      <c r="L1890" s="93">
        <f t="shared" ca="1" si="243"/>
        <v>-0.97036304092081183</v>
      </c>
      <c r="M1890" s="93">
        <f t="shared" ca="1" si="244"/>
        <v>0.26633782405160872</v>
      </c>
      <c r="N1890" s="101">
        <f t="shared" ca="1" si="240"/>
        <v>-0.83528348256056273</v>
      </c>
      <c r="O1890" s="46">
        <f t="shared" ca="1" si="245"/>
        <v>0.41589045980258177</v>
      </c>
      <c r="P1890" s="46">
        <f t="shared" ca="1" si="246"/>
        <v>0.36808688574139187</v>
      </c>
      <c r="Q1890" s="47">
        <f t="shared" ca="1" si="241"/>
        <v>0.51149760792496157</v>
      </c>
      <c r="R1890" s="47">
        <f t="shared" ca="1" si="242"/>
        <v>1.4363704155033852E-2</v>
      </c>
      <c r="S1890" s="97">
        <f t="shared" ca="1" si="247"/>
        <v>0.21512708197880781</v>
      </c>
      <c r="V1890">
        <v>1873</v>
      </c>
      <c r="W1890" s="46">
        <v>0.50501931100113795</v>
      </c>
    </row>
    <row r="1891" spans="10:23">
      <c r="J1891">
        <v>1874</v>
      </c>
      <c r="K1891" s="93">
        <f t="shared" ca="1" si="243"/>
        <v>1.578070965125864</v>
      </c>
      <c r="L1891" s="93">
        <f t="shared" ca="1" si="243"/>
        <v>0.50799600791078925</v>
      </c>
      <c r="M1891" s="93">
        <f t="shared" ca="1" si="244"/>
        <v>1.578070965125864</v>
      </c>
      <c r="N1891" s="101">
        <f t="shared" ca="1" si="240"/>
        <v>0.98348444351898601</v>
      </c>
      <c r="O1891" s="46">
        <f t="shared" ca="1" si="245"/>
        <v>0.88676261309996607</v>
      </c>
      <c r="P1891" s="46">
        <f t="shared" ca="1" si="246"/>
        <v>0.60352296239008396</v>
      </c>
      <c r="Q1891" s="47">
        <f t="shared" ca="1" si="241"/>
        <v>1.4532419145197302</v>
      </c>
      <c r="R1891" s="47">
        <f t="shared" ca="1" si="242"/>
        <v>0.30844481829366938</v>
      </c>
      <c r="S1891" s="97">
        <f t="shared" ca="1" si="247"/>
        <v>0.59760371569681769</v>
      </c>
      <c r="V1891">
        <v>1874</v>
      </c>
      <c r="W1891" s="46">
        <v>7.6318231381396998E-2</v>
      </c>
    </row>
    <row r="1892" spans="10:23">
      <c r="J1892">
        <v>1875</v>
      </c>
      <c r="K1892" s="93">
        <f t="shared" ca="1" si="243"/>
        <v>-0.865729817332903</v>
      </c>
      <c r="L1892" s="93">
        <f t="shared" ca="1" si="243"/>
        <v>-1.4739032244559536</v>
      </c>
      <c r="M1892" s="93">
        <f t="shared" ca="1" si="244"/>
        <v>-0.865729817332903</v>
      </c>
      <c r="N1892" s="101">
        <f t="shared" ca="1" si="240"/>
        <v>-1.6727043714805052</v>
      </c>
      <c r="O1892" s="46">
        <f t="shared" ca="1" si="245"/>
        <v>9.5127360984580411E-3</v>
      </c>
      <c r="P1892" s="46">
        <f t="shared" ca="1" si="246"/>
        <v>0.16489802388933</v>
      </c>
      <c r="Q1892" s="47">
        <f t="shared" ca="1" si="241"/>
        <v>-0.30125783948328588</v>
      </c>
      <c r="R1892" s="47">
        <f t="shared" ca="1" si="242"/>
        <v>-0.1210409642940028</v>
      </c>
      <c r="S1892" s="97">
        <f t="shared" ca="1" si="247"/>
        <v>-5.5764114097772377E-2</v>
      </c>
      <c r="V1892">
        <v>1875</v>
      </c>
      <c r="W1892" s="46">
        <v>0.41792509689729201</v>
      </c>
    </row>
    <row r="1893" spans="10:23">
      <c r="J1893">
        <v>1876</v>
      </c>
      <c r="K1893" s="93">
        <f t="shared" ca="1" si="243"/>
        <v>0.51225434479504595</v>
      </c>
      <c r="L1893" s="93">
        <f t="shared" ca="1" si="243"/>
        <v>0.89391482983227188</v>
      </c>
      <c r="M1893" s="93">
        <f t="shared" ca="1" si="244"/>
        <v>0.51225434479504595</v>
      </c>
      <c r="N1893" s="101">
        <f t="shared" ca="1" si="240"/>
        <v>1.0104139951952711</v>
      </c>
      <c r="O1893" s="46">
        <f t="shared" ca="1" si="245"/>
        <v>0.50416698345512256</v>
      </c>
      <c r="P1893" s="46">
        <f t="shared" ca="1" si="246"/>
        <v>0.41222514756766226</v>
      </c>
      <c r="Q1893" s="47">
        <f t="shared" ca="1" si="241"/>
        <v>0.68805065523004316</v>
      </c>
      <c r="R1893" s="47">
        <f t="shared" ca="1" si="242"/>
        <v>0.31279912455048065</v>
      </c>
      <c r="S1893" s="97">
        <f t="shared" ca="1" si="247"/>
        <v>0.4084830540028016</v>
      </c>
      <c r="V1893">
        <v>1876</v>
      </c>
      <c r="W1893" s="46">
        <v>7.3081339490442099E-2</v>
      </c>
    </row>
    <row r="1894" spans="10:23">
      <c r="J1894">
        <v>1877</v>
      </c>
      <c r="K1894" s="93">
        <f t="shared" ca="1" si="243"/>
        <v>-1.242506096863577</v>
      </c>
      <c r="L1894" s="93">
        <f t="shared" ca="1" si="243"/>
        <v>-1.8553558621999788</v>
      </c>
      <c r="M1894" s="93">
        <f t="shared" ca="1" si="244"/>
        <v>-1.242506096863577</v>
      </c>
      <c r="N1894" s="101">
        <f t="shared" ca="1" si="240"/>
        <v>-2.1541765137602353</v>
      </c>
      <c r="O1894" s="46">
        <f t="shared" ca="1" si="245"/>
        <v>-0.12573844609603263</v>
      </c>
      <c r="P1894" s="46">
        <f t="shared" ca="1" si="246"/>
        <v>9.7272432792084668E-2</v>
      </c>
      <c r="Q1894" s="47">
        <f t="shared" ca="1" si="241"/>
        <v>-0.57176020387226723</v>
      </c>
      <c r="R1894" s="47">
        <f t="shared" ca="1" si="242"/>
        <v>-0.19889139369625614</v>
      </c>
      <c r="S1894" s="97">
        <f t="shared" ca="1" si="247"/>
        <v>-0.16231491989614438</v>
      </c>
      <c r="V1894">
        <v>1877</v>
      </c>
      <c r="W1894" s="46">
        <v>0.16773148252409201</v>
      </c>
    </row>
    <row r="1895" spans="10:23">
      <c r="J1895">
        <v>1878</v>
      </c>
      <c r="K1895" s="93">
        <f t="shared" ca="1" si="243"/>
        <v>-0.83789649509501218</v>
      </c>
      <c r="L1895" s="93">
        <f t="shared" ca="1" si="243"/>
        <v>-1.985287219889484</v>
      </c>
      <c r="M1895" s="93">
        <f t="shared" ca="1" si="244"/>
        <v>-0.83789649509501218</v>
      </c>
      <c r="N1895" s="101">
        <f t="shared" ca="1" si="240"/>
        <v>-2.1486873193827662</v>
      </c>
      <c r="O1895" s="46">
        <f t="shared" ca="1" si="245"/>
        <v>1.9504049091314535E-2</v>
      </c>
      <c r="P1895" s="46">
        <f t="shared" ca="1" si="246"/>
        <v>0.16989368038575825</v>
      </c>
      <c r="Q1895" s="47">
        <f t="shared" ca="1" si="241"/>
        <v>-0.2812752134975729</v>
      </c>
      <c r="R1895" s="47">
        <f t="shared" ca="1" si="242"/>
        <v>-0.19800383219096324</v>
      </c>
      <c r="S1895" s="97">
        <f t="shared" ca="1" si="247"/>
        <v>-8.9249891549824351E-2</v>
      </c>
      <c r="V1895">
        <v>1878</v>
      </c>
      <c r="W1895" s="46">
        <v>1.0153137937648999</v>
      </c>
    </row>
    <row r="1896" spans="10:23">
      <c r="J1896">
        <v>1879</v>
      </c>
      <c r="K1896" s="93">
        <f t="shared" ca="1" si="243"/>
        <v>-1.0892441322963471</v>
      </c>
      <c r="L1896" s="93">
        <f t="shared" ca="1" si="243"/>
        <v>-1.1615350116935812</v>
      </c>
      <c r="M1896" s="93">
        <f t="shared" ca="1" si="244"/>
        <v>-1.0892441322963471</v>
      </c>
      <c r="N1896" s="101">
        <f t="shared" ca="1" si="240"/>
        <v>-1.4476358868315691</v>
      </c>
      <c r="O1896" s="46">
        <f t="shared" ca="1" si="245"/>
        <v>-7.0722079569486451E-2</v>
      </c>
      <c r="P1896" s="46">
        <f t="shared" ca="1" si="246"/>
        <v>0.12478061605535776</v>
      </c>
      <c r="Q1896" s="47">
        <f t="shared" ca="1" si="241"/>
        <v>-0.46172747081917487</v>
      </c>
      <c r="R1896" s="47">
        <f t="shared" ca="1" si="242"/>
        <v>-8.4649080660049475E-2</v>
      </c>
      <c r="S1896" s="97">
        <f t="shared" ca="1" si="247"/>
        <v>-7.7685580114767963E-2</v>
      </c>
      <c r="V1896">
        <v>1879</v>
      </c>
      <c r="W1896" s="46">
        <v>0.38483390740401602</v>
      </c>
    </row>
    <row r="1897" spans="10:23">
      <c r="J1897">
        <v>1880</v>
      </c>
      <c r="K1897" s="93">
        <f t="shared" ca="1" si="243"/>
        <v>-1.6870088533685061</v>
      </c>
      <c r="L1897" s="93">
        <f t="shared" ca="1" si="243"/>
        <v>0.12768725526477642</v>
      </c>
      <c r="M1897" s="93">
        <f t="shared" ca="1" si="244"/>
        <v>-1.6870088533685061</v>
      </c>
      <c r="N1897" s="101">
        <f t="shared" ca="1" si="240"/>
        <v>-0.41544852102566859</v>
      </c>
      <c r="O1897" s="46">
        <f t="shared" ca="1" si="245"/>
        <v>-0.28530136598283795</v>
      </c>
      <c r="P1897" s="46">
        <f t="shared" ca="1" si="246"/>
        <v>1.7490972848682007E-2</v>
      </c>
      <c r="Q1897" s="47">
        <f t="shared" ca="1" si="241"/>
        <v>-0.89088604364587787</v>
      </c>
      <c r="R1897" s="47">
        <f t="shared" ca="1" si="242"/>
        <v>8.2247864345096899E-2</v>
      </c>
      <c r="S1897" s="97">
        <f t="shared" ca="1" si="247"/>
        <v>-0.10152675081887053</v>
      </c>
      <c r="V1897">
        <v>1880</v>
      </c>
      <c r="W1897" s="46">
        <v>-0.23983393391351601</v>
      </c>
    </row>
    <row r="1898" spans="10:23">
      <c r="J1898">
        <v>1881</v>
      </c>
      <c r="K1898" s="93">
        <f t="shared" ca="1" si="243"/>
        <v>-1.2602376672379971</v>
      </c>
      <c r="L1898" s="93">
        <f t="shared" ca="1" si="243"/>
        <v>0.52649811111225975</v>
      </c>
      <c r="M1898" s="93">
        <f t="shared" ca="1" si="244"/>
        <v>-1.2602376672379971</v>
      </c>
      <c r="N1898" s="101">
        <f t="shared" ca="1" si="240"/>
        <v>9.838015788025678E-2</v>
      </c>
      <c r="O1898" s="46">
        <f t="shared" ca="1" si="245"/>
        <v>-0.1321035385543276</v>
      </c>
      <c r="P1898" s="46">
        <f t="shared" ca="1" si="246"/>
        <v>9.4089886562937181E-2</v>
      </c>
      <c r="Q1898" s="47">
        <f t="shared" ca="1" si="241"/>
        <v>-0.58449038878885717</v>
      </c>
      <c r="R1898" s="47">
        <f t="shared" ca="1" si="242"/>
        <v>0.1653301027122302</v>
      </c>
      <c r="S1898" s="97">
        <f t="shared" ca="1" si="247"/>
        <v>1.6613282078951297E-2</v>
      </c>
      <c r="V1898">
        <v>1881</v>
      </c>
      <c r="W1898" s="46">
        <v>0.72838996470776896</v>
      </c>
    </row>
    <row r="1899" spans="10:23">
      <c r="J1899">
        <v>1882</v>
      </c>
      <c r="K1899" s="93">
        <f t="shared" ca="1" si="243"/>
        <v>-0.86184572424430406</v>
      </c>
      <c r="L1899" s="93">
        <f t="shared" ca="1" si="243"/>
        <v>-0.23143291099193547</v>
      </c>
      <c r="M1899" s="93">
        <f t="shared" ca="1" si="244"/>
        <v>-0.86184572424430406</v>
      </c>
      <c r="N1899" s="101">
        <f t="shared" ca="1" si="240"/>
        <v>-0.49350392673306076</v>
      </c>
      <c r="O1899" s="46">
        <f t="shared" ca="1" si="245"/>
        <v>1.0907006944385067E-2</v>
      </c>
      <c r="P1899" s="46">
        <f t="shared" ca="1" si="246"/>
        <v>0.16559515931229352</v>
      </c>
      <c r="Q1899" s="47">
        <f t="shared" ca="1" si="241"/>
        <v>-0.29846929779143183</v>
      </c>
      <c r="R1899" s="47">
        <f t="shared" ca="1" si="242"/>
        <v>6.9626891462397672E-2</v>
      </c>
      <c r="S1899" s="97">
        <f t="shared" ca="1" si="247"/>
        <v>4.026694920339137E-2</v>
      </c>
      <c r="V1899">
        <v>1882</v>
      </c>
      <c r="W1899" s="46">
        <v>0.50993668762061395</v>
      </c>
    </row>
    <row r="1900" spans="10:23">
      <c r="J1900">
        <v>1883</v>
      </c>
      <c r="K1900" s="93">
        <f t="shared" ca="1" si="243"/>
        <v>0.61722112079283176</v>
      </c>
      <c r="L1900" s="93">
        <f t="shared" ca="1" si="243"/>
        <v>0.83375267307535073</v>
      </c>
      <c r="M1900" s="93">
        <f t="shared" ca="1" si="244"/>
        <v>0.61722112079283176</v>
      </c>
      <c r="N1900" s="101">
        <f t="shared" ca="1" si="240"/>
        <v>0.98675705536133773</v>
      </c>
      <c r="O1900" s="46">
        <f t="shared" ca="1" si="245"/>
        <v>0.54184685163187984</v>
      </c>
      <c r="P1900" s="46">
        <f t="shared" ca="1" si="246"/>
        <v>0.4310650816560409</v>
      </c>
      <c r="Q1900" s="47">
        <f t="shared" ca="1" si="241"/>
        <v>0.76341039158355772</v>
      </c>
      <c r="R1900" s="47">
        <f t="shared" ca="1" si="242"/>
        <v>0.3089739750502527</v>
      </c>
      <c r="S1900" s="97">
        <f t="shared" ca="1" si="247"/>
        <v>0.42541041334106627</v>
      </c>
      <c r="V1900">
        <v>1883</v>
      </c>
      <c r="W1900" s="46">
        <v>0.45719637734436802</v>
      </c>
    </row>
    <row r="1901" spans="10:23">
      <c r="J1901">
        <v>1884</v>
      </c>
      <c r="K1901" s="93">
        <f t="shared" ca="1" si="243"/>
        <v>-0.37995617761601624</v>
      </c>
      <c r="L1901" s="93">
        <f t="shared" ca="1" si="243"/>
        <v>-1.0157253665702242</v>
      </c>
      <c r="M1901" s="93">
        <f t="shared" ca="1" si="244"/>
        <v>-0.37995617761601624</v>
      </c>
      <c r="N1901" s="101">
        <f t="shared" ca="1" si="240"/>
        <v>-1.0838267321302133</v>
      </c>
      <c r="O1901" s="46">
        <f t="shared" ca="1" si="245"/>
        <v>0.1838906431484178</v>
      </c>
      <c r="P1901" s="46">
        <f t="shared" ca="1" si="246"/>
        <v>0.25208697741430985</v>
      </c>
      <c r="Q1901" s="47">
        <f t="shared" ca="1" si="241"/>
        <v>4.7497974616633631E-2</v>
      </c>
      <c r="R1901" s="47">
        <f t="shared" ca="1" si="242"/>
        <v>-2.5823872663869735E-2</v>
      </c>
      <c r="S1901" s="97">
        <f t="shared" ca="1" si="247"/>
        <v>7.9033385242274032E-2</v>
      </c>
      <c r="V1901">
        <v>1884</v>
      </c>
      <c r="W1901" s="46">
        <v>9.1870517571472896E-2</v>
      </c>
    </row>
    <row r="1902" spans="10:23">
      <c r="J1902">
        <v>1885</v>
      </c>
      <c r="K1902" s="93">
        <f t="shared" ca="1" si="243"/>
        <v>1.6106837908959766</v>
      </c>
      <c r="L1902" s="93">
        <f t="shared" ca="1" si="243"/>
        <v>0.78731163847581853</v>
      </c>
      <c r="M1902" s="93">
        <f t="shared" ca="1" si="244"/>
        <v>1.6106837908959766</v>
      </c>
      <c r="N1902" s="101">
        <f t="shared" ca="1" si="240"/>
        <v>1.2586705072729154</v>
      </c>
      <c r="O1902" s="46">
        <f t="shared" ca="1" si="245"/>
        <v>0.89846962195308466</v>
      </c>
      <c r="P1902" s="46">
        <f t="shared" ca="1" si="246"/>
        <v>0.60937646681664326</v>
      </c>
      <c r="Q1902" s="47">
        <f t="shared" ca="1" si="241"/>
        <v>1.4766559322259674</v>
      </c>
      <c r="R1902" s="47">
        <f t="shared" ca="1" si="242"/>
        <v>0.35294033807041386</v>
      </c>
      <c r="S1902" s="97">
        <f t="shared" ca="1" si="247"/>
        <v>0.62570498001174923</v>
      </c>
      <c r="V1902">
        <v>1885</v>
      </c>
      <c r="W1902" s="46">
        <v>1.1907898501932801</v>
      </c>
    </row>
    <row r="1903" spans="10:23">
      <c r="J1903">
        <v>1886</v>
      </c>
      <c r="K1903" s="93">
        <f t="shared" ca="1" si="243"/>
        <v>0.11984669506753284</v>
      </c>
      <c r="L1903" s="93">
        <f t="shared" ca="1" si="243"/>
        <v>-1.3079527526388832</v>
      </c>
      <c r="M1903" s="93">
        <f t="shared" ca="1" si="244"/>
        <v>0.11984669506753284</v>
      </c>
      <c r="N1903" s="101">
        <f t="shared" ca="1" si="240"/>
        <v>-1.2019340780871335</v>
      </c>
      <c r="O1903" s="46">
        <f t="shared" ca="1" si="245"/>
        <v>0.36330461655156349</v>
      </c>
      <c r="P1903" s="46">
        <f t="shared" ca="1" si="246"/>
        <v>0.3417939641158827</v>
      </c>
      <c r="Q1903" s="47">
        <f t="shared" ca="1" si="241"/>
        <v>0.40632592142292501</v>
      </c>
      <c r="R1903" s="47">
        <f t="shared" ca="1" si="242"/>
        <v>-4.4920943482485653E-2</v>
      </c>
      <c r="S1903" s="97">
        <f t="shared" ca="1" si="247"/>
        <v>0.15919183653453892</v>
      </c>
      <c r="V1903">
        <v>1886</v>
      </c>
      <c r="W1903" s="46">
        <v>1.0817081650192899</v>
      </c>
    </row>
    <row r="1904" spans="10:23">
      <c r="J1904">
        <v>1887</v>
      </c>
      <c r="K1904" s="93">
        <f t="shared" ca="1" si="243"/>
        <v>0.68729026361870638</v>
      </c>
      <c r="L1904" s="93">
        <f t="shared" ca="1" si="243"/>
        <v>1.7371327849395717</v>
      </c>
      <c r="M1904" s="93">
        <f t="shared" ca="1" si="244"/>
        <v>0.68729026361870638</v>
      </c>
      <c r="N1904" s="101">
        <f t="shared" ca="1" si="240"/>
        <v>1.8655201112813544</v>
      </c>
      <c r="O1904" s="46">
        <f t="shared" ca="1" si="245"/>
        <v>0.56699953484845322</v>
      </c>
      <c r="P1904" s="46">
        <f t="shared" ca="1" si="246"/>
        <v>0.44364142326432759</v>
      </c>
      <c r="Q1904" s="47">
        <f t="shared" ca="1" si="241"/>
        <v>0.81371575801670448</v>
      </c>
      <c r="R1904" s="47">
        <f t="shared" ca="1" si="242"/>
        <v>0.45106336141076825</v>
      </c>
      <c r="S1904" s="97">
        <f t="shared" ca="1" si="247"/>
        <v>0.50903144812961076</v>
      </c>
      <c r="V1904">
        <v>1887</v>
      </c>
      <c r="W1904" s="46">
        <v>-0.39838411794757</v>
      </c>
    </row>
    <row r="1905" spans="10:23">
      <c r="J1905">
        <v>1888</v>
      </c>
      <c r="K1905" s="93">
        <f t="shared" ca="1" si="243"/>
        <v>0.64486764240942895</v>
      </c>
      <c r="L1905" s="93">
        <f t="shared" ca="1" si="243"/>
        <v>-0.40504734070003828</v>
      </c>
      <c r="M1905" s="93">
        <f t="shared" ca="1" si="244"/>
        <v>0.64486764240942895</v>
      </c>
      <c r="N1905" s="101">
        <f t="shared" ca="1" si="240"/>
        <v>-0.1789361971336334</v>
      </c>
      <c r="O1905" s="46">
        <f t="shared" ca="1" si="245"/>
        <v>0.55177110890430692</v>
      </c>
      <c r="P1905" s="46">
        <f t="shared" ca="1" si="246"/>
        <v>0.43602721029225444</v>
      </c>
      <c r="Q1905" s="47">
        <f t="shared" ca="1" si="241"/>
        <v>0.78325890612841187</v>
      </c>
      <c r="R1905" s="47">
        <f t="shared" ca="1" si="242"/>
        <v>0.12049013083789485</v>
      </c>
      <c r="S1905" s="97">
        <f t="shared" ca="1" si="247"/>
        <v>0.33613061987110088</v>
      </c>
      <c r="V1905">
        <v>1888</v>
      </c>
      <c r="W1905" s="46">
        <v>1.3004768327738701E-2</v>
      </c>
    </row>
    <row r="1906" spans="10:23">
      <c r="J1906">
        <v>1889</v>
      </c>
      <c r="K1906" s="93">
        <f t="shared" ca="1" si="243"/>
        <v>0.83822759597087426</v>
      </c>
      <c r="L1906" s="93">
        <f t="shared" ca="1" si="243"/>
        <v>-0.17312473509614637</v>
      </c>
      <c r="M1906" s="93">
        <f t="shared" ca="1" si="244"/>
        <v>0.83822759597087426</v>
      </c>
      <c r="N1906" s="101">
        <f t="shared" ca="1" si="240"/>
        <v>0.10243852919521534</v>
      </c>
      <c r="O1906" s="46">
        <f t="shared" ca="1" si="245"/>
        <v>0.62118142937573717</v>
      </c>
      <c r="P1906" s="46">
        <f t="shared" ca="1" si="246"/>
        <v>0.47073237052796957</v>
      </c>
      <c r="Q1906" s="47">
        <f t="shared" ca="1" si="241"/>
        <v>0.92207954707127249</v>
      </c>
      <c r="R1906" s="47">
        <f t="shared" ca="1" si="242"/>
        <v>0.16598631087423793</v>
      </c>
      <c r="S1906" s="97">
        <f t="shared" ca="1" si="247"/>
        <v>0.39358387012498752</v>
      </c>
      <c r="V1906">
        <v>1889</v>
      </c>
      <c r="W1906" s="46">
        <v>0.36901430447203398</v>
      </c>
    </row>
    <row r="1907" spans="10:23">
      <c r="J1907">
        <v>1890</v>
      </c>
      <c r="K1907" s="93">
        <f t="shared" ca="1" si="243"/>
        <v>-0.46203233354337797</v>
      </c>
      <c r="L1907" s="93">
        <f t="shared" ca="1" si="243"/>
        <v>1.8480042831645929</v>
      </c>
      <c r="M1907" s="93">
        <f t="shared" ca="1" si="244"/>
        <v>-0.46203233354337797</v>
      </c>
      <c r="N1907" s="101">
        <f t="shared" ca="1" si="240"/>
        <v>1.6051251454327253</v>
      </c>
      <c r="O1907" s="46">
        <f t="shared" ca="1" si="245"/>
        <v>0.15442780877629994</v>
      </c>
      <c r="P1907" s="46">
        <f t="shared" ca="1" si="246"/>
        <v>0.23735556022825094</v>
      </c>
      <c r="Q1907" s="47">
        <f t="shared" ca="1" si="241"/>
        <v>-1.1427694127602084E-2</v>
      </c>
      <c r="R1907" s="47">
        <f t="shared" ca="1" si="242"/>
        <v>0.4089594510796008</v>
      </c>
      <c r="S1907" s="97">
        <f t="shared" ca="1" si="247"/>
        <v>0.28169362992795038</v>
      </c>
      <c r="V1907">
        <v>1890</v>
      </c>
      <c r="W1907" s="46">
        <v>0.47355584250428701</v>
      </c>
    </row>
    <row r="1908" spans="10:23">
      <c r="J1908">
        <v>1891</v>
      </c>
      <c r="K1908" s="93">
        <f t="shared" ca="1" si="243"/>
        <v>1.4690136608856144</v>
      </c>
      <c r="L1908" s="93">
        <f t="shared" ca="1" si="243"/>
        <v>-0.76836157147329076</v>
      </c>
      <c r="M1908" s="93">
        <f t="shared" ca="1" si="244"/>
        <v>1.4690136608856144</v>
      </c>
      <c r="N1908" s="101">
        <f t="shared" ca="1" si="240"/>
        <v>-0.26129138890285369</v>
      </c>
      <c r="O1908" s="46">
        <f t="shared" ca="1" si="245"/>
        <v>0.84761437015905883</v>
      </c>
      <c r="P1908" s="46">
        <f t="shared" ca="1" si="246"/>
        <v>0.5839488409196304</v>
      </c>
      <c r="Q1908" s="47">
        <f t="shared" ca="1" si="241"/>
        <v>1.3749454286379157</v>
      </c>
      <c r="R1908" s="47">
        <f t="shared" ca="1" si="242"/>
        <v>0.10717391484171832</v>
      </c>
      <c r="S1908" s="97">
        <f t="shared" ca="1" si="247"/>
        <v>0.47739414250038859</v>
      </c>
      <c r="V1908">
        <v>1891</v>
      </c>
      <c r="W1908" s="46">
        <v>3.9162826703323703E-2</v>
      </c>
    </row>
    <row r="1909" spans="10:23">
      <c r="J1909">
        <v>1892</v>
      </c>
      <c r="K1909" s="93">
        <f t="shared" ca="1" si="243"/>
        <v>-3.0725181871197976E-2</v>
      </c>
      <c r="L1909" s="93">
        <f t="shared" ca="1" si="243"/>
        <v>-0.57343167665870387</v>
      </c>
      <c r="M1909" s="93">
        <f t="shared" ca="1" si="244"/>
        <v>-3.0725181871197976E-2</v>
      </c>
      <c r="N1909" s="101">
        <f t="shared" ca="1" si="240"/>
        <v>-0.55343222932349212</v>
      </c>
      <c r="O1909" s="46">
        <f t="shared" ca="1" si="245"/>
        <v>0.30925390936114766</v>
      </c>
      <c r="P1909" s="46">
        <f t="shared" ca="1" si="246"/>
        <v>0.31476861052067484</v>
      </c>
      <c r="Q1909" s="47">
        <f t="shared" ca="1" si="241"/>
        <v>0.29822450704209341</v>
      </c>
      <c r="R1909" s="47">
        <f t="shared" ca="1" si="242"/>
        <v>5.9936935013572265E-2</v>
      </c>
      <c r="S1909" s="97">
        <f t="shared" ca="1" si="247"/>
        <v>0.18459542218735997</v>
      </c>
      <c r="V1909">
        <v>1892</v>
      </c>
      <c r="W1909" s="46">
        <v>0.82197995884224495</v>
      </c>
    </row>
    <row r="1910" spans="10:23">
      <c r="J1910">
        <v>1893</v>
      </c>
      <c r="K1910" s="93">
        <f t="shared" ca="1" si="243"/>
        <v>0.24087804122229986</v>
      </c>
      <c r="L1910" s="93">
        <f t="shared" ca="1" si="243"/>
        <v>-1.4207126542049917</v>
      </c>
      <c r="M1910" s="93">
        <f t="shared" ca="1" si="244"/>
        <v>0.24087804122229986</v>
      </c>
      <c r="N1910" s="101">
        <f t="shared" ca="1" si="240"/>
        <v>-1.2703491618145792</v>
      </c>
      <c r="O1910" s="46">
        <f t="shared" ca="1" si="245"/>
        <v>0.40675117499843139</v>
      </c>
      <c r="P1910" s="46">
        <f t="shared" ca="1" si="246"/>
        <v>0.36351724333931668</v>
      </c>
      <c r="Q1910" s="47">
        <f t="shared" ca="1" si="241"/>
        <v>0.49321903831666081</v>
      </c>
      <c r="R1910" s="47">
        <f t="shared" ca="1" si="242"/>
        <v>-5.5983148702820784E-2</v>
      </c>
      <c r="S1910" s="97">
        <f t="shared" ca="1" si="247"/>
        <v>0.1753840131478053</v>
      </c>
      <c r="V1910">
        <v>1893</v>
      </c>
      <c r="W1910" s="46">
        <v>7.7898619593869095E-2</v>
      </c>
    </row>
    <row r="1911" spans="10:23">
      <c r="J1911">
        <v>1894</v>
      </c>
      <c r="K1911" s="93">
        <f t="shared" ca="1" si="243"/>
        <v>-0.1391231316239448</v>
      </c>
      <c r="L1911" s="93">
        <f t="shared" ca="1" si="243"/>
        <v>-1.3246351384763395</v>
      </c>
      <c r="M1911" s="93">
        <f t="shared" ca="1" si="244"/>
        <v>-0.1391231316239448</v>
      </c>
      <c r="N1911" s="101">
        <f t="shared" ca="1" si="240"/>
        <v>-1.3001085821570679</v>
      </c>
      <c r="O1911" s="46">
        <f t="shared" ca="1" si="245"/>
        <v>0.2703423545526013</v>
      </c>
      <c r="P1911" s="46">
        <f t="shared" ca="1" si="246"/>
        <v>0.29531283311640166</v>
      </c>
      <c r="Q1911" s="47">
        <f t="shared" ca="1" si="241"/>
        <v>0.2204013974250007</v>
      </c>
      <c r="R1911" s="47">
        <f t="shared" ca="1" si="242"/>
        <v>-6.0795023469770171E-2</v>
      </c>
      <c r="S1911" s="97">
        <f t="shared" ca="1" si="247"/>
        <v>0.10477366554141557</v>
      </c>
      <c r="V1911">
        <v>1894</v>
      </c>
      <c r="W1911" s="46">
        <v>-3.9781887991496498E-2</v>
      </c>
    </row>
    <row r="1912" spans="10:23">
      <c r="J1912">
        <v>1895</v>
      </c>
      <c r="K1912" s="93">
        <f t="shared" ca="1" si="243"/>
        <v>0.27214635348860577</v>
      </c>
      <c r="L1912" s="93">
        <f t="shared" ca="1" si="243"/>
        <v>0.13300990818009359</v>
      </c>
      <c r="M1912" s="93">
        <f t="shared" ca="1" si="244"/>
        <v>0.27214635348860577</v>
      </c>
      <c r="N1912" s="101">
        <f t="shared" ca="1" si="240"/>
        <v>0.21265310344459248</v>
      </c>
      <c r="O1912" s="46">
        <f t="shared" ca="1" si="245"/>
        <v>0.41797554454874453</v>
      </c>
      <c r="P1912" s="46">
        <f t="shared" ca="1" si="246"/>
        <v>0.36912942811447325</v>
      </c>
      <c r="Q1912" s="47">
        <f t="shared" ca="1" si="241"/>
        <v>0.51566777741728709</v>
      </c>
      <c r="R1912" s="47">
        <f t="shared" ca="1" si="242"/>
        <v>0.18380717978489552</v>
      </c>
      <c r="S1912" s="97">
        <f t="shared" ca="1" si="247"/>
        <v>0.30089136216682</v>
      </c>
      <c r="V1912">
        <v>1895</v>
      </c>
      <c r="W1912" s="46">
        <v>-0.39138275011166901</v>
      </c>
    </row>
    <row r="1913" spans="10:23">
      <c r="J1913">
        <v>1896</v>
      </c>
      <c r="K1913" s="93">
        <f t="shared" ca="1" si="243"/>
        <v>0.42534432434265529</v>
      </c>
      <c r="L1913" s="93">
        <f t="shared" ca="1" si="243"/>
        <v>-0.43818865782620653</v>
      </c>
      <c r="M1913" s="93">
        <f t="shared" ca="1" si="244"/>
        <v>0.42534432434265529</v>
      </c>
      <c r="N1913" s="101">
        <f t="shared" ca="1" si="240"/>
        <v>-0.28017026258319022</v>
      </c>
      <c r="O1913" s="46">
        <f t="shared" ca="1" si="245"/>
        <v>0.47296893928584727</v>
      </c>
      <c r="P1913" s="46">
        <f t="shared" ca="1" si="246"/>
        <v>0.39662612548302462</v>
      </c>
      <c r="Q1913" s="47">
        <f t="shared" ca="1" si="241"/>
        <v>0.62565456689149257</v>
      </c>
      <c r="R1913" s="47">
        <f t="shared" ca="1" si="242"/>
        <v>0.10412134275377559</v>
      </c>
      <c r="S1913" s="97">
        <f t="shared" ca="1" si="247"/>
        <v>0.28854514101981144</v>
      </c>
      <c r="V1913">
        <v>1896</v>
      </c>
      <c r="W1913" s="46">
        <v>0.63057668680538803</v>
      </c>
    </row>
    <row r="1914" spans="10:23">
      <c r="J1914">
        <v>1897</v>
      </c>
      <c r="K1914" s="93">
        <f t="shared" ca="1" si="243"/>
        <v>-0.88837077058464642</v>
      </c>
      <c r="L1914" s="93">
        <f t="shared" ca="1" si="243"/>
        <v>0.30228130893976374</v>
      </c>
      <c r="M1914" s="93">
        <f t="shared" ca="1" si="244"/>
        <v>-0.88837077058464642</v>
      </c>
      <c r="N1914" s="101">
        <f t="shared" ca="1" si="240"/>
        <v>4.0659926890389553E-3</v>
      </c>
      <c r="O1914" s="46">
        <f t="shared" ca="1" si="245"/>
        <v>1.3853250599423217E-3</v>
      </c>
      <c r="P1914" s="46">
        <f t="shared" ca="1" si="246"/>
        <v>0.16083431837007214</v>
      </c>
      <c r="Q1914" s="47">
        <f t="shared" ca="1" si="241"/>
        <v>-0.31751266156031732</v>
      </c>
      <c r="R1914" s="47">
        <f t="shared" ca="1" si="242"/>
        <v>0.15008021052929782</v>
      </c>
      <c r="S1914" s="97">
        <f t="shared" ca="1" si="247"/>
        <v>7.5732767794620071E-2</v>
      </c>
      <c r="V1914">
        <v>1897</v>
      </c>
      <c r="W1914" s="46">
        <v>0.40174007395891698</v>
      </c>
    </row>
    <row r="1915" spans="10:23">
      <c r="J1915">
        <v>1898</v>
      </c>
      <c r="K1915" s="93">
        <f t="shared" ca="1" si="243"/>
        <v>-1.3778567595009799</v>
      </c>
      <c r="L1915" s="93">
        <f t="shared" ca="1" si="243"/>
        <v>0.3519590951905554</v>
      </c>
      <c r="M1915" s="93">
        <f t="shared" ca="1" si="244"/>
        <v>-1.3778567595009799</v>
      </c>
      <c r="N1915" s="101">
        <f t="shared" ca="1" si="240"/>
        <v>-0.10450285875871068</v>
      </c>
      <c r="O1915" s="46">
        <f t="shared" ca="1" si="245"/>
        <v>-0.17432520202270468</v>
      </c>
      <c r="P1915" s="46">
        <f t="shared" ca="1" si="246"/>
        <v>7.2979054828748641E-2</v>
      </c>
      <c r="Q1915" s="47">
        <f t="shared" ca="1" si="241"/>
        <v>-0.66893371572561133</v>
      </c>
      <c r="R1915" s="47">
        <f t="shared" ca="1" si="242"/>
        <v>0.13252544263577726</v>
      </c>
      <c r="S1915" s="97">
        <f t="shared" ca="1" si="247"/>
        <v>-2.0899879693463713E-2</v>
      </c>
      <c r="V1915">
        <v>1898</v>
      </c>
      <c r="W1915" s="46">
        <v>5.7373061361834801E-2</v>
      </c>
    </row>
    <row r="1916" spans="10:23">
      <c r="J1916">
        <v>1899</v>
      </c>
      <c r="K1916" s="93">
        <f t="shared" ca="1" si="243"/>
        <v>-0.51251066197617035</v>
      </c>
      <c r="L1916" s="93">
        <f t="shared" ca="1" si="243"/>
        <v>-1.0922903625729139</v>
      </c>
      <c r="M1916" s="93">
        <f t="shared" ca="1" si="244"/>
        <v>-0.51251066197617035</v>
      </c>
      <c r="N1916" s="101">
        <f t="shared" ca="1" si="240"/>
        <v>-1.1985720173471286</v>
      </c>
      <c r="O1916" s="46">
        <f t="shared" ca="1" si="245"/>
        <v>0.13630762986206146</v>
      </c>
      <c r="P1916" s="46">
        <f t="shared" ca="1" si="246"/>
        <v>0.22829547077113171</v>
      </c>
      <c r="Q1916" s="47">
        <f t="shared" ca="1" si="241"/>
        <v>-4.7668051956079038E-2</v>
      </c>
      <c r="R1916" s="47">
        <f t="shared" ca="1" si="242"/>
        <v>-4.4377323510940592E-2</v>
      </c>
      <c r="S1916" s="97">
        <f t="shared" ca="1" si="247"/>
        <v>4.5965153175560436E-2</v>
      </c>
      <c r="V1916">
        <v>1899</v>
      </c>
      <c r="W1916" s="46">
        <v>0.81370172015664899</v>
      </c>
    </row>
    <row r="1917" spans="10:23">
      <c r="J1917">
        <v>1900</v>
      </c>
      <c r="K1917" s="93">
        <f t="shared" ca="1" si="243"/>
        <v>0.8616978838407664</v>
      </c>
      <c r="L1917" s="93">
        <f t="shared" ca="1" si="243"/>
        <v>-0.56275741360230669</v>
      </c>
      <c r="M1917" s="93">
        <f t="shared" ca="1" si="244"/>
        <v>0.8616978838407664</v>
      </c>
      <c r="N1917" s="101">
        <f t="shared" ca="1" si="240"/>
        <v>-0.25950158479681451</v>
      </c>
      <c r="O1917" s="46">
        <f t="shared" ca="1" si="245"/>
        <v>0.6296065462243936</v>
      </c>
      <c r="P1917" s="46">
        <f t="shared" ca="1" si="246"/>
        <v>0.47494492895229778</v>
      </c>
      <c r="Q1917" s="47">
        <f t="shared" ca="1" si="241"/>
        <v>0.93892978076858513</v>
      </c>
      <c r="R1917" s="47">
        <f t="shared" ca="1" si="242"/>
        <v>0.10746331272368366</v>
      </c>
      <c r="S1917" s="97">
        <f t="shared" ca="1" si="247"/>
        <v>0.36853492947403865</v>
      </c>
      <c r="V1917">
        <v>1900</v>
      </c>
      <c r="W1917" s="46">
        <v>0.39338729889311402</v>
      </c>
    </row>
    <row r="1918" spans="10:23">
      <c r="J1918">
        <v>1901</v>
      </c>
      <c r="K1918" s="93">
        <f t="shared" ca="1" si="243"/>
        <v>0.57366943260404646</v>
      </c>
      <c r="L1918" s="93">
        <f t="shared" ca="1" si="243"/>
        <v>0.7405798594502877</v>
      </c>
      <c r="M1918" s="93">
        <f t="shared" ca="1" si="244"/>
        <v>0.57366943260404646</v>
      </c>
      <c r="N1918" s="101">
        <f t="shared" ca="1" si="240"/>
        <v>0.88457106330168678</v>
      </c>
      <c r="O1918" s="46">
        <f t="shared" ca="1" si="245"/>
        <v>0.52621312511003937</v>
      </c>
      <c r="P1918" s="46">
        <f t="shared" ca="1" si="246"/>
        <v>0.42324821839512067</v>
      </c>
      <c r="Q1918" s="47">
        <f t="shared" ca="1" si="241"/>
        <v>0.73214293853987678</v>
      </c>
      <c r="R1918" s="47">
        <f t="shared" ca="1" si="242"/>
        <v>0.29245126758254386</v>
      </c>
      <c r="S1918" s="97">
        <f t="shared" ca="1" si="247"/>
        <v>0.40933219634629159</v>
      </c>
      <c r="V1918">
        <v>1901</v>
      </c>
      <c r="W1918" s="46">
        <v>-0.129077333584494</v>
      </c>
    </row>
    <row r="1919" spans="10:23">
      <c r="J1919">
        <v>1902</v>
      </c>
      <c r="K1919" s="93">
        <f t="shared" ca="1" si="243"/>
        <v>-0.32445012010364732</v>
      </c>
      <c r="L1919" s="93">
        <f t="shared" ca="1" si="243"/>
        <v>0.42556958515872673</v>
      </c>
      <c r="M1919" s="93">
        <f t="shared" ca="1" si="244"/>
        <v>-0.32445012010364732</v>
      </c>
      <c r="N1919" s="101">
        <f t="shared" ca="1" si="240"/>
        <v>0.30029295230698011</v>
      </c>
      <c r="O1919" s="46">
        <f t="shared" ca="1" si="245"/>
        <v>0.20381562331663486</v>
      </c>
      <c r="P1919" s="46">
        <f t="shared" ca="1" si="246"/>
        <v>0.2620494674984184</v>
      </c>
      <c r="Q1919" s="47">
        <f t="shared" ca="1" si="241"/>
        <v>8.7347934953067752E-2</v>
      </c>
      <c r="R1919" s="47">
        <f t="shared" ca="1" si="242"/>
        <v>0.19797788514363152</v>
      </c>
      <c r="S1919" s="97">
        <f t="shared" ca="1" si="247"/>
        <v>0.2008967542301332</v>
      </c>
      <c r="V1919">
        <v>1902</v>
      </c>
      <c r="W1919" s="46">
        <v>0.15620735591896401</v>
      </c>
    </row>
    <row r="1920" spans="10:23">
      <c r="J1920">
        <v>1903</v>
      </c>
      <c r="K1920" s="93">
        <f t="shared" ca="1" si="243"/>
        <v>0.59736929165944885</v>
      </c>
      <c r="L1920" s="93">
        <f t="shared" ca="1" si="243"/>
        <v>-1.692895438791532</v>
      </c>
      <c r="M1920" s="93">
        <f t="shared" ca="1" si="244"/>
        <v>0.59736929165944885</v>
      </c>
      <c r="N1920" s="101">
        <f t="shared" ca="1" si="240"/>
        <v>-1.4150288689653692</v>
      </c>
      <c r="O1920" s="46">
        <f t="shared" ca="1" si="245"/>
        <v>0.53472065100598698</v>
      </c>
      <c r="P1920" s="46">
        <f t="shared" ca="1" si="246"/>
        <v>0.42750198134309447</v>
      </c>
      <c r="Q1920" s="47">
        <f t="shared" ca="1" si="241"/>
        <v>0.74915799033177199</v>
      </c>
      <c r="R1920" s="47">
        <f t="shared" ca="1" si="242"/>
        <v>-7.9376770759852194E-2</v>
      </c>
      <c r="S1920" s="97">
        <f t="shared" ca="1" si="247"/>
        <v>0.22767194012306741</v>
      </c>
      <c r="V1920">
        <v>1903</v>
      </c>
      <c r="W1920" s="46">
        <v>0.27930423466361498</v>
      </c>
    </row>
    <row r="1921" spans="10:23">
      <c r="J1921">
        <v>1904</v>
      </c>
      <c r="K1921" s="93">
        <f t="shared" ca="1" si="243"/>
        <v>-0.46564361526766335</v>
      </c>
      <c r="L1921" s="93">
        <f t="shared" ca="1" si="243"/>
        <v>-1.44823582791233</v>
      </c>
      <c r="M1921" s="93">
        <f t="shared" ca="1" si="244"/>
        <v>-0.46564361526766335</v>
      </c>
      <c r="N1921" s="101">
        <f t="shared" ca="1" si="240"/>
        <v>-1.5211331566943649</v>
      </c>
      <c r="O1921" s="46">
        <f t="shared" ca="1" si="245"/>
        <v>0.15313146888182633</v>
      </c>
      <c r="P1921" s="46">
        <f t="shared" ca="1" si="246"/>
        <v>0.23670739028101415</v>
      </c>
      <c r="Q1921" s="47">
        <f t="shared" ca="1" si="241"/>
        <v>-1.4020373916549311E-2</v>
      </c>
      <c r="R1921" s="47">
        <f t="shared" ca="1" si="242"/>
        <v>-9.6533037209684369E-2</v>
      </c>
      <c r="S1921" s="97">
        <f t="shared" ca="1" si="247"/>
        <v>2.8299215836070979E-2</v>
      </c>
      <c r="V1921">
        <v>1904</v>
      </c>
      <c r="W1921" s="46">
        <v>0.18913694062181499</v>
      </c>
    </row>
    <row r="1922" spans="10:23">
      <c r="J1922">
        <v>1905</v>
      </c>
      <c r="K1922" s="93">
        <f t="shared" ca="1" si="243"/>
        <v>-1.0478798831591847</v>
      </c>
      <c r="L1922" s="93">
        <f t="shared" ca="1" si="243"/>
        <v>1.3179449944940038</v>
      </c>
      <c r="M1922" s="93">
        <f t="shared" ca="1" si="244"/>
        <v>-1.0478798831591847</v>
      </c>
      <c r="N1922" s="101">
        <f t="shared" ca="1" si="240"/>
        <v>0.91627218164484825</v>
      </c>
      <c r="O1922" s="46">
        <f t="shared" ca="1" si="245"/>
        <v>-5.5873576889441279E-2</v>
      </c>
      <c r="P1922" s="46">
        <f t="shared" ca="1" si="246"/>
        <v>0.13220486739538034</v>
      </c>
      <c r="Q1922" s="47">
        <f t="shared" ca="1" si="241"/>
        <v>-0.43203046545908452</v>
      </c>
      <c r="R1922" s="47">
        <f t="shared" ca="1" si="242"/>
        <v>0.29757710033345081</v>
      </c>
      <c r="S1922" s="97">
        <f t="shared" ca="1" si="247"/>
        <v>0.12085176172200476</v>
      </c>
      <c r="V1922">
        <v>1905</v>
      </c>
      <c r="W1922" s="46">
        <v>0.41259497013661001</v>
      </c>
    </row>
    <row r="1923" spans="10:23">
      <c r="J1923">
        <v>1906</v>
      </c>
      <c r="K1923" s="93">
        <f t="shared" ca="1" si="243"/>
        <v>1.1558573047847767</v>
      </c>
      <c r="L1923" s="93">
        <f t="shared" ca="1" si="243"/>
        <v>0.67279065723405473</v>
      </c>
      <c r="M1923" s="93">
        <f t="shared" ca="1" si="244"/>
        <v>1.1558573047847767</v>
      </c>
      <c r="N1923" s="101">
        <f t="shared" ca="1" si="240"/>
        <v>1.0054500642753577</v>
      </c>
      <c r="O1923" s="46">
        <f t="shared" ca="1" si="245"/>
        <v>0.73520079829854834</v>
      </c>
      <c r="P1923" s="46">
        <f t="shared" ca="1" si="246"/>
        <v>0.52774205498937521</v>
      </c>
      <c r="Q1923" s="47">
        <f t="shared" ca="1" si="241"/>
        <v>1.1501182849168947</v>
      </c>
      <c r="R1923" s="47">
        <f t="shared" ca="1" si="242"/>
        <v>0.31199649420138381</v>
      </c>
      <c r="S1923" s="97">
        <f t="shared" ca="1" si="247"/>
        <v>0.5235986462499661</v>
      </c>
      <c r="V1923">
        <v>1906</v>
      </c>
      <c r="W1923" s="46">
        <v>-0.16866058905737599</v>
      </c>
    </row>
    <row r="1924" spans="10:23">
      <c r="J1924">
        <v>1907</v>
      </c>
      <c r="K1924" s="93">
        <f t="shared" ca="1" si="243"/>
        <v>2.0499274363891833</v>
      </c>
      <c r="L1924" s="93">
        <f t="shared" ca="1" si="243"/>
        <v>-0.15258070662203002</v>
      </c>
      <c r="M1924" s="93">
        <f t="shared" ca="1" si="244"/>
        <v>2.0499274363891833</v>
      </c>
      <c r="N1924" s="101">
        <f t="shared" ca="1" si="240"/>
        <v>0.50726370927631126</v>
      </c>
      <c r="O1924" s="46">
        <f t="shared" ca="1" si="245"/>
        <v>1.0561446815358559</v>
      </c>
      <c r="P1924" s="46">
        <f t="shared" ca="1" si="246"/>
        <v>0.68821399660802896</v>
      </c>
      <c r="Q1924" s="47">
        <f t="shared" ca="1" si="241"/>
        <v>1.7920060513915101</v>
      </c>
      <c r="R1924" s="47">
        <f t="shared" ca="1" si="242"/>
        <v>0.23144350213131282</v>
      </c>
      <c r="S1924" s="97">
        <f t="shared" ca="1" si="247"/>
        <v>0.64379409183358438</v>
      </c>
      <c r="V1924">
        <v>1907</v>
      </c>
      <c r="W1924" s="46">
        <v>-0.15729596106395699</v>
      </c>
    </row>
    <row r="1925" spans="10:23">
      <c r="J1925">
        <v>1908</v>
      </c>
      <c r="K1925" s="93">
        <f t="shared" ca="1" si="243"/>
        <v>-1.0746262163640126</v>
      </c>
      <c r="L1925" s="93">
        <f t="shared" ca="1" si="243"/>
        <v>-0.44604445467392823</v>
      </c>
      <c r="M1925" s="93">
        <f t="shared" ca="1" si="244"/>
        <v>-1.0746262163640126</v>
      </c>
      <c r="N1925" s="101">
        <f t="shared" ca="1" si="240"/>
        <v>-0.76464249321868893</v>
      </c>
      <c r="O1925" s="46">
        <f t="shared" ca="1" si="245"/>
        <v>-6.547469400282957E-2</v>
      </c>
      <c r="P1925" s="46">
        <f t="shared" ca="1" si="246"/>
        <v>0.1274043088386862</v>
      </c>
      <c r="Q1925" s="47">
        <f t="shared" ca="1" si="241"/>
        <v>-0.45123269968586111</v>
      </c>
      <c r="R1925" s="47">
        <f t="shared" ca="1" si="242"/>
        <v>2.5785821595983874E-2</v>
      </c>
      <c r="S1925" s="97">
        <f t="shared" ca="1" si="247"/>
        <v>-1.9844436203422848E-2</v>
      </c>
      <c r="V1925">
        <v>1908</v>
      </c>
      <c r="W1925" s="46">
        <v>0.21478564633498701</v>
      </c>
    </row>
    <row r="1926" spans="10:23">
      <c r="J1926">
        <v>1909</v>
      </c>
      <c r="K1926" s="93">
        <f t="shared" ca="1" si="243"/>
        <v>-1.0981076235445</v>
      </c>
      <c r="L1926" s="93">
        <f t="shared" ca="1" si="243"/>
        <v>-1.6991226932528665</v>
      </c>
      <c r="M1926" s="93">
        <f t="shared" ca="1" si="244"/>
        <v>-1.0981076235445</v>
      </c>
      <c r="N1926" s="101">
        <f t="shared" ca="1" si="240"/>
        <v>-1.9601325189490124</v>
      </c>
      <c r="O1926" s="46">
        <f t="shared" ca="1" si="245"/>
        <v>-7.3903802344541358E-2</v>
      </c>
      <c r="P1926" s="46">
        <f t="shared" ca="1" si="246"/>
        <v>0.1231897546678303</v>
      </c>
      <c r="Q1926" s="47">
        <f t="shared" ca="1" si="241"/>
        <v>-0.46809091636928468</v>
      </c>
      <c r="R1926" s="47">
        <f t="shared" ca="1" si="242"/>
        <v>-0.16751593706556767</v>
      </c>
      <c r="S1926" s="97">
        <f t="shared" ca="1" si="247"/>
        <v>-0.12070986970505451</v>
      </c>
      <c r="V1926">
        <v>1909</v>
      </c>
      <c r="W1926" s="46">
        <v>5.75088701762662E-2</v>
      </c>
    </row>
    <row r="1927" spans="10:23">
      <c r="J1927">
        <v>1910</v>
      </c>
      <c r="K1927" s="93">
        <f t="shared" ca="1" si="243"/>
        <v>0.44377739320243714</v>
      </c>
      <c r="L1927" s="93">
        <f t="shared" ca="1" si="243"/>
        <v>3.0049921358604716E-2</v>
      </c>
      <c r="M1927" s="93">
        <f t="shared" ca="1" si="244"/>
        <v>0.44377739320243714</v>
      </c>
      <c r="N1927" s="101">
        <f t="shared" ca="1" si="240"/>
        <v>0.16962099181824053</v>
      </c>
      <c r="O1927" s="46">
        <f t="shared" ca="1" si="245"/>
        <v>0.47958584828517026</v>
      </c>
      <c r="P1927" s="46">
        <f t="shared" ca="1" si="246"/>
        <v>0.39993457998268611</v>
      </c>
      <c r="Q1927" s="47">
        <f t="shared" ca="1" si="241"/>
        <v>0.63888838489013855</v>
      </c>
      <c r="R1927" s="47">
        <f t="shared" ca="1" si="242"/>
        <v>0.17684921051935318</v>
      </c>
      <c r="S1927" s="97">
        <f t="shared" ca="1" si="247"/>
        <v>0.32821752940226173</v>
      </c>
      <c r="V1927">
        <v>1910</v>
      </c>
      <c r="W1927" s="46">
        <v>-0.15149009161639901</v>
      </c>
    </row>
    <row r="1928" spans="10:23">
      <c r="J1928">
        <v>1911</v>
      </c>
      <c r="K1928" s="93">
        <f t="shared" ca="1" si="243"/>
        <v>1.0409941007280292</v>
      </c>
      <c r="L1928" s="93">
        <f t="shared" ca="1" si="243"/>
        <v>-1.1520557925858075</v>
      </c>
      <c r="M1928" s="93">
        <f t="shared" ca="1" si="244"/>
        <v>1.0409941007280292</v>
      </c>
      <c r="N1928" s="101">
        <f t="shared" ca="1" si="240"/>
        <v>-0.76118525150082172</v>
      </c>
      <c r="O1928" s="46">
        <f t="shared" ca="1" si="245"/>
        <v>0.69396841456496106</v>
      </c>
      <c r="P1928" s="46">
        <f t="shared" ca="1" si="246"/>
        <v>0.50712586312258146</v>
      </c>
      <c r="Q1928" s="47">
        <f t="shared" ca="1" si="241"/>
        <v>1.0676535174497201</v>
      </c>
      <c r="R1928" s="47">
        <f t="shared" ca="1" si="242"/>
        <v>2.6344831616810727E-2</v>
      </c>
      <c r="S1928" s="97">
        <f t="shared" ca="1" si="247"/>
        <v>0.36015662309088592</v>
      </c>
      <c r="V1928">
        <v>1911</v>
      </c>
      <c r="W1928" s="46">
        <v>-0.36769947349619603</v>
      </c>
    </row>
    <row r="1929" spans="10:23">
      <c r="J1929">
        <v>1912</v>
      </c>
      <c r="K1929" s="93">
        <f t="shared" ca="1" si="243"/>
        <v>-0.56557445016878927</v>
      </c>
      <c r="L1929" s="93">
        <f t="shared" ca="1" si="243"/>
        <v>0.14104831219784075</v>
      </c>
      <c r="M1929" s="93">
        <f t="shared" ca="1" si="244"/>
        <v>-0.56557445016878927</v>
      </c>
      <c r="N1929" s="101">
        <f t="shared" ca="1" si="240"/>
        <v>-4.6139829519900394E-2</v>
      </c>
      <c r="O1929" s="46">
        <f t="shared" ca="1" si="245"/>
        <v>0.11725934982248568</v>
      </c>
      <c r="P1929" s="46">
        <f t="shared" ca="1" si="246"/>
        <v>0.21877133075134381</v>
      </c>
      <c r="Q1929" s="47">
        <f t="shared" ca="1" si="241"/>
        <v>-8.5764612035230614E-2</v>
      </c>
      <c r="R1929" s="47">
        <f t="shared" ca="1" si="242"/>
        <v>0.14196230613933147</v>
      </c>
      <c r="S1929" s="97">
        <f t="shared" ca="1" si="247"/>
        <v>0.12961082798090856</v>
      </c>
      <c r="V1929">
        <v>1912</v>
      </c>
      <c r="W1929" s="46">
        <v>-5.7497894068533603E-2</v>
      </c>
    </row>
    <row r="1930" spans="10:23">
      <c r="J1930">
        <v>1913</v>
      </c>
      <c r="K1930" s="93">
        <f t="shared" ca="1" si="243"/>
        <v>0.75897457464749951</v>
      </c>
      <c r="L1930" s="93">
        <f t="shared" ca="1" si="243"/>
        <v>-0.36938142150619824</v>
      </c>
      <c r="M1930" s="93">
        <f t="shared" ca="1" si="244"/>
        <v>0.75897457464749951</v>
      </c>
      <c r="N1930" s="101">
        <f t="shared" ca="1" si="240"/>
        <v>-0.10883337447157443</v>
      </c>
      <c r="O1930" s="46">
        <f t="shared" ca="1" si="245"/>
        <v>0.59273201414231624</v>
      </c>
      <c r="P1930" s="46">
        <f t="shared" ca="1" si="246"/>
        <v>0.4565076629112591</v>
      </c>
      <c r="Q1930" s="47">
        <f t="shared" ca="1" si="241"/>
        <v>0.86518071660443063</v>
      </c>
      <c r="R1930" s="47">
        <f t="shared" ca="1" si="242"/>
        <v>0.13182523076851668</v>
      </c>
      <c r="S1930" s="97">
        <f t="shared" ca="1" si="247"/>
        <v>0.36227862245541648</v>
      </c>
      <c r="V1930">
        <v>1913</v>
      </c>
      <c r="W1930" s="46">
        <v>7.9996959304457604E-2</v>
      </c>
    </row>
    <row r="1931" spans="10:23">
      <c r="J1931">
        <v>1914</v>
      </c>
      <c r="K1931" s="93">
        <f t="shared" ca="1" si="243"/>
        <v>-0.959059236873395</v>
      </c>
      <c r="L1931" s="93">
        <f t="shared" ca="1" si="243"/>
        <v>0.37370597578203663</v>
      </c>
      <c r="M1931" s="93">
        <f t="shared" ca="1" si="244"/>
        <v>-0.959059236873395</v>
      </c>
      <c r="N1931" s="101">
        <f t="shared" ca="1" si="240"/>
        <v>4.9302000465690221E-2</v>
      </c>
      <c r="O1931" s="46">
        <f t="shared" ca="1" si="245"/>
        <v>-2.3989676373209978E-2</v>
      </c>
      <c r="P1931" s="46">
        <f t="shared" ca="1" si="246"/>
        <v>0.14814681765349599</v>
      </c>
      <c r="Q1931" s="47">
        <f t="shared" ca="1" si="241"/>
        <v>-0.36826266442662192</v>
      </c>
      <c r="R1931" s="47">
        <f t="shared" ca="1" si="242"/>
        <v>0.15739453325040331</v>
      </c>
      <c r="S1931" s="97">
        <f t="shared" ca="1" si="247"/>
        <v>6.6702428438596667E-2</v>
      </c>
      <c r="V1931">
        <v>1914</v>
      </c>
      <c r="W1931" s="46">
        <v>0.278863298947858</v>
      </c>
    </row>
    <row r="1932" spans="10:23">
      <c r="J1932">
        <v>1915</v>
      </c>
      <c r="K1932" s="93">
        <f t="shared" ca="1" si="243"/>
        <v>-0.28075406976788092</v>
      </c>
      <c r="L1932" s="93">
        <f t="shared" ca="1" si="243"/>
        <v>-1.2207726651830546</v>
      </c>
      <c r="M1932" s="93">
        <f t="shared" ca="1" si="244"/>
        <v>-0.28075406976788092</v>
      </c>
      <c r="N1932" s="101">
        <f t="shared" ca="1" si="240"/>
        <v>-1.2466801329691277</v>
      </c>
      <c r="O1932" s="46">
        <f t="shared" ca="1" si="245"/>
        <v>0.2195011714421804</v>
      </c>
      <c r="P1932" s="46">
        <f t="shared" ca="1" si="246"/>
        <v>0.26989224156119118</v>
      </c>
      <c r="Q1932" s="47">
        <f t="shared" ca="1" si="241"/>
        <v>0.1187190312041588</v>
      </c>
      <c r="R1932" s="47">
        <f t="shared" ca="1" si="242"/>
        <v>-5.215604450022257E-2</v>
      </c>
      <c r="S1932" s="97">
        <f t="shared" ca="1" si="247"/>
        <v>8.3672563470978914E-2</v>
      </c>
      <c r="V1932">
        <v>1915</v>
      </c>
      <c r="W1932" s="46">
        <v>0.85697879931529997</v>
      </c>
    </row>
    <row r="1933" spans="10:23">
      <c r="J1933">
        <v>1916</v>
      </c>
      <c r="K1933" s="93">
        <f t="shared" ca="1" si="243"/>
        <v>-0.16879541714591417</v>
      </c>
      <c r="L1933" s="93">
        <f t="shared" ca="1" si="243"/>
        <v>-0.36457104032232046</v>
      </c>
      <c r="M1933" s="93">
        <f t="shared" ca="1" si="244"/>
        <v>-0.16879541714591417</v>
      </c>
      <c r="N1933" s="101">
        <f t="shared" ca="1" si="240"/>
        <v>-0.39932440357248311</v>
      </c>
      <c r="O1933" s="46">
        <f t="shared" ca="1" si="245"/>
        <v>0.25969090988029386</v>
      </c>
      <c r="P1933" s="46">
        <f t="shared" ca="1" si="246"/>
        <v>0.28998711078024791</v>
      </c>
      <c r="Q1933" s="47">
        <f t="shared" ca="1" si="241"/>
        <v>0.19909850808038576</v>
      </c>
      <c r="R1933" s="47">
        <f t="shared" ca="1" si="242"/>
        <v>8.4855013040178742E-2</v>
      </c>
      <c r="S1933" s="97">
        <f t="shared" ca="1" si="247"/>
        <v>0.1722729614602363</v>
      </c>
      <c r="V1933">
        <v>1916</v>
      </c>
      <c r="W1933" s="46">
        <v>0.840673734259895</v>
      </c>
    </row>
    <row r="1934" spans="10:23">
      <c r="J1934">
        <v>1917</v>
      </c>
      <c r="K1934" s="93">
        <f t="shared" ca="1" si="243"/>
        <v>-1.6783883597467737</v>
      </c>
      <c r="L1934" s="93">
        <f t="shared" ca="1" si="243"/>
        <v>-0.3202510053681541</v>
      </c>
      <c r="M1934" s="93">
        <f t="shared" ca="1" si="244"/>
        <v>-1.6783883597467737</v>
      </c>
      <c r="N1934" s="101">
        <f t="shared" ca="1" si="240"/>
        <v>-0.83738974491484119</v>
      </c>
      <c r="O1934" s="46">
        <f t="shared" ca="1" si="245"/>
        <v>-0.28220687193748106</v>
      </c>
      <c r="P1934" s="46">
        <f t="shared" ca="1" si="246"/>
        <v>1.9038219871360451E-2</v>
      </c>
      <c r="Q1934" s="47">
        <f t="shared" ca="1" si="241"/>
        <v>-0.88469705555516409</v>
      </c>
      <c r="R1934" s="47">
        <f t="shared" ca="1" si="242"/>
        <v>1.4023137351027337E-2</v>
      </c>
      <c r="S1934" s="97">
        <f t="shared" ca="1" si="247"/>
        <v>-0.13409186729322686</v>
      </c>
      <c r="V1934">
        <v>1917</v>
      </c>
      <c r="W1934" s="46">
        <v>0.66171443533499097</v>
      </c>
    </row>
    <row r="1935" spans="10:23">
      <c r="J1935">
        <v>1918</v>
      </c>
      <c r="K1935" s="93">
        <f t="shared" ca="1" si="243"/>
        <v>0.15789907379548704</v>
      </c>
      <c r="L1935" s="93">
        <f t="shared" ca="1" si="243"/>
        <v>0.60009568057725882</v>
      </c>
      <c r="M1935" s="93">
        <f t="shared" ca="1" si="244"/>
        <v>0.15789907379548704</v>
      </c>
      <c r="N1935" s="101">
        <f t="shared" ca="1" si="240"/>
        <v>0.61915607377104098</v>
      </c>
      <c r="O1935" s="46">
        <f t="shared" ca="1" si="245"/>
        <v>0.37696425885887413</v>
      </c>
      <c r="P1935" s="46">
        <f t="shared" ca="1" si="246"/>
        <v>0.34862378526953802</v>
      </c>
      <c r="Q1935" s="47">
        <f t="shared" ca="1" si="241"/>
        <v>0.43364520603754625</v>
      </c>
      <c r="R1935" s="47">
        <f t="shared" ca="1" si="242"/>
        <v>0.24953565712392139</v>
      </c>
      <c r="S1935" s="97">
        <f t="shared" ca="1" si="247"/>
        <v>0.31324995799139776</v>
      </c>
      <c r="V1935">
        <v>1918</v>
      </c>
      <c r="W1935" s="46">
        <v>-0.32380375835706698</v>
      </c>
    </row>
    <row r="1936" spans="10:23">
      <c r="J1936">
        <v>1919</v>
      </c>
      <c r="K1936" s="93">
        <f t="shared" ca="1" si="243"/>
        <v>-2.0622490393063257</v>
      </c>
      <c r="L1936" s="93">
        <f t="shared" ca="1" si="243"/>
        <v>0.19636199868728418</v>
      </c>
      <c r="M1936" s="93">
        <f t="shared" ca="1" si="244"/>
        <v>-2.0622490393063257</v>
      </c>
      <c r="N1936" s="101">
        <f t="shared" ca="1" si="240"/>
        <v>-0.46967394845815214</v>
      </c>
      <c r="O1936" s="46">
        <f t="shared" ca="1" si="245"/>
        <v>-0.42000113747107681</v>
      </c>
      <c r="P1936" s="46">
        <f t="shared" ca="1" si="246"/>
        <v>-4.9858912895437424E-2</v>
      </c>
      <c r="Q1936" s="47">
        <f t="shared" ca="1" si="241"/>
        <v>-1.1602855866223556</v>
      </c>
      <c r="R1936" s="47">
        <f t="shared" ca="1" si="242"/>
        <v>7.3480019978959213E-2</v>
      </c>
      <c r="S1936" s="97">
        <f t="shared" ca="1" si="247"/>
        <v>-0.17326055874605881</v>
      </c>
      <c r="V1936">
        <v>1919</v>
      </c>
      <c r="W1936" s="46">
        <v>0.50001551192354998</v>
      </c>
    </row>
    <row r="1937" spans="10:23">
      <c r="J1937">
        <v>1920</v>
      </c>
      <c r="K1937" s="93">
        <f t="shared" ca="1" si="243"/>
        <v>-1.9996325362366019</v>
      </c>
      <c r="L1937" s="93">
        <f t="shared" ca="1" si="243"/>
        <v>0.76020777654784555</v>
      </c>
      <c r="M1937" s="93">
        <f t="shared" ca="1" si="244"/>
        <v>-1.9996325362366019</v>
      </c>
      <c r="N1937" s="101">
        <f t="shared" ca="1" si="240"/>
        <v>8.4812206950126923E-2</v>
      </c>
      <c r="O1937" s="46">
        <f t="shared" ca="1" si="245"/>
        <v>-0.39752372441414463</v>
      </c>
      <c r="P1937" s="46">
        <f t="shared" ca="1" si="246"/>
        <v>-3.8620206366971332E-2</v>
      </c>
      <c r="Q1937" s="47">
        <f t="shared" ca="1" si="241"/>
        <v>-1.1153307605084912</v>
      </c>
      <c r="R1937" s="47">
        <f t="shared" ca="1" si="242"/>
        <v>0.16313626694632699</v>
      </c>
      <c r="S1937" s="97">
        <f t="shared" ca="1" si="247"/>
        <v>-0.11719372873390882</v>
      </c>
      <c r="V1937">
        <v>1920</v>
      </c>
      <c r="W1937" s="46">
        <v>1.01551129844787</v>
      </c>
    </row>
    <row r="1938" spans="10:23">
      <c r="J1938">
        <v>1921</v>
      </c>
      <c r="K1938" s="93">
        <f t="shared" ca="1" si="243"/>
        <v>-3.3082580887390445</v>
      </c>
      <c r="L1938" s="93">
        <f t="shared" ca="1" si="243"/>
        <v>-0.62553565944378775</v>
      </c>
      <c r="M1938" s="93">
        <f t="shared" ca="1" si="244"/>
        <v>-3.3082580887390445</v>
      </c>
      <c r="N1938" s="101">
        <f t="shared" ref="N1938:N2001" ca="1" si="248">$N$2*K1938+SQRT(1-$N$2^2)*L1938</f>
        <v>-1.645160130752336</v>
      </c>
      <c r="O1938" s="46">
        <f t="shared" ca="1" si="245"/>
        <v>-0.86728034828214096</v>
      </c>
      <c r="P1938" s="46">
        <f t="shared" ca="1" si="246"/>
        <v>-0.2734985183009695</v>
      </c>
      <c r="Q1938" s="47">
        <f t="shared" ref="Q1938:Q2001" ca="1" si="249">$K$2+K1938*$S$3</f>
        <v>-2.0548440082444839</v>
      </c>
      <c r="R1938" s="47">
        <f t="shared" ref="R1938:R2001" ca="1" si="250">$L$2+$L$3*N1938</f>
        <v>-0.11658726743400633</v>
      </c>
      <c r="S1938" s="97">
        <f t="shared" ca="1" si="247"/>
        <v>-0.49193380785807361</v>
      </c>
      <c r="V1938">
        <v>1921</v>
      </c>
      <c r="W1938" s="46">
        <v>-9.6319268961694696E-2</v>
      </c>
    </row>
    <row r="1939" spans="10:23">
      <c r="J1939">
        <v>1922</v>
      </c>
      <c r="K1939" s="93">
        <f t="shared" ref="K1939:L2002" ca="1" si="251">_xlfn.NORM.S.INV(RAND())</f>
        <v>1.2097208229975738</v>
      </c>
      <c r="L1939" s="93">
        <f t="shared" ca="1" si="251"/>
        <v>-0.7728055800371344</v>
      </c>
      <c r="M1939" s="93">
        <f t="shared" ref="M1939:M2002" ca="1" si="252">K1939</f>
        <v>1.2097208229975738</v>
      </c>
      <c r="N1939" s="101">
        <f t="shared" ca="1" si="248"/>
        <v>-0.34796561803585951</v>
      </c>
      <c r="O1939" s="46">
        <f t="shared" ref="O1939:O2002" ca="1" si="253">$K$2+K1939*$K$3</f>
        <v>0.75453615700135701</v>
      </c>
      <c r="P1939" s="46">
        <f t="shared" ref="P1939:P2002" ca="1" si="254">$K$2+K1939*$R$3</f>
        <v>0.53740973434077954</v>
      </c>
      <c r="Q1939" s="47">
        <f t="shared" ca="1" si="249"/>
        <v>1.1887890023225121</v>
      </c>
      <c r="R1939" s="47">
        <f t="shared" ca="1" si="250"/>
        <v>9.3159342941121215E-2</v>
      </c>
      <c r="S1939" s="97">
        <f t="shared" ref="S1939:S2002" ca="1" si="255">AVERAGE(R1939,O1939)</f>
        <v>0.42384774997123909</v>
      </c>
      <c r="V1939">
        <v>1922</v>
      </c>
      <c r="W1939" s="46">
        <v>0.77780967743832397</v>
      </c>
    </row>
    <row r="1940" spans="10:23">
      <c r="J1940">
        <v>1923</v>
      </c>
      <c r="K1940" s="93">
        <f t="shared" ca="1" si="251"/>
        <v>0.70561381140850088</v>
      </c>
      <c r="L1940" s="93">
        <f t="shared" ca="1" si="251"/>
        <v>-1.3077263175181748</v>
      </c>
      <c r="M1940" s="93">
        <f t="shared" ca="1" si="252"/>
        <v>0.70561381140850088</v>
      </c>
      <c r="N1940" s="101">
        <f t="shared" ca="1" si="248"/>
        <v>-1.0154323148824345</v>
      </c>
      <c r="O1940" s="46">
        <f t="shared" ca="1" si="253"/>
        <v>0.57357712912708991</v>
      </c>
      <c r="P1940" s="46">
        <f t="shared" ca="1" si="254"/>
        <v>0.44693022040364594</v>
      </c>
      <c r="Q1940" s="47">
        <f t="shared" ca="1" si="249"/>
        <v>0.82687094657397775</v>
      </c>
      <c r="R1940" s="47">
        <f t="shared" ca="1" si="250"/>
        <v>-1.4765009058085088E-2</v>
      </c>
      <c r="S1940" s="97">
        <f t="shared" ca="1" si="255"/>
        <v>0.27940606003450241</v>
      </c>
      <c r="V1940">
        <v>1923</v>
      </c>
      <c r="W1940" s="46">
        <v>1.38618791646326</v>
      </c>
    </row>
    <row r="1941" spans="10:23">
      <c r="J1941">
        <v>1924</v>
      </c>
      <c r="K1941" s="93">
        <f t="shared" ca="1" si="251"/>
        <v>-0.49156835103956481</v>
      </c>
      <c r="L1941" s="93">
        <f t="shared" ca="1" si="251"/>
        <v>-1.0458046480236258</v>
      </c>
      <c r="M1941" s="93">
        <f t="shared" ca="1" si="252"/>
        <v>-0.49156835103956481</v>
      </c>
      <c r="N1941" s="101">
        <f t="shared" ca="1" si="248"/>
        <v>-1.147839568202607</v>
      </c>
      <c r="O1941" s="46">
        <f t="shared" ca="1" si="253"/>
        <v>0.14382528016528315</v>
      </c>
      <c r="P1941" s="46">
        <f t="shared" ca="1" si="254"/>
        <v>0.23205429592274257</v>
      </c>
      <c r="Q1941" s="47">
        <f t="shared" ca="1" si="249"/>
        <v>-3.2632751349635669E-2</v>
      </c>
      <c r="R1941" s="47">
        <f t="shared" ca="1" si="250"/>
        <v>-3.6174267500621443E-2</v>
      </c>
      <c r="S1941" s="97">
        <f t="shared" ca="1" si="255"/>
        <v>5.3825506332330852E-2</v>
      </c>
      <c r="V1941">
        <v>1924</v>
      </c>
      <c r="W1941" s="46">
        <v>0.17184837042734899</v>
      </c>
    </row>
    <row r="1942" spans="10:23">
      <c r="J1942">
        <v>1925</v>
      </c>
      <c r="K1942" s="93">
        <f t="shared" ca="1" si="251"/>
        <v>0.81505175892255766</v>
      </c>
      <c r="L1942" s="93">
        <f t="shared" ca="1" si="251"/>
        <v>-1.1517123885535103</v>
      </c>
      <c r="M1942" s="93">
        <f t="shared" ca="1" si="252"/>
        <v>0.81505175892255766</v>
      </c>
      <c r="N1942" s="101">
        <f t="shared" ca="1" si="248"/>
        <v>-0.83271440930990837</v>
      </c>
      <c r="O1942" s="46">
        <f t="shared" ca="1" si="253"/>
        <v>0.61286201138308594</v>
      </c>
      <c r="P1942" s="46">
        <f t="shared" ca="1" si="254"/>
        <v>0.46657266153164395</v>
      </c>
      <c r="Q1942" s="47">
        <f t="shared" ca="1" si="249"/>
        <v>0.90544071108596991</v>
      </c>
      <c r="R1942" s="47">
        <f t="shared" ca="1" si="250"/>
        <v>1.4779104005131688E-2</v>
      </c>
      <c r="S1942" s="97">
        <f t="shared" ca="1" si="255"/>
        <v>0.31382055769410883</v>
      </c>
      <c r="V1942">
        <v>1925</v>
      </c>
      <c r="W1942" s="46">
        <v>4.4771908246661898E-2</v>
      </c>
    </row>
    <row r="1943" spans="10:23">
      <c r="J1943">
        <v>1926</v>
      </c>
      <c r="K1943" s="93">
        <f t="shared" ca="1" si="251"/>
        <v>-0.40397274469694372</v>
      </c>
      <c r="L1943" s="93">
        <f t="shared" ca="1" si="251"/>
        <v>-0.2855431996258142</v>
      </c>
      <c r="M1943" s="93">
        <f t="shared" ca="1" si="252"/>
        <v>-0.40397274469694372</v>
      </c>
      <c r="N1943" s="101">
        <f t="shared" ca="1" si="248"/>
        <v>-0.39919110244987899</v>
      </c>
      <c r="O1943" s="46">
        <f t="shared" ca="1" si="253"/>
        <v>0.17526942873971116</v>
      </c>
      <c r="P1943" s="46">
        <f t="shared" ca="1" si="254"/>
        <v>0.24777637020995658</v>
      </c>
      <c r="Q1943" s="47">
        <f t="shared" ca="1" si="249"/>
        <v>3.0255545799220351E-2</v>
      </c>
      <c r="R1943" s="47">
        <f t="shared" ca="1" si="250"/>
        <v>8.4876566830571265E-2</v>
      </c>
      <c r="S1943" s="97">
        <f t="shared" ca="1" si="255"/>
        <v>0.1300729977851412</v>
      </c>
      <c r="V1943">
        <v>1926</v>
      </c>
      <c r="W1943" s="46">
        <v>0.81053144806605804</v>
      </c>
    </row>
    <row r="1944" spans="10:23">
      <c r="J1944">
        <v>1927</v>
      </c>
      <c r="K1944" s="93">
        <f t="shared" ca="1" si="251"/>
        <v>-0.43814592991004975</v>
      </c>
      <c r="L1944" s="93">
        <f t="shared" ca="1" si="251"/>
        <v>-1.0852582565910471</v>
      </c>
      <c r="M1944" s="93">
        <f t="shared" ca="1" si="252"/>
        <v>-0.43814592991004975</v>
      </c>
      <c r="N1944" s="101">
        <f t="shared" ca="1" si="248"/>
        <v>-1.168255342821009</v>
      </c>
      <c r="O1944" s="46">
        <f t="shared" ca="1" si="253"/>
        <v>0.16300229848092426</v>
      </c>
      <c r="P1944" s="46">
        <f t="shared" ca="1" si="254"/>
        <v>0.24164280508056313</v>
      </c>
      <c r="Q1944" s="47">
        <f t="shared" ca="1" si="249"/>
        <v>5.7212852816465598E-3</v>
      </c>
      <c r="R1944" s="47">
        <f t="shared" ca="1" si="250"/>
        <v>-3.9475344927648981E-2</v>
      </c>
      <c r="S1944" s="97">
        <f t="shared" ca="1" si="255"/>
        <v>6.1763476776637641E-2</v>
      </c>
      <c r="V1944">
        <v>1927</v>
      </c>
      <c r="W1944" s="46">
        <v>0.45661522382381298</v>
      </c>
    </row>
    <row r="1945" spans="10:23">
      <c r="J1945">
        <v>1928</v>
      </c>
      <c r="K1945" s="93">
        <f t="shared" ca="1" si="251"/>
        <v>1.023695635111048</v>
      </c>
      <c r="L1945" s="93">
        <f t="shared" ca="1" si="251"/>
        <v>-1.2246053336850944</v>
      </c>
      <c r="M1945" s="93">
        <f t="shared" ca="1" si="252"/>
        <v>1.023695635111048</v>
      </c>
      <c r="N1945" s="101">
        <f t="shared" ca="1" si="248"/>
        <v>-0.83546955186081717</v>
      </c>
      <c r="O1945" s="46">
        <f t="shared" ca="1" si="253"/>
        <v>0.68775879349284419</v>
      </c>
      <c r="P1945" s="46">
        <f t="shared" ca="1" si="254"/>
        <v>0.50402105258652308</v>
      </c>
      <c r="Q1945" s="47">
        <f t="shared" ca="1" si="249"/>
        <v>1.0552342753054864</v>
      </c>
      <c r="R1945" s="47">
        <f t="shared" ca="1" si="250"/>
        <v>1.4333618146620569E-2</v>
      </c>
      <c r="S1945" s="97">
        <f t="shared" ca="1" si="255"/>
        <v>0.35104620581973239</v>
      </c>
      <c r="V1945">
        <v>1928</v>
      </c>
      <c r="W1945" s="46">
        <v>0.70575924940206303</v>
      </c>
    </row>
    <row r="1946" spans="10:23">
      <c r="J1946">
        <v>1929</v>
      </c>
      <c r="K1946" s="93">
        <f t="shared" ca="1" si="251"/>
        <v>0.53903611402997298</v>
      </c>
      <c r="L1946" s="93">
        <f t="shared" ca="1" si="251"/>
        <v>-0.18183229597492162</v>
      </c>
      <c r="M1946" s="93">
        <f t="shared" ca="1" si="252"/>
        <v>0.53903611402997298</v>
      </c>
      <c r="N1946" s="101">
        <f t="shared" ca="1" si="248"/>
        <v>-9.6656608935707933E-4</v>
      </c>
      <c r="O1946" s="46">
        <f t="shared" ca="1" si="253"/>
        <v>0.51378082102153189</v>
      </c>
      <c r="P1946" s="46">
        <f t="shared" ca="1" si="254"/>
        <v>0.41703206635086693</v>
      </c>
      <c r="Q1946" s="47">
        <f t="shared" ca="1" si="249"/>
        <v>0.70727833036286181</v>
      </c>
      <c r="R1946" s="47">
        <f t="shared" ca="1" si="250"/>
        <v>0.14926648357090075</v>
      </c>
      <c r="S1946" s="97">
        <f t="shared" ca="1" si="255"/>
        <v>0.33152365229621633</v>
      </c>
      <c r="V1946">
        <v>1929</v>
      </c>
      <c r="W1946" s="46">
        <v>1.3913501838597899</v>
      </c>
    </row>
    <row r="1947" spans="10:23">
      <c r="J1947">
        <v>1930</v>
      </c>
      <c r="K1947" s="93">
        <f t="shared" ca="1" si="251"/>
        <v>-0.19847880103845653</v>
      </c>
      <c r="L1947" s="93">
        <f t="shared" ca="1" si="251"/>
        <v>0.8713288259671752</v>
      </c>
      <c r="M1947" s="93">
        <f t="shared" ca="1" si="252"/>
        <v>-0.19847880103845653</v>
      </c>
      <c r="N1947" s="101">
        <f t="shared" ca="1" si="248"/>
        <v>0.76297149994991742</v>
      </c>
      <c r="O1947" s="46">
        <f t="shared" ca="1" si="253"/>
        <v>0.2490354812317597</v>
      </c>
      <c r="P1947" s="46">
        <f t="shared" ca="1" si="254"/>
        <v>0.28465939645598082</v>
      </c>
      <c r="Q1947" s="47">
        <f t="shared" ca="1" si="249"/>
        <v>0.17778765078331743</v>
      </c>
      <c r="R1947" s="47">
        <f t="shared" ca="1" si="250"/>
        <v>0.27278953143881124</v>
      </c>
      <c r="S1947" s="97">
        <f t="shared" ca="1" si="255"/>
        <v>0.26091250633528545</v>
      </c>
      <c r="V1947">
        <v>1930</v>
      </c>
      <c r="W1947" s="46">
        <v>0.164832706629783</v>
      </c>
    </row>
    <row r="1948" spans="10:23">
      <c r="J1948">
        <v>1931</v>
      </c>
      <c r="K1948" s="93">
        <f t="shared" ca="1" si="251"/>
        <v>0.44824609942534638</v>
      </c>
      <c r="L1948" s="93">
        <f t="shared" ca="1" si="251"/>
        <v>1.5778233764759313</v>
      </c>
      <c r="M1948" s="93">
        <f t="shared" ca="1" si="252"/>
        <v>0.44824609942534638</v>
      </c>
      <c r="N1948" s="101">
        <f t="shared" ca="1" si="248"/>
        <v>1.638460132558168</v>
      </c>
      <c r="O1948" s="46">
        <f t="shared" ca="1" si="253"/>
        <v>0.48118997739935232</v>
      </c>
      <c r="P1948" s="46">
        <f t="shared" ca="1" si="254"/>
        <v>0.40073664453977714</v>
      </c>
      <c r="Q1948" s="47">
        <f t="shared" ca="1" si="249"/>
        <v>0.64209664311850267</v>
      </c>
      <c r="R1948" s="47">
        <f t="shared" ca="1" si="250"/>
        <v>0.41434946814174378</v>
      </c>
      <c r="S1948" s="97">
        <f t="shared" ca="1" si="255"/>
        <v>0.44776972277054805</v>
      </c>
      <c r="V1948">
        <v>1931</v>
      </c>
      <c r="W1948" s="46">
        <v>-0.27286092404465001</v>
      </c>
    </row>
    <row r="1949" spans="10:23">
      <c r="J1949">
        <v>1932</v>
      </c>
      <c r="K1949" s="93">
        <f t="shared" ca="1" si="251"/>
        <v>-0.45663124816125128</v>
      </c>
      <c r="L1949" s="93">
        <f t="shared" ca="1" si="251"/>
        <v>1.1318294582806456</v>
      </c>
      <c r="M1949" s="93">
        <f t="shared" ca="1" si="252"/>
        <v>-0.45663124816125128</v>
      </c>
      <c r="N1949" s="101">
        <f t="shared" ca="1" si="248"/>
        <v>0.92784950047816861</v>
      </c>
      <c r="O1949" s="46">
        <f t="shared" ca="1" si="253"/>
        <v>0.15636663354514144</v>
      </c>
      <c r="P1949" s="46">
        <f t="shared" ca="1" si="254"/>
        <v>0.23832497261267171</v>
      </c>
      <c r="Q1949" s="47">
        <f t="shared" ca="1" si="249"/>
        <v>-7.5500445899190916E-3</v>
      </c>
      <c r="R1949" s="47">
        <f t="shared" ca="1" si="250"/>
        <v>0.29944906583956132</v>
      </c>
      <c r="S1949" s="97">
        <f t="shared" ca="1" si="255"/>
        <v>0.22790784969235139</v>
      </c>
      <c r="V1949">
        <v>1932</v>
      </c>
      <c r="W1949" s="46">
        <v>-0.18092832282251101</v>
      </c>
    </row>
    <row r="1950" spans="10:23">
      <c r="J1950">
        <v>1933</v>
      </c>
      <c r="K1950" s="93">
        <f t="shared" ca="1" si="251"/>
        <v>-0.96365650210871345</v>
      </c>
      <c r="L1950" s="93">
        <f t="shared" ca="1" si="251"/>
        <v>-1.2125474385024748</v>
      </c>
      <c r="M1950" s="93">
        <f t="shared" ca="1" si="252"/>
        <v>-0.96365650210871345</v>
      </c>
      <c r="N1950" s="101">
        <f t="shared" ca="1" si="248"/>
        <v>-1.4560602272925822</v>
      </c>
      <c r="O1950" s="46">
        <f t="shared" ca="1" si="253"/>
        <v>-2.5639954248221075E-2</v>
      </c>
      <c r="P1950" s="46">
        <f t="shared" ca="1" si="254"/>
        <v>0.14732167871599045</v>
      </c>
      <c r="Q1950" s="47">
        <f t="shared" ca="1" si="249"/>
        <v>-0.37156322017664412</v>
      </c>
      <c r="R1950" s="47">
        <f t="shared" ca="1" si="250"/>
        <v>-8.6011233243198537E-2</v>
      </c>
      <c r="S1950" s="97">
        <f t="shared" ca="1" si="255"/>
        <v>-5.5825593745709806E-2</v>
      </c>
      <c r="V1950">
        <v>1933</v>
      </c>
      <c r="W1950" s="46">
        <v>-2.3044290171979301E-2</v>
      </c>
    </row>
    <row r="1951" spans="10:23">
      <c r="J1951">
        <v>1934</v>
      </c>
      <c r="K1951" s="93">
        <f t="shared" ca="1" si="251"/>
        <v>0.72211714532797011</v>
      </c>
      <c r="L1951" s="93">
        <f t="shared" ca="1" si="251"/>
        <v>0.20272625062936975</v>
      </c>
      <c r="M1951" s="93">
        <f t="shared" ca="1" si="252"/>
        <v>0.72211714532797011</v>
      </c>
      <c r="N1951" s="101">
        <f t="shared" ca="1" si="248"/>
        <v>0.42185080194116059</v>
      </c>
      <c r="O1951" s="46">
        <f t="shared" ca="1" si="253"/>
        <v>0.5795013221934342</v>
      </c>
      <c r="P1951" s="46">
        <f t="shared" ca="1" si="254"/>
        <v>0.44989231693681808</v>
      </c>
      <c r="Q1951" s="47">
        <f t="shared" ca="1" si="249"/>
        <v>0.83871933270666643</v>
      </c>
      <c r="R1951" s="47">
        <f t="shared" ca="1" si="250"/>
        <v>0.21763287649251292</v>
      </c>
      <c r="S1951" s="97">
        <f t="shared" ca="1" si="255"/>
        <v>0.39856709934297357</v>
      </c>
      <c r="V1951">
        <v>1934</v>
      </c>
      <c r="W1951" s="46">
        <v>1.6788931175183801E-2</v>
      </c>
    </row>
    <row r="1952" spans="10:23">
      <c r="J1952">
        <v>1935</v>
      </c>
      <c r="K1952" s="93">
        <f t="shared" ca="1" si="251"/>
        <v>1.2047599652306034</v>
      </c>
      <c r="L1952" s="93">
        <f t="shared" ca="1" si="251"/>
        <v>0.24410440984302956</v>
      </c>
      <c r="M1952" s="93">
        <f t="shared" ca="1" si="252"/>
        <v>1.2047599652306034</v>
      </c>
      <c r="N1952" s="101">
        <f t="shared" ca="1" si="248"/>
        <v>0.61457198320440121</v>
      </c>
      <c r="O1952" s="46">
        <f t="shared" ca="1" si="253"/>
        <v>0.75275536050716885</v>
      </c>
      <c r="P1952" s="46">
        <f t="shared" ca="1" si="254"/>
        <v>0.53651933609368541</v>
      </c>
      <c r="Q1952" s="47">
        <f t="shared" ca="1" si="249"/>
        <v>1.1852274093341357</v>
      </c>
      <c r="R1952" s="47">
        <f t="shared" ca="1" si="250"/>
        <v>0.24879444410723062</v>
      </c>
      <c r="S1952" s="97">
        <f t="shared" ca="1" si="255"/>
        <v>0.50077490230719968</v>
      </c>
      <c r="V1952">
        <v>1935</v>
      </c>
      <c r="W1952" s="46">
        <v>7.3761775187059397E-2</v>
      </c>
    </row>
    <row r="1953" spans="10:23">
      <c r="J1953">
        <v>1936</v>
      </c>
      <c r="K1953" s="93">
        <f t="shared" ca="1" si="251"/>
        <v>0.11538436850905974</v>
      </c>
      <c r="L1953" s="93">
        <f t="shared" ca="1" si="251"/>
        <v>0.34848245617930934</v>
      </c>
      <c r="M1953" s="93">
        <f t="shared" ca="1" si="252"/>
        <v>0.11538436850905974</v>
      </c>
      <c r="N1953" s="101">
        <f t="shared" ca="1" si="248"/>
        <v>0.36708517575512728</v>
      </c>
      <c r="O1953" s="46">
        <f t="shared" ca="1" si="253"/>
        <v>0.36170277754215674</v>
      </c>
      <c r="P1953" s="46">
        <f t="shared" ca="1" si="254"/>
        <v>0.34099304461117935</v>
      </c>
      <c r="Q1953" s="47">
        <f t="shared" ca="1" si="249"/>
        <v>0.40312224340411157</v>
      </c>
      <c r="R1953" s="47">
        <f t="shared" ca="1" si="250"/>
        <v>0.20877768604498559</v>
      </c>
      <c r="S1953" s="97">
        <f t="shared" ca="1" si="255"/>
        <v>0.28524023179357116</v>
      </c>
      <c r="V1953">
        <v>1936</v>
      </c>
      <c r="W1953" s="46">
        <v>0.50605230052403805</v>
      </c>
    </row>
    <row r="1954" spans="10:23">
      <c r="J1954">
        <v>1937</v>
      </c>
      <c r="K1954" s="93">
        <f t="shared" ca="1" si="251"/>
        <v>0.43793745767269077</v>
      </c>
      <c r="L1954" s="93">
        <f t="shared" ca="1" si="251"/>
        <v>-0.92196309816056021</v>
      </c>
      <c r="M1954" s="93">
        <f t="shared" ca="1" si="252"/>
        <v>0.43793745767269077</v>
      </c>
      <c r="N1954" s="101">
        <f t="shared" ca="1" si="248"/>
        <v>-0.73482377742803551</v>
      </c>
      <c r="O1954" s="46">
        <f t="shared" ca="1" si="253"/>
        <v>0.47748948971046995</v>
      </c>
      <c r="P1954" s="46">
        <f t="shared" ca="1" si="254"/>
        <v>0.39888640069533599</v>
      </c>
      <c r="Q1954" s="47">
        <f t="shared" ca="1" si="249"/>
        <v>0.63469566774073793</v>
      </c>
      <c r="R1954" s="47">
        <f t="shared" ca="1" si="250"/>
        <v>3.0607283991574377E-2</v>
      </c>
      <c r="S1954" s="97">
        <f t="shared" ca="1" si="255"/>
        <v>0.25404838685102216</v>
      </c>
      <c r="V1954">
        <v>1937</v>
      </c>
      <c r="W1954" s="46">
        <v>0.29385571177972097</v>
      </c>
    </row>
    <row r="1955" spans="10:23">
      <c r="J1955">
        <v>1938</v>
      </c>
      <c r="K1955" s="93">
        <f t="shared" ca="1" si="251"/>
        <v>-0.84370367090505116</v>
      </c>
      <c r="L1955" s="93">
        <f t="shared" ca="1" si="251"/>
        <v>0.31780286605836355</v>
      </c>
      <c r="M1955" s="93">
        <f t="shared" ca="1" si="252"/>
        <v>-0.84370367090505116</v>
      </c>
      <c r="N1955" s="101">
        <f t="shared" ca="1" si="248"/>
        <v>3.298685979046545E-2</v>
      </c>
      <c r="O1955" s="46">
        <f t="shared" ca="1" si="253"/>
        <v>1.7419450255906466E-2</v>
      </c>
      <c r="P1955" s="46">
        <f t="shared" ca="1" si="254"/>
        <v>0.16885138096805422</v>
      </c>
      <c r="Q1955" s="47">
        <f t="shared" ca="1" si="249"/>
        <v>-0.28544441116838903</v>
      </c>
      <c r="R1955" s="47">
        <f t="shared" ca="1" si="250"/>
        <v>0.15475649753496107</v>
      </c>
      <c r="S1955" s="97">
        <f t="shared" ca="1" si="255"/>
        <v>8.6087973895433767E-2</v>
      </c>
      <c r="V1955">
        <v>1938</v>
      </c>
      <c r="W1955" s="46">
        <v>0.74731367531924398</v>
      </c>
    </row>
    <row r="1956" spans="10:23">
      <c r="J1956">
        <v>1939</v>
      </c>
      <c r="K1956" s="93">
        <f t="shared" ca="1" si="251"/>
        <v>1.2284747792681261</v>
      </c>
      <c r="L1956" s="93">
        <f t="shared" ca="1" si="251"/>
        <v>-2.5177101552825834</v>
      </c>
      <c r="M1956" s="93">
        <f t="shared" ca="1" si="252"/>
        <v>1.2284747792681261</v>
      </c>
      <c r="N1956" s="101">
        <f t="shared" ca="1" si="248"/>
        <v>-1.9963161319955172</v>
      </c>
      <c r="O1956" s="46">
        <f t="shared" ca="1" si="253"/>
        <v>0.7612682547851547</v>
      </c>
      <c r="P1956" s="46">
        <f t="shared" ca="1" si="254"/>
        <v>0.54077578323267828</v>
      </c>
      <c r="Q1956" s="47">
        <f t="shared" ca="1" si="249"/>
        <v>1.2022531978901074</v>
      </c>
      <c r="R1956" s="47">
        <f t="shared" ca="1" si="250"/>
        <v>-0.17336655554508668</v>
      </c>
      <c r="S1956" s="97">
        <f t="shared" ca="1" si="255"/>
        <v>0.29395084962003404</v>
      </c>
      <c r="V1956">
        <v>1939</v>
      </c>
      <c r="W1956" s="46">
        <v>-0.46245394586623501</v>
      </c>
    </row>
    <row r="1957" spans="10:23">
      <c r="J1957">
        <v>1940</v>
      </c>
      <c r="K1957" s="93">
        <f t="shared" ca="1" si="251"/>
        <v>-0.21478747759366965</v>
      </c>
      <c r="L1957" s="93">
        <f t="shared" ca="1" si="251"/>
        <v>-0.30123751720146513</v>
      </c>
      <c r="M1957" s="93">
        <f t="shared" ca="1" si="252"/>
        <v>-0.21478747759366965</v>
      </c>
      <c r="N1957" s="101">
        <f t="shared" ca="1" si="248"/>
        <v>-0.35390546204404677</v>
      </c>
      <c r="O1957" s="46">
        <f t="shared" ca="1" si="253"/>
        <v>0.24318116421671904</v>
      </c>
      <c r="P1957" s="46">
        <f t="shared" ca="1" si="254"/>
        <v>0.28173223794846047</v>
      </c>
      <c r="Q1957" s="47">
        <f t="shared" ca="1" si="249"/>
        <v>0.16607901675323608</v>
      </c>
      <c r="R1957" s="47">
        <f t="shared" ca="1" si="250"/>
        <v>9.2198914775058968E-2</v>
      </c>
      <c r="S1957" s="97">
        <f t="shared" ca="1" si="255"/>
        <v>0.16769003949588901</v>
      </c>
      <c r="V1957">
        <v>1940</v>
      </c>
      <c r="W1957" s="46">
        <v>0.219565829050344</v>
      </c>
    </row>
    <row r="1958" spans="10:23">
      <c r="J1958">
        <v>1941</v>
      </c>
      <c r="K1958" s="93">
        <f t="shared" ca="1" si="251"/>
        <v>-0.12912858776089972</v>
      </c>
      <c r="L1958" s="93">
        <f t="shared" ca="1" si="251"/>
        <v>0.71237611647321941</v>
      </c>
      <c r="M1958" s="93">
        <f t="shared" ca="1" si="252"/>
        <v>-0.12912858776089972</v>
      </c>
      <c r="N1958" s="101">
        <f t="shared" ca="1" si="248"/>
        <v>0.63432603196127124</v>
      </c>
      <c r="O1958" s="46">
        <f t="shared" ca="1" si="253"/>
        <v>0.27393009068783614</v>
      </c>
      <c r="P1958" s="46">
        <f t="shared" ca="1" si="254"/>
        <v>0.29710670118401905</v>
      </c>
      <c r="Q1958" s="47">
        <f t="shared" ca="1" si="249"/>
        <v>0.22757686969547036</v>
      </c>
      <c r="R1958" s="47">
        <f t="shared" ca="1" si="250"/>
        <v>0.25198852543221389</v>
      </c>
      <c r="S1958" s="97">
        <f t="shared" ca="1" si="255"/>
        <v>0.26295930806002499</v>
      </c>
      <c r="V1958">
        <v>1941</v>
      </c>
      <c r="W1958" s="46">
        <v>1.33793126131367</v>
      </c>
    </row>
    <row r="1959" spans="10:23">
      <c r="J1959">
        <v>1942</v>
      </c>
      <c r="K1959" s="93">
        <f t="shared" ca="1" si="251"/>
        <v>-2.2398958967983953</v>
      </c>
      <c r="L1959" s="93">
        <f t="shared" ca="1" si="251"/>
        <v>1.8556226132441107</v>
      </c>
      <c r="M1959" s="93">
        <f t="shared" ca="1" si="252"/>
        <v>-2.2398958967983953</v>
      </c>
      <c r="N1959" s="101">
        <f t="shared" ca="1" si="248"/>
        <v>1.0469474590717973</v>
      </c>
      <c r="O1959" s="46">
        <f t="shared" ca="1" si="253"/>
        <v>-0.48377093614011046</v>
      </c>
      <c r="P1959" s="46">
        <f t="shared" ca="1" si="254"/>
        <v>-8.1743812229954249E-2</v>
      </c>
      <c r="Q1959" s="47">
        <f t="shared" ca="1" si="249"/>
        <v>-1.2878251839604229</v>
      </c>
      <c r="R1959" s="47">
        <f t="shared" ca="1" si="250"/>
        <v>0.31870631128172638</v>
      </c>
      <c r="S1959" s="97">
        <f t="shared" ca="1" si="255"/>
        <v>-8.253231242919204E-2</v>
      </c>
      <c r="V1959">
        <v>1942</v>
      </c>
      <c r="W1959" s="46">
        <v>-0.30655352286892601</v>
      </c>
    </row>
    <row r="1960" spans="10:23">
      <c r="J1960">
        <v>1943</v>
      </c>
      <c r="K1960" s="93">
        <f t="shared" ca="1" si="251"/>
        <v>0.50970924115623173</v>
      </c>
      <c r="L1960" s="93">
        <f t="shared" ca="1" si="251"/>
        <v>-7.9130368268910331E-3</v>
      </c>
      <c r="M1960" s="93">
        <f t="shared" ca="1" si="252"/>
        <v>0.50970924115623173</v>
      </c>
      <c r="N1960" s="101">
        <f t="shared" ca="1" si="248"/>
        <v>0.1545967561282531</v>
      </c>
      <c r="O1960" s="46">
        <f t="shared" ca="1" si="253"/>
        <v>0.50325336894524453</v>
      </c>
      <c r="P1960" s="46">
        <f t="shared" ca="1" si="254"/>
        <v>0.41176834031272325</v>
      </c>
      <c r="Q1960" s="47">
        <f t="shared" ca="1" si="249"/>
        <v>0.68622342621028698</v>
      </c>
      <c r="R1960" s="47">
        <f t="shared" ca="1" si="250"/>
        <v>0.17441990444492897</v>
      </c>
      <c r="S1960" s="97">
        <f t="shared" ca="1" si="255"/>
        <v>0.33883663669508673</v>
      </c>
      <c r="V1960">
        <v>1943</v>
      </c>
      <c r="W1960" s="46">
        <v>-0.208296831124025</v>
      </c>
    </row>
    <row r="1961" spans="10:23">
      <c r="J1961">
        <v>1944</v>
      </c>
      <c r="K1961" s="93">
        <f t="shared" ca="1" si="251"/>
        <v>1.3738883581070582</v>
      </c>
      <c r="L1961" s="93">
        <f t="shared" ca="1" si="251"/>
        <v>0.88000042198209261</v>
      </c>
      <c r="M1961" s="93">
        <f t="shared" ca="1" si="252"/>
        <v>1.3738883581070582</v>
      </c>
      <c r="N1961" s="101">
        <f t="shared" ca="1" si="248"/>
        <v>1.2712409248425751</v>
      </c>
      <c r="O1961" s="46">
        <f t="shared" ca="1" si="253"/>
        <v>0.8134672904293192</v>
      </c>
      <c r="P1961" s="46">
        <f t="shared" ca="1" si="254"/>
        <v>0.56687530105476058</v>
      </c>
      <c r="Q1961" s="47">
        <f t="shared" ca="1" si="249"/>
        <v>1.3066512691784364</v>
      </c>
      <c r="R1961" s="47">
        <f t="shared" ca="1" si="250"/>
        <v>0.35497288018371242</v>
      </c>
      <c r="S1961" s="97">
        <f t="shared" ca="1" si="255"/>
        <v>0.58422008530651581</v>
      </c>
      <c r="V1961">
        <v>1944</v>
      </c>
      <c r="W1961" s="46">
        <v>0.33237538964674401</v>
      </c>
    </row>
    <row r="1962" spans="10:23">
      <c r="J1962">
        <v>1945</v>
      </c>
      <c r="K1962" s="93">
        <f t="shared" ca="1" si="251"/>
        <v>-0.14962932900058709</v>
      </c>
      <c r="L1962" s="93">
        <f t="shared" ca="1" si="251"/>
        <v>2.0995520041834193E-2</v>
      </c>
      <c r="M1962" s="93">
        <f t="shared" ca="1" si="252"/>
        <v>-0.14962932900058709</v>
      </c>
      <c r="N1962" s="101">
        <f t="shared" ca="1" si="248"/>
        <v>-2.76799837709393E-2</v>
      </c>
      <c r="O1962" s="46">
        <f t="shared" ca="1" si="253"/>
        <v>0.26657095042564954</v>
      </c>
      <c r="P1962" s="46">
        <f t="shared" ca="1" si="254"/>
        <v>0.29342713105292573</v>
      </c>
      <c r="Q1962" s="47">
        <f t="shared" ca="1" si="249"/>
        <v>0.2128585891710971</v>
      </c>
      <c r="R1962" s="47">
        <f t="shared" ca="1" si="250"/>
        <v>0.1449471245577999</v>
      </c>
      <c r="S1962" s="97">
        <f t="shared" ca="1" si="255"/>
        <v>0.20575903749172472</v>
      </c>
      <c r="V1962">
        <v>1945</v>
      </c>
      <c r="W1962" s="46">
        <v>0.42259036833192098</v>
      </c>
    </row>
    <row r="1963" spans="10:23">
      <c r="J1963">
        <v>1946</v>
      </c>
      <c r="K1963" s="93">
        <f t="shared" ca="1" si="251"/>
        <v>1.6440183918504687</v>
      </c>
      <c r="L1963" s="93">
        <f t="shared" ca="1" si="251"/>
        <v>0.71936195096409083</v>
      </c>
      <c r="M1963" s="93">
        <f t="shared" ca="1" si="252"/>
        <v>1.6440183918504687</v>
      </c>
      <c r="N1963" s="101">
        <f t="shared" ca="1" si="248"/>
        <v>1.2048497018201076</v>
      </c>
      <c r="O1963" s="46">
        <f t="shared" ca="1" si="253"/>
        <v>0.91043572606317524</v>
      </c>
      <c r="P1963" s="46">
        <f t="shared" ca="1" si="254"/>
        <v>0.6153595188716886</v>
      </c>
      <c r="Q1963" s="47">
        <f t="shared" ca="1" si="249"/>
        <v>1.5005881404461485</v>
      </c>
      <c r="R1963" s="47">
        <f t="shared" ca="1" si="250"/>
        <v>0.34423791803955384</v>
      </c>
      <c r="S1963" s="97">
        <f t="shared" ca="1" si="255"/>
        <v>0.62733682205136454</v>
      </c>
      <c r="V1963">
        <v>1946</v>
      </c>
      <c r="W1963" s="46">
        <v>0.1452344254272</v>
      </c>
    </row>
    <row r="1964" spans="10:23">
      <c r="J1964">
        <v>1947</v>
      </c>
      <c r="K1964" s="93">
        <f t="shared" ca="1" si="251"/>
        <v>-0.32903035260350222</v>
      </c>
      <c r="L1964" s="93">
        <f t="shared" ca="1" si="251"/>
        <v>0.78038896989382267</v>
      </c>
      <c r="M1964" s="93">
        <f t="shared" ca="1" si="252"/>
        <v>-0.32903035260350222</v>
      </c>
      <c r="N1964" s="101">
        <f t="shared" ca="1" si="248"/>
        <v>0.63523462912941009</v>
      </c>
      <c r="O1964" s="46">
        <f t="shared" ca="1" si="253"/>
        <v>0.202171459673683</v>
      </c>
      <c r="P1964" s="46">
        <f t="shared" ca="1" si="254"/>
        <v>0.26122738567694248</v>
      </c>
      <c r="Q1964" s="47">
        <f t="shared" ca="1" si="249"/>
        <v>8.4059607667164027E-2</v>
      </c>
      <c r="R1964" s="47">
        <f t="shared" ca="1" si="250"/>
        <v>0.2521354387704568</v>
      </c>
      <c r="S1964" s="97">
        <f t="shared" ca="1" si="255"/>
        <v>0.2271534492220699</v>
      </c>
      <c r="V1964">
        <v>1947</v>
      </c>
      <c r="W1964" s="46">
        <v>0.81908010824439303</v>
      </c>
    </row>
    <row r="1965" spans="10:23">
      <c r="J1965">
        <v>1948</v>
      </c>
      <c r="K1965" s="93">
        <f t="shared" ca="1" si="251"/>
        <v>1.2312369888867998E-3</v>
      </c>
      <c r="L1965" s="93">
        <f t="shared" ca="1" si="251"/>
        <v>1.4042616848522713</v>
      </c>
      <c r="M1965" s="93">
        <f t="shared" ca="1" si="252"/>
        <v>1.2312369888867998E-3</v>
      </c>
      <c r="N1965" s="101">
        <f t="shared" ca="1" si="248"/>
        <v>1.3317484562007533</v>
      </c>
      <c r="O1965" s="46">
        <f t="shared" ca="1" si="253"/>
        <v>0.32072528817223578</v>
      </c>
      <c r="P1965" s="46">
        <f t="shared" ca="1" si="254"/>
        <v>0.32050429992621887</v>
      </c>
      <c r="Q1965" s="47">
        <f t="shared" ca="1" si="249"/>
        <v>0.32116726466426965</v>
      </c>
      <c r="R1965" s="47">
        <f t="shared" ca="1" si="250"/>
        <v>0.36475649357409573</v>
      </c>
      <c r="S1965" s="97">
        <f t="shared" ca="1" si="255"/>
        <v>0.34274089087316573</v>
      </c>
      <c r="V1965">
        <v>1948</v>
      </c>
      <c r="W1965" s="46">
        <v>-0.310931656407196</v>
      </c>
    </row>
    <row r="1966" spans="10:23">
      <c r="J1966">
        <v>1949</v>
      </c>
      <c r="K1966" s="93">
        <f t="shared" ca="1" si="251"/>
        <v>-0.92575878148892665</v>
      </c>
      <c r="L1966" s="93">
        <f t="shared" ca="1" si="251"/>
        <v>-0.14933627986752923</v>
      </c>
      <c r="M1966" s="93">
        <f t="shared" ca="1" si="252"/>
        <v>-0.92575878148892665</v>
      </c>
      <c r="N1966" s="101">
        <f t="shared" ca="1" si="248"/>
        <v>-0.43599527696264906</v>
      </c>
      <c r="O1966" s="46">
        <f t="shared" ca="1" si="253"/>
        <v>-1.2035829480368188E-2</v>
      </c>
      <c r="P1966" s="46">
        <f t="shared" ca="1" si="254"/>
        <v>0.15412374109991689</v>
      </c>
      <c r="Q1966" s="47">
        <f t="shared" ca="1" si="249"/>
        <v>-0.34435497064093834</v>
      </c>
      <c r="R1966" s="47">
        <f t="shared" ca="1" si="250"/>
        <v>7.8925608222565322E-2</v>
      </c>
      <c r="S1966" s="97">
        <f t="shared" ca="1" si="255"/>
        <v>3.3444889371098567E-2</v>
      </c>
      <c r="V1966">
        <v>1949</v>
      </c>
      <c r="W1966" s="46">
        <v>0.55597799036041795</v>
      </c>
    </row>
    <row r="1967" spans="10:23">
      <c r="J1967">
        <v>1950</v>
      </c>
      <c r="K1967" s="93">
        <f t="shared" ca="1" si="251"/>
        <v>1.3910925638005591</v>
      </c>
      <c r="L1967" s="93">
        <f t="shared" ca="1" si="251"/>
        <v>1.1696226925430184</v>
      </c>
      <c r="M1967" s="93">
        <f t="shared" ca="1" si="252"/>
        <v>1.3910925638005591</v>
      </c>
      <c r="N1967" s="101">
        <f t="shared" ca="1" si="248"/>
        <v>1.5512982538477669</v>
      </c>
      <c r="O1967" s="46">
        <f t="shared" ca="1" si="253"/>
        <v>0.81964307506645628</v>
      </c>
      <c r="P1967" s="46">
        <f t="shared" ca="1" si="254"/>
        <v>0.56996319337332912</v>
      </c>
      <c r="Q1967" s="47">
        <f t="shared" ca="1" si="249"/>
        <v>1.3190028384527106</v>
      </c>
      <c r="R1967" s="47">
        <f t="shared" ca="1" si="250"/>
        <v>0.40025604696688066</v>
      </c>
      <c r="S1967" s="97">
        <f t="shared" ca="1" si="255"/>
        <v>0.60994956101666853</v>
      </c>
      <c r="V1967">
        <v>1950</v>
      </c>
      <c r="W1967" s="46">
        <v>0.63176935688963798</v>
      </c>
    </row>
    <row r="1968" spans="10:23">
      <c r="J1968">
        <v>1951</v>
      </c>
      <c r="K1968" s="93">
        <f t="shared" ca="1" si="251"/>
        <v>-0.7661860633657106</v>
      </c>
      <c r="L1968" s="93">
        <f t="shared" ca="1" si="251"/>
        <v>-0.13309544290270098</v>
      </c>
      <c r="M1968" s="93">
        <f t="shared" ca="1" si="252"/>
        <v>-0.7661860633657106</v>
      </c>
      <c r="N1968" s="101">
        <f t="shared" ca="1" si="248"/>
        <v>-0.36984990831732095</v>
      </c>
      <c r="O1968" s="46">
        <f t="shared" ca="1" si="253"/>
        <v>4.5245904919252178E-2</v>
      </c>
      <c r="P1968" s="46">
        <f t="shared" ca="1" si="254"/>
        <v>0.18276460829972707</v>
      </c>
      <c r="Q1968" s="47">
        <f t="shared" ca="1" si="249"/>
        <v>-0.22979150184169761</v>
      </c>
      <c r="R1968" s="47">
        <f t="shared" ca="1" si="250"/>
        <v>8.9620817560382773E-2</v>
      </c>
      <c r="S1968" s="97">
        <f t="shared" ca="1" si="255"/>
        <v>6.7433361239817469E-2</v>
      </c>
      <c r="V1968">
        <v>1951</v>
      </c>
      <c r="W1968" s="46">
        <v>-0.13978672501616801</v>
      </c>
    </row>
    <row r="1969" spans="10:23">
      <c r="J1969">
        <v>1952</v>
      </c>
      <c r="K1969" s="93">
        <f t="shared" ca="1" si="251"/>
        <v>-0.58486650152383168</v>
      </c>
      <c r="L1969" s="93">
        <f t="shared" ca="1" si="251"/>
        <v>-0.30826052907862711</v>
      </c>
      <c r="M1969" s="93">
        <f t="shared" ca="1" si="252"/>
        <v>-0.58486650152383168</v>
      </c>
      <c r="N1969" s="101">
        <f t="shared" ca="1" si="248"/>
        <v>-0.47825729335731104</v>
      </c>
      <c r="O1969" s="46">
        <f t="shared" ca="1" si="253"/>
        <v>0.11033409233022393</v>
      </c>
      <c r="P1969" s="46">
        <f t="shared" ca="1" si="254"/>
        <v>0.21530870200521296</v>
      </c>
      <c r="Q1969" s="47">
        <f t="shared" ca="1" si="249"/>
        <v>-9.9615127019754113E-2</v>
      </c>
      <c r="R1969" s="47">
        <f t="shared" ca="1" si="250"/>
        <v>7.2092157572334378E-2</v>
      </c>
      <c r="S1969" s="97">
        <f t="shared" ca="1" si="255"/>
        <v>9.1213124951279145E-2</v>
      </c>
      <c r="V1969">
        <v>1952</v>
      </c>
      <c r="W1969" s="46">
        <v>-0.24310568596851501</v>
      </c>
    </row>
    <row r="1970" spans="10:23">
      <c r="J1970">
        <v>1953</v>
      </c>
      <c r="K1970" s="93">
        <f t="shared" ca="1" si="251"/>
        <v>0.72829155775296095</v>
      </c>
      <c r="L1970" s="93">
        <f t="shared" ca="1" si="251"/>
        <v>0.68725949327872449</v>
      </c>
      <c r="M1970" s="93">
        <f t="shared" ca="1" si="252"/>
        <v>0.72829155775296095</v>
      </c>
      <c r="N1970" s="101">
        <f t="shared" ca="1" si="248"/>
        <v>0.88319222507810735</v>
      </c>
      <c r="O1970" s="46">
        <f t="shared" ca="1" si="253"/>
        <v>0.58171774776267804</v>
      </c>
      <c r="P1970" s="46">
        <f t="shared" ca="1" si="254"/>
        <v>0.45100052972144</v>
      </c>
      <c r="Q1970" s="47">
        <f t="shared" ca="1" si="249"/>
        <v>0.84315218384515422</v>
      </c>
      <c r="R1970" s="47">
        <f t="shared" ca="1" si="250"/>
        <v>0.29222831979729169</v>
      </c>
      <c r="S1970" s="97">
        <f t="shared" ca="1" si="255"/>
        <v>0.43697303377998487</v>
      </c>
      <c r="V1970">
        <v>1953</v>
      </c>
      <c r="W1970" s="46">
        <v>-1.4358934881409701E-2</v>
      </c>
    </row>
    <row r="1971" spans="10:23">
      <c r="J1971">
        <v>1954</v>
      </c>
      <c r="K1971" s="93">
        <f t="shared" ca="1" si="251"/>
        <v>-0.62879410337996333</v>
      </c>
      <c r="L1971" s="93">
        <f t="shared" ca="1" si="251"/>
        <v>-0.79628805061681951</v>
      </c>
      <c r="M1971" s="93">
        <f t="shared" ca="1" si="252"/>
        <v>-0.62879410337996333</v>
      </c>
      <c r="N1971" s="101">
        <f t="shared" ca="1" si="248"/>
        <v>-0.95491794474340785</v>
      </c>
      <c r="O1971" s="46">
        <f t="shared" ca="1" si="253"/>
        <v>9.456542427762954E-2</v>
      </c>
      <c r="P1971" s="46">
        <f t="shared" ca="1" si="254"/>
        <v>0.20742436797891575</v>
      </c>
      <c r="Q1971" s="47">
        <f t="shared" ca="1" si="249"/>
        <v>-0.13115246312494289</v>
      </c>
      <c r="R1971" s="47">
        <f t="shared" ca="1" si="250"/>
        <v>-4.9802898881999846E-3</v>
      </c>
      <c r="S1971" s="97">
        <f t="shared" ca="1" si="255"/>
        <v>4.4792567194714777E-2</v>
      </c>
      <c r="V1971">
        <v>1954</v>
      </c>
      <c r="W1971" s="46">
        <v>0.70115774086296501</v>
      </c>
    </row>
    <row r="1972" spans="10:23">
      <c r="J1972">
        <v>1955</v>
      </c>
      <c r="K1972" s="93">
        <f t="shared" ca="1" si="251"/>
        <v>7.801677537698512E-2</v>
      </c>
      <c r="L1972" s="93">
        <f t="shared" ca="1" si="251"/>
        <v>0.83607606028085357</v>
      </c>
      <c r="M1972" s="93">
        <f t="shared" ca="1" si="252"/>
        <v>7.801677537698512E-2</v>
      </c>
      <c r="N1972" s="101">
        <f t="shared" ca="1" si="248"/>
        <v>0.81748074156268691</v>
      </c>
      <c r="O1972" s="46">
        <f t="shared" ca="1" si="253"/>
        <v>0.34828895235875806</v>
      </c>
      <c r="P1972" s="46">
        <f t="shared" ca="1" si="254"/>
        <v>0.33428613201948004</v>
      </c>
      <c r="Q1972" s="47">
        <f t="shared" ca="1" si="249"/>
        <v>0.37629459303731416</v>
      </c>
      <c r="R1972" s="47">
        <f t="shared" ca="1" si="250"/>
        <v>0.28160326642636901</v>
      </c>
      <c r="S1972" s="97">
        <f t="shared" ca="1" si="255"/>
        <v>0.31494610939256351</v>
      </c>
      <c r="V1972">
        <v>1955</v>
      </c>
      <c r="W1972" s="46">
        <v>0.21381524770610699</v>
      </c>
    </row>
    <row r="1973" spans="10:23">
      <c r="J1973">
        <v>1956</v>
      </c>
      <c r="K1973" s="93">
        <f t="shared" ca="1" si="251"/>
        <v>-2.4456006165885267</v>
      </c>
      <c r="L1973" s="93">
        <f t="shared" ca="1" si="251"/>
        <v>1.0740068192822365</v>
      </c>
      <c r="M1973" s="93">
        <f t="shared" ca="1" si="252"/>
        <v>-2.4456006165885267</v>
      </c>
      <c r="N1973" s="101">
        <f t="shared" ca="1" si="248"/>
        <v>0.24049194960382159</v>
      </c>
      <c r="O1973" s="46">
        <f t="shared" ca="1" si="253"/>
        <v>-0.55761265082888423</v>
      </c>
      <c r="P1973" s="46">
        <f t="shared" ca="1" si="254"/>
        <v>-0.11866466957434113</v>
      </c>
      <c r="Q1973" s="47">
        <f t="shared" ca="1" si="249"/>
        <v>-1.4355086133379704</v>
      </c>
      <c r="R1973" s="47">
        <f t="shared" ca="1" si="250"/>
        <v>0.18830851213051669</v>
      </c>
      <c r="S1973" s="97">
        <f t="shared" ca="1" si="255"/>
        <v>-0.18465206934918377</v>
      </c>
      <c r="V1973">
        <v>1956</v>
      </c>
      <c r="W1973" s="46">
        <v>0.72135705633478298</v>
      </c>
    </row>
    <row r="1974" spans="10:23">
      <c r="J1974">
        <v>1957</v>
      </c>
      <c r="K1974" s="93">
        <f t="shared" ca="1" si="251"/>
        <v>0.38310246696960459</v>
      </c>
      <c r="L1974" s="93">
        <f t="shared" ca="1" si="251"/>
        <v>0.84486732940189868</v>
      </c>
      <c r="M1974" s="93">
        <f t="shared" ca="1" si="252"/>
        <v>0.38310246696960459</v>
      </c>
      <c r="N1974" s="101">
        <f t="shared" ca="1" si="248"/>
        <v>0.92283969012217582</v>
      </c>
      <c r="O1974" s="46">
        <f t="shared" ca="1" si="253"/>
        <v>0.45780540204058118</v>
      </c>
      <c r="P1974" s="46">
        <f t="shared" ca="1" si="254"/>
        <v>0.38904435686039157</v>
      </c>
      <c r="Q1974" s="47">
        <f t="shared" ca="1" si="249"/>
        <v>0.59532749240096039</v>
      </c>
      <c r="R1974" s="47">
        <f t="shared" ca="1" si="250"/>
        <v>0.29863901713021918</v>
      </c>
      <c r="S1974" s="97">
        <f t="shared" ca="1" si="255"/>
        <v>0.3782222095854002</v>
      </c>
      <c r="V1974">
        <v>1957</v>
      </c>
      <c r="W1974" s="46">
        <v>0.47299715836426498</v>
      </c>
    </row>
    <row r="1975" spans="10:23">
      <c r="J1975">
        <v>1958</v>
      </c>
      <c r="K1975" s="93">
        <f t="shared" ca="1" si="251"/>
        <v>-1.2003790954826865</v>
      </c>
      <c r="L1975" s="93">
        <f t="shared" ca="1" si="251"/>
        <v>0.51000949715712052</v>
      </c>
      <c r="M1975" s="93">
        <f t="shared" ca="1" si="252"/>
        <v>-1.2003790954826865</v>
      </c>
      <c r="N1975" s="101">
        <f t="shared" ca="1" si="248"/>
        <v>0.10178394885562242</v>
      </c>
      <c r="O1975" s="46">
        <f t="shared" ca="1" si="253"/>
        <v>-0.1106161386456494</v>
      </c>
      <c r="P1975" s="46">
        <f t="shared" ca="1" si="254"/>
        <v>0.10483358651727628</v>
      </c>
      <c r="Q1975" s="47">
        <f t="shared" ca="1" si="249"/>
        <v>-0.54151558897150076</v>
      </c>
      <c r="R1975" s="47">
        <f t="shared" ca="1" si="250"/>
        <v>0.16588047014942614</v>
      </c>
      <c r="S1975" s="97">
        <f t="shared" ca="1" si="255"/>
        <v>2.7632165751888371E-2</v>
      </c>
      <c r="V1975">
        <v>1958</v>
      </c>
      <c r="W1975" s="46">
        <v>0.38102898087332898</v>
      </c>
    </row>
    <row r="1976" spans="10:23">
      <c r="J1976">
        <v>1959</v>
      </c>
      <c r="K1976" s="93">
        <f t="shared" ca="1" si="251"/>
        <v>0.23682583201727092</v>
      </c>
      <c r="L1976" s="93">
        <f t="shared" ca="1" si="251"/>
        <v>0.56321058320779249</v>
      </c>
      <c r="M1976" s="93">
        <f t="shared" ca="1" si="252"/>
        <v>0.23682583201727092</v>
      </c>
      <c r="N1976" s="101">
        <f t="shared" ca="1" si="248"/>
        <v>0.60928641278803597</v>
      </c>
      <c r="O1976" s="46">
        <f t="shared" ca="1" si="253"/>
        <v>0.40529655559892391</v>
      </c>
      <c r="P1976" s="46">
        <f t="shared" ca="1" si="254"/>
        <v>0.36278993363956291</v>
      </c>
      <c r="Q1976" s="47">
        <f t="shared" ca="1" si="249"/>
        <v>0.49030979951764586</v>
      </c>
      <c r="R1976" s="47">
        <f t="shared" ca="1" si="250"/>
        <v>0.24793980706716939</v>
      </c>
      <c r="S1976" s="97">
        <f t="shared" ca="1" si="255"/>
        <v>0.32661818133304665</v>
      </c>
      <c r="V1976">
        <v>1959</v>
      </c>
      <c r="W1976" s="46">
        <v>0.43830917079484499</v>
      </c>
    </row>
    <row r="1977" spans="10:23">
      <c r="J1977">
        <v>1960</v>
      </c>
      <c r="K1977" s="93">
        <f t="shared" ca="1" si="251"/>
        <v>0.16033972963532583</v>
      </c>
      <c r="L1977" s="93">
        <f t="shared" ca="1" si="251"/>
        <v>-0.95826949272640138</v>
      </c>
      <c r="M1977" s="93">
        <f t="shared" ca="1" si="252"/>
        <v>0.16033972963532583</v>
      </c>
      <c r="N1977" s="101">
        <f t="shared" ca="1" si="248"/>
        <v>-0.85752756477735614</v>
      </c>
      <c r="O1977" s="46">
        <f t="shared" ca="1" si="253"/>
        <v>0.37784037979748331</v>
      </c>
      <c r="P1977" s="46">
        <f t="shared" ca="1" si="254"/>
        <v>0.34906184573884264</v>
      </c>
      <c r="Q1977" s="47">
        <f t="shared" ca="1" si="249"/>
        <v>0.43539744791476459</v>
      </c>
      <c r="R1977" s="47">
        <f t="shared" ca="1" si="250"/>
        <v>1.076700312050069E-2</v>
      </c>
      <c r="S1977" s="97">
        <f t="shared" ca="1" si="255"/>
        <v>0.19430369145899201</v>
      </c>
      <c r="V1977">
        <v>1960</v>
      </c>
      <c r="W1977" s="46">
        <v>0.11284316110092101</v>
      </c>
    </row>
    <row r="1978" spans="10:23">
      <c r="J1978">
        <v>1961</v>
      </c>
      <c r="K1978" s="93">
        <f t="shared" ca="1" si="251"/>
        <v>-7.813142975114272E-2</v>
      </c>
      <c r="L1978" s="93">
        <f t="shared" ca="1" si="251"/>
        <v>-1.2358145584410367</v>
      </c>
      <c r="M1978" s="93">
        <f t="shared" ca="1" si="252"/>
        <v>-7.813142975114272E-2</v>
      </c>
      <c r="N1978" s="101">
        <f t="shared" ca="1" si="248"/>
        <v>-1.1965025540007479</v>
      </c>
      <c r="O1978" s="46">
        <f t="shared" ca="1" si="253"/>
        <v>0.29223651358147096</v>
      </c>
      <c r="P1978" s="46">
        <f t="shared" ca="1" si="254"/>
        <v>0.30625991263083646</v>
      </c>
      <c r="Q1978" s="47">
        <f t="shared" ca="1" si="249"/>
        <v>0.26418971548273995</v>
      </c>
      <c r="R1978" s="47">
        <f t="shared" ca="1" si="250"/>
        <v>-4.404270683013925E-2</v>
      </c>
      <c r="S1978" s="97">
        <f t="shared" ca="1" si="255"/>
        <v>0.12409690337566585</v>
      </c>
      <c r="V1978">
        <v>1961</v>
      </c>
      <c r="W1978" s="46">
        <v>-2.2478623342326899E-2</v>
      </c>
    </row>
    <row r="1979" spans="10:23">
      <c r="J1979">
        <v>1962</v>
      </c>
      <c r="K1979" s="93">
        <f t="shared" ca="1" si="251"/>
        <v>0.61500373593202573</v>
      </c>
      <c r="L1979" s="93">
        <f t="shared" ca="1" si="251"/>
        <v>-1.7770175898133294</v>
      </c>
      <c r="M1979" s="93">
        <f t="shared" ca="1" si="252"/>
        <v>0.61500373593202573</v>
      </c>
      <c r="N1979" s="101">
        <f t="shared" ca="1" si="248"/>
        <v>-1.4891755172197718</v>
      </c>
      <c r="O1979" s="46">
        <f t="shared" ca="1" si="253"/>
        <v>0.54105087815876796</v>
      </c>
      <c r="P1979" s="46">
        <f t="shared" ca="1" si="254"/>
        <v>0.43066709491948496</v>
      </c>
      <c r="Q1979" s="47">
        <f t="shared" ca="1" si="249"/>
        <v>0.76181844463733395</v>
      </c>
      <c r="R1979" s="47">
        <f t="shared" ca="1" si="250"/>
        <v>-9.1365726918377799E-2</v>
      </c>
      <c r="S1979" s="97">
        <f t="shared" ca="1" si="255"/>
        <v>0.22484257562019508</v>
      </c>
      <c r="V1979">
        <v>1962</v>
      </c>
      <c r="W1979" s="46">
        <v>-6.4447901547750597E-3</v>
      </c>
    </row>
    <row r="1980" spans="10:23">
      <c r="J1980">
        <v>1963</v>
      </c>
      <c r="K1980" s="93">
        <f t="shared" ca="1" si="251"/>
        <v>0.57695324012317684</v>
      </c>
      <c r="L1980" s="93">
        <f t="shared" ca="1" si="251"/>
        <v>0.6547708637439551</v>
      </c>
      <c r="M1980" s="93">
        <f t="shared" ca="1" si="252"/>
        <v>0.57695324012317684</v>
      </c>
      <c r="N1980" s="101">
        <f t="shared" ca="1" si="248"/>
        <v>0.80426132153646857</v>
      </c>
      <c r="O1980" s="46">
        <f t="shared" ca="1" si="253"/>
        <v>0.52739191176193478</v>
      </c>
      <c r="P1980" s="46">
        <f t="shared" ca="1" si="254"/>
        <v>0.42383761172106837</v>
      </c>
      <c r="Q1980" s="47">
        <f t="shared" ca="1" si="249"/>
        <v>0.73450051184366749</v>
      </c>
      <c r="R1980" s="47">
        <f t="shared" ca="1" si="250"/>
        <v>0.27946578549005369</v>
      </c>
      <c r="S1980" s="97">
        <f t="shared" ca="1" si="255"/>
        <v>0.40342884862599426</v>
      </c>
      <c r="V1980">
        <v>1963</v>
      </c>
      <c r="W1980" s="46">
        <v>2.1303084842432201</v>
      </c>
    </row>
    <row r="1981" spans="10:23">
      <c r="J1981">
        <v>1964</v>
      </c>
      <c r="K1981" s="93">
        <f t="shared" ca="1" si="251"/>
        <v>-0.79716112294519215</v>
      </c>
      <c r="L1981" s="93">
        <f t="shared" ca="1" si="251"/>
        <v>0.64016131815077815</v>
      </c>
      <c r="M1981" s="93">
        <f t="shared" ca="1" si="252"/>
        <v>-0.79716112294519215</v>
      </c>
      <c r="N1981" s="101">
        <f t="shared" ca="1" si="248"/>
        <v>0.35341106315688486</v>
      </c>
      <c r="O1981" s="46">
        <f t="shared" ca="1" si="253"/>
        <v>3.4126804131144883E-2</v>
      </c>
      <c r="P1981" s="46">
        <f t="shared" ca="1" si="254"/>
        <v>0.17720505790567342</v>
      </c>
      <c r="Q1981" s="47">
        <f t="shared" ca="1" si="249"/>
        <v>-0.2520297034179122</v>
      </c>
      <c r="R1981" s="47">
        <f t="shared" ca="1" si="250"/>
        <v>0.20656668473465548</v>
      </c>
      <c r="S1981" s="97">
        <f t="shared" ca="1" si="255"/>
        <v>0.12034674443290018</v>
      </c>
      <c r="V1981">
        <v>1964</v>
      </c>
      <c r="W1981" s="46">
        <v>0.200529315456874</v>
      </c>
    </row>
    <row r="1982" spans="10:23">
      <c r="J1982">
        <v>1965</v>
      </c>
      <c r="K1982" s="93">
        <f t="shared" ca="1" si="251"/>
        <v>0.24941369378045403</v>
      </c>
      <c r="L1982" s="93">
        <f t="shared" ca="1" si="251"/>
        <v>0.25969888624035681</v>
      </c>
      <c r="M1982" s="93">
        <f t="shared" ca="1" si="252"/>
        <v>0.24941369378045403</v>
      </c>
      <c r="N1982" s="101">
        <f t="shared" ca="1" si="248"/>
        <v>0.32553529790849167</v>
      </c>
      <c r="O1982" s="46">
        <f t="shared" ca="1" si="253"/>
        <v>0.40981521369197604</v>
      </c>
      <c r="P1982" s="46">
        <f t="shared" ca="1" si="254"/>
        <v>0.365049262686089</v>
      </c>
      <c r="Q1982" s="47">
        <f t="shared" ca="1" si="249"/>
        <v>0.49934711570375007</v>
      </c>
      <c r="R1982" s="47">
        <f t="shared" ca="1" si="250"/>
        <v>0.20205938284959024</v>
      </c>
      <c r="S1982" s="97">
        <f t="shared" ca="1" si="255"/>
        <v>0.30593729827078314</v>
      </c>
      <c r="V1982">
        <v>1965</v>
      </c>
      <c r="W1982" s="46">
        <v>0.45002607965443298</v>
      </c>
    </row>
    <row r="1983" spans="10:23">
      <c r="J1983">
        <v>1966</v>
      </c>
      <c r="K1983" s="93">
        <f t="shared" ca="1" si="251"/>
        <v>-0.42794049695661107</v>
      </c>
      <c r="L1983" s="93">
        <f t="shared" ca="1" si="251"/>
        <v>-3.5026049004439397</v>
      </c>
      <c r="M1983" s="93">
        <f t="shared" ca="1" si="252"/>
        <v>-0.42794049695661107</v>
      </c>
      <c r="N1983" s="101">
        <f t="shared" ca="1" si="248"/>
        <v>-3.4568554992431748</v>
      </c>
      <c r="O1983" s="46">
        <f t="shared" ca="1" si="253"/>
        <v>0.16666573736162701</v>
      </c>
      <c r="P1983" s="46">
        <f t="shared" ca="1" si="254"/>
        <v>0.2434745245209145</v>
      </c>
      <c r="Q1983" s="47">
        <f t="shared" ca="1" si="249"/>
        <v>1.3048163043052063E-2</v>
      </c>
      <c r="R1983" s="47">
        <f t="shared" ca="1" si="250"/>
        <v>-0.40952480212763764</v>
      </c>
      <c r="S1983" s="97">
        <f t="shared" ca="1" si="255"/>
        <v>-0.12142953238300531</v>
      </c>
      <c r="V1983">
        <v>1966</v>
      </c>
      <c r="W1983" s="46">
        <v>0.167300273663292</v>
      </c>
    </row>
    <row r="1984" spans="10:23">
      <c r="J1984">
        <v>1967</v>
      </c>
      <c r="K1984" s="93">
        <f t="shared" ca="1" si="251"/>
        <v>0.40538477253951821</v>
      </c>
      <c r="L1984" s="93">
        <f t="shared" ca="1" si="251"/>
        <v>-2.3444016362839122</v>
      </c>
      <c r="M1984" s="93">
        <f t="shared" ca="1" si="252"/>
        <v>0.40538477253951821</v>
      </c>
      <c r="N1984" s="101">
        <f t="shared" ca="1" si="248"/>
        <v>-2.0937663257925192</v>
      </c>
      <c r="O1984" s="46">
        <f t="shared" ca="1" si="253"/>
        <v>0.46580406951005049</v>
      </c>
      <c r="P1984" s="46">
        <f t="shared" ca="1" si="254"/>
        <v>0.39304369059512623</v>
      </c>
      <c r="Q1984" s="47">
        <f t="shared" ca="1" si="249"/>
        <v>0.61132482733989901</v>
      </c>
      <c r="R1984" s="47">
        <f t="shared" ca="1" si="250"/>
        <v>-0.18912352000103166</v>
      </c>
      <c r="S1984" s="97">
        <f t="shared" ca="1" si="255"/>
        <v>0.13834027475450941</v>
      </c>
      <c r="V1984">
        <v>1967</v>
      </c>
      <c r="W1984" s="46">
        <v>-0.48155384276582902</v>
      </c>
    </row>
    <row r="1985" spans="10:23">
      <c r="J1985">
        <v>1968</v>
      </c>
      <c r="K1985" s="93">
        <f t="shared" ca="1" si="251"/>
        <v>-0.54906915263688783</v>
      </c>
      <c r="L1985" s="93">
        <f t="shared" ca="1" si="251"/>
        <v>-0.80932122146204544</v>
      </c>
      <c r="M1985" s="93">
        <f t="shared" ca="1" si="252"/>
        <v>-0.54906915263688783</v>
      </c>
      <c r="N1985" s="101">
        <f t="shared" ca="1" si="248"/>
        <v>-0.94192015205489898</v>
      </c>
      <c r="O1985" s="46">
        <f t="shared" ca="1" si="253"/>
        <v>0.12318424776574843</v>
      </c>
      <c r="P1985" s="46">
        <f t="shared" ca="1" si="254"/>
        <v>0.2217337797229752</v>
      </c>
      <c r="Q1985" s="47">
        <f t="shared" ca="1" si="249"/>
        <v>-7.3914816148705098E-2</v>
      </c>
      <c r="R1985" s="47">
        <f t="shared" ca="1" si="250"/>
        <v>-2.8786444279025325E-3</v>
      </c>
      <c r="S1985" s="97">
        <f t="shared" ca="1" si="255"/>
        <v>6.0152801668922951E-2</v>
      </c>
      <c r="V1985">
        <v>1968</v>
      </c>
      <c r="W1985" s="46">
        <v>0.138532467659783</v>
      </c>
    </row>
    <row r="1986" spans="10:23">
      <c r="J1986">
        <v>1969</v>
      </c>
      <c r="K1986" s="93">
        <f t="shared" ca="1" si="251"/>
        <v>-1.6358028195368224</v>
      </c>
      <c r="L1986" s="93">
        <f t="shared" ca="1" si="251"/>
        <v>-0.41013071866749923</v>
      </c>
      <c r="M1986" s="93">
        <f t="shared" ca="1" si="252"/>
        <v>-1.6358028195368224</v>
      </c>
      <c r="N1986" s="101">
        <f t="shared" ca="1" si="248"/>
        <v>-0.90906003291800097</v>
      </c>
      <c r="O1986" s="46">
        <f t="shared" ca="1" si="253"/>
        <v>-0.26691996304565413</v>
      </c>
      <c r="P1986" s="46">
        <f t="shared" ca="1" si="254"/>
        <v>2.6681674317273918E-2</v>
      </c>
      <c r="Q1986" s="47">
        <f t="shared" ca="1" si="249"/>
        <v>-0.85412323777151022</v>
      </c>
      <c r="R1986" s="47">
        <f t="shared" ca="1" si="250"/>
        <v>2.434590046897972E-3</v>
      </c>
      <c r="S1986" s="97">
        <f t="shared" ca="1" si="255"/>
        <v>-0.13224268649937809</v>
      </c>
      <c r="V1986">
        <v>1969</v>
      </c>
      <c r="W1986" s="46">
        <v>0.82050145391054996</v>
      </c>
    </row>
    <row r="1987" spans="10:23">
      <c r="J1987">
        <v>1970</v>
      </c>
      <c r="K1987" s="93">
        <f t="shared" ca="1" si="251"/>
        <v>-0.50501602303659288</v>
      </c>
      <c r="L1987" s="93">
        <f t="shared" ca="1" si="251"/>
        <v>-0.31382337049276365</v>
      </c>
      <c r="M1987" s="93">
        <f t="shared" ca="1" si="252"/>
        <v>-0.50501602303659288</v>
      </c>
      <c r="N1987" s="101">
        <f t="shared" ca="1" si="248"/>
        <v>-0.45813708628631622</v>
      </c>
      <c r="O1987" s="46">
        <f t="shared" ca="1" si="253"/>
        <v>0.13899797644640952</v>
      </c>
      <c r="P1987" s="46">
        <f t="shared" ca="1" si="254"/>
        <v>0.22964064406330575</v>
      </c>
      <c r="Q1987" s="47">
        <f t="shared" ca="1" si="249"/>
        <v>-4.2287358787382934E-2</v>
      </c>
      <c r="R1987" s="47">
        <f t="shared" ca="1" si="250"/>
        <v>7.5345443946749704E-2</v>
      </c>
      <c r="S1987" s="97">
        <f t="shared" ca="1" si="255"/>
        <v>0.10717171019657962</v>
      </c>
      <c r="V1987">
        <v>1970</v>
      </c>
      <c r="W1987" s="46">
        <v>8.01797813702462E-2</v>
      </c>
    </row>
    <row r="1988" spans="10:23">
      <c r="J1988">
        <v>1971</v>
      </c>
      <c r="K1988" s="93">
        <f t="shared" ca="1" si="251"/>
        <v>-9.7730763310977277E-3</v>
      </c>
      <c r="L1988" s="93">
        <f t="shared" ca="1" si="251"/>
        <v>-0.41538313979351343</v>
      </c>
      <c r="M1988" s="93">
        <f t="shared" ca="1" si="252"/>
        <v>-9.7730763310977277E-3</v>
      </c>
      <c r="N1988" s="101">
        <f t="shared" ca="1" si="248"/>
        <v>-0.39692582901143914</v>
      </c>
      <c r="O1988" s="46">
        <f t="shared" ca="1" si="253"/>
        <v>0.3167750756280161</v>
      </c>
      <c r="P1988" s="46">
        <f t="shared" ca="1" si="254"/>
        <v>0.31852919365410903</v>
      </c>
      <c r="Q1988" s="47">
        <f t="shared" ca="1" si="249"/>
        <v>0.31326683957583029</v>
      </c>
      <c r="R1988" s="47">
        <f t="shared" ca="1" si="250"/>
        <v>8.5242844532664369E-2</v>
      </c>
      <c r="S1988" s="97">
        <f t="shared" ca="1" si="255"/>
        <v>0.20100896008034025</v>
      </c>
      <c r="V1988">
        <v>1971</v>
      </c>
      <c r="W1988" s="46">
        <v>-0.173910678045609</v>
      </c>
    </row>
    <row r="1989" spans="10:23">
      <c r="J1989">
        <v>1972</v>
      </c>
      <c r="K1989" s="93">
        <f t="shared" ca="1" si="251"/>
        <v>-0.56423229381316264</v>
      </c>
      <c r="L1989" s="93">
        <f t="shared" ca="1" si="251"/>
        <v>-1.6188173770001153</v>
      </c>
      <c r="M1989" s="93">
        <f t="shared" ca="1" si="252"/>
        <v>-0.56423229381316264</v>
      </c>
      <c r="N1989" s="101">
        <f t="shared" ca="1" si="248"/>
        <v>-1.7142120670770675</v>
      </c>
      <c r="O1989" s="46">
        <f t="shared" ca="1" si="253"/>
        <v>0.11774114298105307</v>
      </c>
      <c r="P1989" s="46">
        <f t="shared" ca="1" si="254"/>
        <v>0.21901222733062753</v>
      </c>
      <c r="Q1989" s="47">
        <f t="shared" ca="1" si="249"/>
        <v>-8.4801025718095835E-2</v>
      </c>
      <c r="R1989" s="47">
        <f t="shared" ca="1" si="250"/>
        <v>-0.12775244693636301</v>
      </c>
      <c r="S1989" s="97">
        <f t="shared" ca="1" si="255"/>
        <v>-5.0056519776549707E-3</v>
      </c>
      <c r="V1989">
        <v>1972</v>
      </c>
      <c r="W1989" s="46">
        <v>8.92222490675003E-2</v>
      </c>
    </row>
    <row r="1990" spans="10:23">
      <c r="J1990">
        <v>1973</v>
      </c>
      <c r="K1990" s="93">
        <f t="shared" ca="1" si="251"/>
        <v>-0.31154166415833923</v>
      </c>
      <c r="L1990" s="93">
        <f t="shared" ca="1" si="251"/>
        <v>-0.66287660465167775</v>
      </c>
      <c r="M1990" s="93">
        <f t="shared" ca="1" si="252"/>
        <v>-0.31154166415833923</v>
      </c>
      <c r="N1990" s="101">
        <f t="shared" ca="1" si="248"/>
        <v>-0.7275394029194876</v>
      </c>
      <c r="O1990" s="46">
        <f t="shared" ca="1" si="253"/>
        <v>0.20844936493402955</v>
      </c>
      <c r="P1990" s="46">
        <f t="shared" ca="1" si="254"/>
        <v>0.26436633830711576</v>
      </c>
      <c r="Q1990" s="47">
        <f t="shared" ca="1" si="249"/>
        <v>9.6615418187857155E-2</v>
      </c>
      <c r="R1990" s="47">
        <f t="shared" ca="1" si="250"/>
        <v>3.1785112641705929E-2</v>
      </c>
      <c r="S1990" s="97">
        <f t="shared" ca="1" si="255"/>
        <v>0.12011723878786773</v>
      </c>
      <c r="V1990">
        <v>1973</v>
      </c>
      <c r="W1990" s="46">
        <v>1.0728875679730101</v>
      </c>
    </row>
    <row r="1991" spans="10:23">
      <c r="J1991">
        <v>1974</v>
      </c>
      <c r="K1991" s="93">
        <f t="shared" ca="1" si="251"/>
        <v>0.58635948076048894</v>
      </c>
      <c r="L1991" s="93">
        <f t="shared" ca="1" si="251"/>
        <v>1.1038758230182906</v>
      </c>
      <c r="M1991" s="93">
        <f t="shared" ca="1" si="252"/>
        <v>0.58635948076048894</v>
      </c>
      <c r="N1991" s="101">
        <f t="shared" ca="1" si="248"/>
        <v>1.2330415786925215</v>
      </c>
      <c r="O1991" s="46">
        <f t="shared" ca="1" si="253"/>
        <v>0.53076846499874419</v>
      </c>
      <c r="P1991" s="46">
        <f t="shared" ca="1" si="254"/>
        <v>0.42552588833947308</v>
      </c>
      <c r="Q1991" s="47">
        <f t="shared" ca="1" si="249"/>
        <v>0.74125361831728642</v>
      </c>
      <c r="R1991" s="47">
        <f t="shared" ca="1" si="250"/>
        <v>0.34879633280012734</v>
      </c>
      <c r="S1991" s="97">
        <f t="shared" ca="1" si="255"/>
        <v>0.43978239889943577</v>
      </c>
      <c r="V1991">
        <v>1974</v>
      </c>
      <c r="W1991" s="46">
        <v>0.76179914836349505</v>
      </c>
    </row>
    <row r="1992" spans="10:23">
      <c r="J1992">
        <v>1975</v>
      </c>
      <c r="K1992" s="93">
        <f t="shared" ca="1" si="251"/>
        <v>-0.70100369327748013</v>
      </c>
      <c r="L1992" s="93">
        <f t="shared" ca="1" si="251"/>
        <v>1.5561420929201917</v>
      </c>
      <c r="M1992" s="93">
        <f t="shared" ca="1" si="252"/>
        <v>-0.70100369327748013</v>
      </c>
      <c r="N1992" s="101">
        <f t="shared" ca="1" si="248"/>
        <v>1.2524172562076958</v>
      </c>
      <c r="O1992" s="46">
        <f t="shared" ca="1" si="253"/>
        <v>6.8644385905511418E-2</v>
      </c>
      <c r="P1992" s="46">
        <f t="shared" ca="1" si="254"/>
        <v>0.19446384879285669</v>
      </c>
      <c r="Q1992" s="47">
        <f t="shared" ca="1" si="249"/>
        <v>-0.18299453986917913</v>
      </c>
      <c r="R1992" s="47">
        <f t="shared" ca="1" si="250"/>
        <v>0.35192923433701323</v>
      </c>
      <c r="S1992" s="97">
        <f t="shared" ca="1" si="255"/>
        <v>0.21028681012126232</v>
      </c>
      <c r="V1992">
        <v>1975</v>
      </c>
      <c r="W1992" s="46">
        <v>0.30934313177359601</v>
      </c>
    </row>
    <row r="1993" spans="10:23">
      <c r="J1993">
        <v>1976</v>
      </c>
      <c r="K1993" s="93">
        <f t="shared" ca="1" si="251"/>
        <v>-0.50673174570911239</v>
      </c>
      <c r="L1993" s="93">
        <f t="shared" ca="1" si="251"/>
        <v>-3.7388275168619346E-2</v>
      </c>
      <c r="M1993" s="93">
        <f t="shared" ca="1" si="252"/>
        <v>-0.50673174570911239</v>
      </c>
      <c r="N1993" s="101">
        <f t="shared" ca="1" si="248"/>
        <v>-0.19659925808561746</v>
      </c>
      <c r="O1993" s="46">
        <f t="shared" ca="1" si="253"/>
        <v>0.13838208438424146</v>
      </c>
      <c r="P1993" s="46">
        <f t="shared" ca="1" si="254"/>
        <v>0.22933269803222173</v>
      </c>
      <c r="Q1993" s="47">
        <f t="shared" ca="1" si="249"/>
        <v>-4.3519142911719044E-2</v>
      </c>
      <c r="R1993" s="47">
        <f t="shared" ca="1" si="250"/>
        <v>0.11763414653699789</v>
      </c>
      <c r="S1993" s="97">
        <f t="shared" ca="1" si="255"/>
        <v>0.12800811546061969</v>
      </c>
      <c r="V1993">
        <v>1976</v>
      </c>
      <c r="W1993" s="46">
        <v>0.429428001405747</v>
      </c>
    </row>
    <row r="1994" spans="10:23">
      <c r="J1994">
        <v>1977</v>
      </c>
      <c r="K1994" s="93">
        <f t="shared" ca="1" si="251"/>
        <v>1.4395932321225746</v>
      </c>
      <c r="L1994" s="93">
        <f t="shared" ca="1" si="251"/>
        <v>1.2319055946780895</v>
      </c>
      <c r="M1994" s="93">
        <f t="shared" ca="1" si="252"/>
        <v>1.4395932321225746</v>
      </c>
      <c r="N1994" s="101">
        <f t="shared" ca="1" si="248"/>
        <v>1.6257719268452218</v>
      </c>
      <c r="O1994" s="46">
        <f t="shared" ca="1" si="253"/>
        <v>0.83705333437457019</v>
      </c>
      <c r="P1994" s="46">
        <f t="shared" ca="1" si="254"/>
        <v>0.57866832302738613</v>
      </c>
      <c r="Q1994" s="47">
        <f t="shared" ca="1" si="249"/>
        <v>1.3538233570689384</v>
      </c>
      <c r="R1994" s="47">
        <f t="shared" ca="1" si="250"/>
        <v>0.41229788057030109</v>
      </c>
      <c r="S1994" s="97">
        <f t="shared" ca="1" si="255"/>
        <v>0.62467560747243567</v>
      </c>
      <c r="V1994">
        <v>1977</v>
      </c>
      <c r="W1994" s="46">
        <v>-0.104650866740528</v>
      </c>
    </row>
    <row r="1995" spans="10:23">
      <c r="J1995">
        <v>1978</v>
      </c>
      <c r="K1995" s="93">
        <f t="shared" ca="1" si="251"/>
        <v>0.30429311991398161</v>
      </c>
      <c r="L1995" s="93">
        <f t="shared" ca="1" si="251"/>
        <v>-0.22934421589731419</v>
      </c>
      <c r="M1995" s="93">
        <f t="shared" ca="1" si="252"/>
        <v>0.30429311991398161</v>
      </c>
      <c r="N1995" s="101">
        <f t="shared" ca="1" si="248"/>
        <v>-0.12066535687014754</v>
      </c>
      <c r="O1995" s="46">
        <f t="shared" ca="1" si="253"/>
        <v>0.42951525232487664</v>
      </c>
      <c r="P1995" s="46">
        <f t="shared" ca="1" si="254"/>
        <v>0.3748992820025393</v>
      </c>
      <c r="Q1995" s="47">
        <f t="shared" ca="1" si="249"/>
        <v>0.53874719296955131</v>
      </c>
      <c r="R1995" s="47">
        <f t="shared" ca="1" si="250"/>
        <v>0.12991208807650675</v>
      </c>
      <c r="S1995" s="97">
        <f t="shared" ca="1" si="255"/>
        <v>0.27971367020069171</v>
      </c>
      <c r="V1995">
        <v>1978</v>
      </c>
      <c r="W1995" s="46">
        <v>-0.35033591330509001</v>
      </c>
    </row>
    <row r="1996" spans="10:23">
      <c r="J1996">
        <v>1979</v>
      </c>
      <c r="K1996" s="93">
        <f t="shared" ca="1" si="251"/>
        <v>0.92886600727936552</v>
      </c>
      <c r="L1996" s="93">
        <f t="shared" ca="1" si="251"/>
        <v>-1.3528327241946903</v>
      </c>
      <c r="M1996" s="93">
        <f t="shared" ca="1" si="252"/>
        <v>0.92886600727936552</v>
      </c>
      <c r="N1996" s="101">
        <f t="shared" ca="1" si="248"/>
        <v>-0.98719773408981504</v>
      </c>
      <c r="O1996" s="46">
        <f t="shared" ca="1" si="253"/>
        <v>0.65371785204272181</v>
      </c>
      <c r="P1996" s="46">
        <f t="shared" ca="1" si="254"/>
        <v>0.48700058186146189</v>
      </c>
      <c r="Q1996" s="47">
        <f t="shared" ca="1" si="249"/>
        <v>0.98715239240524155</v>
      </c>
      <c r="R1996" s="47">
        <f t="shared" ca="1" si="250"/>
        <v>-1.0199689394333966E-2</v>
      </c>
      <c r="S1996" s="97">
        <f t="shared" ca="1" si="255"/>
        <v>0.32175908132419395</v>
      </c>
      <c r="V1996">
        <v>1979</v>
      </c>
      <c r="W1996" s="46">
        <v>9.1622018329950497E-2</v>
      </c>
    </row>
    <row r="1997" spans="10:23">
      <c r="J1997">
        <v>1980</v>
      </c>
      <c r="K1997" s="93">
        <f t="shared" ca="1" si="251"/>
        <v>-2.8846675514760573E-2</v>
      </c>
      <c r="L1997" s="93">
        <f t="shared" ca="1" si="251"/>
        <v>-0.31635155685819644</v>
      </c>
      <c r="M1997" s="93">
        <f t="shared" ca="1" si="252"/>
        <v>-2.8846675514760573E-2</v>
      </c>
      <c r="N1997" s="101">
        <f t="shared" ca="1" si="248"/>
        <v>-0.30910148256165815</v>
      </c>
      <c r="O1997" s="46">
        <f t="shared" ca="1" si="253"/>
        <v>0.30992823579641188</v>
      </c>
      <c r="P1997" s="46">
        <f t="shared" ca="1" si="254"/>
        <v>0.31510577373830695</v>
      </c>
      <c r="Q1997" s="47">
        <f t="shared" ca="1" si="249"/>
        <v>0.29957315991262179</v>
      </c>
      <c r="R1997" s="47">
        <f t="shared" ca="1" si="250"/>
        <v>9.9443381765648028E-2</v>
      </c>
      <c r="S1997" s="97">
        <f t="shared" ca="1" si="255"/>
        <v>0.20468580878102996</v>
      </c>
      <c r="V1997">
        <v>1980</v>
      </c>
      <c r="W1997" s="46">
        <v>0.61497068580095704</v>
      </c>
    </row>
    <row r="1998" spans="10:23">
      <c r="J1998">
        <v>1981</v>
      </c>
      <c r="K1998" s="93">
        <f t="shared" ca="1" si="251"/>
        <v>0.38395508239000448</v>
      </c>
      <c r="L1998" s="93">
        <f t="shared" ca="1" si="251"/>
        <v>-0.8273792569606675</v>
      </c>
      <c r="M1998" s="93">
        <f t="shared" ca="1" si="252"/>
        <v>0.38395508239000448</v>
      </c>
      <c r="N1998" s="101">
        <f t="shared" ca="1" si="248"/>
        <v>-0.66231803407270773</v>
      </c>
      <c r="O1998" s="46">
        <f t="shared" ca="1" si="253"/>
        <v>0.45811146494801785</v>
      </c>
      <c r="P1998" s="46">
        <f t="shared" ca="1" si="254"/>
        <v>0.38919738831410988</v>
      </c>
      <c r="Q1998" s="47">
        <f t="shared" ca="1" si="249"/>
        <v>0.59593961821583374</v>
      </c>
      <c r="R1998" s="47">
        <f t="shared" ca="1" si="250"/>
        <v>4.233091815162178E-2</v>
      </c>
      <c r="S1998" s="97">
        <f t="shared" ca="1" si="255"/>
        <v>0.25022119154981981</v>
      </c>
      <c r="V1998">
        <v>1981</v>
      </c>
      <c r="W1998" s="46">
        <v>0.84064785228939698</v>
      </c>
    </row>
    <row r="1999" spans="10:23">
      <c r="J1999">
        <v>1982</v>
      </c>
      <c r="K1999" s="93">
        <f t="shared" ca="1" si="251"/>
        <v>2.0037519536848243</v>
      </c>
      <c r="L1999" s="93">
        <f t="shared" ca="1" si="251"/>
        <v>-0.38169539903838007</v>
      </c>
      <c r="M1999" s="93">
        <f t="shared" ca="1" si="252"/>
        <v>2.0037519536848243</v>
      </c>
      <c r="N1999" s="101">
        <f t="shared" ca="1" si="248"/>
        <v>0.27535908184754382</v>
      </c>
      <c r="O1999" s="46">
        <f t="shared" ca="1" si="253"/>
        <v>1.0395690928816417</v>
      </c>
      <c r="P1999" s="46">
        <f t="shared" ca="1" si="254"/>
        <v>0.67992620228092182</v>
      </c>
      <c r="Q1999" s="47">
        <f t="shared" ca="1" si="249"/>
        <v>1.7588548740830812</v>
      </c>
      <c r="R1999" s="47">
        <f t="shared" ca="1" si="250"/>
        <v>0.19394626555140282</v>
      </c>
      <c r="S1999" s="97">
        <f t="shared" ca="1" si="255"/>
        <v>0.61675767921652225</v>
      </c>
      <c r="V1999">
        <v>1982</v>
      </c>
      <c r="W1999" s="46">
        <v>0.42464184577729702</v>
      </c>
    </row>
    <row r="2000" spans="10:23">
      <c r="J2000">
        <v>1983</v>
      </c>
      <c r="K2000" s="93">
        <f t="shared" ca="1" si="251"/>
        <v>-0.16117963795745782</v>
      </c>
      <c r="L2000" s="93">
        <f t="shared" ca="1" si="251"/>
        <v>-0.20472012932292816</v>
      </c>
      <c r="M2000" s="93">
        <f t="shared" ca="1" si="252"/>
        <v>-0.16117963795745782</v>
      </c>
      <c r="N2000" s="101">
        <f t="shared" ca="1" si="248"/>
        <v>-0.24535045360688379</v>
      </c>
      <c r="O2000" s="46">
        <f t="shared" ca="1" si="253"/>
        <v>0.26242474211584216</v>
      </c>
      <c r="P2000" s="46">
        <f t="shared" ca="1" si="254"/>
        <v>0.29135402689802209</v>
      </c>
      <c r="Q2000" s="47">
        <f t="shared" ca="1" si="249"/>
        <v>0.20456617255148238</v>
      </c>
      <c r="R2000" s="47">
        <f t="shared" ca="1" si="250"/>
        <v>0.10975144435773293</v>
      </c>
      <c r="S2000" s="97">
        <f t="shared" ca="1" si="255"/>
        <v>0.18608809323678754</v>
      </c>
      <c r="V2000">
        <v>1983</v>
      </c>
      <c r="W2000" s="46">
        <v>0.71667327968162098</v>
      </c>
    </row>
    <row r="2001" spans="10:23">
      <c r="J2001">
        <v>1984</v>
      </c>
      <c r="K2001" s="93">
        <f t="shared" ca="1" si="251"/>
        <v>-0.7211534297902541</v>
      </c>
      <c r="L2001" s="93">
        <f t="shared" ca="1" si="251"/>
        <v>-0.60914939141919255</v>
      </c>
      <c r="M2001" s="93">
        <f t="shared" ca="1" si="252"/>
        <v>-0.7211534297902541</v>
      </c>
      <c r="N2001" s="101">
        <f t="shared" ca="1" si="248"/>
        <v>-0.80686726585167357</v>
      </c>
      <c r="O2001" s="46">
        <f t="shared" ca="1" si="253"/>
        <v>6.141124562487893E-2</v>
      </c>
      <c r="P2001" s="46">
        <f t="shared" ca="1" si="254"/>
        <v>0.19084727865254045</v>
      </c>
      <c r="Q2001" s="47">
        <f t="shared" ca="1" si="249"/>
        <v>-0.19746082043044411</v>
      </c>
      <c r="R2001" s="47">
        <f t="shared" ca="1" si="250"/>
        <v>1.8958392982304006E-2</v>
      </c>
      <c r="S2001" s="97">
        <f t="shared" ca="1" si="255"/>
        <v>4.0184819303591468E-2</v>
      </c>
      <c r="V2001">
        <v>1984</v>
      </c>
      <c r="W2001" s="46">
        <v>-0.152527831997744</v>
      </c>
    </row>
    <row r="2002" spans="10:23">
      <c r="J2002">
        <v>1985</v>
      </c>
      <c r="K2002" s="93">
        <f t="shared" ca="1" si="251"/>
        <v>0.4332717711827086</v>
      </c>
      <c r="L2002" s="93">
        <f t="shared" ca="1" si="251"/>
        <v>-1.0349571591072197</v>
      </c>
      <c r="M2002" s="93">
        <f t="shared" ca="1" si="252"/>
        <v>0.4332717711827086</v>
      </c>
      <c r="N2002" s="101">
        <f t="shared" ref="N2002:N2065" ca="1" si="256">$N$2*K2002+SQRT(1-$N$2^2)*L2002</f>
        <v>-0.84343533994807907</v>
      </c>
      <c r="O2002" s="46">
        <f t="shared" ca="1" si="253"/>
        <v>0.47581465069378609</v>
      </c>
      <c r="P2002" s="46">
        <f t="shared" ca="1" si="254"/>
        <v>0.39804898118699406</v>
      </c>
      <c r="Q2002" s="47">
        <f t="shared" ref="Q2002:Q2065" ca="1" si="257">$K$2+K2002*$S$3</f>
        <v>0.63134598970737021</v>
      </c>
      <c r="R2002" s="47">
        <f t="shared" ref="R2002:R2065" ca="1" si="258">$L$2+$L$3*N2002</f>
        <v>1.3045610038437239E-2</v>
      </c>
      <c r="S2002" s="97">
        <f t="shared" ca="1" si="255"/>
        <v>0.24443013036611166</v>
      </c>
      <c r="V2002">
        <v>1985</v>
      </c>
      <c r="W2002" s="46">
        <v>-0.17187340937377099</v>
      </c>
    </row>
    <row r="2003" spans="10:23">
      <c r="J2003">
        <v>1986</v>
      </c>
      <c r="K2003" s="93">
        <f t="shared" ref="K2003:L2066" ca="1" si="259">_xlfn.NORM.S.INV(RAND())</f>
        <v>-1.4550437634689937</v>
      </c>
      <c r="L2003" s="93">
        <f t="shared" ca="1" si="259"/>
        <v>0.35389435540183467</v>
      </c>
      <c r="M2003" s="93">
        <f t="shared" ref="M2003:M2066" ca="1" si="260">K2003</f>
        <v>-1.4550437634689937</v>
      </c>
      <c r="N2003" s="101">
        <f t="shared" ca="1" si="256"/>
        <v>-0.12721526993341137</v>
      </c>
      <c r="O2003" s="46">
        <f t="shared" ref="O2003:O2066" ca="1" si="261">$K$2+K2003*$K$3</f>
        <v>-0.20203298009654913</v>
      </c>
      <c r="P2003" s="46">
        <f t="shared" ref="P2003:P2066" ca="1" si="262">$K$2+K2003*$R$3</f>
        <v>5.9125165791826417E-2</v>
      </c>
      <c r="Q2003" s="47">
        <f t="shared" ca="1" si="257"/>
        <v>-0.72434927187330023</v>
      </c>
      <c r="R2003" s="47">
        <f t="shared" ca="1" si="258"/>
        <v>0.12885301632604551</v>
      </c>
      <c r="S2003" s="97">
        <f t="shared" ref="S2003:S2066" ca="1" si="263">AVERAGE(R2003,O2003)</f>
        <v>-3.658998188525181E-2</v>
      </c>
      <c r="V2003">
        <v>1986</v>
      </c>
      <c r="W2003" s="46">
        <v>-0.18886952193582801</v>
      </c>
    </row>
    <row r="2004" spans="10:23">
      <c r="J2004">
        <v>1987</v>
      </c>
      <c r="K2004" s="93">
        <f t="shared" ca="1" si="259"/>
        <v>-0.1780928708815035</v>
      </c>
      <c r="L2004" s="93">
        <f t="shared" ca="1" si="259"/>
        <v>-0.49426739904631473</v>
      </c>
      <c r="M2004" s="93">
        <f t="shared" ca="1" si="260"/>
        <v>-0.1780928708815035</v>
      </c>
      <c r="N2004" s="101">
        <f t="shared" ca="1" si="256"/>
        <v>-0.52524413971064576</v>
      </c>
      <c r="O2004" s="46">
        <f t="shared" ca="1" si="261"/>
        <v>0.25635340782017635</v>
      </c>
      <c r="P2004" s="46">
        <f t="shared" ca="1" si="262"/>
        <v>0.28831835975018916</v>
      </c>
      <c r="Q2004" s="47">
        <f t="shared" ca="1" si="257"/>
        <v>0.1924235039601507</v>
      </c>
      <c r="R2004" s="47">
        <f t="shared" ca="1" si="258"/>
        <v>6.4494737402717217E-2</v>
      </c>
      <c r="S2004" s="97">
        <f t="shared" ca="1" si="263"/>
        <v>0.16042407261144678</v>
      </c>
      <c r="V2004">
        <v>1987</v>
      </c>
      <c r="W2004" s="46">
        <v>-0.39386821645866199</v>
      </c>
    </row>
    <row r="2005" spans="10:23">
      <c r="J2005">
        <v>1988</v>
      </c>
      <c r="K2005" s="93">
        <f t="shared" ca="1" si="259"/>
        <v>0.54365272196762482</v>
      </c>
      <c r="L2005" s="93">
        <f t="shared" ca="1" si="259"/>
        <v>1.1126185920810183</v>
      </c>
      <c r="M2005" s="93">
        <f t="shared" ca="1" si="260"/>
        <v>0.54365272196762482</v>
      </c>
      <c r="N2005" s="101">
        <f t="shared" ca="1" si="256"/>
        <v>1.2277487436957104</v>
      </c>
      <c r="O2005" s="46">
        <f t="shared" ca="1" si="261"/>
        <v>0.51543804233619017</v>
      </c>
      <c r="P2005" s="46">
        <f t="shared" ca="1" si="262"/>
        <v>0.41786067700819607</v>
      </c>
      <c r="Q2005" s="47">
        <f t="shared" ca="1" si="257"/>
        <v>0.71059277299217838</v>
      </c>
      <c r="R2005" s="47">
        <f t="shared" ca="1" si="258"/>
        <v>0.34794052113196727</v>
      </c>
      <c r="S2005" s="97">
        <f t="shared" ca="1" si="263"/>
        <v>0.43168928173407872</v>
      </c>
      <c r="V2005">
        <v>1988</v>
      </c>
      <c r="W2005" s="46">
        <v>-7.6354708995385503E-2</v>
      </c>
    </row>
    <row r="2006" spans="10:23">
      <c r="J2006">
        <v>1989</v>
      </c>
      <c r="K2006" s="93">
        <f t="shared" ca="1" si="259"/>
        <v>-9.3551512706816279E-4</v>
      </c>
      <c r="L2006" s="93">
        <f t="shared" ca="1" si="259"/>
        <v>-4.3702285798234181E-2</v>
      </c>
      <c r="M2006" s="93">
        <f t="shared" ca="1" si="260"/>
        <v>-9.3551512706816279E-4</v>
      </c>
      <c r="N2006" s="101">
        <f t="shared" ca="1" si="256"/>
        <v>-4.1730917247848859E-2</v>
      </c>
      <c r="O2006" s="46">
        <f t="shared" ca="1" si="261"/>
        <v>0.31994749030881836</v>
      </c>
      <c r="P2006" s="46">
        <f t="shared" ca="1" si="262"/>
        <v>0.32011540099451019</v>
      </c>
      <c r="Q2006" s="47">
        <f t="shared" ca="1" si="257"/>
        <v>0.31961166893743476</v>
      </c>
      <c r="R2006" s="47">
        <f t="shared" ca="1" si="258"/>
        <v>0.1426751941414304</v>
      </c>
      <c r="S2006" s="97">
        <f t="shared" ca="1" si="263"/>
        <v>0.23131134222512439</v>
      </c>
      <c r="V2006">
        <v>1989</v>
      </c>
      <c r="W2006" s="46">
        <v>6.19541372454235E-3</v>
      </c>
    </row>
    <row r="2007" spans="10:23">
      <c r="J2007">
        <v>1990</v>
      </c>
      <c r="K2007" s="93">
        <f t="shared" ca="1" si="259"/>
        <v>-0.45306410023040899</v>
      </c>
      <c r="L2007" s="93">
        <f t="shared" ca="1" si="259"/>
        <v>1.4685013097267035</v>
      </c>
      <c r="M2007" s="93">
        <f t="shared" ca="1" si="260"/>
        <v>-0.45306410023040899</v>
      </c>
      <c r="N2007" s="101">
        <f t="shared" ca="1" si="256"/>
        <v>1.2481768558344817</v>
      </c>
      <c r="O2007" s="46">
        <f t="shared" ca="1" si="261"/>
        <v>0.15764713075507733</v>
      </c>
      <c r="P2007" s="46">
        <f t="shared" ca="1" si="262"/>
        <v>0.23896522121763963</v>
      </c>
      <c r="Q2007" s="47">
        <f t="shared" ca="1" si="257"/>
        <v>-4.9890501700473044E-3</v>
      </c>
      <c r="R2007" s="47">
        <f t="shared" ca="1" si="258"/>
        <v>0.35124359344337996</v>
      </c>
      <c r="S2007" s="97">
        <f t="shared" ca="1" si="263"/>
        <v>0.25444536209922863</v>
      </c>
      <c r="V2007">
        <v>1990</v>
      </c>
      <c r="W2007" s="46">
        <v>0.61176014653557198</v>
      </c>
    </row>
    <row r="2008" spans="10:23">
      <c r="J2008">
        <v>1991</v>
      </c>
      <c r="K2008" s="93">
        <f t="shared" ca="1" si="259"/>
        <v>0.10663455054017834</v>
      </c>
      <c r="L2008" s="93">
        <f t="shared" ca="1" si="259"/>
        <v>1.1914101382678315</v>
      </c>
      <c r="M2008" s="93">
        <f t="shared" ca="1" si="260"/>
        <v>0.10663455054017834</v>
      </c>
      <c r="N2008" s="101">
        <f t="shared" ca="1" si="256"/>
        <v>1.1634681015926476</v>
      </c>
      <c r="O2008" s="46">
        <f t="shared" ca="1" si="261"/>
        <v>0.35856186000416335</v>
      </c>
      <c r="P2008" s="46">
        <f t="shared" ca="1" si="262"/>
        <v>0.33942258584218266</v>
      </c>
      <c r="Q2008" s="47">
        <f t="shared" ca="1" si="257"/>
        <v>0.39684040832812473</v>
      </c>
      <c r="R2008" s="47">
        <f t="shared" ca="1" si="258"/>
        <v>0.33754682407136227</v>
      </c>
      <c r="S2008" s="97">
        <f t="shared" ca="1" si="263"/>
        <v>0.34805434203776281</v>
      </c>
      <c r="V2008">
        <v>1991</v>
      </c>
      <c r="W2008" s="46">
        <v>-4.3154128742852703E-2</v>
      </c>
    </row>
    <row r="2009" spans="10:23">
      <c r="J2009">
        <v>1992</v>
      </c>
      <c r="K2009" s="93">
        <f t="shared" ca="1" si="259"/>
        <v>1.6325681845029394</v>
      </c>
      <c r="L2009" s="93">
        <f t="shared" ca="1" si="259"/>
        <v>0.8663924255136356</v>
      </c>
      <c r="M2009" s="93">
        <f t="shared" ca="1" si="260"/>
        <v>1.6325681845029394</v>
      </c>
      <c r="N2009" s="101">
        <f t="shared" ca="1" si="256"/>
        <v>1.3406054000848979</v>
      </c>
      <c r="O2009" s="46">
        <f t="shared" ca="1" si="261"/>
        <v>0.90632545117523799</v>
      </c>
      <c r="P2009" s="46">
        <f t="shared" ca="1" si="262"/>
        <v>0.61330438142771992</v>
      </c>
      <c r="Q2009" s="47">
        <f t="shared" ca="1" si="257"/>
        <v>1.492367590670274</v>
      </c>
      <c r="R2009" s="47">
        <f t="shared" ca="1" si="258"/>
        <v>0.36618859488177991</v>
      </c>
      <c r="S2009" s="97">
        <f t="shared" ca="1" si="263"/>
        <v>0.63625702302850895</v>
      </c>
      <c r="V2009">
        <v>1992</v>
      </c>
      <c r="W2009" s="46">
        <v>0.47881640199539599</v>
      </c>
    </row>
    <row r="2010" spans="10:23">
      <c r="J2010">
        <v>1993</v>
      </c>
      <c r="K2010" s="93">
        <f t="shared" ca="1" si="259"/>
        <v>-1.8972392067445198</v>
      </c>
      <c r="L2010" s="93">
        <f t="shared" ca="1" si="259"/>
        <v>1.9599781454624472</v>
      </c>
      <c r="M2010" s="93">
        <f t="shared" ca="1" si="260"/>
        <v>-1.8972392067445198</v>
      </c>
      <c r="N2010" s="101">
        <f t="shared" ca="1" si="256"/>
        <v>1.2548576992290674</v>
      </c>
      <c r="O2010" s="46">
        <f t="shared" ca="1" si="261"/>
        <v>-0.36076764497123304</v>
      </c>
      <c r="P2010" s="46">
        <f t="shared" ca="1" si="262"/>
        <v>-2.0242166645515536E-2</v>
      </c>
      <c r="Q2010" s="47">
        <f t="shared" ca="1" si="257"/>
        <v>-1.041818601622668</v>
      </c>
      <c r="R2010" s="47">
        <f t="shared" ca="1" si="258"/>
        <v>0.35232383564508873</v>
      </c>
      <c r="S2010" s="97">
        <f t="shared" ca="1" si="263"/>
        <v>-4.2219046630721513E-3</v>
      </c>
      <c r="V2010">
        <v>1993</v>
      </c>
      <c r="W2010" s="46">
        <v>0.39166515644265698</v>
      </c>
    </row>
    <row r="2011" spans="10:23">
      <c r="J2011">
        <v>1994</v>
      </c>
      <c r="K2011" s="93">
        <f t="shared" ca="1" si="259"/>
        <v>0.88836809167403008</v>
      </c>
      <c r="L2011" s="93">
        <f t="shared" ca="1" si="259"/>
        <v>1.2766634019806744</v>
      </c>
      <c r="M2011" s="93">
        <f t="shared" ca="1" si="260"/>
        <v>0.88836809167403008</v>
      </c>
      <c r="N2011" s="101">
        <f t="shared" ca="1" si="256"/>
        <v>1.4929040908505353</v>
      </c>
      <c r="O2011" s="46">
        <f t="shared" ca="1" si="261"/>
        <v>0.63918033665333163</v>
      </c>
      <c r="P2011" s="46">
        <f t="shared" ca="1" si="262"/>
        <v>0.4797318241667668</v>
      </c>
      <c r="Q2011" s="47">
        <f t="shared" ca="1" si="257"/>
        <v>0.95807736162646129</v>
      </c>
      <c r="R2011" s="47">
        <f t="shared" ca="1" si="258"/>
        <v>0.39081414936841385</v>
      </c>
      <c r="S2011" s="97">
        <f t="shared" ca="1" si="263"/>
        <v>0.51499724301087269</v>
      </c>
      <c r="V2011">
        <v>1994</v>
      </c>
      <c r="W2011" s="46">
        <v>0.108169380292233</v>
      </c>
    </row>
    <row r="2012" spans="10:23">
      <c r="J2012">
        <v>1995</v>
      </c>
      <c r="K2012" s="93">
        <f t="shared" ca="1" si="259"/>
        <v>-0.33387965986828438</v>
      </c>
      <c r="L2012" s="93">
        <f t="shared" ca="1" si="259"/>
        <v>1.9176313024311489</v>
      </c>
      <c r="M2012" s="93">
        <f t="shared" ca="1" si="260"/>
        <v>-0.33387965986828438</v>
      </c>
      <c r="N2012" s="101">
        <f t="shared" ca="1" si="256"/>
        <v>1.7118927769997123</v>
      </c>
      <c r="O2012" s="46">
        <f t="shared" ca="1" si="261"/>
        <v>0.2004307064043872</v>
      </c>
      <c r="P2012" s="46">
        <f t="shared" ca="1" si="262"/>
        <v>0.26035700904229458</v>
      </c>
      <c r="Q2012" s="47">
        <f t="shared" ca="1" si="257"/>
        <v>8.0578101128572471E-2</v>
      </c>
      <c r="R2012" s="47">
        <f t="shared" ca="1" si="258"/>
        <v>0.42622297524611918</v>
      </c>
      <c r="S2012" s="97">
        <f t="shared" ca="1" si="263"/>
        <v>0.31332684082525319</v>
      </c>
      <c r="V2012">
        <v>1995</v>
      </c>
      <c r="W2012" s="46">
        <v>1.21957037229107</v>
      </c>
    </row>
    <row r="2013" spans="10:23">
      <c r="J2013">
        <v>1996</v>
      </c>
      <c r="K2013" s="93">
        <f t="shared" ca="1" si="259"/>
        <v>-0.89012180040227118</v>
      </c>
      <c r="L2013" s="93">
        <f t="shared" ca="1" si="259"/>
        <v>0.52215632112749999</v>
      </c>
      <c r="M2013" s="93">
        <f t="shared" ca="1" si="260"/>
        <v>-0.89012180040227118</v>
      </c>
      <c r="N2013" s="101">
        <f t="shared" ca="1" si="256"/>
        <v>0.21196892848169763</v>
      </c>
      <c r="O2013" s="46">
        <f t="shared" ca="1" si="261"/>
        <v>7.5675881053149929E-4</v>
      </c>
      <c r="P2013" s="46">
        <f t="shared" ca="1" si="262"/>
        <v>0.16052003524536673</v>
      </c>
      <c r="Q2013" s="47">
        <f t="shared" ca="1" si="257"/>
        <v>-0.31876979405913897</v>
      </c>
      <c r="R2013" s="47">
        <f t="shared" ca="1" si="258"/>
        <v>0.18369655383176053</v>
      </c>
      <c r="S2013" s="97">
        <f t="shared" ca="1" si="263"/>
        <v>9.2226656321146017E-2</v>
      </c>
      <c r="V2013">
        <v>1996</v>
      </c>
      <c r="W2013" s="46">
        <v>0.30434799349166503</v>
      </c>
    </row>
    <row r="2014" spans="10:23">
      <c r="J2014">
        <v>1997</v>
      </c>
      <c r="K2014" s="93">
        <f t="shared" ca="1" si="259"/>
        <v>1.5197307944352398</v>
      </c>
      <c r="L2014" s="93">
        <f t="shared" ca="1" si="259"/>
        <v>0.51519046274264813</v>
      </c>
      <c r="M2014" s="93">
        <f t="shared" ca="1" si="260"/>
        <v>1.5197307944352398</v>
      </c>
      <c r="N2014" s="101">
        <f t="shared" ca="1" si="256"/>
        <v>0.9717519021323493</v>
      </c>
      <c r="O2014" s="46">
        <f t="shared" ca="1" si="261"/>
        <v>0.8658202728200417</v>
      </c>
      <c r="P2014" s="46">
        <f t="shared" ca="1" si="262"/>
        <v>0.59305179225012183</v>
      </c>
      <c r="Q2014" s="47">
        <f t="shared" ca="1" si="257"/>
        <v>1.4113572339598814</v>
      </c>
      <c r="R2014" s="47">
        <f t="shared" ca="1" si="258"/>
        <v>0.30654775446645688</v>
      </c>
      <c r="S2014" s="97">
        <f t="shared" ca="1" si="263"/>
        <v>0.58618401364324924</v>
      </c>
      <c r="V2014">
        <v>1997</v>
      </c>
      <c r="W2014" s="46">
        <v>0.351027093638413</v>
      </c>
    </row>
    <row r="2015" spans="10:23">
      <c r="J2015">
        <v>1998</v>
      </c>
      <c r="K2015" s="93">
        <f t="shared" ca="1" si="259"/>
        <v>1.5202437520294083</v>
      </c>
      <c r="L2015" s="93">
        <f t="shared" ca="1" si="259"/>
        <v>-0.45526455374987201</v>
      </c>
      <c r="M2015" s="93">
        <f t="shared" ca="1" si="260"/>
        <v>1.5202437520294083</v>
      </c>
      <c r="N2015" s="101">
        <f t="shared" ca="1" si="256"/>
        <v>5.1842948130921329E-2</v>
      </c>
      <c r="O2015" s="46">
        <f t="shared" ca="1" si="261"/>
        <v>0.86600440893687303</v>
      </c>
      <c r="P2015" s="46">
        <f t="shared" ca="1" si="262"/>
        <v>0.5931438603085375</v>
      </c>
      <c r="Q2015" s="47">
        <f t="shared" ca="1" si="257"/>
        <v>1.4117255061935441</v>
      </c>
      <c r="R2015" s="47">
        <f t="shared" ca="1" si="258"/>
        <v>0.15780538540457006</v>
      </c>
      <c r="S2015" s="97">
        <f t="shared" ca="1" si="263"/>
        <v>0.51190489717072152</v>
      </c>
      <c r="V2015">
        <v>1998</v>
      </c>
      <c r="W2015" s="46">
        <v>0.51778448101626395</v>
      </c>
    </row>
    <row r="2016" spans="10:23">
      <c r="J2016">
        <v>1999</v>
      </c>
      <c r="K2016" s="93">
        <f t="shared" ca="1" si="259"/>
        <v>-0.81164086780019284</v>
      </c>
      <c r="L2016" s="93">
        <f t="shared" ca="1" si="259"/>
        <v>-0.54486957011249293</v>
      </c>
      <c r="M2016" s="93">
        <f t="shared" ca="1" si="260"/>
        <v>-0.81164086780019284</v>
      </c>
      <c r="N2016" s="101">
        <f t="shared" ca="1" si="256"/>
        <v>-0.77470168317941357</v>
      </c>
      <c r="O2016" s="46">
        <f t="shared" ca="1" si="261"/>
        <v>2.8929017763189624E-2</v>
      </c>
      <c r="P2016" s="46">
        <f t="shared" ca="1" si="262"/>
        <v>0.17460616472169579</v>
      </c>
      <c r="Q2016" s="47">
        <f t="shared" ca="1" si="257"/>
        <v>-0.26242527615382272</v>
      </c>
      <c r="R2016" s="47">
        <f t="shared" ca="1" si="258"/>
        <v>2.4159326126955732E-2</v>
      </c>
      <c r="S2016" s="97">
        <f t="shared" ca="1" si="263"/>
        <v>2.6544171945072678E-2</v>
      </c>
      <c r="V2016">
        <v>1999</v>
      </c>
      <c r="W2016" s="46">
        <v>0.40019145714419702</v>
      </c>
    </row>
    <row r="2017" spans="10:23">
      <c r="J2017">
        <v>2000</v>
      </c>
      <c r="K2017" s="93">
        <f t="shared" ca="1" si="259"/>
        <v>-1.2884862379188047</v>
      </c>
      <c r="L2017" s="93">
        <f t="shared" ca="1" si="259"/>
        <v>2.5599483457507951E-2</v>
      </c>
      <c r="M2017" s="93">
        <f t="shared" ca="1" si="260"/>
        <v>-1.2884862379188047</v>
      </c>
      <c r="N2017" s="101">
        <f t="shared" ca="1" si="256"/>
        <v>-0.38549708917707592</v>
      </c>
      <c r="O2017" s="46">
        <f t="shared" ca="1" si="261"/>
        <v>-0.14224391306156298</v>
      </c>
      <c r="P2017" s="46">
        <f t="shared" ca="1" si="262"/>
        <v>8.9019699309319494E-2</v>
      </c>
      <c r="Q2017" s="47">
        <f t="shared" ca="1" si="257"/>
        <v>-0.60477113780332792</v>
      </c>
      <c r="R2017" s="47">
        <f t="shared" ca="1" si="258"/>
        <v>8.7090785930517639E-2</v>
      </c>
      <c r="S2017" s="97">
        <f t="shared" ca="1" si="263"/>
        <v>-2.7576563565522669E-2</v>
      </c>
      <c r="V2017">
        <v>2000</v>
      </c>
      <c r="W2017" s="46">
        <v>-0.48201409849821097</v>
      </c>
    </row>
    <row r="2018" spans="10:23">
      <c r="J2018">
        <v>2001</v>
      </c>
      <c r="K2018" s="93">
        <f t="shared" ca="1" si="259"/>
        <v>-0.58655300348635242</v>
      </c>
      <c r="L2018" s="93">
        <f t="shared" ca="1" si="259"/>
        <v>0.8383147979826916</v>
      </c>
      <c r="M2018" s="93">
        <f t="shared" ca="1" si="260"/>
        <v>-0.58655300348635242</v>
      </c>
      <c r="N2018" s="101">
        <f t="shared" ca="1" si="256"/>
        <v>0.60825515275587982</v>
      </c>
      <c r="O2018" s="46">
        <f t="shared" ca="1" si="261"/>
        <v>0.10972868961090096</v>
      </c>
      <c r="P2018" s="46">
        <f t="shared" ca="1" si="262"/>
        <v>0.21500600064555148</v>
      </c>
      <c r="Q2018" s="47">
        <f t="shared" ca="1" si="257"/>
        <v>-0.10082593245840005</v>
      </c>
      <c r="R2018" s="47">
        <f t="shared" ca="1" si="258"/>
        <v>0.24777306006505084</v>
      </c>
      <c r="S2018" s="97">
        <f t="shared" ca="1" si="263"/>
        <v>0.17875087483797591</v>
      </c>
      <c r="V2018">
        <v>2001</v>
      </c>
      <c r="W2018" s="46">
        <v>0.68417257127063402</v>
      </c>
    </row>
    <row r="2019" spans="10:23">
      <c r="J2019">
        <v>2002</v>
      </c>
      <c r="K2019" s="93">
        <f t="shared" ca="1" si="259"/>
        <v>-0.2888612582813293</v>
      </c>
      <c r="L2019" s="93">
        <f t="shared" ca="1" si="259"/>
        <v>1.491835899059768</v>
      </c>
      <c r="M2019" s="93">
        <f t="shared" ca="1" si="260"/>
        <v>-0.2888612582813293</v>
      </c>
      <c r="N2019" s="101">
        <f t="shared" ca="1" si="256"/>
        <v>1.3225201750883286</v>
      </c>
      <c r="O2019" s="46">
        <f t="shared" ca="1" si="261"/>
        <v>0.21659093826061349</v>
      </c>
      <c r="P2019" s="46">
        <f t="shared" ca="1" si="262"/>
        <v>0.26843712497040773</v>
      </c>
      <c r="Q2019" s="47">
        <f t="shared" ca="1" si="257"/>
        <v>0.11289856484102501</v>
      </c>
      <c r="R2019" s="47">
        <f t="shared" ca="1" si="258"/>
        <v>0.3632643498254558</v>
      </c>
      <c r="S2019" s="97">
        <f t="shared" ca="1" si="263"/>
        <v>0.28992764404303462</v>
      </c>
      <c r="V2019">
        <v>2002</v>
      </c>
      <c r="W2019" s="46">
        <v>-0.63066269827143695</v>
      </c>
    </row>
    <row r="2020" spans="10:23">
      <c r="J2020">
        <v>2003</v>
      </c>
      <c r="K2020" s="93">
        <f t="shared" ca="1" si="259"/>
        <v>-0.6791565178728417</v>
      </c>
      <c r="L2020" s="93">
        <f t="shared" ca="1" si="259"/>
        <v>-0.17584889977614651</v>
      </c>
      <c r="M2020" s="93">
        <f t="shared" ca="1" si="260"/>
        <v>-0.6791565178728417</v>
      </c>
      <c r="N2020" s="101">
        <f t="shared" ca="1" si="256"/>
        <v>-0.38270639416120067</v>
      </c>
      <c r="O2020" s="46">
        <f t="shared" ca="1" si="261"/>
        <v>7.6486854929220749E-2</v>
      </c>
      <c r="P2020" s="46">
        <f t="shared" ca="1" si="262"/>
        <v>0.19838508330471136</v>
      </c>
      <c r="Q2020" s="47">
        <f t="shared" ca="1" si="257"/>
        <v>-0.16730960182176047</v>
      </c>
      <c r="R2020" s="47">
        <f t="shared" ca="1" si="258"/>
        <v>8.7542020355603836E-2</v>
      </c>
      <c r="S2020" s="97">
        <f t="shared" ca="1" si="263"/>
        <v>8.2014437642412286E-2</v>
      </c>
      <c r="V2020">
        <v>2003</v>
      </c>
      <c r="W2020" s="46">
        <v>0.58688821703163996</v>
      </c>
    </row>
    <row r="2021" spans="10:23">
      <c r="J2021">
        <v>2004</v>
      </c>
      <c r="K2021" s="93">
        <f t="shared" ca="1" si="259"/>
        <v>1.2276914242755408</v>
      </c>
      <c r="L2021" s="93">
        <f t="shared" ca="1" si="259"/>
        <v>-0.63953336522204696</v>
      </c>
      <c r="M2021" s="93">
        <f t="shared" ca="1" si="260"/>
        <v>1.2276914242755408</v>
      </c>
      <c r="N2021" s="101">
        <f t="shared" ca="1" si="256"/>
        <v>-0.21589741736579615</v>
      </c>
      <c r="O2021" s="46">
        <f t="shared" ca="1" si="261"/>
        <v>0.7609870542569338</v>
      </c>
      <c r="P2021" s="46">
        <f t="shared" ca="1" si="262"/>
        <v>0.54063518296856783</v>
      </c>
      <c r="Q2021" s="47">
        <f t="shared" ca="1" si="257"/>
        <v>1.2016907968336656</v>
      </c>
      <c r="R2021" s="47">
        <f t="shared" ca="1" si="258"/>
        <v>0.11451377911652494</v>
      </c>
      <c r="S2021" s="97">
        <f t="shared" ca="1" si="263"/>
        <v>0.43775041668672937</v>
      </c>
      <c r="V2021">
        <v>2004</v>
      </c>
      <c r="W2021" s="46">
        <v>0.18829923172492699</v>
      </c>
    </row>
    <row r="2022" spans="10:23">
      <c r="J2022">
        <v>2005</v>
      </c>
      <c r="K2022" s="93">
        <f t="shared" ca="1" si="259"/>
        <v>-1.7271820018636321</v>
      </c>
      <c r="L2022" s="93">
        <f t="shared" ca="1" si="259"/>
        <v>1.1646652234049029</v>
      </c>
      <c r="M2022" s="93">
        <f t="shared" ca="1" si="260"/>
        <v>-1.7271820018636321</v>
      </c>
      <c r="N2022" s="101">
        <f t="shared" ca="1" si="256"/>
        <v>0.55491689463295713</v>
      </c>
      <c r="O2022" s="46">
        <f t="shared" ca="1" si="261"/>
        <v>-0.29972229989409349</v>
      </c>
      <c r="P2022" s="46">
        <f t="shared" ca="1" si="262"/>
        <v>1.0280505893054237E-2</v>
      </c>
      <c r="Q2022" s="47">
        <f t="shared" ca="1" si="257"/>
        <v>-0.91972791146838895</v>
      </c>
      <c r="R2022" s="47">
        <f t="shared" ca="1" si="258"/>
        <v>0.23914866431335385</v>
      </c>
      <c r="S2022" s="97">
        <f t="shared" ca="1" si="263"/>
        <v>-3.0286817790369819E-2</v>
      </c>
      <c r="V2022">
        <v>2005</v>
      </c>
      <c r="W2022" s="46">
        <v>0.21333478705018999</v>
      </c>
    </row>
    <row r="2023" spans="10:23">
      <c r="J2023">
        <v>2006</v>
      </c>
      <c r="K2023" s="93">
        <f t="shared" ca="1" si="259"/>
        <v>0.55049624528712171</v>
      </c>
      <c r="L2023" s="93">
        <f t="shared" ca="1" si="259"/>
        <v>-0.89992796828878807</v>
      </c>
      <c r="M2023" s="93">
        <f t="shared" ca="1" si="260"/>
        <v>0.55049624528712171</v>
      </c>
      <c r="N2023" s="101">
        <f t="shared" ca="1" si="256"/>
        <v>-0.6781364216846919</v>
      </c>
      <c r="O2023" s="46">
        <f t="shared" ca="1" si="261"/>
        <v>0.51789465829006731</v>
      </c>
      <c r="P2023" s="46">
        <f t="shared" ca="1" si="262"/>
        <v>0.41908898498513464</v>
      </c>
      <c r="Q2023" s="47">
        <f t="shared" ca="1" si="257"/>
        <v>0.71550600489993266</v>
      </c>
      <c r="R2023" s="47">
        <f t="shared" ca="1" si="258"/>
        <v>3.9773203675736724E-2</v>
      </c>
      <c r="S2023" s="97">
        <f t="shared" ca="1" si="263"/>
        <v>0.27883393098290199</v>
      </c>
      <c r="V2023">
        <v>2006</v>
      </c>
      <c r="W2023" s="46">
        <v>0.58295839742411504</v>
      </c>
    </row>
    <row r="2024" spans="10:23">
      <c r="J2024">
        <v>2007</v>
      </c>
      <c r="K2024" s="93">
        <f t="shared" ca="1" si="259"/>
        <v>0.46238675694245152</v>
      </c>
      <c r="L2024" s="93">
        <f t="shared" ca="1" si="259"/>
        <v>0.96001856024240195</v>
      </c>
      <c r="M2024" s="93">
        <f t="shared" ca="1" si="260"/>
        <v>0.46238675694245152</v>
      </c>
      <c r="N2024" s="101">
        <f t="shared" ca="1" si="256"/>
        <v>1.0572268190255998</v>
      </c>
      <c r="O2024" s="46">
        <f t="shared" ca="1" si="261"/>
        <v>0.48626604176459898</v>
      </c>
      <c r="P2024" s="46">
        <f t="shared" ca="1" si="262"/>
        <v>0.40327467672240047</v>
      </c>
      <c r="Q2024" s="47">
        <f t="shared" ca="1" si="257"/>
        <v>0.65224877184899599</v>
      </c>
      <c r="R2024" s="47">
        <f t="shared" ca="1" si="258"/>
        <v>0.32036840658509058</v>
      </c>
      <c r="S2024" s="97">
        <f t="shared" ca="1" si="263"/>
        <v>0.40331722417484478</v>
      </c>
      <c r="V2024">
        <v>2007</v>
      </c>
      <c r="W2024" s="46">
        <v>0.55867905912719495</v>
      </c>
    </row>
    <row r="2025" spans="10:23">
      <c r="J2025">
        <v>2008</v>
      </c>
      <c r="K2025" s="93">
        <f t="shared" ca="1" si="259"/>
        <v>-0.15571322647905295</v>
      </c>
      <c r="L2025" s="93">
        <f t="shared" ca="1" si="259"/>
        <v>-1.2199436820725613</v>
      </c>
      <c r="M2025" s="93">
        <f t="shared" ca="1" si="260"/>
        <v>-0.15571322647905295</v>
      </c>
      <c r="N2025" s="101">
        <f t="shared" ca="1" si="256"/>
        <v>-1.2061283947341255</v>
      </c>
      <c r="O2025" s="46">
        <f t="shared" ca="1" si="261"/>
        <v>0.26438701695898448</v>
      </c>
      <c r="P2025" s="46">
        <f t="shared" ca="1" si="262"/>
        <v>0.29233516431959322</v>
      </c>
      <c r="Q2025" s="47">
        <f t="shared" ca="1" si="257"/>
        <v>0.20849072223776699</v>
      </c>
      <c r="R2025" s="47">
        <f t="shared" ca="1" si="258"/>
        <v>-4.5599132983691809E-2</v>
      </c>
      <c r="S2025" s="97">
        <f t="shared" ca="1" si="263"/>
        <v>0.10939394198764633</v>
      </c>
      <c r="V2025">
        <v>2008</v>
      </c>
      <c r="W2025" s="46">
        <v>0.65511535429845102</v>
      </c>
    </row>
    <row r="2026" spans="10:23">
      <c r="J2026">
        <v>2009</v>
      </c>
      <c r="K2026" s="93">
        <f t="shared" ca="1" si="259"/>
        <v>0.22251642064260038</v>
      </c>
      <c r="L2026" s="93">
        <f t="shared" ca="1" si="259"/>
        <v>0.35737222392775919</v>
      </c>
      <c r="M2026" s="93">
        <f t="shared" ca="1" si="260"/>
        <v>0.22251642064260038</v>
      </c>
      <c r="N2026" s="101">
        <f t="shared" ca="1" si="256"/>
        <v>0.40958381104253205</v>
      </c>
      <c r="O2026" s="46">
        <f t="shared" ca="1" si="261"/>
        <v>0.40015991375049798</v>
      </c>
      <c r="P2026" s="46">
        <f t="shared" ca="1" si="262"/>
        <v>0.36022161271534997</v>
      </c>
      <c r="Q2026" s="47">
        <f t="shared" ca="1" si="257"/>
        <v>0.48003651582079399</v>
      </c>
      <c r="R2026" s="47">
        <f t="shared" ca="1" si="258"/>
        <v>0.21564939619309215</v>
      </c>
      <c r="S2026" s="97">
        <f t="shared" ca="1" si="263"/>
        <v>0.30790465497179509</v>
      </c>
      <c r="V2026">
        <v>2009</v>
      </c>
      <c r="W2026" s="46">
        <v>1.1929595099455901</v>
      </c>
    </row>
    <row r="2027" spans="10:23">
      <c r="J2027">
        <v>2010</v>
      </c>
      <c r="K2027" s="93">
        <f t="shared" ca="1" si="259"/>
        <v>9.5192991089062554E-2</v>
      </c>
      <c r="L2027" s="93">
        <f t="shared" ca="1" si="259"/>
        <v>0.10680761229600143</v>
      </c>
      <c r="M2027" s="93">
        <f t="shared" ca="1" si="260"/>
        <v>9.5192991089062554E-2</v>
      </c>
      <c r="N2027" s="101">
        <f t="shared" ca="1" si="256"/>
        <v>0.13153600827749273</v>
      </c>
      <c r="O2027" s="46">
        <f t="shared" ca="1" si="261"/>
        <v>0.35445468944703706</v>
      </c>
      <c r="P2027" s="46">
        <f t="shared" ca="1" si="262"/>
        <v>0.33736900056361951</v>
      </c>
      <c r="Q2027" s="47">
        <f t="shared" ca="1" si="257"/>
        <v>0.38862606721387222</v>
      </c>
      <c r="R2027" s="47">
        <f t="shared" ca="1" si="258"/>
        <v>0.17069115471079432</v>
      </c>
      <c r="S2027" s="97">
        <f t="shared" ca="1" si="263"/>
        <v>0.26257292207891569</v>
      </c>
      <c r="V2027">
        <v>2010</v>
      </c>
      <c r="W2027" s="46">
        <v>0.377250412366749</v>
      </c>
    </row>
    <row r="2028" spans="10:23">
      <c r="J2028">
        <v>2011</v>
      </c>
      <c r="K2028" s="93">
        <f t="shared" ca="1" si="259"/>
        <v>-2.158323874282448</v>
      </c>
      <c r="L2028" s="93">
        <f t="shared" ca="1" si="259"/>
        <v>-1.605486831113526</v>
      </c>
      <c r="M2028" s="93">
        <f t="shared" ca="1" si="260"/>
        <v>-2.158323874282448</v>
      </c>
      <c r="N2028" s="101">
        <f t="shared" ca="1" si="256"/>
        <v>-2.208530484467282</v>
      </c>
      <c r="O2028" s="46">
        <f t="shared" ca="1" si="261"/>
        <v>-0.45448907027259822</v>
      </c>
      <c r="P2028" s="46">
        <f t="shared" ca="1" si="262"/>
        <v>-6.7102879296198126E-2</v>
      </c>
      <c r="Q2028" s="47">
        <f t="shared" ca="1" si="257"/>
        <v>-1.2292614522253984</v>
      </c>
      <c r="R2028" s="47">
        <f t="shared" ca="1" si="258"/>
        <v>-0.20768002254449103</v>
      </c>
      <c r="S2028" s="97">
        <f t="shared" ca="1" si="263"/>
        <v>-0.33108454640854462</v>
      </c>
      <c r="V2028">
        <v>2011</v>
      </c>
      <c r="W2028" s="46">
        <v>1.00507703773301</v>
      </c>
    </row>
    <row r="2029" spans="10:23">
      <c r="J2029">
        <v>2012</v>
      </c>
      <c r="K2029" s="93">
        <f t="shared" ca="1" si="259"/>
        <v>0.11698571421907809</v>
      </c>
      <c r="L2029" s="93">
        <f t="shared" ca="1" si="259"/>
        <v>0.3465095390738242</v>
      </c>
      <c r="M2029" s="93">
        <f t="shared" ca="1" si="260"/>
        <v>0.11698571421907809</v>
      </c>
      <c r="N2029" s="101">
        <f t="shared" ca="1" si="256"/>
        <v>0.36572395007550684</v>
      </c>
      <c r="O2029" s="46">
        <f t="shared" ca="1" si="261"/>
        <v>0.36227761176646578</v>
      </c>
      <c r="P2029" s="46">
        <f t="shared" ca="1" si="262"/>
        <v>0.34128046172333387</v>
      </c>
      <c r="Q2029" s="47">
        <f t="shared" ca="1" si="257"/>
        <v>0.40427191185272965</v>
      </c>
      <c r="R2029" s="47">
        <f t="shared" ca="1" si="258"/>
        <v>0.20855758607581593</v>
      </c>
      <c r="S2029" s="97">
        <f t="shared" ca="1" si="263"/>
        <v>0.28541759892114082</v>
      </c>
      <c r="V2029">
        <v>2012</v>
      </c>
      <c r="W2029" s="46">
        <v>-6.5247036453394094E-2</v>
      </c>
    </row>
    <row r="2030" spans="10:23">
      <c r="J2030">
        <v>2013</v>
      </c>
      <c r="K2030" s="93">
        <f t="shared" ca="1" si="259"/>
        <v>-2.3723637070192778</v>
      </c>
      <c r="L2030" s="93">
        <f t="shared" ca="1" si="259"/>
        <v>-0.99693256763837312</v>
      </c>
      <c r="M2030" s="93">
        <f t="shared" ca="1" si="260"/>
        <v>-2.3723637070192778</v>
      </c>
      <c r="N2030" s="101">
        <f t="shared" ca="1" si="256"/>
        <v>-1.699639886668407</v>
      </c>
      <c r="O2030" s="46">
        <f t="shared" ca="1" si="261"/>
        <v>-0.53132283605644048</v>
      </c>
      <c r="P2030" s="46">
        <f t="shared" ca="1" si="262"/>
        <v>-0.10551976218811926</v>
      </c>
      <c r="Q2030" s="47">
        <f t="shared" ca="1" si="257"/>
        <v>-1.3829289837930829</v>
      </c>
      <c r="R2030" s="47">
        <f t="shared" ca="1" si="258"/>
        <v>-0.12539623480585466</v>
      </c>
      <c r="S2030" s="97">
        <f t="shared" ca="1" si="263"/>
        <v>-0.3283595354311476</v>
      </c>
      <c r="V2030">
        <v>2013</v>
      </c>
      <c r="W2030" s="46">
        <v>0.29648024922573202</v>
      </c>
    </row>
    <row r="2031" spans="10:23">
      <c r="J2031">
        <v>2014</v>
      </c>
      <c r="K2031" s="93">
        <f t="shared" ca="1" si="259"/>
        <v>-0.16115082529612096</v>
      </c>
      <c r="L2031" s="93">
        <f t="shared" ca="1" si="259"/>
        <v>0.13435496382853013</v>
      </c>
      <c r="M2031" s="93">
        <f t="shared" ca="1" si="260"/>
        <v>-0.16115082529612096</v>
      </c>
      <c r="N2031" s="101">
        <f t="shared" ca="1" si="256"/>
        <v>7.6130104814085553E-2</v>
      </c>
      <c r="O2031" s="46">
        <f t="shared" ca="1" si="261"/>
        <v>0.26243508498167445</v>
      </c>
      <c r="P2031" s="46">
        <f t="shared" ca="1" si="262"/>
        <v>0.29135919833093821</v>
      </c>
      <c r="Q2031" s="47">
        <f t="shared" ca="1" si="257"/>
        <v>0.20458685828314699</v>
      </c>
      <c r="R2031" s="47">
        <f t="shared" ca="1" si="258"/>
        <v>0.1617324362361956</v>
      </c>
      <c r="S2031" s="97">
        <f t="shared" ca="1" si="263"/>
        <v>0.21208376060893502</v>
      </c>
      <c r="V2031">
        <v>2014</v>
      </c>
      <c r="W2031" s="46">
        <v>0.18503723409689701</v>
      </c>
    </row>
    <row r="2032" spans="10:23">
      <c r="J2032">
        <v>2015</v>
      </c>
      <c r="K2032" s="93">
        <f t="shared" ca="1" si="259"/>
        <v>-0.92770029026877554</v>
      </c>
      <c r="L2032" s="93">
        <f t="shared" ca="1" si="259"/>
        <v>1.8928758518083262</v>
      </c>
      <c r="M2032" s="93">
        <f t="shared" ca="1" si="260"/>
        <v>-0.92770029026877554</v>
      </c>
      <c r="N2032" s="101">
        <f t="shared" ca="1" si="256"/>
        <v>1.4995742684343871</v>
      </c>
      <c r="O2032" s="46">
        <f t="shared" ca="1" si="261"/>
        <v>-1.2732771862310699E-2</v>
      </c>
      <c r="P2032" s="46">
        <f t="shared" ca="1" si="262"/>
        <v>0.15377526990894563</v>
      </c>
      <c r="Q2032" s="47">
        <f t="shared" ca="1" si="257"/>
        <v>-0.34574885540482336</v>
      </c>
      <c r="R2032" s="47">
        <f t="shared" ca="1" si="258"/>
        <v>0.39189266698863057</v>
      </c>
      <c r="S2032" s="97">
        <f t="shared" ca="1" si="263"/>
        <v>0.18957994756315993</v>
      </c>
      <c r="V2032">
        <v>2015</v>
      </c>
      <c r="W2032" s="46">
        <v>2.2538258332046701</v>
      </c>
    </row>
    <row r="2033" spans="10:23">
      <c r="J2033">
        <v>2016</v>
      </c>
      <c r="K2033" s="93">
        <f t="shared" ca="1" si="259"/>
        <v>-0.72791178757567765</v>
      </c>
      <c r="L2033" s="93">
        <f t="shared" ca="1" si="259"/>
        <v>0.65847197845803018</v>
      </c>
      <c r="M2033" s="93">
        <f t="shared" ca="1" si="260"/>
        <v>-0.72791178757567765</v>
      </c>
      <c r="N2033" s="101">
        <f t="shared" ca="1" si="256"/>
        <v>0.39279393451951627</v>
      </c>
      <c r="O2033" s="46">
        <f t="shared" ca="1" si="261"/>
        <v>5.8985201497816386E-2</v>
      </c>
      <c r="P2033" s="46">
        <f t="shared" ca="1" si="262"/>
        <v>0.18963425658900918</v>
      </c>
      <c r="Q2033" s="47">
        <f t="shared" ca="1" si="257"/>
        <v>-0.20231290868456919</v>
      </c>
      <c r="R2033" s="47">
        <f t="shared" ca="1" si="258"/>
        <v>0.21293459925647482</v>
      </c>
      <c r="S2033" s="97">
        <f t="shared" ca="1" si="263"/>
        <v>0.13595990037714561</v>
      </c>
      <c r="V2033">
        <v>2016</v>
      </c>
      <c r="W2033" s="46">
        <v>0.42763648814742899</v>
      </c>
    </row>
    <row r="2034" spans="10:23">
      <c r="J2034">
        <v>2017</v>
      </c>
      <c r="K2034" s="93">
        <f t="shared" ca="1" si="259"/>
        <v>0.18112212971963909</v>
      </c>
      <c r="L2034" s="93">
        <f t="shared" ca="1" si="259"/>
        <v>-0.42793936945086819</v>
      </c>
      <c r="M2034" s="93">
        <f t="shared" ca="1" si="260"/>
        <v>0.18112212971963909</v>
      </c>
      <c r="N2034" s="101">
        <f t="shared" ca="1" si="256"/>
        <v>-0.34812122126181755</v>
      </c>
      <c r="O2034" s="46">
        <f t="shared" ca="1" si="261"/>
        <v>0.38530062698646117</v>
      </c>
      <c r="P2034" s="46">
        <f t="shared" ca="1" si="262"/>
        <v>0.35279196933333157</v>
      </c>
      <c r="Q2034" s="47">
        <f t="shared" ca="1" si="257"/>
        <v>0.45031794229272037</v>
      </c>
      <c r="R2034" s="47">
        <f t="shared" ca="1" si="258"/>
        <v>9.3134183068112053E-2</v>
      </c>
      <c r="S2034" s="97">
        <f t="shared" ca="1" si="263"/>
        <v>0.23921740502728661</v>
      </c>
      <c r="V2034">
        <v>2017</v>
      </c>
      <c r="W2034" s="46">
        <v>0.64569391461521297</v>
      </c>
    </row>
    <row r="2035" spans="10:23">
      <c r="J2035">
        <v>2018</v>
      </c>
      <c r="K2035" s="93">
        <f t="shared" ca="1" si="259"/>
        <v>0.99117388931336481</v>
      </c>
      <c r="L2035" s="93">
        <f t="shared" ca="1" si="259"/>
        <v>-1.4072284257570906</v>
      </c>
      <c r="M2035" s="93">
        <f t="shared" ca="1" si="260"/>
        <v>0.99117388931336481</v>
      </c>
      <c r="N2035" s="101">
        <f t="shared" ca="1" si="256"/>
        <v>-1.0189540799723327</v>
      </c>
      <c r="O2035" s="46">
        <f t="shared" ca="1" si="261"/>
        <v>0.67608447956935513</v>
      </c>
      <c r="P2035" s="46">
        <f t="shared" ca="1" si="262"/>
        <v>0.49818389562477855</v>
      </c>
      <c r="Q2035" s="47">
        <f t="shared" ca="1" si="257"/>
        <v>1.0318856474585083</v>
      </c>
      <c r="R2035" s="47">
        <f t="shared" ca="1" si="258"/>
        <v>-1.5334452023578943E-2</v>
      </c>
      <c r="S2035" s="97">
        <f t="shared" ca="1" si="263"/>
        <v>0.33037501377288808</v>
      </c>
      <c r="V2035">
        <v>2018</v>
      </c>
      <c r="W2035" s="46">
        <v>0.28275882771682298</v>
      </c>
    </row>
    <row r="2036" spans="10:23">
      <c r="J2036">
        <v>2019</v>
      </c>
      <c r="K2036" s="93">
        <f t="shared" ca="1" si="259"/>
        <v>0.83574353527612188</v>
      </c>
      <c r="L2036" s="93">
        <f t="shared" ca="1" si="259"/>
        <v>-0.61478780304272351</v>
      </c>
      <c r="M2036" s="93">
        <f t="shared" ca="1" si="260"/>
        <v>0.83574353527612188</v>
      </c>
      <c r="N2036" s="101">
        <f t="shared" ca="1" si="256"/>
        <v>-0.31708478739341833</v>
      </c>
      <c r="O2036" s="46">
        <f t="shared" ca="1" si="261"/>
        <v>0.62028972741926958</v>
      </c>
      <c r="P2036" s="46">
        <f t="shared" ca="1" si="262"/>
        <v>0.47028651954973577</v>
      </c>
      <c r="Q2036" s="47">
        <f t="shared" ca="1" si="257"/>
        <v>0.92029614315833708</v>
      </c>
      <c r="R2036" s="47">
        <f t="shared" ca="1" si="258"/>
        <v>9.8152541331435472E-2</v>
      </c>
      <c r="S2036" s="97">
        <f t="shared" ca="1" si="263"/>
        <v>0.35922113437535252</v>
      </c>
      <c r="V2036">
        <v>2019</v>
      </c>
      <c r="W2036" s="46">
        <v>0.78487912565608298</v>
      </c>
    </row>
    <row r="2037" spans="10:23">
      <c r="J2037">
        <v>2020</v>
      </c>
      <c r="K2037" s="93">
        <f t="shared" ca="1" si="259"/>
        <v>-4.8940561841200152E-2</v>
      </c>
      <c r="L2037" s="93">
        <f t="shared" ca="1" si="259"/>
        <v>-0.86242155199708082</v>
      </c>
      <c r="M2037" s="93">
        <f t="shared" ca="1" si="260"/>
        <v>-4.8940561841200152E-2</v>
      </c>
      <c r="N2037" s="101">
        <f t="shared" ca="1" si="256"/>
        <v>-0.83321157115412581</v>
      </c>
      <c r="O2037" s="46">
        <f t="shared" ca="1" si="261"/>
        <v>0.30271514402768918</v>
      </c>
      <c r="P2037" s="46">
        <f t="shared" ca="1" si="262"/>
        <v>0.31149922785394557</v>
      </c>
      <c r="Q2037" s="47">
        <f t="shared" ca="1" si="257"/>
        <v>0.28514697637517639</v>
      </c>
      <c r="R2037" s="47">
        <f t="shared" ca="1" si="258"/>
        <v>1.4698716668760603E-2</v>
      </c>
      <c r="S2037" s="97">
        <f t="shared" ca="1" si="263"/>
        <v>0.15870693034822489</v>
      </c>
      <c r="V2037">
        <v>2020</v>
      </c>
      <c r="W2037" s="46">
        <v>0.12600476645745901</v>
      </c>
    </row>
    <row r="2038" spans="10:23">
      <c r="J2038">
        <v>2021</v>
      </c>
      <c r="K2038" s="93">
        <f t="shared" ca="1" si="259"/>
        <v>0.3474016957789291</v>
      </c>
      <c r="L2038" s="93">
        <f t="shared" ca="1" si="259"/>
        <v>-1.462093347031888</v>
      </c>
      <c r="M2038" s="93">
        <f t="shared" ca="1" si="260"/>
        <v>0.3474016957789291</v>
      </c>
      <c r="N2038" s="101">
        <f t="shared" ca="1" si="256"/>
        <v>-1.2757045891388663</v>
      </c>
      <c r="O2038" s="46">
        <f t="shared" ca="1" si="261"/>
        <v>0.4449899150497108</v>
      </c>
      <c r="P2038" s="46">
        <f t="shared" ca="1" si="262"/>
        <v>0.38263661336495641</v>
      </c>
      <c r="Q2038" s="47">
        <f t="shared" ca="1" si="257"/>
        <v>0.56969651841921964</v>
      </c>
      <c r="R2038" s="47">
        <f t="shared" ca="1" si="258"/>
        <v>-5.6849081080246028E-2</v>
      </c>
      <c r="S2038" s="97">
        <f t="shared" ca="1" si="263"/>
        <v>0.19407041698473237</v>
      </c>
      <c r="V2038">
        <v>2021</v>
      </c>
      <c r="W2038" s="46">
        <v>-8.94340525051774E-2</v>
      </c>
    </row>
    <row r="2039" spans="10:23">
      <c r="J2039">
        <v>2022</v>
      </c>
      <c r="K2039" s="93">
        <f t="shared" ca="1" si="259"/>
        <v>-0.40271661464550357</v>
      </c>
      <c r="L2039" s="93">
        <f t="shared" ca="1" si="259"/>
        <v>1.6970281015644375</v>
      </c>
      <c r="M2039" s="93">
        <f t="shared" ca="1" si="260"/>
        <v>-0.40271661464550357</v>
      </c>
      <c r="N2039" s="101">
        <f t="shared" ca="1" si="256"/>
        <v>1.480850895117483</v>
      </c>
      <c r="O2039" s="46">
        <f t="shared" ca="1" si="261"/>
        <v>0.1757203410812708</v>
      </c>
      <c r="P2039" s="46">
        <f t="shared" ca="1" si="262"/>
        <v>0.24800182638073637</v>
      </c>
      <c r="Q2039" s="47">
        <f t="shared" ca="1" si="257"/>
        <v>3.115737048233963E-2</v>
      </c>
      <c r="R2039" s="47">
        <f t="shared" ca="1" si="258"/>
        <v>0.38886523814159912</v>
      </c>
      <c r="S2039" s="97">
        <f t="shared" ca="1" si="263"/>
        <v>0.28229278961143495</v>
      </c>
      <c r="V2039">
        <v>2022</v>
      </c>
      <c r="W2039" s="46">
        <v>0.49152333968252798</v>
      </c>
    </row>
    <row r="2040" spans="10:23">
      <c r="J2040">
        <v>2023</v>
      </c>
      <c r="K2040" s="93">
        <f t="shared" ca="1" si="259"/>
        <v>-0.51164872953864016</v>
      </c>
      <c r="L2040" s="93">
        <f t="shared" ca="1" si="259"/>
        <v>1.4215246715982055</v>
      </c>
      <c r="M2040" s="93">
        <f t="shared" ca="1" si="260"/>
        <v>-0.51164872953864016</v>
      </c>
      <c r="N2040" s="101">
        <f t="shared" ca="1" si="256"/>
        <v>1.1850078686021717</v>
      </c>
      <c r="O2040" s="46">
        <f t="shared" ca="1" si="261"/>
        <v>0.13661703729421976</v>
      </c>
      <c r="P2040" s="46">
        <f t="shared" ca="1" si="262"/>
        <v>0.22845017448721086</v>
      </c>
      <c r="Q2040" s="47">
        <f t="shared" ca="1" si="257"/>
        <v>-4.7049237091762453E-2</v>
      </c>
      <c r="R2040" s="47">
        <f t="shared" ca="1" si="258"/>
        <v>0.34102964262650459</v>
      </c>
      <c r="S2040" s="97">
        <f t="shared" ca="1" si="263"/>
        <v>0.23882333996036217</v>
      </c>
      <c r="V2040">
        <v>2023</v>
      </c>
      <c r="W2040" s="46">
        <v>1.4463678804670199</v>
      </c>
    </row>
    <row r="2041" spans="10:23">
      <c r="J2041">
        <v>2024</v>
      </c>
      <c r="K2041" s="93">
        <f t="shared" ca="1" si="259"/>
        <v>-0.92131279459999937</v>
      </c>
      <c r="L2041" s="93">
        <f t="shared" ca="1" si="259"/>
        <v>0.45026178237820408</v>
      </c>
      <c r="M2041" s="93">
        <f t="shared" ca="1" si="260"/>
        <v>-0.92131279459999937</v>
      </c>
      <c r="N2041" s="101">
        <f t="shared" ca="1" si="256"/>
        <v>0.13388748908955889</v>
      </c>
      <c r="O2041" s="46">
        <f t="shared" ca="1" si="261"/>
        <v>-1.043985591351404E-2</v>
      </c>
      <c r="P2041" s="46">
        <f t="shared" ca="1" si="262"/>
        <v>0.15492172788334396</v>
      </c>
      <c r="Q2041" s="47">
        <f t="shared" ca="1" si="257"/>
        <v>-0.34116302350723005</v>
      </c>
      <c r="R2041" s="47">
        <f t="shared" ca="1" si="258"/>
        <v>0.17107137149775881</v>
      </c>
      <c r="S2041" s="97">
        <f t="shared" ca="1" si="263"/>
        <v>8.0315757792122383E-2</v>
      </c>
      <c r="V2041">
        <v>2024</v>
      </c>
      <c r="W2041" s="46">
        <v>-5.6185533391413897E-2</v>
      </c>
    </row>
    <row r="2042" spans="10:23">
      <c r="J2042">
        <v>2025</v>
      </c>
      <c r="K2042" s="93">
        <f t="shared" ca="1" si="259"/>
        <v>-1.4073395090322529</v>
      </c>
      <c r="L2042" s="93">
        <f t="shared" ca="1" si="259"/>
        <v>0.76959708061834142</v>
      </c>
      <c r="M2042" s="93">
        <f t="shared" ca="1" si="260"/>
        <v>-1.4073395090322529</v>
      </c>
      <c r="N2042" s="101">
        <f t="shared" ca="1" si="256"/>
        <v>0.28207651821600022</v>
      </c>
      <c r="O2042" s="46">
        <f t="shared" ca="1" si="261"/>
        <v>-0.18490860906047202</v>
      </c>
      <c r="P2042" s="46">
        <f t="shared" ca="1" si="262"/>
        <v>6.7687351309864974E-2</v>
      </c>
      <c r="Q2042" s="47">
        <f t="shared" ca="1" si="257"/>
        <v>-0.690100529801146</v>
      </c>
      <c r="R2042" s="47">
        <f t="shared" ca="1" si="258"/>
        <v>0.19503242456216197</v>
      </c>
      <c r="S2042" s="97">
        <f t="shared" ca="1" si="263"/>
        <v>5.0619077508449739E-3</v>
      </c>
      <c r="V2042">
        <v>2025</v>
      </c>
      <c r="W2042" s="46">
        <v>1.8202709500850101</v>
      </c>
    </row>
    <row r="2043" spans="10:23">
      <c r="J2043">
        <v>2026</v>
      </c>
      <c r="K2043" s="93">
        <f t="shared" ca="1" si="259"/>
        <v>-3.4189424608591694E-2</v>
      </c>
      <c r="L2043" s="93">
        <f t="shared" ca="1" si="259"/>
        <v>0.41688985058449718</v>
      </c>
      <c r="M2043" s="93">
        <f t="shared" ca="1" si="260"/>
        <v>-3.4189424608591694E-2</v>
      </c>
      <c r="N2043" s="101">
        <f t="shared" ca="1" si="256"/>
        <v>0.38437325464494604</v>
      </c>
      <c r="O2043" s="46">
        <f t="shared" ca="1" si="261"/>
        <v>0.30801035197418902</v>
      </c>
      <c r="P2043" s="46">
        <f t="shared" ca="1" si="262"/>
        <v>0.31414683182719549</v>
      </c>
      <c r="Q2043" s="47">
        <f t="shared" ca="1" si="257"/>
        <v>0.29573739226817602</v>
      </c>
      <c r="R2043" s="47">
        <f t="shared" ca="1" si="258"/>
        <v>0.21157303856266144</v>
      </c>
      <c r="S2043" s="97">
        <f t="shared" ca="1" si="263"/>
        <v>0.25979169526842522</v>
      </c>
      <c r="V2043">
        <v>2026</v>
      </c>
      <c r="W2043" s="46">
        <v>0.41321401239934902</v>
      </c>
    </row>
    <row r="2044" spans="10:23">
      <c r="J2044">
        <v>2027</v>
      </c>
      <c r="K2044" s="93">
        <f t="shared" ca="1" si="259"/>
        <v>-1.9700580942368124</v>
      </c>
      <c r="L2044" s="93">
        <f t="shared" ca="1" si="259"/>
        <v>-0.90664666014423123</v>
      </c>
      <c r="M2044" s="93">
        <f t="shared" ca="1" si="260"/>
        <v>-1.9700580942368124</v>
      </c>
      <c r="N2044" s="101">
        <f t="shared" ca="1" si="256"/>
        <v>-1.4860991256072023</v>
      </c>
      <c r="O2044" s="46">
        <f t="shared" ca="1" si="261"/>
        <v>-0.38690740257935063</v>
      </c>
      <c r="P2044" s="46">
        <f t="shared" ca="1" si="262"/>
        <v>-3.3312045449574335E-2</v>
      </c>
      <c r="Q2044" s="47">
        <f t="shared" ca="1" si="257"/>
        <v>-1.0940981168389032</v>
      </c>
      <c r="R2044" s="47">
        <f t="shared" ca="1" si="258"/>
        <v>-9.0868297499275746E-2</v>
      </c>
      <c r="S2044" s="97">
        <f t="shared" ca="1" si="263"/>
        <v>-0.23888785003931318</v>
      </c>
      <c r="V2044">
        <v>2027</v>
      </c>
      <c r="W2044" s="46">
        <v>0.67480148594385503</v>
      </c>
    </row>
    <row r="2045" spans="10:23">
      <c r="J2045">
        <v>2028</v>
      </c>
      <c r="K2045" s="93">
        <f t="shared" ca="1" si="259"/>
        <v>0.44500983859722881</v>
      </c>
      <c r="L2045" s="93">
        <f t="shared" ca="1" si="259"/>
        <v>-1.0204660967808126</v>
      </c>
      <c r="M2045" s="93">
        <f t="shared" ca="1" si="260"/>
        <v>0.44500983859722881</v>
      </c>
      <c r="N2045" s="101">
        <f t="shared" ca="1" si="256"/>
        <v>-0.82596363861234279</v>
      </c>
      <c r="O2045" s="46">
        <f t="shared" ca="1" si="261"/>
        <v>0.48002825855803394</v>
      </c>
      <c r="P2045" s="46">
        <f t="shared" ca="1" si="262"/>
        <v>0.40015578511911798</v>
      </c>
      <c r="Q2045" s="47">
        <f t="shared" ca="1" si="257"/>
        <v>0.63977320543586591</v>
      </c>
      <c r="R2045" s="47">
        <f t="shared" ca="1" si="258"/>
        <v>1.5870652926556705E-2</v>
      </c>
      <c r="S2045" s="97">
        <f t="shared" ca="1" si="263"/>
        <v>0.24794945574229532</v>
      </c>
      <c r="V2045">
        <v>2028</v>
      </c>
      <c r="W2045" s="46">
        <v>0.36912510900426698</v>
      </c>
    </row>
    <row r="2046" spans="10:23">
      <c r="J2046">
        <v>2029</v>
      </c>
      <c r="K2046" s="93">
        <f t="shared" ca="1" si="259"/>
        <v>-0.48120745289993283</v>
      </c>
      <c r="L2046" s="93">
        <f t="shared" ca="1" si="259"/>
        <v>1.7158178803036224</v>
      </c>
      <c r="M2046" s="93">
        <f t="shared" ca="1" si="260"/>
        <v>-0.48120745289993283</v>
      </c>
      <c r="N2046" s="101">
        <f t="shared" ca="1" si="256"/>
        <v>1.4737033210511956</v>
      </c>
      <c r="O2046" s="46">
        <f t="shared" ca="1" si="261"/>
        <v>0.14754452630181666</v>
      </c>
      <c r="P2046" s="46">
        <f t="shared" ca="1" si="262"/>
        <v>0.23391391899100933</v>
      </c>
      <c r="Q2046" s="47">
        <f t="shared" ca="1" si="257"/>
        <v>-2.5194259076568637E-2</v>
      </c>
      <c r="R2046" s="47">
        <f t="shared" ca="1" si="258"/>
        <v>0.38770952909556755</v>
      </c>
      <c r="S2046" s="97">
        <f t="shared" ca="1" si="263"/>
        <v>0.26762702769869212</v>
      </c>
      <c r="V2046">
        <v>2029</v>
      </c>
      <c r="W2046" s="46">
        <v>0.85994892471776097</v>
      </c>
    </row>
    <row r="2047" spans="10:23">
      <c r="J2047">
        <v>2030</v>
      </c>
      <c r="K2047" s="93">
        <f t="shared" ca="1" si="259"/>
        <v>1.2194912597934375</v>
      </c>
      <c r="L2047" s="93">
        <f t="shared" ca="1" si="259"/>
        <v>-0.66282769115550066</v>
      </c>
      <c r="M2047" s="93">
        <f t="shared" ca="1" si="260"/>
        <v>1.2194912597934375</v>
      </c>
      <c r="N2047" s="101">
        <f t="shared" ca="1" si="256"/>
        <v>-0.24059021242803164</v>
      </c>
      <c r="O2047" s="46">
        <f t="shared" ca="1" si="261"/>
        <v>0.75804344554097314</v>
      </c>
      <c r="P2047" s="46">
        <f t="shared" ca="1" si="262"/>
        <v>0.53916337861058761</v>
      </c>
      <c r="Q2047" s="47">
        <f t="shared" ca="1" si="257"/>
        <v>1.1958035794017443</v>
      </c>
      <c r="R2047" s="47">
        <f t="shared" ca="1" si="258"/>
        <v>0.110521139605473</v>
      </c>
      <c r="S2047" s="97">
        <f t="shared" ca="1" si="263"/>
        <v>0.43428229257322304</v>
      </c>
      <c r="V2047">
        <v>2030</v>
      </c>
      <c r="W2047" s="46">
        <v>2.9421552333180001E-2</v>
      </c>
    </row>
    <row r="2048" spans="10:23">
      <c r="J2048">
        <v>2031</v>
      </c>
      <c r="K2048" s="93">
        <f t="shared" ca="1" si="259"/>
        <v>-0.77973625389616552</v>
      </c>
      <c r="L2048" s="93">
        <f t="shared" ca="1" si="259"/>
        <v>0.40988394453297911</v>
      </c>
      <c r="M2048" s="93">
        <f t="shared" ca="1" si="260"/>
        <v>-0.77973625389616552</v>
      </c>
      <c r="N2048" s="101">
        <f t="shared" ca="1" si="256"/>
        <v>0.14063045587153114</v>
      </c>
      <c r="O2048" s="46">
        <f t="shared" ca="1" si="261"/>
        <v>4.0381800176545246E-2</v>
      </c>
      <c r="P2048" s="46">
        <f t="shared" ca="1" si="262"/>
        <v>0.18033255592837361</v>
      </c>
      <c r="Q2048" s="47">
        <f t="shared" ca="1" si="257"/>
        <v>-0.23951971132711147</v>
      </c>
      <c r="R2048" s="47">
        <f t="shared" ca="1" si="258"/>
        <v>0.17216165858464219</v>
      </c>
      <c r="S2048" s="97">
        <f t="shared" ca="1" si="263"/>
        <v>0.10627172938059372</v>
      </c>
      <c r="V2048">
        <v>2031</v>
      </c>
      <c r="W2048" s="46">
        <v>0.115922290448688</v>
      </c>
    </row>
    <row r="2049" spans="10:23">
      <c r="J2049">
        <v>2032</v>
      </c>
      <c r="K2049" s="93">
        <f t="shared" ca="1" si="259"/>
        <v>-9.1537461803292725E-2</v>
      </c>
      <c r="L2049" s="93">
        <f t="shared" ca="1" si="259"/>
        <v>-0.21212457550242447</v>
      </c>
      <c r="M2049" s="93">
        <f t="shared" ca="1" si="260"/>
        <v>-9.1537461803292725E-2</v>
      </c>
      <c r="N2049" s="101">
        <f t="shared" ca="1" si="256"/>
        <v>-0.23022271020429982</v>
      </c>
      <c r="O2049" s="46">
        <f t="shared" ca="1" si="261"/>
        <v>0.28742415733163196</v>
      </c>
      <c r="P2049" s="46">
        <f t="shared" ca="1" si="262"/>
        <v>0.30385373450591696</v>
      </c>
      <c r="Q2049" s="47">
        <f t="shared" ca="1" si="257"/>
        <v>0.25456500298306195</v>
      </c>
      <c r="R2049" s="47">
        <f t="shared" ca="1" si="258"/>
        <v>0.11219748685190914</v>
      </c>
      <c r="S2049" s="97">
        <f t="shared" ca="1" si="263"/>
        <v>0.19981082209177053</v>
      </c>
      <c r="V2049">
        <v>2032</v>
      </c>
      <c r="W2049" s="46">
        <v>0.138634200222362</v>
      </c>
    </row>
    <row r="2050" spans="10:23">
      <c r="J2050">
        <v>2033</v>
      </c>
      <c r="K2050" s="93">
        <f t="shared" ca="1" si="259"/>
        <v>0.51719846833612493</v>
      </c>
      <c r="L2050" s="93">
        <f t="shared" ca="1" si="259"/>
        <v>-0.25880812558172617</v>
      </c>
      <c r="M2050" s="93">
        <f t="shared" ca="1" si="260"/>
        <v>0.51719846833612493</v>
      </c>
      <c r="N2050" s="101">
        <f t="shared" ca="1" si="256"/>
        <v>-8.0890917264061418E-2</v>
      </c>
      <c r="O2050" s="46">
        <f t="shared" ca="1" si="261"/>
        <v>0.50594177287307507</v>
      </c>
      <c r="P2050" s="46">
        <f t="shared" ca="1" si="262"/>
        <v>0.41311254227663852</v>
      </c>
      <c r="Q2050" s="47">
        <f t="shared" ca="1" si="257"/>
        <v>0.69160023406594817</v>
      </c>
      <c r="R2050" s="47">
        <f t="shared" ca="1" si="258"/>
        <v>0.13634331624249438</v>
      </c>
      <c r="S2050" s="97">
        <f t="shared" ca="1" si="263"/>
        <v>0.32114254455778474</v>
      </c>
      <c r="V2050">
        <v>2033</v>
      </c>
      <c r="W2050" s="46">
        <v>0.47789109269380298</v>
      </c>
    </row>
    <row r="2051" spans="10:23">
      <c r="J2051">
        <v>2034</v>
      </c>
      <c r="K2051" s="93">
        <f t="shared" ca="1" si="259"/>
        <v>0.43773629348434506</v>
      </c>
      <c r="L2051" s="93">
        <f t="shared" ca="1" si="259"/>
        <v>1.2139913562957882</v>
      </c>
      <c r="M2051" s="93">
        <f t="shared" ca="1" si="260"/>
        <v>0.43773629348434506</v>
      </c>
      <c r="N2051" s="101">
        <f t="shared" ca="1" si="256"/>
        <v>1.2901747568406856</v>
      </c>
      <c r="O2051" s="46">
        <f t="shared" ca="1" si="261"/>
        <v>0.47741727790795718</v>
      </c>
      <c r="P2051" s="46">
        <f t="shared" ca="1" si="262"/>
        <v>0.39885029479407957</v>
      </c>
      <c r="Q2051" s="47">
        <f t="shared" ca="1" si="257"/>
        <v>0.6345512441357124</v>
      </c>
      <c r="R2051" s="47">
        <f t="shared" ca="1" si="258"/>
        <v>0.35803433861888534</v>
      </c>
      <c r="S2051" s="97">
        <f t="shared" ca="1" si="263"/>
        <v>0.41772580826342126</v>
      </c>
      <c r="V2051">
        <v>2034</v>
      </c>
      <c r="W2051" s="46">
        <v>-0.24549300044014299</v>
      </c>
    </row>
    <row r="2052" spans="10:23">
      <c r="J2052">
        <v>2035</v>
      </c>
      <c r="K2052" s="93">
        <f t="shared" ca="1" si="259"/>
        <v>-0.74797940017411113</v>
      </c>
      <c r="L2052" s="93">
        <f t="shared" ca="1" si="259"/>
        <v>1.2230424674219</v>
      </c>
      <c r="M2052" s="93">
        <f t="shared" ca="1" si="260"/>
        <v>-0.74797940017411113</v>
      </c>
      <c r="N2052" s="101">
        <f t="shared" ca="1" si="256"/>
        <v>0.92167177265459554</v>
      </c>
      <c r="O2052" s="46">
        <f t="shared" ca="1" si="261"/>
        <v>5.1781541195368319E-2</v>
      </c>
      <c r="P2052" s="46">
        <f t="shared" ca="1" si="262"/>
        <v>0.18603242643778514</v>
      </c>
      <c r="Q2052" s="47">
        <f t="shared" ca="1" si="257"/>
        <v>-0.21672022928946533</v>
      </c>
      <c r="R2052" s="47">
        <f t="shared" ca="1" si="258"/>
        <v>0.29845017364713206</v>
      </c>
      <c r="S2052" s="97">
        <f t="shared" ca="1" si="263"/>
        <v>0.17511585742125019</v>
      </c>
      <c r="V2052">
        <v>2035</v>
      </c>
      <c r="W2052" s="46">
        <v>0.353458574281726</v>
      </c>
    </row>
    <row r="2053" spans="10:23">
      <c r="J2053">
        <v>2036</v>
      </c>
      <c r="K2053" s="93">
        <f t="shared" ca="1" si="259"/>
        <v>-0.71357669381690003</v>
      </c>
      <c r="L2053" s="93">
        <f t="shared" ca="1" si="259"/>
        <v>-1.8710308511350711</v>
      </c>
      <c r="M2053" s="93">
        <f t="shared" ca="1" si="260"/>
        <v>-0.71357669381690003</v>
      </c>
      <c r="N2053" s="101">
        <f t="shared" ca="1" si="256"/>
        <v>-2.0008262912742683</v>
      </c>
      <c r="O2053" s="46">
        <f t="shared" ca="1" si="261"/>
        <v>6.4131062538109629E-2</v>
      </c>
      <c r="P2053" s="46">
        <f t="shared" ca="1" si="262"/>
        <v>0.1922071871091558</v>
      </c>
      <c r="Q2053" s="47">
        <f t="shared" ca="1" si="257"/>
        <v>-0.19202118660398271</v>
      </c>
      <c r="R2053" s="47">
        <f t="shared" ca="1" si="258"/>
        <v>-0.17409581442777261</v>
      </c>
      <c r="S2053" s="97">
        <f t="shared" ca="1" si="263"/>
        <v>-5.4982375944831491E-2</v>
      </c>
      <c r="V2053">
        <v>2036</v>
      </c>
      <c r="W2053" s="46">
        <v>1.3984188191559199</v>
      </c>
    </row>
    <row r="2054" spans="10:23">
      <c r="J2054">
        <v>2037</v>
      </c>
      <c r="K2054" s="93">
        <f t="shared" ca="1" si="259"/>
        <v>2.2062508785791533</v>
      </c>
      <c r="L2054" s="93">
        <f t="shared" ca="1" si="259"/>
        <v>-0.58921565760951622</v>
      </c>
      <c r="M2054" s="93">
        <f t="shared" ca="1" si="260"/>
        <v>2.2062508785791533</v>
      </c>
      <c r="N2054" s="101">
        <f t="shared" ca="1" si="256"/>
        <v>0.14301181438938015</v>
      </c>
      <c r="O2054" s="46">
        <f t="shared" ca="1" si="261"/>
        <v>1.1122600250687396</v>
      </c>
      <c r="P2054" s="46">
        <f t="shared" ca="1" si="262"/>
        <v>0.71627166837447076</v>
      </c>
      <c r="Q2054" s="47">
        <f t="shared" ca="1" si="257"/>
        <v>1.9042367384572774</v>
      </c>
      <c r="R2054" s="47">
        <f t="shared" ca="1" si="258"/>
        <v>0.17254670637224098</v>
      </c>
      <c r="S2054" s="97">
        <f t="shared" ca="1" si="263"/>
        <v>0.64240336572049028</v>
      </c>
      <c r="V2054">
        <v>2037</v>
      </c>
      <c r="W2054" s="46">
        <v>0.48428156946504403</v>
      </c>
    </row>
    <row r="2055" spans="10:23">
      <c r="J2055">
        <v>2038</v>
      </c>
      <c r="K2055" s="93">
        <f t="shared" ca="1" si="259"/>
        <v>-0.59609585843055946</v>
      </c>
      <c r="L2055" s="93">
        <f t="shared" ca="1" si="259"/>
        <v>-0.45207412867033592</v>
      </c>
      <c r="M2055" s="93">
        <f t="shared" ca="1" si="260"/>
        <v>-0.59609585843055946</v>
      </c>
      <c r="N2055" s="101">
        <f t="shared" ca="1" si="256"/>
        <v>-0.61817573677368021</v>
      </c>
      <c r="O2055" s="46">
        <f t="shared" ca="1" si="261"/>
        <v>0.10630309600845267</v>
      </c>
      <c r="P2055" s="46">
        <f t="shared" ca="1" si="262"/>
        <v>0.21329320384432732</v>
      </c>
      <c r="Q2055" s="47">
        <f t="shared" ca="1" si="257"/>
        <v>-0.10767711966329663</v>
      </c>
      <c r="R2055" s="47">
        <f t="shared" ca="1" si="258"/>
        <v>4.9468396102598747E-2</v>
      </c>
      <c r="S2055" s="97">
        <f t="shared" ca="1" si="263"/>
        <v>7.7885746055525701E-2</v>
      </c>
      <c r="V2055">
        <v>2038</v>
      </c>
      <c r="W2055" s="46">
        <v>0.71960259711978902</v>
      </c>
    </row>
    <row r="2056" spans="10:23">
      <c r="J2056">
        <v>2039</v>
      </c>
      <c r="K2056" s="93">
        <f t="shared" ca="1" si="259"/>
        <v>1.056351535178002</v>
      </c>
      <c r="L2056" s="93">
        <f t="shared" ca="1" si="259"/>
        <v>-5.6120742280691388E-2</v>
      </c>
      <c r="M2056" s="93">
        <f t="shared" ca="1" si="260"/>
        <v>1.056351535178002</v>
      </c>
      <c r="N2056" s="101">
        <f t="shared" ca="1" si="256"/>
        <v>0.28273635371127948</v>
      </c>
      <c r="O2056" s="46">
        <f t="shared" ca="1" si="261"/>
        <v>0.69948126470356464</v>
      </c>
      <c r="P2056" s="46">
        <f t="shared" ca="1" si="262"/>
        <v>0.5098822881918833</v>
      </c>
      <c r="Q2056" s="47">
        <f t="shared" ca="1" si="257"/>
        <v>1.0786792177269273</v>
      </c>
      <c r="R2056" s="47">
        <f t="shared" ca="1" si="258"/>
        <v>0.19513911500618042</v>
      </c>
      <c r="S2056" s="97">
        <f t="shared" ca="1" si="263"/>
        <v>0.44731018985487253</v>
      </c>
      <c r="V2056">
        <v>2039</v>
      </c>
      <c r="W2056" s="46">
        <v>0.34070434411186401</v>
      </c>
    </row>
    <row r="2057" spans="10:23">
      <c r="J2057">
        <v>2040</v>
      </c>
      <c r="K2057" s="93">
        <f t="shared" ca="1" si="259"/>
        <v>0.12073622585235645</v>
      </c>
      <c r="L2057" s="93">
        <f t="shared" ca="1" si="259"/>
        <v>1.3473179827741275</v>
      </c>
      <c r="M2057" s="93">
        <f t="shared" ca="1" si="260"/>
        <v>0.12073622585235645</v>
      </c>
      <c r="N2057" s="101">
        <f t="shared" ca="1" si="256"/>
        <v>1.3157663569757316</v>
      </c>
      <c r="O2057" s="46">
        <f t="shared" ca="1" si="261"/>
        <v>0.36362393094788281</v>
      </c>
      <c r="P2057" s="46">
        <f t="shared" ca="1" si="262"/>
        <v>0.34195362131404239</v>
      </c>
      <c r="Q2057" s="47">
        <f t="shared" ca="1" si="257"/>
        <v>0.40696455021556366</v>
      </c>
      <c r="R2057" s="47">
        <f t="shared" ca="1" si="258"/>
        <v>0.3621723081599072</v>
      </c>
      <c r="S2057" s="97">
        <f t="shared" ca="1" si="263"/>
        <v>0.362898119553895</v>
      </c>
      <c r="V2057">
        <v>2040</v>
      </c>
      <c r="W2057" s="46">
        <v>-0.31145681286973897</v>
      </c>
    </row>
    <row r="2058" spans="10:23">
      <c r="J2058">
        <v>2041</v>
      </c>
      <c r="K2058" s="93">
        <f t="shared" ca="1" si="259"/>
        <v>-0.6848761629450324</v>
      </c>
      <c r="L2058" s="93">
        <f t="shared" ca="1" si="259"/>
        <v>-0.16243807915838956</v>
      </c>
      <c r="M2058" s="93">
        <f t="shared" ca="1" si="260"/>
        <v>-0.6848761629450324</v>
      </c>
      <c r="N2058" s="101">
        <f t="shared" ca="1" si="256"/>
        <v>-0.37181079603907774</v>
      </c>
      <c r="O2058" s="46">
        <f t="shared" ca="1" si="261"/>
        <v>7.4433676956577932E-2</v>
      </c>
      <c r="P2058" s="46">
        <f t="shared" ca="1" si="262"/>
        <v>0.19735849431838995</v>
      </c>
      <c r="Q2058" s="47">
        <f t="shared" ca="1" si="257"/>
        <v>-0.1714159577670461</v>
      </c>
      <c r="R2058" s="47">
        <f t="shared" ca="1" si="258"/>
        <v>8.9303756742646651E-2</v>
      </c>
      <c r="S2058" s="97">
        <f t="shared" ca="1" si="263"/>
        <v>8.1868716849612291E-2</v>
      </c>
      <c r="V2058">
        <v>2041</v>
      </c>
      <c r="W2058" s="46">
        <v>-1.2729542976849201E-3</v>
      </c>
    </row>
    <row r="2059" spans="10:23">
      <c r="J2059">
        <v>2042</v>
      </c>
      <c r="K2059" s="93">
        <f t="shared" ca="1" si="259"/>
        <v>0.41333394817210278</v>
      </c>
      <c r="L2059" s="93">
        <f t="shared" ca="1" si="259"/>
        <v>-0.17001335584366439</v>
      </c>
      <c r="M2059" s="93">
        <f t="shared" ca="1" si="260"/>
        <v>0.41333394817210278</v>
      </c>
      <c r="N2059" s="101">
        <f t="shared" ca="1" si="256"/>
        <v>-2.9737336346248644E-2</v>
      </c>
      <c r="O2059" s="46">
        <f t="shared" ca="1" si="261"/>
        <v>0.46865758089117548</v>
      </c>
      <c r="P2059" s="46">
        <f t="shared" ca="1" si="262"/>
        <v>0.39447044628568873</v>
      </c>
      <c r="Q2059" s="47">
        <f t="shared" ca="1" si="257"/>
        <v>0.617031850102149</v>
      </c>
      <c r="R2059" s="47">
        <f t="shared" ca="1" si="258"/>
        <v>0.14461446609772516</v>
      </c>
      <c r="S2059" s="97">
        <f t="shared" ca="1" si="263"/>
        <v>0.30663602349445029</v>
      </c>
      <c r="V2059">
        <v>2042</v>
      </c>
      <c r="W2059" s="46">
        <v>0.17072332169614099</v>
      </c>
    </row>
    <row r="2060" spans="10:23">
      <c r="J2060">
        <v>2043</v>
      </c>
      <c r="K2060" s="93">
        <f t="shared" ca="1" si="259"/>
        <v>-0.31594254139693217</v>
      </c>
      <c r="L2060" s="93">
        <f t="shared" ca="1" si="259"/>
        <v>-1.0647942560300889</v>
      </c>
      <c r="M2060" s="93">
        <f t="shared" ca="1" si="260"/>
        <v>-0.31594254139693217</v>
      </c>
      <c r="N2060" s="101">
        <f t="shared" ca="1" si="256"/>
        <v>-1.1099903489146112</v>
      </c>
      <c r="O2060" s="46">
        <f t="shared" ca="1" si="261"/>
        <v>0.20686958435454628</v>
      </c>
      <c r="P2060" s="46">
        <f t="shared" ca="1" si="262"/>
        <v>0.26357644801737412</v>
      </c>
      <c r="Q2060" s="47">
        <f t="shared" ca="1" si="257"/>
        <v>9.3455857028890588E-2</v>
      </c>
      <c r="R2060" s="47">
        <f t="shared" ca="1" si="258"/>
        <v>-3.0054333001070271E-2</v>
      </c>
      <c r="S2060" s="97">
        <f t="shared" ca="1" si="263"/>
        <v>8.8407625676738003E-2</v>
      </c>
      <c r="V2060">
        <v>2043</v>
      </c>
      <c r="W2060" s="46">
        <v>0.69760399988074595</v>
      </c>
    </row>
    <row r="2061" spans="10:23">
      <c r="J2061">
        <v>2044</v>
      </c>
      <c r="K2061" s="93">
        <f t="shared" ca="1" si="259"/>
        <v>-4.8181942035430698E-2</v>
      </c>
      <c r="L2061" s="93">
        <f t="shared" ca="1" si="259"/>
        <v>-2.1531201952464274</v>
      </c>
      <c r="M2061" s="93">
        <f t="shared" ca="1" si="260"/>
        <v>-4.8181942035430698E-2</v>
      </c>
      <c r="N2061" s="101">
        <f t="shared" ca="1" si="256"/>
        <v>-2.0566599977118907</v>
      </c>
      <c r="O2061" s="46">
        <f t="shared" ca="1" si="261"/>
        <v>0.30298746537895438</v>
      </c>
      <c r="P2061" s="46">
        <f t="shared" ca="1" si="262"/>
        <v>0.31163538852957817</v>
      </c>
      <c r="Q2061" s="47">
        <f t="shared" ca="1" si="257"/>
        <v>0.28569161907770685</v>
      </c>
      <c r="R2061" s="47">
        <f t="shared" ca="1" si="258"/>
        <v>-0.1831237054303696</v>
      </c>
      <c r="S2061" s="97">
        <f t="shared" ca="1" si="263"/>
        <v>5.993187997429239E-2</v>
      </c>
      <c r="V2061">
        <v>2044</v>
      </c>
      <c r="W2061" s="46">
        <v>0.36996918185667099</v>
      </c>
    </row>
    <row r="2062" spans="10:23">
      <c r="J2062">
        <v>2045</v>
      </c>
      <c r="K2062" s="93">
        <f t="shared" ca="1" si="259"/>
        <v>0.43568819372328743</v>
      </c>
      <c r="L2062" s="93">
        <f t="shared" ca="1" si="259"/>
        <v>0.66097710856691594</v>
      </c>
      <c r="M2062" s="93">
        <f t="shared" ca="1" si="260"/>
        <v>0.43568819372328743</v>
      </c>
      <c r="N2062" s="101">
        <f t="shared" ca="1" si="256"/>
        <v>0.76521990407327456</v>
      </c>
      <c r="O2062" s="46">
        <f t="shared" ca="1" si="261"/>
        <v>0.47668207261775064</v>
      </c>
      <c r="P2062" s="46">
        <f t="shared" ca="1" si="262"/>
        <v>0.3984826921489763</v>
      </c>
      <c r="Q2062" s="47">
        <f t="shared" ca="1" si="257"/>
        <v>0.63308083355529932</v>
      </c>
      <c r="R2062" s="47">
        <f t="shared" ca="1" si="258"/>
        <v>0.27315308149934919</v>
      </c>
      <c r="S2062" s="97">
        <f t="shared" ca="1" si="263"/>
        <v>0.37491757705854989</v>
      </c>
      <c r="V2062">
        <v>2045</v>
      </c>
      <c r="W2062" s="46">
        <v>0.23371514504301</v>
      </c>
    </row>
    <row r="2063" spans="10:23">
      <c r="J2063">
        <v>2046</v>
      </c>
      <c r="K2063" s="93">
        <f t="shared" ca="1" si="259"/>
        <v>0.14674005691807529</v>
      </c>
      <c r="L2063" s="93">
        <f t="shared" ca="1" si="259"/>
        <v>-5.6161410568287697E-2</v>
      </c>
      <c r="M2063" s="93">
        <f t="shared" ca="1" si="260"/>
        <v>0.14674005691807529</v>
      </c>
      <c r="N2063" s="101">
        <f t="shared" ca="1" si="256"/>
        <v>-6.579059173727142E-3</v>
      </c>
      <c r="O2063" s="46">
        <f t="shared" ca="1" si="261"/>
        <v>0.37295851246029982</v>
      </c>
      <c r="P2063" s="46">
        <f t="shared" ca="1" si="262"/>
        <v>0.34662091207025092</v>
      </c>
      <c r="Q2063" s="47">
        <f t="shared" ca="1" si="257"/>
        <v>0.42563371324039773</v>
      </c>
      <c r="R2063" s="47">
        <f t="shared" ca="1" si="258"/>
        <v>0.14835898559071328</v>
      </c>
      <c r="S2063" s="97">
        <f t="shared" ca="1" si="263"/>
        <v>0.26065874902550656</v>
      </c>
      <c r="V2063">
        <v>2046</v>
      </c>
      <c r="W2063" s="46">
        <v>0.80314823600709195</v>
      </c>
    </row>
    <row r="2064" spans="10:23">
      <c r="J2064">
        <v>2047</v>
      </c>
      <c r="K2064" s="93">
        <f t="shared" ca="1" si="259"/>
        <v>1.5043306147681694</v>
      </c>
      <c r="L2064" s="93">
        <f t="shared" ca="1" si="259"/>
        <v>0.37665160835659761</v>
      </c>
      <c r="M2064" s="93">
        <f t="shared" ca="1" si="260"/>
        <v>1.5043306147681694</v>
      </c>
      <c r="N2064" s="101">
        <f t="shared" ca="1" si="256"/>
        <v>0.8355079407629673</v>
      </c>
      <c r="O2064" s="46">
        <f t="shared" ca="1" si="261"/>
        <v>0.86029207845341815</v>
      </c>
      <c r="P2064" s="46">
        <f t="shared" ca="1" si="262"/>
        <v>0.59028769506681011</v>
      </c>
      <c r="Q2064" s="47">
        <f t="shared" ca="1" si="257"/>
        <v>1.4003008452266343</v>
      </c>
      <c r="R2064" s="47">
        <f t="shared" ca="1" si="258"/>
        <v>0.28451812914722491</v>
      </c>
      <c r="S2064" s="97">
        <f t="shared" ca="1" si="263"/>
        <v>0.5724051038003215</v>
      </c>
      <c r="V2064">
        <v>2047</v>
      </c>
      <c r="W2064" s="46">
        <v>0.57174318562186199</v>
      </c>
    </row>
    <row r="2065" spans="10:23">
      <c r="J2065">
        <v>2048</v>
      </c>
      <c r="K2065" s="93">
        <f t="shared" ca="1" si="259"/>
        <v>0.21219328399778981</v>
      </c>
      <c r="L2065" s="93">
        <f t="shared" ca="1" si="259"/>
        <v>-1.0362873980916494</v>
      </c>
      <c r="M2065" s="93">
        <f t="shared" ca="1" si="260"/>
        <v>0.21219328399778981</v>
      </c>
      <c r="N2065" s="101">
        <f t="shared" ca="1" si="256"/>
        <v>-0.91500443568113932</v>
      </c>
      <c r="O2065" s="46">
        <f t="shared" ca="1" si="261"/>
        <v>0.39645422283782938</v>
      </c>
      <c r="P2065" s="46">
        <f t="shared" ca="1" si="262"/>
        <v>0.35836876725901567</v>
      </c>
      <c r="Q2065" s="47">
        <f t="shared" ca="1" si="257"/>
        <v>0.47262513399545686</v>
      </c>
      <c r="R2065" s="47">
        <f t="shared" ca="1" si="258"/>
        <v>1.473424764397796E-3</v>
      </c>
      <c r="S2065" s="97">
        <f t="shared" ca="1" si="263"/>
        <v>0.1989638238011136</v>
      </c>
      <c r="V2065">
        <v>2048</v>
      </c>
      <c r="W2065" s="46">
        <v>0.59560605422184298</v>
      </c>
    </row>
    <row r="2066" spans="10:23">
      <c r="J2066">
        <v>2049</v>
      </c>
      <c r="K2066" s="93">
        <f t="shared" ca="1" si="259"/>
        <v>1.3123552797935851</v>
      </c>
      <c r="L2066" s="93">
        <f t="shared" ca="1" si="259"/>
        <v>-0.30522304068202971</v>
      </c>
      <c r="M2066" s="93">
        <f t="shared" ca="1" si="260"/>
        <v>1.3123552797935851</v>
      </c>
      <c r="N2066" s="101">
        <f t="shared" ref="N2066:N2129" ca="1" si="264">$N$2*K2066+SQRT(1-$N$2^2)*L2066</f>
        <v>0.12798158633794099</v>
      </c>
      <c r="O2066" s="46">
        <f t="shared" ca="1" si="261"/>
        <v>0.79137879378528919</v>
      </c>
      <c r="P2066" s="46">
        <f t="shared" ca="1" si="262"/>
        <v>0.55583105273274558</v>
      </c>
      <c r="Q2066" s="47">
        <f t="shared" ref="Q2066:Q2129" ca="1" si="265">$K$2+K2066*$S$3</f>
        <v>1.2624742758903764</v>
      </c>
      <c r="R2066" s="47">
        <f t="shared" ref="R2066:R2129" ca="1" si="266">$L$2+$L$3*N2066</f>
        <v>0.17011643137797453</v>
      </c>
      <c r="S2066" s="97">
        <f t="shared" ca="1" si="263"/>
        <v>0.48074761258163184</v>
      </c>
      <c r="V2066">
        <v>2049</v>
      </c>
      <c r="W2066" s="46">
        <v>0.65594287493258996</v>
      </c>
    </row>
    <row r="2067" spans="10:23">
      <c r="J2067">
        <v>2050</v>
      </c>
      <c r="K2067" s="93">
        <f t="shared" ref="K2067:L2130" ca="1" si="267">_xlfn.NORM.S.INV(RAND())</f>
        <v>0.72850035748008868</v>
      </c>
      <c r="L2067" s="93">
        <f t="shared" ca="1" si="267"/>
        <v>-0.28135237247882194</v>
      </c>
      <c r="M2067" s="93">
        <f t="shared" ref="M2067:M2130" ca="1" si="268">K2067</f>
        <v>0.72850035748008868</v>
      </c>
      <c r="N2067" s="101">
        <f t="shared" ca="1" si="264"/>
        <v>-3.5065997723286974E-2</v>
      </c>
      <c r="O2067" s="46">
        <f t="shared" ref="O2067:O2130" ca="1" si="269">$K$2+K2067*$K$3</f>
        <v>0.58179270049051723</v>
      </c>
      <c r="P2067" s="46">
        <f t="shared" ref="P2067:P2130" ca="1" si="270">$K$2+K2067*$R$3</f>
        <v>0.4510380060853596</v>
      </c>
      <c r="Q2067" s="47">
        <f t="shared" ca="1" si="265"/>
        <v>0.8433020893008325</v>
      </c>
      <c r="R2067" s="47">
        <f t="shared" ca="1" si="266"/>
        <v>0.1437528615729495</v>
      </c>
      <c r="S2067" s="97">
        <f t="shared" ref="S2067:S2130" ca="1" si="271">AVERAGE(R2067,O2067)</f>
        <v>0.36277278103173338</v>
      </c>
      <c r="V2067">
        <v>2050</v>
      </c>
      <c r="W2067" s="46">
        <v>-4.6993439579023598E-2</v>
      </c>
    </row>
    <row r="2068" spans="10:23">
      <c r="J2068">
        <v>2051</v>
      </c>
      <c r="K2068" s="93">
        <f t="shared" ca="1" si="267"/>
        <v>-0.19980985621635172</v>
      </c>
      <c r="L2068" s="93">
        <f t="shared" ca="1" si="267"/>
        <v>-0.60138341435443321</v>
      </c>
      <c r="M2068" s="93">
        <f t="shared" ca="1" si="268"/>
        <v>-0.19980985621635172</v>
      </c>
      <c r="N2068" s="101">
        <f t="shared" ca="1" si="264"/>
        <v>-0.63370552153645199</v>
      </c>
      <c r="O2068" s="46">
        <f t="shared" ca="1" si="269"/>
        <v>0.24855767305710319</v>
      </c>
      <c r="P2068" s="46">
        <f t="shared" ca="1" si="270"/>
        <v>0.28442049236865258</v>
      </c>
      <c r="Q2068" s="47">
        <f t="shared" ca="1" si="265"/>
        <v>0.17683203443400441</v>
      </c>
      <c r="R2068" s="47">
        <f t="shared" ca="1" si="266"/>
        <v>4.6957346539934885E-2</v>
      </c>
      <c r="S2068" s="97">
        <f t="shared" ca="1" si="271"/>
        <v>0.14775750979851904</v>
      </c>
      <c r="V2068">
        <v>2051</v>
      </c>
      <c r="W2068" s="46">
        <v>-0.121832084549685</v>
      </c>
    </row>
    <row r="2069" spans="10:23">
      <c r="J2069">
        <v>2052</v>
      </c>
      <c r="K2069" s="93">
        <f t="shared" ca="1" si="267"/>
        <v>-0.75306183447566277</v>
      </c>
      <c r="L2069" s="93">
        <f t="shared" ca="1" si="267"/>
        <v>-1.5370074893193837</v>
      </c>
      <c r="M2069" s="93">
        <f t="shared" ca="1" si="268"/>
        <v>-0.75306183447566277</v>
      </c>
      <c r="N2069" s="101">
        <f t="shared" ca="1" si="264"/>
        <v>-1.6967015180007772</v>
      </c>
      <c r="O2069" s="46">
        <f t="shared" ca="1" si="269"/>
        <v>4.9957102436731626E-2</v>
      </c>
      <c r="P2069" s="46">
        <f t="shared" ca="1" si="270"/>
        <v>0.1851202070584668</v>
      </c>
      <c r="Q2069" s="47">
        <f t="shared" ca="1" si="265"/>
        <v>-0.22036910680673871</v>
      </c>
      <c r="R2069" s="47">
        <f t="shared" ca="1" si="266"/>
        <v>-0.12492112266035443</v>
      </c>
      <c r="S2069" s="97">
        <f t="shared" ca="1" si="271"/>
        <v>-3.7482010111811404E-2</v>
      </c>
      <c r="V2069">
        <v>2052</v>
      </c>
      <c r="W2069" s="46">
        <v>0.21144873049263899</v>
      </c>
    </row>
    <row r="2070" spans="10:23">
      <c r="J2070">
        <v>2053</v>
      </c>
      <c r="K2070" s="93">
        <f t="shared" ca="1" si="267"/>
        <v>0.18206464807055064</v>
      </c>
      <c r="L2070" s="93">
        <f t="shared" ca="1" si="267"/>
        <v>-0.97188558689960991</v>
      </c>
      <c r="M2070" s="93">
        <f t="shared" ca="1" si="268"/>
        <v>0.18206464807055064</v>
      </c>
      <c r="N2070" s="101">
        <f t="shared" ca="1" si="264"/>
        <v>-0.86352774332070981</v>
      </c>
      <c r="O2070" s="46">
        <f t="shared" ca="1" si="269"/>
        <v>0.38563896230141137</v>
      </c>
      <c r="P2070" s="46">
        <f t="shared" ca="1" si="270"/>
        <v>0.35296113699080667</v>
      </c>
      <c r="Q2070" s="47">
        <f t="shared" ca="1" si="265"/>
        <v>0.45099461292262083</v>
      </c>
      <c r="R2070" s="47">
        <f t="shared" ca="1" si="266"/>
        <v>9.796819313233035E-3</v>
      </c>
      <c r="S2070" s="97">
        <f t="shared" ca="1" si="271"/>
        <v>0.19771789080732222</v>
      </c>
      <c r="V2070">
        <v>2053</v>
      </c>
      <c r="W2070" s="46">
        <v>0.54047509181536901</v>
      </c>
    </row>
    <row r="2071" spans="10:23">
      <c r="J2071">
        <v>2054</v>
      </c>
      <c r="K2071" s="93">
        <f t="shared" ca="1" si="267"/>
        <v>0.53558211796986377</v>
      </c>
      <c r="L2071" s="93">
        <f t="shared" ca="1" si="267"/>
        <v>0.12005778725339245</v>
      </c>
      <c r="M2071" s="93">
        <f t="shared" ca="1" si="268"/>
        <v>0.53558211796986377</v>
      </c>
      <c r="N2071" s="101">
        <f t="shared" ca="1" si="264"/>
        <v>0.28415189826565357</v>
      </c>
      <c r="O2071" s="46">
        <f t="shared" ca="1" si="269"/>
        <v>0.51254094187890964</v>
      </c>
      <c r="P2071" s="46">
        <f t="shared" ca="1" si="270"/>
        <v>0.4164121267795558</v>
      </c>
      <c r="Q2071" s="47">
        <f t="shared" ca="1" si="265"/>
        <v>0.70479857207761731</v>
      </c>
      <c r="R2071" s="47">
        <f t="shared" ca="1" si="266"/>
        <v>0.19536799792944626</v>
      </c>
      <c r="S2071" s="97">
        <f t="shared" ca="1" si="271"/>
        <v>0.35395446990417795</v>
      </c>
      <c r="V2071">
        <v>2054</v>
      </c>
      <c r="W2071" s="46">
        <v>-2.3655311295483799E-2</v>
      </c>
    </row>
    <row r="2072" spans="10:23">
      <c r="J2072">
        <v>2055</v>
      </c>
      <c r="K2072" s="93">
        <f t="shared" ca="1" si="267"/>
        <v>0.23431599069309347</v>
      </c>
      <c r="L2072" s="93">
        <f t="shared" ca="1" si="267"/>
        <v>-6.5723326872390242E-2</v>
      </c>
      <c r="M2072" s="93">
        <f t="shared" ca="1" si="268"/>
        <v>0.23431599069309347</v>
      </c>
      <c r="N2072" s="101">
        <f t="shared" ca="1" si="264"/>
        <v>1.2206560317253326E-2</v>
      </c>
      <c r="O2072" s="46">
        <f t="shared" ca="1" si="269"/>
        <v>0.40439559918351892</v>
      </c>
      <c r="P2072" s="46">
        <f t="shared" ca="1" si="270"/>
        <v>0.36233945543186041</v>
      </c>
      <c r="Q2072" s="47">
        <f t="shared" ca="1" si="265"/>
        <v>0.48850788668683587</v>
      </c>
      <c r="R2072" s="47">
        <f t="shared" ca="1" si="266"/>
        <v>0.15139647917660487</v>
      </c>
      <c r="S2072" s="97">
        <f t="shared" ca="1" si="271"/>
        <v>0.27789603918006189</v>
      </c>
      <c r="V2072">
        <v>2055</v>
      </c>
      <c r="W2072" s="46">
        <v>0.125173407627827</v>
      </c>
    </row>
    <row r="2073" spans="10:23">
      <c r="J2073">
        <v>2056</v>
      </c>
      <c r="K2073" s="93">
        <f t="shared" ca="1" si="267"/>
        <v>1.4058587947064107</v>
      </c>
      <c r="L2073" s="93">
        <f t="shared" ca="1" si="267"/>
        <v>-0.85387836066242528</v>
      </c>
      <c r="M2073" s="93">
        <f t="shared" ca="1" si="268"/>
        <v>1.4058587947064107</v>
      </c>
      <c r="N2073" s="101">
        <f t="shared" ca="1" si="264"/>
        <v>-0.36245308327769304</v>
      </c>
      <c r="O2073" s="46">
        <f t="shared" ca="1" si="269"/>
        <v>0.82494370118087346</v>
      </c>
      <c r="P2073" s="46">
        <f t="shared" ca="1" si="270"/>
        <v>0.57261350643053777</v>
      </c>
      <c r="Q2073" s="47">
        <f t="shared" ca="1" si="265"/>
        <v>1.3296040906815449</v>
      </c>
      <c r="R2073" s="47">
        <f t="shared" ca="1" si="266"/>
        <v>9.081682861685178E-2</v>
      </c>
      <c r="S2073" s="97">
        <f t="shared" ca="1" si="271"/>
        <v>0.45788026489886263</v>
      </c>
      <c r="V2073">
        <v>2056</v>
      </c>
      <c r="W2073" s="46">
        <v>1.1374697813538199</v>
      </c>
    </row>
    <row r="2074" spans="10:23">
      <c r="J2074">
        <v>2057</v>
      </c>
      <c r="K2074" s="93">
        <f t="shared" ca="1" si="267"/>
        <v>2.1152722661450016</v>
      </c>
      <c r="L2074" s="93">
        <f t="shared" ca="1" si="267"/>
        <v>-0.64332117897235541</v>
      </c>
      <c r="M2074" s="93">
        <f t="shared" ca="1" si="268"/>
        <v>2.1152722661450016</v>
      </c>
      <c r="N2074" s="101">
        <f t="shared" ca="1" si="264"/>
        <v>6.278203946371308E-2</v>
      </c>
      <c r="O2074" s="46">
        <f t="shared" ca="1" si="269"/>
        <v>1.0796014805832406</v>
      </c>
      <c r="P2074" s="46">
        <f t="shared" ca="1" si="270"/>
        <v>0.69994239613172127</v>
      </c>
      <c r="Q2074" s="47">
        <f t="shared" ca="1" si="265"/>
        <v>1.8389196494862792</v>
      </c>
      <c r="R2074" s="47">
        <f t="shared" ca="1" si="266"/>
        <v>0.15957415431713057</v>
      </c>
      <c r="S2074" s="97">
        <f t="shared" ca="1" si="271"/>
        <v>0.61958781745018554</v>
      </c>
      <c r="V2074">
        <v>2057</v>
      </c>
      <c r="W2074" s="46">
        <v>-0.51240712128537302</v>
      </c>
    </row>
    <row r="2075" spans="10:23">
      <c r="J2075">
        <v>2058</v>
      </c>
      <c r="K2075" s="93">
        <f t="shared" ca="1" si="267"/>
        <v>-0.30353371861969991</v>
      </c>
      <c r="L2075" s="93">
        <f t="shared" ca="1" si="267"/>
        <v>1.6510616315699451</v>
      </c>
      <c r="M2075" s="93">
        <f t="shared" ca="1" si="268"/>
        <v>-0.30353371861969991</v>
      </c>
      <c r="N2075" s="101">
        <f t="shared" ca="1" si="264"/>
        <v>1.4688132436632546</v>
      </c>
      <c r="O2075" s="46">
        <f t="shared" ca="1" si="269"/>
        <v>0.21132397291731131</v>
      </c>
      <c r="P2075" s="46">
        <f t="shared" ca="1" si="270"/>
        <v>0.26580364229875664</v>
      </c>
      <c r="Q2075" s="47">
        <f t="shared" ca="1" si="265"/>
        <v>0.10236463415442063</v>
      </c>
      <c r="R2075" s="47">
        <f t="shared" ca="1" si="266"/>
        <v>0.38691884030792778</v>
      </c>
      <c r="S2075" s="97">
        <f t="shared" ca="1" si="271"/>
        <v>0.29912140661261954</v>
      </c>
      <c r="V2075">
        <v>2058</v>
      </c>
      <c r="W2075" s="46">
        <v>0.60238876297683597</v>
      </c>
    </row>
    <row r="2076" spans="10:23">
      <c r="J2076">
        <v>2059</v>
      </c>
      <c r="K2076" s="93">
        <f t="shared" ca="1" si="267"/>
        <v>-0.70860502998962216</v>
      </c>
      <c r="L2076" s="93">
        <f t="shared" ca="1" si="267"/>
        <v>1.3448145042961777</v>
      </c>
      <c r="M2076" s="93">
        <f t="shared" ca="1" si="268"/>
        <v>-0.70860502998962216</v>
      </c>
      <c r="N2076" s="101">
        <f t="shared" ca="1" si="264"/>
        <v>1.0496437266341707</v>
      </c>
      <c r="O2076" s="46">
        <f t="shared" ca="1" si="269"/>
        <v>6.5915738078062724E-2</v>
      </c>
      <c r="P2076" s="46">
        <f t="shared" ca="1" si="270"/>
        <v>0.19309952487913234</v>
      </c>
      <c r="Q2076" s="47">
        <f t="shared" ca="1" si="265"/>
        <v>-0.18845183552407652</v>
      </c>
      <c r="R2076" s="47">
        <f t="shared" ca="1" si="266"/>
        <v>0.31914227749676066</v>
      </c>
      <c r="S2076" s="97">
        <f t="shared" ca="1" si="271"/>
        <v>0.19252900778741169</v>
      </c>
      <c r="V2076">
        <v>2059</v>
      </c>
      <c r="W2076" s="46">
        <v>-1.38805052074278E-2</v>
      </c>
    </row>
    <row r="2077" spans="10:23">
      <c r="J2077">
        <v>2060</v>
      </c>
      <c r="K2077" s="93">
        <f t="shared" ca="1" si="267"/>
        <v>-0.61175312313488805</v>
      </c>
      <c r="L2077" s="93">
        <f t="shared" ca="1" si="267"/>
        <v>-0.95799395072658167</v>
      </c>
      <c r="M2077" s="93">
        <f t="shared" ca="1" si="268"/>
        <v>-0.61175312313488805</v>
      </c>
      <c r="N2077" s="101">
        <f t="shared" ca="1" si="264"/>
        <v>-1.1028091760585665</v>
      </c>
      <c r="O2077" s="46">
        <f t="shared" ca="1" si="269"/>
        <v>0.10068261596169828</v>
      </c>
      <c r="P2077" s="46">
        <f t="shared" ca="1" si="270"/>
        <v>0.21048296382095011</v>
      </c>
      <c r="Q2077" s="47">
        <f t="shared" ca="1" si="265"/>
        <v>-0.11891807975680541</v>
      </c>
      <c r="R2077" s="47">
        <f t="shared" ca="1" si="266"/>
        <v>-2.8893191283072245E-2</v>
      </c>
      <c r="S2077" s="97">
        <f t="shared" ca="1" si="271"/>
        <v>3.5894712339313017E-2</v>
      </c>
      <c r="V2077">
        <v>2060</v>
      </c>
      <c r="W2077" s="46">
        <v>-0.30561386937752899</v>
      </c>
    </row>
    <row r="2078" spans="10:23">
      <c r="J2078">
        <v>2061</v>
      </c>
      <c r="K2078" s="93">
        <f t="shared" ca="1" si="267"/>
        <v>0.32901530305011056</v>
      </c>
      <c r="L2078" s="93">
        <f t="shared" ca="1" si="267"/>
        <v>0.42942885283638882</v>
      </c>
      <c r="M2078" s="93">
        <f t="shared" ca="1" si="268"/>
        <v>0.32901530305011056</v>
      </c>
      <c r="N2078" s="101">
        <f t="shared" ca="1" si="264"/>
        <v>0.51176852326899047</v>
      </c>
      <c r="O2078" s="46">
        <f t="shared" ca="1" si="269"/>
        <v>0.43838976135648333</v>
      </c>
      <c r="P2078" s="46">
        <f t="shared" ca="1" si="270"/>
        <v>0.37933653651834265</v>
      </c>
      <c r="Q2078" s="47">
        <f t="shared" ca="1" si="265"/>
        <v>0.5564962110327647</v>
      </c>
      <c r="R2078" s="47">
        <f t="shared" ca="1" si="266"/>
        <v>0.23217189672138572</v>
      </c>
      <c r="S2078" s="97">
        <f t="shared" ca="1" si="271"/>
        <v>0.33528082903893452</v>
      </c>
      <c r="V2078">
        <v>2061</v>
      </c>
      <c r="W2078" s="46">
        <v>0.14816322221172201</v>
      </c>
    </row>
    <row r="2079" spans="10:23">
      <c r="J2079">
        <v>2062</v>
      </c>
      <c r="K2079" s="93">
        <f t="shared" ca="1" si="267"/>
        <v>-2.5022268318250867E-2</v>
      </c>
      <c r="L2079" s="93">
        <f t="shared" ca="1" si="267"/>
        <v>-1.2292867031760928</v>
      </c>
      <c r="M2079" s="93">
        <f t="shared" ca="1" si="268"/>
        <v>-2.5022268318250867E-2</v>
      </c>
      <c r="N2079" s="101">
        <f t="shared" ca="1" si="264"/>
        <v>-1.1734236994027412</v>
      </c>
      <c r="O2079" s="46">
        <f t="shared" ca="1" si="269"/>
        <v>0.31130108122915878</v>
      </c>
      <c r="P2079" s="46">
        <f t="shared" ca="1" si="270"/>
        <v>0.31579219645468037</v>
      </c>
      <c r="Q2079" s="47">
        <f t="shared" ca="1" si="265"/>
        <v>0.3023188507781156</v>
      </c>
      <c r="R2079" s="47">
        <f t="shared" ca="1" si="266"/>
        <v>-4.031102937096212E-2</v>
      </c>
      <c r="S2079" s="97">
        <f t="shared" ca="1" si="271"/>
        <v>0.13549502592909834</v>
      </c>
      <c r="V2079">
        <v>2062</v>
      </c>
      <c r="W2079" s="46">
        <v>0.19945659859488901</v>
      </c>
    </row>
    <row r="2080" spans="10:23">
      <c r="J2080">
        <v>2063</v>
      </c>
      <c r="K2080" s="93">
        <f t="shared" ca="1" si="267"/>
        <v>0.45529252891439354</v>
      </c>
      <c r="L2080" s="93">
        <f t="shared" ca="1" si="267"/>
        <v>0.9881844178120035</v>
      </c>
      <c r="M2080" s="93">
        <f t="shared" ca="1" si="268"/>
        <v>0.45529252891439354</v>
      </c>
      <c r="N2080" s="101">
        <f t="shared" ca="1" si="264"/>
        <v>1.0816742714059393</v>
      </c>
      <c r="O2080" s="46">
        <f t="shared" ca="1" si="269"/>
        <v>0.48371943047381571</v>
      </c>
      <c r="P2080" s="46">
        <f t="shared" ca="1" si="270"/>
        <v>0.40200137107700884</v>
      </c>
      <c r="Q2080" s="47">
        <f t="shared" ca="1" si="265"/>
        <v>0.64715554926742946</v>
      </c>
      <c r="R2080" s="47">
        <f t="shared" ca="1" si="266"/>
        <v>0.32432137602707922</v>
      </c>
      <c r="S2080" s="97">
        <f t="shared" ca="1" si="271"/>
        <v>0.40402040325044747</v>
      </c>
      <c r="V2080">
        <v>2063</v>
      </c>
      <c r="W2080" s="46">
        <v>0.15073433802755801</v>
      </c>
    </row>
    <row r="2081" spans="10:23">
      <c r="J2081">
        <v>2064</v>
      </c>
      <c r="K2081" s="93">
        <f t="shared" ca="1" si="267"/>
        <v>-0.31672413449510139</v>
      </c>
      <c r="L2081" s="93">
        <f t="shared" ca="1" si="267"/>
        <v>0.35781926704923789</v>
      </c>
      <c r="M2081" s="93">
        <f t="shared" ca="1" si="268"/>
        <v>-0.31672413449510139</v>
      </c>
      <c r="N2081" s="101">
        <f t="shared" ca="1" si="264"/>
        <v>0.23851705145870722</v>
      </c>
      <c r="O2081" s="46">
        <f t="shared" ca="1" si="269"/>
        <v>0.20658901629263399</v>
      </c>
      <c r="P2081" s="46">
        <f t="shared" ca="1" si="270"/>
        <v>0.263436163986418</v>
      </c>
      <c r="Q2081" s="47">
        <f t="shared" ca="1" si="265"/>
        <v>9.2894720905066036E-2</v>
      </c>
      <c r="R2081" s="47">
        <f t="shared" ca="1" si="266"/>
        <v>0.18798918593254624</v>
      </c>
      <c r="S2081" s="97">
        <f t="shared" ca="1" si="271"/>
        <v>0.19728910111259013</v>
      </c>
      <c r="V2081">
        <v>2064</v>
      </c>
      <c r="W2081" s="46">
        <v>-4.45235277493264E-2</v>
      </c>
    </row>
    <row r="2082" spans="10:23">
      <c r="J2082">
        <v>2065</v>
      </c>
      <c r="K2082" s="93">
        <f t="shared" ca="1" si="267"/>
        <v>1.1474831439128637</v>
      </c>
      <c r="L2082" s="93">
        <f t="shared" ca="1" si="267"/>
        <v>-0.79826358854119006</v>
      </c>
      <c r="M2082" s="93">
        <f t="shared" ca="1" si="268"/>
        <v>1.1474831439128637</v>
      </c>
      <c r="N2082" s="101">
        <f t="shared" ca="1" si="264"/>
        <v>-0.39189490606856331</v>
      </c>
      <c r="O2082" s="46">
        <f t="shared" ca="1" si="269"/>
        <v>0.73219473019037573</v>
      </c>
      <c r="P2082" s="46">
        <f t="shared" ca="1" si="270"/>
        <v>0.52623902093528885</v>
      </c>
      <c r="Q2082" s="47">
        <f t="shared" ca="1" si="265"/>
        <v>1.1441061487005495</v>
      </c>
      <c r="R2082" s="47">
        <f t="shared" ca="1" si="266"/>
        <v>8.6056306988743461E-2</v>
      </c>
      <c r="S2082" s="97">
        <f t="shared" ca="1" si="271"/>
        <v>0.40912551858955959</v>
      </c>
      <c r="V2082">
        <v>2065</v>
      </c>
      <c r="W2082" s="46">
        <v>6.1306561812306003E-2</v>
      </c>
    </row>
    <row r="2083" spans="10:23">
      <c r="J2083">
        <v>2066</v>
      </c>
      <c r="K2083" s="93">
        <f t="shared" ca="1" si="267"/>
        <v>0.92458896620490028</v>
      </c>
      <c r="L2083" s="93">
        <f t="shared" ca="1" si="267"/>
        <v>-1.6934441695776075</v>
      </c>
      <c r="M2083" s="93">
        <f t="shared" ca="1" si="268"/>
        <v>0.92458896620490028</v>
      </c>
      <c r="N2083" s="101">
        <f t="shared" ca="1" si="264"/>
        <v>-1.3114859141710755</v>
      </c>
      <c r="O2083" s="46">
        <f t="shared" ca="1" si="269"/>
        <v>0.65218252486571271</v>
      </c>
      <c r="P2083" s="46">
        <f t="shared" ca="1" si="270"/>
        <v>0.48623291827295734</v>
      </c>
      <c r="Q2083" s="47">
        <f t="shared" ca="1" si="265"/>
        <v>0.98408173805122345</v>
      </c>
      <c r="R2083" s="47">
        <f t="shared" ca="1" si="266"/>
        <v>-6.263465260916054E-2</v>
      </c>
      <c r="S2083" s="97">
        <f t="shared" ca="1" si="271"/>
        <v>0.29477393612827607</v>
      </c>
      <c r="V2083">
        <v>2066</v>
      </c>
      <c r="W2083" s="46">
        <v>-2.8476966098977301E-2</v>
      </c>
    </row>
    <row r="2084" spans="10:23">
      <c r="J2084">
        <v>2067</v>
      </c>
      <c r="K2084" s="93">
        <f t="shared" ca="1" si="267"/>
        <v>0.32297992123380276</v>
      </c>
      <c r="L2084" s="93">
        <f t="shared" ca="1" si="267"/>
        <v>-0.60029277659604519</v>
      </c>
      <c r="M2084" s="93">
        <f t="shared" ca="1" si="268"/>
        <v>0.32297992123380276</v>
      </c>
      <c r="N2084" s="101">
        <f t="shared" ca="1" si="264"/>
        <v>-0.46641262891677737</v>
      </c>
      <c r="O2084" s="46">
        <f t="shared" ca="1" si="269"/>
        <v>0.43622324353145581</v>
      </c>
      <c r="P2084" s="46">
        <f t="shared" ca="1" si="270"/>
        <v>0.37825327760582889</v>
      </c>
      <c r="Q2084" s="47">
        <f t="shared" ca="1" si="265"/>
        <v>0.55216317538270965</v>
      </c>
      <c r="R2084" s="47">
        <f t="shared" ca="1" si="266"/>
        <v>7.400735085528326E-2</v>
      </c>
      <c r="S2084" s="97">
        <f t="shared" ca="1" si="271"/>
        <v>0.25511529719336956</v>
      </c>
      <c r="V2084">
        <v>2067</v>
      </c>
      <c r="W2084" s="46">
        <v>-3.3500057476299798E-2</v>
      </c>
    </row>
    <row r="2085" spans="10:23">
      <c r="J2085">
        <v>2068</v>
      </c>
      <c r="K2085" s="93">
        <f t="shared" ca="1" si="267"/>
        <v>-0.30551372263483895</v>
      </c>
      <c r="L2085" s="93">
        <f t="shared" ca="1" si="267"/>
        <v>-0.2319732267953433</v>
      </c>
      <c r="M2085" s="93">
        <f t="shared" ca="1" si="268"/>
        <v>-0.30551372263483895</v>
      </c>
      <c r="N2085" s="101">
        <f t="shared" ca="1" si="264"/>
        <v>-0.3170901340098472</v>
      </c>
      <c r="O2085" s="46">
        <f t="shared" ca="1" si="269"/>
        <v>0.21061321192107507</v>
      </c>
      <c r="P2085" s="46">
        <f t="shared" ca="1" si="270"/>
        <v>0.26544826180063852</v>
      </c>
      <c r="Q2085" s="47">
        <f t="shared" ca="1" si="265"/>
        <v>0.10094311216194821</v>
      </c>
      <c r="R2085" s="47">
        <f t="shared" ca="1" si="266"/>
        <v>9.8151676823713674E-2</v>
      </c>
      <c r="S2085" s="97">
        <f t="shared" ca="1" si="271"/>
        <v>0.15438244437239437</v>
      </c>
      <c r="V2085">
        <v>2068</v>
      </c>
      <c r="W2085" s="46">
        <v>8.3733142093845095E-2</v>
      </c>
    </row>
    <row r="2086" spans="10:23">
      <c r="J2086">
        <v>2069</v>
      </c>
      <c r="K2086" s="93">
        <f t="shared" ca="1" si="267"/>
        <v>1.1846185724147336</v>
      </c>
      <c r="L2086" s="93">
        <f t="shared" ca="1" si="267"/>
        <v>0.52303345455863404</v>
      </c>
      <c r="M2086" s="93">
        <f t="shared" ca="1" si="268"/>
        <v>1.1846185724147336</v>
      </c>
      <c r="N2086" s="101">
        <f t="shared" ca="1" si="264"/>
        <v>0.87261450643524663</v>
      </c>
      <c r="O2086" s="46">
        <f t="shared" ca="1" si="269"/>
        <v>0.74552521535901017</v>
      </c>
      <c r="P2086" s="46">
        <f t="shared" ca="1" si="270"/>
        <v>0.53290426351960607</v>
      </c>
      <c r="Q2086" s="47">
        <f t="shared" ca="1" si="265"/>
        <v>1.1707671190378184</v>
      </c>
      <c r="R2086" s="47">
        <f t="shared" ca="1" si="266"/>
        <v>0.29051798213467256</v>
      </c>
      <c r="S2086" s="97">
        <f t="shared" ca="1" si="271"/>
        <v>0.51802159874684139</v>
      </c>
      <c r="V2086">
        <v>2069</v>
      </c>
      <c r="W2086" s="46">
        <v>-0.23727696921199401</v>
      </c>
    </row>
    <row r="2087" spans="10:23">
      <c r="J2087">
        <v>2070</v>
      </c>
      <c r="K2087" s="93">
        <f t="shared" ca="1" si="267"/>
        <v>0.16464976546989044</v>
      </c>
      <c r="L2087" s="93">
        <f t="shared" ca="1" si="267"/>
        <v>0.26431309803224462</v>
      </c>
      <c r="M2087" s="93">
        <f t="shared" ca="1" si="268"/>
        <v>0.16464976546989044</v>
      </c>
      <c r="N2087" s="101">
        <f t="shared" ca="1" si="264"/>
        <v>0.30295312377054567</v>
      </c>
      <c r="O2087" s="46">
        <f t="shared" ca="1" si="269"/>
        <v>0.37938755108611005</v>
      </c>
      <c r="P2087" s="46">
        <f t="shared" ca="1" si="270"/>
        <v>0.34983543138315604</v>
      </c>
      <c r="Q2087" s="47">
        <f t="shared" ca="1" si="265"/>
        <v>0.4384917904920182</v>
      </c>
      <c r="R2087" s="47">
        <f t="shared" ca="1" si="266"/>
        <v>0.19840801489058141</v>
      </c>
      <c r="S2087" s="97">
        <f t="shared" ca="1" si="271"/>
        <v>0.28889778298834573</v>
      </c>
      <c r="V2087">
        <v>2070</v>
      </c>
      <c r="W2087" s="46">
        <v>-0.21814554564003999</v>
      </c>
    </row>
    <row r="2088" spans="10:23">
      <c r="J2088">
        <v>2071</v>
      </c>
      <c r="K2088" s="93">
        <f t="shared" ca="1" si="267"/>
        <v>4.4658040286036635E-2</v>
      </c>
      <c r="L2088" s="93">
        <f t="shared" ca="1" si="267"/>
        <v>-0.79595648049121659</v>
      </c>
      <c r="M2088" s="93">
        <f t="shared" ca="1" si="268"/>
        <v>4.4658040286036635E-2</v>
      </c>
      <c r="N2088" s="101">
        <f t="shared" ca="1" si="264"/>
        <v>-0.74043069902610359</v>
      </c>
      <c r="O2088" s="46">
        <f t="shared" ca="1" si="269"/>
        <v>0.33631418483044206</v>
      </c>
      <c r="P2088" s="46">
        <f t="shared" ca="1" si="270"/>
        <v>0.32829874825532201</v>
      </c>
      <c r="Q2088" s="47">
        <f t="shared" ca="1" si="265"/>
        <v>0.35234505798068216</v>
      </c>
      <c r="R2088" s="47">
        <f t="shared" ca="1" si="266"/>
        <v>2.9700686878878363E-2</v>
      </c>
      <c r="S2088" s="97">
        <f t="shared" ca="1" si="271"/>
        <v>0.18300743585466023</v>
      </c>
      <c r="V2088">
        <v>2071</v>
      </c>
      <c r="W2088" s="46">
        <v>1.3336178184010301</v>
      </c>
    </row>
    <row r="2089" spans="10:23">
      <c r="J2089">
        <v>2072</v>
      </c>
      <c r="K2089" s="93">
        <f t="shared" ca="1" si="267"/>
        <v>1.4081663705685552</v>
      </c>
      <c r="L2089" s="93">
        <f t="shared" ca="1" si="267"/>
        <v>-0.12301815764636917</v>
      </c>
      <c r="M2089" s="93">
        <f t="shared" ca="1" si="268"/>
        <v>1.4081663705685552</v>
      </c>
      <c r="N2089" s="101">
        <f t="shared" ca="1" si="264"/>
        <v>0.33119704900487651</v>
      </c>
      <c r="O2089" s="46">
        <f t="shared" ca="1" si="269"/>
        <v>0.82577205047013147</v>
      </c>
      <c r="P2089" s="46">
        <f t="shared" ca="1" si="270"/>
        <v>0.57302768107516666</v>
      </c>
      <c r="Q2089" s="47">
        <f t="shared" ca="1" si="265"/>
        <v>1.331260789260061</v>
      </c>
      <c r="R2089" s="47">
        <f t="shared" ca="1" si="266"/>
        <v>0.20297484548037761</v>
      </c>
      <c r="S2089" s="97">
        <f t="shared" ca="1" si="271"/>
        <v>0.51437344797525453</v>
      </c>
      <c r="V2089">
        <v>2072</v>
      </c>
      <c r="W2089" s="46">
        <v>0.44323871747767102</v>
      </c>
    </row>
    <row r="2090" spans="10:23">
      <c r="J2090">
        <v>2073</v>
      </c>
      <c r="K2090" s="93">
        <f t="shared" ca="1" si="267"/>
        <v>-0.20346762353377457</v>
      </c>
      <c r="L2090" s="93">
        <f t="shared" ca="1" si="267"/>
        <v>-1.8204446389172071</v>
      </c>
      <c r="M2090" s="93">
        <f t="shared" ca="1" si="268"/>
        <v>-0.20346762353377457</v>
      </c>
      <c r="N2090" s="101">
        <f t="shared" ca="1" si="264"/>
        <v>-1.7906402259734182</v>
      </c>
      <c r="O2090" s="46">
        <f t="shared" ca="1" si="269"/>
        <v>0.24724464625379688</v>
      </c>
      <c r="P2090" s="46">
        <f t="shared" ca="1" si="270"/>
        <v>0.2837639789669994</v>
      </c>
      <c r="Q2090" s="47">
        <f t="shared" ca="1" si="265"/>
        <v>0.17420598082739178</v>
      </c>
      <c r="R2090" s="47">
        <f t="shared" ca="1" si="266"/>
        <v>-0.14011030623084253</v>
      </c>
      <c r="S2090" s="97">
        <f t="shared" ca="1" si="271"/>
        <v>5.3567170011477178E-2</v>
      </c>
      <c r="V2090">
        <v>2073</v>
      </c>
      <c r="W2090" s="46">
        <v>0.158053474676216</v>
      </c>
    </row>
    <row r="2091" spans="10:23">
      <c r="J2091">
        <v>2074</v>
      </c>
      <c r="K2091" s="93">
        <f t="shared" ca="1" si="267"/>
        <v>0.12526940993382621</v>
      </c>
      <c r="L2091" s="93">
        <f t="shared" ca="1" si="267"/>
        <v>0.98758704362329752</v>
      </c>
      <c r="M2091" s="93">
        <f t="shared" ca="1" si="268"/>
        <v>0.12526940993382621</v>
      </c>
      <c r="N2091" s="101">
        <f t="shared" ca="1" si="264"/>
        <v>0.97615315553138804</v>
      </c>
      <c r="O2091" s="46">
        <f t="shared" ca="1" si="269"/>
        <v>0.36525120564491986</v>
      </c>
      <c r="P2091" s="46">
        <f t="shared" ca="1" si="270"/>
        <v>0.34276725866256091</v>
      </c>
      <c r="Q2091" s="47">
        <f t="shared" ca="1" si="265"/>
        <v>0.41021909960963782</v>
      </c>
      <c r="R2091" s="47">
        <f t="shared" ca="1" si="266"/>
        <v>0.30725940408631014</v>
      </c>
      <c r="S2091" s="97">
        <f t="shared" ca="1" si="271"/>
        <v>0.336255304865615</v>
      </c>
      <c r="V2091">
        <v>2074</v>
      </c>
      <c r="W2091" s="46">
        <v>0.273503397526007</v>
      </c>
    </row>
    <row r="2092" spans="10:23">
      <c r="J2092">
        <v>2075</v>
      </c>
      <c r="K2092" s="93">
        <f t="shared" ca="1" si="267"/>
        <v>-0.52954805859242549</v>
      </c>
      <c r="L2092" s="93">
        <f t="shared" ca="1" si="267"/>
        <v>1.3154131000236209</v>
      </c>
      <c r="M2092" s="93">
        <f t="shared" ca="1" si="268"/>
        <v>-0.52954805859242549</v>
      </c>
      <c r="N2092" s="101">
        <f t="shared" ca="1" si="264"/>
        <v>1.0787128833348338</v>
      </c>
      <c r="O2092" s="46">
        <f t="shared" ca="1" si="269"/>
        <v>0.13019172459133882</v>
      </c>
      <c r="P2092" s="46">
        <f t="shared" ca="1" si="270"/>
        <v>0.22523751813577039</v>
      </c>
      <c r="Q2092" s="47">
        <f t="shared" ca="1" si="265"/>
        <v>-5.9899862497524325E-2</v>
      </c>
      <c r="R2092" s="47">
        <f t="shared" ca="1" si="266"/>
        <v>0.32384254181691985</v>
      </c>
      <c r="S2092" s="97">
        <f t="shared" ca="1" si="271"/>
        <v>0.22701713320412933</v>
      </c>
      <c r="V2092">
        <v>2075</v>
      </c>
      <c r="W2092" s="46">
        <v>-0.131158780079698</v>
      </c>
    </row>
    <row r="2093" spans="10:23">
      <c r="J2093">
        <v>2076</v>
      </c>
      <c r="K2093" s="93">
        <f t="shared" ca="1" si="267"/>
        <v>1.9468690467999554</v>
      </c>
      <c r="L2093" s="93">
        <f t="shared" ca="1" si="267"/>
        <v>-0.31129691984311131</v>
      </c>
      <c r="M2093" s="93">
        <f t="shared" ca="1" si="268"/>
        <v>1.9468690467999554</v>
      </c>
      <c r="N2093" s="101">
        <f t="shared" ca="1" si="264"/>
        <v>0.32401265596726236</v>
      </c>
      <c r="O2093" s="46">
        <f t="shared" ca="1" si="269"/>
        <v>1.0191498658209017</v>
      </c>
      <c r="P2093" s="46">
        <f t="shared" ca="1" si="270"/>
        <v>0.66971658875055184</v>
      </c>
      <c r="Q2093" s="47">
        <f t="shared" ca="1" si="265"/>
        <v>1.7180164199616013</v>
      </c>
      <c r="R2093" s="47">
        <f t="shared" ca="1" si="266"/>
        <v>0.20181318308320434</v>
      </c>
      <c r="S2093" s="97">
        <f t="shared" ca="1" si="271"/>
        <v>0.61048152445205306</v>
      </c>
      <c r="V2093">
        <v>2076</v>
      </c>
      <c r="W2093" s="46">
        <v>0.44610377970275</v>
      </c>
    </row>
    <row r="2094" spans="10:23">
      <c r="J2094">
        <v>2077</v>
      </c>
      <c r="K2094" s="93">
        <f t="shared" ca="1" si="267"/>
        <v>0.30183859194557483</v>
      </c>
      <c r="L2094" s="93">
        <f t="shared" ca="1" si="267"/>
        <v>0.989937653181442</v>
      </c>
      <c r="M2094" s="93">
        <f t="shared" ca="1" si="268"/>
        <v>0.30183859194557483</v>
      </c>
      <c r="N2094" s="101">
        <f t="shared" ca="1" si="264"/>
        <v>1.0345346899011802</v>
      </c>
      <c r="O2094" s="46">
        <f t="shared" ca="1" si="269"/>
        <v>0.42863415171559732</v>
      </c>
      <c r="P2094" s="46">
        <f t="shared" ca="1" si="270"/>
        <v>0.37445873169789967</v>
      </c>
      <c r="Q2094" s="47">
        <f t="shared" ca="1" si="265"/>
        <v>0.53698499175099268</v>
      </c>
      <c r="R2094" s="47">
        <f t="shared" ca="1" si="266"/>
        <v>0.3166992597305649</v>
      </c>
      <c r="S2094" s="97">
        <f t="shared" ca="1" si="271"/>
        <v>0.37266670572308114</v>
      </c>
      <c r="V2094">
        <v>2077</v>
      </c>
      <c r="W2094" s="46">
        <v>-0.102308934126336</v>
      </c>
    </row>
    <row r="2095" spans="10:23">
      <c r="J2095">
        <v>2078</v>
      </c>
      <c r="K2095" s="93">
        <f t="shared" ca="1" si="267"/>
        <v>-0.48989785048952567</v>
      </c>
      <c r="L2095" s="93">
        <f t="shared" ca="1" si="267"/>
        <v>1.3891815809067694</v>
      </c>
      <c r="M2095" s="93">
        <f t="shared" ca="1" si="268"/>
        <v>-0.48989785048952567</v>
      </c>
      <c r="N2095" s="101">
        <f t="shared" ca="1" si="264"/>
        <v>1.1612611955523429</v>
      </c>
      <c r="O2095" s="46">
        <f t="shared" ca="1" si="269"/>
        <v>0.1444249388660134</v>
      </c>
      <c r="P2095" s="46">
        <f t="shared" ca="1" si="270"/>
        <v>0.23235412527310767</v>
      </c>
      <c r="Q2095" s="47">
        <f t="shared" ca="1" si="265"/>
        <v>-3.143343394817516E-2</v>
      </c>
      <c r="R2095" s="47">
        <f t="shared" ca="1" si="266"/>
        <v>0.33718998393919047</v>
      </c>
      <c r="S2095" s="97">
        <f t="shared" ca="1" si="271"/>
        <v>0.24080746140260195</v>
      </c>
      <c r="V2095">
        <v>2078</v>
      </c>
      <c r="W2095" s="46">
        <v>0.34484761973685901</v>
      </c>
    </row>
    <row r="2096" spans="10:23">
      <c r="J2096">
        <v>2079</v>
      </c>
      <c r="K2096" s="93">
        <f t="shared" ca="1" si="267"/>
        <v>-1.6187969008031946</v>
      </c>
      <c r="L2096" s="93">
        <f t="shared" ca="1" si="267"/>
        <v>0.2044942214656123</v>
      </c>
      <c r="M2096" s="93">
        <f t="shared" ca="1" si="268"/>
        <v>-1.6187969008031946</v>
      </c>
      <c r="N2096" s="101">
        <f t="shared" ca="1" si="264"/>
        <v>-0.32093619647854171</v>
      </c>
      <c r="O2096" s="46">
        <f t="shared" ca="1" si="269"/>
        <v>-0.26081535737384365</v>
      </c>
      <c r="P2096" s="46">
        <f t="shared" ca="1" si="270"/>
        <v>2.9733977153179159E-2</v>
      </c>
      <c r="Q2096" s="47">
        <f t="shared" ca="1" si="265"/>
        <v>-0.84191402642788926</v>
      </c>
      <c r="R2096" s="47">
        <f t="shared" ca="1" si="266"/>
        <v>9.7529797407641866E-2</v>
      </c>
      <c r="S2096" s="97">
        <f t="shared" ca="1" si="271"/>
        <v>-8.1642779983100891E-2</v>
      </c>
      <c r="V2096">
        <v>2079</v>
      </c>
      <c r="W2096" s="46">
        <v>0.814886483140562</v>
      </c>
    </row>
    <row r="2097" spans="10:23">
      <c r="J2097">
        <v>2080</v>
      </c>
      <c r="K2097" s="93">
        <f t="shared" ca="1" si="267"/>
        <v>1.6958970670869582</v>
      </c>
      <c r="L2097" s="93">
        <f t="shared" ca="1" si="267"/>
        <v>-0.61902142499719126</v>
      </c>
      <c r="M2097" s="93">
        <f t="shared" ca="1" si="268"/>
        <v>1.6958970670869582</v>
      </c>
      <c r="N2097" s="101">
        <f t="shared" ca="1" si="264"/>
        <v>-4.7550493719930587E-2</v>
      </c>
      <c r="O2097" s="46">
        <f t="shared" ca="1" si="269"/>
        <v>0.92905858673041108</v>
      </c>
      <c r="P2097" s="46">
        <f t="shared" ca="1" si="270"/>
        <v>0.62467094920530652</v>
      </c>
      <c r="Q2097" s="47">
        <f t="shared" ca="1" si="265"/>
        <v>1.5378338617806202</v>
      </c>
      <c r="R2097" s="47">
        <f t="shared" ca="1" si="266"/>
        <v>0.14173421233271011</v>
      </c>
      <c r="S2097" s="97">
        <f t="shared" ca="1" si="271"/>
        <v>0.5353963995315606</v>
      </c>
      <c r="V2097">
        <v>2080</v>
      </c>
      <c r="W2097" s="46">
        <v>0.290799152281495</v>
      </c>
    </row>
    <row r="2098" spans="10:23">
      <c r="J2098">
        <v>2081</v>
      </c>
      <c r="K2098" s="93">
        <f t="shared" ca="1" si="267"/>
        <v>-1.0650025814127786</v>
      </c>
      <c r="L2098" s="93">
        <f t="shared" ca="1" si="267"/>
        <v>0.31027189931770516</v>
      </c>
      <c r="M2098" s="93">
        <f t="shared" ca="1" si="268"/>
        <v>-1.0650025814127786</v>
      </c>
      <c r="N2098" s="101">
        <f t="shared" ca="1" si="264"/>
        <v>-4.453114124431784E-2</v>
      </c>
      <c r="O2098" s="46">
        <f t="shared" ca="1" si="269"/>
        <v>-6.2020102843895808E-2</v>
      </c>
      <c r="P2098" s="46">
        <f t="shared" ca="1" si="270"/>
        <v>0.12913160441815308</v>
      </c>
      <c r="Q2098" s="47">
        <f t="shared" ca="1" si="265"/>
        <v>-0.44432351736799358</v>
      </c>
      <c r="R2098" s="47">
        <f t="shared" ca="1" si="266"/>
        <v>0.14222241895174775</v>
      </c>
      <c r="S2098" s="97">
        <f t="shared" ca="1" si="271"/>
        <v>4.0101158053925973E-2</v>
      </c>
      <c r="V2098">
        <v>2081</v>
      </c>
      <c r="W2098" s="46">
        <v>0.77989283628921402</v>
      </c>
    </row>
    <row r="2099" spans="10:23">
      <c r="J2099">
        <v>2082</v>
      </c>
      <c r="K2099" s="93">
        <f t="shared" ca="1" si="267"/>
        <v>-0.10630412735559627</v>
      </c>
      <c r="L2099" s="93">
        <f t="shared" ca="1" si="267"/>
        <v>9.2194083722562867E-2</v>
      </c>
      <c r="M2099" s="93">
        <f t="shared" ca="1" si="268"/>
        <v>-0.10630412735559627</v>
      </c>
      <c r="N2099" s="101">
        <f t="shared" ca="1" si="264"/>
        <v>5.3600563541729561E-2</v>
      </c>
      <c r="O2099" s="46">
        <f t="shared" ca="1" si="269"/>
        <v>0.28212337519240727</v>
      </c>
      <c r="P2099" s="46">
        <f t="shared" ca="1" si="270"/>
        <v>0.30120334343630462</v>
      </c>
      <c r="Q2099" s="47">
        <f t="shared" ca="1" si="265"/>
        <v>0.24396343870461262</v>
      </c>
      <c r="R2099" s="47">
        <f t="shared" ca="1" si="266"/>
        <v>0.15808957861626358</v>
      </c>
      <c r="S2099" s="97">
        <f t="shared" ca="1" si="271"/>
        <v>0.22010647690433544</v>
      </c>
      <c r="V2099">
        <v>2082</v>
      </c>
      <c r="W2099" s="46">
        <v>0.64666151091531499</v>
      </c>
    </row>
    <row r="2100" spans="10:23">
      <c r="J2100">
        <v>2083</v>
      </c>
      <c r="K2100" s="93">
        <f t="shared" ca="1" si="267"/>
        <v>-1.048199759119028</v>
      </c>
      <c r="L2100" s="93">
        <f t="shared" ca="1" si="267"/>
        <v>-0.36258338394680295</v>
      </c>
      <c r="M2100" s="93">
        <f t="shared" ca="1" si="268"/>
        <v>-1.048199759119028</v>
      </c>
      <c r="N2100" s="101">
        <f t="shared" ca="1" si="264"/>
        <v>-0.67711024894958127</v>
      </c>
      <c r="O2100" s="46">
        <f t="shared" ca="1" si="269"/>
        <v>-5.5988402593910469E-2</v>
      </c>
      <c r="P2100" s="46">
        <f t="shared" ca="1" si="270"/>
        <v>0.13214745454314575</v>
      </c>
      <c r="Q2100" s="47">
        <f t="shared" ca="1" si="265"/>
        <v>-0.4322601168680229</v>
      </c>
      <c r="R2100" s="47">
        <f t="shared" ca="1" si="266"/>
        <v>3.9939128100130186E-2</v>
      </c>
      <c r="S2100" s="97">
        <f t="shared" ca="1" si="271"/>
        <v>-8.0246372468901414E-3</v>
      </c>
      <c r="V2100">
        <v>2083</v>
      </c>
      <c r="W2100" s="46">
        <v>0.59143418432261397</v>
      </c>
    </row>
    <row r="2101" spans="10:23">
      <c r="J2101">
        <v>2084</v>
      </c>
      <c r="K2101" s="93">
        <f t="shared" ca="1" si="267"/>
        <v>0.4578293326286873</v>
      </c>
      <c r="L2101" s="93">
        <f t="shared" ca="1" si="267"/>
        <v>-0.12761025659580491</v>
      </c>
      <c r="M2101" s="93">
        <f t="shared" ca="1" si="268"/>
        <v>0.4578293326286873</v>
      </c>
      <c r="N2101" s="101">
        <f t="shared" ca="1" si="264"/>
        <v>2.461485962723535E-2</v>
      </c>
      <c r="O2101" s="46">
        <f t="shared" ca="1" si="269"/>
        <v>0.48463006556416954</v>
      </c>
      <c r="P2101" s="46">
        <f t="shared" ca="1" si="270"/>
        <v>0.40245668862218575</v>
      </c>
      <c r="Q2101" s="47">
        <f t="shared" ca="1" si="265"/>
        <v>0.64897681944813712</v>
      </c>
      <c r="R2101" s="47">
        <f t="shared" ca="1" si="266"/>
        <v>0.15340280798487174</v>
      </c>
      <c r="S2101" s="97">
        <f t="shared" ca="1" si="271"/>
        <v>0.31901643677452063</v>
      </c>
      <c r="V2101">
        <v>2084</v>
      </c>
      <c r="W2101" s="46">
        <v>0.17234411955543599</v>
      </c>
    </row>
    <row r="2102" spans="10:23">
      <c r="J2102">
        <v>2085</v>
      </c>
      <c r="K2102" s="93">
        <f t="shared" ca="1" si="267"/>
        <v>0.16646447544080209</v>
      </c>
      <c r="L2102" s="93">
        <f t="shared" ca="1" si="267"/>
        <v>0.79455647728239864</v>
      </c>
      <c r="M2102" s="93">
        <f t="shared" ca="1" si="268"/>
        <v>0.16646447544080209</v>
      </c>
      <c r="N2102" s="101">
        <f t="shared" ca="1" si="264"/>
        <v>0.80624507576392601</v>
      </c>
      <c r="O2102" s="46">
        <f t="shared" ca="1" si="269"/>
        <v>0.38003897656653485</v>
      </c>
      <c r="P2102" s="46">
        <f t="shared" ca="1" si="270"/>
        <v>0.35016114412336841</v>
      </c>
      <c r="Q2102" s="47">
        <f t="shared" ca="1" si="265"/>
        <v>0.43979464145286773</v>
      </c>
      <c r="R2102" s="47">
        <f t="shared" ca="1" si="266"/>
        <v>0.27978654365002709</v>
      </c>
      <c r="S2102" s="97">
        <f t="shared" ca="1" si="271"/>
        <v>0.32991276010828097</v>
      </c>
      <c r="V2102">
        <v>2085</v>
      </c>
      <c r="W2102" s="46">
        <v>0.20653765778736399</v>
      </c>
    </row>
    <row r="2103" spans="10:23">
      <c r="J2103">
        <v>2086</v>
      </c>
      <c r="K2103" s="93">
        <f t="shared" ca="1" si="267"/>
        <v>1.6374749503270083</v>
      </c>
      <c r="L2103" s="93">
        <f t="shared" ca="1" si="267"/>
        <v>9.4205244151558662E-2</v>
      </c>
      <c r="M2103" s="93">
        <f t="shared" ca="1" si="268"/>
        <v>1.6374749503270083</v>
      </c>
      <c r="N2103" s="101">
        <f t="shared" ca="1" si="264"/>
        <v>0.61006817691410475</v>
      </c>
      <c r="O2103" s="46">
        <f t="shared" ca="1" si="269"/>
        <v>0.90808683031323334</v>
      </c>
      <c r="P2103" s="46">
        <f t="shared" ca="1" si="270"/>
        <v>0.6141850709967176</v>
      </c>
      <c r="Q2103" s="47">
        <f t="shared" ca="1" si="265"/>
        <v>1.4958903489462647</v>
      </c>
      <c r="R2103" s="47">
        <f t="shared" ca="1" si="266"/>
        <v>0.24806621245506488</v>
      </c>
      <c r="S2103" s="97">
        <f t="shared" ca="1" si="271"/>
        <v>0.57807652138414911</v>
      </c>
      <c r="V2103">
        <v>2086</v>
      </c>
      <c r="W2103" s="46">
        <v>0.37961091858601298</v>
      </c>
    </row>
    <row r="2104" spans="10:23">
      <c r="J2104">
        <v>2087</v>
      </c>
      <c r="K2104" s="93">
        <f t="shared" ca="1" si="267"/>
        <v>0.69888206463482072</v>
      </c>
      <c r="L2104" s="93">
        <f t="shared" ca="1" si="267"/>
        <v>1.0864862718099573</v>
      </c>
      <c r="M2104" s="93">
        <f t="shared" ca="1" si="268"/>
        <v>0.69888206463482072</v>
      </c>
      <c r="N2104" s="101">
        <f t="shared" ca="1" si="264"/>
        <v>1.2523395435028304</v>
      </c>
      <c r="O2104" s="46">
        <f t="shared" ca="1" si="269"/>
        <v>0.5711606375408671</v>
      </c>
      <c r="P2104" s="46">
        <f t="shared" ca="1" si="270"/>
        <v>0.44572197461053453</v>
      </c>
      <c r="Q2104" s="47">
        <f t="shared" ca="1" si="265"/>
        <v>0.82203796340153223</v>
      </c>
      <c r="R2104" s="47">
        <f t="shared" ca="1" si="266"/>
        <v>0.35191666877628291</v>
      </c>
      <c r="S2104" s="97">
        <f t="shared" ca="1" si="271"/>
        <v>0.46153865315857501</v>
      </c>
      <c r="V2104">
        <v>2087</v>
      </c>
      <c r="W2104" s="46">
        <v>0.10956128820712401</v>
      </c>
    </row>
    <row r="2105" spans="10:23">
      <c r="J2105">
        <v>2088</v>
      </c>
      <c r="K2105" s="93">
        <f t="shared" ca="1" si="267"/>
        <v>-0.73742986802010069</v>
      </c>
      <c r="L2105" s="93">
        <f t="shared" ca="1" si="267"/>
        <v>1.3181718331477741</v>
      </c>
      <c r="M2105" s="93">
        <f t="shared" ca="1" si="268"/>
        <v>-0.73742986802010069</v>
      </c>
      <c r="N2105" s="101">
        <f t="shared" ca="1" si="264"/>
        <v>1.0152173128909301</v>
      </c>
      <c r="O2105" s="46">
        <f t="shared" ca="1" si="269"/>
        <v>5.5568501184479147E-2</v>
      </c>
      <c r="P2105" s="46">
        <f t="shared" ca="1" si="270"/>
        <v>0.18792590643234056</v>
      </c>
      <c r="Q2105" s="47">
        <f t="shared" ca="1" si="265"/>
        <v>-0.20914630931124367</v>
      </c>
      <c r="R2105" s="47">
        <f t="shared" ca="1" si="266"/>
        <v>0.3135757849474704</v>
      </c>
      <c r="S2105" s="97">
        <f t="shared" ca="1" si="271"/>
        <v>0.18457214306597478</v>
      </c>
      <c r="V2105">
        <v>2088</v>
      </c>
      <c r="W2105" s="46">
        <v>0.64485278425257397</v>
      </c>
    </row>
    <row r="2106" spans="10:23">
      <c r="J2106">
        <v>2089</v>
      </c>
      <c r="K2106" s="93">
        <f t="shared" ca="1" si="267"/>
        <v>0.30194071898324781</v>
      </c>
      <c r="L2106" s="93">
        <f t="shared" ca="1" si="267"/>
        <v>0.15787897901177461</v>
      </c>
      <c r="M2106" s="93">
        <f t="shared" ca="1" si="268"/>
        <v>0.30194071898324781</v>
      </c>
      <c r="N2106" s="101">
        <f t="shared" ca="1" si="264"/>
        <v>0.24570632802860837</v>
      </c>
      <c r="O2106" s="46">
        <f t="shared" ca="1" si="269"/>
        <v>0.4286708122044065</v>
      </c>
      <c r="P2106" s="46">
        <f t="shared" ca="1" si="270"/>
        <v>0.37447706194230423</v>
      </c>
      <c r="Q2106" s="47">
        <f t="shared" ca="1" si="265"/>
        <v>0.53705831272861104</v>
      </c>
      <c r="R2106" s="47">
        <f t="shared" ca="1" si="266"/>
        <v>0.18915163796021348</v>
      </c>
      <c r="S2106" s="97">
        <f t="shared" ca="1" si="271"/>
        <v>0.30891122508231</v>
      </c>
      <c r="V2106">
        <v>2089</v>
      </c>
      <c r="W2106" s="46">
        <v>1.45026868890676</v>
      </c>
    </row>
    <row r="2107" spans="10:23">
      <c r="J2107">
        <v>2090</v>
      </c>
      <c r="K2107" s="93">
        <f t="shared" ca="1" si="267"/>
        <v>1.9082998443410768</v>
      </c>
      <c r="L2107" s="93">
        <f t="shared" ca="1" si="267"/>
        <v>-2.1980474914468826</v>
      </c>
      <c r="M2107" s="93">
        <f t="shared" ca="1" si="268"/>
        <v>1.9082998443410768</v>
      </c>
      <c r="N2107" s="101">
        <f t="shared" ca="1" si="264"/>
        <v>-1.477049712892649</v>
      </c>
      <c r="O2107" s="46">
        <f t="shared" ca="1" si="269"/>
        <v>1.005304699571689</v>
      </c>
      <c r="P2107" s="46">
        <f t="shared" ca="1" si="270"/>
        <v>0.66279400562594548</v>
      </c>
      <c r="Q2107" s="47">
        <f t="shared" ca="1" si="265"/>
        <v>1.690326087463176</v>
      </c>
      <c r="R2107" s="47">
        <f t="shared" ca="1" si="266"/>
        <v>-8.9405075427214764E-2</v>
      </c>
      <c r="S2107" s="97">
        <f t="shared" ca="1" si="271"/>
        <v>0.45794981207223712</v>
      </c>
      <c r="V2107">
        <v>2090</v>
      </c>
      <c r="W2107" s="46">
        <v>6.37706199916456E-2</v>
      </c>
    </row>
    <row r="2108" spans="10:23">
      <c r="J2108">
        <v>2091</v>
      </c>
      <c r="K2108" s="93">
        <f t="shared" ca="1" si="267"/>
        <v>0.10058535237923921</v>
      </c>
      <c r="L2108" s="93">
        <f t="shared" ca="1" si="267"/>
        <v>-1.023209006391639</v>
      </c>
      <c r="M2108" s="93">
        <f t="shared" ca="1" si="268"/>
        <v>0.10058535237923921</v>
      </c>
      <c r="N2108" s="101">
        <f t="shared" ca="1" si="264"/>
        <v>-0.93809885840656204</v>
      </c>
      <c r="O2108" s="46">
        <f t="shared" ca="1" si="269"/>
        <v>0.35639038253319599</v>
      </c>
      <c r="P2108" s="46">
        <f t="shared" ca="1" si="270"/>
        <v>0.33833684710669898</v>
      </c>
      <c r="Q2108" s="47">
        <f t="shared" ca="1" si="265"/>
        <v>0.39249745338619002</v>
      </c>
      <c r="R2108" s="47">
        <f t="shared" ca="1" si="266"/>
        <v>-2.2607699440610751E-3</v>
      </c>
      <c r="S2108" s="97">
        <f t="shared" ca="1" si="271"/>
        <v>0.17706480629456745</v>
      </c>
      <c r="V2108">
        <v>2091</v>
      </c>
      <c r="W2108" s="46">
        <v>-0.279306174048082</v>
      </c>
    </row>
    <row r="2109" spans="10:23">
      <c r="J2109">
        <v>2092</v>
      </c>
      <c r="K2109" s="93">
        <f t="shared" ca="1" si="267"/>
        <v>-0.93901718881165752</v>
      </c>
      <c r="L2109" s="93">
        <f t="shared" ca="1" si="267"/>
        <v>0.94736732189242356</v>
      </c>
      <c r="M2109" s="93">
        <f t="shared" ca="1" si="268"/>
        <v>-0.93901718881165752</v>
      </c>
      <c r="N2109" s="101">
        <f t="shared" ca="1" si="264"/>
        <v>0.59955449932238547</v>
      </c>
      <c r="O2109" s="46">
        <f t="shared" ca="1" si="269"/>
        <v>-1.6795192959006333E-2</v>
      </c>
      <c r="P2109" s="46">
        <f t="shared" ca="1" si="270"/>
        <v>0.15174405936059782</v>
      </c>
      <c r="Q2109" s="47">
        <f t="shared" ca="1" si="265"/>
        <v>-0.35387369759821463</v>
      </c>
      <c r="R2109" s="47">
        <f t="shared" ca="1" si="266"/>
        <v>0.24636622974944727</v>
      </c>
      <c r="S2109" s="97">
        <f t="shared" ca="1" si="271"/>
        <v>0.11478551839522047</v>
      </c>
      <c r="V2109">
        <v>2092</v>
      </c>
      <c r="W2109" s="46">
        <v>0.14160480727716199</v>
      </c>
    </row>
    <row r="2110" spans="10:23">
      <c r="J2110">
        <v>2093</v>
      </c>
      <c r="K2110" s="93">
        <f t="shared" ca="1" si="267"/>
        <v>-1.7341439249705124</v>
      </c>
      <c r="L2110" s="93">
        <f t="shared" ca="1" si="267"/>
        <v>-1.0256823344318124</v>
      </c>
      <c r="M2110" s="93">
        <f t="shared" ca="1" si="268"/>
        <v>-1.7341439249705124</v>
      </c>
      <c r="N2110" s="101">
        <f t="shared" ca="1" si="264"/>
        <v>-1.5239288489576222</v>
      </c>
      <c r="O2110" s="46">
        <f t="shared" ca="1" si="269"/>
        <v>-0.30222141775715428</v>
      </c>
      <c r="P2110" s="46">
        <f t="shared" ca="1" si="270"/>
        <v>9.0309469615238447E-3</v>
      </c>
      <c r="Q2110" s="47">
        <f t="shared" ca="1" si="265"/>
        <v>-0.92472614719451052</v>
      </c>
      <c r="R2110" s="47">
        <f t="shared" ca="1" si="266"/>
        <v>-9.698507965214137E-2</v>
      </c>
      <c r="S2110" s="97">
        <f t="shared" ca="1" si="271"/>
        <v>-0.19960324870464782</v>
      </c>
      <c r="V2110">
        <v>2093</v>
      </c>
      <c r="W2110" s="46">
        <v>-4.0375356648454798E-2</v>
      </c>
    </row>
    <row r="2111" spans="10:23">
      <c r="J2111">
        <v>2094</v>
      </c>
      <c r="K2111" s="93">
        <f t="shared" ca="1" si="267"/>
        <v>-0.84600824704470345</v>
      </c>
      <c r="L2111" s="93">
        <f t="shared" ca="1" si="267"/>
        <v>2.4455089092177045</v>
      </c>
      <c r="M2111" s="93">
        <f t="shared" ca="1" si="268"/>
        <v>-0.84600824704470345</v>
      </c>
      <c r="N2111" s="101">
        <f t="shared" ca="1" si="264"/>
        <v>2.0494962817916189</v>
      </c>
      <c r="O2111" s="46">
        <f t="shared" ca="1" si="269"/>
        <v>1.6592177775448191E-2</v>
      </c>
      <c r="P2111" s="46">
        <f t="shared" ca="1" si="270"/>
        <v>0.16843774472782508</v>
      </c>
      <c r="Q2111" s="47">
        <f t="shared" ca="1" si="265"/>
        <v>-0.28709895612930558</v>
      </c>
      <c r="R2111" s="47">
        <f t="shared" ca="1" si="266"/>
        <v>0.48081092646445933</v>
      </c>
      <c r="S2111" s="97">
        <f t="shared" ca="1" si="271"/>
        <v>0.24870155211995376</v>
      </c>
      <c r="V2111">
        <v>2094</v>
      </c>
      <c r="W2111" s="46">
        <v>-0.13025177957998901</v>
      </c>
    </row>
    <row r="2112" spans="10:23">
      <c r="J2112">
        <v>2095</v>
      </c>
      <c r="K2112" s="93">
        <f t="shared" ca="1" si="267"/>
        <v>-0.14079923630614863</v>
      </c>
      <c r="L2112" s="93">
        <f t="shared" ca="1" si="267"/>
        <v>0.96524886911375196</v>
      </c>
      <c r="M2112" s="93">
        <f t="shared" ca="1" si="268"/>
        <v>-0.14079923630614863</v>
      </c>
      <c r="N2112" s="101">
        <f t="shared" ca="1" si="264"/>
        <v>0.87035890943688832</v>
      </c>
      <c r="O2112" s="46">
        <f t="shared" ca="1" si="269"/>
        <v>0.26974068413950586</v>
      </c>
      <c r="P2112" s="46">
        <f t="shared" ca="1" si="270"/>
        <v>0.29501199790985394</v>
      </c>
      <c r="Q2112" s="47">
        <f t="shared" ca="1" si="265"/>
        <v>0.21919805659880975</v>
      </c>
      <c r="R2112" s="47">
        <f t="shared" ca="1" si="266"/>
        <v>0.29015326904026761</v>
      </c>
      <c r="S2112" s="97">
        <f t="shared" ca="1" si="271"/>
        <v>0.27994697658988676</v>
      </c>
      <c r="V2112">
        <v>2095</v>
      </c>
      <c r="W2112" s="46">
        <v>-7.2830285398777202E-3</v>
      </c>
    </row>
    <row r="2113" spans="10:23">
      <c r="J2113">
        <v>2096</v>
      </c>
      <c r="K2113" s="93">
        <f t="shared" ca="1" si="267"/>
        <v>2.0461464539565872</v>
      </c>
      <c r="L2113" s="93">
        <f t="shared" ca="1" si="267"/>
        <v>0.41182791352616166</v>
      </c>
      <c r="M2113" s="93">
        <f t="shared" ca="1" si="268"/>
        <v>2.0461464539565872</v>
      </c>
      <c r="N2113" s="101">
        <f t="shared" ca="1" si="264"/>
        <v>1.0411675960693696</v>
      </c>
      <c r="O2113" s="46">
        <f t="shared" ca="1" si="269"/>
        <v>1.0547874242676909</v>
      </c>
      <c r="P2113" s="46">
        <f t="shared" ca="1" si="270"/>
        <v>0.68753536797394643</v>
      </c>
      <c r="Q2113" s="47">
        <f t="shared" ca="1" si="265"/>
        <v>1.7892915368551801</v>
      </c>
      <c r="R2113" s="47">
        <f t="shared" ca="1" si="266"/>
        <v>0.31777175084278875</v>
      </c>
      <c r="S2113" s="97">
        <f t="shared" ca="1" si="271"/>
        <v>0.68627958755523988</v>
      </c>
      <c r="V2113">
        <v>2096</v>
      </c>
      <c r="W2113" s="46">
        <v>0.41517703832279301</v>
      </c>
    </row>
    <row r="2114" spans="10:23">
      <c r="J2114">
        <v>2097</v>
      </c>
      <c r="K2114" s="93">
        <f t="shared" ca="1" si="267"/>
        <v>-0.48145828797545576</v>
      </c>
      <c r="L2114" s="93">
        <f t="shared" ca="1" si="267"/>
        <v>-0.58670745055571283</v>
      </c>
      <c r="M2114" s="93">
        <f t="shared" ca="1" si="268"/>
        <v>-0.48145828797545576</v>
      </c>
      <c r="N2114" s="101">
        <f t="shared" ca="1" si="264"/>
        <v>-0.70936200668190208</v>
      </c>
      <c r="O2114" s="46">
        <f t="shared" ca="1" si="269"/>
        <v>0.14745448416715101</v>
      </c>
      <c r="P2114" s="46">
        <f t="shared" ca="1" si="270"/>
        <v>0.23386889792367649</v>
      </c>
      <c r="Q2114" s="47">
        <f t="shared" ca="1" si="265"/>
        <v>-2.5374343345899941E-2</v>
      </c>
      <c r="R2114" s="47">
        <f t="shared" ca="1" si="266"/>
        <v>3.4724261095467918E-2</v>
      </c>
      <c r="S2114" s="97">
        <f t="shared" ca="1" si="271"/>
        <v>9.1089372631309465E-2</v>
      </c>
      <c r="V2114">
        <v>2097</v>
      </c>
      <c r="W2114" s="46">
        <v>0.80728412233428704</v>
      </c>
    </row>
    <row r="2115" spans="10:23">
      <c r="J2115">
        <v>2098</v>
      </c>
      <c r="K2115" s="93">
        <f t="shared" ca="1" si="267"/>
        <v>2.5861598514604522</v>
      </c>
      <c r="L2115" s="93">
        <f t="shared" ca="1" si="267"/>
        <v>0.81347288381279437</v>
      </c>
      <c r="M2115" s="93">
        <f t="shared" ca="1" si="268"/>
        <v>2.5861598514604522</v>
      </c>
      <c r="N2115" s="101">
        <f t="shared" ca="1" si="264"/>
        <v>1.5936968148779447</v>
      </c>
      <c r="O2115" s="46">
        <f t="shared" ca="1" si="269"/>
        <v>1.2486357485418178</v>
      </c>
      <c r="P2115" s="46">
        <f t="shared" ca="1" si="270"/>
        <v>0.78445953011100988</v>
      </c>
      <c r="Q2115" s="47">
        <f t="shared" ca="1" si="265"/>
        <v>2.1769881854034336</v>
      </c>
      <c r="R2115" s="47">
        <f t="shared" ca="1" si="266"/>
        <v>0.40711157585918217</v>
      </c>
      <c r="S2115" s="97">
        <f t="shared" ca="1" si="271"/>
        <v>0.82787366220049996</v>
      </c>
      <c r="V2115">
        <v>2098</v>
      </c>
      <c r="W2115" s="46">
        <v>-0.46717929998568503</v>
      </c>
    </row>
    <row r="2116" spans="10:23">
      <c r="J2116">
        <v>2099</v>
      </c>
      <c r="K2116" s="93">
        <f t="shared" ca="1" si="267"/>
        <v>1.0890375547482372</v>
      </c>
      <c r="L2116" s="93">
        <f t="shared" ca="1" si="267"/>
        <v>0.90345256750694314</v>
      </c>
      <c r="M2116" s="93">
        <f t="shared" ca="1" si="268"/>
        <v>1.0890375547482372</v>
      </c>
      <c r="N2116" s="101">
        <f t="shared" ca="1" si="264"/>
        <v>1.2028865640386039</v>
      </c>
      <c r="O2116" s="46">
        <f t="shared" ca="1" si="269"/>
        <v>0.71121454789648031</v>
      </c>
      <c r="P2116" s="46">
        <f t="shared" ca="1" si="270"/>
        <v>0.51574892978834108</v>
      </c>
      <c r="Q2116" s="47">
        <f t="shared" ca="1" si="265"/>
        <v>1.1021457841127587</v>
      </c>
      <c r="R2116" s="47">
        <f t="shared" ca="1" si="266"/>
        <v>0.34392049340405528</v>
      </c>
      <c r="S2116" s="97">
        <f t="shared" ca="1" si="271"/>
        <v>0.5275675206502678</v>
      </c>
      <c r="V2116">
        <v>2099</v>
      </c>
      <c r="W2116" s="46">
        <v>1.7641271672715401E-2</v>
      </c>
    </row>
    <row r="2117" spans="10:23">
      <c r="J2117">
        <v>2100</v>
      </c>
      <c r="K2117" s="93">
        <f t="shared" ca="1" si="267"/>
        <v>0.15775824466096275</v>
      </c>
      <c r="L2117" s="93">
        <f t="shared" ca="1" si="267"/>
        <v>0.66183532056794403</v>
      </c>
      <c r="M2117" s="93">
        <f t="shared" ca="1" si="268"/>
        <v>0.15775824466096275</v>
      </c>
      <c r="N2117" s="101">
        <f t="shared" ca="1" si="264"/>
        <v>0.67764560166655974</v>
      </c>
      <c r="O2117" s="46">
        <f t="shared" ca="1" si="269"/>
        <v>0.37691370549878583</v>
      </c>
      <c r="P2117" s="46">
        <f t="shared" ca="1" si="270"/>
        <v>0.34859850858949393</v>
      </c>
      <c r="Q2117" s="47">
        <f t="shared" ca="1" si="265"/>
        <v>0.4335440993173697</v>
      </c>
      <c r="R2117" s="47">
        <f t="shared" ca="1" si="266"/>
        <v>0.25899297451022141</v>
      </c>
      <c r="S2117" s="97">
        <f t="shared" ca="1" si="271"/>
        <v>0.31795334000450359</v>
      </c>
      <c r="V2117">
        <v>2100</v>
      </c>
      <c r="W2117" s="46">
        <v>-4.3326645387813598E-2</v>
      </c>
    </row>
    <row r="2118" spans="10:23">
      <c r="J2118">
        <v>2101</v>
      </c>
      <c r="K2118" s="93">
        <f t="shared" ca="1" si="267"/>
        <v>-1.1404602498178218</v>
      </c>
      <c r="L2118" s="93">
        <f t="shared" ca="1" si="267"/>
        <v>-0.98476746290403261</v>
      </c>
      <c r="M2118" s="93">
        <f t="shared" ca="1" si="268"/>
        <v>-1.1404602498178218</v>
      </c>
      <c r="N2118" s="101">
        <f t="shared" ca="1" si="264"/>
        <v>-1.2963334199427456</v>
      </c>
      <c r="O2118" s="46">
        <f t="shared" ca="1" si="269"/>
        <v>-8.9107102243472125E-2</v>
      </c>
      <c r="P2118" s="46">
        <f t="shared" ca="1" si="270"/>
        <v>0.11558810471836492</v>
      </c>
      <c r="Q2118" s="47">
        <f t="shared" ca="1" si="265"/>
        <v>-0.49849751616714622</v>
      </c>
      <c r="R2118" s="47">
        <f t="shared" ca="1" si="266"/>
        <v>-6.0184608092347547E-2</v>
      </c>
      <c r="S2118" s="97">
        <f t="shared" ca="1" si="271"/>
        <v>-7.4645855167909836E-2</v>
      </c>
      <c r="V2118">
        <v>2101</v>
      </c>
      <c r="W2118" s="46">
        <v>1.62886078864188</v>
      </c>
    </row>
    <row r="2119" spans="10:23">
      <c r="J2119">
        <v>2102</v>
      </c>
      <c r="K2119" s="93">
        <f t="shared" ca="1" si="267"/>
        <v>1.1610527632230048</v>
      </c>
      <c r="L2119" s="93">
        <f t="shared" ca="1" si="267"/>
        <v>1.4823850804448997</v>
      </c>
      <c r="M2119" s="93">
        <f t="shared" ca="1" si="268"/>
        <v>1.1610527632230048</v>
      </c>
      <c r="N2119" s="101">
        <f t="shared" ca="1" si="264"/>
        <v>1.7746651985041166</v>
      </c>
      <c r="O2119" s="46">
        <f t="shared" ca="1" si="269"/>
        <v>0.73706580927187182</v>
      </c>
      <c r="P2119" s="46">
        <f t="shared" ca="1" si="270"/>
        <v>0.52867456047603689</v>
      </c>
      <c r="Q2119" s="47">
        <f t="shared" ca="1" si="265"/>
        <v>1.1538483068635417</v>
      </c>
      <c r="R2119" s="47">
        <f t="shared" ca="1" si="266"/>
        <v>0.43637280436312326</v>
      </c>
      <c r="S2119" s="97">
        <f t="shared" ca="1" si="271"/>
        <v>0.58671930681749751</v>
      </c>
      <c r="V2119">
        <v>2102</v>
      </c>
      <c r="W2119" s="46">
        <v>0.60619326142276297</v>
      </c>
    </row>
    <row r="2120" spans="10:23">
      <c r="J2120">
        <v>2103</v>
      </c>
      <c r="K2120" s="93">
        <f t="shared" ca="1" si="267"/>
        <v>-0.16802334315486925</v>
      </c>
      <c r="L2120" s="93">
        <f t="shared" ca="1" si="267"/>
        <v>-1.4693302527234833</v>
      </c>
      <c r="M2120" s="93">
        <f t="shared" ca="1" si="268"/>
        <v>-0.16802334315486925</v>
      </c>
      <c r="N2120" s="101">
        <f t="shared" ca="1" si="264"/>
        <v>-1.4464825029901303</v>
      </c>
      <c r="O2120" s="46">
        <f t="shared" ca="1" si="269"/>
        <v>0.25996806087334606</v>
      </c>
      <c r="P2120" s="46">
        <f t="shared" ca="1" si="270"/>
        <v>0.29012568627677404</v>
      </c>
      <c r="Q2120" s="47">
        <f t="shared" ca="1" si="265"/>
        <v>0.19965281006649016</v>
      </c>
      <c r="R2120" s="47">
        <f t="shared" ca="1" si="266"/>
        <v>-8.446258715515742E-2</v>
      </c>
      <c r="S2120" s="97">
        <f t="shared" ca="1" si="271"/>
        <v>8.7752736859094321E-2</v>
      </c>
      <c r="V2120">
        <v>2103</v>
      </c>
      <c r="W2120" s="46">
        <v>0.35725226641182101</v>
      </c>
    </row>
    <row r="2121" spans="10:23">
      <c r="J2121">
        <v>2104</v>
      </c>
      <c r="K2121" s="93">
        <f t="shared" ca="1" si="267"/>
        <v>-0.48313518780795117</v>
      </c>
      <c r="L2121" s="93">
        <f t="shared" ca="1" si="267"/>
        <v>1.277888424599299</v>
      </c>
      <c r="M2121" s="93">
        <f t="shared" ca="1" si="268"/>
        <v>-0.48313518780795117</v>
      </c>
      <c r="N2121" s="101">
        <f t="shared" ca="1" si="264"/>
        <v>1.0578967035412179</v>
      </c>
      <c r="O2121" s="46">
        <f t="shared" ca="1" si="269"/>
        <v>0.14685252831937509</v>
      </c>
      <c r="P2121" s="46">
        <f t="shared" ca="1" si="270"/>
        <v>0.23356791999978854</v>
      </c>
      <c r="Q2121" s="47">
        <f t="shared" ca="1" si="265"/>
        <v>-2.6578255041451782E-2</v>
      </c>
      <c r="R2121" s="47">
        <f t="shared" ca="1" si="266"/>
        <v>0.32047672188022658</v>
      </c>
      <c r="S2121" s="97">
        <f t="shared" ca="1" si="271"/>
        <v>0.23366462509980085</v>
      </c>
      <c r="V2121">
        <v>2104</v>
      </c>
      <c r="W2121" s="46">
        <v>1.1031297771378601E-2</v>
      </c>
    </row>
    <row r="2122" spans="10:23">
      <c r="J2122">
        <v>2105</v>
      </c>
      <c r="K2122" s="93">
        <f t="shared" ca="1" si="267"/>
        <v>0.6056138368233962</v>
      </c>
      <c r="L2122" s="93">
        <f t="shared" ca="1" si="267"/>
        <v>0.41589302318413707</v>
      </c>
      <c r="M2122" s="93">
        <f t="shared" ca="1" si="268"/>
        <v>0.6056138368233962</v>
      </c>
      <c r="N2122" s="101">
        <f t="shared" ca="1" si="264"/>
        <v>0.58689996958399571</v>
      </c>
      <c r="O2122" s="46">
        <f t="shared" ca="1" si="269"/>
        <v>0.53768019103188436</v>
      </c>
      <c r="P2122" s="46">
        <f t="shared" ca="1" si="270"/>
        <v>0.42898175135604316</v>
      </c>
      <c r="Q2122" s="47">
        <f t="shared" ca="1" si="265"/>
        <v>0.75507707038356675</v>
      </c>
      <c r="R2122" s="47">
        <f t="shared" ca="1" si="266"/>
        <v>0.24432008733017338</v>
      </c>
      <c r="S2122" s="97">
        <f t="shared" ca="1" si="271"/>
        <v>0.39100013918102888</v>
      </c>
      <c r="V2122">
        <v>2105</v>
      </c>
      <c r="W2122" s="46">
        <v>1.4904951458978299</v>
      </c>
    </row>
    <row r="2123" spans="10:23">
      <c r="J2123">
        <v>2106</v>
      </c>
      <c r="K2123" s="93">
        <f t="shared" ca="1" si="267"/>
        <v>-6.1269867732222531E-2</v>
      </c>
      <c r="L2123" s="93">
        <f t="shared" ca="1" si="267"/>
        <v>-1.4441826033590348</v>
      </c>
      <c r="M2123" s="93">
        <f t="shared" ca="1" si="268"/>
        <v>-6.1269867732222531E-2</v>
      </c>
      <c r="N2123" s="101">
        <f t="shared" ca="1" si="264"/>
        <v>-1.3886904393540473</v>
      </c>
      <c r="O2123" s="46">
        <f t="shared" ca="1" si="269"/>
        <v>0.29828929959959666</v>
      </c>
      <c r="P2123" s="46">
        <f t="shared" ca="1" si="270"/>
        <v>0.30928630563989928</v>
      </c>
      <c r="Q2123" s="47">
        <f t="shared" ca="1" si="265"/>
        <v>0.27629528751899129</v>
      </c>
      <c r="R2123" s="47">
        <f t="shared" ca="1" si="266"/>
        <v>-7.5118044501436332E-2</v>
      </c>
      <c r="S2123" s="97">
        <f t="shared" ca="1" si="271"/>
        <v>0.11158562754908016</v>
      </c>
      <c r="V2123">
        <v>2106</v>
      </c>
      <c r="W2123" s="46">
        <v>0.42435322235814799</v>
      </c>
    </row>
    <row r="2124" spans="10:23">
      <c r="J2124">
        <v>2107</v>
      </c>
      <c r="K2124" s="93">
        <f t="shared" ca="1" si="267"/>
        <v>-0.56885303624317363</v>
      </c>
      <c r="L2124" s="93">
        <f t="shared" ca="1" si="267"/>
        <v>0.57771640241918298</v>
      </c>
      <c r="M2124" s="93">
        <f t="shared" ca="1" si="268"/>
        <v>-0.56885303624317363</v>
      </c>
      <c r="N2124" s="101">
        <f t="shared" ca="1" si="264"/>
        <v>0.3668151817124769</v>
      </c>
      <c r="O2124" s="46">
        <f t="shared" ca="1" si="269"/>
        <v>0.11608243750985486</v>
      </c>
      <c r="P2124" s="46">
        <f t="shared" ca="1" si="270"/>
        <v>0.21818287459502841</v>
      </c>
      <c r="Q2124" s="47">
        <f t="shared" ca="1" si="265"/>
        <v>-8.8118436660492239E-2</v>
      </c>
      <c r="R2124" s="47">
        <f t="shared" ca="1" si="266"/>
        <v>0.20873403003602761</v>
      </c>
      <c r="S2124" s="97">
        <f t="shared" ca="1" si="271"/>
        <v>0.16240823377294122</v>
      </c>
      <c r="V2124">
        <v>2107</v>
      </c>
      <c r="W2124" s="46">
        <v>-0.20408205645774699</v>
      </c>
    </row>
    <row r="2125" spans="10:23">
      <c r="J2125">
        <v>2108</v>
      </c>
      <c r="K2125" s="93">
        <f t="shared" ca="1" si="267"/>
        <v>-0.58202800821614731</v>
      </c>
      <c r="L2125" s="93">
        <f t="shared" ca="1" si="267"/>
        <v>-0.37485518937422285</v>
      </c>
      <c r="M2125" s="93">
        <f t="shared" ca="1" si="268"/>
        <v>-0.58202800821614731</v>
      </c>
      <c r="N2125" s="101">
        <f t="shared" ca="1" si="264"/>
        <v>-0.54049186665676097</v>
      </c>
      <c r="O2125" s="46">
        <f t="shared" ca="1" si="269"/>
        <v>0.11135302477468054</v>
      </c>
      <c r="P2125" s="46">
        <f t="shared" ca="1" si="270"/>
        <v>0.21581816822744126</v>
      </c>
      <c r="Q2125" s="47">
        <f t="shared" ca="1" si="265"/>
        <v>-9.7577262130840892E-2</v>
      </c>
      <c r="R2125" s="47">
        <f t="shared" ca="1" si="266"/>
        <v>6.202929447066545E-2</v>
      </c>
      <c r="S2125" s="97">
        <f t="shared" ca="1" si="271"/>
        <v>8.6691159622672986E-2</v>
      </c>
      <c r="V2125">
        <v>2108</v>
      </c>
      <c r="W2125" s="46">
        <v>0.60513430008819602</v>
      </c>
    </row>
    <row r="2126" spans="10:23">
      <c r="J2126">
        <v>2109</v>
      </c>
      <c r="K2126" s="93">
        <f t="shared" ca="1" si="267"/>
        <v>-0.35893080751101375</v>
      </c>
      <c r="L2126" s="93">
        <f t="shared" ca="1" si="267"/>
        <v>1.1224707025036447</v>
      </c>
      <c r="M2126" s="93">
        <f t="shared" ca="1" si="268"/>
        <v>-0.35893080751101375</v>
      </c>
      <c r="N2126" s="101">
        <f t="shared" ca="1" si="264"/>
        <v>0.95004755336505953</v>
      </c>
      <c r="O2126" s="46">
        <f t="shared" ca="1" si="269"/>
        <v>0.19143810915747897</v>
      </c>
      <c r="P2126" s="46">
        <f t="shared" ca="1" si="270"/>
        <v>0.25586071041884045</v>
      </c>
      <c r="Q2126" s="47">
        <f t="shared" ca="1" si="265"/>
        <v>6.2592906634755974E-2</v>
      </c>
      <c r="R2126" s="47">
        <f t="shared" ca="1" si="266"/>
        <v>0.30303832427714372</v>
      </c>
      <c r="S2126" s="97">
        <f t="shared" ca="1" si="271"/>
        <v>0.24723821671731133</v>
      </c>
      <c r="V2126">
        <v>2109</v>
      </c>
      <c r="W2126" s="46">
        <v>0.40488219412878801</v>
      </c>
    </row>
    <row r="2127" spans="10:23">
      <c r="J2127">
        <v>2110</v>
      </c>
      <c r="K2127" s="93">
        <f t="shared" ca="1" si="267"/>
        <v>-1.0052255638092324</v>
      </c>
      <c r="L2127" s="93">
        <f t="shared" ca="1" si="267"/>
        <v>1.9186325306398548</v>
      </c>
      <c r="M2127" s="93">
        <f t="shared" ca="1" si="268"/>
        <v>-1.0052255638092324</v>
      </c>
      <c r="N2127" s="101">
        <f t="shared" ca="1" si="264"/>
        <v>1.4993389664595529</v>
      </c>
      <c r="O2127" s="46">
        <f t="shared" ca="1" si="269"/>
        <v>-4.0561978386030928E-2</v>
      </c>
      <c r="P2127" s="46">
        <f t="shared" ca="1" si="270"/>
        <v>0.13986066664708552</v>
      </c>
      <c r="Q2127" s="47">
        <f t="shared" ca="1" si="265"/>
        <v>-0.40140726845226382</v>
      </c>
      <c r="R2127" s="47">
        <f t="shared" ca="1" si="266"/>
        <v>0.39185462042649033</v>
      </c>
      <c r="S2127" s="97">
        <f t="shared" ca="1" si="271"/>
        <v>0.1756463210202297</v>
      </c>
      <c r="V2127">
        <v>2110</v>
      </c>
      <c r="W2127" s="46">
        <v>0.61975056005551299</v>
      </c>
    </row>
    <row r="2128" spans="10:23">
      <c r="J2128">
        <v>2111</v>
      </c>
      <c r="K2128" s="93">
        <f t="shared" ca="1" si="267"/>
        <v>-0.48400249627935721</v>
      </c>
      <c r="L2128" s="93">
        <f t="shared" ca="1" si="267"/>
        <v>1.9191418521131456</v>
      </c>
      <c r="M2128" s="93">
        <f t="shared" ca="1" si="268"/>
        <v>-0.48400249627935721</v>
      </c>
      <c r="N2128" s="101">
        <f t="shared" ca="1" si="264"/>
        <v>1.6655824739806855</v>
      </c>
      <c r="O2128" s="46">
        <f t="shared" ca="1" si="269"/>
        <v>0.14654119105517394</v>
      </c>
      <c r="P2128" s="46">
        <f t="shared" ca="1" si="270"/>
        <v>0.23341225136768795</v>
      </c>
      <c r="Q2128" s="47">
        <f t="shared" ca="1" si="265"/>
        <v>-2.7200929569854093E-2</v>
      </c>
      <c r="R2128" s="47">
        <f t="shared" ca="1" si="266"/>
        <v>0.41873494705261038</v>
      </c>
      <c r="S2128" s="97">
        <f t="shared" ca="1" si="271"/>
        <v>0.28263806905389216</v>
      </c>
      <c r="V2128">
        <v>2111</v>
      </c>
      <c r="W2128" s="46">
        <v>0.96365752631132695</v>
      </c>
    </row>
    <row r="2129" spans="10:23">
      <c r="J2129">
        <v>2112</v>
      </c>
      <c r="K2129" s="93">
        <f t="shared" ca="1" si="267"/>
        <v>-0.21861591862144741</v>
      </c>
      <c r="L2129" s="93">
        <f t="shared" ca="1" si="267"/>
        <v>0.63023469084143002</v>
      </c>
      <c r="M2129" s="93">
        <f t="shared" ca="1" si="268"/>
        <v>-0.21861591862144741</v>
      </c>
      <c r="N2129" s="101">
        <f t="shared" ca="1" si="264"/>
        <v>0.52799014852797088</v>
      </c>
      <c r="O2129" s="46">
        <f t="shared" ca="1" si="269"/>
        <v>0.24180687076169094</v>
      </c>
      <c r="P2129" s="46">
        <f t="shared" ca="1" si="270"/>
        <v>0.28104509122094645</v>
      </c>
      <c r="Q2129" s="47">
        <f t="shared" ca="1" si="265"/>
        <v>0.16333042984317991</v>
      </c>
      <c r="R2129" s="47">
        <f t="shared" ca="1" si="266"/>
        <v>0.23479481169635086</v>
      </c>
      <c r="S2129" s="97">
        <f t="shared" ca="1" si="271"/>
        <v>0.2383008412290209</v>
      </c>
      <c r="V2129">
        <v>2112</v>
      </c>
      <c r="W2129" s="46">
        <v>-0.52277089470895099</v>
      </c>
    </row>
    <row r="2130" spans="10:23">
      <c r="J2130">
        <v>2113</v>
      </c>
      <c r="K2130" s="93">
        <f t="shared" ca="1" si="267"/>
        <v>-1.3435586065097422</v>
      </c>
      <c r="L2130" s="93">
        <f t="shared" ca="1" si="267"/>
        <v>0.21150986419180096</v>
      </c>
      <c r="M2130" s="93">
        <f t="shared" ca="1" si="268"/>
        <v>-1.3435586065097422</v>
      </c>
      <c r="N2130" s="101">
        <f t="shared" ref="N2130:N2193" ca="1" si="272">$N$2*K2130+SQRT(1-$N$2^2)*L2130</f>
        <v>-0.2267528313788244</v>
      </c>
      <c r="O2130" s="46">
        <f t="shared" ca="1" si="269"/>
        <v>-0.16201321214656189</v>
      </c>
      <c r="P2130" s="46">
        <f t="shared" ca="1" si="270"/>
        <v>7.9135049766820037E-2</v>
      </c>
      <c r="Q2130" s="47">
        <f t="shared" ref="Q2130:Q2193" ca="1" si="273">$K$2+K2130*$S$3</f>
        <v>-0.64430973597332575</v>
      </c>
      <c r="R2130" s="47">
        <f t="shared" ref="R2130:R2193" ca="1" si="274">$L$2+$L$3*N2130</f>
        <v>0.11275854019812767</v>
      </c>
      <c r="S2130" s="97">
        <f t="shared" ca="1" si="271"/>
        <v>-2.462733597421711E-2</v>
      </c>
      <c r="V2130">
        <v>2113</v>
      </c>
      <c r="W2130" s="46">
        <v>0.170922730471436</v>
      </c>
    </row>
    <row r="2131" spans="10:23">
      <c r="J2131">
        <v>2114</v>
      </c>
      <c r="K2131" s="93">
        <f t="shared" ref="K2131:L2194" ca="1" si="275">_xlfn.NORM.S.INV(RAND())</f>
        <v>-0.63724247087805197</v>
      </c>
      <c r="L2131" s="93">
        <f t="shared" ca="1" si="275"/>
        <v>-1.4334208708111362</v>
      </c>
      <c r="M2131" s="93">
        <f t="shared" ref="M2131:M2194" ca="1" si="276">K2131</f>
        <v>-0.63724247087805197</v>
      </c>
      <c r="N2131" s="101">
        <f t="shared" ca="1" si="272"/>
        <v>-1.5616596306007655</v>
      </c>
      <c r="O2131" s="46">
        <f t="shared" ref="O2131:O2194" ca="1" si="277">$K$2+K2131*$K$3</f>
        <v>9.1532718256026158E-2</v>
      </c>
      <c r="P2131" s="46">
        <f t="shared" ref="P2131:P2194" ca="1" si="278">$K$2+K2131*$R$3</f>
        <v>0.20590801496811406</v>
      </c>
      <c r="Q2131" s="47">
        <f t="shared" ca="1" si="273"/>
        <v>-0.13721787516814965</v>
      </c>
      <c r="R2131" s="47">
        <f t="shared" ca="1" si="274"/>
        <v>-0.10308586367402317</v>
      </c>
      <c r="S2131" s="97">
        <f t="shared" ref="S2131:S2194" ca="1" si="279">AVERAGE(R2131,O2131)</f>
        <v>-5.7765727089985064E-3</v>
      </c>
      <c r="V2131">
        <v>2114</v>
      </c>
      <c r="W2131" s="46">
        <v>-0.31471435481770799</v>
      </c>
    </row>
    <row r="2132" spans="10:23">
      <c r="J2132">
        <v>2115</v>
      </c>
      <c r="K2132" s="93">
        <f t="shared" ca="1" si="275"/>
        <v>0.61990608222142574</v>
      </c>
      <c r="L2132" s="93">
        <f t="shared" ca="1" si="275"/>
        <v>7.4422699047239957E-2</v>
      </c>
      <c r="M2132" s="93">
        <f t="shared" ca="1" si="276"/>
        <v>0.61990608222142574</v>
      </c>
      <c r="N2132" s="101">
        <f t="shared" ca="1" si="272"/>
        <v>0.26770295066997651</v>
      </c>
      <c r="O2132" s="46">
        <f t="shared" ca="1" si="277"/>
        <v>0.54281067081873591</v>
      </c>
      <c r="P2132" s="46">
        <f t="shared" ca="1" si="278"/>
        <v>0.43154699124946894</v>
      </c>
      <c r="Q2132" s="47">
        <f t="shared" ca="1" si="273"/>
        <v>0.76533802995726996</v>
      </c>
      <c r="R2132" s="47">
        <f t="shared" ca="1" si="274"/>
        <v>0.19270832663989815</v>
      </c>
      <c r="S2132" s="97">
        <f t="shared" ca="1" si="279"/>
        <v>0.36775949872931701</v>
      </c>
      <c r="V2132">
        <v>2115</v>
      </c>
      <c r="W2132" s="46">
        <v>-0.27413639975112403</v>
      </c>
    </row>
    <row r="2133" spans="10:23">
      <c r="J2133">
        <v>2116</v>
      </c>
      <c r="K2133" s="93">
        <f t="shared" ca="1" si="275"/>
        <v>-0.48084137520225467</v>
      </c>
      <c r="L2133" s="93">
        <f t="shared" ca="1" si="275"/>
        <v>-6.4574056956430356E-2</v>
      </c>
      <c r="M2133" s="93">
        <f t="shared" ca="1" si="276"/>
        <v>-0.48084137520225467</v>
      </c>
      <c r="N2133" s="101">
        <f t="shared" ca="1" si="272"/>
        <v>-0.21413992212031346</v>
      </c>
      <c r="O2133" s="46">
        <f t="shared" ca="1" si="277"/>
        <v>0.14767593701973045</v>
      </c>
      <c r="P2133" s="46">
        <f t="shared" ca="1" si="278"/>
        <v>0.23397962434996622</v>
      </c>
      <c r="Q2133" s="47">
        <f t="shared" ca="1" si="273"/>
        <v>-2.4931437640741072E-2</v>
      </c>
      <c r="R2133" s="47">
        <f t="shared" ca="1" si="274"/>
        <v>0.11479795289838779</v>
      </c>
      <c r="S2133" s="97">
        <f t="shared" ca="1" si="279"/>
        <v>0.13123694495905913</v>
      </c>
      <c r="V2133">
        <v>2116</v>
      </c>
      <c r="W2133" s="46">
        <v>-0.131535841559068</v>
      </c>
    </row>
    <row r="2134" spans="10:23">
      <c r="J2134">
        <v>2117</v>
      </c>
      <c r="K2134" s="93">
        <f t="shared" ca="1" si="275"/>
        <v>-0.53767305555113876</v>
      </c>
      <c r="L2134" s="93">
        <f t="shared" ca="1" si="275"/>
        <v>-0.48244701549729202</v>
      </c>
      <c r="M2134" s="93">
        <f t="shared" ca="1" si="276"/>
        <v>-0.53767305555113876</v>
      </c>
      <c r="N2134" s="101">
        <f t="shared" ca="1" si="272"/>
        <v>-0.6283919982002486</v>
      </c>
      <c r="O2134" s="46">
        <f t="shared" ca="1" si="277"/>
        <v>0.12727509872157478</v>
      </c>
      <c r="P2134" s="46">
        <f t="shared" ca="1" si="278"/>
        <v>0.22377920520088837</v>
      </c>
      <c r="Q2134" s="47">
        <f t="shared" ca="1" si="273"/>
        <v>-6.5733114237052415E-2</v>
      </c>
      <c r="R2134" s="47">
        <f t="shared" ca="1" si="274"/>
        <v>4.7816503357198864E-2</v>
      </c>
      <c r="S2134" s="97">
        <f t="shared" ca="1" si="279"/>
        <v>8.754580103938682E-2</v>
      </c>
      <c r="V2134">
        <v>2117</v>
      </c>
      <c r="W2134" s="46">
        <v>0.35821305582219498</v>
      </c>
    </row>
    <row r="2135" spans="10:23">
      <c r="J2135">
        <v>2118</v>
      </c>
      <c r="K2135" s="93">
        <f t="shared" ca="1" si="275"/>
        <v>1.4653931221044199</v>
      </c>
      <c r="L2135" s="93">
        <f t="shared" ca="1" si="275"/>
        <v>-0.67317768597350547</v>
      </c>
      <c r="M2135" s="93">
        <f t="shared" ca="1" si="276"/>
        <v>1.4653931221044199</v>
      </c>
      <c r="N2135" s="101">
        <f t="shared" ca="1" si="272"/>
        <v>-0.17220055982883753</v>
      </c>
      <c r="O2135" s="46">
        <f t="shared" ca="1" si="277"/>
        <v>0.84631470726375257</v>
      </c>
      <c r="P2135" s="46">
        <f t="shared" ca="1" si="278"/>
        <v>0.58329900947197721</v>
      </c>
      <c r="Q2135" s="47">
        <f t="shared" ca="1" si="273"/>
        <v>1.3723461028473032</v>
      </c>
      <c r="R2135" s="47">
        <f t="shared" ca="1" si="274"/>
        <v>0.12157923280336545</v>
      </c>
      <c r="S2135" s="97">
        <f t="shared" ca="1" si="279"/>
        <v>0.48394697003355902</v>
      </c>
      <c r="V2135">
        <v>2118</v>
      </c>
      <c r="W2135" s="46">
        <v>8.7801220568881594E-2</v>
      </c>
    </row>
    <row r="2136" spans="10:23">
      <c r="J2136">
        <v>2119</v>
      </c>
      <c r="K2136" s="93">
        <f t="shared" ca="1" si="275"/>
        <v>0.30380578286490506</v>
      </c>
      <c r="L2136" s="93">
        <f t="shared" ca="1" si="275"/>
        <v>-1.1789073858919423</v>
      </c>
      <c r="M2136" s="93">
        <f t="shared" ca="1" si="276"/>
        <v>0.30380578286490506</v>
      </c>
      <c r="N2136" s="101">
        <f t="shared" ca="1" si="272"/>
        <v>-1.0210852185736181</v>
      </c>
      <c r="O2136" s="46">
        <f t="shared" ca="1" si="277"/>
        <v>0.42934031320159399</v>
      </c>
      <c r="P2136" s="46">
        <f t="shared" ca="1" si="278"/>
        <v>0.37481181244089801</v>
      </c>
      <c r="Q2136" s="47">
        <f t="shared" ca="1" si="273"/>
        <v>0.53839731472298602</v>
      </c>
      <c r="R2136" s="47">
        <f t="shared" ca="1" si="274"/>
        <v>-1.567904112989818E-2</v>
      </c>
      <c r="S2136" s="97">
        <f t="shared" ca="1" si="279"/>
        <v>0.20683063603584789</v>
      </c>
      <c r="V2136">
        <v>2119</v>
      </c>
      <c r="W2136" s="46">
        <v>0.24050573932025901</v>
      </c>
    </row>
    <row r="2137" spans="10:23">
      <c r="J2137">
        <v>2120</v>
      </c>
      <c r="K2137" s="93">
        <f t="shared" ca="1" si="275"/>
        <v>-0.10907101775378449</v>
      </c>
      <c r="L2137" s="93">
        <f t="shared" ca="1" si="275"/>
        <v>1.5836290466664797</v>
      </c>
      <c r="M2137" s="93">
        <f t="shared" ca="1" si="276"/>
        <v>-0.10907101775378449</v>
      </c>
      <c r="N2137" s="101">
        <f t="shared" ca="1" si="272"/>
        <v>1.4667250449583626</v>
      </c>
      <c r="O2137" s="46">
        <f t="shared" ca="1" si="277"/>
        <v>0.28113014600657932</v>
      </c>
      <c r="P2137" s="46">
        <f t="shared" ca="1" si="278"/>
        <v>0.30070672884339067</v>
      </c>
      <c r="Q2137" s="47">
        <f t="shared" ca="1" si="273"/>
        <v>0.2419769803329567</v>
      </c>
      <c r="R2137" s="47">
        <f t="shared" ca="1" si="274"/>
        <v>0.38658119426036353</v>
      </c>
      <c r="S2137" s="97">
        <f t="shared" ca="1" si="279"/>
        <v>0.33385567013347139</v>
      </c>
      <c r="V2137">
        <v>2120</v>
      </c>
      <c r="W2137" s="46">
        <v>0.624144654333182</v>
      </c>
    </row>
    <row r="2138" spans="10:23">
      <c r="J2138">
        <v>2121</v>
      </c>
      <c r="K2138" s="93">
        <f t="shared" ca="1" si="275"/>
        <v>-2.0983059508842277</v>
      </c>
      <c r="L2138" s="93">
        <f t="shared" ca="1" si="275"/>
        <v>0.23896409659381629</v>
      </c>
      <c r="M2138" s="93">
        <f t="shared" ca="1" si="276"/>
        <v>-2.0983059508842277</v>
      </c>
      <c r="N2138" s="101">
        <f t="shared" ca="1" si="272"/>
        <v>-0.44075052242050566</v>
      </c>
      <c r="O2138" s="46">
        <f t="shared" ca="1" si="277"/>
        <v>-0.43294446798877306</v>
      </c>
      <c r="P2138" s="46">
        <f t="shared" ca="1" si="278"/>
        <v>-5.6330578154285549E-2</v>
      </c>
      <c r="Q2138" s="47">
        <f t="shared" ca="1" si="273"/>
        <v>-1.1861722476577481</v>
      </c>
      <c r="R2138" s="47">
        <f t="shared" ca="1" si="274"/>
        <v>7.8156720745390845E-2</v>
      </c>
      <c r="S2138" s="97">
        <f t="shared" ca="1" si="279"/>
        <v>-0.17739387362169112</v>
      </c>
      <c r="V2138">
        <v>2121</v>
      </c>
      <c r="W2138" s="46">
        <v>-0.26372700943760202</v>
      </c>
    </row>
    <row r="2139" spans="10:23">
      <c r="J2139">
        <v>2122</v>
      </c>
      <c r="K2139" s="93">
        <f t="shared" ca="1" si="275"/>
        <v>-9.764417949354387E-2</v>
      </c>
      <c r="L2139" s="93">
        <f t="shared" ca="1" si="275"/>
        <v>2.9170871292537028</v>
      </c>
      <c r="M2139" s="93">
        <f t="shared" ca="1" si="276"/>
        <v>-9.764417949354387E-2</v>
      </c>
      <c r="N2139" s="101">
        <f t="shared" ca="1" si="272"/>
        <v>2.7345882261174066</v>
      </c>
      <c r="O2139" s="46">
        <f t="shared" ca="1" si="277"/>
        <v>0.28523203210558723</v>
      </c>
      <c r="P2139" s="46">
        <f t="shared" ca="1" si="278"/>
        <v>0.3027576718928946</v>
      </c>
      <c r="Q2139" s="47">
        <f t="shared" ca="1" si="273"/>
        <v>0.25018075253097244</v>
      </c>
      <c r="R2139" s="47">
        <f t="shared" ca="1" si="274"/>
        <v>0.59158514861000633</v>
      </c>
      <c r="S2139" s="97">
        <f t="shared" ca="1" si="279"/>
        <v>0.43840859035779678</v>
      </c>
      <c r="V2139">
        <v>2122</v>
      </c>
      <c r="W2139" s="46">
        <v>0.10064643016204899</v>
      </c>
    </row>
    <row r="2140" spans="10:23">
      <c r="J2140">
        <v>2123</v>
      </c>
      <c r="K2140" s="93">
        <f t="shared" ca="1" si="275"/>
        <v>0.15902679796934005</v>
      </c>
      <c r="L2140" s="93">
        <f t="shared" ca="1" si="275"/>
        <v>-9.7383790577148535E-2</v>
      </c>
      <c r="M2140" s="93">
        <f t="shared" ca="1" si="276"/>
        <v>0.15902679796934005</v>
      </c>
      <c r="N2140" s="101">
        <f t="shared" ca="1" si="272"/>
        <v>-4.1753845346609426E-2</v>
      </c>
      <c r="O2140" s="46">
        <f t="shared" ca="1" si="277"/>
        <v>0.37736907741033099</v>
      </c>
      <c r="P2140" s="46">
        <f t="shared" ca="1" si="278"/>
        <v>0.34882619454526648</v>
      </c>
      <c r="Q2140" s="47">
        <f t="shared" ca="1" si="273"/>
        <v>0.43445484314046007</v>
      </c>
      <c r="R2140" s="47">
        <f t="shared" ca="1" si="274"/>
        <v>0.1426714868400579</v>
      </c>
      <c r="S2140" s="97">
        <f t="shared" ca="1" si="279"/>
        <v>0.26002028212519446</v>
      </c>
      <c r="V2140">
        <v>2123</v>
      </c>
      <c r="W2140" s="46">
        <v>0.69040906766037502</v>
      </c>
    </row>
    <row r="2141" spans="10:23">
      <c r="J2141">
        <v>2124</v>
      </c>
      <c r="K2141" s="93">
        <f t="shared" ca="1" si="275"/>
        <v>4.3323113465331249E-2</v>
      </c>
      <c r="L2141" s="93">
        <f t="shared" ca="1" si="275"/>
        <v>-1.1276737609842336</v>
      </c>
      <c r="M2141" s="93">
        <f t="shared" ca="1" si="276"/>
        <v>4.3323113465331249E-2</v>
      </c>
      <c r="N2141" s="101">
        <f t="shared" ca="1" si="272"/>
        <v>-1.0553508125673572</v>
      </c>
      <c r="O2141" s="46">
        <f t="shared" ca="1" si="277"/>
        <v>0.33583498685420948</v>
      </c>
      <c r="P2141" s="46">
        <f t="shared" ca="1" si="278"/>
        <v>0.32805914926720575</v>
      </c>
      <c r="Q2141" s="47">
        <f t="shared" ca="1" si="273"/>
        <v>0.35138666202821706</v>
      </c>
      <c r="R2141" s="47">
        <f t="shared" ca="1" si="274"/>
        <v>-2.1219530333499964E-2</v>
      </c>
      <c r="S2141" s="97">
        <f t="shared" ca="1" si="279"/>
        <v>0.15730772826035477</v>
      </c>
      <c r="V2141">
        <v>2124</v>
      </c>
      <c r="W2141" s="46">
        <v>-0.43715987154019198</v>
      </c>
    </row>
    <row r="2142" spans="10:23">
      <c r="J2142">
        <v>2125</v>
      </c>
      <c r="K2142" s="93">
        <f t="shared" ca="1" si="275"/>
        <v>0.35173366067662276</v>
      </c>
      <c r="L2142" s="93">
        <f t="shared" ca="1" si="275"/>
        <v>1.7122960890881307</v>
      </c>
      <c r="M2142" s="93">
        <f t="shared" ca="1" si="276"/>
        <v>0.35173366067662276</v>
      </c>
      <c r="N2142" s="101">
        <f t="shared" ca="1" si="272"/>
        <v>1.7352583300095767</v>
      </c>
      <c r="O2142" s="46">
        <f t="shared" ca="1" si="277"/>
        <v>0.44654495820255458</v>
      </c>
      <c r="P2142" s="46">
        <f t="shared" ca="1" si="278"/>
        <v>0.38341413494137827</v>
      </c>
      <c r="Q2142" s="47">
        <f t="shared" ca="1" si="273"/>
        <v>0.57280660472490719</v>
      </c>
      <c r="R2142" s="47">
        <f t="shared" ca="1" si="274"/>
        <v>0.43000100968530014</v>
      </c>
      <c r="S2142" s="97">
        <f t="shared" ca="1" si="279"/>
        <v>0.43827298394392733</v>
      </c>
      <c r="V2142">
        <v>2125</v>
      </c>
      <c r="W2142" s="46">
        <v>0.22021411383111</v>
      </c>
    </row>
    <row r="2143" spans="10:23">
      <c r="J2143">
        <v>2126</v>
      </c>
      <c r="K2143" s="93">
        <f t="shared" ca="1" si="275"/>
        <v>-0.11721970502174543</v>
      </c>
      <c r="L2143" s="93">
        <f t="shared" ca="1" si="275"/>
        <v>-0.94514628501193554</v>
      </c>
      <c r="M2143" s="93">
        <f t="shared" ca="1" si="276"/>
        <v>-0.11721970502174543</v>
      </c>
      <c r="N2143" s="101">
        <f t="shared" ca="1" si="272"/>
        <v>-0.93335579905218102</v>
      </c>
      <c r="O2143" s="46">
        <f t="shared" ca="1" si="277"/>
        <v>0.27820501603900877</v>
      </c>
      <c r="P2143" s="46">
        <f t="shared" ca="1" si="278"/>
        <v>0.29924416385960539</v>
      </c>
      <c r="Q2143" s="47">
        <f t="shared" ca="1" si="273"/>
        <v>0.2361267203978156</v>
      </c>
      <c r="R2143" s="47">
        <f t="shared" ca="1" si="274"/>
        <v>-1.4938528682972019E-3</v>
      </c>
      <c r="S2143" s="97">
        <f t="shared" ca="1" si="279"/>
        <v>0.13835558158535577</v>
      </c>
      <c r="V2143">
        <v>2126</v>
      </c>
      <c r="W2143" s="46">
        <v>0.63009938933149401</v>
      </c>
    </row>
    <row r="2144" spans="10:23">
      <c r="J2144">
        <v>2127</v>
      </c>
      <c r="K2144" s="93">
        <f t="shared" ca="1" si="275"/>
        <v>1.0020390647394704</v>
      </c>
      <c r="L2144" s="93">
        <f t="shared" ca="1" si="275"/>
        <v>0.45995623067550506</v>
      </c>
      <c r="M2144" s="93">
        <f t="shared" ca="1" si="276"/>
        <v>1.0020390647394704</v>
      </c>
      <c r="N2144" s="101">
        <f t="shared" ca="1" si="272"/>
        <v>0.75474767155433597</v>
      </c>
      <c r="O2144" s="46">
        <f t="shared" ca="1" si="277"/>
        <v>0.67998474585724833</v>
      </c>
      <c r="P2144" s="46">
        <f t="shared" ca="1" si="278"/>
        <v>0.50013402876872515</v>
      </c>
      <c r="Q2144" s="47">
        <f t="shared" ca="1" si="273"/>
        <v>1.0396861800342947</v>
      </c>
      <c r="R2144" s="47">
        <f t="shared" ca="1" si="274"/>
        <v>0.27145980015073495</v>
      </c>
      <c r="S2144" s="97">
        <f t="shared" ca="1" si="279"/>
        <v>0.47572227300399161</v>
      </c>
      <c r="V2144">
        <v>2127</v>
      </c>
      <c r="W2144" s="46">
        <v>-0.21669439622179501</v>
      </c>
    </row>
    <row r="2145" spans="10:23">
      <c r="J2145">
        <v>2128</v>
      </c>
      <c r="K2145" s="93">
        <f t="shared" ca="1" si="275"/>
        <v>-1.0492502216718007</v>
      </c>
      <c r="L2145" s="93">
        <f t="shared" ca="1" si="275"/>
        <v>-0.83305388879134135</v>
      </c>
      <c r="M2145" s="93">
        <f t="shared" ca="1" si="276"/>
        <v>-1.0492502216718007</v>
      </c>
      <c r="N2145" s="101">
        <f t="shared" ca="1" si="272"/>
        <v>-1.1234894957858526</v>
      </c>
      <c r="O2145" s="46">
        <f t="shared" ca="1" si="277"/>
        <v>-5.6365486582028113E-2</v>
      </c>
      <c r="P2145" s="46">
        <f t="shared" ca="1" si="278"/>
        <v>0.13195891254908693</v>
      </c>
      <c r="Q2145" s="47">
        <f t="shared" ca="1" si="273"/>
        <v>-0.43301428484425819</v>
      </c>
      <c r="R2145" s="47">
        <f t="shared" ca="1" si="274"/>
        <v>-3.2237043667390941E-2</v>
      </c>
      <c r="S2145" s="97">
        <f t="shared" ca="1" si="279"/>
        <v>-4.4301265124709527E-2</v>
      </c>
      <c r="V2145">
        <v>2128</v>
      </c>
      <c r="W2145" s="46">
        <v>1.5747720764147499</v>
      </c>
    </row>
    <row r="2146" spans="10:23">
      <c r="J2146">
        <v>2129</v>
      </c>
      <c r="K2146" s="93">
        <f t="shared" ca="1" si="275"/>
        <v>-0.20209844488988984</v>
      </c>
      <c r="L2146" s="93">
        <f t="shared" ca="1" si="275"/>
        <v>0.35697366376214362</v>
      </c>
      <c r="M2146" s="93">
        <f t="shared" ca="1" si="276"/>
        <v>-0.20209844488988984</v>
      </c>
      <c r="N2146" s="101">
        <f t="shared" ca="1" si="272"/>
        <v>0.27416888996200389</v>
      </c>
      <c r="O2146" s="46">
        <f t="shared" ca="1" si="277"/>
        <v>0.24773613958891744</v>
      </c>
      <c r="P2146" s="46">
        <f t="shared" ca="1" si="278"/>
        <v>0.28400972563455973</v>
      </c>
      <c r="Q2146" s="47">
        <f t="shared" ca="1" si="273"/>
        <v>0.17518896749763294</v>
      </c>
      <c r="R2146" s="47">
        <f t="shared" ca="1" si="274"/>
        <v>0.19375382046221939</v>
      </c>
      <c r="S2146" s="97">
        <f t="shared" ca="1" si="279"/>
        <v>0.22074498002556842</v>
      </c>
      <c r="V2146">
        <v>2129</v>
      </c>
      <c r="W2146" s="46">
        <v>0.53514654835596498</v>
      </c>
    </row>
    <row r="2147" spans="10:23">
      <c r="J2147">
        <v>2130</v>
      </c>
      <c r="K2147" s="93">
        <f t="shared" ca="1" si="275"/>
        <v>-0.32513759935466097</v>
      </c>
      <c r="L2147" s="93">
        <f t="shared" ca="1" si="275"/>
        <v>0.67041983374747616</v>
      </c>
      <c r="M2147" s="93">
        <f t="shared" ca="1" si="276"/>
        <v>-0.32513759935466097</v>
      </c>
      <c r="N2147" s="101">
        <f t="shared" ca="1" si="272"/>
        <v>0.53221272279179332</v>
      </c>
      <c r="O2147" s="46">
        <f t="shared" ca="1" si="277"/>
        <v>0.2035688392527612</v>
      </c>
      <c r="P2147" s="46">
        <f t="shared" ca="1" si="278"/>
        <v>0.26192607546648161</v>
      </c>
      <c r="Q2147" s="47">
        <f t="shared" ca="1" si="273"/>
        <v>8.6854366825320439E-2</v>
      </c>
      <c r="R2147" s="47">
        <f t="shared" ca="1" si="274"/>
        <v>0.23547757024197508</v>
      </c>
      <c r="S2147" s="97">
        <f t="shared" ca="1" si="279"/>
        <v>0.21952320474736814</v>
      </c>
      <c r="V2147">
        <v>2130</v>
      </c>
      <c r="W2147" s="46">
        <v>-0.35485368633373499</v>
      </c>
    </row>
    <row r="2148" spans="10:23">
      <c r="J2148">
        <v>2131</v>
      </c>
      <c r="K2148" s="93">
        <f t="shared" ca="1" si="275"/>
        <v>2.030845978404467</v>
      </c>
      <c r="L2148" s="93">
        <f t="shared" ca="1" si="275"/>
        <v>0.61714248426582452</v>
      </c>
      <c r="M2148" s="93">
        <f t="shared" ca="1" si="276"/>
        <v>2.030845978404467</v>
      </c>
      <c r="N2148" s="101">
        <f t="shared" ca="1" si="272"/>
        <v>1.2309569944059038</v>
      </c>
      <c r="O2148" s="46">
        <f t="shared" ca="1" si="277"/>
        <v>1.0492950206345857</v>
      </c>
      <c r="P2148" s="46">
        <f t="shared" ca="1" si="278"/>
        <v>0.68478916615739382</v>
      </c>
      <c r="Q2148" s="47">
        <f t="shared" ca="1" si="273"/>
        <v>1.7783067295889694</v>
      </c>
      <c r="R2148" s="47">
        <f t="shared" ca="1" si="274"/>
        <v>0.3484592711768526</v>
      </c>
      <c r="S2148" s="97">
        <f t="shared" ca="1" si="279"/>
        <v>0.69887714590571914</v>
      </c>
      <c r="V2148">
        <v>2131</v>
      </c>
      <c r="W2148" s="46">
        <v>0.27844649749443601</v>
      </c>
    </row>
    <row r="2149" spans="10:23">
      <c r="J2149">
        <v>2132</v>
      </c>
      <c r="K2149" s="93">
        <f t="shared" ca="1" si="275"/>
        <v>0.39526632592183625</v>
      </c>
      <c r="L2149" s="93">
        <f t="shared" ca="1" si="275"/>
        <v>-4.6793491734422814E-2</v>
      </c>
      <c r="M2149" s="93">
        <f t="shared" ca="1" si="276"/>
        <v>0.39526632592183625</v>
      </c>
      <c r="N2149" s="101">
        <f t="shared" ca="1" si="272"/>
        <v>8.1339436068084622E-2</v>
      </c>
      <c r="O2149" s="46">
        <f t="shared" ca="1" si="277"/>
        <v>0.46217185606838157</v>
      </c>
      <c r="P2149" s="46">
        <f t="shared" ca="1" si="278"/>
        <v>0.3912275838742918</v>
      </c>
      <c r="Q2149" s="47">
        <f t="shared" ca="1" si="273"/>
        <v>0.60406040045656118</v>
      </c>
      <c r="R2149" s="47">
        <f t="shared" ca="1" si="274"/>
        <v>0.16257474597628183</v>
      </c>
      <c r="S2149" s="97">
        <f t="shared" ca="1" si="279"/>
        <v>0.31237330102233168</v>
      </c>
      <c r="V2149">
        <v>2132</v>
      </c>
      <c r="W2149" s="46">
        <v>-0.23752873794361601</v>
      </c>
    </row>
    <row r="2150" spans="10:23">
      <c r="J2150">
        <v>2133</v>
      </c>
      <c r="K2150" s="93">
        <f t="shared" ca="1" si="275"/>
        <v>0.2392517289758665</v>
      </c>
      <c r="L2150" s="93">
        <f t="shared" ca="1" si="275"/>
        <v>-0.64449951067128741</v>
      </c>
      <c r="M2150" s="93">
        <f t="shared" ca="1" si="276"/>
        <v>0.2392517289758665</v>
      </c>
      <c r="N2150" s="101">
        <f t="shared" ca="1" si="272"/>
        <v>-0.53495173376246941</v>
      </c>
      <c r="O2150" s="46">
        <f t="shared" ca="1" si="277"/>
        <v>0.40616737854972318</v>
      </c>
      <c r="P2150" s="46">
        <f t="shared" ca="1" si="278"/>
        <v>0.36322534511496257</v>
      </c>
      <c r="Q2150" s="47">
        <f t="shared" ca="1" si="273"/>
        <v>0.49205144541924439</v>
      </c>
      <c r="R2150" s="47">
        <f t="shared" ca="1" si="274"/>
        <v>6.2925092351564585E-2</v>
      </c>
      <c r="S2150" s="97">
        <f t="shared" ca="1" si="279"/>
        <v>0.23454623545064388</v>
      </c>
      <c r="V2150">
        <v>2133</v>
      </c>
      <c r="W2150" s="46">
        <v>-0.111655912046614</v>
      </c>
    </row>
    <row r="2151" spans="10:23">
      <c r="J2151">
        <v>2134</v>
      </c>
      <c r="K2151" s="93">
        <f t="shared" ca="1" si="275"/>
        <v>-0.45724207950903295</v>
      </c>
      <c r="L2151" s="93">
        <f t="shared" ca="1" si="275"/>
        <v>-0.74188857503488581</v>
      </c>
      <c r="M2151" s="93">
        <f t="shared" ca="1" si="276"/>
        <v>-0.45724207950903295</v>
      </c>
      <c r="N2151" s="101">
        <f t="shared" ca="1" si="272"/>
        <v>-0.84878532437430232</v>
      </c>
      <c r="O2151" s="46">
        <f t="shared" ca="1" si="277"/>
        <v>0.15614736373863494</v>
      </c>
      <c r="P2151" s="46">
        <f t="shared" ca="1" si="278"/>
        <v>0.23821533770941844</v>
      </c>
      <c r="Q2151" s="47">
        <f t="shared" ca="1" si="273"/>
        <v>-7.9885842029320808E-3</v>
      </c>
      <c r="R2151" s="47">
        <f t="shared" ca="1" si="274"/>
        <v>1.2180557736751058E-2</v>
      </c>
      <c r="S2151" s="97">
        <f t="shared" ca="1" si="279"/>
        <v>8.4163960737693E-2</v>
      </c>
      <c r="V2151">
        <v>2134</v>
      </c>
      <c r="W2151" s="46">
        <v>-4.7271059585237599E-2</v>
      </c>
    </row>
    <row r="2152" spans="10:23">
      <c r="J2152">
        <v>2135</v>
      </c>
      <c r="K2152" s="93">
        <f t="shared" ca="1" si="275"/>
        <v>1.1536599505166918</v>
      </c>
      <c r="L2152" s="93">
        <f t="shared" ca="1" si="275"/>
        <v>-0.24038923186364464</v>
      </c>
      <c r="M2152" s="93">
        <f t="shared" ca="1" si="276"/>
        <v>1.1536599505166918</v>
      </c>
      <c r="N2152" s="101">
        <f t="shared" ca="1" si="272"/>
        <v>0.13898075568366258</v>
      </c>
      <c r="O2152" s="46">
        <f t="shared" ca="1" si="277"/>
        <v>0.73441201519673316</v>
      </c>
      <c r="P2152" s="46">
        <f t="shared" ca="1" si="278"/>
        <v>0.52734766343846751</v>
      </c>
      <c r="Q2152" s="47">
        <f t="shared" ca="1" si="273"/>
        <v>1.1485407187132644</v>
      </c>
      <c r="R2152" s="47">
        <f t="shared" ca="1" si="274"/>
        <v>0.17189491445402139</v>
      </c>
      <c r="S2152" s="97">
        <f t="shared" ca="1" si="279"/>
        <v>0.45315346482537727</v>
      </c>
      <c r="V2152">
        <v>2135</v>
      </c>
      <c r="W2152" s="46">
        <v>9.1057690583473197E-2</v>
      </c>
    </row>
    <row r="2153" spans="10:23">
      <c r="J2153">
        <v>2136</v>
      </c>
      <c r="K2153" s="93">
        <f t="shared" ca="1" si="275"/>
        <v>-1.2937825822582809</v>
      </c>
      <c r="L2153" s="93">
        <f t="shared" ca="1" si="275"/>
        <v>3.6381557293222511E-2</v>
      </c>
      <c r="M2153" s="93">
        <f t="shared" ca="1" si="276"/>
        <v>-1.2937825822582809</v>
      </c>
      <c r="N2153" s="101">
        <f t="shared" ca="1" si="272"/>
        <v>-0.37695914255582491</v>
      </c>
      <c r="O2153" s="46">
        <f t="shared" ca="1" si="277"/>
        <v>-0.14414513899360826</v>
      </c>
      <c r="P2153" s="46">
        <f t="shared" ca="1" si="278"/>
        <v>8.8069086343296854E-2</v>
      </c>
      <c r="Q2153" s="47">
        <f t="shared" ca="1" si="273"/>
        <v>-0.60857358966741848</v>
      </c>
      <c r="R2153" s="47">
        <f t="shared" ca="1" si="274"/>
        <v>8.8471307776559843E-2</v>
      </c>
      <c r="S2153" s="97">
        <f t="shared" ca="1" si="279"/>
        <v>-2.7836915608524207E-2</v>
      </c>
      <c r="V2153">
        <v>2136</v>
      </c>
      <c r="W2153" s="46">
        <v>0.15503088648781199</v>
      </c>
    </row>
    <row r="2154" spans="10:23">
      <c r="J2154">
        <v>2137</v>
      </c>
      <c r="K2154" s="93">
        <f t="shared" ca="1" si="275"/>
        <v>0.71733710855931299</v>
      </c>
      <c r="L2154" s="93">
        <f t="shared" ca="1" si="275"/>
        <v>0.31375058574338188</v>
      </c>
      <c r="M2154" s="93">
        <f t="shared" ca="1" si="276"/>
        <v>0.71733710855931299</v>
      </c>
      <c r="N2154" s="101">
        <f t="shared" ca="1" si="272"/>
        <v>0.52559094861592548</v>
      </c>
      <c r="O2154" s="46">
        <f t="shared" ca="1" si="277"/>
        <v>0.5777854349175704</v>
      </c>
      <c r="P2154" s="46">
        <f t="shared" ca="1" si="278"/>
        <v>0.44903437329888618</v>
      </c>
      <c r="Q2154" s="47">
        <f t="shared" ca="1" si="273"/>
        <v>0.83528755815493871</v>
      </c>
      <c r="R2154" s="47">
        <f t="shared" ca="1" si="274"/>
        <v>0.23440687908930491</v>
      </c>
      <c r="S2154" s="97">
        <f t="shared" ca="1" si="279"/>
        <v>0.40609615700343765</v>
      </c>
      <c r="V2154">
        <v>2137</v>
      </c>
      <c r="W2154" s="46">
        <v>0.211596676864821</v>
      </c>
    </row>
    <row r="2155" spans="10:23">
      <c r="J2155">
        <v>2138</v>
      </c>
      <c r="K2155" s="93">
        <f t="shared" ca="1" si="275"/>
        <v>-1.0329861678980037</v>
      </c>
      <c r="L2155" s="93">
        <f t="shared" ca="1" si="275"/>
        <v>-1.288084760742126</v>
      </c>
      <c r="M2155" s="93">
        <f t="shared" ca="1" si="276"/>
        <v>-1.0329861678980037</v>
      </c>
      <c r="N2155" s="101">
        <f t="shared" ca="1" si="272"/>
        <v>-1.5497242816247117</v>
      </c>
      <c r="O2155" s="46">
        <f t="shared" ca="1" si="277"/>
        <v>-5.0527187783279748E-2</v>
      </c>
      <c r="P2155" s="46">
        <f t="shared" ca="1" si="278"/>
        <v>0.13487806194846111</v>
      </c>
      <c r="Q2155" s="47">
        <f t="shared" ca="1" si="273"/>
        <v>-0.42133768724676146</v>
      </c>
      <c r="R2155" s="47">
        <f t="shared" ca="1" si="274"/>
        <v>-0.10115600738274949</v>
      </c>
      <c r="S2155" s="97">
        <f t="shared" ca="1" si="279"/>
        <v>-7.5841597583014619E-2</v>
      </c>
      <c r="V2155">
        <v>2138</v>
      </c>
      <c r="W2155" s="46">
        <v>-0.16512616674012001</v>
      </c>
    </row>
    <row r="2156" spans="10:23">
      <c r="J2156">
        <v>2139</v>
      </c>
      <c r="K2156" s="93">
        <f t="shared" ca="1" si="275"/>
        <v>9.8890755578035269E-2</v>
      </c>
      <c r="L2156" s="93">
        <f t="shared" ca="1" si="275"/>
        <v>-1.0165299723734245</v>
      </c>
      <c r="M2156" s="93">
        <f t="shared" ca="1" si="276"/>
        <v>9.8890755578035269E-2</v>
      </c>
      <c r="N2156" s="101">
        <f t="shared" ca="1" si="272"/>
        <v>-0.93230549833931842</v>
      </c>
      <c r="O2156" s="46">
        <f t="shared" ca="1" si="277"/>
        <v>0.35578207401390349</v>
      </c>
      <c r="P2156" s="46">
        <f t="shared" ca="1" si="278"/>
        <v>0.33803269284705273</v>
      </c>
      <c r="Q2156" s="47">
        <f t="shared" ca="1" si="273"/>
        <v>0.39128083634760502</v>
      </c>
      <c r="R2156" s="47">
        <f t="shared" ca="1" si="274"/>
        <v>-1.3240271311098228E-3</v>
      </c>
      <c r="S2156" s="97">
        <f t="shared" ca="1" si="279"/>
        <v>0.17722902344139685</v>
      </c>
      <c r="V2156">
        <v>2139</v>
      </c>
      <c r="W2156" s="46">
        <v>-7.8410031305317096E-3</v>
      </c>
    </row>
    <row r="2157" spans="10:23">
      <c r="J2157">
        <v>2140</v>
      </c>
      <c r="K2157" s="93">
        <f t="shared" ca="1" si="275"/>
        <v>-1.1375393709307129</v>
      </c>
      <c r="L2157" s="93">
        <f t="shared" ca="1" si="275"/>
        <v>1.3343878242827665</v>
      </c>
      <c r="M2157" s="93">
        <f t="shared" ca="1" si="276"/>
        <v>-1.1375393709307129</v>
      </c>
      <c r="N2157" s="101">
        <f t="shared" ca="1" si="272"/>
        <v>0.90334762363546239</v>
      </c>
      <c r="O2157" s="46">
        <f t="shared" ca="1" si="277"/>
        <v>-8.8058595891053915E-2</v>
      </c>
      <c r="P2157" s="46">
        <f t="shared" ca="1" si="278"/>
        <v>0.11611235789457403</v>
      </c>
      <c r="Q2157" s="47">
        <f t="shared" ca="1" si="273"/>
        <v>-0.49640050346230979</v>
      </c>
      <c r="R2157" s="47">
        <f t="shared" ca="1" si="274"/>
        <v>0.29548729637075249</v>
      </c>
      <c r="S2157" s="97">
        <f t="shared" ca="1" si="279"/>
        <v>0.10371435023984929</v>
      </c>
      <c r="V2157">
        <v>2140</v>
      </c>
      <c r="W2157" s="46">
        <v>9.1285976601306107E-2</v>
      </c>
    </row>
    <row r="2158" spans="10:23">
      <c r="J2158">
        <v>2141</v>
      </c>
      <c r="K2158" s="93">
        <f t="shared" ca="1" si="275"/>
        <v>-0.84484353019133973</v>
      </c>
      <c r="L2158" s="93">
        <f t="shared" ca="1" si="275"/>
        <v>-1.7056633696451211</v>
      </c>
      <c r="M2158" s="93">
        <f t="shared" ca="1" si="276"/>
        <v>-0.84484353019133973</v>
      </c>
      <c r="N2158" s="101">
        <f t="shared" ca="1" si="272"/>
        <v>-1.8857899609590223</v>
      </c>
      <c r="O2158" s="46">
        <f t="shared" ca="1" si="277"/>
        <v>1.7010275569543709E-2</v>
      </c>
      <c r="P2158" s="46">
        <f t="shared" ca="1" si="278"/>
        <v>0.16864679362487284</v>
      </c>
      <c r="Q2158" s="47">
        <f t="shared" ca="1" si="273"/>
        <v>-0.28626276054111455</v>
      </c>
      <c r="R2158" s="47">
        <f t="shared" ca="1" si="274"/>
        <v>-0.15549530377414017</v>
      </c>
      <c r="S2158" s="97">
        <f t="shared" ca="1" si="279"/>
        <v>-6.924251410229823E-2</v>
      </c>
      <c r="V2158">
        <v>2141</v>
      </c>
      <c r="W2158" s="46">
        <v>0.16854038311682401</v>
      </c>
    </row>
    <row r="2159" spans="10:23">
      <c r="J2159">
        <v>2142</v>
      </c>
      <c r="K2159" s="93">
        <f t="shared" ca="1" si="275"/>
        <v>-1.5038145347982712</v>
      </c>
      <c r="L2159" s="93">
        <f t="shared" ca="1" si="275"/>
        <v>3.8200293533707234E-2</v>
      </c>
      <c r="M2159" s="93">
        <f t="shared" ca="1" si="276"/>
        <v>-1.5038145347982712</v>
      </c>
      <c r="N2159" s="101">
        <f t="shared" ca="1" si="272"/>
        <v>-0.44202970198728903</v>
      </c>
      <c r="O2159" s="46">
        <f t="shared" ca="1" si="277"/>
        <v>-0.21954019813861525</v>
      </c>
      <c r="P2159" s="46">
        <f t="shared" ca="1" si="278"/>
        <v>5.0371556770793358E-2</v>
      </c>
      <c r="Q2159" s="47">
        <f t="shared" ca="1" si="273"/>
        <v>-0.75936370795743247</v>
      </c>
      <c r="R2159" s="47">
        <f t="shared" ca="1" si="274"/>
        <v>7.7949887016475303E-2</v>
      </c>
      <c r="S2159" s="97">
        <f t="shared" ca="1" si="279"/>
        <v>-7.0795155561069967E-2</v>
      </c>
      <c r="V2159">
        <v>2142</v>
      </c>
      <c r="W2159" s="46">
        <v>0.97611518860342505</v>
      </c>
    </row>
    <row r="2160" spans="10:23">
      <c r="J2160">
        <v>2143</v>
      </c>
      <c r="K2160" s="93">
        <f t="shared" ca="1" si="275"/>
        <v>-1.253291558162273</v>
      </c>
      <c r="L2160" s="93">
        <f t="shared" ca="1" si="275"/>
        <v>-1.1509120716659882</v>
      </c>
      <c r="M2160" s="93">
        <f t="shared" ca="1" si="276"/>
        <v>-1.253291558162273</v>
      </c>
      <c r="N2160" s="101">
        <f t="shared" ca="1" si="272"/>
        <v>-1.4897352175853771</v>
      </c>
      <c r="O2160" s="46">
        <f t="shared" ca="1" si="277"/>
        <v>-0.12961009744568402</v>
      </c>
      <c r="P2160" s="46">
        <f t="shared" ca="1" si="278"/>
        <v>9.533660711725897E-2</v>
      </c>
      <c r="Q2160" s="47">
        <f t="shared" ca="1" si="273"/>
        <v>-0.57950350657157002</v>
      </c>
      <c r="R2160" s="47">
        <f t="shared" ca="1" si="274"/>
        <v>-9.1456226263973678E-2</v>
      </c>
      <c r="S2160" s="97">
        <f t="shared" ca="1" si="279"/>
        <v>-0.11053316185482885</v>
      </c>
      <c r="V2160">
        <v>2143</v>
      </c>
      <c r="W2160" s="46">
        <v>-0.12333413991893601</v>
      </c>
    </row>
    <row r="2161" spans="10:23">
      <c r="J2161">
        <v>2144</v>
      </c>
      <c r="K2161" s="93">
        <f t="shared" ca="1" si="275"/>
        <v>0.20057434362155829</v>
      </c>
      <c r="L2161" s="93">
        <f t="shared" ca="1" si="275"/>
        <v>0.65990703150316454</v>
      </c>
      <c r="M2161" s="93">
        <f t="shared" ca="1" si="276"/>
        <v>0.20057434362155829</v>
      </c>
      <c r="N2161" s="101">
        <f t="shared" ca="1" si="272"/>
        <v>0.68943390321186548</v>
      </c>
      <c r="O2161" s="46">
        <f t="shared" ca="1" si="277"/>
        <v>0.39228337794363888</v>
      </c>
      <c r="P2161" s="46">
        <f t="shared" ca="1" si="278"/>
        <v>0.35628334481192042</v>
      </c>
      <c r="Q2161" s="47">
        <f t="shared" ca="1" si="273"/>
        <v>0.46428344420707579</v>
      </c>
      <c r="R2161" s="47">
        <f t="shared" ca="1" si="274"/>
        <v>0.26089905433631466</v>
      </c>
      <c r="S2161" s="97">
        <f t="shared" ca="1" si="279"/>
        <v>0.32659121613997677</v>
      </c>
      <c r="V2161">
        <v>2144</v>
      </c>
      <c r="W2161" s="46">
        <v>-0.15174905402166899</v>
      </c>
    </row>
    <row r="2162" spans="10:23">
      <c r="J2162">
        <v>2145</v>
      </c>
      <c r="K2162" s="93">
        <f t="shared" ca="1" si="275"/>
        <v>-0.66233937626024886</v>
      </c>
      <c r="L2162" s="93">
        <f t="shared" ca="1" si="275"/>
        <v>0.20604287800217691</v>
      </c>
      <c r="M2162" s="93">
        <f t="shared" ca="1" si="276"/>
        <v>-0.66233937626024886</v>
      </c>
      <c r="N2162" s="101">
        <f t="shared" ca="1" si="272"/>
        <v>-1.5292991642293308E-2</v>
      </c>
      <c r="O2162" s="46">
        <f t="shared" ca="1" si="277"/>
        <v>8.2523695377532902E-2</v>
      </c>
      <c r="P2162" s="46">
        <f t="shared" ca="1" si="278"/>
        <v>0.20140350352886743</v>
      </c>
      <c r="Q2162" s="47">
        <f t="shared" ca="1" si="273"/>
        <v>-0.15523592092513616</v>
      </c>
      <c r="R2162" s="47">
        <f t="shared" ca="1" si="274"/>
        <v>0.14695000815486822</v>
      </c>
      <c r="S2162" s="97">
        <f t="shared" ca="1" si="279"/>
        <v>0.11473685176620056</v>
      </c>
      <c r="V2162">
        <v>2145</v>
      </c>
      <c r="W2162" s="46">
        <v>0.45640281634202401</v>
      </c>
    </row>
    <row r="2163" spans="10:23">
      <c r="J2163">
        <v>2146</v>
      </c>
      <c r="K2163" s="93">
        <f t="shared" ca="1" si="275"/>
        <v>0.47933844767271772</v>
      </c>
      <c r="L2163" s="93">
        <f t="shared" ca="1" si="275"/>
        <v>0.38005605392262848</v>
      </c>
      <c r="M2163" s="93">
        <f t="shared" ca="1" si="276"/>
        <v>0.47933844767271772</v>
      </c>
      <c r="N2163" s="101">
        <f t="shared" ca="1" si="272"/>
        <v>0.5127651349476906</v>
      </c>
      <c r="O2163" s="46">
        <f t="shared" ca="1" si="277"/>
        <v>0.49235118123866517</v>
      </c>
      <c r="P2163" s="46">
        <f t="shared" ca="1" si="278"/>
        <v>0.40631724645943357</v>
      </c>
      <c r="Q2163" s="47">
        <f t="shared" ca="1" si="273"/>
        <v>0.66441905079712837</v>
      </c>
      <c r="R2163" s="47">
        <f t="shared" ca="1" si="274"/>
        <v>0.23233304134497024</v>
      </c>
      <c r="S2163" s="97">
        <f t="shared" ca="1" si="279"/>
        <v>0.3623421112918177</v>
      </c>
      <c r="V2163">
        <v>2146</v>
      </c>
      <c r="W2163" s="46">
        <v>0.114325459188183</v>
      </c>
    </row>
    <row r="2164" spans="10:23">
      <c r="J2164">
        <v>2147</v>
      </c>
      <c r="K2164" s="93">
        <f t="shared" ca="1" si="275"/>
        <v>-0.14005555367015929</v>
      </c>
      <c r="L2164" s="93">
        <f t="shared" ca="1" si="275"/>
        <v>0.23985145026893845</v>
      </c>
      <c r="M2164" s="93">
        <f t="shared" ca="1" si="276"/>
        <v>-0.14005555367015929</v>
      </c>
      <c r="N2164" s="101">
        <f t="shared" ca="1" si="272"/>
        <v>0.18285831964092433</v>
      </c>
      <c r="O2164" s="46">
        <f t="shared" ca="1" si="277"/>
        <v>0.27000764350281919</v>
      </c>
      <c r="P2164" s="46">
        <f t="shared" ca="1" si="278"/>
        <v>0.29514547759151055</v>
      </c>
      <c r="Q2164" s="47">
        <f t="shared" ca="1" si="273"/>
        <v>0.21973197532543642</v>
      </c>
      <c r="R2164" s="47">
        <f t="shared" ca="1" si="274"/>
        <v>0.17898958701186393</v>
      </c>
      <c r="S2164" s="97">
        <f t="shared" ca="1" si="279"/>
        <v>0.22449861525734155</v>
      </c>
      <c r="V2164">
        <v>2147</v>
      </c>
      <c r="W2164" s="46">
        <v>0.55343161913904604</v>
      </c>
    </row>
    <row r="2165" spans="10:23">
      <c r="J2165">
        <v>2148</v>
      </c>
      <c r="K2165" s="93">
        <f t="shared" ca="1" si="275"/>
        <v>0.17175211150485131</v>
      </c>
      <c r="L2165" s="93">
        <f t="shared" ca="1" si="275"/>
        <v>-0.66552768725159428</v>
      </c>
      <c r="M2165" s="93">
        <f t="shared" ca="1" si="276"/>
        <v>0.17175211150485131</v>
      </c>
      <c r="N2165" s="101">
        <f t="shared" ca="1" si="272"/>
        <v>-0.57635458707296638</v>
      </c>
      <c r="O2165" s="46">
        <f t="shared" ca="1" si="277"/>
        <v>0.38193707649354647</v>
      </c>
      <c r="P2165" s="46">
        <f t="shared" ca="1" si="278"/>
        <v>0.35111019408687422</v>
      </c>
      <c r="Q2165" s="47">
        <f t="shared" ca="1" si="273"/>
        <v>0.44359084130689097</v>
      </c>
      <c r="R2165" s="47">
        <f t="shared" ca="1" si="274"/>
        <v>5.6230561919463212E-2</v>
      </c>
      <c r="S2165" s="97">
        <f t="shared" ca="1" si="279"/>
        <v>0.21908381920650483</v>
      </c>
      <c r="V2165">
        <v>2148</v>
      </c>
      <c r="W2165" s="46">
        <v>-0.21932475895355599</v>
      </c>
    </row>
    <row r="2166" spans="10:23">
      <c r="J2166">
        <v>2149</v>
      </c>
      <c r="K2166" s="93">
        <f t="shared" ca="1" si="275"/>
        <v>5.6819661778170442E-3</v>
      </c>
      <c r="L2166" s="93">
        <f t="shared" ca="1" si="275"/>
        <v>0.19739206322208697</v>
      </c>
      <c r="M2166" s="93">
        <f t="shared" ca="1" si="276"/>
        <v>5.6819661778170442E-3</v>
      </c>
      <c r="N2166" s="101">
        <f t="shared" ca="1" si="272"/>
        <v>0.18895108933312371</v>
      </c>
      <c r="O2166" s="46">
        <f t="shared" ca="1" si="277"/>
        <v>0.32232296408001898</v>
      </c>
      <c r="P2166" s="46">
        <f t="shared" ca="1" si="278"/>
        <v>0.3213031378801105</v>
      </c>
      <c r="Q2166" s="47">
        <f t="shared" ca="1" si="273"/>
        <v>0.324362616479836</v>
      </c>
      <c r="R2166" s="47">
        <f t="shared" ca="1" si="274"/>
        <v>0.17997474211251185</v>
      </c>
      <c r="S2166" s="97">
        <f t="shared" ca="1" si="279"/>
        <v>0.25114885309626545</v>
      </c>
      <c r="V2166">
        <v>2149</v>
      </c>
      <c r="W2166" s="46">
        <v>1.29454045881585</v>
      </c>
    </row>
    <row r="2167" spans="10:23">
      <c r="J2167">
        <v>2150</v>
      </c>
      <c r="K2167" s="93">
        <f t="shared" ca="1" si="275"/>
        <v>-6.2899426611338891E-2</v>
      </c>
      <c r="L2167" s="93">
        <f t="shared" ca="1" si="275"/>
        <v>-0.33384549395848695</v>
      </c>
      <c r="M2167" s="93">
        <f t="shared" ca="1" si="276"/>
        <v>-6.2899426611338891E-2</v>
      </c>
      <c r="N2167" s="101">
        <f t="shared" ca="1" si="272"/>
        <v>-0.33651672899676721</v>
      </c>
      <c r="O2167" s="46">
        <f t="shared" ca="1" si="277"/>
        <v>0.29770433770886784</v>
      </c>
      <c r="P2167" s="46">
        <f t="shared" ca="1" si="278"/>
        <v>0.3089938246945349</v>
      </c>
      <c r="Q2167" s="47">
        <f t="shared" ca="1" si="273"/>
        <v>0.27512536373753377</v>
      </c>
      <c r="R2167" s="47">
        <f t="shared" ca="1" si="274"/>
        <v>9.5010542314052426E-2</v>
      </c>
      <c r="S2167" s="97">
        <f t="shared" ca="1" si="279"/>
        <v>0.19635744001146013</v>
      </c>
      <c r="V2167">
        <v>2150</v>
      </c>
      <c r="W2167" s="46">
        <v>0.103559495189192</v>
      </c>
    </row>
    <row r="2168" spans="10:23">
      <c r="J2168">
        <v>2151</v>
      </c>
      <c r="K2168" s="93">
        <f t="shared" ca="1" si="275"/>
        <v>-8.9540561048750258E-2</v>
      </c>
      <c r="L2168" s="93">
        <f t="shared" ca="1" si="275"/>
        <v>-0.9075898553592584</v>
      </c>
      <c r="M2168" s="93">
        <f t="shared" ca="1" si="276"/>
        <v>-8.9540561048750258E-2</v>
      </c>
      <c r="N2168" s="101">
        <f t="shared" ca="1" si="272"/>
        <v>-0.8889465907635008</v>
      </c>
      <c r="O2168" s="46">
        <f t="shared" ca="1" si="277"/>
        <v>0.28814098374149344</v>
      </c>
      <c r="P2168" s="46">
        <f t="shared" ca="1" si="278"/>
        <v>0.3042121477108477</v>
      </c>
      <c r="Q2168" s="47">
        <f t="shared" ca="1" si="273"/>
        <v>0.25599865580278491</v>
      </c>
      <c r="R2168" s="47">
        <f t="shared" ca="1" si="274"/>
        <v>5.6867825851227016E-3</v>
      </c>
      <c r="S2168" s="97">
        <f t="shared" ca="1" si="279"/>
        <v>0.14691388316330806</v>
      </c>
      <c r="V2168">
        <v>2151</v>
      </c>
      <c r="W2168" s="46">
        <v>-0.150678878308455</v>
      </c>
    </row>
    <row r="2169" spans="10:23">
      <c r="J2169">
        <v>2152</v>
      </c>
      <c r="K2169" s="93">
        <f t="shared" ca="1" si="275"/>
        <v>-0.36271680975476173</v>
      </c>
      <c r="L2169" s="93">
        <f t="shared" ca="1" si="275"/>
        <v>0.35482493792525199</v>
      </c>
      <c r="M2169" s="93">
        <f t="shared" ca="1" si="276"/>
        <v>-0.36271680975476173</v>
      </c>
      <c r="N2169" s="101">
        <f t="shared" ca="1" si="272"/>
        <v>0.22105147584158255</v>
      </c>
      <c r="O2169" s="46">
        <f t="shared" ca="1" si="277"/>
        <v>0.19007904993035418</v>
      </c>
      <c r="P2169" s="46">
        <f t="shared" ca="1" si="278"/>
        <v>0.25518118080527807</v>
      </c>
      <c r="Q2169" s="47">
        <f t="shared" ca="1" si="273"/>
        <v>5.98747881805064E-2</v>
      </c>
      <c r="R2169" s="47">
        <f t="shared" ca="1" si="274"/>
        <v>0.18516513352712025</v>
      </c>
      <c r="S2169" s="97">
        <f t="shared" ca="1" si="279"/>
        <v>0.18762209172873723</v>
      </c>
      <c r="V2169">
        <v>2152</v>
      </c>
      <c r="W2169" s="46">
        <v>-0.19417209666518701</v>
      </c>
    </row>
    <row r="2170" spans="10:23">
      <c r="J2170">
        <v>2153</v>
      </c>
      <c r="K2170" s="93">
        <f t="shared" ca="1" si="275"/>
        <v>-0.61637037545991491</v>
      </c>
      <c r="L2170" s="93">
        <f t="shared" ca="1" si="275"/>
        <v>-0.83790241747510963</v>
      </c>
      <c r="M2170" s="93">
        <f t="shared" ca="1" si="276"/>
        <v>-0.61637037545991491</v>
      </c>
      <c r="N2170" s="101">
        <f t="shared" ca="1" si="272"/>
        <v>-0.99042080216083805</v>
      </c>
      <c r="O2170" s="46">
        <f t="shared" ca="1" si="277"/>
        <v>9.90251633316441E-2</v>
      </c>
      <c r="P2170" s="46">
        <f t="shared" ca="1" si="278"/>
        <v>0.20965423750592305</v>
      </c>
      <c r="Q2170" s="47">
        <f t="shared" ca="1" si="273"/>
        <v>-0.12223298501691376</v>
      </c>
      <c r="R2170" s="47">
        <f t="shared" ca="1" si="274"/>
        <v>-1.0720835295182474E-2</v>
      </c>
      <c r="S2170" s="97">
        <f t="shared" ca="1" si="279"/>
        <v>4.4152164018230813E-2</v>
      </c>
      <c r="V2170">
        <v>2153</v>
      </c>
      <c r="W2170" s="46">
        <v>0.35991135971757499</v>
      </c>
    </row>
    <row r="2171" spans="10:23">
      <c r="J2171">
        <v>2154</v>
      </c>
      <c r="K2171" s="93">
        <f t="shared" ca="1" si="275"/>
        <v>0.69335053773822231</v>
      </c>
      <c r="L2171" s="93">
        <f t="shared" ca="1" si="275"/>
        <v>1.8990913900273281</v>
      </c>
      <c r="M2171" s="93">
        <f t="shared" ca="1" si="276"/>
        <v>0.69335053773822231</v>
      </c>
      <c r="N2171" s="101">
        <f t="shared" ca="1" si="272"/>
        <v>2.0209976450704299</v>
      </c>
      <c r="O2171" s="46">
        <f t="shared" ca="1" si="277"/>
        <v>0.56917498825042478</v>
      </c>
      <c r="P2171" s="46">
        <f t="shared" ca="1" si="278"/>
        <v>0.44472914996531338</v>
      </c>
      <c r="Q2171" s="47">
        <f t="shared" ca="1" si="273"/>
        <v>0.8180666648206476</v>
      </c>
      <c r="R2171" s="47">
        <f t="shared" ca="1" si="274"/>
        <v>0.47620291094020001</v>
      </c>
      <c r="S2171" s="97">
        <f t="shared" ca="1" si="279"/>
        <v>0.52268894959531242</v>
      </c>
      <c r="V2171">
        <v>2154</v>
      </c>
      <c r="W2171" s="46">
        <v>6.2564647001977294E-2</v>
      </c>
    </row>
    <row r="2172" spans="10:23">
      <c r="J2172">
        <v>2155</v>
      </c>
      <c r="K2172" s="93">
        <f t="shared" ca="1" si="275"/>
        <v>0.47330608540045505</v>
      </c>
      <c r="L2172" s="93">
        <f t="shared" ca="1" si="275"/>
        <v>0.19222626840514911</v>
      </c>
      <c r="M2172" s="93">
        <f t="shared" ca="1" si="276"/>
        <v>0.47330608540045505</v>
      </c>
      <c r="N2172" s="101">
        <f t="shared" ca="1" si="272"/>
        <v>0.33276844652835041</v>
      </c>
      <c r="O2172" s="46">
        <f t="shared" ca="1" si="277"/>
        <v>0.49018574733776976</v>
      </c>
      <c r="P2172" s="46">
        <f t="shared" ca="1" si="278"/>
        <v>0.40523452950898586</v>
      </c>
      <c r="Q2172" s="47">
        <f t="shared" ca="1" si="273"/>
        <v>0.66008818299533756</v>
      </c>
      <c r="R2172" s="47">
        <f t="shared" ca="1" si="274"/>
        <v>0.20322892865824299</v>
      </c>
      <c r="S2172" s="97">
        <f t="shared" ca="1" si="279"/>
        <v>0.34670733799800635</v>
      </c>
      <c r="V2172">
        <v>2155</v>
      </c>
      <c r="W2172" s="46">
        <v>0.59198561674151595</v>
      </c>
    </row>
    <row r="2173" spans="10:23">
      <c r="J2173">
        <v>2156</v>
      </c>
      <c r="K2173" s="93">
        <f t="shared" ca="1" si="275"/>
        <v>1.1853117076321835</v>
      </c>
      <c r="L2173" s="93">
        <f t="shared" ca="1" si="275"/>
        <v>0.57324684538306347</v>
      </c>
      <c r="M2173" s="93">
        <f t="shared" ca="1" si="276"/>
        <v>1.1853117076321835</v>
      </c>
      <c r="N2173" s="101">
        <f t="shared" ca="1" si="272"/>
        <v>0.92044141064620399</v>
      </c>
      <c r="O2173" s="46">
        <f t="shared" ca="1" si="277"/>
        <v>0.74577402974217011</v>
      </c>
      <c r="P2173" s="46">
        <f t="shared" ca="1" si="278"/>
        <v>0.53302867071118598</v>
      </c>
      <c r="Q2173" s="47">
        <f t="shared" ca="1" si="273"/>
        <v>1.1712647478041383</v>
      </c>
      <c r="R2173" s="47">
        <f t="shared" ca="1" si="274"/>
        <v>0.29825123335077353</v>
      </c>
      <c r="S2173" s="97">
        <f t="shared" ca="1" si="279"/>
        <v>0.52201263154647182</v>
      </c>
      <c r="V2173">
        <v>2156</v>
      </c>
      <c r="W2173" s="46">
        <v>0.37421371380603402</v>
      </c>
    </row>
    <row r="2174" spans="10:23">
      <c r="J2174">
        <v>2157</v>
      </c>
      <c r="K2174" s="93">
        <f t="shared" ca="1" si="275"/>
        <v>0.85237317910027199</v>
      </c>
      <c r="L2174" s="93">
        <f t="shared" ca="1" si="275"/>
        <v>-0.43045671191948071</v>
      </c>
      <c r="M2174" s="93">
        <f t="shared" ca="1" si="276"/>
        <v>0.85237317910027199</v>
      </c>
      <c r="N2174" s="101">
        <f t="shared" ca="1" si="272"/>
        <v>-0.13703497904095052</v>
      </c>
      <c r="O2174" s="46">
        <f t="shared" ca="1" si="277"/>
        <v>0.6262592618854288</v>
      </c>
      <c r="P2174" s="46">
        <f t="shared" ca="1" si="278"/>
        <v>0.47327128678281538</v>
      </c>
      <c r="Q2174" s="47">
        <f t="shared" ca="1" si="273"/>
        <v>0.93223521209065552</v>
      </c>
      <c r="R2174" s="47">
        <f t="shared" ca="1" si="274"/>
        <v>0.12726524311240237</v>
      </c>
      <c r="S2174" s="97">
        <f t="shared" ca="1" si="279"/>
        <v>0.3767622524989156</v>
      </c>
      <c r="V2174">
        <v>2157</v>
      </c>
      <c r="W2174" s="46">
        <v>0.30032063000838599</v>
      </c>
    </row>
    <row r="2175" spans="10:23">
      <c r="J2175">
        <v>2158</v>
      </c>
      <c r="K2175" s="93">
        <f t="shared" ca="1" si="275"/>
        <v>1.1010295084466843</v>
      </c>
      <c r="L2175" s="93">
        <f t="shared" ca="1" si="275"/>
        <v>0.48309892666967463</v>
      </c>
      <c r="M2175" s="93">
        <f t="shared" ca="1" si="276"/>
        <v>1.1010295084466843</v>
      </c>
      <c r="N2175" s="101">
        <f t="shared" ca="1" si="272"/>
        <v>0.80817005436855371</v>
      </c>
      <c r="O2175" s="46">
        <f t="shared" ca="1" si="277"/>
        <v>0.71551929318606411</v>
      </c>
      <c r="P2175" s="46">
        <f t="shared" ca="1" si="278"/>
        <v>0.51790130243313304</v>
      </c>
      <c r="Q2175" s="47">
        <f t="shared" ca="1" si="273"/>
        <v>1.1107552746919263</v>
      </c>
      <c r="R2175" s="47">
        <f t="shared" ca="1" si="274"/>
        <v>0.28009779823321201</v>
      </c>
      <c r="S2175" s="97">
        <f t="shared" ca="1" si="279"/>
        <v>0.49780854570963806</v>
      </c>
      <c r="V2175">
        <v>2158</v>
      </c>
      <c r="W2175" s="46">
        <v>-0.28970255131644701</v>
      </c>
    </row>
    <row r="2176" spans="10:23">
      <c r="J2176">
        <v>2159</v>
      </c>
      <c r="K2176" s="93">
        <f t="shared" ca="1" si="275"/>
        <v>-2.0573308976030784</v>
      </c>
      <c r="L2176" s="93">
        <f t="shared" ca="1" si="275"/>
        <v>0.26823056679542656</v>
      </c>
      <c r="M2176" s="93">
        <f t="shared" ca="1" si="276"/>
        <v>-2.0573308976030784</v>
      </c>
      <c r="N2176" s="101">
        <f t="shared" ca="1" si="272"/>
        <v>-0.39997248788272122</v>
      </c>
      <c r="O2176" s="46">
        <f t="shared" ca="1" si="277"/>
        <v>-0.41823567473973711</v>
      </c>
      <c r="P2176" s="46">
        <f t="shared" ca="1" si="278"/>
        <v>-4.8976181529767571E-2</v>
      </c>
      <c r="Q2176" s="47">
        <f t="shared" ca="1" si="273"/>
        <v>-1.1567546611596762</v>
      </c>
      <c r="R2176" s="47">
        <f t="shared" ca="1" si="274"/>
        <v>8.4750222674526421E-2</v>
      </c>
      <c r="S2176" s="97">
        <f t="shared" ca="1" si="279"/>
        <v>-0.16674272603260534</v>
      </c>
      <c r="V2176">
        <v>2159</v>
      </c>
      <c r="W2176" s="46">
        <v>-2.9669009284211699E-2</v>
      </c>
    </row>
    <row r="2177" spans="10:23">
      <c r="J2177">
        <v>2160</v>
      </c>
      <c r="K2177" s="93">
        <f t="shared" ca="1" si="275"/>
        <v>-2.5368053009879739</v>
      </c>
      <c r="L2177" s="93">
        <f t="shared" ca="1" si="275"/>
        <v>-8.8860289556544098E-2</v>
      </c>
      <c r="M2177" s="93">
        <f t="shared" ca="1" si="276"/>
        <v>-2.5368053009879739</v>
      </c>
      <c r="N2177" s="101">
        <f t="shared" ca="1" si="272"/>
        <v>-0.8910079420668342</v>
      </c>
      <c r="O2177" s="46">
        <f t="shared" ca="1" si="277"/>
        <v>-0.59035234824844107</v>
      </c>
      <c r="P2177" s="46">
        <f t="shared" ca="1" si="278"/>
        <v>-0.13503451828411955</v>
      </c>
      <c r="Q2177" s="47">
        <f t="shared" ca="1" si="273"/>
        <v>-1.5009880081770841</v>
      </c>
      <c r="R2177" s="47">
        <f t="shared" ca="1" si="274"/>
        <v>5.3534775607581575E-3</v>
      </c>
      <c r="S2177" s="97">
        <f t="shared" ca="1" si="279"/>
        <v>-0.29249943534384149</v>
      </c>
      <c r="V2177">
        <v>2160</v>
      </c>
      <c r="W2177" s="46">
        <v>0.28491415872097597</v>
      </c>
    </row>
    <row r="2178" spans="10:23">
      <c r="J2178">
        <v>2161</v>
      </c>
      <c r="K2178" s="93">
        <f t="shared" ca="1" si="275"/>
        <v>0.70870748286387497</v>
      </c>
      <c r="L2178" s="93">
        <f t="shared" ca="1" si="275"/>
        <v>5.9224693752144215E-4</v>
      </c>
      <c r="M2178" s="93">
        <f t="shared" ca="1" si="276"/>
        <v>0.70870748286387497</v>
      </c>
      <c r="N2178" s="101">
        <f t="shared" ca="1" si="272"/>
        <v>0.22594637779005297</v>
      </c>
      <c r="O2178" s="46">
        <f t="shared" ca="1" si="277"/>
        <v>0.57468766273653549</v>
      </c>
      <c r="P2178" s="46">
        <f t="shared" ca="1" si="278"/>
        <v>0.44748548720836873</v>
      </c>
      <c r="Q2178" s="47">
        <f t="shared" ca="1" si="273"/>
        <v>0.82909201379286901</v>
      </c>
      <c r="R2178" s="47">
        <f t="shared" ca="1" si="274"/>
        <v>0.18595660240996362</v>
      </c>
      <c r="S2178" s="97">
        <f t="shared" ca="1" si="279"/>
        <v>0.38032213257324954</v>
      </c>
      <c r="V2178">
        <v>2161</v>
      </c>
      <c r="W2178" s="46">
        <v>0.581854124384931</v>
      </c>
    </row>
    <row r="2179" spans="10:23">
      <c r="J2179">
        <v>2162</v>
      </c>
      <c r="K2179" s="93">
        <f t="shared" ca="1" si="275"/>
        <v>0.55173127933664767</v>
      </c>
      <c r="L2179" s="93">
        <f t="shared" ca="1" si="275"/>
        <v>-0.58784558892480687</v>
      </c>
      <c r="M2179" s="93">
        <f t="shared" ca="1" si="276"/>
        <v>0.55173127933664767</v>
      </c>
      <c r="N2179" s="101">
        <f t="shared" ca="1" si="272"/>
        <v>-0.38186359594769304</v>
      </c>
      <c r="O2179" s="46">
        <f t="shared" ca="1" si="277"/>
        <v>0.51833799781095458</v>
      </c>
      <c r="P2179" s="46">
        <f t="shared" ca="1" si="278"/>
        <v>0.41931065474557827</v>
      </c>
      <c r="Q2179" s="47">
        <f t="shared" ca="1" si="273"/>
        <v>0.71639268394170719</v>
      </c>
      <c r="R2179" s="47">
        <f t="shared" ca="1" si="274"/>
        <v>8.7678294497053333E-2</v>
      </c>
      <c r="S2179" s="97">
        <f t="shared" ca="1" si="279"/>
        <v>0.30300814615400395</v>
      </c>
      <c r="V2179">
        <v>2162</v>
      </c>
      <c r="W2179" s="46">
        <v>0.64311149596199302</v>
      </c>
    </row>
    <row r="2180" spans="10:23">
      <c r="J2180">
        <v>2163</v>
      </c>
      <c r="K2180" s="93">
        <f t="shared" ca="1" si="275"/>
        <v>0.58416442042944128</v>
      </c>
      <c r="L2180" s="93">
        <f t="shared" ca="1" si="275"/>
        <v>-0.9219418560214252</v>
      </c>
      <c r="M2180" s="93">
        <f t="shared" ca="1" si="276"/>
        <v>0.58416442042944128</v>
      </c>
      <c r="N2180" s="101">
        <f t="shared" ca="1" si="272"/>
        <v>-0.68830018355622347</v>
      </c>
      <c r="O2180" s="46">
        <f t="shared" ca="1" si="277"/>
        <v>0.5299805053502965</v>
      </c>
      <c r="P2180" s="46">
        <f t="shared" ca="1" si="278"/>
        <v>0.42513190851524923</v>
      </c>
      <c r="Q2180" s="47">
        <f t="shared" ca="1" si="273"/>
        <v>0.73967769902039104</v>
      </c>
      <c r="R2180" s="47">
        <f t="shared" ca="1" si="274"/>
        <v>3.8129799714098439E-2</v>
      </c>
      <c r="S2180" s="97">
        <f t="shared" ca="1" si="279"/>
        <v>0.28405515253219749</v>
      </c>
      <c r="V2180">
        <v>2163</v>
      </c>
      <c r="W2180" s="46">
        <v>0.240231339759264</v>
      </c>
    </row>
    <row r="2181" spans="10:23">
      <c r="J2181">
        <v>2164</v>
      </c>
      <c r="K2181" s="93">
        <f t="shared" ca="1" si="275"/>
        <v>-9.6455820604228124E-2</v>
      </c>
      <c r="L2181" s="93">
        <f t="shared" ca="1" si="275"/>
        <v>0.92022333234598352</v>
      </c>
      <c r="M2181" s="93">
        <f t="shared" ca="1" si="276"/>
        <v>-9.6455820604228124E-2</v>
      </c>
      <c r="N2181" s="101">
        <f t="shared" ca="1" si="272"/>
        <v>0.84177315596504121</v>
      </c>
      <c r="O2181" s="46">
        <f t="shared" ca="1" si="277"/>
        <v>0.28565861666884979</v>
      </c>
      <c r="P2181" s="46">
        <f t="shared" ca="1" si="278"/>
        <v>0.30297096417452585</v>
      </c>
      <c r="Q2181" s="47">
        <f t="shared" ca="1" si="273"/>
        <v>0.25103392165749761</v>
      </c>
      <c r="R2181" s="47">
        <f t="shared" ca="1" si="274"/>
        <v>0.28553116739170054</v>
      </c>
      <c r="S2181" s="97">
        <f t="shared" ca="1" si="279"/>
        <v>0.28559489203027516</v>
      </c>
      <c r="V2181">
        <v>2164</v>
      </c>
      <c r="W2181" s="46">
        <v>1.5618706269973699</v>
      </c>
    </row>
    <row r="2182" spans="10:23">
      <c r="J2182">
        <v>2165</v>
      </c>
      <c r="K2182" s="93">
        <f t="shared" ca="1" si="275"/>
        <v>0.22664171416472739</v>
      </c>
      <c r="L2182" s="93">
        <f t="shared" ca="1" si="275"/>
        <v>-0.47577857769474319</v>
      </c>
      <c r="M2182" s="93">
        <f t="shared" ca="1" si="276"/>
        <v>0.22664171416472739</v>
      </c>
      <c r="N2182" s="101">
        <f t="shared" ca="1" si="272"/>
        <v>-0.37900052131117923</v>
      </c>
      <c r="O2182" s="46">
        <f t="shared" ca="1" si="277"/>
        <v>0.40164076818873906</v>
      </c>
      <c r="P2182" s="46">
        <f t="shared" ca="1" si="278"/>
        <v>0.36096203993447051</v>
      </c>
      <c r="Q2182" s="47">
        <f t="shared" ca="1" si="273"/>
        <v>0.48299822469727616</v>
      </c>
      <c r="R2182" s="47">
        <f t="shared" ca="1" si="274"/>
        <v>8.8141232163203506E-2</v>
      </c>
      <c r="S2182" s="97">
        <f t="shared" ca="1" si="279"/>
        <v>0.24489100017597129</v>
      </c>
      <c r="V2182">
        <v>2165</v>
      </c>
      <c r="W2182" s="46">
        <v>9.3366191160717898E-2</v>
      </c>
    </row>
    <row r="2183" spans="10:23">
      <c r="J2183">
        <v>2166</v>
      </c>
      <c r="K2183" s="93">
        <f t="shared" ca="1" si="275"/>
        <v>-2.4785375890568977</v>
      </c>
      <c r="L2183" s="93">
        <f t="shared" ca="1" si="275"/>
        <v>0.43516296716090963</v>
      </c>
      <c r="M2183" s="93">
        <f t="shared" ca="1" si="276"/>
        <v>-2.4785375890568977</v>
      </c>
      <c r="N2183" s="101">
        <f t="shared" ca="1" si="272"/>
        <v>-0.37565986260659473</v>
      </c>
      <c r="O2183" s="46">
        <f t="shared" ca="1" si="277"/>
        <v>-0.56943601845118674</v>
      </c>
      <c r="P2183" s="46">
        <f t="shared" ca="1" si="278"/>
        <v>-0.12457635338549239</v>
      </c>
      <c r="Q2183" s="47">
        <f t="shared" ca="1" si="273"/>
        <v>-1.4591553485825755</v>
      </c>
      <c r="R2183" s="47">
        <f t="shared" ca="1" si="274"/>
        <v>8.8681391586356961E-2</v>
      </c>
      <c r="S2183" s="97">
        <f t="shared" ca="1" si="279"/>
        <v>-0.24037731343241489</v>
      </c>
      <c r="V2183">
        <v>2166</v>
      </c>
      <c r="W2183" s="46">
        <v>-0.109585168366219</v>
      </c>
    </row>
    <row r="2184" spans="10:23">
      <c r="J2184">
        <v>2167</v>
      </c>
      <c r="K2184" s="93">
        <f t="shared" ca="1" si="275"/>
        <v>0.33194958737283853</v>
      </c>
      <c r="L2184" s="93">
        <f t="shared" ca="1" si="275"/>
        <v>-0.93420829592953947</v>
      </c>
      <c r="M2184" s="93">
        <f t="shared" ca="1" si="276"/>
        <v>0.33194958737283853</v>
      </c>
      <c r="N2184" s="101">
        <f t="shared" ca="1" si="272"/>
        <v>-0.78013976401577301</v>
      </c>
      <c r="O2184" s="46">
        <f t="shared" ca="1" si="277"/>
        <v>0.43944307985105008</v>
      </c>
      <c r="P2184" s="46">
        <f t="shared" ca="1" si="278"/>
        <v>0.37986319576562605</v>
      </c>
      <c r="Q2184" s="47">
        <f t="shared" ca="1" si="273"/>
        <v>0.55860284802189819</v>
      </c>
      <c r="R2184" s="47">
        <f t="shared" ca="1" si="274"/>
        <v>2.3280029297381793E-2</v>
      </c>
      <c r="S2184" s="97">
        <f t="shared" ca="1" si="279"/>
        <v>0.23136155457421592</v>
      </c>
      <c r="V2184">
        <v>2167</v>
      </c>
      <c r="W2184" s="46">
        <v>1.0128883486348601</v>
      </c>
    </row>
    <row r="2185" spans="10:23">
      <c r="J2185">
        <v>2168</v>
      </c>
      <c r="K2185" s="93">
        <f t="shared" ca="1" si="275"/>
        <v>-0.78419553123878505</v>
      </c>
      <c r="L2185" s="93">
        <f t="shared" ca="1" si="275"/>
        <v>1.3163188435364657</v>
      </c>
      <c r="M2185" s="93">
        <f t="shared" ca="1" si="276"/>
        <v>-0.78419553123878505</v>
      </c>
      <c r="N2185" s="101">
        <f t="shared" ca="1" si="272"/>
        <v>0.9985879945658952</v>
      </c>
      <c r="O2185" s="46">
        <f t="shared" ca="1" si="277"/>
        <v>3.878105574254409E-2</v>
      </c>
      <c r="P2185" s="46">
        <f t="shared" ca="1" si="278"/>
        <v>0.17953218371137303</v>
      </c>
      <c r="Q2185" s="47">
        <f t="shared" ca="1" si="273"/>
        <v>-0.24272120019511378</v>
      </c>
      <c r="R2185" s="47">
        <f t="shared" ca="1" si="274"/>
        <v>0.31088694906562497</v>
      </c>
      <c r="S2185" s="97">
        <f t="shared" ca="1" si="279"/>
        <v>0.17483400240408453</v>
      </c>
      <c r="V2185">
        <v>2168</v>
      </c>
      <c r="W2185" s="46">
        <v>0.131954748353971</v>
      </c>
    </row>
    <row r="2186" spans="10:23">
      <c r="J2186">
        <v>2169</v>
      </c>
      <c r="K2186" s="93">
        <f t="shared" ca="1" si="275"/>
        <v>-1.1043237419476621</v>
      </c>
      <c r="L2186" s="93">
        <f t="shared" ca="1" si="275"/>
        <v>3.1293272966456696E-2</v>
      </c>
      <c r="M2186" s="93">
        <f t="shared" ca="1" si="276"/>
        <v>-1.1043237419476621</v>
      </c>
      <c r="N2186" s="101">
        <f t="shared" ca="1" si="272"/>
        <v>-0.32153109791624768</v>
      </c>
      <c r="O2186" s="46">
        <f t="shared" ca="1" si="277"/>
        <v>-7.6135199086756256E-2</v>
      </c>
      <c r="P2186" s="46">
        <f t="shared" ca="1" si="278"/>
        <v>0.12207405629672285</v>
      </c>
      <c r="Q2186" s="47">
        <f t="shared" ca="1" si="273"/>
        <v>-0.47255370985371448</v>
      </c>
      <c r="R2186" s="47">
        <f t="shared" ca="1" si="274"/>
        <v>9.7433606313058196E-2</v>
      </c>
      <c r="S2186" s="97">
        <f t="shared" ca="1" si="279"/>
        <v>1.064920361315097E-2</v>
      </c>
      <c r="V2186">
        <v>2169</v>
      </c>
      <c r="W2186" s="46">
        <v>4.6834415026709E-2</v>
      </c>
    </row>
    <row r="2187" spans="10:23">
      <c r="J2187">
        <v>2170</v>
      </c>
      <c r="K2187" s="93">
        <f t="shared" ca="1" si="275"/>
        <v>-1.3078227077452425</v>
      </c>
      <c r="L2187" s="93">
        <f t="shared" ca="1" si="275"/>
        <v>0.54757445372212632</v>
      </c>
      <c r="M2187" s="93">
        <f t="shared" ca="1" si="276"/>
        <v>-1.3078227077452425</v>
      </c>
      <c r="N2187" s="101">
        <f t="shared" ca="1" si="272"/>
        <v>0.10322917359100647</v>
      </c>
      <c r="O2187" s="46">
        <f t="shared" ca="1" si="277"/>
        <v>-0.14918511542905677</v>
      </c>
      <c r="P2187" s="46">
        <f t="shared" ca="1" si="278"/>
        <v>8.5549098125572598E-2</v>
      </c>
      <c r="Q2187" s="47">
        <f t="shared" ca="1" si="273"/>
        <v>-0.6186535425383155</v>
      </c>
      <c r="R2187" s="47">
        <f t="shared" ca="1" si="274"/>
        <v>0.16611415213505396</v>
      </c>
      <c r="S2187" s="97">
        <f t="shared" ca="1" si="279"/>
        <v>8.4645183529985929E-3</v>
      </c>
      <c r="V2187">
        <v>2170</v>
      </c>
      <c r="W2187" s="46">
        <v>0.553596301044053</v>
      </c>
    </row>
    <row r="2188" spans="10:23">
      <c r="J2188">
        <v>2171</v>
      </c>
      <c r="K2188" s="93">
        <f t="shared" ca="1" si="275"/>
        <v>-0.48705974032189042</v>
      </c>
      <c r="L2188" s="93">
        <f t="shared" ca="1" si="275"/>
        <v>0.94416918991379983</v>
      </c>
      <c r="M2188" s="93">
        <f t="shared" ca="1" si="276"/>
        <v>-0.48705974032189042</v>
      </c>
      <c r="N2188" s="101">
        <f t="shared" ca="1" si="272"/>
        <v>0.74025501182143238</v>
      </c>
      <c r="O2188" s="46">
        <f t="shared" ca="1" si="277"/>
        <v>0.14544373377488881</v>
      </c>
      <c r="P2188" s="46">
        <f t="shared" ca="1" si="278"/>
        <v>0.2328635227275454</v>
      </c>
      <c r="Q2188" s="47">
        <f t="shared" ca="1" si="273"/>
        <v>-2.9395844130424342E-2</v>
      </c>
      <c r="R2188" s="47">
        <f t="shared" ca="1" si="274"/>
        <v>0.26911644591627171</v>
      </c>
      <c r="S2188" s="97">
        <f t="shared" ca="1" si="279"/>
        <v>0.20728008984558027</v>
      </c>
      <c r="V2188">
        <v>2171</v>
      </c>
      <c r="W2188" s="46">
        <v>3.81958465665053E-2</v>
      </c>
    </row>
    <row r="2189" spans="10:23">
      <c r="J2189">
        <v>2172</v>
      </c>
      <c r="K2189" s="93">
        <f t="shared" ca="1" si="275"/>
        <v>-1.5958100103803852</v>
      </c>
      <c r="L2189" s="93">
        <f t="shared" ca="1" si="275"/>
        <v>0.70380100572863435</v>
      </c>
      <c r="M2189" s="93">
        <f t="shared" ca="1" si="276"/>
        <v>-1.5958100103803852</v>
      </c>
      <c r="N2189" s="101">
        <f t="shared" ca="1" si="272"/>
        <v>0.15975851826029186</v>
      </c>
      <c r="O2189" s="46">
        <f t="shared" ca="1" si="277"/>
        <v>-0.25256376545162162</v>
      </c>
      <c r="P2189" s="46">
        <f t="shared" ca="1" si="278"/>
        <v>3.385977311429017E-2</v>
      </c>
      <c r="Q2189" s="47">
        <f t="shared" ca="1" si="273"/>
        <v>-0.82541084258344521</v>
      </c>
      <c r="R2189" s="47">
        <f t="shared" ca="1" si="274"/>
        <v>0.17525452261525301</v>
      </c>
      <c r="S2189" s="97">
        <f t="shared" ca="1" si="279"/>
        <v>-3.8654621418184307E-2</v>
      </c>
      <c r="V2189">
        <v>2172</v>
      </c>
      <c r="W2189" s="46">
        <v>1.31653485353793</v>
      </c>
    </row>
    <row r="2190" spans="10:23">
      <c r="J2190">
        <v>2173</v>
      </c>
      <c r="K2190" s="93">
        <f t="shared" ca="1" si="275"/>
        <v>-0.18279279906565538</v>
      </c>
      <c r="L2190" s="93">
        <f t="shared" ca="1" si="275"/>
        <v>0.43082589598918641</v>
      </c>
      <c r="M2190" s="93">
        <f t="shared" ca="1" si="276"/>
        <v>-0.18279279906565538</v>
      </c>
      <c r="N2190" s="101">
        <f t="shared" ca="1" si="272"/>
        <v>0.3503265782138445</v>
      </c>
      <c r="O2190" s="46">
        <f t="shared" ca="1" si="277"/>
        <v>0.25466627708060974</v>
      </c>
      <c r="P2190" s="46">
        <f t="shared" ca="1" si="278"/>
        <v>0.28747479438040585</v>
      </c>
      <c r="Q2190" s="47">
        <f t="shared" ca="1" si="273"/>
        <v>0.18904924248101745</v>
      </c>
      <c r="R2190" s="47">
        <f t="shared" ca="1" si="274"/>
        <v>0.20606794668479969</v>
      </c>
      <c r="S2190" s="97">
        <f t="shared" ca="1" si="279"/>
        <v>0.2303671118827047</v>
      </c>
      <c r="V2190">
        <v>2173</v>
      </c>
      <c r="W2190" s="46">
        <v>0.20818102285221601</v>
      </c>
    </row>
    <row r="2191" spans="10:23">
      <c r="J2191">
        <v>2174</v>
      </c>
      <c r="K2191" s="93">
        <f t="shared" ca="1" si="275"/>
        <v>0.87812880649507807</v>
      </c>
      <c r="L2191" s="93">
        <f t="shared" ca="1" si="275"/>
        <v>1.2714907860083984</v>
      </c>
      <c r="M2191" s="93">
        <f t="shared" ca="1" si="276"/>
        <v>0.87812880649507807</v>
      </c>
      <c r="N2191" s="101">
        <f t="shared" ca="1" si="272"/>
        <v>1.4847436982171529</v>
      </c>
      <c r="O2191" s="46">
        <f t="shared" ca="1" si="277"/>
        <v>0.63550474585710415</v>
      </c>
      <c r="P2191" s="46">
        <f t="shared" ca="1" si="278"/>
        <v>0.47789402876865306</v>
      </c>
      <c r="Q2191" s="47">
        <f t="shared" ca="1" si="273"/>
        <v>0.95072618003400633</v>
      </c>
      <c r="R2191" s="47">
        <f t="shared" ca="1" si="274"/>
        <v>0.38949467516666303</v>
      </c>
      <c r="S2191" s="97">
        <f t="shared" ca="1" si="279"/>
        <v>0.51249971051188359</v>
      </c>
      <c r="V2191">
        <v>2174</v>
      </c>
      <c r="W2191" s="46">
        <v>0.121263168343456</v>
      </c>
    </row>
    <row r="2192" spans="10:23">
      <c r="J2192">
        <v>2175</v>
      </c>
      <c r="K2192" s="93">
        <f t="shared" ca="1" si="275"/>
        <v>-0.27150637724389481</v>
      </c>
      <c r="L2192" s="93">
        <f t="shared" ca="1" si="275"/>
        <v>-0.29114564645705282</v>
      </c>
      <c r="M2192" s="93">
        <f t="shared" ca="1" si="276"/>
        <v>-0.27150637724389481</v>
      </c>
      <c r="N2192" s="101">
        <f t="shared" ca="1" si="272"/>
        <v>-0.36237541155299346</v>
      </c>
      <c r="O2192" s="46">
        <f t="shared" ca="1" si="277"/>
        <v>0.22282081074643345</v>
      </c>
      <c r="P2192" s="46">
        <f t="shared" ca="1" si="278"/>
        <v>0.27155206121331771</v>
      </c>
      <c r="Q2192" s="47">
        <f t="shared" ca="1" si="273"/>
        <v>0.12535830981266496</v>
      </c>
      <c r="R2192" s="47">
        <f t="shared" ca="1" si="274"/>
        <v>9.0829387551397078E-2</v>
      </c>
      <c r="S2192" s="97">
        <f t="shared" ca="1" si="279"/>
        <v>0.15682509914891526</v>
      </c>
      <c r="V2192">
        <v>2175</v>
      </c>
      <c r="W2192" s="46">
        <v>1.9970582706537499E-2</v>
      </c>
    </row>
    <row r="2193" spans="10:23">
      <c r="J2193">
        <v>2176</v>
      </c>
      <c r="K2193" s="93">
        <f t="shared" ca="1" si="275"/>
        <v>-0.79862054725019271</v>
      </c>
      <c r="L2193" s="93">
        <f t="shared" ca="1" si="275"/>
        <v>0.90605549221439385</v>
      </c>
      <c r="M2193" s="93">
        <f t="shared" ca="1" si="276"/>
        <v>-0.79862054725019271</v>
      </c>
      <c r="N2193" s="101">
        <f t="shared" ca="1" si="272"/>
        <v>0.60503672975309297</v>
      </c>
      <c r="O2193" s="46">
        <f t="shared" ca="1" si="277"/>
        <v>3.3602915358686647E-2</v>
      </c>
      <c r="P2193" s="46">
        <f t="shared" ca="1" si="278"/>
        <v>0.17694311351944431</v>
      </c>
      <c r="Q2193" s="47">
        <f t="shared" ca="1" si="273"/>
        <v>-0.25307748096282867</v>
      </c>
      <c r="R2193" s="47">
        <f t="shared" ca="1" si="274"/>
        <v>0.24725266523685024</v>
      </c>
      <c r="S2193" s="97">
        <f t="shared" ca="1" si="279"/>
        <v>0.14042779029776845</v>
      </c>
      <c r="V2193">
        <v>2176</v>
      </c>
      <c r="W2193" s="46">
        <v>0.59020416957129096</v>
      </c>
    </row>
    <row r="2194" spans="10:23">
      <c r="J2194">
        <v>2177</v>
      </c>
      <c r="K2194" s="93">
        <f t="shared" ca="1" si="275"/>
        <v>0.10003479876261114</v>
      </c>
      <c r="L2194" s="93">
        <f t="shared" ca="1" si="275"/>
        <v>-1.1183885152544339</v>
      </c>
      <c r="M2194" s="93">
        <f t="shared" ca="1" si="276"/>
        <v>0.10003479876261114</v>
      </c>
      <c r="N2194" s="101">
        <f t="shared" ref="N2194:N2257" ca="1" si="280">$N$2*K2194+SQRT(1-$N$2^2)*L2194</f>
        <v>-1.0285120390198379</v>
      </c>
      <c r="O2194" s="46">
        <f t="shared" ca="1" si="277"/>
        <v>0.35619275059202615</v>
      </c>
      <c r="P2194" s="46">
        <f t="shared" ca="1" si="278"/>
        <v>0.33823803113611406</v>
      </c>
      <c r="Q2194" s="47">
        <f t="shared" ref="Q2194:Q2257" ca="1" si="281">$K$2+K2194*$S$3</f>
        <v>0.39210218950385034</v>
      </c>
      <c r="R2194" s="47">
        <f t="shared" ref="R2194:R2257" ca="1" si="282">$L$2+$L$3*N2194</f>
        <v>-1.6879902218338322E-2</v>
      </c>
      <c r="S2194" s="97">
        <f t="shared" ca="1" si="279"/>
        <v>0.1696564241868439</v>
      </c>
      <c r="V2194">
        <v>2177</v>
      </c>
      <c r="W2194" s="46">
        <v>0.42963791724392902</v>
      </c>
    </row>
    <row r="2195" spans="10:23">
      <c r="J2195">
        <v>2178</v>
      </c>
      <c r="K2195" s="93">
        <f t="shared" ref="K2195:L2258" ca="1" si="283">_xlfn.NORM.S.INV(RAND())</f>
        <v>0.38159581657260561</v>
      </c>
      <c r="L2195" s="93">
        <f t="shared" ca="1" si="283"/>
        <v>-0.77220169043754727</v>
      </c>
      <c r="M2195" s="93">
        <f t="shared" ref="M2195:M2258" ca="1" si="284">K2195</f>
        <v>0.38159581657260561</v>
      </c>
      <c r="N2195" s="101">
        <f t="shared" ca="1" si="280"/>
        <v>-0.61075541034412584</v>
      </c>
      <c r="O2195" s="46">
        <f t="shared" ref="O2195:O2258" ca="1" si="285">$K$2+K2195*$K$3</f>
        <v>0.45726456054280495</v>
      </c>
      <c r="P2195" s="46">
        <f t="shared" ref="P2195:P2258" ca="1" si="286">$K$2+K2195*$R$3</f>
        <v>0.38877393611150346</v>
      </c>
      <c r="Q2195" s="47">
        <f t="shared" ca="1" si="281"/>
        <v>0.59424580940540794</v>
      </c>
      <c r="R2195" s="47">
        <f t="shared" ca="1" si="282"/>
        <v>5.0668207157316167E-2</v>
      </c>
      <c r="S2195" s="97">
        <f t="shared" ref="S2195:S2258" ca="1" si="287">AVERAGE(R2195,O2195)</f>
        <v>0.25396638385006054</v>
      </c>
      <c r="V2195">
        <v>2178</v>
      </c>
      <c r="W2195" s="46">
        <v>0.26207304187451103</v>
      </c>
    </row>
    <row r="2196" spans="10:23">
      <c r="J2196">
        <v>2179</v>
      </c>
      <c r="K2196" s="93">
        <f t="shared" ca="1" si="283"/>
        <v>0.81888449078237446</v>
      </c>
      <c r="L2196" s="93">
        <f t="shared" ca="1" si="283"/>
        <v>-2.1102829011181208</v>
      </c>
      <c r="M2196" s="93">
        <f t="shared" ca="1" si="284"/>
        <v>0.81888449078237446</v>
      </c>
      <c r="N2196" s="101">
        <f t="shared" ca="1" si="280"/>
        <v>-1.7403001022463651</v>
      </c>
      <c r="O2196" s="46">
        <f t="shared" ca="1" si="285"/>
        <v>0.61423784511582635</v>
      </c>
      <c r="P2196" s="46">
        <f t="shared" ca="1" si="286"/>
        <v>0.46726057839801416</v>
      </c>
      <c r="Q2196" s="47">
        <f t="shared" ca="1" si="281"/>
        <v>0.90819237855145063</v>
      </c>
      <c r="R2196" s="47">
        <f t="shared" ca="1" si="282"/>
        <v>-0.13197068629404307</v>
      </c>
      <c r="S2196" s="97">
        <f t="shared" ca="1" si="287"/>
        <v>0.24113357941089164</v>
      </c>
      <c r="V2196">
        <v>2179</v>
      </c>
      <c r="W2196" s="46">
        <v>-2.4369829290709102E-2</v>
      </c>
    </row>
    <row r="2197" spans="10:23">
      <c r="J2197">
        <v>2180</v>
      </c>
      <c r="K2197" s="93">
        <f t="shared" ca="1" si="283"/>
        <v>1.894434893762432</v>
      </c>
      <c r="L2197" s="93">
        <f t="shared" ca="1" si="283"/>
        <v>1.1872806198155266</v>
      </c>
      <c r="M2197" s="93">
        <f t="shared" ca="1" si="284"/>
        <v>1.894434893762432</v>
      </c>
      <c r="N2197" s="101">
        <f t="shared" ca="1" si="280"/>
        <v>1.7281135905516023</v>
      </c>
      <c r="O2197" s="46">
        <f t="shared" ca="1" si="285"/>
        <v>1.000327605580619</v>
      </c>
      <c r="P2197" s="46">
        <f t="shared" ca="1" si="286"/>
        <v>0.66030545863041046</v>
      </c>
      <c r="Q2197" s="47">
        <f t="shared" ca="1" si="281"/>
        <v>1.6803718994810357</v>
      </c>
      <c r="R2197" s="47">
        <f t="shared" ca="1" si="282"/>
        <v>0.42884575897414401</v>
      </c>
      <c r="S2197" s="97">
        <f t="shared" ca="1" si="287"/>
        <v>0.71458668227738142</v>
      </c>
      <c r="V2197">
        <v>2180</v>
      </c>
      <c r="W2197" s="46">
        <v>-0.14469031073035199</v>
      </c>
    </row>
    <row r="2198" spans="10:23">
      <c r="J2198">
        <v>2181</v>
      </c>
      <c r="K2198" s="93">
        <f t="shared" ca="1" si="283"/>
        <v>1.1161621199752245</v>
      </c>
      <c r="L2198" s="93">
        <f t="shared" ca="1" si="283"/>
        <v>-0.65978484233468615</v>
      </c>
      <c r="M2198" s="93">
        <f t="shared" ca="1" si="284"/>
        <v>1.1161621199752245</v>
      </c>
      <c r="N2198" s="101">
        <f t="shared" ca="1" si="280"/>
        <v>-0.27056632312572415</v>
      </c>
      <c r="O2198" s="46">
        <f t="shared" ca="1" si="285"/>
        <v>0.72095143875922618</v>
      </c>
      <c r="P2198" s="46">
        <f t="shared" ca="1" si="286"/>
        <v>0.52061737521971407</v>
      </c>
      <c r="Q2198" s="47">
        <f t="shared" ca="1" si="281"/>
        <v>1.1216195658382504</v>
      </c>
      <c r="R2198" s="47">
        <f t="shared" ca="1" si="282"/>
        <v>0.10567422763549858</v>
      </c>
      <c r="S2198" s="97">
        <f t="shared" ca="1" si="287"/>
        <v>0.41331283319736239</v>
      </c>
      <c r="V2198">
        <v>2181</v>
      </c>
      <c r="W2198" s="46">
        <v>-0.16602511190875599</v>
      </c>
    </row>
    <row r="2199" spans="10:23">
      <c r="J2199">
        <v>2182</v>
      </c>
      <c r="K2199" s="93">
        <f t="shared" ca="1" si="283"/>
        <v>0.52090930292976445</v>
      </c>
      <c r="L2199" s="93">
        <f t="shared" ca="1" si="283"/>
        <v>2.5519128476599717</v>
      </c>
      <c r="M2199" s="93">
        <f t="shared" ca="1" si="284"/>
        <v>0.52090930292976445</v>
      </c>
      <c r="N2199" s="101">
        <f t="shared" ca="1" si="280"/>
        <v>2.5850865127864058</v>
      </c>
      <c r="O2199" s="46">
        <f t="shared" ca="1" si="285"/>
        <v>0.50727384920851515</v>
      </c>
      <c r="P2199" s="46">
        <f t="shared" ca="1" si="286"/>
        <v>0.41377858044435856</v>
      </c>
      <c r="Q2199" s="47">
        <f t="shared" ca="1" si="281"/>
        <v>0.69426438673682833</v>
      </c>
      <c r="R2199" s="47">
        <f t="shared" ca="1" si="282"/>
        <v>0.56741184436838932</v>
      </c>
      <c r="S2199" s="97">
        <f t="shared" ca="1" si="287"/>
        <v>0.53734284678845223</v>
      </c>
      <c r="V2199">
        <v>2182</v>
      </c>
      <c r="W2199" s="46">
        <v>1.1145362719527501</v>
      </c>
    </row>
    <row r="2200" spans="10:23">
      <c r="J2200">
        <v>2183</v>
      </c>
      <c r="K2200" s="93">
        <f t="shared" ca="1" si="283"/>
        <v>1.5759791008859467</v>
      </c>
      <c r="L2200" s="93">
        <f t="shared" ca="1" si="283"/>
        <v>-0.84827241650963336</v>
      </c>
      <c r="M2200" s="93">
        <f t="shared" ca="1" si="284"/>
        <v>1.5759791008859467</v>
      </c>
      <c r="N2200" s="101">
        <f t="shared" ca="1" si="280"/>
        <v>-0.30303610809308279</v>
      </c>
      <c r="O2200" s="46">
        <f t="shared" ca="1" si="285"/>
        <v>0.88601169769788291</v>
      </c>
      <c r="P2200" s="46">
        <f t="shared" ca="1" si="286"/>
        <v>0.60314750468904244</v>
      </c>
      <c r="Q2200" s="47">
        <f t="shared" ca="1" si="281"/>
        <v>1.4517400837155638</v>
      </c>
      <c r="R2200" s="47">
        <f t="shared" ca="1" si="282"/>
        <v>0.10042410726438253</v>
      </c>
      <c r="S2200" s="97">
        <f t="shared" ca="1" si="287"/>
        <v>0.49321790248113273</v>
      </c>
      <c r="V2200">
        <v>2183</v>
      </c>
      <c r="W2200" s="46">
        <v>-0.274987080902309</v>
      </c>
    </row>
    <row r="2201" spans="10:23">
      <c r="J2201">
        <v>2184</v>
      </c>
      <c r="K2201" s="93">
        <f t="shared" ca="1" si="283"/>
        <v>-0.50360758783951065</v>
      </c>
      <c r="L2201" s="93">
        <f t="shared" ca="1" si="283"/>
        <v>0.98124316282743618</v>
      </c>
      <c r="M2201" s="93">
        <f t="shared" ca="1" si="284"/>
        <v>-0.50360758783951065</v>
      </c>
      <c r="N2201" s="101">
        <f t="shared" ca="1" si="280"/>
        <v>0.77014163552124981</v>
      </c>
      <c r="O2201" s="46">
        <f t="shared" ca="1" si="285"/>
        <v>0.13950356168571118</v>
      </c>
      <c r="P2201" s="46">
        <f t="shared" ca="1" si="286"/>
        <v>0.22989343668295659</v>
      </c>
      <c r="Q2201" s="47">
        <f t="shared" ca="1" si="281"/>
        <v>-4.1276188308779604E-2</v>
      </c>
      <c r="R2201" s="47">
        <f t="shared" ca="1" si="282"/>
        <v>0.27394888851076471</v>
      </c>
      <c r="S2201" s="97">
        <f t="shared" ca="1" si="287"/>
        <v>0.20672622509823796</v>
      </c>
      <c r="V2201">
        <v>2184</v>
      </c>
      <c r="W2201" s="46">
        <v>-1.81365566943728E-2</v>
      </c>
    </row>
    <row r="2202" spans="10:23">
      <c r="J2202">
        <v>2185</v>
      </c>
      <c r="K2202" s="93">
        <f t="shared" ca="1" si="283"/>
        <v>-1.4016231767244882</v>
      </c>
      <c r="L2202" s="93">
        <f t="shared" ca="1" si="283"/>
        <v>1.1461897750130989</v>
      </c>
      <c r="M2202" s="93">
        <f t="shared" ca="1" si="284"/>
        <v>-1.4016231767244882</v>
      </c>
      <c r="N2202" s="101">
        <f t="shared" ca="1" si="280"/>
        <v>0.64093564247589474</v>
      </c>
      <c r="O2202" s="46">
        <f t="shared" ca="1" si="285"/>
        <v>-0.18285662026912675</v>
      </c>
      <c r="P2202" s="46">
        <f t="shared" ca="1" si="286"/>
        <v>6.871334570553761E-2</v>
      </c>
      <c r="Q2202" s="47">
        <f t="shared" ca="1" si="281"/>
        <v>-0.68599655221845546</v>
      </c>
      <c r="R2202" s="47">
        <f t="shared" ca="1" si="282"/>
        <v>0.25305724981221372</v>
      </c>
      <c r="S2202" s="97">
        <f t="shared" ca="1" si="287"/>
        <v>3.5100314771543489E-2</v>
      </c>
      <c r="V2202">
        <v>2185</v>
      </c>
      <c r="W2202" s="46">
        <v>0.102355002245819</v>
      </c>
    </row>
    <row r="2203" spans="10:23">
      <c r="J2203">
        <v>2186</v>
      </c>
      <c r="K2203" s="93">
        <f t="shared" ca="1" si="283"/>
        <v>9.0287819585654364E-2</v>
      </c>
      <c r="L2203" s="93">
        <f t="shared" ca="1" si="283"/>
        <v>-0.61307351314919034</v>
      </c>
      <c r="M2203" s="93">
        <f t="shared" ca="1" si="284"/>
        <v>9.0287819585654364E-2</v>
      </c>
      <c r="N2203" s="101">
        <f t="shared" ca="1" si="280"/>
        <v>-0.55253113882578575</v>
      </c>
      <c r="O2203" s="46">
        <f t="shared" ca="1" si="285"/>
        <v>0.35269388262148776</v>
      </c>
      <c r="P2203" s="46">
        <f t="shared" ca="1" si="286"/>
        <v>0.33648859715084489</v>
      </c>
      <c r="Q2203" s="47">
        <f t="shared" ca="1" si="281"/>
        <v>0.38510445356277356</v>
      </c>
      <c r="R2203" s="47">
        <f t="shared" ca="1" si="282"/>
        <v>6.0082634579583655E-2</v>
      </c>
      <c r="S2203" s="97">
        <f t="shared" ca="1" si="287"/>
        <v>0.20638825860053572</v>
      </c>
      <c r="V2203">
        <v>2186</v>
      </c>
      <c r="W2203" s="46">
        <v>0.34157853716942999</v>
      </c>
    </row>
    <row r="2204" spans="10:23">
      <c r="J2204">
        <v>2187</v>
      </c>
      <c r="K2204" s="93">
        <f t="shared" ca="1" si="283"/>
        <v>-0.1182666536651933</v>
      </c>
      <c r="L2204" s="93">
        <f t="shared" ca="1" si="283"/>
        <v>-1.6631680701634952</v>
      </c>
      <c r="M2204" s="93">
        <f t="shared" ca="1" si="284"/>
        <v>-0.1182666536651933</v>
      </c>
      <c r="N2204" s="101">
        <f t="shared" ca="1" si="280"/>
        <v>-1.6144331354585826</v>
      </c>
      <c r="O2204" s="46">
        <f t="shared" ca="1" si="285"/>
        <v>0.2778291934370668</v>
      </c>
      <c r="P2204" s="46">
        <f t="shared" ca="1" si="286"/>
        <v>0.29905625255863438</v>
      </c>
      <c r="Q2204" s="47">
        <f t="shared" ca="1" si="281"/>
        <v>0.23537507519393158</v>
      </c>
      <c r="R2204" s="47">
        <f t="shared" ca="1" si="282"/>
        <v>-0.11161894306422387</v>
      </c>
      <c r="S2204" s="97">
        <f t="shared" ca="1" si="287"/>
        <v>8.3105125186421464E-2</v>
      </c>
      <c r="V2204">
        <v>2187</v>
      </c>
      <c r="W2204" s="46">
        <v>0.51091535747098304</v>
      </c>
    </row>
    <row r="2205" spans="10:23">
      <c r="J2205">
        <v>2188</v>
      </c>
      <c r="K2205" s="93">
        <f t="shared" ca="1" si="283"/>
        <v>-0.34936502588962842</v>
      </c>
      <c r="L2205" s="93">
        <f t="shared" ca="1" si="283"/>
        <v>2.0895123500945232</v>
      </c>
      <c r="M2205" s="93">
        <f t="shared" ca="1" si="284"/>
        <v>-0.34936502588962842</v>
      </c>
      <c r="N2205" s="101">
        <f t="shared" ca="1" si="280"/>
        <v>1.8699256148689321</v>
      </c>
      <c r="O2205" s="46">
        <f t="shared" ca="1" si="285"/>
        <v>0.19487193273713288</v>
      </c>
      <c r="P2205" s="46">
        <f t="shared" ca="1" si="286"/>
        <v>0.25757762220866742</v>
      </c>
      <c r="Q2205" s="47">
        <f t="shared" ca="1" si="281"/>
        <v>6.9460553794063795E-2</v>
      </c>
      <c r="R2205" s="47">
        <f t="shared" ca="1" si="282"/>
        <v>0.45177569825418801</v>
      </c>
      <c r="S2205" s="97">
        <f t="shared" ca="1" si="287"/>
        <v>0.32332381549566047</v>
      </c>
      <c r="V2205">
        <v>2188</v>
      </c>
      <c r="W2205" s="46">
        <v>1.31161295798966</v>
      </c>
    </row>
    <row r="2206" spans="10:23">
      <c r="J2206">
        <v>2189</v>
      </c>
      <c r="K2206" s="93">
        <f t="shared" ca="1" si="283"/>
        <v>-3.536054744865222</v>
      </c>
      <c r="L2206" s="93">
        <f t="shared" ca="1" si="283"/>
        <v>-0.23455664678524427</v>
      </c>
      <c r="M2206" s="93">
        <f t="shared" ca="1" si="284"/>
        <v>-3.536054744865222</v>
      </c>
      <c r="N2206" s="101">
        <f t="shared" ca="1" si="280"/>
        <v>-1.3469239488704319</v>
      </c>
      <c r="O2206" s="46">
        <f t="shared" ca="1" si="285"/>
        <v>-0.9490523936969828</v>
      </c>
      <c r="P2206" s="46">
        <f t="shared" ca="1" si="286"/>
        <v>-0.31438454100839042</v>
      </c>
      <c r="Q2206" s="47">
        <f t="shared" ca="1" si="281"/>
        <v>-2.2183880990741676</v>
      </c>
      <c r="R2206" s="47">
        <f t="shared" ca="1" si="282"/>
        <v>-6.8364716669469083E-2</v>
      </c>
      <c r="S2206" s="97">
        <f t="shared" ca="1" si="287"/>
        <v>-0.508708555183226</v>
      </c>
      <c r="V2206">
        <v>2189</v>
      </c>
      <c r="W2206" s="46">
        <v>0.82628561777325604</v>
      </c>
    </row>
    <row r="2207" spans="10:23">
      <c r="J2207">
        <v>2190</v>
      </c>
      <c r="K2207" s="93">
        <f t="shared" ca="1" si="283"/>
        <v>0.16920001290824865</v>
      </c>
      <c r="L2207" s="93">
        <f t="shared" ca="1" si="283"/>
        <v>0.36599195352765679</v>
      </c>
      <c r="M2207" s="93">
        <f t="shared" ca="1" si="284"/>
        <v>0.16920001290824865</v>
      </c>
      <c r="N2207" s="101">
        <f t="shared" ca="1" si="280"/>
        <v>0.40080021802329902</v>
      </c>
      <c r="O2207" s="46">
        <f t="shared" ca="1" si="285"/>
        <v>0.38102095100736311</v>
      </c>
      <c r="P2207" s="46">
        <f t="shared" ca="1" si="286"/>
        <v>0.35065213134378254</v>
      </c>
      <c r="Q2207" s="47">
        <f t="shared" ca="1" si="281"/>
        <v>0.44175859033452419</v>
      </c>
      <c r="R2207" s="47">
        <f t="shared" ca="1" si="282"/>
        <v>0.21422915516937649</v>
      </c>
      <c r="S2207" s="97">
        <f t="shared" ca="1" si="287"/>
        <v>0.29762505308836978</v>
      </c>
      <c r="V2207">
        <v>2190</v>
      </c>
      <c r="W2207" s="46">
        <v>0.138791697088268</v>
      </c>
    </row>
    <row r="2208" spans="10:23">
      <c r="J2208">
        <v>2191</v>
      </c>
      <c r="K2208" s="93">
        <f t="shared" ca="1" si="283"/>
        <v>0.14244379562265774</v>
      </c>
      <c r="L2208" s="93">
        <f t="shared" ca="1" si="283"/>
        <v>-1.8118231360051462</v>
      </c>
      <c r="M2208" s="93">
        <f t="shared" ca="1" si="284"/>
        <v>0.14244379562265774</v>
      </c>
      <c r="N2208" s="101">
        <f t="shared" ca="1" si="280"/>
        <v>-1.6724587326684228</v>
      </c>
      <c r="O2208" s="46">
        <f t="shared" ca="1" si="285"/>
        <v>0.37141628581072023</v>
      </c>
      <c r="P2208" s="46">
        <f t="shared" ca="1" si="286"/>
        <v>0.34584979874546112</v>
      </c>
      <c r="Q2208" s="47">
        <f t="shared" ca="1" si="281"/>
        <v>0.42254925994123849</v>
      </c>
      <c r="R2208" s="47">
        <f t="shared" ca="1" si="282"/>
        <v>-0.12100124634291232</v>
      </c>
      <c r="S2208" s="97">
        <f t="shared" ca="1" si="287"/>
        <v>0.12520751973390395</v>
      </c>
      <c r="V2208">
        <v>2191</v>
      </c>
      <c r="W2208" s="46">
        <v>9.8172751274230696E-2</v>
      </c>
    </row>
    <row r="2209" spans="10:23">
      <c r="J2209">
        <v>2192</v>
      </c>
      <c r="K2209" s="93">
        <f t="shared" ca="1" si="283"/>
        <v>0.31425230245323721</v>
      </c>
      <c r="L2209" s="93">
        <f t="shared" ca="1" si="283"/>
        <v>0.13307022355065956</v>
      </c>
      <c r="M2209" s="93">
        <f t="shared" ca="1" si="284"/>
        <v>0.31425230245323721</v>
      </c>
      <c r="N2209" s="101">
        <f t="shared" ca="1" si="280"/>
        <v>0.22610092379304225</v>
      </c>
      <c r="O2209" s="46">
        <f t="shared" ca="1" si="285"/>
        <v>0.433090294824375</v>
      </c>
      <c r="P2209" s="46">
        <f t="shared" ca="1" si="286"/>
        <v>0.37668680325228848</v>
      </c>
      <c r="Q2209" s="47">
        <f t="shared" ca="1" si="281"/>
        <v>0.54589727796854803</v>
      </c>
      <c r="R2209" s="47">
        <f t="shared" ca="1" si="282"/>
        <v>0.18598159133795883</v>
      </c>
      <c r="S2209" s="97">
        <f t="shared" ca="1" si="287"/>
        <v>0.30953594308116694</v>
      </c>
      <c r="V2209">
        <v>2192</v>
      </c>
      <c r="W2209" s="46">
        <v>1.5246870743683001</v>
      </c>
    </row>
    <row r="2210" spans="10:23">
      <c r="J2210">
        <v>2193</v>
      </c>
      <c r="K2210" s="93">
        <f t="shared" ca="1" si="283"/>
        <v>2.314324993797193E-2</v>
      </c>
      <c r="L2210" s="93">
        <f t="shared" ca="1" si="283"/>
        <v>0.18289659206810271</v>
      </c>
      <c r="M2210" s="93">
        <f t="shared" ca="1" si="284"/>
        <v>2.314324993797193E-2</v>
      </c>
      <c r="N2210" s="101">
        <f t="shared" ca="1" si="280"/>
        <v>0.18076125678278804</v>
      </c>
      <c r="O2210" s="46">
        <f t="shared" ca="1" si="285"/>
        <v>0.32859103189505284</v>
      </c>
      <c r="P2210" s="46">
        <f t="shared" ca="1" si="286"/>
        <v>0.32443717178762738</v>
      </c>
      <c r="Q2210" s="47">
        <f t="shared" ca="1" si="281"/>
        <v>0.33689875210990367</v>
      </c>
      <c r="R2210" s="47">
        <f t="shared" ca="1" si="282"/>
        <v>0.17865050769729254</v>
      </c>
      <c r="S2210" s="97">
        <f t="shared" ca="1" si="287"/>
        <v>0.25362076979617271</v>
      </c>
      <c r="V2210">
        <v>2193</v>
      </c>
      <c r="W2210" s="46">
        <v>1.05932031307772</v>
      </c>
    </row>
    <row r="2211" spans="10:23">
      <c r="J2211">
        <v>2194</v>
      </c>
      <c r="K2211" s="93">
        <f t="shared" ca="1" si="283"/>
        <v>-0.37446389955943338</v>
      </c>
      <c r="L2211" s="93">
        <f t="shared" ca="1" si="283"/>
        <v>1.3316920172702678</v>
      </c>
      <c r="M2211" s="93">
        <f t="shared" ca="1" si="284"/>
        <v>-0.37446389955943338</v>
      </c>
      <c r="N2211" s="101">
        <f t="shared" ca="1" si="280"/>
        <v>1.1434668927698337</v>
      </c>
      <c r="O2211" s="46">
        <f t="shared" ca="1" si="285"/>
        <v>0.18586220330347586</v>
      </c>
      <c r="P2211" s="46">
        <f t="shared" ca="1" si="286"/>
        <v>0.25307275749183888</v>
      </c>
      <c r="Q2211" s="47">
        <f t="shared" ca="1" si="281"/>
        <v>5.1441094926749753E-2</v>
      </c>
      <c r="R2211" s="47">
        <f t="shared" ca="1" si="282"/>
        <v>0.33431277881996424</v>
      </c>
      <c r="S2211" s="97">
        <f t="shared" ca="1" si="287"/>
        <v>0.26008749106172002</v>
      </c>
      <c r="V2211">
        <v>2194</v>
      </c>
      <c r="W2211" s="46">
        <v>-0.17758898831674999</v>
      </c>
    </row>
    <row r="2212" spans="10:23">
      <c r="J2212">
        <v>2195</v>
      </c>
      <c r="K2212" s="93">
        <f t="shared" ca="1" si="283"/>
        <v>-0.94756257595479965</v>
      </c>
      <c r="L2212" s="93">
        <f t="shared" ca="1" si="283"/>
        <v>3.755332500072521E-2</v>
      </c>
      <c r="M2212" s="93">
        <f t="shared" ca="1" si="284"/>
        <v>-0.94756257595479965</v>
      </c>
      <c r="N2212" s="101">
        <f t="shared" ca="1" si="280"/>
        <v>-0.26574248031919351</v>
      </c>
      <c r="O2212" s="46">
        <f t="shared" ca="1" si="285"/>
        <v>-1.9862726071386061E-2</v>
      </c>
      <c r="P2212" s="46">
        <f t="shared" ca="1" si="286"/>
        <v>0.15021029280440795</v>
      </c>
      <c r="Q2212" s="47">
        <f t="shared" ca="1" si="281"/>
        <v>-0.36000876382297409</v>
      </c>
      <c r="R2212" s="47">
        <f t="shared" ca="1" si="282"/>
        <v>0.1064542067887664</v>
      </c>
      <c r="S2212" s="97">
        <f t="shared" ca="1" si="287"/>
        <v>4.3295740358690167E-2</v>
      </c>
      <c r="V2212">
        <v>2195</v>
      </c>
      <c r="W2212" s="46">
        <v>0.43257051233613403</v>
      </c>
    </row>
    <row r="2213" spans="10:23">
      <c r="J2213">
        <v>2196</v>
      </c>
      <c r="K2213" s="93">
        <f t="shared" ca="1" si="283"/>
        <v>0.64722118346278679</v>
      </c>
      <c r="L2213" s="93">
        <f t="shared" ca="1" si="283"/>
        <v>-1.1446806942162013</v>
      </c>
      <c r="M2213" s="93">
        <f t="shared" ca="1" si="284"/>
        <v>0.64722118346278679</v>
      </c>
      <c r="N2213" s="101">
        <f t="shared" ca="1" si="280"/>
        <v>-0.87942166616789175</v>
      </c>
      <c r="O2213" s="46">
        <f t="shared" ca="1" si="285"/>
        <v>0.55261595829399357</v>
      </c>
      <c r="P2213" s="46">
        <f t="shared" ca="1" si="286"/>
        <v>0.43644963498709777</v>
      </c>
      <c r="Q2213" s="47">
        <f t="shared" ca="1" si="281"/>
        <v>0.78494860490778517</v>
      </c>
      <c r="R2213" s="47">
        <f t="shared" ca="1" si="282"/>
        <v>7.2268913571094107E-3</v>
      </c>
      <c r="S2213" s="97">
        <f t="shared" ca="1" si="287"/>
        <v>0.27992142482555149</v>
      </c>
      <c r="V2213">
        <v>2196</v>
      </c>
      <c r="W2213" s="46">
        <v>0.47282955589681003</v>
      </c>
    </row>
    <row r="2214" spans="10:23">
      <c r="J2214">
        <v>2197</v>
      </c>
      <c r="K2214" s="93">
        <f t="shared" ca="1" si="283"/>
        <v>0.75577844977752129</v>
      </c>
      <c r="L2214" s="93">
        <f t="shared" ca="1" si="283"/>
        <v>-1.4573677977490822</v>
      </c>
      <c r="M2214" s="93">
        <f t="shared" ca="1" si="284"/>
        <v>0.75577844977752129</v>
      </c>
      <c r="N2214" s="101">
        <f t="shared" ca="1" si="280"/>
        <v>-1.1413514061682912</v>
      </c>
      <c r="O2214" s="46">
        <f t="shared" ca="1" si="285"/>
        <v>0.59158470288470677</v>
      </c>
      <c r="P2214" s="46">
        <f t="shared" ca="1" si="286"/>
        <v>0.45593400728245437</v>
      </c>
      <c r="Q2214" s="47">
        <f t="shared" ca="1" si="281"/>
        <v>0.86288609408921157</v>
      </c>
      <c r="R2214" s="47">
        <f t="shared" ca="1" si="282"/>
        <v>-3.5125180427771796E-2</v>
      </c>
      <c r="S2214" s="97">
        <f t="shared" ca="1" si="287"/>
        <v>0.27822976122846749</v>
      </c>
      <c r="V2214">
        <v>2197</v>
      </c>
      <c r="W2214" s="46">
        <v>-3.3116606918636597E-2</v>
      </c>
    </row>
    <row r="2215" spans="10:23">
      <c r="J2215">
        <v>2198</v>
      </c>
      <c r="K2215" s="93">
        <f t="shared" ca="1" si="283"/>
        <v>1.1651638056114637</v>
      </c>
      <c r="L2215" s="93">
        <f t="shared" ca="1" si="283"/>
        <v>8.5582276331093193E-2</v>
      </c>
      <c r="M2215" s="93">
        <f t="shared" ca="1" si="284"/>
        <v>1.1651638056114637</v>
      </c>
      <c r="N2215" s="101">
        <f t="shared" ca="1" si="280"/>
        <v>0.45168734642282299</v>
      </c>
      <c r="O2215" s="46">
        <f t="shared" ca="1" si="285"/>
        <v>0.73854154798818206</v>
      </c>
      <c r="P2215" s="46">
        <f t="shared" ca="1" si="286"/>
        <v>0.52941242983419201</v>
      </c>
      <c r="Q2215" s="47">
        <f t="shared" ca="1" si="281"/>
        <v>1.1567997842961621</v>
      </c>
      <c r="R2215" s="47">
        <f t="shared" ca="1" si="282"/>
        <v>0.22245722165354059</v>
      </c>
      <c r="S2215" s="97">
        <f t="shared" ca="1" si="287"/>
        <v>0.4804993848208613</v>
      </c>
      <c r="V2215">
        <v>2198</v>
      </c>
      <c r="W2215" s="46">
        <v>0.72760561042310701</v>
      </c>
    </row>
    <row r="2216" spans="10:23">
      <c r="J2216">
        <v>2199</v>
      </c>
      <c r="K2216" s="93">
        <f t="shared" ca="1" si="283"/>
        <v>-2.5428217579266592</v>
      </c>
      <c r="L2216" s="93">
        <f t="shared" ca="1" si="283"/>
        <v>1.1288318368126777</v>
      </c>
      <c r="M2216" s="93">
        <f t="shared" ca="1" si="284"/>
        <v>-2.5428217579266592</v>
      </c>
      <c r="N2216" s="101">
        <f t="shared" ca="1" si="280"/>
        <v>0.26155212304853759</v>
      </c>
      <c r="O2216" s="46">
        <f t="shared" ca="1" si="285"/>
        <v>-0.59251207262013739</v>
      </c>
      <c r="P2216" s="46">
        <f t="shared" ca="1" si="286"/>
        <v>-0.13611438046996771</v>
      </c>
      <c r="Q2216" s="47">
        <f t="shared" ca="1" si="281"/>
        <v>-1.5053074569204767</v>
      </c>
      <c r="R2216" s="47">
        <f t="shared" ca="1" si="282"/>
        <v>0.19171378400812517</v>
      </c>
      <c r="S2216" s="97">
        <f t="shared" ca="1" si="287"/>
        <v>-0.20039914430600611</v>
      </c>
      <c r="V2216">
        <v>2199</v>
      </c>
      <c r="W2216" s="46">
        <v>-0.22754133601353499</v>
      </c>
    </row>
    <row r="2217" spans="10:23">
      <c r="J2217">
        <v>2200</v>
      </c>
      <c r="K2217" s="93">
        <f t="shared" ca="1" si="283"/>
        <v>0.14781558096847625</v>
      </c>
      <c r="L2217" s="93">
        <f t="shared" ca="1" si="283"/>
        <v>-0.91530537428576442</v>
      </c>
      <c r="M2217" s="93">
        <f t="shared" ca="1" si="284"/>
        <v>0.14781558096847625</v>
      </c>
      <c r="N2217" s="101">
        <f t="shared" ca="1" si="280"/>
        <v>-0.82077696662676392</v>
      </c>
      <c r="O2217" s="46">
        <f t="shared" ca="1" si="285"/>
        <v>0.37334459276099319</v>
      </c>
      <c r="P2217" s="46">
        <f t="shared" ca="1" si="286"/>
        <v>0.34681395222059758</v>
      </c>
      <c r="Q2217" s="47">
        <f t="shared" ca="1" si="281"/>
        <v>0.42640587384178447</v>
      </c>
      <c r="R2217" s="47">
        <f t="shared" ca="1" si="282"/>
        <v>1.6709298833117503E-2</v>
      </c>
      <c r="S2217" s="97">
        <f t="shared" ca="1" si="287"/>
        <v>0.19502694579705535</v>
      </c>
      <c r="V2217">
        <v>2200</v>
      </c>
      <c r="W2217" s="46">
        <v>0.115216539234826</v>
      </c>
    </row>
    <row r="2218" spans="10:23">
      <c r="J2218">
        <v>2201</v>
      </c>
      <c r="K2218" s="93">
        <f t="shared" ca="1" si="283"/>
        <v>-0.46423828906024639</v>
      </c>
      <c r="L2218" s="93">
        <f t="shared" ca="1" si="283"/>
        <v>0.92466695076812888</v>
      </c>
      <c r="M2218" s="93">
        <f t="shared" ca="1" si="284"/>
        <v>-0.46423828906024639</v>
      </c>
      <c r="N2218" s="101">
        <f t="shared" ca="1" si="280"/>
        <v>0.72902300022448507</v>
      </c>
      <c r="O2218" s="46">
        <f t="shared" ca="1" si="285"/>
        <v>0.15363593808874881</v>
      </c>
      <c r="P2218" s="46">
        <f t="shared" ca="1" si="286"/>
        <v>0.23695962488447539</v>
      </c>
      <c r="Q2218" s="47">
        <f t="shared" ca="1" si="281"/>
        <v>-1.3011435502704338E-2</v>
      </c>
      <c r="R2218" s="47">
        <f t="shared" ca="1" si="282"/>
        <v>0.26730031399691884</v>
      </c>
      <c r="S2218" s="97">
        <f t="shared" ca="1" si="287"/>
        <v>0.21046812604283383</v>
      </c>
      <c r="V2218">
        <v>2201</v>
      </c>
      <c r="W2218" s="46">
        <v>1.1404450868551499</v>
      </c>
    </row>
    <row r="2219" spans="10:23">
      <c r="J2219">
        <v>2202</v>
      </c>
      <c r="K2219" s="93">
        <f t="shared" ca="1" si="283"/>
        <v>0.21366344743253918</v>
      </c>
      <c r="L2219" s="93">
        <f t="shared" ca="1" si="283"/>
        <v>-0.12252069607076706</v>
      </c>
      <c r="M2219" s="93">
        <f t="shared" ca="1" si="284"/>
        <v>0.21366344743253918</v>
      </c>
      <c r="N2219" s="101">
        <f t="shared" ca="1" si="280"/>
        <v>-4.8210042620890237E-2</v>
      </c>
      <c r="O2219" s="46">
        <f t="shared" ca="1" si="285"/>
        <v>0.39698196663002527</v>
      </c>
      <c r="P2219" s="46">
        <f t="shared" ca="1" si="286"/>
        <v>0.35863263915511362</v>
      </c>
      <c r="Q2219" s="47">
        <f t="shared" ca="1" si="281"/>
        <v>0.47368062157984858</v>
      </c>
      <c r="R2219" s="47">
        <f t="shared" ca="1" si="282"/>
        <v>0.14162756822884071</v>
      </c>
      <c r="S2219" s="97">
        <f t="shared" ca="1" si="287"/>
        <v>0.26930476742943299</v>
      </c>
      <c r="V2219">
        <v>2202</v>
      </c>
      <c r="W2219" s="46">
        <v>0.17698479119098601</v>
      </c>
    </row>
    <row r="2220" spans="10:23">
      <c r="J2220">
        <v>2203</v>
      </c>
      <c r="K2220" s="93">
        <f t="shared" ca="1" si="283"/>
        <v>-1.9532545051552368</v>
      </c>
      <c r="L2220" s="93">
        <f t="shared" ca="1" si="283"/>
        <v>-1.2420724079754781</v>
      </c>
      <c r="M2220" s="93">
        <f t="shared" ca="1" si="284"/>
        <v>-1.9532545051552368</v>
      </c>
      <c r="N2220" s="101">
        <f t="shared" ca="1" si="280"/>
        <v>-1.7987667197162502</v>
      </c>
      <c r="O2220" s="46">
        <f t="shared" ca="1" si="285"/>
        <v>-0.38087542707594446</v>
      </c>
      <c r="P2220" s="46">
        <f t="shared" ca="1" si="286"/>
        <v>-3.0296057697871248E-2</v>
      </c>
      <c r="Q2220" s="47">
        <f t="shared" ca="1" si="281"/>
        <v>-1.0820341658320909</v>
      </c>
      <c r="R2220" s="47">
        <f t="shared" ca="1" si="282"/>
        <v>-0.14142429923658251</v>
      </c>
      <c r="S2220" s="97">
        <f t="shared" ca="1" si="287"/>
        <v>-0.26114986315626348</v>
      </c>
      <c r="V2220">
        <v>2203</v>
      </c>
      <c r="W2220" s="46">
        <v>0.147100979045311</v>
      </c>
    </row>
    <row r="2221" spans="10:23">
      <c r="J2221">
        <v>2204</v>
      </c>
      <c r="K2221" s="93">
        <f t="shared" ca="1" si="283"/>
        <v>-8.1255865193697194E-2</v>
      </c>
      <c r="L2221" s="93">
        <f t="shared" ca="1" si="283"/>
        <v>-1.8828831703926057</v>
      </c>
      <c r="M2221" s="93">
        <f t="shared" ca="1" si="284"/>
        <v>-8.1255865193697194E-2</v>
      </c>
      <c r="N2221" s="101">
        <f t="shared" ca="1" si="280"/>
        <v>-1.8109710671557075</v>
      </c>
      <c r="O2221" s="46">
        <f t="shared" ca="1" si="285"/>
        <v>0.29111493663978488</v>
      </c>
      <c r="P2221" s="46">
        <f t="shared" ca="1" si="286"/>
        <v>0.30569912415999345</v>
      </c>
      <c r="Q2221" s="47">
        <f t="shared" ca="1" si="281"/>
        <v>0.26194656159936786</v>
      </c>
      <c r="R2221" s="47">
        <f t="shared" ca="1" si="282"/>
        <v>-0.14339765055912701</v>
      </c>
      <c r="S2221" s="97">
        <f t="shared" ca="1" si="287"/>
        <v>7.3858643040328936E-2</v>
      </c>
      <c r="V2221">
        <v>2204</v>
      </c>
      <c r="W2221" s="46">
        <v>7.0995709762733797E-2</v>
      </c>
    </row>
    <row r="2222" spans="10:23">
      <c r="J2222">
        <v>2205</v>
      </c>
      <c r="K2222" s="93">
        <f t="shared" ca="1" si="283"/>
        <v>0.25430696958826116</v>
      </c>
      <c r="L2222" s="93">
        <f t="shared" ca="1" si="283"/>
        <v>1.1560122171995011</v>
      </c>
      <c r="M2222" s="93">
        <f t="shared" ca="1" si="284"/>
        <v>0.25430696958826116</v>
      </c>
      <c r="N2222" s="101">
        <f t="shared" ca="1" si="280"/>
        <v>1.176871069815433</v>
      </c>
      <c r="O2222" s="46">
        <f t="shared" ca="1" si="285"/>
        <v>0.41157175032595417</v>
      </c>
      <c r="P2222" s="46">
        <f t="shared" ca="1" si="286"/>
        <v>0.36592753100307807</v>
      </c>
      <c r="Q2222" s="47">
        <f t="shared" ca="1" si="281"/>
        <v>0.50286018897170637</v>
      </c>
      <c r="R2222" s="47">
        <f t="shared" ca="1" si="282"/>
        <v>0.33971398337255898</v>
      </c>
      <c r="S2222" s="97">
        <f t="shared" ca="1" si="287"/>
        <v>0.37564286684925657</v>
      </c>
      <c r="V2222">
        <v>2205</v>
      </c>
      <c r="W2222" s="46">
        <v>1.3338199579363399</v>
      </c>
    </row>
    <row r="2223" spans="10:23">
      <c r="J2223">
        <v>2206</v>
      </c>
      <c r="K2223" s="93">
        <f t="shared" ca="1" si="283"/>
        <v>-0.32871387165381954</v>
      </c>
      <c r="L2223" s="93">
        <f t="shared" ca="1" si="283"/>
        <v>-6.2294138880997385E-2</v>
      </c>
      <c r="M2223" s="93">
        <f t="shared" ca="1" si="284"/>
        <v>-0.32871387165381954</v>
      </c>
      <c r="N2223" s="101">
        <f t="shared" ca="1" si="280"/>
        <v>-0.16359841122349733</v>
      </c>
      <c r="O2223" s="46">
        <f t="shared" ca="1" si="285"/>
        <v>0.2022850666731468</v>
      </c>
      <c r="P2223" s="46">
        <f t="shared" ca="1" si="286"/>
        <v>0.2612841891766744</v>
      </c>
      <c r="Q2223" s="47">
        <f t="shared" ca="1" si="281"/>
        <v>8.4286821666091638E-2</v>
      </c>
      <c r="R2223" s="47">
        <f t="shared" ca="1" si="282"/>
        <v>0.12297013562805817</v>
      </c>
      <c r="S2223" s="97">
        <f t="shared" ca="1" si="287"/>
        <v>0.16262760115060249</v>
      </c>
      <c r="V2223">
        <v>2206</v>
      </c>
      <c r="W2223" s="46">
        <v>1.44790412739104</v>
      </c>
    </row>
    <row r="2224" spans="10:23">
      <c r="J2224">
        <v>2207</v>
      </c>
      <c r="K2224" s="93">
        <f t="shared" ca="1" si="283"/>
        <v>2.2364154427656882</v>
      </c>
      <c r="L2224" s="93">
        <f t="shared" ca="1" si="283"/>
        <v>-0.81516168292917768</v>
      </c>
      <c r="M2224" s="93">
        <f t="shared" ca="1" si="284"/>
        <v>2.2364154427656882</v>
      </c>
      <c r="N2224" s="101">
        <f t="shared" ca="1" si="280"/>
        <v>-6.161080554113485E-2</v>
      </c>
      <c r="O2224" s="46">
        <f t="shared" ca="1" si="285"/>
        <v>1.1230881827534336</v>
      </c>
      <c r="P2224" s="46">
        <f t="shared" ca="1" si="286"/>
        <v>0.72168574721681777</v>
      </c>
      <c r="Q2224" s="47">
        <f t="shared" ca="1" si="281"/>
        <v>1.9258930538266652</v>
      </c>
      <c r="R2224" s="47">
        <f t="shared" ca="1" si="282"/>
        <v>0.13946076550850239</v>
      </c>
      <c r="S2224" s="97">
        <f t="shared" ca="1" si="287"/>
        <v>0.63127447413096793</v>
      </c>
      <c r="V2224">
        <v>2207</v>
      </c>
      <c r="W2224" s="46">
        <v>4.7095566925302999E-2</v>
      </c>
    </row>
    <row r="2225" spans="10:23">
      <c r="J2225">
        <v>2208</v>
      </c>
      <c r="K2225" s="93">
        <f t="shared" ca="1" si="283"/>
        <v>1.3327311140723355</v>
      </c>
      <c r="L2225" s="93">
        <f t="shared" ca="1" si="283"/>
        <v>-1.0947950721261839</v>
      </c>
      <c r="M2225" s="93">
        <f t="shared" ca="1" si="284"/>
        <v>1.3327311140723355</v>
      </c>
      <c r="N2225" s="101">
        <f t="shared" ca="1" si="280"/>
        <v>-0.61411841012894386</v>
      </c>
      <c r="O2225" s="46">
        <f t="shared" ca="1" si="285"/>
        <v>0.79869309626163609</v>
      </c>
      <c r="P2225" s="46">
        <f t="shared" ca="1" si="286"/>
        <v>0.55948820397091903</v>
      </c>
      <c r="Q2225" s="47">
        <f t="shared" ca="1" si="281"/>
        <v>1.2771028808430702</v>
      </c>
      <c r="R2225" s="47">
        <f t="shared" ca="1" si="282"/>
        <v>5.0124435349277352E-2</v>
      </c>
      <c r="S2225" s="97">
        <f t="shared" ca="1" si="287"/>
        <v>0.42440876580545672</v>
      </c>
      <c r="V2225">
        <v>2208</v>
      </c>
      <c r="W2225" s="46">
        <v>0.634612561778228</v>
      </c>
    </row>
    <row r="2226" spans="10:23">
      <c r="J2226">
        <v>2209</v>
      </c>
      <c r="K2226" s="93">
        <f t="shared" ca="1" si="283"/>
        <v>-0.3709184628662438</v>
      </c>
      <c r="L2226" s="93">
        <f t="shared" ca="1" si="283"/>
        <v>-0.99126991542817788</v>
      </c>
      <c r="M2226" s="93">
        <f t="shared" ca="1" si="284"/>
        <v>-0.3709184628662438</v>
      </c>
      <c r="N2226" s="101">
        <f t="shared" ca="1" si="280"/>
        <v>-1.057766734003933</v>
      </c>
      <c r="O2226" s="46">
        <f t="shared" ca="1" si="285"/>
        <v>0.1871349068418911</v>
      </c>
      <c r="P2226" s="46">
        <f t="shared" ca="1" si="286"/>
        <v>0.25370910926104651</v>
      </c>
      <c r="Q2226" s="47">
        <f t="shared" ca="1" si="281"/>
        <v>5.3986502003580239E-2</v>
      </c>
      <c r="R2226" s="47">
        <f t="shared" ca="1" si="282"/>
        <v>-2.1610166685478688E-2</v>
      </c>
      <c r="S2226" s="97">
        <f t="shared" ca="1" si="287"/>
        <v>8.2762370078206207E-2</v>
      </c>
      <c r="V2226">
        <v>2209</v>
      </c>
      <c r="W2226" s="46">
        <v>-9.2089118514757901E-2</v>
      </c>
    </row>
    <row r="2227" spans="10:23">
      <c r="J2227">
        <v>2210</v>
      </c>
      <c r="K2227" s="93">
        <f t="shared" ca="1" si="283"/>
        <v>-1.7446510971269522</v>
      </c>
      <c r="L2227" s="93">
        <f t="shared" ca="1" si="283"/>
        <v>1.1235674988524265</v>
      </c>
      <c r="M2227" s="93">
        <f t="shared" ca="1" si="284"/>
        <v>-1.7446510971269522</v>
      </c>
      <c r="N2227" s="101">
        <f t="shared" ca="1" si="280"/>
        <v>0.51039726872341462</v>
      </c>
      <c r="O2227" s="46">
        <f t="shared" ca="1" si="285"/>
        <v>-0.3059931718002955</v>
      </c>
      <c r="P2227" s="46">
        <f t="shared" ca="1" si="286"/>
        <v>7.1450699399532303E-3</v>
      </c>
      <c r="Q2227" s="47">
        <f t="shared" ca="1" si="281"/>
        <v>-0.93226965528079297</v>
      </c>
      <c r="R2227" s="47">
        <f t="shared" ca="1" si="282"/>
        <v>0.23195017515991093</v>
      </c>
      <c r="S2227" s="97">
        <f t="shared" ca="1" si="287"/>
        <v>-3.7021498320192289E-2</v>
      </c>
      <c r="V2227">
        <v>2210</v>
      </c>
      <c r="W2227" s="46">
        <v>-0.41465669275042</v>
      </c>
    </row>
    <row r="2228" spans="10:23">
      <c r="J2228">
        <v>2211</v>
      </c>
      <c r="K2228" s="93">
        <f t="shared" ca="1" si="283"/>
        <v>0.8623803925616309</v>
      </c>
      <c r="L2228" s="93">
        <f t="shared" ca="1" si="283"/>
        <v>-0.21861086435493857</v>
      </c>
      <c r="M2228" s="93">
        <f t="shared" ca="1" si="284"/>
        <v>0.8623803925616309</v>
      </c>
      <c r="N2228" s="101">
        <f t="shared" ca="1" si="280"/>
        <v>6.6995025899991345E-2</v>
      </c>
      <c r="O2228" s="46">
        <f t="shared" ca="1" si="285"/>
        <v>0.62985154601968307</v>
      </c>
      <c r="P2228" s="46">
        <f t="shared" ca="1" si="286"/>
        <v>0.47506742884994252</v>
      </c>
      <c r="Q2228" s="47">
        <f t="shared" ca="1" si="281"/>
        <v>0.93941978035916418</v>
      </c>
      <c r="R2228" s="47">
        <f t="shared" ca="1" si="282"/>
        <v>0.16025536258304843</v>
      </c>
      <c r="S2228" s="97">
        <f t="shared" ca="1" si="287"/>
        <v>0.39505345430136574</v>
      </c>
      <c r="V2228">
        <v>2211</v>
      </c>
      <c r="W2228" s="46">
        <v>1.09168405666988</v>
      </c>
    </row>
    <row r="2229" spans="10:23">
      <c r="J2229">
        <v>2212</v>
      </c>
      <c r="K2229" s="93">
        <f t="shared" ca="1" si="283"/>
        <v>2.4775896888052067</v>
      </c>
      <c r="L2229" s="93">
        <f t="shared" ca="1" si="283"/>
        <v>1.61804021574256</v>
      </c>
      <c r="M2229" s="93">
        <f t="shared" ca="1" si="284"/>
        <v>2.4775896888052067</v>
      </c>
      <c r="N2229" s="101">
        <f t="shared" ca="1" si="280"/>
        <v>2.3219658286951748</v>
      </c>
      <c r="O2229" s="46">
        <f t="shared" ca="1" si="285"/>
        <v>1.2096623745585582</v>
      </c>
      <c r="P2229" s="46">
        <f t="shared" ca="1" si="286"/>
        <v>0.76497284311938007</v>
      </c>
      <c r="Q2229" s="47">
        <f t="shared" ca="1" si="281"/>
        <v>2.0990414374369148</v>
      </c>
      <c r="R2229" s="47">
        <f t="shared" ca="1" si="282"/>
        <v>0.52486720586837832</v>
      </c>
      <c r="S2229" s="97">
        <f t="shared" ca="1" si="287"/>
        <v>0.86726479021346825</v>
      </c>
      <c r="V2229">
        <v>2212</v>
      </c>
      <c r="W2229" s="46">
        <v>1.18398465143259</v>
      </c>
    </row>
    <row r="2230" spans="10:23">
      <c r="J2230">
        <v>2213</v>
      </c>
      <c r="K2230" s="93">
        <f t="shared" ca="1" si="283"/>
        <v>-0.18901137914002708</v>
      </c>
      <c r="L2230" s="93">
        <f t="shared" ca="1" si="283"/>
        <v>1.0119730440420263</v>
      </c>
      <c r="M2230" s="93">
        <f t="shared" ca="1" si="284"/>
        <v>-0.18901137914002708</v>
      </c>
      <c r="N2230" s="101">
        <f t="shared" ca="1" si="280"/>
        <v>0.89932477117399767</v>
      </c>
      <c r="O2230" s="46">
        <f t="shared" ca="1" si="285"/>
        <v>0.25243399667358002</v>
      </c>
      <c r="P2230" s="46">
        <f t="shared" ca="1" si="286"/>
        <v>0.28635865417689099</v>
      </c>
      <c r="Q2230" s="47">
        <f t="shared" ca="1" si="281"/>
        <v>0.18458468166695802</v>
      </c>
      <c r="R2230" s="47">
        <f t="shared" ca="1" si="282"/>
        <v>0.29483683134059713</v>
      </c>
      <c r="S2230" s="97">
        <f t="shared" ca="1" si="287"/>
        <v>0.27363541400708857</v>
      </c>
      <c r="V2230">
        <v>2213</v>
      </c>
      <c r="W2230" s="46">
        <v>0.16788891667539599</v>
      </c>
    </row>
    <row r="2231" spans="10:23">
      <c r="J2231">
        <v>2214</v>
      </c>
      <c r="K2231" s="93">
        <f t="shared" ca="1" si="283"/>
        <v>0.12727762836566694</v>
      </c>
      <c r="L2231" s="93">
        <f t="shared" ca="1" si="283"/>
        <v>-0.19317769315974306</v>
      </c>
      <c r="M2231" s="93">
        <f t="shared" ca="1" si="284"/>
        <v>0.12727762836566694</v>
      </c>
      <c r="N2231" s="101">
        <f t="shared" ca="1" si="280"/>
        <v>-0.1426713820983396</v>
      </c>
      <c r="O2231" s="46">
        <f t="shared" ca="1" si="285"/>
        <v>0.36597209475542747</v>
      </c>
      <c r="P2231" s="46">
        <f t="shared" ca="1" si="286"/>
        <v>0.34312770321781472</v>
      </c>
      <c r="Q2231" s="47">
        <f t="shared" ca="1" si="281"/>
        <v>0.41166087783065297</v>
      </c>
      <c r="R2231" s="47">
        <f t="shared" ca="1" si="282"/>
        <v>0.12635387906914899</v>
      </c>
      <c r="S2231" s="97">
        <f t="shared" ca="1" si="287"/>
        <v>0.24616298691228822</v>
      </c>
      <c r="V2231">
        <v>2214</v>
      </c>
      <c r="W2231" s="46">
        <v>0.95036667490855598</v>
      </c>
    </row>
    <row r="2232" spans="10:23">
      <c r="J2232">
        <v>2215</v>
      </c>
      <c r="K2232" s="93">
        <f t="shared" ca="1" si="283"/>
        <v>-0.16306530350085577</v>
      </c>
      <c r="L2232" s="93">
        <f t="shared" ca="1" si="283"/>
        <v>4.2281591041427209E-2</v>
      </c>
      <c r="M2232" s="93">
        <f t="shared" ca="1" si="284"/>
        <v>-0.16306530350085577</v>
      </c>
      <c r="N2232" s="101">
        <f t="shared" ca="1" si="280"/>
        <v>-1.1771959022404091E-2</v>
      </c>
      <c r="O2232" s="46">
        <f t="shared" ca="1" si="285"/>
        <v>0.26174784575101351</v>
      </c>
      <c r="P2232" s="46">
        <f t="shared" ca="1" si="286"/>
        <v>0.29101557871560774</v>
      </c>
      <c r="Q2232" s="47">
        <f t="shared" ca="1" si="281"/>
        <v>0.203212379821825</v>
      </c>
      <c r="R2232" s="47">
        <f t="shared" ca="1" si="282"/>
        <v>0.14751933268546269</v>
      </c>
      <c r="S2232" s="97">
        <f t="shared" ca="1" si="287"/>
        <v>0.2046335892182381</v>
      </c>
      <c r="V2232">
        <v>2215</v>
      </c>
      <c r="W2232" s="46">
        <v>0.70545539559219606</v>
      </c>
    </row>
    <row r="2233" spans="10:23">
      <c r="J2233">
        <v>2216</v>
      </c>
      <c r="K2233" s="93">
        <f t="shared" ca="1" si="283"/>
        <v>1.7526556142581067</v>
      </c>
      <c r="L2233" s="93">
        <f t="shared" ca="1" si="283"/>
        <v>0.14724831871712379</v>
      </c>
      <c r="M2233" s="93">
        <f t="shared" ca="1" si="284"/>
        <v>1.7526556142581067</v>
      </c>
      <c r="N2233" s="101">
        <f t="shared" ca="1" si="280"/>
        <v>0.6969874592086025</v>
      </c>
      <c r="O2233" s="46">
        <f t="shared" ca="1" si="285"/>
        <v>0.94943317245035597</v>
      </c>
      <c r="P2233" s="46">
        <f t="shared" ca="1" si="286"/>
        <v>0.63485824206527897</v>
      </c>
      <c r="Q2233" s="47">
        <f t="shared" ca="1" si="281"/>
        <v>1.57858303322051</v>
      </c>
      <c r="R2233" s="47">
        <f t="shared" ca="1" si="282"/>
        <v>0.26212040761145039</v>
      </c>
      <c r="S2233" s="97">
        <f t="shared" ca="1" si="287"/>
        <v>0.60577679003090323</v>
      </c>
      <c r="V2233">
        <v>2216</v>
      </c>
      <c r="W2233" s="46">
        <v>1.0597548814262601</v>
      </c>
    </row>
    <row r="2234" spans="10:23">
      <c r="J2234">
        <v>2217</v>
      </c>
      <c r="K2234" s="93">
        <f t="shared" ca="1" si="283"/>
        <v>-0.10149793883036567</v>
      </c>
      <c r="L2234" s="93">
        <f t="shared" ca="1" si="283"/>
        <v>-0.83062893895220347</v>
      </c>
      <c r="M2234" s="93">
        <f t="shared" ca="1" si="284"/>
        <v>-0.10149793883036567</v>
      </c>
      <c r="N2234" s="101">
        <f t="shared" ca="1" si="280"/>
        <v>-0.81978395415268557</v>
      </c>
      <c r="O2234" s="46">
        <f t="shared" ca="1" si="285"/>
        <v>0.28384865015052502</v>
      </c>
      <c r="P2234" s="46">
        <f t="shared" ca="1" si="286"/>
        <v>0.30206598091536346</v>
      </c>
      <c r="Q2234" s="47">
        <f t="shared" ca="1" si="281"/>
        <v>0.24741398862084807</v>
      </c>
      <c r="R2234" s="47">
        <f t="shared" ca="1" si="282"/>
        <v>1.6869861492345817E-2</v>
      </c>
      <c r="S2234" s="97">
        <f t="shared" ca="1" si="287"/>
        <v>0.15035925582143542</v>
      </c>
      <c r="V2234">
        <v>2217</v>
      </c>
      <c r="W2234" s="46">
        <v>-0.19135870284807099</v>
      </c>
    </row>
    <row r="2235" spans="10:23">
      <c r="J2235">
        <v>2218</v>
      </c>
      <c r="K2235" s="93">
        <f t="shared" ca="1" si="283"/>
        <v>0.75995242657356998</v>
      </c>
      <c r="L2235" s="93">
        <f t="shared" ca="1" si="283"/>
        <v>-0.59971541100264325</v>
      </c>
      <c r="M2235" s="93">
        <f t="shared" ca="1" si="284"/>
        <v>0.75995242657356998</v>
      </c>
      <c r="N2235" s="101">
        <f t="shared" ca="1" si="280"/>
        <v>-0.32689817873089505</v>
      </c>
      <c r="O2235" s="46">
        <f t="shared" ca="1" si="285"/>
        <v>0.59308303313209176</v>
      </c>
      <c r="P2235" s="46">
        <f t="shared" ca="1" si="286"/>
        <v>0.45668317240614686</v>
      </c>
      <c r="Q2235" s="47">
        <f t="shared" ca="1" si="281"/>
        <v>0.86588275458398145</v>
      </c>
      <c r="R2235" s="47">
        <f t="shared" ca="1" si="282"/>
        <v>9.6565789653763015E-2</v>
      </c>
      <c r="S2235" s="97">
        <f t="shared" ca="1" si="287"/>
        <v>0.34482441139292741</v>
      </c>
      <c r="V2235">
        <v>2218</v>
      </c>
      <c r="W2235" s="46">
        <v>0.60668100629567101</v>
      </c>
    </row>
    <row r="2236" spans="10:23">
      <c r="J2236">
        <v>2219</v>
      </c>
      <c r="K2236" s="93">
        <f t="shared" ca="1" si="283"/>
        <v>0.17618152861411959</v>
      </c>
      <c r="L2236" s="93">
        <f t="shared" ca="1" si="283"/>
        <v>1.3245551945660263</v>
      </c>
      <c r="M2236" s="93">
        <f t="shared" ca="1" si="284"/>
        <v>0.17618152861411959</v>
      </c>
      <c r="N2236" s="101">
        <f t="shared" ca="1" si="280"/>
        <v>1.3118181902765877</v>
      </c>
      <c r="O2236" s="46">
        <f t="shared" ca="1" si="285"/>
        <v>0.38352710201534224</v>
      </c>
      <c r="P2236" s="46">
        <f t="shared" ca="1" si="286"/>
        <v>0.3519052068477721</v>
      </c>
      <c r="Q2236" s="47">
        <f t="shared" ca="1" si="281"/>
        <v>0.44677089235048256</v>
      </c>
      <c r="R2236" s="47">
        <f t="shared" ca="1" si="282"/>
        <v>0.36153391925660605</v>
      </c>
      <c r="S2236" s="97">
        <f t="shared" ca="1" si="287"/>
        <v>0.37253051063597414</v>
      </c>
      <c r="V2236">
        <v>2219</v>
      </c>
      <c r="W2236" s="46">
        <v>-0.22975289959319301</v>
      </c>
    </row>
    <row r="2237" spans="10:23">
      <c r="J2237">
        <v>2220</v>
      </c>
      <c r="K2237" s="93">
        <f t="shared" ca="1" si="283"/>
        <v>-0.35023736323843729</v>
      </c>
      <c r="L2237" s="93">
        <f t="shared" ca="1" si="283"/>
        <v>0.22750240013353021</v>
      </c>
      <c r="M2237" s="93">
        <f t="shared" ca="1" si="284"/>
        <v>-0.35023736323843729</v>
      </c>
      <c r="N2237" s="101">
        <f t="shared" ca="1" si="280"/>
        <v>0.10430786223588472</v>
      </c>
      <c r="O2237" s="46">
        <f t="shared" ca="1" si="285"/>
        <v>0.19455879025946476</v>
      </c>
      <c r="P2237" s="46">
        <f t="shared" ca="1" si="286"/>
        <v>0.25742105096983336</v>
      </c>
      <c r="Q2237" s="47">
        <f t="shared" ca="1" si="281"/>
        <v>6.8834268838727564E-2</v>
      </c>
      <c r="R2237" s="47">
        <f t="shared" ca="1" si="282"/>
        <v>0.16628856798764613</v>
      </c>
      <c r="S2237" s="97">
        <f t="shared" ca="1" si="287"/>
        <v>0.18042367912355545</v>
      </c>
      <c r="V2237">
        <v>2220</v>
      </c>
      <c r="W2237" s="46">
        <v>-3.6145900217015803E-2</v>
      </c>
    </row>
    <row r="2238" spans="10:23">
      <c r="J2238">
        <v>2221</v>
      </c>
      <c r="K2238" s="93">
        <f t="shared" ca="1" si="283"/>
        <v>1.0865987428081489</v>
      </c>
      <c r="L2238" s="93">
        <f t="shared" ca="1" si="283"/>
        <v>-0.42234585466339325</v>
      </c>
      <c r="M2238" s="93">
        <f t="shared" ca="1" si="284"/>
        <v>1.0865987428081489</v>
      </c>
      <c r="N2238" s="101">
        <f t="shared" ca="1" si="280"/>
        <v>-5.4856227848224359E-2</v>
      </c>
      <c r="O2238" s="46">
        <f t="shared" ca="1" si="285"/>
        <v>0.71033908886159136</v>
      </c>
      <c r="P2238" s="46">
        <f t="shared" ca="1" si="286"/>
        <v>0.51531120027089661</v>
      </c>
      <c r="Q2238" s="47">
        <f t="shared" ca="1" si="281"/>
        <v>1.1003948660429808</v>
      </c>
      <c r="R2238" s="47">
        <f t="shared" ca="1" si="282"/>
        <v>0.14055292999248298</v>
      </c>
      <c r="S2238" s="97">
        <f t="shared" ca="1" si="287"/>
        <v>0.42544600942703714</v>
      </c>
      <c r="V2238">
        <v>2221</v>
      </c>
      <c r="W2238" s="46">
        <v>0.61149000843903001</v>
      </c>
    </row>
    <row r="2239" spans="10:23">
      <c r="J2239">
        <v>2222</v>
      </c>
      <c r="K2239" s="93">
        <f t="shared" ca="1" si="283"/>
        <v>0.31772721855942704</v>
      </c>
      <c r="L2239" s="93">
        <f t="shared" ca="1" si="283"/>
        <v>-1.336611588453719E-2</v>
      </c>
      <c r="M2239" s="93">
        <f t="shared" ca="1" si="284"/>
        <v>0.31772721855942704</v>
      </c>
      <c r="N2239" s="101">
        <f t="shared" ca="1" si="280"/>
        <v>8.837219351227231E-2</v>
      </c>
      <c r="O2239" s="46">
        <f t="shared" ca="1" si="285"/>
        <v>0.43433768362489689</v>
      </c>
      <c r="P2239" s="46">
        <f t="shared" ca="1" si="286"/>
        <v>0.37731049765254943</v>
      </c>
      <c r="Q2239" s="47">
        <f t="shared" ca="1" si="281"/>
        <v>0.54839205556959181</v>
      </c>
      <c r="R2239" s="47">
        <f t="shared" ca="1" si="282"/>
        <v>0.16371189003682815</v>
      </c>
      <c r="S2239" s="97">
        <f t="shared" ca="1" si="287"/>
        <v>0.29902478683086253</v>
      </c>
      <c r="V2239">
        <v>2222</v>
      </c>
      <c r="W2239" s="46">
        <v>0.48374509381881697</v>
      </c>
    </row>
    <row r="2240" spans="10:23">
      <c r="J2240">
        <v>2223</v>
      </c>
      <c r="K2240" s="93">
        <f t="shared" ca="1" si="283"/>
        <v>0.98382358175716023</v>
      </c>
      <c r="L2240" s="93">
        <f t="shared" ca="1" si="283"/>
        <v>-8.9738445667036718E-2</v>
      </c>
      <c r="M2240" s="93">
        <f t="shared" ca="1" si="284"/>
        <v>0.98382358175716023</v>
      </c>
      <c r="N2240" s="101">
        <f t="shared" ca="1" si="280"/>
        <v>0.22779845805298068</v>
      </c>
      <c r="O2240" s="46">
        <f t="shared" ca="1" si="285"/>
        <v>0.67344594354551601</v>
      </c>
      <c r="P2240" s="46">
        <f t="shared" ca="1" si="286"/>
        <v>0.49686462761285899</v>
      </c>
      <c r="Q2240" s="47">
        <f t="shared" ca="1" si="281"/>
        <v>1.0266085754108301</v>
      </c>
      <c r="R2240" s="47">
        <f t="shared" ca="1" si="282"/>
        <v>0.18625606987878468</v>
      </c>
      <c r="S2240" s="97">
        <f t="shared" ca="1" si="287"/>
        <v>0.42985100671215037</v>
      </c>
      <c r="V2240">
        <v>2223</v>
      </c>
      <c r="W2240" s="46">
        <v>0.29597741959996499</v>
      </c>
    </row>
    <row r="2241" spans="10:23">
      <c r="J2241">
        <v>2224</v>
      </c>
      <c r="K2241" s="93">
        <f t="shared" ca="1" si="283"/>
        <v>-0.84062173712797739</v>
      </c>
      <c r="L2241" s="93">
        <f t="shared" ca="1" si="283"/>
        <v>-1.9590389698002015</v>
      </c>
      <c r="M2241" s="93">
        <f t="shared" ca="1" si="284"/>
        <v>-0.84062173712797739</v>
      </c>
      <c r="N2241" s="101">
        <f t="shared" ca="1" si="280"/>
        <v>-2.1246684828574374</v>
      </c>
      <c r="O2241" s="46">
        <f t="shared" ca="1" si="285"/>
        <v>1.8525770397167962E-2</v>
      </c>
      <c r="P2241" s="46">
        <f t="shared" ca="1" si="286"/>
        <v>0.16940454103868496</v>
      </c>
      <c r="Q2241" s="47">
        <f t="shared" ca="1" si="281"/>
        <v>-0.28323177088586604</v>
      </c>
      <c r="R2241" s="47">
        <f t="shared" ca="1" si="282"/>
        <v>-0.19412016671369248</v>
      </c>
      <c r="S2241" s="97">
        <f t="shared" ca="1" si="287"/>
        <v>-8.7797198158262257E-2</v>
      </c>
      <c r="V2241">
        <v>2224</v>
      </c>
      <c r="W2241" s="46">
        <v>0.11227556438683101</v>
      </c>
    </row>
    <row r="2242" spans="10:23">
      <c r="J2242">
        <v>2225</v>
      </c>
      <c r="K2242" s="93">
        <f t="shared" ca="1" si="283"/>
        <v>-0.50167010327282757</v>
      </c>
      <c r="L2242" s="93">
        <f t="shared" ca="1" si="283"/>
        <v>-8.7985817375483055E-2</v>
      </c>
      <c r="M2242" s="93">
        <f t="shared" ca="1" si="284"/>
        <v>-0.50167010327282757</v>
      </c>
      <c r="N2242" s="101">
        <f t="shared" ca="1" si="280"/>
        <v>-0.24296022136959286</v>
      </c>
      <c r="O2242" s="46">
        <f t="shared" ca="1" si="285"/>
        <v>0.14019905949797759</v>
      </c>
      <c r="P2242" s="46">
        <f t="shared" ca="1" si="286"/>
        <v>0.23024118558908979</v>
      </c>
      <c r="Q2242" s="47">
        <f t="shared" ca="1" si="281"/>
        <v>-3.9885192684246784E-2</v>
      </c>
      <c r="R2242" s="47">
        <f t="shared" ca="1" si="282"/>
        <v>0.11013792695912111</v>
      </c>
      <c r="S2242" s="97">
        <f t="shared" ca="1" si="287"/>
        <v>0.12516849322854934</v>
      </c>
      <c r="V2242">
        <v>2225</v>
      </c>
      <c r="W2242" s="46">
        <v>4.0147156262622899E-2</v>
      </c>
    </row>
    <row r="2243" spans="10:23">
      <c r="J2243">
        <v>2226</v>
      </c>
      <c r="K2243" s="93">
        <f t="shared" ca="1" si="283"/>
        <v>1.0212956219396876</v>
      </c>
      <c r="L2243" s="93">
        <f t="shared" ca="1" si="283"/>
        <v>0.6570240143009991</v>
      </c>
      <c r="M2243" s="93">
        <f t="shared" ca="1" si="284"/>
        <v>1.0212956219396876</v>
      </c>
      <c r="N2243" s="101">
        <f t="shared" ca="1" si="280"/>
        <v>0.94770834132600434</v>
      </c>
      <c r="O2243" s="46">
        <f t="shared" ca="1" si="285"/>
        <v>0.68689726203148682</v>
      </c>
      <c r="P2243" s="46">
        <f t="shared" ca="1" si="286"/>
        <v>0.50359028685584439</v>
      </c>
      <c r="Q2243" s="47">
        <f t="shared" ca="1" si="281"/>
        <v>1.0535112123827717</v>
      </c>
      <c r="R2243" s="47">
        <f t="shared" ca="1" si="282"/>
        <v>0.3026600912586328</v>
      </c>
      <c r="S2243" s="97">
        <f t="shared" ca="1" si="287"/>
        <v>0.49477867664505981</v>
      </c>
      <c r="V2243">
        <v>2226</v>
      </c>
      <c r="W2243" s="46">
        <v>0.79949681095318303</v>
      </c>
    </row>
    <row r="2244" spans="10:23">
      <c r="J2244">
        <v>2227</v>
      </c>
      <c r="K2244" s="93">
        <f t="shared" ca="1" si="283"/>
        <v>1.1594319486261917</v>
      </c>
      <c r="L2244" s="93">
        <f t="shared" ca="1" si="283"/>
        <v>0.75567411485463509</v>
      </c>
      <c r="M2244" s="93">
        <f t="shared" ca="1" si="284"/>
        <v>1.1594319486261917</v>
      </c>
      <c r="N2244" s="101">
        <f t="shared" ca="1" si="280"/>
        <v>1.0851672939576342</v>
      </c>
      <c r="O2244" s="46">
        <f t="shared" ca="1" si="285"/>
        <v>0.7364839863115461</v>
      </c>
      <c r="P2244" s="46">
        <f t="shared" ca="1" si="286"/>
        <v>0.52838364899587398</v>
      </c>
      <c r="Q2244" s="47">
        <f t="shared" ca="1" si="281"/>
        <v>1.1526846609428902</v>
      </c>
      <c r="R2244" s="47">
        <f t="shared" ca="1" si="282"/>
        <v>0.32488617154001093</v>
      </c>
      <c r="S2244" s="97">
        <f t="shared" ca="1" si="287"/>
        <v>0.53068507892577854</v>
      </c>
      <c r="V2244">
        <v>2227</v>
      </c>
      <c r="W2244" s="46">
        <v>0.46493176970445299</v>
      </c>
    </row>
    <row r="2245" spans="10:23">
      <c r="J2245">
        <v>2228</v>
      </c>
      <c r="K2245" s="93">
        <f t="shared" ca="1" si="283"/>
        <v>0.36408125760753635</v>
      </c>
      <c r="L2245" s="93">
        <f t="shared" ca="1" si="283"/>
        <v>-0.47818559773209818</v>
      </c>
      <c r="M2245" s="93">
        <f t="shared" ca="1" si="284"/>
        <v>0.36408125760753635</v>
      </c>
      <c r="N2245" s="101">
        <f t="shared" ca="1" si="280"/>
        <v>-0.33757371846085904</v>
      </c>
      <c r="O2245" s="46">
        <f t="shared" ca="1" si="285"/>
        <v>0.45097736855558251</v>
      </c>
      <c r="P2245" s="46">
        <f t="shared" ca="1" si="286"/>
        <v>0.38563034011789221</v>
      </c>
      <c r="Q2245" s="47">
        <f t="shared" ca="1" si="281"/>
        <v>0.58167142543096306</v>
      </c>
      <c r="R2245" s="47">
        <f t="shared" ca="1" si="282"/>
        <v>9.4839635056025856E-2</v>
      </c>
      <c r="S2245" s="97">
        <f t="shared" ca="1" si="287"/>
        <v>0.27290850180580417</v>
      </c>
      <c r="V2245">
        <v>2228</v>
      </c>
      <c r="W2245" s="46">
        <v>0.44259016234592302</v>
      </c>
    </row>
    <row r="2246" spans="10:23">
      <c r="J2246">
        <v>2229</v>
      </c>
      <c r="K2246" s="93">
        <f t="shared" ca="1" si="283"/>
        <v>-0.29371883232504276</v>
      </c>
      <c r="L2246" s="93">
        <f t="shared" ca="1" si="283"/>
        <v>-0.98454584411436041</v>
      </c>
      <c r="M2246" s="93">
        <f t="shared" ca="1" si="284"/>
        <v>-0.29371883232504276</v>
      </c>
      <c r="N2246" s="101">
        <f t="shared" ca="1" si="280"/>
        <v>-1.0268405406558565</v>
      </c>
      <c r="O2246" s="46">
        <f t="shared" ca="1" si="285"/>
        <v>0.21484721747004809</v>
      </c>
      <c r="P2246" s="46">
        <f t="shared" ca="1" si="286"/>
        <v>0.26756526457512503</v>
      </c>
      <c r="Q2246" s="47">
        <f t="shared" ca="1" si="281"/>
        <v>0.10941112325989422</v>
      </c>
      <c r="R2246" s="47">
        <f t="shared" ca="1" si="282"/>
        <v>-1.6609633486351111E-2</v>
      </c>
      <c r="S2246" s="97">
        <f t="shared" ca="1" si="287"/>
        <v>9.911879199184849E-2</v>
      </c>
      <c r="V2246">
        <v>2229</v>
      </c>
      <c r="W2246" s="46">
        <v>5.9829504002995901E-2</v>
      </c>
    </row>
    <row r="2247" spans="10:23">
      <c r="J2247">
        <v>2230</v>
      </c>
      <c r="K2247" s="93">
        <f t="shared" ca="1" si="283"/>
        <v>2.4907673100029424E-2</v>
      </c>
      <c r="L2247" s="93">
        <f t="shared" ca="1" si="283"/>
        <v>2.0107003106590589</v>
      </c>
      <c r="M2247" s="93">
        <f t="shared" ca="1" si="284"/>
        <v>2.4907673100029424E-2</v>
      </c>
      <c r="N2247" s="101">
        <f t="shared" ca="1" si="280"/>
        <v>1.9142323598241522</v>
      </c>
      <c r="O2247" s="46">
        <f t="shared" ca="1" si="285"/>
        <v>0.32922440594624541</v>
      </c>
      <c r="P2247" s="46">
        <f t="shared" ca="1" si="286"/>
        <v>0.32475385881322372</v>
      </c>
      <c r="Q2247" s="47">
        <f t="shared" ca="1" si="281"/>
        <v>0.33816550021228886</v>
      </c>
      <c r="R2247" s="47">
        <f t="shared" ca="1" si="282"/>
        <v>0.4589397661561187</v>
      </c>
      <c r="S2247" s="97">
        <f t="shared" ca="1" si="287"/>
        <v>0.39408208605118206</v>
      </c>
      <c r="V2247">
        <v>2230</v>
      </c>
      <c r="W2247" s="46">
        <v>-4.4906116350879002E-2</v>
      </c>
    </row>
    <row r="2248" spans="10:23">
      <c r="J2248">
        <v>2231</v>
      </c>
      <c r="K2248" s="93">
        <f t="shared" ca="1" si="283"/>
        <v>-0.30778442110982773</v>
      </c>
      <c r="L2248" s="93">
        <f t="shared" ca="1" si="283"/>
        <v>0.37571370142900118</v>
      </c>
      <c r="M2248" s="93">
        <f t="shared" ca="1" si="284"/>
        <v>-0.30778442110982773</v>
      </c>
      <c r="N2248" s="101">
        <f t="shared" ca="1" si="280"/>
        <v>0.25832549326284793</v>
      </c>
      <c r="O2248" s="46">
        <f t="shared" ca="1" si="285"/>
        <v>0.20979810048801989</v>
      </c>
      <c r="P2248" s="46">
        <f t="shared" ca="1" si="286"/>
        <v>0.2650407060841109</v>
      </c>
      <c r="Q2248" s="47">
        <f t="shared" ca="1" si="281"/>
        <v>9.9312889295837786E-2</v>
      </c>
      <c r="R2248" s="47">
        <f t="shared" ca="1" si="282"/>
        <v>0.19119206220476462</v>
      </c>
      <c r="S2248" s="97">
        <f t="shared" ca="1" si="287"/>
        <v>0.20049508134639227</v>
      </c>
      <c r="V2248">
        <v>2231</v>
      </c>
      <c r="W2248" s="46">
        <v>1.0320514419639599</v>
      </c>
    </row>
    <row r="2249" spans="10:23">
      <c r="J2249">
        <v>2232</v>
      </c>
      <c r="K2249" s="93">
        <f t="shared" ca="1" si="283"/>
        <v>1.8602790342494173</v>
      </c>
      <c r="L2249" s="93">
        <f t="shared" ca="1" si="283"/>
        <v>-1.0051915777266172</v>
      </c>
      <c r="M2249" s="93">
        <f t="shared" ca="1" si="284"/>
        <v>1.8602790342494173</v>
      </c>
      <c r="N2249" s="101">
        <f t="shared" ca="1" si="280"/>
        <v>-0.3613947700602349</v>
      </c>
      <c r="O2249" s="46">
        <f t="shared" ca="1" si="285"/>
        <v>0.98806669471924891</v>
      </c>
      <c r="P2249" s="46">
        <f t="shared" ca="1" si="286"/>
        <v>0.65417500319972544</v>
      </c>
      <c r="Q2249" s="47">
        <f t="shared" ca="1" si="281"/>
        <v>1.6558500777582958</v>
      </c>
      <c r="R2249" s="47">
        <f t="shared" ca="1" si="282"/>
        <v>9.0987949915855876E-2</v>
      </c>
      <c r="S2249" s="97">
        <f t="shared" ca="1" si="287"/>
        <v>0.5395273223175524</v>
      </c>
      <c r="V2249">
        <v>2232</v>
      </c>
      <c r="W2249" s="46">
        <v>0.57265797698589305</v>
      </c>
    </row>
    <row r="2250" spans="10:23">
      <c r="J2250">
        <v>2233</v>
      </c>
      <c r="K2250" s="93">
        <f t="shared" ca="1" si="283"/>
        <v>2.3748569933903916</v>
      </c>
      <c r="L2250" s="93">
        <f t="shared" ca="1" si="283"/>
        <v>-1.6836959008834294</v>
      </c>
      <c r="M2250" s="93">
        <f t="shared" ca="1" si="284"/>
        <v>2.3748569933903916</v>
      </c>
      <c r="N2250" s="101">
        <f t="shared" ca="1" si="280"/>
        <v>-0.84102597710089677</v>
      </c>
      <c r="O2250" s="46">
        <f t="shared" ca="1" si="285"/>
        <v>1.1727844731094861</v>
      </c>
      <c r="P2250" s="46">
        <f t="shared" ca="1" si="286"/>
        <v>0.74653389239484402</v>
      </c>
      <c r="Q2250" s="47">
        <f t="shared" ca="1" si="281"/>
        <v>2.0252856345387702</v>
      </c>
      <c r="R2250" s="47">
        <f t="shared" ca="1" si="282"/>
        <v>1.3435185915768061E-2</v>
      </c>
      <c r="S2250" s="97">
        <f t="shared" ca="1" si="287"/>
        <v>0.59310982951262703</v>
      </c>
      <c r="V2250">
        <v>2233</v>
      </c>
      <c r="W2250" s="46">
        <v>1.0531891398353399</v>
      </c>
    </row>
    <row r="2251" spans="10:23">
      <c r="J2251">
        <v>2234</v>
      </c>
      <c r="K2251" s="93">
        <f t="shared" ca="1" si="283"/>
        <v>0.54690619584671507</v>
      </c>
      <c r="L2251" s="93">
        <f t="shared" ca="1" si="283"/>
        <v>-0.52532076302245778</v>
      </c>
      <c r="M2251" s="93">
        <f t="shared" ca="1" si="284"/>
        <v>0.54690619584671507</v>
      </c>
      <c r="N2251" s="101">
        <f t="shared" ca="1" si="280"/>
        <v>-0.32411934445953194</v>
      </c>
      <c r="O2251" s="46">
        <f t="shared" ca="1" si="285"/>
        <v>0.51660594013733085</v>
      </c>
      <c r="P2251" s="46">
        <f t="shared" ca="1" si="286"/>
        <v>0.41844462590876641</v>
      </c>
      <c r="Q2251" s="47">
        <f t="shared" ca="1" si="281"/>
        <v>0.71292856859445974</v>
      </c>
      <c r="R2251" s="47">
        <f t="shared" ca="1" si="282"/>
        <v>9.7015106285539457E-2</v>
      </c>
      <c r="S2251" s="97">
        <f t="shared" ca="1" si="287"/>
        <v>0.30681052321143515</v>
      </c>
      <c r="V2251">
        <v>2234</v>
      </c>
      <c r="W2251" s="46">
        <v>6.9449765385234397E-2</v>
      </c>
    </row>
    <row r="2252" spans="10:23">
      <c r="J2252">
        <v>2235</v>
      </c>
      <c r="K2252" s="93">
        <f t="shared" ca="1" si="283"/>
        <v>-3.6241462964324622E-2</v>
      </c>
      <c r="L2252" s="93">
        <f t="shared" ca="1" si="283"/>
        <v>1.1404655860122128</v>
      </c>
      <c r="M2252" s="93">
        <f t="shared" ca="1" si="284"/>
        <v>-3.6241462964324622E-2</v>
      </c>
      <c r="N2252" s="101">
        <f t="shared" ca="1" si="280"/>
        <v>1.0697306505489348</v>
      </c>
      <c r="O2252" s="46">
        <f t="shared" ca="1" si="285"/>
        <v>0.30727373284873072</v>
      </c>
      <c r="P2252" s="46">
        <f t="shared" ca="1" si="286"/>
        <v>0.31377852226446634</v>
      </c>
      <c r="Q2252" s="47">
        <f t="shared" ca="1" si="281"/>
        <v>0.29426415401725942</v>
      </c>
      <c r="R2252" s="47">
        <f t="shared" ca="1" si="282"/>
        <v>0.32239018223478022</v>
      </c>
      <c r="S2252" s="97">
        <f t="shared" ca="1" si="287"/>
        <v>0.31483195754175547</v>
      </c>
      <c r="V2252">
        <v>2235</v>
      </c>
      <c r="W2252" s="46">
        <v>0.68807478103056396</v>
      </c>
    </row>
    <row r="2253" spans="10:23">
      <c r="J2253">
        <v>2236</v>
      </c>
      <c r="K2253" s="93">
        <f t="shared" ca="1" si="283"/>
        <v>-0.37316615191264019</v>
      </c>
      <c r="L2253" s="93">
        <f t="shared" ca="1" si="283"/>
        <v>-1.039331065369562</v>
      </c>
      <c r="M2253" s="93">
        <f t="shared" ca="1" si="284"/>
        <v>-0.37316615191264019</v>
      </c>
      <c r="N2253" s="101">
        <f t="shared" ca="1" si="280"/>
        <v>-1.1040475178086313</v>
      </c>
      <c r="O2253" s="46">
        <f t="shared" ca="1" si="285"/>
        <v>0.18632805509127293</v>
      </c>
      <c r="P2253" s="46">
        <f t="shared" ca="1" si="286"/>
        <v>0.25330568338573745</v>
      </c>
      <c r="Q2253" s="47">
        <f t="shared" ca="1" si="281"/>
        <v>5.2372798502343887E-2</v>
      </c>
      <c r="R2253" s="47">
        <f t="shared" ca="1" si="282"/>
        <v>-2.9093421843728984E-2</v>
      </c>
      <c r="S2253" s="97">
        <f t="shared" ca="1" si="287"/>
        <v>7.8617316623771971E-2</v>
      </c>
      <c r="V2253">
        <v>2236</v>
      </c>
      <c r="W2253" s="46">
        <v>-0.118757959124076</v>
      </c>
    </row>
    <row r="2254" spans="10:23">
      <c r="J2254">
        <v>2237</v>
      </c>
      <c r="K2254" s="93">
        <f t="shared" ca="1" si="283"/>
        <v>-0.63451482607239951</v>
      </c>
      <c r="L2254" s="93">
        <f t="shared" ca="1" si="283"/>
        <v>-0.20127130264434301</v>
      </c>
      <c r="M2254" s="93">
        <f t="shared" ca="1" si="284"/>
        <v>-0.63451482607239951</v>
      </c>
      <c r="N2254" s="101">
        <f t="shared" ca="1" si="280"/>
        <v>-0.39261188745643161</v>
      </c>
      <c r="O2254" s="46">
        <f t="shared" ca="1" si="285"/>
        <v>9.2511859472216018E-2</v>
      </c>
      <c r="P2254" s="46">
        <f t="shared" ca="1" si="286"/>
        <v>0.20639758557620899</v>
      </c>
      <c r="Q2254" s="47">
        <f t="shared" ca="1" si="281"/>
        <v>-0.13525959273576993</v>
      </c>
      <c r="R2254" s="47">
        <f t="shared" ca="1" si="282"/>
        <v>8.5940376483076647E-2</v>
      </c>
      <c r="S2254" s="97">
        <f t="shared" ca="1" si="287"/>
        <v>8.9226117977646333E-2</v>
      </c>
      <c r="V2254">
        <v>2237</v>
      </c>
      <c r="W2254" s="46">
        <v>0.31261718726014698</v>
      </c>
    </row>
    <row r="2255" spans="10:23">
      <c r="J2255">
        <v>2238</v>
      </c>
      <c r="K2255" s="93">
        <f t="shared" ca="1" si="283"/>
        <v>1.092466946614824</v>
      </c>
      <c r="L2255" s="93">
        <f t="shared" ca="1" si="283"/>
        <v>-1.599918558084978</v>
      </c>
      <c r="M2255" s="93">
        <f t="shared" ca="1" si="284"/>
        <v>1.092466946614824</v>
      </c>
      <c r="N2255" s="101">
        <f t="shared" ca="1" si="280"/>
        <v>-1.1694268903691944</v>
      </c>
      <c r="O2255" s="46">
        <f t="shared" ca="1" si="285"/>
        <v>0.71244559488474035</v>
      </c>
      <c r="P2255" s="46">
        <f t="shared" ca="1" si="286"/>
        <v>0.51636445328247116</v>
      </c>
      <c r="Q2255" s="47">
        <f t="shared" ca="1" si="281"/>
        <v>1.1046078780892787</v>
      </c>
      <c r="R2255" s="47">
        <f t="shared" ca="1" si="282"/>
        <v>-3.9664775367506927E-2</v>
      </c>
      <c r="S2255" s="97">
        <f t="shared" ca="1" si="287"/>
        <v>0.33639040975861673</v>
      </c>
      <c r="V2255">
        <v>2238</v>
      </c>
      <c r="W2255" s="46">
        <v>3.7730809371805597E-2</v>
      </c>
    </row>
    <row r="2256" spans="10:23">
      <c r="J2256">
        <v>2239</v>
      </c>
      <c r="K2256" s="93">
        <f t="shared" ca="1" si="283"/>
        <v>-1.1509692355650487</v>
      </c>
      <c r="L2256" s="93">
        <f t="shared" ca="1" si="283"/>
        <v>-1.2107624255335903</v>
      </c>
      <c r="M2256" s="93">
        <f t="shared" ca="1" si="284"/>
        <v>-1.1509692355650487</v>
      </c>
      <c r="N2256" s="101">
        <f t="shared" ca="1" si="280"/>
        <v>-1.5139375378479627</v>
      </c>
      <c r="O2256" s="46">
        <f t="shared" ca="1" si="285"/>
        <v>-9.2879507310340947E-2</v>
      </c>
      <c r="P2256" s="46">
        <f t="shared" ca="1" si="286"/>
        <v>0.11370190218493051</v>
      </c>
      <c r="Q2256" s="47">
        <f t="shared" ca="1" si="281"/>
        <v>-0.50604232630088386</v>
      </c>
      <c r="R2256" s="47">
        <f t="shared" ca="1" si="282"/>
        <v>-9.5369559683539357E-2</v>
      </c>
      <c r="S2256" s="97">
        <f t="shared" ca="1" si="287"/>
        <v>-9.4124533496940152E-2</v>
      </c>
      <c r="V2256">
        <v>2239</v>
      </c>
      <c r="W2256" s="46">
        <v>0.386344976918848</v>
      </c>
    </row>
    <row r="2257" spans="10:23">
      <c r="J2257">
        <v>2240</v>
      </c>
      <c r="K2257" s="93">
        <f t="shared" ca="1" si="283"/>
        <v>-0.55313943320269976</v>
      </c>
      <c r="L2257" s="93">
        <f t="shared" ca="1" si="283"/>
        <v>-5.4209003544809682E-2</v>
      </c>
      <c r="M2257" s="93">
        <f t="shared" ca="1" si="284"/>
        <v>-0.55313943320269976</v>
      </c>
      <c r="N2257" s="101">
        <f t="shared" ca="1" si="280"/>
        <v>-0.22730539358747109</v>
      </c>
      <c r="O2257" s="46">
        <f t="shared" ca="1" si="285"/>
        <v>0.12172314129939907</v>
      </c>
      <c r="P2257" s="46">
        <f t="shared" ca="1" si="286"/>
        <v>0.22100322648980053</v>
      </c>
      <c r="Q2257" s="47">
        <f t="shared" ca="1" si="281"/>
        <v>-7.6837029081403829E-2</v>
      </c>
      <c r="R2257" s="47">
        <f t="shared" ca="1" si="282"/>
        <v>0.11266919503890221</v>
      </c>
      <c r="S2257" s="97">
        <f t="shared" ca="1" si="287"/>
        <v>0.11719616816915064</v>
      </c>
      <c r="V2257">
        <v>2240</v>
      </c>
      <c r="W2257" s="46">
        <v>0.286490949770487</v>
      </c>
    </row>
    <row r="2258" spans="10:23">
      <c r="J2258">
        <v>2241</v>
      </c>
      <c r="K2258" s="93">
        <f t="shared" ca="1" si="283"/>
        <v>-0.61633759375234209</v>
      </c>
      <c r="L2258" s="93">
        <f t="shared" ca="1" si="283"/>
        <v>-0.69861157628093806</v>
      </c>
      <c r="M2258" s="93">
        <f t="shared" ca="1" si="284"/>
        <v>-0.61633759375234209</v>
      </c>
      <c r="N2258" s="101">
        <f t="shared" ref="N2258:N2321" ca="1" si="288">$N$2*K2258+SQRT(1-$N$2^2)*L2258</f>
        <v>-0.85835107203843353</v>
      </c>
      <c r="O2258" s="46">
        <f t="shared" ca="1" si="285"/>
        <v>9.9036930963908781E-2</v>
      </c>
      <c r="P2258" s="46">
        <f t="shared" ca="1" si="286"/>
        <v>0.20966012132205536</v>
      </c>
      <c r="Q2258" s="47">
        <f t="shared" ref="Q2258:Q2321" ca="1" si="289">$K$2+K2258*$S$3</f>
        <v>-0.1222094497523844</v>
      </c>
      <c r="R2258" s="47">
        <f t="shared" ref="R2258:R2321" ca="1" si="290">$L$2+$L$3*N2258</f>
        <v>1.0633848181178157E-2</v>
      </c>
      <c r="S2258" s="97">
        <f t="shared" ca="1" si="287"/>
        <v>5.4835389572543469E-2</v>
      </c>
      <c r="V2258">
        <v>2241</v>
      </c>
      <c r="W2258" s="46">
        <v>-0.237679854990266</v>
      </c>
    </row>
    <row r="2259" spans="10:23">
      <c r="J2259">
        <v>2242</v>
      </c>
      <c r="K2259" s="93">
        <f t="shared" ref="K2259:L2322" ca="1" si="291">_xlfn.NORM.S.INV(RAND())</f>
        <v>-6.1446347213489488E-2</v>
      </c>
      <c r="L2259" s="93">
        <f t="shared" ca="1" si="291"/>
        <v>-0.4663432835729156</v>
      </c>
      <c r="M2259" s="93">
        <f t="shared" ref="M2259:M2322" ca="1" si="292">K2259</f>
        <v>-6.1446347213489488E-2</v>
      </c>
      <c r="N2259" s="101">
        <f t="shared" ca="1" si="288"/>
        <v>-0.461673543955193</v>
      </c>
      <c r="O2259" s="46">
        <f t="shared" ref="O2259:O2322" ca="1" si="293">$K$2+K2259*$K$3</f>
        <v>0.29822594885335496</v>
      </c>
      <c r="P2259" s="46">
        <f t="shared" ref="P2259:P2322" ca="1" si="294">$K$2+K2259*$R$3</f>
        <v>0.30925463026677846</v>
      </c>
      <c r="Q2259" s="47">
        <f t="shared" ca="1" si="289"/>
        <v>0.27616858602650796</v>
      </c>
      <c r="R2259" s="47">
        <f t="shared" ca="1" si="290"/>
        <v>7.477362530158084E-2</v>
      </c>
      <c r="S2259" s="97">
        <f t="shared" ref="S2259:S2322" ca="1" si="295">AVERAGE(R2259,O2259)</f>
        <v>0.18649978707746789</v>
      </c>
      <c r="V2259">
        <v>2242</v>
      </c>
      <c r="W2259" s="46">
        <v>0.14376702785566001</v>
      </c>
    </row>
    <row r="2260" spans="10:23">
      <c r="J2260">
        <v>2243</v>
      </c>
      <c r="K2260" s="93">
        <f t="shared" ca="1" si="291"/>
        <v>-0.98476578038010842</v>
      </c>
      <c r="L2260" s="93">
        <f t="shared" ca="1" si="291"/>
        <v>0.484547378097413</v>
      </c>
      <c r="M2260" s="93">
        <f t="shared" ca="1" si="292"/>
        <v>-0.98476578038010842</v>
      </c>
      <c r="N2260" s="101">
        <f t="shared" ca="1" si="288"/>
        <v>0.14621361302949165</v>
      </c>
      <c r="O2260" s="46">
        <f t="shared" ca="1" si="293"/>
        <v>-3.3217540727484063E-2</v>
      </c>
      <c r="P2260" s="46">
        <f t="shared" ca="1" si="294"/>
        <v>0.14353288547635895</v>
      </c>
      <c r="Q2260" s="47">
        <f t="shared" ca="1" si="289"/>
        <v>-0.38671839313517009</v>
      </c>
      <c r="R2260" s="47">
        <f t="shared" ca="1" si="290"/>
        <v>0.17306441316585108</v>
      </c>
      <c r="S2260" s="97">
        <f t="shared" ca="1" si="295"/>
        <v>6.992343621918351E-2</v>
      </c>
      <c r="V2260">
        <v>2243</v>
      </c>
      <c r="W2260" s="46">
        <v>-1.5325508250099901E-2</v>
      </c>
    </row>
    <row r="2261" spans="10:23">
      <c r="J2261">
        <v>2244</v>
      </c>
      <c r="K2261" s="93">
        <f t="shared" ca="1" si="291"/>
        <v>-1.2467510023136339</v>
      </c>
      <c r="L2261" s="93">
        <f t="shared" ca="1" si="291"/>
        <v>1.4577963010259436</v>
      </c>
      <c r="M2261" s="93">
        <f t="shared" ca="1" si="292"/>
        <v>-1.2467510023136339</v>
      </c>
      <c r="N2261" s="101">
        <f t="shared" ca="1" si="288"/>
        <v>0.98561737692282481</v>
      </c>
      <c r="O2261" s="46">
        <f t="shared" ca="1" si="293"/>
        <v>-0.12726223756490956</v>
      </c>
      <c r="P2261" s="46">
        <f t="shared" ca="1" si="294"/>
        <v>9.6510537057646201E-2</v>
      </c>
      <c r="Q2261" s="47">
        <f t="shared" ca="1" si="289"/>
        <v>-0.57480778681002109</v>
      </c>
      <c r="R2261" s="47">
        <f t="shared" ca="1" si="290"/>
        <v>0.30878969760608199</v>
      </c>
      <c r="S2261" s="97">
        <f t="shared" ca="1" si="295"/>
        <v>9.0763730020586214E-2</v>
      </c>
      <c r="V2261">
        <v>2244</v>
      </c>
      <c r="W2261" s="46">
        <v>-0.110444406180859</v>
      </c>
    </row>
    <row r="2262" spans="10:23">
      <c r="J2262">
        <v>2245</v>
      </c>
      <c r="K2262" s="93">
        <f t="shared" ca="1" si="291"/>
        <v>0.22116088094547215</v>
      </c>
      <c r="L2262" s="93">
        <f t="shared" ca="1" si="291"/>
        <v>0.54914976235551693</v>
      </c>
      <c r="M2262" s="93">
        <f t="shared" ca="1" si="292"/>
        <v>0.22116088094547215</v>
      </c>
      <c r="N2262" s="101">
        <f t="shared" ca="1" si="288"/>
        <v>0.59097377906355097</v>
      </c>
      <c r="O2262" s="46">
        <f t="shared" ca="1" si="293"/>
        <v>0.39967331638089576</v>
      </c>
      <c r="P2262" s="46">
        <f t="shared" ca="1" si="294"/>
        <v>0.35997831403054886</v>
      </c>
      <c r="Q2262" s="47">
        <f t="shared" ca="1" si="289"/>
        <v>0.4790633210815895</v>
      </c>
      <c r="R2262" s="47">
        <f t="shared" ca="1" si="290"/>
        <v>0.24497879172745102</v>
      </c>
      <c r="S2262" s="97">
        <f t="shared" ca="1" si="295"/>
        <v>0.32232605405417336</v>
      </c>
      <c r="V2262">
        <v>2245</v>
      </c>
      <c r="W2262" s="46">
        <v>1.86264414475828</v>
      </c>
    </row>
    <row r="2263" spans="10:23">
      <c r="J2263">
        <v>2246</v>
      </c>
      <c r="K2263" s="93">
        <f t="shared" ca="1" si="291"/>
        <v>-1.2510536217165502</v>
      </c>
      <c r="L2263" s="93">
        <f t="shared" ca="1" si="291"/>
        <v>0.3541985102255234</v>
      </c>
      <c r="M2263" s="93">
        <f t="shared" ca="1" si="292"/>
        <v>-1.2510536217165502</v>
      </c>
      <c r="N2263" s="101">
        <f t="shared" ca="1" si="288"/>
        <v>-6.2053464543791126E-2</v>
      </c>
      <c r="O2263" s="46">
        <f t="shared" ca="1" si="293"/>
        <v>-0.12880674658098207</v>
      </c>
      <c r="P2263" s="46">
        <f t="shared" ca="1" si="294"/>
        <v>9.5738282549609949E-2</v>
      </c>
      <c r="Q2263" s="47">
        <f t="shared" ca="1" si="289"/>
        <v>-0.5778968048421661</v>
      </c>
      <c r="R2263" s="47">
        <f t="shared" ca="1" si="290"/>
        <v>0.13938919087227861</v>
      </c>
      <c r="S2263" s="97">
        <f t="shared" ca="1" si="295"/>
        <v>5.2912221456482694E-3</v>
      </c>
      <c r="V2263">
        <v>2246</v>
      </c>
      <c r="W2263" s="46">
        <v>1.39726757447675</v>
      </c>
    </row>
    <row r="2264" spans="10:23">
      <c r="J2264">
        <v>2247</v>
      </c>
      <c r="K2264" s="93">
        <f t="shared" ca="1" si="291"/>
        <v>-0.51420025328139507</v>
      </c>
      <c r="L2264" s="93">
        <f t="shared" ca="1" si="291"/>
        <v>-1.9238441541257674</v>
      </c>
      <c r="M2264" s="93">
        <f t="shared" ca="1" si="292"/>
        <v>-0.51420025328139507</v>
      </c>
      <c r="N2264" s="101">
        <f t="shared" ca="1" si="288"/>
        <v>-1.9874915151264643</v>
      </c>
      <c r="O2264" s="46">
        <f t="shared" ca="1" si="293"/>
        <v>0.13570111816301866</v>
      </c>
      <c r="P2264" s="46">
        <f t="shared" ca="1" si="294"/>
        <v>0.22799221492161031</v>
      </c>
      <c r="Q2264" s="47">
        <f t="shared" ca="1" si="289"/>
        <v>-4.8881075354164638E-2</v>
      </c>
      <c r="R2264" s="47">
        <f t="shared" ca="1" si="290"/>
        <v>-0.17193968127295689</v>
      </c>
      <c r="S2264" s="97">
        <f t="shared" ca="1" si="295"/>
        <v>-1.8119281554969113E-2</v>
      </c>
      <c r="V2264">
        <v>2247</v>
      </c>
      <c r="W2264" s="46">
        <v>0.19728398964111599</v>
      </c>
    </row>
    <row r="2265" spans="10:23">
      <c r="J2265">
        <v>2248</v>
      </c>
      <c r="K2265" s="93">
        <f t="shared" ca="1" si="291"/>
        <v>1.3820026301302581</v>
      </c>
      <c r="L2265" s="93">
        <f t="shared" ca="1" si="291"/>
        <v>-1.1496369826886714</v>
      </c>
      <c r="M2265" s="93">
        <f t="shared" ca="1" si="292"/>
        <v>1.3820026301302581</v>
      </c>
      <c r="N2265" s="101">
        <f t="shared" ca="1" si="288"/>
        <v>-0.65044365609613752</v>
      </c>
      <c r="O2265" s="46">
        <f t="shared" ca="1" si="293"/>
        <v>0.81638006637464278</v>
      </c>
      <c r="P2265" s="46">
        <f t="shared" ca="1" si="294"/>
        <v>0.56833168902742237</v>
      </c>
      <c r="Q2265" s="47">
        <f t="shared" ca="1" si="289"/>
        <v>1.3124768210690836</v>
      </c>
      <c r="R2265" s="47">
        <f t="shared" ca="1" si="290"/>
        <v>4.4250915890189937E-2</v>
      </c>
      <c r="S2265" s="97">
        <f t="shared" ca="1" si="295"/>
        <v>0.43031549113241635</v>
      </c>
      <c r="V2265">
        <v>2248</v>
      </c>
      <c r="W2265" s="46">
        <v>0.36690555611503001</v>
      </c>
    </row>
    <row r="2266" spans="10:23">
      <c r="J2266">
        <v>2249</v>
      </c>
      <c r="K2266" s="93">
        <f t="shared" ca="1" si="291"/>
        <v>-0.34579664733975685</v>
      </c>
      <c r="L2266" s="93">
        <f t="shared" ca="1" si="291"/>
        <v>0.63723219235817563</v>
      </c>
      <c r="M2266" s="93">
        <f t="shared" ca="1" si="292"/>
        <v>-0.34579664733975685</v>
      </c>
      <c r="N2266" s="101">
        <f t="shared" ca="1" si="288"/>
        <v>0.49417803721866965</v>
      </c>
      <c r="O2266" s="46">
        <f t="shared" ca="1" si="293"/>
        <v>0.19615287170173215</v>
      </c>
      <c r="P2266" s="46">
        <f t="shared" ca="1" si="294"/>
        <v>0.25821809169096704</v>
      </c>
      <c r="Q2266" s="47">
        <f t="shared" ca="1" si="289"/>
        <v>7.2022431723262337E-2</v>
      </c>
      <c r="R2266" s="47">
        <f t="shared" ca="1" si="290"/>
        <v>0.22932764723702781</v>
      </c>
      <c r="S2266" s="97">
        <f t="shared" ca="1" si="295"/>
        <v>0.21274025946937997</v>
      </c>
      <c r="V2266">
        <v>2249</v>
      </c>
      <c r="W2266" s="46">
        <v>-0.22693040132973299</v>
      </c>
    </row>
    <row r="2267" spans="10:23">
      <c r="J2267">
        <v>2250</v>
      </c>
      <c r="K2267" s="93">
        <f t="shared" ca="1" si="291"/>
        <v>0.85889088291536364</v>
      </c>
      <c r="L2267" s="93">
        <f t="shared" ca="1" si="291"/>
        <v>0.62440351840265595</v>
      </c>
      <c r="M2267" s="93">
        <f t="shared" ca="1" si="292"/>
        <v>0.85889088291536364</v>
      </c>
      <c r="N2267" s="101">
        <f t="shared" ca="1" si="288"/>
        <v>0.86513304723861451</v>
      </c>
      <c r="O2267" s="46">
        <f t="shared" ca="1" si="293"/>
        <v>0.62859891858378236</v>
      </c>
      <c r="P2267" s="46">
        <f t="shared" ca="1" si="294"/>
        <v>0.47444111513199216</v>
      </c>
      <c r="Q2267" s="47">
        <f t="shared" ca="1" si="289"/>
        <v>0.93691452548736276</v>
      </c>
      <c r="R2267" s="47">
        <f t="shared" ca="1" si="290"/>
        <v>0.28930828637064465</v>
      </c>
      <c r="S2267" s="97">
        <f t="shared" ca="1" si="295"/>
        <v>0.45895360247721351</v>
      </c>
      <c r="V2267">
        <v>2250</v>
      </c>
      <c r="W2267" s="46">
        <v>-4.8760099540722301E-2</v>
      </c>
    </row>
    <row r="2268" spans="10:23">
      <c r="J2268">
        <v>2251</v>
      </c>
      <c r="K2268" s="93">
        <f t="shared" ca="1" si="291"/>
        <v>0.4068580742521038</v>
      </c>
      <c r="L2268" s="93">
        <f t="shared" ca="1" si="291"/>
        <v>1.719283423744145</v>
      </c>
      <c r="M2268" s="93">
        <f t="shared" ca="1" si="292"/>
        <v>0.4068580742521038</v>
      </c>
      <c r="N2268" s="101">
        <f t="shared" ca="1" si="288"/>
        <v>1.7594137046843188</v>
      </c>
      <c r="O2268" s="46">
        <f t="shared" ca="1" si="293"/>
        <v>0.4663329398481848</v>
      </c>
      <c r="P2268" s="46">
        <f t="shared" ca="1" si="294"/>
        <v>0.39330812576419338</v>
      </c>
      <c r="Q2268" s="47">
        <f t="shared" ca="1" si="289"/>
        <v>0.61238256801616764</v>
      </c>
      <c r="R2268" s="47">
        <f t="shared" ca="1" si="290"/>
        <v>0.43390675235588738</v>
      </c>
      <c r="S2268" s="97">
        <f t="shared" ca="1" si="295"/>
        <v>0.45011984610203609</v>
      </c>
      <c r="V2268">
        <v>2251</v>
      </c>
      <c r="W2268" s="46">
        <v>0.56367927725442601</v>
      </c>
    </row>
    <row r="2269" spans="10:23">
      <c r="J2269">
        <v>2252</v>
      </c>
      <c r="K2269" s="93">
        <f t="shared" ca="1" si="291"/>
        <v>-9.7166808234133373E-2</v>
      </c>
      <c r="L2269" s="93">
        <f t="shared" ca="1" si="291"/>
        <v>1.8844803133607588</v>
      </c>
      <c r="M2269" s="93">
        <f t="shared" ca="1" si="292"/>
        <v>-9.7166808234133373E-2</v>
      </c>
      <c r="N2269" s="101">
        <f t="shared" ca="1" si="288"/>
        <v>1.7557428787363663</v>
      </c>
      <c r="O2269" s="46">
        <f t="shared" ca="1" si="293"/>
        <v>0.28540339381461349</v>
      </c>
      <c r="P2269" s="46">
        <f t="shared" ca="1" si="294"/>
        <v>0.30284335274740776</v>
      </c>
      <c r="Q2269" s="47">
        <f t="shared" ca="1" si="289"/>
        <v>0.25052347594902502</v>
      </c>
      <c r="R2269" s="47">
        <f t="shared" ca="1" si="290"/>
        <v>0.4333132073691392</v>
      </c>
      <c r="S2269" s="97">
        <f t="shared" ca="1" si="295"/>
        <v>0.35935830059187635</v>
      </c>
      <c r="V2269">
        <v>2252</v>
      </c>
      <c r="W2269" s="46">
        <v>4.2380750554209499E-3</v>
      </c>
    </row>
    <row r="2270" spans="10:23">
      <c r="J2270">
        <v>2253</v>
      </c>
      <c r="K2270" s="93">
        <f t="shared" ca="1" si="291"/>
        <v>-1.7520374947860358</v>
      </c>
      <c r="L2270" s="93">
        <f t="shared" ca="1" si="291"/>
        <v>-2.2236396776746528</v>
      </c>
      <c r="M2270" s="93">
        <f t="shared" ca="1" si="292"/>
        <v>-1.7520374947860358</v>
      </c>
      <c r="N2270" s="101">
        <f t="shared" ca="1" si="288"/>
        <v>-2.6653826228647466</v>
      </c>
      <c r="O2270" s="46">
        <f t="shared" ca="1" si="293"/>
        <v>-0.30864466306931615</v>
      </c>
      <c r="P2270" s="46">
        <f t="shared" ca="1" si="294"/>
        <v>5.8193243054429078E-3</v>
      </c>
      <c r="Q2270" s="47">
        <f t="shared" ca="1" si="289"/>
        <v>-0.93757263781883426</v>
      </c>
      <c r="R2270" s="47">
        <f t="shared" ca="1" si="290"/>
        <v>-0.28154958222280935</v>
      </c>
      <c r="S2270" s="97">
        <f t="shared" ca="1" si="295"/>
        <v>-0.29509712264606275</v>
      </c>
      <c r="V2270">
        <v>2253</v>
      </c>
      <c r="W2270" s="46">
        <v>-0.17920118103757199</v>
      </c>
    </row>
    <row r="2271" spans="10:23">
      <c r="J2271">
        <v>2254</v>
      </c>
      <c r="K2271" s="93">
        <f t="shared" ca="1" si="291"/>
        <v>-0.23812959447282811</v>
      </c>
      <c r="L2271" s="93">
        <f t="shared" ca="1" si="291"/>
        <v>-0.39927917874696639</v>
      </c>
      <c r="M2271" s="93">
        <f t="shared" ca="1" si="292"/>
        <v>-0.23812959447282811</v>
      </c>
      <c r="N2271" s="101">
        <f t="shared" ca="1" si="288"/>
        <v>-0.45428042991257034</v>
      </c>
      <c r="O2271" s="46">
        <f t="shared" ca="1" si="293"/>
        <v>0.23480205684095562</v>
      </c>
      <c r="P2271" s="46">
        <f t="shared" ca="1" si="294"/>
        <v>0.27754268426057882</v>
      </c>
      <c r="Q2271" s="47">
        <f t="shared" ca="1" si="289"/>
        <v>0.1493208020017093</v>
      </c>
      <c r="R2271" s="47">
        <f t="shared" ca="1" si="290"/>
        <v>7.5969036317704824E-2</v>
      </c>
      <c r="S2271" s="97">
        <f t="shared" ca="1" si="295"/>
        <v>0.15538554657933024</v>
      </c>
      <c r="V2271">
        <v>2254</v>
      </c>
      <c r="W2271" s="46">
        <v>0.58825312109835903</v>
      </c>
    </row>
    <row r="2272" spans="10:23">
      <c r="J2272">
        <v>2255</v>
      </c>
      <c r="K2272" s="93">
        <f t="shared" ca="1" si="291"/>
        <v>-1.2509660754291299</v>
      </c>
      <c r="L2272" s="93">
        <f t="shared" ca="1" si="291"/>
        <v>-1.3073795037359723</v>
      </c>
      <c r="M2272" s="93">
        <f t="shared" ca="1" si="292"/>
        <v>-1.2509660754291299</v>
      </c>
      <c r="N2272" s="101">
        <f t="shared" ca="1" si="288"/>
        <v>-1.6373398037508706</v>
      </c>
      <c r="O2272" s="46">
        <f t="shared" ca="1" si="293"/>
        <v>-0.12877532013639514</v>
      </c>
      <c r="P2272" s="46">
        <f t="shared" ca="1" si="294"/>
        <v>9.5753995771903411E-2</v>
      </c>
      <c r="Q2272" s="47">
        <f t="shared" ca="1" si="289"/>
        <v>-0.57783395195299225</v>
      </c>
      <c r="R2272" s="47">
        <f t="shared" ca="1" si="290"/>
        <v>-0.11532277929093859</v>
      </c>
      <c r="S2272" s="97">
        <f t="shared" ca="1" si="295"/>
        <v>-0.12204904971366687</v>
      </c>
      <c r="V2272">
        <v>2255</v>
      </c>
      <c r="W2272" s="46">
        <v>8.5083561349620307E-2</v>
      </c>
    </row>
    <row r="2273" spans="10:23">
      <c r="J2273">
        <v>2256</v>
      </c>
      <c r="K2273" s="93">
        <f t="shared" ca="1" si="291"/>
        <v>0.19081060170708869</v>
      </c>
      <c r="L2273" s="93">
        <f t="shared" ca="1" si="291"/>
        <v>0.8848064294413821</v>
      </c>
      <c r="M2273" s="93">
        <f t="shared" ca="1" si="292"/>
        <v>0.19081060170708869</v>
      </c>
      <c r="N2273" s="101">
        <f t="shared" ca="1" si="288"/>
        <v>0.89955215246456088</v>
      </c>
      <c r="O2273" s="46">
        <f t="shared" ca="1" si="293"/>
        <v>0.38877849266206316</v>
      </c>
      <c r="P2273" s="46">
        <f t="shared" ca="1" si="294"/>
        <v>0.35453090217113259</v>
      </c>
      <c r="Q2273" s="47">
        <f t="shared" ca="1" si="289"/>
        <v>0.45727367364392435</v>
      </c>
      <c r="R2273" s="47">
        <f t="shared" ca="1" si="290"/>
        <v>0.29487359718757755</v>
      </c>
      <c r="S2273" s="97">
        <f t="shared" ca="1" si="295"/>
        <v>0.34182604492482038</v>
      </c>
      <c r="V2273">
        <v>2256</v>
      </c>
      <c r="W2273" s="46">
        <v>-0.110576847770169</v>
      </c>
    </row>
    <row r="2274" spans="10:23">
      <c r="J2274">
        <v>2257</v>
      </c>
      <c r="K2274" s="93">
        <f t="shared" ca="1" si="291"/>
        <v>0.80497155072780502</v>
      </c>
      <c r="L2274" s="93">
        <f t="shared" ca="1" si="291"/>
        <v>1.3890493424142212</v>
      </c>
      <c r="M2274" s="93">
        <f t="shared" ca="1" si="292"/>
        <v>0.80497155072780502</v>
      </c>
      <c r="N2274" s="101">
        <f t="shared" ca="1" si="288"/>
        <v>1.5729333406564143</v>
      </c>
      <c r="O2274" s="46">
        <f t="shared" ca="1" si="293"/>
        <v>0.60924352436791307</v>
      </c>
      <c r="P2274" s="46">
        <f t="shared" ca="1" si="294"/>
        <v>0.46476341802405752</v>
      </c>
      <c r="Q2274" s="47">
        <f t="shared" ca="1" si="289"/>
        <v>0.89820373705562417</v>
      </c>
      <c r="R2274" s="47">
        <f t="shared" ca="1" si="290"/>
        <v>0.40375427801766012</v>
      </c>
      <c r="S2274" s="97">
        <f t="shared" ca="1" si="295"/>
        <v>0.50649890119278662</v>
      </c>
      <c r="V2274">
        <v>2257</v>
      </c>
      <c r="W2274" s="46">
        <v>-0.18853452094411599</v>
      </c>
    </row>
    <row r="2275" spans="10:23">
      <c r="J2275">
        <v>2258</v>
      </c>
      <c r="K2275" s="93">
        <f t="shared" ca="1" si="291"/>
        <v>0.96040273584475278</v>
      </c>
      <c r="L2275" s="93">
        <f t="shared" ca="1" si="291"/>
        <v>-0.25699483452968525</v>
      </c>
      <c r="M2275" s="93">
        <f t="shared" ca="1" si="292"/>
        <v>0.96040273584475278</v>
      </c>
      <c r="N2275" s="101">
        <f t="shared" ca="1" si="288"/>
        <v>6.1777133241687626E-2</v>
      </c>
      <c r="O2275" s="46">
        <f t="shared" ca="1" si="293"/>
        <v>0.66503857485024165</v>
      </c>
      <c r="P2275" s="46">
        <f t="shared" ca="1" si="294"/>
        <v>0.49266094326522181</v>
      </c>
      <c r="Q2275" s="47">
        <f t="shared" ca="1" si="289"/>
        <v>1.0097938380202813</v>
      </c>
      <c r="R2275" s="47">
        <f t="shared" ca="1" si="290"/>
        <v>0.15941166852818492</v>
      </c>
      <c r="S2275" s="97">
        <f t="shared" ca="1" si="295"/>
        <v>0.41222512168921327</v>
      </c>
      <c r="V2275">
        <v>2258</v>
      </c>
      <c r="W2275" s="46">
        <v>0.44418797792154802</v>
      </c>
    </row>
    <row r="2276" spans="10:23">
      <c r="J2276">
        <v>2259</v>
      </c>
      <c r="K2276" s="93">
        <f t="shared" ca="1" si="291"/>
        <v>0.71583207491903522</v>
      </c>
      <c r="L2276" s="93">
        <f t="shared" ca="1" si="291"/>
        <v>0.68773067316032699</v>
      </c>
      <c r="M2276" s="93">
        <f t="shared" ca="1" si="292"/>
        <v>0.71583207491903522</v>
      </c>
      <c r="N2276" s="101">
        <f t="shared" ca="1" si="288"/>
        <v>0.87967654774996817</v>
      </c>
      <c r="O2276" s="46">
        <f t="shared" ca="1" si="293"/>
        <v>0.57724517378610107</v>
      </c>
      <c r="P2276" s="46">
        <f t="shared" ca="1" si="294"/>
        <v>0.44876424273315152</v>
      </c>
      <c r="Q2276" s="47">
        <f t="shared" ca="1" si="289"/>
        <v>0.83420703589200007</v>
      </c>
      <c r="R2276" s="47">
        <f t="shared" ca="1" si="290"/>
        <v>0.29165986117715326</v>
      </c>
      <c r="S2276" s="97">
        <f t="shared" ca="1" si="295"/>
        <v>0.43445251748162717</v>
      </c>
      <c r="V2276">
        <v>2259</v>
      </c>
      <c r="W2276" s="46">
        <v>3.2742707776653099E-2</v>
      </c>
    </row>
    <row r="2277" spans="10:23">
      <c r="J2277">
        <v>2260</v>
      </c>
      <c r="K2277" s="93">
        <f t="shared" ca="1" si="291"/>
        <v>-0.70419984649803169</v>
      </c>
      <c r="L2277" s="93">
        <f t="shared" ca="1" si="291"/>
        <v>0.65488070528478604</v>
      </c>
      <c r="M2277" s="93">
        <f t="shared" ca="1" si="292"/>
        <v>-0.70419984649803169</v>
      </c>
      <c r="N2277" s="101">
        <f t="shared" ca="1" si="288"/>
        <v>0.39693003800716864</v>
      </c>
      <c r="O2277" s="46">
        <f t="shared" ca="1" si="293"/>
        <v>6.7497064470911583E-2</v>
      </c>
      <c r="P2277" s="46">
        <f t="shared" ca="1" si="294"/>
        <v>0.19389018807555677</v>
      </c>
      <c r="Q2277" s="47">
        <f t="shared" ca="1" si="289"/>
        <v>-0.1852891827383788</v>
      </c>
      <c r="R2277" s="47">
        <f t="shared" ca="1" si="290"/>
        <v>0.21360337612701452</v>
      </c>
      <c r="S2277" s="97">
        <f t="shared" ca="1" si="295"/>
        <v>0.14055022029896305</v>
      </c>
      <c r="V2277">
        <v>2260</v>
      </c>
      <c r="W2277" s="46">
        <v>0.63232861773892901</v>
      </c>
    </row>
    <row r="2278" spans="10:23">
      <c r="J2278">
        <v>2261</v>
      </c>
      <c r="K2278" s="93">
        <f t="shared" ca="1" si="291"/>
        <v>0.37700287956549938</v>
      </c>
      <c r="L2278" s="93">
        <f t="shared" ca="1" si="291"/>
        <v>-0.83033213616265733</v>
      </c>
      <c r="M2278" s="93">
        <f t="shared" ca="1" si="292"/>
        <v>0.37700287956549938</v>
      </c>
      <c r="N2278" s="101">
        <f t="shared" ca="1" si="288"/>
        <v>-0.66732856566211929</v>
      </c>
      <c r="O2278" s="46">
        <f t="shared" ca="1" si="293"/>
        <v>0.45561583636959074</v>
      </c>
      <c r="P2278" s="46">
        <f t="shared" ca="1" si="294"/>
        <v>0.38794957402489638</v>
      </c>
      <c r="Q2278" s="47">
        <f t="shared" ca="1" si="289"/>
        <v>0.59094836105897952</v>
      </c>
      <c r="R2278" s="47">
        <f t="shared" ca="1" si="290"/>
        <v>4.1520752824252508E-2</v>
      </c>
      <c r="S2278" s="97">
        <f t="shared" ca="1" si="295"/>
        <v>0.24856829459692162</v>
      </c>
      <c r="V2278">
        <v>2261</v>
      </c>
      <c r="W2278" s="46">
        <v>0.378834331746213</v>
      </c>
    </row>
    <row r="2279" spans="10:23">
      <c r="J2279">
        <v>2262</v>
      </c>
      <c r="K2279" s="93">
        <f t="shared" ca="1" si="291"/>
        <v>-1.9394823245561283</v>
      </c>
      <c r="L2279" s="93">
        <f t="shared" ca="1" si="291"/>
        <v>-0.46987872151959403</v>
      </c>
      <c r="M2279" s="93">
        <f t="shared" ca="1" si="292"/>
        <v>-1.9394823245561283</v>
      </c>
      <c r="N2279" s="101">
        <f t="shared" ca="1" si="288"/>
        <v>-1.0622830051764176</v>
      </c>
      <c r="O2279" s="46">
        <f t="shared" ca="1" si="293"/>
        <v>-0.37593163467546298</v>
      </c>
      <c r="P2279" s="46">
        <f t="shared" ca="1" si="294"/>
        <v>-2.7824161497630506E-2</v>
      </c>
      <c r="Q2279" s="47">
        <f t="shared" ca="1" si="289"/>
        <v>-1.0721465810311279</v>
      </c>
      <c r="R2279" s="47">
        <f t="shared" ca="1" si="290"/>
        <v>-2.2340413815479132E-2</v>
      </c>
      <c r="S2279" s="97">
        <f t="shared" ca="1" si="295"/>
        <v>-0.19913602424547105</v>
      </c>
      <c r="V2279">
        <v>2262</v>
      </c>
      <c r="W2279" s="46">
        <v>1.03876488295335</v>
      </c>
    </row>
    <row r="2280" spans="10:23">
      <c r="J2280">
        <v>2263</v>
      </c>
      <c r="K2280" s="93">
        <f t="shared" ca="1" si="291"/>
        <v>0.19560475372812547</v>
      </c>
      <c r="L2280" s="93">
        <f t="shared" ca="1" si="291"/>
        <v>-0.4922573004193615</v>
      </c>
      <c r="M2280" s="93">
        <f t="shared" ca="1" si="292"/>
        <v>0.19560475372812547</v>
      </c>
      <c r="N2280" s="101">
        <f t="shared" ca="1" si="288"/>
        <v>-0.40449417097933704</v>
      </c>
      <c r="O2280" s="46">
        <f t="shared" ca="1" si="293"/>
        <v>0.3904994468826235</v>
      </c>
      <c r="P2280" s="46">
        <f t="shared" ca="1" si="294"/>
        <v>0.35539137928141273</v>
      </c>
      <c r="Q2280" s="47">
        <f t="shared" ca="1" si="289"/>
        <v>0.46071558208504504</v>
      </c>
      <c r="R2280" s="47">
        <f t="shared" ca="1" si="290"/>
        <v>8.4019100477039171E-2</v>
      </c>
      <c r="S2280" s="97">
        <f t="shared" ca="1" si="295"/>
        <v>0.23725927367983135</v>
      </c>
      <c r="V2280">
        <v>2263</v>
      </c>
      <c r="W2280" s="46">
        <v>-8.0470341129750197E-2</v>
      </c>
    </row>
    <row r="2281" spans="10:23">
      <c r="J2281">
        <v>2264</v>
      </c>
      <c r="K2281" s="93">
        <f t="shared" ca="1" si="291"/>
        <v>-0.31973284840044131</v>
      </c>
      <c r="L2281" s="93">
        <f t="shared" ca="1" si="291"/>
        <v>-1.7833163999230808</v>
      </c>
      <c r="M2281" s="93">
        <f t="shared" ca="1" si="292"/>
        <v>-0.31973284840044131</v>
      </c>
      <c r="N2281" s="101">
        <f t="shared" ca="1" si="288"/>
        <v>-1.7924145165337841</v>
      </c>
      <c r="O2281" s="46">
        <f t="shared" ca="1" si="293"/>
        <v>0.20550897985008215</v>
      </c>
      <c r="P2281" s="46">
        <f t="shared" ca="1" si="294"/>
        <v>0.26289614576514209</v>
      </c>
      <c r="Q2281" s="47">
        <f t="shared" ca="1" si="289"/>
        <v>9.0734648019962366E-2</v>
      </c>
      <c r="R2281" s="47">
        <f t="shared" ca="1" si="290"/>
        <v>-0.14039719568898407</v>
      </c>
      <c r="S2281" s="97">
        <f t="shared" ca="1" si="295"/>
        <v>3.2555892080549043E-2</v>
      </c>
      <c r="V2281">
        <v>2264</v>
      </c>
      <c r="W2281" s="46">
        <v>0.53304588636647598</v>
      </c>
    </row>
    <row r="2282" spans="10:23">
      <c r="J2282">
        <v>2265</v>
      </c>
      <c r="K2282" s="93">
        <f t="shared" ca="1" si="291"/>
        <v>0.70215192776173718</v>
      </c>
      <c r="L2282" s="93">
        <f t="shared" ca="1" si="291"/>
        <v>0.83944737231874389</v>
      </c>
      <c r="M2282" s="93">
        <f t="shared" ca="1" si="292"/>
        <v>0.70215192776173718</v>
      </c>
      <c r="N2282" s="101">
        <f t="shared" ca="1" si="288"/>
        <v>1.0191660058973473</v>
      </c>
      <c r="O2282" s="46">
        <f t="shared" ca="1" si="293"/>
        <v>0.57233441858164946</v>
      </c>
      <c r="P2282" s="46">
        <f t="shared" ca="1" si="294"/>
        <v>0.44630886513092571</v>
      </c>
      <c r="Q2282" s="47">
        <f t="shared" ca="1" si="289"/>
        <v>0.82438552548309696</v>
      </c>
      <c r="R2282" s="47">
        <f t="shared" ca="1" si="290"/>
        <v>0.31421425895070498</v>
      </c>
      <c r="S2282" s="97">
        <f t="shared" ca="1" si="295"/>
        <v>0.44327433876617722</v>
      </c>
      <c r="V2282">
        <v>2265</v>
      </c>
      <c r="W2282" s="46">
        <v>1.98758955317439E-2</v>
      </c>
    </row>
    <row r="2283" spans="10:23">
      <c r="J2283">
        <v>2266</v>
      </c>
      <c r="K2283" s="93">
        <f t="shared" ca="1" si="291"/>
        <v>0.2006212770943222</v>
      </c>
      <c r="L2283" s="93">
        <f t="shared" ca="1" si="291"/>
        <v>-0.83063301206812368</v>
      </c>
      <c r="M2283" s="93">
        <f t="shared" ca="1" si="292"/>
        <v>0.2006212770943222</v>
      </c>
      <c r="N2283" s="101">
        <f t="shared" ca="1" si="288"/>
        <v>-0.7237071275135657</v>
      </c>
      <c r="O2283" s="46">
        <f t="shared" ca="1" si="293"/>
        <v>0.39230022562758471</v>
      </c>
      <c r="P2283" s="46">
        <f t="shared" ca="1" si="294"/>
        <v>0.35629176865389334</v>
      </c>
      <c r="Q2283" s="47">
        <f t="shared" ca="1" si="289"/>
        <v>0.46431713957496745</v>
      </c>
      <c r="R2283" s="47">
        <f t="shared" ca="1" si="290"/>
        <v>3.2404762793272507E-2</v>
      </c>
      <c r="S2283" s="97">
        <f t="shared" ca="1" si="295"/>
        <v>0.21235249421042862</v>
      </c>
      <c r="V2283">
        <v>2266</v>
      </c>
      <c r="W2283" s="46">
        <v>-0.26730822586001901</v>
      </c>
    </row>
    <row r="2284" spans="10:23">
      <c r="J2284">
        <v>2267</v>
      </c>
      <c r="K2284" s="93">
        <f t="shared" ca="1" si="291"/>
        <v>0.76134892508753493</v>
      </c>
      <c r="L2284" s="93">
        <f t="shared" ca="1" si="291"/>
        <v>-0.32254308648756275</v>
      </c>
      <c r="M2284" s="93">
        <f t="shared" ca="1" si="292"/>
        <v>0.76134892508753493</v>
      </c>
      <c r="N2284" s="101">
        <f t="shared" ca="1" si="288"/>
        <v>-6.3671639772741678E-2</v>
      </c>
      <c r="O2284" s="46">
        <f t="shared" ca="1" si="293"/>
        <v>0.59358433346655515</v>
      </c>
      <c r="P2284" s="46">
        <f t="shared" ca="1" si="294"/>
        <v>0.45693382257337856</v>
      </c>
      <c r="Q2284" s="47">
        <f t="shared" ca="1" si="289"/>
        <v>0.86688535525290822</v>
      </c>
      <c r="R2284" s="47">
        <f t="shared" ca="1" si="290"/>
        <v>0.13912754409075265</v>
      </c>
      <c r="S2284" s="97">
        <f t="shared" ca="1" si="295"/>
        <v>0.36635593877865391</v>
      </c>
      <c r="V2284">
        <v>2267</v>
      </c>
      <c r="W2284" s="46">
        <v>0.52533195181062398</v>
      </c>
    </row>
    <row r="2285" spans="10:23">
      <c r="J2285">
        <v>2268</v>
      </c>
      <c r="K2285" s="93">
        <f t="shared" ca="1" si="291"/>
        <v>0.46701239212495166</v>
      </c>
      <c r="L2285" s="93">
        <f t="shared" ca="1" si="291"/>
        <v>0.21614415610966553</v>
      </c>
      <c r="M2285" s="93">
        <f t="shared" ca="1" si="292"/>
        <v>0.46701239212495166</v>
      </c>
      <c r="N2285" s="101">
        <f t="shared" ca="1" si="288"/>
        <v>0.35344305810590215</v>
      </c>
      <c r="O2285" s="46">
        <f t="shared" ca="1" si="293"/>
        <v>0.48792650358457573</v>
      </c>
      <c r="P2285" s="46">
        <f t="shared" ca="1" si="294"/>
        <v>0.40410490763238882</v>
      </c>
      <c r="Q2285" s="47">
        <f t="shared" ca="1" si="289"/>
        <v>0.6555696954889495</v>
      </c>
      <c r="R2285" s="47">
        <f t="shared" ca="1" si="290"/>
        <v>0.20657185807761963</v>
      </c>
      <c r="S2285" s="97">
        <f t="shared" ca="1" si="295"/>
        <v>0.34724918083109768</v>
      </c>
      <c r="V2285">
        <v>2268</v>
      </c>
      <c r="W2285" s="46">
        <v>0.79970341202840201</v>
      </c>
    </row>
    <row r="2286" spans="10:23">
      <c r="J2286">
        <v>2269</v>
      </c>
      <c r="K2286" s="93">
        <f t="shared" ca="1" si="291"/>
        <v>-0.86420685391417129</v>
      </c>
      <c r="L2286" s="93">
        <f t="shared" ca="1" si="291"/>
        <v>-1.1343197854684197</v>
      </c>
      <c r="M2286" s="93">
        <f t="shared" ca="1" si="292"/>
        <v>-0.86420685391417129</v>
      </c>
      <c r="N2286" s="101">
        <f t="shared" ca="1" si="288"/>
        <v>-1.3502666854585077</v>
      </c>
      <c r="O2286" s="46">
        <f t="shared" ca="1" si="293"/>
        <v>1.005943347303534E-2</v>
      </c>
      <c r="P2286" s="46">
        <f t="shared" ca="1" si="294"/>
        <v>0.16517137257661865</v>
      </c>
      <c r="Q2286" s="47">
        <f t="shared" ca="1" si="289"/>
        <v>-0.30016444473413129</v>
      </c>
      <c r="R2286" s="47">
        <f t="shared" ca="1" si="290"/>
        <v>-6.8905212070777544E-2</v>
      </c>
      <c r="S2286" s="97">
        <f t="shared" ca="1" si="295"/>
        <v>-2.9422889298871102E-2</v>
      </c>
      <c r="V2286">
        <v>2269</v>
      </c>
      <c r="W2286" s="46">
        <v>9.5675530860136193E-2</v>
      </c>
    </row>
    <row r="2287" spans="10:23">
      <c r="J2287">
        <v>2270</v>
      </c>
      <c r="K2287" s="93">
        <f t="shared" ca="1" si="291"/>
        <v>-0.25671221838576858</v>
      </c>
      <c r="L2287" s="93">
        <f t="shared" ca="1" si="291"/>
        <v>-0.35630362405753008</v>
      </c>
      <c r="M2287" s="93">
        <f t="shared" ca="1" si="292"/>
        <v>-0.25671221838576858</v>
      </c>
      <c r="N2287" s="101">
        <f t="shared" ca="1" si="288"/>
        <v>-0.41944572028854621</v>
      </c>
      <c r="O2287" s="46">
        <f t="shared" ca="1" si="293"/>
        <v>0.2281314621431379</v>
      </c>
      <c r="P2287" s="46">
        <f t="shared" ca="1" si="294"/>
        <v>0.2742073869116699</v>
      </c>
      <c r="Q2287" s="47">
        <f t="shared" ca="1" si="289"/>
        <v>0.13597961260607383</v>
      </c>
      <c r="R2287" s="47">
        <f t="shared" ca="1" si="290"/>
        <v>8.1601547244489661E-2</v>
      </c>
      <c r="S2287" s="97">
        <f t="shared" ca="1" si="295"/>
        <v>0.15486650469381377</v>
      </c>
      <c r="V2287">
        <v>2270</v>
      </c>
      <c r="W2287" s="46">
        <v>-0.219156531616231</v>
      </c>
    </row>
    <row r="2288" spans="10:23">
      <c r="J2288">
        <v>2271</v>
      </c>
      <c r="K2288" s="93">
        <f t="shared" ca="1" si="291"/>
        <v>0.73489332518959816</v>
      </c>
      <c r="L2288" s="93">
        <f t="shared" ca="1" si="291"/>
        <v>-0.32195984716297799</v>
      </c>
      <c r="M2288" s="93">
        <f t="shared" ca="1" si="292"/>
        <v>0.73489332518959816</v>
      </c>
      <c r="N2288" s="101">
        <f t="shared" ca="1" si="288"/>
        <v>-7.1532154636844675E-2</v>
      </c>
      <c r="O2288" s="46">
        <f t="shared" ca="1" si="293"/>
        <v>0.58408758073488776</v>
      </c>
      <c r="P2288" s="46">
        <f t="shared" ca="1" si="294"/>
        <v>0.45218544620754486</v>
      </c>
      <c r="Q2288" s="47">
        <f t="shared" ca="1" si="289"/>
        <v>0.84789184978957355</v>
      </c>
      <c r="R2288" s="47">
        <f t="shared" ca="1" si="290"/>
        <v>0.13785655787211973</v>
      </c>
      <c r="S2288" s="97">
        <f t="shared" ca="1" si="295"/>
        <v>0.36097206930350373</v>
      </c>
      <c r="V2288">
        <v>2271</v>
      </c>
      <c r="W2288" s="46">
        <v>3.3130489441660999E-2</v>
      </c>
    </row>
    <row r="2289" spans="10:23">
      <c r="J2289">
        <v>2272</v>
      </c>
      <c r="K2289" s="93">
        <f t="shared" ca="1" si="291"/>
        <v>-1.0403074668998185</v>
      </c>
      <c r="L2289" s="93">
        <f t="shared" ca="1" si="291"/>
        <v>-1.6979222480846949</v>
      </c>
      <c r="M2289" s="93">
        <f t="shared" ca="1" si="292"/>
        <v>-1.0403074668998185</v>
      </c>
      <c r="N2289" s="101">
        <f t="shared" ca="1" si="288"/>
        <v>-1.9406126505869539</v>
      </c>
      <c r="O2289" s="46">
        <f t="shared" ca="1" si="293"/>
        <v>-5.315531062166079E-2</v>
      </c>
      <c r="P2289" s="46">
        <f t="shared" ca="1" si="294"/>
        <v>0.13356400052927059</v>
      </c>
      <c r="Q2289" s="47">
        <f t="shared" ca="1" si="289"/>
        <v>-0.42659393292352354</v>
      </c>
      <c r="R2289" s="47">
        <f t="shared" ca="1" si="290"/>
        <v>-0.16435972095165841</v>
      </c>
      <c r="S2289" s="97">
        <f t="shared" ca="1" si="295"/>
        <v>-0.1087575157866596</v>
      </c>
      <c r="V2289">
        <v>2272</v>
      </c>
      <c r="W2289" s="46">
        <v>0.25200928420648699</v>
      </c>
    </row>
    <row r="2290" spans="10:23">
      <c r="J2290">
        <v>2273</v>
      </c>
      <c r="K2290" s="93">
        <f t="shared" ca="1" si="291"/>
        <v>0.72382188193752917</v>
      </c>
      <c r="L2290" s="93">
        <f t="shared" ca="1" si="291"/>
        <v>0.71870677968729801</v>
      </c>
      <c r="M2290" s="93">
        <f t="shared" ca="1" si="292"/>
        <v>0.72382188193752917</v>
      </c>
      <c r="N2290" s="101">
        <f t="shared" ca="1" si="288"/>
        <v>0.91158541145571637</v>
      </c>
      <c r="O2290" s="46">
        <f t="shared" ca="1" si="293"/>
        <v>0.58011327059438</v>
      </c>
      <c r="P2290" s="46">
        <f t="shared" ca="1" si="294"/>
        <v>0.45019829113729098</v>
      </c>
      <c r="Q2290" s="47">
        <f t="shared" ca="1" si="289"/>
        <v>0.83994322950855804</v>
      </c>
      <c r="R2290" s="47">
        <f t="shared" ca="1" si="290"/>
        <v>0.29681928479295872</v>
      </c>
      <c r="S2290" s="97">
        <f t="shared" ca="1" si="295"/>
        <v>0.43846627769366936</v>
      </c>
      <c r="V2290">
        <v>2273</v>
      </c>
      <c r="W2290" s="46">
        <v>-5.2148209582794001E-2</v>
      </c>
    </row>
    <row r="2291" spans="10:23">
      <c r="J2291">
        <v>2274</v>
      </c>
      <c r="K2291" s="93">
        <f t="shared" ca="1" si="291"/>
        <v>0.10411772643417123</v>
      </c>
      <c r="L2291" s="93">
        <f t="shared" ca="1" si="291"/>
        <v>4.8332107489435325E-2</v>
      </c>
      <c r="M2291" s="93">
        <f t="shared" ca="1" si="292"/>
        <v>0.10411772643417123</v>
      </c>
      <c r="N2291" s="101">
        <f t="shared" ca="1" si="288"/>
        <v>7.8934631303775246E-2</v>
      </c>
      <c r="O2291" s="46">
        <f t="shared" ca="1" si="293"/>
        <v>0.35765839698325058</v>
      </c>
      <c r="P2291" s="46">
        <f t="shared" ca="1" si="294"/>
        <v>0.33897085433172625</v>
      </c>
      <c r="Q2291" s="47">
        <f t="shared" ca="1" si="289"/>
        <v>0.3950334822862992</v>
      </c>
      <c r="R2291" s="47">
        <f t="shared" ca="1" si="290"/>
        <v>0.16218590710671896</v>
      </c>
      <c r="S2291" s="97">
        <f t="shared" ca="1" si="295"/>
        <v>0.25992215204498476</v>
      </c>
      <c r="V2291">
        <v>2274</v>
      </c>
      <c r="W2291" s="46">
        <v>0.69490273170915495</v>
      </c>
    </row>
    <row r="2292" spans="10:23">
      <c r="J2292">
        <v>2275</v>
      </c>
      <c r="K2292" s="93">
        <f t="shared" ca="1" si="291"/>
        <v>0.5245493093618433</v>
      </c>
      <c r="L2292" s="93">
        <f t="shared" ca="1" si="291"/>
        <v>0.63941153996605415</v>
      </c>
      <c r="M2292" s="93">
        <f t="shared" ca="1" si="292"/>
        <v>0.5245493093618433</v>
      </c>
      <c r="N2292" s="101">
        <f t="shared" ca="1" si="288"/>
        <v>0.77303377928879713</v>
      </c>
      <c r="O2292" s="46">
        <f t="shared" ca="1" si="293"/>
        <v>0.50858050039618397</v>
      </c>
      <c r="P2292" s="46">
        <f t="shared" ca="1" si="294"/>
        <v>0.41443190603819297</v>
      </c>
      <c r="Q2292" s="47">
        <f t="shared" ca="1" si="289"/>
        <v>0.69687768911216597</v>
      </c>
      <c r="R2292" s="47">
        <f t="shared" ca="1" si="290"/>
        <v>0.27441652643708481</v>
      </c>
      <c r="S2292" s="97">
        <f t="shared" ca="1" si="295"/>
        <v>0.39149851341663439</v>
      </c>
      <c r="V2292">
        <v>2275</v>
      </c>
      <c r="W2292" s="46">
        <v>1.05608409830216</v>
      </c>
    </row>
    <row r="2293" spans="10:23">
      <c r="J2293">
        <v>2276</v>
      </c>
      <c r="K2293" s="93">
        <f t="shared" ca="1" si="291"/>
        <v>0.31745719209514373</v>
      </c>
      <c r="L2293" s="93">
        <f t="shared" ca="1" si="291"/>
        <v>-0.6577220964827718</v>
      </c>
      <c r="M2293" s="93">
        <f t="shared" ca="1" si="292"/>
        <v>0.31745719209514373</v>
      </c>
      <c r="N2293" s="101">
        <f t="shared" ca="1" si="288"/>
        <v>-0.52261675337103686</v>
      </c>
      <c r="O2293" s="46">
        <f t="shared" ca="1" si="293"/>
        <v>0.43424075236753745</v>
      </c>
      <c r="P2293" s="46">
        <f t="shared" ca="1" si="294"/>
        <v>0.37726203202386971</v>
      </c>
      <c r="Q2293" s="47">
        <f t="shared" ca="1" si="289"/>
        <v>0.54819819305487294</v>
      </c>
      <c r="R2293" s="47">
        <f t="shared" ca="1" si="290"/>
        <v>6.4919566041349699E-2</v>
      </c>
      <c r="S2293" s="97">
        <f t="shared" ca="1" si="295"/>
        <v>0.24958015920444357</v>
      </c>
      <c r="V2293">
        <v>2276</v>
      </c>
      <c r="W2293" s="46">
        <v>0.51046553187611399</v>
      </c>
    </row>
    <row r="2294" spans="10:23">
      <c r="J2294">
        <v>2277</v>
      </c>
      <c r="K2294" s="93">
        <f t="shared" ca="1" si="291"/>
        <v>1.1351099469261232</v>
      </c>
      <c r="L2294" s="93">
        <f t="shared" ca="1" si="291"/>
        <v>0.18639506411665516</v>
      </c>
      <c r="M2294" s="93">
        <f t="shared" ca="1" si="292"/>
        <v>1.1351099469261232</v>
      </c>
      <c r="N2294" s="101">
        <f t="shared" ca="1" si="288"/>
        <v>0.5377084543973234</v>
      </c>
      <c r="O2294" s="46">
        <f t="shared" ca="1" si="293"/>
        <v>0.72775313019881971</v>
      </c>
      <c r="P2294" s="46">
        <f t="shared" ca="1" si="294"/>
        <v>0.52401822093951078</v>
      </c>
      <c r="Q2294" s="47">
        <f t="shared" ca="1" si="289"/>
        <v>1.1352229487174375</v>
      </c>
      <c r="R2294" s="47">
        <f t="shared" ca="1" si="290"/>
        <v>0.23636618876794885</v>
      </c>
      <c r="S2294" s="97">
        <f t="shared" ca="1" si="295"/>
        <v>0.48205965948338425</v>
      </c>
      <c r="V2294">
        <v>2277</v>
      </c>
      <c r="W2294" s="46">
        <v>0.42659735378460001</v>
      </c>
    </row>
    <row r="2295" spans="10:23">
      <c r="J2295">
        <v>2278</v>
      </c>
      <c r="K2295" s="93">
        <f t="shared" ca="1" si="291"/>
        <v>-0.55007699588638681</v>
      </c>
      <c r="L2295" s="93">
        <f t="shared" ca="1" si="291"/>
        <v>1.4023107354966211</v>
      </c>
      <c r="M2295" s="93">
        <f t="shared" ca="1" si="292"/>
        <v>-0.55007699588638681</v>
      </c>
      <c r="N2295" s="101">
        <f t="shared" ca="1" si="288"/>
        <v>1.1545704080217256</v>
      </c>
      <c r="O2295" s="46">
        <f t="shared" ca="1" si="293"/>
        <v>0.1228224628064318</v>
      </c>
      <c r="P2295" s="46">
        <f t="shared" ca="1" si="294"/>
        <v>0.2215528872433169</v>
      </c>
      <c r="Q2295" s="47">
        <f t="shared" ca="1" si="289"/>
        <v>-7.4638386067338358E-2</v>
      </c>
      <c r="R2295" s="47">
        <f t="shared" ca="1" si="290"/>
        <v>0.33610813384536892</v>
      </c>
      <c r="S2295" s="97">
        <f t="shared" ca="1" si="295"/>
        <v>0.22946529832590035</v>
      </c>
      <c r="V2295">
        <v>2278</v>
      </c>
      <c r="W2295" s="46">
        <v>-0.113352918540505</v>
      </c>
    </row>
    <row r="2296" spans="10:23">
      <c r="J2296">
        <v>2279</v>
      </c>
      <c r="K2296" s="93">
        <f t="shared" ca="1" si="291"/>
        <v>-0.48922349661752218</v>
      </c>
      <c r="L2296" s="93">
        <f t="shared" ca="1" si="291"/>
        <v>0.40181278772003964</v>
      </c>
      <c r="M2296" s="93">
        <f t="shared" ca="1" si="292"/>
        <v>-0.48922349661752218</v>
      </c>
      <c r="N2296" s="101">
        <f t="shared" ca="1" si="288"/>
        <v>0.22536790185551719</v>
      </c>
      <c r="O2296" s="46">
        <f t="shared" ca="1" si="293"/>
        <v>0.14466701131951157</v>
      </c>
      <c r="P2296" s="46">
        <f t="shared" ca="1" si="294"/>
        <v>0.23247516149985675</v>
      </c>
      <c r="Q2296" s="47">
        <f t="shared" ca="1" si="289"/>
        <v>-3.0949289041178829E-2</v>
      </c>
      <c r="R2296" s="47">
        <f t="shared" ca="1" si="290"/>
        <v>0.18586306719588197</v>
      </c>
      <c r="S2296" s="97">
        <f t="shared" ca="1" si="295"/>
        <v>0.16526503925769676</v>
      </c>
      <c r="V2296">
        <v>2279</v>
      </c>
      <c r="W2296" s="46">
        <v>5.1307069902725301E-2</v>
      </c>
    </row>
    <row r="2297" spans="10:23">
      <c r="J2297">
        <v>2280</v>
      </c>
      <c r="K2297" s="93">
        <f t="shared" ca="1" si="291"/>
        <v>0.77694468940928718</v>
      </c>
      <c r="L2297" s="93">
        <f t="shared" ca="1" si="291"/>
        <v>1.4237210761740506</v>
      </c>
      <c r="M2297" s="93">
        <f t="shared" ca="1" si="292"/>
        <v>0.77694468940928718</v>
      </c>
      <c r="N2297" s="101">
        <f t="shared" ca="1" si="288"/>
        <v>1.5968918578959905</v>
      </c>
      <c r="O2297" s="46">
        <f t="shared" ca="1" si="293"/>
        <v>0.59918273675343703</v>
      </c>
      <c r="P2297" s="46">
        <f t="shared" ca="1" si="294"/>
        <v>0.4597330242168195</v>
      </c>
      <c r="Q2297" s="47">
        <f t="shared" ca="1" si="289"/>
        <v>0.87808216182667198</v>
      </c>
      <c r="R2297" s="47">
        <f t="shared" ca="1" si="290"/>
        <v>0.40762819031944109</v>
      </c>
      <c r="S2297" s="97">
        <f t="shared" ca="1" si="295"/>
        <v>0.50340546353643911</v>
      </c>
      <c r="V2297">
        <v>2280</v>
      </c>
      <c r="W2297" s="46">
        <v>0.38611213512167603</v>
      </c>
    </row>
    <row r="2298" spans="10:23">
      <c r="J2298">
        <v>2281</v>
      </c>
      <c r="K2298" s="93">
        <f t="shared" ca="1" si="291"/>
        <v>-0.95042342673305646</v>
      </c>
      <c r="L2298" s="93">
        <f t="shared" ca="1" si="291"/>
        <v>-0.5624191173343055</v>
      </c>
      <c r="M2298" s="93">
        <f t="shared" ca="1" si="292"/>
        <v>-0.95042342673305646</v>
      </c>
      <c r="N2298" s="101">
        <f t="shared" ca="1" si="288"/>
        <v>-0.8354760809965196</v>
      </c>
      <c r="O2298" s="46">
        <f t="shared" ca="1" si="293"/>
        <v>-2.0889684165253442E-2</v>
      </c>
      <c r="P2298" s="46">
        <f t="shared" ca="1" si="294"/>
        <v>0.14969681375747426</v>
      </c>
      <c r="Q2298" s="47">
        <f t="shared" ca="1" si="289"/>
        <v>-0.36206268001070885</v>
      </c>
      <c r="R2298" s="47">
        <f t="shared" ca="1" si="290"/>
        <v>1.4332562434413304E-2</v>
      </c>
      <c r="S2298" s="97">
        <f t="shared" ca="1" si="295"/>
        <v>-3.2785608654200687E-3</v>
      </c>
      <c r="V2298">
        <v>2281</v>
      </c>
      <c r="W2298" s="46">
        <v>-0.109366366252514</v>
      </c>
    </row>
    <row r="2299" spans="10:23">
      <c r="J2299">
        <v>2282</v>
      </c>
      <c r="K2299" s="93">
        <f t="shared" ca="1" si="291"/>
        <v>-0.47875343083526811</v>
      </c>
      <c r="L2299" s="93">
        <f t="shared" ca="1" si="291"/>
        <v>-1.0320575044166675</v>
      </c>
      <c r="M2299" s="93">
        <f t="shared" ca="1" si="292"/>
        <v>-0.47875343083526811</v>
      </c>
      <c r="N2299" s="101">
        <f t="shared" ca="1" si="288"/>
        <v>-1.1307307003532989</v>
      </c>
      <c r="O2299" s="46">
        <f t="shared" ca="1" si="293"/>
        <v>0.14842544530709667</v>
      </c>
      <c r="P2299" s="46">
        <f t="shared" ca="1" si="294"/>
        <v>0.23435437849364932</v>
      </c>
      <c r="Q2299" s="47">
        <f t="shared" ca="1" si="289"/>
        <v>-2.3432421066008624E-2</v>
      </c>
      <c r="R2299" s="47">
        <f t="shared" ca="1" si="290"/>
        <v>-3.3407892062265965E-2</v>
      </c>
      <c r="S2299" s="97">
        <f t="shared" ca="1" si="295"/>
        <v>5.7508776622415353E-2</v>
      </c>
      <c r="V2299">
        <v>2282</v>
      </c>
      <c r="W2299" s="46">
        <v>0.82723346456754898</v>
      </c>
    </row>
    <row r="2300" spans="10:23">
      <c r="J2300">
        <v>2283</v>
      </c>
      <c r="K2300" s="93">
        <f t="shared" ca="1" si="291"/>
        <v>0.14549171147300952</v>
      </c>
      <c r="L2300" s="93">
        <f t="shared" ca="1" si="291"/>
        <v>0.7681424307326491</v>
      </c>
      <c r="M2300" s="93">
        <f t="shared" ca="1" si="292"/>
        <v>0.14549171147300952</v>
      </c>
      <c r="N2300" s="101">
        <f t="shared" ca="1" si="288"/>
        <v>0.77453255286145706</v>
      </c>
      <c r="O2300" s="46">
        <f t="shared" ca="1" si="293"/>
        <v>0.37251039455478158</v>
      </c>
      <c r="P2300" s="46">
        <f t="shared" ca="1" si="294"/>
        <v>0.34639685311749174</v>
      </c>
      <c r="Q2300" s="47">
        <f t="shared" ca="1" si="289"/>
        <v>0.42473747742936119</v>
      </c>
      <c r="R2300" s="47">
        <f t="shared" ca="1" si="290"/>
        <v>0.27465886686753188</v>
      </c>
      <c r="S2300" s="97">
        <f t="shared" ca="1" si="295"/>
        <v>0.32358463071115673</v>
      </c>
      <c r="V2300">
        <v>2283</v>
      </c>
      <c r="W2300" s="46">
        <v>0.44185563830951902</v>
      </c>
    </row>
    <row r="2301" spans="10:23">
      <c r="J2301">
        <v>2284</v>
      </c>
      <c r="K2301" s="93">
        <f t="shared" ca="1" si="291"/>
        <v>5.5996207769283171E-2</v>
      </c>
      <c r="L2301" s="93">
        <f t="shared" ca="1" si="291"/>
        <v>-0.19006344790572605</v>
      </c>
      <c r="M2301" s="93">
        <f t="shared" ca="1" si="292"/>
        <v>5.5996207769283171E-2</v>
      </c>
      <c r="N2301" s="101">
        <f t="shared" ca="1" si="288"/>
        <v>-0.16238790937910824</v>
      </c>
      <c r="O2301" s="46">
        <f t="shared" ca="1" si="293"/>
        <v>0.34038424082743429</v>
      </c>
      <c r="P2301" s="46">
        <f t="shared" ca="1" si="294"/>
        <v>0.3303337762538181</v>
      </c>
      <c r="Q2301" s="47">
        <f t="shared" ca="1" si="289"/>
        <v>0.36048516997466656</v>
      </c>
      <c r="R2301" s="47">
        <f t="shared" ca="1" si="290"/>
        <v>0.12316586468505344</v>
      </c>
      <c r="S2301" s="97">
        <f t="shared" ca="1" si="295"/>
        <v>0.23177505275624388</v>
      </c>
      <c r="V2301">
        <v>2284</v>
      </c>
      <c r="W2301" s="46">
        <v>-0.130055723036169</v>
      </c>
    </row>
    <row r="2302" spans="10:23">
      <c r="J2302">
        <v>2285</v>
      </c>
      <c r="K2302" s="93">
        <f t="shared" ca="1" si="291"/>
        <v>-0.10612080798689434</v>
      </c>
      <c r="L2302" s="93">
        <f t="shared" ca="1" si="291"/>
        <v>-0.83655414095634784</v>
      </c>
      <c r="M2302" s="93">
        <f t="shared" ca="1" si="292"/>
        <v>-0.10612080798689434</v>
      </c>
      <c r="N2302" s="101">
        <f t="shared" ca="1" si="288"/>
        <v>-0.82687171465886744</v>
      </c>
      <c r="O2302" s="46">
        <f t="shared" ca="1" si="293"/>
        <v>0.28218918124943126</v>
      </c>
      <c r="P2302" s="46">
        <f t="shared" ca="1" si="294"/>
        <v>0.30123624646481661</v>
      </c>
      <c r="Q2302" s="47">
        <f t="shared" ca="1" si="289"/>
        <v>0.24409505081866062</v>
      </c>
      <c r="R2302" s="47">
        <f t="shared" ca="1" si="290"/>
        <v>1.5723823849765006E-2</v>
      </c>
      <c r="S2302" s="97">
        <f t="shared" ca="1" si="295"/>
        <v>0.14895650254959814</v>
      </c>
      <c r="V2302">
        <v>2285</v>
      </c>
      <c r="W2302" s="46">
        <v>-0.27656310153416203</v>
      </c>
    </row>
    <row r="2303" spans="10:23">
      <c r="J2303">
        <v>2286</v>
      </c>
      <c r="K2303" s="93">
        <f t="shared" ca="1" si="291"/>
        <v>0.51297469068429735</v>
      </c>
      <c r="L2303" s="93">
        <f t="shared" ca="1" si="291"/>
        <v>-1.0398946427656242</v>
      </c>
      <c r="M2303" s="93">
        <f t="shared" ca="1" si="292"/>
        <v>0.51297469068429735</v>
      </c>
      <c r="N2303" s="101">
        <f t="shared" ca="1" si="288"/>
        <v>-0.82276916876999406</v>
      </c>
      <c r="O2303" s="46">
        <f t="shared" ca="1" si="293"/>
        <v>0.50442556563877694</v>
      </c>
      <c r="P2303" s="46">
        <f t="shared" ca="1" si="294"/>
        <v>0.41235443865948945</v>
      </c>
      <c r="Q2303" s="47">
        <f t="shared" ca="1" si="289"/>
        <v>0.68856781959735192</v>
      </c>
      <c r="R2303" s="47">
        <f t="shared" ca="1" si="290"/>
        <v>1.6387174708610092E-2</v>
      </c>
      <c r="S2303" s="97">
        <f t="shared" ca="1" si="295"/>
        <v>0.2604063701736935</v>
      </c>
      <c r="V2303">
        <v>2286</v>
      </c>
      <c r="W2303" s="46">
        <v>0.69142636153493098</v>
      </c>
    </row>
    <row r="2304" spans="10:23">
      <c r="J2304">
        <v>2287</v>
      </c>
      <c r="K2304" s="93">
        <f t="shared" ca="1" si="291"/>
        <v>-1.8897292264966896</v>
      </c>
      <c r="L2304" s="93">
        <f t="shared" ca="1" si="291"/>
        <v>0.16874496934760905</v>
      </c>
      <c r="M2304" s="93">
        <f t="shared" ca="1" si="292"/>
        <v>-1.8897292264966896</v>
      </c>
      <c r="N2304" s="101">
        <f t="shared" ca="1" si="288"/>
        <v>-0.44099201896518803</v>
      </c>
      <c r="O2304" s="46">
        <f t="shared" ca="1" si="293"/>
        <v>-0.35807179132555889</v>
      </c>
      <c r="P2304" s="46">
        <f t="shared" ca="1" si="294"/>
        <v>-1.889423982267846E-2</v>
      </c>
      <c r="Q2304" s="47">
        <f t="shared" ca="1" si="289"/>
        <v>-1.0364268943313197</v>
      </c>
      <c r="R2304" s="47">
        <f t="shared" ca="1" si="290"/>
        <v>7.8117672567829297E-2</v>
      </c>
      <c r="S2304" s="97">
        <f t="shared" ca="1" si="295"/>
        <v>-0.13997705937886479</v>
      </c>
      <c r="V2304">
        <v>2287</v>
      </c>
      <c r="W2304" s="46">
        <v>0.327470465067213</v>
      </c>
    </row>
    <row r="2305" spans="10:23">
      <c r="J2305">
        <v>2288</v>
      </c>
      <c r="K2305" s="93">
        <f t="shared" ca="1" si="291"/>
        <v>0.99633557248478832</v>
      </c>
      <c r="L2305" s="93">
        <f t="shared" ca="1" si="291"/>
        <v>-0.45955206190315223</v>
      </c>
      <c r="M2305" s="93">
        <f t="shared" ca="1" si="292"/>
        <v>0.99633557248478832</v>
      </c>
      <c r="N2305" s="101">
        <f t="shared" ca="1" si="288"/>
        <v>-0.11883652052079668</v>
      </c>
      <c r="O2305" s="46">
        <f t="shared" ca="1" si="293"/>
        <v>0.67793736625298084</v>
      </c>
      <c r="P2305" s="46">
        <f t="shared" ca="1" si="294"/>
        <v>0.4991103389665914</v>
      </c>
      <c r="Q2305" s="47">
        <f t="shared" ca="1" si="289"/>
        <v>1.0355914208257597</v>
      </c>
      <c r="R2305" s="47">
        <f t="shared" ca="1" si="290"/>
        <v>0.13020779717907141</v>
      </c>
      <c r="S2305" s="97">
        <f t="shared" ca="1" si="295"/>
        <v>0.40407258171602611</v>
      </c>
      <c r="V2305">
        <v>2288</v>
      </c>
      <c r="W2305" s="46">
        <v>0.29425436563984497</v>
      </c>
    </row>
    <row r="2306" spans="10:23">
      <c r="J2306">
        <v>2289</v>
      </c>
      <c r="K2306" s="93">
        <f t="shared" ca="1" si="291"/>
        <v>1.572943098181254</v>
      </c>
      <c r="L2306" s="93">
        <f t="shared" ca="1" si="291"/>
        <v>0.24776070373037634</v>
      </c>
      <c r="M2306" s="93">
        <f t="shared" ca="1" si="292"/>
        <v>1.572943098181254</v>
      </c>
      <c r="N2306" s="101">
        <f t="shared" ca="1" si="288"/>
        <v>0.73512894992898714</v>
      </c>
      <c r="O2306" s="46">
        <f t="shared" ca="1" si="293"/>
        <v>0.88492186540943085</v>
      </c>
      <c r="P2306" s="46">
        <f t="shared" ca="1" si="294"/>
        <v>0.60260258854481641</v>
      </c>
      <c r="Q2306" s="47">
        <f t="shared" ca="1" si="289"/>
        <v>1.4495604191386597</v>
      </c>
      <c r="R2306" s="47">
        <f t="shared" ca="1" si="290"/>
        <v>0.26828760020657016</v>
      </c>
      <c r="S2306" s="97">
        <f t="shared" ca="1" si="295"/>
        <v>0.57660473280800051</v>
      </c>
      <c r="V2306">
        <v>2289</v>
      </c>
      <c r="W2306" s="46">
        <v>0.83604839028733902</v>
      </c>
    </row>
    <row r="2307" spans="10:23">
      <c r="J2307">
        <v>2290</v>
      </c>
      <c r="K2307" s="93">
        <f t="shared" ca="1" si="291"/>
        <v>0.31394304681176877</v>
      </c>
      <c r="L2307" s="93">
        <f t="shared" ca="1" si="291"/>
        <v>7.214404980707731E-2</v>
      </c>
      <c r="M2307" s="93">
        <f t="shared" ca="1" si="292"/>
        <v>0.31394304681176877</v>
      </c>
      <c r="N2307" s="101">
        <f t="shared" ca="1" si="288"/>
        <v>0.168239492514759</v>
      </c>
      <c r="O2307" s="46">
        <f t="shared" ca="1" si="293"/>
        <v>0.43297928148998721</v>
      </c>
      <c r="P2307" s="46">
        <f t="shared" ca="1" si="294"/>
        <v>0.37663129658509459</v>
      </c>
      <c r="Q2307" s="47">
        <f t="shared" ca="1" si="289"/>
        <v>0.54567525129977246</v>
      </c>
      <c r="R2307" s="47">
        <f t="shared" ca="1" si="290"/>
        <v>0.17662583245746633</v>
      </c>
      <c r="S2307" s="97">
        <f t="shared" ca="1" si="295"/>
        <v>0.30480255697372677</v>
      </c>
      <c r="V2307">
        <v>2290</v>
      </c>
      <c r="W2307" s="46">
        <v>1.1541813768382601</v>
      </c>
    </row>
    <row r="2308" spans="10:23">
      <c r="J2308">
        <v>2291</v>
      </c>
      <c r="K2308" s="93">
        <f t="shared" ca="1" si="291"/>
        <v>1.0593721762233164</v>
      </c>
      <c r="L2308" s="93">
        <f t="shared" ca="1" si="291"/>
        <v>-8.8672316483068461E-2</v>
      </c>
      <c r="M2308" s="93">
        <f t="shared" ca="1" si="292"/>
        <v>1.0593721762233164</v>
      </c>
      <c r="N2308" s="101">
        <f t="shared" ca="1" si="288"/>
        <v>0.25283538507745706</v>
      </c>
      <c r="O2308" s="46">
        <f t="shared" ca="1" si="293"/>
        <v>0.7005655826252577</v>
      </c>
      <c r="P2308" s="46">
        <f t="shared" ca="1" si="294"/>
        <v>0.51042444715272983</v>
      </c>
      <c r="Q2308" s="47">
        <f t="shared" ca="1" si="289"/>
        <v>1.0808478535703134</v>
      </c>
      <c r="R2308" s="47">
        <f t="shared" ca="1" si="290"/>
        <v>0.19030435294359374</v>
      </c>
      <c r="S2308" s="97">
        <f t="shared" ca="1" si="295"/>
        <v>0.44543496778442571</v>
      </c>
      <c r="V2308">
        <v>2291</v>
      </c>
      <c r="W2308" s="46">
        <v>6.5025847728062497E-2</v>
      </c>
    </row>
    <row r="2309" spans="10:23">
      <c r="J2309">
        <v>2292</v>
      </c>
      <c r="K2309" s="93">
        <f t="shared" ca="1" si="291"/>
        <v>1.787803133207454</v>
      </c>
      <c r="L2309" s="93">
        <f t="shared" ca="1" si="291"/>
        <v>-0.18115374967795239</v>
      </c>
      <c r="M2309" s="93">
        <f t="shared" ca="1" si="292"/>
        <v>1.787803133207454</v>
      </c>
      <c r="N2309" s="101">
        <f t="shared" ca="1" si="288"/>
        <v>0.39681267871088099</v>
      </c>
      <c r="O2309" s="46">
        <f t="shared" ca="1" si="293"/>
        <v>0.96205005877617222</v>
      </c>
      <c r="P2309" s="46">
        <f t="shared" ca="1" si="294"/>
        <v>0.64116668522818709</v>
      </c>
      <c r="Q2309" s="47">
        <f t="shared" ca="1" si="289"/>
        <v>1.6038168058721425</v>
      </c>
      <c r="R2309" s="47">
        <f t="shared" ca="1" si="290"/>
        <v>0.21358440001020934</v>
      </c>
      <c r="S2309" s="97">
        <f t="shared" ca="1" si="295"/>
        <v>0.58781722939319081</v>
      </c>
      <c r="V2309">
        <v>2292</v>
      </c>
      <c r="W2309" s="46">
        <v>0.203258996737093</v>
      </c>
    </row>
    <row r="2310" spans="10:23">
      <c r="J2310">
        <v>2293</v>
      </c>
      <c r="K2310" s="93">
        <f t="shared" ca="1" si="291"/>
        <v>0.77677151059023586</v>
      </c>
      <c r="L2310" s="93">
        <f t="shared" ca="1" si="291"/>
        <v>0.43007835425871566</v>
      </c>
      <c r="M2310" s="93">
        <f t="shared" ca="1" si="292"/>
        <v>0.77677151059023586</v>
      </c>
      <c r="N2310" s="101">
        <f t="shared" ca="1" si="288"/>
        <v>0.65478082343873734</v>
      </c>
      <c r="O2310" s="46">
        <f t="shared" ca="1" si="293"/>
        <v>0.5991205708441687</v>
      </c>
      <c r="P2310" s="46">
        <f t="shared" ca="1" si="294"/>
        <v>0.45970194126218533</v>
      </c>
      <c r="Q2310" s="47">
        <f t="shared" ca="1" si="289"/>
        <v>0.87795783000813554</v>
      </c>
      <c r="R2310" s="47">
        <f t="shared" ca="1" si="290"/>
        <v>0.25529591159232345</v>
      </c>
      <c r="S2310" s="97">
        <f t="shared" ca="1" si="295"/>
        <v>0.42720824121824608</v>
      </c>
      <c r="V2310">
        <v>2293</v>
      </c>
      <c r="W2310" s="46">
        <v>0.180772345378509</v>
      </c>
    </row>
    <row r="2311" spans="10:23">
      <c r="J2311">
        <v>2294</v>
      </c>
      <c r="K2311" s="93">
        <f t="shared" ca="1" si="291"/>
        <v>-0.78289684873034326</v>
      </c>
      <c r="L2311" s="93">
        <f t="shared" ca="1" si="291"/>
        <v>0.59417519037098432</v>
      </c>
      <c r="M2311" s="93">
        <f t="shared" ca="1" si="292"/>
        <v>-0.78289684873034326</v>
      </c>
      <c r="N2311" s="101">
        <f t="shared" ca="1" si="288"/>
        <v>0.31434874771888754</v>
      </c>
      <c r="O2311" s="46">
        <f t="shared" ca="1" si="293"/>
        <v>3.9247243117133734E-2</v>
      </c>
      <c r="P2311" s="46">
        <f t="shared" ca="1" si="294"/>
        <v>0.17976527739866785</v>
      </c>
      <c r="Q2311" s="47">
        <f t="shared" ca="1" si="289"/>
        <v>-0.2417888254459345</v>
      </c>
      <c r="R2311" s="47">
        <f t="shared" ca="1" si="290"/>
        <v>0.20025060169837555</v>
      </c>
      <c r="S2311" s="97">
        <f t="shared" ca="1" si="295"/>
        <v>0.11974892240775464</v>
      </c>
      <c r="V2311">
        <v>2294</v>
      </c>
      <c r="W2311" s="46">
        <v>0.73236623803224798</v>
      </c>
    </row>
    <row r="2312" spans="10:23">
      <c r="J2312">
        <v>2295</v>
      </c>
      <c r="K2312" s="93">
        <f t="shared" ca="1" si="291"/>
        <v>-8.6952805199640923E-2</v>
      </c>
      <c r="L2312" s="93">
        <f t="shared" ca="1" si="291"/>
        <v>0.56475321520946753</v>
      </c>
      <c r="M2312" s="93">
        <f t="shared" ca="1" si="292"/>
        <v>-8.6952805199640923E-2</v>
      </c>
      <c r="N2312" s="101">
        <f t="shared" ca="1" si="288"/>
        <v>0.50778008609236702</v>
      </c>
      <c r="O2312" s="46">
        <f t="shared" ca="1" si="293"/>
        <v>0.28906990909278868</v>
      </c>
      <c r="P2312" s="46">
        <f t="shared" ca="1" si="294"/>
        <v>0.30467661038649529</v>
      </c>
      <c r="Q2312" s="47">
        <f t="shared" ca="1" si="289"/>
        <v>0.25785650650537539</v>
      </c>
      <c r="R2312" s="47">
        <f t="shared" ca="1" si="290"/>
        <v>0.23152699638431978</v>
      </c>
      <c r="S2312" s="97">
        <f t="shared" ca="1" si="295"/>
        <v>0.26029845273855423</v>
      </c>
      <c r="V2312">
        <v>2295</v>
      </c>
      <c r="W2312" s="46">
        <v>0.195603673385981</v>
      </c>
    </row>
    <row r="2313" spans="10:23">
      <c r="J2313">
        <v>2296</v>
      </c>
      <c r="K2313" s="93">
        <f t="shared" ca="1" si="291"/>
        <v>0.66080106080397294</v>
      </c>
      <c r="L2313" s="93">
        <f t="shared" ca="1" si="291"/>
        <v>-0.6852776058047918</v>
      </c>
      <c r="M2313" s="93">
        <f t="shared" ca="1" si="292"/>
        <v>0.66080106080397294</v>
      </c>
      <c r="N2313" s="101">
        <f t="shared" ca="1" si="288"/>
        <v>-0.43955061580563365</v>
      </c>
      <c r="O2313" s="46">
        <f t="shared" ca="1" si="293"/>
        <v>0.55749071969547948</v>
      </c>
      <c r="P2313" s="46">
        <f t="shared" ca="1" si="294"/>
        <v>0.43888701568784072</v>
      </c>
      <c r="Q2313" s="47">
        <f t="shared" ca="1" si="289"/>
        <v>0.7946981277107571</v>
      </c>
      <c r="R2313" s="47">
        <f t="shared" ca="1" si="290"/>
        <v>7.8350736633346671E-2</v>
      </c>
      <c r="S2313" s="97">
        <f t="shared" ca="1" si="295"/>
        <v>0.31792072816441308</v>
      </c>
      <c r="V2313">
        <v>2296</v>
      </c>
      <c r="W2313" s="46">
        <v>0.555715391050709</v>
      </c>
    </row>
    <row r="2314" spans="10:23">
      <c r="J2314">
        <v>2297</v>
      </c>
      <c r="K2314" s="93">
        <f t="shared" ca="1" si="291"/>
        <v>-1.5568636515871483</v>
      </c>
      <c r="L2314" s="93">
        <f t="shared" ca="1" si="291"/>
        <v>0.79818667183870096</v>
      </c>
      <c r="M2314" s="93">
        <f t="shared" ca="1" si="292"/>
        <v>-1.5568636515871483</v>
      </c>
      <c r="N2314" s="101">
        <f t="shared" ca="1" si="288"/>
        <v>0.26162979730872432</v>
      </c>
      <c r="O2314" s="46">
        <f t="shared" ca="1" si="293"/>
        <v>-0.23858321159213369</v>
      </c>
      <c r="P2314" s="46">
        <f t="shared" ca="1" si="294"/>
        <v>4.0850050044034136E-2</v>
      </c>
      <c r="Q2314" s="47">
        <f t="shared" ca="1" si="289"/>
        <v>-0.79744973486446935</v>
      </c>
      <c r="R2314" s="47">
        <f t="shared" ca="1" si="290"/>
        <v>0.19172634335263969</v>
      </c>
      <c r="S2314" s="97">
        <f t="shared" ca="1" si="295"/>
        <v>-2.3428434119747002E-2</v>
      </c>
      <c r="V2314">
        <v>2297</v>
      </c>
      <c r="W2314" s="46">
        <v>0.88396010662270197</v>
      </c>
    </row>
    <row r="2315" spans="10:23">
      <c r="J2315">
        <v>2298</v>
      </c>
      <c r="K2315" s="93">
        <f t="shared" ca="1" si="291"/>
        <v>0.39447706526449272</v>
      </c>
      <c r="L2315" s="93">
        <f t="shared" ca="1" si="291"/>
        <v>0.18706375786131899</v>
      </c>
      <c r="M2315" s="93">
        <f t="shared" ca="1" si="292"/>
        <v>0.39447706526449272</v>
      </c>
      <c r="N2315" s="101">
        <f t="shared" ca="1" si="288"/>
        <v>0.30280456024938263</v>
      </c>
      <c r="O2315" s="46">
        <f t="shared" ca="1" si="293"/>
        <v>0.46188853558679954</v>
      </c>
      <c r="P2315" s="46">
        <f t="shared" ca="1" si="294"/>
        <v>0.39108592363350075</v>
      </c>
      <c r="Q2315" s="47">
        <f t="shared" ca="1" si="289"/>
        <v>0.60349375949339712</v>
      </c>
      <c r="R2315" s="47">
        <f t="shared" ca="1" si="290"/>
        <v>0.19838399328496722</v>
      </c>
      <c r="S2315" s="97">
        <f t="shared" ca="1" si="295"/>
        <v>0.3301362644358834</v>
      </c>
      <c r="V2315">
        <v>2298</v>
      </c>
      <c r="W2315" s="46">
        <v>0.27299593783107901</v>
      </c>
    </row>
    <row r="2316" spans="10:23">
      <c r="J2316">
        <v>2299</v>
      </c>
      <c r="K2316" s="93">
        <f t="shared" ca="1" si="291"/>
        <v>-1.1041036968841929</v>
      </c>
      <c r="L2316" s="93">
        <f t="shared" ca="1" si="291"/>
        <v>0.25206680239876855</v>
      </c>
      <c r="M2316" s="93">
        <f t="shared" ca="1" si="292"/>
        <v>-1.1041036968841929</v>
      </c>
      <c r="N2316" s="101">
        <f t="shared" ca="1" si="288"/>
        <v>-0.11214944699918139</v>
      </c>
      <c r="O2316" s="46">
        <f t="shared" ca="1" si="293"/>
        <v>-7.6056209626466087E-2</v>
      </c>
      <c r="P2316" s="46">
        <f t="shared" ca="1" si="294"/>
        <v>0.12211355102686794</v>
      </c>
      <c r="Q2316" s="47">
        <f t="shared" ca="1" si="289"/>
        <v>-0.47239573093313414</v>
      </c>
      <c r="R2316" s="47">
        <f t="shared" ca="1" si="290"/>
        <v>0.13128904674553071</v>
      </c>
      <c r="S2316" s="97">
        <f t="shared" ca="1" si="295"/>
        <v>2.7616418559532313E-2</v>
      </c>
      <c r="V2316">
        <v>2299</v>
      </c>
      <c r="W2316" s="46">
        <v>0.193241641926614</v>
      </c>
    </row>
    <row r="2317" spans="10:23">
      <c r="J2317">
        <v>2300</v>
      </c>
      <c r="K2317" s="93">
        <f t="shared" ca="1" si="291"/>
        <v>0.14254973155222125</v>
      </c>
      <c r="L2317" s="93">
        <f t="shared" ca="1" si="291"/>
        <v>-0.71615534247236889</v>
      </c>
      <c r="M2317" s="93">
        <f t="shared" ca="1" si="292"/>
        <v>0.14254973155222125</v>
      </c>
      <c r="N2317" s="101">
        <f t="shared" ca="1" si="288"/>
        <v>-0.6336408277849217</v>
      </c>
      <c r="O2317" s="46">
        <f t="shared" ca="1" si="293"/>
        <v>0.37145431357544095</v>
      </c>
      <c r="P2317" s="46">
        <f t="shared" ca="1" si="294"/>
        <v>0.34586881262782143</v>
      </c>
      <c r="Q2317" s="47">
        <f t="shared" ca="1" si="289"/>
        <v>0.42262531547067994</v>
      </c>
      <c r="R2317" s="47">
        <f t="shared" ca="1" si="290"/>
        <v>4.6967807033687289E-2</v>
      </c>
      <c r="S2317" s="97">
        <f t="shared" ca="1" si="295"/>
        <v>0.20921106030456413</v>
      </c>
      <c r="V2317">
        <v>2300</v>
      </c>
      <c r="W2317" s="46">
        <v>0.99783546272386703</v>
      </c>
    </row>
    <row r="2318" spans="10:23">
      <c r="J2318">
        <v>2301</v>
      </c>
      <c r="K2318" s="93">
        <f t="shared" ca="1" si="291"/>
        <v>-0.64228688171376125</v>
      </c>
      <c r="L2318" s="93">
        <f t="shared" ca="1" si="291"/>
        <v>0.52385342693209946</v>
      </c>
      <c r="M2318" s="93">
        <f t="shared" ca="1" si="292"/>
        <v>-0.64228688171376125</v>
      </c>
      <c r="N2318" s="101">
        <f t="shared" ca="1" si="288"/>
        <v>0.29239498994103175</v>
      </c>
      <c r="O2318" s="46">
        <f t="shared" ca="1" si="293"/>
        <v>8.9721928760853498E-2</v>
      </c>
      <c r="P2318" s="46">
        <f t="shared" ca="1" si="294"/>
        <v>0.20500262022052773</v>
      </c>
      <c r="Q2318" s="47">
        <f t="shared" ca="1" si="289"/>
        <v>-0.14083945415849497</v>
      </c>
      <c r="R2318" s="47">
        <f t="shared" ca="1" si="290"/>
        <v>0.19670084394519247</v>
      </c>
      <c r="S2318" s="97">
        <f t="shared" ca="1" si="295"/>
        <v>0.143211386353023</v>
      </c>
      <c r="V2318">
        <v>2301</v>
      </c>
      <c r="W2318" s="46">
        <v>0.409486833639295</v>
      </c>
    </row>
    <row r="2319" spans="10:23">
      <c r="J2319">
        <v>2302</v>
      </c>
      <c r="K2319" s="93">
        <f t="shared" ca="1" si="291"/>
        <v>-0.64223093755087712</v>
      </c>
      <c r="L2319" s="93">
        <f t="shared" ca="1" si="291"/>
        <v>-0.84427292634463413</v>
      </c>
      <c r="M2319" s="93">
        <f t="shared" ca="1" si="292"/>
        <v>-0.64223093755087712</v>
      </c>
      <c r="N2319" s="101">
        <f t="shared" ca="1" si="288"/>
        <v>-1.0046848134111597</v>
      </c>
      <c r="O2319" s="46">
        <f t="shared" ca="1" si="293"/>
        <v>8.974201100747578E-2</v>
      </c>
      <c r="P2319" s="46">
        <f t="shared" ca="1" si="294"/>
        <v>0.20501266134383889</v>
      </c>
      <c r="Q2319" s="47">
        <f t="shared" ca="1" si="289"/>
        <v>-0.1407992896652504</v>
      </c>
      <c r="R2319" s="47">
        <f t="shared" ca="1" si="290"/>
        <v>-1.3027218787232869E-2</v>
      </c>
      <c r="S2319" s="97">
        <f t="shared" ca="1" si="295"/>
        <v>3.8357396110121456E-2</v>
      </c>
      <c r="V2319">
        <v>2302</v>
      </c>
      <c r="W2319" s="46">
        <v>7.0925529991883098E-4</v>
      </c>
    </row>
    <row r="2320" spans="10:23">
      <c r="J2320">
        <v>2303</v>
      </c>
      <c r="K2320" s="93">
        <f t="shared" ca="1" si="291"/>
        <v>0.51579952346463642</v>
      </c>
      <c r="L2320" s="93">
        <f t="shared" ca="1" si="291"/>
        <v>-0.60247530656178305</v>
      </c>
      <c r="M2320" s="93">
        <f t="shared" ca="1" si="292"/>
        <v>0.51579952346463642</v>
      </c>
      <c r="N2320" s="101">
        <f t="shared" ca="1" si="288"/>
        <v>-0.40716088973383635</v>
      </c>
      <c r="O2320" s="46">
        <f t="shared" ca="1" si="293"/>
        <v>0.50543959437094266</v>
      </c>
      <c r="P2320" s="46">
        <f t="shared" ca="1" si="294"/>
        <v>0.41286145302557231</v>
      </c>
      <c r="Q2320" s="47">
        <f t="shared" ca="1" si="289"/>
        <v>0.69059587706168335</v>
      </c>
      <c r="R2320" s="47">
        <f t="shared" ca="1" si="290"/>
        <v>8.3587912082317473E-2</v>
      </c>
      <c r="S2320" s="97">
        <f t="shared" ca="1" si="295"/>
        <v>0.29451375322663009</v>
      </c>
      <c r="V2320">
        <v>2303</v>
      </c>
      <c r="W2320" s="46">
        <v>0.20643740090613599</v>
      </c>
    </row>
    <row r="2321" spans="10:23">
      <c r="J2321">
        <v>2304</v>
      </c>
      <c r="K2321" s="93">
        <f t="shared" ca="1" si="291"/>
        <v>-1.3983827840443488</v>
      </c>
      <c r="L2321" s="93">
        <f t="shared" ca="1" si="291"/>
        <v>6.0522952961878249E-2</v>
      </c>
      <c r="M2321" s="93">
        <f t="shared" ca="1" si="292"/>
        <v>-1.3983827840443488</v>
      </c>
      <c r="N2321" s="101">
        <f t="shared" ca="1" si="288"/>
        <v>-0.38733630191229917</v>
      </c>
      <c r="O2321" s="46">
        <f t="shared" ca="1" si="293"/>
        <v>-0.18169341821906893</v>
      </c>
      <c r="P2321" s="46">
        <f t="shared" ca="1" si="294"/>
        <v>6.929494673056652E-2</v>
      </c>
      <c r="Q2321" s="47">
        <f t="shared" ca="1" si="289"/>
        <v>-0.68367014811833982</v>
      </c>
      <c r="R2321" s="47">
        <f t="shared" ca="1" si="290"/>
        <v>8.6793399044287289E-2</v>
      </c>
      <c r="S2321" s="97">
        <f t="shared" ca="1" si="295"/>
        <v>-4.7450009587390818E-2</v>
      </c>
      <c r="V2321">
        <v>2304</v>
      </c>
      <c r="W2321" s="46">
        <v>0.34994638159012997</v>
      </c>
    </row>
    <row r="2322" spans="10:23">
      <c r="J2322">
        <v>2305</v>
      </c>
      <c r="K2322" s="93">
        <f t="shared" ca="1" si="291"/>
        <v>-0.149717919460823</v>
      </c>
      <c r="L2322" s="93">
        <f t="shared" ca="1" si="291"/>
        <v>1.6063463305745587</v>
      </c>
      <c r="M2322" s="93">
        <f t="shared" ca="1" si="292"/>
        <v>-0.149717919460823</v>
      </c>
      <c r="N2322" s="101">
        <f t="shared" ref="N2322:N2385" ca="1" si="296">$N$2*K2322+SQRT(1-$N$2^2)*L2322</f>
        <v>1.4753362933127794</v>
      </c>
      <c r="O2322" s="46">
        <f t="shared" ca="1" si="293"/>
        <v>0.26653914915489813</v>
      </c>
      <c r="P2322" s="46">
        <f t="shared" ca="1" si="294"/>
        <v>0.29341123041755007</v>
      </c>
      <c r="Q2322" s="47">
        <f t="shared" ref="Q2322:Q2385" ca="1" si="297">$K$2+K2322*$S$3</f>
        <v>0.21279498662959428</v>
      </c>
      <c r="R2322" s="47">
        <f t="shared" ref="R2322:R2385" ca="1" si="298">$L$2+$L$3*N2322</f>
        <v>0.38797356844613995</v>
      </c>
      <c r="S2322" s="97">
        <f t="shared" ca="1" si="295"/>
        <v>0.32725635880051906</v>
      </c>
      <c r="V2322">
        <v>2305</v>
      </c>
      <c r="W2322" s="46">
        <v>0.48500651261886601</v>
      </c>
    </row>
    <row r="2323" spans="10:23">
      <c r="J2323">
        <v>2306</v>
      </c>
      <c r="K2323" s="93">
        <f t="shared" ref="K2323:L2386" ca="1" si="299">_xlfn.NORM.S.INV(RAND())</f>
        <v>3.4742220768039525E-2</v>
      </c>
      <c r="L2323" s="93">
        <f t="shared" ca="1" si="299"/>
        <v>-1.0149085422240136</v>
      </c>
      <c r="M2323" s="93">
        <f t="shared" ref="M2323:M2386" ca="1" si="300">K2323</f>
        <v>3.4742220768039525E-2</v>
      </c>
      <c r="N2323" s="101">
        <f t="shared" ca="1" si="296"/>
        <v>-0.95116892082730575</v>
      </c>
      <c r="O2323" s="46">
        <f t="shared" ref="O2323:O2386" ca="1" si="301">$K$2+K2323*$K$3</f>
        <v>0.33275470833179716</v>
      </c>
      <c r="P2323" s="46">
        <f t="shared" ref="P2323:P2386" ca="1" si="302">$K$2+K2323*$R$3</f>
        <v>0.32651901000599953</v>
      </c>
      <c r="Q2323" s="47">
        <f t="shared" ca="1" si="297"/>
        <v>0.34522610498339229</v>
      </c>
      <c r="R2323" s="47">
        <f t="shared" ca="1" si="298"/>
        <v>-4.3741008772928969E-3</v>
      </c>
      <c r="S2323" s="97">
        <f t="shared" ref="S2323:S2386" ca="1" si="303">AVERAGE(R2323,O2323)</f>
        <v>0.16419030372725213</v>
      </c>
      <c r="V2323">
        <v>2306</v>
      </c>
      <c r="W2323" s="46">
        <v>1.56579401649448E-2</v>
      </c>
    </row>
    <row r="2324" spans="10:23">
      <c r="J2324">
        <v>2307</v>
      </c>
      <c r="K2324" s="93">
        <f t="shared" ca="1" si="299"/>
        <v>1.5478792423211816</v>
      </c>
      <c r="L2324" s="93">
        <f t="shared" ca="1" si="299"/>
        <v>0.10840221723957114</v>
      </c>
      <c r="M2324" s="93">
        <f t="shared" ca="1" si="300"/>
        <v>1.5478792423211816</v>
      </c>
      <c r="N2324" s="101">
        <f t="shared" ca="1" si="296"/>
        <v>0.59503464331997491</v>
      </c>
      <c r="O2324" s="46">
        <f t="shared" ca="1" si="301"/>
        <v>0.8759247063004505</v>
      </c>
      <c r="P2324" s="46">
        <f t="shared" ca="1" si="302"/>
        <v>0.59810400899032623</v>
      </c>
      <c r="Q2324" s="47">
        <f t="shared" ca="1" si="297"/>
        <v>1.431566100920699</v>
      </c>
      <c r="R2324" s="47">
        <f t="shared" ca="1" si="298"/>
        <v>0.24563540297937098</v>
      </c>
      <c r="S2324" s="97">
        <f t="shared" ca="1" si="303"/>
        <v>0.56078005463991076</v>
      </c>
      <c r="V2324">
        <v>2307</v>
      </c>
      <c r="W2324" s="46">
        <v>0.13572200360816999</v>
      </c>
    </row>
    <row r="2325" spans="10:23">
      <c r="J2325">
        <v>2308</v>
      </c>
      <c r="K2325" s="93">
        <f t="shared" ca="1" si="299"/>
        <v>0.66837987506496443</v>
      </c>
      <c r="L2325" s="93">
        <f t="shared" ca="1" si="299"/>
        <v>0.26873188603204667</v>
      </c>
      <c r="M2325" s="93">
        <f t="shared" ca="1" si="300"/>
        <v>0.66837987506496443</v>
      </c>
      <c r="N2325" s="101">
        <f t="shared" ca="1" si="296"/>
        <v>0.46733997772658153</v>
      </c>
      <c r="O2325" s="46">
        <f t="shared" ca="1" si="301"/>
        <v>0.56021128265052644</v>
      </c>
      <c r="P2325" s="46">
        <f t="shared" ca="1" si="302"/>
        <v>0.4402472971653642</v>
      </c>
      <c r="Q2325" s="47">
        <f t="shared" ca="1" si="297"/>
        <v>0.80013925362085092</v>
      </c>
      <c r="R2325" s="47">
        <f t="shared" ca="1" si="298"/>
        <v>0.22498813457926661</v>
      </c>
      <c r="S2325" s="97">
        <f t="shared" ca="1" si="303"/>
        <v>0.39259970861489651</v>
      </c>
      <c r="V2325">
        <v>2308</v>
      </c>
      <c r="W2325" s="46">
        <v>-0.13448110435878</v>
      </c>
    </row>
    <row r="2326" spans="10:23">
      <c r="J2326">
        <v>2309</v>
      </c>
      <c r="K2326" s="93">
        <f t="shared" ca="1" si="299"/>
        <v>0.11001735975281354</v>
      </c>
      <c r="L2326" s="93">
        <f t="shared" ca="1" si="299"/>
        <v>2.0856998633260502</v>
      </c>
      <c r="M2326" s="93">
        <f t="shared" ca="1" si="300"/>
        <v>0.11001735975281354</v>
      </c>
      <c r="N2326" s="101">
        <f t="shared" ca="1" si="296"/>
        <v>2.0124049645029154</v>
      </c>
      <c r="O2326" s="46">
        <f t="shared" ca="1" si="301"/>
        <v>0.35977618524172139</v>
      </c>
      <c r="P2326" s="46">
        <f t="shared" ca="1" si="302"/>
        <v>0.34002974846096168</v>
      </c>
      <c r="Q2326" s="47">
        <f t="shared" ca="1" si="297"/>
        <v>0.39926905880324082</v>
      </c>
      <c r="R2326" s="47">
        <f t="shared" ca="1" si="298"/>
        <v>0.47481353902611584</v>
      </c>
      <c r="S2326" s="97">
        <f t="shared" ca="1" si="303"/>
        <v>0.41729486213391864</v>
      </c>
      <c r="V2326">
        <v>2309</v>
      </c>
      <c r="W2326" s="46">
        <v>0.43634144221368798</v>
      </c>
    </row>
    <row r="2327" spans="10:23">
      <c r="J2327">
        <v>2310</v>
      </c>
      <c r="K2327" s="93">
        <f t="shared" ca="1" si="299"/>
        <v>1.0102856866735945</v>
      </c>
      <c r="L2327" s="93">
        <f t="shared" ca="1" si="299"/>
        <v>0.91334044518129387</v>
      </c>
      <c r="M2327" s="93">
        <f t="shared" ca="1" si="300"/>
        <v>1.0102856866735945</v>
      </c>
      <c r="N2327" s="101">
        <f t="shared" ca="1" si="296"/>
        <v>1.1872162338912122</v>
      </c>
      <c r="O2327" s="46">
        <f t="shared" ca="1" si="301"/>
        <v>0.68294503138023988</v>
      </c>
      <c r="P2327" s="46">
        <f t="shared" ca="1" si="302"/>
        <v>0.50161417153022092</v>
      </c>
      <c r="Q2327" s="47">
        <f t="shared" ca="1" si="297"/>
        <v>1.0456067510802778</v>
      </c>
      <c r="R2327" s="47">
        <f t="shared" ca="1" si="298"/>
        <v>0.34138671870823756</v>
      </c>
      <c r="S2327" s="97">
        <f t="shared" ca="1" si="303"/>
        <v>0.51216587504423872</v>
      </c>
      <c r="V2327">
        <v>2310</v>
      </c>
      <c r="W2327" s="46">
        <v>0.90367708492452303</v>
      </c>
    </row>
    <row r="2328" spans="10:23">
      <c r="J2328">
        <v>2311</v>
      </c>
      <c r="K2328" s="93">
        <f t="shared" ca="1" si="299"/>
        <v>0.55497669685142548</v>
      </c>
      <c r="L2328" s="93">
        <f t="shared" ca="1" si="299"/>
        <v>-0.14752949760703776</v>
      </c>
      <c r="M2328" s="93">
        <f t="shared" ca="1" si="300"/>
        <v>0.55497669685142548</v>
      </c>
      <c r="N2328" s="101">
        <f t="shared" ca="1" si="296"/>
        <v>3.6624803293051011E-2</v>
      </c>
      <c r="O2328" s="46">
        <f t="shared" ca="1" si="301"/>
        <v>0.51950300362325041</v>
      </c>
      <c r="P2328" s="46">
        <f t="shared" ca="1" si="302"/>
        <v>0.41989315765172619</v>
      </c>
      <c r="Q2328" s="47">
        <f t="shared" ca="1" si="297"/>
        <v>0.71872269556629875</v>
      </c>
      <c r="R2328" s="47">
        <f t="shared" ca="1" si="298"/>
        <v>0.15534472567725072</v>
      </c>
      <c r="S2328" s="97">
        <f t="shared" ca="1" si="303"/>
        <v>0.33742386465025054</v>
      </c>
      <c r="V2328">
        <v>2311</v>
      </c>
      <c r="W2328" s="46">
        <v>-0.17581162600063999</v>
      </c>
    </row>
    <row r="2329" spans="10:23">
      <c r="J2329">
        <v>2312</v>
      </c>
      <c r="K2329" s="93">
        <f t="shared" ca="1" si="299"/>
        <v>-0.18019534008802765</v>
      </c>
      <c r="L2329" s="93">
        <f t="shared" ca="1" si="299"/>
        <v>-0.47684704671717226</v>
      </c>
      <c r="M2329" s="93">
        <f t="shared" ca="1" si="300"/>
        <v>-0.18019534008802765</v>
      </c>
      <c r="N2329" s="101">
        <f t="shared" ca="1" si="296"/>
        <v>-0.50939682890884175</v>
      </c>
      <c r="O2329" s="46">
        <f t="shared" ca="1" si="301"/>
        <v>0.2555986855588277</v>
      </c>
      <c r="P2329" s="46">
        <f t="shared" ca="1" si="302"/>
        <v>0.28794099861951483</v>
      </c>
      <c r="Q2329" s="47">
        <f t="shared" ca="1" si="297"/>
        <v>0.19091405943745349</v>
      </c>
      <c r="R2329" s="47">
        <f t="shared" ca="1" si="298"/>
        <v>6.7057128541174044E-2</v>
      </c>
      <c r="S2329" s="97">
        <f t="shared" ca="1" si="303"/>
        <v>0.16132790705000088</v>
      </c>
      <c r="V2329">
        <v>2312</v>
      </c>
      <c r="W2329" s="46">
        <v>0.45450946121638702</v>
      </c>
    </row>
    <row r="2330" spans="10:23">
      <c r="J2330">
        <v>2313</v>
      </c>
      <c r="K2330" s="93">
        <f t="shared" ca="1" si="299"/>
        <v>0.37687432123586045</v>
      </c>
      <c r="L2330" s="93">
        <f t="shared" ca="1" si="299"/>
        <v>0.29632139660456758</v>
      </c>
      <c r="M2330" s="93">
        <f t="shared" ca="1" si="300"/>
        <v>0.37687432123586045</v>
      </c>
      <c r="N2330" s="101">
        <f t="shared" ca="1" si="296"/>
        <v>0.40079182322798473</v>
      </c>
      <c r="O2330" s="46">
        <f t="shared" ca="1" si="301"/>
        <v>0.45556968785385543</v>
      </c>
      <c r="P2330" s="46">
        <f t="shared" ca="1" si="302"/>
        <v>0.3879264997670287</v>
      </c>
      <c r="Q2330" s="47">
        <f t="shared" ca="1" si="297"/>
        <v>0.5908560640275089</v>
      </c>
      <c r="R2330" s="47">
        <f t="shared" ca="1" si="298"/>
        <v>0.21422779779402168</v>
      </c>
      <c r="S2330" s="97">
        <f t="shared" ca="1" si="303"/>
        <v>0.33489874282393856</v>
      </c>
      <c r="V2330">
        <v>2313</v>
      </c>
      <c r="W2330" s="46">
        <v>9.1922606676928906E-2</v>
      </c>
    </row>
    <row r="2331" spans="10:23">
      <c r="J2331">
        <v>2314</v>
      </c>
      <c r="K2331" s="93">
        <f t="shared" ca="1" si="299"/>
        <v>-8.3891707250734627E-3</v>
      </c>
      <c r="L2331" s="93">
        <f t="shared" ca="1" si="299"/>
        <v>-0.11115211131467245</v>
      </c>
      <c r="M2331" s="93">
        <f t="shared" ca="1" si="300"/>
        <v>-8.3891707250734627E-3</v>
      </c>
      <c r="N2331" s="101">
        <f t="shared" ca="1" si="296"/>
        <v>-0.1080493925584686</v>
      </c>
      <c r="O2331" s="46">
        <f t="shared" ca="1" si="301"/>
        <v>0.31727185549296283</v>
      </c>
      <c r="P2331" s="46">
        <f t="shared" ca="1" si="302"/>
        <v>0.31877758358658237</v>
      </c>
      <c r="Q2331" s="47">
        <f t="shared" ca="1" si="297"/>
        <v>0.31426039930572364</v>
      </c>
      <c r="R2331" s="47">
        <f t="shared" ca="1" si="298"/>
        <v>0.13195199475591976</v>
      </c>
      <c r="S2331" s="97">
        <f t="shared" ca="1" si="303"/>
        <v>0.22461192512444128</v>
      </c>
      <c r="V2331">
        <v>2314</v>
      </c>
      <c r="W2331" s="46">
        <v>-0.26804416297127398</v>
      </c>
    </row>
    <row r="2332" spans="10:23">
      <c r="J2332">
        <v>2315</v>
      </c>
      <c r="K2332" s="93">
        <f t="shared" ca="1" si="299"/>
        <v>0.56511317026460706</v>
      </c>
      <c r="L2332" s="93">
        <f t="shared" ca="1" si="299"/>
        <v>2.0025238033241259</v>
      </c>
      <c r="M2332" s="93">
        <f t="shared" ca="1" si="300"/>
        <v>0.56511317026460706</v>
      </c>
      <c r="N2332" s="101">
        <f t="shared" ca="1" si="296"/>
        <v>2.0782778175452328</v>
      </c>
      <c r="O2332" s="46">
        <f t="shared" ca="1" si="301"/>
        <v>0.52314168813418505</v>
      </c>
      <c r="P2332" s="46">
        <f t="shared" ca="1" si="302"/>
        <v>0.42171249990719351</v>
      </c>
      <c r="Q2332" s="47">
        <f t="shared" ca="1" si="297"/>
        <v>0.72600006458816801</v>
      </c>
      <c r="R2332" s="47">
        <f t="shared" ca="1" si="298"/>
        <v>0.48546468463760273</v>
      </c>
      <c r="S2332" s="97">
        <f t="shared" ca="1" si="303"/>
        <v>0.50430318638589389</v>
      </c>
      <c r="V2332">
        <v>2315</v>
      </c>
      <c r="W2332" s="46">
        <v>0.58764187464987405</v>
      </c>
    </row>
    <row r="2333" spans="10:23">
      <c r="J2333">
        <v>2316</v>
      </c>
      <c r="K2333" s="93">
        <f t="shared" ca="1" si="299"/>
        <v>0.76408096726392272</v>
      </c>
      <c r="L2333" s="93">
        <f t="shared" ca="1" si="299"/>
        <v>-1.5022441708408811</v>
      </c>
      <c r="M2333" s="93">
        <f t="shared" ca="1" si="300"/>
        <v>0.76408096726392272</v>
      </c>
      <c r="N2333" s="101">
        <f t="shared" ca="1" si="296"/>
        <v>-1.1812575542270274</v>
      </c>
      <c r="O2333" s="46">
        <f t="shared" ca="1" si="301"/>
        <v>0.59456505320459685</v>
      </c>
      <c r="P2333" s="46">
        <f t="shared" ca="1" si="302"/>
        <v>0.45742418244239941</v>
      </c>
      <c r="Q2333" s="47">
        <f t="shared" ca="1" si="297"/>
        <v>0.86884679472899173</v>
      </c>
      <c r="R2333" s="47">
        <f t="shared" ca="1" si="298"/>
        <v>-4.157770486138182E-2</v>
      </c>
      <c r="S2333" s="97">
        <f t="shared" ca="1" si="303"/>
        <v>0.27649367417160753</v>
      </c>
      <c r="V2333">
        <v>2316</v>
      </c>
      <c r="W2333" s="46">
        <v>0.28379036048808198</v>
      </c>
    </row>
    <row r="2334" spans="10:23">
      <c r="J2334">
        <v>2317</v>
      </c>
      <c r="K2334" s="93">
        <f t="shared" ca="1" si="299"/>
        <v>1.3531936126524844</v>
      </c>
      <c r="L2334" s="93">
        <f t="shared" ca="1" si="299"/>
        <v>-7.3364224810767723E-2</v>
      </c>
      <c r="M2334" s="93">
        <f t="shared" ca="1" si="300"/>
        <v>1.3531936126524844</v>
      </c>
      <c r="N2334" s="101">
        <f t="shared" ca="1" si="296"/>
        <v>0.36079053769815794</v>
      </c>
      <c r="O2334" s="46">
        <f t="shared" ca="1" si="301"/>
        <v>0.80603850857651338</v>
      </c>
      <c r="P2334" s="46">
        <f t="shared" ca="1" si="302"/>
        <v>0.56316091012835767</v>
      </c>
      <c r="Q2334" s="47">
        <f t="shared" ca="1" si="297"/>
        <v>1.2917937054728248</v>
      </c>
      <c r="R2334" s="47">
        <f t="shared" ca="1" si="298"/>
        <v>0.20775989034584808</v>
      </c>
      <c r="S2334" s="97">
        <f t="shared" ca="1" si="303"/>
        <v>0.50689919946118067</v>
      </c>
      <c r="V2334">
        <v>2317</v>
      </c>
      <c r="W2334" s="46">
        <v>-0.13126240608418799</v>
      </c>
    </row>
    <row r="2335" spans="10:23">
      <c r="J2335">
        <v>2318</v>
      </c>
      <c r="K2335" s="93">
        <f t="shared" ca="1" si="299"/>
        <v>-0.39661506303615546</v>
      </c>
      <c r="L2335" s="93">
        <f t="shared" ca="1" si="299"/>
        <v>-0.33189350328197742</v>
      </c>
      <c r="M2335" s="93">
        <f t="shared" ca="1" si="300"/>
        <v>-0.39661506303615546</v>
      </c>
      <c r="N2335" s="101">
        <f t="shared" ca="1" si="296"/>
        <v>-0.44079513828587047</v>
      </c>
      <c r="O2335" s="46">
        <f t="shared" ca="1" si="301"/>
        <v>0.17791061184198054</v>
      </c>
      <c r="P2335" s="46">
        <f t="shared" ca="1" si="302"/>
        <v>0.24909696176109125</v>
      </c>
      <c r="Q2335" s="47">
        <f t="shared" ca="1" si="297"/>
        <v>3.5537912003759109E-2</v>
      </c>
      <c r="R2335" s="47">
        <f t="shared" ca="1" si="298"/>
        <v>7.8149506695040283E-2</v>
      </c>
      <c r="S2335" s="97">
        <f t="shared" ca="1" si="303"/>
        <v>0.12803005926851041</v>
      </c>
      <c r="V2335">
        <v>2318</v>
      </c>
      <c r="W2335" s="46">
        <v>-6.0235048894247398E-2</v>
      </c>
    </row>
    <row r="2336" spans="10:23">
      <c r="J2336">
        <v>2319</v>
      </c>
      <c r="K2336" s="93">
        <f t="shared" ca="1" si="299"/>
        <v>0.64842272680786373</v>
      </c>
      <c r="L2336" s="93">
        <f t="shared" ca="1" si="299"/>
        <v>7.973202668272894E-2</v>
      </c>
      <c r="M2336" s="93">
        <f t="shared" ca="1" si="300"/>
        <v>0.64842272680786373</v>
      </c>
      <c r="N2336" s="101">
        <f t="shared" ca="1" si="296"/>
        <v>0.28180556765180226</v>
      </c>
      <c r="O2336" s="46">
        <f t="shared" ca="1" si="301"/>
        <v>0.55304727567438183</v>
      </c>
      <c r="P2336" s="46">
        <f t="shared" ca="1" si="302"/>
        <v>0.4366652936772919</v>
      </c>
      <c r="Q2336" s="47">
        <f t="shared" ca="1" si="297"/>
        <v>0.78581123966856159</v>
      </c>
      <c r="R2336" s="47">
        <f t="shared" ca="1" si="298"/>
        <v>0.19498861389085353</v>
      </c>
      <c r="S2336" s="97">
        <f t="shared" ca="1" si="303"/>
        <v>0.37401794478261768</v>
      </c>
      <c r="V2336">
        <v>2319</v>
      </c>
      <c r="W2336" s="46">
        <v>0.23269414194642701</v>
      </c>
    </row>
    <row r="2337" spans="10:23">
      <c r="J2337">
        <v>2320</v>
      </c>
      <c r="K2337" s="93">
        <f t="shared" ca="1" si="299"/>
        <v>-0.58906343813378503</v>
      </c>
      <c r="L2337" s="93">
        <f t="shared" ca="1" si="299"/>
        <v>-0.40155570981203198</v>
      </c>
      <c r="M2337" s="93">
        <f t="shared" ca="1" si="300"/>
        <v>-0.58906343813378503</v>
      </c>
      <c r="N2337" s="101">
        <f t="shared" ca="1" si="296"/>
        <v>-0.56804360574354207</v>
      </c>
      <c r="O2337" s="46">
        <f t="shared" ca="1" si="301"/>
        <v>0.10882752021056022</v>
      </c>
      <c r="P2337" s="46">
        <f t="shared" ca="1" si="302"/>
        <v>0.21455541594538108</v>
      </c>
      <c r="Q2337" s="47">
        <f t="shared" ca="1" si="297"/>
        <v>-0.10262827125908153</v>
      </c>
      <c r="R2337" s="47">
        <f t="shared" ca="1" si="298"/>
        <v>5.7574385182396423E-2</v>
      </c>
      <c r="S2337" s="97">
        <f t="shared" ca="1" si="303"/>
        <v>8.3200952696478314E-2</v>
      </c>
      <c r="V2337">
        <v>2320</v>
      </c>
      <c r="W2337" s="46">
        <v>-0.21916973009041299</v>
      </c>
    </row>
    <row r="2338" spans="10:23">
      <c r="J2338">
        <v>2321</v>
      </c>
      <c r="K2338" s="93">
        <f t="shared" ca="1" si="299"/>
        <v>-0.8123075628258114</v>
      </c>
      <c r="L2338" s="93">
        <f t="shared" ca="1" si="299"/>
        <v>-4.089657618753105E-2</v>
      </c>
      <c r="M2338" s="93">
        <f t="shared" ca="1" si="300"/>
        <v>-0.8123075628258114</v>
      </c>
      <c r="N2338" s="101">
        <f t="shared" ca="1" si="296"/>
        <v>-0.29710538431571676</v>
      </c>
      <c r="O2338" s="46">
        <f t="shared" ca="1" si="301"/>
        <v>2.868969460173576E-2</v>
      </c>
      <c r="P2338" s="46">
        <f t="shared" ca="1" si="302"/>
        <v>0.17448650314096886</v>
      </c>
      <c r="Q2338" s="47">
        <f t="shared" ca="1" si="297"/>
        <v>-0.26290392247673045</v>
      </c>
      <c r="R2338" s="47">
        <f t="shared" ca="1" si="298"/>
        <v>0.10138306075761672</v>
      </c>
      <c r="S2338" s="97">
        <f t="shared" ca="1" si="303"/>
        <v>6.5036377679676238E-2</v>
      </c>
      <c r="V2338">
        <v>2321</v>
      </c>
      <c r="W2338" s="46">
        <v>0.22370552579318301</v>
      </c>
    </row>
    <row r="2339" spans="10:23">
      <c r="J2339">
        <v>2322</v>
      </c>
      <c r="K2339" s="93">
        <f t="shared" ca="1" si="299"/>
        <v>-0.63299447677943033</v>
      </c>
      <c r="L2339" s="93">
        <f t="shared" ca="1" si="299"/>
        <v>-0.5237706482575486</v>
      </c>
      <c r="M2339" s="93">
        <f t="shared" ca="1" si="300"/>
        <v>-0.63299447677943033</v>
      </c>
      <c r="N2339" s="101">
        <f t="shared" ca="1" si="296"/>
        <v>-0.69788459005004666</v>
      </c>
      <c r="O2339" s="46">
        <f t="shared" ca="1" si="301"/>
        <v>9.3057618455448132E-2</v>
      </c>
      <c r="P2339" s="46">
        <f t="shared" ca="1" si="302"/>
        <v>0.20667046506782505</v>
      </c>
      <c r="Q2339" s="47">
        <f t="shared" ca="1" si="297"/>
        <v>-0.1341680747693057</v>
      </c>
      <c r="R2339" s="47">
        <f t="shared" ca="1" si="298"/>
        <v>3.6580073165897911E-2</v>
      </c>
      <c r="S2339" s="97">
        <f t="shared" ca="1" si="303"/>
        <v>6.4818845810673015E-2</v>
      </c>
      <c r="V2339">
        <v>2322</v>
      </c>
      <c r="W2339" s="46">
        <v>1.26320697559553</v>
      </c>
    </row>
    <row r="2340" spans="10:23">
      <c r="J2340">
        <v>2323</v>
      </c>
      <c r="K2340" s="93">
        <f t="shared" ca="1" si="299"/>
        <v>-0.4547490044344179</v>
      </c>
      <c r="L2340" s="93">
        <f t="shared" ca="1" si="299"/>
        <v>0.9817897904492503</v>
      </c>
      <c r="M2340" s="93">
        <f t="shared" ca="1" si="300"/>
        <v>-0.4547490044344179</v>
      </c>
      <c r="N2340" s="101">
        <f t="shared" ca="1" si="296"/>
        <v>0.78619800957741925</v>
      </c>
      <c r="O2340" s="46">
        <f t="shared" ca="1" si="301"/>
        <v>0.15704230158228402</v>
      </c>
      <c r="P2340" s="46">
        <f t="shared" ca="1" si="302"/>
        <v>0.23866280663124301</v>
      </c>
      <c r="Q2340" s="47">
        <f t="shared" ca="1" si="297"/>
        <v>-6.1987085156339217E-3</v>
      </c>
      <c r="R2340" s="47">
        <f t="shared" ca="1" si="298"/>
        <v>0.27654508360732288</v>
      </c>
      <c r="S2340" s="97">
        <f t="shared" ca="1" si="303"/>
        <v>0.21679369259480347</v>
      </c>
      <c r="V2340">
        <v>2323</v>
      </c>
      <c r="W2340" s="46">
        <v>0.38725157079920203</v>
      </c>
    </row>
    <row r="2341" spans="10:23">
      <c r="J2341">
        <v>2324</v>
      </c>
      <c r="K2341" s="93">
        <f t="shared" ca="1" si="299"/>
        <v>-1.2066863804363941</v>
      </c>
      <c r="L2341" s="93">
        <f t="shared" ca="1" si="299"/>
        <v>-0.41270527957594155</v>
      </c>
      <c r="M2341" s="93">
        <f t="shared" ca="1" si="300"/>
        <v>-1.2066863804363941</v>
      </c>
      <c r="N2341" s="101">
        <f t="shared" ca="1" si="296"/>
        <v>-0.77503227656302132</v>
      </c>
      <c r="O2341" s="46">
        <f t="shared" ca="1" si="301"/>
        <v>-0.11288026139639445</v>
      </c>
      <c r="P2341" s="46">
        <f t="shared" ca="1" si="302"/>
        <v>0.10370152514190376</v>
      </c>
      <c r="Q2341" s="47">
        <f t="shared" ca="1" si="297"/>
        <v>-0.54604383447299087</v>
      </c>
      <c r="R2341" s="47">
        <f t="shared" ca="1" si="298"/>
        <v>2.4105871659684697E-2</v>
      </c>
      <c r="S2341" s="97">
        <f t="shared" ca="1" si="303"/>
        <v>-4.4387194868354879E-2</v>
      </c>
      <c r="V2341">
        <v>2324</v>
      </c>
      <c r="W2341" s="46">
        <v>0.51873314293036799</v>
      </c>
    </row>
    <row r="2342" spans="10:23">
      <c r="J2342">
        <v>2325</v>
      </c>
      <c r="K2342" s="93">
        <f t="shared" ca="1" si="299"/>
        <v>8.7591909259250131E-2</v>
      </c>
      <c r="L2342" s="93">
        <f t="shared" ca="1" si="299"/>
        <v>1.2918062056977468</v>
      </c>
      <c r="M2342" s="93">
        <f t="shared" ca="1" si="300"/>
        <v>8.7591909259250131E-2</v>
      </c>
      <c r="N2342" s="101">
        <f t="shared" ca="1" si="296"/>
        <v>1.2525959381598601</v>
      </c>
      <c r="O2342" s="46">
        <f t="shared" ca="1" si="301"/>
        <v>0.35172613311456369</v>
      </c>
      <c r="P2342" s="46">
        <f t="shared" ca="1" si="302"/>
        <v>0.33600472239738283</v>
      </c>
      <c r="Q2342" s="47">
        <f t="shared" ca="1" si="297"/>
        <v>0.38316895454892541</v>
      </c>
      <c r="R2342" s="47">
        <f t="shared" ca="1" si="298"/>
        <v>0.35195812586672159</v>
      </c>
      <c r="S2342" s="97">
        <f t="shared" ca="1" si="303"/>
        <v>0.35184212949064264</v>
      </c>
      <c r="V2342">
        <v>2325</v>
      </c>
      <c r="W2342" s="46">
        <v>0.63663829033749197</v>
      </c>
    </row>
    <row r="2343" spans="10:23">
      <c r="J2343">
        <v>2326</v>
      </c>
      <c r="K2343" s="93">
        <f t="shared" ca="1" si="299"/>
        <v>1.7654906126698686</v>
      </c>
      <c r="L2343" s="93">
        <f t="shared" ca="1" si="299"/>
        <v>1.1161868252390386</v>
      </c>
      <c r="M2343" s="93">
        <f t="shared" ca="1" si="300"/>
        <v>1.7654906126698686</v>
      </c>
      <c r="N2343" s="101">
        <f t="shared" ca="1" si="296"/>
        <v>1.6197035850550521</v>
      </c>
      <c r="O2343" s="46">
        <f t="shared" ca="1" si="301"/>
        <v>0.95404054505570568</v>
      </c>
      <c r="P2343" s="46">
        <f t="shared" ca="1" si="302"/>
        <v>0.63716192836795382</v>
      </c>
      <c r="Q2343" s="47">
        <f t="shared" ca="1" si="297"/>
        <v>1.5877977784312094</v>
      </c>
      <c r="R2343" s="47">
        <f t="shared" ca="1" si="298"/>
        <v>0.41131667527795029</v>
      </c>
      <c r="S2343" s="97">
        <f t="shared" ca="1" si="303"/>
        <v>0.68267861016682796</v>
      </c>
      <c r="V2343">
        <v>2326</v>
      </c>
      <c r="W2343" s="46">
        <v>0.48272940928603397</v>
      </c>
    </row>
    <row r="2344" spans="10:23">
      <c r="J2344">
        <v>2327</v>
      </c>
      <c r="K2344" s="93">
        <f t="shared" ca="1" si="299"/>
        <v>-1.6319803239794113</v>
      </c>
      <c r="L2344" s="93">
        <f t="shared" ca="1" si="299"/>
        <v>0.18064018612956195</v>
      </c>
      <c r="M2344" s="93">
        <f t="shared" ca="1" si="300"/>
        <v>-1.6319803239794113</v>
      </c>
      <c r="N2344" s="101">
        <f t="shared" ca="1" si="296"/>
        <v>-0.34774443067290844</v>
      </c>
      <c r="O2344" s="46">
        <f t="shared" ca="1" si="301"/>
        <v>-0.26554780383298549</v>
      </c>
      <c r="P2344" s="46">
        <f t="shared" ca="1" si="302"/>
        <v>2.736775392360824E-2</v>
      </c>
      <c r="Q2344" s="47">
        <f t="shared" ca="1" si="297"/>
        <v>-0.85137891934617294</v>
      </c>
      <c r="R2344" s="47">
        <f t="shared" ca="1" si="298"/>
        <v>9.3195107276525038E-2</v>
      </c>
      <c r="S2344" s="97">
        <f t="shared" ca="1" si="303"/>
        <v>-8.617634827823023E-2</v>
      </c>
      <c r="V2344">
        <v>2327</v>
      </c>
      <c r="W2344" s="46">
        <v>-4.16644994243116E-2</v>
      </c>
    </row>
    <row r="2345" spans="10:23">
      <c r="J2345">
        <v>2328</v>
      </c>
      <c r="K2345" s="93">
        <f t="shared" ca="1" si="299"/>
        <v>1.0747355583081577</v>
      </c>
      <c r="L2345" s="93">
        <f t="shared" ca="1" si="299"/>
        <v>0.80421451169168856</v>
      </c>
      <c r="M2345" s="93">
        <f t="shared" ca="1" si="300"/>
        <v>1.0747355583081577</v>
      </c>
      <c r="N2345" s="101">
        <f t="shared" ca="1" si="296"/>
        <v>1.1042522759787468</v>
      </c>
      <c r="O2345" s="46">
        <f t="shared" ca="1" si="301"/>
        <v>0.70608056778321082</v>
      </c>
      <c r="P2345" s="46">
        <f t="shared" ca="1" si="302"/>
        <v>0.51318193973170634</v>
      </c>
      <c r="Q2345" s="47">
        <f t="shared" ca="1" si="297"/>
        <v>1.0918778238862197</v>
      </c>
      <c r="R2345" s="47">
        <f t="shared" ca="1" si="298"/>
        <v>0.3279720697987199</v>
      </c>
      <c r="S2345" s="97">
        <f t="shared" ca="1" si="303"/>
        <v>0.51702631879096539</v>
      </c>
      <c r="V2345">
        <v>2328</v>
      </c>
      <c r="W2345" s="46">
        <v>2.10584042575233</v>
      </c>
    </row>
    <row r="2346" spans="10:23">
      <c r="J2346">
        <v>2329</v>
      </c>
      <c r="K2346" s="93">
        <f t="shared" ca="1" si="299"/>
        <v>-0.29132747967005357</v>
      </c>
      <c r="L2346" s="93">
        <f t="shared" ca="1" si="299"/>
        <v>0.52481621505991694</v>
      </c>
      <c r="M2346" s="93">
        <f t="shared" ca="1" si="300"/>
        <v>-0.29132747967005357</v>
      </c>
      <c r="N2346" s="101">
        <f t="shared" ca="1" si="296"/>
        <v>0.40492075631868701</v>
      </c>
      <c r="O2346" s="46">
        <f t="shared" ca="1" si="301"/>
        <v>0.21570564007041482</v>
      </c>
      <c r="P2346" s="46">
        <f t="shared" ca="1" si="302"/>
        <v>0.26799447587530839</v>
      </c>
      <c r="Q2346" s="47">
        <f t="shared" ca="1" si="297"/>
        <v>0.11112796846062767</v>
      </c>
      <c r="R2346" s="47">
        <f t="shared" ca="1" si="298"/>
        <v>0.21489541526522649</v>
      </c>
      <c r="S2346" s="97">
        <f t="shared" ca="1" si="303"/>
        <v>0.21530052766782065</v>
      </c>
      <c r="V2346">
        <v>2329</v>
      </c>
      <c r="W2346" s="46">
        <v>0.12858650542165101</v>
      </c>
    </row>
    <row r="2347" spans="10:23">
      <c r="J2347">
        <v>2330</v>
      </c>
      <c r="K2347" s="93">
        <f t="shared" ca="1" si="299"/>
        <v>1.1455033427679024</v>
      </c>
      <c r="L2347" s="93">
        <f t="shared" ca="1" si="299"/>
        <v>-0.81333691690026488</v>
      </c>
      <c r="M2347" s="93">
        <f t="shared" ca="1" si="300"/>
        <v>1.1455033427679024</v>
      </c>
      <c r="N2347" s="101">
        <f t="shared" ca="1" si="296"/>
        <v>-0.4068152964539607</v>
      </c>
      <c r="O2347" s="46">
        <f t="shared" ca="1" si="301"/>
        <v>0.73148404201834016</v>
      </c>
      <c r="P2347" s="46">
        <f t="shared" ca="1" si="302"/>
        <v>0.52588367684927106</v>
      </c>
      <c r="Q2347" s="47">
        <f t="shared" ca="1" si="297"/>
        <v>1.1426847723564784</v>
      </c>
      <c r="R2347" s="47">
        <f t="shared" ca="1" si="298"/>
        <v>8.3643791920161178E-2</v>
      </c>
      <c r="S2347" s="97">
        <f t="shared" ca="1" si="303"/>
        <v>0.40756391696925065</v>
      </c>
      <c r="V2347">
        <v>2330</v>
      </c>
      <c r="W2347" s="46">
        <v>0.11131708763777</v>
      </c>
    </row>
    <row r="2348" spans="10:23">
      <c r="J2348">
        <v>2331</v>
      </c>
      <c r="K2348" s="93">
        <f t="shared" ca="1" si="299"/>
        <v>0.55498873046260644</v>
      </c>
      <c r="L2348" s="93">
        <f t="shared" ca="1" si="299"/>
        <v>0.51310526617969587</v>
      </c>
      <c r="M2348" s="93">
        <f t="shared" ca="1" si="300"/>
        <v>0.55498873046260644</v>
      </c>
      <c r="N2348" s="101">
        <f t="shared" ca="1" si="296"/>
        <v>0.66296534332644264</v>
      </c>
      <c r="O2348" s="46">
        <f t="shared" ca="1" si="301"/>
        <v>0.51950732332230443</v>
      </c>
      <c r="P2348" s="46">
        <f t="shared" ca="1" si="302"/>
        <v>0.4198953175012532</v>
      </c>
      <c r="Q2348" s="47">
        <f t="shared" ca="1" si="297"/>
        <v>0.71873133496440689</v>
      </c>
      <c r="R2348" s="47">
        <f t="shared" ca="1" si="298"/>
        <v>0.25661928698989517</v>
      </c>
      <c r="S2348" s="97">
        <f t="shared" ca="1" si="303"/>
        <v>0.38806330515609977</v>
      </c>
      <c r="V2348">
        <v>2331</v>
      </c>
      <c r="W2348" s="46">
        <v>0.332382708195814</v>
      </c>
    </row>
    <row r="2349" spans="10:23">
      <c r="J2349">
        <v>2332</v>
      </c>
      <c r="K2349" s="93">
        <f t="shared" ca="1" si="299"/>
        <v>-1.3261596062125529</v>
      </c>
      <c r="L2349" s="93">
        <f t="shared" ca="1" si="299"/>
        <v>-0.80909720274178054</v>
      </c>
      <c r="M2349" s="93">
        <f t="shared" ca="1" si="300"/>
        <v>-1.3261596062125529</v>
      </c>
      <c r="N2349" s="101">
        <f t="shared" ca="1" si="296"/>
        <v>-1.1888399608616682</v>
      </c>
      <c r="O2349" s="46">
        <f t="shared" ca="1" si="301"/>
        <v>-0.15576750219335461</v>
      </c>
      <c r="P2349" s="46">
        <f t="shared" ca="1" si="302"/>
        <v>8.2257904743423677E-2</v>
      </c>
      <c r="Q2349" s="47">
        <f t="shared" ca="1" si="297"/>
        <v>-0.63181831606691119</v>
      </c>
      <c r="R2349" s="47">
        <f t="shared" ca="1" si="298"/>
        <v>-4.2803723067989352E-2</v>
      </c>
      <c r="S2349" s="97">
        <f t="shared" ca="1" si="303"/>
        <v>-9.9285612630671982E-2</v>
      </c>
      <c r="V2349">
        <v>2332</v>
      </c>
      <c r="W2349" s="46">
        <v>0.356838674431324</v>
      </c>
    </row>
    <row r="2350" spans="10:23">
      <c r="J2350">
        <v>2333</v>
      </c>
      <c r="K2350" s="93">
        <f t="shared" ca="1" si="299"/>
        <v>0.7715519213846066</v>
      </c>
      <c r="L2350" s="93">
        <f t="shared" ca="1" si="299"/>
        <v>-1.2458001468382986</v>
      </c>
      <c r="M2350" s="93">
        <f t="shared" ca="1" si="300"/>
        <v>0.7715519213846066</v>
      </c>
      <c r="N2350" s="101">
        <f t="shared" ca="1" si="296"/>
        <v>-0.93575135534939902</v>
      </c>
      <c r="O2350" s="46">
        <f t="shared" ca="1" si="301"/>
        <v>0.59724689766200789</v>
      </c>
      <c r="P2350" s="46">
        <f t="shared" ca="1" si="302"/>
        <v>0.45876510467110493</v>
      </c>
      <c r="Q2350" s="47">
        <f t="shared" ca="1" si="297"/>
        <v>0.87421048364381382</v>
      </c>
      <c r="R2350" s="47">
        <f t="shared" ca="1" si="298"/>
        <v>-1.8811963301902379E-3</v>
      </c>
      <c r="S2350" s="97">
        <f t="shared" ca="1" si="303"/>
        <v>0.29768285066590883</v>
      </c>
      <c r="V2350">
        <v>2333</v>
      </c>
      <c r="W2350" s="46">
        <v>-7.47089271257661E-2</v>
      </c>
    </row>
    <row r="2351" spans="10:23">
      <c r="J2351">
        <v>2334</v>
      </c>
      <c r="K2351" s="93">
        <f t="shared" ca="1" si="299"/>
        <v>1.1361745505947198</v>
      </c>
      <c r="L2351" s="93">
        <f t="shared" ca="1" si="299"/>
        <v>0.26343371866312842</v>
      </c>
      <c r="M2351" s="93">
        <f t="shared" ca="1" si="300"/>
        <v>1.1361745505947198</v>
      </c>
      <c r="N2351" s="101">
        <f t="shared" ca="1" si="296"/>
        <v>0.61108607546255767</v>
      </c>
      <c r="O2351" s="46">
        <f t="shared" ca="1" si="301"/>
        <v>0.7281352904158207</v>
      </c>
      <c r="P2351" s="46">
        <f t="shared" ca="1" si="302"/>
        <v>0.52420930104801133</v>
      </c>
      <c r="Q2351" s="47">
        <f t="shared" ca="1" si="297"/>
        <v>1.1359872691514394</v>
      </c>
      <c r="R2351" s="47">
        <f t="shared" ca="1" si="298"/>
        <v>0.24823079900561745</v>
      </c>
      <c r="S2351" s="97">
        <f t="shared" ca="1" si="303"/>
        <v>0.48818304471071905</v>
      </c>
      <c r="V2351">
        <v>2334</v>
      </c>
      <c r="W2351" s="46">
        <v>0.18844640851431099</v>
      </c>
    </row>
    <row r="2352" spans="10:23">
      <c r="J2352">
        <v>2335</v>
      </c>
      <c r="K2352" s="93">
        <f t="shared" ca="1" si="299"/>
        <v>-0.52189947644906598</v>
      </c>
      <c r="L2352" s="93">
        <f t="shared" ca="1" si="299"/>
        <v>-0.106798558296857</v>
      </c>
      <c r="M2352" s="93">
        <f t="shared" ca="1" si="300"/>
        <v>-0.52189947644906598</v>
      </c>
      <c r="N2352" s="101">
        <f t="shared" ca="1" si="296"/>
        <v>-0.2672296592489013</v>
      </c>
      <c r="O2352" s="46">
        <f t="shared" ca="1" si="301"/>
        <v>0.1329373320862948</v>
      </c>
      <c r="P2352" s="46">
        <f t="shared" ca="1" si="302"/>
        <v>0.22661032188324837</v>
      </c>
      <c r="Q2352" s="47">
        <f t="shared" ca="1" si="297"/>
        <v>-5.4408647507612373E-2</v>
      </c>
      <c r="R2352" s="47">
        <f t="shared" ca="1" si="298"/>
        <v>0.10621374112500537</v>
      </c>
      <c r="S2352" s="97">
        <f t="shared" ca="1" si="303"/>
        <v>0.11957553660565008</v>
      </c>
      <c r="V2352">
        <v>2335</v>
      </c>
      <c r="W2352" s="46">
        <v>0.29381779382831202</v>
      </c>
    </row>
    <row r="2353" spans="10:23">
      <c r="J2353">
        <v>2336</v>
      </c>
      <c r="K2353" s="93">
        <f t="shared" ca="1" si="299"/>
        <v>0.45276391991534048</v>
      </c>
      <c r="L2353" s="93">
        <f t="shared" ca="1" si="299"/>
        <v>1.2653569149854655</v>
      </c>
      <c r="M2353" s="93">
        <f t="shared" ca="1" si="300"/>
        <v>0.45276391991534048</v>
      </c>
      <c r="N2353" s="101">
        <f t="shared" ca="1" si="296"/>
        <v>1.3436527018150901</v>
      </c>
      <c r="O2353" s="46">
        <f t="shared" ca="1" si="301"/>
        <v>0.4828117370360665</v>
      </c>
      <c r="P2353" s="46">
        <f t="shared" ca="1" si="302"/>
        <v>0.40154752435813423</v>
      </c>
      <c r="Q2353" s="47">
        <f t="shared" ca="1" si="297"/>
        <v>0.64534016239193104</v>
      </c>
      <c r="R2353" s="47">
        <f t="shared" ca="1" si="298"/>
        <v>0.36668132068537557</v>
      </c>
      <c r="S2353" s="97">
        <f t="shared" ca="1" si="303"/>
        <v>0.42474652886072106</v>
      </c>
      <c r="V2353">
        <v>2336</v>
      </c>
      <c r="W2353" s="46">
        <v>0.90801199660135901</v>
      </c>
    </row>
    <row r="2354" spans="10:23">
      <c r="J2354">
        <v>2337</v>
      </c>
      <c r="K2354" s="93">
        <f t="shared" ca="1" si="299"/>
        <v>0.55774808449499613</v>
      </c>
      <c r="L2354" s="93">
        <f t="shared" ca="1" si="299"/>
        <v>7.3147242603506468E-2</v>
      </c>
      <c r="M2354" s="93">
        <f t="shared" ca="1" si="300"/>
        <v>0.55774808449499613</v>
      </c>
      <c r="N2354" s="101">
        <f t="shared" ca="1" si="296"/>
        <v>0.24672607415248526</v>
      </c>
      <c r="O2354" s="46">
        <f t="shared" ca="1" si="301"/>
        <v>0.52049784718287961</v>
      </c>
      <c r="P2354" s="46">
        <f t="shared" ca="1" si="302"/>
        <v>0.42039057943154079</v>
      </c>
      <c r="Q2354" s="47">
        <f t="shared" ca="1" si="297"/>
        <v>0.72071238268555715</v>
      </c>
      <c r="R2354" s="47">
        <f t="shared" ca="1" si="298"/>
        <v>0.18931652324983628</v>
      </c>
      <c r="S2354" s="97">
        <f t="shared" ca="1" si="303"/>
        <v>0.35490718521635795</v>
      </c>
      <c r="V2354">
        <v>2337</v>
      </c>
      <c r="W2354" s="46">
        <v>1.06067186082257</v>
      </c>
    </row>
    <row r="2355" spans="10:23">
      <c r="J2355">
        <v>2338</v>
      </c>
      <c r="K2355" s="93">
        <f t="shared" ca="1" si="299"/>
        <v>-0.58943248026859862</v>
      </c>
      <c r="L2355" s="93">
        <f t="shared" ca="1" si="299"/>
        <v>-0.36894461298867243</v>
      </c>
      <c r="M2355" s="93">
        <f t="shared" ca="1" si="300"/>
        <v>-0.58943248026859862</v>
      </c>
      <c r="N2355" s="101">
        <f t="shared" ca="1" si="296"/>
        <v>-0.53724293677494717</v>
      </c>
      <c r="O2355" s="46">
        <f t="shared" ca="1" si="301"/>
        <v>0.10869504535021263</v>
      </c>
      <c r="P2355" s="46">
        <f t="shared" ca="1" si="302"/>
        <v>0.2144891785152073</v>
      </c>
      <c r="Q2355" s="47">
        <f t="shared" ca="1" si="297"/>
        <v>-0.10289322097977671</v>
      </c>
      <c r="R2355" s="47">
        <f t="shared" ca="1" si="298"/>
        <v>6.2554622032088655E-2</v>
      </c>
      <c r="S2355" s="97">
        <f t="shared" ca="1" si="303"/>
        <v>8.5624833691150648E-2</v>
      </c>
      <c r="V2355">
        <v>2338</v>
      </c>
      <c r="W2355" s="46">
        <v>0.39346566849928899</v>
      </c>
    </row>
    <row r="2356" spans="10:23">
      <c r="J2356">
        <v>2339</v>
      </c>
      <c r="K2356" s="93">
        <f t="shared" ca="1" si="299"/>
        <v>0.78927635630514437</v>
      </c>
      <c r="L2356" s="93">
        <f t="shared" ca="1" si="299"/>
        <v>0.16134091363848982</v>
      </c>
      <c r="M2356" s="93">
        <f t="shared" ca="1" si="300"/>
        <v>0.78927635630514437</v>
      </c>
      <c r="N2356" s="101">
        <f t="shared" ca="1" si="296"/>
        <v>0.40397219541782736</v>
      </c>
      <c r="O2356" s="46">
        <f t="shared" ca="1" si="301"/>
        <v>0.60360942871018897</v>
      </c>
      <c r="P2356" s="46">
        <f t="shared" ca="1" si="302"/>
        <v>0.46194637019519547</v>
      </c>
      <c r="Q2356" s="47">
        <f t="shared" ca="1" si="297"/>
        <v>0.88693554574017586</v>
      </c>
      <c r="R2356" s="47">
        <f t="shared" ca="1" si="298"/>
        <v>0.21474204009154257</v>
      </c>
      <c r="S2356" s="97">
        <f t="shared" ca="1" si="303"/>
        <v>0.40917573440086574</v>
      </c>
      <c r="V2356">
        <v>2339</v>
      </c>
      <c r="W2356" s="46">
        <v>0.19184759856467201</v>
      </c>
    </row>
    <row r="2357" spans="10:23">
      <c r="J2357">
        <v>2340</v>
      </c>
      <c r="K2357" s="93">
        <f t="shared" ca="1" si="299"/>
        <v>-0.44078176043629858</v>
      </c>
      <c r="L2357" s="93">
        <f t="shared" ca="1" si="299"/>
        <v>-0.96885714896459596</v>
      </c>
      <c r="M2357" s="93">
        <f t="shared" ca="1" si="300"/>
        <v>-0.44078176043629858</v>
      </c>
      <c r="N2357" s="101">
        <f t="shared" ca="1" si="296"/>
        <v>-1.0587356628331246</v>
      </c>
      <c r="O2357" s="46">
        <f t="shared" ca="1" si="301"/>
        <v>0.16205611578815085</v>
      </c>
      <c r="P2357" s="46">
        <f t="shared" ca="1" si="302"/>
        <v>0.24116971373417639</v>
      </c>
      <c r="Q2357" s="47">
        <f t="shared" ca="1" si="297"/>
        <v>3.8289198960997362E-3</v>
      </c>
      <c r="R2357" s="47">
        <f t="shared" ca="1" si="298"/>
        <v>-2.1766835200204421E-2</v>
      </c>
      <c r="S2357" s="97">
        <f t="shared" ca="1" si="303"/>
        <v>7.0144640293973215E-2</v>
      </c>
      <c r="V2357">
        <v>2340</v>
      </c>
      <c r="W2357" s="46">
        <v>-0.20030859842590401</v>
      </c>
    </row>
    <row r="2358" spans="10:23">
      <c r="J2358">
        <v>2341</v>
      </c>
      <c r="K2358" s="93">
        <f t="shared" ca="1" si="299"/>
        <v>0.76504408220228604</v>
      </c>
      <c r="L2358" s="93">
        <f t="shared" ca="1" si="299"/>
        <v>-1.020338798159764</v>
      </c>
      <c r="M2358" s="93">
        <f t="shared" ca="1" si="300"/>
        <v>0.76504408220228604</v>
      </c>
      <c r="N2358" s="101">
        <f t="shared" ca="1" si="296"/>
        <v>-0.7240648799367132</v>
      </c>
      <c r="O2358" s="46">
        <f t="shared" ca="1" si="301"/>
        <v>0.59491078206567338</v>
      </c>
      <c r="P2358" s="46">
        <f t="shared" ca="1" si="302"/>
        <v>0.45759704687293767</v>
      </c>
      <c r="Q2358" s="47">
        <f t="shared" ca="1" si="297"/>
        <v>0.86953825245114491</v>
      </c>
      <c r="R2358" s="47">
        <f t="shared" ca="1" si="298"/>
        <v>3.2346916913280663E-2</v>
      </c>
      <c r="S2358" s="97">
        <f t="shared" ca="1" si="303"/>
        <v>0.313628849489477</v>
      </c>
      <c r="V2358">
        <v>2341</v>
      </c>
      <c r="W2358" s="46">
        <v>-4.5825514553401404E-3</v>
      </c>
    </row>
    <row r="2359" spans="10:23">
      <c r="J2359">
        <v>2342</v>
      </c>
      <c r="K2359" s="93">
        <f t="shared" ca="1" si="299"/>
        <v>0.43199678149568743</v>
      </c>
      <c r="L2359" s="93">
        <f t="shared" ca="1" si="299"/>
        <v>0.51460130848511476</v>
      </c>
      <c r="M2359" s="93">
        <f t="shared" ca="1" si="300"/>
        <v>0.43199678149568743</v>
      </c>
      <c r="N2359" s="101">
        <f t="shared" ca="1" si="296"/>
        <v>0.62526951695884803</v>
      </c>
      <c r="O2359" s="46">
        <f t="shared" ca="1" si="301"/>
        <v>0.47535696831879637</v>
      </c>
      <c r="P2359" s="46">
        <f t="shared" ca="1" si="302"/>
        <v>0.39782013999949917</v>
      </c>
      <c r="Q2359" s="47">
        <f t="shared" ca="1" si="297"/>
        <v>0.63043062495739077</v>
      </c>
      <c r="R2359" s="47">
        <f t="shared" ca="1" si="298"/>
        <v>0.25052415497354474</v>
      </c>
      <c r="S2359" s="97">
        <f t="shared" ca="1" si="303"/>
        <v>0.36294056164617056</v>
      </c>
      <c r="V2359">
        <v>2342</v>
      </c>
      <c r="W2359" s="46">
        <v>0.31213303995133401</v>
      </c>
    </row>
    <row r="2360" spans="10:23">
      <c r="J2360">
        <v>2343</v>
      </c>
      <c r="K2360" s="93">
        <f t="shared" ca="1" si="299"/>
        <v>-0.58474275234720985</v>
      </c>
      <c r="L2360" s="93">
        <f t="shared" ca="1" si="299"/>
        <v>0.4408884133684855</v>
      </c>
      <c r="M2360" s="93">
        <f t="shared" ca="1" si="300"/>
        <v>-0.58474275234720985</v>
      </c>
      <c r="N2360" s="101">
        <f t="shared" ca="1" si="296"/>
        <v>0.23203757943575742</v>
      </c>
      <c r="O2360" s="46">
        <f t="shared" ca="1" si="301"/>
        <v>0.11037851450683903</v>
      </c>
      <c r="P2360" s="46">
        <f t="shared" ca="1" si="302"/>
        <v>0.21533091309352048</v>
      </c>
      <c r="Q2360" s="47">
        <f t="shared" ca="1" si="297"/>
        <v>-9.9526282666523913E-2</v>
      </c>
      <c r="R2360" s="47">
        <f t="shared" ca="1" si="298"/>
        <v>0.18694150396926984</v>
      </c>
      <c r="S2360" s="97">
        <f t="shared" ca="1" si="303"/>
        <v>0.14866000923805445</v>
      </c>
      <c r="V2360">
        <v>2343</v>
      </c>
      <c r="W2360" s="46">
        <v>-0.28066306621270398</v>
      </c>
    </row>
    <row r="2361" spans="10:23">
      <c r="J2361">
        <v>2344</v>
      </c>
      <c r="K2361" s="93">
        <f t="shared" ca="1" si="299"/>
        <v>-0.27621798891069349</v>
      </c>
      <c r="L2361" s="93">
        <f t="shared" ca="1" si="299"/>
        <v>-1.1105710416293675</v>
      </c>
      <c r="M2361" s="93">
        <f t="shared" ca="1" si="300"/>
        <v>-0.27621798891069349</v>
      </c>
      <c r="N2361" s="101">
        <f t="shared" ca="1" si="296"/>
        <v>-1.1407572508941655</v>
      </c>
      <c r="O2361" s="46">
        <f t="shared" ca="1" si="301"/>
        <v>0.22112948599326787</v>
      </c>
      <c r="P2361" s="46">
        <f t="shared" ca="1" si="302"/>
        <v>0.27070639883673492</v>
      </c>
      <c r="Q2361" s="47">
        <f t="shared" ca="1" si="297"/>
        <v>0.12197566030633375</v>
      </c>
      <c r="R2361" s="47">
        <f t="shared" ca="1" si="298"/>
        <v>-3.5029109982235157E-2</v>
      </c>
      <c r="S2361" s="97">
        <f t="shared" ca="1" si="303"/>
        <v>9.3050188005516357E-2</v>
      </c>
      <c r="V2361">
        <v>2344</v>
      </c>
      <c r="W2361" s="46">
        <v>4.5378517684823101E-2</v>
      </c>
    </row>
    <row r="2362" spans="10:23">
      <c r="J2362">
        <v>2345</v>
      </c>
      <c r="K2362" s="93">
        <f t="shared" ca="1" si="299"/>
        <v>0.19933502567422512</v>
      </c>
      <c r="L2362" s="93">
        <f t="shared" ca="1" si="299"/>
        <v>1.1691350110081193</v>
      </c>
      <c r="M2362" s="93">
        <f t="shared" ca="1" si="300"/>
        <v>0.19933502567422512</v>
      </c>
      <c r="N2362" s="101">
        <f t="shared" ca="1" si="296"/>
        <v>1.1718302586229843</v>
      </c>
      <c r="O2362" s="46">
        <f t="shared" ca="1" si="301"/>
        <v>0.39183850063421682</v>
      </c>
      <c r="P2362" s="46">
        <f t="shared" ca="1" si="302"/>
        <v>0.35606090615720942</v>
      </c>
      <c r="Q2362" s="47">
        <f t="shared" ca="1" si="297"/>
        <v>0.46339368958823168</v>
      </c>
      <c r="R2362" s="47">
        <f t="shared" ca="1" si="298"/>
        <v>0.33889892206078776</v>
      </c>
      <c r="S2362" s="97">
        <f t="shared" ca="1" si="303"/>
        <v>0.36536871134750226</v>
      </c>
      <c r="V2362">
        <v>2345</v>
      </c>
      <c r="W2362" s="46">
        <v>-0.218220141074807</v>
      </c>
    </row>
    <row r="2363" spans="10:23">
      <c r="J2363">
        <v>2346</v>
      </c>
      <c r="K2363" s="93">
        <f t="shared" ca="1" si="299"/>
        <v>-1.1054535213246346</v>
      </c>
      <c r="L2363" s="93">
        <f t="shared" ca="1" si="299"/>
        <v>1.7563612771488858E-2</v>
      </c>
      <c r="M2363" s="93">
        <f t="shared" ca="1" si="300"/>
        <v>-1.1054535213246346</v>
      </c>
      <c r="N2363" s="101">
        <f t="shared" ca="1" si="296"/>
        <v>-0.33490725311347325</v>
      </c>
      <c r="O2363" s="46">
        <f t="shared" ca="1" si="301"/>
        <v>-7.6540755393392168E-2</v>
      </c>
      <c r="P2363" s="46">
        <f t="shared" ca="1" si="302"/>
        <v>0.1218712781434049</v>
      </c>
      <c r="Q2363" s="47">
        <f t="shared" ca="1" si="297"/>
        <v>-0.4733648224669863</v>
      </c>
      <c r="R2363" s="47">
        <f t="shared" ca="1" si="298"/>
        <v>9.5270782476720467E-2</v>
      </c>
      <c r="S2363" s="97">
        <f t="shared" ca="1" si="303"/>
        <v>9.3650135416641495E-3</v>
      </c>
      <c r="V2363">
        <v>2346</v>
      </c>
      <c r="W2363" s="46">
        <v>0.37551203866622601</v>
      </c>
    </row>
    <row r="2364" spans="10:23">
      <c r="J2364">
        <v>2347</v>
      </c>
      <c r="K2364" s="93">
        <f t="shared" ca="1" si="299"/>
        <v>0.5292687921950654</v>
      </c>
      <c r="L2364" s="93">
        <f t="shared" ca="1" si="299"/>
        <v>0.81997439230551472</v>
      </c>
      <c r="M2364" s="93">
        <f t="shared" ca="1" si="300"/>
        <v>0.5292687921950654</v>
      </c>
      <c r="N2364" s="101">
        <f t="shared" ca="1" si="296"/>
        <v>0.94572328541815864</v>
      </c>
      <c r="O2364" s="46">
        <f t="shared" ca="1" si="301"/>
        <v>0.51027465065780608</v>
      </c>
      <c r="P2364" s="46">
        <f t="shared" ca="1" si="302"/>
        <v>0.41527898116900402</v>
      </c>
      <c r="Q2364" s="47">
        <f t="shared" ca="1" si="297"/>
        <v>0.7002659896354102</v>
      </c>
      <c r="R2364" s="47">
        <f t="shared" ca="1" si="298"/>
        <v>0.30233912262671669</v>
      </c>
      <c r="S2364" s="97">
        <f t="shared" ca="1" si="303"/>
        <v>0.40630688664226139</v>
      </c>
      <c r="V2364">
        <v>2347</v>
      </c>
      <c r="W2364" s="46">
        <v>0.27728275608792102</v>
      </c>
    </row>
    <row r="2365" spans="10:23">
      <c r="J2365">
        <v>2348</v>
      </c>
      <c r="K2365" s="93">
        <f t="shared" ca="1" si="299"/>
        <v>-0.76685098841273369</v>
      </c>
      <c r="L2365" s="93">
        <f t="shared" ca="1" si="299"/>
        <v>1.6240045320798431</v>
      </c>
      <c r="M2365" s="93">
        <f t="shared" ca="1" si="300"/>
        <v>-0.76685098841273369</v>
      </c>
      <c r="N2365" s="101">
        <f t="shared" ca="1" si="296"/>
        <v>1.295815576837783</v>
      </c>
      <c r="O2365" s="46">
        <f t="shared" ca="1" si="301"/>
        <v>4.5007217126080523E-2</v>
      </c>
      <c r="P2365" s="46">
        <f t="shared" ca="1" si="302"/>
        <v>0.18264526440314124</v>
      </c>
      <c r="Q2365" s="47">
        <f t="shared" ca="1" si="297"/>
        <v>-0.23026887742804092</v>
      </c>
      <c r="R2365" s="47">
        <f t="shared" ca="1" si="298"/>
        <v>0.3589464168481169</v>
      </c>
      <c r="S2365" s="97">
        <f t="shared" ca="1" si="303"/>
        <v>0.20197681698709871</v>
      </c>
      <c r="V2365">
        <v>2348</v>
      </c>
      <c r="W2365" s="46">
        <v>-5.2947960961667803E-2</v>
      </c>
    </row>
    <row r="2366" spans="10:23">
      <c r="J2366">
        <v>2349</v>
      </c>
      <c r="K2366" s="93">
        <f t="shared" ca="1" si="299"/>
        <v>1.1401748098481344</v>
      </c>
      <c r="L2366" s="93">
        <f t="shared" ca="1" si="299"/>
        <v>2.4754716926461594E-2</v>
      </c>
      <c r="M2366" s="93">
        <f t="shared" ca="1" si="300"/>
        <v>1.1401748098481344</v>
      </c>
      <c r="N2366" s="101">
        <f t="shared" ca="1" si="296"/>
        <v>0.38607069872674005</v>
      </c>
      <c r="O2366" s="46">
        <f t="shared" ca="1" si="301"/>
        <v>0.72957126136861716</v>
      </c>
      <c r="P2366" s="46">
        <f t="shared" ca="1" si="302"/>
        <v>0.52492728652440956</v>
      </c>
      <c r="Q2366" s="47">
        <f t="shared" ca="1" si="297"/>
        <v>1.1388592110570324</v>
      </c>
      <c r="R2366" s="47">
        <f t="shared" ca="1" si="298"/>
        <v>0.21184750252235862</v>
      </c>
      <c r="S2366" s="97">
        <f t="shared" ca="1" si="303"/>
        <v>0.47070938194548789</v>
      </c>
      <c r="V2366">
        <v>2349</v>
      </c>
      <c r="W2366" s="46">
        <v>-0.53072444648952699</v>
      </c>
    </row>
    <row r="2367" spans="10:23">
      <c r="J2367">
        <v>2350</v>
      </c>
      <c r="K2367" s="93">
        <f t="shared" ca="1" si="299"/>
        <v>1.1397139418362068</v>
      </c>
      <c r="L2367" s="93">
        <f t="shared" ca="1" si="299"/>
        <v>1.1367865364124856</v>
      </c>
      <c r="M2367" s="93">
        <f t="shared" ca="1" si="300"/>
        <v>1.1397139418362068</v>
      </c>
      <c r="N2367" s="101">
        <f t="shared" ca="1" si="296"/>
        <v>1.4402228051386365</v>
      </c>
      <c r="O2367" s="46">
        <f t="shared" ca="1" si="301"/>
        <v>0.72940582382162922</v>
      </c>
      <c r="P2367" s="46">
        <f t="shared" ca="1" si="302"/>
        <v>0.52484456775091559</v>
      </c>
      <c r="Q2367" s="47">
        <f t="shared" ca="1" si="297"/>
        <v>1.1385283359630565</v>
      </c>
      <c r="R2367" s="47">
        <f t="shared" ca="1" si="298"/>
        <v>0.38229598112151386</v>
      </c>
      <c r="S2367" s="97">
        <f t="shared" ca="1" si="303"/>
        <v>0.55585090247157154</v>
      </c>
      <c r="V2367">
        <v>2350</v>
      </c>
      <c r="W2367" s="46">
        <v>0.63942438520253098</v>
      </c>
    </row>
    <row r="2368" spans="10:23">
      <c r="J2368">
        <v>2351</v>
      </c>
      <c r="K2368" s="93">
        <f t="shared" ca="1" si="299"/>
        <v>-1.726423586832371</v>
      </c>
      <c r="L2368" s="93">
        <f t="shared" ca="1" si="299"/>
        <v>-0.7716899090285082</v>
      </c>
      <c r="M2368" s="93">
        <f t="shared" ca="1" si="300"/>
        <v>-1.726423586832371</v>
      </c>
      <c r="N2368" s="101">
        <f t="shared" ca="1" si="296"/>
        <v>-1.2806676597840032</v>
      </c>
      <c r="O2368" s="46">
        <f t="shared" ca="1" si="301"/>
        <v>-0.29945005205062547</v>
      </c>
      <c r="P2368" s="46">
        <f t="shared" ca="1" si="302"/>
        <v>1.0416629814788247E-2</v>
      </c>
      <c r="Q2368" s="47">
        <f t="shared" ca="1" si="297"/>
        <v>-0.91918341578145291</v>
      </c>
      <c r="R2368" s="47">
        <f t="shared" ca="1" si="298"/>
        <v>-5.765157232937243E-2</v>
      </c>
      <c r="S2368" s="97">
        <f t="shared" ca="1" si="303"/>
        <v>-0.17855081218999896</v>
      </c>
      <c r="V2368">
        <v>2351</v>
      </c>
      <c r="W2368" s="46">
        <v>0.35326488905993197</v>
      </c>
    </row>
    <row r="2369" spans="10:23">
      <c r="J2369">
        <v>2352</v>
      </c>
      <c r="K2369" s="93">
        <f t="shared" ca="1" si="299"/>
        <v>0.97822735346387379</v>
      </c>
      <c r="L2369" s="93">
        <f t="shared" ca="1" si="299"/>
        <v>-1.5738077227117544</v>
      </c>
      <c r="M2369" s="93">
        <f t="shared" ca="1" si="300"/>
        <v>0.97822735346387379</v>
      </c>
      <c r="N2369" s="101">
        <f t="shared" ca="1" si="296"/>
        <v>-1.181002399752108</v>
      </c>
      <c r="O2369" s="46">
        <f t="shared" ca="1" si="301"/>
        <v>0.67143706842885509</v>
      </c>
      <c r="P2369" s="46">
        <f t="shared" ca="1" si="302"/>
        <v>0.49586019005452853</v>
      </c>
      <c r="Q2369" s="47">
        <f t="shared" ca="1" si="297"/>
        <v>1.0225908251775082</v>
      </c>
      <c r="R2369" s="47">
        <f t="shared" ca="1" si="298"/>
        <v>-4.1536448299076184E-2</v>
      </c>
      <c r="S2369" s="97">
        <f t="shared" ca="1" si="303"/>
        <v>0.31495031006488944</v>
      </c>
      <c r="V2369">
        <v>2352</v>
      </c>
      <c r="W2369" s="46">
        <v>0.32838083174711102</v>
      </c>
    </row>
    <row r="2370" spans="10:23">
      <c r="J2370">
        <v>2353</v>
      </c>
      <c r="K2370" s="93">
        <f t="shared" ca="1" si="299"/>
        <v>0.93983083265576917</v>
      </c>
      <c r="L2370" s="93">
        <f t="shared" ca="1" si="299"/>
        <v>-1.7308366992767905</v>
      </c>
      <c r="M2370" s="93">
        <f t="shared" ca="1" si="300"/>
        <v>0.93983083265576917</v>
      </c>
      <c r="N2370" s="101">
        <f t="shared" ca="1" si="296"/>
        <v>-1.3420898874808616</v>
      </c>
      <c r="O2370" s="46">
        <f t="shared" ca="1" si="301"/>
        <v>0.65765388962067661</v>
      </c>
      <c r="P2370" s="46">
        <f t="shared" ca="1" si="302"/>
        <v>0.48896860065043929</v>
      </c>
      <c r="Q2370" s="47">
        <f t="shared" ca="1" si="297"/>
        <v>0.99502446756115126</v>
      </c>
      <c r="R2370" s="47">
        <f t="shared" ca="1" si="298"/>
        <v>-6.758308524806847E-2</v>
      </c>
      <c r="S2370" s="97">
        <f t="shared" ca="1" si="303"/>
        <v>0.29503540218630409</v>
      </c>
      <c r="V2370">
        <v>2353</v>
      </c>
      <c r="W2370" s="46">
        <v>0.39467819465832399</v>
      </c>
    </row>
    <row r="2371" spans="10:23">
      <c r="J2371">
        <v>2354</v>
      </c>
      <c r="K2371" s="93">
        <f t="shared" ca="1" si="299"/>
        <v>-1.9896068515899639</v>
      </c>
      <c r="L2371" s="93">
        <f t="shared" ca="1" si="299"/>
        <v>-0.76435744106213921</v>
      </c>
      <c r="M2371" s="93">
        <f t="shared" ca="1" si="300"/>
        <v>-1.9896068515899639</v>
      </c>
      <c r="N2371" s="101">
        <f t="shared" ca="1" si="296"/>
        <v>-1.3574140525235663</v>
      </c>
      <c r="O2371" s="46">
        <f t="shared" ca="1" si="301"/>
        <v>-0.39392480968826005</v>
      </c>
      <c r="P2371" s="46">
        <f t="shared" ca="1" si="302"/>
        <v>-3.6820749004029041E-2</v>
      </c>
      <c r="Q2371" s="47">
        <f t="shared" ca="1" si="297"/>
        <v>-1.1081329310567221</v>
      </c>
      <c r="R2371" s="47">
        <f t="shared" ca="1" si="298"/>
        <v>-7.0060887646265058E-2</v>
      </c>
      <c r="S2371" s="97">
        <f t="shared" ca="1" si="303"/>
        <v>-0.23199284866726255</v>
      </c>
      <c r="V2371">
        <v>2354</v>
      </c>
      <c r="W2371" s="46">
        <v>-0.32777766989377899</v>
      </c>
    </row>
    <row r="2372" spans="10:23">
      <c r="J2372">
        <v>2355</v>
      </c>
      <c r="K2372" s="93">
        <f t="shared" ca="1" si="299"/>
        <v>-1.4047533003230654</v>
      </c>
      <c r="L2372" s="93">
        <f t="shared" ca="1" si="299"/>
        <v>0.11978145866397534</v>
      </c>
      <c r="M2372" s="93">
        <f t="shared" ca="1" si="300"/>
        <v>-1.4047533003230654</v>
      </c>
      <c r="N2372" s="101">
        <f t="shared" ca="1" si="296"/>
        <v>-0.3331802759897034</v>
      </c>
      <c r="O2372" s="46">
        <f t="shared" ca="1" si="301"/>
        <v>-0.18398023908517791</v>
      </c>
      <c r="P2372" s="46">
        <f t="shared" ca="1" si="302"/>
        <v>6.8151536297512028E-2</v>
      </c>
      <c r="Q2372" s="47">
        <f t="shared" ca="1" si="297"/>
        <v>-0.68824378985055779</v>
      </c>
      <c r="R2372" s="47">
        <f t="shared" ca="1" si="298"/>
        <v>9.5550021707502875E-2</v>
      </c>
      <c r="S2372" s="97">
        <f t="shared" ca="1" si="303"/>
        <v>-4.4215108688837518E-2</v>
      </c>
      <c r="V2372">
        <v>2355</v>
      </c>
      <c r="W2372" s="46">
        <v>0.56847887912772699</v>
      </c>
    </row>
    <row r="2373" spans="10:23">
      <c r="J2373">
        <v>2356</v>
      </c>
      <c r="K2373" s="93">
        <f t="shared" ca="1" si="299"/>
        <v>-0.3873956905005988</v>
      </c>
      <c r="L2373" s="93">
        <f t="shared" ca="1" si="299"/>
        <v>-1.5018712874645352</v>
      </c>
      <c r="M2373" s="93">
        <f t="shared" ca="1" si="300"/>
        <v>-0.3873956905005988</v>
      </c>
      <c r="N2373" s="101">
        <f t="shared" ca="1" si="296"/>
        <v>-1.5470994387260844</v>
      </c>
      <c r="O2373" s="46">
        <f t="shared" ca="1" si="301"/>
        <v>0.18122008513493484</v>
      </c>
      <c r="P2373" s="46">
        <f t="shared" ca="1" si="302"/>
        <v>0.25075169840756839</v>
      </c>
      <c r="Q2373" s="47">
        <f t="shared" ca="1" si="297"/>
        <v>4.2156858589667723E-2</v>
      </c>
      <c r="R2373" s="47">
        <f t="shared" ca="1" si="298"/>
        <v>-0.10073158999942172</v>
      </c>
      <c r="S2373" s="97">
        <f t="shared" ca="1" si="303"/>
        <v>4.0244247567756561E-2</v>
      </c>
      <c r="V2373">
        <v>2356</v>
      </c>
      <c r="W2373" s="46">
        <v>1.0932756598384601</v>
      </c>
    </row>
    <row r="2374" spans="10:23">
      <c r="J2374">
        <v>2357</v>
      </c>
      <c r="K2374" s="93">
        <f t="shared" ca="1" si="299"/>
        <v>-0.1020200519794412</v>
      </c>
      <c r="L2374" s="93">
        <f t="shared" ca="1" si="299"/>
        <v>-0.53359618256722918</v>
      </c>
      <c r="M2374" s="93">
        <f t="shared" ca="1" si="300"/>
        <v>-0.1020200519794412</v>
      </c>
      <c r="N2374" s="101">
        <f t="shared" ca="1" si="296"/>
        <v>-0.53833823517889579</v>
      </c>
      <c r="O2374" s="46">
        <f t="shared" ca="1" si="301"/>
        <v>0.28366122746898115</v>
      </c>
      <c r="P2374" s="46">
        <f t="shared" ca="1" si="302"/>
        <v>0.30197226957459156</v>
      </c>
      <c r="Q2374" s="47">
        <f t="shared" ca="1" si="297"/>
        <v>0.24703914325776039</v>
      </c>
      <c r="R2374" s="47">
        <f t="shared" ca="1" si="298"/>
        <v>6.2377520506199213E-2</v>
      </c>
      <c r="S2374" s="97">
        <f t="shared" ca="1" si="303"/>
        <v>0.17301937398759018</v>
      </c>
      <c r="V2374">
        <v>2357</v>
      </c>
      <c r="W2374" s="46">
        <v>0.34883542235371701</v>
      </c>
    </row>
    <row r="2375" spans="10:23">
      <c r="J2375">
        <v>2358</v>
      </c>
      <c r="K2375" s="93">
        <f t="shared" ca="1" si="299"/>
        <v>-0.10147460295297966</v>
      </c>
      <c r="L2375" s="93">
        <f t="shared" ca="1" si="299"/>
        <v>1.7939696913923582</v>
      </c>
      <c r="M2375" s="93">
        <f t="shared" ca="1" si="300"/>
        <v>-0.10147460295297966</v>
      </c>
      <c r="N2375" s="101">
        <f t="shared" ca="1" si="296"/>
        <v>1.6685613043361649</v>
      </c>
      <c r="O2375" s="46">
        <f t="shared" ca="1" si="301"/>
        <v>0.28385702701811322</v>
      </c>
      <c r="P2375" s="46">
        <f t="shared" ca="1" si="302"/>
        <v>0.30207016934915759</v>
      </c>
      <c r="Q2375" s="47">
        <f t="shared" ca="1" si="297"/>
        <v>0.24743074235602447</v>
      </c>
      <c r="R2375" s="47">
        <f t="shared" ca="1" si="298"/>
        <v>0.41921660154915613</v>
      </c>
      <c r="S2375" s="97">
        <f t="shared" ca="1" si="303"/>
        <v>0.3515368142836347</v>
      </c>
      <c r="V2375">
        <v>2358</v>
      </c>
      <c r="W2375" s="46">
        <v>0.74679395928734604</v>
      </c>
    </row>
    <row r="2376" spans="10:23">
      <c r="J2376">
        <v>2359</v>
      </c>
      <c r="K2376" s="93">
        <f t="shared" ca="1" si="299"/>
        <v>1.8521637429365509</v>
      </c>
      <c r="L2376" s="93">
        <f t="shared" ca="1" si="299"/>
        <v>0.71648177528878298</v>
      </c>
      <c r="M2376" s="93">
        <f t="shared" ca="1" si="300"/>
        <v>1.8521637429365509</v>
      </c>
      <c r="N2376" s="101">
        <f t="shared" ca="1" si="296"/>
        <v>1.2683139467824986</v>
      </c>
      <c r="O2376" s="46">
        <f t="shared" ca="1" si="301"/>
        <v>0.9851535528800518</v>
      </c>
      <c r="P2376" s="46">
        <f t="shared" ca="1" si="302"/>
        <v>0.65271843228012694</v>
      </c>
      <c r="Q2376" s="47">
        <f t="shared" ca="1" si="297"/>
        <v>1.6500237940799016</v>
      </c>
      <c r="R2376" s="47">
        <f t="shared" ca="1" si="298"/>
        <v>0.3544996098139066</v>
      </c>
      <c r="S2376" s="97">
        <f t="shared" ca="1" si="303"/>
        <v>0.66982658134697926</v>
      </c>
      <c r="V2376">
        <v>2359</v>
      </c>
      <c r="W2376" s="46">
        <v>-0.34991787583504902</v>
      </c>
    </row>
    <row r="2377" spans="10:23">
      <c r="J2377">
        <v>2360</v>
      </c>
      <c r="K2377" s="93">
        <f t="shared" ca="1" si="299"/>
        <v>-0.55356269064276387</v>
      </c>
      <c r="L2377" s="93">
        <f t="shared" ca="1" si="299"/>
        <v>1.0312295855530078</v>
      </c>
      <c r="M2377" s="93">
        <f t="shared" ca="1" si="300"/>
        <v>-0.55356269064276387</v>
      </c>
      <c r="N2377" s="101">
        <f t="shared" ca="1" si="296"/>
        <v>0.80164607917949848</v>
      </c>
      <c r="O2377" s="46">
        <f t="shared" ca="1" si="301"/>
        <v>0.12157120479954139</v>
      </c>
      <c r="P2377" s="46">
        <f t="shared" ca="1" si="302"/>
        <v>0.22092725823987169</v>
      </c>
      <c r="Q2377" s="47">
        <f t="shared" ca="1" si="297"/>
        <v>-7.7140902081119178E-2</v>
      </c>
      <c r="R2377" s="47">
        <f t="shared" ca="1" si="298"/>
        <v>0.2790429204422088</v>
      </c>
      <c r="S2377" s="97">
        <f t="shared" ca="1" si="303"/>
        <v>0.20030706262087511</v>
      </c>
      <c r="V2377">
        <v>2360</v>
      </c>
      <c r="W2377" s="46">
        <v>3.1209150898379601E-2</v>
      </c>
    </row>
    <row r="2378" spans="10:23">
      <c r="J2378">
        <v>2361</v>
      </c>
      <c r="K2378" s="93">
        <f t="shared" ca="1" si="299"/>
        <v>0.79526895497853889</v>
      </c>
      <c r="L2378" s="93">
        <f t="shared" ca="1" si="299"/>
        <v>0.28908095553963237</v>
      </c>
      <c r="M2378" s="93">
        <f t="shared" ca="1" si="300"/>
        <v>0.79526895497853889</v>
      </c>
      <c r="N2378" s="101">
        <f t="shared" ca="1" si="296"/>
        <v>0.52698616241584406</v>
      </c>
      <c r="O2378" s="46">
        <f t="shared" ca="1" si="301"/>
        <v>0.60576058869298643</v>
      </c>
      <c r="P2378" s="46">
        <f t="shared" ca="1" si="302"/>
        <v>0.4630219501865942</v>
      </c>
      <c r="Q2378" s="47">
        <f t="shared" ca="1" si="297"/>
        <v>0.89123786570577102</v>
      </c>
      <c r="R2378" s="47">
        <f t="shared" ca="1" si="298"/>
        <v>0.2346324746822655</v>
      </c>
      <c r="S2378" s="97">
        <f t="shared" ca="1" si="303"/>
        <v>0.42019653168762594</v>
      </c>
      <c r="V2378">
        <v>2361</v>
      </c>
      <c r="W2378" s="46">
        <v>0.119598752737823</v>
      </c>
    </row>
    <row r="2379" spans="10:23">
      <c r="J2379">
        <v>2362</v>
      </c>
      <c r="K2379" s="93">
        <f t="shared" ca="1" si="299"/>
        <v>7.3294470233161713E-2</v>
      </c>
      <c r="L2379" s="93">
        <f t="shared" ca="1" si="299"/>
        <v>0.5853410126049049</v>
      </c>
      <c r="M2379" s="93">
        <f t="shared" ca="1" si="300"/>
        <v>7.3294470233161713E-2</v>
      </c>
      <c r="N2379" s="101">
        <f t="shared" ca="1" si="296"/>
        <v>0.57826125919886107</v>
      </c>
      <c r="O2379" s="46">
        <f t="shared" ca="1" si="301"/>
        <v>0.34659378897378906</v>
      </c>
      <c r="P2379" s="46">
        <f t="shared" ca="1" si="302"/>
        <v>0.33343855032699554</v>
      </c>
      <c r="Q2379" s="47">
        <f t="shared" ca="1" si="297"/>
        <v>0.37290426626737616</v>
      </c>
      <c r="R2379" s="47">
        <f t="shared" ca="1" si="298"/>
        <v>0.24292327274027814</v>
      </c>
      <c r="S2379" s="97">
        <f t="shared" ca="1" si="303"/>
        <v>0.29475853085703363</v>
      </c>
      <c r="V2379">
        <v>2362</v>
      </c>
      <c r="W2379" s="46">
        <v>0.63137477535184905</v>
      </c>
    </row>
    <row r="2380" spans="10:23">
      <c r="J2380">
        <v>2363</v>
      </c>
      <c r="K2380" s="93">
        <f t="shared" ca="1" si="299"/>
        <v>-0.50901860003133215</v>
      </c>
      <c r="L2380" s="93">
        <f t="shared" ca="1" si="299"/>
        <v>0.49556667612864697</v>
      </c>
      <c r="M2380" s="93">
        <f t="shared" ca="1" si="300"/>
        <v>-0.50901860003133215</v>
      </c>
      <c r="N2380" s="101">
        <f t="shared" ca="1" si="296"/>
        <v>0.30795910032102347</v>
      </c>
      <c r="O2380" s="46">
        <f t="shared" ca="1" si="301"/>
        <v>0.13756117349523306</v>
      </c>
      <c r="P2380" s="46">
        <f t="shared" ca="1" si="302"/>
        <v>0.22892224258771751</v>
      </c>
      <c r="Q2380" s="47">
        <f t="shared" ca="1" si="297"/>
        <v>-4.516096468973585E-2</v>
      </c>
      <c r="R2380" s="47">
        <f t="shared" ca="1" si="298"/>
        <v>0.19921744370236483</v>
      </c>
      <c r="S2380" s="97">
        <f t="shared" ca="1" si="303"/>
        <v>0.16838930859879894</v>
      </c>
      <c r="V2380">
        <v>2363</v>
      </c>
      <c r="W2380" s="46">
        <v>3.8024635801866102E-2</v>
      </c>
    </row>
    <row r="2381" spans="10:23">
      <c r="J2381">
        <v>2364</v>
      </c>
      <c r="K2381" s="93">
        <f t="shared" ca="1" si="299"/>
        <v>9.1064491286779858E-3</v>
      </c>
      <c r="L2381" s="93">
        <f t="shared" ca="1" si="299"/>
        <v>0.5139434290095295</v>
      </c>
      <c r="M2381" s="93">
        <f t="shared" ca="1" si="300"/>
        <v>9.1064491286779858E-3</v>
      </c>
      <c r="N2381" s="101">
        <f t="shared" ca="1" si="296"/>
        <v>0.49015717983431178</v>
      </c>
      <c r="O2381" s="46">
        <f t="shared" ca="1" si="301"/>
        <v>0.32355224891739187</v>
      </c>
      <c r="P2381" s="46">
        <f t="shared" ca="1" si="302"/>
        <v>0.32191778029879692</v>
      </c>
      <c r="Q2381" s="47">
        <f t="shared" ca="1" si="297"/>
        <v>0.32682118615458172</v>
      </c>
      <c r="R2381" s="47">
        <f t="shared" ca="1" si="298"/>
        <v>0.22867750479585697</v>
      </c>
      <c r="S2381" s="97">
        <f t="shared" ca="1" si="303"/>
        <v>0.27611487685662439</v>
      </c>
      <c r="V2381">
        <v>2364</v>
      </c>
      <c r="W2381" s="46">
        <v>0.91049007052803099</v>
      </c>
    </row>
    <row r="2382" spans="10:23">
      <c r="J2382">
        <v>2365</v>
      </c>
      <c r="K2382" s="93">
        <f t="shared" ca="1" si="299"/>
        <v>0.63426663462058663</v>
      </c>
      <c r="L2382" s="93">
        <f t="shared" ca="1" si="299"/>
        <v>-0.26762584291915015</v>
      </c>
      <c r="M2382" s="93">
        <f t="shared" ca="1" si="300"/>
        <v>0.63426663462058663</v>
      </c>
      <c r="N2382" s="101">
        <f t="shared" ca="1" si="296"/>
        <v>-5.202054368855924E-2</v>
      </c>
      <c r="O2382" s="46">
        <f t="shared" ca="1" si="301"/>
        <v>0.54796567073373015</v>
      </c>
      <c r="P2382" s="46">
        <f t="shared" ca="1" si="302"/>
        <v>0.43412449120696606</v>
      </c>
      <c r="Q2382" s="47">
        <f t="shared" ca="1" si="297"/>
        <v>0.77564802978725833</v>
      </c>
      <c r="R2382" s="47">
        <f t="shared" ca="1" si="298"/>
        <v>0.14101143882423764</v>
      </c>
      <c r="S2382" s="97">
        <f t="shared" ca="1" si="303"/>
        <v>0.34448855477898388</v>
      </c>
      <c r="V2382">
        <v>2365</v>
      </c>
      <c r="W2382" s="46">
        <v>0.75030319042967397</v>
      </c>
    </row>
    <row r="2383" spans="10:23">
      <c r="J2383">
        <v>2366</v>
      </c>
      <c r="K2383" s="93">
        <f t="shared" ca="1" si="299"/>
        <v>-0.87040498389577259</v>
      </c>
      <c r="L2383" s="93">
        <f t="shared" ca="1" si="299"/>
        <v>1.5591924897249929</v>
      </c>
      <c r="M2383" s="93">
        <f t="shared" ca="1" si="300"/>
        <v>-0.87040498389577259</v>
      </c>
      <c r="N2383" s="101">
        <f t="shared" ca="1" si="296"/>
        <v>1.2014358754347527</v>
      </c>
      <c r="O2383" s="46">
        <f t="shared" ca="1" si="301"/>
        <v>7.8344940250135719E-3</v>
      </c>
      <c r="P2383" s="46">
        <f t="shared" ca="1" si="302"/>
        <v>0.16405890285260777</v>
      </c>
      <c r="Q2383" s="47">
        <f t="shared" ca="1" si="297"/>
        <v>-0.30461432363017482</v>
      </c>
      <c r="R2383" s="47">
        <f t="shared" ca="1" si="298"/>
        <v>0.34368592795193165</v>
      </c>
      <c r="S2383" s="97">
        <f t="shared" ca="1" si="303"/>
        <v>0.17576021098847261</v>
      </c>
      <c r="V2383">
        <v>2366</v>
      </c>
      <c r="W2383" s="46">
        <v>1.2182525106598201</v>
      </c>
    </row>
    <row r="2384" spans="10:23">
      <c r="J2384">
        <v>2367</v>
      </c>
      <c r="K2384" s="93">
        <f t="shared" ca="1" si="299"/>
        <v>3.7028566511176995E-2</v>
      </c>
      <c r="L2384" s="93">
        <f t="shared" ca="1" si="299"/>
        <v>0.57279449104209446</v>
      </c>
      <c r="M2384" s="93">
        <f t="shared" ca="1" si="300"/>
        <v>3.7028566511176995E-2</v>
      </c>
      <c r="N2384" s="101">
        <f t="shared" ca="1" si="296"/>
        <v>0.5548327420758844</v>
      </c>
      <c r="O2384" s="46">
        <f t="shared" ca="1" si="301"/>
        <v>0.33357543665644079</v>
      </c>
      <c r="P2384" s="46">
        <f t="shared" ca="1" si="302"/>
        <v>0.32692937416832141</v>
      </c>
      <c r="Q2384" s="47">
        <f t="shared" ca="1" si="297"/>
        <v>0.34686756163267962</v>
      </c>
      <c r="R2384" s="47">
        <f t="shared" ca="1" si="298"/>
        <v>0.23913505747688685</v>
      </c>
      <c r="S2384" s="97">
        <f t="shared" ca="1" si="303"/>
        <v>0.28635524706666382</v>
      </c>
      <c r="V2384">
        <v>2367</v>
      </c>
      <c r="W2384" s="46">
        <v>6.8371059219707903E-2</v>
      </c>
    </row>
    <row r="2385" spans="10:23">
      <c r="J2385">
        <v>2368</v>
      </c>
      <c r="K2385" s="93">
        <f t="shared" ca="1" si="299"/>
        <v>-1.0274140901272781</v>
      </c>
      <c r="L2385" s="93">
        <f t="shared" ca="1" si="299"/>
        <v>-1.3268126871471038</v>
      </c>
      <c r="M2385" s="93">
        <f t="shared" ca="1" si="300"/>
        <v>-1.0274140901272781</v>
      </c>
      <c r="N2385" s="101">
        <f t="shared" ca="1" si="296"/>
        <v>-1.5846695318294699</v>
      </c>
      <c r="O2385" s="46">
        <f t="shared" ca="1" si="301"/>
        <v>-4.8526981966955485E-2</v>
      </c>
      <c r="P2385" s="46">
        <f t="shared" ca="1" si="302"/>
        <v>0.13587816485662324</v>
      </c>
      <c r="Q2385" s="47">
        <f t="shared" ca="1" si="297"/>
        <v>-0.41733727561411293</v>
      </c>
      <c r="R2385" s="47">
        <f t="shared" ca="1" si="298"/>
        <v>-0.10680639189124519</v>
      </c>
      <c r="S2385" s="97">
        <f t="shared" ca="1" si="303"/>
        <v>-7.7666686929100337E-2</v>
      </c>
      <c r="V2385">
        <v>2368</v>
      </c>
      <c r="W2385" s="46">
        <v>-0.17067686243310601</v>
      </c>
    </row>
    <row r="2386" spans="10:23">
      <c r="J2386">
        <v>2369</v>
      </c>
      <c r="K2386" s="93">
        <f t="shared" ca="1" si="299"/>
        <v>-0.4582196922213842</v>
      </c>
      <c r="L2386" s="93">
        <f t="shared" ca="1" si="299"/>
        <v>-0.40774732964153937</v>
      </c>
      <c r="M2386" s="93">
        <f t="shared" ca="1" si="300"/>
        <v>-0.4582196922213842</v>
      </c>
      <c r="N2386" s="101">
        <f t="shared" ref="N2386:N2449" ca="1" si="304">$N$2*K2386+SQRT(1-$N$2^2)*L2386</f>
        <v>-0.53230252991244797</v>
      </c>
      <c r="O2386" s="46">
        <f t="shared" ca="1" si="301"/>
        <v>0.15579643061928208</v>
      </c>
      <c r="P2386" s="46">
        <f t="shared" ca="1" si="302"/>
        <v>0.23803987114974201</v>
      </c>
      <c r="Q2386" s="47">
        <f t="shared" ref="Q2386:Q2449" ca="1" si="305">$K$2+K2386*$S$3</f>
        <v>-8.6904504416377981E-3</v>
      </c>
      <c r="R2386" s="47">
        <f t="shared" ref="R2386:R2449" ca="1" si="306">$L$2+$L$3*N2386</f>
        <v>6.3353448717774541E-2</v>
      </c>
      <c r="S2386" s="97">
        <f t="shared" ca="1" si="303"/>
        <v>0.10957493966852831</v>
      </c>
      <c r="V2386">
        <v>2369</v>
      </c>
      <c r="W2386" s="46">
        <v>0.24997015801755601</v>
      </c>
    </row>
    <row r="2387" spans="10:23">
      <c r="J2387">
        <v>2370</v>
      </c>
      <c r="K2387" s="93">
        <f t="shared" ref="K2387:L2450" ca="1" si="307">_xlfn.NORM.S.INV(RAND())</f>
        <v>0.28197248575562578</v>
      </c>
      <c r="L2387" s="93">
        <f t="shared" ca="1" si="307"/>
        <v>1.0878919994908132</v>
      </c>
      <c r="M2387" s="93">
        <f t="shared" ref="M2387:M2450" ca="1" si="308">K2387</f>
        <v>0.28197248575562578</v>
      </c>
      <c r="N2387" s="101">
        <f t="shared" ca="1" si="304"/>
        <v>1.1210856914094072</v>
      </c>
      <c r="O2387" s="46">
        <f t="shared" ref="O2387:O2450" ca="1" si="309">$K$2+K2387*$K$3</f>
        <v>0.4215028260622446</v>
      </c>
      <c r="P2387" s="46">
        <f t="shared" ref="P2387:P2450" ca="1" si="310">$K$2+K2387*$R$3</f>
        <v>0.37089306887122331</v>
      </c>
      <c r="Q2387" s="47">
        <f t="shared" ca="1" si="305"/>
        <v>0.52272234044428723</v>
      </c>
      <c r="R2387" s="47">
        <f t="shared" ca="1" si="306"/>
        <v>0.33069390664971277</v>
      </c>
      <c r="S2387" s="97">
        <f t="shared" ref="S2387:S2450" ca="1" si="311">AVERAGE(R2387,O2387)</f>
        <v>0.37609836635597871</v>
      </c>
      <c r="V2387">
        <v>2370</v>
      </c>
      <c r="W2387" s="46">
        <v>0.299954741507371</v>
      </c>
    </row>
    <row r="2388" spans="10:23">
      <c r="J2388">
        <v>2371</v>
      </c>
      <c r="K2388" s="93">
        <f t="shared" ca="1" si="307"/>
        <v>0.26530968865514104</v>
      </c>
      <c r="L2388" s="93">
        <f t="shared" ca="1" si="307"/>
        <v>-0.67385270192990998</v>
      </c>
      <c r="M2388" s="93">
        <f t="shared" ca="1" si="308"/>
        <v>0.26530968865514104</v>
      </c>
      <c r="N2388" s="101">
        <f t="shared" ca="1" si="304"/>
        <v>-0.55449398516188886</v>
      </c>
      <c r="O2388" s="46">
        <f t="shared" ca="1" si="309"/>
        <v>0.41552139058197834</v>
      </c>
      <c r="P2388" s="46">
        <f t="shared" ca="1" si="310"/>
        <v>0.36790235113109016</v>
      </c>
      <c r="Q2388" s="47">
        <f t="shared" ca="1" si="305"/>
        <v>0.51075946948375472</v>
      </c>
      <c r="R2388" s="47">
        <f t="shared" ca="1" si="306"/>
        <v>5.9765257068617544E-2</v>
      </c>
      <c r="S2388" s="97">
        <f t="shared" ca="1" si="311"/>
        <v>0.23764332382529796</v>
      </c>
      <c r="V2388">
        <v>2371</v>
      </c>
      <c r="W2388" s="46">
        <v>0.33016300321197201</v>
      </c>
    </row>
    <row r="2389" spans="10:23">
      <c r="J2389">
        <v>2372</v>
      </c>
      <c r="K2389" s="93">
        <f t="shared" ca="1" si="307"/>
        <v>-0.8167035106305065</v>
      </c>
      <c r="L2389" s="93">
        <f t="shared" ca="1" si="307"/>
        <v>-1.0257198966009875</v>
      </c>
      <c r="M2389" s="93">
        <f t="shared" ca="1" si="308"/>
        <v>-0.8167035106305065</v>
      </c>
      <c r="N2389" s="101">
        <f t="shared" ca="1" si="304"/>
        <v>-1.232197827748639</v>
      </c>
      <c r="O2389" s="46">
        <f t="shared" ca="1" si="309"/>
        <v>2.7111683538536935E-2</v>
      </c>
      <c r="P2389" s="46">
        <f t="shared" ca="1" si="310"/>
        <v>0.17369749760936945</v>
      </c>
      <c r="Q2389" s="47">
        <f t="shared" ca="1" si="305"/>
        <v>-0.2660599446031281</v>
      </c>
      <c r="R2389" s="47">
        <f t="shared" ca="1" si="306"/>
        <v>-4.9814364512651227E-2</v>
      </c>
      <c r="S2389" s="97">
        <f t="shared" ca="1" si="311"/>
        <v>-1.1351340487057146E-2</v>
      </c>
      <c r="V2389">
        <v>2372</v>
      </c>
      <c r="W2389" s="46">
        <v>-3.6181261699905397E-2</v>
      </c>
    </row>
    <row r="2390" spans="10:23">
      <c r="J2390">
        <v>2373</v>
      </c>
      <c r="K2390" s="93">
        <f t="shared" ca="1" si="307"/>
        <v>1.5533894680811877</v>
      </c>
      <c r="L2390" s="93">
        <f t="shared" ca="1" si="307"/>
        <v>1.3612760753293447</v>
      </c>
      <c r="M2390" s="93">
        <f t="shared" ca="1" si="308"/>
        <v>1.5533894680811877</v>
      </c>
      <c r="N2390" s="101">
        <f t="shared" ca="1" si="304"/>
        <v>1.7846156604941543</v>
      </c>
      <c r="O2390" s="46">
        <f t="shared" ca="1" si="309"/>
        <v>0.8779027091331334</v>
      </c>
      <c r="P2390" s="46">
        <f t="shared" ca="1" si="310"/>
        <v>0.59909301040666763</v>
      </c>
      <c r="Q2390" s="47">
        <f t="shared" ca="1" si="305"/>
        <v>1.4355221065860648</v>
      </c>
      <c r="R2390" s="47">
        <f t="shared" ca="1" si="306"/>
        <v>0.43798171933587193</v>
      </c>
      <c r="S2390" s="97">
        <f t="shared" ca="1" si="311"/>
        <v>0.65794221423450261</v>
      </c>
      <c r="V2390">
        <v>2373</v>
      </c>
      <c r="W2390" s="46">
        <v>5.6638628750805102E-2</v>
      </c>
    </row>
    <row r="2391" spans="10:23">
      <c r="J2391">
        <v>2374</v>
      </c>
      <c r="K2391" s="93">
        <f t="shared" ca="1" si="307"/>
        <v>6.5956407944030649E-3</v>
      </c>
      <c r="L2391" s="93">
        <f t="shared" ca="1" si="307"/>
        <v>1.2701505061516476</v>
      </c>
      <c r="M2391" s="93">
        <f t="shared" ca="1" si="308"/>
        <v>6.5956407944030649E-3</v>
      </c>
      <c r="N2391" s="101">
        <f t="shared" ca="1" si="304"/>
        <v>1.2063059030805139</v>
      </c>
      <c r="O2391" s="46">
        <f t="shared" ca="1" si="309"/>
        <v>0.32265094537488259</v>
      </c>
      <c r="P2391" s="46">
        <f t="shared" ca="1" si="310"/>
        <v>0.32146712852754228</v>
      </c>
      <c r="Q2391" s="47">
        <f t="shared" ca="1" si="305"/>
        <v>0.32501857906956316</v>
      </c>
      <c r="R2391" s="47">
        <f t="shared" ca="1" si="306"/>
        <v>0.3444733748468406</v>
      </c>
      <c r="S2391" s="97">
        <f t="shared" ca="1" si="311"/>
        <v>0.33356216011086159</v>
      </c>
      <c r="V2391">
        <v>2374</v>
      </c>
      <c r="W2391" s="46">
        <v>0.66990200139761402</v>
      </c>
    </row>
    <row r="2392" spans="10:23">
      <c r="J2392">
        <v>2375</v>
      </c>
      <c r="K2392" s="93">
        <f t="shared" ca="1" si="307"/>
        <v>1.0452581141817965</v>
      </c>
      <c r="L2392" s="93">
        <f t="shared" ca="1" si="307"/>
        <v>-1.06463930576402</v>
      </c>
      <c r="M2392" s="93">
        <f t="shared" ca="1" si="308"/>
        <v>1.0452581141817965</v>
      </c>
      <c r="N2392" s="101">
        <f t="shared" ca="1" si="304"/>
        <v>-0.67695109803955633</v>
      </c>
      <c r="O2392" s="46">
        <f t="shared" ca="1" si="309"/>
        <v>0.69549906522384441</v>
      </c>
      <c r="P2392" s="46">
        <f t="shared" ca="1" si="310"/>
        <v>0.50789118845202319</v>
      </c>
      <c r="Q2392" s="47">
        <f t="shared" ca="1" si="305"/>
        <v>1.0707148187674869</v>
      </c>
      <c r="R2392" s="47">
        <f t="shared" ca="1" si="306"/>
        <v>3.9964861607008767E-2</v>
      </c>
      <c r="S2392" s="97">
        <f t="shared" ca="1" si="311"/>
        <v>0.36773196341542658</v>
      </c>
      <c r="V2392">
        <v>2375</v>
      </c>
      <c r="W2392" s="46">
        <v>-0.36079169102386</v>
      </c>
    </row>
    <row r="2393" spans="10:23">
      <c r="J2393">
        <v>2376</v>
      </c>
      <c r="K2393" s="93">
        <f t="shared" ca="1" si="307"/>
        <v>0.51209631027414693</v>
      </c>
      <c r="L2393" s="93">
        <f t="shared" ca="1" si="307"/>
        <v>0.41507937697557068</v>
      </c>
      <c r="M2393" s="93">
        <f t="shared" ca="1" si="308"/>
        <v>0.51209631027414693</v>
      </c>
      <c r="N2393" s="101">
        <f t="shared" ca="1" si="304"/>
        <v>0.55638789391317578</v>
      </c>
      <c r="O2393" s="46">
        <f t="shared" ca="1" si="309"/>
        <v>0.50411025388656872</v>
      </c>
      <c r="P2393" s="46">
        <f t="shared" ca="1" si="310"/>
        <v>0.41219678278338534</v>
      </c>
      <c r="Q2393" s="47">
        <f t="shared" ca="1" si="305"/>
        <v>0.68793719609293535</v>
      </c>
      <c r="R2393" s="47">
        <f t="shared" ca="1" si="306"/>
        <v>0.23938651384930665</v>
      </c>
      <c r="S2393" s="97">
        <f t="shared" ca="1" si="311"/>
        <v>0.37174838386793768</v>
      </c>
      <c r="V2393">
        <v>2376</v>
      </c>
      <c r="W2393" s="46">
        <v>0.16689469779111299</v>
      </c>
    </row>
    <row r="2394" spans="10:23">
      <c r="J2394">
        <v>2377</v>
      </c>
      <c r="K2394" s="93">
        <f t="shared" ca="1" si="307"/>
        <v>0.39191139414355924</v>
      </c>
      <c r="L2394" s="93">
        <f t="shared" ca="1" si="307"/>
        <v>4.9487385758981359E-2</v>
      </c>
      <c r="M2394" s="93">
        <f t="shared" ca="1" si="308"/>
        <v>0.39191139414355924</v>
      </c>
      <c r="N2394" s="101">
        <f t="shared" ca="1" si="304"/>
        <v>0.17155477379427608</v>
      </c>
      <c r="O2394" s="46">
        <f t="shared" ca="1" si="309"/>
        <v>0.46096753797872092</v>
      </c>
      <c r="P2394" s="46">
        <f t="shared" ca="1" si="310"/>
        <v>0.39062542482946144</v>
      </c>
      <c r="Q2394" s="47">
        <f t="shared" ca="1" si="305"/>
        <v>0.60165176427723988</v>
      </c>
      <c r="R2394" s="47">
        <f t="shared" ca="1" si="306"/>
        <v>0.17716188854157869</v>
      </c>
      <c r="S2394" s="97">
        <f t="shared" ca="1" si="311"/>
        <v>0.31906471326014979</v>
      </c>
      <c r="V2394">
        <v>2377</v>
      </c>
      <c r="W2394" s="46">
        <v>0.68290328432119896</v>
      </c>
    </row>
    <row r="2395" spans="10:23">
      <c r="J2395">
        <v>2378</v>
      </c>
      <c r="K2395" s="93">
        <f t="shared" ca="1" si="307"/>
        <v>0.39090843735421038</v>
      </c>
      <c r="L2395" s="93">
        <f t="shared" ca="1" si="307"/>
        <v>-0.5483427202124963</v>
      </c>
      <c r="M2395" s="93">
        <f t="shared" ca="1" si="308"/>
        <v>0.39090843735421038</v>
      </c>
      <c r="N2395" s="101">
        <f t="shared" ca="1" si="304"/>
        <v>-0.39555686182557226</v>
      </c>
      <c r="O2395" s="46">
        <f t="shared" ca="1" si="309"/>
        <v>0.46060750710942522</v>
      </c>
      <c r="P2395" s="46">
        <f t="shared" ca="1" si="310"/>
        <v>0.39044540939481359</v>
      </c>
      <c r="Q2395" s="47">
        <f t="shared" ca="1" si="305"/>
        <v>0.60093170253864847</v>
      </c>
      <c r="R2395" s="47">
        <f t="shared" ca="1" si="306"/>
        <v>8.5464196245252991E-2</v>
      </c>
      <c r="S2395" s="97">
        <f t="shared" ca="1" si="311"/>
        <v>0.27303585167733913</v>
      </c>
      <c r="V2395">
        <v>2378</v>
      </c>
      <c r="W2395" s="46">
        <v>0.47704445318411598</v>
      </c>
    </row>
    <row r="2396" spans="10:23">
      <c r="J2396">
        <v>2379</v>
      </c>
      <c r="K2396" s="93">
        <f t="shared" ca="1" si="307"/>
        <v>-1.3970784344750777</v>
      </c>
      <c r="L2396" s="93">
        <f t="shared" ca="1" si="307"/>
        <v>0.19006640423299498</v>
      </c>
      <c r="M2396" s="93">
        <f t="shared" ca="1" si="308"/>
        <v>-1.3970784344750777</v>
      </c>
      <c r="N2396" s="101">
        <f t="shared" ca="1" si="304"/>
        <v>-0.26410352119871117</v>
      </c>
      <c r="O2396" s="46">
        <f t="shared" ca="1" si="309"/>
        <v>-0.18122519654264457</v>
      </c>
      <c r="P2396" s="46">
        <f t="shared" ca="1" si="310"/>
        <v>6.9529057568778696E-2</v>
      </c>
      <c r="Q2396" s="47">
        <f t="shared" ca="1" si="305"/>
        <v>-0.68273370476549111</v>
      </c>
      <c r="R2396" s="47">
        <f t="shared" ca="1" si="306"/>
        <v>0.10671921416945959</v>
      </c>
      <c r="S2396" s="97">
        <f t="shared" ca="1" si="311"/>
        <v>-3.7252991186592491E-2</v>
      </c>
      <c r="V2396">
        <v>2379</v>
      </c>
      <c r="W2396" s="46">
        <v>-0.306446565108286</v>
      </c>
    </row>
    <row r="2397" spans="10:23">
      <c r="J2397">
        <v>2380</v>
      </c>
      <c r="K2397" s="93">
        <f t="shared" ca="1" si="307"/>
        <v>-0.65811591460409347</v>
      </c>
      <c r="L2397" s="93">
        <f t="shared" ca="1" si="307"/>
        <v>2.22737070732635</v>
      </c>
      <c r="M2397" s="93">
        <f t="shared" ca="1" si="308"/>
        <v>-0.65811591460409347</v>
      </c>
      <c r="N2397" s="101">
        <f t="shared" ca="1" si="304"/>
        <v>1.9024370966994497</v>
      </c>
      <c r="O2397" s="46">
        <f t="shared" ca="1" si="309"/>
        <v>8.4039789179031404E-2</v>
      </c>
      <c r="P2397" s="46">
        <f t="shared" ca="1" si="310"/>
        <v>0.2021615504296167</v>
      </c>
      <c r="Q2397" s="47">
        <f t="shared" ca="1" si="305"/>
        <v>-0.15220373332213916</v>
      </c>
      <c r="R2397" s="47">
        <f t="shared" ca="1" si="306"/>
        <v>0.4570325606949206</v>
      </c>
      <c r="S2397" s="97">
        <f t="shared" ca="1" si="311"/>
        <v>0.27053617493697601</v>
      </c>
      <c r="V2397">
        <v>2380</v>
      </c>
      <c r="W2397" s="46">
        <v>0.31100520391170799</v>
      </c>
    </row>
    <row r="2398" spans="10:23">
      <c r="J2398">
        <v>2381</v>
      </c>
      <c r="K2398" s="93">
        <f t="shared" ca="1" si="307"/>
        <v>-0.22499930037222918</v>
      </c>
      <c r="L2398" s="93">
        <f t="shared" ca="1" si="307"/>
        <v>-0.72180086510581953</v>
      </c>
      <c r="M2398" s="93">
        <f t="shared" ca="1" si="308"/>
        <v>-0.22499930037222918</v>
      </c>
      <c r="N2398" s="101">
        <f t="shared" ca="1" si="304"/>
        <v>-0.75588209048962463</v>
      </c>
      <c r="O2398" s="46">
        <f t="shared" ca="1" si="309"/>
        <v>0.23951543158386529</v>
      </c>
      <c r="P2398" s="46">
        <f t="shared" ca="1" si="310"/>
        <v>0.27989937163203366</v>
      </c>
      <c r="Q2398" s="47">
        <f t="shared" ca="1" si="305"/>
        <v>0.15874755148752864</v>
      </c>
      <c r="R2398" s="47">
        <f t="shared" ca="1" si="306"/>
        <v>2.7202312923945468E-2</v>
      </c>
      <c r="S2398" s="97">
        <f t="shared" ca="1" si="311"/>
        <v>0.13335887225390539</v>
      </c>
      <c r="V2398">
        <v>2381</v>
      </c>
      <c r="W2398" s="46">
        <v>0.87322107958302697</v>
      </c>
    </row>
    <row r="2399" spans="10:23">
      <c r="J2399">
        <v>2382</v>
      </c>
      <c r="K2399" s="93">
        <f t="shared" ca="1" si="307"/>
        <v>-1.3249639834480575</v>
      </c>
      <c r="L2399" s="93">
        <f t="shared" ca="1" si="307"/>
        <v>0.63585623527876511</v>
      </c>
      <c r="M2399" s="93">
        <f t="shared" ca="1" si="308"/>
        <v>-1.3249639834480575</v>
      </c>
      <c r="N2399" s="101">
        <f t="shared" ca="1" si="304"/>
        <v>0.18147633629328314</v>
      </c>
      <c r="O2399" s="46">
        <f t="shared" ca="1" si="309"/>
        <v>-0.1553383101206528</v>
      </c>
      <c r="P2399" s="46">
        <f t="shared" ca="1" si="310"/>
        <v>8.2472500779774582E-2</v>
      </c>
      <c r="Q2399" s="47">
        <f t="shared" ca="1" si="305"/>
        <v>-0.63095993192150757</v>
      </c>
      <c r="R2399" s="47">
        <f t="shared" ca="1" si="306"/>
        <v>0.17876613068367178</v>
      </c>
      <c r="S2399" s="97">
        <f t="shared" ca="1" si="311"/>
        <v>1.171391028150949E-2</v>
      </c>
      <c r="V2399">
        <v>2382</v>
      </c>
      <c r="W2399" s="46">
        <v>0.18700849721205401</v>
      </c>
    </row>
    <row r="2400" spans="10:23">
      <c r="J2400">
        <v>2383</v>
      </c>
      <c r="K2400" s="93">
        <f t="shared" ca="1" si="307"/>
        <v>0.52893473438904037</v>
      </c>
      <c r="L2400" s="93">
        <f t="shared" ca="1" si="307"/>
        <v>-0.91830865784118709</v>
      </c>
      <c r="M2400" s="93">
        <f t="shared" ca="1" si="308"/>
        <v>0.52893473438904037</v>
      </c>
      <c r="N2400" s="101">
        <f t="shared" ca="1" si="304"/>
        <v>-0.70241988860486193</v>
      </c>
      <c r="O2400" s="46">
        <f t="shared" ca="1" si="309"/>
        <v>0.51015473410349843</v>
      </c>
      <c r="P2400" s="46">
        <f t="shared" ca="1" si="310"/>
        <v>0.4152190228918502</v>
      </c>
      <c r="Q2400" s="47">
        <f t="shared" ca="1" si="305"/>
        <v>0.7000261565267949</v>
      </c>
      <c r="R2400" s="47">
        <f t="shared" ca="1" si="306"/>
        <v>3.584674945107609E-2</v>
      </c>
      <c r="S2400" s="97">
        <f t="shared" ca="1" si="311"/>
        <v>0.27300074177728728</v>
      </c>
      <c r="V2400">
        <v>2383</v>
      </c>
      <c r="W2400" s="46">
        <v>0.57783515361175097</v>
      </c>
    </row>
    <row r="2401" spans="10:23">
      <c r="J2401">
        <v>2384</v>
      </c>
      <c r="K2401" s="93">
        <f t="shared" ca="1" si="307"/>
        <v>-0.31761402986143167</v>
      </c>
      <c r="L2401" s="93">
        <f t="shared" ca="1" si="307"/>
        <v>0.25357561850967031</v>
      </c>
      <c r="M2401" s="93">
        <f t="shared" ca="1" si="308"/>
        <v>-0.31761402986143167</v>
      </c>
      <c r="N2401" s="101">
        <f t="shared" ca="1" si="304"/>
        <v>0.13940239411347655</v>
      </c>
      <c r="O2401" s="46">
        <f t="shared" ca="1" si="309"/>
        <v>0.20626957102268362</v>
      </c>
      <c r="P2401" s="46">
        <f t="shared" ca="1" si="310"/>
        <v>0.26327644135144279</v>
      </c>
      <c r="Q2401" s="47">
        <f t="shared" ca="1" si="305"/>
        <v>9.2255830365165298E-2</v>
      </c>
      <c r="R2401" s="47">
        <f t="shared" ca="1" si="306"/>
        <v>0.17196309022148756</v>
      </c>
      <c r="S2401" s="97">
        <f t="shared" ca="1" si="311"/>
        <v>0.1891163306220856</v>
      </c>
      <c r="V2401">
        <v>2384</v>
      </c>
      <c r="W2401" s="46">
        <v>0.468691505935111</v>
      </c>
    </row>
    <row r="2402" spans="10:23">
      <c r="J2402">
        <v>2385</v>
      </c>
      <c r="K2402" s="93">
        <f t="shared" ca="1" si="307"/>
        <v>0.55975472159170347</v>
      </c>
      <c r="L2402" s="93">
        <f t="shared" ca="1" si="307"/>
        <v>-2.2010396082237769</v>
      </c>
      <c r="M2402" s="93">
        <f t="shared" ca="1" si="308"/>
        <v>0.55975472159170347</v>
      </c>
      <c r="N2402" s="101">
        <f t="shared" ca="1" si="304"/>
        <v>-1.9087540902895372</v>
      </c>
      <c r="O2402" s="46">
        <f t="shared" ca="1" si="309"/>
        <v>0.52121816864234893</v>
      </c>
      <c r="P2402" s="46">
        <f t="shared" ca="1" si="310"/>
        <v>0.42075074016127545</v>
      </c>
      <c r="Q2402" s="47">
        <f t="shared" ca="1" si="305"/>
        <v>0.7221530256044959</v>
      </c>
      <c r="R2402" s="47">
        <f t="shared" ca="1" si="306"/>
        <v>-0.15920843101918603</v>
      </c>
      <c r="S2402" s="97">
        <f t="shared" ca="1" si="311"/>
        <v>0.18100486881158145</v>
      </c>
      <c r="V2402">
        <v>2385</v>
      </c>
      <c r="W2402" s="46">
        <v>0.32435499173172699</v>
      </c>
    </row>
    <row r="2403" spans="10:23">
      <c r="J2403">
        <v>2386</v>
      </c>
      <c r="K2403" s="93">
        <f t="shared" ca="1" si="307"/>
        <v>0.27228126791054114</v>
      </c>
      <c r="L2403" s="93">
        <f t="shared" ca="1" si="307"/>
        <v>-0.33740542292588488</v>
      </c>
      <c r="M2403" s="93">
        <f t="shared" ca="1" si="308"/>
        <v>0.27228126791054114</v>
      </c>
      <c r="N2403" s="101">
        <f t="shared" ca="1" si="304"/>
        <v>-0.23329685762746663</v>
      </c>
      <c r="O2403" s="46">
        <f t="shared" ca="1" si="309"/>
        <v>0.41802397470757663</v>
      </c>
      <c r="P2403" s="46">
        <f t="shared" ca="1" si="310"/>
        <v>0.36915364319388932</v>
      </c>
      <c r="Q2403" s="47">
        <f t="shared" ca="1" si="305"/>
        <v>0.51576463773495129</v>
      </c>
      <c r="R2403" s="47">
        <f t="shared" ca="1" si="306"/>
        <v>0.11170042030137894</v>
      </c>
      <c r="S2403" s="97">
        <f t="shared" ca="1" si="311"/>
        <v>0.26486219750447781</v>
      </c>
      <c r="V2403">
        <v>2386</v>
      </c>
      <c r="W2403" s="46">
        <v>0.28531937298791099</v>
      </c>
    </row>
    <row r="2404" spans="10:23">
      <c r="J2404">
        <v>2387</v>
      </c>
      <c r="K2404" s="93">
        <f t="shared" ca="1" si="307"/>
        <v>0.21075155597066217</v>
      </c>
      <c r="L2404" s="93">
        <f t="shared" ca="1" si="307"/>
        <v>3.1088313077975389</v>
      </c>
      <c r="M2404" s="93">
        <f t="shared" ca="1" si="308"/>
        <v>0.21075155597066217</v>
      </c>
      <c r="N2404" s="101">
        <f t="shared" ca="1" si="304"/>
        <v>3.0144544205371404</v>
      </c>
      <c r="O2404" s="46">
        <f t="shared" ca="1" si="309"/>
        <v>0.39593668648889885</v>
      </c>
      <c r="P2404" s="46">
        <f t="shared" ca="1" si="310"/>
        <v>0.35810999908455043</v>
      </c>
      <c r="Q2404" s="47">
        <f t="shared" ca="1" si="305"/>
        <v>0.47159006129759573</v>
      </c>
      <c r="R2404" s="47">
        <f t="shared" ca="1" si="306"/>
        <v>0.6368374103661858</v>
      </c>
      <c r="S2404" s="97">
        <f t="shared" ca="1" si="311"/>
        <v>0.51638704842754235</v>
      </c>
      <c r="V2404">
        <v>2387</v>
      </c>
      <c r="W2404" s="46">
        <v>5.2678902079540103E-2</v>
      </c>
    </row>
    <row r="2405" spans="10:23">
      <c r="J2405">
        <v>2388</v>
      </c>
      <c r="K2405" s="93">
        <f t="shared" ca="1" si="307"/>
        <v>1.3117678589375064</v>
      </c>
      <c r="L2405" s="93">
        <f t="shared" ca="1" si="307"/>
        <v>-0.12346969603341831</v>
      </c>
      <c r="M2405" s="93">
        <f t="shared" ca="1" si="308"/>
        <v>1.3117678589375064</v>
      </c>
      <c r="N2405" s="101">
        <f t="shared" ca="1" si="304"/>
        <v>0.30011206378500854</v>
      </c>
      <c r="O2405" s="46">
        <f t="shared" ca="1" si="309"/>
        <v>0.79116792763063282</v>
      </c>
      <c r="P2405" s="46">
        <f t="shared" ca="1" si="310"/>
        <v>0.55572561965541745</v>
      </c>
      <c r="Q2405" s="47">
        <f t="shared" ca="1" si="305"/>
        <v>1.2620525435810637</v>
      </c>
      <c r="R2405" s="47">
        <f t="shared" ca="1" si="306"/>
        <v>0.19794863682815733</v>
      </c>
      <c r="S2405" s="97">
        <f t="shared" ca="1" si="311"/>
        <v>0.49455828222939507</v>
      </c>
      <c r="V2405">
        <v>2388</v>
      </c>
      <c r="W2405" s="46">
        <v>0.59329179662520204</v>
      </c>
    </row>
    <row r="2406" spans="10:23">
      <c r="J2406">
        <v>2389</v>
      </c>
      <c r="K2406" s="93">
        <f t="shared" ca="1" si="307"/>
        <v>-0.94581986573719956</v>
      </c>
      <c r="L2406" s="93">
        <f t="shared" ca="1" si="307"/>
        <v>1.2962260150099747</v>
      </c>
      <c r="M2406" s="93">
        <f t="shared" ca="1" si="308"/>
        <v>-0.94581986573719956</v>
      </c>
      <c r="N2406" s="101">
        <f t="shared" ca="1" si="304"/>
        <v>0.92813815744743811</v>
      </c>
      <c r="O2406" s="46">
        <f t="shared" ca="1" si="309"/>
        <v>-1.9237146304404873E-2</v>
      </c>
      <c r="P2406" s="46">
        <f t="shared" ca="1" si="310"/>
        <v>0.15052308268789855</v>
      </c>
      <c r="Q2406" s="47">
        <f t="shared" ca="1" si="305"/>
        <v>-0.35875760428901171</v>
      </c>
      <c r="R2406" s="47">
        <f t="shared" ca="1" si="306"/>
        <v>0.29949573950358926</v>
      </c>
      <c r="S2406" s="97">
        <f t="shared" ca="1" si="311"/>
        <v>0.1401292965995922</v>
      </c>
      <c r="V2406">
        <v>2389</v>
      </c>
      <c r="W2406" s="46">
        <v>-0.14900186942704299</v>
      </c>
    </row>
    <row r="2407" spans="10:23">
      <c r="J2407">
        <v>2390</v>
      </c>
      <c r="K2407" s="93">
        <f t="shared" ca="1" si="307"/>
        <v>-0.76354986900298738</v>
      </c>
      <c r="L2407" s="93">
        <f t="shared" ca="1" si="307"/>
        <v>0.17409146156484129</v>
      </c>
      <c r="M2407" s="93">
        <f t="shared" ca="1" si="308"/>
        <v>-0.76354986900298738</v>
      </c>
      <c r="N2407" s="101">
        <f t="shared" ca="1" si="304"/>
        <v>-7.7772799615109744E-2</v>
      </c>
      <c r="O2407" s="46">
        <f t="shared" ca="1" si="309"/>
        <v>4.6192218218212788E-2</v>
      </c>
      <c r="P2407" s="46">
        <f t="shared" ca="1" si="310"/>
        <v>0.18323776494920738</v>
      </c>
      <c r="Q2407" s="47">
        <f t="shared" ca="1" si="305"/>
        <v>-0.22789887524377639</v>
      </c>
      <c r="R2407" s="47">
        <f t="shared" ca="1" si="306"/>
        <v>0.13684749244830402</v>
      </c>
      <c r="S2407" s="97">
        <f t="shared" ca="1" si="311"/>
        <v>9.1519855333258404E-2</v>
      </c>
      <c r="V2407">
        <v>2390</v>
      </c>
      <c r="W2407" s="46">
        <v>1.5522274335641999</v>
      </c>
    </row>
    <row r="2408" spans="10:23">
      <c r="J2408">
        <v>2391</v>
      </c>
      <c r="K2408" s="93">
        <f t="shared" ca="1" si="307"/>
        <v>-1.83299143210312</v>
      </c>
      <c r="L2408" s="93">
        <f t="shared" ca="1" si="307"/>
        <v>0.97038950149278269</v>
      </c>
      <c r="M2408" s="93">
        <f t="shared" ca="1" si="308"/>
        <v>-1.83299143210312</v>
      </c>
      <c r="N2408" s="101">
        <f t="shared" ca="1" si="304"/>
        <v>0.33707757631132274</v>
      </c>
      <c r="O2408" s="46">
        <f t="shared" ca="1" si="309"/>
        <v>-0.33770465521922788</v>
      </c>
      <c r="P2408" s="46">
        <f t="shared" ca="1" si="310"/>
        <v>-8.7106717695129565E-3</v>
      </c>
      <c r="Q2408" s="47">
        <f t="shared" ca="1" si="305"/>
        <v>-0.99569262211865772</v>
      </c>
      <c r="R2408" s="47">
        <f t="shared" ca="1" si="306"/>
        <v>0.20392568258125507</v>
      </c>
      <c r="S2408" s="97">
        <f t="shared" ca="1" si="311"/>
        <v>-6.6889486318986405E-2</v>
      </c>
      <c r="V2408">
        <v>2391</v>
      </c>
      <c r="W2408" s="46">
        <v>0.17387328009355299</v>
      </c>
    </row>
    <row r="2409" spans="10:23">
      <c r="J2409">
        <v>2392</v>
      </c>
      <c r="K2409" s="93">
        <f t="shared" ca="1" si="307"/>
        <v>1.8031876804630931</v>
      </c>
      <c r="L2409" s="93">
        <f t="shared" ca="1" si="307"/>
        <v>-0.12070207930584331</v>
      </c>
      <c r="M2409" s="93">
        <f t="shared" ca="1" si="308"/>
        <v>1.8031876804630931</v>
      </c>
      <c r="N2409" s="101">
        <f t="shared" ca="1" si="304"/>
        <v>0.45901852224660988</v>
      </c>
      <c r="O2409" s="46">
        <f t="shared" ca="1" si="309"/>
        <v>0.96757264158431522</v>
      </c>
      <c r="P2409" s="46">
        <f t="shared" ca="1" si="310"/>
        <v>0.64392797663225854</v>
      </c>
      <c r="Q2409" s="47">
        <f t="shared" ca="1" si="305"/>
        <v>1.6148619714884285</v>
      </c>
      <c r="R2409" s="47">
        <f t="shared" ca="1" si="306"/>
        <v>0.223642617724854</v>
      </c>
      <c r="S2409" s="97">
        <f t="shared" ca="1" si="311"/>
        <v>0.59560762965458458</v>
      </c>
      <c r="V2409">
        <v>2392</v>
      </c>
      <c r="W2409" s="46">
        <v>2.1336774033164599E-2</v>
      </c>
    </row>
    <row r="2410" spans="10:23">
      <c r="J2410">
        <v>2393</v>
      </c>
      <c r="K2410" s="93">
        <f t="shared" ca="1" si="307"/>
        <v>-0.86070416126319094</v>
      </c>
      <c r="L2410" s="93">
        <f t="shared" ca="1" si="307"/>
        <v>-0.46867537187161373</v>
      </c>
      <c r="M2410" s="93">
        <f t="shared" ca="1" si="308"/>
        <v>-0.86070416126319094</v>
      </c>
      <c r="N2410" s="101">
        <f t="shared" ca="1" si="304"/>
        <v>-0.71806647277872915</v>
      </c>
      <c r="O2410" s="46">
        <f t="shared" ca="1" si="309"/>
        <v>1.1316793205179754E-2</v>
      </c>
      <c r="P2410" s="46">
        <f t="shared" ca="1" si="310"/>
        <v>0.16580005244269086</v>
      </c>
      <c r="Q2410" s="47">
        <f t="shared" ca="1" si="305"/>
        <v>-0.29764972526984246</v>
      </c>
      <c r="R2410" s="47">
        <f t="shared" ca="1" si="306"/>
        <v>3.3316814300837716E-2</v>
      </c>
      <c r="S2410" s="97">
        <f t="shared" ca="1" si="311"/>
        <v>2.2316803753008735E-2</v>
      </c>
      <c r="V2410">
        <v>2393</v>
      </c>
      <c r="W2410" s="46">
        <v>-0.42065807891850199</v>
      </c>
    </row>
    <row r="2411" spans="10:23">
      <c r="J2411">
        <v>2394</v>
      </c>
      <c r="K2411" s="93">
        <f t="shared" ca="1" si="307"/>
        <v>-0.55319885229606569</v>
      </c>
      <c r="L2411" s="93">
        <f t="shared" ca="1" si="307"/>
        <v>0.57756057825376628</v>
      </c>
      <c r="M2411" s="93">
        <f t="shared" ca="1" si="308"/>
        <v>-0.55319885229606569</v>
      </c>
      <c r="N2411" s="101">
        <f t="shared" ca="1" si="304"/>
        <v>0.37164582911613298</v>
      </c>
      <c r="O2411" s="46">
        <f t="shared" ca="1" si="309"/>
        <v>0.12170181165881586</v>
      </c>
      <c r="P2411" s="46">
        <f t="shared" ca="1" si="310"/>
        <v>0.22099256166950892</v>
      </c>
      <c r="Q2411" s="47">
        <f t="shared" ca="1" si="305"/>
        <v>-7.6879688362570253E-2</v>
      </c>
      <c r="R2411" s="47">
        <f t="shared" ca="1" si="306"/>
        <v>0.20951510944154597</v>
      </c>
      <c r="S2411" s="97">
        <f t="shared" ca="1" si="311"/>
        <v>0.16560846055018091</v>
      </c>
      <c r="V2411">
        <v>2394</v>
      </c>
      <c r="W2411" s="46">
        <v>0.40623336438261998</v>
      </c>
    </row>
    <row r="2412" spans="10:23">
      <c r="J2412">
        <v>2395</v>
      </c>
      <c r="K2412" s="93">
        <f t="shared" ca="1" si="307"/>
        <v>0.14755012030239154</v>
      </c>
      <c r="L2412" s="93">
        <f t="shared" ca="1" si="307"/>
        <v>-0.78491426498632089</v>
      </c>
      <c r="M2412" s="93">
        <f t="shared" ca="1" si="308"/>
        <v>0.14755012030239154</v>
      </c>
      <c r="N2412" s="101">
        <f t="shared" ca="1" si="304"/>
        <v>-0.69723977045856145</v>
      </c>
      <c r="O2412" s="46">
        <f t="shared" ca="1" si="309"/>
        <v>0.37324930048580324</v>
      </c>
      <c r="P2412" s="46">
        <f t="shared" ca="1" si="310"/>
        <v>0.34676630608300263</v>
      </c>
      <c r="Q2412" s="47">
        <f t="shared" ca="1" si="305"/>
        <v>0.42621528929140451</v>
      </c>
      <c r="R2412" s="47">
        <f t="shared" ca="1" si="306"/>
        <v>3.6684335651046937E-2</v>
      </c>
      <c r="S2412" s="97">
        <f t="shared" ca="1" si="311"/>
        <v>0.20496681806842509</v>
      </c>
      <c r="V2412">
        <v>2395</v>
      </c>
      <c r="W2412" s="46">
        <v>0.892033096123236</v>
      </c>
    </row>
    <row r="2413" spans="10:23">
      <c r="J2413">
        <v>2396</v>
      </c>
      <c r="K2413" s="93">
        <f t="shared" ca="1" si="307"/>
        <v>-0.66252629518403228</v>
      </c>
      <c r="L2413" s="93">
        <f t="shared" ca="1" si="307"/>
        <v>1.7429818709032121</v>
      </c>
      <c r="M2413" s="93">
        <f t="shared" ca="1" si="308"/>
        <v>-0.66252629518403228</v>
      </c>
      <c r="N2413" s="101">
        <f t="shared" ca="1" si="304"/>
        <v>1.441793584378195</v>
      </c>
      <c r="O2413" s="46">
        <f t="shared" ca="1" si="309"/>
        <v>8.2456597190121217E-2</v>
      </c>
      <c r="P2413" s="46">
        <f t="shared" ca="1" si="310"/>
        <v>0.20136995443516159</v>
      </c>
      <c r="Q2413" s="47">
        <f t="shared" ca="1" si="305"/>
        <v>-0.15537011729995953</v>
      </c>
      <c r="R2413" s="47">
        <f t="shared" ca="1" si="306"/>
        <v>0.38254996432751365</v>
      </c>
      <c r="S2413" s="97">
        <f t="shared" ca="1" si="311"/>
        <v>0.23250328075881743</v>
      </c>
      <c r="V2413">
        <v>2396</v>
      </c>
      <c r="W2413" s="46">
        <v>0.69055932371050799</v>
      </c>
    </row>
    <row r="2414" spans="10:23">
      <c r="J2414">
        <v>2397</v>
      </c>
      <c r="K2414" s="93">
        <f t="shared" ca="1" si="307"/>
        <v>-1.1917795257105488</v>
      </c>
      <c r="L2414" s="93">
        <f t="shared" ca="1" si="307"/>
        <v>0.61363185726664471</v>
      </c>
      <c r="M2414" s="93">
        <f t="shared" ca="1" si="308"/>
        <v>-1.1917795257105488</v>
      </c>
      <c r="N2414" s="101">
        <f t="shared" ca="1" si="304"/>
        <v>0.20276142250227225</v>
      </c>
      <c r="O2414" s="46">
        <f t="shared" ca="1" si="309"/>
        <v>-0.10752915562353765</v>
      </c>
      <c r="P2414" s="46">
        <f t="shared" ca="1" si="310"/>
        <v>0.10637707802833216</v>
      </c>
      <c r="Q2414" s="47">
        <f t="shared" ca="1" si="305"/>
        <v>-0.53534162292727727</v>
      </c>
      <c r="R2414" s="47">
        <f t="shared" ca="1" si="306"/>
        <v>0.18220776926609897</v>
      </c>
      <c r="S2414" s="97">
        <f t="shared" ca="1" si="311"/>
        <v>3.7339306821280657E-2</v>
      </c>
      <c r="V2414">
        <v>2397</v>
      </c>
      <c r="W2414" s="46">
        <v>0.17303452870796299</v>
      </c>
    </row>
    <row r="2415" spans="10:23">
      <c r="J2415">
        <v>2398</v>
      </c>
      <c r="K2415" s="93">
        <f t="shared" ca="1" si="307"/>
        <v>-0.10123871309302501</v>
      </c>
      <c r="L2415" s="93">
        <f t="shared" ca="1" si="307"/>
        <v>0.21574378705016187</v>
      </c>
      <c r="M2415" s="93">
        <f t="shared" ca="1" si="308"/>
        <v>-0.10123871309302501</v>
      </c>
      <c r="N2415" s="101">
        <f t="shared" ca="1" si="304"/>
        <v>0.17234687554263228</v>
      </c>
      <c r="O2415" s="46">
        <f t="shared" ca="1" si="309"/>
        <v>0.28394170427663462</v>
      </c>
      <c r="P2415" s="46">
        <f t="shared" ca="1" si="310"/>
        <v>0.30211250797841832</v>
      </c>
      <c r="Q2415" s="47">
        <f t="shared" ca="1" si="305"/>
        <v>0.24760009687306733</v>
      </c>
      <c r="R2415" s="47">
        <f t="shared" ca="1" si="306"/>
        <v>0.1772899654453593</v>
      </c>
      <c r="S2415" s="97">
        <f t="shared" ca="1" si="311"/>
        <v>0.23061583486099696</v>
      </c>
      <c r="V2415">
        <v>2398</v>
      </c>
      <c r="W2415" s="46">
        <v>0.67332060069660704</v>
      </c>
    </row>
    <row r="2416" spans="10:23">
      <c r="J2416">
        <v>2399</v>
      </c>
      <c r="K2416" s="93">
        <f t="shared" ca="1" si="307"/>
        <v>-8.9696008726817697E-2</v>
      </c>
      <c r="L2416" s="93">
        <f t="shared" ca="1" si="307"/>
        <v>2.0666184679011312</v>
      </c>
      <c r="M2416" s="93">
        <f t="shared" ca="1" si="308"/>
        <v>-8.9696008726817697E-2</v>
      </c>
      <c r="N2416" s="101">
        <f t="shared" ca="1" si="304"/>
        <v>1.9308008828230745</v>
      </c>
      <c r="O2416" s="46">
        <f t="shared" ca="1" si="309"/>
        <v>0.2880851827705454</v>
      </c>
      <c r="P2416" s="46">
        <f t="shared" ca="1" si="310"/>
        <v>0.30418424722537368</v>
      </c>
      <c r="Q2416" s="47">
        <f t="shared" ca="1" si="305"/>
        <v>0.25588705386088878</v>
      </c>
      <c r="R2416" s="47">
        <f t="shared" ca="1" si="306"/>
        <v>0.46161877189032335</v>
      </c>
      <c r="S2416" s="97">
        <f t="shared" ca="1" si="311"/>
        <v>0.3748519773304344</v>
      </c>
      <c r="V2416">
        <v>2399</v>
      </c>
      <c r="W2416" s="46">
        <v>5.1001600901018303E-2</v>
      </c>
    </row>
    <row r="2417" spans="10:23">
      <c r="J2417">
        <v>2400</v>
      </c>
      <c r="K2417" s="93">
        <f t="shared" ca="1" si="307"/>
        <v>-0.68287535608982963</v>
      </c>
      <c r="L2417" s="93">
        <f t="shared" ca="1" si="307"/>
        <v>-0.55051883866720064</v>
      </c>
      <c r="M2417" s="93">
        <f t="shared" ca="1" si="308"/>
        <v>-0.68287535608982963</v>
      </c>
      <c r="N2417" s="101">
        <f t="shared" ca="1" si="304"/>
        <v>-0.73910733832115771</v>
      </c>
      <c r="O2417" s="46">
        <f t="shared" ca="1" si="309"/>
        <v>7.5151905537331753E-2</v>
      </c>
      <c r="P2417" s="46">
        <f t="shared" ca="1" si="310"/>
        <v>0.19771760860876686</v>
      </c>
      <c r="Q2417" s="47">
        <f t="shared" ca="1" si="305"/>
        <v>-0.16997950060553846</v>
      </c>
      <c r="R2417" s="47">
        <f t="shared" ca="1" si="306"/>
        <v>2.9914664366020804E-2</v>
      </c>
      <c r="S2417" s="97">
        <f t="shared" ca="1" si="311"/>
        <v>5.2533284951676279E-2</v>
      </c>
      <c r="V2417">
        <v>2400</v>
      </c>
      <c r="W2417" s="46">
        <v>1.0378631825309599E-2</v>
      </c>
    </row>
    <row r="2418" spans="10:23">
      <c r="J2418">
        <v>2401</v>
      </c>
      <c r="K2418" s="93">
        <f t="shared" ca="1" si="307"/>
        <v>-0.40779342379698957</v>
      </c>
      <c r="L2418" s="93">
        <f t="shared" ca="1" si="307"/>
        <v>0.19809971361550943</v>
      </c>
      <c r="M2418" s="93">
        <f t="shared" ca="1" si="308"/>
        <v>-0.40779342379698957</v>
      </c>
      <c r="N2418" s="101">
        <f t="shared" ca="1" si="304"/>
        <v>5.812755101231859E-2</v>
      </c>
      <c r="O2418" s="46">
        <f t="shared" ca="1" si="309"/>
        <v>0.17389792157978415</v>
      </c>
      <c r="P2418" s="46">
        <f t="shared" ca="1" si="310"/>
        <v>0.24709061662999304</v>
      </c>
      <c r="Q2418" s="47">
        <f t="shared" ca="1" si="305"/>
        <v>2.7512531479366331E-2</v>
      </c>
      <c r="R2418" s="47">
        <f t="shared" ca="1" si="306"/>
        <v>0.15882155849118482</v>
      </c>
      <c r="S2418" s="97">
        <f t="shared" ca="1" si="311"/>
        <v>0.16635974003548448</v>
      </c>
      <c r="V2418">
        <v>2401</v>
      </c>
      <c r="W2418" s="46">
        <v>5.4761310385336099E-3</v>
      </c>
    </row>
    <row r="2419" spans="10:23">
      <c r="J2419">
        <v>2402</v>
      </c>
      <c r="K2419" s="93">
        <f t="shared" ca="1" si="307"/>
        <v>-0.92218154789517781</v>
      </c>
      <c r="L2419" s="93">
        <f t="shared" ca="1" si="307"/>
        <v>-0.19739507159457592</v>
      </c>
      <c r="M2419" s="93">
        <f t="shared" ca="1" si="308"/>
        <v>-0.92218154789517781</v>
      </c>
      <c r="N2419" s="101">
        <f t="shared" ca="1" si="304"/>
        <v>-0.48042136891031073</v>
      </c>
      <c r="O2419" s="46">
        <f t="shared" ca="1" si="309"/>
        <v>-1.0751711825342125E-2</v>
      </c>
      <c r="P2419" s="46">
        <f t="shared" ca="1" si="310"/>
        <v>0.15476579992742992</v>
      </c>
      <c r="Q2419" s="47">
        <f t="shared" ca="1" si="305"/>
        <v>-0.34178673533088622</v>
      </c>
      <c r="R2419" s="47">
        <f t="shared" ca="1" si="306"/>
        <v>7.1742242808289614E-2</v>
      </c>
      <c r="S2419" s="97">
        <f t="shared" ca="1" si="311"/>
        <v>3.0495265491473744E-2</v>
      </c>
      <c r="V2419">
        <v>2402</v>
      </c>
      <c r="W2419" s="46">
        <v>1.5151494056066199</v>
      </c>
    </row>
    <row r="2420" spans="10:23">
      <c r="J2420">
        <v>2403</v>
      </c>
      <c r="K2420" s="93">
        <f t="shared" ca="1" si="307"/>
        <v>-0.2613318754230175</v>
      </c>
      <c r="L2420" s="93">
        <f t="shared" ca="1" si="307"/>
        <v>0.86678224305867568</v>
      </c>
      <c r="M2420" s="93">
        <f t="shared" ca="1" si="308"/>
        <v>-0.2613318754230175</v>
      </c>
      <c r="N2420" s="101">
        <f t="shared" ca="1" si="304"/>
        <v>0.73867227345439113</v>
      </c>
      <c r="O2420" s="46">
        <f t="shared" ca="1" si="309"/>
        <v>0.22647314629480661</v>
      </c>
      <c r="P2420" s="46">
        <f t="shared" ca="1" si="310"/>
        <v>0.2733782289875043</v>
      </c>
      <c r="Q2420" s="47">
        <f t="shared" ca="1" si="305"/>
        <v>0.13266298090941125</v>
      </c>
      <c r="R2420" s="47">
        <f t="shared" ca="1" si="306"/>
        <v>0.26886052900917473</v>
      </c>
      <c r="S2420" s="97">
        <f t="shared" ca="1" si="311"/>
        <v>0.24766683765199066</v>
      </c>
      <c r="V2420">
        <v>2403</v>
      </c>
      <c r="W2420" s="46">
        <v>0.53568871227996595</v>
      </c>
    </row>
    <row r="2421" spans="10:23">
      <c r="J2421">
        <v>2404</v>
      </c>
      <c r="K2421" s="93">
        <f t="shared" ca="1" si="307"/>
        <v>-0.693721078588873</v>
      </c>
      <c r="L2421" s="93">
        <f t="shared" ca="1" si="307"/>
        <v>1.4354183517014008</v>
      </c>
      <c r="M2421" s="93">
        <f t="shared" ca="1" si="308"/>
        <v>-0.693721078588873</v>
      </c>
      <c r="N2421" s="101">
        <f t="shared" ca="1" si="304"/>
        <v>1.1402771415900634</v>
      </c>
      <c r="O2421" s="46">
        <f t="shared" ca="1" si="309"/>
        <v>7.1258622256398507E-2</v>
      </c>
      <c r="P2421" s="46">
        <f t="shared" ca="1" si="310"/>
        <v>0.19577096696830024</v>
      </c>
      <c r="Q2421" s="47">
        <f t="shared" ca="1" si="305"/>
        <v>-0.17776606716740495</v>
      </c>
      <c r="R2421" s="47">
        <f t="shared" ca="1" si="306"/>
        <v>0.33379702001021117</v>
      </c>
      <c r="S2421" s="97">
        <f t="shared" ca="1" si="311"/>
        <v>0.20252782113330484</v>
      </c>
      <c r="V2421">
        <v>2404</v>
      </c>
      <c r="W2421" s="46">
        <v>-0.27682919222032099</v>
      </c>
    </row>
    <row r="2422" spans="10:23">
      <c r="J2422">
        <v>2405</v>
      </c>
      <c r="K2422" s="93">
        <f t="shared" ca="1" si="307"/>
        <v>-1.1085708343009497</v>
      </c>
      <c r="L2422" s="93">
        <f t="shared" ca="1" si="307"/>
        <v>-1.1844714027288568</v>
      </c>
      <c r="M2422" s="93">
        <f t="shared" ca="1" si="308"/>
        <v>-1.1085708343009497</v>
      </c>
      <c r="N2422" s="101">
        <f t="shared" ca="1" si="304"/>
        <v>-1.4755278183750518</v>
      </c>
      <c r="O2422" s="46">
        <f t="shared" ca="1" si="309"/>
        <v>-7.7659775587131663E-2</v>
      </c>
      <c r="P2422" s="46">
        <f t="shared" ca="1" si="310"/>
        <v>0.12131176804653515</v>
      </c>
      <c r="Q2422" s="47">
        <f t="shared" ca="1" si="305"/>
        <v>-0.47560286285446529</v>
      </c>
      <c r="R2422" s="47">
        <f t="shared" ca="1" si="306"/>
        <v>-8.9158996513616806E-2</v>
      </c>
      <c r="S2422" s="97">
        <f t="shared" ca="1" si="311"/>
        <v>-8.3409386050374235E-2</v>
      </c>
      <c r="V2422">
        <v>2405</v>
      </c>
      <c r="W2422" s="46">
        <v>0.34860677703213599</v>
      </c>
    </row>
    <row r="2423" spans="10:23">
      <c r="J2423">
        <v>2406</v>
      </c>
      <c r="K2423" s="93">
        <f t="shared" ca="1" si="307"/>
        <v>-0.26875021867814319</v>
      </c>
      <c r="L2423" s="93">
        <f t="shared" ca="1" si="307"/>
        <v>0.34579043671678178</v>
      </c>
      <c r="M2423" s="93">
        <f t="shared" ca="1" si="308"/>
        <v>-0.26875021867814319</v>
      </c>
      <c r="N2423" s="101">
        <f t="shared" ca="1" si="304"/>
        <v>0.24236950110541441</v>
      </c>
      <c r="O2423" s="46">
        <f t="shared" ca="1" si="309"/>
        <v>0.2238101875320361</v>
      </c>
      <c r="P2423" s="46">
        <f t="shared" ca="1" si="310"/>
        <v>0.27204674960611902</v>
      </c>
      <c r="Q2423" s="47">
        <f t="shared" ca="1" si="305"/>
        <v>0.12733706338387024</v>
      </c>
      <c r="R2423" s="47">
        <f t="shared" ca="1" si="306"/>
        <v>0.18861209810733301</v>
      </c>
      <c r="S2423" s="97">
        <f t="shared" ca="1" si="311"/>
        <v>0.20621114281968456</v>
      </c>
      <c r="V2423">
        <v>2406</v>
      </c>
      <c r="W2423" s="46">
        <v>-4.0436580476709102E-2</v>
      </c>
    </row>
    <row r="2424" spans="10:23">
      <c r="J2424">
        <v>2407</v>
      </c>
      <c r="K2424" s="93">
        <f t="shared" ca="1" si="307"/>
        <v>-0.7256216921104246</v>
      </c>
      <c r="L2424" s="93">
        <f t="shared" ca="1" si="307"/>
        <v>1.3402572733865987</v>
      </c>
      <c r="M2424" s="93">
        <f t="shared" ca="1" si="308"/>
        <v>-0.7256216921104246</v>
      </c>
      <c r="N2424" s="101">
        <f t="shared" ca="1" si="304"/>
        <v>1.0399114123243802</v>
      </c>
      <c r="O2424" s="46">
        <f t="shared" ca="1" si="309"/>
        <v>5.9807275858228703E-2</v>
      </c>
      <c r="P2424" s="46">
        <f t="shared" ca="1" si="310"/>
        <v>0.19004529376921533</v>
      </c>
      <c r="Q2424" s="47">
        <f t="shared" ca="1" si="305"/>
        <v>-0.20066875996374456</v>
      </c>
      <c r="R2424" s="47">
        <f t="shared" ca="1" si="306"/>
        <v>0.31756863536555158</v>
      </c>
      <c r="S2424" s="97">
        <f t="shared" ca="1" si="311"/>
        <v>0.18868795561189014</v>
      </c>
      <c r="V2424">
        <v>2407</v>
      </c>
      <c r="W2424" s="46">
        <v>0.21678736334646401</v>
      </c>
    </row>
    <row r="2425" spans="10:23">
      <c r="J2425">
        <v>2408</v>
      </c>
      <c r="K2425" s="93">
        <f t="shared" ca="1" si="307"/>
        <v>-0.33720903885979869</v>
      </c>
      <c r="L2425" s="93">
        <f t="shared" ca="1" si="307"/>
        <v>1.3811963189767511</v>
      </c>
      <c r="M2425" s="93">
        <f t="shared" ca="1" si="308"/>
        <v>-0.33720903885979869</v>
      </c>
      <c r="N2425" s="101">
        <f t="shared" ca="1" si="304"/>
        <v>1.2022489704243473</v>
      </c>
      <c r="O2425" s="46">
        <f t="shared" ca="1" si="309"/>
        <v>0.19923556098510359</v>
      </c>
      <c r="P2425" s="46">
        <f t="shared" ca="1" si="310"/>
        <v>0.2597594363326528</v>
      </c>
      <c r="Q2425" s="47">
        <f t="shared" ca="1" si="305"/>
        <v>7.8187810290005239E-2</v>
      </c>
      <c r="R2425" s="47">
        <f t="shared" ca="1" si="306"/>
        <v>0.34381739930515476</v>
      </c>
      <c r="S2425" s="97">
        <f t="shared" ca="1" si="311"/>
        <v>0.27152648014512915</v>
      </c>
      <c r="V2425">
        <v>2408</v>
      </c>
      <c r="W2425" s="46">
        <v>0.56375883278500205</v>
      </c>
    </row>
    <row r="2426" spans="10:23">
      <c r="J2426">
        <v>2409</v>
      </c>
      <c r="K2426" s="93">
        <f t="shared" ca="1" si="307"/>
        <v>0.82111912546487198</v>
      </c>
      <c r="L2426" s="93">
        <f t="shared" ca="1" si="307"/>
        <v>1.3535390592147494</v>
      </c>
      <c r="M2426" s="93">
        <f t="shared" ca="1" si="308"/>
        <v>0.82111912546487198</v>
      </c>
      <c r="N2426" s="101">
        <f t="shared" ca="1" si="304"/>
        <v>1.5444019291623468</v>
      </c>
      <c r="O2426" s="46">
        <f t="shared" ca="1" si="309"/>
        <v>0.61504001074832604</v>
      </c>
      <c r="P2426" s="46">
        <f t="shared" ca="1" si="310"/>
        <v>0.467661661214264</v>
      </c>
      <c r="Q2426" s="47">
        <f t="shared" ca="1" si="305"/>
        <v>0.90979670981645</v>
      </c>
      <c r="R2426" s="47">
        <f t="shared" ca="1" si="306"/>
        <v>0.399140963058775</v>
      </c>
      <c r="S2426" s="97">
        <f t="shared" ca="1" si="311"/>
        <v>0.50709048690355052</v>
      </c>
      <c r="V2426">
        <v>2409</v>
      </c>
      <c r="W2426" s="46">
        <v>-0.26447852317392201</v>
      </c>
    </row>
    <row r="2427" spans="10:23">
      <c r="J2427">
        <v>2410</v>
      </c>
      <c r="K2427" s="93">
        <f t="shared" ca="1" si="307"/>
        <v>2.1275488018496089</v>
      </c>
      <c r="L2427" s="93">
        <f t="shared" ca="1" si="307"/>
        <v>0.78317304218200079</v>
      </c>
      <c r="M2427" s="93">
        <f t="shared" ca="1" si="308"/>
        <v>2.1275488018496089</v>
      </c>
      <c r="N2427" s="101">
        <f t="shared" ca="1" si="304"/>
        <v>1.4191214423407663</v>
      </c>
      <c r="O2427" s="46">
        <f t="shared" ca="1" si="309"/>
        <v>1.0840083821253685</v>
      </c>
      <c r="P2427" s="46">
        <f t="shared" ca="1" si="310"/>
        <v>0.70214584690278525</v>
      </c>
      <c r="Q2427" s="47">
        <f t="shared" ca="1" si="305"/>
        <v>1.8477334525705353</v>
      </c>
      <c r="R2427" s="47">
        <f t="shared" ca="1" si="306"/>
        <v>0.37888404923484509</v>
      </c>
      <c r="S2427" s="97">
        <f t="shared" ca="1" si="311"/>
        <v>0.73144621568010681</v>
      </c>
      <c r="V2427">
        <v>2410</v>
      </c>
      <c r="W2427" s="46">
        <v>0.93956494491264697</v>
      </c>
    </row>
    <row r="2428" spans="10:23">
      <c r="J2428">
        <v>2411</v>
      </c>
      <c r="K2428" s="93">
        <f t="shared" ca="1" si="307"/>
        <v>-0.91613414210085031</v>
      </c>
      <c r="L2428" s="93">
        <f t="shared" ca="1" si="307"/>
        <v>-0.15722693752204511</v>
      </c>
      <c r="M2428" s="93">
        <f t="shared" ca="1" si="308"/>
        <v>-0.91613414210085031</v>
      </c>
      <c r="N2428" s="101">
        <f t="shared" ca="1" si="304"/>
        <v>-0.4404154255876841</v>
      </c>
      <c r="O2428" s="46">
        <f t="shared" ca="1" si="309"/>
        <v>-8.5808777592712993E-3</v>
      </c>
      <c r="P2428" s="46">
        <f t="shared" ca="1" si="310"/>
        <v>0.15585121696046533</v>
      </c>
      <c r="Q2428" s="47">
        <f t="shared" ca="1" si="305"/>
        <v>-0.33744506719874456</v>
      </c>
      <c r="R2428" s="47">
        <f t="shared" ca="1" si="306"/>
        <v>7.8210903386577463E-2</v>
      </c>
      <c r="S2428" s="97">
        <f t="shared" ca="1" si="311"/>
        <v>3.4815012813653082E-2</v>
      </c>
      <c r="V2428">
        <v>2411</v>
      </c>
      <c r="W2428" s="46">
        <v>5.1315732563825801E-2</v>
      </c>
    </row>
    <row r="2429" spans="10:23">
      <c r="J2429">
        <v>2412</v>
      </c>
      <c r="K2429" s="93">
        <f t="shared" ca="1" si="307"/>
        <v>-0.67858729721520161</v>
      </c>
      <c r="L2429" s="93">
        <f t="shared" ca="1" si="307"/>
        <v>-1.5677297352708721</v>
      </c>
      <c r="M2429" s="93">
        <f t="shared" ca="1" si="308"/>
        <v>-0.67858729721520161</v>
      </c>
      <c r="N2429" s="101">
        <f t="shared" ca="1" si="304"/>
        <v>-1.7021441893082667</v>
      </c>
      <c r="O2429" s="46">
        <f t="shared" ca="1" si="309"/>
        <v>7.6691187768249902E-2</v>
      </c>
      <c r="P2429" s="46">
        <f t="shared" ca="1" si="310"/>
        <v>0.19848724972422593</v>
      </c>
      <c r="Q2429" s="47">
        <f t="shared" ca="1" si="305"/>
        <v>-0.16690093614370216</v>
      </c>
      <c r="R2429" s="47">
        <f t="shared" ca="1" si="306"/>
        <v>-0.12580116173463429</v>
      </c>
      <c r="S2429" s="97">
        <f t="shared" ca="1" si="311"/>
        <v>-2.4554986983192195E-2</v>
      </c>
      <c r="V2429">
        <v>2412</v>
      </c>
      <c r="W2429" s="46">
        <v>0.58973622847189899</v>
      </c>
    </row>
    <row r="2430" spans="10:23">
      <c r="J2430">
        <v>2413</v>
      </c>
      <c r="K2430" s="93">
        <f t="shared" ca="1" si="307"/>
        <v>-0.39212311872599503</v>
      </c>
      <c r="L2430" s="93">
        <f t="shared" ca="1" si="307"/>
        <v>1.3040023904293268</v>
      </c>
      <c r="M2430" s="93">
        <f t="shared" ca="1" si="308"/>
        <v>-0.39212311872599503</v>
      </c>
      <c r="N2430" s="101">
        <f t="shared" ca="1" si="304"/>
        <v>1.1115987952197066</v>
      </c>
      <c r="O2430" s="46">
        <f t="shared" ca="1" si="309"/>
        <v>0.17952308272007769</v>
      </c>
      <c r="P2430" s="46">
        <f t="shared" ca="1" si="310"/>
        <v>0.24990319720013981</v>
      </c>
      <c r="Q2430" s="47">
        <f t="shared" ca="1" si="305"/>
        <v>3.876285375995342E-2</v>
      </c>
      <c r="R2430" s="47">
        <f t="shared" ca="1" si="306"/>
        <v>0.32915994678535632</v>
      </c>
      <c r="S2430" s="97">
        <f t="shared" ca="1" si="311"/>
        <v>0.25434151475271699</v>
      </c>
      <c r="V2430">
        <v>2413</v>
      </c>
      <c r="W2430" s="46">
        <v>1.0001155142165701</v>
      </c>
    </row>
    <row r="2431" spans="10:23">
      <c r="J2431">
        <v>2414</v>
      </c>
      <c r="K2431" s="93">
        <f t="shared" ca="1" si="307"/>
        <v>-0.42414537028381227</v>
      </c>
      <c r="L2431" s="93">
        <f t="shared" ca="1" si="307"/>
        <v>1.4328935107671961</v>
      </c>
      <c r="M2431" s="93">
        <f t="shared" ca="1" si="308"/>
        <v>-0.42414537028381227</v>
      </c>
      <c r="N2431" s="101">
        <f t="shared" ca="1" si="304"/>
        <v>1.2236145051476195</v>
      </c>
      <c r="O2431" s="46">
        <f t="shared" ca="1" si="309"/>
        <v>0.16802807198023215</v>
      </c>
      <c r="P2431" s="46">
        <f t="shared" ca="1" si="310"/>
        <v>0.24415569183021707</v>
      </c>
      <c r="Q2431" s="47">
        <f t="shared" ca="1" si="305"/>
        <v>1.5772832280262328E-2</v>
      </c>
      <c r="R2431" s="47">
        <f t="shared" ca="1" si="306"/>
        <v>0.34727204580814836</v>
      </c>
      <c r="S2431" s="97">
        <f t="shared" ca="1" si="311"/>
        <v>0.25765005889419024</v>
      </c>
      <c r="V2431">
        <v>2414</v>
      </c>
      <c r="W2431" s="46">
        <v>-1.25954755775427E-2</v>
      </c>
    </row>
    <row r="2432" spans="10:23">
      <c r="J2432">
        <v>2415</v>
      </c>
      <c r="K2432" s="93">
        <f t="shared" ca="1" si="307"/>
        <v>0.72689438133161732</v>
      </c>
      <c r="L2432" s="93">
        <f t="shared" ca="1" si="307"/>
        <v>0.15298430599708629</v>
      </c>
      <c r="M2432" s="93">
        <f t="shared" ca="1" si="308"/>
        <v>0.72689438133161732</v>
      </c>
      <c r="N2432" s="101">
        <f t="shared" ca="1" si="304"/>
        <v>0.37621056870764968</v>
      </c>
      <c r="O2432" s="46">
        <f t="shared" ca="1" si="309"/>
        <v>0.58121620408016073</v>
      </c>
      <c r="P2432" s="46">
        <f t="shared" ca="1" si="310"/>
        <v>0.45074975788018135</v>
      </c>
      <c r="Q2432" s="47">
        <f t="shared" ca="1" si="305"/>
        <v>0.8421490964801196</v>
      </c>
      <c r="R2432" s="47">
        <f t="shared" ca="1" si="306"/>
        <v>0.21025319355089114</v>
      </c>
      <c r="S2432" s="97">
        <f t="shared" ca="1" si="311"/>
        <v>0.39573469881552592</v>
      </c>
      <c r="V2432">
        <v>2415</v>
      </c>
      <c r="W2432" s="46">
        <v>-0.28866365480031297</v>
      </c>
    </row>
    <row r="2433" spans="10:23">
      <c r="J2433">
        <v>2416</v>
      </c>
      <c r="K2433" s="93">
        <f t="shared" ca="1" si="307"/>
        <v>0.81667839398355679</v>
      </c>
      <c r="L2433" s="93">
        <f t="shared" ca="1" si="307"/>
        <v>6.8365233035469819E-2</v>
      </c>
      <c r="M2433" s="93">
        <f t="shared" ca="1" si="308"/>
        <v>0.81667839398355679</v>
      </c>
      <c r="N2433" s="101">
        <f t="shared" ca="1" si="304"/>
        <v>0.32453797843692989</v>
      </c>
      <c r="O2433" s="46">
        <f t="shared" ca="1" si="309"/>
        <v>0.61344592371236839</v>
      </c>
      <c r="P2433" s="46">
        <f t="shared" ca="1" si="310"/>
        <v>0.46686461769628518</v>
      </c>
      <c r="Q2433" s="47">
        <f t="shared" ca="1" si="305"/>
        <v>0.90660853574453482</v>
      </c>
      <c r="R2433" s="47">
        <f t="shared" ca="1" si="306"/>
        <v>0.20189812378121572</v>
      </c>
      <c r="S2433" s="97">
        <f t="shared" ca="1" si="311"/>
        <v>0.40767202374679207</v>
      </c>
      <c r="V2433">
        <v>2416</v>
      </c>
      <c r="W2433" s="46">
        <v>9.3178111685984805E-2</v>
      </c>
    </row>
    <row r="2434" spans="10:23">
      <c r="J2434">
        <v>2417</v>
      </c>
      <c r="K2434" s="93">
        <f t="shared" ca="1" si="307"/>
        <v>-0.57625833342846555</v>
      </c>
      <c r="L2434" s="93">
        <f t="shared" ca="1" si="307"/>
        <v>1.7000150573186579</v>
      </c>
      <c r="M2434" s="93">
        <f t="shared" ca="1" si="308"/>
        <v>-0.57625833342846555</v>
      </c>
      <c r="N2434" s="101">
        <f t="shared" ca="1" si="304"/>
        <v>1.4284926179098847</v>
      </c>
      <c r="O2434" s="46">
        <f t="shared" ca="1" si="309"/>
        <v>0.11342416188788668</v>
      </c>
      <c r="P2434" s="46">
        <f t="shared" ca="1" si="310"/>
        <v>0.21685373678404432</v>
      </c>
      <c r="Q2434" s="47">
        <f t="shared" ca="1" si="305"/>
        <v>-9.3434987904428612E-2</v>
      </c>
      <c r="R2434" s="47">
        <f t="shared" ca="1" si="306"/>
        <v>0.38039929794395094</v>
      </c>
      <c r="S2434" s="97">
        <f t="shared" ca="1" si="311"/>
        <v>0.24691172991591881</v>
      </c>
      <c r="V2434">
        <v>2417</v>
      </c>
      <c r="W2434" s="46">
        <v>0.99940611131019297</v>
      </c>
    </row>
    <row r="2435" spans="10:23">
      <c r="J2435">
        <v>2418</v>
      </c>
      <c r="K2435" s="93">
        <f t="shared" ca="1" si="307"/>
        <v>1.14174602002638</v>
      </c>
      <c r="L2435" s="93">
        <f t="shared" ca="1" si="307"/>
        <v>1.5466448768240875</v>
      </c>
      <c r="M2435" s="93">
        <f t="shared" ca="1" si="308"/>
        <v>1.14174602002638</v>
      </c>
      <c r="N2435" s="101">
        <f t="shared" ca="1" si="304"/>
        <v>1.8294488536705771</v>
      </c>
      <c r="O2435" s="46">
        <f t="shared" ca="1" si="309"/>
        <v>0.73013527785699184</v>
      </c>
      <c r="P2435" s="46">
        <f t="shared" ca="1" si="310"/>
        <v>0.5252092947685969</v>
      </c>
      <c r="Q2435" s="47">
        <f t="shared" ca="1" si="305"/>
        <v>1.1399872440337817</v>
      </c>
      <c r="R2435" s="47">
        <f t="shared" ca="1" si="306"/>
        <v>0.44523090996138243</v>
      </c>
      <c r="S2435" s="97">
        <f t="shared" ca="1" si="311"/>
        <v>0.58768309390918716</v>
      </c>
      <c r="V2435">
        <v>2418</v>
      </c>
      <c r="W2435" s="46">
        <v>0.77893676371670095</v>
      </c>
    </row>
    <row r="2436" spans="10:23">
      <c r="J2436">
        <v>2419</v>
      </c>
      <c r="K2436" s="93">
        <f t="shared" ca="1" si="307"/>
        <v>-2.1207558602460623</v>
      </c>
      <c r="L2436" s="93">
        <f t="shared" ca="1" si="307"/>
        <v>-5.3000465144055667E-2</v>
      </c>
      <c r="M2436" s="93">
        <f t="shared" ca="1" si="308"/>
        <v>-2.1207558602460623</v>
      </c>
      <c r="N2436" s="101">
        <f t="shared" ca="1" si="304"/>
        <v>-0.72469678975904306</v>
      </c>
      <c r="O2436" s="46">
        <f t="shared" ca="1" si="309"/>
        <v>-0.4410033001029644</v>
      </c>
      <c r="P2436" s="46">
        <f t="shared" ca="1" si="310"/>
        <v>-6.0359994211381218E-2</v>
      </c>
      <c r="Q2436" s="47">
        <f t="shared" ca="1" si="305"/>
        <v>-1.2022899118861308</v>
      </c>
      <c r="R2436" s="47">
        <f t="shared" ca="1" si="306"/>
        <v>3.2244741840847704E-2</v>
      </c>
      <c r="S2436" s="97">
        <f t="shared" ca="1" si="311"/>
        <v>-0.20437927913105836</v>
      </c>
      <c r="V2436">
        <v>2419</v>
      </c>
      <c r="W2436" s="46">
        <v>-0.12742667481950701</v>
      </c>
    </row>
    <row r="2437" spans="10:23">
      <c r="J2437">
        <v>2420</v>
      </c>
      <c r="K2437" s="93">
        <f t="shared" ca="1" si="307"/>
        <v>-0.29280817381085078</v>
      </c>
      <c r="L2437" s="93">
        <f t="shared" ca="1" si="307"/>
        <v>0.82297756181916648</v>
      </c>
      <c r="M2437" s="93">
        <f t="shared" ca="1" si="308"/>
        <v>-0.29280817381085078</v>
      </c>
      <c r="N2437" s="101">
        <f t="shared" ca="1" si="304"/>
        <v>0.68713162259286209</v>
      </c>
      <c r="O2437" s="46">
        <f t="shared" ca="1" si="309"/>
        <v>0.21517411607622725</v>
      </c>
      <c r="P2437" s="46">
        <f t="shared" ca="1" si="310"/>
        <v>0.26772871387821462</v>
      </c>
      <c r="Q2437" s="47">
        <f t="shared" ca="1" si="305"/>
        <v>0.11006492047225253</v>
      </c>
      <c r="R2437" s="47">
        <f t="shared" ca="1" si="306"/>
        <v>0.26052679285105979</v>
      </c>
      <c r="S2437" s="97">
        <f t="shared" ca="1" si="311"/>
        <v>0.2378504544636435</v>
      </c>
      <c r="V2437">
        <v>2420</v>
      </c>
      <c r="W2437" s="46">
        <v>0.12684492123388499</v>
      </c>
    </row>
    <row r="2438" spans="10:23">
      <c r="J2438">
        <v>2421</v>
      </c>
      <c r="K2438" s="93">
        <f t="shared" ca="1" si="307"/>
        <v>2.6148969927351193</v>
      </c>
      <c r="L2438" s="93">
        <f t="shared" ca="1" si="307"/>
        <v>0.90220179943096535</v>
      </c>
      <c r="M2438" s="93">
        <f t="shared" ca="1" si="308"/>
        <v>2.6148969927351193</v>
      </c>
      <c r="N2438" s="101">
        <f t="shared" ca="1" si="304"/>
        <v>1.686958263684653</v>
      </c>
      <c r="O2438" s="46">
        <f t="shared" ca="1" si="309"/>
        <v>1.2589515049772555</v>
      </c>
      <c r="P2438" s="46">
        <f t="shared" ca="1" si="310"/>
        <v>0.78961740832872873</v>
      </c>
      <c r="Q2438" s="47">
        <f t="shared" ca="1" si="305"/>
        <v>2.197619698274309</v>
      </c>
      <c r="R2438" s="47">
        <f t="shared" ca="1" si="306"/>
        <v>0.42219125170896432</v>
      </c>
      <c r="S2438" s="97">
        <f t="shared" ca="1" si="311"/>
        <v>0.84057137834310991</v>
      </c>
      <c r="V2438">
        <v>2421</v>
      </c>
      <c r="W2438" s="46">
        <v>-0.22241698080317501</v>
      </c>
    </row>
    <row r="2439" spans="10:23">
      <c r="J2439">
        <v>2422</v>
      </c>
      <c r="K2439" s="93">
        <f t="shared" ca="1" si="307"/>
        <v>0.12993975201052449</v>
      </c>
      <c r="L2439" s="93">
        <f t="shared" ca="1" si="307"/>
        <v>-2.8653062718682496</v>
      </c>
      <c r="M2439" s="93">
        <f t="shared" ca="1" si="308"/>
        <v>0.12993975201052449</v>
      </c>
      <c r="N2439" s="101">
        <f t="shared" ca="1" si="304"/>
        <v>-2.6752249491935727</v>
      </c>
      <c r="O2439" s="46">
        <f t="shared" ca="1" si="309"/>
        <v>0.36692771587510992</v>
      </c>
      <c r="P2439" s="46">
        <f t="shared" ca="1" si="310"/>
        <v>0.34360551377765597</v>
      </c>
      <c r="Q2439" s="47">
        <f t="shared" ca="1" si="305"/>
        <v>0.41357212007001787</v>
      </c>
      <c r="R2439" s="47">
        <f t="shared" ca="1" si="306"/>
        <v>-0.28314101247127227</v>
      </c>
      <c r="S2439" s="97">
        <f t="shared" ca="1" si="311"/>
        <v>4.1893351701918824E-2</v>
      </c>
      <c r="V2439">
        <v>2422</v>
      </c>
      <c r="W2439" s="46">
        <v>1.2522482003692901</v>
      </c>
    </row>
    <row r="2440" spans="10:23">
      <c r="J2440">
        <v>2423</v>
      </c>
      <c r="K2440" s="93">
        <f t="shared" ca="1" si="307"/>
        <v>-2.7709486256230018E-2</v>
      </c>
      <c r="L2440" s="93">
        <f t="shared" ca="1" si="307"/>
        <v>1.1101724607718009</v>
      </c>
      <c r="M2440" s="93">
        <f t="shared" ca="1" si="308"/>
        <v>-2.7709486256230018E-2</v>
      </c>
      <c r="N2440" s="101">
        <f t="shared" ca="1" si="304"/>
        <v>1.0437236077872958</v>
      </c>
      <c r="O2440" s="46">
        <f t="shared" ca="1" si="309"/>
        <v>0.31033645202431964</v>
      </c>
      <c r="P2440" s="46">
        <f t="shared" ca="1" si="310"/>
        <v>0.31530988185226083</v>
      </c>
      <c r="Q2440" s="47">
        <f t="shared" ca="1" si="305"/>
        <v>0.30038959236843732</v>
      </c>
      <c r="R2440" s="47">
        <f t="shared" ca="1" si="306"/>
        <v>0.31818503874114057</v>
      </c>
      <c r="S2440" s="97">
        <f t="shared" ca="1" si="311"/>
        <v>0.31426074538273008</v>
      </c>
      <c r="V2440">
        <v>2423</v>
      </c>
      <c r="W2440" s="46">
        <v>0.22993464891781501</v>
      </c>
    </row>
    <row r="2441" spans="10:23">
      <c r="J2441">
        <v>2424</v>
      </c>
      <c r="K2441" s="93">
        <f t="shared" ca="1" si="307"/>
        <v>-1.1242251142237625</v>
      </c>
      <c r="L2441" s="93">
        <f t="shared" ca="1" si="307"/>
        <v>-1.0744269359879774</v>
      </c>
      <c r="M2441" s="93">
        <f t="shared" ca="1" si="308"/>
        <v>-1.1242251142237625</v>
      </c>
      <c r="N2441" s="101">
        <f t="shared" ca="1" si="304"/>
        <v>-1.3761749217031503</v>
      </c>
      <c r="O2441" s="46">
        <f t="shared" ca="1" si="309"/>
        <v>-8.3279184188440714E-2</v>
      </c>
      <c r="P2441" s="46">
        <f t="shared" ca="1" si="310"/>
        <v>0.11850206374588063</v>
      </c>
      <c r="Q2441" s="47">
        <f t="shared" ca="1" si="305"/>
        <v>-0.48684168005708339</v>
      </c>
      <c r="R2441" s="47">
        <f t="shared" ca="1" si="306"/>
        <v>-7.3094379292686334E-2</v>
      </c>
      <c r="S2441" s="97">
        <f t="shared" ca="1" si="311"/>
        <v>-7.8186781740563524E-2</v>
      </c>
      <c r="V2441">
        <v>2424</v>
      </c>
      <c r="W2441" s="46">
        <v>0.88203354239370102</v>
      </c>
    </row>
    <row r="2442" spans="10:23">
      <c r="J2442">
        <v>2425</v>
      </c>
      <c r="K2442" s="93">
        <f t="shared" ca="1" si="307"/>
        <v>-0.21336293760639574</v>
      </c>
      <c r="L2442" s="93">
        <f t="shared" ca="1" si="307"/>
        <v>0.38297249772210795</v>
      </c>
      <c r="M2442" s="93">
        <f t="shared" ca="1" si="308"/>
        <v>-0.21336293760639574</v>
      </c>
      <c r="N2442" s="101">
        <f t="shared" ca="1" si="304"/>
        <v>0.2952355859645906</v>
      </c>
      <c r="O2442" s="46">
        <f t="shared" ca="1" si="309"/>
        <v>0.24369253058405541</v>
      </c>
      <c r="P2442" s="46">
        <f t="shared" ca="1" si="310"/>
        <v>0.28198792113212867</v>
      </c>
      <c r="Q2442" s="47">
        <f t="shared" ca="1" si="305"/>
        <v>0.16710174948790885</v>
      </c>
      <c r="R2442" s="47">
        <f t="shared" ca="1" si="306"/>
        <v>0.19716014698844914</v>
      </c>
      <c r="S2442" s="97">
        <f t="shared" ca="1" si="311"/>
        <v>0.22042633878625228</v>
      </c>
      <c r="V2442">
        <v>2425</v>
      </c>
      <c r="W2442" s="46">
        <v>9.3541577616805996E-2</v>
      </c>
    </row>
    <row r="2443" spans="10:23">
      <c r="J2443">
        <v>2426</v>
      </c>
      <c r="K2443" s="93">
        <f t="shared" ca="1" si="307"/>
        <v>-0.81872303880554109</v>
      </c>
      <c r="L2443" s="93">
        <f t="shared" ca="1" si="307"/>
        <v>-2.3574789935083009</v>
      </c>
      <c r="M2443" s="93">
        <f t="shared" ca="1" si="308"/>
        <v>-0.81872303880554109</v>
      </c>
      <c r="N2443" s="101">
        <f t="shared" ca="1" si="304"/>
        <v>-2.4954584935004793</v>
      </c>
      <c r="O2443" s="46">
        <f t="shared" ca="1" si="309"/>
        <v>2.6386734575484516E-2</v>
      </c>
      <c r="P2443" s="46">
        <f t="shared" ca="1" si="310"/>
        <v>0.17333502312784324</v>
      </c>
      <c r="Q2443" s="47">
        <f t="shared" ca="1" si="305"/>
        <v>-0.26750984252923293</v>
      </c>
      <c r="R2443" s="47">
        <f t="shared" ca="1" si="306"/>
        <v>-0.25407412668726032</v>
      </c>
      <c r="S2443" s="97">
        <f t="shared" ca="1" si="311"/>
        <v>-0.1138436960558879</v>
      </c>
      <c r="V2443">
        <v>2426</v>
      </c>
      <c r="W2443" s="46">
        <v>0.74744191799946702</v>
      </c>
    </row>
    <row r="2444" spans="10:23">
      <c r="J2444">
        <v>2427</v>
      </c>
      <c r="K2444" s="93">
        <f t="shared" ca="1" si="307"/>
        <v>-0.49962400141109398</v>
      </c>
      <c r="L2444" s="93">
        <f t="shared" ca="1" si="307"/>
        <v>5.8028301774837976E-2</v>
      </c>
      <c r="M2444" s="93">
        <f t="shared" ca="1" si="308"/>
        <v>-0.49962400141109398</v>
      </c>
      <c r="N2444" s="101">
        <f t="shared" ca="1" si="304"/>
        <v>-0.10387598347240237</v>
      </c>
      <c r="O2444" s="46">
        <f t="shared" ca="1" si="309"/>
        <v>0.14093354760331833</v>
      </c>
      <c r="P2444" s="46">
        <f t="shared" ca="1" si="310"/>
        <v>0.23060842964176015</v>
      </c>
      <c r="Q2444" s="47">
        <f t="shared" ca="1" si="305"/>
        <v>-3.8416216473565301E-2</v>
      </c>
      <c r="R2444" s="47">
        <f t="shared" ca="1" si="306"/>
        <v>0.13262680366154644</v>
      </c>
      <c r="S2444" s="97">
        <f t="shared" ca="1" si="311"/>
        <v>0.13678017563243239</v>
      </c>
      <c r="V2444">
        <v>2427</v>
      </c>
      <c r="W2444" s="46">
        <v>0.19435794074908</v>
      </c>
    </row>
    <row r="2445" spans="10:23">
      <c r="J2445">
        <v>2428</v>
      </c>
      <c r="K2445" s="93">
        <f t="shared" ca="1" si="307"/>
        <v>-1.027301427305531</v>
      </c>
      <c r="L2445" s="93">
        <f t="shared" ca="1" si="307"/>
        <v>1.7681150037527176</v>
      </c>
      <c r="M2445" s="93">
        <f t="shared" ca="1" si="308"/>
        <v>-1.027301427305531</v>
      </c>
      <c r="N2445" s="101">
        <f t="shared" ca="1" si="304"/>
        <v>1.3496152098576959</v>
      </c>
      <c r="O2445" s="46">
        <f t="shared" ca="1" si="309"/>
        <v>-4.8486539453298172E-2</v>
      </c>
      <c r="P2445" s="46">
        <f t="shared" ca="1" si="310"/>
        <v>0.1358983861134519</v>
      </c>
      <c r="Q2445" s="47">
        <f t="shared" ca="1" si="305"/>
        <v>-0.41725639058679831</v>
      </c>
      <c r="R2445" s="47">
        <f t="shared" ca="1" si="306"/>
        <v>0.36764541345558938</v>
      </c>
      <c r="S2445" s="97">
        <f t="shared" ca="1" si="311"/>
        <v>0.1595794370011456</v>
      </c>
      <c r="V2445">
        <v>2428</v>
      </c>
      <c r="W2445" s="46">
        <v>0.45116476323723598</v>
      </c>
    </row>
    <row r="2446" spans="10:23">
      <c r="J2446">
        <v>2429</v>
      </c>
      <c r="K2446" s="93">
        <f t="shared" ca="1" si="307"/>
        <v>-1.7181375098694438</v>
      </c>
      <c r="L2446" s="93">
        <f t="shared" ca="1" si="307"/>
        <v>-0.5586925045889457</v>
      </c>
      <c r="M2446" s="93">
        <f t="shared" ca="1" si="308"/>
        <v>-1.7181375098694438</v>
      </c>
      <c r="N2446" s="101">
        <f t="shared" ca="1" si="304"/>
        <v>-1.0760932431474428</v>
      </c>
      <c r="O2446" s="46">
        <f t="shared" ca="1" si="309"/>
        <v>-0.29647560337676937</v>
      </c>
      <c r="P2446" s="46">
        <f t="shared" ca="1" si="310"/>
        <v>1.1903854151716298E-2</v>
      </c>
      <c r="Q2446" s="47">
        <f t="shared" ca="1" si="305"/>
        <v>-0.91323451843374071</v>
      </c>
      <c r="R2446" s="47">
        <f t="shared" ca="1" si="306"/>
        <v>-2.4573425576244673E-2</v>
      </c>
      <c r="S2446" s="97">
        <f t="shared" ca="1" si="311"/>
        <v>-0.16052451447650701</v>
      </c>
      <c r="V2446">
        <v>2429</v>
      </c>
      <c r="W2446" s="46">
        <v>-3.6821995586683802E-2</v>
      </c>
    </row>
    <row r="2447" spans="10:23">
      <c r="J2447">
        <v>2430</v>
      </c>
      <c r="K2447" s="93">
        <f t="shared" ca="1" si="307"/>
        <v>1.0493380656042162</v>
      </c>
      <c r="L2447" s="93">
        <f t="shared" ca="1" si="307"/>
        <v>-0.26334708217785335</v>
      </c>
      <c r="M2447" s="93">
        <f t="shared" ca="1" si="308"/>
        <v>1.0493380656042162</v>
      </c>
      <c r="N2447" s="101">
        <f t="shared" ca="1" si="304"/>
        <v>8.4038104044222739E-2</v>
      </c>
      <c r="O2447" s="46">
        <f t="shared" ca="1" si="309"/>
        <v>0.69696364323248572</v>
      </c>
      <c r="P2447" s="46">
        <f t="shared" ca="1" si="310"/>
        <v>0.50862347745634384</v>
      </c>
      <c r="Q2447" s="47">
        <f t="shared" ca="1" si="305"/>
        <v>1.0736439747847695</v>
      </c>
      <c r="R2447" s="47">
        <f t="shared" ca="1" si="306"/>
        <v>0.163011100320194</v>
      </c>
      <c r="S2447" s="97">
        <f t="shared" ca="1" si="311"/>
        <v>0.42998737177633983</v>
      </c>
      <c r="V2447">
        <v>2430</v>
      </c>
      <c r="W2447" s="46">
        <v>1.27939061006201</v>
      </c>
    </row>
    <row r="2448" spans="10:23">
      <c r="J2448">
        <v>2431</v>
      </c>
      <c r="K2448" s="93">
        <f t="shared" ca="1" si="307"/>
        <v>1.1831779358568546</v>
      </c>
      <c r="L2448" s="93">
        <f t="shared" ca="1" si="307"/>
        <v>0.28256916088572187</v>
      </c>
      <c r="M2448" s="93">
        <f t="shared" ca="1" si="308"/>
        <v>1.1831779358568546</v>
      </c>
      <c r="N2448" s="101">
        <f t="shared" ca="1" si="304"/>
        <v>0.64417619750169486</v>
      </c>
      <c r="O2448" s="46">
        <f t="shared" ca="1" si="309"/>
        <v>0.74500807081421971</v>
      </c>
      <c r="P2448" s="46">
        <f t="shared" ca="1" si="310"/>
        <v>0.53264569124721084</v>
      </c>
      <c r="Q2448" s="47">
        <f t="shared" ca="1" si="305"/>
        <v>1.1697328299482375</v>
      </c>
      <c r="R2448" s="47">
        <f t="shared" ca="1" si="306"/>
        <v>0.25358122322231724</v>
      </c>
      <c r="S2448" s="97">
        <f t="shared" ca="1" si="311"/>
        <v>0.49929464701826848</v>
      </c>
      <c r="V2448">
        <v>2431</v>
      </c>
      <c r="W2448" s="46">
        <v>0.313606564598436</v>
      </c>
    </row>
    <row r="2449" spans="10:23">
      <c r="J2449">
        <v>2432</v>
      </c>
      <c r="K2449" s="93">
        <f t="shared" ca="1" si="307"/>
        <v>0.2292269783536319</v>
      </c>
      <c r="L2449" s="93">
        <f t="shared" ca="1" si="307"/>
        <v>-0.24875120795048872</v>
      </c>
      <c r="M2449" s="93">
        <f t="shared" ca="1" si="308"/>
        <v>0.2292269783536319</v>
      </c>
      <c r="N2449" s="101">
        <f t="shared" ca="1" si="304"/>
        <v>-0.16293751679046614</v>
      </c>
      <c r="O2449" s="46">
        <f t="shared" ca="1" si="309"/>
        <v>0.4025687991100857</v>
      </c>
      <c r="P2449" s="46">
        <f t="shared" ca="1" si="310"/>
        <v>0.36142605539514383</v>
      </c>
      <c r="Q2449" s="47">
        <f t="shared" ca="1" si="305"/>
        <v>0.48485428653996943</v>
      </c>
      <c r="R2449" s="47">
        <f t="shared" ca="1" si="306"/>
        <v>0.12307699729435816</v>
      </c>
      <c r="S2449" s="97">
        <f t="shared" ca="1" si="311"/>
        <v>0.26282289820222193</v>
      </c>
      <c r="V2449">
        <v>2432</v>
      </c>
      <c r="W2449" s="46">
        <v>0.39809642778636301</v>
      </c>
    </row>
    <row r="2450" spans="10:23">
      <c r="J2450">
        <v>2433</v>
      </c>
      <c r="K2450" s="93">
        <f t="shared" ca="1" si="307"/>
        <v>6.0559502674820152E-2</v>
      </c>
      <c r="L2450" s="93">
        <f t="shared" ca="1" si="307"/>
        <v>-0.18326478636131199</v>
      </c>
      <c r="M2450" s="93">
        <f t="shared" ca="1" si="308"/>
        <v>6.0559502674820152E-2</v>
      </c>
      <c r="N2450" s="101">
        <f t="shared" ref="N2450:N2513" ca="1" si="312">$N$2*K2450+SQRT(1-$N$2^2)*L2450</f>
        <v>-0.15449098251552051</v>
      </c>
      <c r="O2450" s="46">
        <f t="shared" ca="1" si="309"/>
        <v>0.34202232439109376</v>
      </c>
      <c r="P2450" s="46">
        <f t="shared" ca="1" si="310"/>
        <v>0.33115281803564789</v>
      </c>
      <c r="Q2450" s="47">
        <f t="shared" ref="Q2450:Q2513" ca="1" si="313">$K$2+K2450*$S$3</f>
        <v>0.36376133710198555</v>
      </c>
      <c r="R2450" s="47">
        <f t="shared" ref="R2450:R2513" ca="1" si="314">$L$2+$L$3*N2450</f>
        <v>0.12444273845053772</v>
      </c>
      <c r="S2450" s="97">
        <f t="shared" ca="1" si="311"/>
        <v>0.23323253142081574</v>
      </c>
      <c r="V2450">
        <v>2433</v>
      </c>
      <c r="W2450" s="46">
        <v>0.33546382264275099</v>
      </c>
    </row>
    <row r="2451" spans="10:23">
      <c r="J2451">
        <v>2434</v>
      </c>
      <c r="K2451" s="93">
        <f t="shared" ref="K2451:L2514" ca="1" si="315">_xlfn.NORM.S.INV(RAND())</f>
        <v>-0.25968992069713681</v>
      </c>
      <c r="L2451" s="93">
        <f t="shared" ca="1" si="315"/>
        <v>-0.59561848741838475</v>
      </c>
      <c r="M2451" s="93">
        <f t="shared" ref="M2451:M2514" ca="1" si="316">K2451</f>
        <v>-0.25968992069713681</v>
      </c>
      <c r="N2451" s="101">
        <f t="shared" ca="1" si="312"/>
        <v>-0.64728309505880821</v>
      </c>
      <c r="O2451" s="46">
        <f t="shared" ref="O2451:O2514" ca="1" si="317">$K$2+K2451*$K$3</f>
        <v>0.22706255791610563</v>
      </c>
      <c r="P2451" s="46">
        <f t="shared" ref="P2451:P2514" ca="1" si="318">$K$2+K2451*$R$3</f>
        <v>0.2736729347981538</v>
      </c>
      <c r="Q2451" s="47">
        <f t="shared" ca="1" si="313"/>
        <v>0.13384180415200933</v>
      </c>
      <c r="R2451" s="47">
        <f t="shared" ca="1" si="314"/>
        <v>4.4761954873137305E-2</v>
      </c>
      <c r="S2451" s="97">
        <f t="shared" ref="S2451:S2514" ca="1" si="319">AVERAGE(R2451,O2451)</f>
        <v>0.13591225639462146</v>
      </c>
      <c r="V2451">
        <v>2434</v>
      </c>
      <c r="W2451" s="46">
        <v>-0.25617081107894402</v>
      </c>
    </row>
    <row r="2452" spans="10:23">
      <c r="J2452">
        <v>2435</v>
      </c>
      <c r="K2452" s="93">
        <f t="shared" ca="1" si="315"/>
        <v>0.39386932789650719</v>
      </c>
      <c r="L2452" s="93">
        <f t="shared" ca="1" si="315"/>
        <v>1.0210307447000966</v>
      </c>
      <c r="M2452" s="93">
        <f t="shared" ca="1" si="316"/>
        <v>0.39386932789650719</v>
      </c>
      <c r="N2452" s="101">
        <f t="shared" ca="1" si="312"/>
        <v>1.0932813658536238</v>
      </c>
      <c r="O2452" s="46">
        <f t="shared" ca="1" si="317"/>
        <v>0.46167037642458741</v>
      </c>
      <c r="P2452" s="46">
        <f t="shared" ca="1" si="318"/>
        <v>0.39097684405239469</v>
      </c>
      <c r="Q2452" s="47">
        <f t="shared" ca="1" si="313"/>
        <v>0.60305744116897286</v>
      </c>
      <c r="R2452" s="47">
        <f t="shared" ca="1" si="314"/>
        <v>0.32619815602640834</v>
      </c>
      <c r="S2452" s="97">
        <f t="shared" ca="1" si="319"/>
        <v>0.39393426622549788</v>
      </c>
      <c r="V2452">
        <v>2435</v>
      </c>
      <c r="W2452" s="46">
        <v>0.53363347648499804</v>
      </c>
    </row>
    <row r="2453" spans="10:23">
      <c r="J2453">
        <v>2436</v>
      </c>
      <c r="K2453" s="93">
        <f t="shared" ca="1" si="315"/>
        <v>-1.2522784240053748</v>
      </c>
      <c r="L2453" s="93">
        <f t="shared" ca="1" si="315"/>
        <v>0.89445238061225618</v>
      </c>
      <c r="M2453" s="93">
        <f t="shared" ca="1" si="316"/>
        <v>-1.2522784240053748</v>
      </c>
      <c r="N2453" s="101">
        <f t="shared" ca="1" si="312"/>
        <v>0.44976263271576866</v>
      </c>
      <c r="O2453" s="46">
        <f t="shared" ca="1" si="317"/>
        <v>-0.12924641321213093</v>
      </c>
      <c r="P2453" s="46">
        <f t="shared" ca="1" si="318"/>
        <v>9.5518449234035518E-2</v>
      </c>
      <c r="Q2453" s="47">
        <f t="shared" ca="1" si="313"/>
        <v>-0.57877613810446382</v>
      </c>
      <c r="R2453" s="47">
        <f t="shared" ca="1" si="314"/>
        <v>0.22214600990230388</v>
      </c>
      <c r="S2453" s="97">
        <f t="shared" ca="1" si="319"/>
        <v>4.6449798345086474E-2</v>
      </c>
      <c r="V2453">
        <v>2436</v>
      </c>
      <c r="W2453" s="46">
        <v>-0.10247015222468001</v>
      </c>
    </row>
    <row r="2454" spans="10:23">
      <c r="J2454">
        <v>2437</v>
      </c>
      <c r="K2454" s="93">
        <f t="shared" ca="1" si="315"/>
        <v>1.0583592426894286</v>
      </c>
      <c r="L2454" s="93">
        <f t="shared" ca="1" si="315"/>
        <v>-1.1733524938126862</v>
      </c>
      <c r="M2454" s="93">
        <f t="shared" ca="1" si="316"/>
        <v>1.0583592426894286</v>
      </c>
      <c r="N2454" s="101">
        <f t="shared" ca="1" si="312"/>
        <v>-0.77585379119104247</v>
      </c>
      <c r="O2454" s="46">
        <f t="shared" ca="1" si="317"/>
        <v>0.70020197040924081</v>
      </c>
      <c r="P2454" s="46">
        <f t="shared" ca="1" si="318"/>
        <v>0.51024264104472139</v>
      </c>
      <c r="Q2454" s="47">
        <f t="shared" ca="1" si="313"/>
        <v>1.0801206291382797</v>
      </c>
      <c r="R2454" s="47">
        <f t="shared" ca="1" si="314"/>
        <v>2.3973038914162081E-2</v>
      </c>
      <c r="S2454" s="97">
        <f t="shared" ca="1" si="319"/>
        <v>0.36208750466170148</v>
      </c>
      <c r="V2454">
        <v>2437</v>
      </c>
      <c r="W2454" s="46">
        <v>0.90648390899674103</v>
      </c>
    </row>
    <row r="2455" spans="10:23">
      <c r="J2455">
        <v>2438</v>
      </c>
      <c r="K2455" s="93">
        <f t="shared" ca="1" si="315"/>
        <v>-0.83427294325621693</v>
      </c>
      <c r="L2455" s="93">
        <f t="shared" ca="1" si="315"/>
        <v>0.65499251184490459</v>
      </c>
      <c r="M2455" s="93">
        <f t="shared" ca="1" si="316"/>
        <v>-0.83427294325621693</v>
      </c>
      <c r="N2455" s="101">
        <f t="shared" ca="1" si="312"/>
        <v>0.35566987714756954</v>
      </c>
      <c r="O2455" s="46">
        <f t="shared" ca="1" si="317"/>
        <v>2.0804793582317349E-2</v>
      </c>
      <c r="P2455" s="46">
        <f t="shared" ca="1" si="318"/>
        <v>0.17054405263125966</v>
      </c>
      <c r="Q2455" s="47">
        <f t="shared" ca="1" si="313"/>
        <v>-0.27867372451556727</v>
      </c>
      <c r="R2455" s="47">
        <f t="shared" ca="1" si="314"/>
        <v>0.206931917992559</v>
      </c>
      <c r="S2455" s="97">
        <f t="shared" ca="1" si="319"/>
        <v>0.11386835578743817</v>
      </c>
      <c r="V2455">
        <v>2438</v>
      </c>
      <c r="W2455" s="46">
        <v>0.527358289870553</v>
      </c>
    </row>
    <row r="2456" spans="10:23">
      <c r="J2456">
        <v>2439</v>
      </c>
      <c r="K2456" s="93">
        <f t="shared" ca="1" si="315"/>
        <v>1.3371453383205167</v>
      </c>
      <c r="L2456" s="93">
        <f t="shared" ca="1" si="315"/>
        <v>0.92342516537248387</v>
      </c>
      <c r="M2456" s="93">
        <f t="shared" ca="1" si="316"/>
        <v>1.3371453383205167</v>
      </c>
      <c r="N2456" s="101">
        <f t="shared" ca="1" si="312"/>
        <v>1.3007260894310642</v>
      </c>
      <c r="O2456" s="46">
        <f t="shared" ca="1" si="317"/>
        <v>0.80027766801010658</v>
      </c>
      <c r="P2456" s="46">
        <f t="shared" ca="1" si="318"/>
        <v>0.56028048984515433</v>
      </c>
      <c r="Q2456" s="47">
        <f t="shared" ca="1" si="313"/>
        <v>1.2802720243400112</v>
      </c>
      <c r="R2456" s="47">
        <f t="shared" ca="1" si="314"/>
        <v>0.35974040985498545</v>
      </c>
      <c r="S2456" s="97">
        <f t="shared" ca="1" si="319"/>
        <v>0.58000903893254607</v>
      </c>
      <c r="V2456">
        <v>2439</v>
      </c>
      <c r="W2456" s="46">
        <v>1.8072584903367801</v>
      </c>
    </row>
    <row r="2457" spans="10:23">
      <c r="J2457">
        <v>2440</v>
      </c>
      <c r="K2457" s="93">
        <f t="shared" ca="1" si="315"/>
        <v>0.67872230999906069</v>
      </c>
      <c r="L2457" s="93">
        <f t="shared" ca="1" si="315"/>
        <v>1.6617452462364806</v>
      </c>
      <c r="M2457" s="93">
        <f t="shared" ca="1" si="316"/>
        <v>0.67872230999906069</v>
      </c>
      <c r="N2457" s="101">
        <f t="shared" ca="1" si="312"/>
        <v>1.7913216517772346</v>
      </c>
      <c r="O2457" s="46">
        <f t="shared" ca="1" si="317"/>
        <v>0.56392390105991397</v>
      </c>
      <c r="P2457" s="46">
        <f t="shared" ca="1" si="318"/>
        <v>0.44210360637005797</v>
      </c>
      <c r="Q2457" s="47">
        <f t="shared" ca="1" si="313"/>
        <v>0.80756449043962597</v>
      </c>
      <c r="R2457" s="47">
        <f t="shared" ca="1" si="314"/>
        <v>0.43906602776228187</v>
      </c>
      <c r="S2457" s="97">
        <f t="shared" ca="1" si="319"/>
        <v>0.50149496441109798</v>
      </c>
      <c r="V2457">
        <v>2440</v>
      </c>
      <c r="W2457" s="46">
        <v>-0.26805432653336903</v>
      </c>
    </row>
    <row r="2458" spans="10:23">
      <c r="J2458">
        <v>2441</v>
      </c>
      <c r="K2458" s="93">
        <f t="shared" ca="1" si="315"/>
        <v>-0.13072941421230419</v>
      </c>
      <c r="L2458" s="93">
        <f t="shared" ca="1" si="315"/>
        <v>1.6119175942829131</v>
      </c>
      <c r="M2458" s="93">
        <f t="shared" ca="1" si="316"/>
        <v>-0.13072941421230419</v>
      </c>
      <c r="N2458" s="101">
        <f t="shared" ca="1" si="312"/>
        <v>1.4866570854215484</v>
      </c>
      <c r="O2458" s="46">
        <f t="shared" ca="1" si="317"/>
        <v>0.27335544286151769</v>
      </c>
      <c r="P2458" s="46">
        <f t="shared" ca="1" si="318"/>
        <v>0.29681937727085983</v>
      </c>
      <c r="Q2458" s="47">
        <f t="shared" ca="1" si="313"/>
        <v>0.22642757404283337</v>
      </c>
      <c r="R2458" s="47">
        <f t="shared" ca="1" si="314"/>
        <v>0.38980405550748543</v>
      </c>
      <c r="S2458" s="97">
        <f t="shared" ca="1" si="319"/>
        <v>0.33157974918450156</v>
      </c>
      <c r="V2458">
        <v>2441</v>
      </c>
      <c r="W2458" s="46">
        <v>1.4701322491166</v>
      </c>
    </row>
    <row r="2459" spans="10:23">
      <c r="J2459">
        <v>2442</v>
      </c>
      <c r="K2459" s="93">
        <f t="shared" ca="1" si="315"/>
        <v>0.3649765090930881</v>
      </c>
      <c r="L2459" s="93">
        <f t="shared" ca="1" si="315"/>
        <v>-0.25615095368081825</v>
      </c>
      <c r="M2459" s="93">
        <f t="shared" ca="1" si="316"/>
        <v>0.3649765090930881</v>
      </c>
      <c r="N2459" s="101">
        <f t="shared" ca="1" si="312"/>
        <v>-0.12678169518563123</v>
      </c>
      <c r="O2459" s="46">
        <f t="shared" ca="1" si="317"/>
        <v>0.4512987365088228</v>
      </c>
      <c r="P2459" s="46">
        <f t="shared" ca="1" si="318"/>
        <v>0.38579102409451238</v>
      </c>
      <c r="Q2459" s="47">
        <f t="shared" ca="1" si="313"/>
        <v>0.58231416133744363</v>
      </c>
      <c r="R2459" s="47">
        <f t="shared" ca="1" si="314"/>
        <v>0.12892312210648141</v>
      </c>
      <c r="S2459" s="97">
        <f t="shared" ca="1" si="319"/>
        <v>0.29011092930765209</v>
      </c>
      <c r="V2459">
        <v>2442</v>
      </c>
      <c r="W2459" s="46">
        <v>0.70297404457379298</v>
      </c>
    </row>
    <row r="2460" spans="10:23">
      <c r="J2460">
        <v>2443</v>
      </c>
      <c r="K2460" s="93">
        <f t="shared" ca="1" si="315"/>
        <v>1.4032210873377653</v>
      </c>
      <c r="L2460" s="93">
        <f t="shared" ca="1" si="315"/>
        <v>-0.37986003085577186</v>
      </c>
      <c r="M2460" s="93">
        <f t="shared" ca="1" si="316"/>
        <v>1.4032210873377653</v>
      </c>
      <c r="N2460" s="101">
        <f t="shared" ca="1" si="312"/>
        <v>8.6116875985758568E-2</v>
      </c>
      <c r="O2460" s="46">
        <f t="shared" ca="1" si="317"/>
        <v>0.82399684475897561</v>
      </c>
      <c r="P2460" s="46">
        <f t="shared" ca="1" si="318"/>
        <v>0.57214007821958879</v>
      </c>
      <c r="Q2460" s="47">
        <f t="shared" ca="1" si="313"/>
        <v>1.3277103778377493</v>
      </c>
      <c r="R2460" s="47">
        <f t="shared" ca="1" si="314"/>
        <v>0.16334722213092154</v>
      </c>
      <c r="S2460" s="97">
        <f t="shared" ca="1" si="319"/>
        <v>0.49367203344494859</v>
      </c>
      <c r="V2460">
        <v>2443</v>
      </c>
      <c r="W2460" s="46">
        <v>2.26787094469744E-2</v>
      </c>
    </row>
    <row r="2461" spans="10:23">
      <c r="J2461">
        <v>2444</v>
      </c>
      <c r="K2461" s="93">
        <f t="shared" ca="1" si="315"/>
        <v>-0.77971694838623529</v>
      </c>
      <c r="L2461" s="93">
        <f t="shared" ca="1" si="315"/>
        <v>-1.7075509833424489</v>
      </c>
      <c r="M2461" s="93">
        <f t="shared" ca="1" si="316"/>
        <v>-0.77971694838623529</v>
      </c>
      <c r="N2461" s="101">
        <f t="shared" ca="1" si="312"/>
        <v>-1.8668678617322063</v>
      </c>
      <c r="O2461" s="46">
        <f t="shared" ca="1" si="317"/>
        <v>4.0388730265255135E-2</v>
      </c>
      <c r="P2461" s="46">
        <f t="shared" ca="1" si="318"/>
        <v>0.18033602097272855</v>
      </c>
      <c r="Q2461" s="47">
        <f t="shared" ca="1" si="313"/>
        <v>-0.2395058511496917</v>
      </c>
      <c r="R2461" s="47">
        <f t="shared" ca="1" si="314"/>
        <v>-0.15243574243996888</v>
      </c>
      <c r="S2461" s="97">
        <f t="shared" ca="1" si="319"/>
        <v>-5.6023506087356872E-2</v>
      </c>
      <c r="V2461">
        <v>2444</v>
      </c>
      <c r="W2461" s="46">
        <v>9.8846978575181696E-2</v>
      </c>
    </row>
    <row r="2462" spans="10:23">
      <c r="J2462">
        <v>2445</v>
      </c>
      <c r="K2462" s="93">
        <f t="shared" ca="1" si="315"/>
        <v>0.58546013801054142</v>
      </c>
      <c r="L2462" s="93">
        <f t="shared" ca="1" si="315"/>
        <v>-0.44054864724792009</v>
      </c>
      <c r="M2462" s="93">
        <f t="shared" ca="1" si="316"/>
        <v>0.58546013801054142</v>
      </c>
      <c r="N2462" s="101">
        <f t="shared" ca="1" si="312"/>
        <v>-0.23148730815443835</v>
      </c>
      <c r="O2462" s="46">
        <f t="shared" ca="1" si="317"/>
        <v>0.53044562840648324</v>
      </c>
      <c r="P2462" s="46">
        <f t="shared" ca="1" si="318"/>
        <v>0.4253644700433426</v>
      </c>
      <c r="Q2462" s="47">
        <f t="shared" ca="1" si="313"/>
        <v>0.74060794513276451</v>
      </c>
      <c r="R2462" s="47">
        <f t="shared" ca="1" si="314"/>
        <v>0.11199301086089261</v>
      </c>
      <c r="S2462" s="97">
        <f t="shared" ca="1" si="319"/>
        <v>0.32121931963368794</v>
      </c>
      <c r="V2462">
        <v>2445</v>
      </c>
      <c r="W2462" s="46">
        <v>1.08382513934813</v>
      </c>
    </row>
    <row r="2463" spans="10:23">
      <c r="J2463">
        <v>2446</v>
      </c>
      <c r="K2463" s="93">
        <f t="shared" ca="1" si="315"/>
        <v>0.74751180108045556</v>
      </c>
      <c r="L2463" s="93">
        <f t="shared" ca="1" si="315"/>
        <v>1.2470292117135888</v>
      </c>
      <c r="M2463" s="93">
        <f t="shared" ca="1" si="316"/>
        <v>0.74751180108045556</v>
      </c>
      <c r="N2463" s="101">
        <f t="shared" ca="1" si="312"/>
        <v>1.4200129529376051</v>
      </c>
      <c r="O2463" s="46">
        <f t="shared" ca="1" si="317"/>
        <v>0.58861722836519248</v>
      </c>
      <c r="P2463" s="46">
        <f t="shared" ca="1" si="318"/>
        <v>0.45445027002269722</v>
      </c>
      <c r="Q2463" s="47">
        <f t="shared" ca="1" si="313"/>
        <v>0.85695114505018299</v>
      </c>
      <c r="R2463" s="47">
        <f t="shared" ca="1" si="314"/>
        <v>0.3790281998028342</v>
      </c>
      <c r="S2463" s="97">
        <f t="shared" ca="1" si="319"/>
        <v>0.48382271408401334</v>
      </c>
      <c r="V2463">
        <v>2446</v>
      </c>
      <c r="W2463" s="46">
        <v>0.13934823983565101</v>
      </c>
    </row>
    <row r="2464" spans="10:23">
      <c r="J2464">
        <v>2447</v>
      </c>
      <c r="K2464" s="93">
        <f t="shared" ca="1" si="315"/>
        <v>-7.5680759866177619E-3</v>
      </c>
      <c r="L2464" s="93">
        <f t="shared" ca="1" si="315"/>
        <v>0.24484238284581125</v>
      </c>
      <c r="M2464" s="93">
        <f t="shared" ca="1" si="316"/>
        <v>-7.5680759866177619E-3</v>
      </c>
      <c r="N2464" s="101">
        <f t="shared" ca="1" si="312"/>
        <v>0.22972412898755387</v>
      </c>
      <c r="O2464" s="46">
        <f t="shared" ca="1" si="317"/>
        <v>0.3175666034378391</v>
      </c>
      <c r="P2464" s="46">
        <f t="shared" ca="1" si="318"/>
        <v>0.31892495755902056</v>
      </c>
      <c r="Q2464" s="47">
        <f t="shared" ca="1" si="313"/>
        <v>0.31484989519547629</v>
      </c>
      <c r="R2464" s="47">
        <f t="shared" ca="1" si="314"/>
        <v>0.18656743640652215</v>
      </c>
      <c r="S2464" s="97">
        <f t="shared" ca="1" si="319"/>
        <v>0.25206701992218061</v>
      </c>
      <c r="V2464">
        <v>2447</v>
      </c>
      <c r="W2464" s="46">
        <v>-0.158934747443403</v>
      </c>
    </row>
    <row r="2465" spans="10:23">
      <c r="J2465">
        <v>2448</v>
      </c>
      <c r="K2465" s="93">
        <f t="shared" ca="1" si="315"/>
        <v>-0.73820126069051828</v>
      </c>
      <c r="L2465" s="93">
        <f t="shared" ca="1" si="315"/>
        <v>0.21750334078722289</v>
      </c>
      <c r="M2465" s="93">
        <f t="shared" ca="1" si="316"/>
        <v>-0.73820126069051828</v>
      </c>
      <c r="N2465" s="101">
        <f t="shared" ca="1" si="312"/>
        <v>-2.8553300652542302E-2</v>
      </c>
      <c r="O2465" s="46">
        <f t="shared" ca="1" si="317"/>
        <v>5.5291594764732943E-2</v>
      </c>
      <c r="P2465" s="46">
        <f t="shared" ca="1" si="318"/>
        <v>0.18778745322246745</v>
      </c>
      <c r="Q2465" s="47">
        <f t="shared" ca="1" si="313"/>
        <v>-0.20970012215073608</v>
      </c>
      <c r="R2465" s="47">
        <f t="shared" ca="1" si="314"/>
        <v>0.144805915776924</v>
      </c>
      <c r="S2465" s="97">
        <f t="shared" ca="1" si="319"/>
        <v>0.10004875527082847</v>
      </c>
      <c r="V2465">
        <v>2448</v>
      </c>
      <c r="W2465" s="46">
        <v>1.2917068425235601</v>
      </c>
    </row>
    <row r="2466" spans="10:23">
      <c r="J2466">
        <v>2449</v>
      </c>
      <c r="K2466" s="93">
        <f t="shared" ca="1" si="315"/>
        <v>-0.13117520508461336</v>
      </c>
      <c r="L2466" s="93">
        <f t="shared" ca="1" si="315"/>
        <v>0.68726122587978433</v>
      </c>
      <c r="M2466" s="93">
        <f t="shared" ca="1" si="316"/>
        <v>-0.13117520508461336</v>
      </c>
      <c r="N2466" s="101">
        <f t="shared" ca="1" si="312"/>
        <v>0.60986415619461709</v>
      </c>
      <c r="O2466" s="46">
        <f t="shared" ca="1" si="317"/>
        <v>0.27319541754738053</v>
      </c>
      <c r="P2466" s="46">
        <f t="shared" ca="1" si="318"/>
        <v>0.29673936461379125</v>
      </c>
      <c r="Q2466" s="47">
        <f t="shared" ca="1" si="313"/>
        <v>0.22610752341455903</v>
      </c>
      <c r="R2466" s="47">
        <f t="shared" ca="1" si="314"/>
        <v>0.24803322383698229</v>
      </c>
      <c r="S2466" s="97">
        <f t="shared" ca="1" si="319"/>
        <v>0.26061432069218138</v>
      </c>
      <c r="V2466">
        <v>2449</v>
      </c>
      <c r="W2466" s="46">
        <v>-0.32359721071459602</v>
      </c>
    </row>
    <row r="2467" spans="10:23">
      <c r="J2467">
        <v>2450</v>
      </c>
      <c r="K2467" s="93">
        <f t="shared" ca="1" si="315"/>
        <v>0.70924619559440483</v>
      </c>
      <c r="L2467" s="93">
        <f t="shared" ca="1" si="315"/>
        <v>1.3182789522368017</v>
      </c>
      <c r="M2467" s="93">
        <f t="shared" ca="1" si="316"/>
        <v>0.70924619559440483</v>
      </c>
      <c r="N2467" s="101">
        <f t="shared" ca="1" si="312"/>
        <v>1.4753943131093934</v>
      </c>
      <c r="O2467" s="46">
        <f t="shared" ca="1" si="317"/>
        <v>0.57488104416107244</v>
      </c>
      <c r="P2467" s="46">
        <f t="shared" ca="1" si="318"/>
        <v>0.4475821779206372</v>
      </c>
      <c r="Q2467" s="47">
        <f t="shared" ca="1" si="313"/>
        <v>0.82947877664194292</v>
      </c>
      <c r="R2467" s="47">
        <f t="shared" ca="1" si="314"/>
        <v>0.38798294981150588</v>
      </c>
      <c r="S2467" s="97">
        <f t="shared" ca="1" si="319"/>
        <v>0.48143199698628913</v>
      </c>
      <c r="V2467">
        <v>2450</v>
      </c>
      <c r="W2467" s="46">
        <v>0.63900230478049702</v>
      </c>
    </row>
    <row r="2468" spans="10:23">
      <c r="J2468">
        <v>2451</v>
      </c>
      <c r="K2468" s="93">
        <f t="shared" ca="1" si="315"/>
        <v>2.3711183019939391E-2</v>
      </c>
      <c r="L2468" s="93">
        <f t="shared" ca="1" si="315"/>
        <v>1.3653843667860304</v>
      </c>
      <c r="M2468" s="93">
        <f t="shared" ca="1" si="316"/>
        <v>2.3711183019939391E-2</v>
      </c>
      <c r="N2468" s="101">
        <f t="shared" ca="1" si="312"/>
        <v>1.3020386516849789</v>
      </c>
      <c r="O2468" s="46">
        <f t="shared" ca="1" si="317"/>
        <v>0.3287949025337224</v>
      </c>
      <c r="P2468" s="46">
        <f t="shared" ca="1" si="318"/>
        <v>0.32453910710696215</v>
      </c>
      <c r="Q2468" s="47">
        <f t="shared" ca="1" si="313"/>
        <v>0.33730649338724278</v>
      </c>
      <c r="R2468" s="47">
        <f t="shared" ca="1" si="314"/>
        <v>0.35995264131369586</v>
      </c>
      <c r="S2468" s="97">
        <f t="shared" ca="1" si="319"/>
        <v>0.3443737719237091</v>
      </c>
      <c r="V2468">
        <v>2451</v>
      </c>
      <c r="W2468" s="46">
        <v>-0.24933424144720101</v>
      </c>
    </row>
    <row r="2469" spans="10:23">
      <c r="J2469">
        <v>2452</v>
      </c>
      <c r="K2469" s="93">
        <f t="shared" ca="1" si="315"/>
        <v>0.30538513860740846</v>
      </c>
      <c r="L2469" s="93">
        <f t="shared" ca="1" si="315"/>
        <v>-1.3220708461856965</v>
      </c>
      <c r="M2469" s="93">
        <f t="shared" ca="1" si="316"/>
        <v>0.30538513860740846</v>
      </c>
      <c r="N2469" s="101">
        <f t="shared" ca="1" si="312"/>
        <v>-1.1563138178833672</v>
      </c>
      <c r="O2469" s="46">
        <f t="shared" ca="1" si="317"/>
        <v>0.42990725369887084</v>
      </c>
      <c r="P2469" s="46">
        <f t="shared" ca="1" si="318"/>
        <v>0.3750952826895364</v>
      </c>
      <c r="Q2469" s="47">
        <f t="shared" ca="1" si="313"/>
        <v>0.53953119571753971</v>
      </c>
      <c r="R2469" s="47">
        <f t="shared" ca="1" si="314"/>
        <v>-3.754449002976995E-2</v>
      </c>
      <c r="S2469" s="97">
        <f t="shared" ca="1" si="319"/>
        <v>0.19618138183455044</v>
      </c>
      <c r="V2469">
        <v>2452</v>
      </c>
      <c r="W2469" s="46">
        <v>1.0015886939283001</v>
      </c>
    </row>
    <row r="2470" spans="10:23">
      <c r="J2470">
        <v>2453</v>
      </c>
      <c r="K2470" s="93">
        <f t="shared" ca="1" si="315"/>
        <v>0.16579888406978618</v>
      </c>
      <c r="L2470" s="93">
        <f t="shared" ca="1" si="315"/>
        <v>1.6740388530969414</v>
      </c>
      <c r="M2470" s="93">
        <f t="shared" ca="1" si="316"/>
        <v>0.16579888406978618</v>
      </c>
      <c r="N2470" s="101">
        <f t="shared" ca="1" si="312"/>
        <v>1.639855857588836</v>
      </c>
      <c r="O2470" s="46">
        <f t="shared" ca="1" si="317"/>
        <v>0.3798000495833912</v>
      </c>
      <c r="P2470" s="46">
        <f t="shared" ca="1" si="318"/>
        <v>0.35004168063179658</v>
      </c>
      <c r="Q2470" s="47">
        <f t="shared" ca="1" si="313"/>
        <v>0.43931678748658043</v>
      </c>
      <c r="R2470" s="47">
        <f t="shared" ca="1" si="314"/>
        <v>0.41457514639687709</v>
      </c>
      <c r="S2470" s="97">
        <f t="shared" ca="1" si="319"/>
        <v>0.39718759799013414</v>
      </c>
      <c r="V2470">
        <v>2453</v>
      </c>
      <c r="W2470" s="46">
        <v>-5.0733279120853701E-2</v>
      </c>
    </row>
    <row r="2471" spans="10:23">
      <c r="J2471">
        <v>2454</v>
      </c>
      <c r="K2471" s="93">
        <f t="shared" ca="1" si="315"/>
        <v>-0.29429886772035901</v>
      </c>
      <c r="L2471" s="93">
        <f t="shared" ca="1" si="315"/>
        <v>-0.35790472716753957</v>
      </c>
      <c r="M2471" s="93">
        <f t="shared" ca="1" si="316"/>
        <v>-0.29429886772035901</v>
      </c>
      <c r="N2471" s="101">
        <f t="shared" ca="1" si="312"/>
        <v>-0.43291709692271474</v>
      </c>
      <c r="O2471" s="46">
        <f t="shared" ca="1" si="317"/>
        <v>0.21463900247034351</v>
      </c>
      <c r="P2471" s="46">
        <f t="shared" ca="1" si="318"/>
        <v>0.26746115707527274</v>
      </c>
      <c r="Q2471" s="47">
        <f t="shared" ca="1" si="313"/>
        <v>0.10899469326048505</v>
      </c>
      <c r="R2471" s="47">
        <f t="shared" ca="1" si="314"/>
        <v>7.9423326816940629E-2</v>
      </c>
      <c r="S2471" s="97">
        <f t="shared" ca="1" si="319"/>
        <v>0.14703116464364208</v>
      </c>
      <c r="V2471">
        <v>2454</v>
      </c>
      <c r="W2471" s="46">
        <v>7.5498359692451805E-2</v>
      </c>
    </row>
    <row r="2472" spans="10:23">
      <c r="J2472">
        <v>2455</v>
      </c>
      <c r="K2472" s="93">
        <f t="shared" ca="1" si="315"/>
        <v>0.49378877531411941</v>
      </c>
      <c r="L2472" s="93">
        <f t="shared" ca="1" si="315"/>
        <v>2.2000680175301821</v>
      </c>
      <c r="M2472" s="93">
        <f t="shared" ca="1" si="316"/>
        <v>0.49378877531411941</v>
      </c>
      <c r="N2472" s="101">
        <f t="shared" ca="1" si="312"/>
        <v>2.2428834082980504</v>
      </c>
      <c r="O2472" s="46">
        <f t="shared" ca="1" si="317"/>
        <v>0.4975384077249817</v>
      </c>
      <c r="P2472" s="46">
        <f t="shared" ca="1" si="318"/>
        <v>0.40891085970259183</v>
      </c>
      <c r="Q2472" s="47">
        <f t="shared" ca="1" si="313"/>
        <v>0.67479350376976144</v>
      </c>
      <c r="R2472" s="47">
        <f t="shared" ca="1" si="314"/>
        <v>0.51208017242354664</v>
      </c>
      <c r="S2472" s="97">
        <f t="shared" ca="1" si="319"/>
        <v>0.50480929007426423</v>
      </c>
      <c r="V2472">
        <v>2455</v>
      </c>
      <c r="W2472" s="46">
        <v>0.212452030767462</v>
      </c>
    </row>
    <row r="2473" spans="10:23">
      <c r="J2473">
        <v>2456</v>
      </c>
      <c r="K2473" s="93">
        <f t="shared" ca="1" si="315"/>
        <v>0.33455379478720243</v>
      </c>
      <c r="L2473" s="93">
        <f t="shared" ca="1" si="315"/>
        <v>-2.7644089552510476</v>
      </c>
      <c r="M2473" s="93">
        <f t="shared" ca="1" si="316"/>
        <v>0.33455379478720243</v>
      </c>
      <c r="N2473" s="101">
        <f t="shared" ca="1" si="312"/>
        <v>-2.5144940437393415</v>
      </c>
      <c r="O2473" s="46">
        <f t="shared" ca="1" si="317"/>
        <v>0.44037791081204136</v>
      </c>
      <c r="P2473" s="46">
        <f t="shared" ca="1" si="318"/>
        <v>0.38033061124612166</v>
      </c>
      <c r="Q2473" s="47">
        <f t="shared" ca="1" si="313"/>
        <v>0.56047250994388076</v>
      </c>
      <c r="R2473" s="47">
        <f t="shared" ca="1" si="314"/>
        <v>-0.25715203219802735</v>
      </c>
      <c r="S2473" s="97">
        <f t="shared" ca="1" si="319"/>
        <v>9.1612939307007007E-2</v>
      </c>
      <c r="V2473">
        <v>2456</v>
      </c>
      <c r="W2473" s="46">
        <v>0.75592525173257996</v>
      </c>
    </row>
    <row r="2474" spans="10:23">
      <c r="J2474">
        <v>2457</v>
      </c>
      <c r="K2474" s="93">
        <f t="shared" ca="1" si="315"/>
        <v>0.54022350498066407</v>
      </c>
      <c r="L2474" s="93">
        <f t="shared" ca="1" si="315"/>
        <v>-0.31703746245190273</v>
      </c>
      <c r="M2474" s="93">
        <f t="shared" ca="1" si="316"/>
        <v>0.54022350498066407</v>
      </c>
      <c r="N2474" s="101">
        <f t="shared" ca="1" si="312"/>
        <v>-0.12877469442179307</v>
      </c>
      <c r="O2474" s="46">
        <f t="shared" ca="1" si="317"/>
        <v>0.51420705812437728</v>
      </c>
      <c r="P2474" s="46">
        <f t="shared" ca="1" si="318"/>
        <v>0.41724518490228962</v>
      </c>
      <c r="Q2474" s="47">
        <f t="shared" ca="1" si="313"/>
        <v>0.7081308045685526</v>
      </c>
      <c r="R2474" s="47">
        <f t="shared" ca="1" si="314"/>
        <v>0.12860086909803337</v>
      </c>
      <c r="S2474" s="97">
        <f t="shared" ca="1" si="319"/>
        <v>0.32140396361120532</v>
      </c>
      <c r="V2474">
        <v>2457</v>
      </c>
      <c r="W2474" s="46">
        <v>0.39871111186556801</v>
      </c>
    </row>
    <row r="2475" spans="10:23">
      <c r="J2475">
        <v>2458</v>
      </c>
      <c r="K2475" s="93">
        <f t="shared" ca="1" si="315"/>
        <v>-0.28817376883779217</v>
      </c>
      <c r="L2475" s="93">
        <f t="shared" ca="1" si="315"/>
        <v>-0.99657924592822766</v>
      </c>
      <c r="M2475" s="93">
        <f t="shared" ca="1" si="316"/>
        <v>-0.28817376883779217</v>
      </c>
      <c r="N2475" s="101">
        <f t="shared" ca="1" si="312"/>
        <v>-1.0364857520274331</v>
      </c>
      <c r="O2475" s="46">
        <f t="shared" ca="1" si="317"/>
        <v>0.21683772598329193</v>
      </c>
      <c r="P2475" s="46">
        <f t="shared" ca="1" si="318"/>
        <v>0.26856051883174692</v>
      </c>
      <c r="Q2475" s="47">
        <f t="shared" ca="1" si="313"/>
        <v>0.11339214028638189</v>
      </c>
      <c r="R2475" s="47">
        <f t="shared" ca="1" si="314"/>
        <v>-1.8169191726620959E-2</v>
      </c>
      <c r="S2475" s="97">
        <f t="shared" ca="1" si="319"/>
        <v>9.9334267128335485E-2</v>
      </c>
      <c r="V2475">
        <v>2458</v>
      </c>
      <c r="W2475" s="46">
        <v>0.14423757942757001</v>
      </c>
    </row>
    <row r="2476" spans="10:23">
      <c r="J2476">
        <v>2459</v>
      </c>
      <c r="K2476" s="93">
        <f t="shared" ca="1" si="315"/>
        <v>-8.4375272068716964E-2</v>
      </c>
      <c r="L2476" s="93">
        <f t="shared" ca="1" si="315"/>
        <v>-0.55475899492776237</v>
      </c>
      <c r="M2476" s="93">
        <f t="shared" ca="1" si="316"/>
        <v>-8.4375272068716964E-2</v>
      </c>
      <c r="N2476" s="101">
        <f t="shared" ca="1" si="312"/>
        <v>-0.55279090594467239</v>
      </c>
      <c r="O2476" s="46">
        <f t="shared" ca="1" si="317"/>
        <v>0.28999516480033266</v>
      </c>
      <c r="P2476" s="46">
        <f t="shared" ca="1" si="318"/>
        <v>0.30513923824026729</v>
      </c>
      <c r="Q2476" s="47">
        <f t="shared" ca="1" si="313"/>
        <v>0.2597070179204633</v>
      </c>
      <c r="R2476" s="47">
        <f t="shared" ca="1" si="314"/>
        <v>6.0040632187390919E-2</v>
      </c>
      <c r="S2476" s="97">
        <f t="shared" ca="1" si="319"/>
        <v>0.17501789849386179</v>
      </c>
      <c r="V2476">
        <v>2459</v>
      </c>
      <c r="W2476" s="46">
        <v>0.55872309611127602</v>
      </c>
    </row>
    <row r="2477" spans="10:23">
      <c r="J2477">
        <v>2460</v>
      </c>
      <c r="K2477" s="93">
        <f t="shared" ca="1" si="315"/>
        <v>0.36195465836254087</v>
      </c>
      <c r="L2477" s="93">
        <f t="shared" ca="1" si="315"/>
        <v>0.27626831393431434</v>
      </c>
      <c r="M2477" s="93">
        <f t="shared" ca="1" si="316"/>
        <v>0.36195465836254087</v>
      </c>
      <c r="N2477" s="101">
        <f t="shared" ca="1" si="312"/>
        <v>0.37703504518131647</v>
      </c>
      <c r="O2477" s="46">
        <f t="shared" ca="1" si="317"/>
        <v>0.45021398434706006</v>
      </c>
      <c r="P2477" s="46">
        <f t="shared" ca="1" si="318"/>
        <v>0.38524864801363101</v>
      </c>
      <c r="Q2477" s="47">
        <f t="shared" ca="1" si="313"/>
        <v>0.58014465701391815</v>
      </c>
      <c r="R2477" s="47">
        <f t="shared" ca="1" si="314"/>
        <v>0.2103865052046103</v>
      </c>
      <c r="S2477" s="97">
        <f t="shared" ca="1" si="319"/>
        <v>0.33030024477583519</v>
      </c>
      <c r="V2477">
        <v>2460</v>
      </c>
      <c r="W2477" s="46">
        <v>0.76539600639384198</v>
      </c>
    </row>
    <row r="2478" spans="10:23">
      <c r="J2478">
        <v>2461</v>
      </c>
      <c r="K2478" s="93">
        <f t="shared" ca="1" si="315"/>
        <v>-1.387404433035474</v>
      </c>
      <c r="L2478" s="93">
        <f t="shared" ca="1" si="315"/>
        <v>-2.0132101804166518</v>
      </c>
      <c r="M2478" s="93">
        <f t="shared" ca="1" si="316"/>
        <v>-1.387404433035474</v>
      </c>
      <c r="N2478" s="101">
        <f t="shared" ca="1" si="312"/>
        <v>-2.3499164605403928</v>
      </c>
      <c r="O2478" s="46">
        <f t="shared" ca="1" si="317"/>
        <v>-0.17775252535196495</v>
      </c>
      <c r="P2478" s="46">
        <f t="shared" ca="1" si="318"/>
        <v>7.1265393164118507E-2</v>
      </c>
      <c r="Q2478" s="47">
        <f t="shared" ca="1" si="313"/>
        <v>-0.67578836238413187</v>
      </c>
      <c r="R2478" s="47">
        <f t="shared" ca="1" si="314"/>
        <v>-0.23054107302319859</v>
      </c>
      <c r="S2478" s="97">
        <f t="shared" ca="1" si="319"/>
        <v>-0.20414679918758177</v>
      </c>
      <c r="V2478">
        <v>2461</v>
      </c>
      <c r="W2478" s="46">
        <v>0.218502587342499</v>
      </c>
    </row>
    <row r="2479" spans="10:23">
      <c r="J2479">
        <v>2462</v>
      </c>
      <c r="K2479" s="93">
        <f t="shared" ca="1" si="315"/>
        <v>0.77456310373227921</v>
      </c>
      <c r="L2479" s="93">
        <f t="shared" ca="1" si="315"/>
        <v>0.11582216538104791</v>
      </c>
      <c r="M2479" s="93">
        <f t="shared" ca="1" si="316"/>
        <v>0.77456310373227921</v>
      </c>
      <c r="N2479" s="101">
        <f t="shared" ca="1" si="312"/>
        <v>0.3561374910581443</v>
      </c>
      <c r="O2479" s="46">
        <f t="shared" ca="1" si="317"/>
        <v>0.59832782020000108</v>
      </c>
      <c r="P2479" s="46">
        <f t="shared" ca="1" si="318"/>
        <v>0.45930556594010152</v>
      </c>
      <c r="Q2479" s="47">
        <f t="shared" ca="1" si="313"/>
        <v>0.87637232871980009</v>
      </c>
      <c r="R2479" s="47">
        <f t="shared" ca="1" si="314"/>
        <v>0.20700752764997415</v>
      </c>
      <c r="S2479" s="97">
        <f t="shared" ca="1" si="319"/>
        <v>0.40266767392498759</v>
      </c>
      <c r="V2479">
        <v>2462</v>
      </c>
      <c r="W2479" s="46">
        <v>5.4504151452121098E-2</v>
      </c>
    </row>
    <row r="2480" spans="10:23">
      <c r="J2480">
        <v>2463</v>
      </c>
      <c r="K2480" s="93">
        <f t="shared" ca="1" si="315"/>
        <v>0.5297374796992721</v>
      </c>
      <c r="L2480" s="93">
        <f t="shared" ca="1" si="315"/>
        <v>0.80278244548325506</v>
      </c>
      <c r="M2480" s="93">
        <f t="shared" ca="1" si="316"/>
        <v>0.5297374796992721</v>
      </c>
      <c r="N2480" s="101">
        <f t="shared" ca="1" si="312"/>
        <v>0.92957294280454317</v>
      </c>
      <c r="O2480" s="46">
        <f t="shared" ca="1" si="317"/>
        <v>0.51044289516381025</v>
      </c>
      <c r="P2480" s="46">
        <f t="shared" ca="1" si="318"/>
        <v>0.41536310342200611</v>
      </c>
      <c r="Q2480" s="47">
        <f t="shared" ca="1" si="313"/>
        <v>0.70060247864741865</v>
      </c>
      <c r="R2480" s="47">
        <f t="shared" ca="1" si="314"/>
        <v>0.29972773352015236</v>
      </c>
      <c r="S2480" s="97">
        <f t="shared" ca="1" si="319"/>
        <v>0.40508531434198131</v>
      </c>
      <c r="V2480">
        <v>2463</v>
      </c>
      <c r="W2480" s="46">
        <v>1.68857472028289</v>
      </c>
    </row>
    <row r="2481" spans="10:23">
      <c r="J2481">
        <v>2464</v>
      </c>
      <c r="K2481" s="93">
        <f t="shared" ca="1" si="315"/>
        <v>-1.6810052592011799</v>
      </c>
      <c r="L2481" s="93">
        <f t="shared" ca="1" si="315"/>
        <v>-0.28019070075030689</v>
      </c>
      <c r="M2481" s="93">
        <f t="shared" ca="1" si="316"/>
        <v>-1.6810052592011799</v>
      </c>
      <c r="N2481" s="101">
        <f t="shared" ca="1" si="312"/>
        <v>-0.80024147632622311</v>
      </c>
      <c r="O2481" s="46">
        <f t="shared" ca="1" si="317"/>
        <v>-0.2831462589533873</v>
      </c>
      <c r="P2481" s="46">
        <f t="shared" ca="1" si="318"/>
        <v>1.8568526363407334E-2</v>
      </c>
      <c r="Q2481" s="47">
        <f t="shared" ca="1" si="313"/>
        <v>-0.88657582958697656</v>
      </c>
      <c r="R2481" s="47">
        <f t="shared" ca="1" si="314"/>
        <v>2.0029733386845189E-2</v>
      </c>
      <c r="S2481" s="97">
        <f t="shared" ca="1" si="319"/>
        <v>-0.13155826278327104</v>
      </c>
      <c r="V2481">
        <v>2464</v>
      </c>
      <c r="W2481" s="46">
        <v>0.34219932035599498</v>
      </c>
    </row>
    <row r="2482" spans="10:23">
      <c r="J2482">
        <v>2465</v>
      </c>
      <c r="K2482" s="93">
        <f t="shared" ca="1" si="315"/>
        <v>0.98859275079502396</v>
      </c>
      <c r="L2482" s="93">
        <f t="shared" ca="1" si="315"/>
        <v>-0.4046307554343842</v>
      </c>
      <c r="M2482" s="93">
        <f t="shared" ca="1" si="316"/>
        <v>0.98859275079502396</v>
      </c>
      <c r="N2482" s="101">
        <f t="shared" ca="1" si="312"/>
        <v>-6.9228944181609797E-2</v>
      </c>
      <c r="O2482" s="46">
        <f t="shared" ca="1" si="317"/>
        <v>0.67515792963779309</v>
      </c>
      <c r="P2482" s="46">
        <f t="shared" ca="1" si="318"/>
        <v>0.49772062065899753</v>
      </c>
      <c r="Q2482" s="47">
        <f t="shared" ca="1" si="313"/>
        <v>1.0300325475953842</v>
      </c>
      <c r="R2482" s="47">
        <f t="shared" ca="1" si="314"/>
        <v>0.13822896970490989</v>
      </c>
      <c r="S2482" s="97">
        <f t="shared" ca="1" si="319"/>
        <v>0.40669344967135146</v>
      </c>
      <c r="V2482">
        <v>2465</v>
      </c>
      <c r="W2482" s="46">
        <v>-1.14229217155287E-2</v>
      </c>
    </row>
    <row r="2483" spans="10:23">
      <c r="J2483">
        <v>2466</v>
      </c>
      <c r="K2483" s="93">
        <f t="shared" ca="1" si="315"/>
        <v>0.51585101932826283</v>
      </c>
      <c r="L2483" s="93">
        <f t="shared" ca="1" si="315"/>
        <v>0.85370575621308686</v>
      </c>
      <c r="M2483" s="93">
        <f t="shared" ca="1" si="316"/>
        <v>0.51585101932826283</v>
      </c>
      <c r="N2483" s="101">
        <f t="shared" ca="1" si="312"/>
        <v>0.97343627167252578</v>
      </c>
      <c r="O2483" s="46">
        <f t="shared" ca="1" si="317"/>
        <v>0.50545807981392832</v>
      </c>
      <c r="P2483" s="46">
        <f t="shared" ca="1" si="318"/>
        <v>0.41287069574706514</v>
      </c>
      <c r="Q2483" s="47">
        <f t="shared" ca="1" si="313"/>
        <v>0.69063284794765456</v>
      </c>
      <c r="R2483" s="47">
        <f t="shared" ca="1" si="314"/>
        <v>0.30682010437096835</v>
      </c>
      <c r="S2483" s="97">
        <f t="shared" ca="1" si="319"/>
        <v>0.40613909209244836</v>
      </c>
      <c r="V2483">
        <v>2466</v>
      </c>
      <c r="W2483" s="46">
        <v>-0.31048856585935802</v>
      </c>
    </row>
    <row r="2484" spans="10:23">
      <c r="J2484">
        <v>2467</v>
      </c>
      <c r="K2484" s="93">
        <f t="shared" ca="1" si="315"/>
        <v>0.51274784930546768</v>
      </c>
      <c r="L2484" s="93">
        <f t="shared" ca="1" si="315"/>
        <v>-0.36883156157230934</v>
      </c>
      <c r="M2484" s="93">
        <f t="shared" ca="1" si="316"/>
        <v>0.51274784930546768</v>
      </c>
      <c r="N2484" s="101">
        <f t="shared" ca="1" si="312"/>
        <v>-0.1866176839280467</v>
      </c>
      <c r="O2484" s="46">
        <f t="shared" ca="1" si="317"/>
        <v>0.50434413650874899</v>
      </c>
      <c r="P2484" s="46">
        <f t="shared" ca="1" si="318"/>
        <v>0.41231372409447548</v>
      </c>
      <c r="Q2484" s="47">
        <f t="shared" ca="1" si="313"/>
        <v>0.68840496133729601</v>
      </c>
      <c r="R2484" s="47">
        <f t="shared" ca="1" si="314"/>
        <v>0.11924809211357468</v>
      </c>
      <c r="S2484" s="97">
        <f t="shared" ca="1" si="319"/>
        <v>0.31179611431116183</v>
      </c>
      <c r="V2484">
        <v>2467</v>
      </c>
      <c r="W2484" s="46">
        <v>1.09026767580701</v>
      </c>
    </row>
    <row r="2485" spans="10:23">
      <c r="J2485">
        <v>2468</v>
      </c>
      <c r="K2485" s="93">
        <f t="shared" ca="1" si="315"/>
        <v>-8.8140593380866994E-2</v>
      </c>
      <c r="L2485" s="93">
        <f t="shared" ca="1" si="315"/>
        <v>1.5527129943340461</v>
      </c>
      <c r="M2485" s="93">
        <f t="shared" ca="1" si="316"/>
        <v>-8.8140593380866994E-2</v>
      </c>
      <c r="N2485" s="101">
        <f t="shared" ca="1" si="312"/>
        <v>1.4440703999927962</v>
      </c>
      <c r="O2485" s="46">
        <f t="shared" ca="1" si="317"/>
        <v>0.28864352939630783</v>
      </c>
      <c r="P2485" s="46">
        <f t="shared" ca="1" si="318"/>
        <v>0.30446342053825493</v>
      </c>
      <c r="Q2485" s="47">
        <f t="shared" ca="1" si="313"/>
        <v>0.25700374711241369</v>
      </c>
      <c r="R2485" s="47">
        <f t="shared" ca="1" si="314"/>
        <v>0.3829181083128067</v>
      </c>
      <c r="S2485" s="97">
        <f t="shared" ca="1" si="319"/>
        <v>0.33578081885455724</v>
      </c>
      <c r="V2485">
        <v>2468</v>
      </c>
      <c r="W2485" s="46">
        <v>0.105679166801688</v>
      </c>
    </row>
    <row r="2486" spans="10:23">
      <c r="J2486">
        <v>2469</v>
      </c>
      <c r="K2486" s="93">
        <f t="shared" ca="1" si="315"/>
        <v>0.86663579087311349</v>
      </c>
      <c r="L2486" s="93">
        <f t="shared" ca="1" si="315"/>
        <v>0.67292719549876012</v>
      </c>
      <c r="M2486" s="93">
        <f t="shared" ca="1" si="316"/>
        <v>0.86663579087311349</v>
      </c>
      <c r="N2486" s="101">
        <f t="shared" ca="1" si="312"/>
        <v>0.91360058419911339</v>
      </c>
      <c r="O2486" s="46">
        <f t="shared" ca="1" si="317"/>
        <v>0.6313791041054877</v>
      </c>
      <c r="P2486" s="46">
        <f t="shared" ca="1" si="318"/>
        <v>0.47583120789284483</v>
      </c>
      <c r="Q2486" s="47">
        <f t="shared" ca="1" si="313"/>
        <v>0.94247489653077343</v>
      </c>
      <c r="R2486" s="47">
        <f t="shared" ca="1" si="314"/>
        <v>0.29714512309099683</v>
      </c>
      <c r="S2486" s="97">
        <f t="shared" ca="1" si="319"/>
        <v>0.46426211359824227</v>
      </c>
      <c r="V2486">
        <v>2469</v>
      </c>
      <c r="W2486" s="46">
        <v>0.84555117702347604</v>
      </c>
    </row>
    <row r="2487" spans="10:23">
      <c r="J2487">
        <v>2470</v>
      </c>
      <c r="K2487" s="93">
        <f t="shared" ca="1" si="315"/>
        <v>0.85397513816284198</v>
      </c>
      <c r="L2487" s="93">
        <f t="shared" ca="1" si="315"/>
        <v>0.67923046548101784</v>
      </c>
      <c r="M2487" s="93">
        <f t="shared" ca="1" si="316"/>
        <v>0.85397513816284198</v>
      </c>
      <c r="N2487" s="101">
        <f t="shared" ca="1" si="312"/>
        <v>0.91555023691372406</v>
      </c>
      <c r="O2487" s="46">
        <f t="shared" ca="1" si="317"/>
        <v>0.62683431628457953</v>
      </c>
      <c r="P2487" s="46">
        <f t="shared" ca="1" si="318"/>
        <v>0.47355881398239075</v>
      </c>
      <c r="Q2487" s="47">
        <f t="shared" ca="1" si="313"/>
        <v>0.93338532088895709</v>
      </c>
      <c r="R2487" s="47">
        <f t="shared" ca="1" si="314"/>
        <v>0.29746036729245573</v>
      </c>
      <c r="S2487" s="97">
        <f t="shared" ca="1" si="319"/>
        <v>0.46214734178851763</v>
      </c>
      <c r="V2487">
        <v>2470</v>
      </c>
      <c r="W2487" s="46">
        <v>-1.8841698597828201E-2</v>
      </c>
    </row>
    <row r="2488" spans="10:23">
      <c r="J2488">
        <v>2471</v>
      </c>
      <c r="K2488" s="93">
        <f t="shared" ca="1" si="315"/>
        <v>0.55083712904750948</v>
      </c>
      <c r="L2488" s="93">
        <f t="shared" ca="1" si="315"/>
        <v>0.3753582978874051</v>
      </c>
      <c r="M2488" s="93">
        <f t="shared" ca="1" si="316"/>
        <v>0.55083712904750948</v>
      </c>
      <c r="N2488" s="101">
        <f t="shared" ca="1" si="312"/>
        <v>0.53104945607997145</v>
      </c>
      <c r="O2488" s="46">
        <f t="shared" ca="1" si="317"/>
        <v>0.5180170251536097</v>
      </c>
      <c r="P2488" s="46">
        <f t="shared" ca="1" si="318"/>
        <v>0.41915016841690583</v>
      </c>
      <c r="Q2488" s="47">
        <f t="shared" ca="1" si="313"/>
        <v>0.71575073862701744</v>
      </c>
      <c r="R2488" s="47">
        <f t="shared" ca="1" si="314"/>
        <v>0.23528947875116552</v>
      </c>
      <c r="S2488" s="97">
        <f t="shared" ca="1" si="319"/>
        <v>0.37665325195238764</v>
      </c>
      <c r="V2488">
        <v>2471</v>
      </c>
      <c r="W2488" s="46">
        <v>0.10430545509246</v>
      </c>
    </row>
    <row r="2489" spans="10:23">
      <c r="J2489">
        <v>2472</v>
      </c>
      <c r="K2489" s="93">
        <f t="shared" ca="1" si="315"/>
        <v>-0.32546783782356559</v>
      </c>
      <c r="L2489" s="93">
        <f t="shared" ca="1" si="315"/>
        <v>-0.27449932024627649</v>
      </c>
      <c r="M2489" s="93">
        <f t="shared" ca="1" si="316"/>
        <v>-0.32546783782356559</v>
      </c>
      <c r="N2489" s="101">
        <f t="shared" ca="1" si="312"/>
        <v>-0.36375426454281234</v>
      </c>
      <c r="O2489" s="46">
        <f t="shared" ca="1" si="317"/>
        <v>0.20345029372388374</v>
      </c>
      <c r="P2489" s="46">
        <f t="shared" ca="1" si="318"/>
        <v>0.26186680270204288</v>
      </c>
      <c r="Q2489" s="47">
        <f t="shared" ca="1" si="313"/>
        <v>8.6617275767565505E-2</v>
      </c>
      <c r="R2489" s="47">
        <f t="shared" ca="1" si="314"/>
        <v>9.0606437378554838E-2</v>
      </c>
      <c r="S2489" s="97">
        <f t="shared" ca="1" si="319"/>
        <v>0.14702836555121929</v>
      </c>
      <c r="V2489">
        <v>2472</v>
      </c>
      <c r="W2489" s="46">
        <v>0.48639881078108799</v>
      </c>
    </row>
    <row r="2490" spans="10:23">
      <c r="J2490">
        <v>2473</v>
      </c>
      <c r="K2490" s="93">
        <f t="shared" ca="1" si="315"/>
        <v>2.9467343909703669</v>
      </c>
      <c r="L2490" s="93">
        <f t="shared" ca="1" si="315"/>
        <v>-1.8809301697912828</v>
      </c>
      <c r="M2490" s="93">
        <f t="shared" ca="1" si="316"/>
        <v>2.9467343909703669</v>
      </c>
      <c r="N2490" s="101">
        <f t="shared" ca="1" si="312"/>
        <v>-0.84615062987501921</v>
      </c>
      <c r="O2490" s="46">
        <f t="shared" ca="1" si="317"/>
        <v>1.3780710006725978</v>
      </c>
      <c r="P2490" s="46">
        <f t="shared" ca="1" si="318"/>
        <v>0.84917715617639988</v>
      </c>
      <c r="Q2490" s="47">
        <f t="shared" ca="1" si="313"/>
        <v>2.4358586896649936</v>
      </c>
      <c r="R2490" s="47">
        <f t="shared" ca="1" si="314"/>
        <v>1.2606568049916334E-2</v>
      </c>
      <c r="S2490" s="97">
        <f t="shared" ca="1" si="319"/>
        <v>0.69533878436125707</v>
      </c>
      <c r="V2490">
        <v>2473</v>
      </c>
      <c r="W2490" s="46">
        <v>1.52309073769421</v>
      </c>
    </row>
    <row r="2491" spans="10:23">
      <c r="J2491">
        <v>2474</v>
      </c>
      <c r="K2491" s="93">
        <f t="shared" ca="1" si="315"/>
        <v>-0.23036591174774351</v>
      </c>
      <c r="L2491" s="93">
        <f t="shared" ca="1" si="315"/>
        <v>-0.7881075109008554</v>
      </c>
      <c r="M2491" s="93">
        <f t="shared" ca="1" si="316"/>
        <v>-0.23036591174774351</v>
      </c>
      <c r="N2491" s="101">
        <f t="shared" ca="1" si="312"/>
        <v>-0.8204530094426018</v>
      </c>
      <c r="O2491" s="46">
        <f t="shared" ca="1" si="317"/>
        <v>0.23758898193098149</v>
      </c>
      <c r="P2491" s="46">
        <f t="shared" ca="1" si="318"/>
        <v>0.27893614680559176</v>
      </c>
      <c r="Q2491" s="47">
        <f t="shared" ca="1" si="313"/>
        <v>0.15489465218176104</v>
      </c>
      <c r="R2491" s="47">
        <f t="shared" ca="1" si="314"/>
        <v>1.6761680276778074E-2</v>
      </c>
      <c r="S2491" s="97">
        <f t="shared" ca="1" si="319"/>
        <v>0.1271753311038798</v>
      </c>
      <c r="V2491">
        <v>2474</v>
      </c>
      <c r="W2491" s="46">
        <v>7.7819426462353196E-3</v>
      </c>
    </row>
    <row r="2492" spans="10:23">
      <c r="J2492">
        <v>2475</v>
      </c>
      <c r="K2492" s="93">
        <f t="shared" ca="1" si="315"/>
        <v>0.5025799885644322</v>
      </c>
      <c r="L2492" s="93">
        <f t="shared" ca="1" si="315"/>
        <v>0.684212203675304</v>
      </c>
      <c r="M2492" s="93">
        <f t="shared" ca="1" si="316"/>
        <v>0.5025799885644322</v>
      </c>
      <c r="N2492" s="101">
        <f t="shared" ca="1" si="312"/>
        <v>0.80852179850597272</v>
      </c>
      <c r="O2492" s="46">
        <f t="shared" ca="1" si="317"/>
        <v>0.50069418490530138</v>
      </c>
      <c r="P2492" s="46">
        <f t="shared" ca="1" si="318"/>
        <v>0.41048874829275167</v>
      </c>
      <c r="Q2492" s="47">
        <f t="shared" ca="1" si="313"/>
        <v>0.68110505813040079</v>
      </c>
      <c r="R2492" s="47">
        <f t="shared" ca="1" si="314"/>
        <v>0.28015467261852561</v>
      </c>
      <c r="S2492" s="97">
        <f t="shared" ca="1" si="319"/>
        <v>0.39042442876191352</v>
      </c>
      <c r="V2492">
        <v>2475</v>
      </c>
      <c r="W2492" s="46">
        <v>0.116049560939774</v>
      </c>
    </row>
    <row r="2493" spans="10:23">
      <c r="J2493">
        <v>2476</v>
      </c>
      <c r="K2493" s="93">
        <f t="shared" ca="1" si="315"/>
        <v>-1.3074197461600621</v>
      </c>
      <c r="L2493" s="93">
        <f t="shared" ca="1" si="315"/>
        <v>0.4934928451424177</v>
      </c>
      <c r="M2493" s="93">
        <f t="shared" ca="1" si="316"/>
        <v>-1.3074197461600621</v>
      </c>
      <c r="N2493" s="101">
        <f t="shared" ca="1" si="312"/>
        <v>5.2083460530696124E-2</v>
      </c>
      <c r="O2493" s="46">
        <f t="shared" ca="1" si="317"/>
        <v>-0.1490404645215142</v>
      </c>
      <c r="P2493" s="46">
        <f t="shared" ca="1" si="318"/>
        <v>8.562142357934388E-2</v>
      </c>
      <c r="Q2493" s="47">
        <f t="shared" ca="1" si="313"/>
        <v>-0.61836424072323037</v>
      </c>
      <c r="R2493" s="47">
        <f t="shared" ca="1" si="314"/>
        <v>0.1578442744532913</v>
      </c>
      <c r="S2493" s="97">
        <f t="shared" ca="1" si="319"/>
        <v>4.4019049658885478E-3</v>
      </c>
      <c r="V2493">
        <v>2476</v>
      </c>
      <c r="W2493" s="46">
        <v>0.40771725871036502</v>
      </c>
    </row>
    <row r="2494" spans="10:23">
      <c r="J2494">
        <v>2477</v>
      </c>
      <c r="K2494" s="93">
        <f t="shared" ca="1" si="315"/>
        <v>1.6303041546154609</v>
      </c>
      <c r="L2494" s="93">
        <f t="shared" ca="1" si="315"/>
        <v>0.43928055031758168</v>
      </c>
      <c r="M2494" s="93">
        <f t="shared" ca="1" si="316"/>
        <v>1.6303041546154609</v>
      </c>
      <c r="N2494" s="101">
        <f t="shared" ca="1" si="312"/>
        <v>0.93494779944383821</v>
      </c>
      <c r="O2494" s="46">
        <f t="shared" ca="1" si="317"/>
        <v>0.90551273356152151</v>
      </c>
      <c r="P2494" s="46">
        <f t="shared" ca="1" si="318"/>
        <v>0.61289802262086179</v>
      </c>
      <c r="Q2494" s="47">
        <f t="shared" ca="1" si="313"/>
        <v>1.4907421554428411</v>
      </c>
      <c r="R2494" s="47">
        <f t="shared" ca="1" si="314"/>
        <v>0.30059680747189421</v>
      </c>
      <c r="S2494" s="97">
        <f t="shared" ca="1" si="319"/>
        <v>0.60305477051670786</v>
      </c>
      <c r="V2494">
        <v>2477</v>
      </c>
      <c r="W2494" s="46">
        <v>5.8517564155420497E-2</v>
      </c>
    </row>
    <row r="2495" spans="10:23">
      <c r="J2495">
        <v>2478</v>
      </c>
      <c r="K2495" s="93">
        <f t="shared" ca="1" si="315"/>
        <v>-0.47498920280186147</v>
      </c>
      <c r="L2495" s="93">
        <f t="shared" ca="1" si="315"/>
        <v>-1.2498821357316219</v>
      </c>
      <c r="M2495" s="93">
        <f t="shared" ca="1" si="316"/>
        <v>-0.47498920280186147</v>
      </c>
      <c r="N2495" s="101">
        <f t="shared" ca="1" si="312"/>
        <v>-1.3360494623151591</v>
      </c>
      <c r="O2495" s="46">
        <f t="shared" ca="1" si="317"/>
        <v>0.14977668825742801</v>
      </c>
      <c r="P2495" s="46">
        <f t="shared" ca="1" si="318"/>
        <v>0.23502999996881499</v>
      </c>
      <c r="Q2495" s="47">
        <f t="shared" ca="1" si="313"/>
        <v>-2.0729935165345936E-2</v>
      </c>
      <c r="R2495" s="47">
        <f t="shared" ca="1" si="314"/>
        <v>-6.6606393864231561E-2</v>
      </c>
      <c r="S2495" s="97">
        <f t="shared" ca="1" si="319"/>
        <v>4.1585147196598227E-2</v>
      </c>
      <c r="V2495">
        <v>2478</v>
      </c>
      <c r="W2495" s="46">
        <v>0.53079901732063195</v>
      </c>
    </row>
    <row r="2496" spans="10:23">
      <c r="J2496">
        <v>2479</v>
      </c>
      <c r="K2496" s="93">
        <f t="shared" ca="1" si="315"/>
        <v>0.34011515298447587</v>
      </c>
      <c r="L2496" s="93">
        <f t="shared" ca="1" si="315"/>
        <v>-0.29641260276222503</v>
      </c>
      <c r="M2496" s="93">
        <f t="shared" ca="1" si="316"/>
        <v>0.34011515298447587</v>
      </c>
      <c r="N2496" s="101">
        <f t="shared" ca="1" si="312"/>
        <v>-0.17285955678097742</v>
      </c>
      <c r="O2496" s="46">
        <f t="shared" ca="1" si="317"/>
        <v>0.44237426862874152</v>
      </c>
      <c r="P2496" s="46">
        <f t="shared" ca="1" si="318"/>
        <v>0.38132879015447174</v>
      </c>
      <c r="Q2496" s="47">
        <f t="shared" ca="1" si="313"/>
        <v>0.56446522557728107</v>
      </c>
      <c r="R2496" s="47">
        <f t="shared" ca="1" si="314"/>
        <v>0.12147267794547492</v>
      </c>
      <c r="S2496" s="97">
        <f t="shared" ca="1" si="319"/>
        <v>0.28192347328710821</v>
      </c>
      <c r="V2496">
        <v>2479</v>
      </c>
      <c r="W2496" s="46">
        <v>0.60031429688939397</v>
      </c>
    </row>
    <row r="2497" spans="10:23">
      <c r="J2497">
        <v>2480</v>
      </c>
      <c r="K2497" s="93">
        <f t="shared" ca="1" si="315"/>
        <v>-3.3211726871215359</v>
      </c>
      <c r="L2497" s="93">
        <f t="shared" ca="1" si="315"/>
        <v>0.4180344088946128</v>
      </c>
      <c r="M2497" s="93">
        <f t="shared" ca="1" si="316"/>
        <v>-3.3211726871215359</v>
      </c>
      <c r="N2497" s="101">
        <f t="shared" ca="1" si="312"/>
        <v>-0.65987602527712985</v>
      </c>
      <c r="O2497" s="46">
        <f t="shared" ca="1" si="317"/>
        <v>-0.8719162948469692</v>
      </c>
      <c r="P2497" s="46">
        <f t="shared" ca="1" si="318"/>
        <v>-0.27581649158338362</v>
      </c>
      <c r="Q2497" s="47">
        <f t="shared" ca="1" si="313"/>
        <v>-2.0641159013741404</v>
      </c>
      <c r="R2497" s="47">
        <f t="shared" ca="1" si="314"/>
        <v>4.2725772633627021E-2</v>
      </c>
      <c r="S2497" s="97">
        <f t="shared" ca="1" si="319"/>
        <v>-0.41459526110667111</v>
      </c>
      <c r="V2497">
        <v>2480</v>
      </c>
      <c r="W2497" s="46">
        <v>0.30179811851351901</v>
      </c>
    </row>
    <row r="2498" spans="10:23">
      <c r="J2498">
        <v>2481</v>
      </c>
      <c r="K2498" s="93">
        <f t="shared" ca="1" si="315"/>
        <v>0.40190629297242036</v>
      </c>
      <c r="L2498" s="93">
        <f t="shared" ca="1" si="315"/>
        <v>-0.71281677992100545</v>
      </c>
      <c r="M2498" s="93">
        <f t="shared" ca="1" si="316"/>
        <v>0.40190629297242036</v>
      </c>
      <c r="N2498" s="101">
        <f t="shared" ca="1" si="312"/>
        <v>-0.54799438791901589</v>
      </c>
      <c r="O2498" s="46">
        <f t="shared" ca="1" si="317"/>
        <v>0.4645554015358474</v>
      </c>
      <c r="P2498" s="46">
        <f t="shared" ca="1" si="318"/>
        <v>0.39241935660802468</v>
      </c>
      <c r="Q2498" s="47">
        <f t="shared" ca="1" si="313"/>
        <v>0.60882749139149284</v>
      </c>
      <c r="R2498" s="47">
        <f t="shared" ca="1" si="314"/>
        <v>6.0816193128808912E-2</v>
      </c>
      <c r="S2498" s="97">
        <f t="shared" ca="1" si="319"/>
        <v>0.26268579733232816</v>
      </c>
      <c r="V2498">
        <v>2481</v>
      </c>
      <c r="W2498" s="46">
        <v>0.18571385673906499</v>
      </c>
    </row>
    <row r="2499" spans="10:23">
      <c r="J2499">
        <v>2482</v>
      </c>
      <c r="K2499" s="93">
        <f t="shared" ca="1" si="315"/>
        <v>-0.47796223543632921</v>
      </c>
      <c r="L2499" s="93">
        <f t="shared" ca="1" si="315"/>
        <v>1.4347729343291393</v>
      </c>
      <c r="M2499" s="93">
        <f t="shared" ca="1" si="316"/>
        <v>-0.47796223543632921</v>
      </c>
      <c r="N2499" s="101">
        <f t="shared" ca="1" si="312"/>
        <v>1.208281384604549</v>
      </c>
      <c r="O2499" s="46">
        <f t="shared" ca="1" si="317"/>
        <v>0.14870946030184801</v>
      </c>
      <c r="P2499" s="46">
        <f t="shared" ca="1" si="318"/>
        <v>0.23449638599102499</v>
      </c>
      <c r="Q2499" s="47">
        <f t="shared" ca="1" si="313"/>
        <v>-2.2864391076505952E-2</v>
      </c>
      <c r="R2499" s="47">
        <f t="shared" ca="1" si="314"/>
        <v>0.34479279537280116</v>
      </c>
      <c r="S2499" s="97">
        <f t="shared" ca="1" si="319"/>
        <v>0.24675112783732459</v>
      </c>
      <c r="V2499">
        <v>2482</v>
      </c>
      <c r="W2499" s="46">
        <v>-7.2598773692405499E-2</v>
      </c>
    </row>
    <row r="2500" spans="10:23">
      <c r="J2500">
        <v>2483</v>
      </c>
      <c r="K2500" s="93">
        <f t="shared" ca="1" si="315"/>
        <v>-1.3477280575443604</v>
      </c>
      <c r="L2500" s="93">
        <f t="shared" ca="1" si="315"/>
        <v>0.17505512368350415</v>
      </c>
      <c r="M2500" s="93">
        <f t="shared" ca="1" si="316"/>
        <v>-1.3477280575443604</v>
      </c>
      <c r="N2500" s="101">
        <f t="shared" ca="1" si="312"/>
        <v>-0.26264093694918417</v>
      </c>
      <c r="O2500" s="46">
        <f t="shared" ca="1" si="317"/>
        <v>-0.16350991778375484</v>
      </c>
      <c r="P2500" s="46">
        <f t="shared" ca="1" si="318"/>
        <v>7.8386696948223561E-2</v>
      </c>
      <c r="Q2500" s="47">
        <f t="shared" ca="1" si="313"/>
        <v>-0.64730314724771165</v>
      </c>
      <c r="R2500" s="47">
        <f t="shared" ca="1" si="314"/>
        <v>0.106955703058149</v>
      </c>
      <c r="S2500" s="97">
        <f t="shared" ca="1" si="319"/>
        <v>-2.8277107362802922E-2</v>
      </c>
      <c r="V2500">
        <v>2483</v>
      </c>
      <c r="W2500" s="46">
        <v>-0.196488838096918</v>
      </c>
    </row>
    <row r="2501" spans="10:23">
      <c r="J2501">
        <v>2484</v>
      </c>
      <c r="K2501" s="93">
        <f t="shared" ca="1" si="315"/>
        <v>1.1860067007042598</v>
      </c>
      <c r="L2501" s="93">
        <f t="shared" ca="1" si="315"/>
        <v>-0.95305976949151794</v>
      </c>
      <c r="M2501" s="93">
        <f t="shared" ca="1" si="316"/>
        <v>1.1860067007042598</v>
      </c>
      <c r="N2501" s="101">
        <f t="shared" ca="1" si="312"/>
        <v>-0.52640320753990344</v>
      </c>
      <c r="O2501" s="46">
        <f t="shared" ca="1" si="317"/>
        <v>0.74602351103842479</v>
      </c>
      <c r="P2501" s="46">
        <f t="shared" ca="1" si="318"/>
        <v>0.53315341135931338</v>
      </c>
      <c r="Q2501" s="47">
        <f t="shared" ca="1" si="313"/>
        <v>1.1717637103966476</v>
      </c>
      <c r="R2501" s="47">
        <f t="shared" ca="1" si="314"/>
        <v>6.430732483968335E-2</v>
      </c>
      <c r="S2501" s="97">
        <f t="shared" ca="1" si="319"/>
        <v>0.40516541793905408</v>
      </c>
      <c r="V2501">
        <v>2484</v>
      </c>
      <c r="W2501" s="46">
        <v>0.66192227015969496</v>
      </c>
    </row>
    <row r="2502" spans="10:23">
      <c r="J2502">
        <v>2485</v>
      </c>
      <c r="K2502" s="93">
        <f t="shared" ca="1" si="315"/>
        <v>-0.5333905037243265</v>
      </c>
      <c r="L2502" s="93">
        <f t="shared" ca="1" si="315"/>
        <v>0.76566296220922025</v>
      </c>
      <c r="M2502" s="93">
        <f t="shared" ca="1" si="316"/>
        <v>-0.5333905037243265</v>
      </c>
      <c r="N2502" s="101">
        <f t="shared" ca="1" si="312"/>
        <v>0.55628203622012196</v>
      </c>
      <c r="O2502" s="46">
        <f t="shared" ca="1" si="317"/>
        <v>0.1288124040904452</v>
      </c>
      <c r="P2502" s="46">
        <f t="shared" ca="1" si="318"/>
        <v>0.22454785788532358</v>
      </c>
      <c r="Q2502" s="47">
        <f t="shared" ca="1" si="313"/>
        <v>-6.2658503499311569E-2</v>
      </c>
      <c r="R2502" s="47">
        <f t="shared" ca="1" si="314"/>
        <v>0.23936939745536379</v>
      </c>
      <c r="S2502" s="97">
        <f t="shared" ca="1" si="319"/>
        <v>0.18409090077290449</v>
      </c>
      <c r="V2502">
        <v>2485</v>
      </c>
      <c r="W2502" s="46">
        <v>2.0322443742243099E-2</v>
      </c>
    </row>
    <row r="2503" spans="10:23">
      <c r="J2503">
        <v>2486</v>
      </c>
      <c r="K2503" s="93">
        <f t="shared" ca="1" si="315"/>
        <v>-1.5220764397362607</v>
      </c>
      <c r="L2503" s="93">
        <f t="shared" ca="1" si="315"/>
        <v>-0.57621496493508473</v>
      </c>
      <c r="M2503" s="93">
        <f t="shared" ca="1" si="316"/>
        <v>-1.5220764397362607</v>
      </c>
      <c r="N2503" s="101">
        <f t="shared" ca="1" si="312"/>
        <v>-1.0303541745552416</v>
      </c>
      <c r="O2503" s="46">
        <f t="shared" ca="1" si="317"/>
        <v>-0.22609566451527552</v>
      </c>
      <c r="P2503" s="46">
        <f t="shared" ca="1" si="318"/>
        <v>4.7093823582463223E-2</v>
      </c>
      <c r="Q2503" s="47">
        <f t="shared" ca="1" si="313"/>
        <v>-0.772474640710753</v>
      </c>
      <c r="R2503" s="47">
        <f t="shared" ca="1" si="314"/>
        <v>-1.7177761699406713E-2</v>
      </c>
      <c r="S2503" s="97">
        <f t="shared" ca="1" si="319"/>
        <v>-0.12163671310734112</v>
      </c>
      <c r="V2503">
        <v>2486</v>
      </c>
      <c r="W2503" s="46">
        <v>1.0723572425875301</v>
      </c>
    </row>
    <row r="2504" spans="10:23">
      <c r="J2504">
        <v>2487</v>
      </c>
      <c r="K2504" s="93">
        <f t="shared" ca="1" si="315"/>
        <v>-0.7000652735596532</v>
      </c>
      <c r="L2504" s="93">
        <f t="shared" ca="1" si="315"/>
        <v>-0.53904542341847728</v>
      </c>
      <c r="M2504" s="93">
        <f t="shared" ca="1" si="316"/>
        <v>-0.7000652735596532</v>
      </c>
      <c r="N2504" s="101">
        <f t="shared" ca="1" si="312"/>
        <v>-0.7336963656002935</v>
      </c>
      <c r="O2504" s="46">
        <f t="shared" ca="1" si="317"/>
        <v>6.898124993630661E-2</v>
      </c>
      <c r="P2504" s="46">
        <f t="shared" ca="1" si="318"/>
        <v>0.19463228080825429</v>
      </c>
      <c r="Q2504" s="47">
        <f t="shared" ca="1" si="313"/>
        <v>-0.18232081180758875</v>
      </c>
      <c r="R2504" s="47">
        <f t="shared" ca="1" si="314"/>
        <v>3.07895780169095E-2</v>
      </c>
      <c r="S2504" s="97">
        <f t="shared" ca="1" si="319"/>
        <v>4.9885413976608055E-2</v>
      </c>
      <c r="V2504">
        <v>2487</v>
      </c>
      <c r="W2504" s="46">
        <v>-0.24046943734161699</v>
      </c>
    </row>
    <row r="2505" spans="10:23">
      <c r="J2505">
        <v>2488</v>
      </c>
      <c r="K2505" s="93">
        <f t="shared" ca="1" si="315"/>
        <v>0.28423143245507237</v>
      </c>
      <c r="L2505" s="93">
        <f t="shared" ca="1" si="315"/>
        <v>1.5918272057047311</v>
      </c>
      <c r="M2505" s="93">
        <f t="shared" ca="1" si="316"/>
        <v>0.28423143245507237</v>
      </c>
      <c r="N2505" s="101">
        <f t="shared" ca="1" si="312"/>
        <v>1.5995765840808498</v>
      </c>
      <c r="O2505" s="46">
        <f t="shared" ca="1" si="317"/>
        <v>0.42231371896663622</v>
      </c>
      <c r="P2505" s="46">
        <f t="shared" ca="1" si="318"/>
        <v>0.37129851532341906</v>
      </c>
      <c r="Q2505" s="47">
        <f t="shared" ca="1" si="313"/>
        <v>0.52434412625307047</v>
      </c>
      <c r="R2505" s="47">
        <f t="shared" ca="1" si="314"/>
        <v>0.40806229038041064</v>
      </c>
      <c r="S2505" s="97">
        <f t="shared" ca="1" si="319"/>
        <v>0.41518800467352346</v>
      </c>
      <c r="V2505">
        <v>2488</v>
      </c>
      <c r="W2505" s="46">
        <v>1.38756224607346</v>
      </c>
    </row>
    <row r="2506" spans="10:23">
      <c r="J2506">
        <v>2489</v>
      </c>
      <c r="K2506" s="93">
        <f t="shared" ca="1" si="315"/>
        <v>-0.55310859074926</v>
      </c>
      <c r="L2506" s="93">
        <f t="shared" ca="1" si="315"/>
        <v>-0.10450866422860396</v>
      </c>
      <c r="M2506" s="93">
        <f t="shared" ca="1" si="316"/>
        <v>-0.55310859074926</v>
      </c>
      <c r="N2506" s="101">
        <f t="shared" ca="1" si="312"/>
        <v>-0.27498384766095585</v>
      </c>
      <c r="O2506" s="46">
        <f t="shared" ca="1" si="317"/>
        <v>0.1217342127986312</v>
      </c>
      <c r="P2506" s="46">
        <f t="shared" ca="1" si="318"/>
        <v>0.22100876223941657</v>
      </c>
      <c r="Q2506" s="47">
        <f t="shared" ca="1" si="313"/>
        <v>-7.6814886082939571E-2</v>
      </c>
      <c r="R2506" s="47">
        <f t="shared" ca="1" si="314"/>
        <v>0.10495994709512421</v>
      </c>
      <c r="S2506" s="97">
        <f t="shared" ca="1" si="319"/>
        <v>0.1133470799468777</v>
      </c>
      <c r="V2506">
        <v>2489</v>
      </c>
      <c r="W2506" s="46">
        <v>0.67139663760864798</v>
      </c>
    </row>
    <row r="2507" spans="10:23">
      <c r="J2507">
        <v>2490</v>
      </c>
      <c r="K2507" s="93">
        <f t="shared" ca="1" si="315"/>
        <v>1.7709301687645438</v>
      </c>
      <c r="L2507" s="93">
        <f t="shared" ca="1" si="315"/>
        <v>0.16714963809180933</v>
      </c>
      <c r="M2507" s="93">
        <f t="shared" ca="1" si="316"/>
        <v>1.7709301687645438</v>
      </c>
      <c r="N2507" s="101">
        <f t="shared" ca="1" si="312"/>
        <v>0.72166728382785661</v>
      </c>
      <c r="O2507" s="46">
        <f t="shared" ca="1" si="317"/>
        <v>0.95599317963592523</v>
      </c>
      <c r="P2507" s="46">
        <f t="shared" ca="1" si="318"/>
        <v>0.63813824565806354</v>
      </c>
      <c r="Q2507" s="47">
        <f t="shared" ca="1" si="313"/>
        <v>1.5917030475916485</v>
      </c>
      <c r="R2507" s="47">
        <f t="shared" ca="1" si="314"/>
        <v>0.26611094989928424</v>
      </c>
      <c r="S2507" s="97">
        <f t="shared" ca="1" si="319"/>
        <v>0.61105206476760476</v>
      </c>
      <c r="V2507">
        <v>2490</v>
      </c>
      <c r="W2507" s="46">
        <v>2.7120311406996201E-3</v>
      </c>
    </row>
    <row r="2508" spans="10:23">
      <c r="J2508">
        <v>2491</v>
      </c>
      <c r="K2508" s="93">
        <f t="shared" ca="1" si="315"/>
        <v>-0.59024689417645204</v>
      </c>
      <c r="L2508" s="93">
        <f t="shared" ca="1" si="315"/>
        <v>-1.4212247231715818</v>
      </c>
      <c r="M2508" s="93">
        <f t="shared" ca="1" si="316"/>
        <v>-0.59024689417645204</v>
      </c>
      <c r="N2508" s="101">
        <f t="shared" ca="1" si="312"/>
        <v>-1.5351510203910772</v>
      </c>
      <c r="O2508" s="46">
        <f t="shared" ca="1" si="317"/>
        <v>0.10840269561957136</v>
      </c>
      <c r="P2508" s="46">
        <f t="shared" ca="1" si="318"/>
        <v>0.21434300364988668</v>
      </c>
      <c r="Q2508" s="47">
        <f t="shared" ca="1" si="313"/>
        <v>-0.10347792044105925</v>
      </c>
      <c r="R2508" s="47">
        <f t="shared" ca="1" si="314"/>
        <v>-9.8799620490960249E-2</v>
      </c>
      <c r="S2508" s="97">
        <f t="shared" ca="1" si="319"/>
        <v>4.8015375643055552E-3</v>
      </c>
      <c r="V2508">
        <v>2491</v>
      </c>
      <c r="W2508" s="46">
        <v>-0.26903959813135497</v>
      </c>
    </row>
    <row r="2509" spans="10:23">
      <c r="J2509">
        <v>2492</v>
      </c>
      <c r="K2509" s="93">
        <f t="shared" ca="1" si="315"/>
        <v>0.79185516312439763</v>
      </c>
      <c r="L2509" s="93">
        <f t="shared" ca="1" si="315"/>
        <v>0.38054653734261401</v>
      </c>
      <c r="M2509" s="93">
        <f t="shared" ca="1" si="316"/>
        <v>0.79185516312439763</v>
      </c>
      <c r="N2509" s="101">
        <f t="shared" ca="1" si="312"/>
        <v>0.61261748042724906</v>
      </c>
      <c r="O2509" s="46">
        <f t="shared" ca="1" si="317"/>
        <v>0.60453514163296018</v>
      </c>
      <c r="P2509" s="46">
        <f t="shared" ca="1" si="318"/>
        <v>0.46240922665658107</v>
      </c>
      <c r="Q2509" s="47">
        <f t="shared" ca="1" si="313"/>
        <v>0.8887869715857184</v>
      </c>
      <c r="R2509" s="47">
        <f t="shared" ca="1" si="314"/>
        <v>0.24847841568708418</v>
      </c>
      <c r="S2509" s="97">
        <f t="shared" ca="1" si="319"/>
        <v>0.42650677866002218</v>
      </c>
      <c r="V2509">
        <v>2492</v>
      </c>
      <c r="W2509" s="46">
        <v>9.3473952232980793E-3</v>
      </c>
    </row>
    <row r="2510" spans="10:23">
      <c r="J2510">
        <v>2493</v>
      </c>
      <c r="K2510" s="93">
        <f t="shared" ca="1" si="315"/>
        <v>1.2343425229981473</v>
      </c>
      <c r="L2510" s="93">
        <f t="shared" ca="1" si="315"/>
        <v>-0.10169156560408563</v>
      </c>
      <c r="M2510" s="93">
        <f t="shared" ca="1" si="316"/>
        <v>1.2343425229981473</v>
      </c>
      <c r="N2510" s="101">
        <f t="shared" ca="1" si="312"/>
        <v>0.29613654935579353</v>
      </c>
      <c r="O2510" s="46">
        <f t="shared" ca="1" si="317"/>
        <v>0.76337459565483001</v>
      </c>
      <c r="P2510" s="46">
        <f t="shared" ca="1" si="318"/>
        <v>0.54182895366751604</v>
      </c>
      <c r="Q2510" s="47">
        <f t="shared" ca="1" si="313"/>
        <v>1.2064658796294581</v>
      </c>
      <c r="R2510" s="47">
        <f t="shared" ca="1" si="314"/>
        <v>0.19730582600229354</v>
      </c>
      <c r="S2510" s="97">
        <f t="shared" ca="1" si="319"/>
        <v>0.48034021082856176</v>
      </c>
      <c r="V2510">
        <v>2493</v>
      </c>
      <c r="W2510" s="46">
        <v>0.83010371080450895</v>
      </c>
    </row>
    <row r="2511" spans="10:23">
      <c r="J2511">
        <v>2494</v>
      </c>
      <c r="K2511" s="93">
        <f t="shared" ca="1" si="315"/>
        <v>0.24965488100622427</v>
      </c>
      <c r="L2511" s="93">
        <f t="shared" ca="1" si="315"/>
        <v>1.432816348786337</v>
      </c>
      <c r="M2511" s="93">
        <f t="shared" ca="1" si="316"/>
        <v>0.24965488100622427</v>
      </c>
      <c r="N2511" s="101">
        <f t="shared" ca="1" si="312"/>
        <v>1.4378249448600746</v>
      </c>
      <c r="O2511" s="46">
        <f t="shared" ca="1" si="317"/>
        <v>0.40990179254310821</v>
      </c>
      <c r="P2511" s="46">
        <f t="shared" ca="1" si="318"/>
        <v>0.36509255211165509</v>
      </c>
      <c r="Q2511" s="47">
        <f t="shared" ca="1" si="313"/>
        <v>0.49952027340601446</v>
      </c>
      <c r="R2511" s="47">
        <f t="shared" ca="1" si="314"/>
        <v>0.38190826512314113</v>
      </c>
      <c r="S2511" s="97">
        <f t="shared" ca="1" si="319"/>
        <v>0.39590502883312467</v>
      </c>
      <c r="V2511">
        <v>2494</v>
      </c>
      <c r="W2511" s="46">
        <v>1.2207813871765101</v>
      </c>
    </row>
    <row r="2512" spans="10:23">
      <c r="J2512">
        <v>2495</v>
      </c>
      <c r="K2512" s="93">
        <f t="shared" ca="1" si="315"/>
        <v>-0.50625338280934484</v>
      </c>
      <c r="L2512" s="93">
        <f t="shared" ca="1" si="315"/>
        <v>-1.1077063422482978</v>
      </c>
      <c r="M2512" s="93">
        <f t="shared" ca="1" si="316"/>
        <v>-0.50625338280934484</v>
      </c>
      <c r="N2512" s="101">
        <f t="shared" ca="1" si="312"/>
        <v>-1.2111976933582465</v>
      </c>
      <c r="O2512" s="46">
        <f t="shared" ca="1" si="317"/>
        <v>0.13855380206188334</v>
      </c>
      <c r="P2512" s="46">
        <f t="shared" ca="1" si="318"/>
        <v>0.22941855687104265</v>
      </c>
      <c r="Q2512" s="47">
        <f t="shared" ca="1" si="313"/>
        <v>-4.3175707556435294E-2</v>
      </c>
      <c r="R2512" s="47">
        <f t="shared" ca="1" si="314"/>
        <v>-4.6418800499215013E-2</v>
      </c>
      <c r="S2512" s="97">
        <f t="shared" ca="1" si="319"/>
        <v>4.6067500781334161E-2</v>
      </c>
      <c r="V2512">
        <v>2495</v>
      </c>
      <c r="W2512" s="46">
        <v>0.82553365614155305</v>
      </c>
    </row>
    <row r="2513" spans="10:23">
      <c r="J2513">
        <v>2496</v>
      </c>
      <c r="K2513" s="93">
        <f t="shared" ca="1" si="315"/>
        <v>0.23334322118850576</v>
      </c>
      <c r="L2513" s="93">
        <f t="shared" ca="1" si="315"/>
        <v>-1.0402665481242279</v>
      </c>
      <c r="M2513" s="93">
        <f t="shared" ca="1" si="316"/>
        <v>0.23334322118850576</v>
      </c>
      <c r="N2513" s="101">
        <f t="shared" ca="1" si="312"/>
        <v>-0.91205084643397316</v>
      </c>
      <c r="O2513" s="46">
        <f t="shared" ca="1" si="317"/>
        <v>0.40404640462790059</v>
      </c>
      <c r="P2513" s="46">
        <f t="shared" ca="1" si="318"/>
        <v>0.36216485815405131</v>
      </c>
      <c r="Q2513" s="47">
        <f t="shared" ca="1" si="313"/>
        <v>0.48780949757559922</v>
      </c>
      <c r="R2513" s="47">
        <f t="shared" ca="1" si="314"/>
        <v>1.9509979632977847E-3</v>
      </c>
      <c r="S2513" s="97">
        <f t="shared" ca="1" si="319"/>
        <v>0.20299870129559919</v>
      </c>
      <c r="V2513">
        <v>2496</v>
      </c>
      <c r="W2513" s="46">
        <v>0.24371706477084701</v>
      </c>
    </row>
    <row r="2514" spans="10:23">
      <c r="J2514">
        <v>2497</v>
      </c>
      <c r="K2514" s="93">
        <f t="shared" ca="1" si="315"/>
        <v>0.8974593193448509</v>
      </c>
      <c r="L2514" s="93">
        <f t="shared" ca="1" si="315"/>
        <v>0.68153870296851193</v>
      </c>
      <c r="M2514" s="93">
        <f t="shared" ca="1" si="316"/>
        <v>0.8974593193448509</v>
      </c>
      <c r="N2514" s="101">
        <f t="shared" ref="N2514:N2577" ca="1" si="320">$N$2*K2514+SQRT(1-$N$2^2)*L2514</f>
        <v>0.93156758319344135</v>
      </c>
      <c r="O2514" s="46">
        <f t="shared" ca="1" si="317"/>
        <v>0.6424438098518287</v>
      </c>
      <c r="P2514" s="46">
        <f t="shared" ca="1" si="318"/>
        <v>0.48136356076601533</v>
      </c>
      <c r="Q2514" s="47">
        <f t="shared" ref="Q2514:Q2577" ca="1" si="321">$K$2+K2514*$S$3</f>
        <v>0.96460430802345543</v>
      </c>
      <c r="R2514" s="47">
        <f t="shared" ref="R2514:R2577" ca="1" si="322">$L$2+$L$3*N2514</f>
        <v>0.30005025189067225</v>
      </c>
      <c r="S2514" s="97">
        <f t="shared" ca="1" si="319"/>
        <v>0.47124703087125047</v>
      </c>
      <c r="V2514">
        <v>2497</v>
      </c>
      <c r="W2514" s="46">
        <v>0.140381946206242</v>
      </c>
    </row>
    <row r="2515" spans="10:23">
      <c r="J2515">
        <v>2498</v>
      </c>
      <c r="K2515" s="93">
        <f t="shared" ref="K2515:L2578" ca="1" si="323">_xlfn.NORM.S.INV(RAND())</f>
        <v>1.6574763902718701</v>
      </c>
      <c r="L2515" s="93">
        <f t="shared" ca="1" si="323"/>
        <v>0.3337984509433729</v>
      </c>
      <c r="M2515" s="93">
        <f t="shared" ref="M2515:M2578" ca="1" si="324">K2515</f>
        <v>1.6574763902718701</v>
      </c>
      <c r="N2515" s="101">
        <f t="shared" ca="1" si="320"/>
        <v>0.84358337488331903</v>
      </c>
      <c r="O2515" s="46">
        <f t="shared" ref="O2515:O2578" ca="1" si="325">$K$2+K2515*$K$3</f>
        <v>0.91526673665315572</v>
      </c>
      <c r="P2515" s="46">
        <f t="shared" ref="P2515:P2578" ca="1" si="326">$K$2+K2515*$R$3</f>
        <v>0.61777502416667884</v>
      </c>
      <c r="Q2515" s="47">
        <f t="shared" ca="1" si="321"/>
        <v>1.5102501616261095</v>
      </c>
      <c r="R2515" s="47">
        <f t="shared" ca="1" si="322"/>
        <v>0.28582386619548328</v>
      </c>
      <c r="S2515" s="97">
        <f t="shared" ref="S2515:S2578" ca="1" si="327">AVERAGE(R2515,O2515)</f>
        <v>0.6005453014243195</v>
      </c>
      <c r="V2515">
        <v>2498</v>
      </c>
      <c r="W2515" s="46">
        <v>0.39558426286779702</v>
      </c>
    </row>
    <row r="2516" spans="10:23">
      <c r="J2516">
        <v>2499</v>
      </c>
      <c r="K2516" s="93">
        <f t="shared" ca="1" si="323"/>
        <v>1.8219584139528255</v>
      </c>
      <c r="L2516" s="93">
        <f t="shared" ca="1" si="323"/>
        <v>0.78812832312855119</v>
      </c>
      <c r="M2516" s="93">
        <f t="shared" ca="1" si="324"/>
        <v>1.8219584139528255</v>
      </c>
      <c r="N2516" s="101">
        <f t="shared" ca="1" si="320"/>
        <v>1.3266348620489836</v>
      </c>
      <c r="O2516" s="46">
        <f t="shared" ca="1" si="325"/>
        <v>0.97431076187762666</v>
      </c>
      <c r="P2516" s="46">
        <f t="shared" ca="1" si="326"/>
        <v>0.64729703677891437</v>
      </c>
      <c r="Q2516" s="47">
        <f t="shared" ca="1" si="321"/>
        <v>1.6283382120750514</v>
      </c>
      <c r="R2516" s="47">
        <f t="shared" ca="1" si="322"/>
        <v>0.36392966380442482</v>
      </c>
      <c r="S2516" s="97">
        <f t="shared" ca="1" si="327"/>
        <v>0.66912021284102574</v>
      </c>
      <c r="V2516">
        <v>2499</v>
      </c>
      <c r="W2516" s="46">
        <v>0.505270136694836</v>
      </c>
    </row>
    <row r="2517" spans="10:23">
      <c r="J2517">
        <v>2500</v>
      </c>
      <c r="K2517" s="93">
        <f t="shared" ca="1" si="323"/>
        <v>-1.2664336842974078</v>
      </c>
      <c r="L2517" s="93">
        <f t="shared" ca="1" si="323"/>
        <v>-1.1647032959120864</v>
      </c>
      <c r="M2517" s="93">
        <f t="shared" ca="1" si="324"/>
        <v>-1.2664336842974078</v>
      </c>
      <c r="N2517" s="101">
        <f t="shared" ca="1" si="320"/>
        <v>-1.5069899363739983</v>
      </c>
      <c r="O2517" s="46">
        <f t="shared" ca="1" si="325"/>
        <v>-0.13432771952778588</v>
      </c>
      <c r="P2517" s="46">
        <f t="shared" ca="1" si="326"/>
        <v>9.2977796076208041E-2</v>
      </c>
      <c r="Q2517" s="47">
        <f t="shared" ca="1" si="321"/>
        <v>-0.58893875073577373</v>
      </c>
      <c r="R2517" s="47">
        <f t="shared" ca="1" si="322"/>
        <v>-9.4246184703830532E-2</v>
      </c>
      <c r="S2517" s="97">
        <f t="shared" ca="1" si="327"/>
        <v>-0.11428695211580821</v>
      </c>
      <c r="V2517">
        <v>2500</v>
      </c>
      <c r="W2517" s="46">
        <v>0.20206440534959899</v>
      </c>
    </row>
    <row r="2518" spans="10:23">
      <c r="J2518">
        <v>2501</v>
      </c>
      <c r="K2518" s="93">
        <f t="shared" ca="1" si="323"/>
        <v>-0.66379718312186498</v>
      </c>
      <c r="L2518" s="93">
        <f t="shared" ca="1" si="323"/>
        <v>1.1359863182327259</v>
      </c>
      <c r="M2518" s="93">
        <f t="shared" ca="1" si="324"/>
        <v>-0.66379718312186498</v>
      </c>
      <c r="N2518" s="101">
        <f t="shared" ca="1" si="320"/>
        <v>0.86590713471495084</v>
      </c>
      <c r="O2518" s="46">
        <f t="shared" ca="1" si="325"/>
        <v>8.20003872178727E-2</v>
      </c>
      <c r="P2518" s="46">
        <f t="shared" ca="1" si="326"/>
        <v>0.20114184944903735</v>
      </c>
      <c r="Q2518" s="47">
        <f t="shared" ca="1" si="321"/>
        <v>-0.15628253724445657</v>
      </c>
      <c r="R2518" s="47">
        <f t="shared" ca="1" si="322"/>
        <v>0.28943345050193237</v>
      </c>
      <c r="S2518" s="97">
        <f t="shared" ca="1" si="327"/>
        <v>0.18571691885990255</v>
      </c>
      <c r="V2518">
        <v>2501</v>
      </c>
      <c r="W2518" s="46">
        <v>0.300419510539714</v>
      </c>
    </row>
    <row r="2519" spans="10:23">
      <c r="J2519">
        <v>2502</v>
      </c>
      <c r="K2519" s="93">
        <f t="shared" ca="1" si="323"/>
        <v>-0.6717394785006795</v>
      </c>
      <c r="L2519" s="93">
        <f t="shared" ca="1" si="323"/>
        <v>-1.7503030164212277</v>
      </c>
      <c r="M2519" s="93">
        <f t="shared" ca="1" si="324"/>
        <v>-0.6717394785006795</v>
      </c>
      <c r="N2519" s="101">
        <f t="shared" ca="1" si="320"/>
        <v>-1.8730610878056411</v>
      </c>
      <c r="O2519" s="46">
        <f t="shared" ca="1" si="325"/>
        <v>7.9149345637812035E-2</v>
      </c>
      <c r="P2519" s="46">
        <f t="shared" ca="1" si="326"/>
        <v>0.19971632865900701</v>
      </c>
      <c r="Q2519" s="47">
        <f t="shared" ca="1" si="321"/>
        <v>-0.16198462040457789</v>
      </c>
      <c r="R2519" s="47">
        <f t="shared" ca="1" si="322"/>
        <v>-0.15343714058300417</v>
      </c>
      <c r="S2519" s="97">
        <f t="shared" ca="1" si="327"/>
        <v>-3.7143897472596069E-2</v>
      </c>
      <c r="V2519">
        <v>2502</v>
      </c>
      <c r="W2519" s="46">
        <v>0.38677784262044801</v>
      </c>
    </row>
    <row r="2520" spans="10:23">
      <c r="J2520">
        <v>2503</v>
      </c>
      <c r="K2520" s="93">
        <f t="shared" ca="1" si="323"/>
        <v>-2.2840877959264505</v>
      </c>
      <c r="L2520" s="93">
        <f t="shared" ca="1" si="323"/>
        <v>-8.5909762137392889E-2</v>
      </c>
      <c r="M2520" s="93">
        <f t="shared" ca="1" si="324"/>
        <v>-2.2840877959264505</v>
      </c>
      <c r="N2520" s="101">
        <f t="shared" ca="1" si="320"/>
        <v>-0.80784076064633181</v>
      </c>
      <c r="O2520" s="46">
        <f t="shared" ca="1" si="325"/>
        <v>-0.49963447884490686</v>
      </c>
      <c r="P2520" s="46">
        <f t="shared" ca="1" si="326"/>
        <v>-8.9675583582352447E-2</v>
      </c>
      <c r="Q2520" s="47">
        <f t="shared" ca="1" si="321"/>
        <v>-1.3195522693700157</v>
      </c>
      <c r="R2520" s="47">
        <f t="shared" ca="1" si="322"/>
        <v>1.8800986185254109E-2</v>
      </c>
      <c r="S2520" s="97">
        <f t="shared" ca="1" si="327"/>
        <v>-0.24041674632982638</v>
      </c>
      <c r="V2520">
        <v>2503</v>
      </c>
      <c r="W2520" s="46">
        <v>0.68394909529585501</v>
      </c>
    </row>
    <row r="2521" spans="10:23">
      <c r="J2521">
        <v>2504</v>
      </c>
      <c r="K2521" s="93">
        <f t="shared" ca="1" si="323"/>
        <v>-0.39072455552307717</v>
      </c>
      <c r="L2521" s="93">
        <f t="shared" ca="1" si="323"/>
        <v>0.9689127561675045</v>
      </c>
      <c r="M2521" s="93">
        <f t="shared" ca="1" si="324"/>
        <v>-0.39072455552307717</v>
      </c>
      <c r="N2521" s="101">
        <f t="shared" ca="1" si="320"/>
        <v>0.79435072091523484</v>
      </c>
      <c r="O2521" s="46">
        <f t="shared" ca="1" si="325"/>
        <v>0.18002512421484476</v>
      </c>
      <c r="P2521" s="46">
        <f t="shared" ca="1" si="326"/>
        <v>0.25015421794752335</v>
      </c>
      <c r="Q2521" s="47">
        <f t="shared" ca="1" si="321"/>
        <v>3.9766936749487558E-2</v>
      </c>
      <c r="R2521" s="47">
        <f t="shared" ca="1" si="322"/>
        <v>0.27786331580126944</v>
      </c>
      <c r="S2521" s="97">
        <f t="shared" ca="1" si="327"/>
        <v>0.22894422000805709</v>
      </c>
      <c r="V2521">
        <v>2504</v>
      </c>
      <c r="W2521" s="46">
        <v>0.90755820972686096</v>
      </c>
    </row>
    <row r="2522" spans="10:23">
      <c r="J2522">
        <v>2505</v>
      </c>
      <c r="K2522" s="93">
        <f t="shared" ca="1" si="323"/>
        <v>0.40536435428428508</v>
      </c>
      <c r="L2522" s="93">
        <f t="shared" ca="1" si="323"/>
        <v>-0.10240780177452778</v>
      </c>
      <c r="M2522" s="93">
        <f t="shared" ca="1" si="324"/>
        <v>0.40536435428428508</v>
      </c>
      <c r="N2522" s="101">
        <f t="shared" ca="1" si="320"/>
        <v>3.1823843251288814E-2</v>
      </c>
      <c r="O2522" s="46">
        <f t="shared" ca="1" si="325"/>
        <v>0.46579673997974658</v>
      </c>
      <c r="P2522" s="46">
        <f t="shared" ca="1" si="326"/>
        <v>0.39304002582997427</v>
      </c>
      <c r="Q2522" s="47">
        <f t="shared" ca="1" si="321"/>
        <v>0.61131016827929119</v>
      </c>
      <c r="R2522" s="47">
        <f t="shared" ca="1" si="322"/>
        <v>0.15456844649518936</v>
      </c>
      <c r="S2522" s="97">
        <f t="shared" ca="1" si="327"/>
        <v>0.310182593237468</v>
      </c>
      <c r="V2522">
        <v>2505</v>
      </c>
      <c r="W2522" s="46">
        <v>6.8331732720453703E-2</v>
      </c>
    </row>
    <row r="2523" spans="10:23">
      <c r="J2523">
        <v>2506</v>
      </c>
      <c r="K2523" s="93">
        <f t="shared" ca="1" si="323"/>
        <v>8.1269877796363577E-2</v>
      </c>
      <c r="L2523" s="93">
        <f t="shared" ca="1" si="323"/>
        <v>0.16036091424367638</v>
      </c>
      <c r="M2523" s="93">
        <f t="shared" ca="1" si="324"/>
        <v>8.1269877796363577E-2</v>
      </c>
      <c r="N2523" s="101">
        <f t="shared" ca="1" si="320"/>
        <v>0.17788113115282497</v>
      </c>
      <c r="O2523" s="46">
        <f t="shared" ca="1" si="325"/>
        <v>0.34945671681720208</v>
      </c>
      <c r="P2523" s="46">
        <f t="shared" ca="1" si="326"/>
        <v>0.33487001424870205</v>
      </c>
      <c r="Q2523" s="47">
        <f t="shared" ca="1" si="321"/>
        <v>0.3786301219542022</v>
      </c>
      <c r="R2523" s="47">
        <f t="shared" ca="1" si="322"/>
        <v>0.17818481301355985</v>
      </c>
      <c r="S2523" s="97">
        <f t="shared" ca="1" si="327"/>
        <v>0.26382076491538098</v>
      </c>
      <c r="V2523">
        <v>2506</v>
      </c>
      <c r="W2523" s="46">
        <v>0.30755657296308597</v>
      </c>
    </row>
    <row r="2524" spans="10:23">
      <c r="J2524">
        <v>2507</v>
      </c>
      <c r="K2524" s="93">
        <f t="shared" ca="1" si="323"/>
        <v>0.16999679794192879</v>
      </c>
      <c r="L2524" s="93">
        <f t="shared" ca="1" si="323"/>
        <v>-0.70624831666402355</v>
      </c>
      <c r="M2524" s="93">
        <f t="shared" ca="1" si="324"/>
        <v>0.16999679794192879</v>
      </c>
      <c r="N2524" s="101">
        <f t="shared" ca="1" si="320"/>
        <v>-0.61551936032214527</v>
      </c>
      <c r="O2524" s="46">
        <f t="shared" ca="1" si="325"/>
        <v>0.38130697251034718</v>
      </c>
      <c r="P2524" s="46">
        <f t="shared" ca="1" si="326"/>
        <v>0.35079514209527457</v>
      </c>
      <c r="Q2524" s="47">
        <f t="shared" ca="1" si="321"/>
        <v>0.44233063334049239</v>
      </c>
      <c r="R2524" s="47">
        <f t="shared" ca="1" si="322"/>
        <v>4.9897912224605004E-2</v>
      </c>
      <c r="S2524" s="97">
        <f t="shared" ca="1" si="327"/>
        <v>0.21560244236747608</v>
      </c>
      <c r="V2524">
        <v>2507</v>
      </c>
      <c r="W2524" s="46">
        <v>-0.23107865842025499</v>
      </c>
    </row>
    <row r="2525" spans="10:23">
      <c r="J2525">
        <v>2508</v>
      </c>
      <c r="K2525" s="93">
        <f t="shared" ca="1" si="323"/>
        <v>1.7359309983379339</v>
      </c>
      <c r="L2525" s="93">
        <f t="shared" ca="1" si="323"/>
        <v>0.82190984775639508</v>
      </c>
      <c r="M2525" s="93">
        <f t="shared" ca="1" si="324"/>
        <v>1.7359309983379339</v>
      </c>
      <c r="N2525" s="101">
        <f t="shared" ca="1" si="320"/>
        <v>1.3313039095478945</v>
      </c>
      <c r="O2525" s="46">
        <f t="shared" ca="1" si="325"/>
        <v>0.94342954590101524</v>
      </c>
      <c r="P2525" s="46">
        <f t="shared" ca="1" si="326"/>
        <v>0.63185642879060855</v>
      </c>
      <c r="Q2525" s="47">
        <f t="shared" ca="1" si="321"/>
        <v>1.5665757801218285</v>
      </c>
      <c r="R2525" s="47">
        <f t="shared" ca="1" si="322"/>
        <v>0.36468461371901101</v>
      </c>
      <c r="S2525" s="97">
        <f t="shared" ca="1" si="327"/>
        <v>0.65405707981001315</v>
      </c>
      <c r="V2525">
        <v>2508</v>
      </c>
      <c r="W2525" s="46">
        <v>-0.456104799676464</v>
      </c>
    </row>
    <row r="2526" spans="10:23">
      <c r="J2526">
        <v>2509</v>
      </c>
      <c r="K2526" s="93">
        <f t="shared" ca="1" si="323"/>
        <v>1.4013257093573102</v>
      </c>
      <c r="L2526" s="93">
        <f t="shared" ca="1" si="323"/>
        <v>0.56574757950735621</v>
      </c>
      <c r="M2526" s="93">
        <f t="shared" ca="1" si="324"/>
        <v>1.4013257093573102</v>
      </c>
      <c r="N2526" s="101">
        <f t="shared" ca="1" si="320"/>
        <v>0.98202878127043536</v>
      </c>
      <c r="O2526" s="46">
        <f t="shared" ca="1" si="325"/>
        <v>0.82331646192574282</v>
      </c>
      <c r="P2526" s="46">
        <f t="shared" ca="1" si="326"/>
        <v>0.57179988680297233</v>
      </c>
      <c r="Q2526" s="47">
        <f t="shared" ca="1" si="321"/>
        <v>1.3263496121712837</v>
      </c>
      <c r="R2526" s="47">
        <f t="shared" ca="1" si="322"/>
        <v>0.30820944864055144</v>
      </c>
      <c r="S2526" s="97">
        <f t="shared" ca="1" si="327"/>
        <v>0.56576295528314713</v>
      </c>
      <c r="V2526">
        <v>2509</v>
      </c>
      <c r="W2526" s="46">
        <v>-7.0964238694912599E-2</v>
      </c>
    </row>
    <row r="2527" spans="10:23">
      <c r="J2527">
        <v>2510</v>
      </c>
      <c r="K2527" s="93">
        <f t="shared" ca="1" si="323"/>
        <v>-0.9553319144405511</v>
      </c>
      <c r="L2527" s="93">
        <f t="shared" ca="1" si="323"/>
        <v>0.87788972466795057</v>
      </c>
      <c r="M2527" s="93">
        <f t="shared" ca="1" si="324"/>
        <v>-0.9553319144405511</v>
      </c>
      <c r="N2527" s="101">
        <f t="shared" ca="1" si="320"/>
        <v>0.52849550869020234</v>
      </c>
      <c r="O2527" s="46">
        <f t="shared" ca="1" si="325"/>
        <v>-2.2651681406833324E-2</v>
      </c>
      <c r="P2527" s="46">
        <f t="shared" ca="1" si="326"/>
        <v>0.14881581513668432</v>
      </c>
      <c r="Q2527" s="47">
        <f t="shared" ca="1" si="321"/>
        <v>-0.36558667449386861</v>
      </c>
      <c r="R2527" s="47">
        <f t="shared" ca="1" si="322"/>
        <v>0.23487652463917291</v>
      </c>
      <c r="S2527" s="97">
        <f t="shared" ca="1" si="327"/>
        <v>0.10611242161616979</v>
      </c>
      <c r="V2527">
        <v>2510</v>
      </c>
      <c r="W2527" s="46">
        <v>-2.0479195580592802E-2</v>
      </c>
    </row>
    <row r="2528" spans="10:23">
      <c r="J2528">
        <v>2511</v>
      </c>
      <c r="K2528" s="93">
        <f t="shared" ca="1" si="323"/>
        <v>-0.74429595181355568</v>
      </c>
      <c r="L2528" s="93">
        <f t="shared" ca="1" si="323"/>
        <v>1.704409764632959</v>
      </c>
      <c r="M2528" s="93">
        <f t="shared" ca="1" si="324"/>
        <v>-0.74429595181355568</v>
      </c>
      <c r="N2528" s="101">
        <f t="shared" ca="1" si="320"/>
        <v>1.3792194336929586</v>
      </c>
      <c r="O2528" s="46">
        <f t="shared" ca="1" si="325"/>
        <v>5.3103786709173095E-2</v>
      </c>
      <c r="P2528" s="46">
        <f t="shared" ca="1" si="326"/>
        <v>0.18669354919468753</v>
      </c>
      <c r="Q2528" s="47">
        <f t="shared" ca="1" si="321"/>
        <v>-0.21407573826185577</v>
      </c>
      <c r="R2528" s="47">
        <f t="shared" ca="1" si="322"/>
        <v>0.37243219411289397</v>
      </c>
      <c r="S2528" s="97">
        <f t="shared" ca="1" si="327"/>
        <v>0.21276799041103353</v>
      </c>
      <c r="V2528">
        <v>2511</v>
      </c>
      <c r="W2528" s="46">
        <v>0.298250843008871</v>
      </c>
    </row>
    <row r="2529" spans="10:23">
      <c r="J2529">
        <v>2512</v>
      </c>
      <c r="K2529" s="93">
        <f t="shared" ca="1" si="323"/>
        <v>-0.90433527569016003</v>
      </c>
      <c r="L2529" s="93">
        <f t="shared" ca="1" si="323"/>
        <v>0.59301867013943943</v>
      </c>
      <c r="M2529" s="93">
        <f t="shared" ca="1" si="324"/>
        <v>-0.90433527569016003</v>
      </c>
      <c r="N2529" s="101">
        <f t="shared" ca="1" si="320"/>
        <v>0.27463212625377648</v>
      </c>
      <c r="O2529" s="46">
        <f t="shared" ca="1" si="325"/>
        <v>-4.3454449114589955E-3</v>
      </c>
      <c r="P2529" s="46">
        <f t="shared" ca="1" si="326"/>
        <v>0.15796893338437148</v>
      </c>
      <c r="Q2529" s="47">
        <f t="shared" ca="1" si="321"/>
        <v>-0.32897420150311996</v>
      </c>
      <c r="R2529" s="47">
        <f t="shared" ca="1" si="322"/>
        <v>0.19382872229155151</v>
      </c>
      <c r="S2529" s="97">
        <f t="shared" ca="1" si="327"/>
        <v>9.4741638690046259E-2</v>
      </c>
      <c r="V2529">
        <v>2512</v>
      </c>
      <c r="W2529" s="46">
        <v>-0.27393966060182101</v>
      </c>
    </row>
    <row r="2530" spans="10:23">
      <c r="J2530">
        <v>2513</v>
      </c>
      <c r="K2530" s="93">
        <f t="shared" ca="1" si="323"/>
        <v>1.7654154770184736</v>
      </c>
      <c r="L2530" s="93">
        <f t="shared" ca="1" si="323"/>
        <v>0.68074409230039279</v>
      </c>
      <c r="M2530" s="93">
        <f t="shared" ca="1" si="324"/>
        <v>1.7654154770184736</v>
      </c>
      <c r="N2530" s="101">
        <f t="shared" ca="1" si="320"/>
        <v>1.2068437557169984</v>
      </c>
      <c r="O2530" s="46">
        <f t="shared" ca="1" si="325"/>
        <v>0.95401357365058215</v>
      </c>
      <c r="P2530" s="46">
        <f t="shared" ca="1" si="326"/>
        <v>0.63714844266539206</v>
      </c>
      <c r="Q2530" s="47">
        <f t="shared" ca="1" si="321"/>
        <v>1.5877438356209623</v>
      </c>
      <c r="R2530" s="47">
        <f t="shared" ca="1" si="322"/>
        <v>0.3445603415787209</v>
      </c>
      <c r="S2530" s="97">
        <f t="shared" ca="1" si="327"/>
        <v>0.64928695761465149</v>
      </c>
      <c r="V2530">
        <v>2513</v>
      </c>
      <c r="W2530" s="46">
        <v>0.14177220152946299</v>
      </c>
    </row>
    <row r="2531" spans="10:23">
      <c r="J2531">
        <v>2514</v>
      </c>
      <c r="K2531" s="93">
        <f t="shared" ca="1" si="323"/>
        <v>0.72812278451328172</v>
      </c>
      <c r="L2531" s="93">
        <f t="shared" ca="1" si="323"/>
        <v>1.3878909083556454</v>
      </c>
      <c r="M2531" s="93">
        <f t="shared" ca="1" si="324"/>
        <v>0.72812278451328172</v>
      </c>
      <c r="N2531" s="101">
        <f t="shared" ca="1" si="320"/>
        <v>1.5473954171485953</v>
      </c>
      <c r="O2531" s="46">
        <f t="shared" ca="1" si="325"/>
        <v>0.58165716332191164</v>
      </c>
      <c r="P2531" s="46">
        <f t="shared" ca="1" si="326"/>
        <v>0.4509702375010568</v>
      </c>
      <c r="Q2531" s="47">
        <f t="shared" ca="1" si="321"/>
        <v>0.84303101496362143</v>
      </c>
      <c r="R2531" s="47">
        <f t="shared" ca="1" si="322"/>
        <v>0.39962498758413273</v>
      </c>
      <c r="S2531" s="97">
        <f t="shared" ca="1" si="327"/>
        <v>0.49064107545302216</v>
      </c>
      <c r="V2531">
        <v>2514</v>
      </c>
      <c r="W2531" s="46">
        <v>0.48037950990070299</v>
      </c>
    </row>
    <row r="2532" spans="10:23">
      <c r="J2532">
        <v>2515</v>
      </c>
      <c r="K2532" s="93">
        <f t="shared" ca="1" si="323"/>
        <v>-5.6816439830743651E-3</v>
      </c>
      <c r="L2532" s="93">
        <f t="shared" ca="1" si="323"/>
        <v>-1.7989657414731355</v>
      </c>
      <c r="M2532" s="93">
        <f t="shared" ca="1" si="324"/>
        <v>-5.6816439830743651E-3</v>
      </c>
      <c r="N2532" s="101">
        <f t="shared" ca="1" si="320"/>
        <v>-1.7073760658532966</v>
      </c>
      <c r="O2532" s="46">
        <f t="shared" ca="1" si="325"/>
        <v>0.31824377493846168</v>
      </c>
      <c r="P2532" s="46">
        <f t="shared" ca="1" si="326"/>
        <v>0.31926354330933182</v>
      </c>
      <c r="Q2532" s="47">
        <f t="shared" ca="1" si="321"/>
        <v>0.31620423819672139</v>
      </c>
      <c r="R2532" s="47">
        <f t="shared" ca="1" si="322"/>
        <v>-0.12664711687895813</v>
      </c>
      <c r="S2532" s="97">
        <f t="shared" ca="1" si="327"/>
        <v>9.5798329029751772E-2</v>
      </c>
      <c r="V2532">
        <v>2515</v>
      </c>
      <c r="W2532" s="46">
        <v>0.245284806032599</v>
      </c>
    </row>
    <row r="2533" spans="10:23">
      <c r="J2533">
        <v>2516</v>
      </c>
      <c r="K2533" s="93">
        <f t="shared" ca="1" si="323"/>
        <v>0.33551898359267579</v>
      </c>
      <c r="L2533" s="93">
        <f t="shared" ca="1" si="323"/>
        <v>-0.65933319747916808</v>
      </c>
      <c r="M2533" s="93">
        <f t="shared" ca="1" si="324"/>
        <v>0.33551898359267579</v>
      </c>
      <c r="N2533" s="101">
        <f t="shared" ca="1" si="320"/>
        <v>-0.51840015625259517</v>
      </c>
      <c r="O2533" s="46">
        <f t="shared" ca="1" si="325"/>
        <v>0.44072438412809983</v>
      </c>
      <c r="P2533" s="46">
        <f t="shared" ca="1" si="326"/>
        <v>0.38050384790415087</v>
      </c>
      <c r="Q2533" s="47">
        <f t="shared" ca="1" si="321"/>
        <v>0.5611654565759977</v>
      </c>
      <c r="R2533" s="47">
        <f t="shared" ca="1" si="322"/>
        <v>6.5601358127456058E-2</v>
      </c>
      <c r="S2533" s="97">
        <f t="shared" ca="1" si="327"/>
        <v>0.25316287112777797</v>
      </c>
      <c r="V2533">
        <v>2516</v>
      </c>
      <c r="W2533" s="46">
        <v>1.0544689304668699E-2</v>
      </c>
    </row>
    <row r="2534" spans="10:23">
      <c r="J2534">
        <v>2517</v>
      </c>
      <c r="K2534" s="93">
        <f t="shared" ca="1" si="323"/>
        <v>-0.50177057643862233</v>
      </c>
      <c r="L2534" s="93">
        <f t="shared" ca="1" si="323"/>
        <v>1.5959335659981122</v>
      </c>
      <c r="M2534" s="93">
        <f t="shared" ca="1" si="324"/>
        <v>-0.50177057643862233</v>
      </c>
      <c r="N2534" s="101">
        <f t="shared" ca="1" si="320"/>
        <v>1.3535034835407518</v>
      </c>
      <c r="O2534" s="46">
        <f t="shared" ca="1" si="325"/>
        <v>0.14016299269868362</v>
      </c>
      <c r="P2534" s="46">
        <f t="shared" ca="1" si="326"/>
        <v>0.23022315218944278</v>
      </c>
      <c r="Q2534" s="47">
        <f t="shared" ca="1" si="321"/>
        <v>-3.9957326282834715E-2</v>
      </c>
      <c r="R2534" s="47">
        <f t="shared" ca="1" si="322"/>
        <v>0.36827411810800414</v>
      </c>
      <c r="S2534" s="97">
        <f t="shared" ca="1" si="327"/>
        <v>0.25421855540334387</v>
      </c>
      <c r="V2534">
        <v>2517</v>
      </c>
      <c r="W2534" s="46">
        <v>0.43213375619318101</v>
      </c>
    </row>
    <row r="2535" spans="10:23">
      <c r="J2535">
        <v>2518</v>
      </c>
      <c r="K2535" s="93">
        <f t="shared" ca="1" si="323"/>
        <v>0.50027329916320717</v>
      </c>
      <c r="L2535" s="93">
        <f t="shared" ca="1" si="323"/>
        <v>0.45658562242464501</v>
      </c>
      <c r="M2535" s="93">
        <f t="shared" ca="1" si="324"/>
        <v>0.50027329916320717</v>
      </c>
      <c r="N2535" s="101">
        <f t="shared" ca="1" si="320"/>
        <v>0.59197928466179517</v>
      </c>
      <c r="O2535" s="46">
        <f t="shared" ca="1" si="325"/>
        <v>0.49986615382845179</v>
      </c>
      <c r="P2535" s="46">
        <f t="shared" ca="1" si="326"/>
        <v>0.41007473275432688</v>
      </c>
      <c r="Q2535" s="47">
        <f t="shared" ca="1" si="321"/>
        <v>0.67944899597670161</v>
      </c>
      <c r="R2535" s="47">
        <f t="shared" ca="1" si="322"/>
        <v>0.24514137443102976</v>
      </c>
      <c r="S2535" s="97">
        <f t="shared" ca="1" si="327"/>
        <v>0.37250376412974079</v>
      </c>
      <c r="V2535">
        <v>2518</v>
      </c>
      <c r="W2535" s="46">
        <v>-0.22893717384187701</v>
      </c>
    </row>
    <row r="2536" spans="10:23">
      <c r="J2536">
        <v>2519</v>
      </c>
      <c r="K2536" s="93">
        <f t="shared" ca="1" si="323"/>
        <v>-0.79851298125283587</v>
      </c>
      <c r="L2536" s="93">
        <f t="shared" ca="1" si="323"/>
        <v>0.17302439314687368</v>
      </c>
      <c r="M2536" s="93">
        <f t="shared" ca="1" si="324"/>
        <v>-0.79851298125283587</v>
      </c>
      <c r="N2536" s="101">
        <f t="shared" ca="1" si="320"/>
        <v>-8.9903523287464315E-2</v>
      </c>
      <c r="O2536" s="46">
        <f t="shared" ca="1" si="325"/>
        <v>3.3641528267982723E-2</v>
      </c>
      <c r="P2536" s="46">
        <f t="shared" ca="1" si="326"/>
        <v>0.17696241997409234</v>
      </c>
      <c r="Q2536" s="47">
        <f t="shared" ca="1" si="321"/>
        <v>-0.25300025514423652</v>
      </c>
      <c r="R2536" s="47">
        <f t="shared" ca="1" si="322"/>
        <v>0.13488604553596281</v>
      </c>
      <c r="S2536" s="97">
        <f t="shared" ca="1" si="327"/>
        <v>8.4263786901972768E-2</v>
      </c>
      <c r="V2536">
        <v>2519</v>
      </c>
      <c r="W2536" s="46">
        <v>0.281665214709508</v>
      </c>
    </row>
    <row r="2537" spans="10:23">
      <c r="J2537">
        <v>2520</v>
      </c>
      <c r="K2537" s="93">
        <f t="shared" ca="1" si="323"/>
        <v>-0.84665336742327257</v>
      </c>
      <c r="L2537" s="93">
        <f t="shared" ca="1" si="323"/>
        <v>1.0937267068439949</v>
      </c>
      <c r="M2537" s="93">
        <f t="shared" ca="1" si="324"/>
        <v>-0.84665336742327257</v>
      </c>
      <c r="N2537" s="101">
        <f t="shared" ca="1" si="320"/>
        <v>0.76768913888410328</v>
      </c>
      <c r="O2537" s="46">
        <f t="shared" ca="1" si="325"/>
        <v>1.6360599253658237E-2</v>
      </c>
      <c r="P2537" s="46">
        <f t="shared" ca="1" si="326"/>
        <v>0.1683219554669301</v>
      </c>
      <c r="Q2537" s="47">
        <f t="shared" ca="1" si="321"/>
        <v>-0.28756211317288549</v>
      </c>
      <c r="R2537" s="47">
        <f t="shared" ca="1" si="322"/>
        <v>0.27355233822354474</v>
      </c>
      <c r="S2537" s="97">
        <f t="shared" ca="1" si="327"/>
        <v>0.14495646873860149</v>
      </c>
      <c r="V2537">
        <v>2520</v>
      </c>
      <c r="W2537" s="46">
        <v>-2.36597862533191E-2</v>
      </c>
    </row>
    <row r="2538" spans="10:23">
      <c r="J2538">
        <v>2521</v>
      </c>
      <c r="K2538" s="93">
        <f t="shared" ca="1" si="323"/>
        <v>0.54041608444521927</v>
      </c>
      <c r="L2538" s="93">
        <f t="shared" ca="1" si="323"/>
        <v>0.21032615478231353</v>
      </c>
      <c r="M2538" s="93">
        <f t="shared" ca="1" si="324"/>
        <v>0.54041608444521927</v>
      </c>
      <c r="N2538" s="101">
        <f t="shared" ca="1" si="320"/>
        <v>0.37127112972702903</v>
      </c>
      <c r="O2538" s="46">
        <f t="shared" ca="1" si="325"/>
        <v>0.51427618827312205</v>
      </c>
      <c r="P2538" s="46">
        <f t="shared" ca="1" si="326"/>
        <v>0.41727974997666201</v>
      </c>
      <c r="Q2538" s="47">
        <f t="shared" ca="1" si="321"/>
        <v>0.70826906486604213</v>
      </c>
      <c r="R2538" s="47">
        <f t="shared" ca="1" si="322"/>
        <v>0.20945452336443593</v>
      </c>
      <c r="S2538" s="97">
        <f t="shared" ca="1" si="327"/>
        <v>0.36186535581877899</v>
      </c>
      <c r="V2538">
        <v>2521</v>
      </c>
      <c r="W2538" s="46">
        <v>-0.44523394916930098</v>
      </c>
    </row>
    <row r="2539" spans="10:23">
      <c r="J2539">
        <v>2522</v>
      </c>
      <c r="K2539" s="93">
        <f t="shared" ca="1" si="323"/>
        <v>-3.9814695283940445E-2</v>
      </c>
      <c r="L2539" s="93">
        <f t="shared" ca="1" si="323"/>
        <v>0.43735580580467326</v>
      </c>
      <c r="M2539" s="93">
        <f t="shared" ca="1" si="324"/>
        <v>-3.9814695283940445E-2</v>
      </c>
      <c r="N2539" s="101">
        <f t="shared" ca="1" si="320"/>
        <v>0.40198772044934183</v>
      </c>
      <c r="O2539" s="46">
        <f t="shared" ca="1" si="325"/>
        <v>0.30599105152896822</v>
      </c>
      <c r="P2539" s="46">
        <f t="shared" ca="1" si="326"/>
        <v>0.31313718160458509</v>
      </c>
      <c r="Q2539" s="47">
        <f t="shared" ca="1" si="321"/>
        <v>0.29169879137773447</v>
      </c>
      <c r="R2539" s="47">
        <f t="shared" ca="1" si="322"/>
        <v>0.21442116539315792</v>
      </c>
      <c r="S2539" s="97">
        <f t="shared" ca="1" si="327"/>
        <v>0.26020610846106307</v>
      </c>
      <c r="V2539">
        <v>2522</v>
      </c>
      <c r="W2539" s="46">
        <v>0.29041923573873302</v>
      </c>
    </row>
    <row r="2540" spans="10:23">
      <c r="J2540">
        <v>2523</v>
      </c>
      <c r="K2540" s="93">
        <f t="shared" ca="1" si="323"/>
        <v>1.0564320737662525</v>
      </c>
      <c r="L2540" s="93">
        <f t="shared" ca="1" si="323"/>
        <v>-6.6913231218300631E-2</v>
      </c>
      <c r="M2540" s="93">
        <f t="shared" ca="1" si="324"/>
        <v>1.0564320737662525</v>
      </c>
      <c r="N2540" s="101">
        <f t="shared" ca="1" si="320"/>
        <v>0.27252978946872297</v>
      </c>
      <c r="O2540" s="46">
        <f t="shared" ca="1" si="325"/>
        <v>0.69951017559807926</v>
      </c>
      <c r="P2540" s="46">
        <f t="shared" ca="1" si="326"/>
        <v>0.50989674363914061</v>
      </c>
      <c r="Q2540" s="47">
        <f t="shared" ca="1" si="321"/>
        <v>1.0787370395159566</v>
      </c>
      <c r="R2540" s="47">
        <f t="shared" ca="1" si="322"/>
        <v>0.19348879022260643</v>
      </c>
      <c r="S2540" s="97">
        <f t="shared" ca="1" si="327"/>
        <v>0.44649948291034286</v>
      </c>
      <c r="V2540">
        <v>2523</v>
      </c>
      <c r="W2540" s="46">
        <v>0.41665792794134598</v>
      </c>
    </row>
    <row r="2541" spans="10:23">
      <c r="J2541">
        <v>2524</v>
      </c>
      <c r="K2541" s="93">
        <f t="shared" ca="1" si="323"/>
        <v>-0.18958992870417002</v>
      </c>
      <c r="L2541" s="93">
        <f t="shared" ca="1" si="323"/>
        <v>1.49194025430331</v>
      </c>
      <c r="M2541" s="93">
        <f t="shared" ca="1" si="324"/>
        <v>-0.18958992870417002</v>
      </c>
      <c r="N2541" s="101">
        <f t="shared" ca="1" si="320"/>
        <v>1.3541896223611878</v>
      </c>
      <c r="O2541" s="46">
        <f t="shared" ca="1" si="325"/>
        <v>0.25222631504190746</v>
      </c>
      <c r="P2541" s="46">
        <f t="shared" ca="1" si="326"/>
        <v>0.28625481336105468</v>
      </c>
      <c r="Q2541" s="47">
        <f t="shared" ca="1" si="321"/>
        <v>0.18416931840361292</v>
      </c>
      <c r="R2541" s="47">
        <f t="shared" ca="1" si="322"/>
        <v>0.36838506160215434</v>
      </c>
      <c r="S2541" s="97">
        <f t="shared" ca="1" si="327"/>
        <v>0.31030568832203087</v>
      </c>
      <c r="V2541">
        <v>2524</v>
      </c>
      <c r="W2541" s="46">
        <v>0.305548674153029</v>
      </c>
    </row>
    <row r="2542" spans="10:23">
      <c r="J2542">
        <v>2525</v>
      </c>
      <c r="K2542" s="93">
        <f t="shared" ca="1" si="323"/>
        <v>-0.77475603429734285</v>
      </c>
      <c r="L2542" s="93">
        <f t="shared" ca="1" si="323"/>
        <v>5.1980186191108099E-2</v>
      </c>
      <c r="M2542" s="93">
        <f t="shared" ca="1" si="324"/>
        <v>-0.77475603429734285</v>
      </c>
      <c r="N2542" s="101">
        <f t="shared" ca="1" si="320"/>
        <v>-0.19710825884292549</v>
      </c>
      <c r="O2542" s="46">
        <f t="shared" ca="1" si="325"/>
        <v>4.2169546977293915E-2</v>
      </c>
      <c r="P2542" s="46">
        <f t="shared" ca="1" si="326"/>
        <v>0.18122642932874794</v>
      </c>
      <c r="Q2542" s="47">
        <f t="shared" ca="1" si="321"/>
        <v>-0.23594421772561414</v>
      </c>
      <c r="R2542" s="47">
        <f t="shared" ca="1" si="322"/>
        <v>0.11755184493729395</v>
      </c>
      <c r="S2542" s="97">
        <f t="shared" ca="1" si="327"/>
        <v>7.9860695957293934E-2</v>
      </c>
      <c r="V2542">
        <v>2525</v>
      </c>
      <c r="W2542" s="46">
        <v>0.47808188856737099</v>
      </c>
    </row>
    <row r="2543" spans="10:23">
      <c r="J2543">
        <v>2526</v>
      </c>
      <c r="K2543" s="93">
        <f t="shared" ca="1" si="323"/>
        <v>-1.7927826939391076</v>
      </c>
      <c r="L2543" s="93">
        <f t="shared" ca="1" si="323"/>
        <v>2.1366902107922425</v>
      </c>
      <c r="M2543" s="93">
        <f t="shared" ca="1" si="324"/>
        <v>-1.7927826939391076</v>
      </c>
      <c r="N2543" s="101">
        <f t="shared" ca="1" si="320"/>
        <v>1.4556149519271173</v>
      </c>
      <c r="O2543" s="46">
        <f t="shared" ca="1" si="325"/>
        <v>-0.32327094570331694</v>
      </c>
      <c r="P2543" s="46">
        <f t="shared" ca="1" si="326"/>
        <v>-1.4938170115574856E-3</v>
      </c>
      <c r="Q2543" s="47">
        <f t="shared" ca="1" si="321"/>
        <v>-0.96682520308683584</v>
      </c>
      <c r="R2543" s="47">
        <f t="shared" ca="1" si="322"/>
        <v>0.38478477565743857</v>
      </c>
      <c r="S2543" s="97">
        <f t="shared" ca="1" si="327"/>
        <v>3.0756914977060817E-2</v>
      </c>
      <c r="V2543">
        <v>2526</v>
      </c>
      <c r="W2543" s="46">
        <v>2.61076414043863E-2</v>
      </c>
    </row>
    <row r="2544" spans="10:23">
      <c r="J2544">
        <v>2527</v>
      </c>
      <c r="K2544" s="93">
        <f t="shared" ca="1" si="323"/>
        <v>-1.0656566734081623</v>
      </c>
      <c r="L2544" s="93">
        <f t="shared" ca="1" si="323"/>
        <v>0.42433589456972309</v>
      </c>
      <c r="M2544" s="93">
        <f t="shared" ca="1" si="324"/>
        <v>-1.0656566734081623</v>
      </c>
      <c r="N2544" s="101">
        <f t="shared" ca="1" si="320"/>
        <v>6.3402999102858293E-2</v>
      </c>
      <c r="O2544" s="46">
        <f t="shared" ca="1" si="325"/>
        <v>-6.2254901902238369E-2</v>
      </c>
      <c r="P2544" s="46">
        <f t="shared" ca="1" si="326"/>
        <v>0.1290142048889818</v>
      </c>
      <c r="Q2544" s="47">
        <f t="shared" ca="1" si="321"/>
        <v>-0.4447931154846787</v>
      </c>
      <c r="R2544" s="47">
        <f t="shared" ca="1" si="322"/>
        <v>0.15967455882718182</v>
      </c>
      <c r="S2544" s="97">
        <f t="shared" ca="1" si="327"/>
        <v>4.8709828462471724E-2</v>
      </c>
      <c r="V2544">
        <v>2527</v>
      </c>
      <c r="W2544" s="46">
        <v>0.14770342233370301</v>
      </c>
    </row>
    <row r="2545" spans="10:23">
      <c r="J2545">
        <v>2528</v>
      </c>
      <c r="K2545" s="93">
        <f t="shared" ca="1" si="323"/>
        <v>0.50419934295484148</v>
      </c>
      <c r="L2545" s="93">
        <f t="shared" ca="1" si="323"/>
        <v>-0.72045155465278721</v>
      </c>
      <c r="M2545" s="93">
        <f t="shared" ca="1" si="324"/>
        <v>0.50419934295484148</v>
      </c>
      <c r="N2545" s="101">
        <f t="shared" ca="1" si="320"/>
        <v>-0.5227013047899185</v>
      </c>
      <c r="O2545" s="46">
        <f t="shared" ca="1" si="325"/>
        <v>0.50127548369610508</v>
      </c>
      <c r="P2545" s="46">
        <f t="shared" ca="1" si="326"/>
        <v>0.41077939768815352</v>
      </c>
      <c r="Q2545" s="47">
        <f t="shared" ca="1" si="321"/>
        <v>0.6822676557120082</v>
      </c>
      <c r="R2545" s="47">
        <f t="shared" ca="1" si="322"/>
        <v>6.4905894711923789E-2</v>
      </c>
      <c r="S2545" s="97">
        <f t="shared" ca="1" si="327"/>
        <v>0.28309068920401442</v>
      </c>
      <c r="V2545">
        <v>2528</v>
      </c>
      <c r="W2545" s="46">
        <v>1.08586295847631</v>
      </c>
    </row>
    <row r="2546" spans="10:23">
      <c r="J2546">
        <v>2529</v>
      </c>
      <c r="K2546" s="93">
        <f t="shared" ca="1" si="323"/>
        <v>1.7315536203677107</v>
      </c>
      <c r="L2546" s="93">
        <f t="shared" ca="1" si="323"/>
        <v>1.6037673604318945</v>
      </c>
      <c r="M2546" s="93">
        <f t="shared" ca="1" si="324"/>
        <v>1.7315536203677107</v>
      </c>
      <c r="N2546" s="101">
        <f t="shared" ca="1" si="320"/>
        <v>2.0711777684747066</v>
      </c>
      <c r="O2546" s="46">
        <f t="shared" ca="1" si="325"/>
        <v>0.9418582008414953</v>
      </c>
      <c r="P2546" s="46">
        <f t="shared" ca="1" si="326"/>
        <v>0.63107075626084863</v>
      </c>
      <c r="Q2546" s="47">
        <f t="shared" ca="1" si="321"/>
        <v>1.5634330900027886</v>
      </c>
      <c r="R2546" s="47">
        <f t="shared" ca="1" si="322"/>
        <v>0.48431666002645835</v>
      </c>
      <c r="S2546" s="97">
        <f t="shared" ca="1" si="327"/>
        <v>0.71308743043397682</v>
      </c>
      <c r="V2546">
        <v>2529</v>
      </c>
      <c r="W2546" s="46">
        <v>-0.17956030948204299</v>
      </c>
    </row>
    <row r="2547" spans="10:23">
      <c r="J2547">
        <v>2530</v>
      </c>
      <c r="K2547" s="93">
        <f t="shared" ca="1" si="323"/>
        <v>-0.29612415973311723</v>
      </c>
      <c r="L2547" s="93">
        <f t="shared" ca="1" si="323"/>
        <v>1.4681277167226854</v>
      </c>
      <c r="M2547" s="93">
        <f t="shared" ca="1" si="324"/>
        <v>-0.29612415973311723</v>
      </c>
      <c r="N2547" s="101">
        <f t="shared" ca="1" si="320"/>
        <v>1.2977330803973344</v>
      </c>
      <c r="O2547" s="46">
        <f t="shared" ca="1" si="325"/>
        <v>0.21398377835994242</v>
      </c>
      <c r="P2547" s="46">
        <f t="shared" ca="1" si="326"/>
        <v>0.26713354502007219</v>
      </c>
      <c r="Q2547" s="47">
        <f t="shared" ca="1" si="321"/>
        <v>0.10768424503968291</v>
      </c>
      <c r="R2547" s="47">
        <f t="shared" ca="1" si="322"/>
        <v>0.35925646277265288</v>
      </c>
      <c r="S2547" s="97">
        <f t="shared" ca="1" si="327"/>
        <v>0.28662012056629765</v>
      </c>
      <c r="V2547">
        <v>2530</v>
      </c>
      <c r="W2547" s="46">
        <v>0.65572251471069598</v>
      </c>
    </row>
    <row r="2548" spans="10:23">
      <c r="J2548">
        <v>2531</v>
      </c>
      <c r="K2548" s="93">
        <f t="shared" ca="1" si="323"/>
        <v>-0.46238487856330396</v>
      </c>
      <c r="L2548" s="93">
        <f t="shared" ca="1" si="323"/>
        <v>1.3254559060511548</v>
      </c>
      <c r="M2548" s="93">
        <f t="shared" ca="1" si="324"/>
        <v>-0.46238487856330396</v>
      </c>
      <c r="N2548" s="101">
        <f t="shared" ca="1" si="320"/>
        <v>1.1095936968542603</v>
      </c>
      <c r="O2548" s="46">
        <f t="shared" ca="1" si="325"/>
        <v>0.15430125587657609</v>
      </c>
      <c r="P2548" s="46">
        <f t="shared" ca="1" si="326"/>
        <v>0.23729228377838901</v>
      </c>
      <c r="Q2548" s="47">
        <f t="shared" ca="1" si="321"/>
        <v>-1.168079992704979E-2</v>
      </c>
      <c r="R2548" s="47">
        <f t="shared" ca="1" si="322"/>
        <v>0.3288357374385712</v>
      </c>
      <c r="S2548" s="97">
        <f t="shared" ca="1" si="327"/>
        <v>0.24156849665757363</v>
      </c>
      <c r="V2548">
        <v>2531</v>
      </c>
      <c r="W2548" s="46">
        <v>-6.4702827933200299E-2</v>
      </c>
    </row>
    <row r="2549" spans="10:23">
      <c r="J2549">
        <v>2532</v>
      </c>
      <c r="K2549" s="93">
        <f t="shared" ca="1" si="323"/>
        <v>-0.8029998734644187</v>
      </c>
      <c r="L2549" s="93">
        <f t="shared" ca="1" si="323"/>
        <v>-1.6197773645311886</v>
      </c>
      <c r="M2549" s="93">
        <f t="shared" ca="1" si="324"/>
        <v>-0.8029998734644187</v>
      </c>
      <c r="N2549" s="101">
        <f t="shared" ca="1" si="320"/>
        <v>-1.791055661866481</v>
      </c>
      <c r="O2549" s="46">
        <f t="shared" ca="1" si="325"/>
        <v>3.2030870939045386E-2</v>
      </c>
      <c r="P2549" s="46">
        <f t="shared" ca="1" si="326"/>
        <v>0.17615709130962368</v>
      </c>
      <c r="Q2549" s="47">
        <f t="shared" ca="1" si="321"/>
        <v>-0.25622156980211119</v>
      </c>
      <c r="R2549" s="47">
        <f t="shared" ca="1" si="322"/>
        <v>-0.14017747909469902</v>
      </c>
      <c r="S2549" s="97">
        <f t="shared" ca="1" si="327"/>
        <v>-5.4073304077826817E-2</v>
      </c>
      <c r="V2549">
        <v>2532</v>
      </c>
      <c r="W2549" s="46">
        <v>2.5617386438931901E-3</v>
      </c>
    </row>
    <row r="2550" spans="10:23">
      <c r="J2550">
        <v>2533</v>
      </c>
      <c r="K2550" s="93">
        <f t="shared" ca="1" si="323"/>
        <v>-0.2694586255542688</v>
      </c>
      <c r="L2550" s="93">
        <f t="shared" ca="1" si="323"/>
        <v>1.7447226530811253</v>
      </c>
      <c r="M2550" s="93">
        <f t="shared" ca="1" si="324"/>
        <v>-0.2694586255542688</v>
      </c>
      <c r="N2550" s="101">
        <f t="shared" ca="1" si="320"/>
        <v>1.5684483275685073</v>
      </c>
      <c r="O2550" s="46">
        <f t="shared" ca="1" si="325"/>
        <v>0.22355589108962193</v>
      </c>
      <c r="P2550" s="46">
        <f t="shared" ca="1" si="326"/>
        <v>0.27191960138491195</v>
      </c>
      <c r="Q2550" s="47">
        <f t="shared" ca="1" si="321"/>
        <v>0.12682847049904192</v>
      </c>
      <c r="R2550" s="47">
        <f t="shared" ca="1" si="322"/>
        <v>0.40302908508517798</v>
      </c>
      <c r="S2550" s="97">
        <f t="shared" ca="1" si="327"/>
        <v>0.31329248808739996</v>
      </c>
      <c r="V2550">
        <v>2533</v>
      </c>
      <c r="W2550" s="46">
        <v>-0.14977537228478</v>
      </c>
    </row>
    <row r="2551" spans="10:23">
      <c r="J2551">
        <v>2534</v>
      </c>
      <c r="K2551" s="93">
        <f t="shared" ca="1" si="323"/>
        <v>0.82136088130381346</v>
      </c>
      <c r="L2551" s="93">
        <f t="shared" ca="1" si="323"/>
        <v>0.15926393675856723</v>
      </c>
      <c r="M2551" s="93">
        <f t="shared" ca="1" si="324"/>
        <v>0.82136088130381346</v>
      </c>
      <c r="N2551" s="101">
        <f t="shared" ca="1" si="320"/>
        <v>0.41220664727735951</v>
      </c>
      <c r="O2551" s="46">
        <f t="shared" ca="1" si="325"/>
        <v>0.61512679371422818</v>
      </c>
      <c r="P2551" s="46">
        <f t="shared" ca="1" si="326"/>
        <v>0.46770505269721507</v>
      </c>
      <c r="Q2551" s="47">
        <f t="shared" ca="1" si="321"/>
        <v>0.90997027574825429</v>
      </c>
      <c r="R2551" s="47">
        <f t="shared" ca="1" si="322"/>
        <v>0.21607348911395416</v>
      </c>
      <c r="S2551" s="97">
        <f t="shared" ca="1" si="327"/>
        <v>0.41560014141409118</v>
      </c>
      <c r="V2551">
        <v>2534</v>
      </c>
      <c r="W2551" s="46">
        <v>-4.5108547125101997E-2</v>
      </c>
    </row>
    <row r="2552" spans="10:23">
      <c r="J2552">
        <v>2535</v>
      </c>
      <c r="K2552" s="93">
        <f t="shared" ca="1" si="323"/>
        <v>-2.1314470943418855E-2</v>
      </c>
      <c r="L2552" s="93">
        <f t="shared" ca="1" si="323"/>
        <v>0.25684757517298479</v>
      </c>
      <c r="M2552" s="93">
        <f t="shared" ca="1" si="324"/>
        <v>-2.1314470943418855E-2</v>
      </c>
      <c r="N2552" s="101">
        <f t="shared" ca="1" si="320"/>
        <v>0.23673438802617525</v>
      </c>
      <c r="O2552" s="46">
        <f t="shared" ca="1" si="325"/>
        <v>0.31263206729576659</v>
      </c>
      <c r="P2552" s="46">
        <f t="shared" ca="1" si="326"/>
        <v>0.31645768948798431</v>
      </c>
      <c r="Q2552" s="47">
        <f t="shared" ca="1" si="321"/>
        <v>0.30498082291133122</v>
      </c>
      <c r="R2552" s="47">
        <f t="shared" ca="1" si="322"/>
        <v>0.18770094264385837</v>
      </c>
      <c r="S2552" s="97">
        <f t="shared" ca="1" si="327"/>
        <v>0.25016650496981246</v>
      </c>
      <c r="V2552">
        <v>2535</v>
      </c>
      <c r="W2552" s="46">
        <v>0.77586198992771804</v>
      </c>
    </row>
    <row r="2553" spans="10:23">
      <c r="J2553">
        <v>2536</v>
      </c>
      <c r="K2553" s="93">
        <f t="shared" ca="1" si="323"/>
        <v>1.629752403419088</v>
      </c>
      <c r="L2553" s="93">
        <f t="shared" ca="1" si="323"/>
        <v>-0.84846090864624635</v>
      </c>
      <c r="M2553" s="93">
        <f t="shared" ca="1" si="324"/>
        <v>1.629752403419088</v>
      </c>
      <c r="N2553" s="101">
        <f t="shared" ca="1" si="320"/>
        <v>-0.28611369778351625</v>
      </c>
      <c r="O2553" s="46">
        <f t="shared" ca="1" si="325"/>
        <v>0.90531467172578273</v>
      </c>
      <c r="P2553" s="46">
        <f t="shared" ca="1" si="326"/>
        <v>0.61279899170299235</v>
      </c>
      <c r="Q2553" s="47">
        <f t="shared" ca="1" si="321"/>
        <v>1.4903460317713635</v>
      </c>
      <c r="R2553" s="47">
        <f t="shared" ca="1" si="322"/>
        <v>0.10316033391891546</v>
      </c>
      <c r="S2553" s="97">
        <f t="shared" ca="1" si="327"/>
        <v>0.50423750282234914</v>
      </c>
      <c r="V2553">
        <v>2536</v>
      </c>
      <c r="W2553" s="46">
        <v>-7.7139814537099199E-2</v>
      </c>
    </row>
    <row r="2554" spans="10:23">
      <c r="J2554">
        <v>2537</v>
      </c>
      <c r="K2554" s="93">
        <f t="shared" ca="1" si="323"/>
        <v>-1.3068856653968182</v>
      </c>
      <c r="L2554" s="93">
        <f t="shared" ca="1" si="323"/>
        <v>0.4104525948618874</v>
      </c>
      <c r="M2554" s="93">
        <f t="shared" ca="1" si="324"/>
        <v>-1.3068856653968182</v>
      </c>
      <c r="N2554" s="101">
        <f t="shared" ca="1" si="320"/>
        <v>-2.6475755038660009E-2</v>
      </c>
      <c r="O2554" s="46">
        <f t="shared" ca="1" si="325"/>
        <v>-0.14884874583182905</v>
      </c>
      <c r="P2554" s="46">
        <f t="shared" ca="1" si="326"/>
        <v>8.5717282924186455E-2</v>
      </c>
      <c r="Q2554" s="47">
        <f t="shared" ca="1" si="321"/>
        <v>-0.61798080334386007</v>
      </c>
      <c r="R2554" s="47">
        <f t="shared" ca="1" si="322"/>
        <v>0.14514183929968003</v>
      </c>
      <c r="S2554" s="97">
        <f t="shared" ca="1" si="327"/>
        <v>-1.8534532660745145E-3</v>
      </c>
      <c r="V2554">
        <v>2537</v>
      </c>
      <c r="W2554" s="46">
        <v>0.89046092137779698</v>
      </c>
    </row>
    <row r="2555" spans="10:23">
      <c r="J2555">
        <v>2538</v>
      </c>
      <c r="K2555" s="93">
        <f t="shared" ca="1" si="323"/>
        <v>6.764955949766846E-2</v>
      </c>
      <c r="L2555" s="93">
        <f t="shared" ca="1" si="323"/>
        <v>0.64958895550641416</v>
      </c>
      <c r="M2555" s="93">
        <f t="shared" ca="1" si="324"/>
        <v>6.764955949766846E-2</v>
      </c>
      <c r="N2555" s="101">
        <f t="shared" ca="1" si="320"/>
        <v>0.6373784454894158</v>
      </c>
      <c r="O2555" s="46">
        <f t="shared" ca="1" si="325"/>
        <v>0.34456743834654457</v>
      </c>
      <c r="P2555" s="46">
        <f t="shared" ca="1" si="326"/>
        <v>0.33242537501337327</v>
      </c>
      <c r="Q2555" s="47">
        <f t="shared" ca="1" si="321"/>
        <v>0.36885156501288718</v>
      </c>
      <c r="R2555" s="47">
        <f t="shared" ca="1" si="322"/>
        <v>0.25248207777514725</v>
      </c>
      <c r="S2555" s="97">
        <f t="shared" ca="1" si="327"/>
        <v>0.29852475806084589</v>
      </c>
      <c r="V2555">
        <v>2538</v>
      </c>
      <c r="W2555" s="46">
        <v>7.76534885132798E-2</v>
      </c>
    </row>
    <row r="2556" spans="10:23">
      <c r="J2556">
        <v>2539</v>
      </c>
      <c r="K2556" s="93">
        <f t="shared" ca="1" si="323"/>
        <v>-0.24836511018625823</v>
      </c>
      <c r="L2556" s="93">
        <f t="shared" ca="1" si="323"/>
        <v>0.38051742948797568</v>
      </c>
      <c r="M2556" s="93">
        <f t="shared" ca="1" si="324"/>
        <v>-0.24836511018625823</v>
      </c>
      <c r="N2556" s="101">
        <f t="shared" ca="1" si="320"/>
        <v>0.28177650094012097</v>
      </c>
      <c r="O2556" s="46">
        <f t="shared" ca="1" si="325"/>
        <v>0.23112781916777694</v>
      </c>
      <c r="P2556" s="46">
        <f t="shared" ca="1" si="326"/>
        <v>0.27570556542398944</v>
      </c>
      <c r="Q2556" s="47">
        <f t="shared" ca="1" si="321"/>
        <v>0.14197232665535192</v>
      </c>
      <c r="R2556" s="47">
        <f t="shared" ca="1" si="322"/>
        <v>0.19498391402187465</v>
      </c>
      <c r="S2556" s="97">
        <f t="shared" ca="1" si="327"/>
        <v>0.21305586659482578</v>
      </c>
      <c r="V2556">
        <v>2539</v>
      </c>
      <c r="W2556" s="46">
        <v>0.61901292206959102</v>
      </c>
    </row>
    <row r="2557" spans="10:23">
      <c r="J2557">
        <v>2540</v>
      </c>
      <c r="K2557" s="93">
        <f t="shared" ca="1" si="323"/>
        <v>-0.23750993182593647</v>
      </c>
      <c r="L2557" s="93">
        <f t="shared" ca="1" si="323"/>
        <v>-1.1180955538822135</v>
      </c>
      <c r="M2557" s="93">
        <f t="shared" ca="1" si="324"/>
        <v>-0.23750993182593647</v>
      </c>
      <c r="N2557" s="101">
        <f t="shared" ca="1" si="320"/>
        <v>-1.1355810839455511</v>
      </c>
      <c r="O2557" s="46">
        <f t="shared" ca="1" si="325"/>
        <v>0.23502449681424231</v>
      </c>
      <c r="P2557" s="46">
        <f t="shared" ca="1" si="326"/>
        <v>0.27765390424722214</v>
      </c>
      <c r="Q2557" s="47">
        <f t="shared" ca="1" si="321"/>
        <v>0.14976568194828269</v>
      </c>
      <c r="R2557" s="47">
        <f t="shared" ca="1" si="322"/>
        <v>-3.4192162661255437E-2</v>
      </c>
      <c r="S2557" s="97">
        <f t="shared" ca="1" si="327"/>
        <v>0.10041616707649344</v>
      </c>
      <c r="V2557">
        <v>2540</v>
      </c>
      <c r="W2557" s="46">
        <v>-0.45823420644656898</v>
      </c>
    </row>
    <row r="2558" spans="10:23">
      <c r="J2558">
        <v>2541</v>
      </c>
      <c r="K2558" s="93">
        <f t="shared" ca="1" si="323"/>
        <v>-0.40304149473611062</v>
      </c>
      <c r="L2558" s="93">
        <f t="shared" ca="1" si="323"/>
        <v>0.16486213063957134</v>
      </c>
      <c r="M2558" s="93">
        <f t="shared" ca="1" si="324"/>
        <v>-0.40304149473611062</v>
      </c>
      <c r="N2558" s="101">
        <f t="shared" ca="1" si="320"/>
        <v>2.8126777421344923E-2</v>
      </c>
      <c r="O2558" s="46">
        <f t="shared" ca="1" si="325"/>
        <v>0.17560371904662259</v>
      </c>
      <c r="P2558" s="46">
        <f t="shared" ca="1" si="326"/>
        <v>0.24794351536341228</v>
      </c>
      <c r="Q2558" s="47">
        <f t="shared" ca="1" si="321"/>
        <v>3.0924126413043207E-2</v>
      </c>
      <c r="R2558" s="47">
        <f t="shared" ca="1" si="322"/>
        <v>0.1539706587165928</v>
      </c>
      <c r="S2558" s="97">
        <f t="shared" ca="1" si="327"/>
        <v>0.1647871888816077</v>
      </c>
      <c r="V2558">
        <v>2541</v>
      </c>
      <c r="W2558" s="46">
        <v>7.5168181816754207E-2</v>
      </c>
    </row>
    <row r="2559" spans="10:23">
      <c r="J2559">
        <v>2542</v>
      </c>
      <c r="K2559" s="93">
        <f t="shared" ca="1" si="323"/>
        <v>-1.0971734160649944</v>
      </c>
      <c r="L2559" s="93">
        <f t="shared" ca="1" si="323"/>
        <v>0.79024563423291105</v>
      </c>
      <c r="M2559" s="93">
        <f t="shared" ca="1" si="324"/>
        <v>-1.0971734160649944</v>
      </c>
      <c r="N2559" s="101">
        <f t="shared" ca="1" si="320"/>
        <v>0.4002928404702269</v>
      </c>
      <c r="O2559" s="46">
        <f t="shared" ca="1" si="325"/>
        <v>-7.3568450378713068E-2</v>
      </c>
      <c r="P2559" s="46">
        <f t="shared" ca="1" si="326"/>
        <v>0.12335743065074445</v>
      </c>
      <c r="Q2559" s="47">
        <f t="shared" ca="1" si="321"/>
        <v>-0.4674202124376281</v>
      </c>
      <c r="R2559" s="47">
        <f t="shared" ca="1" si="322"/>
        <v>0.21414711602960673</v>
      </c>
      <c r="S2559" s="97">
        <f t="shared" ca="1" si="327"/>
        <v>7.0289332825446832E-2</v>
      </c>
      <c r="V2559">
        <v>2542</v>
      </c>
      <c r="W2559" s="46">
        <v>0.80190634151127804</v>
      </c>
    </row>
    <row r="2560" spans="10:23">
      <c r="J2560">
        <v>2543</v>
      </c>
      <c r="K2560" s="93">
        <f t="shared" ca="1" si="323"/>
        <v>0.82135367871180986</v>
      </c>
      <c r="L2560" s="93">
        <f t="shared" ca="1" si="323"/>
        <v>0.65666003496494207</v>
      </c>
      <c r="M2560" s="93">
        <f t="shared" ca="1" si="324"/>
        <v>0.82135367871180986</v>
      </c>
      <c r="N2560" s="101">
        <f t="shared" ca="1" si="320"/>
        <v>0.88377723526852736</v>
      </c>
      <c r="O2560" s="46">
        <f t="shared" ca="1" si="325"/>
        <v>0.61512420820357827</v>
      </c>
      <c r="P2560" s="46">
        <f t="shared" ca="1" si="326"/>
        <v>0.46770375994189012</v>
      </c>
      <c r="Q2560" s="47">
        <f t="shared" ca="1" si="321"/>
        <v>0.90996510472695458</v>
      </c>
      <c r="R2560" s="47">
        <f t="shared" ca="1" si="322"/>
        <v>0.29232291155147549</v>
      </c>
      <c r="S2560" s="97">
        <f t="shared" ca="1" si="327"/>
        <v>0.45372355987752688</v>
      </c>
      <c r="V2560">
        <v>2543</v>
      </c>
      <c r="W2560" s="46">
        <v>-0.233701197377777</v>
      </c>
    </row>
    <row r="2561" spans="10:23">
      <c r="J2561">
        <v>2544</v>
      </c>
      <c r="K2561" s="93">
        <f t="shared" ca="1" si="323"/>
        <v>0.23215855223426138</v>
      </c>
      <c r="L2561" s="93">
        <f t="shared" ca="1" si="323"/>
        <v>-1.0421661335760839</v>
      </c>
      <c r="M2561" s="93">
        <f t="shared" ca="1" si="324"/>
        <v>0.23215855223426138</v>
      </c>
      <c r="N2561" s="101">
        <f t="shared" ca="1" si="320"/>
        <v>-0.91422856276925701</v>
      </c>
      <c r="O2561" s="46">
        <f t="shared" ca="1" si="325"/>
        <v>0.40362114463868298</v>
      </c>
      <c r="P2561" s="46">
        <f t="shared" ca="1" si="326"/>
        <v>0.3619522281594425</v>
      </c>
      <c r="Q2561" s="47">
        <f t="shared" ca="1" si="321"/>
        <v>0.486958977597164</v>
      </c>
      <c r="R2561" s="47">
        <f t="shared" ca="1" si="322"/>
        <v>1.598877587204145E-3</v>
      </c>
      <c r="S2561" s="97">
        <f t="shared" ca="1" si="327"/>
        <v>0.20261001111294358</v>
      </c>
      <c r="V2561">
        <v>2544</v>
      </c>
      <c r="W2561" s="46">
        <v>-7.98866830425361E-2</v>
      </c>
    </row>
    <row r="2562" spans="10:23">
      <c r="J2562">
        <v>2545</v>
      </c>
      <c r="K2562" s="93">
        <f t="shared" ca="1" si="323"/>
        <v>1.1928553546698981</v>
      </c>
      <c r="L2562" s="93">
        <f t="shared" ca="1" si="323"/>
        <v>0.46553870060326841</v>
      </c>
      <c r="M2562" s="93">
        <f t="shared" ca="1" si="324"/>
        <v>1.1928553546698981</v>
      </c>
      <c r="N2562" s="101">
        <f t="shared" ca="1" si="320"/>
        <v>0.82072417833946731</v>
      </c>
      <c r="O2562" s="46">
        <f t="shared" ca="1" si="325"/>
        <v>0.74848196873763917</v>
      </c>
      <c r="P2562" s="46">
        <f t="shared" ca="1" si="326"/>
        <v>0.53438264020892057</v>
      </c>
      <c r="Q2562" s="47">
        <f t="shared" ca="1" si="321"/>
        <v>1.1766806257950764</v>
      </c>
      <c r="R2562" s="47">
        <f t="shared" ca="1" si="322"/>
        <v>0.28212770579396329</v>
      </c>
      <c r="S2562" s="97">
        <f t="shared" ca="1" si="327"/>
        <v>0.51530483726580123</v>
      </c>
      <c r="V2562">
        <v>2545</v>
      </c>
      <c r="W2562" s="46">
        <v>-0.124413243173049</v>
      </c>
    </row>
    <row r="2563" spans="10:23">
      <c r="J2563">
        <v>2546</v>
      </c>
      <c r="K2563" s="93">
        <f t="shared" ca="1" si="323"/>
        <v>4.9628669500227547E-3</v>
      </c>
      <c r="L2563" s="93">
        <f t="shared" ca="1" si="323"/>
        <v>-7.8255292342812949E-2</v>
      </c>
      <c r="M2563" s="93">
        <f t="shared" ca="1" si="324"/>
        <v>4.9628669500227547E-3</v>
      </c>
      <c r="N2563" s="101">
        <f t="shared" ca="1" si="320"/>
        <v>-7.2614224031342517E-2</v>
      </c>
      <c r="O2563" s="46">
        <f t="shared" ca="1" si="325"/>
        <v>0.32206482940976994</v>
      </c>
      <c r="P2563" s="46">
        <f t="shared" ca="1" si="326"/>
        <v>0.32117407054498592</v>
      </c>
      <c r="Q2563" s="47">
        <f t="shared" ca="1" si="321"/>
        <v>0.32384634713933785</v>
      </c>
      <c r="R2563" s="47">
        <f t="shared" ca="1" si="322"/>
        <v>0.13768159537770452</v>
      </c>
      <c r="S2563" s="97">
        <f t="shared" ca="1" si="327"/>
        <v>0.22987321239373723</v>
      </c>
      <c r="V2563">
        <v>2546</v>
      </c>
      <c r="W2563" s="46">
        <v>1.18872317868041</v>
      </c>
    </row>
    <row r="2564" spans="10:23">
      <c r="J2564">
        <v>2547</v>
      </c>
      <c r="K2564" s="93">
        <f t="shared" ca="1" si="323"/>
        <v>1.0697810017702412</v>
      </c>
      <c r="L2564" s="93">
        <f t="shared" ca="1" si="323"/>
        <v>0.85156218231015524</v>
      </c>
      <c r="M2564" s="93">
        <f t="shared" ca="1" si="324"/>
        <v>1.0697810017702412</v>
      </c>
      <c r="N2564" s="101">
        <f t="shared" ca="1" si="320"/>
        <v>1.1475661463640168</v>
      </c>
      <c r="O2564" s="46">
        <f t="shared" ca="1" si="325"/>
        <v>0.7043020332378902</v>
      </c>
      <c r="P2564" s="46">
        <f t="shared" ca="1" si="326"/>
        <v>0.51229267245904608</v>
      </c>
      <c r="Q2564" s="47">
        <f t="shared" ca="1" si="321"/>
        <v>1.0883207547955784</v>
      </c>
      <c r="R2564" s="47">
        <f t="shared" ca="1" si="322"/>
        <v>0.33497559733948407</v>
      </c>
      <c r="S2564" s="97">
        <f t="shared" ca="1" si="327"/>
        <v>0.51963881528868716</v>
      </c>
      <c r="V2564">
        <v>2547</v>
      </c>
      <c r="W2564" s="46">
        <v>0.23813582759975399</v>
      </c>
    </row>
    <row r="2565" spans="10:23">
      <c r="J2565">
        <v>2548</v>
      </c>
      <c r="K2565" s="93">
        <f t="shared" ca="1" si="323"/>
        <v>0.34636685251257149</v>
      </c>
      <c r="L2565" s="93">
        <f t="shared" ca="1" si="323"/>
        <v>-1.4212231180208061</v>
      </c>
      <c r="M2565" s="93">
        <f t="shared" ca="1" si="324"/>
        <v>0.34636685251257149</v>
      </c>
      <c r="N2565" s="101">
        <f t="shared" ca="1" si="320"/>
        <v>-1.2372853154902763</v>
      </c>
      <c r="O2565" s="46">
        <f t="shared" ca="1" si="325"/>
        <v>0.44461843790859351</v>
      </c>
      <c r="P2565" s="46">
        <f t="shared" ca="1" si="326"/>
        <v>0.38245087479439777</v>
      </c>
      <c r="Q2565" s="47">
        <f t="shared" ca="1" si="321"/>
        <v>0.56895356413698506</v>
      </c>
      <c r="R2565" s="47">
        <f t="shared" ca="1" si="322"/>
        <v>-5.0636973071870955E-2</v>
      </c>
      <c r="S2565" s="97">
        <f t="shared" ca="1" si="327"/>
        <v>0.19699073241836129</v>
      </c>
      <c r="V2565">
        <v>2548</v>
      </c>
      <c r="W2565" s="46">
        <v>-1.9758750619912498E-2</v>
      </c>
    </row>
    <row r="2566" spans="10:23">
      <c r="J2566">
        <v>2549</v>
      </c>
      <c r="K2566" s="93">
        <f t="shared" ca="1" si="323"/>
        <v>-0.7725734287514987</v>
      </c>
      <c r="L2566" s="93">
        <f t="shared" ca="1" si="323"/>
        <v>-0.36769532594711513</v>
      </c>
      <c r="M2566" s="93">
        <f t="shared" ca="1" si="324"/>
        <v>-0.7725734287514987</v>
      </c>
      <c r="N2566" s="101">
        <f t="shared" ca="1" si="320"/>
        <v>-0.59430143886570719</v>
      </c>
      <c r="O2566" s="46">
        <f t="shared" ca="1" si="325"/>
        <v>4.2953035738070966E-2</v>
      </c>
      <c r="P2566" s="46">
        <f t="shared" ca="1" si="326"/>
        <v>0.18161817370913647</v>
      </c>
      <c r="Q2566" s="47">
        <f t="shared" ca="1" si="321"/>
        <v>-0.23437724020406003</v>
      </c>
      <c r="R2566" s="47">
        <f t="shared" ca="1" si="322"/>
        <v>5.3328690770972687E-2</v>
      </c>
      <c r="S2566" s="97">
        <f t="shared" ca="1" si="327"/>
        <v>4.8140863254521826E-2</v>
      </c>
      <c r="V2566">
        <v>2549</v>
      </c>
      <c r="W2566" s="46">
        <v>0.77440243516132201</v>
      </c>
    </row>
    <row r="2567" spans="10:23">
      <c r="J2567">
        <v>2550</v>
      </c>
      <c r="K2567" s="93">
        <f t="shared" ca="1" si="323"/>
        <v>-0.17752855586058502</v>
      </c>
      <c r="L2567" s="93">
        <f t="shared" ca="1" si="323"/>
        <v>-0.85736139422593638</v>
      </c>
      <c r="M2567" s="93">
        <f t="shared" ca="1" si="324"/>
        <v>-0.17752855586058502</v>
      </c>
      <c r="N2567" s="101">
        <f t="shared" ca="1" si="320"/>
        <v>-0.86930798743415938</v>
      </c>
      <c r="O2567" s="46">
        <f t="shared" ca="1" si="325"/>
        <v>0.2565559796853808</v>
      </c>
      <c r="P2567" s="46">
        <f t="shared" ca="1" si="326"/>
        <v>0.28841964568279138</v>
      </c>
      <c r="Q2567" s="47">
        <f t="shared" ca="1" si="321"/>
        <v>0.19282864769055966</v>
      </c>
      <c r="R2567" s="47">
        <f t="shared" ca="1" si="322"/>
        <v>8.8621972515054159E-3</v>
      </c>
      <c r="S2567" s="97">
        <f t="shared" ca="1" si="327"/>
        <v>0.13270908846844309</v>
      </c>
      <c r="V2567">
        <v>2550</v>
      </c>
      <c r="W2567" s="46">
        <v>-3.4095965851083598E-2</v>
      </c>
    </row>
    <row r="2568" spans="10:23">
      <c r="J2568">
        <v>2551</v>
      </c>
      <c r="K2568" s="93">
        <f t="shared" ca="1" si="323"/>
        <v>0.83884579668080506</v>
      </c>
      <c r="L2568" s="93">
        <f t="shared" ca="1" si="323"/>
        <v>-0.77254738447194282</v>
      </c>
      <c r="M2568" s="93">
        <f t="shared" ca="1" si="324"/>
        <v>0.83884579668080506</v>
      </c>
      <c r="N2568" s="101">
        <f t="shared" ca="1" si="320"/>
        <v>-0.46566740559951569</v>
      </c>
      <c r="O2568" s="46">
        <f t="shared" ca="1" si="325"/>
        <v>0.62140334455828472</v>
      </c>
      <c r="P2568" s="46">
        <f t="shared" ca="1" si="326"/>
        <v>0.47084332811924334</v>
      </c>
      <c r="Q2568" s="47">
        <f t="shared" ca="1" si="321"/>
        <v>0.92252337743636748</v>
      </c>
      <c r="R2568" s="47">
        <f t="shared" ca="1" si="322"/>
        <v>7.4127847868827382E-2</v>
      </c>
      <c r="S2568" s="97">
        <f t="shared" ca="1" si="327"/>
        <v>0.34776559621355607</v>
      </c>
      <c r="V2568">
        <v>2551</v>
      </c>
      <c r="W2568" s="46">
        <v>0.66521173339472395</v>
      </c>
    </row>
    <row r="2569" spans="10:23">
      <c r="J2569">
        <v>2552</v>
      </c>
      <c r="K2569" s="93">
        <f t="shared" ca="1" si="323"/>
        <v>2.4100075248283771E-2</v>
      </c>
      <c r="L2569" s="93">
        <f t="shared" ca="1" si="323"/>
        <v>-0.463327255273417</v>
      </c>
      <c r="M2569" s="93">
        <f t="shared" ca="1" si="324"/>
        <v>2.4100075248283771E-2</v>
      </c>
      <c r="N2569" s="101">
        <f t="shared" ca="1" si="320"/>
        <v>-0.43160841677054651</v>
      </c>
      <c r="O2569" s="46">
        <f t="shared" ca="1" si="325"/>
        <v>0.32893450297166754</v>
      </c>
      <c r="P2569" s="46">
        <f t="shared" ca="1" si="326"/>
        <v>0.32460890732593473</v>
      </c>
      <c r="Q2569" s="47">
        <f t="shared" ca="1" si="321"/>
        <v>0.33758569426313312</v>
      </c>
      <c r="R2569" s="47">
        <f t="shared" ca="1" si="322"/>
        <v>7.9634930568954404E-2</v>
      </c>
      <c r="S2569" s="97">
        <f t="shared" ca="1" si="327"/>
        <v>0.20428471677031096</v>
      </c>
      <c r="V2569">
        <v>2552</v>
      </c>
      <c r="W2569" s="46">
        <v>0.97955080403128902</v>
      </c>
    </row>
    <row r="2570" spans="10:23">
      <c r="J2570">
        <v>2553</v>
      </c>
      <c r="K2570" s="93">
        <f t="shared" ca="1" si="323"/>
        <v>-0.53550104086361938</v>
      </c>
      <c r="L2570" s="93">
        <f t="shared" ca="1" si="323"/>
        <v>0.31036954057291449</v>
      </c>
      <c r="M2570" s="93">
        <f t="shared" ca="1" si="324"/>
        <v>-0.53550104086361938</v>
      </c>
      <c r="N2570" s="101">
        <f t="shared" ca="1" si="320"/>
        <v>0.1239547993193979</v>
      </c>
      <c r="O2570" s="46">
        <f t="shared" ca="1" si="325"/>
        <v>0.12805478568752901</v>
      </c>
      <c r="P2570" s="46">
        <f t="shared" ca="1" si="326"/>
        <v>0.2241690486838655</v>
      </c>
      <c r="Q2570" s="47">
        <f t="shared" ca="1" si="321"/>
        <v>-6.4173740305143945E-2</v>
      </c>
      <c r="R2570" s="47">
        <f t="shared" ca="1" si="322"/>
        <v>0.16946533015948934</v>
      </c>
      <c r="S2570" s="97">
        <f t="shared" ca="1" si="327"/>
        <v>0.14876005792350916</v>
      </c>
      <c r="V2570">
        <v>2553</v>
      </c>
      <c r="W2570" s="46">
        <v>0.47914394733482202</v>
      </c>
    </row>
    <row r="2571" spans="10:23">
      <c r="J2571">
        <v>2554</v>
      </c>
      <c r="K2571" s="93">
        <f t="shared" ca="1" si="323"/>
        <v>2.5878536738566824</v>
      </c>
      <c r="L2571" s="93">
        <f t="shared" ca="1" si="323"/>
        <v>0.26264365025945774</v>
      </c>
      <c r="M2571" s="93">
        <f t="shared" ca="1" si="324"/>
        <v>2.5878536738566824</v>
      </c>
      <c r="N2571" s="101">
        <f t="shared" ca="1" si="320"/>
        <v>1.072003552507178</v>
      </c>
      <c r="O2571" s="46">
        <f t="shared" ca="1" si="325"/>
        <v>1.2492437790733657</v>
      </c>
      <c r="P2571" s="46">
        <f t="shared" ca="1" si="326"/>
        <v>0.78476354537678383</v>
      </c>
      <c r="Q2571" s="47">
        <f t="shared" ca="1" si="321"/>
        <v>2.178204246466529</v>
      </c>
      <c r="R2571" s="47">
        <f t="shared" ca="1" si="322"/>
        <v>0.32275769341123306</v>
      </c>
      <c r="S2571" s="97">
        <f t="shared" ca="1" si="327"/>
        <v>0.78600073624229938</v>
      </c>
      <c r="V2571">
        <v>2554</v>
      </c>
      <c r="W2571" s="46">
        <v>3.7390565479434999E-2</v>
      </c>
    </row>
    <row r="2572" spans="10:23">
      <c r="J2572">
        <v>2555</v>
      </c>
      <c r="K2572" s="93">
        <f t="shared" ca="1" si="323"/>
        <v>0.88490724574229096</v>
      </c>
      <c r="L2572" s="93">
        <f t="shared" ca="1" si="323"/>
        <v>1.0974462128823983</v>
      </c>
      <c r="M2572" s="93">
        <f t="shared" ca="1" si="324"/>
        <v>0.88490724574229096</v>
      </c>
      <c r="N2572" s="101">
        <f t="shared" ca="1" si="320"/>
        <v>1.3218906601875497</v>
      </c>
      <c r="O2572" s="46">
        <f t="shared" ca="1" si="325"/>
        <v>0.63793799861590594</v>
      </c>
      <c r="P2572" s="46">
        <f t="shared" ca="1" si="326"/>
        <v>0.47911065514805395</v>
      </c>
      <c r="Q2572" s="47">
        <f t="shared" ca="1" si="321"/>
        <v>0.95559268555160981</v>
      </c>
      <c r="R2572" s="47">
        <f t="shared" ca="1" si="322"/>
        <v>0.36316256199385105</v>
      </c>
      <c r="S2572" s="97">
        <f t="shared" ca="1" si="327"/>
        <v>0.50055028030487847</v>
      </c>
      <c r="V2572">
        <v>2555</v>
      </c>
      <c r="W2572" s="46">
        <v>0.87062360969131503</v>
      </c>
    </row>
    <row r="2573" spans="10:23">
      <c r="J2573">
        <v>2556</v>
      </c>
      <c r="K2573" s="93">
        <f t="shared" ca="1" si="323"/>
        <v>-0.58234143090178958</v>
      </c>
      <c r="L2573" s="93">
        <f t="shared" ca="1" si="323"/>
        <v>1.701370832806554E-3</v>
      </c>
      <c r="M2573" s="93">
        <f t="shared" ca="1" si="324"/>
        <v>-0.58234143090178958</v>
      </c>
      <c r="N2573" s="101">
        <f t="shared" ca="1" si="320"/>
        <v>-0.18358459796990798</v>
      </c>
      <c r="O2573" s="46">
        <f t="shared" ca="1" si="325"/>
        <v>0.11124051559864512</v>
      </c>
      <c r="P2573" s="46">
        <f t="shared" ca="1" si="326"/>
        <v>0.21576191363942354</v>
      </c>
      <c r="Q2573" s="47">
        <f t="shared" ca="1" si="321"/>
        <v>-9.780228048291173E-2</v>
      </c>
      <c r="R2573" s="47">
        <f t="shared" ca="1" si="322"/>
        <v>0.11973851933359411</v>
      </c>
      <c r="S2573" s="97">
        <f t="shared" ca="1" si="327"/>
        <v>0.11548951746611961</v>
      </c>
      <c r="V2573">
        <v>2556</v>
      </c>
      <c r="W2573" s="46">
        <v>0.11973015305661699</v>
      </c>
    </row>
    <row r="2574" spans="10:23">
      <c r="J2574">
        <v>2557</v>
      </c>
      <c r="K2574" s="93">
        <f t="shared" ca="1" si="323"/>
        <v>0.82313928068976294</v>
      </c>
      <c r="L2574" s="93">
        <f t="shared" ca="1" si="323"/>
        <v>1.294333344678992</v>
      </c>
      <c r="M2574" s="93">
        <f t="shared" ca="1" si="324"/>
        <v>0.82313928068976294</v>
      </c>
      <c r="N2574" s="101">
        <f t="shared" ca="1" si="320"/>
        <v>1.4889124412475774</v>
      </c>
      <c r="O2574" s="46">
        <f t="shared" ca="1" si="325"/>
        <v>0.61576518480313436</v>
      </c>
      <c r="P2574" s="46">
        <f t="shared" ca="1" si="326"/>
        <v>0.46802424824166816</v>
      </c>
      <c r="Q2574" s="47">
        <f t="shared" ca="1" si="321"/>
        <v>0.91124705792606675</v>
      </c>
      <c r="R2574" s="47">
        <f t="shared" ca="1" si="322"/>
        <v>0.39016872960613602</v>
      </c>
      <c r="S2574" s="97">
        <f t="shared" ca="1" si="327"/>
        <v>0.50296695720463513</v>
      </c>
      <c r="V2574">
        <v>2557</v>
      </c>
      <c r="W2574" s="46">
        <v>0.93453817383757498</v>
      </c>
    </row>
    <row r="2575" spans="10:23">
      <c r="J2575">
        <v>2558</v>
      </c>
      <c r="K2575" s="93">
        <f t="shared" ca="1" si="323"/>
        <v>1.5215465345116843</v>
      </c>
      <c r="L2575" s="93">
        <f t="shared" ca="1" si="323"/>
        <v>1.1583300634981994</v>
      </c>
      <c r="M2575" s="93">
        <f t="shared" ca="1" si="324"/>
        <v>1.5215465345116843</v>
      </c>
      <c r="N2575" s="101">
        <f t="shared" ca="1" si="320"/>
        <v>1.582079191340986</v>
      </c>
      <c r="O2575" s="46">
        <f t="shared" ca="1" si="325"/>
        <v>0.8664720680769058</v>
      </c>
      <c r="P2575" s="46">
        <f t="shared" ca="1" si="326"/>
        <v>0.59337768987855388</v>
      </c>
      <c r="Q2575" s="47">
        <f t="shared" ca="1" si="321"/>
        <v>1.4126608244736096</v>
      </c>
      <c r="R2575" s="47">
        <f t="shared" ca="1" si="322"/>
        <v>0.40523309338519414</v>
      </c>
      <c r="S2575" s="97">
        <f t="shared" ca="1" si="327"/>
        <v>0.63585258073105</v>
      </c>
      <c r="V2575">
        <v>2558</v>
      </c>
      <c r="W2575" s="46">
        <v>9.8118156647340096E-2</v>
      </c>
    </row>
    <row r="2576" spans="10:23">
      <c r="J2576">
        <v>2559</v>
      </c>
      <c r="K2576" s="93">
        <f t="shared" ca="1" si="323"/>
        <v>1.6508637069099725</v>
      </c>
      <c r="L2576" s="93">
        <f t="shared" ca="1" si="323"/>
        <v>1.3928334863286138E-2</v>
      </c>
      <c r="M2576" s="93">
        <f t="shared" ca="1" si="324"/>
        <v>1.6508637069099725</v>
      </c>
      <c r="N2576" s="101">
        <f t="shared" ca="1" si="320"/>
        <v>0.53821691377031211</v>
      </c>
      <c r="O2576" s="46">
        <f t="shared" ca="1" si="325"/>
        <v>0.912892985197017</v>
      </c>
      <c r="P2576" s="46">
        <f t="shared" ca="1" si="326"/>
        <v>0.61658814843860954</v>
      </c>
      <c r="Q2576" s="47">
        <f t="shared" ca="1" si="321"/>
        <v>1.505502658713832</v>
      </c>
      <c r="R2576" s="47">
        <f t="shared" ca="1" si="322"/>
        <v>0.23644840282987434</v>
      </c>
      <c r="S2576" s="97">
        <f t="shared" ca="1" si="327"/>
        <v>0.57467069401344562</v>
      </c>
      <c r="V2576">
        <v>2559</v>
      </c>
      <c r="W2576" s="46">
        <v>0.123593226726257</v>
      </c>
    </row>
    <row r="2577" spans="10:23">
      <c r="J2577">
        <v>2560</v>
      </c>
      <c r="K2577" s="93">
        <f t="shared" ca="1" si="323"/>
        <v>-1.1252707708100425</v>
      </c>
      <c r="L2577" s="93">
        <f t="shared" ca="1" si="323"/>
        <v>-1.0433421291103455</v>
      </c>
      <c r="M2577" s="93">
        <f t="shared" ca="1" si="324"/>
        <v>-1.1252707708100425</v>
      </c>
      <c r="N2577" s="101">
        <f t="shared" ca="1" si="320"/>
        <v>-1.3470364811468694</v>
      </c>
      <c r="O2577" s="46">
        <f t="shared" ca="1" si="325"/>
        <v>-8.3654542981303148E-2</v>
      </c>
      <c r="P2577" s="46">
        <f t="shared" ca="1" si="326"/>
        <v>0.11831438434944941</v>
      </c>
      <c r="Q2577" s="47">
        <f t="shared" ca="1" si="321"/>
        <v>-0.48759239764280826</v>
      </c>
      <c r="R2577" s="47">
        <f t="shared" ca="1" si="322"/>
        <v>-6.8382912293416892E-2</v>
      </c>
      <c r="S2577" s="97">
        <f t="shared" ca="1" si="327"/>
        <v>-7.601872763736002E-2</v>
      </c>
      <c r="V2577">
        <v>2560</v>
      </c>
      <c r="W2577" s="46">
        <v>0.40200294446592699</v>
      </c>
    </row>
    <row r="2578" spans="10:23">
      <c r="J2578">
        <v>2561</v>
      </c>
      <c r="K2578" s="93">
        <f t="shared" ca="1" si="323"/>
        <v>-0.83188605425447815</v>
      </c>
      <c r="L2578" s="93">
        <f t="shared" ca="1" si="323"/>
        <v>1.0214778554740411</v>
      </c>
      <c r="M2578" s="93">
        <f t="shared" ca="1" si="324"/>
        <v>-0.83188605425447815</v>
      </c>
      <c r="N2578" s="101">
        <f t="shared" ref="N2578:N2641" ca="1" si="328">$N$2*K2578+SQRT(1-$N$2^2)*L2578</f>
        <v>0.70388755440673256</v>
      </c>
      <c r="O2578" s="46">
        <f t="shared" ca="1" si="325"/>
        <v>2.1661613867432816E-2</v>
      </c>
      <c r="P2578" s="46">
        <f t="shared" ca="1" si="326"/>
        <v>0.17097246277381739</v>
      </c>
      <c r="Q2578" s="47">
        <f t="shared" ref="Q2578:Q2641" ca="1" si="329">$K$2+K2578*$S$3</f>
        <v>-0.27696008394533633</v>
      </c>
      <c r="R2578" s="47">
        <f t="shared" ref="R2578:R2641" ca="1" si="330">$L$2+$L$3*N2578</f>
        <v>0.26323610118314356</v>
      </c>
      <c r="S2578" s="97">
        <f t="shared" ca="1" si="327"/>
        <v>0.14244885752528819</v>
      </c>
      <c r="V2578">
        <v>2561</v>
      </c>
      <c r="W2578" s="46">
        <v>0.61274127173060799</v>
      </c>
    </row>
    <row r="2579" spans="10:23">
      <c r="J2579">
        <v>2562</v>
      </c>
      <c r="K2579" s="93">
        <f t="shared" ref="K2579:L2642" ca="1" si="331">_xlfn.NORM.S.INV(RAND())</f>
        <v>1.0977736815830568</v>
      </c>
      <c r="L2579" s="93">
        <f t="shared" ca="1" si="331"/>
        <v>0.62084216913008972</v>
      </c>
      <c r="M2579" s="93">
        <f t="shared" ref="M2579:M2642" ca="1" si="332">K2579</f>
        <v>1.0977736815830568</v>
      </c>
      <c r="N2579" s="101">
        <f t="shared" ca="1" si="328"/>
        <v>0.93772668084839328</v>
      </c>
      <c r="O2579" s="46">
        <f t="shared" ref="O2579:O2642" ca="1" si="333">$K$2+K2579*$K$3</f>
        <v>0.71435055073530596</v>
      </c>
      <c r="P2579" s="46">
        <f t="shared" ref="P2579:P2642" ca="1" si="334">$K$2+K2579*$R$3</f>
        <v>0.51731693120775391</v>
      </c>
      <c r="Q2579" s="47">
        <f t="shared" ca="1" si="329"/>
        <v>1.1084177897904099</v>
      </c>
      <c r="R2579" s="47">
        <f t="shared" ca="1" si="330"/>
        <v>0.30104613172475381</v>
      </c>
      <c r="S2579" s="97">
        <f t="shared" ref="S2579:S2642" ca="1" si="335">AVERAGE(R2579,O2579)</f>
        <v>0.50769834123002988</v>
      </c>
      <c r="V2579">
        <v>2562</v>
      </c>
      <c r="W2579" s="46">
        <v>0.43541244181778699</v>
      </c>
    </row>
    <row r="2580" spans="10:23">
      <c r="J2580">
        <v>2563</v>
      </c>
      <c r="K2580" s="93">
        <f t="shared" ca="1" si="331"/>
        <v>1.1480926902980571</v>
      </c>
      <c r="L2580" s="93">
        <f t="shared" ca="1" si="331"/>
        <v>0.14494948818559461</v>
      </c>
      <c r="M2580" s="93">
        <f t="shared" ca="1" si="332"/>
        <v>1.1480926902980571</v>
      </c>
      <c r="N2580" s="101">
        <f t="shared" ca="1" si="328"/>
        <v>0.50254340427475741</v>
      </c>
      <c r="O2580" s="46">
        <f t="shared" ca="1" si="333"/>
        <v>0.73241353873454018</v>
      </c>
      <c r="P2580" s="46">
        <f t="shared" ca="1" si="334"/>
        <v>0.52634842520737113</v>
      </c>
      <c r="Q2580" s="47">
        <f t="shared" ca="1" si="329"/>
        <v>1.1445437657888784</v>
      </c>
      <c r="R2580" s="47">
        <f t="shared" ca="1" si="330"/>
        <v>0.23068026426350891</v>
      </c>
      <c r="S2580" s="97">
        <f t="shared" ca="1" si="335"/>
        <v>0.48154690149902457</v>
      </c>
      <c r="V2580">
        <v>2563</v>
      </c>
      <c r="W2580" s="46">
        <v>0.50074086945387397</v>
      </c>
    </row>
    <row r="2581" spans="10:23">
      <c r="J2581">
        <v>2564</v>
      </c>
      <c r="K2581" s="93">
        <f t="shared" ca="1" si="331"/>
        <v>-1.1141610180327142</v>
      </c>
      <c r="L2581" s="93">
        <f t="shared" ca="1" si="331"/>
        <v>1.0876486781443628</v>
      </c>
      <c r="M2581" s="93">
        <f t="shared" ca="1" si="332"/>
        <v>-1.1141610180327142</v>
      </c>
      <c r="N2581" s="101">
        <f t="shared" ca="1" si="328"/>
        <v>0.67685322799780956</v>
      </c>
      <c r="O2581" s="46">
        <f t="shared" ca="1" si="333"/>
        <v>-7.9666480890733415E-2</v>
      </c>
      <c r="P2581" s="46">
        <f t="shared" ca="1" si="334"/>
        <v>0.12030841539473427</v>
      </c>
      <c r="Q2581" s="47">
        <f t="shared" ca="1" si="329"/>
        <v>-0.4796162734616688</v>
      </c>
      <c r="R2581" s="47">
        <f t="shared" ca="1" si="330"/>
        <v>0.25886485363895528</v>
      </c>
      <c r="S2581" s="97">
        <f t="shared" ca="1" si="335"/>
        <v>8.9599186374110934E-2</v>
      </c>
      <c r="V2581">
        <v>2564</v>
      </c>
      <c r="W2581" s="46">
        <v>-0.32373530342400503</v>
      </c>
    </row>
    <row r="2582" spans="10:23">
      <c r="J2582">
        <v>2565</v>
      </c>
      <c r="K2582" s="93">
        <f t="shared" ca="1" si="331"/>
        <v>0.40695477773309419</v>
      </c>
      <c r="L2582" s="93">
        <f t="shared" ca="1" si="331"/>
        <v>1.0896625803430737</v>
      </c>
      <c r="M2582" s="93">
        <f t="shared" ca="1" si="332"/>
        <v>0.40695477773309419</v>
      </c>
      <c r="N2582" s="101">
        <f t="shared" ca="1" si="328"/>
        <v>1.1625115220028792</v>
      </c>
      <c r="O2582" s="46">
        <f t="shared" ca="1" si="333"/>
        <v>0.46636765344571429</v>
      </c>
      <c r="P2582" s="46">
        <f t="shared" ca="1" si="334"/>
        <v>0.39332548256295813</v>
      </c>
      <c r="Q2582" s="47">
        <f t="shared" ca="1" si="329"/>
        <v>0.61245199521122662</v>
      </c>
      <c r="R2582" s="47">
        <f t="shared" ca="1" si="330"/>
        <v>0.33739215233590469</v>
      </c>
      <c r="S2582" s="97">
        <f t="shared" ca="1" si="335"/>
        <v>0.40187990289080949</v>
      </c>
      <c r="V2582">
        <v>2565</v>
      </c>
      <c r="W2582" s="46">
        <v>0.440704750145615</v>
      </c>
    </row>
    <row r="2583" spans="10:23">
      <c r="J2583">
        <v>2566</v>
      </c>
      <c r="K2583" s="93">
        <f t="shared" ca="1" si="331"/>
        <v>-0.13493092458778516</v>
      </c>
      <c r="L2583" s="93">
        <f t="shared" ca="1" si="331"/>
        <v>-0.1542784009665108</v>
      </c>
      <c r="M2583" s="93">
        <f t="shared" ca="1" si="332"/>
        <v>-0.13493092458778516</v>
      </c>
      <c r="N2583" s="101">
        <f t="shared" ca="1" si="328"/>
        <v>-0.18917981926407224</v>
      </c>
      <c r="O2583" s="46">
        <f t="shared" ca="1" si="333"/>
        <v>0.27184722889965662</v>
      </c>
      <c r="P2583" s="46">
        <f t="shared" ca="1" si="334"/>
        <v>0.29606527028992929</v>
      </c>
      <c r="Q2583" s="47">
        <f t="shared" ca="1" si="329"/>
        <v>0.22341114611911131</v>
      </c>
      <c r="R2583" s="47">
        <f t="shared" ca="1" si="330"/>
        <v>0.11883381407216645</v>
      </c>
      <c r="S2583" s="97">
        <f t="shared" ca="1" si="335"/>
        <v>0.19534052148591152</v>
      </c>
      <c r="V2583">
        <v>2566</v>
      </c>
      <c r="W2583" s="46">
        <v>-4.0325508292776702E-3</v>
      </c>
    </row>
    <row r="2584" spans="10:23">
      <c r="J2584">
        <v>2567</v>
      </c>
      <c r="K2584" s="93">
        <f t="shared" ca="1" si="331"/>
        <v>-0.55469707184767569</v>
      </c>
      <c r="L2584" s="93">
        <f t="shared" ca="1" si="331"/>
        <v>-0.13833133404001829</v>
      </c>
      <c r="M2584" s="93">
        <f t="shared" ca="1" si="332"/>
        <v>-0.55469707184767569</v>
      </c>
      <c r="N2584" s="101">
        <f t="shared" ca="1" si="328"/>
        <v>-0.30755572491328165</v>
      </c>
      <c r="O2584" s="46">
        <f t="shared" ca="1" si="333"/>
        <v>0.12116399657715901</v>
      </c>
      <c r="P2584" s="46">
        <f t="shared" ca="1" si="334"/>
        <v>0.2207236541286805</v>
      </c>
      <c r="Q2584" s="47">
        <f t="shared" ca="1" si="329"/>
        <v>-7.7955318525883943E-2</v>
      </c>
      <c r="R2584" s="47">
        <f t="shared" ca="1" si="330"/>
        <v>9.9693319168273523E-2</v>
      </c>
      <c r="S2584" s="97">
        <f t="shared" ca="1" si="335"/>
        <v>0.11042865787271627</v>
      </c>
      <c r="V2584">
        <v>2567</v>
      </c>
      <c r="W2584" s="46">
        <v>0.28360366572474499</v>
      </c>
    </row>
    <row r="2585" spans="10:23">
      <c r="J2585">
        <v>2568</v>
      </c>
      <c r="K2585" s="93">
        <f t="shared" ca="1" si="331"/>
        <v>1.3874039116626489</v>
      </c>
      <c r="L2585" s="93">
        <f t="shared" ca="1" si="331"/>
        <v>1.8275819179741095</v>
      </c>
      <c r="M2585" s="93">
        <f t="shared" ca="1" si="332"/>
        <v>1.3874039116626489</v>
      </c>
      <c r="N2585" s="101">
        <f t="shared" ca="1" si="328"/>
        <v>2.1739252598588465</v>
      </c>
      <c r="O2585" s="46">
        <f t="shared" ca="1" si="333"/>
        <v>0.81831896155544104</v>
      </c>
      <c r="P2585" s="46">
        <f t="shared" ca="1" si="334"/>
        <v>0.56930113661782156</v>
      </c>
      <c r="Q2585" s="47">
        <f t="shared" ca="1" si="329"/>
        <v>1.3163546114306801</v>
      </c>
      <c r="R2585" s="47">
        <f t="shared" ca="1" si="330"/>
        <v>0.50093015771790395</v>
      </c>
      <c r="S2585" s="97">
        <f t="shared" ca="1" si="335"/>
        <v>0.65962455963667255</v>
      </c>
      <c r="V2585">
        <v>2568</v>
      </c>
      <c r="W2585" s="46">
        <v>0.48995372594119502</v>
      </c>
    </row>
    <row r="2586" spans="10:23">
      <c r="J2586">
        <v>2569</v>
      </c>
      <c r="K2586" s="93">
        <f t="shared" ca="1" si="331"/>
        <v>0.62670694120277703</v>
      </c>
      <c r="L2586" s="93">
        <f t="shared" ca="1" si="331"/>
        <v>-0.13476131358695537</v>
      </c>
      <c r="M2586" s="93">
        <f t="shared" ca="1" si="332"/>
        <v>0.62670694120277703</v>
      </c>
      <c r="N2586" s="101">
        <f t="shared" ca="1" si="328"/>
        <v>7.1541930778911439E-2</v>
      </c>
      <c r="O2586" s="46">
        <f t="shared" ca="1" si="333"/>
        <v>0.54525197157766792</v>
      </c>
      <c r="P2586" s="46">
        <f t="shared" ca="1" si="334"/>
        <v>0.43276764162893494</v>
      </c>
      <c r="Q2586" s="47">
        <f t="shared" ca="1" si="329"/>
        <v>0.77022063147513387</v>
      </c>
      <c r="R2586" s="47">
        <f t="shared" ca="1" si="330"/>
        <v>0.16099056295331093</v>
      </c>
      <c r="S2586" s="97">
        <f t="shared" ca="1" si="335"/>
        <v>0.35312126726548942</v>
      </c>
      <c r="V2586">
        <v>2569</v>
      </c>
      <c r="W2586" s="46">
        <v>-8.0382702991395494E-2</v>
      </c>
    </row>
    <row r="2587" spans="10:23">
      <c r="J2587">
        <v>2570</v>
      </c>
      <c r="K2587" s="93">
        <f t="shared" ca="1" si="331"/>
        <v>0.68788090155286585</v>
      </c>
      <c r="L2587" s="93">
        <f t="shared" ca="1" si="331"/>
        <v>-0.2974621254549733</v>
      </c>
      <c r="M2587" s="93">
        <f t="shared" ca="1" si="332"/>
        <v>0.68788090155286585</v>
      </c>
      <c r="N2587" s="101">
        <f t="shared" ca="1" si="328"/>
        <v>-6.3257281912058899E-2</v>
      </c>
      <c r="O2587" s="46">
        <f t="shared" ca="1" si="333"/>
        <v>0.56721155583593019</v>
      </c>
      <c r="P2587" s="46">
        <f t="shared" ca="1" si="334"/>
        <v>0.44374743375806608</v>
      </c>
      <c r="Q2587" s="47">
        <f t="shared" ca="1" si="329"/>
        <v>0.81413979999165842</v>
      </c>
      <c r="R2587" s="47">
        <f t="shared" ca="1" si="330"/>
        <v>0.13919454264486966</v>
      </c>
      <c r="S2587" s="97">
        <f t="shared" ca="1" si="335"/>
        <v>0.35320304924039991</v>
      </c>
      <c r="V2587">
        <v>2570</v>
      </c>
      <c r="W2587" s="46">
        <v>0.51282023077400396</v>
      </c>
    </row>
    <row r="2588" spans="10:23">
      <c r="J2588">
        <v>2571</v>
      </c>
      <c r="K2588" s="93">
        <f t="shared" ca="1" si="331"/>
        <v>1.843544693597351</v>
      </c>
      <c r="L2588" s="93">
        <f t="shared" ca="1" si="331"/>
        <v>0.22693179185695797</v>
      </c>
      <c r="M2588" s="93">
        <f t="shared" ca="1" si="332"/>
        <v>1.843544693597351</v>
      </c>
      <c r="N2588" s="101">
        <f t="shared" ca="1" si="328"/>
        <v>0.80143878666944768</v>
      </c>
      <c r="O2588" s="46">
        <f t="shared" ca="1" si="333"/>
        <v>0.98205957728803328</v>
      </c>
      <c r="P2588" s="46">
        <f t="shared" ca="1" si="334"/>
        <v>0.65117144448411768</v>
      </c>
      <c r="Q2588" s="47">
        <f t="shared" ca="1" si="329"/>
        <v>1.6438358428958646</v>
      </c>
      <c r="R2588" s="47">
        <f t="shared" ca="1" si="330"/>
        <v>0.27900940280016434</v>
      </c>
      <c r="S2588" s="97">
        <f t="shared" ca="1" si="335"/>
        <v>0.63053449004409878</v>
      </c>
      <c r="V2588">
        <v>2571</v>
      </c>
      <c r="W2588" s="46">
        <v>4.7406486097414302E-3</v>
      </c>
    </row>
    <row r="2589" spans="10:23">
      <c r="J2589">
        <v>2572</v>
      </c>
      <c r="K2589" s="93">
        <f t="shared" ca="1" si="331"/>
        <v>0.26575603459652247</v>
      </c>
      <c r="L2589" s="93">
        <f t="shared" ca="1" si="331"/>
        <v>-1.543244269777158</v>
      </c>
      <c r="M2589" s="93">
        <f t="shared" ca="1" si="332"/>
        <v>0.26575603459652247</v>
      </c>
      <c r="N2589" s="101">
        <f t="shared" ca="1" si="328"/>
        <v>-1.3786075665629218</v>
      </c>
      <c r="O2589" s="46">
        <f t="shared" ca="1" si="333"/>
        <v>0.4156816151489674</v>
      </c>
      <c r="P2589" s="46">
        <f t="shared" ca="1" si="334"/>
        <v>0.36798246341458468</v>
      </c>
      <c r="Q2589" s="47">
        <f t="shared" ca="1" si="329"/>
        <v>0.51107991861773283</v>
      </c>
      <c r="R2589" s="47">
        <f t="shared" ca="1" si="330"/>
        <v>-7.3487719696597731E-2</v>
      </c>
      <c r="S2589" s="97">
        <f t="shared" ca="1" si="335"/>
        <v>0.17109694772618483</v>
      </c>
      <c r="V2589">
        <v>2572</v>
      </c>
      <c r="W2589" s="46">
        <v>0.52666990590741003</v>
      </c>
    </row>
    <row r="2590" spans="10:23">
      <c r="J2590">
        <v>2573</v>
      </c>
      <c r="K2590" s="93">
        <f t="shared" ca="1" si="331"/>
        <v>-2.0149714463796271E-2</v>
      </c>
      <c r="L2590" s="93">
        <f t="shared" ca="1" si="331"/>
        <v>0.3263993065033568</v>
      </c>
      <c r="M2590" s="93">
        <f t="shared" ca="1" si="332"/>
        <v>-2.0149714463796271E-2</v>
      </c>
      <c r="N2590" s="101">
        <f t="shared" ca="1" si="328"/>
        <v>0.3030456338997074</v>
      </c>
      <c r="O2590" s="46">
        <f t="shared" ca="1" si="333"/>
        <v>0.31305017931447932</v>
      </c>
      <c r="P2590" s="46">
        <f t="shared" ca="1" si="334"/>
        <v>0.31666674549734064</v>
      </c>
      <c r="Q2590" s="47">
        <f t="shared" ca="1" si="329"/>
        <v>0.30581704694875672</v>
      </c>
      <c r="R2590" s="47">
        <f t="shared" ca="1" si="330"/>
        <v>0.19842297308368723</v>
      </c>
      <c r="S2590" s="97">
        <f t="shared" ca="1" si="335"/>
        <v>0.2557365761990833</v>
      </c>
      <c r="V2590">
        <v>2573</v>
      </c>
      <c r="W2590" s="46">
        <v>-0.138530480759335</v>
      </c>
    </row>
    <row r="2591" spans="10:23">
      <c r="J2591">
        <v>2574</v>
      </c>
      <c r="K2591" s="93">
        <f t="shared" ca="1" si="331"/>
        <v>-8.8295014934753717E-3</v>
      </c>
      <c r="L2591" s="93">
        <f t="shared" ca="1" si="331"/>
        <v>0.9111819781267485</v>
      </c>
      <c r="M2591" s="93">
        <f t="shared" ca="1" si="332"/>
        <v>-8.8295014934753717E-3</v>
      </c>
      <c r="N2591" s="101">
        <f t="shared" ca="1" si="328"/>
        <v>0.86106833528417903</v>
      </c>
      <c r="O2591" s="46">
        <f t="shared" ca="1" si="333"/>
        <v>0.3171137901894433</v>
      </c>
      <c r="P2591" s="46">
        <f t="shared" ca="1" si="334"/>
        <v>0.31869855093482263</v>
      </c>
      <c r="Q2591" s="47">
        <f t="shared" ca="1" si="329"/>
        <v>0.31394426869868464</v>
      </c>
      <c r="R2591" s="47">
        <f t="shared" ca="1" si="330"/>
        <v>0.28865105297485361</v>
      </c>
      <c r="S2591" s="97">
        <f t="shared" ca="1" si="335"/>
        <v>0.30288242158214845</v>
      </c>
      <c r="V2591">
        <v>2574</v>
      </c>
      <c r="W2591" s="46">
        <v>0.50642547269072402</v>
      </c>
    </row>
    <row r="2592" spans="10:23">
      <c r="J2592">
        <v>2575</v>
      </c>
      <c r="K2592" s="93">
        <f t="shared" ca="1" si="331"/>
        <v>-0.42175397918003626</v>
      </c>
      <c r="L2592" s="93">
        <f t="shared" ca="1" si="331"/>
        <v>-0.37691805854232108</v>
      </c>
      <c r="M2592" s="93">
        <f t="shared" ca="1" si="332"/>
        <v>-0.42175397918003626</v>
      </c>
      <c r="N2592" s="101">
        <f t="shared" ca="1" si="328"/>
        <v>-0.49147690147424883</v>
      </c>
      <c r="O2592" s="46">
        <f t="shared" ca="1" si="333"/>
        <v>0.16888650838253957</v>
      </c>
      <c r="P2592" s="46">
        <f t="shared" ca="1" si="334"/>
        <v>0.24458491003137078</v>
      </c>
      <c r="Q2592" s="47">
        <f t="shared" ca="1" si="329"/>
        <v>1.7489705084877183E-2</v>
      </c>
      <c r="R2592" s="47">
        <f t="shared" ca="1" si="330"/>
        <v>6.9954646223162303E-2</v>
      </c>
      <c r="S2592" s="97">
        <f t="shared" ca="1" si="335"/>
        <v>0.11942057730285094</v>
      </c>
      <c r="V2592">
        <v>2575</v>
      </c>
      <c r="W2592" s="46">
        <v>-0.131564436700537</v>
      </c>
    </row>
    <row r="2593" spans="10:23">
      <c r="J2593">
        <v>2576</v>
      </c>
      <c r="K2593" s="93">
        <f t="shared" ca="1" si="331"/>
        <v>-0.24784020751420885</v>
      </c>
      <c r="L2593" s="93">
        <f t="shared" ca="1" si="331"/>
        <v>0.27046505677500282</v>
      </c>
      <c r="M2593" s="93">
        <f t="shared" ca="1" si="332"/>
        <v>-0.24784020751420885</v>
      </c>
      <c r="N2593" s="101">
        <f t="shared" ca="1" si="328"/>
        <v>0.17760462737654265</v>
      </c>
      <c r="O2593" s="46">
        <f t="shared" ca="1" si="333"/>
        <v>0.23131624320291036</v>
      </c>
      <c r="P2593" s="46">
        <f t="shared" ca="1" si="334"/>
        <v>0.27579977744155615</v>
      </c>
      <c r="Q2593" s="47">
        <f t="shared" ca="1" si="329"/>
        <v>0.14234917472561875</v>
      </c>
      <c r="R2593" s="47">
        <f t="shared" ca="1" si="330"/>
        <v>0.17814010442956368</v>
      </c>
      <c r="S2593" s="97">
        <f t="shared" ca="1" si="335"/>
        <v>0.20472817381623704</v>
      </c>
      <c r="V2593">
        <v>2576</v>
      </c>
      <c r="W2593" s="46">
        <v>0.82750517085165198</v>
      </c>
    </row>
    <row r="2594" spans="10:23">
      <c r="J2594">
        <v>2577</v>
      </c>
      <c r="K2594" s="93">
        <f t="shared" ca="1" si="331"/>
        <v>-0.48038822163012468</v>
      </c>
      <c r="L2594" s="93">
        <f t="shared" ca="1" si="331"/>
        <v>-0.42580852350454446</v>
      </c>
      <c r="M2594" s="93">
        <f t="shared" ca="1" si="332"/>
        <v>-0.48038822163012468</v>
      </c>
      <c r="N2594" s="101">
        <f t="shared" ca="1" si="328"/>
        <v>-0.55647613384481942</v>
      </c>
      <c r="O2594" s="46">
        <f t="shared" ca="1" si="333"/>
        <v>0.14783860531833612</v>
      </c>
      <c r="P2594" s="46">
        <f t="shared" ca="1" si="334"/>
        <v>0.23406095849926906</v>
      </c>
      <c r="Q2594" s="47">
        <f t="shared" ca="1" si="329"/>
        <v>-2.4606101043529727E-2</v>
      </c>
      <c r="R2594" s="47">
        <f t="shared" ca="1" si="330"/>
        <v>5.9444758513136006E-2</v>
      </c>
      <c r="S2594" s="97">
        <f t="shared" ca="1" si="335"/>
        <v>0.10364168191573606</v>
      </c>
      <c r="V2594">
        <v>2577</v>
      </c>
      <c r="W2594" s="46">
        <v>-0.14742395587837301</v>
      </c>
    </row>
    <row r="2595" spans="10:23">
      <c r="J2595">
        <v>2578</v>
      </c>
      <c r="K2595" s="93">
        <f t="shared" ca="1" si="331"/>
        <v>0.72339835612448067</v>
      </c>
      <c r="L2595" s="93">
        <f t="shared" ca="1" si="331"/>
        <v>-1.0895682342521888</v>
      </c>
      <c r="M2595" s="93">
        <f t="shared" ca="1" si="332"/>
        <v>0.72339835612448067</v>
      </c>
      <c r="N2595" s="101">
        <f t="shared" ca="1" si="328"/>
        <v>-0.80294441958044271</v>
      </c>
      <c r="O2595" s="46">
        <f t="shared" ca="1" si="333"/>
        <v>0.57996123775681374</v>
      </c>
      <c r="P2595" s="46">
        <f t="shared" ca="1" si="334"/>
        <v>0.45012227471850785</v>
      </c>
      <c r="Q2595" s="47">
        <f t="shared" ca="1" si="329"/>
        <v>0.83963916383342552</v>
      </c>
      <c r="R2595" s="47">
        <f t="shared" ca="1" si="330"/>
        <v>1.9592687762575889E-2</v>
      </c>
      <c r="S2595" s="97">
        <f t="shared" ca="1" si="335"/>
        <v>0.29977696275969479</v>
      </c>
      <c r="V2595">
        <v>2578</v>
      </c>
      <c r="W2595" s="46">
        <v>-0.52112906936453196</v>
      </c>
    </row>
    <row r="2596" spans="10:23">
      <c r="J2596">
        <v>2579</v>
      </c>
      <c r="K2596" s="93">
        <f t="shared" ca="1" si="331"/>
        <v>0.83429072873083443</v>
      </c>
      <c r="L2596" s="93">
        <f t="shared" ca="1" si="331"/>
        <v>0.22939016807487303</v>
      </c>
      <c r="M2596" s="93">
        <f t="shared" ca="1" si="332"/>
        <v>0.83429072873083443</v>
      </c>
      <c r="N2596" s="101">
        <f t="shared" ca="1" si="328"/>
        <v>0.48280412978402321</v>
      </c>
      <c r="O2596" s="46">
        <f t="shared" ca="1" si="333"/>
        <v>0.61976821422052253</v>
      </c>
      <c r="P2596" s="46">
        <f t="shared" ca="1" si="334"/>
        <v>0.47002576295036225</v>
      </c>
      <c r="Q2596" s="47">
        <f t="shared" ca="1" si="329"/>
        <v>0.91925311676084309</v>
      </c>
      <c r="R2596" s="47">
        <f t="shared" ca="1" si="330"/>
        <v>0.22748857182640048</v>
      </c>
      <c r="S2596" s="97">
        <f t="shared" ca="1" si="335"/>
        <v>0.4236283930234615</v>
      </c>
      <c r="V2596">
        <v>2579</v>
      </c>
      <c r="W2596" s="46">
        <v>0.51483400929152801</v>
      </c>
    </row>
    <row r="2597" spans="10:23">
      <c r="J2597">
        <v>2580</v>
      </c>
      <c r="K2597" s="93">
        <f t="shared" ca="1" si="331"/>
        <v>-0.43329664464482692</v>
      </c>
      <c r="L2597" s="93">
        <f t="shared" ca="1" si="331"/>
        <v>-9.4511617655357705E-2</v>
      </c>
      <c r="M2597" s="93">
        <f t="shared" ca="1" si="332"/>
        <v>-0.43329664464482692</v>
      </c>
      <c r="N2597" s="101">
        <f t="shared" ca="1" si="328"/>
        <v>-0.2274029291964598</v>
      </c>
      <c r="O2597" s="46">
        <f t="shared" ca="1" si="333"/>
        <v>0.16474304385304983</v>
      </c>
      <c r="P2597" s="46">
        <f t="shared" ca="1" si="334"/>
        <v>0.2425131777666259</v>
      </c>
      <c r="Q2597" s="47">
        <f t="shared" ca="1" si="329"/>
        <v>9.2027760258976965E-3</v>
      </c>
      <c r="R2597" s="47">
        <f t="shared" ca="1" si="330"/>
        <v>0.11265342426345126</v>
      </c>
      <c r="S2597" s="97">
        <f t="shared" ca="1" si="335"/>
        <v>0.13869823405825055</v>
      </c>
      <c r="V2597">
        <v>2580</v>
      </c>
      <c r="W2597" s="46">
        <v>-0.40265688415913498</v>
      </c>
    </row>
    <row r="2598" spans="10:23">
      <c r="J2598">
        <v>2581</v>
      </c>
      <c r="K2598" s="93">
        <f t="shared" ca="1" si="331"/>
        <v>1.0906797605063869</v>
      </c>
      <c r="L2598" s="93">
        <f t="shared" ca="1" si="331"/>
        <v>-3.4939825315883008E-2</v>
      </c>
      <c r="M2598" s="93">
        <f t="shared" ca="1" si="332"/>
        <v>1.0906797605063869</v>
      </c>
      <c r="N2598" s="101">
        <f t="shared" ca="1" si="328"/>
        <v>0.31373477075670392</v>
      </c>
      <c r="O2598" s="46">
        <f t="shared" ca="1" si="333"/>
        <v>0.71180404963070054</v>
      </c>
      <c r="P2598" s="46">
        <f t="shared" ca="1" si="334"/>
        <v>0.51604368065545125</v>
      </c>
      <c r="Q2598" s="47">
        <f t="shared" ca="1" si="329"/>
        <v>1.1033247875811991</v>
      </c>
      <c r="R2598" s="47">
        <f t="shared" ca="1" si="330"/>
        <v>0.20015132623474691</v>
      </c>
      <c r="S2598" s="97">
        <f t="shared" ca="1" si="335"/>
        <v>0.45597768793272375</v>
      </c>
      <c r="V2598">
        <v>2581</v>
      </c>
      <c r="W2598" s="46">
        <v>0.221389335080897</v>
      </c>
    </row>
    <row r="2599" spans="10:23">
      <c r="J2599">
        <v>2582</v>
      </c>
      <c r="K2599" s="93">
        <f t="shared" ca="1" si="331"/>
        <v>1.3469419827959266</v>
      </c>
      <c r="L2599" s="93">
        <f t="shared" ca="1" si="331"/>
        <v>-0.23102840575568304</v>
      </c>
      <c r="M2599" s="93">
        <f t="shared" ca="1" si="332"/>
        <v>1.3469419827959266</v>
      </c>
      <c r="N2599" s="101">
        <f t="shared" ca="1" si="328"/>
        <v>0.20932361982465345</v>
      </c>
      <c r="O2599" s="46">
        <f t="shared" ca="1" si="333"/>
        <v>0.80379436430661655</v>
      </c>
      <c r="P2599" s="46">
        <f t="shared" ca="1" si="334"/>
        <v>0.56203883799340926</v>
      </c>
      <c r="Q2599" s="47">
        <f t="shared" ca="1" si="329"/>
        <v>1.2873054169330311</v>
      </c>
      <c r="R2599" s="47">
        <f t="shared" ca="1" si="330"/>
        <v>0.1832688272890009</v>
      </c>
      <c r="S2599" s="97">
        <f t="shared" ca="1" si="335"/>
        <v>0.4935315957978087</v>
      </c>
      <c r="V2599">
        <v>2582</v>
      </c>
      <c r="W2599" s="46">
        <v>-0.43908272987213398</v>
      </c>
    </row>
    <row r="2600" spans="10:23">
      <c r="J2600">
        <v>2583</v>
      </c>
      <c r="K2600" s="93">
        <f t="shared" ca="1" si="331"/>
        <v>-0.67976467543146801</v>
      </c>
      <c r="L2600" s="93">
        <f t="shared" ca="1" si="331"/>
        <v>3.3294323733186706E-2</v>
      </c>
      <c r="M2600" s="93">
        <f t="shared" ca="1" si="332"/>
        <v>-0.67976467543146801</v>
      </c>
      <c r="N2600" s="101">
        <f t="shared" ca="1" si="328"/>
        <v>-0.18461462777653867</v>
      </c>
      <c r="O2600" s="46">
        <f t="shared" ca="1" si="333"/>
        <v>7.6268544931396093E-2</v>
      </c>
      <c r="P2600" s="46">
        <f t="shared" ca="1" si="334"/>
        <v>0.19827592830579904</v>
      </c>
      <c r="Q2600" s="47">
        <f t="shared" ca="1" si="329"/>
        <v>-0.16774622181740978</v>
      </c>
      <c r="R2600" s="47">
        <f t="shared" ca="1" si="330"/>
        <v>0.11957197124970365</v>
      </c>
      <c r="S2600" s="97">
        <f t="shared" ca="1" si="335"/>
        <v>9.7920258090549869E-2</v>
      </c>
      <c r="V2600">
        <v>2583</v>
      </c>
      <c r="W2600" s="46">
        <v>0.57941106125831898</v>
      </c>
    </row>
    <row r="2601" spans="10:23">
      <c r="J2601">
        <v>2584</v>
      </c>
      <c r="K2601" s="93">
        <f t="shared" ca="1" si="331"/>
        <v>0.22664029389197604</v>
      </c>
      <c r="L2601" s="93">
        <f t="shared" ca="1" si="331"/>
        <v>-0.19298427022326531</v>
      </c>
      <c r="M2601" s="93">
        <f t="shared" ca="1" si="332"/>
        <v>0.22664029389197604</v>
      </c>
      <c r="N2601" s="101">
        <f t="shared" ca="1" si="328"/>
        <v>-0.11088844436237247</v>
      </c>
      <c r="O2601" s="46">
        <f t="shared" ca="1" si="333"/>
        <v>0.40164025835417916</v>
      </c>
      <c r="P2601" s="46">
        <f t="shared" ca="1" si="334"/>
        <v>0.36096178501719056</v>
      </c>
      <c r="Q2601" s="47">
        <f t="shared" ca="1" si="329"/>
        <v>0.48299720502815635</v>
      </c>
      <c r="R2601" s="47">
        <f t="shared" ca="1" si="330"/>
        <v>0.13149294140138373</v>
      </c>
      <c r="S2601" s="97">
        <f t="shared" ca="1" si="335"/>
        <v>0.26656659987778142</v>
      </c>
      <c r="V2601">
        <v>2584</v>
      </c>
      <c r="W2601" s="46">
        <v>0.47280233962690899</v>
      </c>
    </row>
    <row r="2602" spans="10:23">
      <c r="J2602">
        <v>2585</v>
      </c>
      <c r="K2602" s="93">
        <f t="shared" ca="1" si="331"/>
        <v>-1.8817389897644707</v>
      </c>
      <c r="L2602" s="93">
        <f t="shared" ca="1" si="331"/>
        <v>-0.56595167108973343</v>
      </c>
      <c r="M2602" s="93">
        <f t="shared" ca="1" si="332"/>
        <v>-1.8817389897644707</v>
      </c>
      <c r="N2602" s="101">
        <f t="shared" ca="1" si="328"/>
        <v>-1.1350044776471673</v>
      </c>
      <c r="O2602" s="46">
        <f t="shared" ca="1" si="333"/>
        <v>-0.35520354026317091</v>
      </c>
      <c r="P2602" s="46">
        <f t="shared" ca="1" si="334"/>
        <v>-1.7460114291484474E-2</v>
      </c>
      <c r="Q2602" s="47">
        <f t="shared" ca="1" si="329"/>
        <v>-1.0306903922065438</v>
      </c>
      <c r="R2602" s="47">
        <f t="shared" ca="1" si="330"/>
        <v>-3.4098929753298035E-2</v>
      </c>
      <c r="S2602" s="97">
        <f t="shared" ca="1" si="335"/>
        <v>-0.19465123500823447</v>
      </c>
      <c r="V2602">
        <v>2585</v>
      </c>
      <c r="W2602" s="46">
        <v>-0.50635542706780201</v>
      </c>
    </row>
    <row r="2603" spans="10:23">
      <c r="J2603">
        <v>2586</v>
      </c>
      <c r="K2603" s="93">
        <f t="shared" ca="1" si="331"/>
        <v>-0.79254945877304961</v>
      </c>
      <c r="L2603" s="93">
        <f t="shared" ca="1" si="331"/>
        <v>-5.6076191652396044E-2</v>
      </c>
      <c r="M2603" s="93">
        <f t="shared" ca="1" si="332"/>
        <v>-0.79254945877304961</v>
      </c>
      <c r="N2603" s="101">
        <f t="shared" ca="1" si="328"/>
        <v>-0.30521340220644566</v>
      </c>
      <c r="O2603" s="46">
        <f t="shared" ca="1" si="333"/>
        <v>3.5782250784907654E-2</v>
      </c>
      <c r="P2603" s="46">
        <f t="shared" ca="1" si="334"/>
        <v>0.17803278123255481</v>
      </c>
      <c r="Q2603" s="47">
        <f t="shared" ca="1" si="329"/>
        <v>-0.24871881011038666</v>
      </c>
      <c r="R2603" s="47">
        <f t="shared" ca="1" si="330"/>
        <v>0.10007205515840249</v>
      </c>
      <c r="S2603" s="97">
        <f t="shared" ca="1" si="335"/>
        <v>6.792715297165508E-2</v>
      </c>
      <c r="V2603">
        <v>2586</v>
      </c>
      <c r="W2603" s="46">
        <v>4.2869431493639698E-2</v>
      </c>
    </row>
    <row r="2604" spans="10:23">
      <c r="J2604">
        <v>2587</v>
      </c>
      <c r="K2604" s="93">
        <f t="shared" ca="1" si="331"/>
        <v>0.15013547096892077</v>
      </c>
      <c r="L2604" s="93">
        <f t="shared" ca="1" si="331"/>
        <v>-0.5575944611300212</v>
      </c>
      <c r="M2604" s="93">
        <f t="shared" ca="1" si="332"/>
        <v>0.15013547096892077</v>
      </c>
      <c r="N2604" s="101">
        <f t="shared" ca="1" si="328"/>
        <v>-0.48089948657074261</v>
      </c>
      <c r="O2604" s="46">
        <f t="shared" ca="1" si="333"/>
        <v>0.37417736244997718</v>
      </c>
      <c r="P2604" s="46">
        <f t="shared" ca="1" si="334"/>
        <v>0.3472303370650896</v>
      </c>
      <c r="Q2604" s="47">
        <f t="shared" ca="1" si="329"/>
        <v>0.42807141321975239</v>
      </c>
      <c r="R2604" s="47">
        <f t="shared" ca="1" si="330"/>
        <v>7.1664934773408961E-2</v>
      </c>
      <c r="S2604" s="97">
        <f t="shared" ca="1" si="335"/>
        <v>0.22292114861169307</v>
      </c>
      <c r="V2604">
        <v>2587</v>
      </c>
      <c r="W2604" s="46">
        <v>-9.5419946229893901E-2</v>
      </c>
    </row>
    <row r="2605" spans="10:23">
      <c r="J2605">
        <v>2588</v>
      </c>
      <c r="K2605" s="93">
        <f t="shared" ca="1" si="331"/>
        <v>-1.3841220477348264</v>
      </c>
      <c r="L2605" s="93">
        <f t="shared" ca="1" si="331"/>
        <v>-1.2010715775582861</v>
      </c>
      <c r="M2605" s="93">
        <f t="shared" ca="1" si="332"/>
        <v>-1.3841220477348264</v>
      </c>
      <c r="N2605" s="101">
        <f t="shared" ca="1" si="328"/>
        <v>-1.5788976325350106</v>
      </c>
      <c r="O2605" s="46">
        <f t="shared" ca="1" si="333"/>
        <v>-0.17657424923308773</v>
      </c>
      <c r="P2605" s="46">
        <f t="shared" ca="1" si="334"/>
        <v>7.1854531223557117E-2</v>
      </c>
      <c r="Q2605" s="47">
        <f t="shared" ca="1" si="329"/>
        <v>-0.67343181014637743</v>
      </c>
      <c r="R2605" s="47">
        <f t="shared" ca="1" si="330"/>
        <v>-0.1058731191240761</v>
      </c>
      <c r="S2605" s="97">
        <f t="shared" ca="1" si="335"/>
        <v>-0.14122368417858192</v>
      </c>
      <c r="V2605">
        <v>2588</v>
      </c>
      <c r="W2605" s="46">
        <v>0.36321601726442099</v>
      </c>
    </row>
    <row r="2606" spans="10:23">
      <c r="J2606">
        <v>2589</v>
      </c>
      <c r="K2606" s="93">
        <f t="shared" ca="1" si="331"/>
        <v>0.64821478985708181</v>
      </c>
      <c r="L2606" s="93">
        <f t="shared" ca="1" si="331"/>
        <v>-0.14169137122372813</v>
      </c>
      <c r="M2606" s="93">
        <f t="shared" ca="1" si="332"/>
        <v>0.64821478985708181</v>
      </c>
      <c r="N2606" s="101">
        <f t="shared" ca="1" si="328"/>
        <v>7.1811638011332446E-2</v>
      </c>
      <c r="O2606" s="46">
        <f t="shared" ca="1" si="333"/>
        <v>0.5529726326569121</v>
      </c>
      <c r="P2606" s="46">
        <f t="shared" ca="1" si="334"/>
        <v>0.43662797216855703</v>
      </c>
      <c r="Q2606" s="47">
        <f t="shared" ca="1" si="329"/>
        <v>0.78566195363362223</v>
      </c>
      <c r="R2606" s="47">
        <f t="shared" ca="1" si="330"/>
        <v>0.16103417258720884</v>
      </c>
      <c r="S2606" s="97">
        <f t="shared" ca="1" si="335"/>
        <v>0.35700340262206048</v>
      </c>
      <c r="V2606">
        <v>2589</v>
      </c>
      <c r="W2606" s="46">
        <v>0.51860235885439698</v>
      </c>
    </row>
    <row r="2607" spans="10:23">
      <c r="J2607">
        <v>2590</v>
      </c>
      <c r="K2607" s="93">
        <f t="shared" ca="1" si="331"/>
        <v>0.72486128355612434</v>
      </c>
      <c r="L2607" s="93">
        <f t="shared" ca="1" si="331"/>
        <v>0.73950597629023274</v>
      </c>
      <c r="M2607" s="93">
        <f t="shared" ca="1" si="332"/>
        <v>0.72486128355612434</v>
      </c>
      <c r="N2607" s="101">
        <f t="shared" ca="1" si="328"/>
        <v>0.93163533311491453</v>
      </c>
      <c r="O2607" s="46">
        <f t="shared" ca="1" si="333"/>
        <v>0.58048638404479402</v>
      </c>
      <c r="P2607" s="46">
        <f t="shared" ca="1" si="334"/>
        <v>0.45038484786249799</v>
      </c>
      <c r="Q2607" s="47">
        <f t="shared" ca="1" si="329"/>
        <v>0.84068945640938608</v>
      </c>
      <c r="R2607" s="47">
        <f t="shared" ca="1" si="330"/>
        <v>0.30006120654415169</v>
      </c>
      <c r="S2607" s="97">
        <f t="shared" ca="1" si="335"/>
        <v>0.44027379529447286</v>
      </c>
      <c r="V2607">
        <v>2590</v>
      </c>
      <c r="W2607" s="46">
        <v>0.59988788534719595</v>
      </c>
    </row>
    <row r="2608" spans="10:23">
      <c r="J2608">
        <v>2591</v>
      </c>
      <c r="K2608" s="93">
        <f t="shared" ca="1" si="331"/>
        <v>-1.5423411972346963</v>
      </c>
      <c r="L2608" s="93">
        <f t="shared" ca="1" si="331"/>
        <v>-1.3401316116777096</v>
      </c>
      <c r="M2608" s="93">
        <f t="shared" ca="1" si="332"/>
        <v>-1.5423411972346963</v>
      </c>
      <c r="N2608" s="101">
        <f t="shared" ca="1" si="328"/>
        <v>-1.7610553520010059</v>
      </c>
      <c r="O2608" s="46">
        <f t="shared" ca="1" si="333"/>
        <v>-0.23337009381842111</v>
      </c>
      <c r="P2608" s="46">
        <f t="shared" ca="1" si="334"/>
        <v>4.3456608930890428E-2</v>
      </c>
      <c r="Q2608" s="47">
        <f t="shared" ca="1" si="329"/>
        <v>-0.78702349931704418</v>
      </c>
      <c r="R2608" s="47">
        <f t="shared" ca="1" si="330"/>
        <v>-0.13532665430103741</v>
      </c>
      <c r="S2608" s="97">
        <f t="shared" ca="1" si="335"/>
        <v>-0.18434837405972926</v>
      </c>
      <c r="V2608">
        <v>2591</v>
      </c>
      <c r="W2608" s="46">
        <v>-4.9466486567543599E-2</v>
      </c>
    </row>
    <row r="2609" spans="10:23">
      <c r="J2609">
        <v>2592</v>
      </c>
      <c r="K2609" s="93">
        <f t="shared" ca="1" si="331"/>
        <v>-0.30914014240057458</v>
      </c>
      <c r="L2609" s="93">
        <f t="shared" ca="1" si="331"/>
        <v>-1.5884386619892923</v>
      </c>
      <c r="M2609" s="93">
        <f t="shared" ca="1" si="332"/>
        <v>-0.30914014240057458</v>
      </c>
      <c r="N2609" s="101">
        <f t="shared" ca="1" si="328"/>
        <v>-1.6042854913070337</v>
      </c>
      <c r="O2609" s="46">
        <f t="shared" ca="1" si="333"/>
        <v>0.20931143793185217</v>
      </c>
      <c r="P2609" s="46">
        <f t="shared" ca="1" si="334"/>
        <v>0.26479737480602705</v>
      </c>
      <c r="Q2609" s="47">
        <f t="shared" ca="1" si="329"/>
        <v>9.833956418350237E-2</v>
      </c>
      <c r="R2609" s="47">
        <f t="shared" ca="1" si="330"/>
        <v>-0.10997814521685778</v>
      </c>
      <c r="S2609" s="97">
        <f t="shared" ca="1" si="335"/>
        <v>4.9666646357497193E-2</v>
      </c>
      <c r="V2609">
        <v>2592</v>
      </c>
      <c r="W2609" s="46">
        <v>9.1707537384657603E-2</v>
      </c>
    </row>
    <row r="2610" spans="10:23">
      <c r="J2610">
        <v>2593</v>
      </c>
      <c r="K2610" s="93">
        <f t="shared" ca="1" si="331"/>
        <v>1.4108209689620519</v>
      </c>
      <c r="L2610" s="93">
        <f t="shared" ca="1" si="331"/>
        <v>0.51358324293773971</v>
      </c>
      <c r="M2610" s="93">
        <f t="shared" ca="1" si="332"/>
        <v>1.4108209689620519</v>
      </c>
      <c r="N2610" s="101">
        <f t="shared" ca="1" si="328"/>
        <v>0.93559235631344873</v>
      </c>
      <c r="O2610" s="46">
        <f t="shared" ca="1" si="333"/>
        <v>0.82672497025430491</v>
      </c>
      <c r="P2610" s="46">
        <f t="shared" ca="1" si="334"/>
        <v>0.57350414096725344</v>
      </c>
      <c r="Q2610" s="47">
        <f t="shared" ca="1" si="329"/>
        <v>1.3331666288284079</v>
      </c>
      <c r="R2610" s="47">
        <f t="shared" ca="1" si="330"/>
        <v>0.3007010274768892</v>
      </c>
      <c r="S2610" s="97">
        <f t="shared" ca="1" si="335"/>
        <v>0.56371299886559711</v>
      </c>
      <c r="V2610">
        <v>2593</v>
      </c>
      <c r="W2610" s="46">
        <v>1.4682608155484</v>
      </c>
    </row>
    <row r="2611" spans="10:23">
      <c r="J2611">
        <v>2594</v>
      </c>
      <c r="K2611" s="93">
        <f t="shared" ca="1" si="331"/>
        <v>0.78923649718874134</v>
      </c>
      <c r="L2611" s="93">
        <f t="shared" ca="1" si="331"/>
        <v>0.6857998040102059</v>
      </c>
      <c r="M2611" s="93">
        <f t="shared" ca="1" si="332"/>
        <v>0.78923649718874134</v>
      </c>
      <c r="N2611" s="101">
        <f t="shared" ca="1" si="328"/>
        <v>0.90119017617886754</v>
      </c>
      <c r="O2611" s="46">
        <f t="shared" ca="1" si="333"/>
        <v>0.60359512050421205</v>
      </c>
      <c r="P2611" s="46">
        <f t="shared" ca="1" si="334"/>
        <v>0.46193921609220701</v>
      </c>
      <c r="Q2611" s="47">
        <f t="shared" ca="1" si="329"/>
        <v>0.88690692932822202</v>
      </c>
      <c r="R2611" s="47">
        <f t="shared" ca="1" si="330"/>
        <v>0.29513845332011734</v>
      </c>
      <c r="S2611" s="97">
        <f t="shared" ca="1" si="335"/>
        <v>0.4493667869121647</v>
      </c>
      <c r="V2611">
        <v>2594</v>
      </c>
      <c r="W2611" s="46">
        <v>0.34563496011744199</v>
      </c>
    </row>
    <row r="2612" spans="10:23">
      <c r="J2612">
        <v>2595</v>
      </c>
      <c r="K2612" s="93">
        <f t="shared" ca="1" si="331"/>
        <v>-0.48444590308886848</v>
      </c>
      <c r="L2612" s="93">
        <f t="shared" ca="1" si="331"/>
        <v>1.3726333980624306</v>
      </c>
      <c r="M2612" s="93">
        <f t="shared" ca="1" si="332"/>
        <v>-0.48444590308886848</v>
      </c>
      <c r="N2612" s="101">
        <f t="shared" ca="1" si="328"/>
        <v>1.1473059831829835</v>
      </c>
      <c r="O2612" s="46">
        <f t="shared" ca="1" si="333"/>
        <v>0.14638202154680099</v>
      </c>
      <c r="P2612" s="46">
        <f t="shared" ca="1" si="334"/>
        <v>0.23333266661350149</v>
      </c>
      <c r="Q2612" s="47">
        <f t="shared" ca="1" si="329"/>
        <v>-2.7519268586599976E-2</v>
      </c>
      <c r="R2612" s="47">
        <f t="shared" ca="1" si="330"/>
        <v>0.33493353090701677</v>
      </c>
      <c r="S2612" s="97">
        <f t="shared" ca="1" si="335"/>
        <v>0.24065777622690887</v>
      </c>
      <c r="V2612">
        <v>2595</v>
      </c>
      <c r="W2612" s="46">
        <v>0.53619013307666097</v>
      </c>
    </row>
    <row r="2613" spans="10:23">
      <c r="J2613">
        <v>2596</v>
      </c>
      <c r="K2613" s="93">
        <f t="shared" ca="1" si="331"/>
        <v>-3.9359321834016817E-2</v>
      </c>
      <c r="L2613" s="93">
        <f t="shared" ca="1" si="331"/>
        <v>0.41409027059075593</v>
      </c>
      <c r="M2613" s="93">
        <f t="shared" ca="1" si="332"/>
        <v>-3.9359321834016817E-2</v>
      </c>
      <c r="N2613" s="101">
        <f t="shared" ca="1" si="328"/>
        <v>0.38007487662171113</v>
      </c>
      <c r="O2613" s="46">
        <f t="shared" ca="1" si="333"/>
        <v>0.3061545166959338</v>
      </c>
      <c r="P2613" s="46">
        <f t="shared" ca="1" si="334"/>
        <v>0.31321891418806791</v>
      </c>
      <c r="Q2613" s="47">
        <f t="shared" ca="1" si="329"/>
        <v>0.29202572171166563</v>
      </c>
      <c r="R2613" s="47">
        <f t="shared" ca="1" si="330"/>
        <v>0.21087802311844986</v>
      </c>
      <c r="S2613" s="97">
        <f t="shared" ca="1" si="335"/>
        <v>0.25851626990719184</v>
      </c>
      <c r="V2613">
        <v>2596</v>
      </c>
      <c r="W2613" s="46">
        <v>1.9122145659982701</v>
      </c>
    </row>
    <row r="2614" spans="10:23">
      <c r="J2614">
        <v>2597</v>
      </c>
      <c r="K2614" s="93">
        <f t="shared" ca="1" si="331"/>
        <v>-0.55798647957109015</v>
      </c>
      <c r="L2614" s="93">
        <f t="shared" ca="1" si="331"/>
        <v>0.31947593188525375</v>
      </c>
      <c r="M2614" s="93">
        <f t="shared" ca="1" si="332"/>
        <v>-0.55798647957109015</v>
      </c>
      <c r="N2614" s="101">
        <f t="shared" ca="1" si="328"/>
        <v>0.12543754188886583</v>
      </c>
      <c r="O2614" s="46">
        <f t="shared" ca="1" si="333"/>
        <v>0.1199831996228877</v>
      </c>
      <c r="P2614" s="46">
        <f t="shared" ca="1" si="334"/>
        <v>0.22013325565154485</v>
      </c>
      <c r="Q2614" s="47">
        <f t="shared" ca="1" si="329"/>
        <v>-8.0316912434426568E-2</v>
      </c>
      <c r="R2614" s="47">
        <f t="shared" ca="1" si="330"/>
        <v>0.16970507849711802</v>
      </c>
      <c r="S2614" s="97">
        <f t="shared" ca="1" si="335"/>
        <v>0.14484413906000287</v>
      </c>
      <c r="V2614">
        <v>2597</v>
      </c>
      <c r="W2614" s="46">
        <v>0.54930647374630304</v>
      </c>
    </row>
    <row r="2615" spans="10:23">
      <c r="J2615">
        <v>2598</v>
      </c>
      <c r="K2615" s="93">
        <f t="shared" ca="1" si="331"/>
        <v>-0.6430226305671457</v>
      </c>
      <c r="L2615" s="93">
        <f t="shared" ca="1" si="331"/>
        <v>1.0029037834190131</v>
      </c>
      <c r="M2615" s="93">
        <f t="shared" ca="1" si="332"/>
        <v>-0.6430226305671457</v>
      </c>
      <c r="N2615" s="101">
        <f t="shared" ca="1" si="328"/>
        <v>0.7463405945781918</v>
      </c>
      <c r="O2615" s="46">
        <f t="shared" ca="1" si="333"/>
        <v>8.9457817383294252E-2</v>
      </c>
      <c r="P2615" s="46">
        <f t="shared" ca="1" si="334"/>
        <v>0.20487056453174812</v>
      </c>
      <c r="Q2615" s="47">
        <f t="shared" ca="1" si="329"/>
        <v>-0.14136767691361346</v>
      </c>
      <c r="R2615" s="47">
        <f t="shared" ca="1" si="330"/>
        <v>0.27010043894343511</v>
      </c>
      <c r="S2615" s="97">
        <f t="shared" ca="1" si="335"/>
        <v>0.17977912816336467</v>
      </c>
      <c r="V2615">
        <v>2598</v>
      </c>
      <c r="W2615" s="46">
        <v>0.40088058904294199</v>
      </c>
    </row>
    <row r="2616" spans="10:23">
      <c r="J2616">
        <v>2599</v>
      </c>
      <c r="K2616" s="93">
        <f t="shared" ca="1" si="331"/>
        <v>0.55970694287699774</v>
      </c>
      <c r="L2616" s="93">
        <f t="shared" ca="1" si="331"/>
        <v>0.35562570162907498</v>
      </c>
      <c r="M2616" s="93">
        <f t="shared" ca="1" si="332"/>
        <v>0.55970694287699774</v>
      </c>
      <c r="N2616" s="101">
        <f t="shared" ca="1" si="328"/>
        <v>0.51516211308807036</v>
      </c>
      <c r="O2616" s="46">
        <f t="shared" ca="1" si="333"/>
        <v>0.52120101754234938</v>
      </c>
      <c r="P2616" s="46">
        <f t="shared" ca="1" si="334"/>
        <v>0.42074216461127567</v>
      </c>
      <c r="Q2616" s="47">
        <f t="shared" ca="1" si="329"/>
        <v>0.72211872340449679</v>
      </c>
      <c r="R2616" s="47">
        <f t="shared" ca="1" si="330"/>
        <v>0.23272061470822408</v>
      </c>
      <c r="S2616" s="97">
        <f t="shared" ca="1" si="335"/>
        <v>0.37696081612528676</v>
      </c>
      <c r="V2616">
        <v>2599</v>
      </c>
      <c r="W2616" s="46">
        <v>0.23848738106282599</v>
      </c>
    </row>
    <row r="2617" spans="10:23">
      <c r="J2617">
        <v>2600</v>
      </c>
      <c r="K2617" s="93">
        <f t="shared" ca="1" si="331"/>
        <v>1.1991547315306246</v>
      </c>
      <c r="L2617" s="93">
        <f t="shared" ca="1" si="331"/>
        <v>1.183945131859474</v>
      </c>
      <c r="M2617" s="93">
        <f t="shared" ca="1" si="332"/>
        <v>1.1991547315306246</v>
      </c>
      <c r="N2617" s="101">
        <f t="shared" ca="1" si="328"/>
        <v>1.5038365812551586</v>
      </c>
      <c r="O2617" s="46">
        <f t="shared" ca="1" si="333"/>
        <v>0.75074325272442088</v>
      </c>
      <c r="P2617" s="46">
        <f t="shared" ca="1" si="334"/>
        <v>0.53551328220231142</v>
      </c>
      <c r="Q2617" s="47">
        <f t="shared" ca="1" si="329"/>
        <v>1.1812031937686398</v>
      </c>
      <c r="R2617" s="47">
        <f t="shared" ca="1" si="330"/>
        <v>0.39258185096046461</v>
      </c>
      <c r="S2617" s="97">
        <f t="shared" ca="1" si="335"/>
        <v>0.57166255184244275</v>
      </c>
      <c r="V2617">
        <v>2600</v>
      </c>
      <c r="W2617" s="46">
        <v>0.95404430995045397</v>
      </c>
    </row>
    <row r="2618" spans="10:23">
      <c r="J2618">
        <v>2601</v>
      </c>
      <c r="K2618" s="93">
        <f t="shared" ca="1" si="331"/>
        <v>-0.37962397307742579</v>
      </c>
      <c r="L2618" s="93">
        <f t="shared" ca="1" si="331"/>
        <v>1.0508232001877456</v>
      </c>
      <c r="M2618" s="93">
        <f t="shared" ca="1" si="332"/>
        <v>-0.37962397307742579</v>
      </c>
      <c r="N2618" s="101">
        <f t="shared" ca="1" si="328"/>
        <v>0.87553887007135378</v>
      </c>
      <c r="O2618" s="46">
        <f t="shared" ca="1" si="333"/>
        <v>0.18400989443629268</v>
      </c>
      <c r="P2618" s="46">
        <f t="shared" ca="1" si="334"/>
        <v>0.25214660305824732</v>
      </c>
      <c r="Q2618" s="47">
        <f t="shared" ca="1" si="329"/>
        <v>4.7736477192383386E-2</v>
      </c>
      <c r="R2618" s="47">
        <f t="shared" ca="1" si="330"/>
        <v>0.29099082977175766</v>
      </c>
      <c r="S2618" s="97">
        <f t="shared" ca="1" si="335"/>
        <v>0.23750036210402517</v>
      </c>
      <c r="V2618">
        <v>2601</v>
      </c>
      <c r="W2618" s="46">
        <v>0.12087882594232</v>
      </c>
    </row>
    <row r="2619" spans="10:23">
      <c r="J2619">
        <v>2602</v>
      </c>
      <c r="K2619" s="93">
        <f t="shared" ca="1" si="331"/>
        <v>2.1293989539636295</v>
      </c>
      <c r="L2619" s="93">
        <f t="shared" ca="1" si="331"/>
        <v>0.52374501903980075</v>
      </c>
      <c r="M2619" s="93">
        <f t="shared" ca="1" si="332"/>
        <v>2.1293989539636295</v>
      </c>
      <c r="N2619" s="101">
        <f t="shared" ca="1" si="328"/>
        <v>1.1737504849341105</v>
      </c>
      <c r="O2619" s="46">
        <f t="shared" ca="1" si="333"/>
        <v>1.0846725302531983</v>
      </c>
      <c r="P2619" s="46">
        <f t="shared" ca="1" si="334"/>
        <v>0.70247792096670014</v>
      </c>
      <c r="Q2619" s="47">
        <f t="shared" ca="1" si="329"/>
        <v>1.8490617488261947</v>
      </c>
      <c r="R2619" s="47">
        <f t="shared" ca="1" si="330"/>
        <v>0.33920940823380463</v>
      </c>
      <c r="S2619" s="97">
        <f t="shared" ca="1" si="335"/>
        <v>0.71194096924350148</v>
      </c>
      <c r="V2619">
        <v>2602</v>
      </c>
      <c r="W2619" s="46">
        <v>-0.17158565997542699</v>
      </c>
    </row>
    <row r="2620" spans="10:23">
      <c r="J2620">
        <v>2603</v>
      </c>
      <c r="K2620" s="93">
        <f t="shared" ca="1" si="331"/>
        <v>3.2382360955821816E-2</v>
      </c>
      <c r="L2620" s="93">
        <f t="shared" ca="1" si="331"/>
        <v>0.30590848534035225</v>
      </c>
      <c r="M2620" s="93">
        <f t="shared" ca="1" si="332"/>
        <v>3.2382360955821816E-2</v>
      </c>
      <c r="N2620" s="101">
        <f t="shared" ca="1" si="328"/>
        <v>0.30032500931108563</v>
      </c>
      <c r="O2620" s="46">
        <f t="shared" ca="1" si="333"/>
        <v>0.33190759070057763</v>
      </c>
      <c r="P2620" s="46">
        <f t="shared" ca="1" si="334"/>
        <v>0.3260954511903898</v>
      </c>
      <c r="Q2620" s="47">
        <f t="shared" ca="1" si="329"/>
        <v>0.34353186972095334</v>
      </c>
      <c r="R2620" s="47">
        <f t="shared" ca="1" si="330"/>
        <v>0.19798306852043737</v>
      </c>
      <c r="S2620" s="97">
        <f t="shared" ca="1" si="335"/>
        <v>0.26494532961050749</v>
      </c>
      <c r="V2620">
        <v>2603</v>
      </c>
      <c r="W2620" s="46">
        <v>0.15699173172622399</v>
      </c>
    </row>
    <row r="2621" spans="10:23">
      <c r="J2621">
        <v>2604</v>
      </c>
      <c r="K2621" s="93">
        <f t="shared" ca="1" si="331"/>
        <v>-0.86973400969615045</v>
      </c>
      <c r="L2621" s="93">
        <f t="shared" ca="1" si="331"/>
        <v>0.28031943123407599</v>
      </c>
      <c r="M2621" s="93">
        <f t="shared" ca="1" si="332"/>
        <v>-0.86973400969615045</v>
      </c>
      <c r="N2621" s="101">
        <f t="shared" ca="1" si="328"/>
        <v>-1.0828786292081838E-2</v>
      </c>
      <c r="O2621" s="46">
        <f t="shared" ca="1" si="333"/>
        <v>8.075353279300812E-3</v>
      </c>
      <c r="P2621" s="46">
        <f t="shared" ca="1" si="334"/>
        <v>0.16417933247975139</v>
      </c>
      <c r="Q2621" s="47">
        <f t="shared" ca="1" si="329"/>
        <v>-0.30413260512160034</v>
      </c>
      <c r="R2621" s="47">
        <f t="shared" ca="1" si="330"/>
        <v>0.14767183663243752</v>
      </c>
      <c r="S2621" s="97">
        <f t="shared" ca="1" si="335"/>
        <v>7.7873594955869166E-2</v>
      </c>
      <c r="V2621">
        <v>2604</v>
      </c>
      <c r="W2621" s="46">
        <v>3.5521771550289502E-2</v>
      </c>
    </row>
    <row r="2622" spans="10:23">
      <c r="J2622">
        <v>2605</v>
      </c>
      <c r="K2622" s="93">
        <f t="shared" ca="1" si="331"/>
        <v>0.23745201527648874</v>
      </c>
      <c r="L2622" s="93">
        <f t="shared" ca="1" si="331"/>
        <v>0.25464444427547228</v>
      </c>
      <c r="M2622" s="93">
        <f t="shared" ca="1" si="332"/>
        <v>0.23745201527648874</v>
      </c>
      <c r="N2622" s="101">
        <f t="shared" ca="1" si="328"/>
        <v>0.31693918434792534</v>
      </c>
      <c r="O2622" s="46">
        <f t="shared" ca="1" si="333"/>
        <v>0.40552133627297565</v>
      </c>
      <c r="P2622" s="46">
        <f t="shared" ca="1" si="334"/>
        <v>0.36290232397658884</v>
      </c>
      <c r="Q2622" s="47">
        <f t="shared" ca="1" si="329"/>
        <v>0.49075936086574934</v>
      </c>
      <c r="R2622" s="47">
        <f t="shared" ca="1" si="330"/>
        <v>0.20066945584631241</v>
      </c>
      <c r="S2622" s="97">
        <f t="shared" ca="1" si="335"/>
        <v>0.30309539605964403</v>
      </c>
      <c r="V2622">
        <v>2605</v>
      </c>
      <c r="W2622" s="46">
        <v>8.9776541369556095E-2</v>
      </c>
    </row>
    <row r="2623" spans="10:23">
      <c r="J2623">
        <v>2606</v>
      </c>
      <c r="K2623" s="93">
        <f t="shared" ca="1" si="331"/>
        <v>-0.38974692320588078</v>
      </c>
      <c r="L2623" s="93">
        <f t="shared" ca="1" si="331"/>
        <v>0.89672876281484282</v>
      </c>
      <c r="M2623" s="93">
        <f t="shared" ca="1" si="332"/>
        <v>-0.38974692320588078</v>
      </c>
      <c r="N2623" s="101">
        <f t="shared" ca="1" si="328"/>
        <v>0.72622519937040408</v>
      </c>
      <c r="O2623" s="46">
        <f t="shared" ca="1" si="333"/>
        <v>0.18037606437173856</v>
      </c>
      <c r="P2623" s="46">
        <f t="shared" ca="1" si="334"/>
        <v>0.25032968802597028</v>
      </c>
      <c r="Q2623" s="47">
        <f t="shared" ca="1" si="329"/>
        <v>4.0468817063275153E-2</v>
      </c>
      <c r="R2623" s="47">
        <f t="shared" ca="1" si="330"/>
        <v>0.2668479306111618</v>
      </c>
      <c r="S2623" s="97">
        <f t="shared" ca="1" si="335"/>
        <v>0.22361199749145017</v>
      </c>
      <c r="V2623">
        <v>2606</v>
      </c>
      <c r="W2623" s="46">
        <v>0.63661660253664198</v>
      </c>
    </row>
    <row r="2624" spans="10:23">
      <c r="J2624">
        <v>2607</v>
      </c>
      <c r="K2624" s="93">
        <f t="shared" ca="1" si="331"/>
        <v>-1.7257748839065774</v>
      </c>
      <c r="L2624" s="93">
        <f t="shared" ca="1" si="331"/>
        <v>1.1868943435751929</v>
      </c>
      <c r="M2624" s="93">
        <f t="shared" ca="1" si="332"/>
        <v>-1.7257748839065774</v>
      </c>
      <c r="N2624" s="101">
        <f t="shared" ca="1" si="328"/>
        <v>0.57643944483158971</v>
      </c>
      <c r="O2624" s="46">
        <f t="shared" ca="1" si="333"/>
        <v>-0.29921718750374926</v>
      </c>
      <c r="P2624" s="46">
        <f t="shared" ca="1" si="334"/>
        <v>1.0533062088226353E-2</v>
      </c>
      <c r="Q2624" s="47">
        <f t="shared" ca="1" si="329"/>
        <v>-0.91871768668770049</v>
      </c>
      <c r="R2624" s="47">
        <f t="shared" ca="1" si="330"/>
        <v>0.24262869903947853</v>
      </c>
      <c r="S2624" s="97">
        <f t="shared" ca="1" si="335"/>
        <v>-2.8294244232135363E-2</v>
      </c>
      <c r="V2624">
        <v>2607</v>
      </c>
      <c r="W2624" s="46">
        <v>0.184899700796883</v>
      </c>
    </row>
    <row r="2625" spans="10:23">
      <c r="J2625">
        <v>2608</v>
      </c>
      <c r="K2625" s="93">
        <f t="shared" ca="1" si="331"/>
        <v>-0.74689060287184961</v>
      </c>
      <c r="L2625" s="93">
        <f t="shared" ca="1" si="331"/>
        <v>1.8747380095502526</v>
      </c>
      <c r="M2625" s="93">
        <f t="shared" ca="1" si="332"/>
        <v>-0.74689060287184961</v>
      </c>
      <c r="N2625" s="101">
        <f t="shared" ca="1" si="328"/>
        <v>1.5398796219277113</v>
      </c>
      <c r="O2625" s="46">
        <f t="shared" ca="1" si="333"/>
        <v>5.2172386188276243E-2</v>
      </c>
      <c r="P2625" s="46">
        <f t="shared" ca="1" si="334"/>
        <v>0.1862278489342391</v>
      </c>
      <c r="Q2625" s="47">
        <f t="shared" ca="1" si="329"/>
        <v>-0.21593853930364948</v>
      </c>
      <c r="R2625" s="47">
        <f t="shared" ca="1" si="330"/>
        <v>0.39840973994285744</v>
      </c>
      <c r="S2625" s="97">
        <f t="shared" ca="1" si="335"/>
        <v>0.22529106306556684</v>
      </c>
      <c r="V2625">
        <v>2608</v>
      </c>
      <c r="W2625" s="46">
        <v>-0.28332274130588803</v>
      </c>
    </row>
    <row r="2626" spans="10:23">
      <c r="J2626">
        <v>2609</v>
      </c>
      <c r="K2626" s="93">
        <f t="shared" ca="1" si="331"/>
        <v>1.982439543403947</v>
      </c>
      <c r="L2626" s="93">
        <f t="shared" ca="1" si="331"/>
        <v>0.57731852904050984</v>
      </c>
      <c r="M2626" s="93">
        <f t="shared" ca="1" si="332"/>
        <v>1.982439543403947</v>
      </c>
      <c r="N2626" s="101">
        <f t="shared" ca="1" si="328"/>
        <v>1.1778062397081011</v>
      </c>
      <c r="O2626" s="46">
        <f t="shared" ca="1" si="333"/>
        <v>1.0319185882121511</v>
      </c>
      <c r="P2626" s="46">
        <f t="shared" ca="1" si="334"/>
        <v>0.67610094994617653</v>
      </c>
      <c r="Q2626" s="47">
        <f t="shared" ca="1" si="329"/>
        <v>1.7435538647441002</v>
      </c>
      <c r="R2626" s="47">
        <f t="shared" ca="1" si="330"/>
        <v>0.33986519332078891</v>
      </c>
      <c r="S2626" s="97">
        <f t="shared" ca="1" si="335"/>
        <v>0.68589189076646995</v>
      </c>
      <c r="V2626">
        <v>2609</v>
      </c>
      <c r="W2626" s="46">
        <v>-0.292584998765826</v>
      </c>
    </row>
    <row r="2627" spans="10:23">
      <c r="J2627">
        <v>2610</v>
      </c>
      <c r="K2627" s="93">
        <f t="shared" ca="1" si="331"/>
        <v>-1.5777415524391483</v>
      </c>
      <c r="L2627" s="93">
        <f t="shared" ca="1" si="331"/>
        <v>-0.36001957975652465</v>
      </c>
      <c r="M2627" s="93">
        <f t="shared" ca="1" si="332"/>
        <v>-1.5777415524391483</v>
      </c>
      <c r="N2627" s="101">
        <f t="shared" ca="1" si="328"/>
        <v>-0.8430857191143466</v>
      </c>
      <c r="O2627" s="46">
        <f t="shared" ca="1" si="333"/>
        <v>-0.24607774064128118</v>
      </c>
      <c r="P2627" s="46">
        <f t="shared" ca="1" si="334"/>
        <v>3.7102785519460391E-2</v>
      </c>
      <c r="Q2627" s="47">
        <f t="shared" ca="1" si="329"/>
        <v>-0.81243879296276433</v>
      </c>
      <c r="R2627" s="47">
        <f t="shared" ca="1" si="330"/>
        <v>1.310214110149141E-2</v>
      </c>
      <c r="S2627" s="97">
        <f t="shared" ca="1" si="335"/>
        <v>-0.11648779976989489</v>
      </c>
      <c r="V2627">
        <v>2610</v>
      </c>
      <c r="W2627" s="46">
        <v>1.9633400930820999</v>
      </c>
    </row>
    <row r="2628" spans="10:23">
      <c r="J2628">
        <v>2611</v>
      </c>
      <c r="K2628" s="93">
        <f t="shared" ca="1" si="331"/>
        <v>-0.62575628756896018</v>
      </c>
      <c r="L2628" s="93">
        <f t="shared" ca="1" si="331"/>
        <v>0.13587181798860845</v>
      </c>
      <c r="M2628" s="93">
        <f t="shared" ca="1" si="332"/>
        <v>-0.62575628756896018</v>
      </c>
      <c r="N2628" s="101">
        <f t="shared" ca="1" si="328"/>
        <v>-7.0186751043145063E-2</v>
      </c>
      <c r="O2628" s="46">
        <f t="shared" ca="1" si="333"/>
        <v>9.5655907415896857E-2</v>
      </c>
      <c r="P2628" s="46">
        <f t="shared" ca="1" si="334"/>
        <v>0.20796960954804941</v>
      </c>
      <c r="Q2628" s="47">
        <f t="shared" ca="1" si="329"/>
        <v>-0.12897149684840825</v>
      </c>
      <c r="R2628" s="47">
        <f t="shared" ca="1" si="330"/>
        <v>0.13807409952882474</v>
      </c>
      <c r="S2628" s="97">
        <f t="shared" ca="1" si="335"/>
        <v>0.1168650034723608</v>
      </c>
      <c r="V2628">
        <v>2611</v>
      </c>
      <c r="W2628" s="46">
        <v>1.1633842477177401</v>
      </c>
    </row>
    <row r="2629" spans="10:23">
      <c r="J2629">
        <v>2612</v>
      </c>
      <c r="K2629" s="93">
        <f t="shared" ca="1" si="331"/>
        <v>-0.66728887030681228</v>
      </c>
      <c r="L2629" s="93">
        <f t="shared" ca="1" si="331"/>
        <v>0.40558545669818669</v>
      </c>
      <c r="M2629" s="93">
        <f t="shared" ca="1" si="332"/>
        <v>-0.66728887030681228</v>
      </c>
      <c r="N2629" s="101">
        <f t="shared" ca="1" si="328"/>
        <v>0.17231592240408711</v>
      </c>
      <c r="O2629" s="46">
        <f t="shared" ca="1" si="333"/>
        <v>8.0746978112061329E-2</v>
      </c>
      <c r="P2629" s="46">
        <f t="shared" ca="1" si="334"/>
        <v>0.20051514489613165</v>
      </c>
      <c r="Q2629" s="47">
        <f t="shared" ca="1" si="329"/>
        <v>-0.15878935545607931</v>
      </c>
      <c r="R2629" s="47">
        <f t="shared" ca="1" si="330"/>
        <v>0.17728496055532417</v>
      </c>
      <c r="S2629" s="97">
        <f t="shared" ca="1" si="335"/>
        <v>0.12901596933369275</v>
      </c>
      <c r="V2629">
        <v>2612</v>
      </c>
      <c r="W2629" s="46">
        <v>-0.15555063538748301</v>
      </c>
    </row>
    <row r="2630" spans="10:23">
      <c r="J2630">
        <v>2613</v>
      </c>
      <c r="K2630" s="93">
        <f t="shared" ca="1" si="331"/>
        <v>1.9826695189237442</v>
      </c>
      <c r="L2630" s="93">
        <f t="shared" ca="1" si="331"/>
        <v>-0.22852622738282574</v>
      </c>
      <c r="M2630" s="93">
        <f t="shared" ca="1" si="332"/>
        <v>1.9826695189237442</v>
      </c>
      <c r="N2630" s="101">
        <f t="shared" ca="1" si="328"/>
        <v>0.41387151123264354</v>
      </c>
      <c r="O2630" s="46">
        <f t="shared" ca="1" si="333"/>
        <v>1.0320011424031077</v>
      </c>
      <c r="P2630" s="46">
        <f t="shared" ca="1" si="334"/>
        <v>0.67614222704165483</v>
      </c>
      <c r="Q2630" s="47">
        <f t="shared" ca="1" si="329"/>
        <v>1.7437189731260136</v>
      </c>
      <c r="R2630" s="47">
        <f t="shared" ca="1" si="330"/>
        <v>0.21634268511188148</v>
      </c>
      <c r="S2630" s="97">
        <f t="shared" ca="1" si="335"/>
        <v>0.62417191375749459</v>
      </c>
      <c r="V2630">
        <v>2613</v>
      </c>
      <c r="W2630" s="46">
        <v>0.23749349507713999</v>
      </c>
    </row>
    <row r="2631" spans="10:23">
      <c r="J2631">
        <v>2614</v>
      </c>
      <c r="K2631" s="93">
        <f t="shared" ca="1" si="331"/>
        <v>0.73837390880378473</v>
      </c>
      <c r="L2631" s="93">
        <f t="shared" ca="1" si="331"/>
        <v>1.1766387782376553</v>
      </c>
      <c r="M2631" s="93">
        <f t="shared" ca="1" si="332"/>
        <v>0.73837390880378473</v>
      </c>
      <c r="N2631" s="101">
        <f t="shared" ca="1" si="328"/>
        <v>1.3503709116102105</v>
      </c>
      <c r="O2631" s="46">
        <f t="shared" ca="1" si="333"/>
        <v>0.58533700399776378</v>
      </c>
      <c r="P2631" s="46">
        <f t="shared" ca="1" si="334"/>
        <v>0.45281015783898287</v>
      </c>
      <c r="Q2631" s="47">
        <f t="shared" ca="1" si="329"/>
        <v>0.8503906963153256</v>
      </c>
      <c r="R2631" s="47">
        <f t="shared" ca="1" si="330"/>
        <v>0.36776760475341763</v>
      </c>
      <c r="S2631" s="97">
        <f t="shared" ca="1" si="335"/>
        <v>0.47655230437559071</v>
      </c>
      <c r="V2631">
        <v>2614</v>
      </c>
      <c r="W2631" s="46">
        <v>0.48542047782450898</v>
      </c>
    </row>
    <row r="2632" spans="10:23">
      <c r="J2632">
        <v>2615</v>
      </c>
      <c r="K2632" s="93">
        <f t="shared" ca="1" si="331"/>
        <v>-1.0765736111741064</v>
      </c>
      <c r="L2632" s="93">
        <f t="shared" ca="1" si="331"/>
        <v>-0.30054229419676559</v>
      </c>
      <c r="M2632" s="93">
        <f t="shared" ca="1" si="332"/>
        <v>-1.0765736111741064</v>
      </c>
      <c r="N2632" s="101">
        <f t="shared" ca="1" si="328"/>
        <v>-0.62731365626279345</v>
      </c>
      <c r="O2632" s="46">
        <f t="shared" ca="1" si="333"/>
        <v>-6.6173749289942407E-2</v>
      </c>
      <c r="P2632" s="46">
        <f t="shared" ca="1" si="334"/>
        <v>0.12705478119512978</v>
      </c>
      <c r="Q2632" s="47">
        <f t="shared" ca="1" si="329"/>
        <v>-0.45263081026008678</v>
      </c>
      <c r="R2632" s="47">
        <f t="shared" ca="1" si="330"/>
        <v>4.7990863149804622E-2</v>
      </c>
      <c r="S2632" s="97">
        <f t="shared" ca="1" si="335"/>
        <v>-9.0914430700688928E-3</v>
      </c>
      <c r="V2632">
        <v>2615</v>
      </c>
      <c r="W2632" s="46">
        <v>0.63951135253311497</v>
      </c>
    </row>
    <row r="2633" spans="10:23">
      <c r="J2633">
        <v>2616</v>
      </c>
      <c r="K2633" s="93">
        <f t="shared" ca="1" si="331"/>
        <v>-0.20648812738815814</v>
      </c>
      <c r="L2633" s="93">
        <f t="shared" ca="1" si="331"/>
        <v>1.0735588327654026</v>
      </c>
      <c r="M2633" s="93">
        <f t="shared" ca="1" si="332"/>
        <v>-0.20648812738815814</v>
      </c>
      <c r="N2633" s="101">
        <f t="shared" ca="1" si="328"/>
        <v>0.95215522408394515</v>
      </c>
      <c r="O2633" s="46">
        <f t="shared" ca="1" si="333"/>
        <v>0.24616037757945974</v>
      </c>
      <c r="P2633" s="46">
        <f t="shared" ca="1" si="334"/>
        <v>0.28322184462983085</v>
      </c>
      <c r="Q2633" s="47">
        <f t="shared" ca="1" si="329"/>
        <v>0.17203744347871755</v>
      </c>
      <c r="R2633" s="47">
        <f t="shared" ca="1" si="330"/>
        <v>0.30337911880312995</v>
      </c>
      <c r="S2633" s="97">
        <f t="shared" ca="1" si="335"/>
        <v>0.27476974819129485</v>
      </c>
      <c r="V2633">
        <v>2616</v>
      </c>
      <c r="W2633" s="46">
        <v>0.16466645314355599</v>
      </c>
    </row>
    <row r="2634" spans="10:23">
      <c r="J2634">
        <v>2617</v>
      </c>
      <c r="K2634" s="93">
        <f t="shared" ca="1" si="331"/>
        <v>-0.3507636623444787</v>
      </c>
      <c r="L2634" s="93">
        <f t="shared" ca="1" si="331"/>
        <v>-0.53809519349174406</v>
      </c>
      <c r="M2634" s="93">
        <f t="shared" ca="1" si="332"/>
        <v>-0.3507636623444787</v>
      </c>
      <c r="N2634" s="101">
        <f t="shared" ca="1" si="328"/>
        <v>-0.62170972011568382</v>
      </c>
      <c r="O2634" s="46">
        <f t="shared" ca="1" si="333"/>
        <v>0.19436986494715827</v>
      </c>
      <c r="P2634" s="46">
        <f t="shared" ca="1" si="334"/>
        <v>0.2573265883136801</v>
      </c>
      <c r="Q2634" s="47">
        <f t="shared" ca="1" si="329"/>
        <v>6.8456418214114578E-2</v>
      </c>
      <c r="R2634" s="47">
        <f t="shared" ca="1" si="330"/>
        <v>4.8896977537502315E-2</v>
      </c>
      <c r="S2634" s="97">
        <f t="shared" ca="1" si="335"/>
        <v>0.12163342124233029</v>
      </c>
      <c r="V2634">
        <v>2617</v>
      </c>
      <c r="W2634" s="46">
        <v>-0.347254568477737</v>
      </c>
    </row>
    <row r="2635" spans="10:23">
      <c r="J2635">
        <v>2618</v>
      </c>
      <c r="K2635" s="93">
        <f t="shared" ca="1" si="331"/>
        <v>-0.48974092117023305</v>
      </c>
      <c r="L2635" s="93">
        <f t="shared" ca="1" si="331"/>
        <v>0.45868629544445211</v>
      </c>
      <c r="M2635" s="93">
        <f t="shared" ca="1" si="332"/>
        <v>-0.48974092117023305</v>
      </c>
      <c r="N2635" s="101">
        <f t="shared" ca="1" si="328"/>
        <v>0.27912416576652865</v>
      </c>
      <c r="O2635" s="46">
        <f t="shared" ca="1" si="333"/>
        <v>0.14448127170093003</v>
      </c>
      <c r="P2635" s="46">
        <f t="shared" ca="1" si="334"/>
        <v>0.23238229169056601</v>
      </c>
      <c r="Q2635" s="47">
        <f t="shared" ca="1" si="329"/>
        <v>-3.1320768278341904E-2</v>
      </c>
      <c r="R2635" s="47">
        <f t="shared" ca="1" si="330"/>
        <v>0.19455505134416046</v>
      </c>
      <c r="S2635" s="97">
        <f t="shared" ca="1" si="335"/>
        <v>0.16951816152254523</v>
      </c>
      <c r="V2635">
        <v>2618</v>
      </c>
      <c r="W2635" s="46">
        <v>0.13754809876794799</v>
      </c>
    </row>
    <row r="2636" spans="10:23">
      <c r="J2636">
        <v>2619</v>
      </c>
      <c r="K2636" s="93">
        <f t="shared" ca="1" si="331"/>
        <v>-0.72772315095918305</v>
      </c>
      <c r="L2636" s="93">
        <f t="shared" ca="1" si="331"/>
        <v>-1.4373251391203652</v>
      </c>
      <c r="M2636" s="93">
        <f t="shared" ca="1" si="332"/>
        <v>-0.72772315095918305</v>
      </c>
      <c r="N2636" s="101">
        <f t="shared" ca="1" si="328"/>
        <v>-1.5941360878219264</v>
      </c>
      <c r="O2636" s="46">
        <f t="shared" ca="1" si="333"/>
        <v>5.9052916284473955E-2</v>
      </c>
      <c r="P2636" s="46">
        <f t="shared" ca="1" si="334"/>
        <v>0.18966811398233796</v>
      </c>
      <c r="Q2636" s="47">
        <f t="shared" ca="1" si="329"/>
        <v>-0.20217747911125405</v>
      </c>
      <c r="R2636" s="47">
        <f t="shared" ca="1" si="330"/>
        <v>-0.10833706289846834</v>
      </c>
      <c r="S2636" s="97">
        <f t="shared" ca="1" si="335"/>
        <v>-2.4642073306997192E-2</v>
      </c>
      <c r="V2636">
        <v>2619</v>
      </c>
      <c r="W2636" s="46">
        <v>0.48125682505193401</v>
      </c>
    </row>
    <row r="2637" spans="10:23">
      <c r="J2637">
        <v>2620</v>
      </c>
      <c r="K2637" s="93">
        <f t="shared" ca="1" si="331"/>
        <v>-0.7539029301514979</v>
      </c>
      <c r="L2637" s="93">
        <f t="shared" ca="1" si="331"/>
        <v>1.3363596194328935</v>
      </c>
      <c r="M2637" s="93">
        <f t="shared" ca="1" si="332"/>
        <v>-0.7539029301514979</v>
      </c>
      <c r="N2637" s="101">
        <f t="shared" ca="1" si="328"/>
        <v>1.0272220439899005</v>
      </c>
      <c r="O2637" s="46">
        <f t="shared" ca="1" si="333"/>
        <v>4.9655174765921073E-2</v>
      </c>
      <c r="P2637" s="46">
        <f t="shared" ca="1" si="334"/>
        <v>0.18496924322306152</v>
      </c>
      <c r="Q2637" s="47">
        <f t="shared" ca="1" si="329"/>
        <v>-0.22097296214835982</v>
      </c>
      <c r="R2637" s="47">
        <f t="shared" ca="1" si="330"/>
        <v>0.31551685980693855</v>
      </c>
      <c r="S2637" s="97">
        <f t="shared" ca="1" si="335"/>
        <v>0.18258601728642981</v>
      </c>
      <c r="V2637">
        <v>2620</v>
      </c>
      <c r="W2637" s="46">
        <v>0.47962111710188998</v>
      </c>
    </row>
    <row r="2638" spans="10:23">
      <c r="J2638">
        <v>2621</v>
      </c>
      <c r="K2638" s="93">
        <f t="shared" ca="1" si="331"/>
        <v>-2.3714033965789008</v>
      </c>
      <c r="L2638" s="93">
        <f t="shared" ca="1" si="331"/>
        <v>-1.309277033056899</v>
      </c>
      <c r="M2638" s="93">
        <f t="shared" ca="1" si="332"/>
        <v>-2.3714033965789008</v>
      </c>
      <c r="N2638" s="101">
        <f t="shared" ca="1" si="328"/>
        <v>-1.9954630229902626</v>
      </c>
      <c r="O2638" s="46">
        <f t="shared" ca="1" si="333"/>
        <v>-0.53097811392452576</v>
      </c>
      <c r="P2638" s="46">
        <f t="shared" ca="1" si="334"/>
        <v>-0.1053474011221619</v>
      </c>
      <c r="Q2638" s="47">
        <f t="shared" ca="1" si="329"/>
        <v>-1.3822395395292535</v>
      </c>
      <c r="R2638" s="47">
        <f t="shared" ca="1" si="330"/>
        <v>-0.1732286142260489</v>
      </c>
      <c r="S2638" s="97">
        <f t="shared" ca="1" si="335"/>
        <v>-0.35210336407528731</v>
      </c>
      <c r="V2638">
        <v>2621</v>
      </c>
      <c r="W2638" s="46">
        <v>-0.24880373046016599</v>
      </c>
    </row>
    <row r="2639" spans="10:23">
      <c r="J2639">
        <v>2622</v>
      </c>
      <c r="K2639" s="93">
        <f t="shared" ca="1" si="331"/>
        <v>-0.12822546428811321</v>
      </c>
      <c r="L2639" s="93">
        <f t="shared" ca="1" si="331"/>
        <v>-0.27635891642062121</v>
      </c>
      <c r="M2639" s="93">
        <f t="shared" ca="1" si="332"/>
        <v>-0.12822546428811321</v>
      </c>
      <c r="N2639" s="101">
        <f t="shared" ca="1" si="328"/>
        <v>-0.30278981676771427</v>
      </c>
      <c r="O2639" s="46">
        <f t="shared" ca="1" si="333"/>
        <v>0.2742542844441791</v>
      </c>
      <c r="P2639" s="46">
        <f t="shared" ca="1" si="334"/>
        <v>0.29726879806219053</v>
      </c>
      <c r="Q2639" s="47">
        <f t="shared" ca="1" si="329"/>
        <v>0.22822525720815623</v>
      </c>
      <c r="R2639" s="47">
        <f t="shared" ca="1" si="330"/>
        <v>0.10046393072197075</v>
      </c>
      <c r="S2639" s="97">
        <f t="shared" ca="1" si="335"/>
        <v>0.18735910758307492</v>
      </c>
      <c r="V2639">
        <v>2622</v>
      </c>
      <c r="W2639" s="46">
        <v>-0.18539348633133901</v>
      </c>
    </row>
    <row r="2640" spans="10:23">
      <c r="J2640">
        <v>2623</v>
      </c>
      <c r="K2640" s="93">
        <f t="shared" ca="1" si="331"/>
        <v>0.34985659468498731</v>
      </c>
      <c r="L2640" s="93">
        <f t="shared" ca="1" si="331"/>
        <v>1.066819940110693</v>
      </c>
      <c r="M2640" s="93">
        <f t="shared" ca="1" si="332"/>
        <v>0.34985659468498731</v>
      </c>
      <c r="N2640" s="101">
        <f t="shared" ca="1" si="328"/>
        <v>1.1226962956965991</v>
      </c>
      <c r="O2640" s="46">
        <f t="shared" ca="1" si="333"/>
        <v>0.44587114881428302</v>
      </c>
      <c r="P2640" s="46">
        <f t="shared" ca="1" si="334"/>
        <v>0.3830772302472425</v>
      </c>
      <c r="Q2640" s="47">
        <f t="shared" ca="1" si="329"/>
        <v>0.57145898594836408</v>
      </c>
      <c r="R2640" s="47">
        <f t="shared" ca="1" si="330"/>
        <v>0.33095432926681645</v>
      </c>
      <c r="S2640" s="97">
        <f t="shared" ca="1" si="335"/>
        <v>0.38841273904054974</v>
      </c>
      <c r="V2640">
        <v>2623</v>
      </c>
      <c r="W2640" s="46">
        <v>0.159845514288914</v>
      </c>
    </row>
    <row r="2641" spans="10:23">
      <c r="J2641">
        <v>2624</v>
      </c>
      <c r="K2641" s="93">
        <f t="shared" ca="1" si="331"/>
        <v>-0.61048322523146459</v>
      </c>
      <c r="L2641" s="93">
        <f t="shared" ca="1" si="331"/>
        <v>2.0626224623611007</v>
      </c>
      <c r="M2641" s="93">
        <f t="shared" ca="1" si="332"/>
        <v>-0.61048322523146459</v>
      </c>
      <c r="N2641" s="101">
        <f t="shared" ca="1" si="328"/>
        <v>1.7613903191595011</v>
      </c>
      <c r="O2641" s="46">
        <f t="shared" ca="1" si="333"/>
        <v>0.10113847054181746</v>
      </c>
      <c r="P2641" s="46">
        <f t="shared" ca="1" si="334"/>
        <v>0.21071089111100971</v>
      </c>
      <c r="Q2641" s="47">
        <f t="shared" ca="1" si="329"/>
        <v>-0.11800637059656705</v>
      </c>
      <c r="R2641" s="47">
        <f t="shared" ca="1" si="330"/>
        <v>0.43422635607153964</v>
      </c>
      <c r="S2641" s="97">
        <f t="shared" ca="1" si="335"/>
        <v>0.26768241330667852</v>
      </c>
      <c r="V2641">
        <v>2624</v>
      </c>
      <c r="W2641" s="46">
        <v>0.64756306148361698</v>
      </c>
    </row>
    <row r="2642" spans="10:23">
      <c r="J2642">
        <v>2625</v>
      </c>
      <c r="K2642" s="93">
        <f t="shared" ca="1" si="331"/>
        <v>-1.3719282167561084</v>
      </c>
      <c r="L2642" s="93">
        <f t="shared" ca="1" si="331"/>
        <v>-1.7046281044289575</v>
      </c>
      <c r="M2642" s="93">
        <f t="shared" ca="1" si="332"/>
        <v>-1.3719282167561084</v>
      </c>
      <c r="N2642" s="101">
        <f t="shared" ref="N2642:N2705" ca="1" si="336">$N$2*K2642+SQRT(1-$N$2^2)*L2642</f>
        <v>-2.0524331981576251</v>
      </c>
      <c r="O2642" s="46">
        <f t="shared" ca="1" si="333"/>
        <v>-0.17219703616275922</v>
      </c>
      <c r="P2642" s="46">
        <f t="shared" ca="1" si="334"/>
        <v>7.4043137758721372E-2</v>
      </c>
      <c r="Q2642" s="47">
        <f t="shared" ref="Q2642:Q2705" ca="1" si="337">$K$2+K2642*$S$3</f>
        <v>-0.66467738400572041</v>
      </c>
      <c r="R2642" s="47">
        <f t="shared" ref="R2642:R2705" ca="1" si="338">$L$2+$L$3*N2642</f>
        <v>-0.18244026368701394</v>
      </c>
      <c r="S2642" s="97">
        <f t="shared" ca="1" si="335"/>
        <v>-0.17731864992488658</v>
      </c>
      <c r="V2642">
        <v>2625</v>
      </c>
      <c r="W2642" s="46">
        <v>0.54530147805538498</v>
      </c>
    </row>
    <row r="2643" spans="10:23">
      <c r="J2643">
        <v>2626</v>
      </c>
      <c r="K2643" s="93">
        <f t="shared" ref="K2643:L2706" ca="1" si="339">_xlfn.NORM.S.INV(RAND())</f>
        <v>0.6338106281588205</v>
      </c>
      <c r="L2643" s="93">
        <f t="shared" ca="1" si="339"/>
        <v>-0.48273079260029689</v>
      </c>
      <c r="M2643" s="93">
        <f t="shared" ref="M2643:M2706" ca="1" si="340">K2643</f>
        <v>0.6338106281588205</v>
      </c>
      <c r="N2643" s="101">
        <f t="shared" ca="1" si="336"/>
        <v>-0.25610295046080128</v>
      </c>
      <c r="O2643" s="46">
        <f t="shared" ref="O2643:O2706" ca="1" si="341">$K$2+K2643*$K$3</f>
        <v>0.54780197833483757</v>
      </c>
      <c r="P2643" s="46">
        <f t="shared" ref="P2643:P2706" ca="1" si="342">$K$2+K2643*$R$3</f>
        <v>0.43404264500751977</v>
      </c>
      <c r="Q2643" s="47">
        <f t="shared" ca="1" si="337"/>
        <v>0.77532064498947317</v>
      </c>
      <c r="R2643" s="47">
        <f t="shared" ca="1" si="338"/>
        <v>0.10801284637102426</v>
      </c>
      <c r="S2643" s="97">
        <f t="shared" ref="S2643:S2706" ca="1" si="343">AVERAGE(R2643,O2643)</f>
        <v>0.32790741235293092</v>
      </c>
      <c r="V2643">
        <v>2626</v>
      </c>
      <c r="W2643" s="46">
        <v>3.5929704524250802E-2</v>
      </c>
    </row>
    <row r="2644" spans="10:23">
      <c r="J2644">
        <v>2627</v>
      </c>
      <c r="K2644" s="93">
        <f t="shared" ca="1" si="339"/>
        <v>-0.10567888257444683</v>
      </c>
      <c r="L2644" s="93">
        <f t="shared" ca="1" si="339"/>
        <v>-2.2442805212667323</v>
      </c>
      <c r="M2644" s="93">
        <f t="shared" ca="1" si="340"/>
        <v>-0.10567888257444683</v>
      </c>
      <c r="N2644" s="101">
        <f t="shared" ca="1" si="336"/>
        <v>-2.1613728871969156</v>
      </c>
      <c r="O2644" s="46">
        <f t="shared" ca="1" si="341"/>
        <v>0.28234781898148215</v>
      </c>
      <c r="P2644" s="46">
        <f t="shared" ca="1" si="342"/>
        <v>0.30131556533084208</v>
      </c>
      <c r="Q2644" s="47">
        <f t="shared" ca="1" si="337"/>
        <v>0.24441232628276238</v>
      </c>
      <c r="R2644" s="47">
        <f t="shared" ca="1" si="338"/>
        <v>-0.2000549932339819</v>
      </c>
      <c r="S2644" s="97">
        <f t="shared" ca="1" si="343"/>
        <v>4.1146412873750121E-2</v>
      </c>
      <c r="V2644">
        <v>2627</v>
      </c>
      <c r="W2644" s="46">
        <v>0.10622732802646501</v>
      </c>
    </row>
    <row r="2645" spans="10:23">
      <c r="J2645">
        <v>2628</v>
      </c>
      <c r="K2645" s="93">
        <f t="shared" ca="1" si="339"/>
        <v>-0.59873886214837191</v>
      </c>
      <c r="L2645" s="93">
        <f t="shared" ca="1" si="339"/>
        <v>0.14183592932923311</v>
      </c>
      <c r="M2645" s="93">
        <f t="shared" ca="1" si="340"/>
        <v>-0.59873886214837191</v>
      </c>
      <c r="N2645" s="101">
        <f t="shared" ca="1" si="336"/>
        <v>-5.5940129966238261E-2</v>
      </c>
      <c r="O2645" s="46">
        <f t="shared" ca="1" si="341"/>
        <v>0.1053543383588898</v>
      </c>
      <c r="P2645" s="46">
        <f t="shared" ca="1" si="342"/>
        <v>0.21281882501954588</v>
      </c>
      <c r="Q2645" s="47">
        <f t="shared" ca="1" si="337"/>
        <v>-0.10957463496242237</v>
      </c>
      <c r="R2645" s="47">
        <f t="shared" ca="1" si="338"/>
        <v>0.14037767116043953</v>
      </c>
      <c r="S2645" s="97">
        <f t="shared" ca="1" si="343"/>
        <v>0.12286600475966467</v>
      </c>
      <c r="V2645">
        <v>2628</v>
      </c>
      <c r="W2645" s="46">
        <v>8.6751338031138797E-2</v>
      </c>
    </row>
    <row r="2646" spans="10:23">
      <c r="J2646">
        <v>2629</v>
      </c>
      <c r="K2646" s="93">
        <f t="shared" ca="1" si="339"/>
        <v>-0.13158370651774798</v>
      </c>
      <c r="L2646" s="93">
        <f t="shared" ca="1" si="339"/>
        <v>1.2602071754847872</v>
      </c>
      <c r="M2646" s="93">
        <f t="shared" ca="1" si="340"/>
        <v>-0.13158370651774798</v>
      </c>
      <c r="N2646" s="101">
        <f t="shared" ca="1" si="336"/>
        <v>1.1529346661324402</v>
      </c>
      <c r="O2646" s="46">
        <f t="shared" ca="1" si="341"/>
        <v>0.27304877800354188</v>
      </c>
      <c r="P2646" s="46">
        <f t="shared" ca="1" si="342"/>
        <v>0.29666604484187192</v>
      </c>
      <c r="Q2646" s="47">
        <f t="shared" ca="1" si="337"/>
        <v>0.22581424432688174</v>
      </c>
      <c r="R2646" s="47">
        <f t="shared" ca="1" si="338"/>
        <v>0.33584364666679789</v>
      </c>
      <c r="S2646" s="97">
        <f t="shared" ca="1" si="343"/>
        <v>0.30444621233516989</v>
      </c>
      <c r="V2646">
        <v>2629</v>
      </c>
      <c r="W2646" s="46">
        <v>1.6417150403959699</v>
      </c>
    </row>
    <row r="2647" spans="10:23">
      <c r="J2647">
        <v>2630</v>
      </c>
      <c r="K2647" s="93">
        <f t="shared" ca="1" si="339"/>
        <v>0.50320268963927373</v>
      </c>
      <c r="L2647" s="93">
        <f t="shared" ca="1" si="339"/>
        <v>1.4526075248904606</v>
      </c>
      <c r="M2647" s="93">
        <f t="shared" ca="1" si="340"/>
        <v>0.50320268963927373</v>
      </c>
      <c r="N2647" s="101">
        <f t="shared" ca="1" si="336"/>
        <v>1.5372225173393466</v>
      </c>
      <c r="O2647" s="46">
        <f t="shared" ca="1" si="341"/>
        <v>0.50091771558146558</v>
      </c>
      <c r="P2647" s="46">
        <f t="shared" ca="1" si="342"/>
        <v>0.41060051363083377</v>
      </c>
      <c r="Q2647" s="47">
        <f t="shared" ca="1" si="337"/>
        <v>0.6815521194827292</v>
      </c>
      <c r="R2647" s="47">
        <f t="shared" ca="1" si="338"/>
        <v>0.39798010608659429</v>
      </c>
      <c r="S2647" s="97">
        <f t="shared" ca="1" si="343"/>
        <v>0.44944891083402994</v>
      </c>
      <c r="V2647">
        <v>2630</v>
      </c>
      <c r="W2647" s="46">
        <v>0.86146083422874897</v>
      </c>
    </row>
    <row r="2648" spans="10:23">
      <c r="J2648">
        <v>2631</v>
      </c>
      <c r="K2648" s="93">
        <f t="shared" ca="1" si="339"/>
        <v>0.51580025523906659</v>
      </c>
      <c r="L2648" s="93">
        <f t="shared" ca="1" si="339"/>
        <v>1.2215723920804877</v>
      </c>
      <c r="M2648" s="93">
        <f t="shared" ca="1" si="340"/>
        <v>0.51580025523906659</v>
      </c>
      <c r="N2648" s="101">
        <f t="shared" ca="1" si="336"/>
        <v>1.3221883005124528</v>
      </c>
      <c r="O2648" s="46">
        <f t="shared" ca="1" si="341"/>
        <v>0.50543985705562355</v>
      </c>
      <c r="P2648" s="46">
        <f t="shared" ca="1" si="342"/>
        <v>0.41286158436791276</v>
      </c>
      <c r="Q2648" s="47">
        <f t="shared" ca="1" si="337"/>
        <v>0.69059640243104525</v>
      </c>
      <c r="R2648" s="47">
        <f t="shared" ca="1" si="338"/>
        <v>0.36321068819901714</v>
      </c>
      <c r="S2648" s="97">
        <f t="shared" ca="1" si="343"/>
        <v>0.43432527262732035</v>
      </c>
      <c r="V2648">
        <v>2631</v>
      </c>
      <c r="W2648" s="46">
        <v>0.230102989410752</v>
      </c>
    </row>
    <row r="2649" spans="10:23">
      <c r="J2649">
        <v>2632</v>
      </c>
      <c r="K2649" s="93">
        <f t="shared" ca="1" si="339"/>
        <v>-0.37535307828175551</v>
      </c>
      <c r="L2649" s="93">
        <f t="shared" ca="1" si="339"/>
        <v>1.0358332827252659</v>
      </c>
      <c r="M2649" s="93">
        <f t="shared" ca="1" si="340"/>
        <v>-0.37535307828175551</v>
      </c>
      <c r="N2649" s="101">
        <f t="shared" ca="1" si="336"/>
        <v>0.86268542168959006</v>
      </c>
      <c r="O2649" s="46">
        <f t="shared" ca="1" si="341"/>
        <v>0.18554301528684683</v>
      </c>
      <c r="P2649" s="46">
        <f t="shared" ca="1" si="342"/>
        <v>0.25291316348352438</v>
      </c>
      <c r="Q2649" s="47">
        <f t="shared" ca="1" si="337"/>
        <v>5.0802718893491694E-2</v>
      </c>
      <c r="R2649" s="47">
        <f t="shared" ca="1" si="338"/>
        <v>0.2889125237017906</v>
      </c>
      <c r="S2649" s="97">
        <f t="shared" ca="1" si="343"/>
        <v>0.23722776949431873</v>
      </c>
      <c r="V2649">
        <v>2632</v>
      </c>
      <c r="W2649" s="46">
        <v>-2.6279754166531602E-3</v>
      </c>
    </row>
    <row r="2650" spans="10:23">
      <c r="J2650">
        <v>2633</v>
      </c>
      <c r="K2650" s="93">
        <f t="shared" ca="1" si="339"/>
        <v>1.1917052336853773</v>
      </c>
      <c r="L2650" s="93">
        <f t="shared" ca="1" si="339"/>
        <v>1.7688002397672846</v>
      </c>
      <c r="M2650" s="93">
        <f t="shared" ca="1" si="340"/>
        <v>1.1917052336853773</v>
      </c>
      <c r="N2650" s="101">
        <f t="shared" ca="1" si="336"/>
        <v>2.0559587691511845</v>
      </c>
      <c r="O2650" s="46">
        <f t="shared" ca="1" si="341"/>
        <v>0.74806911041487822</v>
      </c>
      <c r="P2650" s="46">
        <f t="shared" ca="1" si="342"/>
        <v>0.53417621104754009</v>
      </c>
      <c r="Q2650" s="47">
        <f t="shared" ca="1" si="337"/>
        <v>1.1758549091495545</v>
      </c>
      <c r="R2650" s="47">
        <f t="shared" ca="1" si="338"/>
        <v>0.48185586213522658</v>
      </c>
      <c r="S2650" s="97">
        <f t="shared" ca="1" si="343"/>
        <v>0.61496248627505246</v>
      </c>
      <c r="V2650">
        <v>2633</v>
      </c>
      <c r="W2650" s="46">
        <v>1.1282206384067099</v>
      </c>
    </row>
    <row r="2651" spans="10:23">
      <c r="J2651">
        <v>2634</v>
      </c>
      <c r="K2651" s="93">
        <f t="shared" ca="1" si="339"/>
        <v>-1.3442339439353983</v>
      </c>
      <c r="L2651" s="93">
        <f t="shared" ca="1" si="339"/>
        <v>1.1221742531077852</v>
      </c>
      <c r="M2651" s="93">
        <f t="shared" ca="1" si="340"/>
        <v>-1.3442339439353983</v>
      </c>
      <c r="N2651" s="101">
        <f t="shared" ca="1" si="336"/>
        <v>0.63641799337723204</v>
      </c>
      <c r="O2651" s="46">
        <f t="shared" ca="1" si="341"/>
        <v>-0.16225563766579559</v>
      </c>
      <c r="P2651" s="46">
        <f t="shared" ca="1" si="342"/>
        <v>7.9013837007203186E-2</v>
      </c>
      <c r="Q2651" s="47">
        <f t="shared" ca="1" si="337"/>
        <v>-0.64479458701179315</v>
      </c>
      <c r="R2651" s="47">
        <f t="shared" ca="1" si="338"/>
        <v>0.25232677988189889</v>
      </c>
      <c r="S2651" s="97">
        <f t="shared" ca="1" si="343"/>
        <v>4.5035571108051647E-2</v>
      </c>
      <c r="V2651">
        <v>2634</v>
      </c>
      <c r="W2651" s="46">
        <v>-2.6240354883249301E-2</v>
      </c>
    </row>
    <row r="2652" spans="10:23">
      <c r="J2652">
        <v>2635</v>
      </c>
      <c r="K2652" s="93">
        <f t="shared" ca="1" si="339"/>
        <v>1.624538319052049</v>
      </c>
      <c r="L2652" s="93">
        <f t="shared" ca="1" si="339"/>
        <v>0.23212971768928478</v>
      </c>
      <c r="M2652" s="93">
        <f t="shared" ca="1" si="340"/>
        <v>1.624538319052049</v>
      </c>
      <c r="N2652" s="101">
        <f t="shared" ca="1" si="336"/>
        <v>0.73671791255322461</v>
      </c>
      <c r="O2652" s="46">
        <f t="shared" ca="1" si="341"/>
        <v>0.90344297461262513</v>
      </c>
      <c r="P2652" s="46">
        <f t="shared" ca="1" si="342"/>
        <v>0.61186314314641355</v>
      </c>
      <c r="Q2652" s="47">
        <f t="shared" ca="1" si="337"/>
        <v>1.4866026375450483</v>
      </c>
      <c r="R2652" s="47">
        <f t="shared" ca="1" si="338"/>
        <v>0.26854452352930963</v>
      </c>
      <c r="S2652" s="97">
        <f t="shared" ca="1" si="343"/>
        <v>0.58599374907096735</v>
      </c>
      <c r="V2652">
        <v>2635</v>
      </c>
      <c r="W2652" s="46">
        <v>8.8842954440037702E-2</v>
      </c>
    </row>
    <row r="2653" spans="10:23">
      <c r="J2653">
        <v>2636</v>
      </c>
      <c r="K2653" s="93">
        <f t="shared" ca="1" si="339"/>
        <v>-1.7866174939531005</v>
      </c>
      <c r="L2653" s="93">
        <f t="shared" ca="1" si="339"/>
        <v>-1.635605504803699</v>
      </c>
      <c r="M2653" s="93">
        <f t="shared" ca="1" si="340"/>
        <v>-1.7866174939531005</v>
      </c>
      <c r="N2653" s="101">
        <f t="shared" ca="1" si="336"/>
        <v>-2.1188745249787297</v>
      </c>
      <c r="O2653" s="46">
        <f t="shared" ca="1" si="341"/>
        <v>-0.32105782711843267</v>
      </c>
      <c r="P2653" s="46">
        <f t="shared" ca="1" si="342"/>
        <v>-3.8725771911535256E-4</v>
      </c>
      <c r="Q2653" s="47">
        <f t="shared" ca="1" si="337"/>
        <v>-0.96239896591706731</v>
      </c>
      <c r="R2653" s="47">
        <f t="shared" ca="1" si="338"/>
        <v>-0.19318332723911724</v>
      </c>
      <c r="S2653" s="97">
        <f t="shared" ca="1" si="343"/>
        <v>-0.25712057717877496</v>
      </c>
      <c r="V2653">
        <v>2636</v>
      </c>
      <c r="W2653" s="46">
        <v>6.8158935323469699E-2</v>
      </c>
    </row>
    <row r="2654" spans="10:23">
      <c r="J2654">
        <v>2637</v>
      </c>
      <c r="K2654" s="93">
        <f t="shared" ca="1" si="339"/>
        <v>-2.3752742442025285</v>
      </c>
      <c r="L2654" s="93">
        <f t="shared" ca="1" si="339"/>
        <v>-0.26580526792485365</v>
      </c>
      <c r="M2654" s="93">
        <f t="shared" ca="1" si="340"/>
        <v>-2.3752742442025285</v>
      </c>
      <c r="N2654" s="101">
        <f t="shared" ca="1" si="336"/>
        <v>-1.0073960015069563</v>
      </c>
      <c r="O2654" s="46">
        <f t="shared" ca="1" si="341"/>
        <v>-0.53236763005288323</v>
      </c>
      <c r="P2654" s="46">
        <f t="shared" ca="1" si="342"/>
        <v>-0.10604215918634063</v>
      </c>
      <c r="Q2654" s="47">
        <f t="shared" ca="1" si="337"/>
        <v>-1.3850185717859684</v>
      </c>
      <c r="R2654" s="47">
        <f t="shared" ca="1" si="338"/>
        <v>-1.3465597540463864E-2</v>
      </c>
      <c r="S2654" s="97">
        <f t="shared" ca="1" si="343"/>
        <v>-0.27291661379667354</v>
      </c>
      <c r="V2654">
        <v>2637</v>
      </c>
      <c r="W2654" s="46">
        <v>0.32074274313074003</v>
      </c>
    </row>
    <row r="2655" spans="10:23">
      <c r="J2655">
        <v>2638</v>
      </c>
      <c r="K2655" s="93">
        <f t="shared" ca="1" si="339"/>
        <v>0.6826449448428703</v>
      </c>
      <c r="L2655" s="93">
        <f t="shared" ca="1" si="339"/>
        <v>0.24435526432377072</v>
      </c>
      <c r="M2655" s="93">
        <f t="shared" ca="1" si="340"/>
        <v>0.6826449448428703</v>
      </c>
      <c r="N2655" s="101">
        <f t="shared" ca="1" si="336"/>
        <v>0.44876552470681608</v>
      </c>
      <c r="O2655" s="46">
        <f t="shared" ca="1" si="341"/>
        <v>0.56533200721936594</v>
      </c>
      <c r="P2655" s="46">
        <f t="shared" ca="1" si="342"/>
        <v>0.44280765944978395</v>
      </c>
      <c r="Q2655" s="47">
        <f t="shared" ca="1" si="337"/>
        <v>0.81038070275853002</v>
      </c>
      <c r="R2655" s="47">
        <f t="shared" ca="1" si="338"/>
        <v>0.22198478502584512</v>
      </c>
      <c r="S2655" s="97">
        <f t="shared" ca="1" si="343"/>
        <v>0.39365839612260556</v>
      </c>
      <c r="V2655">
        <v>2638</v>
      </c>
      <c r="W2655" s="46">
        <v>0.20114282532269601</v>
      </c>
    </row>
    <row r="2656" spans="10:23">
      <c r="J2656">
        <v>2639</v>
      </c>
      <c r="K2656" s="93">
        <f t="shared" ca="1" si="339"/>
        <v>-1.5027892108503611</v>
      </c>
      <c r="L2656" s="93">
        <f t="shared" ca="1" si="339"/>
        <v>1.65139054650898</v>
      </c>
      <c r="M2656" s="93">
        <f t="shared" ca="1" si="340"/>
        <v>-1.5027892108503611</v>
      </c>
      <c r="N2656" s="101">
        <f t="shared" ca="1" si="336"/>
        <v>1.0877349322155059</v>
      </c>
      <c r="O2656" s="46">
        <f t="shared" ca="1" si="341"/>
        <v>-0.21917213814221659</v>
      </c>
      <c r="P2656" s="46">
        <f t="shared" ca="1" si="342"/>
        <v>5.0555586768992689E-2</v>
      </c>
      <c r="Q2656" s="47">
        <f t="shared" ca="1" si="337"/>
        <v>-0.75862758796463514</v>
      </c>
      <c r="R2656" s="47">
        <f t="shared" ca="1" si="338"/>
        <v>0.32530133936255301</v>
      </c>
      <c r="S2656" s="97">
        <f t="shared" ca="1" si="343"/>
        <v>5.3064600610168211E-2</v>
      </c>
      <c r="V2656">
        <v>2639</v>
      </c>
      <c r="W2656" s="46">
        <v>0.27863331865991697</v>
      </c>
    </row>
    <row r="2657" spans="10:23">
      <c r="J2657">
        <v>2640</v>
      </c>
      <c r="K2657" s="93">
        <f t="shared" ca="1" si="339"/>
        <v>2.6734466870617896E-2</v>
      </c>
      <c r="L2657" s="93">
        <f t="shared" ca="1" si="339"/>
        <v>-1.5470119764393611</v>
      </c>
      <c r="M2657" s="93">
        <f t="shared" ca="1" si="340"/>
        <v>2.6734466870617896E-2</v>
      </c>
      <c r="N2657" s="101">
        <f t="shared" ca="1" si="336"/>
        <v>-1.4581938865633077</v>
      </c>
      <c r="O2657" s="46">
        <f t="shared" ca="1" si="341"/>
        <v>0.32988016914186213</v>
      </c>
      <c r="P2657" s="46">
        <f t="shared" ca="1" si="342"/>
        <v>0.32508174041103205</v>
      </c>
      <c r="Q2657" s="47">
        <f t="shared" ca="1" si="337"/>
        <v>0.33947702660352236</v>
      </c>
      <c r="R2657" s="47">
        <f t="shared" ca="1" si="338"/>
        <v>-8.6356229922835231E-2</v>
      </c>
      <c r="S2657" s="97">
        <f t="shared" ca="1" si="343"/>
        <v>0.12176196960951345</v>
      </c>
      <c r="V2657">
        <v>2640</v>
      </c>
      <c r="W2657" s="46">
        <v>1.0054178297257801</v>
      </c>
    </row>
    <row r="2658" spans="10:23">
      <c r="J2658">
        <v>2641</v>
      </c>
      <c r="K2658" s="93">
        <f t="shared" ca="1" si="339"/>
        <v>-0.83218794038500754</v>
      </c>
      <c r="L2658" s="93">
        <f t="shared" ca="1" si="339"/>
        <v>-1.5739113624580718</v>
      </c>
      <c r="M2658" s="93">
        <f t="shared" ca="1" si="340"/>
        <v>-0.83218794038500754</v>
      </c>
      <c r="N2658" s="101">
        <f t="shared" ca="1" si="336"/>
        <v>-1.7568533364665782</v>
      </c>
      <c r="O2658" s="46">
        <f t="shared" ca="1" si="341"/>
        <v>2.1553245962497025E-2</v>
      </c>
      <c r="P2658" s="46">
        <f t="shared" ca="1" si="342"/>
        <v>0.1709182788213495</v>
      </c>
      <c r="Q2658" s="47">
        <f t="shared" ca="1" si="337"/>
        <v>-0.27717681975520791</v>
      </c>
      <c r="R2658" s="47">
        <f t="shared" ca="1" si="338"/>
        <v>-0.13464721994755391</v>
      </c>
      <c r="S2658" s="97">
        <f t="shared" ca="1" si="343"/>
        <v>-5.6546986992528442E-2</v>
      </c>
      <c r="V2658">
        <v>2641</v>
      </c>
      <c r="W2658" s="46">
        <v>1.5653669265264001</v>
      </c>
    </row>
    <row r="2659" spans="10:23">
      <c r="J2659">
        <v>2642</v>
      </c>
      <c r="K2659" s="93">
        <f t="shared" ca="1" si="339"/>
        <v>1.5946301639278448</v>
      </c>
      <c r="L2659" s="93">
        <f t="shared" ca="1" si="339"/>
        <v>1.1263981935116909</v>
      </c>
      <c r="M2659" s="93">
        <f t="shared" ca="1" si="340"/>
        <v>1.5946301639278448</v>
      </c>
      <c r="N2659" s="101">
        <f t="shared" ca="1" si="336"/>
        <v>1.5750473559242864</v>
      </c>
      <c r="O2659" s="46">
        <f t="shared" ca="1" si="341"/>
        <v>0.89270685995369925</v>
      </c>
      <c r="P2659" s="46">
        <f t="shared" ca="1" si="342"/>
        <v>0.60649508581695066</v>
      </c>
      <c r="Q2659" s="47">
        <f t="shared" ca="1" si="337"/>
        <v>1.4651304082271965</v>
      </c>
      <c r="R2659" s="47">
        <f t="shared" ca="1" si="338"/>
        <v>0.40409609840956789</v>
      </c>
      <c r="S2659" s="97">
        <f t="shared" ca="1" si="343"/>
        <v>0.6484014791816336</v>
      </c>
      <c r="V2659">
        <v>2642</v>
      </c>
      <c r="W2659" s="46">
        <v>0.64967827554316604</v>
      </c>
    </row>
    <row r="2660" spans="10:23">
      <c r="J2660">
        <v>2643</v>
      </c>
      <c r="K2660" s="93">
        <f t="shared" ca="1" si="339"/>
        <v>-0.8241728291601006</v>
      </c>
      <c r="L2660" s="93">
        <f t="shared" ca="1" si="339"/>
        <v>0.4910010437830985</v>
      </c>
      <c r="M2660" s="93">
        <f t="shared" ca="1" si="340"/>
        <v>-0.8241728291601006</v>
      </c>
      <c r="N2660" s="101">
        <f t="shared" ca="1" si="336"/>
        <v>0.20340438613750428</v>
      </c>
      <c r="O2660" s="46">
        <f t="shared" ca="1" si="341"/>
        <v>2.4430426208396083E-2</v>
      </c>
      <c r="P2660" s="46">
        <f t="shared" ca="1" si="342"/>
        <v>0.17235686894429902</v>
      </c>
      <c r="Q2660" s="47">
        <f t="shared" ca="1" si="337"/>
        <v>-0.2714224592634098</v>
      </c>
      <c r="R2660" s="47">
        <f t="shared" ca="1" si="338"/>
        <v>0.18231173165706066</v>
      </c>
      <c r="S2660" s="97">
        <f t="shared" ca="1" si="343"/>
        <v>0.10337107893272837</v>
      </c>
      <c r="V2660">
        <v>2643</v>
      </c>
      <c r="W2660" s="46">
        <v>0.19326652843866601</v>
      </c>
    </row>
    <row r="2661" spans="10:23">
      <c r="J2661">
        <v>2644</v>
      </c>
      <c r="K2661" s="93">
        <f t="shared" ca="1" si="339"/>
        <v>-0.98159334996948799</v>
      </c>
      <c r="L2661" s="93">
        <f t="shared" ca="1" si="339"/>
        <v>-0.56915013834890316</v>
      </c>
      <c r="M2661" s="93">
        <f t="shared" ca="1" si="340"/>
        <v>-0.98159334996948799</v>
      </c>
      <c r="N2661" s="101">
        <f t="shared" ca="1" si="336"/>
        <v>-0.85177038370317248</v>
      </c>
      <c r="O2661" s="46">
        <f t="shared" ca="1" si="341"/>
        <v>-3.2078735057443908E-2</v>
      </c>
      <c r="P2661" s="46">
        <f t="shared" ca="1" si="342"/>
        <v>0.14410228831137903</v>
      </c>
      <c r="Q2661" s="47">
        <f t="shared" ca="1" si="337"/>
        <v>-0.38444078179508978</v>
      </c>
      <c r="R2661" s="47">
        <f t="shared" ca="1" si="338"/>
        <v>1.1697896061989566E-2</v>
      </c>
      <c r="S2661" s="97">
        <f t="shared" ca="1" si="343"/>
        <v>-1.0190419497727171E-2</v>
      </c>
      <c r="V2661">
        <v>2644</v>
      </c>
      <c r="W2661" s="46">
        <v>-0.17927750346340299</v>
      </c>
    </row>
    <row r="2662" spans="10:23">
      <c r="J2662">
        <v>2645</v>
      </c>
      <c r="K2662" s="93">
        <f t="shared" ca="1" si="339"/>
        <v>0.82868665085848758</v>
      </c>
      <c r="L2662" s="93">
        <f t="shared" ca="1" si="339"/>
        <v>0.18244055338311571</v>
      </c>
      <c r="M2662" s="93">
        <f t="shared" ca="1" si="340"/>
        <v>0.82868665085848758</v>
      </c>
      <c r="N2662" s="101">
        <f t="shared" ca="1" si="336"/>
        <v>0.43650976691996302</v>
      </c>
      <c r="O2662" s="46">
        <f t="shared" ca="1" si="341"/>
        <v>0.61775652134460945</v>
      </c>
      <c r="P2662" s="46">
        <f t="shared" ca="1" si="342"/>
        <v>0.46901991651240571</v>
      </c>
      <c r="Q2662" s="47">
        <f t="shared" ca="1" si="337"/>
        <v>0.91522973100901694</v>
      </c>
      <c r="R2662" s="47">
        <f t="shared" ca="1" si="338"/>
        <v>0.22000312103623426</v>
      </c>
      <c r="S2662" s="97">
        <f t="shared" ca="1" si="343"/>
        <v>0.41887982119042189</v>
      </c>
      <c r="V2662">
        <v>2645</v>
      </c>
      <c r="W2662" s="46">
        <v>2.7733497355977001E-2</v>
      </c>
    </row>
    <row r="2663" spans="10:23">
      <c r="J2663">
        <v>2646</v>
      </c>
      <c r="K2663" s="93">
        <f t="shared" ca="1" si="339"/>
        <v>-0.58656970132297903</v>
      </c>
      <c r="L2663" s="93">
        <f t="shared" ca="1" si="339"/>
        <v>-0.97621102475509269</v>
      </c>
      <c r="M2663" s="93">
        <f t="shared" ca="1" si="340"/>
        <v>-0.58656970132297903</v>
      </c>
      <c r="N2663" s="101">
        <f t="shared" ca="1" si="336"/>
        <v>-1.1120715845913611</v>
      </c>
      <c r="O2663" s="46">
        <f t="shared" ca="1" si="341"/>
        <v>0.1097226955973005</v>
      </c>
      <c r="P2663" s="46">
        <f t="shared" ca="1" si="342"/>
        <v>0.21500300363875124</v>
      </c>
      <c r="Q2663" s="47">
        <f t="shared" ca="1" si="337"/>
        <v>-0.10083792048560097</v>
      </c>
      <c r="R2663" s="47">
        <f t="shared" ca="1" si="338"/>
        <v>-3.0390853179278504E-2</v>
      </c>
      <c r="S2663" s="97">
        <f t="shared" ca="1" si="343"/>
        <v>3.9665921209010996E-2</v>
      </c>
      <c r="V2663">
        <v>2646</v>
      </c>
      <c r="W2663" s="46">
        <v>1.60324668227338E-2</v>
      </c>
    </row>
    <row r="2664" spans="10:23">
      <c r="J2664">
        <v>2647</v>
      </c>
      <c r="K2664" s="93">
        <f t="shared" ca="1" si="339"/>
        <v>-0.29220295942379371</v>
      </c>
      <c r="L2664" s="93">
        <f t="shared" ca="1" si="339"/>
        <v>2.061857442912105</v>
      </c>
      <c r="M2664" s="93">
        <f t="shared" ca="1" si="340"/>
        <v>-0.29220295942379371</v>
      </c>
      <c r="N2664" s="101">
        <f t="shared" ca="1" si="336"/>
        <v>1.8618852817867695</v>
      </c>
      <c r="O2664" s="46">
        <f t="shared" ca="1" si="341"/>
        <v>0.21539136956530713</v>
      </c>
      <c r="P2664" s="46">
        <f t="shared" ca="1" si="342"/>
        <v>0.26783734062275455</v>
      </c>
      <c r="Q2664" s="47">
        <f t="shared" ca="1" si="337"/>
        <v>0.11049942745041233</v>
      </c>
      <c r="R2664" s="47">
        <f t="shared" ca="1" si="338"/>
        <v>0.45047563678018515</v>
      </c>
      <c r="S2664" s="97">
        <f t="shared" ca="1" si="343"/>
        <v>0.33293350317274617</v>
      </c>
      <c r="V2664">
        <v>2647</v>
      </c>
      <c r="W2664" s="46">
        <v>0.41145823210793098</v>
      </c>
    </row>
    <row r="2665" spans="10:23">
      <c r="J2665">
        <v>2648</v>
      </c>
      <c r="K2665" s="93">
        <f t="shared" ca="1" si="339"/>
        <v>-0.10957389765710486</v>
      </c>
      <c r="L2665" s="93">
        <f t="shared" ca="1" si="339"/>
        <v>9.4100494059947901E-2</v>
      </c>
      <c r="M2665" s="93">
        <f t="shared" ca="1" si="340"/>
        <v>-0.10957389765710486</v>
      </c>
      <c r="N2665" s="101">
        <f t="shared" ca="1" si="336"/>
        <v>5.4368138823716154E-2</v>
      </c>
      <c r="O2665" s="46">
        <f t="shared" ca="1" si="341"/>
        <v>0.28094962747311258</v>
      </c>
      <c r="P2665" s="46">
        <f t="shared" ca="1" si="342"/>
        <v>0.30061646957665727</v>
      </c>
      <c r="Q2665" s="47">
        <f t="shared" ca="1" si="337"/>
        <v>0.2416159432660232</v>
      </c>
      <c r="R2665" s="47">
        <f t="shared" ca="1" si="338"/>
        <v>0.15821368977463354</v>
      </c>
      <c r="S2665" s="97">
        <f t="shared" ca="1" si="343"/>
        <v>0.21958165862387308</v>
      </c>
      <c r="V2665">
        <v>2648</v>
      </c>
      <c r="W2665" s="46">
        <v>-0.156056466006983</v>
      </c>
    </row>
    <row r="2666" spans="10:23">
      <c r="J2666">
        <v>2649</v>
      </c>
      <c r="K2666" s="93">
        <f t="shared" ca="1" si="339"/>
        <v>0.57325894882106077</v>
      </c>
      <c r="L2666" s="93">
        <f t="shared" ca="1" si="339"/>
        <v>0.12737478497987334</v>
      </c>
      <c r="M2666" s="93">
        <f t="shared" ca="1" si="340"/>
        <v>0.57325894882106077</v>
      </c>
      <c r="N2666" s="101">
        <f t="shared" ca="1" si="336"/>
        <v>0.30307109823649991</v>
      </c>
      <c r="O2666" s="46">
        <f t="shared" ca="1" si="341"/>
        <v>0.52606577396312104</v>
      </c>
      <c r="P2666" s="46">
        <f t="shared" ca="1" si="342"/>
        <v>0.4231745428216615</v>
      </c>
      <c r="Q2666" s="47">
        <f t="shared" ca="1" si="337"/>
        <v>0.73184823624604012</v>
      </c>
      <c r="R2666" s="47">
        <f t="shared" ca="1" si="338"/>
        <v>0.19842709047570153</v>
      </c>
      <c r="S2666" s="97">
        <f t="shared" ca="1" si="343"/>
        <v>0.36224643221941127</v>
      </c>
      <c r="V2666">
        <v>2649</v>
      </c>
      <c r="W2666" s="46">
        <v>0.16094855096928801</v>
      </c>
    </row>
    <row r="2667" spans="10:23">
      <c r="J2667">
        <v>2650</v>
      </c>
      <c r="K2667" s="93">
        <f t="shared" ca="1" si="339"/>
        <v>0.47288233945699604</v>
      </c>
      <c r="L2667" s="93">
        <f t="shared" ca="1" si="339"/>
        <v>0.63972025269294641</v>
      </c>
      <c r="M2667" s="93">
        <f t="shared" ca="1" si="340"/>
        <v>0.47288233945699604</v>
      </c>
      <c r="N2667" s="101">
        <f t="shared" ca="1" si="336"/>
        <v>0.75689520912821173</v>
      </c>
      <c r="O2667" s="46">
        <f t="shared" ca="1" si="341"/>
        <v>0.49003363548010626</v>
      </c>
      <c r="P2667" s="46">
        <f t="shared" ca="1" si="342"/>
        <v>0.40515847358015411</v>
      </c>
      <c r="Q2667" s="47">
        <f t="shared" ca="1" si="337"/>
        <v>0.65978395928001055</v>
      </c>
      <c r="R2667" s="47">
        <f t="shared" ca="1" si="338"/>
        <v>0.27180704084776075</v>
      </c>
      <c r="S2667" s="97">
        <f t="shared" ca="1" si="343"/>
        <v>0.3809203381639335</v>
      </c>
      <c r="V2667">
        <v>2650</v>
      </c>
      <c r="W2667" s="46">
        <v>-0.19856406052226899</v>
      </c>
    </row>
    <row r="2668" spans="10:23">
      <c r="J2668">
        <v>2651</v>
      </c>
      <c r="K2668" s="93">
        <f t="shared" ca="1" si="339"/>
        <v>-2.2221202837055132</v>
      </c>
      <c r="L2668" s="93">
        <f t="shared" ca="1" si="339"/>
        <v>0.39624833650414332</v>
      </c>
      <c r="M2668" s="93">
        <f t="shared" ca="1" si="340"/>
        <v>-2.2221202837055132</v>
      </c>
      <c r="N2668" s="101">
        <f t="shared" ca="1" si="336"/>
        <v>-0.33100771423637892</v>
      </c>
      <c r="O2668" s="46">
        <f t="shared" ca="1" si="341"/>
        <v>-0.47739003369041566</v>
      </c>
      <c r="P2668" s="46">
        <f t="shared" ca="1" si="342"/>
        <v>-7.8553361005106848E-2</v>
      </c>
      <c r="Q2668" s="47">
        <f t="shared" ca="1" si="337"/>
        <v>-1.2750633790610333</v>
      </c>
      <c r="R2668" s="47">
        <f t="shared" ca="1" si="338"/>
        <v>9.5901308626406195E-2</v>
      </c>
      <c r="S2668" s="97">
        <f t="shared" ca="1" si="343"/>
        <v>-0.19074436253200472</v>
      </c>
      <c r="V2668">
        <v>2651</v>
      </c>
      <c r="W2668" s="46">
        <v>-3.2027920580981001E-2</v>
      </c>
    </row>
    <row r="2669" spans="10:23">
      <c r="J2669">
        <v>2652</v>
      </c>
      <c r="K2669" s="93">
        <f t="shared" ca="1" si="339"/>
        <v>-0.23203702020414432</v>
      </c>
      <c r="L2669" s="93">
        <f t="shared" ca="1" si="339"/>
        <v>1.2161780341175306E-2</v>
      </c>
      <c r="M2669" s="93">
        <f t="shared" ca="1" si="340"/>
        <v>-0.23203702020414432</v>
      </c>
      <c r="N2669" s="101">
        <f t="shared" ca="1" si="336"/>
        <v>-6.2262598375505011E-2</v>
      </c>
      <c r="O2669" s="46">
        <f t="shared" ca="1" si="341"/>
        <v>0.23698910501042547</v>
      </c>
      <c r="P2669" s="46">
        <f t="shared" ca="1" si="342"/>
        <v>0.27863620834531372</v>
      </c>
      <c r="Q2669" s="47">
        <f t="shared" ca="1" si="337"/>
        <v>0.15369489834064898</v>
      </c>
      <c r="R2669" s="47">
        <f t="shared" ca="1" si="338"/>
        <v>0.13935537550235008</v>
      </c>
      <c r="S2669" s="97">
        <f t="shared" ca="1" si="343"/>
        <v>0.18817224025638779</v>
      </c>
      <c r="V2669">
        <v>2652</v>
      </c>
      <c r="W2669" s="46">
        <v>0.470687788298567</v>
      </c>
    </row>
    <row r="2670" spans="10:23">
      <c r="J2670">
        <v>2653</v>
      </c>
      <c r="K2670" s="93">
        <f t="shared" ca="1" si="339"/>
        <v>-1.6833245107227239</v>
      </c>
      <c r="L2670" s="93">
        <f t="shared" ca="1" si="339"/>
        <v>-0.57552556171518077</v>
      </c>
      <c r="M2670" s="93">
        <f t="shared" ca="1" si="340"/>
        <v>-1.6833245107227239</v>
      </c>
      <c r="N2670" s="101">
        <f t="shared" ca="1" si="336"/>
        <v>-1.0809810669042772</v>
      </c>
      <c r="O2670" s="46">
        <f t="shared" ca="1" si="341"/>
        <v>-0.28397879944793736</v>
      </c>
      <c r="P2670" s="46">
        <f t="shared" ca="1" si="342"/>
        <v>1.8152256116132304E-2</v>
      </c>
      <c r="Q2670" s="47">
        <f t="shared" ca="1" si="337"/>
        <v>-0.88824091057607668</v>
      </c>
      <c r="R2670" s="47">
        <f t="shared" ca="1" si="338"/>
        <v>-2.5363749968659921E-2</v>
      </c>
      <c r="S2670" s="97">
        <f t="shared" ca="1" si="343"/>
        <v>-0.15467127470829864</v>
      </c>
      <c r="V2670">
        <v>2653</v>
      </c>
      <c r="W2670" s="46">
        <v>0.36425386181317598</v>
      </c>
    </row>
    <row r="2671" spans="10:23">
      <c r="J2671">
        <v>2654</v>
      </c>
      <c r="K2671" s="93">
        <f t="shared" ca="1" si="339"/>
        <v>1.1611617496147562</v>
      </c>
      <c r="L2671" s="93">
        <f t="shared" ca="1" si="339"/>
        <v>-0.59252621217521029</v>
      </c>
      <c r="M2671" s="93">
        <f t="shared" ca="1" si="340"/>
        <v>1.1611617496147562</v>
      </c>
      <c r="N2671" s="101">
        <f t="shared" ca="1" si="336"/>
        <v>-0.19248865488136563</v>
      </c>
      <c r="O2671" s="46">
        <f t="shared" ca="1" si="341"/>
        <v>0.73710493205939409</v>
      </c>
      <c r="P2671" s="46">
        <f t="shared" ca="1" si="342"/>
        <v>0.52869412186979803</v>
      </c>
      <c r="Q2671" s="47">
        <f t="shared" ca="1" si="337"/>
        <v>1.1539265524385862</v>
      </c>
      <c r="R2671" s="47">
        <f t="shared" ca="1" si="338"/>
        <v>0.11829880020322675</v>
      </c>
      <c r="S2671" s="97">
        <f t="shared" ca="1" si="343"/>
        <v>0.42770186613131045</v>
      </c>
      <c r="V2671">
        <v>2654</v>
      </c>
      <c r="W2671" s="46">
        <v>-0.195424641858188</v>
      </c>
    </row>
    <row r="2672" spans="10:23">
      <c r="J2672">
        <v>2655</v>
      </c>
      <c r="K2672" s="93">
        <f t="shared" ca="1" si="339"/>
        <v>0.11621526897773976</v>
      </c>
      <c r="L2672" s="93">
        <f t="shared" ca="1" si="339"/>
        <v>-0.21270371479029634</v>
      </c>
      <c r="M2672" s="93">
        <f t="shared" ca="1" si="340"/>
        <v>0.11621526897773976</v>
      </c>
      <c r="N2672" s="101">
        <f t="shared" ca="1" si="336"/>
        <v>-0.16470175339248555</v>
      </c>
      <c r="O2672" s="46">
        <f t="shared" ca="1" si="341"/>
        <v>0.36200104544483608</v>
      </c>
      <c r="P2672" s="46">
        <f t="shared" ca="1" si="342"/>
        <v>0.34114217856251905</v>
      </c>
      <c r="Q2672" s="47">
        <f t="shared" ca="1" si="337"/>
        <v>0.40371877920947019</v>
      </c>
      <c r="R2672" s="47">
        <f t="shared" ca="1" si="338"/>
        <v>0.12279173348577296</v>
      </c>
      <c r="S2672" s="97">
        <f t="shared" ca="1" si="343"/>
        <v>0.24239638946530451</v>
      </c>
      <c r="V2672">
        <v>2655</v>
      </c>
      <c r="W2672" s="46">
        <v>-0.13847302234967099</v>
      </c>
    </row>
    <row r="2673" spans="10:23">
      <c r="J2673">
        <v>2656</v>
      </c>
      <c r="K2673" s="93">
        <f t="shared" ca="1" si="339"/>
        <v>0.57954603919954972</v>
      </c>
      <c r="L2673" s="93">
        <f t="shared" ca="1" si="339"/>
        <v>-1.4508952926208747</v>
      </c>
      <c r="M2673" s="93">
        <f t="shared" ca="1" si="340"/>
        <v>0.57954603919954972</v>
      </c>
      <c r="N2673" s="101">
        <f t="shared" ca="1" si="336"/>
        <v>-1.1912607929656036</v>
      </c>
      <c r="O2673" s="46">
        <f t="shared" ca="1" si="341"/>
        <v>0.52832264747785884</v>
      </c>
      <c r="P2673" s="46">
        <f t="shared" ca="1" si="342"/>
        <v>0.4243029795790304</v>
      </c>
      <c r="Q2673" s="47">
        <f t="shared" ca="1" si="337"/>
        <v>0.73636198327551572</v>
      </c>
      <c r="R2673" s="47">
        <f t="shared" ca="1" si="338"/>
        <v>-4.3195153437999484E-2</v>
      </c>
      <c r="S2673" s="97">
        <f t="shared" ca="1" si="343"/>
        <v>0.24256374701992967</v>
      </c>
      <c r="V2673">
        <v>2656</v>
      </c>
      <c r="W2673" s="46">
        <v>7.1833884309090601E-2</v>
      </c>
    </row>
    <row r="2674" spans="10:23">
      <c r="J2674">
        <v>2657</v>
      </c>
      <c r="K2674" s="93">
        <f t="shared" ca="1" si="339"/>
        <v>-0.52968381142887</v>
      </c>
      <c r="L2674" s="93">
        <f t="shared" ca="1" si="339"/>
        <v>0.67161752320805368</v>
      </c>
      <c r="M2674" s="93">
        <f t="shared" ca="1" si="340"/>
        <v>-0.52968381142887</v>
      </c>
      <c r="N2674" s="101">
        <f t="shared" ca="1" si="336"/>
        <v>0.46829794788236195</v>
      </c>
      <c r="O2674" s="46">
        <f t="shared" ca="1" si="341"/>
        <v>0.13014299346729288</v>
      </c>
      <c r="P2674" s="46">
        <f t="shared" ca="1" si="342"/>
        <v>0.22521315257374741</v>
      </c>
      <c r="Q2674" s="47">
        <f t="shared" ca="1" si="337"/>
        <v>-5.9997324745616198E-2</v>
      </c>
      <c r="R2674" s="47">
        <f t="shared" ca="1" si="338"/>
        <v>0.2251430311588048</v>
      </c>
      <c r="S2674" s="97">
        <f t="shared" ca="1" si="343"/>
        <v>0.17764301231304885</v>
      </c>
      <c r="V2674">
        <v>2657</v>
      </c>
      <c r="W2674" s="46">
        <v>0.17492374421696699</v>
      </c>
    </row>
    <row r="2675" spans="10:23">
      <c r="J2675">
        <v>2658</v>
      </c>
      <c r="K2675" s="93">
        <f t="shared" ca="1" si="339"/>
        <v>0.12396485292389731</v>
      </c>
      <c r="L2675" s="93">
        <f t="shared" ca="1" si="339"/>
        <v>1.9717081185722536</v>
      </c>
      <c r="M2675" s="93">
        <f t="shared" ca="1" si="340"/>
        <v>0.12396485292389731</v>
      </c>
      <c r="N2675" s="101">
        <f t="shared" ca="1" si="336"/>
        <v>1.9087669234314288</v>
      </c>
      <c r="O2675" s="46">
        <f t="shared" ca="1" si="341"/>
        <v>0.36478290950363207</v>
      </c>
      <c r="P2675" s="46">
        <f t="shared" ca="1" si="342"/>
        <v>0.34253311059191704</v>
      </c>
      <c r="Q2675" s="47">
        <f t="shared" ca="1" si="337"/>
        <v>0.40928250732706217</v>
      </c>
      <c r="R2675" s="47">
        <f t="shared" ca="1" si="338"/>
        <v>0.45805604613852935</v>
      </c>
      <c r="S2675" s="97">
        <f t="shared" ca="1" si="343"/>
        <v>0.41141947782108068</v>
      </c>
      <c r="V2675">
        <v>2658</v>
      </c>
      <c r="W2675" s="46">
        <v>-0.17795221380569701</v>
      </c>
    </row>
    <row r="2676" spans="10:23">
      <c r="J2676">
        <v>2659</v>
      </c>
      <c r="K2676" s="93">
        <f t="shared" ca="1" si="339"/>
        <v>1.8749913225305124</v>
      </c>
      <c r="L2676" s="93">
        <f t="shared" ca="1" si="339"/>
        <v>-0.54581946467515419</v>
      </c>
      <c r="M2676" s="93">
        <f t="shared" ca="1" si="340"/>
        <v>1.8749913225305124</v>
      </c>
      <c r="N2676" s="101">
        <f t="shared" ca="1" si="336"/>
        <v>7.8807045166978007E-2</v>
      </c>
      <c r="O2676" s="46">
        <f t="shared" ca="1" si="341"/>
        <v>0.99334795707812906</v>
      </c>
      <c r="P2676" s="46">
        <f t="shared" ca="1" si="342"/>
        <v>0.65681563437916557</v>
      </c>
      <c r="Q2676" s="47">
        <f t="shared" ca="1" si="337"/>
        <v>1.6664126024760562</v>
      </c>
      <c r="R2676" s="47">
        <f t="shared" ca="1" si="338"/>
        <v>0.1621652773866101</v>
      </c>
      <c r="S2676" s="97">
        <f t="shared" ca="1" si="343"/>
        <v>0.5777566172323696</v>
      </c>
      <c r="V2676">
        <v>2659</v>
      </c>
      <c r="W2676" s="46">
        <v>0.61367595756481896</v>
      </c>
    </row>
    <row r="2677" spans="10:23">
      <c r="J2677">
        <v>2660</v>
      </c>
      <c r="K2677" s="93">
        <f t="shared" ca="1" si="339"/>
        <v>-0.4323025511344184</v>
      </c>
      <c r="L2677" s="93">
        <f t="shared" ca="1" si="339"/>
        <v>-0.36717955040606254</v>
      </c>
      <c r="M2677" s="93">
        <f t="shared" ca="1" si="340"/>
        <v>-0.4323025511344184</v>
      </c>
      <c r="N2677" s="101">
        <f t="shared" ca="1" si="336"/>
        <v>-0.48559866815643643</v>
      </c>
      <c r="O2677" s="46">
        <f t="shared" ca="1" si="341"/>
        <v>0.16509989307578249</v>
      </c>
      <c r="P2677" s="46">
        <f t="shared" ca="1" si="342"/>
        <v>0.24269160237799223</v>
      </c>
      <c r="Q2677" s="47">
        <f t="shared" ca="1" si="337"/>
        <v>9.9164744713630126E-3</v>
      </c>
      <c r="R2677" s="47">
        <f t="shared" ca="1" si="338"/>
        <v>7.0905112403306228E-2</v>
      </c>
      <c r="S2677" s="97">
        <f t="shared" ca="1" si="343"/>
        <v>0.11800250273954435</v>
      </c>
      <c r="V2677">
        <v>2660</v>
      </c>
      <c r="W2677" s="46">
        <v>0.766785724865783</v>
      </c>
    </row>
    <row r="2678" spans="10:23">
      <c r="J2678">
        <v>2661</v>
      </c>
      <c r="K2678" s="93">
        <f t="shared" ca="1" si="339"/>
        <v>-0.75050191990421178</v>
      </c>
      <c r="L2678" s="93">
        <f t="shared" ca="1" si="339"/>
        <v>1.9060737847263687E-2</v>
      </c>
      <c r="M2678" s="93">
        <f t="shared" ca="1" si="340"/>
        <v>-0.75050191990421178</v>
      </c>
      <c r="N2678" s="101">
        <f t="shared" ca="1" si="336"/>
        <v>-0.22060528189735418</v>
      </c>
      <c r="O2678" s="46">
        <f t="shared" ca="1" si="341"/>
        <v>5.0876033619280947E-2</v>
      </c>
      <c r="P2678" s="46">
        <f t="shared" ca="1" si="342"/>
        <v>0.18557967264974146</v>
      </c>
      <c r="Q2678" s="47">
        <f t="shared" ca="1" si="337"/>
        <v>-0.21853124444164007</v>
      </c>
      <c r="R2678" s="47">
        <f t="shared" ca="1" si="338"/>
        <v>0.11375255277928756</v>
      </c>
      <c r="S2678" s="97">
        <f t="shared" ca="1" si="343"/>
        <v>8.2314293199284252E-2</v>
      </c>
      <c r="V2678">
        <v>2661</v>
      </c>
      <c r="W2678" s="46">
        <v>1.2542085671380101</v>
      </c>
    </row>
    <row r="2679" spans="10:23">
      <c r="J2679">
        <v>2662</v>
      </c>
      <c r="K2679" s="93">
        <f t="shared" ca="1" si="339"/>
        <v>0.25498332394791839</v>
      </c>
      <c r="L2679" s="93">
        <f t="shared" ca="1" si="339"/>
        <v>-0.27523276955070386</v>
      </c>
      <c r="M2679" s="93">
        <f t="shared" ca="1" si="340"/>
        <v>0.25498332394791839</v>
      </c>
      <c r="N2679" s="101">
        <f t="shared" ca="1" si="336"/>
        <v>-0.17985314443338546</v>
      </c>
      <c r="O2679" s="46">
        <f t="shared" ca="1" si="341"/>
        <v>0.41181454089344949</v>
      </c>
      <c r="P2679" s="46">
        <f t="shared" ca="1" si="342"/>
        <v>0.36604892628682573</v>
      </c>
      <c r="Q2679" s="47">
        <f t="shared" ca="1" si="337"/>
        <v>0.50334577010669701</v>
      </c>
      <c r="R2679" s="47">
        <f t="shared" ca="1" si="338"/>
        <v>0.12034186734608215</v>
      </c>
      <c r="S2679" s="97">
        <f t="shared" ca="1" si="343"/>
        <v>0.26607820411976579</v>
      </c>
      <c r="V2679">
        <v>2662</v>
      </c>
      <c r="W2679" s="46">
        <v>1.03091897376306</v>
      </c>
    </row>
    <row r="2680" spans="10:23">
      <c r="J2680">
        <v>2663</v>
      </c>
      <c r="K2680" s="93">
        <f t="shared" ca="1" si="339"/>
        <v>1.2992392346636066</v>
      </c>
      <c r="L2680" s="93">
        <f t="shared" ca="1" si="339"/>
        <v>0.31318850268020082</v>
      </c>
      <c r="M2680" s="93">
        <f t="shared" ca="1" si="340"/>
        <v>1.2992392346636066</v>
      </c>
      <c r="N2680" s="101">
        <f t="shared" ca="1" si="336"/>
        <v>0.71011597738591647</v>
      </c>
      <c r="O2680" s="46">
        <f t="shared" ca="1" si="341"/>
        <v>0.78667053398784226</v>
      </c>
      <c r="P2680" s="46">
        <f t="shared" ca="1" si="342"/>
        <v>0.55347692283402217</v>
      </c>
      <c r="Q2680" s="47">
        <f t="shared" ca="1" si="337"/>
        <v>1.2530577562954825</v>
      </c>
      <c r="R2680" s="47">
        <f t="shared" ca="1" si="338"/>
        <v>0.26424319040149885</v>
      </c>
      <c r="S2680" s="97">
        <f t="shared" ca="1" si="343"/>
        <v>0.52545686219467058</v>
      </c>
      <c r="V2680">
        <v>2663</v>
      </c>
      <c r="W2680" s="46">
        <v>0.985420410547029</v>
      </c>
    </row>
    <row r="2681" spans="10:23">
      <c r="J2681">
        <v>2664</v>
      </c>
      <c r="K2681" s="93">
        <f t="shared" ca="1" si="339"/>
        <v>-0.97511069646999893</v>
      </c>
      <c r="L2681" s="93">
        <f t="shared" ca="1" si="339"/>
        <v>0.21731717854695468</v>
      </c>
      <c r="M2681" s="93">
        <f t="shared" ca="1" si="340"/>
        <v>-0.97511069646999893</v>
      </c>
      <c r="N2681" s="101">
        <f t="shared" ca="1" si="336"/>
        <v>-0.10407231325703423</v>
      </c>
      <c r="O2681" s="46">
        <f t="shared" ca="1" si="341"/>
        <v>-2.9751660352382026E-2</v>
      </c>
      <c r="P2681" s="46">
        <f t="shared" ca="1" si="342"/>
        <v>0.14526582566390997</v>
      </c>
      <c r="Q2681" s="47">
        <f t="shared" ca="1" si="337"/>
        <v>-0.37978663238496602</v>
      </c>
      <c r="R2681" s="47">
        <f t="shared" ca="1" si="338"/>
        <v>0.13259505860986875</v>
      </c>
      <c r="S2681" s="97">
        <f t="shared" ca="1" si="343"/>
        <v>5.1421699128743364E-2</v>
      </c>
      <c r="V2681">
        <v>2664</v>
      </c>
      <c r="W2681" s="46">
        <v>1.02287917262274</v>
      </c>
    </row>
    <row r="2682" spans="10:23">
      <c r="J2682">
        <v>2665</v>
      </c>
      <c r="K2682" s="93">
        <f t="shared" ca="1" si="339"/>
        <v>-0.22236753130966996</v>
      </c>
      <c r="L2682" s="93">
        <f t="shared" ca="1" si="339"/>
        <v>-0.54630174320850822</v>
      </c>
      <c r="M2682" s="93">
        <f t="shared" ca="1" si="340"/>
        <v>-0.22236753130966996</v>
      </c>
      <c r="N2682" s="101">
        <f t="shared" ca="1" si="336"/>
        <v>-0.58865736187600137</v>
      </c>
      <c r="O2682" s="46">
        <f t="shared" ca="1" si="341"/>
        <v>0.24046015633516177</v>
      </c>
      <c r="P2682" s="46">
        <f t="shared" ca="1" si="342"/>
        <v>0.28037173400768189</v>
      </c>
      <c r="Q2682" s="47">
        <f t="shared" ca="1" si="337"/>
        <v>0.16063700099012157</v>
      </c>
      <c r="R2682" s="47">
        <f t="shared" ca="1" si="338"/>
        <v>5.4241295631448069E-2</v>
      </c>
      <c r="S2682" s="97">
        <f t="shared" ca="1" si="343"/>
        <v>0.14735072598330493</v>
      </c>
      <c r="V2682">
        <v>2665</v>
      </c>
      <c r="W2682" s="46">
        <v>5.0990830847074099E-2</v>
      </c>
    </row>
    <row r="2683" spans="10:23">
      <c r="J2683">
        <v>2666</v>
      </c>
      <c r="K2683" s="93">
        <f t="shared" ca="1" si="339"/>
        <v>-9.779500734267689E-2</v>
      </c>
      <c r="L2683" s="93">
        <f t="shared" ca="1" si="339"/>
        <v>-0.38254158678450001</v>
      </c>
      <c r="M2683" s="93">
        <f t="shared" ca="1" si="340"/>
        <v>-9.779500734267689E-2</v>
      </c>
      <c r="N2683" s="101">
        <f t="shared" ca="1" si="336"/>
        <v>-0.39378225344205781</v>
      </c>
      <c r="O2683" s="46">
        <f t="shared" ca="1" si="341"/>
        <v>0.28517788951219331</v>
      </c>
      <c r="P2683" s="46">
        <f t="shared" ca="1" si="342"/>
        <v>0.30273060059619766</v>
      </c>
      <c r="Q2683" s="47">
        <f t="shared" ca="1" si="337"/>
        <v>0.25007246734418465</v>
      </c>
      <c r="R2683" s="47">
        <f t="shared" ca="1" si="338"/>
        <v>8.5751137093010632E-2</v>
      </c>
      <c r="S2683" s="97">
        <f t="shared" ca="1" si="343"/>
        <v>0.18546451330260197</v>
      </c>
      <c r="V2683">
        <v>2666</v>
      </c>
      <c r="W2683" s="46">
        <v>0.59881803665380196</v>
      </c>
    </row>
    <row r="2684" spans="10:23">
      <c r="J2684">
        <v>2667</v>
      </c>
      <c r="K2684" s="93">
        <f t="shared" ca="1" si="339"/>
        <v>-1.9122703257791345E-2</v>
      </c>
      <c r="L2684" s="93">
        <f t="shared" ca="1" si="339"/>
        <v>1.2217036143706592</v>
      </c>
      <c r="M2684" s="93">
        <f t="shared" ca="1" si="340"/>
        <v>-1.9122703257791345E-2</v>
      </c>
      <c r="N2684" s="101">
        <f t="shared" ca="1" si="336"/>
        <v>1.1521952090991001</v>
      </c>
      <c r="O2684" s="46">
        <f t="shared" ca="1" si="341"/>
        <v>0.31341884498502576</v>
      </c>
      <c r="P2684" s="46">
        <f t="shared" ca="1" si="342"/>
        <v>0.31685107833261383</v>
      </c>
      <c r="Q2684" s="47">
        <f t="shared" ca="1" si="337"/>
        <v>0.30655437828984955</v>
      </c>
      <c r="R2684" s="47">
        <f t="shared" ca="1" si="338"/>
        <v>0.33572408201805731</v>
      </c>
      <c r="S2684" s="97">
        <f t="shared" ca="1" si="343"/>
        <v>0.32457146350154154</v>
      </c>
      <c r="V2684">
        <v>2667</v>
      </c>
      <c r="W2684" s="46">
        <v>0.59435760819565298</v>
      </c>
    </row>
    <row r="2685" spans="10:23">
      <c r="J2685">
        <v>2668</v>
      </c>
      <c r="K2685" s="93">
        <f t="shared" ca="1" si="339"/>
        <v>3.8878266337008381E-2</v>
      </c>
      <c r="L2685" s="93">
        <f t="shared" ca="1" si="339"/>
        <v>0.33701909907704658</v>
      </c>
      <c r="M2685" s="93">
        <f t="shared" ca="1" si="340"/>
        <v>3.8878266337008381E-2</v>
      </c>
      <c r="N2685" s="101">
        <f t="shared" ca="1" si="336"/>
        <v>0.33188630280677578</v>
      </c>
      <c r="O2685" s="46">
        <f t="shared" ca="1" si="341"/>
        <v>0.33423942242661792</v>
      </c>
      <c r="P2685" s="46">
        <f t="shared" ca="1" si="342"/>
        <v>0.32726136705340991</v>
      </c>
      <c r="Q2685" s="47">
        <f t="shared" ca="1" si="337"/>
        <v>0.34819553317303387</v>
      </c>
      <c r="R2685" s="47">
        <f t="shared" ca="1" si="338"/>
        <v>0.20308629264363598</v>
      </c>
      <c r="S2685" s="97">
        <f t="shared" ca="1" si="343"/>
        <v>0.26866285753512698</v>
      </c>
      <c r="V2685">
        <v>2668</v>
      </c>
      <c r="W2685" s="46">
        <v>0.48064093168844702</v>
      </c>
    </row>
    <row r="2686" spans="10:23">
      <c r="J2686">
        <v>2669</v>
      </c>
      <c r="K2686" s="93">
        <f t="shared" ca="1" si="339"/>
        <v>1.2556214903583203</v>
      </c>
      <c r="L2686" s="93">
        <f t="shared" ca="1" si="339"/>
        <v>0.51937220758707248</v>
      </c>
      <c r="M2686" s="93">
        <f t="shared" ca="1" si="340"/>
        <v>1.2556214903583203</v>
      </c>
      <c r="N2686" s="101">
        <f t="shared" ca="1" si="336"/>
        <v>0.89172386049229224</v>
      </c>
      <c r="O2686" s="46">
        <f t="shared" ca="1" si="341"/>
        <v>0.77101309533672702</v>
      </c>
      <c r="P2686" s="46">
        <f t="shared" ca="1" si="342"/>
        <v>0.54564820350846444</v>
      </c>
      <c r="Q2686" s="47">
        <f t="shared" ca="1" si="337"/>
        <v>1.2217428789932521</v>
      </c>
      <c r="R2686" s="47">
        <f t="shared" ca="1" si="338"/>
        <v>0.29360782116855039</v>
      </c>
      <c r="S2686" s="97">
        <f t="shared" ca="1" si="343"/>
        <v>0.53231045825263867</v>
      </c>
      <c r="V2686">
        <v>2669</v>
      </c>
      <c r="W2686" s="46">
        <v>-1.33036242949423E-2</v>
      </c>
    </row>
    <row r="2687" spans="10:23">
      <c r="J2687">
        <v>2670</v>
      </c>
      <c r="K2687" s="93">
        <f t="shared" ca="1" si="339"/>
        <v>3.0675246798444706E-2</v>
      </c>
      <c r="L2687" s="93">
        <f t="shared" ca="1" si="339"/>
        <v>0.39824976354490699</v>
      </c>
      <c r="M2687" s="93">
        <f t="shared" ca="1" si="340"/>
        <v>3.0675246798444706E-2</v>
      </c>
      <c r="N2687" s="101">
        <f t="shared" ca="1" si="336"/>
        <v>0.38732932215330457</v>
      </c>
      <c r="O2687" s="46">
        <f t="shared" ca="1" si="341"/>
        <v>0.33129478883254654</v>
      </c>
      <c r="P2687" s="46">
        <f t="shared" ca="1" si="342"/>
        <v>0.32578905025637428</v>
      </c>
      <c r="Q2687" s="47">
        <f t="shared" ca="1" si="337"/>
        <v>0.34230626598489111</v>
      </c>
      <c r="R2687" s="47">
        <f t="shared" ca="1" si="338"/>
        <v>0.21205101247778374</v>
      </c>
      <c r="S2687" s="97">
        <f t="shared" ca="1" si="343"/>
        <v>0.27167290065516514</v>
      </c>
      <c r="V2687">
        <v>2670</v>
      </c>
      <c r="W2687" s="46">
        <v>-2.9029489001784901E-2</v>
      </c>
    </row>
    <row r="2688" spans="10:23">
      <c r="J2688">
        <v>2671</v>
      </c>
      <c r="K2688" s="93">
        <f t="shared" ca="1" si="339"/>
        <v>1.3931642673712961</v>
      </c>
      <c r="L2688" s="93">
        <f t="shared" ca="1" si="339"/>
        <v>0.5192124670940832</v>
      </c>
      <c r="M2688" s="93">
        <f t="shared" ca="1" si="340"/>
        <v>1.3931642673712961</v>
      </c>
      <c r="N2688" s="101">
        <f t="shared" ca="1" si="336"/>
        <v>0.93531410188898756</v>
      </c>
      <c r="O2688" s="46">
        <f t="shared" ca="1" si="341"/>
        <v>0.82038675340376488</v>
      </c>
      <c r="P2688" s="46">
        <f t="shared" ca="1" si="342"/>
        <v>0.57033503254198337</v>
      </c>
      <c r="Q2688" s="47">
        <f t="shared" ca="1" si="337"/>
        <v>1.3204901951273278</v>
      </c>
      <c r="R2688" s="47">
        <f t="shared" ca="1" si="338"/>
        <v>0.30065603582623046</v>
      </c>
      <c r="S2688" s="97">
        <f t="shared" ca="1" si="343"/>
        <v>0.56052139461499761</v>
      </c>
      <c r="V2688">
        <v>2671</v>
      </c>
      <c r="W2688" s="46">
        <v>0.135143530654424</v>
      </c>
    </row>
    <row r="2689" spans="10:23">
      <c r="J2689">
        <v>2672</v>
      </c>
      <c r="K2689" s="93">
        <f t="shared" ca="1" si="339"/>
        <v>-0.80619375683468575</v>
      </c>
      <c r="L2689" s="93">
        <f t="shared" ca="1" si="339"/>
        <v>-0.12720420617319211</v>
      </c>
      <c r="M2689" s="93">
        <f t="shared" ca="1" si="340"/>
        <v>-0.80619375683468575</v>
      </c>
      <c r="N2689" s="101">
        <f t="shared" ca="1" si="336"/>
        <v>-0.37698786985701199</v>
      </c>
      <c r="O2689" s="46">
        <f t="shared" ca="1" si="341"/>
        <v>3.0884364311404122E-2</v>
      </c>
      <c r="P2689" s="46">
        <f t="shared" ca="1" si="342"/>
        <v>0.17558383799580304</v>
      </c>
      <c r="Q2689" s="47">
        <f t="shared" ca="1" si="337"/>
        <v>-0.25851458305739372</v>
      </c>
      <c r="R2689" s="47">
        <f t="shared" ca="1" si="338"/>
        <v>8.8466662787708789E-2</v>
      </c>
      <c r="S2689" s="97">
        <f t="shared" ca="1" si="343"/>
        <v>5.9675513549556455E-2</v>
      </c>
      <c r="V2689">
        <v>2672</v>
      </c>
      <c r="W2689" s="46">
        <v>1.5122378560315</v>
      </c>
    </row>
    <row r="2690" spans="10:23">
      <c r="J2690">
        <v>2673</v>
      </c>
      <c r="K2690" s="93">
        <f t="shared" ca="1" si="339"/>
        <v>-0.14365696161766461</v>
      </c>
      <c r="L2690" s="93">
        <f t="shared" ca="1" si="339"/>
        <v>-1.827024813001908</v>
      </c>
      <c r="M2690" s="93">
        <f t="shared" ca="1" si="340"/>
        <v>-0.14365696161766461</v>
      </c>
      <c r="N2690" s="101">
        <f t="shared" ca="1" si="336"/>
        <v>-1.7778576461394302</v>
      </c>
      <c r="O2690" s="46">
        <f t="shared" ca="1" si="341"/>
        <v>0.26871484799278478</v>
      </c>
      <c r="P2690" s="46">
        <f t="shared" ca="1" si="342"/>
        <v>0.29449907983649337</v>
      </c>
      <c r="Q2690" s="47">
        <f t="shared" ca="1" si="337"/>
        <v>0.21714638430536759</v>
      </c>
      <c r="R2690" s="47">
        <f t="shared" ca="1" si="338"/>
        <v>-0.13804345907280618</v>
      </c>
      <c r="S2690" s="97">
        <f t="shared" ca="1" si="343"/>
        <v>6.5335694459989296E-2</v>
      </c>
      <c r="V2690">
        <v>2673</v>
      </c>
      <c r="W2690" s="46">
        <v>0.33930234165460099</v>
      </c>
    </row>
    <row r="2691" spans="10:23">
      <c r="J2691">
        <v>2674</v>
      </c>
      <c r="K2691" s="93">
        <f t="shared" ca="1" si="339"/>
        <v>-6.2116996556508958E-2</v>
      </c>
      <c r="L2691" s="93">
        <f t="shared" ca="1" si="339"/>
        <v>-5.7192598561475357E-2</v>
      </c>
      <c r="M2691" s="93">
        <f t="shared" ca="1" si="340"/>
        <v>-6.2116996556508958E-2</v>
      </c>
      <c r="N2691" s="101">
        <f t="shared" ca="1" si="336"/>
        <v>-7.3977939598691034E-2</v>
      </c>
      <c r="O2691" s="46">
        <f t="shared" ca="1" si="341"/>
        <v>0.29798520621267088</v>
      </c>
      <c r="P2691" s="46">
        <f t="shared" ca="1" si="342"/>
        <v>0.30913425894643642</v>
      </c>
      <c r="Q2691" s="47">
        <f t="shared" ca="1" si="337"/>
        <v>0.2756871007451398</v>
      </c>
      <c r="R2691" s="47">
        <f t="shared" ca="1" si="338"/>
        <v>0.13746109281238905</v>
      </c>
      <c r="S2691" s="97">
        <f t="shared" ca="1" si="343"/>
        <v>0.21772314951252997</v>
      </c>
      <c r="V2691">
        <v>2674</v>
      </c>
      <c r="W2691" s="46">
        <v>0.40654467561216701</v>
      </c>
    </row>
    <row r="2692" spans="10:23">
      <c r="J2692">
        <v>2675</v>
      </c>
      <c r="K2692" s="93">
        <f t="shared" ca="1" si="339"/>
        <v>-0.53301957893751706</v>
      </c>
      <c r="L2692" s="93">
        <f t="shared" ca="1" si="339"/>
        <v>0.57771498534773913</v>
      </c>
      <c r="M2692" s="93">
        <f t="shared" ca="1" si="340"/>
        <v>-0.53301957893751706</v>
      </c>
      <c r="N2692" s="101">
        <f t="shared" ca="1" si="336"/>
        <v>0.37820968150824102</v>
      </c>
      <c r="O2692" s="46">
        <f t="shared" ca="1" si="341"/>
        <v>0.12894555476538608</v>
      </c>
      <c r="P2692" s="46">
        <f t="shared" ca="1" si="342"/>
        <v>0.22461443322279401</v>
      </c>
      <c r="Q2692" s="47">
        <f t="shared" ca="1" si="337"/>
        <v>-6.239220214942981E-2</v>
      </c>
      <c r="R2692" s="47">
        <f t="shared" ca="1" si="338"/>
        <v>0.21057643507679266</v>
      </c>
      <c r="S2692" s="97">
        <f t="shared" ca="1" si="343"/>
        <v>0.16976099492108937</v>
      </c>
      <c r="V2692">
        <v>2675</v>
      </c>
      <c r="W2692" s="46">
        <v>0.71773351916560302</v>
      </c>
    </row>
    <row r="2693" spans="10:23">
      <c r="J2693">
        <v>2676</v>
      </c>
      <c r="K2693" s="93">
        <f t="shared" ca="1" si="339"/>
        <v>-0.62400202787833969</v>
      </c>
      <c r="L2693" s="93">
        <f t="shared" ca="1" si="339"/>
        <v>2.6509931139205309</v>
      </c>
      <c r="M2693" s="93">
        <f t="shared" ca="1" si="340"/>
        <v>-0.62400202787833969</v>
      </c>
      <c r="N2693" s="101">
        <f t="shared" ca="1" si="336"/>
        <v>2.3149153598055516</v>
      </c>
      <c r="O2693" s="46">
        <f t="shared" ca="1" si="341"/>
        <v>9.6285633091112155E-2</v>
      </c>
      <c r="P2693" s="46">
        <f t="shared" ca="1" si="342"/>
        <v>0.20828447238565706</v>
      </c>
      <c r="Q2693" s="47">
        <f t="shared" ca="1" si="337"/>
        <v>-0.12771204549797766</v>
      </c>
      <c r="R2693" s="47">
        <f t="shared" ca="1" si="338"/>
        <v>0.52372719800012346</v>
      </c>
      <c r="S2693" s="97">
        <f t="shared" ca="1" si="343"/>
        <v>0.31000641554561781</v>
      </c>
      <c r="V2693">
        <v>2676</v>
      </c>
      <c r="W2693" s="46">
        <v>0.48519770047868699</v>
      </c>
    </row>
    <row r="2694" spans="10:23">
      <c r="J2694">
        <v>2677</v>
      </c>
      <c r="K2694" s="93">
        <f t="shared" ca="1" si="339"/>
        <v>-0.49355637586048129</v>
      </c>
      <c r="L2694" s="93">
        <f t="shared" ca="1" si="339"/>
        <v>0.53944258983825999</v>
      </c>
      <c r="M2694" s="93">
        <f t="shared" ca="1" si="340"/>
        <v>-0.49355637586048129</v>
      </c>
      <c r="N2694" s="101">
        <f t="shared" ca="1" si="336"/>
        <v>0.35447445063524868</v>
      </c>
      <c r="O2694" s="46">
        <f t="shared" ca="1" si="341"/>
        <v>0.14311163994463053</v>
      </c>
      <c r="P2694" s="46">
        <f t="shared" ca="1" si="342"/>
        <v>0.23169747581241623</v>
      </c>
      <c r="Q2694" s="47">
        <f t="shared" ca="1" si="337"/>
        <v>-3.4060031790940914E-2</v>
      </c>
      <c r="R2694" s="47">
        <f t="shared" ca="1" si="338"/>
        <v>0.20673862650353875</v>
      </c>
      <c r="S2694" s="97">
        <f t="shared" ca="1" si="343"/>
        <v>0.17492513322408465</v>
      </c>
      <c r="V2694">
        <v>2677</v>
      </c>
      <c r="W2694" s="46">
        <v>-6.0730797547796601E-3</v>
      </c>
    </row>
    <row r="2695" spans="10:23">
      <c r="J2695">
        <v>2678</v>
      </c>
      <c r="K2695" s="93">
        <f t="shared" ca="1" si="339"/>
        <v>-0.74081554487842671</v>
      </c>
      <c r="L2695" s="93">
        <f t="shared" ca="1" si="339"/>
        <v>-0.44414207725425658</v>
      </c>
      <c r="M2695" s="93">
        <f t="shared" ca="1" si="340"/>
        <v>-0.74081554487842671</v>
      </c>
      <c r="N2695" s="101">
        <f t="shared" ca="1" si="336"/>
        <v>-0.65667959905522433</v>
      </c>
      <c r="O2695" s="46">
        <f t="shared" ca="1" si="341"/>
        <v>5.4353146549661058E-2</v>
      </c>
      <c r="P2695" s="46">
        <f t="shared" ca="1" si="342"/>
        <v>0.18731822911493151</v>
      </c>
      <c r="Q2695" s="47">
        <f t="shared" ca="1" si="337"/>
        <v>-0.21157701858087985</v>
      </c>
      <c r="R2695" s="47">
        <f t="shared" ca="1" si="338"/>
        <v>4.3242610747561749E-2</v>
      </c>
      <c r="S2695" s="97">
        <f t="shared" ca="1" si="343"/>
        <v>4.8797878648611404E-2</v>
      </c>
      <c r="V2695">
        <v>2678</v>
      </c>
      <c r="W2695" s="46">
        <v>9.1928969925425694E-2</v>
      </c>
    </row>
    <row r="2696" spans="10:23">
      <c r="J2696">
        <v>2679</v>
      </c>
      <c r="K2696" s="93">
        <f t="shared" ca="1" si="339"/>
        <v>-0.48658820629281863</v>
      </c>
      <c r="L2696" s="93">
        <f t="shared" ca="1" si="339"/>
        <v>-0.26529469652698467</v>
      </c>
      <c r="M2696" s="93">
        <f t="shared" ca="1" si="340"/>
        <v>-0.48658820629281863</v>
      </c>
      <c r="N2696" s="101">
        <f t="shared" ca="1" si="336"/>
        <v>-0.40626740722740906</v>
      </c>
      <c r="O2696" s="46">
        <f t="shared" ca="1" si="341"/>
        <v>0.14561300009642142</v>
      </c>
      <c r="P2696" s="46">
        <f t="shared" ca="1" si="342"/>
        <v>0.23294815588831169</v>
      </c>
      <c r="Q2696" s="47">
        <f t="shared" ca="1" si="337"/>
        <v>-2.9057311487359128E-2</v>
      </c>
      <c r="R2696" s="47">
        <f t="shared" ca="1" si="338"/>
        <v>8.37323814932774E-2</v>
      </c>
      <c r="S2696" s="97">
        <f t="shared" ca="1" si="343"/>
        <v>0.1146726907948494</v>
      </c>
      <c r="V2696">
        <v>2679</v>
      </c>
      <c r="W2696" s="46">
        <v>-7.4520889019645903E-2</v>
      </c>
    </row>
    <row r="2697" spans="10:23">
      <c r="J2697">
        <v>2680</v>
      </c>
      <c r="K2697" s="93">
        <f t="shared" ca="1" si="339"/>
        <v>-7.0939293715139962E-2</v>
      </c>
      <c r="L2697" s="93">
        <f t="shared" ca="1" si="339"/>
        <v>0.97618485482931361</v>
      </c>
      <c r="M2697" s="93">
        <f t="shared" ca="1" si="340"/>
        <v>-7.0939293715139962E-2</v>
      </c>
      <c r="N2697" s="101">
        <f t="shared" ca="1" si="336"/>
        <v>0.90294416259538757</v>
      </c>
      <c r="O2697" s="46">
        <f t="shared" ca="1" si="341"/>
        <v>0.29481827085818874</v>
      </c>
      <c r="P2697" s="46">
        <f t="shared" ca="1" si="342"/>
        <v>0.30755079126919532</v>
      </c>
      <c r="Q2697" s="47">
        <f t="shared" ca="1" si="337"/>
        <v>0.26935323003617551</v>
      </c>
      <c r="R2697" s="47">
        <f t="shared" ca="1" si="338"/>
        <v>0.29542205975068936</v>
      </c>
      <c r="S2697" s="97">
        <f t="shared" ca="1" si="343"/>
        <v>0.29512016530443907</v>
      </c>
      <c r="V2697">
        <v>2680</v>
      </c>
      <c r="W2697" s="46">
        <v>0.40677547498551198</v>
      </c>
    </row>
    <row r="2698" spans="10:23">
      <c r="J2698">
        <v>2681</v>
      </c>
      <c r="K2698" s="93">
        <f t="shared" ca="1" si="339"/>
        <v>1.1424438501757395</v>
      </c>
      <c r="L2698" s="93">
        <f t="shared" ca="1" si="339"/>
        <v>1.7702518804852576</v>
      </c>
      <c r="M2698" s="93">
        <f t="shared" ca="1" si="340"/>
        <v>1.1424438501757395</v>
      </c>
      <c r="N2698" s="101">
        <f t="shared" ca="1" si="336"/>
        <v>2.0416688202439346</v>
      </c>
      <c r="O2698" s="46">
        <f t="shared" ca="1" si="341"/>
        <v>0.73038577757738132</v>
      </c>
      <c r="P2698" s="46">
        <f t="shared" ca="1" si="342"/>
        <v>0.52533454462879159</v>
      </c>
      <c r="Q2698" s="47">
        <f t="shared" ca="1" si="337"/>
        <v>1.1404882434745607</v>
      </c>
      <c r="R2698" s="47">
        <f t="shared" ca="1" si="338"/>
        <v>0.47954528471885072</v>
      </c>
      <c r="S2698" s="97">
        <f t="shared" ca="1" si="343"/>
        <v>0.60496553114811602</v>
      </c>
      <c r="V2698">
        <v>2681</v>
      </c>
      <c r="W2698" s="46">
        <v>9.0173582891634102E-2</v>
      </c>
    </row>
    <row r="2699" spans="10:23">
      <c r="J2699">
        <v>2682</v>
      </c>
      <c r="K2699" s="93">
        <f t="shared" ca="1" si="339"/>
        <v>-1.4006198170061503</v>
      </c>
      <c r="L2699" s="93">
        <f t="shared" ca="1" si="339"/>
        <v>-1.5604600916268998</v>
      </c>
      <c r="M2699" s="93">
        <f t="shared" ca="1" si="340"/>
        <v>-1.4006198170061503</v>
      </c>
      <c r="N2699" s="101">
        <f t="shared" ca="1" si="336"/>
        <v>-1.924874501482305</v>
      </c>
      <c r="O2699" s="46">
        <f t="shared" ca="1" si="341"/>
        <v>-0.18249644476062454</v>
      </c>
      <c r="P2699" s="46">
        <f t="shared" ca="1" si="342"/>
        <v>6.8893433459788711E-2</v>
      </c>
      <c r="Q2699" s="47">
        <f t="shared" ca="1" si="337"/>
        <v>-0.68527620120145105</v>
      </c>
      <c r="R2699" s="47">
        <f t="shared" ca="1" si="338"/>
        <v>-0.16181498043979348</v>
      </c>
      <c r="S2699" s="97">
        <f t="shared" ca="1" si="343"/>
        <v>-0.17215571260020901</v>
      </c>
      <c r="V2699">
        <v>2682</v>
      </c>
      <c r="W2699" s="46">
        <v>0.28956045518946699</v>
      </c>
    </row>
    <row r="2700" spans="10:23">
      <c r="J2700">
        <v>2683</v>
      </c>
      <c r="K2700" s="93">
        <f t="shared" ca="1" si="339"/>
        <v>-0.49814306177694012</v>
      </c>
      <c r="L2700" s="93">
        <f t="shared" ca="1" si="339"/>
        <v>-0.91689602632245981</v>
      </c>
      <c r="M2700" s="93">
        <f t="shared" ca="1" si="340"/>
        <v>-0.49814306177694012</v>
      </c>
      <c r="N2700" s="101">
        <f t="shared" ca="1" si="336"/>
        <v>-1.0277143766650116</v>
      </c>
      <c r="O2700" s="46">
        <f t="shared" ca="1" si="341"/>
        <v>0.14146515972212659</v>
      </c>
      <c r="P2700" s="46">
        <f t="shared" ca="1" si="342"/>
        <v>0.23087423570116428</v>
      </c>
      <c r="Q2700" s="47">
        <f t="shared" ca="1" si="337"/>
        <v>-3.735299223594879E-2</v>
      </c>
      <c r="R2700" s="47">
        <f t="shared" ca="1" si="338"/>
        <v>-1.6750926206253375E-2</v>
      </c>
      <c r="S2700" s="97">
        <f t="shared" ca="1" si="343"/>
        <v>6.2357116757936606E-2</v>
      </c>
      <c r="V2700">
        <v>2683</v>
      </c>
      <c r="W2700" s="46">
        <v>1.48286416581519</v>
      </c>
    </row>
    <row r="2701" spans="10:23">
      <c r="J2701">
        <v>2684</v>
      </c>
      <c r="K2701" s="93">
        <f t="shared" ca="1" si="339"/>
        <v>1.1908201159518264</v>
      </c>
      <c r="L2701" s="93">
        <f t="shared" ca="1" si="339"/>
        <v>0.96499277085988067</v>
      </c>
      <c r="M2701" s="93">
        <f t="shared" ca="1" si="340"/>
        <v>1.1908201159518264</v>
      </c>
      <c r="N2701" s="101">
        <f t="shared" ca="1" si="336"/>
        <v>1.2936009340489323</v>
      </c>
      <c r="O2701" s="46">
        <f t="shared" ca="1" si="341"/>
        <v>0.74775138016924503</v>
      </c>
      <c r="P2701" s="46">
        <f t="shared" ca="1" si="342"/>
        <v>0.5340173459247235</v>
      </c>
      <c r="Q2701" s="47">
        <f t="shared" ca="1" si="337"/>
        <v>1.1752194486582881</v>
      </c>
      <c r="R2701" s="47">
        <f t="shared" ca="1" si="338"/>
        <v>0.3585883257418106</v>
      </c>
      <c r="S2701" s="97">
        <f t="shared" ca="1" si="343"/>
        <v>0.55316985295552779</v>
      </c>
      <c r="V2701">
        <v>2684</v>
      </c>
      <c r="W2701" s="46">
        <v>0.38784696934514401</v>
      </c>
    </row>
    <row r="2702" spans="10:23">
      <c r="J2702">
        <v>2685</v>
      </c>
      <c r="K2702" s="93">
        <f t="shared" ca="1" si="339"/>
        <v>0.70837015624872934</v>
      </c>
      <c r="L2702" s="93">
        <f t="shared" ca="1" si="339"/>
        <v>8.7999055183468497E-2</v>
      </c>
      <c r="M2702" s="93">
        <f t="shared" ca="1" si="340"/>
        <v>0.70837015624872934</v>
      </c>
      <c r="N2702" s="101">
        <f t="shared" ca="1" si="336"/>
        <v>0.30870802578964796</v>
      </c>
      <c r="O2702" s="46">
        <f t="shared" ca="1" si="341"/>
        <v>0.57456657277954304</v>
      </c>
      <c r="P2702" s="46">
        <f t="shared" ca="1" si="342"/>
        <v>0.4474249422298725</v>
      </c>
      <c r="Q2702" s="47">
        <f t="shared" ca="1" si="337"/>
        <v>0.82884983387888422</v>
      </c>
      <c r="R2702" s="47">
        <f t="shared" ca="1" si="338"/>
        <v>0.19933853932598</v>
      </c>
      <c r="S2702" s="97">
        <f t="shared" ca="1" si="343"/>
        <v>0.38695255605276152</v>
      </c>
      <c r="V2702">
        <v>2685</v>
      </c>
      <c r="W2702" s="46">
        <v>0.17176631363582501</v>
      </c>
    </row>
    <row r="2703" spans="10:23">
      <c r="J2703">
        <v>2686</v>
      </c>
      <c r="K2703" s="93">
        <f t="shared" ca="1" si="339"/>
        <v>-1.1104597419115108</v>
      </c>
      <c r="L2703" s="93">
        <f t="shared" ca="1" si="339"/>
        <v>-0.88704852461238359</v>
      </c>
      <c r="M2703" s="93">
        <f t="shared" ca="1" si="340"/>
        <v>-1.1104597419115108</v>
      </c>
      <c r="N2703" s="101">
        <f t="shared" ca="1" si="336"/>
        <v>-1.1941469028471838</v>
      </c>
      <c r="O2703" s="46">
        <f t="shared" ca="1" si="341"/>
        <v>-7.8337835755098617E-2</v>
      </c>
      <c r="P2703" s="46">
        <f t="shared" ca="1" si="342"/>
        <v>0.12097273796255167</v>
      </c>
      <c r="Q2703" s="47">
        <f t="shared" ca="1" si="337"/>
        <v>-0.4769589831903992</v>
      </c>
      <c r="R2703" s="47">
        <f t="shared" ca="1" si="338"/>
        <v>-4.3661815730275083E-2</v>
      </c>
      <c r="S2703" s="97">
        <f t="shared" ca="1" si="343"/>
        <v>-6.099982574268685E-2</v>
      </c>
      <c r="V2703">
        <v>2686</v>
      </c>
      <c r="W2703" s="46">
        <v>0.222875370650433</v>
      </c>
    </row>
    <row r="2704" spans="10:23">
      <c r="J2704">
        <v>2687</v>
      </c>
      <c r="K2704" s="93">
        <f t="shared" ca="1" si="339"/>
        <v>2.071164465664193</v>
      </c>
      <c r="L2704" s="93">
        <f t="shared" ca="1" si="339"/>
        <v>0.2788102205162003</v>
      </c>
      <c r="M2704" s="93">
        <f t="shared" ca="1" si="340"/>
        <v>2.071164465664193</v>
      </c>
      <c r="N2704" s="101">
        <f t="shared" ca="1" si="336"/>
        <v>0.92301204656340841</v>
      </c>
      <c r="O2704" s="46">
        <f t="shared" ca="1" si="341"/>
        <v>1.0637681267254577</v>
      </c>
      <c r="P2704" s="46">
        <f t="shared" ca="1" si="342"/>
        <v>0.69202571920282985</v>
      </c>
      <c r="Q2704" s="47">
        <f t="shared" ca="1" si="337"/>
        <v>1.8072529417707133</v>
      </c>
      <c r="R2704" s="47">
        <f t="shared" ca="1" si="338"/>
        <v>0.29866688587231638</v>
      </c>
      <c r="S2704" s="97">
        <f t="shared" ca="1" si="343"/>
        <v>0.681217506298887</v>
      </c>
      <c r="V2704">
        <v>2687</v>
      </c>
      <c r="W2704" s="46">
        <v>-0.158265489366788</v>
      </c>
    </row>
    <row r="2705" spans="10:23">
      <c r="J2705">
        <v>2688</v>
      </c>
      <c r="K2705" s="93">
        <f t="shared" ca="1" si="339"/>
        <v>1.7514134432364017</v>
      </c>
      <c r="L2705" s="93">
        <f t="shared" ca="1" si="339"/>
        <v>7.0368755141338848E-2</v>
      </c>
      <c r="M2705" s="93">
        <f t="shared" ca="1" si="340"/>
        <v>1.7514134432364017</v>
      </c>
      <c r="N2705" s="101">
        <f t="shared" ca="1" si="336"/>
        <v>0.6237041992163026</v>
      </c>
      <c r="O2705" s="46">
        <f t="shared" ca="1" si="341"/>
        <v>0.94898727097433255</v>
      </c>
      <c r="P2705" s="46">
        <f t="shared" ca="1" si="342"/>
        <v>0.63463529132726726</v>
      </c>
      <c r="Q2705" s="47">
        <f t="shared" ca="1" si="337"/>
        <v>1.5776912302684631</v>
      </c>
      <c r="R2705" s="47">
        <f t="shared" ca="1" si="338"/>
        <v>0.25027105485059448</v>
      </c>
      <c r="S2705" s="97">
        <f t="shared" ca="1" si="343"/>
        <v>0.59962916291246349</v>
      </c>
      <c r="V2705">
        <v>2688</v>
      </c>
      <c r="W2705" s="46">
        <v>0.68930742394535705</v>
      </c>
    </row>
    <row r="2706" spans="10:23">
      <c r="J2706">
        <v>2689</v>
      </c>
      <c r="K2706" s="93">
        <f t="shared" ca="1" si="339"/>
        <v>1.2101971539986154</v>
      </c>
      <c r="L2706" s="93">
        <f t="shared" ca="1" si="339"/>
        <v>-0.51123236095137303</v>
      </c>
      <c r="M2706" s="93">
        <f t="shared" ca="1" si="340"/>
        <v>1.2101971539986154</v>
      </c>
      <c r="N2706" s="101">
        <f t="shared" ref="N2706:N2769" ca="1" si="344">$N$2*K2706+SQRT(1-$N$2^2)*L2706</f>
        <v>-9.982096259772727E-2</v>
      </c>
      <c r="O2706" s="46">
        <f t="shared" ca="1" si="341"/>
        <v>0.75470714528938565</v>
      </c>
      <c r="P2706" s="46">
        <f t="shared" ca="1" si="342"/>
        <v>0.53749522848479381</v>
      </c>
      <c r="Q2706" s="47">
        <f t="shared" ref="Q2706:Q2769" ca="1" si="345">$K$2+K2706*$S$3</f>
        <v>1.1891309788985693</v>
      </c>
      <c r="R2706" s="47">
        <f t="shared" ref="R2706:R2769" ca="1" si="346">$L$2+$L$3*N2706</f>
        <v>0.1332824700825232</v>
      </c>
      <c r="S2706" s="97">
        <f t="shared" ca="1" si="343"/>
        <v>0.44399480768595445</v>
      </c>
      <c r="V2706">
        <v>2689</v>
      </c>
      <c r="W2706" s="46">
        <v>-0.58399243291671299</v>
      </c>
    </row>
    <row r="2707" spans="10:23">
      <c r="J2707">
        <v>2690</v>
      </c>
      <c r="K2707" s="93">
        <f t="shared" ref="K2707:L2770" ca="1" si="347">_xlfn.NORM.S.INV(RAND())</f>
        <v>8.3561814993877714E-2</v>
      </c>
      <c r="L2707" s="93">
        <f t="shared" ca="1" si="347"/>
        <v>1.2850864298841471</v>
      </c>
      <c r="M2707" s="93">
        <f t="shared" ref="M2707:M2770" ca="1" si="348">K2707</f>
        <v>8.3561814993877714E-2</v>
      </c>
      <c r="N2707" s="101">
        <f t="shared" ca="1" si="344"/>
        <v>1.2449433712966382</v>
      </c>
      <c r="O2707" s="46">
        <f t="shared" ref="O2707:O2770" ca="1" si="349">$K$2+K2707*$K$3</f>
        <v>0.35027945230327212</v>
      </c>
      <c r="P2707" s="46">
        <f t="shared" ref="P2707:P2770" ca="1" si="350">$K$2+K2707*$R$3</f>
        <v>0.33528138199173702</v>
      </c>
      <c r="Q2707" s="47">
        <f t="shared" ca="1" si="345"/>
        <v>0.38027559292634222</v>
      </c>
      <c r="R2707" s="47">
        <f t="shared" ca="1" si="346"/>
        <v>0.35072076327807744</v>
      </c>
      <c r="S2707" s="97">
        <f t="shared" ref="S2707:S2770" ca="1" si="351">AVERAGE(R2707,O2707)</f>
        <v>0.35050010779067475</v>
      </c>
      <c r="V2707">
        <v>2690</v>
      </c>
      <c r="W2707" s="46">
        <v>-0.112141660627383</v>
      </c>
    </row>
    <row r="2708" spans="10:23">
      <c r="J2708">
        <v>2691</v>
      </c>
      <c r="K2708" s="93">
        <f t="shared" ca="1" si="347"/>
        <v>-0.20524371272756237</v>
      </c>
      <c r="L2708" s="93">
        <f t="shared" ca="1" si="347"/>
        <v>-1.3890024582108078</v>
      </c>
      <c r="M2708" s="93">
        <f t="shared" ca="1" si="348"/>
        <v>-0.20524371272756237</v>
      </c>
      <c r="N2708" s="101">
        <f t="shared" ca="1" si="344"/>
        <v>-1.3821619839806467</v>
      </c>
      <c r="O2708" s="46">
        <f t="shared" ca="1" si="349"/>
        <v>0.24660708445335155</v>
      </c>
      <c r="P2708" s="46">
        <f t="shared" ca="1" si="350"/>
        <v>0.28344519806677676</v>
      </c>
      <c r="Q2708" s="47">
        <f t="shared" ca="1" si="345"/>
        <v>0.17293085722650114</v>
      </c>
      <c r="R2708" s="47">
        <f t="shared" ca="1" si="346"/>
        <v>-7.406244229827208E-2</v>
      </c>
      <c r="S2708" s="97">
        <f t="shared" ca="1" si="351"/>
        <v>8.6272321077539738E-2</v>
      </c>
      <c r="V2708">
        <v>2691</v>
      </c>
      <c r="W2708" s="46">
        <v>0.26602110591148098</v>
      </c>
    </row>
    <row r="2709" spans="10:23">
      <c r="J2709">
        <v>2692</v>
      </c>
      <c r="K2709" s="93">
        <f t="shared" ca="1" si="347"/>
        <v>0.63918644766200694</v>
      </c>
      <c r="L2709" s="93">
        <f t="shared" ca="1" si="347"/>
        <v>-0.25694774396061609</v>
      </c>
      <c r="M2709" s="93">
        <f t="shared" ca="1" si="348"/>
        <v>0.63918644766200694</v>
      </c>
      <c r="N2709" s="101">
        <f t="shared" ca="1" si="344"/>
        <v>-4.0332206667834936E-2</v>
      </c>
      <c r="O2709" s="46">
        <f t="shared" ca="1" si="349"/>
        <v>0.54973173342445159</v>
      </c>
      <c r="P2709" s="46">
        <f t="shared" ca="1" si="350"/>
        <v>0.43500752255232678</v>
      </c>
      <c r="Q2709" s="47">
        <f t="shared" ca="1" si="345"/>
        <v>0.77918015516870121</v>
      </c>
      <c r="R2709" s="47">
        <f t="shared" ca="1" si="346"/>
        <v>0.14290135513747051</v>
      </c>
      <c r="S2709" s="97">
        <f t="shared" ca="1" si="351"/>
        <v>0.34631654428096104</v>
      </c>
      <c r="V2709">
        <v>2692</v>
      </c>
      <c r="W2709" s="46">
        <v>0.94357004361047103</v>
      </c>
    </row>
    <row r="2710" spans="10:23">
      <c r="J2710">
        <v>2693</v>
      </c>
      <c r="K2710" s="93">
        <f t="shared" ca="1" si="347"/>
        <v>-0.65346660602503803</v>
      </c>
      <c r="L2710" s="93">
        <f t="shared" ca="1" si="347"/>
        <v>0.33895509277558983</v>
      </c>
      <c r="M2710" s="93">
        <f t="shared" ca="1" si="348"/>
        <v>-0.65346660602503803</v>
      </c>
      <c r="N2710" s="101">
        <f t="shared" ca="1" si="344"/>
        <v>0.11354058467162914</v>
      </c>
      <c r="O2710" s="46">
        <f t="shared" ca="1" si="349"/>
        <v>8.5708749025674408E-2</v>
      </c>
      <c r="P2710" s="46">
        <f t="shared" ca="1" si="350"/>
        <v>0.20299603035293817</v>
      </c>
      <c r="Q2710" s="47">
        <f t="shared" ca="1" si="345"/>
        <v>-0.14886581362885315</v>
      </c>
      <c r="R2710" s="47">
        <f t="shared" ca="1" si="346"/>
        <v>0.16778142986491115</v>
      </c>
      <c r="S2710" s="97">
        <f t="shared" ca="1" si="351"/>
        <v>0.12674508944529278</v>
      </c>
      <c r="V2710">
        <v>2693</v>
      </c>
      <c r="W2710" s="46">
        <v>0.80022110443102501</v>
      </c>
    </row>
    <row r="2711" spans="10:23">
      <c r="J2711">
        <v>2694</v>
      </c>
      <c r="K2711" s="93">
        <f t="shared" ca="1" si="347"/>
        <v>0.32106961714933407</v>
      </c>
      <c r="L2711" s="93">
        <f t="shared" ca="1" si="347"/>
        <v>0.44814152824881648</v>
      </c>
      <c r="M2711" s="93">
        <f t="shared" ca="1" si="348"/>
        <v>0.32106961714933407</v>
      </c>
      <c r="N2711" s="101">
        <f t="shared" ca="1" si="344"/>
        <v>0.52698278986648006</v>
      </c>
      <c r="O2711" s="46">
        <f t="shared" ca="1" si="349"/>
        <v>0.43553750268254354</v>
      </c>
      <c r="P2711" s="46">
        <f t="shared" ca="1" si="350"/>
        <v>0.37791040718137275</v>
      </c>
      <c r="Q2711" s="47">
        <f t="shared" ca="1" si="345"/>
        <v>0.55079169368488512</v>
      </c>
      <c r="R2711" s="47">
        <f t="shared" ca="1" si="346"/>
        <v>0.23463192936636224</v>
      </c>
      <c r="S2711" s="97">
        <f t="shared" ca="1" si="351"/>
        <v>0.33508471602445289</v>
      </c>
      <c r="V2711">
        <v>2694</v>
      </c>
      <c r="W2711" s="46">
        <v>-4.17821933039264E-2</v>
      </c>
    </row>
    <row r="2712" spans="10:23">
      <c r="J2712">
        <v>2695</v>
      </c>
      <c r="K2712" s="93">
        <f t="shared" ca="1" si="347"/>
        <v>1.0306089281263002</v>
      </c>
      <c r="L2712" s="93">
        <f t="shared" ca="1" si="347"/>
        <v>0.34990852647650306</v>
      </c>
      <c r="M2712" s="93">
        <f t="shared" ca="1" si="348"/>
        <v>1.0306089281263002</v>
      </c>
      <c r="N2712" s="101">
        <f t="shared" ca="1" si="344"/>
        <v>0.65949915078766952</v>
      </c>
      <c r="O2712" s="46">
        <f t="shared" ca="1" si="349"/>
        <v>0.6902404546375811</v>
      </c>
      <c r="P2712" s="46">
        <f t="shared" ca="1" si="350"/>
        <v>0.50526188315889153</v>
      </c>
      <c r="Q2712" s="47">
        <f t="shared" ca="1" si="345"/>
        <v>1.0601975975949602</v>
      </c>
      <c r="R2712" s="47">
        <f t="shared" ca="1" si="346"/>
        <v>0.25605882968855126</v>
      </c>
      <c r="S2712" s="97">
        <f t="shared" ca="1" si="351"/>
        <v>0.47314964216306621</v>
      </c>
      <c r="V2712">
        <v>2695</v>
      </c>
      <c r="W2712" s="46">
        <v>0.47142559002533002</v>
      </c>
    </row>
    <row r="2713" spans="10:23">
      <c r="J2713">
        <v>2696</v>
      </c>
      <c r="K2713" s="93">
        <f t="shared" ca="1" si="347"/>
        <v>1.922818998304386E-3</v>
      </c>
      <c r="L2713" s="93">
        <f t="shared" ca="1" si="347"/>
        <v>-0.2730703937724398</v>
      </c>
      <c r="M2713" s="93">
        <f t="shared" ca="1" si="348"/>
        <v>1.922818998304386E-3</v>
      </c>
      <c r="N2713" s="101">
        <f t="shared" ca="1" si="344"/>
        <v>-0.25828194994875636</v>
      </c>
      <c r="O2713" s="46">
        <f t="shared" ca="1" si="349"/>
        <v>0.32097354500112824</v>
      </c>
      <c r="P2713" s="46">
        <f t="shared" ca="1" si="350"/>
        <v>0.32062842834066507</v>
      </c>
      <c r="Q2713" s="47">
        <f t="shared" ca="1" si="345"/>
        <v>0.32166377832205445</v>
      </c>
      <c r="R2713" s="47">
        <f t="shared" ca="1" si="346"/>
        <v>0.10766051851878056</v>
      </c>
      <c r="S2713" s="97">
        <f t="shared" ca="1" si="351"/>
        <v>0.2143170317599544</v>
      </c>
      <c r="V2713">
        <v>2696</v>
      </c>
      <c r="W2713" s="46">
        <v>1.1372910971495001</v>
      </c>
    </row>
    <row r="2714" spans="10:23">
      <c r="J2714">
        <v>2697</v>
      </c>
      <c r="K2714" s="93">
        <f t="shared" ca="1" si="347"/>
        <v>-0.74730097778779492</v>
      </c>
      <c r="L2714" s="93">
        <f t="shared" ca="1" si="347"/>
        <v>1.5280279414005435</v>
      </c>
      <c r="M2714" s="93">
        <f t="shared" ca="1" si="348"/>
        <v>-0.74730097778779492</v>
      </c>
      <c r="N2714" s="101">
        <f t="shared" ca="1" si="344"/>
        <v>1.2110391267119189</v>
      </c>
      <c r="O2714" s="46">
        <f t="shared" ca="1" si="349"/>
        <v>5.2025074121301917E-2</v>
      </c>
      <c r="P2714" s="46">
        <f t="shared" ca="1" si="350"/>
        <v>0.18615419290075194</v>
      </c>
      <c r="Q2714" s="47">
        <f t="shared" ca="1" si="345"/>
        <v>-0.21623316343759813</v>
      </c>
      <c r="R2714" s="47">
        <f t="shared" ca="1" si="346"/>
        <v>0.34523870156006864</v>
      </c>
      <c r="S2714" s="97">
        <f t="shared" ca="1" si="351"/>
        <v>0.19863188784068528</v>
      </c>
      <c r="V2714">
        <v>2697</v>
      </c>
      <c r="W2714" s="46">
        <v>9.1799286266464206E-2</v>
      </c>
    </row>
    <row r="2715" spans="10:23">
      <c r="J2715">
        <v>2698</v>
      </c>
      <c r="K2715" s="93">
        <f t="shared" ca="1" si="347"/>
        <v>-0.286704801035851</v>
      </c>
      <c r="L2715" s="93">
        <f t="shared" ca="1" si="347"/>
        <v>-0.46284016699115177</v>
      </c>
      <c r="M2715" s="93">
        <f t="shared" ca="1" si="348"/>
        <v>-0.286704801035851</v>
      </c>
      <c r="N2715" s="101">
        <f t="shared" ca="1" si="344"/>
        <v>-0.52998953969592888</v>
      </c>
      <c r="O2715" s="46">
        <f t="shared" ca="1" si="349"/>
        <v>0.21736504057980971</v>
      </c>
      <c r="P2715" s="46">
        <f t="shared" ca="1" si="350"/>
        <v>0.26882417613000587</v>
      </c>
      <c r="Q2715" s="47">
        <f t="shared" ca="1" si="345"/>
        <v>0.11444676947941745</v>
      </c>
      <c r="R2715" s="47">
        <f t="shared" ca="1" si="346"/>
        <v>6.372744186451533E-2</v>
      </c>
      <c r="S2715" s="97">
        <f t="shared" ca="1" si="351"/>
        <v>0.14054624122216253</v>
      </c>
      <c r="V2715">
        <v>2698</v>
      </c>
      <c r="W2715" s="46">
        <v>-6.8672154193984994E-2</v>
      </c>
    </row>
    <row r="2716" spans="10:23">
      <c r="J2716">
        <v>2699</v>
      </c>
      <c r="K2716" s="93">
        <f t="shared" ca="1" si="347"/>
        <v>-0.94117991024338898</v>
      </c>
      <c r="L2716" s="93">
        <f t="shared" ca="1" si="347"/>
        <v>-0.72306010238635354</v>
      </c>
      <c r="M2716" s="93">
        <f t="shared" ca="1" si="348"/>
        <v>-0.94117991024338898</v>
      </c>
      <c r="N2716" s="101">
        <f t="shared" ca="1" si="344"/>
        <v>-0.98483745264817868</v>
      </c>
      <c r="O2716" s="46">
        <f t="shared" ca="1" si="349"/>
        <v>-1.7571543929835509E-2</v>
      </c>
      <c r="P2716" s="46">
        <f t="shared" ca="1" si="350"/>
        <v>0.15135588387518323</v>
      </c>
      <c r="Q2716" s="47">
        <f t="shared" ca="1" si="345"/>
        <v>-0.35542639953987298</v>
      </c>
      <c r="R2716" s="47">
        <f t="shared" ca="1" si="346"/>
        <v>-9.8180496116634097E-3</v>
      </c>
      <c r="S2716" s="97">
        <f t="shared" ca="1" si="351"/>
        <v>-1.3694796770749459E-2</v>
      </c>
      <c r="V2716">
        <v>2699</v>
      </c>
      <c r="W2716" s="46">
        <v>0.60306661085659197</v>
      </c>
    </row>
    <row r="2717" spans="10:23">
      <c r="J2717">
        <v>2700</v>
      </c>
      <c r="K2717" s="93">
        <f t="shared" ca="1" si="347"/>
        <v>-0.36598890408358625</v>
      </c>
      <c r="L2717" s="93">
        <f t="shared" ca="1" si="347"/>
        <v>-3.7441171474755598E-2</v>
      </c>
      <c r="M2717" s="93">
        <f t="shared" ca="1" si="348"/>
        <v>-0.36598890408358625</v>
      </c>
      <c r="N2717" s="101">
        <f t="shared" ca="1" si="344"/>
        <v>-0.15189002717578604</v>
      </c>
      <c r="O2717" s="46">
        <f t="shared" ca="1" si="349"/>
        <v>0.18890446795620053</v>
      </c>
      <c r="P2717" s="46">
        <f t="shared" ca="1" si="350"/>
        <v>0.25459388981820125</v>
      </c>
      <c r="Q2717" s="47">
        <f t="shared" ca="1" si="345"/>
        <v>5.7525624232199091E-2</v>
      </c>
      <c r="R2717" s="47">
        <f t="shared" ca="1" si="346"/>
        <v>0.12486329339499548</v>
      </c>
      <c r="S2717" s="97">
        <f t="shared" ca="1" si="351"/>
        <v>0.156883880675598</v>
      </c>
      <c r="V2717">
        <v>2700</v>
      </c>
      <c r="W2717" s="46">
        <v>0.95127928716343502</v>
      </c>
    </row>
    <row r="2718" spans="10:23">
      <c r="J2718">
        <v>2701</v>
      </c>
      <c r="K2718" s="93">
        <f t="shared" ca="1" si="347"/>
        <v>-1.4550772274117252</v>
      </c>
      <c r="L2718" s="93">
        <f t="shared" ca="1" si="347"/>
        <v>0.88101608160218881</v>
      </c>
      <c r="M2718" s="93">
        <f t="shared" ca="1" si="348"/>
        <v>-1.4550772274117252</v>
      </c>
      <c r="N2718" s="101">
        <f t="shared" ca="1" si="344"/>
        <v>0.37252933451834486</v>
      </c>
      <c r="O2718" s="46">
        <f t="shared" ca="1" si="349"/>
        <v>-0.20204499263040865</v>
      </c>
      <c r="P2718" s="46">
        <f t="shared" ca="1" si="350"/>
        <v>5.9119159524896658E-2</v>
      </c>
      <c r="Q2718" s="47">
        <f t="shared" ca="1" si="345"/>
        <v>-0.72437329694101926</v>
      </c>
      <c r="R2718" s="47">
        <f t="shared" ca="1" si="346"/>
        <v>0.20965796562968542</v>
      </c>
      <c r="S2718" s="97">
        <f t="shared" ca="1" si="351"/>
        <v>3.806486499638384E-3</v>
      </c>
      <c r="V2718">
        <v>2701</v>
      </c>
      <c r="W2718" s="46">
        <v>0.32058041456813302</v>
      </c>
    </row>
    <row r="2719" spans="10:23">
      <c r="J2719">
        <v>2702</v>
      </c>
      <c r="K2719" s="93">
        <f t="shared" ca="1" si="347"/>
        <v>-0.11108662858696723</v>
      </c>
      <c r="L2719" s="93">
        <f t="shared" ca="1" si="347"/>
        <v>-1.4324785942461549</v>
      </c>
      <c r="M2719" s="93">
        <f t="shared" ca="1" si="348"/>
        <v>-0.11108662858696723</v>
      </c>
      <c r="N2719" s="101">
        <f t="shared" ca="1" si="344"/>
        <v>-1.3934369126019017</v>
      </c>
      <c r="O2719" s="46">
        <f t="shared" ca="1" si="349"/>
        <v>0.28040660324966382</v>
      </c>
      <c r="P2719" s="46">
        <f t="shared" ca="1" si="350"/>
        <v>0.30034495746493289</v>
      </c>
      <c r="Q2719" s="47">
        <f t="shared" ca="1" si="345"/>
        <v>0.24052989481912568</v>
      </c>
      <c r="R2719" s="47">
        <f t="shared" ca="1" si="346"/>
        <v>-7.5885513578135444E-2</v>
      </c>
      <c r="S2719" s="97">
        <f t="shared" ca="1" si="351"/>
        <v>0.10226054483576419</v>
      </c>
      <c r="V2719">
        <v>2702</v>
      </c>
      <c r="W2719" s="46">
        <v>-0.35396062958478203</v>
      </c>
    </row>
    <row r="2720" spans="10:23">
      <c r="J2720">
        <v>2703</v>
      </c>
      <c r="K2720" s="93">
        <f t="shared" ca="1" si="347"/>
        <v>1.1239660113073993</v>
      </c>
      <c r="L2720" s="93">
        <f t="shared" ca="1" si="347"/>
        <v>0.53431050949254899</v>
      </c>
      <c r="M2720" s="93">
        <f t="shared" ca="1" si="348"/>
        <v>1.1239660113073993</v>
      </c>
      <c r="N2720" s="101">
        <f t="shared" ca="1" si="344"/>
        <v>0.86401721754163852</v>
      </c>
      <c r="O2720" s="46">
        <f t="shared" ca="1" si="349"/>
        <v>0.72375279751171651</v>
      </c>
      <c r="P2720" s="46">
        <f t="shared" ca="1" si="350"/>
        <v>0.52201805459595918</v>
      </c>
      <c r="Q2720" s="47">
        <f t="shared" ca="1" si="345"/>
        <v>1.127222283343231</v>
      </c>
      <c r="R2720" s="47">
        <f t="shared" ca="1" si="346"/>
        <v>0.28912786508886901</v>
      </c>
      <c r="S2720" s="97">
        <f t="shared" ca="1" si="351"/>
        <v>0.50644033130029276</v>
      </c>
      <c r="V2720">
        <v>2703</v>
      </c>
      <c r="W2720" s="46">
        <v>0.62428261491942405</v>
      </c>
    </row>
    <row r="2721" spans="10:23">
      <c r="J2721">
        <v>2704</v>
      </c>
      <c r="K2721" s="93">
        <f t="shared" ca="1" si="347"/>
        <v>6.2265823086608302E-2</v>
      </c>
      <c r="L2721" s="93">
        <f t="shared" ca="1" si="347"/>
        <v>-0.29856709443198548</v>
      </c>
      <c r="M2721" s="93">
        <f t="shared" ca="1" si="348"/>
        <v>6.2265823086608302E-2</v>
      </c>
      <c r="N2721" s="101">
        <f t="shared" ca="1" si="344"/>
        <v>-0.26326451418606533</v>
      </c>
      <c r="O2721" s="46">
        <f t="shared" ca="1" si="349"/>
        <v>0.34263484132868977</v>
      </c>
      <c r="P2721" s="46">
        <f t="shared" ca="1" si="350"/>
        <v>0.33145907650444584</v>
      </c>
      <c r="Q2721" s="47">
        <f t="shared" ca="1" si="345"/>
        <v>0.36498637097717757</v>
      </c>
      <c r="R2721" s="47">
        <f t="shared" ca="1" si="346"/>
        <v>0.10685487530220282</v>
      </c>
      <c r="S2721" s="97">
        <f t="shared" ca="1" si="351"/>
        <v>0.2247448583154463</v>
      </c>
      <c r="V2721">
        <v>2704</v>
      </c>
      <c r="W2721" s="46">
        <v>1.08394398152705</v>
      </c>
    </row>
    <row r="2722" spans="10:23">
      <c r="J2722">
        <v>2705</v>
      </c>
      <c r="K2722" s="93">
        <f t="shared" ca="1" si="347"/>
        <v>0.97574085956021661</v>
      </c>
      <c r="L2722" s="93">
        <f t="shared" ca="1" si="347"/>
        <v>0.89129356789533132</v>
      </c>
      <c r="M2722" s="93">
        <f t="shared" ca="1" si="348"/>
        <v>0.97574085956021661</v>
      </c>
      <c r="N2722" s="101">
        <f t="shared" ca="1" si="344"/>
        <v>1.1553279301968784</v>
      </c>
      <c r="O2722" s="46">
        <f t="shared" ca="1" si="349"/>
        <v>0.67054449302467112</v>
      </c>
      <c r="P2722" s="46">
        <f t="shared" ca="1" si="350"/>
        <v>0.49541390235243654</v>
      </c>
      <c r="Q2722" s="47">
        <f t="shared" ca="1" si="345"/>
        <v>1.0208056743691403</v>
      </c>
      <c r="R2722" s="47">
        <f t="shared" ca="1" si="346"/>
        <v>0.33623061949186583</v>
      </c>
      <c r="S2722" s="97">
        <f t="shared" ca="1" si="351"/>
        <v>0.50338755625826848</v>
      </c>
      <c r="V2722">
        <v>2705</v>
      </c>
      <c r="W2722" s="46">
        <v>0.25878644601925299</v>
      </c>
    </row>
    <row r="2723" spans="10:23">
      <c r="J2723">
        <v>2706</v>
      </c>
      <c r="K2723" s="93">
        <f t="shared" ca="1" si="347"/>
        <v>1.8972517041833128</v>
      </c>
      <c r="L2723" s="93">
        <f t="shared" ca="1" si="347"/>
        <v>0.10297492234030441</v>
      </c>
      <c r="M2723" s="93">
        <f t="shared" ca="1" si="348"/>
        <v>1.8972517041833128</v>
      </c>
      <c r="N2723" s="101">
        <f t="shared" ca="1" si="344"/>
        <v>0.70099739683000672</v>
      </c>
      <c r="O2723" s="46">
        <f t="shared" ca="1" si="349"/>
        <v>1.0013387545306442</v>
      </c>
      <c r="P2723" s="46">
        <f t="shared" ca="1" si="350"/>
        <v>0.66081103310542311</v>
      </c>
      <c r="Q2723" s="47">
        <f t="shared" ca="1" si="345"/>
        <v>1.6823941973810863</v>
      </c>
      <c r="R2723" s="47">
        <f t="shared" ca="1" si="346"/>
        <v>0.26276878440896234</v>
      </c>
      <c r="S2723" s="97">
        <f t="shared" ca="1" si="351"/>
        <v>0.63205376946980329</v>
      </c>
      <c r="V2723">
        <v>2706</v>
      </c>
      <c r="W2723" s="46">
        <v>0.310281038527155</v>
      </c>
    </row>
    <row r="2724" spans="10:23">
      <c r="J2724">
        <v>2707</v>
      </c>
      <c r="K2724" s="93">
        <f t="shared" ca="1" si="347"/>
        <v>-0.25261902101349709</v>
      </c>
      <c r="L2724" s="93">
        <f t="shared" ca="1" si="347"/>
        <v>0.94824001539885139</v>
      </c>
      <c r="M2724" s="93">
        <f t="shared" ca="1" si="348"/>
        <v>-0.25261902101349709</v>
      </c>
      <c r="N2724" s="101">
        <f t="shared" ca="1" si="344"/>
        <v>0.81867190111999988</v>
      </c>
      <c r="O2724" s="46">
        <f t="shared" ca="1" si="349"/>
        <v>0.22960079504340619</v>
      </c>
      <c r="P2724" s="46">
        <f t="shared" ca="1" si="350"/>
        <v>0.27494205336180405</v>
      </c>
      <c r="Q2724" s="47">
        <f t="shared" ca="1" si="345"/>
        <v>0.13891827840661039</v>
      </c>
      <c r="R2724" s="47">
        <f t="shared" ca="1" si="346"/>
        <v>0.28179586798081069</v>
      </c>
      <c r="S2724" s="97">
        <f t="shared" ca="1" si="351"/>
        <v>0.25569833151210841</v>
      </c>
      <c r="V2724">
        <v>2707</v>
      </c>
      <c r="W2724" s="46">
        <v>-8.7928646446544106E-2</v>
      </c>
    </row>
    <row r="2725" spans="10:23">
      <c r="J2725">
        <v>2708</v>
      </c>
      <c r="K2725" s="93">
        <f t="shared" ca="1" si="347"/>
        <v>-0.90166691203936011</v>
      </c>
      <c r="L2725" s="93">
        <f t="shared" ca="1" si="347"/>
        <v>-3.0713282510508004</v>
      </c>
      <c r="M2725" s="93">
        <f t="shared" ca="1" si="348"/>
        <v>-0.90166691203936011</v>
      </c>
      <c r="N2725" s="101">
        <f t="shared" ca="1" si="344"/>
        <v>-3.1986249858927578</v>
      </c>
      <c r="O2725" s="46">
        <f t="shared" ca="1" si="349"/>
        <v>-3.3875838201370412E-3</v>
      </c>
      <c r="P2725" s="46">
        <f t="shared" ca="1" si="350"/>
        <v>0.15844786393003246</v>
      </c>
      <c r="Q2725" s="47">
        <f t="shared" ca="1" si="345"/>
        <v>-0.32705847932047605</v>
      </c>
      <c r="R2725" s="47">
        <f t="shared" ca="1" si="346"/>
        <v>-0.36777086750972476</v>
      </c>
      <c r="S2725" s="97">
        <f t="shared" ca="1" si="351"/>
        <v>-0.1855792256649309</v>
      </c>
      <c r="V2725">
        <v>2708</v>
      </c>
      <c r="W2725" s="46">
        <v>6.0987921652027897E-2</v>
      </c>
    </row>
    <row r="2726" spans="10:23">
      <c r="J2726">
        <v>2709</v>
      </c>
      <c r="K2726" s="93">
        <f t="shared" ca="1" si="347"/>
        <v>-0.8338517400293185</v>
      </c>
      <c r="L2726" s="93">
        <f t="shared" ca="1" si="347"/>
        <v>-0.27509871886158327</v>
      </c>
      <c r="M2726" s="93">
        <f t="shared" ca="1" si="348"/>
        <v>-0.8338517400293185</v>
      </c>
      <c r="N2726" s="101">
        <f t="shared" ca="1" si="344"/>
        <v>-0.52600003008589846</v>
      </c>
      <c r="O2726" s="46">
        <f t="shared" ca="1" si="349"/>
        <v>2.0955992682359204E-2</v>
      </c>
      <c r="P2726" s="46">
        <f t="shared" ca="1" si="350"/>
        <v>0.17061965218128058</v>
      </c>
      <c r="Q2726" s="47">
        <f t="shared" ca="1" si="345"/>
        <v>-0.27837132631548356</v>
      </c>
      <c r="R2726" s="47">
        <f t="shared" ca="1" si="346"/>
        <v>6.4372515606008845E-2</v>
      </c>
      <c r="S2726" s="97">
        <f t="shared" ca="1" si="351"/>
        <v>4.2664254144184025E-2</v>
      </c>
      <c r="V2726">
        <v>2709</v>
      </c>
      <c r="W2726" s="46">
        <v>0.10730821678626599</v>
      </c>
    </row>
    <row r="2727" spans="10:23">
      <c r="J2727">
        <v>2710</v>
      </c>
      <c r="K2727" s="93">
        <f t="shared" ca="1" si="347"/>
        <v>0.14440386788169274</v>
      </c>
      <c r="L2727" s="93">
        <f t="shared" ca="1" si="347"/>
        <v>1.2670525697551522</v>
      </c>
      <c r="M2727" s="93">
        <f t="shared" ca="1" si="348"/>
        <v>0.14440386788169274</v>
      </c>
      <c r="N2727" s="101">
        <f t="shared" ca="1" si="344"/>
        <v>1.2471949094161467</v>
      </c>
      <c r="O2727" s="46">
        <f t="shared" ca="1" si="349"/>
        <v>0.37211989191498807</v>
      </c>
      <c r="P2727" s="46">
        <f t="shared" ca="1" si="350"/>
        <v>0.34620160179759502</v>
      </c>
      <c r="Q2727" s="47">
        <f t="shared" ca="1" si="345"/>
        <v>0.42395647214977417</v>
      </c>
      <c r="R2727" s="47">
        <f t="shared" ca="1" si="346"/>
        <v>0.35108482008225583</v>
      </c>
      <c r="S2727" s="97">
        <f t="shared" ca="1" si="351"/>
        <v>0.36160235599862195</v>
      </c>
      <c r="V2727">
        <v>2710</v>
      </c>
      <c r="W2727" s="46">
        <v>2.1225991717721299E-2</v>
      </c>
    </row>
    <row r="2728" spans="10:23">
      <c r="J2728">
        <v>2711</v>
      </c>
      <c r="K2728" s="93">
        <f t="shared" ca="1" si="347"/>
        <v>-0.26646031228423533</v>
      </c>
      <c r="L2728" s="93">
        <f t="shared" ca="1" si="347"/>
        <v>-7.3172438661583961E-2</v>
      </c>
      <c r="M2728" s="93">
        <f t="shared" ca="1" si="348"/>
        <v>-0.26646031228423533</v>
      </c>
      <c r="N2728" s="101">
        <f t="shared" ca="1" si="344"/>
        <v>-0.15411391590923479</v>
      </c>
      <c r="O2728" s="46">
        <f t="shared" ca="1" si="349"/>
        <v>0.22463219402160745</v>
      </c>
      <c r="P2728" s="46">
        <f t="shared" ca="1" si="350"/>
        <v>0.27245775285090468</v>
      </c>
      <c r="Q2728" s="47">
        <f t="shared" ca="1" si="345"/>
        <v>0.12898107636301293</v>
      </c>
      <c r="R2728" s="47">
        <f t="shared" ca="1" si="346"/>
        <v>0.12450370728888753</v>
      </c>
      <c r="S2728" s="97">
        <f t="shared" ca="1" si="351"/>
        <v>0.17456795065524749</v>
      </c>
      <c r="V2728">
        <v>2711</v>
      </c>
      <c r="W2728" s="46">
        <v>0.22757549523713</v>
      </c>
    </row>
    <row r="2729" spans="10:23">
      <c r="J2729">
        <v>2712</v>
      </c>
      <c r="K2729" s="93">
        <f t="shared" ca="1" si="347"/>
        <v>0.15955501989020152</v>
      </c>
      <c r="L2729" s="93">
        <f t="shared" ca="1" si="347"/>
        <v>0.42756665297916441</v>
      </c>
      <c r="M2729" s="93">
        <f t="shared" ca="1" si="348"/>
        <v>0.15955501989020152</v>
      </c>
      <c r="N2729" s="101">
        <f t="shared" ca="1" si="344"/>
        <v>0.45611083123880902</v>
      </c>
      <c r="O2729" s="46">
        <f t="shared" ca="1" si="349"/>
        <v>0.37755869295445854</v>
      </c>
      <c r="P2729" s="46">
        <f t="shared" ca="1" si="350"/>
        <v>0.34892100231733025</v>
      </c>
      <c r="Q2729" s="47">
        <f t="shared" ca="1" si="345"/>
        <v>0.43483407422871512</v>
      </c>
      <c r="R2729" s="47">
        <f t="shared" ca="1" si="346"/>
        <v>0.22317246592654943</v>
      </c>
      <c r="S2729" s="97">
        <f t="shared" ca="1" si="351"/>
        <v>0.30036557944050402</v>
      </c>
      <c r="V2729">
        <v>2712</v>
      </c>
      <c r="W2729" s="46">
        <v>0.90427674697511595</v>
      </c>
    </row>
    <row r="2730" spans="10:23">
      <c r="J2730">
        <v>2713</v>
      </c>
      <c r="K2730" s="93">
        <f t="shared" ca="1" si="347"/>
        <v>-0.51219709763524968</v>
      </c>
      <c r="L2730" s="93">
        <f t="shared" ca="1" si="347"/>
        <v>-1.8229056865897928</v>
      </c>
      <c r="M2730" s="93">
        <f t="shared" ca="1" si="348"/>
        <v>-0.51219709763524968</v>
      </c>
      <c r="N2730" s="101">
        <f t="shared" ca="1" si="344"/>
        <v>-1.8911564025812004</v>
      </c>
      <c r="O2730" s="46">
        <f t="shared" ca="1" si="349"/>
        <v>0.13642018988801741</v>
      </c>
      <c r="P2730" s="46">
        <f t="shared" ca="1" si="350"/>
        <v>0.22835175078410969</v>
      </c>
      <c r="Q2730" s="47">
        <f t="shared" ca="1" si="345"/>
        <v>-4.7442931904167152E-2</v>
      </c>
      <c r="R2730" s="47">
        <f t="shared" ca="1" si="346"/>
        <v>-0.15636301708081363</v>
      </c>
      <c r="S2730" s="97">
        <f t="shared" ca="1" si="351"/>
        <v>-9.9714135963981099E-3</v>
      </c>
      <c r="V2730">
        <v>2713</v>
      </c>
      <c r="W2730" s="46">
        <v>-0.159557163306285</v>
      </c>
    </row>
    <row r="2731" spans="10:23">
      <c r="J2731">
        <v>2714</v>
      </c>
      <c r="K2731" s="93">
        <f t="shared" ca="1" si="347"/>
        <v>-0.57985756406825095</v>
      </c>
      <c r="L2731" s="93">
        <f t="shared" ca="1" si="347"/>
        <v>0.66773877898180489</v>
      </c>
      <c r="M2731" s="93">
        <f t="shared" ca="1" si="348"/>
        <v>-0.57985756406825095</v>
      </c>
      <c r="N2731" s="101">
        <f t="shared" ca="1" si="344"/>
        <v>0.44866419677195335</v>
      </c>
      <c r="O2731" s="46">
        <f t="shared" ca="1" si="349"/>
        <v>0.11213214796485527</v>
      </c>
      <c r="P2731" s="46">
        <f t="shared" ca="1" si="350"/>
        <v>0.21620772982252862</v>
      </c>
      <c r="Q2731" s="47">
        <f t="shared" ca="1" si="345"/>
        <v>-9.6019015750491432E-2</v>
      </c>
      <c r="R2731" s="47">
        <f t="shared" ca="1" si="346"/>
        <v>0.22196840105978186</v>
      </c>
      <c r="S2731" s="97">
        <f t="shared" ca="1" si="351"/>
        <v>0.16705027451231858</v>
      </c>
      <c r="V2731">
        <v>2714</v>
      </c>
      <c r="W2731" s="46">
        <v>0.17555887873591799</v>
      </c>
    </row>
    <row r="2732" spans="10:23">
      <c r="J2732">
        <v>2715</v>
      </c>
      <c r="K2732" s="93">
        <f t="shared" ca="1" si="347"/>
        <v>0.64310517803854794</v>
      </c>
      <c r="L2732" s="93">
        <f t="shared" ca="1" si="347"/>
        <v>-0.45192418898371794</v>
      </c>
      <c r="M2732" s="93">
        <f t="shared" ca="1" si="348"/>
        <v>0.64310517803854794</v>
      </c>
      <c r="N2732" s="101">
        <f t="shared" ca="1" si="344"/>
        <v>-0.22393985211476566</v>
      </c>
      <c r="O2732" s="46">
        <f t="shared" ca="1" si="349"/>
        <v>0.55113843799934903</v>
      </c>
      <c r="P2732" s="46">
        <f t="shared" ca="1" si="350"/>
        <v>0.4357108748397755</v>
      </c>
      <c r="Q2732" s="47">
        <f t="shared" ca="1" si="345"/>
        <v>0.78199356431849609</v>
      </c>
      <c r="R2732" s="47">
        <f t="shared" ca="1" si="346"/>
        <v>0.11321337781878356</v>
      </c>
      <c r="S2732" s="97">
        <f t="shared" ca="1" si="351"/>
        <v>0.33217590790906631</v>
      </c>
      <c r="V2732">
        <v>2715</v>
      </c>
      <c r="W2732" s="46">
        <v>3.28032345269939E-2</v>
      </c>
    </row>
    <row r="2733" spans="10:23">
      <c r="J2733">
        <v>2716</v>
      </c>
      <c r="K2733" s="93">
        <f t="shared" ca="1" si="347"/>
        <v>-0.7640588367290031</v>
      </c>
      <c r="L2733" s="93">
        <f t="shared" ca="1" si="347"/>
        <v>-0.24146613954313936</v>
      </c>
      <c r="M2733" s="93">
        <f t="shared" ca="1" si="348"/>
        <v>-0.7640588367290031</v>
      </c>
      <c r="N2733" s="101">
        <f t="shared" ca="1" si="344"/>
        <v>-0.47191783810187182</v>
      </c>
      <c r="O2733" s="46">
        <f t="shared" ca="1" si="349"/>
        <v>4.6009514342246316E-2</v>
      </c>
      <c r="P2733" s="46">
        <f t="shared" ca="1" si="350"/>
        <v>0.18314641301122414</v>
      </c>
      <c r="Q2733" s="47">
        <f t="shared" ca="1" si="345"/>
        <v>-0.22826428299570933</v>
      </c>
      <c r="R2733" s="47">
        <f t="shared" ca="1" si="346"/>
        <v>7.3117199875873479E-2</v>
      </c>
      <c r="S2733" s="97">
        <f t="shared" ca="1" si="351"/>
        <v>5.9563357109059897E-2</v>
      </c>
      <c r="V2733">
        <v>2716</v>
      </c>
      <c r="W2733" s="46">
        <v>0.10663882122351701</v>
      </c>
    </row>
    <row r="2734" spans="10:23">
      <c r="J2734">
        <v>2717</v>
      </c>
      <c r="K2734" s="93">
        <f t="shared" ca="1" si="347"/>
        <v>0.29881674411709441</v>
      </c>
      <c r="L2734" s="93">
        <f t="shared" ca="1" si="347"/>
        <v>-4.2331293446168088E-2</v>
      </c>
      <c r="M2734" s="93">
        <f t="shared" ca="1" si="348"/>
        <v>0.29881674411709441</v>
      </c>
      <c r="N2734" s="101">
        <f t="shared" ca="1" si="344"/>
        <v>5.489684052030442E-2</v>
      </c>
      <c r="O2734" s="46">
        <f t="shared" ca="1" si="349"/>
        <v>0.42754940059558805</v>
      </c>
      <c r="P2734" s="46">
        <f t="shared" ca="1" si="350"/>
        <v>0.37391635613789498</v>
      </c>
      <c r="Q2734" s="47">
        <f t="shared" ca="1" si="345"/>
        <v>0.53481548951097413</v>
      </c>
      <c r="R2734" s="47">
        <f t="shared" ca="1" si="346"/>
        <v>0.15829917686825898</v>
      </c>
      <c r="S2734" s="97">
        <f t="shared" ca="1" si="351"/>
        <v>0.2929242887319235</v>
      </c>
      <c r="V2734">
        <v>2717</v>
      </c>
      <c r="W2734" s="46">
        <v>-0.14524900769433399</v>
      </c>
    </row>
    <row r="2735" spans="10:23">
      <c r="J2735">
        <v>2718</v>
      </c>
      <c r="K2735" s="93">
        <f t="shared" ca="1" si="347"/>
        <v>1.8287100844895448</v>
      </c>
      <c r="L2735" s="93">
        <f t="shared" ca="1" si="347"/>
        <v>-0.86110311025594266</v>
      </c>
      <c r="M2735" s="93">
        <f t="shared" ca="1" si="348"/>
        <v>1.8287100844895448</v>
      </c>
      <c r="N2735" s="101">
        <f t="shared" ca="1" si="344"/>
        <v>-0.23482655066979008</v>
      </c>
      <c r="O2735" s="46">
        <f t="shared" ca="1" si="349"/>
        <v>0.97673440548655155</v>
      </c>
      <c r="P2735" s="46">
        <f t="shared" ca="1" si="350"/>
        <v>0.6485088585833767</v>
      </c>
      <c r="Q2735" s="47">
        <f t="shared" ca="1" si="345"/>
        <v>1.6331854992929011</v>
      </c>
      <c r="R2735" s="47">
        <f t="shared" ca="1" si="346"/>
        <v>0.11145308042490208</v>
      </c>
      <c r="S2735" s="97">
        <f t="shared" ca="1" si="351"/>
        <v>0.54409374295572677</v>
      </c>
      <c r="V2735">
        <v>2718</v>
      </c>
      <c r="W2735" s="46">
        <v>-0.276272497186211</v>
      </c>
    </row>
    <row r="2736" spans="10:23">
      <c r="J2736">
        <v>2719</v>
      </c>
      <c r="K2736" s="93">
        <f t="shared" ca="1" si="347"/>
        <v>1.4971667242320166</v>
      </c>
      <c r="L2736" s="93">
        <f t="shared" ca="1" si="347"/>
        <v>0.53660931040321291</v>
      </c>
      <c r="M2736" s="93">
        <f t="shared" ca="1" si="348"/>
        <v>1.4971667242320166</v>
      </c>
      <c r="N2736" s="101">
        <f t="shared" ca="1" si="344"/>
        <v>0.98488287099116156</v>
      </c>
      <c r="O2736" s="46">
        <f t="shared" ca="1" si="349"/>
        <v>0.85772046044887307</v>
      </c>
      <c r="P2736" s="46">
        <f t="shared" ca="1" si="350"/>
        <v>0.58900188606453752</v>
      </c>
      <c r="Q2736" s="47">
        <f t="shared" ca="1" si="345"/>
        <v>1.3951576092175442</v>
      </c>
      <c r="R2736" s="47">
        <f t="shared" ca="1" si="346"/>
        <v>0.30867093351329827</v>
      </c>
      <c r="S2736" s="97">
        <f t="shared" ca="1" si="351"/>
        <v>0.58319569698108564</v>
      </c>
      <c r="V2736">
        <v>2719</v>
      </c>
      <c r="W2736" s="46">
        <v>-0.26893541120255499</v>
      </c>
    </row>
    <row r="2737" spans="10:23">
      <c r="J2737">
        <v>2720</v>
      </c>
      <c r="K2737" s="93">
        <f t="shared" ca="1" si="347"/>
        <v>1.0943507912470807</v>
      </c>
      <c r="L2737" s="93">
        <f t="shared" ca="1" si="347"/>
        <v>-1.9009311946629879</v>
      </c>
      <c r="M2737" s="93">
        <f t="shared" ca="1" si="348"/>
        <v>1.0943507912470807</v>
      </c>
      <c r="N2737" s="101">
        <f t="shared" ca="1" si="344"/>
        <v>-1.454212805684763</v>
      </c>
      <c r="O2737" s="46">
        <f t="shared" ca="1" si="349"/>
        <v>0.7131218375980577</v>
      </c>
      <c r="P2737" s="46">
        <f t="shared" ca="1" si="350"/>
        <v>0.51670257463912983</v>
      </c>
      <c r="Q2737" s="47">
        <f t="shared" ca="1" si="345"/>
        <v>1.1059603635159134</v>
      </c>
      <c r="R2737" s="47">
        <f t="shared" ca="1" si="346"/>
        <v>-8.5712519043920576E-2</v>
      </c>
      <c r="S2737" s="97">
        <f t="shared" ca="1" si="351"/>
        <v>0.31370465927706859</v>
      </c>
      <c r="V2737">
        <v>2720</v>
      </c>
      <c r="W2737" s="46">
        <v>-2.3596465832197499E-2</v>
      </c>
    </row>
    <row r="2738" spans="10:23">
      <c r="J2738">
        <v>2721</v>
      </c>
      <c r="K2738" s="93">
        <f t="shared" ca="1" si="347"/>
        <v>-0.498537254323762</v>
      </c>
      <c r="L2738" s="93">
        <f t="shared" ca="1" si="347"/>
        <v>1.5611382910665714</v>
      </c>
      <c r="M2738" s="93">
        <f t="shared" ca="1" si="348"/>
        <v>-0.498537254323762</v>
      </c>
      <c r="N2738" s="101">
        <f t="shared" ca="1" si="344"/>
        <v>1.3215429373176184</v>
      </c>
      <c r="O2738" s="46">
        <f t="shared" ca="1" si="349"/>
        <v>0.14132365663165514</v>
      </c>
      <c r="P2738" s="46">
        <f t="shared" ca="1" si="350"/>
        <v>0.23080348415592855</v>
      </c>
      <c r="Q2738" s="47">
        <f t="shared" ca="1" si="345"/>
        <v>-3.7635998416891692E-2</v>
      </c>
      <c r="R2738" s="47">
        <f t="shared" ca="1" si="346"/>
        <v>0.36310633781728918</v>
      </c>
      <c r="S2738" s="97">
        <f t="shared" ca="1" si="351"/>
        <v>0.25221499722447216</v>
      </c>
      <c r="V2738">
        <v>2721</v>
      </c>
      <c r="W2738" s="46">
        <v>1.1227127210477399</v>
      </c>
    </row>
    <row r="2739" spans="10:23">
      <c r="J2739">
        <v>2722</v>
      </c>
      <c r="K2739" s="93">
        <f t="shared" ca="1" si="347"/>
        <v>-0.18457720281881859</v>
      </c>
      <c r="L2739" s="93">
        <f t="shared" ca="1" si="347"/>
        <v>-0.92955320476699499</v>
      </c>
      <c r="M2739" s="93">
        <f t="shared" ca="1" si="348"/>
        <v>-0.18457720281881859</v>
      </c>
      <c r="N2739" s="101">
        <f t="shared" ca="1" si="344"/>
        <v>-0.93999345719197713</v>
      </c>
      <c r="O2739" s="46">
        <f t="shared" ca="1" si="349"/>
        <v>0.25402573060717398</v>
      </c>
      <c r="P2739" s="46">
        <f t="shared" ca="1" si="350"/>
        <v>0.28715452114368795</v>
      </c>
      <c r="Q2739" s="47">
        <f t="shared" ca="1" si="345"/>
        <v>0.18776814953414597</v>
      </c>
      <c r="R2739" s="47">
        <f t="shared" ca="1" si="346"/>
        <v>-2.5671123386410977E-3</v>
      </c>
      <c r="S2739" s="97">
        <f t="shared" ca="1" si="351"/>
        <v>0.12572930913426644</v>
      </c>
      <c r="V2739">
        <v>2722</v>
      </c>
      <c r="W2739" s="46">
        <v>-0.106997959574647</v>
      </c>
    </row>
    <row r="2740" spans="10:23">
      <c r="J2740">
        <v>2723</v>
      </c>
      <c r="K2740" s="93">
        <f t="shared" ca="1" si="347"/>
        <v>0.66447222049170274</v>
      </c>
      <c r="L2740" s="93">
        <f t="shared" ca="1" si="347"/>
        <v>2.7016714144755278E-2</v>
      </c>
      <c r="M2740" s="93">
        <f t="shared" ca="1" si="348"/>
        <v>0.66447222049170274</v>
      </c>
      <c r="N2740" s="101">
        <f t="shared" ca="1" si="344"/>
        <v>0.23693116511447573</v>
      </c>
      <c r="O2740" s="46">
        <f t="shared" ca="1" si="349"/>
        <v>0.55880855395088624</v>
      </c>
      <c r="P2740" s="46">
        <f t="shared" ca="1" si="350"/>
        <v>0.4395459328155441</v>
      </c>
      <c r="Q2740" s="47">
        <f t="shared" ca="1" si="345"/>
        <v>0.79733379622157052</v>
      </c>
      <c r="R2740" s="47">
        <f t="shared" ca="1" si="346"/>
        <v>0.18773276002117989</v>
      </c>
      <c r="S2740" s="97">
        <f t="shared" ca="1" si="351"/>
        <v>0.37327065698603307</v>
      </c>
      <c r="V2740">
        <v>2723</v>
      </c>
      <c r="W2740" s="46">
        <v>0.78444481732257798</v>
      </c>
    </row>
    <row r="2741" spans="10:23">
      <c r="J2741">
        <v>2724</v>
      </c>
      <c r="K2741" s="93">
        <f t="shared" ca="1" si="347"/>
        <v>-0.86455888805103154</v>
      </c>
      <c r="L2741" s="93">
        <f t="shared" ca="1" si="347"/>
        <v>1.314134306257029</v>
      </c>
      <c r="M2741" s="93">
        <f t="shared" ca="1" si="348"/>
        <v>-0.86455888805103154</v>
      </c>
      <c r="N2741" s="101">
        <f t="shared" ca="1" si="344"/>
        <v>0.97095952118997075</v>
      </c>
      <c r="O2741" s="46">
        <f t="shared" ca="1" si="349"/>
        <v>9.9330639647359775E-3</v>
      </c>
      <c r="P2741" s="46">
        <f t="shared" ca="1" si="350"/>
        <v>0.16510818782246897</v>
      </c>
      <c r="Q2741" s="47">
        <f t="shared" ca="1" si="345"/>
        <v>-0.30041718375073001</v>
      </c>
      <c r="R2741" s="47">
        <f t="shared" ca="1" si="346"/>
        <v>0.3064196324190997</v>
      </c>
      <c r="S2741" s="97">
        <f t="shared" ca="1" si="351"/>
        <v>0.15817634819191784</v>
      </c>
      <c r="V2741">
        <v>2724</v>
      </c>
      <c r="W2741" s="46">
        <v>0.60602236895885198</v>
      </c>
    </row>
    <row r="2742" spans="10:23">
      <c r="J2742">
        <v>2725</v>
      </c>
      <c r="K2742" s="93">
        <f t="shared" ca="1" si="347"/>
        <v>9.8610725659765142E-3</v>
      </c>
      <c r="L2742" s="93">
        <f t="shared" ca="1" si="347"/>
        <v>-7.5897739303566955E-2</v>
      </c>
      <c r="M2742" s="93">
        <f t="shared" ca="1" si="348"/>
        <v>9.8610725659765142E-3</v>
      </c>
      <c r="N2742" s="101">
        <f t="shared" ca="1" si="344"/>
        <v>-6.8821328359226414E-2</v>
      </c>
      <c r="O2742" s="46">
        <f t="shared" ca="1" si="349"/>
        <v>0.32382313569437643</v>
      </c>
      <c r="P2742" s="46">
        <f t="shared" ca="1" si="350"/>
        <v>0.32205322368728917</v>
      </c>
      <c r="Q2742" s="47">
        <f t="shared" ca="1" si="345"/>
        <v>0.32736295970855084</v>
      </c>
      <c r="R2742" s="47">
        <f t="shared" ca="1" si="346"/>
        <v>0.13829487812206864</v>
      </c>
      <c r="S2742" s="97">
        <f t="shared" ca="1" si="351"/>
        <v>0.23105900690822254</v>
      </c>
      <c r="V2742">
        <v>2725</v>
      </c>
      <c r="W2742" s="46">
        <v>-5.2062398267123798E-2</v>
      </c>
    </row>
    <row r="2743" spans="10:23">
      <c r="J2743">
        <v>2726</v>
      </c>
      <c r="K2743" s="93">
        <f t="shared" ca="1" si="347"/>
        <v>-0.28187939468032236</v>
      </c>
      <c r="L2743" s="93">
        <f t="shared" ca="1" si="347"/>
        <v>-0.4684406894145563</v>
      </c>
      <c r="M2743" s="93">
        <f t="shared" ca="1" si="348"/>
        <v>-0.28187939468032236</v>
      </c>
      <c r="N2743" s="101">
        <f t="shared" ca="1" si="344"/>
        <v>-0.53376471337820497</v>
      </c>
      <c r="O2743" s="46">
        <f t="shared" ca="1" si="349"/>
        <v>0.21909721415232603</v>
      </c>
      <c r="P2743" s="46">
        <f t="shared" ca="1" si="350"/>
        <v>0.26969026291626397</v>
      </c>
      <c r="Q2743" s="47">
        <f t="shared" ca="1" si="345"/>
        <v>0.11791111662445009</v>
      </c>
      <c r="R2743" s="47">
        <f t="shared" ca="1" si="346"/>
        <v>6.3117024632810728E-2</v>
      </c>
      <c r="S2743" s="97">
        <f t="shared" ca="1" si="351"/>
        <v>0.14110711939256837</v>
      </c>
      <c r="V2743">
        <v>2726</v>
      </c>
      <c r="W2743" s="46">
        <v>0.62534554239247897</v>
      </c>
    </row>
    <row r="2744" spans="10:23">
      <c r="J2744">
        <v>2727</v>
      </c>
      <c r="K2744" s="93">
        <f t="shared" ca="1" si="347"/>
        <v>0.65101558097746293</v>
      </c>
      <c r="L2744" s="93">
        <f t="shared" ca="1" si="347"/>
        <v>-0.36641980138560842</v>
      </c>
      <c r="M2744" s="93">
        <f t="shared" ca="1" si="348"/>
        <v>0.65101558097746293</v>
      </c>
      <c r="N2744" s="101">
        <f t="shared" ca="1" si="344"/>
        <v>-0.14035889412361155</v>
      </c>
      <c r="O2744" s="46">
        <f t="shared" ca="1" si="349"/>
        <v>0.55397803116709232</v>
      </c>
      <c r="P2744" s="46">
        <f t="shared" ca="1" si="350"/>
        <v>0.43713067142364714</v>
      </c>
      <c r="Q2744" s="47">
        <f t="shared" ca="1" si="345"/>
        <v>0.78767275065398268</v>
      </c>
      <c r="R2744" s="47">
        <f t="shared" ca="1" si="346"/>
        <v>0.12672779100716416</v>
      </c>
      <c r="S2744" s="97">
        <f t="shared" ca="1" si="351"/>
        <v>0.34035291108712823</v>
      </c>
      <c r="V2744">
        <v>2727</v>
      </c>
      <c r="W2744" s="46">
        <v>-0.18515253967126299</v>
      </c>
    </row>
    <row r="2745" spans="10:23">
      <c r="J2745">
        <v>2728</v>
      </c>
      <c r="K2745" s="93">
        <f t="shared" ca="1" si="347"/>
        <v>-0.93700983432853679</v>
      </c>
      <c r="L2745" s="93">
        <f t="shared" ca="1" si="347"/>
        <v>0.69793222441864033</v>
      </c>
      <c r="M2745" s="93">
        <f t="shared" ca="1" si="348"/>
        <v>-0.93700983432853679</v>
      </c>
      <c r="N2745" s="101">
        <f t="shared" ca="1" si="344"/>
        <v>0.36370766062270449</v>
      </c>
      <c r="O2745" s="46">
        <f t="shared" ca="1" si="349"/>
        <v>-1.6074613979714769E-2</v>
      </c>
      <c r="P2745" s="46">
        <f t="shared" ca="1" si="350"/>
        <v>0.1521043488502436</v>
      </c>
      <c r="Q2745" s="47">
        <f t="shared" ca="1" si="345"/>
        <v>-0.3524325396396315</v>
      </c>
      <c r="R2745" s="47">
        <f t="shared" ca="1" si="346"/>
        <v>0.20823156721425384</v>
      </c>
      <c r="S2745" s="97">
        <f t="shared" ca="1" si="351"/>
        <v>9.6078476617269537E-2</v>
      </c>
      <c r="V2745">
        <v>2728</v>
      </c>
      <c r="W2745" s="46">
        <v>0.52286172172711398</v>
      </c>
    </row>
    <row r="2746" spans="10:23">
      <c r="J2746">
        <v>2729</v>
      </c>
      <c r="K2746" s="93">
        <f t="shared" ca="1" si="347"/>
        <v>0.92144289990900441</v>
      </c>
      <c r="L2746" s="93">
        <f t="shared" ca="1" si="347"/>
        <v>-0.61102876038425313</v>
      </c>
      <c r="M2746" s="93">
        <f t="shared" ca="1" si="348"/>
        <v>0.92144289990900441</v>
      </c>
      <c r="N2746" s="101">
        <f t="shared" ca="1" si="344"/>
        <v>-0.28626658174499314</v>
      </c>
      <c r="O2746" s="46">
        <f t="shared" ca="1" si="349"/>
        <v>0.65105318310801974</v>
      </c>
      <c r="P2746" s="46">
        <f t="shared" ca="1" si="350"/>
        <v>0.48566824739411085</v>
      </c>
      <c r="Q2746" s="47">
        <f t="shared" ca="1" si="345"/>
        <v>0.98182305453583762</v>
      </c>
      <c r="R2746" s="47">
        <f t="shared" ca="1" si="346"/>
        <v>0.10313561373055039</v>
      </c>
      <c r="S2746" s="97">
        <f t="shared" ca="1" si="351"/>
        <v>0.37709439841928505</v>
      </c>
      <c r="V2746">
        <v>2729</v>
      </c>
      <c r="W2746" s="46">
        <v>0.60234739823738803</v>
      </c>
    </row>
    <row r="2747" spans="10:23">
      <c r="J2747">
        <v>2730</v>
      </c>
      <c r="K2747" s="93">
        <f t="shared" ca="1" si="347"/>
        <v>1.5139308725454392</v>
      </c>
      <c r="L2747" s="93">
        <f t="shared" ca="1" si="347"/>
        <v>-0.64792259871007807</v>
      </c>
      <c r="M2747" s="93">
        <f t="shared" ca="1" si="348"/>
        <v>1.5139308725454392</v>
      </c>
      <c r="N2747" s="101">
        <f t="shared" ca="1" si="344"/>
        <v>-0.13282054266059035</v>
      </c>
      <c r="O2747" s="46">
        <f t="shared" ca="1" si="349"/>
        <v>0.8637382779205528</v>
      </c>
      <c r="P2747" s="46">
        <f t="shared" ca="1" si="350"/>
        <v>0.59201079480037744</v>
      </c>
      <c r="Q2747" s="47">
        <f t="shared" ca="1" si="345"/>
        <v>1.4071932441609036</v>
      </c>
      <c r="R2747" s="47">
        <f t="shared" ca="1" si="346"/>
        <v>0.12794668582338875</v>
      </c>
      <c r="S2747" s="97">
        <f t="shared" ca="1" si="351"/>
        <v>0.49584248187197077</v>
      </c>
      <c r="V2747">
        <v>2730</v>
      </c>
      <c r="W2747" s="46">
        <v>0.36438407500548498</v>
      </c>
    </row>
    <row r="2748" spans="10:23">
      <c r="J2748">
        <v>2731</v>
      </c>
      <c r="K2748" s="93">
        <f t="shared" ca="1" si="347"/>
        <v>-0.88529182088657121</v>
      </c>
      <c r="L2748" s="93">
        <f t="shared" ca="1" si="347"/>
        <v>1.1269804762177027</v>
      </c>
      <c r="M2748" s="93">
        <f t="shared" ca="1" si="348"/>
        <v>-0.88529182088657121</v>
      </c>
      <c r="N2748" s="101">
        <f t="shared" ca="1" si="344"/>
        <v>0.78692858356928608</v>
      </c>
      <c r="O2748" s="46">
        <f t="shared" ca="1" si="349"/>
        <v>2.4905740079407268E-3</v>
      </c>
      <c r="P2748" s="46">
        <f t="shared" ca="1" si="350"/>
        <v>0.16138694284407135</v>
      </c>
      <c r="Q2748" s="47">
        <f t="shared" ca="1" si="345"/>
        <v>-0.31530216366432051</v>
      </c>
      <c r="R2748" s="47">
        <f t="shared" ca="1" si="346"/>
        <v>0.27666321193497156</v>
      </c>
      <c r="S2748" s="97">
        <f t="shared" ca="1" si="351"/>
        <v>0.13957689297145615</v>
      </c>
      <c r="V2748">
        <v>2731</v>
      </c>
      <c r="W2748" s="46">
        <v>0.35574968312368199</v>
      </c>
    </row>
    <row r="2749" spans="10:23">
      <c r="J2749">
        <v>2732</v>
      </c>
      <c r="K2749" s="93">
        <f t="shared" ca="1" si="347"/>
        <v>0.12675531401221907</v>
      </c>
      <c r="L2749" s="93">
        <f t="shared" ca="1" si="347"/>
        <v>-5.9121934209446191E-2</v>
      </c>
      <c r="M2749" s="93">
        <f t="shared" ca="1" si="348"/>
        <v>0.12675531401221907</v>
      </c>
      <c r="N2749" s="101">
        <f t="shared" ca="1" si="344"/>
        <v>-1.5741478440323996E-2</v>
      </c>
      <c r="O2749" s="46">
        <f t="shared" ca="1" si="349"/>
        <v>0.36578459984765627</v>
      </c>
      <c r="P2749" s="46">
        <f t="shared" ca="1" si="350"/>
        <v>0.34303395576392914</v>
      </c>
      <c r="Q2749" s="47">
        <f t="shared" ca="1" si="345"/>
        <v>0.41128588801511062</v>
      </c>
      <c r="R2749" s="47">
        <f t="shared" ca="1" si="346"/>
        <v>0.14687749120790095</v>
      </c>
      <c r="S2749" s="97">
        <f t="shared" ca="1" si="351"/>
        <v>0.25633104552777863</v>
      </c>
      <c r="V2749">
        <v>2732</v>
      </c>
      <c r="W2749" s="46">
        <v>0.18244099347532999</v>
      </c>
    </row>
    <row r="2750" spans="10:23">
      <c r="J2750">
        <v>2733</v>
      </c>
      <c r="K2750" s="93">
        <f t="shared" ca="1" si="347"/>
        <v>1.1107377505910947</v>
      </c>
      <c r="L2750" s="93">
        <f t="shared" ca="1" si="347"/>
        <v>-0.28269886120399473</v>
      </c>
      <c r="M2750" s="93">
        <f t="shared" ca="1" si="348"/>
        <v>1.1107377505910947</v>
      </c>
      <c r="N2750" s="101">
        <f t="shared" ca="1" si="344"/>
        <v>8.5217484931167764E-2</v>
      </c>
      <c r="O2750" s="46">
        <f t="shared" ca="1" si="349"/>
        <v>0.71900425574447535</v>
      </c>
      <c r="P2750" s="46">
        <f t="shared" ca="1" si="350"/>
        <v>0.51964378371233866</v>
      </c>
      <c r="Q2750" s="47">
        <f t="shared" ca="1" si="345"/>
        <v>1.1177251998087487</v>
      </c>
      <c r="R2750" s="47">
        <f t="shared" ca="1" si="346"/>
        <v>0.16320179735209858</v>
      </c>
      <c r="S2750" s="97">
        <f t="shared" ca="1" si="351"/>
        <v>0.44110302654828698</v>
      </c>
      <c r="V2750">
        <v>2733</v>
      </c>
      <c r="W2750" s="46">
        <v>0.43367424937201898</v>
      </c>
    </row>
    <row r="2751" spans="10:23">
      <c r="J2751">
        <v>2734</v>
      </c>
      <c r="K2751" s="93">
        <f t="shared" ca="1" si="347"/>
        <v>-0.44602086689035841</v>
      </c>
      <c r="L2751" s="93">
        <f t="shared" ca="1" si="347"/>
        <v>-0.23432242407536608</v>
      </c>
      <c r="M2751" s="93">
        <f t="shared" ca="1" si="348"/>
        <v>-0.44602086689035841</v>
      </c>
      <c r="N2751" s="101">
        <f t="shared" ca="1" si="344"/>
        <v>-0.36400179241394948</v>
      </c>
      <c r="O2751" s="46">
        <f t="shared" ca="1" si="349"/>
        <v>0.1601754365096224</v>
      </c>
      <c r="P2751" s="46">
        <f t="shared" ca="1" si="350"/>
        <v>0.24022937409491218</v>
      </c>
      <c r="Q2751" s="47">
        <f t="shared" ca="1" si="345"/>
        <v>6.7561339042843116E-5</v>
      </c>
      <c r="R2751" s="47">
        <f t="shared" ca="1" si="346"/>
        <v>9.0566413980802674E-2</v>
      </c>
      <c r="S2751" s="97">
        <f t="shared" ca="1" si="351"/>
        <v>0.12537092524521254</v>
      </c>
      <c r="V2751">
        <v>2734</v>
      </c>
      <c r="W2751" s="46">
        <v>0.31633634814769201</v>
      </c>
    </row>
    <row r="2752" spans="10:23">
      <c r="J2752">
        <v>2735</v>
      </c>
      <c r="K2752" s="93">
        <f t="shared" ca="1" si="347"/>
        <v>-0.42205490328901885</v>
      </c>
      <c r="L2752" s="93">
        <f t="shared" ca="1" si="347"/>
        <v>0.2557725158682117</v>
      </c>
      <c r="M2752" s="93">
        <f t="shared" ca="1" si="348"/>
        <v>-0.42205490328901885</v>
      </c>
      <c r="N2752" s="101">
        <f t="shared" ca="1" si="344"/>
        <v>0.10827069482839372</v>
      </c>
      <c r="O2752" s="46">
        <f t="shared" ca="1" si="349"/>
        <v>0.16877848581397073</v>
      </c>
      <c r="P2752" s="46">
        <f t="shared" ca="1" si="350"/>
        <v>0.24453089874708633</v>
      </c>
      <c r="Q2752" s="47">
        <f t="shared" ca="1" si="345"/>
        <v>1.7273659947739495E-2</v>
      </c>
      <c r="R2752" s="47">
        <f t="shared" ca="1" si="346"/>
        <v>0.16692932825575907</v>
      </c>
      <c r="S2752" s="97">
        <f t="shared" ca="1" si="351"/>
        <v>0.16785390703486491</v>
      </c>
      <c r="V2752">
        <v>2735</v>
      </c>
      <c r="W2752" s="46">
        <v>3.2715615224231702</v>
      </c>
    </row>
    <row r="2753" spans="10:23">
      <c r="J2753">
        <v>2736</v>
      </c>
      <c r="K2753" s="93">
        <f t="shared" ca="1" si="347"/>
        <v>-0.9266187020450346</v>
      </c>
      <c r="L2753" s="93">
        <f t="shared" ca="1" si="347"/>
        <v>-0.94231308149762882</v>
      </c>
      <c r="M2753" s="93">
        <f t="shared" ca="1" si="348"/>
        <v>-0.9266187020450346</v>
      </c>
      <c r="N2753" s="101">
        <f t="shared" ca="1" si="344"/>
        <v>-1.1880767252348006</v>
      </c>
      <c r="O2753" s="46">
        <f t="shared" ca="1" si="349"/>
        <v>-1.2344514708514276E-2</v>
      </c>
      <c r="P2753" s="46">
        <f t="shared" ca="1" si="350"/>
        <v>0.15396939848584384</v>
      </c>
      <c r="Q2753" s="47">
        <f t="shared" ca="1" si="345"/>
        <v>-0.34497234109723052</v>
      </c>
      <c r="R2753" s="47">
        <f t="shared" ca="1" si="346"/>
        <v>-4.2680313599259945E-2</v>
      </c>
      <c r="S2753" s="97">
        <f t="shared" ca="1" si="351"/>
        <v>-2.751241415388711E-2</v>
      </c>
      <c r="V2753">
        <v>2736</v>
      </c>
      <c r="W2753" s="46">
        <v>-0.14837377937655399</v>
      </c>
    </row>
    <row r="2754" spans="10:23">
      <c r="J2754">
        <v>2737</v>
      </c>
      <c r="K2754" s="93">
        <f t="shared" ca="1" si="347"/>
        <v>0.3329746535294264</v>
      </c>
      <c r="L2754" s="93">
        <f t="shared" ca="1" si="347"/>
        <v>0.97209523687169108</v>
      </c>
      <c r="M2754" s="93">
        <f t="shared" ca="1" si="348"/>
        <v>0.3329746535294264</v>
      </c>
      <c r="N2754" s="101">
        <f t="shared" ca="1" si="344"/>
        <v>1.0275205610396034</v>
      </c>
      <c r="O2754" s="46">
        <f t="shared" ca="1" si="349"/>
        <v>0.43981104730823389</v>
      </c>
      <c r="P2754" s="46">
        <f t="shared" ca="1" si="350"/>
        <v>0.38004717949421796</v>
      </c>
      <c r="Q2754" s="47">
        <f t="shared" ca="1" si="345"/>
        <v>0.55933878293626582</v>
      </c>
      <c r="R2754" s="47">
        <f t="shared" ca="1" si="346"/>
        <v>0.31556512777192036</v>
      </c>
      <c r="S2754" s="97">
        <f t="shared" ca="1" si="351"/>
        <v>0.3776880875400771</v>
      </c>
      <c r="V2754">
        <v>2737</v>
      </c>
      <c r="W2754" s="46">
        <v>1.1395168009932601E-2</v>
      </c>
    </row>
    <row r="2755" spans="10:23">
      <c r="J2755">
        <v>2738</v>
      </c>
      <c r="K2755" s="93">
        <f t="shared" ca="1" si="347"/>
        <v>-0.50754917145853651</v>
      </c>
      <c r="L2755" s="93">
        <f t="shared" ca="1" si="347"/>
        <v>0.33835996089766646</v>
      </c>
      <c r="M2755" s="93">
        <f t="shared" ca="1" si="348"/>
        <v>-0.50754917145853651</v>
      </c>
      <c r="N2755" s="101">
        <f t="shared" ca="1" si="344"/>
        <v>0.15938136779189851</v>
      </c>
      <c r="O2755" s="46">
        <f t="shared" ca="1" si="349"/>
        <v>0.13808865349442126</v>
      </c>
      <c r="P2755" s="46">
        <f t="shared" ca="1" si="350"/>
        <v>0.2291859825873116</v>
      </c>
      <c r="Q2755" s="47">
        <f t="shared" ca="1" si="345"/>
        <v>-4.4106004691359446E-2</v>
      </c>
      <c r="R2755" s="47">
        <f t="shared" ca="1" si="346"/>
        <v>0.17519354021703024</v>
      </c>
      <c r="S2755" s="97">
        <f t="shared" ca="1" si="351"/>
        <v>0.15664109685572575</v>
      </c>
      <c r="V2755">
        <v>2738</v>
      </c>
      <c r="W2755" s="46">
        <v>0.82215256328220099</v>
      </c>
    </row>
    <row r="2756" spans="10:23">
      <c r="J2756">
        <v>2739</v>
      </c>
      <c r="K2756" s="93">
        <f t="shared" ca="1" si="347"/>
        <v>-1.9334540458805964</v>
      </c>
      <c r="L2756" s="93">
        <f t="shared" ca="1" si="347"/>
        <v>-0.46411132107874303</v>
      </c>
      <c r="M2756" s="93">
        <f t="shared" ca="1" si="348"/>
        <v>-1.9334540458805964</v>
      </c>
      <c r="N2756" s="101">
        <f t="shared" ca="1" si="344"/>
        <v>-1.0548979019239964</v>
      </c>
      <c r="O2756" s="46">
        <f t="shared" ca="1" si="349"/>
        <v>-0.37376766666113059</v>
      </c>
      <c r="P2756" s="46">
        <f t="shared" ca="1" si="350"/>
        <v>-2.6742177490464314E-2</v>
      </c>
      <c r="Q2756" s="47">
        <f t="shared" ca="1" si="345"/>
        <v>-1.0678186450024632</v>
      </c>
      <c r="R2756" s="47">
        <f t="shared" ca="1" si="346"/>
        <v>-2.114629808396723E-2</v>
      </c>
      <c r="S2756" s="97">
        <f t="shared" ca="1" si="351"/>
        <v>-0.19745698237254891</v>
      </c>
      <c r="V2756">
        <v>2739</v>
      </c>
      <c r="W2756" s="46">
        <v>-0.120244880780164</v>
      </c>
    </row>
    <row r="2757" spans="10:23">
      <c r="J2757">
        <v>2740</v>
      </c>
      <c r="K2757" s="93">
        <f t="shared" ca="1" si="347"/>
        <v>1.4488129745432166E-2</v>
      </c>
      <c r="L2757" s="93">
        <f t="shared" ca="1" si="347"/>
        <v>0.60540398282318852</v>
      </c>
      <c r="M2757" s="93">
        <f t="shared" ca="1" si="348"/>
        <v>1.4488129745432166E-2</v>
      </c>
      <c r="N2757" s="101">
        <f t="shared" ca="1" si="344"/>
        <v>0.57858088845360489</v>
      </c>
      <c r="O2757" s="46">
        <f t="shared" ca="1" si="349"/>
        <v>0.32548410796784971</v>
      </c>
      <c r="P2757" s="46">
        <f t="shared" ca="1" si="350"/>
        <v>0.32288370982402587</v>
      </c>
      <c r="Q2757" s="47">
        <f t="shared" ca="1" si="345"/>
        <v>0.33068490425549751</v>
      </c>
      <c r="R2757" s="47">
        <f t="shared" ca="1" si="346"/>
        <v>0.2429749543902559</v>
      </c>
      <c r="S2757" s="97">
        <f t="shared" ca="1" si="351"/>
        <v>0.28422953117905281</v>
      </c>
      <c r="V2757">
        <v>2740</v>
      </c>
      <c r="W2757" s="46">
        <v>0.55537069760688196</v>
      </c>
    </row>
    <row r="2758" spans="10:23">
      <c r="J2758">
        <v>2741</v>
      </c>
      <c r="K2758" s="93">
        <f t="shared" ca="1" si="347"/>
        <v>-0.22229345653961816</v>
      </c>
      <c r="L2758" s="93">
        <f t="shared" ca="1" si="347"/>
        <v>-7.4962222725046851E-2</v>
      </c>
      <c r="M2758" s="93">
        <f t="shared" ca="1" si="348"/>
        <v>-0.22229345653961816</v>
      </c>
      <c r="N2758" s="101">
        <f t="shared" ca="1" si="344"/>
        <v>-0.14176472914101784</v>
      </c>
      <c r="O2758" s="46">
        <f t="shared" ca="1" si="349"/>
        <v>0.24048674691626939</v>
      </c>
      <c r="P2758" s="46">
        <f t="shared" ca="1" si="350"/>
        <v>0.28038502929823567</v>
      </c>
      <c r="Q2758" s="47">
        <f t="shared" ca="1" si="345"/>
        <v>0.16069018215233682</v>
      </c>
      <c r="R2758" s="47">
        <f t="shared" ca="1" si="346"/>
        <v>0.12650047804310441</v>
      </c>
      <c r="S2758" s="97">
        <f t="shared" ca="1" si="351"/>
        <v>0.1834936124796869</v>
      </c>
      <c r="V2758">
        <v>2741</v>
      </c>
      <c r="W2758" s="46">
        <v>0.574982591453151</v>
      </c>
    </row>
    <row r="2759" spans="10:23">
      <c r="J2759">
        <v>2742</v>
      </c>
      <c r="K2759" s="93">
        <f t="shared" ca="1" si="347"/>
        <v>-0.25162474142485142</v>
      </c>
      <c r="L2759" s="93">
        <f t="shared" ca="1" si="347"/>
        <v>0.33084065184437722</v>
      </c>
      <c r="M2759" s="93">
        <f t="shared" ca="1" si="348"/>
        <v>-0.25162474142485142</v>
      </c>
      <c r="N2759" s="101">
        <f t="shared" ca="1" si="344"/>
        <v>0.23364214735394567</v>
      </c>
      <c r="O2759" s="46">
        <f t="shared" ca="1" si="349"/>
        <v>0.22995771106254542</v>
      </c>
      <c r="P2759" s="46">
        <f t="shared" ca="1" si="350"/>
        <v>0.27512051137137367</v>
      </c>
      <c r="Q2759" s="47">
        <f t="shared" ca="1" si="345"/>
        <v>0.13963211044488885</v>
      </c>
      <c r="R2759" s="47">
        <f t="shared" ca="1" si="346"/>
        <v>0.1872009505508406</v>
      </c>
      <c r="S2759" s="97">
        <f t="shared" ca="1" si="351"/>
        <v>0.208579330806693</v>
      </c>
      <c r="V2759">
        <v>2742</v>
      </c>
      <c r="W2759" s="46">
        <v>0.27581203078840599</v>
      </c>
    </row>
    <row r="2760" spans="10:23">
      <c r="J2760">
        <v>2743</v>
      </c>
      <c r="K2760" s="93">
        <f t="shared" ca="1" si="347"/>
        <v>-0.97027665129279106</v>
      </c>
      <c r="L2760" s="93">
        <f t="shared" ca="1" si="347"/>
        <v>-0.1148485972621477</v>
      </c>
      <c r="M2760" s="93">
        <f t="shared" ca="1" si="348"/>
        <v>-0.97027665129279106</v>
      </c>
      <c r="N2760" s="101">
        <f t="shared" ca="1" si="344"/>
        <v>-0.41745576617973462</v>
      </c>
      <c r="O2760" s="46">
        <f t="shared" ca="1" si="349"/>
        <v>-2.8016385706607194E-2</v>
      </c>
      <c r="P2760" s="46">
        <f t="shared" ca="1" si="350"/>
        <v>0.14613346298679739</v>
      </c>
      <c r="Q2760" s="47">
        <f t="shared" ca="1" si="345"/>
        <v>-0.37631608309341635</v>
      </c>
      <c r="R2760" s="47">
        <f t="shared" ca="1" si="346"/>
        <v>8.1923307878715004E-2</v>
      </c>
      <c r="S2760" s="97">
        <f t="shared" ca="1" si="351"/>
        <v>2.6953461086053905E-2</v>
      </c>
      <c r="V2760">
        <v>2743</v>
      </c>
      <c r="W2760" s="46">
        <v>0.87239909954995498</v>
      </c>
    </row>
    <row r="2761" spans="10:23">
      <c r="J2761">
        <v>2744</v>
      </c>
      <c r="K2761" s="93">
        <f t="shared" ca="1" si="347"/>
        <v>-1.5808303960901613</v>
      </c>
      <c r="L2761" s="93">
        <f t="shared" ca="1" si="347"/>
        <v>1.2868113502726548</v>
      </c>
      <c r="M2761" s="93">
        <f t="shared" ca="1" si="348"/>
        <v>-1.5808303960901613</v>
      </c>
      <c r="N2761" s="101">
        <f t="shared" ca="1" si="344"/>
        <v>0.71726467785020032</v>
      </c>
      <c r="O2761" s="46">
        <f t="shared" ca="1" si="349"/>
        <v>-0.24718654121634354</v>
      </c>
      <c r="P2761" s="46">
        <f t="shared" ca="1" si="350"/>
        <v>3.6548385231929215E-2</v>
      </c>
      <c r="Q2761" s="47">
        <f t="shared" ca="1" si="345"/>
        <v>-0.81465639411288904</v>
      </c>
      <c r="R2761" s="47">
        <f t="shared" ca="1" si="346"/>
        <v>0.26539908157762682</v>
      </c>
      <c r="S2761" s="97">
        <f t="shared" ca="1" si="351"/>
        <v>9.1062701806416402E-3</v>
      </c>
      <c r="V2761">
        <v>2744</v>
      </c>
      <c r="W2761" s="46">
        <v>-0.159622942858553</v>
      </c>
    </row>
    <row r="2762" spans="10:23">
      <c r="J2762">
        <v>2745</v>
      </c>
      <c r="K2762" s="93">
        <f t="shared" ca="1" si="347"/>
        <v>0.86284583981893226</v>
      </c>
      <c r="L2762" s="93">
        <f t="shared" ca="1" si="347"/>
        <v>2.0402486951687595</v>
      </c>
      <c r="M2762" s="93">
        <f t="shared" ca="1" si="348"/>
        <v>0.86284583981893226</v>
      </c>
      <c r="N2762" s="101">
        <f t="shared" ca="1" si="344"/>
        <v>2.2087298214190865</v>
      </c>
      <c r="O2762" s="46">
        <f t="shared" ca="1" si="349"/>
        <v>0.63001862737596592</v>
      </c>
      <c r="P2762" s="46">
        <f t="shared" ca="1" si="350"/>
        <v>0.47515096952808394</v>
      </c>
      <c r="Q2762" s="47">
        <f t="shared" ca="1" si="345"/>
        <v>0.93975394307172988</v>
      </c>
      <c r="R2762" s="47">
        <f t="shared" ca="1" si="346"/>
        <v>0.50655779392919609</v>
      </c>
      <c r="S2762" s="97">
        <f t="shared" ca="1" si="351"/>
        <v>0.56828821065258106</v>
      </c>
      <c r="V2762">
        <v>2745</v>
      </c>
      <c r="W2762" s="46">
        <v>1.0988400498409201</v>
      </c>
    </row>
    <row r="2763" spans="10:23">
      <c r="J2763">
        <v>2746</v>
      </c>
      <c r="K2763" s="93">
        <f t="shared" ca="1" si="347"/>
        <v>0.83862839978024495</v>
      </c>
      <c r="L2763" s="93">
        <f t="shared" ca="1" si="347"/>
        <v>-1.4217980611655285</v>
      </c>
      <c r="M2763" s="93">
        <f t="shared" ca="1" si="348"/>
        <v>0.83862839978024495</v>
      </c>
      <c r="N2763" s="101">
        <f t="shared" ca="1" si="344"/>
        <v>-1.0812801941801538</v>
      </c>
      <c r="O2763" s="46">
        <f t="shared" ca="1" si="349"/>
        <v>0.62132530570763622</v>
      </c>
      <c r="P2763" s="46">
        <f t="shared" ca="1" si="350"/>
        <v>0.47080430869391909</v>
      </c>
      <c r="Q2763" s="47">
        <f t="shared" ca="1" si="345"/>
        <v>0.92236729973507059</v>
      </c>
      <c r="R2763" s="47">
        <f t="shared" ca="1" si="346"/>
        <v>-2.5412116602631013E-2</v>
      </c>
      <c r="S2763" s="97">
        <f t="shared" ca="1" si="351"/>
        <v>0.29795659455250262</v>
      </c>
      <c r="V2763">
        <v>2746</v>
      </c>
      <c r="W2763" s="46">
        <v>0.32518546861505998</v>
      </c>
    </row>
    <row r="2764" spans="10:23">
      <c r="J2764">
        <v>2747</v>
      </c>
      <c r="K2764" s="93">
        <f t="shared" ca="1" si="347"/>
        <v>0.19939505177786873</v>
      </c>
      <c r="L2764" s="93">
        <f t="shared" ca="1" si="347"/>
        <v>0.71169464938279758</v>
      </c>
      <c r="M2764" s="93">
        <f t="shared" ca="1" si="348"/>
        <v>0.19939505177786873</v>
      </c>
      <c r="N2764" s="101">
        <f t="shared" ca="1" si="344"/>
        <v>0.73815783181748307</v>
      </c>
      <c r="O2764" s="46">
        <f t="shared" ca="1" si="349"/>
        <v>0.39186004817295905</v>
      </c>
      <c r="P2764" s="46">
        <f t="shared" ca="1" si="350"/>
        <v>0.35607167992658051</v>
      </c>
      <c r="Q2764" s="47">
        <f t="shared" ca="1" si="345"/>
        <v>0.46343678466571608</v>
      </c>
      <c r="R2764" s="47">
        <f t="shared" ca="1" si="346"/>
        <v>0.26877734766010219</v>
      </c>
      <c r="S2764" s="97">
        <f t="shared" ca="1" si="351"/>
        <v>0.33031869791653062</v>
      </c>
      <c r="V2764">
        <v>2747</v>
      </c>
      <c r="W2764" s="46">
        <v>-0.33880800958310697</v>
      </c>
    </row>
    <row r="2765" spans="10:23">
      <c r="J2765">
        <v>2748</v>
      </c>
      <c r="K2765" s="93">
        <f t="shared" ca="1" si="347"/>
        <v>0.25436875544369164</v>
      </c>
      <c r="L2765" s="93">
        <f t="shared" ca="1" si="347"/>
        <v>0.19438415763153147</v>
      </c>
      <c r="M2765" s="93">
        <f t="shared" ca="1" si="348"/>
        <v>0.25436875544369164</v>
      </c>
      <c r="N2765" s="101">
        <f t="shared" ca="1" si="344"/>
        <v>0.26518732254264765</v>
      </c>
      <c r="O2765" s="46">
        <f t="shared" ca="1" si="349"/>
        <v>0.41159392956186647</v>
      </c>
      <c r="P2765" s="46">
        <f t="shared" ca="1" si="350"/>
        <v>0.36593862062103422</v>
      </c>
      <c r="Q2765" s="47">
        <f t="shared" ca="1" si="345"/>
        <v>0.50290454744353097</v>
      </c>
      <c r="R2765" s="47">
        <f t="shared" ca="1" si="346"/>
        <v>0.19230156846485266</v>
      </c>
      <c r="S2765" s="97">
        <f t="shared" ca="1" si="351"/>
        <v>0.30194774901335958</v>
      </c>
      <c r="V2765">
        <v>2748</v>
      </c>
      <c r="W2765" s="46">
        <v>0.39758862863414202</v>
      </c>
    </row>
    <row r="2766" spans="10:23">
      <c r="J2766">
        <v>2749</v>
      </c>
      <c r="K2766" s="93">
        <f t="shared" ca="1" si="347"/>
        <v>-0.10029282701879084</v>
      </c>
      <c r="L2766" s="93">
        <f t="shared" ca="1" si="347"/>
        <v>0.34564374086720895</v>
      </c>
      <c r="M2766" s="93">
        <f t="shared" ca="1" si="348"/>
        <v>-0.10029282701879084</v>
      </c>
      <c r="N2766" s="101">
        <f t="shared" ca="1" si="344"/>
        <v>0.29580365089350541</v>
      </c>
      <c r="O2766" s="46">
        <f t="shared" ca="1" si="349"/>
        <v>0.28428124850144848</v>
      </c>
      <c r="P2766" s="46">
        <f t="shared" ca="1" si="350"/>
        <v>0.3022822800908252</v>
      </c>
      <c r="Q2766" s="47">
        <f t="shared" ca="1" si="345"/>
        <v>0.24827918532269494</v>
      </c>
      <c r="R2766" s="47">
        <f t="shared" ca="1" si="346"/>
        <v>0.19725199882111175</v>
      </c>
      <c r="S2766" s="97">
        <f t="shared" ca="1" si="351"/>
        <v>0.2407666236612801</v>
      </c>
      <c r="V2766">
        <v>2749</v>
      </c>
      <c r="W2766" s="46">
        <v>-0.206543581330422</v>
      </c>
    </row>
    <row r="2767" spans="10:23">
      <c r="J2767">
        <v>2750</v>
      </c>
      <c r="K2767" s="93">
        <f t="shared" ca="1" si="347"/>
        <v>-1.0682932432735717</v>
      </c>
      <c r="L2767" s="93">
        <f t="shared" ca="1" si="347"/>
        <v>5.3440734127720053E-2</v>
      </c>
      <c r="M2767" s="93">
        <f t="shared" ca="1" si="348"/>
        <v>-1.0682932432735717</v>
      </c>
      <c r="N2767" s="101">
        <f t="shared" ca="1" si="344"/>
        <v>-0.2890749554554406</v>
      </c>
      <c r="O2767" s="46">
        <f t="shared" ca="1" si="349"/>
        <v>-6.3201349995199996E-2</v>
      </c>
      <c r="P2767" s="46">
        <f t="shared" ca="1" si="350"/>
        <v>0.12854098084250098</v>
      </c>
      <c r="Q2767" s="47">
        <f t="shared" ca="1" si="345"/>
        <v>-0.44668601167060196</v>
      </c>
      <c r="R2767" s="47">
        <f t="shared" ca="1" si="346"/>
        <v>0.10268152079332431</v>
      </c>
      <c r="S2767" s="97">
        <f t="shared" ca="1" si="351"/>
        <v>1.9740085399062156E-2</v>
      </c>
      <c r="V2767">
        <v>2750</v>
      </c>
      <c r="W2767" s="46">
        <v>-0.24032694951677999</v>
      </c>
    </row>
    <row r="2768" spans="10:23">
      <c r="J2768">
        <v>2751</v>
      </c>
      <c r="K2768" s="93">
        <f t="shared" ca="1" si="347"/>
        <v>1.3627859597943768</v>
      </c>
      <c r="L2768" s="93">
        <f t="shared" ca="1" si="347"/>
        <v>-1.746830697756806</v>
      </c>
      <c r="M2768" s="93">
        <f t="shared" ca="1" si="348"/>
        <v>1.3627859597943768</v>
      </c>
      <c r="N2768" s="101">
        <f t="shared" ca="1" si="344"/>
        <v>-1.2227443097067465</v>
      </c>
      <c r="O2768" s="46">
        <f t="shared" ca="1" si="349"/>
        <v>0.80948186836704195</v>
      </c>
      <c r="P2768" s="46">
        <f t="shared" ca="1" si="350"/>
        <v>0.56488259002362196</v>
      </c>
      <c r="Q2768" s="47">
        <f t="shared" ca="1" si="345"/>
        <v>1.2986804250538819</v>
      </c>
      <c r="R2768" s="47">
        <f t="shared" ca="1" si="346"/>
        <v>-4.8285801644115223E-2</v>
      </c>
      <c r="S2768" s="97">
        <f t="shared" ca="1" si="351"/>
        <v>0.38059803336146336</v>
      </c>
      <c r="V2768">
        <v>2751</v>
      </c>
      <c r="W2768" s="46">
        <v>-3.0799681742145799E-2</v>
      </c>
    </row>
    <row r="2769" spans="10:23">
      <c r="J2769">
        <v>2752</v>
      </c>
      <c r="K2769" s="93">
        <f t="shared" ca="1" si="347"/>
        <v>0.3188137091255317</v>
      </c>
      <c r="L2769" s="93">
        <f t="shared" ca="1" si="347"/>
        <v>-1.7610065172326834</v>
      </c>
      <c r="M2769" s="93">
        <f t="shared" ca="1" si="348"/>
        <v>0.3188137091255317</v>
      </c>
      <c r="N2769" s="101">
        <f t="shared" ca="1" si="344"/>
        <v>-1.5681907616203765</v>
      </c>
      <c r="O2769" s="46">
        <f t="shared" ca="1" si="349"/>
        <v>0.43472770056994409</v>
      </c>
      <c r="P2769" s="46">
        <f t="shared" ca="1" si="350"/>
        <v>0.37750550612507305</v>
      </c>
      <c r="Q2769" s="47">
        <f t="shared" ca="1" si="345"/>
        <v>0.54917208945968621</v>
      </c>
      <c r="R2769" s="47">
        <f t="shared" ca="1" si="346"/>
        <v>-0.10414189850908467</v>
      </c>
      <c r="S2769" s="97">
        <f t="shared" ca="1" si="351"/>
        <v>0.16529290103042971</v>
      </c>
      <c r="V2769">
        <v>2752</v>
      </c>
      <c r="W2769" s="46">
        <v>-0.53570498184611703</v>
      </c>
    </row>
    <row r="2770" spans="10:23">
      <c r="J2770">
        <v>2753</v>
      </c>
      <c r="K2770" s="93">
        <f t="shared" ca="1" si="347"/>
        <v>-0.2422167930964127</v>
      </c>
      <c r="L2770" s="93">
        <f t="shared" ca="1" si="347"/>
        <v>2.4755255969196428</v>
      </c>
      <c r="M2770" s="93">
        <f t="shared" ca="1" si="348"/>
        <v>-0.2422167930964127</v>
      </c>
      <c r="N2770" s="101">
        <f t="shared" ref="N2770:N2833" ca="1" si="352">$N$2*K2770+SQRT(1-$N$2^2)*L2770</f>
        <v>2.2699738263505664</v>
      </c>
      <c r="O2770" s="46">
        <f t="shared" ca="1" si="349"/>
        <v>0.23333487730833724</v>
      </c>
      <c r="P2770" s="46">
        <f t="shared" ca="1" si="350"/>
        <v>0.2768090944942696</v>
      </c>
      <c r="Q2770" s="47">
        <f t="shared" ref="Q2770:Q2833" ca="1" si="353">$K$2+K2770*$S$3</f>
        <v>0.14638644293647252</v>
      </c>
      <c r="R2770" s="47">
        <f t="shared" ref="R2770:R2833" ca="1" si="354">$L$2+$L$3*N2770</f>
        <v>0.51646048956523838</v>
      </c>
      <c r="S2770" s="97">
        <f t="shared" ca="1" si="351"/>
        <v>0.37489768343678781</v>
      </c>
      <c r="V2770">
        <v>2753</v>
      </c>
      <c r="W2770" s="46">
        <v>-0.25291753100265202</v>
      </c>
    </row>
    <row r="2771" spans="10:23">
      <c r="J2771">
        <v>2754</v>
      </c>
      <c r="K2771" s="93">
        <f t="shared" ref="K2771:L2834" ca="1" si="355">_xlfn.NORM.S.INV(RAND())</f>
        <v>-0.81845647652614828</v>
      </c>
      <c r="L2771" s="93">
        <f t="shared" ca="1" si="355"/>
        <v>0.41576892790687681</v>
      </c>
      <c r="M2771" s="93">
        <f t="shared" ref="M2771:M2834" ca="1" si="356">K2771</f>
        <v>-0.81845647652614828</v>
      </c>
      <c r="N2771" s="101">
        <f t="shared" ca="1" si="352"/>
        <v>0.13389601023994707</v>
      </c>
      <c r="O2771" s="46">
        <f t="shared" ref="O2771:O2834" ca="1" si="357">$K$2+K2771*$K$3</f>
        <v>2.6482422296222274E-2</v>
      </c>
      <c r="P2771" s="46">
        <f t="shared" ref="P2771:P2834" ca="1" si="358">$K$2+K2771*$R$3</f>
        <v>0.17338286698821212</v>
      </c>
      <c r="Q2771" s="47">
        <f t="shared" ca="1" si="353"/>
        <v>-0.26731846708775742</v>
      </c>
      <c r="R2771" s="47">
        <f t="shared" ca="1" si="354"/>
        <v>0.17107274930378011</v>
      </c>
      <c r="S2771" s="97">
        <f t="shared" ref="S2771:S2834" ca="1" si="359">AVERAGE(R2771,O2771)</f>
        <v>9.8777585800001191E-2</v>
      </c>
      <c r="V2771">
        <v>2754</v>
      </c>
      <c r="W2771" s="46">
        <v>0.48840430367903298</v>
      </c>
    </row>
    <row r="2772" spans="10:23">
      <c r="J2772">
        <v>2755</v>
      </c>
      <c r="K2772" s="93">
        <f t="shared" ca="1" si="355"/>
        <v>-8.3806265672103447E-2</v>
      </c>
      <c r="L2772" s="93">
        <f t="shared" ca="1" si="355"/>
        <v>-0.31789395830934025</v>
      </c>
      <c r="M2772" s="93">
        <f t="shared" ca="1" si="356"/>
        <v>-8.3806265672103447E-2</v>
      </c>
      <c r="N2772" s="101">
        <f t="shared" ca="1" si="352"/>
        <v>-0.32804219005953211</v>
      </c>
      <c r="O2772" s="46">
        <f t="shared" ca="1" si="357"/>
        <v>0.2901994207261942</v>
      </c>
      <c r="P2772" s="46">
        <f t="shared" ca="1" si="358"/>
        <v>0.30524136620319808</v>
      </c>
      <c r="Q2772" s="47">
        <f t="shared" ca="1" si="353"/>
        <v>0.26011552977218638</v>
      </c>
      <c r="R2772" s="47">
        <f t="shared" ca="1" si="354"/>
        <v>9.6380811613800549E-2</v>
      </c>
      <c r="S2772" s="97">
        <f t="shared" ca="1" si="359"/>
        <v>0.19329011616999736</v>
      </c>
      <c r="V2772">
        <v>2755</v>
      </c>
      <c r="W2772" s="46">
        <v>0.23505184337505799</v>
      </c>
    </row>
    <row r="2773" spans="10:23">
      <c r="J2773">
        <v>2756</v>
      </c>
      <c r="K2773" s="93">
        <f t="shared" ca="1" si="355"/>
        <v>0.80894144429251225</v>
      </c>
      <c r="L2773" s="93">
        <f t="shared" ca="1" si="355"/>
        <v>-0.83081750222131612</v>
      </c>
      <c r="M2773" s="93">
        <f t="shared" ca="1" si="356"/>
        <v>0.80894144429251225</v>
      </c>
      <c r="N2773" s="101">
        <f t="shared" ca="1" si="352"/>
        <v>-0.53042257953347371</v>
      </c>
      <c r="O2773" s="46">
        <f t="shared" ca="1" si="357"/>
        <v>0.61066859496546178</v>
      </c>
      <c r="P2773" s="46">
        <f t="shared" ca="1" si="358"/>
        <v>0.46547595332283187</v>
      </c>
      <c r="Q2773" s="47">
        <f t="shared" ca="1" si="353"/>
        <v>0.90105387825072158</v>
      </c>
      <c r="R2773" s="47">
        <f t="shared" ca="1" si="354"/>
        <v>6.3657422575047154E-2</v>
      </c>
      <c r="S2773" s="97">
        <f t="shared" ca="1" si="359"/>
        <v>0.33716300877025446</v>
      </c>
      <c r="V2773">
        <v>2756</v>
      </c>
      <c r="W2773" s="46">
        <v>-0.30106753086330101</v>
      </c>
    </row>
    <row r="2774" spans="10:23">
      <c r="J2774">
        <v>2757</v>
      </c>
      <c r="K2774" s="93">
        <f t="shared" ca="1" si="355"/>
        <v>1.1886976212909135</v>
      </c>
      <c r="L2774" s="93">
        <f t="shared" ca="1" si="355"/>
        <v>1.2332750584248535</v>
      </c>
      <c r="M2774" s="93">
        <f t="shared" ca="1" si="356"/>
        <v>1.1886976212909135</v>
      </c>
      <c r="N2774" s="101">
        <f t="shared" ca="1" si="352"/>
        <v>1.5472798596589998</v>
      </c>
      <c r="O2774" s="46">
        <f t="shared" ca="1" si="357"/>
        <v>0.74698946938110433</v>
      </c>
      <c r="P2774" s="46">
        <f t="shared" ca="1" si="358"/>
        <v>0.53363639053065315</v>
      </c>
      <c r="Q2774" s="47">
        <f t="shared" ca="1" si="353"/>
        <v>1.1736956270820067</v>
      </c>
      <c r="R2774" s="47">
        <f t="shared" ca="1" si="354"/>
        <v>0.39960630280593756</v>
      </c>
      <c r="S2774" s="97">
        <f t="shared" ca="1" si="359"/>
        <v>0.57329788609352095</v>
      </c>
      <c r="V2774">
        <v>2757</v>
      </c>
      <c r="W2774" s="46">
        <v>5.7844179908387E-2</v>
      </c>
    </row>
    <row r="2775" spans="10:23">
      <c r="J2775">
        <v>2758</v>
      </c>
      <c r="K2775" s="93">
        <f t="shared" ca="1" si="355"/>
        <v>0.61788093811640843</v>
      </c>
      <c r="L2775" s="93">
        <f t="shared" ca="1" si="355"/>
        <v>0.83194884585405326</v>
      </c>
      <c r="M2775" s="93">
        <f t="shared" ca="1" si="356"/>
        <v>0.61788093811640843</v>
      </c>
      <c r="N2775" s="101">
        <f t="shared" ca="1" si="352"/>
        <v>0.98525671380942847</v>
      </c>
      <c r="O2775" s="46">
        <f t="shared" ca="1" si="357"/>
        <v>0.54208370590826183</v>
      </c>
      <c r="P2775" s="46">
        <f t="shared" ca="1" si="358"/>
        <v>0.4311835087942319</v>
      </c>
      <c r="Q2775" s="47">
        <f t="shared" ca="1" si="353"/>
        <v>0.76388410013632169</v>
      </c>
      <c r="R2775" s="47">
        <f t="shared" ca="1" si="354"/>
        <v>0.30873138108933706</v>
      </c>
      <c r="S2775" s="97">
        <f t="shared" ca="1" si="359"/>
        <v>0.42540754349879945</v>
      </c>
      <c r="V2775">
        <v>2758</v>
      </c>
      <c r="W2775" s="46">
        <v>-0.40507627972731097</v>
      </c>
    </row>
    <row r="2776" spans="10:23">
      <c r="J2776">
        <v>2759</v>
      </c>
      <c r="K2776" s="93">
        <f t="shared" ca="1" si="355"/>
        <v>-0.33972126876464842</v>
      </c>
      <c r="L2776" s="93">
        <f t="shared" ca="1" si="355"/>
        <v>-0.30084338182351611</v>
      </c>
      <c r="M2776" s="93">
        <f t="shared" ca="1" si="356"/>
        <v>-0.33972126876464842</v>
      </c>
      <c r="N2776" s="101">
        <f t="shared" ca="1" si="352"/>
        <v>-0.39326353722795915</v>
      </c>
      <c r="O2776" s="46">
        <f t="shared" ca="1" si="357"/>
        <v>0.1983337471421554</v>
      </c>
      <c r="P2776" s="46">
        <f t="shared" ca="1" si="358"/>
        <v>0.25930852941117871</v>
      </c>
      <c r="Q2776" s="47">
        <f t="shared" ca="1" si="353"/>
        <v>7.6384182604108869E-2</v>
      </c>
      <c r="R2776" s="47">
        <f t="shared" ca="1" si="354"/>
        <v>8.5835009609111543E-2</v>
      </c>
      <c r="S2776" s="97">
        <f t="shared" ca="1" si="359"/>
        <v>0.14208437837563348</v>
      </c>
      <c r="V2776">
        <v>2759</v>
      </c>
      <c r="W2776" s="46">
        <v>0.566294923251635</v>
      </c>
    </row>
    <row r="2777" spans="10:23">
      <c r="J2777">
        <v>2760</v>
      </c>
      <c r="K2777" s="93">
        <f t="shared" ca="1" si="355"/>
        <v>1.0888941208392202</v>
      </c>
      <c r="L2777" s="93">
        <f t="shared" ca="1" si="355"/>
        <v>-0.66867428245839133</v>
      </c>
      <c r="M2777" s="93">
        <f t="shared" ca="1" si="356"/>
        <v>1.0888941208392202</v>
      </c>
      <c r="N2777" s="101">
        <f t="shared" ca="1" si="352"/>
        <v>-0.28766608730455373</v>
      </c>
      <c r="O2777" s="46">
        <f t="shared" ca="1" si="357"/>
        <v>0.7111630595018672</v>
      </c>
      <c r="P2777" s="46">
        <f t="shared" ca="1" si="358"/>
        <v>0.51572318559103458</v>
      </c>
      <c r="Q2777" s="47">
        <f t="shared" ca="1" si="353"/>
        <v>1.1020428073235324</v>
      </c>
      <c r="R2777" s="47">
        <f t="shared" ca="1" si="354"/>
        <v>0.1029093241922881</v>
      </c>
      <c r="S2777" s="97">
        <f t="shared" ca="1" si="359"/>
        <v>0.40703619184707762</v>
      </c>
      <c r="V2777">
        <v>2760</v>
      </c>
      <c r="W2777" s="46">
        <v>1.3567539334135299</v>
      </c>
    </row>
    <row r="2778" spans="10:23">
      <c r="J2778">
        <v>2761</v>
      </c>
      <c r="K2778" s="93">
        <f t="shared" ca="1" si="355"/>
        <v>0.25498447268163899</v>
      </c>
      <c r="L2778" s="93">
        <f t="shared" ca="1" si="355"/>
        <v>3.9610187126686756E-2</v>
      </c>
      <c r="M2778" s="93">
        <f t="shared" ca="1" si="356"/>
        <v>0.25498447268163899</v>
      </c>
      <c r="N2778" s="101">
        <f t="shared" ca="1" si="352"/>
        <v>0.1186445350331938</v>
      </c>
      <c r="O2778" s="46">
        <f t="shared" ca="1" si="357"/>
        <v>0.41181495325378686</v>
      </c>
      <c r="P2778" s="46">
        <f t="shared" ca="1" si="358"/>
        <v>0.36604913246699444</v>
      </c>
      <c r="Q2778" s="47">
        <f t="shared" ca="1" si="353"/>
        <v>0.50334659482737176</v>
      </c>
      <c r="R2778" s="47">
        <f t="shared" ca="1" si="354"/>
        <v>0.16860670030613378</v>
      </c>
      <c r="S2778" s="97">
        <f t="shared" ca="1" si="359"/>
        <v>0.29021082677996035</v>
      </c>
      <c r="V2778">
        <v>2761</v>
      </c>
      <c r="W2778" s="46">
        <v>-5.6669933758050899E-2</v>
      </c>
    </row>
    <row r="2779" spans="10:23">
      <c r="J2779">
        <v>2762</v>
      </c>
      <c r="K2779" s="93">
        <f t="shared" ca="1" si="355"/>
        <v>-1.0297575175003486</v>
      </c>
      <c r="L2779" s="93">
        <f t="shared" ca="1" si="355"/>
        <v>0.29092930433756081</v>
      </c>
      <c r="M2779" s="93">
        <f t="shared" ca="1" si="356"/>
        <v>-1.0297575175003486</v>
      </c>
      <c r="N2779" s="101">
        <f t="shared" ca="1" si="352"/>
        <v>-5.1660809362278237E-2</v>
      </c>
      <c r="O2779" s="46">
        <f t="shared" ca="1" si="357"/>
        <v>-4.9368200854167599E-2</v>
      </c>
      <c r="P2779" s="46">
        <f t="shared" ca="1" si="358"/>
        <v>0.13545755541301718</v>
      </c>
      <c r="Q2779" s="47">
        <f t="shared" ca="1" si="353"/>
        <v>-0.41901971338853716</v>
      </c>
      <c r="R2779" s="47">
        <f t="shared" ca="1" si="354"/>
        <v>0.14106960516308148</v>
      </c>
      <c r="S2779" s="97">
        <f t="shared" ca="1" si="359"/>
        <v>4.585070215445694E-2</v>
      </c>
      <c r="V2779">
        <v>2762</v>
      </c>
      <c r="W2779" s="46">
        <v>-0.161325279493334</v>
      </c>
    </row>
    <row r="2780" spans="10:23">
      <c r="J2780">
        <v>2763</v>
      </c>
      <c r="K2780" s="93">
        <f t="shared" ca="1" si="355"/>
        <v>-0.47363811946287704</v>
      </c>
      <c r="L2780" s="93">
        <f t="shared" ca="1" si="355"/>
        <v>0.52238251990876217</v>
      </c>
      <c r="M2780" s="93">
        <f t="shared" ca="1" si="356"/>
        <v>-0.47363811946287704</v>
      </c>
      <c r="N2780" s="101">
        <f t="shared" ca="1" si="352"/>
        <v>0.3446345375189156</v>
      </c>
      <c r="O2780" s="46">
        <f t="shared" ca="1" si="357"/>
        <v>0.15026168593049954</v>
      </c>
      <c r="P2780" s="46">
        <f t="shared" ca="1" si="358"/>
        <v>0.23527249880535075</v>
      </c>
      <c r="Q2780" s="47">
        <f t="shared" ca="1" si="353"/>
        <v>-1.9759939819202876E-2</v>
      </c>
      <c r="R2780" s="47">
        <f t="shared" ca="1" si="354"/>
        <v>0.20514758645341197</v>
      </c>
      <c r="S2780" s="97">
        <f t="shared" ca="1" si="359"/>
        <v>0.17770463619195576</v>
      </c>
      <c r="V2780">
        <v>2763</v>
      </c>
      <c r="W2780" s="46">
        <v>0.35217607925355698</v>
      </c>
    </row>
    <row r="2781" spans="10:23">
      <c r="J2781">
        <v>2764</v>
      </c>
      <c r="K2781" s="93">
        <f t="shared" ca="1" si="355"/>
        <v>1.4822703138911173</v>
      </c>
      <c r="L2781" s="93">
        <f t="shared" ca="1" si="355"/>
        <v>-0.49675860738329447</v>
      </c>
      <c r="M2781" s="93">
        <f t="shared" ca="1" si="356"/>
        <v>1.4822703138911173</v>
      </c>
      <c r="N2781" s="101">
        <f t="shared" ca="1" si="352"/>
        <v>4.2672826186113122E-4</v>
      </c>
      <c r="O2781" s="46">
        <f t="shared" ca="1" si="357"/>
        <v>0.85237310389136756</v>
      </c>
      <c r="P2781" s="46">
        <f t="shared" ca="1" si="358"/>
        <v>0.58632820778578476</v>
      </c>
      <c r="Q2781" s="47">
        <f t="shared" ca="1" si="353"/>
        <v>1.3844628961025331</v>
      </c>
      <c r="R2781" s="47">
        <f t="shared" ca="1" si="354"/>
        <v>0.14949176880342216</v>
      </c>
      <c r="S2781" s="97">
        <f t="shared" ca="1" si="359"/>
        <v>0.50093243634739482</v>
      </c>
      <c r="V2781">
        <v>2764</v>
      </c>
      <c r="W2781" s="46">
        <v>0.68502777269090198</v>
      </c>
    </row>
    <row r="2782" spans="10:23">
      <c r="J2782">
        <v>2765</v>
      </c>
      <c r="K2782" s="93">
        <f t="shared" ca="1" si="355"/>
        <v>5.0918041017883338E-2</v>
      </c>
      <c r="L2782" s="93">
        <f t="shared" ca="1" si="355"/>
        <v>0.46648058535913295</v>
      </c>
      <c r="M2782" s="93">
        <f t="shared" ca="1" si="356"/>
        <v>5.0918041017883338E-2</v>
      </c>
      <c r="N2782" s="101">
        <f t="shared" ca="1" si="352"/>
        <v>0.45845547991218605</v>
      </c>
      <c r="O2782" s="46">
        <f t="shared" ca="1" si="357"/>
        <v>0.33856133398902311</v>
      </c>
      <c r="P2782" s="46">
        <f t="shared" ca="1" si="358"/>
        <v>0.32942232283461254</v>
      </c>
      <c r="Q2782" s="47">
        <f t="shared" ca="1" si="353"/>
        <v>0.35683935629784425</v>
      </c>
      <c r="R2782" s="47">
        <f t="shared" ca="1" si="354"/>
        <v>0.22355157800799935</v>
      </c>
      <c r="S2782" s="97">
        <f t="shared" ca="1" si="359"/>
        <v>0.28105645599851126</v>
      </c>
      <c r="V2782">
        <v>2765</v>
      </c>
      <c r="W2782" s="46">
        <v>-0.163211806831805</v>
      </c>
    </row>
    <row r="2783" spans="10:23">
      <c r="J2783">
        <v>2766</v>
      </c>
      <c r="K2783" s="93">
        <f t="shared" ca="1" si="355"/>
        <v>0.44408407889322782</v>
      </c>
      <c r="L2783" s="93">
        <f t="shared" ca="1" si="355"/>
        <v>7.3081075055594621E-2</v>
      </c>
      <c r="M2783" s="93">
        <f t="shared" ca="1" si="356"/>
        <v>0.44408407889322782</v>
      </c>
      <c r="N2783" s="101">
        <f t="shared" ca="1" si="352"/>
        <v>0.21051563813619306</v>
      </c>
      <c r="O2783" s="46">
        <f t="shared" ca="1" si="357"/>
        <v>0.47969593908571972</v>
      </c>
      <c r="P2783" s="46">
        <f t="shared" ca="1" si="358"/>
        <v>0.39998962538296085</v>
      </c>
      <c r="Q2783" s="47">
        <f t="shared" ca="1" si="353"/>
        <v>0.63910856649123748</v>
      </c>
      <c r="R2783" s="47">
        <f t="shared" ca="1" si="354"/>
        <v>0.18346156769755145</v>
      </c>
      <c r="S2783" s="97">
        <f t="shared" ca="1" si="359"/>
        <v>0.33157875339163556</v>
      </c>
      <c r="V2783">
        <v>2766</v>
      </c>
      <c r="W2783" s="46">
        <v>0.143845534156128</v>
      </c>
    </row>
    <row r="2784" spans="10:23">
      <c r="J2784">
        <v>2767</v>
      </c>
      <c r="K2784" s="93">
        <f t="shared" ca="1" si="355"/>
        <v>0.41587538518146322</v>
      </c>
      <c r="L2784" s="93">
        <f t="shared" ca="1" si="355"/>
        <v>-0.88527280578143819</v>
      </c>
      <c r="M2784" s="93">
        <f t="shared" ca="1" si="356"/>
        <v>0.41587538518146322</v>
      </c>
      <c r="N2784" s="101">
        <f t="shared" ca="1" si="352"/>
        <v>-0.70705456203826089</v>
      </c>
      <c r="O2784" s="46">
        <f t="shared" ca="1" si="357"/>
        <v>0.46956987919301391</v>
      </c>
      <c r="P2784" s="46">
        <f t="shared" ca="1" si="358"/>
        <v>0.39492659543660791</v>
      </c>
      <c r="Q2784" s="47">
        <f t="shared" ca="1" si="353"/>
        <v>0.61885644670582585</v>
      </c>
      <c r="R2784" s="47">
        <f t="shared" ca="1" si="354"/>
        <v>3.5097357564723305E-2</v>
      </c>
      <c r="S2784" s="97">
        <f t="shared" ca="1" si="359"/>
        <v>0.25233361837886858</v>
      </c>
      <c r="V2784">
        <v>2767</v>
      </c>
      <c r="W2784" s="46">
        <v>-0.25317980015430303</v>
      </c>
    </row>
    <row r="2785" spans="10:23">
      <c r="J2785">
        <v>2768</v>
      </c>
      <c r="K2785" s="93">
        <f t="shared" ca="1" si="355"/>
        <v>0.58237985533327841</v>
      </c>
      <c r="L2785" s="93">
        <f t="shared" ca="1" si="355"/>
        <v>1.3877316832092121</v>
      </c>
      <c r="M2785" s="93">
        <f t="shared" ca="1" si="356"/>
        <v>0.58237985533327841</v>
      </c>
      <c r="N2785" s="101">
        <f t="shared" ca="1" si="352"/>
        <v>1.50089493744334</v>
      </c>
      <c r="O2785" s="46">
        <f t="shared" ca="1" si="357"/>
        <v>0.52933990095964933</v>
      </c>
      <c r="P2785" s="46">
        <f t="shared" ca="1" si="358"/>
        <v>0.42481160631992565</v>
      </c>
      <c r="Q2785" s="47">
        <f t="shared" ca="1" si="353"/>
        <v>0.7383964902390967</v>
      </c>
      <c r="R2785" s="47">
        <f t="shared" ca="1" si="354"/>
        <v>0.3921062092487464</v>
      </c>
      <c r="S2785" s="97">
        <f t="shared" ca="1" si="359"/>
        <v>0.46072305510419787</v>
      </c>
      <c r="V2785">
        <v>2768</v>
      </c>
      <c r="W2785" s="46">
        <v>1.5728533112885299</v>
      </c>
    </row>
    <row r="2786" spans="10:23">
      <c r="J2786">
        <v>2769</v>
      </c>
      <c r="K2786" s="93">
        <f t="shared" ca="1" si="355"/>
        <v>-0.63697768608264105</v>
      </c>
      <c r="L2786" s="93">
        <f t="shared" ca="1" si="355"/>
        <v>-0.4953910174976015</v>
      </c>
      <c r="M2786" s="93">
        <f t="shared" ca="1" si="356"/>
        <v>-0.63697768608264105</v>
      </c>
      <c r="N2786" s="101">
        <f t="shared" ca="1" si="352"/>
        <v>-0.67224508915594194</v>
      </c>
      <c r="O2786" s="46">
        <f t="shared" ca="1" si="357"/>
        <v>9.1627767914277097E-2</v>
      </c>
      <c r="P2786" s="46">
        <f t="shared" ca="1" si="358"/>
        <v>0.20595553979723952</v>
      </c>
      <c r="Q2786" s="47">
        <f t="shared" ca="1" si="353"/>
        <v>-0.13702777585164777</v>
      </c>
      <c r="R2786" s="47">
        <f t="shared" ca="1" si="354"/>
        <v>4.0725787899910146E-2</v>
      </c>
      <c r="S2786" s="97">
        <f t="shared" ca="1" si="359"/>
        <v>6.6176777907093615E-2</v>
      </c>
      <c r="V2786">
        <v>2769</v>
      </c>
      <c r="W2786" s="46">
        <v>-1.0629772442838199E-2</v>
      </c>
    </row>
    <row r="2787" spans="10:23">
      <c r="J2787">
        <v>2770</v>
      </c>
      <c r="K2787" s="93">
        <f t="shared" ca="1" si="355"/>
        <v>0.13406771205329671</v>
      </c>
      <c r="L2787" s="93">
        <f t="shared" ca="1" si="355"/>
        <v>-1.7764325501388736</v>
      </c>
      <c r="M2787" s="93">
        <f t="shared" ca="1" si="356"/>
        <v>0.13406771205329671</v>
      </c>
      <c r="N2787" s="101">
        <f t="shared" ca="1" si="352"/>
        <v>-1.6415692956696184</v>
      </c>
      <c r="O2787" s="46">
        <f t="shared" ca="1" si="357"/>
        <v>0.36840952751285955</v>
      </c>
      <c r="P2787" s="46">
        <f t="shared" ca="1" si="358"/>
        <v>0.34434641959653078</v>
      </c>
      <c r="Q2787" s="47">
        <f t="shared" ca="1" si="353"/>
        <v>0.41653574334551713</v>
      </c>
      <c r="R2787" s="47">
        <f t="shared" ca="1" si="354"/>
        <v>-0.11600665636941054</v>
      </c>
      <c r="S2787" s="97">
        <f t="shared" ca="1" si="359"/>
        <v>0.1262014355717245</v>
      </c>
      <c r="V2787">
        <v>2770</v>
      </c>
      <c r="W2787" s="46">
        <v>0.46450679625598501</v>
      </c>
    </row>
    <row r="2788" spans="10:23">
      <c r="J2788">
        <v>2771</v>
      </c>
      <c r="K2788" s="93">
        <f t="shared" ca="1" si="355"/>
        <v>-1.0520359523131584</v>
      </c>
      <c r="L2788" s="93">
        <f t="shared" ca="1" si="355"/>
        <v>0.90067839501012992</v>
      </c>
      <c r="M2788" s="93">
        <f t="shared" ca="1" si="356"/>
        <v>-1.0520359523131584</v>
      </c>
      <c r="N2788" s="101">
        <f t="shared" ca="1" si="352"/>
        <v>0.51934701045749132</v>
      </c>
      <c r="O2788" s="46">
        <f t="shared" ca="1" si="357"/>
        <v>-5.7365478840002426E-2</v>
      </c>
      <c r="P2788" s="46">
        <f t="shared" ca="1" si="358"/>
        <v>0.13145891642009977</v>
      </c>
      <c r="Q2788" s="47">
        <f t="shared" ca="1" si="353"/>
        <v>-0.43501426936020682</v>
      </c>
      <c r="R2788" s="47">
        <f t="shared" ca="1" si="354"/>
        <v>0.23339728118298866</v>
      </c>
      <c r="S2788" s="97">
        <f t="shared" ca="1" si="359"/>
        <v>8.8015901171493119E-2</v>
      </c>
      <c r="V2788">
        <v>2771</v>
      </c>
      <c r="W2788" s="46">
        <v>0.103919386685077</v>
      </c>
    </row>
    <row r="2789" spans="10:23">
      <c r="J2789">
        <v>2772</v>
      </c>
      <c r="K2789" s="93">
        <f t="shared" ca="1" si="355"/>
        <v>1.2685274633340418</v>
      </c>
      <c r="L2789" s="93">
        <f t="shared" ca="1" si="355"/>
        <v>-0.57796336003639859</v>
      </c>
      <c r="M2789" s="93">
        <f t="shared" ca="1" si="356"/>
        <v>1.2685274633340418</v>
      </c>
      <c r="N2789" s="101">
        <f t="shared" ca="1" si="352"/>
        <v>-0.14453715403217643</v>
      </c>
      <c r="O2789" s="46">
        <f t="shared" ca="1" si="357"/>
        <v>0.77564594564383982</v>
      </c>
      <c r="P2789" s="46">
        <f t="shared" ca="1" si="358"/>
        <v>0.54796462866202089</v>
      </c>
      <c r="Q2789" s="47">
        <f t="shared" ca="1" si="353"/>
        <v>1.2310085796074777</v>
      </c>
      <c r="R2789" s="47">
        <f t="shared" ca="1" si="354"/>
        <v>0.12605219775997062</v>
      </c>
      <c r="S2789" s="97">
        <f t="shared" ca="1" si="359"/>
        <v>0.45084907170190525</v>
      </c>
      <c r="V2789">
        <v>2772</v>
      </c>
      <c r="W2789" s="46">
        <v>1.1585874747607801</v>
      </c>
    </row>
    <row r="2790" spans="10:23">
      <c r="J2790">
        <v>2773</v>
      </c>
      <c r="K2790" s="93">
        <f t="shared" ca="1" si="355"/>
        <v>-1.269199943683907</v>
      </c>
      <c r="L2790" s="93">
        <f t="shared" ca="1" si="355"/>
        <v>-5.773019806924936E-2</v>
      </c>
      <c r="M2790" s="93">
        <f t="shared" ca="1" si="356"/>
        <v>-1.269199943683907</v>
      </c>
      <c r="N2790" s="101">
        <f t="shared" ca="1" si="352"/>
        <v>-0.45836708508109059</v>
      </c>
      <c r="O2790" s="46">
        <f t="shared" ca="1" si="357"/>
        <v>-0.13532072219968089</v>
      </c>
      <c r="P2790" s="46">
        <f t="shared" ca="1" si="358"/>
        <v>9.2481294740260539E-2</v>
      </c>
      <c r="Q2790" s="47">
        <f t="shared" ca="1" si="353"/>
        <v>-0.59092475607956374</v>
      </c>
      <c r="R2790" s="47">
        <f t="shared" ca="1" si="354"/>
        <v>7.5308254868996616E-2</v>
      </c>
      <c r="S2790" s="97">
        <f t="shared" ca="1" si="359"/>
        <v>-3.0006233665342136E-2</v>
      </c>
      <c r="V2790">
        <v>2773</v>
      </c>
      <c r="W2790" s="46">
        <v>6.38639255255746E-2</v>
      </c>
    </row>
    <row r="2791" spans="10:23">
      <c r="J2791">
        <v>2774</v>
      </c>
      <c r="K2791" s="93">
        <f t="shared" ca="1" si="355"/>
        <v>-0.39217750658473027</v>
      </c>
      <c r="L2791" s="93">
        <f t="shared" ca="1" si="355"/>
        <v>6.8943673334610212E-2</v>
      </c>
      <c r="M2791" s="93">
        <f t="shared" ca="1" si="356"/>
        <v>-0.39217750658473027</v>
      </c>
      <c r="N2791" s="101">
        <f t="shared" ca="1" si="352"/>
        <v>-5.9356907435158882E-2</v>
      </c>
      <c r="O2791" s="46">
        <f t="shared" ca="1" si="357"/>
        <v>0.17950355913913429</v>
      </c>
      <c r="P2791" s="46">
        <f t="shared" ca="1" si="358"/>
        <v>0.24989343540966813</v>
      </c>
      <c r="Q2791" s="47">
        <f t="shared" ca="1" si="353"/>
        <v>3.8723806598066624E-2</v>
      </c>
      <c r="R2791" s="47">
        <f t="shared" ca="1" si="354"/>
        <v>0.13982520390476835</v>
      </c>
      <c r="S2791" s="97">
        <f t="shared" ca="1" si="359"/>
        <v>0.15966438152195134</v>
      </c>
      <c r="V2791">
        <v>2774</v>
      </c>
      <c r="W2791" s="46">
        <v>0.84501864924493397</v>
      </c>
    </row>
    <row r="2792" spans="10:23">
      <c r="J2792">
        <v>2775</v>
      </c>
      <c r="K2792" s="93">
        <f t="shared" ca="1" si="355"/>
        <v>-0.64760603041488163</v>
      </c>
      <c r="L2792" s="93">
        <f t="shared" ca="1" si="355"/>
        <v>-0.66550049374818532</v>
      </c>
      <c r="M2792" s="93">
        <f t="shared" ca="1" si="356"/>
        <v>-0.64760603041488163</v>
      </c>
      <c r="N2792" s="101">
        <f t="shared" ca="1" si="352"/>
        <v>-0.8369030756695347</v>
      </c>
      <c r="O2792" s="46">
        <f t="shared" ca="1" si="357"/>
        <v>8.7812516759145337E-2</v>
      </c>
      <c r="P2792" s="46">
        <f t="shared" ca="1" si="358"/>
        <v>0.20404791421967367</v>
      </c>
      <c r="Q2792" s="47">
        <f t="shared" ca="1" si="353"/>
        <v>-0.14465827816191129</v>
      </c>
      <c r="R2792" s="47">
        <f t="shared" ca="1" si="354"/>
        <v>1.4101828112957154E-2</v>
      </c>
      <c r="S2792" s="97">
        <f t="shared" ca="1" si="359"/>
        <v>5.0957172436051246E-2</v>
      </c>
      <c r="V2792">
        <v>2775</v>
      </c>
      <c r="W2792" s="46">
        <v>0.14759481037491401</v>
      </c>
    </row>
    <row r="2793" spans="10:23">
      <c r="J2793">
        <v>2776</v>
      </c>
      <c r="K2793" s="93">
        <f t="shared" ca="1" si="355"/>
        <v>-0.18846546584369875</v>
      </c>
      <c r="L2793" s="93">
        <f t="shared" ca="1" si="355"/>
        <v>-1.4042284632104984</v>
      </c>
      <c r="M2793" s="93">
        <f t="shared" ca="1" si="356"/>
        <v>-0.18846546584369875</v>
      </c>
      <c r="N2793" s="101">
        <f t="shared" ca="1" si="352"/>
        <v>-1.3912616444381452</v>
      </c>
      <c r="O2793" s="46">
        <f t="shared" ca="1" si="357"/>
        <v>0.25262996288142109</v>
      </c>
      <c r="P2793" s="46">
        <f t="shared" ca="1" si="358"/>
        <v>0.2864566372808115</v>
      </c>
      <c r="Q2793" s="47">
        <f t="shared" ca="1" si="353"/>
        <v>0.18497661408264018</v>
      </c>
      <c r="R2793" s="47">
        <f t="shared" ca="1" si="354"/>
        <v>-7.553378905299124E-2</v>
      </c>
      <c r="S2793" s="97">
        <f t="shared" ca="1" si="359"/>
        <v>8.8548086914214924E-2</v>
      </c>
      <c r="V2793">
        <v>2776</v>
      </c>
      <c r="W2793" s="46">
        <v>4.1086606273002403E-2</v>
      </c>
    </row>
    <row r="2794" spans="10:23">
      <c r="J2794">
        <v>2777</v>
      </c>
      <c r="K2794" s="93">
        <f t="shared" ca="1" si="355"/>
        <v>-1.3631378604842752</v>
      </c>
      <c r="L2794" s="93">
        <f t="shared" ca="1" si="355"/>
        <v>-0.43306204196354531</v>
      </c>
      <c r="M2794" s="93">
        <f t="shared" ca="1" si="356"/>
        <v>-1.3631378604842752</v>
      </c>
      <c r="N2794" s="101">
        <f t="shared" ca="1" si="352"/>
        <v>-0.84408726117686894</v>
      </c>
      <c r="O2794" s="46">
        <f t="shared" ca="1" si="357"/>
        <v>-0.16904156661155201</v>
      </c>
      <c r="P2794" s="46">
        <f t="shared" ca="1" si="358"/>
        <v>7.5620872534324979E-2</v>
      </c>
      <c r="Q2794" s="47">
        <f t="shared" ca="1" si="353"/>
        <v>-0.65836644490330598</v>
      </c>
      <c r="R2794" s="47">
        <f t="shared" ca="1" si="354"/>
        <v>1.2940199271871539E-2</v>
      </c>
      <c r="S2794" s="97">
        <f t="shared" ca="1" si="359"/>
        <v>-7.8050683669840235E-2</v>
      </c>
      <c r="V2794">
        <v>2777</v>
      </c>
      <c r="W2794" s="46">
        <v>0.20382003858449699</v>
      </c>
    </row>
    <row r="2795" spans="10:23">
      <c r="J2795">
        <v>2778</v>
      </c>
      <c r="K2795" s="93">
        <f t="shared" ca="1" si="355"/>
        <v>-0.20618862018162795</v>
      </c>
      <c r="L2795" s="93">
        <f t="shared" ca="1" si="355"/>
        <v>0.97274890571834205</v>
      </c>
      <c r="M2795" s="93">
        <f t="shared" ca="1" si="356"/>
        <v>-0.20618862018162795</v>
      </c>
      <c r="N2795" s="101">
        <f t="shared" ca="1" si="352"/>
        <v>0.85667427705943644</v>
      </c>
      <c r="O2795" s="46">
        <f t="shared" ca="1" si="357"/>
        <v>0.24626789152330314</v>
      </c>
      <c r="P2795" s="46">
        <f t="shared" ca="1" si="358"/>
        <v>0.28327560160175252</v>
      </c>
      <c r="Q2795" s="47">
        <f t="shared" ca="1" si="353"/>
        <v>0.17225247136640429</v>
      </c>
      <c r="R2795" s="47">
        <f t="shared" ca="1" si="354"/>
        <v>0.28794056676064606</v>
      </c>
      <c r="S2795" s="97">
        <f t="shared" ca="1" si="359"/>
        <v>0.26710422914197463</v>
      </c>
      <c r="V2795">
        <v>2778</v>
      </c>
      <c r="W2795" s="46">
        <v>0.49077513046313598</v>
      </c>
    </row>
    <row r="2796" spans="10:23">
      <c r="J2796">
        <v>2779</v>
      </c>
      <c r="K2796" s="93">
        <f t="shared" ca="1" si="355"/>
        <v>-7.2076474356203082E-2</v>
      </c>
      <c r="L2796" s="93">
        <f t="shared" ca="1" si="355"/>
        <v>-0.12332021434745423</v>
      </c>
      <c r="M2796" s="93">
        <f t="shared" ca="1" si="356"/>
        <v>-7.2076474356203082E-2</v>
      </c>
      <c r="N2796" s="101">
        <f t="shared" ca="1" si="352"/>
        <v>-0.13983975776741203</v>
      </c>
      <c r="O2796" s="46">
        <f t="shared" ca="1" si="357"/>
        <v>0.29441005772368872</v>
      </c>
      <c r="P2796" s="46">
        <f t="shared" ca="1" si="358"/>
        <v>0.30734668470194532</v>
      </c>
      <c r="Q2796" s="47">
        <f t="shared" ca="1" si="353"/>
        <v>0.26853680376717542</v>
      </c>
      <c r="R2796" s="47">
        <f t="shared" ca="1" si="354"/>
        <v>0.12681173145708738</v>
      </c>
      <c r="S2796" s="97">
        <f t="shared" ca="1" si="359"/>
        <v>0.21061089459038806</v>
      </c>
      <c r="V2796">
        <v>2779</v>
      </c>
      <c r="W2796" s="46">
        <v>0.81176351224713394</v>
      </c>
    </row>
    <row r="2797" spans="10:23">
      <c r="J2797">
        <v>2780</v>
      </c>
      <c r="K2797" s="93">
        <f t="shared" ca="1" si="355"/>
        <v>0.81483700366667999</v>
      </c>
      <c r="L2797" s="93">
        <f t="shared" ca="1" si="355"/>
        <v>-0.444310466481177</v>
      </c>
      <c r="M2797" s="93">
        <f t="shared" ca="1" si="356"/>
        <v>0.81483700366667999</v>
      </c>
      <c r="N2797" s="101">
        <f t="shared" ca="1" si="352"/>
        <v>-0.16210683669429266</v>
      </c>
      <c r="O2797" s="46">
        <f t="shared" ca="1" si="357"/>
        <v>0.6127849208022349</v>
      </c>
      <c r="P2797" s="46">
        <f t="shared" ca="1" si="358"/>
        <v>0.46653411624121843</v>
      </c>
      <c r="Q2797" s="47">
        <f t="shared" ca="1" si="353"/>
        <v>0.90528652992426772</v>
      </c>
      <c r="R2797" s="47">
        <f t="shared" ca="1" si="354"/>
        <v>0.12321131202724553</v>
      </c>
      <c r="S2797" s="97">
        <f t="shared" ca="1" si="359"/>
        <v>0.36799811641474023</v>
      </c>
      <c r="V2797">
        <v>2780</v>
      </c>
      <c r="W2797" s="46">
        <v>0.217897776906152</v>
      </c>
    </row>
    <row r="2798" spans="10:23">
      <c r="J2798">
        <v>2781</v>
      </c>
      <c r="K2798" s="93">
        <f t="shared" ca="1" si="355"/>
        <v>0.80230628506169333</v>
      </c>
      <c r="L2798" s="93">
        <f t="shared" ca="1" si="355"/>
        <v>1.7591555718956824</v>
      </c>
      <c r="M2798" s="93">
        <f t="shared" ca="1" si="356"/>
        <v>0.80230628506169333</v>
      </c>
      <c r="N2798" s="101">
        <f t="shared" ca="1" si="352"/>
        <v>1.9229772203959978</v>
      </c>
      <c r="O2798" s="46">
        <f t="shared" ca="1" si="357"/>
        <v>0.60828677535851949</v>
      </c>
      <c r="P2798" s="46">
        <f t="shared" ca="1" si="358"/>
        <v>0.46428504351936073</v>
      </c>
      <c r="Q2798" s="47">
        <f t="shared" ca="1" si="353"/>
        <v>0.89629023903683691</v>
      </c>
      <c r="R2798" s="47">
        <f t="shared" ca="1" si="354"/>
        <v>0.46035374443398441</v>
      </c>
      <c r="S2798" s="97">
        <f t="shared" ca="1" si="359"/>
        <v>0.53432025989625198</v>
      </c>
      <c r="V2798">
        <v>2781</v>
      </c>
      <c r="W2798" s="46">
        <v>2.3478583557608498E-2</v>
      </c>
    </row>
    <row r="2799" spans="10:23">
      <c r="J2799">
        <v>2782</v>
      </c>
      <c r="K2799" s="93">
        <f t="shared" ca="1" si="355"/>
        <v>1.3337706314851037</v>
      </c>
      <c r="L2799" s="93">
        <f t="shared" ca="1" si="355"/>
        <v>-0.19924022351369533</v>
      </c>
      <c r="M2799" s="93">
        <f t="shared" ca="1" si="356"/>
        <v>1.3337706314851037</v>
      </c>
      <c r="N2799" s="101">
        <f t="shared" ca="1" si="352"/>
        <v>0.23527267579322475</v>
      </c>
      <c r="O2799" s="46">
        <f t="shared" ca="1" si="357"/>
        <v>0.79906625127862341</v>
      </c>
      <c r="P2799" s="46">
        <f t="shared" ca="1" si="358"/>
        <v>0.55967478147941274</v>
      </c>
      <c r="Q2799" s="47">
        <f t="shared" ca="1" si="353"/>
        <v>1.2778491908770448</v>
      </c>
      <c r="R2799" s="47">
        <f t="shared" ca="1" si="354"/>
        <v>0.18746459475370025</v>
      </c>
      <c r="S2799" s="97">
        <f t="shared" ca="1" si="359"/>
        <v>0.49326542301616183</v>
      </c>
      <c r="V2799">
        <v>2782</v>
      </c>
      <c r="W2799" s="46">
        <v>0.66028875046208901</v>
      </c>
    </row>
    <row r="2800" spans="10:23">
      <c r="J2800">
        <v>2783</v>
      </c>
      <c r="K2800" s="93">
        <f t="shared" ca="1" si="355"/>
        <v>-0.94046879631685987</v>
      </c>
      <c r="L2800" s="93">
        <f t="shared" ca="1" si="355"/>
        <v>0.42803031103249056</v>
      </c>
      <c r="M2800" s="93">
        <f t="shared" ca="1" si="356"/>
        <v>-0.94046879631685987</v>
      </c>
      <c r="N2800" s="101">
        <f t="shared" ca="1" si="352"/>
        <v>0.10671816657369637</v>
      </c>
      <c r="O2800" s="46">
        <f t="shared" ca="1" si="357"/>
        <v>-1.7316275738966824E-2</v>
      </c>
      <c r="P2800" s="46">
        <f t="shared" ca="1" si="358"/>
        <v>0.15148351797061757</v>
      </c>
      <c r="Q2800" s="47">
        <f t="shared" ca="1" si="353"/>
        <v>-0.35491586315813561</v>
      </c>
      <c r="R2800" s="47">
        <f t="shared" ca="1" si="354"/>
        <v>0.16667829609694085</v>
      </c>
      <c r="S2800" s="97">
        <f t="shared" ca="1" si="359"/>
        <v>7.4681010178987012E-2</v>
      </c>
      <c r="V2800">
        <v>2783</v>
      </c>
      <c r="W2800" s="46">
        <v>-0.37877234068384003</v>
      </c>
    </row>
    <row r="2801" spans="10:23">
      <c r="J2801">
        <v>2784</v>
      </c>
      <c r="K2801" s="93">
        <f t="shared" ca="1" si="355"/>
        <v>-0.76723792648571099</v>
      </c>
      <c r="L2801" s="93">
        <f t="shared" ca="1" si="355"/>
        <v>-0.26113223839094551</v>
      </c>
      <c r="M2801" s="93">
        <f t="shared" ca="1" si="356"/>
        <v>-0.76723792648571099</v>
      </c>
      <c r="N2801" s="101">
        <f t="shared" ca="1" si="352"/>
        <v>-0.4915739576577367</v>
      </c>
      <c r="O2801" s="46">
        <f t="shared" ca="1" si="357"/>
        <v>4.486831817025605E-2</v>
      </c>
      <c r="P2801" s="46">
        <f t="shared" ca="1" si="358"/>
        <v>0.18257581492522901</v>
      </c>
      <c r="Q2801" s="47">
        <f t="shared" ca="1" si="353"/>
        <v>-0.23054667533968987</v>
      </c>
      <c r="R2801" s="47">
        <f t="shared" ca="1" si="354"/>
        <v>6.9938952967214196E-2</v>
      </c>
      <c r="S2801" s="97">
        <f t="shared" ca="1" si="359"/>
        <v>5.7403635568735123E-2</v>
      </c>
      <c r="V2801">
        <v>2784</v>
      </c>
      <c r="W2801" s="46">
        <v>0.93949797688650105</v>
      </c>
    </row>
    <row r="2802" spans="10:23">
      <c r="J2802">
        <v>2785</v>
      </c>
      <c r="K2802" s="93">
        <f t="shared" ca="1" si="355"/>
        <v>0.88612636922251031</v>
      </c>
      <c r="L2802" s="93">
        <f t="shared" ca="1" si="355"/>
        <v>-1.1701651871276728</v>
      </c>
      <c r="M2802" s="93">
        <f t="shared" ca="1" si="356"/>
        <v>0.88612636922251031</v>
      </c>
      <c r="N2802" s="101">
        <f t="shared" ca="1" si="352"/>
        <v>-0.82760587687677833</v>
      </c>
      <c r="O2802" s="46">
        <f t="shared" ca="1" si="357"/>
        <v>0.63837562672812709</v>
      </c>
      <c r="P2802" s="46">
        <f t="shared" ca="1" si="358"/>
        <v>0.47932946920416453</v>
      </c>
      <c r="Q2802" s="47">
        <f t="shared" ca="1" si="353"/>
        <v>0.95646794177605221</v>
      </c>
      <c r="R2802" s="47">
        <f t="shared" ca="1" si="354"/>
        <v>1.5605115332913644E-2</v>
      </c>
      <c r="S2802" s="97">
        <f t="shared" ca="1" si="359"/>
        <v>0.32699037103052037</v>
      </c>
      <c r="V2802">
        <v>2785</v>
      </c>
      <c r="W2802" s="46">
        <v>0.91387499356584301</v>
      </c>
    </row>
    <row r="2803" spans="10:23">
      <c r="J2803">
        <v>2786</v>
      </c>
      <c r="K2803" s="93">
        <f t="shared" ca="1" si="355"/>
        <v>0.34418250551872753</v>
      </c>
      <c r="L2803" s="93">
        <f t="shared" ca="1" si="355"/>
        <v>-0.47755690596754768</v>
      </c>
      <c r="M2803" s="93">
        <f t="shared" ca="1" si="356"/>
        <v>0.34418250551872753</v>
      </c>
      <c r="N2803" s="101">
        <f t="shared" ca="1" si="352"/>
        <v>-0.34330591593363136</v>
      </c>
      <c r="O2803" s="46">
        <f t="shared" ca="1" si="357"/>
        <v>0.44383432402114714</v>
      </c>
      <c r="P2803" s="46">
        <f t="shared" ca="1" si="358"/>
        <v>0.38205881785067453</v>
      </c>
      <c r="Q2803" s="47">
        <f t="shared" ca="1" si="353"/>
        <v>0.56738533636209232</v>
      </c>
      <c r="R2803" s="47">
        <f t="shared" ca="1" si="354"/>
        <v>9.3912781775250642E-2</v>
      </c>
      <c r="S2803" s="97">
        <f t="shared" ca="1" si="359"/>
        <v>0.26887355289819892</v>
      </c>
      <c r="V2803">
        <v>2786</v>
      </c>
      <c r="W2803" s="46">
        <v>0.142596282616091</v>
      </c>
    </row>
    <row r="2804" spans="10:23">
      <c r="J2804">
        <v>2787</v>
      </c>
      <c r="K2804" s="93">
        <f t="shared" ca="1" si="355"/>
        <v>-0.29095850820866492</v>
      </c>
      <c r="L2804" s="93">
        <f t="shared" ca="1" si="355"/>
        <v>-0.4161794473298302</v>
      </c>
      <c r="M2804" s="93">
        <f t="shared" ca="1" si="356"/>
        <v>-0.29095850820866492</v>
      </c>
      <c r="N2804" s="101">
        <f t="shared" ca="1" si="352"/>
        <v>-0.48710407014354273</v>
      </c>
      <c r="O2804" s="46">
        <f t="shared" ca="1" si="357"/>
        <v>0.21583808956116035</v>
      </c>
      <c r="P2804" s="46">
        <f t="shared" ca="1" si="358"/>
        <v>0.26806070062068116</v>
      </c>
      <c r="Q2804" s="47">
        <f t="shared" ca="1" si="353"/>
        <v>0.11139286744211876</v>
      </c>
      <c r="R2804" s="47">
        <f t="shared" ca="1" si="354"/>
        <v>7.0661700208024647E-2</v>
      </c>
      <c r="S2804" s="97">
        <f t="shared" ca="1" si="359"/>
        <v>0.1432498948845925</v>
      </c>
      <c r="V2804">
        <v>2787</v>
      </c>
      <c r="W2804" s="46">
        <v>-2.26314584735287E-3</v>
      </c>
    </row>
    <row r="2805" spans="10:23">
      <c r="J2805">
        <v>2788</v>
      </c>
      <c r="K2805" s="93">
        <f t="shared" ca="1" si="355"/>
        <v>6.4149723079267251E-2</v>
      </c>
      <c r="L2805" s="93">
        <f t="shared" ca="1" si="355"/>
        <v>9.4386954136834428E-2</v>
      </c>
      <c r="M2805" s="93">
        <f t="shared" ca="1" si="356"/>
        <v>6.4149723079267251E-2</v>
      </c>
      <c r="N2805" s="101">
        <f t="shared" ca="1" si="352"/>
        <v>0.109887735450621</v>
      </c>
      <c r="O2805" s="46">
        <f t="shared" ca="1" si="357"/>
        <v>0.34331110391470154</v>
      </c>
      <c r="P2805" s="46">
        <f t="shared" ca="1" si="358"/>
        <v>0.33179720779745175</v>
      </c>
      <c r="Q2805" s="47">
        <f t="shared" ca="1" si="353"/>
        <v>0.36633889614920112</v>
      </c>
      <c r="R2805" s="47">
        <f t="shared" ca="1" si="354"/>
        <v>0.16719079157989911</v>
      </c>
      <c r="S2805" s="97">
        <f t="shared" ca="1" si="359"/>
        <v>0.25525094774730034</v>
      </c>
      <c r="V2805">
        <v>2788</v>
      </c>
      <c r="W2805" s="46">
        <v>0.51498109445785401</v>
      </c>
    </row>
    <row r="2806" spans="10:23">
      <c r="J2806">
        <v>2789</v>
      </c>
      <c r="K2806" s="93">
        <f t="shared" ca="1" si="355"/>
        <v>0.47776487251363431</v>
      </c>
      <c r="L2806" s="93">
        <f t="shared" ca="1" si="355"/>
        <v>0.59611763632116066</v>
      </c>
      <c r="M2806" s="93">
        <f t="shared" ca="1" si="356"/>
        <v>0.47776487251363431</v>
      </c>
      <c r="N2806" s="101">
        <f t="shared" ca="1" si="352"/>
        <v>0.71710905663025737</v>
      </c>
      <c r="O2806" s="46">
        <f t="shared" ca="1" si="357"/>
        <v>0.49178631579436749</v>
      </c>
      <c r="P2806" s="46">
        <f t="shared" ca="1" si="358"/>
        <v>0.40603481373728473</v>
      </c>
      <c r="Q2806" s="47">
        <f t="shared" ca="1" si="353"/>
        <v>0.66328931990853301</v>
      </c>
      <c r="R2806" s="47">
        <f t="shared" ca="1" si="354"/>
        <v>0.26537391879512545</v>
      </c>
      <c r="S2806" s="97">
        <f t="shared" ca="1" si="359"/>
        <v>0.3785801172947465</v>
      </c>
      <c r="V2806">
        <v>2789</v>
      </c>
      <c r="W2806" s="46">
        <v>0.42623031112885301</v>
      </c>
    </row>
    <row r="2807" spans="10:23">
      <c r="J2807">
        <v>2790</v>
      </c>
      <c r="K2807" s="93">
        <f t="shared" ca="1" si="355"/>
        <v>3.5287756433232697E-3</v>
      </c>
      <c r="L2807" s="93">
        <f t="shared" ca="1" si="355"/>
        <v>-1.2648205950602132</v>
      </c>
      <c r="M2807" s="93">
        <f t="shared" ca="1" si="356"/>
        <v>3.5287756433232697E-3</v>
      </c>
      <c r="N2807" s="101">
        <f t="shared" ca="1" si="352"/>
        <v>-1.1980329124257061</v>
      </c>
      <c r="O2807" s="46">
        <f t="shared" ca="1" si="357"/>
        <v>0.32155003441034069</v>
      </c>
      <c r="P2807" s="46">
        <f t="shared" ca="1" si="358"/>
        <v>0.32091667304527133</v>
      </c>
      <c r="Q2807" s="47">
        <f t="shared" ca="1" si="353"/>
        <v>0.32281675714047936</v>
      </c>
      <c r="R2807" s="47">
        <f t="shared" ca="1" si="354"/>
        <v>-4.4290154293990913E-2</v>
      </c>
      <c r="S2807" s="97">
        <f t="shared" ca="1" si="359"/>
        <v>0.13862994005817489</v>
      </c>
      <c r="V2807">
        <v>2790</v>
      </c>
      <c r="W2807" s="46">
        <v>5.1306549686267397E-2</v>
      </c>
    </row>
    <row r="2808" spans="10:23">
      <c r="J2808">
        <v>2791</v>
      </c>
      <c r="K2808" s="93">
        <f t="shared" ca="1" si="355"/>
        <v>-1.5860908342296218</v>
      </c>
      <c r="L2808" s="93">
        <f t="shared" ca="1" si="355"/>
        <v>-1.488434708309021</v>
      </c>
      <c r="M2808" s="93">
        <f t="shared" ca="1" si="356"/>
        <v>-1.5860908342296218</v>
      </c>
      <c r="N2808" s="101">
        <f t="shared" ca="1" si="352"/>
        <v>-1.915572390699682</v>
      </c>
      <c r="O2808" s="46">
        <f t="shared" ca="1" si="357"/>
        <v>-0.24907487791872096</v>
      </c>
      <c r="P2808" s="46">
        <f t="shared" ca="1" si="358"/>
        <v>3.5604216880740502E-2</v>
      </c>
      <c r="Q2808" s="47">
        <f t="shared" ca="1" si="353"/>
        <v>-0.81843306751764389</v>
      </c>
      <c r="R2808" s="47">
        <f t="shared" ca="1" si="354"/>
        <v>-0.16031089898796613</v>
      </c>
      <c r="S2808" s="97">
        <f t="shared" ca="1" si="359"/>
        <v>-0.20469288845334355</v>
      </c>
      <c r="V2808">
        <v>2791</v>
      </c>
      <c r="W2808" s="46">
        <v>-0.27754986529110398</v>
      </c>
    </row>
    <row r="2809" spans="10:23">
      <c r="J2809">
        <v>2792</v>
      </c>
      <c r="K2809" s="93">
        <f t="shared" ca="1" si="355"/>
        <v>-0.42616554713415589</v>
      </c>
      <c r="L2809" s="93">
        <f t="shared" ca="1" si="355"/>
        <v>0.59531515941631097</v>
      </c>
      <c r="M2809" s="93">
        <f t="shared" ca="1" si="356"/>
        <v>-0.42616554713415589</v>
      </c>
      <c r="N2809" s="101">
        <f t="shared" ca="1" si="352"/>
        <v>0.42887808988799192</v>
      </c>
      <c r="O2809" s="46">
        <f t="shared" ca="1" si="357"/>
        <v>0.16730289016254643</v>
      </c>
      <c r="P2809" s="46">
        <f t="shared" ca="1" si="358"/>
        <v>0.24379310092137418</v>
      </c>
      <c r="Q2809" s="47">
        <f t="shared" ca="1" si="353"/>
        <v>1.4322468644890896E-2</v>
      </c>
      <c r="R2809" s="47">
        <f t="shared" ca="1" si="354"/>
        <v>0.21876913617641433</v>
      </c>
      <c r="S2809" s="97">
        <f t="shared" ca="1" si="359"/>
        <v>0.19303601316948038</v>
      </c>
      <c r="V2809">
        <v>2792</v>
      </c>
      <c r="W2809" s="46">
        <v>0.20227961825292001</v>
      </c>
    </row>
    <row r="2810" spans="10:23">
      <c r="J2810">
        <v>2793</v>
      </c>
      <c r="K2810" s="93">
        <f t="shared" ca="1" si="355"/>
        <v>0.9191535485055351</v>
      </c>
      <c r="L2810" s="93">
        <f t="shared" ca="1" si="355"/>
        <v>0.38112345058121078</v>
      </c>
      <c r="M2810" s="93">
        <f t="shared" ca="1" si="356"/>
        <v>0.9191535485055351</v>
      </c>
      <c r="N2810" s="101">
        <f t="shared" ca="1" si="352"/>
        <v>0.65364818448465567</v>
      </c>
      <c r="O2810" s="46">
        <f t="shared" ca="1" si="357"/>
        <v>0.65023137584307322</v>
      </c>
      <c r="P2810" s="46">
        <f t="shared" ca="1" si="358"/>
        <v>0.48525734376163759</v>
      </c>
      <c r="Q2810" s="47">
        <f t="shared" ca="1" si="353"/>
        <v>0.98017944000594448</v>
      </c>
      <c r="R2810" s="47">
        <f t="shared" ca="1" si="354"/>
        <v>0.25511277237991659</v>
      </c>
      <c r="S2810" s="97">
        <f t="shared" ca="1" si="359"/>
        <v>0.4526720741114949</v>
      </c>
      <c r="V2810">
        <v>2793</v>
      </c>
      <c r="W2810" s="46">
        <v>-0.111310487166459</v>
      </c>
    </row>
    <row r="2811" spans="10:23">
      <c r="J2811">
        <v>2794</v>
      </c>
      <c r="K2811" s="93">
        <f t="shared" ca="1" si="355"/>
        <v>0.18315803282230728</v>
      </c>
      <c r="L2811" s="93">
        <f t="shared" ca="1" si="355"/>
        <v>-1.41860904443262</v>
      </c>
      <c r="M2811" s="93">
        <f t="shared" ca="1" si="356"/>
        <v>0.18315803282230728</v>
      </c>
      <c r="N2811" s="101">
        <f t="shared" ca="1" si="352"/>
        <v>-1.2867110222948512</v>
      </c>
      <c r="O2811" s="46">
        <f t="shared" ca="1" si="357"/>
        <v>0.38603145404864325</v>
      </c>
      <c r="P2811" s="46">
        <f t="shared" ca="1" si="358"/>
        <v>0.35315738286442261</v>
      </c>
      <c r="Q2811" s="47">
        <f t="shared" ca="1" si="353"/>
        <v>0.45177959641708454</v>
      </c>
      <c r="R2811" s="47">
        <f t="shared" ca="1" si="354"/>
        <v>-5.8628738659859014E-2</v>
      </c>
      <c r="S2811" s="97">
        <f t="shared" ca="1" si="359"/>
        <v>0.16370135769439212</v>
      </c>
      <c r="V2811">
        <v>2794</v>
      </c>
      <c r="W2811" s="46">
        <v>0.34406798832809898</v>
      </c>
    </row>
    <row r="2812" spans="10:23">
      <c r="J2812">
        <v>2795</v>
      </c>
      <c r="K2812" s="93">
        <f t="shared" ca="1" si="355"/>
        <v>0.3788574843215084</v>
      </c>
      <c r="L2812" s="93">
        <f t="shared" ca="1" si="355"/>
        <v>-0.29058098923328307</v>
      </c>
      <c r="M2812" s="93">
        <f t="shared" ca="1" si="356"/>
        <v>0.3788574843215084</v>
      </c>
      <c r="N2812" s="101">
        <f t="shared" ca="1" si="352"/>
        <v>-0.15500977153828049</v>
      </c>
      <c r="O2812" s="46">
        <f t="shared" ca="1" si="357"/>
        <v>0.45628158285996478</v>
      </c>
      <c r="P2812" s="46">
        <f t="shared" ca="1" si="358"/>
        <v>0.38828244727008338</v>
      </c>
      <c r="Q2812" s="47">
        <f t="shared" ca="1" si="353"/>
        <v>0.5922798540397276</v>
      </c>
      <c r="R2812" s="47">
        <f t="shared" ca="1" si="354"/>
        <v>0.12435885416182309</v>
      </c>
      <c r="S2812" s="97">
        <f t="shared" ca="1" si="359"/>
        <v>0.29032021851089396</v>
      </c>
      <c r="V2812">
        <v>2795</v>
      </c>
      <c r="W2812" s="46">
        <v>-0.141718765654056</v>
      </c>
    </row>
    <row r="2813" spans="10:23">
      <c r="J2813">
        <v>2796</v>
      </c>
      <c r="K2813" s="93">
        <f t="shared" ca="1" si="355"/>
        <v>-3.1851414542671798E-2</v>
      </c>
      <c r="L2813" s="93">
        <f t="shared" ca="1" si="355"/>
        <v>0.88130453206641624</v>
      </c>
      <c r="M2813" s="93">
        <f t="shared" ca="1" si="356"/>
        <v>-3.1851414542671798E-2</v>
      </c>
      <c r="N2813" s="101">
        <f t="shared" ca="1" si="352"/>
        <v>0.82542054615404836</v>
      </c>
      <c r="O2813" s="46">
        <f t="shared" ca="1" si="357"/>
        <v>0.30884962621351258</v>
      </c>
      <c r="P2813" s="46">
        <f t="shared" ca="1" si="358"/>
        <v>0.3145664689468573</v>
      </c>
      <c r="Q2813" s="47">
        <f t="shared" ca="1" si="353"/>
        <v>0.29741594074682326</v>
      </c>
      <c r="R2813" s="47">
        <f t="shared" ca="1" si="354"/>
        <v>0.28288707319840933</v>
      </c>
      <c r="S2813" s="97">
        <f t="shared" ca="1" si="359"/>
        <v>0.29586834970596099</v>
      </c>
      <c r="V2813">
        <v>2796</v>
      </c>
      <c r="W2813" s="46">
        <v>0.15684952704117899</v>
      </c>
    </row>
    <row r="2814" spans="10:23">
      <c r="J2814">
        <v>2797</v>
      </c>
      <c r="K2814" s="93">
        <f t="shared" ca="1" si="355"/>
        <v>-0.50381452534235693</v>
      </c>
      <c r="L2814" s="93">
        <f t="shared" ca="1" si="355"/>
        <v>0.33868296352959909</v>
      </c>
      <c r="M2814" s="93">
        <f t="shared" ca="1" si="356"/>
        <v>-0.50381452534235693</v>
      </c>
      <c r="N2814" s="101">
        <f t="shared" ca="1" si="352"/>
        <v>0.16087530240355083</v>
      </c>
      <c r="O2814" s="46">
        <f t="shared" ca="1" si="357"/>
        <v>0.13942927743953942</v>
      </c>
      <c r="P2814" s="46">
        <f t="shared" ca="1" si="358"/>
        <v>0.22985629455987069</v>
      </c>
      <c r="Q2814" s="47">
        <f t="shared" ca="1" si="353"/>
        <v>-4.1424756801123119E-2</v>
      </c>
      <c r="R2814" s="47">
        <f t="shared" ca="1" si="354"/>
        <v>0.17543509822382441</v>
      </c>
      <c r="S2814" s="97">
        <f t="shared" ca="1" si="359"/>
        <v>0.15743218783168192</v>
      </c>
      <c r="V2814">
        <v>2797</v>
      </c>
      <c r="W2814" s="46">
        <v>0.32009212653970798</v>
      </c>
    </row>
    <row r="2815" spans="10:23">
      <c r="J2815">
        <v>2798</v>
      </c>
      <c r="K2815" s="93">
        <f t="shared" ca="1" si="355"/>
        <v>-1.349350407825747</v>
      </c>
      <c r="L2815" s="93">
        <f t="shared" ca="1" si="355"/>
        <v>2.229296987516264</v>
      </c>
      <c r="M2815" s="93">
        <f t="shared" ca="1" si="356"/>
        <v>-1.349350407825747</v>
      </c>
      <c r="N2815" s="101">
        <f t="shared" ca="1" si="352"/>
        <v>1.6844352948265422</v>
      </c>
      <c r="O2815" s="46">
        <f t="shared" ca="1" si="357"/>
        <v>-0.16409229200796138</v>
      </c>
      <c r="P2815" s="46">
        <f t="shared" ca="1" si="358"/>
        <v>7.8095509836120292E-2</v>
      </c>
      <c r="Q2815" s="47">
        <f t="shared" ca="1" si="353"/>
        <v>-0.64846789569612473</v>
      </c>
      <c r="R2815" s="47">
        <f t="shared" ca="1" si="354"/>
        <v>0.42178330659288255</v>
      </c>
      <c r="S2815" s="97">
        <f t="shared" ca="1" si="359"/>
        <v>0.12884550729246058</v>
      </c>
      <c r="V2815">
        <v>2798</v>
      </c>
      <c r="W2815" s="46">
        <v>-0.25720509463726299</v>
      </c>
    </row>
    <row r="2816" spans="10:23">
      <c r="J2816">
        <v>2799</v>
      </c>
      <c r="K2816" s="93">
        <f t="shared" ca="1" si="355"/>
        <v>0.40013432584223135</v>
      </c>
      <c r="L2816" s="93">
        <f t="shared" ca="1" si="355"/>
        <v>-0.72007419135990391</v>
      </c>
      <c r="M2816" s="93">
        <f t="shared" ca="1" si="356"/>
        <v>0.40013432584223135</v>
      </c>
      <c r="N2816" s="101">
        <f t="shared" ca="1" si="352"/>
        <v>-0.55543854299299644</v>
      </c>
      <c r="O2816" s="46">
        <f t="shared" ca="1" si="357"/>
        <v>0.46391931943039644</v>
      </c>
      <c r="P2816" s="46">
        <f t="shared" ca="1" si="358"/>
        <v>0.3921013155552992</v>
      </c>
      <c r="Q2816" s="47">
        <f t="shared" ca="1" si="353"/>
        <v>0.60755532718059091</v>
      </c>
      <c r="R2816" s="47">
        <f t="shared" ca="1" si="354"/>
        <v>5.9612529161248262E-2</v>
      </c>
      <c r="S2816" s="97">
        <f t="shared" ca="1" si="359"/>
        <v>0.26176592429582235</v>
      </c>
      <c r="V2816">
        <v>2799</v>
      </c>
      <c r="W2816" s="46">
        <v>0.59270252939535395</v>
      </c>
    </row>
    <row r="2817" spans="10:23">
      <c r="J2817">
        <v>2800</v>
      </c>
      <c r="K2817" s="93">
        <f t="shared" ca="1" si="355"/>
        <v>0.73349761908280797</v>
      </c>
      <c r="L2817" s="93">
        <f t="shared" ca="1" si="355"/>
        <v>-0.16686069679073376</v>
      </c>
      <c r="M2817" s="93">
        <f t="shared" ca="1" si="356"/>
        <v>0.73349761908280797</v>
      </c>
      <c r="N2817" s="101">
        <f t="shared" ca="1" si="352"/>
        <v>7.5070876479759879E-2</v>
      </c>
      <c r="O2817" s="46">
        <f t="shared" ca="1" si="357"/>
        <v>0.58358656485040961</v>
      </c>
      <c r="P2817" s="46">
        <f t="shared" ca="1" si="358"/>
        <v>0.45193493826530579</v>
      </c>
      <c r="Q2817" s="47">
        <f t="shared" ca="1" si="353"/>
        <v>0.84688981802061725</v>
      </c>
      <c r="R2817" s="47">
        <f t="shared" ca="1" si="354"/>
        <v>0.16156116696966683</v>
      </c>
      <c r="S2817" s="97">
        <f t="shared" ca="1" si="359"/>
        <v>0.37257386591003822</v>
      </c>
      <c r="V2817">
        <v>2800</v>
      </c>
      <c r="W2817" s="46">
        <v>0.27637359734865002</v>
      </c>
    </row>
    <row r="2818" spans="10:23">
      <c r="J2818">
        <v>2801</v>
      </c>
      <c r="K2818" s="93">
        <f t="shared" ca="1" si="355"/>
        <v>-0.73040073277447559</v>
      </c>
      <c r="L2818" s="93">
        <f t="shared" ca="1" si="355"/>
        <v>1.5202300935548252</v>
      </c>
      <c r="M2818" s="93">
        <f t="shared" ca="1" si="356"/>
        <v>-0.73040073277447559</v>
      </c>
      <c r="N2818" s="101">
        <f t="shared" ca="1" si="352"/>
        <v>1.2090207753133051</v>
      </c>
      <c r="O2818" s="46">
        <f t="shared" ca="1" si="357"/>
        <v>5.8091746153509538E-2</v>
      </c>
      <c r="P2818" s="46">
        <f t="shared" ca="1" si="358"/>
        <v>0.18918752891685575</v>
      </c>
      <c r="Q2818" s="47">
        <f t="shared" ca="1" si="353"/>
        <v>-0.20409981937318289</v>
      </c>
      <c r="R2818" s="47">
        <f t="shared" ca="1" si="354"/>
        <v>0.34491234929735465</v>
      </c>
      <c r="S2818" s="97">
        <f t="shared" ca="1" si="359"/>
        <v>0.20150204772543209</v>
      </c>
      <c r="V2818">
        <v>2801</v>
      </c>
      <c r="W2818" s="46">
        <v>1.9343779492078199</v>
      </c>
    </row>
    <row r="2819" spans="10:23">
      <c r="J2819">
        <v>2802</v>
      </c>
      <c r="K2819" s="93">
        <f t="shared" ca="1" si="355"/>
        <v>0.24302977402358691</v>
      </c>
      <c r="L2819" s="93">
        <f t="shared" ca="1" si="355"/>
        <v>-0.58951671376487513</v>
      </c>
      <c r="M2819" s="93">
        <f t="shared" ca="1" si="356"/>
        <v>0.24302977402358691</v>
      </c>
      <c r="N2819" s="101">
        <f t="shared" ca="1" si="352"/>
        <v>-0.48162196529584717</v>
      </c>
      <c r="O2819" s="46">
        <f t="shared" ca="1" si="357"/>
        <v>0.40752358138638989</v>
      </c>
      <c r="P2819" s="46">
        <f t="shared" ca="1" si="358"/>
        <v>0.36390344653329593</v>
      </c>
      <c r="Q2819" s="47">
        <f t="shared" ca="1" si="353"/>
        <v>0.49476385109257781</v>
      </c>
      <c r="R2819" s="47">
        <f t="shared" ca="1" si="354"/>
        <v>7.1548115389597738E-2</v>
      </c>
      <c r="S2819" s="97">
        <f t="shared" ca="1" si="359"/>
        <v>0.2395358483879938</v>
      </c>
      <c r="V2819">
        <v>2802</v>
      </c>
      <c r="W2819" s="46">
        <v>-6.4813462929432103E-2</v>
      </c>
    </row>
    <row r="2820" spans="10:23">
      <c r="J2820">
        <v>2803</v>
      </c>
      <c r="K2820" s="93">
        <f t="shared" ca="1" si="355"/>
        <v>0.80113767147504145</v>
      </c>
      <c r="L2820" s="93">
        <f t="shared" ca="1" si="355"/>
        <v>1.4228833385176618</v>
      </c>
      <c r="M2820" s="93">
        <f t="shared" ca="1" si="356"/>
        <v>0.80113767147504145</v>
      </c>
      <c r="N2820" s="101">
        <f t="shared" ca="1" si="352"/>
        <v>1.6037915239409459</v>
      </c>
      <c r="O2820" s="46">
        <f t="shared" ca="1" si="357"/>
        <v>0.60786727875613222</v>
      </c>
      <c r="P2820" s="46">
        <f t="shared" ca="1" si="358"/>
        <v>0.46407529521816709</v>
      </c>
      <c r="Q2820" s="47">
        <f t="shared" ca="1" si="353"/>
        <v>0.89545124583206248</v>
      </c>
      <c r="R2820" s="47">
        <f t="shared" ca="1" si="354"/>
        <v>0.40874381450028902</v>
      </c>
      <c r="S2820" s="97">
        <f t="shared" ca="1" si="359"/>
        <v>0.50830554662821059</v>
      </c>
      <c r="V2820">
        <v>2803</v>
      </c>
      <c r="W2820" s="46">
        <v>0.36333700499301202</v>
      </c>
    </row>
    <row r="2821" spans="10:23">
      <c r="J2821">
        <v>2804</v>
      </c>
      <c r="K2821" s="93">
        <f t="shared" ca="1" si="355"/>
        <v>1.3634468762210512</v>
      </c>
      <c r="L2821" s="93">
        <f t="shared" ca="1" si="355"/>
        <v>-1.4182976023634044</v>
      </c>
      <c r="M2821" s="93">
        <f t="shared" ca="1" si="356"/>
        <v>1.3634468762210512</v>
      </c>
      <c r="N2821" s="101">
        <f t="shared" ca="1" si="352"/>
        <v>-0.91105741895229464</v>
      </c>
      <c r="O2821" s="46">
        <f t="shared" ca="1" si="357"/>
        <v>0.80971911718788281</v>
      </c>
      <c r="P2821" s="46">
        <f t="shared" ca="1" si="358"/>
        <v>0.56500121443404239</v>
      </c>
      <c r="Q2821" s="47">
        <f t="shared" ca="1" si="353"/>
        <v>1.2991549226955637</v>
      </c>
      <c r="R2821" s="47">
        <f t="shared" ca="1" si="354"/>
        <v>2.1116277261382099E-3</v>
      </c>
      <c r="S2821" s="97">
        <f t="shared" ca="1" si="359"/>
        <v>0.40591537245701048</v>
      </c>
      <c r="V2821">
        <v>2804</v>
      </c>
      <c r="W2821" s="46">
        <v>0.41804867391019801</v>
      </c>
    </row>
    <row r="2822" spans="10:23">
      <c r="J2822">
        <v>2805</v>
      </c>
      <c r="K2822" s="93">
        <f t="shared" ca="1" si="355"/>
        <v>0.66615668342835843</v>
      </c>
      <c r="L2822" s="93">
        <f t="shared" ca="1" si="355"/>
        <v>-0.23936486623977557</v>
      </c>
      <c r="M2822" s="93">
        <f t="shared" ca="1" si="356"/>
        <v>0.66615668342835843</v>
      </c>
      <c r="N2822" s="101">
        <f t="shared" ca="1" si="352"/>
        <v>-1.5085035887108245E-2</v>
      </c>
      <c r="O2822" s="46">
        <f t="shared" ca="1" si="357"/>
        <v>0.55941322472217059</v>
      </c>
      <c r="P2822" s="46">
        <f t="shared" ca="1" si="358"/>
        <v>0.43984826820118628</v>
      </c>
      <c r="Q2822" s="47">
        <f t="shared" ca="1" si="353"/>
        <v>0.79854313776413932</v>
      </c>
      <c r="R2822" s="47">
        <f t="shared" ca="1" si="354"/>
        <v>0.14698363303866976</v>
      </c>
      <c r="S2822" s="97">
        <f t="shared" ca="1" si="359"/>
        <v>0.35319842888042019</v>
      </c>
      <c r="V2822">
        <v>2805</v>
      </c>
      <c r="W2822" s="46">
        <v>1.0372453780438999</v>
      </c>
    </row>
    <row r="2823" spans="10:23">
      <c r="J2823">
        <v>2806</v>
      </c>
      <c r="K2823" s="93">
        <f t="shared" ca="1" si="355"/>
        <v>-0.45689850770728185</v>
      </c>
      <c r="L2823" s="93">
        <f t="shared" ca="1" si="355"/>
        <v>-0.34226845362852121</v>
      </c>
      <c r="M2823" s="93">
        <f t="shared" ca="1" si="356"/>
        <v>-0.45689850770728185</v>
      </c>
      <c r="N2823" s="101">
        <f t="shared" ca="1" si="352"/>
        <v>-0.46980294206898676</v>
      </c>
      <c r="O2823" s="46">
        <f t="shared" ca="1" si="357"/>
        <v>0.15627069552696676</v>
      </c>
      <c r="P2823" s="46">
        <f t="shared" ca="1" si="358"/>
        <v>0.23827700360358436</v>
      </c>
      <c r="Q2823" s="47">
        <f t="shared" ca="1" si="353"/>
        <v>-7.7419206262684392E-3</v>
      </c>
      <c r="R2823" s="47">
        <f t="shared" ca="1" si="354"/>
        <v>7.3459162680869092E-2</v>
      </c>
      <c r="S2823" s="97">
        <f t="shared" ca="1" si="359"/>
        <v>0.11486492910391793</v>
      </c>
      <c r="V2823">
        <v>2806</v>
      </c>
      <c r="W2823" s="46">
        <v>0.55811659301926297</v>
      </c>
    </row>
    <row r="2824" spans="10:23">
      <c r="J2824">
        <v>2807</v>
      </c>
      <c r="K2824" s="93">
        <f t="shared" ca="1" si="355"/>
        <v>-2.4991552342898355</v>
      </c>
      <c r="L2824" s="93">
        <f t="shared" ca="1" si="355"/>
        <v>-0.96249966163364997</v>
      </c>
      <c r="M2824" s="93">
        <f t="shared" ca="1" si="356"/>
        <v>-2.4991552342898355</v>
      </c>
      <c r="N2824" s="101">
        <f t="shared" ca="1" si="352"/>
        <v>-1.7073171774300893</v>
      </c>
      <c r="O2824" s="46">
        <f t="shared" ca="1" si="357"/>
        <v>-0.57683712367812667</v>
      </c>
      <c r="P2824" s="46">
        <f t="shared" ca="1" si="358"/>
        <v>-0.12827690599896235</v>
      </c>
      <c r="Q2824" s="47">
        <f t="shared" ca="1" si="353"/>
        <v>-1.4739575590364553</v>
      </c>
      <c r="R2824" s="47">
        <f t="shared" ca="1" si="354"/>
        <v>-0.12663759506319572</v>
      </c>
      <c r="S2824" s="97">
        <f t="shared" ca="1" si="359"/>
        <v>-0.3517373593706612</v>
      </c>
      <c r="V2824">
        <v>2807</v>
      </c>
      <c r="W2824" s="46">
        <v>0.98459359169086802</v>
      </c>
    </row>
    <row r="2825" spans="10:23">
      <c r="J2825">
        <v>2808</v>
      </c>
      <c r="K2825" s="93">
        <f t="shared" ca="1" si="355"/>
        <v>1.6021974884160646</v>
      </c>
      <c r="L2825" s="93">
        <f t="shared" ca="1" si="355"/>
        <v>-0.1853132357579314</v>
      </c>
      <c r="M2825" s="93">
        <f t="shared" ca="1" si="356"/>
        <v>1.6021974884160646</v>
      </c>
      <c r="N2825" s="101">
        <f t="shared" ca="1" si="352"/>
        <v>0.33384238103673836</v>
      </c>
      <c r="O2825" s="46">
        <f t="shared" ca="1" si="357"/>
        <v>0.89542329843107882</v>
      </c>
      <c r="P2825" s="46">
        <f t="shared" ca="1" si="358"/>
        <v>0.60785330505564039</v>
      </c>
      <c r="Q2825" s="47">
        <f t="shared" ca="1" si="353"/>
        <v>1.4705632851819557</v>
      </c>
      <c r="R2825" s="47">
        <f t="shared" ca="1" si="354"/>
        <v>0.20340257580266974</v>
      </c>
      <c r="S2825" s="97">
        <f t="shared" ca="1" si="359"/>
        <v>0.54941293711687433</v>
      </c>
      <c r="V2825">
        <v>2808</v>
      </c>
      <c r="W2825" s="46">
        <v>0.88474931853455596</v>
      </c>
    </row>
    <row r="2826" spans="10:23">
      <c r="J2826">
        <v>2809</v>
      </c>
      <c r="K2826" s="93">
        <f t="shared" ca="1" si="355"/>
        <v>0.11586950859653392</v>
      </c>
      <c r="L2826" s="93">
        <f t="shared" ca="1" si="355"/>
        <v>-1.0490518094458041</v>
      </c>
      <c r="M2826" s="93">
        <f t="shared" ca="1" si="356"/>
        <v>0.11586950859653392</v>
      </c>
      <c r="N2826" s="101">
        <f t="shared" ca="1" si="352"/>
        <v>-0.95773928096166783</v>
      </c>
      <c r="O2826" s="46">
        <f t="shared" ca="1" si="357"/>
        <v>0.36187692802329258</v>
      </c>
      <c r="P2826" s="46">
        <f t="shared" ca="1" si="358"/>
        <v>0.34108011985174724</v>
      </c>
      <c r="Q2826" s="47">
        <f t="shared" ca="1" si="353"/>
        <v>0.40347054436638319</v>
      </c>
      <c r="R2826" s="47">
        <f t="shared" ca="1" si="354"/>
        <v>-5.4364787655869218E-3</v>
      </c>
      <c r="S2826" s="97">
        <f t="shared" ca="1" si="359"/>
        <v>0.17822022462885284</v>
      </c>
      <c r="V2826">
        <v>2809</v>
      </c>
      <c r="W2826" s="46">
        <v>0.57734812188035001</v>
      </c>
    </row>
    <row r="2827" spans="10:23">
      <c r="J2827">
        <v>2810</v>
      </c>
      <c r="K2827" s="93">
        <f t="shared" ca="1" si="355"/>
        <v>1.9411408206208383</v>
      </c>
      <c r="L2827" s="93">
        <f t="shared" ca="1" si="355"/>
        <v>0.25897585619930297</v>
      </c>
      <c r="M2827" s="93">
        <f t="shared" ca="1" si="356"/>
        <v>1.9411408206208383</v>
      </c>
      <c r="N2827" s="101">
        <f t="shared" ca="1" si="352"/>
        <v>0.86285698318139348</v>
      </c>
      <c r="O2827" s="46">
        <f t="shared" ca="1" si="357"/>
        <v>1.0170936074928347</v>
      </c>
      <c r="P2827" s="46">
        <f t="shared" ca="1" si="358"/>
        <v>0.66868845958651835</v>
      </c>
      <c r="Q2827" s="47">
        <f t="shared" ca="1" si="353"/>
        <v>1.7139039033054673</v>
      </c>
      <c r="R2827" s="47">
        <f t="shared" ca="1" si="354"/>
        <v>0.28894026390653549</v>
      </c>
      <c r="S2827" s="97">
        <f t="shared" ca="1" si="359"/>
        <v>0.65301693569968511</v>
      </c>
      <c r="V2827">
        <v>2810</v>
      </c>
      <c r="W2827" s="46">
        <v>0.91275507061080097</v>
      </c>
    </row>
    <row r="2828" spans="10:23">
      <c r="J2828">
        <v>2811</v>
      </c>
      <c r="K2828" s="93">
        <f t="shared" ca="1" si="355"/>
        <v>1.1625433048466847</v>
      </c>
      <c r="L2828" s="93">
        <f t="shared" ca="1" si="355"/>
        <v>1.4942371238749375</v>
      </c>
      <c r="M2828" s="93">
        <f t="shared" ca="1" si="356"/>
        <v>1.1625433048466847</v>
      </c>
      <c r="N2828" s="101">
        <f t="shared" ca="1" si="352"/>
        <v>1.7863759473003187</v>
      </c>
      <c r="O2828" s="46">
        <f t="shared" ca="1" si="357"/>
        <v>0.73760086821179205</v>
      </c>
      <c r="P2828" s="46">
        <f t="shared" ca="1" si="358"/>
        <v>0.52894208994599701</v>
      </c>
      <c r="Q2828" s="47">
        <f t="shared" ca="1" si="353"/>
        <v>1.1549184247433821</v>
      </c>
      <c r="R2828" s="47">
        <f t="shared" ca="1" si="354"/>
        <v>0.43826634449213153</v>
      </c>
      <c r="S2828" s="97">
        <f t="shared" ca="1" si="359"/>
        <v>0.58793360635196179</v>
      </c>
      <c r="V2828">
        <v>2811</v>
      </c>
      <c r="W2828" s="46">
        <v>1.1756913256888</v>
      </c>
    </row>
    <row r="2829" spans="10:23">
      <c r="J2829">
        <v>2812</v>
      </c>
      <c r="K2829" s="93">
        <f t="shared" ca="1" si="355"/>
        <v>-1.0332820431356731</v>
      </c>
      <c r="L2829" s="93">
        <f t="shared" ca="1" si="355"/>
        <v>-0.94045736682879633</v>
      </c>
      <c r="M2829" s="93">
        <f t="shared" ca="1" si="356"/>
        <v>-1.0332820431356731</v>
      </c>
      <c r="N2829" s="101">
        <f t="shared" ca="1" si="352"/>
        <v>-1.2202386886669414</v>
      </c>
      <c r="O2829" s="46">
        <f t="shared" ca="1" si="357"/>
        <v>-5.0633397961178161E-2</v>
      </c>
      <c r="P2829" s="46">
        <f t="shared" ca="1" si="358"/>
        <v>0.1348249568595119</v>
      </c>
      <c r="Q2829" s="47">
        <f t="shared" ca="1" si="353"/>
        <v>-0.42155010760255829</v>
      </c>
      <c r="R2829" s="47">
        <f t="shared" ca="1" si="354"/>
        <v>-4.7880661539966007E-2</v>
      </c>
      <c r="S2829" s="97">
        <f t="shared" ca="1" si="359"/>
        <v>-4.9257029750572084E-2</v>
      </c>
      <c r="V2829">
        <v>2812</v>
      </c>
      <c r="W2829" s="46">
        <v>-0.31177875327962101</v>
      </c>
    </row>
    <row r="2830" spans="10:23">
      <c r="J2830">
        <v>2813</v>
      </c>
      <c r="K2830" s="93">
        <f t="shared" ca="1" si="355"/>
        <v>0.67547440955069005</v>
      </c>
      <c r="L2830" s="93">
        <f t="shared" ca="1" si="355"/>
        <v>-0.44260049749803254</v>
      </c>
      <c r="M2830" s="93">
        <f t="shared" ca="1" si="356"/>
        <v>0.67547440955069005</v>
      </c>
      <c r="N2830" s="101">
        <f t="shared" ca="1" si="352"/>
        <v>-0.20480607518547497</v>
      </c>
      <c r="O2830" s="46">
        <f t="shared" ca="1" si="357"/>
        <v>0.56275800395025688</v>
      </c>
      <c r="P2830" s="46">
        <f t="shared" ca="1" si="358"/>
        <v>0.44152065781522942</v>
      </c>
      <c r="Q2830" s="47">
        <f t="shared" ca="1" si="353"/>
        <v>0.80523269622031191</v>
      </c>
      <c r="R2830" s="47">
        <f t="shared" ca="1" si="354"/>
        <v>0.11630716584768011</v>
      </c>
      <c r="S2830" s="97">
        <f t="shared" ca="1" si="359"/>
        <v>0.33953258489896848</v>
      </c>
      <c r="V2830">
        <v>2813</v>
      </c>
      <c r="W2830" s="46">
        <v>0.250055138825724</v>
      </c>
    </row>
    <row r="2831" spans="10:23">
      <c r="J2831">
        <v>2814</v>
      </c>
      <c r="K2831" s="93">
        <f t="shared" ca="1" si="355"/>
        <v>0.91897713159255623</v>
      </c>
      <c r="L2831" s="93">
        <f t="shared" ca="1" si="355"/>
        <v>1.2754611541428491</v>
      </c>
      <c r="M2831" s="93">
        <f t="shared" ca="1" si="356"/>
        <v>0.91897713159255623</v>
      </c>
      <c r="N2831" s="101">
        <f t="shared" ca="1" si="352"/>
        <v>1.5014986212531369</v>
      </c>
      <c r="O2831" s="46">
        <f t="shared" ca="1" si="357"/>
        <v>0.65016804755693691</v>
      </c>
      <c r="P2831" s="46">
        <f t="shared" ca="1" si="358"/>
        <v>0.48522567961856944</v>
      </c>
      <c r="Q2831" s="47">
        <f t="shared" ca="1" si="353"/>
        <v>0.98005278343367186</v>
      </c>
      <c r="R2831" s="47">
        <f t="shared" ca="1" si="354"/>
        <v>0.3922038203869388</v>
      </c>
      <c r="S2831" s="97">
        <f t="shared" ca="1" si="359"/>
        <v>0.5211859339719378</v>
      </c>
      <c r="V2831">
        <v>2814</v>
      </c>
      <c r="W2831" s="46">
        <v>-5.1987569808532801E-2</v>
      </c>
    </row>
    <row r="2832" spans="10:23">
      <c r="J2832">
        <v>2815</v>
      </c>
      <c r="K2832" s="93">
        <f t="shared" ca="1" si="355"/>
        <v>-1.8797385473200641</v>
      </c>
      <c r="L2832" s="93">
        <f t="shared" ca="1" si="355"/>
        <v>0.37704911205652519</v>
      </c>
      <c r="M2832" s="93">
        <f t="shared" ca="1" si="356"/>
        <v>-1.8797385473200641</v>
      </c>
      <c r="N2832" s="101">
        <f t="shared" ca="1" si="352"/>
        <v>-0.24032510312883831</v>
      </c>
      <c r="O2832" s="46">
        <f t="shared" ca="1" si="357"/>
        <v>-0.35448544249476821</v>
      </c>
      <c r="P2832" s="46">
        <f t="shared" ca="1" si="358"/>
        <v>-1.7101065407283123E-2</v>
      </c>
      <c r="Q2832" s="47">
        <f t="shared" ca="1" si="353"/>
        <v>-1.0292541966697384</v>
      </c>
      <c r="R2832" s="47">
        <f t="shared" ca="1" si="354"/>
        <v>0.1105640057880999</v>
      </c>
      <c r="S2832" s="97">
        <f t="shared" ca="1" si="359"/>
        <v>-0.12196071835333416</v>
      </c>
      <c r="V2832">
        <v>2815</v>
      </c>
      <c r="W2832" s="46">
        <v>0.25228125896092202</v>
      </c>
    </row>
    <row r="2833" spans="10:23">
      <c r="J2833">
        <v>2816</v>
      </c>
      <c r="K2833" s="93">
        <f t="shared" ca="1" si="355"/>
        <v>5.6201157085511114E-2</v>
      </c>
      <c r="L2833" s="93">
        <f t="shared" ca="1" si="355"/>
        <v>1.0247783810196187</v>
      </c>
      <c r="M2833" s="93">
        <f t="shared" ca="1" si="356"/>
        <v>5.6201157085511114E-2</v>
      </c>
      <c r="N2833" s="101">
        <f t="shared" ca="1" si="352"/>
        <v>0.98944838340613284</v>
      </c>
      <c r="O2833" s="46">
        <f t="shared" ca="1" si="357"/>
        <v>0.34045781137530506</v>
      </c>
      <c r="P2833" s="46">
        <f t="shared" ca="1" si="358"/>
        <v>0.33037056152775351</v>
      </c>
      <c r="Q2833" s="47">
        <f t="shared" ca="1" si="353"/>
        <v>0.36063231107040811</v>
      </c>
      <c r="R2833" s="47">
        <f t="shared" ca="1" si="354"/>
        <v>0.30940914258239188</v>
      </c>
      <c r="S2833" s="97">
        <f t="shared" ca="1" si="359"/>
        <v>0.32493347697884845</v>
      </c>
      <c r="V2833">
        <v>2816</v>
      </c>
      <c r="W2833" s="46">
        <v>0.56721833981015701</v>
      </c>
    </row>
    <row r="2834" spans="10:23">
      <c r="J2834">
        <v>2817</v>
      </c>
      <c r="K2834" s="93">
        <f t="shared" ca="1" si="355"/>
        <v>-1.0206061248023059</v>
      </c>
      <c r="L2834" s="93">
        <f t="shared" ca="1" si="355"/>
        <v>-2.1985403070565779</v>
      </c>
      <c r="M2834" s="93">
        <f t="shared" ca="1" si="356"/>
        <v>-1.0206061248023059</v>
      </c>
      <c r="N2834" s="101">
        <f t="shared" ref="N2834:N2897" ca="1" si="360">$N$2*K2834+SQRT(1-$N$2^2)*L2834</f>
        <v>-2.4089747472392822</v>
      </c>
      <c r="O2834" s="46">
        <f t="shared" ca="1" si="357"/>
        <v>-4.6083130247604798E-2</v>
      </c>
      <c r="P2834" s="46">
        <f t="shared" ca="1" si="358"/>
        <v>0.13710009071629858</v>
      </c>
      <c r="Q2834" s="47">
        <f t="shared" ref="Q2834:Q2897" ca="1" si="361">$K$2+K2834*$S$3</f>
        <v>-0.41244957217541156</v>
      </c>
      <c r="R2834" s="47">
        <f t="shared" ref="R2834:R2897" ca="1" si="362">$L$2+$L$3*N2834</f>
        <v>-0.24009035443644955</v>
      </c>
      <c r="S2834" s="97">
        <f t="shared" ca="1" si="359"/>
        <v>-0.14308674234202717</v>
      </c>
      <c r="V2834">
        <v>2817</v>
      </c>
      <c r="W2834" s="46">
        <v>-0.11396136755170699</v>
      </c>
    </row>
    <row r="2835" spans="10:23">
      <c r="J2835">
        <v>2818</v>
      </c>
      <c r="K2835" s="93">
        <f t="shared" ref="K2835:L2898" ca="1" si="363">_xlfn.NORM.S.INV(RAND())</f>
        <v>0.31896077201810602</v>
      </c>
      <c r="L2835" s="93">
        <f t="shared" ca="1" si="363"/>
        <v>-1.1163329386182799</v>
      </c>
      <c r="M2835" s="93">
        <f t="shared" ref="M2835:M2898" ca="1" si="364">K2835</f>
        <v>0.31896077201810602</v>
      </c>
      <c r="N2835" s="101">
        <f t="shared" ca="1" si="360"/>
        <v>-0.956939810571659</v>
      </c>
      <c r="O2835" s="46">
        <f t="shared" ref="O2835:O2898" ca="1" si="365">$K$2+K2835*$K$3</f>
        <v>0.43478049165886934</v>
      </c>
      <c r="P2835" s="46">
        <f t="shared" ref="P2835:P2898" ca="1" si="366">$K$2+K2835*$R$3</f>
        <v>0.37753190166953565</v>
      </c>
      <c r="Q2835" s="47">
        <f t="shared" ca="1" si="361"/>
        <v>0.54927767163753671</v>
      </c>
      <c r="R2835" s="47">
        <f t="shared" ca="1" si="362"/>
        <v>-5.3072104077918625E-3</v>
      </c>
      <c r="S2835" s="97">
        <f t="shared" ref="S2835:S2898" ca="1" si="367">AVERAGE(R2835,O2835)</f>
        <v>0.21473664062553874</v>
      </c>
      <c r="V2835">
        <v>2818</v>
      </c>
      <c r="W2835" s="46">
        <v>0.61002811796882395</v>
      </c>
    </row>
    <row r="2836" spans="10:23">
      <c r="J2836">
        <v>2819</v>
      </c>
      <c r="K2836" s="93">
        <f t="shared" ca="1" si="363"/>
        <v>-2.0290604007875312E-2</v>
      </c>
      <c r="L2836" s="93">
        <f t="shared" ca="1" si="363"/>
        <v>-3.0553741331427537</v>
      </c>
      <c r="M2836" s="93">
        <f t="shared" ca="1" si="364"/>
        <v>-2.0290604007875312E-2</v>
      </c>
      <c r="N2836" s="101">
        <f t="shared" ca="1" si="360"/>
        <v>-2.9032017165063482</v>
      </c>
      <c r="O2836" s="46">
        <f t="shared" ca="1" si="365"/>
        <v>0.31299960426920509</v>
      </c>
      <c r="P2836" s="46">
        <f t="shared" ca="1" si="366"/>
        <v>0.3166414579747035</v>
      </c>
      <c r="Q2836" s="47">
        <f t="shared" ca="1" si="361"/>
        <v>0.30571589685820816</v>
      </c>
      <c r="R2836" s="47">
        <f t="shared" ca="1" si="362"/>
        <v>-0.32000314356986809</v>
      </c>
      <c r="S2836" s="97">
        <f t="shared" ca="1" si="367"/>
        <v>-3.5017696503314988E-3</v>
      </c>
      <c r="V2836">
        <v>2819</v>
      </c>
      <c r="W2836" s="46">
        <v>0.65578268575283905</v>
      </c>
    </row>
    <row r="2837" spans="10:23">
      <c r="J2837">
        <v>2820</v>
      </c>
      <c r="K2837" s="93">
        <f t="shared" ca="1" si="363"/>
        <v>0.3478247510050142</v>
      </c>
      <c r="L2837" s="93">
        <f t="shared" ca="1" si="363"/>
        <v>0.52723009940962684</v>
      </c>
      <c r="M2837" s="93">
        <f t="shared" ca="1" si="364"/>
        <v>0.3478247510050142</v>
      </c>
      <c r="N2837" s="101">
        <f t="shared" ca="1" si="360"/>
        <v>0.61047406734203691</v>
      </c>
      <c r="O2837" s="46">
        <f t="shared" ca="1" si="365"/>
        <v>0.44514177896092316</v>
      </c>
      <c r="P2837" s="46">
        <f t="shared" ca="1" si="366"/>
        <v>0.38271254532056259</v>
      </c>
      <c r="Q2837" s="47">
        <f t="shared" ca="1" si="361"/>
        <v>0.57000024624164436</v>
      </c>
      <c r="R2837" s="47">
        <f t="shared" ca="1" si="362"/>
        <v>0.24813184188889911</v>
      </c>
      <c r="S2837" s="97">
        <f t="shared" ca="1" si="367"/>
        <v>0.34663681042491112</v>
      </c>
      <c r="V2837">
        <v>2820</v>
      </c>
      <c r="W2837" s="46">
        <v>0.74182948596063303</v>
      </c>
    </row>
    <row r="2838" spans="10:23">
      <c r="J2838">
        <v>2821</v>
      </c>
      <c r="K2838" s="93">
        <f t="shared" ca="1" si="363"/>
        <v>-0.26769954485387926</v>
      </c>
      <c r="L2838" s="93">
        <f t="shared" ca="1" si="363"/>
        <v>0.24483940992454775</v>
      </c>
      <c r="M2838" s="93">
        <f t="shared" ca="1" si="364"/>
        <v>-0.26769954485387926</v>
      </c>
      <c r="N2838" s="101">
        <f t="shared" ca="1" si="360"/>
        <v>0.14699366762047605</v>
      </c>
      <c r="O2838" s="46">
        <f t="shared" ca="1" si="365"/>
        <v>0.22418734736016943</v>
      </c>
      <c r="P2838" s="46">
        <f t="shared" ca="1" si="366"/>
        <v>0.2722353295201857</v>
      </c>
      <c r="Q2838" s="47">
        <f t="shared" ca="1" si="361"/>
        <v>0.1280913830401369</v>
      </c>
      <c r="R2838" s="47">
        <f t="shared" ca="1" si="362"/>
        <v>0.17319054213476257</v>
      </c>
      <c r="S2838" s="97">
        <f t="shared" ca="1" si="367"/>
        <v>0.19868894474746601</v>
      </c>
      <c r="V2838">
        <v>2821</v>
      </c>
      <c r="W2838" s="46">
        <v>8.4484260891186394E-2</v>
      </c>
    </row>
    <row r="2839" spans="10:23">
      <c r="J2839">
        <v>2822</v>
      </c>
      <c r="K2839" s="93">
        <f t="shared" ca="1" si="363"/>
        <v>0.45887395009377163</v>
      </c>
      <c r="L2839" s="93">
        <f t="shared" ca="1" si="363"/>
        <v>0.93258770900936039</v>
      </c>
      <c r="M2839" s="93">
        <f t="shared" ca="1" si="364"/>
        <v>0.45887395009377163</v>
      </c>
      <c r="N2839" s="101">
        <f t="shared" ca="1" si="360"/>
        <v>1.0301029387511642</v>
      </c>
      <c r="O2839" s="46">
        <f t="shared" ca="1" si="365"/>
        <v>0.48500505134424488</v>
      </c>
      <c r="P2839" s="46">
        <f t="shared" ca="1" si="366"/>
        <v>0.40264418151222342</v>
      </c>
      <c r="Q2839" s="47">
        <f t="shared" ca="1" si="361"/>
        <v>0.64972679100828779</v>
      </c>
      <c r="R2839" s="47">
        <f t="shared" ca="1" si="362"/>
        <v>0.31598267885342612</v>
      </c>
      <c r="S2839" s="97">
        <f t="shared" ca="1" si="367"/>
        <v>0.4004938650988355</v>
      </c>
      <c r="V2839">
        <v>2822</v>
      </c>
      <c r="W2839" s="46">
        <v>0.74607932361594298</v>
      </c>
    </row>
    <row r="2840" spans="10:23">
      <c r="J2840">
        <v>2823</v>
      </c>
      <c r="K2840" s="93">
        <f t="shared" ca="1" si="363"/>
        <v>0.20582086265361396</v>
      </c>
      <c r="L2840" s="93">
        <f t="shared" ca="1" si="363"/>
        <v>-0.38347380458134694</v>
      </c>
      <c r="M2840" s="93">
        <f t="shared" ca="1" si="364"/>
        <v>0.20582086265361396</v>
      </c>
      <c r="N2840" s="101">
        <f t="shared" ca="1" si="360"/>
        <v>-0.29810941560098653</v>
      </c>
      <c r="O2840" s="46">
        <f t="shared" ca="1" si="365"/>
        <v>0.39416671811137804</v>
      </c>
      <c r="P2840" s="46">
        <f t="shared" ca="1" si="366"/>
        <v>0.35722501489579001</v>
      </c>
      <c r="Q2840" s="47">
        <f t="shared" ca="1" si="361"/>
        <v>0.46805012454255407</v>
      </c>
      <c r="R2840" s="47">
        <f t="shared" ca="1" si="362"/>
        <v>0.10122071643937341</v>
      </c>
      <c r="S2840" s="97">
        <f t="shared" ca="1" si="367"/>
        <v>0.24769371727537573</v>
      </c>
      <c r="V2840">
        <v>2823</v>
      </c>
      <c r="W2840" s="46">
        <v>0.21540638570786799</v>
      </c>
    </row>
    <row r="2841" spans="10:23">
      <c r="J2841">
        <v>2824</v>
      </c>
      <c r="K2841" s="93">
        <f t="shared" ca="1" si="363"/>
        <v>-0.43306826461030479</v>
      </c>
      <c r="L2841" s="93">
        <f t="shared" ca="1" si="363"/>
        <v>1.0183071767016449</v>
      </c>
      <c r="M2841" s="93">
        <f t="shared" ca="1" si="364"/>
        <v>-0.43306826461030479</v>
      </c>
      <c r="N2841" s="101">
        <f t="shared" ca="1" si="360"/>
        <v>0.82771449120123375</v>
      </c>
      <c r="O2841" s="46">
        <f t="shared" ca="1" si="365"/>
        <v>0.16482502531349957</v>
      </c>
      <c r="P2841" s="46">
        <f t="shared" ca="1" si="366"/>
        <v>0.24255416849685077</v>
      </c>
      <c r="Q2841" s="47">
        <f t="shared" ca="1" si="361"/>
        <v>9.3667389467971818E-3</v>
      </c>
      <c r="R2841" s="47">
        <f t="shared" ca="1" si="362"/>
        <v>0.28325798688430398</v>
      </c>
      <c r="S2841" s="97">
        <f t="shared" ca="1" si="367"/>
        <v>0.22404150609890178</v>
      </c>
      <c r="V2841">
        <v>2824</v>
      </c>
      <c r="W2841" s="46">
        <v>0.58998394660381903</v>
      </c>
    </row>
    <row r="2842" spans="10:23">
      <c r="J2842">
        <v>2825</v>
      </c>
      <c r="K2842" s="93">
        <f t="shared" ca="1" si="363"/>
        <v>2.3128362710735861</v>
      </c>
      <c r="L2842" s="93">
        <f t="shared" ca="1" si="363"/>
        <v>-0.28316576556968759</v>
      </c>
      <c r="M2842" s="93">
        <f t="shared" ca="1" si="364"/>
        <v>2.3128362710735861</v>
      </c>
      <c r="N2842" s="101">
        <f t="shared" ca="1" si="360"/>
        <v>0.46706911768685383</v>
      </c>
      <c r="O2842" s="46">
        <f t="shared" ca="1" si="365"/>
        <v>1.1505209271549663</v>
      </c>
      <c r="P2842" s="46">
        <f t="shared" ca="1" si="366"/>
        <v>0.73540211941758415</v>
      </c>
      <c r="Q2842" s="47">
        <f t="shared" ca="1" si="361"/>
        <v>1.9807585426297305</v>
      </c>
      <c r="R2842" s="47">
        <f t="shared" ca="1" si="362"/>
        <v>0.22494433854508511</v>
      </c>
      <c r="S2842" s="97">
        <f t="shared" ca="1" si="367"/>
        <v>0.68773263285002573</v>
      </c>
      <c r="V2842">
        <v>2825</v>
      </c>
      <c r="W2842" s="46">
        <v>1.3172717202384601</v>
      </c>
    </row>
    <row r="2843" spans="10:23">
      <c r="J2843">
        <v>2826</v>
      </c>
      <c r="K2843" s="93">
        <f t="shared" ca="1" si="363"/>
        <v>-0.58945802601532227</v>
      </c>
      <c r="L2843" s="93">
        <f t="shared" ca="1" si="363"/>
        <v>0.34950980964924117</v>
      </c>
      <c r="M2843" s="93">
        <f t="shared" ca="1" si="364"/>
        <v>-0.58945802601532227</v>
      </c>
      <c r="N2843" s="101">
        <f t="shared" ca="1" si="360"/>
        <v>0.14390349868283747</v>
      </c>
      <c r="O2843" s="46">
        <f t="shared" ca="1" si="365"/>
        <v>0.10868587520699469</v>
      </c>
      <c r="P2843" s="46">
        <f t="shared" ca="1" si="366"/>
        <v>0.21448459344359833</v>
      </c>
      <c r="Q2843" s="47">
        <f t="shared" ca="1" si="361"/>
        <v>-0.10291156126621259</v>
      </c>
      <c r="R2843" s="47">
        <f t="shared" ca="1" si="362"/>
        <v>0.17269088502566879</v>
      </c>
      <c r="S2843" s="97">
        <f t="shared" ca="1" si="367"/>
        <v>0.14068838011633172</v>
      </c>
      <c r="V2843">
        <v>2826</v>
      </c>
      <c r="W2843" s="46">
        <v>0.86549020244080599</v>
      </c>
    </row>
    <row r="2844" spans="10:23">
      <c r="J2844">
        <v>2827</v>
      </c>
      <c r="K2844" s="93">
        <f t="shared" ca="1" si="363"/>
        <v>-1.2919862799691453</v>
      </c>
      <c r="L2844" s="93">
        <f t="shared" ca="1" si="363"/>
        <v>-0.57457325077146937</v>
      </c>
      <c r="M2844" s="93">
        <f t="shared" ca="1" si="364"/>
        <v>-1.2919862799691453</v>
      </c>
      <c r="N2844" s="101">
        <f t="shared" ca="1" si="360"/>
        <v>-0.95562386039567904</v>
      </c>
      <c r="O2844" s="46">
        <f t="shared" ca="1" si="365"/>
        <v>-0.14350032130899476</v>
      </c>
      <c r="P2844" s="46">
        <f t="shared" ca="1" si="366"/>
        <v>8.8391495185603602E-2</v>
      </c>
      <c r="Q2844" s="47">
        <f t="shared" ca="1" si="361"/>
        <v>-0.60728395429819149</v>
      </c>
      <c r="R2844" s="47">
        <f t="shared" ca="1" si="362"/>
        <v>-5.0944311475278337E-3</v>
      </c>
      <c r="S2844" s="97">
        <f t="shared" ca="1" si="367"/>
        <v>-7.4297376228261297E-2</v>
      </c>
      <c r="V2844">
        <v>2827</v>
      </c>
      <c r="W2844" s="46">
        <v>0.661288150538209</v>
      </c>
    </row>
    <row r="2845" spans="10:23">
      <c r="J2845">
        <v>2828</v>
      </c>
      <c r="K2845" s="93">
        <f t="shared" ca="1" si="363"/>
        <v>7.8421862494891428E-2</v>
      </c>
      <c r="L2845" s="93">
        <f t="shared" ca="1" si="363"/>
        <v>-9.275364120418985E-3</v>
      </c>
      <c r="M2845" s="93">
        <f t="shared" ca="1" si="364"/>
        <v>7.8421862494891428E-2</v>
      </c>
      <c r="N2845" s="101">
        <f t="shared" ca="1" si="360"/>
        <v>1.6146094772827579E-2</v>
      </c>
      <c r="O2845" s="46">
        <f t="shared" ca="1" si="365"/>
        <v>0.34843436626766133</v>
      </c>
      <c r="P2845" s="46">
        <f t="shared" ca="1" si="366"/>
        <v>0.33435883897393165</v>
      </c>
      <c r="Q2845" s="47">
        <f t="shared" ca="1" si="361"/>
        <v>0.3765854208551207</v>
      </c>
      <c r="R2845" s="47">
        <f t="shared" ca="1" si="362"/>
        <v>0.15203347231095166</v>
      </c>
      <c r="S2845" s="97">
        <f t="shared" ca="1" si="367"/>
        <v>0.25023391928930649</v>
      </c>
      <c r="V2845">
        <v>2828</v>
      </c>
      <c r="W2845" s="46">
        <v>-0.183100558398545</v>
      </c>
    </row>
    <row r="2846" spans="10:23">
      <c r="J2846">
        <v>2829</v>
      </c>
      <c r="K2846" s="93">
        <f t="shared" ca="1" si="363"/>
        <v>0.72607302446220934</v>
      </c>
      <c r="L2846" s="93">
        <f t="shared" ca="1" si="363"/>
        <v>0.59452281341018709</v>
      </c>
      <c r="M2846" s="93">
        <f t="shared" ca="1" si="364"/>
        <v>0.72607302446220934</v>
      </c>
      <c r="N2846" s="101">
        <f t="shared" ca="1" si="360"/>
        <v>0.79456459461069762</v>
      </c>
      <c r="O2846" s="46">
        <f t="shared" ca="1" si="365"/>
        <v>0.58092136203827494</v>
      </c>
      <c r="P2846" s="46">
        <f t="shared" ca="1" si="366"/>
        <v>0.45060233685923845</v>
      </c>
      <c r="Q2846" s="47">
        <f t="shared" ca="1" si="361"/>
        <v>0.84155941239634779</v>
      </c>
      <c r="R2846" s="47">
        <f t="shared" ca="1" si="362"/>
        <v>0.2778978975715683</v>
      </c>
      <c r="S2846" s="97">
        <f t="shared" ca="1" si="367"/>
        <v>0.42940962980492159</v>
      </c>
      <c r="V2846">
        <v>2829</v>
      </c>
      <c r="W2846" s="46">
        <v>0.50899068963930105</v>
      </c>
    </row>
    <row r="2847" spans="10:23">
      <c r="J2847">
        <v>2830</v>
      </c>
      <c r="K2847" s="93">
        <f t="shared" ca="1" si="363"/>
        <v>-7.5057803306253557E-2</v>
      </c>
      <c r="L2847" s="93">
        <f t="shared" ca="1" si="363"/>
        <v>1.9632670933764775</v>
      </c>
      <c r="M2847" s="93">
        <f t="shared" ca="1" si="364"/>
        <v>-7.5057803306253557E-2</v>
      </c>
      <c r="N2847" s="101">
        <f t="shared" ca="1" si="360"/>
        <v>1.8374704598723863</v>
      </c>
      <c r="O2847" s="46">
        <f t="shared" ca="1" si="365"/>
        <v>0.29333985164408288</v>
      </c>
      <c r="P2847" s="46">
        <f t="shared" ca="1" si="366"/>
        <v>0.30681158166214245</v>
      </c>
      <c r="Q2847" s="47">
        <f t="shared" ca="1" si="361"/>
        <v>0.2663963916079638</v>
      </c>
      <c r="R2847" s="47">
        <f t="shared" ca="1" si="362"/>
        <v>0.44652794343947683</v>
      </c>
      <c r="S2847" s="97">
        <f t="shared" ca="1" si="367"/>
        <v>0.36993389754177985</v>
      </c>
      <c r="V2847">
        <v>2830</v>
      </c>
      <c r="W2847" s="46">
        <v>0.52930899704511303</v>
      </c>
    </row>
    <row r="2848" spans="10:23">
      <c r="J2848">
        <v>2831</v>
      </c>
      <c r="K2848" s="93">
        <f t="shared" ca="1" si="363"/>
        <v>-0.32173407082481026</v>
      </c>
      <c r="L2848" s="93">
        <f t="shared" ca="1" si="363"/>
        <v>-1.4457985732591179</v>
      </c>
      <c r="M2848" s="93">
        <f t="shared" ca="1" si="364"/>
        <v>-0.32173407082481026</v>
      </c>
      <c r="N2848" s="101">
        <f t="shared" ca="1" si="360"/>
        <v>-1.4730559729874202</v>
      </c>
      <c r="O2848" s="46">
        <f t="shared" ca="1" si="365"/>
        <v>0.20479060209268413</v>
      </c>
      <c r="P2848" s="46">
        <f t="shared" ca="1" si="366"/>
        <v>0.26253695688644302</v>
      </c>
      <c r="Q2848" s="47">
        <f t="shared" ca="1" si="361"/>
        <v>8.929789250516626E-2</v>
      </c>
      <c r="R2848" s="47">
        <f t="shared" ca="1" si="362"/>
        <v>-8.8759317678758498E-2</v>
      </c>
      <c r="S2848" s="97">
        <f t="shared" ca="1" si="367"/>
        <v>5.8015642206962814E-2</v>
      </c>
      <c r="V2848">
        <v>2831</v>
      </c>
      <c r="W2848" s="46">
        <v>-0.17555997817563501</v>
      </c>
    </row>
    <row r="2849" spans="10:23">
      <c r="J2849">
        <v>2832</v>
      </c>
      <c r="K2849" s="93">
        <f t="shared" ca="1" si="363"/>
        <v>0.69396986022484219</v>
      </c>
      <c r="L2849" s="93">
        <f t="shared" ca="1" si="363"/>
        <v>-0.24029671457491886</v>
      </c>
      <c r="M2849" s="93">
        <f t="shared" ca="1" si="364"/>
        <v>0.69396986022484219</v>
      </c>
      <c r="N2849" s="101">
        <f t="shared" ca="1" si="360"/>
        <v>-7.1232914560620253E-3</v>
      </c>
      <c r="O2849" s="46">
        <f t="shared" ca="1" si="365"/>
        <v>0.56939730611655825</v>
      </c>
      <c r="P2849" s="46">
        <f t="shared" ca="1" si="366"/>
        <v>0.44484030889838011</v>
      </c>
      <c r="Q2849" s="47">
        <f t="shared" ca="1" si="361"/>
        <v>0.81851130055291454</v>
      </c>
      <c r="R2849" s="47">
        <f t="shared" ca="1" si="362"/>
        <v>0.14827098731801211</v>
      </c>
      <c r="S2849" s="97">
        <f t="shared" ca="1" si="367"/>
        <v>0.3588341467172852</v>
      </c>
      <c r="V2849">
        <v>2832</v>
      </c>
      <c r="W2849" s="46">
        <v>0.50088022914283903</v>
      </c>
    </row>
    <row r="2850" spans="10:23">
      <c r="J2850">
        <v>2833</v>
      </c>
      <c r="K2850" s="93">
        <f t="shared" ca="1" si="363"/>
        <v>-0.70636651857296384</v>
      </c>
      <c r="L2850" s="93">
        <f t="shared" ca="1" si="363"/>
        <v>0.6549762895291058</v>
      </c>
      <c r="M2850" s="93">
        <f t="shared" ca="1" si="364"/>
        <v>-0.70636651857296384</v>
      </c>
      <c r="N2850" s="101">
        <f t="shared" ca="1" si="360"/>
        <v>0.39633160949613622</v>
      </c>
      <c r="O2850" s="46">
        <f t="shared" ca="1" si="365"/>
        <v>6.6719295339777884E-2</v>
      </c>
      <c r="P2850" s="46">
        <f t="shared" ca="1" si="366"/>
        <v>0.19350130350998992</v>
      </c>
      <c r="Q2850" s="47">
        <f t="shared" ca="1" si="361"/>
        <v>-0.1868447210006462</v>
      </c>
      <c r="R2850" s="47">
        <f t="shared" ca="1" si="362"/>
        <v>0.21350661473116339</v>
      </c>
      <c r="S2850" s="97">
        <f t="shared" ca="1" si="367"/>
        <v>0.14011295503547064</v>
      </c>
      <c r="V2850">
        <v>2833</v>
      </c>
      <c r="W2850" s="46">
        <v>-0.107466189444892</v>
      </c>
    </row>
    <row r="2851" spans="10:23">
      <c r="J2851">
        <v>2834</v>
      </c>
      <c r="K2851" s="93">
        <f t="shared" ca="1" si="363"/>
        <v>-0.38826071167273213</v>
      </c>
      <c r="L2851" s="93">
        <f t="shared" ca="1" si="363"/>
        <v>0.94234827451476733</v>
      </c>
      <c r="M2851" s="93">
        <f t="shared" ca="1" si="364"/>
        <v>-0.38826071167273213</v>
      </c>
      <c r="N2851" s="101">
        <f t="shared" ca="1" si="360"/>
        <v>0.76994894007484116</v>
      </c>
      <c r="O2851" s="46">
        <f t="shared" ca="1" si="365"/>
        <v>0.18090956894134635</v>
      </c>
      <c r="P2851" s="46">
        <f t="shared" ca="1" si="366"/>
        <v>0.25059644031077416</v>
      </c>
      <c r="Q2851" s="47">
        <f t="shared" ca="1" si="361"/>
        <v>4.1535826202490744E-2</v>
      </c>
      <c r="R2851" s="47">
        <f t="shared" ca="1" si="362"/>
        <v>0.27391773110428269</v>
      </c>
      <c r="S2851" s="97">
        <f t="shared" ca="1" si="367"/>
        <v>0.22741365002281452</v>
      </c>
      <c r="V2851">
        <v>2834</v>
      </c>
      <c r="W2851" s="46">
        <v>0.14534181813399399</v>
      </c>
    </row>
    <row r="2852" spans="10:23">
      <c r="J2852">
        <v>2835</v>
      </c>
      <c r="K2852" s="93">
        <f t="shared" ca="1" si="363"/>
        <v>1.2839299321391582</v>
      </c>
      <c r="L2852" s="93">
        <f t="shared" ca="1" si="363"/>
        <v>0.60208711592408626</v>
      </c>
      <c r="M2852" s="93">
        <f t="shared" ca="1" si="364"/>
        <v>1.2839299321391582</v>
      </c>
      <c r="N2852" s="101">
        <f t="shared" ca="1" si="360"/>
        <v>0.97914719404580897</v>
      </c>
      <c r="O2852" s="46">
        <f t="shared" ca="1" si="365"/>
        <v>0.78117496174113943</v>
      </c>
      <c r="P2852" s="46">
        <f t="shared" ca="1" si="366"/>
        <v>0.5507291367106707</v>
      </c>
      <c r="Q2852" s="47">
        <f t="shared" ca="1" si="361"/>
        <v>1.2420666118020769</v>
      </c>
      <c r="R2852" s="47">
        <f t="shared" ca="1" si="362"/>
        <v>0.30774351762793872</v>
      </c>
      <c r="S2852" s="97">
        <f t="shared" ca="1" si="367"/>
        <v>0.54445923968453913</v>
      </c>
      <c r="V2852">
        <v>2835</v>
      </c>
      <c r="W2852" s="46">
        <v>0.76100165540885101</v>
      </c>
    </row>
    <row r="2853" spans="10:23">
      <c r="J2853">
        <v>2836</v>
      </c>
      <c r="K2853" s="93">
        <f t="shared" ca="1" si="363"/>
        <v>-1.2667983201148483</v>
      </c>
      <c r="L2853" s="93">
        <f t="shared" ca="1" si="363"/>
        <v>0.34723013205917197</v>
      </c>
      <c r="M2853" s="93">
        <f t="shared" ca="1" si="364"/>
        <v>-1.2667983201148483</v>
      </c>
      <c r="N2853" s="101">
        <f t="shared" ca="1" si="360"/>
        <v>-7.3667234033451989E-2</v>
      </c>
      <c r="O2853" s="46">
        <f t="shared" ca="1" si="365"/>
        <v>-0.13445861265471176</v>
      </c>
      <c r="P2853" s="46">
        <f t="shared" ca="1" si="366"/>
        <v>9.2912349512745102E-2</v>
      </c>
      <c r="Q2853" s="47">
        <f t="shared" ca="1" si="361"/>
        <v>-0.58920053698962549</v>
      </c>
      <c r="R2853" s="47">
        <f t="shared" ca="1" si="362"/>
        <v>0.1375113315687935</v>
      </c>
      <c r="S2853" s="97">
        <f t="shared" ca="1" si="367"/>
        <v>1.5263594570408684E-3</v>
      </c>
      <c r="V2853">
        <v>2836</v>
      </c>
      <c r="W2853" s="46">
        <v>1.41933568994617</v>
      </c>
    </row>
    <row r="2854" spans="10:23">
      <c r="J2854">
        <v>2837</v>
      </c>
      <c r="K2854" s="93">
        <f t="shared" ca="1" si="363"/>
        <v>2.243952166560419</v>
      </c>
      <c r="L2854" s="93">
        <f t="shared" ca="1" si="363"/>
        <v>-0.84837586114306729</v>
      </c>
      <c r="M2854" s="93">
        <f t="shared" ca="1" si="364"/>
        <v>2.243952166560419</v>
      </c>
      <c r="N2854" s="101">
        <f t="shared" ca="1" si="360"/>
        <v>-9.0703762272294153E-2</v>
      </c>
      <c r="O2854" s="46">
        <f t="shared" ca="1" si="365"/>
        <v>1.1257936365160228</v>
      </c>
      <c r="P2854" s="46">
        <f t="shared" ca="1" si="366"/>
        <v>0.72303847409811239</v>
      </c>
      <c r="Q2854" s="47">
        <f t="shared" ca="1" si="361"/>
        <v>1.9313039613518439</v>
      </c>
      <c r="R2854" s="47">
        <f t="shared" ca="1" si="362"/>
        <v>0.13475665290215758</v>
      </c>
      <c r="S2854" s="97">
        <f t="shared" ca="1" si="367"/>
        <v>0.63027514470909018</v>
      </c>
      <c r="V2854">
        <v>2837</v>
      </c>
      <c r="W2854" s="46">
        <v>1.12279628877925</v>
      </c>
    </row>
    <row r="2855" spans="10:23">
      <c r="J2855">
        <v>2838</v>
      </c>
      <c r="K2855" s="93">
        <f t="shared" ca="1" si="363"/>
        <v>-0.62835196748625199</v>
      </c>
      <c r="L2855" s="93">
        <f t="shared" ca="1" si="363"/>
        <v>3.3456905885405237E-2</v>
      </c>
      <c r="M2855" s="93">
        <f t="shared" ca="1" si="364"/>
        <v>-0.62835196748625199</v>
      </c>
      <c r="N2855" s="101">
        <f t="shared" ca="1" si="360"/>
        <v>-0.16811009187157083</v>
      </c>
      <c r="O2855" s="46">
        <f t="shared" ca="1" si="365"/>
        <v>9.4724137566028599E-2</v>
      </c>
      <c r="P2855" s="46">
        <f t="shared" ca="1" si="366"/>
        <v>0.20750372462311528</v>
      </c>
      <c r="Q2855" s="47">
        <f t="shared" ca="1" si="361"/>
        <v>-0.13083503654814477</v>
      </c>
      <c r="R2855" s="47">
        <f t="shared" ca="1" si="362"/>
        <v>0.12224063075137873</v>
      </c>
      <c r="S2855" s="97">
        <f t="shared" ca="1" si="367"/>
        <v>0.10848238415870366</v>
      </c>
      <c r="V2855">
        <v>2838</v>
      </c>
      <c r="W2855" s="46">
        <v>1.4786486622641499</v>
      </c>
    </row>
    <row r="2856" spans="10:23">
      <c r="J2856">
        <v>2839</v>
      </c>
      <c r="K2856" s="93">
        <f t="shared" ca="1" si="363"/>
        <v>0.95547520459125812</v>
      </c>
      <c r="L2856" s="93">
        <f t="shared" ca="1" si="363"/>
        <v>-1.2655460196571036</v>
      </c>
      <c r="M2856" s="93">
        <f t="shared" ca="1" si="364"/>
        <v>0.95547520459125812</v>
      </c>
      <c r="N2856" s="101">
        <f t="shared" ca="1" si="360"/>
        <v>-0.89598035528006881</v>
      </c>
      <c r="O2856" s="46">
        <f t="shared" ca="1" si="365"/>
        <v>0.66326974155700569</v>
      </c>
      <c r="P2856" s="46">
        <f t="shared" ca="1" si="366"/>
        <v>0.49177652661860383</v>
      </c>
      <c r="Q2856" s="47">
        <f t="shared" ca="1" si="361"/>
        <v>1.0062561714338094</v>
      </c>
      <c r="R2856" s="47">
        <f t="shared" ca="1" si="362"/>
        <v>4.54947568853592E-3</v>
      </c>
      <c r="S2856" s="97">
        <f t="shared" ca="1" si="367"/>
        <v>0.3339096086227708</v>
      </c>
      <c r="V2856">
        <v>2839</v>
      </c>
      <c r="W2856" s="46">
        <v>0.53141456176136603</v>
      </c>
    </row>
    <row r="2857" spans="10:23">
      <c r="J2857">
        <v>2840</v>
      </c>
      <c r="K2857" s="93">
        <f t="shared" ca="1" si="363"/>
        <v>0.32480475356918914</v>
      </c>
      <c r="L2857" s="93">
        <f t="shared" ca="1" si="363"/>
        <v>1.4957343910632726</v>
      </c>
      <c r="M2857" s="93">
        <f t="shared" ca="1" si="364"/>
        <v>0.32480475356918914</v>
      </c>
      <c r="N2857" s="101">
        <f t="shared" ca="1" si="360"/>
        <v>1.5213758283349239</v>
      </c>
      <c r="O2857" s="46">
        <f t="shared" ca="1" si="365"/>
        <v>0.43687830263171334</v>
      </c>
      <c r="P2857" s="46">
        <f t="shared" ca="1" si="366"/>
        <v>0.37858080715595765</v>
      </c>
      <c r="Q2857" s="47">
        <f t="shared" ca="1" si="361"/>
        <v>0.55347329358322472</v>
      </c>
      <c r="R2857" s="47">
        <f t="shared" ca="1" si="362"/>
        <v>0.39541781548810417</v>
      </c>
      <c r="S2857" s="97">
        <f t="shared" ca="1" si="367"/>
        <v>0.41614805905990876</v>
      </c>
      <c r="V2857">
        <v>2840</v>
      </c>
      <c r="W2857" s="46">
        <v>-0.10367043236203199</v>
      </c>
    </row>
    <row r="2858" spans="10:23">
      <c r="J2858">
        <v>2841</v>
      </c>
      <c r="K2858" s="93">
        <f t="shared" ca="1" si="363"/>
        <v>-1.0729702592225965</v>
      </c>
      <c r="L2858" s="93">
        <f t="shared" ca="1" si="363"/>
        <v>5.6493346742939182E-2</v>
      </c>
      <c r="M2858" s="93">
        <f t="shared" ca="1" si="364"/>
        <v>-1.0729702592225965</v>
      </c>
      <c r="N2858" s="101">
        <f t="shared" ca="1" si="360"/>
        <v>-0.28766822074910792</v>
      </c>
      <c r="O2858" s="46">
        <f t="shared" ca="1" si="365"/>
        <v>-6.4880255941816511E-2</v>
      </c>
      <c r="P2858" s="46">
        <f t="shared" ca="1" si="366"/>
        <v>0.12770152786919273</v>
      </c>
      <c r="Q2858" s="47">
        <f t="shared" ca="1" si="361"/>
        <v>-0.45004382356383499</v>
      </c>
      <c r="R2858" s="47">
        <f t="shared" ca="1" si="362"/>
        <v>0.10290897923032652</v>
      </c>
      <c r="S2858" s="97">
        <f t="shared" ca="1" si="367"/>
        <v>1.9014361644255004E-2</v>
      </c>
      <c r="V2858">
        <v>2841</v>
      </c>
      <c r="W2858" s="46">
        <v>0.85280192605412597</v>
      </c>
    </row>
    <row r="2859" spans="10:23">
      <c r="J2859">
        <v>2842</v>
      </c>
      <c r="K2859" s="93">
        <f t="shared" ca="1" si="363"/>
        <v>-0.28975057790261693</v>
      </c>
      <c r="L2859" s="93">
        <f t="shared" ca="1" si="363"/>
        <v>0.46905712456008275</v>
      </c>
      <c r="M2859" s="93">
        <f t="shared" ca="1" si="364"/>
        <v>-0.28975057790261693</v>
      </c>
      <c r="N2859" s="101">
        <f t="shared" ca="1" si="360"/>
        <v>0.35255799016511152</v>
      </c>
      <c r="O2859" s="46">
        <f t="shared" ca="1" si="365"/>
        <v>0.2162716996655572</v>
      </c>
      <c r="P2859" s="46">
        <f t="shared" ca="1" si="366"/>
        <v>0.26827750567287956</v>
      </c>
      <c r="Q2859" s="47">
        <f t="shared" ca="1" si="361"/>
        <v>0.11226008765091244</v>
      </c>
      <c r="R2859" s="47">
        <f t="shared" ca="1" si="362"/>
        <v>0.20642874923872717</v>
      </c>
      <c r="S2859" s="97">
        <f t="shared" ca="1" si="367"/>
        <v>0.21135022445214219</v>
      </c>
      <c r="V2859">
        <v>2842</v>
      </c>
      <c r="W2859" s="46">
        <v>-0.15465287138922501</v>
      </c>
    </row>
    <row r="2860" spans="10:23">
      <c r="J2860">
        <v>2843</v>
      </c>
      <c r="K2860" s="93">
        <f t="shared" ca="1" si="363"/>
        <v>1.1121065431320947</v>
      </c>
      <c r="L2860" s="93">
        <f t="shared" ca="1" si="363"/>
        <v>-0.43063716581412531</v>
      </c>
      <c r="M2860" s="93">
        <f t="shared" ca="1" si="364"/>
        <v>1.1121065431320947</v>
      </c>
      <c r="N2860" s="101">
        <f t="shared" ca="1" si="360"/>
        <v>-5.4605027822899332E-2</v>
      </c>
      <c r="O2860" s="46">
        <f t="shared" ca="1" si="365"/>
        <v>0.71949561048044719</v>
      </c>
      <c r="P2860" s="46">
        <f t="shared" ca="1" si="366"/>
        <v>0.51988946108032463</v>
      </c>
      <c r="Q2860" s="47">
        <f t="shared" ca="1" si="361"/>
        <v>1.1187079092806924</v>
      </c>
      <c r="R2860" s="47">
        <f t="shared" ca="1" si="362"/>
        <v>0.14059354714998831</v>
      </c>
      <c r="S2860" s="97">
        <f t="shared" ca="1" si="367"/>
        <v>0.43004457881521774</v>
      </c>
      <c r="V2860">
        <v>2843</v>
      </c>
      <c r="W2860" s="46">
        <v>-0.14396595237516099</v>
      </c>
    </row>
    <row r="2861" spans="10:23">
      <c r="J2861">
        <v>2844</v>
      </c>
      <c r="K2861" s="93">
        <f t="shared" ca="1" si="363"/>
        <v>2.1726136236129848E-2</v>
      </c>
      <c r="L2861" s="93">
        <f t="shared" ca="1" si="363"/>
        <v>-0.84800837017476749</v>
      </c>
      <c r="M2861" s="93">
        <f t="shared" ca="1" si="364"/>
        <v>2.1726136236129848E-2</v>
      </c>
      <c r="N2861" s="101">
        <f t="shared" ca="1" si="360"/>
        <v>-0.79707308048170533</v>
      </c>
      <c r="O2861" s="46">
        <f t="shared" ca="1" si="365"/>
        <v>0.32808233133747816</v>
      </c>
      <c r="P2861" s="46">
        <f t="shared" ca="1" si="366"/>
        <v>0.32418282150884009</v>
      </c>
      <c r="Q2861" s="47">
        <f t="shared" ca="1" si="361"/>
        <v>0.33588135099475441</v>
      </c>
      <c r="R2861" s="47">
        <f t="shared" ca="1" si="362"/>
        <v>2.0542039199273082E-2</v>
      </c>
      <c r="S2861" s="97">
        <f t="shared" ca="1" si="367"/>
        <v>0.17431218526837561</v>
      </c>
      <c r="V2861">
        <v>2844</v>
      </c>
      <c r="W2861" s="46">
        <v>0.44555043315630999</v>
      </c>
    </row>
    <row r="2862" spans="10:23">
      <c r="J2862">
        <v>2845</v>
      </c>
      <c r="K2862" s="93">
        <f t="shared" ca="1" si="363"/>
        <v>0.54996521695512657</v>
      </c>
      <c r="L2862" s="93">
        <f t="shared" ca="1" si="363"/>
        <v>-0.67552723991414165</v>
      </c>
      <c r="M2862" s="93">
        <f t="shared" ca="1" si="364"/>
        <v>0.54996521695512657</v>
      </c>
      <c r="N2862" s="101">
        <f t="shared" ca="1" si="360"/>
        <v>-0.46555474261925822</v>
      </c>
      <c r="O2862" s="46">
        <f t="shared" ca="1" si="365"/>
        <v>0.51770403533001641</v>
      </c>
      <c r="P2862" s="46">
        <f t="shared" ca="1" si="366"/>
        <v>0.41899367350510919</v>
      </c>
      <c r="Q2862" s="47">
        <f t="shared" ca="1" si="361"/>
        <v>0.71512475897983085</v>
      </c>
      <c r="R2862" s="47">
        <f t="shared" ca="1" si="362"/>
        <v>7.4146064626601255E-2</v>
      </c>
      <c r="S2862" s="97">
        <f t="shared" ca="1" si="367"/>
        <v>0.29592504997830882</v>
      </c>
      <c r="V2862">
        <v>2845</v>
      </c>
      <c r="W2862" s="46">
        <v>0.98029585381290096</v>
      </c>
    </row>
    <row r="2863" spans="10:23">
      <c r="J2863">
        <v>2846</v>
      </c>
      <c r="K2863" s="93">
        <f t="shared" ca="1" si="363"/>
        <v>0.28123359432359524</v>
      </c>
      <c r="L2863" s="93">
        <f t="shared" ca="1" si="363"/>
        <v>-0.18800723710311559</v>
      </c>
      <c r="M2863" s="93">
        <f t="shared" ca="1" si="364"/>
        <v>0.28123359432359524</v>
      </c>
      <c r="N2863" s="101">
        <f t="shared" ca="1" si="360"/>
        <v>-8.8807908671499777E-2</v>
      </c>
      <c r="O2863" s="46">
        <f t="shared" ca="1" si="365"/>
        <v>0.42123758659488747</v>
      </c>
      <c r="P2863" s="46">
        <f t="shared" ca="1" si="366"/>
        <v>0.37076044913754469</v>
      </c>
      <c r="Q2863" s="47">
        <f t="shared" ca="1" si="361"/>
        <v>0.52219186150957297</v>
      </c>
      <c r="R2863" s="47">
        <f t="shared" ca="1" si="362"/>
        <v>0.13506319819096038</v>
      </c>
      <c r="S2863" s="97">
        <f t="shared" ca="1" si="367"/>
        <v>0.27815039239292394</v>
      </c>
      <c r="V2863">
        <v>2846</v>
      </c>
      <c r="W2863" s="46">
        <v>0.48979554530497099</v>
      </c>
    </row>
    <row r="2864" spans="10:23">
      <c r="J2864">
        <v>2847</v>
      </c>
      <c r="K2864" s="93">
        <f t="shared" ca="1" si="363"/>
        <v>-1.0374138255645173</v>
      </c>
      <c r="L2864" s="93">
        <f t="shared" ca="1" si="363"/>
        <v>5.4453547139174795E-2</v>
      </c>
      <c r="M2864" s="93">
        <f t="shared" ca="1" si="364"/>
        <v>-1.0374138255645173</v>
      </c>
      <c r="N2864" s="101">
        <f t="shared" ca="1" si="360"/>
        <v>-0.27829437689789455</v>
      </c>
      <c r="O2864" s="46">
        <f t="shared" ca="1" si="365"/>
        <v>-5.2116581718838595E-2</v>
      </c>
      <c r="P2864" s="46">
        <f t="shared" ca="1" si="366"/>
        <v>0.13408336498068169</v>
      </c>
      <c r="Q2864" s="47">
        <f t="shared" ca="1" si="361"/>
        <v>-0.42451647511787916</v>
      </c>
      <c r="R2864" s="47">
        <f t="shared" ca="1" si="362"/>
        <v>0.10442465938060747</v>
      </c>
      <c r="S2864" s="97">
        <f t="shared" ca="1" si="367"/>
        <v>2.6154038830884435E-2</v>
      </c>
      <c r="V2864">
        <v>2847</v>
      </c>
      <c r="W2864" s="46">
        <v>2.0460103669891701E-2</v>
      </c>
    </row>
    <row r="2865" spans="10:23">
      <c r="J2865">
        <v>2848</v>
      </c>
      <c r="K2865" s="93">
        <f t="shared" ca="1" si="363"/>
        <v>0.27612254718890517</v>
      </c>
      <c r="L2865" s="93">
        <f t="shared" ca="1" si="363"/>
        <v>0.71639434750647646</v>
      </c>
      <c r="M2865" s="93">
        <f t="shared" ca="1" si="364"/>
        <v>0.27612254718890517</v>
      </c>
      <c r="N2865" s="101">
        <f t="shared" ca="1" si="360"/>
        <v>0.76701460141428912</v>
      </c>
      <c r="O2865" s="46">
        <f t="shared" ca="1" si="365"/>
        <v>0.41940287670264143</v>
      </c>
      <c r="P2865" s="46">
        <f t="shared" ca="1" si="366"/>
        <v>0.3698430941914217</v>
      </c>
      <c r="Q2865" s="47">
        <f t="shared" ca="1" si="361"/>
        <v>0.51852244172508088</v>
      </c>
      <c r="R2865" s="47">
        <f t="shared" ca="1" si="362"/>
        <v>0.27344327058066037</v>
      </c>
      <c r="S2865" s="97">
        <f t="shared" ca="1" si="367"/>
        <v>0.34642307364165092</v>
      </c>
      <c r="V2865">
        <v>2848</v>
      </c>
      <c r="W2865" s="46">
        <v>0.51310663527841205</v>
      </c>
    </row>
    <row r="2866" spans="10:23">
      <c r="J2866">
        <v>2849</v>
      </c>
      <c r="K2866" s="93">
        <f t="shared" ca="1" si="363"/>
        <v>0.98440680230957256</v>
      </c>
      <c r="L2866" s="93">
        <f t="shared" ca="1" si="363"/>
        <v>-0.64883547750888049</v>
      </c>
      <c r="M2866" s="93">
        <f t="shared" ca="1" si="364"/>
        <v>0.98440680230957256</v>
      </c>
      <c r="N2866" s="101">
        <f t="shared" ca="1" si="360"/>
        <v>-0.30208656117955734</v>
      </c>
      <c r="O2866" s="46">
        <f t="shared" ca="1" si="365"/>
        <v>0.67365530191938217</v>
      </c>
      <c r="P2866" s="46">
        <f t="shared" ca="1" si="366"/>
        <v>0.49696930679979207</v>
      </c>
      <c r="Q2866" s="47">
        <f t="shared" ca="1" si="361"/>
        <v>1.0270272921585624</v>
      </c>
      <c r="R2866" s="47">
        <f t="shared" ca="1" si="362"/>
        <v>0.10057764186890922</v>
      </c>
      <c r="S2866" s="97">
        <f t="shared" ca="1" si="367"/>
        <v>0.38711647189414566</v>
      </c>
      <c r="V2866">
        <v>2849</v>
      </c>
      <c r="W2866" s="46">
        <v>2.4477800277217202E-2</v>
      </c>
    </row>
    <row r="2867" spans="10:23">
      <c r="J2867">
        <v>2850</v>
      </c>
      <c r="K2867" s="93">
        <f t="shared" ca="1" si="363"/>
        <v>1.186748957578895</v>
      </c>
      <c r="L2867" s="93">
        <f t="shared" ca="1" si="363"/>
        <v>0.20894015353145992</v>
      </c>
      <c r="M2867" s="93">
        <f t="shared" ca="1" si="364"/>
        <v>1.186748957578895</v>
      </c>
      <c r="N2867" s="101">
        <f t="shared" ca="1" si="360"/>
        <v>0.57550543848511237</v>
      </c>
      <c r="O2867" s="46">
        <f t="shared" ca="1" si="365"/>
        <v>0.74628995859693736</v>
      </c>
      <c r="P2867" s="46">
        <f t="shared" ca="1" si="366"/>
        <v>0.53328663513856966</v>
      </c>
      <c r="Q2867" s="47">
        <f t="shared" ca="1" si="361"/>
        <v>1.1722966055136728</v>
      </c>
      <c r="R2867" s="47">
        <f t="shared" ca="1" si="362"/>
        <v>0.24247767722792907</v>
      </c>
      <c r="S2867" s="97">
        <f t="shared" ca="1" si="367"/>
        <v>0.49438381791243324</v>
      </c>
      <c r="V2867">
        <v>2850</v>
      </c>
      <c r="W2867" s="46">
        <v>-0.11543517218155</v>
      </c>
    </row>
    <row r="2868" spans="10:23">
      <c r="J2868">
        <v>2851</v>
      </c>
      <c r="K2868" s="93">
        <f t="shared" ca="1" si="363"/>
        <v>-0.94427901607272746</v>
      </c>
      <c r="L2868" s="93">
        <f t="shared" ca="1" si="363"/>
        <v>-5.742032116423465E-2</v>
      </c>
      <c r="M2868" s="93">
        <f t="shared" ca="1" si="364"/>
        <v>-0.94427901607272746</v>
      </c>
      <c r="N2868" s="101">
        <f t="shared" ca="1" si="360"/>
        <v>-0.35474115186394461</v>
      </c>
      <c r="O2868" s="46">
        <f t="shared" ca="1" si="365"/>
        <v>-1.8684028313634804E-2</v>
      </c>
      <c r="P2868" s="46">
        <f t="shared" ca="1" si="366"/>
        <v>0.15079964168328358</v>
      </c>
      <c r="Q2868" s="47">
        <f t="shared" ca="1" si="361"/>
        <v>-0.35765136830747157</v>
      </c>
      <c r="R2868" s="47">
        <f t="shared" ca="1" si="362"/>
        <v>9.2063790007469948E-2</v>
      </c>
      <c r="S2868" s="97">
        <f t="shared" ca="1" si="367"/>
        <v>3.6689880846917572E-2</v>
      </c>
      <c r="V2868">
        <v>2851</v>
      </c>
      <c r="W2868" s="46">
        <v>-0.14025535108734</v>
      </c>
    </row>
    <row r="2869" spans="10:23">
      <c r="J2869">
        <v>2852</v>
      </c>
      <c r="K2869" s="93">
        <f t="shared" ca="1" si="363"/>
        <v>1.4941967627919728</v>
      </c>
      <c r="L2869" s="93">
        <f t="shared" ca="1" si="363"/>
        <v>-0.10427572863371228</v>
      </c>
      <c r="M2869" s="93">
        <f t="shared" ca="1" si="364"/>
        <v>1.4941967627919728</v>
      </c>
      <c r="N2869" s="101">
        <f t="shared" ca="1" si="360"/>
        <v>0.37632602555768557</v>
      </c>
      <c r="O2869" s="46">
        <f t="shared" ca="1" si="365"/>
        <v>0.85665433495833443</v>
      </c>
      <c r="P2869" s="46">
        <f t="shared" ca="1" si="366"/>
        <v>0.5884688233192682</v>
      </c>
      <c r="Q2869" s="47">
        <f t="shared" ca="1" si="361"/>
        <v>1.3930253582364669</v>
      </c>
      <c r="R2869" s="47">
        <f t="shared" ca="1" si="362"/>
        <v>0.21027186205642537</v>
      </c>
      <c r="S2869" s="97">
        <f t="shared" ca="1" si="367"/>
        <v>0.53346309850737994</v>
      </c>
      <c r="V2869">
        <v>2852</v>
      </c>
      <c r="W2869" s="46">
        <v>0.75300761662369897</v>
      </c>
    </row>
    <row r="2870" spans="10:23">
      <c r="J2870">
        <v>2853</v>
      </c>
      <c r="K2870" s="93">
        <f t="shared" ca="1" si="363"/>
        <v>1.5174658940783834</v>
      </c>
      <c r="L2870" s="93">
        <f t="shared" ca="1" si="363"/>
        <v>0.68719557885861171</v>
      </c>
      <c r="M2870" s="93">
        <f t="shared" ca="1" si="364"/>
        <v>1.5174658940783834</v>
      </c>
      <c r="N2870" s="101">
        <f t="shared" ca="1" si="360"/>
        <v>1.1341067718798674</v>
      </c>
      <c r="O2870" s="46">
        <f t="shared" ca="1" si="365"/>
        <v>0.86500724273439211</v>
      </c>
      <c r="P2870" s="46">
        <f t="shared" ca="1" si="366"/>
        <v>0.59264527720729698</v>
      </c>
      <c r="Q2870" s="47">
        <f t="shared" ca="1" si="361"/>
        <v>1.4097311737885823</v>
      </c>
      <c r="R2870" s="47">
        <f t="shared" ca="1" si="362"/>
        <v>0.3327993175694533</v>
      </c>
      <c r="S2870" s="97">
        <f t="shared" ca="1" si="367"/>
        <v>0.59890328015192273</v>
      </c>
      <c r="V2870">
        <v>2853</v>
      </c>
      <c r="W2870" s="46">
        <v>0.118091797234515</v>
      </c>
    </row>
    <row r="2871" spans="10:23">
      <c r="J2871">
        <v>2854</v>
      </c>
      <c r="K2871" s="93">
        <f t="shared" ca="1" si="363"/>
        <v>0.59203043309450798</v>
      </c>
      <c r="L2871" s="93">
        <f t="shared" ca="1" si="363"/>
        <v>-1.4333391864538925</v>
      </c>
      <c r="M2871" s="93">
        <f t="shared" ca="1" si="364"/>
        <v>0.59203043309450798</v>
      </c>
      <c r="N2871" s="101">
        <f t="shared" ca="1" si="360"/>
        <v>-1.1706458265299919</v>
      </c>
      <c r="O2871" s="46">
        <f t="shared" ca="1" si="365"/>
        <v>0.53280416376486639</v>
      </c>
      <c r="P2871" s="46">
        <f t="shared" ca="1" si="366"/>
        <v>0.42654373772253418</v>
      </c>
      <c r="Q2871" s="47">
        <f t="shared" ca="1" si="361"/>
        <v>0.7453250158495307</v>
      </c>
      <c r="R2871" s="47">
        <f t="shared" ca="1" si="362"/>
        <v>-3.9861868190121136E-2</v>
      </c>
      <c r="S2871" s="97">
        <f t="shared" ca="1" si="367"/>
        <v>0.24647114778737261</v>
      </c>
      <c r="V2871">
        <v>2854</v>
      </c>
      <c r="W2871" s="46">
        <v>-0.21578403115912301</v>
      </c>
    </row>
    <row r="2872" spans="10:23">
      <c r="J2872">
        <v>2855</v>
      </c>
      <c r="K2872" s="93">
        <f t="shared" ca="1" si="363"/>
        <v>-0.77318527854267893</v>
      </c>
      <c r="L2872" s="93">
        <f t="shared" ca="1" si="363"/>
        <v>-1.8220493493410375</v>
      </c>
      <c r="M2872" s="93">
        <f t="shared" ca="1" si="364"/>
        <v>-0.77318527854267893</v>
      </c>
      <c r="N2872" s="101">
        <f t="shared" ca="1" si="360"/>
        <v>-1.9733446200705751</v>
      </c>
      <c r="O2872" s="46">
        <f t="shared" ca="1" si="365"/>
        <v>4.2733400341475214E-2</v>
      </c>
      <c r="P2872" s="46">
        <f t="shared" ca="1" si="366"/>
        <v>0.18150835601083859</v>
      </c>
      <c r="Q2872" s="47">
        <f t="shared" ca="1" si="361"/>
        <v>-0.23481651099725154</v>
      </c>
      <c r="R2872" s="47">
        <f t="shared" ca="1" si="362"/>
        <v>-0.16965223458996748</v>
      </c>
      <c r="S2872" s="97">
        <f t="shared" ca="1" si="367"/>
        <v>-6.3459417124246131E-2</v>
      </c>
      <c r="V2872">
        <v>2855</v>
      </c>
      <c r="W2872" s="46">
        <v>0.11670188943061501</v>
      </c>
    </row>
    <row r="2873" spans="10:23">
      <c r="J2873">
        <v>2856</v>
      </c>
      <c r="K2873" s="93">
        <f t="shared" ca="1" si="363"/>
        <v>-1.3431019703072955</v>
      </c>
      <c r="L2873" s="93">
        <f t="shared" ca="1" si="363"/>
        <v>0.95568881259419247</v>
      </c>
      <c r="M2873" s="93">
        <f t="shared" ca="1" si="364"/>
        <v>-1.3431019703072955</v>
      </c>
      <c r="N2873" s="101">
        <f t="shared" ca="1" si="360"/>
        <v>0.4789359391571506</v>
      </c>
      <c r="O2873" s="46">
        <f t="shared" ca="1" si="365"/>
        <v>-0.16184929368998957</v>
      </c>
      <c r="P2873" s="46">
        <f t="shared" ca="1" si="366"/>
        <v>7.9217008995106197E-2</v>
      </c>
      <c r="Q2873" s="47">
        <f t="shared" ca="1" si="361"/>
        <v>-0.64398189906018111</v>
      </c>
      <c r="R2873" s="47">
        <f t="shared" ca="1" si="362"/>
        <v>0.22686311445334056</v>
      </c>
      <c r="S2873" s="97">
        <f t="shared" ca="1" si="367"/>
        <v>3.2506910381675497E-2</v>
      </c>
      <c r="V2873">
        <v>2856</v>
      </c>
      <c r="W2873" s="46">
        <v>2.70298527609249E-2</v>
      </c>
    </row>
    <row r="2874" spans="10:23">
      <c r="J2874">
        <v>2857</v>
      </c>
      <c r="K2874" s="93">
        <f t="shared" ca="1" si="363"/>
        <v>0.35831665141110369</v>
      </c>
      <c r="L2874" s="93">
        <f t="shared" ca="1" si="363"/>
        <v>-1.5887602352898667</v>
      </c>
      <c r="M2874" s="93">
        <f t="shared" ca="1" si="364"/>
        <v>0.35831665141110369</v>
      </c>
      <c r="N2874" s="101">
        <f t="shared" ca="1" si="360"/>
        <v>-1.3923241356426368</v>
      </c>
      <c r="O2874" s="46">
        <f t="shared" ca="1" si="365"/>
        <v>0.44890805091190178</v>
      </c>
      <c r="P2874" s="46">
        <f t="shared" ca="1" si="366"/>
        <v>0.38459568129605187</v>
      </c>
      <c r="Q2874" s="47">
        <f t="shared" ca="1" si="361"/>
        <v>0.57753279014360159</v>
      </c>
      <c r="R2874" s="47">
        <f t="shared" ca="1" si="362"/>
        <v>-7.5705585901120698E-2</v>
      </c>
      <c r="S2874" s="97">
        <f t="shared" ca="1" si="367"/>
        <v>0.18660123250539054</v>
      </c>
      <c r="V2874">
        <v>2857</v>
      </c>
      <c r="W2874" s="46">
        <v>0.62871622724085596</v>
      </c>
    </row>
    <row r="2875" spans="10:23">
      <c r="J2875">
        <v>2858</v>
      </c>
      <c r="K2875" s="93">
        <f t="shared" ca="1" si="363"/>
        <v>-1.4354583087058696E-2</v>
      </c>
      <c r="L2875" s="93">
        <f t="shared" ca="1" si="363"/>
        <v>5.6925728622826029E-3</v>
      </c>
      <c r="M2875" s="93">
        <f t="shared" ca="1" si="364"/>
        <v>-1.4354583087058696E-2</v>
      </c>
      <c r="N2875" s="101">
        <f t="shared" ca="1" si="360"/>
        <v>8.3195318128150616E-4</v>
      </c>
      <c r="O2875" s="46">
        <f t="shared" ca="1" si="365"/>
        <v>0.31513045456602246</v>
      </c>
      <c r="P2875" s="46">
        <f t="shared" ca="1" si="366"/>
        <v>0.31770688312311218</v>
      </c>
      <c r="Q2875" s="47">
        <f t="shared" ca="1" si="361"/>
        <v>0.30997759745184289</v>
      </c>
      <c r="R2875" s="47">
        <f t="shared" ca="1" si="362"/>
        <v>0.14955729062952822</v>
      </c>
      <c r="S2875" s="97">
        <f t="shared" ca="1" si="367"/>
        <v>0.23234387259777534</v>
      </c>
      <c r="V2875">
        <v>2858</v>
      </c>
      <c r="W2875" s="46">
        <v>0.12784898968967801</v>
      </c>
    </row>
    <row r="2876" spans="10:23">
      <c r="J2876">
        <v>2859</v>
      </c>
      <c r="K2876" s="93">
        <f t="shared" ca="1" si="363"/>
        <v>-2.0547197918572759E-2</v>
      </c>
      <c r="L2876" s="93">
        <f t="shared" ca="1" si="363"/>
        <v>1.4180481836854031</v>
      </c>
      <c r="M2876" s="93">
        <f t="shared" ca="1" si="364"/>
        <v>-2.0547197918572759E-2</v>
      </c>
      <c r="N2876" s="101">
        <f t="shared" ca="1" si="360"/>
        <v>1.3378931730986294</v>
      </c>
      <c r="O2876" s="46">
        <f t="shared" ca="1" si="365"/>
        <v>0.31290749488851644</v>
      </c>
      <c r="P2876" s="46">
        <f t="shared" ca="1" si="366"/>
        <v>0.3165954032843592</v>
      </c>
      <c r="Q2876" s="47">
        <f t="shared" ca="1" si="361"/>
        <v>0.30553167809683091</v>
      </c>
      <c r="R2876" s="47">
        <f t="shared" ca="1" si="362"/>
        <v>0.36575004814776202</v>
      </c>
      <c r="S2876" s="97">
        <f t="shared" ca="1" si="367"/>
        <v>0.33932877151813923</v>
      </c>
      <c r="V2876">
        <v>2859</v>
      </c>
      <c r="W2876" s="46">
        <v>-4.7885363501098198E-2</v>
      </c>
    </row>
    <row r="2877" spans="10:23">
      <c r="J2877">
        <v>2860</v>
      </c>
      <c r="K2877" s="93">
        <f t="shared" ca="1" si="363"/>
        <v>-0.55979398529122348</v>
      </c>
      <c r="L2877" s="93">
        <f t="shared" ca="1" si="363"/>
        <v>1.3734354788734173</v>
      </c>
      <c r="M2877" s="93">
        <f t="shared" ca="1" si="364"/>
        <v>-0.55979398529122348</v>
      </c>
      <c r="N2877" s="101">
        <f t="shared" ca="1" si="360"/>
        <v>1.1241040420448232</v>
      </c>
      <c r="O2877" s="46">
        <f t="shared" ca="1" si="365"/>
        <v>0.11933436024856231</v>
      </c>
      <c r="P2877" s="46">
        <f t="shared" ca="1" si="366"/>
        <v>0.21980883596438214</v>
      </c>
      <c r="Q2877" s="47">
        <f t="shared" ca="1" si="361"/>
        <v>-8.1614591183077345E-2</v>
      </c>
      <c r="R2877" s="47">
        <f t="shared" ca="1" si="362"/>
        <v>0.33118195127871475</v>
      </c>
      <c r="S2877" s="97">
        <f t="shared" ca="1" si="367"/>
        <v>0.22525815576363853</v>
      </c>
      <c r="V2877">
        <v>2860</v>
      </c>
      <c r="W2877" s="46">
        <v>0.127557813018087</v>
      </c>
    </row>
    <row r="2878" spans="10:23">
      <c r="J2878">
        <v>2861</v>
      </c>
      <c r="K2878" s="93">
        <f t="shared" ca="1" si="363"/>
        <v>-0.36747842719221818</v>
      </c>
      <c r="L2878" s="93">
        <f t="shared" ca="1" si="363"/>
        <v>0.25318494857570106</v>
      </c>
      <c r="M2878" s="93">
        <f t="shared" ca="1" si="364"/>
        <v>-0.36747842719221818</v>
      </c>
      <c r="N2878" s="101">
        <f t="shared" ca="1" si="360"/>
        <v>0.12317400952680216</v>
      </c>
      <c r="O2878" s="46">
        <f t="shared" ca="1" si="365"/>
        <v>0.1883697746320894</v>
      </c>
      <c r="P2878" s="46">
        <f t="shared" ca="1" si="366"/>
        <v>0.25432654315614567</v>
      </c>
      <c r="Q2878" s="47">
        <f t="shared" ca="1" si="361"/>
        <v>5.6456237583976832E-2</v>
      </c>
      <c r="R2878" s="47">
        <f t="shared" ca="1" si="362"/>
        <v>0.16933908231399891</v>
      </c>
      <c r="S2878" s="97">
        <f t="shared" ca="1" si="367"/>
        <v>0.17885442847304417</v>
      </c>
      <c r="V2878">
        <v>2861</v>
      </c>
      <c r="W2878" s="46">
        <v>0.32795063862787999</v>
      </c>
    </row>
    <row r="2879" spans="10:23">
      <c r="J2879">
        <v>2862</v>
      </c>
      <c r="K2879" s="93">
        <f t="shared" ca="1" si="363"/>
        <v>0.76170146753675994</v>
      </c>
      <c r="L2879" s="93">
        <f t="shared" ca="1" si="363"/>
        <v>0.25705277418142286</v>
      </c>
      <c r="M2879" s="93">
        <f t="shared" ca="1" si="364"/>
        <v>0.76170146753675994</v>
      </c>
      <c r="N2879" s="101">
        <f t="shared" ca="1" si="360"/>
        <v>0.48594556807531164</v>
      </c>
      <c r="O2879" s="46">
        <f t="shared" ca="1" si="365"/>
        <v>0.59371088544347583</v>
      </c>
      <c r="P2879" s="46">
        <f t="shared" ca="1" si="366"/>
        <v>0.4569970985618389</v>
      </c>
      <c r="Q2879" s="47">
        <f t="shared" ca="1" si="361"/>
        <v>0.86713845920674959</v>
      </c>
      <c r="R2879" s="47">
        <f t="shared" ca="1" si="362"/>
        <v>0.22799651880493074</v>
      </c>
      <c r="S2879" s="97">
        <f t="shared" ca="1" si="367"/>
        <v>0.4108537021242033</v>
      </c>
      <c r="V2879">
        <v>2862</v>
      </c>
      <c r="W2879" s="46">
        <v>-0.234422362196197</v>
      </c>
    </row>
    <row r="2880" spans="10:23">
      <c r="J2880">
        <v>2863</v>
      </c>
      <c r="K2880" s="93">
        <f t="shared" ca="1" si="363"/>
        <v>0.16383456859574366</v>
      </c>
      <c r="L2880" s="93">
        <f t="shared" ca="1" si="363"/>
        <v>-6.0805738635458663E-2</v>
      </c>
      <c r="M2880" s="93">
        <f t="shared" ca="1" si="364"/>
        <v>0.16383456859574366</v>
      </c>
      <c r="N2880" s="101">
        <f t="shared" ca="1" si="360"/>
        <v>-5.5458303293318481E-3</v>
      </c>
      <c r="O2880" s="46">
        <f t="shared" ca="1" si="365"/>
        <v>0.37909492029447173</v>
      </c>
      <c r="P2880" s="46">
        <f t="shared" ca="1" si="366"/>
        <v>0.34968911598733687</v>
      </c>
      <c r="Q2880" s="47">
        <f t="shared" ca="1" si="361"/>
        <v>0.43790652890874154</v>
      </c>
      <c r="R2880" s="47">
        <f t="shared" ca="1" si="362"/>
        <v>0.1485260509349845</v>
      </c>
      <c r="S2880" s="97">
        <f t="shared" ca="1" si="367"/>
        <v>0.26381048561472809</v>
      </c>
      <c r="V2880">
        <v>2863</v>
      </c>
      <c r="W2880" s="46">
        <v>-0.27434245483216402</v>
      </c>
    </row>
    <row r="2881" spans="10:23">
      <c r="J2881">
        <v>2864</v>
      </c>
      <c r="K2881" s="93">
        <f t="shared" ca="1" si="363"/>
        <v>-6.6090113862862565E-2</v>
      </c>
      <c r="L2881" s="93">
        <f t="shared" ca="1" si="363"/>
        <v>0.34218892539401397</v>
      </c>
      <c r="M2881" s="93">
        <f t="shared" ca="1" si="364"/>
        <v>-6.6090113862862565E-2</v>
      </c>
      <c r="N2881" s="101">
        <f t="shared" ca="1" si="360"/>
        <v>0.30340542849936447</v>
      </c>
      <c r="O2881" s="46">
        <f t="shared" ca="1" si="365"/>
        <v>0.29655897839028494</v>
      </c>
      <c r="P2881" s="46">
        <f t="shared" ca="1" si="366"/>
        <v>0.30842114503524343</v>
      </c>
      <c r="Q2881" s="47">
        <f t="shared" ca="1" si="361"/>
        <v>0.27283464510036787</v>
      </c>
      <c r="R2881" s="47">
        <f t="shared" ca="1" si="362"/>
        <v>0.1984811491682833</v>
      </c>
      <c r="S2881" s="97">
        <f t="shared" ca="1" si="367"/>
        <v>0.24752006377928412</v>
      </c>
      <c r="V2881">
        <v>2864</v>
      </c>
      <c r="W2881" s="46">
        <v>1.4176370976427599</v>
      </c>
    </row>
    <row r="2882" spans="10:23">
      <c r="J2882">
        <v>2865</v>
      </c>
      <c r="K2882" s="93">
        <f t="shared" ca="1" si="363"/>
        <v>0.61466471288084223</v>
      </c>
      <c r="L2882" s="93">
        <f t="shared" ca="1" si="363"/>
        <v>-0.41388009888591337</v>
      </c>
      <c r="M2882" s="93">
        <f t="shared" ca="1" si="364"/>
        <v>0.61466471288084223</v>
      </c>
      <c r="N2882" s="101">
        <f t="shared" ca="1" si="360"/>
        <v>-0.19691559582608811</v>
      </c>
      <c r="O2882" s="46">
        <f t="shared" ca="1" si="365"/>
        <v>0.54092917923302652</v>
      </c>
      <c r="P2882" s="46">
        <f t="shared" ca="1" si="366"/>
        <v>0.43060624545661425</v>
      </c>
      <c r="Q2882" s="47">
        <f t="shared" ca="1" si="361"/>
        <v>0.76157504678585108</v>
      </c>
      <c r="R2882" s="47">
        <f t="shared" ca="1" si="362"/>
        <v>0.11758299710015785</v>
      </c>
      <c r="S2882" s="97">
        <f t="shared" ca="1" si="367"/>
        <v>0.32925608816659219</v>
      </c>
      <c r="V2882">
        <v>2865</v>
      </c>
      <c r="W2882" s="46">
        <v>0.18452275173747901</v>
      </c>
    </row>
    <row r="2883" spans="10:23">
      <c r="J2883">
        <v>2866</v>
      </c>
      <c r="K2883" s="93">
        <f t="shared" ca="1" si="363"/>
        <v>-0.61883348158806117</v>
      </c>
      <c r="L2883" s="93">
        <f t="shared" ca="1" si="363"/>
        <v>-0.73592152043434533</v>
      </c>
      <c r="M2883" s="93">
        <f t="shared" ca="1" si="364"/>
        <v>-0.61883348158806117</v>
      </c>
      <c r="N2883" s="101">
        <f t="shared" ca="1" si="360"/>
        <v>-0.89451775116586352</v>
      </c>
      <c r="O2883" s="46">
        <f t="shared" ca="1" si="365"/>
        <v>9.8140983424890832E-2</v>
      </c>
      <c r="P2883" s="46">
        <f t="shared" ca="1" si="366"/>
        <v>0.20921214755254641</v>
      </c>
      <c r="Q2883" s="47">
        <f t="shared" ca="1" si="361"/>
        <v>-0.1240013448304203</v>
      </c>
      <c r="R2883" s="47">
        <f t="shared" ca="1" si="362"/>
        <v>4.7859677891946284E-3</v>
      </c>
      <c r="S2883" s="97">
        <f t="shared" ca="1" si="367"/>
        <v>5.146347560704273E-2</v>
      </c>
      <c r="V2883">
        <v>2866</v>
      </c>
      <c r="W2883" s="46">
        <v>0.49018822828824699</v>
      </c>
    </row>
    <row r="2884" spans="10:23">
      <c r="J2884">
        <v>2867</v>
      </c>
      <c r="K2884" s="93">
        <f t="shared" ca="1" si="363"/>
        <v>-0.57412526736333813</v>
      </c>
      <c r="L2884" s="93">
        <f t="shared" ca="1" si="363"/>
        <v>-0.20517179092164584</v>
      </c>
      <c r="M2884" s="93">
        <f t="shared" ca="1" si="364"/>
        <v>-0.57412526736333813</v>
      </c>
      <c r="N2884" s="101">
        <f t="shared" ca="1" si="360"/>
        <v>-0.37710464039192926</v>
      </c>
      <c r="O2884" s="46">
        <f t="shared" ca="1" si="365"/>
        <v>0.11418986748741858</v>
      </c>
      <c r="P2884" s="46">
        <f t="shared" ca="1" si="366"/>
        <v>0.21723658958381026</v>
      </c>
      <c r="Q2884" s="47">
        <f t="shared" ca="1" si="361"/>
        <v>-9.1903576705364809E-2</v>
      </c>
      <c r="R2884" s="47">
        <f t="shared" ca="1" si="362"/>
        <v>8.8447781869195413E-2</v>
      </c>
      <c r="S2884" s="97">
        <f t="shared" ca="1" si="367"/>
        <v>0.101318824678307</v>
      </c>
      <c r="V2884">
        <v>2867</v>
      </c>
      <c r="W2884" s="46">
        <v>1.0249469939131901</v>
      </c>
    </row>
    <row r="2885" spans="10:23">
      <c r="J2885">
        <v>2868</v>
      </c>
      <c r="K2885" s="93">
        <f t="shared" ca="1" si="363"/>
        <v>-2.1111884836813153</v>
      </c>
      <c r="L2885" s="93">
        <f t="shared" ca="1" si="363"/>
        <v>1.9144128759806094</v>
      </c>
      <c r="M2885" s="93">
        <f t="shared" ca="1" si="364"/>
        <v>-2.1111884836813153</v>
      </c>
      <c r="N2885" s="101">
        <f t="shared" ca="1" si="360"/>
        <v>1.1436173635455762</v>
      </c>
      <c r="O2885" s="46">
        <f t="shared" ca="1" si="365"/>
        <v>-0.43756890398733372</v>
      </c>
      <c r="P2885" s="46">
        <f t="shared" ca="1" si="366"/>
        <v>-5.8642796153565879E-2</v>
      </c>
      <c r="Q2885" s="47">
        <f t="shared" ca="1" si="361"/>
        <v>-1.1954211196548694</v>
      </c>
      <c r="R2885" s="47">
        <f t="shared" ca="1" si="362"/>
        <v>0.33433710881431988</v>
      </c>
      <c r="S2885" s="97">
        <f t="shared" ca="1" si="367"/>
        <v>-5.161589758650692E-2</v>
      </c>
      <c r="V2885">
        <v>2868</v>
      </c>
      <c r="W2885" s="46">
        <v>0.27408854830783502</v>
      </c>
    </row>
    <row r="2886" spans="10:23">
      <c r="J2886">
        <v>2869</v>
      </c>
      <c r="K2886" s="93">
        <f t="shared" ca="1" si="363"/>
        <v>-9.5175818671737383E-2</v>
      </c>
      <c r="L2886" s="93">
        <f t="shared" ca="1" si="363"/>
        <v>1.3581741424503386</v>
      </c>
      <c r="M2886" s="93">
        <f t="shared" ca="1" si="364"/>
        <v>-9.5175818671737383E-2</v>
      </c>
      <c r="N2886" s="101">
        <f t="shared" ca="1" si="360"/>
        <v>1.2573940256054694</v>
      </c>
      <c r="O2886" s="46">
        <f t="shared" ca="1" si="365"/>
        <v>0.28611809828695017</v>
      </c>
      <c r="P2886" s="46">
        <f t="shared" ca="1" si="366"/>
        <v>0.3032007049835761</v>
      </c>
      <c r="Q2886" s="47">
        <f t="shared" ca="1" si="361"/>
        <v>0.25195288489369838</v>
      </c>
      <c r="R2886" s="47">
        <f t="shared" ca="1" si="362"/>
        <v>0.35273394057155916</v>
      </c>
      <c r="S2886" s="97">
        <f t="shared" ca="1" si="367"/>
        <v>0.31942601942925464</v>
      </c>
      <c r="V2886">
        <v>2869</v>
      </c>
      <c r="W2886" s="46">
        <v>0.43677264678715999</v>
      </c>
    </row>
    <row r="2887" spans="10:23">
      <c r="J2887">
        <v>2870</v>
      </c>
      <c r="K2887" s="93">
        <f t="shared" ca="1" si="363"/>
        <v>1.0523440887094386</v>
      </c>
      <c r="L2887" s="93">
        <f t="shared" ca="1" si="363"/>
        <v>0.44276247026972737</v>
      </c>
      <c r="M2887" s="93">
        <f t="shared" ca="1" si="364"/>
        <v>1.0523440887094386</v>
      </c>
      <c r="N2887" s="101">
        <f t="shared" ca="1" si="360"/>
        <v>0.75444468251824182</v>
      </c>
      <c r="O2887" s="46">
        <f t="shared" ca="1" si="365"/>
        <v>0.69804271375993965</v>
      </c>
      <c r="P2887" s="46">
        <f t="shared" ca="1" si="366"/>
        <v>0.50916301272007081</v>
      </c>
      <c r="Q2887" s="47">
        <f t="shared" ca="1" si="361"/>
        <v>1.0758021158396773</v>
      </c>
      <c r="R2887" s="47">
        <f t="shared" ca="1" si="362"/>
        <v>0.27141080909913973</v>
      </c>
      <c r="S2887" s="97">
        <f t="shared" ca="1" si="367"/>
        <v>0.48472676142953969</v>
      </c>
      <c r="V2887">
        <v>2870</v>
      </c>
      <c r="W2887" s="46">
        <v>-0.15231737929794201</v>
      </c>
    </row>
    <row r="2888" spans="10:23">
      <c r="J2888">
        <v>2871</v>
      </c>
      <c r="K2888" s="93">
        <f t="shared" ca="1" si="363"/>
        <v>2.4063468234640024</v>
      </c>
      <c r="L2888" s="93">
        <f t="shared" ca="1" si="363"/>
        <v>-0.26906621425559712</v>
      </c>
      <c r="M2888" s="93">
        <f t="shared" ca="1" si="364"/>
        <v>2.4063468234640024</v>
      </c>
      <c r="N2888" s="101">
        <f t="shared" ca="1" si="360"/>
        <v>0.51017511868904397</v>
      </c>
      <c r="O2888" s="46">
        <f t="shared" ca="1" si="365"/>
        <v>1.1840883607901667</v>
      </c>
      <c r="P2888" s="46">
        <f t="shared" ca="1" si="366"/>
        <v>0.75218583623518431</v>
      </c>
      <c r="Q2888" s="47">
        <f t="shared" ca="1" si="361"/>
        <v>2.0478934099001318</v>
      </c>
      <c r="R2888" s="47">
        <f t="shared" ca="1" si="362"/>
        <v>0.23191425516776851</v>
      </c>
      <c r="S2888" s="97">
        <f t="shared" ca="1" si="367"/>
        <v>0.70800130797896754</v>
      </c>
      <c r="V2888">
        <v>2871</v>
      </c>
      <c r="W2888" s="46">
        <v>0.328444459588494</v>
      </c>
    </row>
    <row r="2889" spans="10:23">
      <c r="J2889">
        <v>2872</v>
      </c>
      <c r="K2889" s="93">
        <f t="shared" ca="1" si="363"/>
        <v>-0.83284109139736184</v>
      </c>
      <c r="L2889" s="93">
        <f t="shared" ca="1" si="363"/>
        <v>0.48874321311408031</v>
      </c>
      <c r="M2889" s="93">
        <f t="shared" ca="1" si="364"/>
        <v>-0.83284109139736184</v>
      </c>
      <c r="N2889" s="101">
        <f t="shared" ca="1" si="360"/>
        <v>0.19850707298649206</v>
      </c>
      <c r="O2889" s="46">
        <f t="shared" ca="1" si="365"/>
        <v>2.1318784688335923E-2</v>
      </c>
      <c r="P2889" s="46">
        <f t="shared" ca="1" si="366"/>
        <v>0.17080104818426894</v>
      </c>
      <c r="Q2889" s="47">
        <f t="shared" ca="1" si="361"/>
        <v>-0.27764574230353012</v>
      </c>
      <c r="R2889" s="47">
        <f t="shared" ca="1" si="362"/>
        <v>0.18151987290087512</v>
      </c>
      <c r="S2889" s="97">
        <f t="shared" ca="1" si="367"/>
        <v>0.10141932879460552</v>
      </c>
      <c r="V2889">
        <v>2872</v>
      </c>
      <c r="W2889" s="46">
        <v>-5.3787176341270199E-2</v>
      </c>
    </row>
    <row r="2890" spans="10:23">
      <c r="J2890">
        <v>2873</v>
      </c>
      <c r="K2890" s="93">
        <f t="shared" ca="1" si="363"/>
        <v>-1.3474844387016072</v>
      </c>
      <c r="L2890" s="93">
        <f t="shared" ca="1" si="363"/>
        <v>-0.54728487191815556</v>
      </c>
      <c r="M2890" s="93">
        <f t="shared" ca="1" si="364"/>
        <v>-1.3474844387016072</v>
      </c>
      <c r="N2890" s="101">
        <f t="shared" ca="1" si="360"/>
        <v>-0.94740186667364612</v>
      </c>
      <c r="O2890" s="46">
        <f t="shared" ca="1" si="365"/>
        <v>-0.16342246605635768</v>
      </c>
      <c r="P2890" s="46">
        <f t="shared" ca="1" si="366"/>
        <v>7.843042281192214E-2</v>
      </c>
      <c r="Q2890" s="47">
        <f t="shared" ca="1" si="361"/>
        <v>-0.64712824379291733</v>
      </c>
      <c r="R2890" s="47">
        <f t="shared" ca="1" si="362"/>
        <v>-3.7649965123854046E-3</v>
      </c>
      <c r="S2890" s="97">
        <f t="shared" ca="1" si="367"/>
        <v>-8.3593731284371545E-2</v>
      </c>
      <c r="V2890">
        <v>2873</v>
      </c>
      <c r="W2890" s="46">
        <v>0.52682684309831895</v>
      </c>
    </row>
    <row r="2891" spans="10:23">
      <c r="J2891">
        <v>2874</v>
      </c>
      <c r="K2891" s="93">
        <f t="shared" ca="1" si="363"/>
        <v>-0.40478779584825819</v>
      </c>
      <c r="L2891" s="93">
        <f t="shared" ca="1" si="363"/>
        <v>1.507289714870981</v>
      </c>
      <c r="M2891" s="93">
        <f t="shared" ca="1" si="364"/>
        <v>-0.40478779584825819</v>
      </c>
      <c r="N2891" s="101">
        <f t="shared" ca="1" si="360"/>
        <v>1.3003044384539897</v>
      </c>
      <c r="O2891" s="46">
        <f t="shared" ca="1" si="365"/>
        <v>0.17497685025812101</v>
      </c>
      <c r="P2891" s="46">
        <f t="shared" ca="1" si="366"/>
        <v>0.2476300809691615</v>
      </c>
      <c r="Q2891" s="47">
        <f t="shared" ca="1" si="361"/>
        <v>2.9670388836040062E-2</v>
      </c>
      <c r="R2891" s="47">
        <f t="shared" ca="1" si="362"/>
        <v>0.35967223205872145</v>
      </c>
      <c r="S2891" s="97">
        <f t="shared" ca="1" si="367"/>
        <v>0.26732454115842125</v>
      </c>
      <c r="V2891">
        <v>2874</v>
      </c>
      <c r="W2891" s="46">
        <v>0.34585576556205699</v>
      </c>
    </row>
    <row r="2892" spans="10:23">
      <c r="J2892">
        <v>2875</v>
      </c>
      <c r="K2892" s="93">
        <f t="shared" ca="1" si="363"/>
        <v>1.3860969714218785</v>
      </c>
      <c r="L2892" s="93">
        <f t="shared" ca="1" si="363"/>
        <v>0.26979941589449602</v>
      </c>
      <c r="M2892" s="93">
        <f t="shared" ca="1" si="364"/>
        <v>1.3860969714218785</v>
      </c>
      <c r="N2892" s="101">
        <f t="shared" ca="1" si="360"/>
        <v>0.69660222247642412</v>
      </c>
      <c r="O2892" s="46">
        <f t="shared" ca="1" si="365"/>
        <v>0.81784980990703593</v>
      </c>
      <c r="P2892" s="46">
        <f t="shared" ca="1" si="366"/>
        <v>0.56906656079361895</v>
      </c>
      <c r="Q2892" s="47">
        <f t="shared" ca="1" si="361"/>
        <v>1.3154163081338699</v>
      </c>
      <c r="R2892" s="47">
        <f t="shared" ca="1" si="362"/>
        <v>0.26205811772510385</v>
      </c>
      <c r="S2892" s="97">
        <f t="shared" ca="1" si="367"/>
        <v>0.53995396381606986</v>
      </c>
      <c r="V2892">
        <v>2875</v>
      </c>
      <c r="W2892" s="46">
        <v>0.30378684443538401</v>
      </c>
    </row>
    <row r="2893" spans="10:23">
      <c r="J2893">
        <v>2876</v>
      </c>
      <c r="K2893" s="93">
        <f t="shared" ca="1" si="363"/>
        <v>-0.32865465058627219</v>
      </c>
      <c r="L2893" s="93">
        <f t="shared" ca="1" si="363"/>
        <v>-0.80243226466479423</v>
      </c>
      <c r="M2893" s="93">
        <f t="shared" ca="1" si="364"/>
        <v>-0.32865465058627219</v>
      </c>
      <c r="N2893" s="101">
        <f t="shared" ca="1" si="360"/>
        <v>-0.86529209158395115</v>
      </c>
      <c r="O2893" s="46">
        <f t="shared" ca="1" si="365"/>
        <v>0.20230632522850645</v>
      </c>
      <c r="P2893" s="46">
        <f t="shared" ca="1" si="366"/>
        <v>0.26129481845435421</v>
      </c>
      <c r="Q2893" s="47">
        <f t="shared" ca="1" si="361"/>
        <v>8.4329338776810925E-2</v>
      </c>
      <c r="R2893" s="47">
        <f t="shared" ca="1" si="362"/>
        <v>9.5115374498668803E-3</v>
      </c>
      <c r="S2893" s="97">
        <f t="shared" ca="1" si="367"/>
        <v>0.10590893133918666</v>
      </c>
      <c r="V2893">
        <v>2876</v>
      </c>
      <c r="W2893" s="46">
        <v>0.42063562021963402</v>
      </c>
    </row>
    <row r="2894" spans="10:23">
      <c r="J2894">
        <v>2877</v>
      </c>
      <c r="K2894" s="93">
        <f t="shared" ca="1" si="363"/>
        <v>-0.72539291470444089</v>
      </c>
      <c r="L2894" s="93">
        <f t="shared" ca="1" si="363"/>
        <v>0.30440335829503423</v>
      </c>
      <c r="M2894" s="93">
        <f t="shared" ca="1" si="364"/>
        <v>-0.72539291470444089</v>
      </c>
      <c r="N2894" s="101">
        <f t="shared" ca="1" si="360"/>
        <v>5.7908486360517236E-2</v>
      </c>
      <c r="O2894" s="46">
        <f t="shared" ca="1" si="365"/>
        <v>5.9889399962902212E-2</v>
      </c>
      <c r="P2894" s="46">
        <f t="shared" ca="1" si="366"/>
        <v>0.19008635582155209</v>
      </c>
      <c r="Q2894" s="47">
        <f t="shared" ca="1" si="361"/>
        <v>-0.20050451175439754</v>
      </c>
      <c r="R2894" s="47">
        <f t="shared" ca="1" si="362"/>
        <v>0.15878613738223168</v>
      </c>
      <c r="S2894" s="97">
        <f t="shared" ca="1" si="367"/>
        <v>0.10933776867256695</v>
      </c>
      <c r="V2894">
        <v>2877</v>
      </c>
      <c r="W2894" s="46">
        <v>1.12283673927808</v>
      </c>
    </row>
    <row r="2895" spans="10:23">
      <c r="J2895">
        <v>2878</v>
      </c>
      <c r="K2895" s="93">
        <f t="shared" ca="1" si="363"/>
        <v>-1.4296445495155981</v>
      </c>
      <c r="L2895" s="93">
        <f t="shared" ca="1" si="363"/>
        <v>-0.39046432700181055</v>
      </c>
      <c r="M2895" s="93">
        <f t="shared" ca="1" si="364"/>
        <v>-1.4296445495155981</v>
      </c>
      <c r="N2895" s="101">
        <f t="shared" ca="1" si="360"/>
        <v>-0.8248517028644351</v>
      </c>
      <c r="O2895" s="46">
        <f t="shared" ca="1" si="365"/>
        <v>-0.19291543766981611</v>
      </c>
      <c r="P2895" s="46">
        <f t="shared" ca="1" si="366"/>
        <v>6.3683937005192925E-2</v>
      </c>
      <c r="Q2895" s="47">
        <f t="shared" ca="1" si="361"/>
        <v>-0.70611418701983419</v>
      </c>
      <c r="R2895" s="47">
        <f t="shared" ca="1" si="362"/>
        <v>1.6050444586012735E-2</v>
      </c>
      <c r="S2895" s="97">
        <f t="shared" ca="1" si="367"/>
        <v>-8.843249654190169E-2</v>
      </c>
      <c r="V2895">
        <v>2878</v>
      </c>
      <c r="W2895" s="46">
        <v>1.3309147835026101</v>
      </c>
    </row>
    <row r="2896" spans="10:23">
      <c r="J2896">
        <v>2879</v>
      </c>
      <c r="K2896" s="93">
        <f t="shared" ca="1" si="363"/>
        <v>-7.3497158120328171E-2</v>
      </c>
      <c r="L2896" s="93">
        <f t="shared" ca="1" si="363"/>
        <v>0.48567519252734287</v>
      </c>
      <c r="M2896" s="93">
        <f t="shared" ca="1" si="364"/>
        <v>-7.3497158120328171E-2</v>
      </c>
      <c r="N2896" s="101">
        <f t="shared" ca="1" si="360"/>
        <v>0.43708673986283492</v>
      </c>
      <c r="O2896" s="46">
        <f t="shared" ca="1" si="365"/>
        <v>0.29390007562274068</v>
      </c>
      <c r="P2896" s="46">
        <f t="shared" ca="1" si="366"/>
        <v>0.30709169365147132</v>
      </c>
      <c r="Q2896" s="47">
        <f t="shared" ca="1" si="361"/>
        <v>0.26751683956527939</v>
      </c>
      <c r="R2896" s="47">
        <f t="shared" ca="1" si="362"/>
        <v>0.22009641322785178</v>
      </c>
      <c r="S2896" s="97">
        <f t="shared" ca="1" si="367"/>
        <v>0.25699824442529623</v>
      </c>
      <c r="V2896">
        <v>2879</v>
      </c>
      <c r="W2896" s="46">
        <v>-0.108960501716997</v>
      </c>
    </row>
    <row r="2897" spans="10:23">
      <c r="J2897">
        <v>2880</v>
      </c>
      <c r="K2897" s="93">
        <f t="shared" ca="1" si="363"/>
        <v>-1.2659641548643823</v>
      </c>
      <c r="L2897" s="93">
        <f t="shared" ca="1" si="363"/>
        <v>1.0241303588932662</v>
      </c>
      <c r="M2897" s="93">
        <f t="shared" ca="1" si="364"/>
        <v>-1.2659641548643823</v>
      </c>
      <c r="N2897" s="101">
        <f t="shared" ca="1" si="360"/>
        <v>0.56835577436782669</v>
      </c>
      <c r="O2897" s="46">
        <f t="shared" ca="1" si="365"/>
        <v>-0.13415917279503797</v>
      </c>
      <c r="P2897" s="46">
        <f t="shared" ca="1" si="366"/>
        <v>9.3062069442581996E-2</v>
      </c>
      <c r="Q2897" s="47">
        <f t="shared" ca="1" si="361"/>
        <v>-0.58860165727027791</v>
      </c>
      <c r="R2897" s="47">
        <f t="shared" ca="1" si="362"/>
        <v>0.24132163023634798</v>
      </c>
      <c r="S2897" s="97">
        <f t="shared" ca="1" si="367"/>
        <v>5.3581228720655003E-2</v>
      </c>
      <c r="V2897">
        <v>2880</v>
      </c>
      <c r="W2897" s="46">
        <v>0.84017185247914195</v>
      </c>
    </row>
    <row r="2898" spans="10:23">
      <c r="J2898">
        <v>2881</v>
      </c>
      <c r="K2898" s="93">
        <f t="shared" ca="1" si="363"/>
        <v>0.79021311236605463</v>
      </c>
      <c r="L2898" s="93">
        <f t="shared" ca="1" si="363"/>
        <v>-0.44560996917587598</v>
      </c>
      <c r="M2898" s="93">
        <f t="shared" ca="1" si="364"/>
        <v>0.79021311236605463</v>
      </c>
      <c r="N2898" s="101">
        <f t="shared" ref="N2898:N2961" ca="1" si="368">$N$2*K2898+SQRT(1-$N$2^2)*L2898</f>
        <v>-0.17116982318876284</v>
      </c>
      <c r="O2898" s="46">
        <f t="shared" ca="1" si="365"/>
        <v>0.60394569553893884</v>
      </c>
      <c r="P2898" s="46">
        <f t="shared" ca="1" si="366"/>
        <v>0.4621145036095704</v>
      </c>
      <c r="Q2898" s="47">
        <f t="shared" ref="Q2898:Q2961" ca="1" si="369">$K$2+K2898*$S$3</f>
        <v>0.88760807939767572</v>
      </c>
      <c r="R2898" s="47">
        <f t="shared" ref="R2898:R2961" ca="1" si="370">$L$2+$L$3*N2898</f>
        <v>0.12174589517691525</v>
      </c>
      <c r="S2898" s="97">
        <f t="shared" ca="1" si="367"/>
        <v>0.36284579535792705</v>
      </c>
      <c r="V2898">
        <v>2881</v>
      </c>
      <c r="W2898" s="46">
        <v>-0.38473669177678099</v>
      </c>
    </row>
    <row r="2899" spans="10:23">
      <c r="J2899">
        <v>2882</v>
      </c>
      <c r="K2899" s="93">
        <f t="shared" ref="K2899:L2962" ca="1" si="371">_xlfn.NORM.S.INV(RAND())</f>
        <v>-1.6454547222967693</v>
      </c>
      <c r="L2899" s="93">
        <f t="shared" ca="1" si="371"/>
        <v>1.592203200094306</v>
      </c>
      <c r="M2899" s="93">
        <f t="shared" ref="M2899:M2962" ca="1" si="372">K2899</f>
        <v>-1.6454547222967693</v>
      </c>
      <c r="N2899" s="101">
        <f t="shared" ca="1" si="368"/>
        <v>0.98624957098274169</v>
      </c>
      <c r="O2899" s="46">
        <f t="shared" ref="O2899:O2962" ca="1" si="373">$K$2+K2899*$K$3</f>
        <v>-0.2703847014849613</v>
      </c>
      <c r="P2899" s="46">
        <f t="shared" ref="P2899:P2962" ca="1" si="374">$K$2+K2899*$R$3</f>
        <v>2.4949305097620333E-2</v>
      </c>
      <c r="Q2899" s="47">
        <f t="shared" ca="1" si="369"/>
        <v>-0.86105271465012456</v>
      </c>
      <c r="R2899" s="47">
        <f t="shared" ca="1" si="370"/>
        <v>0.30889191863759802</v>
      </c>
      <c r="S2899" s="97">
        <f t="shared" ref="S2899:S2962" ca="1" si="375">AVERAGE(R2899,O2899)</f>
        <v>1.925360857631836E-2</v>
      </c>
      <c r="V2899">
        <v>2882</v>
      </c>
      <c r="W2899" s="46">
        <v>-0.150176649649234</v>
      </c>
    </row>
    <row r="2900" spans="10:23">
      <c r="J2900">
        <v>2883</v>
      </c>
      <c r="K2900" s="93">
        <f t="shared" ca="1" si="371"/>
        <v>-0.9264999372511965</v>
      </c>
      <c r="L2900" s="93">
        <f t="shared" ca="1" si="371"/>
        <v>-0.72987182817503393</v>
      </c>
      <c r="M2900" s="93">
        <f t="shared" ca="1" si="372"/>
        <v>-0.9264999372511965</v>
      </c>
      <c r="N2900" s="101">
        <f t="shared" ca="1" si="368"/>
        <v>-0.9866269746144769</v>
      </c>
      <c r="O2900" s="46">
        <f t="shared" ca="1" si="373"/>
        <v>-1.2301881773156165E-2</v>
      </c>
      <c r="P2900" s="46">
        <f t="shared" ca="1" si="374"/>
        <v>0.1539907149535229</v>
      </c>
      <c r="Q2900" s="47">
        <f t="shared" ca="1" si="369"/>
        <v>-0.34488707522651429</v>
      </c>
      <c r="R2900" s="47">
        <f t="shared" ca="1" si="370"/>
        <v>-1.0107401873751587E-2</v>
      </c>
      <c r="S2900" s="97">
        <f t="shared" ca="1" si="375"/>
        <v>-1.1204641823453876E-2</v>
      </c>
      <c r="V2900">
        <v>2883</v>
      </c>
      <c r="W2900" s="46">
        <v>0.105504178663072</v>
      </c>
    </row>
    <row r="2901" spans="10:23">
      <c r="J2901">
        <v>2884</v>
      </c>
      <c r="K2901" s="93">
        <f t="shared" ca="1" si="371"/>
        <v>0.92716806728076318</v>
      </c>
      <c r="L2901" s="93">
        <f t="shared" ca="1" si="371"/>
        <v>2.005915304149994</v>
      </c>
      <c r="M2901" s="93">
        <f t="shared" ca="1" si="372"/>
        <v>0.92716806728076318</v>
      </c>
      <c r="N2901" s="101">
        <f t="shared" ca="1" si="368"/>
        <v>2.1966348219141958</v>
      </c>
      <c r="O2901" s="46">
        <f t="shared" ca="1" si="373"/>
        <v>0.6531083434176238</v>
      </c>
      <c r="P2901" s="46">
        <f t="shared" ca="1" si="374"/>
        <v>0.48669582754891288</v>
      </c>
      <c r="Q2901" s="47">
        <f t="shared" ca="1" si="369"/>
        <v>0.98593337515504564</v>
      </c>
      <c r="R2901" s="47">
        <f t="shared" ca="1" si="370"/>
        <v>0.50460212334643417</v>
      </c>
      <c r="S2901" s="97">
        <f t="shared" ca="1" si="375"/>
        <v>0.57885523338202893</v>
      </c>
      <c r="V2901">
        <v>2884</v>
      </c>
      <c r="W2901" s="46">
        <v>0.79997981328768897</v>
      </c>
    </row>
    <row r="2902" spans="10:23">
      <c r="J2902">
        <v>2885</v>
      </c>
      <c r="K2902" s="93">
        <f t="shared" ca="1" si="371"/>
        <v>-0.59130170337583232</v>
      </c>
      <c r="L2902" s="93">
        <f t="shared" ca="1" si="371"/>
        <v>0.43101375983267232</v>
      </c>
      <c r="M2902" s="93">
        <f t="shared" ca="1" si="372"/>
        <v>-0.59130170337583232</v>
      </c>
      <c r="N2902" s="101">
        <f t="shared" ca="1" si="368"/>
        <v>0.2205896928612073</v>
      </c>
      <c r="O2902" s="46">
        <f t="shared" ca="1" si="373"/>
        <v>0.10802405131801524</v>
      </c>
      <c r="P2902" s="46">
        <f t="shared" ca="1" si="374"/>
        <v>0.2141536814991086</v>
      </c>
      <c r="Q2902" s="47">
        <f t="shared" ca="1" si="369"/>
        <v>-0.1042352090441715</v>
      </c>
      <c r="R2902" s="47">
        <f t="shared" ca="1" si="370"/>
        <v>0.18509046668732626</v>
      </c>
      <c r="S2902" s="97">
        <f t="shared" ca="1" si="375"/>
        <v>0.14655725900267075</v>
      </c>
      <c r="V2902">
        <v>2885</v>
      </c>
      <c r="W2902" s="46">
        <v>0.33691248140457197</v>
      </c>
    </row>
    <row r="2903" spans="10:23">
      <c r="J2903">
        <v>2886</v>
      </c>
      <c r="K2903" s="93">
        <f t="shared" ca="1" si="371"/>
        <v>-0.5111753587401594</v>
      </c>
      <c r="L2903" s="93">
        <f t="shared" ca="1" si="371"/>
        <v>0.37397298126567002</v>
      </c>
      <c r="M2903" s="93">
        <f t="shared" ca="1" si="372"/>
        <v>-0.5111753587401594</v>
      </c>
      <c r="N2903" s="101">
        <f t="shared" ca="1" si="368"/>
        <v>0.19199226477913647</v>
      </c>
      <c r="O2903" s="46">
        <f t="shared" ca="1" si="373"/>
        <v>0.13678696295989759</v>
      </c>
      <c r="P2903" s="46">
        <f t="shared" ca="1" si="374"/>
        <v>0.22853513732004976</v>
      </c>
      <c r="Q2903" s="47">
        <f t="shared" ca="1" si="369"/>
        <v>-4.6709385760406785E-2</v>
      </c>
      <c r="R2903" s="47">
        <f t="shared" ca="1" si="370"/>
        <v>0.18046647734196594</v>
      </c>
      <c r="S2903" s="97">
        <f t="shared" ca="1" si="375"/>
        <v>0.15862672015093177</v>
      </c>
      <c r="V2903">
        <v>2886</v>
      </c>
      <c r="W2903" s="46">
        <v>6.5686964847345902E-2</v>
      </c>
    </row>
    <row r="2904" spans="10:23">
      <c r="J2904">
        <v>2887</v>
      </c>
      <c r="K2904" s="93">
        <f t="shared" ca="1" si="371"/>
        <v>0.28074434741513571</v>
      </c>
      <c r="L2904" s="93">
        <f t="shared" ca="1" si="371"/>
        <v>-5.1233299447592119E-2</v>
      </c>
      <c r="M2904" s="93">
        <f t="shared" ca="1" si="372"/>
        <v>0.28074434741513571</v>
      </c>
      <c r="N2904" s="101">
        <f t="shared" ca="1" si="368"/>
        <v>4.0709570708745459E-2</v>
      </c>
      <c r="O2904" s="46">
        <f t="shared" ca="1" si="373"/>
        <v>0.42106196189039025</v>
      </c>
      <c r="P2904" s="46">
        <f t="shared" ca="1" si="374"/>
        <v>0.37067263678529611</v>
      </c>
      <c r="Q2904" s="47">
        <f t="shared" ca="1" si="369"/>
        <v>0.52184061210057853</v>
      </c>
      <c r="R2904" s="47">
        <f t="shared" ca="1" si="370"/>
        <v>0.1560052018905046</v>
      </c>
      <c r="S2904" s="97">
        <f t="shared" ca="1" si="375"/>
        <v>0.28853358189044742</v>
      </c>
      <c r="V2904">
        <v>2887</v>
      </c>
      <c r="W2904" s="46">
        <v>0.33756280118263099</v>
      </c>
    </row>
    <row r="2905" spans="10:23">
      <c r="J2905">
        <v>2888</v>
      </c>
      <c r="K2905" s="93">
        <f t="shared" ca="1" si="371"/>
        <v>0.11876796295197863</v>
      </c>
      <c r="L2905" s="93">
        <f t="shared" ca="1" si="371"/>
        <v>-1.4000668050990033</v>
      </c>
      <c r="M2905" s="93">
        <f t="shared" ca="1" si="372"/>
        <v>0.11876796295197863</v>
      </c>
      <c r="N2905" s="101">
        <f t="shared" ca="1" si="368"/>
        <v>-1.2896089236325416</v>
      </c>
      <c r="O2905" s="46">
        <f t="shared" ca="1" si="373"/>
        <v>0.36291738465341528</v>
      </c>
      <c r="P2905" s="46">
        <f t="shared" ca="1" si="374"/>
        <v>0.34160034816680862</v>
      </c>
      <c r="Q2905" s="47">
        <f t="shared" ca="1" si="369"/>
        <v>0.40555145762662864</v>
      </c>
      <c r="R2905" s="47">
        <f t="shared" ca="1" si="370"/>
        <v>-5.9097307542030159E-2</v>
      </c>
      <c r="S2905" s="97">
        <f t="shared" ca="1" si="375"/>
        <v>0.15191003855569257</v>
      </c>
      <c r="V2905">
        <v>2888</v>
      </c>
      <c r="W2905" s="46">
        <v>0.54083643905655798</v>
      </c>
    </row>
    <row r="2906" spans="10:23">
      <c r="J2906">
        <v>2889</v>
      </c>
      <c r="K2906" s="93">
        <f t="shared" ca="1" si="371"/>
        <v>-0.41240548661327792</v>
      </c>
      <c r="L2906" s="93">
        <f t="shared" ca="1" si="371"/>
        <v>-1.51704115241473</v>
      </c>
      <c r="M2906" s="93">
        <f t="shared" ca="1" si="372"/>
        <v>-0.41240548661327792</v>
      </c>
      <c r="N2906" s="101">
        <f t="shared" ca="1" si="368"/>
        <v>-1.5694354088764655</v>
      </c>
      <c r="O2906" s="46">
        <f t="shared" ca="1" si="373"/>
        <v>0.17224233182494272</v>
      </c>
      <c r="P2906" s="46">
        <f t="shared" ca="1" si="374"/>
        <v>0.24626282175257236</v>
      </c>
      <c r="Q2906" s="47">
        <f t="shared" ca="1" si="369"/>
        <v>2.4201351969683482E-2</v>
      </c>
      <c r="R2906" s="47">
        <f t="shared" ca="1" si="370"/>
        <v>-0.10434314862270927</v>
      </c>
      <c r="S2906" s="97">
        <f t="shared" ca="1" si="375"/>
        <v>3.3949591601116727E-2</v>
      </c>
      <c r="V2906">
        <v>2889</v>
      </c>
      <c r="W2906" s="46">
        <v>0.74150903066512697</v>
      </c>
    </row>
    <row r="2907" spans="10:23">
      <c r="J2907">
        <v>2890</v>
      </c>
      <c r="K2907" s="93">
        <f t="shared" ca="1" si="371"/>
        <v>0.13206314391037799</v>
      </c>
      <c r="L2907" s="93">
        <f t="shared" ca="1" si="371"/>
        <v>-0.77585277826657606</v>
      </c>
      <c r="M2907" s="93">
        <f t="shared" ca="1" si="372"/>
        <v>0.13206314391037799</v>
      </c>
      <c r="N2907" s="101">
        <f t="shared" ca="1" si="368"/>
        <v>-0.69357393316124238</v>
      </c>
      <c r="O2907" s="46">
        <f t="shared" ca="1" si="373"/>
        <v>0.36768994874463962</v>
      </c>
      <c r="P2907" s="46">
        <f t="shared" ca="1" si="374"/>
        <v>0.34398663021242082</v>
      </c>
      <c r="Q2907" s="47">
        <f t="shared" ca="1" si="369"/>
        <v>0.41509658580907727</v>
      </c>
      <c r="R2907" s="47">
        <f t="shared" ca="1" si="370"/>
        <v>3.7277074010453978E-2</v>
      </c>
      <c r="S2907" s="97">
        <f t="shared" ca="1" si="375"/>
        <v>0.2024835113775468</v>
      </c>
      <c r="V2907">
        <v>2890</v>
      </c>
      <c r="W2907" s="46">
        <v>0.34633207504423502</v>
      </c>
    </row>
    <row r="2908" spans="10:23">
      <c r="J2908">
        <v>2891</v>
      </c>
      <c r="K2908" s="93">
        <f t="shared" ca="1" si="371"/>
        <v>-0.43365725477942418</v>
      </c>
      <c r="L2908" s="93">
        <f t="shared" ca="1" si="371"/>
        <v>3.8592815137839317E-4</v>
      </c>
      <c r="M2908" s="93">
        <f t="shared" ca="1" si="372"/>
        <v>-0.43365725477942418</v>
      </c>
      <c r="N2908" s="101">
        <f t="shared" ca="1" si="368"/>
        <v>-0.13754684352991323</v>
      </c>
      <c r="O2908" s="46">
        <f t="shared" ca="1" si="373"/>
        <v>0.16461359582336935</v>
      </c>
      <c r="P2908" s="46">
        <f t="shared" ca="1" si="374"/>
        <v>0.24244845375178564</v>
      </c>
      <c r="Q2908" s="47">
        <f t="shared" ca="1" si="369"/>
        <v>8.9438799665367275E-3</v>
      </c>
      <c r="R2908" s="47">
        <f t="shared" ca="1" si="370"/>
        <v>0.12718247846879738</v>
      </c>
      <c r="S2908" s="97">
        <f t="shared" ca="1" si="375"/>
        <v>0.14589803714608335</v>
      </c>
      <c r="V2908">
        <v>2891</v>
      </c>
      <c r="W2908" s="46">
        <v>0.109788085713098</v>
      </c>
    </row>
    <row r="2909" spans="10:23">
      <c r="J2909">
        <v>2892</v>
      </c>
      <c r="K2909" s="93">
        <f t="shared" ca="1" si="371"/>
        <v>-1.3993505922345033</v>
      </c>
      <c r="L2909" s="93">
        <f t="shared" ca="1" si="371"/>
        <v>1.1916676914617643</v>
      </c>
      <c r="M2909" s="93">
        <f t="shared" ca="1" si="372"/>
        <v>-1.3993505922345033</v>
      </c>
      <c r="N2909" s="101">
        <f t="shared" ca="1" si="368"/>
        <v>0.68477522334455299</v>
      </c>
      <c r="O2909" s="46">
        <f t="shared" ca="1" si="373"/>
        <v>-0.18204083181426378</v>
      </c>
      <c r="P2909" s="46">
        <f t="shared" ca="1" si="374"/>
        <v>6.9121239932969092E-2</v>
      </c>
      <c r="Q2909" s="47">
        <f t="shared" ca="1" si="369"/>
        <v>-0.68436497530872953</v>
      </c>
      <c r="R2909" s="47">
        <f t="shared" ca="1" si="370"/>
        <v>0.26014578078989381</v>
      </c>
      <c r="S2909" s="97">
        <f t="shared" ca="1" si="375"/>
        <v>3.9052474487815014E-2</v>
      </c>
      <c r="V2909">
        <v>2892</v>
      </c>
      <c r="W2909" s="46">
        <v>9.4195432806793503E-2</v>
      </c>
    </row>
    <row r="2910" spans="10:23">
      <c r="J2910">
        <v>2893</v>
      </c>
      <c r="K2910" s="93">
        <f t="shared" ca="1" si="371"/>
        <v>-1.2366269556428955</v>
      </c>
      <c r="L2910" s="93">
        <f t="shared" ca="1" si="371"/>
        <v>-0.43674072232284811</v>
      </c>
      <c r="M2910" s="93">
        <f t="shared" ca="1" si="372"/>
        <v>-1.2366269556428955</v>
      </c>
      <c r="N2910" s="101">
        <f t="shared" ca="1" si="368"/>
        <v>-0.80734165034305017</v>
      </c>
      <c r="O2910" s="46">
        <f t="shared" ca="1" si="373"/>
        <v>-0.12362801387515071</v>
      </c>
      <c r="P2910" s="46">
        <f t="shared" ca="1" si="374"/>
        <v>9.8327648902525627E-2</v>
      </c>
      <c r="Q2910" s="47">
        <f t="shared" ca="1" si="369"/>
        <v>-0.56753933943050339</v>
      </c>
      <c r="R2910" s="47">
        <f t="shared" ca="1" si="370"/>
        <v>1.8881688572822353E-2</v>
      </c>
      <c r="S2910" s="97">
        <f t="shared" ca="1" si="375"/>
        <v>-5.2373162651164179E-2</v>
      </c>
      <c r="V2910">
        <v>2893</v>
      </c>
      <c r="W2910" s="46">
        <v>0.64998173809799298</v>
      </c>
    </row>
    <row r="2911" spans="10:23">
      <c r="J2911">
        <v>2894</v>
      </c>
      <c r="K2911" s="93">
        <f t="shared" ca="1" si="371"/>
        <v>-3.0263197365755945E-2</v>
      </c>
      <c r="L2911" s="93">
        <f t="shared" ca="1" si="371"/>
        <v>0.49479366723224583</v>
      </c>
      <c r="M2911" s="93">
        <f t="shared" ca="1" si="372"/>
        <v>-3.0263197365755945E-2</v>
      </c>
      <c r="N2911" s="101">
        <f t="shared" ca="1" si="368"/>
        <v>0.45948118184663694</v>
      </c>
      <c r="O2911" s="46">
        <f t="shared" ca="1" si="373"/>
        <v>0.30941974769522329</v>
      </c>
      <c r="P2911" s="46">
        <f t="shared" ca="1" si="374"/>
        <v>0.31485152968771263</v>
      </c>
      <c r="Q2911" s="47">
        <f t="shared" ca="1" si="369"/>
        <v>0.29855618371024462</v>
      </c>
      <c r="R2911" s="47">
        <f t="shared" ca="1" si="370"/>
        <v>0.223717426307462</v>
      </c>
      <c r="S2911" s="97">
        <f t="shared" ca="1" si="375"/>
        <v>0.26656858700134267</v>
      </c>
      <c r="V2911">
        <v>2894</v>
      </c>
      <c r="W2911" s="46">
        <v>-0.37899779756263602</v>
      </c>
    </row>
    <row r="2912" spans="10:23">
      <c r="J2912">
        <v>2895</v>
      </c>
      <c r="K2912" s="93">
        <f t="shared" ca="1" si="371"/>
        <v>-3.2165729940259729</v>
      </c>
      <c r="L2912" s="93">
        <f t="shared" ca="1" si="371"/>
        <v>-0.14928627324078761</v>
      </c>
      <c r="M2912" s="93">
        <f t="shared" ca="1" si="372"/>
        <v>-3.2165729940259729</v>
      </c>
      <c r="N2912" s="101">
        <f t="shared" ca="1" si="368"/>
        <v>-1.1644781773637012</v>
      </c>
      <c r="O2912" s="46">
        <f t="shared" ca="1" si="373"/>
        <v>-0.83436819822587061</v>
      </c>
      <c r="P2912" s="46">
        <f t="shared" ca="1" si="374"/>
        <v>-0.25704244327283432</v>
      </c>
      <c r="Q2912" s="47">
        <f t="shared" ca="1" si="369"/>
        <v>-1.9890197081319432</v>
      </c>
      <c r="R2912" s="47">
        <f t="shared" ca="1" si="370"/>
        <v>-3.8864605640880595E-2</v>
      </c>
      <c r="S2912" s="97">
        <f t="shared" ca="1" si="375"/>
        <v>-0.43661640193337559</v>
      </c>
      <c r="V2912">
        <v>2895</v>
      </c>
      <c r="W2912" s="46">
        <v>0.21133305019835499</v>
      </c>
    </row>
    <row r="2913" spans="10:23">
      <c r="J2913">
        <v>2896</v>
      </c>
      <c r="K2913" s="93">
        <f t="shared" ca="1" si="371"/>
        <v>-0.6429567315244431</v>
      </c>
      <c r="L2913" s="93">
        <f t="shared" ca="1" si="371"/>
        <v>0.29047960175199672</v>
      </c>
      <c r="M2913" s="93">
        <f t="shared" ca="1" si="372"/>
        <v>-0.6429567315244431</v>
      </c>
      <c r="N2913" s="101">
        <f t="shared" ca="1" si="368"/>
        <v>7.0924162458995688E-2</v>
      </c>
      <c r="O2913" s="46">
        <f t="shared" ca="1" si="373"/>
        <v>8.9481473127870637E-2</v>
      </c>
      <c r="P2913" s="46">
        <f t="shared" ca="1" si="374"/>
        <v>0.2048823924040363</v>
      </c>
      <c r="Q2913" s="47">
        <f t="shared" ca="1" si="369"/>
        <v>-0.14132036542446069</v>
      </c>
      <c r="R2913" s="47">
        <f t="shared" ca="1" si="370"/>
        <v>0.16089067445561128</v>
      </c>
      <c r="S2913" s="97">
        <f t="shared" ca="1" si="375"/>
        <v>0.12518607379174096</v>
      </c>
      <c r="V2913">
        <v>2896</v>
      </c>
      <c r="W2913" s="46">
        <v>2.9354117748259901E-2</v>
      </c>
    </row>
    <row r="2914" spans="10:23">
      <c r="J2914">
        <v>2897</v>
      </c>
      <c r="K2914" s="93">
        <f t="shared" ca="1" si="371"/>
        <v>-0.21784066883381328</v>
      </c>
      <c r="L2914" s="93">
        <f t="shared" ca="1" si="371"/>
        <v>-1.2817438928905875</v>
      </c>
      <c r="M2914" s="93">
        <f t="shared" ca="1" si="372"/>
        <v>-0.21784066883381328</v>
      </c>
      <c r="N2914" s="101">
        <f t="shared" ca="1" si="368"/>
        <v>-1.2844780560490967</v>
      </c>
      <c r="O2914" s="46">
        <f t="shared" ca="1" si="373"/>
        <v>0.24208516176876854</v>
      </c>
      <c r="P2914" s="46">
        <f t="shared" ca="1" si="374"/>
        <v>0.28118423672448523</v>
      </c>
      <c r="Q2914" s="47">
        <f t="shared" ca="1" si="369"/>
        <v>0.16388701185733512</v>
      </c>
      <c r="R2914" s="47">
        <f t="shared" ca="1" si="370"/>
        <v>-5.8267684788186141E-2</v>
      </c>
      <c r="S2914" s="97">
        <f t="shared" ca="1" si="375"/>
        <v>9.19087384902912E-2</v>
      </c>
      <c r="V2914">
        <v>2897</v>
      </c>
      <c r="W2914" s="46">
        <v>-5.8252745143022699E-2</v>
      </c>
    </row>
    <row r="2915" spans="10:23">
      <c r="J2915">
        <v>2898</v>
      </c>
      <c r="K2915" s="93">
        <f t="shared" ca="1" si="371"/>
        <v>-0.67523515628471098</v>
      </c>
      <c r="L2915" s="93">
        <f t="shared" ca="1" si="371"/>
        <v>-0.64619203839940798</v>
      </c>
      <c r="M2915" s="93">
        <f t="shared" ca="1" si="372"/>
        <v>-0.67523515628471098</v>
      </c>
      <c r="N2915" s="101">
        <f t="shared" ca="1" si="368"/>
        <v>-0.82738373561151435</v>
      </c>
      <c r="O2915" s="46">
        <f t="shared" ca="1" si="373"/>
        <v>7.7894504028753725E-2</v>
      </c>
      <c r="P2915" s="46">
        <f t="shared" ca="1" si="374"/>
        <v>0.19908890785447786</v>
      </c>
      <c r="Q2915" s="47">
        <f t="shared" ca="1" si="369"/>
        <v>-0.16449430362269452</v>
      </c>
      <c r="R2915" s="47">
        <f t="shared" ca="1" si="370"/>
        <v>1.5641033907157376E-2</v>
      </c>
      <c r="S2915" s="97">
        <f t="shared" ca="1" si="375"/>
        <v>4.676776896795555E-2</v>
      </c>
      <c r="V2915">
        <v>2898</v>
      </c>
      <c r="W2915" s="46">
        <v>0.58223271072655503</v>
      </c>
    </row>
    <row r="2916" spans="10:23">
      <c r="J2916">
        <v>2899</v>
      </c>
      <c r="K2916" s="93">
        <f t="shared" ca="1" si="371"/>
        <v>-1.1341089590870532</v>
      </c>
      <c r="L2916" s="93">
        <f t="shared" ca="1" si="371"/>
        <v>0.23182357543887891</v>
      </c>
      <c r="M2916" s="93">
        <f t="shared" ca="1" si="372"/>
        <v>-1.1341089590870532</v>
      </c>
      <c r="N2916" s="101">
        <f t="shared" ca="1" si="368"/>
        <v>-0.14088405666158521</v>
      </c>
      <c r="O2916" s="46">
        <f t="shared" ca="1" si="373"/>
        <v>-8.6827182762162503E-2</v>
      </c>
      <c r="P2916" s="46">
        <f t="shared" ca="1" si="374"/>
        <v>0.11672806445901973</v>
      </c>
      <c r="Q2916" s="47">
        <f t="shared" ca="1" si="369"/>
        <v>-0.49393767720452697</v>
      </c>
      <c r="R2916" s="47">
        <f t="shared" ca="1" si="370"/>
        <v>0.12664287616890657</v>
      </c>
      <c r="S2916" s="97">
        <f t="shared" ca="1" si="375"/>
        <v>1.9907846703372034E-2</v>
      </c>
      <c r="V2916">
        <v>2899</v>
      </c>
      <c r="W2916" s="46">
        <v>0.41927694739279497</v>
      </c>
    </row>
    <row r="2917" spans="10:23">
      <c r="J2917">
        <v>2900</v>
      </c>
      <c r="K2917" s="93">
        <f t="shared" ca="1" si="371"/>
        <v>0.25967657219036261</v>
      </c>
      <c r="L2917" s="93">
        <f t="shared" ca="1" si="371"/>
        <v>-0.74365311260774336</v>
      </c>
      <c r="M2917" s="93">
        <f t="shared" ca="1" si="372"/>
        <v>0.25967657219036261</v>
      </c>
      <c r="N2917" s="101">
        <f t="shared" ca="1" si="368"/>
        <v>-0.62246203846076842</v>
      </c>
      <c r="O2917" s="46">
        <f t="shared" ca="1" si="373"/>
        <v>0.4134992737378671</v>
      </c>
      <c r="P2917" s="46">
        <f t="shared" ca="1" si="374"/>
        <v>0.36689129270903453</v>
      </c>
      <c r="Q2917" s="47">
        <f t="shared" ca="1" si="369"/>
        <v>0.50671523579553224</v>
      </c>
      <c r="R2917" s="47">
        <f t="shared" ca="1" si="370"/>
        <v>4.8775333311245089E-2</v>
      </c>
      <c r="S2917" s="97">
        <f t="shared" ca="1" si="375"/>
        <v>0.23113730352455608</v>
      </c>
      <c r="V2917">
        <v>2900</v>
      </c>
      <c r="W2917" s="46">
        <v>-0.20089321259832599</v>
      </c>
    </row>
    <row r="2918" spans="10:23">
      <c r="J2918">
        <v>2901</v>
      </c>
      <c r="K2918" s="93">
        <f t="shared" ca="1" si="371"/>
        <v>1.2756380697879952</v>
      </c>
      <c r="L2918" s="93">
        <f t="shared" ca="1" si="371"/>
        <v>-1.2898505999290961</v>
      </c>
      <c r="M2918" s="93">
        <f t="shared" ca="1" si="372"/>
        <v>1.2756380697879952</v>
      </c>
      <c r="N2918" s="101">
        <f t="shared" ca="1" si="368"/>
        <v>-0.81720414568703847</v>
      </c>
      <c r="O2918" s="46">
        <f t="shared" ca="1" si="373"/>
        <v>0.7781984362895219</v>
      </c>
      <c r="P2918" s="46">
        <f t="shared" ca="1" si="374"/>
        <v>0.54924087398486199</v>
      </c>
      <c r="Q2918" s="47">
        <f t="shared" ca="1" si="369"/>
        <v>1.2361135608988418</v>
      </c>
      <c r="R2918" s="47">
        <f t="shared" ca="1" si="370"/>
        <v>1.7286997146083199E-2</v>
      </c>
      <c r="S2918" s="97">
        <f t="shared" ca="1" si="375"/>
        <v>0.39774271671780254</v>
      </c>
      <c r="V2918">
        <v>2901</v>
      </c>
      <c r="W2918" s="46">
        <v>-0.13858523263360101</v>
      </c>
    </row>
    <row r="2919" spans="10:23">
      <c r="J2919">
        <v>2902</v>
      </c>
      <c r="K2919" s="93">
        <f t="shared" ca="1" si="371"/>
        <v>1.6317271483387916</v>
      </c>
      <c r="L2919" s="93">
        <f t="shared" ca="1" si="371"/>
        <v>-0.6170694243845084</v>
      </c>
      <c r="M2919" s="93">
        <f t="shared" ca="1" si="372"/>
        <v>1.6317271483387916</v>
      </c>
      <c r="N2919" s="101">
        <f t="shared" ca="1" si="368"/>
        <v>-6.610730848123747E-2</v>
      </c>
      <c r="O2919" s="46">
        <f t="shared" ca="1" si="373"/>
        <v>0.90602354486730641</v>
      </c>
      <c r="P2919" s="46">
        <f t="shared" ca="1" si="374"/>
        <v>0.61315342827375419</v>
      </c>
      <c r="Q2919" s="47">
        <f t="shared" ca="1" si="369"/>
        <v>1.4917637780544108</v>
      </c>
      <c r="R2919" s="47">
        <f t="shared" ca="1" si="370"/>
        <v>0.13873371475321258</v>
      </c>
      <c r="S2919" s="97">
        <f t="shared" ca="1" si="375"/>
        <v>0.52237862981025951</v>
      </c>
      <c r="V2919">
        <v>2902</v>
      </c>
      <c r="W2919" s="46">
        <v>-2.6228636585882401E-2</v>
      </c>
    </row>
    <row r="2920" spans="10:23">
      <c r="J2920">
        <v>2903</v>
      </c>
      <c r="K2920" s="93">
        <f t="shared" ca="1" si="371"/>
        <v>-0.88477122157541432</v>
      </c>
      <c r="L2920" s="93">
        <f t="shared" ca="1" si="371"/>
        <v>-1.6383327909726006</v>
      </c>
      <c r="M2920" s="93">
        <f t="shared" ca="1" si="372"/>
        <v>-0.88477122157541432</v>
      </c>
      <c r="N2920" s="101">
        <f t="shared" ca="1" si="368"/>
        <v>-1.8346528728518168</v>
      </c>
      <c r="O2920" s="46">
        <f t="shared" ca="1" si="373"/>
        <v>2.6774532678859875E-3</v>
      </c>
      <c r="P2920" s="46">
        <f t="shared" ca="1" si="374"/>
        <v>0.16148038247404398</v>
      </c>
      <c r="Q2920" s="47">
        <f t="shared" ca="1" si="369"/>
        <v>-0.31492840514442999</v>
      </c>
      <c r="R2920" s="47">
        <f t="shared" ca="1" si="370"/>
        <v>-0.14722682068251852</v>
      </c>
      <c r="S2920" s="97">
        <f t="shared" ca="1" si="375"/>
        <v>-7.2274683707316267E-2</v>
      </c>
      <c r="V2920">
        <v>2903</v>
      </c>
      <c r="W2920" s="46">
        <v>0.2435622764441</v>
      </c>
    </row>
    <row r="2921" spans="10:23">
      <c r="J2921">
        <v>2904</v>
      </c>
      <c r="K2921" s="93">
        <f t="shared" ca="1" si="371"/>
        <v>0.58756599380564978</v>
      </c>
      <c r="L2921" s="93">
        <f t="shared" ca="1" si="371"/>
        <v>1.2138290983397415</v>
      </c>
      <c r="M2921" s="93">
        <f t="shared" ca="1" si="372"/>
        <v>0.58756599380564978</v>
      </c>
      <c r="N2921" s="101">
        <f t="shared" ca="1" si="368"/>
        <v>1.3376701287252009</v>
      </c>
      <c r="O2921" s="46">
        <f t="shared" ca="1" si="373"/>
        <v>0.53120156634974847</v>
      </c>
      <c r="P2921" s="46">
        <f t="shared" ca="1" si="374"/>
        <v>0.42574243901497522</v>
      </c>
      <c r="Q2921" s="47">
        <f t="shared" ca="1" si="369"/>
        <v>0.74211982101929486</v>
      </c>
      <c r="R2921" s="47">
        <f t="shared" ca="1" si="370"/>
        <v>0.36571398354771067</v>
      </c>
      <c r="S2921" s="97">
        <f t="shared" ca="1" si="375"/>
        <v>0.44845777494872957</v>
      </c>
      <c r="V2921">
        <v>2904</v>
      </c>
      <c r="W2921" s="46">
        <v>-0.28833923046881998</v>
      </c>
    </row>
    <row r="2922" spans="10:23">
      <c r="J2922">
        <v>2905</v>
      </c>
      <c r="K2922" s="93">
        <f t="shared" ca="1" si="371"/>
        <v>-0.13228942252329662</v>
      </c>
      <c r="L2922" s="93">
        <f t="shared" ca="1" si="371"/>
        <v>-0.87236413095633092</v>
      </c>
      <c r="M2922" s="93">
        <f t="shared" ca="1" si="372"/>
        <v>-0.13228942252329662</v>
      </c>
      <c r="N2922" s="101">
        <f t="shared" ca="1" si="368"/>
        <v>-0.86914477062617268</v>
      </c>
      <c r="O2922" s="46">
        <f t="shared" ca="1" si="373"/>
        <v>0.27279544750151841</v>
      </c>
      <c r="P2922" s="46">
        <f t="shared" ca="1" si="374"/>
        <v>0.29653937959086019</v>
      </c>
      <c r="Q2922" s="47">
        <f t="shared" ca="1" si="369"/>
        <v>0.2253075833228349</v>
      </c>
      <c r="R2922" s="47">
        <f t="shared" ca="1" si="370"/>
        <v>8.8885881835482627E-3</v>
      </c>
      <c r="S2922" s="97">
        <f t="shared" ca="1" si="375"/>
        <v>0.14084201784253333</v>
      </c>
      <c r="V2922">
        <v>2905</v>
      </c>
      <c r="W2922" s="46">
        <v>0.246118864677451</v>
      </c>
    </row>
    <row r="2923" spans="10:23">
      <c r="J2923">
        <v>2906</v>
      </c>
      <c r="K2923" s="93">
        <f t="shared" ca="1" si="371"/>
        <v>-0.2465190703123214</v>
      </c>
      <c r="L2923" s="93">
        <f t="shared" ca="1" si="371"/>
        <v>0.5369854164878729</v>
      </c>
      <c r="M2923" s="93">
        <f t="shared" ca="1" si="372"/>
        <v>-0.2465190703123214</v>
      </c>
      <c r="N2923" s="101">
        <f t="shared" ca="1" si="368"/>
        <v>0.43070825099674154</v>
      </c>
      <c r="O2923" s="46">
        <f t="shared" ca="1" si="373"/>
        <v>0.23179049112695424</v>
      </c>
      <c r="P2923" s="46">
        <f t="shared" ca="1" si="374"/>
        <v>0.27603690140357812</v>
      </c>
      <c r="Q2923" s="47">
        <f t="shared" ca="1" si="369"/>
        <v>0.14329767057370651</v>
      </c>
      <c r="R2923" s="47">
        <f t="shared" ca="1" si="370"/>
        <v>0.21906505948262439</v>
      </c>
      <c r="S2923" s="97">
        <f t="shared" ca="1" si="375"/>
        <v>0.2254277753047893</v>
      </c>
      <c r="V2923">
        <v>2906</v>
      </c>
      <c r="W2923" s="46">
        <v>-4.17913997043887E-2</v>
      </c>
    </row>
    <row r="2924" spans="10:23">
      <c r="J2924">
        <v>2907</v>
      </c>
      <c r="K2924" s="93">
        <f t="shared" ca="1" si="371"/>
        <v>6.2894683952842242E-2</v>
      </c>
      <c r="L2924" s="93">
        <f t="shared" ca="1" si="371"/>
        <v>0.39270081623625619</v>
      </c>
      <c r="M2924" s="93">
        <f t="shared" ca="1" si="372"/>
        <v>6.2894683952842242E-2</v>
      </c>
      <c r="N2924" s="101">
        <f t="shared" ca="1" si="368"/>
        <v>0.39231496231158264</v>
      </c>
      <c r="O2924" s="46">
        <f t="shared" ca="1" si="373"/>
        <v>0.34286058318191881</v>
      </c>
      <c r="P2924" s="46">
        <f t="shared" ca="1" si="374"/>
        <v>0.33157194743106039</v>
      </c>
      <c r="Q2924" s="47">
        <f t="shared" ca="1" si="369"/>
        <v>0.3654378546836356</v>
      </c>
      <c r="R2924" s="47">
        <f t="shared" ca="1" si="370"/>
        <v>0.21285715304768105</v>
      </c>
      <c r="S2924" s="97">
        <f t="shared" ca="1" si="375"/>
        <v>0.27785886811479993</v>
      </c>
      <c r="V2924">
        <v>2907</v>
      </c>
      <c r="W2924" s="46">
        <v>0.31934344886069899</v>
      </c>
    </row>
    <row r="2925" spans="10:23">
      <c r="J2925">
        <v>2908</v>
      </c>
      <c r="K2925" s="93">
        <f t="shared" ca="1" si="371"/>
        <v>-1.9692760970851417</v>
      </c>
      <c r="L2925" s="93">
        <f t="shared" ca="1" si="371"/>
        <v>-0.96916157546167081</v>
      </c>
      <c r="M2925" s="93">
        <f t="shared" ca="1" si="372"/>
        <v>-1.9692760970851417</v>
      </c>
      <c r="N2925" s="101">
        <f t="shared" ca="1" si="368"/>
        <v>-1.5451197731930573</v>
      </c>
      <c r="O2925" s="46">
        <f t="shared" ca="1" si="373"/>
        <v>-0.38662668947456624</v>
      </c>
      <c r="P2925" s="46">
        <f t="shared" ca="1" si="374"/>
        <v>-3.3171688897182139E-2</v>
      </c>
      <c r="Q2925" s="47">
        <f t="shared" ca="1" si="369"/>
        <v>-1.0935366906293345</v>
      </c>
      <c r="R2925" s="47">
        <f t="shared" ca="1" si="370"/>
        <v>-0.10041149295063034</v>
      </c>
      <c r="S2925" s="97">
        <f t="shared" ca="1" si="375"/>
        <v>-0.24351909121259829</v>
      </c>
      <c r="V2925">
        <v>2908</v>
      </c>
      <c r="W2925" s="46">
        <v>1.9158449811992499E-2</v>
      </c>
    </row>
    <row r="2926" spans="10:23">
      <c r="J2926">
        <v>2909</v>
      </c>
      <c r="K2926" s="93">
        <f t="shared" ca="1" si="371"/>
        <v>1.8840139071972666E-2</v>
      </c>
      <c r="L2926" s="93">
        <f t="shared" ca="1" si="371"/>
        <v>1.2303904538301904</v>
      </c>
      <c r="M2926" s="93">
        <f t="shared" ca="1" si="372"/>
        <v>1.8840139071972666E-2</v>
      </c>
      <c r="N2926" s="101">
        <f t="shared" ca="1" si="368"/>
        <v>1.1725040910539792</v>
      </c>
      <c r="O2926" s="46">
        <f t="shared" ca="1" si="373"/>
        <v>0.32704634645873681</v>
      </c>
      <c r="P2926" s="46">
        <f t="shared" ca="1" si="374"/>
        <v>0.32366482906946942</v>
      </c>
      <c r="Q2926" s="47">
        <f t="shared" ca="1" si="369"/>
        <v>0.33380938123727166</v>
      </c>
      <c r="R2926" s="47">
        <f t="shared" ca="1" si="370"/>
        <v>0.33900787570419011</v>
      </c>
      <c r="S2926" s="97">
        <f t="shared" ca="1" si="375"/>
        <v>0.33302711108146343</v>
      </c>
      <c r="V2926">
        <v>2909</v>
      </c>
      <c r="W2926" s="46">
        <v>0.47674811339318302</v>
      </c>
    </row>
    <row r="2927" spans="10:23">
      <c r="J2927">
        <v>2910</v>
      </c>
      <c r="K2927" s="93">
        <f t="shared" ca="1" si="371"/>
        <v>-1.7074004740376429</v>
      </c>
      <c r="L2927" s="93">
        <f t="shared" ca="1" si="371"/>
        <v>-1.2617849322568329</v>
      </c>
      <c r="M2927" s="93">
        <f t="shared" ca="1" si="372"/>
        <v>-1.7074004740376429</v>
      </c>
      <c r="N2927" s="101">
        <f t="shared" ca="1" si="368"/>
        <v>-1.7392687352926455</v>
      </c>
      <c r="O2927" s="46">
        <f t="shared" ca="1" si="373"/>
        <v>-0.29262133529140966</v>
      </c>
      <c r="P2927" s="46">
        <f t="shared" ca="1" si="374"/>
        <v>1.3830988194396154E-2</v>
      </c>
      <c r="Q2927" s="47">
        <f t="shared" ca="1" si="369"/>
        <v>-0.90552598226302128</v>
      </c>
      <c r="R2927" s="47">
        <f t="shared" ca="1" si="370"/>
        <v>-0.13180392200351071</v>
      </c>
      <c r="S2927" s="97">
        <f t="shared" ca="1" si="375"/>
        <v>-0.21221262864746018</v>
      </c>
      <c r="V2927">
        <v>2910</v>
      </c>
      <c r="W2927" s="46">
        <v>0.35201821621172702</v>
      </c>
    </row>
    <row r="2928" spans="10:23">
      <c r="J2928">
        <v>2911</v>
      </c>
      <c r="K2928" s="93">
        <f t="shared" ca="1" si="371"/>
        <v>-1.2216123693296046</v>
      </c>
      <c r="L2928" s="93">
        <f t="shared" ca="1" si="371"/>
        <v>-6.3091149126904639E-2</v>
      </c>
      <c r="M2928" s="93">
        <f t="shared" ca="1" si="372"/>
        <v>-1.2216123693296046</v>
      </c>
      <c r="N2928" s="101">
        <f t="shared" ca="1" si="368"/>
        <v>-0.44831579644527686</v>
      </c>
      <c r="O2928" s="46">
        <f t="shared" ca="1" si="373"/>
        <v>-0.11823823575121106</v>
      </c>
      <c r="P2928" s="46">
        <f t="shared" ca="1" si="374"/>
        <v>0.10102253796449545</v>
      </c>
      <c r="Q2928" s="47">
        <f t="shared" ca="1" si="369"/>
        <v>-0.55675978318262409</v>
      </c>
      <c r="R2928" s="47">
        <f t="shared" ca="1" si="370"/>
        <v>7.6933472753128049E-2</v>
      </c>
      <c r="S2928" s="97">
        <f t="shared" ca="1" si="375"/>
        <v>-2.0652381499041507E-2</v>
      </c>
      <c r="V2928">
        <v>2911</v>
      </c>
      <c r="W2928" s="46">
        <v>-0.230225421564767</v>
      </c>
    </row>
    <row r="2929" spans="10:23">
      <c r="J2929">
        <v>2912</v>
      </c>
      <c r="K2929" s="93">
        <f t="shared" ca="1" si="371"/>
        <v>0.80330612407212432</v>
      </c>
      <c r="L2929" s="93">
        <f t="shared" ca="1" si="371"/>
        <v>0.22505720728017811</v>
      </c>
      <c r="M2929" s="93">
        <f t="shared" ca="1" si="372"/>
        <v>0.80330612407212432</v>
      </c>
      <c r="N2929" s="101">
        <f t="shared" ca="1" si="368"/>
        <v>0.46884232312119123</v>
      </c>
      <c r="O2929" s="46">
        <f t="shared" ca="1" si="373"/>
        <v>0.60864568704036259</v>
      </c>
      <c r="P2929" s="46">
        <f t="shared" ca="1" si="374"/>
        <v>0.46446449936028228</v>
      </c>
      <c r="Q2929" s="47">
        <f t="shared" ca="1" si="369"/>
        <v>0.89700806240052322</v>
      </c>
      <c r="R2929" s="47">
        <f t="shared" ca="1" si="370"/>
        <v>0.22523105254649745</v>
      </c>
      <c r="S2929" s="97">
        <f t="shared" ca="1" si="375"/>
        <v>0.41693836979343002</v>
      </c>
      <c r="V2929">
        <v>2912</v>
      </c>
      <c r="W2929" s="46">
        <v>0.14895652525411901</v>
      </c>
    </row>
    <row r="2930" spans="10:23">
      <c r="J2930">
        <v>2913</v>
      </c>
      <c r="K2930" s="93">
        <f t="shared" ca="1" si="371"/>
        <v>-0.78137950598008088</v>
      </c>
      <c r="L2930" s="93">
        <f t="shared" ca="1" si="371"/>
        <v>1.1000299458560081</v>
      </c>
      <c r="M2930" s="93">
        <f t="shared" ca="1" si="372"/>
        <v>-0.78137950598008088</v>
      </c>
      <c r="N2930" s="101">
        <f t="shared" ca="1" si="368"/>
        <v>0.79442368609045144</v>
      </c>
      <c r="O2930" s="46">
        <f t="shared" ca="1" si="373"/>
        <v>3.9791922843317284E-2</v>
      </c>
      <c r="P2930" s="46">
        <f t="shared" ca="1" si="374"/>
        <v>0.18003761726175962</v>
      </c>
      <c r="Q2930" s="47">
        <f t="shared" ca="1" si="369"/>
        <v>-0.2406994659935674</v>
      </c>
      <c r="R2930" s="47">
        <f t="shared" ca="1" si="370"/>
        <v>0.27787511372211093</v>
      </c>
      <c r="S2930" s="97">
        <f t="shared" ca="1" si="375"/>
        <v>0.15883351828271411</v>
      </c>
      <c r="V2930">
        <v>2913</v>
      </c>
      <c r="W2930" s="46">
        <v>-0.178555724401258</v>
      </c>
    </row>
    <row r="2931" spans="10:23">
      <c r="J2931">
        <v>2914</v>
      </c>
      <c r="K2931" s="93">
        <f t="shared" ca="1" si="371"/>
        <v>-0.17886725752764027</v>
      </c>
      <c r="L2931" s="93">
        <f t="shared" ca="1" si="371"/>
        <v>0.43676135135629779</v>
      </c>
      <c r="M2931" s="93">
        <f t="shared" ca="1" si="372"/>
        <v>-0.17886725752764027</v>
      </c>
      <c r="N2931" s="101">
        <f t="shared" ca="1" si="368"/>
        <v>0.3572022939348074</v>
      </c>
      <c r="O2931" s="46">
        <f t="shared" ca="1" si="373"/>
        <v>0.25607542665454647</v>
      </c>
      <c r="P2931" s="46">
        <f t="shared" ca="1" si="374"/>
        <v>0.28817936916737419</v>
      </c>
      <c r="Q2931" s="47">
        <f t="shared" ca="1" si="369"/>
        <v>0.19186754162889094</v>
      </c>
      <c r="R2931" s="47">
        <f t="shared" ca="1" si="370"/>
        <v>0.20717969827813237</v>
      </c>
      <c r="S2931" s="97">
        <f t="shared" ca="1" si="375"/>
        <v>0.23162756246633942</v>
      </c>
      <c r="V2931">
        <v>2914</v>
      </c>
      <c r="W2931" s="46">
        <v>-0.310174703240715</v>
      </c>
    </row>
    <row r="2932" spans="10:23">
      <c r="J2932">
        <v>2915</v>
      </c>
      <c r="K2932" s="93">
        <f t="shared" ca="1" si="371"/>
        <v>0.39662551055735606</v>
      </c>
      <c r="L2932" s="93">
        <f t="shared" ca="1" si="371"/>
        <v>0.50262051952680198</v>
      </c>
      <c r="M2932" s="93">
        <f t="shared" ca="1" si="372"/>
        <v>0.39662551055735606</v>
      </c>
      <c r="N2932" s="101">
        <f t="shared" ca="1" si="368"/>
        <v>0.60266187470225629</v>
      </c>
      <c r="O2932" s="46">
        <f t="shared" ca="1" si="373"/>
        <v>0.46265976185959445</v>
      </c>
      <c r="P2932" s="46">
        <f t="shared" ca="1" si="374"/>
        <v>0.39147153676989821</v>
      </c>
      <c r="Q2932" s="47">
        <f t="shared" ca="1" si="369"/>
        <v>0.60503621203898694</v>
      </c>
      <c r="R2932" s="47">
        <f t="shared" ca="1" si="370"/>
        <v>0.24686866901102428</v>
      </c>
      <c r="S2932" s="97">
        <f t="shared" ca="1" si="375"/>
        <v>0.35476421543530934</v>
      </c>
      <c r="V2932">
        <v>2915</v>
      </c>
      <c r="W2932" s="46">
        <v>0.47234300420566699</v>
      </c>
    </row>
    <row r="2933" spans="10:23">
      <c r="J2933">
        <v>2916</v>
      </c>
      <c r="K2933" s="93">
        <f t="shared" ca="1" si="371"/>
        <v>3.3749439935081935E-2</v>
      </c>
      <c r="L2933" s="93">
        <f t="shared" ca="1" si="371"/>
        <v>-0.14248254248509612</v>
      </c>
      <c r="M2933" s="93">
        <f t="shared" ca="1" si="372"/>
        <v>3.3749439935081935E-2</v>
      </c>
      <c r="N2933" s="101">
        <f t="shared" ca="1" si="368"/>
        <v>-0.12435222411813041</v>
      </c>
      <c r="O2933" s="46">
        <f t="shared" ca="1" si="373"/>
        <v>0.33239833032019617</v>
      </c>
      <c r="P2933" s="46">
        <f t="shared" ca="1" si="374"/>
        <v>0.32634082100019907</v>
      </c>
      <c r="Q2933" s="47">
        <f t="shared" ca="1" si="369"/>
        <v>0.34451334896019037</v>
      </c>
      <c r="R2933" s="47">
        <f t="shared" ca="1" si="370"/>
        <v>0.12931594933201879</v>
      </c>
      <c r="S2933" s="97">
        <f t="shared" ca="1" si="375"/>
        <v>0.23085713982610748</v>
      </c>
      <c r="V2933">
        <v>2916</v>
      </c>
      <c r="W2933" s="46">
        <v>-9.9552033809778201E-2</v>
      </c>
    </row>
    <row r="2934" spans="10:23">
      <c r="J2934">
        <v>2917</v>
      </c>
      <c r="K2934" s="93">
        <f t="shared" ca="1" si="371"/>
        <v>-0.46493844897654218</v>
      </c>
      <c r="L2934" s="93">
        <f t="shared" ca="1" si="371"/>
        <v>-0.9203316415116306</v>
      </c>
      <c r="M2934" s="93">
        <f t="shared" ca="1" si="372"/>
        <v>-0.46493844897654218</v>
      </c>
      <c r="N2934" s="101">
        <f t="shared" ca="1" si="368"/>
        <v>-1.0204118138967242</v>
      </c>
      <c r="O2934" s="46">
        <f t="shared" ca="1" si="373"/>
        <v>0.15338460205315188</v>
      </c>
      <c r="P2934" s="46">
        <f t="shared" ca="1" si="374"/>
        <v>0.23683395686667691</v>
      </c>
      <c r="Q2934" s="47">
        <f t="shared" ca="1" si="369"/>
        <v>-1.3514107573898204E-2</v>
      </c>
      <c r="R2934" s="47">
        <f t="shared" ca="1" si="370"/>
        <v>-1.5570156651121381E-2</v>
      </c>
      <c r="S2934" s="97">
        <f t="shared" ca="1" si="375"/>
        <v>6.890722270101525E-2</v>
      </c>
      <c r="V2934">
        <v>2917</v>
      </c>
      <c r="W2934" s="46">
        <v>7.4581022377907702E-2</v>
      </c>
    </row>
    <row r="2935" spans="10:23">
      <c r="J2935">
        <v>2918</v>
      </c>
      <c r="K2935" s="93">
        <f t="shared" ca="1" si="371"/>
        <v>-1.5168229847725176</v>
      </c>
      <c r="L2935" s="93">
        <f t="shared" ca="1" si="371"/>
        <v>9.7742456506701422E-2</v>
      </c>
      <c r="M2935" s="93">
        <f t="shared" ca="1" si="372"/>
        <v>-1.5168229847725176</v>
      </c>
      <c r="N2935" s="101">
        <f t="shared" ca="1" si="368"/>
        <v>-0.38971575720301305</v>
      </c>
      <c r="O2935" s="46">
        <f t="shared" ca="1" si="373"/>
        <v>-0.22420983455979948</v>
      </c>
      <c r="P2935" s="46">
        <f t="shared" ca="1" si="374"/>
        <v>4.8036738560201242E-2</v>
      </c>
      <c r="Q2935" s="47">
        <f t="shared" ca="1" si="369"/>
        <v>-0.76870298079980093</v>
      </c>
      <c r="R2935" s="47">
        <f t="shared" ca="1" si="370"/>
        <v>8.6408658994222426E-2</v>
      </c>
      <c r="S2935" s="97">
        <f t="shared" ca="1" si="375"/>
        <v>-6.8900587782788528E-2</v>
      </c>
      <c r="V2935">
        <v>2918</v>
      </c>
      <c r="W2935" s="46">
        <v>0.179675494501781</v>
      </c>
    </row>
    <row r="2936" spans="10:23">
      <c r="J2936">
        <v>2919</v>
      </c>
      <c r="K2936" s="93">
        <f t="shared" ca="1" si="371"/>
        <v>-0.41736993575132209</v>
      </c>
      <c r="L2936" s="93">
        <f t="shared" ca="1" si="371"/>
        <v>0.69066546891691039</v>
      </c>
      <c r="M2936" s="93">
        <f t="shared" ca="1" si="372"/>
        <v>-0.41736993575132209</v>
      </c>
      <c r="N2936" s="101">
        <f t="shared" ca="1" si="368"/>
        <v>0.52207531705065024</v>
      </c>
      <c r="O2936" s="46">
        <f t="shared" ca="1" si="373"/>
        <v>0.17046024613817584</v>
      </c>
      <c r="P2936" s="46">
        <f t="shared" ca="1" si="374"/>
        <v>0.2453717789091889</v>
      </c>
      <c r="Q2936" s="47">
        <f t="shared" ca="1" si="369"/>
        <v>2.0637180596149718E-2</v>
      </c>
      <c r="R2936" s="47">
        <f t="shared" ca="1" si="370"/>
        <v>0.23383842786867792</v>
      </c>
      <c r="S2936" s="97">
        <f t="shared" ca="1" si="375"/>
        <v>0.20214933700342688</v>
      </c>
      <c r="V2936">
        <v>2919</v>
      </c>
      <c r="W2936" s="46">
        <v>0.52541056205305803</v>
      </c>
    </row>
    <row r="2937" spans="10:23">
      <c r="J2937">
        <v>2920</v>
      </c>
      <c r="K2937" s="93">
        <f t="shared" ca="1" si="371"/>
        <v>0.20806363707637926</v>
      </c>
      <c r="L2937" s="93">
        <f t="shared" ca="1" si="371"/>
        <v>-0.97298447493621887</v>
      </c>
      <c r="M2937" s="93">
        <f t="shared" ca="1" si="372"/>
        <v>0.20806363707637926</v>
      </c>
      <c r="N2937" s="101">
        <f t="shared" ca="1" si="368"/>
        <v>-0.8563013188386106</v>
      </c>
      <c r="O2937" s="46">
        <f t="shared" ca="1" si="373"/>
        <v>0.39497180566214535</v>
      </c>
      <c r="P2937" s="46">
        <f t="shared" ca="1" si="374"/>
        <v>0.35762755867117363</v>
      </c>
      <c r="Q2937" s="47">
        <f t="shared" ca="1" si="369"/>
        <v>0.46966029964408873</v>
      </c>
      <c r="R2937" s="47">
        <f t="shared" ca="1" si="370"/>
        <v>1.0965277879310398E-2</v>
      </c>
      <c r="S2937" s="97">
        <f t="shared" ca="1" si="375"/>
        <v>0.20296854177072787</v>
      </c>
      <c r="V2937">
        <v>2920</v>
      </c>
      <c r="W2937" s="46">
        <v>0.17737857968099099</v>
      </c>
    </row>
    <row r="2938" spans="10:23">
      <c r="J2938">
        <v>2921</v>
      </c>
      <c r="K2938" s="93">
        <f t="shared" ca="1" si="371"/>
        <v>3.0929850354282422</v>
      </c>
      <c r="L2938" s="93">
        <f t="shared" ca="1" si="371"/>
        <v>-0.81669784136871981</v>
      </c>
      <c r="M2938" s="93">
        <f t="shared" ca="1" si="372"/>
        <v>3.0929850354282422</v>
      </c>
      <c r="N2938" s="101">
        <f t="shared" ca="1" si="368"/>
        <v>0.20934113489170536</v>
      </c>
      <c r="O2938" s="46">
        <f t="shared" ca="1" si="373"/>
        <v>1.4305705173201777</v>
      </c>
      <c r="P2938" s="46">
        <f t="shared" ca="1" si="374"/>
        <v>0.87542691450018983</v>
      </c>
      <c r="Q2938" s="47">
        <f t="shared" ca="1" si="369"/>
        <v>2.5408577229601534</v>
      </c>
      <c r="R2938" s="47">
        <f t="shared" ca="1" si="370"/>
        <v>0.18327165934379963</v>
      </c>
      <c r="S2938" s="97">
        <f t="shared" ca="1" si="375"/>
        <v>0.80692108833198861</v>
      </c>
      <c r="V2938">
        <v>2921</v>
      </c>
      <c r="W2938" s="46">
        <v>1.65982347460111E-2</v>
      </c>
    </row>
    <row r="2939" spans="10:23">
      <c r="J2939">
        <v>2922</v>
      </c>
      <c r="K2939" s="93">
        <f t="shared" ca="1" si="371"/>
        <v>1.6598062817255723</v>
      </c>
      <c r="L2939" s="93">
        <f t="shared" ca="1" si="371"/>
        <v>-0.92605695857836678</v>
      </c>
      <c r="M2939" s="93">
        <f t="shared" ca="1" si="372"/>
        <v>1.6598062817255723</v>
      </c>
      <c r="N2939" s="101">
        <f t="shared" ca="1" si="368"/>
        <v>-0.35012340067476599</v>
      </c>
      <c r="O2939" s="46">
        <f t="shared" ca="1" si="373"/>
        <v>0.91610309655853672</v>
      </c>
      <c r="P2939" s="46">
        <f t="shared" ca="1" si="374"/>
        <v>0.6181932041193694</v>
      </c>
      <c r="Q2939" s="47">
        <f t="shared" ca="1" si="369"/>
        <v>1.5119228814368715</v>
      </c>
      <c r="R2939" s="47">
        <f t="shared" ca="1" si="370"/>
        <v>9.281044569402358E-2</v>
      </c>
      <c r="S2939" s="97">
        <f t="shared" ca="1" si="375"/>
        <v>0.50445677112628018</v>
      </c>
      <c r="V2939">
        <v>2922</v>
      </c>
      <c r="W2939" s="46">
        <v>0.29908177430690902</v>
      </c>
    </row>
    <row r="2940" spans="10:23">
      <c r="J2940">
        <v>2923</v>
      </c>
      <c r="K2940" s="93">
        <f t="shared" ca="1" si="371"/>
        <v>0.46042350920438302</v>
      </c>
      <c r="L2940" s="93">
        <f t="shared" ca="1" si="371"/>
        <v>0.82626727263781208</v>
      </c>
      <c r="M2940" s="93">
        <f t="shared" ca="1" si="372"/>
        <v>0.46042350920438302</v>
      </c>
      <c r="N2940" s="101">
        <f t="shared" ca="1" si="368"/>
        <v>0.92979511502647394</v>
      </c>
      <c r="O2940" s="46">
        <f t="shared" ca="1" si="373"/>
        <v>0.48556129576029855</v>
      </c>
      <c r="P2940" s="46">
        <f t="shared" ca="1" si="374"/>
        <v>0.40292230372025029</v>
      </c>
      <c r="Q2940" s="47">
        <f t="shared" ca="1" si="369"/>
        <v>0.65083927984039514</v>
      </c>
      <c r="R2940" s="47">
        <f t="shared" ca="1" si="370"/>
        <v>0.29976365709985658</v>
      </c>
      <c r="S2940" s="97">
        <f t="shared" ca="1" si="375"/>
        <v>0.39266247643007757</v>
      </c>
      <c r="V2940">
        <v>2923</v>
      </c>
      <c r="W2940" s="46">
        <v>-0.44505070194831298</v>
      </c>
    </row>
    <row r="2941" spans="10:23">
      <c r="J2941">
        <v>2924</v>
      </c>
      <c r="K2941" s="93">
        <f t="shared" ca="1" si="371"/>
        <v>0.96076333365693134</v>
      </c>
      <c r="L2941" s="93">
        <f t="shared" ca="1" si="371"/>
        <v>-2.7484965331705302</v>
      </c>
      <c r="M2941" s="93">
        <f t="shared" ca="1" si="372"/>
        <v>0.96076333365693134</v>
      </c>
      <c r="N2941" s="101">
        <f t="shared" ca="1" si="368"/>
        <v>-2.3002590623738985</v>
      </c>
      <c r="O2941" s="46">
        <f t="shared" ca="1" si="373"/>
        <v>0.66516801845655005</v>
      </c>
      <c r="P2941" s="46">
        <f t="shared" ca="1" si="374"/>
        <v>0.49272566506837601</v>
      </c>
      <c r="Q2941" s="47">
        <f t="shared" ca="1" si="369"/>
        <v>1.0100527252328981</v>
      </c>
      <c r="R2941" s="47">
        <f t="shared" ca="1" si="370"/>
        <v>-0.22251184468206181</v>
      </c>
      <c r="S2941" s="97">
        <f t="shared" ca="1" si="375"/>
        <v>0.22132808688724412</v>
      </c>
      <c r="V2941">
        <v>2924</v>
      </c>
      <c r="W2941" s="46">
        <v>8.5074019261698705E-2</v>
      </c>
    </row>
    <row r="2942" spans="10:23">
      <c r="J2942">
        <v>2925</v>
      </c>
      <c r="K2942" s="93">
        <f t="shared" ca="1" si="371"/>
        <v>0.87744608212863584</v>
      </c>
      <c r="L2942" s="93">
        <f t="shared" ca="1" si="371"/>
        <v>-2.4789239632826354</v>
      </c>
      <c r="M2942" s="93">
        <f t="shared" ca="1" si="372"/>
        <v>0.87744608212863584</v>
      </c>
      <c r="N2942" s="101">
        <f t="shared" ca="1" si="368"/>
        <v>-2.0711785959616389</v>
      </c>
      <c r="O2942" s="46">
        <f t="shared" ca="1" si="373"/>
        <v>0.63525966865163541</v>
      </c>
      <c r="P2942" s="46">
        <f t="shared" ca="1" si="374"/>
        <v>0.47777149016591869</v>
      </c>
      <c r="Q2942" s="47">
        <f t="shared" ca="1" si="369"/>
        <v>0.95023602562306875</v>
      </c>
      <c r="R2942" s="47">
        <f t="shared" ca="1" si="370"/>
        <v>-0.18547125372820034</v>
      </c>
      <c r="S2942" s="97">
        <f t="shared" ca="1" si="375"/>
        <v>0.22489420746171754</v>
      </c>
      <c r="V2942">
        <v>2925</v>
      </c>
      <c r="W2942" s="46">
        <v>1.4599235877666801</v>
      </c>
    </row>
    <row r="2943" spans="10:23">
      <c r="J2943">
        <v>2926</v>
      </c>
      <c r="K2943" s="93">
        <f t="shared" ca="1" si="371"/>
        <v>-1.6146414623079053</v>
      </c>
      <c r="L2943" s="93">
        <f t="shared" ca="1" si="371"/>
        <v>-0.58044889177175396</v>
      </c>
      <c r="M2943" s="93">
        <f t="shared" ca="1" si="372"/>
        <v>-1.6146414623079053</v>
      </c>
      <c r="N2943" s="101">
        <f t="shared" ca="1" si="368"/>
        <v>-1.063806043155441</v>
      </c>
      <c r="O2943" s="46">
        <f t="shared" ca="1" si="373"/>
        <v>-0.25932368181049759</v>
      </c>
      <c r="P2943" s="46">
        <f t="shared" ca="1" si="374"/>
        <v>3.047981493485219E-2</v>
      </c>
      <c r="Q2943" s="47">
        <f t="shared" ca="1" si="369"/>
        <v>-0.83893067530119714</v>
      </c>
      <c r="R2943" s="47">
        <f t="shared" ca="1" si="370"/>
        <v>-2.2586677618201961E-2</v>
      </c>
      <c r="S2943" s="97">
        <f t="shared" ca="1" si="375"/>
        <v>-0.14095517971434979</v>
      </c>
      <c r="V2943">
        <v>2926</v>
      </c>
      <c r="W2943" s="46">
        <v>0.73060578865686998</v>
      </c>
    </row>
    <row r="2944" spans="10:23">
      <c r="J2944">
        <v>2927</v>
      </c>
      <c r="K2944" s="93">
        <f t="shared" ca="1" si="371"/>
        <v>-0.87216446032104544</v>
      </c>
      <c r="L2944" s="93">
        <f t="shared" ca="1" si="371"/>
        <v>1.0357687028250047E-2</v>
      </c>
      <c r="M2944" s="93">
        <f t="shared" ca="1" si="372"/>
        <v>-0.87216446032104544</v>
      </c>
      <c r="N2944" s="101">
        <f t="shared" ca="1" si="368"/>
        <v>-0.26754791524855653</v>
      </c>
      <c r="O2944" s="46">
        <f t="shared" ca="1" si="373"/>
        <v>7.2028957013135497E-3</v>
      </c>
      <c r="P2944" s="46">
        <f t="shared" ca="1" si="374"/>
        <v>0.16374310369075776</v>
      </c>
      <c r="Q2944" s="47">
        <f t="shared" ca="1" si="369"/>
        <v>-0.30587752027757487</v>
      </c>
      <c r="R2944" s="47">
        <f t="shared" ca="1" si="370"/>
        <v>0.10616228152006191</v>
      </c>
      <c r="S2944" s="97">
        <f t="shared" ca="1" si="375"/>
        <v>5.6682588610687729E-2</v>
      </c>
      <c r="V2944">
        <v>2927</v>
      </c>
      <c r="W2944" s="46">
        <v>7.8125126048522698E-4</v>
      </c>
    </row>
    <row r="2945" spans="10:23">
      <c r="J2945">
        <v>2928</v>
      </c>
      <c r="K2945" s="93">
        <f t="shared" ca="1" si="371"/>
        <v>-0.36129774888716476</v>
      </c>
      <c r="L2945" s="93">
        <f t="shared" ca="1" si="371"/>
        <v>0.6522261535168925</v>
      </c>
      <c r="M2945" s="93">
        <f t="shared" ca="1" si="372"/>
        <v>-0.36129774888716476</v>
      </c>
      <c r="N2945" s="101">
        <f t="shared" ca="1" si="368"/>
        <v>0.50346386167960644</v>
      </c>
      <c r="O2945" s="46">
        <f t="shared" ca="1" si="373"/>
        <v>0.1905884494609921</v>
      </c>
      <c r="P2945" s="46">
        <f t="shared" ca="1" si="374"/>
        <v>0.25543588057059702</v>
      </c>
      <c r="Q2945" s="47">
        <f t="shared" ca="1" si="369"/>
        <v>6.0893587241782232E-2</v>
      </c>
      <c r="R2945" s="47">
        <f t="shared" ca="1" si="370"/>
        <v>0.23082909531295381</v>
      </c>
      <c r="S2945" s="97">
        <f t="shared" ca="1" si="375"/>
        <v>0.21070877238697294</v>
      </c>
      <c r="V2945">
        <v>2928</v>
      </c>
      <c r="W2945" s="46">
        <v>0.18130782754473701</v>
      </c>
    </row>
    <row r="2946" spans="10:23">
      <c r="J2946">
        <v>2929</v>
      </c>
      <c r="K2946" s="93">
        <f t="shared" ca="1" si="371"/>
        <v>-1.0052664504076601</v>
      </c>
      <c r="L2946" s="93">
        <f t="shared" ca="1" si="371"/>
        <v>-0.33344903373980828</v>
      </c>
      <c r="M2946" s="93">
        <f t="shared" ca="1" si="372"/>
        <v>-1.0052664504076601</v>
      </c>
      <c r="N2946" s="101">
        <f t="shared" ca="1" si="368"/>
        <v>-0.63583470599994629</v>
      </c>
      <c r="O2946" s="46">
        <f t="shared" ca="1" si="373"/>
        <v>-4.0576655426687869E-2</v>
      </c>
      <c r="P2946" s="46">
        <f t="shared" ca="1" si="374"/>
        <v>0.13985332812675705</v>
      </c>
      <c r="Q2946" s="47">
        <f t="shared" ca="1" si="369"/>
        <v>-0.4014366225335777</v>
      </c>
      <c r="R2946" s="47">
        <f t="shared" ca="1" si="370"/>
        <v>4.6613073403020275E-2</v>
      </c>
      <c r="S2946" s="97">
        <f t="shared" ca="1" si="375"/>
        <v>3.018208988166203E-3</v>
      </c>
      <c r="V2946">
        <v>2929</v>
      </c>
      <c r="W2946" s="46">
        <v>0.19583779700399201</v>
      </c>
    </row>
    <row r="2947" spans="10:23">
      <c r="J2947">
        <v>2930</v>
      </c>
      <c r="K2947" s="93">
        <f t="shared" ca="1" si="371"/>
        <v>-1.6940320906251256</v>
      </c>
      <c r="L2947" s="93">
        <f t="shared" ca="1" si="371"/>
        <v>1.0909650129373381</v>
      </c>
      <c r="M2947" s="93">
        <f t="shared" ca="1" si="372"/>
        <v>-1.6940320906251256</v>
      </c>
      <c r="N2947" s="101">
        <f t="shared" ca="1" si="368"/>
        <v>0.49558537956952076</v>
      </c>
      <c r="O2947" s="46">
        <f t="shared" ca="1" si="373"/>
        <v>-0.28782249375386804</v>
      </c>
      <c r="P2947" s="46">
        <f t="shared" ca="1" si="374"/>
        <v>1.6230408963166965E-2</v>
      </c>
      <c r="Q2947" s="47">
        <f t="shared" ca="1" si="369"/>
        <v>-0.89592829918793804</v>
      </c>
      <c r="R2947" s="47">
        <f t="shared" ca="1" si="370"/>
        <v>0.22955520392558504</v>
      </c>
      <c r="S2947" s="97">
        <f t="shared" ca="1" si="375"/>
        <v>-2.9133644914141499E-2</v>
      </c>
      <c r="V2947">
        <v>2930</v>
      </c>
      <c r="W2947" s="46">
        <v>0.109381731672808</v>
      </c>
    </row>
    <row r="2948" spans="10:23">
      <c r="J2948">
        <v>2931</v>
      </c>
      <c r="K2948" s="93">
        <f t="shared" ca="1" si="371"/>
        <v>-0.12762252359140802</v>
      </c>
      <c r="L2948" s="93">
        <f t="shared" ca="1" si="371"/>
        <v>-0.37620578081517575</v>
      </c>
      <c r="M2948" s="93">
        <f t="shared" ca="1" si="372"/>
        <v>-0.12762252359140802</v>
      </c>
      <c r="N2948" s="101">
        <f t="shared" ca="1" si="368"/>
        <v>-0.39726120162522816</v>
      </c>
      <c r="O2948" s="46">
        <f t="shared" ca="1" si="373"/>
        <v>0.27447072174783349</v>
      </c>
      <c r="P2948" s="46">
        <f t="shared" ca="1" si="374"/>
        <v>0.29737701671401773</v>
      </c>
      <c r="Q2948" s="47">
        <f t="shared" ca="1" si="369"/>
        <v>0.22865813181546499</v>
      </c>
      <c r="R2948" s="47">
        <f t="shared" ca="1" si="370"/>
        <v>8.5188617299766511E-2</v>
      </c>
      <c r="S2948" s="97">
        <f t="shared" ca="1" si="375"/>
        <v>0.1798296695238</v>
      </c>
      <c r="V2948">
        <v>2931</v>
      </c>
      <c r="W2948" s="46">
        <v>0.54041460175877998</v>
      </c>
    </row>
    <row r="2949" spans="10:23">
      <c r="J2949">
        <v>2932</v>
      </c>
      <c r="K2949" s="93">
        <f t="shared" ca="1" si="371"/>
        <v>0.99454981283658572</v>
      </c>
      <c r="L2949" s="93">
        <f t="shared" ca="1" si="371"/>
        <v>0.22497228629039961</v>
      </c>
      <c r="M2949" s="93">
        <f t="shared" ca="1" si="372"/>
        <v>0.99454981283658572</v>
      </c>
      <c r="N2949" s="101">
        <f t="shared" ca="1" si="368"/>
        <v>0.52958159427386908</v>
      </c>
      <c r="O2949" s="46">
        <f t="shared" ca="1" si="373"/>
        <v>0.67729633305461845</v>
      </c>
      <c r="P2949" s="46">
        <f t="shared" ca="1" si="374"/>
        <v>0.49878982236741021</v>
      </c>
      <c r="Q2949" s="47">
        <f t="shared" ca="1" si="369"/>
        <v>1.0343093544290349</v>
      </c>
      <c r="R2949" s="47">
        <f t="shared" ca="1" si="370"/>
        <v>0.23505213652121393</v>
      </c>
      <c r="S2949" s="97">
        <f t="shared" ca="1" si="375"/>
        <v>0.45617423478791619</v>
      </c>
      <c r="V2949">
        <v>2932</v>
      </c>
      <c r="W2949" s="46">
        <v>0.28705440761939099</v>
      </c>
    </row>
    <row r="2950" spans="10:23">
      <c r="J2950">
        <v>2933</v>
      </c>
      <c r="K2950" s="93">
        <f t="shared" ca="1" si="371"/>
        <v>1.2035887415444104</v>
      </c>
      <c r="L2950" s="93">
        <f t="shared" ca="1" si="371"/>
        <v>-0.93712235284624568</v>
      </c>
      <c r="M2950" s="93">
        <f t="shared" ca="1" si="372"/>
        <v>1.2035887415444104</v>
      </c>
      <c r="N2950" s="101">
        <f t="shared" ca="1" si="368"/>
        <v>-0.50570172733946439</v>
      </c>
      <c r="O2950" s="46">
        <f t="shared" ca="1" si="373"/>
        <v>0.75233492695872717</v>
      </c>
      <c r="P2950" s="46">
        <f t="shared" ca="1" si="374"/>
        <v>0.53630911931946457</v>
      </c>
      <c r="Q2950" s="47">
        <f t="shared" ca="1" si="369"/>
        <v>1.1843865422372524</v>
      </c>
      <c r="R2950" s="47">
        <f t="shared" ca="1" si="370"/>
        <v>6.7654598713589212E-2</v>
      </c>
      <c r="S2950" s="97">
        <f t="shared" ca="1" si="375"/>
        <v>0.40999476283615821</v>
      </c>
      <c r="V2950">
        <v>2933</v>
      </c>
      <c r="W2950" s="46">
        <v>1.0201200875516601</v>
      </c>
    </row>
    <row r="2951" spans="10:23">
      <c r="J2951">
        <v>2934</v>
      </c>
      <c r="K2951" s="93">
        <f t="shared" ca="1" si="371"/>
        <v>-0.74772034195418824</v>
      </c>
      <c r="L2951" s="93">
        <f t="shared" ca="1" si="371"/>
        <v>-1.5535028708080925E-2</v>
      </c>
      <c r="M2951" s="93">
        <f t="shared" ca="1" si="372"/>
        <v>-0.74772034195418824</v>
      </c>
      <c r="N2951" s="101">
        <f t="shared" ca="1" si="368"/>
        <v>-0.25252034236178944</v>
      </c>
      <c r="O2951" s="46">
        <f t="shared" ca="1" si="373"/>
        <v>5.187453518783891E-2</v>
      </c>
      <c r="P2951" s="46">
        <f t="shared" ca="1" si="374"/>
        <v>0.18607892343402044</v>
      </c>
      <c r="Q2951" s="47">
        <f t="shared" ca="1" si="369"/>
        <v>-0.21653424130452414</v>
      </c>
      <c r="R2951" s="47">
        <f t="shared" ca="1" si="370"/>
        <v>0.10859212719414199</v>
      </c>
      <c r="S2951" s="97">
        <f t="shared" ca="1" si="375"/>
        <v>8.0233331190990451E-2</v>
      </c>
      <c r="V2951">
        <v>2934</v>
      </c>
      <c r="W2951" s="46">
        <v>-0.34399803959192998</v>
      </c>
    </row>
    <row r="2952" spans="10:23">
      <c r="J2952">
        <v>2935</v>
      </c>
      <c r="K2952" s="93">
        <f t="shared" ca="1" si="371"/>
        <v>-0.10157477410293869</v>
      </c>
      <c r="L2952" s="93">
        <f t="shared" ca="1" si="371"/>
        <v>-0.48834138947928174</v>
      </c>
      <c r="M2952" s="93">
        <f t="shared" ca="1" si="372"/>
        <v>-0.10157477410293869</v>
      </c>
      <c r="N2952" s="101">
        <f t="shared" ca="1" si="368"/>
        <v>-0.49529131831361528</v>
      </c>
      <c r="O2952" s="46">
        <f t="shared" ca="1" si="373"/>
        <v>0.28382106863328438</v>
      </c>
      <c r="P2952" s="46">
        <f t="shared" ca="1" si="374"/>
        <v>0.30205219015674317</v>
      </c>
      <c r="Q2952" s="47">
        <f t="shared" ca="1" si="369"/>
        <v>0.24735882558636679</v>
      </c>
      <c r="R2952" s="47">
        <f t="shared" ca="1" si="370"/>
        <v>6.9337883667684397E-2</v>
      </c>
      <c r="S2952" s="97">
        <f t="shared" ca="1" si="375"/>
        <v>0.17657947615048439</v>
      </c>
      <c r="V2952">
        <v>2935</v>
      </c>
      <c r="W2952" s="46">
        <v>0.42635965180711499</v>
      </c>
    </row>
    <row r="2953" spans="10:23">
      <c r="J2953">
        <v>2936</v>
      </c>
      <c r="K2953" s="93">
        <f t="shared" ca="1" si="371"/>
        <v>-0.61200844656886833</v>
      </c>
      <c r="L2953" s="93">
        <f t="shared" ca="1" si="371"/>
        <v>-5.9834630501751092E-2</v>
      </c>
      <c r="M2953" s="93">
        <f t="shared" ca="1" si="372"/>
        <v>-0.61200844656886833</v>
      </c>
      <c r="N2953" s="101">
        <f t="shared" ca="1" si="368"/>
        <v>-0.25136062282387217</v>
      </c>
      <c r="O2953" s="46">
        <f t="shared" ca="1" si="373"/>
        <v>0.10059096264336623</v>
      </c>
      <c r="P2953" s="46">
        <f t="shared" ca="1" si="374"/>
        <v>0.21043713716178408</v>
      </c>
      <c r="Q2953" s="47">
        <f t="shared" ca="1" si="369"/>
        <v>-0.11910138639346951</v>
      </c>
      <c r="R2953" s="47">
        <f t="shared" ca="1" si="370"/>
        <v>0.10877964513357158</v>
      </c>
      <c r="S2953" s="97">
        <f t="shared" ca="1" si="375"/>
        <v>0.1046853038884689</v>
      </c>
      <c r="V2953">
        <v>2936</v>
      </c>
      <c r="W2953" s="46">
        <v>9.0984987522955293E-2</v>
      </c>
    </row>
    <row r="2954" spans="10:23">
      <c r="J2954">
        <v>2937</v>
      </c>
      <c r="K2954" s="93">
        <f t="shared" ca="1" si="371"/>
        <v>0.8769028191744147</v>
      </c>
      <c r="L2954" s="93">
        <f t="shared" ca="1" si="371"/>
        <v>-2.0226527151113793</v>
      </c>
      <c r="M2954" s="93">
        <f t="shared" ca="1" si="372"/>
        <v>0.8769028191744147</v>
      </c>
      <c r="N2954" s="101">
        <f t="shared" ca="1" si="368"/>
        <v>-1.6387682661262513</v>
      </c>
      <c r="O2954" s="46">
        <f t="shared" ca="1" si="373"/>
        <v>0.63506465383570165</v>
      </c>
      <c r="P2954" s="46">
        <f t="shared" ca="1" si="374"/>
        <v>0.47767398275795181</v>
      </c>
      <c r="Q2954" s="47">
        <f t="shared" ca="1" si="369"/>
        <v>0.94984599599120134</v>
      </c>
      <c r="R2954" s="47">
        <f t="shared" ca="1" si="370"/>
        <v>-0.1155537509288444</v>
      </c>
      <c r="S2954" s="97">
        <f t="shared" ca="1" si="375"/>
        <v>0.2597554514534286</v>
      </c>
      <c r="V2954">
        <v>2937</v>
      </c>
      <c r="W2954" s="46">
        <v>0.493120845547527</v>
      </c>
    </row>
    <row r="2955" spans="10:23">
      <c r="J2955">
        <v>2938</v>
      </c>
      <c r="K2955" s="93">
        <f t="shared" ca="1" si="371"/>
        <v>-2.3266413053615058</v>
      </c>
      <c r="L2955" s="93">
        <f t="shared" ca="1" si="371"/>
        <v>0.83155857299149805</v>
      </c>
      <c r="M2955" s="93">
        <f t="shared" ca="1" si="372"/>
        <v>-2.3266413053615058</v>
      </c>
      <c r="N2955" s="101">
        <f t="shared" ca="1" si="368"/>
        <v>4.8462572949477423E-2</v>
      </c>
      <c r="O2955" s="46">
        <f t="shared" ca="1" si="373"/>
        <v>-0.51490988966637574</v>
      </c>
      <c r="P2955" s="46">
        <f t="shared" ca="1" si="374"/>
        <v>-9.7313288993086888E-2</v>
      </c>
      <c r="Q2955" s="47">
        <f t="shared" ca="1" si="369"/>
        <v>-1.3501030910129534</v>
      </c>
      <c r="R2955" s="47">
        <f t="shared" ca="1" si="370"/>
        <v>0.15725880412539142</v>
      </c>
      <c r="S2955" s="97">
        <f t="shared" ca="1" si="375"/>
        <v>-0.17882554277049217</v>
      </c>
      <c r="V2955">
        <v>2938</v>
      </c>
      <c r="W2955" s="46">
        <v>0.89608585882941605</v>
      </c>
    </row>
    <row r="2956" spans="10:23">
      <c r="J2956">
        <v>2939</v>
      </c>
      <c r="K2956" s="93">
        <f t="shared" ca="1" si="371"/>
        <v>0.85155261540826865</v>
      </c>
      <c r="L2956" s="93">
        <f t="shared" ca="1" si="371"/>
        <v>-0.87874205288017482</v>
      </c>
      <c r="M2956" s="93">
        <f t="shared" ca="1" si="372"/>
        <v>0.85155261540826865</v>
      </c>
      <c r="N2956" s="101">
        <f t="shared" ca="1" si="368"/>
        <v>-0.56230773197668826</v>
      </c>
      <c r="O2956" s="46">
        <f t="shared" ca="1" si="373"/>
        <v>0.62596470457001718</v>
      </c>
      <c r="P2956" s="46">
        <f t="shared" ca="1" si="374"/>
        <v>0.47312400812510957</v>
      </c>
      <c r="Q2956" s="47">
        <f t="shared" ca="1" si="369"/>
        <v>0.9316460974598324</v>
      </c>
      <c r="R2956" s="47">
        <f t="shared" ca="1" si="370"/>
        <v>5.8501832892314504E-2</v>
      </c>
      <c r="S2956" s="97">
        <f t="shared" ca="1" si="375"/>
        <v>0.34223326873116583</v>
      </c>
      <c r="V2956">
        <v>2939</v>
      </c>
      <c r="W2956" s="46">
        <v>6.1091264261592303E-2</v>
      </c>
    </row>
    <row r="2957" spans="10:23">
      <c r="J2957">
        <v>2940</v>
      </c>
      <c r="K2957" s="93">
        <f t="shared" ca="1" si="371"/>
        <v>-0.9744946392960534</v>
      </c>
      <c r="L2957" s="93">
        <f t="shared" ca="1" si="371"/>
        <v>-0.60674231534321388</v>
      </c>
      <c r="M2957" s="93">
        <f t="shared" ca="1" si="372"/>
        <v>-0.9744946392960534</v>
      </c>
      <c r="N2957" s="101">
        <f t="shared" ca="1" si="368"/>
        <v>-0.88515334547472446</v>
      </c>
      <c r="O2957" s="46">
        <f t="shared" ca="1" si="373"/>
        <v>-2.9530514633815785E-2</v>
      </c>
      <c r="P2957" s="46">
        <f t="shared" ca="1" si="374"/>
        <v>0.14537639852319309</v>
      </c>
      <c r="Q2957" s="47">
        <f t="shared" ca="1" si="369"/>
        <v>-0.37934434094783354</v>
      </c>
      <c r="R2957" s="47">
        <f t="shared" ca="1" si="370"/>
        <v>6.3001218598750519E-3</v>
      </c>
      <c r="S2957" s="97">
        <f t="shared" ca="1" si="375"/>
        <v>-1.1615196386970367E-2</v>
      </c>
      <c r="V2957">
        <v>2940</v>
      </c>
      <c r="W2957" s="46">
        <v>3.8313787609753402E-2</v>
      </c>
    </row>
    <row r="2958" spans="10:23">
      <c r="J2958">
        <v>2941</v>
      </c>
      <c r="K2958" s="93">
        <f t="shared" ca="1" si="371"/>
        <v>6.2574664599682236E-2</v>
      </c>
      <c r="L2958" s="93">
        <f t="shared" ca="1" si="371"/>
        <v>0.57884442191314922</v>
      </c>
      <c r="M2958" s="93">
        <f t="shared" ca="1" si="372"/>
        <v>6.2574664599682236E-2</v>
      </c>
      <c r="N2958" s="101">
        <f t="shared" ca="1" si="368"/>
        <v>0.56869281210800848</v>
      </c>
      <c r="O2958" s="46">
        <f t="shared" ca="1" si="373"/>
        <v>0.34274570600362636</v>
      </c>
      <c r="P2958" s="46">
        <f t="shared" ca="1" si="374"/>
        <v>0.33151450884191414</v>
      </c>
      <c r="Q2958" s="47">
        <f t="shared" ca="1" si="369"/>
        <v>0.3652081003270507</v>
      </c>
      <c r="R2958" s="47">
        <f t="shared" ca="1" si="370"/>
        <v>0.24137612670767794</v>
      </c>
      <c r="S2958" s="97">
        <f t="shared" ca="1" si="375"/>
        <v>0.29206091635565212</v>
      </c>
      <c r="V2958">
        <v>2941</v>
      </c>
      <c r="W2958" s="46">
        <v>0.75800026906278295</v>
      </c>
    </row>
    <row r="2959" spans="10:23">
      <c r="J2959">
        <v>2942</v>
      </c>
      <c r="K2959" s="93">
        <f t="shared" ca="1" si="371"/>
        <v>-0.15243867391966512</v>
      </c>
      <c r="L2959" s="93">
        <f t="shared" ca="1" si="371"/>
        <v>0.57893084513403392</v>
      </c>
      <c r="M2959" s="93">
        <f t="shared" ca="1" si="372"/>
        <v>-0.15243867391966512</v>
      </c>
      <c r="N2959" s="101">
        <f t="shared" ca="1" si="368"/>
        <v>0.5003956833340345</v>
      </c>
      <c r="O2959" s="46">
        <f t="shared" ca="1" si="373"/>
        <v>0.26556248136286592</v>
      </c>
      <c r="P2959" s="46">
        <f t="shared" ca="1" si="374"/>
        <v>0.29292289652153397</v>
      </c>
      <c r="Q2959" s="47">
        <f t="shared" ca="1" si="369"/>
        <v>0.2108416510455299</v>
      </c>
      <c r="R2959" s="47">
        <f t="shared" ca="1" si="370"/>
        <v>0.23033299391744108</v>
      </c>
      <c r="S2959" s="97">
        <f t="shared" ca="1" si="375"/>
        <v>0.24794773764015349</v>
      </c>
      <c r="V2959">
        <v>2942</v>
      </c>
      <c r="W2959" s="46">
        <v>0.70672622612065095</v>
      </c>
    </row>
    <row r="2960" spans="10:23">
      <c r="J2960">
        <v>2943</v>
      </c>
      <c r="K2960" s="93">
        <f t="shared" ca="1" si="371"/>
        <v>-0.61511959785894321</v>
      </c>
      <c r="L2960" s="93">
        <f t="shared" ca="1" si="371"/>
        <v>1.6529195507697527</v>
      </c>
      <c r="M2960" s="93">
        <f t="shared" ca="1" si="372"/>
        <v>-0.61511959785894321</v>
      </c>
      <c r="N2960" s="101">
        <f t="shared" ca="1" si="368"/>
        <v>1.3714834060241865</v>
      </c>
      <c r="O2960" s="46">
        <f t="shared" ca="1" si="373"/>
        <v>9.9474154306884194E-2</v>
      </c>
      <c r="P2960" s="46">
        <f t="shared" ca="1" si="374"/>
        <v>0.20987873299354309</v>
      </c>
      <c r="Q2960" s="47">
        <f t="shared" ca="1" si="369"/>
        <v>-0.12133500306643358</v>
      </c>
      <c r="R2960" s="47">
        <f t="shared" ca="1" si="370"/>
        <v>0.3711813365388088</v>
      </c>
      <c r="S2960" s="97">
        <f t="shared" ca="1" si="375"/>
        <v>0.23532774542284651</v>
      </c>
      <c r="V2960">
        <v>2943</v>
      </c>
      <c r="W2960" s="46">
        <v>-3.3820865303482002E-2</v>
      </c>
    </row>
    <row r="2961" spans="10:23">
      <c r="J2961">
        <v>2944</v>
      </c>
      <c r="K2961" s="93">
        <f t="shared" ca="1" si="371"/>
        <v>-5.7254414539412185E-2</v>
      </c>
      <c r="L2961" s="93">
        <f t="shared" ca="1" si="371"/>
        <v>-0.64268200845889312</v>
      </c>
      <c r="M2961" s="93">
        <f t="shared" ca="1" si="372"/>
        <v>-5.7254414539412185E-2</v>
      </c>
      <c r="N2961" s="101">
        <f t="shared" ca="1" si="368"/>
        <v>-0.62752419581453367</v>
      </c>
      <c r="O2961" s="46">
        <f t="shared" ca="1" si="373"/>
        <v>0.29973072471279838</v>
      </c>
      <c r="P2961" s="46">
        <f t="shared" ca="1" si="374"/>
        <v>0.31000701819650017</v>
      </c>
      <c r="Q2961" s="47">
        <f t="shared" ca="1" si="369"/>
        <v>0.27917813774539485</v>
      </c>
      <c r="R2961" s="47">
        <f t="shared" ca="1" si="370"/>
        <v>4.795682048550523E-2</v>
      </c>
      <c r="S2961" s="97">
        <f t="shared" ca="1" si="375"/>
        <v>0.17384377259915179</v>
      </c>
      <c r="V2961">
        <v>2944</v>
      </c>
      <c r="W2961" s="46">
        <v>0.33047479650602302</v>
      </c>
    </row>
    <row r="2962" spans="10:23">
      <c r="J2962">
        <v>2945</v>
      </c>
      <c r="K2962" s="93">
        <f t="shared" ca="1" si="371"/>
        <v>-0.72612497491454409</v>
      </c>
      <c r="L2962" s="93">
        <f t="shared" ca="1" si="371"/>
        <v>0.4864395683579581</v>
      </c>
      <c r="M2962" s="93">
        <f t="shared" ca="1" si="372"/>
        <v>-0.72612497491454409</v>
      </c>
      <c r="N2962" s="101">
        <f t="shared" ref="N2962:N3025" ca="1" si="376">$N$2*K2962+SQRT(1-$N$2^2)*L2962</f>
        <v>0.23026114519204852</v>
      </c>
      <c r="O2962" s="46">
        <f t="shared" ca="1" si="373"/>
        <v>5.9626612695674763E-2</v>
      </c>
      <c r="P2962" s="46">
        <f t="shared" ca="1" si="374"/>
        <v>0.18995496218793836</v>
      </c>
      <c r="Q2962" s="47">
        <f t="shared" ref="Q2962:Q3025" ca="1" si="377">$K$2+K2962*$S$3</f>
        <v>-0.20103008628885244</v>
      </c>
      <c r="R2962" s="47">
        <f t="shared" ref="R2962:R3025" ca="1" si="378">$L$2+$L$3*N2962</f>
        <v>0.18665426789363149</v>
      </c>
      <c r="S2962" s="97">
        <f t="shared" ca="1" si="375"/>
        <v>0.12314044029465313</v>
      </c>
      <c r="V2962">
        <v>2945</v>
      </c>
      <c r="W2962" s="46">
        <v>0.31964370896109201</v>
      </c>
    </row>
    <row r="2963" spans="10:23">
      <c r="J2963">
        <v>2946</v>
      </c>
      <c r="K2963" s="93">
        <f t="shared" ref="K2963:L3026" ca="1" si="379">_xlfn.NORM.S.INV(RAND())</f>
        <v>5.6502878684206621E-2</v>
      </c>
      <c r="L2963" s="93">
        <f t="shared" ca="1" si="379"/>
        <v>-0.18644659331267244</v>
      </c>
      <c r="M2963" s="93">
        <f t="shared" ref="M2963:M3026" ca="1" si="380">K2963</f>
        <v>5.6502878684206621E-2</v>
      </c>
      <c r="N2963" s="101">
        <f t="shared" ca="1" si="376"/>
        <v>-0.15879769762792509</v>
      </c>
      <c r="O2963" s="46">
        <f t="shared" ref="O2963:O3026" ca="1" si="381">$K$2+K2963*$K$3</f>
        <v>0.34056612021833521</v>
      </c>
      <c r="P2963" s="46">
        <f t="shared" ref="P2963:P3026" ca="1" si="382">$K$2+K2963*$R$3</f>
        <v>0.33042471594926859</v>
      </c>
      <c r="Q2963" s="47">
        <f t="shared" ca="1" si="377"/>
        <v>0.36084892875646846</v>
      </c>
      <c r="R2963" s="47">
        <f t="shared" ca="1" si="378"/>
        <v>0.12374637496162151</v>
      </c>
      <c r="S2963" s="97">
        <f t="shared" ref="S2963:S3026" ca="1" si="383">AVERAGE(R2963,O2963)</f>
        <v>0.23215624758997835</v>
      </c>
      <c r="V2963">
        <v>2946</v>
      </c>
      <c r="W2963" s="46">
        <v>0.56065751674626096</v>
      </c>
    </row>
    <row r="2964" spans="10:23">
      <c r="J2964">
        <v>2947</v>
      </c>
      <c r="K2964" s="93">
        <f t="shared" ca="1" si="379"/>
        <v>0.55958328718976047</v>
      </c>
      <c r="L2964" s="93">
        <f t="shared" ca="1" si="379"/>
        <v>0.5426447009479124</v>
      </c>
      <c r="M2964" s="93">
        <f t="shared" ca="1" si="380"/>
        <v>0.55958328718976047</v>
      </c>
      <c r="N2964" s="101">
        <f t="shared" ca="1" si="376"/>
        <v>0.69243235693037686</v>
      </c>
      <c r="O2964" s="46">
        <f t="shared" ca="1" si="381"/>
        <v>0.52115662892556935</v>
      </c>
      <c r="P2964" s="46">
        <f t="shared" ca="1" si="382"/>
        <v>0.42071997030288566</v>
      </c>
      <c r="Q2964" s="47">
        <f t="shared" ca="1" si="377"/>
        <v>0.72202994617093674</v>
      </c>
      <c r="R2964" s="47">
        <f t="shared" ca="1" si="378"/>
        <v>0.26138388178328514</v>
      </c>
      <c r="S2964" s="97">
        <f t="shared" ca="1" si="383"/>
        <v>0.39127025535442728</v>
      </c>
      <c r="V2964">
        <v>2947</v>
      </c>
      <c r="W2964" s="46">
        <v>-1.9408216830836201E-2</v>
      </c>
    </row>
    <row r="2965" spans="10:23">
      <c r="J2965">
        <v>2948</v>
      </c>
      <c r="K2965" s="93">
        <f t="shared" ca="1" si="379"/>
        <v>0.50142968914811137</v>
      </c>
      <c r="L2965" s="93">
        <f t="shared" ca="1" si="379"/>
        <v>3.372344047563873E-2</v>
      </c>
      <c r="M2965" s="93">
        <f t="shared" ca="1" si="380"/>
        <v>0.50142968914811137</v>
      </c>
      <c r="N2965" s="101">
        <f t="shared" ca="1" si="376"/>
        <v>0.19143851699501241</v>
      </c>
      <c r="O2965" s="46">
        <f t="shared" ca="1" si="381"/>
        <v>0.50028126253097138</v>
      </c>
      <c r="P2965" s="46">
        <f t="shared" ca="1" si="382"/>
        <v>0.41028228710558667</v>
      </c>
      <c r="Q2965" s="47">
        <f t="shared" ca="1" si="377"/>
        <v>0.68027921338174091</v>
      </c>
      <c r="R2965" s="47">
        <f t="shared" ca="1" si="378"/>
        <v>0.18037694048408984</v>
      </c>
      <c r="S2965" s="97">
        <f t="shared" ca="1" si="383"/>
        <v>0.3403291015075306</v>
      </c>
      <c r="V2965">
        <v>2948</v>
      </c>
      <c r="W2965" s="46">
        <v>-0.43873978591715701</v>
      </c>
    </row>
    <row r="2966" spans="10:23">
      <c r="J2966">
        <v>2949</v>
      </c>
      <c r="K2966" s="93">
        <f t="shared" ca="1" si="379"/>
        <v>1.1993113281083017</v>
      </c>
      <c r="L2966" s="93">
        <f t="shared" ca="1" si="379"/>
        <v>-0.46011745779043367</v>
      </c>
      <c r="M2966" s="93">
        <f t="shared" ca="1" si="380"/>
        <v>1.1993113281083017</v>
      </c>
      <c r="N2966" s="101">
        <f t="shared" ca="1" si="376"/>
        <v>-5.48217190868725E-2</v>
      </c>
      <c r="O2966" s="46">
        <f t="shared" ca="1" si="381"/>
        <v>0.75079946611525528</v>
      </c>
      <c r="P2966" s="46">
        <f t="shared" ca="1" si="382"/>
        <v>0.53554138889772862</v>
      </c>
      <c r="Q2966" s="47">
        <f t="shared" ca="1" si="377"/>
        <v>1.1813156205503086</v>
      </c>
      <c r="R2966" s="47">
        <f t="shared" ca="1" si="378"/>
        <v>0.14055850980002213</v>
      </c>
      <c r="S2966" s="97">
        <f t="shared" ca="1" si="383"/>
        <v>0.44567898795763872</v>
      </c>
      <c r="V2966">
        <v>2949</v>
      </c>
      <c r="W2966" s="46">
        <v>3.7801261550833801E-3</v>
      </c>
    </row>
    <row r="2967" spans="10:23">
      <c r="J2967">
        <v>2950</v>
      </c>
      <c r="K2967" s="93">
        <f t="shared" ca="1" si="379"/>
        <v>-0.9034470256631808</v>
      </c>
      <c r="L2967" s="93">
        <f t="shared" ca="1" si="379"/>
        <v>0.13231151667065735</v>
      </c>
      <c r="M2967" s="93">
        <f t="shared" ca="1" si="380"/>
        <v>-0.9034470256631808</v>
      </c>
      <c r="N2967" s="101">
        <f t="shared" ca="1" si="376"/>
        <v>-0.16187409719011919</v>
      </c>
      <c r="O2967" s="46">
        <f t="shared" ca="1" si="381"/>
        <v>-4.0265902681070886E-3</v>
      </c>
      <c r="P2967" s="46">
        <f t="shared" ca="1" si="382"/>
        <v>0.15812836070604744</v>
      </c>
      <c r="Q2967" s="47">
        <f t="shared" ca="1" si="377"/>
        <v>-0.32833649221641614</v>
      </c>
      <c r="R2967" s="47">
        <f t="shared" ca="1" si="378"/>
        <v>0.12324894425712486</v>
      </c>
      <c r="S2967" s="97">
        <f t="shared" ca="1" si="383"/>
        <v>5.9611176994508887E-2</v>
      </c>
      <c r="V2967">
        <v>2950</v>
      </c>
      <c r="W2967" s="46">
        <v>-4.7868520468431902E-2</v>
      </c>
    </row>
    <row r="2968" spans="10:23">
      <c r="J2968">
        <v>2951</v>
      </c>
      <c r="K2968" s="93">
        <f t="shared" ca="1" si="379"/>
        <v>-1.0934123759040546</v>
      </c>
      <c r="L2968" s="93">
        <f t="shared" ca="1" si="379"/>
        <v>-0.97684371480889154</v>
      </c>
      <c r="M2968" s="93">
        <f t="shared" ca="1" si="380"/>
        <v>-1.0934123759040546</v>
      </c>
      <c r="N2968" s="101">
        <f t="shared" ca="1" si="376"/>
        <v>-1.2738587682276292</v>
      </c>
      <c r="O2968" s="46">
        <f t="shared" ca="1" si="381"/>
        <v>-7.2218351777278589E-2</v>
      </c>
      <c r="P2968" s="46">
        <f t="shared" ca="1" si="382"/>
        <v>0.12403247995146169</v>
      </c>
      <c r="Q2968" s="47">
        <f t="shared" ca="1" si="377"/>
        <v>-0.46472001523475914</v>
      </c>
      <c r="R2968" s="47">
        <f t="shared" ca="1" si="378"/>
        <v>-5.6550625701583673E-2</v>
      </c>
      <c r="S2968" s="97">
        <f t="shared" ca="1" si="383"/>
        <v>-6.4384488739431131E-2</v>
      </c>
      <c r="V2968">
        <v>2951</v>
      </c>
      <c r="W2968" s="46">
        <v>0.61109547857244195</v>
      </c>
    </row>
    <row r="2969" spans="10:23">
      <c r="J2969">
        <v>2952</v>
      </c>
      <c r="K2969" s="93">
        <f t="shared" ca="1" si="379"/>
        <v>-0.91876190628006249</v>
      </c>
      <c r="L2969" s="93">
        <f t="shared" ca="1" si="379"/>
        <v>2.3628453671431471</v>
      </c>
      <c r="M2969" s="93">
        <f t="shared" ca="1" si="380"/>
        <v>-0.91876190628006249</v>
      </c>
      <c r="N2969" s="101">
        <f t="shared" ca="1" si="376"/>
        <v>1.9479870715103034</v>
      </c>
      <c r="O2969" s="46">
        <f t="shared" ca="1" si="381"/>
        <v>-9.5241648797065315E-3</v>
      </c>
      <c r="P2969" s="46">
        <f t="shared" ca="1" si="382"/>
        <v>0.15537957340024772</v>
      </c>
      <c r="Q2969" s="47">
        <f t="shared" ca="1" si="377"/>
        <v>-0.33933164143961503</v>
      </c>
      <c r="R2969" s="47">
        <f t="shared" ca="1" si="378"/>
        <v>0.46439764952746732</v>
      </c>
      <c r="S2969" s="97">
        <f t="shared" ca="1" si="383"/>
        <v>0.22743674232388039</v>
      </c>
      <c r="V2969">
        <v>2952</v>
      </c>
      <c r="W2969" s="46">
        <v>2.8963691785903901E-2</v>
      </c>
    </row>
    <row r="2970" spans="10:23">
      <c r="J2970">
        <v>2953</v>
      </c>
      <c r="K2970" s="93">
        <f t="shared" ca="1" si="379"/>
        <v>0.5591204700978688</v>
      </c>
      <c r="L2970" s="93">
        <f t="shared" ca="1" si="379"/>
        <v>0.24678872220547618</v>
      </c>
      <c r="M2970" s="93">
        <f t="shared" ca="1" si="380"/>
        <v>0.5591204700978688</v>
      </c>
      <c r="N2970" s="101">
        <f t="shared" ca="1" si="376"/>
        <v>0.41178909114352769</v>
      </c>
      <c r="O2970" s="46">
        <f t="shared" ca="1" si="381"/>
        <v>0.52099049171837541</v>
      </c>
      <c r="P2970" s="46">
        <f t="shared" ca="1" si="382"/>
        <v>0.42063690169928869</v>
      </c>
      <c r="Q2970" s="47">
        <f t="shared" ca="1" si="377"/>
        <v>0.72169767175654875</v>
      </c>
      <c r="R2970" s="47">
        <f t="shared" ca="1" si="378"/>
        <v>0.21600597342308897</v>
      </c>
      <c r="S2970" s="97">
        <f t="shared" ca="1" si="383"/>
        <v>0.36849823257073222</v>
      </c>
      <c r="V2970">
        <v>2953</v>
      </c>
      <c r="W2970" s="46">
        <v>0.537374281203018</v>
      </c>
    </row>
    <row r="2971" spans="10:23">
      <c r="J2971">
        <v>2954</v>
      </c>
      <c r="K2971" s="93">
        <f t="shared" ca="1" si="379"/>
        <v>0.20160014944225174</v>
      </c>
      <c r="L2971" s="93">
        <f t="shared" ca="1" si="379"/>
        <v>0.77733906052403212</v>
      </c>
      <c r="M2971" s="93">
        <f t="shared" ca="1" si="380"/>
        <v>0.20160014944225174</v>
      </c>
      <c r="N2971" s="101">
        <f t="shared" ca="1" si="376"/>
        <v>0.80109546494422113</v>
      </c>
      <c r="O2971" s="46">
        <f t="shared" ca="1" si="381"/>
        <v>0.39265161091765627</v>
      </c>
      <c r="P2971" s="46">
        <f t="shared" ca="1" si="382"/>
        <v>0.35646746129892909</v>
      </c>
      <c r="Q2971" s="47">
        <f t="shared" ca="1" si="377"/>
        <v>0.46501991015511057</v>
      </c>
      <c r="R2971" s="47">
        <f t="shared" ca="1" si="378"/>
        <v>0.27895389025564732</v>
      </c>
      <c r="S2971" s="97">
        <f t="shared" ca="1" si="383"/>
        <v>0.33580275058665177</v>
      </c>
      <c r="V2971">
        <v>2954</v>
      </c>
      <c r="W2971" s="46">
        <v>3.53546897537171E-3</v>
      </c>
    </row>
    <row r="2972" spans="10:23">
      <c r="J2972">
        <v>2955</v>
      </c>
      <c r="K2972" s="93">
        <f t="shared" ca="1" si="379"/>
        <v>-0.63070014815794073</v>
      </c>
      <c r="L2972" s="93">
        <f t="shared" ca="1" si="379"/>
        <v>-6.3768491846464784E-2</v>
      </c>
      <c r="M2972" s="93">
        <f t="shared" ca="1" si="380"/>
        <v>-0.63070014815794073</v>
      </c>
      <c r="N2972" s="101">
        <f t="shared" ca="1" si="376"/>
        <v>-0.26103463105729857</v>
      </c>
      <c r="O2972" s="46">
        <f t="shared" ca="1" si="381"/>
        <v>9.3881212389720359E-2</v>
      </c>
      <c r="P2972" s="46">
        <f t="shared" ca="1" si="382"/>
        <v>0.20708226203496116</v>
      </c>
      <c r="Q2972" s="47">
        <f t="shared" ca="1" si="377"/>
        <v>-0.13252088690076125</v>
      </c>
      <c r="R2972" s="47">
        <f t="shared" ca="1" si="378"/>
        <v>0.10721543065701392</v>
      </c>
      <c r="S2972" s="97">
        <f t="shared" ca="1" si="383"/>
        <v>0.10054832152336714</v>
      </c>
      <c r="V2972">
        <v>2955</v>
      </c>
      <c r="W2972" s="46">
        <v>0.874966894097573</v>
      </c>
    </row>
    <row r="2973" spans="10:23">
      <c r="J2973">
        <v>2956</v>
      </c>
      <c r="K2973" s="93">
        <f t="shared" ca="1" si="379"/>
        <v>-0.66306563466893575</v>
      </c>
      <c r="L2973" s="93">
        <f t="shared" ca="1" si="379"/>
        <v>-1.6091036371322427</v>
      </c>
      <c r="M2973" s="93">
        <f t="shared" ca="1" si="380"/>
        <v>-0.66306563466893575</v>
      </c>
      <c r="N2973" s="101">
        <f t="shared" ca="1" si="376"/>
        <v>-1.7364338531957446</v>
      </c>
      <c r="O2973" s="46">
        <f t="shared" ca="1" si="381"/>
        <v>8.2262990779897543E-2</v>
      </c>
      <c r="P2973" s="46">
        <f t="shared" ca="1" si="382"/>
        <v>0.20127315123004974</v>
      </c>
      <c r="Q2973" s="47">
        <f t="shared" ca="1" si="377"/>
        <v>-0.15575733012040688</v>
      </c>
      <c r="R2973" s="47">
        <f t="shared" ca="1" si="378"/>
        <v>-0.13134554285928129</v>
      </c>
      <c r="S2973" s="97">
        <f t="shared" ca="1" si="383"/>
        <v>-2.4541276039691876E-2</v>
      </c>
      <c r="V2973">
        <v>2956</v>
      </c>
      <c r="W2973" s="46">
        <v>0.37933334358774901</v>
      </c>
    </row>
    <row r="2974" spans="10:23">
      <c r="J2974">
        <v>2957</v>
      </c>
      <c r="K2974" s="93">
        <f t="shared" ca="1" si="379"/>
        <v>-1.0894552129892137</v>
      </c>
      <c r="L2974" s="93">
        <f t="shared" ca="1" si="379"/>
        <v>1.0408799940033995</v>
      </c>
      <c r="M2974" s="93">
        <f t="shared" ca="1" si="380"/>
        <v>-1.0894552129892137</v>
      </c>
      <c r="N2974" s="101">
        <f t="shared" ca="1" si="376"/>
        <v>0.64036962507483197</v>
      </c>
      <c r="O2974" s="46">
        <f t="shared" ca="1" si="381"/>
        <v>-7.0797851094392905E-2</v>
      </c>
      <c r="P2974" s="46">
        <f t="shared" ca="1" si="382"/>
        <v>0.12474273029290453</v>
      </c>
      <c r="Q2974" s="47">
        <f t="shared" ca="1" si="377"/>
        <v>-0.46187901386898778</v>
      </c>
      <c r="R2974" s="47">
        <f t="shared" ca="1" si="378"/>
        <v>0.25296572904942721</v>
      </c>
      <c r="S2974" s="97">
        <f t="shared" ca="1" si="383"/>
        <v>9.1083938977517154E-2</v>
      </c>
      <c r="V2974">
        <v>2957</v>
      </c>
      <c r="W2974" s="46">
        <v>0.16699223467756699</v>
      </c>
    </row>
    <row r="2975" spans="10:23">
      <c r="J2975">
        <v>2958</v>
      </c>
      <c r="K2975" s="93">
        <f t="shared" ca="1" si="379"/>
        <v>-0.7750087689119296</v>
      </c>
      <c r="L2975" s="93">
        <f t="shared" ca="1" si="379"/>
        <v>-0.12586394015520916</v>
      </c>
      <c r="M2975" s="93">
        <f t="shared" ca="1" si="380"/>
        <v>-0.7750087689119296</v>
      </c>
      <c r="N2975" s="101">
        <f t="shared" ca="1" si="376"/>
        <v>-0.36579966042605333</v>
      </c>
      <c r="O2975" s="46">
        <f t="shared" ca="1" si="381"/>
        <v>4.207882296609311E-2</v>
      </c>
      <c r="P2975" s="46">
        <f t="shared" ca="1" si="382"/>
        <v>0.18118106732314754</v>
      </c>
      <c r="Q2975" s="47">
        <f t="shared" ca="1" si="377"/>
        <v>-0.23612566574801575</v>
      </c>
      <c r="R2975" s="47">
        <f t="shared" ca="1" si="378"/>
        <v>9.0275712225789104E-2</v>
      </c>
      <c r="S2975" s="97">
        <f t="shared" ca="1" si="383"/>
        <v>6.6177267595941114E-2</v>
      </c>
      <c r="V2975">
        <v>2958</v>
      </c>
      <c r="W2975" s="46">
        <v>0.60030191760870499</v>
      </c>
    </row>
    <row r="2976" spans="10:23">
      <c r="J2976">
        <v>2959</v>
      </c>
      <c r="K2976" s="93">
        <f t="shared" ca="1" si="379"/>
        <v>0.29718086232432933</v>
      </c>
      <c r="L2976" s="93">
        <f t="shared" ca="1" si="379"/>
        <v>0.9773228431311346</v>
      </c>
      <c r="M2976" s="93">
        <f t="shared" ca="1" si="380"/>
        <v>0.29718086232432933</v>
      </c>
      <c r="N2976" s="101">
        <f t="shared" ca="1" si="376"/>
        <v>1.0210935380610746</v>
      </c>
      <c r="O2976" s="46">
        <f t="shared" ca="1" si="381"/>
        <v>0.4269621689718841</v>
      </c>
      <c r="P2976" s="46">
        <f t="shared" ca="1" si="382"/>
        <v>0.37362274032604303</v>
      </c>
      <c r="Q2976" s="47">
        <f t="shared" ca="1" si="377"/>
        <v>0.53364102626356624</v>
      </c>
      <c r="R2976" s="47">
        <f t="shared" ca="1" si="378"/>
        <v>0.31452592642521826</v>
      </c>
      <c r="S2976" s="97">
        <f t="shared" ca="1" si="383"/>
        <v>0.37074404769855118</v>
      </c>
      <c r="V2976">
        <v>2959</v>
      </c>
      <c r="W2976" s="46">
        <v>1.1729633237985599</v>
      </c>
    </row>
    <row r="2977" spans="10:23">
      <c r="J2977">
        <v>2960</v>
      </c>
      <c r="K2977" s="93">
        <f t="shared" ca="1" si="379"/>
        <v>2.2410811224980711</v>
      </c>
      <c r="L2977" s="93">
        <f t="shared" ca="1" si="379"/>
        <v>-1.6256627039740572</v>
      </c>
      <c r="M2977" s="93">
        <f t="shared" ca="1" si="380"/>
        <v>2.2410811224980711</v>
      </c>
      <c r="N2977" s="101">
        <f t="shared" ca="1" si="376"/>
        <v>-0.82854940677550037</v>
      </c>
      <c r="O2977" s="46">
        <f t="shared" ca="1" si="381"/>
        <v>1.1247630193443456</v>
      </c>
      <c r="P2977" s="46">
        <f t="shared" ca="1" si="382"/>
        <v>0.7225231655122738</v>
      </c>
      <c r="Q2977" s="47">
        <f t="shared" ca="1" si="377"/>
        <v>1.9292427270084893</v>
      </c>
      <c r="R2977" s="47">
        <f t="shared" ca="1" si="378"/>
        <v>1.5452553634491023E-2</v>
      </c>
      <c r="S2977" s="97">
        <f t="shared" ca="1" si="383"/>
        <v>0.57010778648941829</v>
      </c>
      <c r="V2977">
        <v>2960</v>
      </c>
      <c r="W2977" s="46">
        <v>2.2815847085467099E-2</v>
      </c>
    </row>
    <row r="2978" spans="10:23">
      <c r="J2978">
        <v>2961</v>
      </c>
      <c r="K2978" s="93">
        <f t="shared" ca="1" si="379"/>
        <v>-0.44141699979454346</v>
      </c>
      <c r="L2978" s="93">
        <f t="shared" ca="1" si="379"/>
        <v>-1.7341399399046555</v>
      </c>
      <c r="M2978" s="93">
        <f t="shared" ca="1" si="380"/>
        <v>-0.44141699979454346</v>
      </c>
      <c r="N2978" s="101">
        <f t="shared" ca="1" si="376"/>
        <v>-1.7844894314953714</v>
      </c>
      <c r="O2978" s="46">
        <f t="shared" ca="1" si="381"/>
        <v>0.16182808425101133</v>
      </c>
      <c r="P2978" s="46">
        <f t="shared" ca="1" si="382"/>
        <v>0.24105569796560666</v>
      </c>
      <c r="Q2978" s="47">
        <f t="shared" ca="1" si="377"/>
        <v>3.3728568218207022E-3</v>
      </c>
      <c r="R2978" s="47">
        <f t="shared" ca="1" si="378"/>
        <v>-0.13911576895810718</v>
      </c>
      <c r="S2978" s="97">
        <f t="shared" ca="1" si="383"/>
        <v>1.1356157646452078E-2</v>
      </c>
      <c r="V2978">
        <v>2961</v>
      </c>
      <c r="W2978" s="46">
        <v>0.42977107830164801</v>
      </c>
    </row>
    <row r="2979" spans="10:23">
      <c r="J2979">
        <v>2962</v>
      </c>
      <c r="K2979" s="93">
        <f t="shared" ca="1" si="379"/>
        <v>-0.58380610684172152</v>
      </c>
      <c r="L2979" s="93">
        <f t="shared" ca="1" si="379"/>
        <v>-6.2049898519571857E-2</v>
      </c>
      <c r="M2979" s="93">
        <f t="shared" ca="1" si="380"/>
        <v>-0.58380610684172152</v>
      </c>
      <c r="N2979" s="101">
        <f t="shared" ca="1" si="376"/>
        <v>-0.24449190447507063</v>
      </c>
      <c r="O2979" s="46">
        <f t="shared" ca="1" si="381"/>
        <v>0.11071474164956749</v>
      </c>
      <c r="P2979" s="46">
        <f t="shared" ca="1" si="382"/>
        <v>0.21549902666488474</v>
      </c>
      <c r="Q2979" s="47">
        <f t="shared" ca="1" si="377"/>
        <v>-9.8853828381066988E-2</v>
      </c>
      <c r="R2979" s="47">
        <f t="shared" ca="1" si="378"/>
        <v>0.10989026530437818</v>
      </c>
      <c r="S2979" s="97">
        <f t="shared" ca="1" si="383"/>
        <v>0.11030250347697283</v>
      </c>
      <c r="V2979">
        <v>2962</v>
      </c>
      <c r="W2979" s="46">
        <v>0.38181293854549903</v>
      </c>
    </row>
    <row r="2980" spans="10:23">
      <c r="J2980">
        <v>2963</v>
      </c>
      <c r="K2980" s="93">
        <f t="shared" ca="1" si="379"/>
        <v>-0.2702148269770791</v>
      </c>
      <c r="L2980" s="93">
        <f t="shared" ca="1" si="379"/>
        <v>0.27336231280858836</v>
      </c>
      <c r="M2980" s="93">
        <f t="shared" ca="1" si="380"/>
        <v>-0.2702148269770791</v>
      </c>
      <c r="N2980" s="101">
        <f t="shared" ca="1" si="376"/>
        <v>0.17323583618093355</v>
      </c>
      <c r="O2980" s="46">
        <f t="shared" ca="1" si="381"/>
        <v>0.22328443786401111</v>
      </c>
      <c r="P2980" s="46">
        <f t="shared" ca="1" si="382"/>
        <v>0.27178387477210653</v>
      </c>
      <c r="Q2980" s="47">
        <f t="shared" ca="1" si="377"/>
        <v>0.12628556404782026</v>
      </c>
      <c r="R2980" s="47">
        <f t="shared" ca="1" si="378"/>
        <v>0.17743370370420386</v>
      </c>
      <c r="S2980" s="97">
        <f t="shared" ca="1" si="383"/>
        <v>0.20035907078410747</v>
      </c>
      <c r="V2980">
        <v>2963</v>
      </c>
      <c r="W2980" s="46">
        <v>-0.27647102035761401</v>
      </c>
    </row>
    <row r="2981" spans="10:23">
      <c r="J2981">
        <v>2964</v>
      </c>
      <c r="K2981" s="93">
        <f t="shared" ca="1" si="379"/>
        <v>0.4495808966340607</v>
      </c>
      <c r="L2981" s="93">
        <f t="shared" ca="1" si="379"/>
        <v>-7.1506759629272887E-2</v>
      </c>
      <c r="M2981" s="93">
        <f t="shared" ca="1" si="380"/>
        <v>0.4495808966340607</v>
      </c>
      <c r="N2981" s="101">
        <f t="shared" ca="1" si="376"/>
        <v>7.5182454210875799E-2</v>
      </c>
      <c r="O2981" s="46">
        <f t="shared" ca="1" si="381"/>
        <v>0.48166912884883684</v>
      </c>
      <c r="P2981" s="46">
        <f t="shared" ca="1" si="382"/>
        <v>0.4009762202645194</v>
      </c>
      <c r="Q2981" s="47">
        <f t="shared" ca="1" si="377"/>
        <v>0.64305494601747171</v>
      </c>
      <c r="R2981" s="47">
        <f t="shared" ca="1" si="378"/>
        <v>0.16157920825080507</v>
      </c>
      <c r="S2981" s="97">
        <f t="shared" ca="1" si="383"/>
        <v>0.32162416854982095</v>
      </c>
      <c r="V2981">
        <v>2964</v>
      </c>
      <c r="W2981" s="46">
        <v>0.73195735502788295</v>
      </c>
    </row>
    <row r="2982" spans="10:23">
      <c r="J2982">
        <v>2965</v>
      </c>
      <c r="K2982" s="93">
        <f t="shared" ca="1" si="379"/>
        <v>1.088611226626746</v>
      </c>
      <c r="L2982" s="93">
        <f t="shared" ca="1" si="379"/>
        <v>-0.33213366307348563</v>
      </c>
      <c r="M2982" s="93">
        <f t="shared" ca="1" si="380"/>
        <v>1.088611226626746</v>
      </c>
      <c r="N2982" s="101">
        <f t="shared" ca="1" si="376"/>
        <v>3.1312449368872064E-2</v>
      </c>
      <c r="O2982" s="46">
        <f t="shared" ca="1" si="381"/>
        <v>0.71106150911573152</v>
      </c>
      <c r="P2982" s="46">
        <f t="shared" ca="1" si="382"/>
        <v>0.51567241039796674</v>
      </c>
      <c r="Q2982" s="47">
        <f t="shared" ca="1" si="377"/>
        <v>1.1018397065512611</v>
      </c>
      <c r="R2982" s="47">
        <f t="shared" ca="1" si="378"/>
        <v>0.15448575794512845</v>
      </c>
      <c r="S2982" s="97">
        <f t="shared" ca="1" si="383"/>
        <v>0.43277363353042997</v>
      </c>
      <c r="V2982">
        <v>2965</v>
      </c>
      <c r="W2982" s="46">
        <v>-3.2568300819149798E-2</v>
      </c>
    </row>
    <row r="2983" spans="10:23">
      <c r="J2983">
        <v>2966</v>
      </c>
      <c r="K2983" s="93">
        <f t="shared" ca="1" si="379"/>
        <v>-1.046896365737034</v>
      </c>
      <c r="L2983" s="93">
        <f t="shared" ca="1" si="379"/>
        <v>0.86190919378346287</v>
      </c>
      <c r="M2983" s="93">
        <f t="shared" ca="1" si="380"/>
        <v>-1.046896365737034</v>
      </c>
      <c r="N2983" s="101">
        <f t="shared" ca="1" si="376"/>
        <v>0.48422508638596795</v>
      </c>
      <c r="O2983" s="46">
        <f t="shared" ca="1" si="381"/>
        <v>-5.5520524159528295E-2</v>
      </c>
      <c r="P2983" s="46">
        <f t="shared" ca="1" si="382"/>
        <v>0.13238139376033684</v>
      </c>
      <c r="Q2983" s="47">
        <f t="shared" ca="1" si="377"/>
        <v>-0.43132435999925856</v>
      </c>
      <c r="R2983" s="47">
        <f t="shared" ca="1" si="378"/>
        <v>0.22771832983711232</v>
      </c>
      <c r="S2983" s="97">
        <f t="shared" ca="1" si="383"/>
        <v>8.6098902838792013E-2</v>
      </c>
      <c r="V2983">
        <v>2966</v>
      </c>
      <c r="W2983" s="46">
        <v>1.0392255782037301</v>
      </c>
    </row>
    <row r="2984" spans="10:23">
      <c r="J2984">
        <v>2967</v>
      </c>
      <c r="K2984" s="93">
        <f t="shared" ca="1" si="379"/>
        <v>1.6342306036871121</v>
      </c>
      <c r="L2984" s="93">
        <f t="shared" ca="1" si="379"/>
        <v>-1.2512400744001468</v>
      </c>
      <c r="M2984" s="93">
        <f t="shared" ca="1" si="380"/>
        <v>1.6342306036871121</v>
      </c>
      <c r="N2984" s="101">
        <f t="shared" ca="1" si="376"/>
        <v>-0.66655768523746051</v>
      </c>
      <c r="O2984" s="46">
        <f t="shared" ca="1" si="381"/>
        <v>0.90692220891232866</v>
      </c>
      <c r="P2984" s="46">
        <f t="shared" ca="1" si="382"/>
        <v>0.61360276029626526</v>
      </c>
      <c r="Q2984" s="47">
        <f t="shared" ca="1" si="377"/>
        <v>1.4935611061444554</v>
      </c>
      <c r="R2984" s="47">
        <f t="shared" ca="1" si="378"/>
        <v>4.1645398399369926E-2</v>
      </c>
      <c r="S2984" s="97">
        <f t="shared" ca="1" si="383"/>
        <v>0.47428380365584932</v>
      </c>
      <c r="V2984">
        <v>2967</v>
      </c>
      <c r="W2984" s="46">
        <v>1.7652661724458299E-2</v>
      </c>
    </row>
    <row r="2985" spans="10:23">
      <c r="J2985">
        <v>2968</v>
      </c>
      <c r="K2985" s="93">
        <f t="shared" ca="1" si="379"/>
        <v>-0.47482059102663204</v>
      </c>
      <c r="L2985" s="93">
        <f t="shared" ca="1" si="379"/>
        <v>-1.4547228720137897</v>
      </c>
      <c r="M2985" s="93">
        <f t="shared" ca="1" si="380"/>
        <v>-0.47482059102663204</v>
      </c>
      <c r="N2985" s="101">
        <f t="shared" ca="1" si="376"/>
        <v>-1.5302018983120993</v>
      </c>
      <c r="O2985" s="46">
        <f t="shared" ca="1" si="381"/>
        <v>0.14983721473738609</v>
      </c>
      <c r="P2985" s="46">
        <f t="shared" ca="1" si="382"/>
        <v>0.23506026320879403</v>
      </c>
      <c r="Q2985" s="47">
        <f t="shared" ca="1" si="377"/>
        <v>-2.0608882205429779E-2</v>
      </c>
      <c r="R2985" s="47">
        <f t="shared" ca="1" si="378"/>
        <v>-9.7999384620223701E-2</v>
      </c>
      <c r="S2985" s="97">
        <f t="shared" ca="1" si="383"/>
        <v>2.5918915058581196E-2</v>
      </c>
      <c r="V2985">
        <v>2968</v>
      </c>
      <c r="W2985" s="46">
        <v>0.34164029681193803</v>
      </c>
    </row>
    <row r="2986" spans="10:23">
      <c r="J2986">
        <v>2969</v>
      </c>
      <c r="K2986" s="93">
        <f t="shared" ca="1" si="379"/>
        <v>1.0898521205270655</v>
      </c>
      <c r="L2986" s="93">
        <f t="shared" ca="1" si="379"/>
        <v>-0.81074095004875291</v>
      </c>
      <c r="M2986" s="93">
        <f t="shared" ca="1" si="380"/>
        <v>1.0898521205270655</v>
      </c>
      <c r="N2986" s="101">
        <f t="shared" ca="1" si="376"/>
        <v>-0.42205244105594236</v>
      </c>
      <c r="O2986" s="46">
        <f t="shared" ca="1" si="381"/>
        <v>0.71150695214416526</v>
      </c>
      <c r="P2986" s="46">
        <f t="shared" ca="1" si="382"/>
        <v>0.51589513191218361</v>
      </c>
      <c r="Q2986" s="47">
        <f t="shared" ca="1" si="377"/>
        <v>1.1027305926081286</v>
      </c>
      <c r="R2986" s="47">
        <f t="shared" ca="1" si="378"/>
        <v>8.1180060073679144E-2</v>
      </c>
      <c r="S2986" s="97">
        <f t="shared" ca="1" si="383"/>
        <v>0.39634350610892222</v>
      </c>
      <c r="V2986">
        <v>2969</v>
      </c>
      <c r="W2986" s="46">
        <v>-0.42654968086196099</v>
      </c>
    </row>
    <row r="2987" spans="10:23">
      <c r="J2987">
        <v>2970</v>
      </c>
      <c r="K2987" s="93">
        <f t="shared" ca="1" si="379"/>
        <v>-0.70522955043500224</v>
      </c>
      <c r="L2987" s="93">
        <f t="shared" ca="1" si="379"/>
        <v>1.1419956233447432</v>
      </c>
      <c r="M2987" s="93">
        <f t="shared" ca="1" si="380"/>
        <v>-0.70522955043500224</v>
      </c>
      <c r="N2987" s="101">
        <f t="shared" ca="1" si="376"/>
        <v>0.85842803358073638</v>
      </c>
      <c r="O2987" s="46">
        <f t="shared" ca="1" si="381"/>
        <v>6.7127432192151726E-2</v>
      </c>
      <c r="P2987" s="46">
        <f t="shared" ca="1" si="382"/>
        <v>0.19370537193617685</v>
      </c>
      <c r="Q2987" s="47">
        <f t="shared" ca="1" si="377"/>
        <v>-0.18602844729589851</v>
      </c>
      <c r="R2987" s="47">
        <f t="shared" ca="1" si="378"/>
        <v>0.28822413601888758</v>
      </c>
      <c r="S2987" s="97">
        <f t="shared" ca="1" si="383"/>
        <v>0.17767578410551965</v>
      </c>
      <c r="V2987">
        <v>2970</v>
      </c>
      <c r="W2987" s="46">
        <v>-7.1446307409254603E-2</v>
      </c>
    </row>
    <row r="2988" spans="10:23">
      <c r="J2988">
        <v>2971</v>
      </c>
      <c r="K2988" s="93">
        <f t="shared" ca="1" si="379"/>
        <v>5.4651378958148748E-2</v>
      </c>
      <c r="L2988" s="93">
        <f t="shared" ca="1" si="379"/>
        <v>1.4217514219762393</v>
      </c>
      <c r="M2988" s="93">
        <f t="shared" ca="1" si="380"/>
        <v>5.4651378958148748E-2</v>
      </c>
      <c r="N2988" s="101">
        <f t="shared" ca="1" si="376"/>
        <v>1.3653189854871282</v>
      </c>
      <c r="O2988" s="46">
        <f t="shared" ca="1" si="381"/>
        <v>0.33990148833892381</v>
      </c>
      <c r="P2988" s="46">
        <f t="shared" ca="1" si="382"/>
        <v>0.33009240000956291</v>
      </c>
      <c r="Q2988" s="47">
        <f t="shared" ca="1" si="377"/>
        <v>0.35951966499764565</v>
      </c>
      <c r="R2988" s="47">
        <f t="shared" ca="1" si="378"/>
        <v>0.37018459603466713</v>
      </c>
      <c r="S2988" s="97">
        <f t="shared" ca="1" si="383"/>
        <v>0.3550430421867955</v>
      </c>
      <c r="V2988">
        <v>2971</v>
      </c>
      <c r="W2988" s="46">
        <v>1.4456044981233001</v>
      </c>
    </row>
    <row r="2989" spans="10:23">
      <c r="J2989">
        <v>2972</v>
      </c>
      <c r="K2989" s="93">
        <f t="shared" ca="1" si="379"/>
        <v>-0.97569233558359636</v>
      </c>
      <c r="L2989" s="93">
        <f t="shared" ca="1" si="379"/>
        <v>0.51259759022333484</v>
      </c>
      <c r="M2989" s="93">
        <f t="shared" ca="1" si="380"/>
        <v>-0.97569233558359636</v>
      </c>
      <c r="N2989" s="101">
        <f t="shared" ca="1" si="376"/>
        <v>0.17569310656653619</v>
      </c>
      <c r="O2989" s="46">
        <f t="shared" ca="1" si="381"/>
        <v>-2.9960451037991553E-2</v>
      </c>
      <c r="P2989" s="46">
        <f t="shared" ca="1" si="382"/>
        <v>0.14516143032110521</v>
      </c>
      <c r="Q2989" s="47">
        <f t="shared" ca="1" si="377"/>
        <v>-0.38020421375618507</v>
      </c>
      <c r="R2989" s="47">
        <f t="shared" ca="1" si="378"/>
        <v>0.17783102587069685</v>
      </c>
      <c r="S2989" s="97">
        <f t="shared" ca="1" si="383"/>
        <v>7.3935287416352649E-2</v>
      </c>
      <c r="V2989">
        <v>2972</v>
      </c>
      <c r="W2989" s="46">
        <v>2.9824999022183701E-2</v>
      </c>
    </row>
    <row r="2990" spans="10:23">
      <c r="J2990">
        <v>2973</v>
      </c>
      <c r="K2990" s="93">
        <f t="shared" ca="1" si="379"/>
        <v>-1.9502524834235926</v>
      </c>
      <c r="L2990" s="93">
        <f t="shared" ca="1" si="379"/>
        <v>-0.66969660397843134</v>
      </c>
      <c r="M2990" s="93">
        <f t="shared" ca="1" si="380"/>
        <v>-1.9502524834235926</v>
      </c>
      <c r="N2990" s="101">
        <f t="shared" ca="1" si="376"/>
        <v>-1.2551521323673649</v>
      </c>
      <c r="O2990" s="46">
        <f t="shared" ca="1" si="381"/>
        <v>-0.37979779291945193</v>
      </c>
      <c r="P2990" s="46">
        <f t="shared" ca="1" si="382"/>
        <v>-2.9757240619624981E-2</v>
      </c>
      <c r="Q2990" s="47">
        <f t="shared" ca="1" si="377"/>
        <v>-1.0798788975191058</v>
      </c>
      <c r="R2990" s="47">
        <f t="shared" ca="1" si="378"/>
        <v>-5.3525903175587419E-2</v>
      </c>
      <c r="S2990" s="97">
        <f t="shared" ca="1" si="383"/>
        <v>-0.21666184804751967</v>
      </c>
      <c r="V2990">
        <v>2973</v>
      </c>
      <c r="W2990" s="46">
        <v>-5.06264759209204E-2</v>
      </c>
    </row>
    <row r="2991" spans="10:23">
      <c r="J2991">
        <v>2974</v>
      </c>
      <c r="K2991" s="93">
        <f t="shared" ca="1" si="379"/>
        <v>1.3964030635232989</v>
      </c>
      <c r="L2991" s="93">
        <f t="shared" ca="1" si="379"/>
        <v>-0.20287914745436658</v>
      </c>
      <c r="M2991" s="93">
        <f t="shared" ca="1" si="380"/>
        <v>1.3964030635232989</v>
      </c>
      <c r="N2991" s="101">
        <f t="shared" ca="1" si="376"/>
        <v>0.25174119164234909</v>
      </c>
      <c r="O2991" s="46">
        <f t="shared" ca="1" si="381"/>
        <v>0.82154938234896024</v>
      </c>
      <c r="P2991" s="46">
        <f t="shared" ca="1" si="382"/>
        <v>0.57091634701458105</v>
      </c>
      <c r="Q2991" s="47">
        <f t="shared" ca="1" si="377"/>
        <v>1.3228154530177185</v>
      </c>
      <c r="R2991" s="47">
        <f t="shared" ca="1" si="378"/>
        <v>0.19012743008286714</v>
      </c>
      <c r="S2991" s="97">
        <f t="shared" ca="1" si="383"/>
        <v>0.50583840621591369</v>
      </c>
      <c r="V2991">
        <v>2974</v>
      </c>
      <c r="W2991" s="46">
        <v>-8.1402788943690796E-3</v>
      </c>
    </row>
    <row r="2992" spans="10:23">
      <c r="J2992">
        <v>2975</v>
      </c>
      <c r="K2992" s="93">
        <f t="shared" ca="1" si="379"/>
        <v>0.30064960445110955</v>
      </c>
      <c r="L2992" s="93">
        <f t="shared" ca="1" si="379"/>
        <v>1.8815309063768129</v>
      </c>
      <c r="M2992" s="93">
        <f t="shared" ca="1" si="380"/>
        <v>0.30064960445110955</v>
      </c>
      <c r="N2992" s="101">
        <f t="shared" ca="1" si="376"/>
        <v>1.8794611392560656</v>
      </c>
      <c r="O2992" s="46">
        <f t="shared" ca="1" si="381"/>
        <v>0.42820734150227602</v>
      </c>
      <c r="P2992" s="46">
        <f t="shared" ca="1" si="382"/>
        <v>0.37424532659123899</v>
      </c>
      <c r="Q2992" s="47">
        <f t="shared" ca="1" si="377"/>
        <v>0.53613137132435007</v>
      </c>
      <c r="R2992" s="47">
        <f t="shared" ca="1" si="378"/>
        <v>0.45331752093285654</v>
      </c>
      <c r="S2992" s="97">
        <f t="shared" ca="1" si="383"/>
        <v>0.44076243121756631</v>
      </c>
      <c r="V2992">
        <v>2975</v>
      </c>
      <c r="W2992" s="46">
        <v>0.52600025459496502</v>
      </c>
    </row>
    <row r="2993" spans="10:23">
      <c r="J2993">
        <v>2976</v>
      </c>
      <c r="K2993" s="93">
        <f t="shared" ca="1" si="379"/>
        <v>-1.6910888018365244</v>
      </c>
      <c r="L2993" s="93">
        <f t="shared" ca="1" si="379"/>
        <v>0.14457785473863605</v>
      </c>
      <c r="M2993" s="93">
        <f t="shared" ca="1" si="380"/>
        <v>-1.6910888018365244</v>
      </c>
      <c r="N2993" s="101">
        <f t="shared" ca="1" si="376"/>
        <v>-0.40073234276702396</v>
      </c>
      <c r="O2993" s="46">
        <f t="shared" ca="1" si="381"/>
        <v>-0.28676594293093949</v>
      </c>
      <c r="P2993" s="46">
        <f t="shared" ca="1" si="382"/>
        <v>1.6758684374631239E-2</v>
      </c>
      <c r="Q2993" s="47">
        <f t="shared" ca="1" si="377"/>
        <v>-0.89381519754208094</v>
      </c>
      <c r="R2993" s="47">
        <f t="shared" ca="1" si="378"/>
        <v>8.4627359846479358E-2</v>
      </c>
      <c r="S2993" s="97">
        <f t="shared" ca="1" si="383"/>
        <v>-0.10106929154223007</v>
      </c>
      <c r="V2993">
        <v>2976</v>
      </c>
      <c r="W2993" s="46">
        <v>0.72997258937495901</v>
      </c>
    </row>
    <row r="2994" spans="10:23">
      <c r="J2994">
        <v>2977</v>
      </c>
      <c r="K2994" s="93">
        <f t="shared" ca="1" si="379"/>
        <v>1.267223141719245</v>
      </c>
      <c r="L2994" s="93">
        <f t="shared" ca="1" si="379"/>
        <v>0.28475101370782874</v>
      </c>
      <c r="M2994" s="93">
        <f t="shared" ca="1" si="380"/>
        <v>1.267223141719245</v>
      </c>
      <c r="N2994" s="101">
        <f t="shared" ca="1" si="376"/>
        <v>0.67297303638390515</v>
      </c>
      <c r="O2994" s="46">
        <f t="shared" ca="1" si="381"/>
        <v>0.77517773400221834</v>
      </c>
      <c r="P2994" s="46">
        <f t="shared" ca="1" si="382"/>
        <v>0.54773052284121015</v>
      </c>
      <c r="Q2994" s="47">
        <f t="shared" ca="1" si="377"/>
        <v>1.2300721563242347</v>
      </c>
      <c r="R2994" s="47">
        <f t="shared" ca="1" si="378"/>
        <v>0.25823745579642349</v>
      </c>
      <c r="S2994" s="97">
        <f t="shared" ca="1" si="383"/>
        <v>0.51670759489932094</v>
      </c>
      <c r="V2994">
        <v>2977</v>
      </c>
      <c r="W2994" s="46">
        <v>0.937338308231775</v>
      </c>
    </row>
    <row r="2995" spans="10:23">
      <c r="J2995">
        <v>2978</v>
      </c>
      <c r="K2995" s="93">
        <f t="shared" ca="1" si="379"/>
        <v>0.46852671263379697</v>
      </c>
      <c r="L2995" s="93">
        <f t="shared" ca="1" si="379"/>
        <v>0.72849044416666364</v>
      </c>
      <c r="M2995" s="93">
        <f t="shared" ca="1" si="380"/>
        <v>0.46852671263379697</v>
      </c>
      <c r="N2995" s="101">
        <f t="shared" ca="1" si="376"/>
        <v>0.8396715482339232</v>
      </c>
      <c r="O2995" s="46">
        <f t="shared" ca="1" si="381"/>
        <v>0.48847009841835298</v>
      </c>
      <c r="P2995" s="46">
        <f t="shared" ca="1" si="382"/>
        <v>0.40437670504927747</v>
      </c>
      <c r="Q2995" s="47">
        <f t="shared" ca="1" si="377"/>
        <v>0.656656885156504</v>
      </c>
      <c r="R2995" s="47">
        <f t="shared" ca="1" si="378"/>
        <v>0.28519135320530142</v>
      </c>
      <c r="S2995" s="97">
        <f t="shared" ca="1" si="383"/>
        <v>0.3868307258118272</v>
      </c>
      <c r="V2995">
        <v>2978</v>
      </c>
      <c r="W2995" s="46">
        <v>0.61723053660106297</v>
      </c>
    </row>
    <row r="2996" spans="10:23">
      <c r="J2996">
        <v>2979</v>
      </c>
      <c r="K2996" s="93">
        <f t="shared" ca="1" si="379"/>
        <v>-1.2578272831482613</v>
      </c>
      <c r="L2996" s="93">
        <f t="shared" ca="1" si="379"/>
        <v>-0.78863633722621429</v>
      </c>
      <c r="M2996" s="93">
        <f t="shared" ca="1" si="380"/>
        <v>-1.2578272831482613</v>
      </c>
      <c r="N2996" s="101">
        <f t="shared" ca="1" si="376"/>
        <v>-1.1477101465748585</v>
      </c>
      <c r="O2996" s="46">
        <f t="shared" ca="1" si="381"/>
        <v>-0.13123828424987499</v>
      </c>
      <c r="P2996" s="46">
        <f t="shared" ca="1" si="382"/>
        <v>9.4522513715163486E-2</v>
      </c>
      <c r="Q2996" s="47">
        <f t="shared" ca="1" si="377"/>
        <v>-0.58275988017995195</v>
      </c>
      <c r="R2996" s="47">
        <f t="shared" ca="1" si="378"/>
        <v>-3.6153340995410871E-2</v>
      </c>
      <c r="S2996" s="97">
        <f t="shared" ca="1" si="383"/>
        <v>-8.3695812622642932E-2</v>
      </c>
      <c r="V2996">
        <v>2979</v>
      </c>
      <c r="W2996" s="46">
        <v>-0.25996853902704797</v>
      </c>
    </row>
    <row r="2997" spans="10:23">
      <c r="J2997">
        <v>2980</v>
      </c>
      <c r="K2997" s="93">
        <f t="shared" ca="1" si="379"/>
        <v>-0.15255726343301637</v>
      </c>
      <c r="L2997" s="93">
        <f t="shared" ca="1" si="379"/>
        <v>0.85981173818877588</v>
      </c>
      <c r="M2997" s="93">
        <f t="shared" ca="1" si="380"/>
        <v>-0.15255726343301637</v>
      </c>
      <c r="N2997" s="101">
        <f t="shared" ca="1" si="376"/>
        <v>0.76665642179526694</v>
      </c>
      <c r="O2997" s="46">
        <f t="shared" ca="1" si="381"/>
        <v>0.26551991134785169</v>
      </c>
      <c r="P2997" s="46">
        <f t="shared" ca="1" si="382"/>
        <v>0.29290161151402683</v>
      </c>
      <c r="Q2997" s="47">
        <f t="shared" ca="1" si="377"/>
        <v>0.21075651101550144</v>
      </c>
      <c r="R2997" s="47">
        <f t="shared" ca="1" si="378"/>
        <v>0.27338535562630395</v>
      </c>
      <c r="S2997" s="97">
        <f t="shared" ca="1" si="383"/>
        <v>0.26945263348707782</v>
      </c>
      <c r="V2997">
        <v>2980</v>
      </c>
      <c r="W2997" s="46">
        <v>0.103826610048981</v>
      </c>
    </row>
    <row r="2998" spans="10:23">
      <c r="J2998">
        <v>2981</v>
      </c>
      <c r="K2998" s="93">
        <f t="shared" ca="1" si="379"/>
        <v>-0.33473131614844481</v>
      </c>
      <c r="L2998" s="93">
        <f t="shared" ca="1" si="379"/>
        <v>-0.35039481568644593</v>
      </c>
      <c r="M2998" s="93">
        <f t="shared" ca="1" si="380"/>
        <v>-0.33473131614844481</v>
      </c>
      <c r="N2998" s="101">
        <f t="shared" ca="1" si="376"/>
        <v>-0.43865550174908152</v>
      </c>
      <c r="O2998" s="46">
        <f t="shared" ca="1" si="381"/>
        <v>0.20012498779901605</v>
      </c>
      <c r="P2998" s="46">
        <f t="shared" ca="1" si="382"/>
        <v>0.26020414973960898</v>
      </c>
      <c r="Q2998" s="47">
        <f t="shared" ca="1" si="377"/>
        <v>7.9966663917830111E-2</v>
      </c>
      <c r="R2998" s="47">
        <f t="shared" ca="1" si="378"/>
        <v>7.8495469853708338E-2</v>
      </c>
      <c r="S2998" s="97">
        <f t="shared" ca="1" si="383"/>
        <v>0.13931022882636218</v>
      </c>
      <c r="V2998">
        <v>2981</v>
      </c>
      <c r="W2998" s="46">
        <v>6.4146622986569896E-2</v>
      </c>
    </row>
    <row r="2999" spans="10:23">
      <c r="J2999">
        <v>2982</v>
      </c>
      <c r="K2999" s="93">
        <f t="shared" ca="1" si="379"/>
        <v>-1.5941277451867923</v>
      </c>
      <c r="L2999" s="93">
        <f t="shared" ca="1" si="379"/>
        <v>-0.92207798558833043</v>
      </c>
      <c r="M2999" s="93">
        <f t="shared" ca="1" si="380"/>
        <v>-1.5941277451867923</v>
      </c>
      <c r="N2999" s="101">
        <f t="shared" ca="1" si="376"/>
        <v>-1.3811750213554821</v>
      </c>
      <c r="O2999" s="46">
        <f t="shared" ca="1" si="381"/>
        <v>-0.25195988360300448</v>
      </c>
      <c r="P2999" s="46">
        <f t="shared" ca="1" si="382"/>
        <v>3.4161714038598745E-2</v>
      </c>
      <c r="Q2999" s="47">
        <f t="shared" ca="1" si="377"/>
        <v>-0.82420307888621092</v>
      </c>
      <c r="R2999" s="47">
        <f t="shared" ca="1" si="378"/>
        <v>-7.3902857854176884E-2</v>
      </c>
      <c r="S2999" s="97">
        <f t="shared" ca="1" si="383"/>
        <v>-0.16293137072859068</v>
      </c>
      <c r="V2999">
        <v>2982</v>
      </c>
      <c r="W2999" s="46">
        <v>2.4399269646061601</v>
      </c>
    </row>
    <row r="3000" spans="10:23">
      <c r="J3000">
        <v>2983</v>
      </c>
      <c r="K3000" s="93">
        <f t="shared" ca="1" si="379"/>
        <v>-0.80838290787364175</v>
      </c>
      <c r="L3000" s="93">
        <f t="shared" ca="1" si="379"/>
        <v>-0.32245712143036487</v>
      </c>
      <c r="M3000" s="93">
        <f t="shared" ca="1" si="380"/>
        <v>-0.80838290787364175</v>
      </c>
      <c r="N3000" s="101">
        <f t="shared" ca="1" si="376"/>
        <v>-0.56280007539691912</v>
      </c>
      <c r="O3000" s="46">
        <f t="shared" ca="1" si="381"/>
        <v>3.0098525918419494E-2</v>
      </c>
      <c r="P3000" s="46">
        <f t="shared" ca="1" si="382"/>
        <v>0.17519091879931073</v>
      </c>
      <c r="Q3000" s="47">
        <f t="shared" ca="1" si="377"/>
        <v>-0.26008625984336298</v>
      </c>
      <c r="R3000" s="47">
        <f t="shared" ca="1" si="378"/>
        <v>5.842222465891421E-2</v>
      </c>
      <c r="S3000" s="97">
        <f t="shared" ca="1" si="383"/>
        <v>4.4260375288666852E-2</v>
      </c>
      <c r="V3000">
        <v>2983</v>
      </c>
      <c r="W3000" s="46">
        <v>0.55171198016634904</v>
      </c>
    </row>
    <row r="3001" spans="10:23">
      <c r="J3001">
        <v>2984</v>
      </c>
      <c r="K3001" s="93">
        <f t="shared" ca="1" si="379"/>
        <v>0.60339046943632968</v>
      </c>
      <c r="L3001" s="93">
        <f t="shared" ca="1" si="379"/>
        <v>-1.4321692766530643</v>
      </c>
      <c r="M3001" s="93">
        <f t="shared" ca="1" si="380"/>
        <v>0.60339046943632968</v>
      </c>
      <c r="N3001" s="101">
        <f t="shared" ca="1" si="376"/>
        <v>-1.1659239083126947</v>
      </c>
      <c r="O3001" s="46">
        <f t="shared" ca="1" si="381"/>
        <v>0.53688207001447852</v>
      </c>
      <c r="P3001" s="46">
        <f t="shared" ca="1" si="382"/>
        <v>0.42858269084734024</v>
      </c>
      <c r="Q3001" s="47">
        <f t="shared" ca="1" si="377"/>
        <v>0.75348082834875507</v>
      </c>
      <c r="R3001" s="47">
        <f t="shared" ca="1" si="378"/>
        <v>-3.9098369477447242E-2</v>
      </c>
      <c r="S3001" s="97">
        <f t="shared" ca="1" si="383"/>
        <v>0.24889185026851562</v>
      </c>
      <c r="V3001">
        <v>2984</v>
      </c>
      <c r="W3001" s="46">
        <v>-0.42194362157124599</v>
      </c>
    </row>
    <row r="3002" spans="10:23">
      <c r="J3002">
        <v>2985</v>
      </c>
      <c r="K3002" s="93">
        <f t="shared" ca="1" si="379"/>
        <v>-0.13434363274307029</v>
      </c>
      <c r="L3002" s="93">
        <f t="shared" ca="1" si="379"/>
        <v>0.71660093147443238</v>
      </c>
      <c r="M3002" s="93">
        <f t="shared" ca="1" si="380"/>
        <v>-0.13434363274307029</v>
      </c>
      <c r="N3002" s="101">
        <f t="shared" ca="1" si="376"/>
        <v>0.63667300674043248</v>
      </c>
      <c r="O3002" s="46">
        <f t="shared" ca="1" si="381"/>
        <v>0.27205804874317174</v>
      </c>
      <c r="P3002" s="46">
        <f t="shared" ca="1" si="382"/>
        <v>0.29617068021168685</v>
      </c>
      <c r="Q3002" s="47">
        <f t="shared" ca="1" si="377"/>
        <v>0.22383278580614158</v>
      </c>
      <c r="R3002" s="47">
        <f t="shared" ca="1" si="378"/>
        <v>0.25236801362749939</v>
      </c>
      <c r="S3002" s="97">
        <f t="shared" ca="1" si="383"/>
        <v>0.26221303118533557</v>
      </c>
      <c r="V3002">
        <v>2985</v>
      </c>
      <c r="W3002" s="46">
        <v>0.75104243346252497</v>
      </c>
    </row>
    <row r="3003" spans="10:23">
      <c r="J3003">
        <v>2986</v>
      </c>
      <c r="K3003" s="93">
        <f t="shared" ca="1" si="379"/>
        <v>1.8716594083042316E-2</v>
      </c>
      <c r="L3003" s="93">
        <f t="shared" ca="1" si="379"/>
        <v>-1.1660953771871196</v>
      </c>
      <c r="M3003" s="93">
        <f t="shared" ca="1" si="380"/>
        <v>1.8716594083042316E-2</v>
      </c>
      <c r="N3003" s="101">
        <f t="shared" ca="1" si="376"/>
        <v>-1.0996031261289938</v>
      </c>
      <c r="O3003" s="46">
        <f t="shared" ca="1" si="381"/>
        <v>0.32700199757926957</v>
      </c>
      <c r="P3003" s="46">
        <f t="shared" ca="1" si="382"/>
        <v>0.32364265462973574</v>
      </c>
      <c r="Q3003" s="47">
        <f t="shared" ca="1" si="377"/>
        <v>0.33372068347833711</v>
      </c>
      <c r="R3003" s="47">
        <f t="shared" ca="1" si="378"/>
        <v>-2.8374797087884734E-2</v>
      </c>
      <c r="S3003" s="97">
        <f t="shared" ca="1" si="383"/>
        <v>0.1493136002456924</v>
      </c>
      <c r="V3003">
        <v>2986</v>
      </c>
      <c r="W3003" s="46">
        <v>-0.25328251771754201</v>
      </c>
    </row>
    <row r="3004" spans="10:23">
      <c r="J3004">
        <v>2987</v>
      </c>
      <c r="K3004" s="93">
        <f t="shared" ca="1" si="379"/>
        <v>-3.8328998748509986E-2</v>
      </c>
      <c r="L3004" s="93">
        <f t="shared" ca="1" si="379"/>
        <v>-0.46657849838803217</v>
      </c>
      <c r="M3004" s="93">
        <f t="shared" ca="1" si="380"/>
        <v>-3.8328998748509986E-2</v>
      </c>
      <c r="N3004" s="101">
        <f t="shared" ca="1" si="376"/>
        <v>-0.45454471174933359</v>
      </c>
      <c r="O3004" s="46">
        <f t="shared" ca="1" si="381"/>
        <v>0.30652437123011694</v>
      </c>
      <c r="P3004" s="46">
        <f t="shared" ca="1" si="382"/>
        <v>0.31340384145515948</v>
      </c>
      <c r="Q3004" s="47">
        <f t="shared" ca="1" si="377"/>
        <v>0.29276543078003192</v>
      </c>
      <c r="R3004" s="47">
        <f t="shared" ca="1" si="378"/>
        <v>7.5926303929538363E-2</v>
      </c>
      <c r="S3004" s="97">
        <f t="shared" ca="1" si="383"/>
        <v>0.19122533757982765</v>
      </c>
      <c r="V3004">
        <v>2987</v>
      </c>
      <c r="W3004" s="46">
        <v>0.183186556359271</v>
      </c>
    </row>
    <row r="3005" spans="10:23">
      <c r="J3005">
        <v>2988</v>
      </c>
      <c r="K3005" s="93">
        <f t="shared" ca="1" si="379"/>
        <v>-1.3638743359984609</v>
      </c>
      <c r="L3005" s="93">
        <f t="shared" ca="1" si="379"/>
        <v>-0.73221040905913304</v>
      </c>
      <c r="M3005" s="93">
        <f t="shared" ca="1" si="380"/>
        <v>-1.3638743359984609</v>
      </c>
      <c r="N3005" s="101">
        <f t="shared" ca="1" si="376"/>
        <v>-1.1279390145277475</v>
      </c>
      <c r="O3005" s="46">
        <f t="shared" ca="1" si="381"/>
        <v>-0.16930593883815548</v>
      </c>
      <c r="P3005" s="46">
        <f t="shared" ca="1" si="382"/>
        <v>7.5488686421023243E-2</v>
      </c>
      <c r="Q3005" s="47">
        <f t="shared" ca="1" si="377"/>
        <v>-0.65889518935651292</v>
      </c>
      <c r="R3005" s="47">
        <f t="shared" ca="1" si="378"/>
        <v>-3.2956497430696396E-2</v>
      </c>
      <c r="S3005" s="97">
        <f t="shared" ca="1" si="383"/>
        <v>-0.10113121813442594</v>
      </c>
      <c r="V3005">
        <v>2988</v>
      </c>
      <c r="W3005" s="46">
        <v>-2.1575355412155401E-2</v>
      </c>
    </row>
    <row r="3006" spans="10:23">
      <c r="J3006">
        <v>2989</v>
      </c>
      <c r="K3006" s="93">
        <f t="shared" ca="1" si="379"/>
        <v>0.4556394737590897</v>
      </c>
      <c r="L3006" s="93">
        <f t="shared" ca="1" si="379"/>
        <v>-0.42717571775666674</v>
      </c>
      <c r="M3006" s="93">
        <f t="shared" ca="1" si="380"/>
        <v>0.4556394737590897</v>
      </c>
      <c r="N3006" s="101">
        <f t="shared" ca="1" si="376"/>
        <v>-0.26009454210649158</v>
      </c>
      <c r="O3006" s="46">
        <f t="shared" ca="1" si="381"/>
        <v>0.48384397308159316</v>
      </c>
      <c r="P3006" s="46">
        <f t="shared" ca="1" si="382"/>
        <v>0.40206364238089753</v>
      </c>
      <c r="Q3006" s="47">
        <f t="shared" ca="1" si="377"/>
        <v>0.64740463448298435</v>
      </c>
      <c r="R3006" s="47">
        <f t="shared" ca="1" si="378"/>
        <v>0.10736743598000127</v>
      </c>
      <c r="S3006" s="97">
        <f t="shared" ca="1" si="383"/>
        <v>0.29560570453079721</v>
      </c>
      <c r="V3006">
        <v>2989</v>
      </c>
      <c r="W3006" s="46">
        <v>6.2491506611400002E-2</v>
      </c>
    </row>
    <row r="3007" spans="10:23">
      <c r="J3007">
        <v>2990</v>
      </c>
      <c r="K3007" s="93">
        <f t="shared" ca="1" si="379"/>
        <v>0.22179631876186506</v>
      </c>
      <c r="L3007" s="93">
        <f t="shared" ca="1" si="379"/>
        <v>0.65262619380549958</v>
      </c>
      <c r="M3007" s="93">
        <f t="shared" ca="1" si="380"/>
        <v>0.22179631876186506</v>
      </c>
      <c r="N3007" s="101">
        <f t="shared" ca="1" si="376"/>
        <v>0.68928012757517576</v>
      </c>
      <c r="O3007" s="46">
        <f t="shared" ca="1" si="381"/>
        <v>0.3999014191584519</v>
      </c>
      <c r="P3007" s="46">
        <f t="shared" ca="1" si="382"/>
        <v>0.36009236541932693</v>
      </c>
      <c r="Q3007" s="47">
        <f t="shared" ca="1" si="377"/>
        <v>0.47951952663670183</v>
      </c>
      <c r="R3007" s="47">
        <f t="shared" ca="1" si="378"/>
        <v>0.26087418997076445</v>
      </c>
      <c r="S3007" s="97">
        <f t="shared" ca="1" si="383"/>
        <v>0.33038780456460815</v>
      </c>
      <c r="V3007">
        <v>2990</v>
      </c>
      <c r="W3007" s="46">
        <v>-5.9762627241189303E-2</v>
      </c>
    </row>
    <row r="3008" spans="10:23">
      <c r="J3008">
        <v>2991</v>
      </c>
      <c r="K3008" s="93">
        <f t="shared" ca="1" si="379"/>
        <v>-0.61165283586308383</v>
      </c>
      <c r="L3008" s="93">
        <f t="shared" ca="1" si="379"/>
        <v>0.72781849847120406</v>
      </c>
      <c r="M3008" s="93">
        <f t="shared" ca="1" si="380"/>
        <v>-0.61165283586308383</v>
      </c>
      <c r="N3008" s="101">
        <f t="shared" ca="1" si="376"/>
        <v>0.49551315905675558</v>
      </c>
      <c r="O3008" s="46">
        <f t="shared" ca="1" si="381"/>
        <v>0.10071861603072457</v>
      </c>
      <c r="P3008" s="46">
        <f t="shared" ca="1" si="382"/>
        <v>0.21050096385546327</v>
      </c>
      <c r="Q3008" s="47">
        <f t="shared" ca="1" si="377"/>
        <v>-0.11884607961875282</v>
      </c>
      <c r="R3008" s="47">
        <f t="shared" ca="1" si="378"/>
        <v>0.22954352641106923</v>
      </c>
      <c r="S3008" s="97">
        <f t="shared" ca="1" si="383"/>
        <v>0.1651310712208969</v>
      </c>
      <c r="V3008">
        <v>2991</v>
      </c>
      <c r="W3008" s="46">
        <v>0.25137011890342598</v>
      </c>
    </row>
    <row r="3009" spans="10:23">
      <c r="J3009">
        <v>2992</v>
      </c>
      <c r="K3009" s="93">
        <f t="shared" ca="1" si="379"/>
        <v>-2.7842249866460562E-2</v>
      </c>
      <c r="L3009" s="93">
        <f t="shared" ca="1" si="379"/>
        <v>0.45724066531546748</v>
      </c>
      <c r="M3009" s="93">
        <f t="shared" ca="1" si="380"/>
        <v>-2.7842249866460562E-2</v>
      </c>
      <c r="N3009" s="101">
        <f t="shared" ca="1" si="376"/>
        <v>0.42464772767894948</v>
      </c>
      <c r="O3009" s="46">
        <f t="shared" ca="1" si="381"/>
        <v>0.31028879394122999</v>
      </c>
      <c r="P3009" s="46">
        <f t="shared" ca="1" si="382"/>
        <v>0.31528605281071598</v>
      </c>
      <c r="Q3009" s="47">
        <f t="shared" ca="1" si="377"/>
        <v>0.30029427620225796</v>
      </c>
      <c r="R3009" s="47">
        <f t="shared" ca="1" si="378"/>
        <v>0.21808511837853792</v>
      </c>
      <c r="S3009" s="97">
        <f t="shared" ca="1" si="383"/>
        <v>0.26418695615988397</v>
      </c>
      <c r="V3009">
        <v>2992</v>
      </c>
      <c r="W3009" s="46">
        <v>-0.217341838533681</v>
      </c>
    </row>
    <row r="3010" spans="10:23">
      <c r="J3010">
        <v>2993</v>
      </c>
      <c r="K3010" s="93">
        <f t="shared" ca="1" si="379"/>
        <v>0.98616125909249053</v>
      </c>
      <c r="L3010" s="93">
        <f t="shared" ca="1" si="379"/>
        <v>0.34919712652575086</v>
      </c>
      <c r="M3010" s="93">
        <f t="shared" ca="1" si="380"/>
        <v>0.98616125909249053</v>
      </c>
      <c r="N3010" s="101">
        <f t="shared" ca="1" si="376"/>
        <v>0.64468932857940253</v>
      </c>
      <c r="O3010" s="46">
        <f t="shared" ca="1" si="381"/>
        <v>0.67428509834471551</v>
      </c>
      <c r="P3010" s="46">
        <f t="shared" ca="1" si="382"/>
        <v>0.49728420501245874</v>
      </c>
      <c r="Q3010" s="47">
        <f t="shared" ca="1" si="377"/>
        <v>1.028286885009229</v>
      </c>
      <c r="R3010" s="47">
        <f t="shared" ca="1" si="378"/>
        <v>0.25366419266380985</v>
      </c>
      <c r="S3010" s="97">
        <f t="shared" ca="1" si="383"/>
        <v>0.46397464550426271</v>
      </c>
      <c r="V3010">
        <v>2993</v>
      </c>
      <c r="W3010" s="46">
        <v>0.53333535246413699</v>
      </c>
    </row>
    <row r="3011" spans="10:23">
      <c r="J3011">
        <v>2994</v>
      </c>
      <c r="K3011" s="93">
        <f t="shared" ca="1" si="379"/>
        <v>0.80745816686748395</v>
      </c>
      <c r="L3011" s="93">
        <f t="shared" ca="1" si="379"/>
        <v>0.8126922765593837</v>
      </c>
      <c r="M3011" s="93">
        <f t="shared" ca="1" si="380"/>
        <v>0.80745816686748395</v>
      </c>
      <c r="N3011" s="101">
        <f t="shared" ca="1" si="376"/>
        <v>1.0272896958455049</v>
      </c>
      <c r="O3011" s="46">
        <f t="shared" ca="1" si="381"/>
        <v>0.61013614365109725</v>
      </c>
      <c r="P3011" s="46">
        <f t="shared" ca="1" si="382"/>
        <v>0.46520972766564961</v>
      </c>
      <c r="Q3011" s="47">
        <f t="shared" ca="1" si="377"/>
        <v>0.89998897562199254</v>
      </c>
      <c r="R3011" s="47">
        <f t="shared" ca="1" si="378"/>
        <v>0.31552779860390345</v>
      </c>
      <c r="S3011" s="97">
        <f t="shared" ca="1" si="383"/>
        <v>0.46283197112750035</v>
      </c>
      <c r="V3011">
        <v>2994</v>
      </c>
      <c r="W3011" s="46">
        <v>1.46070181370427</v>
      </c>
    </row>
    <row r="3012" spans="10:23">
      <c r="J3012">
        <v>2995</v>
      </c>
      <c r="K3012" s="93">
        <f t="shared" ca="1" si="379"/>
        <v>-0.52975252070020384</v>
      </c>
      <c r="L3012" s="93">
        <f t="shared" ca="1" si="379"/>
        <v>1.1275687658280602</v>
      </c>
      <c r="M3012" s="93">
        <f t="shared" ca="1" si="380"/>
        <v>-0.52975252070020384</v>
      </c>
      <c r="N3012" s="101">
        <f t="shared" ca="1" si="376"/>
        <v>0.90055580455160034</v>
      </c>
      <c r="O3012" s="46">
        <f t="shared" ca="1" si="381"/>
        <v>0.13011832893642802</v>
      </c>
      <c r="P3012" s="46">
        <f t="shared" ca="1" si="382"/>
        <v>0.22520082030831501</v>
      </c>
      <c r="Q3012" s="47">
        <f t="shared" ca="1" si="377"/>
        <v>-6.0046653807345918E-2</v>
      </c>
      <c r="R3012" s="47">
        <f t="shared" ca="1" si="378"/>
        <v>0.29503588019231497</v>
      </c>
      <c r="S3012" s="97">
        <f t="shared" ca="1" si="383"/>
        <v>0.21257710456437151</v>
      </c>
      <c r="V3012">
        <v>2995</v>
      </c>
      <c r="W3012" s="46">
        <v>-0.216944719429713</v>
      </c>
    </row>
    <row r="3013" spans="10:23">
      <c r="J3013">
        <v>2996</v>
      </c>
      <c r="K3013" s="93">
        <f t="shared" ca="1" si="379"/>
        <v>-1.2563900919444266</v>
      </c>
      <c r="L3013" s="93">
        <f t="shared" ca="1" si="379"/>
        <v>0.40868649956278547</v>
      </c>
      <c r="M3013" s="93">
        <f t="shared" ca="1" si="380"/>
        <v>-1.2563900919444266</v>
      </c>
      <c r="N3013" s="101">
        <f t="shared" ca="1" si="376"/>
        <v>-1.2091435144080842E-2</v>
      </c>
      <c r="O3013" s="46">
        <f t="shared" ca="1" si="381"/>
        <v>-0.1307223764820073</v>
      </c>
      <c r="P3013" s="46">
        <f t="shared" ca="1" si="382"/>
        <v>9.4780467599097334E-2</v>
      </c>
      <c r="Q3013" s="47">
        <f t="shared" ca="1" si="377"/>
        <v>-0.58172806464421656</v>
      </c>
      <c r="R3013" s="47">
        <f t="shared" ca="1" si="378"/>
        <v>0.14746767579595182</v>
      </c>
      <c r="S3013" s="97">
        <f t="shared" ca="1" si="383"/>
        <v>8.3726496569722642E-3</v>
      </c>
      <c r="V3013">
        <v>2996</v>
      </c>
      <c r="W3013" s="46">
        <v>0.78232188266404801</v>
      </c>
    </row>
    <row r="3014" spans="10:23">
      <c r="J3014">
        <v>2997</v>
      </c>
      <c r="K3014" s="93">
        <f t="shared" ca="1" si="379"/>
        <v>2.1592376235357293</v>
      </c>
      <c r="L3014" s="93">
        <f t="shared" ca="1" si="379"/>
        <v>-1.3458152633767508</v>
      </c>
      <c r="M3014" s="93">
        <f t="shared" ca="1" si="380"/>
        <v>2.1592376235357293</v>
      </c>
      <c r="N3014" s="101">
        <f t="shared" ca="1" si="376"/>
        <v>-0.58925882180532074</v>
      </c>
      <c r="O3014" s="46">
        <f t="shared" ca="1" si="381"/>
        <v>1.0953837017201609</v>
      </c>
      <c r="P3014" s="46">
        <f t="shared" ca="1" si="382"/>
        <v>0.70783350670018141</v>
      </c>
      <c r="Q3014" s="47">
        <f t="shared" ca="1" si="377"/>
        <v>1.8704840917601198</v>
      </c>
      <c r="R3014" s="47">
        <f t="shared" ca="1" si="378"/>
        <v>5.414404407802681E-2</v>
      </c>
      <c r="S3014" s="97">
        <f t="shared" ca="1" si="383"/>
        <v>0.57476387289909381</v>
      </c>
      <c r="V3014">
        <v>2997</v>
      </c>
      <c r="W3014" s="46">
        <v>0.230869489216188</v>
      </c>
    </row>
    <row r="3015" spans="10:23">
      <c r="J3015">
        <v>2998</v>
      </c>
      <c r="K3015" s="93">
        <f t="shared" ca="1" si="379"/>
        <v>-0.64058936226298413</v>
      </c>
      <c r="L3015" s="93">
        <f t="shared" ca="1" si="379"/>
        <v>1.2418863281449339</v>
      </c>
      <c r="M3015" s="93">
        <f t="shared" ca="1" si="380"/>
        <v>-0.64058936226298413</v>
      </c>
      <c r="N3015" s="101">
        <f t="shared" ca="1" si="376"/>
        <v>0.97368976140963581</v>
      </c>
      <c r="O3015" s="46">
        <f t="shared" ca="1" si="381"/>
        <v>9.0331286422120655E-2</v>
      </c>
      <c r="P3015" s="46">
        <f t="shared" ca="1" si="382"/>
        <v>0.2053072990511613</v>
      </c>
      <c r="Q3015" s="47">
        <f t="shared" ca="1" si="377"/>
        <v>-0.13962073883596066</v>
      </c>
      <c r="R3015" s="47">
        <f t="shared" ca="1" si="378"/>
        <v>0.3068610917576729</v>
      </c>
      <c r="S3015" s="97">
        <f t="shared" ca="1" si="383"/>
        <v>0.19859618908989679</v>
      </c>
      <c r="V3015">
        <v>2998</v>
      </c>
      <c r="W3015" s="46">
        <v>0.75613618228925294</v>
      </c>
    </row>
    <row r="3016" spans="10:23">
      <c r="J3016">
        <v>2999</v>
      </c>
      <c r="K3016" s="93">
        <f t="shared" ca="1" si="379"/>
        <v>0.83332371898285273</v>
      </c>
      <c r="L3016" s="93">
        <f t="shared" ca="1" si="379"/>
        <v>-1.0508545093988466</v>
      </c>
      <c r="M3016" s="93">
        <f t="shared" ca="1" si="380"/>
        <v>0.83332371898285273</v>
      </c>
      <c r="N3016" s="101">
        <f t="shared" ca="1" si="376"/>
        <v>-0.73128185648224642</v>
      </c>
      <c r="O3016" s="46">
        <f t="shared" ca="1" si="381"/>
        <v>0.61942108724169298</v>
      </c>
      <c r="P3016" s="46">
        <f t="shared" ca="1" si="382"/>
        <v>0.46985219946094747</v>
      </c>
      <c r="Q3016" s="47">
        <f t="shared" ca="1" si="377"/>
        <v>0.918558862803184</v>
      </c>
      <c r="R3016" s="47">
        <f t="shared" ca="1" si="378"/>
        <v>3.1179986007589075E-2</v>
      </c>
      <c r="S3016" s="97">
        <f t="shared" ca="1" si="383"/>
        <v>0.32530053662464103</v>
      </c>
      <c r="V3016">
        <v>2999</v>
      </c>
      <c r="W3016" s="46">
        <v>0.63452670647910903</v>
      </c>
    </row>
    <row r="3017" spans="10:23">
      <c r="J3017">
        <v>3000</v>
      </c>
      <c r="K3017" s="93">
        <f t="shared" ca="1" si="379"/>
        <v>-1.0156777365994751</v>
      </c>
      <c r="L3017" s="93">
        <f t="shared" ca="1" si="379"/>
        <v>-0.71232321348031169</v>
      </c>
      <c r="M3017" s="93">
        <f t="shared" ca="1" si="380"/>
        <v>-1.0156777365994751</v>
      </c>
      <c r="N3017" s="101">
        <f t="shared" ca="1" si="376"/>
        <v>-0.99834996882016813</v>
      </c>
      <c r="O3017" s="46">
        <f t="shared" ca="1" si="381"/>
        <v>-4.4313989335717896E-2</v>
      </c>
      <c r="P3017" s="46">
        <f t="shared" ca="1" si="382"/>
        <v>0.13798466117224203</v>
      </c>
      <c r="Q3017" s="47">
        <f t="shared" ca="1" si="377"/>
        <v>-0.40891129035163776</v>
      </c>
      <c r="R3017" s="47">
        <f t="shared" ca="1" si="378"/>
        <v>-1.2002921993507443E-2</v>
      </c>
      <c r="S3017" s="97">
        <f t="shared" ca="1" si="383"/>
        <v>-2.8158455664612669E-2</v>
      </c>
      <c r="V3017">
        <v>3000</v>
      </c>
      <c r="W3017" s="46">
        <v>-7.0095097497763895E-2</v>
      </c>
    </row>
    <row r="3018" spans="10:23">
      <c r="J3018">
        <v>3001</v>
      </c>
      <c r="K3018" s="93">
        <f t="shared" ca="1" si="379"/>
        <v>0.58287158764324076</v>
      </c>
      <c r="L3018" s="93">
        <f t="shared" ca="1" si="379"/>
        <v>2.0572267711650163</v>
      </c>
      <c r="M3018" s="93">
        <f t="shared" ca="1" si="380"/>
        <v>0.58287158764324076</v>
      </c>
      <c r="N3018" s="101">
        <f t="shared" ca="1" si="376"/>
        <v>2.1357883568108647</v>
      </c>
      <c r="O3018" s="46">
        <f t="shared" ca="1" si="381"/>
        <v>0.52951641784741221</v>
      </c>
      <c r="P3018" s="46">
        <f t="shared" ca="1" si="382"/>
        <v>0.42489986476380709</v>
      </c>
      <c r="Q3018" s="47">
        <f t="shared" ca="1" si="377"/>
        <v>0.73874952401462246</v>
      </c>
      <c r="R3018" s="47">
        <f t="shared" ca="1" si="378"/>
        <v>0.4947637069149568</v>
      </c>
      <c r="S3018" s="97">
        <f t="shared" ca="1" si="383"/>
        <v>0.51214006238118448</v>
      </c>
      <c r="V3018">
        <v>3001</v>
      </c>
      <c r="W3018" s="46">
        <v>-0.39458548499799401</v>
      </c>
    </row>
    <row r="3019" spans="10:23">
      <c r="J3019">
        <v>3002</v>
      </c>
      <c r="K3019" s="93">
        <f t="shared" ca="1" si="379"/>
        <v>5.0020049077878596E-2</v>
      </c>
      <c r="L3019" s="93">
        <f t="shared" ca="1" si="379"/>
        <v>0.68109620862907772</v>
      </c>
      <c r="M3019" s="93">
        <f t="shared" ca="1" si="380"/>
        <v>5.0020049077878596E-2</v>
      </c>
      <c r="N3019" s="101">
        <f t="shared" ca="1" si="376"/>
        <v>0.66164336267358459</v>
      </c>
      <c r="O3019" s="46">
        <f t="shared" ca="1" si="381"/>
        <v>0.33823898229629434</v>
      </c>
      <c r="P3019" s="46">
        <f t="shared" ca="1" si="382"/>
        <v>0.32926114698824815</v>
      </c>
      <c r="Q3019" s="47">
        <f t="shared" ca="1" si="377"/>
        <v>0.35619465291238667</v>
      </c>
      <c r="R3019" s="47">
        <f t="shared" ca="1" si="378"/>
        <v>0.25640553264681071</v>
      </c>
      <c r="S3019" s="97">
        <f t="shared" ca="1" si="383"/>
        <v>0.2973222574715525</v>
      </c>
      <c r="V3019">
        <v>3002</v>
      </c>
      <c r="W3019" s="46">
        <v>0.27266720680396</v>
      </c>
    </row>
    <row r="3020" spans="10:23">
      <c r="J3020">
        <v>3003</v>
      </c>
      <c r="K3020" s="93">
        <f t="shared" ca="1" si="379"/>
        <v>0.33969480999344553</v>
      </c>
      <c r="L3020" s="93">
        <f t="shared" ca="1" si="379"/>
        <v>0.11414235823463549</v>
      </c>
      <c r="M3020" s="93">
        <f t="shared" ca="1" si="380"/>
        <v>0.33969480999344553</v>
      </c>
      <c r="N3020" s="101">
        <f t="shared" ca="1" si="376"/>
        <v>0.21624702106408006</v>
      </c>
      <c r="O3020" s="46">
        <f t="shared" ca="1" si="381"/>
        <v>0.44222337832711517</v>
      </c>
      <c r="P3020" s="46">
        <f t="shared" ca="1" si="382"/>
        <v>0.38125334500365859</v>
      </c>
      <c r="Q3020" s="47">
        <f t="shared" ca="1" si="377"/>
        <v>0.56416344497402837</v>
      </c>
      <c r="R3020" s="47">
        <f t="shared" ca="1" si="378"/>
        <v>0.1843882892725362</v>
      </c>
      <c r="S3020" s="97">
        <f t="shared" ca="1" si="383"/>
        <v>0.31330583379982568</v>
      </c>
      <c r="V3020">
        <v>3003</v>
      </c>
      <c r="W3020" s="46">
        <v>0.35046977348997499</v>
      </c>
    </row>
    <row r="3021" spans="10:23">
      <c r="J3021">
        <v>3004</v>
      </c>
      <c r="K3021" s="93">
        <f t="shared" ca="1" si="379"/>
        <v>-1.0521674243067309</v>
      </c>
      <c r="L3021" s="93">
        <f t="shared" ca="1" si="379"/>
        <v>1.0671539809993469</v>
      </c>
      <c r="M3021" s="93">
        <f t="shared" ca="1" si="380"/>
        <v>-1.0521674243067309</v>
      </c>
      <c r="N3021" s="101">
        <f t="shared" ca="1" si="376"/>
        <v>0.67713790373333893</v>
      </c>
      <c r="O3021" s="46">
        <f t="shared" ca="1" si="381"/>
        <v>-5.7412673272142167E-2</v>
      </c>
      <c r="P3021" s="46">
        <f t="shared" ca="1" si="382"/>
        <v>0.1314353192040299</v>
      </c>
      <c r="Q3021" s="47">
        <f t="shared" ca="1" si="377"/>
        <v>-0.4351086582244863</v>
      </c>
      <c r="R3021" s="47">
        <f t="shared" ca="1" si="378"/>
        <v>0.25891088356738778</v>
      </c>
      <c r="S3021" s="97">
        <f t="shared" ca="1" si="383"/>
        <v>0.10074910514762281</v>
      </c>
      <c r="V3021">
        <v>3004</v>
      </c>
      <c r="W3021" s="46">
        <v>0.57423968365815203</v>
      </c>
    </row>
    <row r="3022" spans="10:23">
      <c r="J3022">
        <v>3005</v>
      </c>
      <c r="K3022" s="93">
        <f t="shared" ca="1" si="379"/>
        <v>-1.5244509232952141</v>
      </c>
      <c r="L3022" s="93">
        <f t="shared" ca="1" si="379"/>
        <v>0.82423730825924268</v>
      </c>
      <c r="M3022" s="93">
        <f t="shared" ca="1" si="380"/>
        <v>-1.5244509232952141</v>
      </c>
      <c r="N3022" s="101">
        <f t="shared" ca="1" si="376"/>
        <v>0.29663594247216973</v>
      </c>
      <c r="O3022" s="46">
        <f t="shared" ca="1" si="381"/>
        <v>-0.2269480316251421</v>
      </c>
      <c r="P3022" s="46">
        <f t="shared" ca="1" si="382"/>
        <v>4.6667640027529933E-2</v>
      </c>
      <c r="Q3022" s="47">
        <f t="shared" ca="1" si="377"/>
        <v>-0.77417937493048616</v>
      </c>
      <c r="R3022" s="47">
        <f t="shared" ca="1" si="378"/>
        <v>0.19738657411861515</v>
      </c>
      <c r="S3022" s="97">
        <f t="shared" ca="1" si="383"/>
        <v>-1.4780728753263472E-2</v>
      </c>
      <c r="V3022">
        <v>3005</v>
      </c>
      <c r="W3022" s="46">
        <v>1.8121994853807499</v>
      </c>
    </row>
    <row r="3023" spans="10:23">
      <c r="J3023">
        <v>3006</v>
      </c>
      <c r="K3023" s="93">
        <f t="shared" ca="1" si="379"/>
        <v>0.40830600886958657</v>
      </c>
      <c r="L3023" s="93">
        <f t="shared" ca="1" si="379"/>
        <v>-0.59533313482683758</v>
      </c>
      <c r="M3023" s="93">
        <f t="shared" ca="1" si="380"/>
        <v>0.40830600886958657</v>
      </c>
      <c r="N3023" s="101">
        <f t="shared" ca="1" si="376"/>
        <v>-0.43457486589474725</v>
      </c>
      <c r="O3023" s="46">
        <f t="shared" ca="1" si="381"/>
        <v>0.46685270417357921</v>
      </c>
      <c r="P3023" s="46">
        <f t="shared" ca="1" si="382"/>
        <v>0.39356800792689062</v>
      </c>
      <c r="Q3023" s="47">
        <f t="shared" ca="1" si="377"/>
        <v>0.61342209666695646</v>
      </c>
      <c r="R3023" s="47">
        <f t="shared" ca="1" si="378"/>
        <v>7.9155278024519563E-2</v>
      </c>
      <c r="S3023" s="97">
        <f t="shared" ca="1" si="383"/>
        <v>0.27300399109904938</v>
      </c>
      <c r="V3023">
        <v>3006</v>
      </c>
      <c r="W3023" s="46">
        <v>0.50276988873394801</v>
      </c>
    </row>
    <row r="3024" spans="10:23">
      <c r="J3024">
        <v>3007</v>
      </c>
      <c r="K3024" s="93">
        <f t="shared" ca="1" si="379"/>
        <v>-0.56432463081676021</v>
      </c>
      <c r="L3024" s="93">
        <f t="shared" ca="1" si="379"/>
        <v>0.56962808881362892</v>
      </c>
      <c r="M3024" s="93">
        <f t="shared" ca="1" si="380"/>
        <v>-0.56432463081676021</v>
      </c>
      <c r="N3024" s="101">
        <f t="shared" ca="1" si="376"/>
        <v>0.3605869220764315</v>
      </c>
      <c r="O3024" s="46">
        <f t="shared" ca="1" si="381"/>
        <v>0.11770799681560862</v>
      </c>
      <c r="P3024" s="46">
        <f t="shared" ca="1" si="382"/>
        <v>0.21899565424790529</v>
      </c>
      <c r="Q3024" s="47">
        <f t="shared" ca="1" si="377"/>
        <v>-8.486731804898473E-2</v>
      </c>
      <c r="R3024" s="47">
        <f t="shared" ca="1" si="378"/>
        <v>0.20772696722903108</v>
      </c>
      <c r="S3024" s="97">
        <f t="shared" ca="1" si="383"/>
        <v>0.16271748202231984</v>
      </c>
      <c r="V3024">
        <v>3007</v>
      </c>
      <c r="W3024" s="46">
        <v>0.12851704382779899</v>
      </c>
    </row>
    <row r="3025" spans="10:23">
      <c r="J3025">
        <v>3008</v>
      </c>
      <c r="K3025" s="93">
        <f t="shared" ca="1" si="379"/>
        <v>-1.0699738067661384</v>
      </c>
      <c r="L3025" s="93">
        <f t="shared" ca="1" si="379"/>
        <v>-0.41948249854622355</v>
      </c>
      <c r="M3025" s="93">
        <f t="shared" ca="1" si="380"/>
        <v>-1.0699738067661384</v>
      </c>
      <c r="N3025" s="101">
        <f t="shared" ca="1" si="376"/>
        <v>-0.73797997854625785</v>
      </c>
      <c r="O3025" s="46">
        <f t="shared" ca="1" si="381"/>
        <v>-6.3804620985097982E-2</v>
      </c>
      <c r="P3025" s="46">
        <f t="shared" ca="1" si="382"/>
        <v>0.12823934534755199</v>
      </c>
      <c r="Q3025" s="47">
        <f t="shared" ca="1" si="377"/>
        <v>-0.44789255365039793</v>
      </c>
      <c r="R3025" s="47">
        <f t="shared" ca="1" si="378"/>
        <v>3.0096949974802278E-2</v>
      </c>
      <c r="S3025" s="97">
        <f t="shared" ca="1" si="383"/>
        <v>-1.6853835505147852E-2</v>
      </c>
      <c r="V3025">
        <v>3008</v>
      </c>
      <c r="W3025" s="46">
        <v>-0.12115814439742099</v>
      </c>
    </row>
    <row r="3026" spans="10:23">
      <c r="J3026">
        <v>3009</v>
      </c>
      <c r="K3026" s="93">
        <f t="shared" ca="1" si="379"/>
        <v>-0.10836685746966584</v>
      </c>
      <c r="L3026" s="93">
        <f t="shared" ca="1" si="379"/>
        <v>-1.1484519235940047</v>
      </c>
      <c r="M3026" s="93">
        <f t="shared" ca="1" si="380"/>
        <v>-0.10836685746966584</v>
      </c>
      <c r="N3026" s="101">
        <f t="shared" ref="N3026:N3089" ca="1" si="384">$N$2*K3026+SQRT(1-$N$2^2)*L3026</f>
        <v>-1.1232910529315532</v>
      </c>
      <c r="O3026" s="46">
        <f t="shared" ca="1" si="381"/>
        <v>0.28138291805210219</v>
      </c>
      <c r="P3026" s="46">
        <f t="shared" ca="1" si="382"/>
        <v>0.30083311486615205</v>
      </c>
      <c r="Q3026" s="47">
        <f t="shared" ref="Q3026:Q3089" ca="1" si="385">$K$2+K3026*$S$3</f>
        <v>0.24248252442400237</v>
      </c>
      <c r="R3026" s="47">
        <f t="shared" ref="R3026:R3089" ca="1" si="386">$L$2+$L$3*N3026</f>
        <v>-3.2204956948217817E-2</v>
      </c>
      <c r="S3026" s="97">
        <f t="shared" ca="1" si="383"/>
        <v>0.12458898055194219</v>
      </c>
      <c r="V3026">
        <v>3009</v>
      </c>
      <c r="W3026" s="46">
        <v>-0.36323318970073398</v>
      </c>
    </row>
    <row r="3027" spans="10:23">
      <c r="J3027">
        <v>3010</v>
      </c>
      <c r="K3027" s="93">
        <f t="shared" ref="K3027:L3090" ca="1" si="387">_xlfn.NORM.S.INV(RAND())</f>
        <v>-1.4337354788301635</v>
      </c>
      <c r="L3027" s="93">
        <f t="shared" ca="1" si="387"/>
        <v>-1.9685087471022826</v>
      </c>
      <c r="M3027" s="93">
        <f t="shared" ref="M3027:M3090" ca="1" si="388">K3027</f>
        <v>-1.4337354788301635</v>
      </c>
      <c r="N3027" s="101">
        <f t="shared" ca="1" si="384"/>
        <v>-2.3222700950631854</v>
      </c>
      <c r="O3027" s="46">
        <f t="shared" ref="O3027:O3090" ca="1" si="389">$K$2+K3027*$K$3</f>
        <v>-0.19438395640660677</v>
      </c>
      <c r="P3027" s="46">
        <f t="shared" ref="P3027:P3090" ca="1" si="390">$K$2+K3027*$R$3</f>
        <v>6.2949677636797596E-2</v>
      </c>
      <c r="Q3027" s="47">
        <f t="shared" ca="1" si="385"/>
        <v>-0.70905122449341551</v>
      </c>
      <c r="R3027" s="47">
        <f t="shared" ca="1" si="386"/>
        <v>-0.22607086335827103</v>
      </c>
      <c r="S3027" s="97">
        <f t="shared" ref="S3027:S3090" ca="1" si="391">AVERAGE(R3027,O3027)</f>
        <v>-0.2102274098824389</v>
      </c>
      <c r="V3027">
        <v>3010</v>
      </c>
      <c r="W3027" s="46">
        <v>0.63159054679499105</v>
      </c>
    </row>
    <row r="3028" spans="10:23">
      <c r="J3028">
        <v>3011</v>
      </c>
      <c r="K3028" s="93">
        <f t="shared" ca="1" si="387"/>
        <v>-4.3673057747538761E-2</v>
      </c>
      <c r="L3028" s="93">
        <f t="shared" ca="1" si="387"/>
        <v>0.49614503990189501</v>
      </c>
      <c r="M3028" s="93">
        <f t="shared" ca="1" si="388"/>
        <v>-4.3673057747538761E-2</v>
      </c>
      <c r="N3028" s="101">
        <f t="shared" ca="1" si="384"/>
        <v>0.45649775912257656</v>
      </c>
      <c r="O3028" s="46">
        <f t="shared" ca="1" si="389"/>
        <v>0.30460601719191666</v>
      </c>
      <c r="P3028" s="46">
        <f t="shared" ca="1" si="390"/>
        <v>0.31244466443605934</v>
      </c>
      <c r="Q3028" s="47">
        <f t="shared" ca="1" si="385"/>
        <v>0.28892872270363135</v>
      </c>
      <c r="R3028" s="47">
        <f t="shared" ca="1" si="386"/>
        <v>0.2232350292594068</v>
      </c>
      <c r="S3028" s="97">
        <f t="shared" ca="1" si="391"/>
        <v>0.26392052322566173</v>
      </c>
      <c r="V3028">
        <v>3011</v>
      </c>
      <c r="W3028" s="46">
        <v>0.52700282863624803</v>
      </c>
    </row>
    <row r="3029" spans="10:23">
      <c r="J3029">
        <v>3012</v>
      </c>
      <c r="K3029" s="93">
        <f t="shared" ca="1" si="387"/>
        <v>-0.50041831722047148</v>
      </c>
      <c r="L3029" s="93">
        <f t="shared" ca="1" si="387"/>
        <v>2.0188055449863298</v>
      </c>
      <c r="M3029" s="93">
        <f t="shared" ca="1" si="388"/>
        <v>-0.50041831722047148</v>
      </c>
      <c r="N3029" s="101">
        <f t="shared" ca="1" si="384"/>
        <v>1.7548513463403603</v>
      </c>
      <c r="O3029" s="46">
        <f t="shared" ca="1" si="389"/>
        <v>0.14064841247647888</v>
      </c>
      <c r="P3029" s="46">
        <f t="shared" ca="1" si="390"/>
        <v>0.23046586207834041</v>
      </c>
      <c r="Q3029" s="47">
        <f t="shared" ca="1" si="385"/>
        <v>-3.8986486727244196E-2</v>
      </c>
      <c r="R3029" s="47">
        <f t="shared" ca="1" si="386"/>
        <v>0.43316905327638849</v>
      </c>
      <c r="S3029" s="97">
        <f t="shared" ca="1" si="391"/>
        <v>0.2869087328764337</v>
      </c>
      <c r="V3029">
        <v>3012</v>
      </c>
      <c r="W3029" s="46">
        <v>0.26665003875245802</v>
      </c>
    </row>
    <row r="3030" spans="10:23">
      <c r="J3030">
        <v>3013</v>
      </c>
      <c r="K3030" s="93">
        <f t="shared" ca="1" si="387"/>
        <v>-6.551688674834108E-2</v>
      </c>
      <c r="L3030" s="93">
        <f t="shared" ca="1" si="387"/>
        <v>-0.23014235143555703</v>
      </c>
      <c r="M3030" s="93">
        <f t="shared" ca="1" si="388"/>
        <v>-6.551688674834108E-2</v>
      </c>
      <c r="N3030" s="101">
        <f t="shared" ca="1" si="384"/>
        <v>-0.23902993405176373</v>
      </c>
      <c r="O3030" s="46">
        <f t="shared" ca="1" si="389"/>
        <v>0.29676474942502612</v>
      </c>
      <c r="P3030" s="46">
        <f t="shared" ca="1" si="390"/>
        <v>0.30852403055261407</v>
      </c>
      <c r="Q3030" s="47">
        <f t="shared" ca="1" si="385"/>
        <v>0.27324618716985027</v>
      </c>
      <c r="R3030" s="47">
        <f t="shared" ca="1" si="386"/>
        <v>0.11077342490074338</v>
      </c>
      <c r="S3030" s="97">
        <f t="shared" ca="1" si="391"/>
        <v>0.20376908716288475</v>
      </c>
      <c r="V3030">
        <v>3013</v>
      </c>
      <c r="W3030" s="46">
        <v>0.36670672003312899</v>
      </c>
    </row>
    <row r="3031" spans="10:23">
      <c r="J3031">
        <v>3014</v>
      </c>
      <c r="K3031" s="93">
        <f t="shared" ca="1" si="387"/>
        <v>-0.71345194829673986</v>
      </c>
      <c r="L3031" s="93">
        <f t="shared" ca="1" si="387"/>
        <v>0.20409463227286453</v>
      </c>
      <c r="M3031" s="93">
        <f t="shared" ca="1" si="388"/>
        <v>-0.71345194829673986</v>
      </c>
      <c r="N3031" s="101">
        <f t="shared" ca="1" si="384"/>
        <v>-3.3395035212343965E-2</v>
      </c>
      <c r="O3031" s="46">
        <f t="shared" ca="1" si="389"/>
        <v>6.4175842371638814E-2</v>
      </c>
      <c r="P3031" s="46">
        <f t="shared" ca="1" si="390"/>
        <v>0.19222957702592039</v>
      </c>
      <c r="Q3031" s="47">
        <f t="shared" ca="1" si="385"/>
        <v>-0.19193162693692434</v>
      </c>
      <c r="R3031" s="47">
        <f t="shared" ca="1" si="386"/>
        <v>0.14402304366152485</v>
      </c>
      <c r="S3031" s="97">
        <f t="shared" ca="1" si="391"/>
        <v>0.10409944301658183</v>
      </c>
      <c r="V3031">
        <v>3014</v>
      </c>
      <c r="W3031" s="46">
        <v>0.16841642069669799</v>
      </c>
    </row>
    <row r="3032" spans="10:23">
      <c r="J3032">
        <v>3015</v>
      </c>
      <c r="K3032" s="93">
        <f t="shared" ca="1" si="387"/>
        <v>0.34393974107909397</v>
      </c>
      <c r="L3032" s="93">
        <f t="shared" ca="1" si="387"/>
        <v>1.5656577339442281</v>
      </c>
      <c r="M3032" s="93">
        <f t="shared" ca="1" si="388"/>
        <v>0.34393974107909397</v>
      </c>
      <c r="N3032" s="101">
        <f t="shared" ca="1" si="384"/>
        <v>1.5937543294770695</v>
      </c>
      <c r="O3032" s="46">
        <f t="shared" ca="1" si="389"/>
        <v>0.44374717899838689</v>
      </c>
      <c r="P3032" s="46">
        <f t="shared" ca="1" si="390"/>
        <v>0.38201524533929443</v>
      </c>
      <c r="Q3032" s="47">
        <f t="shared" ca="1" si="385"/>
        <v>0.56721104631657182</v>
      </c>
      <c r="R3032" s="47">
        <f t="shared" ca="1" si="386"/>
        <v>0.40712087553790827</v>
      </c>
      <c r="S3032" s="97">
        <f t="shared" ca="1" si="391"/>
        <v>0.42543402726814761</v>
      </c>
      <c r="V3032">
        <v>3015</v>
      </c>
      <c r="W3032" s="46">
        <v>0.71855917047095796</v>
      </c>
    </row>
    <row r="3033" spans="10:23">
      <c r="J3033">
        <v>3016</v>
      </c>
      <c r="K3033" s="93">
        <f t="shared" ca="1" si="387"/>
        <v>-0.53547889826253836</v>
      </c>
      <c r="L3033" s="93">
        <f t="shared" ca="1" si="387"/>
        <v>0.41239015492476322</v>
      </c>
      <c r="M3033" s="93">
        <f t="shared" ca="1" si="388"/>
        <v>-0.53547889826253836</v>
      </c>
      <c r="N3033" s="101">
        <f t="shared" ca="1" si="384"/>
        <v>0.22068587047831215</v>
      </c>
      <c r="O3033" s="46">
        <f t="shared" ca="1" si="389"/>
        <v>0.12806273420535183</v>
      </c>
      <c r="P3033" s="46">
        <f t="shared" ca="1" si="390"/>
        <v>0.22417302294277691</v>
      </c>
      <c r="Q3033" s="47">
        <f t="shared" ca="1" si="385"/>
        <v>-6.4157843269498305E-2</v>
      </c>
      <c r="R3033" s="47">
        <f t="shared" ca="1" si="386"/>
        <v>0.18510601788568853</v>
      </c>
      <c r="S3033" s="97">
        <f t="shared" ca="1" si="391"/>
        <v>0.15658437604552017</v>
      </c>
      <c r="V3033">
        <v>3016</v>
      </c>
      <c r="W3033" s="46">
        <v>-8.9701467858644607E-2</v>
      </c>
    </row>
    <row r="3034" spans="10:23">
      <c r="J3034">
        <v>3017</v>
      </c>
      <c r="K3034" s="93">
        <f t="shared" ca="1" si="387"/>
        <v>0.2239388310169928</v>
      </c>
      <c r="L3034" s="93">
        <f t="shared" ca="1" si="387"/>
        <v>-1.1921065432832634</v>
      </c>
      <c r="M3034" s="93">
        <f t="shared" ca="1" si="388"/>
        <v>0.2239388310169928</v>
      </c>
      <c r="N3034" s="101">
        <f t="shared" ca="1" si="384"/>
        <v>-1.0589986001870175</v>
      </c>
      <c r="O3034" s="46">
        <f t="shared" ca="1" si="389"/>
        <v>0.40067051565182238</v>
      </c>
      <c r="P3034" s="46">
        <f t="shared" ca="1" si="390"/>
        <v>0.36047691366601214</v>
      </c>
      <c r="Q3034" s="47">
        <f t="shared" ca="1" si="385"/>
        <v>0.48105771962344279</v>
      </c>
      <c r="R3034" s="47">
        <f t="shared" ca="1" si="386"/>
        <v>-2.1809350195588245E-2</v>
      </c>
      <c r="S3034" s="97">
        <f t="shared" ca="1" si="391"/>
        <v>0.18943058272811708</v>
      </c>
      <c r="V3034">
        <v>3017</v>
      </c>
      <c r="W3034" s="46">
        <v>0.38225692408199702</v>
      </c>
    </row>
    <row r="3035" spans="10:23">
      <c r="J3035">
        <v>3018</v>
      </c>
      <c r="K3035" s="93">
        <f t="shared" ca="1" si="387"/>
        <v>-1.0936573396888092</v>
      </c>
      <c r="L3035" s="93">
        <f t="shared" ca="1" si="387"/>
        <v>-2.022664571188082</v>
      </c>
      <c r="M3035" s="93">
        <f t="shared" ca="1" si="388"/>
        <v>-1.0936573396888092</v>
      </c>
      <c r="N3035" s="101">
        <f t="shared" ca="1" si="384"/>
        <v>-2.2654618439902765</v>
      </c>
      <c r="O3035" s="46">
        <f t="shared" ca="1" si="389"/>
        <v>-7.2306286297796063E-2</v>
      </c>
      <c r="P3035" s="46">
        <f t="shared" ca="1" si="390"/>
        <v>0.12398851269120295</v>
      </c>
      <c r="Q3035" s="47">
        <f t="shared" ca="1" si="385"/>
        <v>-0.46489588427579409</v>
      </c>
      <c r="R3035" s="47">
        <f t="shared" ca="1" si="386"/>
        <v>-0.21688539580727922</v>
      </c>
      <c r="S3035" s="97">
        <f t="shared" ca="1" si="391"/>
        <v>-0.14459584105253764</v>
      </c>
      <c r="V3035">
        <v>3018</v>
      </c>
      <c r="W3035" s="46">
        <v>2.0581789679684399E-2</v>
      </c>
    </row>
    <row r="3036" spans="10:23">
      <c r="J3036">
        <v>3019</v>
      </c>
      <c r="K3036" s="93">
        <f t="shared" ca="1" si="387"/>
        <v>1.1853425792145893</v>
      </c>
      <c r="L3036" s="93">
        <f t="shared" ca="1" si="387"/>
        <v>-1.5039873173445866</v>
      </c>
      <c r="M3036" s="93">
        <f t="shared" ca="1" si="388"/>
        <v>1.1853425792145893</v>
      </c>
      <c r="N3036" s="101">
        <f t="shared" ca="1" si="384"/>
        <v>-1.0489395590983384</v>
      </c>
      <c r="O3036" s="46">
        <f t="shared" ca="1" si="389"/>
        <v>0.74578511169781181</v>
      </c>
      <c r="P3036" s="46">
        <f t="shared" ca="1" si="390"/>
        <v>0.53303421168900689</v>
      </c>
      <c r="Q3036" s="47">
        <f t="shared" ca="1" si="385"/>
        <v>1.1712869117154217</v>
      </c>
      <c r="R3036" s="47">
        <f t="shared" ca="1" si="386"/>
        <v>-2.0182878798051779E-2</v>
      </c>
      <c r="S3036" s="97">
        <f t="shared" ca="1" si="391"/>
        <v>0.36280111644988</v>
      </c>
      <c r="V3036">
        <v>3019</v>
      </c>
      <c r="W3036" s="46">
        <v>-1.7732942823609901E-2</v>
      </c>
    </row>
    <row r="3037" spans="10:23">
      <c r="J3037">
        <v>3020</v>
      </c>
      <c r="K3037" s="93">
        <f t="shared" ca="1" si="387"/>
        <v>0.63429732170901154</v>
      </c>
      <c r="L3037" s="93">
        <f t="shared" ca="1" si="387"/>
        <v>-0.71288080746527649</v>
      </c>
      <c r="M3037" s="93">
        <f t="shared" ca="1" si="388"/>
        <v>0.63429732170901154</v>
      </c>
      <c r="N3037" s="101">
        <f t="shared" ca="1" si="384"/>
        <v>-0.47414953084696776</v>
      </c>
      <c r="O3037" s="46">
        <f t="shared" ca="1" si="389"/>
        <v>0.54797668646166486</v>
      </c>
      <c r="P3037" s="46">
        <f t="shared" ca="1" si="390"/>
        <v>0.43412999907093341</v>
      </c>
      <c r="Q3037" s="47">
        <f t="shared" ca="1" si="385"/>
        <v>0.77567006124312776</v>
      </c>
      <c r="R3037" s="47">
        <f t="shared" ca="1" si="386"/>
        <v>7.2756351919692708E-2</v>
      </c>
      <c r="S3037" s="97">
        <f t="shared" ca="1" si="391"/>
        <v>0.31036651919067881</v>
      </c>
      <c r="V3037">
        <v>3020</v>
      </c>
      <c r="W3037" s="46">
        <v>0.86496488700902097</v>
      </c>
    </row>
    <row r="3038" spans="10:23">
      <c r="J3038">
        <v>3021</v>
      </c>
      <c r="K3038" s="93">
        <f t="shared" ca="1" si="387"/>
        <v>-1.2949969706635551</v>
      </c>
      <c r="L3038" s="93">
        <f t="shared" ca="1" si="387"/>
        <v>5.5710437138311222E-3</v>
      </c>
      <c r="M3038" s="93">
        <f t="shared" ca="1" si="388"/>
        <v>-1.2949969706635551</v>
      </c>
      <c r="N3038" s="101">
        <f t="shared" ca="1" si="384"/>
        <v>-0.4065562752557183</v>
      </c>
      <c r="O3038" s="46">
        <f t="shared" ca="1" si="389"/>
        <v>-0.14458106735847565</v>
      </c>
      <c r="P3038" s="46">
        <f t="shared" ca="1" si="390"/>
        <v>8.785112216086316E-2</v>
      </c>
      <c r="Q3038" s="47">
        <f t="shared" ca="1" si="385"/>
        <v>-0.60944544639715326</v>
      </c>
      <c r="R3038" s="47">
        <f t="shared" ca="1" si="386"/>
        <v>8.3685673702587837E-2</v>
      </c>
      <c r="S3038" s="97">
        <f t="shared" ca="1" si="391"/>
        <v>-3.0447696827943904E-2</v>
      </c>
      <c r="V3038">
        <v>3021</v>
      </c>
      <c r="W3038" s="46">
        <v>-0.21167291706517799</v>
      </c>
    </row>
    <row r="3039" spans="10:23">
      <c r="J3039">
        <v>3022</v>
      </c>
      <c r="K3039" s="93">
        <f t="shared" ca="1" si="387"/>
        <v>-1.3166007151479224</v>
      </c>
      <c r="L3039" s="93">
        <f t="shared" ca="1" si="387"/>
        <v>2.4385058036716541E-2</v>
      </c>
      <c r="M3039" s="93">
        <f t="shared" ca="1" si="388"/>
        <v>-1.3166007151479224</v>
      </c>
      <c r="N3039" s="101">
        <f t="shared" ca="1" si="384"/>
        <v>-0.39558949997019816</v>
      </c>
      <c r="O3039" s="46">
        <f t="shared" ca="1" si="389"/>
        <v>-0.15233615211322205</v>
      </c>
      <c r="P3039" s="46">
        <f t="shared" ca="1" si="390"/>
        <v>8.397357978348996E-2</v>
      </c>
      <c r="Q3039" s="47">
        <f t="shared" ca="1" si="385"/>
        <v>-0.62495561590664606</v>
      </c>
      <c r="R3039" s="47">
        <f t="shared" ca="1" si="386"/>
        <v>8.5458918902389519E-2</v>
      </c>
      <c r="S3039" s="97">
        <f t="shared" ca="1" si="391"/>
        <v>-3.3438616605416263E-2</v>
      </c>
      <c r="V3039">
        <v>3022</v>
      </c>
      <c r="W3039" s="46">
        <v>2.9887634717093499E-2</v>
      </c>
    </row>
    <row r="3040" spans="10:23">
      <c r="J3040">
        <v>3023</v>
      </c>
      <c r="K3040" s="93">
        <f t="shared" ca="1" si="387"/>
        <v>0.34152805460766422</v>
      </c>
      <c r="L3040" s="93">
        <f t="shared" ca="1" si="387"/>
        <v>-0.88902236149229441</v>
      </c>
      <c r="M3040" s="93">
        <f t="shared" ca="1" si="388"/>
        <v>0.34152805460766422</v>
      </c>
      <c r="N3040" s="101">
        <f t="shared" ca="1" si="384"/>
        <v>-0.73425357177313466</v>
      </c>
      <c r="O3040" s="46">
        <f t="shared" ca="1" si="389"/>
        <v>0.44288145717866501</v>
      </c>
      <c r="P3040" s="46">
        <f t="shared" ca="1" si="390"/>
        <v>0.38158238442943349</v>
      </c>
      <c r="Q3040" s="47">
        <f t="shared" ca="1" si="385"/>
        <v>0.56547960267712805</v>
      </c>
      <c r="R3040" s="47">
        <f t="shared" ca="1" si="386"/>
        <v>3.0699481963551406E-2</v>
      </c>
      <c r="S3040" s="97">
        <f t="shared" ca="1" si="391"/>
        <v>0.23679046957110822</v>
      </c>
      <c r="V3040">
        <v>3023</v>
      </c>
      <c r="W3040" s="46">
        <v>0.100156779190855</v>
      </c>
    </row>
    <row r="3041" spans="10:23">
      <c r="J3041">
        <v>3024</v>
      </c>
      <c r="K3041" s="93">
        <f t="shared" ca="1" si="387"/>
        <v>0.45873760173924472</v>
      </c>
      <c r="L3041" s="93">
        <f t="shared" ca="1" si="387"/>
        <v>0.99530535270669129</v>
      </c>
      <c r="M3041" s="93">
        <f t="shared" ca="1" si="388"/>
        <v>0.45873760173924472</v>
      </c>
      <c r="N3041" s="101">
        <f t="shared" ca="1" si="384"/>
        <v>1.0895211205074933</v>
      </c>
      <c r="O3041" s="46">
        <f t="shared" ca="1" si="389"/>
        <v>0.48495610644738718</v>
      </c>
      <c r="P3041" s="46">
        <f t="shared" ca="1" si="390"/>
        <v>0.40261970906379457</v>
      </c>
      <c r="Q3041" s="47">
        <f t="shared" ca="1" si="385"/>
        <v>0.6496289012145724</v>
      </c>
      <c r="R3041" s="47">
        <f t="shared" ca="1" si="386"/>
        <v>0.3255901525945421</v>
      </c>
      <c r="S3041" s="97">
        <f t="shared" ca="1" si="391"/>
        <v>0.40527312952096461</v>
      </c>
      <c r="V3041">
        <v>3024</v>
      </c>
      <c r="W3041" s="46">
        <v>0.20548449815665801</v>
      </c>
    </row>
    <row r="3042" spans="10:23">
      <c r="J3042">
        <v>3025</v>
      </c>
      <c r="K3042" s="93">
        <f t="shared" ca="1" si="387"/>
        <v>1.8297225128310293</v>
      </c>
      <c r="L3042" s="93">
        <f t="shared" ca="1" si="387"/>
        <v>5.039961997368269E-2</v>
      </c>
      <c r="M3042" s="93">
        <f t="shared" ca="1" si="388"/>
        <v>1.8297225128310293</v>
      </c>
      <c r="N3042" s="101">
        <f t="shared" ca="1" si="384"/>
        <v>0.62967583876833544</v>
      </c>
      <c r="O3042" s="46">
        <f t="shared" ca="1" si="389"/>
        <v>0.97709783635391811</v>
      </c>
      <c r="P3042" s="46">
        <f t="shared" ca="1" si="390"/>
        <v>0.6486905740170601</v>
      </c>
      <c r="Q3042" s="47">
        <f t="shared" ca="1" si="385"/>
        <v>1.6339123610276343</v>
      </c>
      <c r="R3042" s="47">
        <f t="shared" ca="1" si="386"/>
        <v>0.25123662411730219</v>
      </c>
      <c r="S3042" s="97">
        <f t="shared" ca="1" si="391"/>
        <v>0.61416723023561015</v>
      </c>
      <c r="V3042">
        <v>3025</v>
      </c>
      <c r="W3042" s="46">
        <v>0.16634867305890499</v>
      </c>
    </row>
    <row r="3043" spans="10:23">
      <c r="J3043">
        <v>3026</v>
      </c>
      <c r="K3043" s="93">
        <f t="shared" ca="1" si="387"/>
        <v>-1.7486090337482572</v>
      </c>
      <c r="L3043" s="93">
        <f t="shared" ca="1" si="387"/>
        <v>-1.7191954726768197E-2</v>
      </c>
      <c r="M3043" s="93">
        <f t="shared" ca="1" si="388"/>
        <v>-1.7486090337482572</v>
      </c>
      <c r="N3043" s="101">
        <f t="shared" ca="1" si="384"/>
        <v>-0.5723963036116273</v>
      </c>
      <c r="O3043" s="46">
        <f t="shared" ca="1" si="389"/>
        <v>-0.30741395022018214</v>
      </c>
      <c r="P3043" s="46">
        <f t="shared" ca="1" si="390"/>
        <v>6.4346807300099118E-3</v>
      </c>
      <c r="Q3043" s="47">
        <f t="shared" ca="1" si="385"/>
        <v>-0.93511121212056625</v>
      </c>
      <c r="R3043" s="47">
        <f t="shared" ca="1" si="386"/>
        <v>5.6870586627231351E-2</v>
      </c>
      <c r="S3043" s="97">
        <f t="shared" ca="1" si="391"/>
        <v>-0.12527168179647541</v>
      </c>
      <c r="V3043">
        <v>3026</v>
      </c>
      <c r="W3043" s="46">
        <v>0.22495387784311799</v>
      </c>
    </row>
    <row r="3044" spans="10:23">
      <c r="J3044">
        <v>3027</v>
      </c>
      <c r="K3044" s="93">
        <f t="shared" ca="1" si="387"/>
        <v>-0.4924309223417449</v>
      </c>
      <c r="L3044" s="93">
        <f t="shared" ca="1" si="387"/>
        <v>-0.72139012593587215</v>
      </c>
      <c r="M3044" s="93">
        <f t="shared" ca="1" si="388"/>
        <v>-0.4924309223417449</v>
      </c>
      <c r="N3044" s="101">
        <f t="shared" ca="1" si="384"/>
        <v>-0.8405419308336578</v>
      </c>
      <c r="O3044" s="46">
        <f t="shared" ca="1" si="389"/>
        <v>0.14351564340021869</v>
      </c>
      <c r="P3044" s="46">
        <f t="shared" ca="1" si="390"/>
        <v>0.23189947754021034</v>
      </c>
      <c r="Q3044" s="47">
        <f t="shared" ca="1" si="385"/>
        <v>-3.3252024879764586E-2</v>
      </c>
      <c r="R3044" s="47">
        <f t="shared" ca="1" si="386"/>
        <v>1.3513452561843747E-2</v>
      </c>
      <c r="S3044" s="97">
        <f t="shared" ca="1" si="391"/>
        <v>7.8514547981031219E-2</v>
      </c>
      <c r="V3044">
        <v>3027</v>
      </c>
      <c r="W3044" s="46">
        <v>0.45183349689063701</v>
      </c>
    </row>
    <row r="3045" spans="10:23">
      <c r="J3045">
        <v>3028</v>
      </c>
      <c r="K3045" s="93">
        <f t="shared" ca="1" si="387"/>
        <v>0.85978114633937575</v>
      </c>
      <c r="L3045" s="93">
        <f t="shared" ca="1" si="387"/>
        <v>-1.4947157200343708</v>
      </c>
      <c r="M3045" s="93">
        <f t="shared" ca="1" si="388"/>
        <v>0.85978114633937575</v>
      </c>
      <c r="N3045" s="101">
        <f t="shared" ca="1" si="384"/>
        <v>-1.1436851527368357</v>
      </c>
      <c r="O3045" s="46">
        <f t="shared" ca="1" si="389"/>
        <v>0.62891849597520455</v>
      </c>
      <c r="P3045" s="46">
        <f t="shared" ca="1" si="390"/>
        <v>0.47460090382770326</v>
      </c>
      <c r="Q3045" s="47">
        <f t="shared" ca="1" si="385"/>
        <v>0.93755368027020702</v>
      </c>
      <c r="R3045" s="47">
        <f t="shared" ca="1" si="386"/>
        <v>-3.5502529720748494E-2</v>
      </c>
      <c r="S3045" s="97">
        <f t="shared" ca="1" si="391"/>
        <v>0.29670798312722801</v>
      </c>
      <c r="V3045">
        <v>3028</v>
      </c>
      <c r="W3045" s="46">
        <v>0.42870941366941001</v>
      </c>
    </row>
    <row r="3046" spans="10:23">
      <c r="J3046">
        <v>3029</v>
      </c>
      <c r="K3046" s="93">
        <f t="shared" ca="1" si="387"/>
        <v>-1.6818244677965526</v>
      </c>
      <c r="L3046" s="93">
        <f t="shared" ca="1" si="387"/>
        <v>-0.9511935630548003</v>
      </c>
      <c r="M3046" s="93">
        <f t="shared" ca="1" si="388"/>
        <v>-1.6818244677965526</v>
      </c>
      <c r="N3046" s="101">
        <f t="shared" ca="1" si="384"/>
        <v>-1.436668536010552</v>
      </c>
      <c r="O3046" s="46">
        <f t="shared" ca="1" si="389"/>
        <v>-0.28344032983047662</v>
      </c>
      <c r="P3046" s="46">
        <f t="shared" ca="1" si="390"/>
        <v>1.8421490924862671E-2</v>
      </c>
      <c r="Q3046" s="47">
        <f t="shared" ca="1" si="385"/>
        <v>-0.88716397134115521</v>
      </c>
      <c r="R3046" s="47">
        <f t="shared" ca="1" si="386"/>
        <v>-8.2875742400480373E-2</v>
      </c>
      <c r="S3046" s="97">
        <f t="shared" ca="1" si="391"/>
        <v>-0.18315803611547848</v>
      </c>
      <c r="V3046">
        <v>3029</v>
      </c>
      <c r="W3046" s="46">
        <v>0.47274870373778</v>
      </c>
    </row>
    <row r="3047" spans="10:23">
      <c r="J3047">
        <v>3030</v>
      </c>
      <c r="K3047" s="93">
        <f t="shared" ca="1" si="387"/>
        <v>1.4378960783982353</v>
      </c>
      <c r="L3047" s="93">
        <f t="shared" ca="1" si="387"/>
        <v>6.0175634766987403E-2</v>
      </c>
      <c r="M3047" s="93">
        <f t="shared" ca="1" si="388"/>
        <v>1.4378960783982353</v>
      </c>
      <c r="N3047" s="101">
        <f t="shared" ca="1" si="384"/>
        <v>0.5143347178061809</v>
      </c>
      <c r="O3047" s="46">
        <f t="shared" ca="1" si="389"/>
        <v>0.83644410799792945</v>
      </c>
      <c r="P3047" s="46">
        <f t="shared" ca="1" si="390"/>
        <v>0.57836370983906571</v>
      </c>
      <c r="Q3047" s="47">
        <f t="shared" ca="1" si="385"/>
        <v>1.3526049043156569</v>
      </c>
      <c r="R3047" s="47">
        <f t="shared" ca="1" si="386"/>
        <v>0.23258683110513645</v>
      </c>
      <c r="S3047" s="97">
        <f t="shared" ca="1" si="391"/>
        <v>0.53451546955153295</v>
      </c>
      <c r="V3047">
        <v>3030</v>
      </c>
      <c r="W3047" s="46">
        <v>0.88132532361619198</v>
      </c>
    </row>
    <row r="3048" spans="10:23">
      <c r="J3048">
        <v>3031</v>
      </c>
      <c r="K3048" s="93">
        <f t="shared" ca="1" si="387"/>
        <v>-1.1341616107119104</v>
      </c>
      <c r="L3048" s="93">
        <f t="shared" ca="1" si="387"/>
        <v>1.1330384852535846</v>
      </c>
      <c r="M3048" s="93">
        <f t="shared" ca="1" si="388"/>
        <v>-1.1341616107119104</v>
      </c>
      <c r="N3048" s="101">
        <f t="shared" ca="1" si="384"/>
        <v>0.71352590387521864</v>
      </c>
      <c r="O3048" s="46">
        <f t="shared" ca="1" si="389"/>
        <v>-8.6846083088147064E-2</v>
      </c>
      <c r="P3048" s="46">
        <f t="shared" ca="1" si="390"/>
        <v>0.11671861429602745</v>
      </c>
      <c r="Q3048" s="47">
        <f t="shared" ca="1" si="385"/>
        <v>-0.49397547785649609</v>
      </c>
      <c r="R3048" s="47">
        <f t="shared" ca="1" si="386"/>
        <v>0.26479454990521867</v>
      </c>
      <c r="S3048" s="97">
        <f t="shared" ca="1" si="391"/>
        <v>8.8974233408535802E-2</v>
      </c>
      <c r="V3048">
        <v>3031</v>
      </c>
      <c r="W3048" s="46">
        <v>-0.18746194867541699</v>
      </c>
    </row>
    <row r="3049" spans="10:23">
      <c r="J3049">
        <v>3032</v>
      </c>
      <c r="K3049" s="93">
        <f t="shared" ca="1" si="387"/>
        <v>-1.0483951337247486</v>
      </c>
      <c r="L3049" s="93">
        <f t="shared" ca="1" si="387"/>
        <v>0.61005865859681274</v>
      </c>
      <c r="M3049" s="93">
        <f t="shared" ca="1" si="388"/>
        <v>-1.0483951337247486</v>
      </c>
      <c r="N3049" s="101">
        <f t="shared" ca="1" si="384"/>
        <v>0.24497318619786995</v>
      </c>
      <c r="O3049" s="46">
        <f t="shared" ca="1" si="389"/>
        <v>-5.6058536113004098E-2</v>
      </c>
      <c r="P3049" s="46">
        <f t="shared" ca="1" si="390"/>
        <v>0.13211238778359893</v>
      </c>
      <c r="Q3049" s="47">
        <f t="shared" ca="1" si="385"/>
        <v>-0.43240038390621016</v>
      </c>
      <c r="R3049" s="47">
        <f t="shared" ca="1" si="386"/>
        <v>0.18903309443230448</v>
      </c>
      <c r="S3049" s="97">
        <f t="shared" ca="1" si="391"/>
        <v>6.6487279159650192E-2</v>
      </c>
      <c r="V3049">
        <v>3032</v>
      </c>
      <c r="W3049" s="46">
        <v>0.61218938118030697</v>
      </c>
    </row>
    <row r="3050" spans="10:23">
      <c r="J3050">
        <v>3033</v>
      </c>
      <c r="K3050" s="93">
        <f t="shared" ca="1" si="387"/>
        <v>-0.60099841197344372</v>
      </c>
      <c r="L3050" s="93">
        <f t="shared" ca="1" si="387"/>
        <v>9.4062117813100296E-2</v>
      </c>
      <c r="M3050" s="93">
        <f t="shared" ca="1" si="388"/>
        <v>-0.60099841197344372</v>
      </c>
      <c r="N3050" s="101">
        <f t="shared" ca="1" si="384"/>
        <v>-0.10195226503433617</v>
      </c>
      <c r="O3050" s="46">
        <f t="shared" ca="1" si="389"/>
        <v>0.10454322895081083</v>
      </c>
      <c r="P3050" s="46">
        <f t="shared" ca="1" si="390"/>
        <v>0.21241327031550639</v>
      </c>
      <c r="Q3050" s="47">
        <f t="shared" ca="1" si="385"/>
        <v>-0.1111968537785803</v>
      </c>
      <c r="R3050" s="47">
        <f t="shared" ca="1" si="386"/>
        <v>0.1329378544852626</v>
      </c>
      <c r="S3050" s="97">
        <f t="shared" ca="1" si="391"/>
        <v>0.11874054171803672</v>
      </c>
      <c r="V3050">
        <v>3033</v>
      </c>
      <c r="W3050" s="46">
        <v>0.55276860550735496</v>
      </c>
    </row>
    <row r="3051" spans="10:23">
      <c r="J3051">
        <v>3034</v>
      </c>
      <c r="K3051" s="93">
        <f t="shared" ca="1" si="387"/>
        <v>0.23348598263688361</v>
      </c>
      <c r="L3051" s="93">
        <f t="shared" ca="1" si="387"/>
        <v>0.59126777008091624</v>
      </c>
      <c r="M3051" s="93">
        <f t="shared" ca="1" si="388"/>
        <v>0.23348598263688361</v>
      </c>
      <c r="N3051" s="101">
        <f t="shared" ca="1" si="384"/>
        <v>0.63482481294226134</v>
      </c>
      <c r="O3051" s="46">
        <f t="shared" ca="1" si="389"/>
        <v>0.40409765162967298</v>
      </c>
      <c r="P3051" s="46">
        <f t="shared" ca="1" si="390"/>
        <v>0.3621904816549375</v>
      </c>
      <c r="Q3051" s="47">
        <f t="shared" ca="1" si="385"/>
        <v>0.487911991579144</v>
      </c>
      <c r="R3051" s="47">
        <f t="shared" ca="1" si="386"/>
        <v>0.25206917457084088</v>
      </c>
      <c r="S3051" s="97">
        <f t="shared" ca="1" si="391"/>
        <v>0.3280834131002569</v>
      </c>
      <c r="V3051">
        <v>3034</v>
      </c>
      <c r="W3051" s="46">
        <v>0.60044883828279305</v>
      </c>
    </row>
    <row r="3052" spans="10:23">
      <c r="J3052">
        <v>3035</v>
      </c>
      <c r="K3052" s="93">
        <f t="shared" ca="1" si="387"/>
        <v>0.65595595610233248</v>
      </c>
      <c r="L3052" s="93">
        <f t="shared" ca="1" si="387"/>
        <v>-0.20459455751721423</v>
      </c>
      <c r="M3052" s="93">
        <f t="shared" ca="1" si="388"/>
        <v>0.65595595610233248</v>
      </c>
      <c r="N3052" s="101">
        <f t="shared" ca="1" si="384"/>
        <v>1.4636049131744766E-2</v>
      </c>
      <c r="O3052" s="46">
        <f t="shared" ca="1" si="389"/>
        <v>0.55575147501805655</v>
      </c>
      <c r="P3052" s="46">
        <f t="shared" ca="1" si="390"/>
        <v>0.43801739334912926</v>
      </c>
      <c r="Q3052" s="47">
        <f t="shared" ca="1" si="385"/>
        <v>0.79121963835591114</v>
      </c>
      <c r="R3052" s="47">
        <f t="shared" ca="1" si="386"/>
        <v>0.15178930927169737</v>
      </c>
      <c r="S3052" s="97">
        <f t="shared" ca="1" si="391"/>
        <v>0.35377039214487693</v>
      </c>
      <c r="V3052">
        <v>3035</v>
      </c>
      <c r="W3052" s="46">
        <v>-7.5641679706521497E-2</v>
      </c>
    </row>
    <row r="3053" spans="10:23">
      <c r="J3053">
        <v>3036</v>
      </c>
      <c r="K3053" s="93">
        <f t="shared" ca="1" si="387"/>
        <v>-9.7533597795514404E-2</v>
      </c>
      <c r="L3053" s="93">
        <f t="shared" ca="1" si="387"/>
        <v>0.97185548895969365</v>
      </c>
      <c r="M3053" s="93">
        <f t="shared" ca="1" si="388"/>
        <v>-9.7533597795514404E-2</v>
      </c>
      <c r="N3053" s="101">
        <f t="shared" ca="1" si="384"/>
        <v>0.89038197829482923</v>
      </c>
      <c r="O3053" s="46">
        <f t="shared" ca="1" si="389"/>
        <v>0.28527172755936203</v>
      </c>
      <c r="P3053" s="46">
        <f t="shared" ca="1" si="390"/>
        <v>0.302777519619782</v>
      </c>
      <c r="Q3053" s="47">
        <f t="shared" ca="1" si="385"/>
        <v>0.2502601434385221</v>
      </c>
      <c r="R3053" s="47">
        <f t="shared" ca="1" si="386"/>
        <v>0.29339084889517009</v>
      </c>
      <c r="S3053" s="97">
        <f t="shared" ca="1" si="391"/>
        <v>0.28933128822726606</v>
      </c>
      <c r="V3053">
        <v>3036</v>
      </c>
      <c r="W3053" s="46">
        <v>0.28477225515867599</v>
      </c>
    </row>
    <row r="3054" spans="10:23">
      <c r="J3054">
        <v>3037</v>
      </c>
      <c r="K3054" s="93">
        <f t="shared" ca="1" si="387"/>
        <v>0.65455193247605192</v>
      </c>
      <c r="L3054" s="93">
        <f t="shared" ca="1" si="387"/>
        <v>0.40481532388696206</v>
      </c>
      <c r="M3054" s="93">
        <f t="shared" ca="1" si="388"/>
        <v>0.65455193247605192</v>
      </c>
      <c r="N3054" s="101">
        <f t="shared" ca="1" si="384"/>
        <v>0.59196080139280771</v>
      </c>
      <c r="O3054" s="46">
        <f t="shared" ca="1" si="389"/>
        <v>0.55524747339799707</v>
      </c>
      <c r="P3054" s="46">
        <f t="shared" ca="1" si="390"/>
        <v>0.43776539253909952</v>
      </c>
      <c r="Q3054" s="47">
        <f t="shared" ca="1" si="385"/>
        <v>0.79021163511579218</v>
      </c>
      <c r="R3054" s="47">
        <f t="shared" ca="1" si="386"/>
        <v>0.24513838582524955</v>
      </c>
      <c r="S3054" s="97">
        <f t="shared" ca="1" si="391"/>
        <v>0.40019292961162334</v>
      </c>
      <c r="V3054">
        <v>3037</v>
      </c>
      <c r="W3054" s="46">
        <v>-0.36726821659387998</v>
      </c>
    </row>
    <row r="3055" spans="10:23">
      <c r="J3055">
        <v>3038</v>
      </c>
      <c r="K3055" s="93">
        <f t="shared" ca="1" si="387"/>
        <v>0.48675486022000636</v>
      </c>
      <c r="L3055" s="93">
        <f t="shared" ca="1" si="387"/>
        <v>1.4331619911116023</v>
      </c>
      <c r="M3055" s="93">
        <f t="shared" ca="1" si="388"/>
        <v>0.48675486022000636</v>
      </c>
      <c r="N3055" s="101">
        <f t="shared" ca="1" si="384"/>
        <v>1.5135557549386891</v>
      </c>
      <c r="O3055" s="46">
        <f t="shared" ca="1" si="389"/>
        <v>0.49501344693626248</v>
      </c>
      <c r="P3055" s="46">
        <f t="shared" ca="1" si="390"/>
        <v>0.40764837930823222</v>
      </c>
      <c r="Q3055" s="47">
        <f t="shared" ca="1" si="385"/>
        <v>0.66974358219232299</v>
      </c>
      <c r="R3055" s="47">
        <f t="shared" ca="1" si="386"/>
        <v>0.3941533683510976</v>
      </c>
      <c r="S3055" s="97">
        <f t="shared" ca="1" si="391"/>
        <v>0.44458340764368004</v>
      </c>
      <c r="V3055">
        <v>3038</v>
      </c>
      <c r="W3055" s="46">
        <v>0.54976239164289697</v>
      </c>
    </row>
    <row r="3056" spans="10:23">
      <c r="J3056">
        <v>3039</v>
      </c>
      <c r="K3056" s="93">
        <f t="shared" ca="1" si="387"/>
        <v>0.33612806684235846</v>
      </c>
      <c r="L3056" s="93">
        <f t="shared" ca="1" si="387"/>
        <v>-0.65495333032810787</v>
      </c>
      <c r="M3056" s="93">
        <f t="shared" ca="1" si="388"/>
        <v>0.33612806684235846</v>
      </c>
      <c r="N3056" s="101">
        <f t="shared" ca="1" si="384"/>
        <v>-0.51405397570286104</v>
      </c>
      <c r="O3056" s="46">
        <f t="shared" ca="1" si="389"/>
        <v>0.44094302642075439</v>
      </c>
      <c r="P3056" s="46">
        <f t="shared" ca="1" si="390"/>
        <v>0.38061316905047815</v>
      </c>
      <c r="Q3056" s="47">
        <f t="shared" ca="1" si="385"/>
        <v>0.56160274116130682</v>
      </c>
      <c r="R3056" s="47">
        <f t="shared" ca="1" si="386"/>
        <v>6.6304102881190832E-2</v>
      </c>
      <c r="S3056" s="97">
        <f t="shared" ca="1" si="391"/>
        <v>0.25362356465097263</v>
      </c>
      <c r="V3056">
        <v>3039</v>
      </c>
      <c r="W3056" s="46">
        <v>0.58163148445500501</v>
      </c>
    </row>
    <row r="3057" spans="10:23">
      <c r="J3057">
        <v>3040</v>
      </c>
      <c r="K3057" s="93">
        <f t="shared" ca="1" si="387"/>
        <v>0.41317778296818441</v>
      </c>
      <c r="L3057" s="93">
        <f t="shared" ca="1" si="387"/>
        <v>-0.42500495471667682</v>
      </c>
      <c r="M3057" s="93">
        <f t="shared" ca="1" si="388"/>
        <v>0.41317778296818441</v>
      </c>
      <c r="N3057" s="101">
        <f t="shared" ca="1" si="384"/>
        <v>-0.27154024840370872</v>
      </c>
      <c r="O3057" s="46">
        <f t="shared" ca="1" si="389"/>
        <v>0.46860152235035146</v>
      </c>
      <c r="P3057" s="46">
        <f t="shared" ca="1" si="390"/>
        <v>0.39444241701527671</v>
      </c>
      <c r="Q3057" s="47">
        <f t="shared" ca="1" si="385"/>
        <v>0.61691973302050096</v>
      </c>
      <c r="R3057" s="47">
        <f t="shared" ca="1" si="386"/>
        <v>0.10551675123252789</v>
      </c>
      <c r="S3057" s="97">
        <f t="shared" ca="1" si="391"/>
        <v>0.28705913679143968</v>
      </c>
      <c r="V3057">
        <v>3040</v>
      </c>
      <c r="W3057" s="46">
        <v>0.31645002750369999</v>
      </c>
    </row>
    <row r="3058" spans="10:23">
      <c r="J3058">
        <v>3041</v>
      </c>
      <c r="K3058" s="93">
        <f t="shared" ca="1" si="387"/>
        <v>0.21053060184426803</v>
      </c>
      <c r="L3058" s="93">
        <f t="shared" ca="1" si="387"/>
        <v>0.48813870942584148</v>
      </c>
      <c r="M3058" s="93">
        <f t="shared" ca="1" si="388"/>
        <v>0.21053060184426803</v>
      </c>
      <c r="N3058" s="101">
        <f t="shared" ca="1" si="384"/>
        <v>0.52974955825778802</v>
      </c>
      <c r="O3058" s="46">
        <f t="shared" ca="1" si="389"/>
        <v>0.39585737070277033</v>
      </c>
      <c r="P3058" s="46">
        <f t="shared" ca="1" si="390"/>
        <v>0.35807034119148612</v>
      </c>
      <c r="Q3058" s="47">
        <f t="shared" ca="1" si="385"/>
        <v>0.47143142972533869</v>
      </c>
      <c r="R3058" s="47">
        <f t="shared" ca="1" si="386"/>
        <v>0.23507929503595226</v>
      </c>
      <c r="S3058" s="97">
        <f t="shared" ca="1" si="391"/>
        <v>0.31546833286936127</v>
      </c>
      <c r="V3058">
        <v>3041</v>
      </c>
      <c r="W3058" s="46">
        <v>0.172226121212087</v>
      </c>
    </row>
    <row r="3059" spans="10:23">
      <c r="J3059">
        <v>3042</v>
      </c>
      <c r="K3059" s="93">
        <f t="shared" ca="1" si="387"/>
        <v>0.20204046025589079</v>
      </c>
      <c r="L3059" s="93">
        <f t="shared" ca="1" si="387"/>
        <v>1.5321830169649349</v>
      </c>
      <c r="M3059" s="93">
        <f t="shared" ca="1" si="388"/>
        <v>0.20204046025589079</v>
      </c>
      <c r="N3059" s="101">
        <f t="shared" ca="1" si="384"/>
        <v>1.5168903584634608</v>
      </c>
      <c r="O3059" s="46">
        <f t="shared" ca="1" si="389"/>
        <v>0.39280966905802506</v>
      </c>
      <c r="P3059" s="46">
        <f t="shared" ca="1" si="390"/>
        <v>0.35654649036911351</v>
      </c>
      <c r="Q3059" s="47">
        <f t="shared" ca="1" si="385"/>
        <v>0.46533602643584815</v>
      </c>
      <c r="R3059" s="47">
        <f t="shared" ca="1" si="386"/>
        <v>0.39469254869715159</v>
      </c>
      <c r="S3059" s="97">
        <f t="shared" ca="1" si="391"/>
        <v>0.39375110887758835</v>
      </c>
      <c r="V3059">
        <v>3042</v>
      </c>
      <c r="W3059" s="46">
        <v>0.98719696006304103</v>
      </c>
    </row>
    <row r="3060" spans="10:23">
      <c r="J3060">
        <v>3043</v>
      </c>
      <c r="K3060" s="93">
        <f t="shared" ca="1" si="387"/>
        <v>1.9635613494429711</v>
      </c>
      <c r="L3060" s="93">
        <f t="shared" ca="1" si="387"/>
        <v>-1.3026801063960969</v>
      </c>
      <c r="M3060" s="93">
        <f t="shared" ca="1" si="388"/>
        <v>1.9635613494429711</v>
      </c>
      <c r="N3060" s="101">
        <f t="shared" ca="1" si="384"/>
        <v>-0.61059254954109787</v>
      </c>
      <c r="O3060" s="46">
        <f t="shared" ca="1" si="389"/>
        <v>1.0251418928901967</v>
      </c>
      <c r="P3060" s="46">
        <f t="shared" ca="1" si="390"/>
        <v>0.67271260228519936</v>
      </c>
      <c r="Q3060" s="47">
        <f t="shared" ca="1" si="385"/>
        <v>1.7300004741001915</v>
      </c>
      <c r="R3060" s="47">
        <f t="shared" ca="1" si="386"/>
        <v>5.0694540526030896E-2</v>
      </c>
      <c r="S3060" s="97">
        <f t="shared" ca="1" si="391"/>
        <v>0.53791821670811379</v>
      </c>
      <c r="V3060">
        <v>3043</v>
      </c>
      <c r="W3060" s="46">
        <v>-3.1356044126717698E-2</v>
      </c>
    </row>
    <row r="3061" spans="10:23">
      <c r="J3061">
        <v>3044</v>
      </c>
      <c r="K3061" s="93">
        <f t="shared" ca="1" si="387"/>
        <v>0.24928071161800883</v>
      </c>
      <c r="L3061" s="93">
        <f t="shared" ca="1" si="387"/>
        <v>-1.0590997057535168</v>
      </c>
      <c r="M3061" s="93">
        <f t="shared" ca="1" si="388"/>
        <v>0.24928071161800883</v>
      </c>
      <c r="N3061" s="101">
        <f t="shared" ca="1" si="384"/>
        <v>-0.92483776707049981</v>
      </c>
      <c r="O3061" s="46">
        <f t="shared" ca="1" si="389"/>
        <v>0.4097674771553132</v>
      </c>
      <c r="P3061" s="46">
        <f t="shared" ca="1" si="390"/>
        <v>0.36502539441775761</v>
      </c>
      <c r="Q3061" s="47">
        <f t="shared" ca="1" si="385"/>
        <v>0.49925164263042443</v>
      </c>
      <c r="R3061" s="47">
        <f t="shared" ca="1" si="386"/>
        <v>-1.165510699083494E-4</v>
      </c>
      <c r="S3061" s="97">
        <f t="shared" ca="1" si="391"/>
        <v>0.20482546304270244</v>
      </c>
      <c r="V3061">
        <v>3044</v>
      </c>
      <c r="W3061" s="46">
        <v>0.22304124282908699</v>
      </c>
    </row>
    <row r="3062" spans="10:23">
      <c r="J3062">
        <v>3045</v>
      </c>
      <c r="K3062" s="93">
        <f t="shared" ca="1" si="387"/>
        <v>1.1577735362529962</v>
      </c>
      <c r="L3062" s="93">
        <f t="shared" ca="1" si="387"/>
        <v>-0.89879206520762345</v>
      </c>
      <c r="M3062" s="93">
        <f t="shared" ca="1" si="388"/>
        <v>1.1577735362529962</v>
      </c>
      <c r="N3062" s="101">
        <f t="shared" ca="1" si="384"/>
        <v>-0.48393168911468198</v>
      </c>
      <c r="O3062" s="46">
        <f t="shared" ca="1" si="389"/>
        <v>0.73588866689727706</v>
      </c>
      <c r="P3062" s="46">
        <f t="shared" ca="1" si="390"/>
        <v>0.52808598928873951</v>
      </c>
      <c r="Q3062" s="47">
        <f t="shared" ca="1" si="385"/>
        <v>1.1514940221143521</v>
      </c>
      <c r="R3062" s="47">
        <f t="shared" ca="1" si="386"/>
        <v>7.1174650394830855E-2</v>
      </c>
      <c r="S3062" s="97">
        <f t="shared" ca="1" si="391"/>
        <v>0.40353165864605395</v>
      </c>
      <c r="V3062">
        <v>3045</v>
      </c>
      <c r="W3062" s="46">
        <v>-0.30150086803341802</v>
      </c>
    </row>
    <row r="3063" spans="10:23">
      <c r="J3063">
        <v>3046</v>
      </c>
      <c r="K3063" s="93">
        <f t="shared" ca="1" si="387"/>
        <v>-0.50186857020107301</v>
      </c>
      <c r="L3063" s="93">
        <f t="shared" ca="1" si="387"/>
        <v>-0.18141393962136301</v>
      </c>
      <c r="M3063" s="93">
        <f t="shared" ca="1" si="388"/>
        <v>-0.50186857020107301</v>
      </c>
      <c r="N3063" s="101">
        <f t="shared" ca="1" si="384"/>
        <v>-0.33160097030987912</v>
      </c>
      <c r="O3063" s="46">
        <f t="shared" ca="1" si="389"/>
        <v>0.14012781592949941</v>
      </c>
      <c r="P3063" s="46">
        <f t="shared" ca="1" si="390"/>
        <v>0.23020556380485069</v>
      </c>
      <c r="Q3063" s="47">
        <f t="shared" ca="1" si="385"/>
        <v>-4.0027679821203144E-2</v>
      </c>
      <c r="R3063" s="47">
        <f t="shared" ca="1" si="386"/>
        <v>9.5805383574857406E-2</v>
      </c>
      <c r="S3063" s="97">
        <f t="shared" ca="1" si="391"/>
        <v>0.11796659975217841</v>
      </c>
      <c r="V3063">
        <v>3046</v>
      </c>
      <c r="W3063" s="46">
        <v>-0.32759437803991998</v>
      </c>
    </row>
    <row r="3064" spans="10:23">
      <c r="J3064">
        <v>3047</v>
      </c>
      <c r="K3064" s="93">
        <f t="shared" ca="1" si="387"/>
        <v>-0.22283724569324712</v>
      </c>
      <c r="L3064" s="93">
        <f t="shared" ca="1" si="387"/>
        <v>0.15566413187772085</v>
      </c>
      <c r="M3064" s="93">
        <f t="shared" ca="1" si="388"/>
        <v>-0.22283724569324712</v>
      </c>
      <c r="N3064" s="101">
        <f t="shared" ca="1" si="384"/>
        <v>7.6715303259654338E-2</v>
      </c>
      <c r="O3064" s="46">
        <f t="shared" ca="1" si="389"/>
        <v>0.24029154321081195</v>
      </c>
      <c r="P3064" s="46">
        <f t="shared" ca="1" si="390"/>
        <v>0.28028742744550694</v>
      </c>
      <c r="Q3064" s="47">
        <f t="shared" ca="1" si="385"/>
        <v>0.16029977474142193</v>
      </c>
      <c r="R3064" s="47">
        <f t="shared" ca="1" si="386"/>
        <v>0.16182705842982312</v>
      </c>
      <c r="S3064" s="97">
        <f t="shared" ca="1" si="391"/>
        <v>0.20105930082031753</v>
      </c>
      <c r="V3064">
        <v>3047</v>
      </c>
      <c r="W3064" s="46">
        <v>-0.35022595537464901</v>
      </c>
    </row>
    <row r="3065" spans="10:23">
      <c r="J3065">
        <v>3048</v>
      </c>
      <c r="K3065" s="93">
        <f t="shared" ca="1" si="387"/>
        <v>0.55476655153012977</v>
      </c>
      <c r="L3065" s="93">
        <f t="shared" ca="1" si="387"/>
        <v>-0.4990681604370853</v>
      </c>
      <c r="M3065" s="93">
        <f t="shared" ca="1" si="388"/>
        <v>0.55476655153012977</v>
      </c>
      <c r="N3065" s="101">
        <f t="shared" ca="1" si="384"/>
        <v>-0.29672992385874414</v>
      </c>
      <c r="O3065" s="46">
        <f t="shared" ca="1" si="389"/>
        <v>0.519427567868183</v>
      </c>
      <c r="P3065" s="46">
        <f t="shared" ca="1" si="390"/>
        <v>0.41985543977419248</v>
      </c>
      <c r="Q3065" s="47">
        <f t="shared" ca="1" si="385"/>
        <v>0.71857182405616393</v>
      </c>
      <c r="R3065" s="47">
        <f t="shared" ca="1" si="386"/>
        <v>0.10144376989368528</v>
      </c>
      <c r="S3065" s="97">
        <f t="shared" ca="1" si="391"/>
        <v>0.31043566888093416</v>
      </c>
      <c r="V3065">
        <v>3048</v>
      </c>
      <c r="W3065" s="46">
        <v>-0.33963364933099299</v>
      </c>
    </row>
    <row r="3066" spans="10:23">
      <c r="J3066">
        <v>3049</v>
      </c>
      <c r="K3066" s="93">
        <f t="shared" ca="1" si="387"/>
        <v>-0.70652439318273219</v>
      </c>
      <c r="L3066" s="93">
        <f t="shared" ca="1" si="387"/>
        <v>2.0248766807598586</v>
      </c>
      <c r="M3066" s="93">
        <f t="shared" ca="1" si="388"/>
        <v>-0.70652439318273219</v>
      </c>
      <c r="N3066" s="101">
        <f t="shared" ca="1" si="384"/>
        <v>1.6950609322389527</v>
      </c>
      <c r="O3066" s="46">
        <f t="shared" ca="1" si="389"/>
        <v>6.6662623174438107E-2</v>
      </c>
      <c r="P3066" s="46">
        <f t="shared" ca="1" si="390"/>
        <v>0.19347296742732004</v>
      </c>
      <c r="Q3066" s="47">
        <f t="shared" ca="1" si="385"/>
        <v>-0.18695806533132575</v>
      </c>
      <c r="R3066" s="47">
        <f t="shared" ca="1" si="386"/>
        <v>0.4235013923606531</v>
      </c>
      <c r="S3066" s="97">
        <f t="shared" ca="1" si="391"/>
        <v>0.2450820077675456</v>
      </c>
      <c r="V3066">
        <v>3049</v>
      </c>
      <c r="W3066" s="46">
        <v>1.37080278072365</v>
      </c>
    </row>
    <row r="3067" spans="10:23">
      <c r="J3067">
        <v>3050</v>
      </c>
      <c r="K3067" s="93">
        <f t="shared" ca="1" si="387"/>
        <v>0.32441999280596162</v>
      </c>
      <c r="L3067" s="93">
        <f t="shared" ca="1" si="387"/>
        <v>0.76992095262417681</v>
      </c>
      <c r="M3067" s="93">
        <f t="shared" ca="1" si="388"/>
        <v>0.32441999280596162</v>
      </c>
      <c r="N3067" s="101">
        <f t="shared" ca="1" si="384"/>
        <v>0.83312194703964459</v>
      </c>
      <c r="O3067" s="46">
        <f t="shared" ca="1" si="389"/>
        <v>0.43674018526362052</v>
      </c>
      <c r="P3067" s="46">
        <f t="shared" ca="1" si="390"/>
        <v>0.37851174847191121</v>
      </c>
      <c r="Q3067" s="47">
        <f t="shared" ca="1" si="385"/>
        <v>0.55319705884703907</v>
      </c>
      <c r="R3067" s="47">
        <f t="shared" ca="1" si="386"/>
        <v>0.28413233188171283</v>
      </c>
      <c r="S3067" s="97">
        <f t="shared" ca="1" si="391"/>
        <v>0.3604362585726667</v>
      </c>
      <c r="V3067">
        <v>3050</v>
      </c>
      <c r="W3067" s="46">
        <v>0.13232475465042801</v>
      </c>
    </row>
    <row r="3068" spans="10:23">
      <c r="J3068">
        <v>3051</v>
      </c>
      <c r="K3068" s="93">
        <f t="shared" ca="1" si="387"/>
        <v>2.186285821651007</v>
      </c>
      <c r="L3068" s="93">
        <f t="shared" ca="1" si="387"/>
        <v>1.5899327811505259</v>
      </c>
      <c r="M3068" s="93">
        <f t="shared" ca="1" si="388"/>
        <v>2.186285821651007</v>
      </c>
      <c r="N3068" s="101">
        <f t="shared" ca="1" si="384"/>
        <v>2.202676477740126</v>
      </c>
      <c r="O3068" s="46">
        <f t="shared" ca="1" si="389"/>
        <v>1.1050931791211243</v>
      </c>
      <c r="P3068" s="46">
        <f t="shared" ca="1" si="390"/>
        <v>0.71268824540066311</v>
      </c>
      <c r="Q3068" s="47">
        <f t="shared" ca="1" si="385"/>
        <v>1.8899030465620463</v>
      </c>
      <c r="R3068" s="47">
        <f t="shared" ca="1" si="386"/>
        <v>0.50557901371878733</v>
      </c>
      <c r="S3068" s="97">
        <f t="shared" ca="1" si="391"/>
        <v>0.80533609641995585</v>
      </c>
      <c r="V3068">
        <v>3051</v>
      </c>
      <c r="W3068" s="46">
        <v>5.8179588269654699E-2</v>
      </c>
    </row>
    <row r="3069" spans="10:23">
      <c r="J3069">
        <v>3052</v>
      </c>
      <c r="K3069" s="93">
        <f t="shared" ca="1" si="387"/>
        <v>1.4351126021084804</v>
      </c>
      <c r="L3069" s="93">
        <f t="shared" ca="1" si="387"/>
        <v>1.3879525824519332</v>
      </c>
      <c r="M3069" s="93">
        <f t="shared" ca="1" si="388"/>
        <v>1.4351126021084804</v>
      </c>
      <c r="N3069" s="101">
        <f t="shared" ca="1" si="384"/>
        <v>1.7722925116588788</v>
      </c>
      <c r="O3069" s="46">
        <f t="shared" ca="1" si="389"/>
        <v>0.83544492498336009</v>
      </c>
      <c r="P3069" s="46">
        <f t="shared" ca="1" si="390"/>
        <v>0.57786411833178097</v>
      </c>
      <c r="Q3069" s="47">
        <f t="shared" ca="1" si="385"/>
        <v>1.3506065382865182</v>
      </c>
      <c r="R3069" s="47">
        <f t="shared" ca="1" si="386"/>
        <v>0.43598915871985877</v>
      </c>
      <c r="S3069" s="97">
        <f t="shared" ca="1" si="391"/>
        <v>0.63571704185160938</v>
      </c>
      <c r="V3069">
        <v>3052</v>
      </c>
      <c r="W3069" s="46">
        <v>0.70078758316883405</v>
      </c>
    </row>
    <row r="3070" spans="10:23">
      <c r="J3070">
        <v>3053</v>
      </c>
      <c r="K3070" s="93">
        <f t="shared" ca="1" si="387"/>
        <v>-0.23264294646130179</v>
      </c>
      <c r="L3070" s="93">
        <f t="shared" ca="1" si="387"/>
        <v>-0.18472989935814152</v>
      </c>
      <c r="M3070" s="93">
        <f t="shared" ca="1" si="388"/>
        <v>-0.23264294646130179</v>
      </c>
      <c r="N3070" s="101">
        <f t="shared" ca="1" si="384"/>
        <v>-0.24912498793432453</v>
      </c>
      <c r="O3070" s="46">
        <f t="shared" ca="1" si="389"/>
        <v>0.23677159598171138</v>
      </c>
      <c r="P3070" s="46">
        <f t="shared" ca="1" si="390"/>
        <v>0.27852745383095667</v>
      </c>
      <c r="Q3070" s="47">
        <f t="shared" ca="1" si="385"/>
        <v>0.15325988028322077</v>
      </c>
      <c r="R3070" s="47">
        <f t="shared" ca="1" si="386"/>
        <v>0.10914113050490346</v>
      </c>
      <c r="S3070" s="97">
        <f t="shared" ca="1" si="391"/>
        <v>0.17295636324330743</v>
      </c>
      <c r="V3070">
        <v>3053</v>
      </c>
      <c r="W3070" s="46">
        <v>-0.12679965063777399</v>
      </c>
    </row>
    <row r="3071" spans="10:23">
      <c r="J3071">
        <v>3054</v>
      </c>
      <c r="K3071" s="93">
        <f t="shared" ca="1" si="387"/>
        <v>1.2661307656139602</v>
      </c>
      <c r="L3071" s="93">
        <f t="shared" ca="1" si="387"/>
        <v>0.31658608876072442</v>
      </c>
      <c r="M3071" s="93">
        <f t="shared" ca="1" si="388"/>
        <v>1.2661307656139602</v>
      </c>
      <c r="N3071" s="101">
        <f t="shared" ca="1" si="384"/>
        <v>0.7028079357286503</v>
      </c>
      <c r="O3071" s="46">
        <f t="shared" ca="1" si="389"/>
        <v>0.77478560432827803</v>
      </c>
      <c r="P3071" s="46">
        <f t="shared" ca="1" si="390"/>
        <v>0.54753445800424005</v>
      </c>
      <c r="Q3071" s="47">
        <f t="shared" ca="1" si="385"/>
        <v>1.2292878969763541</v>
      </c>
      <c r="R3071" s="47">
        <f t="shared" ca="1" si="386"/>
        <v>0.26306153495116713</v>
      </c>
      <c r="S3071" s="97">
        <f t="shared" ca="1" si="391"/>
        <v>0.51892356963972253</v>
      </c>
      <c r="V3071">
        <v>3054</v>
      </c>
      <c r="W3071" s="46">
        <v>0.452744732470651</v>
      </c>
    </row>
    <row r="3072" spans="10:23">
      <c r="J3072">
        <v>3055</v>
      </c>
      <c r="K3072" s="93">
        <f t="shared" ca="1" si="387"/>
        <v>0.53668271197455109</v>
      </c>
      <c r="L3072" s="93">
        <f t="shared" ca="1" si="387"/>
        <v>1.6524596612068607</v>
      </c>
      <c r="M3072" s="93">
        <f t="shared" ca="1" si="388"/>
        <v>0.53668271197455109</v>
      </c>
      <c r="N3072" s="101">
        <f t="shared" ca="1" si="384"/>
        <v>1.7373463660839996</v>
      </c>
      <c r="O3072" s="46">
        <f t="shared" ca="1" si="389"/>
        <v>0.51293602152786089</v>
      </c>
      <c r="P3072" s="46">
        <f t="shared" ca="1" si="390"/>
        <v>0.41660966660403143</v>
      </c>
      <c r="Q3072" s="47">
        <f t="shared" ca="1" si="385"/>
        <v>0.70558873137551981</v>
      </c>
      <c r="R3072" s="47">
        <f t="shared" ca="1" si="386"/>
        <v>0.43033862943673901</v>
      </c>
      <c r="S3072" s="97">
        <f t="shared" ca="1" si="391"/>
        <v>0.47163732548229997</v>
      </c>
      <c r="V3072">
        <v>3055</v>
      </c>
      <c r="W3072" s="46">
        <v>0.29134961949191301</v>
      </c>
    </row>
    <row r="3073" spans="10:23">
      <c r="J3073">
        <v>3056</v>
      </c>
      <c r="K3073" s="93">
        <f t="shared" ca="1" si="387"/>
        <v>-0.13567161686423684</v>
      </c>
      <c r="L3073" s="93">
        <f t="shared" ca="1" si="387"/>
        <v>-1.1680031336307637</v>
      </c>
      <c r="M3073" s="93">
        <f t="shared" ca="1" si="388"/>
        <v>-0.13567161686423684</v>
      </c>
      <c r="N3073" s="101">
        <f t="shared" ca="1" si="384"/>
        <v>-1.1505107525081082</v>
      </c>
      <c r="O3073" s="46">
        <f t="shared" ca="1" si="389"/>
        <v>0.27158134298412817</v>
      </c>
      <c r="P3073" s="46">
        <f t="shared" ca="1" si="390"/>
        <v>0.29593232733216507</v>
      </c>
      <c r="Q3073" s="47">
        <f t="shared" ca="1" si="385"/>
        <v>0.22287937428805438</v>
      </c>
      <c r="R3073" s="47">
        <f t="shared" ca="1" si="386"/>
        <v>-3.6606177941402473E-2</v>
      </c>
      <c r="S3073" s="97">
        <f t="shared" ca="1" si="391"/>
        <v>0.11748758252136285</v>
      </c>
      <c r="V3073">
        <v>3056</v>
      </c>
      <c r="W3073" s="46">
        <v>-4.4249139127160102E-2</v>
      </c>
    </row>
    <row r="3074" spans="10:23">
      <c r="J3074">
        <v>3057</v>
      </c>
      <c r="K3074" s="93">
        <f t="shared" ca="1" si="387"/>
        <v>0.73890413820876888</v>
      </c>
      <c r="L3074" s="93">
        <f t="shared" ca="1" si="387"/>
        <v>-0.59022532829593466</v>
      </c>
      <c r="M3074" s="93">
        <f t="shared" ca="1" si="388"/>
        <v>0.73890413820876888</v>
      </c>
      <c r="N3074" s="101">
        <f t="shared" ca="1" si="384"/>
        <v>-0.32459461875152112</v>
      </c>
      <c r="O3074" s="46">
        <f t="shared" ca="1" si="389"/>
        <v>0.58552734016740726</v>
      </c>
      <c r="P3074" s="46">
        <f t="shared" ca="1" si="390"/>
        <v>0.45290532592380461</v>
      </c>
      <c r="Q3074" s="47">
        <f t="shared" ca="1" si="385"/>
        <v>0.85077136865461256</v>
      </c>
      <c r="R3074" s="47">
        <f t="shared" ca="1" si="386"/>
        <v>9.6938258001981414E-2</v>
      </c>
      <c r="S3074" s="97">
        <f t="shared" ca="1" si="391"/>
        <v>0.34123279908469434</v>
      </c>
      <c r="V3074">
        <v>3057</v>
      </c>
      <c r="W3074" s="46">
        <v>0.60961437461830204</v>
      </c>
    </row>
    <row r="3075" spans="10:23">
      <c r="J3075">
        <v>3058</v>
      </c>
      <c r="K3075" s="93">
        <f t="shared" ca="1" si="387"/>
        <v>0.55427741827888644</v>
      </c>
      <c r="L3075" s="93">
        <f t="shared" ca="1" si="387"/>
        <v>-0.22068226556796949</v>
      </c>
      <c r="M3075" s="93">
        <f t="shared" ca="1" si="388"/>
        <v>0.55427741827888644</v>
      </c>
      <c r="N3075" s="101">
        <f t="shared" ca="1" si="384"/>
        <v>-3.295249245313675E-2</v>
      </c>
      <c r="O3075" s="46">
        <f t="shared" ca="1" si="389"/>
        <v>0.51925198396315664</v>
      </c>
      <c r="P3075" s="46">
        <f t="shared" ca="1" si="390"/>
        <v>0.4197676478216793</v>
      </c>
      <c r="Q3075" s="47">
        <f t="shared" ca="1" si="385"/>
        <v>0.71822065624611131</v>
      </c>
      <c r="R3075" s="47">
        <f t="shared" ca="1" si="386"/>
        <v>0.14409459950205597</v>
      </c>
      <c r="S3075" s="97">
        <f t="shared" ca="1" si="391"/>
        <v>0.33167329173260629</v>
      </c>
      <c r="V3075">
        <v>3058</v>
      </c>
      <c r="W3075" s="46">
        <v>0.10166754207753601</v>
      </c>
    </row>
    <row r="3076" spans="10:23">
      <c r="J3076">
        <v>3059</v>
      </c>
      <c r="K3076" s="93">
        <f t="shared" ca="1" si="387"/>
        <v>3.3858708809115338E-2</v>
      </c>
      <c r="L3076" s="93">
        <f t="shared" ca="1" si="387"/>
        <v>0.1797987911591494</v>
      </c>
      <c r="M3076" s="93">
        <f t="shared" ca="1" si="388"/>
        <v>3.3858708809115338E-2</v>
      </c>
      <c r="N3076" s="101">
        <f t="shared" ca="1" si="384"/>
        <v>0.18123204012823316</v>
      </c>
      <c r="O3076" s="46">
        <f t="shared" ca="1" si="389"/>
        <v>0.33243755451023405</v>
      </c>
      <c r="P3076" s="46">
        <f t="shared" ca="1" si="390"/>
        <v>0.32636043309521801</v>
      </c>
      <c r="Q3076" s="47">
        <f t="shared" ca="1" si="385"/>
        <v>0.34459179734026618</v>
      </c>
      <c r="R3076" s="47">
        <f t="shared" ca="1" si="386"/>
        <v>0.1787266298285228</v>
      </c>
      <c r="S3076" s="97">
        <f t="shared" ca="1" si="391"/>
        <v>0.25558209216937844</v>
      </c>
      <c r="V3076">
        <v>3059</v>
      </c>
      <c r="W3076" s="46">
        <v>1.42394298956189</v>
      </c>
    </row>
    <row r="3077" spans="10:23">
      <c r="J3077">
        <v>3060</v>
      </c>
      <c r="K3077" s="93">
        <f t="shared" ca="1" si="387"/>
        <v>0.43026477051990447</v>
      </c>
      <c r="L3077" s="93">
        <f t="shared" ca="1" si="387"/>
        <v>-1.7659148379492597</v>
      </c>
      <c r="M3077" s="93">
        <f t="shared" ca="1" si="388"/>
        <v>0.43026477051990447</v>
      </c>
      <c r="N3077" s="101">
        <f t="shared" ca="1" si="384"/>
        <v>-1.5374003201997584</v>
      </c>
      <c r="O3077" s="46">
        <f t="shared" ca="1" si="389"/>
        <v>0.47473522925300304</v>
      </c>
      <c r="P3077" s="46">
        <f t="shared" ca="1" si="390"/>
        <v>0.3975092704666025</v>
      </c>
      <c r="Q3077" s="47">
        <f t="shared" ca="1" si="385"/>
        <v>0.62918714682580412</v>
      </c>
      <c r="R3077" s="47">
        <f t="shared" ca="1" si="386"/>
        <v>-9.9163315377088251E-2</v>
      </c>
      <c r="S3077" s="97">
        <f t="shared" ca="1" si="391"/>
        <v>0.18778595693795741</v>
      </c>
      <c r="V3077">
        <v>3060</v>
      </c>
      <c r="W3077" s="46">
        <v>0.35936281684362797</v>
      </c>
    </row>
    <row r="3078" spans="10:23">
      <c r="J3078">
        <v>3061</v>
      </c>
      <c r="K3078" s="93">
        <f t="shared" ca="1" si="387"/>
        <v>-0.66920483775773132</v>
      </c>
      <c r="L3078" s="93">
        <f t="shared" ca="1" si="387"/>
        <v>-0.66684304326937083</v>
      </c>
      <c r="M3078" s="93">
        <f t="shared" ca="1" si="388"/>
        <v>-0.66920483775773132</v>
      </c>
      <c r="N3078" s="101">
        <f t="shared" ca="1" si="384"/>
        <v>-0.84504482957434368</v>
      </c>
      <c r="O3078" s="46">
        <f t="shared" ca="1" si="389"/>
        <v>8.0059204287483643E-2</v>
      </c>
      <c r="P3078" s="46">
        <f t="shared" ca="1" si="390"/>
        <v>0.2001712579838428</v>
      </c>
      <c r="Q3078" s="47">
        <f t="shared" ca="1" si="385"/>
        <v>-0.16016490310523468</v>
      </c>
      <c r="R3078" s="47">
        <f t="shared" ca="1" si="386"/>
        <v>1.2785367653634055E-2</v>
      </c>
      <c r="S3078" s="97">
        <f t="shared" ca="1" si="391"/>
        <v>4.6422285970558849E-2</v>
      </c>
      <c r="V3078">
        <v>3061</v>
      </c>
      <c r="W3078" s="46">
        <v>0.588594390886093</v>
      </c>
    </row>
    <row r="3079" spans="10:23">
      <c r="J3079">
        <v>3062</v>
      </c>
      <c r="K3079" s="93">
        <f t="shared" ca="1" si="387"/>
        <v>0.35820830905454265</v>
      </c>
      <c r="L3079" s="93">
        <f t="shared" ca="1" si="387"/>
        <v>-0.91815192939775481</v>
      </c>
      <c r="M3079" s="93">
        <f t="shared" ca="1" si="388"/>
        <v>0.35820830905454265</v>
      </c>
      <c r="N3079" s="101">
        <f t="shared" ca="1" si="384"/>
        <v>-0.75656613027071717</v>
      </c>
      <c r="O3079" s="46">
        <f t="shared" ca="1" si="389"/>
        <v>0.44886915931335192</v>
      </c>
      <c r="P3079" s="46">
        <f t="shared" ca="1" si="390"/>
        <v>0.38457623549677694</v>
      </c>
      <c r="Q3079" s="47">
        <f t="shared" ca="1" si="385"/>
        <v>0.57745500694650187</v>
      </c>
      <c r="R3079" s="47">
        <f t="shared" ca="1" si="386"/>
        <v>2.7091708828692662E-2</v>
      </c>
      <c r="S3079" s="97">
        <f t="shared" ca="1" si="391"/>
        <v>0.23798043407102229</v>
      </c>
      <c r="V3079">
        <v>3062</v>
      </c>
      <c r="W3079" s="46">
        <v>-0.42701339956142498</v>
      </c>
    </row>
    <row r="3080" spans="10:23">
      <c r="J3080">
        <v>3063</v>
      </c>
      <c r="K3080" s="93">
        <f t="shared" ca="1" si="387"/>
        <v>0.94102157286496824</v>
      </c>
      <c r="L3080" s="93">
        <f t="shared" ca="1" si="387"/>
        <v>-0.4397537194987336</v>
      </c>
      <c r="M3080" s="93">
        <f t="shared" ca="1" si="388"/>
        <v>0.94102157286496824</v>
      </c>
      <c r="N3080" s="101">
        <f t="shared" ca="1" si="384"/>
        <v>-0.11765713770565933</v>
      </c>
      <c r="O3080" s="46">
        <f t="shared" ca="1" si="389"/>
        <v>0.65808132900508087</v>
      </c>
      <c r="P3080" s="46">
        <f t="shared" ca="1" si="390"/>
        <v>0.48918232034264142</v>
      </c>
      <c r="Q3080" s="47">
        <f t="shared" ca="1" si="385"/>
        <v>0.99587934632995967</v>
      </c>
      <c r="R3080" s="47">
        <f t="shared" ca="1" si="386"/>
        <v>0.13039849452275021</v>
      </c>
      <c r="S3080" s="97">
        <f t="shared" ca="1" si="391"/>
        <v>0.39423991176391554</v>
      </c>
      <c r="V3080">
        <v>3063</v>
      </c>
      <c r="W3080" s="46">
        <v>0.23936539089787501</v>
      </c>
    </row>
    <row r="3081" spans="10:23">
      <c r="J3081">
        <v>3064</v>
      </c>
      <c r="K3081" s="93">
        <f t="shared" ca="1" si="387"/>
        <v>-0.37041801637814958</v>
      </c>
      <c r="L3081" s="93">
        <f t="shared" ca="1" si="387"/>
        <v>-1.7993224644213868</v>
      </c>
      <c r="M3081" s="93">
        <f t="shared" ca="1" si="388"/>
        <v>-0.37041801637814958</v>
      </c>
      <c r="N3081" s="101">
        <f t="shared" ca="1" si="384"/>
        <v>-1.8237086176623201</v>
      </c>
      <c r="O3081" s="46">
        <f t="shared" ca="1" si="389"/>
        <v>0.18731455185357848</v>
      </c>
      <c r="P3081" s="46">
        <f t="shared" ca="1" si="390"/>
        <v>0.25379893176689022</v>
      </c>
      <c r="Q3081" s="47">
        <f t="shared" ca="1" si="385"/>
        <v>5.4345792026954998E-2</v>
      </c>
      <c r="R3081" s="47">
        <f t="shared" ca="1" si="386"/>
        <v>-0.14545721681311091</v>
      </c>
      <c r="S3081" s="97">
        <f t="shared" ca="1" si="391"/>
        <v>2.0928667520233785E-2</v>
      </c>
      <c r="V3081">
        <v>3064</v>
      </c>
      <c r="W3081" s="46">
        <v>1.37901851963107</v>
      </c>
    </row>
    <row r="3082" spans="10:23">
      <c r="J3082">
        <v>3065</v>
      </c>
      <c r="K3082" s="93">
        <f t="shared" ca="1" si="387"/>
        <v>0.72831092058967872</v>
      </c>
      <c r="L3082" s="93">
        <f t="shared" ca="1" si="387"/>
        <v>0.6346275373956195</v>
      </c>
      <c r="M3082" s="93">
        <f t="shared" ca="1" si="388"/>
        <v>0.72831092058967872</v>
      </c>
      <c r="N3082" s="101">
        <f t="shared" ca="1" si="384"/>
        <v>0.83329891036063053</v>
      </c>
      <c r="O3082" s="46">
        <f t="shared" ca="1" si="389"/>
        <v>0.58172469842995467</v>
      </c>
      <c r="P3082" s="46">
        <f t="shared" ca="1" si="390"/>
        <v>0.45100400505507832</v>
      </c>
      <c r="Q3082" s="47">
        <f t="shared" ca="1" si="385"/>
        <v>0.84316608517970737</v>
      </c>
      <c r="R3082" s="47">
        <f t="shared" ca="1" si="386"/>
        <v>0.2841609455216671</v>
      </c>
      <c r="S3082" s="97">
        <f t="shared" ca="1" si="391"/>
        <v>0.43294282197581091</v>
      </c>
      <c r="V3082">
        <v>3065</v>
      </c>
      <c r="W3082" s="46">
        <v>2.6533762095519698E-3</v>
      </c>
    </row>
    <row r="3083" spans="10:23">
      <c r="J3083">
        <v>3066</v>
      </c>
      <c r="K3083" s="93">
        <f t="shared" ca="1" si="387"/>
        <v>0.62966342145631427</v>
      </c>
      <c r="L3083" s="93">
        <f t="shared" ca="1" si="387"/>
        <v>-0.87223731215627198</v>
      </c>
      <c r="M3083" s="93">
        <f t="shared" ca="1" si="388"/>
        <v>0.62966342145631427</v>
      </c>
      <c r="N3083" s="101">
        <f t="shared" ca="1" si="384"/>
        <v>-0.62670643810753335</v>
      </c>
      <c r="O3083" s="46">
        <f t="shared" ca="1" si="389"/>
        <v>0.5463132577338019</v>
      </c>
      <c r="P3083" s="46">
        <f t="shared" ca="1" si="390"/>
        <v>0.43329828470700193</v>
      </c>
      <c r="Q3083" s="47">
        <f t="shared" ca="1" si="385"/>
        <v>0.77234320378740184</v>
      </c>
      <c r="R3083" s="47">
        <f t="shared" ca="1" si="386"/>
        <v>4.8089045765114441E-2</v>
      </c>
      <c r="S3083" s="97">
        <f t="shared" ca="1" si="391"/>
        <v>0.29720115174945816</v>
      </c>
      <c r="V3083">
        <v>3066</v>
      </c>
      <c r="W3083" s="46">
        <v>0.49461006431440502</v>
      </c>
    </row>
    <row r="3084" spans="10:23">
      <c r="J3084">
        <v>3067</v>
      </c>
      <c r="K3084" s="93">
        <f t="shared" ca="1" si="387"/>
        <v>1.2870934608107301</v>
      </c>
      <c r="L3084" s="93">
        <f t="shared" ca="1" si="387"/>
        <v>1.5308248515931118</v>
      </c>
      <c r="M3084" s="93">
        <f t="shared" ca="1" si="388"/>
        <v>1.2870934608107301</v>
      </c>
      <c r="N3084" s="101">
        <f t="shared" ca="1" si="384"/>
        <v>1.8606739005511987</v>
      </c>
      <c r="O3084" s="46">
        <f t="shared" ca="1" si="389"/>
        <v>0.78231057195861176</v>
      </c>
      <c r="P3084" s="46">
        <f t="shared" ca="1" si="390"/>
        <v>0.55129694181940692</v>
      </c>
      <c r="Q3084" s="47">
        <f t="shared" ca="1" si="385"/>
        <v>1.2443378322370215</v>
      </c>
      <c r="R3084" s="47">
        <f t="shared" ca="1" si="386"/>
        <v>0.45027976553224031</v>
      </c>
      <c r="S3084" s="97">
        <f t="shared" ca="1" si="391"/>
        <v>0.616295168745426</v>
      </c>
      <c r="V3084">
        <v>3067</v>
      </c>
      <c r="W3084" s="46">
        <v>-0.52949405861633703</v>
      </c>
    </row>
    <row r="3085" spans="10:23">
      <c r="J3085">
        <v>3068</v>
      </c>
      <c r="K3085" s="93">
        <f t="shared" ca="1" si="387"/>
        <v>-1.5268120993230272</v>
      </c>
      <c r="L3085" s="93">
        <f t="shared" ca="1" si="387"/>
        <v>-0.61543213499207616</v>
      </c>
      <c r="M3085" s="93">
        <f t="shared" ca="1" si="388"/>
        <v>-1.5268120993230272</v>
      </c>
      <c r="N3085" s="101">
        <f t="shared" ca="1" si="384"/>
        <v>-1.0690413601609481</v>
      </c>
      <c r="O3085" s="46">
        <f t="shared" ca="1" si="389"/>
        <v>-0.22779562173757906</v>
      </c>
      <c r="P3085" s="46">
        <f t="shared" ca="1" si="390"/>
        <v>4.6243844971311454E-2</v>
      </c>
      <c r="Q3085" s="47">
        <f t="shared" ca="1" si="385"/>
        <v>-0.77587455515536008</v>
      </c>
      <c r="R3085" s="47">
        <f t="shared" ca="1" si="386"/>
        <v>-2.3433189059146042E-2</v>
      </c>
      <c r="S3085" s="97">
        <f t="shared" ca="1" si="391"/>
        <v>-0.12561440539836255</v>
      </c>
      <c r="V3085">
        <v>3068</v>
      </c>
      <c r="W3085" s="46">
        <v>1.5304312471516801</v>
      </c>
    </row>
    <row r="3086" spans="10:23">
      <c r="J3086">
        <v>3069</v>
      </c>
      <c r="K3086" s="93">
        <f t="shared" ca="1" si="387"/>
        <v>0.19158478166050089</v>
      </c>
      <c r="L3086" s="93">
        <f t="shared" ca="1" si="387"/>
        <v>-2.7151224189172023E-2</v>
      </c>
      <c r="M3086" s="93">
        <f t="shared" ca="1" si="388"/>
        <v>0.19158478166050089</v>
      </c>
      <c r="N3086" s="101">
        <f t="shared" ca="1" si="384"/>
        <v>3.5186639315973413E-2</v>
      </c>
      <c r="O3086" s="46">
        <f t="shared" ca="1" si="389"/>
        <v>0.38905639963131483</v>
      </c>
      <c r="P3086" s="46">
        <f t="shared" ca="1" si="390"/>
        <v>0.35466985565575837</v>
      </c>
      <c r="Q3086" s="47">
        <f t="shared" ca="1" si="385"/>
        <v>0.4578294875824277</v>
      </c>
      <c r="R3086" s="47">
        <f t="shared" ca="1" si="386"/>
        <v>0.15511218536321258</v>
      </c>
      <c r="S3086" s="97">
        <f t="shared" ca="1" si="391"/>
        <v>0.27208429249726374</v>
      </c>
      <c r="V3086">
        <v>3069</v>
      </c>
      <c r="W3086" s="46">
        <v>0.28489257704676202</v>
      </c>
    </row>
    <row r="3087" spans="10:23">
      <c r="J3087">
        <v>3070</v>
      </c>
      <c r="K3087" s="93">
        <f t="shared" ca="1" si="387"/>
        <v>0.29917413667990539</v>
      </c>
      <c r="L3087" s="93">
        <f t="shared" ca="1" si="387"/>
        <v>0.22354049424426248</v>
      </c>
      <c r="M3087" s="93">
        <f t="shared" ca="1" si="388"/>
        <v>0.29917413667990539</v>
      </c>
      <c r="N3087" s="101">
        <f t="shared" ca="1" si="384"/>
        <v>0.30707907149419522</v>
      </c>
      <c r="O3087" s="46">
        <f t="shared" ca="1" si="389"/>
        <v>0.42767769361522268</v>
      </c>
      <c r="P3087" s="46">
        <f t="shared" ca="1" si="390"/>
        <v>0.37398050264771232</v>
      </c>
      <c r="Q3087" s="47">
        <f t="shared" ca="1" si="385"/>
        <v>0.53507207555024339</v>
      </c>
      <c r="R3087" s="47">
        <f t="shared" ca="1" si="386"/>
        <v>0.19907514965035478</v>
      </c>
      <c r="S3087" s="97">
        <f t="shared" ca="1" si="391"/>
        <v>0.31337642163278873</v>
      </c>
      <c r="V3087">
        <v>3070</v>
      </c>
      <c r="W3087" s="46">
        <v>0.698108885067518</v>
      </c>
    </row>
    <row r="3088" spans="10:23">
      <c r="J3088">
        <v>3071</v>
      </c>
      <c r="K3088" s="93">
        <f t="shared" ca="1" si="387"/>
        <v>1.6434666061438525</v>
      </c>
      <c r="L3088" s="93">
        <f t="shared" ca="1" si="387"/>
        <v>0.89133306910216148</v>
      </c>
      <c r="M3088" s="93">
        <f t="shared" ca="1" si="388"/>
        <v>1.6434666061438525</v>
      </c>
      <c r="N3088" s="101">
        <f t="shared" ca="1" si="384"/>
        <v>1.3677171475464935</v>
      </c>
      <c r="O3088" s="46">
        <f t="shared" ca="1" si="389"/>
        <v>0.91023765183931271</v>
      </c>
      <c r="P3088" s="46">
        <f t="shared" ca="1" si="390"/>
        <v>0.61526048175975734</v>
      </c>
      <c r="Q3088" s="47">
        <f t="shared" ca="1" si="385"/>
        <v>1.5001919919984235</v>
      </c>
      <c r="R3088" s="47">
        <f t="shared" ca="1" si="386"/>
        <v>0.37057236082872935</v>
      </c>
      <c r="S3088" s="97">
        <f t="shared" ca="1" si="391"/>
        <v>0.64040500633402098</v>
      </c>
      <c r="V3088">
        <v>3071</v>
      </c>
      <c r="W3088" s="46">
        <v>-0.15748445794455301</v>
      </c>
    </row>
    <row r="3089" spans="10:23">
      <c r="J3089">
        <v>3072</v>
      </c>
      <c r="K3089" s="93">
        <f t="shared" ca="1" si="387"/>
        <v>1.2819002387951328</v>
      </c>
      <c r="L3089" s="93">
        <f t="shared" ca="1" si="387"/>
        <v>-0.62469155924708741</v>
      </c>
      <c r="M3089" s="93">
        <f t="shared" ca="1" si="388"/>
        <v>1.2819002387951328</v>
      </c>
      <c r="N3089" s="101">
        <f t="shared" ca="1" si="384"/>
        <v>-0.18458653152147547</v>
      </c>
      <c r="O3089" s="46">
        <f t="shared" ca="1" si="389"/>
        <v>0.78044636379273968</v>
      </c>
      <c r="P3089" s="46">
        <f t="shared" ca="1" si="390"/>
        <v>0.55036483773647082</v>
      </c>
      <c r="Q3089" s="47">
        <f t="shared" ca="1" si="385"/>
        <v>1.2406094159052774</v>
      </c>
      <c r="R3089" s="47">
        <f t="shared" ca="1" si="386"/>
        <v>0.11957651420313582</v>
      </c>
      <c r="S3089" s="97">
        <f t="shared" ca="1" si="391"/>
        <v>0.45001143899793777</v>
      </c>
      <c r="V3089">
        <v>3072</v>
      </c>
      <c r="W3089" s="46">
        <v>0.43194910916288898</v>
      </c>
    </row>
    <row r="3090" spans="10:23">
      <c r="J3090">
        <v>3073</v>
      </c>
      <c r="K3090" s="93">
        <f t="shared" ca="1" si="387"/>
        <v>0.95340019831992873</v>
      </c>
      <c r="L3090" s="93">
        <f t="shared" ca="1" si="387"/>
        <v>5.7640740897113039E-2</v>
      </c>
      <c r="M3090" s="93">
        <f t="shared" ca="1" si="388"/>
        <v>0.95340019831992873</v>
      </c>
      <c r="N3090" s="101">
        <f t="shared" ref="N3090:N3153" ca="1" si="392">$N$2*K3090+SQRT(1-$N$2^2)*L3090</f>
        <v>0.35785086868278015</v>
      </c>
      <c r="O3090" s="46">
        <f t="shared" ca="1" si="389"/>
        <v>0.66252487765100854</v>
      </c>
      <c r="P3090" s="46">
        <f t="shared" ca="1" si="390"/>
        <v>0.49140409466560525</v>
      </c>
      <c r="Q3090" s="47">
        <f t="shared" ref="Q3090:Q3153" ca="1" si="393">$K$2+K3090*$S$3</f>
        <v>1.0047664436218151</v>
      </c>
      <c r="R3090" s="47">
        <f t="shared" ref="R3090:R3153" ca="1" si="394">$L$2+$L$3*N3090</f>
        <v>0.20728456794388303</v>
      </c>
      <c r="S3090" s="97">
        <f t="shared" ca="1" si="391"/>
        <v>0.4349047227974458</v>
      </c>
      <c r="V3090">
        <v>3073</v>
      </c>
      <c r="W3090" s="46">
        <v>-2.0567207276489499E-3</v>
      </c>
    </row>
    <row r="3091" spans="10:23">
      <c r="J3091">
        <v>3074</v>
      </c>
      <c r="K3091" s="93">
        <f t="shared" ref="K3091:L3154" ca="1" si="395">_xlfn.NORM.S.INV(RAND())</f>
        <v>-0.22882397915719399</v>
      </c>
      <c r="L3091" s="93">
        <f t="shared" ca="1" si="395"/>
        <v>2.0929709020042835</v>
      </c>
      <c r="M3091" s="93">
        <f t="shared" ref="M3091:M3154" ca="1" si="396">K3091</f>
        <v>-0.22882397915719399</v>
      </c>
      <c r="N3091" s="101">
        <f t="shared" ca="1" si="392"/>
        <v>1.9115393668230276</v>
      </c>
      <c r="O3091" s="46">
        <f t="shared" ref="O3091:O3154" ca="1" si="397">$K$2+K3091*$K$3</f>
        <v>0.23814248865915402</v>
      </c>
      <c r="P3091" s="46">
        <f t="shared" ref="P3091:P3154" ca="1" si="398">$K$2+K3091*$R$3</f>
        <v>0.27921290016967798</v>
      </c>
      <c r="Q3091" s="47">
        <f t="shared" ca="1" si="393"/>
        <v>0.15600166563810608</v>
      </c>
      <c r="R3091" s="47">
        <f t="shared" ca="1" si="394"/>
        <v>0.45850432941304536</v>
      </c>
      <c r="S3091" s="97">
        <f t="shared" ref="S3091:S3154" ca="1" si="399">AVERAGE(R3091,O3091)</f>
        <v>0.34832340903609971</v>
      </c>
      <c r="V3091">
        <v>3074</v>
      </c>
      <c r="W3091" s="46">
        <v>0.15833335181431299</v>
      </c>
    </row>
    <row r="3092" spans="10:23">
      <c r="J3092">
        <v>3075</v>
      </c>
      <c r="K3092" s="93">
        <f t="shared" ca="1" si="395"/>
        <v>-0.11961103020592609</v>
      </c>
      <c r="L3092" s="93">
        <f t="shared" ca="1" si="395"/>
        <v>1.0980724378698947</v>
      </c>
      <c r="M3092" s="93">
        <f t="shared" ca="1" si="396"/>
        <v>-0.11961103020592609</v>
      </c>
      <c r="N3092" s="101">
        <f t="shared" ca="1" si="392"/>
        <v>1.0030250268370242</v>
      </c>
      <c r="O3092" s="46">
        <f t="shared" ca="1" si="397"/>
        <v>0.27734660329982369</v>
      </c>
      <c r="P3092" s="46">
        <f t="shared" ca="1" si="398"/>
        <v>0.29881495749001286</v>
      </c>
      <c r="Q3092" s="47">
        <f t="shared" ca="1" si="393"/>
        <v>0.23440989491944542</v>
      </c>
      <c r="R3092" s="47">
        <f t="shared" ca="1" si="394"/>
        <v>0.31160438386038486</v>
      </c>
      <c r="S3092" s="97">
        <f t="shared" ca="1" si="399"/>
        <v>0.29447549358010428</v>
      </c>
      <c r="V3092">
        <v>3075</v>
      </c>
      <c r="W3092" s="46">
        <v>-7.7945258105753507E-2</v>
      </c>
    </row>
    <row r="3093" spans="10:23">
      <c r="J3093">
        <v>3076</v>
      </c>
      <c r="K3093" s="93">
        <f t="shared" ca="1" si="395"/>
        <v>1.3142353221710048</v>
      </c>
      <c r="L3093" s="93">
        <f t="shared" ca="1" si="395"/>
        <v>0.12395281835085949</v>
      </c>
      <c r="M3093" s="93">
        <f t="shared" ca="1" si="396"/>
        <v>1.3142353221710048</v>
      </c>
      <c r="N3093" s="101">
        <f t="shared" ca="1" si="392"/>
        <v>0.53547389871295581</v>
      </c>
      <c r="O3093" s="46">
        <f t="shared" ca="1" si="397"/>
        <v>0.79205367160519469</v>
      </c>
      <c r="P3093" s="46">
        <f t="shared" ca="1" si="398"/>
        <v>0.55616849164269833</v>
      </c>
      <c r="Q3093" s="47">
        <f t="shared" ca="1" si="393"/>
        <v>1.2638240315301874</v>
      </c>
      <c r="R3093" s="47">
        <f t="shared" ca="1" si="394"/>
        <v>0.23600487789598945</v>
      </c>
      <c r="S3093" s="97">
        <f t="shared" ca="1" si="399"/>
        <v>0.51402927475059212</v>
      </c>
      <c r="V3093">
        <v>3076</v>
      </c>
      <c r="W3093" s="46">
        <v>0.342205002429046</v>
      </c>
    </row>
    <row r="3094" spans="10:23">
      <c r="J3094">
        <v>3077</v>
      </c>
      <c r="K3094" s="93">
        <f t="shared" ca="1" si="395"/>
        <v>0.25820697361821593</v>
      </c>
      <c r="L3094" s="93">
        <f t="shared" ca="1" si="395"/>
        <v>-0.14413541200924768</v>
      </c>
      <c r="M3094" s="93">
        <f t="shared" ca="1" si="396"/>
        <v>0.25820697361821593</v>
      </c>
      <c r="N3094" s="101">
        <f t="shared" ca="1" si="392"/>
        <v>-5.4536750819901114E-2</v>
      </c>
      <c r="O3094" s="46">
        <f t="shared" ca="1" si="397"/>
        <v>0.41297173271410159</v>
      </c>
      <c r="P3094" s="46">
        <f t="shared" ca="1" si="398"/>
        <v>0.36662752219715178</v>
      </c>
      <c r="Q3094" s="47">
        <f t="shared" ca="1" si="393"/>
        <v>0.50566015374800122</v>
      </c>
      <c r="R3094" s="47">
        <f t="shared" ca="1" si="394"/>
        <v>0.14060458702859177</v>
      </c>
      <c r="S3094" s="97">
        <f t="shared" ca="1" si="399"/>
        <v>0.2767881598713467</v>
      </c>
      <c r="V3094">
        <v>3077</v>
      </c>
      <c r="W3094" s="46">
        <v>-0.26467348179106698</v>
      </c>
    </row>
    <row r="3095" spans="10:23">
      <c r="J3095">
        <v>3078</v>
      </c>
      <c r="K3095" s="93">
        <f t="shared" ca="1" si="395"/>
        <v>0.52416473698749189</v>
      </c>
      <c r="L3095" s="93">
        <f t="shared" ca="1" si="395"/>
        <v>6.1158099759666726E-2</v>
      </c>
      <c r="M3095" s="93">
        <f t="shared" ca="1" si="396"/>
        <v>0.52416473698749189</v>
      </c>
      <c r="N3095" s="101">
        <f t="shared" ca="1" si="392"/>
        <v>0.22467911147806793</v>
      </c>
      <c r="O3095" s="46">
        <f t="shared" ca="1" si="397"/>
        <v>0.50844245065394666</v>
      </c>
      <c r="P3095" s="46">
        <f t="shared" ca="1" si="398"/>
        <v>0.41436288116707432</v>
      </c>
      <c r="Q3095" s="47">
        <f t="shared" ca="1" si="393"/>
        <v>0.69660158962769125</v>
      </c>
      <c r="R3095" s="47">
        <f t="shared" ca="1" si="394"/>
        <v>0.18575169496487676</v>
      </c>
      <c r="S3095" s="97">
        <f t="shared" ca="1" si="399"/>
        <v>0.34709707280941171</v>
      </c>
      <c r="V3095">
        <v>3078</v>
      </c>
      <c r="W3095" s="46">
        <v>-0.138359336935409</v>
      </c>
    </row>
    <row r="3096" spans="10:23">
      <c r="J3096">
        <v>3079</v>
      </c>
      <c r="K3096" s="93">
        <f t="shared" ca="1" si="395"/>
        <v>0.71756284472771847</v>
      </c>
      <c r="L3096" s="93">
        <f t="shared" ca="1" si="395"/>
        <v>-1.1967892560931979</v>
      </c>
      <c r="M3096" s="93">
        <f t="shared" ca="1" si="396"/>
        <v>0.71756284472771847</v>
      </c>
      <c r="N3096" s="101">
        <f t="shared" ca="1" si="392"/>
        <v>-0.90645469134346301</v>
      </c>
      <c r="O3096" s="46">
        <f t="shared" ca="1" si="397"/>
        <v>0.57786646731079561</v>
      </c>
      <c r="P3096" s="46">
        <f t="shared" ca="1" si="398"/>
        <v>0.44907488949549879</v>
      </c>
      <c r="Q3096" s="47">
        <f t="shared" ca="1" si="393"/>
        <v>0.83544962294138936</v>
      </c>
      <c r="R3096" s="47">
        <f t="shared" ca="1" si="394"/>
        <v>2.8558542125814712E-3</v>
      </c>
      <c r="S3096" s="97">
        <f t="shared" ca="1" si="399"/>
        <v>0.29036116076168855</v>
      </c>
      <c r="V3096">
        <v>3079</v>
      </c>
      <c r="W3096" s="46">
        <v>0.412326783971871</v>
      </c>
    </row>
    <row r="3097" spans="10:23">
      <c r="J3097">
        <v>3080</v>
      </c>
      <c r="K3097" s="93">
        <f t="shared" ca="1" si="395"/>
        <v>1.3549695538422737</v>
      </c>
      <c r="L3097" s="93">
        <f t="shared" ca="1" si="395"/>
        <v>-0.49351574352810812</v>
      </c>
      <c r="M3097" s="93">
        <f t="shared" ca="1" si="396"/>
        <v>1.3549695538422737</v>
      </c>
      <c r="N3097" s="101">
        <f t="shared" ca="1" si="392"/>
        <v>-3.6983264547928218E-2</v>
      </c>
      <c r="O3097" s="46">
        <f t="shared" ca="1" si="397"/>
        <v>0.80667601724804139</v>
      </c>
      <c r="P3097" s="46">
        <f t="shared" ca="1" si="398"/>
        <v>0.56347966446412168</v>
      </c>
      <c r="Q3097" s="47">
        <f t="shared" ca="1" si="393"/>
        <v>1.2930687228158808</v>
      </c>
      <c r="R3097" s="47">
        <f t="shared" ca="1" si="394"/>
        <v>0.14344285392667058</v>
      </c>
      <c r="S3097" s="97">
        <f t="shared" ca="1" si="399"/>
        <v>0.47505943558735597</v>
      </c>
      <c r="V3097">
        <v>3080</v>
      </c>
      <c r="W3097" s="46">
        <v>0.390726796201258</v>
      </c>
    </row>
    <row r="3098" spans="10:23">
      <c r="J3098">
        <v>3081</v>
      </c>
      <c r="K3098" s="93">
        <f t="shared" ca="1" si="395"/>
        <v>0.81845210594712625</v>
      </c>
      <c r="L3098" s="93">
        <f t="shared" ca="1" si="395"/>
        <v>-1.6630301618185366</v>
      </c>
      <c r="M3098" s="93">
        <f t="shared" ca="1" si="396"/>
        <v>0.81845210594712625</v>
      </c>
      <c r="N3098" s="101">
        <f t="shared" ca="1" si="392"/>
        <v>-1.3164048073254526</v>
      </c>
      <c r="O3098" s="46">
        <f t="shared" ca="1" si="397"/>
        <v>0.61408263215973702</v>
      </c>
      <c r="P3098" s="46">
        <f t="shared" ca="1" si="398"/>
        <v>0.46718297191996949</v>
      </c>
      <c r="Q3098" s="47">
        <f t="shared" ca="1" si="393"/>
        <v>0.90788195263927196</v>
      </c>
      <c r="R3098" s="47">
        <f t="shared" ca="1" si="394"/>
        <v>-6.3430000689817662E-2</v>
      </c>
      <c r="S3098" s="97">
        <f t="shared" ca="1" si="399"/>
        <v>0.27532631573495969</v>
      </c>
      <c r="V3098">
        <v>3081</v>
      </c>
      <c r="W3098" s="46">
        <v>3.6592604706109103E-2</v>
      </c>
    </row>
    <row r="3099" spans="10:23">
      <c r="J3099">
        <v>3082</v>
      </c>
      <c r="K3099" s="93">
        <f t="shared" ca="1" si="395"/>
        <v>-0.10471779799291467</v>
      </c>
      <c r="L3099" s="93">
        <f t="shared" ca="1" si="395"/>
        <v>1.1899117157384169</v>
      </c>
      <c r="M3099" s="93">
        <f t="shared" ca="1" si="396"/>
        <v>-0.10471779799291467</v>
      </c>
      <c r="N3099" s="101">
        <f t="shared" ca="1" si="392"/>
        <v>1.0948326841518408</v>
      </c>
      <c r="O3099" s="46">
        <f t="shared" ca="1" si="397"/>
        <v>0.28269281900643872</v>
      </c>
      <c r="P3099" s="46">
        <f t="shared" ca="1" si="398"/>
        <v>0.30148806534332034</v>
      </c>
      <c r="Q3099" s="47">
        <f t="shared" ca="1" si="393"/>
        <v>0.24510232633267548</v>
      </c>
      <c r="R3099" s="47">
        <f t="shared" ca="1" si="394"/>
        <v>0.32644899254435089</v>
      </c>
      <c r="S3099" s="97">
        <f t="shared" ca="1" si="399"/>
        <v>0.30457090577539481</v>
      </c>
      <c r="V3099">
        <v>3082</v>
      </c>
      <c r="W3099" s="46">
        <v>2.32330796166322E-2</v>
      </c>
    </row>
    <row r="3100" spans="10:23">
      <c r="J3100">
        <v>3083</v>
      </c>
      <c r="K3100" s="93">
        <f t="shared" ca="1" si="395"/>
        <v>-8.9512471039688846E-2</v>
      </c>
      <c r="L3100" s="93">
        <f t="shared" ca="1" si="395"/>
        <v>1.1467706279404766</v>
      </c>
      <c r="M3100" s="93">
        <f t="shared" ca="1" si="396"/>
        <v>-8.9512471039688846E-2</v>
      </c>
      <c r="N3100" s="101">
        <f t="shared" ca="1" si="392"/>
        <v>1.0587669791723693</v>
      </c>
      <c r="O3100" s="46">
        <f t="shared" ca="1" si="397"/>
        <v>0.28815106719721983</v>
      </c>
      <c r="P3100" s="46">
        <f t="shared" ca="1" si="398"/>
        <v>0.3042171894387109</v>
      </c>
      <c r="Q3100" s="47">
        <f t="shared" ca="1" si="393"/>
        <v>0.2560188227142377</v>
      </c>
      <c r="R3100" s="47">
        <f t="shared" ca="1" si="394"/>
        <v>0.32061743891374522</v>
      </c>
      <c r="S3100" s="97">
        <f t="shared" ca="1" si="399"/>
        <v>0.30438425305548256</v>
      </c>
      <c r="V3100">
        <v>3083</v>
      </c>
      <c r="W3100" s="46">
        <v>0.48584945527595502</v>
      </c>
    </row>
    <row r="3101" spans="10:23">
      <c r="J3101">
        <v>3084</v>
      </c>
      <c r="K3101" s="93">
        <f t="shared" ca="1" si="395"/>
        <v>-1.1841477567361838</v>
      </c>
      <c r="L3101" s="93">
        <f t="shared" ca="1" si="395"/>
        <v>1.4211314452105337</v>
      </c>
      <c r="M3101" s="93">
        <f t="shared" ca="1" si="396"/>
        <v>-1.1841477567361838</v>
      </c>
      <c r="N3101" s="101">
        <f t="shared" ca="1" si="392"/>
        <v>0.97076528003817586</v>
      </c>
      <c r="O3101" s="46">
        <f t="shared" ca="1" si="397"/>
        <v>-0.10478958354298135</v>
      </c>
      <c r="P3101" s="46">
        <f t="shared" ca="1" si="398"/>
        <v>0.10774686406861031</v>
      </c>
      <c r="Q3101" s="47">
        <f t="shared" ca="1" si="393"/>
        <v>-0.52986247876616466</v>
      </c>
      <c r="R3101" s="47">
        <f t="shared" ca="1" si="394"/>
        <v>0.30638822508366548</v>
      </c>
      <c r="S3101" s="97">
        <f t="shared" ca="1" si="399"/>
        <v>0.10079932077034207</v>
      </c>
      <c r="V3101">
        <v>3084</v>
      </c>
      <c r="W3101" s="46">
        <v>0.893162568644434</v>
      </c>
    </row>
    <row r="3102" spans="10:23">
      <c r="J3102">
        <v>3085</v>
      </c>
      <c r="K3102" s="93">
        <f t="shared" ca="1" si="395"/>
        <v>0.58106585845434178</v>
      </c>
      <c r="L3102" s="93">
        <f t="shared" ca="1" si="395"/>
        <v>0.72618327373295632</v>
      </c>
      <c r="M3102" s="93">
        <f t="shared" ca="1" si="396"/>
        <v>0.58106585845434178</v>
      </c>
      <c r="N3102" s="101">
        <f t="shared" ca="1" si="392"/>
        <v>0.87327413176486102</v>
      </c>
      <c r="O3102" s="46">
        <f t="shared" ca="1" si="397"/>
        <v>0.52886821619356628</v>
      </c>
      <c r="P3102" s="46">
        <f t="shared" ca="1" si="398"/>
        <v>0.42457576393688412</v>
      </c>
      <c r="Q3102" s="47">
        <f t="shared" ca="1" si="393"/>
        <v>0.73745312070693059</v>
      </c>
      <c r="R3102" s="47">
        <f t="shared" ca="1" si="394"/>
        <v>0.29062463859648141</v>
      </c>
      <c r="S3102" s="97">
        <f t="shared" ca="1" si="399"/>
        <v>0.40974642739502387</v>
      </c>
      <c r="V3102">
        <v>3085</v>
      </c>
      <c r="W3102" s="46">
        <v>0.19206031469056001</v>
      </c>
    </row>
    <row r="3103" spans="10:23">
      <c r="J3103">
        <v>3086</v>
      </c>
      <c r="K3103" s="93">
        <f t="shared" ca="1" si="395"/>
        <v>1.1341701066870737</v>
      </c>
      <c r="L3103" s="93">
        <f t="shared" ca="1" si="395"/>
        <v>-0.24595151000966781</v>
      </c>
      <c r="M3103" s="93">
        <f t="shared" ca="1" si="396"/>
        <v>1.1341701066870737</v>
      </c>
      <c r="N3103" s="101">
        <f t="shared" ca="1" si="392"/>
        <v>0.12750904571984739</v>
      </c>
      <c r="O3103" s="46">
        <f t="shared" ca="1" si="397"/>
        <v>0.72741575624427113</v>
      </c>
      <c r="P3103" s="46">
        <f t="shared" ca="1" si="398"/>
        <v>0.52384953396223655</v>
      </c>
      <c r="Q3103" s="47">
        <f t="shared" ca="1" si="393"/>
        <v>1.1345482008083403</v>
      </c>
      <c r="R3103" s="47">
        <f t="shared" ca="1" si="394"/>
        <v>0.17004002510895466</v>
      </c>
      <c r="S3103" s="97">
        <f t="shared" ca="1" si="399"/>
        <v>0.44872789067661289</v>
      </c>
      <c r="V3103">
        <v>3086</v>
      </c>
      <c r="W3103" s="46">
        <v>0.71803342901831202</v>
      </c>
    </row>
    <row r="3104" spans="10:23">
      <c r="J3104">
        <v>3087</v>
      </c>
      <c r="K3104" s="93">
        <f t="shared" ca="1" si="395"/>
        <v>-1.0292182656199536</v>
      </c>
      <c r="L3104" s="93">
        <f t="shared" ca="1" si="395"/>
        <v>-1.1353605268002647</v>
      </c>
      <c r="M3104" s="93">
        <f t="shared" ca="1" si="396"/>
        <v>-1.0292182656199536</v>
      </c>
      <c r="N3104" s="101">
        <f t="shared" ca="1" si="392"/>
        <v>-1.4037307255442821</v>
      </c>
      <c r="O3104" s="46">
        <f t="shared" ca="1" si="397"/>
        <v>-4.9174625891288071E-2</v>
      </c>
      <c r="P3104" s="46">
        <f t="shared" ca="1" si="398"/>
        <v>0.13555434289445695</v>
      </c>
      <c r="Q3104" s="47">
        <f t="shared" ca="1" si="393"/>
        <v>-0.41863256346277811</v>
      </c>
      <c r="R3104" s="47">
        <f t="shared" ca="1" si="394"/>
        <v>-7.7549945821206306E-2</v>
      </c>
      <c r="S3104" s="97">
        <f t="shared" ca="1" si="399"/>
        <v>-6.3362285856247189E-2</v>
      </c>
      <c r="V3104">
        <v>3087</v>
      </c>
      <c r="W3104" s="46">
        <v>0.29884423062501297</v>
      </c>
    </row>
    <row r="3105" spans="10:23">
      <c r="J3105">
        <v>3088</v>
      </c>
      <c r="K3105" s="93">
        <f t="shared" ca="1" si="395"/>
        <v>0.10051408355413997</v>
      </c>
      <c r="L3105" s="93">
        <f t="shared" ca="1" si="395"/>
        <v>0.75290579343752673</v>
      </c>
      <c r="M3105" s="93">
        <f t="shared" ca="1" si="396"/>
        <v>0.10051408355413997</v>
      </c>
      <c r="N3105" s="101">
        <f t="shared" ca="1" si="392"/>
        <v>0.74578305850828774</v>
      </c>
      <c r="O3105" s="46">
        <f t="shared" ca="1" si="397"/>
        <v>0.35636479920066694</v>
      </c>
      <c r="P3105" s="46">
        <f t="shared" ca="1" si="398"/>
        <v>0.33832405544043448</v>
      </c>
      <c r="Q3105" s="47">
        <f t="shared" ca="1" si="393"/>
        <v>0.39244628672113196</v>
      </c>
      <c r="R3105" s="47">
        <f t="shared" ca="1" si="394"/>
        <v>0.27001028954819956</v>
      </c>
      <c r="S3105" s="97">
        <f t="shared" ca="1" si="399"/>
        <v>0.31318754437443325</v>
      </c>
      <c r="V3105">
        <v>3088</v>
      </c>
      <c r="W3105" s="46">
        <v>0.988751711166166</v>
      </c>
    </row>
    <row r="3106" spans="10:23">
      <c r="J3106">
        <v>3089</v>
      </c>
      <c r="K3106" s="93">
        <f t="shared" ca="1" si="395"/>
        <v>1.5245275598739199</v>
      </c>
      <c r="L3106" s="93">
        <f t="shared" ca="1" si="395"/>
        <v>1.1548513841662287</v>
      </c>
      <c r="M3106" s="93">
        <f t="shared" ca="1" si="396"/>
        <v>1.5245275598739199</v>
      </c>
      <c r="N3106" s="101">
        <f t="shared" ca="1" si="392"/>
        <v>1.5797291468896488</v>
      </c>
      <c r="O3106" s="46">
        <f t="shared" ca="1" si="397"/>
        <v>0.86754216517775395</v>
      </c>
      <c r="P3106" s="46">
        <f t="shared" ca="1" si="398"/>
        <v>0.59391273842897796</v>
      </c>
      <c r="Q3106" s="47">
        <f t="shared" ca="1" si="393"/>
        <v>1.4148010186753059</v>
      </c>
      <c r="R3106" s="47">
        <f t="shared" ca="1" si="394"/>
        <v>0.40485310884697201</v>
      </c>
      <c r="S3106" s="97">
        <f t="shared" ca="1" si="399"/>
        <v>0.63619763701236298</v>
      </c>
      <c r="V3106">
        <v>3089</v>
      </c>
      <c r="W3106" s="46">
        <v>0.414024310648202</v>
      </c>
    </row>
    <row r="3107" spans="10:23">
      <c r="J3107">
        <v>3090</v>
      </c>
      <c r="K3107" s="93">
        <f t="shared" ca="1" si="395"/>
        <v>-2.1692195960440182</v>
      </c>
      <c r="L3107" s="93">
        <f t="shared" ca="1" si="395"/>
        <v>-0.31464033561088978</v>
      </c>
      <c r="M3107" s="93">
        <f t="shared" ca="1" si="396"/>
        <v>-2.1692195960440182</v>
      </c>
      <c r="N3107" s="101">
        <f t="shared" ca="1" si="392"/>
        <v>-0.98816570750767996</v>
      </c>
      <c r="O3107" s="46">
        <f t="shared" ca="1" si="397"/>
        <v>-0.45840030176241031</v>
      </c>
      <c r="P3107" s="46">
        <f t="shared" ca="1" si="398"/>
        <v>-6.9058495041104173E-2</v>
      </c>
      <c r="Q3107" s="47">
        <f t="shared" ca="1" si="393"/>
        <v>-1.2370839152050226</v>
      </c>
      <c r="R3107" s="47">
        <f t="shared" ca="1" si="394"/>
        <v>-1.035620342622362E-2</v>
      </c>
      <c r="S3107" s="97">
        <f t="shared" ca="1" si="399"/>
        <v>-0.23437825259431697</v>
      </c>
      <c r="V3107">
        <v>3090</v>
      </c>
      <c r="W3107" s="46">
        <v>1.39003063818792E-2</v>
      </c>
    </row>
    <row r="3108" spans="10:23">
      <c r="J3108">
        <v>3091</v>
      </c>
      <c r="K3108" s="93">
        <f t="shared" ca="1" si="395"/>
        <v>0.27914230386011873</v>
      </c>
      <c r="L3108" s="93">
        <f t="shared" ca="1" si="395"/>
        <v>-4.2673560047179577E-3</v>
      </c>
      <c r="M3108" s="93">
        <f t="shared" ca="1" si="396"/>
        <v>0.27914230386011873</v>
      </c>
      <c r="N3108" s="101">
        <f t="shared" ca="1" si="392"/>
        <v>8.4727706313929355E-2</v>
      </c>
      <c r="O3108" s="46">
        <f t="shared" ca="1" si="397"/>
        <v>0.42048687716103039</v>
      </c>
      <c r="P3108" s="46">
        <f t="shared" ca="1" si="398"/>
        <v>0.37038509442061618</v>
      </c>
      <c r="Q3108" s="47">
        <f t="shared" ca="1" si="393"/>
        <v>0.52069044264185882</v>
      </c>
      <c r="R3108" s="47">
        <f t="shared" ca="1" si="394"/>
        <v>0.16312260382807969</v>
      </c>
      <c r="S3108" s="97">
        <f t="shared" ca="1" si="399"/>
        <v>0.29180474049455507</v>
      </c>
      <c r="V3108">
        <v>3091</v>
      </c>
      <c r="W3108" s="46">
        <v>-0.379188983763106</v>
      </c>
    </row>
    <row r="3109" spans="10:23">
      <c r="J3109">
        <v>3092</v>
      </c>
      <c r="K3109" s="93">
        <f t="shared" ca="1" si="395"/>
        <v>-1.0671040378271117</v>
      </c>
      <c r="L3109" s="93">
        <f t="shared" ca="1" si="395"/>
        <v>0.51072778220437609</v>
      </c>
      <c r="M3109" s="93">
        <f t="shared" ca="1" si="396"/>
        <v>-1.0671040378271117</v>
      </c>
      <c r="N3109" s="101">
        <f t="shared" ca="1" si="392"/>
        <v>0.14484940100976929</v>
      </c>
      <c r="O3109" s="46">
        <f t="shared" ca="1" si="397"/>
        <v>-6.2774461543766202E-2</v>
      </c>
      <c r="P3109" s="46">
        <f t="shared" ca="1" si="398"/>
        <v>0.12875442506821788</v>
      </c>
      <c r="Q3109" s="47">
        <f t="shared" ca="1" si="393"/>
        <v>-0.44583223476773437</v>
      </c>
      <c r="R3109" s="47">
        <f t="shared" ca="1" si="394"/>
        <v>0.17284383032791528</v>
      </c>
      <c r="S3109" s="97">
        <f t="shared" ca="1" si="399"/>
        <v>5.503468439207454E-2</v>
      </c>
      <c r="V3109">
        <v>3092</v>
      </c>
      <c r="W3109" s="46">
        <v>-0.51617898327502598</v>
      </c>
    </row>
    <row r="3110" spans="10:23">
      <c r="J3110">
        <v>3093</v>
      </c>
      <c r="K3110" s="93">
        <f t="shared" ca="1" si="395"/>
        <v>-1.2792489876685489</v>
      </c>
      <c r="L3110" s="93">
        <f t="shared" ca="1" si="395"/>
        <v>-0.36105230332407595</v>
      </c>
      <c r="M3110" s="93">
        <f t="shared" ca="1" si="396"/>
        <v>-1.2792489876685489</v>
      </c>
      <c r="N3110" s="101">
        <f t="shared" ca="1" si="392"/>
        <v>-0.7491374951008497</v>
      </c>
      <c r="O3110" s="46">
        <f t="shared" ca="1" si="397"/>
        <v>-0.13892802221479927</v>
      </c>
      <c r="P3110" s="46">
        <f t="shared" ca="1" si="398"/>
        <v>9.0677644732701346E-2</v>
      </c>
      <c r="Q3110" s="47">
        <f t="shared" ca="1" si="393"/>
        <v>-0.59813935610980051</v>
      </c>
      <c r="R3110" s="47">
        <f t="shared" ca="1" si="394"/>
        <v>2.8292863344317506E-2</v>
      </c>
      <c r="S3110" s="97">
        <f t="shared" ca="1" si="399"/>
        <v>-5.5317579435240884E-2</v>
      </c>
      <c r="V3110">
        <v>3093</v>
      </c>
      <c r="W3110" s="46">
        <v>-0.208130619079155</v>
      </c>
    </row>
    <row r="3111" spans="10:23">
      <c r="J3111">
        <v>3094</v>
      </c>
      <c r="K3111" s="93">
        <f t="shared" ca="1" si="395"/>
        <v>1.7187543285752735</v>
      </c>
      <c r="L3111" s="93">
        <f t="shared" ca="1" si="395"/>
        <v>0.21639289556349522</v>
      </c>
      <c r="M3111" s="93">
        <f t="shared" ca="1" si="396"/>
        <v>1.7187543285752735</v>
      </c>
      <c r="N3111" s="101">
        <f t="shared" ca="1" si="392"/>
        <v>0.75176090069492196</v>
      </c>
      <c r="O3111" s="46">
        <f t="shared" ca="1" si="397"/>
        <v>0.93726364582243815</v>
      </c>
      <c r="P3111" s="46">
        <f t="shared" ca="1" si="398"/>
        <v>0.62877347875132006</v>
      </c>
      <c r="Q3111" s="47">
        <f t="shared" ca="1" si="393"/>
        <v>1.5542439799646743</v>
      </c>
      <c r="R3111" s="47">
        <f t="shared" ca="1" si="394"/>
        <v>0.27097686173433866</v>
      </c>
      <c r="S3111" s="97">
        <f t="shared" ca="1" si="399"/>
        <v>0.60412025377838841</v>
      </c>
      <c r="V3111">
        <v>3094</v>
      </c>
      <c r="W3111" s="46">
        <v>-0.14173464559083901</v>
      </c>
    </row>
    <row r="3112" spans="10:23">
      <c r="J3112">
        <v>3095</v>
      </c>
      <c r="K3112" s="93">
        <f t="shared" ca="1" si="395"/>
        <v>1.3883586921274362</v>
      </c>
      <c r="L3112" s="93">
        <f t="shared" ca="1" si="395"/>
        <v>-0.63727661116787582</v>
      </c>
      <c r="M3112" s="93">
        <f t="shared" ca="1" si="396"/>
        <v>1.3883586921274362</v>
      </c>
      <c r="N3112" s="101">
        <f t="shared" ca="1" si="392"/>
        <v>-0.16266203126177825</v>
      </c>
      <c r="O3112" s="46">
        <f t="shared" ca="1" si="397"/>
        <v>0.81866169859493709</v>
      </c>
      <c r="P3112" s="46">
        <f t="shared" ca="1" si="398"/>
        <v>0.56947250513756953</v>
      </c>
      <c r="Q3112" s="47">
        <f t="shared" ca="1" si="393"/>
        <v>1.3170400855096722</v>
      </c>
      <c r="R3112" s="47">
        <f t="shared" ca="1" si="394"/>
        <v>0.12312154123536564</v>
      </c>
      <c r="S3112" s="97">
        <f t="shared" ca="1" si="399"/>
        <v>0.47089161991515138</v>
      </c>
      <c r="V3112">
        <v>3095</v>
      </c>
      <c r="W3112" s="46">
        <v>1.08075411013366</v>
      </c>
    </row>
    <row r="3113" spans="10:23">
      <c r="J3113">
        <v>3096</v>
      </c>
      <c r="K3113" s="93">
        <f t="shared" ca="1" si="395"/>
        <v>0.97670904310690898</v>
      </c>
      <c r="L3113" s="93">
        <f t="shared" ca="1" si="395"/>
        <v>-1.6010804573569981</v>
      </c>
      <c r="M3113" s="93">
        <f t="shared" ca="1" si="396"/>
        <v>0.97670904310690898</v>
      </c>
      <c r="N3113" s="101">
        <f t="shared" ca="1" si="392"/>
        <v>-1.2073420777197372</v>
      </c>
      <c r="O3113" s="46">
        <f t="shared" ca="1" si="397"/>
        <v>0.67089204136140423</v>
      </c>
      <c r="P3113" s="46">
        <f t="shared" ca="1" si="398"/>
        <v>0.4955876765208031</v>
      </c>
      <c r="Q3113" s="47">
        <f t="shared" ca="1" si="393"/>
        <v>1.0215007710426065</v>
      </c>
      <c r="R3113" s="47">
        <f t="shared" ca="1" si="394"/>
        <v>-4.5795376407331445E-2</v>
      </c>
      <c r="S3113" s="97">
        <f t="shared" ca="1" si="399"/>
        <v>0.31254833247703639</v>
      </c>
      <c r="V3113">
        <v>3096</v>
      </c>
      <c r="W3113" s="46">
        <v>-0.18918210100981001</v>
      </c>
    </row>
    <row r="3114" spans="10:23">
      <c r="J3114">
        <v>3097</v>
      </c>
      <c r="K3114" s="93">
        <f t="shared" ca="1" si="395"/>
        <v>1.6566924007068527E-2</v>
      </c>
      <c r="L3114" s="93">
        <f t="shared" ca="1" si="395"/>
        <v>0.33476082708988819</v>
      </c>
      <c r="M3114" s="93">
        <f t="shared" ca="1" si="396"/>
        <v>1.6566924007068527E-2</v>
      </c>
      <c r="N3114" s="101">
        <f t="shared" ca="1" si="392"/>
        <v>0.32264976571630288</v>
      </c>
      <c r="O3114" s="46">
        <f t="shared" ca="1" si="397"/>
        <v>0.32623033164672799</v>
      </c>
      <c r="P3114" s="46">
        <f t="shared" ca="1" si="398"/>
        <v>0.32325682166346498</v>
      </c>
      <c r="Q3114" s="47">
        <f t="shared" ca="1" si="393"/>
        <v>0.33217735161325401</v>
      </c>
      <c r="R3114" s="47">
        <f t="shared" ca="1" si="394"/>
        <v>0.20159281396535061</v>
      </c>
      <c r="S3114" s="97">
        <f t="shared" ca="1" si="399"/>
        <v>0.26391157280603927</v>
      </c>
      <c r="V3114">
        <v>3097</v>
      </c>
      <c r="W3114" s="46">
        <v>8.5312475299672494E-2</v>
      </c>
    </row>
    <row r="3115" spans="10:23">
      <c r="J3115">
        <v>3098</v>
      </c>
      <c r="K3115" s="93">
        <f t="shared" ca="1" si="395"/>
        <v>1.1576502688591124</v>
      </c>
      <c r="L3115" s="93">
        <f t="shared" ca="1" si="395"/>
        <v>-0.1088788423244437</v>
      </c>
      <c r="M3115" s="93">
        <f t="shared" ca="1" si="396"/>
        <v>1.1576502688591124</v>
      </c>
      <c r="N3115" s="101">
        <f t="shared" ca="1" si="392"/>
        <v>0.2649325558272792</v>
      </c>
      <c r="O3115" s="46">
        <f t="shared" ca="1" si="397"/>
        <v>0.7358444176659571</v>
      </c>
      <c r="P3115" s="46">
        <f t="shared" ca="1" si="398"/>
        <v>0.52806386467307953</v>
      </c>
      <c r="Q3115" s="47">
        <f t="shared" ca="1" si="393"/>
        <v>1.1514055236517122</v>
      </c>
      <c r="R3115" s="47">
        <f t="shared" ca="1" si="394"/>
        <v>0.19226037460035425</v>
      </c>
      <c r="S3115" s="97">
        <f t="shared" ca="1" si="399"/>
        <v>0.46405239613315569</v>
      </c>
      <c r="V3115">
        <v>3098</v>
      </c>
      <c r="W3115" s="46">
        <v>0.78188287395428002</v>
      </c>
    </row>
    <row r="3116" spans="10:23">
      <c r="J3116">
        <v>3099</v>
      </c>
      <c r="K3116" s="93">
        <f t="shared" ca="1" si="395"/>
        <v>5.7483722384515275E-2</v>
      </c>
      <c r="L3116" s="93">
        <f t="shared" ca="1" si="395"/>
        <v>1.3225185996442872</v>
      </c>
      <c r="M3116" s="93">
        <f t="shared" ca="1" si="396"/>
        <v>5.7483722384515275E-2</v>
      </c>
      <c r="N3116" s="101">
        <f t="shared" ca="1" si="392"/>
        <v>1.2721387636676111</v>
      </c>
      <c r="O3116" s="46">
        <f t="shared" ca="1" si="397"/>
        <v>0.34091821316372978</v>
      </c>
      <c r="P3116" s="46">
        <f t="shared" ca="1" si="398"/>
        <v>0.3306007624219659</v>
      </c>
      <c r="Q3116" s="47">
        <f t="shared" ca="1" si="393"/>
        <v>0.36155311464725759</v>
      </c>
      <c r="R3116" s="47">
        <f t="shared" ca="1" si="394"/>
        <v>0.35511805397867413</v>
      </c>
      <c r="S3116" s="97">
        <f t="shared" ca="1" si="399"/>
        <v>0.34801813357120193</v>
      </c>
      <c r="V3116">
        <v>3099</v>
      </c>
      <c r="W3116" s="46">
        <v>-0.17207647119380301</v>
      </c>
    </row>
    <row r="3117" spans="10:23">
      <c r="J3117">
        <v>3100</v>
      </c>
      <c r="K3117" s="93">
        <f t="shared" ca="1" si="395"/>
        <v>-0.42430552005253025</v>
      </c>
      <c r="L3117" s="93">
        <f t="shared" ca="1" si="395"/>
        <v>0.11691004958543098</v>
      </c>
      <c r="M3117" s="93">
        <f t="shared" ca="1" si="396"/>
        <v>-0.42430552005253025</v>
      </c>
      <c r="N3117" s="101">
        <f t="shared" ca="1" si="392"/>
        <v>-2.4098221544140097E-2</v>
      </c>
      <c r="O3117" s="46">
        <f t="shared" ca="1" si="397"/>
        <v>0.1679705831022851</v>
      </c>
      <c r="P3117" s="46">
        <f t="shared" ca="1" si="398"/>
        <v>0.24412694739124352</v>
      </c>
      <c r="Q3117" s="47">
        <f t="shared" ca="1" si="393"/>
        <v>1.5657854524368242E-2</v>
      </c>
      <c r="R3117" s="47">
        <f t="shared" ca="1" si="394"/>
        <v>0.14552626860973361</v>
      </c>
      <c r="S3117" s="97">
        <f t="shared" ca="1" si="399"/>
        <v>0.15674842585600934</v>
      </c>
      <c r="V3117">
        <v>3100</v>
      </c>
      <c r="W3117" s="46">
        <v>0.37956030601981</v>
      </c>
    </row>
    <row r="3118" spans="10:23">
      <c r="J3118">
        <v>3101</v>
      </c>
      <c r="K3118" s="93">
        <f t="shared" ca="1" si="395"/>
        <v>-0.40883035758019876</v>
      </c>
      <c r="L3118" s="93">
        <f t="shared" ca="1" si="395"/>
        <v>-1.4569793535253426</v>
      </c>
      <c r="M3118" s="93">
        <f t="shared" ca="1" si="396"/>
        <v>-0.40883035758019876</v>
      </c>
      <c r="N3118" s="101">
        <f t="shared" ca="1" si="392"/>
        <v>-1.5113548558618359</v>
      </c>
      <c r="O3118" s="46">
        <f t="shared" ca="1" si="397"/>
        <v>0.17352569400693602</v>
      </c>
      <c r="P3118" s="46">
        <f t="shared" ca="1" si="398"/>
        <v>0.24690450284356899</v>
      </c>
      <c r="Q3118" s="47">
        <f t="shared" ca="1" si="393"/>
        <v>2.6768076333670066E-2</v>
      </c>
      <c r="R3118" s="47">
        <f t="shared" ca="1" si="394"/>
        <v>-9.4951959403121455E-2</v>
      </c>
      <c r="S3118" s="97">
        <f t="shared" ca="1" si="399"/>
        <v>3.928686730190728E-2</v>
      </c>
      <c r="V3118">
        <v>3101</v>
      </c>
      <c r="W3118" s="46">
        <v>1.50882878622653E-2</v>
      </c>
    </row>
    <row r="3119" spans="10:23">
      <c r="J3119">
        <v>3102</v>
      </c>
      <c r="K3119" s="93">
        <f t="shared" ca="1" si="395"/>
        <v>0.49496840975860834</v>
      </c>
      <c r="L3119" s="93">
        <f t="shared" ca="1" si="395"/>
        <v>-1.2022006433035386</v>
      </c>
      <c r="M3119" s="93">
        <f t="shared" ca="1" si="396"/>
        <v>0.49496840975860834</v>
      </c>
      <c r="N3119" s="101">
        <f t="shared" ca="1" si="392"/>
        <v>-0.98237516050156026</v>
      </c>
      <c r="O3119" s="46">
        <f t="shared" ca="1" si="397"/>
        <v>0.49796186047888968</v>
      </c>
      <c r="P3119" s="46">
        <f t="shared" ca="1" si="398"/>
        <v>0.40912258607954582</v>
      </c>
      <c r="Q3119" s="47">
        <f t="shared" ca="1" si="393"/>
        <v>0.6756404092775774</v>
      </c>
      <c r="R3119" s="47">
        <f t="shared" ca="1" si="394"/>
        <v>-9.4199154641291249E-3</v>
      </c>
      <c r="S3119" s="97">
        <f t="shared" ca="1" si="399"/>
        <v>0.24427097250738028</v>
      </c>
      <c r="V3119">
        <v>3102</v>
      </c>
      <c r="W3119" s="46">
        <v>0.205993246386138</v>
      </c>
    </row>
    <row r="3120" spans="10:23">
      <c r="J3120">
        <v>3103</v>
      </c>
      <c r="K3120" s="93">
        <f t="shared" ca="1" si="395"/>
        <v>1.8819405881371229</v>
      </c>
      <c r="L3120" s="93">
        <f t="shared" ca="1" si="395"/>
        <v>0.7554339384806924</v>
      </c>
      <c r="M3120" s="93">
        <f t="shared" ca="1" si="396"/>
        <v>1.8819405881371229</v>
      </c>
      <c r="N3120" s="101">
        <f t="shared" ca="1" si="392"/>
        <v>1.3147135426243097</v>
      </c>
      <c r="O3120" s="46">
        <f t="shared" ca="1" si="397"/>
        <v>0.99584253128499889</v>
      </c>
      <c r="P3120" s="46">
        <f t="shared" ca="1" si="398"/>
        <v>0.65806292148260037</v>
      </c>
      <c r="Q3120" s="47">
        <f t="shared" ca="1" si="393"/>
        <v>1.6714017508897958</v>
      </c>
      <c r="R3120" s="47">
        <f t="shared" ca="1" si="394"/>
        <v>0.36200207598624301</v>
      </c>
      <c r="S3120" s="97">
        <f t="shared" ca="1" si="399"/>
        <v>0.67892230363562089</v>
      </c>
      <c r="V3120">
        <v>3103</v>
      </c>
      <c r="W3120" s="46">
        <v>0.217866978431286</v>
      </c>
    </row>
    <row r="3121" spans="10:23">
      <c r="J3121">
        <v>3104</v>
      </c>
      <c r="K3121" s="93">
        <f t="shared" ca="1" si="395"/>
        <v>-0.54044835266186375</v>
      </c>
      <c r="L3121" s="93">
        <f t="shared" ca="1" si="395"/>
        <v>-0.54323206371998722</v>
      </c>
      <c r="M3121" s="93">
        <f t="shared" ca="1" si="396"/>
        <v>-0.54044835266186375</v>
      </c>
      <c r="N3121" s="101">
        <f t="shared" ca="1" si="392"/>
        <v>-0.68690388725421714</v>
      </c>
      <c r="O3121" s="46">
        <f t="shared" ca="1" si="397"/>
        <v>0.12627885178258469</v>
      </c>
      <c r="P3121" s="46">
        <f t="shared" ca="1" si="398"/>
        <v>0.22328108173139333</v>
      </c>
      <c r="Q3121" s="47">
        <f t="shared" ca="1" si="393"/>
        <v>-6.7725608115032587E-2</v>
      </c>
      <c r="R3121" s="47">
        <f t="shared" ca="1" si="394"/>
        <v>3.8355570339516712E-2</v>
      </c>
      <c r="S3121" s="97">
        <f t="shared" ca="1" si="399"/>
        <v>8.2317211061050694E-2</v>
      </c>
      <c r="V3121">
        <v>3104</v>
      </c>
      <c r="W3121" s="46">
        <v>0.52940116053578201</v>
      </c>
    </row>
    <row r="3122" spans="10:23">
      <c r="J3122">
        <v>3105</v>
      </c>
      <c r="K3122" s="93">
        <f t="shared" ca="1" si="395"/>
        <v>-1.491717134171902</v>
      </c>
      <c r="L3122" s="93">
        <f t="shared" ca="1" si="395"/>
        <v>-1.2167451281089658</v>
      </c>
      <c r="M3122" s="93">
        <f t="shared" ca="1" si="396"/>
        <v>-1.491717134171902</v>
      </c>
      <c r="N3122" s="101">
        <f t="shared" ca="1" si="392"/>
        <v>-1.6279751135455507</v>
      </c>
      <c r="O3122" s="46">
        <f t="shared" ca="1" si="397"/>
        <v>-0.21519760062097193</v>
      </c>
      <c r="P3122" s="46">
        <f t="shared" ca="1" si="398"/>
        <v>5.2542855529615018E-2</v>
      </c>
      <c r="Q3122" s="47">
        <f t="shared" ca="1" si="393"/>
        <v>-0.75067851292214582</v>
      </c>
      <c r="R3122" s="47">
        <f t="shared" ca="1" si="394"/>
        <v>-0.11380857921645193</v>
      </c>
      <c r="S3122" s="97">
        <f t="shared" ca="1" si="399"/>
        <v>-0.16450308991871193</v>
      </c>
      <c r="V3122">
        <v>3105</v>
      </c>
      <c r="W3122" s="46">
        <v>-0.122697294449709</v>
      </c>
    </row>
    <row r="3123" spans="10:23">
      <c r="J3123">
        <v>3106</v>
      </c>
      <c r="K3123" s="93">
        <f t="shared" ca="1" si="395"/>
        <v>1.1919788863957952</v>
      </c>
      <c r="L3123" s="93">
        <f t="shared" ca="1" si="395"/>
        <v>-1.4388381828380585</v>
      </c>
      <c r="M3123" s="93">
        <f t="shared" ca="1" si="396"/>
        <v>1.1919788863957952</v>
      </c>
      <c r="N3123" s="101">
        <f t="shared" ca="1" si="392"/>
        <v>-0.98506226538804342</v>
      </c>
      <c r="O3123" s="46">
        <f t="shared" ca="1" si="397"/>
        <v>0.74816734338389868</v>
      </c>
      <c r="P3123" s="46">
        <f t="shared" ca="1" si="398"/>
        <v>0.53422532753205032</v>
      </c>
      <c r="Q3123" s="47">
        <f t="shared" ca="1" si="393"/>
        <v>1.1760513750875954</v>
      </c>
      <c r="R3123" s="47">
        <f t="shared" ca="1" si="394"/>
        <v>-9.8544001432864792E-3</v>
      </c>
      <c r="S3123" s="97">
        <f t="shared" ca="1" si="399"/>
        <v>0.36915647162030607</v>
      </c>
      <c r="V3123">
        <v>3106</v>
      </c>
      <c r="W3123" s="46">
        <v>-0.266052875009617</v>
      </c>
    </row>
    <row r="3124" spans="10:23">
      <c r="J3124">
        <v>3107</v>
      </c>
      <c r="K3124" s="93">
        <f t="shared" ca="1" si="395"/>
        <v>-2.115003816150606</v>
      </c>
      <c r="L3124" s="93">
        <f t="shared" ca="1" si="395"/>
        <v>-0.16615458784936135</v>
      </c>
      <c r="M3124" s="93">
        <f t="shared" ca="1" si="396"/>
        <v>-2.115003816150606</v>
      </c>
      <c r="N3124" s="101">
        <f t="shared" ca="1" si="392"/>
        <v>-0.83014703210794749</v>
      </c>
      <c r="O3124" s="46">
        <f t="shared" ca="1" si="397"/>
        <v>-0.43893849187004064</v>
      </c>
      <c r="P3124" s="46">
        <f t="shared" ca="1" si="398"/>
        <v>-5.9327590094919336E-2</v>
      </c>
      <c r="Q3124" s="47">
        <f t="shared" ca="1" si="393"/>
        <v>-1.1981602954202832</v>
      </c>
      <c r="R3124" s="47">
        <f t="shared" ca="1" si="394"/>
        <v>1.5194229616893623E-2</v>
      </c>
      <c r="S3124" s="97">
        <f t="shared" ca="1" si="399"/>
        <v>-0.21187213112657349</v>
      </c>
      <c r="V3124">
        <v>3107</v>
      </c>
      <c r="W3124" s="46">
        <v>0.14330618118952099</v>
      </c>
    </row>
    <row r="3125" spans="10:23">
      <c r="J3125">
        <v>3108</v>
      </c>
      <c r="K3125" s="93">
        <f t="shared" ca="1" si="395"/>
        <v>-1.1895651018784923</v>
      </c>
      <c r="L3125" s="93">
        <f t="shared" ca="1" si="395"/>
        <v>1.3230617702105554</v>
      </c>
      <c r="M3125" s="93">
        <f t="shared" ca="1" si="396"/>
        <v>-1.1895651018784923</v>
      </c>
      <c r="N3125" s="101">
        <f t="shared" ca="1" si="392"/>
        <v>0.87606423261426247</v>
      </c>
      <c r="O3125" s="46">
        <f t="shared" ca="1" si="397"/>
        <v>-0.10673424506935314</v>
      </c>
      <c r="P3125" s="46">
        <f t="shared" ca="1" si="398"/>
        <v>0.10677453330542441</v>
      </c>
      <c r="Q3125" s="47">
        <f t="shared" ca="1" si="393"/>
        <v>-0.53375180181890824</v>
      </c>
      <c r="R3125" s="47">
        <f t="shared" ca="1" si="394"/>
        <v>0.29107577694931119</v>
      </c>
      <c r="S3125" s="97">
        <f t="shared" ca="1" si="399"/>
        <v>9.2170765939979027E-2</v>
      </c>
      <c r="V3125">
        <v>3108</v>
      </c>
      <c r="W3125" s="46">
        <v>-8.27029763670315E-2</v>
      </c>
    </row>
    <row r="3126" spans="10:23">
      <c r="J3126">
        <v>3109</v>
      </c>
      <c r="K3126" s="93">
        <f t="shared" ca="1" si="395"/>
        <v>0.63347250067409355</v>
      </c>
      <c r="L3126" s="93">
        <f t="shared" ca="1" si="395"/>
        <v>-1.7354847129216355</v>
      </c>
      <c r="M3126" s="93">
        <f t="shared" ca="1" si="396"/>
        <v>0.63347250067409355</v>
      </c>
      <c r="N3126" s="101">
        <f t="shared" ca="1" si="392"/>
        <v>-1.4439254133726713</v>
      </c>
      <c r="O3126" s="46">
        <f t="shared" ca="1" si="397"/>
        <v>0.54768060089011428</v>
      </c>
      <c r="P3126" s="46">
        <f t="shared" ca="1" si="398"/>
        <v>0.43398195628515812</v>
      </c>
      <c r="Q3126" s="47">
        <f t="shared" ca="1" si="393"/>
        <v>0.77507789010002659</v>
      </c>
      <c r="R3126" s="47">
        <f t="shared" ca="1" si="394"/>
        <v>-8.4049124968546496E-2</v>
      </c>
      <c r="S3126" s="97">
        <f t="shared" ca="1" si="399"/>
        <v>0.23181573796078389</v>
      </c>
      <c r="V3126">
        <v>3109</v>
      </c>
      <c r="W3126" s="46">
        <v>1.0395689152307701</v>
      </c>
    </row>
    <row r="3127" spans="10:23">
      <c r="J3127">
        <v>3110</v>
      </c>
      <c r="K3127" s="93">
        <f t="shared" ca="1" si="395"/>
        <v>-2.0925824606956995</v>
      </c>
      <c r="L3127" s="93">
        <f t="shared" ca="1" si="395"/>
        <v>0.32011946837763444</v>
      </c>
      <c r="M3127" s="93">
        <f t="shared" ca="1" si="396"/>
        <v>-2.0925824606956995</v>
      </c>
      <c r="N3127" s="101">
        <f t="shared" ca="1" si="392"/>
        <v>-0.36198828052301418</v>
      </c>
      <c r="O3127" s="46">
        <f t="shared" ca="1" si="397"/>
        <v>-0.43088990973674823</v>
      </c>
      <c r="P3127" s="46">
        <f t="shared" ca="1" si="398"/>
        <v>-5.5303299028273134E-2</v>
      </c>
      <c r="Q3127" s="47">
        <f t="shared" ca="1" si="393"/>
        <v>-1.1820631311536984</v>
      </c>
      <c r="R3127" s="47">
        <f t="shared" ca="1" si="394"/>
        <v>9.0891983731471199E-2</v>
      </c>
      <c r="S3127" s="97">
        <f t="shared" ca="1" si="399"/>
        <v>-0.1699989630026385</v>
      </c>
      <c r="V3127">
        <v>3110</v>
      </c>
      <c r="W3127" s="46">
        <v>9.4685708889461401E-2</v>
      </c>
    </row>
    <row r="3128" spans="10:23">
      <c r="J3128">
        <v>3111</v>
      </c>
      <c r="K3128" s="93">
        <f t="shared" ca="1" si="395"/>
        <v>-0.49075725620319832</v>
      </c>
      <c r="L3128" s="93">
        <f t="shared" ca="1" si="395"/>
        <v>-0.35851142219194226</v>
      </c>
      <c r="M3128" s="93">
        <f t="shared" ca="1" si="396"/>
        <v>-0.49075725620319832</v>
      </c>
      <c r="N3128" s="101">
        <f t="shared" ca="1" si="392"/>
        <v>-0.4959704690861535</v>
      </c>
      <c r="O3128" s="46">
        <f t="shared" ca="1" si="397"/>
        <v>0.14411643845058461</v>
      </c>
      <c r="P3128" s="46">
        <f t="shared" ca="1" si="398"/>
        <v>0.2321998750653933</v>
      </c>
      <c r="Q3128" s="47">
        <f t="shared" ca="1" si="393"/>
        <v>-3.2050434779032744E-2</v>
      </c>
      <c r="R3128" s="47">
        <f t="shared" ca="1" si="394"/>
        <v>6.9228070088396862E-2</v>
      </c>
      <c r="S3128" s="97">
        <f t="shared" ca="1" si="399"/>
        <v>0.10667225426949073</v>
      </c>
      <c r="V3128">
        <v>3111</v>
      </c>
      <c r="W3128" s="46">
        <v>0.97482895040137496</v>
      </c>
    </row>
    <row r="3129" spans="10:23">
      <c r="J3129">
        <v>3112</v>
      </c>
      <c r="K3129" s="93">
        <f t="shared" ca="1" si="395"/>
        <v>-0.43788185765561344</v>
      </c>
      <c r="L3129" s="93">
        <f t="shared" ca="1" si="395"/>
        <v>-0.32938177551103909</v>
      </c>
      <c r="M3129" s="93">
        <f t="shared" ca="1" si="396"/>
        <v>-0.43788185765561344</v>
      </c>
      <c r="N3129" s="101">
        <f t="shared" ca="1" si="392"/>
        <v>-0.45153757786554494</v>
      </c>
      <c r="O3129" s="46">
        <f t="shared" ca="1" si="397"/>
        <v>0.16309709235871764</v>
      </c>
      <c r="P3129" s="46">
        <f t="shared" ca="1" si="398"/>
        <v>0.24169020201945979</v>
      </c>
      <c r="Q3129" s="47">
        <f t="shared" ca="1" si="393"/>
        <v>5.9108730372333107E-3</v>
      </c>
      <c r="R3129" s="47">
        <f t="shared" ca="1" si="394"/>
        <v>7.6412534894043455E-2</v>
      </c>
      <c r="S3129" s="97">
        <f t="shared" ca="1" si="399"/>
        <v>0.11975481362638055</v>
      </c>
      <c r="V3129">
        <v>3112</v>
      </c>
      <c r="W3129" s="46">
        <v>0.61373350913381697</v>
      </c>
    </row>
    <row r="3130" spans="10:23">
      <c r="J3130">
        <v>3113</v>
      </c>
      <c r="K3130" s="93">
        <f t="shared" ca="1" si="395"/>
        <v>-1.7957254263443096</v>
      </c>
      <c r="L3130" s="93">
        <f t="shared" ca="1" si="395"/>
        <v>-2.8239251479676038E-2</v>
      </c>
      <c r="M3130" s="93">
        <f t="shared" ca="1" si="396"/>
        <v>-1.7957254263443096</v>
      </c>
      <c r="N3130" s="101">
        <f t="shared" ca="1" si="392"/>
        <v>-0.59785412977473118</v>
      </c>
      <c r="O3130" s="46">
        <f t="shared" ca="1" si="397"/>
        <v>-0.32432729680159045</v>
      </c>
      <c r="P3130" s="46">
        <f t="shared" ca="1" si="398"/>
        <v>-2.0219925606942413E-3</v>
      </c>
      <c r="Q3130" s="47">
        <f t="shared" ca="1" si="393"/>
        <v>-0.96893790528338286</v>
      </c>
      <c r="R3130" s="47">
        <f t="shared" ca="1" si="394"/>
        <v>5.2754247332788648E-2</v>
      </c>
      <c r="S3130" s="97">
        <f t="shared" ca="1" si="399"/>
        <v>-0.13578652473440089</v>
      </c>
      <c r="V3130">
        <v>3113</v>
      </c>
      <c r="W3130" s="46">
        <v>-0.51107691083240503</v>
      </c>
    </row>
    <row r="3131" spans="10:23">
      <c r="J3131">
        <v>3114</v>
      </c>
      <c r="K3131" s="93">
        <f t="shared" ca="1" si="395"/>
        <v>1.9221493664789511</v>
      </c>
      <c r="L3131" s="93">
        <f t="shared" ca="1" si="395"/>
        <v>-0.11871510287095745</v>
      </c>
      <c r="M3131" s="93">
        <f t="shared" ca="1" si="396"/>
        <v>1.9221493664789511</v>
      </c>
      <c r="N3131" s="101">
        <f t="shared" ca="1" si="392"/>
        <v>0.4987348260941854</v>
      </c>
      <c r="O3131" s="46">
        <f t="shared" ca="1" si="397"/>
        <v>1.0102762552235192</v>
      </c>
      <c r="P3131" s="46">
        <f t="shared" ca="1" si="398"/>
        <v>0.66527978345186056</v>
      </c>
      <c r="Q3131" s="47">
        <f t="shared" ca="1" si="393"/>
        <v>1.7002691987668364</v>
      </c>
      <c r="R3131" s="47">
        <f t="shared" ca="1" si="394"/>
        <v>0.23006444577530794</v>
      </c>
      <c r="S3131" s="97">
        <f t="shared" ca="1" si="399"/>
        <v>0.6201703504994136</v>
      </c>
      <c r="V3131">
        <v>3114</v>
      </c>
      <c r="W3131" s="46">
        <v>5.8525110676563803E-2</v>
      </c>
    </row>
    <row r="3132" spans="10:23">
      <c r="J3132">
        <v>3115</v>
      </c>
      <c r="K3132" s="93">
        <f t="shared" ca="1" si="395"/>
        <v>0.15994942824735925</v>
      </c>
      <c r="L3132" s="93">
        <f t="shared" ca="1" si="395"/>
        <v>-2.9763400031597671</v>
      </c>
      <c r="M3132" s="93">
        <f t="shared" ca="1" si="396"/>
        <v>0.15994942824735925</v>
      </c>
      <c r="N3132" s="101">
        <f t="shared" ca="1" si="392"/>
        <v>-2.7709504128832294</v>
      </c>
      <c r="O3132" s="46">
        <f t="shared" ca="1" si="397"/>
        <v>0.37770027351425234</v>
      </c>
      <c r="P3132" s="46">
        <f t="shared" ca="1" si="398"/>
        <v>0.34899179259722712</v>
      </c>
      <c r="Q3132" s="47">
        <f t="shared" ca="1" si="393"/>
        <v>0.43511723534830271</v>
      </c>
      <c r="R3132" s="47">
        <f t="shared" ca="1" si="394"/>
        <v>-0.29861910102211497</v>
      </c>
      <c r="S3132" s="97">
        <f t="shared" ca="1" si="399"/>
        <v>3.9540586246068682E-2</v>
      </c>
      <c r="V3132">
        <v>3115</v>
      </c>
      <c r="W3132" s="46">
        <v>0.66831293942433601</v>
      </c>
    </row>
    <row r="3133" spans="10:23">
      <c r="J3133">
        <v>3116</v>
      </c>
      <c r="K3133" s="93">
        <f t="shared" ca="1" si="395"/>
        <v>-1.2609955049612696</v>
      </c>
      <c r="L3133" s="93">
        <f t="shared" ca="1" si="395"/>
        <v>-9.2853460348825911E-2</v>
      </c>
      <c r="M3133" s="93">
        <f t="shared" ca="1" si="396"/>
        <v>-1.2609955049612696</v>
      </c>
      <c r="N3133" s="101">
        <f t="shared" ca="1" si="392"/>
        <v>-0.4890576639934171</v>
      </c>
      <c r="O3133" s="46">
        <f t="shared" ca="1" si="397"/>
        <v>-0.13237557916185166</v>
      </c>
      <c r="P3133" s="46">
        <f t="shared" ca="1" si="398"/>
        <v>9.3953866259175151E-2</v>
      </c>
      <c r="Q3133" s="47">
        <f t="shared" ca="1" si="393"/>
        <v>-0.58503447000390529</v>
      </c>
      <c r="R3133" s="47">
        <f t="shared" ca="1" si="394"/>
        <v>7.0345818754592684E-2</v>
      </c>
      <c r="S3133" s="97">
        <f t="shared" ca="1" si="399"/>
        <v>-3.101488020362949E-2</v>
      </c>
      <c r="V3133">
        <v>3116</v>
      </c>
      <c r="W3133" s="46">
        <v>0.159599085267005</v>
      </c>
    </row>
    <row r="3134" spans="10:23">
      <c r="J3134">
        <v>3117</v>
      </c>
      <c r="K3134" s="93">
        <f t="shared" ca="1" si="395"/>
        <v>-0.40434947274550298</v>
      </c>
      <c r="L3134" s="93">
        <f t="shared" ca="1" si="395"/>
        <v>-0.26560668766058826</v>
      </c>
      <c r="M3134" s="93">
        <f t="shared" ca="1" si="396"/>
        <v>-0.40434947274550298</v>
      </c>
      <c r="N3134" s="101">
        <f t="shared" ca="1" si="392"/>
        <v>-0.38040943859546611</v>
      </c>
      <c r="O3134" s="46">
        <f t="shared" ca="1" si="397"/>
        <v>0.17513419487096302</v>
      </c>
      <c r="P3134" s="46">
        <f t="shared" ca="1" si="398"/>
        <v>0.24770875327558251</v>
      </c>
      <c r="Q3134" s="47">
        <f t="shared" ca="1" si="393"/>
        <v>2.9985078061724069E-2</v>
      </c>
      <c r="R3134" s="47">
        <f t="shared" ca="1" si="394"/>
        <v>8.7913420819737936E-2</v>
      </c>
      <c r="S3134" s="97">
        <f t="shared" ca="1" si="399"/>
        <v>0.13152380784535048</v>
      </c>
      <c r="V3134">
        <v>3117</v>
      </c>
      <c r="W3134" s="46">
        <v>0.11224514519525899</v>
      </c>
    </row>
    <row r="3135" spans="10:23">
      <c r="J3135">
        <v>3118</v>
      </c>
      <c r="K3135" s="93">
        <f t="shared" ca="1" si="395"/>
        <v>-1.3983908605011168</v>
      </c>
      <c r="L3135" s="93">
        <f t="shared" ca="1" si="395"/>
        <v>-0.20103869147021614</v>
      </c>
      <c r="M3135" s="93">
        <f t="shared" ca="1" si="396"/>
        <v>-1.3983908605011168</v>
      </c>
      <c r="N3135" s="101">
        <f t="shared" ca="1" si="392"/>
        <v>-0.63532106816615697</v>
      </c>
      <c r="O3135" s="46">
        <f t="shared" ca="1" si="397"/>
        <v>-0.18169631742049208</v>
      </c>
      <c r="P3135" s="46">
        <f t="shared" ca="1" si="398"/>
        <v>6.9293497129854942E-2</v>
      </c>
      <c r="Q3135" s="47">
        <f t="shared" ca="1" si="393"/>
        <v>-0.68367594652118613</v>
      </c>
      <c r="R3135" s="47">
        <f t="shared" ca="1" si="394"/>
        <v>4.6696124783165358E-2</v>
      </c>
      <c r="S3135" s="97">
        <f t="shared" ca="1" si="399"/>
        <v>-6.7500096318663355E-2</v>
      </c>
      <c r="V3135">
        <v>3118</v>
      </c>
      <c r="W3135" s="46">
        <v>0.35909873797152098</v>
      </c>
    </row>
    <row r="3136" spans="10:23">
      <c r="J3136">
        <v>3119</v>
      </c>
      <c r="K3136" s="93">
        <f t="shared" ca="1" si="395"/>
        <v>-0.88303895654318521</v>
      </c>
      <c r="L3136" s="93">
        <f t="shared" ca="1" si="395"/>
        <v>-0.37602716129631469</v>
      </c>
      <c r="M3136" s="93">
        <f t="shared" ca="1" si="396"/>
        <v>-0.88303895654318521</v>
      </c>
      <c r="N3136" s="101">
        <f t="shared" ca="1" si="392"/>
        <v>-0.63733122786645824</v>
      </c>
      <c r="O3136" s="46">
        <f t="shared" ca="1" si="397"/>
        <v>3.299283532187669E-3</v>
      </c>
      <c r="P3136" s="46">
        <f t="shared" ca="1" si="398"/>
        <v>0.16179129760619482</v>
      </c>
      <c r="Q3136" s="47">
        <f t="shared" ca="1" si="393"/>
        <v>-0.31368474461582663</v>
      </c>
      <c r="R3136" s="47">
        <f t="shared" ca="1" si="394"/>
        <v>4.6371097056546365E-2</v>
      </c>
      <c r="S3136" s="97">
        <f t="shared" ca="1" si="399"/>
        <v>2.4835190294367017E-2</v>
      </c>
      <c r="V3136">
        <v>3119</v>
      </c>
      <c r="W3136" s="46">
        <v>0.42764977217059502</v>
      </c>
    </row>
    <row r="3137" spans="10:23">
      <c r="J3137">
        <v>3120</v>
      </c>
      <c r="K3137" s="93">
        <f t="shared" ca="1" si="395"/>
        <v>0.43711350643754826</v>
      </c>
      <c r="L3137" s="93">
        <f t="shared" ca="1" si="395"/>
        <v>0.12267622368075312</v>
      </c>
      <c r="M3137" s="93">
        <f t="shared" ca="1" si="396"/>
        <v>0.43711350643754826</v>
      </c>
      <c r="N3137" s="101">
        <f t="shared" ca="1" si="392"/>
        <v>0.25531916634703283</v>
      </c>
      <c r="O3137" s="46">
        <f t="shared" ca="1" si="397"/>
        <v>0.47719371637048569</v>
      </c>
      <c r="P3137" s="46">
        <f t="shared" ca="1" si="398"/>
        <v>0.39873851402534383</v>
      </c>
      <c r="Q3137" s="47">
        <f t="shared" ca="1" si="393"/>
        <v>0.63410412106076941</v>
      </c>
      <c r="R3137" s="47">
        <f t="shared" ca="1" si="394"/>
        <v>0.19070596172092025</v>
      </c>
      <c r="S3137" s="97">
        <f t="shared" ca="1" si="399"/>
        <v>0.33394983904570297</v>
      </c>
      <c r="V3137">
        <v>3120</v>
      </c>
      <c r="W3137" s="46">
        <v>0.33119179821359201</v>
      </c>
    </row>
    <row r="3138" spans="10:23">
      <c r="J3138">
        <v>3121</v>
      </c>
      <c r="K3138" s="93">
        <f t="shared" ca="1" si="395"/>
        <v>0.95384239387190239</v>
      </c>
      <c r="L3138" s="93">
        <f t="shared" ca="1" si="395"/>
        <v>-1.5310929625692289</v>
      </c>
      <c r="M3138" s="93">
        <f t="shared" ca="1" si="396"/>
        <v>0.95384239387190239</v>
      </c>
      <c r="N3138" s="101">
        <f t="shared" ca="1" si="392"/>
        <v>-1.1482602179669075</v>
      </c>
      <c r="O3138" s="46">
        <f t="shared" ca="1" si="397"/>
        <v>0.66268361235490247</v>
      </c>
      <c r="P3138" s="46">
        <f t="shared" ca="1" si="398"/>
        <v>0.49148346201755222</v>
      </c>
      <c r="Q3138" s="47">
        <f t="shared" ca="1" si="393"/>
        <v>1.005083913029603</v>
      </c>
      <c r="R3138" s="47">
        <f t="shared" ca="1" si="394"/>
        <v>-3.624228340829927E-2</v>
      </c>
      <c r="S3138" s="97">
        <f t="shared" ca="1" si="399"/>
        <v>0.3132206644733016</v>
      </c>
      <c r="V3138">
        <v>3121</v>
      </c>
      <c r="W3138" s="46">
        <v>0.16669891156848601</v>
      </c>
    </row>
    <row r="3139" spans="10:23">
      <c r="J3139">
        <v>3122</v>
      </c>
      <c r="K3139" s="93">
        <f t="shared" ca="1" si="395"/>
        <v>-0.35774482914992367</v>
      </c>
      <c r="L3139" s="93">
        <f t="shared" ca="1" si="395"/>
        <v>-0.56024055945413298</v>
      </c>
      <c r="M3139" s="93">
        <f t="shared" ca="1" si="396"/>
        <v>-0.35774482914992367</v>
      </c>
      <c r="N3139" s="101">
        <f t="shared" ca="1" si="392"/>
        <v>-0.64492553693774968</v>
      </c>
      <c r="O3139" s="46">
        <f t="shared" ca="1" si="397"/>
        <v>0.19186383918378083</v>
      </c>
      <c r="P3139" s="46">
        <f t="shared" ca="1" si="398"/>
        <v>0.25607357543199138</v>
      </c>
      <c r="Q3139" s="47">
        <f t="shared" ca="1" si="393"/>
        <v>6.3444366687359699E-2</v>
      </c>
      <c r="R3139" s="47">
        <f t="shared" ca="1" si="394"/>
        <v>4.5143154315323397E-2</v>
      </c>
      <c r="S3139" s="97">
        <f t="shared" ca="1" si="399"/>
        <v>0.11850349674955211</v>
      </c>
      <c r="V3139">
        <v>3122</v>
      </c>
      <c r="W3139" s="46">
        <v>0.11931843942689301</v>
      </c>
    </row>
    <row r="3140" spans="10:23">
      <c r="J3140">
        <v>3123</v>
      </c>
      <c r="K3140" s="93">
        <f t="shared" ca="1" si="395"/>
        <v>-2.1890850600695999</v>
      </c>
      <c r="L3140" s="93">
        <f t="shared" ca="1" si="395"/>
        <v>0.96902899917820573</v>
      </c>
      <c r="M3140" s="93">
        <f t="shared" ca="1" si="396"/>
        <v>-2.1890850600695999</v>
      </c>
      <c r="N3140" s="101">
        <f t="shared" ca="1" si="392"/>
        <v>0.22254194477678235</v>
      </c>
      <c r="O3140" s="46">
        <f t="shared" ca="1" si="397"/>
        <v>-0.46553139689835898</v>
      </c>
      <c r="P3140" s="46">
        <f t="shared" ca="1" si="398"/>
        <v>-7.262404260907851E-2</v>
      </c>
      <c r="Q3140" s="47">
        <f t="shared" ca="1" si="393"/>
        <v>-1.2513461054769199</v>
      </c>
      <c r="R3140" s="47">
        <f t="shared" ca="1" si="394"/>
        <v>0.18540613116006036</v>
      </c>
      <c r="S3140" s="97">
        <f t="shared" ca="1" si="399"/>
        <v>-0.14006263286914933</v>
      </c>
      <c r="V3140">
        <v>3123</v>
      </c>
      <c r="W3140" s="46">
        <v>-0.20232753365372499</v>
      </c>
    </row>
    <row r="3141" spans="10:23">
      <c r="J3141">
        <v>3124</v>
      </c>
      <c r="K3141" s="93">
        <f t="shared" ca="1" si="395"/>
        <v>3.1708766962339907</v>
      </c>
      <c r="L3141" s="93">
        <f t="shared" ca="1" si="395"/>
        <v>-9.1386830473336747E-2</v>
      </c>
      <c r="M3141" s="93">
        <f t="shared" ca="1" si="396"/>
        <v>3.1708766962339907</v>
      </c>
      <c r="N3141" s="101">
        <f t="shared" ca="1" si="392"/>
        <v>0.92176760605340413</v>
      </c>
      <c r="O3141" s="46">
        <f t="shared" ca="1" si="397"/>
        <v>1.4585312456871344</v>
      </c>
      <c r="P3141" s="46">
        <f t="shared" ca="1" si="398"/>
        <v>0.8894072786836682</v>
      </c>
      <c r="Q3141" s="47">
        <f t="shared" ca="1" si="393"/>
        <v>2.5967791796940669</v>
      </c>
      <c r="R3141" s="47">
        <f t="shared" ca="1" si="394"/>
        <v>0.29846566918798101</v>
      </c>
      <c r="S3141" s="97">
        <f t="shared" ca="1" si="399"/>
        <v>0.87849845743755772</v>
      </c>
      <c r="V3141">
        <v>3124</v>
      </c>
      <c r="W3141" s="46">
        <v>0.478794696386103</v>
      </c>
    </row>
    <row r="3142" spans="10:23">
      <c r="J3142">
        <v>3125</v>
      </c>
      <c r="K3142" s="93">
        <f t="shared" ca="1" si="395"/>
        <v>-0.46551292203623101</v>
      </c>
      <c r="L3142" s="93">
        <f t="shared" ca="1" si="395"/>
        <v>0.39336864029416452</v>
      </c>
      <c r="M3142" s="93">
        <f t="shared" ca="1" si="396"/>
        <v>-0.46551292203623101</v>
      </c>
      <c r="N3142" s="101">
        <f t="shared" ca="1" si="392"/>
        <v>0.22490264227339049</v>
      </c>
      <c r="O3142" s="46">
        <f t="shared" ca="1" si="397"/>
        <v>0.15317838376213158</v>
      </c>
      <c r="P3142" s="46">
        <f t="shared" ca="1" si="398"/>
        <v>0.23673084772116676</v>
      </c>
      <c r="Q3142" s="47">
        <f t="shared" ca="1" si="393"/>
        <v>-1.3926544155938803E-2</v>
      </c>
      <c r="R3142" s="47">
        <f t="shared" ca="1" si="394"/>
        <v>0.18578783821569514</v>
      </c>
      <c r="S3142" s="97">
        <f t="shared" ca="1" si="399"/>
        <v>0.16948311098891336</v>
      </c>
      <c r="V3142">
        <v>3125</v>
      </c>
      <c r="W3142" s="46">
        <v>-8.7633984094221504E-2</v>
      </c>
    </row>
    <row r="3143" spans="10:23">
      <c r="J3143">
        <v>3126</v>
      </c>
      <c r="K3143" s="93">
        <f t="shared" ca="1" si="395"/>
        <v>-0.42436794674456052</v>
      </c>
      <c r="L3143" s="93">
        <f t="shared" ca="1" si="395"/>
        <v>-0.84350629413588751</v>
      </c>
      <c r="M3143" s="93">
        <f t="shared" ca="1" si="396"/>
        <v>-0.42436794674456052</v>
      </c>
      <c r="N3143" s="101">
        <f t="shared" ca="1" si="392"/>
        <v>-0.93467266377049074</v>
      </c>
      <c r="O3143" s="46">
        <f t="shared" ca="1" si="397"/>
        <v>0.16794817382559682</v>
      </c>
      <c r="P3143" s="46">
        <f t="shared" ca="1" si="398"/>
        <v>0.24411574275289938</v>
      </c>
      <c r="Q3143" s="47">
        <f t="shared" ca="1" si="393"/>
        <v>1.5613035970991673E-2</v>
      </c>
      <c r="R3143" s="47">
        <f t="shared" ca="1" si="394"/>
        <v>-1.7067800031874414E-3</v>
      </c>
      <c r="S3143" s="97">
        <f t="shared" ca="1" si="399"/>
        <v>8.3120696911204689E-2</v>
      </c>
      <c r="V3143">
        <v>3126</v>
      </c>
      <c r="W3143" s="46">
        <v>-0.14020431001163799</v>
      </c>
    </row>
    <row r="3144" spans="10:23">
      <c r="J3144">
        <v>3127</v>
      </c>
      <c r="K3144" s="93">
        <f t="shared" ca="1" si="395"/>
        <v>-1.1844701626229273</v>
      </c>
      <c r="L3144" s="93">
        <f t="shared" ca="1" si="395"/>
        <v>1.157734915456029</v>
      </c>
      <c r="M3144" s="93">
        <f t="shared" ca="1" si="396"/>
        <v>-1.1844701626229273</v>
      </c>
      <c r="N3144" s="101">
        <f t="shared" ca="1" si="392"/>
        <v>0.72094092604761895</v>
      </c>
      <c r="O3144" s="46">
        <f t="shared" ca="1" si="397"/>
        <v>-0.10490531741397457</v>
      </c>
      <c r="P3144" s="46">
        <f t="shared" ca="1" si="398"/>
        <v>0.1076889971331137</v>
      </c>
      <c r="Q3144" s="47">
        <f t="shared" ca="1" si="393"/>
        <v>-0.53009394650815111</v>
      </c>
      <c r="R3144" s="47">
        <f t="shared" ca="1" si="394"/>
        <v>0.26599350330139093</v>
      </c>
      <c r="S3144" s="97">
        <f t="shared" ca="1" si="399"/>
        <v>8.0544092943708179E-2</v>
      </c>
      <c r="V3144">
        <v>3127</v>
      </c>
      <c r="W3144" s="46">
        <v>0.96383956467682497</v>
      </c>
    </row>
    <row r="3145" spans="10:23">
      <c r="J3145">
        <v>3128</v>
      </c>
      <c r="K3145" s="93">
        <f t="shared" ca="1" si="395"/>
        <v>-0.82072884321846862</v>
      </c>
      <c r="L3145" s="93">
        <f t="shared" ca="1" si="395"/>
        <v>-1.15591639347348</v>
      </c>
      <c r="M3145" s="93">
        <f t="shared" ca="1" si="396"/>
        <v>-0.82072884321846862</v>
      </c>
      <c r="N3145" s="101">
        <f t="shared" ca="1" si="392"/>
        <v>-1.3569150836594517</v>
      </c>
      <c r="O3145" s="46">
        <f t="shared" ca="1" si="397"/>
        <v>2.5666712024072058E-2</v>
      </c>
      <c r="P3145" s="46">
        <f t="shared" ca="1" si="398"/>
        <v>0.17297501185213701</v>
      </c>
      <c r="Q3145" s="47">
        <f t="shared" ca="1" si="393"/>
        <v>-0.26894988763205785</v>
      </c>
      <c r="R3145" s="47">
        <f t="shared" ca="1" si="394"/>
        <v>-6.9980208128347876E-2</v>
      </c>
      <c r="S3145" s="97">
        <f t="shared" ca="1" si="399"/>
        <v>-2.2156748052137909E-2</v>
      </c>
      <c r="V3145">
        <v>3128</v>
      </c>
      <c r="W3145" s="46">
        <v>-2.1993264114381801E-2</v>
      </c>
    </row>
    <row r="3146" spans="10:23">
      <c r="J3146">
        <v>3129</v>
      </c>
      <c r="K3146" s="93">
        <f t="shared" ca="1" si="395"/>
        <v>0.87481615567889781</v>
      </c>
      <c r="L3146" s="93">
        <f t="shared" ca="1" si="395"/>
        <v>-4.159752331148879E-2</v>
      </c>
      <c r="M3146" s="93">
        <f t="shared" ca="1" si="396"/>
        <v>0.87481615567889781</v>
      </c>
      <c r="N3146" s="101">
        <f t="shared" ca="1" si="392"/>
        <v>0.23877325027777016</v>
      </c>
      <c r="O3146" s="46">
        <f t="shared" ca="1" si="397"/>
        <v>0.63431560534209086</v>
      </c>
      <c r="P3146" s="46">
        <f t="shared" ca="1" si="398"/>
        <v>0.47729945851114641</v>
      </c>
      <c r="Q3146" s="47">
        <f t="shared" ca="1" si="393"/>
        <v>0.94834789900397964</v>
      </c>
      <c r="R3146" s="47">
        <f t="shared" ca="1" si="394"/>
        <v>0.18803061135745652</v>
      </c>
      <c r="S3146" s="97">
        <f t="shared" ca="1" si="399"/>
        <v>0.41117310834977372</v>
      </c>
      <c r="V3146">
        <v>3129</v>
      </c>
      <c r="W3146" s="46">
        <v>0.36469846586502602</v>
      </c>
    </row>
    <row r="3147" spans="10:23">
      <c r="J3147">
        <v>3130</v>
      </c>
      <c r="K3147" s="93">
        <f t="shared" ca="1" si="395"/>
        <v>2.1650461637540688</v>
      </c>
      <c r="L3147" s="93">
        <f t="shared" ca="1" si="395"/>
        <v>0.13722828918055496</v>
      </c>
      <c r="M3147" s="93">
        <f t="shared" ca="1" si="396"/>
        <v>2.1650461637540688</v>
      </c>
      <c r="N3147" s="101">
        <f t="shared" ca="1" si="392"/>
        <v>0.81863708381263778</v>
      </c>
      <c r="O3147" s="46">
        <f t="shared" ca="1" si="397"/>
        <v>1.0974687903364964</v>
      </c>
      <c r="P3147" s="46">
        <f t="shared" ca="1" si="398"/>
        <v>0.70887605100834916</v>
      </c>
      <c r="Q3147" s="47">
        <f t="shared" ca="1" si="393"/>
        <v>1.8746542689927908</v>
      </c>
      <c r="R3147" s="47">
        <f t="shared" ca="1" si="394"/>
        <v>0.28179023828369898</v>
      </c>
      <c r="S3147" s="97">
        <f t="shared" ca="1" si="399"/>
        <v>0.68962951431009767</v>
      </c>
      <c r="V3147">
        <v>3130</v>
      </c>
      <c r="W3147" s="46">
        <v>0.90803899830318702</v>
      </c>
    </row>
    <row r="3148" spans="10:23">
      <c r="J3148">
        <v>3131</v>
      </c>
      <c r="K3148" s="93">
        <f t="shared" ca="1" si="395"/>
        <v>0.58654070970822092</v>
      </c>
      <c r="L3148" s="93">
        <f t="shared" ca="1" si="395"/>
        <v>0.55180188262692664</v>
      </c>
      <c r="M3148" s="93">
        <f t="shared" ca="1" si="396"/>
        <v>0.58654070970822092</v>
      </c>
      <c r="N3148" s="101">
        <f t="shared" ca="1" si="392"/>
        <v>0.70968719204483599</v>
      </c>
      <c r="O3148" s="46">
        <f t="shared" ca="1" si="397"/>
        <v>0.53083352065845602</v>
      </c>
      <c r="P3148" s="46">
        <f t="shared" ca="1" si="398"/>
        <v>0.42555841616932899</v>
      </c>
      <c r="Q3148" s="47">
        <f t="shared" ca="1" si="393"/>
        <v>0.74138372963670995</v>
      </c>
      <c r="R3148" s="47">
        <f t="shared" ca="1" si="394"/>
        <v>0.26417385903215634</v>
      </c>
      <c r="S3148" s="97">
        <f t="shared" ca="1" si="399"/>
        <v>0.39750368984530615</v>
      </c>
      <c r="V3148">
        <v>3131</v>
      </c>
      <c r="W3148" s="46">
        <v>0.15929090873788901</v>
      </c>
    </row>
    <row r="3149" spans="10:23">
      <c r="J3149">
        <v>3132</v>
      </c>
      <c r="K3149" s="93">
        <f t="shared" ca="1" si="395"/>
        <v>1.4317121859723909</v>
      </c>
      <c r="L3149" s="93">
        <f t="shared" ca="1" si="395"/>
        <v>-1.3647464096683355</v>
      </c>
      <c r="M3149" s="93">
        <f t="shared" ca="1" si="396"/>
        <v>1.4317121859723909</v>
      </c>
      <c r="N3149" s="101">
        <f t="shared" ca="1" si="392"/>
        <v>-0.83857653351201189</v>
      </c>
      <c r="O3149" s="46">
        <f t="shared" ca="1" si="397"/>
        <v>0.83422427939778288</v>
      </c>
      <c r="P3149" s="46">
        <f t="shared" ca="1" si="398"/>
        <v>0.57725379553899248</v>
      </c>
      <c r="Q3149" s="47">
        <f t="shared" ca="1" si="393"/>
        <v>1.3481652471153638</v>
      </c>
      <c r="R3149" s="47">
        <f t="shared" ca="1" si="394"/>
        <v>1.3831242548013462E-2</v>
      </c>
      <c r="S3149" s="97">
        <f t="shared" ca="1" si="399"/>
        <v>0.42402776097289818</v>
      </c>
      <c r="V3149">
        <v>3132</v>
      </c>
      <c r="W3149" s="46">
        <v>-2.990801930466E-2</v>
      </c>
    </row>
    <row r="3150" spans="10:23">
      <c r="J3150">
        <v>3133</v>
      </c>
      <c r="K3150" s="93">
        <f t="shared" ca="1" si="395"/>
        <v>-0.12410168068406029</v>
      </c>
      <c r="L3150" s="93">
        <f t="shared" ca="1" si="395"/>
        <v>2.5407732962479632</v>
      </c>
      <c r="M3150" s="93">
        <f t="shared" ca="1" si="396"/>
        <v>-0.12410168068406029</v>
      </c>
      <c r="N3150" s="101">
        <f t="shared" ca="1" si="392"/>
        <v>2.3693973286480494</v>
      </c>
      <c r="O3150" s="46">
        <f t="shared" ca="1" si="397"/>
        <v>0.27573459686792606</v>
      </c>
      <c r="P3150" s="46">
        <f t="shared" ca="1" si="398"/>
        <v>0.29800895427406404</v>
      </c>
      <c r="Q3150" s="47">
        <f t="shared" ca="1" si="393"/>
        <v>0.23118588205565016</v>
      </c>
      <c r="R3150" s="47">
        <f t="shared" ca="1" si="394"/>
        <v>0.53253652318555544</v>
      </c>
      <c r="S3150" s="97">
        <f t="shared" ca="1" si="399"/>
        <v>0.40413556002674078</v>
      </c>
      <c r="V3150">
        <v>3133</v>
      </c>
      <c r="W3150" s="46">
        <v>0.56974314149132199</v>
      </c>
    </row>
    <row r="3151" spans="10:23">
      <c r="J3151">
        <v>3134</v>
      </c>
      <c r="K3151" s="93">
        <f t="shared" ca="1" si="395"/>
        <v>-0.52903834479095202</v>
      </c>
      <c r="L3151" s="93">
        <f t="shared" ca="1" si="395"/>
        <v>0.90605500289875551</v>
      </c>
      <c r="M3151" s="93">
        <f t="shared" ca="1" si="396"/>
        <v>-0.52903834479095202</v>
      </c>
      <c r="N3151" s="101">
        <f t="shared" ca="1" si="392"/>
        <v>0.69076945392798961</v>
      </c>
      <c r="O3151" s="46">
        <f t="shared" ca="1" si="397"/>
        <v>0.13037469628561854</v>
      </c>
      <c r="P3151" s="46">
        <f t="shared" ca="1" si="398"/>
        <v>0.22532900398291025</v>
      </c>
      <c r="Q3151" s="47">
        <f t="shared" ca="1" si="393"/>
        <v>-5.9533919108964883E-2</v>
      </c>
      <c r="R3151" s="47">
        <f t="shared" ca="1" si="394"/>
        <v>0.26111500285671391</v>
      </c>
      <c r="S3151" s="97">
        <f t="shared" ca="1" si="399"/>
        <v>0.19574484957116622</v>
      </c>
      <c r="V3151">
        <v>3134</v>
      </c>
      <c r="W3151" s="46">
        <v>-3.16793017122819E-2</v>
      </c>
    </row>
    <row r="3152" spans="10:23">
      <c r="J3152">
        <v>3135</v>
      </c>
      <c r="K3152" s="93">
        <f t="shared" ca="1" si="395"/>
        <v>-2.2737285824198969</v>
      </c>
      <c r="L3152" s="93">
        <f t="shared" ca="1" si="395"/>
        <v>0.15085393529875632</v>
      </c>
      <c r="M3152" s="93">
        <f t="shared" ca="1" si="396"/>
        <v>-2.2737285824198969</v>
      </c>
      <c r="N3152" s="101">
        <f t="shared" ca="1" si="392"/>
        <v>-0.58007461724545806</v>
      </c>
      <c r="O3152" s="46">
        <f t="shared" ca="1" si="397"/>
        <v>-0.49591583744022028</v>
      </c>
      <c r="P3152" s="46">
        <f t="shared" ca="1" si="398"/>
        <v>-8.7816262880009155E-2</v>
      </c>
      <c r="Q3152" s="47">
        <f t="shared" ca="1" si="393"/>
        <v>-1.3121149865606425</v>
      </c>
      <c r="R3152" s="47">
        <f t="shared" ca="1" si="394"/>
        <v>5.5629060979145967E-2</v>
      </c>
      <c r="S3152" s="97">
        <f t="shared" ca="1" si="399"/>
        <v>-0.22014338823053714</v>
      </c>
      <c r="V3152">
        <v>3135</v>
      </c>
      <c r="W3152" s="46">
        <v>1.51491663494915E-2</v>
      </c>
    </row>
    <row r="3153" spans="10:23">
      <c r="J3153">
        <v>3136</v>
      </c>
      <c r="K3153" s="93">
        <f t="shared" ca="1" si="395"/>
        <v>1.3085641233584011</v>
      </c>
      <c r="L3153" s="93">
        <f t="shared" ca="1" si="395"/>
        <v>0.27138073856886141</v>
      </c>
      <c r="M3153" s="93">
        <f t="shared" ca="1" si="396"/>
        <v>1.3085641233584011</v>
      </c>
      <c r="N3153" s="101">
        <f t="shared" ca="1" si="392"/>
        <v>0.6734442628924161</v>
      </c>
      <c r="O3153" s="46">
        <f t="shared" ca="1" si="397"/>
        <v>0.79001788436078502</v>
      </c>
      <c r="P3153" s="46">
        <f t="shared" ca="1" si="398"/>
        <v>0.55515059802049349</v>
      </c>
      <c r="Q3153" s="47">
        <f t="shared" ca="1" si="393"/>
        <v>1.2597524570413681</v>
      </c>
      <c r="R3153" s="47">
        <f t="shared" ca="1" si="394"/>
        <v>0.25831364958379321</v>
      </c>
      <c r="S3153" s="97">
        <f t="shared" ca="1" si="399"/>
        <v>0.52416576697228912</v>
      </c>
      <c r="V3153">
        <v>3136</v>
      </c>
      <c r="W3153" s="46">
        <v>9.0257310881487904E-2</v>
      </c>
    </row>
    <row r="3154" spans="10:23">
      <c r="J3154">
        <v>3137</v>
      </c>
      <c r="K3154" s="93">
        <f t="shared" ca="1" si="395"/>
        <v>-0.21358579167041283</v>
      </c>
      <c r="L3154" s="93">
        <f t="shared" ca="1" si="395"/>
        <v>0.8495394653297631</v>
      </c>
      <c r="M3154" s="93">
        <f t="shared" ca="1" si="396"/>
        <v>-0.21358579167041283</v>
      </c>
      <c r="N3154" s="101">
        <f t="shared" ref="N3154:N3217" ca="1" si="400">$N$2*K3154+SQRT(1-$N$2^2)*L3154</f>
        <v>0.73750901152288795</v>
      </c>
      <c r="O3154" s="46">
        <f t="shared" ca="1" si="397"/>
        <v>0.24361253277832118</v>
      </c>
      <c r="P3154" s="46">
        <f t="shared" ca="1" si="398"/>
        <v>0.28194792222926157</v>
      </c>
      <c r="Q3154" s="47">
        <f t="shared" ref="Q3154:Q3217" ca="1" si="401">$K$2+K3154*$S$3</f>
        <v>0.16694175387644042</v>
      </c>
      <c r="R3154" s="47">
        <f t="shared" ref="R3154:R3217" ca="1" si="402">$L$2+$L$3*N3154</f>
        <v>0.26867243829130683</v>
      </c>
      <c r="S3154" s="97">
        <f t="shared" ca="1" si="399"/>
        <v>0.256142485534814</v>
      </c>
      <c r="V3154">
        <v>3137</v>
      </c>
      <c r="W3154" s="46">
        <v>0.370278569124118</v>
      </c>
    </row>
    <row r="3155" spans="10:23">
      <c r="J3155">
        <v>3138</v>
      </c>
      <c r="K3155" s="93">
        <f t="shared" ref="K3155:L3218" ca="1" si="403">_xlfn.NORM.S.INV(RAND())</f>
        <v>0.1275500461209782</v>
      </c>
      <c r="L3155" s="93">
        <f t="shared" ca="1" si="403"/>
        <v>-0.12527802173132865</v>
      </c>
      <c r="M3155" s="93">
        <f t="shared" ref="M3155:M3218" ca="1" si="404">K3155</f>
        <v>0.1275500461209782</v>
      </c>
      <c r="N3155" s="101">
        <f t="shared" ca="1" si="400"/>
        <v>-7.8210210176442946E-2</v>
      </c>
      <c r="O3155" s="46">
        <f t="shared" ref="O3155:O3218" ca="1" si="405">$K$2+K3155*$K$3</f>
        <v>0.36606988441326505</v>
      </c>
      <c r="P3155" s="46">
        <f t="shared" ref="P3155:P3218" ca="1" si="406">$K$2+K3155*$R$3</f>
        <v>0.34317659804673351</v>
      </c>
      <c r="Q3155" s="47">
        <f t="shared" ca="1" si="401"/>
        <v>0.41185645714632813</v>
      </c>
      <c r="R3155" s="47">
        <f t="shared" ca="1" si="402"/>
        <v>0.13677676644562475</v>
      </c>
      <c r="S3155" s="97">
        <f t="shared" ref="S3155:S3218" ca="1" si="407">AVERAGE(R3155,O3155)</f>
        <v>0.2514233254294449</v>
      </c>
      <c r="V3155">
        <v>3138</v>
      </c>
      <c r="W3155" s="46">
        <v>-0.27690571046698398</v>
      </c>
    </row>
    <row r="3156" spans="10:23">
      <c r="J3156">
        <v>3139</v>
      </c>
      <c r="K3156" s="93">
        <f t="shared" ca="1" si="403"/>
        <v>-0.3532059700827942</v>
      </c>
      <c r="L3156" s="93">
        <f t="shared" ca="1" si="403"/>
        <v>5.09818754910739E-2</v>
      </c>
      <c r="M3156" s="93">
        <f t="shared" ca="1" si="404"/>
        <v>-0.3532059700827942</v>
      </c>
      <c r="N3156" s="101">
        <f t="shared" ca="1" si="400"/>
        <v>-6.3992363119876425E-2</v>
      </c>
      <c r="O3156" s="46">
        <f t="shared" ca="1" si="405"/>
        <v>0.19349315102742484</v>
      </c>
      <c r="P3156" s="46">
        <f t="shared" ca="1" si="406"/>
        <v>0.25688823135381339</v>
      </c>
      <c r="Q3156" s="47">
        <f t="shared" ca="1" si="401"/>
        <v>6.6702990374647719E-2</v>
      </c>
      <c r="R3156" s="47">
        <f t="shared" ca="1" si="402"/>
        <v>0.13907568553425229</v>
      </c>
      <c r="S3156" s="97">
        <f t="shared" ca="1" si="407"/>
        <v>0.16628441828083856</v>
      </c>
      <c r="V3156">
        <v>3139</v>
      </c>
      <c r="W3156" s="46">
        <v>0.17160660514777801</v>
      </c>
    </row>
    <row r="3157" spans="10:23">
      <c r="J3157">
        <v>3140</v>
      </c>
      <c r="K3157" s="93">
        <f t="shared" ca="1" si="403"/>
        <v>-0.60855097040340234</v>
      </c>
      <c r="L3157" s="93">
        <f t="shared" ca="1" si="403"/>
        <v>-0.74649590341026439</v>
      </c>
      <c r="M3157" s="93">
        <f t="shared" ca="1" si="404"/>
        <v>-0.60855097040340234</v>
      </c>
      <c r="N3157" s="101">
        <f t="shared" ca="1" si="400"/>
        <v>-0.90127307666006096</v>
      </c>
      <c r="O3157" s="46">
        <f t="shared" ca="1" si="405"/>
        <v>0.10183209103757151</v>
      </c>
      <c r="P3157" s="46">
        <f t="shared" ca="1" si="406"/>
        <v>0.21105770135888674</v>
      </c>
      <c r="Q3157" s="47">
        <f t="shared" ca="1" si="401"/>
        <v>-0.11661912960505894</v>
      </c>
      <c r="R3157" s="47">
        <f t="shared" ca="1" si="402"/>
        <v>3.6936823913621686E-3</v>
      </c>
      <c r="S3157" s="97">
        <f t="shared" ca="1" si="407"/>
        <v>5.2762886714466842E-2</v>
      </c>
      <c r="V3157">
        <v>3140</v>
      </c>
      <c r="W3157" s="46">
        <v>-0.11523616534624299</v>
      </c>
    </row>
    <row r="3158" spans="10:23">
      <c r="J3158">
        <v>3141</v>
      </c>
      <c r="K3158" s="93">
        <f t="shared" ca="1" si="403"/>
        <v>-1.4764088859757862</v>
      </c>
      <c r="L3158" s="93">
        <f t="shared" ca="1" si="403"/>
        <v>-0.80617665765284152</v>
      </c>
      <c r="M3158" s="93">
        <f t="shared" ca="1" si="404"/>
        <v>-1.4764088859757862</v>
      </c>
      <c r="N3158" s="101">
        <f t="shared" ca="1" si="400"/>
        <v>-1.2338536827625275</v>
      </c>
      <c r="O3158" s="46">
        <f t="shared" ca="1" si="405"/>
        <v>-0.20970240684595409</v>
      </c>
      <c r="P3158" s="46">
        <f t="shared" ca="1" si="406"/>
        <v>5.5290452417123936E-2</v>
      </c>
      <c r="Q3158" s="47">
        <f t="shared" ca="1" si="401"/>
        <v>-0.73968812537211015</v>
      </c>
      <c r="R3158" s="47">
        <f t="shared" ca="1" si="402"/>
        <v>-5.008210383241482E-2</v>
      </c>
      <c r="S3158" s="97">
        <f t="shared" ca="1" si="407"/>
        <v>-0.12989225533918447</v>
      </c>
      <c r="V3158">
        <v>3141</v>
      </c>
      <c r="W3158" s="46">
        <v>1.47187979477718</v>
      </c>
    </row>
    <row r="3159" spans="10:23">
      <c r="J3159">
        <v>3142</v>
      </c>
      <c r="K3159" s="93">
        <f t="shared" ca="1" si="403"/>
        <v>0.31645477282857393</v>
      </c>
      <c r="L3159" s="93">
        <f t="shared" ca="1" si="403"/>
        <v>-1.8449553993221448</v>
      </c>
      <c r="M3159" s="93">
        <f t="shared" ca="1" si="404"/>
        <v>0.31645477282857393</v>
      </c>
      <c r="N3159" s="101">
        <f t="shared" ca="1" si="400"/>
        <v>-1.6485314800580186</v>
      </c>
      <c r="O3159" s="46">
        <f t="shared" ca="1" si="405"/>
        <v>0.43388091445251004</v>
      </c>
      <c r="P3159" s="46">
        <f t="shared" ca="1" si="406"/>
        <v>0.37708211306635597</v>
      </c>
      <c r="Q3159" s="47">
        <f t="shared" ca="1" si="401"/>
        <v>0.54747851722481811</v>
      </c>
      <c r="R3159" s="47">
        <f t="shared" ca="1" si="402"/>
        <v>-0.11713238929686143</v>
      </c>
      <c r="S3159" s="97">
        <f t="shared" ca="1" si="407"/>
        <v>0.1583742625778243</v>
      </c>
      <c r="V3159">
        <v>3142</v>
      </c>
      <c r="W3159" s="46">
        <v>0.43647954039053799</v>
      </c>
    </row>
    <row r="3160" spans="10:23">
      <c r="J3160">
        <v>3143</v>
      </c>
      <c r="K3160" s="93">
        <f t="shared" ca="1" si="403"/>
        <v>-0.33090802880746367</v>
      </c>
      <c r="L3160" s="93">
        <f t="shared" ca="1" si="403"/>
        <v>0.48519950534991507</v>
      </c>
      <c r="M3160" s="93">
        <f t="shared" ca="1" si="404"/>
        <v>-0.33090802880746367</v>
      </c>
      <c r="N3160" s="101">
        <f t="shared" ca="1" si="400"/>
        <v>0.3547733173108204</v>
      </c>
      <c r="O3160" s="46">
        <f t="shared" ca="1" si="405"/>
        <v>0.20149743123781494</v>
      </c>
      <c r="P3160" s="46">
        <f t="shared" ca="1" si="406"/>
        <v>0.26089037145900845</v>
      </c>
      <c r="Q3160" s="47">
        <f t="shared" ca="1" si="401"/>
        <v>8.2711550795427913E-2</v>
      </c>
      <c r="R3160" s="47">
        <f t="shared" ca="1" si="402"/>
        <v>0.20678695100039773</v>
      </c>
      <c r="S3160" s="97">
        <f t="shared" ca="1" si="407"/>
        <v>0.20414219111910634</v>
      </c>
      <c r="V3160">
        <v>3143</v>
      </c>
      <c r="W3160" s="46">
        <v>0.42805459937414703</v>
      </c>
    </row>
    <row r="3161" spans="10:23">
      <c r="J3161">
        <v>3144</v>
      </c>
      <c r="K3161" s="93">
        <f t="shared" ca="1" si="403"/>
        <v>0.26302458715457683</v>
      </c>
      <c r="L3161" s="93">
        <f t="shared" ca="1" si="403"/>
        <v>-0.10034043326879702</v>
      </c>
      <c r="M3161" s="93">
        <f t="shared" ca="1" si="404"/>
        <v>0.26302458715457683</v>
      </c>
      <c r="N3161" s="101">
        <f t="shared" ca="1" si="400"/>
        <v>-1.14833585681966E-2</v>
      </c>
      <c r="O3161" s="46">
        <f t="shared" ca="1" si="405"/>
        <v>0.41470110890243445</v>
      </c>
      <c r="P3161" s="46">
        <f t="shared" ca="1" si="406"/>
        <v>0.36749221029131818</v>
      </c>
      <c r="Q3161" s="47">
        <f t="shared" ca="1" si="401"/>
        <v>0.50911890612466693</v>
      </c>
      <c r="R3161" s="47">
        <f t="shared" ca="1" si="402"/>
        <v>0.14756599721142957</v>
      </c>
      <c r="S3161" s="97">
        <f t="shared" ca="1" si="407"/>
        <v>0.281133553056932</v>
      </c>
      <c r="V3161">
        <v>3144</v>
      </c>
      <c r="W3161" s="46">
        <v>0.49800332620300097</v>
      </c>
    </row>
    <row r="3162" spans="10:23">
      <c r="J3162">
        <v>3145</v>
      </c>
      <c r="K3162" s="93">
        <f t="shared" ca="1" si="403"/>
        <v>1.4332132921382221</v>
      </c>
      <c r="L3162" s="93">
        <f t="shared" ca="1" si="403"/>
        <v>1.1865305856883159</v>
      </c>
      <c r="M3162" s="93">
        <f t="shared" ca="1" si="404"/>
        <v>1.4332132921382221</v>
      </c>
      <c r="N3162" s="101">
        <f t="shared" ca="1" si="400"/>
        <v>1.5807236796182147</v>
      </c>
      <c r="O3162" s="46">
        <f t="shared" ca="1" si="405"/>
        <v>0.83476313068582308</v>
      </c>
      <c r="P3162" s="46">
        <f t="shared" ca="1" si="406"/>
        <v>0.57752322118301258</v>
      </c>
      <c r="Q3162" s="47">
        <f t="shared" ca="1" si="401"/>
        <v>1.3492429496914442</v>
      </c>
      <c r="R3162" s="47">
        <f t="shared" ca="1" si="402"/>
        <v>0.40501391731993336</v>
      </c>
      <c r="S3162" s="97">
        <f t="shared" ca="1" si="407"/>
        <v>0.61988852400287819</v>
      </c>
      <c r="V3162">
        <v>3145</v>
      </c>
      <c r="W3162" s="46">
        <v>0.25646281283698502</v>
      </c>
    </row>
    <row r="3163" spans="10:23">
      <c r="J3163">
        <v>3146</v>
      </c>
      <c r="K3163" s="93">
        <f t="shared" ca="1" si="403"/>
        <v>-1.1937087082370503</v>
      </c>
      <c r="L3163" s="93">
        <f t="shared" ca="1" si="403"/>
        <v>-0.9496474086751221</v>
      </c>
      <c r="M3163" s="93">
        <f t="shared" ca="1" si="404"/>
        <v>-1.1937087082370503</v>
      </c>
      <c r="N3163" s="101">
        <f t="shared" ca="1" si="400"/>
        <v>-1.2799708912932761</v>
      </c>
      <c r="O3163" s="46">
        <f t="shared" ca="1" si="405"/>
        <v>-0.10822167325682203</v>
      </c>
      <c r="P3163" s="46">
        <f t="shared" ca="1" si="406"/>
        <v>0.10603081921168997</v>
      </c>
      <c r="Q3163" s="47">
        <f t="shared" ca="1" si="401"/>
        <v>-0.53672665819384602</v>
      </c>
      <c r="R3163" s="47">
        <f t="shared" ca="1" si="402"/>
        <v>-5.7538910097368251E-2</v>
      </c>
      <c r="S3163" s="97">
        <f t="shared" ca="1" si="407"/>
        <v>-8.2880291677095139E-2</v>
      </c>
      <c r="V3163">
        <v>3146</v>
      </c>
      <c r="W3163" s="46">
        <v>-0.180415561678134</v>
      </c>
    </row>
    <row r="3164" spans="10:23">
      <c r="J3164">
        <v>3147</v>
      </c>
      <c r="K3164" s="93">
        <f t="shared" ca="1" si="403"/>
        <v>0.46329606794608863</v>
      </c>
      <c r="L3164" s="93">
        <f t="shared" ca="1" si="403"/>
        <v>0.46621113865293073</v>
      </c>
      <c r="M3164" s="93">
        <f t="shared" ca="1" si="404"/>
        <v>0.46329606794608863</v>
      </c>
      <c r="N3164" s="101">
        <f t="shared" ca="1" si="400"/>
        <v>0.58934548571519896</v>
      </c>
      <c r="O3164" s="46">
        <f t="shared" ca="1" si="405"/>
        <v>0.4865924566556255</v>
      </c>
      <c r="P3164" s="46">
        <f t="shared" ca="1" si="406"/>
        <v>0.40343788416791371</v>
      </c>
      <c r="Q3164" s="47">
        <f t="shared" ca="1" si="401"/>
        <v>0.65290160163104904</v>
      </c>
      <c r="R3164" s="47">
        <f t="shared" ca="1" si="402"/>
        <v>0.24471550892200808</v>
      </c>
      <c r="S3164" s="97">
        <f t="shared" ca="1" si="407"/>
        <v>0.36565398278881678</v>
      </c>
      <c r="V3164">
        <v>3147</v>
      </c>
      <c r="W3164" s="46">
        <v>0.20753732082888399</v>
      </c>
    </row>
    <row r="3165" spans="10:23">
      <c r="J3165">
        <v>3148</v>
      </c>
      <c r="K3165" s="93">
        <f t="shared" ca="1" si="403"/>
        <v>-1.9733596850014143</v>
      </c>
      <c r="L3165" s="93">
        <f t="shared" ca="1" si="403"/>
        <v>2.9465908129114311</v>
      </c>
      <c r="M3165" s="93">
        <f t="shared" ca="1" si="404"/>
        <v>-1.9733596850014143</v>
      </c>
      <c r="N3165" s="101">
        <f t="shared" ca="1" si="400"/>
        <v>2.1660405627416761</v>
      </c>
      <c r="O3165" s="46">
        <f t="shared" ca="1" si="405"/>
        <v>-0.38809257287348664</v>
      </c>
      <c r="P3165" s="46">
        <f t="shared" ca="1" si="406"/>
        <v>-3.3904630596642338E-2</v>
      </c>
      <c r="Q3165" s="47">
        <f t="shared" ca="1" si="401"/>
        <v>-1.0964684574271752</v>
      </c>
      <c r="R3165" s="47">
        <f t="shared" ca="1" si="402"/>
        <v>0.4996552614105661</v>
      </c>
      <c r="S3165" s="97">
        <f t="shared" ca="1" si="407"/>
        <v>5.5781344268539729E-2</v>
      </c>
      <c r="V3165">
        <v>3148</v>
      </c>
      <c r="W3165" s="46">
        <v>1.4519652904053499</v>
      </c>
    </row>
    <row r="3166" spans="10:23">
      <c r="J3166">
        <v>3149</v>
      </c>
      <c r="K3166" s="93">
        <f t="shared" ca="1" si="403"/>
        <v>0.53733986439782266</v>
      </c>
      <c r="L3166" s="93">
        <f t="shared" ca="1" si="403"/>
        <v>1.0327355054511158</v>
      </c>
      <c r="M3166" s="93">
        <f t="shared" ca="1" si="404"/>
        <v>0.53733986439782266</v>
      </c>
      <c r="N3166" s="101">
        <f t="shared" ca="1" si="400"/>
        <v>1.1500053019143313</v>
      </c>
      <c r="O3166" s="46">
        <f t="shared" ca="1" si="405"/>
        <v>0.51317191918638694</v>
      </c>
      <c r="P3166" s="46">
        <f t="shared" ca="1" si="406"/>
        <v>0.41672761543329445</v>
      </c>
      <c r="Q3166" s="47">
        <f t="shared" ca="1" si="401"/>
        <v>0.70606052669257191</v>
      </c>
      <c r="R3166" s="47">
        <f t="shared" ca="1" si="402"/>
        <v>0.33536999047315896</v>
      </c>
      <c r="S3166" s="97">
        <f t="shared" ca="1" si="407"/>
        <v>0.42427095482977295</v>
      </c>
      <c r="V3166">
        <v>3149</v>
      </c>
      <c r="W3166" s="46">
        <v>2.2862072891235201E-2</v>
      </c>
    </row>
    <row r="3167" spans="10:23">
      <c r="J3167">
        <v>3150</v>
      </c>
      <c r="K3167" s="93">
        <f t="shared" ca="1" si="403"/>
        <v>0.38927873133570795</v>
      </c>
      <c r="L3167" s="93">
        <f t="shared" ca="1" si="403"/>
        <v>0.99021737192390347</v>
      </c>
      <c r="M3167" s="93">
        <f t="shared" ca="1" si="404"/>
        <v>0.38927873133570795</v>
      </c>
      <c r="N3167" s="101">
        <f t="shared" ca="1" si="400"/>
        <v>1.0626078124632821</v>
      </c>
      <c r="O3167" s="46">
        <f t="shared" ca="1" si="405"/>
        <v>0.4600224924001487</v>
      </c>
      <c r="P3167" s="46">
        <f t="shared" ca="1" si="406"/>
        <v>0.39015290204017533</v>
      </c>
      <c r="Q3167" s="47">
        <f t="shared" ca="1" si="401"/>
        <v>0.59976167312009543</v>
      </c>
      <c r="R3167" s="47">
        <f t="shared" ca="1" si="402"/>
        <v>0.32123847281104245</v>
      </c>
      <c r="S3167" s="97">
        <f t="shared" ca="1" si="407"/>
        <v>0.39063048260559557</v>
      </c>
      <c r="V3167">
        <v>3150</v>
      </c>
      <c r="W3167" s="46">
        <v>-0.255400721431009</v>
      </c>
    </row>
    <row r="3168" spans="10:23">
      <c r="J3168">
        <v>3151</v>
      </c>
      <c r="K3168" s="93">
        <f t="shared" ca="1" si="403"/>
        <v>-1.8758281438629132</v>
      </c>
      <c r="L3168" s="93">
        <f t="shared" ca="1" si="403"/>
        <v>0.124141588195449</v>
      </c>
      <c r="M3168" s="93">
        <f t="shared" ca="1" si="404"/>
        <v>-1.8758281438629132</v>
      </c>
      <c r="N3168" s="101">
        <f t="shared" ca="1" si="400"/>
        <v>-0.47885887864249299</v>
      </c>
      <c r="O3168" s="46">
        <f t="shared" ca="1" si="405"/>
        <v>-0.35308172702972918</v>
      </c>
      <c r="P3168" s="46">
        <f t="shared" ca="1" si="406"/>
        <v>-1.6399207674763605E-2</v>
      </c>
      <c r="Q3168" s="47">
        <f t="shared" ca="1" si="401"/>
        <v>-1.0264467657396603</v>
      </c>
      <c r="R3168" s="47">
        <f t="shared" ca="1" si="402"/>
        <v>7.199488574981161E-2</v>
      </c>
      <c r="S3168" s="97">
        <f t="shared" ca="1" si="407"/>
        <v>-0.14054342063995878</v>
      </c>
      <c r="V3168">
        <v>3151</v>
      </c>
      <c r="W3168" s="46">
        <v>0.62006844851878895</v>
      </c>
    </row>
    <row r="3169" spans="10:23">
      <c r="J3169">
        <v>3152</v>
      </c>
      <c r="K3169" s="93">
        <f t="shared" ca="1" si="403"/>
        <v>-1.593706054708391</v>
      </c>
      <c r="L3169" s="93">
        <f t="shared" ca="1" si="403"/>
        <v>1.1250077082446306</v>
      </c>
      <c r="M3169" s="93">
        <f t="shared" ca="1" si="404"/>
        <v>-1.593706054708391</v>
      </c>
      <c r="N3169" s="101">
        <f t="shared" ca="1" si="400"/>
        <v>0.55976661676850648</v>
      </c>
      <c r="O3169" s="46">
        <f t="shared" ca="1" si="405"/>
        <v>-0.25180850959454781</v>
      </c>
      <c r="P3169" s="46">
        <f t="shared" ca="1" si="406"/>
        <v>3.4237401042827076E-2</v>
      </c>
      <c r="Q3169" s="47">
        <f t="shared" ca="1" si="401"/>
        <v>-0.82390033086929759</v>
      </c>
      <c r="R3169" s="47">
        <f t="shared" ca="1" si="402"/>
        <v>0.23993282795976223</v>
      </c>
      <c r="S3169" s="97">
        <f t="shared" ca="1" si="407"/>
        <v>-5.9378408173927921E-3</v>
      </c>
      <c r="V3169">
        <v>3152</v>
      </c>
      <c r="W3169" s="46">
        <v>-0.16654723531770299</v>
      </c>
    </row>
    <row r="3170" spans="10:23">
      <c r="J3170">
        <v>3153</v>
      </c>
      <c r="K3170" s="93">
        <f t="shared" ca="1" si="403"/>
        <v>-8.3723360074082293E-2</v>
      </c>
      <c r="L3170" s="93">
        <f t="shared" ca="1" si="403"/>
        <v>-0.42772990755416823</v>
      </c>
      <c r="M3170" s="93">
        <f t="shared" ca="1" si="404"/>
        <v>-8.3723360074082293E-2</v>
      </c>
      <c r="N3170" s="101">
        <f t="shared" ca="1" si="400"/>
        <v>-0.43214944115656967</v>
      </c>
      <c r="O3170" s="46">
        <f t="shared" ca="1" si="405"/>
        <v>0.2902291813049569</v>
      </c>
      <c r="P3170" s="46">
        <f t="shared" ca="1" si="406"/>
        <v>0.30525624649257943</v>
      </c>
      <c r="Q3170" s="47">
        <f t="shared" ca="1" si="401"/>
        <v>0.26017505092971188</v>
      </c>
      <c r="R3170" s="47">
        <f t="shared" ca="1" si="402"/>
        <v>7.9547450988994572E-2</v>
      </c>
      <c r="S3170" s="97">
        <f t="shared" ca="1" si="407"/>
        <v>0.18488831614697573</v>
      </c>
      <c r="V3170">
        <v>3153</v>
      </c>
      <c r="W3170" s="46">
        <v>-0.169911877424094</v>
      </c>
    </row>
    <row r="3171" spans="10:23">
      <c r="J3171">
        <v>3154</v>
      </c>
      <c r="K3171" s="93">
        <f t="shared" ca="1" si="403"/>
        <v>2.193069406555852</v>
      </c>
      <c r="L3171" s="93">
        <f t="shared" ca="1" si="403"/>
        <v>0.37668681813609245</v>
      </c>
      <c r="M3171" s="93">
        <f t="shared" ca="1" si="404"/>
        <v>2.193069406555852</v>
      </c>
      <c r="N3171" s="101">
        <f t="shared" ca="1" si="400"/>
        <v>1.0545757092560382</v>
      </c>
      <c r="O3171" s="46">
        <f t="shared" ca="1" si="405"/>
        <v>1.10752827901393</v>
      </c>
      <c r="P3171" s="46">
        <f t="shared" ca="1" si="406"/>
        <v>0.713905795347066</v>
      </c>
      <c r="Q3171" s="47">
        <f t="shared" ca="1" si="401"/>
        <v>1.8947732463476583</v>
      </c>
      <c r="R3171" s="47">
        <f t="shared" ca="1" si="402"/>
        <v>0.31993974204600506</v>
      </c>
      <c r="S3171" s="97">
        <f t="shared" ca="1" si="407"/>
        <v>0.71373401052996754</v>
      </c>
      <c r="V3171">
        <v>3154</v>
      </c>
      <c r="W3171" s="46">
        <v>0.37746627303752001</v>
      </c>
    </row>
    <row r="3172" spans="10:23">
      <c r="J3172">
        <v>3155</v>
      </c>
      <c r="K3172" s="93">
        <f t="shared" ca="1" si="403"/>
        <v>-0.93261585340840891</v>
      </c>
      <c r="L3172" s="93">
        <f t="shared" ca="1" si="403"/>
        <v>0.98372817246388189</v>
      </c>
      <c r="M3172" s="93">
        <f t="shared" ca="1" si="404"/>
        <v>-0.93261585340840891</v>
      </c>
      <c r="N3172" s="101">
        <f t="shared" ca="1" si="400"/>
        <v>0.63606337872056029</v>
      </c>
      <c r="O3172" s="46">
        <f t="shared" ca="1" si="405"/>
        <v>-1.449730896803092E-2</v>
      </c>
      <c r="P3172" s="46">
        <f t="shared" ca="1" si="406"/>
        <v>0.15289300135608552</v>
      </c>
      <c r="Q3172" s="47">
        <f t="shared" ca="1" si="401"/>
        <v>-0.3492779296162638</v>
      </c>
      <c r="R3172" s="47">
        <f t="shared" ca="1" si="402"/>
        <v>0.25226944135518059</v>
      </c>
      <c r="S3172" s="97">
        <f t="shared" ca="1" si="407"/>
        <v>0.11888606619357484</v>
      </c>
      <c r="V3172">
        <v>3155</v>
      </c>
      <c r="W3172" s="46">
        <v>1.3487164134392301E-2</v>
      </c>
    </row>
    <row r="3173" spans="10:23">
      <c r="J3173">
        <v>3156</v>
      </c>
      <c r="K3173" s="93">
        <f t="shared" ca="1" si="403"/>
        <v>1.3272278484170317</v>
      </c>
      <c r="L3173" s="93">
        <f t="shared" ca="1" si="403"/>
        <v>0.25466906746697338</v>
      </c>
      <c r="M3173" s="93">
        <f t="shared" ca="1" si="404"/>
        <v>1.3272278484170317</v>
      </c>
      <c r="N3173" s="101">
        <f t="shared" ca="1" si="400"/>
        <v>0.66353569173784899</v>
      </c>
      <c r="O3173" s="46">
        <f t="shared" ca="1" si="405"/>
        <v>0.79671759189406466</v>
      </c>
      <c r="P3173" s="46">
        <f t="shared" ca="1" si="406"/>
        <v>0.55850045178713326</v>
      </c>
      <c r="Q3173" s="47">
        <f t="shared" ca="1" si="401"/>
        <v>1.2731518721079274</v>
      </c>
      <c r="R3173" s="47">
        <f t="shared" ca="1" si="402"/>
        <v>0.25671150804452703</v>
      </c>
      <c r="S3173" s="97">
        <f t="shared" ca="1" si="407"/>
        <v>0.52671454996929579</v>
      </c>
      <c r="V3173">
        <v>3156</v>
      </c>
      <c r="W3173" s="46">
        <v>-0.16333184292353201</v>
      </c>
    </row>
    <row r="3174" spans="10:23">
      <c r="J3174">
        <v>3157</v>
      </c>
      <c r="K3174" s="93">
        <f t="shared" ca="1" si="403"/>
        <v>-0.94650284271485186</v>
      </c>
      <c r="L3174" s="93">
        <f t="shared" ca="1" si="403"/>
        <v>1.00665848796174</v>
      </c>
      <c r="M3174" s="93">
        <f t="shared" ca="1" si="404"/>
        <v>-0.94650284271485186</v>
      </c>
      <c r="N3174" s="101">
        <f t="shared" ca="1" si="400"/>
        <v>0.65338685120890361</v>
      </c>
      <c r="O3174" s="46">
        <f t="shared" ca="1" si="405"/>
        <v>-1.9482314189586403E-2</v>
      </c>
      <c r="P3174" s="46">
        <f t="shared" ca="1" si="406"/>
        <v>0.15040049874530778</v>
      </c>
      <c r="Q3174" s="47">
        <f t="shared" ca="1" si="401"/>
        <v>-0.35924794005937477</v>
      </c>
      <c r="R3174" s="47">
        <f t="shared" ca="1" si="402"/>
        <v>0.25507051675192099</v>
      </c>
      <c r="S3174" s="97">
        <f t="shared" ca="1" si="407"/>
        <v>0.1177941012811673</v>
      </c>
      <c r="V3174">
        <v>3157</v>
      </c>
      <c r="W3174" s="46">
        <v>0.57489134565378097</v>
      </c>
    </row>
    <row r="3175" spans="10:23">
      <c r="J3175">
        <v>3158</v>
      </c>
      <c r="K3175" s="93">
        <f t="shared" ca="1" si="403"/>
        <v>-1.3793366842163775</v>
      </c>
      <c r="L3175" s="93">
        <f t="shared" ca="1" si="403"/>
        <v>-0.2147865770452671</v>
      </c>
      <c r="M3175" s="93">
        <f t="shared" ca="1" si="404"/>
        <v>-1.3793366842163775</v>
      </c>
      <c r="N3175" s="101">
        <f t="shared" ca="1" si="400"/>
        <v>-0.64229555184021425</v>
      </c>
      <c r="O3175" s="46">
        <f t="shared" ca="1" si="405"/>
        <v>-0.17485644981666265</v>
      </c>
      <c r="P3175" s="46">
        <f t="shared" ca="1" si="406"/>
        <v>7.2713430931769657E-2</v>
      </c>
      <c r="Q3175" s="47">
        <f t="shared" ca="1" si="401"/>
        <v>-0.66999621131352727</v>
      </c>
      <c r="R3175" s="47">
        <f t="shared" ca="1" si="402"/>
        <v>4.556840315359513E-2</v>
      </c>
      <c r="S3175" s="97">
        <f t="shared" ca="1" si="407"/>
        <v>-6.4644023331533768E-2</v>
      </c>
      <c r="V3175">
        <v>3158</v>
      </c>
      <c r="W3175" s="46">
        <v>1.1110437963775499</v>
      </c>
    </row>
    <row r="3176" spans="10:23">
      <c r="J3176">
        <v>3159</v>
      </c>
      <c r="K3176" s="93">
        <f t="shared" ca="1" si="403"/>
        <v>-1.0043917306711598</v>
      </c>
      <c r="L3176" s="93">
        <f t="shared" ca="1" si="403"/>
        <v>-0.8041200349549309</v>
      </c>
      <c r="M3176" s="93">
        <f t="shared" ca="1" si="404"/>
        <v>-1.0043917306711598</v>
      </c>
      <c r="N3176" s="101">
        <f t="shared" ca="1" si="400"/>
        <v>-1.0817917889176627</v>
      </c>
      <c r="O3176" s="46">
        <f t="shared" ca="1" si="405"/>
        <v>-4.0262657744567665E-2</v>
      </c>
      <c r="P3176" s="46">
        <f t="shared" ca="1" si="406"/>
        <v>0.14001032696781715</v>
      </c>
      <c r="Q3176" s="47">
        <f t="shared" ca="1" si="401"/>
        <v>-0.40080862716933729</v>
      </c>
      <c r="R3176" s="47">
        <f t="shared" ca="1" si="402"/>
        <v>-2.5494837629451844E-2</v>
      </c>
      <c r="S3176" s="97">
        <f t="shared" ca="1" si="407"/>
        <v>-3.2878747687009754E-2</v>
      </c>
      <c r="V3176">
        <v>3159</v>
      </c>
      <c r="W3176" s="46">
        <v>1.43263535535438</v>
      </c>
    </row>
    <row r="3177" spans="10:23">
      <c r="J3177">
        <v>3160</v>
      </c>
      <c r="K3177" s="93">
        <f t="shared" ca="1" si="403"/>
        <v>0.25158580367882721</v>
      </c>
      <c r="L3177" s="93">
        <f t="shared" ca="1" si="403"/>
        <v>-2.5577298773750083</v>
      </c>
      <c r="M3177" s="93">
        <f t="shared" ca="1" si="404"/>
        <v>0.25158580367882721</v>
      </c>
      <c r="N3177" s="101">
        <f t="shared" ca="1" si="400"/>
        <v>-2.3449307671008981</v>
      </c>
      <c r="O3177" s="46">
        <f t="shared" ca="1" si="405"/>
        <v>0.41059493483572018</v>
      </c>
      <c r="P3177" s="46">
        <f t="shared" ca="1" si="406"/>
        <v>0.36543912325796107</v>
      </c>
      <c r="Q3177" s="47">
        <f t="shared" ca="1" si="401"/>
        <v>0.5009065579912384</v>
      </c>
      <c r="R3177" s="47">
        <f t="shared" ca="1" si="402"/>
        <v>-0.22973492383812871</v>
      </c>
      <c r="S3177" s="97">
        <f t="shared" ca="1" si="407"/>
        <v>9.0430005498795735E-2</v>
      </c>
      <c r="V3177">
        <v>3160</v>
      </c>
      <c r="W3177" s="46">
        <v>0.213161152211781</v>
      </c>
    </row>
    <row r="3178" spans="10:23">
      <c r="J3178">
        <v>3161</v>
      </c>
      <c r="K3178" s="93">
        <f t="shared" ca="1" si="403"/>
        <v>2.2567589249948754</v>
      </c>
      <c r="L3178" s="93">
        <f t="shared" ca="1" si="403"/>
        <v>-1.043814968902133</v>
      </c>
      <c r="M3178" s="93">
        <f t="shared" ca="1" si="404"/>
        <v>2.2567589249948754</v>
      </c>
      <c r="N3178" s="101">
        <f t="shared" ca="1" si="400"/>
        <v>-0.27192345816792629</v>
      </c>
      <c r="O3178" s="46">
        <f t="shared" ca="1" si="405"/>
        <v>1.1303908718316249</v>
      </c>
      <c r="P3178" s="46">
        <f t="shared" ca="1" si="406"/>
        <v>0.72533709175591343</v>
      </c>
      <c r="Q3178" s="47">
        <f t="shared" ca="1" si="401"/>
        <v>1.9404984319830478</v>
      </c>
      <c r="R3178" s="47">
        <f t="shared" ca="1" si="402"/>
        <v>0.10545478909167749</v>
      </c>
      <c r="S3178" s="97">
        <f t="shared" ca="1" si="407"/>
        <v>0.6179228304616512</v>
      </c>
      <c r="V3178">
        <v>3161</v>
      </c>
      <c r="W3178" s="46">
        <v>0.46055292981661</v>
      </c>
    </row>
    <row r="3179" spans="10:23">
      <c r="J3179">
        <v>3162</v>
      </c>
      <c r="K3179" s="93">
        <f t="shared" ca="1" si="403"/>
        <v>0.6787369665737808</v>
      </c>
      <c r="L3179" s="93">
        <f t="shared" ca="1" si="403"/>
        <v>-1.9509037872814312</v>
      </c>
      <c r="M3179" s="93">
        <f t="shared" ca="1" si="404"/>
        <v>0.6787369665737808</v>
      </c>
      <c r="N3179" s="101">
        <f t="shared" ca="1" si="400"/>
        <v>-1.6337655005850715</v>
      </c>
      <c r="O3179" s="46">
        <f t="shared" ca="1" si="405"/>
        <v>0.56392916232280532</v>
      </c>
      <c r="P3179" s="46">
        <f t="shared" ca="1" si="406"/>
        <v>0.44210623700150364</v>
      </c>
      <c r="Q3179" s="47">
        <f t="shared" ca="1" si="401"/>
        <v>0.80757501296540868</v>
      </c>
      <c r="R3179" s="47">
        <f t="shared" ca="1" si="402"/>
        <v>-0.11474484131314877</v>
      </c>
      <c r="S3179" s="97">
        <f t="shared" ca="1" si="407"/>
        <v>0.22459216050482828</v>
      </c>
      <c r="V3179">
        <v>3162</v>
      </c>
      <c r="W3179" s="46">
        <v>0.31910140534423598</v>
      </c>
    </row>
    <row r="3180" spans="10:23">
      <c r="J3180">
        <v>3163</v>
      </c>
      <c r="K3180" s="93">
        <f t="shared" ca="1" si="403"/>
        <v>0.205534233865345</v>
      </c>
      <c r="L3180" s="93">
        <f t="shared" ca="1" si="403"/>
        <v>0.96621379720427003</v>
      </c>
      <c r="M3180" s="93">
        <f t="shared" ca="1" si="404"/>
        <v>0.205534233865345</v>
      </c>
      <c r="N3180" s="101">
        <f t="shared" ca="1" si="400"/>
        <v>0.98141555456543983</v>
      </c>
      <c r="O3180" s="46">
        <f t="shared" ca="1" si="405"/>
        <v>0.39406382712654042</v>
      </c>
      <c r="P3180" s="46">
        <f t="shared" ca="1" si="406"/>
        <v>0.35717356940337119</v>
      </c>
      <c r="Q3180" s="47">
        <f t="shared" ca="1" si="401"/>
        <v>0.46784434257287888</v>
      </c>
      <c r="R3180" s="47">
        <f t="shared" ca="1" si="402"/>
        <v>0.30811029448787552</v>
      </c>
      <c r="S3180" s="97">
        <f t="shared" ca="1" si="407"/>
        <v>0.35108706080720797</v>
      </c>
      <c r="V3180">
        <v>3163</v>
      </c>
      <c r="W3180" s="46">
        <v>0.69300280604708298</v>
      </c>
    </row>
    <row r="3181" spans="10:23">
      <c r="J3181">
        <v>3164</v>
      </c>
      <c r="K3181" s="93">
        <f t="shared" ca="1" si="403"/>
        <v>-0.24697335050213035</v>
      </c>
      <c r="L3181" s="93">
        <f t="shared" ca="1" si="403"/>
        <v>-0.80175985054339061</v>
      </c>
      <c r="M3181" s="93">
        <f t="shared" ca="1" si="404"/>
        <v>-0.24697335050213035</v>
      </c>
      <c r="N3181" s="101">
        <f t="shared" ca="1" si="400"/>
        <v>-0.83867810122591735</v>
      </c>
      <c r="O3181" s="46">
        <f t="shared" ca="1" si="405"/>
        <v>0.23162741840699497</v>
      </c>
      <c r="P3181" s="46">
        <f t="shared" ca="1" si="406"/>
        <v>0.27595536504359847</v>
      </c>
      <c r="Q3181" s="47">
        <f t="shared" ca="1" si="401"/>
        <v>0.142971525133788</v>
      </c>
      <c r="R3181" s="47">
        <f t="shared" ca="1" si="402"/>
        <v>1.3814819811479806E-2</v>
      </c>
      <c r="S3181" s="97">
        <f t="shared" ca="1" si="407"/>
        <v>0.12272111910923739</v>
      </c>
      <c r="V3181">
        <v>3164</v>
      </c>
      <c r="W3181" s="46">
        <v>-0.364235500110138</v>
      </c>
    </row>
    <row r="3182" spans="10:23">
      <c r="J3182">
        <v>3165</v>
      </c>
      <c r="K3182" s="93">
        <f t="shared" ca="1" si="403"/>
        <v>1.3774773703416894</v>
      </c>
      <c r="L3182" s="93">
        <f t="shared" ca="1" si="403"/>
        <v>-1.1236110736573486</v>
      </c>
      <c r="M3182" s="93">
        <f t="shared" ca="1" si="404"/>
        <v>1.3774773703416894</v>
      </c>
      <c r="N3182" s="101">
        <f t="shared" ca="1" si="400"/>
        <v>-0.62720806341709978</v>
      </c>
      <c r="O3182" s="46">
        <f t="shared" ca="1" si="405"/>
        <v>0.81475563625684577</v>
      </c>
      <c r="P3182" s="46">
        <f t="shared" ca="1" si="406"/>
        <v>0.56751947396852387</v>
      </c>
      <c r="Q3182" s="47">
        <f t="shared" ca="1" si="401"/>
        <v>1.3092279608334896</v>
      </c>
      <c r="R3182" s="47">
        <f t="shared" ca="1" si="402"/>
        <v>4.8007936719918431E-2</v>
      </c>
      <c r="S3182" s="97">
        <f t="shared" ca="1" si="407"/>
        <v>0.4313817864883821</v>
      </c>
      <c r="V3182">
        <v>3165</v>
      </c>
      <c r="W3182" s="46">
        <v>-0.16463329945736599</v>
      </c>
    </row>
    <row r="3183" spans="10:23">
      <c r="J3183">
        <v>3166</v>
      </c>
      <c r="K3183" s="93">
        <f t="shared" ca="1" si="403"/>
        <v>4.3284862621247221E-2</v>
      </c>
      <c r="L3183" s="93">
        <f t="shared" ca="1" si="403"/>
        <v>-0.89126681375007955</v>
      </c>
      <c r="M3183" s="93">
        <f t="shared" ca="1" si="404"/>
        <v>4.3284862621247221E-2</v>
      </c>
      <c r="N3183" s="101">
        <f t="shared" ca="1" si="400"/>
        <v>-0.8312295249516467</v>
      </c>
      <c r="O3183" s="46">
        <f t="shared" ca="1" si="405"/>
        <v>0.33582125596889806</v>
      </c>
      <c r="P3183" s="46">
        <f t="shared" ca="1" si="406"/>
        <v>0.32805228382455004</v>
      </c>
      <c r="Q3183" s="47">
        <f t="shared" ca="1" si="401"/>
        <v>0.35135920025759421</v>
      </c>
      <c r="R3183" s="47">
        <f t="shared" ca="1" si="402"/>
        <v>1.5019198653922788E-2</v>
      </c>
      <c r="S3183" s="97">
        <f t="shared" ca="1" si="407"/>
        <v>0.17542022731141044</v>
      </c>
      <c r="V3183">
        <v>3166</v>
      </c>
      <c r="W3183" s="46">
        <v>0.88190574250093401</v>
      </c>
    </row>
    <row r="3184" spans="10:23">
      <c r="J3184">
        <v>3167</v>
      </c>
      <c r="K3184" s="93">
        <f t="shared" ca="1" si="403"/>
        <v>0.82376552903959188</v>
      </c>
      <c r="L3184" s="93">
        <f t="shared" ca="1" si="403"/>
        <v>0.18379324585757378</v>
      </c>
      <c r="M3184" s="93">
        <f t="shared" ca="1" si="404"/>
        <v>0.82376552903959188</v>
      </c>
      <c r="N3184" s="101">
        <f t="shared" ca="1" si="400"/>
        <v>0.43622720477679011</v>
      </c>
      <c r="O3184" s="46">
        <f t="shared" ca="1" si="405"/>
        <v>0.61598998884272849</v>
      </c>
      <c r="P3184" s="46">
        <f t="shared" ca="1" si="406"/>
        <v>0.46813665026146523</v>
      </c>
      <c r="Q3184" s="47">
        <f t="shared" ca="1" si="401"/>
        <v>0.9116966660052549</v>
      </c>
      <c r="R3184" s="47">
        <f t="shared" ca="1" si="402"/>
        <v>0.21995743285981212</v>
      </c>
      <c r="S3184" s="97">
        <f t="shared" ca="1" si="407"/>
        <v>0.41797371085127033</v>
      </c>
      <c r="V3184">
        <v>3167</v>
      </c>
      <c r="W3184" s="46">
        <v>-5.6157682171764797E-2</v>
      </c>
    </row>
    <row r="3185" spans="10:23">
      <c r="J3185">
        <v>3168</v>
      </c>
      <c r="K3185" s="93">
        <f t="shared" ca="1" si="403"/>
        <v>0.37992119010182501</v>
      </c>
      <c r="L3185" s="93">
        <f t="shared" ca="1" si="403"/>
        <v>2.0379030800163331</v>
      </c>
      <c r="M3185" s="93">
        <f t="shared" ca="1" si="404"/>
        <v>0.37992119010182501</v>
      </c>
      <c r="N3185" s="101">
        <f t="shared" ca="1" si="400"/>
        <v>2.0529251107688258</v>
      </c>
      <c r="O3185" s="46">
        <f t="shared" ca="1" si="405"/>
        <v>0.4566634207624839</v>
      </c>
      <c r="P3185" s="46">
        <f t="shared" ca="1" si="406"/>
        <v>0.38847336622134293</v>
      </c>
      <c r="Q3185" s="47">
        <f t="shared" ca="1" si="401"/>
        <v>0.59304352984476583</v>
      </c>
      <c r="R3185" s="47">
        <f t="shared" ca="1" si="402"/>
        <v>0.48136534235850986</v>
      </c>
      <c r="S3185" s="97">
        <f t="shared" ca="1" si="407"/>
        <v>0.46901438156049691</v>
      </c>
      <c r="V3185">
        <v>3168</v>
      </c>
      <c r="W3185" s="46">
        <v>0.2212705826817</v>
      </c>
    </row>
    <row r="3186" spans="10:23">
      <c r="J3186">
        <v>3169</v>
      </c>
      <c r="K3186" s="93">
        <f t="shared" ca="1" si="403"/>
        <v>0.75129421704787813</v>
      </c>
      <c r="L3186" s="93">
        <f t="shared" ca="1" si="403"/>
        <v>1.4287878938859004</v>
      </c>
      <c r="M3186" s="93">
        <f t="shared" ca="1" si="404"/>
        <v>0.75129421704787813</v>
      </c>
      <c r="N3186" s="101">
        <f t="shared" ca="1" si="400"/>
        <v>1.593538196942293</v>
      </c>
      <c r="O3186" s="46">
        <f t="shared" ca="1" si="405"/>
        <v>0.58997500022859761</v>
      </c>
      <c r="P3186" s="46">
        <f t="shared" ca="1" si="406"/>
        <v>0.45512915595439979</v>
      </c>
      <c r="Q3186" s="47">
        <f t="shared" ca="1" si="401"/>
        <v>0.85966668877699326</v>
      </c>
      <c r="R3186" s="47">
        <f t="shared" ca="1" si="402"/>
        <v>0.40708592853025699</v>
      </c>
      <c r="S3186" s="97">
        <f t="shared" ca="1" si="407"/>
        <v>0.49853046437942727</v>
      </c>
      <c r="V3186">
        <v>3169</v>
      </c>
      <c r="W3186" s="46">
        <v>-8.7082289365673193E-2</v>
      </c>
    </row>
    <row r="3187" spans="10:23">
      <c r="J3187">
        <v>3170</v>
      </c>
      <c r="K3187" s="93">
        <f t="shared" ca="1" si="403"/>
        <v>-0.29943848365122433</v>
      </c>
      <c r="L3187" s="93">
        <f t="shared" ca="1" si="403"/>
        <v>1.9711508838933138</v>
      </c>
      <c r="M3187" s="93">
        <f t="shared" ca="1" si="404"/>
        <v>-0.29943848365122433</v>
      </c>
      <c r="N3187" s="101">
        <f t="shared" ca="1" si="400"/>
        <v>1.7735868590998489</v>
      </c>
      <c r="O3187" s="46">
        <f t="shared" ca="1" si="405"/>
        <v>0.21279403725241347</v>
      </c>
      <c r="P3187" s="46">
        <f t="shared" ca="1" si="406"/>
        <v>0.26653867446630775</v>
      </c>
      <c r="Q3187" s="47">
        <f t="shared" ca="1" si="401"/>
        <v>0.105304762824625</v>
      </c>
      <c r="R3187" s="47">
        <f t="shared" ca="1" si="402"/>
        <v>0.4361984449801149</v>
      </c>
      <c r="S3187" s="97">
        <f t="shared" ca="1" si="407"/>
        <v>0.32449624111626418</v>
      </c>
      <c r="V3187">
        <v>3170</v>
      </c>
      <c r="W3187" s="46">
        <v>0.26274641181825098</v>
      </c>
    </row>
    <row r="3188" spans="10:23">
      <c r="J3188">
        <v>3171</v>
      </c>
      <c r="K3188" s="93">
        <f t="shared" ca="1" si="403"/>
        <v>0.77164641590948735</v>
      </c>
      <c r="L3188" s="93">
        <f t="shared" ca="1" si="403"/>
        <v>1.6517780123695829</v>
      </c>
      <c r="M3188" s="93">
        <f t="shared" ca="1" si="404"/>
        <v>0.77164641590948735</v>
      </c>
      <c r="N3188" s="101">
        <f t="shared" ca="1" si="400"/>
        <v>1.8114238352189771</v>
      </c>
      <c r="O3188" s="46">
        <f t="shared" ca="1" si="405"/>
        <v>0.59728081831172863</v>
      </c>
      <c r="P3188" s="46">
        <f t="shared" ca="1" si="406"/>
        <v>0.4587820649959653</v>
      </c>
      <c r="Q3188" s="47">
        <f t="shared" ca="1" si="401"/>
        <v>0.87427832494325519</v>
      </c>
      <c r="R3188" s="47">
        <f t="shared" ca="1" si="402"/>
        <v>0.44231639985121013</v>
      </c>
      <c r="S3188" s="97">
        <f t="shared" ca="1" si="407"/>
        <v>0.51979860908146935</v>
      </c>
      <c r="V3188">
        <v>3171</v>
      </c>
      <c r="W3188" s="46">
        <v>8.5888836017708303E-2</v>
      </c>
    </row>
    <row r="3189" spans="10:23">
      <c r="J3189">
        <v>3172</v>
      </c>
      <c r="K3189" s="93">
        <f t="shared" ca="1" si="403"/>
        <v>-1.2749944337940047</v>
      </c>
      <c r="L3189" s="93">
        <f t="shared" ca="1" si="403"/>
        <v>0.94392877658786833</v>
      </c>
      <c r="M3189" s="93">
        <f t="shared" ca="1" si="404"/>
        <v>-1.2749944337940047</v>
      </c>
      <c r="N3189" s="101">
        <f t="shared" ca="1" si="400"/>
        <v>0.48944617123697953</v>
      </c>
      <c r="O3189" s="46">
        <f t="shared" ca="1" si="405"/>
        <v>-0.13740076725607675</v>
      </c>
      <c r="P3189" s="46">
        <f t="shared" ca="1" si="406"/>
        <v>9.1441272212062608E-2</v>
      </c>
      <c r="Q3189" s="47">
        <f t="shared" ca="1" si="401"/>
        <v>-0.59508484619235547</v>
      </c>
      <c r="R3189" s="47">
        <f t="shared" ca="1" si="402"/>
        <v>0.22856254004556237</v>
      </c>
      <c r="S3189" s="97">
        <f t="shared" ca="1" si="407"/>
        <v>4.5580886394742809E-2</v>
      </c>
      <c r="V3189">
        <v>3172</v>
      </c>
      <c r="W3189" s="46">
        <v>-0.23691784623265499</v>
      </c>
    </row>
    <row r="3190" spans="10:23">
      <c r="J3190">
        <v>3173</v>
      </c>
      <c r="K3190" s="93">
        <f t="shared" ca="1" si="403"/>
        <v>1.6562264558355566</v>
      </c>
      <c r="L3190" s="93">
        <f t="shared" ca="1" si="403"/>
        <v>1.1260693805401092</v>
      </c>
      <c r="M3190" s="93">
        <f t="shared" ca="1" si="404"/>
        <v>1.6562264558355566</v>
      </c>
      <c r="N3190" s="101">
        <f t="shared" ca="1" si="400"/>
        <v>1.5943246165283547</v>
      </c>
      <c r="O3190" s="46">
        <f t="shared" ca="1" si="405"/>
        <v>0.91481804834828795</v>
      </c>
      <c r="P3190" s="46">
        <f t="shared" ca="1" si="406"/>
        <v>0.61755068001424496</v>
      </c>
      <c r="Q3190" s="47">
        <f t="shared" ca="1" si="401"/>
        <v>1.5093527850163739</v>
      </c>
      <c r="R3190" s="47">
        <f t="shared" ca="1" si="402"/>
        <v>0.40721308667106931</v>
      </c>
      <c r="S3190" s="97">
        <f t="shared" ca="1" si="407"/>
        <v>0.6610155675096786</v>
      </c>
      <c r="V3190">
        <v>3173</v>
      </c>
      <c r="W3190" s="46">
        <v>0.79683809406822903</v>
      </c>
    </row>
    <row r="3191" spans="10:23">
      <c r="J3191">
        <v>3174</v>
      </c>
      <c r="K3191" s="93">
        <f t="shared" ca="1" si="403"/>
        <v>-1.0498674775986354</v>
      </c>
      <c r="L3191" s="93">
        <f t="shared" ca="1" si="403"/>
        <v>-1.9985755291854317</v>
      </c>
      <c r="M3191" s="93">
        <f t="shared" ca="1" si="404"/>
        <v>-1.0498674775986354</v>
      </c>
      <c r="N3191" s="101">
        <f t="shared" ca="1" si="400"/>
        <v>-2.2286972697383258</v>
      </c>
      <c r="O3191" s="46">
        <f t="shared" ca="1" si="405"/>
        <v>-5.6587062616286266E-2</v>
      </c>
      <c r="P3191" s="46">
        <f t="shared" ca="1" si="406"/>
        <v>0.13184812453195785</v>
      </c>
      <c r="Q3191" s="47">
        <f t="shared" ca="1" si="401"/>
        <v>-0.4334574369127745</v>
      </c>
      <c r="R3191" s="47">
        <f t="shared" ca="1" si="402"/>
        <v>-0.21094084026403759</v>
      </c>
      <c r="S3191" s="97">
        <f t="shared" ca="1" si="407"/>
        <v>-0.13376395144016193</v>
      </c>
      <c r="V3191">
        <v>3174</v>
      </c>
      <c r="W3191" s="46">
        <v>-0.121480588949454</v>
      </c>
    </row>
    <row r="3192" spans="10:23">
      <c r="J3192">
        <v>3175</v>
      </c>
      <c r="K3192" s="93">
        <f t="shared" ca="1" si="403"/>
        <v>0.19667765187405625</v>
      </c>
      <c r="L3192" s="93">
        <f t="shared" ca="1" si="403"/>
        <v>-0.91551754332315538</v>
      </c>
      <c r="M3192" s="93">
        <f t="shared" ca="1" si="404"/>
        <v>0.19667765187405625</v>
      </c>
      <c r="N3192" s="101">
        <f t="shared" ca="1" si="400"/>
        <v>-0.80543888582304357</v>
      </c>
      <c r="O3192" s="46">
        <f t="shared" ca="1" si="405"/>
        <v>0.39088458456377523</v>
      </c>
      <c r="P3192" s="46">
        <f t="shared" ca="1" si="406"/>
        <v>0.35558394812198857</v>
      </c>
      <c r="Q3192" s="47">
        <f t="shared" ca="1" si="401"/>
        <v>0.46148585744734849</v>
      </c>
      <c r="R3192" s="47">
        <f t="shared" ca="1" si="402"/>
        <v>1.9189351305358648E-2</v>
      </c>
      <c r="S3192" s="97">
        <f t="shared" ca="1" si="407"/>
        <v>0.20503696793456694</v>
      </c>
      <c r="V3192">
        <v>3175</v>
      </c>
      <c r="W3192" s="46">
        <v>0.24021279434360901</v>
      </c>
    </row>
    <row r="3193" spans="10:23">
      <c r="J3193">
        <v>3176</v>
      </c>
      <c r="K3193" s="93">
        <f t="shared" ca="1" si="403"/>
        <v>-0.36348857956330211</v>
      </c>
      <c r="L3193" s="93">
        <f t="shared" ca="1" si="403"/>
        <v>-0.54680764117393654</v>
      </c>
      <c r="M3193" s="93">
        <f t="shared" ca="1" si="404"/>
        <v>-0.36348857956330211</v>
      </c>
      <c r="N3193" s="101">
        <f t="shared" ca="1" si="400"/>
        <v>-0.63401665443263755</v>
      </c>
      <c r="O3193" s="46">
        <f t="shared" ca="1" si="405"/>
        <v>0.18980200812953507</v>
      </c>
      <c r="P3193" s="46">
        <f t="shared" ca="1" si="406"/>
        <v>0.25504265990486852</v>
      </c>
      <c r="Q3193" s="47">
        <f t="shared" ca="1" si="401"/>
        <v>5.9320704578868177E-2</v>
      </c>
      <c r="R3193" s="47">
        <f t="shared" ca="1" si="402"/>
        <v>4.690703868732575E-2</v>
      </c>
      <c r="S3193" s="97">
        <f t="shared" ca="1" si="407"/>
        <v>0.11835452340843042</v>
      </c>
      <c r="V3193">
        <v>3176</v>
      </c>
      <c r="W3193" s="46">
        <v>0.15903468726146999</v>
      </c>
    </row>
    <row r="3194" spans="10:23">
      <c r="J3194">
        <v>3177</v>
      </c>
      <c r="K3194" s="93">
        <f t="shared" ca="1" si="403"/>
        <v>0.78617579860022369</v>
      </c>
      <c r="L3194" s="93">
        <f t="shared" ca="1" si="403"/>
        <v>2.2832940875489559E-2</v>
      </c>
      <c r="M3194" s="93">
        <f t="shared" ca="1" si="404"/>
        <v>0.78617579860022369</v>
      </c>
      <c r="N3194" s="101">
        <f t="shared" ca="1" si="400"/>
        <v>0.2716690681050965</v>
      </c>
      <c r="O3194" s="46">
        <f t="shared" ca="1" si="405"/>
        <v>0.60249642314737817</v>
      </c>
      <c r="P3194" s="46">
        <f t="shared" ca="1" si="406"/>
        <v>0.46138986741379007</v>
      </c>
      <c r="Q3194" s="47">
        <f t="shared" ca="1" si="401"/>
        <v>0.88470953461455448</v>
      </c>
      <c r="R3194" s="47">
        <f t="shared" ca="1" si="402"/>
        <v>0.19334961804239109</v>
      </c>
      <c r="S3194" s="97">
        <f t="shared" ca="1" si="407"/>
        <v>0.3979230205948846</v>
      </c>
      <c r="V3194">
        <v>3177</v>
      </c>
      <c r="W3194" s="46">
        <v>5.52755535637778E-2</v>
      </c>
    </row>
    <row r="3195" spans="10:23">
      <c r="J3195">
        <v>3178</v>
      </c>
      <c r="K3195" s="93">
        <f t="shared" ca="1" si="403"/>
        <v>-1.5034911261784689</v>
      </c>
      <c r="L3195" s="93">
        <f t="shared" ca="1" si="403"/>
        <v>-0.9136448053607501</v>
      </c>
      <c r="M3195" s="93">
        <f t="shared" ca="1" si="404"/>
        <v>-1.5034911261784689</v>
      </c>
      <c r="N3195" s="101">
        <f t="shared" ca="1" si="400"/>
        <v>-1.3443551868066512</v>
      </c>
      <c r="O3195" s="46">
        <f t="shared" ca="1" si="405"/>
        <v>-0.21942410431706516</v>
      </c>
      <c r="P3195" s="46">
        <f t="shared" ca="1" si="406"/>
        <v>5.0429603681568402E-2</v>
      </c>
      <c r="Q3195" s="47">
        <f t="shared" ca="1" si="401"/>
        <v>-0.75913152031433229</v>
      </c>
      <c r="R3195" s="47">
        <f t="shared" ca="1" si="402"/>
        <v>-6.7949367135951622E-2</v>
      </c>
      <c r="S3195" s="97">
        <f t="shared" ca="1" si="407"/>
        <v>-0.14368673572650839</v>
      </c>
      <c r="V3195">
        <v>3178</v>
      </c>
      <c r="W3195" s="46">
        <v>0.33627054527968903</v>
      </c>
    </row>
    <row r="3196" spans="10:23">
      <c r="J3196">
        <v>3179</v>
      </c>
      <c r="K3196" s="93">
        <f t="shared" ca="1" si="403"/>
        <v>-1.2008898297220867</v>
      </c>
      <c r="L3196" s="93">
        <f t="shared" ca="1" si="403"/>
        <v>-1.474532106777412</v>
      </c>
      <c r="M3196" s="93">
        <f t="shared" ca="1" si="404"/>
        <v>-1.2008898297220867</v>
      </c>
      <c r="N3196" s="101">
        <f t="shared" ca="1" si="400"/>
        <v>-1.7798890070290667</v>
      </c>
      <c r="O3196" s="46">
        <f t="shared" ca="1" si="405"/>
        <v>-0.11079947664599304</v>
      </c>
      <c r="P3196" s="46">
        <f t="shared" ca="1" si="406"/>
        <v>0.10474191751710446</v>
      </c>
      <c r="Q3196" s="47">
        <f t="shared" ca="1" si="401"/>
        <v>-0.54188226497218805</v>
      </c>
      <c r="R3196" s="47">
        <f t="shared" ca="1" si="402"/>
        <v>-0.13837191487251321</v>
      </c>
      <c r="S3196" s="97">
        <f t="shared" ca="1" si="407"/>
        <v>-0.12458569575925313</v>
      </c>
      <c r="V3196">
        <v>3179</v>
      </c>
      <c r="W3196" s="46">
        <v>4.4168188682649899E-2</v>
      </c>
    </row>
    <row r="3197" spans="10:23">
      <c r="J3197">
        <v>3180</v>
      </c>
      <c r="K3197" s="93">
        <f t="shared" ca="1" si="403"/>
        <v>-0.49594259289861098</v>
      </c>
      <c r="L3197" s="93">
        <f t="shared" ca="1" si="403"/>
        <v>0.10583383082742026</v>
      </c>
      <c r="M3197" s="93">
        <f t="shared" ca="1" si="404"/>
        <v>-0.49594259289861098</v>
      </c>
      <c r="N3197" s="101">
        <f t="shared" ca="1" si="400"/>
        <v>-5.7381594581191381E-2</v>
      </c>
      <c r="O3197" s="46">
        <f t="shared" ca="1" si="405"/>
        <v>0.14225506087393719</v>
      </c>
      <c r="P3197" s="46">
        <f t="shared" ca="1" si="406"/>
        <v>0.23126918627706958</v>
      </c>
      <c r="Q3197" s="47">
        <f t="shared" ca="1" si="401"/>
        <v>-3.5773189932327587E-2</v>
      </c>
      <c r="R3197" s="47">
        <f t="shared" ca="1" si="402"/>
        <v>0.14014459715804575</v>
      </c>
      <c r="S3197" s="97">
        <f t="shared" ca="1" si="407"/>
        <v>0.14119982901599148</v>
      </c>
      <c r="V3197">
        <v>3180</v>
      </c>
      <c r="W3197" s="46">
        <v>0.30777452710465403</v>
      </c>
    </row>
    <row r="3198" spans="10:23">
      <c r="J3198">
        <v>3181</v>
      </c>
      <c r="K3198" s="93">
        <f t="shared" ca="1" si="403"/>
        <v>2.4514674312242848</v>
      </c>
      <c r="L3198" s="93">
        <f t="shared" ca="1" si="403"/>
        <v>0.60022757817138939</v>
      </c>
      <c r="M3198" s="93">
        <f t="shared" ca="1" si="404"/>
        <v>2.4514674312242848</v>
      </c>
      <c r="N3198" s="101">
        <f t="shared" ca="1" si="400"/>
        <v>1.3486873143667792</v>
      </c>
      <c r="O3198" s="46">
        <f t="shared" ca="1" si="405"/>
        <v>1.2002852815424863</v>
      </c>
      <c r="P3198" s="46">
        <f t="shared" ca="1" si="406"/>
        <v>0.76028429661134411</v>
      </c>
      <c r="Q3198" s="47">
        <f t="shared" ca="1" si="401"/>
        <v>2.0802872514047706</v>
      </c>
      <c r="R3198" s="47">
        <f t="shared" ca="1" si="402"/>
        <v>0.36749537972348967</v>
      </c>
      <c r="S3198" s="97">
        <f t="shared" ca="1" si="407"/>
        <v>0.78389033063298796</v>
      </c>
      <c r="V3198">
        <v>3181</v>
      </c>
      <c r="W3198" s="46">
        <v>-7.5218834174804905E-2</v>
      </c>
    </row>
    <row r="3199" spans="10:23">
      <c r="J3199">
        <v>3182</v>
      </c>
      <c r="K3199" s="93">
        <f t="shared" ca="1" si="403"/>
        <v>0.55969876936865581</v>
      </c>
      <c r="L3199" s="93">
        <f t="shared" ca="1" si="403"/>
        <v>0.11255427389387515</v>
      </c>
      <c r="M3199" s="93">
        <f t="shared" ca="1" si="404"/>
        <v>0.55969876936865581</v>
      </c>
      <c r="N3199" s="101">
        <f t="shared" ca="1" si="400"/>
        <v>0.28470757956581083</v>
      </c>
      <c r="O3199" s="46">
        <f t="shared" ca="1" si="405"/>
        <v>0.52119808350237407</v>
      </c>
      <c r="P3199" s="46">
        <f t="shared" ca="1" si="406"/>
        <v>0.42074069759128802</v>
      </c>
      <c r="Q3199" s="47">
        <f t="shared" ca="1" si="401"/>
        <v>0.72211285532454617</v>
      </c>
      <c r="R3199" s="47">
        <f t="shared" ca="1" si="402"/>
        <v>0.19545784742234362</v>
      </c>
      <c r="S3199" s="97">
        <f t="shared" ca="1" si="407"/>
        <v>0.35832796546235884</v>
      </c>
      <c r="V3199">
        <v>3182</v>
      </c>
      <c r="W3199" s="46">
        <v>0.34472281326164</v>
      </c>
    </row>
    <row r="3200" spans="10:23">
      <c r="J3200">
        <v>3183</v>
      </c>
      <c r="K3200" s="93">
        <f t="shared" ca="1" si="403"/>
        <v>-1.5087268553801219</v>
      </c>
      <c r="L3200" s="93">
        <f t="shared" ca="1" si="403"/>
        <v>5.8387222512837816E-2</v>
      </c>
      <c r="M3200" s="93">
        <f t="shared" ca="1" si="404"/>
        <v>-1.5087268553801219</v>
      </c>
      <c r="N3200" s="101">
        <f t="shared" ca="1" si="400"/>
        <v>-0.424453042147306</v>
      </c>
      <c r="O3200" s="46">
        <f t="shared" ca="1" si="405"/>
        <v>-0.2213035712650796</v>
      </c>
      <c r="P3200" s="46">
        <f t="shared" ca="1" si="406"/>
        <v>4.9489870207561182E-2</v>
      </c>
      <c r="Q3200" s="47">
        <f t="shared" ca="1" si="401"/>
        <v>-0.76289045421036117</v>
      </c>
      <c r="R3200" s="47">
        <f t="shared" ca="1" si="402"/>
        <v>8.0791900906460712E-2</v>
      </c>
      <c r="S3200" s="97">
        <f t="shared" ca="1" si="407"/>
        <v>-7.0255835179309445E-2</v>
      </c>
      <c r="V3200">
        <v>3183</v>
      </c>
      <c r="W3200" s="46">
        <v>0.54636090161294404</v>
      </c>
    </row>
    <row r="3201" spans="10:23">
      <c r="J3201">
        <v>3184</v>
      </c>
      <c r="K3201" s="93">
        <f t="shared" ca="1" si="403"/>
        <v>1.0689253768474916</v>
      </c>
      <c r="L3201" s="93">
        <f t="shared" ca="1" si="403"/>
        <v>-0.94978092185503005</v>
      </c>
      <c r="M3201" s="93">
        <f t="shared" ca="1" si="404"/>
        <v>1.0689253768474916</v>
      </c>
      <c r="N3201" s="101">
        <f t="shared" ca="1" si="400"/>
        <v>-0.56052907476356173</v>
      </c>
      <c r="O3201" s="46">
        <f t="shared" ca="1" si="405"/>
        <v>0.70399489001098359</v>
      </c>
      <c r="P3201" s="46">
        <f t="shared" ca="1" si="406"/>
        <v>0.51213910084559278</v>
      </c>
      <c r="Q3201" s="47">
        <f t="shared" ca="1" si="401"/>
        <v>1.0877064683417652</v>
      </c>
      <c r="R3201" s="47">
        <f t="shared" ca="1" si="402"/>
        <v>5.8789428405412472E-2</v>
      </c>
      <c r="S3201" s="97">
        <f t="shared" ca="1" si="407"/>
        <v>0.38139215920819802</v>
      </c>
      <c r="V3201">
        <v>3184</v>
      </c>
      <c r="W3201" s="46">
        <v>0.19252074954812101</v>
      </c>
    </row>
    <row r="3202" spans="10:23">
      <c r="J3202">
        <v>3185</v>
      </c>
      <c r="K3202" s="93">
        <f t="shared" ca="1" si="403"/>
        <v>-3.7128613814292354E-2</v>
      </c>
      <c r="L3202" s="93">
        <f t="shared" ca="1" si="403"/>
        <v>-0.26378082579602485</v>
      </c>
      <c r="M3202" s="93">
        <f t="shared" ca="1" si="404"/>
        <v>-3.7128613814292354E-2</v>
      </c>
      <c r="N3202" s="101">
        <f t="shared" ca="1" si="400"/>
        <v>-0.26189389842426386</v>
      </c>
      <c r="O3202" s="46">
        <f t="shared" ca="1" si="405"/>
        <v>0.30695527277637041</v>
      </c>
      <c r="P3202" s="46">
        <f t="shared" ca="1" si="406"/>
        <v>0.31361929222828616</v>
      </c>
      <c r="Q3202" s="47">
        <f t="shared" ca="1" si="401"/>
        <v>0.29362723387253886</v>
      </c>
      <c r="R3202" s="47">
        <f t="shared" ca="1" si="402"/>
        <v>0.10707649357713875</v>
      </c>
      <c r="S3202" s="97">
        <f t="shared" ca="1" si="407"/>
        <v>0.20701588317675457</v>
      </c>
      <c r="V3202">
        <v>3185</v>
      </c>
      <c r="W3202" s="46">
        <v>0.30332583327678703</v>
      </c>
    </row>
    <row r="3203" spans="10:23">
      <c r="J3203">
        <v>3186</v>
      </c>
      <c r="K3203" s="93">
        <f t="shared" ca="1" si="403"/>
        <v>1.0565265655705127</v>
      </c>
      <c r="L3203" s="93">
        <f t="shared" ca="1" si="403"/>
        <v>-0.62748607334150874</v>
      </c>
      <c r="M3203" s="93">
        <f t="shared" ca="1" si="404"/>
        <v>1.0565265655705127</v>
      </c>
      <c r="N3203" s="101">
        <f t="shared" ca="1" si="400"/>
        <v>-0.25890984738639089</v>
      </c>
      <c r="O3203" s="46">
        <f t="shared" ca="1" si="405"/>
        <v>0.69954409527118033</v>
      </c>
      <c r="P3203" s="46">
        <f t="shared" ca="1" si="406"/>
        <v>0.50991370347569109</v>
      </c>
      <c r="Q3203" s="47">
        <f t="shared" ca="1" si="401"/>
        <v>1.0788048788621587</v>
      </c>
      <c r="R3203" s="47">
        <f t="shared" ca="1" si="402"/>
        <v>0.10755899221881859</v>
      </c>
      <c r="S3203" s="97">
        <f t="shared" ca="1" si="407"/>
        <v>0.40355154374499946</v>
      </c>
      <c r="V3203">
        <v>3186</v>
      </c>
      <c r="W3203" s="46">
        <v>0.74328740764452705</v>
      </c>
    </row>
    <row r="3204" spans="10:23">
      <c r="J3204">
        <v>3187</v>
      </c>
      <c r="K3204" s="93">
        <f t="shared" ca="1" si="403"/>
        <v>0.95591971002956966</v>
      </c>
      <c r="L3204" s="93">
        <f t="shared" ca="1" si="403"/>
        <v>-1.5284797328154069</v>
      </c>
      <c r="M3204" s="93">
        <f t="shared" ca="1" si="404"/>
        <v>0.95591971002956966</v>
      </c>
      <c r="N3204" s="101">
        <f t="shared" ca="1" si="400"/>
        <v>-1.1451220256305905</v>
      </c>
      <c r="O3204" s="46">
        <f t="shared" ca="1" si="405"/>
        <v>0.66342930543957923</v>
      </c>
      <c r="P3204" s="46">
        <f t="shared" ca="1" si="406"/>
        <v>0.4918563085598906</v>
      </c>
      <c r="Q3204" s="47">
        <f t="shared" ca="1" si="401"/>
        <v>1.0065752991989565</v>
      </c>
      <c r="R3204" s="47">
        <f t="shared" ca="1" si="402"/>
        <v>-3.573486127630976E-2</v>
      </c>
      <c r="S3204" s="97">
        <f t="shared" ca="1" si="407"/>
        <v>0.31384722208163474</v>
      </c>
      <c r="V3204">
        <v>3187</v>
      </c>
      <c r="W3204" s="46">
        <v>0.20291681483309401</v>
      </c>
    </row>
    <row r="3205" spans="10:23">
      <c r="J3205">
        <v>3188</v>
      </c>
      <c r="K3205" s="93">
        <f t="shared" ca="1" si="403"/>
        <v>-0.94017551784275832</v>
      </c>
      <c r="L3205" s="93">
        <f t="shared" ca="1" si="403"/>
        <v>-0.92892498239421417</v>
      </c>
      <c r="M3205" s="93">
        <f t="shared" ca="1" si="404"/>
        <v>-0.94017551784275832</v>
      </c>
      <c r="N3205" s="101">
        <f t="shared" ca="1" si="400"/>
        <v>-1.179695065105268</v>
      </c>
      <c r="O3205" s="46">
        <f t="shared" ca="1" si="405"/>
        <v>-1.7210997719915744E-2</v>
      </c>
      <c r="P3205" s="46">
        <f t="shared" ca="1" si="406"/>
        <v>0.15153615698014311</v>
      </c>
      <c r="Q3205" s="47">
        <f t="shared" ca="1" si="401"/>
        <v>-0.35470530712003345</v>
      </c>
      <c r="R3205" s="47">
        <f t="shared" ca="1" si="402"/>
        <v>-4.1325062105168842E-2</v>
      </c>
      <c r="S3205" s="97">
        <f t="shared" ca="1" si="407"/>
        <v>-2.9268029912542293E-2</v>
      </c>
      <c r="V3205">
        <v>3188</v>
      </c>
      <c r="W3205" s="46">
        <v>0.66856769175489905</v>
      </c>
    </row>
    <row r="3206" spans="10:23">
      <c r="J3206">
        <v>3189</v>
      </c>
      <c r="K3206" s="93">
        <f t="shared" ca="1" si="403"/>
        <v>0.72219124254442524</v>
      </c>
      <c r="L3206" s="93">
        <f t="shared" ca="1" si="403"/>
        <v>0.88804795688835358</v>
      </c>
      <c r="M3206" s="93">
        <f t="shared" ca="1" si="404"/>
        <v>0.72219124254442524</v>
      </c>
      <c r="N3206" s="101">
        <f t="shared" ca="1" si="400"/>
        <v>1.0716163547189081</v>
      </c>
      <c r="O3206" s="46">
        <f t="shared" ca="1" si="405"/>
        <v>0.57952792083211535</v>
      </c>
      <c r="P3206" s="46">
        <f t="shared" ca="1" si="406"/>
        <v>0.44990561625615866</v>
      </c>
      <c r="Q3206" s="47">
        <f t="shared" ca="1" si="401"/>
        <v>0.83877252998402885</v>
      </c>
      <c r="R3206" s="47">
        <f t="shared" ca="1" si="402"/>
        <v>0.32269508643684464</v>
      </c>
      <c r="S3206" s="97">
        <f t="shared" ca="1" si="407"/>
        <v>0.45111150363447999</v>
      </c>
      <c r="V3206">
        <v>3189</v>
      </c>
      <c r="W3206" s="46">
        <v>0.21228914312659899</v>
      </c>
    </row>
    <row r="3207" spans="10:23">
      <c r="J3207">
        <v>3190</v>
      </c>
      <c r="K3207" s="93">
        <f t="shared" ca="1" si="403"/>
        <v>-0.16127548271311826</v>
      </c>
      <c r="L3207" s="93">
        <f t="shared" ca="1" si="403"/>
        <v>0.39988956074197757</v>
      </c>
      <c r="M3207" s="93">
        <f t="shared" ca="1" si="404"/>
        <v>-0.16127548271311826</v>
      </c>
      <c r="N3207" s="101">
        <f t="shared" ca="1" si="400"/>
        <v>0.32783934817340321</v>
      </c>
      <c r="O3207" s="46">
        <f t="shared" ca="1" si="405"/>
        <v>0.26239033677449114</v>
      </c>
      <c r="P3207" s="46">
        <f t="shared" ca="1" si="406"/>
        <v>0.29133682422734658</v>
      </c>
      <c r="Q3207" s="47">
        <f t="shared" ca="1" si="401"/>
        <v>0.20449736186878037</v>
      </c>
      <c r="R3207" s="47">
        <f t="shared" ca="1" si="402"/>
        <v>0.20243193047329788</v>
      </c>
      <c r="S3207" s="97">
        <f t="shared" ca="1" si="407"/>
        <v>0.23241113362389451</v>
      </c>
      <c r="V3207">
        <v>3190</v>
      </c>
      <c r="W3207" s="46">
        <v>0.89382729728489496</v>
      </c>
    </row>
    <row r="3208" spans="10:23">
      <c r="J3208">
        <v>3191</v>
      </c>
      <c r="K3208" s="93">
        <f t="shared" ca="1" si="403"/>
        <v>-1.2114368694851076</v>
      </c>
      <c r="L3208" s="93">
        <f t="shared" ca="1" si="403"/>
        <v>1.1833446622696668</v>
      </c>
      <c r="M3208" s="93">
        <f t="shared" ca="1" si="404"/>
        <v>-1.2114368694851076</v>
      </c>
      <c r="N3208" s="101">
        <f t="shared" ca="1" si="400"/>
        <v>0.73664507871219997</v>
      </c>
      <c r="O3208" s="46">
        <f t="shared" ca="1" si="405"/>
        <v>-0.11458554194282594</v>
      </c>
      <c r="P3208" s="46">
        <f t="shared" ca="1" si="406"/>
        <v>0.10284888486868801</v>
      </c>
      <c r="Q3208" s="47">
        <f t="shared" ca="1" si="401"/>
        <v>-0.54945439556585385</v>
      </c>
      <c r="R3208" s="47">
        <f t="shared" ca="1" si="402"/>
        <v>0.26853274684422057</v>
      </c>
      <c r="S3208" s="97">
        <f t="shared" ca="1" si="407"/>
        <v>7.6973602450697315E-2</v>
      </c>
      <c r="V3208">
        <v>3191</v>
      </c>
      <c r="W3208" s="46">
        <v>1.58306880334802E-2</v>
      </c>
    </row>
    <row r="3209" spans="10:23">
      <c r="J3209">
        <v>3192</v>
      </c>
      <c r="K3209" s="93">
        <f t="shared" ca="1" si="403"/>
        <v>-1.3365487041208549E-2</v>
      </c>
      <c r="L3209" s="93">
        <f t="shared" ca="1" si="403"/>
        <v>-1.4558571051513944</v>
      </c>
      <c r="M3209" s="93">
        <f t="shared" ca="1" si="404"/>
        <v>-1.3365487041208549E-2</v>
      </c>
      <c r="N3209" s="101">
        <f t="shared" ca="1" si="400"/>
        <v>-1.3845241705053564</v>
      </c>
      <c r="O3209" s="46">
        <f t="shared" ca="1" si="405"/>
        <v>0.31548550985154034</v>
      </c>
      <c r="P3209" s="46">
        <f t="shared" ca="1" si="406"/>
        <v>0.31788441076587115</v>
      </c>
      <c r="Q3209" s="47">
        <f t="shared" ca="1" si="401"/>
        <v>0.31068770802287865</v>
      </c>
      <c r="R3209" s="47">
        <f t="shared" ca="1" si="402"/>
        <v>-7.4444390118567821E-2</v>
      </c>
      <c r="S3209" s="97">
        <f t="shared" ca="1" si="407"/>
        <v>0.12052055986648626</v>
      </c>
      <c r="V3209">
        <v>3192</v>
      </c>
      <c r="W3209" s="46">
        <v>0.30110081203633798</v>
      </c>
    </row>
    <row r="3210" spans="10:23">
      <c r="J3210">
        <v>3193</v>
      </c>
      <c r="K3210" s="93">
        <f t="shared" ca="1" si="403"/>
        <v>-0.6824058657154829</v>
      </c>
      <c r="L3210" s="93">
        <f t="shared" ca="1" si="403"/>
        <v>-1.552242423099458</v>
      </c>
      <c r="M3210" s="93">
        <f t="shared" ca="1" si="404"/>
        <v>-0.6824058657154829</v>
      </c>
      <c r="N3210" s="101">
        <f t="shared" ca="1" si="400"/>
        <v>-1.6886753194558213</v>
      </c>
      <c r="O3210" s="46">
        <f t="shared" ca="1" si="405"/>
        <v>7.5320438249206367E-2</v>
      </c>
      <c r="P3210" s="46">
        <f t="shared" ca="1" si="406"/>
        <v>0.19780187496470417</v>
      </c>
      <c r="Q3210" s="47">
        <f t="shared" ca="1" si="401"/>
        <v>-0.16964243518178923</v>
      </c>
      <c r="R3210" s="47">
        <f t="shared" ca="1" si="402"/>
        <v>-0.12362334663486318</v>
      </c>
      <c r="S3210" s="97">
        <f t="shared" ca="1" si="407"/>
        <v>-2.4151454192828409E-2</v>
      </c>
      <c r="V3210">
        <v>3193</v>
      </c>
      <c r="W3210" s="46">
        <v>-0.29268179250045001</v>
      </c>
    </row>
    <row r="3211" spans="10:23">
      <c r="J3211">
        <v>3194</v>
      </c>
      <c r="K3211" s="93">
        <f t="shared" ca="1" si="403"/>
        <v>0.38726682840895027</v>
      </c>
      <c r="L3211" s="93">
        <f t="shared" ca="1" si="403"/>
        <v>-1.1168548950562107</v>
      </c>
      <c r="M3211" s="93">
        <f t="shared" ca="1" si="404"/>
        <v>0.38726682840895027</v>
      </c>
      <c r="N3211" s="101">
        <f t="shared" ca="1" si="400"/>
        <v>-0.93571181041099827</v>
      </c>
      <c r="O3211" s="46">
        <f t="shared" ca="1" si="405"/>
        <v>0.45930028066844553</v>
      </c>
      <c r="P3211" s="46">
        <f t="shared" ca="1" si="406"/>
        <v>0.38979179617432375</v>
      </c>
      <c r="Q3211" s="47">
        <f t="shared" ca="1" si="401"/>
        <v>0.59831724965668909</v>
      </c>
      <c r="R3211" s="47">
        <f t="shared" ca="1" si="402"/>
        <v>-1.8748022106455375E-3</v>
      </c>
      <c r="S3211" s="97">
        <f t="shared" ca="1" si="407"/>
        <v>0.22871273922890001</v>
      </c>
      <c r="V3211">
        <v>3194</v>
      </c>
      <c r="W3211" s="46">
        <v>0.93502357562421801</v>
      </c>
    </row>
    <row r="3212" spans="10:23">
      <c r="J3212">
        <v>3195</v>
      </c>
      <c r="K3212" s="93">
        <f t="shared" ca="1" si="403"/>
        <v>-2.4740089932175251</v>
      </c>
      <c r="L3212" s="93">
        <f t="shared" ca="1" si="403"/>
        <v>-0.24411620321988819</v>
      </c>
      <c r="M3212" s="93">
        <f t="shared" ca="1" si="404"/>
        <v>-2.4740089932175251</v>
      </c>
      <c r="N3212" s="101">
        <f t="shared" ca="1" si="400"/>
        <v>-1.018232829057423</v>
      </c>
      <c r="O3212" s="46">
        <f t="shared" ca="1" si="405"/>
        <v>-0.56781039079299356</v>
      </c>
      <c r="P3212" s="46">
        <f t="shared" ca="1" si="406"/>
        <v>-0.1237635395563958</v>
      </c>
      <c r="Q3212" s="47">
        <f t="shared" ca="1" si="401"/>
        <v>-1.4559040932661891</v>
      </c>
      <c r="R3212" s="47">
        <f t="shared" ca="1" si="402"/>
        <v>-1.5217831167454982E-2</v>
      </c>
      <c r="S3212" s="97">
        <f t="shared" ca="1" si="407"/>
        <v>-0.29151411098022428</v>
      </c>
      <c r="V3212">
        <v>3195</v>
      </c>
      <c r="W3212" s="46">
        <v>0.125128590592542</v>
      </c>
    </row>
    <row r="3213" spans="10:23">
      <c r="J3213">
        <v>3196</v>
      </c>
      <c r="K3213" s="93">
        <f t="shared" ca="1" si="403"/>
        <v>-1.671232258504723</v>
      </c>
      <c r="L3213" s="93">
        <f t="shared" ca="1" si="403"/>
        <v>-1.3600893106021301</v>
      </c>
      <c r="M3213" s="93">
        <f t="shared" ca="1" si="404"/>
        <v>-1.671232258504723</v>
      </c>
      <c r="N3213" s="101">
        <f t="shared" ca="1" si="400"/>
        <v>-1.8209671598030621</v>
      </c>
      <c r="O3213" s="46">
        <f t="shared" ca="1" si="405"/>
        <v>-0.27963805005172848</v>
      </c>
      <c r="P3213" s="46">
        <f t="shared" ca="1" si="406"/>
        <v>2.0322630814236742E-2</v>
      </c>
      <c r="Q3213" s="47">
        <f t="shared" ca="1" si="401"/>
        <v>-0.87955941178365893</v>
      </c>
      <c r="R3213" s="47">
        <f t="shared" ca="1" si="402"/>
        <v>-0.14501394366646353</v>
      </c>
      <c r="S3213" s="97">
        <f t="shared" ca="1" si="407"/>
        <v>-0.21232599685909601</v>
      </c>
      <c r="V3213">
        <v>3196</v>
      </c>
      <c r="W3213" s="46">
        <v>-0.144213979802681</v>
      </c>
    </row>
    <row r="3214" spans="10:23">
      <c r="J3214">
        <v>3197</v>
      </c>
      <c r="K3214" s="93">
        <f t="shared" ca="1" si="403"/>
        <v>-0.242683935546082</v>
      </c>
      <c r="L3214" s="93">
        <f t="shared" ca="1" si="403"/>
        <v>0.60725934782622004</v>
      </c>
      <c r="M3214" s="93">
        <f t="shared" ca="1" si="404"/>
        <v>-0.242683935546082</v>
      </c>
      <c r="N3214" s="101">
        <f t="shared" ca="1" si="400"/>
        <v>0.498553442757737</v>
      </c>
      <c r="O3214" s="46">
        <f t="shared" ca="1" si="405"/>
        <v>0.23316718742974482</v>
      </c>
      <c r="P3214" s="46">
        <f t="shared" ca="1" si="406"/>
        <v>0.27672524955497341</v>
      </c>
      <c r="Q3214" s="47">
        <f t="shared" ca="1" si="401"/>
        <v>0.14605106317928768</v>
      </c>
      <c r="R3214" s="47">
        <f t="shared" ca="1" si="402"/>
        <v>0.23003511745204908</v>
      </c>
      <c r="S3214" s="97">
        <f t="shared" ca="1" si="407"/>
        <v>0.23160115244089696</v>
      </c>
      <c r="V3214">
        <v>3197</v>
      </c>
      <c r="W3214" s="46">
        <v>0.74861785530411296</v>
      </c>
    </row>
    <row r="3215" spans="10:23">
      <c r="J3215">
        <v>3198</v>
      </c>
      <c r="K3215" s="93">
        <f t="shared" ca="1" si="403"/>
        <v>1.2503937946760657</v>
      </c>
      <c r="L3215" s="93">
        <f t="shared" ca="1" si="403"/>
        <v>-0.20548201179305486</v>
      </c>
      <c r="M3215" s="93">
        <f t="shared" ca="1" si="404"/>
        <v>1.2503937946760657</v>
      </c>
      <c r="N3215" s="101">
        <f t="shared" ca="1" si="400"/>
        <v>0.2028392367117911</v>
      </c>
      <c r="O3215" s="46">
        <f t="shared" ca="1" si="405"/>
        <v>0.76913651217693069</v>
      </c>
      <c r="P3215" s="46">
        <f t="shared" ca="1" si="406"/>
        <v>0.54470991192856633</v>
      </c>
      <c r="Q3215" s="47">
        <f t="shared" ca="1" si="401"/>
        <v>1.2179897126736594</v>
      </c>
      <c r="R3215" s="47">
        <f t="shared" ca="1" si="402"/>
        <v>0.18222035123936942</v>
      </c>
      <c r="S3215" s="97">
        <f t="shared" ca="1" si="407"/>
        <v>0.47567843170815005</v>
      </c>
      <c r="V3215">
        <v>3198</v>
      </c>
      <c r="W3215" s="46">
        <v>6.8036934143819394E-2</v>
      </c>
    </row>
    <row r="3216" spans="10:23">
      <c r="J3216">
        <v>3199</v>
      </c>
      <c r="K3216" s="93">
        <f t="shared" ca="1" si="403"/>
        <v>0.71414236281966825</v>
      </c>
      <c r="L3216" s="93">
        <f t="shared" ca="1" si="403"/>
        <v>-0.36740651037999661</v>
      </c>
      <c r="M3216" s="93">
        <f t="shared" ca="1" si="404"/>
        <v>0.71414236281966825</v>
      </c>
      <c r="N3216" s="101">
        <f t="shared" ca="1" si="400"/>
        <v>-0.12121864354473907</v>
      </c>
      <c r="O3216" s="46">
        <f t="shared" ca="1" si="405"/>
        <v>0.5766386187256487</v>
      </c>
      <c r="P3216" s="46">
        <f t="shared" ca="1" si="406"/>
        <v>0.44846096520292533</v>
      </c>
      <c r="Q3216" s="47">
        <f t="shared" ca="1" si="401"/>
        <v>0.83299392577109554</v>
      </c>
      <c r="R3216" s="47">
        <f t="shared" ca="1" si="402"/>
        <v>0.12982262577657899</v>
      </c>
      <c r="S3216" s="97">
        <f t="shared" ca="1" si="407"/>
        <v>0.35323062225111385</v>
      </c>
      <c r="V3216">
        <v>3199</v>
      </c>
      <c r="W3216" s="46">
        <v>-1.65935975216646E-3</v>
      </c>
    </row>
    <row r="3217" spans="10:23">
      <c r="J3217">
        <v>3200</v>
      </c>
      <c r="K3217" s="93">
        <f t="shared" ca="1" si="403"/>
        <v>1.5856812258505026</v>
      </c>
      <c r="L3217" s="93">
        <f t="shared" ca="1" si="403"/>
        <v>0.38289693696616534</v>
      </c>
      <c r="M3217" s="93">
        <f t="shared" ca="1" si="404"/>
        <v>1.5856812258505026</v>
      </c>
      <c r="N3217" s="101">
        <f t="shared" ca="1" si="400"/>
        <v>0.86730035113528103</v>
      </c>
      <c r="O3217" s="46">
        <f t="shared" ca="1" si="405"/>
        <v>0.88949446437547053</v>
      </c>
      <c r="P3217" s="46">
        <f t="shared" ca="1" si="406"/>
        <v>0.60488888802783625</v>
      </c>
      <c r="Q3217" s="47">
        <f t="shared" ca="1" si="401"/>
        <v>1.4587056170707391</v>
      </c>
      <c r="R3217" s="47">
        <f t="shared" ca="1" si="402"/>
        <v>0.28965872313361446</v>
      </c>
      <c r="S3217" s="97">
        <f t="shared" ca="1" si="407"/>
        <v>0.58957659375454252</v>
      </c>
      <c r="V3217">
        <v>3200</v>
      </c>
      <c r="W3217" s="46">
        <v>0.289798048822414</v>
      </c>
    </row>
    <row r="3218" spans="10:23">
      <c r="J3218">
        <v>3201</v>
      </c>
      <c r="K3218" s="93">
        <f t="shared" ca="1" si="403"/>
        <v>-0.14896430050120699</v>
      </c>
      <c r="L3218" s="93">
        <f t="shared" ca="1" si="403"/>
        <v>-0.39999332955850142</v>
      </c>
      <c r="M3218" s="93">
        <f t="shared" ca="1" si="404"/>
        <v>-0.14896430050120699</v>
      </c>
      <c r="N3218" s="101">
        <f t="shared" ref="N3218:N3281" ca="1" si="408">$N$2*K3218+SQRT(1-$N$2^2)*L3218</f>
        <v>-0.42660094050748287</v>
      </c>
      <c r="O3218" s="46">
        <f t="shared" ca="1" si="405"/>
        <v>0.26680967535505917</v>
      </c>
      <c r="P3218" s="46">
        <f t="shared" ca="1" si="406"/>
        <v>0.29354649351763057</v>
      </c>
      <c r="Q3218" s="47">
        <f t="shared" ref="Q3218:Q3281" ca="1" si="409">$K$2+K3218*$S$3</f>
        <v>0.21333603902991638</v>
      </c>
      <c r="R3218" s="47">
        <f t="shared" ref="R3218:R3281" ca="1" si="410">$L$2+$L$3*N3218</f>
        <v>8.0444601872999663E-2</v>
      </c>
      <c r="S3218" s="97">
        <f t="shared" ca="1" si="407"/>
        <v>0.17362713861402942</v>
      </c>
      <c r="V3218">
        <v>3201</v>
      </c>
      <c r="W3218" s="46">
        <v>0.41053524936340802</v>
      </c>
    </row>
    <row r="3219" spans="10:23">
      <c r="J3219">
        <v>3202</v>
      </c>
      <c r="K3219" s="93">
        <f t="shared" ref="K3219:L3282" ca="1" si="411">_xlfn.NORM.S.INV(RAND())</f>
        <v>-0.87289667386346181</v>
      </c>
      <c r="L3219" s="93">
        <f t="shared" ca="1" si="411"/>
        <v>0.33081589883773155</v>
      </c>
      <c r="M3219" s="93">
        <f t="shared" ref="M3219:M3282" ca="1" si="412">K3219</f>
        <v>-0.87289667386346181</v>
      </c>
      <c r="N3219" s="101">
        <f t="shared" ca="1" si="408"/>
        <v>3.6040267550330796E-2</v>
      </c>
      <c r="O3219" s="46">
        <f t="shared" ref="O3219:O3282" ca="1" si="413">$K$2+K3219*$K$3</f>
        <v>6.9400533924665608E-3</v>
      </c>
      <c r="P3219" s="46">
        <f t="shared" ref="P3219:P3282" ca="1" si="414">$K$2+K3219*$R$3</f>
        <v>0.16361168253633426</v>
      </c>
      <c r="Q3219" s="47">
        <f t="shared" ca="1" si="409"/>
        <v>-0.30640320489526884</v>
      </c>
      <c r="R3219" s="47">
        <f t="shared" ca="1" si="410"/>
        <v>0.1552502106376967</v>
      </c>
      <c r="S3219" s="97">
        <f t="shared" ref="S3219:S3282" ca="1" si="415">AVERAGE(R3219,O3219)</f>
        <v>8.1095132015081631E-2</v>
      </c>
      <c r="V3219">
        <v>3202</v>
      </c>
      <c r="W3219" s="46">
        <v>0.48792426367589697</v>
      </c>
    </row>
    <row r="3220" spans="10:23">
      <c r="J3220">
        <v>3203</v>
      </c>
      <c r="K3220" s="93">
        <f t="shared" ca="1" si="411"/>
        <v>1.725720483330444</v>
      </c>
      <c r="L3220" s="93">
        <f t="shared" ca="1" si="411"/>
        <v>0.5258813897945751</v>
      </c>
      <c r="M3220" s="93">
        <f t="shared" ca="1" si="412"/>
        <v>1.725720483330444</v>
      </c>
      <c r="N3220" s="101">
        <f t="shared" ca="1" si="408"/>
        <v>1.0473971324995219</v>
      </c>
      <c r="O3220" s="46">
        <f t="shared" ca="1" si="413"/>
        <v>0.93976428271805212</v>
      </c>
      <c r="P3220" s="46">
        <f t="shared" ca="1" si="414"/>
        <v>0.63002379719912704</v>
      </c>
      <c r="Q3220" s="47">
        <f t="shared" ca="1" si="409"/>
        <v>1.5592452537559023</v>
      </c>
      <c r="R3220" s="47">
        <f t="shared" ca="1" si="410"/>
        <v>0.31877902009780323</v>
      </c>
      <c r="S3220" s="97">
        <f t="shared" ca="1" si="415"/>
        <v>0.62927165140792773</v>
      </c>
      <c r="V3220">
        <v>3203</v>
      </c>
      <c r="W3220" s="46">
        <v>0.86652176305752504</v>
      </c>
    </row>
    <row r="3221" spans="10:23">
      <c r="J3221">
        <v>3204</v>
      </c>
      <c r="K3221" s="93">
        <f t="shared" ca="1" si="411"/>
        <v>-0.37407928389795031</v>
      </c>
      <c r="L3221" s="93">
        <f t="shared" ca="1" si="411"/>
        <v>1.3360578811568944</v>
      </c>
      <c r="M3221" s="93">
        <f t="shared" ca="1" si="412"/>
        <v>-0.37407928389795031</v>
      </c>
      <c r="N3221" s="101">
        <f t="shared" ca="1" si="408"/>
        <v>1.1477284113313104</v>
      </c>
      <c r="O3221" s="46">
        <f t="shared" ca="1" si="413"/>
        <v>0.18600026858447205</v>
      </c>
      <c r="P3221" s="46">
        <f t="shared" ca="1" si="414"/>
        <v>0.25314179013233701</v>
      </c>
      <c r="Q3221" s="47">
        <f t="shared" ca="1" si="409"/>
        <v>5.1717225488742136E-2</v>
      </c>
      <c r="R3221" s="47">
        <f t="shared" ca="1" si="410"/>
        <v>0.33500183436603548</v>
      </c>
      <c r="S3221" s="97">
        <f t="shared" ca="1" si="415"/>
        <v>0.26050105147525376</v>
      </c>
      <c r="V3221">
        <v>3204</v>
      </c>
      <c r="W3221" s="46">
        <v>0.67789706838671404</v>
      </c>
    </row>
    <row r="3222" spans="10:23">
      <c r="J3222">
        <v>3205</v>
      </c>
      <c r="K3222" s="93">
        <f t="shared" ca="1" si="411"/>
        <v>0.51317298766909514</v>
      </c>
      <c r="L3222" s="93">
        <f t="shared" ca="1" si="411"/>
        <v>-1.4254039342914451</v>
      </c>
      <c r="M3222" s="93">
        <f t="shared" ca="1" si="412"/>
        <v>0.51317298766909514</v>
      </c>
      <c r="N3222" s="101">
        <f t="shared" ca="1" si="408"/>
        <v>-1.1882009840640626</v>
      </c>
      <c r="O3222" s="46">
        <f t="shared" ca="1" si="413"/>
        <v>0.50449674820274537</v>
      </c>
      <c r="P3222" s="46">
        <f t="shared" ca="1" si="414"/>
        <v>0.41239002994147367</v>
      </c>
      <c r="Q3222" s="47">
        <f t="shared" ca="1" si="409"/>
        <v>0.68871018472528889</v>
      </c>
      <c r="R3222" s="47">
        <f t="shared" ca="1" si="410"/>
        <v>-4.2700405318729456E-2</v>
      </c>
      <c r="S3222" s="97">
        <f t="shared" ca="1" si="415"/>
        <v>0.23089817144200797</v>
      </c>
      <c r="V3222">
        <v>3205</v>
      </c>
      <c r="W3222" s="46">
        <v>0.43467456049918701</v>
      </c>
    </row>
    <row r="3223" spans="10:23">
      <c r="J3223">
        <v>3206</v>
      </c>
      <c r="K3223" s="93">
        <f t="shared" ca="1" si="411"/>
        <v>0.30394088769589922</v>
      </c>
      <c r="L3223" s="93">
        <f t="shared" ca="1" si="411"/>
        <v>-1.5954694068612989</v>
      </c>
      <c r="M3223" s="93">
        <f t="shared" ca="1" si="412"/>
        <v>0.30394088769589922</v>
      </c>
      <c r="N3223" s="101">
        <f t="shared" ca="1" si="408"/>
        <v>-1.4159777011228187</v>
      </c>
      <c r="O3223" s="46">
        <f t="shared" ca="1" si="413"/>
        <v>0.42938881171146548</v>
      </c>
      <c r="P3223" s="46">
        <f t="shared" ca="1" si="414"/>
        <v>0.37483606169583372</v>
      </c>
      <c r="Q3223" s="47">
        <f t="shared" ca="1" si="409"/>
        <v>0.53849431174272899</v>
      </c>
      <c r="R3223" s="47">
        <f t="shared" ca="1" si="410"/>
        <v>-7.9530189793689449E-2</v>
      </c>
      <c r="S3223" s="97">
        <f t="shared" ca="1" si="415"/>
        <v>0.17492931095888803</v>
      </c>
      <c r="V3223">
        <v>3206</v>
      </c>
      <c r="W3223" s="46">
        <v>3.7932283966483502E-2</v>
      </c>
    </row>
    <row r="3224" spans="10:23">
      <c r="J3224">
        <v>3207</v>
      </c>
      <c r="K3224" s="93">
        <f t="shared" ca="1" si="411"/>
        <v>0.34538186955328831</v>
      </c>
      <c r="L3224" s="93">
        <f t="shared" ca="1" si="411"/>
        <v>2.0571929148628398</v>
      </c>
      <c r="M3224" s="93">
        <f t="shared" ca="1" si="412"/>
        <v>0.34538186955328831</v>
      </c>
      <c r="N3224" s="101">
        <f t="shared" ca="1" si="408"/>
        <v>2.060229200113175</v>
      </c>
      <c r="O3224" s="46">
        <f t="shared" ca="1" si="413"/>
        <v>0.4442648590955896</v>
      </c>
      <c r="P3224" s="46">
        <f t="shared" ca="1" si="414"/>
        <v>0.38227408538789581</v>
      </c>
      <c r="Q3224" s="47">
        <f t="shared" ca="1" si="409"/>
        <v>0.56824640651097724</v>
      </c>
      <c r="R3224" s="47">
        <f t="shared" ca="1" si="410"/>
        <v>0.48254635874952601</v>
      </c>
      <c r="S3224" s="97">
        <f t="shared" ca="1" si="415"/>
        <v>0.46340560892255778</v>
      </c>
      <c r="V3224">
        <v>3207</v>
      </c>
      <c r="W3224" s="46">
        <v>0.118880784591541</v>
      </c>
    </row>
    <row r="3225" spans="10:23">
      <c r="J3225">
        <v>3208</v>
      </c>
      <c r="K3225" s="93">
        <f t="shared" ca="1" si="411"/>
        <v>-1.7882837505713498</v>
      </c>
      <c r="L3225" s="93">
        <f t="shared" ca="1" si="411"/>
        <v>0.4397580152490107</v>
      </c>
      <c r="M3225" s="93">
        <f t="shared" ca="1" si="412"/>
        <v>-1.7882837505713498</v>
      </c>
      <c r="N3225" s="101">
        <f t="shared" ca="1" si="408"/>
        <v>-0.15178716923440033</v>
      </c>
      <c r="O3225" s="46">
        <f t="shared" ca="1" si="413"/>
        <v>-0.32165596237720828</v>
      </c>
      <c r="P3225" s="46">
        <f t="shared" ca="1" si="414"/>
        <v>-6.8632534850315841E-4</v>
      </c>
      <c r="Q3225" s="47">
        <f t="shared" ca="1" si="409"/>
        <v>-0.96359523643461853</v>
      </c>
      <c r="R3225" s="47">
        <f t="shared" ca="1" si="410"/>
        <v>0.12487992475162266</v>
      </c>
      <c r="S3225" s="97">
        <f t="shared" ca="1" si="415"/>
        <v>-9.8388018812792813E-2</v>
      </c>
      <c r="V3225">
        <v>3208</v>
      </c>
      <c r="W3225" s="46">
        <v>0.184454935734188</v>
      </c>
    </row>
    <row r="3226" spans="10:23">
      <c r="J3226">
        <v>3209</v>
      </c>
      <c r="K3226" s="93">
        <f t="shared" ca="1" si="411"/>
        <v>0.9562293104716344</v>
      </c>
      <c r="L3226" s="93">
        <f t="shared" ca="1" si="411"/>
        <v>-0.4373266572192665</v>
      </c>
      <c r="M3226" s="93">
        <f t="shared" ca="1" si="412"/>
        <v>0.9562293104716344</v>
      </c>
      <c r="N3226" s="101">
        <f t="shared" ca="1" si="408"/>
        <v>-0.11051967903829285</v>
      </c>
      <c r="O3226" s="46">
        <f t="shared" ca="1" si="413"/>
        <v>0.66354044254685496</v>
      </c>
      <c r="P3226" s="46">
        <f t="shared" ca="1" si="414"/>
        <v>0.49191187711352846</v>
      </c>
      <c r="Q3226" s="47">
        <f t="shared" ca="1" si="409"/>
        <v>1.006797573413508</v>
      </c>
      <c r="R3226" s="47">
        <f t="shared" ca="1" si="410"/>
        <v>0.13155256798474602</v>
      </c>
      <c r="S3226" s="97">
        <f t="shared" ca="1" si="415"/>
        <v>0.39754650526580049</v>
      </c>
      <c r="V3226">
        <v>3209</v>
      </c>
      <c r="W3226" s="46">
        <v>0.26279412006911401</v>
      </c>
    </row>
    <row r="3227" spans="10:23">
      <c r="J3227">
        <v>3210</v>
      </c>
      <c r="K3227" s="93">
        <f t="shared" ca="1" si="411"/>
        <v>-0.44518175507794278</v>
      </c>
      <c r="L3227" s="93">
        <f t="shared" ca="1" si="411"/>
        <v>0.666861206367383</v>
      </c>
      <c r="M3227" s="93">
        <f t="shared" ca="1" si="412"/>
        <v>-0.44518175507794278</v>
      </c>
      <c r="N3227" s="101">
        <f t="shared" ca="1" si="408"/>
        <v>0.49066211345470057</v>
      </c>
      <c r="O3227" s="46">
        <f t="shared" ca="1" si="413"/>
        <v>0.16047665203402842</v>
      </c>
      <c r="P3227" s="46">
        <f t="shared" ca="1" si="414"/>
        <v>0.24037998185711518</v>
      </c>
      <c r="Q3227" s="47">
        <f t="shared" ca="1" si="409"/>
        <v>6.6999238785486748E-4</v>
      </c>
      <c r="R3227" s="47">
        <f t="shared" ca="1" si="410"/>
        <v>0.22875914877006653</v>
      </c>
      <c r="S3227" s="97">
        <f t="shared" ca="1" si="415"/>
        <v>0.19461790040204746</v>
      </c>
      <c r="V3227">
        <v>3210</v>
      </c>
      <c r="W3227" s="46">
        <v>0.34083438827682599</v>
      </c>
    </row>
    <row r="3228" spans="10:23">
      <c r="J3228">
        <v>3211</v>
      </c>
      <c r="K3228" s="93">
        <f t="shared" ca="1" si="411"/>
        <v>1.5831957489408368</v>
      </c>
      <c r="L3228" s="93">
        <f t="shared" ca="1" si="411"/>
        <v>-9.1240741919269092E-2</v>
      </c>
      <c r="M3228" s="93">
        <f t="shared" ca="1" si="412"/>
        <v>1.5831957489408368</v>
      </c>
      <c r="N3228" s="101">
        <f t="shared" ca="1" si="408"/>
        <v>0.41698795148463796</v>
      </c>
      <c r="O3228" s="46">
        <f t="shared" ca="1" si="413"/>
        <v>0.88860225404108284</v>
      </c>
      <c r="P3228" s="46">
        <f t="shared" ca="1" si="414"/>
        <v>0.60444278286064246</v>
      </c>
      <c r="Q3228" s="47">
        <f t="shared" ca="1" si="409"/>
        <v>1.4569211964019637</v>
      </c>
      <c r="R3228" s="47">
        <f t="shared" ca="1" si="410"/>
        <v>0.21684659009520091</v>
      </c>
      <c r="S3228" s="97">
        <f t="shared" ca="1" si="415"/>
        <v>0.55272442206814187</v>
      </c>
      <c r="V3228">
        <v>3211</v>
      </c>
      <c r="W3228" s="46">
        <v>1.07825968412316</v>
      </c>
    </row>
    <row r="3229" spans="10:23">
      <c r="J3229">
        <v>3212</v>
      </c>
      <c r="K3229" s="93">
        <f t="shared" ca="1" si="411"/>
        <v>-1.0110596694527807</v>
      </c>
      <c r="L3229" s="93">
        <f t="shared" ca="1" si="411"/>
        <v>-0.95884282429654188</v>
      </c>
      <c r="M3229" s="93">
        <f t="shared" ca="1" si="412"/>
        <v>-1.0110596694527807</v>
      </c>
      <c r="N3229" s="101">
        <f t="shared" ca="1" si="408"/>
        <v>-1.2306024184396995</v>
      </c>
      <c r="O3229" s="46">
        <f t="shared" ca="1" si="413"/>
        <v>-4.2656244209559824E-2</v>
      </c>
      <c r="P3229" s="46">
        <f t="shared" ca="1" si="414"/>
        <v>0.13881353373532107</v>
      </c>
      <c r="Q3229" s="47">
        <f t="shared" ca="1" si="409"/>
        <v>-0.40559580009932161</v>
      </c>
      <c r="R3229" s="47">
        <f t="shared" ca="1" si="410"/>
        <v>-4.9556398809411983E-2</v>
      </c>
      <c r="S3229" s="97">
        <f t="shared" ca="1" si="415"/>
        <v>-4.6106321509485904E-2</v>
      </c>
      <c r="V3229">
        <v>3212</v>
      </c>
      <c r="W3229" s="46">
        <v>0.20031767232481701</v>
      </c>
    </row>
    <row r="3230" spans="10:23">
      <c r="J3230">
        <v>3213</v>
      </c>
      <c r="K3230" s="93">
        <f t="shared" ca="1" si="411"/>
        <v>0.18822249039973349</v>
      </c>
      <c r="L3230" s="93">
        <f t="shared" ca="1" si="411"/>
        <v>0.9155656643201987</v>
      </c>
      <c r="M3230" s="93">
        <f t="shared" ca="1" si="412"/>
        <v>0.18822249039973349</v>
      </c>
      <c r="N3230" s="101">
        <f t="shared" ca="1" si="408"/>
        <v>0.92789138847807628</v>
      </c>
      <c r="O3230" s="46">
        <f t="shared" ca="1" si="413"/>
        <v>0.38784943971210906</v>
      </c>
      <c r="P3230" s="46">
        <f t="shared" ca="1" si="414"/>
        <v>0.35406637569615551</v>
      </c>
      <c r="Q3230" s="47">
        <f t="shared" ca="1" si="409"/>
        <v>0.45541556774401609</v>
      </c>
      <c r="R3230" s="47">
        <f t="shared" ca="1" si="410"/>
        <v>0.29945583881455462</v>
      </c>
      <c r="S3230" s="97">
        <f t="shared" ca="1" si="415"/>
        <v>0.34365263926333184</v>
      </c>
      <c r="V3230">
        <v>3213</v>
      </c>
      <c r="W3230" s="46">
        <v>0.82305303023844401</v>
      </c>
    </row>
    <row r="3231" spans="10:23">
      <c r="J3231">
        <v>3214</v>
      </c>
      <c r="K3231" s="93">
        <f t="shared" ca="1" si="411"/>
        <v>-1.3283738250177488</v>
      </c>
      <c r="L3231" s="93">
        <f t="shared" ca="1" si="411"/>
        <v>1.3488257368968175</v>
      </c>
      <c r="M3231" s="93">
        <f t="shared" ca="1" si="412"/>
        <v>-1.3283738250177488</v>
      </c>
      <c r="N3231" s="101">
        <f t="shared" ca="1" si="408"/>
        <v>0.85634632834991753</v>
      </c>
      <c r="O3231" s="46">
        <f t="shared" ca="1" si="413"/>
        <v>-0.15656233914915513</v>
      </c>
      <c r="P3231" s="46">
        <f t="shared" ca="1" si="414"/>
        <v>8.1860486265523419E-2</v>
      </c>
      <c r="Q3231" s="47">
        <f t="shared" ca="1" si="409"/>
        <v>-0.63340798997851222</v>
      </c>
      <c r="R3231" s="47">
        <f t="shared" ca="1" si="410"/>
        <v>0.28788753991731286</v>
      </c>
      <c r="S3231" s="97">
        <f t="shared" ca="1" si="415"/>
        <v>6.5662600384078867E-2</v>
      </c>
      <c r="V3231">
        <v>3214</v>
      </c>
      <c r="W3231" s="46">
        <v>0.28231005609050402</v>
      </c>
    </row>
    <row r="3232" spans="10:23">
      <c r="J3232">
        <v>3215</v>
      </c>
      <c r="K3232" s="93">
        <f t="shared" ca="1" si="411"/>
        <v>0.56113044458242323</v>
      </c>
      <c r="L3232" s="93">
        <f t="shared" ca="1" si="411"/>
        <v>-0.64333372333689631</v>
      </c>
      <c r="M3232" s="93">
        <f t="shared" ca="1" si="412"/>
        <v>0.56113044458242323</v>
      </c>
      <c r="N3232" s="101">
        <f t="shared" ca="1" si="408"/>
        <v>-0.43148181792194101</v>
      </c>
      <c r="O3232" s="46">
        <f t="shared" ca="1" si="413"/>
        <v>0.52171201119819877</v>
      </c>
      <c r="P3232" s="46">
        <f t="shared" ca="1" si="414"/>
        <v>0.42099766143920037</v>
      </c>
      <c r="Q3232" s="47">
        <f t="shared" ca="1" si="409"/>
        <v>0.72314071071619546</v>
      </c>
      <c r="R3232" s="47">
        <f t="shared" ca="1" si="410"/>
        <v>7.9655400651977487E-2</v>
      </c>
      <c r="S3232" s="97">
        <f t="shared" ca="1" si="415"/>
        <v>0.30068370592508814</v>
      </c>
      <c r="V3232">
        <v>3215</v>
      </c>
      <c r="W3232" s="46">
        <v>0.55619778453043001</v>
      </c>
    </row>
    <row r="3233" spans="10:23">
      <c r="J3233">
        <v>3216</v>
      </c>
      <c r="K3233" s="93">
        <f t="shared" ca="1" si="411"/>
        <v>0.37809857156877952</v>
      </c>
      <c r="L3233" s="93">
        <f t="shared" ca="1" si="411"/>
        <v>0.64330049781004317</v>
      </c>
      <c r="M3233" s="93">
        <f t="shared" ca="1" si="412"/>
        <v>0.37809857156877952</v>
      </c>
      <c r="N3233" s="101">
        <f t="shared" ca="1" si="408"/>
        <v>0.73014621480178454</v>
      </c>
      <c r="O3233" s="46">
        <f t="shared" ca="1" si="413"/>
        <v>0.4560091563496842</v>
      </c>
      <c r="P3233" s="46">
        <f t="shared" ca="1" si="414"/>
        <v>0.38814623401494308</v>
      </c>
      <c r="Q3233" s="47">
        <f t="shared" ca="1" si="409"/>
        <v>0.59173500101916643</v>
      </c>
      <c r="R3233" s="47">
        <f t="shared" ca="1" si="410"/>
        <v>0.26748192935838</v>
      </c>
      <c r="S3233" s="97">
        <f t="shared" ca="1" si="415"/>
        <v>0.3617455428540321</v>
      </c>
      <c r="V3233">
        <v>3216</v>
      </c>
      <c r="W3233" s="46">
        <v>0.52685450542005197</v>
      </c>
    </row>
    <row r="3234" spans="10:23">
      <c r="J3234">
        <v>3217</v>
      </c>
      <c r="K3234" s="93">
        <f t="shared" ca="1" si="411"/>
        <v>0.49456161951854344</v>
      </c>
      <c r="L3234" s="93">
        <f t="shared" ca="1" si="411"/>
        <v>0.39958189817807627</v>
      </c>
      <c r="M3234" s="93">
        <f t="shared" ca="1" si="412"/>
        <v>0.49456161951854344</v>
      </c>
      <c r="N3234" s="101">
        <f t="shared" ca="1" si="408"/>
        <v>0.53611856977917993</v>
      </c>
      <c r="O3234" s="46">
        <f t="shared" ca="1" si="413"/>
        <v>0.49781583520112405</v>
      </c>
      <c r="P3234" s="46">
        <f t="shared" ca="1" si="414"/>
        <v>0.40904957344066301</v>
      </c>
      <c r="Q3234" s="47">
        <f t="shared" ca="1" si="409"/>
        <v>0.67534835872204613</v>
      </c>
      <c r="R3234" s="47">
        <f t="shared" ca="1" si="410"/>
        <v>0.23610911636571921</v>
      </c>
      <c r="S3234" s="97">
        <f t="shared" ca="1" si="415"/>
        <v>0.36696247578342162</v>
      </c>
      <c r="V3234">
        <v>3217</v>
      </c>
      <c r="W3234" s="46">
        <v>0.27113864311962699</v>
      </c>
    </row>
    <row r="3235" spans="10:23">
      <c r="J3235">
        <v>3218</v>
      </c>
      <c r="K3235" s="93">
        <f t="shared" ca="1" si="411"/>
        <v>1.8250878656692662</v>
      </c>
      <c r="L3235" s="93">
        <f t="shared" ca="1" si="411"/>
        <v>-1.4081468071948544</v>
      </c>
      <c r="M3235" s="93">
        <f t="shared" ca="1" si="412"/>
        <v>1.8250878656692662</v>
      </c>
      <c r="N3235" s="101">
        <f t="shared" ca="1" si="408"/>
        <v>-0.75462142978307167</v>
      </c>
      <c r="O3235" s="46">
        <f t="shared" ca="1" si="413"/>
        <v>0.975434139508502</v>
      </c>
      <c r="P3235" s="46">
        <f t="shared" ca="1" si="414"/>
        <v>0.64785872559435198</v>
      </c>
      <c r="Q3235" s="47">
        <f t="shared" ca="1" si="409"/>
        <v>1.630584967336802</v>
      </c>
      <c r="R3235" s="47">
        <f t="shared" ca="1" si="410"/>
        <v>2.7406152292244107E-2</v>
      </c>
      <c r="S3235" s="97">
        <f t="shared" ca="1" si="415"/>
        <v>0.50142014590037309</v>
      </c>
      <c r="V3235">
        <v>3218</v>
      </c>
      <c r="W3235" s="46">
        <v>1.0576619777309801E-2</v>
      </c>
    </row>
    <row r="3236" spans="10:23">
      <c r="J3236">
        <v>3219</v>
      </c>
      <c r="K3236" s="93">
        <f t="shared" ca="1" si="411"/>
        <v>0.30408657409654533</v>
      </c>
      <c r="L3236" s="93">
        <f t="shared" ca="1" si="411"/>
        <v>1.187969951016872</v>
      </c>
      <c r="M3236" s="93">
        <f t="shared" ca="1" si="412"/>
        <v>0.30408657409654533</v>
      </c>
      <c r="N3236" s="101">
        <f t="shared" ca="1" si="408"/>
        <v>1.2230006909504756</v>
      </c>
      <c r="O3236" s="46">
        <f t="shared" ca="1" si="413"/>
        <v>0.42944110868180974</v>
      </c>
      <c r="P3236" s="46">
        <f t="shared" ca="1" si="414"/>
        <v>0.37486221018100585</v>
      </c>
      <c r="Q3236" s="47">
        <f t="shared" ca="1" si="409"/>
        <v>0.53859890568341751</v>
      </c>
      <c r="R3236" s="47">
        <f t="shared" ca="1" si="410"/>
        <v>0.34717279666240425</v>
      </c>
      <c r="S3236" s="97">
        <f t="shared" ca="1" si="415"/>
        <v>0.38830695267210702</v>
      </c>
      <c r="V3236">
        <v>3219</v>
      </c>
      <c r="W3236" s="46">
        <v>-0.28808639024620297</v>
      </c>
    </row>
    <row r="3237" spans="10:23">
      <c r="J3237">
        <v>3220</v>
      </c>
      <c r="K3237" s="93">
        <f t="shared" ca="1" si="411"/>
        <v>-0.30763158895166709</v>
      </c>
      <c r="L3237" s="93">
        <f t="shared" ca="1" si="411"/>
        <v>5.396422565178513E-2</v>
      </c>
      <c r="M3237" s="93">
        <f t="shared" ca="1" si="412"/>
        <v>-0.30763158895166709</v>
      </c>
      <c r="N3237" s="101">
        <f t="shared" ca="1" si="408"/>
        <v>-4.6671171473169598E-2</v>
      </c>
      <c r="O3237" s="46">
        <f t="shared" ca="1" si="413"/>
        <v>0.20985296256716751</v>
      </c>
      <c r="P3237" s="46">
        <f t="shared" ca="1" si="414"/>
        <v>0.26506813712368471</v>
      </c>
      <c r="Q3237" s="47">
        <f t="shared" ca="1" si="409"/>
        <v>9.942261345413303E-2</v>
      </c>
      <c r="R3237" s="47">
        <f t="shared" ca="1" si="410"/>
        <v>0.1418763921360299</v>
      </c>
      <c r="S3237" s="97">
        <f t="shared" ca="1" si="415"/>
        <v>0.17586467735159872</v>
      </c>
      <c r="V3237">
        <v>3220</v>
      </c>
      <c r="W3237" s="46">
        <v>1.46888603615866</v>
      </c>
    </row>
    <row r="3238" spans="10:23">
      <c r="J3238">
        <v>3221</v>
      </c>
      <c r="K3238" s="93">
        <f t="shared" ca="1" si="411"/>
        <v>-0.4232641565008986</v>
      </c>
      <c r="L3238" s="93">
        <f t="shared" ca="1" si="411"/>
        <v>-0.52928901068828238</v>
      </c>
      <c r="M3238" s="93">
        <f t="shared" ca="1" si="412"/>
        <v>-0.4232641565008986</v>
      </c>
      <c r="N3238" s="101">
        <f t="shared" ca="1" si="408"/>
        <v>-0.63641750983796452</v>
      </c>
      <c r="O3238" s="46">
        <f t="shared" ca="1" si="413"/>
        <v>0.16834440082676572</v>
      </c>
      <c r="P3238" s="46">
        <f t="shared" ca="1" si="414"/>
        <v>0.24431385625348384</v>
      </c>
      <c r="Q3238" s="47">
        <f t="shared" ca="1" si="409"/>
        <v>1.6405489973329468E-2</v>
      </c>
      <c r="R3238" s="47">
        <f t="shared" ca="1" si="410"/>
        <v>4.6518838399449411E-2</v>
      </c>
      <c r="S3238" s="97">
        <f t="shared" ca="1" si="415"/>
        <v>0.10743161961310757</v>
      </c>
      <c r="V3238">
        <v>3221</v>
      </c>
      <c r="W3238" s="46">
        <v>0.36063999176952999</v>
      </c>
    </row>
    <row r="3239" spans="10:23">
      <c r="J3239">
        <v>3222</v>
      </c>
      <c r="K3239" s="93">
        <f t="shared" ca="1" si="411"/>
        <v>1.7521993875928721</v>
      </c>
      <c r="L3239" s="93">
        <f t="shared" ca="1" si="411"/>
        <v>0.54902157162384979</v>
      </c>
      <c r="M3239" s="93">
        <f t="shared" ca="1" si="412"/>
        <v>1.7521993875928721</v>
      </c>
      <c r="N3239" s="101">
        <f t="shared" ca="1" si="408"/>
        <v>1.0777568354364799</v>
      </c>
      <c r="O3239" s="46">
        <f t="shared" ca="1" si="413"/>
        <v>0.94926940100514046</v>
      </c>
      <c r="P3239" s="46">
        <f t="shared" ca="1" si="414"/>
        <v>0.63477635634267116</v>
      </c>
      <c r="Q3239" s="47">
        <f t="shared" ca="1" si="409"/>
        <v>1.5782554903300789</v>
      </c>
      <c r="R3239" s="47">
        <f t="shared" ca="1" si="410"/>
        <v>0.32368795605197076</v>
      </c>
      <c r="S3239" s="97">
        <f t="shared" ca="1" si="415"/>
        <v>0.63647867852855566</v>
      </c>
      <c r="V3239">
        <v>3222</v>
      </c>
      <c r="W3239" s="46">
        <v>0.58189432824621701</v>
      </c>
    </row>
    <row r="3240" spans="10:23">
      <c r="J3240">
        <v>3223</v>
      </c>
      <c r="K3240" s="93">
        <f t="shared" ca="1" si="411"/>
        <v>0.72286091778717476</v>
      </c>
      <c r="L3240" s="93">
        <f t="shared" ca="1" si="411"/>
        <v>1.6361182309981814</v>
      </c>
      <c r="M3240" s="93">
        <f t="shared" ca="1" si="412"/>
        <v>0.72286091778717476</v>
      </c>
      <c r="N3240" s="101">
        <f t="shared" ca="1" si="408"/>
        <v>1.7810621769318988</v>
      </c>
      <c r="O3240" s="46">
        <f t="shared" ca="1" si="413"/>
        <v>0.57976831380053973</v>
      </c>
      <c r="P3240" s="46">
        <f t="shared" ca="1" si="414"/>
        <v>0.45002581274037085</v>
      </c>
      <c r="Q3240" s="47">
        <f t="shared" ca="1" si="409"/>
        <v>0.83925331592087749</v>
      </c>
      <c r="R3240" s="47">
        <f t="shared" ca="1" si="410"/>
        <v>0.43740714773161343</v>
      </c>
      <c r="S3240" s="97">
        <f t="shared" ca="1" si="415"/>
        <v>0.50858773076607655</v>
      </c>
      <c r="V3240">
        <v>3223</v>
      </c>
      <c r="W3240" s="46">
        <v>0.194228531204685</v>
      </c>
    </row>
    <row r="3241" spans="10:23">
      <c r="J3241">
        <v>3224</v>
      </c>
      <c r="K3241" s="93">
        <f t="shared" ca="1" si="411"/>
        <v>0.43470436071182861</v>
      </c>
      <c r="L3241" s="93">
        <f t="shared" ca="1" si="411"/>
        <v>-0.46576736665989787</v>
      </c>
      <c r="M3241" s="93">
        <f t="shared" ca="1" si="412"/>
        <v>0.43470436071182861</v>
      </c>
      <c r="N3241" s="101">
        <f t="shared" ca="1" si="408"/>
        <v>-0.30334047123529179</v>
      </c>
      <c r="O3241" s="46">
        <f t="shared" ca="1" si="413"/>
        <v>0.47632890660091032</v>
      </c>
      <c r="P3241" s="46">
        <f t="shared" ca="1" si="414"/>
        <v>0.39830610914055614</v>
      </c>
      <c r="Q3241" s="47">
        <f t="shared" ca="1" si="409"/>
        <v>0.63237450152161867</v>
      </c>
      <c r="R3241" s="47">
        <f t="shared" ca="1" si="410"/>
        <v>0.10037489403014846</v>
      </c>
      <c r="S3241" s="97">
        <f t="shared" ca="1" si="415"/>
        <v>0.28835190031552937</v>
      </c>
      <c r="V3241">
        <v>3224</v>
      </c>
      <c r="W3241" s="46">
        <v>0.21544219180233301</v>
      </c>
    </row>
    <row r="3242" spans="10:23">
      <c r="J3242">
        <v>3225</v>
      </c>
      <c r="K3242" s="93">
        <f t="shared" ca="1" si="411"/>
        <v>-1.1034163527640804E-2</v>
      </c>
      <c r="L3242" s="93">
        <f t="shared" ca="1" si="411"/>
        <v>0.41461906034793455</v>
      </c>
      <c r="M3242" s="93">
        <f t="shared" ca="1" si="412"/>
        <v>-1.1034163527640804E-2</v>
      </c>
      <c r="N3242" s="101">
        <f t="shared" ca="1" si="408"/>
        <v>0.38958424907785122</v>
      </c>
      <c r="O3242" s="46">
        <f t="shared" ca="1" si="413"/>
        <v>0.31632238382269534</v>
      </c>
      <c r="P3242" s="46">
        <f t="shared" ca="1" si="414"/>
        <v>0.31830284775144863</v>
      </c>
      <c r="Q3242" s="47">
        <f t="shared" ca="1" si="409"/>
        <v>0.31236145596518872</v>
      </c>
      <c r="R3242" s="47">
        <f t="shared" ca="1" si="410"/>
        <v>0.21241561722628582</v>
      </c>
      <c r="S3242" s="97">
        <f t="shared" ca="1" si="415"/>
        <v>0.26436900052449058</v>
      </c>
      <c r="V3242">
        <v>3225</v>
      </c>
      <c r="W3242" s="46">
        <v>6.2236129918386798E-2</v>
      </c>
    </row>
    <row r="3243" spans="10:23">
      <c r="J3243">
        <v>3226</v>
      </c>
      <c r="K3243" s="93">
        <f t="shared" ca="1" si="411"/>
        <v>1.9502401702510155</v>
      </c>
      <c r="L3243" s="93">
        <f t="shared" ca="1" si="411"/>
        <v>0.96491566252095029</v>
      </c>
      <c r="M3243" s="93">
        <f t="shared" ca="1" si="412"/>
        <v>1.9502401702510155</v>
      </c>
      <c r="N3243" s="101">
        <f t="shared" ca="1" si="408"/>
        <v>1.5350404427374658</v>
      </c>
      <c r="O3243" s="46">
        <f t="shared" ca="1" si="413"/>
        <v>1.0203599962267949</v>
      </c>
      <c r="P3243" s="46">
        <f t="shared" ca="1" si="414"/>
        <v>0.67032165395349841</v>
      </c>
      <c r="Q3243" s="47">
        <f t="shared" ca="1" si="409"/>
        <v>1.720436680773388</v>
      </c>
      <c r="R3243" s="47">
        <f t="shared" ca="1" si="410"/>
        <v>0.39762728101152389</v>
      </c>
      <c r="S3243" s="97">
        <f t="shared" ca="1" si="415"/>
        <v>0.70899363861915932</v>
      </c>
      <c r="V3243">
        <v>3226</v>
      </c>
      <c r="W3243" s="46">
        <v>0.36250910599484998</v>
      </c>
    </row>
    <row r="3244" spans="10:23">
      <c r="J3244">
        <v>3227</v>
      </c>
      <c r="K3244" s="93">
        <f t="shared" ca="1" si="411"/>
        <v>-0.75328237180949398</v>
      </c>
      <c r="L3244" s="93">
        <f t="shared" ca="1" si="411"/>
        <v>0.42643780902112044</v>
      </c>
      <c r="M3244" s="93">
        <f t="shared" ca="1" si="412"/>
        <v>-0.75328237180949398</v>
      </c>
      <c r="N3244" s="101">
        <f t="shared" ca="1" si="408"/>
        <v>0.16473782445209786</v>
      </c>
      <c r="O3244" s="46">
        <f t="shared" ca="1" si="413"/>
        <v>4.9877936266409462E-2</v>
      </c>
      <c r="P3244" s="46">
        <f t="shared" ca="1" si="414"/>
        <v>0.18508062397330571</v>
      </c>
      <c r="Q3244" s="47">
        <f t="shared" ca="1" si="409"/>
        <v>-0.22052743914738304</v>
      </c>
      <c r="R3244" s="47">
        <f t="shared" ca="1" si="410"/>
        <v>0.17605963903034186</v>
      </c>
      <c r="S3244" s="97">
        <f t="shared" ca="1" si="415"/>
        <v>0.11296878764837566</v>
      </c>
      <c r="V3244">
        <v>3227</v>
      </c>
      <c r="W3244" s="46">
        <v>0.154616834815822</v>
      </c>
    </row>
    <row r="3245" spans="10:23">
      <c r="J3245">
        <v>3228</v>
      </c>
      <c r="K3245" s="93">
        <f t="shared" ca="1" si="411"/>
        <v>-0.77496684963582518</v>
      </c>
      <c r="L3245" s="93">
        <f t="shared" ca="1" si="411"/>
        <v>2.4230102481419737</v>
      </c>
      <c r="M3245" s="93">
        <f t="shared" ca="1" si="412"/>
        <v>-0.77496684963582518</v>
      </c>
      <c r="N3245" s="101">
        <f t="shared" ca="1" si="408"/>
        <v>2.0507584375608672</v>
      </c>
      <c r="O3245" s="46">
        <f t="shared" ca="1" si="413"/>
        <v>4.2093870706510661E-2</v>
      </c>
      <c r="P3245" s="46">
        <f t="shared" ca="1" si="414"/>
        <v>0.18118859119335631</v>
      </c>
      <c r="Q3245" s="47">
        <f t="shared" ca="1" si="409"/>
        <v>-0.23609557026718064</v>
      </c>
      <c r="R3245" s="47">
        <f t="shared" ca="1" si="410"/>
        <v>0.48101500757316745</v>
      </c>
      <c r="S3245" s="97">
        <f t="shared" ca="1" si="415"/>
        <v>0.26155443913983906</v>
      </c>
      <c r="V3245">
        <v>3228</v>
      </c>
      <c r="W3245" s="46">
        <v>0.44771117826615398</v>
      </c>
    </row>
    <row r="3246" spans="10:23">
      <c r="J3246">
        <v>3229</v>
      </c>
      <c r="K3246" s="93">
        <f t="shared" ca="1" si="411"/>
        <v>0.23427681249803067</v>
      </c>
      <c r="L3246" s="93">
        <f t="shared" ca="1" si="411"/>
        <v>1.1178558906908562</v>
      </c>
      <c r="M3246" s="93">
        <f t="shared" ca="1" si="412"/>
        <v>0.23427681249803067</v>
      </c>
      <c r="N3246" s="101">
        <f t="shared" ca="1" si="408"/>
        <v>1.1343256588261534</v>
      </c>
      <c r="O3246" s="46">
        <f t="shared" ca="1" si="413"/>
        <v>0.40438153540751609</v>
      </c>
      <c r="P3246" s="46">
        <f t="shared" ca="1" si="414"/>
        <v>0.36233242354385903</v>
      </c>
      <c r="Q3246" s="47">
        <f t="shared" ca="1" si="409"/>
        <v>0.48847975913483027</v>
      </c>
      <c r="R3246" s="47">
        <f t="shared" ca="1" si="410"/>
        <v>0.33283470994475922</v>
      </c>
      <c r="S3246" s="97">
        <f t="shared" ca="1" si="415"/>
        <v>0.36860812267613763</v>
      </c>
      <c r="V3246">
        <v>3229</v>
      </c>
      <c r="W3246" s="46">
        <v>0.40101059779262799</v>
      </c>
    </row>
    <row r="3247" spans="10:23">
      <c r="J3247">
        <v>3230</v>
      </c>
      <c r="K3247" s="93">
        <f t="shared" ca="1" si="411"/>
        <v>-0.5258399021605441</v>
      </c>
      <c r="L3247" s="93">
        <f t="shared" ca="1" si="411"/>
        <v>0.65487971922153687</v>
      </c>
      <c r="M3247" s="93">
        <f t="shared" ca="1" si="412"/>
        <v>-0.5258399021605441</v>
      </c>
      <c r="N3247" s="101">
        <f t="shared" ca="1" si="408"/>
        <v>0.45365156669578122</v>
      </c>
      <c r="O3247" s="46">
        <f t="shared" ca="1" si="413"/>
        <v>0.13152283954846614</v>
      </c>
      <c r="P3247" s="46">
        <f t="shared" ca="1" si="414"/>
        <v>0.22590307561433404</v>
      </c>
      <c r="Q3247" s="47">
        <f t="shared" ca="1" si="409"/>
        <v>-5.7237632583269693E-2</v>
      </c>
      <c r="R3247" s="47">
        <f t="shared" ca="1" si="410"/>
        <v>0.22277482131977749</v>
      </c>
      <c r="S3247" s="97">
        <f t="shared" ca="1" si="415"/>
        <v>0.17714883043412183</v>
      </c>
      <c r="V3247">
        <v>3230</v>
      </c>
      <c r="W3247" s="46">
        <v>4.3793123528121897E-2</v>
      </c>
    </row>
    <row r="3248" spans="10:23">
      <c r="J3248">
        <v>3231</v>
      </c>
      <c r="K3248" s="93">
        <f t="shared" ca="1" si="411"/>
        <v>-0.84118946336433442</v>
      </c>
      <c r="L3248" s="93">
        <f t="shared" ca="1" si="411"/>
        <v>-0.8132628906208883</v>
      </c>
      <c r="M3248" s="93">
        <f t="shared" ca="1" si="412"/>
        <v>-0.84118946336433442</v>
      </c>
      <c r="N3248" s="101">
        <f t="shared" ca="1" si="408"/>
        <v>-1.0385579944452563</v>
      </c>
      <c r="O3248" s="46">
        <f t="shared" ca="1" si="413"/>
        <v>1.8321974009757991E-2</v>
      </c>
      <c r="P3248" s="46">
        <f t="shared" ca="1" si="414"/>
        <v>0.16930264284497998</v>
      </c>
      <c r="Q3248" s="47">
        <f t="shared" ca="1" si="409"/>
        <v>-0.28363936366068598</v>
      </c>
      <c r="R3248" s="47">
        <f t="shared" ca="1" si="410"/>
        <v>-1.8504257762402887E-2</v>
      </c>
      <c r="S3248" s="97">
        <f t="shared" ca="1" si="415"/>
        <v>-9.1141876322448079E-5</v>
      </c>
      <c r="V3248">
        <v>3231</v>
      </c>
      <c r="W3248" s="46">
        <v>0.65487818025463596</v>
      </c>
    </row>
    <row r="3249" spans="10:23">
      <c r="J3249">
        <v>3232</v>
      </c>
      <c r="K3249" s="93">
        <f t="shared" ca="1" si="411"/>
        <v>0.12333478027413892</v>
      </c>
      <c r="L3249" s="93">
        <f t="shared" ca="1" si="411"/>
        <v>0.24414451004173818</v>
      </c>
      <c r="M3249" s="93">
        <f t="shared" ca="1" si="412"/>
        <v>0.12333478027413892</v>
      </c>
      <c r="N3249" s="101">
        <f t="shared" ca="1" si="408"/>
        <v>0.27069253243042579</v>
      </c>
      <c r="O3249" s="46">
        <f t="shared" ca="1" si="413"/>
        <v>0.36455673265711086</v>
      </c>
      <c r="P3249" s="46">
        <f t="shared" ca="1" si="414"/>
        <v>0.34242002216865641</v>
      </c>
      <c r="Q3249" s="47">
        <f t="shared" ca="1" si="409"/>
        <v>0.40883015363401981</v>
      </c>
      <c r="R3249" s="47">
        <f t="shared" ca="1" si="410"/>
        <v>0.19319171955788114</v>
      </c>
      <c r="S3249" s="97">
        <f t="shared" ca="1" si="415"/>
        <v>0.27887422610749601</v>
      </c>
      <c r="V3249">
        <v>3232</v>
      </c>
      <c r="W3249" s="46">
        <v>0.23011881233232101</v>
      </c>
    </row>
    <row r="3250" spans="10:23">
      <c r="J3250">
        <v>3233</v>
      </c>
      <c r="K3250" s="93">
        <f t="shared" ca="1" si="411"/>
        <v>-0.1097072092164655</v>
      </c>
      <c r="L3250" s="93">
        <f t="shared" ca="1" si="411"/>
        <v>-1.5450033882651051</v>
      </c>
      <c r="M3250" s="93">
        <f t="shared" ca="1" si="412"/>
        <v>-0.1097072092164655</v>
      </c>
      <c r="N3250" s="101">
        <f t="shared" ca="1" si="408"/>
        <v>-1.4996810917597703</v>
      </c>
      <c r="O3250" s="46">
        <f t="shared" ca="1" si="413"/>
        <v>0.28090177269301292</v>
      </c>
      <c r="P3250" s="46">
        <f t="shared" ca="1" si="414"/>
        <v>0.30059254218660741</v>
      </c>
      <c r="Q3250" s="47">
        <f t="shared" ca="1" si="409"/>
        <v>0.24152023370582384</v>
      </c>
      <c r="R3250" s="47">
        <f t="shared" ca="1" si="410"/>
        <v>-9.3064399421388555E-2</v>
      </c>
      <c r="S3250" s="97">
        <f t="shared" ca="1" si="415"/>
        <v>9.3918686635812182E-2</v>
      </c>
      <c r="V3250">
        <v>3233</v>
      </c>
      <c r="W3250" s="46">
        <v>0.55208398687746296</v>
      </c>
    </row>
    <row r="3251" spans="10:23">
      <c r="J3251">
        <v>3234</v>
      </c>
      <c r="K3251" s="93">
        <f t="shared" ca="1" si="411"/>
        <v>-0.39895536561615674</v>
      </c>
      <c r="L3251" s="93">
        <f t="shared" ca="1" si="411"/>
        <v>1.2220903801541698</v>
      </c>
      <c r="M3251" s="93">
        <f t="shared" ca="1" si="412"/>
        <v>-0.39895536561615674</v>
      </c>
      <c r="N3251" s="101">
        <f t="shared" ca="1" si="408"/>
        <v>1.0317665875844988</v>
      </c>
      <c r="O3251" s="46">
        <f t="shared" ca="1" si="413"/>
        <v>0.17707051466008714</v>
      </c>
      <c r="P3251" s="46">
        <f t="shared" ca="1" si="414"/>
        <v>0.24867691317014456</v>
      </c>
      <c r="Q3251" s="47">
        <f t="shared" ca="1" si="409"/>
        <v>3.3857717639972307E-2</v>
      </c>
      <c r="R3251" s="47">
        <f t="shared" ca="1" si="410"/>
        <v>0.31625167837526014</v>
      </c>
      <c r="S3251" s="97">
        <f t="shared" ca="1" si="415"/>
        <v>0.24666109651767365</v>
      </c>
      <c r="V3251">
        <v>3234</v>
      </c>
      <c r="W3251" s="46">
        <v>0.84122326175996598</v>
      </c>
    </row>
    <row r="3252" spans="10:23">
      <c r="J3252">
        <v>3235</v>
      </c>
      <c r="K3252" s="93">
        <f t="shared" ca="1" si="411"/>
        <v>0.14143041022850467</v>
      </c>
      <c r="L3252" s="93">
        <f t="shared" ca="1" si="411"/>
        <v>0.69928570591178951</v>
      </c>
      <c r="M3252" s="93">
        <f t="shared" ca="1" si="412"/>
        <v>0.14143041022850467</v>
      </c>
      <c r="N3252" s="101">
        <f t="shared" ca="1" si="408"/>
        <v>0.70795906476005288</v>
      </c>
      <c r="O3252" s="46">
        <f t="shared" ca="1" si="413"/>
        <v>0.37105251139066237</v>
      </c>
      <c r="P3252" s="46">
        <f t="shared" ca="1" si="414"/>
        <v>0.34566791153543219</v>
      </c>
      <c r="Q3252" s="47">
        <f t="shared" ca="1" si="409"/>
        <v>0.42182171110112276</v>
      </c>
      <c r="R3252" s="47">
        <f t="shared" ca="1" si="410"/>
        <v>0.26389443382897615</v>
      </c>
      <c r="S3252" s="97">
        <f t="shared" ca="1" si="415"/>
        <v>0.31747347260981928</v>
      </c>
      <c r="V3252">
        <v>3235</v>
      </c>
      <c r="W3252" s="46">
        <v>1.3412451373377701</v>
      </c>
    </row>
    <row r="3253" spans="10:23">
      <c r="J3253">
        <v>3236</v>
      </c>
      <c r="K3253" s="93">
        <f t="shared" ca="1" si="411"/>
        <v>1.3065861690955338</v>
      </c>
      <c r="L3253" s="93">
        <f t="shared" ca="1" si="411"/>
        <v>-0.60720284382449219</v>
      </c>
      <c r="M3253" s="93">
        <f t="shared" ca="1" si="412"/>
        <v>1.3065861690955338</v>
      </c>
      <c r="N3253" s="101">
        <f t="shared" ca="1" si="408"/>
        <v>-0.16015509481608964</v>
      </c>
      <c r="O3253" s="46">
        <f t="shared" ca="1" si="413"/>
        <v>0.78930785916304003</v>
      </c>
      <c r="P3253" s="46">
        <f t="shared" ca="1" si="414"/>
        <v>0.554795585421621</v>
      </c>
      <c r="Q3253" s="47">
        <f t="shared" ca="1" si="409"/>
        <v>1.2583324066458781</v>
      </c>
      <c r="R3253" s="47">
        <f t="shared" ca="1" si="410"/>
        <v>0.12352689403076711</v>
      </c>
      <c r="S3253" s="97">
        <f t="shared" ca="1" si="415"/>
        <v>0.45641737659690357</v>
      </c>
      <c r="V3253">
        <v>3236</v>
      </c>
      <c r="W3253" s="46">
        <v>0.27574416911411498</v>
      </c>
    </row>
    <row r="3254" spans="10:23">
      <c r="J3254">
        <v>3237</v>
      </c>
      <c r="K3254" s="93">
        <f t="shared" ca="1" si="411"/>
        <v>-0.69832223458986897</v>
      </c>
      <c r="L3254" s="93">
        <f t="shared" ca="1" si="411"/>
        <v>8.8652871301151653E-2</v>
      </c>
      <c r="M3254" s="93">
        <f t="shared" ca="1" si="412"/>
        <v>-0.69832223458986897</v>
      </c>
      <c r="N3254" s="101">
        <f t="shared" ca="1" si="408"/>
        <v>-0.13803183963076196</v>
      </c>
      <c r="O3254" s="46">
        <f t="shared" ca="1" si="413"/>
        <v>6.9606947715285805E-2</v>
      </c>
      <c r="P3254" s="46">
        <f t="shared" ca="1" si="414"/>
        <v>0.19494512969774389</v>
      </c>
      <c r="Q3254" s="47">
        <f t="shared" ca="1" si="409"/>
        <v>-0.18106941624963035</v>
      </c>
      <c r="R3254" s="47">
        <f t="shared" ca="1" si="410"/>
        <v>0.12710405824176052</v>
      </c>
      <c r="S3254" s="97">
        <f t="shared" ca="1" si="415"/>
        <v>9.8355502978523163E-2</v>
      </c>
      <c r="V3254">
        <v>3237</v>
      </c>
      <c r="W3254" s="46">
        <v>0.60352461239727395</v>
      </c>
    </row>
    <row r="3255" spans="10:23">
      <c r="J3255">
        <v>3238</v>
      </c>
      <c r="K3255" s="93">
        <f t="shared" ca="1" si="411"/>
        <v>0.37638813029419005</v>
      </c>
      <c r="L3255" s="93">
        <f t="shared" ca="1" si="411"/>
        <v>0.48131574314633463</v>
      </c>
      <c r="M3255" s="93">
        <f t="shared" ca="1" si="412"/>
        <v>0.37638813029419005</v>
      </c>
      <c r="N3255" s="101">
        <f t="shared" ca="1" si="408"/>
        <v>0.57602723346655593</v>
      </c>
      <c r="O3255" s="46">
        <f t="shared" ca="1" si="413"/>
        <v>0.45539516014814346</v>
      </c>
      <c r="P3255" s="46">
        <f t="shared" ca="1" si="414"/>
        <v>0.38783923591417269</v>
      </c>
      <c r="Q3255" s="47">
        <f t="shared" ca="1" si="409"/>
        <v>0.59050700861608496</v>
      </c>
      <c r="R3255" s="47">
        <f t="shared" ca="1" si="410"/>
        <v>0.24256204755758715</v>
      </c>
      <c r="S3255" s="97">
        <f t="shared" ca="1" si="415"/>
        <v>0.34897860385286528</v>
      </c>
      <c r="V3255">
        <v>3238</v>
      </c>
      <c r="W3255" s="46">
        <v>-0.21498357748024499</v>
      </c>
    </row>
    <row r="3256" spans="10:23">
      <c r="J3256">
        <v>3239</v>
      </c>
      <c r="K3256" s="93">
        <f t="shared" ca="1" si="411"/>
        <v>1.0245717804380585</v>
      </c>
      <c r="L3256" s="93">
        <f t="shared" ca="1" si="411"/>
        <v>0.72913083547942825</v>
      </c>
      <c r="M3256" s="93">
        <f t="shared" ca="1" si="412"/>
        <v>1.0245717804380585</v>
      </c>
      <c r="N3256" s="101">
        <f t="shared" ca="1" si="408"/>
        <v>1.0171134981371284</v>
      </c>
      <c r="O3256" s="46">
        <f t="shared" ca="1" si="413"/>
        <v>0.68807330291843738</v>
      </c>
      <c r="P3256" s="46">
        <f t="shared" ca="1" si="414"/>
        <v>0.50417830729931967</v>
      </c>
      <c r="Q3256" s="47">
        <f t="shared" ca="1" si="409"/>
        <v>1.0558632941566728</v>
      </c>
      <c r="R3256" s="47">
        <f t="shared" ca="1" si="410"/>
        <v>0.31388238386084433</v>
      </c>
      <c r="S3256" s="97">
        <f t="shared" ca="1" si="415"/>
        <v>0.5009778433896408</v>
      </c>
      <c r="V3256">
        <v>3239</v>
      </c>
      <c r="W3256" s="46">
        <v>-0.47522028012899298</v>
      </c>
    </row>
    <row r="3257" spans="10:23">
      <c r="J3257">
        <v>3240</v>
      </c>
      <c r="K3257" s="93">
        <f t="shared" ca="1" si="411"/>
        <v>-0.58416871127120362</v>
      </c>
      <c r="L3257" s="93">
        <f t="shared" ca="1" si="411"/>
        <v>0.97534026063575718</v>
      </c>
      <c r="M3257" s="93">
        <f t="shared" ca="1" si="412"/>
        <v>-0.58416871127120362</v>
      </c>
      <c r="N3257" s="101">
        <f t="shared" ca="1" si="408"/>
        <v>0.73892494866289571</v>
      </c>
      <c r="O3257" s="46">
        <f t="shared" ca="1" si="413"/>
        <v>0.11058457772890479</v>
      </c>
      <c r="P3257" s="46">
        <f t="shared" ca="1" si="414"/>
        <v>0.21543394470455338</v>
      </c>
      <c r="Q3257" s="47">
        <f t="shared" ca="1" si="409"/>
        <v>-9.9114156222392391E-2</v>
      </c>
      <c r="R3257" s="47">
        <f t="shared" ca="1" si="410"/>
        <v>0.26890138469272118</v>
      </c>
      <c r="S3257" s="97">
        <f t="shared" ca="1" si="415"/>
        <v>0.18974298121081298</v>
      </c>
      <c r="V3257">
        <v>3240</v>
      </c>
      <c r="W3257" s="46">
        <v>0.16672958682237601</v>
      </c>
    </row>
    <row r="3258" spans="10:23">
      <c r="J3258">
        <v>3241</v>
      </c>
      <c r="K3258" s="93">
        <f t="shared" ca="1" si="411"/>
        <v>1.8502987258190988</v>
      </c>
      <c r="L3258" s="93">
        <f t="shared" ca="1" si="411"/>
        <v>-0.53499927826174098</v>
      </c>
      <c r="M3258" s="93">
        <f t="shared" ca="1" si="412"/>
        <v>1.8502987258190988</v>
      </c>
      <c r="N3258" s="101">
        <f t="shared" ca="1" si="408"/>
        <v>8.1212682299965033E-2</v>
      </c>
      <c r="O3258" s="46">
        <f t="shared" ca="1" si="413"/>
        <v>0.98448406866978622</v>
      </c>
      <c r="P3258" s="46">
        <f t="shared" ca="1" si="414"/>
        <v>0.65238369017499409</v>
      </c>
      <c r="Q3258" s="47">
        <f t="shared" ca="1" si="409"/>
        <v>1.6486848256593705</v>
      </c>
      <c r="R3258" s="47">
        <f t="shared" ca="1" si="410"/>
        <v>0.16255425084393682</v>
      </c>
      <c r="S3258" s="97">
        <f t="shared" ca="1" si="415"/>
        <v>0.57351915975686152</v>
      </c>
      <c r="V3258">
        <v>3241</v>
      </c>
      <c r="W3258" s="46">
        <v>1.38915333814653</v>
      </c>
    </row>
    <row r="3259" spans="10:23">
      <c r="J3259">
        <v>3242</v>
      </c>
      <c r="K3259" s="93">
        <f t="shared" ca="1" si="411"/>
        <v>-2.1147509804838616</v>
      </c>
      <c r="L3259" s="93">
        <f t="shared" ca="1" si="411"/>
        <v>-0.72971798918188435</v>
      </c>
      <c r="M3259" s="93">
        <f t="shared" ca="1" si="412"/>
        <v>-2.1147509804838616</v>
      </c>
      <c r="N3259" s="101">
        <f t="shared" ca="1" si="408"/>
        <v>-1.3643716109721808</v>
      </c>
      <c r="O3259" s="46">
        <f t="shared" ca="1" si="413"/>
        <v>-0.43884773158420021</v>
      </c>
      <c r="P3259" s="46">
        <f t="shared" ca="1" si="414"/>
        <v>-5.9282209951999121E-2</v>
      </c>
      <c r="Q3259" s="47">
        <f t="shared" ca="1" si="409"/>
        <v>-1.1979787748486024</v>
      </c>
      <c r="R3259" s="47">
        <f t="shared" ca="1" si="410"/>
        <v>-7.1185872593994864E-2</v>
      </c>
      <c r="S3259" s="97">
        <f t="shared" ca="1" si="415"/>
        <v>-0.25501680208909755</v>
      </c>
      <c r="V3259">
        <v>3242</v>
      </c>
      <c r="W3259" s="46">
        <v>0.34971262156882499</v>
      </c>
    </row>
    <row r="3260" spans="10:23">
      <c r="J3260">
        <v>3243</v>
      </c>
      <c r="K3260" s="93">
        <f t="shared" ca="1" si="411"/>
        <v>-1.3292651276074643</v>
      </c>
      <c r="L3260" s="93">
        <f t="shared" ca="1" si="411"/>
        <v>0.88864019470545297</v>
      </c>
      <c r="M3260" s="93">
        <f t="shared" ca="1" si="412"/>
        <v>-1.3292651276074643</v>
      </c>
      <c r="N3260" s="101">
        <f t="shared" ca="1" si="408"/>
        <v>0.41976869813499101</v>
      </c>
      <c r="O3260" s="46">
        <f t="shared" ca="1" si="413"/>
        <v>-0.1568822895693413</v>
      </c>
      <c r="P3260" s="46">
        <f t="shared" ca="1" si="414"/>
        <v>8.170051105543033E-2</v>
      </c>
      <c r="Q3260" s="47">
        <f t="shared" ca="1" si="409"/>
        <v>-0.63404789081888457</v>
      </c>
      <c r="R3260" s="47">
        <f t="shared" ca="1" si="410"/>
        <v>0.21729621594429746</v>
      </c>
      <c r="S3260" s="97">
        <f t="shared" ca="1" si="415"/>
        <v>3.0206963187478078E-2</v>
      </c>
      <c r="V3260">
        <v>3243</v>
      </c>
      <c r="W3260" s="46">
        <v>0.266617691942238</v>
      </c>
    </row>
    <row r="3261" spans="10:23">
      <c r="J3261">
        <v>3244</v>
      </c>
      <c r="K3261" s="93">
        <f t="shared" ca="1" si="411"/>
        <v>0.15826443884084232</v>
      </c>
      <c r="L3261" s="93">
        <f t="shared" ca="1" si="411"/>
        <v>0.45873230139090115</v>
      </c>
      <c r="M3261" s="93">
        <f t="shared" ca="1" si="412"/>
        <v>0.15826443884084232</v>
      </c>
      <c r="N3261" s="101">
        <f t="shared" ca="1" si="408"/>
        <v>0.4852480248206798</v>
      </c>
      <c r="O3261" s="46">
        <f t="shared" ca="1" si="413"/>
        <v>0.37709541375635969</v>
      </c>
      <c r="P3261" s="46">
        <f t="shared" ca="1" si="414"/>
        <v>0.34868936271828083</v>
      </c>
      <c r="Q3261" s="47">
        <f t="shared" ca="1" si="409"/>
        <v>0.43390751583251741</v>
      </c>
      <c r="R3261" s="47">
        <f t="shared" ca="1" si="410"/>
        <v>0.22788373129942191</v>
      </c>
      <c r="S3261" s="97">
        <f t="shared" ca="1" si="415"/>
        <v>0.30248957252789077</v>
      </c>
      <c r="V3261">
        <v>3244</v>
      </c>
      <c r="W3261" s="46">
        <v>0.985995558042986</v>
      </c>
    </row>
    <row r="3262" spans="10:23">
      <c r="J3262">
        <v>3245</v>
      </c>
      <c r="K3262" s="93">
        <f t="shared" ca="1" si="411"/>
        <v>0.99294608273875717</v>
      </c>
      <c r="L3262" s="93">
        <f t="shared" ca="1" si="411"/>
        <v>0.63423636684666418</v>
      </c>
      <c r="M3262" s="93">
        <f t="shared" ca="1" si="412"/>
        <v>0.99294608273875717</v>
      </c>
      <c r="N3262" s="101">
        <f t="shared" ca="1" si="408"/>
        <v>0.91708796642762502</v>
      </c>
      <c r="O3262" s="46">
        <f t="shared" ca="1" si="413"/>
        <v>0.67672064290787581</v>
      </c>
      <c r="P3262" s="46">
        <f t="shared" ca="1" si="414"/>
        <v>0.49850197729403889</v>
      </c>
      <c r="Q3262" s="47">
        <f t="shared" ca="1" si="409"/>
        <v>1.0331579741355497</v>
      </c>
      <c r="R3262" s="47">
        <f t="shared" ca="1" si="410"/>
        <v>0.29770900660603034</v>
      </c>
      <c r="S3262" s="97">
        <f t="shared" ca="1" si="415"/>
        <v>0.4872148247569531</v>
      </c>
      <c r="V3262">
        <v>3245</v>
      </c>
      <c r="W3262" s="46">
        <v>0.23550578285701901</v>
      </c>
    </row>
    <row r="3263" spans="10:23">
      <c r="J3263">
        <v>3246</v>
      </c>
      <c r="K3263" s="93">
        <f t="shared" ca="1" si="411"/>
        <v>0.86726777476064598</v>
      </c>
      <c r="L3263" s="93">
        <f t="shared" ca="1" si="411"/>
        <v>0.14639590225198248</v>
      </c>
      <c r="M3263" s="93">
        <f t="shared" ca="1" si="412"/>
        <v>0.86726777476064598</v>
      </c>
      <c r="N3263" s="101">
        <f t="shared" ca="1" si="408"/>
        <v>0.41460610207380788</v>
      </c>
      <c r="O3263" s="46">
        <f t="shared" ca="1" si="413"/>
        <v>0.63160596702802385</v>
      </c>
      <c r="P3263" s="46">
        <f t="shared" ca="1" si="414"/>
        <v>0.47594463935411291</v>
      </c>
      <c r="Q3263" s="47">
        <f t="shared" ca="1" si="409"/>
        <v>0.94292862237584585</v>
      </c>
      <c r="R3263" s="47">
        <f t="shared" ca="1" si="410"/>
        <v>0.21646146293389384</v>
      </c>
      <c r="S3263" s="97">
        <f t="shared" ca="1" si="415"/>
        <v>0.42403371498095888</v>
      </c>
      <c r="V3263">
        <v>3246</v>
      </c>
      <c r="W3263" s="46">
        <v>0.12862832481775299</v>
      </c>
    </row>
    <row r="3264" spans="10:23">
      <c r="J3264">
        <v>3247</v>
      </c>
      <c r="K3264" s="93">
        <f t="shared" ca="1" si="411"/>
        <v>1.4260485425692184</v>
      </c>
      <c r="L3264" s="93">
        <f t="shared" ca="1" si="411"/>
        <v>0.29744646248729822</v>
      </c>
      <c r="M3264" s="93">
        <f t="shared" ca="1" si="412"/>
        <v>1.4260485425692184</v>
      </c>
      <c r="N3264" s="101">
        <f t="shared" ca="1" si="408"/>
        <v>0.73551941843719082</v>
      </c>
      <c r="O3264" s="46">
        <f t="shared" ca="1" si="413"/>
        <v>0.83219120431470894</v>
      </c>
      <c r="P3264" s="46">
        <f t="shared" ca="1" si="414"/>
        <v>0.57623725799745551</v>
      </c>
      <c r="Q3264" s="47">
        <f t="shared" ca="1" si="409"/>
        <v>1.3440990969492159</v>
      </c>
      <c r="R3264" s="47">
        <f t="shared" ca="1" si="410"/>
        <v>0.26835073603180765</v>
      </c>
      <c r="S3264" s="97">
        <f t="shared" ca="1" si="415"/>
        <v>0.55027097017325832</v>
      </c>
      <c r="V3264">
        <v>3247</v>
      </c>
      <c r="W3264" s="46">
        <v>2.1247181889305401E-2</v>
      </c>
    </row>
    <row r="3265" spans="10:23">
      <c r="J3265">
        <v>3248</v>
      </c>
      <c r="K3265" s="93">
        <f t="shared" ca="1" si="411"/>
        <v>0.26680262421650486</v>
      </c>
      <c r="L3265" s="93">
        <f t="shared" ca="1" si="411"/>
        <v>-0.63357447624544838</v>
      </c>
      <c r="M3265" s="93">
        <f t="shared" ca="1" si="412"/>
        <v>0.26680262421650486</v>
      </c>
      <c r="N3265" s="101">
        <f t="shared" ca="1" si="408"/>
        <v>-0.51583208954016935</v>
      </c>
      <c r="O3265" s="46">
        <f t="shared" ca="1" si="413"/>
        <v>0.41605730887244546</v>
      </c>
      <c r="P3265" s="46">
        <f t="shared" ca="1" si="414"/>
        <v>0.36817031027632374</v>
      </c>
      <c r="Q3265" s="47">
        <f t="shared" ca="1" si="409"/>
        <v>0.51183130606468896</v>
      </c>
      <c r="R3265" s="47">
        <f t="shared" ca="1" si="410"/>
        <v>6.6016595227881752E-2</v>
      </c>
      <c r="S3265" s="97">
        <f t="shared" ca="1" si="415"/>
        <v>0.24103695205016362</v>
      </c>
      <c r="V3265">
        <v>3248</v>
      </c>
      <c r="W3265" s="46">
        <v>0.28143632718089301</v>
      </c>
    </row>
    <row r="3266" spans="10:23">
      <c r="J3266">
        <v>3249</v>
      </c>
      <c r="K3266" s="93">
        <f t="shared" ca="1" si="411"/>
        <v>0.52393229203583347</v>
      </c>
      <c r="L3266" s="93">
        <f t="shared" ca="1" si="411"/>
        <v>0.47379198243091508</v>
      </c>
      <c r="M3266" s="93">
        <f t="shared" ca="1" si="412"/>
        <v>0.52393229203583347</v>
      </c>
      <c r="N3266" s="101">
        <f t="shared" ca="1" si="408"/>
        <v>0.61581643580391421</v>
      </c>
      <c r="O3266" s="46">
        <f t="shared" ca="1" si="413"/>
        <v>0.50835901001233808</v>
      </c>
      <c r="P3266" s="46">
        <f t="shared" ca="1" si="414"/>
        <v>0.41432116084627002</v>
      </c>
      <c r="Q3266" s="47">
        <f t="shared" ca="1" si="409"/>
        <v>0.69643470834447407</v>
      </c>
      <c r="R3266" s="47">
        <f t="shared" ca="1" si="410"/>
        <v>0.24899566274634877</v>
      </c>
      <c r="S3266" s="97">
        <f t="shared" ca="1" si="415"/>
        <v>0.37867733637934342</v>
      </c>
      <c r="V3266">
        <v>3249</v>
      </c>
      <c r="W3266" s="46">
        <v>0.26399000945010898</v>
      </c>
    </row>
    <row r="3267" spans="10:23">
      <c r="J3267">
        <v>3250</v>
      </c>
      <c r="K3267" s="93">
        <f t="shared" ca="1" si="411"/>
        <v>1.2592459048008071</v>
      </c>
      <c r="L3267" s="93">
        <f t="shared" ca="1" si="411"/>
        <v>-0.36778507453062248</v>
      </c>
      <c r="M3267" s="93">
        <f t="shared" ca="1" si="412"/>
        <v>1.2592459048008071</v>
      </c>
      <c r="N3267" s="101">
        <f t="shared" ca="1" si="408"/>
        <v>5.1777601144329444E-2</v>
      </c>
      <c r="O3267" s="46">
        <f t="shared" ca="1" si="413"/>
        <v>0.77231414947612176</v>
      </c>
      <c r="P3267" s="46">
        <f t="shared" ca="1" si="414"/>
        <v>0.54629873057816192</v>
      </c>
      <c r="Q3267" s="47">
        <f t="shared" ca="1" si="409"/>
        <v>1.2243449872720416</v>
      </c>
      <c r="R3267" s="47">
        <f t="shared" ca="1" si="410"/>
        <v>0.15779481928761419</v>
      </c>
      <c r="S3267" s="97">
        <f t="shared" ca="1" si="415"/>
        <v>0.46505448438186797</v>
      </c>
      <c r="V3267">
        <v>3250</v>
      </c>
      <c r="W3267" s="46">
        <v>0.39759310491766098</v>
      </c>
    </row>
    <row r="3268" spans="10:23">
      <c r="J3268">
        <v>3251</v>
      </c>
      <c r="K3268" s="93">
        <f t="shared" ca="1" si="411"/>
        <v>0.59207065518107238</v>
      </c>
      <c r="L3268" s="93">
        <f t="shared" ca="1" si="411"/>
        <v>1.0376562610185389</v>
      </c>
      <c r="M3268" s="93">
        <f t="shared" ca="1" si="412"/>
        <v>0.59207065518107238</v>
      </c>
      <c r="N3268" s="101">
        <f t="shared" ca="1" si="408"/>
        <v>1.1720762068198167</v>
      </c>
      <c r="O3268" s="46">
        <f t="shared" ca="1" si="413"/>
        <v>0.53281860226605049</v>
      </c>
      <c r="P3268" s="46">
        <f t="shared" ca="1" si="414"/>
        <v>0.42655095697312623</v>
      </c>
      <c r="Q3268" s="47">
        <f t="shared" ca="1" si="409"/>
        <v>0.74535389285189901</v>
      </c>
      <c r="R3268" s="47">
        <f t="shared" ca="1" si="410"/>
        <v>0.33893869003706867</v>
      </c>
      <c r="S3268" s="97">
        <f t="shared" ca="1" si="415"/>
        <v>0.43587864615155958</v>
      </c>
      <c r="V3268">
        <v>3251</v>
      </c>
      <c r="W3268" s="46">
        <v>0.12001138695569701</v>
      </c>
    </row>
    <row r="3269" spans="10:23">
      <c r="J3269">
        <v>3252</v>
      </c>
      <c r="K3269" s="93">
        <f t="shared" ca="1" si="411"/>
        <v>0.34034223851927892</v>
      </c>
      <c r="L3269" s="93">
        <f t="shared" ca="1" si="411"/>
        <v>1.5653485631294186</v>
      </c>
      <c r="M3269" s="93">
        <f t="shared" ca="1" si="412"/>
        <v>0.34034223851927892</v>
      </c>
      <c r="N3269" s="101">
        <f t="shared" ca="1" si="408"/>
        <v>1.5923171233062439</v>
      </c>
      <c r="O3269" s="46">
        <f t="shared" ca="1" si="413"/>
        <v>0.44245578540331032</v>
      </c>
      <c r="P3269" s="46">
        <f t="shared" ca="1" si="414"/>
        <v>0.38136954854175614</v>
      </c>
      <c r="Q3269" s="47">
        <f t="shared" ca="1" si="409"/>
        <v>0.56462825912641867</v>
      </c>
      <c r="R3269" s="47">
        <f t="shared" ca="1" si="410"/>
        <v>0.40688849009394767</v>
      </c>
      <c r="S3269" s="97">
        <f t="shared" ca="1" si="415"/>
        <v>0.424672137748629</v>
      </c>
      <c r="V3269">
        <v>3252</v>
      </c>
      <c r="W3269" s="46">
        <v>0.35116921335239798</v>
      </c>
    </row>
    <row r="3270" spans="10:23">
      <c r="J3270">
        <v>3253</v>
      </c>
      <c r="K3270" s="93">
        <f t="shared" ca="1" si="411"/>
        <v>1.3278391819272035</v>
      </c>
      <c r="L3270" s="93">
        <f t="shared" ca="1" si="411"/>
        <v>-1.7393745277498462</v>
      </c>
      <c r="M3270" s="93">
        <f t="shared" ca="1" si="412"/>
        <v>1.3278391819272035</v>
      </c>
      <c r="N3270" s="101">
        <f t="shared" ca="1" si="408"/>
        <v>-1.2267890996194268</v>
      </c>
      <c r="O3270" s="46">
        <f t="shared" ca="1" si="413"/>
        <v>0.79693704196153936</v>
      </c>
      <c r="P3270" s="46">
        <f t="shared" ca="1" si="414"/>
        <v>0.55861017682087066</v>
      </c>
      <c r="Q3270" s="47">
        <f t="shared" ca="1" si="409"/>
        <v>1.2735907722428768</v>
      </c>
      <c r="R3270" s="47">
        <f t="shared" ca="1" si="410"/>
        <v>-4.8939813795375098E-2</v>
      </c>
      <c r="S3270" s="97">
        <f t="shared" ca="1" si="415"/>
        <v>0.3739986140830821</v>
      </c>
      <c r="V3270">
        <v>3253</v>
      </c>
      <c r="W3270" s="46">
        <v>0.83095930243275895</v>
      </c>
    </row>
    <row r="3271" spans="10:23">
      <c r="J3271">
        <v>3254</v>
      </c>
      <c r="K3271" s="93">
        <f t="shared" ca="1" si="411"/>
        <v>-0.2511625584355115</v>
      </c>
      <c r="L3271" s="93">
        <f t="shared" ca="1" si="411"/>
        <v>-0.21063601039828092</v>
      </c>
      <c r="M3271" s="93">
        <f t="shared" ca="1" si="412"/>
        <v>-0.2511625584355115</v>
      </c>
      <c r="N3271" s="101">
        <f t="shared" ca="1" si="408"/>
        <v>-0.27957578835241126</v>
      </c>
      <c r="O3271" s="46">
        <f t="shared" ca="1" si="413"/>
        <v>0.23012362064628109</v>
      </c>
      <c r="P3271" s="46">
        <f t="shared" ca="1" si="414"/>
        <v>0.27520346616324154</v>
      </c>
      <c r="Q3271" s="47">
        <f t="shared" ca="1" si="409"/>
        <v>0.13996392961236021</v>
      </c>
      <c r="R3271" s="47">
        <f t="shared" ca="1" si="410"/>
        <v>0.10421746477220761</v>
      </c>
      <c r="S3271" s="97">
        <f t="shared" ca="1" si="415"/>
        <v>0.16717054270924436</v>
      </c>
      <c r="V3271">
        <v>3254</v>
      </c>
      <c r="W3271" s="46">
        <v>6.8474449080104999E-2</v>
      </c>
    </row>
    <row r="3272" spans="10:23">
      <c r="J3272">
        <v>3255</v>
      </c>
      <c r="K3272" s="93">
        <f t="shared" ca="1" si="411"/>
        <v>0.86752816837310953</v>
      </c>
      <c r="L3272" s="93">
        <f t="shared" ca="1" si="411"/>
        <v>-1.2265406323495103</v>
      </c>
      <c r="M3272" s="93">
        <f t="shared" ca="1" si="412"/>
        <v>0.86752816837310953</v>
      </c>
      <c r="N3272" s="101">
        <f t="shared" ca="1" si="408"/>
        <v>-0.88696913381298936</v>
      </c>
      <c r="O3272" s="46">
        <f t="shared" ca="1" si="413"/>
        <v>0.63169944038564996</v>
      </c>
      <c r="P3272" s="46">
        <f t="shared" ca="1" si="414"/>
        <v>0.47599137603292596</v>
      </c>
      <c r="Q3272" s="47">
        <f t="shared" ca="1" si="409"/>
        <v>0.94311556909109795</v>
      </c>
      <c r="R3272" s="47">
        <f t="shared" ca="1" si="410"/>
        <v>6.0065225227084185E-3</v>
      </c>
      <c r="S3272" s="97">
        <f t="shared" ca="1" si="415"/>
        <v>0.31885298145417917</v>
      </c>
      <c r="V3272">
        <v>3255</v>
      </c>
      <c r="W3272" s="46">
        <v>0.76386892046501398</v>
      </c>
    </row>
    <row r="3273" spans="10:23">
      <c r="J3273">
        <v>3256</v>
      </c>
      <c r="K3273" s="93">
        <f t="shared" ca="1" si="411"/>
        <v>0.66511358043745405</v>
      </c>
      <c r="L3273" s="93">
        <f t="shared" ca="1" si="411"/>
        <v>-1.6927275075837183</v>
      </c>
      <c r="M3273" s="93">
        <f t="shared" ca="1" si="412"/>
        <v>0.66511358043745405</v>
      </c>
      <c r="N3273" s="101">
        <f t="shared" ca="1" si="408"/>
        <v>-1.3933254526294077</v>
      </c>
      <c r="O3273" s="46">
        <f t="shared" ca="1" si="413"/>
        <v>0.55903878259209239</v>
      </c>
      <c r="P3273" s="46">
        <f t="shared" ca="1" si="414"/>
        <v>0.43966104713614718</v>
      </c>
      <c r="Q3273" s="47">
        <f t="shared" ca="1" si="409"/>
        <v>0.79779425350398281</v>
      </c>
      <c r="R3273" s="47">
        <f t="shared" ca="1" si="410"/>
        <v>-7.5867491337681947E-2</v>
      </c>
      <c r="S3273" s="97">
        <f t="shared" ca="1" si="415"/>
        <v>0.24158564562720522</v>
      </c>
      <c r="V3273">
        <v>3256</v>
      </c>
      <c r="W3273" s="46">
        <v>0.46815762874580302</v>
      </c>
    </row>
    <row r="3274" spans="10:23">
      <c r="J3274">
        <v>3257</v>
      </c>
      <c r="K3274" s="93">
        <f t="shared" ca="1" si="411"/>
        <v>0.38385569740966208</v>
      </c>
      <c r="L3274" s="93">
        <f t="shared" ca="1" si="411"/>
        <v>0.5870819399395224</v>
      </c>
      <c r="M3274" s="93">
        <f t="shared" ca="1" si="412"/>
        <v>0.38385569740966208</v>
      </c>
      <c r="N3274" s="101">
        <f t="shared" ca="1" si="408"/>
        <v>0.67867724039145838</v>
      </c>
      <c r="O3274" s="46">
        <f t="shared" ca="1" si="413"/>
        <v>0.45807578877408134</v>
      </c>
      <c r="P3274" s="46">
        <f t="shared" ca="1" si="414"/>
        <v>0.38917955022714168</v>
      </c>
      <c r="Q3274" s="47">
        <f t="shared" ca="1" si="409"/>
        <v>0.59586826586796071</v>
      </c>
      <c r="R3274" s="47">
        <f t="shared" ca="1" si="410"/>
        <v>0.25915978274411233</v>
      </c>
      <c r="S3274" s="97">
        <f t="shared" ca="1" si="415"/>
        <v>0.35861778575909686</v>
      </c>
      <c r="V3274">
        <v>3257</v>
      </c>
      <c r="W3274" s="46">
        <v>0.57922694150415399</v>
      </c>
    </row>
    <row r="3275" spans="10:23">
      <c r="J3275">
        <v>3258</v>
      </c>
      <c r="K3275" s="93">
        <f t="shared" ca="1" si="411"/>
        <v>0.46185523969580428</v>
      </c>
      <c r="L3275" s="93">
        <f t="shared" ca="1" si="411"/>
        <v>0.63868588404974014</v>
      </c>
      <c r="M3275" s="93">
        <f t="shared" ca="1" si="412"/>
        <v>0.46185523969580428</v>
      </c>
      <c r="N3275" s="101">
        <f t="shared" ca="1" si="408"/>
        <v>0.75240767650537599</v>
      </c>
      <c r="O3275" s="46">
        <f t="shared" ca="1" si="413"/>
        <v>0.48607524329911345</v>
      </c>
      <c r="P3275" s="46">
        <f t="shared" ca="1" si="414"/>
        <v>0.40317927748965771</v>
      </c>
      <c r="Q3275" s="47">
        <f t="shared" ca="1" si="409"/>
        <v>0.65186717491802493</v>
      </c>
      <c r="R3275" s="47">
        <f t="shared" ca="1" si="410"/>
        <v>0.27108144052540312</v>
      </c>
      <c r="S3275" s="97">
        <f t="shared" ca="1" si="415"/>
        <v>0.37857834191225825</v>
      </c>
      <c r="V3275">
        <v>3258</v>
      </c>
      <c r="W3275" s="46">
        <v>0.29877035589588302</v>
      </c>
    </row>
    <row r="3276" spans="10:23">
      <c r="J3276">
        <v>3259</v>
      </c>
      <c r="K3276" s="93">
        <f t="shared" ca="1" si="411"/>
        <v>1.6367713867598227E-3</v>
      </c>
      <c r="L3276" s="93">
        <f t="shared" ca="1" si="411"/>
        <v>0.14865416690077407</v>
      </c>
      <c r="M3276" s="93">
        <f t="shared" ca="1" si="412"/>
        <v>1.6367713867598227E-3</v>
      </c>
      <c r="N3276" s="101">
        <f t="shared" ca="1" si="408"/>
        <v>0.14145704651158775</v>
      </c>
      <c r="O3276" s="46">
        <f t="shared" ca="1" si="413"/>
        <v>0.32087086264099263</v>
      </c>
      <c r="P3276" s="46">
        <f t="shared" ca="1" si="414"/>
        <v>0.3205770871605973</v>
      </c>
      <c r="Q3276" s="47">
        <f t="shared" ca="1" si="409"/>
        <v>0.32145841360178329</v>
      </c>
      <c r="R3276" s="47">
        <f t="shared" ca="1" si="410"/>
        <v>0.17229531208318855</v>
      </c>
      <c r="S3276" s="97">
        <f t="shared" ca="1" si="415"/>
        <v>0.24658308736209059</v>
      </c>
      <c r="V3276">
        <v>3259</v>
      </c>
      <c r="W3276" s="46">
        <v>-0.30118137443295301</v>
      </c>
    </row>
    <row r="3277" spans="10:23">
      <c r="J3277">
        <v>3260</v>
      </c>
      <c r="K3277" s="93">
        <f t="shared" ca="1" si="411"/>
        <v>-0.99886509833787329</v>
      </c>
      <c r="L3277" s="93">
        <f t="shared" ca="1" si="411"/>
        <v>-0.64657171707053673</v>
      </c>
      <c r="M3277" s="93">
        <f t="shared" ca="1" si="412"/>
        <v>-0.99886509833787329</v>
      </c>
      <c r="N3277" s="101">
        <f t="shared" ca="1" si="408"/>
        <v>-0.93066528434068896</v>
      </c>
      <c r="O3277" s="46">
        <f t="shared" ca="1" si="413"/>
        <v>-3.8278765452934072E-2</v>
      </c>
      <c r="P3277" s="46">
        <f t="shared" ca="1" si="414"/>
        <v>0.14100227311363395</v>
      </c>
      <c r="Q3277" s="47">
        <f t="shared" ca="1" si="409"/>
        <v>-0.39684084258607011</v>
      </c>
      <c r="R3277" s="47">
        <f t="shared" ca="1" si="410"/>
        <v>-1.0588168460447522E-3</v>
      </c>
      <c r="S3277" s="97">
        <f t="shared" ca="1" si="415"/>
        <v>-1.9668791149489412E-2</v>
      </c>
      <c r="V3277">
        <v>3260</v>
      </c>
      <c r="W3277" s="46">
        <v>0.67803315093352501</v>
      </c>
    </row>
    <row r="3278" spans="10:23">
      <c r="J3278">
        <v>3261</v>
      </c>
      <c r="K3278" s="93">
        <f t="shared" ca="1" si="411"/>
        <v>-0.90829491890590075</v>
      </c>
      <c r="L3278" s="93">
        <f t="shared" ca="1" si="411"/>
        <v>0.55533442819346479</v>
      </c>
      <c r="M3278" s="93">
        <f t="shared" ca="1" si="412"/>
        <v>-0.90829491890590075</v>
      </c>
      <c r="N3278" s="101">
        <f t="shared" ca="1" si="408"/>
        <v>0.23764507463366014</v>
      </c>
      <c r="O3278" s="46">
        <f t="shared" ca="1" si="413"/>
        <v>-5.7668359466495067E-3</v>
      </c>
      <c r="P3278" s="46">
        <f t="shared" ca="1" si="414"/>
        <v>0.15725823786677623</v>
      </c>
      <c r="Q3278" s="47">
        <f t="shared" ca="1" si="409"/>
        <v>-0.33181698357350098</v>
      </c>
      <c r="R3278" s="47">
        <f t="shared" ca="1" si="410"/>
        <v>0.18784819382875118</v>
      </c>
      <c r="S3278" s="97">
        <f t="shared" ca="1" si="415"/>
        <v>9.1040678941050834E-2</v>
      </c>
      <c r="V3278">
        <v>3261</v>
      </c>
      <c r="W3278" s="46">
        <v>0.67091621796080603</v>
      </c>
    </row>
    <row r="3279" spans="10:23">
      <c r="J3279">
        <v>3262</v>
      </c>
      <c r="K3279" s="93">
        <f t="shared" ca="1" si="411"/>
        <v>1.1826011926007756</v>
      </c>
      <c r="L3279" s="93">
        <f t="shared" ca="1" si="411"/>
        <v>1.1195475082474089</v>
      </c>
      <c r="M3279" s="93">
        <f t="shared" ca="1" si="412"/>
        <v>1.1826011926007756</v>
      </c>
      <c r="N3279" s="101">
        <f t="shared" ca="1" si="408"/>
        <v>1.437517880214159</v>
      </c>
      <c r="O3279" s="46">
        <f t="shared" ca="1" si="413"/>
        <v>0.74480103759199945</v>
      </c>
      <c r="P3279" s="46">
        <f t="shared" ca="1" si="414"/>
        <v>0.53254217463610076</v>
      </c>
      <c r="Q3279" s="47">
        <f t="shared" ca="1" si="409"/>
        <v>1.1693187635037969</v>
      </c>
      <c r="R3279" s="47">
        <f t="shared" ca="1" si="410"/>
        <v>0.38185861507604685</v>
      </c>
      <c r="S3279" s="97">
        <f t="shared" ca="1" si="415"/>
        <v>0.56332982633402318</v>
      </c>
      <c r="V3279">
        <v>3262</v>
      </c>
      <c r="W3279" s="46">
        <v>1.1062457812895801</v>
      </c>
    </row>
    <row r="3280" spans="10:23">
      <c r="J3280">
        <v>3263</v>
      </c>
      <c r="K3280" s="93">
        <f t="shared" ca="1" si="411"/>
        <v>0.81797383188625861</v>
      </c>
      <c r="L3280" s="93">
        <f t="shared" ca="1" si="411"/>
        <v>-0.5362312979402678</v>
      </c>
      <c r="M3280" s="93">
        <f t="shared" ca="1" si="412"/>
        <v>0.81797383188625861</v>
      </c>
      <c r="N3280" s="101">
        <f t="shared" ca="1" si="408"/>
        <v>-0.24825784990016858</v>
      </c>
      <c r="O3280" s="46">
        <f t="shared" ca="1" si="413"/>
        <v>0.61391094637254806</v>
      </c>
      <c r="P3280" s="46">
        <f t="shared" ca="1" si="414"/>
        <v>0.46709712902637501</v>
      </c>
      <c r="Q3280" s="47">
        <f t="shared" ca="1" si="409"/>
        <v>0.90753858106489427</v>
      </c>
      <c r="R3280" s="47">
        <f t="shared" ca="1" si="410"/>
        <v>0.10928134021255223</v>
      </c>
      <c r="S3280" s="97">
        <f t="shared" ca="1" si="415"/>
        <v>0.36159614329255013</v>
      </c>
      <c r="V3280">
        <v>3263</v>
      </c>
      <c r="W3280" s="46">
        <v>1.55525026992994</v>
      </c>
    </row>
    <row r="3281" spans="10:23">
      <c r="J3281">
        <v>3264</v>
      </c>
      <c r="K3281" s="93">
        <f t="shared" ca="1" si="411"/>
        <v>0.85557426950078097</v>
      </c>
      <c r="L3281" s="93">
        <f t="shared" ca="1" si="411"/>
        <v>1.2525586207810087</v>
      </c>
      <c r="M3281" s="93">
        <f t="shared" ca="1" si="412"/>
        <v>0.85557426950078097</v>
      </c>
      <c r="N3281" s="101">
        <f t="shared" ca="1" si="408"/>
        <v>1.4596215819050655</v>
      </c>
      <c r="O3281" s="46">
        <f t="shared" ca="1" si="413"/>
        <v>0.62740835561691199</v>
      </c>
      <c r="P3281" s="46">
        <f t="shared" ca="1" si="414"/>
        <v>0.47384583364855698</v>
      </c>
      <c r="Q3281" s="47">
        <f t="shared" ca="1" si="409"/>
        <v>0.93453339955362202</v>
      </c>
      <c r="R3281" s="47">
        <f t="shared" ca="1" si="410"/>
        <v>0.38543261763384518</v>
      </c>
      <c r="S3281" s="97">
        <f t="shared" ca="1" si="415"/>
        <v>0.50642048662537853</v>
      </c>
      <c r="V3281">
        <v>3264</v>
      </c>
      <c r="W3281" s="46">
        <v>0.48588996974717602</v>
      </c>
    </row>
    <row r="3282" spans="10:23">
      <c r="J3282">
        <v>3265</v>
      </c>
      <c r="K3282" s="93">
        <f t="shared" ca="1" si="411"/>
        <v>0.74086600514414092</v>
      </c>
      <c r="L3282" s="93">
        <f t="shared" ca="1" si="411"/>
        <v>-0.69849246734580883</v>
      </c>
      <c r="M3282" s="93">
        <f t="shared" ca="1" si="412"/>
        <v>0.74086600514414092</v>
      </c>
      <c r="N3282" s="101">
        <f t="shared" ref="N3282:N3345" ca="1" si="416">$N$2*K3282+SQRT(1-$N$2^2)*L3282</f>
        <v>-0.42661695542009087</v>
      </c>
      <c r="O3282" s="46">
        <f t="shared" ca="1" si="413"/>
        <v>0.58623159050569251</v>
      </c>
      <c r="P3282" s="46">
        <f t="shared" ca="1" si="414"/>
        <v>0.45325745109294724</v>
      </c>
      <c r="Q3282" s="47">
        <f t="shared" ref="Q3282:Q3345" ca="1" si="417">$K$2+K3282*$S$3</f>
        <v>0.85217986933118317</v>
      </c>
      <c r="R3282" s="47">
        <f t="shared" ref="R3282:R3345" ca="1" si="418">$L$2+$L$3*N3282</f>
        <v>8.0442012381907887E-2</v>
      </c>
      <c r="S3282" s="97">
        <f t="shared" ca="1" si="415"/>
        <v>0.33333680144380018</v>
      </c>
      <c r="V3282">
        <v>3265</v>
      </c>
      <c r="W3282" s="46">
        <v>0.43463598316712498</v>
      </c>
    </row>
    <row r="3283" spans="10:23">
      <c r="J3283">
        <v>3266</v>
      </c>
      <c r="K3283" s="93">
        <f t="shared" ref="K3283:L3346" ca="1" si="419">_xlfn.NORM.S.INV(RAND())</f>
        <v>-0.87531376148999629</v>
      </c>
      <c r="L3283" s="93">
        <f t="shared" ca="1" si="419"/>
        <v>-0.93483817372583644</v>
      </c>
      <c r="M3283" s="93">
        <f t="shared" ref="M3283:M3346" ca="1" si="420">K3283</f>
        <v>-0.87531376148999629</v>
      </c>
      <c r="N3283" s="101">
        <f t="shared" ca="1" si="416"/>
        <v>-1.1646737687910884</v>
      </c>
      <c r="O3283" s="46">
        <f t="shared" ref="O3283:O3346" ca="1" si="421">$K$2+K3283*$K$3</f>
        <v>6.0723927229475727E-3</v>
      </c>
      <c r="P3283" s="46">
        <f t="shared" ref="P3283:P3346" ca="1" si="422">$K$2+K3283*$R$3</f>
        <v>0.16317785220157477</v>
      </c>
      <c r="Q3283" s="47">
        <f t="shared" ca="1" si="417"/>
        <v>-0.30813852623430682</v>
      </c>
      <c r="R3283" s="47">
        <f t="shared" ca="1" si="418"/>
        <v>-3.8896231305737133E-2</v>
      </c>
      <c r="S3283" s="97">
        <f t="shared" ref="S3283:S3346" ca="1" si="423">AVERAGE(R3283,O3283)</f>
        <v>-1.641191929139478E-2</v>
      </c>
      <c r="V3283">
        <v>3266</v>
      </c>
      <c r="W3283" s="46">
        <v>0.69243533399749402</v>
      </c>
    </row>
    <row r="3284" spans="10:23">
      <c r="J3284">
        <v>3267</v>
      </c>
      <c r="K3284" s="93">
        <f t="shared" ca="1" si="419"/>
        <v>-1.6532759149916574</v>
      </c>
      <c r="L3284" s="93">
        <f t="shared" ca="1" si="419"/>
        <v>-0.32580107098042932</v>
      </c>
      <c r="M3284" s="93">
        <f t="shared" ca="1" si="420"/>
        <v>-1.6532759149916574</v>
      </c>
      <c r="N3284" s="101">
        <f t="shared" ca="1" si="416"/>
        <v>-0.8346653480199695</v>
      </c>
      <c r="O3284" s="46">
        <f t="shared" ca="1" si="421"/>
        <v>-0.27319227089849285</v>
      </c>
      <c r="P3284" s="46">
        <f t="shared" ca="1" si="422"/>
        <v>2.3545520390854557E-2</v>
      </c>
      <c r="Q3284" s="47">
        <f t="shared" ca="1" si="417"/>
        <v>-0.86666785347718767</v>
      </c>
      <c r="R3284" s="47">
        <f t="shared" ca="1" si="418"/>
        <v>1.4463651867866606E-2</v>
      </c>
      <c r="S3284" s="97">
        <f t="shared" ca="1" si="423"/>
        <v>-0.12936430951531314</v>
      </c>
      <c r="V3284">
        <v>3267</v>
      </c>
      <c r="W3284" s="46">
        <v>0.185892833158252</v>
      </c>
    </row>
    <row r="3285" spans="10:23">
      <c r="J3285">
        <v>3268</v>
      </c>
      <c r="K3285" s="93">
        <f t="shared" ca="1" si="419"/>
        <v>0.75842526697232138</v>
      </c>
      <c r="L3285" s="93">
        <f t="shared" ca="1" si="419"/>
        <v>0.90963683387828753</v>
      </c>
      <c r="M3285" s="93">
        <f t="shared" ca="1" si="420"/>
        <v>0.75842526697232138</v>
      </c>
      <c r="N3285" s="101">
        <f t="shared" ca="1" si="416"/>
        <v>1.1036076386732228</v>
      </c>
      <c r="O3285" s="46">
        <f t="shared" ca="1" si="421"/>
        <v>0.59253482945609104</v>
      </c>
      <c r="P3285" s="46">
        <f t="shared" ca="1" si="422"/>
        <v>0.4564090705681465</v>
      </c>
      <c r="Q3285" s="47">
        <f t="shared" ca="1" si="417"/>
        <v>0.86478634723198022</v>
      </c>
      <c r="R3285" s="47">
        <f t="shared" ca="1" si="418"/>
        <v>0.32786783678784182</v>
      </c>
      <c r="S3285" s="97">
        <f t="shared" ca="1" si="423"/>
        <v>0.46020133312196643</v>
      </c>
      <c r="V3285">
        <v>3268</v>
      </c>
      <c r="W3285" s="46">
        <v>0.80197049056359304</v>
      </c>
    </row>
    <row r="3286" spans="10:23">
      <c r="J3286">
        <v>3269</v>
      </c>
      <c r="K3286" s="93">
        <f t="shared" ca="1" si="419"/>
        <v>1.5113028019383259</v>
      </c>
      <c r="L3286" s="93">
        <f t="shared" ca="1" si="419"/>
        <v>-2.4056338515199402</v>
      </c>
      <c r="M3286" s="93">
        <f t="shared" ca="1" si="420"/>
        <v>1.5113028019383259</v>
      </c>
      <c r="N3286" s="101">
        <f t="shared" ca="1" si="416"/>
        <v>-1.8001128165389129</v>
      </c>
      <c r="O3286" s="46">
        <f t="shared" ca="1" si="421"/>
        <v>0.86279488080185573</v>
      </c>
      <c r="P3286" s="46">
        <f t="shared" ca="1" si="422"/>
        <v>0.59153909624102885</v>
      </c>
      <c r="Q3286" s="47">
        <f t="shared" ca="1" si="417"/>
        <v>1.4053064499235095</v>
      </c>
      <c r="R3286" s="47">
        <f t="shared" ca="1" si="418"/>
        <v>-0.14164195298320448</v>
      </c>
      <c r="S3286" s="97">
        <f t="shared" ca="1" si="423"/>
        <v>0.36057646390932563</v>
      </c>
      <c r="V3286">
        <v>3269</v>
      </c>
      <c r="W3286" s="46">
        <v>8.4734440863547894E-2</v>
      </c>
    </row>
    <row r="3287" spans="10:23">
      <c r="J3287">
        <v>3270</v>
      </c>
      <c r="K3287" s="93">
        <f t="shared" ca="1" si="419"/>
        <v>0.72129884605624861</v>
      </c>
      <c r="L3287" s="93">
        <f t="shared" ca="1" si="419"/>
        <v>1.0219218045047116</v>
      </c>
      <c r="M3287" s="93">
        <f t="shared" ca="1" si="420"/>
        <v>0.72129884605624861</v>
      </c>
      <c r="N3287" s="101">
        <f t="shared" ca="1" si="416"/>
        <v>1.1982560968783507</v>
      </c>
      <c r="O3287" s="46">
        <f t="shared" ca="1" si="421"/>
        <v>0.57920757773577591</v>
      </c>
      <c r="P3287" s="46">
        <f t="shared" ca="1" si="422"/>
        <v>0.44974544470798894</v>
      </c>
      <c r="Q3287" s="47">
        <f t="shared" ca="1" si="417"/>
        <v>0.83813184379134997</v>
      </c>
      <c r="R3287" s="47">
        <f t="shared" ca="1" si="418"/>
        <v>0.34317178164047973</v>
      </c>
      <c r="S3287" s="97">
        <f t="shared" ca="1" si="423"/>
        <v>0.46118967968812785</v>
      </c>
      <c r="V3287">
        <v>3270</v>
      </c>
      <c r="W3287" s="46">
        <v>-0.105570737842371</v>
      </c>
    </row>
    <row r="3288" spans="10:23">
      <c r="J3288">
        <v>3271</v>
      </c>
      <c r="K3288" s="93">
        <f t="shared" ca="1" si="419"/>
        <v>1.8370671158837041E-3</v>
      </c>
      <c r="L3288" s="93">
        <f t="shared" ca="1" si="419"/>
        <v>0.27970199461779011</v>
      </c>
      <c r="M3288" s="93">
        <f t="shared" ca="1" si="420"/>
        <v>1.8370671158837041E-3</v>
      </c>
      <c r="N3288" s="101">
        <f t="shared" ca="1" si="416"/>
        <v>0.26576498735313903</v>
      </c>
      <c r="O3288" s="46">
        <f t="shared" ca="1" si="421"/>
        <v>0.32094276269315691</v>
      </c>
      <c r="P3288" s="46">
        <f t="shared" ca="1" si="422"/>
        <v>0.32061303718667944</v>
      </c>
      <c r="Q3288" s="47">
        <f t="shared" ca="1" si="417"/>
        <v>0.32160221370611186</v>
      </c>
      <c r="R3288" s="47">
        <f t="shared" ca="1" si="418"/>
        <v>0.19239497252626814</v>
      </c>
      <c r="S3288" s="97">
        <f t="shared" ca="1" si="423"/>
        <v>0.25666886760971253</v>
      </c>
      <c r="V3288">
        <v>3271</v>
      </c>
      <c r="W3288" s="46">
        <v>0.92685053012785601</v>
      </c>
    </row>
    <row r="3289" spans="10:23">
      <c r="J3289">
        <v>3272</v>
      </c>
      <c r="K3289" s="93">
        <f t="shared" ca="1" si="419"/>
        <v>1.2829204367264707E-2</v>
      </c>
      <c r="L3289" s="93">
        <f t="shared" ca="1" si="419"/>
        <v>0.32343290901243316</v>
      </c>
      <c r="M3289" s="93">
        <f t="shared" ca="1" si="420"/>
        <v>1.2829204367264707E-2</v>
      </c>
      <c r="N3289" s="101">
        <f t="shared" ca="1" si="416"/>
        <v>0.31072127833391883</v>
      </c>
      <c r="O3289" s="46">
        <f t="shared" ca="1" si="421"/>
        <v>0.32488860440045669</v>
      </c>
      <c r="P3289" s="46">
        <f t="shared" ca="1" si="422"/>
        <v>0.32258595804032936</v>
      </c>
      <c r="Q3289" s="47">
        <f t="shared" ca="1" si="417"/>
        <v>0.32949389712071142</v>
      </c>
      <c r="R3289" s="47">
        <f t="shared" ca="1" si="418"/>
        <v>0.19966406714224066</v>
      </c>
      <c r="S3289" s="97">
        <f t="shared" ca="1" si="423"/>
        <v>0.26227633577134868</v>
      </c>
      <c r="V3289">
        <v>3272</v>
      </c>
      <c r="W3289" s="46">
        <v>0.79362065922134495</v>
      </c>
    </row>
    <row r="3290" spans="10:23">
      <c r="J3290">
        <v>3273</v>
      </c>
      <c r="K3290" s="93">
        <f t="shared" ca="1" si="419"/>
        <v>0.76655637809273092</v>
      </c>
      <c r="L3290" s="93">
        <f t="shared" ca="1" si="419"/>
        <v>0.5393211383449994</v>
      </c>
      <c r="M3290" s="93">
        <f t="shared" ca="1" si="420"/>
        <v>0.76655637809273092</v>
      </c>
      <c r="N3290" s="101">
        <f t="shared" ca="1" si="416"/>
        <v>0.75510342916457596</v>
      </c>
      <c r="O3290" s="46">
        <f t="shared" ca="1" si="421"/>
        <v>0.59545365012325213</v>
      </c>
      <c r="P3290" s="46">
        <f t="shared" ca="1" si="422"/>
        <v>0.45786848090172705</v>
      </c>
      <c r="Q3290" s="47">
        <f t="shared" ca="1" si="417"/>
        <v>0.8706239885663023</v>
      </c>
      <c r="R3290" s="47">
        <f t="shared" ca="1" si="418"/>
        <v>0.27151732348446134</v>
      </c>
      <c r="S3290" s="97">
        <f t="shared" ca="1" si="423"/>
        <v>0.43348548680385673</v>
      </c>
      <c r="V3290">
        <v>3273</v>
      </c>
      <c r="W3290" s="46">
        <v>0.36621568266480697</v>
      </c>
    </row>
    <row r="3291" spans="10:23">
      <c r="J3291">
        <v>3274</v>
      </c>
      <c r="K3291" s="93">
        <f t="shared" ca="1" si="419"/>
        <v>3.3781764789953921</v>
      </c>
      <c r="L3291" s="93">
        <f t="shared" ca="1" si="419"/>
        <v>-1.3568356783416147</v>
      </c>
      <c r="M3291" s="93">
        <f t="shared" ca="1" si="420"/>
        <v>3.3781764789953921</v>
      </c>
      <c r="N3291" s="101">
        <f t="shared" ca="1" si="416"/>
        <v>-0.21205719071259166</v>
      </c>
      <c r="O3291" s="46">
        <f t="shared" ca="1" si="421"/>
        <v>1.5329455392888049</v>
      </c>
      <c r="P3291" s="46">
        <f t="shared" ca="1" si="422"/>
        <v>0.92661442548450346</v>
      </c>
      <c r="Q3291" s="47">
        <f t="shared" ca="1" si="417"/>
        <v>2.7456077668974079</v>
      </c>
      <c r="R3291" s="47">
        <f t="shared" ca="1" si="418"/>
        <v>0.11513471492506078</v>
      </c>
      <c r="S3291" s="97">
        <f t="shared" ca="1" si="423"/>
        <v>0.82404012710693286</v>
      </c>
      <c r="V3291">
        <v>3274</v>
      </c>
      <c r="W3291" s="46">
        <v>-0.133728013174163</v>
      </c>
    </row>
    <row r="3292" spans="10:23">
      <c r="J3292">
        <v>3275</v>
      </c>
      <c r="K3292" s="93">
        <f t="shared" ca="1" si="419"/>
        <v>-0.83112369443254897</v>
      </c>
      <c r="L3292" s="93">
        <f t="shared" ca="1" si="419"/>
        <v>-0.90783066869796425</v>
      </c>
      <c r="M3292" s="93">
        <f t="shared" ca="1" si="420"/>
        <v>-0.83112369443254897</v>
      </c>
      <c r="N3292" s="101">
        <f t="shared" ca="1" si="416"/>
        <v>-1.1250149746519531</v>
      </c>
      <c r="O3292" s="46">
        <f t="shared" ca="1" si="421"/>
        <v>2.1935277770324835E-2</v>
      </c>
      <c r="P3292" s="46">
        <f t="shared" ca="1" si="422"/>
        <v>0.1711092947252634</v>
      </c>
      <c r="Q3292" s="47">
        <f t="shared" ca="1" si="417"/>
        <v>-0.2764127561395523</v>
      </c>
      <c r="R3292" s="47">
        <f t="shared" ca="1" si="418"/>
        <v>-3.2483702143222326E-2</v>
      </c>
      <c r="S3292" s="97">
        <f t="shared" ca="1" si="423"/>
        <v>-5.2742121864487457E-3</v>
      </c>
      <c r="V3292">
        <v>3275</v>
      </c>
      <c r="W3292" s="46">
        <v>9.43869367051553E-2</v>
      </c>
    </row>
    <row r="3293" spans="10:23">
      <c r="J3293">
        <v>3276</v>
      </c>
      <c r="K3293" s="93">
        <f t="shared" ca="1" si="419"/>
        <v>-1.3844450821757051</v>
      </c>
      <c r="L3293" s="93">
        <f t="shared" ca="1" si="419"/>
        <v>-0.30433613384181168</v>
      </c>
      <c r="M3293" s="93">
        <f t="shared" ca="1" si="420"/>
        <v>-1.3844450821757051</v>
      </c>
      <c r="N3293" s="101">
        <f t="shared" ca="1" si="416"/>
        <v>-0.72882056629913339</v>
      </c>
      <c r="O3293" s="46">
        <f t="shared" ca="1" si="421"/>
        <v>-0.17669020873582714</v>
      </c>
      <c r="P3293" s="46">
        <f t="shared" ca="1" si="422"/>
        <v>7.1796551472187414E-2</v>
      </c>
      <c r="Q3293" s="47">
        <f t="shared" ca="1" si="417"/>
        <v>-0.67366372915185624</v>
      </c>
      <c r="R3293" s="47">
        <f t="shared" ca="1" si="418"/>
        <v>3.1577958145149576E-2</v>
      </c>
      <c r="S3293" s="97">
        <f t="shared" ca="1" si="423"/>
        <v>-7.255612529533878E-2</v>
      </c>
      <c r="V3293">
        <v>3276</v>
      </c>
      <c r="W3293" s="46">
        <v>0.14434829799248</v>
      </c>
    </row>
    <row r="3294" spans="10:23">
      <c r="J3294">
        <v>3277</v>
      </c>
      <c r="K3294" s="93">
        <f t="shared" ca="1" si="419"/>
        <v>0.18378337734694214</v>
      </c>
      <c r="L3294" s="93">
        <f t="shared" ca="1" si="419"/>
        <v>1.8007301285494097</v>
      </c>
      <c r="M3294" s="93">
        <f t="shared" ca="1" si="420"/>
        <v>0.18378337734694214</v>
      </c>
      <c r="N3294" s="101">
        <f t="shared" ca="1" si="416"/>
        <v>1.7656891982541421</v>
      </c>
      <c r="O3294" s="46">
        <f t="shared" ca="1" si="421"/>
        <v>0.38625593364258443</v>
      </c>
      <c r="P3294" s="46">
        <f t="shared" ca="1" si="422"/>
        <v>0.35326962266139322</v>
      </c>
      <c r="Q3294" s="47">
        <f t="shared" ca="1" si="417"/>
        <v>0.45222855560496689</v>
      </c>
      <c r="R3294" s="47">
        <f t="shared" ca="1" si="418"/>
        <v>0.4349214525352344</v>
      </c>
      <c r="S3294" s="97">
        <f t="shared" ca="1" si="423"/>
        <v>0.41058869308890944</v>
      </c>
      <c r="V3294">
        <v>3277</v>
      </c>
      <c r="W3294" s="46">
        <v>-1.1843690565462899E-2</v>
      </c>
    </row>
    <row r="3295" spans="10:23">
      <c r="J3295">
        <v>3278</v>
      </c>
      <c r="K3295" s="93">
        <f t="shared" ca="1" si="419"/>
        <v>-0.6487371224831866</v>
      </c>
      <c r="L3295" s="93">
        <f t="shared" ca="1" si="419"/>
        <v>1.1011586307752084</v>
      </c>
      <c r="M3295" s="93">
        <f t="shared" ca="1" si="420"/>
        <v>-0.6487371224831866</v>
      </c>
      <c r="N3295" s="101">
        <f t="shared" ca="1" si="416"/>
        <v>0.83767702688798895</v>
      </c>
      <c r="O3295" s="46">
        <f t="shared" ca="1" si="421"/>
        <v>8.740648923639463E-2</v>
      </c>
      <c r="P3295" s="46">
        <f t="shared" ca="1" si="422"/>
        <v>0.20384490045829828</v>
      </c>
      <c r="Q3295" s="47">
        <f t="shared" ca="1" si="417"/>
        <v>-0.14547033320741271</v>
      </c>
      <c r="R3295" s="47">
        <f t="shared" ca="1" si="418"/>
        <v>0.28486885408313467</v>
      </c>
      <c r="S3295" s="97">
        <f t="shared" ca="1" si="423"/>
        <v>0.18613767165976464</v>
      </c>
      <c r="V3295">
        <v>3278</v>
      </c>
      <c r="W3295" s="46">
        <v>0.64581932898840799</v>
      </c>
    </row>
    <row r="3296" spans="10:23">
      <c r="J3296">
        <v>3279</v>
      </c>
      <c r="K3296" s="93">
        <f t="shared" ca="1" si="419"/>
        <v>-0.91381598941825937</v>
      </c>
      <c r="L3296" s="93">
        <f t="shared" ca="1" si="419"/>
        <v>0.16316339903577362</v>
      </c>
      <c r="M3296" s="93">
        <f t="shared" ca="1" si="420"/>
        <v>-0.91381598941825937</v>
      </c>
      <c r="N3296" s="101">
        <f t="shared" ca="1" si="416"/>
        <v>-0.13592150928348171</v>
      </c>
      <c r="O3296" s="46">
        <f t="shared" ca="1" si="421"/>
        <v>-7.7487317143602463E-3</v>
      </c>
      <c r="P3296" s="46">
        <f t="shared" ca="1" si="422"/>
        <v>0.15626728998292086</v>
      </c>
      <c r="Q3296" s="47">
        <f t="shared" ca="1" si="417"/>
        <v>-0.33578077510892246</v>
      </c>
      <c r="R3296" s="47">
        <f t="shared" ca="1" si="418"/>
        <v>0.12744528280968356</v>
      </c>
      <c r="S3296" s="97">
        <f t="shared" ca="1" si="423"/>
        <v>5.9848275547661658E-2</v>
      </c>
      <c r="V3296">
        <v>3279</v>
      </c>
      <c r="W3296" s="46">
        <v>0.43155737403363897</v>
      </c>
    </row>
    <row r="3297" spans="10:23">
      <c r="J3297">
        <v>3280</v>
      </c>
      <c r="K3297" s="93">
        <f t="shared" ca="1" si="419"/>
        <v>-1.3033409751172098</v>
      </c>
      <c r="L3297" s="93">
        <f t="shared" ca="1" si="419"/>
        <v>0.66832022334079322</v>
      </c>
      <c r="M3297" s="93">
        <f t="shared" ca="1" si="420"/>
        <v>-1.3033409751172098</v>
      </c>
      <c r="N3297" s="101">
        <f t="shared" ca="1" si="416"/>
        <v>0.21913149932781706</v>
      </c>
      <c r="O3297" s="46">
        <f t="shared" ca="1" si="421"/>
        <v>-0.14757631023310308</v>
      </c>
      <c r="P3297" s="46">
        <f t="shared" ca="1" si="422"/>
        <v>8.6353500723549442E-2</v>
      </c>
      <c r="Q3297" s="47">
        <f t="shared" ca="1" si="417"/>
        <v>-0.61543593214640813</v>
      </c>
      <c r="R3297" s="47">
        <f t="shared" ca="1" si="418"/>
        <v>0.18485468774446051</v>
      </c>
      <c r="S3297" s="97">
        <f t="shared" ca="1" si="423"/>
        <v>1.8639188755678715E-2</v>
      </c>
      <c r="V3297">
        <v>3280</v>
      </c>
      <c r="W3297" s="46">
        <v>0.59386859706194595</v>
      </c>
    </row>
    <row r="3298" spans="10:23">
      <c r="J3298">
        <v>3281</v>
      </c>
      <c r="K3298" s="93">
        <f t="shared" ca="1" si="419"/>
        <v>0.35876461734780662</v>
      </c>
      <c r="L3298" s="93">
        <f t="shared" ca="1" si="419"/>
        <v>0.39415640809244623</v>
      </c>
      <c r="M3298" s="93">
        <f t="shared" ca="1" si="420"/>
        <v>0.35876461734780662</v>
      </c>
      <c r="N3298" s="101">
        <f t="shared" ca="1" si="416"/>
        <v>0.48778826073265508</v>
      </c>
      <c r="O3298" s="46">
        <f t="shared" ca="1" si="421"/>
        <v>0.44906885700775634</v>
      </c>
      <c r="P3298" s="46">
        <f t="shared" ca="1" si="422"/>
        <v>0.38467608434397915</v>
      </c>
      <c r="Q3298" s="47">
        <f t="shared" ca="1" si="417"/>
        <v>0.57785440233531071</v>
      </c>
      <c r="R3298" s="47">
        <f t="shared" ca="1" si="418"/>
        <v>0.22829446836843265</v>
      </c>
      <c r="S3298" s="97">
        <f t="shared" ca="1" si="423"/>
        <v>0.33868166268809452</v>
      </c>
      <c r="V3298">
        <v>3281</v>
      </c>
      <c r="W3298" s="46">
        <v>0.110868935375685</v>
      </c>
    </row>
    <row r="3299" spans="10:23">
      <c r="J3299">
        <v>3282</v>
      </c>
      <c r="K3299" s="93">
        <f t="shared" ca="1" si="419"/>
        <v>0.91583549222981009</v>
      </c>
      <c r="L3299" s="93">
        <f t="shared" ca="1" si="419"/>
        <v>-0.4114573748906083</v>
      </c>
      <c r="M3299" s="93">
        <f t="shared" ca="1" si="420"/>
        <v>0.91583549222981009</v>
      </c>
      <c r="N3299" s="101">
        <f t="shared" ca="1" si="416"/>
        <v>-9.8839587752630853E-2</v>
      </c>
      <c r="O3299" s="46">
        <f t="shared" ca="1" si="421"/>
        <v>0.64904029493310023</v>
      </c>
      <c r="P3299" s="46">
        <f t="shared" ca="1" si="422"/>
        <v>0.4846618033066511</v>
      </c>
      <c r="Q3299" s="47">
        <f t="shared" ca="1" si="417"/>
        <v>0.97779727818599838</v>
      </c>
      <c r="R3299" s="47">
        <f t="shared" ca="1" si="418"/>
        <v>0.13344115102454734</v>
      </c>
      <c r="S3299" s="97">
        <f t="shared" ca="1" si="423"/>
        <v>0.39124072297882379</v>
      </c>
      <c r="V3299">
        <v>3282</v>
      </c>
      <c r="W3299" s="46">
        <v>-6.5874224509520601E-2</v>
      </c>
    </row>
    <row r="3300" spans="10:23">
      <c r="J3300">
        <v>3283</v>
      </c>
      <c r="K3300" s="93">
        <f t="shared" ca="1" si="419"/>
        <v>-0.63943580937380928</v>
      </c>
      <c r="L3300" s="93">
        <f t="shared" ca="1" si="419"/>
        <v>0.76987362926642211</v>
      </c>
      <c r="M3300" s="93">
        <f t="shared" ca="1" si="420"/>
        <v>-0.63943580937380928</v>
      </c>
      <c r="N3300" s="101">
        <f t="shared" ca="1" si="416"/>
        <v>0.52654931269142424</v>
      </c>
      <c r="O3300" s="46">
        <f t="shared" ca="1" si="421"/>
        <v>9.07453766938838E-2</v>
      </c>
      <c r="P3300" s="46">
        <f t="shared" ca="1" si="422"/>
        <v>0.2055143441870429</v>
      </c>
      <c r="Q3300" s="47">
        <f t="shared" ca="1" si="417"/>
        <v>-0.13879255829243436</v>
      </c>
      <c r="R3300" s="47">
        <f t="shared" ca="1" si="418"/>
        <v>0.23456183936270308</v>
      </c>
      <c r="S3300" s="97">
        <f t="shared" ca="1" si="423"/>
        <v>0.16265360802829343</v>
      </c>
      <c r="V3300">
        <v>3283</v>
      </c>
      <c r="W3300" s="46">
        <v>-0.140250310229633</v>
      </c>
    </row>
    <row r="3301" spans="10:23">
      <c r="J3301">
        <v>3284</v>
      </c>
      <c r="K3301" s="93">
        <f t="shared" ca="1" si="419"/>
        <v>0.53197432935307476</v>
      </c>
      <c r="L3301" s="93">
        <f t="shared" ca="1" si="419"/>
        <v>-0.14461702176608807</v>
      </c>
      <c r="M3301" s="93">
        <f t="shared" ca="1" si="420"/>
        <v>0.53197432935307476</v>
      </c>
      <c r="N3301" s="101">
        <f t="shared" ca="1" si="416"/>
        <v>3.2070803782987323E-2</v>
      </c>
      <c r="O3301" s="46">
        <f t="shared" ca="1" si="421"/>
        <v>0.51124585590339033</v>
      </c>
      <c r="P3301" s="46">
        <f t="shared" ca="1" si="422"/>
        <v>0.41576458379179615</v>
      </c>
      <c r="Q3301" s="47">
        <f t="shared" ca="1" si="417"/>
        <v>0.7022084001265787</v>
      </c>
      <c r="R3301" s="47">
        <f t="shared" ca="1" si="418"/>
        <v>0.15460837815841519</v>
      </c>
      <c r="S3301" s="97">
        <f t="shared" ca="1" si="423"/>
        <v>0.33292711703090277</v>
      </c>
      <c r="V3301">
        <v>3284</v>
      </c>
      <c r="W3301" s="46">
        <v>0.64191725859342996</v>
      </c>
    </row>
    <row r="3302" spans="10:23">
      <c r="J3302">
        <v>3285</v>
      </c>
      <c r="K3302" s="93">
        <f t="shared" ca="1" si="419"/>
        <v>0.50867949556883429</v>
      </c>
      <c r="L3302" s="93">
        <f t="shared" ca="1" si="419"/>
        <v>-0.24643371956944649</v>
      </c>
      <c r="M3302" s="93">
        <f t="shared" ca="1" si="420"/>
        <v>0.50867949556883429</v>
      </c>
      <c r="N3302" s="101">
        <f t="shared" ca="1" si="416"/>
        <v>-7.1868175411474805E-2</v>
      </c>
      <c r="O3302" s="46">
        <f t="shared" ca="1" si="421"/>
        <v>0.50288372171525286</v>
      </c>
      <c r="P3302" s="46">
        <f t="shared" ca="1" si="422"/>
        <v>0.41158351669772741</v>
      </c>
      <c r="Q3302" s="47">
        <f t="shared" ca="1" si="417"/>
        <v>0.68548413175030376</v>
      </c>
      <c r="R3302" s="47">
        <f t="shared" ca="1" si="418"/>
        <v>0.13780222583648175</v>
      </c>
      <c r="S3302" s="97">
        <f t="shared" ca="1" si="423"/>
        <v>0.32034297377586729</v>
      </c>
      <c r="V3302">
        <v>3285</v>
      </c>
      <c r="W3302" s="46">
        <v>0.215480174007352</v>
      </c>
    </row>
    <row r="3303" spans="10:23">
      <c r="J3303">
        <v>3286</v>
      </c>
      <c r="K3303" s="93">
        <f t="shared" ca="1" si="419"/>
        <v>-0.16741254632698974</v>
      </c>
      <c r="L3303" s="93">
        <f t="shared" ca="1" si="419"/>
        <v>0.71658296788561004</v>
      </c>
      <c r="M3303" s="93">
        <f t="shared" ca="1" si="420"/>
        <v>-0.16741254632698974</v>
      </c>
      <c r="N3303" s="101">
        <f t="shared" ca="1" si="416"/>
        <v>0.62613931938873091</v>
      </c>
      <c r="O3303" s="46">
        <f t="shared" ca="1" si="421"/>
        <v>0.26018731828826147</v>
      </c>
      <c r="P3303" s="46">
        <f t="shared" ca="1" si="422"/>
        <v>0.29023531498423172</v>
      </c>
      <c r="Q3303" s="47">
        <f t="shared" ca="1" si="417"/>
        <v>0.20009132489632103</v>
      </c>
      <c r="R3303" s="47">
        <f t="shared" ca="1" si="418"/>
        <v>0.25066479549397214</v>
      </c>
      <c r="S3303" s="97">
        <f t="shared" ca="1" si="423"/>
        <v>0.2554260568911168</v>
      </c>
      <c r="V3303">
        <v>3286</v>
      </c>
      <c r="W3303" s="46">
        <v>0.94773977200140902</v>
      </c>
    </row>
    <row r="3304" spans="10:23">
      <c r="J3304">
        <v>3287</v>
      </c>
      <c r="K3304" s="93">
        <f t="shared" ca="1" si="419"/>
        <v>-0.93740670464767217</v>
      </c>
      <c r="L3304" s="93">
        <f t="shared" ca="1" si="419"/>
        <v>0.15994378250464575</v>
      </c>
      <c r="M3304" s="93">
        <f t="shared" ca="1" si="420"/>
        <v>-0.93740670464767217</v>
      </c>
      <c r="N3304" s="101">
        <f t="shared" ca="1" si="416"/>
        <v>-0.14647635025714129</v>
      </c>
      <c r="O3304" s="46">
        <f t="shared" ca="1" si="421"/>
        <v>-1.6217078308700228E-2</v>
      </c>
      <c r="P3304" s="46">
        <f t="shared" ca="1" si="422"/>
        <v>0.15203311668575087</v>
      </c>
      <c r="Q3304" s="47">
        <f t="shared" ca="1" si="417"/>
        <v>-0.35271746829760242</v>
      </c>
      <c r="R3304" s="47">
        <f t="shared" ca="1" si="418"/>
        <v>0.12573864429435591</v>
      </c>
      <c r="S3304" s="97">
        <f t="shared" ca="1" si="423"/>
        <v>5.4760782992827842E-2</v>
      </c>
      <c r="V3304">
        <v>3287</v>
      </c>
      <c r="W3304" s="46">
        <v>-0.24992653090007799</v>
      </c>
    </row>
    <row r="3305" spans="10:23">
      <c r="J3305">
        <v>3288</v>
      </c>
      <c r="K3305" s="93">
        <f t="shared" ca="1" si="419"/>
        <v>2.0111351570409148</v>
      </c>
      <c r="L3305" s="93">
        <f t="shared" ca="1" si="419"/>
        <v>-0.12418706354433126</v>
      </c>
      <c r="M3305" s="93">
        <f t="shared" ca="1" si="420"/>
        <v>2.0111351570409148</v>
      </c>
      <c r="N3305" s="101">
        <f t="shared" ca="1" si="416"/>
        <v>0.52184642984551255</v>
      </c>
      <c r="O3305" s="46">
        <f t="shared" ca="1" si="421"/>
        <v>1.0422194374934028</v>
      </c>
      <c r="P3305" s="46">
        <f t="shared" ca="1" si="422"/>
        <v>0.68125137458680241</v>
      </c>
      <c r="Q3305" s="47">
        <f t="shared" ca="1" si="417"/>
        <v>1.7641555633066037</v>
      </c>
      <c r="R3305" s="47">
        <f t="shared" ca="1" si="418"/>
        <v>0.23380141852662073</v>
      </c>
      <c r="S3305" s="97">
        <f t="shared" ca="1" si="423"/>
        <v>0.63801042801001184</v>
      </c>
      <c r="V3305">
        <v>3288</v>
      </c>
      <c r="W3305" s="46">
        <v>0.15156129828359</v>
      </c>
    </row>
    <row r="3306" spans="10:23">
      <c r="J3306">
        <v>3289</v>
      </c>
      <c r="K3306" s="93">
        <f t="shared" ca="1" si="419"/>
        <v>0.40592275002567879</v>
      </c>
      <c r="L3306" s="93">
        <f t="shared" ca="1" si="419"/>
        <v>1.3767613246769861</v>
      </c>
      <c r="M3306" s="93">
        <f t="shared" ca="1" si="420"/>
        <v>0.40592275002567879</v>
      </c>
      <c r="N3306" s="101">
        <f t="shared" ca="1" si="416"/>
        <v>1.4343768068910741</v>
      </c>
      <c r="O3306" s="46">
        <f t="shared" ca="1" si="421"/>
        <v>0.46599718700430437</v>
      </c>
      <c r="P3306" s="46">
        <f t="shared" ca="1" si="422"/>
        <v>0.39314024934225317</v>
      </c>
      <c r="Q3306" s="47">
        <f t="shared" ca="1" si="417"/>
        <v>0.61171106232840677</v>
      </c>
      <c r="R3306" s="47">
        <f t="shared" ca="1" si="418"/>
        <v>0.38135072711013407</v>
      </c>
      <c r="S3306" s="97">
        <f t="shared" ca="1" si="423"/>
        <v>0.42367395705721922</v>
      </c>
      <c r="V3306">
        <v>3289</v>
      </c>
      <c r="W3306" s="46">
        <v>-0.38958051513939301</v>
      </c>
    </row>
    <row r="3307" spans="10:23">
      <c r="J3307">
        <v>3290</v>
      </c>
      <c r="K3307" s="93">
        <f t="shared" ca="1" si="419"/>
        <v>0.13212067792405868</v>
      </c>
      <c r="L3307" s="93">
        <f t="shared" ca="1" si="419"/>
        <v>-0.81302513421215439</v>
      </c>
      <c r="M3307" s="93">
        <f t="shared" ca="1" si="420"/>
        <v>0.13212067792405868</v>
      </c>
      <c r="N3307" s="101">
        <f t="shared" ca="1" si="416"/>
        <v>-0.72879812179133197</v>
      </c>
      <c r="O3307" s="46">
        <f t="shared" ca="1" si="421"/>
        <v>0.3677106016991632</v>
      </c>
      <c r="P3307" s="46">
        <f t="shared" ca="1" si="422"/>
        <v>0.34399695668968255</v>
      </c>
      <c r="Q3307" s="47">
        <f t="shared" ca="1" si="417"/>
        <v>0.41513789171812443</v>
      </c>
      <c r="R3307" s="47">
        <f t="shared" ca="1" si="418"/>
        <v>3.1581587253495885E-2</v>
      </c>
      <c r="S3307" s="97">
        <f t="shared" ca="1" si="423"/>
        <v>0.19964609447632953</v>
      </c>
      <c r="V3307">
        <v>3290</v>
      </c>
      <c r="W3307" s="46">
        <v>0.167217104750114</v>
      </c>
    </row>
    <row r="3308" spans="10:23">
      <c r="J3308">
        <v>3291</v>
      </c>
      <c r="K3308" s="93">
        <f t="shared" ca="1" si="419"/>
        <v>-0.77647097133742005</v>
      </c>
      <c r="L3308" s="93">
        <f t="shared" ca="1" si="419"/>
        <v>0.93915477261928415</v>
      </c>
      <c r="M3308" s="93">
        <f t="shared" ca="1" si="420"/>
        <v>-0.77647097133742005</v>
      </c>
      <c r="N3308" s="101">
        <f t="shared" ca="1" si="416"/>
        <v>0.64346166308134489</v>
      </c>
      <c r="O3308" s="46">
        <f t="shared" ca="1" si="421"/>
        <v>4.1553936933188984E-2</v>
      </c>
      <c r="P3308" s="46">
        <f t="shared" ca="1" si="422"/>
        <v>0.18091862430669547</v>
      </c>
      <c r="Q3308" s="47">
        <f t="shared" ca="1" si="417"/>
        <v>-0.237175437813824</v>
      </c>
      <c r="R3308" s="47">
        <f t="shared" ca="1" si="418"/>
        <v>0.25346568837292072</v>
      </c>
      <c r="S3308" s="97">
        <f t="shared" ca="1" si="423"/>
        <v>0.14750981265305485</v>
      </c>
      <c r="V3308">
        <v>3291</v>
      </c>
      <c r="W3308" s="46">
        <v>0.64475281883587299</v>
      </c>
    </row>
    <row r="3309" spans="10:23">
      <c r="J3309">
        <v>3292</v>
      </c>
      <c r="K3309" s="93">
        <f t="shared" ca="1" si="419"/>
        <v>-0.81541352282351298</v>
      </c>
      <c r="L3309" s="93">
        <f t="shared" ca="1" si="419"/>
        <v>0.36142067587010601</v>
      </c>
      <c r="M3309" s="93">
        <f t="shared" ca="1" si="420"/>
        <v>-0.81541352282351298</v>
      </c>
      <c r="N3309" s="101">
        <f t="shared" ca="1" si="416"/>
        <v>8.3337073718688925E-2</v>
      </c>
      <c r="O3309" s="46">
        <f t="shared" ca="1" si="421"/>
        <v>2.7574749780736929E-2</v>
      </c>
      <c r="P3309" s="46">
        <f t="shared" ca="1" si="422"/>
        <v>0.17392903073046945</v>
      </c>
      <c r="Q3309" s="47">
        <f t="shared" ca="1" si="417"/>
        <v>-0.26513381211872811</v>
      </c>
      <c r="R3309" s="47">
        <f t="shared" ca="1" si="418"/>
        <v>0.16289774898150927</v>
      </c>
      <c r="S3309" s="97">
        <f t="shared" ca="1" si="423"/>
        <v>9.52362493811231E-2</v>
      </c>
      <c r="V3309">
        <v>3292</v>
      </c>
      <c r="W3309" s="46">
        <v>-0.21368343176929999</v>
      </c>
    </row>
    <row r="3310" spans="10:23">
      <c r="J3310">
        <v>3293</v>
      </c>
      <c r="K3310" s="93">
        <f t="shared" ca="1" si="419"/>
        <v>2.1470291179943159</v>
      </c>
      <c r="L3310" s="93">
        <f t="shared" ca="1" si="419"/>
        <v>0.57025961748358422</v>
      </c>
      <c r="M3310" s="93">
        <f t="shared" ca="1" si="420"/>
        <v>2.1470291179943159</v>
      </c>
      <c r="N3310" s="101">
        <f t="shared" ca="1" si="416"/>
        <v>1.2234569813938838</v>
      </c>
      <c r="O3310" s="46">
        <f t="shared" ca="1" si="421"/>
        <v>1.0910012209298072</v>
      </c>
      <c r="P3310" s="46">
        <f t="shared" ca="1" si="422"/>
        <v>0.7056422663050046</v>
      </c>
      <c r="Q3310" s="47">
        <f t="shared" ca="1" si="417"/>
        <v>1.8617191301794123</v>
      </c>
      <c r="R3310" s="47">
        <f t="shared" ca="1" si="418"/>
        <v>0.3472465754002213</v>
      </c>
      <c r="S3310" s="97">
        <f t="shared" ca="1" si="423"/>
        <v>0.71912389816501432</v>
      </c>
      <c r="V3310">
        <v>3293</v>
      </c>
      <c r="W3310" s="46">
        <v>-0.43230404028626801</v>
      </c>
    </row>
    <row r="3311" spans="10:23">
      <c r="J3311">
        <v>3294</v>
      </c>
      <c r="K3311" s="93">
        <f t="shared" ca="1" si="419"/>
        <v>0.54856182602706716</v>
      </c>
      <c r="L3311" s="93">
        <f t="shared" ca="1" si="419"/>
        <v>-3.8738058036840285E-4</v>
      </c>
      <c r="M3311" s="93">
        <f t="shared" ca="1" si="420"/>
        <v>0.54856182602706716</v>
      </c>
      <c r="N3311" s="101">
        <f t="shared" ca="1" si="416"/>
        <v>0.17408769788868642</v>
      </c>
      <c r="O3311" s="46">
        <f t="shared" ca="1" si="421"/>
        <v>0.51720026082930337</v>
      </c>
      <c r="P3311" s="46">
        <f t="shared" ca="1" si="422"/>
        <v>0.41874178625475267</v>
      </c>
      <c r="Q3311" s="47">
        <f t="shared" ca="1" si="417"/>
        <v>0.71411720997840478</v>
      </c>
      <c r="R3311" s="47">
        <f t="shared" ca="1" si="418"/>
        <v>0.17757144334460317</v>
      </c>
      <c r="S3311" s="97">
        <f t="shared" ca="1" si="423"/>
        <v>0.34738585208695327</v>
      </c>
      <c r="V3311">
        <v>3294</v>
      </c>
      <c r="W3311" s="46">
        <v>0.46498202796830201</v>
      </c>
    </row>
    <row r="3312" spans="10:23">
      <c r="J3312">
        <v>3295</v>
      </c>
      <c r="K3312" s="93">
        <f t="shared" ca="1" si="419"/>
        <v>-0.82757021689443433</v>
      </c>
      <c r="L3312" s="93">
        <f t="shared" ca="1" si="419"/>
        <v>2.2488939207939973</v>
      </c>
      <c r="M3312" s="93">
        <f t="shared" ca="1" si="420"/>
        <v>-0.82757021689443433</v>
      </c>
      <c r="N3312" s="101">
        <f t="shared" ca="1" si="416"/>
        <v>1.8689526239419718</v>
      </c>
      <c r="O3312" s="46">
        <f t="shared" ca="1" si="421"/>
        <v>2.3210867726598694E-2</v>
      </c>
      <c r="P3312" s="46">
        <f t="shared" ca="1" si="422"/>
        <v>0.17174708970340033</v>
      </c>
      <c r="Q3312" s="47">
        <f t="shared" ca="1" si="417"/>
        <v>-0.27386157622700458</v>
      </c>
      <c r="R3312" s="47">
        <f t="shared" ca="1" si="418"/>
        <v>0.45161837292876067</v>
      </c>
      <c r="S3312" s="97">
        <f t="shared" ca="1" si="423"/>
        <v>0.23741462032767968</v>
      </c>
      <c r="V3312">
        <v>3295</v>
      </c>
      <c r="W3312" s="46">
        <v>0.21341510359184701</v>
      </c>
    </row>
    <row r="3313" spans="10:23">
      <c r="J3313">
        <v>3296</v>
      </c>
      <c r="K3313" s="93">
        <f t="shared" ca="1" si="419"/>
        <v>8.4254498969121128E-2</v>
      </c>
      <c r="L3313" s="93">
        <f t="shared" ca="1" si="419"/>
        <v>1.6180417391006154</v>
      </c>
      <c r="M3313" s="93">
        <f t="shared" ca="1" si="420"/>
        <v>8.4254498969121128E-2</v>
      </c>
      <c r="N3313" s="101">
        <f t="shared" ca="1" si="416"/>
        <v>1.5608329914243937</v>
      </c>
      <c r="O3313" s="46">
        <f t="shared" ca="1" si="421"/>
        <v>0.35052810470425538</v>
      </c>
      <c r="P3313" s="46">
        <f t="shared" ca="1" si="422"/>
        <v>0.33540570819222865</v>
      </c>
      <c r="Q3313" s="47">
        <f t="shared" ca="1" si="417"/>
        <v>0.3807728977283088</v>
      </c>
      <c r="R3313" s="47">
        <f t="shared" ca="1" si="418"/>
        <v>0.40179774242419947</v>
      </c>
      <c r="S3313" s="97">
        <f t="shared" ca="1" si="423"/>
        <v>0.37616292356422742</v>
      </c>
      <c r="V3313">
        <v>3296</v>
      </c>
      <c r="W3313" s="46">
        <v>0.74604323269631001</v>
      </c>
    </row>
    <row r="3314" spans="10:23">
      <c r="J3314">
        <v>3297</v>
      </c>
      <c r="K3314" s="93">
        <f t="shared" ca="1" si="419"/>
        <v>0.78240515849993852</v>
      </c>
      <c r="L3314" s="93">
        <f t="shared" ca="1" si="419"/>
        <v>1.0816548902249719</v>
      </c>
      <c r="M3314" s="93">
        <f t="shared" ca="1" si="420"/>
        <v>0.78240515849993852</v>
      </c>
      <c r="N3314" s="101">
        <f t="shared" ca="1" si="416"/>
        <v>1.2743212094208989</v>
      </c>
      <c r="O3314" s="46">
        <f t="shared" ca="1" si="421"/>
        <v>0.60114287846078396</v>
      </c>
      <c r="P3314" s="46">
        <f t="shared" ca="1" si="422"/>
        <v>0.46071309507049296</v>
      </c>
      <c r="Q3314" s="47">
        <f t="shared" ca="1" si="417"/>
        <v>0.88200244524136584</v>
      </c>
      <c r="R3314" s="47">
        <f t="shared" ca="1" si="418"/>
        <v>0.35547093906613958</v>
      </c>
      <c r="S3314" s="97">
        <f t="shared" ca="1" si="423"/>
        <v>0.47830690876346177</v>
      </c>
      <c r="V3314">
        <v>3297</v>
      </c>
      <c r="W3314" s="46">
        <v>1.26398401330083</v>
      </c>
    </row>
    <row r="3315" spans="10:23">
      <c r="J3315">
        <v>3298</v>
      </c>
      <c r="K3315" s="93">
        <f t="shared" ca="1" si="419"/>
        <v>2.2397794545759622</v>
      </c>
      <c r="L3315" s="93">
        <f t="shared" ca="1" si="419"/>
        <v>0.52459779397974116</v>
      </c>
      <c r="M3315" s="93">
        <f t="shared" ca="1" si="420"/>
        <v>2.2397794545759622</v>
      </c>
      <c r="N3315" s="101">
        <f t="shared" ca="1" si="416"/>
        <v>1.20966246194694</v>
      </c>
      <c r="O3315" s="46">
        <f t="shared" ca="1" si="421"/>
        <v>1.1242957602973878</v>
      </c>
      <c r="P3315" s="46">
        <f t="shared" ca="1" si="422"/>
        <v>0.72228953598879486</v>
      </c>
      <c r="Q3315" s="47">
        <f t="shared" ca="1" si="417"/>
        <v>1.9283082089145733</v>
      </c>
      <c r="R3315" s="47">
        <f t="shared" ca="1" si="418"/>
        <v>0.34501610520674875</v>
      </c>
      <c r="S3315" s="97">
        <f t="shared" ca="1" si="423"/>
        <v>0.73465593275206831</v>
      </c>
      <c r="V3315">
        <v>3298</v>
      </c>
      <c r="W3315" s="46">
        <v>1.4178147750258701</v>
      </c>
    </row>
    <row r="3316" spans="10:23">
      <c r="J3316">
        <v>3299</v>
      </c>
      <c r="K3316" s="93">
        <f t="shared" ca="1" si="419"/>
        <v>-1.3519581837400745</v>
      </c>
      <c r="L3316" s="93">
        <f t="shared" ca="1" si="419"/>
        <v>0.56133274956846035</v>
      </c>
      <c r="M3316" s="93">
        <f t="shared" ca="1" si="420"/>
        <v>-1.3519581837400745</v>
      </c>
      <c r="N3316" s="101">
        <f t="shared" ca="1" si="416"/>
        <v>0.10223711109608608</v>
      </c>
      <c r="O3316" s="46">
        <f t="shared" ca="1" si="421"/>
        <v>-0.16502840395150109</v>
      </c>
      <c r="P3316" s="46">
        <f t="shared" ca="1" si="422"/>
        <v>7.7627453864350437E-2</v>
      </c>
      <c r="Q3316" s="47">
        <f t="shared" ca="1" si="417"/>
        <v>-0.65034011958320415</v>
      </c>
      <c r="R3316" s="47">
        <f t="shared" ca="1" si="418"/>
        <v>0.16595374308032082</v>
      </c>
      <c r="S3316" s="97">
        <f t="shared" ca="1" si="423"/>
        <v>4.6266956440986495E-4</v>
      </c>
      <c r="V3316">
        <v>3299</v>
      </c>
      <c r="W3316" s="46">
        <v>0.103893878953325</v>
      </c>
    </row>
    <row r="3317" spans="10:23">
      <c r="J3317">
        <v>3300</v>
      </c>
      <c r="K3317" s="93">
        <f t="shared" ca="1" si="419"/>
        <v>-1.1010893373742479</v>
      </c>
      <c r="L3317" s="93">
        <f t="shared" ca="1" si="419"/>
        <v>-0.19095575408226823</v>
      </c>
      <c r="M3317" s="93">
        <f t="shared" ca="1" si="420"/>
        <v>-1.1010893373742479</v>
      </c>
      <c r="N3317" s="101">
        <f t="shared" ca="1" si="416"/>
        <v>-0.53121305083729775</v>
      </c>
      <c r="O3317" s="46">
        <f t="shared" ca="1" si="421"/>
        <v>-7.4974146584208978E-2</v>
      </c>
      <c r="P3317" s="46">
        <f t="shared" ca="1" si="422"/>
        <v>0.12265458254799649</v>
      </c>
      <c r="Q3317" s="47">
        <f t="shared" ca="1" si="417"/>
        <v>-0.47023160484861992</v>
      </c>
      <c r="R3317" s="47">
        <f t="shared" ca="1" si="418"/>
        <v>6.3529609301902254E-2</v>
      </c>
      <c r="S3317" s="97">
        <f t="shared" ca="1" si="423"/>
        <v>-5.7222686411533621E-3</v>
      </c>
      <c r="V3317">
        <v>3300</v>
      </c>
      <c r="W3317" s="46">
        <v>-0.15603005806935499</v>
      </c>
    </row>
    <row r="3318" spans="10:23">
      <c r="J3318">
        <v>3301</v>
      </c>
      <c r="K3318" s="93">
        <f t="shared" ca="1" si="419"/>
        <v>8.7442298486169287E-2</v>
      </c>
      <c r="L3318" s="93">
        <f t="shared" ca="1" si="419"/>
        <v>-0.70341938127843751</v>
      </c>
      <c r="M3318" s="93">
        <f t="shared" ca="1" si="420"/>
        <v>8.7442298486169287E-2</v>
      </c>
      <c r="N3318" s="101">
        <f t="shared" ca="1" si="416"/>
        <v>-0.63909147706584901</v>
      </c>
      <c r="O3318" s="46">
        <f t="shared" ca="1" si="421"/>
        <v>0.35167242741431781</v>
      </c>
      <c r="P3318" s="46">
        <f t="shared" ca="1" si="422"/>
        <v>0.33597786954725989</v>
      </c>
      <c r="Q3318" s="47">
        <f t="shared" ca="1" si="417"/>
        <v>0.38306154314843371</v>
      </c>
      <c r="R3318" s="47">
        <f t="shared" ca="1" si="418"/>
        <v>4.60864779810196E-2</v>
      </c>
      <c r="S3318" s="97">
        <f t="shared" ca="1" si="423"/>
        <v>0.19887945269766871</v>
      </c>
      <c r="V3318">
        <v>3301</v>
      </c>
      <c r="W3318" s="46">
        <v>0.27247598066550999</v>
      </c>
    </row>
    <row r="3319" spans="10:23">
      <c r="J3319">
        <v>3302</v>
      </c>
      <c r="K3319" s="93">
        <f t="shared" ca="1" si="419"/>
        <v>-0.27357335754210288</v>
      </c>
      <c r="L3319" s="93">
        <f t="shared" ca="1" si="419"/>
        <v>0.32594056010511041</v>
      </c>
      <c r="M3319" s="93">
        <f t="shared" ca="1" si="420"/>
        <v>-0.27357335754210288</v>
      </c>
      <c r="N3319" s="101">
        <f t="shared" ca="1" si="416"/>
        <v>0.22201630044318754</v>
      </c>
      <c r="O3319" s="46">
        <f t="shared" ca="1" si="421"/>
        <v>0.22207882791977146</v>
      </c>
      <c r="P3319" s="46">
        <f t="shared" ca="1" si="422"/>
        <v>0.27118106979998674</v>
      </c>
      <c r="Q3319" s="47">
        <f t="shared" ca="1" si="417"/>
        <v>0.12387434415934098</v>
      </c>
      <c r="R3319" s="47">
        <f t="shared" ca="1" si="418"/>
        <v>0.18532113841906925</v>
      </c>
      <c r="S3319" s="97">
        <f t="shared" ca="1" si="423"/>
        <v>0.20369998316942034</v>
      </c>
      <c r="V3319">
        <v>3302</v>
      </c>
      <c r="W3319" s="46">
        <v>0.213978618615323</v>
      </c>
    </row>
    <row r="3320" spans="10:23">
      <c r="J3320">
        <v>3303</v>
      </c>
      <c r="K3320" s="93">
        <f t="shared" ca="1" si="419"/>
        <v>1.0211900559913976</v>
      </c>
      <c r="L3320" s="93">
        <f t="shared" ca="1" si="419"/>
        <v>-0.47996662313616067</v>
      </c>
      <c r="M3320" s="93">
        <f t="shared" ca="1" si="420"/>
        <v>1.0211900559913976</v>
      </c>
      <c r="N3320" s="101">
        <f t="shared" ca="1" si="416"/>
        <v>-0.13028693948878378</v>
      </c>
      <c r="O3320" s="46">
        <f t="shared" ca="1" si="421"/>
        <v>0.68685936707874862</v>
      </c>
      <c r="P3320" s="46">
        <f t="shared" ca="1" si="422"/>
        <v>0.50357133937947529</v>
      </c>
      <c r="Q3320" s="47">
        <f t="shared" ca="1" si="417"/>
        <v>1.0534354224772953</v>
      </c>
      <c r="R3320" s="47">
        <f t="shared" ca="1" si="418"/>
        <v>0.12835635042812812</v>
      </c>
      <c r="S3320" s="97">
        <f t="shared" ca="1" si="423"/>
        <v>0.40760785875343836</v>
      </c>
      <c r="V3320">
        <v>3303</v>
      </c>
      <c r="W3320" s="46">
        <v>-0.299885210950948</v>
      </c>
    </row>
    <row r="3321" spans="10:23">
      <c r="J3321">
        <v>3304</v>
      </c>
      <c r="K3321" s="93">
        <f t="shared" ca="1" si="419"/>
        <v>-1.4605776630063962</v>
      </c>
      <c r="L3321" s="93">
        <f t="shared" ca="1" si="419"/>
        <v>0.90664833923889976</v>
      </c>
      <c r="M3321" s="93">
        <f t="shared" ca="1" si="420"/>
        <v>-1.4605776630063962</v>
      </c>
      <c r="N3321" s="101">
        <f t="shared" ca="1" si="416"/>
        <v>0.39508158514508201</v>
      </c>
      <c r="O3321" s="46">
        <f t="shared" ca="1" si="421"/>
        <v>-0.20401948109260859</v>
      </c>
      <c r="P3321" s="46">
        <f t="shared" ca="1" si="422"/>
        <v>5.8131915293796688E-2</v>
      </c>
      <c r="Q3321" s="47">
        <f t="shared" ca="1" si="417"/>
        <v>-0.72832227386541915</v>
      </c>
      <c r="R3321" s="47">
        <f t="shared" ca="1" si="418"/>
        <v>0.21330449518166658</v>
      </c>
      <c r="S3321" s="97">
        <f t="shared" ca="1" si="423"/>
        <v>4.6425070445289957E-3</v>
      </c>
      <c r="V3321">
        <v>3304</v>
      </c>
      <c r="W3321" s="46">
        <v>0.20743194825092401</v>
      </c>
    </row>
    <row r="3322" spans="10:23">
      <c r="J3322">
        <v>3305</v>
      </c>
      <c r="K3322" s="93">
        <f t="shared" ca="1" si="419"/>
        <v>-0.42730743729798931</v>
      </c>
      <c r="L3322" s="93">
        <f t="shared" ca="1" si="419"/>
        <v>0.86621950792273328</v>
      </c>
      <c r="M3322" s="93">
        <f t="shared" ca="1" si="420"/>
        <v>-0.42730743729798931</v>
      </c>
      <c r="N3322" s="101">
        <f t="shared" ca="1" si="416"/>
        <v>0.68535480162361773</v>
      </c>
      <c r="O3322" s="46">
        <f t="shared" ca="1" si="421"/>
        <v>0.16689298645314329</v>
      </c>
      <c r="P3322" s="46">
        <f t="shared" ca="1" si="422"/>
        <v>0.24358814906667264</v>
      </c>
      <c r="Q3322" s="47">
        <f t="shared" ca="1" si="417"/>
        <v>1.3502661226084622E-2</v>
      </c>
      <c r="R3322" s="47">
        <f t="shared" ca="1" si="418"/>
        <v>0.2602394942448068</v>
      </c>
      <c r="S3322" s="97">
        <f t="shared" ca="1" si="423"/>
        <v>0.21356624034897503</v>
      </c>
      <c r="V3322">
        <v>3305</v>
      </c>
      <c r="W3322" s="46">
        <v>1.11128514044161</v>
      </c>
    </row>
    <row r="3323" spans="10:23">
      <c r="J3323">
        <v>3306</v>
      </c>
      <c r="K3323" s="93">
        <f t="shared" ca="1" si="419"/>
        <v>-1.2522546775183521</v>
      </c>
      <c r="L3323" s="93">
        <f t="shared" ca="1" si="419"/>
        <v>-1.1521914634589154</v>
      </c>
      <c r="M3323" s="93">
        <f t="shared" ca="1" si="420"/>
        <v>-1.2522546775183521</v>
      </c>
      <c r="N3323" s="101">
        <f t="shared" ca="1" si="416"/>
        <v>-1.4906184361295964</v>
      </c>
      <c r="O3323" s="46">
        <f t="shared" ca="1" si="421"/>
        <v>-0.12923788894821814</v>
      </c>
      <c r="P3323" s="46">
        <f t="shared" ca="1" si="422"/>
        <v>9.5522711365991914E-2</v>
      </c>
      <c r="Q3323" s="47">
        <f t="shared" ca="1" si="417"/>
        <v>-0.57875908957663824</v>
      </c>
      <c r="R3323" s="47">
        <f t="shared" ca="1" si="418"/>
        <v>-9.159903606933012E-2</v>
      </c>
      <c r="S3323" s="97">
        <f t="shared" ca="1" si="423"/>
        <v>-0.11041846250877413</v>
      </c>
      <c r="V3323">
        <v>3306</v>
      </c>
      <c r="W3323" s="46">
        <v>0.74006802510024805</v>
      </c>
    </row>
    <row r="3324" spans="10:23">
      <c r="J3324">
        <v>3307</v>
      </c>
      <c r="K3324" s="93">
        <f t="shared" ca="1" si="419"/>
        <v>0.99937867080712262</v>
      </c>
      <c r="L3324" s="93">
        <f t="shared" ca="1" si="419"/>
        <v>-1.3805334159713087</v>
      </c>
      <c r="M3324" s="93">
        <f t="shared" ca="1" si="420"/>
        <v>0.99937867080712262</v>
      </c>
      <c r="N3324" s="101">
        <f t="shared" ca="1" si="416"/>
        <v>-0.99103568540809905</v>
      </c>
      <c r="O3324" s="46">
        <f t="shared" ca="1" si="421"/>
        <v>0.67902974565155261</v>
      </c>
      <c r="P3324" s="46">
        <f t="shared" ca="1" si="422"/>
        <v>0.49965652866587729</v>
      </c>
      <c r="Q3324" s="47">
        <f t="shared" ca="1" si="417"/>
        <v>1.0377761796229032</v>
      </c>
      <c r="R3324" s="47">
        <f t="shared" ca="1" si="418"/>
        <v>-1.0820257298301633E-2</v>
      </c>
      <c r="S3324" s="97">
        <f t="shared" ca="1" si="423"/>
        <v>0.3341047441766255</v>
      </c>
      <c r="V3324">
        <v>3307</v>
      </c>
      <c r="W3324" s="46">
        <v>0.63185821948507004</v>
      </c>
    </row>
    <row r="3325" spans="10:23">
      <c r="J3325">
        <v>3308</v>
      </c>
      <c r="K3325" s="93">
        <f t="shared" ca="1" si="419"/>
        <v>-2.7082320259176109</v>
      </c>
      <c r="L3325" s="93">
        <f t="shared" ca="1" si="419"/>
        <v>-0.17428933168121383</v>
      </c>
      <c r="M3325" s="93">
        <f t="shared" ca="1" si="420"/>
        <v>-2.7082320259176109</v>
      </c>
      <c r="N3325" s="101">
        <f t="shared" ca="1" si="416"/>
        <v>-1.026519324937456</v>
      </c>
      <c r="O3325" s="46">
        <f t="shared" ca="1" si="421"/>
        <v>-0.65188930921462529</v>
      </c>
      <c r="P3325" s="46">
        <f t="shared" ca="1" si="422"/>
        <v>-0.16580299876721166</v>
      </c>
      <c r="Q3325" s="47">
        <f t="shared" ca="1" si="417"/>
        <v>-1.6240619301094525</v>
      </c>
      <c r="R3325" s="47">
        <f t="shared" ca="1" si="418"/>
        <v>-1.6557695317114929E-2</v>
      </c>
      <c r="S3325" s="97">
        <f t="shared" ca="1" si="423"/>
        <v>-0.33422350226587011</v>
      </c>
      <c r="V3325">
        <v>3308</v>
      </c>
      <c r="W3325" s="46">
        <v>0.37399420854625798</v>
      </c>
    </row>
    <row r="3326" spans="10:23">
      <c r="J3326">
        <v>3309</v>
      </c>
      <c r="K3326" s="93">
        <f t="shared" ca="1" si="419"/>
        <v>1.0353512990514868</v>
      </c>
      <c r="L3326" s="93">
        <f t="shared" ca="1" si="419"/>
        <v>-0.28018875917257535</v>
      </c>
      <c r="M3326" s="93">
        <f t="shared" ca="1" si="420"/>
        <v>1.0353512990514868</v>
      </c>
      <c r="N3326" s="101">
        <f t="shared" ca="1" si="416"/>
        <v>6.3622687687148849E-2</v>
      </c>
      <c r="O3326" s="46">
        <f t="shared" ca="1" si="421"/>
        <v>0.69194282102549498</v>
      </c>
      <c r="P3326" s="46">
        <f t="shared" ca="1" si="422"/>
        <v>0.50611306635284847</v>
      </c>
      <c r="Q3326" s="47">
        <f t="shared" ca="1" si="417"/>
        <v>1.063602330370788</v>
      </c>
      <c r="R3326" s="47">
        <f t="shared" ca="1" si="418"/>
        <v>0.15971008082133253</v>
      </c>
      <c r="S3326" s="97">
        <f t="shared" ca="1" si="423"/>
        <v>0.42582645092341376</v>
      </c>
      <c r="V3326">
        <v>3309</v>
      </c>
      <c r="W3326" s="46">
        <v>4.0255879357238199E-2</v>
      </c>
    </row>
    <row r="3327" spans="10:23">
      <c r="J3327">
        <v>3310</v>
      </c>
      <c r="K3327" s="93">
        <f t="shared" ca="1" si="419"/>
        <v>-0.76244564240866675</v>
      </c>
      <c r="L3327" s="93">
        <f t="shared" ca="1" si="419"/>
        <v>-2.1457728614232816</v>
      </c>
      <c r="M3327" s="93">
        <f t="shared" ca="1" si="420"/>
        <v>-0.76244564240866675</v>
      </c>
      <c r="N3327" s="101">
        <f t="shared" ca="1" si="416"/>
        <v>-2.2768459942755892</v>
      </c>
      <c r="O3327" s="46">
        <f t="shared" ca="1" si="421"/>
        <v>4.658860185594732E-2</v>
      </c>
      <c r="P3327" s="46">
        <f t="shared" ca="1" si="422"/>
        <v>0.18343595676807464</v>
      </c>
      <c r="Q3327" s="47">
        <f t="shared" ca="1" si="417"/>
        <v>-0.22710610796830732</v>
      </c>
      <c r="R3327" s="47">
        <f t="shared" ca="1" si="418"/>
        <v>-0.2187261274099323</v>
      </c>
      <c r="S3327" s="97">
        <f t="shared" ca="1" si="423"/>
        <v>-8.6068762776992491E-2</v>
      </c>
      <c r="V3327">
        <v>3310</v>
      </c>
      <c r="W3327" s="46">
        <v>0.216792323913132</v>
      </c>
    </row>
    <row r="3328" spans="10:23">
      <c r="J3328">
        <v>3311</v>
      </c>
      <c r="K3328" s="93">
        <f t="shared" ca="1" si="419"/>
        <v>0.79156060237824233</v>
      </c>
      <c r="L3328" s="93">
        <f t="shared" ca="1" si="419"/>
        <v>-0.68534142822334199</v>
      </c>
      <c r="M3328" s="93">
        <f t="shared" ca="1" si="420"/>
        <v>0.79156060237824233</v>
      </c>
      <c r="N3328" s="101">
        <f t="shared" ca="1" si="416"/>
        <v>-0.39802665713715707</v>
      </c>
      <c r="O3328" s="46">
        <f t="shared" ca="1" si="421"/>
        <v>0.6044294033173867</v>
      </c>
      <c r="P3328" s="46">
        <f t="shared" ca="1" si="422"/>
        <v>0.46235635749879433</v>
      </c>
      <c r="Q3328" s="47">
        <f t="shared" ca="1" si="417"/>
        <v>0.88857549495457155</v>
      </c>
      <c r="R3328" s="47">
        <f t="shared" ca="1" si="418"/>
        <v>8.5064848892294737E-2</v>
      </c>
      <c r="S3328" s="97">
        <f t="shared" ca="1" si="423"/>
        <v>0.34474712610484071</v>
      </c>
      <c r="V3328">
        <v>3311</v>
      </c>
      <c r="W3328" s="46">
        <v>-0.43218489204557198</v>
      </c>
    </row>
    <row r="3329" spans="10:23">
      <c r="J3329">
        <v>3312</v>
      </c>
      <c r="K3329" s="93">
        <f t="shared" ca="1" si="419"/>
        <v>-0.3782553336468602</v>
      </c>
      <c r="L3329" s="93">
        <f t="shared" ca="1" si="419"/>
        <v>1.1732287827282395</v>
      </c>
      <c r="M3329" s="93">
        <f t="shared" ca="1" si="420"/>
        <v>-0.3782553336468602</v>
      </c>
      <c r="N3329" s="101">
        <f t="shared" ca="1" si="416"/>
        <v>0.99202480306013108</v>
      </c>
      <c r="O3329" s="46">
        <f t="shared" ca="1" si="421"/>
        <v>0.18450119421029271</v>
      </c>
      <c r="P3329" s="46">
        <f t="shared" ca="1" si="422"/>
        <v>0.25239225294524736</v>
      </c>
      <c r="Q3329" s="47">
        <f t="shared" ca="1" si="417"/>
        <v>4.8719076740383449E-2</v>
      </c>
      <c r="R3329" s="47">
        <f t="shared" ca="1" si="418"/>
        <v>0.30982573029073668</v>
      </c>
      <c r="S3329" s="97">
        <f t="shared" ca="1" si="423"/>
        <v>0.24716346225051469</v>
      </c>
      <c r="V3329">
        <v>3312</v>
      </c>
      <c r="W3329" s="46">
        <v>0.13890169369549099</v>
      </c>
    </row>
    <row r="3330" spans="10:23">
      <c r="J3330">
        <v>3313</v>
      </c>
      <c r="K3330" s="93">
        <f t="shared" ca="1" si="419"/>
        <v>3.5302062806231993E-2</v>
      </c>
      <c r="L3330" s="93">
        <f t="shared" ca="1" si="419"/>
        <v>-9.9280247328375162E-2</v>
      </c>
      <c r="M3330" s="93">
        <f t="shared" ca="1" si="420"/>
        <v>3.5302062806231993E-2</v>
      </c>
      <c r="N3330" s="101">
        <f t="shared" ca="1" si="416"/>
        <v>-8.2899085485169888E-2</v>
      </c>
      <c r="O3330" s="46">
        <f t="shared" ca="1" si="421"/>
        <v>0.33295567453275338</v>
      </c>
      <c r="P3330" s="46">
        <f t="shared" ca="1" si="422"/>
        <v>0.32661949310647764</v>
      </c>
      <c r="Q3330" s="47">
        <f t="shared" ca="1" si="417"/>
        <v>0.34562803738530479</v>
      </c>
      <c r="R3330" s="47">
        <f t="shared" ca="1" si="418"/>
        <v>0.13601861052310424</v>
      </c>
      <c r="S3330" s="97">
        <f t="shared" ca="1" si="423"/>
        <v>0.23448714252792879</v>
      </c>
      <c r="V3330">
        <v>3313</v>
      </c>
      <c r="W3330" s="46">
        <v>-4.1041314303271501E-2</v>
      </c>
    </row>
    <row r="3331" spans="10:23">
      <c r="J3331">
        <v>3314</v>
      </c>
      <c r="K3331" s="93">
        <f t="shared" ca="1" si="419"/>
        <v>2.2426205180251864</v>
      </c>
      <c r="L3331" s="93">
        <f t="shared" ca="1" si="419"/>
        <v>-3.9105542965640457E-2</v>
      </c>
      <c r="M3331" s="93">
        <f t="shared" ca="1" si="420"/>
        <v>2.2426205180251864</v>
      </c>
      <c r="N3331" s="101">
        <f t="shared" ca="1" si="416"/>
        <v>0.67612832697887537</v>
      </c>
      <c r="O3331" s="46">
        <f t="shared" ca="1" si="421"/>
        <v>1.1253156153441961</v>
      </c>
      <c r="P3331" s="46">
        <f t="shared" ca="1" si="422"/>
        <v>0.72279946351219904</v>
      </c>
      <c r="Q3331" s="47">
        <f t="shared" ca="1" si="417"/>
        <v>1.9303479190081905</v>
      </c>
      <c r="R3331" s="47">
        <f t="shared" ca="1" si="418"/>
        <v>0.25874764258842398</v>
      </c>
      <c r="S3331" s="97">
        <f t="shared" ca="1" si="423"/>
        <v>0.69203162896630999</v>
      </c>
      <c r="V3331">
        <v>3314</v>
      </c>
      <c r="W3331" s="46">
        <v>0.74525402671621399</v>
      </c>
    </row>
    <row r="3332" spans="10:23">
      <c r="J3332">
        <v>3315</v>
      </c>
      <c r="K3332" s="93">
        <f t="shared" ca="1" si="419"/>
        <v>-0.26659333707584992</v>
      </c>
      <c r="L3332" s="93">
        <f t="shared" ca="1" si="419"/>
        <v>-0.52720980716602983</v>
      </c>
      <c r="M3332" s="93">
        <f t="shared" ca="1" si="420"/>
        <v>-0.26659333707584992</v>
      </c>
      <c r="N3332" s="101">
        <f t="shared" ca="1" si="416"/>
        <v>-0.58462141666285561</v>
      </c>
      <c r="O3332" s="46">
        <f t="shared" ca="1" si="421"/>
        <v>0.22458444218237422</v>
      </c>
      <c r="P3332" s="46">
        <f t="shared" ca="1" si="422"/>
        <v>0.27243387693128807</v>
      </c>
      <c r="Q3332" s="47">
        <f t="shared" ca="1" si="417"/>
        <v>0.12888557268454645</v>
      </c>
      <c r="R3332" s="47">
        <f t="shared" ca="1" si="418"/>
        <v>5.4893877661219628E-2</v>
      </c>
      <c r="S3332" s="97">
        <f t="shared" ca="1" si="423"/>
        <v>0.13973915992179692</v>
      </c>
      <c r="V3332">
        <v>3315</v>
      </c>
      <c r="W3332" s="46">
        <v>0.14468219739166699</v>
      </c>
    </row>
    <row r="3333" spans="10:23">
      <c r="J3333">
        <v>3316</v>
      </c>
      <c r="K3333" s="93">
        <f t="shared" ca="1" si="419"/>
        <v>-0.71897235836735418</v>
      </c>
      <c r="L3333" s="93">
        <f t="shared" ca="1" si="419"/>
        <v>1.062242350762725</v>
      </c>
      <c r="M3333" s="93">
        <f t="shared" ca="1" si="420"/>
        <v>-0.71897235836735418</v>
      </c>
      <c r="N3333" s="101">
        <f t="shared" ca="1" si="416"/>
        <v>0.77844477541976942</v>
      </c>
      <c r="O3333" s="46">
        <f t="shared" ca="1" si="421"/>
        <v>6.2194183682352411E-2</v>
      </c>
      <c r="P3333" s="46">
        <f t="shared" ca="1" si="422"/>
        <v>0.19123874768127719</v>
      </c>
      <c r="Q3333" s="47">
        <f t="shared" ca="1" si="417"/>
        <v>-0.19589494431549714</v>
      </c>
      <c r="R3333" s="47">
        <f t="shared" ca="1" si="418"/>
        <v>0.27529144387321219</v>
      </c>
      <c r="S3333" s="97">
        <f t="shared" ca="1" si="423"/>
        <v>0.1687428137777823</v>
      </c>
      <c r="V3333">
        <v>3316</v>
      </c>
      <c r="W3333" s="46">
        <v>0.18102995465668201</v>
      </c>
    </row>
    <row r="3334" spans="10:23">
      <c r="J3334">
        <v>3317</v>
      </c>
      <c r="K3334" s="93">
        <f t="shared" ca="1" si="419"/>
        <v>-1.0456887271736912E-2</v>
      </c>
      <c r="L3334" s="93">
        <f t="shared" ca="1" si="419"/>
        <v>-1.2725809176946841</v>
      </c>
      <c r="M3334" s="93">
        <f t="shared" ca="1" si="420"/>
        <v>-1.0456887271736912E-2</v>
      </c>
      <c r="N3334" s="101">
        <f t="shared" ca="1" si="416"/>
        <v>-1.209838098406361</v>
      </c>
      <c r="O3334" s="46">
        <f t="shared" ca="1" si="421"/>
        <v>0.31652960837558136</v>
      </c>
      <c r="P3334" s="46">
        <f t="shared" ca="1" si="422"/>
        <v>0.31840646002789169</v>
      </c>
      <c r="Q3334" s="47">
        <f t="shared" ca="1" si="417"/>
        <v>0.31277590507096081</v>
      </c>
      <c r="R3334" s="47">
        <f t="shared" ca="1" si="418"/>
        <v>-4.619896420647282E-2</v>
      </c>
      <c r="S3334" s="97">
        <f t="shared" ca="1" si="423"/>
        <v>0.13516532208455428</v>
      </c>
      <c r="V3334">
        <v>3317</v>
      </c>
      <c r="W3334" s="46">
        <v>-0.28019097488156203</v>
      </c>
    </row>
    <row r="3335" spans="10:23">
      <c r="J3335">
        <v>3318</v>
      </c>
      <c r="K3335" s="93">
        <f t="shared" ca="1" si="419"/>
        <v>-1.1739119658769448</v>
      </c>
      <c r="L3335" s="93">
        <f t="shared" ca="1" si="419"/>
        <v>-0.41328575238087711</v>
      </c>
      <c r="M3335" s="93">
        <f t="shared" ca="1" si="420"/>
        <v>-1.1739119658769448</v>
      </c>
      <c r="N3335" s="101">
        <f t="shared" ca="1" si="416"/>
        <v>-0.7651596139918988</v>
      </c>
      <c r="O3335" s="46">
        <f t="shared" ca="1" si="421"/>
        <v>-0.1011152471008569</v>
      </c>
      <c r="P3335" s="46">
        <f t="shared" ca="1" si="422"/>
        <v>0.10958403228967253</v>
      </c>
      <c r="Q3335" s="47">
        <f t="shared" ca="1" si="417"/>
        <v>-0.52251380588191576</v>
      </c>
      <c r="R3335" s="47">
        <f t="shared" ca="1" si="418"/>
        <v>2.5702207050692427E-2</v>
      </c>
      <c r="S3335" s="97">
        <f t="shared" ca="1" si="423"/>
        <v>-3.7706520025082235E-2</v>
      </c>
      <c r="V3335">
        <v>3318</v>
      </c>
      <c r="W3335" s="46">
        <v>-0.35328691707842602</v>
      </c>
    </row>
    <row r="3336" spans="10:23">
      <c r="J3336">
        <v>3319</v>
      </c>
      <c r="K3336" s="93">
        <f t="shared" ca="1" si="419"/>
        <v>-0.54503561704621561</v>
      </c>
      <c r="L3336" s="93">
        <f t="shared" ca="1" si="419"/>
        <v>-0.96904119591724336</v>
      </c>
      <c r="M3336" s="93">
        <f t="shared" ca="1" si="420"/>
        <v>-0.54503561704621561</v>
      </c>
      <c r="N3336" s="101">
        <f t="shared" ca="1" si="416"/>
        <v>-1.0920652198481609</v>
      </c>
      <c r="O3336" s="46">
        <f t="shared" ca="1" si="421"/>
        <v>0.12463216390776649</v>
      </c>
      <c r="P3336" s="46">
        <f t="shared" ca="1" si="422"/>
        <v>0.22245773779398423</v>
      </c>
      <c r="Q3336" s="47">
        <f t="shared" ca="1" si="417"/>
        <v>-7.1018983864668983E-2</v>
      </c>
      <c r="R3336" s="47">
        <f t="shared" ca="1" si="418"/>
        <v>-2.7155974254276544E-2</v>
      </c>
      <c r="S3336" s="97">
        <f t="shared" ca="1" si="423"/>
        <v>4.8738094826744974E-2</v>
      </c>
      <c r="V3336">
        <v>3319</v>
      </c>
      <c r="W3336" s="46">
        <v>-5.8180729454518597E-2</v>
      </c>
    </row>
    <row r="3337" spans="10:23">
      <c r="J3337">
        <v>3320</v>
      </c>
      <c r="K3337" s="93">
        <f t="shared" ca="1" si="419"/>
        <v>-1.1264245729344329</v>
      </c>
      <c r="L3337" s="93">
        <f t="shared" ca="1" si="419"/>
        <v>1.2331617393158112</v>
      </c>
      <c r="M3337" s="93">
        <f t="shared" ca="1" si="420"/>
        <v>-1.1264245729344329</v>
      </c>
      <c r="N3337" s="101">
        <f t="shared" ca="1" si="416"/>
        <v>0.81091162938074079</v>
      </c>
      <c r="O3337" s="46">
        <f t="shared" ca="1" si="421"/>
        <v>-8.4068722720900102E-2</v>
      </c>
      <c r="P3337" s="46">
        <f t="shared" ca="1" si="422"/>
        <v>0.11810729447965093</v>
      </c>
      <c r="Q3337" s="47">
        <f t="shared" ca="1" si="417"/>
        <v>-0.48842075712200217</v>
      </c>
      <c r="R3337" s="47">
        <f t="shared" ca="1" si="418"/>
        <v>0.28054109032260821</v>
      </c>
      <c r="S3337" s="97">
        <f t="shared" ca="1" si="423"/>
        <v>9.8236183800854054E-2</v>
      </c>
      <c r="V3337">
        <v>3320</v>
      </c>
      <c r="W3337" s="46">
        <v>0.45696403391493001</v>
      </c>
    </row>
    <row r="3338" spans="10:23">
      <c r="J3338">
        <v>3321</v>
      </c>
      <c r="K3338" s="93">
        <f t="shared" ca="1" si="419"/>
        <v>0.87041468389351206</v>
      </c>
      <c r="L3338" s="93">
        <f t="shared" ca="1" si="419"/>
        <v>0.87884913232191475</v>
      </c>
      <c r="M3338" s="93">
        <f t="shared" ca="1" si="420"/>
        <v>0.87041468389351206</v>
      </c>
      <c r="N3338" s="101">
        <f t="shared" ca="1" si="416"/>
        <v>1.1100334833338508</v>
      </c>
      <c r="O3338" s="46">
        <f t="shared" ca="1" si="421"/>
        <v>0.63273561133845913</v>
      </c>
      <c r="P3338" s="46">
        <f t="shared" ca="1" si="422"/>
        <v>0.47650946150933055</v>
      </c>
      <c r="Q3338" s="47">
        <f t="shared" ca="1" si="417"/>
        <v>0.94518791099671629</v>
      </c>
      <c r="R3338" s="47">
        <f t="shared" ca="1" si="418"/>
        <v>0.32890684760938882</v>
      </c>
      <c r="S3338" s="97">
        <f t="shared" ca="1" si="423"/>
        <v>0.48082122947392397</v>
      </c>
      <c r="V3338">
        <v>3321</v>
      </c>
      <c r="W3338" s="46">
        <v>-0.178815394982761</v>
      </c>
    </row>
    <row r="3339" spans="10:23">
      <c r="J3339">
        <v>3322</v>
      </c>
      <c r="K3339" s="93">
        <f t="shared" ca="1" si="419"/>
        <v>1.2594987688314128</v>
      </c>
      <c r="L3339" s="93">
        <f t="shared" ca="1" si="419"/>
        <v>-0.83715882104894235</v>
      </c>
      <c r="M3339" s="93">
        <f t="shared" ca="1" si="420"/>
        <v>1.2594987688314128</v>
      </c>
      <c r="N3339" s="101">
        <f t="shared" ca="1" si="416"/>
        <v>-0.39314734046950672</v>
      </c>
      <c r="O3339" s="46">
        <f t="shared" ca="1" si="421"/>
        <v>0.77240491994372251</v>
      </c>
      <c r="P3339" s="46">
        <f t="shared" ca="1" si="422"/>
        <v>0.54634411581196218</v>
      </c>
      <c r="Q3339" s="47">
        <f t="shared" ca="1" si="417"/>
        <v>1.2245265282072431</v>
      </c>
      <c r="R3339" s="47">
        <f t="shared" ca="1" si="418"/>
        <v>8.5853797752279776E-2</v>
      </c>
      <c r="S3339" s="97">
        <f t="shared" ca="1" si="423"/>
        <v>0.42912935884800113</v>
      </c>
      <c r="V3339">
        <v>3322</v>
      </c>
      <c r="W3339" s="46">
        <v>0.20327796868842801</v>
      </c>
    </row>
    <row r="3340" spans="10:23">
      <c r="J3340">
        <v>3323</v>
      </c>
      <c r="K3340" s="93">
        <f t="shared" ca="1" si="419"/>
        <v>1.7228808468243957</v>
      </c>
      <c r="L3340" s="93">
        <f t="shared" ca="1" si="419"/>
        <v>-1.4471074821289707</v>
      </c>
      <c r="M3340" s="93">
        <f t="shared" ca="1" si="420"/>
        <v>1.7228808468243957</v>
      </c>
      <c r="N3340" s="101">
        <f t="shared" ca="1" si="416"/>
        <v>-0.8240635155544771</v>
      </c>
      <c r="O3340" s="46">
        <f t="shared" ca="1" si="421"/>
        <v>0.93874493990028218</v>
      </c>
      <c r="P3340" s="46">
        <f t="shared" ca="1" si="422"/>
        <v>0.62951412579024213</v>
      </c>
      <c r="Q3340" s="47">
        <f t="shared" ca="1" si="417"/>
        <v>1.5572065681203624</v>
      </c>
      <c r="R3340" s="47">
        <f t="shared" ca="1" si="418"/>
        <v>1.6177888554503E-2</v>
      </c>
      <c r="S3340" s="97">
        <f t="shared" ca="1" si="423"/>
        <v>0.47746141422739258</v>
      </c>
      <c r="V3340">
        <v>3323</v>
      </c>
      <c r="W3340" s="46">
        <v>-0.32535184404198297</v>
      </c>
    </row>
    <row r="3341" spans="10:23">
      <c r="J3341">
        <v>3324</v>
      </c>
      <c r="K3341" s="93">
        <f t="shared" ca="1" si="419"/>
        <v>1.706923728631498E-2</v>
      </c>
      <c r="L3341" s="93">
        <f t="shared" ca="1" si="419"/>
        <v>-0.52323373724787314</v>
      </c>
      <c r="M3341" s="93">
        <f t="shared" ca="1" si="420"/>
        <v>1.706923728631498E-2</v>
      </c>
      <c r="N3341" s="101">
        <f t="shared" ca="1" si="416"/>
        <v>-0.49064070939273846</v>
      </c>
      <c r="O3341" s="46">
        <f t="shared" ca="1" si="421"/>
        <v>0.32641064677944998</v>
      </c>
      <c r="P3341" s="46">
        <f t="shared" ca="1" si="422"/>
        <v>0.32334697922982597</v>
      </c>
      <c r="Q3341" s="47">
        <f t="shared" ca="1" si="417"/>
        <v>0.33253798187869799</v>
      </c>
      <c r="R3341" s="47">
        <f t="shared" ca="1" si="418"/>
        <v>7.0089852202681921E-2</v>
      </c>
      <c r="S3341" s="97">
        <f t="shared" ca="1" si="423"/>
        <v>0.19825024949106596</v>
      </c>
      <c r="V3341">
        <v>3324</v>
      </c>
      <c r="W3341" s="46">
        <v>-0.20600345502744</v>
      </c>
    </row>
    <row r="3342" spans="10:23">
      <c r="J3342">
        <v>3325</v>
      </c>
      <c r="K3342" s="93">
        <f t="shared" ca="1" si="419"/>
        <v>0.6023960647793809</v>
      </c>
      <c r="L3342" s="93">
        <f t="shared" ca="1" si="419"/>
        <v>0.65348936673957836</v>
      </c>
      <c r="M3342" s="93">
        <f t="shared" ca="1" si="420"/>
        <v>0.6023960647793809</v>
      </c>
      <c r="N3342" s="101">
        <f t="shared" ca="1" si="416"/>
        <v>0.81113774478625511</v>
      </c>
      <c r="O3342" s="46">
        <f t="shared" ca="1" si="421"/>
        <v>0.53652510909963658</v>
      </c>
      <c r="P3342" s="46">
        <f t="shared" ca="1" si="422"/>
        <v>0.42840421038991927</v>
      </c>
      <c r="Q3342" s="47">
        <f t="shared" ca="1" si="417"/>
        <v>0.75276690651907108</v>
      </c>
      <c r="R3342" s="47">
        <f t="shared" ca="1" si="418"/>
        <v>0.28057765148548341</v>
      </c>
      <c r="S3342" s="97">
        <f t="shared" ca="1" si="423"/>
        <v>0.40855138029256</v>
      </c>
      <c r="V3342">
        <v>3325</v>
      </c>
      <c r="W3342" s="46">
        <v>0.35075133982538897</v>
      </c>
    </row>
    <row r="3343" spans="10:23">
      <c r="J3343">
        <v>3326</v>
      </c>
      <c r="K3343" s="93">
        <f t="shared" ca="1" si="419"/>
        <v>-0.26084564567570473</v>
      </c>
      <c r="L3343" s="93">
        <f t="shared" ca="1" si="419"/>
        <v>1.2746707034895939</v>
      </c>
      <c r="M3343" s="93">
        <f t="shared" ca="1" si="420"/>
        <v>-0.26084564567570473</v>
      </c>
      <c r="N3343" s="101">
        <f t="shared" ca="1" si="416"/>
        <v>1.1255390974101014</v>
      </c>
      <c r="O3343" s="46">
        <f t="shared" ca="1" si="421"/>
        <v>0.2266476879305595</v>
      </c>
      <c r="P3343" s="46">
        <f t="shared" ca="1" si="422"/>
        <v>0.27346549980538076</v>
      </c>
      <c r="Q3343" s="47">
        <f t="shared" ca="1" si="417"/>
        <v>0.13301206418091707</v>
      </c>
      <c r="R3343" s="47">
        <f t="shared" ca="1" si="418"/>
        <v>0.33141398895357155</v>
      </c>
      <c r="S3343" s="97">
        <f t="shared" ca="1" si="423"/>
        <v>0.27903083844206555</v>
      </c>
      <c r="V3343">
        <v>3326</v>
      </c>
      <c r="W3343" s="46">
        <v>1.2547744484096199</v>
      </c>
    </row>
    <row r="3344" spans="10:23">
      <c r="J3344">
        <v>3327</v>
      </c>
      <c r="K3344" s="93">
        <f t="shared" ca="1" si="419"/>
        <v>-0.2599254378532721</v>
      </c>
      <c r="L3344" s="93">
        <f t="shared" ca="1" si="419"/>
        <v>-0.53100760425117477</v>
      </c>
      <c r="M3344" s="93">
        <f t="shared" ca="1" si="420"/>
        <v>-0.2599254378532721</v>
      </c>
      <c r="N3344" s="101">
        <f t="shared" ca="1" si="416"/>
        <v>-0.58610150269351025</v>
      </c>
      <c r="O3344" s="46">
        <f t="shared" ca="1" si="421"/>
        <v>0.22697801444687754</v>
      </c>
      <c r="P3344" s="46">
        <f t="shared" ca="1" si="422"/>
        <v>0.27363066306353978</v>
      </c>
      <c r="Q3344" s="47">
        <f t="shared" ca="1" si="417"/>
        <v>0.13367271721355312</v>
      </c>
      <c r="R3344" s="47">
        <f t="shared" ca="1" si="418"/>
        <v>5.4654558865965638E-2</v>
      </c>
      <c r="S3344" s="97">
        <f t="shared" ca="1" si="423"/>
        <v>0.1408162866564216</v>
      </c>
      <c r="V3344">
        <v>3327</v>
      </c>
      <c r="W3344" s="46">
        <v>1.3593661488709901E-2</v>
      </c>
    </row>
    <row r="3345" spans="10:23">
      <c r="J3345">
        <v>3328</v>
      </c>
      <c r="K3345" s="93">
        <f t="shared" ca="1" si="419"/>
        <v>0.38462401070005442</v>
      </c>
      <c r="L3345" s="93">
        <f t="shared" ca="1" si="419"/>
        <v>0.22227994004273827</v>
      </c>
      <c r="M3345" s="93">
        <f t="shared" ca="1" si="420"/>
        <v>0.38462401070005442</v>
      </c>
      <c r="N3345" s="101">
        <f t="shared" ca="1" si="416"/>
        <v>0.33305893813637921</v>
      </c>
      <c r="O3345" s="46">
        <f t="shared" ca="1" si="421"/>
        <v>0.45835158979040524</v>
      </c>
      <c r="P3345" s="46">
        <f t="shared" ca="1" si="422"/>
        <v>0.38931745073530361</v>
      </c>
      <c r="Q3345" s="47">
        <f t="shared" ca="1" si="417"/>
        <v>0.59641986790060852</v>
      </c>
      <c r="R3345" s="47">
        <f t="shared" ca="1" si="418"/>
        <v>0.20327589896957962</v>
      </c>
      <c r="S3345" s="97">
        <f t="shared" ca="1" si="423"/>
        <v>0.33081374437999245</v>
      </c>
      <c r="V3345">
        <v>3328</v>
      </c>
      <c r="W3345" s="46">
        <v>0.18176251811980401</v>
      </c>
    </row>
    <row r="3346" spans="10:23">
      <c r="J3346">
        <v>3329</v>
      </c>
      <c r="K3346" s="93">
        <f t="shared" ca="1" si="419"/>
        <v>1.2331370400184933</v>
      </c>
      <c r="L3346" s="93">
        <f t="shared" ca="1" si="419"/>
        <v>-1.7718492281916318</v>
      </c>
      <c r="M3346" s="93">
        <f t="shared" ca="1" si="420"/>
        <v>1.2331370400184933</v>
      </c>
      <c r="N3346" s="101">
        <f t="shared" ref="N3346:N3409" ca="1" si="424">$N$2*K3346+SQRT(1-$N$2^2)*L3346</f>
        <v>-1.2876952227884142</v>
      </c>
      <c r="O3346" s="46">
        <f t="shared" ca="1" si="421"/>
        <v>0.76294186406589715</v>
      </c>
      <c r="P3346" s="46">
        <f t="shared" ca="1" si="422"/>
        <v>0.54161258787304956</v>
      </c>
      <c r="Q3346" s="47">
        <f t="shared" ref="Q3346:Q3409" ca="1" si="425">$K$2+K3346*$S$3</f>
        <v>1.2056004164515923</v>
      </c>
      <c r="R3346" s="47">
        <f t="shared" ref="R3346:R3409" ca="1" si="426">$L$2+$L$3*N3346</f>
        <v>-5.8787876488018698E-2</v>
      </c>
      <c r="S3346" s="97">
        <f t="shared" ca="1" si="423"/>
        <v>0.3520769937889392</v>
      </c>
      <c r="V3346">
        <v>3329</v>
      </c>
      <c r="W3346" s="46">
        <v>-0.460490749644754</v>
      </c>
    </row>
    <row r="3347" spans="10:23">
      <c r="J3347">
        <v>3330</v>
      </c>
      <c r="K3347" s="93">
        <f t="shared" ref="K3347:L3410" ca="1" si="427">_xlfn.NORM.S.INV(RAND())</f>
        <v>0.68190337610806295</v>
      </c>
      <c r="L3347" s="93">
        <f t="shared" ca="1" si="427"/>
        <v>3.3804606185087438E-3</v>
      </c>
      <c r="M3347" s="93">
        <f t="shared" ref="M3347:M3410" ca="1" si="428">K3347</f>
        <v>0.68190337610806295</v>
      </c>
      <c r="N3347" s="101">
        <f t="shared" ca="1" si="424"/>
        <v>0.22006552904455376</v>
      </c>
      <c r="O3347" s="46">
        <f t="shared" ref="O3347:O3410" ca="1" si="429">$K$2+K3347*$K$3</f>
        <v>0.5650658066820442</v>
      </c>
      <c r="P3347" s="46">
        <f t="shared" ref="P3347:P3410" ca="1" si="430">$K$2+K3347*$R$3</f>
        <v>0.44267455918112308</v>
      </c>
      <c r="Q3347" s="47">
        <f t="shared" ca="1" si="425"/>
        <v>0.80984830168388644</v>
      </c>
      <c r="R3347" s="47">
        <f t="shared" ca="1" si="426"/>
        <v>0.18500571333480542</v>
      </c>
      <c r="S3347" s="97">
        <f t="shared" ref="S3347:S3410" ca="1" si="431">AVERAGE(R3347,O3347)</f>
        <v>0.37503576000842481</v>
      </c>
      <c r="V3347">
        <v>3330</v>
      </c>
      <c r="W3347" s="46">
        <v>0.43536799623646399</v>
      </c>
    </row>
    <row r="3348" spans="10:23">
      <c r="J3348">
        <v>3331</v>
      </c>
      <c r="K3348" s="93">
        <f t="shared" ca="1" si="427"/>
        <v>0.11882993951979628</v>
      </c>
      <c r="L3348" s="93">
        <f t="shared" ca="1" si="427"/>
        <v>-0.76170819923377586</v>
      </c>
      <c r="M3348" s="93">
        <f t="shared" ca="1" si="428"/>
        <v>0.11882993951979628</v>
      </c>
      <c r="N3348" s="101">
        <f t="shared" ca="1" si="424"/>
        <v>-0.68437215144121533</v>
      </c>
      <c r="O3348" s="46">
        <f t="shared" ca="1" si="429"/>
        <v>0.36293963234925258</v>
      </c>
      <c r="P3348" s="46">
        <f t="shared" ca="1" si="430"/>
        <v>0.34161147201472725</v>
      </c>
      <c r="Q3348" s="47">
        <f t="shared" ca="1" si="425"/>
        <v>0.40559595301830315</v>
      </c>
      <c r="R3348" s="47">
        <f t="shared" ca="1" si="426"/>
        <v>3.8764933006361815E-2</v>
      </c>
      <c r="S3348" s="97">
        <f t="shared" ca="1" si="431"/>
        <v>0.20085228267780719</v>
      </c>
      <c r="V3348">
        <v>3331</v>
      </c>
      <c r="W3348" s="46">
        <v>0.69788032107721198</v>
      </c>
    </row>
    <row r="3349" spans="10:23">
      <c r="J3349">
        <v>3332</v>
      </c>
      <c r="K3349" s="93">
        <f t="shared" ca="1" si="427"/>
        <v>-0.62427681149883107</v>
      </c>
      <c r="L3349" s="93">
        <f t="shared" ca="1" si="427"/>
        <v>-0.52002011439382612</v>
      </c>
      <c r="M3349" s="93">
        <f t="shared" ca="1" si="428"/>
        <v>-0.62427681149883107</v>
      </c>
      <c r="N3349" s="101">
        <f t="shared" ca="1" si="424"/>
        <v>-0.69155635881911848</v>
      </c>
      <c r="O3349" s="46">
        <f t="shared" ca="1" si="429"/>
        <v>9.6186994159899619E-2</v>
      </c>
      <c r="P3349" s="46">
        <f t="shared" ca="1" si="430"/>
        <v>0.20823515292005079</v>
      </c>
      <c r="Q3349" s="47">
        <f t="shared" ca="1" si="425"/>
        <v>-0.12790932336040273</v>
      </c>
      <c r="R3349" s="47">
        <f t="shared" ca="1" si="426"/>
        <v>3.7603300628969452E-2</v>
      </c>
      <c r="S3349" s="97">
        <f t="shared" ca="1" si="431"/>
        <v>6.6895147394434529E-2</v>
      </c>
      <c r="V3349">
        <v>3332</v>
      </c>
      <c r="W3349" s="46">
        <v>-2.89760513931249E-2</v>
      </c>
    </row>
    <row r="3350" spans="10:23">
      <c r="J3350">
        <v>3333</v>
      </c>
      <c r="K3350" s="93">
        <f t="shared" ca="1" si="427"/>
        <v>1.5068439618825848</v>
      </c>
      <c r="L3350" s="93">
        <f t="shared" ca="1" si="427"/>
        <v>1.0756771703802863</v>
      </c>
      <c r="M3350" s="93">
        <f t="shared" ca="1" si="428"/>
        <v>1.5068439618825848</v>
      </c>
      <c r="N3350" s="101">
        <f t="shared" ca="1" si="424"/>
        <v>1.4990416249932661</v>
      </c>
      <c r="O3350" s="46">
        <f t="shared" ca="1" si="429"/>
        <v>0.86119429334049447</v>
      </c>
      <c r="P3350" s="46">
        <f t="shared" ca="1" si="430"/>
        <v>0.59073880251034816</v>
      </c>
      <c r="Q3350" s="47">
        <f t="shared" ca="1" si="425"/>
        <v>1.402105275000787</v>
      </c>
      <c r="R3350" s="47">
        <f t="shared" ca="1" si="426"/>
        <v>0.39180654254451786</v>
      </c>
      <c r="S3350" s="97">
        <f t="shared" ca="1" si="431"/>
        <v>0.62650041794250622</v>
      </c>
      <c r="V3350">
        <v>3333</v>
      </c>
      <c r="W3350" s="46">
        <v>0.25192597010378498</v>
      </c>
    </row>
    <row r="3351" spans="10:23">
      <c r="J3351">
        <v>3334</v>
      </c>
      <c r="K3351" s="93">
        <f t="shared" ca="1" si="427"/>
        <v>-2.4832284837224008</v>
      </c>
      <c r="L3351" s="93">
        <f t="shared" ca="1" si="427"/>
        <v>0.21489353768667391</v>
      </c>
      <c r="M3351" s="93">
        <f t="shared" ca="1" si="428"/>
        <v>-2.4832284837224008</v>
      </c>
      <c r="N3351" s="101">
        <f t="shared" ca="1" si="424"/>
        <v>-0.58598541529903514</v>
      </c>
      <c r="O3351" s="46">
        <f t="shared" ca="1" si="429"/>
        <v>-0.57111990643333199</v>
      </c>
      <c r="P3351" s="46">
        <f t="shared" ca="1" si="430"/>
        <v>-0.12541829737656501</v>
      </c>
      <c r="Q3351" s="47">
        <f t="shared" ca="1" si="425"/>
        <v>-1.4625231245468659</v>
      </c>
      <c r="R3351" s="47">
        <f t="shared" ca="1" si="426"/>
        <v>5.4673329325800102E-2</v>
      </c>
      <c r="S3351" s="97">
        <f t="shared" ca="1" si="431"/>
        <v>-0.25822328855376597</v>
      </c>
      <c r="V3351">
        <v>3334</v>
      </c>
      <c r="W3351" s="46">
        <v>-0.212863944520333</v>
      </c>
    </row>
    <row r="3352" spans="10:23">
      <c r="J3352">
        <v>3335</v>
      </c>
      <c r="K3352" s="93">
        <f t="shared" ca="1" si="427"/>
        <v>2.4272441726317457</v>
      </c>
      <c r="L3352" s="93">
        <f t="shared" ca="1" si="427"/>
        <v>0.90830067237508882</v>
      </c>
      <c r="M3352" s="93">
        <f t="shared" ca="1" si="428"/>
        <v>2.4272441726317457</v>
      </c>
      <c r="N3352" s="101">
        <f t="shared" ca="1" si="424"/>
        <v>1.6330626960648367</v>
      </c>
      <c r="O3352" s="46">
        <f t="shared" ca="1" si="429"/>
        <v>1.1915898711909514</v>
      </c>
      <c r="P3352" s="46">
        <f t="shared" ca="1" si="430"/>
        <v>0.75593659143557668</v>
      </c>
      <c r="Q3352" s="47">
        <f t="shared" ca="1" si="425"/>
        <v>2.0628964307017013</v>
      </c>
      <c r="R3352" s="47">
        <f t="shared" ca="1" si="426"/>
        <v>0.41347674319718591</v>
      </c>
      <c r="S3352" s="97">
        <f t="shared" ca="1" si="431"/>
        <v>0.80253330719406868</v>
      </c>
      <c r="V3352">
        <v>3335</v>
      </c>
      <c r="W3352" s="46">
        <v>-0.23108454751919399</v>
      </c>
    </row>
    <row r="3353" spans="10:23">
      <c r="J3353">
        <v>3336</v>
      </c>
      <c r="K3353" s="93">
        <f t="shared" ca="1" si="427"/>
        <v>1.4908227960462346</v>
      </c>
      <c r="L3353" s="93">
        <f t="shared" ca="1" si="427"/>
        <v>-0.67331695011850157</v>
      </c>
      <c r="M3353" s="93">
        <f t="shared" ca="1" si="428"/>
        <v>1.4908227960462346</v>
      </c>
      <c r="N3353" s="101">
        <f t="shared" ca="1" si="424"/>
        <v>-0.16424538703027647</v>
      </c>
      <c r="O3353" s="46">
        <f t="shared" ca="1" si="429"/>
        <v>0.85544318389645113</v>
      </c>
      <c r="P3353" s="46">
        <f t="shared" ca="1" si="430"/>
        <v>0.58786324778832655</v>
      </c>
      <c r="Q3353" s="47">
        <f t="shared" ca="1" si="425"/>
        <v>1.3906030561127003</v>
      </c>
      <c r="R3353" s="47">
        <f t="shared" ca="1" si="426"/>
        <v>0.12286552449908995</v>
      </c>
      <c r="S3353" s="97">
        <f t="shared" ca="1" si="431"/>
        <v>0.48915435419777054</v>
      </c>
      <c r="V3353">
        <v>3336</v>
      </c>
      <c r="W3353" s="46">
        <v>8.4197117208991895E-2</v>
      </c>
    </row>
    <row r="3354" spans="10:23">
      <c r="J3354">
        <v>3337</v>
      </c>
      <c r="K3354" s="93">
        <f t="shared" ca="1" si="427"/>
        <v>0.54773934248743295</v>
      </c>
      <c r="L3354" s="93">
        <f t="shared" ca="1" si="427"/>
        <v>2.4522214873372277</v>
      </c>
      <c r="M3354" s="93">
        <f t="shared" ca="1" si="428"/>
        <v>0.54773934248743295</v>
      </c>
      <c r="N3354" s="101">
        <f t="shared" ca="1" si="424"/>
        <v>2.499103364531635</v>
      </c>
      <c r="O3354" s="46">
        <f t="shared" ca="1" si="429"/>
        <v>0.51690501434720104</v>
      </c>
      <c r="P3354" s="46">
        <f t="shared" ca="1" si="430"/>
        <v>0.4185941630137015</v>
      </c>
      <c r="Q3354" s="47">
        <f t="shared" ca="1" si="425"/>
        <v>0.71352671701420012</v>
      </c>
      <c r="R3354" s="47">
        <f t="shared" ca="1" si="426"/>
        <v>0.55350901505557215</v>
      </c>
      <c r="S3354" s="97">
        <f t="shared" ca="1" si="431"/>
        <v>0.53520701470138654</v>
      </c>
      <c r="V3354">
        <v>3337</v>
      </c>
      <c r="W3354" s="46">
        <v>-0.45218068289933899</v>
      </c>
    </row>
    <row r="3355" spans="10:23">
      <c r="J3355">
        <v>3338</v>
      </c>
      <c r="K3355" s="93">
        <f t="shared" ca="1" si="427"/>
        <v>-1.8755776677222757</v>
      </c>
      <c r="L3355" s="93">
        <f t="shared" ca="1" si="427"/>
        <v>0.74793221429566936</v>
      </c>
      <c r="M3355" s="93">
        <f t="shared" ca="1" si="428"/>
        <v>-1.8755776677222757</v>
      </c>
      <c r="N3355" s="101">
        <f t="shared" ca="1" si="424"/>
        <v>0.11262618394073276</v>
      </c>
      <c r="O3355" s="46">
        <f t="shared" ca="1" si="429"/>
        <v>-0.35299181374172994</v>
      </c>
      <c r="P3355" s="46">
        <f t="shared" ca="1" si="430"/>
        <v>-1.6354251030763989E-2</v>
      </c>
      <c r="Q3355" s="47">
        <f t="shared" ca="1" si="425"/>
        <v>-1.0262669391636619</v>
      </c>
      <c r="R3355" s="47">
        <f t="shared" ca="1" si="426"/>
        <v>0.16763357813415689</v>
      </c>
      <c r="S3355" s="97">
        <f t="shared" ca="1" si="431"/>
        <v>-9.2679117803786529E-2</v>
      </c>
      <c r="V3355">
        <v>3338</v>
      </c>
      <c r="W3355" s="46">
        <v>0.66373237099475801</v>
      </c>
    </row>
    <row r="3356" spans="10:23">
      <c r="J3356">
        <v>3339</v>
      </c>
      <c r="K3356" s="93">
        <f t="shared" ca="1" si="427"/>
        <v>1.6658959166357752</v>
      </c>
      <c r="L3356" s="93">
        <f t="shared" ca="1" si="427"/>
        <v>1.7399604855592139</v>
      </c>
      <c r="M3356" s="93">
        <f t="shared" ca="1" si="428"/>
        <v>1.6658959166357752</v>
      </c>
      <c r="N3356" s="101">
        <f t="shared" ca="1" si="424"/>
        <v>2.17941955802719</v>
      </c>
      <c r="O3356" s="46">
        <f t="shared" ca="1" si="429"/>
        <v>0.91828908958804412</v>
      </c>
      <c r="P3356" s="46">
        <f t="shared" ca="1" si="430"/>
        <v>0.6192862006341231</v>
      </c>
      <c r="Q3356" s="47">
        <f t="shared" ca="1" si="425"/>
        <v>1.5162948674958863</v>
      </c>
      <c r="R3356" s="47">
        <f t="shared" ca="1" si="426"/>
        <v>0.50181854446785013</v>
      </c>
      <c r="S3356" s="97">
        <f t="shared" ca="1" si="431"/>
        <v>0.71005381702794712</v>
      </c>
      <c r="V3356">
        <v>3339</v>
      </c>
      <c r="W3356" s="46">
        <v>0.114571618612772</v>
      </c>
    </row>
    <row r="3357" spans="10:23">
      <c r="J3357">
        <v>3340</v>
      </c>
      <c r="K3357" s="93">
        <f t="shared" ca="1" si="427"/>
        <v>1.5863007740244628</v>
      </c>
      <c r="L3357" s="93">
        <f t="shared" ca="1" si="427"/>
        <v>-0.31026513482070234</v>
      </c>
      <c r="M3357" s="93">
        <f t="shared" ca="1" si="428"/>
        <v>1.5863007740244628</v>
      </c>
      <c r="N3357" s="101">
        <f t="shared" ca="1" si="424"/>
        <v>0.21032207440647105</v>
      </c>
      <c r="O3357" s="46">
        <f t="shared" ca="1" si="429"/>
        <v>0.88971686325646937</v>
      </c>
      <c r="P3357" s="46">
        <f t="shared" ca="1" si="430"/>
        <v>0.60500008746833567</v>
      </c>
      <c r="Q3357" s="47">
        <f t="shared" ca="1" si="425"/>
        <v>1.4591504148327368</v>
      </c>
      <c r="R3357" s="47">
        <f t="shared" ca="1" si="426"/>
        <v>0.18343026989617878</v>
      </c>
      <c r="S3357" s="97">
        <f t="shared" ca="1" si="431"/>
        <v>0.53657356657632405</v>
      </c>
      <c r="V3357">
        <v>3340</v>
      </c>
      <c r="W3357" s="46">
        <v>-0.60959329572668297</v>
      </c>
    </row>
    <row r="3358" spans="10:23">
      <c r="J3358">
        <v>3341</v>
      </c>
      <c r="K3358" s="93">
        <f t="shared" ca="1" si="427"/>
        <v>-0.24623403769870389</v>
      </c>
      <c r="L3358" s="93">
        <f t="shared" ca="1" si="427"/>
        <v>-2.5495609150442666</v>
      </c>
      <c r="M3358" s="93">
        <f t="shared" ca="1" si="428"/>
        <v>-0.24623403769870389</v>
      </c>
      <c r="N3358" s="101">
        <f t="shared" ca="1" si="424"/>
        <v>-2.4955037887096152</v>
      </c>
      <c r="O3358" s="46">
        <f t="shared" ca="1" si="429"/>
        <v>0.23189280913381968</v>
      </c>
      <c r="P3358" s="46">
        <f t="shared" ca="1" si="430"/>
        <v>0.27608806040701084</v>
      </c>
      <c r="Q3358" s="47">
        <f t="shared" ca="1" si="425"/>
        <v>0.1435023065874374</v>
      </c>
      <c r="R3358" s="47">
        <f t="shared" ca="1" si="426"/>
        <v>-0.25408145058239662</v>
      </c>
      <c r="S3358" s="97">
        <f t="shared" ca="1" si="431"/>
        <v>-1.1094320724288467E-2</v>
      </c>
      <c r="V3358">
        <v>3341</v>
      </c>
      <c r="W3358" s="46">
        <v>0.34240658848190098</v>
      </c>
    </row>
    <row r="3359" spans="10:23">
      <c r="J3359">
        <v>3342</v>
      </c>
      <c r="K3359" s="93">
        <f t="shared" ca="1" si="427"/>
        <v>4.9405008362554008E-2</v>
      </c>
      <c r="L3359" s="93">
        <f t="shared" ca="1" si="427"/>
        <v>-1.9167820162453015</v>
      </c>
      <c r="M3359" s="93">
        <f t="shared" ca="1" si="428"/>
        <v>4.9405008362554008E-2</v>
      </c>
      <c r="N3359" s="101">
        <f t="shared" ca="1" si="424"/>
        <v>-1.801556904020114</v>
      </c>
      <c r="O3359" s="46">
        <f t="shared" ca="1" si="429"/>
        <v>0.33801820145534273</v>
      </c>
      <c r="P3359" s="46">
        <f t="shared" ca="1" si="430"/>
        <v>0.32915075656777237</v>
      </c>
      <c r="Q3359" s="47">
        <f t="shared" ca="1" si="425"/>
        <v>0.35575309123048349</v>
      </c>
      <c r="R3359" s="47">
        <f t="shared" ca="1" si="426"/>
        <v>-0.14187545108337207</v>
      </c>
      <c r="S3359" s="97">
        <f t="shared" ca="1" si="431"/>
        <v>9.8071375185985327E-2</v>
      </c>
      <c r="V3359">
        <v>3342</v>
      </c>
      <c r="W3359" s="46">
        <v>0.50566999674628299</v>
      </c>
    </row>
    <row r="3360" spans="10:23">
      <c r="J3360">
        <v>3343</v>
      </c>
      <c r="K3360" s="93">
        <f t="shared" ca="1" si="427"/>
        <v>-1.7408867894089091</v>
      </c>
      <c r="L3360" s="93">
        <f t="shared" ca="1" si="427"/>
        <v>-0.74795351330658699</v>
      </c>
      <c r="M3360" s="93">
        <f t="shared" ca="1" si="428"/>
        <v>-1.7408867894089091</v>
      </c>
      <c r="N3360" s="101">
        <f t="shared" ca="1" si="424"/>
        <v>-1.2627632049333393</v>
      </c>
      <c r="O3360" s="46">
        <f t="shared" ca="1" si="429"/>
        <v>-0.30464190024561233</v>
      </c>
      <c r="P3360" s="46">
        <f t="shared" ca="1" si="430"/>
        <v>7.820705717294818E-3</v>
      </c>
      <c r="Q3360" s="47">
        <f t="shared" ca="1" si="425"/>
        <v>-0.92956711217142662</v>
      </c>
      <c r="R3360" s="47">
        <f t="shared" ca="1" si="426"/>
        <v>-5.475655644800162E-2</v>
      </c>
      <c r="S3360" s="97">
        <f t="shared" ca="1" si="431"/>
        <v>-0.17969922834680696</v>
      </c>
      <c r="V3360">
        <v>3343</v>
      </c>
      <c r="W3360" s="46">
        <v>0.390100788307503</v>
      </c>
    </row>
    <row r="3361" spans="10:23">
      <c r="J3361">
        <v>3344</v>
      </c>
      <c r="K3361" s="93">
        <f t="shared" ca="1" si="427"/>
        <v>-0.91996061709147559</v>
      </c>
      <c r="L3361" s="93">
        <f t="shared" ca="1" si="427"/>
        <v>-0.59968777195887779</v>
      </c>
      <c r="M3361" s="93">
        <f t="shared" ca="1" si="428"/>
        <v>-0.91996061709147559</v>
      </c>
      <c r="N3361" s="101">
        <f t="shared" ca="1" si="424"/>
        <v>-0.8611220090351247</v>
      </c>
      <c r="O3361" s="46">
        <f t="shared" ca="1" si="429"/>
        <v>-9.9544654669804777E-3</v>
      </c>
      <c r="P3361" s="46">
        <f t="shared" ca="1" si="430"/>
        <v>0.15516442310661074</v>
      </c>
      <c r="Q3361" s="47">
        <f t="shared" ca="1" si="425"/>
        <v>-0.34019224261416292</v>
      </c>
      <c r="R3361" s="47">
        <f t="shared" ca="1" si="426"/>
        <v>1.0185808479405201E-2</v>
      </c>
      <c r="S3361" s="97">
        <f t="shared" ca="1" si="431"/>
        <v>1.1567150621236144E-4</v>
      </c>
      <c r="V3361">
        <v>3344</v>
      </c>
      <c r="W3361" s="46">
        <v>0.79843488019334297</v>
      </c>
    </row>
    <row r="3362" spans="10:23">
      <c r="J3362">
        <v>3345</v>
      </c>
      <c r="K3362" s="93">
        <f t="shared" ca="1" si="427"/>
        <v>-1.2872689145917895</v>
      </c>
      <c r="L3362" s="93">
        <f t="shared" ca="1" si="427"/>
        <v>0.792664394898558</v>
      </c>
      <c r="M3362" s="93">
        <f t="shared" ca="1" si="428"/>
        <v>-1.2872689145917895</v>
      </c>
      <c r="N3362" s="101">
        <f t="shared" ca="1" si="424"/>
        <v>0.34213139373179491</v>
      </c>
      <c r="O3362" s="46">
        <f t="shared" ca="1" si="429"/>
        <v>-0.14180693114938736</v>
      </c>
      <c r="P3362" s="46">
        <f t="shared" ca="1" si="430"/>
        <v>8.9238190265407302E-2</v>
      </c>
      <c r="Q3362" s="47">
        <f t="shared" ca="1" si="425"/>
        <v>-0.60389717397897669</v>
      </c>
      <c r="R3362" s="47">
        <f t="shared" ca="1" si="426"/>
        <v>0.2047428469024169</v>
      </c>
      <c r="S3362" s="97">
        <f t="shared" ca="1" si="431"/>
        <v>3.1467957876514768E-2</v>
      </c>
      <c r="V3362">
        <v>3345</v>
      </c>
      <c r="W3362" s="46">
        <v>0.35037095342885699</v>
      </c>
    </row>
    <row r="3363" spans="10:23">
      <c r="J3363">
        <v>3346</v>
      </c>
      <c r="K3363" s="93">
        <f t="shared" ca="1" si="427"/>
        <v>-0.19488510576980445</v>
      </c>
      <c r="L3363" s="93">
        <f t="shared" ca="1" si="427"/>
        <v>0.38942908756049599</v>
      </c>
      <c r="M3363" s="93">
        <f t="shared" ca="1" si="428"/>
        <v>-0.19488510576980445</v>
      </c>
      <c r="N3363" s="101">
        <f t="shared" ca="1" si="424"/>
        <v>0.3072333352920566</v>
      </c>
      <c r="O3363" s="46">
        <f t="shared" ca="1" si="429"/>
        <v>0.25032550812553706</v>
      </c>
      <c r="P3363" s="46">
        <f t="shared" ca="1" si="430"/>
        <v>0.28530440990286954</v>
      </c>
      <c r="Q3363" s="47">
        <f t="shared" ca="1" si="425"/>
        <v>0.18036770457087214</v>
      </c>
      <c r="R3363" s="47">
        <f t="shared" ca="1" si="426"/>
        <v>0.19910009294790024</v>
      </c>
      <c r="S3363" s="97">
        <f t="shared" ca="1" si="431"/>
        <v>0.22471280053671866</v>
      </c>
      <c r="V3363">
        <v>3346</v>
      </c>
      <c r="W3363" s="46">
        <v>-0.193206074980842</v>
      </c>
    </row>
    <row r="3364" spans="10:23">
      <c r="J3364">
        <v>3347</v>
      </c>
      <c r="K3364" s="93">
        <f t="shared" ca="1" si="427"/>
        <v>-1.6890234569379257</v>
      </c>
      <c r="L3364" s="93">
        <f t="shared" ca="1" si="427"/>
        <v>-0.89856450603385152</v>
      </c>
      <c r="M3364" s="93">
        <f t="shared" ca="1" si="428"/>
        <v>-1.6890234569379257</v>
      </c>
      <c r="N3364" s="101">
        <f t="shared" ca="1" si="424"/>
        <v>-1.3890612518854417</v>
      </c>
      <c r="O3364" s="46">
        <f t="shared" ca="1" si="429"/>
        <v>-0.286024547162812</v>
      </c>
      <c r="P3364" s="46">
        <f t="shared" ca="1" si="430"/>
        <v>1.7129382258694981E-2</v>
      </c>
      <c r="Q3364" s="47">
        <f t="shared" ca="1" si="425"/>
        <v>-0.89233240600582597</v>
      </c>
      <c r="R3364" s="47">
        <f t="shared" ca="1" si="426"/>
        <v>-7.5178002102846253E-2</v>
      </c>
      <c r="S3364" s="97">
        <f t="shared" ca="1" si="431"/>
        <v>-0.18060127463282913</v>
      </c>
      <c r="V3364">
        <v>3347</v>
      </c>
      <c r="W3364" s="46">
        <v>0.34404621662838403</v>
      </c>
    </row>
    <row r="3365" spans="10:23">
      <c r="J3365">
        <v>3348</v>
      </c>
      <c r="K3365" s="93">
        <f t="shared" ca="1" si="427"/>
        <v>-0.7029555077904569</v>
      </c>
      <c r="L3365" s="93">
        <f t="shared" ca="1" si="427"/>
        <v>1.0628227408354995</v>
      </c>
      <c r="M3365" s="93">
        <f t="shared" ca="1" si="428"/>
        <v>-0.7029555077904569</v>
      </c>
      <c r="N3365" s="101">
        <f t="shared" ca="1" si="424"/>
        <v>0.78408875128975375</v>
      </c>
      <c r="O3365" s="46">
        <f t="shared" ca="1" si="429"/>
        <v>6.7943744079987545E-2</v>
      </c>
      <c r="P3365" s="46">
        <f t="shared" ca="1" si="430"/>
        <v>0.19411352788009476</v>
      </c>
      <c r="Q3365" s="47">
        <f t="shared" ca="1" si="425"/>
        <v>-0.18439582352022688</v>
      </c>
      <c r="R3365" s="47">
        <f t="shared" ca="1" si="426"/>
        <v>0.27620403238338809</v>
      </c>
      <c r="S3365" s="97">
        <f t="shared" ca="1" si="431"/>
        <v>0.17207388823168782</v>
      </c>
      <c r="V3365">
        <v>3348</v>
      </c>
      <c r="W3365" s="46">
        <v>0.36672942214707199</v>
      </c>
    </row>
    <row r="3366" spans="10:23">
      <c r="J3366">
        <v>3349</v>
      </c>
      <c r="K3366" s="93">
        <f t="shared" ca="1" si="427"/>
        <v>-0.28609089237923579</v>
      </c>
      <c r="L3366" s="93">
        <f t="shared" ca="1" si="427"/>
        <v>-1.2981607372373416</v>
      </c>
      <c r="M3366" s="93">
        <f t="shared" ca="1" si="428"/>
        <v>-0.28609089237923579</v>
      </c>
      <c r="N3366" s="101">
        <f t="shared" ca="1" si="424"/>
        <v>-1.3217476923643117</v>
      </c>
      <c r="O3366" s="46">
        <f t="shared" ca="1" si="429"/>
        <v>0.2175854150462439</v>
      </c>
      <c r="P3366" s="46">
        <f t="shared" ca="1" si="430"/>
        <v>0.26893436336322296</v>
      </c>
      <c r="Q3366" s="47">
        <f t="shared" ca="1" si="425"/>
        <v>0.11488751841228587</v>
      </c>
      <c r="R3366" s="47">
        <f t="shared" ca="1" si="426"/>
        <v>-6.4293905073885632E-2</v>
      </c>
      <c r="S3366" s="97">
        <f t="shared" ca="1" si="431"/>
        <v>7.6645754986179135E-2</v>
      </c>
      <c r="V3366">
        <v>3349</v>
      </c>
      <c r="W3366" s="46">
        <v>-0.18991826080096899</v>
      </c>
    </row>
    <row r="3367" spans="10:23">
      <c r="J3367">
        <v>3350</v>
      </c>
      <c r="K3367" s="93">
        <f t="shared" ca="1" si="427"/>
        <v>-0.30152797064064701</v>
      </c>
      <c r="L3367" s="93">
        <f t="shared" ca="1" si="427"/>
        <v>3.5305736404318742E-2</v>
      </c>
      <c r="M3367" s="93">
        <f t="shared" ca="1" si="428"/>
        <v>-0.30152797064064701</v>
      </c>
      <c r="N3367" s="101">
        <f t="shared" ca="1" si="424"/>
        <v>-6.2419883896414813E-2</v>
      </c>
      <c r="O3367" s="46">
        <f t="shared" ca="1" si="429"/>
        <v>0.21204397521068558</v>
      </c>
      <c r="P3367" s="46">
        <f t="shared" ca="1" si="430"/>
        <v>0.26616364344544374</v>
      </c>
      <c r="Q3367" s="47">
        <f t="shared" ca="1" si="425"/>
        <v>0.10380463874116919</v>
      </c>
      <c r="R3367" s="47">
        <f t="shared" ca="1" si="426"/>
        <v>0.13932994361488177</v>
      </c>
      <c r="S3367" s="97">
        <f t="shared" ca="1" si="431"/>
        <v>0.17568695941278367</v>
      </c>
      <c r="V3367">
        <v>3350</v>
      </c>
      <c r="W3367" s="46">
        <v>-0.24916835549123101</v>
      </c>
    </row>
    <row r="3368" spans="10:23">
      <c r="J3368">
        <v>3351</v>
      </c>
      <c r="K3368" s="93">
        <f t="shared" ca="1" si="427"/>
        <v>0.40053599891106401</v>
      </c>
      <c r="L3368" s="93">
        <f t="shared" ca="1" si="427"/>
        <v>-0.21939606625876107</v>
      </c>
      <c r="M3368" s="93">
        <f t="shared" ca="1" si="428"/>
        <v>0.40053599891106401</v>
      </c>
      <c r="N3368" s="101">
        <f t="shared" ca="1" si="424"/>
        <v>-8.0626288847029187E-2</v>
      </c>
      <c r="O3368" s="46">
        <f t="shared" ca="1" si="429"/>
        <v>0.46406350779990574</v>
      </c>
      <c r="P3368" s="46">
        <f t="shared" ca="1" si="430"/>
        <v>0.39217340974005388</v>
      </c>
      <c r="Q3368" s="47">
        <f t="shared" ca="1" si="425"/>
        <v>0.60784370391960951</v>
      </c>
      <c r="R3368" s="47">
        <f t="shared" ca="1" si="426"/>
        <v>0.13638610467008741</v>
      </c>
      <c r="S3368" s="97">
        <f t="shared" ca="1" si="431"/>
        <v>0.30022480623499659</v>
      </c>
      <c r="V3368">
        <v>3351</v>
      </c>
      <c r="W3368" s="46">
        <v>0.563654354344439</v>
      </c>
    </row>
    <row r="3369" spans="10:23">
      <c r="J3369">
        <v>3352</v>
      </c>
      <c r="K3369" s="93">
        <f t="shared" ca="1" si="427"/>
        <v>0.43937233341849502</v>
      </c>
      <c r="L3369" s="93">
        <f t="shared" ca="1" si="427"/>
        <v>-1.3837173187322867E-2</v>
      </c>
      <c r="M3369" s="93">
        <f t="shared" ca="1" si="428"/>
        <v>0.43937233341849502</v>
      </c>
      <c r="N3369" s="101">
        <f t="shared" ca="1" si="424"/>
        <v>0.1266114674683409</v>
      </c>
      <c r="O3369" s="46">
        <f t="shared" ca="1" si="429"/>
        <v>0.47800456629959059</v>
      </c>
      <c r="P3369" s="46">
        <f t="shared" ca="1" si="430"/>
        <v>0.39914393898989631</v>
      </c>
      <c r="Q3369" s="47">
        <f t="shared" ca="1" si="425"/>
        <v>0.63572582091897922</v>
      </c>
      <c r="R3369" s="47">
        <f t="shared" ca="1" si="426"/>
        <v>0.16989489344677575</v>
      </c>
      <c r="S3369" s="97">
        <f t="shared" ca="1" si="431"/>
        <v>0.32394972987318316</v>
      </c>
      <c r="V3369">
        <v>3352</v>
      </c>
      <c r="W3369" s="46">
        <v>-0.20162855741821201</v>
      </c>
    </row>
    <row r="3370" spans="10:23">
      <c r="J3370">
        <v>3353</v>
      </c>
      <c r="K3370" s="93">
        <f t="shared" ca="1" si="427"/>
        <v>-1.0061210420372513</v>
      </c>
      <c r="L3370" s="93">
        <f t="shared" ca="1" si="427"/>
        <v>0.1272254325100918</v>
      </c>
      <c r="M3370" s="93">
        <f t="shared" ca="1" si="428"/>
        <v>-1.0061210420372513</v>
      </c>
      <c r="N3370" s="101">
        <f t="shared" ca="1" si="424"/>
        <v>-0.19934876863329198</v>
      </c>
      <c r="O3370" s="46">
        <f t="shared" ca="1" si="429"/>
        <v>-4.0883427732894939E-2</v>
      </c>
      <c r="P3370" s="46">
        <f t="shared" ca="1" si="430"/>
        <v>0.13969994197365351</v>
      </c>
      <c r="Q3370" s="47">
        <f t="shared" ca="1" si="425"/>
        <v>-0.40205016714599184</v>
      </c>
      <c r="R3370" s="47">
        <f t="shared" ca="1" si="426"/>
        <v>0.11718957133111169</v>
      </c>
      <c r="S3370" s="97">
        <f t="shared" ca="1" si="431"/>
        <v>3.8153071799108373E-2</v>
      </c>
      <c r="V3370">
        <v>3353</v>
      </c>
      <c r="W3370" s="46">
        <v>0.99436129578911703</v>
      </c>
    </row>
    <row r="3371" spans="10:23">
      <c r="J3371">
        <v>3354</v>
      </c>
      <c r="K3371" s="93">
        <f t="shared" ca="1" si="427"/>
        <v>0.34811001131899477</v>
      </c>
      <c r="L3371" s="93">
        <f t="shared" ca="1" si="427"/>
        <v>-0.58975422226140195</v>
      </c>
      <c r="M3371" s="93">
        <f t="shared" ca="1" si="428"/>
        <v>0.34811001131899477</v>
      </c>
      <c r="N3371" s="101">
        <f t="shared" ca="1" si="424"/>
        <v>-0.4484292703183631</v>
      </c>
      <c r="O3371" s="46">
        <f t="shared" ca="1" si="429"/>
        <v>0.44524417870526778</v>
      </c>
      <c r="P3371" s="46">
        <f t="shared" ca="1" si="430"/>
        <v>0.38276374519273487</v>
      </c>
      <c r="Q3371" s="47">
        <f t="shared" ca="1" si="425"/>
        <v>0.57020504573033359</v>
      </c>
      <c r="R3371" s="47">
        <f t="shared" ca="1" si="426"/>
        <v>7.6915124880073807E-2</v>
      </c>
      <c r="S3371" s="97">
        <f t="shared" ca="1" si="431"/>
        <v>0.26107965179267079</v>
      </c>
      <c r="V3371">
        <v>3354</v>
      </c>
      <c r="W3371" s="46">
        <v>0.896976216411563</v>
      </c>
    </row>
    <row r="3372" spans="10:23">
      <c r="J3372">
        <v>3355</v>
      </c>
      <c r="K3372" s="93">
        <f t="shared" ca="1" si="427"/>
        <v>-1.0158479247354877</v>
      </c>
      <c r="L3372" s="93">
        <f t="shared" ca="1" si="427"/>
        <v>1.3643625640397608</v>
      </c>
      <c r="M3372" s="93">
        <f t="shared" ca="1" si="428"/>
        <v>-1.0158479247354877</v>
      </c>
      <c r="N3372" s="101">
        <f t="shared" ca="1" si="424"/>
        <v>0.97046678033900036</v>
      </c>
      <c r="O3372" s="46">
        <f t="shared" ca="1" si="429"/>
        <v>-4.4375081681074291E-2</v>
      </c>
      <c r="P3372" s="46">
        <f t="shared" ca="1" si="430"/>
        <v>0.13795411499956384</v>
      </c>
      <c r="Q3372" s="47">
        <f t="shared" ca="1" si="425"/>
        <v>-0.40903347504235055</v>
      </c>
      <c r="R3372" s="47">
        <f t="shared" ca="1" si="426"/>
        <v>0.30633995992413365</v>
      </c>
      <c r="S3372" s="97">
        <f t="shared" ca="1" si="431"/>
        <v>0.13098243912152968</v>
      </c>
      <c r="V3372">
        <v>3355</v>
      </c>
      <c r="W3372" s="46">
        <v>6.6554924620226996E-2</v>
      </c>
    </row>
    <row r="3373" spans="10:23">
      <c r="J3373">
        <v>3356</v>
      </c>
      <c r="K3373" s="93">
        <f t="shared" ca="1" si="427"/>
        <v>-1.1841845257706551</v>
      </c>
      <c r="L3373" s="93">
        <f t="shared" ca="1" si="427"/>
        <v>0.9585253278813689</v>
      </c>
      <c r="M3373" s="93">
        <f t="shared" ca="1" si="428"/>
        <v>-1.1841845257706551</v>
      </c>
      <c r="N3373" s="101">
        <f t="shared" ca="1" si="424"/>
        <v>0.53216450407021765</v>
      </c>
      <c r="O3373" s="46">
        <f t="shared" ca="1" si="429"/>
        <v>-0.10480278250387826</v>
      </c>
      <c r="P3373" s="46">
        <f t="shared" ca="1" si="430"/>
        <v>0.10774026458816185</v>
      </c>
      <c r="Q3373" s="47">
        <f t="shared" ca="1" si="425"/>
        <v>-0.52988887668795848</v>
      </c>
      <c r="R3373" s="47">
        <f t="shared" ca="1" si="426"/>
        <v>0.23546977363683377</v>
      </c>
      <c r="S3373" s="97">
        <f t="shared" ca="1" si="431"/>
        <v>6.5333495566477759E-2</v>
      </c>
      <c r="V3373">
        <v>3356</v>
      </c>
      <c r="W3373" s="46">
        <v>0.90002832375535702</v>
      </c>
    </row>
    <row r="3374" spans="10:23">
      <c r="J3374">
        <v>3357</v>
      </c>
      <c r="K3374" s="93">
        <f t="shared" ca="1" si="427"/>
        <v>0.51610125169092225</v>
      </c>
      <c r="L3374" s="93">
        <f t="shared" ca="1" si="427"/>
        <v>-0.10022167657803926</v>
      </c>
      <c r="M3374" s="93">
        <f t="shared" ca="1" si="428"/>
        <v>0.51610125169092225</v>
      </c>
      <c r="N3374" s="101">
        <f t="shared" ca="1" si="424"/>
        <v>6.9113289402169611E-2</v>
      </c>
      <c r="O3374" s="46">
        <f t="shared" ca="1" si="429"/>
        <v>0.50554790559307539</v>
      </c>
      <c r="P3374" s="46">
        <f t="shared" ca="1" si="430"/>
        <v>0.41291560863663868</v>
      </c>
      <c r="Q3374" s="47">
        <f t="shared" ca="1" si="425"/>
        <v>0.69081249950594881</v>
      </c>
      <c r="R3374" s="47">
        <f t="shared" ca="1" si="426"/>
        <v>0.16059786988253802</v>
      </c>
      <c r="S3374" s="97">
        <f t="shared" ca="1" si="431"/>
        <v>0.33307288773780669</v>
      </c>
      <c r="V3374">
        <v>3357</v>
      </c>
      <c r="W3374" s="46">
        <v>1.3251169428138601</v>
      </c>
    </row>
    <row r="3375" spans="10:23">
      <c r="J3375">
        <v>3358</v>
      </c>
      <c r="K3375" s="93">
        <f t="shared" ca="1" si="427"/>
        <v>1.3407649010282752</v>
      </c>
      <c r="L3375" s="93">
        <f t="shared" ca="1" si="427"/>
        <v>0.13350669066873389</v>
      </c>
      <c r="M3375" s="93">
        <f t="shared" ca="1" si="428"/>
        <v>1.3407649010282752</v>
      </c>
      <c r="N3375" s="101">
        <f t="shared" ca="1" si="424"/>
        <v>0.55296876567068676</v>
      </c>
      <c r="O3375" s="46">
        <f t="shared" ca="1" si="429"/>
        <v>0.80157698052484672</v>
      </c>
      <c r="P3375" s="46">
        <f t="shared" ca="1" si="430"/>
        <v>0.56093014610252434</v>
      </c>
      <c r="Q3375" s="47">
        <f t="shared" ca="1" si="425"/>
        <v>1.2828706493694915</v>
      </c>
      <c r="R3375" s="47">
        <f t="shared" ca="1" si="426"/>
        <v>0.23883366649120447</v>
      </c>
      <c r="S3375" s="97">
        <f t="shared" ca="1" si="431"/>
        <v>0.52020532350802562</v>
      </c>
      <c r="V3375">
        <v>3358</v>
      </c>
      <c r="W3375" s="46">
        <v>0.24319948157294299</v>
      </c>
    </row>
    <row r="3376" spans="10:23">
      <c r="J3376">
        <v>3359</v>
      </c>
      <c r="K3376" s="93">
        <f t="shared" ca="1" si="427"/>
        <v>-1.9632892707327236</v>
      </c>
      <c r="L3376" s="93">
        <f t="shared" ca="1" si="427"/>
        <v>-1.6458749178578298</v>
      </c>
      <c r="M3376" s="93">
        <f t="shared" ca="1" si="428"/>
        <v>-1.9632892707327236</v>
      </c>
      <c r="N3376" s="101">
        <f t="shared" ca="1" si="424"/>
        <v>-2.184796371251343</v>
      </c>
      <c r="O3376" s="46">
        <f t="shared" ca="1" si="429"/>
        <v>-0.38447760157878275</v>
      </c>
      <c r="P3376" s="46">
        <f t="shared" ca="1" si="430"/>
        <v>-3.209714494929039E-2</v>
      </c>
      <c r="Q3376" s="47">
        <f t="shared" ca="1" si="425"/>
        <v>-1.0892385148377675</v>
      </c>
      <c r="R3376" s="47">
        <f t="shared" ca="1" si="426"/>
        <v>-0.20384239468798865</v>
      </c>
      <c r="S3376" s="97">
        <f t="shared" ca="1" si="431"/>
        <v>-0.29415999813338567</v>
      </c>
      <c r="V3376">
        <v>3359</v>
      </c>
      <c r="W3376" s="46">
        <v>0.69223276946719803</v>
      </c>
    </row>
    <row r="3377" spans="10:23">
      <c r="J3377">
        <v>3360</v>
      </c>
      <c r="K3377" s="93">
        <f t="shared" ca="1" si="427"/>
        <v>0.31466442486279844</v>
      </c>
      <c r="L3377" s="93">
        <f t="shared" ca="1" si="427"/>
        <v>0.32754966243517203</v>
      </c>
      <c r="M3377" s="93">
        <f t="shared" ca="1" si="428"/>
        <v>0.31466442486279844</v>
      </c>
      <c r="N3377" s="101">
        <f t="shared" ca="1" si="424"/>
        <v>0.41061467441824073</v>
      </c>
      <c r="O3377" s="46">
        <f t="shared" ca="1" si="429"/>
        <v>0.43323823418821028</v>
      </c>
      <c r="P3377" s="46">
        <f t="shared" ca="1" si="430"/>
        <v>0.37676077293420612</v>
      </c>
      <c r="Q3377" s="47">
        <f t="shared" ca="1" si="425"/>
        <v>0.5461931566962186</v>
      </c>
      <c r="R3377" s="47">
        <f t="shared" ca="1" si="426"/>
        <v>0.21581607905884215</v>
      </c>
      <c r="S3377" s="97">
        <f t="shared" ca="1" si="431"/>
        <v>0.32452715662352621</v>
      </c>
      <c r="V3377">
        <v>3360</v>
      </c>
      <c r="W3377" s="46">
        <v>4.9671108924593997E-2</v>
      </c>
    </row>
    <row r="3378" spans="10:23">
      <c r="J3378">
        <v>3361</v>
      </c>
      <c r="K3378" s="93">
        <f t="shared" ca="1" si="427"/>
        <v>0.90460731454084031</v>
      </c>
      <c r="L3378" s="93">
        <f t="shared" ca="1" si="427"/>
        <v>-0.56648429281674773</v>
      </c>
      <c r="M3378" s="93">
        <f t="shared" ca="1" si="428"/>
        <v>0.90460731454084031</v>
      </c>
      <c r="N3378" s="101">
        <f t="shared" ca="1" si="424"/>
        <v>-0.24938881474791053</v>
      </c>
      <c r="O3378" s="46">
        <f t="shared" ca="1" si="429"/>
        <v>0.64500972191450512</v>
      </c>
      <c r="P3378" s="46">
        <f t="shared" ca="1" si="430"/>
        <v>0.48264651679735354</v>
      </c>
      <c r="Q3378" s="47">
        <f t="shared" ca="1" si="425"/>
        <v>0.96973613214880827</v>
      </c>
      <c r="R3378" s="47">
        <f t="shared" ca="1" si="426"/>
        <v>0.10909847169056738</v>
      </c>
      <c r="S3378" s="97">
        <f t="shared" ca="1" si="431"/>
        <v>0.37705409680253626</v>
      </c>
      <c r="V3378">
        <v>3361</v>
      </c>
      <c r="W3378" s="46">
        <v>-0.24275854394848201</v>
      </c>
    </row>
    <row r="3379" spans="10:23">
      <c r="J3379">
        <v>3362</v>
      </c>
      <c r="K3379" s="93">
        <f t="shared" ca="1" si="427"/>
        <v>0.66847807979994911</v>
      </c>
      <c r="L3379" s="93">
        <f t="shared" ca="1" si="427"/>
        <v>1.8487890415575517E-3</v>
      </c>
      <c r="M3379" s="93">
        <f t="shared" ca="1" si="428"/>
        <v>0.66847807979994911</v>
      </c>
      <c r="N3379" s="101">
        <f t="shared" ca="1" si="424"/>
        <v>0.21434383156864853</v>
      </c>
      <c r="O3379" s="46">
        <f t="shared" ca="1" si="429"/>
        <v>0.56024653515240985</v>
      </c>
      <c r="P3379" s="46">
        <f t="shared" ca="1" si="430"/>
        <v>0.44026492341630591</v>
      </c>
      <c r="Q3379" s="47">
        <f t="shared" ca="1" si="425"/>
        <v>0.80020975862461774</v>
      </c>
      <c r="R3379" s="47">
        <f t="shared" ca="1" si="426"/>
        <v>0.1840805578246654</v>
      </c>
      <c r="S3379" s="97">
        <f t="shared" ca="1" si="431"/>
        <v>0.37216354648853761</v>
      </c>
      <c r="V3379">
        <v>3362</v>
      </c>
      <c r="W3379" s="46">
        <v>1.5003471789524601</v>
      </c>
    </row>
    <row r="3380" spans="10:23">
      <c r="J3380">
        <v>3363</v>
      </c>
      <c r="K3380" s="93">
        <f t="shared" ca="1" si="427"/>
        <v>0.53080579616620471</v>
      </c>
      <c r="L3380" s="93">
        <f t="shared" ca="1" si="427"/>
        <v>-1.6050801646487129</v>
      </c>
      <c r="M3380" s="93">
        <f t="shared" ca="1" si="428"/>
        <v>0.53080579616620471</v>
      </c>
      <c r="N3380" s="101">
        <f t="shared" ca="1" si="424"/>
        <v>-1.3529413687119705</v>
      </c>
      <c r="O3380" s="46">
        <f t="shared" ca="1" si="429"/>
        <v>0.51082638816207038</v>
      </c>
      <c r="P3380" s="46">
        <f t="shared" ca="1" si="430"/>
        <v>0.41555484992113617</v>
      </c>
      <c r="Q3380" s="47">
        <f t="shared" ca="1" si="425"/>
        <v>0.70136946464393879</v>
      </c>
      <c r="R3380" s="47">
        <f t="shared" ca="1" si="426"/>
        <v>-6.9337688265165787E-2</v>
      </c>
      <c r="S3380" s="97">
        <f t="shared" ca="1" si="431"/>
        <v>0.2207443499484523</v>
      </c>
      <c r="V3380">
        <v>3363</v>
      </c>
      <c r="W3380" s="46">
        <v>-0.195558263365808</v>
      </c>
    </row>
    <row r="3381" spans="10:23">
      <c r="J3381">
        <v>3364</v>
      </c>
      <c r="K3381" s="93">
        <f t="shared" ca="1" si="427"/>
        <v>-1.5169929569822402</v>
      </c>
      <c r="L3381" s="93">
        <f t="shared" ca="1" si="427"/>
        <v>-1.4285962646643944</v>
      </c>
      <c r="M3381" s="93">
        <f t="shared" ca="1" si="428"/>
        <v>-1.5169929569822402</v>
      </c>
      <c r="N3381" s="101">
        <f t="shared" ca="1" si="424"/>
        <v>-1.8368658931929955</v>
      </c>
      <c r="O3381" s="46">
        <f t="shared" ca="1" si="429"/>
        <v>-0.22427084939420949</v>
      </c>
      <c r="P3381" s="46">
        <f t="shared" ca="1" si="430"/>
        <v>4.8006231142996236E-2</v>
      </c>
      <c r="Q3381" s="47">
        <f t="shared" ca="1" si="425"/>
        <v>-0.76882501046862095</v>
      </c>
      <c r="R3381" s="47">
        <f t="shared" ca="1" si="426"/>
        <v>-0.14758464945122135</v>
      </c>
      <c r="S3381" s="97">
        <f t="shared" ca="1" si="431"/>
        <v>-0.18592774942271542</v>
      </c>
      <c r="V3381">
        <v>3364</v>
      </c>
      <c r="W3381" s="46">
        <v>-4.4094837843637297E-2</v>
      </c>
    </row>
    <row r="3382" spans="10:23">
      <c r="J3382">
        <v>3365</v>
      </c>
      <c r="K3382" s="93">
        <f t="shared" ca="1" si="427"/>
        <v>-1.0281560311278499</v>
      </c>
      <c r="L3382" s="93">
        <f t="shared" ca="1" si="427"/>
        <v>-0.89228171635364051</v>
      </c>
      <c r="M3382" s="93">
        <f t="shared" ca="1" si="428"/>
        <v>-1.0281560311278499</v>
      </c>
      <c r="N3382" s="101">
        <f t="shared" ca="1" si="424"/>
        <v>-1.1729339775581977</v>
      </c>
      <c r="O3382" s="46">
        <f t="shared" ca="1" si="429"/>
        <v>-4.8793316136322262E-2</v>
      </c>
      <c r="P3382" s="46">
        <f t="shared" ca="1" si="430"/>
        <v>0.13574499777193985</v>
      </c>
      <c r="Q3382" s="47">
        <f t="shared" ca="1" si="425"/>
        <v>-0.41786994395284649</v>
      </c>
      <c r="R3382" s="47">
        <f t="shared" ca="1" si="426"/>
        <v>-4.0231845026661633E-2</v>
      </c>
      <c r="S3382" s="97">
        <f t="shared" ca="1" si="431"/>
        <v>-4.4512580581491948E-2</v>
      </c>
      <c r="V3382">
        <v>3365</v>
      </c>
      <c r="W3382" s="46">
        <v>-0.31124535923916402</v>
      </c>
    </row>
    <row r="3383" spans="10:23">
      <c r="J3383">
        <v>3366</v>
      </c>
      <c r="K3383" s="93">
        <f t="shared" ca="1" si="427"/>
        <v>0.13139099866227685</v>
      </c>
      <c r="L3383" s="93">
        <f t="shared" ca="1" si="427"/>
        <v>-1.2068612092475968</v>
      </c>
      <c r="M3383" s="93">
        <f t="shared" ca="1" si="428"/>
        <v>0.13139099866227685</v>
      </c>
      <c r="N3383" s="101">
        <f t="shared" ca="1" si="424"/>
        <v>-1.1024195378067865</v>
      </c>
      <c r="O3383" s="46">
        <f t="shared" ca="1" si="429"/>
        <v>0.36744866911969792</v>
      </c>
      <c r="P3383" s="46">
        <f t="shared" ca="1" si="430"/>
        <v>0.34386599039994997</v>
      </c>
      <c r="Q3383" s="47">
        <f t="shared" ca="1" si="425"/>
        <v>0.41461402655919388</v>
      </c>
      <c r="R3383" s="47">
        <f t="shared" ca="1" si="426"/>
        <v>-2.8830189704062925E-2</v>
      </c>
      <c r="S3383" s="97">
        <f t="shared" ca="1" si="431"/>
        <v>0.1693092397078175</v>
      </c>
      <c r="V3383">
        <v>3366</v>
      </c>
      <c r="W3383" s="46">
        <v>-0.40761856065417201</v>
      </c>
    </row>
    <row r="3384" spans="10:23">
      <c r="J3384">
        <v>3367</v>
      </c>
      <c r="K3384" s="93">
        <f t="shared" ca="1" si="427"/>
        <v>1.7898230896566776</v>
      </c>
      <c r="L3384" s="93">
        <f t="shared" ca="1" si="427"/>
        <v>-1.5541258338407686</v>
      </c>
      <c r="M3384" s="93">
        <f t="shared" ca="1" si="428"/>
        <v>1.7898230896566776</v>
      </c>
      <c r="N3384" s="101">
        <f t="shared" ca="1" si="424"/>
        <v>-0.90423668066189988</v>
      </c>
      <c r="O3384" s="46">
        <f t="shared" ca="1" si="429"/>
        <v>0.96277516147658415</v>
      </c>
      <c r="P3384" s="46">
        <f t="shared" ca="1" si="430"/>
        <v>0.64152923657839311</v>
      </c>
      <c r="Q3384" s="47">
        <f t="shared" ca="1" si="425"/>
        <v>1.6052670112729663</v>
      </c>
      <c r="R3384" s="47">
        <f t="shared" ca="1" si="426"/>
        <v>3.2144898818455003E-3</v>
      </c>
      <c r="S3384" s="97">
        <f t="shared" ca="1" si="431"/>
        <v>0.48299482567921481</v>
      </c>
      <c r="V3384">
        <v>3367</v>
      </c>
      <c r="W3384" s="46">
        <v>0.80105820221946999</v>
      </c>
    </row>
    <row r="3385" spans="10:23">
      <c r="J3385">
        <v>3368</v>
      </c>
      <c r="K3385" s="93">
        <f t="shared" ca="1" si="427"/>
        <v>3.564822339854353</v>
      </c>
      <c r="L3385" s="93">
        <f t="shared" ca="1" si="427"/>
        <v>-0.36282738571264656</v>
      </c>
      <c r="M3385" s="93">
        <f t="shared" ca="1" si="428"/>
        <v>3.564822339854353</v>
      </c>
      <c r="N3385" s="101">
        <f t="shared" ca="1" si="424"/>
        <v>0.78970293133839853</v>
      </c>
      <c r="O3385" s="46">
        <f t="shared" ca="1" si="429"/>
        <v>1.5999457054466315</v>
      </c>
      <c r="P3385" s="46">
        <f t="shared" ca="1" si="430"/>
        <v>0.96011450856341674</v>
      </c>
      <c r="Q3385" s="47">
        <f t="shared" ca="1" si="425"/>
        <v>2.879608099213061</v>
      </c>
      <c r="R3385" s="47">
        <f t="shared" ca="1" si="426"/>
        <v>0.27711180313302908</v>
      </c>
      <c r="S3385" s="97">
        <f t="shared" ca="1" si="431"/>
        <v>0.93852875428983029</v>
      </c>
      <c r="V3385">
        <v>3368</v>
      </c>
      <c r="W3385" s="46">
        <v>7.1431501217196196E-3</v>
      </c>
    </row>
    <row r="3386" spans="10:23">
      <c r="J3386">
        <v>3369</v>
      </c>
      <c r="K3386" s="93">
        <f t="shared" ca="1" si="427"/>
        <v>0.23282141484365326</v>
      </c>
      <c r="L3386" s="93">
        <f t="shared" ca="1" si="427"/>
        <v>-0.22463749855563547</v>
      </c>
      <c r="M3386" s="93">
        <f t="shared" ca="1" si="428"/>
        <v>0.23282141484365326</v>
      </c>
      <c r="N3386" s="101">
        <f t="shared" ca="1" si="424"/>
        <v>-0.13893260286843839</v>
      </c>
      <c r="O3386" s="46">
        <f t="shared" ca="1" si="429"/>
        <v>0.40385909207970677</v>
      </c>
      <c r="P3386" s="46">
        <f t="shared" ca="1" si="430"/>
        <v>0.36207120187995434</v>
      </c>
      <c r="Q3386" s="47">
        <f t="shared" ca="1" si="425"/>
        <v>0.48743487247921158</v>
      </c>
      <c r="R3386" s="47">
        <f t="shared" ca="1" si="426"/>
        <v>0.12695841159123816</v>
      </c>
      <c r="S3386" s="97">
        <f t="shared" ca="1" si="431"/>
        <v>0.26540875183547247</v>
      </c>
      <c r="V3386">
        <v>3369</v>
      </c>
      <c r="W3386" s="46">
        <v>0.51253588415801499</v>
      </c>
    </row>
    <row r="3387" spans="10:23">
      <c r="J3387">
        <v>3370</v>
      </c>
      <c r="K3387" s="93">
        <f t="shared" ca="1" si="427"/>
        <v>-0.36774319326069543</v>
      </c>
      <c r="L3387" s="93">
        <f t="shared" ca="1" si="427"/>
        <v>0.40784358818140942</v>
      </c>
      <c r="M3387" s="93">
        <f t="shared" ca="1" si="428"/>
        <v>-0.36774319326069543</v>
      </c>
      <c r="N3387" s="101">
        <f t="shared" ca="1" si="424"/>
        <v>0.26971906409470364</v>
      </c>
      <c r="O3387" s="46">
        <f t="shared" ca="1" si="429"/>
        <v>0.18827473169623596</v>
      </c>
      <c r="P3387" s="46">
        <f t="shared" ca="1" si="430"/>
        <v>0.25427902168821898</v>
      </c>
      <c r="Q3387" s="47">
        <f t="shared" ca="1" si="425"/>
        <v>5.6266151712269952E-2</v>
      </c>
      <c r="R3387" s="47">
        <f t="shared" ca="1" si="426"/>
        <v>0.1930343170390425</v>
      </c>
      <c r="S3387" s="97">
        <f t="shared" ca="1" si="431"/>
        <v>0.19065452436763924</v>
      </c>
      <c r="V3387">
        <v>3370</v>
      </c>
      <c r="W3387" s="46">
        <v>-6.3418496150835293E-2</v>
      </c>
    </row>
    <row r="3388" spans="10:23">
      <c r="J3388">
        <v>3371</v>
      </c>
      <c r="K3388" s="93">
        <f t="shared" ca="1" si="427"/>
        <v>-0.65322971108059891</v>
      </c>
      <c r="L3388" s="93">
        <f t="shared" ca="1" si="427"/>
        <v>-2.099166899842952</v>
      </c>
      <c r="M3388" s="93">
        <f t="shared" ca="1" si="428"/>
        <v>-0.65322971108059891</v>
      </c>
      <c r="N3388" s="101">
        <f t="shared" ca="1" si="424"/>
        <v>-2.1979265493611351</v>
      </c>
      <c r="O3388" s="46">
        <f t="shared" ca="1" si="429"/>
        <v>8.579378707884272E-2</v>
      </c>
      <c r="P3388" s="46">
        <f t="shared" ca="1" si="430"/>
        <v>0.20303854937952234</v>
      </c>
      <c r="Q3388" s="47">
        <f t="shared" ca="1" si="425"/>
        <v>-0.14869573752251652</v>
      </c>
      <c r="R3388" s="47">
        <f t="shared" ca="1" si="426"/>
        <v>-0.20596544587665228</v>
      </c>
      <c r="S3388" s="97">
        <f t="shared" ca="1" si="431"/>
        <v>-6.0085829398904778E-2</v>
      </c>
      <c r="V3388">
        <v>3371</v>
      </c>
      <c r="W3388" s="46">
        <v>-0.244353190433196</v>
      </c>
    </row>
    <row r="3389" spans="10:23">
      <c r="J3389">
        <v>3372</v>
      </c>
      <c r="K3389" s="93">
        <f t="shared" ca="1" si="427"/>
        <v>0.58144931107842279</v>
      </c>
      <c r="L3389" s="93">
        <f t="shared" ca="1" si="427"/>
        <v>-7.3722771647796878E-2</v>
      </c>
      <c r="M3389" s="93">
        <f t="shared" ca="1" si="428"/>
        <v>0.58144931107842279</v>
      </c>
      <c r="N3389" s="101">
        <f t="shared" ca="1" si="424"/>
        <v>0.11501860455055857</v>
      </c>
      <c r="O3389" s="46">
        <f t="shared" ca="1" si="429"/>
        <v>0.52900586397964022</v>
      </c>
      <c r="P3389" s="46">
        <f t="shared" ca="1" si="430"/>
        <v>0.42464458782992109</v>
      </c>
      <c r="Q3389" s="47">
        <f t="shared" ca="1" si="425"/>
        <v>0.73772841627907837</v>
      </c>
      <c r="R3389" s="47">
        <f t="shared" ca="1" si="426"/>
        <v>0.16802041457894859</v>
      </c>
      <c r="S3389" s="97">
        <f t="shared" ca="1" si="431"/>
        <v>0.34851313927929439</v>
      </c>
      <c r="V3389">
        <v>3372</v>
      </c>
      <c r="W3389" s="46">
        <v>0.58184579817886894</v>
      </c>
    </row>
    <row r="3390" spans="10:23">
      <c r="J3390">
        <v>3373</v>
      </c>
      <c r="K3390" s="93">
        <f t="shared" ca="1" si="427"/>
        <v>0.42947590049384238</v>
      </c>
      <c r="L3390" s="93">
        <f t="shared" ca="1" si="427"/>
        <v>0.37186292060772197</v>
      </c>
      <c r="M3390" s="93">
        <f t="shared" ca="1" si="428"/>
        <v>0.42947590049384238</v>
      </c>
      <c r="N3390" s="101">
        <f t="shared" ca="1" si="424"/>
        <v>0.48913995439295377</v>
      </c>
      <c r="O3390" s="46">
        <f t="shared" ca="1" si="429"/>
        <v>0.47445204899612592</v>
      </c>
      <c r="P3390" s="46">
        <f t="shared" ca="1" si="430"/>
        <v>0.39736768033816394</v>
      </c>
      <c r="Q3390" s="47">
        <f t="shared" ca="1" si="425"/>
        <v>0.62862078631204987</v>
      </c>
      <c r="R3390" s="47">
        <f t="shared" ca="1" si="426"/>
        <v>0.22851302708166638</v>
      </c>
      <c r="S3390" s="97">
        <f t="shared" ca="1" si="431"/>
        <v>0.35148253803889618</v>
      </c>
      <c r="V3390">
        <v>3373</v>
      </c>
      <c r="W3390" s="46">
        <v>0.42596696885331398</v>
      </c>
    </row>
    <row r="3391" spans="10:23">
      <c r="J3391">
        <v>3374</v>
      </c>
      <c r="K3391" s="93">
        <f t="shared" ca="1" si="427"/>
        <v>1.705787882892865</v>
      </c>
      <c r="L3391" s="93">
        <f t="shared" ca="1" si="427"/>
        <v>0.59829335345724155</v>
      </c>
      <c r="M3391" s="93">
        <f t="shared" ca="1" si="428"/>
        <v>1.705787882892865</v>
      </c>
      <c r="N3391" s="101">
        <f t="shared" ca="1" si="424"/>
        <v>1.1097106837718322</v>
      </c>
      <c r="O3391" s="46">
        <f t="shared" ca="1" si="429"/>
        <v>0.93260908765972439</v>
      </c>
      <c r="P3391" s="46">
        <f t="shared" ca="1" si="430"/>
        <v>0.62644619966996318</v>
      </c>
      <c r="Q3391" s="47">
        <f t="shared" ca="1" si="425"/>
        <v>1.5449348636392468</v>
      </c>
      <c r="R3391" s="47">
        <f t="shared" ca="1" si="426"/>
        <v>0.32885465334453473</v>
      </c>
      <c r="S3391" s="97">
        <f t="shared" ca="1" si="431"/>
        <v>0.63073187050212953</v>
      </c>
      <c r="V3391">
        <v>3374</v>
      </c>
      <c r="W3391" s="46">
        <v>0.78943204815623902</v>
      </c>
    </row>
    <row r="3392" spans="10:23">
      <c r="J3392">
        <v>3375</v>
      </c>
      <c r="K3392" s="93">
        <f t="shared" ca="1" si="427"/>
        <v>-0.98710605017350195</v>
      </c>
      <c r="L3392" s="93">
        <f t="shared" ca="1" si="427"/>
        <v>0.71539215082418073</v>
      </c>
      <c r="M3392" s="93">
        <f t="shared" ca="1" si="428"/>
        <v>-0.98710605017350195</v>
      </c>
      <c r="N3392" s="101">
        <f t="shared" ca="1" si="424"/>
        <v>0.36432940283651283</v>
      </c>
      <c r="O3392" s="46">
        <f t="shared" ca="1" si="429"/>
        <v>-3.4057626139986141E-2</v>
      </c>
      <c r="P3392" s="46">
        <f t="shared" ca="1" si="430"/>
        <v>0.14311284277010791</v>
      </c>
      <c r="Q3392" s="47">
        <f t="shared" ca="1" si="425"/>
        <v>-0.38839856396017425</v>
      </c>
      <c r="R3392" s="47">
        <f t="shared" ca="1" si="426"/>
        <v>0.20833209826075072</v>
      </c>
      <c r="S3392" s="97">
        <f t="shared" ca="1" si="431"/>
        <v>8.7137236060382289E-2</v>
      </c>
      <c r="V3392">
        <v>3375</v>
      </c>
      <c r="W3392" s="46">
        <v>0.69907903180347297</v>
      </c>
    </row>
    <row r="3393" spans="10:23">
      <c r="J3393">
        <v>3376</v>
      </c>
      <c r="K3393" s="93">
        <f t="shared" ca="1" si="427"/>
        <v>-0.32920971134579247</v>
      </c>
      <c r="L3393" s="93">
        <f t="shared" ca="1" si="427"/>
        <v>-0.15684007819437248</v>
      </c>
      <c r="M3393" s="93">
        <f t="shared" ca="1" si="428"/>
        <v>-0.32920971134579247</v>
      </c>
      <c r="N3393" s="101">
        <f t="shared" ca="1" si="424"/>
        <v>-0.25339351494295215</v>
      </c>
      <c r="O3393" s="46">
        <f t="shared" ca="1" si="429"/>
        <v>0.20210707536063152</v>
      </c>
      <c r="P3393" s="46">
        <f t="shared" ca="1" si="430"/>
        <v>0.26119519352041676</v>
      </c>
      <c r="Q3393" s="47">
        <f t="shared" ca="1" si="425"/>
        <v>8.3930839041061078E-2</v>
      </c>
      <c r="R3393" s="47">
        <f t="shared" ca="1" si="426"/>
        <v>0.10845094174556355</v>
      </c>
      <c r="S3393" s="97">
        <f t="shared" ca="1" si="431"/>
        <v>0.15527900855309754</v>
      </c>
      <c r="V3393">
        <v>3376</v>
      </c>
      <c r="W3393" s="46">
        <v>-0.20805712429364101</v>
      </c>
    </row>
    <row r="3394" spans="10:23">
      <c r="J3394">
        <v>3377</v>
      </c>
      <c r="K3394" s="93">
        <f t="shared" ca="1" si="427"/>
        <v>-1.016651024103669</v>
      </c>
      <c r="L3394" s="93">
        <f t="shared" ca="1" si="427"/>
        <v>0.68377079472694868</v>
      </c>
      <c r="M3394" s="93">
        <f t="shared" ca="1" si="428"/>
        <v>-1.016651024103669</v>
      </c>
      <c r="N3394" s="101">
        <f t="shared" ca="1" si="424"/>
        <v>0.32495376222267475</v>
      </c>
      <c r="O3394" s="46">
        <f t="shared" ca="1" si="429"/>
        <v>-4.466336983738145E-2</v>
      </c>
      <c r="P3394" s="46">
        <f t="shared" ca="1" si="430"/>
        <v>0.13780997092141026</v>
      </c>
      <c r="Q3394" s="47">
        <f t="shared" ca="1" si="425"/>
        <v>-0.40961005135496487</v>
      </c>
      <c r="R3394" s="47">
        <f t="shared" ca="1" si="426"/>
        <v>0.20196535289670611</v>
      </c>
      <c r="S3394" s="97">
        <f t="shared" ca="1" si="431"/>
        <v>7.8650991529662331E-2</v>
      </c>
      <c r="V3394">
        <v>3377</v>
      </c>
      <c r="W3394" s="46">
        <v>0.41283790352856597</v>
      </c>
    </row>
    <row r="3395" spans="10:23">
      <c r="J3395">
        <v>3378</v>
      </c>
      <c r="K3395" s="93">
        <f t="shared" ca="1" si="427"/>
        <v>-0.95837092582485583</v>
      </c>
      <c r="L3395" s="93">
        <f t="shared" ca="1" si="427"/>
        <v>-0.71985652028631675</v>
      </c>
      <c r="M3395" s="93">
        <f t="shared" ca="1" si="428"/>
        <v>-0.95837092582485583</v>
      </c>
      <c r="N3395" s="101">
        <f t="shared" ca="1" si="424"/>
        <v>-0.98726731892879549</v>
      </c>
      <c r="O3395" s="46">
        <f t="shared" ca="1" si="429"/>
        <v>-2.3742593719417615E-2</v>
      </c>
      <c r="P3395" s="46">
        <f t="shared" ca="1" si="430"/>
        <v>0.14827035898039218</v>
      </c>
      <c r="Q3395" s="47">
        <f t="shared" ca="1" si="425"/>
        <v>-0.3677684991190372</v>
      </c>
      <c r="R3395" s="47">
        <f t="shared" ca="1" si="426"/>
        <v>-1.0210940740193492E-2</v>
      </c>
      <c r="S3395" s="97">
        <f t="shared" ca="1" si="431"/>
        <v>-1.6976767229805553E-2</v>
      </c>
      <c r="V3395">
        <v>3378</v>
      </c>
      <c r="W3395" s="46">
        <v>-4.8005623193116097E-2</v>
      </c>
    </row>
    <row r="3396" spans="10:23">
      <c r="J3396">
        <v>3379</v>
      </c>
      <c r="K3396" s="93">
        <f t="shared" ca="1" si="427"/>
        <v>-0.74757865972050708</v>
      </c>
      <c r="L3396" s="93">
        <f t="shared" ca="1" si="427"/>
        <v>0.10710420545356512</v>
      </c>
      <c r="M3396" s="93">
        <f t="shared" ca="1" si="428"/>
        <v>-0.74757865972050708</v>
      </c>
      <c r="N3396" s="101">
        <f t="shared" ca="1" si="424"/>
        <v>-0.1362030881128074</v>
      </c>
      <c r="O3396" s="46">
        <f t="shared" ca="1" si="429"/>
        <v>5.1925394784481271E-2</v>
      </c>
      <c r="P3396" s="46">
        <f t="shared" ca="1" si="430"/>
        <v>0.18610435323234162</v>
      </c>
      <c r="Q3396" s="47">
        <f t="shared" ca="1" si="425"/>
        <v>-0.21643252211123942</v>
      </c>
      <c r="R3396" s="47">
        <f t="shared" ca="1" si="426"/>
        <v>0.12739975362772549</v>
      </c>
      <c r="S3396" s="97">
        <f t="shared" ca="1" si="431"/>
        <v>8.9662574206103379E-2</v>
      </c>
      <c r="V3396">
        <v>3379</v>
      </c>
      <c r="W3396" s="46">
        <v>0.69261131786288399</v>
      </c>
    </row>
    <row r="3397" spans="10:23">
      <c r="J3397">
        <v>3380</v>
      </c>
      <c r="K3397" s="93">
        <f t="shared" ca="1" si="427"/>
        <v>0.5147655572217108</v>
      </c>
      <c r="L3397" s="93">
        <f t="shared" ca="1" si="427"/>
        <v>5.132358459960764E-2</v>
      </c>
      <c r="M3397" s="93">
        <f t="shared" ca="1" si="428"/>
        <v>0.5147655572217108</v>
      </c>
      <c r="N3397" s="101">
        <f t="shared" ca="1" si="424"/>
        <v>0.21236602296774154</v>
      </c>
      <c r="O3397" s="46">
        <f t="shared" ca="1" si="429"/>
        <v>0.50506843205446383</v>
      </c>
      <c r="P3397" s="46">
        <f t="shared" ca="1" si="430"/>
        <v>0.4126758718673329</v>
      </c>
      <c r="Q3397" s="47">
        <f t="shared" ca="1" si="425"/>
        <v>0.6898535524287257</v>
      </c>
      <c r="R3397" s="47">
        <f t="shared" ca="1" si="426"/>
        <v>0.18376076102785172</v>
      </c>
      <c r="S3397" s="97">
        <f t="shared" ca="1" si="431"/>
        <v>0.3444145965411578</v>
      </c>
      <c r="V3397">
        <v>3380</v>
      </c>
      <c r="W3397" s="46">
        <v>-0.41692960677715502</v>
      </c>
    </row>
    <row r="3398" spans="10:23">
      <c r="J3398">
        <v>3381</v>
      </c>
      <c r="K3398" s="93">
        <f t="shared" ca="1" si="427"/>
        <v>-0.93813969925241791</v>
      </c>
      <c r="L3398" s="93">
        <f t="shared" ca="1" si="427"/>
        <v>-0.55586021458207335</v>
      </c>
      <c r="M3398" s="93">
        <f t="shared" ca="1" si="428"/>
        <v>-0.93813969925241791</v>
      </c>
      <c r="N3398" s="101">
        <f t="shared" ca="1" si="424"/>
        <v>-0.82535119465688267</v>
      </c>
      <c r="O3398" s="46">
        <f t="shared" ca="1" si="429"/>
        <v>-1.6480200995079353E-2</v>
      </c>
      <c r="P3398" s="46">
        <f t="shared" ca="1" si="430"/>
        <v>0.15190155534256131</v>
      </c>
      <c r="Q3398" s="47">
        <f t="shared" ca="1" si="425"/>
        <v>-0.35324371367036067</v>
      </c>
      <c r="R3398" s="47">
        <f t="shared" ca="1" si="426"/>
        <v>1.5969680514511475E-2</v>
      </c>
      <c r="S3398" s="97">
        <f t="shared" ca="1" si="431"/>
        <v>-2.5526024028393879E-4</v>
      </c>
      <c r="V3398">
        <v>3381</v>
      </c>
      <c r="W3398" s="46">
        <v>-0.13296186521779599</v>
      </c>
    </row>
    <row r="3399" spans="10:23">
      <c r="J3399">
        <v>3382</v>
      </c>
      <c r="K3399" s="93">
        <f t="shared" ca="1" si="427"/>
        <v>-0.26690947323247821</v>
      </c>
      <c r="L3399" s="93">
        <f t="shared" ca="1" si="427"/>
        <v>0.59556639086041818</v>
      </c>
      <c r="M3399" s="93">
        <f t="shared" ca="1" si="428"/>
        <v>-0.26690947323247821</v>
      </c>
      <c r="N3399" s="101">
        <f t="shared" ca="1" si="424"/>
        <v>0.4797632823875298</v>
      </c>
      <c r="O3399" s="46">
        <f t="shared" ca="1" si="429"/>
        <v>0.22447095895309116</v>
      </c>
      <c r="P3399" s="46">
        <f t="shared" ca="1" si="430"/>
        <v>0.27237713531664653</v>
      </c>
      <c r="Q3399" s="47">
        <f t="shared" ca="1" si="425"/>
        <v>0.12865860622598033</v>
      </c>
      <c r="R3399" s="47">
        <f t="shared" ca="1" si="426"/>
        <v>0.2269968896400899</v>
      </c>
      <c r="S3399" s="97">
        <f t="shared" ca="1" si="431"/>
        <v>0.22573392429659053</v>
      </c>
      <c r="V3399">
        <v>3382</v>
      </c>
      <c r="W3399" s="46">
        <v>0.89512556728184201</v>
      </c>
    </row>
    <row r="3400" spans="10:23">
      <c r="J3400">
        <v>3383</v>
      </c>
      <c r="K3400" s="93">
        <f t="shared" ca="1" si="427"/>
        <v>-1.612265995974921</v>
      </c>
      <c r="L3400" s="93">
        <f t="shared" ca="1" si="427"/>
        <v>1.1741249704429209</v>
      </c>
      <c r="M3400" s="93">
        <f t="shared" ca="1" si="428"/>
        <v>-1.612265995974921</v>
      </c>
      <c r="N3400" s="101">
        <f t="shared" ca="1" si="424"/>
        <v>0.60043138961882137</v>
      </c>
      <c r="O3400" s="46">
        <f t="shared" ca="1" si="429"/>
        <v>-0.25847096191475594</v>
      </c>
      <c r="P3400" s="46">
        <f t="shared" ca="1" si="430"/>
        <v>3.0906174882723014E-2</v>
      </c>
      <c r="Q3400" s="47">
        <f t="shared" ca="1" si="425"/>
        <v>-0.83722523550971384</v>
      </c>
      <c r="R3400" s="47">
        <f t="shared" ca="1" si="426"/>
        <v>0.24650801632466421</v>
      </c>
      <c r="S3400" s="97">
        <f t="shared" ca="1" si="431"/>
        <v>-5.981472795045864E-3</v>
      </c>
      <c r="V3400">
        <v>3383</v>
      </c>
      <c r="W3400" s="46">
        <v>0.85711954035848903</v>
      </c>
    </row>
    <row r="3401" spans="10:23">
      <c r="J3401">
        <v>3384</v>
      </c>
      <c r="K3401" s="93">
        <f t="shared" ca="1" si="427"/>
        <v>0.45425582821331145</v>
      </c>
      <c r="L3401" s="93">
        <f t="shared" ca="1" si="427"/>
        <v>0.27510956538974313</v>
      </c>
      <c r="M3401" s="93">
        <f t="shared" ca="1" si="428"/>
        <v>0.45425582821331145</v>
      </c>
      <c r="N3401" s="101">
        <f t="shared" ca="1" si="424"/>
        <v>0.40529029782882686</v>
      </c>
      <c r="O3401" s="46">
        <f t="shared" ca="1" si="429"/>
        <v>0.48334728657033577</v>
      </c>
      <c r="P3401" s="46">
        <f t="shared" ca="1" si="430"/>
        <v>0.40181529912526887</v>
      </c>
      <c r="Q3401" s="47">
        <f t="shared" ca="1" si="425"/>
        <v>0.64641126146046957</v>
      </c>
      <c r="R3401" s="47">
        <f t="shared" ca="1" si="426"/>
        <v>0.21495516735204528</v>
      </c>
      <c r="S3401" s="97">
        <f t="shared" ca="1" si="431"/>
        <v>0.3491512269611905</v>
      </c>
      <c r="V3401">
        <v>3384</v>
      </c>
      <c r="W3401" s="46">
        <v>0.273674883257988</v>
      </c>
    </row>
    <row r="3402" spans="10:23">
      <c r="J3402">
        <v>3385</v>
      </c>
      <c r="K3402" s="93">
        <f t="shared" ca="1" si="427"/>
        <v>0.20220395714790942</v>
      </c>
      <c r="L3402" s="93">
        <f t="shared" ca="1" si="427"/>
        <v>0.85039028371379921</v>
      </c>
      <c r="M3402" s="93">
        <f t="shared" ca="1" si="428"/>
        <v>0.20220395714790942</v>
      </c>
      <c r="N3402" s="101">
        <f t="shared" ca="1" si="424"/>
        <v>0.87054612592259439</v>
      </c>
      <c r="O3402" s="46">
        <f t="shared" ca="1" si="429"/>
        <v>0.39286835945105669</v>
      </c>
      <c r="P3402" s="46">
        <f t="shared" ca="1" si="430"/>
        <v>0.35657583556562933</v>
      </c>
      <c r="Q3402" s="47">
        <f t="shared" ca="1" si="425"/>
        <v>0.46545340722191142</v>
      </c>
      <c r="R3402" s="47">
        <f t="shared" ca="1" si="426"/>
        <v>0.29018354053995266</v>
      </c>
      <c r="S3402" s="97">
        <f t="shared" ca="1" si="431"/>
        <v>0.34152594999550467</v>
      </c>
      <c r="V3402">
        <v>3385</v>
      </c>
      <c r="W3402" s="46">
        <v>-0.44381842167704599</v>
      </c>
    </row>
    <row r="3403" spans="10:23">
      <c r="J3403">
        <v>3386</v>
      </c>
      <c r="K3403" s="93">
        <f t="shared" ca="1" si="427"/>
        <v>-1.0216152488312187</v>
      </c>
      <c r="L3403" s="93">
        <f t="shared" ca="1" si="427"/>
        <v>0.10653328938952739</v>
      </c>
      <c r="M3403" s="93">
        <f t="shared" ca="1" si="428"/>
        <v>-1.0216152488312187</v>
      </c>
      <c r="N3403" s="101">
        <f t="shared" ca="1" si="424"/>
        <v>-0.22389414700499879</v>
      </c>
      <c r="O3403" s="46">
        <f t="shared" ca="1" si="429"/>
        <v>-4.644537496763157E-2</v>
      </c>
      <c r="P3403" s="46">
        <f t="shared" ca="1" si="430"/>
        <v>0.1369189683562852</v>
      </c>
      <c r="Q3403" s="47">
        <f t="shared" ca="1" si="425"/>
        <v>-0.4131740616154651</v>
      </c>
      <c r="R3403" s="47">
        <f t="shared" ca="1" si="426"/>
        <v>0.11322076799177339</v>
      </c>
      <c r="S3403" s="97">
        <f t="shared" ca="1" si="431"/>
        <v>3.3387696512070908E-2</v>
      </c>
      <c r="V3403">
        <v>3386</v>
      </c>
      <c r="W3403" s="46">
        <v>0.24551951254642401</v>
      </c>
    </row>
    <row r="3404" spans="10:23">
      <c r="J3404">
        <v>3387</v>
      </c>
      <c r="K3404" s="93">
        <f t="shared" ca="1" si="427"/>
        <v>0.83103094022291091</v>
      </c>
      <c r="L3404" s="93">
        <f t="shared" ca="1" si="427"/>
        <v>0.52082799378606637</v>
      </c>
      <c r="M3404" s="93">
        <f t="shared" ca="1" si="428"/>
        <v>0.83103094022291091</v>
      </c>
      <c r="N3404" s="101">
        <f t="shared" ca="1" si="424"/>
        <v>0.7580747468668716</v>
      </c>
      <c r="O3404" s="46">
        <f t="shared" ca="1" si="429"/>
        <v>0.61859804966040244</v>
      </c>
      <c r="P3404" s="46">
        <f t="shared" ca="1" si="430"/>
        <v>0.4694406806703022</v>
      </c>
      <c r="Q3404" s="47">
        <f t="shared" ca="1" si="425"/>
        <v>0.91691278764060302</v>
      </c>
      <c r="R3404" s="47">
        <f t="shared" ca="1" si="426"/>
        <v>0.27199776324140956</v>
      </c>
      <c r="S3404" s="97">
        <f t="shared" ca="1" si="431"/>
        <v>0.445297906450906</v>
      </c>
      <c r="V3404">
        <v>3387</v>
      </c>
      <c r="W3404" s="46">
        <v>0.697381272514912</v>
      </c>
    </row>
    <row r="3405" spans="10:23">
      <c r="J3405">
        <v>3388</v>
      </c>
      <c r="K3405" s="93">
        <f t="shared" ca="1" si="427"/>
        <v>0.41044646351540326</v>
      </c>
      <c r="L3405" s="93">
        <f t="shared" ca="1" si="427"/>
        <v>-0.18295524817946393</v>
      </c>
      <c r="M3405" s="93">
        <f t="shared" ca="1" si="428"/>
        <v>0.41044646351540326</v>
      </c>
      <c r="N3405" s="101">
        <f t="shared" ca="1" si="424"/>
        <v>-4.2925611790652407E-2</v>
      </c>
      <c r="O3405" s="46">
        <f t="shared" ca="1" si="429"/>
        <v>0.46762106204802134</v>
      </c>
      <c r="P3405" s="46">
        <f t="shared" ca="1" si="430"/>
        <v>0.39395218686411165</v>
      </c>
      <c r="Q3405" s="47">
        <f t="shared" ca="1" si="425"/>
        <v>0.61495881241584072</v>
      </c>
      <c r="R3405" s="47">
        <f t="shared" ca="1" si="426"/>
        <v>0.14248202100638377</v>
      </c>
      <c r="S3405" s="97">
        <f t="shared" ca="1" si="431"/>
        <v>0.30505154152720254</v>
      </c>
      <c r="V3405">
        <v>3388</v>
      </c>
      <c r="W3405" s="46">
        <v>0.72822589260328296</v>
      </c>
    </row>
    <row r="3406" spans="10:23">
      <c r="J3406">
        <v>3389</v>
      </c>
      <c r="K3406" s="93">
        <f t="shared" ca="1" si="427"/>
        <v>-0.53499984884150353</v>
      </c>
      <c r="L3406" s="93">
        <f t="shared" ca="1" si="427"/>
        <v>-2.1481918615181761</v>
      </c>
      <c r="M3406" s="93">
        <f t="shared" ca="1" si="428"/>
        <v>-0.53499984884150353</v>
      </c>
      <c r="N3406" s="101">
        <f t="shared" ca="1" si="424"/>
        <v>-2.206806542810825</v>
      </c>
      <c r="O3406" s="46">
        <f t="shared" ca="1" si="429"/>
        <v>0.12823469832317064</v>
      </c>
      <c r="P3406" s="46">
        <f t="shared" ca="1" si="430"/>
        <v>0.2242590050016863</v>
      </c>
      <c r="Q3406" s="47">
        <f t="shared" ca="1" si="425"/>
        <v>-6.3813915033860691E-2</v>
      </c>
      <c r="R3406" s="47">
        <f t="shared" ca="1" si="426"/>
        <v>-0.20740127412597581</v>
      </c>
      <c r="S3406" s="97">
        <f t="shared" ca="1" si="431"/>
        <v>-3.9583287901402586E-2</v>
      </c>
      <c r="V3406">
        <v>3389</v>
      </c>
      <c r="W3406" s="46">
        <v>0.75181394753415498</v>
      </c>
    </row>
    <row r="3407" spans="10:23">
      <c r="J3407">
        <v>3390</v>
      </c>
      <c r="K3407" s="93">
        <f t="shared" ca="1" si="427"/>
        <v>-0.45597599903115427</v>
      </c>
      <c r="L3407" s="93">
        <f t="shared" ca="1" si="427"/>
        <v>-1.1969509086863315</v>
      </c>
      <c r="M3407" s="93">
        <f t="shared" ca="1" si="428"/>
        <v>-0.45597599903115427</v>
      </c>
      <c r="N3407" s="101">
        <f t="shared" ca="1" si="424"/>
        <v>-1.2798196304895713</v>
      </c>
      <c r="O3407" s="46">
        <f t="shared" ca="1" si="429"/>
        <v>0.15660184797952123</v>
      </c>
      <c r="P3407" s="46">
        <f t="shared" ca="1" si="430"/>
        <v>0.23844257982986161</v>
      </c>
      <c r="Q3407" s="47">
        <f t="shared" ca="1" si="425"/>
        <v>-7.0796157211595045E-3</v>
      </c>
      <c r="R3407" s="47">
        <f t="shared" ca="1" si="426"/>
        <v>-5.7514452361424495E-2</v>
      </c>
      <c r="S3407" s="97">
        <f t="shared" ca="1" si="431"/>
        <v>4.9543697809048368E-2</v>
      </c>
      <c r="V3407">
        <v>3390</v>
      </c>
      <c r="W3407" s="46">
        <v>-1.23464973786158E-3</v>
      </c>
    </row>
    <row r="3408" spans="10:23">
      <c r="J3408">
        <v>3391</v>
      </c>
      <c r="K3408" s="93">
        <f t="shared" ca="1" si="427"/>
        <v>0.87554740372894568</v>
      </c>
      <c r="L3408" s="93">
        <f t="shared" ca="1" si="427"/>
        <v>0.71677803722879896</v>
      </c>
      <c r="M3408" s="93">
        <f t="shared" ca="1" si="428"/>
        <v>0.87554740372894568</v>
      </c>
      <c r="N3408" s="101">
        <f t="shared" ca="1" si="424"/>
        <v>0.95800892283890637</v>
      </c>
      <c r="O3408" s="46">
        <f t="shared" ca="1" si="429"/>
        <v>0.63457810106865187</v>
      </c>
      <c r="P3408" s="46">
        <f t="shared" ca="1" si="430"/>
        <v>0.47743070637442692</v>
      </c>
      <c r="Q3408" s="47">
        <f t="shared" ca="1" si="425"/>
        <v>0.94887289045710177</v>
      </c>
      <c r="R3408" s="47">
        <f t="shared" ca="1" si="426"/>
        <v>0.30432561792872298</v>
      </c>
      <c r="S3408" s="97">
        <f t="shared" ca="1" si="431"/>
        <v>0.4694518594986874</v>
      </c>
      <c r="V3408">
        <v>3391</v>
      </c>
      <c r="W3408" s="46">
        <v>0.24252806208772701</v>
      </c>
    </row>
    <row r="3409" spans="10:23">
      <c r="J3409">
        <v>3392</v>
      </c>
      <c r="K3409" s="93">
        <f t="shared" ca="1" si="427"/>
        <v>1.7119110929817725</v>
      </c>
      <c r="L3409" s="93">
        <f t="shared" ca="1" si="427"/>
        <v>1.7281452123728409</v>
      </c>
      <c r="M3409" s="93">
        <f t="shared" ca="1" si="428"/>
        <v>1.7119110929817725</v>
      </c>
      <c r="N3409" s="101">
        <f t="shared" ca="1" si="424"/>
        <v>2.1828515545204317</v>
      </c>
      <c r="O3409" s="46">
        <f t="shared" ca="1" si="429"/>
        <v>0.9348071331534098</v>
      </c>
      <c r="P3409" s="46">
        <f t="shared" ca="1" si="430"/>
        <v>0.62754522241680588</v>
      </c>
      <c r="Q3409" s="47">
        <f t="shared" ca="1" si="425"/>
        <v>1.5493309546266176</v>
      </c>
      <c r="R3409" s="47">
        <f t="shared" ca="1" si="426"/>
        <v>0.5023734725254545</v>
      </c>
      <c r="S3409" s="97">
        <f t="shared" ca="1" si="431"/>
        <v>0.71859030283943215</v>
      </c>
      <c r="V3409">
        <v>3392</v>
      </c>
      <c r="W3409" s="46">
        <v>5.0749053645128703E-2</v>
      </c>
    </row>
    <row r="3410" spans="10:23">
      <c r="J3410">
        <v>3393</v>
      </c>
      <c r="K3410" s="93">
        <f t="shared" ca="1" si="427"/>
        <v>-0.1290147218374206</v>
      </c>
      <c r="L3410" s="93">
        <f t="shared" ca="1" si="427"/>
        <v>0.10749341183573359</v>
      </c>
      <c r="M3410" s="93">
        <f t="shared" ca="1" si="428"/>
        <v>-0.1290147218374206</v>
      </c>
      <c r="N3410" s="101">
        <f t="shared" ref="N3410:N3473" ca="1" si="432">$N$2*K3410+SQRT(1-$N$2^2)*L3410</f>
        <v>6.0883120790238554E-2</v>
      </c>
      <c r="O3410" s="46">
        <f t="shared" ca="1" si="429"/>
        <v>0.27397096507828717</v>
      </c>
      <c r="P3410" s="46">
        <f t="shared" ca="1" si="430"/>
        <v>0.29712713837924459</v>
      </c>
      <c r="Q3410" s="47">
        <f t="shared" ref="Q3410:Q3473" ca="1" si="433">$K$2+K3410*$S$3</f>
        <v>0.22765861847637237</v>
      </c>
      <c r="R3410" s="47">
        <f t="shared" ref="R3410:R3473" ca="1" si="434">$L$2+$L$3*N3410</f>
        <v>0.15926711342909503</v>
      </c>
      <c r="S3410" s="97">
        <f t="shared" ca="1" si="431"/>
        <v>0.21661903925369108</v>
      </c>
      <c r="V3410">
        <v>3393</v>
      </c>
      <c r="W3410" s="46">
        <v>0.83201974463535899</v>
      </c>
    </row>
    <row r="3411" spans="10:23">
      <c r="J3411">
        <v>3394</v>
      </c>
      <c r="K3411" s="93">
        <f t="shared" ref="K3411:L3474" ca="1" si="435">_xlfn.NORM.S.INV(RAND())</f>
        <v>0.12761755310853939</v>
      </c>
      <c r="L3411" s="93">
        <f t="shared" ca="1" si="435"/>
        <v>-2.0805010082492155</v>
      </c>
      <c r="M3411" s="93">
        <f t="shared" ref="M3411:M3474" ca="1" si="436">K3411</f>
        <v>0.12761755310853939</v>
      </c>
      <c r="N3411" s="101">
        <f t="shared" ca="1" si="432"/>
        <v>-1.9319027841054395</v>
      </c>
      <c r="O3411" s="46">
        <f t="shared" ref="O3411:O3474" ca="1" si="437">$K$2+K3411*$K$3</f>
        <v>0.36609411736095859</v>
      </c>
      <c r="P3411" s="46">
        <f t="shared" ref="P3411:P3474" ca="1" si="438">$K$2+K3411*$R$3</f>
        <v>0.34318871452058031</v>
      </c>
      <c r="Q3411" s="47">
        <f t="shared" ca="1" si="433"/>
        <v>0.41190492304171522</v>
      </c>
      <c r="R3411" s="47">
        <f t="shared" ca="1" si="434"/>
        <v>-0.1629514009553828</v>
      </c>
      <c r="S3411" s="97">
        <f t="shared" ref="S3411:S3474" ca="1" si="439">AVERAGE(R3411,O3411)</f>
        <v>0.1015713582027879</v>
      </c>
      <c r="V3411">
        <v>3394</v>
      </c>
      <c r="W3411" s="46">
        <v>-4.3505021098954898E-2</v>
      </c>
    </row>
    <row r="3412" spans="10:23">
      <c r="J3412">
        <v>3395</v>
      </c>
      <c r="K3412" s="93">
        <f t="shared" ca="1" si="435"/>
        <v>-0.2345624064266251</v>
      </c>
      <c r="L3412" s="93">
        <f t="shared" ca="1" si="435"/>
        <v>0.88142660755597269</v>
      </c>
      <c r="M3412" s="93">
        <f t="shared" ca="1" si="436"/>
        <v>-0.2345624064266251</v>
      </c>
      <c r="N3412" s="101">
        <f t="shared" ca="1" si="432"/>
        <v>0.76106964091285201</v>
      </c>
      <c r="O3412" s="46">
        <f t="shared" ca="1" si="437"/>
        <v>0.23608256845108139</v>
      </c>
      <c r="P3412" s="46">
        <f t="shared" ca="1" si="438"/>
        <v>0.2781829400656417</v>
      </c>
      <c r="Q3412" s="47">
        <f t="shared" ca="1" si="433"/>
        <v>0.15188182522196081</v>
      </c>
      <c r="R3412" s="47">
        <f t="shared" ca="1" si="434"/>
        <v>0.27248201511606607</v>
      </c>
      <c r="S3412" s="97">
        <f t="shared" ca="1" si="439"/>
        <v>0.25428229178357376</v>
      </c>
      <c r="V3412">
        <v>3395</v>
      </c>
      <c r="W3412" s="46">
        <v>-0.25972084567199699</v>
      </c>
    </row>
    <row r="3413" spans="10:23">
      <c r="J3413">
        <v>3396</v>
      </c>
      <c r="K3413" s="93">
        <f t="shared" ca="1" si="435"/>
        <v>1.202892882038475</v>
      </c>
      <c r="L3413" s="93">
        <f t="shared" ca="1" si="435"/>
        <v>6.7186087565714495E-2</v>
      </c>
      <c r="M3413" s="93">
        <f t="shared" ca="1" si="436"/>
        <v>1.202892882038475</v>
      </c>
      <c r="N3413" s="101">
        <f t="shared" ca="1" si="432"/>
        <v>0.44624492183130382</v>
      </c>
      <c r="O3413" s="46">
        <f t="shared" ca="1" si="437"/>
        <v>0.75208513463916737</v>
      </c>
      <c r="P3413" s="46">
        <f t="shared" ca="1" si="438"/>
        <v>0.53618422315968473</v>
      </c>
      <c r="Q3413" s="47">
        <f t="shared" ca="1" si="433"/>
        <v>1.1838869575981328</v>
      </c>
      <c r="R3413" s="47">
        <f t="shared" ca="1" si="434"/>
        <v>0.22157722247138029</v>
      </c>
      <c r="S3413" s="97">
        <f t="shared" ca="1" si="439"/>
        <v>0.4868311785552738</v>
      </c>
      <c r="V3413">
        <v>3396</v>
      </c>
      <c r="W3413" s="46">
        <v>-0.239618456285599</v>
      </c>
    </row>
    <row r="3414" spans="10:23">
      <c r="J3414">
        <v>3397</v>
      </c>
      <c r="K3414" s="93">
        <f t="shared" ca="1" si="435"/>
        <v>0.5037122292344568</v>
      </c>
      <c r="L3414" s="93">
        <f t="shared" ca="1" si="435"/>
        <v>-1.3984718959716127</v>
      </c>
      <c r="M3414" s="93">
        <f t="shared" ca="1" si="436"/>
        <v>0.5037122292344568</v>
      </c>
      <c r="N3414" s="101">
        <f t="shared" ca="1" si="432"/>
        <v>-1.1656759047308223</v>
      </c>
      <c r="O3414" s="46">
        <f t="shared" ca="1" si="437"/>
        <v>0.50110062474100514</v>
      </c>
      <c r="P3414" s="46">
        <f t="shared" ca="1" si="438"/>
        <v>0.41069196821060355</v>
      </c>
      <c r="Q3414" s="47">
        <f t="shared" ca="1" si="433"/>
        <v>0.68191793780180832</v>
      </c>
      <c r="R3414" s="47">
        <f t="shared" ca="1" si="434"/>
        <v>-3.905826916084193E-2</v>
      </c>
      <c r="S3414" s="97">
        <f t="shared" ca="1" si="439"/>
        <v>0.23102117779008161</v>
      </c>
      <c r="V3414">
        <v>3397</v>
      </c>
      <c r="W3414" s="46">
        <v>2.4085246263106701E-2</v>
      </c>
    </row>
    <row r="3415" spans="10:23">
      <c r="J3415">
        <v>3398</v>
      </c>
      <c r="K3415" s="93">
        <f t="shared" ca="1" si="435"/>
        <v>0.88178151066805976</v>
      </c>
      <c r="L3415" s="93">
        <f t="shared" ca="1" si="435"/>
        <v>-1.0610754744096287</v>
      </c>
      <c r="M3415" s="93">
        <f t="shared" ca="1" si="436"/>
        <v>0.88178151066805976</v>
      </c>
      <c r="N3415" s="101">
        <f t="shared" ca="1" si="432"/>
        <v>-0.72556151673637137</v>
      </c>
      <c r="O3415" s="46">
        <f t="shared" ca="1" si="437"/>
        <v>0.63681595514612277</v>
      </c>
      <c r="P3415" s="46">
        <f t="shared" ca="1" si="438"/>
        <v>0.47854963341316237</v>
      </c>
      <c r="Q3415" s="47">
        <f t="shared" ca="1" si="433"/>
        <v>0.95334859861204369</v>
      </c>
      <c r="R3415" s="47">
        <f t="shared" ca="1" si="434"/>
        <v>3.2104921982980192E-2</v>
      </c>
      <c r="S3415" s="97">
        <f t="shared" ca="1" si="439"/>
        <v>0.33446043856455149</v>
      </c>
      <c r="V3415">
        <v>3398</v>
      </c>
      <c r="W3415" s="46">
        <v>0.51958661273657003</v>
      </c>
    </row>
    <row r="3416" spans="10:23">
      <c r="J3416">
        <v>3399</v>
      </c>
      <c r="K3416" s="93">
        <f t="shared" ca="1" si="435"/>
        <v>-0.47170705698692433</v>
      </c>
      <c r="L3416" s="93">
        <f t="shared" ca="1" si="435"/>
        <v>-1.4822401513774266</v>
      </c>
      <c r="M3416" s="93">
        <f t="shared" ca="1" si="436"/>
        <v>-0.47170705698692433</v>
      </c>
      <c r="N3416" s="101">
        <f t="shared" ca="1" si="432"/>
        <v>-1.5553003945888153</v>
      </c>
      <c r="O3416" s="46">
        <f t="shared" ca="1" si="437"/>
        <v>0.15095487840824617</v>
      </c>
      <c r="P3416" s="46">
        <f t="shared" ca="1" si="438"/>
        <v>0.23561909504422407</v>
      </c>
      <c r="Q3416" s="47">
        <f t="shared" ca="1" si="433"/>
        <v>-1.8373554863709618E-2</v>
      </c>
      <c r="R3416" s="47">
        <f t="shared" ca="1" si="434"/>
        <v>-0.10205762297071586</v>
      </c>
      <c r="S3416" s="97">
        <f t="shared" ca="1" si="439"/>
        <v>2.4448627718765159E-2</v>
      </c>
      <c r="V3416">
        <v>3399</v>
      </c>
      <c r="W3416" s="46">
        <v>0.110049886342031</v>
      </c>
    </row>
    <row r="3417" spans="10:23">
      <c r="J3417">
        <v>3400</v>
      </c>
      <c r="K3417" s="93">
        <f t="shared" ca="1" si="435"/>
        <v>0.99871420456934046</v>
      </c>
      <c r="L3417" s="93">
        <f t="shared" ca="1" si="435"/>
        <v>-0.22622470237847728</v>
      </c>
      <c r="M3417" s="93">
        <f t="shared" ca="1" si="436"/>
        <v>0.99871420456934046</v>
      </c>
      <c r="N3417" s="101">
        <f t="shared" ca="1" si="432"/>
        <v>0.1031336847517639</v>
      </c>
      <c r="O3417" s="46">
        <f t="shared" ca="1" si="437"/>
        <v>0.67879122255689195</v>
      </c>
      <c r="P3417" s="46">
        <f t="shared" ca="1" si="438"/>
        <v>0.49953726711854696</v>
      </c>
      <c r="Q3417" s="47">
        <f t="shared" ca="1" si="433"/>
        <v>1.0372991334335819</v>
      </c>
      <c r="R3417" s="47">
        <f t="shared" ca="1" si="434"/>
        <v>0.16609871230689907</v>
      </c>
      <c r="S3417" s="97">
        <f t="shared" ca="1" si="439"/>
        <v>0.42244496743189552</v>
      </c>
      <c r="V3417">
        <v>3400</v>
      </c>
      <c r="W3417" s="46">
        <v>0.41794415796870599</v>
      </c>
    </row>
    <row r="3418" spans="10:23">
      <c r="J3418">
        <v>3401</v>
      </c>
      <c r="K3418" s="93">
        <f t="shared" ca="1" si="435"/>
        <v>-0.41417131314308159</v>
      </c>
      <c r="L3418" s="93">
        <f t="shared" ca="1" si="435"/>
        <v>-0.19413352569095793</v>
      </c>
      <c r="M3418" s="93">
        <f t="shared" ca="1" si="436"/>
        <v>-0.41417131314308159</v>
      </c>
      <c r="N3418" s="101">
        <f t="shared" ca="1" si="432"/>
        <v>-0.31577050091168801</v>
      </c>
      <c r="O3418" s="46">
        <f t="shared" ca="1" si="437"/>
        <v>0.17160845400757099</v>
      </c>
      <c r="P3418" s="46">
        <f t="shared" ca="1" si="438"/>
        <v>0.24594588284388647</v>
      </c>
      <c r="Q3418" s="47">
        <f t="shared" ca="1" si="433"/>
        <v>2.2933596334940021E-2</v>
      </c>
      <c r="R3418" s="47">
        <f t="shared" ca="1" si="434"/>
        <v>9.8365051584834176E-2</v>
      </c>
      <c r="S3418" s="97">
        <f t="shared" ca="1" si="439"/>
        <v>0.13498675279620259</v>
      </c>
      <c r="V3418">
        <v>3401</v>
      </c>
      <c r="W3418" s="46">
        <v>3.03950236043617E-2</v>
      </c>
    </row>
    <row r="3419" spans="10:23">
      <c r="J3419">
        <v>3402</v>
      </c>
      <c r="K3419" s="93">
        <f t="shared" ca="1" si="435"/>
        <v>-0.3796608397826392</v>
      </c>
      <c r="L3419" s="93">
        <f t="shared" ca="1" si="435"/>
        <v>1.259040059089616</v>
      </c>
      <c r="M3419" s="93">
        <f t="shared" ca="1" si="436"/>
        <v>-0.3796608397826392</v>
      </c>
      <c r="N3419" s="101">
        <f t="shared" ca="1" si="432"/>
        <v>1.0729340490530606</v>
      </c>
      <c r="O3419" s="46">
        <f t="shared" ca="1" si="437"/>
        <v>0.18399666041458107</v>
      </c>
      <c r="P3419" s="46">
        <f t="shared" ca="1" si="438"/>
        <v>0.25213998604739152</v>
      </c>
      <c r="Q3419" s="47">
        <f t="shared" ca="1" si="433"/>
        <v>4.7710009148960175E-2</v>
      </c>
      <c r="R3419" s="47">
        <f t="shared" ca="1" si="434"/>
        <v>0.32290814771438603</v>
      </c>
      <c r="S3419" s="97">
        <f t="shared" ca="1" si="439"/>
        <v>0.25345240406448355</v>
      </c>
      <c r="V3419">
        <v>3402</v>
      </c>
      <c r="W3419" s="46">
        <v>0.36360253644509399</v>
      </c>
    </row>
    <row r="3420" spans="10:23">
      <c r="J3420">
        <v>3403</v>
      </c>
      <c r="K3420" s="93">
        <f t="shared" ca="1" si="435"/>
        <v>0.92177499022880083</v>
      </c>
      <c r="L3420" s="93">
        <f t="shared" ca="1" si="435"/>
        <v>-0.25695663576039668</v>
      </c>
      <c r="M3420" s="93">
        <f t="shared" ca="1" si="436"/>
        <v>0.92177499022880083</v>
      </c>
      <c r="N3420" s="101">
        <f t="shared" ca="1" si="432"/>
        <v>4.9528859186605767E-2</v>
      </c>
      <c r="O3420" s="46">
        <f t="shared" ca="1" si="437"/>
        <v>0.65117239339483446</v>
      </c>
      <c r="P3420" s="46">
        <f t="shared" ca="1" si="438"/>
        <v>0.48572785253751821</v>
      </c>
      <c r="Q3420" s="47">
        <f t="shared" ca="1" si="433"/>
        <v>0.98206147510946695</v>
      </c>
      <c r="R3420" s="47">
        <f t="shared" ca="1" si="434"/>
        <v>0.15743121460179638</v>
      </c>
      <c r="S3420" s="97">
        <f t="shared" ca="1" si="439"/>
        <v>0.40430180399831539</v>
      </c>
      <c r="V3420">
        <v>3403</v>
      </c>
      <c r="W3420" s="46">
        <v>1.3019292081082601</v>
      </c>
    </row>
    <row r="3421" spans="10:23">
      <c r="J3421">
        <v>3404</v>
      </c>
      <c r="K3421" s="93">
        <f t="shared" ca="1" si="435"/>
        <v>-1.7366344916823955</v>
      </c>
      <c r="L3421" s="93">
        <f t="shared" ca="1" si="435"/>
        <v>-1.0576405820920296</v>
      </c>
      <c r="M3421" s="93">
        <f t="shared" ca="1" si="436"/>
        <v>-1.7366344916823955</v>
      </c>
      <c r="N3421" s="101">
        <f t="shared" ca="1" si="432"/>
        <v>-1.5550199823748514</v>
      </c>
      <c r="O3421" s="46">
        <f t="shared" ca="1" si="437"/>
        <v>-0.30311545517515748</v>
      </c>
      <c r="P3421" s="46">
        <f t="shared" ca="1" si="438"/>
        <v>8.5839282525222438E-3</v>
      </c>
      <c r="Q3421" s="47">
        <f t="shared" ca="1" si="433"/>
        <v>-0.92651422203051692</v>
      </c>
      <c r="R3421" s="47">
        <f t="shared" ca="1" si="434"/>
        <v>-0.10201228242170013</v>
      </c>
      <c r="S3421" s="97">
        <f t="shared" ca="1" si="439"/>
        <v>-0.2025638687984288</v>
      </c>
      <c r="V3421">
        <v>3404</v>
      </c>
      <c r="W3421" s="46">
        <v>0.27124550142668002</v>
      </c>
    </row>
    <row r="3422" spans="10:23">
      <c r="J3422">
        <v>3405</v>
      </c>
      <c r="K3422" s="93">
        <f t="shared" ca="1" si="435"/>
        <v>0.19530882553144782</v>
      </c>
      <c r="L3422" s="93">
        <f t="shared" ca="1" si="435"/>
        <v>0.79558053540914153</v>
      </c>
      <c r="M3422" s="93">
        <f t="shared" ca="1" si="436"/>
        <v>0.19530882553144782</v>
      </c>
      <c r="N3422" s="101">
        <f t="shared" ca="1" si="432"/>
        <v>0.81638911846963769</v>
      </c>
      <c r="O3422" s="46">
        <f t="shared" ca="1" si="437"/>
        <v>0.39039321769405783</v>
      </c>
      <c r="P3422" s="46">
        <f t="shared" ca="1" si="438"/>
        <v>0.35533826468712992</v>
      </c>
      <c r="Q3422" s="47">
        <f t="shared" ca="1" si="433"/>
        <v>0.46050312370791369</v>
      </c>
      <c r="R3422" s="47">
        <f t="shared" ca="1" si="434"/>
        <v>0.2814267591706493</v>
      </c>
      <c r="S3422" s="97">
        <f t="shared" ca="1" si="439"/>
        <v>0.33590998843235353</v>
      </c>
      <c r="V3422">
        <v>3405</v>
      </c>
      <c r="W3422" s="46">
        <v>0.56949381331938398</v>
      </c>
    </row>
    <row r="3423" spans="10:23">
      <c r="J3423">
        <v>3406</v>
      </c>
      <c r="K3423" s="93">
        <f t="shared" ca="1" si="435"/>
        <v>2.1230460786304866</v>
      </c>
      <c r="L3423" s="93">
        <f t="shared" ca="1" si="435"/>
        <v>0.77348865122475474</v>
      </c>
      <c r="M3423" s="93">
        <f t="shared" ca="1" si="436"/>
        <v>2.1230460786304866</v>
      </c>
      <c r="N3423" s="101">
        <f t="shared" ca="1" si="432"/>
        <v>1.408507867090351</v>
      </c>
      <c r="O3423" s="46">
        <f t="shared" ca="1" si="437"/>
        <v>1.0823920419480106</v>
      </c>
      <c r="P3423" s="46">
        <f t="shared" ca="1" si="438"/>
        <v>0.7013376768141063</v>
      </c>
      <c r="Q3423" s="47">
        <f t="shared" ca="1" si="433"/>
        <v>1.8445007722158193</v>
      </c>
      <c r="R3423" s="47">
        <f t="shared" ca="1" si="434"/>
        <v>0.37716791382807863</v>
      </c>
      <c r="S3423" s="97">
        <f t="shared" ca="1" si="439"/>
        <v>0.72977997788804461</v>
      </c>
      <c r="V3423">
        <v>3406</v>
      </c>
      <c r="W3423" s="46">
        <v>0.43431754701062297</v>
      </c>
    </row>
    <row r="3424" spans="10:23">
      <c r="J3424">
        <v>3407</v>
      </c>
      <c r="K3424" s="93">
        <f t="shared" ca="1" si="435"/>
        <v>2.0264933535300012</v>
      </c>
      <c r="L3424" s="93">
        <f t="shared" ca="1" si="435"/>
        <v>-0.33098854218573198</v>
      </c>
      <c r="M3424" s="93">
        <f t="shared" ca="1" si="436"/>
        <v>2.0264933535300012</v>
      </c>
      <c r="N3424" s="101">
        <f t="shared" ca="1" si="432"/>
        <v>0.33066567567780991</v>
      </c>
      <c r="O3424" s="46">
        <f t="shared" ca="1" si="437"/>
        <v>1.0477325611807848</v>
      </c>
      <c r="P3424" s="46">
        <f t="shared" ca="1" si="438"/>
        <v>0.6840079364304934</v>
      </c>
      <c r="Q3424" s="47">
        <f t="shared" ca="1" si="433"/>
        <v>1.7751818106813675</v>
      </c>
      <c r="R3424" s="47">
        <f t="shared" ca="1" si="434"/>
        <v>0.20288892640416864</v>
      </c>
      <c r="S3424" s="97">
        <f t="shared" ca="1" si="439"/>
        <v>0.62531074379247675</v>
      </c>
      <c r="V3424">
        <v>3407</v>
      </c>
      <c r="W3424" s="46">
        <v>-0.31488728793620002</v>
      </c>
    </row>
    <row r="3425" spans="10:23">
      <c r="J3425">
        <v>3408</v>
      </c>
      <c r="K3425" s="93">
        <f t="shared" ca="1" si="435"/>
        <v>-0.54017851689406049</v>
      </c>
      <c r="L3425" s="93">
        <f t="shared" ca="1" si="435"/>
        <v>-1.7259885444868859</v>
      </c>
      <c r="M3425" s="93">
        <f t="shared" ca="1" si="436"/>
        <v>-0.54017851689406049</v>
      </c>
      <c r="N3425" s="101">
        <f t="shared" ca="1" si="432"/>
        <v>-1.8081696085555847</v>
      </c>
      <c r="O3425" s="46">
        <f t="shared" ca="1" si="437"/>
        <v>0.12637571458572933</v>
      </c>
      <c r="P3425" s="46">
        <f t="shared" ca="1" si="438"/>
        <v>0.22332951313296565</v>
      </c>
      <c r="Q3425" s="47">
        <f t="shared" ca="1" si="433"/>
        <v>-6.7531882508743313E-2</v>
      </c>
      <c r="R3425" s="47">
        <f t="shared" ca="1" si="434"/>
        <v>-0.14294467574330583</v>
      </c>
      <c r="S3425" s="97">
        <f t="shared" ca="1" si="439"/>
        <v>-8.2844805787882503E-3</v>
      </c>
      <c r="V3425">
        <v>3408</v>
      </c>
      <c r="W3425" s="46">
        <v>-0.44773331769704799</v>
      </c>
    </row>
    <row r="3426" spans="10:23">
      <c r="J3426">
        <v>3409</v>
      </c>
      <c r="K3426" s="93">
        <f t="shared" ca="1" si="435"/>
        <v>0.72549606055021243</v>
      </c>
      <c r="L3426" s="93">
        <f t="shared" ca="1" si="435"/>
        <v>0.25838632094681085</v>
      </c>
      <c r="M3426" s="93">
        <f t="shared" ca="1" si="436"/>
        <v>0.72549606055021243</v>
      </c>
      <c r="N3426" s="101">
        <f t="shared" ca="1" si="432"/>
        <v>0.47569574970415329</v>
      </c>
      <c r="O3426" s="46">
        <f t="shared" ca="1" si="437"/>
        <v>0.58071424960731632</v>
      </c>
      <c r="P3426" s="46">
        <f t="shared" ca="1" si="438"/>
        <v>0.45049878064375914</v>
      </c>
      <c r="Q3426" s="47">
        <f t="shared" ca="1" si="433"/>
        <v>0.84114518753443057</v>
      </c>
      <c r="R3426" s="47">
        <f t="shared" ca="1" si="434"/>
        <v>0.2263392001536137</v>
      </c>
      <c r="S3426" s="97">
        <f t="shared" ca="1" si="439"/>
        <v>0.40352672488046504</v>
      </c>
      <c r="V3426">
        <v>3409</v>
      </c>
      <c r="W3426" s="46">
        <v>0.32576985683590498</v>
      </c>
    </row>
    <row r="3427" spans="10:23">
      <c r="J3427">
        <v>3410</v>
      </c>
      <c r="K3427" s="93">
        <f t="shared" ca="1" si="435"/>
        <v>0.91692473228150873</v>
      </c>
      <c r="L3427" s="93">
        <f t="shared" ca="1" si="435"/>
        <v>0.15371931973116695</v>
      </c>
      <c r="M3427" s="93">
        <f t="shared" ca="1" si="436"/>
        <v>0.91692473228150873</v>
      </c>
      <c r="N3427" s="101">
        <f t="shared" ca="1" si="432"/>
        <v>0.43734133754283228</v>
      </c>
      <c r="O3427" s="46">
        <f t="shared" ca="1" si="437"/>
        <v>0.64943129885953987</v>
      </c>
      <c r="P3427" s="46">
        <f t="shared" ca="1" si="438"/>
        <v>0.48485730526987092</v>
      </c>
      <c r="Q3427" s="47">
        <f t="shared" ca="1" si="433"/>
        <v>0.97857928603887778</v>
      </c>
      <c r="R3427" s="47">
        <f t="shared" ca="1" si="434"/>
        <v>0.22013757976060022</v>
      </c>
      <c r="S3427" s="97">
        <f t="shared" ca="1" si="439"/>
        <v>0.43478443931007005</v>
      </c>
      <c r="V3427">
        <v>3410</v>
      </c>
      <c r="W3427" s="46">
        <v>0.191936882837663</v>
      </c>
    </row>
    <row r="3428" spans="10:23">
      <c r="J3428">
        <v>3411</v>
      </c>
      <c r="K3428" s="93">
        <f t="shared" ca="1" si="435"/>
        <v>1.2132232144902499</v>
      </c>
      <c r="L3428" s="93">
        <f t="shared" ca="1" si="435"/>
        <v>0.19032168109512287</v>
      </c>
      <c r="M3428" s="93">
        <f t="shared" ca="1" si="436"/>
        <v>1.2132232144902499</v>
      </c>
      <c r="N3428" s="101">
        <f t="shared" ca="1" si="432"/>
        <v>0.56627298538982318</v>
      </c>
      <c r="O3428" s="46">
        <f t="shared" ca="1" si="437"/>
        <v>0.75579340862686384</v>
      </c>
      <c r="P3428" s="46">
        <f t="shared" ca="1" si="438"/>
        <v>0.5380383601535329</v>
      </c>
      <c r="Q3428" s="47">
        <f t="shared" ca="1" si="433"/>
        <v>1.1913035055735257</v>
      </c>
      <c r="R3428" s="47">
        <f t="shared" ca="1" si="434"/>
        <v>0.2409848589009928</v>
      </c>
      <c r="S3428" s="97">
        <f t="shared" ca="1" si="439"/>
        <v>0.49838913376392835</v>
      </c>
      <c r="V3428">
        <v>3411</v>
      </c>
      <c r="W3428" s="46">
        <v>7.3530031525968306E-2</v>
      </c>
    </row>
    <row r="3429" spans="10:23">
      <c r="J3429">
        <v>3412</v>
      </c>
      <c r="K3429" s="93">
        <f t="shared" ca="1" si="435"/>
        <v>-0.69930800961878836</v>
      </c>
      <c r="L3429" s="93">
        <f t="shared" ca="1" si="435"/>
        <v>1.6459173274734569</v>
      </c>
      <c r="M3429" s="93">
        <f t="shared" ca="1" si="436"/>
        <v>-0.69930800961878836</v>
      </c>
      <c r="N3429" s="101">
        <f t="shared" ca="1" si="432"/>
        <v>1.3380709122465695</v>
      </c>
      <c r="O3429" s="46">
        <f t="shared" ca="1" si="437"/>
        <v>6.9253084573462687E-2</v>
      </c>
      <c r="P3429" s="46">
        <f t="shared" ca="1" si="438"/>
        <v>0.19476819812683233</v>
      </c>
      <c r="Q3429" s="47">
        <f t="shared" ca="1" si="433"/>
        <v>-0.18177714253327659</v>
      </c>
      <c r="R3429" s="47">
        <f t="shared" ca="1" si="434"/>
        <v>0.36577878723310808</v>
      </c>
      <c r="S3429" s="97">
        <f t="shared" ca="1" si="439"/>
        <v>0.21751593590328538</v>
      </c>
      <c r="V3429">
        <v>3412</v>
      </c>
      <c r="W3429" s="46">
        <v>4.9036105039626098E-2</v>
      </c>
    </row>
    <row r="3430" spans="10:23">
      <c r="J3430">
        <v>3413</v>
      </c>
      <c r="K3430" s="93">
        <f t="shared" ca="1" si="435"/>
        <v>-0.31919715527745246</v>
      </c>
      <c r="L3430" s="93">
        <f t="shared" ca="1" si="435"/>
        <v>1.4997101878476844</v>
      </c>
      <c r="M3430" s="93">
        <f t="shared" ca="1" si="436"/>
        <v>-0.31919715527745246</v>
      </c>
      <c r="N3430" s="101">
        <f t="shared" ca="1" si="432"/>
        <v>1.3203381601182818</v>
      </c>
      <c r="O3430" s="46">
        <f t="shared" ca="1" si="437"/>
        <v>0.20570127732769394</v>
      </c>
      <c r="P3430" s="46">
        <f t="shared" ca="1" si="438"/>
        <v>0.26299229450394795</v>
      </c>
      <c r="Q3430" s="47">
        <f t="shared" ca="1" si="433"/>
        <v>9.1119242975185921E-2</v>
      </c>
      <c r="R3430" s="47">
        <f t="shared" ca="1" si="434"/>
        <v>0.36291153439240509</v>
      </c>
      <c r="S3430" s="97">
        <f t="shared" ca="1" si="439"/>
        <v>0.28430640586004952</v>
      </c>
      <c r="V3430">
        <v>3413</v>
      </c>
      <c r="W3430" s="46">
        <v>0.34167036363504499</v>
      </c>
    </row>
    <row r="3431" spans="10:23">
      <c r="J3431">
        <v>3414</v>
      </c>
      <c r="K3431" s="93">
        <f t="shared" ca="1" si="435"/>
        <v>-2.4124297795731331</v>
      </c>
      <c r="L3431" s="93">
        <f t="shared" ca="1" si="435"/>
        <v>0.20160946232322299</v>
      </c>
      <c r="M3431" s="93">
        <f t="shared" ca="1" si="436"/>
        <v>-2.4124297795731331</v>
      </c>
      <c r="N3431" s="101">
        <f t="shared" ca="1" si="432"/>
        <v>-0.57606424763095265</v>
      </c>
      <c r="O3431" s="46">
        <f t="shared" ca="1" si="437"/>
        <v>-0.54570533297357449</v>
      </c>
      <c r="P3431" s="46">
        <f t="shared" ca="1" si="438"/>
        <v>-0.11271101064668626</v>
      </c>
      <c r="Q3431" s="47">
        <f t="shared" ca="1" si="433"/>
        <v>-1.4116939776273509</v>
      </c>
      <c r="R3431" s="47">
        <f t="shared" ca="1" si="434"/>
        <v>5.6277507626698017E-2</v>
      </c>
      <c r="S3431" s="97">
        <f t="shared" ca="1" si="439"/>
        <v>-0.24471391267343823</v>
      </c>
      <c r="V3431">
        <v>3414</v>
      </c>
      <c r="W3431" s="46">
        <v>-0.22287004350194201</v>
      </c>
    </row>
    <row r="3432" spans="10:23">
      <c r="J3432">
        <v>3415</v>
      </c>
      <c r="K3432" s="93">
        <f t="shared" ca="1" si="435"/>
        <v>0.36187699916572041</v>
      </c>
      <c r="L3432" s="93">
        <f t="shared" ca="1" si="435"/>
        <v>1.0644869059604107</v>
      </c>
      <c r="M3432" s="93">
        <f t="shared" ca="1" si="436"/>
        <v>0.36187699916572041</v>
      </c>
      <c r="N3432" s="101">
        <f t="shared" ca="1" si="432"/>
        <v>1.1243071435273249</v>
      </c>
      <c r="O3432" s="46">
        <f t="shared" ca="1" si="437"/>
        <v>0.45018610706616724</v>
      </c>
      <c r="P3432" s="46">
        <f t="shared" ca="1" si="438"/>
        <v>0.3852347093731846</v>
      </c>
      <c r="Q3432" s="47">
        <f t="shared" ca="1" si="433"/>
        <v>0.58008890245213252</v>
      </c>
      <c r="R3432" s="47">
        <f t="shared" ca="1" si="434"/>
        <v>0.3312147912630804</v>
      </c>
      <c r="S3432" s="97">
        <f t="shared" ca="1" si="439"/>
        <v>0.39070044916462382</v>
      </c>
      <c r="V3432">
        <v>3415</v>
      </c>
      <c r="W3432" s="46">
        <v>0.34658789291644299</v>
      </c>
    </row>
    <row r="3433" spans="10:23">
      <c r="J3433">
        <v>3416</v>
      </c>
      <c r="K3433" s="93">
        <f t="shared" ca="1" si="435"/>
        <v>0.91895364130486756</v>
      </c>
      <c r="L3433" s="93">
        <f t="shared" ca="1" si="435"/>
        <v>-0.66284250183647431</v>
      </c>
      <c r="M3433" s="93">
        <f t="shared" ca="1" si="436"/>
        <v>0.91895364130486756</v>
      </c>
      <c r="N3433" s="101">
        <f t="shared" ca="1" si="432"/>
        <v>-0.3361819590118737</v>
      </c>
      <c r="O3433" s="46">
        <f t="shared" ca="1" si="437"/>
        <v>0.65015961526076382</v>
      </c>
      <c r="P3433" s="46">
        <f t="shared" ca="1" si="438"/>
        <v>0.48522146347048289</v>
      </c>
      <c r="Q3433" s="47">
        <f t="shared" ca="1" si="433"/>
        <v>0.98003591884132579</v>
      </c>
      <c r="R3433" s="47">
        <f t="shared" ca="1" si="434"/>
        <v>9.5064672106383807E-2</v>
      </c>
      <c r="S3433" s="97">
        <f t="shared" ca="1" si="439"/>
        <v>0.37261214368357382</v>
      </c>
      <c r="V3433">
        <v>3416</v>
      </c>
      <c r="W3433" s="46">
        <v>0.445326128171741</v>
      </c>
    </row>
    <row r="3434" spans="10:23">
      <c r="J3434">
        <v>3417</v>
      </c>
      <c r="K3434" s="93">
        <f t="shared" ca="1" si="435"/>
        <v>-0.62471167440507214</v>
      </c>
      <c r="L3434" s="93">
        <f t="shared" ca="1" si="435"/>
        <v>0.31402587734907444</v>
      </c>
      <c r="M3434" s="93">
        <f t="shared" ca="1" si="436"/>
        <v>-0.62471167440507214</v>
      </c>
      <c r="N3434" s="101">
        <f t="shared" ca="1" si="432"/>
        <v>9.9050327963540463E-2</v>
      </c>
      <c r="O3434" s="46">
        <f t="shared" ca="1" si="437"/>
        <v>9.6030891651973954E-2</v>
      </c>
      <c r="P3434" s="46">
        <f t="shared" ca="1" si="438"/>
        <v>0.20815710166608797</v>
      </c>
      <c r="Q3434" s="47">
        <f t="shared" ca="1" si="433"/>
        <v>-0.12822152837625406</v>
      </c>
      <c r="R3434" s="47">
        <f t="shared" ca="1" si="434"/>
        <v>0.16543846418151303</v>
      </c>
      <c r="S3434" s="97">
        <f t="shared" ca="1" si="439"/>
        <v>0.13073467791674348</v>
      </c>
      <c r="V3434">
        <v>3417</v>
      </c>
      <c r="W3434" s="46">
        <v>0.15041818316258301</v>
      </c>
    </row>
    <row r="3435" spans="10:23">
      <c r="J3435">
        <v>3418</v>
      </c>
      <c r="K3435" s="93">
        <f t="shared" ca="1" si="435"/>
        <v>-1.3235769716266639E-2</v>
      </c>
      <c r="L3435" s="93">
        <f t="shared" ca="1" si="435"/>
        <v>2.5895856805993027</v>
      </c>
      <c r="M3435" s="93">
        <f t="shared" ca="1" si="436"/>
        <v>-1.3235769716266639E-2</v>
      </c>
      <c r="N3435" s="101">
        <f t="shared" ca="1" si="432"/>
        <v>2.4509333764381709</v>
      </c>
      <c r="O3435" s="46">
        <f t="shared" ca="1" si="437"/>
        <v>0.31553207441120779</v>
      </c>
      <c r="P3435" s="46">
        <f t="shared" ca="1" si="438"/>
        <v>0.31790769304570488</v>
      </c>
      <c r="Q3435" s="47">
        <f t="shared" ca="1" si="433"/>
        <v>0.31078083714221366</v>
      </c>
      <c r="R3435" s="47">
        <f t="shared" ca="1" si="434"/>
        <v>0.54572028975233566</v>
      </c>
      <c r="S3435" s="97">
        <f t="shared" ca="1" si="439"/>
        <v>0.43062618208177172</v>
      </c>
      <c r="V3435">
        <v>3418</v>
      </c>
      <c r="W3435" s="46">
        <v>-0.53579903438286702</v>
      </c>
    </row>
    <row r="3436" spans="10:23">
      <c r="J3436">
        <v>3419</v>
      </c>
      <c r="K3436" s="93">
        <f t="shared" ca="1" si="435"/>
        <v>2.1292491052271583</v>
      </c>
      <c r="L3436" s="93">
        <f t="shared" ca="1" si="435"/>
        <v>0.27061951335556633</v>
      </c>
      <c r="M3436" s="93">
        <f t="shared" ca="1" si="436"/>
        <v>2.1292491052271583</v>
      </c>
      <c r="N3436" s="101">
        <f t="shared" ca="1" si="432"/>
        <v>0.93371879323486195</v>
      </c>
      <c r="O3436" s="46">
        <f t="shared" ca="1" si="437"/>
        <v>1.0846187391313598</v>
      </c>
      <c r="P3436" s="46">
        <f t="shared" ca="1" si="438"/>
        <v>0.70245102540578086</v>
      </c>
      <c r="Q3436" s="47">
        <f t="shared" ca="1" si="433"/>
        <v>1.8489541665825175</v>
      </c>
      <c r="R3436" s="47">
        <f t="shared" ca="1" si="434"/>
        <v>0.30039808639811866</v>
      </c>
      <c r="S3436" s="97">
        <f t="shared" ca="1" si="439"/>
        <v>0.69250841276473918</v>
      </c>
      <c r="V3436">
        <v>3419</v>
      </c>
      <c r="W3436" s="46">
        <v>-1.99225438126335E-2</v>
      </c>
    </row>
    <row r="3437" spans="10:23">
      <c r="J3437">
        <v>3420</v>
      </c>
      <c r="K3437" s="93">
        <f t="shared" ca="1" si="435"/>
        <v>-0.26631232959184403</v>
      </c>
      <c r="L3437" s="93">
        <f t="shared" ca="1" si="435"/>
        <v>-0.28705938702542105</v>
      </c>
      <c r="M3437" s="93">
        <f t="shared" ca="1" si="436"/>
        <v>-0.26631232959184403</v>
      </c>
      <c r="N3437" s="101">
        <f t="shared" ca="1" si="432"/>
        <v>-0.35684947400866607</v>
      </c>
      <c r="O3437" s="46">
        <f t="shared" ca="1" si="437"/>
        <v>0.2246853152905875</v>
      </c>
      <c r="P3437" s="46">
        <f t="shared" ca="1" si="438"/>
        <v>0.2724843134853947</v>
      </c>
      <c r="Q3437" s="47">
        <f t="shared" ca="1" si="433"/>
        <v>0.12908731890097302</v>
      </c>
      <c r="R3437" s="47">
        <f t="shared" ca="1" si="434"/>
        <v>9.1722890150818456E-2</v>
      </c>
      <c r="S3437" s="97">
        <f t="shared" ca="1" si="439"/>
        <v>0.15820410272070298</v>
      </c>
      <c r="V3437">
        <v>3420</v>
      </c>
      <c r="W3437" s="46">
        <v>-9.9456868570913695E-2</v>
      </c>
    </row>
    <row r="3438" spans="10:23">
      <c r="J3438">
        <v>3421</v>
      </c>
      <c r="K3438" s="93">
        <f t="shared" ca="1" si="435"/>
        <v>0.59729408938425654</v>
      </c>
      <c r="L3438" s="93">
        <f t="shared" ca="1" si="435"/>
        <v>-1.3994240601353385</v>
      </c>
      <c r="M3438" s="93">
        <f t="shared" ca="1" si="436"/>
        <v>0.59729408938425654</v>
      </c>
      <c r="N3438" s="101">
        <f t="shared" ca="1" si="432"/>
        <v>-1.1368175046592799</v>
      </c>
      <c r="O3438" s="46">
        <f t="shared" ca="1" si="437"/>
        <v>0.53469365568495419</v>
      </c>
      <c r="P3438" s="46">
        <f t="shared" ca="1" si="438"/>
        <v>0.42748848368257808</v>
      </c>
      <c r="Q3438" s="47">
        <f t="shared" ca="1" si="433"/>
        <v>0.74910399968970631</v>
      </c>
      <c r="R3438" s="47">
        <f t="shared" ca="1" si="434"/>
        <v>-3.4392082604764257E-2</v>
      </c>
      <c r="S3438" s="97">
        <f t="shared" ca="1" si="439"/>
        <v>0.25015078654009498</v>
      </c>
      <c r="V3438">
        <v>3421</v>
      </c>
      <c r="W3438" s="46">
        <v>0.59796868074784604</v>
      </c>
    </row>
    <row r="3439" spans="10:23">
      <c r="J3439">
        <v>3422</v>
      </c>
      <c r="K3439" s="93">
        <f t="shared" ca="1" si="435"/>
        <v>1.2760654229515702</v>
      </c>
      <c r="L3439" s="93">
        <f t="shared" ca="1" si="435"/>
        <v>-0.37856768980434402</v>
      </c>
      <c r="M3439" s="93">
        <f t="shared" ca="1" si="436"/>
        <v>1.2760654229515702</v>
      </c>
      <c r="N3439" s="101">
        <f t="shared" ca="1" si="432"/>
        <v>4.6903768973302562E-2</v>
      </c>
      <c r="O3439" s="46">
        <f t="shared" ca="1" si="437"/>
        <v>0.77835184302908655</v>
      </c>
      <c r="P3439" s="46">
        <f t="shared" ca="1" si="438"/>
        <v>0.54931757735464426</v>
      </c>
      <c r="Q3439" s="47">
        <f t="shared" ca="1" si="433"/>
        <v>1.2364203743779711</v>
      </c>
      <c r="R3439" s="47">
        <f t="shared" ca="1" si="434"/>
        <v>0.15700675722954288</v>
      </c>
      <c r="S3439" s="97">
        <f t="shared" ca="1" si="439"/>
        <v>0.46767930012931469</v>
      </c>
      <c r="V3439">
        <v>3422</v>
      </c>
      <c r="W3439" s="46">
        <v>7.1837325345565001E-2</v>
      </c>
    </row>
    <row r="3440" spans="10:23">
      <c r="J3440">
        <v>3423</v>
      </c>
      <c r="K3440" s="93">
        <f t="shared" ca="1" si="435"/>
        <v>-1.5010129566701385</v>
      </c>
      <c r="L3440" s="93">
        <f t="shared" ca="1" si="435"/>
        <v>-1.8001659709143338</v>
      </c>
      <c r="M3440" s="93">
        <f t="shared" ca="1" si="436"/>
        <v>-1.5010129566701385</v>
      </c>
      <c r="N3440" s="101">
        <f t="shared" ca="1" si="432"/>
        <v>-2.1840628863379412</v>
      </c>
      <c r="O3440" s="46">
        <f t="shared" ca="1" si="437"/>
        <v>-0.21853451711667782</v>
      </c>
      <c r="P3440" s="46">
        <f t="shared" ca="1" si="438"/>
        <v>5.0874397281762074E-2</v>
      </c>
      <c r="Q3440" s="47">
        <f t="shared" ca="1" si="433"/>
        <v>-0.7573523459135576</v>
      </c>
      <c r="R3440" s="47">
        <f t="shared" ca="1" si="434"/>
        <v>-0.2037237956861897</v>
      </c>
      <c r="S3440" s="97">
        <f t="shared" ca="1" si="439"/>
        <v>-0.21112915640143376</v>
      </c>
      <c r="V3440">
        <v>3423</v>
      </c>
      <c r="W3440" s="46">
        <v>-7.8961403836248001E-2</v>
      </c>
    </row>
    <row r="3441" spans="10:23">
      <c r="J3441">
        <v>3424</v>
      </c>
      <c r="K3441" s="93">
        <f t="shared" ca="1" si="435"/>
        <v>-0.91543391099772309</v>
      </c>
      <c r="L3441" s="93">
        <f t="shared" ca="1" si="435"/>
        <v>0.79983369828850615</v>
      </c>
      <c r="M3441" s="93">
        <f t="shared" ca="1" si="436"/>
        <v>-0.91543391099772309</v>
      </c>
      <c r="N3441" s="101">
        <f t="shared" ca="1" si="432"/>
        <v>0.46718036249500822</v>
      </c>
      <c r="O3441" s="46">
        <f t="shared" ca="1" si="437"/>
        <v>-8.3295161697750641E-3</v>
      </c>
      <c r="P3441" s="46">
        <f t="shared" ca="1" si="438"/>
        <v>0.15597689775521345</v>
      </c>
      <c r="Q3441" s="47">
        <f t="shared" ca="1" si="433"/>
        <v>-0.33694234401975209</v>
      </c>
      <c r="R3441" s="47">
        <f t="shared" ca="1" si="434"/>
        <v>0.22496232599508087</v>
      </c>
      <c r="S3441" s="97">
        <f t="shared" ca="1" si="439"/>
        <v>0.1083164049126529</v>
      </c>
      <c r="V3441">
        <v>3424</v>
      </c>
      <c r="W3441" s="46">
        <v>-0.17118148010742601</v>
      </c>
    </row>
    <row r="3442" spans="10:23">
      <c r="J3442">
        <v>3425</v>
      </c>
      <c r="K3442" s="93">
        <f t="shared" ca="1" si="435"/>
        <v>-1.5483389793971299E-2</v>
      </c>
      <c r="L3442" s="93">
        <f t="shared" ca="1" si="435"/>
        <v>-4.3560565476885998E-2</v>
      </c>
      <c r="M3442" s="93">
        <f t="shared" ca="1" si="436"/>
        <v>-1.5483389793971299E-2</v>
      </c>
      <c r="N3442" s="101">
        <f t="shared" ca="1" si="432"/>
        <v>-4.6223105099327498E-2</v>
      </c>
      <c r="O3442" s="46">
        <f t="shared" ca="1" si="437"/>
        <v>0.31472524741824454</v>
      </c>
      <c r="P3442" s="46">
        <f t="shared" ca="1" si="438"/>
        <v>0.31750427954922322</v>
      </c>
      <c r="Q3442" s="47">
        <f t="shared" ca="1" si="433"/>
        <v>0.30916718315628705</v>
      </c>
      <c r="R3442" s="47">
        <f t="shared" ca="1" si="434"/>
        <v>0.14194884110356343</v>
      </c>
      <c r="S3442" s="97">
        <f t="shared" ca="1" si="439"/>
        <v>0.22833704426090398</v>
      </c>
      <c r="V3442">
        <v>3425</v>
      </c>
      <c r="W3442" s="46">
        <v>1.2655457719635399</v>
      </c>
    </row>
    <row r="3443" spans="10:23">
      <c r="J3443">
        <v>3426</v>
      </c>
      <c r="K3443" s="93">
        <f t="shared" ca="1" si="435"/>
        <v>-0.59783742790170691</v>
      </c>
      <c r="L3443" s="93">
        <f t="shared" ca="1" si="435"/>
        <v>0.16549927901036288</v>
      </c>
      <c r="M3443" s="93">
        <f t="shared" ca="1" si="436"/>
        <v>-0.59783742790170691</v>
      </c>
      <c r="N3443" s="101">
        <f t="shared" ca="1" si="432"/>
        <v>-3.3218629644603703E-2</v>
      </c>
      <c r="O3443" s="46">
        <f t="shared" ca="1" si="437"/>
        <v>0.10567792573462351</v>
      </c>
      <c r="P3443" s="46">
        <f t="shared" ca="1" si="438"/>
        <v>0.21298061870741275</v>
      </c>
      <c r="Q3443" s="47">
        <f t="shared" ca="1" si="433"/>
        <v>-0.10892746021095495</v>
      </c>
      <c r="R3443" s="47">
        <f t="shared" ca="1" si="434"/>
        <v>0.1440515671169682</v>
      </c>
      <c r="S3443" s="97">
        <f t="shared" ca="1" si="439"/>
        <v>0.12486474642579586</v>
      </c>
      <c r="V3443">
        <v>3426</v>
      </c>
      <c r="W3443" s="46">
        <v>0.46520397712605899</v>
      </c>
    </row>
    <row r="3444" spans="10:23">
      <c r="J3444">
        <v>3427</v>
      </c>
      <c r="K3444" s="93">
        <f t="shared" ca="1" si="435"/>
        <v>7.7330845836450099E-2</v>
      </c>
      <c r="L3444" s="93">
        <f t="shared" ca="1" si="435"/>
        <v>1.3250407169083758</v>
      </c>
      <c r="M3444" s="93">
        <f t="shared" ca="1" si="436"/>
        <v>7.7330845836450099E-2</v>
      </c>
      <c r="N3444" s="101">
        <f t="shared" ca="1" si="432"/>
        <v>1.2808417711448663</v>
      </c>
      <c r="O3444" s="46">
        <f t="shared" ca="1" si="437"/>
        <v>0.34804272459363694</v>
      </c>
      <c r="P3444" s="46">
        <f t="shared" ca="1" si="438"/>
        <v>0.33416301813691945</v>
      </c>
      <c r="Q3444" s="47">
        <f t="shared" ca="1" si="433"/>
        <v>0.37580213750707192</v>
      </c>
      <c r="R3444" s="47">
        <f t="shared" ca="1" si="434"/>
        <v>0.35652526492547421</v>
      </c>
      <c r="S3444" s="97">
        <f t="shared" ca="1" si="439"/>
        <v>0.35228399475955557</v>
      </c>
      <c r="V3444">
        <v>3427</v>
      </c>
      <c r="W3444" s="46">
        <v>9.7954576293999202E-2</v>
      </c>
    </row>
    <row r="3445" spans="10:23">
      <c r="J3445">
        <v>3428</v>
      </c>
      <c r="K3445" s="93">
        <f t="shared" ca="1" si="435"/>
        <v>2.4588089847096395</v>
      </c>
      <c r="L3445" s="93">
        <f t="shared" ca="1" si="435"/>
        <v>-0.26283743187766062</v>
      </c>
      <c r="M3445" s="93">
        <f t="shared" ca="1" si="436"/>
        <v>2.4588089847096395</v>
      </c>
      <c r="N3445" s="101">
        <f t="shared" ca="1" si="432"/>
        <v>0.53276466673673428</v>
      </c>
      <c r="O3445" s="46">
        <f t="shared" ca="1" si="437"/>
        <v>1.2029206751221331</v>
      </c>
      <c r="P3445" s="46">
        <f t="shared" ca="1" si="438"/>
        <v>0.76160199340116752</v>
      </c>
      <c r="Q3445" s="47">
        <f t="shared" ca="1" si="433"/>
        <v>2.0855580385640637</v>
      </c>
      <c r="R3445" s="47">
        <f t="shared" ca="1" si="434"/>
        <v>0.23556681543260266</v>
      </c>
      <c r="S3445" s="97">
        <f t="shared" ca="1" si="439"/>
        <v>0.7192437452773679</v>
      </c>
      <c r="V3445">
        <v>3428</v>
      </c>
      <c r="W3445" s="46">
        <v>-5.2277294350273E-2</v>
      </c>
    </row>
    <row r="3446" spans="10:23">
      <c r="J3446">
        <v>3429</v>
      </c>
      <c r="K3446" s="93">
        <f t="shared" ca="1" si="435"/>
        <v>-2.3208993905547396E-3</v>
      </c>
      <c r="L3446" s="93">
        <f t="shared" ca="1" si="435"/>
        <v>0.27108416892912984</v>
      </c>
      <c r="M3446" s="93">
        <f t="shared" ca="1" si="436"/>
        <v>-2.3208993905547396E-3</v>
      </c>
      <c r="N3446" s="101">
        <f t="shared" ca="1" si="432"/>
        <v>0.2562722450717439</v>
      </c>
      <c r="O3446" s="46">
        <f t="shared" ca="1" si="437"/>
        <v>0.31945017965098288</v>
      </c>
      <c r="P3446" s="46">
        <f t="shared" ca="1" si="438"/>
        <v>0.31986674566559242</v>
      </c>
      <c r="Q3446" s="47">
        <f t="shared" ca="1" si="433"/>
        <v>0.31861704762176385</v>
      </c>
      <c r="R3446" s="47">
        <f t="shared" ca="1" si="434"/>
        <v>0.19086006739279068</v>
      </c>
      <c r="S3446" s="97">
        <f t="shared" ca="1" si="439"/>
        <v>0.2551551235218868</v>
      </c>
      <c r="V3446">
        <v>3429</v>
      </c>
      <c r="W3446" s="46">
        <v>0.81617678485402201</v>
      </c>
    </row>
    <row r="3447" spans="10:23">
      <c r="J3447">
        <v>3430</v>
      </c>
      <c r="K3447" s="93">
        <f t="shared" ca="1" si="435"/>
        <v>3.4815225727052521E-2</v>
      </c>
      <c r="L3447" s="93">
        <f t="shared" ca="1" si="435"/>
        <v>-2.2776038113084547</v>
      </c>
      <c r="M3447" s="93">
        <f t="shared" ca="1" si="436"/>
        <v>3.4815225727052521E-2</v>
      </c>
      <c r="N3447" s="101">
        <f t="shared" ca="1" si="432"/>
        <v>-2.1482858600290333</v>
      </c>
      <c r="O3447" s="46">
        <f t="shared" ca="1" si="437"/>
        <v>0.33278091488340084</v>
      </c>
      <c r="P3447" s="46">
        <f t="shared" ca="1" si="438"/>
        <v>0.32653211328180137</v>
      </c>
      <c r="Q3447" s="47">
        <f t="shared" ca="1" si="433"/>
        <v>0.34527851808659971</v>
      </c>
      <c r="R3447" s="47">
        <f t="shared" ca="1" si="434"/>
        <v>-0.19793891922854823</v>
      </c>
      <c r="S3447" s="97">
        <f t="shared" ca="1" si="439"/>
        <v>6.7420997827426304E-2</v>
      </c>
      <c r="V3447">
        <v>3430</v>
      </c>
      <c r="W3447" s="46">
        <v>0.451298345707076</v>
      </c>
    </row>
    <row r="3448" spans="10:23">
      <c r="J3448">
        <v>3431</v>
      </c>
      <c r="K3448" s="93">
        <f t="shared" ca="1" si="435"/>
        <v>-0.11291812866164576</v>
      </c>
      <c r="L3448" s="93">
        <f t="shared" ca="1" si="435"/>
        <v>0.60422330025548809</v>
      </c>
      <c r="M3448" s="93">
        <f t="shared" ca="1" si="436"/>
        <v>-0.11291812866164576</v>
      </c>
      <c r="N3448" s="101">
        <f t="shared" ca="1" si="432"/>
        <v>0.53694345480350336</v>
      </c>
      <c r="O3448" s="46">
        <f t="shared" ca="1" si="437"/>
        <v>0.27974915063455197</v>
      </c>
      <c r="P3448" s="46">
        <f t="shared" ca="1" si="438"/>
        <v>0.30001623115737697</v>
      </c>
      <c r="Q3448" s="47">
        <f t="shared" ca="1" si="433"/>
        <v>0.23921498958890192</v>
      </c>
      <c r="R3448" s="47">
        <f t="shared" ca="1" si="434"/>
        <v>0.23624249407901121</v>
      </c>
      <c r="S3448" s="97">
        <f t="shared" ca="1" si="439"/>
        <v>0.25799582235678159</v>
      </c>
      <c r="V3448">
        <v>3431</v>
      </c>
      <c r="W3448" s="46">
        <v>0.41478843124403503</v>
      </c>
    </row>
    <row r="3449" spans="10:23">
      <c r="J3449">
        <v>3432</v>
      </c>
      <c r="K3449" s="93">
        <f t="shared" ca="1" si="435"/>
        <v>7.0424555314933862E-3</v>
      </c>
      <c r="L3449" s="93">
        <f t="shared" ca="1" si="435"/>
        <v>0.55006401447589492</v>
      </c>
      <c r="M3449" s="93">
        <f t="shared" ca="1" si="436"/>
        <v>7.0424555314933862E-3</v>
      </c>
      <c r="N3449" s="101">
        <f t="shared" ca="1" si="432"/>
        <v>0.5237461033955263</v>
      </c>
      <c r="O3449" s="46">
        <f t="shared" ca="1" si="437"/>
        <v>0.32281133822521979</v>
      </c>
      <c r="P3449" s="46">
        <f t="shared" ca="1" si="438"/>
        <v>0.32154732495271088</v>
      </c>
      <c r="Q3449" s="47">
        <f t="shared" ca="1" si="433"/>
        <v>0.32533936477023767</v>
      </c>
      <c r="R3449" s="47">
        <f t="shared" ca="1" si="434"/>
        <v>0.23410858147252331</v>
      </c>
      <c r="S3449" s="97">
        <f t="shared" ca="1" si="439"/>
        <v>0.27845995984887156</v>
      </c>
      <c r="V3449">
        <v>3432</v>
      </c>
      <c r="W3449" s="46">
        <v>-3.7518549640794201E-2</v>
      </c>
    </row>
    <row r="3450" spans="10:23">
      <c r="J3450">
        <v>3433</v>
      </c>
      <c r="K3450" s="93">
        <f t="shared" ca="1" si="435"/>
        <v>-0.95149973978979607</v>
      </c>
      <c r="L3450" s="93">
        <f t="shared" ca="1" si="435"/>
        <v>1.0862844770926037</v>
      </c>
      <c r="M3450" s="93">
        <f t="shared" ca="1" si="436"/>
        <v>-0.95149973978979607</v>
      </c>
      <c r="N3450" s="101">
        <f t="shared" ca="1" si="432"/>
        <v>0.7272897874779487</v>
      </c>
      <c r="O3450" s="46">
        <f t="shared" ca="1" si="437"/>
        <v>-2.1276047695135747E-2</v>
      </c>
      <c r="P3450" s="46">
        <f t="shared" ca="1" si="438"/>
        <v>0.14950363199253311</v>
      </c>
      <c r="Q3450" s="47">
        <f t="shared" ca="1" si="433"/>
        <v>-0.36283540707047346</v>
      </c>
      <c r="R3450" s="47">
        <f t="shared" ca="1" si="434"/>
        <v>0.26702006651276655</v>
      </c>
      <c r="S3450" s="97">
        <f t="shared" ca="1" si="439"/>
        <v>0.1228720094088154</v>
      </c>
      <c r="V3450">
        <v>3433</v>
      </c>
      <c r="W3450" s="46">
        <v>0.76501329311969402</v>
      </c>
    </row>
    <row r="3451" spans="10:23">
      <c r="J3451">
        <v>3434</v>
      </c>
      <c r="K3451" s="93">
        <f t="shared" ca="1" si="435"/>
        <v>1.5438390692073571</v>
      </c>
      <c r="L3451" s="93">
        <f t="shared" ca="1" si="435"/>
        <v>0.2485607609222521</v>
      </c>
      <c r="M3451" s="93">
        <f t="shared" ca="1" si="436"/>
        <v>1.5438390692073571</v>
      </c>
      <c r="N3451" s="101">
        <f t="shared" ca="1" si="432"/>
        <v>0.72663173657975255</v>
      </c>
      <c r="O3451" s="46">
        <f t="shared" ca="1" si="437"/>
        <v>0.87447440749024996</v>
      </c>
      <c r="P3451" s="46">
        <f t="shared" ca="1" si="438"/>
        <v>0.59737885958522596</v>
      </c>
      <c r="Q3451" s="47">
        <f t="shared" ca="1" si="433"/>
        <v>1.428665503300298</v>
      </c>
      <c r="R3451" s="47">
        <f t="shared" ca="1" si="434"/>
        <v>0.26691366462469357</v>
      </c>
      <c r="S3451" s="97">
        <f t="shared" ca="1" si="439"/>
        <v>0.57069403605747171</v>
      </c>
      <c r="V3451">
        <v>3434</v>
      </c>
      <c r="W3451" s="46">
        <v>-0.16967072555111001</v>
      </c>
    </row>
    <row r="3452" spans="10:23">
      <c r="J3452">
        <v>3435</v>
      </c>
      <c r="K3452" s="93">
        <f t="shared" ca="1" si="435"/>
        <v>0.36237398440186291</v>
      </c>
      <c r="L3452" s="93">
        <f t="shared" ca="1" si="435"/>
        <v>-1.0226368054165325</v>
      </c>
      <c r="M3452" s="93">
        <f t="shared" ca="1" si="436"/>
        <v>0.36237398440186291</v>
      </c>
      <c r="N3452" s="101">
        <f t="shared" ca="1" si="432"/>
        <v>-0.85430170643181957</v>
      </c>
      <c r="O3452" s="46">
        <f t="shared" ca="1" si="437"/>
        <v>0.45036450959406843</v>
      </c>
      <c r="P3452" s="46">
        <f t="shared" ca="1" si="438"/>
        <v>0.38532391063713523</v>
      </c>
      <c r="Q3452" s="47">
        <f t="shared" ca="1" si="433"/>
        <v>0.58044570750793489</v>
      </c>
      <c r="R3452" s="47">
        <f t="shared" ca="1" si="434"/>
        <v>1.1288600187782244E-2</v>
      </c>
      <c r="S3452" s="97">
        <f t="shared" ca="1" si="439"/>
        <v>0.23082655489092535</v>
      </c>
      <c r="V3452">
        <v>3435</v>
      </c>
      <c r="W3452" s="46">
        <v>0.350782476612856</v>
      </c>
    </row>
    <row r="3453" spans="10:23">
      <c r="J3453">
        <v>3436</v>
      </c>
      <c r="K3453" s="93">
        <f t="shared" ca="1" si="435"/>
        <v>-1.2946887596905501</v>
      </c>
      <c r="L3453" s="93">
        <f t="shared" ca="1" si="435"/>
        <v>-0.32640721200945261</v>
      </c>
      <c r="M3453" s="93">
        <f t="shared" ca="1" si="436"/>
        <v>-1.2946887596905501</v>
      </c>
      <c r="N3453" s="101">
        <f t="shared" ca="1" si="432"/>
        <v>-0.72120126034539034</v>
      </c>
      <c r="O3453" s="46">
        <f t="shared" ca="1" si="437"/>
        <v>-0.14447042902817481</v>
      </c>
      <c r="P3453" s="46">
        <f t="shared" ca="1" si="438"/>
        <v>8.7906441326013579E-2</v>
      </c>
      <c r="Q3453" s="47">
        <f t="shared" ca="1" si="433"/>
        <v>-0.60922416973655158</v>
      </c>
      <c r="R3453" s="47">
        <f t="shared" ca="1" si="434"/>
        <v>3.2809942694530678E-2</v>
      </c>
      <c r="S3453" s="97">
        <f t="shared" ca="1" si="439"/>
        <v>-5.5830243166822065E-2</v>
      </c>
      <c r="V3453">
        <v>3436</v>
      </c>
      <c r="W3453" s="46">
        <v>1.1337514400061799</v>
      </c>
    </row>
    <row r="3454" spans="10:23">
      <c r="J3454">
        <v>3437</v>
      </c>
      <c r="K3454" s="93">
        <f t="shared" ca="1" si="435"/>
        <v>8.4825299862500106E-2</v>
      </c>
      <c r="L3454" s="93">
        <f t="shared" ca="1" si="435"/>
        <v>1.7163714708241251</v>
      </c>
      <c r="M3454" s="93">
        <f t="shared" ca="1" si="436"/>
        <v>8.4825299862500106E-2</v>
      </c>
      <c r="N3454" s="101">
        <f t="shared" ca="1" si="432"/>
        <v>1.6542392844591678</v>
      </c>
      <c r="O3454" s="46">
        <f t="shared" ca="1" si="437"/>
        <v>0.35073300479967368</v>
      </c>
      <c r="P3454" s="46">
        <f t="shared" ca="1" si="438"/>
        <v>0.33550815823993779</v>
      </c>
      <c r="Q3454" s="47">
        <f t="shared" ca="1" si="433"/>
        <v>0.38118269791914533</v>
      </c>
      <c r="R3454" s="47">
        <f t="shared" ca="1" si="434"/>
        <v>0.41690083849783499</v>
      </c>
      <c r="S3454" s="97">
        <f t="shared" ca="1" si="439"/>
        <v>0.38381692164875436</v>
      </c>
      <c r="V3454">
        <v>3437</v>
      </c>
      <c r="W3454" s="46">
        <v>0.73374248408979903</v>
      </c>
    </row>
    <row r="3455" spans="10:23">
      <c r="J3455">
        <v>3438</v>
      </c>
      <c r="K3455" s="93">
        <f t="shared" ca="1" si="435"/>
        <v>-0.58381594586259122</v>
      </c>
      <c r="L3455" s="93">
        <f t="shared" ca="1" si="435"/>
        <v>-1.1013632603677683</v>
      </c>
      <c r="M3455" s="93">
        <f t="shared" ca="1" si="436"/>
        <v>-0.58381594586259122</v>
      </c>
      <c r="N3455" s="101">
        <f t="shared" ca="1" si="432"/>
        <v>-1.2298505591260787</v>
      </c>
      <c r="O3455" s="46">
        <f t="shared" ca="1" si="437"/>
        <v>0.11071120974143908</v>
      </c>
      <c r="P3455" s="46">
        <f t="shared" ca="1" si="438"/>
        <v>0.21549726071082054</v>
      </c>
      <c r="Q3455" s="47">
        <f t="shared" ca="1" si="433"/>
        <v>-9.8860892197323802E-2</v>
      </c>
      <c r="R3455" s="47">
        <f t="shared" ca="1" si="434"/>
        <v>-4.9434828805094977E-2</v>
      </c>
      <c r="S3455" s="97">
        <f t="shared" ca="1" si="439"/>
        <v>3.0638190468172052E-2</v>
      </c>
      <c r="V3455">
        <v>3438</v>
      </c>
      <c r="W3455" s="46">
        <v>-4.1340287873277898E-2</v>
      </c>
    </row>
    <row r="3456" spans="10:23">
      <c r="J3456">
        <v>3439</v>
      </c>
      <c r="K3456" s="93">
        <f t="shared" ca="1" si="435"/>
        <v>-0.30490635239220648</v>
      </c>
      <c r="L3456" s="93">
        <f t="shared" ca="1" si="435"/>
        <v>-1.0606895576056445</v>
      </c>
      <c r="M3456" s="93">
        <f t="shared" ca="1" si="436"/>
        <v>-0.30490635239220648</v>
      </c>
      <c r="N3456" s="101">
        <f t="shared" ca="1" si="432"/>
        <v>-1.1025889976606595</v>
      </c>
      <c r="O3456" s="46">
        <f t="shared" ca="1" si="437"/>
        <v>0.210831239296493</v>
      </c>
      <c r="P3456" s="46">
        <f t="shared" ca="1" si="438"/>
        <v>0.26555727548834746</v>
      </c>
      <c r="Q3456" s="47">
        <f t="shared" ca="1" si="433"/>
        <v>0.10137916691278401</v>
      </c>
      <c r="R3456" s="47">
        <f t="shared" ca="1" si="434"/>
        <v>-2.88575900897384E-2</v>
      </c>
      <c r="S3456" s="97">
        <f t="shared" ca="1" si="439"/>
        <v>9.09868246033773E-2</v>
      </c>
      <c r="V3456">
        <v>3439</v>
      </c>
      <c r="W3456" s="46">
        <v>-0.42196214116840802</v>
      </c>
    </row>
    <row r="3457" spans="10:23">
      <c r="J3457">
        <v>3440</v>
      </c>
      <c r="K3457" s="93">
        <f t="shared" ca="1" si="435"/>
        <v>2.2568348365950987E-2</v>
      </c>
      <c r="L3457" s="93">
        <f t="shared" ca="1" si="435"/>
        <v>-1.419722291913589</v>
      </c>
      <c r="M3457" s="93">
        <f t="shared" ca="1" si="436"/>
        <v>2.2568348365950987E-2</v>
      </c>
      <c r="N3457" s="101">
        <f t="shared" ca="1" si="432"/>
        <v>-1.3388375957809822</v>
      </c>
      <c r="O3457" s="46">
        <f t="shared" ca="1" si="437"/>
        <v>0.32838465978118686</v>
      </c>
      <c r="P3457" s="46">
        <f t="shared" ca="1" si="438"/>
        <v>0.32433398573069439</v>
      </c>
      <c r="Q3457" s="47">
        <f t="shared" ca="1" si="433"/>
        <v>0.3364860078821717</v>
      </c>
      <c r="R3457" s="47">
        <f t="shared" ca="1" si="434"/>
        <v>-6.7057214105912338E-2</v>
      </c>
      <c r="S3457" s="97">
        <f t="shared" ca="1" si="439"/>
        <v>0.13066372283763728</v>
      </c>
      <c r="V3457">
        <v>3440</v>
      </c>
      <c r="W3457" s="46">
        <v>0.19418493994566799</v>
      </c>
    </row>
    <row r="3458" spans="10:23">
      <c r="J3458">
        <v>3441</v>
      </c>
      <c r="K3458" s="93">
        <f t="shared" ca="1" si="435"/>
        <v>-0.11005639533451991</v>
      </c>
      <c r="L3458" s="93">
        <f t="shared" ca="1" si="435"/>
        <v>3.6878642466719486E-2</v>
      </c>
      <c r="M3458" s="93">
        <f t="shared" ca="1" si="436"/>
        <v>-0.11005639533451991</v>
      </c>
      <c r="N3458" s="101">
        <f t="shared" ca="1" si="432"/>
        <v>-3.6381754081910023E-5</v>
      </c>
      <c r="O3458" s="46">
        <f t="shared" ca="1" si="437"/>
        <v>0.28077642553652099</v>
      </c>
      <c r="P3458" s="46">
        <f t="shared" ca="1" si="438"/>
        <v>0.30052986860836151</v>
      </c>
      <c r="Q3458" s="47">
        <f t="shared" ca="1" si="433"/>
        <v>0.24126953939284007</v>
      </c>
      <c r="R3458" s="47">
        <f t="shared" ca="1" si="434"/>
        <v>0.14941688739194331</v>
      </c>
      <c r="S3458" s="97">
        <f t="shared" ca="1" si="439"/>
        <v>0.21509665646423215</v>
      </c>
      <c r="V3458">
        <v>3441</v>
      </c>
      <c r="W3458" s="46">
        <v>0.292392715812135</v>
      </c>
    </row>
    <row r="3459" spans="10:23">
      <c r="J3459">
        <v>3442</v>
      </c>
      <c r="K3459" s="93">
        <f t="shared" ca="1" si="435"/>
        <v>1.0238459448397608</v>
      </c>
      <c r="L3459" s="93">
        <f t="shared" ca="1" si="435"/>
        <v>-1.6548765905543932</v>
      </c>
      <c r="M3459" s="93">
        <f t="shared" ca="1" si="436"/>
        <v>1.0238459448397608</v>
      </c>
      <c r="N3459" s="101">
        <f t="shared" ca="1" si="432"/>
        <v>-1.243354694991005</v>
      </c>
      <c r="O3459" s="46">
        <f t="shared" ca="1" si="437"/>
        <v>0.6878127500968243</v>
      </c>
      <c r="P3459" s="46">
        <f t="shared" ca="1" si="438"/>
        <v>0.50404803088851313</v>
      </c>
      <c r="Q3459" s="47">
        <f t="shared" ca="1" si="433"/>
        <v>1.0553421885134466</v>
      </c>
      <c r="R3459" s="47">
        <f t="shared" ca="1" si="434"/>
        <v>-5.1618346154225614E-2</v>
      </c>
      <c r="S3459" s="97">
        <f t="shared" ca="1" si="439"/>
        <v>0.31809720197129931</v>
      </c>
      <c r="V3459">
        <v>3442</v>
      </c>
      <c r="W3459" s="46">
        <v>0.53572642973393902</v>
      </c>
    </row>
    <row r="3460" spans="10:23">
      <c r="J3460">
        <v>3443</v>
      </c>
      <c r="K3460" s="93">
        <f t="shared" ca="1" si="435"/>
        <v>2.1852474288267456</v>
      </c>
      <c r="L3460" s="93">
        <f t="shared" ca="1" si="435"/>
        <v>-1.3641410224404165</v>
      </c>
      <c r="M3460" s="93">
        <f t="shared" ca="1" si="436"/>
        <v>2.1852474288267456</v>
      </c>
      <c r="N3460" s="101">
        <f t="shared" ca="1" si="432"/>
        <v>-0.59836146430762305</v>
      </c>
      <c r="O3460" s="46">
        <f t="shared" ca="1" si="437"/>
        <v>1.1047204277970795</v>
      </c>
      <c r="P3460" s="46">
        <f t="shared" ca="1" si="438"/>
        <v>0.71250186973864071</v>
      </c>
      <c r="Q3460" s="47">
        <f t="shared" ca="1" si="433"/>
        <v>1.8891575439139572</v>
      </c>
      <c r="R3460" s="47">
        <f t="shared" ca="1" si="434"/>
        <v>5.2672215149058954E-2</v>
      </c>
      <c r="S3460" s="97">
        <f t="shared" ca="1" si="439"/>
        <v>0.57869632147306915</v>
      </c>
      <c r="V3460">
        <v>3443</v>
      </c>
      <c r="W3460" s="46">
        <v>0.58282376380190304</v>
      </c>
    </row>
    <row r="3461" spans="10:23">
      <c r="J3461">
        <v>3444</v>
      </c>
      <c r="K3461" s="93">
        <f t="shared" ca="1" si="435"/>
        <v>-0.60379088320094843</v>
      </c>
      <c r="L3461" s="93">
        <f t="shared" ca="1" si="435"/>
        <v>0.11609754565600071</v>
      </c>
      <c r="M3461" s="93">
        <f t="shared" ca="1" si="436"/>
        <v>-0.60379088320094843</v>
      </c>
      <c r="N3461" s="101">
        <f t="shared" ca="1" si="432"/>
        <v>-8.1948914847660981E-2</v>
      </c>
      <c r="O3461" s="46">
        <f t="shared" ca="1" si="437"/>
        <v>0.10354081702818513</v>
      </c>
      <c r="P3461" s="46">
        <f t="shared" ca="1" si="438"/>
        <v>0.21191206435419355</v>
      </c>
      <c r="Q3461" s="47">
        <f t="shared" ca="1" si="433"/>
        <v>-0.11320167762383171</v>
      </c>
      <c r="R3461" s="47">
        <f t="shared" ca="1" si="434"/>
        <v>0.1361722459791147</v>
      </c>
      <c r="S3461" s="97">
        <f t="shared" ca="1" si="439"/>
        <v>0.11985653150364992</v>
      </c>
      <c r="V3461">
        <v>3444</v>
      </c>
      <c r="W3461" s="46">
        <v>0.18060124265621599</v>
      </c>
    </row>
    <row r="3462" spans="10:23">
      <c r="J3462">
        <v>3445</v>
      </c>
      <c r="K3462" s="93">
        <f t="shared" ca="1" si="435"/>
        <v>1.249552301994973</v>
      </c>
      <c r="L3462" s="93">
        <f t="shared" ca="1" si="435"/>
        <v>-0.71395068064197531</v>
      </c>
      <c r="M3462" s="93">
        <f t="shared" ca="1" si="436"/>
        <v>1.249552301994973</v>
      </c>
      <c r="N3462" s="101">
        <f t="shared" ca="1" si="432"/>
        <v>-0.27949897349168878</v>
      </c>
      <c r="O3462" s="46">
        <f t="shared" ca="1" si="437"/>
        <v>0.76883444199335238</v>
      </c>
      <c r="P3462" s="46">
        <f t="shared" ca="1" si="438"/>
        <v>0.54455887683677717</v>
      </c>
      <c r="Q3462" s="47">
        <f t="shared" ca="1" si="433"/>
        <v>1.2173855723065028</v>
      </c>
      <c r="R3462" s="47">
        <f t="shared" ca="1" si="434"/>
        <v>0.10422988515828312</v>
      </c>
      <c r="S3462" s="97">
        <f t="shared" ca="1" si="439"/>
        <v>0.43653216357581776</v>
      </c>
      <c r="V3462">
        <v>3445</v>
      </c>
      <c r="W3462" s="46">
        <v>1.04703003959819</v>
      </c>
    </row>
    <row r="3463" spans="10:23">
      <c r="J3463">
        <v>3446</v>
      </c>
      <c r="K3463" s="93">
        <f t="shared" ca="1" si="435"/>
        <v>-0.61783839278139008</v>
      </c>
      <c r="L3463" s="93">
        <f t="shared" ca="1" si="435"/>
        <v>0.57947713534332446</v>
      </c>
      <c r="M3463" s="93">
        <f t="shared" ca="1" si="436"/>
        <v>-0.61783839278139008</v>
      </c>
      <c r="N3463" s="101">
        <f t="shared" ca="1" si="432"/>
        <v>0.35290606069868957</v>
      </c>
      <c r="O3463" s="46">
        <f t="shared" ca="1" si="437"/>
        <v>9.8498189928597518E-2</v>
      </c>
      <c r="P3463" s="46">
        <f t="shared" ca="1" si="438"/>
        <v>0.20939075080439973</v>
      </c>
      <c r="Q3463" s="47">
        <f t="shared" ca="1" si="433"/>
        <v>-0.12328693182300693</v>
      </c>
      <c r="R3463" s="47">
        <f t="shared" ca="1" si="434"/>
        <v>0.2064850296298896</v>
      </c>
      <c r="S3463" s="97">
        <f t="shared" ca="1" si="439"/>
        <v>0.15249160977924356</v>
      </c>
      <c r="V3463">
        <v>3446</v>
      </c>
      <c r="W3463" s="46">
        <v>0.12310938636235599</v>
      </c>
    </row>
    <row r="3464" spans="10:23">
      <c r="J3464">
        <v>3447</v>
      </c>
      <c r="K3464" s="93">
        <f t="shared" ca="1" si="435"/>
        <v>-0.48352859771342127</v>
      </c>
      <c r="L3464" s="93">
        <f t="shared" ca="1" si="435"/>
        <v>-0.78361688606898272</v>
      </c>
      <c r="M3464" s="93">
        <f t="shared" ca="1" si="436"/>
        <v>-0.48352859771342127</v>
      </c>
      <c r="N3464" s="101">
        <f t="shared" ca="1" si="432"/>
        <v>-0.89670693702774307</v>
      </c>
      <c r="O3464" s="46">
        <f t="shared" ca="1" si="437"/>
        <v>0.14671130617325662</v>
      </c>
      <c r="P3464" s="46">
        <f t="shared" ca="1" si="438"/>
        <v>0.23349730892672929</v>
      </c>
      <c r="Q3464" s="47">
        <f t="shared" ca="1" si="433"/>
        <v>-2.6860699333688731E-2</v>
      </c>
      <c r="R3464" s="47">
        <f t="shared" ca="1" si="434"/>
        <v>4.431992876790164E-3</v>
      </c>
      <c r="S3464" s="97">
        <f t="shared" ca="1" si="439"/>
        <v>7.5571649525023391E-2</v>
      </c>
      <c r="V3464">
        <v>3447</v>
      </c>
      <c r="W3464" s="46">
        <v>0.37315433065704001</v>
      </c>
    </row>
    <row r="3465" spans="10:23">
      <c r="J3465">
        <v>3448</v>
      </c>
      <c r="K3465" s="93">
        <f t="shared" ca="1" si="435"/>
        <v>1.1195006041157474</v>
      </c>
      <c r="L3465" s="93">
        <f t="shared" ca="1" si="435"/>
        <v>1.1536124768399383</v>
      </c>
      <c r="M3465" s="93">
        <f t="shared" ca="1" si="436"/>
        <v>1.1195006041157474</v>
      </c>
      <c r="N3465" s="101">
        <f t="shared" ca="1" si="432"/>
        <v>1.4497469015298128</v>
      </c>
      <c r="O3465" s="46">
        <f t="shared" ca="1" si="437"/>
        <v>0.72214985264904352</v>
      </c>
      <c r="P3465" s="46">
        <f t="shared" ca="1" si="438"/>
        <v>0.52121658216462274</v>
      </c>
      <c r="Q3465" s="47">
        <f t="shared" ca="1" si="433"/>
        <v>1.1240163936178851</v>
      </c>
      <c r="R3465" s="47">
        <f t="shared" ca="1" si="434"/>
        <v>0.38383595597906389</v>
      </c>
      <c r="S3465" s="97">
        <f t="shared" ca="1" si="439"/>
        <v>0.55299290431405368</v>
      </c>
      <c r="V3465">
        <v>3448</v>
      </c>
      <c r="W3465" s="46">
        <v>0.70394402312968596</v>
      </c>
    </row>
    <row r="3466" spans="10:23">
      <c r="J3466">
        <v>3449</v>
      </c>
      <c r="K3466" s="93">
        <f t="shared" ca="1" si="435"/>
        <v>-2.0709221561960249</v>
      </c>
      <c r="L3466" s="93">
        <f t="shared" ca="1" si="435"/>
        <v>0.34216648378843351</v>
      </c>
      <c r="M3466" s="93">
        <f t="shared" ca="1" si="436"/>
        <v>-2.0709221561960249</v>
      </c>
      <c r="N3466" s="101">
        <f t="shared" ca="1" si="432"/>
        <v>-0.33419741311249163</v>
      </c>
      <c r="O3466" s="46">
        <f t="shared" ca="1" si="437"/>
        <v>-0.42311452166316021</v>
      </c>
      <c r="P3466" s="46">
        <f t="shared" ca="1" si="438"/>
        <v>-5.1415604991479125E-2</v>
      </c>
      <c r="Q3466" s="47">
        <f t="shared" ca="1" si="433"/>
        <v>-1.1665123550065224</v>
      </c>
      <c r="R3466" s="47">
        <f t="shared" ca="1" si="434"/>
        <v>9.5385558273761717E-2</v>
      </c>
      <c r="S3466" s="97">
        <f t="shared" ca="1" si="439"/>
        <v>-0.16386448169469925</v>
      </c>
      <c r="V3466">
        <v>3449</v>
      </c>
      <c r="W3466" s="46">
        <v>0.15712718933834699</v>
      </c>
    </row>
    <row r="3467" spans="10:23">
      <c r="J3467">
        <v>3450</v>
      </c>
      <c r="K3467" s="93">
        <f t="shared" ca="1" si="435"/>
        <v>1.0922159435355483</v>
      </c>
      <c r="L3467" s="93">
        <f t="shared" ca="1" si="435"/>
        <v>-0.62989478169837754</v>
      </c>
      <c r="M3467" s="93">
        <f t="shared" ca="1" si="436"/>
        <v>1.0922159435355483</v>
      </c>
      <c r="N3467" s="101">
        <f t="shared" ca="1" si="432"/>
        <v>-0.24984348044993493</v>
      </c>
      <c r="O3467" s="46">
        <f t="shared" ca="1" si="437"/>
        <v>0.71235549244185625</v>
      </c>
      <c r="P3467" s="46">
        <f t="shared" ca="1" si="438"/>
        <v>0.51631940206102911</v>
      </c>
      <c r="Q3467" s="47">
        <f t="shared" ca="1" si="433"/>
        <v>1.1044276732035105</v>
      </c>
      <c r="R3467" s="47">
        <f t="shared" ca="1" si="434"/>
        <v>0.10902495566122979</v>
      </c>
      <c r="S3467" s="97">
        <f t="shared" ca="1" si="439"/>
        <v>0.41069022405154304</v>
      </c>
      <c r="V3467">
        <v>3450</v>
      </c>
      <c r="W3467" s="46">
        <v>0.54669886016310898</v>
      </c>
    </row>
    <row r="3468" spans="10:23">
      <c r="J3468">
        <v>3451</v>
      </c>
      <c r="K3468" s="93">
        <f t="shared" ca="1" si="435"/>
        <v>1.2526510454738662</v>
      </c>
      <c r="L3468" s="93">
        <f t="shared" ca="1" si="435"/>
        <v>-1.9063941012270622</v>
      </c>
      <c r="M3468" s="93">
        <f t="shared" ca="1" si="436"/>
        <v>1.2526510454738662</v>
      </c>
      <c r="N3468" s="101">
        <f t="shared" ca="1" si="432"/>
        <v>-1.4090490634648476</v>
      </c>
      <c r="O3468" s="46">
        <f t="shared" ca="1" si="437"/>
        <v>0.76994679630440355</v>
      </c>
      <c r="P3468" s="46">
        <f t="shared" ca="1" si="438"/>
        <v>0.54511505399230276</v>
      </c>
      <c r="Q3468" s="47">
        <f t="shared" ca="1" si="433"/>
        <v>1.2196102809286051</v>
      </c>
      <c r="R3468" s="47">
        <f t="shared" ca="1" si="434"/>
        <v>-7.8409881120602626E-2</v>
      </c>
      <c r="S3468" s="97">
        <f t="shared" ca="1" si="439"/>
        <v>0.34576845759190045</v>
      </c>
      <c r="V3468">
        <v>3451</v>
      </c>
      <c r="W3468" s="46">
        <v>-0.18762162971062199</v>
      </c>
    </row>
    <row r="3469" spans="10:23">
      <c r="J3469">
        <v>3452</v>
      </c>
      <c r="K3469" s="93">
        <f t="shared" ca="1" si="435"/>
        <v>0.71396610992674858</v>
      </c>
      <c r="L3469" s="93">
        <f t="shared" ca="1" si="435"/>
        <v>-0.11711353834994666</v>
      </c>
      <c r="M3469" s="93">
        <f t="shared" ca="1" si="436"/>
        <v>0.71396610992674858</v>
      </c>
      <c r="N3469" s="101">
        <f t="shared" ca="1" si="432"/>
        <v>0.11602386298322967</v>
      </c>
      <c r="O3469" s="46">
        <f t="shared" ca="1" si="437"/>
        <v>0.57657534931770649</v>
      </c>
      <c r="P3469" s="46">
        <f t="shared" ca="1" si="438"/>
        <v>0.44842933049895423</v>
      </c>
      <c r="Q3469" s="47">
        <f t="shared" ca="1" si="433"/>
        <v>0.83286738695521101</v>
      </c>
      <c r="R3469" s="47">
        <f t="shared" ca="1" si="434"/>
        <v>0.16818295731771044</v>
      </c>
      <c r="S3469" s="97">
        <f t="shared" ca="1" si="439"/>
        <v>0.37237915331770843</v>
      </c>
      <c r="V3469">
        <v>3452</v>
      </c>
      <c r="W3469" s="46">
        <v>9.0546366582530097E-2</v>
      </c>
    </row>
    <row r="3470" spans="10:23">
      <c r="J3470">
        <v>3453</v>
      </c>
      <c r="K3470" s="93">
        <f t="shared" ca="1" si="435"/>
        <v>-0.24855864794310784</v>
      </c>
      <c r="L3470" s="93">
        <f t="shared" ca="1" si="435"/>
        <v>0.51138030115096178</v>
      </c>
      <c r="M3470" s="93">
        <f t="shared" ca="1" si="436"/>
        <v>-0.24855864794310784</v>
      </c>
      <c r="N3470" s="101">
        <f t="shared" ca="1" si="432"/>
        <v>0.40578384017264341</v>
      </c>
      <c r="O3470" s="46">
        <f t="shared" ca="1" si="437"/>
        <v>0.231058345021353</v>
      </c>
      <c r="P3470" s="46">
        <f t="shared" ca="1" si="438"/>
        <v>0.2756708283507775</v>
      </c>
      <c r="Q3470" s="47">
        <f t="shared" ca="1" si="433"/>
        <v>0.14183337836250404</v>
      </c>
      <c r="R3470" s="47">
        <f t="shared" ca="1" si="434"/>
        <v>0.21503496944238509</v>
      </c>
      <c r="S3470" s="97">
        <f t="shared" ca="1" si="439"/>
        <v>0.22304665723186906</v>
      </c>
      <c r="V3470">
        <v>3453</v>
      </c>
      <c r="W3470" s="46">
        <v>1.2688614040628099</v>
      </c>
    </row>
    <row r="3471" spans="10:23">
      <c r="J3471">
        <v>3454</v>
      </c>
      <c r="K3471" s="93">
        <f t="shared" ca="1" si="435"/>
        <v>-0.28104041716516737</v>
      </c>
      <c r="L3471" s="93">
        <f t="shared" ca="1" si="435"/>
        <v>-1.204061281123795</v>
      </c>
      <c r="M3471" s="93">
        <f t="shared" ca="1" si="436"/>
        <v>-0.28104041716516737</v>
      </c>
      <c r="N3471" s="101">
        <f t="shared" ca="1" si="432"/>
        <v>-1.2309274155874295</v>
      </c>
      <c r="O3471" s="46">
        <f t="shared" ca="1" si="437"/>
        <v>0.21939838146811527</v>
      </c>
      <c r="P3471" s="46">
        <f t="shared" ca="1" si="438"/>
        <v>0.26984084657415863</v>
      </c>
      <c r="Q3471" s="47">
        <f t="shared" ca="1" si="433"/>
        <v>0.11851345125602858</v>
      </c>
      <c r="R3471" s="47">
        <f t="shared" ca="1" si="434"/>
        <v>-4.960894840737104E-2</v>
      </c>
      <c r="S3471" s="97">
        <f t="shared" ca="1" si="439"/>
        <v>8.4894716530372116E-2</v>
      </c>
      <c r="V3471">
        <v>3454</v>
      </c>
      <c r="W3471" s="46">
        <v>0.17591659536105</v>
      </c>
    </row>
    <row r="3472" spans="10:23">
      <c r="J3472">
        <v>3455</v>
      </c>
      <c r="K3472" s="93">
        <f t="shared" ca="1" si="435"/>
        <v>-0.42941565694582912</v>
      </c>
      <c r="L3472" s="93">
        <f t="shared" ca="1" si="435"/>
        <v>-0.73550522575203559</v>
      </c>
      <c r="M3472" s="93">
        <f t="shared" ca="1" si="436"/>
        <v>-0.42941565694582912</v>
      </c>
      <c r="N3472" s="101">
        <f t="shared" ca="1" si="432"/>
        <v>-0.83388395161243667</v>
      </c>
      <c r="O3472" s="46">
        <f t="shared" ca="1" si="437"/>
        <v>0.1661361999589108</v>
      </c>
      <c r="P3472" s="46">
        <f t="shared" ca="1" si="438"/>
        <v>0.24320975581955639</v>
      </c>
      <c r="Q3472" s="47">
        <f t="shared" ca="1" si="433"/>
        <v>1.1989088237619627E-2</v>
      </c>
      <c r="R3472" s="47">
        <f t="shared" ca="1" si="434"/>
        <v>1.4589997798436477E-2</v>
      </c>
      <c r="S3472" s="97">
        <f t="shared" ca="1" si="439"/>
        <v>9.0363098878673637E-2</v>
      </c>
      <c r="V3472">
        <v>3455</v>
      </c>
      <c r="W3472" s="46">
        <v>8.2307734769355906E-2</v>
      </c>
    </row>
    <row r="3473" spans="10:23">
      <c r="J3473">
        <v>3456</v>
      </c>
      <c r="K3473" s="93">
        <f t="shared" ca="1" si="435"/>
        <v>1.2825844448156263</v>
      </c>
      <c r="L3473" s="93">
        <f t="shared" ca="1" si="435"/>
        <v>1.2128080352470216</v>
      </c>
      <c r="M3473" s="93">
        <f t="shared" ca="1" si="436"/>
        <v>1.2825844448156263</v>
      </c>
      <c r="N3473" s="101">
        <f t="shared" ca="1" si="432"/>
        <v>1.5577335351741723</v>
      </c>
      <c r="O3473" s="46">
        <f t="shared" ca="1" si="437"/>
        <v>0.78069197286678116</v>
      </c>
      <c r="P3473" s="46">
        <f t="shared" ca="1" si="438"/>
        <v>0.55048764227349156</v>
      </c>
      <c r="Q3473" s="47">
        <f t="shared" ca="1" si="433"/>
        <v>1.2411006340533604</v>
      </c>
      <c r="R3473" s="47">
        <f t="shared" ca="1" si="434"/>
        <v>0.40129658362641163</v>
      </c>
      <c r="S3473" s="97">
        <f t="shared" ca="1" si="439"/>
        <v>0.59099427824659645</v>
      </c>
      <c r="V3473">
        <v>3456</v>
      </c>
      <c r="W3473" s="46">
        <v>0.58405874305165995</v>
      </c>
    </row>
    <row r="3474" spans="10:23">
      <c r="J3474">
        <v>3457</v>
      </c>
      <c r="K3474" s="93">
        <f t="shared" ca="1" si="435"/>
        <v>0.60513289873415455</v>
      </c>
      <c r="L3474" s="93">
        <f t="shared" ca="1" si="435"/>
        <v>-0.61857015609033628</v>
      </c>
      <c r="M3474" s="93">
        <f t="shared" ca="1" si="436"/>
        <v>0.60513289873415455</v>
      </c>
      <c r="N3474" s="101">
        <f t="shared" ref="N3474:N3537" ca="1" si="440">$N$2*K3474+SQRT(1-$N$2^2)*L3474</f>
        <v>-0.39401012858144974</v>
      </c>
      <c r="O3474" s="46">
        <f t="shared" ca="1" si="437"/>
        <v>0.53750754893983621</v>
      </c>
      <c r="P3474" s="46">
        <f t="shared" ca="1" si="438"/>
        <v>0.42889543031001909</v>
      </c>
      <c r="Q3474" s="47">
        <f t="shared" ref="Q3474:Q3537" ca="1" si="441">$K$2+K3474*$S$3</f>
        <v>0.75473178619947046</v>
      </c>
      <c r="R3474" s="47">
        <f t="shared" ref="R3474:R3537" ca="1" si="442">$L$2+$L$3*N3474</f>
        <v>8.5714291394383579E-2</v>
      </c>
      <c r="S3474" s="97">
        <f t="shared" ca="1" si="439"/>
        <v>0.31161092016710989</v>
      </c>
      <c r="V3474">
        <v>3457</v>
      </c>
      <c r="W3474" s="46">
        <v>0.18092634964199</v>
      </c>
    </row>
    <row r="3475" spans="10:23">
      <c r="J3475">
        <v>3458</v>
      </c>
      <c r="K3475" s="93">
        <f t="shared" ref="K3475:L3538" ca="1" si="443">_xlfn.NORM.S.INV(RAND())</f>
        <v>0.40911763676994123</v>
      </c>
      <c r="L3475" s="93">
        <f t="shared" ca="1" si="443"/>
        <v>1.3229077702866228</v>
      </c>
      <c r="M3475" s="93">
        <f t="shared" ref="M3475:M3538" ca="1" si="444">K3475</f>
        <v>0.40911763676994123</v>
      </c>
      <c r="N3475" s="101">
        <f t="shared" ca="1" si="440"/>
        <v>1.3843352030072538</v>
      </c>
      <c r="O3475" s="46">
        <f t="shared" ref="O3475:O3538" ca="1" si="445">$K$2+K3475*$K$3</f>
        <v>0.46714405381257917</v>
      </c>
      <c r="P3475" s="46">
        <f t="shared" ref="P3475:P3538" ca="1" si="446">$K$2+K3475*$R$3</f>
        <v>0.39371368274639057</v>
      </c>
      <c r="Q3475" s="47">
        <f t="shared" ca="1" si="441"/>
        <v>0.61400479594495638</v>
      </c>
      <c r="R3475" s="47">
        <f t="shared" ca="1" si="442"/>
        <v>0.37325937559000916</v>
      </c>
      <c r="S3475" s="97">
        <f t="shared" ref="S3475:S3538" ca="1" si="447">AVERAGE(R3475,O3475)</f>
        <v>0.42020171470129419</v>
      </c>
      <c r="V3475">
        <v>3458</v>
      </c>
      <c r="W3475" s="46">
        <v>0.40125383501727202</v>
      </c>
    </row>
    <row r="3476" spans="10:23">
      <c r="J3476">
        <v>3459</v>
      </c>
      <c r="K3476" s="93">
        <f t="shared" ca="1" si="443"/>
        <v>0.38259103163722169</v>
      </c>
      <c r="L3476" s="93">
        <f t="shared" ca="1" si="443"/>
        <v>2.0046442712678978</v>
      </c>
      <c r="M3476" s="93">
        <f t="shared" ca="1" si="444"/>
        <v>0.38259103163722169</v>
      </c>
      <c r="N3476" s="101">
        <f t="shared" ca="1" si="440"/>
        <v>2.0222420628379272</v>
      </c>
      <c r="O3476" s="46">
        <f t="shared" ca="1" si="445"/>
        <v>0.45762181236925953</v>
      </c>
      <c r="P3476" s="46">
        <f t="shared" ca="1" si="446"/>
        <v>0.38895256202473072</v>
      </c>
      <c r="Q3476" s="47">
        <f t="shared" ca="1" si="441"/>
        <v>0.59496031305831709</v>
      </c>
      <c r="R3476" s="47">
        <f t="shared" ca="1" si="442"/>
        <v>0.47640412394724285</v>
      </c>
      <c r="S3476" s="97">
        <f t="shared" ca="1" si="447"/>
        <v>0.46701296815825122</v>
      </c>
      <c r="V3476">
        <v>3459</v>
      </c>
      <c r="W3476" s="46">
        <v>0.30879936980711098</v>
      </c>
    </row>
    <row r="3477" spans="10:23">
      <c r="J3477">
        <v>3460</v>
      </c>
      <c r="K3477" s="93">
        <f t="shared" ca="1" si="443"/>
        <v>-0.11106621264048895</v>
      </c>
      <c r="L3477" s="93">
        <f t="shared" ca="1" si="443"/>
        <v>0.19453850434738357</v>
      </c>
      <c r="M3477" s="93">
        <f t="shared" ca="1" si="444"/>
        <v>-0.11106621264048895</v>
      </c>
      <c r="N3477" s="101">
        <f t="shared" ca="1" si="440"/>
        <v>0.14911713818898478</v>
      </c>
      <c r="O3477" s="46">
        <f t="shared" ca="1" si="445"/>
        <v>0.28041393195119524</v>
      </c>
      <c r="P3477" s="46">
        <f t="shared" ca="1" si="446"/>
        <v>0.3003486218156986</v>
      </c>
      <c r="Q3477" s="47">
        <f t="shared" ca="1" si="441"/>
        <v>0.24054455222218857</v>
      </c>
      <c r="R3477" s="47">
        <f t="shared" ca="1" si="442"/>
        <v>0.17353389137777112</v>
      </c>
      <c r="S3477" s="97">
        <f t="shared" ca="1" si="447"/>
        <v>0.22697391166448316</v>
      </c>
      <c r="V3477">
        <v>3460</v>
      </c>
      <c r="W3477" s="46">
        <v>-0.23523382695991299</v>
      </c>
    </row>
    <row r="3478" spans="10:23">
      <c r="J3478">
        <v>3461</v>
      </c>
      <c r="K3478" s="93">
        <f t="shared" ca="1" si="443"/>
        <v>0.46829331492695259</v>
      </c>
      <c r="L3478" s="93">
        <f t="shared" ca="1" si="443"/>
        <v>0.52355924423714273</v>
      </c>
      <c r="M3478" s="93">
        <f t="shared" ca="1" si="444"/>
        <v>0.46829331492695259</v>
      </c>
      <c r="N3478" s="101">
        <f t="shared" ca="1" si="440"/>
        <v>0.64530549713995822</v>
      </c>
      <c r="O3478" s="46">
        <f t="shared" ca="1" si="445"/>
        <v>0.4883863157667182</v>
      </c>
      <c r="P3478" s="46">
        <f t="shared" ca="1" si="446"/>
        <v>0.40433481372346008</v>
      </c>
      <c r="Q3478" s="47">
        <f t="shared" ca="1" si="441"/>
        <v>0.65648931985323444</v>
      </c>
      <c r="R3478" s="47">
        <f t="shared" ca="1" si="442"/>
        <v>0.25376382249243568</v>
      </c>
      <c r="S3478" s="97">
        <f t="shared" ca="1" si="447"/>
        <v>0.37107506912957694</v>
      </c>
      <c r="V3478">
        <v>3461</v>
      </c>
      <c r="W3478" s="46">
        <v>0.39784729600723701</v>
      </c>
    </row>
    <row r="3479" spans="10:23">
      <c r="J3479">
        <v>3462</v>
      </c>
      <c r="K3479" s="93">
        <f t="shared" ca="1" si="443"/>
        <v>-0.15176394266135265</v>
      </c>
      <c r="L3479" s="93">
        <f t="shared" ca="1" si="443"/>
        <v>-2.4783827041456585</v>
      </c>
      <c r="M3479" s="93">
        <f t="shared" ca="1" si="444"/>
        <v>-0.15176394266135265</v>
      </c>
      <c r="N3479" s="101">
        <f t="shared" ca="1" si="440"/>
        <v>-2.3979773140636147</v>
      </c>
      <c r="O3479" s="46">
        <f t="shared" ca="1" si="445"/>
        <v>0.26580468928652823</v>
      </c>
      <c r="P3479" s="46">
        <f t="shared" ca="1" si="446"/>
        <v>0.2930440004833651</v>
      </c>
      <c r="Q3479" s="47">
        <f t="shared" ca="1" si="441"/>
        <v>0.21132606689285455</v>
      </c>
      <c r="R3479" s="47">
        <f t="shared" ca="1" si="442"/>
        <v>-0.23831215208606121</v>
      </c>
      <c r="S3479" s="97">
        <f t="shared" ca="1" si="447"/>
        <v>1.3746268600233508E-2</v>
      </c>
      <c r="V3479">
        <v>3462</v>
      </c>
      <c r="W3479" s="46">
        <v>1.87077022721584E-2</v>
      </c>
    </row>
    <row r="3480" spans="10:23">
      <c r="J3480">
        <v>3463</v>
      </c>
      <c r="K3480" s="93">
        <f t="shared" ca="1" si="443"/>
        <v>-0.64648948967959152</v>
      </c>
      <c r="L3480" s="93">
        <f t="shared" ca="1" si="443"/>
        <v>0.31758625203781865</v>
      </c>
      <c r="M3480" s="93">
        <f t="shared" ca="1" si="444"/>
        <v>-0.64648948967959152</v>
      </c>
      <c r="N3480" s="101">
        <f t="shared" ca="1" si="440"/>
        <v>9.5500025537031658E-2</v>
      </c>
      <c r="O3480" s="46">
        <f t="shared" ca="1" si="445"/>
        <v>8.8213320797564082E-2</v>
      </c>
      <c r="P3480" s="46">
        <f t="shared" ca="1" si="446"/>
        <v>0.20424831623888301</v>
      </c>
      <c r="Q3480" s="47">
        <f t="shared" ca="1" si="441"/>
        <v>-0.1438566700850738</v>
      </c>
      <c r="R3480" s="47">
        <f t="shared" ca="1" si="442"/>
        <v>0.16486440694301346</v>
      </c>
      <c r="S3480" s="97">
        <f t="shared" ca="1" si="447"/>
        <v>0.12653886387028879</v>
      </c>
      <c r="V3480">
        <v>3463</v>
      </c>
      <c r="W3480" s="46">
        <v>-3.1205250187997802E-3</v>
      </c>
    </row>
    <row r="3481" spans="10:23">
      <c r="J3481">
        <v>3464</v>
      </c>
      <c r="K3481" s="93">
        <f t="shared" ca="1" si="443"/>
        <v>0.35507612154311557</v>
      </c>
      <c r="L3481" s="93">
        <f t="shared" ca="1" si="443"/>
        <v>-4.0789510868133726E-2</v>
      </c>
      <c r="M3481" s="93">
        <f t="shared" ca="1" si="444"/>
        <v>0.35507612154311557</v>
      </c>
      <c r="N3481" s="101">
        <f t="shared" ca="1" si="440"/>
        <v>7.4250322785361533E-2</v>
      </c>
      <c r="O3481" s="46">
        <f t="shared" ca="1" si="445"/>
        <v>0.44774479961559438</v>
      </c>
      <c r="P3481" s="46">
        <f t="shared" ca="1" si="446"/>
        <v>0.38401405564789814</v>
      </c>
      <c r="Q3481" s="47">
        <f t="shared" ca="1" si="441"/>
        <v>0.57520628755098679</v>
      </c>
      <c r="R3481" s="47">
        <f t="shared" ca="1" si="442"/>
        <v>0.16142848959989409</v>
      </c>
      <c r="S3481" s="97">
        <f t="shared" ca="1" si="447"/>
        <v>0.30458664460774421</v>
      </c>
      <c r="V3481">
        <v>3464</v>
      </c>
      <c r="W3481" s="46">
        <v>0.311159862360392</v>
      </c>
    </row>
    <row r="3482" spans="10:23">
      <c r="J3482">
        <v>3465</v>
      </c>
      <c r="K3482" s="93">
        <f t="shared" ca="1" si="443"/>
        <v>1.6290299377234891</v>
      </c>
      <c r="L3482" s="93">
        <f t="shared" ca="1" si="443"/>
        <v>1.3890416793321076</v>
      </c>
      <c r="M3482" s="93">
        <f t="shared" ca="1" si="444"/>
        <v>1.6290299377234891</v>
      </c>
      <c r="N3482" s="101">
        <f t="shared" ca="1" si="440"/>
        <v>1.8349951290947373</v>
      </c>
      <c r="O3482" s="46">
        <f t="shared" ca="1" si="445"/>
        <v>0.90505532859636273</v>
      </c>
      <c r="P3482" s="46">
        <f t="shared" ca="1" si="446"/>
        <v>0.61266932013828235</v>
      </c>
      <c r="Q3482" s="47">
        <f t="shared" ca="1" si="441"/>
        <v>1.4898273455125235</v>
      </c>
      <c r="R3482" s="47">
        <f t="shared" ca="1" si="442"/>
        <v>0.44612770104322902</v>
      </c>
      <c r="S3482" s="97">
        <f t="shared" ca="1" si="447"/>
        <v>0.67559151481979585</v>
      </c>
      <c r="V3482">
        <v>3465</v>
      </c>
      <c r="W3482" s="46">
        <v>0.81937311908366095</v>
      </c>
    </row>
    <row r="3483" spans="10:23">
      <c r="J3483">
        <v>3466</v>
      </c>
      <c r="K3483" s="93">
        <f t="shared" ca="1" si="443"/>
        <v>-2.1423095358994511</v>
      </c>
      <c r="L3483" s="93">
        <f t="shared" ca="1" si="443"/>
        <v>1.365068982699351</v>
      </c>
      <c r="M3483" s="93">
        <f t="shared" ca="1" si="444"/>
        <v>-2.1423095358994511</v>
      </c>
      <c r="N3483" s="101">
        <f t="shared" ca="1" si="440"/>
        <v>0.61289646103168938</v>
      </c>
      <c r="O3483" s="46">
        <f t="shared" ca="1" si="445"/>
        <v>-0.44874041167588152</v>
      </c>
      <c r="P3483" s="46">
        <f t="shared" ca="1" si="446"/>
        <v>-6.4228549997839779E-2</v>
      </c>
      <c r="Q3483" s="47">
        <f t="shared" ca="1" si="441"/>
        <v>-1.217764135031965</v>
      </c>
      <c r="R3483" s="47">
        <f t="shared" ca="1" si="442"/>
        <v>0.24852352475559172</v>
      </c>
      <c r="S3483" s="97">
        <f t="shared" ca="1" si="447"/>
        <v>-0.1001084434601449</v>
      </c>
      <c r="V3483">
        <v>3466</v>
      </c>
      <c r="W3483" s="46">
        <v>0.55498311620885299</v>
      </c>
    </row>
    <row r="3484" spans="10:23">
      <c r="J3484">
        <v>3467</v>
      </c>
      <c r="K3484" s="93">
        <f t="shared" ca="1" si="443"/>
        <v>0.81178085237533215</v>
      </c>
      <c r="L3484" s="93">
        <f t="shared" ca="1" si="443"/>
        <v>-1.238622535097518</v>
      </c>
      <c r="M3484" s="93">
        <f t="shared" ca="1" si="444"/>
        <v>0.81178085237533215</v>
      </c>
      <c r="N3484" s="101">
        <f t="shared" ca="1" si="440"/>
        <v>-0.91615267979104753</v>
      </c>
      <c r="O3484" s="46">
        <f t="shared" ca="1" si="445"/>
        <v>0.61168785578626594</v>
      </c>
      <c r="P3484" s="46">
        <f t="shared" ca="1" si="446"/>
        <v>0.46598558373323395</v>
      </c>
      <c r="Q3484" s="47">
        <f t="shared" ca="1" si="441"/>
        <v>0.90309239989232992</v>
      </c>
      <c r="R3484" s="47">
        <f t="shared" ca="1" si="442"/>
        <v>1.2877623154932683E-3</v>
      </c>
      <c r="S3484" s="97">
        <f t="shared" ca="1" si="447"/>
        <v>0.30648780905087958</v>
      </c>
      <c r="V3484">
        <v>3467</v>
      </c>
      <c r="W3484" s="46">
        <v>0.219188484916885</v>
      </c>
    </row>
    <row r="3485" spans="10:23">
      <c r="J3485">
        <v>3468</v>
      </c>
      <c r="K3485" s="93">
        <f t="shared" ca="1" si="443"/>
        <v>1.9709036498508679</v>
      </c>
      <c r="L3485" s="93">
        <f t="shared" ca="1" si="443"/>
        <v>0.65218048578565702</v>
      </c>
      <c r="M3485" s="93">
        <f t="shared" ca="1" si="444"/>
        <v>1.9709036498508679</v>
      </c>
      <c r="N3485" s="101">
        <f t="shared" ca="1" si="440"/>
        <v>1.2451129293908803</v>
      </c>
      <c r="O3485" s="46">
        <f t="shared" ca="1" si="445"/>
        <v>1.0277775545922341</v>
      </c>
      <c r="P3485" s="46">
        <f t="shared" ca="1" si="446"/>
        <v>0.67403043313621802</v>
      </c>
      <c r="Q3485" s="47">
        <f t="shared" ca="1" si="441"/>
        <v>1.7352717975042662</v>
      </c>
      <c r="R3485" s="47">
        <f t="shared" ca="1" si="442"/>
        <v>0.35074817954848281</v>
      </c>
      <c r="S3485" s="97">
        <f t="shared" ca="1" si="447"/>
        <v>0.68926286707035844</v>
      </c>
      <c r="V3485">
        <v>3468</v>
      </c>
      <c r="W3485" s="46">
        <v>8.6096186209370096E-3</v>
      </c>
    </row>
    <row r="3486" spans="10:23">
      <c r="J3486">
        <v>3469</v>
      </c>
      <c r="K3486" s="93">
        <f t="shared" ca="1" si="443"/>
        <v>-1.1521755260076665</v>
      </c>
      <c r="L3486" s="93">
        <f t="shared" ca="1" si="443"/>
        <v>0.81462036559681983</v>
      </c>
      <c r="M3486" s="93">
        <f t="shared" ca="1" si="444"/>
        <v>-1.1521755260076665</v>
      </c>
      <c r="N3486" s="101">
        <f t="shared" ca="1" si="440"/>
        <v>0.40591020863458832</v>
      </c>
      <c r="O3486" s="46">
        <f t="shared" ca="1" si="445"/>
        <v>-9.3312528753827784E-2</v>
      </c>
      <c r="P3486" s="46">
        <f t="shared" ca="1" si="446"/>
        <v>0.11348539146318709</v>
      </c>
      <c r="Q3486" s="47">
        <f t="shared" ca="1" si="441"/>
        <v>-0.50690836918785753</v>
      </c>
      <c r="R3486" s="47">
        <f t="shared" ca="1" si="442"/>
        <v>0.21505540227361547</v>
      </c>
      <c r="S3486" s="97">
        <f t="shared" ca="1" si="447"/>
        <v>6.0871436759893843E-2</v>
      </c>
      <c r="V3486">
        <v>3469</v>
      </c>
      <c r="W3486" s="46">
        <v>-2.4004097999729801E-2</v>
      </c>
    </row>
    <row r="3487" spans="10:23">
      <c r="J3487">
        <v>3470</v>
      </c>
      <c r="K3487" s="93">
        <f t="shared" ca="1" si="443"/>
        <v>-0.662029419508253</v>
      </c>
      <c r="L3487" s="93">
        <f t="shared" ca="1" si="443"/>
        <v>-1.2263557184392997</v>
      </c>
      <c r="M3487" s="93">
        <f t="shared" ca="1" si="444"/>
        <v>-0.662029419508253</v>
      </c>
      <c r="N3487" s="101">
        <f t="shared" ca="1" si="440"/>
        <v>-1.373227446503992</v>
      </c>
      <c r="O3487" s="46">
        <f t="shared" ca="1" si="445"/>
        <v>8.2634960389196654E-2</v>
      </c>
      <c r="P3487" s="46">
        <f t="shared" ca="1" si="446"/>
        <v>0.20145913603469931</v>
      </c>
      <c r="Q3487" s="47">
        <f t="shared" ca="1" si="441"/>
        <v>-0.15501339090180866</v>
      </c>
      <c r="R3487" s="47">
        <f t="shared" ca="1" si="442"/>
        <v>-7.2617794689430804E-2</v>
      </c>
      <c r="S3487" s="97">
        <f t="shared" ca="1" si="447"/>
        <v>5.0085828498829255E-3</v>
      </c>
      <c r="V3487">
        <v>3470</v>
      </c>
      <c r="W3487" s="46">
        <v>0.436079602531521</v>
      </c>
    </row>
    <row r="3488" spans="10:23">
      <c r="J3488">
        <v>3471</v>
      </c>
      <c r="K3488" s="93">
        <f t="shared" ca="1" si="443"/>
        <v>-0.23724411749220387</v>
      </c>
      <c r="L3488" s="93">
        <f t="shared" ca="1" si="443"/>
        <v>-0.90588595450871146</v>
      </c>
      <c r="M3488" s="93">
        <f t="shared" ca="1" si="444"/>
        <v>-0.23724411749220387</v>
      </c>
      <c r="N3488" s="101">
        <f t="shared" ca="1" si="440"/>
        <v>-0.93430419548729837</v>
      </c>
      <c r="O3488" s="46">
        <f t="shared" ca="1" si="445"/>
        <v>0.2351199160453212</v>
      </c>
      <c r="P3488" s="46">
        <f t="shared" ca="1" si="446"/>
        <v>0.2777016138627616</v>
      </c>
      <c r="Q3488" s="47">
        <f t="shared" ca="1" si="441"/>
        <v>0.14995652041044044</v>
      </c>
      <c r="R3488" s="47">
        <f t="shared" ca="1" si="442"/>
        <v>-1.6472014491057674E-3</v>
      </c>
      <c r="S3488" s="97">
        <f t="shared" ca="1" si="447"/>
        <v>0.11673635729810772</v>
      </c>
      <c r="V3488">
        <v>3471</v>
      </c>
      <c r="W3488" s="46">
        <v>-0.28678927627719403</v>
      </c>
    </row>
    <row r="3489" spans="10:23">
      <c r="J3489">
        <v>3472</v>
      </c>
      <c r="K3489" s="93">
        <f t="shared" ca="1" si="443"/>
        <v>0.64615190795145006</v>
      </c>
      <c r="L3489" s="93">
        <f t="shared" ca="1" si="443"/>
        <v>-0.56297841721992914</v>
      </c>
      <c r="M3489" s="93">
        <f t="shared" ca="1" si="444"/>
        <v>0.64615190795145006</v>
      </c>
      <c r="N3489" s="101">
        <f t="shared" ca="1" si="440"/>
        <v>-0.32825957042060794</v>
      </c>
      <c r="O3489" s="46">
        <f t="shared" ca="1" si="445"/>
        <v>0.55223212102807007</v>
      </c>
      <c r="P3489" s="46">
        <f t="shared" ca="1" si="446"/>
        <v>0.43625771635413602</v>
      </c>
      <c r="Q3489" s="47">
        <f t="shared" ca="1" si="441"/>
        <v>0.78418093037593806</v>
      </c>
      <c r="R3489" s="47">
        <f t="shared" ca="1" si="442"/>
        <v>9.6345662842008184E-2</v>
      </c>
      <c r="S3489" s="97">
        <f t="shared" ca="1" si="447"/>
        <v>0.32428889193503913</v>
      </c>
      <c r="V3489">
        <v>3472</v>
      </c>
      <c r="W3489" s="46">
        <v>0.48942140577181098</v>
      </c>
    </row>
    <row r="3490" spans="10:23">
      <c r="J3490">
        <v>3473</v>
      </c>
      <c r="K3490" s="93">
        <f t="shared" ca="1" si="443"/>
        <v>0.56629769590486345</v>
      </c>
      <c r="L3490" s="93">
        <f t="shared" ca="1" si="443"/>
        <v>-1.8827785929461535E-2</v>
      </c>
      <c r="M3490" s="93">
        <f t="shared" ca="1" si="444"/>
        <v>0.56629769590486345</v>
      </c>
      <c r="N3490" s="101">
        <f t="shared" ca="1" si="440"/>
        <v>0.1622450640948527</v>
      </c>
      <c r="O3490" s="46">
        <f t="shared" ca="1" si="445"/>
        <v>0.523566896678056</v>
      </c>
      <c r="P3490" s="46">
        <f t="shared" ca="1" si="446"/>
        <v>0.42192510417912898</v>
      </c>
      <c r="Q3490" s="47">
        <f t="shared" ca="1" si="441"/>
        <v>0.72685048167590993</v>
      </c>
      <c r="R3490" s="47">
        <f t="shared" ca="1" si="442"/>
        <v>0.17565657840197491</v>
      </c>
      <c r="S3490" s="97">
        <f t="shared" ca="1" si="447"/>
        <v>0.34961173754001545</v>
      </c>
      <c r="V3490">
        <v>3473</v>
      </c>
      <c r="W3490" s="46">
        <v>0.31716376229176402</v>
      </c>
    </row>
    <row r="3491" spans="10:23">
      <c r="J3491">
        <v>3474</v>
      </c>
      <c r="K3491" s="93">
        <f t="shared" ca="1" si="443"/>
        <v>-0.38849763663138526</v>
      </c>
      <c r="L3491" s="93">
        <f t="shared" ca="1" si="443"/>
        <v>-1.4560354187309963</v>
      </c>
      <c r="M3491" s="93">
        <f t="shared" ca="1" si="444"/>
        <v>-0.38849763663138526</v>
      </c>
      <c r="N3491" s="101">
        <f t="shared" ca="1" si="440"/>
        <v>-1.5039936657543103</v>
      </c>
      <c r="O3491" s="46">
        <f t="shared" ca="1" si="445"/>
        <v>0.18082452011399147</v>
      </c>
      <c r="P3491" s="46">
        <f t="shared" ca="1" si="446"/>
        <v>0.25055391589709675</v>
      </c>
      <c r="Q3491" s="47">
        <f t="shared" ca="1" si="441"/>
        <v>4.1365728547780978E-2</v>
      </c>
      <c r="R3491" s="47">
        <f t="shared" ca="1" si="442"/>
        <v>-9.3761710247544039E-2</v>
      </c>
      <c r="S3491" s="97">
        <f t="shared" ca="1" si="447"/>
        <v>4.3531404933223716E-2</v>
      </c>
      <c r="V3491">
        <v>3474</v>
      </c>
      <c r="W3491" s="46">
        <v>0.73607899281571998</v>
      </c>
    </row>
    <row r="3492" spans="10:23">
      <c r="J3492">
        <v>3475</v>
      </c>
      <c r="K3492" s="93">
        <f t="shared" ca="1" si="443"/>
        <v>-1.4283230798036139</v>
      </c>
      <c r="L3492" s="93">
        <f t="shared" ca="1" si="443"/>
        <v>3.7516082524428639E-2</v>
      </c>
      <c r="M3492" s="93">
        <f t="shared" ca="1" si="444"/>
        <v>-1.4283230798036139</v>
      </c>
      <c r="N3492" s="101">
        <f t="shared" ca="1" si="440"/>
        <v>-0.41867041470741184</v>
      </c>
      <c r="O3492" s="46">
        <f t="shared" ca="1" si="445"/>
        <v>-0.1924410703847983</v>
      </c>
      <c r="P3492" s="46">
        <f t="shared" ca="1" si="446"/>
        <v>6.3921120647701835E-2</v>
      </c>
      <c r="Q3492" s="47">
        <f t="shared" ca="1" si="441"/>
        <v>-0.70516545244979856</v>
      </c>
      <c r="R3492" s="47">
        <f t="shared" ca="1" si="442"/>
        <v>8.1726908334174897E-2</v>
      </c>
      <c r="S3492" s="97">
        <f t="shared" ca="1" si="447"/>
        <v>-5.53570810253117E-2</v>
      </c>
      <c r="V3492">
        <v>3475</v>
      </c>
      <c r="W3492" s="46">
        <v>3.9522906638612201E-2</v>
      </c>
    </row>
    <row r="3493" spans="10:23">
      <c r="J3493">
        <v>3476</v>
      </c>
      <c r="K3493" s="93">
        <f t="shared" ca="1" si="443"/>
        <v>-0.63564388434407881</v>
      </c>
      <c r="L3493" s="93">
        <f t="shared" ca="1" si="443"/>
        <v>-1.621157331002006</v>
      </c>
      <c r="M3493" s="93">
        <f t="shared" ca="1" si="444"/>
        <v>-0.63564388434407881</v>
      </c>
      <c r="N3493" s="101">
        <f t="shared" ca="1" si="440"/>
        <v>-1.7391410259367237</v>
      </c>
      <c r="O3493" s="46">
        <f t="shared" ca="1" si="445"/>
        <v>9.2106562020366572E-2</v>
      </c>
      <c r="P3493" s="46">
        <f t="shared" ca="1" si="446"/>
        <v>0.20619493685028428</v>
      </c>
      <c r="Q3493" s="47">
        <f t="shared" ca="1" si="441"/>
        <v>-0.13607018763946882</v>
      </c>
      <c r="R3493" s="47">
        <f t="shared" ca="1" si="442"/>
        <v>-0.13178327235979487</v>
      </c>
      <c r="S3493" s="97">
        <f t="shared" ca="1" si="447"/>
        <v>-1.9838355169714147E-2</v>
      </c>
      <c r="V3493">
        <v>3476</v>
      </c>
      <c r="W3493" s="46">
        <v>0.212492531650469</v>
      </c>
    </row>
    <row r="3494" spans="10:23">
      <c r="J3494">
        <v>3477</v>
      </c>
      <c r="K3494" s="93">
        <f t="shared" ca="1" si="443"/>
        <v>0.70467961194099671</v>
      </c>
      <c r="L3494" s="93">
        <f t="shared" ca="1" si="443"/>
        <v>0.50543921818749649</v>
      </c>
      <c r="M3494" s="93">
        <f t="shared" ca="1" si="444"/>
        <v>0.70467961194099671</v>
      </c>
      <c r="N3494" s="101">
        <f t="shared" ca="1" si="440"/>
        <v>0.70330235052377477</v>
      </c>
      <c r="O3494" s="46">
        <f t="shared" ca="1" si="445"/>
        <v>0.57324178003732551</v>
      </c>
      <c r="P3494" s="46">
        <f t="shared" ca="1" si="446"/>
        <v>0.44676254585876374</v>
      </c>
      <c r="Q3494" s="47">
        <f t="shared" ca="1" si="441"/>
        <v>0.82620024839444905</v>
      </c>
      <c r="R3494" s="47">
        <f t="shared" ca="1" si="442"/>
        <v>0.26314147811033106</v>
      </c>
      <c r="S3494" s="97">
        <f t="shared" ca="1" si="447"/>
        <v>0.41819162907382829</v>
      </c>
      <c r="V3494">
        <v>3477</v>
      </c>
      <c r="W3494" s="46">
        <v>5.0902389678823601E-2</v>
      </c>
    </row>
    <row r="3495" spans="10:23">
      <c r="J3495">
        <v>3478</v>
      </c>
      <c r="K3495" s="93">
        <f t="shared" ca="1" si="443"/>
        <v>-0.24232855184368501</v>
      </c>
      <c r="L3495" s="93">
        <f t="shared" ca="1" si="443"/>
        <v>1.1009240700360823</v>
      </c>
      <c r="M3495" s="93">
        <f t="shared" ca="1" si="444"/>
        <v>-0.24232855184368501</v>
      </c>
      <c r="N3495" s="101">
        <f t="shared" ca="1" si="440"/>
        <v>0.96670168647356636</v>
      </c>
      <c r="O3495" s="46">
        <f t="shared" ca="1" si="445"/>
        <v>0.23329475932981697</v>
      </c>
      <c r="P3495" s="46">
        <f t="shared" ca="1" si="446"/>
        <v>0.2767890355050095</v>
      </c>
      <c r="Q3495" s="47">
        <f t="shared" ca="1" si="441"/>
        <v>0.146306206979432</v>
      </c>
      <c r="R3495" s="47">
        <f t="shared" ca="1" si="442"/>
        <v>0.30573117252310988</v>
      </c>
      <c r="S3495" s="97">
        <f t="shared" ca="1" si="447"/>
        <v>0.26951296592646345</v>
      </c>
      <c r="V3495">
        <v>3478</v>
      </c>
      <c r="W3495" s="46">
        <v>0.59534981218410199</v>
      </c>
    </row>
    <row r="3496" spans="10:23">
      <c r="J3496">
        <v>3479</v>
      </c>
      <c r="K3496" s="93">
        <f t="shared" ca="1" si="443"/>
        <v>0.36428672222904618</v>
      </c>
      <c r="L3496" s="93">
        <f t="shared" ca="1" si="443"/>
        <v>1.3473259163668021</v>
      </c>
      <c r="M3496" s="93">
        <f t="shared" ca="1" si="444"/>
        <v>0.36428672222904618</v>
      </c>
      <c r="N3496" s="101">
        <f t="shared" ca="1" si="440"/>
        <v>1.3932284002487325</v>
      </c>
      <c r="O3496" s="46">
        <f t="shared" ca="1" si="445"/>
        <v>0.45105112408231834</v>
      </c>
      <c r="P3496" s="46">
        <f t="shared" ca="1" si="446"/>
        <v>0.38566721788126013</v>
      </c>
      <c r="Q3496" s="47">
        <f t="shared" ca="1" si="441"/>
        <v>0.58181893648443472</v>
      </c>
      <c r="R3496" s="47">
        <f t="shared" ca="1" si="442"/>
        <v>0.37469733879330036</v>
      </c>
      <c r="S3496" s="97">
        <f t="shared" ca="1" si="447"/>
        <v>0.41287423143780932</v>
      </c>
      <c r="V3496">
        <v>3479</v>
      </c>
      <c r="W3496" s="46">
        <v>1.10599087944556</v>
      </c>
    </row>
    <row r="3497" spans="10:23">
      <c r="J3497">
        <v>3480</v>
      </c>
      <c r="K3497" s="93">
        <f t="shared" ca="1" si="443"/>
        <v>1.0505160102190108</v>
      </c>
      <c r="L3497" s="93">
        <f t="shared" ca="1" si="443"/>
        <v>-0.85968044465183435</v>
      </c>
      <c r="M3497" s="93">
        <f t="shared" ca="1" si="444"/>
        <v>1.0505160102190108</v>
      </c>
      <c r="N3497" s="101">
        <f t="shared" ca="1" si="440"/>
        <v>-0.48096091865659601</v>
      </c>
      <c r="O3497" s="46">
        <f t="shared" ca="1" si="445"/>
        <v>0.69738648938912029</v>
      </c>
      <c r="P3497" s="46">
        <f t="shared" ca="1" si="446"/>
        <v>0.50883490053466107</v>
      </c>
      <c r="Q3497" s="47">
        <f t="shared" ca="1" si="441"/>
        <v>1.0744896670980386</v>
      </c>
      <c r="R3497" s="47">
        <f t="shared" ca="1" si="442"/>
        <v>7.1655001666500379E-2</v>
      </c>
      <c r="S3497" s="97">
        <f t="shared" ca="1" si="447"/>
        <v>0.38452074552781035</v>
      </c>
      <c r="V3497">
        <v>3480</v>
      </c>
      <c r="W3497" s="46">
        <v>0.30310317176893498</v>
      </c>
    </row>
    <row r="3498" spans="10:23">
      <c r="J3498">
        <v>3481</v>
      </c>
      <c r="K3498" s="93">
        <f t="shared" ca="1" si="443"/>
        <v>-0.27428584844972259</v>
      </c>
      <c r="L3498" s="93">
        <f t="shared" ca="1" si="443"/>
        <v>1.1932520828247917</v>
      </c>
      <c r="M3498" s="93">
        <f t="shared" ca="1" si="444"/>
        <v>-0.27428584844972259</v>
      </c>
      <c r="N3498" s="101">
        <f t="shared" ca="1" si="440"/>
        <v>1.0440731859582548</v>
      </c>
      <c r="O3498" s="46">
        <f t="shared" ca="1" si="445"/>
        <v>0.22182306543472749</v>
      </c>
      <c r="P3498" s="46">
        <f t="shared" ca="1" si="446"/>
        <v>0.27105318855746474</v>
      </c>
      <c r="Q3498" s="47">
        <f t="shared" ca="1" si="441"/>
        <v>0.12336281918925301</v>
      </c>
      <c r="R3498" s="47">
        <f t="shared" ca="1" si="442"/>
        <v>0.31824156290594474</v>
      </c>
      <c r="S3498" s="97">
        <f t="shared" ca="1" si="447"/>
        <v>0.27003231417033613</v>
      </c>
      <c r="V3498">
        <v>3481</v>
      </c>
      <c r="W3498" s="46">
        <v>0.59115401550469804</v>
      </c>
    </row>
    <row r="3499" spans="10:23">
      <c r="J3499">
        <v>3482</v>
      </c>
      <c r="K3499" s="93">
        <f t="shared" ca="1" si="443"/>
        <v>-0.95259829501044069</v>
      </c>
      <c r="L3499" s="93">
        <f t="shared" ca="1" si="443"/>
        <v>-1.779321379682046</v>
      </c>
      <c r="M3499" s="93">
        <f t="shared" ca="1" si="444"/>
        <v>-0.95259829501044069</v>
      </c>
      <c r="N3499" s="101">
        <f t="shared" ca="1" si="440"/>
        <v>-1.9898923144919651</v>
      </c>
      <c r="O3499" s="46">
        <f t="shared" ca="1" si="445"/>
        <v>-2.1670395482855265E-2</v>
      </c>
      <c r="P3499" s="46">
        <f t="shared" ca="1" si="446"/>
        <v>0.14930645809867335</v>
      </c>
      <c r="Q3499" s="47">
        <f t="shared" ca="1" si="441"/>
        <v>-0.36362410264591249</v>
      </c>
      <c r="R3499" s="47">
        <f t="shared" ca="1" si="442"/>
        <v>-0.17232787249961423</v>
      </c>
      <c r="S3499" s="97">
        <f t="shared" ca="1" si="447"/>
        <v>-9.6999133991234748E-2</v>
      </c>
      <c r="V3499">
        <v>3482</v>
      </c>
      <c r="W3499" s="46">
        <v>0.73365623498352805</v>
      </c>
    </row>
    <row r="3500" spans="10:23">
      <c r="J3500">
        <v>3483</v>
      </c>
      <c r="K3500" s="93">
        <f t="shared" ca="1" si="443"/>
        <v>-1.8223819792400926</v>
      </c>
      <c r="L3500" s="93">
        <f t="shared" ca="1" si="443"/>
        <v>0.91143012398275314</v>
      </c>
      <c r="M3500" s="93">
        <f t="shared" ca="1" si="444"/>
        <v>-1.8223819792400926</v>
      </c>
      <c r="N3500" s="101">
        <f t="shared" ca="1" si="440"/>
        <v>0.28455322572724251</v>
      </c>
      <c r="O3500" s="46">
        <f t="shared" ca="1" si="445"/>
        <v>-0.33389618552482836</v>
      </c>
      <c r="P3500" s="46">
        <f t="shared" ca="1" si="446"/>
        <v>-6.8064369223131971E-3</v>
      </c>
      <c r="Q3500" s="47">
        <f t="shared" ca="1" si="441"/>
        <v>-0.98807568272985868</v>
      </c>
      <c r="R3500" s="47">
        <f t="shared" ca="1" si="442"/>
        <v>0.19543288956589211</v>
      </c>
      <c r="S3500" s="97">
        <f t="shared" ca="1" si="447"/>
        <v>-6.9231647979468125E-2</v>
      </c>
      <c r="V3500">
        <v>3483</v>
      </c>
      <c r="W3500" s="46">
        <v>-0.162804836413869</v>
      </c>
    </row>
    <row r="3501" spans="10:23">
      <c r="J3501">
        <v>3484</v>
      </c>
      <c r="K3501" s="93">
        <f t="shared" ca="1" si="443"/>
        <v>-1.4139967007761867</v>
      </c>
      <c r="L3501" s="93">
        <f t="shared" ca="1" si="443"/>
        <v>-0.49998092139056516</v>
      </c>
      <c r="M3501" s="93">
        <f t="shared" ca="1" si="444"/>
        <v>-1.4139967007761867</v>
      </c>
      <c r="N3501" s="101">
        <f t="shared" ca="1" si="440"/>
        <v>-0.92370617789437759</v>
      </c>
      <c r="O3501" s="46">
        <f t="shared" ca="1" si="445"/>
        <v>-0.18729833766701809</v>
      </c>
      <c r="P3501" s="46">
        <f t="shared" ca="1" si="446"/>
        <v>6.6492487006591938E-2</v>
      </c>
      <c r="Q3501" s="47">
        <f t="shared" ca="1" si="441"/>
        <v>-0.69487998701423814</v>
      </c>
      <c r="R3501" s="47">
        <f t="shared" ca="1" si="442"/>
        <v>6.6418401286683082E-5</v>
      </c>
      <c r="S3501" s="97">
        <f t="shared" ca="1" si="447"/>
        <v>-9.3615959632865703E-2</v>
      </c>
      <c r="V3501">
        <v>3484</v>
      </c>
      <c r="W3501" s="46">
        <v>0.133545267269681</v>
      </c>
    </row>
    <row r="3502" spans="10:23">
      <c r="J3502">
        <v>3485</v>
      </c>
      <c r="K3502" s="93">
        <f t="shared" ca="1" si="443"/>
        <v>-0.79615574524032662</v>
      </c>
      <c r="L3502" s="93">
        <f t="shared" ca="1" si="443"/>
        <v>0.39882197747567355</v>
      </c>
      <c r="M3502" s="93">
        <f t="shared" ca="1" si="444"/>
        <v>-0.79615574524032662</v>
      </c>
      <c r="N3502" s="101">
        <f t="shared" ca="1" si="440"/>
        <v>0.12492102428019308</v>
      </c>
      <c r="O3502" s="46">
        <f t="shared" ca="1" si="445"/>
        <v>3.4487704035205791E-2</v>
      </c>
      <c r="P3502" s="46">
        <f t="shared" ca="1" si="446"/>
        <v>0.17738550785770388</v>
      </c>
      <c r="Q3502" s="47">
        <f t="shared" ca="1" si="441"/>
        <v>-0.25130790360979038</v>
      </c>
      <c r="R3502" s="47">
        <f t="shared" ca="1" si="442"/>
        <v>0.16962156147900229</v>
      </c>
      <c r="S3502" s="97">
        <f t="shared" ca="1" si="447"/>
        <v>0.10205463275710404</v>
      </c>
      <c r="V3502">
        <v>3485</v>
      </c>
      <c r="W3502" s="46">
        <v>3.8380612290144202E-2</v>
      </c>
    </row>
    <row r="3503" spans="10:23">
      <c r="J3503">
        <v>3486</v>
      </c>
      <c r="K3503" s="93">
        <f t="shared" ca="1" si="443"/>
        <v>0.24281610089685735</v>
      </c>
      <c r="L3503" s="93">
        <f t="shared" ca="1" si="443"/>
        <v>0.32116947626417441</v>
      </c>
      <c r="M3503" s="93">
        <f t="shared" ca="1" si="444"/>
        <v>0.24281610089685735</v>
      </c>
      <c r="N3503" s="101">
        <f t="shared" ca="1" si="440"/>
        <v>0.38171634833285045</v>
      </c>
      <c r="O3503" s="46">
        <f t="shared" ca="1" si="445"/>
        <v>0.4074468792568679</v>
      </c>
      <c r="P3503" s="46">
        <f t="shared" ca="1" si="446"/>
        <v>0.36386509546853496</v>
      </c>
      <c r="Q3503" s="47">
        <f t="shared" ca="1" si="441"/>
        <v>0.49461044683353383</v>
      </c>
      <c r="R3503" s="47">
        <f t="shared" ca="1" si="442"/>
        <v>0.21114343676618194</v>
      </c>
      <c r="S3503" s="97">
        <f t="shared" ca="1" si="447"/>
        <v>0.30929515801152491</v>
      </c>
      <c r="V3503">
        <v>3486</v>
      </c>
      <c r="W3503" s="46">
        <v>1.2261475774502399</v>
      </c>
    </row>
    <row r="3504" spans="10:23">
      <c r="J3504">
        <v>3487</v>
      </c>
      <c r="K3504" s="93">
        <f t="shared" ca="1" si="443"/>
        <v>1.6851038773959648</v>
      </c>
      <c r="L3504" s="93">
        <f t="shared" ca="1" si="443"/>
        <v>-0.49880506795600876</v>
      </c>
      <c r="M3504" s="93">
        <f t="shared" ca="1" si="444"/>
        <v>1.6851038773959648</v>
      </c>
      <c r="N3504" s="101">
        <f t="shared" ca="1" si="440"/>
        <v>6.2992136883296079E-2</v>
      </c>
      <c r="O3504" s="46">
        <f t="shared" ca="1" si="445"/>
        <v>0.92518416112385593</v>
      </c>
      <c r="P3504" s="46">
        <f t="shared" ca="1" si="446"/>
        <v>0.62273373640202889</v>
      </c>
      <c r="Q3504" s="47">
        <f t="shared" ca="1" si="441"/>
        <v>1.5300850105675099</v>
      </c>
      <c r="R3504" s="47">
        <f t="shared" ca="1" si="442"/>
        <v>0.1596081254919807</v>
      </c>
      <c r="S3504" s="97">
        <f t="shared" ca="1" si="447"/>
        <v>0.5423961433079183</v>
      </c>
      <c r="V3504">
        <v>3487</v>
      </c>
      <c r="W3504" s="46">
        <v>-0.18765082598153299</v>
      </c>
    </row>
    <row r="3505" spans="10:23">
      <c r="J3505">
        <v>3488</v>
      </c>
      <c r="K3505" s="93">
        <f t="shared" ca="1" si="443"/>
        <v>3.327819661836582E-2</v>
      </c>
      <c r="L3505" s="93">
        <f t="shared" ca="1" si="443"/>
        <v>-3.0782036509417817E-3</v>
      </c>
      <c r="M3505" s="93">
        <f t="shared" ca="1" si="444"/>
        <v>3.327819661836582E-2</v>
      </c>
      <c r="N3505" s="101">
        <f t="shared" ca="1" si="440"/>
        <v>7.664819943810167E-3</v>
      </c>
      <c r="O3505" s="46">
        <f t="shared" ca="1" si="445"/>
        <v>0.33222916835552446</v>
      </c>
      <c r="P3505" s="46">
        <f t="shared" ca="1" si="446"/>
        <v>0.32625624001786324</v>
      </c>
      <c r="Q3505" s="47">
        <f t="shared" ca="1" si="441"/>
        <v>0.34417502503084696</v>
      </c>
      <c r="R3505" s="47">
        <f t="shared" ca="1" si="442"/>
        <v>0.15066211386809097</v>
      </c>
      <c r="S3505" s="97">
        <f t="shared" ca="1" si="447"/>
        <v>0.24144564111180772</v>
      </c>
      <c r="V3505">
        <v>3488</v>
      </c>
      <c r="W3505" s="46">
        <v>1.71061828187142</v>
      </c>
    </row>
    <row r="3506" spans="10:23">
      <c r="J3506">
        <v>3489</v>
      </c>
      <c r="K3506" s="93">
        <f t="shared" ca="1" si="443"/>
        <v>-1.4522968827314158</v>
      </c>
      <c r="L3506" s="93">
        <f t="shared" ca="1" si="443"/>
        <v>0.63969209067341382</v>
      </c>
      <c r="M3506" s="93">
        <f t="shared" ca="1" si="444"/>
        <v>-1.4522968827314158</v>
      </c>
      <c r="N3506" s="101">
        <f t="shared" ca="1" si="440"/>
        <v>0.14461832779521738</v>
      </c>
      <c r="O3506" s="46">
        <f t="shared" ca="1" si="445"/>
        <v>-0.20104693376802907</v>
      </c>
      <c r="P3506" s="46">
        <f t="shared" ca="1" si="446"/>
        <v>5.9618188956086449E-2</v>
      </c>
      <c r="Q3506" s="47">
        <f t="shared" ca="1" si="441"/>
        <v>-0.7223771792162601</v>
      </c>
      <c r="R3506" s="47">
        <f t="shared" ca="1" si="442"/>
        <v>0.17280646752455339</v>
      </c>
      <c r="S3506" s="97">
        <f t="shared" ca="1" si="447"/>
        <v>-1.4120233121737838E-2</v>
      </c>
      <c r="V3506">
        <v>3489</v>
      </c>
      <c r="W3506" s="46">
        <v>1.29551616988165</v>
      </c>
    </row>
    <row r="3507" spans="10:23">
      <c r="J3507">
        <v>3490</v>
      </c>
      <c r="K3507" s="93">
        <f t="shared" ca="1" si="443"/>
        <v>-2.5370604044003975</v>
      </c>
      <c r="L3507" s="93">
        <f t="shared" ca="1" si="443"/>
        <v>0.74651817952693944</v>
      </c>
      <c r="M3507" s="93">
        <f t="shared" ca="1" si="444"/>
        <v>-2.5370604044003975</v>
      </c>
      <c r="N3507" s="101">
        <f t="shared" ca="1" si="440"/>
        <v>-9.9080788367244321E-2</v>
      </c>
      <c r="O3507" s="46">
        <f t="shared" ca="1" si="445"/>
        <v>-0.59044392258575107</v>
      </c>
      <c r="P3507" s="46">
        <f t="shared" ca="1" si="446"/>
        <v>-0.13508030545277455</v>
      </c>
      <c r="Q3507" s="47">
        <f t="shared" ca="1" si="441"/>
        <v>-1.5011711568517041</v>
      </c>
      <c r="R3507" s="47">
        <f t="shared" ca="1" si="442"/>
        <v>0.1334021506966554</v>
      </c>
      <c r="S3507" s="97">
        <f t="shared" ca="1" si="447"/>
        <v>-0.22852088594454784</v>
      </c>
      <c r="V3507">
        <v>3490</v>
      </c>
      <c r="W3507" s="46">
        <v>0.36474585988161301</v>
      </c>
    </row>
    <row r="3508" spans="10:23">
      <c r="J3508">
        <v>3491</v>
      </c>
      <c r="K3508" s="93">
        <f t="shared" ca="1" si="443"/>
        <v>1.3049016209024908</v>
      </c>
      <c r="L3508" s="93">
        <f t="shared" ca="1" si="443"/>
        <v>0.54134983654693225</v>
      </c>
      <c r="M3508" s="93">
        <f t="shared" ca="1" si="444"/>
        <v>1.3049016209024908</v>
      </c>
      <c r="N3508" s="101">
        <f t="shared" ca="1" si="440"/>
        <v>0.92823266807003346</v>
      </c>
      <c r="O3508" s="46">
        <f t="shared" ca="1" si="445"/>
        <v>0.78870315778731515</v>
      </c>
      <c r="P3508" s="46">
        <f t="shared" ca="1" si="446"/>
        <v>0.55449323473375856</v>
      </c>
      <c r="Q3508" s="47">
        <f t="shared" ca="1" si="441"/>
        <v>1.2571230038944283</v>
      </c>
      <c r="R3508" s="47">
        <f t="shared" ca="1" si="442"/>
        <v>0.299511021161459</v>
      </c>
      <c r="S3508" s="97">
        <f t="shared" ca="1" si="447"/>
        <v>0.54410708947438713</v>
      </c>
      <c r="V3508">
        <v>3491</v>
      </c>
      <c r="W3508" s="46">
        <v>9.0095420411651306E-2</v>
      </c>
    </row>
    <row r="3509" spans="10:23">
      <c r="J3509">
        <v>3492</v>
      </c>
      <c r="K3509" s="93">
        <f t="shared" ca="1" si="443"/>
        <v>-2.4781090594859934</v>
      </c>
      <c r="L3509" s="93">
        <f t="shared" ca="1" si="443"/>
        <v>0.70452377956871548</v>
      </c>
      <c r="M3509" s="93">
        <f t="shared" ca="1" si="444"/>
        <v>-2.4781090594859934</v>
      </c>
      <c r="N3509" s="101">
        <f t="shared" ca="1" si="440"/>
        <v>-0.12014712279057316</v>
      </c>
      <c r="O3509" s="46">
        <f t="shared" ca="1" si="445"/>
        <v>-0.56928218941730402</v>
      </c>
      <c r="P3509" s="46">
        <f t="shared" ca="1" si="446"/>
        <v>-0.12449943886855103</v>
      </c>
      <c r="Q3509" s="47">
        <f t="shared" ca="1" si="441"/>
        <v>-1.45884769051481</v>
      </c>
      <c r="R3509" s="47">
        <f t="shared" ca="1" si="442"/>
        <v>0.12999588263507605</v>
      </c>
      <c r="S3509" s="97">
        <f t="shared" ca="1" si="447"/>
        <v>-0.21964315339111398</v>
      </c>
      <c r="V3509">
        <v>3492</v>
      </c>
      <c r="W3509" s="46">
        <v>1.3074101448338199E-2</v>
      </c>
    </row>
    <row r="3510" spans="10:23">
      <c r="J3510">
        <v>3493</v>
      </c>
      <c r="K3510" s="93">
        <f t="shared" ca="1" si="443"/>
        <v>0.93506317632838765</v>
      </c>
      <c r="L3510" s="93">
        <f t="shared" ca="1" si="443"/>
        <v>-1.1798462352734382</v>
      </c>
      <c r="M3510" s="93">
        <f t="shared" ca="1" si="444"/>
        <v>0.93506317632838765</v>
      </c>
      <c r="N3510" s="101">
        <f t="shared" ca="1" si="440"/>
        <v>-0.82122131337834159</v>
      </c>
      <c r="O3510" s="46">
        <f t="shared" ca="1" si="445"/>
        <v>0.65594244654528278</v>
      </c>
      <c r="P3510" s="46">
        <f t="shared" ca="1" si="446"/>
        <v>0.48811287911274237</v>
      </c>
      <c r="Q3510" s="47">
        <f t="shared" ca="1" si="441"/>
        <v>0.9916015814103637</v>
      </c>
      <c r="R3510" s="47">
        <f t="shared" ca="1" si="442"/>
        <v>1.6637451300568623E-2</v>
      </c>
      <c r="S3510" s="97">
        <f t="shared" ca="1" si="447"/>
        <v>0.33628994892292569</v>
      </c>
      <c r="V3510">
        <v>3493</v>
      </c>
      <c r="W3510" s="46">
        <v>-0.15808190835869901</v>
      </c>
    </row>
    <row r="3511" spans="10:23">
      <c r="J3511">
        <v>3494</v>
      </c>
      <c r="K3511" s="93">
        <f t="shared" ca="1" si="443"/>
        <v>-0.78060308985218552</v>
      </c>
      <c r="L3511" s="93">
        <f t="shared" ca="1" si="443"/>
        <v>-0.51577534534611236</v>
      </c>
      <c r="M3511" s="93">
        <f t="shared" ca="1" si="444"/>
        <v>-0.78060308985218552</v>
      </c>
      <c r="N3511" s="101">
        <f t="shared" ca="1" si="440"/>
        <v>-0.73724722812801302</v>
      </c>
      <c r="O3511" s="46">
        <f t="shared" ca="1" si="445"/>
        <v>4.007063253094284E-2</v>
      </c>
      <c r="P3511" s="46">
        <f t="shared" ca="1" si="446"/>
        <v>0.1801769721055724</v>
      </c>
      <c r="Q3511" s="47">
        <f t="shared" ca="1" si="441"/>
        <v>-0.24014204661831628</v>
      </c>
      <c r="R3511" s="47">
        <f t="shared" ca="1" si="442"/>
        <v>3.0215430214250688E-2</v>
      </c>
      <c r="S3511" s="97">
        <f t="shared" ca="1" si="447"/>
        <v>3.5143031372596764E-2</v>
      </c>
      <c r="V3511">
        <v>3494</v>
      </c>
      <c r="W3511" s="46">
        <v>0.18210286302989601</v>
      </c>
    </row>
    <row r="3512" spans="10:23">
      <c r="J3512">
        <v>3495</v>
      </c>
      <c r="K3512" s="93">
        <f t="shared" ca="1" si="443"/>
        <v>-0.17346241606846177</v>
      </c>
      <c r="L3512" s="93">
        <f t="shared" ca="1" si="443"/>
        <v>-0.19659857520833823</v>
      </c>
      <c r="M3512" s="93">
        <f t="shared" ca="1" si="444"/>
        <v>-0.17346241606846177</v>
      </c>
      <c r="N3512" s="101">
        <f t="shared" ca="1" si="440"/>
        <v>-0.24155674367540766</v>
      </c>
      <c r="O3512" s="46">
        <f t="shared" ca="1" si="445"/>
        <v>0.25801559974038474</v>
      </c>
      <c r="P3512" s="46">
        <f t="shared" ca="1" si="446"/>
        <v>0.28914945571029332</v>
      </c>
      <c r="Q3512" s="47">
        <f t="shared" ca="1" si="441"/>
        <v>0.19574788780056745</v>
      </c>
      <c r="R3512" s="47">
        <f t="shared" ca="1" si="442"/>
        <v>0.11036485876172024</v>
      </c>
      <c r="S3512" s="97">
        <f t="shared" ca="1" si="447"/>
        <v>0.1841902292510525</v>
      </c>
      <c r="V3512">
        <v>3495</v>
      </c>
      <c r="W3512" s="46">
        <v>0.99702654047834305</v>
      </c>
    </row>
    <row r="3513" spans="10:23">
      <c r="J3513">
        <v>3496</v>
      </c>
      <c r="K3513" s="93">
        <f t="shared" ca="1" si="443"/>
        <v>-0.61223578612789753</v>
      </c>
      <c r="L3513" s="93">
        <f t="shared" ca="1" si="443"/>
        <v>9.5794898018182223E-2</v>
      </c>
      <c r="M3513" s="93">
        <f t="shared" ca="1" si="444"/>
        <v>-0.61223578612789753</v>
      </c>
      <c r="N3513" s="101">
        <f t="shared" ca="1" si="440"/>
        <v>-0.10388318232918473</v>
      </c>
      <c r="O3513" s="46">
        <f t="shared" ca="1" si="445"/>
        <v>0.10050935468185501</v>
      </c>
      <c r="P3513" s="46">
        <f t="shared" ca="1" si="446"/>
        <v>0.21039633318102849</v>
      </c>
      <c r="Q3513" s="47">
        <f t="shared" ca="1" si="441"/>
        <v>-0.11926460231649194</v>
      </c>
      <c r="R3513" s="47">
        <f t="shared" ca="1" si="442"/>
        <v>0.13262563966047039</v>
      </c>
      <c r="S3513" s="97">
        <f t="shared" ca="1" si="447"/>
        <v>0.1165674971711627</v>
      </c>
      <c r="V3513">
        <v>3496</v>
      </c>
      <c r="W3513" s="46">
        <v>0.418242550520044</v>
      </c>
    </row>
    <row r="3514" spans="10:23">
      <c r="J3514">
        <v>3497</v>
      </c>
      <c r="K3514" s="93">
        <f t="shared" ca="1" si="443"/>
        <v>-0.53163408864406991</v>
      </c>
      <c r="L3514" s="93">
        <f t="shared" ca="1" si="443"/>
        <v>-0.41725759246978222</v>
      </c>
      <c r="M3514" s="93">
        <f t="shared" ca="1" si="444"/>
        <v>-0.53163408864406991</v>
      </c>
      <c r="N3514" s="101">
        <f t="shared" ca="1" si="440"/>
        <v>-0.56466647522821456</v>
      </c>
      <c r="O3514" s="46">
        <f t="shared" ca="1" si="445"/>
        <v>0.12944290348474052</v>
      </c>
      <c r="P3514" s="46">
        <f t="shared" ca="1" si="446"/>
        <v>0.22486310758247124</v>
      </c>
      <c r="Q3514" s="47">
        <f t="shared" ca="1" si="441"/>
        <v>-6.1397504710720918E-2</v>
      </c>
      <c r="R3514" s="47">
        <f t="shared" ca="1" si="442"/>
        <v>5.812044182343247E-2</v>
      </c>
      <c r="S3514" s="97">
        <f t="shared" ca="1" si="447"/>
        <v>9.378167265408649E-2</v>
      </c>
      <c r="V3514">
        <v>3497</v>
      </c>
      <c r="W3514" s="46">
        <v>-0.32469959953801703</v>
      </c>
    </row>
    <row r="3515" spans="10:23">
      <c r="J3515">
        <v>3498</v>
      </c>
      <c r="K3515" s="93">
        <f t="shared" ca="1" si="443"/>
        <v>0.37165778592116283</v>
      </c>
      <c r="L3515" s="93">
        <f t="shared" ca="1" si="443"/>
        <v>-0.12701476310444482</v>
      </c>
      <c r="M3515" s="93">
        <f t="shared" ca="1" si="444"/>
        <v>0.37165778592116283</v>
      </c>
      <c r="N3515" s="101">
        <f t="shared" ca="1" si="440"/>
        <v>-2.2250479976924226E-3</v>
      </c>
      <c r="O3515" s="46">
        <f t="shared" ca="1" si="445"/>
        <v>0.4536971109253104</v>
      </c>
      <c r="P3515" s="46">
        <f t="shared" ca="1" si="446"/>
        <v>0.38699021130275618</v>
      </c>
      <c r="Q3515" s="47">
        <f t="shared" ca="1" si="441"/>
        <v>0.58711091017041883</v>
      </c>
      <c r="R3515" s="47">
        <f t="shared" ca="1" si="442"/>
        <v>0.14906299649791044</v>
      </c>
      <c r="S3515" s="97">
        <f t="shared" ca="1" si="447"/>
        <v>0.30138005371161042</v>
      </c>
      <c r="V3515">
        <v>3498</v>
      </c>
      <c r="W3515" s="46">
        <v>1.31666504225181</v>
      </c>
    </row>
    <row r="3516" spans="10:23">
      <c r="J3516">
        <v>3499</v>
      </c>
      <c r="K3516" s="93">
        <f t="shared" ca="1" si="443"/>
        <v>-0.91672852803073201</v>
      </c>
      <c r="L3516" s="93">
        <f t="shared" ca="1" si="443"/>
        <v>0.94678293531040958</v>
      </c>
      <c r="M3516" s="93">
        <f t="shared" ca="1" si="444"/>
        <v>-0.91672852803073201</v>
      </c>
      <c r="N3516" s="101">
        <f t="shared" ca="1" si="440"/>
        <v>0.6060887463722674</v>
      </c>
      <c r="O3516" s="46">
        <f t="shared" ca="1" si="445"/>
        <v>-8.7942441627943957E-3</v>
      </c>
      <c r="P3516" s="46">
        <f t="shared" ca="1" si="446"/>
        <v>0.15574453375870378</v>
      </c>
      <c r="Q3516" s="47">
        <f t="shared" ca="1" si="441"/>
        <v>-0.33787180000579076</v>
      </c>
      <c r="R3516" s="47">
        <f t="shared" ca="1" si="442"/>
        <v>0.24742276842320127</v>
      </c>
      <c r="S3516" s="97">
        <f t="shared" ca="1" si="447"/>
        <v>0.11931426213020344</v>
      </c>
      <c r="V3516">
        <v>3499</v>
      </c>
      <c r="W3516" s="46">
        <v>1.2758951890943</v>
      </c>
    </row>
    <row r="3517" spans="10:23">
      <c r="J3517">
        <v>3500</v>
      </c>
      <c r="K3517" s="93">
        <f t="shared" ca="1" si="443"/>
        <v>-1.4873462511010196</v>
      </c>
      <c r="L3517" s="93">
        <f t="shared" ca="1" si="443"/>
        <v>-1.7784529957762101</v>
      </c>
      <c r="M3517" s="93">
        <f t="shared" ca="1" si="444"/>
        <v>-1.4873462511010196</v>
      </c>
      <c r="N3517" s="101">
        <f t="shared" ca="1" si="440"/>
        <v>-2.1591308606793986</v>
      </c>
      <c r="O3517" s="46">
        <f t="shared" ca="1" si="445"/>
        <v>-0.21362858703204024</v>
      </c>
      <c r="P3517" s="46">
        <f t="shared" ca="1" si="446"/>
        <v>5.3327362324080863E-2</v>
      </c>
      <c r="Q3517" s="47">
        <f t="shared" ca="1" si="441"/>
        <v>-0.74754048574428245</v>
      </c>
      <c r="R3517" s="47">
        <f t="shared" ca="1" si="442"/>
        <v>-0.19969247438441046</v>
      </c>
      <c r="S3517" s="97">
        <f t="shared" ca="1" si="447"/>
        <v>-0.20666053070822535</v>
      </c>
      <c r="V3517">
        <v>3500</v>
      </c>
      <c r="W3517" s="46">
        <v>-2.19184896455452E-2</v>
      </c>
    </row>
    <row r="3518" spans="10:23">
      <c r="J3518">
        <v>3501</v>
      </c>
      <c r="K3518" s="93">
        <f t="shared" ca="1" si="443"/>
        <v>0.9103906655930023</v>
      </c>
      <c r="L3518" s="93">
        <f t="shared" ca="1" si="443"/>
        <v>0.12277960786705246</v>
      </c>
      <c r="M3518" s="93">
        <f t="shared" ca="1" si="444"/>
        <v>0.9103906655930023</v>
      </c>
      <c r="N3518" s="101">
        <f t="shared" ca="1" si="440"/>
        <v>0.40592993708753994</v>
      </c>
      <c r="O3518" s="46">
        <f t="shared" ca="1" si="445"/>
        <v>0.6470857683891531</v>
      </c>
      <c r="P3518" s="46">
        <f t="shared" ca="1" si="446"/>
        <v>0.48368454003467753</v>
      </c>
      <c r="Q3518" s="47">
        <f t="shared" ca="1" si="441"/>
        <v>0.97388822509810435</v>
      </c>
      <c r="R3518" s="47">
        <f t="shared" ca="1" si="442"/>
        <v>0.21505859221629098</v>
      </c>
      <c r="S3518" s="97">
        <f t="shared" ca="1" si="447"/>
        <v>0.43107218030272204</v>
      </c>
      <c r="V3518">
        <v>3501</v>
      </c>
      <c r="W3518" s="46">
        <v>0.35043062431496103</v>
      </c>
    </row>
    <row r="3519" spans="10:23">
      <c r="J3519">
        <v>3502</v>
      </c>
      <c r="K3519" s="93">
        <f t="shared" ca="1" si="443"/>
        <v>-2.2679251662635163</v>
      </c>
      <c r="L3519" s="93">
        <f t="shared" ca="1" si="443"/>
        <v>1.4138646246664248</v>
      </c>
      <c r="M3519" s="93">
        <f t="shared" ca="1" si="444"/>
        <v>-2.2679251662635163</v>
      </c>
      <c r="N3519" s="101">
        <f t="shared" ca="1" si="440"/>
        <v>0.61921020036810459</v>
      </c>
      <c r="O3519" s="46">
        <f t="shared" ca="1" si="445"/>
        <v>-0.49383258820570153</v>
      </c>
      <c r="P3519" s="46">
        <f t="shared" ca="1" si="446"/>
        <v>-8.6774638262749781E-2</v>
      </c>
      <c r="Q3519" s="47">
        <f t="shared" ca="1" si="441"/>
        <v>-1.307948488091605</v>
      </c>
      <c r="R3519" s="47">
        <f t="shared" ca="1" si="442"/>
        <v>0.24954440898815911</v>
      </c>
      <c r="S3519" s="97">
        <f t="shared" ca="1" si="447"/>
        <v>-0.12214408960877121</v>
      </c>
      <c r="V3519">
        <v>3502</v>
      </c>
      <c r="W3519" s="46">
        <v>0.59054202992423099</v>
      </c>
    </row>
    <row r="3520" spans="10:23">
      <c r="J3520">
        <v>3503</v>
      </c>
      <c r="K3520" s="93">
        <f t="shared" ca="1" si="443"/>
        <v>7.7477193656797325E-2</v>
      </c>
      <c r="L3520" s="93">
        <f t="shared" ca="1" si="443"/>
        <v>0.72529746089967262</v>
      </c>
      <c r="M3520" s="93">
        <f t="shared" ca="1" si="444"/>
        <v>7.7477193656797325E-2</v>
      </c>
      <c r="N3520" s="101">
        <f t="shared" ca="1" si="440"/>
        <v>0.71228181478720054</v>
      </c>
      <c r="O3520" s="46">
        <f t="shared" ca="1" si="445"/>
        <v>0.34809525899346222</v>
      </c>
      <c r="P3520" s="46">
        <f t="shared" ca="1" si="446"/>
        <v>0.33418928533683212</v>
      </c>
      <c r="Q3520" s="47">
        <f t="shared" ca="1" si="441"/>
        <v>0.37590720630672253</v>
      </c>
      <c r="R3520" s="47">
        <f t="shared" ca="1" si="442"/>
        <v>0.26459339004317917</v>
      </c>
      <c r="S3520" s="97">
        <f t="shared" ca="1" si="447"/>
        <v>0.30634432451832072</v>
      </c>
      <c r="V3520">
        <v>3503</v>
      </c>
      <c r="W3520" s="46">
        <v>1.14259426094604</v>
      </c>
    </row>
    <row r="3521" spans="10:23">
      <c r="J3521">
        <v>3504</v>
      </c>
      <c r="K3521" s="93">
        <f t="shared" ca="1" si="443"/>
        <v>0.78633509077153074</v>
      </c>
      <c r="L3521" s="93">
        <f t="shared" ca="1" si="443"/>
        <v>-2.5421619269500288</v>
      </c>
      <c r="M3521" s="93">
        <f t="shared" ca="1" si="444"/>
        <v>0.78633509077153074</v>
      </c>
      <c r="N3521" s="101">
        <f t="shared" ca="1" si="440"/>
        <v>-2.1601087853705381</v>
      </c>
      <c r="O3521" s="46">
        <f t="shared" ca="1" si="445"/>
        <v>0.60255360417403536</v>
      </c>
      <c r="P3521" s="46">
        <f t="shared" ca="1" si="446"/>
        <v>0.46141845792711866</v>
      </c>
      <c r="Q3521" s="47">
        <f t="shared" ca="1" si="441"/>
        <v>0.88482389666786865</v>
      </c>
      <c r="R3521" s="47">
        <f t="shared" ca="1" si="442"/>
        <v>-0.19985059746245148</v>
      </c>
      <c r="S3521" s="97">
        <f t="shared" ca="1" si="447"/>
        <v>0.20135150335579194</v>
      </c>
      <c r="V3521">
        <v>3504</v>
      </c>
      <c r="W3521" s="46">
        <v>-0.29775385680725502</v>
      </c>
    </row>
    <row r="3522" spans="10:23">
      <c r="J3522">
        <v>3505</v>
      </c>
      <c r="K3522" s="93">
        <f t="shared" ca="1" si="443"/>
        <v>-1.7318414337066705</v>
      </c>
      <c r="L3522" s="93">
        <f t="shared" ca="1" si="443"/>
        <v>0.94861018426742094</v>
      </c>
      <c r="M3522" s="93">
        <f t="shared" ca="1" si="444"/>
        <v>-1.7318414337066705</v>
      </c>
      <c r="N3522" s="101">
        <f t="shared" ca="1" si="440"/>
        <v>0.34859694045060041</v>
      </c>
      <c r="O3522" s="46">
        <f t="shared" ca="1" si="445"/>
        <v>-0.30139489368346528</v>
      </c>
      <c r="P3522" s="46">
        <f t="shared" ca="1" si="446"/>
        <v>9.4442089983683419E-3</v>
      </c>
      <c r="Q3522" s="47">
        <f t="shared" ca="1" si="441"/>
        <v>-0.92307309904713253</v>
      </c>
      <c r="R3522" s="47">
        <f t="shared" ca="1" si="442"/>
        <v>0.20578827724859652</v>
      </c>
      <c r="S3522" s="97">
        <f t="shared" ca="1" si="447"/>
        <v>-4.7803308217434379E-2</v>
      </c>
      <c r="V3522">
        <v>3505</v>
      </c>
      <c r="W3522" s="46">
        <v>0.73933998224543696</v>
      </c>
    </row>
    <row r="3523" spans="10:23">
      <c r="J3523">
        <v>3506</v>
      </c>
      <c r="K3523" s="93">
        <f t="shared" ca="1" si="443"/>
        <v>-5.9879988264847153E-3</v>
      </c>
      <c r="L3523" s="93">
        <f t="shared" ca="1" si="443"/>
        <v>-2.131715729500979</v>
      </c>
      <c r="M3523" s="93">
        <f t="shared" ca="1" si="444"/>
        <v>-5.9879988264847153E-3</v>
      </c>
      <c r="N3523" s="101">
        <f t="shared" ca="1" si="440"/>
        <v>-2.0229481630832553</v>
      </c>
      <c r="O3523" s="46">
        <f t="shared" ca="1" si="445"/>
        <v>0.3181338029020217</v>
      </c>
      <c r="P3523" s="46">
        <f t="shared" ca="1" si="446"/>
        <v>0.31920855729111186</v>
      </c>
      <c r="Q3523" s="47">
        <f t="shared" ca="1" si="441"/>
        <v>0.31598429412384144</v>
      </c>
      <c r="R3523" s="47">
        <f t="shared" ca="1" si="442"/>
        <v>-0.17767275495720136</v>
      </c>
      <c r="S3523" s="97">
        <f t="shared" ca="1" si="447"/>
        <v>7.0230523972410169E-2</v>
      </c>
      <c r="V3523">
        <v>3506</v>
      </c>
      <c r="W3523" s="46">
        <v>-0.152003636976762</v>
      </c>
    </row>
    <row r="3524" spans="10:23">
      <c r="J3524">
        <v>3507</v>
      </c>
      <c r="K3524" s="93">
        <f t="shared" ca="1" si="443"/>
        <v>-0.43659177031952306</v>
      </c>
      <c r="L3524" s="93">
        <f t="shared" ca="1" si="443"/>
        <v>0.1435238806905644</v>
      </c>
      <c r="M3524" s="93">
        <f t="shared" ca="1" si="444"/>
        <v>-0.43659177031952306</v>
      </c>
      <c r="N3524" s="101">
        <f t="shared" ca="1" si="440"/>
        <v>-2.7733989102142476E-3</v>
      </c>
      <c r="O3524" s="46">
        <f t="shared" ca="1" si="445"/>
        <v>0.16356019432882499</v>
      </c>
      <c r="P3524" s="46">
        <f t="shared" ca="1" si="446"/>
        <v>0.24192175300451346</v>
      </c>
      <c r="Q3524" s="47">
        <f t="shared" ca="1" si="441"/>
        <v>6.8370769774480089E-3</v>
      </c>
      <c r="R3524" s="47">
        <f t="shared" ca="1" si="442"/>
        <v>0.14897433227364024</v>
      </c>
      <c r="S3524" s="97">
        <f t="shared" ca="1" si="447"/>
        <v>0.15626726330123261</v>
      </c>
      <c r="V3524">
        <v>3507</v>
      </c>
      <c r="W3524" s="46">
        <v>0.37948089180004002</v>
      </c>
    </row>
    <row r="3525" spans="10:23">
      <c r="J3525">
        <v>3508</v>
      </c>
      <c r="K3525" s="93">
        <f t="shared" ca="1" si="443"/>
        <v>1.0787228102725503</v>
      </c>
      <c r="L3525" s="93">
        <f t="shared" ca="1" si="443"/>
        <v>-0.29202563902777989</v>
      </c>
      <c r="M3525" s="93">
        <f t="shared" ca="1" si="444"/>
        <v>1.0787228102725503</v>
      </c>
      <c r="N3525" s="101">
        <f t="shared" ca="1" si="440"/>
        <v>6.6193454444209876E-2</v>
      </c>
      <c r="O3525" s="46">
        <f t="shared" ca="1" si="445"/>
        <v>0.70751186951633249</v>
      </c>
      <c r="P3525" s="46">
        <f t="shared" ca="1" si="446"/>
        <v>0.51389759059826723</v>
      </c>
      <c r="Q3525" s="47">
        <f t="shared" ca="1" si="441"/>
        <v>1.094740427352463</v>
      </c>
      <c r="R3525" s="47">
        <f t="shared" ca="1" si="442"/>
        <v>0.16012575449869759</v>
      </c>
      <c r="S3525" s="97">
        <f t="shared" ca="1" si="447"/>
        <v>0.43381881200751504</v>
      </c>
      <c r="V3525">
        <v>3508</v>
      </c>
      <c r="W3525" s="46">
        <v>1.18963343251612</v>
      </c>
    </row>
    <row r="3526" spans="10:23">
      <c r="J3526">
        <v>3509</v>
      </c>
      <c r="K3526" s="93">
        <f t="shared" ca="1" si="443"/>
        <v>1.3350344687389697</v>
      </c>
      <c r="L3526" s="93">
        <f t="shared" ca="1" si="443"/>
        <v>0.48631354732140786</v>
      </c>
      <c r="M3526" s="93">
        <f t="shared" ca="1" si="444"/>
        <v>1.3350344687389697</v>
      </c>
      <c r="N3526" s="101">
        <f t="shared" ca="1" si="440"/>
        <v>0.88563660911623676</v>
      </c>
      <c r="O3526" s="46">
        <f t="shared" ca="1" si="445"/>
        <v>0.79951993027056989</v>
      </c>
      <c r="P3526" s="46">
        <f t="shared" ca="1" si="446"/>
        <v>0.55990162097538598</v>
      </c>
      <c r="Q3526" s="47">
        <f t="shared" ca="1" si="441"/>
        <v>1.2787565488609378</v>
      </c>
      <c r="R3526" s="47">
        <f t="shared" ca="1" si="442"/>
        <v>0.29262355833817866</v>
      </c>
      <c r="S3526" s="97">
        <f t="shared" ca="1" si="447"/>
        <v>0.54607174430437433</v>
      </c>
      <c r="V3526">
        <v>3509</v>
      </c>
      <c r="W3526" s="46">
        <v>1.5373474093503201</v>
      </c>
    </row>
    <row r="3527" spans="10:23">
      <c r="J3527">
        <v>3510</v>
      </c>
      <c r="K3527" s="93">
        <f t="shared" ca="1" si="443"/>
        <v>0.47985054416862161</v>
      </c>
      <c r="L3527" s="93">
        <f t="shared" ca="1" si="443"/>
        <v>0.20869075271824697</v>
      </c>
      <c r="M3527" s="93">
        <f t="shared" ca="1" si="444"/>
        <v>0.47985054416862161</v>
      </c>
      <c r="N3527" s="101">
        <f t="shared" ca="1" si="440"/>
        <v>0.35045943201187246</v>
      </c>
      <c r="O3527" s="46">
        <f t="shared" ca="1" si="445"/>
        <v>0.49253500824750696</v>
      </c>
      <c r="P3527" s="46">
        <f t="shared" ca="1" si="446"/>
        <v>0.40640915996385446</v>
      </c>
      <c r="Q3527" s="47">
        <f t="shared" ca="1" si="441"/>
        <v>0.66478670481481195</v>
      </c>
      <c r="R3527" s="47">
        <f t="shared" ca="1" si="442"/>
        <v>0.20608942814616779</v>
      </c>
      <c r="S3527" s="97">
        <f t="shared" ca="1" si="447"/>
        <v>0.34931221819683739</v>
      </c>
      <c r="V3527">
        <v>3510</v>
      </c>
      <c r="W3527" s="46">
        <v>-0.331411976622074</v>
      </c>
    </row>
    <row r="3528" spans="10:23">
      <c r="J3528">
        <v>3511</v>
      </c>
      <c r="K3528" s="93">
        <f t="shared" ca="1" si="443"/>
        <v>0.23096725715217217</v>
      </c>
      <c r="L3528" s="93">
        <f t="shared" ca="1" si="443"/>
        <v>0.44088692100586524</v>
      </c>
      <c r="M3528" s="93">
        <f t="shared" ca="1" si="444"/>
        <v>0.23096725715217217</v>
      </c>
      <c r="N3528" s="101">
        <f t="shared" ca="1" si="440"/>
        <v>0.49145024690133532</v>
      </c>
      <c r="O3528" s="46">
        <f t="shared" ca="1" si="445"/>
        <v>0.40319350607185034</v>
      </c>
      <c r="P3528" s="46">
        <f t="shared" ca="1" si="446"/>
        <v>0.36173840887602615</v>
      </c>
      <c r="Q3528" s="47">
        <f t="shared" ca="1" si="441"/>
        <v>0.48610370046349866</v>
      </c>
      <c r="R3528" s="47">
        <f t="shared" ca="1" si="442"/>
        <v>0.22888658402926196</v>
      </c>
      <c r="S3528" s="97">
        <f t="shared" ca="1" si="447"/>
        <v>0.31604004505055616</v>
      </c>
      <c r="V3528">
        <v>3511</v>
      </c>
      <c r="W3528" s="46">
        <v>-0.17498286983904199</v>
      </c>
    </row>
    <row r="3529" spans="10:23">
      <c r="J3529">
        <v>3512</v>
      </c>
      <c r="K3529" s="93">
        <f t="shared" ca="1" si="443"/>
        <v>0.48291520988646153</v>
      </c>
      <c r="L3529" s="93">
        <f t="shared" ca="1" si="443"/>
        <v>0.22768341434926823</v>
      </c>
      <c r="M3529" s="93">
        <f t="shared" ca="1" si="444"/>
        <v>0.48291520988646153</v>
      </c>
      <c r="N3529" s="101">
        <f t="shared" ca="1" si="440"/>
        <v>0.36944068765290178</v>
      </c>
      <c r="O3529" s="46">
        <f t="shared" ca="1" si="445"/>
        <v>0.49363512968265966</v>
      </c>
      <c r="P3529" s="46">
        <f t="shared" ca="1" si="446"/>
        <v>0.40695922068143081</v>
      </c>
      <c r="Q3529" s="47">
        <f t="shared" ca="1" si="441"/>
        <v>0.66698694768511735</v>
      </c>
      <c r="R3529" s="47">
        <f t="shared" ca="1" si="442"/>
        <v>0.20915855462823443</v>
      </c>
      <c r="S3529" s="97">
        <f t="shared" ca="1" si="447"/>
        <v>0.35139684215544703</v>
      </c>
      <c r="V3529">
        <v>3512</v>
      </c>
      <c r="W3529" s="46">
        <v>0.484001221770473</v>
      </c>
    </row>
    <row r="3530" spans="10:23">
      <c r="J3530">
        <v>3513</v>
      </c>
      <c r="K3530" s="93">
        <f t="shared" ca="1" si="443"/>
        <v>2.5589069798016357</v>
      </c>
      <c r="L3530" s="93">
        <f t="shared" ca="1" si="443"/>
        <v>-1.9631190505238514</v>
      </c>
      <c r="M3530" s="93">
        <f t="shared" ca="1" si="444"/>
        <v>2.5589069798016357</v>
      </c>
      <c r="N3530" s="101">
        <f t="shared" ca="1" si="440"/>
        <v>-1.0474103430776669</v>
      </c>
      <c r="O3530" s="46">
        <f t="shared" ca="1" si="445"/>
        <v>1.2388527995869605</v>
      </c>
      <c r="P3530" s="46">
        <f t="shared" ca="1" si="446"/>
        <v>0.77956805563358123</v>
      </c>
      <c r="Q3530" s="47">
        <f t="shared" ca="1" si="441"/>
        <v>2.157422287493719</v>
      </c>
      <c r="R3530" s="47">
        <f t="shared" ca="1" si="442"/>
        <v>-1.9935616052393468E-2</v>
      </c>
      <c r="S3530" s="97">
        <f t="shared" ca="1" si="447"/>
        <v>0.60945859176728345</v>
      </c>
      <c r="V3530">
        <v>3513</v>
      </c>
      <c r="W3530" s="46">
        <v>0.14202441366290799</v>
      </c>
    </row>
    <row r="3531" spans="10:23">
      <c r="J3531">
        <v>3514</v>
      </c>
      <c r="K3531" s="93">
        <f t="shared" ca="1" si="443"/>
        <v>3.4824322993772263</v>
      </c>
      <c r="L3531" s="93">
        <f t="shared" ca="1" si="443"/>
        <v>0.22299053483514178</v>
      </c>
      <c r="M3531" s="93">
        <f t="shared" ca="1" si="444"/>
        <v>3.4824322993772263</v>
      </c>
      <c r="N3531" s="101">
        <f t="shared" ca="1" si="440"/>
        <v>1.3189051719671356</v>
      </c>
      <c r="O3531" s="46">
        <f t="shared" ca="1" si="445"/>
        <v>1.5703701961033578</v>
      </c>
      <c r="P3531" s="46">
        <f t="shared" ca="1" si="446"/>
        <v>0.94532675389177989</v>
      </c>
      <c r="Q3531" s="47">
        <f t="shared" ca="1" si="441"/>
        <v>2.8204570805265137</v>
      </c>
      <c r="R3531" s="47">
        <f t="shared" ca="1" si="442"/>
        <v>0.36267983097054801</v>
      </c>
      <c r="S3531" s="97">
        <f t="shared" ca="1" si="447"/>
        <v>0.96652501353695297</v>
      </c>
      <c r="V3531">
        <v>3514</v>
      </c>
      <c r="W3531" s="46">
        <v>0.50697603901520805</v>
      </c>
    </row>
    <row r="3532" spans="10:23">
      <c r="J3532">
        <v>3515</v>
      </c>
      <c r="K3532" s="93">
        <f t="shared" ca="1" si="443"/>
        <v>-1.5876338690702791</v>
      </c>
      <c r="L3532" s="93">
        <f t="shared" ca="1" si="443"/>
        <v>1.2325570026177397</v>
      </c>
      <c r="M3532" s="93">
        <f t="shared" ca="1" si="444"/>
        <v>-1.5876338690702791</v>
      </c>
      <c r="N3532" s="101">
        <f t="shared" ca="1" si="440"/>
        <v>0.66366338591856244</v>
      </c>
      <c r="O3532" s="46">
        <f t="shared" ca="1" si="445"/>
        <v>-0.24962878032103297</v>
      </c>
      <c r="P3532" s="46">
        <f t="shared" ca="1" si="446"/>
        <v>3.5327265679584496E-2</v>
      </c>
      <c r="Q3532" s="47">
        <f t="shared" ca="1" si="441"/>
        <v>-0.81954087232226791</v>
      </c>
      <c r="R3532" s="47">
        <f t="shared" ca="1" si="442"/>
        <v>0.25673215523452564</v>
      </c>
      <c r="S3532" s="97">
        <f t="shared" ca="1" si="447"/>
        <v>3.551687456746333E-3</v>
      </c>
      <c r="V3532">
        <v>3515</v>
      </c>
      <c r="W3532" s="46">
        <v>4.5375019318979901E-2</v>
      </c>
    </row>
    <row r="3533" spans="10:23">
      <c r="J3533">
        <v>3516</v>
      </c>
      <c r="K3533" s="93">
        <f t="shared" ca="1" si="443"/>
        <v>-0.37207663816184838</v>
      </c>
      <c r="L3533" s="93">
        <f t="shared" ca="1" si="443"/>
        <v>0.33848134791671275</v>
      </c>
      <c r="M3533" s="93">
        <f t="shared" ca="1" si="444"/>
        <v>-0.37207663816184838</v>
      </c>
      <c r="N3533" s="101">
        <f t="shared" ca="1" si="440"/>
        <v>0.20257975751164925</v>
      </c>
      <c r="O3533" s="46">
        <f t="shared" ca="1" si="445"/>
        <v>0.18671915726733163</v>
      </c>
      <c r="P3533" s="46">
        <f t="shared" ca="1" si="446"/>
        <v>0.25350123447376682</v>
      </c>
      <c r="Q3533" s="47">
        <f t="shared" ca="1" si="441"/>
        <v>5.3155002854461286E-2</v>
      </c>
      <c r="R3533" s="47">
        <f t="shared" ca="1" si="442"/>
        <v>0.18217839540147537</v>
      </c>
      <c r="S3533" s="97">
        <f t="shared" ca="1" si="447"/>
        <v>0.18444877633440349</v>
      </c>
      <c r="V3533">
        <v>3516</v>
      </c>
      <c r="W3533" s="46">
        <v>2.3002086353914901</v>
      </c>
    </row>
    <row r="3534" spans="10:23">
      <c r="J3534">
        <v>3517</v>
      </c>
      <c r="K3534" s="93">
        <f t="shared" ca="1" si="443"/>
        <v>-1.6498831458649941</v>
      </c>
      <c r="L3534" s="93">
        <f t="shared" ca="1" si="443"/>
        <v>1.2533704048243668</v>
      </c>
      <c r="M3534" s="93">
        <f t="shared" ca="1" si="444"/>
        <v>-1.6498831458649941</v>
      </c>
      <c r="N3534" s="101">
        <f t="shared" ca="1" si="440"/>
        <v>0.66359955614218158</v>
      </c>
      <c r="O3534" s="46">
        <f t="shared" ca="1" si="445"/>
        <v>-0.27197437035585315</v>
      </c>
      <c r="P3534" s="46">
        <f t="shared" ca="1" si="446"/>
        <v>2.415447066217441E-2</v>
      </c>
      <c r="Q3534" s="47">
        <f t="shared" ca="1" si="441"/>
        <v>-0.86423205239190826</v>
      </c>
      <c r="R3534" s="47">
        <f t="shared" ca="1" si="442"/>
        <v>0.25672183443906621</v>
      </c>
      <c r="S3534" s="97">
        <f t="shared" ca="1" si="447"/>
        <v>-7.6262679583934678E-3</v>
      </c>
      <c r="V3534">
        <v>3517</v>
      </c>
      <c r="W3534" s="46">
        <v>9.3381925088462606E-3</v>
      </c>
    </row>
    <row r="3535" spans="10:23">
      <c r="J3535">
        <v>3518</v>
      </c>
      <c r="K3535" s="93">
        <f t="shared" ca="1" si="443"/>
        <v>-5.8634011930497373E-2</v>
      </c>
      <c r="L3535" s="93">
        <f t="shared" ca="1" si="443"/>
        <v>-0.59006318432480165</v>
      </c>
      <c r="M3535" s="93">
        <f t="shared" ca="1" si="444"/>
        <v>-5.8634011930497373E-2</v>
      </c>
      <c r="N3535" s="101">
        <f t="shared" ca="1" si="440"/>
        <v>-0.57807591619080245</v>
      </c>
      <c r="O3535" s="46">
        <f t="shared" ca="1" si="445"/>
        <v>0.29923549136549443</v>
      </c>
      <c r="P3535" s="46">
        <f t="shared" ca="1" si="446"/>
        <v>0.3097594015228482</v>
      </c>
      <c r="Q3535" s="47">
        <f t="shared" ca="1" si="441"/>
        <v>0.2781876710507869</v>
      </c>
      <c r="R3535" s="47">
        <f t="shared" ca="1" si="442"/>
        <v>5.5952235928822022E-2</v>
      </c>
      <c r="S3535" s="97">
        <f t="shared" ca="1" si="447"/>
        <v>0.17759386364715823</v>
      </c>
      <c r="V3535">
        <v>3518</v>
      </c>
      <c r="W3535" s="46">
        <v>-0.32011447635795098</v>
      </c>
    </row>
    <row r="3536" spans="10:23">
      <c r="J3536">
        <v>3519</v>
      </c>
      <c r="K3536" s="93">
        <f t="shared" ca="1" si="443"/>
        <v>-1.3489460973548131</v>
      </c>
      <c r="L3536" s="93">
        <f t="shared" ca="1" si="443"/>
        <v>0.89108216408779339</v>
      </c>
      <c r="M3536" s="93">
        <f t="shared" ca="1" si="444"/>
        <v>-1.3489460973548131</v>
      </c>
      <c r="N3536" s="101">
        <f t="shared" ca="1" si="440"/>
        <v>0.41582489835738345</v>
      </c>
      <c r="O3536" s="46">
        <f t="shared" ca="1" si="445"/>
        <v>-0.16394715689161188</v>
      </c>
      <c r="P3536" s="46">
        <f t="shared" ca="1" si="446"/>
        <v>7.8168077394295044E-2</v>
      </c>
      <c r="Q3536" s="47">
        <f t="shared" ca="1" si="441"/>
        <v>-0.64817762546342572</v>
      </c>
      <c r="R3536" s="47">
        <f t="shared" ca="1" si="442"/>
        <v>0.21665853313941177</v>
      </c>
      <c r="S3536" s="97">
        <f t="shared" ca="1" si="447"/>
        <v>2.6355688123899948E-2</v>
      </c>
      <c r="V3536">
        <v>3519</v>
      </c>
      <c r="W3536" s="46">
        <v>1.374535195198</v>
      </c>
    </row>
    <row r="3537" spans="10:23">
      <c r="J3537">
        <v>3520</v>
      </c>
      <c r="K3537" s="93">
        <f t="shared" ca="1" si="443"/>
        <v>-0.56326180483838728</v>
      </c>
      <c r="L3537" s="93">
        <f t="shared" ca="1" si="443"/>
        <v>-0.11494136152693672</v>
      </c>
      <c r="M3537" s="93">
        <f t="shared" ca="1" si="444"/>
        <v>-0.56326180483838728</v>
      </c>
      <c r="N3537" s="101">
        <f t="shared" ca="1" si="440"/>
        <v>-0.28810386243059438</v>
      </c>
      <c r="O3537" s="46">
        <f t="shared" ca="1" si="445"/>
        <v>0.11808951889608835</v>
      </c>
      <c r="P3537" s="46">
        <f t="shared" ca="1" si="446"/>
        <v>0.21918641528814514</v>
      </c>
      <c r="Q3537" s="47">
        <f t="shared" ca="1" si="441"/>
        <v>-8.4104273888025272E-2</v>
      </c>
      <c r="R3537" s="47">
        <f t="shared" ca="1" si="442"/>
        <v>0.10283853924223363</v>
      </c>
      <c r="S3537" s="97">
        <f t="shared" ca="1" si="447"/>
        <v>0.11046402906916099</v>
      </c>
      <c r="V3537">
        <v>3520</v>
      </c>
      <c r="W3537" s="46">
        <v>-7.3307957081865105E-2</v>
      </c>
    </row>
    <row r="3538" spans="10:23">
      <c r="J3538">
        <v>3521</v>
      </c>
      <c r="K3538" s="93">
        <f t="shared" ca="1" si="443"/>
        <v>0.55018564204632314</v>
      </c>
      <c r="L3538" s="93">
        <f t="shared" ca="1" si="443"/>
        <v>0.13980915859656756</v>
      </c>
      <c r="M3538" s="93">
        <f t="shared" ca="1" si="444"/>
        <v>0.55018564204632314</v>
      </c>
      <c r="N3538" s="101">
        <f t="shared" ref="N3538:N3601" ca="1" si="448">$N$2*K3538+SQRT(1-$N$2^2)*L3538</f>
        <v>0.30752208964589556</v>
      </c>
      <c r="O3538" s="46">
        <f t="shared" ca="1" si="445"/>
        <v>0.5177831612086593</v>
      </c>
      <c r="P3538" s="46">
        <f t="shared" ca="1" si="446"/>
        <v>0.41903323644443063</v>
      </c>
      <c r="Q3538" s="47">
        <f t="shared" ref="Q3538:Q3601" ca="1" si="449">$K$2+K3538*$S$3</f>
        <v>0.71528301073711664</v>
      </c>
      <c r="R3538" s="47">
        <f t="shared" ref="R3538:R3601" ca="1" si="450">$L$2+$L$3*N3538</f>
        <v>0.19914678235828168</v>
      </c>
      <c r="S3538" s="97">
        <f t="shared" ca="1" si="447"/>
        <v>0.35846497178347048</v>
      </c>
      <c r="V3538">
        <v>3521</v>
      </c>
      <c r="W3538" s="46">
        <v>6.5001341375265004E-2</v>
      </c>
    </row>
    <row r="3539" spans="10:23">
      <c r="J3539">
        <v>3522</v>
      </c>
      <c r="K3539" s="93">
        <f t="shared" ref="K3539:L3602" ca="1" si="451">_xlfn.NORM.S.INV(RAND())</f>
        <v>1.5947655512557621</v>
      </c>
      <c r="L3539" s="93">
        <f t="shared" ca="1" si="451"/>
        <v>3.0430818971815565</v>
      </c>
      <c r="M3539" s="93">
        <f t="shared" ref="M3539:M3602" ca="1" si="452">K3539</f>
        <v>1.5947655512557621</v>
      </c>
      <c r="N3539" s="101">
        <f t="shared" ca="1" si="448"/>
        <v>3.3922660086444423</v>
      </c>
      <c r="O3539" s="46">
        <f t="shared" ref="O3539:O3602" ca="1" si="453">$K$2+K3539*$K$3</f>
        <v>0.89275545987134208</v>
      </c>
      <c r="P3539" s="46">
        <f t="shared" ref="P3539:P3602" ca="1" si="454">$K$2+K3539*$R$3</f>
        <v>0.60651938577577202</v>
      </c>
      <c r="Q3539" s="47">
        <f t="shared" ca="1" si="449"/>
        <v>1.4652276080624822</v>
      </c>
      <c r="R3539" s="47">
        <f t="shared" ca="1" si="450"/>
        <v>0.69792670668151069</v>
      </c>
      <c r="S3539" s="97">
        <f t="shared" ref="S3539:S3602" ca="1" si="455">AVERAGE(R3539,O3539)</f>
        <v>0.79534108327642639</v>
      </c>
      <c r="V3539">
        <v>3522</v>
      </c>
      <c r="W3539" s="46">
        <v>0.27526772582645298</v>
      </c>
    </row>
    <row r="3540" spans="10:23">
      <c r="J3540">
        <v>3523</v>
      </c>
      <c r="K3540" s="93">
        <f t="shared" ca="1" si="451"/>
        <v>-0.87872409516952077</v>
      </c>
      <c r="L3540" s="93">
        <f t="shared" ca="1" si="451"/>
        <v>-0.54322593454443924</v>
      </c>
      <c r="M3540" s="93">
        <f t="shared" ca="1" si="452"/>
        <v>-0.87872409516952077</v>
      </c>
      <c r="N3540" s="101">
        <f t="shared" ca="1" si="448"/>
        <v>-0.79447735115294549</v>
      </c>
      <c r="O3540" s="46">
        <f t="shared" ca="1" si="453"/>
        <v>4.848187042038099E-3</v>
      </c>
      <c r="P3540" s="46">
        <f t="shared" ca="1" si="454"/>
        <v>0.16256574936112003</v>
      </c>
      <c r="Q3540" s="47">
        <f t="shared" ca="1" si="449"/>
        <v>-0.31058693759612577</v>
      </c>
      <c r="R3540" s="47">
        <f t="shared" ca="1" si="450"/>
        <v>2.0961749137005214E-2</v>
      </c>
      <c r="S3540" s="97">
        <f t="shared" ca="1" si="455"/>
        <v>1.2904968089521657E-2</v>
      </c>
      <c r="V3540">
        <v>3523</v>
      </c>
      <c r="W3540" s="46">
        <v>-0.17631259851443401</v>
      </c>
    </row>
    <row r="3541" spans="10:23">
      <c r="J3541">
        <v>3524</v>
      </c>
      <c r="K3541" s="93">
        <f t="shared" ca="1" si="451"/>
        <v>0.62233446386190738</v>
      </c>
      <c r="L3541" s="93">
        <f t="shared" ca="1" si="451"/>
        <v>-1.5781095865280712</v>
      </c>
      <c r="M3541" s="93">
        <f t="shared" ca="1" si="452"/>
        <v>0.62233446386190738</v>
      </c>
      <c r="N3541" s="101">
        <f t="shared" ca="1" si="448"/>
        <v>-1.2982628473736113</v>
      </c>
      <c r="O3541" s="46">
        <f t="shared" ca="1" si="453"/>
        <v>0.54368238569448035</v>
      </c>
      <c r="P3541" s="46">
        <f t="shared" ca="1" si="454"/>
        <v>0.43198284868734116</v>
      </c>
      <c r="Q3541" s="47">
        <f t="shared" ca="1" si="449"/>
        <v>0.76708145970875885</v>
      </c>
      <c r="R3541" s="47">
        <f t="shared" ca="1" si="450"/>
        <v>-6.0496582017323081E-2</v>
      </c>
      <c r="S3541" s="97">
        <f t="shared" ca="1" si="455"/>
        <v>0.24159290183857862</v>
      </c>
      <c r="V3541">
        <v>3524</v>
      </c>
      <c r="W3541" s="46">
        <v>0.33766076833597702</v>
      </c>
    </row>
    <row r="3542" spans="10:23">
      <c r="J3542">
        <v>3525</v>
      </c>
      <c r="K3542" s="93">
        <f t="shared" ca="1" si="451"/>
        <v>-0.36808120759367274</v>
      </c>
      <c r="L3542" s="93">
        <f t="shared" ca="1" si="451"/>
        <v>-3.4976464875827527E-2</v>
      </c>
      <c r="M3542" s="93">
        <f t="shared" ca="1" si="452"/>
        <v>-0.36808120759367274</v>
      </c>
      <c r="N3542" s="101">
        <f t="shared" ca="1" si="448"/>
        <v>-0.15021867973969016</v>
      </c>
      <c r="O3542" s="46">
        <f t="shared" ca="1" si="453"/>
        <v>0.18815339486953656</v>
      </c>
      <c r="P3542" s="46">
        <f t="shared" ca="1" si="454"/>
        <v>0.25421835327486925</v>
      </c>
      <c r="Q3542" s="47">
        <f t="shared" ca="1" si="449"/>
        <v>5.6023478058871146E-2</v>
      </c>
      <c r="R3542" s="47">
        <f t="shared" ca="1" si="450"/>
        <v>0.12513353772307712</v>
      </c>
      <c r="S3542" s="97">
        <f t="shared" ca="1" si="455"/>
        <v>0.15664346629630682</v>
      </c>
      <c r="V3542">
        <v>3525</v>
      </c>
      <c r="W3542" s="46">
        <v>0.14768045789816001</v>
      </c>
    </row>
    <row r="3543" spans="10:23">
      <c r="J3543">
        <v>3526</v>
      </c>
      <c r="K3543" s="93">
        <f t="shared" ca="1" si="451"/>
        <v>1.9569665064499759</v>
      </c>
      <c r="L3543" s="93">
        <f t="shared" ca="1" si="451"/>
        <v>1.5653011298231154</v>
      </c>
      <c r="M3543" s="93">
        <f t="shared" ca="1" si="452"/>
        <v>1.9569665064499759</v>
      </c>
      <c r="N3543" s="101">
        <f t="shared" ca="1" si="448"/>
        <v>2.1063949365230474</v>
      </c>
      <c r="O3543" s="46">
        <f t="shared" ca="1" si="453"/>
        <v>1.0227745455818664</v>
      </c>
      <c r="P3543" s="46">
        <f t="shared" ca="1" si="454"/>
        <v>0.67152892863103419</v>
      </c>
      <c r="Q3543" s="47">
        <f t="shared" ca="1" si="449"/>
        <v>1.7252657794835309</v>
      </c>
      <c r="R3543" s="47">
        <f t="shared" ca="1" si="450"/>
        <v>0.49001101160807442</v>
      </c>
      <c r="S3543" s="97">
        <f t="shared" ca="1" si="455"/>
        <v>0.75639277859497045</v>
      </c>
      <c r="V3543">
        <v>3526</v>
      </c>
      <c r="W3543" s="46">
        <v>0.501755914945336</v>
      </c>
    </row>
    <row r="3544" spans="10:23">
      <c r="J3544">
        <v>3527</v>
      </c>
      <c r="K3544" s="93">
        <f t="shared" ca="1" si="451"/>
        <v>0.12441587586293688</v>
      </c>
      <c r="L3544" s="93">
        <f t="shared" ca="1" si="451"/>
        <v>0.56422439238656608</v>
      </c>
      <c r="M3544" s="93">
        <f t="shared" ca="1" si="452"/>
        <v>0.12441587586293688</v>
      </c>
      <c r="N3544" s="101">
        <f t="shared" ca="1" si="448"/>
        <v>0.57449870040709583</v>
      </c>
      <c r="O3544" s="46">
        <f t="shared" ca="1" si="453"/>
        <v>0.36494481297000186</v>
      </c>
      <c r="P3544" s="46">
        <f t="shared" ca="1" si="454"/>
        <v>0.34261406232510194</v>
      </c>
      <c r="Q3544" s="47">
        <f t="shared" ca="1" si="449"/>
        <v>0.40960631425980182</v>
      </c>
      <c r="R3544" s="47">
        <f t="shared" ca="1" si="450"/>
        <v>0.24231489524162744</v>
      </c>
      <c r="S3544" s="97">
        <f t="shared" ca="1" si="455"/>
        <v>0.30362985410581467</v>
      </c>
      <c r="V3544">
        <v>3527</v>
      </c>
      <c r="W3544" s="46">
        <v>0.27672019753775901</v>
      </c>
    </row>
    <row r="3545" spans="10:23">
      <c r="J3545">
        <v>3528</v>
      </c>
      <c r="K3545" s="93">
        <f t="shared" ca="1" si="451"/>
        <v>0.27896321103598648</v>
      </c>
      <c r="L3545" s="93">
        <f t="shared" ca="1" si="451"/>
        <v>0.23149995580388688</v>
      </c>
      <c r="M3545" s="93">
        <f t="shared" ca="1" si="452"/>
        <v>0.27896321103598648</v>
      </c>
      <c r="N3545" s="101">
        <f t="shared" ca="1" si="448"/>
        <v>0.30819777542686</v>
      </c>
      <c r="O3545" s="46">
        <f t="shared" ca="1" si="453"/>
        <v>0.42042258830447971</v>
      </c>
      <c r="P3545" s="46">
        <f t="shared" ca="1" si="454"/>
        <v>0.37035294999234081</v>
      </c>
      <c r="Q3545" s="47">
        <f t="shared" ca="1" si="449"/>
        <v>0.52056186492875745</v>
      </c>
      <c r="R3545" s="47">
        <f t="shared" ca="1" si="450"/>
        <v>0.19925603567445488</v>
      </c>
      <c r="S3545" s="97">
        <f t="shared" ca="1" si="455"/>
        <v>0.30983931198946729</v>
      </c>
      <c r="V3545">
        <v>3528</v>
      </c>
      <c r="W3545" s="46">
        <v>-0.297038183400258</v>
      </c>
    </row>
    <row r="3546" spans="10:23">
      <c r="J3546">
        <v>3529</v>
      </c>
      <c r="K3546" s="93">
        <f t="shared" ca="1" si="451"/>
        <v>-0.80327010795050302</v>
      </c>
      <c r="L3546" s="93">
        <f t="shared" ca="1" si="451"/>
        <v>-0.36038130974940391</v>
      </c>
      <c r="M3546" s="93">
        <f t="shared" ca="1" si="452"/>
        <v>-0.80327010795050302</v>
      </c>
      <c r="N3546" s="101">
        <f t="shared" ca="1" si="448"/>
        <v>-0.59712937569349434</v>
      </c>
      <c r="O3546" s="46">
        <f t="shared" ca="1" si="453"/>
        <v>3.1933865008209827E-2</v>
      </c>
      <c r="P3546" s="46">
        <f t="shared" ca="1" si="454"/>
        <v>0.1761085883442059</v>
      </c>
      <c r="Q3546" s="47">
        <f t="shared" ca="1" si="449"/>
        <v>-0.25641558166378231</v>
      </c>
      <c r="R3546" s="47">
        <f t="shared" ca="1" si="450"/>
        <v>5.2871434624597827E-2</v>
      </c>
      <c r="S3546" s="97">
        <f t="shared" ca="1" si="455"/>
        <v>4.2402649816403827E-2</v>
      </c>
      <c r="V3546">
        <v>3529</v>
      </c>
      <c r="W3546" s="46">
        <v>0.45578804144655299</v>
      </c>
    </row>
    <row r="3547" spans="10:23">
      <c r="J3547">
        <v>3530</v>
      </c>
      <c r="K3547" s="93">
        <f t="shared" ca="1" si="451"/>
        <v>0.62131736723160758</v>
      </c>
      <c r="L3547" s="93">
        <f t="shared" ca="1" si="451"/>
        <v>-0.2952100510186299</v>
      </c>
      <c r="M3547" s="93">
        <f t="shared" ca="1" si="452"/>
        <v>0.62131736723160758</v>
      </c>
      <c r="N3547" s="101">
        <f t="shared" ca="1" si="448"/>
        <v>-8.2290825175645843E-2</v>
      </c>
      <c r="O3547" s="46">
        <f t="shared" ca="1" si="453"/>
        <v>0.54331727905394178</v>
      </c>
      <c r="P3547" s="46">
        <f t="shared" ca="1" si="454"/>
        <v>0.43180029536707187</v>
      </c>
      <c r="Q3547" s="47">
        <f t="shared" ca="1" si="449"/>
        <v>0.7663512464276816</v>
      </c>
      <c r="R3547" s="47">
        <f t="shared" ca="1" si="450"/>
        <v>0.13611696164693163</v>
      </c>
      <c r="S3547" s="97">
        <f t="shared" ca="1" si="455"/>
        <v>0.33971712035043672</v>
      </c>
      <c r="V3547">
        <v>3530</v>
      </c>
      <c r="W3547" s="46">
        <v>-7.6901213948585595E-2</v>
      </c>
    </row>
    <row r="3548" spans="10:23">
      <c r="J3548">
        <v>3531</v>
      </c>
      <c r="K3548" s="93">
        <f t="shared" ca="1" si="451"/>
        <v>-1.3059940922555222</v>
      </c>
      <c r="L3548" s="93">
        <f t="shared" ca="1" si="451"/>
        <v>0.26559531624761673</v>
      </c>
      <c r="M3548" s="93">
        <f t="shared" ca="1" si="452"/>
        <v>-1.3059940922555222</v>
      </c>
      <c r="N3548" s="101">
        <f t="shared" ca="1" si="448"/>
        <v>-0.16352896531856403</v>
      </c>
      <c r="O3548" s="46">
        <f t="shared" ca="1" si="453"/>
        <v>-0.14852869829188481</v>
      </c>
      <c r="P3548" s="46">
        <f t="shared" ca="1" si="454"/>
        <v>8.5877306694158578E-2</v>
      </c>
      <c r="Q3548" s="47">
        <f t="shared" ca="1" si="449"/>
        <v>-0.61734070826397158</v>
      </c>
      <c r="R3548" s="47">
        <f t="shared" ca="1" si="450"/>
        <v>0.1229813645093257</v>
      </c>
      <c r="S3548" s="97">
        <f t="shared" ca="1" si="455"/>
        <v>-1.2773666891279553E-2</v>
      </c>
      <c r="V3548">
        <v>3531</v>
      </c>
      <c r="W3548" s="46">
        <v>0.39509461500961801</v>
      </c>
    </row>
    <row r="3549" spans="10:23">
      <c r="J3549">
        <v>3532</v>
      </c>
      <c r="K3549" s="93">
        <f t="shared" ca="1" si="451"/>
        <v>-6.2194191896367533E-4</v>
      </c>
      <c r="L3549" s="93">
        <f t="shared" ca="1" si="451"/>
        <v>-0.69243176317818744</v>
      </c>
      <c r="M3549" s="93">
        <f t="shared" ca="1" si="452"/>
        <v>-6.2194191896367533E-4</v>
      </c>
      <c r="N3549" s="101">
        <f t="shared" ca="1" si="448"/>
        <v>-0.65668070511540255</v>
      </c>
      <c r="O3549" s="46">
        <f t="shared" ca="1" si="453"/>
        <v>0.32006005351782263</v>
      </c>
      <c r="P3549" s="46">
        <f t="shared" ca="1" si="454"/>
        <v>0.3201716825990123</v>
      </c>
      <c r="Q3549" s="47">
        <f t="shared" ca="1" si="449"/>
        <v>0.31983679535544324</v>
      </c>
      <c r="R3549" s="47">
        <f t="shared" ca="1" si="450"/>
        <v>4.3242431905937781E-2</v>
      </c>
      <c r="S3549" s="97">
        <f t="shared" ca="1" si="455"/>
        <v>0.18165124271188021</v>
      </c>
      <c r="V3549">
        <v>3532</v>
      </c>
      <c r="W3549" s="46">
        <v>0.39262930860443102</v>
      </c>
    </row>
    <row r="3550" spans="10:23">
      <c r="J3550">
        <v>3533</v>
      </c>
      <c r="K3550" s="93">
        <f t="shared" ca="1" si="451"/>
        <v>-0.84667164086529356</v>
      </c>
      <c r="L3550" s="93">
        <f t="shared" ca="1" si="451"/>
        <v>-0.18238414969666342</v>
      </c>
      <c r="M3550" s="93">
        <f t="shared" ca="1" si="452"/>
        <v>-0.84667164086529356</v>
      </c>
      <c r="N3550" s="101">
        <f t="shared" ca="1" si="448"/>
        <v>-0.44217592182368859</v>
      </c>
      <c r="O3550" s="46">
        <f t="shared" ca="1" si="453"/>
        <v>1.6354039645820939E-2</v>
      </c>
      <c r="P3550" s="46">
        <f t="shared" ca="1" si="454"/>
        <v>0.16831867566301145</v>
      </c>
      <c r="Q3550" s="47">
        <f t="shared" ca="1" si="449"/>
        <v>-0.28757523238856009</v>
      </c>
      <c r="R3550" s="47">
        <f t="shared" ca="1" si="450"/>
        <v>7.792624436708559E-2</v>
      </c>
      <c r="S3550" s="97">
        <f t="shared" ca="1" si="455"/>
        <v>4.7140142006453264E-2</v>
      </c>
      <c r="V3550">
        <v>3533</v>
      </c>
      <c r="W3550" s="46">
        <v>0.95661081657471903</v>
      </c>
    </row>
    <row r="3551" spans="10:23">
      <c r="J3551">
        <v>3534</v>
      </c>
      <c r="K3551" s="93">
        <f t="shared" ca="1" si="451"/>
        <v>-0.2839512424039336</v>
      </c>
      <c r="L3551" s="93">
        <f t="shared" ca="1" si="451"/>
        <v>1.4915915271480591</v>
      </c>
      <c r="M3551" s="93">
        <f t="shared" ca="1" si="452"/>
        <v>-0.2839512424039336</v>
      </c>
      <c r="N3551" s="101">
        <f t="shared" ca="1" si="448"/>
        <v>1.3238499853856176</v>
      </c>
      <c r="O3551" s="46">
        <f t="shared" ca="1" si="453"/>
        <v>0.21835348406853616</v>
      </c>
      <c r="P3551" s="46">
        <f t="shared" ca="1" si="454"/>
        <v>0.26931839787436906</v>
      </c>
      <c r="Q3551" s="47">
        <f t="shared" ca="1" si="449"/>
        <v>0.11642365645687033</v>
      </c>
      <c r="R3551" s="47">
        <f t="shared" ca="1" si="450"/>
        <v>0.36347937016324172</v>
      </c>
      <c r="S3551" s="97">
        <f t="shared" ca="1" si="455"/>
        <v>0.29091642711588894</v>
      </c>
      <c r="V3551">
        <v>3534</v>
      </c>
      <c r="W3551" s="46">
        <v>-9.0598534807392495E-2</v>
      </c>
    </row>
    <row r="3552" spans="10:23">
      <c r="J3552">
        <v>3535</v>
      </c>
      <c r="K3552" s="93">
        <f t="shared" ca="1" si="451"/>
        <v>0.90968491678930286</v>
      </c>
      <c r="L3552" s="93">
        <f t="shared" ca="1" si="451"/>
        <v>-0.52196797192644317</v>
      </c>
      <c r="M3552" s="93">
        <f t="shared" ca="1" si="452"/>
        <v>0.90968491678930286</v>
      </c>
      <c r="N3552" s="101">
        <f t="shared" ca="1" si="448"/>
        <v>-0.20556884788806573</v>
      </c>
      <c r="O3552" s="46">
        <f t="shared" ca="1" si="453"/>
        <v>0.64683242611359493</v>
      </c>
      <c r="P3552" s="46">
        <f t="shared" ca="1" si="454"/>
        <v>0.48355786889689845</v>
      </c>
      <c r="Q3552" s="47">
        <f t="shared" ca="1" si="449"/>
        <v>0.97338154054698778</v>
      </c>
      <c r="R3552" s="47">
        <f t="shared" ca="1" si="450"/>
        <v>0.1161838312303296</v>
      </c>
      <c r="S3552" s="97">
        <f t="shared" ca="1" si="455"/>
        <v>0.38150812867196227</v>
      </c>
      <c r="V3552">
        <v>3535</v>
      </c>
      <c r="W3552" s="46">
        <v>0.66269375947255704</v>
      </c>
    </row>
    <row r="3553" spans="10:23">
      <c r="J3553">
        <v>3536</v>
      </c>
      <c r="K3553" s="93">
        <f t="shared" ca="1" si="451"/>
        <v>-0.14007445220932974</v>
      </c>
      <c r="L3553" s="93">
        <f t="shared" ca="1" si="451"/>
        <v>1.746657440615021</v>
      </c>
      <c r="M3553" s="93">
        <f t="shared" ca="1" si="452"/>
        <v>-0.14007445220932974</v>
      </c>
      <c r="N3553" s="101">
        <f t="shared" ca="1" si="448"/>
        <v>1.611429736781216</v>
      </c>
      <c r="O3553" s="46">
        <f t="shared" ca="1" si="453"/>
        <v>0.27000085950418812</v>
      </c>
      <c r="P3553" s="46">
        <f t="shared" ca="1" si="454"/>
        <v>0.29514208559219507</v>
      </c>
      <c r="Q3553" s="47">
        <f t="shared" ca="1" si="449"/>
        <v>0.21971840732817433</v>
      </c>
      <c r="R3553" s="47">
        <f t="shared" ca="1" si="450"/>
        <v>0.40997885615122498</v>
      </c>
      <c r="S3553" s="97">
        <f t="shared" ca="1" si="455"/>
        <v>0.33998985782770652</v>
      </c>
      <c r="V3553">
        <v>3536</v>
      </c>
      <c r="W3553" s="46">
        <v>0.68581191346397496</v>
      </c>
    </row>
    <row r="3554" spans="10:23">
      <c r="J3554">
        <v>3537</v>
      </c>
      <c r="K3554" s="93">
        <f t="shared" ca="1" si="451"/>
        <v>-1.3967139749969897</v>
      </c>
      <c r="L3554" s="93">
        <f t="shared" ca="1" si="451"/>
        <v>-2.3627184679755611</v>
      </c>
      <c r="M3554" s="93">
        <f t="shared" ca="1" si="452"/>
        <v>-1.3967139749969897</v>
      </c>
      <c r="N3554" s="101">
        <f t="shared" ca="1" si="448"/>
        <v>-2.6842400352959204</v>
      </c>
      <c r="O3554" s="46">
        <f t="shared" ca="1" si="453"/>
        <v>-0.18109436671616297</v>
      </c>
      <c r="P3554" s="46">
        <f t="shared" ca="1" si="454"/>
        <v>6.9594472482019498E-2</v>
      </c>
      <c r="Q3554" s="47">
        <f t="shared" ca="1" si="449"/>
        <v>-0.6824720451125279</v>
      </c>
      <c r="R3554" s="47">
        <f t="shared" ca="1" si="450"/>
        <v>-0.2845986841879431</v>
      </c>
      <c r="S3554" s="97">
        <f t="shared" ca="1" si="455"/>
        <v>-0.23284652545205303</v>
      </c>
      <c r="V3554">
        <v>3537</v>
      </c>
      <c r="W3554" s="46">
        <v>0.66326792837682202</v>
      </c>
    </row>
    <row r="3555" spans="10:23">
      <c r="J3555">
        <v>3538</v>
      </c>
      <c r="K3555" s="93">
        <f t="shared" ca="1" si="451"/>
        <v>-0.70977238392598696</v>
      </c>
      <c r="L3555" s="93">
        <f t="shared" ca="1" si="451"/>
        <v>0.90512617159839159</v>
      </c>
      <c r="M3555" s="93">
        <f t="shared" ca="1" si="452"/>
        <v>-0.70977238392598696</v>
      </c>
      <c r="N3555" s="101">
        <f t="shared" ca="1" si="448"/>
        <v>0.63241136562369393</v>
      </c>
      <c r="O3555" s="46">
        <f t="shared" ca="1" si="453"/>
        <v>6.5496693651674154E-2</v>
      </c>
      <c r="P3555" s="46">
        <f t="shared" ca="1" si="454"/>
        <v>0.19289000266593806</v>
      </c>
      <c r="Q3555" s="47">
        <f t="shared" ca="1" si="449"/>
        <v>-0.18928992437685366</v>
      </c>
      <c r="R3555" s="47">
        <f t="shared" ca="1" si="450"/>
        <v>0.25167893826516274</v>
      </c>
      <c r="S3555" s="97">
        <f t="shared" ca="1" si="455"/>
        <v>0.15858781595841845</v>
      </c>
      <c r="V3555">
        <v>3538</v>
      </c>
      <c r="W3555" s="46">
        <v>0.46152710740872499</v>
      </c>
    </row>
    <row r="3556" spans="10:23">
      <c r="J3556">
        <v>3539</v>
      </c>
      <c r="K3556" s="93">
        <f t="shared" ca="1" si="451"/>
        <v>-1.7032057471782378</v>
      </c>
      <c r="L3556" s="93">
        <f t="shared" ca="1" si="451"/>
        <v>-0.67889253246948655</v>
      </c>
      <c r="M3556" s="93">
        <f t="shared" ca="1" si="452"/>
        <v>-1.7032057471782378</v>
      </c>
      <c r="N3556" s="101">
        <f t="shared" ca="1" si="448"/>
        <v>-1.1853042332907449</v>
      </c>
      <c r="O3556" s="46">
        <f t="shared" ca="1" si="453"/>
        <v>-0.29111555640473386</v>
      </c>
      <c r="P3556" s="46">
        <f t="shared" ca="1" si="454"/>
        <v>1.4583877637734055E-2</v>
      </c>
      <c r="Q3556" s="47">
        <f t="shared" ca="1" si="449"/>
        <v>-0.90251442448966968</v>
      </c>
      <c r="R3556" s="47">
        <f t="shared" ca="1" si="450"/>
        <v>-4.223202247417629E-2</v>
      </c>
      <c r="S3556" s="97">
        <f t="shared" ca="1" si="455"/>
        <v>-0.16667378943945507</v>
      </c>
      <c r="V3556">
        <v>3539</v>
      </c>
      <c r="W3556" s="46">
        <v>1.38969818403023</v>
      </c>
    </row>
    <row r="3557" spans="10:23">
      <c r="J3557">
        <v>3540</v>
      </c>
      <c r="K3557" s="93">
        <f t="shared" ca="1" si="451"/>
        <v>1.6598614156603702</v>
      </c>
      <c r="L3557" s="93">
        <f t="shared" ca="1" si="451"/>
        <v>1.2609522723294464</v>
      </c>
      <c r="M3557" s="93">
        <f t="shared" ca="1" si="452"/>
        <v>1.6598614156603702</v>
      </c>
      <c r="N3557" s="101">
        <f t="shared" ca="1" si="448"/>
        <v>1.7233608173768558</v>
      </c>
      <c r="O3557" s="46">
        <f t="shared" ca="1" si="453"/>
        <v>0.91612288795801056</v>
      </c>
      <c r="P3557" s="46">
        <f t="shared" ca="1" si="454"/>
        <v>0.61820309981910626</v>
      </c>
      <c r="Q3557" s="47">
        <f t="shared" ca="1" si="449"/>
        <v>1.5119624642358191</v>
      </c>
      <c r="R3557" s="47">
        <f t="shared" ca="1" si="450"/>
        <v>0.42807727124658085</v>
      </c>
      <c r="S3557" s="97">
        <f t="shared" ca="1" si="455"/>
        <v>0.67210007960229567</v>
      </c>
      <c r="V3557">
        <v>3540</v>
      </c>
      <c r="W3557" s="46">
        <v>-0.16948342563869701</v>
      </c>
    </row>
    <row r="3558" spans="10:23">
      <c r="J3558">
        <v>3541</v>
      </c>
      <c r="K3558" s="93">
        <f t="shared" ca="1" si="451"/>
        <v>-2.1957777755143773</v>
      </c>
      <c r="L3558" s="93">
        <f t="shared" ca="1" si="451"/>
        <v>-0.77234228705730112</v>
      </c>
      <c r="M3558" s="93">
        <f t="shared" ca="1" si="452"/>
        <v>-2.1957777755143773</v>
      </c>
      <c r="N3558" s="101">
        <f t="shared" ca="1" si="448"/>
        <v>-1.4305513297400076</v>
      </c>
      <c r="O3558" s="46">
        <f t="shared" ca="1" si="453"/>
        <v>-0.46793387742904691</v>
      </c>
      <c r="P3558" s="46">
        <f t="shared" ca="1" si="454"/>
        <v>-7.3825282874422471E-2</v>
      </c>
      <c r="Q3558" s="47">
        <f t="shared" ca="1" si="449"/>
        <v>-1.2561510665382958</v>
      </c>
      <c r="R3558" s="47">
        <f t="shared" ca="1" si="450"/>
        <v>-8.188663608864033E-2</v>
      </c>
      <c r="S3558" s="97">
        <f t="shared" ca="1" si="455"/>
        <v>-0.27491025675884362</v>
      </c>
      <c r="V3558">
        <v>3541</v>
      </c>
      <c r="W3558" s="46">
        <v>0.93513221568153604</v>
      </c>
    </row>
    <row r="3559" spans="10:23">
      <c r="J3559">
        <v>3542</v>
      </c>
      <c r="K3559" s="93">
        <f t="shared" ca="1" si="451"/>
        <v>0.5830666027272402</v>
      </c>
      <c r="L3559" s="93">
        <f t="shared" ca="1" si="451"/>
        <v>-0.45809720802848758</v>
      </c>
      <c r="M3559" s="93">
        <f t="shared" ca="1" si="452"/>
        <v>0.5830666027272402</v>
      </c>
      <c r="N3559" s="101">
        <f t="shared" ca="1" si="448"/>
        <v>-0.24888600152304372</v>
      </c>
      <c r="O3559" s="46">
        <f t="shared" ca="1" si="453"/>
        <v>0.5295864223091834</v>
      </c>
      <c r="P3559" s="46">
        <f t="shared" ca="1" si="454"/>
        <v>0.42493486699469268</v>
      </c>
      <c r="Q3559" s="47">
        <f t="shared" ca="1" si="449"/>
        <v>0.73888953293816484</v>
      </c>
      <c r="R3559" s="47">
        <f t="shared" ca="1" si="450"/>
        <v>0.10917977281274585</v>
      </c>
      <c r="S3559" s="97">
        <f t="shared" ca="1" si="455"/>
        <v>0.31938309756096461</v>
      </c>
      <c r="V3559">
        <v>3542</v>
      </c>
      <c r="W3559" s="46">
        <v>-0.304388867634382</v>
      </c>
    </row>
    <row r="3560" spans="10:23">
      <c r="J3560">
        <v>3543</v>
      </c>
      <c r="K3560" s="93">
        <f t="shared" ca="1" si="451"/>
        <v>-0.46420245163768759</v>
      </c>
      <c r="L3560" s="93">
        <f t="shared" ca="1" si="451"/>
        <v>0.30068118390815096</v>
      </c>
      <c r="M3560" s="93">
        <f t="shared" ca="1" si="452"/>
        <v>-0.46420245163768759</v>
      </c>
      <c r="N3560" s="101">
        <f t="shared" ca="1" si="448"/>
        <v>0.13744398210375025</v>
      </c>
      <c r="O3560" s="46">
        <f t="shared" ca="1" si="453"/>
        <v>0.15364880262940916</v>
      </c>
      <c r="P3560" s="46">
        <f t="shared" ca="1" si="454"/>
        <v>0.23696605715480556</v>
      </c>
      <c r="Q3560" s="47">
        <f t="shared" ca="1" si="449"/>
        <v>-1.2985706421383636E-2</v>
      </c>
      <c r="R3560" s="47">
        <f t="shared" ca="1" si="450"/>
        <v>0.17164642970779342</v>
      </c>
      <c r="S3560" s="97">
        <f t="shared" ca="1" si="455"/>
        <v>0.16264761616860129</v>
      </c>
      <c r="V3560">
        <v>3543</v>
      </c>
      <c r="W3560" s="46">
        <v>0.237380119190019</v>
      </c>
    </row>
    <row r="3561" spans="10:23">
      <c r="J3561">
        <v>3544</v>
      </c>
      <c r="K3561" s="93">
        <f t="shared" ca="1" si="451"/>
        <v>1.5109561114919869</v>
      </c>
      <c r="L3561" s="93">
        <f t="shared" ca="1" si="451"/>
        <v>-0.96731246893185985</v>
      </c>
      <c r="M3561" s="93">
        <f t="shared" ca="1" si="452"/>
        <v>1.5109561114919869</v>
      </c>
      <c r="N3561" s="101">
        <f t="shared" ca="1" si="448"/>
        <v>-0.43657474984329053</v>
      </c>
      <c r="O3561" s="46">
        <f t="shared" ca="1" si="453"/>
        <v>0.86267042951532225</v>
      </c>
      <c r="P3561" s="46">
        <f t="shared" ca="1" si="454"/>
        <v>0.59147687059776211</v>
      </c>
      <c r="Q3561" s="47">
        <f t="shared" ca="1" si="449"/>
        <v>1.4050575473504425</v>
      </c>
      <c r="R3561" s="47">
        <f t="shared" ca="1" si="450"/>
        <v>7.8831911809785771E-2</v>
      </c>
      <c r="S3561" s="97">
        <f t="shared" ca="1" si="455"/>
        <v>0.47075117066255401</v>
      </c>
      <c r="V3561">
        <v>3544</v>
      </c>
      <c r="W3561" s="46">
        <v>1.43917223299234</v>
      </c>
    </row>
    <row r="3562" spans="10:23">
      <c r="J3562">
        <v>3545</v>
      </c>
      <c r="K3562" s="93">
        <f t="shared" ca="1" si="451"/>
        <v>0.97163510671045417</v>
      </c>
      <c r="L3562" s="93">
        <f t="shared" ca="1" si="451"/>
        <v>2.1280439192523075</v>
      </c>
      <c r="M3562" s="93">
        <f t="shared" ca="1" si="452"/>
        <v>0.97163510671045417</v>
      </c>
      <c r="N3562" s="101">
        <f t="shared" ca="1" si="448"/>
        <v>2.326564424784026</v>
      </c>
      <c r="O3562" s="46">
        <f t="shared" ca="1" si="453"/>
        <v>0.66907065309127489</v>
      </c>
      <c r="P3562" s="46">
        <f t="shared" ca="1" si="454"/>
        <v>0.49467698238573843</v>
      </c>
      <c r="Q3562" s="47">
        <f t="shared" ca="1" si="449"/>
        <v>1.0178579945023478</v>
      </c>
      <c r="R3562" s="47">
        <f t="shared" ca="1" si="450"/>
        <v>0.52561076431906972</v>
      </c>
      <c r="S3562" s="97">
        <f t="shared" ca="1" si="455"/>
        <v>0.59734070870517231</v>
      </c>
      <c r="V3562">
        <v>3545</v>
      </c>
      <c r="W3562" s="46">
        <v>-0.204690780607859</v>
      </c>
    </row>
    <row r="3563" spans="10:23">
      <c r="J3563">
        <v>3546</v>
      </c>
      <c r="K3563" s="93">
        <f t="shared" ca="1" si="451"/>
        <v>0.49560097660298952</v>
      </c>
      <c r="L3563" s="93">
        <f t="shared" ca="1" si="451"/>
        <v>-1.3087730179691788</v>
      </c>
      <c r="M3563" s="93">
        <f t="shared" ca="1" si="452"/>
        <v>0.49560097660298952</v>
      </c>
      <c r="N3563" s="101">
        <f t="shared" ca="1" si="448"/>
        <v>-1.0832134667994562</v>
      </c>
      <c r="O3563" s="46">
        <f t="shared" ca="1" si="453"/>
        <v>0.49818893266513808</v>
      </c>
      <c r="P3563" s="46">
        <f t="shared" ca="1" si="454"/>
        <v>0.40923612217267002</v>
      </c>
      <c r="Q3563" s="47">
        <f t="shared" ca="1" si="449"/>
        <v>0.6760945536500742</v>
      </c>
      <c r="R3563" s="47">
        <f t="shared" ca="1" si="450"/>
        <v>-2.5724712265698196E-2</v>
      </c>
      <c r="S3563" s="97">
        <f t="shared" ca="1" si="455"/>
        <v>0.23623211019971996</v>
      </c>
      <c r="V3563">
        <v>3546</v>
      </c>
      <c r="W3563" s="46">
        <v>1.6639094001927099</v>
      </c>
    </row>
    <row r="3564" spans="10:23">
      <c r="J3564">
        <v>3547</v>
      </c>
      <c r="K3564" s="93">
        <f t="shared" ca="1" si="451"/>
        <v>0.55504386073760215</v>
      </c>
      <c r="L3564" s="93">
        <f t="shared" ca="1" si="451"/>
        <v>-0.28956018558726598</v>
      </c>
      <c r="M3564" s="93">
        <f t="shared" ca="1" si="452"/>
        <v>0.55504386073760215</v>
      </c>
      <c r="N3564" s="101">
        <f t="shared" ca="1" si="448"/>
        <v>-9.8010744564455632E-2</v>
      </c>
      <c r="O3564" s="46">
        <f t="shared" ca="1" si="453"/>
        <v>0.51952711340802105</v>
      </c>
      <c r="P3564" s="46">
        <f t="shared" ca="1" si="454"/>
        <v>0.41990521254411151</v>
      </c>
      <c r="Q3564" s="47">
        <f t="shared" ca="1" si="449"/>
        <v>0.71877091513584013</v>
      </c>
      <c r="R3564" s="47">
        <f t="shared" ca="1" si="450"/>
        <v>0.13357516874320713</v>
      </c>
      <c r="S3564" s="97">
        <f t="shared" ca="1" si="455"/>
        <v>0.32655114107561412</v>
      </c>
      <c r="V3564">
        <v>3547</v>
      </c>
      <c r="W3564" s="46">
        <v>4.5443287726101497E-2</v>
      </c>
    </row>
    <row r="3565" spans="10:23">
      <c r="J3565">
        <v>3548</v>
      </c>
      <c r="K3565" s="93">
        <f t="shared" ca="1" si="451"/>
        <v>-1.4963089353053516</v>
      </c>
      <c r="L3565" s="93">
        <f t="shared" ca="1" si="451"/>
        <v>0.6316827518802447</v>
      </c>
      <c r="M3565" s="93">
        <f t="shared" ca="1" si="452"/>
        <v>-1.4963089353053516</v>
      </c>
      <c r="N3565" s="101">
        <f t="shared" ca="1" si="448"/>
        <v>0.1230279882687656</v>
      </c>
      <c r="O3565" s="46">
        <f t="shared" ca="1" si="453"/>
        <v>-0.21684591705021916</v>
      </c>
      <c r="P3565" s="46">
        <f t="shared" ca="1" si="454"/>
        <v>5.1718697314991402E-2</v>
      </c>
      <c r="Q3565" s="47">
        <f t="shared" ca="1" si="449"/>
        <v>-0.75397514578064029</v>
      </c>
      <c r="R3565" s="47">
        <f t="shared" ca="1" si="450"/>
        <v>0.16931547177323913</v>
      </c>
      <c r="S3565" s="97">
        <f t="shared" ca="1" si="455"/>
        <v>-2.3765222638490013E-2</v>
      </c>
      <c r="V3565">
        <v>3548</v>
      </c>
      <c r="W3565" s="46">
        <v>0.72006647171976101</v>
      </c>
    </row>
    <row r="3566" spans="10:23">
      <c r="J3566">
        <v>3549</v>
      </c>
      <c r="K3566" s="93">
        <f t="shared" ca="1" si="451"/>
        <v>0.57924245274217301</v>
      </c>
      <c r="L3566" s="93">
        <f t="shared" ca="1" si="451"/>
        <v>-0.16068289839881592</v>
      </c>
      <c r="M3566" s="93">
        <f t="shared" ca="1" si="452"/>
        <v>0.57924245274217301</v>
      </c>
      <c r="N3566" s="101">
        <f t="shared" ca="1" si="448"/>
        <v>3.1871339876953925E-2</v>
      </c>
      <c r="O3566" s="46">
        <f t="shared" ca="1" si="453"/>
        <v>0.52821366920749224</v>
      </c>
      <c r="P3566" s="46">
        <f t="shared" ca="1" si="454"/>
        <v>0.4242484904438471</v>
      </c>
      <c r="Q3566" s="47">
        <f t="shared" ca="1" si="449"/>
        <v>0.73614402673478252</v>
      </c>
      <c r="R3566" s="47">
        <f t="shared" ca="1" si="450"/>
        <v>0.15457612634284509</v>
      </c>
      <c r="S3566" s="97">
        <f t="shared" ca="1" si="455"/>
        <v>0.34139489777516868</v>
      </c>
      <c r="V3566">
        <v>3549</v>
      </c>
      <c r="W3566" s="46">
        <v>-0.27184839720411902</v>
      </c>
    </row>
    <row r="3567" spans="10:23">
      <c r="J3567">
        <v>3550</v>
      </c>
      <c r="K3567" s="93">
        <f t="shared" ca="1" si="451"/>
        <v>0.62185368998768009</v>
      </c>
      <c r="L3567" s="93">
        <f t="shared" ca="1" si="451"/>
        <v>2.3223507601821907</v>
      </c>
      <c r="M3567" s="93">
        <f t="shared" ca="1" si="452"/>
        <v>0.62185368998768009</v>
      </c>
      <c r="N3567" s="101">
        <f t="shared" ca="1" si="448"/>
        <v>2.3995451366371303</v>
      </c>
      <c r="O3567" s="46">
        <f t="shared" ca="1" si="453"/>
        <v>0.54350980255060932</v>
      </c>
      <c r="P3567" s="46">
        <f t="shared" ca="1" si="454"/>
        <v>0.43189655711540564</v>
      </c>
      <c r="Q3567" s="47">
        <f t="shared" ca="1" si="449"/>
        <v>0.76673629342101668</v>
      </c>
      <c r="R3567" s="47">
        <f t="shared" ca="1" si="450"/>
        <v>0.53741119731804754</v>
      </c>
      <c r="S3567" s="97">
        <f t="shared" ca="1" si="455"/>
        <v>0.54046049993432843</v>
      </c>
      <c r="V3567">
        <v>3550</v>
      </c>
      <c r="W3567" s="46">
        <v>-0.25129995620949702</v>
      </c>
    </row>
    <row r="3568" spans="10:23">
      <c r="J3568">
        <v>3551</v>
      </c>
      <c r="K3568" s="93">
        <f t="shared" ca="1" si="451"/>
        <v>-0.72441000863510363</v>
      </c>
      <c r="L3568" s="93">
        <f t="shared" ca="1" si="451"/>
        <v>0.13944382402077396</v>
      </c>
      <c r="M3568" s="93">
        <f t="shared" ca="1" si="452"/>
        <v>-0.72441000863510363</v>
      </c>
      <c r="N3568" s="101">
        <f t="shared" ca="1" si="448"/>
        <v>-9.8174288635122814E-2</v>
      </c>
      <c r="O3568" s="46">
        <f t="shared" ca="1" si="453"/>
        <v>6.0242233235818454E-2</v>
      </c>
      <c r="P3568" s="46">
        <f t="shared" ca="1" si="454"/>
        <v>0.19026277245801021</v>
      </c>
      <c r="Q3568" s="47">
        <f t="shared" ca="1" si="449"/>
        <v>-0.19979884520856506</v>
      </c>
      <c r="R3568" s="47">
        <f t="shared" ca="1" si="450"/>
        <v>0.13354872489524669</v>
      </c>
      <c r="S3568" s="97">
        <f t="shared" ca="1" si="455"/>
        <v>9.6895479065532572E-2</v>
      </c>
      <c r="V3568">
        <v>3551</v>
      </c>
      <c r="W3568" s="46">
        <v>0.71097001962029205</v>
      </c>
    </row>
    <row r="3569" spans="10:23">
      <c r="J3569">
        <v>3552</v>
      </c>
      <c r="K3569" s="93">
        <f t="shared" ca="1" si="451"/>
        <v>0.87190365293860017</v>
      </c>
      <c r="L3569" s="93">
        <f t="shared" ca="1" si="451"/>
        <v>2.6311464651535315</v>
      </c>
      <c r="M3569" s="93">
        <f t="shared" ca="1" si="452"/>
        <v>0.87190365293860017</v>
      </c>
      <c r="N3569" s="101">
        <f t="shared" ca="1" si="448"/>
        <v>2.7718306508477375</v>
      </c>
      <c r="O3569" s="46">
        <f t="shared" ca="1" si="453"/>
        <v>0.63327010577067233</v>
      </c>
      <c r="P3569" s="46">
        <f t="shared" ca="1" si="454"/>
        <v>0.47677670872543715</v>
      </c>
      <c r="Q3569" s="47">
        <f t="shared" ca="1" si="449"/>
        <v>0.9462568998611427</v>
      </c>
      <c r="R3569" s="47">
        <f t="shared" ca="1" si="450"/>
        <v>0.59760696898679744</v>
      </c>
      <c r="S3569" s="97">
        <f t="shared" ca="1" si="455"/>
        <v>0.61543853737873488</v>
      </c>
      <c r="V3569">
        <v>3552</v>
      </c>
      <c r="W3569" s="46">
        <v>-0.100217346458991</v>
      </c>
    </row>
    <row r="3570" spans="10:23">
      <c r="J3570">
        <v>3553</v>
      </c>
      <c r="K3570" s="93">
        <f t="shared" ca="1" si="451"/>
        <v>2.8017038088520763</v>
      </c>
      <c r="L3570" s="93">
        <f t="shared" ca="1" si="451"/>
        <v>0.42489353824035103</v>
      </c>
      <c r="M3570" s="93">
        <f t="shared" ca="1" si="452"/>
        <v>2.8017038088520763</v>
      </c>
      <c r="N3570" s="101">
        <f t="shared" ca="1" si="448"/>
        <v>1.2938390839476268</v>
      </c>
      <c r="O3570" s="46">
        <f t="shared" ca="1" si="453"/>
        <v>1.3260094491590901</v>
      </c>
      <c r="P3570" s="46">
        <f t="shared" ca="1" si="454"/>
        <v>0.82314638041964605</v>
      </c>
      <c r="Q3570" s="47">
        <f t="shared" ca="1" si="449"/>
        <v>2.3317355866379783</v>
      </c>
      <c r="R3570" s="47">
        <f t="shared" ca="1" si="450"/>
        <v>0.35862683279185026</v>
      </c>
      <c r="S3570" s="97">
        <f t="shared" ca="1" si="455"/>
        <v>0.8423181409754702</v>
      </c>
      <c r="V3570">
        <v>3553</v>
      </c>
      <c r="W3570" s="46">
        <v>0.88522002679150003</v>
      </c>
    </row>
    <row r="3571" spans="10:23">
      <c r="J3571">
        <v>3554</v>
      </c>
      <c r="K3571" s="93">
        <f t="shared" ca="1" si="451"/>
        <v>-0.5345621592195694</v>
      </c>
      <c r="L3571" s="93">
        <f t="shared" ca="1" si="451"/>
        <v>0.53731410555891723</v>
      </c>
      <c r="M3571" s="93">
        <f t="shared" ca="1" si="452"/>
        <v>-0.5345621592195694</v>
      </c>
      <c r="N3571" s="101">
        <f t="shared" ca="1" si="448"/>
        <v>0.3394157114573263</v>
      </c>
      <c r="O3571" s="46">
        <f t="shared" ca="1" si="453"/>
        <v>0.12839181553573664</v>
      </c>
      <c r="P3571" s="46">
        <f t="shared" ca="1" si="454"/>
        <v>0.2243375636079693</v>
      </c>
      <c r="Q3571" s="47">
        <f t="shared" ca="1" si="449"/>
        <v>-6.3499680608728681E-2</v>
      </c>
      <c r="R3571" s="47">
        <f t="shared" ca="1" si="450"/>
        <v>0.20430374147424732</v>
      </c>
      <c r="S3571" s="97">
        <f t="shared" ca="1" si="455"/>
        <v>0.16634777850499199</v>
      </c>
      <c r="V3571">
        <v>3554</v>
      </c>
      <c r="W3571" s="46">
        <v>0.38375205615583002</v>
      </c>
    </row>
    <row r="3572" spans="10:23">
      <c r="J3572">
        <v>3555</v>
      </c>
      <c r="K3572" s="93">
        <f t="shared" ca="1" si="451"/>
        <v>6.129680854767567E-2</v>
      </c>
      <c r="L3572" s="93">
        <f t="shared" ca="1" si="451"/>
        <v>1.647516073803734</v>
      </c>
      <c r="M3572" s="93">
        <f t="shared" ca="1" si="452"/>
        <v>6.129680854767567E-2</v>
      </c>
      <c r="N3572" s="101">
        <f t="shared" ca="1" si="448"/>
        <v>1.5814760520611517</v>
      </c>
      <c r="O3572" s="46">
        <f t="shared" ca="1" si="453"/>
        <v>0.34228699469111074</v>
      </c>
      <c r="P3572" s="46">
        <f t="shared" ca="1" si="454"/>
        <v>0.33128515318565632</v>
      </c>
      <c r="Q3572" s="47">
        <f t="shared" ca="1" si="449"/>
        <v>0.36429067770201945</v>
      </c>
      <c r="R3572" s="47">
        <f t="shared" ca="1" si="450"/>
        <v>0.40513557029340708</v>
      </c>
      <c r="S3572" s="97">
        <f t="shared" ca="1" si="455"/>
        <v>0.37371128249225893</v>
      </c>
      <c r="V3572">
        <v>3555</v>
      </c>
      <c r="W3572" s="46">
        <v>0.15075563462068101</v>
      </c>
    </row>
    <row r="3573" spans="10:23">
      <c r="J3573">
        <v>3556</v>
      </c>
      <c r="K3573" s="93">
        <f t="shared" ca="1" si="451"/>
        <v>-1.4727352795325768</v>
      </c>
      <c r="L3573" s="93">
        <f t="shared" ca="1" si="451"/>
        <v>2.6392427705219629E-2</v>
      </c>
      <c r="M3573" s="93">
        <f t="shared" ca="1" si="452"/>
        <v>-1.4727352795325768</v>
      </c>
      <c r="N3573" s="101">
        <f t="shared" ca="1" si="448"/>
        <v>-0.4433406406728872</v>
      </c>
      <c r="O3573" s="46">
        <f t="shared" ca="1" si="453"/>
        <v>-0.20838369428002423</v>
      </c>
      <c r="P3573" s="46">
        <f t="shared" ca="1" si="454"/>
        <v>5.5949808700088866E-2</v>
      </c>
      <c r="Q3573" s="47">
        <f t="shared" ca="1" si="449"/>
        <v>-0.73705070024025043</v>
      </c>
      <c r="R3573" s="47">
        <f t="shared" ca="1" si="450"/>
        <v>7.7737918076568185E-2</v>
      </c>
      <c r="S3573" s="97">
        <f t="shared" ca="1" si="455"/>
        <v>-6.5322888101728024E-2</v>
      </c>
      <c r="V3573">
        <v>3556</v>
      </c>
      <c r="W3573" s="46">
        <v>0.29454203804778301</v>
      </c>
    </row>
    <row r="3574" spans="10:23">
      <c r="J3574">
        <v>3557</v>
      </c>
      <c r="K3574" s="93">
        <f t="shared" ca="1" si="451"/>
        <v>-5.8302905285622507E-2</v>
      </c>
      <c r="L3574" s="93">
        <f t="shared" ca="1" si="451"/>
        <v>-0.7305576196718665</v>
      </c>
      <c r="M3574" s="93">
        <f t="shared" ca="1" si="452"/>
        <v>-5.8302905285622507E-2</v>
      </c>
      <c r="N3574" s="101">
        <f t="shared" ca="1" si="448"/>
        <v>-0.71117102903554819</v>
      </c>
      <c r="O3574" s="46">
        <f t="shared" ca="1" si="453"/>
        <v>0.29935434854304172</v>
      </c>
      <c r="P3574" s="46">
        <f t="shared" ca="1" si="454"/>
        <v>0.30981883011162181</v>
      </c>
      <c r="Q3574" s="47">
        <f t="shared" ca="1" si="449"/>
        <v>0.27842538540588146</v>
      </c>
      <c r="R3574" s="47">
        <f t="shared" ca="1" si="450"/>
        <v>3.4431755767199507E-2</v>
      </c>
      <c r="S3574" s="97">
        <f t="shared" ca="1" si="455"/>
        <v>0.16689305215512062</v>
      </c>
      <c r="V3574">
        <v>3557</v>
      </c>
      <c r="W3574" s="46">
        <v>3.51374296826516E-2</v>
      </c>
    </row>
    <row r="3575" spans="10:23">
      <c r="J3575">
        <v>3558</v>
      </c>
      <c r="K3575" s="93">
        <f t="shared" ca="1" si="451"/>
        <v>-2.296188581142228</v>
      </c>
      <c r="L3575" s="93">
        <f t="shared" ca="1" si="451"/>
        <v>1.9942440262233374</v>
      </c>
      <c r="M3575" s="93">
        <f t="shared" ca="1" si="452"/>
        <v>-2.296188581142228</v>
      </c>
      <c r="N3575" s="101">
        <f t="shared" ca="1" si="448"/>
        <v>1.1604697537694477</v>
      </c>
      <c r="O3575" s="46">
        <f t="shared" ca="1" si="453"/>
        <v>-0.50397829132682359</v>
      </c>
      <c r="P3575" s="46">
        <f t="shared" ca="1" si="454"/>
        <v>-9.1847489823310813E-2</v>
      </c>
      <c r="Q3575" s="47">
        <f t="shared" ca="1" si="449"/>
        <v>-1.3282398943338491</v>
      </c>
      <c r="R3575" s="47">
        <f t="shared" ca="1" si="450"/>
        <v>0.33706201374686839</v>
      </c>
      <c r="S3575" s="97">
        <f t="shared" ca="1" si="455"/>
        <v>-8.3458138789977598E-2</v>
      </c>
      <c r="V3575">
        <v>3558</v>
      </c>
      <c r="W3575" s="46">
        <v>3.4983931633876201E-3</v>
      </c>
    </row>
    <row r="3576" spans="10:23">
      <c r="J3576">
        <v>3559</v>
      </c>
      <c r="K3576" s="93">
        <f t="shared" ca="1" si="451"/>
        <v>-1.2923177286264813</v>
      </c>
      <c r="L3576" s="93">
        <f t="shared" ca="1" si="451"/>
        <v>0.41454479173838249</v>
      </c>
      <c r="M3576" s="93">
        <f t="shared" ca="1" si="452"/>
        <v>-1.2923177286264813</v>
      </c>
      <c r="N3576" s="101">
        <f t="shared" ca="1" si="448"/>
        <v>-1.7963081272792114E-2</v>
      </c>
      <c r="O3576" s="46">
        <f t="shared" ca="1" si="453"/>
        <v>-0.14361930125857469</v>
      </c>
      <c r="P3576" s="46">
        <f t="shared" ca="1" si="454"/>
        <v>8.8332005210813636E-2</v>
      </c>
      <c r="Q3576" s="47">
        <f t="shared" ca="1" si="449"/>
        <v>-0.60752191419735135</v>
      </c>
      <c r="R3576" s="47">
        <f t="shared" ca="1" si="450"/>
        <v>0.14651827471481374</v>
      </c>
      <c r="S3576" s="97">
        <f t="shared" ca="1" si="455"/>
        <v>1.4494867281195228E-3</v>
      </c>
      <c r="V3576">
        <v>3559</v>
      </c>
      <c r="W3576" s="46">
        <v>0.48964039887986999</v>
      </c>
    </row>
    <row r="3577" spans="10:23">
      <c r="J3577">
        <v>3560</v>
      </c>
      <c r="K3577" s="93">
        <f t="shared" ca="1" si="451"/>
        <v>1.4330836065896424</v>
      </c>
      <c r="L3577" s="93">
        <f t="shared" ca="1" si="451"/>
        <v>2.4164691464630863</v>
      </c>
      <c r="M3577" s="93">
        <f t="shared" ca="1" si="452"/>
        <v>1.4330836065896424</v>
      </c>
      <c r="N3577" s="101">
        <f t="shared" ca="1" si="448"/>
        <v>2.7467665086723141</v>
      </c>
      <c r="O3577" s="46">
        <f t="shared" ca="1" si="453"/>
        <v>0.83471657753289952</v>
      </c>
      <c r="P3577" s="46">
        <f t="shared" ca="1" si="454"/>
        <v>0.57749994460655074</v>
      </c>
      <c r="Q3577" s="47">
        <f t="shared" ca="1" si="449"/>
        <v>1.3491498433855971</v>
      </c>
      <c r="R3577" s="47">
        <f t="shared" ca="1" si="450"/>
        <v>0.59355428543647437</v>
      </c>
      <c r="S3577" s="97">
        <f t="shared" ca="1" si="455"/>
        <v>0.71413543148468694</v>
      </c>
      <c r="V3577">
        <v>3560</v>
      </c>
      <c r="W3577" s="46">
        <v>1.19011442762168</v>
      </c>
    </row>
    <row r="3578" spans="10:23">
      <c r="J3578">
        <v>3561</v>
      </c>
      <c r="K3578" s="93">
        <f t="shared" ca="1" si="451"/>
        <v>0.93889730305767505</v>
      </c>
      <c r="L3578" s="93">
        <f t="shared" ca="1" si="451"/>
        <v>-0.45366330093901502</v>
      </c>
      <c r="M3578" s="93">
        <f t="shared" ca="1" si="452"/>
        <v>0.93889730305767505</v>
      </c>
      <c r="N3578" s="101">
        <f t="shared" ca="1" si="448"/>
        <v>-0.13152014347762631</v>
      </c>
      <c r="O3578" s="46">
        <f t="shared" ca="1" si="453"/>
        <v>0.65731878099358076</v>
      </c>
      <c r="P3578" s="46">
        <f t="shared" ca="1" si="454"/>
        <v>0.48880104633689136</v>
      </c>
      <c r="Q3578" s="47">
        <f t="shared" ca="1" si="449"/>
        <v>0.99435425030695967</v>
      </c>
      <c r="R3578" s="47">
        <f t="shared" ca="1" si="450"/>
        <v>0.12815695060487484</v>
      </c>
      <c r="S3578" s="97">
        <f t="shared" ca="1" si="455"/>
        <v>0.39273786579922781</v>
      </c>
      <c r="V3578">
        <v>3561</v>
      </c>
      <c r="W3578" s="46">
        <v>7.4452181273625601E-2</v>
      </c>
    </row>
    <row r="3579" spans="10:23">
      <c r="J3579">
        <v>3562</v>
      </c>
      <c r="K3579" s="93">
        <f t="shared" ca="1" si="451"/>
        <v>0.27352451627077357</v>
      </c>
      <c r="L3579" s="93">
        <f t="shared" ca="1" si="451"/>
        <v>-1.4797168442609532</v>
      </c>
      <c r="M3579" s="93">
        <f t="shared" ca="1" si="452"/>
        <v>0.27352451627077357</v>
      </c>
      <c r="N3579" s="101">
        <f t="shared" ca="1" si="448"/>
        <v>-1.3159077309949154</v>
      </c>
      <c r="O3579" s="46">
        <f t="shared" ca="1" si="453"/>
        <v>0.41847026291524259</v>
      </c>
      <c r="P3579" s="46">
        <f t="shared" ca="1" si="454"/>
        <v>0.36937678729772228</v>
      </c>
      <c r="Q3579" s="47">
        <f t="shared" ca="1" si="449"/>
        <v>0.51665721415028321</v>
      </c>
      <c r="R3579" s="47">
        <f t="shared" ca="1" si="450"/>
        <v>-6.3349627180366436E-2</v>
      </c>
      <c r="S3579" s="97">
        <f t="shared" ca="1" si="455"/>
        <v>0.17756031786743809</v>
      </c>
      <c r="V3579">
        <v>3562</v>
      </c>
      <c r="W3579" s="46">
        <v>-9.5506917135381994E-2</v>
      </c>
    </row>
    <row r="3580" spans="10:23">
      <c r="J3580">
        <v>3563</v>
      </c>
      <c r="K3580" s="93">
        <f t="shared" ca="1" si="451"/>
        <v>-0.33776543137549647</v>
      </c>
      <c r="L3580" s="93">
        <f t="shared" ca="1" si="451"/>
        <v>-1.2271479957677831</v>
      </c>
      <c r="M3580" s="93">
        <f t="shared" ca="1" si="452"/>
        <v>-0.33776543137549647</v>
      </c>
      <c r="N3580" s="101">
        <f t="shared" ca="1" si="448"/>
        <v>-1.2708553686780788</v>
      </c>
      <c r="O3580" s="46">
        <f t="shared" ca="1" si="453"/>
        <v>0.19903583305741657</v>
      </c>
      <c r="P3580" s="46">
        <f t="shared" ca="1" si="454"/>
        <v>0.25965957236880927</v>
      </c>
      <c r="Q3580" s="47">
        <f t="shared" ca="1" si="449"/>
        <v>7.7788354434631168E-2</v>
      </c>
      <c r="R3580" s="47">
        <f t="shared" ca="1" si="450"/>
        <v>-5.6064998550878875E-2</v>
      </c>
      <c r="S3580" s="97">
        <f t="shared" ca="1" si="455"/>
        <v>7.1485417253268846E-2</v>
      </c>
      <c r="V3580">
        <v>3563</v>
      </c>
      <c r="W3580" s="46">
        <v>0.93503113085467904</v>
      </c>
    </row>
    <row r="3581" spans="10:23">
      <c r="J3581">
        <v>3564</v>
      </c>
      <c r="K3581" s="93">
        <f t="shared" ca="1" si="451"/>
        <v>1.1053404670659899</v>
      </c>
      <c r="L3581" s="93">
        <f t="shared" ca="1" si="451"/>
        <v>-0.47266355233958929</v>
      </c>
      <c r="M3581" s="93">
        <f t="shared" ca="1" si="452"/>
        <v>1.1053404670659899</v>
      </c>
      <c r="N3581" s="101">
        <f t="shared" ca="1" si="448"/>
        <v>-9.6601302324351879E-2</v>
      </c>
      <c r="O3581" s="46">
        <f t="shared" ca="1" si="453"/>
        <v>0.71706679572624221</v>
      </c>
      <c r="P3581" s="46">
        <f t="shared" ca="1" si="454"/>
        <v>0.51867505370322209</v>
      </c>
      <c r="Q3581" s="47">
        <f t="shared" ca="1" si="449"/>
        <v>1.1138502797722825</v>
      </c>
      <c r="R3581" s="47">
        <f t="shared" ca="1" si="450"/>
        <v>0.13380306496808569</v>
      </c>
      <c r="S3581" s="97">
        <f t="shared" ca="1" si="455"/>
        <v>0.42543493034716395</v>
      </c>
      <c r="V3581">
        <v>3564</v>
      </c>
      <c r="W3581" s="46">
        <v>7.0977449252401098E-2</v>
      </c>
    </row>
    <row r="3582" spans="10:23">
      <c r="J3582">
        <v>3565</v>
      </c>
      <c r="K3582" s="93">
        <f t="shared" ca="1" si="451"/>
        <v>6.6177738556205193E-2</v>
      </c>
      <c r="L3582" s="93">
        <f t="shared" ca="1" si="451"/>
        <v>7.8987929146589447E-2</v>
      </c>
      <c r="M3582" s="93">
        <f t="shared" ca="1" si="452"/>
        <v>6.6177738556205193E-2</v>
      </c>
      <c r="N3582" s="101">
        <f t="shared" ca="1" si="448"/>
        <v>9.5933133160364059E-2</v>
      </c>
      <c r="O3582" s="46">
        <f t="shared" ca="1" si="453"/>
        <v>0.34403909956003847</v>
      </c>
      <c r="P3582" s="46">
        <f t="shared" ca="1" si="454"/>
        <v>0.33216120562012025</v>
      </c>
      <c r="Q3582" s="47">
        <f t="shared" ca="1" si="449"/>
        <v>0.36779488743987498</v>
      </c>
      <c r="R3582" s="47">
        <f t="shared" ca="1" si="450"/>
        <v>0.16493443719293438</v>
      </c>
      <c r="S3582" s="97">
        <f t="shared" ca="1" si="455"/>
        <v>0.25448676837648643</v>
      </c>
      <c r="V3582">
        <v>3565</v>
      </c>
      <c r="W3582" s="46">
        <v>-7.1608160677982804E-3</v>
      </c>
    </row>
    <row r="3583" spans="10:23">
      <c r="J3583">
        <v>3566</v>
      </c>
      <c r="K3583" s="93">
        <f t="shared" ca="1" si="451"/>
        <v>-1.566153228617255</v>
      </c>
      <c r="L3583" s="93">
        <f t="shared" ca="1" si="451"/>
        <v>0.25989653189873307</v>
      </c>
      <c r="M3583" s="93">
        <f t="shared" ca="1" si="452"/>
        <v>-1.566153228617255</v>
      </c>
      <c r="N3583" s="101">
        <f t="shared" ca="1" si="448"/>
        <v>-0.25166832862714983</v>
      </c>
      <c r="O3583" s="46">
        <f t="shared" ca="1" si="453"/>
        <v>-0.24191788615544152</v>
      </c>
      <c r="P3583" s="46">
        <f t="shared" ca="1" si="454"/>
        <v>3.9182712762380223E-2</v>
      </c>
      <c r="Q3583" s="47">
        <f t="shared" ca="1" si="449"/>
        <v>-0.804119083991085</v>
      </c>
      <c r="R3583" s="47">
        <f t="shared" ca="1" si="450"/>
        <v>0.10872989141614713</v>
      </c>
      <c r="S3583" s="97">
        <f t="shared" ca="1" si="455"/>
        <v>-6.659399736964719E-2</v>
      </c>
      <c r="V3583">
        <v>3566</v>
      </c>
      <c r="W3583" s="46">
        <v>-0.12668585937417501</v>
      </c>
    </row>
    <row r="3584" spans="10:23">
      <c r="J3584">
        <v>3567</v>
      </c>
      <c r="K3584" s="93">
        <f t="shared" ca="1" si="451"/>
        <v>-0.83197104952315304</v>
      </c>
      <c r="L3584" s="93">
        <f t="shared" ca="1" si="451"/>
        <v>0.97541495700521541</v>
      </c>
      <c r="M3584" s="93">
        <f t="shared" ca="1" si="452"/>
        <v>-0.83197104952315304</v>
      </c>
      <c r="N3584" s="101">
        <f t="shared" ca="1" si="448"/>
        <v>0.66018906436729408</v>
      </c>
      <c r="O3584" s="46">
        <f t="shared" ca="1" si="453"/>
        <v>2.1631103160698439E-2</v>
      </c>
      <c r="P3584" s="46">
        <f t="shared" ca="1" si="454"/>
        <v>0.1709572074204502</v>
      </c>
      <c r="Q3584" s="47">
        <f t="shared" ca="1" si="449"/>
        <v>-0.27702110535880509</v>
      </c>
      <c r="R3584" s="47">
        <f t="shared" ca="1" si="450"/>
        <v>0.25617038353291266</v>
      </c>
      <c r="S3584" s="97">
        <f t="shared" ca="1" si="455"/>
        <v>0.13890074334680555</v>
      </c>
      <c r="V3584">
        <v>3567</v>
      </c>
      <c r="W3584" s="46">
        <v>0.36004954094788899</v>
      </c>
    </row>
    <row r="3585" spans="10:23">
      <c r="J3585">
        <v>3568</v>
      </c>
      <c r="K3585" s="93">
        <f t="shared" ca="1" si="451"/>
        <v>0.18148946632838103</v>
      </c>
      <c r="L3585" s="93">
        <f t="shared" ca="1" si="451"/>
        <v>-1.2796811085872699</v>
      </c>
      <c r="M3585" s="93">
        <f t="shared" ca="1" si="452"/>
        <v>0.18148946632838103</v>
      </c>
      <c r="N3585" s="101">
        <f t="shared" ca="1" si="448"/>
        <v>-1.1555264235280422</v>
      </c>
      <c r="O3585" s="46">
        <f t="shared" ca="1" si="453"/>
        <v>0.38543248961501503</v>
      </c>
      <c r="P3585" s="46">
        <f t="shared" ca="1" si="454"/>
        <v>0.35285790064760847</v>
      </c>
      <c r="Q3585" s="47">
        <f t="shared" ca="1" si="449"/>
        <v>0.45058166754982809</v>
      </c>
      <c r="R3585" s="47">
        <f t="shared" ca="1" si="450"/>
        <v>-3.7417174276088511E-2</v>
      </c>
      <c r="S3585" s="97">
        <f t="shared" ca="1" si="455"/>
        <v>0.17400765766946324</v>
      </c>
      <c r="V3585">
        <v>3568</v>
      </c>
      <c r="W3585" s="46">
        <v>0.46171051146854097</v>
      </c>
    </row>
    <row r="3586" spans="10:23">
      <c r="J3586">
        <v>3569</v>
      </c>
      <c r="K3586" s="93">
        <f t="shared" ca="1" si="451"/>
        <v>2.6704591825662431E-2</v>
      </c>
      <c r="L3586" s="93">
        <f t="shared" ca="1" si="451"/>
        <v>1.852469679596447</v>
      </c>
      <c r="M3586" s="93">
        <f t="shared" ca="1" si="452"/>
        <v>2.6704591825662431E-2</v>
      </c>
      <c r="N3586" s="101">
        <f t="shared" ca="1" si="448"/>
        <v>1.7647880191243357</v>
      </c>
      <c r="O3586" s="46">
        <f t="shared" ca="1" si="453"/>
        <v>0.329869444912743</v>
      </c>
      <c r="P3586" s="46">
        <f t="shared" ca="1" si="454"/>
        <v>0.32507637829647251</v>
      </c>
      <c r="Q3586" s="47">
        <f t="shared" ca="1" si="449"/>
        <v>0.3394555781452841</v>
      </c>
      <c r="R3586" s="47">
        <f t="shared" ca="1" si="450"/>
        <v>0.43477573863807806</v>
      </c>
      <c r="S3586" s="97">
        <f t="shared" ca="1" si="455"/>
        <v>0.3823225917754105</v>
      </c>
      <c r="V3586">
        <v>3569</v>
      </c>
      <c r="W3586" s="46">
        <v>0.29915710376201698</v>
      </c>
    </row>
    <row r="3587" spans="10:23">
      <c r="J3587">
        <v>3570</v>
      </c>
      <c r="K3587" s="93">
        <f t="shared" ca="1" si="451"/>
        <v>8.2590161059774653E-2</v>
      </c>
      <c r="L3587" s="93">
        <f t="shared" ca="1" si="451"/>
        <v>-0.60003573466683768</v>
      </c>
      <c r="M3587" s="93">
        <f t="shared" ca="1" si="452"/>
        <v>8.2590161059774653E-2</v>
      </c>
      <c r="N3587" s="101">
        <f t="shared" ca="1" si="448"/>
        <v>-0.54261826833299942</v>
      </c>
      <c r="O3587" s="46">
        <f t="shared" ca="1" si="453"/>
        <v>0.34993065820340186</v>
      </c>
      <c r="P3587" s="46">
        <f t="shared" ca="1" si="454"/>
        <v>0.33510698494180191</v>
      </c>
      <c r="Q3587" s="47">
        <f t="shared" ca="1" si="449"/>
        <v>0.37957800472660169</v>
      </c>
      <c r="R3587" s="47">
        <f t="shared" ca="1" si="450"/>
        <v>6.1685471289550528E-2</v>
      </c>
      <c r="S3587" s="97">
        <f t="shared" ca="1" si="455"/>
        <v>0.2058080647464762</v>
      </c>
      <c r="V3587">
        <v>3570</v>
      </c>
      <c r="W3587" s="46">
        <v>1.3329966691267301</v>
      </c>
    </row>
    <row r="3588" spans="10:23">
      <c r="J3588">
        <v>3571</v>
      </c>
      <c r="K3588" s="93">
        <f t="shared" ca="1" si="451"/>
        <v>-2.637912660598452E-4</v>
      </c>
      <c r="L3588" s="93">
        <f t="shared" ca="1" si="451"/>
        <v>1.0520994401228978</v>
      </c>
      <c r="M3588" s="93">
        <f t="shared" ca="1" si="452"/>
        <v>-2.637912660598452E-4</v>
      </c>
      <c r="N3588" s="101">
        <f t="shared" ca="1" si="448"/>
        <v>0.99739389993627536</v>
      </c>
      <c r="O3588" s="46">
        <f t="shared" ca="1" si="453"/>
        <v>0.32018861866865778</v>
      </c>
      <c r="P3588" s="46">
        <f t="shared" ca="1" si="454"/>
        <v>0.32023596517442987</v>
      </c>
      <c r="Q3588" s="47">
        <f t="shared" ca="1" si="449"/>
        <v>0.32009392565711359</v>
      </c>
      <c r="R3588" s="47">
        <f t="shared" ca="1" si="450"/>
        <v>0.31069387293203465</v>
      </c>
      <c r="S3588" s="97">
        <f t="shared" ca="1" si="455"/>
        <v>0.31544124580034621</v>
      </c>
      <c r="V3588">
        <v>3571</v>
      </c>
      <c r="W3588" s="46">
        <v>-4.2280381547646503E-2</v>
      </c>
    </row>
    <row r="3589" spans="10:23">
      <c r="J3589">
        <v>3572</v>
      </c>
      <c r="K3589" s="93">
        <f t="shared" ca="1" si="451"/>
        <v>-2.2504141050377235</v>
      </c>
      <c r="L3589" s="93">
        <f t="shared" ca="1" si="451"/>
        <v>-0.8260899601978402</v>
      </c>
      <c r="M3589" s="93">
        <f t="shared" ca="1" si="452"/>
        <v>-2.2504141050377235</v>
      </c>
      <c r="N3589" s="101">
        <f t="shared" ca="1" si="448"/>
        <v>-1.4988841735275764</v>
      </c>
      <c r="O3589" s="46">
        <f t="shared" ca="1" si="453"/>
        <v>-0.48754665180010104</v>
      </c>
      <c r="P3589" s="46">
        <f t="shared" ca="1" si="454"/>
        <v>-8.3631670059949537E-2</v>
      </c>
      <c r="Q3589" s="47">
        <f t="shared" ca="1" si="449"/>
        <v>-1.295376615280404</v>
      </c>
      <c r="R3589" s="47">
        <f t="shared" ca="1" si="450"/>
        <v>-9.2935543728344672E-2</v>
      </c>
      <c r="S3589" s="97">
        <f t="shared" ca="1" si="455"/>
        <v>-0.29024109776422286</v>
      </c>
      <c r="V3589">
        <v>3572</v>
      </c>
      <c r="W3589" s="46">
        <v>-0.15943372259071401</v>
      </c>
    </row>
    <row r="3590" spans="10:23">
      <c r="J3590">
        <v>3573</v>
      </c>
      <c r="K3590" s="93">
        <f t="shared" ca="1" si="451"/>
        <v>0.57220834559882638</v>
      </c>
      <c r="L3590" s="93">
        <f t="shared" ca="1" si="451"/>
        <v>-0.32239584138218302</v>
      </c>
      <c r="M3590" s="93">
        <f t="shared" ca="1" si="452"/>
        <v>0.57220834559882638</v>
      </c>
      <c r="N3590" s="101">
        <f t="shared" ca="1" si="448"/>
        <v>-0.12368298654915516</v>
      </c>
      <c r="O3590" s="46">
        <f t="shared" ca="1" si="453"/>
        <v>0.52568863947896105</v>
      </c>
      <c r="P3590" s="46">
        <f t="shared" ca="1" si="454"/>
        <v>0.42298597557958151</v>
      </c>
      <c r="Q3590" s="47">
        <f t="shared" ca="1" si="449"/>
        <v>0.73109396727772002</v>
      </c>
      <c r="R3590" s="47">
        <f t="shared" ca="1" si="450"/>
        <v>0.12942416002074142</v>
      </c>
      <c r="S3590" s="97">
        <f t="shared" ca="1" si="455"/>
        <v>0.32755639974985123</v>
      </c>
      <c r="V3590">
        <v>3573</v>
      </c>
      <c r="W3590" s="46">
        <v>-0.56778419532166602</v>
      </c>
    </row>
    <row r="3591" spans="10:23">
      <c r="J3591">
        <v>3574</v>
      </c>
      <c r="K3591" s="93">
        <f t="shared" ca="1" si="451"/>
        <v>-0.17178724185446034</v>
      </c>
      <c r="L3591" s="93">
        <f t="shared" ca="1" si="451"/>
        <v>-1.4311554751194146E-2</v>
      </c>
      <c r="M3591" s="93">
        <f t="shared" ca="1" si="452"/>
        <v>-0.17178724185446034</v>
      </c>
      <c r="N3591" s="101">
        <f t="shared" ca="1" si="448"/>
        <v>-6.8200741175846277E-2</v>
      </c>
      <c r="O3591" s="46">
        <f t="shared" ca="1" si="453"/>
        <v>0.25861693614380066</v>
      </c>
      <c r="P3591" s="46">
        <f t="shared" ca="1" si="454"/>
        <v>0.28945012391200131</v>
      </c>
      <c r="Q3591" s="47">
        <f t="shared" ca="1" si="449"/>
        <v>0.19695056060739938</v>
      </c>
      <c r="R3591" s="47">
        <f t="shared" ca="1" si="450"/>
        <v>0.13839522240881993</v>
      </c>
      <c r="S3591" s="97">
        <f t="shared" ca="1" si="455"/>
        <v>0.19850607927631031</v>
      </c>
      <c r="V3591">
        <v>3574</v>
      </c>
      <c r="W3591" s="46">
        <v>6.1450104741075803E-2</v>
      </c>
    </row>
    <row r="3592" spans="10:23">
      <c r="J3592">
        <v>3575</v>
      </c>
      <c r="K3592" s="93">
        <f t="shared" ca="1" si="451"/>
        <v>0.17003044448585591</v>
      </c>
      <c r="L3592" s="93">
        <f t="shared" ca="1" si="451"/>
        <v>-0.51203320181084266</v>
      </c>
      <c r="M3592" s="93">
        <f t="shared" ca="1" si="452"/>
        <v>0.17003044448585591</v>
      </c>
      <c r="N3592" s="101">
        <f t="shared" ca="1" si="448"/>
        <v>-0.4313765746831405</v>
      </c>
      <c r="O3592" s="46">
        <f t="shared" ca="1" si="453"/>
        <v>0.38131905059246152</v>
      </c>
      <c r="P3592" s="46">
        <f t="shared" ca="1" si="454"/>
        <v>0.35080118113633174</v>
      </c>
      <c r="Q3592" s="47">
        <f t="shared" ca="1" si="449"/>
        <v>0.44235478950472101</v>
      </c>
      <c r="R3592" s="47">
        <f t="shared" ca="1" si="450"/>
        <v>7.967241769328233E-2</v>
      </c>
      <c r="S3592" s="97">
        <f t="shared" ca="1" si="455"/>
        <v>0.23049573414287192</v>
      </c>
      <c r="V3592">
        <v>3575</v>
      </c>
      <c r="W3592" s="46">
        <v>6.6092086422669699E-2</v>
      </c>
    </row>
    <row r="3593" spans="10:23">
      <c r="J3593">
        <v>3576</v>
      </c>
      <c r="K3593" s="93">
        <f t="shared" ca="1" si="451"/>
        <v>2.1085042459727519</v>
      </c>
      <c r="L3593" s="93">
        <f t="shared" ca="1" si="451"/>
        <v>0.78263715648410648</v>
      </c>
      <c r="M3593" s="93">
        <f t="shared" ca="1" si="452"/>
        <v>2.1085042459727519</v>
      </c>
      <c r="N3593" s="101">
        <f t="shared" ca="1" si="448"/>
        <v>1.4125567821126279</v>
      </c>
      <c r="O3593" s="46">
        <f t="shared" ca="1" si="453"/>
        <v>1.0771719679542788</v>
      </c>
      <c r="P3593" s="46">
        <f t="shared" ca="1" si="454"/>
        <v>0.6987276398172404</v>
      </c>
      <c r="Q3593" s="47">
        <f t="shared" ca="1" si="449"/>
        <v>1.8340606242283559</v>
      </c>
      <c r="R3593" s="47">
        <f t="shared" ca="1" si="450"/>
        <v>0.37782259297857945</v>
      </c>
      <c r="S3593" s="97">
        <f t="shared" ca="1" si="455"/>
        <v>0.72749728046642914</v>
      </c>
      <c r="V3593">
        <v>3576</v>
      </c>
      <c r="W3593" s="46">
        <v>0.33914366083910502</v>
      </c>
    </row>
    <row r="3594" spans="10:23">
      <c r="J3594">
        <v>3577</v>
      </c>
      <c r="K3594" s="93">
        <f t="shared" ca="1" si="451"/>
        <v>-1.6145379013177356E-2</v>
      </c>
      <c r="L3594" s="93">
        <f t="shared" ca="1" si="451"/>
        <v>-5.7633928445233192E-2</v>
      </c>
      <c r="M3594" s="93">
        <f t="shared" ca="1" si="452"/>
        <v>-1.6145379013177356E-2</v>
      </c>
      <c r="N3594" s="101">
        <f t="shared" ca="1" si="448"/>
        <v>-5.9776351353329135E-2</v>
      </c>
      <c r="O3594" s="46">
        <f t="shared" ca="1" si="453"/>
        <v>0.31448761349763477</v>
      </c>
      <c r="P3594" s="46">
        <f t="shared" ca="1" si="454"/>
        <v>0.31738546258891837</v>
      </c>
      <c r="Q3594" s="47">
        <f t="shared" ca="1" si="449"/>
        <v>0.30869191531506757</v>
      </c>
      <c r="R3594" s="47">
        <f t="shared" ca="1" si="450"/>
        <v>0.13975738297335349</v>
      </c>
      <c r="S3594" s="97">
        <f t="shared" ca="1" si="455"/>
        <v>0.22712249823549413</v>
      </c>
      <c r="V3594">
        <v>3577</v>
      </c>
      <c r="W3594" s="46">
        <v>-2.07288138016876E-2</v>
      </c>
    </row>
    <row r="3595" spans="10:23">
      <c r="J3595">
        <v>3578</v>
      </c>
      <c r="K3595" s="93">
        <f t="shared" ca="1" si="451"/>
        <v>1.0464439421309972</v>
      </c>
      <c r="L3595" s="93">
        <f t="shared" ca="1" si="451"/>
        <v>0.57866603048565124</v>
      </c>
      <c r="M3595" s="93">
        <f t="shared" ca="1" si="452"/>
        <v>1.0464439421309972</v>
      </c>
      <c r="N3595" s="101">
        <f t="shared" ca="1" si="448"/>
        <v>0.88141618419950607</v>
      </c>
      <c r="O3595" s="46">
        <f t="shared" ca="1" si="453"/>
        <v>0.69592474125686965</v>
      </c>
      <c r="P3595" s="46">
        <f t="shared" ca="1" si="454"/>
        <v>0.50810402646853581</v>
      </c>
      <c r="Q3595" s="47">
        <f t="shared" ca="1" si="449"/>
        <v>1.0715661708335373</v>
      </c>
      <c r="R3595" s="47">
        <f t="shared" ca="1" si="450"/>
        <v>0.29194114732583698</v>
      </c>
      <c r="S3595" s="97">
        <f t="shared" ca="1" si="455"/>
        <v>0.49393294429135332</v>
      </c>
      <c r="V3595">
        <v>3578</v>
      </c>
      <c r="W3595" s="46">
        <v>-0.451151940811789</v>
      </c>
    </row>
    <row r="3596" spans="10:23">
      <c r="J3596">
        <v>3579</v>
      </c>
      <c r="K3596" s="93">
        <f t="shared" ca="1" si="451"/>
        <v>-0.65583578400267883</v>
      </c>
      <c r="L3596" s="93">
        <f t="shared" ca="1" si="451"/>
        <v>-0.86103311870045773</v>
      </c>
      <c r="M3596" s="93">
        <f t="shared" ca="1" si="452"/>
        <v>-0.65583578400267883</v>
      </c>
      <c r="N3596" s="101">
        <f t="shared" ca="1" si="448"/>
        <v>-1.0249015163920534</v>
      </c>
      <c r="O3596" s="46">
        <f t="shared" ca="1" si="453"/>
        <v>8.4858286457531268E-2</v>
      </c>
      <c r="P3596" s="46">
        <f t="shared" ca="1" si="454"/>
        <v>0.2025707990688666</v>
      </c>
      <c r="Q3596" s="47">
        <f t="shared" ca="1" si="449"/>
        <v>-0.15056673876513943</v>
      </c>
      <c r="R3596" s="47">
        <f t="shared" ca="1" si="450"/>
        <v>-1.6296107825564787E-2</v>
      </c>
      <c r="S3596" s="97">
        <f t="shared" ca="1" si="455"/>
        <v>3.428108931598324E-2</v>
      </c>
      <c r="V3596">
        <v>3579</v>
      </c>
      <c r="W3596" s="46">
        <v>0.247326293183698</v>
      </c>
    </row>
    <row r="3597" spans="10:23">
      <c r="J3597">
        <v>3580</v>
      </c>
      <c r="K3597" s="93">
        <f t="shared" ca="1" si="451"/>
        <v>-1.3281705109614468</v>
      </c>
      <c r="L3597" s="93">
        <f t="shared" ca="1" si="451"/>
        <v>-0.68111327281053113</v>
      </c>
      <c r="M3597" s="93">
        <f t="shared" ca="1" si="452"/>
        <v>-1.3281705109614468</v>
      </c>
      <c r="N3597" s="101">
        <f t="shared" ca="1" si="448"/>
        <v>-1.0681400613583532</v>
      </c>
      <c r="O3597" s="46">
        <f t="shared" ca="1" si="453"/>
        <v>-0.15648935560967686</v>
      </c>
      <c r="P3597" s="46">
        <f t="shared" ca="1" si="454"/>
        <v>8.1896978035262552E-2</v>
      </c>
      <c r="Q3597" s="47">
        <f t="shared" ca="1" si="449"/>
        <v>-0.63326202289955569</v>
      </c>
      <c r="R3597" s="47">
        <f t="shared" ca="1" si="450"/>
        <v>-2.3287455811798613E-2</v>
      </c>
      <c r="S3597" s="97">
        <f t="shared" ca="1" si="455"/>
        <v>-8.9888405710737737E-2</v>
      </c>
      <c r="V3597">
        <v>3580</v>
      </c>
      <c r="W3597" s="46">
        <v>0.111729002293011</v>
      </c>
    </row>
    <row r="3598" spans="10:23">
      <c r="J3598">
        <v>3581</v>
      </c>
      <c r="K3598" s="93">
        <f t="shared" ca="1" si="451"/>
        <v>0.36935549835540127</v>
      </c>
      <c r="L3598" s="93">
        <f t="shared" ca="1" si="451"/>
        <v>-1.7407531812445165</v>
      </c>
      <c r="M3598" s="93">
        <f t="shared" ca="1" si="452"/>
        <v>0.36935549835540127</v>
      </c>
      <c r="N3598" s="101">
        <f t="shared" ca="1" si="448"/>
        <v>-1.5329154914549741</v>
      </c>
      <c r="O3598" s="46">
        <f t="shared" ca="1" si="453"/>
        <v>0.45287065997301373</v>
      </c>
      <c r="P3598" s="46">
        <f t="shared" ca="1" si="454"/>
        <v>0.38657698582660782</v>
      </c>
      <c r="Q3598" s="47">
        <f t="shared" ca="1" si="449"/>
        <v>0.5854580082658255</v>
      </c>
      <c r="R3598" s="47">
        <f t="shared" ca="1" si="450"/>
        <v>-9.8438152251504596E-2</v>
      </c>
      <c r="S3598" s="97">
        <f t="shared" ca="1" si="455"/>
        <v>0.17721625386075457</v>
      </c>
      <c r="V3598">
        <v>3581</v>
      </c>
      <c r="W3598" s="46">
        <v>-0.44247137143548598</v>
      </c>
    </row>
    <row r="3599" spans="10:23">
      <c r="J3599">
        <v>3582</v>
      </c>
      <c r="K3599" s="93">
        <f t="shared" ca="1" si="451"/>
        <v>-1.0709251491141665</v>
      </c>
      <c r="L3599" s="93">
        <f t="shared" ca="1" si="451"/>
        <v>1.0477414517949206</v>
      </c>
      <c r="M3599" s="93">
        <f t="shared" ca="1" si="452"/>
        <v>-1.0709251491141665</v>
      </c>
      <c r="N3599" s="101">
        <f t="shared" ca="1" si="448"/>
        <v>0.65276783386207993</v>
      </c>
      <c r="O3599" s="46">
        <f t="shared" ca="1" si="453"/>
        <v>-6.4146123845635672E-2</v>
      </c>
      <c r="P3599" s="46">
        <f t="shared" ca="1" si="454"/>
        <v>0.12806859391728315</v>
      </c>
      <c r="Q3599" s="47">
        <f t="shared" ca="1" si="449"/>
        <v>-0.44857555937147331</v>
      </c>
      <c r="R3599" s="47">
        <f t="shared" ca="1" si="450"/>
        <v>0.2549704262959509</v>
      </c>
      <c r="S3599" s="97">
        <f t="shared" ca="1" si="455"/>
        <v>9.5412151225157615E-2</v>
      </c>
      <c r="V3599">
        <v>3582</v>
      </c>
      <c r="W3599" s="46">
        <v>0.60840592281388095</v>
      </c>
    </row>
    <row r="3600" spans="10:23">
      <c r="J3600">
        <v>3583</v>
      </c>
      <c r="K3600" s="93">
        <f t="shared" ca="1" si="451"/>
        <v>-1.0270355376834757</v>
      </c>
      <c r="L3600" s="93">
        <f t="shared" ca="1" si="451"/>
        <v>0.72420687234324921</v>
      </c>
      <c r="M3600" s="93">
        <f t="shared" ca="1" si="452"/>
        <v>-1.0270355376834757</v>
      </c>
      <c r="N3600" s="101">
        <f t="shared" ca="1" si="448"/>
        <v>0.35998801932611557</v>
      </c>
      <c r="O3600" s="46">
        <f t="shared" ca="1" si="453"/>
        <v>-4.8391093196009816E-2</v>
      </c>
      <c r="P3600" s="46">
        <f t="shared" ca="1" si="454"/>
        <v>0.13594610924209607</v>
      </c>
      <c r="Q3600" s="47">
        <f t="shared" ca="1" si="449"/>
        <v>-0.4170654980722216</v>
      </c>
      <c r="R3600" s="47">
        <f t="shared" ca="1" si="450"/>
        <v>0.20763012915224949</v>
      </c>
      <c r="S3600" s="97">
        <f t="shared" ca="1" si="455"/>
        <v>7.9619517978119836E-2</v>
      </c>
      <c r="V3600">
        <v>3583</v>
      </c>
      <c r="W3600" s="46">
        <v>0.38806614206361301</v>
      </c>
    </row>
    <row r="3601" spans="10:23">
      <c r="J3601">
        <v>3584</v>
      </c>
      <c r="K3601" s="93">
        <f t="shared" ca="1" si="451"/>
        <v>0.38118592392932704</v>
      </c>
      <c r="L3601" s="93">
        <f t="shared" ca="1" si="451"/>
        <v>0.68507573228588481</v>
      </c>
      <c r="M3601" s="93">
        <f t="shared" ca="1" si="452"/>
        <v>0.38118592392932704</v>
      </c>
      <c r="N3601" s="101">
        <f t="shared" ca="1" si="448"/>
        <v>0.77073445960185438</v>
      </c>
      <c r="O3601" s="46">
        <f t="shared" ca="1" si="453"/>
        <v>0.45711742159699525</v>
      </c>
      <c r="P3601" s="46">
        <f t="shared" ca="1" si="454"/>
        <v>0.38870036663859864</v>
      </c>
      <c r="Q3601" s="47">
        <f t="shared" ca="1" si="449"/>
        <v>0.59395153151378854</v>
      </c>
      <c r="R3601" s="47">
        <f t="shared" ca="1" si="450"/>
        <v>0.27404474371230664</v>
      </c>
      <c r="S3601" s="97">
        <f t="shared" ca="1" si="455"/>
        <v>0.36558108265465095</v>
      </c>
      <c r="V3601">
        <v>3584</v>
      </c>
      <c r="W3601" s="46">
        <v>0.40767015089429298</v>
      </c>
    </row>
    <row r="3602" spans="10:23">
      <c r="J3602">
        <v>3585</v>
      </c>
      <c r="K3602" s="93">
        <f t="shared" ca="1" si="451"/>
        <v>-0.47426158862428569</v>
      </c>
      <c r="L3602" s="93">
        <f t="shared" ca="1" si="451"/>
        <v>-0.11647267541694414</v>
      </c>
      <c r="M3602" s="93">
        <f t="shared" ca="1" si="452"/>
        <v>-0.47426158862428569</v>
      </c>
      <c r="N3602" s="101">
        <f t="shared" ref="N3602:N3665" ca="1" si="456">$N$2*K3602+SQRT(1-$N$2^2)*L3602</f>
        <v>-0.26125161003239294</v>
      </c>
      <c r="O3602" s="46">
        <f t="shared" ca="1" si="453"/>
        <v>0.15003787953470582</v>
      </c>
      <c r="P3602" s="46">
        <f t="shared" ca="1" si="454"/>
        <v>0.23516059560745389</v>
      </c>
      <c r="Q3602" s="47">
        <f t="shared" ref="Q3602:Q3665" ca="1" si="457">$K$2+K3602*$S$3</f>
        <v>-2.0207552610790325E-2</v>
      </c>
      <c r="R3602" s="47">
        <f t="shared" ref="R3602:R3665" ca="1" si="458">$L$2+$L$3*N3602</f>
        <v>0.10718034678632024</v>
      </c>
      <c r="S3602" s="97">
        <f t="shared" ca="1" si="455"/>
        <v>0.12860911316051304</v>
      </c>
      <c r="V3602">
        <v>3585</v>
      </c>
      <c r="W3602" s="46">
        <v>0.32091709049363898</v>
      </c>
    </row>
    <row r="3603" spans="10:23">
      <c r="J3603">
        <v>3586</v>
      </c>
      <c r="K3603" s="93">
        <f t="shared" ref="K3603:L3666" ca="1" si="459">_xlfn.NORM.S.INV(RAND())</f>
        <v>1.5336636367908525</v>
      </c>
      <c r="L3603" s="93">
        <f t="shared" ca="1" si="459"/>
        <v>0.43675982076976294</v>
      </c>
      <c r="M3603" s="93">
        <f t="shared" ref="M3603:M3666" ca="1" si="460">K3603</f>
        <v>1.5336636367908525</v>
      </c>
      <c r="N3603" s="101">
        <f t="shared" ca="1" si="456"/>
        <v>0.90182408547268178</v>
      </c>
      <c r="O3603" s="46">
        <f t="shared" ref="O3603:O3666" ca="1" si="461">$K$2+K3603*$K$3</f>
        <v>0.87082173788645556</v>
      </c>
      <c r="P3603" s="46">
        <f t="shared" ref="P3603:P3666" ca="1" si="462">$K$2+K3603*$R$3</f>
        <v>0.59555252478332876</v>
      </c>
      <c r="Q3603" s="47">
        <f t="shared" ca="1" si="457"/>
        <v>1.4213601640927092</v>
      </c>
      <c r="R3603" s="47">
        <f t="shared" ca="1" si="458"/>
        <v>0.29524095169207265</v>
      </c>
      <c r="S3603" s="97">
        <f t="shared" ref="S3603:S3666" ca="1" si="463">AVERAGE(R3603,O3603)</f>
        <v>0.58303134478926411</v>
      </c>
      <c r="V3603">
        <v>3586</v>
      </c>
      <c r="W3603" s="46">
        <v>0.84565890950813905</v>
      </c>
    </row>
    <row r="3604" spans="10:23">
      <c r="J3604">
        <v>3587</v>
      </c>
      <c r="K3604" s="93">
        <f t="shared" ca="1" si="459"/>
        <v>2.0884524534928963</v>
      </c>
      <c r="L3604" s="93">
        <f t="shared" ca="1" si="459"/>
        <v>-1.1887699497234718</v>
      </c>
      <c r="M3604" s="93">
        <f t="shared" ca="1" si="460"/>
        <v>2.0884524534928963</v>
      </c>
      <c r="N3604" s="101">
        <f t="shared" ca="1" si="456"/>
        <v>-0.46287807218906241</v>
      </c>
      <c r="O3604" s="46">
        <f t="shared" ca="1" si="461"/>
        <v>1.0699739865914468</v>
      </c>
      <c r="P3604" s="46">
        <f t="shared" ca="1" si="462"/>
        <v>0.69512864913582439</v>
      </c>
      <c r="Q3604" s="47">
        <f t="shared" ca="1" si="457"/>
        <v>1.8196646615026915</v>
      </c>
      <c r="R3604" s="47">
        <f t="shared" ca="1" si="458"/>
        <v>7.4578862132542931E-2</v>
      </c>
      <c r="S3604" s="97">
        <f t="shared" ca="1" si="463"/>
        <v>0.57227642436199488</v>
      </c>
      <c r="V3604">
        <v>3587</v>
      </c>
      <c r="W3604" s="46">
        <v>0.70645422300008598</v>
      </c>
    </row>
    <row r="3605" spans="10:23">
      <c r="J3605">
        <v>3588</v>
      </c>
      <c r="K3605" s="93">
        <f t="shared" ca="1" si="459"/>
        <v>9.3986946904480798E-2</v>
      </c>
      <c r="L3605" s="93">
        <f t="shared" ca="1" si="459"/>
        <v>0.20716009493498655</v>
      </c>
      <c r="M3605" s="93">
        <f t="shared" ca="1" si="460"/>
        <v>9.3986946904480798E-2</v>
      </c>
      <c r="N3605" s="101">
        <f t="shared" ca="1" si="456"/>
        <v>0.22629496085325018</v>
      </c>
      <c r="O3605" s="46">
        <f t="shared" ca="1" si="461"/>
        <v>0.35402175640266748</v>
      </c>
      <c r="P3605" s="46">
        <f t="shared" ca="1" si="462"/>
        <v>0.33715253404143469</v>
      </c>
      <c r="Q3605" s="47">
        <f t="shared" ca="1" si="457"/>
        <v>0.38776020112513299</v>
      </c>
      <c r="R3605" s="47">
        <f t="shared" ca="1" si="458"/>
        <v>0.18601296567331624</v>
      </c>
      <c r="S3605" s="97">
        <f t="shared" ca="1" si="463"/>
        <v>0.27001736103799184</v>
      </c>
      <c r="V3605">
        <v>3588</v>
      </c>
      <c r="W3605" s="46">
        <v>0.73258710817732997</v>
      </c>
    </row>
    <row r="3606" spans="10:23">
      <c r="J3606">
        <v>3589</v>
      </c>
      <c r="K3606" s="93">
        <f t="shared" ca="1" si="459"/>
        <v>2.4207275862344662</v>
      </c>
      <c r="L3606" s="93">
        <f t="shared" ca="1" si="459"/>
        <v>-0.52914245473022259</v>
      </c>
      <c r="M3606" s="93">
        <f t="shared" ca="1" si="460"/>
        <v>2.4207275862344662</v>
      </c>
      <c r="N3606" s="101">
        <f t="shared" ca="1" si="456"/>
        <v>0.26817461262293851</v>
      </c>
      <c r="O3606" s="46">
        <f t="shared" ca="1" si="461"/>
        <v>1.1892506156114802</v>
      </c>
      <c r="P3606" s="46">
        <f t="shared" ca="1" si="462"/>
        <v>0.75476696364584106</v>
      </c>
      <c r="Q3606" s="47">
        <f t="shared" ca="1" si="457"/>
        <v>2.0582179195427583</v>
      </c>
      <c r="R3606" s="47">
        <f t="shared" ca="1" si="458"/>
        <v>0.19278459083536525</v>
      </c>
      <c r="S3606" s="97">
        <f t="shared" ca="1" si="463"/>
        <v>0.69101760322342276</v>
      </c>
      <c r="V3606">
        <v>3589</v>
      </c>
      <c r="W3606" s="46">
        <v>0.46688513410214</v>
      </c>
    </row>
    <row r="3607" spans="10:23">
      <c r="J3607">
        <v>3590</v>
      </c>
      <c r="K3607" s="93">
        <f t="shared" ca="1" si="459"/>
        <v>-0.14697617781652486</v>
      </c>
      <c r="L3607" s="93">
        <f t="shared" ca="1" si="459"/>
        <v>-3.4780183947972707E-2</v>
      </c>
      <c r="M3607" s="93">
        <f t="shared" ca="1" si="460"/>
        <v>-0.14697617781652486</v>
      </c>
      <c r="N3607" s="101">
        <f t="shared" ca="1" si="456"/>
        <v>-7.971622943639714E-2</v>
      </c>
      <c r="O3607" s="46">
        <f t="shared" ca="1" si="461"/>
        <v>0.26752335070581612</v>
      </c>
      <c r="P3607" s="46">
        <f t="shared" ca="1" si="462"/>
        <v>0.29390333119300904</v>
      </c>
      <c r="Q3607" s="47">
        <f t="shared" ca="1" si="457"/>
        <v>0.21476338973143022</v>
      </c>
      <c r="R3607" s="47">
        <f t="shared" ca="1" si="458"/>
        <v>0.13653325444195957</v>
      </c>
      <c r="S3607" s="97">
        <f t="shared" ca="1" si="463"/>
        <v>0.20202830257388785</v>
      </c>
      <c r="V3607">
        <v>3590</v>
      </c>
      <c r="W3607" s="46">
        <v>-0.15930132880072001</v>
      </c>
    </row>
    <row r="3608" spans="10:23">
      <c r="J3608">
        <v>3591</v>
      </c>
      <c r="K3608" s="93">
        <f t="shared" ca="1" si="459"/>
        <v>-1.4998763226929872</v>
      </c>
      <c r="L3608" s="93">
        <f t="shared" ca="1" si="459"/>
        <v>-0.58543976193569724</v>
      </c>
      <c r="M3608" s="93">
        <f t="shared" ca="1" si="460"/>
        <v>-1.4998763226929872</v>
      </c>
      <c r="N3608" s="101">
        <f t="shared" ca="1" si="456"/>
        <v>-1.0320399142571592</v>
      </c>
      <c r="O3608" s="46">
        <f t="shared" ca="1" si="461"/>
        <v>-0.21812650021783375</v>
      </c>
      <c r="P3608" s="46">
        <f t="shared" ca="1" si="462"/>
        <v>5.1078405731184107E-2</v>
      </c>
      <c r="Q3608" s="47">
        <f t="shared" ca="1" si="457"/>
        <v>-0.75653631211586947</v>
      </c>
      <c r="R3608" s="47">
        <f t="shared" ca="1" si="458"/>
        <v>-1.7450333148781388E-2</v>
      </c>
      <c r="S3608" s="97">
        <f t="shared" ca="1" si="463"/>
        <v>-0.11778841668330757</v>
      </c>
      <c r="V3608">
        <v>3591</v>
      </c>
      <c r="W3608" s="46">
        <v>-5.49006990460998E-3</v>
      </c>
    </row>
    <row r="3609" spans="10:23">
      <c r="J3609">
        <v>3592</v>
      </c>
      <c r="K3609" s="93">
        <f t="shared" ca="1" si="459"/>
        <v>1.4599835771661007</v>
      </c>
      <c r="L3609" s="93">
        <f t="shared" ca="1" si="459"/>
        <v>0.47088707180304529</v>
      </c>
      <c r="M3609" s="93">
        <f t="shared" ca="1" si="460"/>
        <v>1.4599835771661007</v>
      </c>
      <c r="N3609" s="101">
        <f t="shared" ca="1" si="456"/>
        <v>0.91074764656506102</v>
      </c>
      <c r="O3609" s="46">
        <f t="shared" ca="1" si="461"/>
        <v>0.84437284577248972</v>
      </c>
      <c r="P3609" s="46">
        <f t="shared" ca="1" si="462"/>
        <v>0.58232807872634584</v>
      </c>
      <c r="Q3609" s="47">
        <f t="shared" ca="1" si="457"/>
        <v>1.3684623798647775</v>
      </c>
      <c r="R3609" s="47">
        <f t="shared" ca="1" si="458"/>
        <v>0.29668382450201264</v>
      </c>
      <c r="S3609" s="97">
        <f t="shared" ca="1" si="463"/>
        <v>0.57052833513725121</v>
      </c>
      <c r="V3609">
        <v>3592</v>
      </c>
      <c r="W3609" s="46">
        <v>5.8074543442000401E-2</v>
      </c>
    </row>
    <row r="3610" spans="10:23">
      <c r="J3610">
        <v>3593</v>
      </c>
      <c r="K3610" s="93">
        <f t="shared" ca="1" si="459"/>
        <v>1.4435581537345483</v>
      </c>
      <c r="L3610" s="93">
        <f t="shared" ca="1" si="459"/>
        <v>0.1293303165098981</v>
      </c>
      <c r="M3610" s="93">
        <f t="shared" ca="1" si="460"/>
        <v>1.4435581537345483</v>
      </c>
      <c r="N3610" s="101">
        <f t="shared" ca="1" si="456"/>
        <v>0.58169977592853761</v>
      </c>
      <c r="O3610" s="46">
        <f t="shared" ca="1" si="461"/>
        <v>0.8384766201928705</v>
      </c>
      <c r="P3610" s="46">
        <f t="shared" ca="1" si="462"/>
        <v>0.57937996593653618</v>
      </c>
      <c r="Q3610" s="47">
        <f t="shared" ca="1" si="457"/>
        <v>1.356669928705539</v>
      </c>
      <c r="R3610" s="47">
        <f t="shared" ca="1" si="458"/>
        <v>0.24347925507114504</v>
      </c>
      <c r="S3610" s="97">
        <f t="shared" ca="1" si="463"/>
        <v>0.54097793763200774</v>
      </c>
      <c r="V3610">
        <v>3593</v>
      </c>
      <c r="W3610" s="46">
        <v>0.61013596132160597</v>
      </c>
    </row>
    <row r="3611" spans="10:23">
      <c r="J3611">
        <v>3594</v>
      </c>
      <c r="K3611" s="93">
        <f t="shared" ca="1" si="459"/>
        <v>1.3880351389795329</v>
      </c>
      <c r="L3611" s="93">
        <f t="shared" ca="1" si="459"/>
        <v>-0.32498310564341898</v>
      </c>
      <c r="M3611" s="93">
        <f t="shared" ca="1" si="460"/>
        <v>1.3880351389795329</v>
      </c>
      <c r="N3611" s="101">
        <f t="shared" ca="1" si="456"/>
        <v>0.13331529394501701</v>
      </c>
      <c r="O3611" s="46">
        <f t="shared" ca="1" si="461"/>
        <v>0.81854555289221087</v>
      </c>
      <c r="P3611" s="46">
        <f t="shared" ca="1" si="462"/>
        <v>0.56941443228620647</v>
      </c>
      <c r="Q3611" s="47">
        <f t="shared" ca="1" si="457"/>
        <v>1.3168077941042198</v>
      </c>
      <c r="R3611" s="47">
        <f t="shared" ca="1" si="458"/>
        <v>0.1709788518402485</v>
      </c>
      <c r="S3611" s="97">
        <f t="shared" ca="1" si="463"/>
        <v>0.4947622023662297</v>
      </c>
      <c r="V3611">
        <v>3594</v>
      </c>
      <c r="W3611" s="46">
        <v>-4.89339402115321E-2</v>
      </c>
    </row>
    <row r="3612" spans="10:23">
      <c r="J3612">
        <v>3595</v>
      </c>
      <c r="K3612" s="93">
        <f t="shared" ca="1" si="459"/>
        <v>2.9305252091257266E-2</v>
      </c>
      <c r="L3612" s="93">
        <f t="shared" ca="1" si="459"/>
        <v>5.8263667402877035E-2</v>
      </c>
      <c r="M3612" s="93">
        <f t="shared" ca="1" si="460"/>
        <v>2.9305252091257266E-2</v>
      </c>
      <c r="N3612" s="101">
        <f t="shared" ca="1" si="456"/>
        <v>6.4558531134440961E-2</v>
      </c>
      <c r="O3612" s="46">
        <f t="shared" ca="1" si="461"/>
        <v>0.3308030025556129</v>
      </c>
      <c r="P3612" s="46">
        <f t="shared" ca="1" si="462"/>
        <v>0.32554315711790743</v>
      </c>
      <c r="Q3612" s="47">
        <f t="shared" ca="1" si="457"/>
        <v>0.34132269343102384</v>
      </c>
      <c r="R3612" s="47">
        <f t="shared" ca="1" si="458"/>
        <v>0.15986139967828658</v>
      </c>
      <c r="S3612" s="97">
        <f t="shared" ca="1" si="463"/>
        <v>0.24533220111694976</v>
      </c>
      <c r="V3612">
        <v>3595</v>
      </c>
      <c r="W3612" s="46">
        <v>2.2627162177120699E-2</v>
      </c>
    </row>
    <row r="3613" spans="10:23">
      <c r="J3613">
        <v>3596</v>
      </c>
      <c r="K3613" s="93">
        <f t="shared" ca="1" si="459"/>
        <v>0.24393288869723298</v>
      </c>
      <c r="L3613" s="93">
        <f t="shared" ca="1" si="459"/>
        <v>-1.6260139995779697</v>
      </c>
      <c r="M3613" s="93">
        <f t="shared" ca="1" si="460"/>
        <v>0.24393288869723298</v>
      </c>
      <c r="N3613" s="101">
        <f t="shared" ca="1" si="456"/>
        <v>-1.4640204058456188</v>
      </c>
      <c r="O3613" s="46">
        <f t="shared" ca="1" si="461"/>
        <v>0.40784777198411004</v>
      </c>
      <c r="P3613" s="46">
        <f t="shared" ca="1" si="462"/>
        <v>0.364065541832156</v>
      </c>
      <c r="Q3613" s="47">
        <f t="shared" ca="1" si="457"/>
        <v>0.49541223228801812</v>
      </c>
      <c r="R3613" s="47">
        <f t="shared" ca="1" si="458"/>
        <v>-8.729833433182696E-2</v>
      </c>
      <c r="S3613" s="97">
        <f t="shared" ca="1" si="463"/>
        <v>0.16027471882614153</v>
      </c>
      <c r="V3613">
        <v>3596</v>
      </c>
      <c r="W3613" s="46">
        <v>0.314434865387343</v>
      </c>
    </row>
    <row r="3614" spans="10:23">
      <c r="J3614">
        <v>3597</v>
      </c>
      <c r="K3614" s="93">
        <f t="shared" ca="1" si="459"/>
        <v>1.1491901818544648</v>
      </c>
      <c r="L3614" s="93">
        <f t="shared" ca="1" si="459"/>
        <v>0.27576882801704689</v>
      </c>
      <c r="M3614" s="93">
        <f t="shared" ca="1" si="460"/>
        <v>1.1491901818544648</v>
      </c>
      <c r="N3614" s="101">
        <f t="shared" ca="1" si="456"/>
        <v>0.62692004799372913</v>
      </c>
      <c r="O3614" s="46">
        <f t="shared" ca="1" si="461"/>
        <v>0.73280750469926992</v>
      </c>
      <c r="P3614" s="46">
        <f t="shared" ca="1" si="462"/>
        <v>0.52654540818973594</v>
      </c>
      <c r="Q3614" s="47">
        <f t="shared" ca="1" si="457"/>
        <v>1.1453316977183379</v>
      </c>
      <c r="R3614" s="47">
        <f t="shared" ca="1" si="458"/>
        <v>0.25079103344588755</v>
      </c>
      <c r="S3614" s="97">
        <f t="shared" ca="1" si="463"/>
        <v>0.49179926907257876</v>
      </c>
      <c r="V3614">
        <v>3597</v>
      </c>
      <c r="W3614" s="46">
        <v>-0.58489299252422999</v>
      </c>
    </row>
    <row r="3615" spans="10:23">
      <c r="J3615">
        <v>3598</v>
      </c>
      <c r="K3615" s="93">
        <f t="shared" ca="1" si="459"/>
        <v>0.68191696072204988</v>
      </c>
      <c r="L3615" s="93">
        <f t="shared" ca="1" si="459"/>
        <v>1.1837448160862283</v>
      </c>
      <c r="M3615" s="93">
        <f t="shared" ca="1" si="460"/>
        <v>0.68191696072204988</v>
      </c>
      <c r="N3615" s="101">
        <f t="shared" ca="1" si="456"/>
        <v>1.3391534506052982</v>
      </c>
      <c r="O3615" s="46">
        <f t="shared" ca="1" si="461"/>
        <v>0.56507068314375686</v>
      </c>
      <c r="P3615" s="46">
        <f t="shared" ca="1" si="462"/>
        <v>0.44267699741197941</v>
      </c>
      <c r="Q3615" s="47">
        <f t="shared" ca="1" si="457"/>
        <v>0.80985805460731186</v>
      </c>
      <c r="R3615" s="47">
        <f t="shared" ca="1" si="458"/>
        <v>0.36595382555551736</v>
      </c>
      <c r="S3615" s="97">
        <f t="shared" ca="1" si="463"/>
        <v>0.46551225434963711</v>
      </c>
      <c r="V3615">
        <v>3598</v>
      </c>
      <c r="W3615" s="46">
        <v>-0.469423272537626</v>
      </c>
    </row>
    <row r="3616" spans="10:23">
      <c r="J3616">
        <v>3599</v>
      </c>
      <c r="K3616" s="93">
        <f t="shared" ca="1" si="459"/>
        <v>0.51132170552034339</v>
      </c>
      <c r="L3616" s="93">
        <f t="shared" ca="1" si="459"/>
        <v>-0.73076779519008772</v>
      </c>
      <c r="M3616" s="93">
        <f t="shared" ca="1" si="460"/>
        <v>0.51132170552034339</v>
      </c>
      <c r="N3616" s="101">
        <f t="shared" ca="1" si="456"/>
        <v>-0.53021688793237165</v>
      </c>
      <c r="O3616" s="46">
        <f t="shared" ca="1" si="461"/>
        <v>0.50383219442694482</v>
      </c>
      <c r="P3616" s="46">
        <f t="shared" ca="1" si="462"/>
        <v>0.41205775305357339</v>
      </c>
      <c r="Q3616" s="47">
        <f t="shared" ca="1" si="457"/>
        <v>0.68738107717368757</v>
      </c>
      <c r="R3616" s="47">
        <f t="shared" ca="1" si="458"/>
        <v>6.3690681362137957E-2</v>
      </c>
      <c r="S3616" s="97">
        <f t="shared" ca="1" si="463"/>
        <v>0.28376143789454139</v>
      </c>
      <c r="V3616">
        <v>3599</v>
      </c>
      <c r="W3616" s="46">
        <v>0.72868545255052497</v>
      </c>
    </row>
    <row r="3617" spans="10:23">
      <c r="J3617">
        <v>3600</v>
      </c>
      <c r="K3617" s="93">
        <f t="shared" ca="1" si="459"/>
        <v>1.9049197287493831E-2</v>
      </c>
      <c r="L3617" s="93">
        <f t="shared" ca="1" si="459"/>
        <v>0.33577650470796699</v>
      </c>
      <c r="M3617" s="93">
        <f t="shared" ca="1" si="460"/>
        <v>1.9049197287493831E-2</v>
      </c>
      <c r="N3617" s="101">
        <f t="shared" ca="1" si="456"/>
        <v>0.32440213118016825</v>
      </c>
      <c r="O3617" s="46">
        <f t="shared" ca="1" si="461"/>
        <v>0.32712139197601814</v>
      </c>
      <c r="P3617" s="46">
        <f t="shared" ca="1" si="462"/>
        <v>0.32370235182811002</v>
      </c>
      <c r="Q3617" s="47">
        <f t="shared" ca="1" si="457"/>
        <v>0.33395947227183431</v>
      </c>
      <c r="R3617" s="47">
        <f t="shared" ca="1" si="458"/>
        <v>0.20187615830005218</v>
      </c>
      <c r="S3617" s="97">
        <f t="shared" ca="1" si="463"/>
        <v>0.26449877513803516</v>
      </c>
      <c r="V3617">
        <v>3600</v>
      </c>
      <c r="W3617" s="46">
        <v>0.36700024948047399</v>
      </c>
    </row>
    <row r="3618" spans="10:23">
      <c r="J3618">
        <v>3601</v>
      </c>
      <c r="K3618" s="93">
        <f t="shared" ca="1" si="459"/>
        <v>2.1821151243322139</v>
      </c>
      <c r="L3618" s="93">
        <f t="shared" ca="1" si="459"/>
        <v>-0.7590276431174392</v>
      </c>
      <c r="M3618" s="93">
        <f t="shared" ca="1" si="460"/>
        <v>2.1821151243322139</v>
      </c>
      <c r="N3618" s="101">
        <f t="shared" ca="1" si="456"/>
        <v>-2.5659785525436463E-2</v>
      </c>
      <c r="O3618" s="46">
        <f t="shared" ca="1" si="461"/>
        <v>1.1035960261059587</v>
      </c>
      <c r="P3618" s="46">
        <f t="shared" ca="1" si="462"/>
        <v>0.71193966889308036</v>
      </c>
      <c r="Q3618" s="47">
        <f t="shared" ca="1" si="457"/>
        <v>1.8869087405317155</v>
      </c>
      <c r="R3618" s="47">
        <f t="shared" ca="1" si="458"/>
        <v>0.14527377544178541</v>
      </c>
      <c r="S3618" s="97">
        <f t="shared" ca="1" si="463"/>
        <v>0.62443490077387209</v>
      </c>
      <c r="V3618">
        <v>3601</v>
      </c>
      <c r="W3618" s="46">
        <v>0.46215192882907102</v>
      </c>
    </row>
    <row r="3619" spans="10:23">
      <c r="J3619">
        <v>3602</v>
      </c>
      <c r="K3619" s="93">
        <f t="shared" ca="1" si="459"/>
        <v>-0.20409552787422322</v>
      </c>
      <c r="L3619" s="93">
        <f t="shared" ca="1" si="459"/>
        <v>-0.22476601658901732</v>
      </c>
      <c r="M3619" s="93">
        <f t="shared" ca="1" si="460"/>
        <v>-0.20409552787422322</v>
      </c>
      <c r="N3619" s="101">
        <f t="shared" ca="1" si="456"/>
        <v>-0.27800383806837697</v>
      </c>
      <c r="O3619" s="46">
        <f t="shared" ca="1" si="461"/>
        <v>0.24701924776412409</v>
      </c>
      <c r="P3619" s="46">
        <f t="shared" ca="1" si="462"/>
        <v>0.28365127972216303</v>
      </c>
      <c r="Q3619" s="47">
        <f t="shared" ca="1" si="457"/>
        <v>0.17375518384804625</v>
      </c>
      <c r="R3619" s="47">
        <f t="shared" ca="1" si="458"/>
        <v>0.10447163732730419</v>
      </c>
      <c r="S3619" s="97">
        <f t="shared" ca="1" si="463"/>
        <v>0.17574544254571414</v>
      </c>
      <c r="V3619">
        <v>3602</v>
      </c>
      <c r="W3619" s="46">
        <v>0.30193924293360602</v>
      </c>
    </row>
    <row r="3620" spans="10:23">
      <c r="J3620">
        <v>3603</v>
      </c>
      <c r="K3620" s="93">
        <f t="shared" ca="1" si="459"/>
        <v>1.5592153478622095</v>
      </c>
      <c r="L3620" s="93">
        <f t="shared" ca="1" si="459"/>
        <v>-0.85049473314260116</v>
      </c>
      <c r="M3620" s="93">
        <f t="shared" ca="1" si="460"/>
        <v>1.5592153478622095</v>
      </c>
      <c r="N3620" s="101">
        <f t="shared" ca="1" si="456"/>
        <v>-0.3104742986648375</v>
      </c>
      <c r="O3620" s="46">
        <f t="shared" ca="1" si="461"/>
        <v>0.87999402212313282</v>
      </c>
      <c r="P3620" s="46">
        <f t="shared" ca="1" si="462"/>
        <v>0.60013866690166739</v>
      </c>
      <c r="Q3620" s="47">
        <f t="shared" ca="1" si="457"/>
        <v>1.4397047325660637</v>
      </c>
      <c r="R3620" s="47">
        <f t="shared" ca="1" si="458"/>
        <v>9.9221407712036525E-2</v>
      </c>
      <c r="S3620" s="97">
        <f t="shared" ca="1" si="463"/>
        <v>0.4896077149175847</v>
      </c>
      <c r="V3620">
        <v>3603</v>
      </c>
      <c r="W3620" s="46">
        <v>0.43056388998310602</v>
      </c>
    </row>
    <row r="3621" spans="10:23">
      <c r="J3621">
        <v>3604</v>
      </c>
      <c r="K3621" s="93">
        <f t="shared" ca="1" si="459"/>
        <v>-0.42846364078805715</v>
      </c>
      <c r="L3621" s="93">
        <f t="shared" ca="1" si="459"/>
        <v>0.46595773277405889</v>
      </c>
      <c r="M3621" s="93">
        <f t="shared" ca="1" si="460"/>
        <v>-0.42846364078805715</v>
      </c>
      <c r="N3621" s="101">
        <f t="shared" ca="1" si="456"/>
        <v>0.30550564308542838</v>
      </c>
      <c r="O3621" s="46">
        <f t="shared" ca="1" si="461"/>
        <v>0.16647794469657662</v>
      </c>
      <c r="P3621" s="46">
        <f t="shared" ca="1" si="462"/>
        <v>0.24338062818838929</v>
      </c>
      <c r="Q3621" s="47">
        <f t="shared" ca="1" si="457"/>
        <v>1.2672577712951272E-2</v>
      </c>
      <c r="R3621" s="47">
        <f t="shared" ca="1" si="458"/>
        <v>0.19882073809359013</v>
      </c>
      <c r="S3621" s="97">
        <f t="shared" ca="1" si="463"/>
        <v>0.18264934139508338</v>
      </c>
      <c r="V3621">
        <v>3604</v>
      </c>
      <c r="W3621" s="46">
        <v>0.196097381067416</v>
      </c>
    </row>
    <row r="3622" spans="10:23">
      <c r="J3622">
        <v>3605</v>
      </c>
      <c r="K3622" s="93">
        <f t="shared" ca="1" si="459"/>
        <v>-0.30509845711790512</v>
      </c>
      <c r="L3622" s="93">
        <f t="shared" ca="1" si="459"/>
        <v>0.93175131883650009</v>
      </c>
      <c r="M3622" s="93">
        <f t="shared" ca="1" si="460"/>
        <v>-0.30509845711790512</v>
      </c>
      <c r="N3622" s="101">
        <f t="shared" ca="1" si="456"/>
        <v>0.7863496071292444</v>
      </c>
      <c r="O3622" s="46">
        <f t="shared" ca="1" si="461"/>
        <v>0.21076227956450494</v>
      </c>
      <c r="P3622" s="46">
        <f t="shared" ca="1" si="462"/>
        <v>0.26552279562235348</v>
      </c>
      <c r="Q3622" s="47">
        <f t="shared" ca="1" si="457"/>
        <v>0.10124124744880791</v>
      </c>
      <c r="R3622" s="47">
        <f t="shared" ca="1" si="458"/>
        <v>0.27656959579290863</v>
      </c>
      <c r="S3622" s="97">
        <f t="shared" ca="1" si="463"/>
        <v>0.24366593767870678</v>
      </c>
      <c r="V3622">
        <v>3605</v>
      </c>
      <c r="W3622" s="46">
        <v>1.4199413951823301</v>
      </c>
    </row>
    <row r="3623" spans="10:23">
      <c r="J3623">
        <v>3606</v>
      </c>
      <c r="K3623" s="93">
        <f t="shared" ca="1" si="459"/>
        <v>0.91455649984105891</v>
      </c>
      <c r="L3623" s="93">
        <f t="shared" ca="1" si="459"/>
        <v>-0.64645822381184526</v>
      </c>
      <c r="M3623" s="93">
        <f t="shared" ca="1" si="460"/>
        <v>0.91455649984105891</v>
      </c>
      <c r="N3623" s="101">
        <f t="shared" ca="1" si="456"/>
        <v>-0.32204669009550935</v>
      </c>
      <c r="O3623" s="46">
        <f t="shared" ca="1" si="461"/>
        <v>0.64858117571038321</v>
      </c>
      <c r="P3623" s="46">
        <f t="shared" ca="1" si="462"/>
        <v>0.48443224369529259</v>
      </c>
      <c r="Q3623" s="47">
        <f t="shared" ca="1" si="457"/>
        <v>0.97687903974056434</v>
      </c>
      <c r="R3623" s="47">
        <f t="shared" ca="1" si="458"/>
        <v>9.7350238929927974E-2</v>
      </c>
      <c r="S3623" s="97">
        <f t="shared" ca="1" si="463"/>
        <v>0.3729657073201556</v>
      </c>
      <c r="V3623">
        <v>3606</v>
      </c>
      <c r="W3623" s="46">
        <v>-3.2103207706759299E-2</v>
      </c>
    </row>
    <row r="3624" spans="10:23">
      <c r="J3624">
        <v>3607</v>
      </c>
      <c r="K3624" s="93">
        <f t="shared" ca="1" si="459"/>
        <v>1.0532683547855215</v>
      </c>
      <c r="L3624" s="93">
        <f t="shared" ca="1" si="459"/>
        <v>-0.28282343548915428</v>
      </c>
      <c r="M3624" s="93">
        <f t="shared" ca="1" si="460"/>
        <v>1.0532683547855215</v>
      </c>
      <c r="N3624" s="101">
        <f t="shared" ca="1" si="456"/>
        <v>6.682282103294751E-2</v>
      </c>
      <c r="O3624" s="46">
        <f t="shared" ca="1" si="461"/>
        <v>0.69837449706542853</v>
      </c>
      <c r="P3624" s="46">
        <f t="shared" ca="1" si="462"/>
        <v>0.50932890437281531</v>
      </c>
      <c r="Q3624" s="47">
        <f t="shared" ca="1" si="457"/>
        <v>1.0764656824506551</v>
      </c>
      <c r="R3624" s="47">
        <f t="shared" ca="1" si="458"/>
        <v>0.16022751834935914</v>
      </c>
      <c r="S3624" s="97">
        <f t="shared" ca="1" si="463"/>
        <v>0.42930100770739382</v>
      </c>
      <c r="V3624">
        <v>3607</v>
      </c>
      <c r="W3624" s="46">
        <v>5.0485420180189797E-2</v>
      </c>
    </row>
    <row r="3625" spans="10:23">
      <c r="J3625">
        <v>3608</v>
      </c>
      <c r="K3625" s="93">
        <f t="shared" ca="1" si="459"/>
        <v>-2.079124231783557</v>
      </c>
      <c r="L3625" s="93">
        <f t="shared" ca="1" si="459"/>
        <v>3.3922469092491019E-2</v>
      </c>
      <c r="M3625" s="93">
        <f t="shared" ca="1" si="460"/>
        <v>-2.079124231783557</v>
      </c>
      <c r="N3625" s="101">
        <f t="shared" ca="1" si="456"/>
        <v>-0.62904682534266043</v>
      </c>
      <c r="O3625" s="46">
        <f t="shared" ca="1" si="461"/>
        <v>-0.42605881640762799</v>
      </c>
      <c r="P3625" s="46">
        <f t="shared" ca="1" si="462"/>
        <v>-5.2887752363713014E-2</v>
      </c>
      <c r="Q3625" s="47">
        <f t="shared" ca="1" si="457"/>
        <v>-1.172400944495458</v>
      </c>
      <c r="R3625" s="47">
        <f t="shared" ca="1" si="458"/>
        <v>4.7710622726224811E-2</v>
      </c>
      <c r="S3625" s="97">
        <f t="shared" ca="1" si="463"/>
        <v>-0.18917409684070158</v>
      </c>
      <c r="V3625">
        <v>3608</v>
      </c>
      <c r="W3625" s="46">
        <v>0.34499709249354699</v>
      </c>
    </row>
    <row r="3626" spans="10:23">
      <c r="J3626">
        <v>3609</v>
      </c>
      <c r="K3626" s="93">
        <f t="shared" ca="1" si="459"/>
        <v>1.3060081991710384</v>
      </c>
      <c r="L3626" s="93">
        <f t="shared" ca="1" si="459"/>
        <v>1.230899480077603</v>
      </c>
      <c r="M3626" s="93">
        <f t="shared" ca="1" si="460"/>
        <v>1.3060081991710384</v>
      </c>
      <c r="N3626" s="101">
        <f t="shared" ca="1" si="456"/>
        <v>1.5823350092326107</v>
      </c>
      <c r="O3626" s="46">
        <f t="shared" ca="1" si="461"/>
        <v>0.78910038560430573</v>
      </c>
      <c r="P3626" s="46">
        <f t="shared" ca="1" si="462"/>
        <v>0.55469184864225385</v>
      </c>
      <c r="Q3626" s="47">
        <f t="shared" ca="1" si="457"/>
        <v>1.2579174595284095</v>
      </c>
      <c r="R3626" s="47">
        <f t="shared" ca="1" si="458"/>
        <v>0.40527445721699851</v>
      </c>
      <c r="S3626" s="97">
        <f t="shared" ca="1" si="463"/>
        <v>0.59718742141065206</v>
      </c>
      <c r="V3626">
        <v>3609</v>
      </c>
      <c r="W3626" s="46">
        <v>0.37121557388853299</v>
      </c>
    </row>
    <row r="3627" spans="10:23">
      <c r="J3627">
        <v>3610</v>
      </c>
      <c r="K3627" s="93">
        <f t="shared" ca="1" si="459"/>
        <v>-0.45093580110022508</v>
      </c>
      <c r="L3627" s="93">
        <f t="shared" ca="1" si="459"/>
        <v>-0.79334583469879205</v>
      </c>
      <c r="M3627" s="93">
        <f t="shared" ca="1" si="460"/>
        <v>-0.45093580110022508</v>
      </c>
      <c r="N3627" s="101">
        <f t="shared" ca="1" si="456"/>
        <v>-0.89556554916493347</v>
      </c>
      <c r="O3627" s="46">
        <f t="shared" ca="1" si="461"/>
        <v>0.15841112517048864</v>
      </c>
      <c r="P3627" s="46">
        <f t="shared" ca="1" si="462"/>
        <v>0.23934721842534529</v>
      </c>
      <c r="Q3627" s="47">
        <f t="shared" ca="1" si="457"/>
        <v>-3.4610613392246914E-3</v>
      </c>
      <c r="R3627" s="47">
        <f t="shared" ca="1" si="458"/>
        <v>4.6165467220313505E-3</v>
      </c>
      <c r="S3627" s="97">
        <f t="shared" ca="1" si="463"/>
        <v>8.1513835946259994E-2</v>
      </c>
      <c r="V3627">
        <v>3610</v>
      </c>
      <c r="W3627" s="46">
        <v>0.62794836946372201</v>
      </c>
    </row>
    <row r="3628" spans="10:23">
      <c r="J3628">
        <v>3611</v>
      </c>
      <c r="K3628" s="93">
        <f t="shared" ca="1" si="459"/>
        <v>0.78499361345012786</v>
      </c>
      <c r="L3628" s="93">
        <f t="shared" ca="1" si="459"/>
        <v>0.19297465882086626</v>
      </c>
      <c r="M3628" s="93">
        <f t="shared" ca="1" si="460"/>
        <v>0.78499361345012786</v>
      </c>
      <c r="N3628" s="101">
        <f t="shared" ca="1" si="456"/>
        <v>0.43260160909916312</v>
      </c>
      <c r="O3628" s="46">
        <f t="shared" ca="1" si="461"/>
        <v>0.60207205476802483</v>
      </c>
      <c r="P3628" s="46">
        <f t="shared" ca="1" si="462"/>
        <v>0.4611776832241134</v>
      </c>
      <c r="Q3628" s="47">
        <f t="shared" ca="1" si="457"/>
        <v>0.8838607978558477</v>
      </c>
      <c r="R3628" s="47">
        <f t="shared" ca="1" si="458"/>
        <v>0.21937120126808229</v>
      </c>
      <c r="S3628" s="97">
        <f t="shared" ca="1" si="463"/>
        <v>0.41072162801805356</v>
      </c>
      <c r="V3628">
        <v>3611</v>
      </c>
      <c r="W3628" s="46">
        <v>0.51959667034450596</v>
      </c>
    </row>
    <row r="3629" spans="10:23">
      <c r="J3629">
        <v>3612</v>
      </c>
      <c r="K3629" s="93">
        <f t="shared" ca="1" si="459"/>
        <v>0.49958705483901772</v>
      </c>
      <c r="L3629" s="93">
        <f t="shared" ca="1" si="459"/>
        <v>4.3838382829123078E-2</v>
      </c>
      <c r="M3629" s="93">
        <f t="shared" ca="1" si="460"/>
        <v>0.49958705483901772</v>
      </c>
      <c r="N3629" s="101">
        <f t="shared" ca="1" si="456"/>
        <v>0.20044232474253504</v>
      </c>
      <c r="O3629" s="46">
        <f t="shared" ca="1" si="461"/>
        <v>0.49961981306560838</v>
      </c>
      <c r="P3629" s="46">
        <f t="shared" ca="1" si="462"/>
        <v>0.4099515623729052</v>
      </c>
      <c r="Q3629" s="47">
        <f t="shared" ca="1" si="457"/>
        <v>0.67895631445101479</v>
      </c>
      <c r="R3629" s="47">
        <f t="shared" ca="1" si="458"/>
        <v>0.18183278857548935</v>
      </c>
      <c r="S3629" s="97">
        <f t="shared" ca="1" si="463"/>
        <v>0.34072630082054889</v>
      </c>
      <c r="V3629">
        <v>3612</v>
      </c>
      <c r="W3629" s="46">
        <v>-0.28335811237786102</v>
      </c>
    </row>
    <row r="3630" spans="10:23">
      <c r="J3630">
        <v>3613</v>
      </c>
      <c r="K3630" s="93">
        <f t="shared" ca="1" si="459"/>
        <v>-2.2672064527866592E-3</v>
      </c>
      <c r="L3630" s="93">
        <f t="shared" ca="1" si="459"/>
        <v>1.9539000805663138</v>
      </c>
      <c r="M3630" s="93">
        <f t="shared" ca="1" si="460"/>
        <v>-2.2672064527866592E-3</v>
      </c>
      <c r="N3630" s="101">
        <f t="shared" ca="1" si="456"/>
        <v>1.8517387952595994</v>
      </c>
      <c r="O3630" s="46">
        <f t="shared" ca="1" si="461"/>
        <v>0.31946945377651348</v>
      </c>
      <c r="P3630" s="46">
        <f t="shared" ca="1" si="462"/>
        <v>0.31987638272835772</v>
      </c>
      <c r="Q3630" s="47">
        <f t="shared" ca="1" si="457"/>
        <v>0.31865559587282505</v>
      </c>
      <c r="R3630" s="47">
        <f t="shared" ca="1" si="458"/>
        <v>0.44883502611198695</v>
      </c>
      <c r="S3630" s="97">
        <f t="shared" ca="1" si="463"/>
        <v>0.38415223994425018</v>
      </c>
      <c r="V3630">
        <v>3613</v>
      </c>
      <c r="W3630" s="46">
        <v>-6.6502249060265306E-2</v>
      </c>
    </row>
    <row r="3631" spans="10:23">
      <c r="J3631">
        <v>3614</v>
      </c>
      <c r="K3631" s="93">
        <f t="shared" ca="1" si="459"/>
        <v>0.25461359906121989</v>
      </c>
      <c r="L3631" s="93">
        <f t="shared" ca="1" si="459"/>
        <v>4.1067417472620694E-2</v>
      </c>
      <c r="M3631" s="93">
        <f t="shared" ca="1" si="460"/>
        <v>0.25461359906121989</v>
      </c>
      <c r="N3631" s="101">
        <f t="shared" ca="1" si="456"/>
        <v>0.11990816449415179</v>
      </c>
      <c r="O3631" s="46">
        <f t="shared" ca="1" si="461"/>
        <v>0.41168182094601813</v>
      </c>
      <c r="P3631" s="46">
        <f t="shared" ca="1" si="462"/>
        <v>0.36598256631311005</v>
      </c>
      <c r="Q3631" s="47">
        <f t="shared" ca="1" si="457"/>
        <v>0.50308033021183429</v>
      </c>
      <c r="R3631" s="47">
        <f t="shared" ca="1" si="458"/>
        <v>0.16881101969972345</v>
      </c>
      <c r="S3631" s="97">
        <f t="shared" ca="1" si="463"/>
        <v>0.29024642032287079</v>
      </c>
      <c r="V3631">
        <v>3614</v>
      </c>
      <c r="W3631" s="46">
        <v>0.27417870910271003</v>
      </c>
    </row>
    <row r="3632" spans="10:23">
      <c r="J3632">
        <v>3615</v>
      </c>
      <c r="K3632" s="93">
        <f t="shared" ca="1" si="459"/>
        <v>0.32822478838822</v>
      </c>
      <c r="L3632" s="93">
        <f t="shared" ca="1" si="459"/>
        <v>0.71254277155597656</v>
      </c>
      <c r="M3632" s="93">
        <f t="shared" ca="1" si="460"/>
        <v>0.32822478838822</v>
      </c>
      <c r="N3632" s="101">
        <f t="shared" ca="1" si="456"/>
        <v>0.77993266855089405</v>
      </c>
      <c r="O3632" s="46">
        <f t="shared" ca="1" si="461"/>
        <v>0.43810599072555095</v>
      </c>
      <c r="P3632" s="46">
        <f t="shared" ca="1" si="462"/>
        <v>0.37919465120287643</v>
      </c>
      <c r="Q3632" s="47">
        <f t="shared" ca="1" si="457"/>
        <v>0.55592866977089994</v>
      </c>
      <c r="R3632" s="47">
        <f t="shared" ca="1" si="458"/>
        <v>0.27553202501797847</v>
      </c>
      <c r="S3632" s="97">
        <f t="shared" ca="1" si="463"/>
        <v>0.35681900787176468</v>
      </c>
      <c r="V3632">
        <v>3615</v>
      </c>
      <c r="W3632" s="46">
        <v>0.62371508773488205</v>
      </c>
    </row>
    <row r="3633" spans="10:23">
      <c r="J3633">
        <v>3616</v>
      </c>
      <c r="K3633" s="93">
        <f t="shared" ca="1" si="459"/>
        <v>1.8882929629140073</v>
      </c>
      <c r="L3633" s="93">
        <f t="shared" ca="1" si="459"/>
        <v>0.56146364670185256</v>
      </c>
      <c r="M3633" s="93">
        <f t="shared" ca="1" si="460"/>
        <v>1.8882929629140073</v>
      </c>
      <c r="N3633" s="101">
        <f t="shared" ca="1" si="456"/>
        <v>1.1328337676677629</v>
      </c>
      <c r="O3633" s="46">
        <f t="shared" ca="1" si="461"/>
        <v>0.99812283990577055</v>
      </c>
      <c r="P3633" s="46">
        <f t="shared" ca="1" si="462"/>
        <v>0.65920307579298631</v>
      </c>
      <c r="Q3633" s="47">
        <f t="shared" ca="1" si="457"/>
        <v>1.6759623681313391</v>
      </c>
      <c r="R3633" s="47">
        <f t="shared" ca="1" si="458"/>
        <v>0.33259348234901048</v>
      </c>
      <c r="S3633" s="97">
        <f t="shared" ca="1" si="463"/>
        <v>0.66535816112739055</v>
      </c>
      <c r="V3633">
        <v>3616</v>
      </c>
      <c r="W3633" s="46">
        <v>-0.15774793003823201</v>
      </c>
    </row>
    <row r="3634" spans="10:23">
      <c r="J3634">
        <v>3617</v>
      </c>
      <c r="K3634" s="93">
        <f t="shared" ca="1" si="459"/>
        <v>-1.3592639516803822</v>
      </c>
      <c r="L3634" s="93">
        <f t="shared" ca="1" si="459"/>
        <v>-1.1685466454290125</v>
      </c>
      <c r="M3634" s="93">
        <f t="shared" ca="1" si="460"/>
        <v>-1.3592639516803822</v>
      </c>
      <c r="N3634" s="101">
        <f t="shared" ca="1" si="456"/>
        <v>-1.5401558589840683</v>
      </c>
      <c r="O3634" s="46">
        <f t="shared" ca="1" si="461"/>
        <v>-0.16765095161293042</v>
      </c>
      <c r="P3634" s="46">
        <f t="shared" ca="1" si="462"/>
        <v>7.6316180033635772E-2</v>
      </c>
      <c r="Q3634" s="47">
        <f t="shared" ca="1" si="457"/>
        <v>-0.65558521490606281</v>
      </c>
      <c r="R3634" s="47">
        <f t="shared" ca="1" si="458"/>
        <v>-9.960886530356447E-2</v>
      </c>
      <c r="S3634" s="97">
        <f t="shared" ca="1" si="463"/>
        <v>-0.13362990845824746</v>
      </c>
      <c r="V3634">
        <v>3617</v>
      </c>
      <c r="W3634" s="46">
        <v>0.20532745244739101</v>
      </c>
    </row>
    <row r="3635" spans="10:23">
      <c r="J3635">
        <v>3618</v>
      </c>
      <c r="K3635" s="93">
        <f t="shared" ca="1" si="459"/>
        <v>-2.6895207554203782</v>
      </c>
      <c r="L3635" s="93">
        <f t="shared" ca="1" si="459"/>
        <v>0.80111013116117114</v>
      </c>
      <c r="M3635" s="93">
        <f t="shared" ca="1" si="460"/>
        <v>-2.6895207554203782</v>
      </c>
      <c r="N3635" s="101">
        <f t="shared" ca="1" si="456"/>
        <v>-9.5808888674750681E-2</v>
      </c>
      <c r="O3635" s="46">
        <f t="shared" ca="1" si="461"/>
        <v>-0.64517253432034583</v>
      </c>
      <c r="P3635" s="46">
        <f t="shared" ca="1" si="462"/>
        <v>-0.16244461132007193</v>
      </c>
      <c r="Q3635" s="47">
        <f t="shared" ca="1" si="457"/>
        <v>-1.6106283803208936</v>
      </c>
      <c r="R3635" s="47">
        <f t="shared" ca="1" si="458"/>
        <v>0.13393119230395517</v>
      </c>
      <c r="S3635" s="97">
        <f t="shared" ca="1" si="463"/>
        <v>-0.2556206710081953</v>
      </c>
      <c r="V3635">
        <v>3618</v>
      </c>
      <c r="W3635" s="46">
        <v>0.157578880120295</v>
      </c>
    </row>
    <row r="3636" spans="10:23">
      <c r="J3636">
        <v>3619</v>
      </c>
      <c r="K3636" s="93">
        <f t="shared" ca="1" si="459"/>
        <v>1.1799676377747841</v>
      </c>
      <c r="L3636" s="93">
        <f t="shared" ca="1" si="459"/>
        <v>0.39052262105034097</v>
      </c>
      <c r="M3636" s="93">
        <f t="shared" ca="1" si="460"/>
        <v>1.1799676377747841</v>
      </c>
      <c r="N3636" s="101">
        <f t="shared" ca="1" si="456"/>
        <v>0.74550411138118589</v>
      </c>
      <c r="O3636" s="46">
        <f t="shared" ca="1" si="461"/>
        <v>0.7438556718061462</v>
      </c>
      <c r="P3636" s="46">
        <f t="shared" ca="1" si="462"/>
        <v>0.53206949174317408</v>
      </c>
      <c r="Q3636" s="47">
        <f t="shared" ca="1" si="457"/>
        <v>1.1674280319320904</v>
      </c>
      <c r="R3636" s="47">
        <f t="shared" ca="1" si="458"/>
        <v>0.26996518589272622</v>
      </c>
      <c r="S3636" s="97">
        <f t="shared" ca="1" si="463"/>
        <v>0.50691042884943616</v>
      </c>
      <c r="V3636">
        <v>3619</v>
      </c>
      <c r="W3636" s="46">
        <v>-8.7367191828509896E-2</v>
      </c>
    </row>
    <row r="3637" spans="10:23">
      <c r="J3637">
        <v>3620</v>
      </c>
      <c r="K3637" s="93">
        <f t="shared" ca="1" si="459"/>
        <v>-1.0086902722436899</v>
      </c>
      <c r="L3637" s="93">
        <f t="shared" ca="1" si="459"/>
        <v>-0.80934049230594718</v>
      </c>
      <c r="M3637" s="93">
        <f t="shared" ca="1" si="460"/>
        <v>-1.0086902722436899</v>
      </c>
      <c r="N3637" s="101">
        <f t="shared" ca="1" si="456"/>
        <v>-1.0881082494186989</v>
      </c>
      <c r="O3637" s="46">
        <f t="shared" ca="1" si="461"/>
        <v>-4.1805702944018808E-2</v>
      </c>
      <c r="P3637" s="46">
        <f t="shared" ca="1" si="462"/>
        <v>0.13923880436809158</v>
      </c>
      <c r="Q3637" s="47">
        <f t="shared" ca="1" si="457"/>
        <v>-0.40389471756823958</v>
      </c>
      <c r="R3637" s="47">
        <f t="shared" ca="1" si="458"/>
        <v>-2.6516161853901654E-2</v>
      </c>
      <c r="S3637" s="97">
        <f t="shared" ca="1" si="463"/>
        <v>-3.4160932398960231E-2</v>
      </c>
      <c r="V3637">
        <v>3620</v>
      </c>
      <c r="W3637" s="46">
        <v>0.51775561971850204</v>
      </c>
    </row>
    <row r="3638" spans="10:23">
      <c r="J3638">
        <v>3621</v>
      </c>
      <c r="K3638" s="93">
        <f t="shared" ca="1" si="459"/>
        <v>-3.4881052712961699E-4</v>
      </c>
      <c r="L3638" s="93">
        <f t="shared" ca="1" si="459"/>
        <v>2.1958025245850883</v>
      </c>
      <c r="M3638" s="93">
        <f t="shared" ca="1" si="460"/>
        <v>-3.4881052712961699E-4</v>
      </c>
      <c r="N3638" s="101">
        <f t="shared" ca="1" si="456"/>
        <v>2.0816925285549677</v>
      </c>
      <c r="O3638" s="46">
        <f t="shared" ca="1" si="461"/>
        <v>0.3201580993493861</v>
      </c>
      <c r="P3638" s="46">
        <f t="shared" ca="1" si="462"/>
        <v>0.32022070551479404</v>
      </c>
      <c r="Q3638" s="47">
        <f t="shared" ca="1" si="457"/>
        <v>0.32003288701857024</v>
      </c>
      <c r="R3638" s="47">
        <f t="shared" ca="1" si="458"/>
        <v>0.48601681776234334</v>
      </c>
      <c r="S3638" s="97">
        <f t="shared" ca="1" si="463"/>
        <v>0.4030874585558647</v>
      </c>
      <c r="V3638">
        <v>3621</v>
      </c>
      <c r="W3638" s="46">
        <v>1.5966055964722099</v>
      </c>
    </row>
    <row r="3639" spans="10:23">
      <c r="J3639">
        <v>3622</v>
      </c>
      <c r="K3639" s="93">
        <f t="shared" ca="1" si="459"/>
        <v>0.31478526760016096</v>
      </c>
      <c r="L3639" s="93">
        <f t="shared" ca="1" si="459"/>
        <v>1.6797353399461912</v>
      </c>
      <c r="M3639" s="93">
        <f t="shared" ca="1" si="460"/>
        <v>0.31478526760016096</v>
      </c>
      <c r="N3639" s="101">
        <f t="shared" ca="1" si="456"/>
        <v>1.6926376132689398</v>
      </c>
      <c r="O3639" s="46">
        <f t="shared" ca="1" si="461"/>
        <v>0.43328161304185858</v>
      </c>
      <c r="P3639" s="46">
        <f t="shared" ca="1" si="462"/>
        <v>0.3767824623610303</v>
      </c>
      <c r="Q3639" s="47">
        <f t="shared" ca="1" si="457"/>
        <v>0.5462799144035152</v>
      </c>
      <c r="R3639" s="47">
        <f t="shared" ca="1" si="458"/>
        <v>0.42310955988307536</v>
      </c>
      <c r="S3639" s="97">
        <f t="shared" ca="1" si="463"/>
        <v>0.42819558646246697</v>
      </c>
      <c r="V3639">
        <v>3622</v>
      </c>
      <c r="W3639" s="46">
        <v>0.59321123781032403</v>
      </c>
    </row>
    <row r="3640" spans="10:23">
      <c r="J3640">
        <v>3623</v>
      </c>
      <c r="K3640" s="93">
        <f t="shared" ca="1" si="459"/>
        <v>7.0665942682937702E-2</v>
      </c>
      <c r="L3640" s="93">
        <f t="shared" ca="1" si="459"/>
        <v>1.5238699608539303</v>
      </c>
      <c r="M3640" s="93">
        <f t="shared" ca="1" si="460"/>
        <v>7.0665942682937702E-2</v>
      </c>
      <c r="N3640" s="101">
        <f t="shared" ca="1" si="456"/>
        <v>1.4672288459279474</v>
      </c>
      <c r="O3640" s="46">
        <f t="shared" ca="1" si="461"/>
        <v>0.34565022782646465</v>
      </c>
      <c r="P3640" s="46">
        <f t="shared" ca="1" si="462"/>
        <v>0.33296676975333334</v>
      </c>
      <c r="Q3640" s="47">
        <f t="shared" ca="1" si="457"/>
        <v>0.37101714397272734</v>
      </c>
      <c r="R3640" s="47">
        <f t="shared" ca="1" si="458"/>
        <v>0.38666265509344461</v>
      </c>
      <c r="S3640" s="97">
        <f t="shared" ca="1" si="463"/>
        <v>0.36615644145995463</v>
      </c>
      <c r="V3640">
        <v>3623</v>
      </c>
      <c r="W3640" s="46">
        <v>-0.19651329803039699</v>
      </c>
    </row>
    <row r="3641" spans="10:23">
      <c r="J3641">
        <v>3624</v>
      </c>
      <c r="K3641" s="93">
        <f t="shared" ca="1" si="459"/>
        <v>0.32274613249219297</v>
      </c>
      <c r="L3641" s="93">
        <f t="shared" ca="1" si="459"/>
        <v>1.2391951572066462</v>
      </c>
      <c r="M3641" s="93">
        <f t="shared" ca="1" si="460"/>
        <v>0.32274613249219297</v>
      </c>
      <c r="N3641" s="101">
        <f t="shared" ca="1" si="456"/>
        <v>1.2775006059214449</v>
      </c>
      <c r="O3641" s="46">
        <f t="shared" ca="1" si="461"/>
        <v>0.43613932051027759</v>
      </c>
      <c r="P3641" s="46">
        <f t="shared" ca="1" si="462"/>
        <v>0.37821131609523978</v>
      </c>
      <c r="Q3641" s="47">
        <f t="shared" ca="1" si="457"/>
        <v>0.55199532934035322</v>
      </c>
      <c r="R3641" s="47">
        <f t="shared" ca="1" si="458"/>
        <v>0.35598502360202894</v>
      </c>
      <c r="S3641" s="97">
        <f t="shared" ca="1" si="463"/>
        <v>0.39606217205615324</v>
      </c>
      <c r="V3641">
        <v>3624</v>
      </c>
      <c r="W3641" s="46">
        <v>0.47977134502829</v>
      </c>
    </row>
    <row r="3642" spans="10:23">
      <c r="J3642">
        <v>3625</v>
      </c>
      <c r="K3642" s="93">
        <f t="shared" ca="1" si="459"/>
        <v>-0.31858637662906719</v>
      </c>
      <c r="L3642" s="93">
        <f t="shared" ca="1" si="459"/>
        <v>0.35978573825454652</v>
      </c>
      <c r="M3642" s="93">
        <f t="shared" ca="1" si="460"/>
        <v>-0.31858637662906719</v>
      </c>
      <c r="N3642" s="101">
        <f t="shared" ca="1" si="456"/>
        <v>0.239789194973071</v>
      </c>
      <c r="O3642" s="46">
        <f t="shared" ca="1" si="461"/>
        <v>0.20592052821672591</v>
      </c>
      <c r="P3642" s="46">
        <f t="shared" ca="1" si="462"/>
        <v>0.26310191994846394</v>
      </c>
      <c r="Q3642" s="47">
        <f t="shared" ca="1" si="457"/>
        <v>9.1557744753249876E-2</v>
      </c>
      <c r="R3642" s="47">
        <f t="shared" ca="1" si="458"/>
        <v>0.18819488198462847</v>
      </c>
      <c r="S3642" s="97">
        <f t="shared" ca="1" si="463"/>
        <v>0.19705770510067719</v>
      </c>
      <c r="V3642">
        <v>3625</v>
      </c>
      <c r="W3642" s="46">
        <v>0.52606712147794898</v>
      </c>
    </row>
    <row r="3643" spans="10:23">
      <c r="J3643">
        <v>3626</v>
      </c>
      <c r="K3643" s="93">
        <f t="shared" ca="1" si="459"/>
        <v>0.82662091958550088</v>
      </c>
      <c r="L3643" s="93">
        <f t="shared" ca="1" si="459"/>
        <v>-0.98979694418611797</v>
      </c>
      <c r="M3643" s="93">
        <f t="shared" ca="1" si="460"/>
        <v>0.82662091958550088</v>
      </c>
      <c r="N3643" s="101">
        <f t="shared" ca="1" si="456"/>
        <v>-0.67552584596912058</v>
      </c>
      <c r="O3643" s="46">
        <f t="shared" ca="1" si="461"/>
        <v>0.61701498687987189</v>
      </c>
      <c r="P3643" s="46">
        <f t="shared" ca="1" si="462"/>
        <v>0.46864914928003693</v>
      </c>
      <c r="Q3643" s="47">
        <f t="shared" ca="1" si="457"/>
        <v>0.9137466620795418</v>
      </c>
      <c r="R3643" s="47">
        <f t="shared" ca="1" si="458"/>
        <v>4.0195314162715323E-2</v>
      </c>
      <c r="S3643" s="97">
        <f t="shared" ca="1" si="463"/>
        <v>0.32860515052129358</v>
      </c>
      <c r="V3643">
        <v>3626</v>
      </c>
      <c r="W3643" s="46">
        <v>0.182278817442381</v>
      </c>
    </row>
    <row r="3644" spans="10:23">
      <c r="J3644">
        <v>3627</v>
      </c>
      <c r="K3644" s="93">
        <f t="shared" ca="1" si="459"/>
        <v>-0.50665602322645564</v>
      </c>
      <c r="L3644" s="93">
        <f t="shared" ca="1" si="459"/>
        <v>0.16722367666646407</v>
      </c>
      <c r="M3644" s="93">
        <f t="shared" ca="1" si="460"/>
        <v>-0.50665602322645564</v>
      </c>
      <c r="N3644" s="101">
        <f t="shared" ca="1" si="456"/>
        <v>-2.5860250013657604E-3</v>
      </c>
      <c r="O3644" s="46">
        <f t="shared" ca="1" si="461"/>
        <v>0.13840926644387322</v>
      </c>
      <c r="P3644" s="46">
        <f t="shared" ca="1" si="462"/>
        <v>0.22934628906203758</v>
      </c>
      <c r="Q3644" s="47">
        <f t="shared" ca="1" si="457"/>
        <v>-4.3464778792455527E-2</v>
      </c>
      <c r="R3644" s="47">
        <f t="shared" ca="1" si="458"/>
        <v>0.14900462922746516</v>
      </c>
      <c r="S3644" s="97">
        <f t="shared" ca="1" si="463"/>
        <v>0.14370694783566917</v>
      </c>
      <c r="V3644">
        <v>3627</v>
      </c>
      <c r="W3644" s="46">
        <v>-0.25149488105045997</v>
      </c>
    </row>
    <row r="3645" spans="10:23">
      <c r="J3645">
        <v>3628</v>
      </c>
      <c r="K3645" s="93">
        <f t="shared" ca="1" si="459"/>
        <v>1.5214056606790967</v>
      </c>
      <c r="L3645" s="93">
        <f t="shared" ca="1" si="459"/>
        <v>-0.68103810671763809</v>
      </c>
      <c r="M3645" s="93">
        <f t="shared" ca="1" si="460"/>
        <v>1.5214056606790967</v>
      </c>
      <c r="N3645" s="101">
        <f t="shared" ca="1" si="456"/>
        <v>-0.16183964875761653</v>
      </c>
      <c r="O3645" s="46">
        <f t="shared" ca="1" si="461"/>
        <v>0.86642149867157736</v>
      </c>
      <c r="P3645" s="46">
        <f t="shared" ca="1" si="462"/>
        <v>0.59335240517588961</v>
      </c>
      <c r="Q3645" s="47">
        <f t="shared" ca="1" si="457"/>
        <v>1.4125596856629528</v>
      </c>
      <c r="R3645" s="47">
        <f t="shared" ca="1" si="458"/>
        <v>0.12325451430994219</v>
      </c>
      <c r="S3645" s="97">
        <f t="shared" ca="1" si="463"/>
        <v>0.49483800649075976</v>
      </c>
      <c r="V3645">
        <v>3628</v>
      </c>
      <c r="W3645" s="46">
        <v>4.5880042529402101E-2</v>
      </c>
    </row>
    <row r="3646" spans="10:23">
      <c r="J3646">
        <v>3629</v>
      </c>
      <c r="K3646" s="93">
        <f t="shared" ca="1" si="459"/>
        <v>-0.92108512664561859</v>
      </c>
      <c r="L3646" s="93">
        <f t="shared" ca="1" si="459"/>
        <v>-6.9940530257365643E-2</v>
      </c>
      <c r="M3646" s="93">
        <f t="shared" ca="1" si="460"/>
        <v>-0.92108512664561859</v>
      </c>
      <c r="N3646" s="101">
        <f t="shared" ca="1" si="456"/>
        <v>-0.35923517445694009</v>
      </c>
      <c r="O3646" s="46">
        <f t="shared" ca="1" si="461"/>
        <v>-1.0358130068096771E-2</v>
      </c>
      <c r="P3646" s="46">
        <f t="shared" ca="1" si="462"/>
        <v>0.1549625908060526</v>
      </c>
      <c r="Q3646" s="47">
        <f t="shared" ca="1" si="457"/>
        <v>-0.34099957181639551</v>
      </c>
      <c r="R3646" s="47">
        <f t="shared" ca="1" si="458"/>
        <v>9.1337140305679188E-2</v>
      </c>
      <c r="S3646" s="97">
        <f t="shared" ca="1" si="463"/>
        <v>4.0489505118791208E-2</v>
      </c>
      <c r="V3646">
        <v>3629</v>
      </c>
      <c r="W3646" s="46">
        <v>-0.25703236334311402</v>
      </c>
    </row>
    <row r="3647" spans="10:23">
      <c r="J3647">
        <v>3630</v>
      </c>
      <c r="K3647" s="93">
        <f t="shared" ca="1" si="459"/>
        <v>-0.14185556578519884</v>
      </c>
      <c r="L3647" s="93">
        <f t="shared" ca="1" si="459"/>
        <v>-0.86174517574294318</v>
      </c>
      <c r="M3647" s="93">
        <f t="shared" ca="1" si="460"/>
        <v>-0.14185556578519884</v>
      </c>
      <c r="N3647" s="101">
        <f t="shared" ca="1" si="456"/>
        <v>-0.8621193658728088</v>
      </c>
      <c r="O3647" s="46">
        <f t="shared" ca="1" si="461"/>
        <v>0.26936149410395904</v>
      </c>
      <c r="P3647" s="46">
        <f t="shared" ca="1" si="462"/>
        <v>0.2948224028920805</v>
      </c>
      <c r="Q3647" s="47">
        <f t="shared" ca="1" si="457"/>
        <v>0.21843967652771615</v>
      </c>
      <c r="R3647" s="47">
        <f t="shared" ca="1" si="458"/>
        <v>1.0024543369209327E-2</v>
      </c>
      <c r="S3647" s="97">
        <f t="shared" ca="1" si="463"/>
        <v>0.13969301873658418</v>
      </c>
      <c r="V3647">
        <v>3630</v>
      </c>
      <c r="W3647" s="46">
        <v>0.10059347726931001</v>
      </c>
    </row>
    <row r="3648" spans="10:23">
      <c r="J3648">
        <v>3631</v>
      </c>
      <c r="K3648" s="93">
        <f t="shared" ca="1" si="459"/>
        <v>-0.61678290884916021</v>
      </c>
      <c r="L3648" s="93">
        <f t="shared" ca="1" si="459"/>
        <v>-0.14278999116525906</v>
      </c>
      <c r="M3648" s="93">
        <f t="shared" ca="1" si="460"/>
        <v>-0.61678290884916021</v>
      </c>
      <c r="N3648" s="101">
        <f t="shared" ca="1" si="456"/>
        <v>-0.33152759175216195</v>
      </c>
      <c r="O3648" s="46">
        <f t="shared" ca="1" si="461"/>
        <v>9.8877076438648515E-2</v>
      </c>
      <c r="P3648" s="46">
        <f t="shared" ca="1" si="462"/>
        <v>0.20958019405942524</v>
      </c>
      <c r="Q3648" s="47">
        <f t="shared" ca="1" si="457"/>
        <v>-0.12252915880290494</v>
      </c>
      <c r="R3648" s="47">
        <f t="shared" ca="1" si="458"/>
        <v>9.5817248336544661E-2</v>
      </c>
      <c r="S3648" s="97">
        <f t="shared" ca="1" si="463"/>
        <v>9.7347162387596581E-2</v>
      </c>
      <c r="V3648">
        <v>3631</v>
      </c>
      <c r="W3648" s="46">
        <v>-0.11361744123840101</v>
      </c>
    </row>
    <row r="3649" spans="10:23">
      <c r="J3649">
        <v>3632</v>
      </c>
      <c r="K3649" s="93">
        <f t="shared" ca="1" si="459"/>
        <v>1.5333582517658011</v>
      </c>
      <c r="L3649" s="93">
        <f t="shared" ca="1" si="459"/>
        <v>1.032988800604915</v>
      </c>
      <c r="M3649" s="93">
        <f t="shared" ca="1" si="460"/>
        <v>1.5333582517658011</v>
      </c>
      <c r="N3649" s="101">
        <f t="shared" ca="1" si="456"/>
        <v>1.4670016382726976</v>
      </c>
      <c r="O3649" s="46">
        <f t="shared" ca="1" si="461"/>
        <v>0.8707121139852001</v>
      </c>
      <c r="P3649" s="46">
        <f t="shared" ca="1" si="462"/>
        <v>0.59549771283270103</v>
      </c>
      <c r="Q3649" s="47">
        <f t="shared" ca="1" si="457"/>
        <v>1.4211409162901982</v>
      </c>
      <c r="R3649" s="47">
        <f t="shared" ca="1" si="458"/>
        <v>0.38662591732199031</v>
      </c>
      <c r="S3649" s="97">
        <f t="shared" ca="1" si="463"/>
        <v>0.62866901565359523</v>
      </c>
      <c r="V3649">
        <v>3632</v>
      </c>
      <c r="W3649" s="46">
        <v>0.72516290571101805</v>
      </c>
    </row>
    <row r="3650" spans="10:23">
      <c r="J3650">
        <v>3633</v>
      </c>
      <c r="K3650" s="93">
        <f t="shared" ca="1" si="459"/>
        <v>0.34198520353439815</v>
      </c>
      <c r="L3650" s="93">
        <f t="shared" ca="1" si="459"/>
        <v>-0.78699867566185666</v>
      </c>
      <c r="M3650" s="93">
        <f t="shared" ca="1" si="460"/>
        <v>0.34198520353439815</v>
      </c>
      <c r="N3650" s="101">
        <f t="shared" ca="1" si="456"/>
        <v>-0.63738124682668307</v>
      </c>
      <c r="O3650" s="46">
        <f t="shared" ca="1" si="461"/>
        <v>0.44304555968760406</v>
      </c>
      <c r="P3650" s="46">
        <f t="shared" ca="1" si="462"/>
        <v>0.38166443568390301</v>
      </c>
      <c r="Q3650" s="47">
        <f t="shared" ca="1" si="457"/>
        <v>0.56580780769500616</v>
      </c>
      <c r="R3650" s="47">
        <f t="shared" ca="1" si="458"/>
        <v>4.6363009366335833E-2</v>
      </c>
      <c r="S3650" s="97">
        <f t="shared" ca="1" si="463"/>
        <v>0.24470428452696996</v>
      </c>
      <c r="V3650">
        <v>3633</v>
      </c>
      <c r="W3650" s="46">
        <v>0.78187228487581995</v>
      </c>
    </row>
    <row r="3651" spans="10:23">
      <c r="J3651">
        <v>3634</v>
      </c>
      <c r="K3651" s="93">
        <f t="shared" ca="1" si="459"/>
        <v>-1.7802607813436457</v>
      </c>
      <c r="L3651" s="93">
        <f t="shared" ca="1" si="459"/>
        <v>-1.0779069905097294</v>
      </c>
      <c r="M3651" s="93">
        <f t="shared" ca="1" si="460"/>
        <v>-1.7802607813436457</v>
      </c>
      <c r="N3651" s="101">
        <f t="shared" ca="1" si="456"/>
        <v>-1.5881083622884096</v>
      </c>
      <c r="O3651" s="46">
        <f t="shared" ca="1" si="461"/>
        <v>-0.31877596134819275</v>
      </c>
      <c r="P3651" s="46">
        <f t="shared" ca="1" si="462"/>
        <v>7.5367516600460815E-4</v>
      </c>
      <c r="Q3651" s="47">
        <f t="shared" ca="1" si="457"/>
        <v>-0.95783523437658746</v>
      </c>
      <c r="R3651" s="47">
        <f t="shared" ca="1" si="458"/>
        <v>-0.10736242494977771</v>
      </c>
      <c r="S3651" s="97">
        <f t="shared" ca="1" si="463"/>
        <v>-0.21306919314898523</v>
      </c>
      <c r="V3651">
        <v>3634</v>
      </c>
      <c r="W3651" s="46">
        <v>-3.6170611589899399E-2</v>
      </c>
    </row>
    <row r="3652" spans="10:23">
      <c r="J3652">
        <v>3635</v>
      </c>
      <c r="K3652" s="93">
        <f t="shared" ca="1" si="459"/>
        <v>-1.5344001464777479</v>
      </c>
      <c r="L3652" s="93">
        <f t="shared" ca="1" si="459"/>
        <v>-0.6078943383536779</v>
      </c>
      <c r="M3652" s="93">
        <f t="shared" ca="1" si="460"/>
        <v>-1.5344001464777479</v>
      </c>
      <c r="N3652" s="101">
        <f t="shared" ca="1" si="456"/>
        <v>-1.0643080711147148</v>
      </c>
      <c r="O3652" s="46">
        <f t="shared" ca="1" si="461"/>
        <v>-0.23051949901961477</v>
      </c>
      <c r="P3652" s="46">
        <f t="shared" ca="1" si="462"/>
        <v>4.4881906330293597E-2</v>
      </c>
      <c r="Q3652" s="47">
        <f t="shared" ca="1" si="457"/>
        <v>-0.78132230971943151</v>
      </c>
      <c r="R3652" s="47">
        <f t="shared" ca="1" si="458"/>
        <v>-2.2667851768831626E-2</v>
      </c>
      <c r="S3652" s="97">
        <f t="shared" ca="1" si="463"/>
        <v>-0.1265936753942232</v>
      </c>
      <c r="V3652">
        <v>3635</v>
      </c>
      <c r="W3652" s="46">
        <v>0.83756279092372499</v>
      </c>
    </row>
    <row r="3653" spans="10:23">
      <c r="J3653">
        <v>3636</v>
      </c>
      <c r="K3653" s="93">
        <f t="shared" ca="1" si="459"/>
        <v>-0.16659784650785256</v>
      </c>
      <c r="L3653" s="93">
        <f t="shared" ca="1" si="459"/>
        <v>-1.5163400969901841</v>
      </c>
      <c r="M3653" s="93">
        <f t="shared" ca="1" si="460"/>
        <v>-0.16659784650785256</v>
      </c>
      <c r="N3653" s="101">
        <f t="shared" ca="1" si="456"/>
        <v>-1.4905984061056621</v>
      </c>
      <c r="O3653" s="46">
        <f t="shared" ca="1" si="461"/>
        <v>0.26047977065232536</v>
      </c>
      <c r="P3653" s="46">
        <f t="shared" ca="1" si="462"/>
        <v>0.29038154116626369</v>
      </c>
      <c r="Q3653" s="47">
        <f t="shared" ca="1" si="457"/>
        <v>0.20067622962444881</v>
      </c>
      <c r="R3653" s="47">
        <f t="shared" ca="1" si="458"/>
        <v>-9.1595797364891596E-2</v>
      </c>
      <c r="S3653" s="97">
        <f t="shared" ca="1" si="463"/>
        <v>8.4441986643716882E-2</v>
      </c>
      <c r="V3653">
        <v>3636</v>
      </c>
      <c r="W3653" s="46">
        <v>-0.446324903082707</v>
      </c>
    </row>
    <row r="3654" spans="10:23">
      <c r="J3654">
        <v>3637</v>
      </c>
      <c r="K3654" s="93">
        <f t="shared" ca="1" si="459"/>
        <v>3.3946200484834868</v>
      </c>
      <c r="L3654" s="93">
        <f t="shared" ca="1" si="459"/>
        <v>0.84908496932413091</v>
      </c>
      <c r="M3654" s="93">
        <f t="shared" ca="1" si="460"/>
        <v>3.3946200484834868</v>
      </c>
      <c r="N3654" s="101">
        <f t="shared" ca="1" si="456"/>
        <v>1.8845685137898278</v>
      </c>
      <c r="O3654" s="46">
        <f t="shared" ca="1" si="461"/>
        <v>1.5388482787487634</v>
      </c>
      <c r="P3654" s="46">
        <f t="shared" ca="1" si="462"/>
        <v>0.92956579521448268</v>
      </c>
      <c r="Q3654" s="47">
        <f t="shared" ca="1" si="457"/>
        <v>2.7574132458173248</v>
      </c>
      <c r="R3654" s="47">
        <f t="shared" ca="1" si="458"/>
        <v>0.45414334503700693</v>
      </c>
      <c r="S3654" s="97">
        <f t="shared" ca="1" si="463"/>
        <v>0.99649581189288516</v>
      </c>
      <c r="V3654">
        <v>3637</v>
      </c>
      <c r="W3654" s="46">
        <v>-0.14728543934643101</v>
      </c>
    </row>
    <row r="3655" spans="10:23">
      <c r="J3655">
        <v>3638</v>
      </c>
      <c r="K3655" s="93">
        <f t="shared" ca="1" si="459"/>
        <v>-2.0384742647329985</v>
      </c>
      <c r="L3655" s="93">
        <f t="shared" ca="1" si="459"/>
        <v>0.95413305083119793</v>
      </c>
      <c r="M3655" s="93">
        <f t="shared" ca="1" si="460"/>
        <v>-2.0384742647329985</v>
      </c>
      <c r="N3655" s="101">
        <f t="shared" ca="1" si="456"/>
        <v>0.25631695823939582</v>
      </c>
      <c r="O3655" s="46">
        <f t="shared" ca="1" si="461"/>
        <v>-0.41146671919120137</v>
      </c>
      <c r="P3655" s="46">
        <f t="shared" ca="1" si="462"/>
        <v>-4.5591703755499702E-2</v>
      </c>
      <c r="Q3655" s="47">
        <f t="shared" ca="1" si="457"/>
        <v>-1.1432167500626047</v>
      </c>
      <c r="R3655" s="47">
        <f t="shared" ca="1" si="458"/>
        <v>0.1908672971761903</v>
      </c>
      <c r="S3655" s="97">
        <f t="shared" ca="1" si="463"/>
        <v>-0.11029971100750553</v>
      </c>
      <c r="V3655">
        <v>3638</v>
      </c>
      <c r="W3655" s="46">
        <v>1.70323925609531</v>
      </c>
    </row>
    <row r="3656" spans="10:23">
      <c r="J3656">
        <v>3639</v>
      </c>
      <c r="K3656" s="93">
        <f t="shared" ca="1" si="459"/>
        <v>-0.64329310468064393</v>
      </c>
      <c r="L3656" s="93">
        <f t="shared" ca="1" si="459"/>
        <v>0.31113784845767034</v>
      </c>
      <c r="M3656" s="93">
        <f t="shared" ca="1" si="460"/>
        <v>-0.64329310468064393</v>
      </c>
      <c r="N3656" s="101">
        <f t="shared" ca="1" si="456"/>
        <v>9.0402924648230548E-2</v>
      </c>
      <c r="O3656" s="46">
        <f t="shared" ca="1" si="461"/>
        <v>8.9360725433532434E-2</v>
      </c>
      <c r="P3656" s="46">
        <f t="shared" ca="1" si="462"/>
        <v>0.20482201855686721</v>
      </c>
      <c r="Q3656" s="47">
        <f t="shared" ca="1" si="457"/>
        <v>-0.1415618608131371</v>
      </c>
      <c r="R3656" s="47">
        <f t="shared" ca="1" si="458"/>
        <v>0.16404024401009504</v>
      </c>
      <c r="S3656" s="97">
        <f t="shared" ca="1" si="463"/>
        <v>0.12670048472181372</v>
      </c>
      <c r="V3656">
        <v>3639</v>
      </c>
      <c r="W3656" s="46">
        <v>-0.282478109591286</v>
      </c>
    </row>
    <row r="3657" spans="10:23">
      <c r="J3657">
        <v>3640</v>
      </c>
      <c r="K3657" s="93">
        <f t="shared" ca="1" si="459"/>
        <v>0.15227152507228531</v>
      </c>
      <c r="L3657" s="93">
        <f t="shared" ca="1" si="459"/>
        <v>-7.6111992615710056E-2</v>
      </c>
      <c r="M3657" s="93">
        <f t="shared" ca="1" si="460"/>
        <v>0.15227152507228531</v>
      </c>
      <c r="N3657" s="101">
        <f t="shared" ca="1" si="456"/>
        <v>-2.373473964344721E-2</v>
      </c>
      <c r="O3657" s="46">
        <f t="shared" ca="1" si="461"/>
        <v>0.37494414066401793</v>
      </c>
      <c r="P3657" s="46">
        <f t="shared" ca="1" si="462"/>
        <v>0.34761372617210995</v>
      </c>
      <c r="Q3657" s="47">
        <f t="shared" ca="1" si="457"/>
        <v>0.4296049696478339</v>
      </c>
      <c r="R3657" s="47">
        <f t="shared" ca="1" si="458"/>
        <v>0.14558504090321439</v>
      </c>
      <c r="S3657" s="97">
        <f t="shared" ca="1" si="463"/>
        <v>0.26026459078361619</v>
      </c>
      <c r="V3657">
        <v>3640</v>
      </c>
      <c r="W3657" s="46">
        <v>-0.16165575179629599</v>
      </c>
    </row>
    <row r="3658" spans="10:23">
      <c r="J3658">
        <v>3641</v>
      </c>
      <c r="K3658" s="93">
        <f t="shared" ca="1" si="459"/>
        <v>-0.3582968000311112</v>
      </c>
      <c r="L3658" s="93">
        <f t="shared" ca="1" si="459"/>
        <v>1.0771818827244775</v>
      </c>
      <c r="M3658" s="93">
        <f t="shared" ca="1" si="460"/>
        <v>-0.3582968000311112</v>
      </c>
      <c r="N3658" s="101">
        <f t="shared" ca="1" si="456"/>
        <v>0.90731161332149901</v>
      </c>
      <c r="O3658" s="46">
        <f t="shared" ca="1" si="461"/>
        <v>0.19166569848790016</v>
      </c>
      <c r="P3658" s="46">
        <f t="shared" ca="1" si="462"/>
        <v>0.25597450508405106</v>
      </c>
      <c r="Q3658" s="47">
        <f t="shared" ca="1" si="457"/>
        <v>6.3048085295598355E-2</v>
      </c>
      <c r="R3658" s="47">
        <f t="shared" ca="1" si="458"/>
        <v>0.2961282437321987</v>
      </c>
      <c r="S3658" s="97">
        <f t="shared" ca="1" si="463"/>
        <v>0.24389697111004943</v>
      </c>
      <c r="V3658">
        <v>3641</v>
      </c>
      <c r="W3658" s="46">
        <v>-6.9641263231501702E-2</v>
      </c>
    </row>
    <row r="3659" spans="10:23">
      <c r="J3659">
        <v>3642</v>
      </c>
      <c r="K3659" s="93">
        <f t="shared" ca="1" si="459"/>
        <v>-0.46365307417714058</v>
      </c>
      <c r="L3659" s="93">
        <f t="shared" ca="1" si="459"/>
        <v>-0.50312280735028125</v>
      </c>
      <c r="M3659" s="93">
        <f t="shared" ca="1" si="460"/>
        <v>-0.46365307417714058</v>
      </c>
      <c r="N3659" s="101">
        <f t="shared" ca="1" si="456"/>
        <v>-0.6244543542453338</v>
      </c>
      <c r="O3659" s="46">
        <f t="shared" ca="1" si="461"/>
        <v>0.1538460123664514</v>
      </c>
      <c r="P3659" s="46">
        <f t="shared" ca="1" si="462"/>
        <v>0.23706466202332668</v>
      </c>
      <c r="Q3659" s="47">
        <f t="shared" ca="1" si="457"/>
        <v>-1.2591286947299163E-2</v>
      </c>
      <c r="R3659" s="47">
        <f t="shared" ca="1" si="458"/>
        <v>4.8453190811787269E-2</v>
      </c>
      <c r="S3659" s="97">
        <f t="shared" ca="1" si="463"/>
        <v>0.10114960158911934</v>
      </c>
      <c r="V3659">
        <v>3642</v>
      </c>
      <c r="W3659" s="46">
        <v>0.61405404615748205</v>
      </c>
    </row>
    <row r="3660" spans="10:23">
      <c r="J3660">
        <v>3643</v>
      </c>
      <c r="K3660" s="93">
        <f t="shared" ca="1" si="459"/>
        <v>-1.1437373414592484</v>
      </c>
      <c r="L3660" s="93">
        <f t="shared" ca="1" si="459"/>
        <v>1.1506516848786599</v>
      </c>
      <c r="M3660" s="93">
        <f t="shared" ca="1" si="460"/>
        <v>-1.1437373414592484</v>
      </c>
      <c r="N3660" s="101">
        <f t="shared" ca="1" si="456"/>
        <v>0.72717938513389191</v>
      </c>
      <c r="O3660" s="46">
        <f t="shared" ca="1" si="461"/>
        <v>-9.0283478100292913E-2</v>
      </c>
      <c r="P3660" s="46">
        <f t="shared" ca="1" si="462"/>
        <v>0.11499991678995453</v>
      </c>
      <c r="Q3660" s="47">
        <f t="shared" ca="1" si="457"/>
        <v>-0.50085026788078779</v>
      </c>
      <c r="R3660" s="47">
        <f t="shared" ca="1" si="458"/>
        <v>0.2670022152828882</v>
      </c>
      <c r="S3660" s="97">
        <f t="shared" ca="1" si="463"/>
        <v>8.8359368591297643E-2</v>
      </c>
      <c r="V3660">
        <v>3643</v>
      </c>
      <c r="W3660" s="46">
        <v>-0.27038906561199699</v>
      </c>
    </row>
    <row r="3661" spans="10:23">
      <c r="J3661">
        <v>3644</v>
      </c>
      <c r="K3661" s="93">
        <f t="shared" ca="1" si="459"/>
        <v>-1.4928569306963495</v>
      </c>
      <c r="L3661" s="93">
        <f t="shared" ca="1" si="459"/>
        <v>-1.1930835942417655</v>
      </c>
      <c r="M3661" s="93">
        <f t="shared" ca="1" si="460"/>
        <v>-1.4928569306963495</v>
      </c>
      <c r="N3661" s="101">
        <f t="shared" ca="1" si="456"/>
        <v>-1.6059044919439853</v>
      </c>
      <c r="O3661" s="46">
        <f t="shared" ca="1" si="461"/>
        <v>-0.21560675277774966</v>
      </c>
      <c r="P3661" s="46">
        <f t="shared" ca="1" si="462"/>
        <v>5.2338279451226155E-2</v>
      </c>
      <c r="Q3661" s="47">
        <f t="shared" ca="1" si="457"/>
        <v>-0.75149681723570128</v>
      </c>
      <c r="R3661" s="47">
        <f t="shared" ca="1" si="458"/>
        <v>-0.11023992546065842</v>
      </c>
      <c r="S3661" s="97">
        <f t="shared" ca="1" si="463"/>
        <v>-0.16292333911920404</v>
      </c>
      <c r="V3661">
        <v>3644</v>
      </c>
      <c r="W3661" s="46">
        <v>0.95124756499545804</v>
      </c>
    </row>
    <row r="3662" spans="10:23">
      <c r="J3662">
        <v>3645</v>
      </c>
      <c r="K3662" s="93">
        <f t="shared" ca="1" si="459"/>
        <v>-0.87053080865393384</v>
      </c>
      <c r="L3662" s="93">
        <f t="shared" ca="1" si="459"/>
        <v>-0.65483830519185071</v>
      </c>
      <c r="M3662" s="93">
        <f t="shared" ca="1" si="460"/>
        <v>-0.87053080865393384</v>
      </c>
      <c r="N3662" s="101">
        <f t="shared" ca="1" si="456"/>
        <v>-0.89768951443990752</v>
      </c>
      <c r="O3662" s="46">
        <f t="shared" ca="1" si="461"/>
        <v>7.7893267779887698E-3</v>
      </c>
      <c r="P3662" s="46">
        <f t="shared" ca="1" si="462"/>
        <v>0.16403631922909537</v>
      </c>
      <c r="Q3662" s="47">
        <f t="shared" ca="1" si="457"/>
        <v>-0.30470465812422443</v>
      </c>
      <c r="R3662" s="47">
        <f t="shared" ca="1" si="458"/>
        <v>4.2731174887027656E-3</v>
      </c>
      <c r="S3662" s="97">
        <f t="shared" ca="1" si="463"/>
        <v>6.0312221333457677E-3</v>
      </c>
      <c r="V3662">
        <v>3645</v>
      </c>
      <c r="W3662" s="46">
        <v>9.8754664315311796E-2</v>
      </c>
    </row>
    <row r="3663" spans="10:23">
      <c r="J3663">
        <v>3646</v>
      </c>
      <c r="K3663" s="93">
        <f t="shared" ca="1" si="459"/>
        <v>-0.15864943274854151</v>
      </c>
      <c r="L3663" s="93">
        <f t="shared" ca="1" si="459"/>
        <v>0.20478108000918058</v>
      </c>
      <c r="M3663" s="93">
        <f t="shared" ca="1" si="460"/>
        <v>-0.15864943274854151</v>
      </c>
      <c r="N3663" s="101">
        <f t="shared" ca="1" si="456"/>
        <v>0.14369542051936451</v>
      </c>
      <c r="O3663" s="46">
        <f t="shared" ca="1" si="461"/>
        <v>0.2633330085442035</v>
      </c>
      <c r="P3663" s="46">
        <f t="shared" ca="1" si="462"/>
        <v>0.29180816011220273</v>
      </c>
      <c r="Q3663" s="47">
        <f t="shared" ca="1" si="457"/>
        <v>0.206382705408205</v>
      </c>
      <c r="R3663" s="47">
        <f t="shared" ca="1" si="458"/>
        <v>0.17265724034936644</v>
      </c>
      <c r="S3663" s="97">
        <f t="shared" ca="1" si="463"/>
        <v>0.21799512444678498</v>
      </c>
      <c r="V3663">
        <v>3646</v>
      </c>
      <c r="W3663" s="46">
        <v>0.27858917846749298</v>
      </c>
    </row>
    <row r="3664" spans="10:23">
      <c r="J3664">
        <v>3647</v>
      </c>
      <c r="K3664" s="93">
        <f t="shared" ca="1" si="459"/>
        <v>-1.4292844288199442</v>
      </c>
      <c r="L3664" s="93">
        <f t="shared" ca="1" si="459"/>
        <v>0.52917437516562993</v>
      </c>
      <c r="M3664" s="93">
        <f t="shared" ca="1" si="460"/>
        <v>-1.4292844288199442</v>
      </c>
      <c r="N3664" s="101">
        <f t="shared" ca="1" si="456"/>
        <v>4.7156816322460715E-2</v>
      </c>
      <c r="O3664" s="46">
        <f t="shared" ca="1" si="461"/>
        <v>-0.19278616533377479</v>
      </c>
      <c r="P3664" s="46">
        <f t="shared" ca="1" si="462"/>
        <v>6.3748573173213585E-2</v>
      </c>
      <c r="Q3664" s="47">
        <f t="shared" ca="1" si="457"/>
        <v>-0.70585564234775156</v>
      </c>
      <c r="R3664" s="47">
        <f t="shared" ca="1" si="458"/>
        <v>0.15704767308543807</v>
      </c>
      <c r="S3664" s="97">
        <f t="shared" ca="1" si="463"/>
        <v>-1.7869246124168361E-2</v>
      </c>
      <c r="V3664">
        <v>3647</v>
      </c>
      <c r="W3664" s="46">
        <v>5.5650782601813498E-2</v>
      </c>
    </row>
    <row r="3665" spans="10:23">
      <c r="J3665">
        <v>3648</v>
      </c>
      <c r="K3665" s="93">
        <f t="shared" ca="1" si="459"/>
        <v>0.48702031486444897</v>
      </c>
      <c r="L3665" s="93">
        <f t="shared" ca="1" si="459"/>
        <v>0.88751309186893368</v>
      </c>
      <c r="M3665" s="93">
        <f t="shared" ca="1" si="460"/>
        <v>0.48702031486444897</v>
      </c>
      <c r="N3665" s="101">
        <f t="shared" ca="1" si="456"/>
        <v>0.99631962744850311</v>
      </c>
      <c r="O3665" s="46">
        <f t="shared" ca="1" si="461"/>
        <v>0.49510873704986674</v>
      </c>
      <c r="P3665" s="46">
        <f t="shared" ca="1" si="462"/>
        <v>0.40769602436503438</v>
      </c>
      <c r="Q3665" s="47">
        <f t="shared" ca="1" si="457"/>
        <v>0.66993416241953152</v>
      </c>
      <c r="R3665" s="47">
        <f t="shared" ca="1" si="458"/>
        <v>0.31052017113887981</v>
      </c>
      <c r="S3665" s="97">
        <f t="shared" ca="1" si="463"/>
        <v>0.40281445409437328</v>
      </c>
      <c r="V3665">
        <v>3648</v>
      </c>
      <c r="W3665" s="46">
        <v>0.52504975173799995</v>
      </c>
    </row>
    <row r="3666" spans="10:23">
      <c r="J3666">
        <v>3649</v>
      </c>
      <c r="K3666" s="93">
        <f t="shared" ca="1" si="459"/>
        <v>3.0054364311516431E-2</v>
      </c>
      <c r="L3666" s="93">
        <f t="shared" ca="1" si="459"/>
        <v>-0.20055392281566339</v>
      </c>
      <c r="M3666" s="93">
        <f t="shared" ca="1" si="460"/>
        <v>3.0054364311516431E-2</v>
      </c>
      <c r="N3666" s="101">
        <f t="shared" ref="N3666:N3729" ca="1" si="464">$N$2*K3666+SQRT(1-$N$2^2)*L3666</f>
        <v>-0.18058384046630718</v>
      </c>
      <c r="O3666" s="46">
        <f t="shared" ca="1" si="461"/>
        <v>0.33107191097392574</v>
      </c>
      <c r="P3666" s="46">
        <f t="shared" ca="1" si="462"/>
        <v>0.32567761132706385</v>
      </c>
      <c r="Q3666" s="47">
        <f t="shared" ref="Q3666:Q3729" ca="1" si="465">$K$2+K3666*$S$3</f>
        <v>0.34186051026764952</v>
      </c>
      <c r="R3666" s="47">
        <f t="shared" ref="R3666:R3729" ca="1" si="466">$L$2+$L$3*N3666</f>
        <v>0.12022371928531142</v>
      </c>
      <c r="S3666" s="97">
        <f t="shared" ca="1" si="463"/>
        <v>0.22564781512961857</v>
      </c>
      <c r="V3666">
        <v>3649</v>
      </c>
      <c r="W3666" s="46">
        <v>0.48343138833849297</v>
      </c>
    </row>
    <row r="3667" spans="10:23">
      <c r="J3667">
        <v>3650</v>
      </c>
      <c r="K3667" s="93">
        <f t="shared" ref="K3667:L3730" ca="1" si="467">_xlfn.NORM.S.INV(RAND())</f>
        <v>-0.27104810980077892</v>
      </c>
      <c r="L3667" s="93">
        <f t="shared" ca="1" si="467"/>
        <v>-1.8213107123878074</v>
      </c>
      <c r="M3667" s="93">
        <f t="shared" ref="M3667:M3730" ca="1" si="468">K3667</f>
        <v>-0.27104810980077892</v>
      </c>
      <c r="N3667" s="101">
        <f t="shared" ca="1" si="464"/>
        <v>-1.8129534463785058</v>
      </c>
      <c r="O3667" s="46">
        <f t="shared" ref="O3667:O3730" ca="1" si="469">$K$2+K3667*$K$3</f>
        <v>0.22298531476860778</v>
      </c>
      <c r="P3667" s="46">
        <f t="shared" ref="P3667:P3730" ca="1" si="470">$K$2+K3667*$R$3</f>
        <v>0.2716343132244049</v>
      </c>
      <c r="Q3667" s="47">
        <f t="shared" ca="1" si="465"/>
        <v>0.12568731785701359</v>
      </c>
      <c r="R3667" s="47">
        <f t="shared" ca="1" si="466"/>
        <v>-0.14371818639117373</v>
      </c>
      <c r="S3667" s="97">
        <f t="shared" ref="S3667:S3730" ca="1" si="471">AVERAGE(R3667,O3667)</f>
        <v>3.9633564188717024E-2</v>
      </c>
      <c r="V3667">
        <v>3650</v>
      </c>
      <c r="W3667" s="46">
        <v>0.59618006999721296</v>
      </c>
    </row>
    <row r="3668" spans="10:23">
      <c r="J3668">
        <v>3651</v>
      </c>
      <c r="K3668" s="93">
        <f t="shared" ca="1" si="467"/>
        <v>0.47156487792414481</v>
      </c>
      <c r="L3668" s="93">
        <f t="shared" ca="1" si="467"/>
        <v>0.8363582363175921</v>
      </c>
      <c r="M3668" s="93">
        <f t="shared" ca="1" si="468"/>
        <v>0.47156487792414481</v>
      </c>
      <c r="N3668" s="101">
        <f t="shared" ca="1" si="464"/>
        <v>0.94290539323795342</v>
      </c>
      <c r="O3668" s="46">
        <f t="shared" ca="1" si="469"/>
        <v>0.4895607070090362</v>
      </c>
      <c r="P3668" s="46">
        <f t="shared" ca="1" si="470"/>
        <v>0.40492200934461908</v>
      </c>
      <c r="Q3668" s="47">
        <f t="shared" ca="1" si="465"/>
        <v>0.65883810233787043</v>
      </c>
      <c r="R3668" s="47">
        <f t="shared" ca="1" si="466"/>
        <v>0.30188349062441738</v>
      </c>
      <c r="S3668" s="97">
        <f t="shared" ca="1" si="471"/>
        <v>0.39572209881672682</v>
      </c>
      <c r="V3668">
        <v>3651</v>
      </c>
      <c r="W3668" s="46">
        <v>0.92777443920784697</v>
      </c>
    </row>
    <row r="3669" spans="10:23">
      <c r="J3669">
        <v>3652</v>
      </c>
      <c r="K3669" s="93">
        <f t="shared" ca="1" si="467"/>
        <v>-0.31258032440430106</v>
      </c>
      <c r="L3669" s="93">
        <f t="shared" ca="1" si="467"/>
        <v>0.29513292620191867</v>
      </c>
      <c r="M3669" s="93">
        <f t="shared" ca="1" si="468"/>
        <v>-0.31258032440430106</v>
      </c>
      <c r="N3669" s="101">
        <f t="shared" ca="1" si="464"/>
        <v>0.18040301014222676</v>
      </c>
      <c r="O3669" s="46">
        <f t="shared" ca="1" si="469"/>
        <v>0.20807651761375839</v>
      </c>
      <c r="P3669" s="46">
        <f t="shared" ca="1" si="470"/>
        <v>0.26417991464698015</v>
      </c>
      <c r="Q3669" s="47">
        <f t="shared" ca="1" si="465"/>
        <v>9.5869723547314795E-2</v>
      </c>
      <c r="R3669" s="47">
        <f t="shared" ca="1" si="466"/>
        <v>0.17859258190605662</v>
      </c>
      <c r="S3669" s="97">
        <f t="shared" ca="1" si="471"/>
        <v>0.19333454975990749</v>
      </c>
      <c r="V3669">
        <v>3652</v>
      </c>
      <c r="W3669" s="46">
        <v>1.5898201159063301E-2</v>
      </c>
    </row>
    <row r="3670" spans="10:23">
      <c r="J3670">
        <v>3653</v>
      </c>
      <c r="K3670" s="93">
        <f t="shared" ca="1" si="467"/>
        <v>-0.4366655506701419</v>
      </c>
      <c r="L3670" s="93">
        <f t="shared" ca="1" si="467"/>
        <v>-3.6409090843220845E-2</v>
      </c>
      <c r="M3670" s="93">
        <f t="shared" ca="1" si="468"/>
        <v>-0.4366655506701419</v>
      </c>
      <c r="N3670" s="101">
        <f t="shared" ca="1" si="464"/>
        <v>-0.17338828802776246</v>
      </c>
      <c r="O3670" s="46">
        <f t="shared" ca="1" si="469"/>
        <v>0.16353370943530579</v>
      </c>
      <c r="P3670" s="46">
        <f t="shared" ca="1" si="470"/>
        <v>0.24190851055775386</v>
      </c>
      <c r="Q3670" s="47">
        <f t="shared" ca="1" si="465"/>
        <v>6.7841071904096162E-3</v>
      </c>
      <c r="R3670" s="47">
        <f t="shared" ca="1" si="466"/>
        <v>0.12138718607380461</v>
      </c>
      <c r="S3670" s="97">
        <f t="shared" ca="1" si="471"/>
        <v>0.14246044775455519</v>
      </c>
      <c r="V3670">
        <v>3653</v>
      </c>
      <c r="W3670" s="46">
        <v>-0.30522903873746299</v>
      </c>
    </row>
    <row r="3671" spans="10:23">
      <c r="J3671">
        <v>3654</v>
      </c>
      <c r="K3671" s="93">
        <f t="shared" ca="1" si="467"/>
        <v>-9.8751114660275113E-2</v>
      </c>
      <c r="L3671" s="93">
        <f t="shared" ca="1" si="467"/>
        <v>-0.59252429775791027</v>
      </c>
      <c r="M3671" s="93">
        <f t="shared" ca="1" si="468"/>
        <v>-9.8751114660275113E-2</v>
      </c>
      <c r="N3671" s="101">
        <f t="shared" ca="1" si="464"/>
        <v>-0.59316739510086491</v>
      </c>
      <c r="O3671" s="46">
        <f t="shared" ca="1" si="469"/>
        <v>0.28483467617304403</v>
      </c>
      <c r="P3671" s="46">
        <f t="shared" ca="1" si="470"/>
        <v>0.302558993926623</v>
      </c>
      <c r="Q3671" s="47">
        <f t="shared" ca="1" si="465"/>
        <v>0.24938604066588613</v>
      </c>
      <c r="R3671" s="47">
        <f t="shared" ca="1" si="466"/>
        <v>5.3512057130729027E-2</v>
      </c>
      <c r="S3671" s="97">
        <f t="shared" ca="1" si="471"/>
        <v>0.16917336665188654</v>
      </c>
      <c r="V3671">
        <v>3654</v>
      </c>
      <c r="W3671" s="46">
        <v>4.1646418543226503E-2</v>
      </c>
    </row>
    <row r="3672" spans="10:23">
      <c r="J3672">
        <v>3655</v>
      </c>
      <c r="K3672" s="93">
        <f t="shared" ca="1" si="467"/>
        <v>0.31457642992351681</v>
      </c>
      <c r="L3672" s="93">
        <f t="shared" ca="1" si="467"/>
        <v>1.4855386078881867</v>
      </c>
      <c r="M3672" s="93">
        <f t="shared" ca="1" si="468"/>
        <v>0.31457642992351681</v>
      </c>
      <c r="N3672" s="101">
        <f t="shared" ca="1" si="464"/>
        <v>1.5084565413386182</v>
      </c>
      <c r="O3672" s="46">
        <f t="shared" ca="1" si="469"/>
        <v>0.43320664669130154</v>
      </c>
      <c r="P3672" s="46">
        <f t="shared" ca="1" si="470"/>
        <v>0.37674497918575178</v>
      </c>
      <c r="Q3672" s="47">
        <f t="shared" ca="1" si="465"/>
        <v>0.54612998170240112</v>
      </c>
      <c r="R3672" s="47">
        <f t="shared" ca="1" si="466"/>
        <v>0.39332886380863397</v>
      </c>
      <c r="S3672" s="97">
        <f t="shared" ca="1" si="471"/>
        <v>0.41326775524996773</v>
      </c>
      <c r="V3672">
        <v>3655</v>
      </c>
      <c r="W3672" s="46">
        <v>2.3854603206960802E-3</v>
      </c>
    </row>
    <row r="3673" spans="10:23">
      <c r="J3673">
        <v>3656</v>
      </c>
      <c r="K3673" s="93">
        <f t="shared" ca="1" si="467"/>
        <v>1.3888498304769905</v>
      </c>
      <c r="L3673" s="93">
        <f t="shared" ca="1" si="467"/>
        <v>-0.45665166022418696</v>
      </c>
      <c r="M3673" s="93">
        <f t="shared" ca="1" si="468"/>
        <v>1.3888498304769905</v>
      </c>
      <c r="N3673" s="101">
        <f t="shared" ca="1" si="464"/>
        <v>8.7416411073803491E-3</v>
      </c>
      <c r="O3673" s="46">
        <f t="shared" ca="1" si="469"/>
        <v>0.81883800226904579</v>
      </c>
      <c r="P3673" s="46">
        <f t="shared" ca="1" si="470"/>
        <v>0.56956065697462388</v>
      </c>
      <c r="Q3673" s="47">
        <f t="shared" ca="1" si="465"/>
        <v>1.3173926928578896</v>
      </c>
      <c r="R3673" s="47">
        <f t="shared" ca="1" si="466"/>
        <v>0.150836227762981</v>
      </c>
      <c r="S3673" s="97">
        <f t="shared" ca="1" si="471"/>
        <v>0.4848371150160134</v>
      </c>
      <c r="V3673">
        <v>3656</v>
      </c>
      <c r="W3673" s="46">
        <v>2.96028284553966E-2</v>
      </c>
    </row>
    <row r="3674" spans="10:23">
      <c r="J3674">
        <v>3657</v>
      </c>
      <c r="K3674" s="93">
        <f t="shared" ca="1" si="467"/>
        <v>0.3647719423579584</v>
      </c>
      <c r="L3674" s="93">
        <f t="shared" ca="1" si="467"/>
        <v>-0.17181559153226067</v>
      </c>
      <c r="M3674" s="93">
        <f t="shared" ca="1" si="468"/>
        <v>0.3647719423579584</v>
      </c>
      <c r="N3674" s="101">
        <f t="shared" ca="1" si="464"/>
        <v>-4.6889812974249934E-2</v>
      </c>
      <c r="O3674" s="46">
        <f t="shared" ca="1" si="469"/>
        <v>0.45122530329588695</v>
      </c>
      <c r="P3674" s="46">
        <f t="shared" ca="1" si="470"/>
        <v>0.38575430748804446</v>
      </c>
      <c r="Q3674" s="47">
        <f t="shared" ca="1" si="465"/>
        <v>0.58216729491157193</v>
      </c>
      <c r="R3674" s="47">
        <f t="shared" ca="1" si="466"/>
        <v>0.14184103944737037</v>
      </c>
      <c r="S3674" s="97">
        <f t="shared" ca="1" si="471"/>
        <v>0.29653317137162866</v>
      </c>
      <c r="V3674">
        <v>3657</v>
      </c>
      <c r="W3674" s="46">
        <v>0.48858803141676699</v>
      </c>
    </row>
    <row r="3675" spans="10:23">
      <c r="J3675">
        <v>3658</v>
      </c>
      <c r="K3675" s="93">
        <f t="shared" ca="1" si="467"/>
        <v>-0.27035668356974674</v>
      </c>
      <c r="L3675" s="93">
        <f t="shared" ca="1" si="467"/>
        <v>-1.2407210642047828</v>
      </c>
      <c r="M3675" s="93">
        <f t="shared" ca="1" si="468"/>
        <v>-0.27035668356974674</v>
      </c>
      <c r="N3675" s="101">
        <f t="shared" ca="1" si="464"/>
        <v>-1.2622862726507615</v>
      </c>
      <c r="O3675" s="46">
        <f t="shared" ca="1" si="469"/>
        <v>0.22323351567781541</v>
      </c>
      <c r="P3675" s="46">
        <f t="shared" ca="1" si="470"/>
        <v>0.27175841367900871</v>
      </c>
      <c r="Q3675" s="47">
        <f t="shared" ca="1" si="465"/>
        <v>0.12618371967542888</v>
      </c>
      <c r="R3675" s="47">
        <f t="shared" ca="1" si="466"/>
        <v>-5.4679440079817426E-2</v>
      </c>
      <c r="S3675" s="97">
        <f t="shared" ca="1" si="471"/>
        <v>8.4277037798998991E-2</v>
      </c>
      <c r="V3675">
        <v>3658</v>
      </c>
      <c r="W3675" s="46">
        <v>-0.133624827869502</v>
      </c>
    </row>
    <row r="3676" spans="10:23">
      <c r="J3676">
        <v>3659</v>
      </c>
      <c r="K3676" s="93">
        <f t="shared" ca="1" si="467"/>
        <v>0.89853967476089425</v>
      </c>
      <c r="L3676" s="93">
        <f t="shared" ca="1" si="467"/>
        <v>-1.3016758195955969</v>
      </c>
      <c r="M3676" s="93">
        <f t="shared" ca="1" si="468"/>
        <v>0.89853967476089425</v>
      </c>
      <c r="N3676" s="101">
        <f t="shared" ca="1" si="464"/>
        <v>-0.94834118695026659</v>
      </c>
      <c r="O3676" s="46">
        <f t="shared" ca="1" si="469"/>
        <v>0.64283162446529662</v>
      </c>
      <c r="P3676" s="46">
        <f t="shared" ca="1" si="470"/>
        <v>0.4815574680727493</v>
      </c>
      <c r="Q3676" s="47">
        <f t="shared" ca="1" si="465"/>
        <v>0.96537993725039128</v>
      </c>
      <c r="R3676" s="47">
        <f t="shared" ca="1" si="466"/>
        <v>-3.9168775465297789E-3</v>
      </c>
      <c r="S3676" s="97">
        <f t="shared" ca="1" si="471"/>
        <v>0.31945737345938341</v>
      </c>
      <c r="V3676">
        <v>3659</v>
      </c>
      <c r="W3676" s="46">
        <v>0.74236603366625897</v>
      </c>
    </row>
    <row r="3677" spans="10:23">
      <c r="J3677">
        <v>3660</v>
      </c>
      <c r="K3677" s="93">
        <f t="shared" ca="1" si="467"/>
        <v>-6.510339342490809E-2</v>
      </c>
      <c r="L3677" s="93">
        <f t="shared" ca="1" si="467"/>
        <v>0.61068382133558674</v>
      </c>
      <c r="M3677" s="93">
        <f t="shared" ca="1" si="468"/>
        <v>-6.510339342490809E-2</v>
      </c>
      <c r="N3677" s="101">
        <f t="shared" ca="1" si="464"/>
        <v>0.55827472468934403</v>
      </c>
      <c r="O3677" s="46">
        <f t="shared" ca="1" si="469"/>
        <v>0.29691318090509039</v>
      </c>
      <c r="P3677" s="46">
        <f t="shared" ca="1" si="470"/>
        <v>0.30859824629264615</v>
      </c>
      <c r="Q3677" s="47">
        <f t="shared" ca="1" si="465"/>
        <v>0.27354305012997882</v>
      </c>
      <c r="R3677" s="47">
        <f t="shared" ca="1" si="466"/>
        <v>0.23969160021513161</v>
      </c>
      <c r="S3677" s="97">
        <f t="shared" ca="1" si="471"/>
        <v>0.26830239056011101</v>
      </c>
      <c r="V3677">
        <v>3660</v>
      </c>
      <c r="W3677" s="46">
        <v>0.121346386077023</v>
      </c>
    </row>
    <row r="3678" spans="10:23">
      <c r="J3678">
        <v>3661</v>
      </c>
      <c r="K3678" s="93">
        <f t="shared" ca="1" si="467"/>
        <v>-0.43775450807506611</v>
      </c>
      <c r="L3678" s="93">
        <f t="shared" ca="1" si="467"/>
        <v>0.13157377748906038</v>
      </c>
      <c r="M3678" s="93">
        <f t="shared" ca="1" si="468"/>
        <v>-0.43775450807506611</v>
      </c>
      <c r="N3678" s="101">
        <f t="shared" ca="1" si="464"/>
        <v>-1.4472867543285431E-2</v>
      </c>
      <c r="O3678" s="46">
        <f t="shared" ca="1" si="469"/>
        <v>0.16314280697042954</v>
      </c>
      <c r="P3678" s="46">
        <f t="shared" ca="1" si="470"/>
        <v>0.24171305932531575</v>
      </c>
      <c r="Q3678" s="47">
        <f t="shared" ca="1" si="465"/>
        <v>6.0023022606571219E-3</v>
      </c>
      <c r="R3678" s="47">
        <f t="shared" ca="1" si="466"/>
        <v>0.14708261606229273</v>
      </c>
      <c r="S3678" s="97">
        <f t="shared" ca="1" si="471"/>
        <v>0.15511271151636113</v>
      </c>
      <c r="V3678">
        <v>3661</v>
      </c>
      <c r="W3678" s="46">
        <v>0.121908544224402</v>
      </c>
    </row>
    <row r="3679" spans="10:23">
      <c r="J3679">
        <v>3662</v>
      </c>
      <c r="K3679" s="93">
        <f t="shared" ca="1" si="467"/>
        <v>-0.67056507028197621</v>
      </c>
      <c r="L3679" s="93">
        <f t="shared" ca="1" si="467"/>
        <v>1.3175944057539992</v>
      </c>
      <c r="M3679" s="93">
        <f t="shared" ca="1" si="468"/>
        <v>-0.67056507028197621</v>
      </c>
      <c r="N3679" s="101">
        <f t="shared" ca="1" si="464"/>
        <v>1.0359343693867085</v>
      </c>
      <c r="O3679" s="46">
        <f t="shared" ca="1" si="469"/>
        <v>7.9570922336208244E-2</v>
      </c>
      <c r="P3679" s="46">
        <f t="shared" ca="1" si="470"/>
        <v>0.19992711700820509</v>
      </c>
      <c r="Q3679" s="47">
        <f t="shared" ca="1" si="465"/>
        <v>-0.16114146700778548</v>
      </c>
      <c r="R3679" s="47">
        <f t="shared" ca="1" si="466"/>
        <v>0.31692557739134986</v>
      </c>
      <c r="S3679" s="97">
        <f t="shared" ca="1" si="471"/>
        <v>0.19824824986377904</v>
      </c>
      <c r="V3679">
        <v>3662</v>
      </c>
      <c r="W3679" s="46">
        <v>0.150379771850226</v>
      </c>
    </row>
    <row r="3680" spans="10:23">
      <c r="J3680">
        <v>3663</v>
      </c>
      <c r="K3680" s="93">
        <f t="shared" ca="1" si="467"/>
        <v>3.6102367305500351E-2</v>
      </c>
      <c r="L3680" s="93">
        <f t="shared" ca="1" si="467"/>
        <v>0.35559326935542085</v>
      </c>
      <c r="M3680" s="93">
        <f t="shared" ca="1" si="468"/>
        <v>3.6102367305500351E-2</v>
      </c>
      <c r="N3680" s="101">
        <f t="shared" ca="1" si="464"/>
        <v>0.3486133632166557</v>
      </c>
      <c r="O3680" s="46">
        <f t="shared" ca="1" si="469"/>
        <v>0.333242959416442</v>
      </c>
      <c r="P3680" s="46">
        <f t="shared" ca="1" si="470"/>
        <v>0.32676313554832198</v>
      </c>
      <c r="Q3680" s="47">
        <f t="shared" ca="1" si="465"/>
        <v>0.34620260715268208</v>
      </c>
      <c r="R3680" s="47">
        <f t="shared" ca="1" si="466"/>
        <v>0.20579093268652762</v>
      </c>
      <c r="S3680" s="97">
        <f t="shared" ca="1" si="471"/>
        <v>0.2695169460514848</v>
      </c>
      <c r="V3680">
        <v>3663</v>
      </c>
      <c r="W3680" s="46">
        <v>0.655403817039098</v>
      </c>
    </row>
    <row r="3681" spans="10:23">
      <c r="J3681">
        <v>3664</v>
      </c>
      <c r="K3681" s="93">
        <f t="shared" ca="1" si="467"/>
        <v>-0.46198864927257349</v>
      </c>
      <c r="L3681" s="93">
        <f t="shared" ca="1" si="467"/>
        <v>-8.2557695507831541E-2</v>
      </c>
      <c r="M3681" s="93">
        <f t="shared" ca="1" si="468"/>
        <v>-0.46198864927257349</v>
      </c>
      <c r="N3681" s="101">
        <f t="shared" ca="1" si="464"/>
        <v>-0.22519431771271142</v>
      </c>
      <c r="O3681" s="46">
        <f t="shared" ca="1" si="469"/>
        <v>0.15444349009593336</v>
      </c>
      <c r="P3681" s="46">
        <f t="shared" ca="1" si="470"/>
        <v>0.23736340088806768</v>
      </c>
      <c r="Q3681" s="47">
        <f t="shared" ca="1" si="465"/>
        <v>-1.1396331488335243E-2</v>
      </c>
      <c r="R3681" s="47">
        <f t="shared" ca="1" si="466"/>
        <v>0.11301054015301952</v>
      </c>
      <c r="S3681" s="97">
        <f t="shared" ca="1" si="471"/>
        <v>0.13372701512447643</v>
      </c>
      <c r="V3681">
        <v>3664</v>
      </c>
      <c r="W3681" s="46">
        <v>-2.4811263513155799E-2</v>
      </c>
    </row>
    <row r="3682" spans="10:23">
      <c r="J3682">
        <v>3665</v>
      </c>
      <c r="K3682" s="93">
        <f t="shared" ca="1" si="467"/>
        <v>0.23134254657511782</v>
      </c>
      <c r="L3682" s="93">
        <f t="shared" ca="1" si="467"/>
        <v>-0.52517057144475698</v>
      </c>
      <c r="M3682" s="93">
        <f t="shared" ca="1" si="468"/>
        <v>0.23134254657511782</v>
      </c>
      <c r="N3682" s="101">
        <f t="shared" ca="1" si="464"/>
        <v>-0.4243332700531855</v>
      </c>
      <c r="O3682" s="46">
        <f t="shared" ca="1" si="469"/>
        <v>0.40332822351792125</v>
      </c>
      <c r="P3682" s="46">
        <f t="shared" ca="1" si="470"/>
        <v>0.36180576759906163</v>
      </c>
      <c r="Q3682" s="47">
        <f t="shared" ca="1" si="465"/>
        <v>0.48637313535564053</v>
      </c>
      <c r="R3682" s="47">
        <f t="shared" ca="1" si="466"/>
        <v>8.0811267154554597E-2</v>
      </c>
      <c r="S3682" s="97">
        <f t="shared" ca="1" si="471"/>
        <v>0.24206974533623793</v>
      </c>
      <c r="V3682">
        <v>3665</v>
      </c>
      <c r="W3682" s="46">
        <v>1.0685162998164399</v>
      </c>
    </row>
    <row r="3683" spans="10:23">
      <c r="J3683">
        <v>3666</v>
      </c>
      <c r="K3683" s="93">
        <f t="shared" ca="1" si="467"/>
        <v>1.4580146503732454</v>
      </c>
      <c r="L3683" s="93">
        <f t="shared" ca="1" si="467"/>
        <v>1.8166555222444862E-2</v>
      </c>
      <c r="M3683" s="93">
        <f t="shared" ca="1" si="468"/>
        <v>1.4580146503732454</v>
      </c>
      <c r="N3683" s="101">
        <f t="shared" ca="1" si="464"/>
        <v>0.48090477295944062</v>
      </c>
      <c r="O3683" s="46">
        <f t="shared" ca="1" si="469"/>
        <v>0.84366606116089005</v>
      </c>
      <c r="P3683" s="46">
        <f t="shared" ca="1" si="470"/>
        <v>0.58197468642054595</v>
      </c>
      <c r="Q3683" s="47">
        <f t="shared" ca="1" si="465"/>
        <v>1.3670488106415781</v>
      </c>
      <c r="R3683" s="47">
        <f t="shared" ca="1" si="466"/>
        <v>0.22718146009262141</v>
      </c>
      <c r="S3683" s="97">
        <f t="shared" ca="1" si="471"/>
        <v>0.53542376062675578</v>
      </c>
      <c r="V3683">
        <v>3666</v>
      </c>
      <c r="W3683" s="46">
        <v>0.53645046537053398</v>
      </c>
    </row>
    <row r="3684" spans="10:23">
      <c r="J3684">
        <v>3667</v>
      </c>
      <c r="K3684" s="93">
        <f t="shared" ca="1" si="467"/>
        <v>-1.5815469016276373</v>
      </c>
      <c r="L3684" s="93">
        <f t="shared" ca="1" si="467"/>
        <v>-0.11707893884860179</v>
      </c>
      <c r="M3684" s="93">
        <f t="shared" ca="1" si="468"/>
        <v>-1.5815469016276373</v>
      </c>
      <c r="N3684" s="101">
        <f t="shared" ca="1" si="464"/>
        <v>-0.61396796815297672</v>
      </c>
      <c r="O3684" s="46">
        <f t="shared" ca="1" si="469"/>
        <v>-0.247443744830948</v>
      </c>
      <c r="P3684" s="46">
        <f t="shared" ca="1" si="470"/>
        <v>3.6419783424626984E-2</v>
      </c>
      <c r="Q3684" s="47">
        <f t="shared" ca="1" si="465"/>
        <v>-0.81517080134209796</v>
      </c>
      <c r="R3684" s="47">
        <f t="shared" ca="1" si="466"/>
        <v>5.0148760686925573E-2</v>
      </c>
      <c r="S3684" s="97">
        <f t="shared" ca="1" si="471"/>
        <v>-9.8647492072011206E-2</v>
      </c>
      <c r="V3684">
        <v>3667</v>
      </c>
      <c r="W3684" s="46">
        <v>-2.6671597145479099E-2</v>
      </c>
    </row>
    <row r="3685" spans="10:23">
      <c r="J3685">
        <v>3668</v>
      </c>
      <c r="K3685" s="93">
        <f t="shared" ca="1" si="467"/>
        <v>0.37392916135618642</v>
      </c>
      <c r="L3685" s="93">
        <f t="shared" ca="1" si="467"/>
        <v>0.61617116450346554</v>
      </c>
      <c r="M3685" s="93">
        <f t="shared" ca="1" si="468"/>
        <v>0.37392916135618642</v>
      </c>
      <c r="N3685" s="101">
        <f t="shared" ca="1" si="464"/>
        <v>0.70309938400464989</v>
      </c>
      <c r="O3685" s="46">
        <f t="shared" ca="1" si="469"/>
        <v>0.45451246536635204</v>
      </c>
      <c r="P3685" s="46">
        <f t="shared" ca="1" si="470"/>
        <v>0.387397888523277</v>
      </c>
      <c r="Q3685" s="47">
        <f t="shared" ca="1" si="465"/>
        <v>0.58874161905250211</v>
      </c>
      <c r="R3685" s="47">
        <f t="shared" ca="1" si="466"/>
        <v>0.26310865994852978</v>
      </c>
      <c r="S3685" s="97">
        <f t="shared" ca="1" si="471"/>
        <v>0.35881056265744093</v>
      </c>
      <c r="V3685">
        <v>3668</v>
      </c>
      <c r="W3685" s="46">
        <v>0.77689572994174805</v>
      </c>
    </row>
    <row r="3686" spans="10:23">
      <c r="J3686">
        <v>3669</v>
      </c>
      <c r="K3686" s="93">
        <f t="shared" ca="1" si="467"/>
        <v>-1.8120471894943799</v>
      </c>
      <c r="L3686" s="93">
        <f t="shared" ca="1" si="467"/>
        <v>-0.37745232696145248</v>
      </c>
      <c r="M3686" s="93">
        <f t="shared" ca="1" si="468"/>
        <v>-1.8120471894943799</v>
      </c>
      <c r="N3686" s="101">
        <f t="shared" ca="1" si="464"/>
        <v>-0.934127862570449</v>
      </c>
      <c r="O3686" s="46">
        <f t="shared" ca="1" si="469"/>
        <v>-0.3301863115046797</v>
      </c>
      <c r="P3686" s="46">
        <f t="shared" ca="1" si="470"/>
        <v>-4.9514999122388659E-3</v>
      </c>
      <c r="Q3686" s="47">
        <f t="shared" ca="1" si="465"/>
        <v>-0.98065593468956136</v>
      </c>
      <c r="R3686" s="47">
        <f t="shared" ca="1" si="466"/>
        <v>-1.618689740765844E-3</v>
      </c>
      <c r="S3686" s="97">
        <f t="shared" ca="1" si="471"/>
        <v>-0.16590250062272277</v>
      </c>
      <c r="V3686">
        <v>3669</v>
      </c>
      <c r="W3686" s="46">
        <v>0.16068258280061301</v>
      </c>
    </row>
    <row r="3687" spans="10:23">
      <c r="J3687">
        <v>3670</v>
      </c>
      <c r="K3687" s="93">
        <f t="shared" ca="1" si="467"/>
        <v>-0.12108731088986273</v>
      </c>
      <c r="L3687" s="93">
        <f t="shared" ca="1" si="467"/>
        <v>-0.89119938293898937</v>
      </c>
      <c r="M3687" s="93">
        <f t="shared" ca="1" si="468"/>
        <v>-0.12108731088986273</v>
      </c>
      <c r="N3687" s="101">
        <f t="shared" ca="1" si="464"/>
        <v>-0.88343963357275945</v>
      </c>
      <c r="O3687" s="46">
        <f t="shared" ca="1" si="469"/>
        <v>0.27681666360191587</v>
      </c>
      <c r="P3687" s="46">
        <f t="shared" ca="1" si="470"/>
        <v>0.29854998764105889</v>
      </c>
      <c r="Q3687" s="47">
        <f t="shared" ca="1" si="465"/>
        <v>0.23335001552362977</v>
      </c>
      <c r="R3687" s="47">
        <f t="shared" ca="1" si="466"/>
        <v>6.5772162039175464E-3</v>
      </c>
      <c r="S3687" s="97">
        <f t="shared" ca="1" si="471"/>
        <v>0.14169693990291671</v>
      </c>
      <c r="V3687">
        <v>3670</v>
      </c>
      <c r="W3687" s="46">
        <v>-3.30747666004109E-2</v>
      </c>
    </row>
    <row r="3688" spans="10:23">
      <c r="J3688">
        <v>3671</v>
      </c>
      <c r="K3688" s="93">
        <f t="shared" ca="1" si="467"/>
        <v>-0.44154237135377772</v>
      </c>
      <c r="L3688" s="93">
        <f t="shared" ca="1" si="467"/>
        <v>-0.31375871486934409</v>
      </c>
      <c r="M3688" s="93">
        <f t="shared" ca="1" si="468"/>
        <v>-0.44154237135377772</v>
      </c>
      <c r="N3688" s="101">
        <f t="shared" ca="1" si="464"/>
        <v>-0.43788974219779009</v>
      </c>
      <c r="O3688" s="46">
        <f t="shared" ca="1" si="469"/>
        <v>0.16178307968856614</v>
      </c>
      <c r="P3688" s="46">
        <f t="shared" ca="1" si="470"/>
        <v>0.24103319568438406</v>
      </c>
      <c r="Q3688" s="47">
        <f t="shared" ca="1" si="465"/>
        <v>3.2828476969303244E-3</v>
      </c>
      <c r="R3688" s="47">
        <f t="shared" ca="1" si="466"/>
        <v>7.8619287422061604E-2</v>
      </c>
      <c r="S3688" s="97">
        <f t="shared" ca="1" si="471"/>
        <v>0.12020118355531387</v>
      </c>
      <c r="V3688">
        <v>3671</v>
      </c>
      <c r="W3688" s="46">
        <v>-0.12097335678882599</v>
      </c>
    </row>
    <row r="3689" spans="10:23">
      <c r="J3689">
        <v>3672</v>
      </c>
      <c r="K3689" s="93">
        <f t="shared" ca="1" si="467"/>
        <v>0.41758734425057054</v>
      </c>
      <c r="L3689" s="93">
        <f t="shared" ca="1" si="467"/>
        <v>0.45533901211811401</v>
      </c>
      <c r="M3689" s="93">
        <f t="shared" ca="1" si="468"/>
        <v>0.41758734425057054</v>
      </c>
      <c r="N3689" s="101">
        <f t="shared" ca="1" si="464"/>
        <v>0.5645014057804173</v>
      </c>
      <c r="O3689" s="46">
        <f t="shared" ca="1" si="469"/>
        <v>0.47018442023645157</v>
      </c>
      <c r="P3689" s="46">
        <f t="shared" ca="1" si="470"/>
        <v>0.39523386595832677</v>
      </c>
      <c r="Q3689" s="47">
        <f t="shared" ca="1" si="465"/>
        <v>0.62008552879270118</v>
      </c>
      <c r="R3689" s="47">
        <f t="shared" ca="1" si="466"/>
        <v>0.24069840778326151</v>
      </c>
      <c r="S3689" s="97">
        <f t="shared" ca="1" si="471"/>
        <v>0.35544141400985652</v>
      </c>
      <c r="V3689">
        <v>3672</v>
      </c>
      <c r="W3689" s="46">
        <v>0.22574510530171599</v>
      </c>
    </row>
    <row r="3690" spans="10:23">
      <c r="J3690">
        <v>3673</v>
      </c>
      <c r="K3690" s="93">
        <f t="shared" ca="1" si="467"/>
        <v>-0.48613523272264414</v>
      </c>
      <c r="L3690" s="93">
        <f t="shared" ca="1" si="467"/>
        <v>-0.58745618535883493</v>
      </c>
      <c r="M3690" s="93">
        <f t="shared" ca="1" si="468"/>
        <v>-0.48613523272264414</v>
      </c>
      <c r="N3690" s="101">
        <f t="shared" ca="1" si="464"/>
        <v>-0.71155924291155803</v>
      </c>
      <c r="O3690" s="46">
        <f t="shared" ca="1" si="469"/>
        <v>0.14577560377982016</v>
      </c>
      <c r="P3690" s="46">
        <f t="shared" ca="1" si="470"/>
        <v>0.23302945773001105</v>
      </c>
      <c r="Q3690" s="47">
        <f t="shared" ca="1" si="465"/>
        <v>-2.8732104120561652E-2</v>
      </c>
      <c r="R3690" s="47">
        <f t="shared" ca="1" si="466"/>
        <v>3.4368984499054733E-2</v>
      </c>
      <c r="S3690" s="97">
        <f t="shared" ca="1" si="471"/>
        <v>9.0072294139437445E-2</v>
      </c>
      <c r="V3690">
        <v>3673</v>
      </c>
      <c r="W3690" s="46">
        <v>-0.23450658090100501</v>
      </c>
    </row>
    <row r="3691" spans="10:23">
      <c r="J3691">
        <v>3674</v>
      </c>
      <c r="K3691" s="93">
        <f t="shared" ca="1" si="467"/>
        <v>0.16270561631006306</v>
      </c>
      <c r="L3691" s="93">
        <f t="shared" ca="1" si="467"/>
        <v>0.68249928540200389</v>
      </c>
      <c r="M3691" s="93">
        <f t="shared" ca="1" si="468"/>
        <v>0.16270561631006306</v>
      </c>
      <c r="N3691" s="101">
        <f t="shared" ca="1" si="464"/>
        <v>0.69881013449879636</v>
      </c>
      <c r="O3691" s="46">
        <f t="shared" ca="1" si="469"/>
        <v>0.37868966088836031</v>
      </c>
      <c r="P3691" s="46">
        <f t="shared" ca="1" si="470"/>
        <v>0.34948648628428114</v>
      </c>
      <c r="Q3691" s="47">
        <f t="shared" ca="1" si="465"/>
        <v>0.43709601009651866</v>
      </c>
      <c r="R3691" s="47">
        <f t="shared" ca="1" si="466"/>
        <v>0.26241512051702076</v>
      </c>
      <c r="S3691" s="97">
        <f t="shared" ca="1" si="471"/>
        <v>0.32055239070269054</v>
      </c>
      <c r="V3691">
        <v>3674</v>
      </c>
      <c r="W3691" s="46">
        <v>1.2341113492053599</v>
      </c>
    </row>
    <row r="3692" spans="10:23">
      <c r="J3692">
        <v>3675</v>
      </c>
      <c r="K3692" s="93">
        <f t="shared" ca="1" si="467"/>
        <v>0.66616318841435984</v>
      </c>
      <c r="L3692" s="93">
        <f t="shared" ca="1" si="467"/>
        <v>0.12451410192726864</v>
      </c>
      <c r="M3692" s="93">
        <f t="shared" ca="1" si="468"/>
        <v>0.66616318841435984</v>
      </c>
      <c r="N3692" s="101">
        <f t="shared" ca="1" si="464"/>
        <v>0.32990456509671789</v>
      </c>
      <c r="O3692" s="46">
        <f t="shared" ca="1" si="469"/>
        <v>0.55941555981356217</v>
      </c>
      <c r="P3692" s="46">
        <f t="shared" ca="1" si="470"/>
        <v>0.43984943574688207</v>
      </c>
      <c r="Q3692" s="47">
        <f t="shared" ca="1" si="465"/>
        <v>0.79854780794692226</v>
      </c>
      <c r="R3692" s="47">
        <f t="shared" ca="1" si="466"/>
        <v>0.20276586053938139</v>
      </c>
      <c r="S3692" s="97">
        <f t="shared" ca="1" si="471"/>
        <v>0.38109071017647178</v>
      </c>
      <c r="V3692">
        <v>3675</v>
      </c>
      <c r="W3692" s="46">
        <v>-5.6151652226890003E-2</v>
      </c>
    </row>
    <row r="3693" spans="10:23">
      <c r="J3693">
        <v>3676</v>
      </c>
      <c r="K3693" s="93">
        <f t="shared" ca="1" si="467"/>
        <v>1.4841158002568609</v>
      </c>
      <c r="L3693" s="93">
        <f t="shared" ca="1" si="467"/>
        <v>-0.33395257264700312</v>
      </c>
      <c r="M3693" s="93">
        <f t="shared" ca="1" si="468"/>
        <v>1.4841158002568609</v>
      </c>
      <c r="N3693" s="101">
        <f t="shared" ca="1" si="464"/>
        <v>0.15536729879523203</v>
      </c>
      <c r="O3693" s="46">
        <f t="shared" ca="1" si="469"/>
        <v>0.85303557715800093</v>
      </c>
      <c r="P3693" s="46">
        <f t="shared" ca="1" si="470"/>
        <v>0.58665944441910145</v>
      </c>
      <c r="Q3693" s="47">
        <f t="shared" ca="1" si="465"/>
        <v>1.3857878426357999</v>
      </c>
      <c r="R3693" s="47">
        <f t="shared" ca="1" si="466"/>
        <v>0.17454449540716624</v>
      </c>
      <c r="S3693" s="97">
        <f t="shared" ca="1" si="471"/>
        <v>0.51379003628258357</v>
      </c>
      <c r="V3693">
        <v>3676</v>
      </c>
      <c r="W3693" s="46">
        <v>-0.26840589911115398</v>
      </c>
    </row>
    <row r="3694" spans="10:23">
      <c r="J3694">
        <v>3677</v>
      </c>
      <c r="K3694" s="93">
        <f t="shared" ca="1" si="467"/>
        <v>2.8678601783419544</v>
      </c>
      <c r="L3694" s="93">
        <f t="shared" ca="1" si="467"/>
        <v>-0.95392321128814883</v>
      </c>
      <c r="M3694" s="93">
        <f t="shared" ca="1" si="468"/>
        <v>2.8678601783419544</v>
      </c>
      <c r="N3694" s="101">
        <f t="shared" ca="1" si="464"/>
        <v>7.6453137599593601E-3</v>
      </c>
      <c r="O3694" s="46">
        <f t="shared" ca="1" si="469"/>
        <v>1.3497575661964663</v>
      </c>
      <c r="P3694" s="46">
        <f t="shared" ca="1" si="470"/>
        <v>0.83502043893833411</v>
      </c>
      <c r="Q3694" s="47">
        <f t="shared" ca="1" si="465"/>
        <v>2.3792318207127305</v>
      </c>
      <c r="R3694" s="47">
        <f t="shared" ca="1" si="466"/>
        <v>0.15065895986465977</v>
      </c>
      <c r="S3694" s="97">
        <f t="shared" ca="1" si="471"/>
        <v>0.75020826303056298</v>
      </c>
      <c r="V3694">
        <v>3677</v>
      </c>
      <c r="W3694" s="46">
        <v>-5.4900098910189703E-2</v>
      </c>
    </row>
    <row r="3695" spans="10:23">
      <c r="J3695">
        <v>3678</v>
      </c>
      <c r="K3695" s="93">
        <f t="shared" ca="1" si="467"/>
        <v>0.47346505393192517</v>
      </c>
      <c r="L3695" s="93">
        <f t="shared" ca="1" si="467"/>
        <v>0.96730445929867037</v>
      </c>
      <c r="M3695" s="93">
        <f t="shared" ca="1" si="468"/>
        <v>0.47346505393192517</v>
      </c>
      <c r="N3695" s="101">
        <f t="shared" ca="1" si="464"/>
        <v>1.0676576044006039</v>
      </c>
      <c r="O3695" s="46">
        <f t="shared" ca="1" si="469"/>
        <v>0.4902428121876054</v>
      </c>
      <c r="P3695" s="46">
        <f t="shared" ca="1" si="470"/>
        <v>0.40526306193390371</v>
      </c>
      <c r="Q3695" s="47">
        <f t="shared" ca="1" si="465"/>
        <v>0.66020231269500884</v>
      </c>
      <c r="R3695" s="47">
        <f t="shared" ca="1" si="466"/>
        <v>0.3220549862418115</v>
      </c>
      <c r="S3695" s="97">
        <f t="shared" ca="1" si="471"/>
        <v>0.40614889921470843</v>
      </c>
      <c r="V3695">
        <v>3678</v>
      </c>
      <c r="W3695" s="46">
        <v>0.81622790255072397</v>
      </c>
    </row>
    <row r="3696" spans="10:23">
      <c r="J3696">
        <v>3679</v>
      </c>
      <c r="K3696" s="93">
        <f t="shared" ca="1" si="467"/>
        <v>0.49641629601105064</v>
      </c>
      <c r="L3696" s="93">
        <f t="shared" ca="1" si="467"/>
        <v>-0.52712912691498726</v>
      </c>
      <c r="M3696" s="93">
        <f t="shared" ca="1" si="468"/>
        <v>0.49641629601105064</v>
      </c>
      <c r="N3696" s="101">
        <f t="shared" ca="1" si="464"/>
        <v>-0.34189074468314196</v>
      </c>
      <c r="O3696" s="46">
        <f t="shared" ca="1" si="469"/>
        <v>0.49848160744271097</v>
      </c>
      <c r="P3696" s="46">
        <f t="shared" ca="1" si="470"/>
        <v>0.40938245956145647</v>
      </c>
      <c r="Q3696" s="47">
        <f t="shared" ca="1" si="465"/>
        <v>0.67667990320521998</v>
      </c>
      <c r="R3696" s="47">
        <f t="shared" ca="1" si="466"/>
        <v>9.4141604338081941E-2</v>
      </c>
      <c r="S3696" s="97">
        <f t="shared" ca="1" si="471"/>
        <v>0.29631160589039646</v>
      </c>
      <c r="V3696">
        <v>3679</v>
      </c>
      <c r="W3696" s="46">
        <v>0.55974081868946901</v>
      </c>
    </row>
    <row r="3697" spans="10:23">
      <c r="J3697">
        <v>3680</v>
      </c>
      <c r="K3697" s="93">
        <f t="shared" ca="1" si="467"/>
        <v>-0.27929818426391528</v>
      </c>
      <c r="L3697" s="93">
        <f t="shared" ca="1" si="467"/>
        <v>0.80436265474927604</v>
      </c>
      <c r="M3697" s="93">
        <f t="shared" ca="1" si="468"/>
        <v>-0.27929818426391528</v>
      </c>
      <c r="N3697" s="101">
        <f t="shared" ca="1" si="464"/>
        <v>0.6737796219042228</v>
      </c>
      <c r="O3697" s="46">
        <f t="shared" ca="1" si="469"/>
        <v>0.22002378989309893</v>
      </c>
      <c r="P3697" s="46">
        <f t="shared" ca="1" si="470"/>
        <v>0.27015355078665043</v>
      </c>
      <c r="Q3697" s="47">
        <f t="shared" ca="1" si="465"/>
        <v>0.11976426810599589</v>
      </c>
      <c r="R3697" s="47">
        <f t="shared" ca="1" si="466"/>
        <v>0.25836787461735267</v>
      </c>
      <c r="S3697" s="97">
        <f t="shared" ca="1" si="471"/>
        <v>0.23919583225522578</v>
      </c>
      <c r="V3697">
        <v>3680</v>
      </c>
      <c r="W3697" s="46">
        <v>0.35049593583482003</v>
      </c>
    </row>
    <row r="3698" spans="10:23">
      <c r="J3698">
        <v>3681</v>
      </c>
      <c r="K3698" s="93">
        <f t="shared" ca="1" si="467"/>
        <v>-2.0953821981377834</v>
      </c>
      <c r="L3698" s="93">
        <f t="shared" ca="1" si="467"/>
        <v>2.3684416370653634</v>
      </c>
      <c r="M3698" s="93">
        <f t="shared" ca="1" si="468"/>
        <v>-2.0953821981377834</v>
      </c>
      <c r="N3698" s="101">
        <f t="shared" ca="1" si="464"/>
        <v>1.5791011522763851</v>
      </c>
      <c r="O3698" s="46">
        <f t="shared" ca="1" si="469"/>
        <v>-0.43189493000858614</v>
      </c>
      <c r="P3698" s="46">
        <f t="shared" ca="1" si="470"/>
        <v>-5.5805809164192088E-2</v>
      </c>
      <c r="Q3698" s="47">
        <f t="shared" ca="1" si="465"/>
        <v>-1.1840731716973742</v>
      </c>
      <c r="R3698" s="47">
        <f t="shared" ca="1" si="466"/>
        <v>0.40475156683444063</v>
      </c>
      <c r="S3698" s="97">
        <f t="shared" ca="1" si="471"/>
        <v>-1.3571681587072754E-2</v>
      </c>
      <c r="V3698">
        <v>3681</v>
      </c>
      <c r="W3698" s="46">
        <v>-0.114342460352601</v>
      </c>
    </row>
    <row r="3699" spans="10:23">
      <c r="J3699">
        <v>3682</v>
      </c>
      <c r="K3699" s="93">
        <f t="shared" ca="1" si="467"/>
        <v>-1.0735136808865837</v>
      </c>
      <c r="L3699" s="93">
        <f t="shared" ca="1" si="467"/>
        <v>-1.6071326785106292</v>
      </c>
      <c r="M3699" s="93">
        <f t="shared" ca="1" si="468"/>
        <v>-1.0735136808865837</v>
      </c>
      <c r="N3699" s="101">
        <f t="shared" ca="1" si="464"/>
        <v>-1.8650969069948524</v>
      </c>
      <c r="O3699" s="46">
        <f t="shared" ca="1" si="469"/>
        <v>-6.5075327729711252E-2</v>
      </c>
      <c r="P3699" s="46">
        <f t="shared" ca="1" si="470"/>
        <v>0.12760399197524536</v>
      </c>
      <c r="Q3699" s="47">
        <f t="shared" ca="1" si="465"/>
        <v>-0.45043396713962447</v>
      </c>
      <c r="R3699" s="47">
        <f t="shared" ca="1" si="466"/>
        <v>-0.15214939235935537</v>
      </c>
      <c r="S3699" s="97">
        <f t="shared" ca="1" si="471"/>
        <v>-0.10861236004453331</v>
      </c>
      <c r="V3699">
        <v>3682</v>
      </c>
      <c r="W3699" s="46">
        <v>-0.259372170512288</v>
      </c>
    </row>
    <row r="3700" spans="10:23">
      <c r="J3700">
        <v>3683</v>
      </c>
      <c r="K3700" s="93">
        <f t="shared" ca="1" si="467"/>
        <v>0.49128822092205282</v>
      </c>
      <c r="L3700" s="93">
        <f t="shared" ca="1" si="467"/>
        <v>-1.0528087664738031</v>
      </c>
      <c r="M3700" s="93">
        <f t="shared" ca="1" si="468"/>
        <v>0.49128822092205282</v>
      </c>
      <c r="N3700" s="101">
        <f t="shared" ca="1" si="464"/>
        <v>-0.84190961623825022</v>
      </c>
      <c r="O3700" s="46">
        <f t="shared" ca="1" si="469"/>
        <v>0.49664078503469472</v>
      </c>
      <c r="P3700" s="46">
        <f t="shared" ca="1" si="470"/>
        <v>0.40846204835744837</v>
      </c>
      <c r="Q3700" s="47">
        <f t="shared" ca="1" si="465"/>
        <v>0.67299825838918748</v>
      </c>
      <c r="R3700" s="47">
        <f t="shared" ca="1" si="466"/>
        <v>1.3292308103660638E-2</v>
      </c>
      <c r="S3700" s="97">
        <f t="shared" ca="1" si="471"/>
        <v>0.25496654656917767</v>
      </c>
      <c r="V3700">
        <v>3683</v>
      </c>
      <c r="W3700" s="46">
        <v>-0.45577887683735901</v>
      </c>
    </row>
    <row r="3701" spans="10:23">
      <c r="J3701">
        <v>3684</v>
      </c>
      <c r="K3701" s="93">
        <f t="shared" ca="1" si="467"/>
        <v>0.73886858492202501</v>
      </c>
      <c r="L3701" s="93">
        <f t="shared" ca="1" si="467"/>
        <v>0.49382134581558002</v>
      </c>
      <c r="M3701" s="93">
        <f t="shared" ca="1" si="468"/>
        <v>0.73886858492202501</v>
      </c>
      <c r="N3701" s="101">
        <f t="shared" ca="1" si="464"/>
        <v>0.70316050143591924</v>
      </c>
      <c r="O3701" s="46">
        <f t="shared" ca="1" si="469"/>
        <v>0.58551457762283043</v>
      </c>
      <c r="P3701" s="46">
        <f t="shared" ca="1" si="470"/>
        <v>0.4528989446515162</v>
      </c>
      <c r="Q3701" s="47">
        <f t="shared" ca="1" si="465"/>
        <v>0.8507458435654589</v>
      </c>
      <c r="R3701" s="47">
        <f t="shared" ca="1" si="466"/>
        <v>0.26311854217815522</v>
      </c>
      <c r="S3701" s="97">
        <f t="shared" ca="1" si="471"/>
        <v>0.42431655990049283</v>
      </c>
      <c r="V3701">
        <v>3684</v>
      </c>
      <c r="W3701" s="46">
        <v>0.14071283807778801</v>
      </c>
    </row>
    <row r="3702" spans="10:23">
      <c r="J3702">
        <v>3685</v>
      </c>
      <c r="K3702" s="93">
        <f t="shared" ca="1" si="467"/>
        <v>-0.86239423602477439</v>
      </c>
      <c r="L3702" s="93">
        <f t="shared" ca="1" si="467"/>
        <v>-0.62213297500438181</v>
      </c>
      <c r="M3702" s="93">
        <f t="shared" ca="1" si="468"/>
        <v>-0.86239423602477439</v>
      </c>
      <c r="N3702" s="101">
        <f t="shared" ca="1" si="464"/>
        <v>-0.86409452809635834</v>
      </c>
      <c r="O3702" s="46">
        <f t="shared" ca="1" si="469"/>
        <v>1.0710107960063053E-2</v>
      </c>
      <c r="P3702" s="46">
        <f t="shared" ca="1" si="470"/>
        <v>0.16549670982013251</v>
      </c>
      <c r="Q3702" s="47">
        <f t="shared" ca="1" si="465"/>
        <v>-0.29886309576007586</v>
      </c>
      <c r="R3702" s="47">
        <f t="shared" ca="1" si="466"/>
        <v>9.7051744717392419E-3</v>
      </c>
      <c r="S3702" s="97">
        <f t="shared" ca="1" si="471"/>
        <v>1.0207641215901148E-2</v>
      </c>
      <c r="V3702">
        <v>3685</v>
      </c>
      <c r="W3702" s="46">
        <v>0.25312075830928199</v>
      </c>
    </row>
    <row r="3703" spans="10:23">
      <c r="J3703">
        <v>3686</v>
      </c>
      <c r="K3703" s="93">
        <f t="shared" ca="1" si="467"/>
        <v>0.14722907317198738</v>
      </c>
      <c r="L3703" s="93">
        <f t="shared" ca="1" si="467"/>
        <v>-0.85427078005990043</v>
      </c>
      <c r="M3703" s="93">
        <f t="shared" ca="1" si="468"/>
        <v>0.14722907317198738</v>
      </c>
      <c r="N3703" s="101">
        <f t="shared" ca="1" si="464"/>
        <v>-0.76309761658046216</v>
      </c>
      <c r="O3703" s="46">
        <f t="shared" ca="1" si="469"/>
        <v>0.37313405436685593</v>
      </c>
      <c r="P3703" s="46">
        <f t="shared" ca="1" si="470"/>
        <v>0.34670868302352897</v>
      </c>
      <c r="Q3703" s="47">
        <f t="shared" ca="1" si="465"/>
        <v>0.42598479705350994</v>
      </c>
      <c r="R3703" s="47">
        <f t="shared" ca="1" si="466"/>
        <v>2.6035616545884807E-2</v>
      </c>
      <c r="S3703" s="97">
        <f t="shared" ca="1" si="471"/>
        <v>0.19958483545637037</v>
      </c>
      <c r="V3703">
        <v>3686</v>
      </c>
      <c r="W3703" s="46">
        <v>0.75822676465579197</v>
      </c>
    </row>
    <row r="3704" spans="10:23">
      <c r="J3704">
        <v>3687</v>
      </c>
      <c r="K3704" s="93">
        <f t="shared" ca="1" si="467"/>
        <v>1.0488227129196785</v>
      </c>
      <c r="L3704" s="93">
        <f t="shared" ca="1" si="467"/>
        <v>-1.006394949143165</v>
      </c>
      <c r="M3704" s="93">
        <f t="shared" ca="1" si="468"/>
        <v>1.0488227129196785</v>
      </c>
      <c r="N3704" s="101">
        <f t="shared" ca="1" si="464"/>
        <v>-0.62059698035531985</v>
      </c>
      <c r="O3704" s="46">
        <f t="shared" ca="1" si="469"/>
        <v>0.69677864735132888</v>
      </c>
      <c r="P3704" s="46">
        <f t="shared" ca="1" si="470"/>
        <v>0.50853097951576542</v>
      </c>
      <c r="Q3704" s="47">
        <f t="shared" ca="1" si="465"/>
        <v>1.0732739830224558</v>
      </c>
      <c r="R3704" s="47">
        <f t="shared" ca="1" si="466"/>
        <v>4.9076899199734153E-2</v>
      </c>
      <c r="S3704" s="97">
        <f t="shared" ca="1" si="471"/>
        <v>0.3729277732755315</v>
      </c>
      <c r="V3704">
        <v>3687</v>
      </c>
      <c r="W3704" s="46">
        <v>-1.5268077367403999E-2</v>
      </c>
    </row>
    <row r="3705" spans="10:23">
      <c r="J3705">
        <v>3688</v>
      </c>
      <c r="K3705" s="93">
        <f t="shared" ca="1" si="467"/>
        <v>-0.76360361709347524</v>
      </c>
      <c r="L3705" s="93">
        <f t="shared" ca="1" si="467"/>
        <v>-0.60900579347270389</v>
      </c>
      <c r="M3705" s="93">
        <f t="shared" ca="1" si="468"/>
        <v>-0.76360361709347524</v>
      </c>
      <c r="N3705" s="101">
        <f t="shared" ca="1" si="464"/>
        <v>-0.82023123492656114</v>
      </c>
      <c r="O3705" s="46">
        <f t="shared" ca="1" si="469"/>
        <v>4.6172924294539452E-2</v>
      </c>
      <c r="P3705" s="46">
        <f t="shared" ca="1" si="470"/>
        <v>0.18322811798737071</v>
      </c>
      <c r="Q3705" s="47">
        <f t="shared" ca="1" si="465"/>
        <v>-0.22793746309112306</v>
      </c>
      <c r="R3705" s="47">
        <f t="shared" ca="1" si="466"/>
        <v>1.6797539550426788E-2</v>
      </c>
      <c r="S3705" s="97">
        <f t="shared" ca="1" si="471"/>
        <v>3.148523192248312E-2</v>
      </c>
      <c r="V3705">
        <v>3688</v>
      </c>
      <c r="W3705" s="46">
        <v>0.33456947883986599</v>
      </c>
    </row>
    <row r="3706" spans="10:23">
      <c r="J3706">
        <v>3689</v>
      </c>
      <c r="K3706" s="93">
        <f t="shared" ca="1" si="467"/>
        <v>0.10548268576250219</v>
      </c>
      <c r="L3706" s="93">
        <f t="shared" ca="1" si="467"/>
        <v>0.69248536782859527</v>
      </c>
      <c r="M3706" s="93">
        <f t="shared" ca="1" si="468"/>
        <v>0.10548268576250219</v>
      </c>
      <c r="N3706" s="101">
        <f t="shared" ca="1" si="464"/>
        <v>0.69007959573162692</v>
      </c>
      <c r="O3706" s="46">
        <f t="shared" ca="1" si="469"/>
        <v>0.35814837571289387</v>
      </c>
      <c r="P3706" s="46">
        <f t="shared" ca="1" si="470"/>
        <v>0.33921584369654789</v>
      </c>
      <c r="Q3706" s="47">
        <f t="shared" ca="1" si="465"/>
        <v>0.39601343974558578</v>
      </c>
      <c r="R3706" s="47">
        <f t="shared" ca="1" si="466"/>
        <v>0.26100345796740998</v>
      </c>
      <c r="S3706" s="97">
        <f t="shared" ca="1" si="471"/>
        <v>0.30957591684015195</v>
      </c>
      <c r="V3706">
        <v>3689</v>
      </c>
      <c r="W3706" s="46">
        <v>0.21809458035170901</v>
      </c>
    </row>
    <row r="3707" spans="10:23">
      <c r="J3707">
        <v>3690</v>
      </c>
      <c r="K3707" s="93">
        <f t="shared" ca="1" si="467"/>
        <v>0.14303857121892424</v>
      </c>
      <c r="L3707" s="93">
        <f t="shared" ca="1" si="467"/>
        <v>-0.57468632018792165</v>
      </c>
      <c r="M3707" s="93">
        <f t="shared" ca="1" si="468"/>
        <v>0.14303857121892424</v>
      </c>
      <c r="N3707" s="101">
        <f t="shared" ca="1" si="464"/>
        <v>-0.49936096412797559</v>
      </c>
      <c r="O3707" s="46">
        <f t="shared" ca="1" si="469"/>
        <v>0.37162979209257979</v>
      </c>
      <c r="P3707" s="46">
        <f t="shared" ca="1" si="470"/>
        <v>0.34595655188639091</v>
      </c>
      <c r="Q3707" s="47">
        <f t="shared" ca="1" si="465"/>
        <v>0.42297627250495767</v>
      </c>
      <c r="R3707" s="47">
        <f t="shared" ca="1" si="466"/>
        <v>6.8679852503798364E-2</v>
      </c>
      <c r="S3707" s="97">
        <f t="shared" ca="1" si="471"/>
        <v>0.22015482229818908</v>
      </c>
      <c r="V3707">
        <v>3690</v>
      </c>
      <c r="W3707" s="46">
        <v>1.2381357985151999</v>
      </c>
    </row>
    <row r="3708" spans="10:23">
      <c r="J3708">
        <v>3691</v>
      </c>
      <c r="K3708" s="93">
        <f t="shared" ca="1" si="467"/>
        <v>0.55747114032516398</v>
      </c>
      <c r="L3708" s="93">
        <f t="shared" ca="1" si="467"/>
        <v>-1.8860570667366949</v>
      </c>
      <c r="M3708" s="93">
        <f t="shared" ca="1" si="468"/>
        <v>0.55747114032516398</v>
      </c>
      <c r="N3708" s="101">
        <f t="shared" ca="1" si="464"/>
        <v>-1.6108506682064123</v>
      </c>
      <c r="O3708" s="46">
        <f t="shared" ca="1" si="469"/>
        <v>0.52039843268041053</v>
      </c>
      <c r="P3708" s="46">
        <f t="shared" ca="1" si="470"/>
        <v>0.42034087218030625</v>
      </c>
      <c r="Q3708" s="47">
        <f t="shared" ca="1" si="465"/>
        <v>0.72051355368061909</v>
      </c>
      <c r="R3708" s="47">
        <f t="shared" ca="1" si="466"/>
        <v>-0.11103968501498263</v>
      </c>
      <c r="S3708" s="97">
        <f t="shared" ca="1" si="471"/>
        <v>0.20467937383271395</v>
      </c>
      <c r="V3708">
        <v>3691</v>
      </c>
      <c r="W3708" s="46">
        <v>-3.8439087579797797E-2</v>
      </c>
    </row>
    <row r="3709" spans="10:23">
      <c r="J3709">
        <v>3692</v>
      </c>
      <c r="K3709" s="93">
        <f t="shared" ca="1" si="467"/>
        <v>-0.69966325136272045</v>
      </c>
      <c r="L3709" s="93">
        <f t="shared" ca="1" si="467"/>
        <v>0.18774986959817777</v>
      </c>
      <c r="M3709" s="93">
        <f t="shared" ca="1" si="468"/>
        <v>-0.69966325136272045</v>
      </c>
      <c r="N3709" s="101">
        <f t="shared" ca="1" si="464"/>
        <v>-4.4506114963635712E-2</v>
      </c>
      <c r="O3709" s="46">
        <f t="shared" ca="1" si="469"/>
        <v>6.9125563632145726E-2</v>
      </c>
      <c r="P3709" s="46">
        <f t="shared" ca="1" si="470"/>
        <v>0.19470443765617385</v>
      </c>
      <c r="Q3709" s="47">
        <f t="shared" ca="1" si="465"/>
        <v>-0.18203218441591051</v>
      </c>
      <c r="R3709" s="47">
        <f t="shared" ca="1" si="466"/>
        <v>0.14222646551337897</v>
      </c>
      <c r="S3709" s="97">
        <f t="shared" ca="1" si="471"/>
        <v>0.10567601457276235</v>
      </c>
      <c r="V3709">
        <v>3692</v>
      </c>
      <c r="W3709" s="46">
        <v>0.48039800376228398</v>
      </c>
    </row>
    <row r="3710" spans="10:23">
      <c r="J3710">
        <v>3693</v>
      </c>
      <c r="K3710" s="93">
        <f t="shared" ca="1" si="467"/>
        <v>-1.9037178718384602</v>
      </c>
      <c r="L3710" s="93">
        <f t="shared" ca="1" si="467"/>
        <v>2.7525968999395078</v>
      </c>
      <c r="M3710" s="93">
        <f t="shared" ca="1" si="468"/>
        <v>-1.9037178718384602</v>
      </c>
      <c r="N3710" s="101">
        <f t="shared" ca="1" si="464"/>
        <v>2.0042658541470861</v>
      </c>
      <c r="O3710" s="46">
        <f t="shared" ca="1" si="469"/>
        <v>-0.36309328796046025</v>
      </c>
      <c r="P3710" s="46">
        <f t="shared" ca="1" si="470"/>
        <v>-2.1404988140129144E-2</v>
      </c>
      <c r="Q3710" s="47">
        <f t="shared" ca="1" si="465"/>
        <v>-1.0464698876011225</v>
      </c>
      <c r="R3710" s="47">
        <f t="shared" ca="1" si="466"/>
        <v>0.47349750600880885</v>
      </c>
      <c r="S3710" s="97">
        <f t="shared" ca="1" si="471"/>
        <v>5.5202109024174301E-2</v>
      </c>
      <c r="V3710">
        <v>3693</v>
      </c>
      <c r="W3710" s="46">
        <v>1.21472437470124</v>
      </c>
    </row>
    <row r="3711" spans="10:23">
      <c r="J3711">
        <v>3694</v>
      </c>
      <c r="K3711" s="93">
        <f t="shared" ca="1" si="467"/>
        <v>1.2360015908249633</v>
      </c>
      <c r="L3711" s="93">
        <f t="shared" ca="1" si="467"/>
        <v>0.11375032870741678</v>
      </c>
      <c r="M3711" s="93">
        <f t="shared" ca="1" si="468"/>
        <v>1.2360015908249633</v>
      </c>
      <c r="N3711" s="101">
        <f t="shared" ca="1" si="464"/>
        <v>0.50092100817053198</v>
      </c>
      <c r="O3711" s="46">
        <f t="shared" ca="1" si="469"/>
        <v>0.76397015035693927</v>
      </c>
      <c r="P3711" s="46">
        <f t="shared" ca="1" si="470"/>
        <v>0.54212673101857067</v>
      </c>
      <c r="Q3711" s="47">
        <f t="shared" ca="1" si="465"/>
        <v>1.2076569890336766</v>
      </c>
      <c r="R3711" s="47">
        <f t="shared" ca="1" si="466"/>
        <v>0.23041793499815108</v>
      </c>
      <c r="S3711" s="97">
        <f t="shared" ca="1" si="471"/>
        <v>0.49719404267754519</v>
      </c>
      <c r="V3711">
        <v>3694</v>
      </c>
      <c r="W3711" s="46">
        <v>0.42651196700057797</v>
      </c>
    </row>
    <row r="3712" spans="10:23">
      <c r="J3712">
        <v>3695</v>
      </c>
      <c r="K3712" s="93">
        <f t="shared" ca="1" si="467"/>
        <v>-1.908377132590666</v>
      </c>
      <c r="L3712" s="93">
        <f t="shared" ca="1" si="467"/>
        <v>-0.37061972137628568</v>
      </c>
      <c r="M3712" s="93">
        <f t="shared" ca="1" si="468"/>
        <v>-1.908377132590666</v>
      </c>
      <c r="N3712" s="101">
        <f t="shared" ca="1" si="464"/>
        <v>-0.95828506701766347</v>
      </c>
      <c r="O3712" s="46">
        <f t="shared" ca="1" si="469"/>
        <v>-0.36476582033344607</v>
      </c>
      <c r="P3712" s="46">
        <f t="shared" ca="1" si="470"/>
        <v>-2.2241254326622051E-2</v>
      </c>
      <c r="Q3712" s="47">
        <f t="shared" ca="1" si="465"/>
        <v>-1.0498149523470941</v>
      </c>
      <c r="R3712" s="47">
        <f t="shared" ca="1" si="466"/>
        <v>-5.5247282718197122E-3</v>
      </c>
      <c r="S3712" s="97">
        <f t="shared" ca="1" si="471"/>
        <v>-0.18514527430263289</v>
      </c>
      <c r="V3712">
        <v>3695</v>
      </c>
      <c r="W3712" s="46">
        <v>0.51645141711543296</v>
      </c>
    </row>
    <row r="3713" spans="10:23">
      <c r="J3713">
        <v>3696</v>
      </c>
      <c r="K3713" s="93">
        <f t="shared" ca="1" si="467"/>
        <v>1.5362267326899932</v>
      </c>
      <c r="L3713" s="93">
        <f t="shared" ca="1" si="467"/>
        <v>-0.283033173222145</v>
      </c>
      <c r="M3713" s="93">
        <f t="shared" ca="1" si="468"/>
        <v>1.5362267326899932</v>
      </c>
      <c r="N3713" s="101">
        <f t="shared" ca="1" si="464"/>
        <v>0.220215570892898</v>
      </c>
      <c r="O3713" s="46">
        <f t="shared" ca="1" si="469"/>
        <v>0.87174181106852655</v>
      </c>
      <c r="P3713" s="46">
        <f t="shared" ca="1" si="470"/>
        <v>0.59601256137436431</v>
      </c>
      <c r="Q3713" s="47">
        <f t="shared" ca="1" si="465"/>
        <v>1.4232003104568511</v>
      </c>
      <c r="R3713" s="47">
        <f t="shared" ca="1" si="466"/>
        <v>0.18502997397482207</v>
      </c>
      <c r="S3713" s="97">
        <f t="shared" ca="1" si="471"/>
        <v>0.52838589252167434</v>
      </c>
      <c r="V3713">
        <v>3696</v>
      </c>
      <c r="W3713" s="46">
        <v>0.32839121213946099</v>
      </c>
    </row>
    <row r="3714" spans="10:23">
      <c r="J3714">
        <v>3697</v>
      </c>
      <c r="K3714" s="93">
        <f t="shared" ca="1" si="467"/>
        <v>-0.43161999373178944</v>
      </c>
      <c r="L3714" s="93">
        <f t="shared" ca="1" si="467"/>
        <v>-0.83998543573457696</v>
      </c>
      <c r="M3714" s="93">
        <f t="shared" ca="1" si="468"/>
        <v>-0.43161999373178944</v>
      </c>
      <c r="N3714" s="101">
        <f t="shared" ca="1" si="464"/>
        <v>-0.93364091074384514</v>
      </c>
      <c r="O3714" s="46">
        <f t="shared" ca="1" si="469"/>
        <v>0.16534491034633933</v>
      </c>
      <c r="P3714" s="46">
        <f t="shared" ca="1" si="470"/>
        <v>0.24281411101327066</v>
      </c>
      <c r="Q3714" s="47">
        <f t="shared" ca="1" si="465"/>
        <v>1.0406509012476695E-2</v>
      </c>
      <c r="R3714" s="47">
        <f t="shared" ca="1" si="466"/>
        <v>-1.5399532875624844E-3</v>
      </c>
      <c r="S3714" s="97">
        <f t="shared" ca="1" si="471"/>
        <v>8.1902478529388423E-2</v>
      </c>
      <c r="V3714">
        <v>3697</v>
      </c>
      <c r="W3714" s="46">
        <v>1.1935726514899601</v>
      </c>
    </row>
    <row r="3715" spans="10:23">
      <c r="J3715">
        <v>3698</v>
      </c>
      <c r="K3715" s="93">
        <f t="shared" ca="1" si="467"/>
        <v>-2.0767382194047217</v>
      </c>
      <c r="L3715" s="93">
        <f t="shared" ca="1" si="467"/>
        <v>1.881055754107225</v>
      </c>
      <c r="M3715" s="93">
        <f t="shared" ca="1" si="468"/>
        <v>-2.0767382194047217</v>
      </c>
      <c r="N3715" s="101">
        <f t="shared" ca="1" si="464"/>
        <v>1.122947993975375</v>
      </c>
      <c r="O3715" s="46">
        <f t="shared" ca="1" si="469"/>
        <v>-0.42520231080337356</v>
      </c>
      <c r="P3715" s="46">
        <f t="shared" ca="1" si="470"/>
        <v>-5.2459499561585798E-2</v>
      </c>
      <c r="Q3715" s="47">
        <f t="shared" ca="1" si="465"/>
        <v>-1.1706879332869491</v>
      </c>
      <c r="R3715" s="47">
        <f t="shared" ca="1" si="466"/>
        <v>0.33099502698816274</v>
      </c>
      <c r="S3715" s="97">
        <f t="shared" ca="1" si="471"/>
        <v>-4.7103641907605409E-2</v>
      </c>
      <c r="V3715">
        <v>3698</v>
      </c>
      <c r="W3715" s="46">
        <v>-1.6139525676067901E-2</v>
      </c>
    </row>
    <row r="3716" spans="10:23">
      <c r="J3716">
        <v>3699</v>
      </c>
      <c r="K3716" s="93">
        <f t="shared" ca="1" si="467"/>
        <v>0.14531515110051141</v>
      </c>
      <c r="L3716" s="93">
        <f t="shared" ca="1" si="467"/>
        <v>0.56662072908074146</v>
      </c>
      <c r="M3716" s="93">
        <f t="shared" ca="1" si="468"/>
        <v>0.14531515110051141</v>
      </c>
      <c r="N3716" s="101">
        <f t="shared" ca="1" si="464"/>
        <v>0.58341706531202364</v>
      </c>
      <c r="O3716" s="46">
        <f t="shared" ca="1" si="469"/>
        <v>0.37244701477105735</v>
      </c>
      <c r="P3716" s="46">
        <f t="shared" ca="1" si="470"/>
        <v>0.34636516322562966</v>
      </c>
      <c r="Q3716" s="47">
        <f t="shared" ca="1" si="465"/>
        <v>0.42461071786191273</v>
      </c>
      <c r="R3716" s="47">
        <f t="shared" ca="1" si="466"/>
        <v>0.24375692786708147</v>
      </c>
      <c r="S3716" s="97">
        <f t="shared" ca="1" si="471"/>
        <v>0.30810197131906941</v>
      </c>
      <c r="V3716">
        <v>3699</v>
      </c>
      <c r="W3716" s="46">
        <v>-0.22782773177898</v>
      </c>
    </row>
    <row r="3717" spans="10:23">
      <c r="J3717">
        <v>3700</v>
      </c>
      <c r="K3717" s="93">
        <f t="shared" ca="1" si="467"/>
        <v>-0.24221408595955102</v>
      </c>
      <c r="L3717" s="93">
        <f t="shared" ca="1" si="467"/>
        <v>-0.25482069481749037</v>
      </c>
      <c r="M3717" s="93">
        <f t="shared" ca="1" si="468"/>
        <v>-0.24221408595955102</v>
      </c>
      <c r="N3717" s="101">
        <f t="shared" ca="1" si="464"/>
        <v>-0.31862072983142042</v>
      </c>
      <c r="O3717" s="46">
        <f t="shared" ca="1" si="469"/>
        <v>0.23333584908782762</v>
      </c>
      <c r="P3717" s="46">
        <f t="shared" ca="1" si="470"/>
        <v>0.27680958038401476</v>
      </c>
      <c r="Q3717" s="47">
        <f t="shared" ca="1" si="465"/>
        <v>0.14638838649545324</v>
      </c>
      <c r="R3717" s="47">
        <f t="shared" ca="1" si="466"/>
        <v>9.7904190974612254E-2</v>
      </c>
      <c r="S3717" s="97">
        <f t="shared" ca="1" si="471"/>
        <v>0.16562002003121995</v>
      </c>
      <c r="V3717">
        <v>3700</v>
      </c>
      <c r="W3717" s="46">
        <v>0.41132232217218501</v>
      </c>
    </row>
    <row r="3718" spans="10:23">
      <c r="J3718">
        <v>3701</v>
      </c>
      <c r="K3718" s="93">
        <f t="shared" ca="1" si="467"/>
        <v>0.55317067161141853</v>
      </c>
      <c r="L3718" s="93">
        <f t="shared" ca="1" si="467"/>
        <v>-0.70322688657918886</v>
      </c>
      <c r="M3718" s="93">
        <f t="shared" ca="1" si="468"/>
        <v>0.55317067161141853</v>
      </c>
      <c r="N3718" s="101">
        <f t="shared" ca="1" si="464"/>
        <v>-0.49079690545032945</v>
      </c>
      <c r="O3718" s="46">
        <f t="shared" ca="1" si="469"/>
        <v>0.51885469569609444</v>
      </c>
      <c r="P3718" s="46">
        <f t="shared" ca="1" si="470"/>
        <v>0.4195690036881482</v>
      </c>
      <c r="Q3718" s="47">
        <f t="shared" ca="1" si="465"/>
        <v>0.71742607971198702</v>
      </c>
      <c r="R3718" s="47">
        <f t="shared" ca="1" si="466"/>
        <v>7.0064596473250057E-2</v>
      </c>
      <c r="S3718" s="97">
        <f t="shared" ca="1" si="471"/>
        <v>0.29445964608467223</v>
      </c>
      <c r="V3718">
        <v>3701</v>
      </c>
      <c r="W3718" s="46">
        <v>0.41119177276721502</v>
      </c>
    </row>
    <row r="3719" spans="10:23">
      <c r="J3719">
        <v>3702</v>
      </c>
      <c r="K3719" s="93">
        <f t="shared" ca="1" si="467"/>
        <v>-0.66642223197524919</v>
      </c>
      <c r="L3719" s="93">
        <f t="shared" ca="1" si="467"/>
        <v>0.36805701728359913</v>
      </c>
      <c r="M3719" s="93">
        <f t="shared" ca="1" si="468"/>
        <v>-0.66642223197524919</v>
      </c>
      <c r="N3719" s="101">
        <f t="shared" ca="1" si="464"/>
        <v>0.1370114503476659</v>
      </c>
      <c r="O3719" s="46">
        <f t="shared" ca="1" si="469"/>
        <v>8.1058074816516751E-2</v>
      </c>
      <c r="P3719" s="46">
        <f t="shared" ca="1" si="470"/>
        <v>0.20067069324835934</v>
      </c>
      <c r="Q3719" s="47">
        <f t="shared" ca="1" si="465"/>
        <v>-0.15816716204716846</v>
      </c>
      <c r="R3719" s="47">
        <f t="shared" ca="1" si="466"/>
        <v>0.17157649257128155</v>
      </c>
      <c r="S3719" s="97">
        <f t="shared" ca="1" si="471"/>
        <v>0.12631728369389916</v>
      </c>
      <c r="V3719">
        <v>3702</v>
      </c>
      <c r="W3719" s="46">
        <v>-0.40505050370983098</v>
      </c>
    </row>
    <row r="3720" spans="10:23">
      <c r="J3720">
        <v>3703</v>
      </c>
      <c r="K3720" s="93">
        <f t="shared" ca="1" si="467"/>
        <v>-0.22958223542936132</v>
      </c>
      <c r="L3720" s="93">
        <f t="shared" ca="1" si="467"/>
        <v>-1.3304668631886567</v>
      </c>
      <c r="M3720" s="93">
        <f t="shared" ca="1" si="468"/>
        <v>-0.22958223542936132</v>
      </c>
      <c r="N3720" s="101">
        <f t="shared" ca="1" si="464"/>
        <v>-1.3344055666502403</v>
      </c>
      <c r="O3720" s="46">
        <f t="shared" ca="1" si="469"/>
        <v>0.23787029780535407</v>
      </c>
      <c r="P3720" s="46">
        <f t="shared" ca="1" si="470"/>
        <v>0.27907680474277802</v>
      </c>
      <c r="Q3720" s="47">
        <f t="shared" ca="1" si="465"/>
        <v>0.1554572839305062</v>
      </c>
      <c r="R3720" s="47">
        <f t="shared" ca="1" si="466"/>
        <v>-6.6340588281377982E-2</v>
      </c>
      <c r="S3720" s="97">
        <f t="shared" ca="1" si="471"/>
        <v>8.5764854761988044E-2</v>
      </c>
      <c r="V3720">
        <v>3703</v>
      </c>
      <c r="W3720" s="46">
        <v>-9.42542415329196E-2</v>
      </c>
    </row>
    <row r="3721" spans="10:23">
      <c r="J3721">
        <v>3704</v>
      </c>
      <c r="K3721" s="93">
        <f t="shared" ca="1" si="467"/>
        <v>0.65952970650644305</v>
      </c>
      <c r="L3721" s="93">
        <f t="shared" ca="1" si="467"/>
        <v>7.6245179645487104E-2</v>
      </c>
      <c r="M3721" s="93">
        <f t="shared" ca="1" si="468"/>
        <v>0.65952970650644305</v>
      </c>
      <c r="N3721" s="101">
        <f t="shared" ca="1" si="464"/>
        <v>0.28203201530994376</v>
      </c>
      <c r="O3721" s="46">
        <f t="shared" ca="1" si="469"/>
        <v>0.55703434231433668</v>
      </c>
      <c r="P3721" s="46">
        <f t="shared" ca="1" si="470"/>
        <v>0.43865882699726932</v>
      </c>
      <c r="Q3721" s="47">
        <f t="shared" ca="1" si="465"/>
        <v>0.7937853729484714</v>
      </c>
      <c r="R3721" s="47">
        <f t="shared" ca="1" si="466"/>
        <v>0.19502522877648321</v>
      </c>
      <c r="S3721" s="97">
        <f t="shared" ca="1" si="471"/>
        <v>0.37602978554540994</v>
      </c>
      <c r="V3721">
        <v>3704</v>
      </c>
      <c r="W3721" s="46">
        <v>-0.230905226542753</v>
      </c>
    </row>
    <row r="3722" spans="10:23">
      <c r="J3722">
        <v>3705</v>
      </c>
      <c r="K3722" s="93">
        <f t="shared" ca="1" si="467"/>
        <v>0.24372522056421983</v>
      </c>
      <c r="L3722" s="93">
        <f t="shared" ca="1" si="467"/>
        <v>1.1408790427509996</v>
      </c>
      <c r="M3722" s="93">
        <f t="shared" ca="1" si="468"/>
        <v>0.24372522056421983</v>
      </c>
      <c r="N3722" s="101">
        <f t="shared" ca="1" si="464"/>
        <v>1.159158327960391</v>
      </c>
      <c r="O3722" s="46">
        <f t="shared" ca="1" si="469"/>
        <v>0.4077732254640129</v>
      </c>
      <c r="P3722" s="46">
        <f t="shared" ca="1" si="470"/>
        <v>0.36402826857210746</v>
      </c>
      <c r="Q3722" s="47">
        <f t="shared" ca="1" si="465"/>
        <v>0.49526313924782384</v>
      </c>
      <c r="R3722" s="47">
        <f t="shared" ca="1" si="466"/>
        <v>0.33684996604275647</v>
      </c>
      <c r="S3722" s="97">
        <f t="shared" ca="1" si="471"/>
        <v>0.37231159575338468</v>
      </c>
      <c r="V3722">
        <v>3705</v>
      </c>
      <c r="W3722" s="46">
        <v>0.421406769018495</v>
      </c>
    </row>
    <row r="3723" spans="10:23">
      <c r="J3723">
        <v>3706</v>
      </c>
      <c r="K3723" s="93">
        <f t="shared" ca="1" si="467"/>
        <v>-0.92783801821180545</v>
      </c>
      <c r="L3723" s="93">
        <f t="shared" ca="1" si="467"/>
        <v>-8.5397668399130336E-2</v>
      </c>
      <c r="M3723" s="93">
        <f t="shared" ca="1" si="468"/>
        <v>-0.92783801821180545</v>
      </c>
      <c r="N3723" s="101">
        <f t="shared" ca="1" si="464"/>
        <v>-0.37603739827641397</v>
      </c>
      <c r="O3723" s="46">
        <f t="shared" ca="1" si="469"/>
        <v>-1.278221198932511E-2</v>
      </c>
      <c r="P3723" s="46">
        <f t="shared" ca="1" si="470"/>
        <v>0.15375054984543843</v>
      </c>
      <c r="Q3723" s="47">
        <f t="shared" ca="1" si="465"/>
        <v>-0.34584773565885218</v>
      </c>
      <c r="R3723" s="47">
        <f t="shared" ca="1" si="466"/>
        <v>8.8620346903956593E-2</v>
      </c>
      <c r="S3723" s="97">
        <f t="shared" ca="1" si="471"/>
        <v>3.7919067457315742E-2</v>
      </c>
      <c r="V3723">
        <v>3706</v>
      </c>
      <c r="W3723" s="46">
        <v>0.101914505664208</v>
      </c>
    </row>
    <row r="3724" spans="10:23">
      <c r="J3724">
        <v>3707</v>
      </c>
      <c r="K3724" s="93">
        <f t="shared" ca="1" si="467"/>
        <v>-6.2159053348886849E-2</v>
      </c>
      <c r="L3724" s="93">
        <f t="shared" ca="1" si="467"/>
        <v>-0.19947448862644984</v>
      </c>
      <c r="M3724" s="93">
        <f t="shared" ca="1" si="468"/>
        <v>-6.2159053348886849E-2</v>
      </c>
      <c r="N3724" s="101">
        <f t="shared" ca="1" si="464"/>
        <v>-0.20888638255557757</v>
      </c>
      <c r="O3724" s="46">
        <f t="shared" ca="1" si="469"/>
        <v>0.29797010910810923</v>
      </c>
      <c r="P3724" s="46">
        <f t="shared" ca="1" si="470"/>
        <v>0.30912671039415562</v>
      </c>
      <c r="Q3724" s="47">
        <f t="shared" ca="1" si="465"/>
        <v>0.27565690653601654</v>
      </c>
      <c r="R3724" s="47">
        <f t="shared" ca="1" si="466"/>
        <v>0.11564741079030214</v>
      </c>
      <c r="S3724" s="97">
        <f t="shared" ca="1" si="471"/>
        <v>0.20680875994920567</v>
      </c>
      <c r="V3724">
        <v>3707</v>
      </c>
      <c r="W3724" s="46">
        <v>1.27738523391895</v>
      </c>
    </row>
    <row r="3725" spans="10:23">
      <c r="J3725">
        <v>3708</v>
      </c>
      <c r="K3725" s="93">
        <f t="shared" ca="1" si="467"/>
        <v>0.5646138530794178</v>
      </c>
      <c r="L3725" s="93">
        <f t="shared" ca="1" si="467"/>
        <v>4.7733065227686208E-2</v>
      </c>
      <c r="M3725" s="93">
        <f t="shared" ca="1" si="468"/>
        <v>0.5646138530794178</v>
      </c>
      <c r="N3725" s="101">
        <f t="shared" ca="1" si="464"/>
        <v>0.22481478827487567</v>
      </c>
      <c r="O3725" s="46">
        <f t="shared" ca="1" si="469"/>
        <v>0.5229624485077653</v>
      </c>
      <c r="P3725" s="46">
        <f t="shared" ca="1" si="470"/>
        <v>0.42162288009398363</v>
      </c>
      <c r="Q3725" s="47">
        <f t="shared" ca="1" si="465"/>
        <v>0.72564158533532863</v>
      </c>
      <c r="R3725" s="47">
        <f t="shared" ca="1" si="466"/>
        <v>0.18577363288394594</v>
      </c>
      <c r="S3725" s="97">
        <f t="shared" ca="1" si="471"/>
        <v>0.35436804069585559</v>
      </c>
      <c r="V3725">
        <v>3708</v>
      </c>
      <c r="W3725" s="46">
        <v>8.5176514395373104E-3</v>
      </c>
    </row>
    <row r="3726" spans="10:23">
      <c r="J3726">
        <v>3709</v>
      </c>
      <c r="K3726" s="93">
        <f t="shared" ca="1" si="467"/>
        <v>5.9814917772274913E-2</v>
      </c>
      <c r="L3726" s="93">
        <f t="shared" ca="1" si="467"/>
        <v>-1.0276902649492494</v>
      </c>
      <c r="M3726" s="93">
        <f t="shared" ca="1" si="468"/>
        <v>5.9814917772274913E-2</v>
      </c>
      <c r="N3726" s="101">
        <f t="shared" ca="1" si="464"/>
        <v>-0.9553133771403981</v>
      </c>
      <c r="O3726" s="46">
        <f t="shared" ca="1" si="469"/>
        <v>0.34175504114163108</v>
      </c>
      <c r="P3726" s="46">
        <f t="shared" ca="1" si="470"/>
        <v>0.33101917641091655</v>
      </c>
      <c r="Q3726" s="47">
        <f t="shared" ca="1" si="465"/>
        <v>0.36322677060306024</v>
      </c>
      <c r="R3726" s="47">
        <f t="shared" ca="1" si="466"/>
        <v>-5.0442283369739882E-3</v>
      </c>
      <c r="S3726" s="97">
        <f t="shared" ca="1" si="471"/>
        <v>0.16835540640232854</v>
      </c>
      <c r="V3726">
        <v>3709</v>
      </c>
      <c r="W3726" s="46">
        <v>-0.16894738562065201</v>
      </c>
    </row>
    <row r="3727" spans="10:23">
      <c r="J3727">
        <v>3710</v>
      </c>
      <c r="K3727" s="93">
        <f t="shared" ca="1" si="467"/>
        <v>-7.8683651466867517E-3</v>
      </c>
      <c r="L3727" s="93">
        <f t="shared" ca="1" si="467"/>
        <v>-0.47310548530942942</v>
      </c>
      <c r="M3727" s="93">
        <f t="shared" ca="1" si="468"/>
        <v>-7.8683651466867517E-3</v>
      </c>
      <c r="N3727" s="101">
        <f t="shared" ca="1" si="464"/>
        <v>-0.45104567349132668</v>
      </c>
      <c r="O3727" s="46">
        <f t="shared" ca="1" si="469"/>
        <v>0.31745880879654664</v>
      </c>
      <c r="P3727" s="46">
        <f t="shared" ca="1" si="470"/>
        <v>0.3188710602383743</v>
      </c>
      <c r="Q3727" s="47">
        <f t="shared" ca="1" si="465"/>
        <v>0.31463430591289132</v>
      </c>
      <c r="R3727" s="47">
        <f t="shared" ca="1" si="466"/>
        <v>7.6492072137000891E-2</v>
      </c>
      <c r="S3727" s="97">
        <f t="shared" ca="1" si="471"/>
        <v>0.19697544046677376</v>
      </c>
      <c r="V3727">
        <v>3710</v>
      </c>
      <c r="W3727" s="46">
        <v>1.1844178202237601</v>
      </c>
    </row>
    <row r="3728" spans="10:23">
      <c r="J3728">
        <v>3711</v>
      </c>
      <c r="K3728" s="93">
        <f t="shared" ca="1" si="467"/>
        <v>-0.75657610505279371</v>
      </c>
      <c r="L3728" s="93">
        <f t="shared" ca="1" si="467"/>
        <v>-0.56654153558518283</v>
      </c>
      <c r="M3728" s="93">
        <f t="shared" ca="1" si="468"/>
        <v>-0.75657610505279371</v>
      </c>
      <c r="N3728" s="101">
        <f t="shared" ca="1" si="464"/>
        <v>-0.77773667944328495</v>
      </c>
      <c r="O3728" s="46">
        <f t="shared" ca="1" si="469"/>
        <v>4.8695586582547967E-2</v>
      </c>
      <c r="P3728" s="46">
        <f t="shared" ca="1" si="470"/>
        <v>0.18448944913137497</v>
      </c>
      <c r="Q3728" s="47">
        <f t="shared" ca="1" si="465"/>
        <v>-0.22289213851510603</v>
      </c>
      <c r="R3728" s="47">
        <f t="shared" ca="1" si="466"/>
        <v>2.3668590024846337E-2</v>
      </c>
      <c r="S3728" s="97">
        <f t="shared" ca="1" si="471"/>
        <v>3.6182088303697152E-2</v>
      </c>
      <c r="V3728">
        <v>3711</v>
      </c>
      <c r="W3728" s="46">
        <v>0.346209291199155</v>
      </c>
    </row>
    <row r="3729" spans="10:23">
      <c r="J3729">
        <v>3712</v>
      </c>
      <c r="K3729" s="93">
        <f t="shared" ca="1" si="467"/>
        <v>-1.0447635294244746</v>
      </c>
      <c r="L3729" s="93">
        <f t="shared" ca="1" si="467"/>
        <v>-0.29832556360976975</v>
      </c>
      <c r="M3729" s="93">
        <f t="shared" ca="1" si="468"/>
        <v>-1.0447635294244746</v>
      </c>
      <c r="N3729" s="101">
        <f t="shared" ca="1" si="464"/>
        <v>-0.61509569164885214</v>
      </c>
      <c r="O3729" s="46">
        <f t="shared" ca="1" si="469"/>
        <v>-5.475490103415448E-2</v>
      </c>
      <c r="P3729" s="46">
        <f t="shared" ca="1" si="470"/>
        <v>0.13276420532302374</v>
      </c>
      <c r="Q3729" s="47">
        <f t="shared" ca="1" si="465"/>
        <v>-0.42979311374851092</v>
      </c>
      <c r="R3729" s="47">
        <f t="shared" ca="1" si="466"/>
        <v>4.9966416267194003E-2</v>
      </c>
      <c r="S3729" s="97">
        <f t="shared" ca="1" si="471"/>
        <v>-2.3942423834802384E-3</v>
      </c>
      <c r="V3729">
        <v>3712</v>
      </c>
      <c r="W3729" s="46">
        <v>-5.3486158821629496E-3</v>
      </c>
    </row>
    <row r="3730" spans="10:23">
      <c r="J3730">
        <v>3713</v>
      </c>
      <c r="K3730" s="93">
        <f t="shared" ca="1" si="467"/>
        <v>0.64919272819863827</v>
      </c>
      <c r="L3730" s="93">
        <f t="shared" ca="1" si="467"/>
        <v>-1.1295336256765955</v>
      </c>
      <c r="M3730" s="93">
        <f t="shared" ca="1" si="468"/>
        <v>0.64919272819863827</v>
      </c>
      <c r="N3730" s="101">
        <f t="shared" ref="N3730:N3793" ca="1" si="472">$N$2*K3730+SQRT(1-$N$2^2)*L3730</f>
        <v>-0.86443398968035723</v>
      </c>
      <c r="O3730" s="46">
        <f t="shared" ca="1" si="469"/>
        <v>0.55332368266720888</v>
      </c>
      <c r="P3730" s="46">
        <f t="shared" ca="1" si="470"/>
        <v>0.43680349717370542</v>
      </c>
      <c r="Q3730" s="47">
        <f t="shared" ref="Q3730:Q3793" ca="1" si="473">$K$2+K3730*$S$3</f>
        <v>0.7863640536542158</v>
      </c>
      <c r="R3730" s="47">
        <f t="shared" ref="R3730:R3793" ca="1" si="474">$L$2+$L$3*N3730</f>
        <v>9.6502860830678938E-3</v>
      </c>
      <c r="S3730" s="97">
        <f t="shared" ca="1" si="471"/>
        <v>0.28148698437513842</v>
      </c>
      <c r="V3730">
        <v>3713</v>
      </c>
      <c r="W3730" s="46">
        <v>1.52590752035372</v>
      </c>
    </row>
    <row r="3731" spans="10:23">
      <c r="J3731">
        <v>3714</v>
      </c>
      <c r="K3731" s="93">
        <f t="shared" ref="K3731:L3794" ca="1" si="475">_xlfn.NORM.S.INV(RAND())</f>
        <v>0.65500549011884757</v>
      </c>
      <c r="L3731" s="93">
        <f t="shared" ca="1" si="475"/>
        <v>0.45217574102274832</v>
      </c>
      <c r="M3731" s="93">
        <f t="shared" ref="M3731:M3794" ca="1" si="476">K3731</f>
        <v>0.65500549011884757</v>
      </c>
      <c r="N3731" s="101">
        <f t="shared" ca="1" si="472"/>
        <v>0.63700665816990321</v>
      </c>
      <c r="O3731" s="46">
        <f t="shared" ref="O3731:O3794" ca="1" si="477">$K$2+K3731*$K$3</f>
        <v>0.55541028674563631</v>
      </c>
      <c r="P3731" s="46">
        <f t="shared" ref="P3731:P3794" ca="1" si="478">$K$2+K3731*$R$3</f>
        <v>0.43784679921291914</v>
      </c>
      <c r="Q3731" s="47">
        <f t="shared" ca="1" si="473"/>
        <v>0.79053726181107065</v>
      </c>
      <c r="R3731" s="47">
        <f t="shared" ca="1" si="474"/>
        <v>0.25242196255781957</v>
      </c>
      <c r="S3731" s="97">
        <f t="shared" ref="S3731:S3794" ca="1" si="479">AVERAGE(R3731,O3731)</f>
        <v>0.40391612465172794</v>
      </c>
      <c r="V3731">
        <v>3714</v>
      </c>
      <c r="W3731" s="46">
        <v>0.76799143766936595</v>
      </c>
    </row>
    <row r="3732" spans="10:23">
      <c r="J3732">
        <v>3715</v>
      </c>
      <c r="K3732" s="93">
        <f t="shared" ca="1" si="475"/>
        <v>1.3142884571104574</v>
      </c>
      <c r="L3732" s="93">
        <f t="shared" ca="1" si="475"/>
        <v>-1.2184959737947634</v>
      </c>
      <c r="M3732" s="93">
        <f t="shared" ca="1" si="476"/>
        <v>1.3142884571104574</v>
      </c>
      <c r="N3732" s="101">
        <f t="shared" ca="1" si="472"/>
        <v>-0.73726233401337504</v>
      </c>
      <c r="O3732" s="46">
        <f t="shared" ca="1" si="477"/>
        <v>0.79207274542636452</v>
      </c>
      <c r="P3732" s="46">
        <f t="shared" ca="1" si="478"/>
        <v>0.55617802855328324</v>
      </c>
      <c r="Q3732" s="47">
        <f t="shared" ca="1" si="473"/>
        <v>1.2638621791725271</v>
      </c>
      <c r="R3732" s="47">
        <f t="shared" ca="1" si="474"/>
        <v>3.0212987706037517E-2</v>
      </c>
      <c r="S3732" s="97">
        <f t="shared" ca="1" si="479"/>
        <v>0.41114286656620103</v>
      </c>
      <c r="V3732">
        <v>3715</v>
      </c>
      <c r="W3732" s="46">
        <v>0.98032103632062495</v>
      </c>
    </row>
    <row r="3733" spans="10:23">
      <c r="J3733">
        <v>3716</v>
      </c>
      <c r="K3733" s="93">
        <f t="shared" ca="1" si="475"/>
        <v>1.1844884256003383</v>
      </c>
      <c r="L3733" s="93">
        <f t="shared" ca="1" si="475"/>
        <v>1.404908401772663</v>
      </c>
      <c r="M3733" s="93">
        <f t="shared" ca="1" si="476"/>
        <v>1.1844884256003383</v>
      </c>
      <c r="N3733" s="101">
        <f t="shared" ca="1" si="472"/>
        <v>1.708663928361501</v>
      </c>
      <c r="O3733" s="46">
        <f t="shared" ca="1" si="477"/>
        <v>0.74547849662574028</v>
      </c>
      <c r="P3733" s="46">
        <f t="shared" ca="1" si="478"/>
        <v>0.53288090415297118</v>
      </c>
      <c r="Q3733" s="47">
        <f t="shared" ca="1" si="473"/>
        <v>1.1706736815712786</v>
      </c>
      <c r="R3733" s="47">
        <f t="shared" ca="1" si="474"/>
        <v>0.42570089467097016</v>
      </c>
      <c r="S3733" s="97">
        <f t="shared" ca="1" si="479"/>
        <v>0.58558969564835528</v>
      </c>
      <c r="V3733">
        <v>3716</v>
      </c>
      <c r="W3733" s="46">
        <v>0.41939856914462298</v>
      </c>
    </row>
    <row r="3734" spans="10:23">
      <c r="J3734">
        <v>3717</v>
      </c>
      <c r="K3734" s="93">
        <f t="shared" ca="1" si="475"/>
        <v>-0.26647238423879588</v>
      </c>
      <c r="L3734" s="93">
        <f t="shared" ca="1" si="475"/>
        <v>0.2755251071884523</v>
      </c>
      <c r="M3734" s="93">
        <f t="shared" ca="1" si="476"/>
        <v>-0.26647238423879588</v>
      </c>
      <c r="N3734" s="101">
        <f t="shared" ca="1" si="472"/>
        <v>0.17647652591929175</v>
      </c>
      <c r="O3734" s="46">
        <f t="shared" ca="1" si="477"/>
        <v>0.22462786055845063</v>
      </c>
      <c r="P3734" s="46">
        <f t="shared" ca="1" si="478"/>
        <v>0.2724555861193263</v>
      </c>
      <c r="Q3734" s="47">
        <f t="shared" ca="1" si="473"/>
        <v>0.12897240943669927</v>
      </c>
      <c r="R3734" s="47">
        <f t="shared" ca="1" si="474"/>
        <v>0.17795769889631632</v>
      </c>
      <c r="S3734" s="97">
        <f t="shared" ca="1" si="479"/>
        <v>0.20129277972738346</v>
      </c>
      <c r="V3734">
        <v>3717</v>
      </c>
      <c r="W3734" s="46">
        <v>-9.6539604221342001E-2</v>
      </c>
    </row>
    <row r="3735" spans="10:23">
      <c r="J3735">
        <v>3718</v>
      </c>
      <c r="K3735" s="93">
        <f t="shared" ca="1" si="475"/>
        <v>-0.44564856903337297</v>
      </c>
      <c r="L3735" s="93">
        <f t="shared" ca="1" si="475"/>
        <v>1.3961946731701598</v>
      </c>
      <c r="M3735" s="93">
        <f t="shared" ca="1" si="476"/>
        <v>-0.44564856903337297</v>
      </c>
      <c r="N3735" s="101">
        <f t="shared" ca="1" si="472"/>
        <v>1.181982454599074</v>
      </c>
      <c r="O3735" s="46">
        <f t="shared" ca="1" si="477"/>
        <v>0.16030908007483963</v>
      </c>
      <c r="P3735" s="46">
        <f t="shared" ca="1" si="478"/>
        <v>0.2402961958775208</v>
      </c>
      <c r="Q3735" s="47">
        <f t="shared" ca="1" si="473"/>
        <v>3.3484846947728908E-4</v>
      </c>
      <c r="R3735" s="47">
        <f t="shared" ca="1" si="474"/>
        <v>0.34054045590399651</v>
      </c>
      <c r="S3735" s="97">
        <f t="shared" ca="1" si="479"/>
        <v>0.25042476798941804</v>
      </c>
      <c r="V3735">
        <v>3718</v>
      </c>
      <c r="W3735" s="46">
        <v>0.75305039490570402</v>
      </c>
    </row>
    <row r="3736" spans="10:23">
      <c r="J3736">
        <v>3719</v>
      </c>
      <c r="K3736" s="93">
        <f t="shared" ca="1" si="475"/>
        <v>0.12286582702134904</v>
      </c>
      <c r="L3736" s="93">
        <f t="shared" ca="1" si="475"/>
        <v>2.4432527816288823</v>
      </c>
      <c r="M3736" s="93">
        <f t="shared" ca="1" si="476"/>
        <v>0.12286582702134904</v>
      </c>
      <c r="N3736" s="101">
        <f t="shared" ca="1" si="472"/>
        <v>2.3554809760604307</v>
      </c>
      <c r="O3736" s="46">
        <f t="shared" ca="1" si="477"/>
        <v>0.36438839275547802</v>
      </c>
      <c r="P3736" s="46">
        <f t="shared" ca="1" si="478"/>
        <v>0.34233585221784002</v>
      </c>
      <c r="Q3736" s="47">
        <f t="shared" ca="1" si="473"/>
        <v>0.40849347383075407</v>
      </c>
      <c r="R3736" s="47">
        <f t="shared" ca="1" si="474"/>
        <v>0.53028635348824016</v>
      </c>
      <c r="S3736" s="97">
        <f t="shared" ca="1" si="479"/>
        <v>0.44733737312185906</v>
      </c>
      <c r="V3736">
        <v>3719</v>
      </c>
      <c r="W3736" s="46">
        <v>2.34422113098098E-2</v>
      </c>
    </row>
    <row r="3737" spans="10:23">
      <c r="J3737">
        <v>3720</v>
      </c>
      <c r="K3737" s="93">
        <f t="shared" ca="1" si="475"/>
        <v>4.7013148410590937E-4</v>
      </c>
      <c r="L3737" s="93">
        <f t="shared" ca="1" si="475"/>
        <v>-0.6819063228630734</v>
      </c>
      <c r="M3737" s="93">
        <f t="shared" ca="1" si="476"/>
        <v>4.7013148410590937E-4</v>
      </c>
      <c r="N3737" s="101">
        <f t="shared" ca="1" si="472"/>
        <v>-0.64635440826308899</v>
      </c>
      <c r="O3737" s="46">
        <f t="shared" ca="1" si="477"/>
        <v>0.32045207453090846</v>
      </c>
      <c r="P3737" s="46">
        <f t="shared" ca="1" si="478"/>
        <v>0.32036769310555518</v>
      </c>
      <c r="Q3737" s="47">
        <f t="shared" ca="1" si="473"/>
        <v>0.3206208373816149</v>
      </c>
      <c r="R3737" s="47">
        <f t="shared" ca="1" si="474"/>
        <v>4.4912116553280659E-2</v>
      </c>
      <c r="S3737" s="97">
        <f t="shared" ca="1" si="479"/>
        <v>0.18268209554209455</v>
      </c>
      <c r="V3737">
        <v>3720</v>
      </c>
      <c r="W3737" s="46">
        <v>0.238314844986486</v>
      </c>
    </row>
    <row r="3738" spans="10:23">
      <c r="J3738">
        <v>3721</v>
      </c>
      <c r="K3738" s="93">
        <f t="shared" ca="1" si="475"/>
        <v>-1.5851921527370676</v>
      </c>
      <c r="L3738" s="93">
        <f t="shared" ca="1" si="475"/>
        <v>-0.92214526279241005</v>
      </c>
      <c r="M3738" s="93">
        <f t="shared" ca="1" si="476"/>
        <v>-1.5851921527370676</v>
      </c>
      <c r="N3738" s="101">
        <f t="shared" ca="1" si="472"/>
        <v>-1.3783970868849167</v>
      </c>
      <c r="O3738" s="46">
        <f t="shared" ca="1" si="477"/>
        <v>-0.24875227869767746</v>
      </c>
      <c r="P3738" s="46">
        <f t="shared" ca="1" si="478"/>
        <v>3.576551649126225E-2</v>
      </c>
      <c r="Q3738" s="47">
        <f t="shared" ca="1" si="473"/>
        <v>-0.81778786907555689</v>
      </c>
      <c r="R3738" s="47">
        <f t="shared" ca="1" si="474"/>
        <v>-7.3453686713431637E-2</v>
      </c>
      <c r="S3738" s="97">
        <f t="shared" ca="1" si="479"/>
        <v>-0.16110298270555456</v>
      </c>
      <c r="V3738">
        <v>3721</v>
      </c>
      <c r="W3738" s="46">
        <v>-0.40931564379339003</v>
      </c>
    </row>
    <row r="3739" spans="10:23">
      <c r="J3739">
        <v>3722</v>
      </c>
      <c r="K3739" s="93">
        <f t="shared" ca="1" si="475"/>
        <v>1.9609877407919076</v>
      </c>
      <c r="L3739" s="93">
        <f t="shared" ca="1" si="475"/>
        <v>-0.24489215582385368</v>
      </c>
      <c r="M3739" s="93">
        <f t="shared" ca="1" si="476"/>
        <v>1.9609877407919076</v>
      </c>
      <c r="N3739" s="101">
        <f t="shared" ca="1" si="472"/>
        <v>0.39145995777200449</v>
      </c>
      <c r="O3739" s="46">
        <f t="shared" ca="1" si="477"/>
        <v>1.024218045951117</v>
      </c>
      <c r="P3739" s="46">
        <f t="shared" ca="1" si="478"/>
        <v>0.67225067881565947</v>
      </c>
      <c r="Q3739" s="47">
        <f t="shared" ca="1" si="473"/>
        <v>1.7281527802220318</v>
      </c>
      <c r="R3739" s="47">
        <f t="shared" ca="1" si="474"/>
        <v>0.21271890523497922</v>
      </c>
      <c r="S3739" s="97">
        <f t="shared" ca="1" si="479"/>
        <v>0.61846847559304807</v>
      </c>
      <c r="V3739">
        <v>3722</v>
      </c>
      <c r="W3739" s="46">
        <v>-0.291477335651532</v>
      </c>
    </row>
    <row r="3740" spans="10:23">
      <c r="J3740">
        <v>3723</v>
      </c>
      <c r="K3740" s="93">
        <f t="shared" ca="1" si="475"/>
        <v>4.6550546306687972E-3</v>
      </c>
      <c r="L3740" s="93">
        <f t="shared" ca="1" si="475"/>
        <v>1.5706386259253249</v>
      </c>
      <c r="M3740" s="93">
        <f t="shared" ca="1" si="476"/>
        <v>4.6550546306687972E-3</v>
      </c>
      <c r="N3740" s="101">
        <f t="shared" ca="1" si="472"/>
        <v>1.4905764877520475</v>
      </c>
      <c r="O3740" s="46">
        <f t="shared" ca="1" si="477"/>
        <v>0.32195433418395975</v>
      </c>
      <c r="P3740" s="46">
        <f t="shared" ca="1" si="478"/>
        <v>0.32111882293208088</v>
      </c>
      <c r="Q3740" s="47">
        <f t="shared" ca="1" si="473"/>
        <v>0.32362535668771752</v>
      </c>
      <c r="R3740" s="47">
        <f t="shared" ca="1" si="474"/>
        <v>0.39043779342840601</v>
      </c>
      <c r="S3740" s="97">
        <f t="shared" ca="1" si="479"/>
        <v>0.35619606380618285</v>
      </c>
      <c r="V3740">
        <v>3723</v>
      </c>
      <c r="W3740" s="46">
        <v>-0.37414476405079899</v>
      </c>
    </row>
    <row r="3741" spans="10:23">
      <c r="J3741">
        <v>3724</v>
      </c>
      <c r="K3741" s="93">
        <f t="shared" ca="1" si="475"/>
        <v>0.55265779198150233</v>
      </c>
      <c r="L3741" s="93">
        <f t="shared" ca="1" si="475"/>
        <v>0.4901951045441505</v>
      </c>
      <c r="M3741" s="93">
        <f t="shared" ca="1" si="476"/>
        <v>0.55265779198150233</v>
      </c>
      <c r="N3741" s="101">
        <f t="shared" ca="1" si="472"/>
        <v>0.64050331351285972</v>
      </c>
      <c r="O3741" s="46">
        <f t="shared" ca="1" si="477"/>
        <v>0.51867058756604967</v>
      </c>
      <c r="P3741" s="46">
        <f t="shared" ca="1" si="478"/>
        <v>0.41947694962312582</v>
      </c>
      <c r="Q3741" s="47">
        <f t="shared" ca="1" si="473"/>
        <v>0.71705786345189737</v>
      </c>
      <c r="R3741" s="47">
        <f t="shared" ca="1" si="474"/>
        <v>0.25298734546581492</v>
      </c>
      <c r="S3741" s="97">
        <f t="shared" ca="1" si="479"/>
        <v>0.38582896651593229</v>
      </c>
      <c r="V3741">
        <v>3724</v>
      </c>
      <c r="W3741" s="46">
        <v>-0.314398983097885</v>
      </c>
    </row>
    <row r="3742" spans="10:23">
      <c r="J3742">
        <v>3725</v>
      </c>
      <c r="K3742" s="93">
        <f t="shared" ca="1" si="475"/>
        <v>-0.72339206483508145</v>
      </c>
      <c r="L3742" s="93">
        <f t="shared" ca="1" si="475"/>
        <v>-0.30513960062703477</v>
      </c>
      <c r="M3742" s="93">
        <f t="shared" ca="1" si="476"/>
        <v>-0.72339206483508145</v>
      </c>
      <c r="N3742" s="101">
        <f t="shared" ca="1" si="472"/>
        <v>-0.51935263032371237</v>
      </c>
      <c r="O3742" s="46">
        <f t="shared" ca="1" si="477"/>
        <v>6.0607643984425141E-2</v>
      </c>
      <c r="P3742" s="46">
        <f t="shared" ca="1" si="478"/>
        <v>0.19044547783231355</v>
      </c>
      <c r="Q3742" s="47">
        <f t="shared" ca="1" si="473"/>
        <v>-0.19906802371135168</v>
      </c>
      <c r="R3742" s="47">
        <f t="shared" ca="1" si="474"/>
        <v>6.5447350223530626E-2</v>
      </c>
      <c r="S3742" s="97">
        <f t="shared" ca="1" si="479"/>
        <v>6.3027497103977884E-2</v>
      </c>
      <c r="V3742">
        <v>3725</v>
      </c>
      <c r="W3742" s="46">
        <v>0.44570592968629702</v>
      </c>
    </row>
    <row r="3743" spans="10:23">
      <c r="J3743">
        <v>3726</v>
      </c>
      <c r="K3743" s="93">
        <f t="shared" ca="1" si="475"/>
        <v>-3.827254768676662E-2</v>
      </c>
      <c r="L3743" s="93">
        <f t="shared" ca="1" si="475"/>
        <v>-0.8293925296888216</v>
      </c>
      <c r="M3743" s="93">
        <f t="shared" ca="1" si="476"/>
        <v>-3.827254768676662E-2</v>
      </c>
      <c r="N3743" s="101">
        <f t="shared" ca="1" si="472"/>
        <v>-0.79850464255827303</v>
      </c>
      <c r="O3743" s="46">
        <f t="shared" ca="1" si="477"/>
        <v>0.30654463543795518</v>
      </c>
      <c r="P3743" s="46">
        <f t="shared" ca="1" si="478"/>
        <v>0.31341397355907857</v>
      </c>
      <c r="Q3743" s="47">
        <f t="shared" ca="1" si="473"/>
        <v>0.2928059591957084</v>
      </c>
      <c r="R3743" s="47">
        <f t="shared" ca="1" si="474"/>
        <v>2.0310566362965105E-2</v>
      </c>
      <c r="S3743" s="97">
        <f t="shared" ca="1" si="479"/>
        <v>0.16342760090046016</v>
      </c>
      <c r="V3743">
        <v>3726</v>
      </c>
      <c r="W3743" s="46">
        <v>0.220730044927093</v>
      </c>
    </row>
    <row r="3744" spans="10:23">
      <c r="J3744">
        <v>3727</v>
      </c>
      <c r="K3744" s="93">
        <f t="shared" ca="1" si="475"/>
        <v>1.2604435455512051</v>
      </c>
      <c r="L3744" s="93">
        <f t="shared" ca="1" si="475"/>
        <v>1.3375068391576932</v>
      </c>
      <c r="M3744" s="93">
        <f t="shared" ca="1" si="476"/>
        <v>1.2604435455512051</v>
      </c>
      <c r="N3744" s="101">
        <f t="shared" ca="1" si="472"/>
        <v>1.6689170720817241</v>
      </c>
      <c r="O3744" s="46">
        <f t="shared" ca="1" si="477"/>
        <v>0.77274406594415779</v>
      </c>
      <c r="P3744" s="46">
        <f t="shared" ca="1" si="478"/>
        <v>0.54651368881217988</v>
      </c>
      <c r="Q3744" s="47">
        <f t="shared" ca="1" si="473"/>
        <v>1.2252048202081136</v>
      </c>
      <c r="R3744" s="47">
        <f t="shared" ca="1" si="474"/>
        <v>0.4192741265216875</v>
      </c>
      <c r="S3744" s="97">
        <f t="shared" ca="1" si="479"/>
        <v>0.59600909623292264</v>
      </c>
      <c r="V3744">
        <v>3727</v>
      </c>
      <c r="W3744" s="46">
        <v>-0.37534564221755401</v>
      </c>
    </row>
    <row r="3745" spans="10:23">
      <c r="J3745">
        <v>3728</v>
      </c>
      <c r="K3745" s="93">
        <f t="shared" ca="1" si="475"/>
        <v>-0.85421545537458077</v>
      </c>
      <c r="L3745" s="93">
        <f t="shared" ca="1" si="475"/>
        <v>1.7269022477904226</v>
      </c>
      <c r="M3745" s="93">
        <f t="shared" ca="1" si="476"/>
        <v>-0.85421545537458077</v>
      </c>
      <c r="N3745" s="101">
        <f t="shared" ca="1" si="472"/>
        <v>1.3655873108102063</v>
      </c>
      <c r="O3745" s="46">
        <f t="shared" ca="1" si="477"/>
        <v>1.3646040533169868E-2</v>
      </c>
      <c r="P3745" s="46">
        <f t="shared" ca="1" si="478"/>
        <v>0.16696467610668592</v>
      </c>
      <c r="Q3745" s="47">
        <f t="shared" ca="1" si="473"/>
        <v>-0.29299123061386223</v>
      </c>
      <c r="R3745" s="47">
        <f t="shared" ca="1" si="474"/>
        <v>0.37022798222420295</v>
      </c>
      <c r="S3745" s="97">
        <f t="shared" ca="1" si="479"/>
        <v>0.19193701137868641</v>
      </c>
      <c r="V3745">
        <v>3728</v>
      </c>
      <c r="W3745" s="46">
        <v>1.57440032397245</v>
      </c>
    </row>
    <row r="3746" spans="10:23">
      <c r="J3746">
        <v>3729</v>
      </c>
      <c r="K3746" s="93">
        <f t="shared" ca="1" si="475"/>
        <v>-0.13288407452555995</v>
      </c>
      <c r="L3746" s="93">
        <f t="shared" ca="1" si="475"/>
        <v>0.84094029507128276</v>
      </c>
      <c r="M3746" s="93">
        <f t="shared" ca="1" si="476"/>
        <v>-0.13288407452555995</v>
      </c>
      <c r="N3746" s="101">
        <f t="shared" ca="1" si="472"/>
        <v>0.75502123925225317</v>
      </c>
      <c r="O3746" s="46">
        <f t="shared" ca="1" si="477"/>
        <v>0.27258198558613295</v>
      </c>
      <c r="P3746" s="46">
        <f t="shared" ca="1" si="478"/>
        <v>0.29643264863316743</v>
      </c>
      <c r="Q3746" s="47">
        <f t="shared" ca="1" si="473"/>
        <v>0.22488065949206393</v>
      </c>
      <c r="R3746" s="47">
        <f t="shared" ca="1" si="474"/>
        <v>0.27150403399291034</v>
      </c>
      <c r="S3746" s="97">
        <f t="shared" ca="1" si="479"/>
        <v>0.27204300978952167</v>
      </c>
      <c r="V3746">
        <v>3729</v>
      </c>
      <c r="W3746" s="46">
        <v>0.64632619365906796</v>
      </c>
    </row>
    <row r="3747" spans="10:23">
      <c r="J3747">
        <v>3730</v>
      </c>
      <c r="K3747" s="93">
        <f t="shared" ca="1" si="475"/>
        <v>-0.22248850397616166</v>
      </c>
      <c r="L3747" s="93">
        <f t="shared" ca="1" si="475"/>
        <v>1.2009413044607251</v>
      </c>
      <c r="M3747" s="93">
        <f t="shared" ca="1" si="476"/>
        <v>-0.22248850397616166</v>
      </c>
      <c r="N3747" s="101">
        <f t="shared" ca="1" si="472"/>
        <v>1.0678359252660465</v>
      </c>
      <c r="O3747" s="46">
        <f t="shared" ca="1" si="477"/>
        <v>0.24041673084092258</v>
      </c>
      <c r="P3747" s="46">
        <f t="shared" ca="1" si="478"/>
        <v>0.2803500212605623</v>
      </c>
      <c r="Q3747" s="47">
        <f t="shared" ca="1" si="473"/>
        <v>0.16055015000164319</v>
      </c>
      <c r="R3747" s="47">
        <f t="shared" ca="1" si="474"/>
        <v>0.32208381938650887</v>
      </c>
      <c r="S3747" s="97">
        <f t="shared" ca="1" si="479"/>
        <v>0.2812502751137157</v>
      </c>
      <c r="V3747">
        <v>3730</v>
      </c>
      <c r="W3747" s="46">
        <v>0.50122193039793395</v>
      </c>
    </row>
    <row r="3748" spans="10:23">
      <c r="J3748">
        <v>3731</v>
      </c>
      <c r="K3748" s="93">
        <f t="shared" ca="1" si="475"/>
        <v>0.47632557233024531</v>
      </c>
      <c r="L3748" s="93">
        <f t="shared" ca="1" si="475"/>
        <v>-2.4629832300912646</v>
      </c>
      <c r="M3748" s="93">
        <f t="shared" ca="1" si="476"/>
        <v>0.47632557233024531</v>
      </c>
      <c r="N3748" s="101">
        <f t="shared" ca="1" si="472"/>
        <v>-2.1836307755167268</v>
      </c>
      <c r="O3748" s="46">
        <f t="shared" ca="1" si="477"/>
        <v>0.4912696509672223</v>
      </c>
      <c r="P3748" s="46">
        <f t="shared" ca="1" si="478"/>
        <v>0.40577648132371213</v>
      </c>
      <c r="Q3748" s="47">
        <f t="shared" ca="1" si="473"/>
        <v>0.66225599025424264</v>
      </c>
      <c r="R3748" s="47">
        <f t="shared" ca="1" si="474"/>
        <v>-0.20365392661168491</v>
      </c>
      <c r="S3748" s="97">
        <f t="shared" ca="1" si="479"/>
        <v>0.1438078621777687</v>
      </c>
      <c r="V3748">
        <v>3731</v>
      </c>
      <c r="W3748" s="46">
        <v>0.28333337013446402</v>
      </c>
    </row>
    <row r="3749" spans="10:23">
      <c r="J3749">
        <v>3732</v>
      </c>
      <c r="K3749" s="93">
        <f t="shared" ca="1" si="475"/>
        <v>1.115629253606593</v>
      </c>
      <c r="L3749" s="93">
        <f t="shared" ca="1" si="475"/>
        <v>-0.47476991051322087</v>
      </c>
      <c r="M3749" s="93">
        <f t="shared" ca="1" si="476"/>
        <v>1.115629253606593</v>
      </c>
      <c r="N3749" s="101">
        <f t="shared" ca="1" si="472"/>
        <v>-9.5326240162419529E-2</v>
      </c>
      <c r="O3749" s="46">
        <f t="shared" ca="1" si="477"/>
        <v>0.7207601560001341</v>
      </c>
      <c r="P3749" s="46">
        <f t="shared" ca="1" si="478"/>
        <v>0.52052173384016798</v>
      </c>
      <c r="Q3749" s="47">
        <f t="shared" ca="1" si="473"/>
        <v>1.1212370003200662</v>
      </c>
      <c r="R3749" s="47">
        <f t="shared" ca="1" si="474"/>
        <v>0.13400923294355982</v>
      </c>
      <c r="S3749" s="97">
        <f t="shared" ca="1" si="479"/>
        <v>0.42738469447184696</v>
      </c>
      <c r="V3749">
        <v>3732</v>
      </c>
      <c r="W3749" s="46">
        <v>0.31569962272385199</v>
      </c>
    </row>
    <row r="3750" spans="10:23">
      <c r="J3750">
        <v>3733</v>
      </c>
      <c r="K3750" s="93">
        <f t="shared" ca="1" si="475"/>
        <v>-2.3360979464204301</v>
      </c>
      <c r="L3750" s="93">
        <f t="shared" ca="1" si="475"/>
        <v>8.3052380196473971E-2</v>
      </c>
      <c r="M3750" s="93">
        <f t="shared" ca="1" si="476"/>
        <v>-2.3360979464204301</v>
      </c>
      <c r="N3750" s="101">
        <f t="shared" ca="1" si="472"/>
        <v>-0.66419098869336146</v>
      </c>
      <c r="O3750" s="46">
        <f t="shared" ca="1" si="477"/>
        <v>-0.51830453511592911</v>
      </c>
      <c r="P3750" s="46">
        <f t="shared" ca="1" si="478"/>
        <v>-9.9010611717863573E-2</v>
      </c>
      <c r="Q3750" s="47">
        <f t="shared" ca="1" si="473"/>
        <v>-1.3568923819120602</v>
      </c>
      <c r="R3750" s="47">
        <f t="shared" ca="1" si="474"/>
        <v>4.2028075455929292E-2</v>
      </c>
      <c r="S3750" s="97">
        <f t="shared" ca="1" si="479"/>
        <v>-0.23813822982999991</v>
      </c>
      <c r="V3750">
        <v>3733</v>
      </c>
      <c r="W3750" s="46">
        <v>0.16014742343721</v>
      </c>
    </row>
    <row r="3751" spans="10:23">
      <c r="J3751">
        <v>3734</v>
      </c>
      <c r="K3751" s="93">
        <f t="shared" ca="1" si="475"/>
        <v>0.3839544535701408</v>
      </c>
      <c r="L3751" s="93">
        <f t="shared" ca="1" si="475"/>
        <v>-1.0239302382053619</v>
      </c>
      <c r="M3751" s="93">
        <f t="shared" ca="1" si="476"/>
        <v>0.3839544535701408</v>
      </c>
      <c r="N3751" s="101">
        <f t="shared" ca="1" si="472"/>
        <v>-0.84866491499038754</v>
      </c>
      <c r="O3751" s="46">
        <f t="shared" ca="1" si="477"/>
        <v>0.45811123922088326</v>
      </c>
      <c r="P3751" s="46">
        <f t="shared" ca="1" si="478"/>
        <v>0.38919727545054261</v>
      </c>
      <c r="Q3751" s="47">
        <f t="shared" ca="1" si="473"/>
        <v>0.59593916676156455</v>
      </c>
      <c r="R3751" s="47">
        <f t="shared" ca="1" si="474"/>
        <v>1.2200027029818455E-2</v>
      </c>
      <c r="S3751" s="97">
        <f t="shared" ca="1" si="479"/>
        <v>0.23515563312535087</v>
      </c>
      <c r="V3751">
        <v>3734</v>
      </c>
      <c r="W3751" s="46">
        <v>0.371968471605998</v>
      </c>
    </row>
    <row r="3752" spans="10:23">
      <c r="J3752">
        <v>3735</v>
      </c>
      <c r="K3752" s="93">
        <f t="shared" ca="1" si="475"/>
        <v>-0.6988154988226134</v>
      </c>
      <c r="L3752" s="93">
        <f t="shared" ca="1" si="475"/>
        <v>-0.75778681721769925</v>
      </c>
      <c r="M3752" s="93">
        <f t="shared" ca="1" si="476"/>
        <v>-0.6988154988226134</v>
      </c>
      <c r="N3752" s="101">
        <f t="shared" ca="1" si="472"/>
        <v>-0.94068394721757964</v>
      </c>
      <c r="O3752" s="46">
        <f t="shared" ca="1" si="477"/>
        <v>6.9429880914010422E-2</v>
      </c>
      <c r="P3752" s="46">
        <f t="shared" ca="1" si="478"/>
        <v>0.19485659629710619</v>
      </c>
      <c r="Q3752" s="47">
        <f t="shared" ca="1" si="473"/>
        <v>-0.18142354985218112</v>
      </c>
      <c r="R3752" s="47">
        <f t="shared" ca="1" si="474"/>
        <v>-2.6787593899878503E-3</v>
      </c>
      <c r="S3752" s="97">
        <f t="shared" ca="1" si="479"/>
        <v>3.3375560762011286E-2</v>
      </c>
      <c r="V3752">
        <v>3735</v>
      </c>
      <c r="W3752" s="46">
        <v>0.66429319421164201</v>
      </c>
    </row>
    <row r="3753" spans="10:23">
      <c r="J3753">
        <v>3736</v>
      </c>
      <c r="K3753" s="93">
        <f t="shared" ca="1" si="475"/>
        <v>-0.13985019991337444</v>
      </c>
      <c r="L3753" s="93">
        <f t="shared" ca="1" si="475"/>
        <v>-0.81439817971800699</v>
      </c>
      <c r="M3753" s="93">
        <f t="shared" ca="1" si="476"/>
        <v>-0.13985019991337444</v>
      </c>
      <c r="N3753" s="101">
        <f t="shared" ca="1" si="472"/>
        <v>-0.81659272359576929</v>
      </c>
      <c r="O3753" s="46">
        <f t="shared" ca="1" si="477"/>
        <v>0.2700813592325032</v>
      </c>
      <c r="P3753" s="46">
        <f t="shared" ca="1" si="478"/>
        <v>0.29518233545635258</v>
      </c>
      <c r="Q3753" s="47">
        <f t="shared" ca="1" si="473"/>
        <v>0.21987940678480444</v>
      </c>
      <c r="R3753" s="47">
        <f t="shared" ca="1" si="474"/>
        <v>1.7385859506272833E-2</v>
      </c>
      <c r="S3753" s="97">
        <f t="shared" ca="1" si="479"/>
        <v>0.143733609369388</v>
      </c>
      <c r="V3753">
        <v>3736</v>
      </c>
      <c r="W3753" s="46">
        <v>-0.20304956605938701</v>
      </c>
    </row>
    <row r="3754" spans="10:23">
      <c r="J3754">
        <v>3737</v>
      </c>
      <c r="K3754" s="93">
        <f t="shared" ca="1" si="475"/>
        <v>0.47059503712588557</v>
      </c>
      <c r="L3754" s="93">
        <f t="shared" ca="1" si="475"/>
        <v>1.1586077351368627</v>
      </c>
      <c r="M3754" s="93">
        <f t="shared" ca="1" si="476"/>
        <v>0.47059503712588557</v>
      </c>
      <c r="N3754" s="101">
        <f t="shared" ca="1" si="472"/>
        <v>1.2481162943378337</v>
      </c>
      <c r="O3754" s="46">
        <f t="shared" ca="1" si="477"/>
        <v>0.48921256376958278</v>
      </c>
      <c r="P3754" s="46">
        <f t="shared" ca="1" si="478"/>
        <v>0.40474793772489237</v>
      </c>
      <c r="Q3754" s="47">
        <f t="shared" ca="1" si="473"/>
        <v>0.65814181585896359</v>
      </c>
      <c r="R3754" s="47">
        <f t="shared" ca="1" si="474"/>
        <v>0.35123380110420754</v>
      </c>
      <c r="S3754" s="97">
        <f t="shared" ca="1" si="479"/>
        <v>0.42022318243689516</v>
      </c>
      <c r="V3754">
        <v>3737</v>
      </c>
      <c r="W3754" s="46">
        <v>2.28158107652334E-2</v>
      </c>
    </row>
    <row r="3755" spans="10:23">
      <c r="J3755">
        <v>3738</v>
      </c>
      <c r="K3755" s="93">
        <f t="shared" ca="1" si="475"/>
        <v>-0.7745571073088211</v>
      </c>
      <c r="L3755" s="93">
        <f t="shared" ca="1" si="475"/>
        <v>0.68855106576025704</v>
      </c>
      <c r="M3755" s="93">
        <f t="shared" ca="1" si="476"/>
        <v>-0.7745571073088211</v>
      </c>
      <c r="N3755" s="101">
        <f t="shared" ca="1" si="472"/>
        <v>0.40647715340809487</v>
      </c>
      <c r="O3755" s="46">
        <f t="shared" ca="1" si="477"/>
        <v>4.2240955693366666E-2</v>
      </c>
      <c r="P3755" s="46">
        <f t="shared" ca="1" si="478"/>
        <v>0.18126213368678432</v>
      </c>
      <c r="Q3755" s="47">
        <f t="shared" ca="1" si="473"/>
        <v>-0.23580140029346863</v>
      </c>
      <c r="R3755" s="47">
        <f t="shared" ca="1" si="474"/>
        <v>0.21514707298556124</v>
      </c>
      <c r="S3755" s="97">
        <f t="shared" ca="1" si="479"/>
        <v>0.12869401433946395</v>
      </c>
      <c r="V3755">
        <v>3738</v>
      </c>
      <c r="W3755" s="46">
        <v>0.46917618911842701</v>
      </c>
    </row>
    <row r="3756" spans="10:23">
      <c r="J3756">
        <v>3739</v>
      </c>
      <c r="K3756" s="93">
        <f t="shared" ca="1" si="475"/>
        <v>0.75834872168965695</v>
      </c>
      <c r="L3756" s="93">
        <f t="shared" ca="1" si="475"/>
        <v>1.021540166937362</v>
      </c>
      <c r="M3756" s="93">
        <f t="shared" ca="1" si="476"/>
        <v>0.75834872168965695</v>
      </c>
      <c r="N3756" s="101">
        <f t="shared" ca="1" si="472"/>
        <v>1.2096769643310363</v>
      </c>
      <c r="O3756" s="46">
        <f t="shared" ca="1" si="477"/>
        <v>0.59250735203637483</v>
      </c>
      <c r="P3756" s="46">
        <f t="shared" ca="1" si="478"/>
        <v>0.4563953318582884</v>
      </c>
      <c r="Q3756" s="47">
        <f t="shared" ca="1" si="473"/>
        <v>0.86473139239254782</v>
      </c>
      <c r="R3756" s="47">
        <f t="shared" ca="1" si="474"/>
        <v>0.34501845013333976</v>
      </c>
      <c r="S3756" s="97">
        <f t="shared" ca="1" si="479"/>
        <v>0.4687629010848573</v>
      </c>
      <c r="V3756">
        <v>3739</v>
      </c>
      <c r="W3756" s="46">
        <v>0.53234665792532598</v>
      </c>
    </row>
    <row r="3757" spans="10:23">
      <c r="J3757">
        <v>3740</v>
      </c>
      <c r="K3757" s="93">
        <f t="shared" ca="1" si="475"/>
        <v>-1.2450451718573357</v>
      </c>
      <c r="L3757" s="93">
        <f t="shared" ca="1" si="475"/>
        <v>1.405076455650071</v>
      </c>
      <c r="M3757" s="93">
        <f t="shared" ca="1" si="476"/>
        <v>-1.2450451718573357</v>
      </c>
      <c r="N3757" s="101">
        <f t="shared" ca="1" si="472"/>
        <v>0.93617707019143792</v>
      </c>
      <c r="O3757" s="46">
        <f t="shared" ca="1" si="477"/>
        <v>-0.1266498965063772</v>
      </c>
      <c r="P3757" s="46">
        <f t="shared" ca="1" si="478"/>
        <v>9.6816707586912382E-2</v>
      </c>
      <c r="Q3757" s="47">
        <f t="shared" ca="1" si="473"/>
        <v>-0.57358310469295637</v>
      </c>
      <c r="R3757" s="47">
        <f t="shared" ca="1" si="474"/>
        <v>0.3007955713195784</v>
      </c>
      <c r="S3757" s="97">
        <f t="shared" ca="1" si="479"/>
        <v>8.7072837406600601E-2</v>
      </c>
      <c r="V3757">
        <v>3740</v>
      </c>
      <c r="W3757" s="46">
        <v>0.52605248179287001</v>
      </c>
    </row>
    <row r="3758" spans="10:23">
      <c r="J3758">
        <v>3741</v>
      </c>
      <c r="K3758" s="93">
        <f t="shared" ca="1" si="475"/>
        <v>-0.43904004458145662</v>
      </c>
      <c r="L3758" s="93">
        <f t="shared" ca="1" si="475"/>
        <v>-0.19594752697611437</v>
      </c>
      <c r="M3758" s="93">
        <f t="shared" ca="1" si="476"/>
        <v>-0.43904004458145662</v>
      </c>
      <c r="N3758" s="101">
        <f t="shared" ca="1" si="472"/>
        <v>-0.32539913952656957</v>
      </c>
      <c r="O3758" s="46">
        <f t="shared" ca="1" si="477"/>
        <v>0.16268133860925757</v>
      </c>
      <c r="P3758" s="46">
        <f t="shared" ca="1" si="478"/>
        <v>0.24148232514472978</v>
      </c>
      <c r="Q3758" s="47">
        <f t="shared" ca="1" si="473"/>
        <v>5.0793655383131742E-3</v>
      </c>
      <c r="R3758" s="47">
        <f t="shared" ca="1" si="474"/>
        <v>9.6808173034855394E-2</v>
      </c>
      <c r="S3758" s="97">
        <f t="shared" ca="1" si="479"/>
        <v>0.12974475582205647</v>
      </c>
      <c r="V3758">
        <v>3741</v>
      </c>
      <c r="W3758" s="46">
        <v>0.52071473494352705</v>
      </c>
    </row>
    <row r="3759" spans="10:23">
      <c r="J3759">
        <v>3742</v>
      </c>
      <c r="K3759" s="93">
        <f t="shared" ca="1" si="475"/>
        <v>-0.30500688344078941</v>
      </c>
      <c r="L3759" s="93">
        <f t="shared" ca="1" si="475"/>
        <v>1.0040720447660005</v>
      </c>
      <c r="M3759" s="93">
        <f t="shared" ca="1" si="476"/>
        <v>-0.30500688344078941</v>
      </c>
      <c r="N3759" s="101">
        <f t="shared" ca="1" si="472"/>
        <v>0.85494479402380552</v>
      </c>
      <c r="O3759" s="46">
        <f t="shared" ca="1" si="477"/>
        <v>0.21079515171904512</v>
      </c>
      <c r="P3759" s="46">
        <f t="shared" ca="1" si="478"/>
        <v>0.26553923169962351</v>
      </c>
      <c r="Q3759" s="47">
        <f t="shared" ca="1" si="473"/>
        <v>0.10130699175788824</v>
      </c>
      <c r="R3759" s="47">
        <f t="shared" ca="1" si="474"/>
        <v>0.28766092234273588</v>
      </c>
      <c r="S3759" s="97">
        <f t="shared" ca="1" si="479"/>
        <v>0.2492280370308905</v>
      </c>
      <c r="V3759">
        <v>3742</v>
      </c>
      <c r="W3759" s="46">
        <v>0.20684578593626099</v>
      </c>
    </row>
    <row r="3760" spans="10:23">
      <c r="J3760">
        <v>3743</v>
      </c>
      <c r="K3760" s="93">
        <f t="shared" ca="1" si="475"/>
        <v>1.5101155208288781</v>
      </c>
      <c r="L3760" s="93">
        <f t="shared" ca="1" si="475"/>
        <v>1.4447719906125001</v>
      </c>
      <c r="M3760" s="93">
        <f t="shared" ca="1" si="476"/>
        <v>1.5101155208288781</v>
      </c>
      <c r="N3760" s="101">
        <f t="shared" ca="1" si="472"/>
        <v>1.85001464803848</v>
      </c>
      <c r="O3760" s="46">
        <f t="shared" ca="1" si="477"/>
        <v>0.86236868312866344</v>
      </c>
      <c r="P3760" s="46">
        <f t="shared" ca="1" si="478"/>
        <v>0.5913259974044327</v>
      </c>
      <c r="Q3760" s="47">
        <f t="shared" ca="1" si="473"/>
        <v>1.4044540545771249</v>
      </c>
      <c r="R3760" s="47">
        <f t="shared" ca="1" si="474"/>
        <v>0.4485562444552097</v>
      </c>
      <c r="S3760" s="97">
        <f t="shared" ca="1" si="479"/>
        <v>0.65546246379193662</v>
      </c>
      <c r="V3760">
        <v>3743</v>
      </c>
      <c r="W3760" s="46">
        <v>-0.165914673440275</v>
      </c>
    </row>
    <row r="3761" spans="10:23">
      <c r="J3761">
        <v>3744</v>
      </c>
      <c r="K3761" s="93">
        <f t="shared" ca="1" si="475"/>
        <v>-5.1284920598206147E-3</v>
      </c>
      <c r="L3761" s="93">
        <f t="shared" ca="1" si="475"/>
        <v>0.37815291427266723</v>
      </c>
      <c r="M3761" s="93">
        <f t="shared" ca="1" si="476"/>
        <v>-5.1284920598206147E-3</v>
      </c>
      <c r="N3761" s="101">
        <f t="shared" ca="1" si="472"/>
        <v>0.35688944505844383</v>
      </c>
      <c r="O3761" s="46">
        <f t="shared" ca="1" si="477"/>
        <v>0.31844233959238949</v>
      </c>
      <c r="P3761" s="46">
        <f t="shared" ca="1" si="478"/>
        <v>0.31936282563629576</v>
      </c>
      <c r="Q3761" s="47">
        <f t="shared" ca="1" si="473"/>
        <v>0.31660136750457701</v>
      </c>
      <c r="R3761" s="47">
        <f t="shared" ca="1" si="474"/>
        <v>0.207129112964416</v>
      </c>
      <c r="S3761" s="97">
        <f t="shared" ca="1" si="479"/>
        <v>0.26278572627840274</v>
      </c>
      <c r="V3761">
        <v>3744</v>
      </c>
      <c r="W3761" s="46">
        <v>0.55639886206234901</v>
      </c>
    </row>
    <row r="3762" spans="10:23">
      <c r="J3762">
        <v>3745</v>
      </c>
      <c r="K3762" s="93">
        <f t="shared" ca="1" si="475"/>
        <v>0.18270912825757124</v>
      </c>
      <c r="L3762" s="93">
        <f t="shared" ca="1" si="475"/>
        <v>-0.80844434099078799</v>
      </c>
      <c r="M3762" s="93">
        <f t="shared" ca="1" si="476"/>
        <v>0.18270912825757124</v>
      </c>
      <c r="N3762" s="101">
        <f t="shared" ca="1" si="472"/>
        <v>-0.70836688666146763</v>
      </c>
      <c r="O3762" s="46">
        <f t="shared" ca="1" si="477"/>
        <v>0.38587031101397906</v>
      </c>
      <c r="P3762" s="46">
        <f t="shared" ca="1" si="478"/>
        <v>0.35307681134709051</v>
      </c>
      <c r="Q3762" s="47">
        <f t="shared" ca="1" si="473"/>
        <v>0.45145731034775616</v>
      </c>
      <c r="R3762" s="47">
        <f t="shared" ca="1" si="474"/>
        <v>3.4885164529113707E-2</v>
      </c>
      <c r="S3762" s="97">
        <f t="shared" ca="1" si="479"/>
        <v>0.21037773777154639</v>
      </c>
      <c r="V3762">
        <v>3745</v>
      </c>
      <c r="W3762" s="46">
        <v>-0.24394584676036299</v>
      </c>
    </row>
    <row r="3763" spans="10:23">
      <c r="J3763">
        <v>3746</v>
      </c>
      <c r="K3763" s="93">
        <f t="shared" ca="1" si="475"/>
        <v>-0.40487682100072436</v>
      </c>
      <c r="L3763" s="93">
        <f t="shared" ca="1" si="475"/>
        <v>-0.23820854357393195</v>
      </c>
      <c r="M3763" s="93">
        <f t="shared" ca="1" si="476"/>
        <v>-0.40487682100072436</v>
      </c>
      <c r="N3763" s="101">
        <f t="shared" ca="1" si="472"/>
        <v>-0.35460142737499811</v>
      </c>
      <c r="O3763" s="46">
        <f t="shared" ca="1" si="477"/>
        <v>0.17494489294612917</v>
      </c>
      <c r="P3763" s="46">
        <f t="shared" ca="1" si="478"/>
        <v>0.24761410231316555</v>
      </c>
      <c r="Q3763" s="47">
        <f t="shared" ca="1" si="473"/>
        <v>2.9606474212056366E-2</v>
      </c>
      <c r="R3763" s="47">
        <f t="shared" ca="1" si="474"/>
        <v>9.208638240795855E-2</v>
      </c>
      <c r="S3763" s="97">
        <f t="shared" ca="1" si="479"/>
        <v>0.13351563767704386</v>
      </c>
      <c r="V3763">
        <v>3746</v>
      </c>
      <c r="W3763" s="46">
        <v>0.72328620501059404</v>
      </c>
    </row>
    <row r="3764" spans="10:23">
      <c r="J3764">
        <v>3747</v>
      </c>
      <c r="K3764" s="93">
        <f t="shared" ca="1" si="475"/>
        <v>-1.5877337637285023</v>
      </c>
      <c r="L3764" s="93">
        <f t="shared" ca="1" si="475"/>
        <v>-4.3871158265520918E-2</v>
      </c>
      <c r="M3764" s="93">
        <f t="shared" ca="1" si="476"/>
        <v>-1.5877337637285023</v>
      </c>
      <c r="N3764" s="101">
        <f t="shared" ca="1" si="472"/>
        <v>-0.54652846307979963</v>
      </c>
      <c r="O3764" s="46">
        <f t="shared" ca="1" si="477"/>
        <v>-0.24966463945376927</v>
      </c>
      <c r="P3764" s="46">
        <f t="shared" ca="1" si="478"/>
        <v>3.530933611321635E-2</v>
      </c>
      <c r="Q3764" s="47">
        <f t="shared" ca="1" si="473"/>
        <v>-0.8196125905877405</v>
      </c>
      <c r="R3764" s="47">
        <f t="shared" ca="1" si="474"/>
        <v>6.1053222165762241E-2</v>
      </c>
      <c r="S3764" s="97">
        <f t="shared" ca="1" si="479"/>
        <v>-9.4305708644003505E-2</v>
      </c>
      <c r="V3764">
        <v>3747</v>
      </c>
      <c r="W3764" s="46">
        <v>6.6787146941489101E-2</v>
      </c>
    </row>
    <row r="3765" spans="10:23">
      <c r="J3765">
        <v>3748</v>
      </c>
      <c r="K3765" s="93">
        <f t="shared" ca="1" si="475"/>
        <v>0.45535864009478294</v>
      </c>
      <c r="L3765" s="93">
        <f t="shared" ca="1" si="475"/>
        <v>0.45617893953889832</v>
      </c>
      <c r="M3765" s="93">
        <f t="shared" ca="1" si="476"/>
        <v>0.45535864009478294</v>
      </c>
      <c r="N3765" s="101">
        <f t="shared" ca="1" si="472"/>
        <v>0.57730984627272774</v>
      </c>
      <c r="O3765" s="46">
        <f t="shared" ca="1" si="477"/>
        <v>0.48374316236934556</v>
      </c>
      <c r="P3765" s="46">
        <f t="shared" ca="1" si="478"/>
        <v>0.40201323702477376</v>
      </c>
      <c r="Q3765" s="47">
        <f t="shared" ca="1" si="473"/>
        <v>0.64720301305848915</v>
      </c>
      <c r="R3765" s="47">
        <f t="shared" ca="1" si="474"/>
        <v>0.24276943641552712</v>
      </c>
      <c r="S3765" s="97">
        <f t="shared" ca="1" si="479"/>
        <v>0.36325629939243631</v>
      </c>
      <c r="V3765">
        <v>3748</v>
      </c>
      <c r="W3765" s="46">
        <v>-0.29264856223625302</v>
      </c>
    </row>
    <row r="3766" spans="10:23">
      <c r="J3766">
        <v>3749</v>
      </c>
      <c r="K3766" s="93">
        <f t="shared" ca="1" si="475"/>
        <v>-0.81245885887857749</v>
      </c>
      <c r="L3766" s="93">
        <f t="shared" ca="1" si="475"/>
        <v>-0.24386302072075508</v>
      </c>
      <c r="M3766" s="93">
        <f t="shared" ca="1" si="476"/>
        <v>-0.81245885887857749</v>
      </c>
      <c r="N3766" s="101">
        <f t="shared" ca="1" si="472"/>
        <v>-0.48958257368172775</v>
      </c>
      <c r="O3766" s="46">
        <f t="shared" ca="1" si="477"/>
        <v>2.8635383937530845E-2</v>
      </c>
      <c r="P3766" s="46">
        <f t="shared" ca="1" si="478"/>
        <v>0.17445934780886641</v>
      </c>
      <c r="Q3766" s="47">
        <f t="shared" ca="1" si="473"/>
        <v>-0.26301254380514028</v>
      </c>
      <c r="R3766" s="47">
        <f t="shared" ca="1" si="474"/>
        <v>7.0260944800226613E-2</v>
      </c>
      <c r="S3766" s="97">
        <f t="shared" ca="1" si="479"/>
        <v>4.9448164368878729E-2</v>
      </c>
      <c r="V3766">
        <v>3749</v>
      </c>
      <c r="W3766" s="46">
        <v>0.22898956494111</v>
      </c>
    </row>
    <row r="3767" spans="10:23">
      <c r="J3767">
        <v>3750</v>
      </c>
      <c r="K3767" s="93">
        <f t="shared" ca="1" si="475"/>
        <v>-0.59369753872231557</v>
      </c>
      <c r="L3767" s="93">
        <f t="shared" ca="1" si="475"/>
        <v>-0.45288262929878093</v>
      </c>
      <c r="M3767" s="93">
        <f t="shared" ca="1" si="476"/>
        <v>-0.59369753872231557</v>
      </c>
      <c r="N3767" s="101">
        <f t="shared" ca="1" si="472"/>
        <v>-0.61817954315692847</v>
      </c>
      <c r="O3767" s="46">
        <f t="shared" ca="1" si="477"/>
        <v>0.10716401956824892</v>
      </c>
      <c r="P3767" s="46">
        <f t="shared" ca="1" si="478"/>
        <v>0.21372366562422546</v>
      </c>
      <c r="Q3767" s="47">
        <f t="shared" ca="1" si="473"/>
        <v>-0.10595527254370413</v>
      </c>
      <c r="R3767" s="47">
        <f t="shared" ca="1" si="474"/>
        <v>4.9467780639014622E-2</v>
      </c>
      <c r="S3767" s="97">
        <f t="shared" ca="1" si="479"/>
        <v>7.8315900103631764E-2</v>
      </c>
      <c r="V3767">
        <v>3750</v>
      </c>
      <c r="W3767" s="46">
        <v>-0.14754655340189801</v>
      </c>
    </row>
    <row r="3768" spans="10:23">
      <c r="J3768">
        <v>3751</v>
      </c>
      <c r="K3768" s="93">
        <f t="shared" ca="1" si="475"/>
        <v>-2.2282206439067256</v>
      </c>
      <c r="L3768" s="93">
        <f t="shared" ca="1" si="475"/>
        <v>-2.414463526154635</v>
      </c>
      <c r="M3768" s="93">
        <f t="shared" ca="1" si="476"/>
        <v>-2.2282206439067256</v>
      </c>
      <c r="N3768" s="101">
        <f t="shared" ca="1" si="472"/>
        <v>-2.9977364294452644</v>
      </c>
      <c r="O3768" s="46">
        <f t="shared" ca="1" si="477"/>
        <v>-0.47957987677197567</v>
      </c>
      <c r="P3768" s="46">
        <f t="shared" ca="1" si="478"/>
        <v>-7.964828254588685E-2</v>
      </c>
      <c r="Q3768" s="47">
        <f t="shared" ca="1" si="473"/>
        <v>-1.2794430652241533</v>
      </c>
      <c r="R3768" s="47">
        <f t="shared" ca="1" si="474"/>
        <v>-0.33528869666722166</v>
      </c>
      <c r="S3768" s="97">
        <f t="shared" ca="1" si="479"/>
        <v>-0.40743428671959869</v>
      </c>
      <c r="V3768">
        <v>3751</v>
      </c>
      <c r="W3768" s="46">
        <v>-1.7763360007602799E-2</v>
      </c>
    </row>
    <row r="3769" spans="10:23">
      <c r="J3769">
        <v>3752</v>
      </c>
      <c r="K3769" s="93">
        <f t="shared" ca="1" si="475"/>
        <v>-0.21863345573560619</v>
      </c>
      <c r="L3769" s="93">
        <f t="shared" ca="1" si="475"/>
        <v>1.1660204082331542</v>
      </c>
      <c r="M3769" s="93">
        <f t="shared" ca="1" si="476"/>
        <v>-0.21863345573560619</v>
      </c>
      <c r="N3769" s="101">
        <f t="shared" ca="1" si="472"/>
        <v>1.0359540024596083</v>
      </c>
      <c r="O3769" s="46">
        <f t="shared" ca="1" si="477"/>
        <v>0.24180057547307776</v>
      </c>
      <c r="P3769" s="46">
        <f t="shared" ca="1" si="478"/>
        <v>0.28104194357663986</v>
      </c>
      <c r="Q3769" s="47">
        <f t="shared" ca="1" si="473"/>
        <v>0.16331783926595353</v>
      </c>
      <c r="R3769" s="47">
        <f t="shared" ca="1" si="474"/>
        <v>0.31692875191178738</v>
      </c>
      <c r="S3769" s="97">
        <f t="shared" ca="1" si="479"/>
        <v>0.27936466369243257</v>
      </c>
      <c r="V3769">
        <v>3752</v>
      </c>
      <c r="W3769" s="46">
        <v>0.33260998655330598</v>
      </c>
    </row>
    <row r="3770" spans="10:23">
      <c r="J3770">
        <v>3753</v>
      </c>
      <c r="K3770" s="93">
        <f t="shared" ca="1" si="475"/>
        <v>1.2262204416789015</v>
      </c>
      <c r="L3770" s="93">
        <f t="shared" ca="1" si="475"/>
        <v>1.4729822463932014</v>
      </c>
      <c r="M3770" s="93">
        <f t="shared" ca="1" si="476"/>
        <v>1.2262204416789015</v>
      </c>
      <c r="N3770" s="101">
        <f t="shared" ca="1" si="472"/>
        <v>1.7864753133143663</v>
      </c>
      <c r="O3770" s="46">
        <f t="shared" ca="1" si="477"/>
        <v>0.76045901641062674</v>
      </c>
      <c r="P3770" s="46">
        <f t="shared" ca="1" si="478"/>
        <v>0.5403711640454143</v>
      </c>
      <c r="Q3770" s="47">
        <f t="shared" ca="1" si="473"/>
        <v>1.2006347211410515</v>
      </c>
      <c r="R3770" s="47">
        <f t="shared" ca="1" si="474"/>
        <v>0.43828241123033357</v>
      </c>
      <c r="S3770" s="97">
        <f t="shared" ca="1" si="479"/>
        <v>0.59937071382048013</v>
      </c>
      <c r="V3770">
        <v>3753</v>
      </c>
      <c r="W3770" s="46">
        <v>-0.23283022624104499</v>
      </c>
    </row>
    <row r="3771" spans="10:23">
      <c r="J3771">
        <v>3754</v>
      </c>
      <c r="K3771" s="93">
        <f t="shared" ca="1" si="475"/>
        <v>-1.5421279700912542</v>
      </c>
      <c r="L3771" s="93">
        <f t="shared" ca="1" si="475"/>
        <v>-0.81856325445578093</v>
      </c>
      <c r="M3771" s="93">
        <f t="shared" ca="1" si="476"/>
        <v>-1.5421279700912542</v>
      </c>
      <c r="N3771" s="101">
        <f t="shared" ca="1" si="472"/>
        <v>-1.2664973500158916</v>
      </c>
      <c r="O3771" s="46">
        <f t="shared" ca="1" si="477"/>
        <v>-0.23329355178328437</v>
      </c>
      <c r="P3771" s="46">
        <f t="shared" ca="1" si="478"/>
        <v>4.3494879948458798E-2</v>
      </c>
      <c r="Q3771" s="47">
        <f t="shared" ca="1" si="473"/>
        <v>-0.7868704152467707</v>
      </c>
      <c r="R3771" s="47">
        <f t="shared" ca="1" si="474"/>
        <v>-5.5360339663268338E-2</v>
      </c>
      <c r="S3771" s="97">
        <f t="shared" ca="1" si="479"/>
        <v>-0.14432694572327637</v>
      </c>
      <c r="V3771">
        <v>3754</v>
      </c>
      <c r="W3771" s="46">
        <v>0.81685731020327501</v>
      </c>
    </row>
    <row r="3772" spans="10:23">
      <c r="J3772">
        <v>3755</v>
      </c>
      <c r="K3772" s="93">
        <f t="shared" ca="1" si="475"/>
        <v>0.38422847251712083</v>
      </c>
      <c r="L3772" s="93">
        <f t="shared" ca="1" si="475"/>
        <v>-0.20992888200166235</v>
      </c>
      <c r="M3772" s="93">
        <f t="shared" ca="1" si="476"/>
        <v>0.38422847251712083</v>
      </c>
      <c r="N3772" s="101">
        <f t="shared" ca="1" si="472"/>
        <v>-7.6836769843578664E-2</v>
      </c>
      <c r="O3772" s="46">
        <f t="shared" ca="1" si="477"/>
        <v>0.45820960365764907</v>
      </c>
      <c r="P3772" s="46">
        <f t="shared" ca="1" si="478"/>
        <v>0.38924645766892552</v>
      </c>
      <c r="Q3772" s="47">
        <f t="shared" ca="1" si="473"/>
        <v>0.59613589563509617</v>
      </c>
      <c r="R3772" s="47">
        <f t="shared" ca="1" si="474"/>
        <v>0.13699884143248814</v>
      </c>
      <c r="S3772" s="97">
        <f t="shared" ca="1" si="479"/>
        <v>0.29760422254506858</v>
      </c>
      <c r="V3772">
        <v>3755</v>
      </c>
      <c r="W3772" s="46">
        <v>-2.9072726119431399E-2</v>
      </c>
    </row>
    <row r="3773" spans="10:23">
      <c r="J3773">
        <v>3756</v>
      </c>
      <c r="K3773" s="93">
        <f t="shared" ca="1" si="475"/>
        <v>-0.5824060053889436</v>
      </c>
      <c r="L3773" s="93">
        <f t="shared" ca="1" si="475"/>
        <v>1.2154743204713778</v>
      </c>
      <c r="M3773" s="93">
        <f t="shared" ca="1" si="476"/>
        <v>-0.5824060053889436</v>
      </c>
      <c r="N3773" s="101">
        <f t="shared" ca="1" si="472"/>
        <v>0.96715259371747653</v>
      </c>
      <c r="O3773" s="46">
        <f t="shared" ca="1" si="477"/>
        <v>0.11121733532907491</v>
      </c>
      <c r="P3773" s="46">
        <f t="shared" ca="1" si="478"/>
        <v>0.21575032350463844</v>
      </c>
      <c r="Q3773" s="47">
        <f t="shared" ca="1" si="473"/>
        <v>-9.7848641022052152E-2</v>
      </c>
      <c r="R3773" s="47">
        <f t="shared" ca="1" si="474"/>
        <v>0.30580408083799759</v>
      </c>
      <c r="S3773" s="97">
        <f t="shared" ca="1" si="479"/>
        <v>0.20851070808353625</v>
      </c>
      <c r="V3773">
        <v>3756</v>
      </c>
      <c r="W3773" s="46">
        <v>9.8495000111310696E-2</v>
      </c>
    </row>
    <row r="3774" spans="10:23">
      <c r="J3774">
        <v>3757</v>
      </c>
      <c r="K3774" s="93">
        <f t="shared" ca="1" si="475"/>
        <v>0.57654989518536182</v>
      </c>
      <c r="L3774" s="93">
        <f t="shared" ca="1" si="475"/>
        <v>0.27810268708062974</v>
      </c>
      <c r="M3774" s="93">
        <f t="shared" ca="1" si="476"/>
        <v>0.57654989518536182</v>
      </c>
      <c r="N3774" s="101">
        <f t="shared" ca="1" si="472"/>
        <v>0.44702028297992469</v>
      </c>
      <c r="O3774" s="46">
        <f t="shared" ca="1" si="477"/>
        <v>0.52724712324249934</v>
      </c>
      <c r="P3774" s="46">
        <f t="shared" ca="1" si="478"/>
        <v>0.42376521746135065</v>
      </c>
      <c r="Q3774" s="47">
        <f t="shared" ca="1" si="473"/>
        <v>0.7342109348047966</v>
      </c>
      <c r="R3774" s="47">
        <f t="shared" ca="1" si="474"/>
        <v>0.22170259254591074</v>
      </c>
      <c r="S3774" s="97">
        <f t="shared" ca="1" si="479"/>
        <v>0.37447485789420504</v>
      </c>
      <c r="V3774">
        <v>3757</v>
      </c>
      <c r="W3774" s="46">
        <v>0.73485461563112597</v>
      </c>
    </row>
    <row r="3775" spans="10:23">
      <c r="J3775">
        <v>3758</v>
      </c>
      <c r="K3775" s="93">
        <f t="shared" ca="1" si="475"/>
        <v>1.1753339383222843</v>
      </c>
      <c r="L3775" s="93">
        <f t="shared" ca="1" si="475"/>
        <v>-0.62102645843683724</v>
      </c>
      <c r="M3775" s="93">
        <f t="shared" ca="1" si="476"/>
        <v>1.1753339383222843</v>
      </c>
      <c r="N3775" s="101">
        <f t="shared" ca="1" si="472"/>
        <v>-0.21500218527857828</v>
      </c>
      <c r="O3775" s="46">
        <f t="shared" ca="1" si="477"/>
        <v>0.74219231515942419</v>
      </c>
      <c r="P3775" s="46">
        <f t="shared" ca="1" si="478"/>
        <v>0.53123781341981302</v>
      </c>
      <c r="Q3775" s="47">
        <f t="shared" ca="1" si="473"/>
        <v>1.1641013186386464</v>
      </c>
      <c r="R3775" s="47">
        <f t="shared" ca="1" si="474"/>
        <v>0.1146585314215588</v>
      </c>
      <c r="S3775" s="97">
        <f t="shared" ca="1" si="479"/>
        <v>0.42842542329049149</v>
      </c>
      <c r="V3775">
        <v>3758</v>
      </c>
      <c r="W3775" s="46">
        <v>-0.22508644423235399</v>
      </c>
    </row>
    <row r="3776" spans="10:23">
      <c r="J3776">
        <v>3759</v>
      </c>
      <c r="K3776" s="93">
        <f t="shared" ca="1" si="475"/>
        <v>-0.4552597305042641</v>
      </c>
      <c r="L3776" s="93">
        <f t="shared" ca="1" si="475"/>
        <v>0.82067696607887219</v>
      </c>
      <c r="M3776" s="93">
        <f t="shared" ca="1" si="476"/>
        <v>-0.4552597305042641</v>
      </c>
      <c r="N3776" s="101">
        <f t="shared" ca="1" si="472"/>
        <v>0.63328722704362805</v>
      </c>
      <c r="O3776" s="46">
        <f t="shared" ca="1" si="477"/>
        <v>0.15685896651456085</v>
      </c>
      <c r="P3776" s="46">
        <f t="shared" ca="1" si="478"/>
        <v>0.23857113909738142</v>
      </c>
      <c r="Q3776" s="47">
        <f t="shared" ca="1" si="473"/>
        <v>-6.5653786510802559E-3</v>
      </c>
      <c r="R3776" s="47">
        <f t="shared" ca="1" si="474"/>
        <v>0.25182055847877649</v>
      </c>
      <c r="S3776" s="97">
        <f t="shared" ca="1" si="479"/>
        <v>0.20433976249666869</v>
      </c>
      <c r="V3776">
        <v>3759</v>
      </c>
      <c r="W3776" s="46">
        <v>0.94315406378576805</v>
      </c>
    </row>
    <row r="3777" spans="10:23">
      <c r="J3777">
        <v>3760</v>
      </c>
      <c r="K3777" s="93">
        <f t="shared" ca="1" si="475"/>
        <v>-2.2616305243337149</v>
      </c>
      <c r="L3777" s="93">
        <f t="shared" ca="1" si="475"/>
        <v>-0.72634331408738317</v>
      </c>
      <c r="M3777" s="93">
        <f t="shared" ca="1" si="476"/>
        <v>-2.2616305243337149</v>
      </c>
      <c r="N3777" s="101">
        <f t="shared" ca="1" si="472"/>
        <v>-1.4078831282336866</v>
      </c>
      <c r="O3777" s="46">
        <f t="shared" ca="1" si="477"/>
        <v>-0.49157300391457492</v>
      </c>
      <c r="P3777" s="46">
        <f t="shared" ca="1" si="478"/>
        <v>-8.5644846117186479E-2</v>
      </c>
      <c r="Q3777" s="47">
        <f t="shared" ca="1" si="473"/>
        <v>-1.3034293195093518</v>
      </c>
      <c r="R3777" s="47">
        <f t="shared" ca="1" si="474"/>
        <v>-7.8221358150257297E-2</v>
      </c>
      <c r="S3777" s="97">
        <f t="shared" ca="1" si="479"/>
        <v>-0.28489718103241612</v>
      </c>
      <c r="V3777">
        <v>3760</v>
      </c>
      <c r="W3777" s="46">
        <v>-0.16155630872851101</v>
      </c>
    </row>
    <row r="3778" spans="10:23">
      <c r="J3778">
        <v>3761</v>
      </c>
      <c r="K3778" s="93">
        <f t="shared" ca="1" si="475"/>
        <v>0.4689379629472783</v>
      </c>
      <c r="L3778" s="93">
        <f t="shared" ca="1" si="475"/>
        <v>-2.2162256426304192</v>
      </c>
      <c r="M3778" s="93">
        <f t="shared" ca="1" si="476"/>
        <v>0.4689379629472783</v>
      </c>
      <c r="N3778" s="101">
        <f t="shared" ca="1" si="472"/>
        <v>-1.9520334808032489</v>
      </c>
      <c r="O3778" s="46">
        <f t="shared" ca="1" si="477"/>
        <v>0.48861772472631881</v>
      </c>
      <c r="P3778" s="46">
        <f t="shared" ca="1" si="478"/>
        <v>0.40445051820326039</v>
      </c>
      <c r="Q3778" s="47">
        <f t="shared" ca="1" si="473"/>
        <v>0.65695213777243566</v>
      </c>
      <c r="R3778" s="47">
        <f t="shared" ca="1" si="474"/>
        <v>-0.16620638342367372</v>
      </c>
      <c r="S3778" s="97">
        <f t="shared" ca="1" si="479"/>
        <v>0.16120567065132255</v>
      </c>
      <c r="V3778">
        <v>3761</v>
      </c>
      <c r="W3778" s="46">
        <v>0.55961112431968596</v>
      </c>
    </row>
    <row r="3779" spans="10:23">
      <c r="J3779">
        <v>3762</v>
      </c>
      <c r="K3779" s="93">
        <f t="shared" ca="1" si="475"/>
        <v>-7.19089137915946E-2</v>
      </c>
      <c r="L3779" s="93">
        <f t="shared" ca="1" si="475"/>
        <v>0.22925177154165069</v>
      </c>
      <c r="M3779" s="93">
        <f t="shared" ca="1" si="476"/>
        <v>-7.19089137915946E-2</v>
      </c>
      <c r="N3779" s="101">
        <f t="shared" ca="1" si="472"/>
        <v>0.1944811026966799</v>
      </c>
      <c r="O3779" s="46">
        <f t="shared" ca="1" si="477"/>
        <v>0.29447020685112502</v>
      </c>
      <c r="P3779" s="46">
        <f t="shared" ca="1" si="478"/>
        <v>0.30737675926566349</v>
      </c>
      <c r="Q3779" s="47">
        <f t="shared" ca="1" si="473"/>
        <v>0.26865710202204807</v>
      </c>
      <c r="R3779" s="47">
        <f t="shared" ca="1" si="474"/>
        <v>0.18086890374129186</v>
      </c>
      <c r="S3779" s="97">
        <f t="shared" ca="1" si="479"/>
        <v>0.23766955529620842</v>
      </c>
      <c r="V3779">
        <v>3762</v>
      </c>
      <c r="W3779" s="46">
        <v>0.46589873144509503</v>
      </c>
    </row>
    <row r="3780" spans="10:23">
      <c r="J3780">
        <v>3763</v>
      </c>
      <c r="K3780" s="93">
        <f t="shared" ca="1" si="475"/>
        <v>-0.51384028012282168</v>
      </c>
      <c r="L3780" s="93">
        <f t="shared" ca="1" si="475"/>
        <v>-1.7618438990568228</v>
      </c>
      <c r="M3780" s="93">
        <f t="shared" ca="1" si="476"/>
        <v>-0.51384028012282168</v>
      </c>
      <c r="N3780" s="101">
        <f t="shared" ca="1" si="472"/>
        <v>-1.8337873172744035</v>
      </c>
      <c r="O3780" s="46">
        <f t="shared" ca="1" si="477"/>
        <v>0.13583033753775209</v>
      </c>
      <c r="P3780" s="46">
        <f t="shared" ca="1" si="478"/>
        <v>0.22805682460897703</v>
      </c>
      <c r="Q3780" s="47">
        <f t="shared" ca="1" si="473"/>
        <v>-4.8622636604697789E-2</v>
      </c>
      <c r="R3780" s="47">
        <f t="shared" ca="1" si="474"/>
        <v>-0.14708686684624028</v>
      </c>
      <c r="S3780" s="97">
        <f t="shared" ca="1" si="479"/>
        <v>-5.6282646542440973E-3</v>
      </c>
      <c r="V3780">
        <v>3763</v>
      </c>
      <c r="W3780" s="46">
        <v>0.50107882369075496</v>
      </c>
    </row>
    <row r="3781" spans="10:23">
      <c r="J3781">
        <v>3764</v>
      </c>
      <c r="K3781" s="93">
        <f t="shared" ca="1" si="475"/>
        <v>0.19124467887306212</v>
      </c>
      <c r="L3781" s="93">
        <f t="shared" ca="1" si="475"/>
        <v>-3.6821217026824601E-2</v>
      </c>
      <c r="M3781" s="93">
        <f t="shared" ca="1" si="476"/>
        <v>0.19124467887306212</v>
      </c>
      <c r="N3781" s="101">
        <f t="shared" ca="1" si="472"/>
        <v>2.591052136060807E-2</v>
      </c>
      <c r="O3781" s="46">
        <f t="shared" ca="1" si="477"/>
        <v>0.38893431311321969</v>
      </c>
      <c r="P3781" s="46">
        <f t="shared" ca="1" si="478"/>
        <v>0.35460881239671083</v>
      </c>
      <c r="Q3781" s="47">
        <f t="shared" ca="1" si="473"/>
        <v>0.45758531454623741</v>
      </c>
      <c r="R3781" s="47">
        <f t="shared" ca="1" si="474"/>
        <v>0.15361230675633863</v>
      </c>
      <c r="S3781" s="97">
        <f t="shared" ca="1" si="479"/>
        <v>0.27127330993477916</v>
      </c>
      <c r="V3781">
        <v>3764</v>
      </c>
      <c r="W3781" s="46">
        <v>0.25889768571543098</v>
      </c>
    </row>
    <row r="3782" spans="10:23">
      <c r="J3782">
        <v>3765</v>
      </c>
      <c r="K3782" s="93">
        <f t="shared" ca="1" si="475"/>
        <v>0.87915272825218205</v>
      </c>
      <c r="L3782" s="93">
        <f t="shared" ca="1" si="475"/>
        <v>-6.3577499787905806E-2</v>
      </c>
      <c r="M3782" s="93">
        <f t="shared" ca="1" si="476"/>
        <v>0.87915272825218205</v>
      </c>
      <c r="N3782" s="101">
        <f t="shared" ca="1" si="472"/>
        <v>0.2193135314671609</v>
      </c>
      <c r="O3782" s="46">
        <f t="shared" ca="1" si="477"/>
        <v>0.6358723025098092</v>
      </c>
      <c r="P3782" s="46">
        <f t="shared" ca="1" si="478"/>
        <v>0.47807780709500558</v>
      </c>
      <c r="Q3782" s="47">
        <f t="shared" ca="1" si="473"/>
        <v>0.95146129333941654</v>
      </c>
      <c r="R3782" s="47">
        <f t="shared" ca="1" si="474"/>
        <v>0.18488412097427487</v>
      </c>
      <c r="S3782" s="97">
        <f t="shared" ca="1" si="479"/>
        <v>0.41037821174204203</v>
      </c>
      <c r="V3782">
        <v>3765</v>
      </c>
      <c r="W3782" s="46">
        <v>-0.25970886917724201</v>
      </c>
    </row>
    <row r="3783" spans="10:23">
      <c r="J3783">
        <v>3766</v>
      </c>
      <c r="K3783" s="93">
        <f t="shared" ca="1" si="475"/>
        <v>-0.27747890750064752</v>
      </c>
      <c r="L3783" s="93">
        <f t="shared" ca="1" si="475"/>
        <v>3.8526391411604383E-2</v>
      </c>
      <c r="M3783" s="93">
        <f t="shared" ca="1" si="476"/>
        <v>-0.27747890750064752</v>
      </c>
      <c r="N3783" s="101">
        <f t="shared" ca="1" si="472"/>
        <v>-5.1718293442999136E-2</v>
      </c>
      <c r="O3783" s="46">
        <f t="shared" ca="1" si="477"/>
        <v>0.22067685471256535</v>
      </c>
      <c r="P3783" s="46">
        <f t="shared" ca="1" si="478"/>
        <v>0.27048008319638367</v>
      </c>
      <c r="Q3783" s="47">
        <f t="shared" ca="1" si="473"/>
        <v>0.12107039774492873</v>
      </c>
      <c r="R3783" s="47">
        <f t="shared" ca="1" si="474"/>
        <v>0.14106031041895209</v>
      </c>
      <c r="S3783" s="97">
        <f t="shared" ca="1" si="479"/>
        <v>0.18086858256575872</v>
      </c>
      <c r="V3783">
        <v>3766</v>
      </c>
      <c r="W3783" s="46">
        <v>-0.16620772902903599</v>
      </c>
    </row>
    <row r="3784" spans="10:23">
      <c r="J3784">
        <v>3767</v>
      </c>
      <c r="K3784" s="93">
        <f t="shared" ca="1" si="475"/>
        <v>-0.13142109351494347</v>
      </c>
      <c r="L3784" s="93">
        <f t="shared" ca="1" si="475"/>
        <v>0.77239441795413644</v>
      </c>
      <c r="M3784" s="93">
        <f t="shared" ca="1" si="476"/>
        <v>-0.13142109351494347</v>
      </c>
      <c r="N3784" s="101">
        <f t="shared" ca="1" si="472"/>
        <v>0.69049930631960399</v>
      </c>
      <c r="O3784" s="46">
        <f t="shared" ca="1" si="477"/>
        <v>0.2731071511073288</v>
      </c>
      <c r="P3784" s="46">
        <f t="shared" ca="1" si="478"/>
        <v>0.29669523139376541</v>
      </c>
      <c r="Q3784" s="47">
        <f t="shared" ca="1" si="473"/>
        <v>0.22593099053445564</v>
      </c>
      <c r="R3784" s="47">
        <f t="shared" ca="1" si="474"/>
        <v>0.26107132201732985</v>
      </c>
      <c r="S3784" s="97">
        <f t="shared" ca="1" si="479"/>
        <v>0.2670892365623293</v>
      </c>
      <c r="V3784">
        <v>3767</v>
      </c>
      <c r="W3784" s="46">
        <v>0.39224725108124597</v>
      </c>
    </row>
    <row r="3785" spans="10:23">
      <c r="J3785">
        <v>3768</v>
      </c>
      <c r="K3785" s="93">
        <f t="shared" ca="1" si="475"/>
        <v>-1.4042845172855885</v>
      </c>
      <c r="L3785" s="93">
        <f t="shared" ca="1" si="475"/>
        <v>-0.18662425132387619</v>
      </c>
      <c r="M3785" s="93">
        <f t="shared" ca="1" si="476"/>
        <v>-1.4042845172855885</v>
      </c>
      <c r="N3785" s="101">
        <f t="shared" ca="1" si="472"/>
        <v>-0.62352929486987096</v>
      </c>
      <c r="O3785" s="46">
        <f t="shared" ca="1" si="477"/>
        <v>-0.18381196028564617</v>
      </c>
      <c r="P3785" s="46">
        <f t="shared" ca="1" si="478"/>
        <v>6.8235675697277898E-2</v>
      </c>
      <c r="Q3785" s="47">
        <f t="shared" ca="1" si="473"/>
        <v>-0.6879072322514943</v>
      </c>
      <c r="R3785" s="47">
        <f t="shared" ca="1" si="474"/>
        <v>4.8602765965318206E-2</v>
      </c>
      <c r="S3785" s="97">
        <f t="shared" ca="1" si="479"/>
        <v>-6.7604597160163982E-2</v>
      </c>
      <c r="V3785">
        <v>3768</v>
      </c>
      <c r="W3785" s="46">
        <v>0.307190336002645</v>
      </c>
    </row>
    <row r="3786" spans="10:23">
      <c r="J3786">
        <v>3769</v>
      </c>
      <c r="K3786" s="93">
        <f t="shared" ca="1" si="475"/>
        <v>1.607440359329025</v>
      </c>
      <c r="L3786" s="93">
        <f t="shared" ca="1" si="475"/>
        <v>3.2034102756191818E-3</v>
      </c>
      <c r="M3786" s="93">
        <f t="shared" ca="1" si="476"/>
        <v>1.607440359329025</v>
      </c>
      <c r="N3786" s="101">
        <f t="shared" ca="1" si="472"/>
        <v>0.51423919440058441</v>
      </c>
      <c r="O3786" s="46">
        <f t="shared" ca="1" si="477"/>
        <v>0.89730532903543181</v>
      </c>
      <c r="P3786" s="46">
        <f t="shared" ca="1" si="478"/>
        <v>0.60879432035781689</v>
      </c>
      <c r="Q3786" s="47">
        <f t="shared" ca="1" si="473"/>
        <v>1.4743273463906617</v>
      </c>
      <c r="R3786" s="47">
        <f t="shared" ca="1" si="474"/>
        <v>0.23257138568786176</v>
      </c>
      <c r="S3786" s="97">
        <f t="shared" ca="1" si="479"/>
        <v>0.56493835736164677</v>
      </c>
      <c r="V3786">
        <v>3769</v>
      </c>
      <c r="W3786" s="46">
        <v>0.15264201814278</v>
      </c>
    </row>
    <row r="3787" spans="10:23">
      <c r="J3787">
        <v>3770</v>
      </c>
      <c r="K3787" s="93">
        <f t="shared" ca="1" si="475"/>
        <v>-1.0167134079681508</v>
      </c>
      <c r="L3787" s="93">
        <f t="shared" ca="1" si="475"/>
        <v>0.27539871057481635</v>
      </c>
      <c r="M3787" s="93">
        <f t="shared" ca="1" si="476"/>
        <v>-1.0167134079681508</v>
      </c>
      <c r="N3787" s="101">
        <f t="shared" ca="1" si="472"/>
        <v>-6.223678475338712E-2</v>
      </c>
      <c r="O3787" s="46">
        <f t="shared" ca="1" si="477"/>
        <v>-4.4685763740287265E-2</v>
      </c>
      <c r="P3787" s="46">
        <f t="shared" ca="1" si="478"/>
        <v>0.13779877396995735</v>
      </c>
      <c r="Q3787" s="47">
        <f t="shared" ca="1" si="473"/>
        <v>-0.4096548391607765</v>
      </c>
      <c r="R3787" s="47">
        <f t="shared" ca="1" si="474"/>
        <v>0.13935954937117828</v>
      </c>
      <c r="S3787" s="97">
        <f t="shared" ca="1" si="479"/>
        <v>4.7336892815445508E-2</v>
      </c>
      <c r="V3787">
        <v>3770</v>
      </c>
      <c r="W3787" s="46">
        <v>0.64162022406419394</v>
      </c>
    </row>
    <row r="3788" spans="10:23">
      <c r="J3788">
        <v>3771</v>
      </c>
      <c r="K3788" s="93">
        <f t="shared" ca="1" si="475"/>
        <v>0.59908678723499476</v>
      </c>
      <c r="L3788" s="93">
        <f t="shared" ca="1" si="475"/>
        <v>-2.6727745165369281E-2</v>
      </c>
      <c r="M3788" s="93">
        <f t="shared" ca="1" si="476"/>
        <v>0.59908678723499476</v>
      </c>
      <c r="N3788" s="101">
        <f t="shared" ca="1" si="472"/>
        <v>0.16518291217697093</v>
      </c>
      <c r="O3788" s="46">
        <f t="shared" ca="1" si="477"/>
        <v>0.53533717948621862</v>
      </c>
      <c r="P3788" s="46">
        <f t="shared" ca="1" si="478"/>
        <v>0.42781024558321029</v>
      </c>
      <c r="Q3788" s="47">
        <f t="shared" ca="1" si="473"/>
        <v>0.75039104729223527</v>
      </c>
      <c r="R3788" s="47">
        <f t="shared" ca="1" si="474"/>
        <v>0.17613160637270764</v>
      </c>
      <c r="S3788" s="97">
        <f t="shared" ca="1" si="479"/>
        <v>0.35573439292946313</v>
      </c>
      <c r="V3788">
        <v>3771</v>
      </c>
      <c r="W3788" s="46">
        <v>0.170954356913332</v>
      </c>
    </row>
    <row r="3789" spans="10:23">
      <c r="J3789">
        <v>3772</v>
      </c>
      <c r="K3789" s="93">
        <f t="shared" ca="1" si="475"/>
        <v>0.73943477604463037</v>
      </c>
      <c r="L3789" s="93">
        <f t="shared" ca="1" si="475"/>
        <v>0.31514988110223779</v>
      </c>
      <c r="M3789" s="93">
        <f t="shared" ca="1" si="476"/>
        <v>0.73943477604463037</v>
      </c>
      <c r="N3789" s="101">
        <f t="shared" ca="1" si="472"/>
        <v>0.53394515101197282</v>
      </c>
      <c r="O3789" s="46">
        <f t="shared" ca="1" si="477"/>
        <v>0.58571782295126718</v>
      </c>
      <c r="P3789" s="46">
        <f t="shared" ca="1" si="478"/>
        <v>0.45300056731573457</v>
      </c>
      <c r="Q3789" s="47">
        <f t="shared" ca="1" si="473"/>
        <v>0.85115233422233239</v>
      </c>
      <c r="R3789" s="47">
        <f t="shared" ca="1" si="474"/>
        <v>0.23575769087410753</v>
      </c>
      <c r="S3789" s="97">
        <f t="shared" ca="1" si="479"/>
        <v>0.41073775691268732</v>
      </c>
      <c r="V3789">
        <v>3772</v>
      </c>
      <c r="W3789" s="46">
        <v>0.27663059353095198</v>
      </c>
    </row>
    <row r="3790" spans="10:23">
      <c r="J3790">
        <v>3773</v>
      </c>
      <c r="K3790" s="93">
        <f t="shared" ca="1" si="475"/>
        <v>0.6751399566814148</v>
      </c>
      <c r="L3790" s="93">
        <f t="shared" ca="1" si="475"/>
        <v>-0.9400253046372844</v>
      </c>
      <c r="M3790" s="93">
        <f t="shared" ca="1" si="476"/>
        <v>0.6751399566814148</v>
      </c>
      <c r="N3790" s="101">
        <f t="shared" ca="1" si="472"/>
        <v>-0.67651253573450965</v>
      </c>
      <c r="O3790" s="46">
        <f t="shared" ca="1" si="477"/>
        <v>0.56263794558030289</v>
      </c>
      <c r="P3790" s="46">
        <f t="shared" ca="1" si="478"/>
        <v>0.44146062863025243</v>
      </c>
      <c r="Q3790" s="47">
        <f t="shared" ca="1" si="473"/>
        <v>0.80499257948040381</v>
      </c>
      <c r="R3790" s="47">
        <f t="shared" ca="1" si="474"/>
        <v>4.0035773837996558E-2</v>
      </c>
      <c r="S3790" s="97">
        <f t="shared" ca="1" si="479"/>
        <v>0.3013368597091497</v>
      </c>
      <c r="V3790">
        <v>3773</v>
      </c>
      <c r="W3790" s="46">
        <v>0.77083344077211902</v>
      </c>
    </row>
    <row r="3791" spans="10:23">
      <c r="J3791">
        <v>3774</v>
      </c>
      <c r="K3791" s="93">
        <f t="shared" ca="1" si="475"/>
        <v>-0.3268740614139089</v>
      </c>
      <c r="L3791" s="93">
        <f t="shared" ca="1" si="475"/>
        <v>-0.46164719715836211</v>
      </c>
      <c r="M3791" s="93">
        <f t="shared" ca="1" si="476"/>
        <v>-0.3268740614139089</v>
      </c>
      <c r="N3791" s="101">
        <f t="shared" ca="1" si="472"/>
        <v>-0.54163323099561245</v>
      </c>
      <c r="O3791" s="46">
        <f t="shared" ca="1" si="477"/>
        <v>0.20294550238388581</v>
      </c>
      <c r="P3791" s="46">
        <f t="shared" ca="1" si="478"/>
        <v>0.26161440703204392</v>
      </c>
      <c r="Q3791" s="47">
        <f t="shared" ca="1" si="473"/>
        <v>8.5607693087569686E-2</v>
      </c>
      <c r="R3791" s="47">
        <f t="shared" ca="1" si="474"/>
        <v>6.1844744429071605E-2</v>
      </c>
      <c r="S3791" s="97">
        <f t="shared" ca="1" si="479"/>
        <v>0.13239512340647872</v>
      </c>
      <c r="V3791">
        <v>3774</v>
      </c>
      <c r="W3791" s="46">
        <v>-0.184735793704979</v>
      </c>
    </row>
    <row r="3792" spans="10:23">
      <c r="J3792">
        <v>3775</v>
      </c>
      <c r="K3792" s="93">
        <f t="shared" ca="1" si="475"/>
        <v>-0.52490331729680406</v>
      </c>
      <c r="L3792" s="93">
        <f t="shared" ca="1" si="475"/>
        <v>0.14420611697415486</v>
      </c>
      <c r="M3792" s="93">
        <f t="shared" ca="1" si="476"/>
        <v>-0.52490331729680406</v>
      </c>
      <c r="N3792" s="101">
        <f t="shared" ca="1" si="472"/>
        <v>-3.021163524586859E-2</v>
      </c>
      <c r="O3792" s="46">
        <f t="shared" ca="1" si="477"/>
        <v>0.13185904492265821</v>
      </c>
      <c r="P3792" s="46">
        <f t="shared" ca="1" si="478"/>
        <v>0.22607117830143009</v>
      </c>
      <c r="Q3792" s="47">
        <f t="shared" ca="1" si="473"/>
        <v>-5.6565221834885548E-2</v>
      </c>
      <c r="R3792" s="47">
        <f t="shared" ca="1" si="474"/>
        <v>0.14453777552778771</v>
      </c>
      <c r="S3792" s="97">
        <f t="shared" ca="1" si="479"/>
        <v>0.13819841022522295</v>
      </c>
      <c r="V3792">
        <v>3775</v>
      </c>
      <c r="W3792" s="46">
        <v>1.35843401359965</v>
      </c>
    </row>
    <row r="3793" spans="10:23">
      <c r="J3793">
        <v>3776</v>
      </c>
      <c r="K3793" s="93">
        <f t="shared" ca="1" si="475"/>
        <v>-0.44513182790784406</v>
      </c>
      <c r="L3793" s="93">
        <f t="shared" ca="1" si="475"/>
        <v>1.7745806331793892</v>
      </c>
      <c r="M3793" s="93">
        <f t="shared" ca="1" si="476"/>
        <v>-0.44513182790784406</v>
      </c>
      <c r="N3793" s="101">
        <f t="shared" ca="1" si="472"/>
        <v>1.5408881571983892</v>
      </c>
      <c r="O3793" s="46">
        <f t="shared" ca="1" si="477"/>
        <v>0.16049457436392639</v>
      </c>
      <c r="P3793" s="46">
        <f t="shared" ca="1" si="478"/>
        <v>0.24038894302206418</v>
      </c>
      <c r="Q3793" s="47">
        <f t="shared" ca="1" si="473"/>
        <v>7.0583704765081468E-4</v>
      </c>
      <c r="R3793" s="47">
        <f t="shared" ca="1" si="474"/>
        <v>0.39857281252171489</v>
      </c>
      <c r="S3793" s="97">
        <f t="shared" ca="1" si="479"/>
        <v>0.27953369344282064</v>
      </c>
      <c r="V3793">
        <v>3776</v>
      </c>
      <c r="W3793" s="46">
        <v>0.30442696457008001</v>
      </c>
    </row>
    <row r="3794" spans="10:23">
      <c r="J3794">
        <v>3777</v>
      </c>
      <c r="K3794" s="93">
        <f t="shared" ca="1" si="475"/>
        <v>1.7727967636931139</v>
      </c>
      <c r="L3794" s="93">
        <f t="shared" ca="1" si="475"/>
        <v>-0.90450008327245901</v>
      </c>
      <c r="M3794" s="93">
        <f t="shared" ca="1" si="476"/>
        <v>1.7727967636931139</v>
      </c>
      <c r="N3794" s="101">
        <f t="shared" ref="N3794:N3857" ca="1" si="480">$N$2*K3794+SQRT(1-$N$2^2)*L3794</f>
        <v>-0.29375218155623362</v>
      </c>
      <c r="O3794" s="46">
        <f t="shared" ca="1" si="477"/>
        <v>0.95666323023221489</v>
      </c>
      <c r="P3794" s="46">
        <f t="shared" ca="1" si="478"/>
        <v>0.63847327095620843</v>
      </c>
      <c r="Q3794" s="47">
        <f t="shared" ref="Q3794:Q3857" ca="1" si="481">$K$2+K3794*$S$3</f>
        <v>1.5930431487842278</v>
      </c>
      <c r="R3794" s="47">
        <f t="shared" ref="R3794:R3857" ca="1" si="482">$L$2+$L$3*N3794</f>
        <v>0.10192524846023757</v>
      </c>
      <c r="S3794" s="97">
        <f t="shared" ca="1" si="479"/>
        <v>0.52929423934622621</v>
      </c>
      <c r="V3794">
        <v>3777</v>
      </c>
      <c r="W3794" s="46">
        <v>0.18072235044985699</v>
      </c>
    </row>
    <row r="3795" spans="10:23">
      <c r="J3795">
        <v>3778</v>
      </c>
      <c r="K3795" s="93">
        <f t="shared" ref="K3795:L3858" ca="1" si="483">_xlfn.NORM.S.INV(RAND())</f>
        <v>-1.1244406043682287</v>
      </c>
      <c r="L3795" s="93">
        <f t="shared" ca="1" si="483"/>
        <v>-7.6840500014751636E-2</v>
      </c>
      <c r="M3795" s="93">
        <f t="shared" ref="M3795:M3858" ca="1" si="484">K3795</f>
        <v>-1.1244406043682287</v>
      </c>
      <c r="N3795" s="101">
        <f t="shared" ca="1" si="480"/>
        <v>-0.43044852369826248</v>
      </c>
      <c r="O3795" s="46">
        <f t="shared" ref="O3795:O3858" ca="1" si="485">$K$2+K3795*$K$3</f>
        <v>-8.3356538571860539E-2</v>
      </c>
      <c r="P3795" s="46">
        <f t="shared" ref="P3795:P3858" ca="1" si="486">$K$2+K3795*$R$3</f>
        <v>0.11846338655417071</v>
      </c>
      <c r="Q3795" s="47">
        <f t="shared" ca="1" si="481"/>
        <v>-0.48699638882392304</v>
      </c>
      <c r="R3795" s="47">
        <f t="shared" ca="1" si="482"/>
        <v>7.98224765675878E-2</v>
      </c>
      <c r="S3795" s="97">
        <f t="shared" ref="S3795:S3858" ca="1" si="487">AVERAGE(R3795,O3795)</f>
        <v>-1.7670310021363697E-3</v>
      </c>
      <c r="V3795">
        <v>3778</v>
      </c>
      <c r="W3795" s="46">
        <v>0.30654681551452301</v>
      </c>
    </row>
    <row r="3796" spans="10:23">
      <c r="J3796">
        <v>3779</v>
      </c>
      <c r="K3796" s="93">
        <f t="shared" ca="1" si="483"/>
        <v>1.2654411703254875</v>
      </c>
      <c r="L3796" s="93">
        <f t="shared" ca="1" si="483"/>
        <v>0.42088205841766224</v>
      </c>
      <c r="M3796" s="93">
        <f t="shared" ca="1" si="484"/>
        <v>1.2654411703254875</v>
      </c>
      <c r="N3796" s="101">
        <f t="shared" ca="1" si="480"/>
        <v>0.80146988438372557</v>
      </c>
      <c r="O3796" s="46">
        <f t="shared" ca="1" si="485"/>
        <v>0.77453806067155462</v>
      </c>
      <c r="P3796" s="46">
        <f t="shared" ca="1" si="486"/>
        <v>0.54741068617587829</v>
      </c>
      <c r="Q3796" s="47">
        <f t="shared" ca="1" si="481"/>
        <v>1.2287928096629073</v>
      </c>
      <c r="R3796" s="47">
        <f t="shared" ca="1" si="482"/>
        <v>0.27901443106700963</v>
      </c>
      <c r="S3796" s="97">
        <f t="shared" ca="1" si="487"/>
        <v>0.52677624586928218</v>
      </c>
      <c r="V3796">
        <v>3779</v>
      </c>
      <c r="W3796" s="46">
        <v>0.21951872362567501</v>
      </c>
    </row>
    <row r="3797" spans="10:23">
      <c r="J3797">
        <v>3780</v>
      </c>
      <c r="K3797" s="93">
        <f t="shared" ca="1" si="483"/>
        <v>1.1397451675582013</v>
      </c>
      <c r="L3797" s="93">
        <f t="shared" ca="1" si="483"/>
        <v>1.0181488114222901</v>
      </c>
      <c r="M3797" s="93">
        <f t="shared" ca="1" si="484"/>
        <v>1.1397451675582013</v>
      </c>
      <c r="N3797" s="101">
        <f t="shared" ca="1" si="480"/>
        <v>1.327754303071321</v>
      </c>
      <c r="O3797" s="46">
        <f t="shared" ca="1" si="485"/>
        <v>0.7294170329025722</v>
      </c>
      <c r="P3797" s="46">
        <f t="shared" ca="1" si="486"/>
        <v>0.52485017229138708</v>
      </c>
      <c r="Q3797" s="47">
        <f t="shared" ca="1" si="481"/>
        <v>1.1385507541249424</v>
      </c>
      <c r="R3797" s="47">
        <f t="shared" ca="1" si="482"/>
        <v>0.36411066901038919</v>
      </c>
      <c r="S3797" s="97">
        <f t="shared" ca="1" si="487"/>
        <v>0.54676385095648072</v>
      </c>
      <c r="V3797">
        <v>3780</v>
      </c>
      <c r="W3797" s="46">
        <v>-0.19194288669008699</v>
      </c>
    </row>
    <row r="3798" spans="10:23">
      <c r="J3798">
        <v>3781</v>
      </c>
      <c r="K3798" s="93">
        <f t="shared" ca="1" si="483"/>
        <v>-1.1480603391574578</v>
      </c>
      <c r="L3798" s="93">
        <f t="shared" ca="1" si="483"/>
        <v>1.2620533717479288</v>
      </c>
      <c r="M3798" s="93">
        <f t="shared" ca="1" si="484"/>
        <v>-1.1480603391574578</v>
      </c>
      <c r="N3798" s="101">
        <f t="shared" ca="1" si="480"/>
        <v>0.83142264134129018</v>
      </c>
      <c r="O3798" s="46">
        <f t="shared" ca="1" si="485"/>
        <v>-9.1835302302270772E-2</v>
      </c>
      <c r="P3798" s="46">
        <f t="shared" ca="1" si="486"/>
        <v>0.1142240046889656</v>
      </c>
      <c r="Q3798" s="47">
        <f t="shared" ca="1" si="481"/>
        <v>-0.50395391628474351</v>
      </c>
      <c r="R3798" s="47">
        <f t="shared" ca="1" si="482"/>
        <v>0.28385756691259917</v>
      </c>
      <c r="S3798" s="97">
        <f t="shared" ca="1" si="487"/>
        <v>9.6011132305164198E-2</v>
      </c>
      <c r="V3798">
        <v>3781</v>
      </c>
      <c r="W3798" s="46">
        <v>0.75491197755049799</v>
      </c>
    </row>
    <row r="3799" spans="10:23">
      <c r="J3799">
        <v>3782</v>
      </c>
      <c r="K3799" s="93">
        <f t="shared" ca="1" si="483"/>
        <v>1.1179581045785973</v>
      </c>
      <c r="L3799" s="93">
        <f t="shared" ca="1" si="483"/>
        <v>-0.95772723113869562</v>
      </c>
      <c r="M3799" s="93">
        <f t="shared" ca="1" si="484"/>
        <v>1.1179581045785973</v>
      </c>
      <c r="N3799" s="101">
        <f t="shared" ca="1" si="480"/>
        <v>-0.55246932960341189</v>
      </c>
      <c r="O3799" s="46">
        <f t="shared" ca="1" si="485"/>
        <v>0.72159614240434911</v>
      </c>
      <c r="P3799" s="46">
        <f t="shared" ca="1" si="486"/>
        <v>0.52093972704227554</v>
      </c>
      <c r="Q3799" s="47">
        <f t="shared" ca="1" si="481"/>
        <v>1.1229089731284962</v>
      </c>
      <c r="R3799" s="47">
        <f t="shared" ca="1" si="482"/>
        <v>6.0092628666635173E-2</v>
      </c>
      <c r="S3799" s="97">
        <f t="shared" ca="1" si="487"/>
        <v>0.39084438553549217</v>
      </c>
      <c r="V3799">
        <v>3782</v>
      </c>
      <c r="W3799" s="46">
        <v>-7.7019685290962703E-2</v>
      </c>
    </row>
    <row r="3800" spans="10:23">
      <c r="J3800">
        <v>3783</v>
      </c>
      <c r="K3800" s="93">
        <f t="shared" ca="1" si="483"/>
        <v>-1.440684472262405</v>
      </c>
      <c r="L3800" s="93">
        <f t="shared" ca="1" si="483"/>
        <v>-2.4153001222927272E-4</v>
      </c>
      <c r="M3800" s="93">
        <f t="shared" ca="1" si="484"/>
        <v>-1.440684472262405</v>
      </c>
      <c r="N3800" s="101">
        <f t="shared" ca="1" si="480"/>
        <v>-0.45839897249200495</v>
      </c>
      <c r="O3800" s="46">
        <f t="shared" ca="1" si="485"/>
        <v>-0.19687843291118701</v>
      </c>
      <c r="P3800" s="46">
        <f t="shared" ca="1" si="486"/>
        <v>6.1702439384507479E-2</v>
      </c>
      <c r="Q3800" s="47">
        <f t="shared" ca="1" si="481"/>
        <v>-0.71404017750257598</v>
      </c>
      <c r="R3800" s="47">
        <f t="shared" ca="1" si="482"/>
        <v>7.5303098914136057E-2</v>
      </c>
      <c r="S3800" s="97">
        <f t="shared" ca="1" si="487"/>
        <v>-6.0787666998525475E-2</v>
      </c>
      <c r="V3800">
        <v>3783</v>
      </c>
      <c r="W3800" s="46">
        <v>-0.48547357327687601</v>
      </c>
    </row>
    <row r="3801" spans="10:23">
      <c r="J3801">
        <v>3784</v>
      </c>
      <c r="K3801" s="93">
        <f t="shared" ca="1" si="483"/>
        <v>1.1878073461245606</v>
      </c>
      <c r="L3801" s="93">
        <f t="shared" ca="1" si="483"/>
        <v>-4.7063293115955938E-2</v>
      </c>
      <c r="M3801" s="93">
        <f t="shared" ca="1" si="484"/>
        <v>1.1878073461245606</v>
      </c>
      <c r="N3801" s="101">
        <f t="shared" ca="1" si="480"/>
        <v>0.33312946590294612</v>
      </c>
      <c r="O3801" s="46">
        <f t="shared" ca="1" si="485"/>
        <v>0.74666988777454024</v>
      </c>
      <c r="P3801" s="46">
        <f t="shared" ca="1" si="486"/>
        <v>0.53347659972737116</v>
      </c>
      <c r="Q3801" s="47">
        <f t="shared" ca="1" si="481"/>
        <v>1.1730564638688785</v>
      </c>
      <c r="R3801" s="47">
        <f t="shared" ca="1" si="482"/>
        <v>0.20328730277974821</v>
      </c>
      <c r="S3801" s="97">
        <f t="shared" ca="1" si="487"/>
        <v>0.47497859527714426</v>
      </c>
      <c r="V3801">
        <v>3784</v>
      </c>
      <c r="W3801" s="46">
        <v>0.45980785781478201</v>
      </c>
    </row>
    <row r="3802" spans="10:23">
      <c r="J3802">
        <v>3785</v>
      </c>
      <c r="K3802" s="93">
        <f t="shared" ca="1" si="483"/>
        <v>0.53632016768196078</v>
      </c>
      <c r="L3802" s="93">
        <f t="shared" ca="1" si="483"/>
        <v>-0.79572597053299965</v>
      </c>
      <c r="M3802" s="93">
        <f t="shared" ca="1" si="484"/>
        <v>0.53632016768196078</v>
      </c>
      <c r="N3802" s="101">
        <f t="shared" ca="1" si="480"/>
        <v>-0.5838525701365892</v>
      </c>
      <c r="O3802" s="46">
        <f t="shared" ca="1" si="485"/>
        <v>0.51280587919450649</v>
      </c>
      <c r="P3802" s="46">
        <f t="shared" ca="1" si="486"/>
        <v>0.41654459543735423</v>
      </c>
      <c r="Q3802" s="47">
        <f t="shared" ca="1" si="481"/>
        <v>0.70532844670881101</v>
      </c>
      <c r="R3802" s="47">
        <f t="shared" ca="1" si="482"/>
        <v>5.5018194370242218E-2</v>
      </c>
      <c r="S3802" s="97">
        <f t="shared" ca="1" si="487"/>
        <v>0.28391203678237437</v>
      </c>
      <c r="V3802">
        <v>3785</v>
      </c>
      <c r="W3802" s="46">
        <v>3.48464117087827E-2</v>
      </c>
    </row>
    <row r="3803" spans="10:23">
      <c r="J3803">
        <v>3786</v>
      </c>
      <c r="K3803" s="93">
        <f t="shared" ca="1" si="483"/>
        <v>0.47493487606280876</v>
      </c>
      <c r="L3803" s="93">
        <f t="shared" ca="1" si="483"/>
        <v>0.86518106899006497</v>
      </c>
      <c r="M3803" s="93">
        <f t="shared" ca="1" si="484"/>
        <v>0.47493487606280876</v>
      </c>
      <c r="N3803" s="101">
        <f t="shared" ca="1" si="480"/>
        <v>0.97130357133987444</v>
      </c>
      <c r="O3803" s="46">
        <f t="shared" ca="1" si="485"/>
        <v>0.49077043346213267</v>
      </c>
      <c r="P3803" s="46">
        <f t="shared" ca="1" si="486"/>
        <v>0.40552687257116732</v>
      </c>
      <c r="Q3803" s="47">
        <f t="shared" ca="1" si="481"/>
        <v>0.66125755524406338</v>
      </c>
      <c r="R3803" s="47">
        <f t="shared" ca="1" si="482"/>
        <v>0.30647526274441628</v>
      </c>
      <c r="S3803" s="97">
        <f t="shared" ca="1" si="487"/>
        <v>0.39862284810327447</v>
      </c>
      <c r="V3803">
        <v>3786</v>
      </c>
      <c r="W3803" s="46">
        <v>0.68864903585388504</v>
      </c>
    </row>
    <row r="3804" spans="10:23">
      <c r="J3804">
        <v>3787</v>
      </c>
      <c r="K3804" s="93">
        <f t="shared" ca="1" si="483"/>
        <v>1.2737410961539777</v>
      </c>
      <c r="L3804" s="93">
        <f t="shared" ca="1" si="483"/>
        <v>-0.88575704832028479</v>
      </c>
      <c r="M3804" s="93">
        <f t="shared" ca="1" si="484"/>
        <v>1.2737410961539777</v>
      </c>
      <c r="N3804" s="101">
        <f t="shared" ca="1" si="480"/>
        <v>-0.43469312312539593</v>
      </c>
      <c r="O3804" s="46">
        <f t="shared" ca="1" si="485"/>
        <v>0.77751748066537218</v>
      </c>
      <c r="P3804" s="46">
        <f t="shared" ca="1" si="486"/>
        <v>0.54890039617278708</v>
      </c>
      <c r="Q3804" s="47">
        <f t="shared" ca="1" si="481"/>
        <v>1.2347516496505424</v>
      </c>
      <c r="R3804" s="47">
        <f t="shared" ca="1" si="482"/>
        <v>7.9136156718471976E-2</v>
      </c>
      <c r="S3804" s="97">
        <f t="shared" ca="1" si="487"/>
        <v>0.42832681869192207</v>
      </c>
      <c r="V3804">
        <v>3787</v>
      </c>
      <c r="W3804" s="46">
        <v>0.58943749449264704</v>
      </c>
    </row>
    <row r="3805" spans="10:23">
      <c r="J3805">
        <v>3788</v>
      </c>
      <c r="K3805" s="93">
        <f t="shared" ca="1" si="483"/>
        <v>-5.3755138543648259E-2</v>
      </c>
      <c r="L3805" s="93">
        <f t="shared" ca="1" si="483"/>
        <v>-2.1382177593732812</v>
      </c>
      <c r="M3805" s="93">
        <f t="shared" ca="1" si="484"/>
        <v>-5.3755138543648259E-2</v>
      </c>
      <c r="N3805" s="101">
        <f t="shared" ca="1" si="480"/>
        <v>-2.0443036503141818</v>
      </c>
      <c r="O3805" s="46">
        <f t="shared" ca="1" si="485"/>
        <v>0.30098685797002311</v>
      </c>
      <c r="P3805" s="46">
        <f t="shared" ca="1" si="486"/>
        <v>0.31063508482511254</v>
      </c>
      <c r="Q3805" s="47">
        <f t="shared" ca="1" si="481"/>
        <v>0.28169040425984426</v>
      </c>
      <c r="R3805" s="47">
        <f t="shared" ca="1" si="482"/>
        <v>-0.1811257768561424</v>
      </c>
      <c r="S3805" s="97">
        <f t="shared" ca="1" si="487"/>
        <v>5.9930540556940359E-2</v>
      </c>
      <c r="V3805">
        <v>3788</v>
      </c>
      <c r="W3805" s="46">
        <v>1.7347071228478299</v>
      </c>
    </row>
    <row r="3806" spans="10:23">
      <c r="J3806">
        <v>3789</v>
      </c>
      <c r="K3806" s="93">
        <f t="shared" ca="1" si="483"/>
        <v>-0.50691532077259127</v>
      </c>
      <c r="L3806" s="93">
        <f t="shared" ca="1" si="483"/>
        <v>-0.40324454122158915</v>
      </c>
      <c r="M3806" s="93">
        <f t="shared" ca="1" si="484"/>
        <v>-0.50691532077259127</v>
      </c>
      <c r="N3806" s="101">
        <f t="shared" ca="1" si="480"/>
        <v>-0.54351981421007911</v>
      </c>
      <c r="O3806" s="46">
        <f t="shared" ca="1" si="485"/>
        <v>0.13831618654059835</v>
      </c>
      <c r="P3806" s="46">
        <f t="shared" ca="1" si="486"/>
        <v>0.22929974911040016</v>
      </c>
      <c r="Q3806" s="47">
        <f t="shared" ca="1" si="481"/>
        <v>-4.3650938599005262E-2</v>
      </c>
      <c r="R3806" s="47">
        <f t="shared" ca="1" si="482"/>
        <v>6.1539698092114514E-2</v>
      </c>
      <c r="S3806" s="97">
        <f t="shared" ca="1" si="487"/>
        <v>9.9927942316356433E-2</v>
      </c>
      <c r="V3806">
        <v>3789</v>
      </c>
      <c r="W3806" s="46">
        <v>0.48516468756942099</v>
      </c>
    </row>
    <row r="3807" spans="10:23">
      <c r="J3807">
        <v>3790</v>
      </c>
      <c r="K3807" s="93">
        <f t="shared" ca="1" si="483"/>
        <v>-0.3534489353582147</v>
      </c>
      <c r="L3807" s="93">
        <f t="shared" ca="1" si="483"/>
        <v>-0.18639088245105537</v>
      </c>
      <c r="M3807" s="93">
        <f t="shared" ca="1" si="484"/>
        <v>-0.3534489353582147</v>
      </c>
      <c r="N3807" s="101">
        <f t="shared" ca="1" si="480"/>
        <v>-0.28911875266548304</v>
      </c>
      <c r="O3807" s="46">
        <f t="shared" ca="1" si="485"/>
        <v>0.19340593391074815</v>
      </c>
      <c r="P3807" s="46">
        <f t="shared" ca="1" si="486"/>
        <v>0.25684462279547504</v>
      </c>
      <c r="Q3807" s="47">
        <f t="shared" ca="1" si="481"/>
        <v>6.6528556141294326E-2</v>
      </c>
      <c r="R3807" s="47">
        <f t="shared" ca="1" si="482"/>
        <v>0.10267443911339101</v>
      </c>
      <c r="S3807" s="97">
        <f t="shared" ca="1" si="487"/>
        <v>0.14804018651206957</v>
      </c>
      <c r="V3807">
        <v>3790</v>
      </c>
      <c r="W3807" s="46">
        <v>9.6876685880842001E-2</v>
      </c>
    </row>
    <row r="3808" spans="10:23">
      <c r="J3808">
        <v>3791</v>
      </c>
      <c r="K3808" s="93">
        <f t="shared" ca="1" si="483"/>
        <v>-0.19901218563880863</v>
      </c>
      <c r="L3808" s="93">
        <f t="shared" ca="1" si="483"/>
        <v>-0.39160573287676276</v>
      </c>
      <c r="M3808" s="93">
        <f t="shared" ca="1" si="484"/>
        <v>-0.19901218563880863</v>
      </c>
      <c r="N3808" s="101">
        <f t="shared" ca="1" si="480"/>
        <v>-0.43456515133328444</v>
      </c>
      <c r="O3808" s="46">
        <f t="shared" ca="1" si="485"/>
        <v>0.24884401244330034</v>
      </c>
      <c r="P3808" s="46">
        <f t="shared" ca="1" si="486"/>
        <v>0.28456366206175115</v>
      </c>
      <c r="Q3808" s="47">
        <f t="shared" ca="1" si="481"/>
        <v>0.17740471320639875</v>
      </c>
      <c r="R3808" s="47">
        <f t="shared" ca="1" si="482"/>
        <v>7.9156848796148746E-2</v>
      </c>
      <c r="S3808" s="97">
        <f t="shared" ca="1" si="487"/>
        <v>0.16400043061972455</v>
      </c>
      <c r="V3808">
        <v>3791</v>
      </c>
      <c r="W3808" s="46">
        <v>-0.2731884701392</v>
      </c>
    </row>
    <row r="3809" spans="10:23">
      <c r="J3809">
        <v>3792</v>
      </c>
      <c r="K3809" s="93">
        <f t="shared" ca="1" si="483"/>
        <v>1.7795386558735882</v>
      </c>
      <c r="L3809" s="93">
        <f t="shared" ca="1" si="483"/>
        <v>0.4948828817357212</v>
      </c>
      <c r="M3809" s="93">
        <f t="shared" ca="1" si="484"/>
        <v>1.7795386558735882</v>
      </c>
      <c r="N3809" s="101">
        <f t="shared" ca="1" si="480"/>
        <v>1.0351233543553564</v>
      </c>
      <c r="O3809" s="46">
        <f t="shared" ca="1" si="485"/>
        <v>0.95908336370975966</v>
      </c>
      <c r="P3809" s="46">
        <f t="shared" ca="1" si="486"/>
        <v>0.63968333769498087</v>
      </c>
      <c r="Q3809" s="47">
        <f t="shared" ca="1" si="481"/>
        <v>1.5978834157393174</v>
      </c>
      <c r="R3809" s="47">
        <f t="shared" ca="1" si="482"/>
        <v>0.31679444235175347</v>
      </c>
      <c r="S3809" s="97">
        <f t="shared" ca="1" si="487"/>
        <v>0.63793890303075651</v>
      </c>
      <c r="V3809">
        <v>3792</v>
      </c>
      <c r="W3809" s="46">
        <v>1.1192064940139801E-3</v>
      </c>
    </row>
    <row r="3810" spans="10:23">
      <c r="J3810">
        <v>3793</v>
      </c>
      <c r="K3810" s="93">
        <f t="shared" ca="1" si="483"/>
        <v>1.5051135416672612</v>
      </c>
      <c r="L3810" s="93">
        <f t="shared" ca="1" si="483"/>
        <v>-0.53513626785210089</v>
      </c>
      <c r="M3810" s="93">
        <f t="shared" ca="1" si="484"/>
        <v>1.5051135416672612</v>
      </c>
      <c r="N3810" s="101">
        <f t="shared" ca="1" si="480"/>
        <v>-2.8693827541274308E-2</v>
      </c>
      <c r="O3810" s="46">
        <f t="shared" ca="1" si="485"/>
        <v>0.86057312530914365</v>
      </c>
      <c r="P3810" s="46">
        <f t="shared" ca="1" si="486"/>
        <v>0.59042821849467275</v>
      </c>
      <c r="Q3810" s="47">
        <f t="shared" ca="1" si="481"/>
        <v>1.4008629389380853</v>
      </c>
      <c r="R3810" s="47">
        <f t="shared" ca="1" si="482"/>
        <v>0.14478319363441633</v>
      </c>
      <c r="S3810" s="97">
        <f t="shared" ca="1" si="487"/>
        <v>0.50267815947177996</v>
      </c>
      <c r="V3810">
        <v>3793</v>
      </c>
      <c r="W3810" s="46">
        <v>-5.3366612426688199E-2</v>
      </c>
    </row>
    <row r="3811" spans="10:23">
      <c r="J3811">
        <v>3794</v>
      </c>
      <c r="K3811" s="93">
        <f t="shared" ca="1" si="483"/>
        <v>-0.38209940727652347</v>
      </c>
      <c r="L3811" s="93">
        <f t="shared" ca="1" si="483"/>
        <v>-0.59897951743606614</v>
      </c>
      <c r="M3811" s="93">
        <f t="shared" ca="1" si="484"/>
        <v>-0.38209940727652347</v>
      </c>
      <c r="N3811" s="101">
        <f t="shared" ca="1" si="480"/>
        <v>-0.68939859393374514</v>
      </c>
      <c r="O3811" s="46">
        <f t="shared" ca="1" si="485"/>
        <v>0.18312128912841691</v>
      </c>
      <c r="P3811" s="46">
        <f t="shared" ca="1" si="486"/>
        <v>0.25170230040430941</v>
      </c>
      <c r="Q3811" s="47">
        <f t="shared" ca="1" si="481"/>
        <v>4.5959266576631852E-2</v>
      </c>
      <c r="R3811" s="47">
        <f t="shared" ca="1" si="482"/>
        <v>3.7952195005454104E-2</v>
      </c>
      <c r="S3811" s="97">
        <f t="shared" ca="1" si="487"/>
        <v>0.11053674206693551</v>
      </c>
      <c r="V3811">
        <v>3794</v>
      </c>
      <c r="W3811" s="46">
        <v>0.16681952081874599</v>
      </c>
    </row>
    <row r="3812" spans="10:23">
      <c r="J3812">
        <v>3795</v>
      </c>
      <c r="K3812" s="93">
        <f t="shared" ca="1" si="483"/>
        <v>-1.1169034065797199</v>
      </c>
      <c r="L3812" s="93">
        <f t="shared" ca="1" si="483"/>
        <v>-1.1125670237682068</v>
      </c>
      <c r="M3812" s="93">
        <f t="shared" ca="1" si="484"/>
        <v>-1.1169034065797199</v>
      </c>
      <c r="N3812" s="101">
        <f t="shared" ca="1" si="480"/>
        <v>-1.4100064304401727</v>
      </c>
      <c r="O3812" s="46">
        <f t="shared" ca="1" si="485"/>
        <v>-8.0650914659974871E-2</v>
      </c>
      <c r="P3812" s="46">
        <f t="shared" ca="1" si="486"/>
        <v>0.11981619851011355</v>
      </c>
      <c r="Q3812" s="47">
        <f t="shared" ca="1" si="481"/>
        <v>-0.48158514100015171</v>
      </c>
      <c r="R3812" s="47">
        <f t="shared" ca="1" si="482"/>
        <v>-7.8564680170391255E-2</v>
      </c>
      <c r="S3812" s="97">
        <f t="shared" ca="1" si="487"/>
        <v>-7.9607797415183063E-2</v>
      </c>
      <c r="V3812">
        <v>3795</v>
      </c>
      <c r="W3812" s="46">
        <v>0.41637092275728799</v>
      </c>
    </row>
    <row r="3813" spans="10:23">
      <c r="J3813">
        <v>3796</v>
      </c>
      <c r="K3813" s="93">
        <f t="shared" ca="1" si="483"/>
        <v>8.5576621929252208E-2</v>
      </c>
      <c r="L3813" s="93">
        <f t="shared" ca="1" si="483"/>
        <v>-1.0678392774621293</v>
      </c>
      <c r="M3813" s="93">
        <f t="shared" ca="1" si="484"/>
        <v>8.5576621929252208E-2</v>
      </c>
      <c r="N3813" s="101">
        <f t="shared" ca="1" si="480"/>
        <v>-0.98518518107577591</v>
      </c>
      <c r="O3813" s="46">
        <f t="shared" ca="1" si="485"/>
        <v>0.35100270648541565</v>
      </c>
      <c r="P3813" s="46">
        <f t="shared" ca="1" si="486"/>
        <v>0.33564300908280881</v>
      </c>
      <c r="Q3813" s="47">
        <f t="shared" ca="1" si="481"/>
        <v>0.38172210129062939</v>
      </c>
      <c r="R3813" s="47">
        <f t="shared" ca="1" si="482"/>
        <v>-9.8742746868580589E-3</v>
      </c>
      <c r="S3813" s="97">
        <f t="shared" ca="1" si="487"/>
        <v>0.17056421589927878</v>
      </c>
      <c r="V3813">
        <v>3796</v>
      </c>
      <c r="W3813" s="46">
        <v>-4.9832760717463898E-2</v>
      </c>
    </row>
    <row r="3814" spans="10:23">
      <c r="J3814">
        <v>3797</v>
      </c>
      <c r="K3814" s="93">
        <f t="shared" ca="1" si="483"/>
        <v>1.8214445715348191</v>
      </c>
      <c r="L3814" s="93">
        <f t="shared" ca="1" si="483"/>
        <v>-1.0087924980548504</v>
      </c>
      <c r="M3814" s="93">
        <f t="shared" ca="1" si="484"/>
        <v>1.8214445715348191</v>
      </c>
      <c r="N3814" s="101">
        <f t="shared" ca="1" si="480"/>
        <v>-0.37715897242625318</v>
      </c>
      <c r="O3814" s="46">
        <f t="shared" ca="1" si="485"/>
        <v>0.97412630813604928</v>
      </c>
      <c r="P3814" s="46">
        <f t="shared" ca="1" si="486"/>
        <v>0.64720480990812557</v>
      </c>
      <c r="Q3814" s="47">
        <f t="shared" ca="1" si="481"/>
        <v>1.6279693045918966</v>
      </c>
      <c r="R3814" s="47">
        <f t="shared" ca="1" si="482"/>
        <v>8.8438996787295582E-2</v>
      </c>
      <c r="S3814" s="97">
        <f t="shared" ca="1" si="487"/>
        <v>0.53128265246167239</v>
      </c>
      <c r="V3814">
        <v>3797</v>
      </c>
      <c r="W3814" s="46">
        <v>-4.3951883843757797E-2</v>
      </c>
    </row>
    <row r="3815" spans="10:23">
      <c r="J3815">
        <v>3798</v>
      </c>
      <c r="K3815" s="93">
        <f t="shared" ca="1" si="483"/>
        <v>-0.82599315108553817</v>
      </c>
      <c r="L3815" s="93">
        <f t="shared" ca="1" si="483"/>
        <v>-0.33838330791105115</v>
      </c>
      <c r="M3815" s="93">
        <f t="shared" ca="1" si="484"/>
        <v>-0.82599315108553817</v>
      </c>
      <c r="N3815" s="101">
        <f t="shared" ca="1" si="480"/>
        <v>-0.58349987745401011</v>
      </c>
      <c r="O3815" s="46">
        <f t="shared" ca="1" si="485"/>
        <v>2.3776986207617257E-2</v>
      </c>
      <c r="P3815" s="46">
        <f t="shared" ca="1" si="486"/>
        <v>0.17203014894390961</v>
      </c>
      <c r="Q3815" s="47">
        <f t="shared" ca="1" si="481"/>
        <v>-0.27272933926496745</v>
      </c>
      <c r="R3815" s="47">
        <f t="shared" ca="1" si="482"/>
        <v>5.5075222128184359E-2</v>
      </c>
      <c r="S3815" s="97">
        <f t="shared" ca="1" si="487"/>
        <v>3.9426104167900808E-2</v>
      </c>
      <c r="V3815">
        <v>3798</v>
      </c>
      <c r="W3815" s="46">
        <v>0.29342772775280501</v>
      </c>
    </row>
    <row r="3816" spans="10:23">
      <c r="J3816">
        <v>3799</v>
      </c>
      <c r="K3816" s="93">
        <f t="shared" ca="1" si="483"/>
        <v>1.5012416920362959</v>
      </c>
      <c r="L3816" s="93">
        <f t="shared" ca="1" si="483"/>
        <v>-0.8178270668898201</v>
      </c>
      <c r="M3816" s="93">
        <f t="shared" ca="1" si="484"/>
        <v>1.5012416920362959</v>
      </c>
      <c r="N3816" s="101">
        <f t="shared" ca="1" si="480"/>
        <v>-0.29793955660504784</v>
      </c>
      <c r="O3816" s="46">
        <f t="shared" ca="1" si="485"/>
        <v>0.8591832494907411</v>
      </c>
      <c r="P3816" s="46">
        <f t="shared" ca="1" si="486"/>
        <v>0.58973328058547159</v>
      </c>
      <c r="Q3816" s="47">
        <f t="shared" ca="1" si="481"/>
        <v>1.3980831873012802</v>
      </c>
      <c r="R3816" s="47">
        <f t="shared" ca="1" si="482"/>
        <v>0.10124818136332323</v>
      </c>
      <c r="S3816" s="97">
        <f t="shared" ca="1" si="487"/>
        <v>0.48021571542703217</v>
      </c>
      <c r="V3816">
        <v>3799</v>
      </c>
      <c r="W3816" s="46">
        <v>0.375238185926415</v>
      </c>
    </row>
    <row r="3817" spans="10:23">
      <c r="J3817">
        <v>3800</v>
      </c>
      <c r="K3817" s="93">
        <f t="shared" ca="1" si="483"/>
        <v>0.16953169723177947</v>
      </c>
      <c r="L3817" s="93">
        <f t="shared" ca="1" si="483"/>
        <v>-0.98675598767804562</v>
      </c>
      <c r="M3817" s="93">
        <f t="shared" ca="1" si="484"/>
        <v>0.16953169723177947</v>
      </c>
      <c r="N3817" s="101">
        <f t="shared" ca="1" si="480"/>
        <v>-0.88161187982647027</v>
      </c>
      <c r="O3817" s="46">
        <f t="shared" ca="1" si="485"/>
        <v>0.38114001555391258</v>
      </c>
      <c r="P3817" s="46">
        <f t="shared" ca="1" si="486"/>
        <v>0.35071166361705725</v>
      </c>
      <c r="Q3817" s="47">
        <f t="shared" ca="1" si="481"/>
        <v>0.44199671942762314</v>
      </c>
      <c r="R3817" s="47">
        <f t="shared" ca="1" si="482"/>
        <v>6.8727502576977906E-3</v>
      </c>
      <c r="S3817" s="97">
        <f t="shared" ca="1" si="487"/>
        <v>0.19400638290580519</v>
      </c>
      <c r="V3817">
        <v>3800</v>
      </c>
      <c r="W3817" s="46">
        <v>0.46877057115512</v>
      </c>
    </row>
    <row r="3818" spans="10:23">
      <c r="J3818">
        <v>3801</v>
      </c>
      <c r="K3818" s="93">
        <f t="shared" ca="1" si="483"/>
        <v>-0.41864499794364041</v>
      </c>
      <c r="L3818" s="93">
        <f t="shared" ca="1" si="483"/>
        <v>0.61095105541748151</v>
      </c>
      <c r="M3818" s="93">
        <f t="shared" ca="1" si="484"/>
        <v>-0.41864499794364041</v>
      </c>
      <c r="N3818" s="101">
        <f t="shared" ca="1" si="480"/>
        <v>0.44609392337460013</v>
      </c>
      <c r="O3818" s="46">
        <f t="shared" ca="1" si="485"/>
        <v>0.17000253773599783</v>
      </c>
      <c r="P3818" s="46">
        <f t="shared" ca="1" si="486"/>
        <v>0.2451429247080999</v>
      </c>
      <c r="Q3818" s="47">
        <f t="shared" ca="1" si="481"/>
        <v>1.9721763791793689E-2</v>
      </c>
      <c r="R3818" s="47">
        <f t="shared" ca="1" si="482"/>
        <v>0.22155280715497627</v>
      </c>
      <c r="S3818" s="97">
        <f t="shared" ca="1" si="487"/>
        <v>0.19577767244548705</v>
      </c>
      <c r="V3818">
        <v>3801</v>
      </c>
      <c r="W3818" s="46">
        <v>0.11943001769223401</v>
      </c>
    </row>
    <row r="3819" spans="10:23">
      <c r="J3819">
        <v>3802</v>
      </c>
      <c r="K3819" s="93">
        <f t="shared" ca="1" si="483"/>
        <v>1.6031812263529361</v>
      </c>
      <c r="L3819" s="93">
        <f t="shared" ca="1" si="483"/>
        <v>0.53594902047334947</v>
      </c>
      <c r="M3819" s="93">
        <f t="shared" ca="1" si="484"/>
        <v>1.6031812263529361</v>
      </c>
      <c r="N3819" s="101">
        <f t="shared" ca="1" si="480"/>
        <v>1.0179718511728786</v>
      </c>
      <c r="O3819" s="46">
        <f t="shared" ca="1" si="485"/>
        <v>0.89577643031904475</v>
      </c>
      <c r="P3819" s="46">
        <f t="shared" ca="1" si="486"/>
        <v>0.60802987099962336</v>
      </c>
      <c r="Q3819" s="47">
        <f t="shared" ca="1" si="481"/>
        <v>1.4712695489578875</v>
      </c>
      <c r="R3819" s="47">
        <f t="shared" ca="1" si="482"/>
        <v>0.31402117310022892</v>
      </c>
      <c r="S3819" s="97">
        <f t="shared" ca="1" si="487"/>
        <v>0.60489880170963684</v>
      </c>
      <c r="V3819">
        <v>3802</v>
      </c>
      <c r="W3819" s="46">
        <v>1.18410218340456</v>
      </c>
    </row>
    <row r="3820" spans="10:23">
      <c r="J3820">
        <v>3803</v>
      </c>
      <c r="K3820" s="93">
        <f t="shared" ca="1" si="483"/>
        <v>-0.32901809346952188</v>
      </c>
      <c r="L3820" s="93">
        <f t="shared" ca="1" si="483"/>
        <v>2.9378281146226138E-2</v>
      </c>
      <c r="M3820" s="93">
        <f t="shared" ca="1" si="484"/>
        <v>-0.32901809346952188</v>
      </c>
      <c r="N3820" s="101">
        <f t="shared" ca="1" si="480"/>
        <v>-7.6782080337877687E-2</v>
      </c>
      <c r="O3820" s="46">
        <f t="shared" ca="1" si="485"/>
        <v>0.20217586032853735</v>
      </c>
      <c r="P3820" s="46">
        <f t="shared" ca="1" si="486"/>
        <v>0.26122958600436963</v>
      </c>
      <c r="Q3820" s="47">
        <f t="shared" ca="1" si="481"/>
        <v>8.4068408976872733E-2</v>
      </c>
      <c r="R3820" s="47">
        <f t="shared" ca="1" si="482"/>
        <v>0.13700768431482491</v>
      </c>
      <c r="S3820" s="97">
        <f t="shared" ca="1" si="487"/>
        <v>0.16959177232168113</v>
      </c>
      <c r="V3820">
        <v>3803</v>
      </c>
      <c r="W3820" s="46">
        <v>-5.3083677420078003E-2</v>
      </c>
    </row>
    <row r="3821" spans="10:23">
      <c r="J3821">
        <v>3804</v>
      </c>
      <c r="K3821" s="93">
        <f t="shared" ca="1" si="483"/>
        <v>0.1261306144366301</v>
      </c>
      <c r="L3821" s="93">
        <f t="shared" ca="1" si="483"/>
        <v>-0.48746456828862955</v>
      </c>
      <c r="M3821" s="93">
        <f t="shared" ca="1" si="484"/>
        <v>0.1261306144366301</v>
      </c>
      <c r="N3821" s="101">
        <f t="shared" ca="1" si="480"/>
        <v>-0.42204459707189024</v>
      </c>
      <c r="O3821" s="46">
        <f t="shared" ca="1" si="485"/>
        <v>0.3655603517707337</v>
      </c>
      <c r="P3821" s="46">
        <f t="shared" ca="1" si="486"/>
        <v>0.34292183172546781</v>
      </c>
      <c r="Q3821" s="47">
        <f t="shared" ca="1" si="481"/>
        <v>0.41083739186126539</v>
      </c>
      <c r="R3821" s="47">
        <f t="shared" ca="1" si="482"/>
        <v>8.1181328386989632E-2</v>
      </c>
      <c r="S3821" s="97">
        <f t="shared" ca="1" si="487"/>
        <v>0.22337084007886165</v>
      </c>
      <c r="V3821">
        <v>3804</v>
      </c>
      <c r="W3821" s="46">
        <v>-2.58220799247472E-2</v>
      </c>
    </row>
    <row r="3822" spans="10:23">
      <c r="J3822">
        <v>3805</v>
      </c>
      <c r="K3822" s="93">
        <f t="shared" ca="1" si="483"/>
        <v>-0.19917882318358907</v>
      </c>
      <c r="L3822" s="93">
        <f t="shared" ca="1" si="483"/>
        <v>-1.0848952202739777</v>
      </c>
      <c r="M3822" s="93">
        <f t="shared" ca="1" si="484"/>
        <v>-0.19917882318358907</v>
      </c>
      <c r="N3822" s="101">
        <f t="shared" ca="1" si="480"/>
        <v>-1.0919142533557282</v>
      </c>
      <c r="O3822" s="46">
        <f t="shared" ca="1" si="485"/>
        <v>0.24878419465180451</v>
      </c>
      <c r="P3822" s="46">
        <f t="shared" ca="1" si="486"/>
        <v>0.28453375316600327</v>
      </c>
      <c r="Q3822" s="47">
        <f t="shared" ca="1" si="481"/>
        <v>0.17728507762340709</v>
      </c>
      <c r="R3822" s="47">
        <f t="shared" ca="1" si="482"/>
        <v>-2.713156410625514E-2</v>
      </c>
      <c r="S3822" s="97">
        <f t="shared" ca="1" si="487"/>
        <v>0.11082631527277469</v>
      </c>
      <c r="V3822">
        <v>3805</v>
      </c>
      <c r="W3822" s="46">
        <v>0.42474010958449598</v>
      </c>
    </row>
    <row r="3823" spans="10:23">
      <c r="J3823">
        <v>3806</v>
      </c>
      <c r="K3823" s="93">
        <f t="shared" ca="1" si="483"/>
        <v>-1.2693988039751267</v>
      </c>
      <c r="L3823" s="93">
        <f t="shared" ca="1" si="483"/>
        <v>0.49197691351419964</v>
      </c>
      <c r="M3823" s="93">
        <f t="shared" ca="1" si="484"/>
        <v>-1.2693988039751267</v>
      </c>
      <c r="N3823" s="101">
        <f t="shared" ca="1" si="480"/>
        <v>6.2737743801741075E-2</v>
      </c>
      <c r="O3823" s="46">
        <f t="shared" ca="1" si="485"/>
        <v>-0.13539210697345833</v>
      </c>
      <c r="P3823" s="46">
        <f t="shared" ca="1" si="486"/>
        <v>9.244560235337182E-2</v>
      </c>
      <c r="Q3823" s="47">
        <f t="shared" ca="1" si="481"/>
        <v>-0.59106752562711862</v>
      </c>
      <c r="R3823" s="47">
        <f t="shared" ca="1" si="482"/>
        <v>0.15956699204126379</v>
      </c>
      <c r="S3823" s="97">
        <f t="shared" ca="1" si="487"/>
        <v>1.2087442533902731E-2</v>
      </c>
      <c r="V3823">
        <v>3806</v>
      </c>
      <c r="W3823" s="46">
        <v>0.18374022231474399</v>
      </c>
    </row>
    <row r="3824" spans="10:23">
      <c r="J3824">
        <v>3807</v>
      </c>
      <c r="K3824" s="93">
        <f t="shared" ca="1" si="483"/>
        <v>-0.28900624485387194</v>
      </c>
      <c r="L3824" s="93">
        <f t="shared" ca="1" si="483"/>
        <v>-0.31718744304676538</v>
      </c>
      <c r="M3824" s="93">
        <f t="shared" ca="1" si="484"/>
        <v>-0.28900624485387194</v>
      </c>
      <c r="N3824" s="101">
        <f t="shared" ca="1" si="480"/>
        <v>-0.39263055157512594</v>
      </c>
      <c r="O3824" s="46">
        <f t="shared" ca="1" si="485"/>
        <v>0.21653889250719413</v>
      </c>
      <c r="P3824" s="46">
        <f t="shared" ca="1" si="486"/>
        <v>0.26841110209369806</v>
      </c>
      <c r="Q3824" s="47">
        <f t="shared" ca="1" si="481"/>
        <v>0.1127944733341863</v>
      </c>
      <c r="R3824" s="47">
        <f t="shared" ca="1" si="482"/>
        <v>8.5937358635257061E-2</v>
      </c>
      <c r="S3824" s="97">
        <f t="shared" ca="1" si="487"/>
        <v>0.1512381255712256</v>
      </c>
      <c r="V3824">
        <v>3807</v>
      </c>
      <c r="W3824" s="46">
        <v>0.705404833828844</v>
      </c>
    </row>
    <row r="3825" spans="10:23">
      <c r="J3825">
        <v>3808</v>
      </c>
      <c r="K3825" s="93">
        <f t="shared" ca="1" si="483"/>
        <v>-5.2019450690876955E-2</v>
      </c>
      <c r="L3825" s="93">
        <f t="shared" ca="1" si="483"/>
        <v>-1.3400785956661583</v>
      </c>
      <c r="M3825" s="93">
        <f t="shared" ca="1" si="484"/>
        <v>-5.2019450690876955E-2</v>
      </c>
      <c r="N3825" s="101">
        <f t="shared" ca="1" si="480"/>
        <v>-1.2870493396985239</v>
      </c>
      <c r="O3825" s="46">
        <f t="shared" ca="1" si="485"/>
        <v>0.30160991692240818</v>
      </c>
      <c r="P3825" s="46">
        <f t="shared" ca="1" si="486"/>
        <v>0.3109466143013051</v>
      </c>
      <c r="Q3825" s="47">
        <f t="shared" ca="1" si="481"/>
        <v>0.28293652216461446</v>
      </c>
      <c r="R3825" s="47">
        <f t="shared" ca="1" si="482"/>
        <v>-5.8683442043164752E-2</v>
      </c>
      <c r="S3825" s="97">
        <f t="shared" ca="1" si="487"/>
        <v>0.12146323743962172</v>
      </c>
      <c r="V3825">
        <v>3808</v>
      </c>
      <c r="W3825" s="46">
        <v>-8.7576503380135604E-3</v>
      </c>
    </row>
    <row r="3826" spans="10:23">
      <c r="J3826">
        <v>3809</v>
      </c>
      <c r="K3826" s="93">
        <f t="shared" ca="1" si="483"/>
        <v>-3.893032775153725E-2</v>
      </c>
      <c r="L3826" s="93">
        <f t="shared" ca="1" si="483"/>
        <v>1.3061861251364808</v>
      </c>
      <c r="M3826" s="93">
        <f t="shared" ca="1" si="484"/>
        <v>-3.893032775153725E-2</v>
      </c>
      <c r="N3826" s="101">
        <f t="shared" ca="1" si="480"/>
        <v>1.2259923883058779</v>
      </c>
      <c r="O3826" s="46">
        <f t="shared" ca="1" si="485"/>
        <v>0.30630851247529145</v>
      </c>
      <c r="P3826" s="46">
        <f t="shared" ca="1" si="486"/>
        <v>0.31329591207774671</v>
      </c>
      <c r="Q3826" s="47">
        <f t="shared" ca="1" si="481"/>
        <v>0.29233371327038093</v>
      </c>
      <c r="R3826" s="47">
        <f t="shared" ca="1" si="482"/>
        <v>0.34765653165620236</v>
      </c>
      <c r="S3826" s="97">
        <f t="shared" ca="1" si="487"/>
        <v>0.32698252206574691</v>
      </c>
      <c r="V3826">
        <v>3809</v>
      </c>
      <c r="W3826" s="46">
        <v>0.17150559504149901</v>
      </c>
    </row>
    <row r="3827" spans="10:23">
      <c r="J3827">
        <v>3810</v>
      </c>
      <c r="K3827" s="93">
        <f t="shared" ca="1" si="483"/>
        <v>0.77496488888126136</v>
      </c>
      <c r="L3827" s="93">
        <f t="shared" ca="1" si="483"/>
        <v>0.21209110349568883</v>
      </c>
      <c r="M3827" s="93">
        <f t="shared" ca="1" si="484"/>
        <v>0.77496488888126136</v>
      </c>
      <c r="N3827" s="101">
        <f t="shared" ca="1" si="480"/>
        <v>0.44753622951968275</v>
      </c>
      <c r="O3827" s="46">
        <f t="shared" ca="1" si="485"/>
        <v>0.59847204880286242</v>
      </c>
      <c r="P3827" s="46">
        <f t="shared" ca="1" si="486"/>
        <v>0.45937768024153219</v>
      </c>
      <c r="Q3827" s="47">
        <f t="shared" ca="1" si="481"/>
        <v>0.87666078592552288</v>
      </c>
      <c r="R3827" s="47">
        <f t="shared" ca="1" si="482"/>
        <v>0.2217860172264719</v>
      </c>
      <c r="S3827" s="97">
        <f t="shared" ca="1" si="487"/>
        <v>0.41012903301466719</v>
      </c>
      <c r="V3827">
        <v>3810</v>
      </c>
      <c r="W3827" s="46">
        <v>0.23847538093058099</v>
      </c>
    </row>
    <row r="3828" spans="10:23">
      <c r="J3828">
        <v>3811</v>
      </c>
      <c r="K3828" s="93">
        <f t="shared" ca="1" si="483"/>
        <v>-1.7214865277520746</v>
      </c>
      <c r="L3828" s="93">
        <f t="shared" ca="1" si="483"/>
        <v>0.53738358771160011</v>
      </c>
      <c r="M3828" s="93">
        <f t="shared" ca="1" si="484"/>
        <v>-1.7214865277520746</v>
      </c>
      <c r="N3828" s="101">
        <f t="shared" ca="1" si="480"/>
        <v>-3.7986989885864908E-2</v>
      </c>
      <c r="O3828" s="46">
        <f t="shared" ca="1" si="485"/>
        <v>-0.29767779855843135</v>
      </c>
      <c r="P3828" s="46">
        <f t="shared" ca="1" si="486"/>
        <v>1.1302756560885308E-2</v>
      </c>
      <c r="Q3828" s="47">
        <f t="shared" ca="1" si="481"/>
        <v>-0.91563890879706467</v>
      </c>
      <c r="R3828" s="47">
        <f t="shared" ca="1" si="482"/>
        <v>0.14328055907781326</v>
      </c>
      <c r="S3828" s="97">
        <f t="shared" ca="1" si="487"/>
        <v>-7.7198619740309046E-2</v>
      </c>
      <c r="V3828">
        <v>3811</v>
      </c>
      <c r="W3828" s="46">
        <v>2.8512010801372101E-2</v>
      </c>
    </row>
    <row r="3829" spans="10:23">
      <c r="J3829">
        <v>3812</v>
      </c>
      <c r="K3829" s="93">
        <f t="shared" ca="1" si="483"/>
        <v>0.98220207199487242</v>
      </c>
      <c r="L3829" s="93">
        <f t="shared" ca="1" si="483"/>
        <v>5.8265667081359745E-2</v>
      </c>
      <c r="M3829" s="93">
        <f t="shared" ca="1" si="484"/>
        <v>0.98220207199487242</v>
      </c>
      <c r="N3829" s="101">
        <f t="shared" ca="1" si="480"/>
        <v>0.3676029926508515</v>
      </c>
      <c r="O3829" s="46">
        <f t="shared" ca="1" si="485"/>
        <v>0.67286387104200673</v>
      </c>
      <c r="P3829" s="46">
        <f t="shared" ca="1" si="486"/>
        <v>0.49657359136110435</v>
      </c>
      <c r="Q3829" s="47">
        <f t="shared" ca="1" si="481"/>
        <v>1.0254444304038115</v>
      </c>
      <c r="R3829" s="47">
        <f t="shared" ca="1" si="482"/>
        <v>0.2088614131480595</v>
      </c>
      <c r="S3829" s="97">
        <f t="shared" ca="1" si="487"/>
        <v>0.44086264209503312</v>
      </c>
      <c r="V3829">
        <v>3812</v>
      </c>
      <c r="W3829" s="46">
        <v>0.202034037059138</v>
      </c>
    </row>
    <row r="3830" spans="10:23">
      <c r="J3830">
        <v>3813</v>
      </c>
      <c r="K3830" s="93">
        <f t="shared" ca="1" si="483"/>
        <v>0.9903325236106415</v>
      </c>
      <c r="L3830" s="93">
        <f t="shared" ca="1" si="483"/>
        <v>0.64752741430408534</v>
      </c>
      <c r="M3830" s="93">
        <f t="shared" ca="1" si="484"/>
        <v>0.9903325236106415</v>
      </c>
      <c r="N3830" s="101">
        <f t="shared" ca="1" si="480"/>
        <v>0.92885781464100692</v>
      </c>
      <c r="O3830" s="46">
        <f t="shared" ca="1" si="485"/>
        <v>0.67578245496713496</v>
      </c>
      <c r="P3830" s="46">
        <f t="shared" ca="1" si="486"/>
        <v>0.49803288332366846</v>
      </c>
      <c r="Q3830" s="47">
        <f t="shared" ca="1" si="481"/>
        <v>1.031281598254068</v>
      </c>
      <c r="R3830" s="47">
        <f t="shared" ca="1" si="482"/>
        <v>0.29961210266694172</v>
      </c>
      <c r="S3830" s="97">
        <f t="shared" ca="1" si="487"/>
        <v>0.48769727881703834</v>
      </c>
      <c r="V3830">
        <v>3813</v>
      </c>
      <c r="W3830" s="46">
        <v>0.73104967778873897</v>
      </c>
    </row>
    <row r="3831" spans="10:23">
      <c r="J3831">
        <v>3814</v>
      </c>
      <c r="K3831" s="93">
        <f t="shared" ca="1" si="483"/>
        <v>0.60576266958630409</v>
      </c>
      <c r="L3831" s="93">
        <f t="shared" ca="1" si="483"/>
        <v>-0.2560498430946081</v>
      </c>
      <c r="M3831" s="93">
        <f t="shared" ca="1" si="484"/>
        <v>0.60576266958630409</v>
      </c>
      <c r="N3831" s="101">
        <f t="shared" ca="1" si="480"/>
        <v>-5.0110433196540516E-2</v>
      </c>
      <c r="O3831" s="46">
        <f t="shared" ca="1" si="485"/>
        <v>0.53773361745022907</v>
      </c>
      <c r="P3831" s="46">
        <f t="shared" ca="1" si="486"/>
        <v>0.42900846456521552</v>
      </c>
      <c r="Q3831" s="47">
        <f t="shared" ca="1" si="481"/>
        <v>0.75518392322025618</v>
      </c>
      <c r="R3831" s="47">
        <f t="shared" ca="1" si="482"/>
        <v>0.14132028934527779</v>
      </c>
      <c r="S3831" s="97">
        <f t="shared" ca="1" si="487"/>
        <v>0.33952695339775341</v>
      </c>
      <c r="V3831">
        <v>3814</v>
      </c>
      <c r="W3831" s="46">
        <v>0.178198501940079</v>
      </c>
    </row>
    <row r="3832" spans="10:23">
      <c r="J3832">
        <v>3815</v>
      </c>
      <c r="K3832" s="93">
        <f t="shared" ca="1" si="483"/>
        <v>-0.3049566621912973</v>
      </c>
      <c r="L3832" s="93">
        <f t="shared" ca="1" si="483"/>
        <v>9.2334876376622646E-2</v>
      </c>
      <c r="M3832" s="93">
        <f t="shared" ca="1" si="484"/>
        <v>-0.3049566621912973</v>
      </c>
      <c r="N3832" s="101">
        <f t="shared" ca="1" si="480"/>
        <v>-9.4419158832417943E-3</v>
      </c>
      <c r="O3832" s="46">
        <f t="shared" ca="1" si="485"/>
        <v>0.21081317961446769</v>
      </c>
      <c r="P3832" s="46">
        <f t="shared" ca="1" si="486"/>
        <v>0.26554824564733481</v>
      </c>
      <c r="Q3832" s="47">
        <f t="shared" ca="1" si="481"/>
        <v>0.10134304754873341</v>
      </c>
      <c r="R3832" s="47">
        <f t="shared" ca="1" si="482"/>
        <v>0.14789608316172217</v>
      </c>
      <c r="S3832" s="97">
        <f t="shared" ca="1" si="487"/>
        <v>0.17935463138809493</v>
      </c>
      <c r="V3832">
        <v>3815</v>
      </c>
      <c r="W3832" s="46">
        <v>0.72094366236816998</v>
      </c>
    </row>
    <row r="3833" spans="10:23">
      <c r="J3833">
        <v>3816</v>
      </c>
      <c r="K3833" s="93">
        <f t="shared" ca="1" si="483"/>
        <v>-0.43239084745566692</v>
      </c>
      <c r="L3833" s="93">
        <f t="shared" ca="1" si="483"/>
        <v>-0.41129274610216898</v>
      </c>
      <c r="M3833" s="93">
        <f t="shared" ca="1" si="484"/>
        <v>-0.43239084745566692</v>
      </c>
      <c r="N3833" s="101">
        <f t="shared" ca="1" si="480"/>
        <v>-0.52744972758388009</v>
      </c>
      <c r="O3833" s="46">
        <f t="shared" ca="1" si="485"/>
        <v>0.16506819739194814</v>
      </c>
      <c r="P3833" s="46">
        <f t="shared" ca="1" si="486"/>
        <v>0.24267575453607504</v>
      </c>
      <c r="Q3833" s="47">
        <f t="shared" ca="1" si="481"/>
        <v>9.8530831036943156E-3</v>
      </c>
      <c r="R3833" s="47">
        <f t="shared" ca="1" si="482"/>
        <v>6.4138110408260826E-2</v>
      </c>
      <c r="S3833" s="97">
        <f t="shared" ca="1" si="487"/>
        <v>0.11460315390010448</v>
      </c>
      <c r="V3833">
        <v>3816</v>
      </c>
      <c r="W3833" s="46">
        <v>0.53866598989422998</v>
      </c>
    </row>
    <row r="3834" spans="10:23">
      <c r="J3834">
        <v>3817</v>
      </c>
      <c r="K3834" s="93">
        <f t="shared" ca="1" si="483"/>
        <v>-0.72411609520753262</v>
      </c>
      <c r="L3834" s="93">
        <f t="shared" ca="1" si="483"/>
        <v>-1.6467133418124806</v>
      </c>
      <c r="M3834" s="93">
        <f t="shared" ca="1" si="484"/>
        <v>-0.72411609520753262</v>
      </c>
      <c r="N3834" s="101">
        <f t="shared" ca="1" si="480"/>
        <v>-1.7915063979497134</v>
      </c>
      <c r="O3834" s="46">
        <f t="shared" ca="1" si="485"/>
        <v>6.0347739183781335E-2</v>
      </c>
      <c r="P3834" s="46">
        <f t="shared" ca="1" si="486"/>
        <v>0.19031552543199165</v>
      </c>
      <c r="Q3834" s="47">
        <f t="shared" ca="1" si="481"/>
        <v>-0.1995878333126393</v>
      </c>
      <c r="R3834" s="47">
        <f t="shared" ca="1" si="482"/>
        <v>-0.14025035973419064</v>
      </c>
      <c r="S3834" s="97">
        <f t="shared" ca="1" si="487"/>
        <v>-3.9951310275204654E-2</v>
      </c>
      <c r="V3834">
        <v>3817</v>
      </c>
      <c r="W3834" s="46">
        <v>-0.26778927553006798</v>
      </c>
    </row>
    <row r="3835" spans="10:23">
      <c r="J3835">
        <v>3818</v>
      </c>
      <c r="K3835" s="93">
        <f t="shared" ca="1" si="483"/>
        <v>-1.0070099412044775</v>
      </c>
      <c r="L3835" s="93">
        <f t="shared" ca="1" si="483"/>
        <v>-0.46908566451970912</v>
      </c>
      <c r="M3835" s="93">
        <f t="shared" ca="1" si="484"/>
        <v>-1.0070099412044775</v>
      </c>
      <c r="N3835" s="101">
        <f t="shared" ca="1" si="480"/>
        <v>-0.76498398453027749</v>
      </c>
      <c r="O3835" s="46">
        <f t="shared" ca="1" si="485"/>
        <v>-4.1202515397778694E-2</v>
      </c>
      <c r="P3835" s="46">
        <f t="shared" ca="1" si="486"/>
        <v>0.13954039814121164</v>
      </c>
      <c r="Q3835" s="47">
        <f t="shared" ca="1" si="481"/>
        <v>-0.40268834247575935</v>
      </c>
      <c r="R3835" s="47">
        <f t="shared" ca="1" si="482"/>
        <v>2.5730605015605146E-2</v>
      </c>
      <c r="S3835" s="97">
        <f t="shared" ca="1" si="487"/>
        <v>-7.7359551910867741E-3</v>
      </c>
      <c r="V3835">
        <v>3818</v>
      </c>
      <c r="W3835" s="46">
        <v>0.39548546322114803</v>
      </c>
    </row>
    <row r="3836" spans="10:23">
      <c r="J3836">
        <v>3819</v>
      </c>
      <c r="K3836" s="93">
        <f t="shared" ca="1" si="483"/>
        <v>-1.1975974855487721</v>
      </c>
      <c r="L3836" s="93">
        <f t="shared" ca="1" si="483"/>
        <v>0.57272053232494902</v>
      </c>
      <c r="M3836" s="93">
        <f t="shared" ca="1" si="484"/>
        <v>-1.1975974855487721</v>
      </c>
      <c r="N3836" s="101">
        <f t="shared" ca="1" si="480"/>
        <v>0.16212384137232433</v>
      </c>
      <c r="O3836" s="46">
        <f t="shared" ca="1" si="485"/>
        <v>-0.10961762559585103</v>
      </c>
      <c r="P3836" s="46">
        <f t="shared" ca="1" si="486"/>
        <v>0.10533284304217547</v>
      </c>
      <c r="Q3836" s="47">
        <f t="shared" ca="1" si="481"/>
        <v>-0.53951856287190403</v>
      </c>
      <c r="R3836" s="47">
        <f t="shared" ca="1" si="482"/>
        <v>0.1756369775981621</v>
      </c>
      <c r="S3836" s="97">
        <f t="shared" ca="1" si="487"/>
        <v>3.3009676001155536E-2</v>
      </c>
      <c r="V3836">
        <v>3819</v>
      </c>
      <c r="W3836" s="46">
        <v>-5.4513866184272203E-2</v>
      </c>
    </row>
    <row r="3837" spans="10:23">
      <c r="J3837">
        <v>3820</v>
      </c>
      <c r="K3837" s="93">
        <f t="shared" ca="1" si="483"/>
        <v>-2.2305974439771754</v>
      </c>
      <c r="L3837" s="93">
        <f t="shared" ca="1" si="483"/>
        <v>-1.1465014980225228</v>
      </c>
      <c r="M3837" s="93">
        <f t="shared" ca="1" si="484"/>
        <v>-2.2305974439771754</v>
      </c>
      <c r="N3837" s="101">
        <f t="shared" ca="1" si="480"/>
        <v>-1.7963588230621341</v>
      </c>
      <c r="O3837" s="46">
        <f t="shared" ca="1" si="485"/>
        <v>-0.48043307543875147</v>
      </c>
      <c r="P3837" s="46">
        <f t="shared" ca="1" si="486"/>
        <v>-8.0074881879274751E-2</v>
      </c>
      <c r="Q3837" s="47">
        <f t="shared" ca="1" si="481"/>
        <v>-1.2811494625577049</v>
      </c>
      <c r="R3837" s="47">
        <f t="shared" ca="1" si="482"/>
        <v>-0.14103496043165892</v>
      </c>
      <c r="S3837" s="97">
        <f t="shared" ca="1" si="487"/>
        <v>-0.31073401793520516</v>
      </c>
      <c r="V3837">
        <v>3820</v>
      </c>
      <c r="W3837" s="46">
        <v>-9.5489096523157999E-3</v>
      </c>
    </row>
    <row r="3838" spans="10:23">
      <c r="J3838">
        <v>3821</v>
      </c>
      <c r="K3838" s="93">
        <f t="shared" ca="1" si="483"/>
        <v>-0.77160166003316233</v>
      </c>
      <c r="L3838" s="93">
        <f t="shared" ca="1" si="483"/>
        <v>-1.9981105845134293</v>
      </c>
      <c r="M3838" s="93">
        <f t="shared" ca="1" si="484"/>
        <v>-0.77160166003316233</v>
      </c>
      <c r="N3838" s="101">
        <f t="shared" ca="1" si="480"/>
        <v>-2.1397616910158317</v>
      </c>
      <c r="O3838" s="46">
        <f t="shared" ca="1" si="485"/>
        <v>4.3301871041976858E-2</v>
      </c>
      <c r="P3838" s="46">
        <f t="shared" ca="1" si="486"/>
        <v>0.18179259136108941</v>
      </c>
      <c r="Q3838" s="47">
        <f t="shared" ca="1" si="481"/>
        <v>-0.23367956959624825</v>
      </c>
      <c r="R3838" s="47">
        <f t="shared" ca="1" si="482"/>
        <v>-0.19656062511825356</v>
      </c>
      <c r="S3838" s="97">
        <f t="shared" ca="1" si="487"/>
        <v>-7.6629377038138352E-2</v>
      </c>
      <c r="V3838">
        <v>3821</v>
      </c>
      <c r="W3838" s="46">
        <v>0.31790004905123997</v>
      </c>
    </row>
    <row r="3839" spans="10:23">
      <c r="J3839">
        <v>3822</v>
      </c>
      <c r="K3839" s="93">
        <f t="shared" ca="1" si="483"/>
        <v>-9.5497856479325766E-2</v>
      </c>
      <c r="L3839" s="93">
        <f t="shared" ca="1" si="483"/>
        <v>-0.17464743079461606</v>
      </c>
      <c r="M3839" s="93">
        <f t="shared" ca="1" si="484"/>
        <v>-9.5497856479325766E-2</v>
      </c>
      <c r="N3839" s="101">
        <f t="shared" ca="1" si="480"/>
        <v>-0.19595075371871543</v>
      </c>
      <c r="O3839" s="46">
        <f t="shared" ca="1" si="485"/>
        <v>0.28600249654513699</v>
      </c>
      <c r="P3839" s="46">
        <f t="shared" ca="1" si="486"/>
        <v>0.30314290411266948</v>
      </c>
      <c r="Q3839" s="47">
        <f t="shared" ca="1" si="481"/>
        <v>0.25172168141007195</v>
      </c>
      <c r="R3839" s="47">
        <f t="shared" ca="1" si="482"/>
        <v>0.11773900482265802</v>
      </c>
      <c r="S3839" s="97">
        <f t="shared" ca="1" si="487"/>
        <v>0.20187075068389751</v>
      </c>
      <c r="V3839">
        <v>3822</v>
      </c>
      <c r="W3839" s="46">
        <v>0.23232720993328301</v>
      </c>
    </row>
    <row r="3840" spans="10:23">
      <c r="J3840">
        <v>3823</v>
      </c>
      <c r="K3840" s="93">
        <f t="shared" ca="1" si="483"/>
        <v>0.47556380474282417</v>
      </c>
      <c r="L3840" s="93">
        <f t="shared" ca="1" si="483"/>
        <v>0.57654282797668388</v>
      </c>
      <c r="M3840" s="93">
        <f t="shared" ca="1" si="484"/>
        <v>0.47556380474282417</v>
      </c>
      <c r="N3840" s="101">
        <f t="shared" ca="1" si="480"/>
        <v>0.69785052099792921</v>
      </c>
      <c r="O3840" s="46">
        <f t="shared" ca="1" si="485"/>
        <v>0.4909961996584391</v>
      </c>
      <c r="P3840" s="46">
        <f t="shared" ca="1" si="486"/>
        <v>0.40563975566932053</v>
      </c>
      <c r="Q3840" s="47">
        <f t="shared" ca="1" si="481"/>
        <v>0.66170908763667624</v>
      </c>
      <c r="R3840" s="47">
        <f t="shared" ca="1" si="482"/>
        <v>0.26225995822092407</v>
      </c>
      <c r="S3840" s="97">
        <f t="shared" ca="1" si="487"/>
        <v>0.37662807893968159</v>
      </c>
      <c r="V3840">
        <v>3823</v>
      </c>
      <c r="W3840" s="46">
        <v>0.100243244995775</v>
      </c>
    </row>
    <row r="3841" spans="10:23">
      <c r="J3841">
        <v>3824</v>
      </c>
      <c r="K3841" s="93">
        <f t="shared" ca="1" si="483"/>
        <v>-0.64534084207126075</v>
      </c>
      <c r="L3841" s="93">
        <f t="shared" ca="1" si="483"/>
        <v>-0.93647677417854658</v>
      </c>
      <c r="M3841" s="93">
        <f t="shared" ca="1" si="484"/>
        <v>-0.64534084207126075</v>
      </c>
      <c r="N3841" s="101">
        <f t="shared" ca="1" si="480"/>
        <v>-1.0930907508321233</v>
      </c>
      <c r="O3841" s="46">
        <f t="shared" ca="1" si="485"/>
        <v>8.8625650223251751E-2</v>
      </c>
      <c r="P3841" s="46">
        <f t="shared" ca="1" si="486"/>
        <v>0.20445448095172686</v>
      </c>
      <c r="Q3841" s="47">
        <f t="shared" ca="1" si="481"/>
        <v>-0.14303201123369846</v>
      </c>
      <c r="R3841" s="47">
        <f t="shared" ca="1" si="482"/>
        <v>-2.7321794912329084E-2</v>
      </c>
      <c r="S3841" s="97">
        <f t="shared" ca="1" si="487"/>
        <v>3.0651927655461333E-2</v>
      </c>
      <c r="V3841">
        <v>3824</v>
      </c>
      <c r="W3841" s="46">
        <v>-0.22053682466824701</v>
      </c>
    </row>
    <row r="3842" spans="10:23">
      <c r="J3842">
        <v>3825</v>
      </c>
      <c r="K3842" s="93">
        <f t="shared" ca="1" si="483"/>
        <v>-0.37721666141627436</v>
      </c>
      <c r="L3842" s="93">
        <f t="shared" ca="1" si="483"/>
        <v>0.24209378284709096</v>
      </c>
      <c r="M3842" s="93">
        <f t="shared" ca="1" si="484"/>
        <v>-0.37721666141627436</v>
      </c>
      <c r="N3842" s="101">
        <f t="shared" ca="1" si="480"/>
        <v>0.10956168481506216</v>
      </c>
      <c r="O3842" s="46">
        <f t="shared" ca="1" si="485"/>
        <v>0.18487404583267802</v>
      </c>
      <c r="P3842" s="46">
        <f t="shared" ca="1" si="486"/>
        <v>0.25257867875644002</v>
      </c>
      <c r="Q3842" s="47">
        <f t="shared" ca="1" si="481"/>
        <v>4.9464779985154084E-2</v>
      </c>
      <c r="R3842" s="47">
        <f t="shared" ca="1" si="482"/>
        <v>0.16713807164087013</v>
      </c>
      <c r="S3842" s="97">
        <f t="shared" ca="1" si="487"/>
        <v>0.17600605873677408</v>
      </c>
      <c r="V3842">
        <v>3825</v>
      </c>
      <c r="W3842" s="46">
        <v>0.96053437651989404</v>
      </c>
    </row>
    <row r="3843" spans="10:23">
      <c r="J3843">
        <v>3826</v>
      </c>
      <c r="K3843" s="93">
        <f t="shared" ca="1" si="483"/>
        <v>-1.1630917998411476</v>
      </c>
      <c r="L3843" s="93">
        <f t="shared" ca="1" si="483"/>
        <v>0.66060415728934274</v>
      </c>
      <c r="M3843" s="93">
        <f t="shared" ca="1" si="484"/>
        <v>-1.1630917998411476</v>
      </c>
      <c r="N3843" s="101">
        <f t="shared" ca="1" si="480"/>
        <v>0.25641841086007489</v>
      </c>
      <c r="O3843" s="46">
        <f t="shared" ca="1" si="485"/>
        <v>-9.7231137810045998E-2</v>
      </c>
      <c r="P3843" s="46">
        <f t="shared" ca="1" si="486"/>
        <v>0.11152608693507798</v>
      </c>
      <c r="Q3843" s="47">
        <f t="shared" ca="1" si="481"/>
        <v>-0.51474558730029396</v>
      </c>
      <c r="R3843" s="47">
        <f t="shared" ca="1" si="482"/>
        <v>0.19088370130301363</v>
      </c>
      <c r="S3843" s="97">
        <f t="shared" ca="1" si="487"/>
        <v>4.6826281746483817E-2</v>
      </c>
      <c r="V3843">
        <v>3826</v>
      </c>
      <c r="W3843" s="46">
        <v>-3.0266280901299101E-2</v>
      </c>
    </row>
    <row r="3844" spans="10:23">
      <c r="J3844">
        <v>3827</v>
      </c>
      <c r="K3844" s="93">
        <f t="shared" ca="1" si="483"/>
        <v>1.9332615629148049</v>
      </c>
      <c r="L3844" s="93">
        <f t="shared" ca="1" si="483"/>
        <v>-0.90232143301123269</v>
      </c>
      <c r="M3844" s="93">
        <f t="shared" ca="1" si="484"/>
        <v>1.9332615629148049</v>
      </c>
      <c r="N3844" s="101">
        <f t="shared" ca="1" si="480"/>
        <v>-0.24065523391174937</v>
      </c>
      <c r="O3844" s="46">
        <f t="shared" ca="1" si="485"/>
        <v>1.0142651945129</v>
      </c>
      <c r="P3844" s="46">
        <f t="shared" ca="1" si="486"/>
        <v>0.66727425309655097</v>
      </c>
      <c r="Q3844" s="47">
        <f t="shared" ca="1" si="481"/>
        <v>1.708247077345598</v>
      </c>
      <c r="R3844" s="47">
        <f t="shared" ca="1" si="482"/>
        <v>0.11051062611988724</v>
      </c>
      <c r="S3844" s="97">
        <f t="shared" ca="1" si="487"/>
        <v>0.56238791031639357</v>
      </c>
      <c r="V3844">
        <v>3827</v>
      </c>
      <c r="W3844" s="46">
        <v>0.59922105960706296</v>
      </c>
    </row>
    <row r="3845" spans="10:23">
      <c r="J3845">
        <v>3828</v>
      </c>
      <c r="K3845" s="93">
        <f t="shared" ca="1" si="483"/>
        <v>-0.97050952634508181</v>
      </c>
      <c r="L3845" s="93">
        <f t="shared" ca="1" si="483"/>
        <v>-0.49957726653148188</v>
      </c>
      <c r="M3845" s="93">
        <f t="shared" ca="1" si="484"/>
        <v>-0.97050952634508181</v>
      </c>
      <c r="N3845" s="101">
        <f t="shared" ca="1" si="480"/>
        <v>-0.78228460901665087</v>
      </c>
      <c r="O3845" s="46">
        <f t="shared" ca="1" si="485"/>
        <v>-2.8099980741212782E-2</v>
      </c>
      <c r="P3845" s="46">
        <f t="shared" ca="1" si="486"/>
        <v>0.14609166546949459</v>
      </c>
      <c r="Q3845" s="47">
        <f t="shared" ca="1" si="481"/>
        <v>-0.37648327316262753</v>
      </c>
      <c r="R3845" s="47">
        <f t="shared" ca="1" si="482"/>
        <v>2.2933223969187733E-2</v>
      </c>
      <c r="S3845" s="97">
        <f t="shared" ca="1" si="487"/>
        <v>-2.5833783860125248E-3</v>
      </c>
      <c r="V3845">
        <v>3828</v>
      </c>
      <c r="W3845" s="46">
        <v>0.32309828778920002</v>
      </c>
    </row>
    <row r="3846" spans="10:23">
      <c r="J3846">
        <v>3829</v>
      </c>
      <c r="K3846" s="93">
        <f t="shared" ca="1" si="483"/>
        <v>-1.2443374550050696</v>
      </c>
      <c r="L3846" s="93">
        <f t="shared" ca="1" si="483"/>
        <v>0.41078059816178858</v>
      </c>
      <c r="M3846" s="93">
        <f t="shared" ca="1" si="484"/>
        <v>-1.2443374550050696</v>
      </c>
      <c r="N3846" s="101">
        <f t="shared" ca="1" si="480"/>
        <v>-6.2730465369725263E-3</v>
      </c>
      <c r="O3846" s="46">
        <f t="shared" ca="1" si="485"/>
        <v>-0.12639584776146368</v>
      </c>
      <c r="P3846" s="46">
        <f t="shared" ca="1" si="486"/>
        <v>9.6943731959369145E-2</v>
      </c>
      <c r="Q3846" s="47">
        <f t="shared" ca="1" si="481"/>
        <v>-0.57307500720312932</v>
      </c>
      <c r="R3846" s="47">
        <f t="shared" ca="1" si="482"/>
        <v>0.14840846553582715</v>
      </c>
      <c r="S3846" s="97">
        <f t="shared" ca="1" si="487"/>
        <v>1.1006308887181737E-2</v>
      </c>
      <c r="V3846">
        <v>3829</v>
      </c>
      <c r="W3846" s="46">
        <v>-0.12620775706578399</v>
      </c>
    </row>
    <row r="3847" spans="10:23">
      <c r="J3847">
        <v>3830</v>
      </c>
      <c r="K3847" s="93">
        <f t="shared" ca="1" si="483"/>
        <v>9.3182735324271251E-2</v>
      </c>
      <c r="L3847" s="93">
        <f t="shared" ca="1" si="483"/>
        <v>0.80577377539608408</v>
      </c>
      <c r="M3847" s="93">
        <f t="shared" ca="1" si="484"/>
        <v>9.3182735324271251E-2</v>
      </c>
      <c r="N3847" s="101">
        <f t="shared" ca="1" si="480"/>
        <v>0.79357477019054712</v>
      </c>
      <c r="O3847" s="46">
        <f t="shared" ca="1" si="485"/>
        <v>0.35373306899619555</v>
      </c>
      <c r="P3847" s="46">
        <f t="shared" ca="1" si="486"/>
        <v>0.33700819033819879</v>
      </c>
      <c r="Q3847" s="47">
        <f t="shared" ca="1" si="481"/>
        <v>0.38718282631218914</v>
      </c>
      <c r="R3847" s="47">
        <f t="shared" ca="1" si="482"/>
        <v>0.27773785039671683</v>
      </c>
      <c r="S3847" s="97">
        <f t="shared" ca="1" si="487"/>
        <v>0.31573545969645622</v>
      </c>
      <c r="V3847">
        <v>3830</v>
      </c>
      <c r="W3847" s="46">
        <v>-0.284716151733927</v>
      </c>
    </row>
    <row r="3848" spans="10:23">
      <c r="J3848">
        <v>3831</v>
      </c>
      <c r="K3848" s="93">
        <f t="shared" ca="1" si="483"/>
        <v>0.43591023789326622</v>
      </c>
      <c r="L3848" s="93">
        <f t="shared" ca="1" si="483"/>
        <v>8.9673616591347829E-2</v>
      </c>
      <c r="M3848" s="93">
        <f t="shared" ca="1" si="484"/>
        <v>0.43591023789326622</v>
      </c>
      <c r="N3848" s="101">
        <f t="shared" ca="1" si="480"/>
        <v>0.22364728300862574</v>
      </c>
      <c r="O3848" s="46">
        <f t="shared" ca="1" si="485"/>
        <v>0.47676177969624944</v>
      </c>
      <c r="P3848" s="46">
        <f t="shared" ca="1" si="486"/>
        <v>0.3985225456882257</v>
      </c>
      <c r="Q3848" s="47">
        <f t="shared" ca="1" si="481"/>
        <v>0.63324024771229692</v>
      </c>
      <c r="R3848" s="47">
        <f t="shared" ca="1" si="482"/>
        <v>0.18558485605071817</v>
      </c>
      <c r="S3848" s="97">
        <f t="shared" ca="1" si="487"/>
        <v>0.33117331787348381</v>
      </c>
      <c r="V3848">
        <v>3831</v>
      </c>
      <c r="W3848" s="46">
        <v>0.85502193799298198</v>
      </c>
    </row>
    <row r="3849" spans="10:23">
      <c r="J3849">
        <v>3832</v>
      </c>
      <c r="K3849" s="93">
        <f t="shared" ca="1" si="483"/>
        <v>2.1856111644021978</v>
      </c>
      <c r="L3849" s="93">
        <f t="shared" ca="1" si="483"/>
        <v>7.0707048502119257E-2</v>
      </c>
      <c r="M3849" s="93">
        <f t="shared" ca="1" si="484"/>
        <v>2.1856111644021978</v>
      </c>
      <c r="N3849" s="101">
        <f t="shared" ca="1" si="480"/>
        <v>0.76210954542189757</v>
      </c>
      <c r="O3849" s="46">
        <f t="shared" ca="1" si="485"/>
        <v>1.1048509977646142</v>
      </c>
      <c r="P3849" s="46">
        <f t="shared" ca="1" si="486"/>
        <v>0.71256715472240806</v>
      </c>
      <c r="Q3849" s="47">
        <f t="shared" ca="1" si="481"/>
        <v>1.8894186838490263</v>
      </c>
      <c r="R3849" s="47">
        <f t="shared" ca="1" si="482"/>
        <v>0.27265015986517493</v>
      </c>
      <c r="S3849" s="97">
        <f t="shared" ca="1" si="487"/>
        <v>0.68875057881489454</v>
      </c>
      <c r="V3849">
        <v>3832</v>
      </c>
      <c r="W3849" s="46">
        <v>0.58303180687843903</v>
      </c>
    </row>
    <row r="3850" spans="10:23">
      <c r="J3850">
        <v>3833</v>
      </c>
      <c r="K3850" s="93">
        <f t="shared" ca="1" si="483"/>
        <v>-0.96183971275282265</v>
      </c>
      <c r="L3850" s="93">
        <f t="shared" ca="1" si="483"/>
        <v>0.27182219883712572</v>
      </c>
      <c r="M3850" s="93">
        <f t="shared" ca="1" si="484"/>
        <v>-0.96183971275282265</v>
      </c>
      <c r="N3850" s="101">
        <f t="shared" ca="1" si="480"/>
        <v>-4.8176549310107619E-2</v>
      </c>
      <c r="O3850" s="46">
        <f t="shared" ca="1" si="485"/>
        <v>-2.4987782332067832E-2</v>
      </c>
      <c r="P3850" s="46">
        <f t="shared" ca="1" si="486"/>
        <v>0.14764776467406707</v>
      </c>
      <c r="Q3850" s="47">
        <f t="shared" ca="1" si="481"/>
        <v>-0.37025887634433763</v>
      </c>
      <c r="R3850" s="47">
        <f t="shared" ca="1" si="482"/>
        <v>0.14163298384564915</v>
      </c>
      <c r="S3850" s="97">
        <f t="shared" ca="1" si="487"/>
        <v>5.832260075679066E-2</v>
      </c>
      <c r="V3850">
        <v>3833</v>
      </c>
      <c r="W3850" s="46">
        <v>-5.0970884128730097E-2</v>
      </c>
    </row>
    <row r="3851" spans="10:23">
      <c r="J3851">
        <v>3834</v>
      </c>
      <c r="K3851" s="93">
        <f t="shared" ca="1" si="483"/>
        <v>0.50650814654028653</v>
      </c>
      <c r="L3851" s="93">
        <f t="shared" ca="1" si="483"/>
        <v>0.74733638289162041</v>
      </c>
      <c r="M3851" s="93">
        <f t="shared" ca="1" si="484"/>
        <v>0.50650814654028653</v>
      </c>
      <c r="N3851" s="101">
        <f t="shared" ca="1" si="480"/>
        <v>0.86961801394790417</v>
      </c>
      <c r="O3851" s="46">
        <f t="shared" ca="1" si="485"/>
        <v>0.50210427370054833</v>
      </c>
      <c r="P3851" s="46">
        <f t="shared" ca="1" si="486"/>
        <v>0.41119379269037515</v>
      </c>
      <c r="Q3851" s="47">
        <f t="shared" ca="1" si="481"/>
        <v>0.6839252357208947</v>
      </c>
      <c r="R3851" s="47">
        <f t="shared" ca="1" si="482"/>
        <v>0.29003347180405259</v>
      </c>
      <c r="S3851" s="97">
        <f t="shared" ca="1" si="487"/>
        <v>0.39606887275230046</v>
      </c>
      <c r="V3851">
        <v>3834</v>
      </c>
      <c r="W3851" s="46">
        <v>0.86770986952276596</v>
      </c>
    </row>
    <row r="3852" spans="10:23">
      <c r="J3852">
        <v>3835</v>
      </c>
      <c r="K3852" s="93">
        <f t="shared" ca="1" si="483"/>
        <v>-0.79752002362152907</v>
      </c>
      <c r="L3852" s="93">
        <f t="shared" ca="1" si="483"/>
        <v>0.21646198001110198</v>
      </c>
      <c r="M3852" s="93">
        <f t="shared" ca="1" si="484"/>
        <v>-0.79752002362152907</v>
      </c>
      <c r="N3852" s="101">
        <f t="shared" ca="1" si="480"/>
        <v>-4.8405294643884988E-2</v>
      </c>
      <c r="O3852" s="46">
        <f t="shared" ca="1" si="485"/>
        <v>3.3997969744793799E-2</v>
      </c>
      <c r="P3852" s="46">
        <f t="shared" ca="1" si="486"/>
        <v>0.17714064071249788</v>
      </c>
      <c r="Q3852" s="47">
        <f t="shared" ca="1" si="481"/>
        <v>-0.25228737219061437</v>
      </c>
      <c r="R3852" s="47">
        <f t="shared" ca="1" si="482"/>
        <v>0.14159599744312543</v>
      </c>
      <c r="S3852" s="97">
        <f t="shared" ca="1" si="487"/>
        <v>8.7796983593959613E-2</v>
      </c>
      <c r="V3852">
        <v>3835</v>
      </c>
      <c r="W3852" s="46">
        <v>0.85234689989356105</v>
      </c>
    </row>
    <row r="3853" spans="10:23">
      <c r="J3853">
        <v>3836</v>
      </c>
      <c r="K3853" s="93">
        <f t="shared" ca="1" si="483"/>
        <v>1.3551193584808028</v>
      </c>
      <c r="L3853" s="93">
        <f t="shared" ca="1" si="483"/>
        <v>1.679587163758177</v>
      </c>
      <c r="M3853" s="93">
        <f t="shared" ca="1" si="484"/>
        <v>1.3551193584808028</v>
      </c>
      <c r="N3853" s="101">
        <f t="shared" ca="1" si="480"/>
        <v>2.0233467092762916</v>
      </c>
      <c r="O3853" s="46">
        <f t="shared" ca="1" si="485"/>
        <v>0.80672979254006494</v>
      </c>
      <c r="P3853" s="46">
        <f t="shared" ca="1" si="486"/>
        <v>0.56350655211013345</v>
      </c>
      <c r="Q3853" s="47">
        <f t="shared" ca="1" si="481"/>
        <v>1.2931762733999279</v>
      </c>
      <c r="R3853" s="47">
        <f t="shared" ca="1" si="482"/>
        <v>0.47658273698009068</v>
      </c>
      <c r="S3853" s="97">
        <f t="shared" ca="1" si="487"/>
        <v>0.64165626476007787</v>
      </c>
      <c r="V3853">
        <v>3836</v>
      </c>
      <c r="W3853" s="46">
        <v>8.6071753689265396E-2</v>
      </c>
    </row>
    <row r="3854" spans="10:23">
      <c r="J3854">
        <v>3837</v>
      </c>
      <c r="K3854" s="93">
        <f t="shared" ca="1" si="483"/>
        <v>-0.89871602459471034</v>
      </c>
      <c r="L3854" s="93">
        <f t="shared" ca="1" si="483"/>
        <v>0.47835265062165799</v>
      </c>
      <c r="M3854" s="93">
        <f t="shared" ca="1" si="484"/>
        <v>-0.89871602459471034</v>
      </c>
      <c r="N3854" s="101">
        <f t="shared" ca="1" si="480"/>
        <v>0.16770624880166735</v>
      </c>
      <c r="O3854" s="46">
        <f t="shared" ca="1" si="485"/>
        <v>-2.3283053116573971E-3</v>
      </c>
      <c r="P3854" s="46">
        <f t="shared" ca="1" si="486"/>
        <v>0.15897750318427228</v>
      </c>
      <c r="Q3854" s="47">
        <f t="shared" ca="1" si="481"/>
        <v>-0.32493992230351676</v>
      </c>
      <c r="R3854" s="47">
        <f t="shared" ca="1" si="482"/>
        <v>0.17653961095388426</v>
      </c>
      <c r="S3854" s="97">
        <f t="shared" ca="1" si="487"/>
        <v>8.7105652821113433E-2</v>
      </c>
      <c r="V3854">
        <v>3837</v>
      </c>
      <c r="W3854" s="46">
        <v>0.17053852294883401</v>
      </c>
    </row>
    <row r="3855" spans="10:23">
      <c r="J3855">
        <v>3838</v>
      </c>
      <c r="K3855" s="93">
        <f t="shared" ca="1" si="483"/>
        <v>0.1119688981922068</v>
      </c>
      <c r="L3855" s="93">
        <f t="shared" ca="1" si="483"/>
        <v>-0.91991902586184626</v>
      </c>
      <c r="M3855" s="93">
        <f t="shared" ca="1" si="484"/>
        <v>0.1119688981922068</v>
      </c>
      <c r="N3855" s="101">
        <f t="shared" ca="1" si="480"/>
        <v>-0.83655114141590525</v>
      </c>
      <c r="O3855" s="46">
        <f t="shared" ca="1" si="485"/>
        <v>0.36047672796525676</v>
      </c>
      <c r="P3855" s="46">
        <f t="shared" ca="1" si="486"/>
        <v>0.34038001982272936</v>
      </c>
      <c r="Q3855" s="47">
        <f t="shared" ca="1" si="481"/>
        <v>0.4006701442503115</v>
      </c>
      <c r="R3855" s="47">
        <f t="shared" ca="1" si="482"/>
        <v>1.4158733238634175E-2</v>
      </c>
      <c r="S3855" s="97">
        <f t="shared" ca="1" si="487"/>
        <v>0.18731773060194545</v>
      </c>
      <c r="V3855">
        <v>3838</v>
      </c>
      <c r="W3855" s="46">
        <v>1.2731928396162999</v>
      </c>
    </row>
    <row r="3856" spans="10:23">
      <c r="J3856">
        <v>3839</v>
      </c>
      <c r="K3856" s="93">
        <f t="shared" ca="1" si="483"/>
        <v>-0.83411906653475232</v>
      </c>
      <c r="L3856" s="93">
        <f t="shared" ca="1" si="483"/>
        <v>-0.38341353672792833</v>
      </c>
      <c r="M3856" s="93">
        <f t="shared" ca="1" si="484"/>
        <v>-0.83411906653475232</v>
      </c>
      <c r="N3856" s="101">
        <f t="shared" ca="1" si="480"/>
        <v>-0.62877650376185223</v>
      </c>
      <c r="O3856" s="46">
        <f t="shared" ca="1" si="485"/>
        <v>2.0860030627802895E-2</v>
      </c>
      <c r="P3856" s="46">
        <f t="shared" ca="1" si="486"/>
        <v>0.17057167115400243</v>
      </c>
      <c r="Q3856" s="47">
        <f t="shared" ca="1" si="481"/>
        <v>-0.27856325042459618</v>
      </c>
      <c r="R3856" s="47">
        <f t="shared" ca="1" si="482"/>
        <v>4.7754331695642999E-2</v>
      </c>
      <c r="S3856" s="97">
        <f t="shared" ca="1" si="487"/>
        <v>3.4307181161722947E-2</v>
      </c>
      <c r="V3856">
        <v>3839</v>
      </c>
      <c r="W3856" s="46">
        <v>1.83918618438912</v>
      </c>
    </row>
    <row r="3857" spans="10:23">
      <c r="J3857">
        <v>3840</v>
      </c>
      <c r="K3857" s="93">
        <f t="shared" ca="1" si="483"/>
        <v>1.106777291128904</v>
      </c>
      <c r="L3857" s="93">
        <f t="shared" ca="1" si="483"/>
        <v>-1.0112311799484437</v>
      </c>
      <c r="M3857" s="93">
        <f t="shared" ca="1" si="484"/>
        <v>1.106777291128904</v>
      </c>
      <c r="N3857" s="101">
        <f t="shared" ca="1" si="480"/>
        <v>-0.60675127347443469</v>
      </c>
      <c r="O3857" s="46">
        <f t="shared" ca="1" si="485"/>
        <v>0.71758257170172746</v>
      </c>
      <c r="P3857" s="46">
        <f t="shared" ca="1" si="486"/>
        <v>0.51893294169096471</v>
      </c>
      <c r="Q3857" s="47">
        <f t="shared" ca="1" si="481"/>
        <v>1.1148818317232529</v>
      </c>
      <c r="R3857" s="47">
        <f t="shared" ca="1" si="482"/>
        <v>5.131564601684159E-2</v>
      </c>
      <c r="S3857" s="97">
        <f t="shared" ca="1" si="487"/>
        <v>0.38444910885928452</v>
      </c>
      <c r="V3857">
        <v>3840</v>
      </c>
      <c r="W3857" s="46">
        <v>0.80518859542191601</v>
      </c>
    </row>
    <row r="3858" spans="10:23">
      <c r="J3858">
        <v>3841</v>
      </c>
      <c r="K3858" s="93">
        <f t="shared" ca="1" si="483"/>
        <v>0.97642802635884984</v>
      </c>
      <c r="L3858" s="93">
        <f t="shared" ca="1" si="483"/>
        <v>-0.2875349815391296</v>
      </c>
      <c r="M3858" s="93">
        <f t="shared" ca="1" si="484"/>
        <v>0.97642802635884984</v>
      </c>
      <c r="N3858" s="101">
        <f t="shared" ref="N3858:N3921" ca="1" si="488">$N$2*K3858+SQRT(1-$N$2^2)*L3858</f>
        <v>3.7918935186179836E-2</v>
      </c>
      <c r="O3858" s="46">
        <f t="shared" ca="1" si="485"/>
        <v>0.67079116492767865</v>
      </c>
      <c r="P3858" s="46">
        <f t="shared" ca="1" si="486"/>
        <v>0.49553723830394031</v>
      </c>
      <c r="Q3858" s="47">
        <f t="shared" ref="Q3858:Q3921" ca="1" si="489">$K$2+K3858*$S$3</f>
        <v>1.0212990181751553</v>
      </c>
      <c r="R3858" s="47">
        <f t="shared" ref="R3858:R3921" ca="1" si="490">$L$2+$L$3*N3858</f>
        <v>0.15555397708503976</v>
      </c>
      <c r="S3858" s="97">
        <f t="shared" ca="1" si="487"/>
        <v>0.41317257100635918</v>
      </c>
      <c r="V3858">
        <v>3841</v>
      </c>
      <c r="W3858" s="46">
        <v>-7.4861226377637494E-2</v>
      </c>
    </row>
    <row r="3859" spans="10:23">
      <c r="J3859">
        <v>3842</v>
      </c>
      <c r="K3859" s="93">
        <f t="shared" ref="K3859:L3922" ca="1" si="491">_xlfn.NORM.S.INV(RAND())</f>
        <v>-0.55068654063079681</v>
      </c>
      <c r="L3859" s="93">
        <f t="shared" ca="1" si="491"/>
        <v>1.677383100974132</v>
      </c>
      <c r="M3859" s="93">
        <f t="shared" ref="M3859:M3922" ca="1" si="492">K3859</f>
        <v>-0.55068654063079681</v>
      </c>
      <c r="N3859" s="101">
        <f t="shared" ca="1" si="488"/>
        <v>1.4151680443615113</v>
      </c>
      <c r="O3859" s="46">
        <f t="shared" ref="O3859:O3922" ca="1" si="493">$K$2+K3859*$K$3</f>
        <v>0.12260365485125857</v>
      </c>
      <c r="P3859" s="46">
        <f t="shared" ref="P3859:P3922" ca="1" si="494">$K$2+K3859*$R$3</f>
        <v>0.22144348326573027</v>
      </c>
      <c r="Q3859" s="47">
        <f t="shared" ca="1" si="489"/>
        <v>-7.5076001977684825E-2</v>
      </c>
      <c r="R3859" s="47">
        <f t="shared" ca="1" si="490"/>
        <v>0.37824481447283853</v>
      </c>
      <c r="S3859" s="97">
        <f t="shared" ref="S3859:S3922" ca="1" si="495">AVERAGE(R3859,O3859)</f>
        <v>0.25042423466204855</v>
      </c>
      <c r="V3859">
        <v>3842</v>
      </c>
      <c r="W3859" s="46">
        <v>0.49125036117491699</v>
      </c>
    </row>
    <row r="3860" spans="10:23">
      <c r="J3860">
        <v>3843</v>
      </c>
      <c r="K3860" s="93">
        <f t="shared" ca="1" si="491"/>
        <v>-7.93855409715606E-2</v>
      </c>
      <c r="L3860" s="93">
        <f t="shared" ca="1" si="491"/>
        <v>-0.29972541504639938</v>
      </c>
      <c r="M3860" s="93">
        <f t="shared" ca="1" si="492"/>
        <v>-7.93855409715606E-2</v>
      </c>
      <c r="N3860" s="101">
        <f t="shared" ca="1" si="488"/>
        <v>-0.30941101001054028</v>
      </c>
      <c r="O3860" s="46">
        <f t="shared" ca="1" si="493"/>
        <v>0.29178632593861781</v>
      </c>
      <c r="P3860" s="46">
        <f t="shared" ca="1" si="494"/>
        <v>0.30603481880940986</v>
      </c>
      <c r="Q3860" s="47">
        <f t="shared" ca="1" si="489"/>
        <v>0.26328934019703365</v>
      </c>
      <c r="R3860" s="47">
        <f t="shared" ca="1" si="490"/>
        <v>9.9393333501810455E-2</v>
      </c>
      <c r="S3860" s="97">
        <f t="shared" ca="1" si="495"/>
        <v>0.19558982972021413</v>
      </c>
      <c r="V3860">
        <v>3843</v>
      </c>
      <c r="W3860" s="46">
        <v>-4.6093744573794997E-2</v>
      </c>
    </row>
    <row r="3861" spans="10:23">
      <c r="J3861">
        <v>3844</v>
      </c>
      <c r="K3861" s="93">
        <f t="shared" ca="1" si="491"/>
        <v>-1.6609695198466109E-2</v>
      </c>
      <c r="L3861" s="93">
        <f t="shared" ca="1" si="491"/>
        <v>-0.50679922653371845</v>
      </c>
      <c r="M3861" s="93">
        <f t="shared" ca="1" si="492"/>
        <v>-1.6609695198466109E-2</v>
      </c>
      <c r="N3861" s="101">
        <f t="shared" ca="1" si="488"/>
        <v>-0.48577008214919043</v>
      </c>
      <c r="O3861" s="46">
        <f t="shared" ca="1" si="493"/>
        <v>0.31432093816167528</v>
      </c>
      <c r="P3861" s="46">
        <f t="shared" ca="1" si="494"/>
        <v>0.31730212492093862</v>
      </c>
      <c r="Q3861" s="47">
        <f t="shared" ca="1" si="489"/>
        <v>0.30835856464314859</v>
      </c>
      <c r="R3861" s="47">
        <f t="shared" ca="1" si="490"/>
        <v>7.0877396048049893E-2</v>
      </c>
      <c r="S3861" s="97">
        <f t="shared" ca="1" si="495"/>
        <v>0.19259916710486258</v>
      </c>
      <c r="V3861">
        <v>3844</v>
      </c>
      <c r="W3861" s="46">
        <v>0.33463127421132</v>
      </c>
    </row>
    <row r="3862" spans="10:23">
      <c r="J3862">
        <v>3845</v>
      </c>
      <c r="K3862" s="93">
        <f t="shared" ca="1" si="491"/>
        <v>-0.4818885627189578</v>
      </c>
      <c r="L3862" s="93">
        <f t="shared" ca="1" si="491"/>
        <v>-9.2227192071912684E-2</v>
      </c>
      <c r="M3862" s="93">
        <f t="shared" ca="1" si="492"/>
        <v>-0.4818885627189578</v>
      </c>
      <c r="N3862" s="101">
        <f t="shared" ca="1" si="488"/>
        <v>-0.24069042374635846</v>
      </c>
      <c r="O3862" s="46">
        <f t="shared" ca="1" si="493"/>
        <v>0.14730002866958208</v>
      </c>
      <c r="P3862" s="46">
        <f t="shared" ca="1" si="494"/>
        <v>0.23379167017489202</v>
      </c>
      <c r="Q3862" s="47">
        <f t="shared" ca="1" si="489"/>
        <v>-2.5683254341037798E-2</v>
      </c>
      <c r="R3862" s="47">
        <f t="shared" ca="1" si="490"/>
        <v>0.11050493618791747</v>
      </c>
      <c r="S3862" s="97">
        <f t="shared" ca="1" si="495"/>
        <v>0.12890248242874977</v>
      </c>
      <c r="V3862">
        <v>3845</v>
      </c>
      <c r="W3862" s="46">
        <v>-0.30401973241797797</v>
      </c>
    </row>
    <row r="3863" spans="10:23">
      <c r="J3863">
        <v>3846</v>
      </c>
      <c r="K3863" s="93">
        <f t="shared" ca="1" si="491"/>
        <v>0.74929497867877881</v>
      </c>
      <c r="L3863" s="93">
        <f t="shared" ca="1" si="491"/>
        <v>0.38967317153554432</v>
      </c>
      <c r="M3863" s="93">
        <f t="shared" ca="1" si="492"/>
        <v>0.74929497867877881</v>
      </c>
      <c r="N3863" s="101">
        <f t="shared" ca="1" si="488"/>
        <v>0.60773519543752985</v>
      </c>
      <c r="O3863" s="46">
        <f t="shared" ca="1" si="493"/>
        <v>0.58925733468647246</v>
      </c>
      <c r="P3863" s="46">
        <f t="shared" ca="1" si="494"/>
        <v>0.45477032318333721</v>
      </c>
      <c r="Q3863" s="47">
        <f t="shared" ca="1" si="489"/>
        <v>0.85823135769274295</v>
      </c>
      <c r="R3863" s="47">
        <f t="shared" ca="1" si="490"/>
        <v>0.24768898687171359</v>
      </c>
      <c r="S3863" s="97">
        <f t="shared" ca="1" si="495"/>
        <v>0.41847316077909302</v>
      </c>
      <c r="V3863">
        <v>3846</v>
      </c>
      <c r="W3863" s="46">
        <v>0.34095574958564701</v>
      </c>
    </row>
    <row r="3864" spans="10:23">
      <c r="J3864">
        <v>3847</v>
      </c>
      <c r="K3864" s="93">
        <f t="shared" ca="1" si="491"/>
        <v>0.99890797384632335</v>
      </c>
      <c r="L3864" s="93">
        <f t="shared" ca="1" si="491"/>
        <v>-0.24515386112166782</v>
      </c>
      <c r="M3864" s="93">
        <f t="shared" ca="1" si="492"/>
        <v>0.99890797384632335</v>
      </c>
      <c r="N3864" s="101">
        <f t="shared" ca="1" si="488"/>
        <v>8.5248890557935358E-2</v>
      </c>
      <c r="O3864" s="46">
        <f t="shared" ca="1" si="493"/>
        <v>0.6788607798119759</v>
      </c>
      <c r="P3864" s="46">
        <f t="shared" ca="1" si="494"/>
        <v>0.49957204574608893</v>
      </c>
      <c r="Q3864" s="47">
        <f t="shared" ca="1" si="489"/>
        <v>1.0374382479437498</v>
      </c>
      <c r="R3864" s="47">
        <f t="shared" ca="1" si="490"/>
        <v>0.16320687540608095</v>
      </c>
      <c r="S3864" s="97">
        <f t="shared" ca="1" si="495"/>
        <v>0.42103382760902841</v>
      </c>
      <c r="V3864">
        <v>3847</v>
      </c>
      <c r="W3864" s="46">
        <v>0.86308657892232299</v>
      </c>
    </row>
    <row r="3865" spans="10:23">
      <c r="J3865">
        <v>3848</v>
      </c>
      <c r="K3865" s="93">
        <f t="shared" ca="1" si="491"/>
        <v>-1.3243263461563111</v>
      </c>
      <c r="L3865" s="93">
        <f t="shared" ca="1" si="491"/>
        <v>-0.17763012425531854</v>
      </c>
      <c r="M3865" s="93">
        <f t="shared" ca="1" si="492"/>
        <v>-1.3243263461563111</v>
      </c>
      <c r="N3865" s="101">
        <f t="shared" ca="1" si="488"/>
        <v>-0.589573622033428</v>
      </c>
      <c r="O3865" s="46">
        <f t="shared" ca="1" si="493"/>
        <v>-0.15510941779858989</v>
      </c>
      <c r="P3865" s="46">
        <f t="shared" ca="1" si="494"/>
        <v>8.2586946940806039E-2</v>
      </c>
      <c r="Q3865" s="47">
        <f t="shared" ca="1" si="489"/>
        <v>-0.63050214727738174</v>
      </c>
      <c r="R3865" s="47">
        <f t="shared" ca="1" si="490"/>
        <v>5.4093143245388733E-2</v>
      </c>
      <c r="S3865" s="97">
        <f t="shared" ca="1" si="495"/>
        <v>-5.0508137276600577E-2</v>
      </c>
      <c r="V3865">
        <v>3848</v>
      </c>
      <c r="W3865" s="46">
        <v>1.4848336050323401</v>
      </c>
    </row>
    <row r="3866" spans="10:23">
      <c r="J3866">
        <v>3849</v>
      </c>
      <c r="K3866" s="93">
        <f t="shared" ca="1" si="491"/>
        <v>-0.9732347250016149</v>
      </c>
      <c r="L3866" s="93">
        <f t="shared" ca="1" si="491"/>
        <v>0.79473299235986961</v>
      </c>
      <c r="M3866" s="93">
        <f t="shared" ca="1" si="492"/>
        <v>-0.9732347250016149</v>
      </c>
      <c r="N3866" s="101">
        <f t="shared" ca="1" si="488"/>
        <v>0.44396251342144932</v>
      </c>
      <c r="O3866" s="46">
        <f t="shared" ca="1" si="493"/>
        <v>-2.9078243864544384E-2</v>
      </c>
      <c r="P3866" s="46">
        <f t="shared" ca="1" si="494"/>
        <v>0.14560253390782879</v>
      </c>
      <c r="Q3866" s="47">
        <f t="shared" ca="1" si="489"/>
        <v>-0.37843979940929073</v>
      </c>
      <c r="R3866" s="47">
        <f t="shared" ca="1" si="490"/>
        <v>0.22120817417309835</v>
      </c>
      <c r="S3866" s="97">
        <f t="shared" ca="1" si="495"/>
        <v>9.6064965154276982E-2</v>
      </c>
      <c r="V3866">
        <v>3849</v>
      </c>
      <c r="W3866" s="46">
        <v>1.1128392431012799</v>
      </c>
    </row>
    <row r="3867" spans="10:23">
      <c r="J3867">
        <v>3850</v>
      </c>
      <c r="K3867" s="93">
        <f t="shared" ca="1" si="491"/>
        <v>-0.47156097234126915</v>
      </c>
      <c r="L3867" s="93">
        <f t="shared" ca="1" si="491"/>
        <v>0.18066295399185686</v>
      </c>
      <c r="M3867" s="93">
        <f t="shared" ca="1" si="492"/>
        <v>-0.47156097234126915</v>
      </c>
      <c r="N3867" s="101">
        <f t="shared" ca="1" si="488"/>
        <v>2.131654138269834E-2</v>
      </c>
      <c r="O3867" s="46">
        <f t="shared" ca="1" si="493"/>
        <v>0.15100731833639117</v>
      </c>
      <c r="P3867" s="46">
        <f t="shared" ca="1" si="494"/>
        <v>0.23564531500829655</v>
      </c>
      <c r="Q3867" s="47">
        <f t="shared" ca="1" si="489"/>
        <v>-1.8268675007419632E-2</v>
      </c>
      <c r="R3867" s="47">
        <f t="shared" ca="1" si="490"/>
        <v>0.15286949469611805</v>
      </c>
      <c r="S3867" s="97">
        <f t="shared" ca="1" si="495"/>
        <v>0.15193840651625462</v>
      </c>
      <c r="V3867">
        <v>3850</v>
      </c>
      <c r="W3867" s="46">
        <v>0.32492267062415398</v>
      </c>
    </row>
    <row r="3868" spans="10:23">
      <c r="J3868">
        <v>3851</v>
      </c>
      <c r="K3868" s="93">
        <f t="shared" ca="1" si="491"/>
        <v>-0.71366449540140897</v>
      </c>
      <c r="L3868" s="93">
        <f t="shared" ca="1" si="491"/>
        <v>-0.46030870608704882</v>
      </c>
      <c r="M3868" s="93">
        <f t="shared" ca="1" si="492"/>
        <v>-0.71366449540140897</v>
      </c>
      <c r="N3868" s="101">
        <f t="shared" ca="1" si="488"/>
        <v>-0.663372265231152</v>
      </c>
      <c r="O3868" s="46">
        <f t="shared" ca="1" si="493"/>
        <v>6.4099544449661539E-2</v>
      </c>
      <c r="P3868" s="46">
        <f t="shared" ca="1" si="494"/>
        <v>0.19219142806493175</v>
      </c>
      <c r="Q3868" s="47">
        <f t="shared" ca="1" si="489"/>
        <v>-0.19208422278087889</v>
      </c>
      <c r="R3868" s="47">
        <f t="shared" ca="1" si="490"/>
        <v>4.2160456890902698E-2</v>
      </c>
      <c r="S3868" s="97">
        <f t="shared" ca="1" si="495"/>
        <v>5.3130000670282118E-2</v>
      </c>
      <c r="V3868">
        <v>3851</v>
      </c>
      <c r="W3868" s="46">
        <v>5.9721480977048297E-2</v>
      </c>
    </row>
    <row r="3869" spans="10:23">
      <c r="J3869">
        <v>3852</v>
      </c>
      <c r="K3869" s="93">
        <f t="shared" ca="1" si="491"/>
        <v>-0.94625626714149913</v>
      </c>
      <c r="L3869" s="93">
        <f t="shared" ca="1" si="491"/>
        <v>-0.92354972003689662</v>
      </c>
      <c r="M3869" s="93">
        <f t="shared" ca="1" si="492"/>
        <v>-0.94625626714149913</v>
      </c>
      <c r="N3869" s="101">
        <f t="shared" ca="1" si="488"/>
        <v>-1.1765326839224461</v>
      </c>
      <c r="O3869" s="46">
        <f t="shared" ca="1" si="493"/>
        <v>-1.9393801086166562E-2</v>
      </c>
      <c r="P3869" s="46">
        <f t="shared" ca="1" si="494"/>
        <v>0.1504447552970177</v>
      </c>
      <c r="Q3869" s="47">
        <f t="shared" ca="1" si="489"/>
        <v>-0.35907091385253509</v>
      </c>
      <c r="R3869" s="47">
        <f t="shared" ca="1" si="490"/>
        <v>-4.0813728818365175E-2</v>
      </c>
      <c r="S3869" s="97">
        <f t="shared" ca="1" si="495"/>
        <v>-3.0103764952265868E-2</v>
      </c>
      <c r="V3869">
        <v>3852</v>
      </c>
      <c r="W3869" s="46">
        <v>0.16884689910487999</v>
      </c>
    </row>
    <row r="3870" spans="10:23">
      <c r="J3870">
        <v>3853</v>
      </c>
      <c r="K3870" s="93">
        <f t="shared" ca="1" si="491"/>
        <v>-0.8592829878684487</v>
      </c>
      <c r="L3870" s="93">
        <f t="shared" ca="1" si="491"/>
        <v>-5.4323452506984157E-2</v>
      </c>
      <c r="M3870" s="93">
        <f t="shared" ca="1" si="492"/>
        <v>-0.8592829878684487</v>
      </c>
      <c r="N3870" s="101">
        <f t="shared" ca="1" si="488"/>
        <v>-0.32477441901640597</v>
      </c>
      <c r="O3870" s="46">
        <f t="shared" ca="1" si="493"/>
        <v>1.1826951068572011E-2</v>
      </c>
      <c r="P3870" s="46">
        <f t="shared" ca="1" si="494"/>
        <v>0.16605513137438699</v>
      </c>
      <c r="Q3870" s="47">
        <f t="shared" ca="1" si="489"/>
        <v>-0.29662940954305794</v>
      </c>
      <c r="R3870" s="47">
        <f t="shared" ca="1" si="490"/>
        <v>9.6909185649505014E-2</v>
      </c>
      <c r="S3870" s="97">
        <f t="shared" ca="1" si="495"/>
        <v>5.4368068359038513E-2</v>
      </c>
      <c r="V3870">
        <v>3853</v>
      </c>
      <c r="W3870" s="46">
        <v>0.93231750817738301</v>
      </c>
    </row>
    <row r="3871" spans="10:23">
      <c r="J3871">
        <v>3854</v>
      </c>
      <c r="K3871" s="93">
        <f t="shared" ca="1" si="491"/>
        <v>-0.20593022618869367</v>
      </c>
      <c r="L3871" s="93">
        <f t="shared" ca="1" si="491"/>
        <v>-0.68034345839333188</v>
      </c>
      <c r="M3871" s="93">
        <f t="shared" ca="1" si="492"/>
        <v>-0.20593022618869367</v>
      </c>
      <c r="N3871" s="101">
        <f t="shared" ca="1" si="488"/>
        <v>-0.71051262678113791</v>
      </c>
      <c r="O3871" s="46">
        <f t="shared" ca="1" si="493"/>
        <v>0.2463606470785622</v>
      </c>
      <c r="P3871" s="46">
        <f t="shared" ca="1" si="494"/>
        <v>0.28332197937938208</v>
      </c>
      <c r="Q3871" s="47">
        <f t="shared" ca="1" si="489"/>
        <v>0.17243798247692244</v>
      </c>
      <c r="R3871" s="47">
        <f t="shared" ca="1" si="490"/>
        <v>3.4538214466933531E-2</v>
      </c>
      <c r="S3871" s="97">
        <f t="shared" ca="1" si="495"/>
        <v>0.14044943077274785</v>
      </c>
      <c r="V3871">
        <v>3854</v>
      </c>
      <c r="W3871" s="46">
        <v>-6.6719974370945498E-2</v>
      </c>
    </row>
    <row r="3872" spans="10:23">
      <c r="J3872">
        <v>3855</v>
      </c>
      <c r="K3872" s="93">
        <f t="shared" ca="1" si="491"/>
        <v>0.58719232645842356</v>
      </c>
      <c r="L3872" s="93">
        <f t="shared" ca="1" si="491"/>
        <v>-0.24822970864636887</v>
      </c>
      <c r="M3872" s="93">
        <f t="shared" ca="1" si="492"/>
        <v>0.58719232645842356</v>
      </c>
      <c r="N3872" s="101">
        <f t="shared" ca="1" si="488"/>
        <v>-4.8602080911532453E-2</v>
      </c>
      <c r="O3872" s="46">
        <f t="shared" ca="1" si="493"/>
        <v>0.5310674311793423</v>
      </c>
      <c r="P3872" s="46">
        <f t="shared" ca="1" si="494"/>
        <v>0.42567537142977213</v>
      </c>
      <c r="Q3872" s="47">
        <f t="shared" ca="1" si="489"/>
        <v>0.74185155067848263</v>
      </c>
      <c r="R3872" s="47">
        <f t="shared" ca="1" si="490"/>
        <v>0.14156417858157241</v>
      </c>
      <c r="S3872" s="97">
        <f t="shared" ca="1" si="495"/>
        <v>0.33631580488045737</v>
      </c>
      <c r="V3872">
        <v>3855</v>
      </c>
      <c r="W3872" s="46">
        <v>1.26999266810638</v>
      </c>
    </row>
    <row r="3873" spans="10:23">
      <c r="J3873">
        <v>3856</v>
      </c>
      <c r="K3873" s="93">
        <f t="shared" ca="1" si="491"/>
        <v>0.91681556597595337</v>
      </c>
      <c r="L3873" s="93">
        <f t="shared" ca="1" si="491"/>
        <v>1.5235892564244864</v>
      </c>
      <c r="M3873" s="93">
        <f t="shared" ca="1" si="492"/>
        <v>0.91681556597595337</v>
      </c>
      <c r="N3873" s="101">
        <f t="shared" ca="1" si="488"/>
        <v>1.7360572771841478</v>
      </c>
      <c r="O3873" s="46">
        <f t="shared" ca="1" si="493"/>
        <v>0.64939211148845444</v>
      </c>
      <c r="P3873" s="46">
        <f t="shared" ca="1" si="494"/>
        <v>0.4848377115843282</v>
      </c>
      <c r="Q3873" s="47">
        <f t="shared" ca="1" si="489"/>
        <v>0.97850091129670691</v>
      </c>
      <c r="R3873" s="47">
        <f t="shared" ca="1" si="490"/>
        <v>0.43013019344308845</v>
      </c>
      <c r="S3873" s="97">
        <f t="shared" ca="1" si="495"/>
        <v>0.5397611524657715</v>
      </c>
      <c r="V3873">
        <v>3856</v>
      </c>
      <c r="W3873" s="46">
        <v>0.93106689758148098</v>
      </c>
    </row>
    <row r="3874" spans="10:23">
      <c r="J3874">
        <v>3857</v>
      </c>
      <c r="K3874" s="93">
        <f t="shared" ca="1" si="491"/>
        <v>0.35740739804854771</v>
      </c>
      <c r="L3874" s="93">
        <f t="shared" ca="1" si="491"/>
        <v>-0.8096309543287068</v>
      </c>
      <c r="M3874" s="93">
        <f t="shared" ca="1" si="492"/>
        <v>0.35740739804854771</v>
      </c>
      <c r="N3874" s="101">
        <f t="shared" ca="1" si="488"/>
        <v>-0.65393392590982713</v>
      </c>
      <c r="O3874" s="46">
        <f t="shared" ca="1" si="493"/>
        <v>0.4485816567122638</v>
      </c>
      <c r="P3874" s="46">
        <f t="shared" ca="1" si="494"/>
        <v>0.38443248419623288</v>
      </c>
      <c r="Q3874" s="47">
        <f t="shared" ca="1" si="489"/>
        <v>0.57688000174432563</v>
      </c>
      <c r="R3874" s="47">
        <f t="shared" ca="1" si="490"/>
        <v>4.3686565474319788E-2</v>
      </c>
      <c r="S3874" s="97">
        <f t="shared" ca="1" si="495"/>
        <v>0.24613411109329181</v>
      </c>
      <c r="V3874">
        <v>3857</v>
      </c>
      <c r="W3874" s="46">
        <v>0.54314606725397496</v>
      </c>
    </row>
    <row r="3875" spans="10:23">
      <c r="J3875">
        <v>3858</v>
      </c>
      <c r="K3875" s="93">
        <f t="shared" ca="1" si="491"/>
        <v>-1.3817771939871066</v>
      </c>
      <c r="L3875" s="93">
        <f t="shared" ca="1" si="491"/>
        <v>-0.20246085430306279</v>
      </c>
      <c r="M3875" s="93">
        <f t="shared" ca="1" si="492"/>
        <v>-1.3817771939871066</v>
      </c>
      <c r="N3875" s="101">
        <f t="shared" ca="1" si="488"/>
        <v>-0.63138587818269398</v>
      </c>
      <c r="O3875" s="46">
        <f t="shared" ca="1" si="493"/>
        <v>-0.17573251832092063</v>
      </c>
      <c r="P3875" s="46">
        <f t="shared" ca="1" si="494"/>
        <v>7.2275396679640669E-2</v>
      </c>
      <c r="Q3875" s="47">
        <f t="shared" ca="1" si="489"/>
        <v>-0.67174834832204322</v>
      </c>
      <c r="R3875" s="47">
        <f t="shared" ca="1" si="490"/>
        <v>4.7332415449000076E-2</v>
      </c>
      <c r="S3875" s="97">
        <f t="shared" ca="1" si="495"/>
        <v>-6.4200051435960276E-2</v>
      </c>
      <c r="V3875">
        <v>3858</v>
      </c>
      <c r="W3875" s="46">
        <v>0.39118227226174601</v>
      </c>
    </row>
    <row r="3876" spans="10:23">
      <c r="J3876">
        <v>3859</v>
      </c>
      <c r="K3876" s="93">
        <f t="shared" ca="1" si="491"/>
        <v>-1.4649997509131587</v>
      </c>
      <c r="L3876" s="93">
        <f t="shared" ca="1" si="491"/>
        <v>1.0545304621220501</v>
      </c>
      <c r="M3876" s="93">
        <f t="shared" ca="1" si="492"/>
        <v>-1.4649997509131587</v>
      </c>
      <c r="N3876" s="101">
        <f t="shared" ca="1" si="488"/>
        <v>0.53387981652553451</v>
      </c>
      <c r="O3876" s="46">
        <f t="shared" ca="1" si="493"/>
        <v>-0.20560687565444935</v>
      </c>
      <c r="P3876" s="46">
        <f t="shared" ca="1" si="494"/>
        <v>5.7338218012876307E-2</v>
      </c>
      <c r="Q3876" s="47">
        <f t="shared" ca="1" si="489"/>
        <v>-0.73149706298910067</v>
      </c>
      <c r="R3876" s="47">
        <f t="shared" ca="1" si="490"/>
        <v>0.23574712677833259</v>
      </c>
      <c r="S3876" s="97">
        <f t="shared" ca="1" si="495"/>
        <v>1.5070125561941622E-2</v>
      </c>
      <c r="V3876">
        <v>3859</v>
      </c>
      <c r="W3876" s="46">
        <v>1.28314008982564</v>
      </c>
    </row>
    <row r="3877" spans="10:23">
      <c r="J3877">
        <v>3860</v>
      </c>
      <c r="K3877" s="93">
        <f t="shared" ca="1" si="491"/>
        <v>0.10592109185209245</v>
      </c>
      <c r="L3877" s="93">
        <f t="shared" ca="1" si="491"/>
        <v>-1.5394620985065179</v>
      </c>
      <c r="M3877" s="93">
        <f t="shared" ca="1" si="492"/>
        <v>0.10592109185209245</v>
      </c>
      <c r="N3877" s="101">
        <f t="shared" ca="1" si="488"/>
        <v>-1.4258528510355575</v>
      </c>
      <c r="O3877" s="46">
        <f t="shared" ca="1" si="493"/>
        <v>0.35830575011547622</v>
      </c>
      <c r="P3877" s="46">
        <f t="shared" ca="1" si="494"/>
        <v>0.33929453089783912</v>
      </c>
      <c r="Q3877" s="47">
        <f t="shared" ca="1" si="489"/>
        <v>0.39632818855075047</v>
      </c>
      <c r="R3877" s="47">
        <f t="shared" ca="1" si="490"/>
        <v>-8.1126927369155832E-2</v>
      </c>
      <c r="S3877" s="97">
        <f t="shared" ca="1" si="495"/>
        <v>0.13858941137316019</v>
      </c>
      <c r="V3877">
        <v>3860</v>
      </c>
      <c r="W3877" s="46">
        <v>1.4125502518772901</v>
      </c>
    </row>
    <row r="3878" spans="10:23">
      <c r="J3878">
        <v>3861</v>
      </c>
      <c r="K3878" s="93">
        <f t="shared" ca="1" si="491"/>
        <v>0.89670301210357872</v>
      </c>
      <c r="L3878" s="93">
        <f t="shared" ca="1" si="491"/>
        <v>0.39591396196906736</v>
      </c>
      <c r="M3878" s="93">
        <f t="shared" ca="1" si="492"/>
        <v>0.89670301210357872</v>
      </c>
      <c r="N3878" s="101">
        <f t="shared" ca="1" si="488"/>
        <v>0.66053104545347052</v>
      </c>
      <c r="O3878" s="46">
        <f t="shared" ca="1" si="493"/>
        <v>0.64217231864062052</v>
      </c>
      <c r="P3878" s="46">
        <f t="shared" ca="1" si="494"/>
        <v>0.48122781516041124</v>
      </c>
      <c r="Q3878" s="47">
        <f t="shared" ca="1" si="489"/>
        <v>0.96406132560103897</v>
      </c>
      <c r="R3878" s="47">
        <f t="shared" ca="1" si="490"/>
        <v>0.25622567930616391</v>
      </c>
      <c r="S3878" s="97">
        <f t="shared" ca="1" si="495"/>
        <v>0.44919899897339222</v>
      </c>
      <c r="V3878">
        <v>3861</v>
      </c>
      <c r="W3878" s="46">
        <v>-0.19524998374974201</v>
      </c>
    </row>
    <row r="3879" spans="10:23">
      <c r="J3879">
        <v>3862</v>
      </c>
      <c r="K3879" s="93">
        <f t="shared" ca="1" si="491"/>
        <v>-0.52519280597202211</v>
      </c>
      <c r="L3879" s="93">
        <f t="shared" ca="1" si="491"/>
        <v>-0.17794446233724645</v>
      </c>
      <c r="M3879" s="93">
        <f t="shared" ca="1" si="492"/>
        <v>-0.52519280597202211</v>
      </c>
      <c r="N3879" s="101">
        <f t="shared" ca="1" si="488"/>
        <v>-0.33572924744723986</v>
      </c>
      <c r="O3879" s="46">
        <f t="shared" ca="1" si="493"/>
        <v>0.13175512732571198</v>
      </c>
      <c r="P3879" s="46">
        <f t="shared" ca="1" si="494"/>
        <v>0.22601921950295698</v>
      </c>
      <c r="Q3879" s="47">
        <f t="shared" ca="1" si="489"/>
        <v>-5.6773057028777996E-2</v>
      </c>
      <c r="R3879" s="47">
        <f t="shared" ca="1" si="490"/>
        <v>9.5137872166381532E-2</v>
      </c>
      <c r="S3879" s="97">
        <f t="shared" ca="1" si="495"/>
        <v>0.11344649974604676</v>
      </c>
      <c r="V3879">
        <v>3862</v>
      </c>
      <c r="W3879" s="46">
        <v>0.45932173658398301</v>
      </c>
    </row>
    <row r="3880" spans="10:23">
      <c r="J3880">
        <v>3863</v>
      </c>
      <c r="K3880" s="93">
        <f t="shared" ca="1" si="491"/>
        <v>-0.67771179543514026</v>
      </c>
      <c r="L3880" s="93">
        <f t="shared" ca="1" si="491"/>
        <v>0.98548578717630309</v>
      </c>
      <c r="M3880" s="93">
        <f t="shared" ca="1" si="492"/>
        <v>-0.67771179543514026</v>
      </c>
      <c r="N3880" s="101">
        <f t="shared" ca="1" si="488"/>
        <v>0.7187949525370757</v>
      </c>
      <c r="O3880" s="46">
        <f t="shared" ca="1" si="493"/>
        <v>7.7005466180134485E-2</v>
      </c>
      <c r="P3880" s="46">
        <f t="shared" ca="1" si="494"/>
        <v>0.19864438893016823</v>
      </c>
      <c r="Q3880" s="47">
        <f t="shared" ca="1" si="489"/>
        <v>-0.16627237931993299</v>
      </c>
      <c r="R3880" s="47">
        <f t="shared" ca="1" si="490"/>
        <v>0.26564651550165941</v>
      </c>
      <c r="S3880" s="97">
        <f t="shared" ca="1" si="495"/>
        <v>0.17132599084089695</v>
      </c>
      <c r="V3880">
        <v>3863</v>
      </c>
      <c r="W3880" s="46">
        <v>0.68860250695048597</v>
      </c>
    </row>
    <row r="3881" spans="10:23">
      <c r="J3881">
        <v>3864</v>
      </c>
      <c r="K3881" s="93">
        <f t="shared" ca="1" si="491"/>
        <v>9.6522956354863926E-3</v>
      </c>
      <c r="L3881" s="93">
        <f t="shared" ca="1" si="491"/>
        <v>-0.59489512002163247</v>
      </c>
      <c r="M3881" s="93">
        <f t="shared" ca="1" si="492"/>
        <v>9.6522956354863926E-3</v>
      </c>
      <c r="N3881" s="101">
        <f t="shared" ca="1" si="488"/>
        <v>-0.56094041547626305</v>
      </c>
      <c r="O3881" s="46">
        <f t="shared" ca="1" si="493"/>
        <v>0.32374819114983422</v>
      </c>
      <c r="P3881" s="46">
        <f t="shared" ca="1" si="494"/>
        <v>0.32201575141501809</v>
      </c>
      <c r="Q3881" s="47">
        <f t="shared" ca="1" si="489"/>
        <v>0.32721307061946647</v>
      </c>
      <c r="R3881" s="47">
        <f t="shared" ca="1" si="490"/>
        <v>5.8722917701464372E-2</v>
      </c>
      <c r="S3881" s="97">
        <f t="shared" ca="1" si="495"/>
        <v>0.1912355544256493</v>
      </c>
      <c r="V3881">
        <v>3864</v>
      </c>
      <c r="W3881" s="46">
        <v>9.7058116578421602E-2</v>
      </c>
    </row>
    <row r="3882" spans="10:23">
      <c r="J3882">
        <v>3865</v>
      </c>
      <c r="K3882" s="93">
        <f t="shared" ca="1" si="491"/>
        <v>1.1898960968566132</v>
      </c>
      <c r="L3882" s="93">
        <f t="shared" ca="1" si="491"/>
        <v>-8.1741453792560752E-3</v>
      </c>
      <c r="M3882" s="93">
        <f t="shared" ca="1" si="492"/>
        <v>1.1898960968566132</v>
      </c>
      <c r="N3882" s="101">
        <f t="shared" ca="1" si="488"/>
        <v>0.37066388266588807</v>
      </c>
      <c r="O3882" s="46">
        <f t="shared" ca="1" si="493"/>
        <v>0.74741968552234861</v>
      </c>
      <c r="P3882" s="46">
        <f t="shared" ca="1" si="494"/>
        <v>0.53385149860127523</v>
      </c>
      <c r="Q3882" s="47">
        <f t="shared" ca="1" si="489"/>
        <v>1.1745560593644953</v>
      </c>
      <c r="R3882" s="47">
        <f t="shared" ca="1" si="490"/>
        <v>0.20935633607526227</v>
      </c>
      <c r="S3882" s="97">
        <f t="shared" ca="1" si="495"/>
        <v>0.47838801079880544</v>
      </c>
      <c r="V3882">
        <v>3865</v>
      </c>
      <c r="W3882" s="46">
        <v>0.60341062343770502</v>
      </c>
    </row>
    <row r="3883" spans="10:23">
      <c r="J3883">
        <v>3866</v>
      </c>
      <c r="K3883" s="93">
        <f t="shared" ca="1" si="491"/>
        <v>-8.2084050964760985E-2</v>
      </c>
      <c r="L3883" s="93">
        <f t="shared" ca="1" si="491"/>
        <v>-1.1834618519448106</v>
      </c>
      <c r="M3883" s="93">
        <f t="shared" ca="1" si="492"/>
        <v>-8.2084050964760985E-2</v>
      </c>
      <c r="N3883" s="101">
        <f t="shared" ca="1" si="488"/>
        <v>-1.1481248553333607</v>
      </c>
      <c r="O3883" s="46">
        <f t="shared" ca="1" si="493"/>
        <v>0.29081764323067605</v>
      </c>
      <c r="P3883" s="46">
        <f t="shared" ca="1" si="494"/>
        <v>0.30555047745543901</v>
      </c>
      <c r="Q3883" s="47">
        <f t="shared" ca="1" si="489"/>
        <v>0.26135197478115008</v>
      </c>
      <c r="R3883" s="47">
        <f t="shared" ca="1" si="490"/>
        <v>-3.6220396287069911E-2</v>
      </c>
      <c r="S3883" s="97">
        <f t="shared" ca="1" si="495"/>
        <v>0.12729862347180307</v>
      </c>
      <c r="V3883">
        <v>3866</v>
      </c>
      <c r="W3883" s="46">
        <v>-0.28463537853533899</v>
      </c>
    </row>
    <row r="3884" spans="10:23">
      <c r="J3884">
        <v>3867</v>
      </c>
      <c r="K3884" s="93">
        <f t="shared" ca="1" si="491"/>
        <v>0.85056941486671056</v>
      </c>
      <c r="L3884" s="93">
        <f t="shared" ca="1" si="491"/>
        <v>1.3907275476522831</v>
      </c>
      <c r="M3884" s="93">
        <f t="shared" ca="1" si="492"/>
        <v>0.85056941486671056</v>
      </c>
      <c r="N3884" s="101">
        <f t="shared" ca="1" si="488"/>
        <v>1.5890255625502865</v>
      </c>
      <c r="O3884" s="46">
        <f t="shared" ca="1" si="493"/>
        <v>0.62561176559056331</v>
      </c>
      <c r="P3884" s="46">
        <f t="shared" ca="1" si="494"/>
        <v>0.47294753863538264</v>
      </c>
      <c r="Q3884" s="47">
        <f t="shared" ca="1" si="489"/>
        <v>0.93094021950092454</v>
      </c>
      <c r="R3884" s="47">
        <f t="shared" ca="1" si="490"/>
        <v>0.40635626944034647</v>
      </c>
      <c r="S3884" s="97">
        <f t="shared" ca="1" si="495"/>
        <v>0.51598401751545486</v>
      </c>
      <c r="V3884">
        <v>3867</v>
      </c>
      <c r="W3884" s="46">
        <v>0.22378888447762099</v>
      </c>
    </row>
    <row r="3885" spans="10:23">
      <c r="J3885">
        <v>3868</v>
      </c>
      <c r="K3885" s="93">
        <f t="shared" ca="1" si="491"/>
        <v>1.0896881571836476E-2</v>
      </c>
      <c r="L3885" s="93">
        <f t="shared" ca="1" si="491"/>
        <v>0.51862961568282706</v>
      </c>
      <c r="M3885" s="93">
        <f t="shared" ca="1" si="492"/>
        <v>1.0896881571836476E-2</v>
      </c>
      <c r="N3885" s="101">
        <f t="shared" ca="1" si="488"/>
        <v>0.49516947231875591</v>
      </c>
      <c r="O3885" s="46">
        <f t="shared" ca="1" si="493"/>
        <v>0.32419495950649313</v>
      </c>
      <c r="P3885" s="46">
        <f t="shared" ca="1" si="494"/>
        <v>0.32223913559334755</v>
      </c>
      <c r="Q3885" s="47">
        <f t="shared" ca="1" si="489"/>
        <v>0.32810660733278435</v>
      </c>
      <c r="R3885" s="47">
        <f t="shared" ca="1" si="490"/>
        <v>0.22948795484672818</v>
      </c>
      <c r="S3885" s="97">
        <f t="shared" ca="1" si="495"/>
        <v>0.27684145717661068</v>
      </c>
      <c r="V3885">
        <v>3868</v>
      </c>
      <c r="W3885" s="46">
        <v>0.201580410119195</v>
      </c>
    </row>
    <row r="3886" spans="10:23">
      <c r="J3886">
        <v>3869</v>
      </c>
      <c r="K3886" s="93">
        <f t="shared" ca="1" si="491"/>
        <v>-0.49720153001825312</v>
      </c>
      <c r="L3886" s="93">
        <f t="shared" ca="1" si="491"/>
        <v>-0.1943759822230435</v>
      </c>
      <c r="M3886" s="93">
        <f t="shared" ca="1" si="492"/>
        <v>-0.49720153001825312</v>
      </c>
      <c r="N3886" s="101">
        <f t="shared" ca="1" si="488"/>
        <v>-0.34240584150829251</v>
      </c>
      <c r="O3886" s="46">
        <f t="shared" ca="1" si="493"/>
        <v>0.14180314088058671</v>
      </c>
      <c r="P3886" s="46">
        <f t="shared" ca="1" si="494"/>
        <v>0.23104322628039434</v>
      </c>
      <c r="Q3886" s="47">
        <f t="shared" ca="1" si="489"/>
        <v>-3.6677029919028548E-2</v>
      </c>
      <c r="R3886" s="47">
        <f t="shared" ca="1" si="490"/>
        <v>9.4058317049991236E-2</v>
      </c>
      <c r="S3886" s="97">
        <f t="shared" ca="1" si="495"/>
        <v>0.11793072896528897</v>
      </c>
      <c r="V3886">
        <v>3869</v>
      </c>
      <c r="W3886" s="46">
        <v>-0.15188996617404499</v>
      </c>
    </row>
    <row r="3887" spans="10:23">
      <c r="J3887">
        <v>3870</v>
      </c>
      <c r="K3887" s="93">
        <f t="shared" ca="1" si="491"/>
        <v>1.3889039120452866</v>
      </c>
      <c r="L3887" s="93">
        <f t="shared" ca="1" si="491"/>
        <v>0.84961336968872125</v>
      </c>
      <c r="M3887" s="93">
        <f t="shared" ca="1" si="492"/>
        <v>1.3889039120452866</v>
      </c>
      <c r="N3887" s="101">
        <f t="shared" ca="1" si="488"/>
        <v>1.2472067544304024</v>
      </c>
      <c r="O3887" s="46">
        <f t="shared" ca="1" si="493"/>
        <v>0.81885741590107197</v>
      </c>
      <c r="P3887" s="46">
        <f t="shared" ca="1" si="494"/>
        <v>0.56957036379063697</v>
      </c>
      <c r="Q3887" s="47">
        <f t="shared" ca="1" si="489"/>
        <v>1.317431520121942</v>
      </c>
      <c r="R3887" s="47">
        <f t="shared" ca="1" si="490"/>
        <v>0.35108673533210127</v>
      </c>
      <c r="S3887" s="97">
        <f t="shared" ca="1" si="495"/>
        <v>0.5849720756165866</v>
      </c>
      <c r="V3887">
        <v>3870</v>
      </c>
      <c r="W3887" s="46">
        <v>0.61350077136128001</v>
      </c>
    </row>
    <row r="3888" spans="10:23">
      <c r="J3888">
        <v>3871</v>
      </c>
      <c r="K3888" s="93">
        <f t="shared" ca="1" si="491"/>
        <v>0.26268532663335226</v>
      </c>
      <c r="L3888" s="93">
        <f t="shared" ca="1" si="491"/>
        <v>2.5283473650580226</v>
      </c>
      <c r="M3888" s="93">
        <f t="shared" ca="1" si="492"/>
        <v>0.26268532663335226</v>
      </c>
      <c r="N3888" s="101">
        <f t="shared" ca="1" si="488"/>
        <v>2.4806234575491781</v>
      </c>
      <c r="O3888" s="46">
        <f t="shared" ca="1" si="493"/>
        <v>0.41457932473219766</v>
      </c>
      <c r="P3888" s="46">
        <f t="shared" ca="1" si="494"/>
        <v>0.36743131820619984</v>
      </c>
      <c r="Q3888" s="47">
        <f t="shared" ca="1" si="489"/>
        <v>0.50887533778419336</v>
      </c>
      <c r="R3888" s="47">
        <f t="shared" ca="1" si="490"/>
        <v>0.55052095288631353</v>
      </c>
      <c r="S3888" s="97">
        <f t="shared" ca="1" si="495"/>
        <v>0.48255013880925557</v>
      </c>
      <c r="V3888">
        <v>3871</v>
      </c>
      <c r="W3888" s="46">
        <v>-4.4253655869068598E-2</v>
      </c>
    </row>
    <row r="3889" spans="10:23">
      <c r="J3889">
        <v>3872</v>
      </c>
      <c r="K3889" s="93">
        <f t="shared" ca="1" si="491"/>
        <v>-0.14126555987208908</v>
      </c>
      <c r="L3889" s="93">
        <f t="shared" ca="1" si="491"/>
        <v>-1.3796432776298169</v>
      </c>
      <c r="M3889" s="93">
        <f t="shared" ca="1" si="492"/>
        <v>-0.14126555987208908</v>
      </c>
      <c r="N3889" s="101">
        <f t="shared" ca="1" si="488"/>
        <v>-1.3529422143470118</v>
      </c>
      <c r="O3889" s="46">
        <f t="shared" ca="1" si="493"/>
        <v>0.26957328821517335</v>
      </c>
      <c r="P3889" s="46">
        <f t="shared" ca="1" si="494"/>
        <v>0.29492829994768766</v>
      </c>
      <c r="Q3889" s="47">
        <f t="shared" ca="1" si="489"/>
        <v>0.21886326475014478</v>
      </c>
      <c r="R3889" s="47">
        <f t="shared" ca="1" si="490"/>
        <v>-6.933782499800098E-2</v>
      </c>
      <c r="S3889" s="97">
        <f t="shared" ca="1" si="495"/>
        <v>0.10011773160858618</v>
      </c>
      <c r="V3889">
        <v>3872</v>
      </c>
      <c r="W3889" s="46">
        <v>0.43198735232994001</v>
      </c>
    </row>
    <row r="3890" spans="10:23">
      <c r="J3890">
        <v>3873</v>
      </c>
      <c r="K3890" s="93">
        <f t="shared" ca="1" si="491"/>
        <v>-0.51759837480405024</v>
      </c>
      <c r="L3890" s="93">
        <f t="shared" ca="1" si="491"/>
        <v>-0.32781228297635789</v>
      </c>
      <c r="M3890" s="93">
        <f t="shared" ca="1" si="492"/>
        <v>-0.51759837480405024</v>
      </c>
      <c r="N3890" s="101">
        <f t="shared" ca="1" si="488"/>
        <v>-0.47540120916272172</v>
      </c>
      <c r="O3890" s="46">
        <f t="shared" ca="1" si="493"/>
        <v>0.13448129627361483</v>
      </c>
      <c r="P3890" s="46">
        <f t="shared" ca="1" si="494"/>
        <v>0.2273823039769084</v>
      </c>
      <c r="Q3890" s="47">
        <f t="shared" ca="1" si="489"/>
        <v>-5.1320719132972314E-2</v>
      </c>
      <c r="R3890" s="47">
        <f t="shared" ca="1" si="490"/>
        <v>7.2553964936525744E-2</v>
      </c>
      <c r="S3890" s="97">
        <f t="shared" ca="1" si="495"/>
        <v>0.10351763060507028</v>
      </c>
      <c r="V3890">
        <v>3873</v>
      </c>
      <c r="W3890" s="46">
        <v>0.18363877271406701</v>
      </c>
    </row>
    <row r="3891" spans="10:23">
      <c r="J3891">
        <v>3874</v>
      </c>
      <c r="K3891" s="93">
        <f t="shared" ca="1" si="491"/>
        <v>2.3304533181936549</v>
      </c>
      <c r="L3891" s="93">
        <f t="shared" ca="1" si="491"/>
        <v>-0.98603545968450534</v>
      </c>
      <c r="M3891" s="93">
        <f t="shared" ca="1" si="492"/>
        <v>2.3304533181936549</v>
      </c>
      <c r="N3891" s="101">
        <f t="shared" ca="1" si="488"/>
        <v>-0.193707206588009</v>
      </c>
      <c r="O3891" s="46">
        <f t="shared" ca="1" si="493"/>
        <v>1.156844909261094</v>
      </c>
      <c r="P3891" s="46">
        <f t="shared" ca="1" si="494"/>
        <v>0.73856411047064796</v>
      </c>
      <c r="Q3891" s="47">
        <f t="shared" ca="1" si="489"/>
        <v>1.9934065068419859</v>
      </c>
      <c r="R3891" s="47">
        <f t="shared" ca="1" si="490"/>
        <v>0.1181017695439619</v>
      </c>
      <c r="S3891" s="97">
        <f t="shared" ca="1" si="495"/>
        <v>0.63747333940252793</v>
      </c>
      <c r="V3891">
        <v>3874</v>
      </c>
      <c r="W3891" s="46">
        <v>-3.0932193392014001E-2</v>
      </c>
    </row>
    <row r="3892" spans="10:23">
      <c r="J3892">
        <v>3875</v>
      </c>
      <c r="K3892" s="93">
        <f t="shared" ca="1" si="491"/>
        <v>-0.53032258905853025</v>
      </c>
      <c r="L3892" s="93">
        <f t="shared" ca="1" si="491"/>
        <v>-1.1571902391072746</v>
      </c>
      <c r="M3892" s="93">
        <f t="shared" ca="1" si="492"/>
        <v>-0.53032258905853025</v>
      </c>
      <c r="N3892" s="101">
        <f t="shared" ca="1" si="488"/>
        <v>-1.2657670916026726</v>
      </c>
      <c r="O3892" s="46">
        <f t="shared" ca="1" si="493"/>
        <v>0.12991369179873094</v>
      </c>
      <c r="P3892" s="46">
        <f t="shared" ca="1" si="494"/>
        <v>0.22509850173946644</v>
      </c>
      <c r="Q3892" s="47">
        <f t="shared" ca="1" si="489"/>
        <v>-6.0455928082740085E-2</v>
      </c>
      <c r="R3892" s="47">
        <f t="shared" ca="1" si="490"/>
        <v>-5.5242262362316885E-2</v>
      </c>
      <c r="S3892" s="97">
        <f t="shared" ca="1" si="495"/>
        <v>3.7335714718207028E-2</v>
      </c>
      <c r="V3892">
        <v>3875</v>
      </c>
      <c r="W3892" s="46">
        <v>1.09458751656508</v>
      </c>
    </row>
    <row r="3893" spans="10:23">
      <c r="J3893">
        <v>3876</v>
      </c>
      <c r="K3893" s="93">
        <f t="shared" ca="1" si="491"/>
        <v>-1.7997009940204036</v>
      </c>
      <c r="L3893" s="93">
        <f t="shared" ca="1" si="491"/>
        <v>-0.68672163861417701</v>
      </c>
      <c r="M3893" s="93">
        <f t="shared" ca="1" si="492"/>
        <v>-1.7997009940204036</v>
      </c>
      <c r="N3893" s="101">
        <f t="shared" ca="1" si="488"/>
        <v>-1.2234145304385655</v>
      </c>
      <c r="O3893" s="46">
        <f t="shared" ca="1" si="493"/>
        <v>-0.32575440423190871</v>
      </c>
      <c r="P3893" s="46">
        <f t="shared" ca="1" si="494"/>
        <v>-2.7355462758533733E-3</v>
      </c>
      <c r="Q3893" s="47">
        <f t="shared" ca="1" si="489"/>
        <v>-0.97179212014401939</v>
      </c>
      <c r="R3893" s="47">
        <f t="shared" ca="1" si="490"/>
        <v>-4.8394171302885813E-2</v>
      </c>
      <c r="S3893" s="97">
        <f t="shared" ca="1" si="495"/>
        <v>-0.18707428776739726</v>
      </c>
      <c r="V3893">
        <v>3876</v>
      </c>
      <c r="W3893" s="46">
        <v>0.28814567362257998</v>
      </c>
    </row>
    <row r="3894" spans="10:23">
      <c r="J3894">
        <v>3877</v>
      </c>
      <c r="K3894" s="93">
        <f t="shared" ca="1" si="491"/>
        <v>-0.1068282105368217</v>
      </c>
      <c r="L3894" s="93">
        <f t="shared" ca="1" si="491"/>
        <v>-4.134562333087298E-2</v>
      </c>
      <c r="M3894" s="93">
        <f t="shared" ca="1" si="492"/>
        <v>-0.1068282105368217</v>
      </c>
      <c r="N3894" s="101">
        <f t="shared" ca="1" si="488"/>
        <v>-7.3172857879153591E-2</v>
      </c>
      <c r="O3894" s="46">
        <f t="shared" ca="1" si="493"/>
        <v>0.2819352453294624</v>
      </c>
      <c r="P3894" s="46">
        <f t="shared" ca="1" si="494"/>
        <v>0.30110927850483221</v>
      </c>
      <c r="Q3894" s="47">
        <f t="shared" ca="1" si="489"/>
        <v>0.24358717897872284</v>
      </c>
      <c r="R3894" s="47">
        <f t="shared" ca="1" si="490"/>
        <v>0.13759126848002606</v>
      </c>
      <c r="S3894" s="97">
        <f t="shared" ca="1" si="495"/>
        <v>0.20976325690474423</v>
      </c>
      <c r="V3894">
        <v>3877</v>
      </c>
      <c r="W3894" s="46">
        <v>0.23717799876725201</v>
      </c>
    </row>
    <row r="3895" spans="10:23">
      <c r="J3895">
        <v>3878</v>
      </c>
      <c r="K3895" s="93">
        <f t="shared" ca="1" si="491"/>
        <v>-0.54489745276359414</v>
      </c>
      <c r="L3895" s="93">
        <f t="shared" ca="1" si="491"/>
        <v>-2.0472317920353773</v>
      </c>
      <c r="M3895" s="93">
        <f t="shared" ca="1" si="492"/>
        <v>-0.54489745276359414</v>
      </c>
      <c r="N3895" s="101">
        <f t="shared" ca="1" si="488"/>
        <v>-2.1142356583427664</v>
      </c>
      <c r="O3895" s="46">
        <f t="shared" ca="1" si="493"/>
        <v>0.12468176066737377</v>
      </c>
      <c r="P3895" s="46">
        <f t="shared" ca="1" si="494"/>
        <v>0.22248253617378788</v>
      </c>
      <c r="Q3895" s="47">
        <f t="shared" ca="1" si="489"/>
        <v>-7.0919790345454425E-2</v>
      </c>
      <c r="R3895" s="47">
        <f t="shared" ca="1" si="490"/>
        <v>-0.192433257343402</v>
      </c>
      <c r="S3895" s="97">
        <f t="shared" ca="1" si="495"/>
        <v>-3.3875748338014114E-2</v>
      </c>
      <c r="V3895">
        <v>3878</v>
      </c>
      <c r="W3895" s="46">
        <v>-0.123555307532284</v>
      </c>
    </row>
    <row r="3896" spans="10:23">
      <c r="J3896">
        <v>3879</v>
      </c>
      <c r="K3896" s="93">
        <f t="shared" ca="1" si="491"/>
        <v>-0.55881865757698579</v>
      </c>
      <c r="L3896" s="93">
        <f t="shared" ca="1" si="491"/>
        <v>0.64967560918032552</v>
      </c>
      <c r="M3896" s="93">
        <f t="shared" ca="1" si="492"/>
        <v>-0.55881865757698579</v>
      </c>
      <c r="N3896" s="101">
        <f t="shared" ca="1" si="488"/>
        <v>0.43822965340094966</v>
      </c>
      <c r="O3896" s="46">
        <f t="shared" ca="1" si="493"/>
        <v>0.1196844731233484</v>
      </c>
      <c r="P3896" s="46">
        <f t="shared" ca="1" si="494"/>
        <v>0.21998389240177518</v>
      </c>
      <c r="Q3896" s="47">
        <f t="shared" ca="1" si="489"/>
        <v>-8.0914365433505164E-2</v>
      </c>
      <c r="R3896" s="47">
        <f t="shared" ca="1" si="490"/>
        <v>0.22028121376333154</v>
      </c>
      <c r="S3896" s="97">
        <f t="shared" ca="1" si="495"/>
        <v>0.16998284344333997</v>
      </c>
      <c r="V3896">
        <v>3879</v>
      </c>
      <c r="W3896" s="46">
        <v>9.6585235161413804E-2</v>
      </c>
    </row>
    <row r="3897" spans="10:23">
      <c r="J3897">
        <v>3880</v>
      </c>
      <c r="K3897" s="93">
        <f t="shared" ca="1" si="491"/>
        <v>0.11927043806563296</v>
      </c>
      <c r="L3897" s="93">
        <f t="shared" ca="1" si="491"/>
        <v>1.5543750939914209</v>
      </c>
      <c r="M3897" s="93">
        <f t="shared" ca="1" si="492"/>
        <v>0.11927043806563296</v>
      </c>
      <c r="N3897" s="101">
        <f t="shared" ca="1" si="488"/>
        <v>1.5116075697153641</v>
      </c>
      <c r="O3897" s="46">
        <f t="shared" ca="1" si="493"/>
        <v>0.36309775787974929</v>
      </c>
      <c r="P3897" s="46">
        <f t="shared" ca="1" si="494"/>
        <v>0.34169053477997563</v>
      </c>
      <c r="Q3897" s="47">
        <f t="shared" ca="1" si="489"/>
        <v>0.40591220407929657</v>
      </c>
      <c r="R3897" s="47">
        <f t="shared" ca="1" si="490"/>
        <v>0.39383836143195822</v>
      </c>
      <c r="S3897" s="97">
        <f t="shared" ca="1" si="495"/>
        <v>0.37846805965585373</v>
      </c>
      <c r="V3897">
        <v>3880</v>
      </c>
      <c r="W3897" s="46">
        <v>0.12062046812062199</v>
      </c>
    </row>
    <row r="3898" spans="10:23">
      <c r="J3898">
        <v>3881</v>
      </c>
      <c r="K3898" s="93">
        <f t="shared" ca="1" si="491"/>
        <v>-0.82585619694650481</v>
      </c>
      <c r="L3898" s="93">
        <f t="shared" ca="1" si="491"/>
        <v>-2.3715513571954019</v>
      </c>
      <c r="M3898" s="93">
        <f t="shared" ca="1" si="492"/>
        <v>-0.82585619694650481</v>
      </c>
      <c r="N3898" s="101">
        <f t="shared" ca="1" si="488"/>
        <v>-2.5110687692415969</v>
      </c>
      <c r="O3898" s="46">
        <f t="shared" ca="1" si="493"/>
        <v>2.3826148562619442E-2</v>
      </c>
      <c r="P3898" s="46">
        <f t="shared" ca="1" si="494"/>
        <v>0.1720547301214107</v>
      </c>
      <c r="Q3898" s="47">
        <f t="shared" ca="1" si="489"/>
        <v>-0.27263101455496308</v>
      </c>
      <c r="R3898" s="47">
        <f t="shared" ca="1" si="490"/>
        <v>-0.25659819103661063</v>
      </c>
      <c r="S3898" s="97">
        <f t="shared" ca="1" si="495"/>
        <v>-0.1163860212369956</v>
      </c>
      <c r="V3898">
        <v>3881</v>
      </c>
      <c r="W3898" s="46">
        <v>-0.144826976907067</v>
      </c>
    </row>
    <row r="3899" spans="10:23">
      <c r="J3899">
        <v>3882</v>
      </c>
      <c r="K3899" s="93">
        <f t="shared" ca="1" si="491"/>
        <v>1.5657487160095189</v>
      </c>
      <c r="L3899" s="93">
        <f t="shared" ca="1" si="491"/>
        <v>0.73148910507948106</v>
      </c>
      <c r="M3899" s="93">
        <f t="shared" ca="1" si="492"/>
        <v>1.5657487160095189</v>
      </c>
      <c r="N3899" s="101">
        <f t="shared" ca="1" si="488"/>
        <v>1.1914557399677903</v>
      </c>
      <c r="O3899" s="46">
        <f t="shared" ca="1" si="493"/>
        <v>0.8823393018385548</v>
      </c>
      <c r="P3899" s="46">
        <f t="shared" ca="1" si="494"/>
        <v>0.60131130675937838</v>
      </c>
      <c r="Q3899" s="47">
        <f t="shared" ca="1" si="489"/>
        <v>1.4443952919969076</v>
      </c>
      <c r="R3899" s="47">
        <f t="shared" ca="1" si="490"/>
        <v>0.34207221500082119</v>
      </c>
      <c r="S3899" s="97">
        <f t="shared" ca="1" si="495"/>
        <v>0.61220575841968805</v>
      </c>
      <c r="V3899">
        <v>3882</v>
      </c>
      <c r="W3899" s="46">
        <v>0.66003993079854095</v>
      </c>
    </row>
    <row r="3900" spans="10:23">
      <c r="J3900">
        <v>3883</v>
      </c>
      <c r="K3900" s="93">
        <f t="shared" ca="1" si="491"/>
        <v>-0.63474354021473245</v>
      </c>
      <c r="L3900" s="93">
        <f t="shared" ca="1" si="491"/>
        <v>0.19441823142363016</v>
      </c>
      <c r="M3900" s="93">
        <f t="shared" ca="1" si="492"/>
        <v>-0.63474354021473245</v>
      </c>
      <c r="N3900" s="101">
        <f t="shared" ca="1" si="488"/>
        <v>-1.753802869499213E-2</v>
      </c>
      <c r="O3900" s="46">
        <f t="shared" ca="1" si="493"/>
        <v>9.2429758077261781E-2</v>
      </c>
      <c r="P3900" s="46">
        <f t="shared" ca="1" si="494"/>
        <v>0.20635653487873187</v>
      </c>
      <c r="Q3900" s="47">
        <f t="shared" ca="1" si="489"/>
        <v>-0.1354237955256784</v>
      </c>
      <c r="R3900" s="47">
        <f t="shared" ca="1" si="490"/>
        <v>0.14658700252436796</v>
      </c>
      <c r="S3900" s="97">
        <f t="shared" ca="1" si="495"/>
        <v>0.11950838030081487</v>
      </c>
      <c r="V3900">
        <v>3883</v>
      </c>
      <c r="W3900" s="46">
        <v>0.78845200538847704</v>
      </c>
    </row>
    <row r="3901" spans="10:23">
      <c r="J3901">
        <v>3884</v>
      </c>
      <c r="K3901" s="93">
        <f t="shared" ca="1" si="491"/>
        <v>1.0136362962539838</v>
      </c>
      <c r="L3901" s="93">
        <f t="shared" ca="1" si="491"/>
        <v>1.0323085067253124</v>
      </c>
      <c r="M3901" s="93">
        <f t="shared" ca="1" si="492"/>
        <v>1.0136362962539838</v>
      </c>
      <c r="N3901" s="101">
        <f t="shared" ca="1" si="488"/>
        <v>1.301073421984617</v>
      </c>
      <c r="O3901" s="46">
        <f t="shared" ca="1" si="493"/>
        <v>0.68414779793280611</v>
      </c>
      <c r="P3901" s="46">
        <f t="shared" ca="1" si="494"/>
        <v>0.50221555480650404</v>
      </c>
      <c r="Q3901" s="47">
        <f t="shared" ca="1" si="489"/>
        <v>1.0480122841854103</v>
      </c>
      <c r="R3901" s="47">
        <f t="shared" ca="1" si="490"/>
        <v>0.35979657092032025</v>
      </c>
      <c r="S3901" s="97">
        <f t="shared" ca="1" si="495"/>
        <v>0.52197218442656323</v>
      </c>
      <c r="V3901">
        <v>3884</v>
      </c>
      <c r="W3901" s="46">
        <v>0.27433211042014299</v>
      </c>
    </row>
    <row r="3902" spans="10:23">
      <c r="J3902">
        <v>3885</v>
      </c>
      <c r="K3902" s="93">
        <f t="shared" ca="1" si="491"/>
        <v>0.53216744775427949</v>
      </c>
      <c r="L3902" s="93">
        <f t="shared" ca="1" si="491"/>
        <v>-0.42463540039008685</v>
      </c>
      <c r="M3902" s="93">
        <f t="shared" ca="1" si="492"/>
        <v>0.53216744775427949</v>
      </c>
      <c r="N3902" s="101">
        <f t="shared" ca="1" si="488"/>
        <v>-0.23334849738860264</v>
      </c>
      <c r="O3902" s="46">
        <f t="shared" ca="1" si="493"/>
        <v>0.51131517951393968</v>
      </c>
      <c r="P3902" s="46">
        <f t="shared" ca="1" si="494"/>
        <v>0.41579924559707082</v>
      </c>
      <c r="Q3902" s="47">
        <f t="shared" ca="1" si="489"/>
        <v>0.7023470473476775</v>
      </c>
      <c r="R3902" s="47">
        <f t="shared" ca="1" si="490"/>
        <v>0.11169207053983379</v>
      </c>
      <c r="S3902" s="97">
        <f t="shared" ca="1" si="495"/>
        <v>0.31150362502688672</v>
      </c>
      <c r="V3902">
        <v>3885</v>
      </c>
      <c r="W3902" s="46">
        <v>1.08415042153083</v>
      </c>
    </row>
    <row r="3903" spans="10:23">
      <c r="J3903">
        <v>3886</v>
      </c>
      <c r="K3903" s="93">
        <f t="shared" ca="1" si="491"/>
        <v>1.7549360592188812</v>
      </c>
      <c r="L3903" s="93">
        <f t="shared" ca="1" si="491"/>
        <v>-0.38466712288885346</v>
      </c>
      <c r="M3903" s="93">
        <f t="shared" ca="1" si="492"/>
        <v>1.7549360592188812</v>
      </c>
      <c r="N3903" s="101">
        <f t="shared" ca="1" si="488"/>
        <v>0.1934126041435007</v>
      </c>
      <c r="O3903" s="46">
        <f t="shared" ca="1" si="493"/>
        <v>0.95025178257426934</v>
      </c>
      <c r="P3903" s="46">
        <f t="shared" ca="1" si="494"/>
        <v>0.63526754712723565</v>
      </c>
      <c r="Q3903" s="47">
        <f t="shared" ca="1" si="489"/>
        <v>1.5802202534683367</v>
      </c>
      <c r="R3903" s="47">
        <f t="shared" ca="1" si="490"/>
        <v>0.18069613554999669</v>
      </c>
      <c r="S3903" s="97">
        <f t="shared" ca="1" si="495"/>
        <v>0.56547395906213305</v>
      </c>
      <c r="V3903">
        <v>3886</v>
      </c>
      <c r="W3903" s="46">
        <v>-0.45588204327529003</v>
      </c>
    </row>
    <row r="3904" spans="10:23">
      <c r="J3904">
        <v>3887</v>
      </c>
      <c r="K3904" s="93">
        <f t="shared" ca="1" si="491"/>
        <v>2.9818027893022014</v>
      </c>
      <c r="L3904" s="93">
        <f t="shared" ca="1" si="491"/>
        <v>0.4466606405518902</v>
      </c>
      <c r="M3904" s="93">
        <f t="shared" ca="1" si="492"/>
        <v>2.9818027893022014</v>
      </c>
      <c r="N3904" s="101">
        <f t="shared" ca="1" si="488"/>
        <v>1.3717516237599403</v>
      </c>
      <c r="O3904" s="46">
        <f t="shared" ca="1" si="493"/>
        <v>1.3906594851121068</v>
      </c>
      <c r="P3904" s="46">
        <f t="shared" ca="1" si="494"/>
        <v>0.85547139839615438</v>
      </c>
      <c r="Q3904" s="47">
        <f t="shared" ca="1" si="489"/>
        <v>2.4610356585440116</v>
      </c>
      <c r="R3904" s="47">
        <f t="shared" ca="1" si="490"/>
        <v>0.37122470533228225</v>
      </c>
      <c r="S3904" s="97">
        <f t="shared" ca="1" si="495"/>
        <v>0.88094209522219447</v>
      </c>
      <c r="V3904">
        <v>3887</v>
      </c>
      <c r="W3904" s="46">
        <v>0.154455842388385</v>
      </c>
    </row>
    <row r="3905" spans="10:23">
      <c r="J3905">
        <v>3888</v>
      </c>
      <c r="K3905" s="93">
        <f t="shared" ca="1" si="491"/>
        <v>1.4833844808725694</v>
      </c>
      <c r="L3905" s="93">
        <f t="shared" ca="1" si="491"/>
        <v>-0.71868038846982418</v>
      </c>
      <c r="M3905" s="93">
        <f t="shared" ca="1" si="492"/>
        <v>1.4833844808725694</v>
      </c>
      <c r="N3905" s="101">
        <f t="shared" ca="1" si="488"/>
        <v>-0.20961925138288023</v>
      </c>
      <c r="O3905" s="46">
        <f t="shared" ca="1" si="493"/>
        <v>0.85277305582462404</v>
      </c>
      <c r="P3905" s="46">
        <f t="shared" ca="1" si="494"/>
        <v>0.586528183752413</v>
      </c>
      <c r="Q3905" s="47">
        <f t="shared" ca="1" si="489"/>
        <v>1.3852627999690461</v>
      </c>
      <c r="R3905" s="47">
        <f t="shared" ca="1" si="490"/>
        <v>0.11552891140499835</v>
      </c>
      <c r="S3905" s="97">
        <f t="shared" ca="1" si="495"/>
        <v>0.48415098361481118</v>
      </c>
      <c r="V3905">
        <v>3888</v>
      </c>
      <c r="W3905" s="46">
        <v>5.0730085667282702E-2</v>
      </c>
    </row>
    <row r="3906" spans="10:23">
      <c r="J3906">
        <v>3889</v>
      </c>
      <c r="K3906" s="93">
        <f t="shared" ca="1" si="491"/>
        <v>-0.41581113026575744</v>
      </c>
      <c r="L3906" s="93">
        <f t="shared" ca="1" si="491"/>
        <v>-0.70460708078116496</v>
      </c>
      <c r="M3906" s="93">
        <f t="shared" ca="1" si="492"/>
        <v>-0.41581113026575744</v>
      </c>
      <c r="N3906" s="101">
        <f t="shared" ca="1" si="488"/>
        <v>-0.80026339513648082</v>
      </c>
      <c r="O3906" s="46">
        <f t="shared" ca="1" si="493"/>
        <v>0.17101980972056613</v>
      </c>
      <c r="P3906" s="46">
        <f t="shared" ca="1" si="494"/>
        <v>0.24565156070038405</v>
      </c>
      <c r="Q3906" s="47">
        <f t="shared" ca="1" si="489"/>
        <v>2.1756307760930294E-2</v>
      </c>
      <c r="R3906" s="47">
        <f t="shared" ca="1" si="490"/>
        <v>2.0026189279843537E-2</v>
      </c>
      <c r="S3906" s="97">
        <f t="shared" ca="1" si="495"/>
        <v>9.5522999500204833E-2</v>
      </c>
      <c r="V3906">
        <v>3889</v>
      </c>
      <c r="W3906" s="46">
        <v>0.42806283912466497</v>
      </c>
    </row>
    <row r="3907" spans="10:23">
      <c r="J3907">
        <v>3890</v>
      </c>
      <c r="K3907" s="93">
        <f t="shared" ca="1" si="491"/>
        <v>-0.87325991809617043</v>
      </c>
      <c r="L3907" s="93">
        <f t="shared" ca="1" si="491"/>
        <v>5.0152110694642857E-2</v>
      </c>
      <c r="M3907" s="93">
        <f t="shared" ca="1" si="492"/>
        <v>-0.87325991809617043</v>
      </c>
      <c r="N3907" s="101">
        <f t="shared" ca="1" si="488"/>
        <v>-0.23016787133461378</v>
      </c>
      <c r="O3907" s="46">
        <f t="shared" ca="1" si="493"/>
        <v>6.8096598019773413E-3</v>
      </c>
      <c r="P3907" s="46">
        <f t="shared" ca="1" si="494"/>
        <v>0.16354648574108965</v>
      </c>
      <c r="Q3907" s="47">
        <f t="shared" ca="1" si="489"/>
        <v>-0.30666399207624728</v>
      </c>
      <c r="R3907" s="47">
        <f t="shared" ca="1" si="490"/>
        <v>0.11220635388528052</v>
      </c>
      <c r="S3907" s="97">
        <f t="shared" ca="1" si="495"/>
        <v>5.9508006843628933E-2</v>
      </c>
      <c r="V3907">
        <v>3890</v>
      </c>
      <c r="W3907" s="46">
        <v>0.168255548523286</v>
      </c>
    </row>
    <row r="3908" spans="10:23">
      <c r="J3908">
        <v>3891</v>
      </c>
      <c r="K3908" s="93">
        <f t="shared" ca="1" si="491"/>
        <v>-0.99632435127892749</v>
      </c>
      <c r="L3908" s="93">
        <f t="shared" ca="1" si="491"/>
        <v>-0.28718671882363939</v>
      </c>
      <c r="M3908" s="93">
        <f t="shared" ca="1" si="492"/>
        <v>-0.99632435127892749</v>
      </c>
      <c r="N3908" s="101">
        <f t="shared" ca="1" si="488"/>
        <v>-0.58913039485493068</v>
      </c>
      <c r="O3908" s="46">
        <f t="shared" ca="1" si="493"/>
        <v>-3.7366714822231806E-2</v>
      </c>
      <c r="P3908" s="46">
        <f t="shared" ca="1" si="494"/>
        <v>0.14145829842898508</v>
      </c>
      <c r="Q3908" s="47">
        <f t="shared" ca="1" si="489"/>
        <v>-0.39501674132466558</v>
      </c>
      <c r="R3908" s="47">
        <f t="shared" ca="1" si="490"/>
        <v>5.4164809751378856E-2</v>
      </c>
      <c r="S3908" s="97">
        <f t="shared" ca="1" si="495"/>
        <v>8.3990474645735252E-3</v>
      </c>
      <c r="V3908">
        <v>3891</v>
      </c>
      <c r="W3908" s="46">
        <v>-0.45297989658009002</v>
      </c>
    </row>
    <row r="3909" spans="10:23">
      <c r="J3909">
        <v>3892</v>
      </c>
      <c r="K3909" s="93">
        <f t="shared" ca="1" si="491"/>
        <v>0.3320140283385446</v>
      </c>
      <c r="L3909" s="93">
        <f t="shared" ca="1" si="491"/>
        <v>3.0782026517692032</v>
      </c>
      <c r="M3909" s="93">
        <f t="shared" ca="1" si="492"/>
        <v>0.3320140283385446</v>
      </c>
      <c r="N3909" s="101">
        <f t="shared" ca="1" si="488"/>
        <v>3.0239800932493095</v>
      </c>
      <c r="O3909" s="46">
        <f t="shared" ca="1" si="493"/>
        <v>0.43946621219049664</v>
      </c>
      <c r="P3909" s="46">
        <f t="shared" ca="1" si="494"/>
        <v>0.3798747619353493</v>
      </c>
      <c r="Q3909" s="47">
        <f t="shared" ca="1" si="489"/>
        <v>0.55864911270079132</v>
      </c>
      <c r="R3909" s="47">
        <f t="shared" ca="1" si="490"/>
        <v>0.63837764010300169</v>
      </c>
      <c r="S3909" s="97">
        <f t="shared" ca="1" si="495"/>
        <v>0.53892192614674916</v>
      </c>
      <c r="V3909">
        <v>3892</v>
      </c>
      <c r="W3909" s="46">
        <v>-8.54347579171994E-2</v>
      </c>
    </row>
    <row r="3910" spans="10:23">
      <c r="J3910">
        <v>3893</v>
      </c>
      <c r="K3910" s="93">
        <f t="shared" ca="1" si="491"/>
        <v>-1.6658766449110813</v>
      </c>
      <c r="L3910" s="93">
        <f t="shared" ca="1" si="491"/>
        <v>-1.7291438099963934</v>
      </c>
      <c r="M3910" s="93">
        <f t="shared" ca="1" si="492"/>
        <v>-1.6658766449110813</v>
      </c>
      <c r="N3910" s="101">
        <f t="shared" ca="1" si="488"/>
        <v>-2.1691583209332688</v>
      </c>
      <c r="O3910" s="46">
        <f t="shared" ca="1" si="493"/>
        <v>-0.27771554826679878</v>
      </c>
      <c r="P3910" s="46">
        <f t="shared" ca="1" si="494"/>
        <v>2.1283881706701591E-2</v>
      </c>
      <c r="Q3910" s="47">
        <f t="shared" ca="1" si="489"/>
        <v>-0.87571440821379953</v>
      </c>
      <c r="R3910" s="47">
        <f t="shared" ca="1" si="490"/>
        <v>-0.20131383939814013</v>
      </c>
      <c r="S3910" s="97">
        <f t="shared" ca="1" si="495"/>
        <v>-0.23951469383246946</v>
      </c>
      <c r="V3910">
        <v>3893</v>
      </c>
      <c r="W3910" s="46">
        <v>0.15928071894010901</v>
      </c>
    </row>
    <row r="3911" spans="10:23">
      <c r="J3911">
        <v>3894</v>
      </c>
      <c r="K3911" s="93">
        <f t="shared" ca="1" si="491"/>
        <v>1.6719858676663435</v>
      </c>
      <c r="L3911" s="93">
        <f t="shared" ca="1" si="491"/>
        <v>1.6428918249458244</v>
      </c>
      <c r="M3911" s="93">
        <f t="shared" ca="1" si="492"/>
        <v>1.6719858676663435</v>
      </c>
      <c r="N3911" s="101">
        <f t="shared" ca="1" si="488"/>
        <v>2.0893271338476191</v>
      </c>
      <c r="O3911" s="46">
        <f t="shared" ca="1" si="493"/>
        <v>0.92047519609511219</v>
      </c>
      <c r="P3911" s="46">
        <f t="shared" ca="1" si="494"/>
        <v>0.62037925388765713</v>
      </c>
      <c r="Q3911" s="47">
        <f t="shared" ca="1" si="489"/>
        <v>1.5206670805100224</v>
      </c>
      <c r="R3911" s="47">
        <f t="shared" ca="1" si="490"/>
        <v>0.48725127609992314</v>
      </c>
      <c r="S3911" s="97">
        <f t="shared" ca="1" si="495"/>
        <v>0.70386323609751766</v>
      </c>
      <c r="V3911">
        <v>3894</v>
      </c>
      <c r="W3911" s="46">
        <v>0.262001156739604</v>
      </c>
    </row>
    <row r="3912" spans="10:23">
      <c r="J3912">
        <v>3895</v>
      </c>
      <c r="K3912" s="93">
        <f t="shared" ca="1" si="491"/>
        <v>0.76115508463543957</v>
      </c>
      <c r="L3912" s="93">
        <f t="shared" ca="1" si="491"/>
        <v>0.42259969303707551</v>
      </c>
      <c r="M3912" s="93">
        <f t="shared" ca="1" si="492"/>
        <v>0.76115508463543957</v>
      </c>
      <c r="N3912" s="101">
        <f t="shared" ca="1" si="488"/>
        <v>0.64272405667779187</v>
      </c>
      <c r="O3912" s="46">
        <f t="shared" ca="1" si="493"/>
        <v>0.59351475066177861</v>
      </c>
      <c r="P3912" s="46">
        <f t="shared" ca="1" si="494"/>
        <v>0.45689903117099029</v>
      </c>
      <c r="Q3912" s="47">
        <f t="shared" ca="1" si="489"/>
        <v>0.86674618964335515</v>
      </c>
      <c r="R3912" s="47">
        <f t="shared" ca="1" si="490"/>
        <v>0.2533464229571179</v>
      </c>
      <c r="S3912" s="97">
        <f t="shared" ca="1" si="495"/>
        <v>0.42343058680944823</v>
      </c>
      <c r="V3912">
        <v>3895</v>
      </c>
      <c r="W3912" s="46">
        <v>0.184494791340616</v>
      </c>
    </row>
    <row r="3913" spans="10:23">
      <c r="J3913">
        <v>3896</v>
      </c>
      <c r="K3913" s="93">
        <f t="shared" ca="1" si="491"/>
        <v>-0.97684567662353816</v>
      </c>
      <c r="L3913" s="93">
        <f t="shared" ca="1" si="491"/>
        <v>-1.5295743550852952</v>
      </c>
      <c r="M3913" s="93">
        <f t="shared" ca="1" si="492"/>
        <v>-0.97684567662353816</v>
      </c>
      <c r="N3913" s="101">
        <f t="shared" ca="1" si="488"/>
        <v>-1.760822570482719</v>
      </c>
      <c r="O3913" s="46">
        <f t="shared" ca="1" si="493"/>
        <v>-3.0374465262347328E-2</v>
      </c>
      <c r="P3913" s="46">
        <f t="shared" ca="1" si="494"/>
        <v>0.14495442320892732</v>
      </c>
      <c r="Q3913" s="47">
        <f t="shared" ca="1" si="489"/>
        <v>-0.38103224220489662</v>
      </c>
      <c r="R3913" s="47">
        <f t="shared" ca="1" si="490"/>
        <v>-0.13528901527779147</v>
      </c>
      <c r="S3913" s="97">
        <f t="shared" ca="1" si="495"/>
        <v>-8.2831740270069398E-2</v>
      </c>
      <c r="V3913">
        <v>3896</v>
      </c>
      <c r="W3913" s="46">
        <v>7.9405908863557403E-2</v>
      </c>
    </row>
    <row r="3914" spans="10:23">
      <c r="J3914">
        <v>3897</v>
      </c>
      <c r="K3914" s="93">
        <f t="shared" ca="1" si="491"/>
        <v>0.40857351231871841</v>
      </c>
      <c r="L3914" s="93">
        <f t="shared" ca="1" si="491"/>
        <v>2.4464834630446422E-2</v>
      </c>
      <c r="M3914" s="93">
        <f t="shared" ca="1" si="492"/>
        <v>0.40857351231871841</v>
      </c>
      <c r="N3914" s="101">
        <f t="shared" ca="1" si="488"/>
        <v>0.15313024111521092</v>
      </c>
      <c r="O3914" s="46">
        <f t="shared" ca="1" si="493"/>
        <v>0.46694872974552137</v>
      </c>
      <c r="P3914" s="46">
        <f t="shared" ca="1" si="494"/>
        <v>0.39361602071286167</v>
      </c>
      <c r="Q3914" s="47">
        <f t="shared" ca="1" si="489"/>
        <v>0.61361414781084078</v>
      </c>
      <c r="R3914" s="47">
        <f t="shared" ca="1" si="490"/>
        <v>0.17418277998130038</v>
      </c>
      <c r="S3914" s="97">
        <f t="shared" ca="1" si="495"/>
        <v>0.32056575486341088</v>
      </c>
      <c r="V3914">
        <v>3897</v>
      </c>
      <c r="W3914" s="46">
        <v>0.24328618427977999</v>
      </c>
    </row>
    <row r="3915" spans="10:23">
      <c r="J3915">
        <v>3898</v>
      </c>
      <c r="K3915" s="93">
        <f t="shared" ca="1" si="491"/>
        <v>1.27739754887635</v>
      </c>
      <c r="L3915" s="93">
        <f t="shared" ca="1" si="491"/>
        <v>-0.46056846012983554</v>
      </c>
      <c r="M3915" s="93">
        <f t="shared" ca="1" si="492"/>
        <v>1.27739754887635</v>
      </c>
      <c r="N3915" s="101">
        <f t="shared" ca="1" si="488"/>
        <v>-3.0416136861818099E-2</v>
      </c>
      <c r="O3915" s="46">
        <f t="shared" ca="1" si="493"/>
        <v>0.77883003556918706</v>
      </c>
      <c r="P3915" s="46">
        <f t="shared" ca="1" si="494"/>
        <v>0.54955667362469451</v>
      </c>
      <c r="Q3915" s="47">
        <f t="shared" ca="1" si="489"/>
        <v>1.2373767594581722</v>
      </c>
      <c r="R3915" s="47">
        <f t="shared" ca="1" si="490"/>
        <v>0.14450470915235894</v>
      </c>
      <c r="S3915" s="97">
        <f t="shared" ca="1" si="495"/>
        <v>0.46166737236077299</v>
      </c>
      <c r="V3915">
        <v>3898</v>
      </c>
      <c r="W3915" s="46">
        <v>1.07960874313074</v>
      </c>
    </row>
    <row r="3916" spans="10:23">
      <c r="J3916">
        <v>3899</v>
      </c>
      <c r="K3916" s="93">
        <f t="shared" ca="1" si="491"/>
        <v>0.75081698839068867</v>
      </c>
      <c r="L3916" s="93">
        <f t="shared" ca="1" si="491"/>
        <v>1.0685805259437395</v>
      </c>
      <c r="M3916" s="93">
        <f t="shared" ca="1" si="492"/>
        <v>0.75081698839068867</v>
      </c>
      <c r="N3916" s="101">
        <f t="shared" ca="1" si="488"/>
        <v>1.2518798777179316</v>
      </c>
      <c r="O3916" s="46">
        <f t="shared" ca="1" si="493"/>
        <v>0.58980368970941532</v>
      </c>
      <c r="P3916" s="46">
        <f t="shared" ca="1" si="494"/>
        <v>0.45504350069480864</v>
      </c>
      <c r="Q3916" s="47">
        <f t="shared" ca="1" si="489"/>
        <v>0.85932406773862868</v>
      </c>
      <c r="R3916" s="47">
        <f t="shared" ca="1" si="490"/>
        <v>0.35184234427109662</v>
      </c>
      <c r="S3916" s="97">
        <f t="shared" ca="1" si="495"/>
        <v>0.47082301699025597</v>
      </c>
      <c r="V3916">
        <v>3899</v>
      </c>
      <c r="W3916" s="46">
        <v>3.0015860354525699E-2</v>
      </c>
    </row>
    <row r="3917" spans="10:23">
      <c r="J3917">
        <v>3900</v>
      </c>
      <c r="K3917" s="93">
        <f t="shared" ca="1" si="491"/>
        <v>1.1724043986494501</v>
      </c>
      <c r="L3917" s="93">
        <f t="shared" ca="1" si="491"/>
        <v>-0.28874983447259328</v>
      </c>
      <c r="M3917" s="93">
        <f t="shared" ca="1" si="492"/>
        <v>1.1724043986494501</v>
      </c>
      <c r="N3917" s="101">
        <f t="shared" ca="1" si="488"/>
        <v>9.90920363917972E-2</v>
      </c>
      <c r="O3917" s="46">
        <f t="shared" ca="1" si="493"/>
        <v>0.74114069984932551</v>
      </c>
      <c r="P3917" s="46">
        <f t="shared" ca="1" si="494"/>
        <v>0.53071200576476374</v>
      </c>
      <c r="Q3917" s="47">
        <f t="shared" ca="1" si="489"/>
        <v>1.1619980880184491</v>
      </c>
      <c r="R3917" s="47">
        <f t="shared" ca="1" si="490"/>
        <v>0.16544520812111896</v>
      </c>
      <c r="S3917" s="97">
        <f t="shared" ca="1" si="495"/>
        <v>0.45329295398522224</v>
      </c>
      <c r="V3917">
        <v>3900</v>
      </c>
      <c r="W3917" s="46">
        <v>2.6181994515789501E-2</v>
      </c>
    </row>
    <row r="3918" spans="10:23">
      <c r="J3918">
        <v>3901</v>
      </c>
      <c r="K3918" s="93">
        <f t="shared" ca="1" si="491"/>
        <v>-0.44493402993808301</v>
      </c>
      <c r="L3918" s="93">
        <f t="shared" ca="1" si="491"/>
        <v>0.22596501074975145</v>
      </c>
      <c r="M3918" s="93">
        <f t="shared" ca="1" si="492"/>
        <v>-0.44493402993808301</v>
      </c>
      <c r="N3918" s="101">
        <f t="shared" ca="1" si="488"/>
        <v>7.2734624807875514E-2</v>
      </c>
      <c r="O3918" s="46">
        <f t="shared" ca="1" si="493"/>
        <v>0.16056557779673053</v>
      </c>
      <c r="P3918" s="46">
        <f t="shared" ca="1" si="494"/>
        <v>0.24042444473846625</v>
      </c>
      <c r="Q3918" s="47">
        <f t="shared" ca="1" si="489"/>
        <v>8.4784391325909425E-4</v>
      </c>
      <c r="R3918" s="47">
        <f t="shared" ca="1" si="490"/>
        <v>0.16118341262029418</v>
      </c>
      <c r="S3918" s="97">
        <f t="shared" ca="1" si="495"/>
        <v>0.16087449520851235</v>
      </c>
      <c r="V3918">
        <v>3901</v>
      </c>
      <c r="W3918" s="46">
        <v>0.53274892681209696</v>
      </c>
    </row>
    <row r="3919" spans="10:23">
      <c r="J3919">
        <v>3902</v>
      </c>
      <c r="K3919" s="93">
        <f t="shared" ca="1" si="491"/>
        <v>-1.83561019803932</v>
      </c>
      <c r="L3919" s="93">
        <f t="shared" ca="1" si="491"/>
        <v>-0.29984810407322793</v>
      </c>
      <c r="M3919" s="93">
        <f t="shared" ca="1" si="492"/>
        <v>-1.83561019803932</v>
      </c>
      <c r="N3919" s="101">
        <f t="shared" ca="1" si="488"/>
        <v>-0.86804616883903996</v>
      </c>
      <c r="O3919" s="46">
        <f t="shared" ca="1" si="493"/>
        <v>-0.3386447122451185</v>
      </c>
      <c r="P3919" s="46">
        <f t="shared" ca="1" si="494"/>
        <v>-9.1807002824582651E-3</v>
      </c>
      <c r="Q3919" s="47">
        <f t="shared" ca="1" si="489"/>
        <v>-0.99757273617043896</v>
      </c>
      <c r="R3919" s="47">
        <f t="shared" ca="1" si="490"/>
        <v>9.0662238416891472E-3</v>
      </c>
      <c r="S3919" s="97">
        <f t="shared" ca="1" si="495"/>
        <v>-0.16478924420171467</v>
      </c>
      <c r="V3919">
        <v>3902</v>
      </c>
      <c r="W3919" s="46">
        <v>0.56869225807481305</v>
      </c>
    </row>
    <row r="3920" spans="10:23">
      <c r="J3920">
        <v>3903</v>
      </c>
      <c r="K3920" s="93">
        <f t="shared" ca="1" si="491"/>
        <v>-0.68036136903278766</v>
      </c>
      <c r="L3920" s="93">
        <f t="shared" ca="1" si="491"/>
        <v>-2.3222341767538137</v>
      </c>
      <c r="M3920" s="93">
        <f t="shared" ca="1" si="492"/>
        <v>-0.68036136903278766</v>
      </c>
      <c r="N3920" s="101">
        <f t="shared" ca="1" si="488"/>
        <v>-2.4180413603240702</v>
      </c>
      <c r="O3920" s="46">
        <f t="shared" ca="1" si="493"/>
        <v>7.6054350144274946E-2</v>
      </c>
      <c r="P3920" s="46">
        <f t="shared" ca="1" si="494"/>
        <v>0.19816883091223847</v>
      </c>
      <c r="Q3920" s="47">
        <f t="shared" ca="1" si="489"/>
        <v>-0.16817461139165207</v>
      </c>
      <c r="R3920" s="47">
        <f t="shared" ca="1" si="490"/>
        <v>-0.24155635767919736</v>
      </c>
      <c r="S3920" s="97">
        <f t="shared" ca="1" si="495"/>
        <v>-8.2751003767461209E-2</v>
      </c>
      <c r="V3920">
        <v>3903</v>
      </c>
      <c r="W3920" s="46">
        <v>1.52125183076528</v>
      </c>
    </row>
    <row r="3921" spans="10:23">
      <c r="J3921">
        <v>3904</v>
      </c>
      <c r="K3921" s="93">
        <f t="shared" ca="1" si="491"/>
        <v>0.17442715776786313</v>
      </c>
      <c r="L3921" s="93">
        <f t="shared" ca="1" si="491"/>
        <v>-0.4540321093744179</v>
      </c>
      <c r="M3921" s="93">
        <f t="shared" ca="1" si="492"/>
        <v>0.17442715776786313</v>
      </c>
      <c r="N3921" s="101">
        <f t="shared" ca="1" si="488"/>
        <v>-0.37498846059007568</v>
      </c>
      <c r="O3921" s="46">
        <f t="shared" ca="1" si="493"/>
        <v>0.38289733643864698</v>
      </c>
      <c r="P3921" s="46">
        <f t="shared" ca="1" si="494"/>
        <v>0.35159032405942447</v>
      </c>
      <c r="Q3921" s="47">
        <f t="shared" ca="1" si="489"/>
        <v>0.445511361197092</v>
      </c>
      <c r="R3921" s="47">
        <f t="shared" ca="1" si="490"/>
        <v>8.8789952249991755E-2</v>
      </c>
      <c r="S3921" s="97">
        <f t="shared" ca="1" si="495"/>
        <v>0.23584364434431937</v>
      </c>
      <c r="V3921">
        <v>3904</v>
      </c>
      <c r="W3921" s="46">
        <v>-0.29340997186214601</v>
      </c>
    </row>
    <row r="3922" spans="10:23">
      <c r="J3922">
        <v>3905</v>
      </c>
      <c r="K3922" s="93">
        <f t="shared" ca="1" si="491"/>
        <v>0.72050073177138052</v>
      </c>
      <c r="L3922" s="93">
        <f t="shared" ca="1" si="491"/>
        <v>0.27857836815368009</v>
      </c>
      <c r="M3922" s="93">
        <f t="shared" ca="1" si="492"/>
        <v>0.72050073177138052</v>
      </c>
      <c r="N3922" s="101">
        <f t="shared" ref="N3922:N3985" ca="1" si="496">$N$2*K3922+SQRT(1-$N$2^2)*L3922</f>
        <v>0.49325086358099418</v>
      </c>
      <c r="O3922" s="46">
        <f t="shared" ca="1" si="493"/>
        <v>0.57892107907219459</v>
      </c>
      <c r="P3922" s="46">
        <f t="shared" ca="1" si="494"/>
        <v>0.44960219537619828</v>
      </c>
      <c r="Q3922" s="47">
        <f t="shared" ref="Q3922:Q3985" ca="1" si="497">$K$2+K3922*$S$3</f>
        <v>0.83755884646418721</v>
      </c>
      <c r="R3922" s="47">
        <f t="shared" ref="R3922:R3985" ca="1" si="498">$L$2+$L$3*N3922</f>
        <v>0.22917773022317584</v>
      </c>
      <c r="S3922" s="97">
        <f t="shared" ca="1" si="495"/>
        <v>0.40404940464768524</v>
      </c>
      <c r="V3922">
        <v>3905</v>
      </c>
      <c r="W3922" s="46">
        <v>0.19082643891908799</v>
      </c>
    </row>
    <row r="3923" spans="10:23">
      <c r="J3923">
        <v>3906</v>
      </c>
      <c r="K3923" s="93">
        <f t="shared" ref="K3923:L3986" ca="1" si="499">_xlfn.NORM.S.INV(RAND())</f>
        <v>1.2838915125275592</v>
      </c>
      <c r="L3923" s="93">
        <f t="shared" ca="1" si="499"/>
        <v>-8.3690786355953395E-2</v>
      </c>
      <c r="M3923" s="93">
        <f t="shared" ref="M3923:M3986" ca="1" si="500">K3923</f>
        <v>1.2838915125275592</v>
      </c>
      <c r="N3923" s="101">
        <f t="shared" ca="1" si="496"/>
        <v>0.3289604757687048</v>
      </c>
      <c r="O3923" s="46">
        <f t="shared" ref="O3923:O3986" ca="1" si="501">$K$2+K3923*$K$3</f>
        <v>0.78116117027344223</v>
      </c>
      <c r="P3923" s="46">
        <f t="shared" ref="P3923:P3986" ca="1" si="502">$K$2+K3923*$R$3</f>
        <v>0.5507222409768221</v>
      </c>
      <c r="Q3923" s="47">
        <f t="shared" ca="1" si="497"/>
        <v>1.2420390288666825</v>
      </c>
      <c r="R3923" s="47">
        <f t="shared" ca="1" si="498"/>
        <v>0.20261320838544389</v>
      </c>
      <c r="S3923" s="97">
        <f t="shared" ref="S3923:S3986" ca="1" si="503">AVERAGE(R3923,O3923)</f>
        <v>0.49188718932944309</v>
      </c>
      <c r="V3923">
        <v>3906</v>
      </c>
      <c r="W3923" s="46">
        <v>1.40141511953475</v>
      </c>
    </row>
    <row r="3924" spans="10:23">
      <c r="J3924">
        <v>3907</v>
      </c>
      <c r="K3924" s="93">
        <f t="shared" ca="1" si="499"/>
        <v>-1.6451991257612781</v>
      </c>
      <c r="L3924" s="93">
        <f t="shared" ca="1" si="499"/>
        <v>1.135420276146873</v>
      </c>
      <c r="M3924" s="93">
        <f t="shared" ca="1" si="500"/>
        <v>-1.6451991257612781</v>
      </c>
      <c r="N3924" s="101">
        <f t="shared" ca="1" si="496"/>
        <v>0.55326264557160498</v>
      </c>
      <c r="O3924" s="46">
        <f t="shared" ca="1" si="501"/>
        <v>-0.2702929501315241</v>
      </c>
      <c r="P3924" s="46">
        <f t="shared" ca="1" si="502"/>
        <v>2.4995180774338932E-2</v>
      </c>
      <c r="Q3924" s="47">
        <f t="shared" ca="1" si="497"/>
        <v>-0.86086921194325017</v>
      </c>
      <c r="R3924" s="47">
        <f t="shared" ca="1" si="498"/>
        <v>0.23888118466405417</v>
      </c>
      <c r="S3924" s="97">
        <f t="shared" ca="1" si="503"/>
        <v>-1.5705882733734966E-2</v>
      </c>
      <c r="V3924">
        <v>3907</v>
      </c>
      <c r="W3924" s="46">
        <v>1.2113497237781099</v>
      </c>
    </row>
    <row r="3925" spans="10:23">
      <c r="J3925">
        <v>3908</v>
      </c>
      <c r="K3925" s="93">
        <f t="shared" ca="1" si="499"/>
        <v>-1.1065289890003238</v>
      </c>
      <c r="L3925" s="93">
        <f t="shared" ca="1" si="499"/>
        <v>1.6981442300945579</v>
      </c>
      <c r="M3925" s="93">
        <f t="shared" ca="1" si="500"/>
        <v>-1.1065289890003238</v>
      </c>
      <c r="N3925" s="101">
        <f t="shared" ca="1" si="496"/>
        <v>1.2580809537082902</v>
      </c>
      <c r="O3925" s="46">
        <f t="shared" ca="1" si="501"/>
        <v>-7.6926815457285025E-2</v>
      </c>
      <c r="P3925" s="46">
        <f t="shared" ca="1" si="502"/>
        <v>0.12167824811145847</v>
      </c>
      <c r="Q3925" s="47">
        <f t="shared" ca="1" si="497"/>
        <v>-0.47413694259477202</v>
      </c>
      <c r="R3925" s="47">
        <f t="shared" ca="1" si="498"/>
        <v>0.3528450116867432</v>
      </c>
      <c r="S3925" s="97">
        <f t="shared" ca="1" si="503"/>
        <v>0.13795909811472909</v>
      </c>
      <c r="V3925">
        <v>3908</v>
      </c>
      <c r="W3925" s="46">
        <v>-4.80162926168822E-2</v>
      </c>
    </row>
    <row r="3926" spans="10:23">
      <c r="J3926">
        <v>3909</v>
      </c>
      <c r="K3926" s="93">
        <f t="shared" ca="1" si="499"/>
        <v>-1.2904402359350018</v>
      </c>
      <c r="L3926" s="93">
        <f t="shared" ca="1" si="499"/>
        <v>1.2611825222559081</v>
      </c>
      <c r="M3926" s="93">
        <f t="shared" ca="1" si="500"/>
        <v>-1.2904402359350018</v>
      </c>
      <c r="N3926" s="101">
        <f t="shared" ca="1" si="496"/>
        <v>0.78531700230665646</v>
      </c>
      <c r="O3926" s="46">
        <f t="shared" ca="1" si="501"/>
        <v>-0.1429453386980854</v>
      </c>
      <c r="P3926" s="46">
        <f t="shared" ca="1" si="502"/>
        <v>8.8668986491058283E-2</v>
      </c>
      <c r="Q3926" s="47">
        <f t="shared" ca="1" si="497"/>
        <v>-0.60617398907637277</v>
      </c>
      <c r="R3926" s="47">
        <f t="shared" ca="1" si="498"/>
        <v>0.27640263134827703</v>
      </c>
      <c r="S3926" s="97">
        <f t="shared" ca="1" si="503"/>
        <v>6.6728646325095814E-2</v>
      </c>
      <c r="V3926">
        <v>3909</v>
      </c>
      <c r="W3926" s="46">
        <v>-1.9994057919186198E-2</v>
      </c>
    </row>
    <row r="3927" spans="10:23">
      <c r="J3927">
        <v>3910</v>
      </c>
      <c r="K3927" s="93">
        <f t="shared" ca="1" si="499"/>
        <v>-0.76028838347674743</v>
      </c>
      <c r="L3927" s="93">
        <f t="shared" ca="1" si="499"/>
        <v>0.76544628433409789</v>
      </c>
      <c r="M3927" s="93">
        <f t="shared" ca="1" si="500"/>
        <v>-0.76028838347674743</v>
      </c>
      <c r="N3927" s="101">
        <f t="shared" ca="1" si="496"/>
        <v>0.48391799166730043</v>
      </c>
      <c r="O3927" s="46">
        <f t="shared" ca="1" si="501"/>
        <v>4.7362991956102107E-2</v>
      </c>
      <c r="P3927" s="46">
        <f t="shared" ca="1" si="502"/>
        <v>0.18382315181815204</v>
      </c>
      <c r="Q3927" s="47">
        <f t="shared" ca="1" si="497"/>
        <v>-0.22555732776799775</v>
      </c>
      <c r="R3927" s="47">
        <f t="shared" ca="1" si="498"/>
        <v>0.22766867492747989</v>
      </c>
      <c r="S3927" s="97">
        <f t="shared" ca="1" si="503"/>
        <v>0.137515833441791</v>
      </c>
      <c r="V3927">
        <v>3910</v>
      </c>
      <c r="W3927" s="46">
        <v>-7.8372189968954897E-2</v>
      </c>
    </row>
    <row r="3928" spans="10:23">
      <c r="J3928">
        <v>3911</v>
      </c>
      <c r="K3928" s="93">
        <f t="shared" ca="1" si="499"/>
        <v>0.79478630098386494</v>
      </c>
      <c r="L3928" s="93">
        <f t="shared" ca="1" si="499"/>
        <v>1.8813960776825827</v>
      </c>
      <c r="M3928" s="93">
        <f t="shared" ca="1" si="500"/>
        <v>0.79478630098386494</v>
      </c>
      <c r="N3928" s="101">
        <f t="shared" ca="1" si="496"/>
        <v>2.0364798652102585</v>
      </c>
      <c r="O3928" s="46">
        <f t="shared" ca="1" si="501"/>
        <v>0.60558733064327108</v>
      </c>
      <c r="P3928" s="46">
        <f t="shared" ca="1" si="502"/>
        <v>0.46293532116173652</v>
      </c>
      <c r="Q3928" s="47">
        <f t="shared" ca="1" si="497"/>
        <v>0.89089134960634009</v>
      </c>
      <c r="R3928" s="47">
        <f t="shared" ca="1" si="498"/>
        <v>0.47870626966055896</v>
      </c>
      <c r="S3928" s="97">
        <f t="shared" ca="1" si="503"/>
        <v>0.54214680015191496</v>
      </c>
      <c r="V3928">
        <v>3911</v>
      </c>
      <c r="W3928" s="46">
        <v>0.14714306672317401</v>
      </c>
    </row>
    <row r="3929" spans="10:23">
      <c r="J3929">
        <v>3912</v>
      </c>
      <c r="K3929" s="93">
        <f t="shared" ca="1" si="499"/>
        <v>-1.127154273918372</v>
      </c>
      <c r="L3929" s="93">
        <f t="shared" ca="1" si="499"/>
        <v>-0.26132609447800093</v>
      </c>
      <c r="M3929" s="93">
        <f t="shared" ca="1" si="500"/>
        <v>-1.127154273918372</v>
      </c>
      <c r="N3929" s="101">
        <f t="shared" ca="1" si="496"/>
        <v>-0.60621922206509038</v>
      </c>
      <c r="O3929" s="46">
        <f t="shared" ca="1" si="501"/>
        <v>-8.4330663097956671E-2</v>
      </c>
      <c r="P3929" s="46">
        <f t="shared" ca="1" si="502"/>
        <v>0.11797632429112265</v>
      </c>
      <c r="Q3929" s="47">
        <f t="shared" ca="1" si="497"/>
        <v>-0.48894463787611531</v>
      </c>
      <c r="R3929" s="47">
        <f t="shared" ca="1" si="498"/>
        <v>5.1401674733862285E-2</v>
      </c>
      <c r="S3929" s="97">
        <f t="shared" ca="1" si="503"/>
        <v>-1.6464494182047193E-2</v>
      </c>
      <c r="V3929">
        <v>3912</v>
      </c>
      <c r="W3929" s="46">
        <v>0.82768529960810899</v>
      </c>
    </row>
    <row r="3930" spans="10:23">
      <c r="J3930">
        <v>3913</v>
      </c>
      <c r="K3930" s="93">
        <f t="shared" ca="1" si="499"/>
        <v>0.84827098691737257</v>
      </c>
      <c r="L3930" s="93">
        <f t="shared" ca="1" si="499"/>
        <v>-0.69868081333040499</v>
      </c>
      <c r="M3930" s="93">
        <f t="shared" ca="1" si="500"/>
        <v>0.84827098691737257</v>
      </c>
      <c r="N3930" s="101">
        <f t="shared" ca="1" si="496"/>
        <v>-0.39263832939517346</v>
      </c>
      <c r="O3930" s="46">
        <f t="shared" ca="1" si="501"/>
        <v>0.62478670012273696</v>
      </c>
      <c r="P3930" s="46">
        <f t="shared" ca="1" si="502"/>
        <v>0.47253500590146946</v>
      </c>
      <c r="Q3930" s="47">
        <f t="shared" ca="1" si="497"/>
        <v>0.92929008856527195</v>
      </c>
      <c r="R3930" s="47">
        <f t="shared" ca="1" si="498"/>
        <v>8.5936101020169214E-2</v>
      </c>
      <c r="S3930" s="97">
        <f t="shared" ca="1" si="503"/>
        <v>0.3553614005714531</v>
      </c>
      <c r="V3930">
        <v>3913</v>
      </c>
      <c r="W3930" s="46">
        <v>0.39795645700590099</v>
      </c>
    </row>
    <row r="3931" spans="10:23">
      <c r="J3931">
        <v>3914</v>
      </c>
      <c r="K3931" s="93">
        <f t="shared" ca="1" si="499"/>
        <v>-1.1459197985524689</v>
      </c>
      <c r="L3931" s="93">
        <f t="shared" ca="1" si="499"/>
        <v>0.43710067182831558</v>
      </c>
      <c r="M3931" s="93">
        <f t="shared" ca="1" si="500"/>
        <v>-1.1459197985524689</v>
      </c>
      <c r="N3931" s="101">
        <f t="shared" ca="1" si="496"/>
        <v>4.997959543425462E-2</v>
      </c>
      <c r="O3931" s="46">
        <f t="shared" ca="1" si="501"/>
        <v>-9.106691357111002E-2</v>
      </c>
      <c r="P3931" s="46">
        <f t="shared" ca="1" si="502"/>
        <v>0.11460819905454597</v>
      </c>
      <c r="Q3931" s="47">
        <f t="shared" ca="1" si="497"/>
        <v>-0.502417138822422</v>
      </c>
      <c r="R3931" s="47">
        <f t="shared" ca="1" si="498"/>
        <v>0.15750409526787285</v>
      </c>
      <c r="S3931" s="97">
        <f t="shared" ca="1" si="503"/>
        <v>3.3218590848381413E-2</v>
      </c>
      <c r="V3931">
        <v>3914</v>
      </c>
      <c r="W3931" s="46">
        <v>0.30888661521822702</v>
      </c>
    </row>
    <row r="3932" spans="10:23">
      <c r="J3932">
        <v>3915</v>
      </c>
      <c r="K3932" s="93">
        <f t="shared" ca="1" si="499"/>
        <v>0.87309392562487853</v>
      </c>
      <c r="L3932" s="93">
        <f t="shared" ca="1" si="499"/>
        <v>0.910747123761248</v>
      </c>
      <c r="M3932" s="93">
        <f t="shared" ca="1" si="500"/>
        <v>0.87309392562487853</v>
      </c>
      <c r="N3932" s="101">
        <f t="shared" ca="1" si="496"/>
        <v>1.1411274917299363</v>
      </c>
      <c r="O3932" s="46">
        <f t="shared" ca="1" si="501"/>
        <v>0.63369737732862053</v>
      </c>
      <c r="P3932" s="46">
        <f t="shared" ca="1" si="502"/>
        <v>0.47699034450441125</v>
      </c>
      <c r="Q3932" s="47">
        <f t="shared" ca="1" si="497"/>
        <v>0.94711144297703898</v>
      </c>
      <c r="R3932" s="47">
        <f t="shared" ca="1" si="498"/>
        <v>0.33393451524143669</v>
      </c>
      <c r="S3932" s="97">
        <f t="shared" ca="1" si="503"/>
        <v>0.48381594628502861</v>
      </c>
      <c r="V3932">
        <v>3915</v>
      </c>
      <c r="W3932" s="46">
        <v>0.10184391050132501</v>
      </c>
    </row>
    <row r="3933" spans="10:23">
      <c r="J3933">
        <v>3916</v>
      </c>
      <c r="K3933" s="93">
        <f t="shared" ca="1" si="499"/>
        <v>2.1368310296845006E-3</v>
      </c>
      <c r="L3933" s="93">
        <f t="shared" ca="1" si="499"/>
        <v>-0.40062218067484889</v>
      </c>
      <c r="M3933" s="93">
        <f t="shared" ca="1" si="500"/>
        <v>2.1368310296845006E-3</v>
      </c>
      <c r="N3933" s="101">
        <f t="shared" ca="1" si="496"/>
        <v>-0.37914359410651588</v>
      </c>
      <c r="O3933" s="46">
        <f t="shared" ca="1" si="501"/>
        <v>0.32105036878707371</v>
      </c>
      <c r="P3933" s="46">
        <f t="shared" ca="1" si="502"/>
        <v>0.32066684023363784</v>
      </c>
      <c r="Q3933" s="47">
        <f t="shared" ca="1" si="497"/>
        <v>0.32181742589394546</v>
      </c>
      <c r="R3933" s="47">
        <f t="shared" ca="1" si="498"/>
        <v>8.8118098366718411E-2</v>
      </c>
      <c r="S3933" s="97">
        <f t="shared" ca="1" si="503"/>
        <v>0.20458423357689606</v>
      </c>
      <c r="V3933">
        <v>3916</v>
      </c>
      <c r="W3933" s="46">
        <v>0.20527418331790301</v>
      </c>
    </row>
    <row r="3934" spans="10:23">
      <c r="J3934">
        <v>3917</v>
      </c>
      <c r="K3934" s="93">
        <f t="shared" ca="1" si="499"/>
        <v>-0.12299047444206711</v>
      </c>
      <c r="L3934" s="93">
        <f t="shared" ca="1" si="499"/>
        <v>-1.7233875010835944</v>
      </c>
      <c r="M3934" s="93">
        <f t="shared" ca="1" si="500"/>
        <v>-0.12299047444206711</v>
      </c>
      <c r="N3934" s="101">
        <f t="shared" ca="1" si="496"/>
        <v>-1.67302844649529</v>
      </c>
      <c r="O3934" s="46">
        <f t="shared" ca="1" si="501"/>
        <v>0.27613348598610166</v>
      </c>
      <c r="P3934" s="46">
        <f t="shared" ca="1" si="502"/>
        <v>0.29820839883315181</v>
      </c>
      <c r="Q3934" s="47">
        <f t="shared" ca="1" si="497"/>
        <v>0.23198366029200135</v>
      </c>
      <c r="R3934" s="47">
        <f t="shared" ca="1" si="498"/>
        <v>-0.12109336478999011</v>
      </c>
      <c r="S3934" s="97">
        <f t="shared" ca="1" si="503"/>
        <v>7.7520060598055773E-2</v>
      </c>
      <c r="V3934">
        <v>3917</v>
      </c>
      <c r="W3934" s="46">
        <v>0.48287739513898098</v>
      </c>
    </row>
    <row r="3935" spans="10:23">
      <c r="J3935">
        <v>3918</v>
      </c>
      <c r="K3935" s="93">
        <f t="shared" ca="1" si="499"/>
        <v>-1.3556018506738978</v>
      </c>
      <c r="L3935" s="93">
        <f t="shared" ca="1" si="499"/>
        <v>1.3128731247624392</v>
      </c>
      <c r="M3935" s="93">
        <f t="shared" ca="1" si="500"/>
        <v>-1.3556018506738978</v>
      </c>
      <c r="N3935" s="101">
        <f t="shared" ca="1" si="496"/>
        <v>0.81360113823222302</v>
      </c>
      <c r="O3935" s="46">
        <f t="shared" ca="1" si="501"/>
        <v>-0.16633636914754912</v>
      </c>
      <c r="P3935" s="46">
        <f t="shared" ca="1" si="502"/>
        <v>7.6973471266326421E-2</v>
      </c>
      <c r="Q3935" s="47">
        <f t="shared" ca="1" si="497"/>
        <v>-0.65295604997530021</v>
      </c>
      <c r="R3935" s="47">
        <f t="shared" ca="1" si="498"/>
        <v>0.28097596370485134</v>
      </c>
      <c r="S3935" s="97">
        <f t="shared" ca="1" si="503"/>
        <v>5.7319797278651108E-2</v>
      </c>
      <c r="V3935">
        <v>3918</v>
      </c>
      <c r="W3935" s="46">
        <v>3.5029689327376198E-2</v>
      </c>
    </row>
    <row r="3936" spans="10:23">
      <c r="J3936">
        <v>3919</v>
      </c>
      <c r="K3936" s="93">
        <f t="shared" ca="1" si="499"/>
        <v>1.2129187807793063</v>
      </c>
      <c r="L3936" s="93">
        <f t="shared" ca="1" si="499"/>
        <v>-0.62360495476498745</v>
      </c>
      <c r="M3936" s="93">
        <f t="shared" ca="1" si="500"/>
        <v>1.2129187807793063</v>
      </c>
      <c r="N3936" s="101">
        <f t="shared" ca="1" si="496"/>
        <v>-0.20549399123266732</v>
      </c>
      <c r="O3936" s="46">
        <f t="shared" ca="1" si="501"/>
        <v>0.75568412621833159</v>
      </c>
      <c r="P3936" s="46">
        <f t="shared" ca="1" si="502"/>
        <v>0.53798371894926678</v>
      </c>
      <c r="Q3936" s="47">
        <f t="shared" ca="1" si="497"/>
        <v>1.1910849407564612</v>
      </c>
      <c r="R3936" s="47">
        <f t="shared" ca="1" si="498"/>
        <v>0.11619593498931094</v>
      </c>
      <c r="S3936" s="97">
        <f t="shared" ca="1" si="503"/>
        <v>0.43594003060382125</v>
      </c>
      <c r="V3936">
        <v>3919</v>
      </c>
      <c r="W3936" s="46">
        <v>1.1926155840033901</v>
      </c>
    </row>
    <row r="3937" spans="10:23">
      <c r="J3937">
        <v>3920</v>
      </c>
      <c r="K3937" s="93">
        <f t="shared" ca="1" si="499"/>
        <v>2.0249980326309958</v>
      </c>
      <c r="L3937" s="93">
        <f t="shared" ca="1" si="499"/>
        <v>-0.37459708685388599</v>
      </c>
      <c r="M3937" s="93">
        <f t="shared" ca="1" si="500"/>
        <v>2.0249980326309958</v>
      </c>
      <c r="N3937" s="101">
        <f t="shared" ca="1" si="496"/>
        <v>0.28884560202548509</v>
      </c>
      <c r="O3937" s="46">
        <f t="shared" ca="1" si="501"/>
        <v>1.0471957866269235</v>
      </c>
      <c r="P3937" s="46">
        <f t="shared" ca="1" si="502"/>
        <v>0.68373954915356272</v>
      </c>
      <c r="Q3937" s="47">
        <f t="shared" ca="1" si="497"/>
        <v>1.7741082615736448</v>
      </c>
      <c r="R3937" s="47">
        <f t="shared" ca="1" si="498"/>
        <v>0.19612693457624722</v>
      </c>
      <c r="S3937" s="97">
        <f t="shared" ca="1" si="503"/>
        <v>0.62166136060158539</v>
      </c>
      <c r="V3937">
        <v>3920</v>
      </c>
      <c r="W3937" s="46">
        <v>1.10513052512257</v>
      </c>
    </row>
    <row r="3938" spans="10:23">
      <c r="J3938">
        <v>3921</v>
      </c>
      <c r="K3938" s="93">
        <f t="shared" ca="1" si="499"/>
        <v>0.6239266123890983</v>
      </c>
      <c r="L3938" s="93">
        <f t="shared" ca="1" si="499"/>
        <v>-0.1023688043884952</v>
      </c>
      <c r="M3938" s="93">
        <f t="shared" ca="1" si="500"/>
        <v>0.6239266123890983</v>
      </c>
      <c r="N3938" s="101">
        <f t="shared" ca="1" si="496"/>
        <v>0.10136851723742554</v>
      </c>
      <c r="O3938" s="46">
        <f t="shared" ca="1" si="501"/>
        <v>0.5442539184109243</v>
      </c>
      <c r="P3938" s="46">
        <f t="shared" ca="1" si="502"/>
        <v>0.43226861504556313</v>
      </c>
      <c r="Q3938" s="47">
        <f t="shared" ca="1" si="497"/>
        <v>0.76822452514164663</v>
      </c>
      <c r="R3938" s="47">
        <f t="shared" ca="1" si="498"/>
        <v>0.16581329797678335</v>
      </c>
      <c r="S3938" s="97">
        <f t="shared" ca="1" si="503"/>
        <v>0.35503360819385382</v>
      </c>
      <c r="V3938">
        <v>3921</v>
      </c>
      <c r="W3938" s="46">
        <v>-8.4497773334550705E-2</v>
      </c>
    </row>
    <row r="3939" spans="10:23">
      <c r="J3939">
        <v>3922</v>
      </c>
      <c r="K3939" s="93">
        <f t="shared" ca="1" si="499"/>
        <v>-0.62707205393800014</v>
      </c>
      <c r="L3939" s="93">
        <f t="shared" ca="1" si="499"/>
        <v>-0.40365991745451896</v>
      </c>
      <c r="M3939" s="93">
        <f t="shared" ca="1" si="500"/>
        <v>-0.62707205393800014</v>
      </c>
      <c r="N3939" s="101">
        <f t="shared" ca="1" si="496"/>
        <v>-0.58212616213042723</v>
      </c>
      <c r="O3939" s="46">
        <f t="shared" ca="1" si="501"/>
        <v>9.5183587456885432E-2</v>
      </c>
      <c r="P3939" s="46">
        <f t="shared" ca="1" si="502"/>
        <v>0.2077334495685437</v>
      </c>
      <c r="Q3939" s="47">
        <f t="shared" ca="1" si="497"/>
        <v>-0.1299161367664311</v>
      </c>
      <c r="R3939" s="47">
        <f t="shared" ca="1" si="498"/>
        <v>5.5297341578981682E-2</v>
      </c>
      <c r="S3939" s="97">
        <f t="shared" ca="1" si="503"/>
        <v>7.5240464517933564E-2</v>
      </c>
      <c r="V3939">
        <v>3922</v>
      </c>
      <c r="W3939" s="46">
        <v>-0.16163005184683801</v>
      </c>
    </row>
    <row r="3940" spans="10:23">
      <c r="J3940">
        <v>3923</v>
      </c>
      <c r="K3940" s="93">
        <f t="shared" ca="1" si="499"/>
        <v>-0.99524827723935305</v>
      </c>
      <c r="L3940" s="93">
        <f t="shared" ca="1" si="499"/>
        <v>1.1084954210427216</v>
      </c>
      <c r="M3940" s="93">
        <f t="shared" ca="1" si="500"/>
        <v>-0.99524827723935305</v>
      </c>
      <c r="N3940" s="101">
        <f t="shared" ca="1" si="496"/>
        <v>0.73443459368367803</v>
      </c>
      <c r="O3940" s="46">
        <f t="shared" ca="1" si="501"/>
        <v>-3.6980437092215102E-2</v>
      </c>
      <c r="P3940" s="46">
        <f t="shared" ca="1" si="502"/>
        <v>0.14165143729399343</v>
      </c>
      <c r="Q3940" s="47">
        <f t="shared" ca="1" si="497"/>
        <v>-0.39424418586463217</v>
      </c>
      <c r="R3940" s="47">
        <f t="shared" ca="1" si="498"/>
        <v>0.26817532801653332</v>
      </c>
      <c r="S3940" s="97">
        <f t="shared" ca="1" si="503"/>
        <v>0.11559744546215911</v>
      </c>
      <c r="V3940">
        <v>3923</v>
      </c>
      <c r="W3940" s="46">
        <v>0.168155326188934</v>
      </c>
    </row>
    <row r="3941" spans="10:23">
      <c r="J3941">
        <v>3924</v>
      </c>
      <c r="K3941" s="93">
        <f t="shared" ca="1" si="499"/>
        <v>0.4770823835742658</v>
      </c>
      <c r="L3941" s="93">
        <f t="shared" ca="1" si="499"/>
        <v>-1.0974941835014</v>
      </c>
      <c r="M3941" s="93">
        <f t="shared" ca="1" si="500"/>
        <v>0.4770823835742658</v>
      </c>
      <c r="N3941" s="101">
        <f t="shared" ca="1" si="496"/>
        <v>-0.88879288384399469</v>
      </c>
      <c r="O3941" s="46">
        <f t="shared" ca="1" si="501"/>
        <v>0.49154132310003112</v>
      </c>
      <c r="P3941" s="46">
        <f t="shared" ca="1" si="502"/>
        <v>0.40591231739011657</v>
      </c>
      <c r="Q3941" s="47">
        <f t="shared" ca="1" si="497"/>
        <v>0.66279933451986028</v>
      </c>
      <c r="R3941" s="47">
        <f t="shared" ca="1" si="498"/>
        <v>5.7116358396204492E-3</v>
      </c>
      <c r="S3941" s="97">
        <f t="shared" ca="1" si="503"/>
        <v>0.2486264794698258</v>
      </c>
      <c r="V3941">
        <v>3924</v>
      </c>
      <c r="W3941" s="46">
        <v>0.207089604348246</v>
      </c>
    </row>
    <row r="3942" spans="10:23">
      <c r="J3942">
        <v>3925</v>
      </c>
      <c r="K3942" s="93">
        <f t="shared" ca="1" si="499"/>
        <v>-0.97837036580474668</v>
      </c>
      <c r="L3942" s="93">
        <f t="shared" ca="1" si="499"/>
        <v>-2.5204754921765188E-2</v>
      </c>
      <c r="M3942" s="93">
        <f t="shared" ca="1" si="500"/>
        <v>-0.97837036580474668</v>
      </c>
      <c r="N3942" s="101">
        <f t="shared" ca="1" si="496"/>
        <v>-0.33503992911886155</v>
      </c>
      <c r="O3942" s="46">
        <f t="shared" ca="1" si="501"/>
        <v>-3.0921782132970033E-2</v>
      </c>
      <c r="P3942" s="46">
        <f t="shared" ca="1" si="502"/>
        <v>0.14468076477361597</v>
      </c>
      <c r="Q3942" s="47">
        <f t="shared" ca="1" si="497"/>
        <v>-0.38212687594614203</v>
      </c>
      <c r="R3942" s="47">
        <f t="shared" ca="1" si="498"/>
        <v>9.5249329763086921E-2</v>
      </c>
      <c r="S3942" s="97">
        <f t="shared" ca="1" si="503"/>
        <v>3.2163773815058444E-2</v>
      </c>
      <c r="V3942">
        <v>3925</v>
      </c>
      <c r="W3942" s="46">
        <v>0.91554014905065895</v>
      </c>
    </row>
    <row r="3943" spans="10:23">
      <c r="J3943">
        <v>3926</v>
      </c>
      <c r="K3943" s="93">
        <f t="shared" ca="1" si="499"/>
        <v>-0.71018629248027976</v>
      </c>
      <c r="L3943" s="93">
        <f t="shared" ca="1" si="499"/>
        <v>1.6233317295283693</v>
      </c>
      <c r="M3943" s="93">
        <f t="shared" ca="1" si="500"/>
        <v>-0.71018629248027976</v>
      </c>
      <c r="N3943" s="101">
        <f t="shared" ca="1" si="496"/>
        <v>1.3131983485505618</v>
      </c>
      <c r="O3943" s="46">
        <f t="shared" ca="1" si="501"/>
        <v>6.5348113116407369E-2</v>
      </c>
      <c r="P3943" s="46">
        <f t="shared" ca="1" si="502"/>
        <v>0.19281571239830467</v>
      </c>
      <c r="Q3943" s="47">
        <f t="shared" ca="1" si="497"/>
        <v>-0.18958708544738723</v>
      </c>
      <c r="R3943" s="47">
        <f t="shared" ca="1" si="498"/>
        <v>0.36175708048409305</v>
      </c>
      <c r="S3943" s="97">
        <f t="shared" ca="1" si="503"/>
        <v>0.21355259680025021</v>
      </c>
      <c r="V3943">
        <v>3926</v>
      </c>
      <c r="W3943" s="46">
        <v>-0.302753549207052</v>
      </c>
    </row>
    <row r="3944" spans="10:23">
      <c r="J3944">
        <v>3927</v>
      </c>
      <c r="K3944" s="93">
        <f t="shared" ca="1" si="499"/>
        <v>-5.7723129019711016E-2</v>
      </c>
      <c r="L3944" s="93">
        <f t="shared" ca="1" si="499"/>
        <v>0.67146025598372361</v>
      </c>
      <c r="M3944" s="93">
        <f t="shared" ca="1" si="500"/>
        <v>-5.7723129019711016E-2</v>
      </c>
      <c r="N3944" s="101">
        <f t="shared" ca="1" si="496"/>
        <v>0.61824293026381383</v>
      </c>
      <c r="O3944" s="46">
        <f t="shared" ca="1" si="501"/>
        <v>0.29956247052320062</v>
      </c>
      <c r="P3944" s="46">
        <f t="shared" ca="1" si="502"/>
        <v>0.30992289110170129</v>
      </c>
      <c r="Q3944" s="47">
        <f t="shared" ca="1" si="497"/>
        <v>0.27884162936619933</v>
      </c>
      <c r="R3944" s="47">
        <f t="shared" ca="1" si="498"/>
        <v>0.24938800867679228</v>
      </c>
      <c r="S3944" s="97">
        <f t="shared" ca="1" si="503"/>
        <v>0.27447523959999642</v>
      </c>
      <c r="V3944">
        <v>3927</v>
      </c>
      <c r="W3944" s="46">
        <v>0.129070878007185</v>
      </c>
    </row>
    <row r="3945" spans="10:23">
      <c r="J3945">
        <v>3928</v>
      </c>
      <c r="K3945" s="93">
        <f t="shared" ca="1" si="499"/>
        <v>0.81559592406174175</v>
      </c>
      <c r="L3945" s="93">
        <f t="shared" ca="1" si="499"/>
        <v>1.0759041287772286</v>
      </c>
      <c r="M3945" s="93">
        <f t="shared" ca="1" si="500"/>
        <v>0.81559592406174175</v>
      </c>
      <c r="N3945" s="101">
        <f t="shared" ca="1" si="496"/>
        <v>1.2794244172107336</v>
      </c>
      <c r="O3945" s="46">
        <f t="shared" ca="1" si="501"/>
        <v>0.61305735005587958</v>
      </c>
      <c r="P3945" s="46">
        <f t="shared" ca="1" si="502"/>
        <v>0.46667033086804077</v>
      </c>
      <c r="Q3945" s="47">
        <f t="shared" ca="1" si="497"/>
        <v>0.90583138843155731</v>
      </c>
      <c r="R3945" s="47">
        <f t="shared" ca="1" si="498"/>
        <v>0.35629608943909041</v>
      </c>
      <c r="S3945" s="97">
        <f t="shared" ca="1" si="503"/>
        <v>0.484676719747485</v>
      </c>
      <c r="V3945">
        <v>3928</v>
      </c>
      <c r="W3945" s="46">
        <v>-0.53967229128966299</v>
      </c>
    </row>
    <row r="3946" spans="10:23">
      <c r="J3946">
        <v>3929</v>
      </c>
      <c r="K3946" s="93">
        <f t="shared" ca="1" si="499"/>
        <v>-2.3614330084018052E-2</v>
      </c>
      <c r="L3946" s="93">
        <f t="shared" ca="1" si="499"/>
        <v>0.33817658246873933</v>
      </c>
      <c r="M3946" s="93">
        <f t="shared" ca="1" si="500"/>
        <v>-2.3614330084018052E-2</v>
      </c>
      <c r="N3946" s="101">
        <f t="shared" ca="1" si="496"/>
        <v>0.31310964575396955</v>
      </c>
      <c r="O3946" s="46">
        <f t="shared" ca="1" si="501"/>
        <v>0.31180648807396866</v>
      </c>
      <c r="P3946" s="46">
        <f t="shared" ca="1" si="502"/>
        <v>0.31604489987708534</v>
      </c>
      <c r="Q3946" s="47">
        <f t="shared" ca="1" si="497"/>
        <v>0.3033296644677354</v>
      </c>
      <c r="R3946" s="47">
        <f t="shared" ca="1" si="498"/>
        <v>0.20005024821668646</v>
      </c>
      <c r="S3946" s="97">
        <f t="shared" ca="1" si="503"/>
        <v>0.25592836814532754</v>
      </c>
      <c r="V3946">
        <v>3929</v>
      </c>
      <c r="W3946" s="46">
        <v>0.86526052056566205</v>
      </c>
    </row>
    <row r="3947" spans="10:23">
      <c r="J3947">
        <v>3930</v>
      </c>
      <c r="K3947" s="93">
        <f t="shared" ca="1" si="499"/>
        <v>-9.8407383756464656E-2</v>
      </c>
      <c r="L3947" s="93">
        <f t="shared" ca="1" si="499"/>
        <v>-0.79067198503710545</v>
      </c>
      <c r="M3947" s="93">
        <f t="shared" ca="1" si="500"/>
        <v>-9.8407383756464656E-2</v>
      </c>
      <c r="N3947" s="101">
        <f t="shared" ca="1" si="496"/>
        <v>-0.78091857204896087</v>
      </c>
      <c r="O3947" s="46">
        <f t="shared" ca="1" si="501"/>
        <v>0.28495806507415811</v>
      </c>
      <c r="P3947" s="46">
        <f t="shared" ca="1" si="502"/>
        <v>0.30262068837718004</v>
      </c>
      <c r="Q3947" s="47">
        <f t="shared" ca="1" si="497"/>
        <v>0.2496328184681143</v>
      </c>
      <c r="R3947" s="47">
        <f t="shared" ca="1" si="498"/>
        <v>2.3154101887503997E-2</v>
      </c>
      <c r="S3947" s="97">
        <f t="shared" ca="1" si="503"/>
        <v>0.15405608348083105</v>
      </c>
      <c r="V3947">
        <v>3930</v>
      </c>
      <c r="W3947" s="46">
        <v>2.58011398618746</v>
      </c>
    </row>
    <row r="3948" spans="10:23">
      <c r="J3948">
        <v>3931</v>
      </c>
      <c r="K3948" s="93">
        <f t="shared" ca="1" si="499"/>
        <v>-1.1258958653573794</v>
      </c>
      <c r="L3948" s="93">
        <f t="shared" ca="1" si="499"/>
        <v>0.86615719006605174</v>
      </c>
      <c r="M3948" s="93">
        <f t="shared" ca="1" si="500"/>
        <v>-1.1258958653573794</v>
      </c>
      <c r="N3948" s="101">
        <f t="shared" ca="1" si="496"/>
        <v>0.46312892712089815</v>
      </c>
      <c r="O3948" s="46">
        <f t="shared" ca="1" si="501"/>
        <v>-8.3878932841025655E-2</v>
      </c>
      <c r="P3948" s="46">
        <f t="shared" ca="1" si="502"/>
        <v>0.11820218941958816</v>
      </c>
      <c r="Q3948" s="47">
        <f t="shared" ca="1" si="497"/>
        <v>-0.48804117736225328</v>
      </c>
      <c r="R3948" s="47">
        <f t="shared" ca="1" si="498"/>
        <v>0.22430723932261726</v>
      </c>
      <c r="S3948" s="97">
        <f t="shared" ca="1" si="503"/>
        <v>7.0214153240795801E-2</v>
      </c>
      <c r="V3948">
        <v>3931</v>
      </c>
      <c r="W3948" s="46">
        <v>-0.114308005162525</v>
      </c>
    </row>
    <row r="3949" spans="10:23">
      <c r="J3949">
        <v>3932</v>
      </c>
      <c r="K3949" s="93">
        <f t="shared" ca="1" si="499"/>
        <v>1.0254352458075291</v>
      </c>
      <c r="L3949" s="93">
        <f t="shared" ca="1" si="499"/>
        <v>0.26814157631032676</v>
      </c>
      <c r="M3949" s="93">
        <f t="shared" ca="1" si="500"/>
        <v>1.0254352458075291</v>
      </c>
      <c r="N3949" s="101">
        <f t="shared" ca="1" si="496"/>
        <v>0.58033193294437213</v>
      </c>
      <c r="O3949" s="46">
        <f t="shared" ca="1" si="501"/>
        <v>0.68838326062636523</v>
      </c>
      <c r="P3949" s="46">
        <f t="shared" ca="1" si="502"/>
        <v>0.50433328615328366</v>
      </c>
      <c r="Q3949" s="47">
        <f t="shared" ca="1" si="497"/>
        <v>1.0564832095725285</v>
      </c>
      <c r="R3949" s="47">
        <f t="shared" ca="1" si="498"/>
        <v>0.24325808513352842</v>
      </c>
      <c r="S3949" s="97">
        <f t="shared" ca="1" si="503"/>
        <v>0.46582067287994683</v>
      </c>
      <c r="V3949">
        <v>3932</v>
      </c>
      <c r="W3949" s="46">
        <v>0.22132659860703599</v>
      </c>
    </row>
    <row r="3950" spans="10:23">
      <c r="J3950">
        <v>3933</v>
      </c>
      <c r="K3950" s="93">
        <f t="shared" ca="1" si="499"/>
        <v>-0.10855247054100838</v>
      </c>
      <c r="L3950" s="93">
        <f t="shared" ca="1" si="499"/>
        <v>0.61264466766844761</v>
      </c>
      <c r="M3950" s="93">
        <f t="shared" ca="1" si="500"/>
        <v>-0.10855247054100838</v>
      </c>
      <c r="N3950" s="101">
        <f t="shared" ca="1" si="496"/>
        <v>0.54631598888911725</v>
      </c>
      <c r="O3950" s="46">
        <f t="shared" ca="1" si="501"/>
        <v>0.28131628862585195</v>
      </c>
      <c r="P3950" s="46">
        <f t="shared" ca="1" si="502"/>
        <v>0.30079980015302693</v>
      </c>
      <c r="Q3950" s="47">
        <f t="shared" ca="1" si="497"/>
        <v>0.24234926557150188</v>
      </c>
      <c r="R3950" s="47">
        <f t="shared" ca="1" si="498"/>
        <v>0.23775796245003145</v>
      </c>
      <c r="S3950" s="97">
        <f t="shared" ca="1" si="503"/>
        <v>0.25953712553794173</v>
      </c>
      <c r="V3950">
        <v>3933</v>
      </c>
      <c r="W3950" s="46">
        <v>0.16365416282362799</v>
      </c>
    </row>
    <row r="3951" spans="10:23">
      <c r="J3951">
        <v>3934</v>
      </c>
      <c r="K3951" s="93">
        <f t="shared" ca="1" si="499"/>
        <v>2.5412655033563341</v>
      </c>
      <c r="L3951" s="93">
        <f t="shared" ca="1" si="499"/>
        <v>-0.90930794881785204</v>
      </c>
      <c r="M3951" s="93">
        <f t="shared" ca="1" si="500"/>
        <v>2.5412655033563341</v>
      </c>
      <c r="N3951" s="101">
        <f t="shared" ca="1" si="496"/>
        <v>-5.3920139301986247E-2</v>
      </c>
      <c r="O3951" s="46">
        <f t="shared" ca="1" si="501"/>
        <v>1.2325200480988481</v>
      </c>
      <c r="P3951" s="46">
        <f t="shared" ca="1" si="502"/>
        <v>0.77640167988952502</v>
      </c>
      <c r="Q3951" s="47">
        <f t="shared" ca="1" si="497"/>
        <v>2.1447567845174942</v>
      </c>
      <c r="R3951" s="47">
        <f t="shared" ca="1" si="498"/>
        <v>0.14070428848009581</v>
      </c>
      <c r="S3951" s="97">
        <f t="shared" ca="1" si="503"/>
        <v>0.68661216828947191</v>
      </c>
      <c r="V3951">
        <v>3934</v>
      </c>
      <c r="W3951" s="46">
        <v>-0.29905558263680798</v>
      </c>
    </row>
    <row r="3952" spans="10:23">
      <c r="J3952">
        <v>3935</v>
      </c>
      <c r="K3952" s="93">
        <f t="shared" ca="1" si="499"/>
        <v>-2.8815024480473142E-2</v>
      </c>
      <c r="L3952" s="93">
        <f t="shared" ca="1" si="499"/>
        <v>-2.5071583413192084</v>
      </c>
      <c r="M3952" s="93">
        <f t="shared" ca="1" si="500"/>
        <v>-2.8815024480473142E-2</v>
      </c>
      <c r="N3952" s="101">
        <f t="shared" ca="1" si="496"/>
        <v>-2.3861584977262198</v>
      </c>
      <c r="O3952" s="46">
        <f t="shared" ca="1" si="501"/>
        <v>0.30993959755148409</v>
      </c>
      <c r="P3952" s="46">
        <f t="shared" ca="1" si="502"/>
        <v>0.31511145461584306</v>
      </c>
      <c r="Q3952" s="47">
        <f t="shared" ca="1" si="497"/>
        <v>0.29959588342276627</v>
      </c>
      <c r="R3952" s="47">
        <f t="shared" ca="1" si="498"/>
        <v>-0.23640113824726267</v>
      </c>
      <c r="S3952" s="97">
        <f t="shared" ca="1" si="503"/>
        <v>3.6769229652110713E-2</v>
      </c>
      <c r="V3952">
        <v>3935</v>
      </c>
      <c r="W3952" s="46">
        <v>0.29537551206759299</v>
      </c>
    </row>
    <row r="3953" spans="10:23">
      <c r="J3953">
        <v>3936</v>
      </c>
      <c r="K3953" s="93">
        <f t="shared" ca="1" si="499"/>
        <v>0.82264051413110151</v>
      </c>
      <c r="L3953" s="93">
        <f t="shared" ca="1" si="499"/>
        <v>1.5343597881386577</v>
      </c>
      <c r="M3953" s="93">
        <f t="shared" ca="1" si="500"/>
        <v>0.82264051413110151</v>
      </c>
      <c r="N3953" s="101">
        <f t="shared" ca="1" si="496"/>
        <v>1.7163188580561151</v>
      </c>
      <c r="O3953" s="46">
        <f t="shared" ca="1" si="501"/>
        <v>0.61558614283482882</v>
      </c>
      <c r="P3953" s="46">
        <f t="shared" ca="1" si="502"/>
        <v>0.46793472725751539</v>
      </c>
      <c r="Q3953" s="47">
        <f t="shared" ca="1" si="497"/>
        <v>0.91088897398945556</v>
      </c>
      <c r="R3953" s="47">
        <f t="shared" ca="1" si="498"/>
        <v>0.42693863931170484</v>
      </c>
      <c r="S3953" s="97">
        <f t="shared" ca="1" si="503"/>
        <v>0.52126239107326677</v>
      </c>
      <c r="V3953">
        <v>3936</v>
      </c>
      <c r="W3953" s="46">
        <v>1.1549227917337901</v>
      </c>
    </row>
    <row r="3954" spans="10:23">
      <c r="J3954">
        <v>3937</v>
      </c>
      <c r="K3954" s="93">
        <f t="shared" ca="1" si="499"/>
        <v>-0.79122837105479704</v>
      </c>
      <c r="L3954" s="93">
        <f t="shared" ca="1" si="499"/>
        <v>3.2109009234046471E-2</v>
      </c>
      <c r="M3954" s="93">
        <f t="shared" ca="1" si="500"/>
        <v>-0.79122837105479704</v>
      </c>
      <c r="N3954" s="101">
        <f t="shared" ca="1" si="496"/>
        <v>-0.22118636026833371</v>
      </c>
      <c r="O3954" s="46">
        <f t="shared" ca="1" si="501"/>
        <v>3.6256480945837277E-2</v>
      </c>
      <c r="P3954" s="46">
        <f t="shared" ca="1" si="502"/>
        <v>0.17826989631301962</v>
      </c>
      <c r="Q3954" s="47">
        <f t="shared" ca="1" si="497"/>
        <v>-0.24777034978852741</v>
      </c>
      <c r="R3954" s="47">
        <f t="shared" ca="1" si="498"/>
        <v>0.11365859677077807</v>
      </c>
      <c r="S3954" s="97">
        <f t="shared" ca="1" si="503"/>
        <v>7.4957538858307665E-2</v>
      </c>
      <c r="V3954">
        <v>3937</v>
      </c>
      <c r="W3954" s="46">
        <v>-9.0398705132163401E-2</v>
      </c>
    </row>
    <row r="3955" spans="10:23">
      <c r="J3955">
        <v>3938</v>
      </c>
      <c r="K3955" s="93">
        <f t="shared" ca="1" si="499"/>
        <v>-0.66139032741833315</v>
      </c>
      <c r="L3955" s="93">
        <f t="shared" ca="1" si="499"/>
        <v>-0.19317583472208139</v>
      </c>
      <c r="M3955" s="93">
        <f t="shared" ca="1" si="500"/>
        <v>-0.66139032741833315</v>
      </c>
      <c r="N3955" s="101">
        <f t="shared" ca="1" si="496"/>
        <v>-0.39348372276166654</v>
      </c>
      <c r="O3955" s="46">
        <f t="shared" ca="1" si="501"/>
        <v>8.2864374939391999E-2</v>
      </c>
      <c r="P3955" s="46">
        <f t="shared" ca="1" si="502"/>
        <v>0.201573843309797</v>
      </c>
      <c r="Q3955" s="47">
        <f t="shared" ca="1" si="497"/>
        <v>-0.15455456180141797</v>
      </c>
      <c r="R3955" s="47">
        <f t="shared" ca="1" si="498"/>
        <v>8.5799407261972369E-2</v>
      </c>
      <c r="S3955" s="97">
        <f t="shared" ca="1" si="503"/>
        <v>8.4331891100682177E-2</v>
      </c>
      <c r="V3955">
        <v>3938</v>
      </c>
      <c r="W3955" s="46">
        <v>4.6858668832690402E-2</v>
      </c>
    </row>
    <row r="3956" spans="10:23">
      <c r="J3956">
        <v>3939</v>
      </c>
      <c r="K3956" s="93">
        <f t="shared" ca="1" si="499"/>
        <v>-0.10229912348204283</v>
      </c>
      <c r="L3956" s="93">
        <f t="shared" ca="1" si="499"/>
        <v>-0.75277724139725333</v>
      </c>
      <c r="M3956" s="93">
        <f t="shared" ca="1" si="500"/>
        <v>-0.10229912348204283</v>
      </c>
      <c r="N3956" s="101">
        <f t="shared" ca="1" si="496"/>
        <v>-0.74622886322207915</v>
      </c>
      <c r="O3956" s="46">
        <f t="shared" ca="1" si="501"/>
        <v>0.28356104931899073</v>
      </c>
      <c r="P3956" s="46">
        <f t="shared" ca="1" si="502"/>
        <v>0.30192218049959635</v>
      </c>
      <c r="Q3956" s="47">
        <f t="shared" ca="1" si="497"/>
        <v>0.2468387869577795</v>
      </c>
      <c r="R3956" s="47">
        <f t="shared" ca="1" si="498"/>
        <v>2.8763167274391641E-2</v>
      </c>
      <c r="S3956" s="97">
        <f t="shared" ca="1" si="503"/>
        <v>0.15616210829669119</v>
      </c>
      <c r="V3956">
        <v>3939</v>
      </c>
      <c r="W3956" s="46">
        <v>-0.12706274702343701</v>
      </c>
    </row>
    <row r="3957" spans="10:23">
      <c r="J3957">
        <v>3940</v>
      </c>
      <c r="K3957" s="93">
        <f t="shared" ca="1" si="499"/>
        <v>-0.59172899278715996</v>
      </c>
      <c r="L3957" s="93">
        <f t="shared" ca="1" si="499"/>
        <v>-0.8557303538430594</v>
      </c>
      <c r="M3957" s="93">
        <f t="shared" ca="1" si="500"/>
        <v>-0.59172899278715996</v>
      </c>
      <c r="N3957" s="101">
        <f t="shared" ca="1" si="496"/>
        <v>-0.99948665642591705</v>
      </c>
      <c r="O3957" s="46">
        <f t="shared" ca="1" si="501"/>
        <v>0.10787066746356125</v>
      </c>
      <c r="P3957" s="46">
        <f t="shared" ca="1" si="502"/>
        <v>0.21407698957188159</v>
      </c>
      <c r="Q3957" s="47">
        <f t="shared" ca="1" si="497"/>
        <v>-0.10454197675307947</v>
      </c>
      <c r="R3957" s="47">
        <f t="shared" ca="1" si="498"/>
        <v>-1.2186715842482349E-2</v>
      </c>
      <c r="S3957" s="97">
        <f t="shared" ca="1" si="503"/>
        <v>4.784197581053945E-2</v>
      </c>
      <c r="V3957">
        <v>3940</v>
      </c>
      <c r="W3957" s="46">
        <v>-2.5854579953861399E-2</v>
      </c>
    </row>
    <row r="3958" spans="10:23">
      <c r="J3958">
        <v>3941</v>
      </c>
      <c r="K3958" s="93">
        <f t="shared" ca="1" si="499"/>
        <v>-4.6192062341058283E-3</v>
      </c>
      <c r="L3958" s="93">
        <f t="shared" ca="1" si="499"/>
        <v>-1.8034706825753981</v>
      </c>
      <c r="M3958" s="93">
        <f t="shared" ca="1" si="500"/>
        <v>-4.6192062341058283E-3</v>
      </c>
      <c r="N3958" s="101">
        <f t="shared" ca="1" si="496"/>
        <v>-1.7113092457376067</v>
      </c>
      <c r="O3958" s="46">
        <f t="shared" ca="1" si="501"/>
        <v>0.31862515765643701</v>
      </c>
      <c r="P3958" s="46">
        <f t="shared" ca="1" si="502"/>
        <v>0.31945423466831951</v>
      </c>
      <c r="Q3958" s="47">
        <f t="shared" ca="1" si="497"/>
        <v>0.31696700363267205</v>
      </c>
      <c r="R3958" s="47">
        <f t="shared" ca="1" si="498"/>
        <v>-0.12728308252685627</v>
      </c>
      <c r="S3958" s="97">
        <f t="shared" ca="1" si="503"/>
        <v>9.5671037564790368E-2</v>
      </c>
      <c r="V3958">
        <v>3941</v>
      </c>
      <c r="W3958" s="46">
        <v>1.0341660659391601</v>
      </c>
    </row>
    <row r="3959" spans="10:23">
      <c r="J3959">
        <v>3942</v>
      </c>
      <c r="K3959" s="93">
        <f t="shared" ca="1" si="499"/>
        <v>0.18258955878608399</v>
      </c>
      <c r="L3959" s="93">
        <f t="shared" ca="1" si="499"/>
        <v>1.4703698941718366</v>
      </c>
      <c r="M3959" s="93">
        <f t="shared" ca="1" si="500"/>
        <v>0.18258955878608399</v>
      </c>
      <c r="N3959" s="101">
        <f t="shared" ca="1" si="496"/>
        <v>1.4521005529127295</v>
      </c>
      <c r="O3959" s="46">
        <f t="shared" ca="1" si="501"/>
        <v>0.38582738922391002</v>
      </c>
      <c r="P3959" s="46">
        <f t="shared" ca="1" si="502"/>
        <v>0.35305535045205599</v>
      </c>
      <c r="Q3959" s="47">
        <f t="shared" ca="1" si="497"/>
        <v>0.45137146676761802</v>
      </c>
      <c r="R3959" s="47">
        <f t="shared" ca="1" si="498"/>
        <v>0.38421652373103327</v>
      </c>
      <c r="S3959" s="97">
        <f t="shared" ca="1" si="503"/>
        <v>0.38502195647747162</v>
      </c>
      <c r="V3959">
        <v>3942</v>
      </c>
      <c r="W3959" s="46">
        <v>0.63916764068457599</v>
      </c>
    </row>
    <row r="3960" spans="10:23">
      <c r="J3960">
        <v>3943</v>
      </c>
      <c r="K3960" s="93">
        <f t="shared" ca="1" si="499"/>
        <v>-0.32954046696685829</v>
      </c>
      <c r="L3960" s="93">
        <f t="shared" ca="1" si="499"/>
        <v>0.5042626897656376</v>
      </c>
      <c r="M3960" s="93">
        <f t="shared" ca="1" si="500"/>
        <v>-0.32954046696685829</v>
      </c>
      <c r="N3960" s="101">
        <f t="shared" ca="1" si="496"/>
        <v>0.37328171731326409</v>
      </c>
      <c r="O3960" s="46">
        <f t="shared" ca="1" si="501"/>
        <v>0.20198834418991571</v>
      </c>
      <c r="P3960" s="46">
        <f t="shared" ca="1" si="502"/>
        <v>0.26113582793505885</v>
      </c>
      <c r="Q3960" s="47">
        <f t="shared" ca="1" si="497"/>
        <v>8.3693376699629451E-2</v>
      </c>
      <c r="R3960" s="47">
        <f t="shared" ca="1" si="498"/>
        <v>0.20977962027699687</v>
      </c>
      <c r="S3960" s="97">
        <f t="shared" ca="1" si="503"/>
        <v>0.20588398223345628</v>
      </c>
      <c r="V3960">
        <v>3943</v>
      </c>
      <c r="W3960" s="46">
        <v>-0.33356017275226402</v>
      </c>
    </row>
    <row r="3961" spans="10:23">
      <c r="J3961">
        <v>3944</v>
      </c>
      <c r="K3961" s="93">
        <f t="shared" ca="1" si="499"/>
        <v>-0.97620241634618832</v>
      </c>
      <c r="L3961" s="93">
        <f t="shared" ca="1" si="499"/>
        <v>1.2552091887410075</v>
      </c>
      <c r="M3961" s="93">
        <f t="shared" ca="1" si="500"/>
        <v>-0.97620241634618832</v>
      </c>
      <c r="N3961" s="101">
        <f t="shared" ca="1" si="496"/>
        <v>0.87958846134496604</v>
      </c>
      <c r="O3961" s="46">
        <f t="shared" ca="1" si="501"/>
        <v>-3.0143554460110245E-2</v>
      </c>
      <c r="P3961" s="46">
        <f t="shared" ca="1" si="502"/>
        <v>0.14506987861004586</v>
      </c>
      <c r="Q3961" s="47">
        <f t="shared" ca="1" si="497"/>
        <v>-0.38057042060042245</v>
      </c>
      <c r="R3961" s="47">
        <f t="shared" ca="1" si="498"/>
        <v>0.29164561826702051</v>
      </c>
      <c r="S3961" s="97">
        <f t="shared" ca="1" si="503"/>
        <v>0.13075103190345513</v>
      </c>
      <c r="V3961">
        <v>3944</v>
      </c>
      <c r="W3961" s="46">
        <v>0.53512432252837705</v>
      </c>
    </row>
    <row r="3962" spans="10:23">
      <c r="J3962">
        <v>3945</v>
      </c>
      <c r="K3962" s="93">
        <f t="shared" ca="1" si="499"/>
        <v>1.2592608548839015</v>
      </c>
      <c r="L3962" s="93">
        <f t="shared" ca="1" si="499"/>
        <v>0.87984013852247223</v>
      </c>
      <c r="M3962" s="93">
        <f t="shared" ca="1" si="500"/>
        <v>1.2592608548839015</v>
      </c>
      <c r="N3962" s="101">
        <f t="shared" ca="1" si="496"/>
        <v>1.2346348452543099</v>
      </c>
      <c r="O3962" s="46">
        <f t="shared" ca="1" si="501"/>
        <v>0.77231951609955929</v>
      </c>
      <c r="P3962" s="46">
        <f t="shared" ca="1" si="502"/>
        <v>0.54630141388988063</v>
      </c>
      <c r="Q3962" s="47">
        <f t="shared" ca="1" si="497"/>
        <v>1.2243557205189166</v>
      </c>
      <c r="R3962" s="47">
        <f t="shared" ca="1" si="498"/>
        <v>0.34905395203724493</v>
      </c>
      <c r="S3962" s="97">
        <f t="shared" ca="1" si="503"/>
        <v>0.56068673406840208</v>
      </c>
      <c r="V3962">
        <v>3945</v>
      </c>
      <c r="W3962" s="46">
        <v>-0.48556713437520699</v>
      </c>
    </row>
    <row r="3963" spans="10:23">
      <c r="J3963">
        <v>3946</v>
      </c>
      <c r="K3963" s="93">
        <f t="shared" ca="1" si="499"/>
        <v>0.30204678059699841</v>
      </c>
      <c r="L3963" s="93">
        <f t="shared" ca="1" si="499"/>
        <v>-0.70773832356343702</v>
      </c>
      <c r="M3963" s="93">
        <f t="shared" ca="1" si="500"/>
        <v>0.30204678059699841</v>
      </c>
      <c r="N3963" s="101">
        <f t="shared" ca="1" si="496"/>
        <v>-0.57493715397026213</v>
      </c>
      <c r="O3963" s="46">
        <f t="shared" ca="1" si="501"/>
        <v>0.42870888508591348</v>
      </c>
      <c r="P3963" s="46">
        <f t="shared" ca="1" si="502"/>
        <v>0.37449609838305775</v>
      </c>
      <c r="Q3963" s="47">
        <f t="shared" ca="1" si="497"/>
        <v>0.537134458491625</v>
      </c>
      <c r="R3963" s="47">
        <f t="shared" ca="1" si="498"/>
        <v>5.6459750206810447E-2</v>
      </c>
      <c r="S3963" s="97">
        <f t="shared" ca="1" si="503"/>
        <v>0.24258431764636196</v>
      </c>
      <c r="V3963">
        <v>3946</v>
      </c>
      <c r="W3963" s="46">
        <v>0.299511139428911</v>
      </c>
    </row>
    <row r="3964" spans="10:23">
      <c r="J3964">
        <v>3947</v>
      </c>
      <c r="K3964" s="93">
        <f t="shared" ca="1" si="499"/>
        <v>0.23907900065451476</v>
      </c>
      <c r="L3964" s="93">
        <f t="shared" ca="1" si="499"/>
        <v>0.6730510774075249</v>
      </c>
      <c r="M3964" s="93">
        <f t="shared" ca="1" si="500"/>
        <v>0.23907900065451476</v>
      </c>
      <c r="N3964" s="101">
        <f t="shared" ca="1" si="496"/>
        <v>0.71414089689382632</v>
      </c>
      <c r="O3964" s="46">
        <f t="shared" ca="1" si="501"/>
        <v>0.40610537435537636</v>
      </c>
      <c r="P3964" s="46">
        <f t="shared" ca="1" si="502"/>
        <v>0.36319434301778919</v>
      </c>
      <c r="Q3964" s="47">
        <f t="shared" ca="1" si="497"/>
        <v>0.49192743703055075</v>
      </c>
      <c r="R3964" s="47">
        <f t="shared" ca="1" si="498"/>
        <v>0.26489398965754019</v>
      </c>
      <c r="S3964" s="97">
        <f t="shared" ca="1" si="503"/>
        <v>0.3354996820064583</v>
      </c>
      <c r="V3964">
        <v>3947</v>
      </c>
      <c r="W3964" s="46">
        <v>0.61856926689520397</v>
      </c>
    </row>
    <row r="3965" spans="10:23">
      <c r="J3965">
        <v>3948</v>
      </c>
      <c r="K3965" s="93">
        <f t="shared" ca="1" si="499"/>
        <v>0.1132767975520263</v>
      </c>
      <c r="L3965" s="93">
        <f t="shared" ca="1" si="499"/>
        <v>0.66196675888880874</v>
      </c>
      <c r="M3965" s="93">
        <f t="shared" ca="1" si="500"/>
        <v>0.1132767975520263</v>
      </c>
      <c r="N3965" s="101">
        <f t="shared" ca="1" si="496"/>
        <v>0.66362411806831478</v>
      </c>
      <c r="O3965" s="46">
        <f t="shared" ca="1" si="501"/>
        <v>0.36094622390812064</v>
      </c>
      <c r="P3965" s="46">
        <f t="shared" ca="1" si="502"/>
        <v>0.34061476779416128</v>
      </c>
      <c r="Q3965" s="47">
        <f t="shared" ca="1" si="497"/>
        <v>0.40160913613603932</v>
      </c>
      <c r="R3965" s="47">
        <f t="shared" ca="1" si="498"/>
        <v>0.25672580591805427</v>
      </c>
      <c r="S3965" s="97">
        <f t="shared" ca="1" si="503"/>
        <v>0.30883601491308743</v>
      </c>
      <c r="V3965">
        <v>3948</v>
      </c>
      <c r="W3965" s="46">
        <v>0.41451368254288401</v>
      </c>
    </row>
    <row r="3966" spans="10:23">
      <c r="J3966">
        <v>3949</v>
      </c>
      <c r="K3966" s="93">
        <f t="shared" ca="1" si="499"/>
        <v>1.1104486290916926</v>
      </c>
      <c r="L3966" s="93">
        <f t="shared" ca="1" si="499"/>
        <v>1.7764233066437736</v>
      </c>
      <c r="M3966" s="93">
        <f t="shared" ca="1" si="500"/>
        <v>1.1104486290916926</v>
      </c>
      <c r="N3966" s="101">
        <f t="shared" ca="1" si="496"/>
        <v>2.0373446475585624</v>
      </c>
      <c r="O3966" s="46">
        <f t="shared" ca="1" si="501"/>
        <v>0.71890046995243795</v>
      </c>
      <c r="P3966" s="46">
        <f t="shared" ca="1" si="502"/>
        <v>0.51959189081631996</v>
      </c>
      <c r="Q3966" s="47">
        <f t="shared" ca="1" si="497"/>
        <v>1.1175176282246739</v>
      </c>
      <c r="R3966" s="47">
        <f t="shared" ca="1" si="498"/>
        <v>0.47884609847149739</v>
      </c>
      <c r="S3966" s="97">
        <f t="shared" ca="1" si="503"/>
        <v>0.59887328421196773</v>
      </c>
      <c r="V3966">
        <v>3949</v>
      </c>
      <c r="W3966" s="46">
        <v>3.68589538690067E-2</v>
      </c>
    </row>
    <row r="3967" spans="10:23">
      <c r="J3967">
        <v>3950</v>
      </c>
      <c r="K3967" s="93">
        <f t="shared" ca="1" si="499"/>
        <v>-0.7623235180853819</v>
      </c>
      <c r="L3967" s="93">
        <f t="shared" ca="1" si="499"/>
        <v>-0.90709079161975792</v>
      </c>
      <c r="M3967" s="93">
        <f t="shared" ca="1" si="500"/>
        <v>-0.7623235180853819</v>
      </c>
      <c r="N3967" s="101">
        <f t="shared" ca="1" si="496"/>
        <v>-1.1024335101173475</v>
      </c>
      <c r="O3967" s="46">
        <f t="shared" ca="1" si="501"/>
        <v>4.6632440759817706E-2</v>
      </c>
      <c r="P3967" s="46">
        <f t="shared" ca="1" si="502"/>
        <v>0.18345787622000984</v>
      </c>
      <c r="Q3967" s="47">
        <f t="shared" ca="1" si="497"/>
        <v>-0.22701843016056655</v>
      </c>
      <c r="R3967" s="47">
        <f t="shared" ca="1" si="498"/>
        <v>-2.8832448921744275E-2</v>
      </c>
      <c r="S3967" s="97">
        <f t="shared" ca="1" si="503"/>
        <v>8.8999959190367156E-3</v>
      </c>
      <c r="V3967">
        <v>3950</v>
      </c>
      <c r="W3967" s="46">
        <v>-3.36326827430011E-3</v>
      </c>
    </row>
    <row r="3968" spans="10:23">
      <c r="J3968">
        <v>3951</v>
      </c>
      <c r="K3968" s="93">
        <f t="shared" ca="1" si="499"/>
        <v>2.0879019595473389</v>
      </c>
      <c r="L3968" s="93">
        <f t="shared" ca="1" si="499"/>
        <v>-0.38157692331979948</v>
      </c>
      <c r="M3968" s="93">
        <f t="shared" ca="1" si="500"/>
        <v>2.0879019595473389</v>
      </c>
      <c r="N3968" s="101">
        <f t="shared" ca="1" si="496"/>
        <v>0.30223299633810313</v>
      </c>
      <c r="O3968" s="46">
        <f t="shared" ca="1" si="501"/>
        <v>1.0697763760703696</v>
      </c>
      <c r="P3968" s="46">
        <f t="shared" ca="1" si="502"/>
        <v>0.69502984387528577</v>
      </c>
      <c r="Q3968" s="47">
        <f t="shared" ca="1" si="497"/>
        <v>1.8192694404605372</v>
      </c>
      <c r="R3968" s="47">
        <f t="shared" ca="1" si="498"/>
        <v>0.19829157569313469</v>
      </c>
      <c r="S3968" s="97">
        <f t="shared" ca="1" si="503"/>
        <v>0.63403397588175214</v>
      </c>
      <c r="V3968">
        <v>3951</v>
      </c>
      <c r="W3968" s="46">
        <v>0.35553451829771499</v>
      </c>
    </row>
    <row r="3969" spans="10:23">
      <c r="J3969">
        <v>3952</v>
      </c>
      <c r="K3969" s="93">
        <f t="shared" ca="1" si="499"/>
        <v>-0.5336406119894701</v>
      </c>
      <c r="L3969" s="93">
        <f t="shared" ca="1" si="499"/>
        <v>-1.2101667904955469</v>
      </c>
      <c r="M3969" s="93">
        <f t="shared" ca="1" si="500"/>
        <v>-0.5336406119894701</v>
      </c>
      <c r="N3969" s="101">
        <f t="shared" ca="1" si="496"/>
        <v>-1.3170484750690823</v>
      </c>
      <c r="O3969" s="46">
        <f t="shared" ca="1" si="501"/>
        <v>0.12872262285851782</v>
      </c>
      <c r="P3969" s="46">
        <f t="shared" ca="1" si="502"/>
        <v>0.22450296726935989</v>
      </c>
      <c r="Q3969" s="47">
        <f t="shared" ca="1" si="497"/>
        <v>-6.2838065963166323E-2</v>
      </c>
      <c r="R3969" s="47">
        <f t="shared" ca="1" si="498"/>
        <v>-6.3534076929819189E-2</v>
      </c>
      <c r="S3969" s="97">
        <f t="shared" ca="1" si="503"/>
        <v>3.2594272964349316E-2</v>
      </c>
      <c r="V3969">
        <v>3952</v>
      </c>
      <c r="W3969" s="46">
        <v>-9.6638393269231002E-2</v>
      </c>
    </row>
    <row r="3970" spans="10:23">
      <c r="J3970">
        <v>3953</v>
      </c>
      <c r="K3970" s="93">
        <f t="shared" ca="1" si="499"/>
        <v>0.34073444609574255</v>
      </c>
      <c r="L3970" s="93">
        <f t="shared" ca="1" si="499"/>
        <v>0.86434350045210695</v>
      </c>
      <c r="M3970" s="93">
        <f t="shared" ca="1" si="500"/>
        <v>0.34073444609574255</v>
      </c>
      <c r="N3970" s="101">
        <f t="shared" ca="1" si="496"/>
        <v>0.92783073935905946</v>
      </c>
      <c r="O3970" s="46">
        <f t="shared" ca="1" si="501"/>
        <v>0.44259657595001994</v>
      </c>
      <c r="P3970" s="46">
        <f t="shared" ca="1" si="502"/>
        <v>0.38143994381511093</v>
      </c>
      <c r="Q3970" s="47">
        <f t="shared" ca="1" si="497"/>
        <v>0.56490984021983792</v>
      </c>
      <c r="R3970" s="47">
        <f t="shared" ca="1" si="498"/>
        <v>0.29944603230750316</v>
      </c>
      <c r="S3970" s="97">
        <f t="shared" ca="1" si="503"/>
        <v>0.37102130412876155</v>
      </c>
      <c r="V3970">
        <v>3953</v>
      </c>
      <c r="W3970" s="46">
        <v>4.7375774457627001E-2</v>
      </c>
    </row>
    <row r="3971" spans="10:23">
      <c r="J3971">
        <v>3954</v>
      </c>
      <c r="K3971" s="93">
        <f t="shared" ca="1" si="499"/>
        <v>1.0619246628758545</v>
      </c>
      <c r="L3971" s="93">
        <f t="shared" ca="1" si="499"/>
        <v>-2.3382711514146438E-2</v>
      </c>
      <c r="M3971" s="93">
        <f t="shared" ca="1" si="500"/>
        <v>1.0619246628758545</v>
      </c>
      <c r="N3971" s="101">
        <f t="shared" ca="1" si="496"/>
        <v>0.31554710992858831</v>
      </c>
      <c r="O3971" s="46">
        <f t="shared" ca="1" si="501"/>
        <v>0.70148184741167552</v>
      </c>
      <c r="P3971" s="46">
        <f t="shared" ca="1" si="502"/>
        <v>0.51088257954593874</v>
      </c>
      <c r="Q3971" s="47">
        <f t="shared" ca="1" si="497"/>
        <v>1.0826803831431491</v>
      </c>
      <c r="R3971" s="47">
        <f t="shared" ca="1" si="498"/>
        <v>0.2004443678676141</v>
      </c>
      <c r="S3971" s="97">
        <f t="shared" ca="1" si="503"/>
        <v>0.45096310763964481</v>
      </c>
      <c r="V3971">
        <v>3954</v>
      </c>
      <c r="W3971" s="46">
        <v>-0.22321893414449301</v>
      </c>
    </row>
    <row r="3972" spans="10:23">
      <c r="J3972">
        <v>3955</v>
      </c>
      <c r="K3972" s="93">
        <f t="shared" ca="1" si="499"/>
        <v>-1.1616364217699544</v>
      </c>
      <c r="L3972" s="93">
        <f t="shared" ca="1" si="499"/>
        <v>-0.32188115983826143</v>
      </c>
      <c r="M3972" s="93">
        <f t="shared" ca="1" si="500"/>
        <v>-1.1616364217699544</v>
      </c>
      <c r="N3972" s="101">
        <f t="shared" ca="1" si="496"/>
        <v>-0.6745965580686597</v>
      </c>
      <c r="O3972" s="46">
        <f t="shared" ca="1" si="501"/>
        <v>-9.6708701512001949E-2</v>
      </c>
      <c r="P3972" s="46">
        <f t="shared" ca="1" si="502"/>
        <v>0.11178730508410001</v>
      </c>
      <c r="Q3972" s="47">
        <f t="shared" ca="1" si="497"/>
        <v>-0.51370071470420586</v>
      </c>
      <c r="R3972" s="47">
        <f t="shared" ca="1" si="498"/>
        <v>4.0345573036980914E-2</v>
      </c>
      <c r="S3972" s="97">
        <f t="shared" ca="1" si="503"/>
        <v>-2.8181564237510517E-2</v>
      </c>
      <c r="V3972">
        <v>3955</v>
      </c>
      <c r="W3972" s="46">
        <v>0.66227608063007604</v>
      </c>
    </row>
    <row r="3973" spans="10:23">
      <c r="J3973">
        <v>3956</v>
      </c>
      <c r="K3973" s="93">
        <f t="shared" ca="1" si="499"/>
        <v>0.57623929479176161</v>
      </c>
      <c r="L3973" s="93">
        <f t="shared" ca="1" si="499"/>
        <v>-1.2857747947058791</v>
      </c>
      <c r="M3973" s="93">
        <f t="shared" ca="1" si="500"/>
        <v>0.57623929479176161</v>
      </c>
      <c r="N3973" s="101">
        <f t="shared" ca="1" si="496"/>
        <v>-1.0357644437720082</v>
      </c>
      <c r="O3973" s="46">
        <f t="shared" ca="1" si="501"/>
        <v>0.52713562718314855</v>
      </c>
      <c r="P3973" s="46">
        <f t="shared" ca="1" si="502"/>
        <v>0.42370946943167526</v>
      </c>
      <c r="Q3973" s="47">
        <f t="shared" ca="1" si="497"/>
        <v>0.73398794268609513</v>
      </c>
      <c r="R3973" s="47">
        <f t="shared" ca="1" si="498"/>
        <v>-1.8052561598966371E-2</v>
      </c>
      <c r="S3973" s="97">
        <f t="shared" ca="1" si="503"/>
        <v>0.25454153279209107</v>
      </c>
      <c r="V3973">
        <v>3956</v>
      </c>
      <c r="W3973" s="46">
        <v>-0.15500552294858999</v>
      </c>
    </row>
    <row r="3974" spans="10:23">
      <c r="J3974">
        <v>3957</v>
      </c>
      <c r="K3974" s="93">
        <f t="shared" ca="1" si="499"/>
        <v>0.32328728260456663</v>
      </c>
      <c r="L3974" s="93">
        <f t="shared" ca="1" si="499"/>
        <v>-0.56231999727350013</v>
      </c>
      <c r="M3974" s="93">
        <f t="shared" ca="1" si="500"/>
        <v>0.32328728260456663</v>
      </c>
      <c r="N3974" s="101">
        <f t="shared" ca="1" si="496"/>
        <v>-0.43031352742137952</v>
      </c>
      <c r="O3974" s="46">
        <f t="shared" ca="1" si="501"/>
        <v>0.43633357688048857</v>
      </c>
      <c r="P3974" s="46">
        <f t="shared" ca="1" si="502"/>
        <v>0.37830844428034527</v>
      </c>
      <c r="Q3974" s="47">
        <f t="shared" ca="1" si="497"/>
        <v>0.55238384208077518</v>
      </c>
      <c r="R3974" s="47">
        <f t="shared" ca="1" si="498"/>
        <v>7.9844304451696074E-2</v>
      </c>
      <c r="S3974" s="97">
        <f t="shared" ca="1" si="503"/>
        <v>0.25808894066609234</v>
      </c>
      <c r="V3974">
        <v>3957</v>
      </c>
      <c r="W3974" s="46">
        <v>0.458334688194525</v>
      </c>
    </row>
    <row r="3975" spans="10:23">
      <c r="J3975">
        <v>3958</v>
      </c>
      <c r="K3975" s="93">
        <f t="shared" ca="1" si="499"/>
        <v>0.27513175021098218</v>
      </c>
      <c r="L3975" s="93">
        <f t="shared" ca="1" si="499"/>
        <v>0.53167330693602877</v>
      </c>
      <c r="M3975" s="93">
        <f t="shared" ca="1" si="500"/>
        <v>0.27513175021098218</v>
      </c>
      <c r="N3975" s="101">
        <f t="shared" ca="1" si="496"/>
        <v>0.59156859267973871</v>
      </c>
      <c r="O3975" s="46">
        <f t="shared" ca="1" si="501"/>
        <v>0.41904721083443514</v>
      </c>
      <c r="P3975" s="46">
        <f t="shared" ca="1" si="502"/>
        <v>0.36966526125731852</v>
      </c>
      <c r="Q3975" s="47">
        <f t="shared" ca="1" si="497"/>
        <v>0.51781110998866831</v>
      </c>
      <c r="R3975" s="47">
        <f t="shared" ca="1" si="498"/>
        <v>0.24507496862195477</v>
      </c>
      <c r="S3975" s="97">
        <f t="shared" ca="1" si="503"/>
        <v>0.33206108972819492</v>
      </c>
      <c r="V3975">
        <v>3958</v>
      </c>
      <c r="W3975" s="46">
        <v>0.52173471168831098</v>
      </c>
    </row>
    <row r="3976" spans="10:23">
      <c r="J3976">
        <v>3959</v>
      </c>
      <c r="K3976" s="93">
        <f t="shared" ca="1" si="499"/>
        <v>-0.63648980090184937</v>
      </c>
      <c r="L3976" s="93">
        <f t="shared" ca="1" si="499"/>
        <v>0.52429261773404645</v>
      </c>
      <c r="M3976" s="93">
        <f t="shared" ca="1" si="500"/>
        <v>-0.63648980090184937</v>
      </c>
      <c r="N3976" s="101">
        <f t="shared" ca="1" si="496"/>
        <v>0.2946549811044602</v>
      </c>
      <c r="O3976" s="46">
        <f t="shared" ca="1" si="501"/>
        <v>9.1802903800112162E-2</v>
      </c>
      <c r="P3976" s="46">
        <f t="shared" ca="1" si="502"/>
        <v>0.20604310774015705</v>
      </c>
      <c r="Q3976" s="47">
        <f t="shared" ca="1" si="497"/>
        <v>-0.13667750407997764</v>
      </c>
      <c r="R3976" s="47">
        <f t="shared" ca="1" si="498"/>
        <v>0.19706626754308773</v>
      </c>
      <c r="S3976" s="97">
        <f t="shared" ca="1" si="503"/>
        <v>0.14443458567159995</v>
      </c>
      <c r="V3976">
        <v>3959</v>
      </c>
      <c r="W3976" s="46">
        <v>0.60825490606167998</v>
      </c>
    </row>
    <row r="3977" spans="10:23">
      <c r="J3977">
        <v>3960</v>
      </c>
      <c r="K3977" s="93">
        <f t="shared" ca="1" si="499"/>
        <v>1.2964692643671243</v>
      </c>
      <c r="L3977" s="93">
        <f t="shared" ca="1" si="499"/>
        <v>-0.88588534116593431</v>
      </c>
      <c r="M3977" s="93">
        <f t="shared" ca="1" si="500"/>
        <v>1.2964692643671243</v>
      </c>
      <c r="N3977" s="101">
        <f t="shared" ca="1" si="496"/>
        <v>-0.4275866880486423</v>
      </c>
      <c r="O3977" s="46">
        <f t="shared" ca="1" si="501"/>
        <v>0.78567619921254928</v>
      </c>
      <c r="P3977" s="46">
        <f t="shared" ca="1" si="502"/>
        <v>0.55297975544637556</v>
      </c>
      <c r="Q3977" s="47">
        <f t="shared" ca="1" si="497"/>
        <v>1.2510690867448966</v>
      </c>
      <c r="R3977" s="47">
        <f t="shared" ca="1" si="498"/>
        <v>8.0285213898862437E-2</v>
      </c>
      <c r="S3977" s="97">
        <f t="shared" ca="1" si="503"/>
        <v>0.43298070655570586</v>
      </c>
      <c r="V3977">
        <v>3960</v>
      </c>
      <c r="W3977" s="46">
        <v>0.156087156582494</v>
      </c>
    </row>
    <row r="3978" spans="10:23">
      <c r="J3978">
        <v>3961</v>
      </c>
      <c r="K3978" s="93">
        <f t="shared" ca="1" si="499"/>
        <v>0.31198812303616097</v>
      </c>
      <c r="L3978" s="93">
        <f t="shared" ca="1" si="499"/>
        <v>0.8486329089720771</v>
      </c>
      <c r="M3978" s="93">
        <f t="shared" ca="1" si="500"/>
        <v>0.31198812303616097</v>
      </c>
      <c r="N3978" s="101">
        <f t="shared" ca="1" si="496"/>
        <v>0.90379381608339548</v>
      </c>
      <c r="O3978" s="46">
        <f t="shared" ca="1" si="501"/>
        <v>0.43227752353409782</v>
      </c>
      <c r="P3978" s="46">
        <f t="shared" ca="1" si="502"/>
        <v>0.37628041760714986</v>
      </c>
      <c r="Q3978" s="47">
        <f t="shared" ca="1" si="497"/>
        <v>0.54427173538799367</v>
      </c>
      <c r="R3978" s="47">
        <f t="shared" ca="1" si="498"/>
        <v>0.29555944233854031</v>
      </c>
      <c r="S3978" s="97">
        <f t="shared" ca="1" si="503"/>
        <v>0.36391848293631907</v>
      </c>
      <c r="V3978">
        <v>3961</v>
      </c>
      <c r="W3978" s="46">
        <v>0.25930389221205402</v>
      </c>
    </row>
    <row r="3979" spans="10:23">
      <c r="J3979">
        <v>3962</v>
      </c>
      <c r="K3979" s="93">
        <f t="shared" ca="1" si="499"/>
        <v>-0.11437564700070568</v>
      </c>
      <c r="L3979" s="93">
        <f t="shared" ca="1" si="499"/>
        <v>1.1121669158716478</v>
      </c>
      <c r="M3979" s="93">
        <f t="shared" ca="1" si="500"/>
        <v>-0.11437564700070568</v>
      </c>
      <c r="N3979" s="101">
        <f t="shared" ca="1" si="496"/>
        <v>1.0180527337845529</v>
      </c>
      <c r="O3979" s="46">
        <f t="shared" ca="1" si="501"/>
        <v>0.27922594604568141</v>
      </c>
      <c r="P3979" s="46">
        <f t="shared" ca="1" si="502"/>
        <v>0.29975462886294169</v>
      </c>
      <c r="Q3979" s="47">
        <f t="shared" ca="1" si="497"/>
        <v>0.2381685804111609</v>
      </c>
      <c r="R3979" s="47">
        <f t="shared" ca="1" si="498"/>
        <v>0.3140342512110833</v>
      </c>
      <c r="S3979" s="97">
        <f t="shared" ca="1" si="503"/>
        <v>0.29663009862838235</v>
      </c>
      <c r="V3979">
        <v>3962</v>
      </c>
      <c r="W3979" s="46">
        <v>-5.5227053731032497E-2</v>
      </c>
    </row>
    <row r="3980" spans="10:23">
      <c r="J3980">
        <v>3963</v>
      </c>
      <c r="K3980" s="93">
        <f t="shared" ca="1" si="499"/>
        <v>2.460243142109412</v>
      </c>
      <c r="L3980" s="93">
        <f t="shared" ca="1" si="499"/>
        <v>1.0991599358698874</v>
      </c>
      <c r="M3980" s="93">
        <f t="shared" ca="1" si="500"/>
        <v>2.460243142109412</v>
      </c>
      <c r="N3980" s="101">
        <f t="shared" ca="1" si="496"/>
        <v>1.8245075676733893</v>
      </c>
      <c r="O3980" s="46">
        <f t="shared" ca="1" si="501"/>
        <v>1.2034354938469578</v>
      </c>
      <c r="P3980" s="46">
        <f t="shared" ca="1" si="502"/>
        <v>0.76185940276357988</v>
      </c>
      <c r="Q3980" s="47">
        <f t="shared" ca="1" si="497"/>
        <v>2.0865876760137132</v>
      </c>
      <c r="R3980" s="47">
        <f t="shared" ca="1" si="498"/>
        <v>0.44443194112621998</v>
      </c>
      <c r="S3980" s="97">
        <f t="shared" ca="1" si="503"/>
        <v>0.82393371748658883</v>
      </c>
      <c r="V3980">
        <v>3963</v>
      </c>
      <c r="W3980" s="46">
        <v>0.71772694230129497</v>
      </c>
    </row>
    <row r="3981" spans="10:23">
      <c r="J3981">
        <v>3964</v>
      </c>
      <c r="K3981" s="93">
        <f t="shared" ca="1" si="499"/>
        <v>0.26100377042054829</v>
      </c>
      <c r="L3981" s="93">
        <f t="shared" ca="1" si="499"/>
        <v>1.6387045315626627</v>
      </c>
      <c r="M3981" s="93">
        <f t="shared" ca="1" si="500"/>
        <v>0.26100377042054829</v>
      </c>
      <c r="N3981" s="101">
        <f t="shared" ca="1" si="496"/>
        <v>1.636633271026174</v>
      </c>
      <c r="O3981" s="46">
        <f t="shared" ca="1" si="501"/>
        <v>0.41397569738604012</v>
      </c>
      <c r="P3981" s="46">
        <f t="shared" ca="1" si="502"/>
        <v>0.36712950453312104</v>
      </c>
      <c r="Q3981" s="47">
        <f t="shared" ca="1" si="497"/>
        <v>0.50766808309187827</v>
      </c>
      <c r="R3981" s="47">
        <f t="shared" ca="1" si="498"/>
        <v>0.41405407835231428</v>
      </c>
      <c r="S3981" s="97">
        <f t="shared" ca="1" si="503"/>
        <v>0.41401488786917717</v>
      </c>
      <c r="V3981">
        <v>3964</v>
      </c>
      <c r="W3981" s="46">
        <v>7.8420230943112498E-3</v>
      </c>
    </row>
    <row r="3982" spans="10:23">
      <c r="J3982">
        <v>3965</v>
      </c>
      <c r="K3982" s="93">
        <f t="shared" ca="1" si="499"/>
        <v>1.0780221530897551</v>
      </c>
      <c r="L3982" s="93">
        <f t="shared" ca="1" si="499"/>
        <v>-1.3988405557157895</v>
      </c>
      <c r="M3982" s="93">
        <f t="shared" ca="1" si="500"/>
        <v>1.0780221530897551</v>
      </c>
      <c r="N3982" s="101">
        <f t="shared" ca="1" si="496"/>
        <v>-0.98338198519964437</v>
      </c>
      <c r="O3982" s="46">
        <f t="shared" ca="1" si="501"/>
        <v>0.70726035497724282</v>
      </c>
      <c r="P3982" s="46">
        <f t="shared" ca="1" si="502"/>
        <v>0.51377183332872245</v>
      </c>
      <c r="Q3982" s="47">
        <f t="shared" ca="1" si="497"/>
        <v>1.0942373982742837</v>
      </c>
      <c r="R3982" s="47">
        <f t="shared" ca="1" si="498"/>
        <v>-9.5827114562451188E-3</v>
      </c>
      <c r="S3982" s="97">
        <f t="shared" ca="1" si="503"/>
        <v>0.34883882176049885</v>
      </c>
      <c r="V3982">
        <v>3965</v>
      </c>
      <c r="W3982" s="46">
        <v>0.114948694054873</v>
      </c>
    </row>
    <row r="3983" spans="10:23">
      <c r="J3983">
        <v>3966</v>
      </c>
      <c r="K3983" s="93">
        <f t="shared" ca="1" si="499"/>
        <v>0.61169966960806488</v>
      </c>
      <c r="L3983" s="93">
        <f t="shared" ca="1" si="499"/>
        <v>-0.13213529777127997</v>
      </c>
      <c r="M3983" s="93">
        <f t="shared" ca="1" si="500"/>
        <v>0.61169966960806488</v>
      </c>
      <c r="N3983" s="101">
        <f t="shared" ca="1" si="496"/>
        <v>6.9258963191102252E-2</v>
      </c>
      <c r="O3983" s="46">
        <f t="shared" ca="1" si="501"/>
        <v>0.53986481921439555</v>
      </c>
      <c r="P3983" s="46">
        <f t="shared" ca="1" si="502"/>
        <v>0.43007406544729876</v>
      </c>
      <c r="Q3983" s="47">
        <f t="shared" ca="1" si="497"/>
        <v>0.75944632674858914</v>
      </c>
      <c r="R3983" s="47">
        <f t="shared" ca="1" si="498"/>
        <v>0.16062142424015333</v>
      </c>
      <c r="S3983" s="97">
        <f t="shared" ca="1" si="503"/>
        <v>0.35024312172727445</v>
      </c>
      <c r="V3983">
        <v>3966</v>
      </c>
      <c r="W3983" s="46">
        <v>-5.96571732754477E-2</v>
      </c>
    </row>
    <row r="3984" spans="10:23">
      <c r="J3984">
        <v>3967</v>
      </c>
      <c r="K3984" s="93">
        <f t="shared" ca="1" si="499"/>
        <v>-0.60035645529933668</v>
      </c>
      <c r="L3984" s="93">
        <f t="shared" ca="1" si="499"/>
        <v>-0.68370836478448116</v>
      </c>
      <c r="M3984" s="93">
        <f t="shared" ca="1" si="500"/>
        <v>-0.60035645529933668</v>
      </c>
      <c r="N3984" s="101">
        <f t="shared" ca="1" si="496"/>
        <v>-0.83913922722586665</v>
      </c>
      <c r="O3984" s="46">
        <f t="shared" ca="1" si="501"/>
        <v>0.1047736717992799</v>
      </c>
      <c r="P3984" s="46">
        <f t="shared" ca="1" si="502"/>
        <v>0.21252849173974092</v>
      </c>
      <c r="Q3984" s="47">
        <f t="shared" ca="1" si="497"/>
        <v>-0.11073596808164216</v>
      </c>
      <c r="R3984" s="47">
        <f t="shared" ca="1" si="498"/>
        <v>1.3740259200486576E-2</v>
      </c>
      <c r="S3984" s="97">
        <f t="shared" ca="1" si="503"/>
        <v>5.9256965499883241E-2</v>
      </c>
      <c r="V3984">
        <v>3967</v>
      </c>
      <c r="W3984" s="46">
        <v>0.69524476079989395</v>
      </c>
    </row>
    <row r="3985" spans="10:23">
      <c r="J3985">
        <v>3968</v>
      </c>
      <c r="K3985" s="93">
        <f t="shared" ca="1" si="499"/>
        <v>1.3065851100328485</v>
      </c>
      <c r="L3985" s="93">
        <f t="shared" ca="1" si="499"/>
        <v>1.5367470012522502</v>
      </c>
      <c r="M3985" s="93">
        <f t="shared" ca="1" si="500"/>
        <v>1.3065851100328485</v>
      </c>
      <c r="N3985" s="101">
        <f t="shared" ca="1" si="496"/>
        <v>1.8724873728018208</v>
      </c>
      <c r="O3985" s="46">
        <f t="shared" ca="1" si="501"/>
        <v>0.78930747899186682</v>
      </c>
      <c r="P3985" s="46">
        <f t="shared" ca="1" si="502"/>
        <v>0.55479539533603439</v>
      </c>
      <c r="Q3985" s="47">
        <f t="shared" ca="1" si="497"/>
        <v>1.2583316463035317</v>
      </c>
      <c r="R3985" s="47">
        <f t="shared" ca="1" si="498"/>
        <v>0.45218991527234342</v>
      </c>
      <c r="S3985" s="97">
        <f t="shared" ca="1" si="503"/>
        <v>0.62074869713210512</v>
      </c>
      <c r="V3985">
        <v>3968</v>
      </c>
      <c r="W3985" s="46">
        <v>0.19211032195160699</v>
      </c>
    </row>
    <row r="3986" spans="10:23">
      <c r="J3986">
        <v>3969</v>
      </c>
      <c r="K3986" s="93">
        <f t="shared" ca="1" si="499"/>
        <v>-0.17469062747571323</v>
      </c>
      <c r="L3986" s="93">
        <f t="shared" ca="1" si="499"/>
        <v>0.12337880653287488</v>
      </c>
      <c r="M3986" s="93">
        <f t="shared" ca="1" si="500"/>
        <v>-0.17469062747571323</v>
      </c>
      <c r="N3986" s="101">
        <f t="shared" ref="N3986:N4049" ca="1" si="504">$N$2*K3986+SQRT(1-$N$2^2)*L3986</f>
        <v>6.1417833771336444E-2</v>
      </c>
      <c r="O3986" s="46">
        <f t="shared" ca="1" si="501"/>
        <v>0.25757470933979359</v>
      </c>
      <c r="P3986" s="46">
        <f t="shared" ca="1" si="502"/>
        <v>0.28892901050999775</v>
      </c>
      <c r="Q3986" s="47">
        <f t="shared" ref="Q3986:Q4049" ca="1" si="505">$K$2+K3986*$S$3</f>
        <v>0.1948661069993852</v>
      </c>
      <c r="R3986" s="47">
        <f t="shared" ref="R3986:R4049" ca="1" si="506">$L$2+$L$3*N3986</f>
        <v>0.15935357250227905</v>
      </c>
      <c r="S3986" s="97">
        <f t="shared" ca="1" si="503"/>
        <v>0.20846414092103632</v>
      </c>
      <c r="V3986">
        <v>3969</v>
      </c>
      <c r="W3986" s="46">
        <v>0.58689083864732605</v>
      </c>
    </row>
    <row r="3987" spans="10:23">
      <c r="J3987">
        <v>3970</v>
      </c>
      <c r="K3987" s="93">
        <f t="shared" ref="K3987:L4050" ca="1" si="507">_xlfn.NORM.S.INV(RAND())</f>
        <v>-0.34273739318468399</v>
      </c>
      <c r="L3987" s="93">
        <f t="shared" ca="1" si="507"/>
        <v>-0.52899813541917995</v>
      </c>
      <c r="M3987" s="93">
        <f t="shared" ref="M3987:M4050" ca="1" si="508">K3987</f>
        <v>-0.34273739318468399</v>
      </c>
      <c r="N3987" s="101">
        <f t="shared" ca="1" si="504"/>
        <v>-0.61053241864407637</v>
      </c>
      <c r="O3987" s="46">
        <f t="shared" ref="O3987:O4050" ca="1" si="509">$K$2+K3987*$K$3</f>
        <v>0.19725105055105466</v>
      </c>
      <c r="P3987" s="46">
        <f t="shared" ref="P3987:P4050" ca="1" si="510">$K$2+K3987*$R$3</f>
        <v>0.2587671811156283</v>
      </c>
      <c r="Q3987" s="47">
        <f t="shared" ca="1" si="505"/>
        <v>7.421878942190735E-2</v>
      </c>
      <c r="R3987" s="47">
        <f t="shared" ca="1" si="506"/>
        <v>5.0704263240477679E-2</v>
      </c>
      <c r="S3987" s="97">
        <f t="shared" ref="S3987:S4050" ca="1" si="511">AVERAGE(R3987,O3987)</f>
        <v>0.12397765689576618</v>
      </c>
      <c r="V3987">
        <v>3970</v>
      </c>
      <c r="W3987" s="46">
        <v>-0.27815961962077601</v>
      </c>
    </row>
    <row r="3988" spans="10:23">
      <c r="J3988">
        <v>3971</v>
      </c>
      <c r="K3988" s="93">
        <f t="shared" ca="1" si="507"/>
        <v>-0.96046148128871411</v>
      </c>
      <c r="L3988" s="93">
        <f t="shared" ca="1" si="507"/>
        <v>-1.444276185393699</v>
      </c>
      <c r="M3988" s="93">
        <f t="shared" ca="1" si="508"/>
        <v>-0.96046148128871411</v>
      </c>
      <c r="N3988" s="101">
        <f t="shared" ca="1" si="504"/>
        <v>-1.6747422681420914</v>
      </c>
      <c r="O3988" s="46">
        <f t="shared" ca="1" si="509"/>
        <v>-2.4493039310849729E-2</v>
      </c>
      <c r="P3988" s="46">
        <f t="shared" ca="1" si="510"/>
        <v>0.14789513618467612</v>
      </c>
      <c r="Q3988" s="47">
        <f t="shared" ca="1" si="505"/>
        <v>-0.36926939030190142</v>
      </c>
      <c r="R3988" s="47">
        <f t="shared" ca="1" si="506"/>
        <v>-0.12137047687894842</v>
      </c>
      <c r="S3988" s="97">
        <f t="shared" ca="1" si="511"/>
        <v>-7.2931758094899074E-2</v>
      </c>
      <c r="V3988">
        <v>3971</v>
      </c>
      <c r="W3988" s="46">
        <v>0.59093396881271998</v>
      </c>
    </row>
    <row r="3989" spans="10:23">
      <c r="J3989">
        <v>3972</v>
      </c>
      <c r="K3989" s="93">
        <f t="shared" ca="1" si="507"/>
        <v>1.5493201190288444</v>
      </c>
      <c r="L3989" s="93">
        <f t="shared" ca="1" si="507"/>
        <v>0.58642621121462624</v>
      </c>
      <c r="M3989" s="93">
        <f t="shared" ca="1" si="508"/>
        <v>1.5493201190288444</v>
      </c>
      <c r="N3989" s="101">
        <f t="shared" ca="1" si="504"/>
        <v>1.0486993866726657</v>
      </c>
      <c r="O3989" s="46">
        <f t="shared" ca="1" si="509"/>
        <v>0.87644193705168216</v>
      </c>
      <c r="P3989" s="46">
        <f t="shared" ca="1" si="510"/>
        <v>0.59836262436594212</v>
      </c>
      <c r="Q3989" s="47">
        <f t="shared" ca="1" si="505"/>
        <v>1.4326005624231624</v>
      </c>
      <c r="R3989" s="47">
        <f t="shared" ca="1" si="506"/>
        <v>0.31898958481726986</v>
      </c>
      <c r="S3989" s="97">
        <f t="shared" ca="1" si="511"/>
        <v>0.59771576093447598</v>
      </c>
      <c r="V3989">
        <v>3972</v>
      </c>
      <c r="W3989" s="46">
        <v>-0.134845327730895</v>
      </c>
    </row>
    <row r="3990" spans="10:23">
      <c r="J3990">
        <v>3973</v>
      </c>
      <c r="K3990" s="93">
        <f t="shared" ca="1" si="507"/>
        <v>-1.034820454634533</v>
      </c>
      <c r="L3990" s="93">
        <f t="shared" ca="1" si="507"/>
        <v>-0.70888728518088284</v>
      </c>
      <c r="M3990" s="93">
        <f t="shared" ca="1" si="508"/>
        <v>-1.034820454634533</v>
      </c>
      <c r="N3990" s="101">
        <f t="shared" ca="1" si="504"/>
        <v>-1.001180236739297</v>
      </c>
      <c r="O3990" s="46">
        <f t="shared" ca="1" si="509"/>
        <v>-5.1185640724925374E-2</v>
      </c>
      <c r="P3990" s="46">
        <f t="shared" ca="1" si="510"/>
        <v>0.1345488354776383</v>
      </c>
      <c r="Q3990" s="47">
        <f t="shared" ca="1" si="505"/>
        <v>-0.42265459313005271</v>
      </c>
      <c r="R3990" s="47">
        <f t="shared" ca="1" si="506"/>
        <v>-1.2460555059845058E-2</v>
      </c>
      <c r="S3990" s="97">
        <f t="shared" ca="1" si="511"/>
        <v>-3.1823097892385216E-2</v>
      </c>
      <c r="V3990">
        <v>3973</v>
      </c>
      <c r="W3990" s="46">
        <v>0.29031778100325301</v>
      </c>
    </row>
    <row r="3991" spans="10:23">
      <c r="J3991">
        <v>3974</v>
      </c>
      <c r="K3991" s="93">
        <f t="shared" ca="1" si="507"/>
        <v>-0.11185696791652623</v>
      </c>
      <c r="L3991" s="93">
        <f t="shared" ca="1" si="507"/>
        <v>2.9096504890833652E-2</v>
      </c>
      <c r="M3991" s="93">
        <f t="shared" ca="1" si="508"/>
        <v>-0.11185696791652623</v>
      </c>
      <c r="N3991" s="101">
        <f t="shared" ca="1" si="504"/>
        <v>-7.9871180323418632E-3</v>
      </c>
      <c r="O3991" s="46">
        <f t="shared" ca="1" si="509"/>
        <v>0.28013007494712966</v>
      </c>
      <c r="P3991" s="46">
        <f t="shared" ca="1" si="510"/>
        <v>0.30020669331366578</v>
      </c>
      <c r="Q3991" s="47">
        <f t="shared" ca="1" si="505"/>
        <v>0.2399768382140573</v>
      </c>
      <c r="R3991" s="47">
        <f t="shared" ca="1" si="506"/>
        <v>0.14813131304823185</v>
      </c>
      <c r="S3991" s="97">
        <f t="shared" ca="1" si="511"/>
        <v>0.21413069399768075</v>
      </c>
      <c r="V3991">
        <v>3974</v>
      </c>
      <c r="W3991" s="46">
        <v>0.11153918963204</v>
      </c>
    </row>
    <row r="3992" spans="10:23">
      <c r="J3992">
        <v>3975</v>
      </c>
      <c r="K3992" s="93">
        <f t="shared" ca="1" si="507"/>
        <v>-0.65639105602514836</v>
      </c>
      <c r="L3992" s="93">
        <f t="shared" ca="1" si="507"/>
        <v>-0.64573264028356148</v>
      </c>
      <c r="M3992" s="93">
        <f t="shared" ca="1" si="508"/>
        <v>-0.65639105602514836</v>
      </c>
      <c r="N3992" s="101">
        <f t="shared" ca="1" si="504"/>
        <v>-0.82095534135726522</v>
      </c>
      <c r="O3992" s="46">
        <f t="shared" ca="1" si="509"/>
        <v>8.4658960752706985E-2</v>
      </c>
      <c r="P3992" s="46">
        <f t="shared" ca="1" si="510"/>
        <v>0.20247113621645446</v>
      </c>
      <c r="Q3992" s="47">
        <f t="shared" ca="1" si="505"/>
        <v>-0.15096539017478799</v>
      </c>
      <c r="R3992" s="47">
        <f t="shared" ca="1" si="506"/>
        <v>1.668045697884471E-2</v>
      </c>
      <c r="S3992" s="97">
        <f t="shared" ca="1" si="511"/>
        <v>5.0669708865775848E-2</v>
      </c>
      <c r="V3992">
        <v>3975</v>
      </c>
      <c r="W3992" s="46">
        <v>-3.47671073551492E-2</v>
      </c>
    </row>
    <row r="3993" spans="10:23">
      <c r="J3993">
        <v>3976</v>
      </c>
      <c r="K3993" s="93">
        <f t="shared" ca="1" si="507"/>
        <v>1.1312405935437622</v>
      </c>
      <c r="L3993" s="93">
        <f t="shared" ca="1" si="507"/>
        <v>0.29801450450036221</v>
      </c>
      <c r="M3993" s="93">
        <f t="shared" ca="1" si="508"/>
        <v>1.1312405935437622</v>
      </c>
      <c r="N3993" s="101">
        <f t="shared" ca="1" si="504"/>
        <v>0.64230242812025251</v>
      </c>
      <c r="O3993" s="46">
        <f t="shared" ca="1" si="509"/>
        <v>0.72636415045746117</v>
      </c>
      <c r="P3993" s="46">
        <f t="shared" ca="1" si="510"/>
        <v>0.52332373106883157</v>
      </c>
      <c r="Q3993" s="47">
        <f t="shared" ca="1" si="505"/>
        <v>1.1324449892347204</v>
      </c>
      <c r="R3993" s="47">
        <f t="shared" ca="1" si="506"/>
        <v>0.25327824878592436</v>
      </c>
      <c r="S3993" s="97">
        <f t="shared" ca="1" si="511"/>
        <v>0.48982119962169279</v>
      </c>
      <c r="V3993">
        <v>3976</v>
      </c>
      <c r="W3993" s="46">
        <v>0.26474710386530698</v>
      </c>
    </row>
    <row r="3994" spans="10:23">
      <c r="J3994">
        <v>3977</v>
      </c>
      <c r="K3994" s="93">
        <f t="shared" ca="1" si="507"/>
        <v>-0.80502530848631471</v>
      </c>
      <c r="L3994" s="93">
        <f t="shared" ca="1" si="507"/>
        <v>9.8103055607994982E-2</v>
      </c>
      <c r="M3994" s="93">
        <f t="shared" ca="1" si="508"/>
        <v>-0.80502530848631471</v>
      </c>
      <c r="N3994" s="101">
        <f t="shared" ca="1" si="504"/>
        <v>-0.16300624999954014</v>
      </c>
      <c r="O3994" s="46">
        <f t="shared" ca="1" si="509"/>
        <v>3.130380159829288E-2</v>
      </c>
      <c r="P3994" s="46">
        <f t="shared" ca="1" si="510"/>
        <v>0.17579355663924742</v>
      </c>
      <c r="Q3994" s="47">
        <f t="shared" ca="1" si="505"/>
        <v>-0.25767570848361621</v>
      </c>
      <c r="R3994" s="47">
        <f t="shared" ca="1" si="506"/>
        <v>0.1230658836506585</v>
      </c>
      <c r="S3994" s="97">
        <f t="shared" ca="1" si="511"/>
        <v>7.7184842624475697E-2</v>
      </c>
      <c r="V3994">
        <v>3977</v>
      </c>
      <c r="W3994" s="46">
        <v>0.78861114150414902</v>
      </c>
    </row>
    <row r="3995" spans="10:23">
      <c r="J3995">
        <v>3978</v>
      </c>
      <c r="K3995" s="93">
        <f t="shared" ca="1" si="507"/>
        <v>0.55068282329989582</v>
      </c>
      <c r="L3995" s="93">
        <f t="shared" ca="1" si="507"/>
        <v>0.27729897081045207</v>
      </c>
      <c r="M3995" s="93">
        <f t="shared" ca="1" si="508"/>
        <v>0.55068282329989582</v>
      </c>
      <c r="N3995" s="101">
        <f t="shared" ca="1" si="504"/>
        <v>0.43803198394445153</v>
      </c>
      <c r="O3995" s="46">
        <f t="shared" ca="1" si="509"/>
        <v>0.51796163410083396</v>
      </c>
      <c r="P3995" s="46">
        <f t="shared" ca="1" si="510"/>
        <v>0.41912247289051796</v>
      </c>
      <c r="Q3995" s="47">
        <f t="shared" ca="1" si="505"/>
        <v>0.71563995652146584</v>
      </c>
      <c r="R3995" s="47">
        <f t="shared" ca="1" si="506"/>
        <v>0.22024925209677443</v>
      </c>
      <c r="S3995" s="97">
        <f t="shared" ca="1" si="511"/>
        <v>0.36910544309880422</v>
      </c>
      <c r="V3995">
        <v>3978</v>
      </c>
      <c r="W3995" s="46">
        <v>-2.8259516039754799E-2</v>
      </c>
    </row>
    <row r="3996" spans="10:23">
      <c r="J3996">
        <v>3979</v>
      </c>
      <c r="K3996" s="93">
        <f t="shared" ca="1" si="507"/>
        <v>7.777737965184188E-2</v>
      </c>
      <c r="L3996" s="93">
        <f t="shared" ca="1" si="507"/>
        <v>-1.6714741777074289</v>
      </c>
      <c r="M3996" s="93">
        <f t="shared" ca="1" si="508"/>
        <v>7.777737965184188E-2</v>
      </c>
      <c r="N3996" s="101">
        <f t="shared" ca="1" si="504"/>
        <v>-1.5599616158079848</v>
      </c>
      <c r="O3996" s="46">
        <f t="shared" ca="1" si="509"/>
        <v>0.34820301660166036</v>
      </c>
      <c r="P3996" s="46">
        <f t="shared" ca="1" si="510"/>
        <v>0.33424316414093114</v>
      </c>
      <c r="Q3996" s="47">
        <f t="shared" ca="1" si="505"/>
        <v>0.37612272152311871</v>
      </c>
      <c r="R3996" s="47">
        <f t="shared" ca="1" si="506"/>
        <v>-0.10281130743464562</v>
      </c>
      <c r="S3996" s="97">
        <f t="shared" ca="1" si="511"/>
        <v>0.12269585458350737</v>
      </c>
      <c r="V3996">
        <v>3979</v>
      </c>
      <c r="W3996" s="46">
        <v>0.43473162244639402</v>
      </c>
    </row>
    <row r="3997" spans="10:23">
      <c r="J3997">
        <v>3980</v>
      </c>
      <c r="K3997" s="93">
        <f t="shared" ca="1" si="507"/>
        <v>0.1806061371144321</v>
      </c>
      <c r="L3997" s="93">
        <f t="shared" ca="1" si="507"/>
        <v>1.0948439694146037</v>
      </c>
      <c r="M3997" s="93">
        <f t="shared" ca="1" si="508"/>
        <v>0.1806061371144321</v>
      </c>
      <c r="N3997" s="101">
        <f t="shared" ca="1" si="504"/>
        <v>1.0954399643368196</v>
      </c>
      <c r="O3997" s="46">
        <f t="shared" ca="1" si="509"/>
        <v>0.38511540139331929</v>
      </c>
      <c r="P3997" s="46">
        <f t="shared" ca="1" si="510"/>
        <v>0.3526993565367606</v>
      </c>
      <c r="Q3997" s="47">
        <f t="shared" ca="1" si="505"/>
        <v>0.44994749110643661</v>
      </c>
      <c r="R3997" s="47">
        <f t="shared" ca="1" si="506"/>
        <v>0.32654718518940035</v>
      </c>
      <c r="S3997" s="97">
        <f t="shared" ca="1" si="511"/>
        <v>0.35583129329135982</v>
      </c>
      <c r="V3997">
        <v>3980</v>
      </c>
      <c r="W3997" s="46">
        <v>0.82415944506322603</v>
      </c>
    </row>
    <row r="3998" spans="10:23">
      <c r="J3998">
        <v>3981</v>
      </c>
      <c r="K3998" s="93">
        <f t="shared" ca="1" si="507"/>
        <v>0.81731992630933015</v>
      </c>
      <c r="L3998" s="93">
        <f t="shared" ca="1" si="507"/>
        <v>0.63808513792415977</v>
      </c>
      <c r="M3998" s="93">
        <f t="shared" ca="1" si="508"/>
        <v>0.81731992630933015</v>
      </c>
      <c r="N3998" s="101">
        <f t="shared" ca="1" si="504"/>
        <v>0.86488386390628325</v>
      </c>
      <c r="O3998" s="46">
        <f t="shared" ca="1" si="509"/>
        <v>0.6136762142327401</v>
      </c>
      <c r="P3998" s="46">
        <f t="shared" ca="1" si="510"/>
        <v>0.46697976295647103</v>
      </c>
      <c r="Q3998" s="47">
        <f t="shared" ca="1" si="505"/>
        <v>0.90706911678527824</v>
      </c>
      <c r="R3998" s="47">
        <f t="shared" ca="1" si="506"/>
        <v>0.28926799529725034</v>
      </c>
      <c r="S3998" s="97">
        <f t="shared" ca="1" si="511"/>
        <v>0.45147210476499522</v>
      </c>
      <c r="V3998">
        <v>3981</v>
      </c>
      <c r="W3998" s="46">
        <v>0.38593237916058798</v>
      </c>
    </row>
    <row r="3999" spans="10:23">
      <c r="J3999">
        <v>3982</v>
      </c>
      <c r="K3999" s="93">
        <f t="shared" ca="1" si="507"/>
        <v>-0.61158201829656056</v>
      </c>
      <c r="L3999" s="93">
        <f t="shared" ca="1" si="507"/>
        <v>0.11473469390657419</v>
      </c>
      <c r="M3999" s="93">
        <f t="shared" ca="1" si="508"/>
        <v>-0.61158201829656056</v>
      </c>
      <c r="N3999" s="101">
        <f t="shared" ca="1" si="504"/>
        <v>-8.5718767423048944E-2</v>
      </c>
      <c r="O3999" s="46">
        <f t="shared" ca="1" si="509"/>
        <v>0.10074403737520077</v>
      </c>
      <c r="P3999" s="46">
        <f t="shared" ca="1" si="510"/>
        <v>0.21051367452770137</v>
      </c>
      <c r="Q3999" s="47">
        <f t="shared" ca="1" si="505"/>
        <v>-0.11879523692980043</v>
      </c>
      <c r="R3999" s="47">
        <f t="shared" ca="1" si="506"/>
        <v>0.13556268913043074</v>
      </c>
      <c r="S3999" s="97">
        <f t="shared" ca="1" si="511"/>
        <v>0.11815336325281575</v>
      </c>
      <c r="V3999">
        <v>3982</v>
      </c>
      <c r="W3999" s="46">
        <v>5.9410456608642401E-2</v>
      </c>
    </row>
    <row r="4000" spans="10:23">
      <c r="J4000">
        <v>3983</v>
      </c>
      <c r="K4000" s="93">
        <f t="shared" ca="1" si="507"/>
        <v>0.75021898612619875</v>
      </c>
      <c r="L4000" s="93">
        <f t="shared" ca="1" si="507"/>
        <v>-1.4559739029999026</v>
      </c>
      <c r="M4000" s="93">
        <f t="shared" ca="1" si="508"/>
        <v>0.75021898612619875</v>
      </c>
      <c r="N4000" s="101">
        <f t="shared" ca="1" si="504"/>
        <v>-1.1417979121505157</v>
      </c>
      <c r="O4000" s="46">
        <f t="shared" ca="1" si="509"/>
        <v>0.58958902515216671</v>
      </c>
      <c r="P4000" s="46">
        <f t="shared" ca="1" si="510"/>
        <v>0.45493616841618434</v>
      </c>
      <c r="Q4000" s="47">
        <f t="shared" ca="1" si="505"/>
        <v>0.85889473862413146</v>
      </c>
      <c r="R4000" s="47">
        <f t="shared" ca="1" si="506"/>
        <v>-3.5197377091699789E-2</v>
      </c>
      <c r="S4000" s="97">
        <f t="shared" ca="1" si="511"/>
        <v>0.27719582403023346</v>
      </c>
      <c r="V4000">
        <v>3983</v>
      </c>
      <c r="W4000" s="46">
        <v>1.3348822314698401</v>
      </c>
    </row>
    <row r="4001" spans="10:23">
      <c r="J4001">
        <v>3984</v>
      </c>
      <c r="K4001" s="93">
        <f t="shared" ca="1" si="507"/>
        <v>-1.1857369712936794</v>
      </c>
      <c r="L4001" s="93">
        <f t="shared" ca="1" si="507"/>
        <v>0.2422076220108979</v>
      </c>
      <c r="M4001" s="93">
        <f t="shared" ca="1" si="508"/>
        <v>-1.1857369712936794</v>
      </c>
      <c r="N4001" s="101">
        <f t="shared" ca="1" si="504"/>
        <v>-0.14745798276628394</v>
      </c>
      <c r="O4001" s="46">
        <f t="shared" ca="1" si="509"/>
        <v>-0.1053600630538723</v>
      </c>
      <c r="P4001" s="46">
        <f t="shared" ca="1" si="510"/>
        <v>0.10746162431316483</v>
      </c>
      <c r="Q4001" s="47">
        <f t="shared" ca="1" si="505"/>
        <v>-0.53100343778794656</v>
      </c>
      <c r="R4001" s="47">
        <f t="shared" ca="1" si="506"/>
        <v>0.12557992168999066</v>
      </c>
      <c r="S4001" s="97">
        <f t="shared" ca="1" si="511"/>
        <v>1.010992931805918E-2</v>
      </c>
      <c r="V4001">
        <v>3984</v>
      </c>
      <c r="W4001" s="46">
        <v>-0.25721073834573899</v>
      </c>
    </row>
    <row r="4002" spans="10:23">
      <c r="J4002">
        <v>3985</v>
      </c>
      <c r="K4002" s="93">
        <f t="shared" ca="1" si="507"/>
        <v>0.12406972136259657</v>
      </c>
      <c r="L4002" s="93">
        <f t="shared" ca="1" si="507"/>
        <v>-0.60464049655939001</v>
      </c>
      <c r="M4002" s="93">
        <f t="shared" ca="1" si="508"/>
        <v>0.12406972136259657</v>
      </c>
      <c r="N4002" s="101">
        <f t="shared" ca="1" si="504"/>
        <v>-0.53379253495590495</v>
      </c>
      <c r="O4002" s="46">
        <f t="shared" ca="1" si="509"/>
        <v>0.3648205540717207</v>
      </c>
      <c r="P4002" s="46">
        <f t="shared" ca="1" si="510"/>
        <v>0.34255193287596131</v>
      </c>
      <c r="Q4002" s="47">
        <f t="shared" ca="1" si="505"/>
        <v>0.40935779646323939</v>
      </c>
      <c r="R4002" s="47">
        <f t="shared" ca="1" si="506"/>
        <v>6.3112526092645269E-2</v>
      </c>
      <c r="S4002" s="97">
        <f t="shared" ca="1" si="511"/>
        <v>0.21396654008218299</v>
      </c>
      <c r="V4002">
        <v>3985</v>
      </c>
      <c r="W4002" s="46">
        <v>-0.102942939093865</v>
      </c>
    </row>
    <row r="4003" spans="10:23">
      <c r="J4003">
        <v>3986</v>
      </c>
      <c r="K4003" s="93">
        <f t="shared" ca="1" si="507"/>
        <v>-0.23808038785545846</v>
      </c>
      <c r="L4003" s="93">
        <f t="shared" ca="1" si="507"/>
        <v>-1.2139480223229198</v>
      </c>
      <c r="M4003" s="93">
        <f t="shared" ca="1" si="508"/>
        <v>-0.23808038785545846</v>
      </c>
      <c r="N4003" s="101">
        <f t="shared" ca="1" si="504"/>
        <v>-1.2266386156347544</v>
      </c>
      <c r="O4003" s="46">
        <f t="shared" ca="1" si="509"/>
        <v>0.23481972051442077</v>
      </c>
      <c r="P4003" s="46">
        <f t="shared" ca="1" si="510"/>
        <v>0.27755151609731138</v>
      </c>
      <c r="Q4003" s="47">
        <f t="shared" ca="1" si="505"/>
        <v>0.14935612934863957</v>
      </c>
      <c r="R4003" s="47">
        <f t="shared" ca="1" si="506"/>
        <v>-4.8915481665234739E-2</v>
      </c>
      <c r="S4003" s="97">
        <f t="shared" ca="1" si="511"/>
        <v>9.2952119424593013E-2</v>
      </c>
      <c r="V4003">
        <v>3986</v>
      </c>
      <c r="W4003" s="46">
        <v>0.25670698625983901</v>
      </c>
    </row>
    <row r="4004" spans="10:23">
      <c r="J4004">
        <v>3987</v>
      </c>
      <c r="K4004" s="93">
        <f t="shared" ca="1" si="507"/>
        <v>0.31305010570203962</v>
      </c>
      <c r="L4004" s="93">
        <f t="shared" ca="1" si="507"/>
        <v>-0.16915915848407095</v>
      </c>
      <c r="M4004" s="93">
        <f t="shared" ca="1" si="508"/>
        <v>0.31305010570203962</v>
      </c>
      <c r="N4004" s="101">
        <f t="shared" ca="1" si="504"/>
        <v>-6.0819997825359615E-2</v>
      </c>
      <c r="O4004" s="46">
        <f t="shared" ca="1" si="509"/>
        <v>0.43265874289113659</v>
      </c>
      <c r="P4004" s="46">
        <f t="shared" ca="1" si="510"/>
        <v>0.37647102728566928</v>
      </c>
      <c r="Q4004" s="47">
        <f t="shared" ca="1" si="505"/>
        <v>0.54503417410207122</v>
      </c>
      <c r="R4004" s="47">
        <f t="shared" ca="1" si="506"/>
        <v>0.13958863317693326</v>
      </c>
      <c r="S4004" s="97">
        <f t="shared" ca="1" si="511"/>
        <v>0.28612368803403493</v>
      </c>
      <c r="V4004">
        <v>3987</v>
      </c>
      <c r="W4004" s="46">
        <v>0.24433476612496</v>
      </c>
    </row>
    <row r="4005" spans="10:23">
      <c r="J4005">
        <v>3988</v>
      </c>
      <c r="K4005" s="93">
        <f t="shared" ca="1" si="507"/>
        <v>0.25459567871748623</v>
      </c>
      <c r="L4005" s="93">
        <f t="shared" ca="1" si="507"/>
        <v>-2.1412399364661856</v>
      </c>
      <c r="M4005" s="93">
        <f t="shared" ca="1" si="508"/>
        <v>0.25459567871748623</v>
      </c>
      <c r="N4005" s="101">
        <f t="shared" ca="1" si="504"/>
        <v>-1.9491064482934584</v>
      </c>
      <c r="O4005" s="46">
        <f t="shared" ca="1" si="509"/>
        <v>0.41167538808968673</v>
      </c>
      <c r="P4005" s="46">
        <f t="shared" ca="1" si="510"/>
        <v>0.36597934988494435</v>
      </c>
      <c r="Q4005" s="47">
        <f t="shared" ca="1" si="505"/>
        <v>0.5030674644991715</v>
      </c>
      <c r="R4005" s="47">
        <f t="shared" ca="1" si="506"/>
        <v>-0.16573310424975807</v>
      </c>
      <c r="S4005" s="97">
        <f t="shared" ca="1" si="511"/>
        <v>0.12297114191996433</v>
      </c>
      <c r="V4005">
        <v>3988</v>
      </c>
      <c r="W4005" s="46">
        <v>0.71757750966978295</v>
      </c>
    </row>
    <row r="4006" spans="10:23">
      <c r="J4006">
        <v>3989</v>
      </c>
      <c r="K4006" s="93">
        <f t="shared" ca="1" si="507"/>
        <v>-0.5449092930077446</v>
      </c>
      <c r="L4006" s="93">
        <f t="shared" ca="1" si="507"/>
        <v>-0.39579984150387859</v>
      </c>
      <c r="M4006" s="93">
        <f t="shared" ca="1" si="508"/>
        <v>-0.5449092930077446</v>
      </c>
      <c r="N4006" s="101">
        <f t="shared" ca="1" si="504"/>
        <v>-0.54854455507977939</v>
      </c>
      <c r="O4006" s="46">
        <f t="shared" ca="1" si="509"/>
        <v>0.12467751038118055</v>
      </c>
      <c r="P4006" s="46">
        <f t="shared" ca="1" si="510"/>
        <v>0.22248041103069127</v>
      </c>
      <c r="Q4006" s="47">
        <f t="shared" ca="1" si="505"/>
        <v>-7.0928290917840864E-2</v>
      </c>
      <c r="R4006" s="47">
        <f t="shared" ca="1" si="506"/>
        <v>6.072723523083863E-2</v>
      </c>
      <c r="S4006" s="97">
        <f t="shared" ca="1" si="511"/>
        <v>9.2702372806009598E-2</v>
      </c>
      <c r="V4006">
        <v>3989</v>
      </c>
      <c r="W4006" s="46">
        <v>-0.19740000271408001</v>
      </c>
    </row>
    <row r="4007" spans="10:23">
      <c r="J4007">
        <v>3990</v>
      </c>
      <c r="K4007" s="93">
        <f t="shared" ca="1" si="507"/>
        <v>-0.59776513674836462</v>
      </c>
      <c r="L4007" s="93">
        <f t="shared" ca="1" si="507"/>
        <v>-1.3290779992150339</v>
      </c>
      <c r="M4007" s="93">
        <f t="shared" ca="1" si="508"/>
        <v>-0.59776513674836462</v>
      </c>
      <c r="N4007" s="101">
        <f t="shared" ca="1" si="504"/>
        <v>-1.4501792303610543</v>
      </c>
      <c r="O4007" s="46">
        <f t="shared" ca="1" si="509"/>
        <v>0.10570387605178236</v>
      </c>
      <c r="P4007" s="46">
        <f t="shared" ca="1" si="510"/>
        <v>0.21299359386599215</v>
      </c>
      <c r="Q4007" s="47">
        <f t="shared" ca="1" si="505"/>
        <v>-0.10887555957663725</v>
      </c>
      <c r="R4007" s="47">
        <f t="shared" ca="1" si="506"/>
        <v>-8.5060320207472395E-2</v>
      </c>
      <c r="S4007" s="97">
        <f t="shared" ca="1" si="511"/>
        <v>1.0321777922154982E-2</v>
      </c>
      <c r="V4007">
        <v>3990</v>
      </c>
      <c r="W4007" s="46">
        <v>3.19186847532138E-3</v>
      </c>
    </row>
    <row r="4008" spans="10:23">
      <c r="J4008">
        <v>3991</v>
      </c>
      <c r="K4008" s="93">
        <f t="shared" ca="1" si="507"/>
        <v>0.90573239270158168</v>
      </c>
      <c r="L4008" s="93">
        <f t="shared" ca="1" si="507"/>
        <v>-1.1793346143467667</v>
      </c>
      <c r="M4008" s="93">
        <f t="shared" ca="1" si="508"/>
        <v>0.90573239270158168</v>
      </c>
      <c r="N4008" s="101">
        <f t="shared" ca="1" si="504"/>
        <v>-0.83006410136803122</v>
      </c>
      <c r="O4008" s="46">
        <f t="shared" ca="1" si="509"/>
        <v>0.64541359062803194</v>
      </c>
      <c r="P4008" s="46">
        <f t="shared" ca="1" si="510"/>
        <v>0.48284845115411695</v>
      </c>
      <c r="Q4008" s="47">
        <f t="shared" ca="1" si="505"/>
        <v>0.97054386957586192</v>
      </c>
      <c r="R4008" s="47">
        <f t="shared" ca="1" si="506"/>
        <v>1.5207638894702641E-2</v>
      </c>
      <c r="S4008" s="97">
        <f t="shared" ca="1" si="511"/>
        <v>0.3303106147613673</v>
      </c>
      <c r="V4008">
        <v>3991</v>
      </c>
      <c r="W4008" s="46">
        <v>0.472477296824105</v>
      </c>
    </row>
    <row r="4009" spans="10:23">
      <c r="J4009">
        <v>3992</v>
      </c>
      <c r="K4009" s="93">
        <f t="shared" ca="1" si="507"/>
        <v>0.45758628262676698</v>
      </c>
      <c r="L4009" s="93">
        <f t="shared" ca="1" si="507"/>
        <v>-1.2187782854109934</v>
      </c>
      <c r="M4009" s="93">
        <f t="shared" ca="1" si="508"/>
        <v>0.45758628262676698</v>
      </c>
      <c r="N4009" s="101">
        <f t="shared" ca="1" si="504"/>
        <v>-1.0099804993277177</v>
      </c>
      <c r="O4009" s="46">
        <f t="shared" ca="1" si="509"/>
        <v>0.48454281803326593</v>
      </c>
      <c r="P4009" s="46">
        <f t="shared" ca="1" si="510"/>
        <v>0.40241306485673395</v>
      </c>
      <c r="Q4009" s="47">
        <f t="shared" ca="1" si="505"/>
        <v>0.6488023243863299</v>
      </c>
      <c r="R4009" s="47">
        <f t="shared" ca="1" si="506"/>
        <v>-1.3883491427704731E-2</v>
      </c>
      <c r="S4009" s="97">
        <f t="shared" ca="1" si="511"/>
        <v>0.2353296633027806</v>
      </c>
      <c r="V4009">
        <v>3992</v>
      </c>
      <c r="W4009" s="46">
        <v>1.5730145031566001</v>
      </c>
    </row>
    <row r="4010" spans="10:23">
      <c r="J4010">
        <v>3993</v>
      </c>
      <c r="K4010" s="93">
        <f t="shared" ca="1" si="507"/>
        <v>1.3484853717557139</v>
      </c>
      <c r="L4010" s="93">
        <f t="shared" ca="1" si="507"/>
        <v>-1.2293448304379599</v>
      </c>
      <c r="M4010" s="93">
        <f t="shared" ca="1" si="508"/>
        <v>1.3484853717557139</v>
      </c>
      <c r="N4010" s="101">
        <f t="shared" ca="1" si="504"/>
        <v>-0.73667256658999869</v>
      </c>
      <c r="O4010" s="46">
        <f t="shared" ca="1" si="509"/>
        <v>0.80434839382688561</v>
      </c>
      <c r="P4010" s="46">
        <f t="shared" ca="1" si="510"/>
        <v>0.56231585275354379</v>
      </c>
      <c r="Q4010" s="47">
        <f t="shared" ca="1" si="505"/>
        <v>1.2884134759735693</v>
      </c>
      <c r="R4010" s="47">
        <f t="shared" ca="1" si="506"/>
        <v>3.030834866906211E-2</v>
      </c>
      <c r="S4010" s="97">
        <f t="shared" ca="1" si="511"/>
        <v>0.41732837124797384</v>
      </c>
      <c r="V4010">
        <v>3993</v>
      </c>
      <c r="W4010" s="46">
        <v>0.48887032155919102</v>
      </c>
    </row>
    <row r="4011" spans="10:23">
      <c r="J4011">
        <v>3994</v>
      </c>
      <c r="K4011" s="93">
        <f t="shared" ca="1" si="507"/>
        <v>-0.66862701844172812</v>
      </c>
      <c r="L4011" s="93">
        <f t="shared" ca="1" si="507"/>
        <v>-0.28577830840733248</v>
      </c>
      <c r="M4011" s="93">
        <f t="shared" ca="1" si="508"/>
        <v>-0.66862701844172812</v>
      </c>
      <c r="N4011" s="101">
        <f t="shared" ca="1" si="504"/>
        <v>-0.48358000133737855</v>
      </c>
      <c r="O4011" s="46">
        <f t="shared" ca="1" si="509"/>
        <v>8.0266623782366903E-2</v>
      </c>
      <c r="P4011" s="46">
        <f t="shared" ca="1" si="510"/>
        <v>0.20027496773128445</v>
      </c>
      <c r="Q4011" s="47">
        <f t="shared" ca="1" si="505"/>
        <v>-0.15975006411546816</v>
      </c>
      <c r="R4011" s="47">
        <f t="shared" ca="1" si="506"/>
        <v>7.1231515667137077E-2</v>
      </c>
      <c r="S4011" s="97">
        <f t="shared" ca="1" si="511"/>
        <v>7.5749069724751983E-2</v>
      </c>
      <c r="V4011">
        <v>3994</v>
      </c>
      <c r="W4011" s="46">
        <v>0.30746228682443499</v>
      </c>
    </row>
    <row r="4012" spans="10:23">
      <c r="J4012">
        <v>3995</v>
      </c>
      <c r="K4012" s="93">
        <f t="shared" ca="1" si="507"/>
        <v>0.40332474813663943</v>
      </c>
      <c r="L4012" s="93">
        <f t="shared" ca="1" si="507"/>
        <v>-0.97598885686609615</v>
      </c>
      <c r="M4012" s="93">
        <f t="shared" ca="1" si="508"/>
        <v>0.40332474813663943</v>
      </c>
      <c r="N4012" s="101">
        <f t="shared" ca="1" si="504"/>
        <v>-0.79705230910640512</v>
      </c>
      <c r="O4012" s="46">
        <f t="shared" ca="1" si="509"/>
        <v>0.46506458363746345</v>
      </c>
      <c r="P4012" s="46">
        <f t="shared" ca="1" si="510"/>
        <v>0.39267394765883268</v>
      </c>
      <c r="Q4012" s="47">
        <f t="shared" ca="1" si="505"/>
        <v>0.60984585559472493</v>
      </c>
      <c r="R4012" s="47">
        <f t="shared" ca="1" si="506"/>
        <v>2.0545397774659691E-2</v>
      </c>
      <c r="S4012" s="97">
        <f t="shared" ca="1" si="511"/>
        <v>0.24280499070606157</v>
      </c>
      <c r="V4012">
        <v>3995</v>
      </c>
      <c r="W4012" s="46">
        <v>0.70573129824234604</v>
      </c>
    </row>
    <row r="4013" spans="10:23">
      <c r="J4013">
        <v>3996</v>
      </c>
      <c r="K4013" s="93">
        <f t="shared" ca="1" si="507"/>
        <v>-0.58428912745330774</v>
      </c>
      <c r="L4013" s="93">
        <f t="shared" ca="1" si="507"/>
        <v>1.7628417465406299</v>
      </c>
      <c r="M4013" s="93">
        <f t="shared" ca="1" si="508"/>
        <v>-0.58428912745330774</v>
      </c>
      <c r="N4013" s="101">
        <f t="shared" ca="1" si="504"/>
        <v>1.4855035730707151</v>
      </c>
      <c r="O4013" s="46">
        <f t="shared" ca="1" si="509"/>
        <v>0.1105413519955725</v>
      </c>
      <c r="P4013" s="46">
        <f t="shared" ca="1" si="510"/>
        <v>0.21541233183788722</v>
      </c>
      <c r="Q4013" s="47">
        <f t="shared" ca="1" si="505"/>
        <v>-9.9200607689056974E-2</v>
      </c>
      <c r="R4013" s="47">
        <f t="shared" ca="1" si="506"/>
        <v>0.38961754122358938</v>
      </c>
      <c r="S4013" s="97">
        <f t="shared" ca="1" si="511"/>
        <v>0.25007944660958092</v>
      </c>
      <c r="V4013">
        <v>3996</v>
      </c>
      <c r="W4013" s="46">
        <v>0.33910317672130003</v>
      </c>
    </row>
    <row r="4014" spans="10:23">
      <c r="J4014">
        <v>3997</v>
      </c>
      <c r="K4014" s="93">
        <f t="shared" ca="1" si="507"/>
        <v>1.9030647318795018</v>
      </c>
      <c r="L4014" s="93">
        <f t="shared" ca="1" si="507"/>
        <v>0.9651169769020812</v>
      </c>
      <c r="M4014" s="93">
        <f t="shared" ca="1" si="508"/>
        <v>1.9030647318795018</v>
      </c>
      <c r="N4014" s="101">
        <f t="shared" ca="1" si="504"/>
        <v>1.5202284577997385</v>
      </c>
      <c r="O4014" s="46">
        <f t="shared" ca="1" si="509"/>
        <v>1.0034254540145349</v>
      </c>
      <c r="P4014" s="46">
        <f t="shared" ca="1" si="510"/>
        <v>0.66185438284736842</v>
      </c>
      <c r="Q4014" s="47">
        <f t="shared" ca="1" si="505"/>
        <v>1.6865675963488675</v>
      </c>
      <c r="R4014" s="47">
        <f t="shared" ca="1" si="506"/>
        <v>0.39523229428967149</v>
      </c>
      <c r="S4014" s="97">
        <f t="shared" ca="1" si="511"/>
        <v>0.69932887415210321</v>
      </c>
      <c r="V4014">
        <v>3997</v>
      </c>
      <c r="W4014" s="46">
        <v>0.83340444373154698</v>
      </c>
    </row>
    <row r="4015" spans="10:23">
      <c r="J4015">
        <v>3998</v>
      </c>
      <c r="K4015" s="93">
        <f t="shared" ca="1" si="507"/>
        <v>-1.3076894523006286</v>
      </c>
      <c r="L4015" s="93">
        <f t="shared" ca="1" si="507"/>
        <v>2.3684320229250688</v>
      </c>
      <c r="M4015" s="93">
        <f t="shared" ca="1" si="508"/>
        <v>-1.3076894523006286</v>
      </c>
      <c r="N4015" s="101">
        <f t="shared" ca="1" si="504"/>
        <v>1.8295960012478463</v>
      </c>
      <c r="O4015" s="46">
        <f t="shared" ca="1" si="509"/>
        <v>-0.1491372807924381</v>
      </c>
      <c r="P4015" s="46">
        <f t="shared" ca="1" si="510"/>
        <v>8.5573015443881933E-2</v>
      </c>
      <c r="Q4015" s="47">
        <f t="shared" ca="1" si="505"/>
        <v>-0.61855787326507816</v>
      </c>
      <c r="R4015" s="47">
        <f t="shared" ca="1" si="506"/>
        <v>0.44525470261950312</v>
      </c>
      <c r="S4015" s="97">
        <f t="shared" ca="1" si="511"/>
        <v>0.14805871091353251</v>
      </c>
      <c r="V4015">
        <v>3998</v>
      </c>
      <c r="W4015" s="46">
        <v>-0.20104369823159299</v>
      </c>
    </row>
    <row r="4016" spans="10:23">
      <c r="J4016">
        <v>3999</v>
      </c>
      <c r="K4016" s="93">
        <f t="shared" ca="1" si="507"/>
        <v>0.83259001760946927</v>
      </c>
      <c r="L4016" s="93">
        <f t="shared" ca="1" si="507"/>
        <v>-0.39561959365553978</v>
      </c>
      <c r="M4016" s="93">
        <f t="shared" ca="1" si="508"/>
        <v>0.83259001760946927</v>
      </c>
      <c r="N4016" s="101">
        <f t="shared" ca="1" si="504"/>
        <v>-0.11029798205219465</v>
      </c>
      <c r="O4016" s="46">
        <f t="shared" ca="1" si="509"/>
        <v>0.61915771084694904</v>
      </c>
      <c r="P4016" s="46">
        <f t="shared" ca="1" si="510"/>
        <v>0.4697205112635755</v>
      </c>
      <c r="Q4016" s="47">
        <f t="shared" ca="1" si="505"/>
        <v>0.91803211001369611</v>
      </c>
      <c r="R4016" s="47">
        <f t="shared" ca="1" si="506"/>
        <v>0.13158841472238531</v>
      </c>
      <c r="S4016" s="97">
        <f t="shared" ca="1" si="511"/>
        <v>0.3753730627846672</v>
      </c>
      <c r="V4016">
        <v>3999</v>
      </c>
      <c r="W4016" s="46">
        <v>0.18266293996581101</v>
      </c>
    </row>
    <row r="4017" spans="10:23">
      <c r="J4017">
        <v>4000</v>
      </c>
      <c r="K4017" s="93">
        <f t="shared" ca="1" si="507"/>
        <v>0.45938710252484932</v>
      </c>
      <c r="L4017" s="93">
        <f t="shared" ca="1" si="507"/>
        <v>-1.6714303493473084</v>
      </c>
      <c r="M4017" s="93">
        <f t="shared" ca="1" si="508"/>
        <v>0.45938710252484932</v>
      </c>
      <c r="N4017" s="101">
        <f t="shared" ca="1" si="504"/>
        <v>-1.4385596101153202</v>
      </c>
      <c r="O4017" s="46">
        <f t="shared" ca="1" si="509"/>
        <v>0.48518925740157859</v>
      </c>
      <c r="P4017" s="46">
        <f t="shared" ca="1" si="510"/>
        <v>0.40273628454089028</v>
      </c>
      <c r="Q4017" s="47">
        <f t="shared" ca="1" si="505"/>
        <v>0.65009520312295521</v>
      </c>
      <c r="R4017" s="47">
        <f t="shared" ca="1" si="506"/>
        <v>-8.3181514880671242E-2</v>
      </c>
      <c r="S4017" s="97">
        <f t="shared" ca="1" si="511"/>
        <v>0.20100387126045366</v>
      </c>
      <c r="V4017">
        <v>4000</v>
      </c>
      <c r="W4017" s="46">
        <v>-0.48855580028760798</v>
      </c>
    </row>
    <row r="4018" spans="10:23">
      <c r="J4018">
        <v>4001</v>
      </c>
      <c r="K4018" s="93">
        <f t="shared" ca="1" si="507"/>
        <v>-1.0576733321971925</v>
      </c>
      <c r="L4018" s="93">
        <f t="shared" ca="1" si="507"/>
        <v>0.38142298296111199</v>
      </c>
      <c r="M4018" s="93">
        <f t="shared" ca="1" si="508"/>
        <v>-1.0576733321971925</v>
      </c>
      <c r="N4018" s="101">
        <f t="shared" ca="1" si="504"/>
        <v>2.5256870651109486E-2</v>
      </c>
      <c r="O4018" s="46">
        <f t="shared" ca="1" si="509"/>
        <v>-5.9389126121473568E-2</v>
      </c>
      <c r="P4018" s="46">
        <f t="shared" ca="1" si="510"/>
        <v>0.1304470927793642</v>
      </c>
      <c r="Q4018" s="47">
        <f t="shared" ca="1" si="505"/>
        <v>-0.4390615639231491</v>
      </c>
      <c r="R4018" s="47">
        <f t="shared" ca="1" si="506"/>
        <v>0.15350661634573126</v>
      </c>
      <c r="S4018" s="97">
        <f t="shared" ca="1" si="511"/>
        <v>4.7058745112128847E-2</v>
      </c>
      <c r="V4018">
        <v>4001</v>
      </c>
      <c r="W4018" s="46">
        <v>0.209369599972974</v>
      </c>
    </row>
    <row r="4019" spans="10:23">
      <c r="J4019">
        <v>4002</v>
      </c>
      <c r="K4019" s="93">
        <f t="shared" ca="1" si="507"/>
        <v>0.33765389014312763</v>
      </c>
      <c r="L4019" s="93">
        <f t="shared" ca="1" si="507"/>
        <v>0.63093034979050422</v>
      </c>
      <c r="M4019" s="93">
        <f t="shared" ca="1" si="508"/>
        <v>0.33765389014312763</v>
      </c>
      <c r="N4019" s="101">
        <f t="shared" ca="1" si="504"/>
        <v>0.70555596941514498</v>
      </c>
      <c r="O4019" s="46">
        <f t="shared" ca="1" si="509"/>
        <v>0.4414907504056772</v>
      </c>
      <c r="P4019" s="46">
        <f t="shared" ca="1" si="510"/>
        <v>0.38088703104293958</v>
      </c>
      <c r="Q4019" s="47">
        <f t="shared" ca="1" si="505"/>
        <v>0.56269818913115244</v>
      </c>
      <c r="R4019" s="47">
        <f t="shared" ca="1" si="506"/>
        <v>0.26350587135969222</v>
      </c>
      <c r="S4019" s="97">
        <f t="shared" ca="1" si="511"/>
        <v>0.35249831088268468</v>
      </c>
      <c r="V4019">
        <v>4002</v>
      </c>
      <c r="W4019" s="46">
        <v>-4.9404337452677499E-2</v>
      </c>
    </row>
    <row r="4020" spans="10:23">
      <c r="J4020">
        <v>4003</v>
      </c>
      <c r="K4020" s="93">
        <f t="shared" ca="1" si="507"/>
        <v>0.91508428145091958</v>
      </c>
      <c r="L4020" s="93">
        <f t="shared" ca="1" si="507"/>
        <v>-0.80552757586678658</v>
      </c>
      <c r="M4020" s="93">
        <f t="shared" ca="1" si="508"/>
        <v>0.91508428145091958</v>
      </c>
      <c r="N4020" s="101">
        <f t="shared" ca="1" si="504"/>
        <v>-0.47268982214188493</v>
      </c>
      <c r="O4020" s="46">
        <f t="shared" ca="1" si="509"/>
        <v>0.64877063319630313</v>
      </c>
      <c r="P4020" s="46">
        <f t="shared" ca="1" si="510"/>
        <v>0.48452697243825255</v>
      </c>
      <c r="Q4020" s="47">
        <f t="shared" ca="1" si="505"/>
        <v>0.97725795471240429</v>
      </c>
      <c r="R4020" s="47">
        <f t="shared" ca="1" si="506"/>
        <v>7.2992375854441738E-2</v>
      </c>
      <c r="S4020" s="97">
        <f t="shared" ca="1" si="511"/>
        <v>0.36088150452537243</v>
      </c>
      <c r="V4020">
        <v>4003</v>
      </c>
      <c r="W4020" s="46">
        <v>0.93431126995274905</v>
      </c>
    </row>
    <row r="4021" spans="10:23">
      <c r="J4021">
        <v>4004</v>
      </c>
      <c r="K4021" s="93">
        <f t="shared" ca="1" si="507"/>
        <v>-1.6773986650987731</v>
      </c>
      <c r="L4021" s="93">
        <f t="shared" ca="1" si="507"/>
        <v>-0.76365505338216022</v>
      </c>
      <c r="M4021" s="93">
        <f t="shared" ca="1" si="508"/>
        <v>-1.6773986650987731</v>
      </c>
      <c r="N4021" s="101">
        <f t="shared" ca="1" si="504"/>
        <v>-1.257458923308461</v>
      </c>
      <c r="O4021" s="46">
        <f t="shared" ca="1" si="509"/>
        <v>-0.28185160177206525</v>
      </c>
      <c r="P4021" s="46">
        <f t="shared" ca="1" si="510"/>
        <v>1.9215854954068357E-2</v>
      </c>
      <c r="Q4021" s="47">
        <f t="shared" ca="1" si="505"/>
        <v>-0.88398651522433247</v>
      </c>
      <c r="R4021" s="47">
        <f t="shared" ca="1" si="506"/>
        <v>-5.3898893946050797E-2</v>
      </c>
      <c r="S4021" s="97">
        <f t="shared" ca="1" si="511"/>
        <v>-0.16787524785905802</v>
      </c>
      <c r="V4021">
        <v>4004</v>
      </c>
      <c r="W4021" s="46">
        <v>0.31018255117132798</v>
      </c>
    </row>
    <row r="4022" spans="10:23">
      <c r="J4022">
        <v>4005</v>
      </c>
      <c r="K4022" s="93">
        <f t="shared" ca="1" si="507"/>
        <v>0.85341474685441854</v>
      </c>
      <c r="L4022" s="93">
        <f t="shared" ca="1" si="507"/>
        <v>-0.3958228381715751</v>
      </c>
      <c r="M4022" s="93">
        <f t="shared" ca="1" si="508"/>
        <v>0.85341474685441854</v>
      </c>
      <c r="N4022" s="101">
        <f t="shared" ca="1" si="504"/>
        <v>-0.103867943686974</v>
      </c>
      <c r="O4022" s="46">
        <f t="shared" ca="1" si="509"/>
        <v>0.62663315291237831</v>
      </c>
      <c r="P4022" s="46">
        <f t="shared" ca="1" si="510"/>
        <v>0.47345823229629014</v>
      </c>
      <c r="Q4022" s="47">
        <f t="shared" ca="1" si="505"/>
        <v>0.93298299414455477</v>
      </c>
      <c r="R4022" s="47">
        <f t="shared" ca="1" si="506"/>
        <v>0.13262810363446895</v>
      </c>
      <c r="S4022" s="97">
        <f t="shared" ca="1" si="511"/>
        <v>0.37963062827342364</v>
      </c>
      <c r="V4022">
        <v>4005</v>
      </c>
      <c r="W4022" s="46">
        <v>1.1625779478762199</v>
      </c>
    </row>
    <row r="4023" spans="10:23">
      <c r="J4023">
        <v>4006</v>
      </c>
      <c r="K4023" s="93">
        <f t="shared" ca="1" si="507"/>
        <v>0.60581824683408447</v>
      </c>
      <c r="L4023" s="93">
        <f t="shared" ca="1" si="507"/>
        <v>-1.8564504554117656</v>
      </c>
      <c r="M4023" s="93">
        <f t="shared" ca="1" si="508"/>
        <v>0.60581824683408447</v>
      </c>
      <c r="N4023" s="101">
        <f t="shared" ca="1" si="504"/>
        <v>-1.567405673279725</v>
      </c>
      <c r="O4023" s="46">
        <f t="shared" ca="1" si="509"/>
        <v>0.5377535679855302</v>
      </c>
      <c r="P4023" s="46">
        <f t="shared" ca="1" si="510"/>
        <v>0.42901843983286608</v>
      </c>
      <c r="Q4023" s="47">
        <f t="shared" ca="1" si="505"/>
        <v>0.75522382429085844</v>
      </c>
      <c r="R4023" s="47">
        <f t="shared" ca="1" si="506"/>
        <v>-0.10401495562065705</v>
      </c>
      <c r="S4023" s="97">
        <f t="shared" ca="1" si="511"/>
        <v>0.21686930618243658</v>
      </c>
      <c r="V4023">
        <v>4006</v>
      </c>
      <c r="W4023" s="46">
        <v>-0.38071414863064601</v>
      </c>
    </row>
    <row r="4024" spans="10:23">
      <c r="J4024">
        <v>4007</v>
      </c>
      <c r="K4024" s="93">
        <f t="shared" ca="1" si="507"/>
        <v>0.89816442779304562</v>
      </c>
      <c r="L4024" s="93">
        <f t="shared" ca="1" si="507"/>
        <v>-1.5695889008463431</v>
      </c>
      <c r="M4024" s="93">
        <f t="shared" ca="1" si="508"/>
        <v>0.89816442779304562</v>
      </c>
      <c r="N4024" s="101">
        <f t="shared" ca="1" si="504"/>
        <v>-1.2024644121321786</v>
      </c>
      <c r="O4024" s="46">
        <f t="shared" ca="1" si="509"/>
        <v>0.64269692225930952</v>
      </c>
      <c r="P4024" s="46">
        <f t="shared" ca="1" si="510"/>
        <v>0.48149011696975574</v>
      </c>
      <c r="Q4024" s="47">
        <f t="shared" ca="1" si="505"/>
        <v>0.96511053283841697</v>
      </c>
      <c r="R4024" s="47">
        <f t="shared" ca="1" si="506"/>
        <v>-4.5006694514597101E-2</v>
      </c>
      <c r="S4024" s="97">
        <f t="shared" ca="1" si="511"/>
        <v>0.29884511387235624</v>
      </c>
      <c r="V4024">
        <v>4007</v>
      </c>
      <c r="W4024" s="46">
        <v>1.81604160863661</v>
      </c>
    </row>
    <row r="4025" spans="10:23">
      <c r="J4025">
        <v>4008</v>
      </c>
      <c r="K4025" s="93">
        <f t="shared" ca="1" si="507"/>
        <v>0.22163695362082506</v>
      </c>
      <c r="L4025" s="93">
        <f t="shared" ca="1" si="507"/>
        <v>-2.3225154439641424</v>
      </c>
      <c r="M4025" s="93">
        <f t="shared" ca="1" si="508"/>
        <v>0.22163695362082506</v>
      </c>
      <c r="N4025" s="101">
        <f t="shared" ca="1" si="504"/>
        <v>-2.1314523233457758</v>
      </c>
      <c r="O4025" s="46">
        <f t="shared" ca="1" si="509"/>
        <v>0.39984421193788827</v>
      </c>
      <c r="P4025" s="46">
        <f t="shared" ca="1" si="510"/>
        <v>0.36006376180904509</v>
      </c>
      <c r="Q4025" s="47">
        <f t="shared" ca="1" si="505"/>
        <v>0.47940511219557458</v>
      </c>
      <c r="R4025" s="47">
        <f t="shared" ca="1" si="506"/>
        <v>-0.19521706277192113</v>
      </c>
      <c r="S4025" s="97">
        <f t="shared" ca="1" si="511"/>
        <v>0.10231357458298357</v>
      </c>
      <c r="V4025">
        <v>4008</v>
      </c>
      <c r="W4025" s="46">
        <v>0.77465138775630804</v>
      </c>
    </row>
    <row r="4026" spans="10:23">
      <c r="J4026">
        <v>4009</v>
      </c>
      <c r="K4026" s="93">
        <f t="shared" ca="1" si="507"/>
        <v>0.7285303899559622</v>
      </c>
      <c r="L4026" s="93">
        <f t="shared" ca="1" si="507"/>
        <v>-6.4274542217677533E-2</v>
      </c>
      <c r="M4026" s="93">
        <f t="shared" ca="1" si="508"/>
        <v>0.7285303899559622</v>
      </c>
      <c r="N4026" s="101">
        <f t="shared" ca="1" si="504"/>
        <v>0.17075139467549</v>
      </c>
      <c r="O4026" s="46">
        <f t="shared" ca="1" si="509"/>
        <v>0.5818034812325299</v>
      </c>
      <c r="P4026" s="46">
        <f t="shared" ca="1" si="510"/>
        <v>0.45104339645636593</v>
      </c>
      <c r="Q4026" s="47">
        <f t="shared" ca="1" si="505"/>
        <v>0.84332365078485794</v>
      </c>
      <c r="R4026" s="47">
        <f t="shared" ca="1" si="506"/>
        <v>0.17703198817169608</v>
      </c>
      <c r="S4026" s="97">
        <f t="shared" ca="1" si="511"/>
        <v>0.37941773470211299</v>
      </c>
      <c r="V4026">
        <v>4009</v>
      </c>
      <c r="W4026" s="46">
        <v>0.73396926366396198</v>
      </c>
    </row>
    <row r="4027" spans="10:23">
      <c r="J4027">
        <v>4010</v>
      </c>
      <c r="K4027" s="93">
        <f t="shared" ca="1" si="507"/>
        <v>-0.25198244655715107</v>
      </c>
      <c r="L4027" s="93">
        <f t="shared" ca="1" si="507"/>
        <v>0.95789167664048425</v>
      </c>
      <c r="M4027" s="93">
        <f t="shared" ca="1" si="508"/>
        <v>-0.25198244655715107</v>
      </c>
      <c r="N4027" s="101">
        <f t="shared" ca="1" si="504"/>
        <v>0.82802492383901172</v>
      </c>
      <c r="O4027" s="46">
        <f t="shared" ca="1" si="509"/>
        <v>0.22982930584000638</v>
      </c>
      <c r="P4027" s="46">
        <f t="shared" ca="1" si="510"/>
        <v>0.27505630876010417</v>
      </c>
      <c r="Q4027" s="47">
        <f t="shared" ca="1" si="505"/>
        <v>0.1393752999998108</v>
      </c>
      <c r="R4027" s="47">
        <f t="shared" ca="1" si="506"/>
        <v>0.28330818151038778</v>
      </c>
      <c r="S4027" s="97">
        <f t="shared" ca="1" si="511"/>
        <v>0.25656874367519711</v>
      </c>
      <c r="V4027">
        <v>4010</v>
      </c>
      <c r="W4027" s="46">
        <v>0.185978894979001</v>
      </c>
    </row>
    <row r="4028" spans="10:23">
      <c r="J4028">
        <v>4011</v>
      </c>
      <c r="K4028" s="93">
        <f t="shared" ca="1" si="507"/>
        <v>-0.14097083769599492</v>
      </c>
      <c r="L4028" s="93">
        <f t="shared" ca="1" si="507"/>
        <v>-0.62912619339356479</v>
      </c>
      <c r="M4028" s="93">
        <f t="shared" ca="1" si="508"/>
        <v>-0.14097083769599492</v>
      </c>
      <c r="N4028" s="101">
        <f t="shared" ca="1" si="504"/>
        <v>-0.64129585607523487</v>
      </c>
      <c r="O4028" s="46">
        <f t="shared" ca="1" si="509"/>
        <v>0.26967908447916678</v>
      </c>
      <c r="P4028" s="46">
        <f t="shared" ca="1" si="510"/>
        <v>0.29498119807968437</v>
      </c>
      <c r="Q4028" s="47">
        <f t="shared" ca="1" si="505"/>
        <v>0.21907485727813153</v>
      </c>
      <c r="R4028" s="47">
        <f t="shared" ca="1" si="506"/>
        <v>4.5730046450768586E-2</v>
      </c>
      <c r="S4028" s="97">
        <f t="shared" ca="1" si="511"/>
        <v>0.15770456546496769</v>
      </c>
      <c r="V4028">
        <v>4011</v>
      </c>
      <c r="W4028" s="46">
        <v>0.93600955695823296</v>
      </c>
    </row>
    <row r="4029" spans="10:23">
      <c r="J4029">
        <v>4012</v>
      </c>
      <c r="K4029" s="93">
        <f t="shared" ca="1" si="507"/>
        <v>-0.80198001378927242</v>
      </c>
      <c r="L4029" s="93">
        <f t="shared" ca="1" si="507"/>
        <v>-0.39847642916633119</v>
      </c>
      <c r="M4029" s="93">
        <f t="shared" ca="1" si="508"/>
        <v>-0.80198001378927242</v>
      </c>
      <c r="N4029" s="101">
        <f t="shared" ca="1" si="504"/>
        <v>-0.63283643907973142</v>
      </c>
      <c r="O4029" s="46">
        <f t="shared" ca="1" si="509"/>
        <v>3.2396969428334144E-2</v>
      </c>
      <c r="P4029" s="46">
        <f t="shared" ca="1" si="510"/>
        <v>0.17634014055426805</v>
      </c>
      <c r="Q4029" s="47">
        <f t="shared" ca="1" si="505"/>
        <v>-0.25548937282353368</v>
      </c>
      <c r="R4029" s="47">
        <f t="shared" ca="1" si="506"/>
        <v>4.7097870646109125E-2</v>
      </c>
      <c r="S4029" s="97">
        <f t="shared" ca="1" si="511"/>
        <v>3.9747420037221634E-2</v>
      </c>
      <c r="V4029">
        <v>4012</v>
      </c>
      <c r="W4029" s="46">
        <v>-0.24097934349153499</v>
      </c>
    </row>
    <row r="4030" spans="10:23">
      <c r="J4030">
        <v>4013</v>
      </c>
      <c r="K4030" s="93">
        <f t="shared" ca="1" si="507"/>
        <v>-0.99099578294296498</v>
      </c>
      <c r="L4030" s="93">
        <f t="shared" ca="1" si="507"/>
        <v>1.99150695704106</v>
      </c>
      <c r="M4030" s="93">
        <f t="shared" ca="1" si="508"/>
        <v>-0.99099578294296498</v>
      </c>
      <c r="N4030" s="101">
        <f t="shared" ca="1" si="504"/>
        <v>1.5729553745199489</v>
      </c>
      <c r="O4030" s="46">
        <f t="shared" ca="1" si="509"/>
        <v>-3.5453921459176196E-2</v>
      </c>
      <c r="P4030" s="46">
        <f t="shared" ca="1" si="510"/>
        <v>0.14241469511051288</v>
      </c>
      <c r="Q4030" s="47">
        <f t="shared" ca="1" si="505"/>
        <v>-0.39119115459855436</v>
      </c>
      <c r="R4030" s="47">
        <f t="shared" ca="1" si="506"/>
        <v>0.40375784072791254</v>
      </c>
      <c r="S4030" s="97">
        <f t="shared" ca="1" si="511"/>
        <v>0.18415195963436817</v>
      </c>
      <c r="V4030">
        <v>4013</v>
      </c>
      <c r="W4030" s="46">
        <v>0.17426226412297399</v>
      </c>
    </row>
    <row r="4031" spans="10:23">
      <c r="J4031">
        <v>4014</v>
      </c>
      <c r="K4031" s="93">
        <f t="shared" ca="1" si="507"/>
        <v>1.1472252240029921</v>
      </c>
      <c r="L4031" s="93">
        <f t="shared" ca="1" si="507"/>
        <v>0.7914956144640608</v>
      </c>
      <c r="M4031" s="93">
        <f t="shared" ca="1" si="508"/>
        <v>1.1472252240029921</v>
      </c>
      <c r="N4031" s="101">
        <f t="shared" ca="1" si="504"/>
        <v>1.1152470432416108</v>
      </c>
      <c r="O4031" s="46">
        <f t="shared" ca="1" si="509"/>
        <v>0.73210214481646352</v>
      </c>
      <c r="P4031" s="46">
        <f t="shared" ca="1" si="510"/>
        <v>0.52619272824833274</v>
      </c>
      <c r="Q4031" s="47">
        <f t="shared" ca="1" si="505"/>
        <v>1.1439209779527251</v>
      </c>
      <c r="R4031" s="47">
        <f t="shared" ca="1" si="506"/>
        <v>0.32974984109102967</v>
      </c>
      <c r="S4031" s="97">
        <f t="shared" ca="1" si="511"/>
        <v>0.53092599295374665</v>
      </c>
      <c r="V4031">
        <v>4014</v>
      </c>
      <c r="W4031" s="46">
        <v>0.777669602409229</v>
      </c>
    </row>
    <row r="4032" spans="10:23">
      <c r="J4032">
        <v>4015</v>
      </c>
      <c r="K4032" s="93">
        <f t="shared" ca="1" si="507"/>
        <v>0.71784567973753233</v>
      </c>
      <c r="L4032" s="93">
        <f t="shared" ca="1" si="507"/>
        <v>0.65892567310051109</v>
      </c>
      <c r="M4032" s="93">
        <f t="shared" ca="1" si="508"/>
        <v>0.71784567973753233</v>
      </c>
      <c r="N4032" s="101">
        <f t="shared" ca="1" si="504"/>
        <v>0.85300738296239076</v>
      </c>
      <c r="O4032" s="46">
        <f t="shared" ca="1" si="509"/>
        <v>0.57796799644498364</v>
      </c>
      <c r="P4032" s="46">
        <f t="shared" ca="1" si="510"/>
        <v>0.44912565406259281</v>
      </c>
      <c r="Q4032" s="47">
        <f t="shared" ca="1" si="505"/>
        <v>0.83565268120976532</v>
      </c>
      <c r="R4032" s="47">
        <f t="shared" ca="1" si="506"/>
        <v>0.28734765752466013</v>
      </c>
      <c r="S4032" s="97">
        <f t="shared" ca="1" si="511"/>
        <v>0.43265782698482191</v>
      </c>
      <c r="V4032">
        <v>4015</v>
      </c>
      <c r="W4032" s="46">
        <v>0.46154165374830702</v>
      </c>
    </row>
    <row r="4033" spans="10:23">
      <c r="J4033">
        <v>4016</v>
      </c>
      <c r="K4033" s="93">
        <f t="shared" ca="1" si="507"/>
        <v>-1.0277908280581709</v>
      </c>
      <c r="L4033" s="93">
        <f t="shared" ca="1" si="507"/>
        <v>0.8940305610614292</v>
      </c>
      <c r="M4033" s="93">
        <f t="shared" ca="1" si="508"/>
        <v>-1.0277908280581709</v>
      </c>
      <c r="N4033" s="101">
        <f t="shared" ca="1" si="504"/>
        <v>0.52075480427189902</v>
      </c>
      <c r="O4033" s="46">
        <f t="shared" ca="1" si="509"/>
        <v>-4.8662219383159677E-2</v>
      </c>
      <c r="P4033" s="46">
        <f t="shared" ca="1" si="510"/>
        <v>0.13581054614852114</v>
      </c>
      <c r="Q4033" s="47">
        <f t="shared" ca="1" si="505"/>
        <v>-0.41760775044652132</v>
      </c>
      <c r="R4033" s="47">
        <f t="shared" ca="1" si="506"/>
        <v>0.23362491086981235</v>
      </c>
      <c r="S4033" s="97">
        <f t="shared" ca="1" si="511"/>
        <v>9.2481345743326338E-2</v>
      </c>
      <c r="V4033">
        <v>4016</v>
      </c>
      <c r="W4033" s="46">
        <v>0.16644958500451601</v>
      </c>
    </row>
    <row r="4034" spans="10:23">
      <c r="J4034">
        <v>4017</v>
      </c>
      <c r="K4034" s="93">
        <f t="shared" ca="1" si="507"/>
        <v>-0.22688816319214594</v>
      </c>
      <c r="L4034" s="93">
        <f t="shared" ca="1" si="507"/>
        <v>-0.63848095860521303</v>
      </c>
      <c r="M4034" s="93">
        <f t="shared" ca="1" si="508"/>
        <v>-0.22688816319214594</v>
      </c>
      <c r="N4034" s="101">
        <f t="shared" ca="1" si="504"/>
        <v>-0.67748858864623196</v>
      </c>
      <c r="O4034" s="46">
        <f t="shared" ca="1" si="509"/>
        <v>0.23883738749437222</v>
      </c>
      <c r="P4034" s="46">
        <f t="shared" ca="1" si="510"/>
        <v>0.27956034958728709</v>
      </c>
      <c r="Q4034" s="47">
        <f t="shared" ca="1" si="505"/>
        <v>0.15739146330854251</v>
      </c>
      <c r="R4034" s="47">
        <f t="shared" ca="1" si="506"/>
        <v>3.9877953412629646E-2</v>
      </c>
      <c r="S4034" s="97">
        <f t="shared" ca="1" si="511"/>
        <v>0.13935767045350095</v>
      </c>
      <c r="V4034">
        <v>4017</v>
      </c>
      <c r="W4034" s="46">
        <v>7.25887663891744E-2</v>
      </c>
    </row>
    <row r="4035" spans="10:23">
      <c r="J4035">
        <v>4018</v>
      </c>
      <c r="K4035" s="93">
        <f t="shared" ca="1" si="507"/>
        <v>0.11231941529954215</v>
      </c>
      <c r="L4035" s="93">
        <f t="shared" ca="1" si="507"/>
        <v>-1.0300500731209059</v>
      </c>
      <c r="M4035" s="93">
        <f t="shared" ca="1" si="508"/>
        <v>0.11231941529954215</v>
      </c>
      <c r="N4035" s="101">
        <f t="shared" ca="1" si="504"/>
        <v>-0.94085306351564502</v>
      </c>
      <c r="O4035" s="46">
        <f t="shared" ca="1" si="509"/>
        <v>0.3606025529062683</v>
      </c>
      <c r="P4035" s="46">
        <f t="shared" ca="1" si="510"/>
        <v>0.34044293229323513</v>
      </c>
      <c r="Q4035" s="47">
        <f t="shared" ca="1" si="505"/>
        <v>0.40092179413233459</v>
      </c>
      <c r="R4035" s="47">
        <f t="shared" ca="1" si="506"/>
        <v>-2.706104225269429E-3</v>
      </c>
      <c r="S4035" s="97">
        <f t="shared" ca="1" si="511"/>
        <v>0.17894822434049945</v>
      </c>
      <c r="V4035">
        <v>4018</v>
      </c>
      <c r="W4035" s="46">
        <v>0.31726516670054999</v>
      </c>
    </row>
    <row r="4036" spans="10:23">
      <c r="J4036">
        <v>4019</v>
      </c>
      <c r="K4036" s="93">
        <f t="shared" ca="1" si="507"/>
        <v>-1.1718525787603715</v>
      </c>
      <c r="L4036" s="93">
        <f t="shared" ca="1" si="507"/>
        <v>-1.2755895737884797</v>
      </c>
      <c r="M4036" s="93">
        <f t="shared" ca="1" si="508"/>
        <v>-1.1718525787603715</v>
      </c>
      <c r="N4036" s="101">
        <f t="shared" ca="1" si="504"/>
        <v>-1.5820404388713396</v>
      </c>
      <c r="O4036" s="46">
        <f t="shared" ca="1" si="509"/>
        <v>-0.10037598999459851</v>
      </c>
      <c r="P4036" s="46">
        <f t="shared" ca="1" si="510"/>
        <v>0.10995366084280173</v>
      </c>
      <c r="Q4036" s="47">
        <f t="shared" ca="1" si="505"/>
        <v>-0.52103529166939899</v>
      </c>
      <c r="R4036" s="47">
        <f t="shared" ca="1" si="506"/>
        <v>-0.10638128730521501</v>
      </c>
      <c r="S4036" s="97">
        <f t="shared" ca="1" si="511"/>
        <v>-0.10337863864990676</v>
      </c>
      <c r="V4036">
        <v>4019</v>
      </c>
      <c r="W4036" s="46">
        <v>0.45305970306750998</v>
      </c>
    </row>
    <row r="4037" spans="10:23">
      <c r="J4037">
        <v>4020</v>
      </c>
      <c r="K4037" s="93">
        <f t="shared" ca="1" si="507"/>
        <v>-1.4604466498922497</v>
      </c>
      <c r="L4037" s="93">
        <f t="shared" ca="1" si="507"/>
        <v>1.0911663256441912</v>
      </c>
      <c r="M4037" s="93">
        <f t="shared" ca="1" si="508"/>
        <v>-1.4604466498922497</v>
      </c>
      <c r="N4037" s="101">
        <f t="shared" ca="1" si="504"/>
        <v>0.57006165108261153</v>
      </c>
      <c r="O4037" s="46">
        <f t="shared" ca="1" si="509"/>
        <v>-0.20397245138417419</v>
      </c>
      <c r="P4037" s="46">
        <f t="shared" ca="1" si="510"/>
        <v>5.8155430148013887E-2</v>
      </c>
      <c r="Q4037" s="47">
        <f t="shared" ca="1" si="505"/>
        <v>-0.72822821444855035</v>
      </c>
      <c r="R4037" s="47">
        <f t="shared" ca="1" si="506"/>
        <v>0.24159745768946811</v>
      </c>
      <c r="S4037" s="97">
        <f t="shared" ca="1" si="511"/>
        <v>1.8812503152646959E-2</v>
      </c>
      <c r="V4037">
        <v>4020</v>
      </c>
      <c r="W4037" s="46">
        <v>0.67641629571672102</v>
      </c>
    </row>
    <row r="4038" spans="10:23">
      <c r="J4038">
        <v>4021</v>
      </c>
      <c r="K4038" s="93">
        <f t="shared" ca="1" si="507"/>
        <v>1.7486379506763237</v>
      </c>
      <c r="L4038" s="93">
        <f t="shared" ca="1" si="507"/>
        <v>-0.14996287453419219</v>
      </c>
      <c r="M4038" s="93">
        <f t="shared" ca="1" si="508"/>
        <v>1.7486379506763237</v>
      </c>
      <c r="N4038" s="101">
        <f t="shared" ca="1" si="504"/>
        <v>0.41392881639764145</v>
      </c>
      <c r="O4038" s="46">
        <f t="shared" ca="1" si="509"/>
        <v>0.94799095387499133</v>
      </c>
      <c r="P4038" s="46">
        <f t="shared" ca="1" si="510"/>
        <v>0.63413713277759665</v>
      </c>
      <c r="Q4038" s="47">
        <f t="shared" ca="1" si="505"/>
        <v>1.5756985960697807</v>
      </c>
      <c r="R4038" s="47">
        <f t="shared" ca="1" si="506"/>
        <v>0.21635195092668216</v>
      </c>
      <c r="S4038" s="97">
        <f t="shared" ca="1" si="511"/>
        <v>0.58217145240083679</v>
      </c>
      <c r="V4038">
        <v>4021</v>
      </c>
      <c r="W4038" s="46">
        <v>-0.35227608452257703</v>
      </c>
    </row>
    <row r="4039" spans="10:23">
      <c r="J4039">
        <v>4022</v>
      </c>
      <c r="K4039" s="93">
        <f t="shared" ca="1" si="507"/>
        <v>0.53782803883172192</v>
      </c>
      <c r="L4039" s="93">
        <f t="shared" ca="1" si="507"/>
        <v>0.79186034726761156</v>
      </c>
      <c r="M4039" s="93">
        <f t="shared" ca="1" si="508"/>
        <v>0.53782803883172192</v>
      </c>
      <c r="N4039" s="101">
        <f t="shared" ca="1" si="504"/>
        <v>0.92179086441126534</v>
      </c>
      <c r="O4039" s="46">
        <f t="shared" ca="1" si="509"/>
        <v>0.51334715890525739</v>
      </c>
      <c r="P4039" s="46">
        <f t="shared" ca="1" si="510"/>
        <v>0.41681523529272968</v>
      </c>
      <c r="Q4039" s="47">
        <f t="shared" ca="1" si="505"/>
        <v>0.70641100613031282</v>
      </c>
      <c r="R4039" s="47">
        <f t="shared" ca="1" si="506"/>
        <v>0.29846942988976971</v>
      </c>
      <c r="S4039" s="97">
        <f t="shared" ca="1" si="511"/>
        <v>0.40590829439751352</v>
      </c>
      <c r="V4039">
        <v>4022</v>
      </c>
      <c r="W4039" s="46">
        <v>0.12894025299167999</v>
      </c>
    </row>
    <row r="4040" spans="10:23">
      <c r="J4040">
        <v>4023</v>
      </c>
      <c r="K4040" s="93">
        <f t="shared" ca="1" si="507"/>
        <v>0.20928296578308964</v>
      </c>
      <c r="L4040" s="93">
        <f t="shared" ca="1" si="507"/>
        <v>-0.86308428904782519</v>
      </c>
      <c r="M4040" s="93">
        <f t="shared" ca="1" si="508"/>
        <v>0.20928296578308964</v>
      </c>
      <c r="N4040" s="101">
        <f t="shared" ca="1" si="504"/>
        <v>-0.7517190263370086</v>
      </c>
      <c r="O4040" s="46">
        <f t="shared" ca="1" si="509"/>
        <v>0.39540950744441167</v>
      </c>
      <c r="P4040" s="46">
        <f t="shared" ca="1" si="510"/>
        <v>0.35784640956230684</v>
      </c>
      <c r="Q4040" s="47">
        <f t="shared" ca="1" si="505"/>
        <v>0.47053570320862137</v>
      </c>
      <c r="R4040" s="47">
        <f t="shared" ca="1" si="506"/>
        <v>2.7875449131526897E-2</v>
      </c>
      <c r="S4040" s="97">
        <f t="shared" ca="1" si="511"/>
        <v>0.21164247828796928</v>
      </c>
      <c r="V4040">
        <v>4023</v>
      </c>
      <c r="W4040" s="46">
        <v>1.45020815788626</v>
      </c>
    </row>
    <row r="4041" spans="10:23">
      <c r="J4041">
        <v>4024</v>
      </c>
      <c r="K4041" s="93">
        <f t="shared" ca="1" si="507"/>
        <v>0.355815655705569</v>
      </c>
      <c r="L4041" s="93">
        <f t="shared" ca="1" si="507"/>
        <v>0.72488693635324553</v>
      </c>
      <c r="M4041" s="93">
        <f t="shared" ca="1" si="508"/>
        <v>0.355815655705569</v>
      </c>
      <c r="N4041" s="101">
        <f t="shared" ca="1" si="504"/>
        <v>0.80041047843729829</v>
      </c>
      <c r="O4041" s="46">
        <f t="shared" ca="1" si="509"/>
        <v>0.44801026980355213</v>
      </c>
      <c r="P4041" s="46">
        <f t="shared" ca="1" si="510"/>
        <v>0.38414679074187708</v>
      </c>
      <c r="Q4041" s="47">
        <f t="shared" ca="1" si="505"/>
        <v>0.5757372279269023</v>
      </c>
      <c r="R4041" s="47">
        <f t="shared" ca="1" si="506"/>
        <v>0.27884313308193798</v>
      </c>
      <c r="S4041" s="97">
        <f t="shared" ca="1" si="511"/>
        <v>0.36342670144274503</v>
      </c>
      <c r="V4041">
        <v>4024</v>
      </c>
      <c r="W4041" s="46">
        <v>0.23397411339413901</v>
      </c>
    </row>
    <row r="4042" spans="10:23">
      <c r="J4042">
        <v>4025</v>
      </c>
      <c r="K4042" s="93">
        <f t="shared" ca="1" si="507"/>
        <v>3.6877674916104802E-2</v>
      </c>
      <c r="L4042" s="93">
        <f t="shared" ca="1" si="507"/>
        <v>8.6015855561897711E-2</v>
      </c>
      <c r="M4042" s="93">
        <f t="shared" ca="1" si="508"/>
        <v>3.6877674916104802E-2</v>
      </c>
      <c r="N4042" s="101">
        <f t="shared" ca="1" si="504"/>
        <v>9.3278114498444642E-2</v>
      </c>
      <c r="O4042" s="46">
        <f t="shared" ca="1" si="509"/>
        <v>0.33352127118020075</v>
      </c>
      <c r="P4042" s="46">
        <f t="shared" ca="1" si="510"/>
        <v>0.32690229143020139</v>
      </c>
      <c r="Q4042" s="47">
        <f t="shared" ca="1" si="505"/>
        <v>0.34675923068019954</v>
      </c>
      <c r="R4042" s="47">
        <f t="shared" ca="1" si="506"/>
        <v>0.16450514061531155</v>
      </c>
      <c r="S4042" s="97">
        <f t="shared" ca="1" si="511"/>
        <v>0.24901320589775616</v>
      </c>
      <c r="V4042">
        <v>4025</v>
      </c>
      <c r="W4042" s="46">
        <v>0.71234430536750903</v>
      </c>
    </row>
    <row r="4043" spans="10:23">
      <c r="J4043">
        <v>4026</v>
      </c>
      <c r="K4043" s="93">
        <f t="shared" ca="1" si="507"/>
        <v>-1.3784840410172257</v>
      </c>
      <c r="L4043" s="93">
        <f t="shared" ca="1" si="507"/>
        <v>-0.76337780207006967</v>
      </c>
      <c r="M4043" s="93">
        <f t="shared" ca="1" si="508"/>
        <v>-1.3784840410172257</v>
      </c>
      <c r="N4043" s="101">
        <f t="shared" ca="1" si="504"/>
        <v>-1.1621345098054345</v>
      </c>
      <c r="O4043" s="46">
        <f t="shared" ca="1" si="509"/>
        <v>-0.17455037693750203</v>
      </c>
      <c r="P4043" s="46">
        <f t="shared" ca="1" si="510"/>
        <v>7.2866467371349969E-2</v>
      </c>
      <c r="Q4043" s="47">
        <f t="shared" ca="1" si="505"/>
        <v>-0.66938406555520602</v>
      </c>
      <c r="R4043" s="47">
        <f t="shared" ca="1" si="506"/>
        <v>-3.8485652198375547E-2</v>
      </c>
      <c r="S4043" s="97">
        <f t="shared" ca="1" si="511"/>
        <v>-0.10651801456793879</v>
      </c>
      <c r="V4043">
        <v>4026</v>
      </c>
      <c r="W4043" s="46">
        <v>-0.13689829725847699</v>
      </c>
    </row>
    <row r="4044" spans="10:23">
      <c r="J4044">
        <v>4027</v>
      </c>
      <c r="K4044" s="93">
        <f t="shared" ca="1" si="507"/>
        <v>2.2275712820272933</v>
      </c>
      <c r="L4044" s="93">
        <f t="shared" ca="1" si="507"/>
        <v>-1.0522912880352069</v>
      </c>
      <c r="M4044" s="93">
        <f t="shared" ca="1" si="508"/>
        <v>2.2275712820272933</v>
      </c>
      <c r="N4044" s="101">
        <f t="shared" ca="1" si="504"/>
        <v>-0.28924203908385582</v>
      </c>
      <c r="O4044" s="46">
        <f t="shared" ca="1" si="509"/>
        <v>1.1199133990412635</v>
      </c>
      <c r="P4044" s="46">
        <f t="shared" ca="1" si="510"/>
        <v>0.72009835536073274</v>
      </c>
      <c r="Q4044" s="47">
        <f t="shared" ca="1" si="505"/>
        <v>1.9195434864023251</v>
      </c>
      <c r="R4044" s="47">
        <f t="shared" ca="1" si="506"/>
        <v>0.10265450462545919</v>
      </c>
      <c r="S4044" s="97">
        <f t="shared" ca="1" si="511"/>
        <v>0.61128395183336137</v>
      </c>
      <c r="V4044">
        <v>4027</v>
      </c>
      <c r="W4044" s="46">
        <v>1.4869040523531301</v>
      </c>
    </row>
    <row r="4045" spans="10:23">
      <c r="J4045">
        <v>4028</v>
      </c>
      <c r="K4045" s="93">
        <f t="shared" ca="1" si="507"/>
        <v>-0.43400421238233983</v>
      </c>
      <c r="L4045" s="93">
        <f t="shared" ca="1" si="507"/>
        <v>0.1602497068258297</v>
      </c>
      <c r="M4045" s="93">
        <f t="shared" ca="1" si="508"/>
        <v>-0.43400421238233983</v>
      </c>
      <c r="N4045" s="101">
        <f t="shared" ca="1" si="504"/>
        <v>1.390697712940997E-2</v>
      </c>
      <c r="O4045" s="46">
        <f t="shared" ca="1" si="509"/>
        <v>0.16448904863578057</v>
      </c>
      <c r="P4045" s="46">
        <f t="shared" ca="1" si="510"/>
        <v>0.24238618015799127</v>
      </c>
      <c r="Q4045" s="47">
        <f t="shared" ca="1" si="505"/>
        <v>8.6947855913591665E-3</v>
      </c>
      <c r="R4045" s="47">
        <f t="shared" ca="1" si="506"/>
        <v>0.15167142380447557</v>
      </c>
      <c r="S4045" s="97">
        <f t="shared" ca="1" si="511"/>
        <v>0.15808023622012807</v>
      </c>
      <c r="V4045">
        <v>4028</v>
      </c>
      <c r="W4045" s="46">
        <v>0.121031548254908</v>
      </c>
    </row>
    <row r="4046" spans="10:23">
      <c r="J4046">
        <v>4029</v>
      </c>
      <c r="K4046" s="93">
        <f t="shared" ca="1" si="507"/>
        <v>0.53371260129637765</v>
      </c>
      <c r="L4046" s="93">
        <f t="shared" ca="1" si="507"/>
        <v>-2.0150675710905217</v>
      </c>
      <c r="M4046" s="93">
        <f t="shared" ca="1" si="508"/>
        <v>0.53371260129637765</v>
      </c>
      <c r="N4046" s="101">
        <f t="shared" ca="1" si="504"/>
        <v>-1.7407191068844119</v>
      </c>
      <c r="O4046" s="46">
        <f t="shared" ca="1" si="509"/>
        <v>0.51186984246538958</v>
      </c>
      <c r="P4046" s="46">
        <f t="shared" ca="1" si="510"/>
        <v>0.41607657707279577</v>
      </c>
      <c r="Q4046" s="47">
        <f t="shared" ca="1" si="505"/>
        <v>0.70345637325057719</v>
      </c>
      <c r="R4046" s="47">
        <f t="shared" ca="1" si="506"/>
        <v>-0.1320384361971611</v>
      </c>
      <c r="S4046" s="97">
        <f t="shared" ca="1" si="511"/>
        <v>0.18991570313411424</v>
      </c>
      <c r="V4046">
        <v>4029</v>
      </c>
      <c r="W4046" s="46">
        <v>1.89303370657023E-2</v>
      </c>
    </row>
    <row r="4047" spans="10:23">
      <c r="J4047">
        <v>4030</v>
      </c>
      <c r="K4047" s="93">
        <f t="shared" ca="1" si="507"/>
        <v>-0.13683275109785004</v>
      </c>
      <c r="L4047" s="93">
        <f t="shared" ca="1" si="507"/>
        <v>0.80344609253631261</v>
      </c>
      <c r="M4047" s="93">
        <f t="shared" ca="1" si="508"/>
        <v>-0.13683275109785004</v>
      </c>
      <c r="N4047" s="101">
        <f t="shared" ca="1" si="504"/>
        <v>0.71821784844144121</v>
      </c>
      <c r="O4047" s="46">
        <f t="shared" ca="1" si="509"/>
        <v>0.27116453124115353</v>
      </c>
      <c r="P4047" s="46">
        <f t="shared" ca="1" si="510"/>
        <v>0.29572392146067777</v>
      </c>
      <c r="Q4047" s="47">
        <f t="shared" ca="1" si="505"/>
        <v>0.22204575080210515</v>
      </c>
      <c r="R4047" s="47">
        <f t="shared" ca="1" si="506"/>
        <v>0.26555320210362521</v>
      </c>
      <c r="S4047" s="97">
        <f t="shared" ca="1" si="511"/>
        <v>0.2683588666723894</v>
      </c>
      <c r="V4047">
        <v>4030</v>
      </c>
      <c r="W4047" s="46">
        <v>0.86294534976124304</v>
      </c>
    </row>
    <row r="4048" spans="10:23">
      <c r="J4048">
        <v>4031</v>
      </c>
      <c r="K4048" s="93">
        <f t="shared" ca="1" si="507"/>
        <v>1.5273335088865181</v>
      </c>
      <c r="L4048" s="93">
        <f t="shared" ca="1" si="507"/>
        <v>-2.0687269146160046</v>
      </c>
      <c r="M4048" s="93">
        <f t="shared" ca="1" si="508"/>
        <v>1.5273335088865181</v>
      </c>
      <c r="N4048" s="101">
        <f t="shared" ca="1" si="504"/>
        <v>-1.4755988892419309</v>
      </c>
      <c r="O4048" s="46">
        <f t="shared" ca="1" si="509"/>
        <v>0.86854941521378093</v>
      </c>
      <c r="P4048" s="46">
        <f t="shared" ca="1" si="510"/>
        <v>0.59441636344699145</v>
      </c>
      <c r="Q4048" s="47">
        <f t="shared" ca="1" si="505"/>
        <v>1.4168155187473599</v>
      </c>
      <c r="R4048" s="47">
        <f t="shared" ca="1" si="506"/>
        <v>-8.9170488139027032E-2</v>
      </c>
      <c r="S4048" s="97">
        <f t="shared" ca="1" si="511"/>
        <v>0.38968946353737693</v>
      </c>
      <c r="V4048">
        <v>4031</v>
      </c>
      <c r="W4048" s="46">
        <v>0.18309659581889801</v>
      </c>
    </row>
    <row r="4049" spans="10:23">
      <c r="J4049">
        <v>4032</v>
      </c>
      <c r="K4049" s="93">
        <f t="shared" ca="1" si="507"/>
        <v>1.0631719227971013</v>
      </c>
      <c r="L4049" s="93">
        <f t="shared" ca="1" si="507"/>
        <v>0.81069142456568144</v>
      </c>
      <c r="M4049" s="93">
        <f t="shared" ca="1" si="508"/>
        <v>1.0631719227971013</v>
      </c>
      <c r="N4049" s="101">
        <f t="shared" ca="1" si="504"/>
        <v>1.1067154326791766</v>
      </c>
      <c r="O4049" s="46">
        <f t="shared" ca="1" si="509"/>
        <v>0.70192957564728142</v>
      </c>
      <c r="P4049" s="46">
        <f t="shared" ca="1" si="510"/>
        <v>0.51110644366374169</v>
      </c>
      <c r="Q4049" s="47">
        <f t="shared" ca="1" si="505"/>
        <v>1.0835758396143609</v>
      </c>
      <c r="R4049" s="47">
        <f t="shared" ca="1" si="506"/>
        <v>0.32837034373811241</v>
      </c>
      <c r="S4049" s="97">
        <f t="shared" ca="1" si="511"/>
        <v>0.51514995969269695</v>
      </c>
      <c r="V4049">
        <v>4032</v>
      </c>
      <c r="W4049" s="46">
        <v>-0.20087652472175499</v>
      </c>
    </row>
    <row r="4050" spans="10:23">
      <c r="J4050">
        <v>4033</v>
      </c>
      <c r="K4050" s="93">
        <f t="shared" ca="1" si="507"/>
        <v>0.83231768575407494</v>
      </c>
      <c r="L4050" s="93">
        <f t="shared" ca="1" si="507"/>
        <v>-1.2112114511330063</v>
      </c>
      <c r="M4050" s="93">
        <f t="shared" ca="1" si="508"/>
        <v>0.83231768575407494</v>
      </c>
      <c r="N4050" s="101">
        <f t="shared" ref="N4050:N4113" ca="1" si="512">$N$2*K4050+SQRT(1-$N$2^2)*L4050</f>
        <v>-0.88363351818447289</v>
      </c>
      <c r="O4050" s="46">
        <f t="shared" ca="1" si="509"/>
        <v>0.61905995202455921</v>
      </c>
      <c r="P4050" s="46">
        <f t="shared" ca="1" si="510"/>
        <v>0.46967163185238059</v>
      </c>
      <c r="Q4050" s="47">
        <f t="shared" ref="Q4050:Q4113" ca="1" si="513">$K$2+K4050*$S$3</f>
        <v>0.91783659236891657</v>
      </c>
      <c r="R4050" s="47">
        <f t="shared" ref="R4050:R4113" ca="1" si="514">$L$2+$L$3*N4050</f>
        <v>6.5458665183367459E-3</v>
      </c>
      <c r="S4050" s="97">
        <f t="shared" ca="1" si="511"/>
        <v>0.31280290927144799</v>
      </c>
      <c r="V4050">
        <v>4033</v>
      </c>
      <c r="W4050" s="46">
        <v>0.52841482510669802</v>
      </c>
    </row>
    <row r="4051" spans="10:23">
      <c r="J4051">
        <v>4034</v>
      </c>
      <c r="K4051" s="93">
        <f t="shared" ref="K4051:L4114" ca="1" si="515">_xlfn.NORM.S.INV(RAND())</f>
        <v>-9.497217800358651E-2</v>
      </c>
      <c r="L4051" s="93">
        <f t="shared" ca="1" si="515"/>
        <v>1.0536703396227176</v>
      </c>
      <c r="M4051" s="93">
        <f t="shared" ref="M4051:M4114" ca="1" si="516">K4051</f>
        <v>-9.497217800358651E-2</v>
      </c>
      <c r="N4051" s="101">
        <f t="shared" ca="1" si="512"/>
        <v>0.96876385170785129</v>
      </c>
      <c r="O4051" s="46">
        <f t="shared" ref="O4051:O4114" ca="1" si="517">$K$2+K4051*$K$3</f>
        <v>0.28619119907011148</v>
      </c>
      <c r="P4051" s="46">
        <f t="shared" ref="P4051:P4114" ca="1" si="518">$K$2+K4051*$R$3</f>
        <v>0.30323725537515672</v>
      </c>
      <c r="Q4051" s="47">
        <f t="shared" ca="1" si="513"/>
        <v>0.25209908646002094</v>
      </c>
      <c r="R4051" s="47">
        <f t="shared" ca="1" si="514"/>
        <v>0.30606460915399641</v>
      </c>
      <c r="S4051" s="97">
        <f t="shared" ref="S4051:S4114" ca="1" si="519">AVERAGE(R4051,O4051)</f>
        <v>0.29612790411205392</v>
      </c>
      <c r="V4051">
        <v>4034</v>
      </c>
      <c r="W4051" s="46">
        <v>-9.7534077301732497E-2</v>
      </c>
    </row>
    <row r="4052" spans="10:23">
      <c r="J4052">
        <v>4035</v>
      </c>
      <c r="K4052" s="93">
        <f t="shared" ca="1" si="515"/>
        <v>-0.3635333135948885</v>
      </c>
      <c r="L4052" s="93">
        <f t="shared" ca="1" si="515"/>
        <v>-0.29465386164047885</v>
      </c>
      <c r="M4052" s="93">
        <f t="shared" ca="1" si="516"/>
        <v>-0.3635333135948885</v>
      </c>
      <c r="N4052" s="101">
        <f t="shared" ca="1" si="512"/>
        <v>-0.39496812164589601</v>
      </c>
      <c r="O4052" s="46">
        <f t="shared" ca="1" si="517"/>
        <v>0.18978594997782786</v>
      </c>
      <c r="P4052" s="46">
        <f t="shared" ca="1" si="518"/>
        <v>0.2550346308290149</v>
      </c>
      <c r="Q4052" s="47">
        <f t="shared" ca="1" si="513"/>
        <v>5.9288588275453746E-2</v>
      </c>
      <c r="R4052" s="47">
        <f t="shared" ca="1" si="514"/>
        <v>8.5559391110686195E-2</v>
      </c>
      <c r="S4052" s="97">
        <f t="shared" ca="1" si="519"/>
        <v>0.13767267054425703</v>
      </c>
      <c r="V4052">
        <v>4035</v>
      </c>
      <c r="W4052" s="46">
        <v>1.9034231456786901</v>
      </c>
    </row>
    <row r="4053" spans="10:23">
      <c r="J4053">
        <v>4036</v>
      </c>
      <c r="K4053" s="93">
        <f t="shared" ca="1" si="515"/>
        <v>0.6176293415786086</v>
      </c>
      <c r="L4053" s="93">
        <f t="shared" ca="1" si="515"/>
        <v>0.72210199883297777</v>
      </c>
      <c r="M4053" s="93">
        <f t="shared" ca="1" si="516"/>
        <v>0.6176293415786086</v>
      </c>
      <c r="N4053" s="101">
        <f t="shared" ca="1" si="512"/>
        <v>0.88103275153065708</v>
      </c>
      <c r="O4053" s="46">
        <f t="shared" ca="1" si="517"/>
        <v>0.54199339043188455</v>
      </c>
      <c r="P4053" s="46">
        <f t="shared" ca="1" si="518"/>
        <v>0.43113835105604326</v>
      </c>
      <c r="Q4053" s="47">
        <f t="shared" ca="1" si="513"/>
        <v>0.76370346918356713</v>
      </c>
      <c r="R4053" s="47">
        <f t="shared" ca="1" si="514"/>
        <v>0.29187914914298174</v>
      </c>
      <c r="S4053" s="97">
        <f t="shared" ca="1" si="519"/>
        <v>0.41693626978743314</v>
      </c>
      <c r="V4053">
        <v>4036</v>
      </c>
      <c r="W4053" s="46">
        <v>0.112843691898854</v>
      </c>
    </row>
    <row r="4054" spans="10:23">
      <c r="J4054">
        <v>4037</v>
      </c>
      <c r="K4054" s="93">
        <f t="shared" ca="1" si="515"/>
        <v>0.41776030052514262</v>
      </c>
      <c r="L4054" s="93">
        <f t="shared" ca="1" si="515"/>
        <v>-2.9064021015333379E-3</v>
      </c>
      <c r="M4054" s="93">
        <f t="shared" ca="1" si="516"/>
        <v>0.41776030052514262</v>
      </c>
      <c r="N4054" s="101">
        <f t="shared" ca="1" si="512"/>
        <v>0.13010163647242123</v>
      </c>
      <c r="O4054" s="46">
        <f t="shared" ca="1" si="517"/>
        <v>0.47024650625904563</v>
      </c>
      <c r="P4054" s="46">
        <f t="shared" ca="1" si="518"/>
        <v>0.3952649089696238</v>
      </c>
      <c r="Q4054" s="47">
        <f t="shared" ca="1" si="513"/>
        <v>0.62020970083788929</v>
      </c>
      <c r="R4054" s="47">
        <f t="shared" ca="1" si="514"/>
        <v>0.17045922756248919</v>
      </c>
      <c r="S4054" s="97">
        <f t="shared" ca="1" si="519"/>
        <v>0.32035286691076742</v>
      </c>
      <c r="V4054">
        <v>4037</v>
      </c>
      <c r="W4054" s="46">
        <v>0.26168042835076999</v>
      </c>
    </row>
    <row r="4055" spans="10:23">
      <c r="J4055">
        <v>4038</v>
      </c>
      <c r="K4055" s="93">
        <f t="shared" ca="1" si="515"/>
        <v>-0.39661358058282836</v>
      </c>
      <c r="L4055" s="93">
        <f t="shared" ca="1" si="515"/>
        <v>-7.6542800738251676E-2</v>
      </c>
      <c r="M4055" s="93">
        <f t="shared" ca="1" si="516"/>
        <v>-0.39661358058282836</v>
      </c>
      <c r="N4055" s="101">
        <f t="shared" ca="1" si="512"/>
        <v>-0.19870095866017465</v>
      </c>
      <c r="O4055" s="46">
        <f t="shared" ca="1" si="517"/>
        <v>0.17791114399746888</v>
      </c>
      <c r="P4055" s="46">
        <f t="shared" ca="1" si="518"/>
        <v>0.24909722783883542</v>
      </c>
      <c r="Q4055" s="47">
        <f t="shared" ca="1" si="513"/>
        <v>3.5538976314735793E-2</v>
      </c>
      <c r="R4055" s="47">
        <f t="shared" ca="1" si="514"/>
        <v>0.11729431733851194</v>
      </c>
      <c r="S4055" s="97">
        <f t="shared" ca="1" si="519"/>
        <v>0.1476027306679904</v>
      </c>
      <c r="V4055">
        <v>4038</v>
      </c>
      <c r="W4055" s="46">
        <v>-0.19862201707117699</v>
      </c>
    </row>
    <row r="4056" spans="10:23">
      <c r="J4056">
        <v>4039</v>
      </c>
      <c r="K4056" s="93">
        <f t="shared" ca="1" si="515"/>
        <v>-0.57684374352828094</v>
      </c>
      <c r="L4056" s="93">
        <f t="shared" ca="1" si="515"/>
        <v>0.72683069670114264</v>
      </c>
      <c r="M4056" s="93">
        <f t="shared" ca="1" si="516"/>
        <v>-0.57684374352828094</v>
      </c>
      <c r="N4056" s="101">
        <f t="shared" ca="1" si="512"/>
        <v>0.5056467130617337</v>
      </c>
      <c r="O4056" s="46">
        <f t="shared" ca="1" si="517"/>
        <v>0.1132140175333449</v>
      </c>
      <c r="P4056" s="46">
        <f t="shared" ca="1" si="518"/>
        <v>0.21674866460677344</v>
      </c>
      <c r="Q4056" s="47">
        <f t="shared" ca="1" si="513"/>
        <v>-9.3855276613512173E-2</v>
      </c>
      <c r="R4056" s="47">
        <f t="shared" ca="1" si="514"/>
        <v>0.23118204598755623</v>
      </c>
      <c r="S4056" s="97">
        <f t="shared" ca="1" si="519"/>
        <v>0.17219803176045057</v>
      </c>
      <c r="V4056">
        <v>4039</v>
      </c>
      <c r="W4056" s="46">
        <v>-0.52481846888184802</v>
      </c>
    </row>
    <row r="4057" spans="10:23">
      <c r="J4057">
        <v>4040</v>
      </c>
      <c r="K4057" s="93">
        <f t="shared" ca="1" si="515"/>
        <v>-1.6023986209191003</v>
      </c>
      <c r="L4057" s="93">
        <f t="shared" ca="1" si="515"/>
        <v>0.82620183580208317</v>
      </c>
      <c r="M4057" s="93">
        <f t="shared" ca="1" si="516"/>
        <v>-1.6023986209191003</v>
      </c>
      <c r="N4057" s="101">
        <f t="shared" ca="1" si="512"/>
        <v>0.27370936151480518</v>
      </c>
      <c r="O4057" s="46">
        <f t="shared" ca="1" si="517"/>
        <v>-0.25492887549912868</v>
      </c>
      <c r="P4057" s="46">
        <f t="shared" ca="1" si="518"/>
        <v>3.2677218090536642E-2</v>
      </c>
      <c r="Q4057" s="47">
        <f t="shared" ca="1" si="513"/>
        <v>-0.83014106267845933</v>
      </c>
      <c r="R4057" s="47">
        <f t="shared" ca="1" si="514"/>
        <v>0.19367951816350781</v>
      </c>
      <c r="S4057" s="97">
        <f t="shared" ca="1" si="519"/>
        <v>-3.0624678667810434E-2</v>
      </c>
      <c r="V4057">
        <v>4040</v>
      </c>
      <c r="W4057" s="46">
        <v>0.486923448622613</v>
      </c>
    </row>
    <row r="4058" spans="10:23">
      <c r="J4058">
        <v>4041</v>
      </c>
      <c r="K4058" s="93">
        <f t="shared" ca="1" si="515"/>
        <v>-0.74222503523679995</v>
      </c>
      <c r="L4058" s="93">
        <f t="shared" ca="1" si="515"/>
        <v>-0.34961706252815694</v>
      </c>
      <c r="M4058" s="93">
        <f t="shared" ca="1" si="516"/>
        <v>-0.74222503523679995</v>
      </c>
      <c r="N4058" s="101">
        <f t="shared" ca="1" si="512"/>
        <v>-0.56751027128464615</v>
      </c>
      <c r="O4058" s="46">
        <f t="shared" ca="1" si="517"/>
        <v>5.3847182539667693E-2</v>
      </c>
      <c r="P4058" s="46">
        <f t="shared" ca="1" si="518"/>
        <v>0.18706524710993483</v>
      </c>
      <c r="Q4058" s="47">
        <f t="shared" ca="1" si="513"/>
        <v>-0.21258894660086658</v>
      </c>
      <c r="R4058" s="47">
        <f t="shared" ca="1" si="514"/>
        <v>5.7660621358893507E-2</v>
      </c>
      <c r="S4058" s="97">
        <f t="shared" ca="1" si="519"/>
        <v>5.57539019492806E-2</v>
      </c>
      <c r="V4058">
        <v>4041</v>
      </c>
      <c r="W4058" s="46">
        <v>-0.55047037583581404</v>
      </c>
    </row>
    <row r="4059" spans="10:23">
      <c r="J4059">
        <v>4042</v>
      </c>
      <c r="K4059" s="93">
        <f t="shared" ca="1" si="515"/>
        <v>0.12994473436908835</v>
      </c>
      <c r="L4059" s="93">
        <f t="shared" ca="1" si="515"/>
        <v>-0.86817855109119124</v>
      </c>
      <c r="M4059" s="93">
        <f t="shared" ca="1" si="516"/>
        <v>0.12994473436908835</v>
      </c>
      <c r="N4059" s="101">
        <f t="shared" ca="1" si="512"/>
        <v>-0.78178014796993667</v>
      </c>
      <c r="O4059" s="46">
        <f t="shared" ca="1" si="517"/>
        <v>0.36692950438973382</v>
      </c>
      <c r="P4059" s="46">
        <f t="shared" ca="1" si="518"/>
        <v>0.34360640803496789</v>
      </c>
      <c r="Q4059" s="47">
        <f t="shared" ca="1" si="513"/>
        <v>0.41357569709926567</v>
      </c>
      <c r="R4059" s="47">
        <f t="shared" ca="1" si="514"/>
        <v>2.3014791531783263E-2</v>
      </c>
      <c r="S4059" s="97">
        <f t="shared" ca="1" si="519"/>
        <v>0.19497214796075854</v>
      </c>
      <c r="V4059">
        <v>4042</v>
      </c>
      <c r="W4059" s="46">
        <v>1.4735296651773999</v>
      </c>
    </row>
    <row r="4060" spans="10:23">
      <c r="J4060">
        <v>4043</v>
      </c>
      <c r="K4060" s="93">
        <f t="shared" ca="1" si="515"/>
        <v>0.49811225680249954</v>
      </c>
      <c r="L4060" s="93">
        <f t="shared" ca="1" si="515"/>
        <v>1.408862752663415</v>
      </c>
      <c r="M4060" s="93">
        <f t="shared" ca="1" si="516"/>
        <v>0.49811225680249954</v>
      </c>
      <c r="N4060" s="101">
        <f t="shared" ca="1" si="512"/>
        <v>1.4941299623810824</v>
      </c>
      <c r="O4060" s="46">
        <f t="shared" ca="1" si="517"/>
        <v>0.49909040559286177</v>
      </c>
      <c r="P4060" s="46">
        <f t="shared" ca="1" si="518"/>
        <v>0.40968685863653187</v>
      </c>
      <c r="Q4060" s="47">
        <f t="shared" ca="1" si="513"/>
        <v>0.67789749950552158</v>
      </c>
      <c r="R4060" s="47">
        <f t="shared" ca="1" si="514"/>
        <v>0.39101236358822983</v>
      </c>
      <c r="S4060" s="97">
        <f t="shared" ca="1" si="519"/>
        <v>0.44505138459054583</v>
      </c>
      <c r="V4060">
        <v>4043</v>
      </c>
      <c r="W4060" s="46">
        <v>3.9557139464835703E-2</v>
      </c>
    </row>
    <row r="4061" spans="10:23">
      <c r="J4061">
        <v>4044</v>
      </c>
      <c r="K4061" s="93">
        <f t="shared" ca="1" si="515"/>
        <v>-0.64752272346058015</v>
      </c>
      <c r="L4061" s="93">
        <f t="shared" ca="1" si="515"/>
        <v>-0.44304799551399726</v>
      </c>
      <c r="M4061" s="93">
        <f t="shared" ca="1" si="516"/>
        <v>-0.64752272346058015</v>
      </c>
      <c r="N4061" s="101">
        <f t="shared" ca="1" si="512"/>
        <v>-0.62597310844417298</v>
      </c>
      <c r="O4061" s="46">
        <f t="shared" ca="1" si="517"/>
        <v>8.7842421412560157E-2</v>
      </c>
      <c r="P4061" s="46">
        <f t="shared" ca="1" si="518"/>
        <v>0.20406286654638106</v>
      </c>
      <c r="Q4061" s="47">
        <f t="shared" ca="1" si="513"/>
        <v>-0.14459846885508165</v>
      </c>
      <c r="R4061" s="47">
        <f t="shared" ca="1" si="514"/>
        <v>4.8207619664147716E-2</v>
      </c>
      <c r="S4061" s="97">
        <f t="shared" ca="1" si="519"/>
        <v>6.8025020538353936E-2</v>
      </c>
      <c r="V4061">
        <v>4044</v>
      </c>
      <c r="W4061" s="46">
        <v>-0.25518491107104502</v>
      </c>
    </row>
    <row r="4062" spans="10:23">
      <c r="J4062">
        <v>4045</v>
      </c>
      <c r="K4062" s="93">
        <f t="shared" ca="1" si="515"/>
        <v>0.41057604106405571</v>
      </c>
      <c r="L4062" s="93">
        <f t="shared" ca="1" si="515"/>
        <v>-1.1658685605167594</v>
      </c>
      <c r="M4062" s="93">
        <f t="shared" ca="1" si="516"/>
        <v>0.41057604106405571</v>
      </c>
      <c r="N4062" s="101">
        <f t="shared" ca="1" si="512"/>
        <v>-0.97476799009099135</v>
      </c>
      <c r="O4062" s="46">
        <f t="shared" ca="1" si="517"/>
        <v>0.46766757643226797</v>
      </c>
      <c r="P4062" s="46">
        <f t="shared" ca="1" si="518"/>
        <v>0.39397544405623497</v>
      </c>
      <c r="Q4062" s="47">
        <f t="shared" ca="1" si="513"/>
        <v>0.61505184118433398</v>
      </c>
      <c r="R4062" s="47">
        <f t="shared" ca="1" si="514"/>
        <v>-8.1898931409376263E-3</v>
      </c>
      <c r="S4062" s="97">
        <f t="shared" ca="1" si="519"/>
        <v>0.22973884164566516</v>
      </c>
      <c r="V4062">
        <v>4045</v>
      </c>
      <c r="W4062" s="46">
        <v>-0.42500510866701202</v>
      </c>
    </row>
    <row r="4063" spans="10:23">
      <c r="J4063">
        <v>4046</v>
      </c>
      <c r="K4063" s="93">
        <f t="shared" ca="1" si="515"/>
        <v>-0.74879366659233904</v>
      </c>
      <c r="L4063" s="93">
        <f t="shared" ca="1" si="515"/>
        <v>-1.4663319783480306</v>
      </c>
      <c r="M4063" s="93">
        <f t="shared" ca="1" si="516"/>
        <v>-0.74879366659233904</v>
      </c>
      <c r="N4063" s="101">
        <f t="shared" ca="1" si="512"/>
        <v>-1.6283378810952791</v>
      </c>
      <c r="O4063" s="46">
        <f t="shared" ca="1" si="517"/>
        <v>5.1489244409000101E-2</v>
      </c>
      <c r="P4063" s="46">
        <f t="shared" ca="1" si="518"/>
        <v>0.18588627804460103</v>
      </c>
      <c r="Q4063" s="47">
        <f t="shared" ca="1" si="513"/>
        <v>-0.21730482286220176</v>
      </c>
      <c r="R4063" s="47">
        <f t="shared" ca="1" si="514"/>
        <v>-0.11386723600474674</v>
      </c>
      <c r="S4063" s="97">
        <f t="shared" ca="1" si="519"/>
        <v>-3.118899579787332E-2</v>
      </c>
      <c r="V4063">
        <v>4046</v>
      </c>
      <c r="W4063" s="46">
        <v>0.49071520848892702</v>
      </c>
    </row>
    <row r="4064" spans="10:23">
      <c r="J4064">
        <v>4047</v>
      </c>
      <c r="K4064" s="93">
        <f t="shared" ca="1" si="515"/>
        <v>-0.55822401838183811</v>
      </c>
      <c r="L4064" s="93">
        <f t="shared" ca="1" si="515"/>
        <v>0.60988147217879496</v>
      </c>
      <c r="M4064" s="93">
        <f t="shared" ca="1" si="516"/>
        <v>-0.55822401838183811</v>
      </c>
      <c r="N4064" s="101">
        <f t="shared" ca="1" si="512"/>
        <v>0.40069060972553672</v>
      </c>
      <c r="O4064" s="46">
        <f t="shared" ca="1" si="517"/>
        <v>0.11989793044137034</v>
      </c>
      <c r="P4064" s="46">
        <f t="shared" ca="1" si="518"/>
        <v>0.22009062106078614</v>
      </c>
      <c r="Q4064" s="47">
        <f t="shared" ca="1" si="513"/>
        <v>-8.048745079746128E-2</v>
      </c>
      <c r="R4064" s="47">
        <f t="shared" ca="1" si="514"/>
        <v>0.21421143233082046</v>
      </c>
      <c r="S4064" s="97">
        <f t="shared" ca="1" si="519"/>
        <v>0.16705468138609542</v>
      </c>
      <c r="V4064">
        <v>4047</v>
      </c>
      <c r="W4064" s="46">
        <v>0.90854419863816005</v>
      </c>
    </row>
    <row r="4065" spans="10:23">
      <c r="J4065">
        <v>4048</v>
      </c>
      <c r="K4065" s="93">
        <f t="shared" ca="1" si="515"/>
        <v>-1.5815218268931717</v>
      </c>
      <c r="L4065" s="93">
        <f t="shared" ca="1" si="515"/>
        <v>-0.54069310395750081</v>
      </c>
      <c r="M4065" s="93">
        <f t="shared" ca="1" si="516"/>
        <v>-1.5815218268931717</v>
      </c>
      <c r="N4065" s="101">
        <f t="shared" ca="1" si="512"/>
        <v>-1.0155814620405863</v>
      </c>
      <c r="O4065" s="46">
        <f t="shared" ca="1" si="517"/>
        <v>-0.24743474376675167</v>
      </c>
      <c r="P4065" s="46">
        <f t="shared" ca="1" si="518"/>
        <v>3.6424283956725145E-2</v>
      </c>
      <c r="Q4065" s="47">
        <f t="shared" ca="1" si="513"/>
        <v>-0.81515279921370531</v>
      </c>
      <c r="R4065" s="47">
        <f t="shared" ca="1" si="514"/>
        <v>-1.4789125033417061E-2</v>
      </c>
      <c r="S4065" s="97">
        <f t="shared" ca="1" si="519"/>
        <v>-0.13111193440008437</v>
      </c>
      <c r="V4065">
        <v>4048</v>
      </c>
      <c r="W4065" s="46">
        <v>0.46767101734871303</v>
      </c>
    </row>
    <row r="4066" spans="10:23">
      <c r="J4066">
        <v>4049</v>
      </c>
      <c r="K4066" s="93">
        <f t="shared" ca="1" si="515"/>
        <v>0.25571282869475948</v>
      </c>
      <c r="L4066" s="93">
        <f t="shared" ca="1" si="515"/>
        <v>2.5140434054281893</v>
      </c>
      <c r="M4066" s="93">
        <f t="shared" ca="1" si="516"/>
        <v>0.25571282869475948</v>
      </c>
      <c r="N4066" s="101">
        <f t="shared" ca="1" si="512"/>
        <v>2.464844703136849</v>
      </c>
      <c r="O4066" s="46">
        <f t="shared" ca="1" si="517"/>
        <v>0.41207641082737861</v>
      </c>
      <c r="P4066" s="46">
        <f t="shared" ca="1" si="518"/>
        <v>0.36617986125379026</v>
      </c>
      <c r="Q4066" s="47">
        <f t="shared" ca="1" si="513"/>
        <v>0.50386950997455526</v>
      </c>
      <c r="R4066" s="47">
        <f t="shared" ca="1" si="514"/>
        <v>0.54796964680115523</v>
      </c>
      <c r="S4066" s="97">
        <f t="shared" ca="1" si="519"/>
        <v>0.48002302881426695</v>
      </c>
      <c r="V4066">
        <v>4049</v>
      </c>
      <c r="W4066" s="46">
        <v>0.83020571128491405</v>
      </c>
    </row>
    <row r="4067" spans="10:23">
      <c r="J4067">
        <v>4050</v>
      </c>
      <c r="K4067" s="93">
        <f t="shared" ca="1" si="515"/>
        <v>-0.65099552179973519</v>
      </c>
      <c r="L4067" s="93">
        <f t="shared" ca="1" si="515"/>
        <v>0.45269097048343632</v>
      </c>
      <c r="M4067" s="93">
        <f t="shared" ca="1" si="516"/>
        <v>-0.65099552179973519</v>
      </c>
      <c r="N4067" s="101">
        <f t="shared" ca="1" si="512"/>
        <v>0.22215751843862391</v>
      </c>
      <c r="O4067" s="46">
        <f t="shared" ca="1" si="517"/>
        <v>8.6595792825752999E-2</v>
      </c>
      <c r="P4067" s="46">
        <f t="shared" ca="1" si="518"/>
        <v>0.2034395522529775</v>
      </c>
      <c r="Q4067" s="47">
        <f t="shared" ca="1" si="513"/>
        <v>-0.14709172602869597</v>
      </c>
      <c r="R4067" s="47">
        <f t="shared" ca="1" si="514"/>
        <v>0.18534397230834057</v>
      </c>
      <c r="S4067" s="97">
        <f t="shared" ca="1" si="519"/>
        <v>0.13596988256704678</v>
      </c>
      <c r="V4067">
        <v>4050</v>
      </c>
      <c r="W4067" s="46">
        <v>9.9239319665804696E-2</v>
      </c>
    </row>
    <row r="4068" spans="10:23">
      <c r="J4068">
        <v>4051</v>
      </c>
      <c r="K4068" s="93">
        <f t="shared" ca="1" si="515"/>
        <v>-0.12814125787524641</v>
      </c>
      <c r="L4068" s="93">
        <f t="shared" ca="1" si="515"/>
        <v>-0.76014886341564569</v>
      </c>
      <c r="M4068" s="93">
        <f t="shared" ca="1" si="516"/>
        <v>-0.12814125787524641</v>
      </c>
      <c r="N4068" s="101">
        <f t="shared" ca="1" si="512"/>
        <v>-0.76143615259702369</v>
      </c>
      <c r="O4068" s="46">
        <f t="shared" ca="1" si="517"/>
        <v>0.27428451197576037</v>
      </c>
      <c r="P4068" s="46">
        <f t="shared" ca="1" si="518"/>
        <v>0.2972839118279812</v>
      </c>
      <c r="Q4068" s="47">
        <f t="shared" ca="1" si="513"/>
        <v>0.2282857122713188</v>
      </c>
      <c r="R4068" s="47">
        <f t="shared" ca="1" si="514"/>
        <v>2.6304262793899538E-2</v>
      </c>
      <c r="S4068" s="97">
        <f t="shared" ca="1" si="519"/>
        <v>0.15029438738482995</v>
      </c>
      <c r="V4068">
        <v>4051</v>
      </c>
      <c r="W4068" s="46">
        <v>0.10121760708808999</v>
      </c>
    </row>
    <row r="4069" spans="10:23">
      <c r="J4069">
        <v>4052</v>
      </c>
      <c r="K4069" s="93">
        <f t="shared" ca="1" si="515"/>
        <v>0.24641706757898313</v>
      </c>
      <c r="L4069" s="93">
        <f t="shared" ca="1" si="515"/>
        <v>-0.54951070876984087</v>
      </c>
      <c r="M4069" s="93">
        <f t="shared" ca="1" si="516"/>
        <v>0.24641706757898313</v>
      </c>
      <c r="N4069" s="101">
        <f t="shared" ca="1" si="512"/>
        <v>-0.4426157091938388</v>
      </c>
      <c r="O4069" s="46">
        <f t="shared" ca="1" si="517"/>
        <v>0.40873951636610195</v>
      </c>
      <c r="P4069" s="46">
        <f t="shared" ca="1" si="518"/>
        <v>0.36451141402315196</v>
      </c>
      <c r="Q4069" s="47">
        <f t="shared" ca="1" si="513"/>
        <v>0.49719572105200194</v>
      </c>
      <c r="R4069" s="47">
        <f t="shared" ca="1" si="514"/>
        <v>7.785513405227118E-2</v>
      </c>
      <c r="S4069" s="97">
        <f t="shared" ca="1" si="519"/>
        <v>0.24329732520918657</v>
      </c>
      <c r="V4069">
        <v>4052</v>
      </c>
      <c r="W4069" s="46">
        <v>-8.2444524914405307E-2</v>
      </c>
    </row>
    <row r="4070" spans="10:23">
      <c r="J4070">
        <v>4053</v>
      </c>
      <c r="K4070" s="93">
        <f t="shared" ca="1" si="515"/>
        <v>-1.7305912903011202</v>
      </c>
      <c r="L4070" s="93">
        <f t="shared" ca="1" si="515"/>
        <v>-2.0370054400755895</v>
      </c>
      <c r="M4070" s="93">
        <f t="shared" ca="1" si="516"/>
        <v>-1.7305912903011202</v>
      </c>
      <c r="N4070" s="101">
        <f t="shared" ca="1" si="512"/>
        <v>-2.4816174657156149</v>
      </c>
      <c r="O4070" s="46">
        <f t="shared" ca="1" si="517"/>
        <v>-0.30094613036502083</v>
      </c>
      <c r="P4070" s="46">
        <f t="shared" ca="1" si="518"/>
        <v>9.66859065759057E-3</v>
      </c>
      <c r="Q4070" s="47">
        <f t="shared" ca="1" si="513"/>
        <v>-0.92217557241024362</v>
      </c>
      <c r="R4070" s="47">
        <f t="shared" ca="1" si="514"/>
        <v>-0.25183613644483799</v>
      </c>
      <c r="S4070" s="97">
        <f t="shared" ca="1" si="519"/>
        <v>-0.27639113340492938</v>
      </c>
      <c r="V4070">
        <v>4053</v>
      </c>
      <c r="W4070" s="46">
        <v>0.20537657480058999</v>
      </c>
    </row>
    <row r="4071" spans="10:23">
      <c r="J4071">
        <v>4054</v>
      </c>
      <c r="K4071" s="93">
        <f t="shared" ca="1" si="515"/>
        <v>-0.31071325030710439</v>
      </c>
      <c r="L4071" s="93">
        <f t="shared" ca="1" si="515"/>
        <v>-0.37366758794785965</v>
      </c>
      <c r="M4071" s="93">
        <f t="shared" ca="1" si="516"/>
        <v>-0.31071325030710439</v>
      </c>
      <c r="N4071" s="101">
        <f t="shared" ca="1" si="512"/>
        <v>-0.45308174212280911</v>
      </c>
      <c r="O4071" s="46">
        <f t="shared" ca="1" si="517"/>
        <v>0.20874674021695705</v>
      </c>
      <c r="P4071" s="46">
        <f t="shared" ca="1" si="518"/>
        <v>0.26451502594857951</v>
      </c>
      <c r="Q4071" s="47">
        <f t="shared" ca="1" si="513"/>
        <v>9.7210168753712134E-2</v>
      </c>
      <c r="R4071" s="47">
        <f t="shared" ca="1" si="514"/>
        <v>7.6162855130793974E-2</v>
      </c>
      <c r="S4071" s="97">
        <f t="shared" ca="1" si="519"/>
        <v>0.14245479767387551</v>
      </c>
      <c r="V4071">
        <v>4054</v>
      </c>
      <c r="W4071" s="46">
        <v>0.90501424652975404</v>
      </c>
    </row>
    <row r="4072" spans="10:23">
      <c r="J4072">
        <v>4055</v>
      </c>
      <c r="K4072" s="93">
        <f t="shared" ca="1" si="515"/>
        <v>-0.99816000199624577</v>
      </c>
      <c r="L4072" s="93">
        <f t="shared" ca="1" si="515"/>
        <v>0.49654816733512447</v>
      </c>
      <c r="M4072" s="93">
        <f t="shared" ca="1" si="516"/>
        <v>-0.99816000199624577</v>
      </c>
      <c r="N4072" s="101">
        <f t="shared" ca="1" si="512"/>
        <v>0.15333169659587209</v>
      </c>
      <c r="O4072" s="46">
        <f t="shared" ca="1" si="517"/>
        <v>-3.8025657391341283E-2</v>
      </c>
      <c r="P4072" s="46">
        <f t="shared" ca="1" si="518"/>
        <v>0.14112882714443034</v>
      </c>
      <c r="Q4072" s="47">
        <f t="shared" ca="1" si="513"/>
        <v>-0.39633462646288453</v>
      </c>
      <c r="R4072" s="47">
        <f t="shared" ca="1" si="514"/>
        <v>0.17421535381953046</v>
      </c>
      <c r="S4072" s="97">
        <f t="shared" ca="1" si="519"/>
        <v>6.8094848214094589E-2</v>
      </c>
      <c r="V4072">
        <v>4055</v>
      </c>
      <c r="W4072" s="46">
        <v>-1.22877484577883E-2</v>
      </c>
    </row>
    <row r="4073" spans="10:23">
      <c r="J4073">
        <v>4056</v>
      </c>
      <c r="K4073" s="93">
        <f t="shared" ca="1" si="515"/>
        <v>0.10453817043728518</v>
      </c>
      <c r="L4073" s="93">
        <f t="shared" ca="1" si="515"/>
        <v>3.1366329017713142E-2</v>
      </c>
      <c r="M4073" s="93">
        <f t="shared" ca="1" si="516"/>
        <v>0.10453817043728518</v>
      </c>
      <c r="N4073" s="101">
        <f t="shared" ca="1" si="512"/>
        <v>6.2983372585379283E-2</v>
      </c>
      <c r="O4073" s="46">
        <f t="shared" ca="1" si="517"/>
        <v>0.35780932354513123</v>
      </c>
      <c r="P4073" s="46">
        <f t="shared" ca="1" si="518"/>
        <v>0.33904631761266657</v>
      </c>
      <c r="Q4073" s="47">
        <f t="shared" ca="1" si="513"/>
        <v>0.3953353354100605</v>
      </c>
      <c r="R4073" s="47">
        <f t="shared" ca="1" si="514"/>
        <v>0.15960670837083013</v>
      </c>
      <c r="S4073" s="97">
        <f t="shared" ca="1" si="519"/>
        <v>0.25870801595798065</v>
      </c>
      <c r="V4073">
        <v>4056</v>
      </c>
      <c r="W4073" s="46">
        <v>3.7807707731214002E-2</v>
      </c>
    </row>
    <row r="4074" spans="10:23">
      <c r="J4074">
        <v>4057</v>
      </c>
      <c r="K4074" s="93">
        <f t="shared" ca="1" si="515"/>
        <v>0.11670664163428697</v>
      </c>
      <c r="L4074" s="93">
        <f t="shared" ca="1" si="515"/>
        <v>-0.37306702731575392</v>
      </c>
      <c r="M4074" s="93">
        <f t="shared" ca="1" si="516"/>
        <v>0.11670664163428697</v>
      </c>
      <c r="N4074" s="101">
        <f t="shared" ca="1" si="512"/>
        <v>-0.3165832464710685</v>
      </c>
      <c r="O4074" s="46">
        <f t="shared" ca="1" si="517"/>
        <v>0.36217743322800239</v>
      </c>
      <c r="P4074" s="46">
        <f t="shared" ca="1" si="518"/>
        <v>0.34123037245410215</v>
      </c>
      <c r="Q4074" s="47">
        <f t="shared" ca="1" si="513"/>
        <v>0.40407155477580275</v>
      </c>
      <c r="R4074" s="47">
        <f t="shared" ca="1" si="514"/>
        <v>9.8233636731852328E-2</v>
      </c>
      <c r="S4074" s="97">
        <f t="shared" ca="1" si="519"/>
        <v>0.23020553497992735</v>
      </c>
      <c r="V4074">
        <v>4057</v>
      </c>
      <c r="W4074" s="46">
        <v>-0.299905140295749</v>
      </c>
    </row>
    <row r="4075" spans="10:23">
      <c r="J4075">
        <v>4058</v>
      </c>
      <c r="K4075" s="93">
        <f t="shared" ca="1" si="515"/>
        <v>-1.6727487607194558</v>
      </c>
      <c r="L4075" s="93">
        <f t="shared" ca="1" si="515"/>
        <v>-0.62766278668085185</v>
      </c>
      <c r="M4075" s="93">
        <f t="shared" ca="1" si="516"/>
        <v>-1.6727487607194558</v>
      </c>
      <c r="N4075" s="101">
        <f t="shared" ca="1" si="512"/>
        <v>-1.1270481676193156</v>
      </c>
      <c r="O4075" s="46">
        <f t="shared" ca="1" si="517"/>
        <v>-0.28018242805131666</v>
      </c>
      <c r="P4075" s="46">
        <f t="shared" ca="1" si="518"/>
        <v>2.0050441814442654E-2</v>
      </c>
      <c r="Q4075" s="47">
        <f t="shared" ca="1" si="513"/>
        <v>-0.88064816778283528</v>
      </c>
      <c r="R4075" s="47">
        <f t="shared" ca="1" si="514"/>
        <v>-3.2812454176138178E-2</v>
      </c>
      <c r="S4075" s="97">
        <f t="shared" ca="1" si="519"/>
        <v>-0.15649744111372743</v>
      </c>
      <c r="V4075">
        <v>4058</v>
      </c>
      <c r="W4075" s="46">
        <v>1.15167602934631</v>
      </c>
    </row>
    <row r="4076" spans="10:23">
      <c r="J4076">
        <v>4059</v>
      </c>
      <c r="K4076" s="93">
        <f t="shared" ca="1" si="515"/>
        <v>-0.52763369115125169</v>
      </c>
      <c r="L4076" s="93">
        <f t="shared" ca="1" si="515"/>
        <v>-1.1956292386387406</v>
      </c>
      <c r="M4076" s="93">
        <f t="shared" ca="1" si="516"/>
        <v>-0.52763369115125169</v>
      </c>
      <c r="N4076" s="101">
        <f t="shared" ca="1" si="512"/>
        <v>-1.3013553309727788</v>
      </c>
      <c r="O4076" s="46">
        <f t="shared" ca="1" si="517"/>
        <v>0.13087892406126275</v>
      </c>
      <c r="P4076" s="46">
        <f t="shared" ca="1" si="518"/>
        <v>0.22558111787073237</v>
      </c>
      <c r="Q4076" s="47">
        <f t="shared" ca="1" si="513"/>
        <v>-5.852546355767646E-2</v>
      </c>
      <c r="R4076" s="47">
        <f t="shared" ca="1" si="514"/>
        <v>-6.0996613389802223E-2</v>
      </c>
      <c r="S4076" s="97">
        <f t="shared" ca="1" si="519"/>
        <v>3.4941155335730265E-2</v>
      </c>
      <c r="V4076">
        <v>4059</v>
      </c>
      <c r="W4076" s="46">
        <v>-0.115089851938034</v>
      </c>
    </row>
    <row r="4077" spans="10:23">
      <c r="J4077">
        <v>4060</v>
      </c>
      <c r="K4077" s="93">
        <f t="shared" ca="1" si="515"/>
        <v>-0.61967223876772781</v>
      </c>
      <c r="L4077" s="93">
        <f t="shared" ca="1" si="515"/>
        <v>0.26749280469071268</v>
      </c>
      <c r="M4077" s="93">
        <f t="shared" ca="1" si="516"/>
        <v>-0.61967223876772781</v>
      </c>
      <c r="N4077" s="101">
        <f t="shared" ca="1" si="512"/>
        <v>5.6535757667137254E-2</v>
      </c>
      <c r="O4077" s="46">
        <f t="shared" ca="1" si="517"/>
        <v>9.7839895202815552E-2</v>
      </c>
      <c r="P4077" s="46">
        <f t="shared" ca="1" si="518"/>
        <v>0.20906160344150876</v>
      </c>
      <c r="Q4077" s="47">
        <f t="shared" ca="1" si="513"/>
        <v>-0.12460352127457086</v>
      </c>
      <c r="R4077" s="47">
        <f t="shared" ca="1" si="514"/>
        <v>0.15856417746212825</v>
      </c>
      <c r="S4077" s="97">
        <f t="shared" ca="1" si="519"/>
        <v>0.1282020363324719</v>
      </c>
      <c r="V4077">
        <v>4060</v>
      </c>
      <c r="W4077" s="46">
        <v>0.23664521028226401</v>
      </c>
    </row>
    <row r="4078" spans="10:23">
      <c r="J4078">
        <v>4061</v>
      </c>
      <c r="K4078" s="93">
        <f t="shared" ca="1" si="515"/>
        <v>-0.34217117264551905</v>
      </c>
      <c r="L4078" s="93">
        <f t="shared" ca="1" si="515"/>
        <v>-1.8809485414816836</v>
      </c>
      <c r="M4078" s="93">
        <f t="shared" ca="1" si="516"/>
        <v>-0.34217117264551905</v>
      </c>
      <c r="N4078" s="101">
        <f t="shared" ca="1" si="512"/>
        <v>-1.892113799054526</v>
      </c>
      <c r="O4078" s="46">
        <f t="shared" ca="1" si="517"/>
        <v>0.19745430643913831</v>
      </c>
      <c r="P4078" s="46">
        <f t="shared" ca="1" si="518"/>
        <v>0.25886880905967014</v>
      </c>
      <c r="Q4078" s="47">
        <f t="shared" ca="1" si="513"/>
        <v>7.4625301198074645E-2</v>
      </c>
      <c r="R4078" s="47">
        <f t="shared" ca="1" si="514"/>
        <v>-0.15651782090020738</v>
      </c>
      <c r="S4078" s="97">
        <f t="shared" ca="1" si="519"/>
        <v>2.0468242769465461E-2</v>
      </c>
      <c r="V4078">
        <v>4061</v>
      </c>
      <c r="W4078" s="46">
        <v>-0.11029547935805201</v>
      </c>
    </row>
    <row r="4079" spans="10:23">
      <c r="J4079">
        <v>4062</v>
      </c>
      <c r="K4079" s="93">
        <f t="shared" ca="1" si="515"/>
        <v>1.8699742743574705</v>
      </c>
      <c r="L4079" s="93">
        <f t="shared" ca="1" si="515"/>
        <v>5.0283224239696302E-3</v>
      </c>
      <c r="M4079" s="93">
        <f t="shared" ca="1" si="516"/>
        <v>1.8699742743574705</v>
      </c>
      <c r="N4079" s="101">
        <f t="shared" ca="1" si="512"/>
        <v>0.59946103749357504</v>
      </c>
      <c r="O4079" s="46">
        <f t="shared" ca="1" si="517"/>
        <v>0.99154698994353174</v>
      </c>
      <c r="P4079" s="46">
        <f t="shared" ca="1" si="518"/>
        <v>0.6559151508118668</v>
      </c>
      <c r="Q4079" s="47">
        <f t="shared" ca="1" si="513"/>
        <v>1.6628106682068615</v>
      </c>
      <c r="R4079" s="47">
        <f t="shared" ca="1" si="514"/>
        <v>0.24635111767365581</v>
      </c>
      <c r="S4079" s="97">
        <f t="shared" ca="1" si="519"/>
        <v>0.61894905380859377</v>
      </c>
      <c r="V4079">
        <v>4062</v>
      </c>
      <c r="W4079" s="46">
        <v>0.63921595260790398</v>
      </c>
    </row>
    <row r="4080" spans="10:23">
      <c r="J4080">
        <v>4063</v>
      </c>
      <c r="K4080" s="93">
        <f t="shared" ca="1" si="515"/>
        <v>1.4215503367648812E-2</v>
      </c>
      <c r="L4080" s="93">
        <f t="shared" ca="1" si="515"/>
        <v>1.8154002168412007</v>
      </c>
      <c r="M4080" s="93">
        <f t="shared" ca="1" si="516"/>
        <v>1.4215503367648812E-2</v>
      </c>
      <c r="N4080" s="101">
        <f t="shared" ca="1" si="512"/>
        <v>1.7256712743860139</v>
      </c>
      <c r="O4080" s="46">
        <f t="shared" ca="1" si="517"/>
        <v>0.32538624342091349</v>
      </c>
      <c r="P4080" s="46">
        <f t="shared" ca="1" si="518"/>
        <v>0.32283477755055773</v>
      </c>
      <c r="Q4080" s="47">
        <f t="shared" ca="1" si="513"/>
        <v>0.33048917516162496</v>
      </c>
      <c r="R4080" s="47">
        <f t="shared" ca="1" si="514"/>
        <v>0.4284508547927165</v>
      </c>
      <c r="S4080" s="97">
        <f t="shared" ca="1" si="519"/>
        <v>0.37691854910681499</v>
      </c>
      <c r="V4080">
        <v>4063</v>
      </c>
      <c r="W4080" s="46">
        <v>0.84742883007069503</v>
      </c>
    </row>
    <row r="4081" spans="10:23">
      <c r="J4081">
        <v>4064</v>
      </c>
      <c r="K4081" s="93">
        <f t="shared" ca="1" si="515"/>
        <v>-0.2565390365234978</v>
      </c>
      <c r="L4081" s="93">
        <f t="shared" ca="1" si="515"/>
        <v>-0.8068578773014955</v>
      </c>
      <c r="M4081" s="93">
        <f t="shared" ca="1" si="516"/>
        <v>-0.2565390365234978</v>
      </c>
      <c r="N4081" s="101">
        <f t="shared" ca="1" si="512"/>
        <v>-0.84655355743594451</v>
      </c>
      <c r="O4081" s="46">
        <f t="shared" ca="1" si="517"/>
        <v>0.22819362914482905</v>
      </c>
      <c r="P4081" s="46">
        <f t="shared" ca="1" si="518"/>
        <v>0.27423847041251548</v>
      </c>
      <c r="Q4081" s="47">
        <f t="shared" ca="1" si="513"/>
        <v>0.1361039466094561</v>
      </c>
      <c r="R4081" s="47">
        <f t="shared" ca="1" si="514"/>
        <v>1.2541417689425072E-2</v>
      </c>
      <c r="S4081" s="97">
        <f t="shared" ca="1" si="519"/>
        <v>0.12036752341712706</v>
      </c>
      <c r="V4081">
        <v>4064</v>
      </c>
      <c r="W4081" s="46">
        <v>0.99863683050255903</v>
      </c>
    </row>
    <row r="4082" spans="10:23">
      <c r="J4082">
        <v>4065</v>
      </c>
      <c r="K4082" s="93">
        <f t="shared" ca="1" si="515"/>
        <v>1.5277521943525998</v>
      </c>
      <c r="L4082" s="93">
        <f t="shared" ca="1" si="515"/>
        <v>0.4266704543203389</v>
      </c>
      <c r="M4082" s="93">
        <f t="shared" ca="1" si="516"/>
        <v>1.5277521943525998</v>
      </c>
      <c r="N4082" s="101">
        <f t="shared" ca="1" si="512"/>
        <v>0.89037855545215105</v>
      </c>
      <c r="O4082" s="46">
        <f t="shared" ca="1" si="517"/>
        <v>0.8686997105145513</v>
      </c>
      <c r="P4082" s="46">
        <f t="shared" ca="1" si="518"/>
        <v>0.59449151109737663</v>
      </c>
      <c r="Q4082" s="47">
        <f t="shared" ca="1" si="513"/>
        <v>1.4171161093489006</v>
      </c>
      <c r="R4082" s="47">
        <f t="shared" ca="1" si="514"/>
        <v>0.29339029544721562</v>
      </c>
      <c r="S4082" s="97">
        <f t="shared" ca="1" si="519"/>
        <v>0.58104500298088346</v>
      </c>
      <c r="V4082">
        <v>4065</v>
      </c>
      <c r="W4082" s="46">
        <v>1.6449905563384799</v>
      </c>
    </row>
    <row r="4083" spans="10:23">
      <c r="J4083">
        <v>4066</v>
      </c>
      <c r="K4083" s="93">
        <f t="shared" ca="1" si="515"/>
        <v>-9.81733993078759E-2</v>
      </c>
      <c r="L4083" s="93">
        <f t="shared" ca="1" si="515"/>
        <v>0.39110915466556151</v>
      </c>
      <c r="M4083" s="93">
        <f t="shared" ca="1" si="516"/>
        <v>-9.81733993078759E-2</v>
      </c>
      <c r="N4083" s="101">
        <f t="shared" ca="1" si="512"/>
        <v>0.33958267091798894</v>
      </c>
      <c r="O4083" s="46">
        <f t="shared" ca="1" si="517"/>
        <v>0.28504205834816726</v>
      </c>
      <c r="P4083" s="46">
        <f t="shared" ca="1" si="518"/>
        <v>0.30266268501418458</v>
      </c>
      <c r="Q4083" s="47">
        <f t="shared" ca="1" si="513"/>
        <v>0.24980080501613255</v>
      </c>
      <c r="R4083" s="47">
        <f t="shared" ca="1" si="514"/>
        <v>0.20433073756511938</v>
      </c>
      <c r="S4083" s="97">
        <f t="shared" ca="1" si="519"/>
        <v>0.24468639795664332</v>
      </c>
      <c r="V4083">
        <v>4066</v>
      </c>
      <c r="W4083" s="46">
        <v>1.2382125408601501</v>
      </c>
    </row>
    <row r="4084" spans="10:23">
      <c r="J4084">
        <v>4067</v>
      </c>
      <c r="K4084" s="93">
        <f t="shared" ca="1" si="515"/>
        <v>-2.6174978304402078E-2</v>
      </c>
      <c r="L4084" s="93">
        <f t="shared" ca="1" si="515"/>
        <v>2.4977627141613716</v>
      </c>
      <c r="M4084" s="93">
        <f t="shared" ca="1" si="516"/>
        <v>-2.6174978304402078E-2</v>
      </c>
      <c r="N4084" s="101">
        <f t="shared" ca="1" si="512"/>
        <v>2.359762607065008</v>
      </c>
      <c r="O4084" s="46">
        <f t="shared" ca="1" si="517"/>
        <v>0.31088729353384914</v>
      </c>
      <c r="P4084" s="46">
        <f t="shared" ca="1" si="518"/>
        <v>0.31558530260702555</v>
      </c>
      <c r="Q4084" s="47">
        <f t="shared" ca="1" si="513"/>
        <v>0.30149127538749626</v>
      </c>
      <c r="R4084" s="47">
        <f t="shared" ca="1" si="514"/>
        <v>0.53097866106531011</v>
      </c>
      <c r="S4084" s="97">
        <f t="shared" ca="1" si="519"/>
        <v>0.42093297729957962</v>
      </c>
      <c r="V4084">
        <v>4067</v>
      </c>
      <c r="W4084" s="46">
        <v>0.40216937512536399</v>
      </c>
    </row>
    <row r="4085" spans="10:23">
      <c r="J4085">
        <v>4068</v>
      </c>
      <c r="K4085" s="93">
        <f t="shared" ca="1" si="515"/>
        <v>1.4789729958074438</v>
      </c>
      <c r="L4085" s="93">
        <f t="shared" ca="1" si="515"/>
        <v>-0.74026822142663717</v>
      </c>
      <c r="M4085" s="93">
        <f t="shared" ca="1" si="516"/>
        <v>1.4789729958074438</v>
      </c>
      <c r="N4085" s="101">
        <f t="shared" ca="1" si="512"/>
        <v>-0.23148926409481668</v>
      </c>
      <c r="O4085" s="46">
        <f t="shared" ca="1" si="517"/>
        <v>0.85118946735924927</v>
      </c>
      <c r="P4085" s="46">
        <f t="shared" ca="1" si="518"/>
        <v>0.58573638951972562</v>
      </c>
      <c r="Q4085" s="47">
        <f t="shared" ca="1" si="513"/>
        <v>1.3820956230382966</v>
      </c>
      <c r="R4085" s="47">
        <f t="shared" ca="1" si="514"/>
        <v>0.11199269460002316</v>
      </c>
      <c r="S4085" s="97">
        <f t="shared" ca="1" si="519"/>
        <v>0.48159108097963621</v>
      </c>
      <c r="V4085">
        <v>4068</v>
      </c>
      <c r="W4085" s="46">
        <v>-0.25821324708832599</v>
      </c>
    </row>
    <row r="4086" spans="10:23">
      <c r="J4086">
        <v>4069</v>
      </c>
      <c r="K4086" s="93">
        <f t="shared" ca="1" si="515"/>
        <v>-1.4962015199356353</v>
      </c>
      <c r="L4086" s="93">
        <f t="shared" ca="1" si="515"/>
        <v>1.9715498017945887</v>
      </c>
      <c r="M4086" s="93">
        <f t="shared" ca="1" si="516"/>
        <v>-1.4962015199356353</v>
      </c>
      <c r="N4086" s="101">
        <f t="shared" ca="1" si="512"/>
        <v>1.3933675731894408</v>
      </c>
      <c r="O4086" s="46">
        <f t="shared" ca="1" si="517"/>
        <v>-0.21680735821164765</v>
      </c>
      <c r="P4086" s="46">
        <f t="shared" ca="1" si="518"/>
        <v>5.1737976734277158E-2</v>
      </c>
      <c r="Q4086" s="47">
        <f t="shared" ca="1" si="513"/>
        <v>-0.75389802810349726</v>
      </c>
      <c r="R4086" s="47">
        <f t="shared" ca="1" si="514"/>
        <v>0.37471984201258118</v>
      </c>
      <c r="S4086" s="97">
        <f t="shared" ca="1" si="519"/>
        <v>7.8956241900466767E-2</v>
      </c>
      <c r="V4086">
        <v>4069</v>
      </c>
      <c r="W4086" s="46">
        <v>7.3421191393566898E-2</v>
      </c>
    </row>
    <row r="4087" spans="10:23">
      <c r="J4087">
        <v>4070</v>
      </c>
      <c r="K4087" s="93">
        <f t="shared" ca="1" si="515"/>
        <v>-1.8041964407930624</v>
      </c>
      <c r="L4087" s="93">
        <f t="shared" ca="1" si="515"/>
        <v>-1.0414206300243378</v>
      </c>
      <c r="M4087" s="93">
        <f t="shared" ca="1" si="516"/>
        <v>-1.8041964407930624</v>
      </c>
      <c r="N4087" s="101">
        <f t="shared" ca="1" si="512"/>
        <v>-1.5611283339826578</v>
      </c>
      <c r="O4087" s="46">
        <f t="shared" ca="1" si="517"/>
        <v>-0.32736813238712026</v>
      </c>
      <c r="P4087" s="46">
        <f t="shared" ca="1" si="518"/>
        <v>-3.5424103534591467E-3</v>
      </c>
      <c r="Q4087" s="47">
        <f t="shared" ca="1" si="513"/>
        <v>-0.97501957645444248</v>
      </c>
      <c r="R4087" s="47">
        <f t="shared" ca="1" si="514"/>
        <v>-0.10299995700107673</v>
      </c>
      <c r="S4087" s="97">
        <f t="shared" ca="1" si="519"/>
        <v>-0.21518404469409849</v>
      </c>
      <c r="V4087">
        <v>4070</v>
      </c>
      <c r="W4087" s="46">
        <v>0.12947708871424701</v>
      </c>
    </row>
    <row r="4088" spans="10:23">
      <c r="J4088">
        <v>4071</v>
      </c>
      <c r="K4088" s="93">
        <f t="shared" ca="1" si="515"/>
        <v>0.47718504050640331</v>
      </c>
      <c r="L4088" s="93">
        <f t="shared" ca="1" si="515"/>
        <v>0.25516264883989176</v>
      </c>
      <c r="M4088" s="93">
        <f t="shared" ca="1" si="516"/>
        <v>0.47718504050640331</v>
      </c>
      <c r="N4088" s="101">
        <f t="shared" ca="1" si="512"/>
        <v>0.39367096548628189</v>
      </c>
      <c r="O4088" s="46">
        <f t="shared" ca="1" si="517"/>
        <v>0.49157817380477653</v>
      </c>
      <c r="P4088" s="46">
        <f t="shared" ca="1" si="518"/>
        <v>0.40593074274248925</v>
      </c>
      <c r="Q4088" s="47">
        <f t="shared" ca="1" si="513"/>
        <v>0.6628730359293511</v>
      </c>
      <c r="R4088" s="47">
        <f t="shared" ca="1" si="514"/>
        <v>0.21307640857702759</v>
      </c>
      <c r="S4088" s="97">
        <f t="shared" ca="1" si="519"/>
        <v>0.35232729119090206</v>
      </c>
      <c r="V4088">
        <v>4071</v>
      </c>
      <c r="W4088" s="46">
        <v>2.20074230976357E-2</v>
      </c>
    </row>
    <row r="4089" spans="10:23">
      <c r="J4089">
        <v>4072</v>
      </c>
      <c r="K4089" s="93">
        <f t="shared" ca="1" si="515"/>
        <v>-0.17257421015462659</v>
      </c>
      <c r="L4089" s="93">
        <f t="shared" ca="1" si="515"/>
        <v>0.42334562053622088</v>
      </c>
      <c r="M4089" s="93">
        <f t="shared" ca="1" si="516"/>
        <v>-0.17257421015462659</v>
      </c>
      <c r="N4089" s="101">
        <f t="shared" ca="1" si="512"/>
        <v>0.34648439532756553</v>
      </c>
      <c r="O4089" s="46">
        <f t="shared" ca="1" si="517"/>
        <v>0.25833443854846461</v>
      </c>
      <c r="P4089" s="46">
        <f t="shared" ca="1" si="518"/>
        <v>0.28930887511433329</v>
      </c>
      <c r="Q4089" s="47">
        <f t="shared" ca="1" si="513"/>
        <v>0.1963855654167273</v>
      </c>
      <c r="R4089" s="47">
        <f t="shared" ca="1" si="514"/>
        <v>0.20544669456806763</v>
      </c>
      <c r="S4089" s="97">
        <f t="shared" ca="1" si="519"/>
        <v>0.23189056655826612</v>
      </c>
      <c r="V4089">
        <v>4072</v>
      </c>
      <c r="W4089" s="46">
        <v>0.25119880303515302</v>
      </c>
    </row>
    <row r="4090" spans="10:23">
      <c r="J4090">
        <v>4073</v>
      </c>
      <c r="K4090" s="93">
        <f t="shared" ca="1" si="515"/>
        <v>1.8803072908118621</v>
      </c>
      <c r="L4090" s="93">
        <f t="shared" ca="1" si="515"/>
        <v>-0.54485090760784893</v>
      </c>
      <c r="M4090" s="93">
        <f t="shared" ca="1" si="516"/>
        <v>1.8803072908118621</v>
      </c>
      <c r="N4090" s="101">
        <f t="shared" ca="1" si="512"/>
        <v>8.1415915009169004E-2</v>
      </c>
      <c r="O4090" s="46">
        <f t="shared" ca="1" si="517"/>
        <v>0.99525622740623088</v>
      </c>
      <c r="P4090" s="46">
        <f t="shared" ca="1" si="518"/>
        <v>0.65776976954321642</v>
      </c>
      <c r="Q4090" s="47">
        <f t="shared" ca="1" si="513"/>
        <v>1.6702291431322598</v>
      </c>
      <c r="R4090" s="47">
        <f t="shared" ca="1" si="514"/>
        <v>0.16258711204667473</v>
      </c>
      <c r="S4090" s="97">
        <f t="shared" ca="1" si="519"/>
        <v>0.57892166972645276</v>
      </c>
      <c r="V4090">
        <v>4073</v>
      </c>
      <c r="W4090" s="46">
        <v>0.14593630985825801</v>
      </c>
    </row>
    <row r="4091" spans="10:23">
      <c r="J4091">
        <v>4074</v>
      </c>
      <c r="K4091" s="93">
        <f t="shared" ca="1" si="515"/>
        <v>-0.22252029808598109</v>
      </c>
      <c r="L4091" s="93">
        <f t="shared" ca="1" si="515"/>
        <v>-1.8746334326851513</v>
      </c>
      <c r="M4091" s="93">
        <f t="shared" ca="1" si="516"/>
        <v>-0.22252029808598109</v>
      </c>
      <c r="N4091" s="101">
        <f t="shared" ca="1" si="512"/>
        <v>-1.8480748882607609</v>
      </c>
      <c r="O4091" s="46">
        <f t="shared" ca="1" si="517"/>
        <v>0.24040531772610213</v>
      </c>
      <c r="P4091" s="46">
        <f t="shared" ca="1" si="518"/>
        <v>0.28034431470315208</v>
      </c>
      <c r="Q4091" s="47">
        <f t="shared" ca="1" si="513"/>
        <v>0.16052732377200232</v>
      </c>
      <c r="R4091" s="47">
        <f t="shared" ca="1" si="514"/>
        <v>-0.14939705977066681</v>
      </c>
      <c r="S4091" s="97">
        <f t="shared" ca="1" si="519"/>
        <v>4.5504128977717662E-2</v>
      </c>
      <c r="V4091">
        <v>4074</v>
      </c>
      <c r="W4091" s="46">
        <v>-0.35443639339921501</v>
      </c>
    </row>
    <row r="4092" spans="10:23">
      <c r="J4092">
        <v>4075</v>
      </c>
      <c r="K4092" s="93">
        <f t="shared" ca="1" si="515"/>
        <v>-0.2854197511924299</v>
      </c>
      <c r="L4092" s="93">
        <f t="shared" ca="1" si="515"/>
        <v>0.83370363828979621</v>
      </c>
      <c r="M4092" s="93">
        <f t="shared" ca="1" si="516"/>
        <v>-0.2854197511924299</v>
      </c>
      <c r="N4092" s="101">
        <f t="shared" ca="1" si="512"/>
        <v>0.69965051951155133</v>
      </c>
      <c r="O4092" s="46">
        <f t="shared" ca="1" si="517"/>
        <v>0.21782633424383241</v>
      </c>
      <c r="P4092" s="46">
        <f t="shared" ca="1" si="518"/>
        <v>0.26905482296201721</v>
      </c>
      <c r="Q4092" s="47">
        <f t="shared" ca="1" si="513"/>
        <v>0.11536935680746285</v>
      </c>
      <c r="R4092" s="47">
        <f t="shared" ca="1" si="514"/>
        <v>0.26255100446203244</v>
      </c>
      <c r="S4092" s="97">
        <f t="shared" ca="1" si="519"/>
        <v>0.24018866935293243</v>
      </c>
      <c r="V4092">
        <v>4075</v>
      </c>
      <c r="W4092" s="46">
        <v>-0.33742313515322098</v>
      </c>
    </row>
    <row r="4093" spans="10:23">
      <c r="J4093">
        <v>4076</v>
      </c>
      <c r="K4093" s="93">
        <f t="shared" ca="1" si="515"/>
        <v>-0.92674338120051591</v>
      </c>
      <c r="L4093" s="93">
        <f t="shared" ca="1" si="515"/>
        <v>7.8065665103622506E-2</v>
      </c>
      <c r="M4093" s="93">
        <f t="shared" ca="1" si="516"/>
        <v>-0.92674338120051591</v>
      </c>
      <c r="N4093" s="101">
        <f t="shared" ca="1" si="512"/>
        <v>-0.22071244077193358</v>
      </c>
      <c r="O4093" s="46">
        <f t="shared" ca="1" si="517"/>
        <v>-1.2389270719149692E-2</v>
      </c>
      <c r="P4093" s="46">
        <f t="shared" ca="1" si="518"/>
        <v>0.15394702048052614</v>
      </c>
      <c r="Q4093" s="47">
        <f t="shared" ca="1" si="513"/>
        <v>-0.34506185311850135</v>
      </c>
      <c r="R4093" s="47">
        <f t="shared" ca="1" si="514"/>
        <v>0.1137352259940643</v>
      </c>
      <c r="S4093" s="97">
        <f t="shared" ca="1" si="519"/>
        <v>5.0672977637457303E-2</v>
      </c>
      <c r="V4093">
        <v>4076</v>
      </c>
      <c r="W4093" s="46">
        <v>0.376093118671257</v>
      </c>
    </row>
    <row r="4094" spans="10:23">
      <c r="J4094">
        <v>4077</v>
      </c>
      <c r="K4094" s="93">
        <f t="shared" ca="1" si="515"/>
        <v>-2.491259386863566</v>
      </c>
      <c r="L4094" s="93">
        <f t="shared" ca="1" si="515"/>
        <v>-0.26409100550378728</v>
      </c>
      <c r="M4094" s="93">
        <f t="shared" ca="1" si="516"/>
        <v>-2.491259386863566</v>
      </c>
      <c r="N4094" s="101">
        <f t="shared" ca="1" si="512"/>
        <v>-1.0426566154582793</v>
      </c>
      <c r="O4094" s="46">
        <f t="shared" ca="1" si="517"/>
        <v>-0.57400275549507507</v>
      </c>
      <c r="P4094" s="46">
        <f t="shared" ca="1" si="518"/>
        <v>-0.12685972190743655</v>
      </c>
      <c r="Q4094" s="47">
        <f t="shared" ca="1" si="513"/>
        <v>-1.4682888226703521</v>
      </c>
      <c r="R4094" s="47">
        <f t="shared" ca="1" si="514"/>
        <v>-1.9166973998300002E-2</v>
      </c>
      <c r="S4094" s="97">
        <f t="shared" ca="1" si="519"/>
        <v>-0.29658486474668755</v>
      </c>
      <c r="V4094">
        <v>4077</v>
      </c>
      <c r="W4094" s="46">
        <v>1.24388360378824E-3</v>
      </c>
    </row>
    <row r="4095" spans="10:23">
      <c r="J4095">
        <v>4078</v>
      </c>
      <c r="K4095" s="93">
        <f t="shared" ca="1" si="515"/>
        <v>0.48629363469426018</v>
      </c>
      <c r="L4095" s="93">
        <f t="shared" ca="1" si="515"/>
        <v>0.50805079621236637</v>
      </c>
      <c r="M4095" s="93">
        <f t="shared" ca="1" si="516"/>
        <v>0.48629363469426018</v>
      </c>
      <c r="N4095" s="101">
        <f t="shared" ca="1" si="512"/>
        <v>0.63632670379121059</v>
      </c>
      <c r="O4095" s="46">
        <f t="shared" ca="1" si="517"/>
        <v>0.4948478810527277</v>
      </c>
      <c r="P4095" s="46">
        <f t="shared" ca="1" si="518"/>
        <v>0.40756559636646483</v>
      </c>
      <c r="Q4095" s="47">
        <f t="shared" ca="1" si="513"/>
        <v>0.66941245042525344</v>
      </c>
      <c r="R4095" s="47">
        <f t="shared" ca="1" si="514"/>
        <v>0.25231201904145223</v>
      </c>
      <c r="S4095" s="97">
        <f t="shared" ca="1" si="519"/>
        <v>0.37357995004708999</v>
      </c>
      <c r="V4095">
        <v>4078</v>
      </c>
      <c r="W4095" s="46">
        <v>0.700425409597356</v>
      </c>
    </row>
    <row r="4096" spans="10:23">
      <c r="J4096">
        <v>4079</v>
      </c>
      <c r="K4096" s="93">
        <f t="shared" ca="1" si="515"/>
        <v>-0.29174187303843857</v>
      </c>
      <c r="L4096" s="93">
        <f t="shared" ca="1" si="515"/>
        <v>-0.23323128852811306</v>
      </c>
      <c r="M4096" s="93">
        <f t="shared" ca="1" si="516"/>
        <v>-0.29174187303843857</v>
      </c>
      <c r="N4096" s="101">
        <f t="shared" ca="1" si="512"/>
        <v>-0.31390312406428095</v>
      </c>
      <c r="O4096" s="46">
        <f t="shared" ca="1" si="517"/>
        <v>0.21555688550168919</v>
      </c>
      <c r="P4096" s="46">
        <f t="shared" ca="1" si="518"/>
        <v>0.26792009859094557</v>
      </c>
      <c r="Q4096" s="47">
        <f t="shared" ca="1" si="513"/>
        <v>0.11083045932317642</v>
      </c>
      <c r="R4096" s="47">
        <f t="shared" ca="1" si="514"/>
        <v>9.8666992396483466E-2</v>
      </c>
      <c r="S4096" s="97">
        <f t="shared" ca="1" si="519"/>
        <v>0.15711193894908632</v>
      </c>
      <c r="V4096">
        <v>4079</v>
      </c>
      <c r="W4096" s="46">
        <v>0.37371687744545401</v>
      </c>
    </row>
    <row r="4097" spans="10:23">
      <c r="J4097">
        <v>4080</v>
      </c>
      <c r="K4097" s="93">
        <f t="shared" ca="1" si="515"/>
        <v>-1.9519702724344319</v>
      </c>
      <c r="L4097" s="93">
        <f t="shared" ca="1" si="515"/>
        <v>-1.1973827724865129</v>
      </c>
      <c r="M4097" s="93">
        <f t="shared" ca="1" si="516"/>
        <v>-1.9519702724344319</v>
      </c>
      <c r="N4097" s="101">
        <f t="shared" ca="1" si="512"/>
        <v>-1.7559888128079557</v>
      </c>
      <c r="O4097" s="46">
        <f t="shared" ca="1" si="517"/>
        <v>-0.38041442673399606</v>
      </c>
      <c r="P4097" s="46">
        <f t="shared" ca="1" si="518"/>
        <v>-3.0065557526897047E-2</v>
      </c>
      <c r="Q4097" s="47">
        <f t="shared" ca="1" si="513"/>
        <v>-1.0811121651481941</v>
      </c>
      <c r="R4097" s="47">
        <f t="shared" ca="1" si="514"/>
        <v>-0.13450743296479417</v>
      </c>
      <c r="S4097" s="97">
        <f t="shared" ca="1" si="519"/>
        <v>-0.25746092984939511</v>
      </c>
      <c r="V4097">
        <v>4080</v>
      </c>
      <c r="W4097" s="46">
        <v>9.67363392280291E-2</v>
      </c>
    </row>
    <row r="4098" spans="10:23">
      <c r="J4098">
        <v>4081</v>
      </c>
      <c r="K4098" s="93">
        <f t="shared" ca="1" si="515"/>
        <v>1.4655052043336553E-2</v>
      </c>
      <c r="L4098" s="93">
        <f t="shared" ca="1" si="515"/>
        <v>1.030222420836566</v>
      </c>
      <c r="M4098" s="93">
        <f t="shared" ca="1" si="516"/>
        <v>1.4655052043336553E-2</v>
      </c>
      <c r="N4098" s="101">
        <f t="shared" ca="1" si="512"/>
        <v>0.98139719259941649</v>
      </c>
      <c r="O4098" s="46">
        <f t="shared" ca="1" si="517"/>
        <v>0.3255440279770242</v>
      </c>
      <c r="P4098" s="46">
        <f t="shared" ca="1" si="518"/>
        <v>0.32291366982861308</v>
      </c>
      <c r="Q4098" s="47">
        <f t="shared" ca="1" si="513"/>
        <v>0.33080474427384637</v>
      </c>
      <c r="R4098" s="47">
        <f t="shared" ca="1" si="514"/>
        <v>0.30810732549587355</v>
      </c>
      <c r="S4098" s="97">
        <f t="shared" ca="1" si="519"/>
        <v>0.3168256767364489</v>
      </c>
      <c r="V4098">
        <v>4081</v>
      </c>
      <c r="W4098" s="46">
        <v>0.168292626298856</v>
      </c>
    </row>
    <row r="4099" spans="10:23">
      <c r="J4099">
        <v>4082</v>
      </c>
      <c r="K4099" s="93">
        <f t="shared" ca="1" si="515"/>
        <v>-0.71406937359200429</v>
      </c>
      <c r="L4099" s="93">
        <f t="shared" ca="1" si="515"/>
        <v>0.73802065342611378</v>
      </c>
      <c r="M4099" s="93">
        <f t="shared" ca="1" si="516"/>
        <v>-0.71406937359200429</v>
      </c>
      <c r="N4099" s="101">
        <f t="shared" ca="1" si="512"/>
        <v>0.47261489408121388</v>
      </c>
      <c r="O4099" s="46">
        <f t="shared" ca="1" si="517"/>
        <v>6.3954205539284825E-2</v>
      </c>
      <c r="P4099" s="46">
        <f t="shared" ca="1" si="518"/>
        <v>0.1921187586097434</v>
      </c>
      <c r="Q4099" s="47">
        <f t="shared" ca="1" si="513"/>
        <v>-0.19237490060163231</v>
      </c>
      <c r="R4099" s="47">
        <f t="shared" ca="1" si="514"/>
        <v>0.22584104893756091</v>
      </c>
      <c r="S4099" s="97">
        <f t="shared" ca="1" si="519"/>
        <v>0.14489762723842287</v>
      </c>
      <c r="V4099">
        <v>4082</v>
      </c>
      <c r="W4099" s="46">
        <v>0.62059848635428705</v>
      </c>
    </row>
    <row r="4100" spans="10:23">
      <c r="J4100">
        <v>4083</v>
      </c>
      <c r="K4100" s="93">
        <f t="shared" ca="1" si="515"/>
        <v>0.47983428530205868</v>
      </c>
      <c r="L4100" s="93">
        <f t="shared" ca="1" si="515"/>
        <v>-0.96184157859601982</v>
      </c>
      <c r="M4100" s="93">
        <f t="shared" ca="1" si="516"/>
        <v>0.47983428530205868</v>
      </c>
      <c r="N4100" s="101">
        <f t="shared" ca="1" si="512"/>
        <v>-0.7593077632154922</v>
      </c>
      <c r="O4100" s="46">
        <f t="shared" ca="1" si="517"/>
        <v>0.4925291718107585</v>
      </c>
      <c r="P4100" s="46">
        <f t="shared" ca="1" si="518"/>
        <v>0.40640624174548023</v>
      </c>
      <c r="Q4100" s="47">
        <f t="shared" ca="1" si="513"/>
        <v>0.66477503194131504</v>
      </c>
      <c r="R4100" s="47">
        <f t="shared" ca="1" si="514"/>
        <v>2.6648407372032071E-2</v>
      </c>
      <c r="S4100" s="97">
        <f t="shared" ca="1" si="519"/>
        <v>0.25958878959139531</v>
      </c>
      <c r="V4100">
        <v>4083</v>
      </c>
      <c r="W4100" s="46">
        <v>0.846487916703205</v>
      </c>
    </row>
    <row r="4101" spans="10:23">
      <c r="J4101">
        <v>4084</v>
      </c>
      <c r="K4101" s="93">
        <f t="shared" ca="1" si="515"/>
        <v>0.31949382393002562</v>
      </c>
      <c r="L4101" s="93">
        <f t="shared" ca="1" si="515"/>
        <v>-0.42912692559054261</v>
      </c>
      <c r="M4101" s="93">
        <f t="shared" ca="1" si="516"/>
        <v>0.31949382393002562</v>
      </c>
      <c r="N4101" s="101">
        <f t="shared" ca="1" si="512"/>
        <v>-0.30524182033590486</v>
      </c>
      <c r="O4101" s="46">
        <f t="shared" ca="1" si="517"/>
        <v>0.43497184102233766</v>
      </c>
      <c r="P4101" s="46">
        <f t="shared" ca="1" si="518"/>
        <v>0.37762757635126981</v>
      </c>
      <c r="Q4101" s="47">
        <f t="shared" ca="1" si="513"/>
        <v>0.54966037036447335</v>
      </c>
      <c r="R4101" s="47">
        <f t="shared" ca="1" si="514"/>
        <v>0.10006746016029786</v>
      </c>
      <c r="S4101" s="97">
        <f t="shared" ca="1" si="519"/>
        <v>0.26751965059131777</v>
      </c>
      <c r="V4101">
        <v>4084</v>
      </c>
      <c r="W4101" s="46">
        <v>5.0086222962851798E-2</v>
      </c>
    </row>
    <row r="4102" spans="10:23">
      <c r="J4102">
        <v>4085</v>
      </c>
      <c r="K4102" s="93">
        <f t="shared" ca="1" si="515"/>
        <v>1.0598121192877579</v>
      </c>
      <c r="L4102" s="93">
        <f t="shared" ca="1" si="515"/>
        <v>0.21926655499546699</v>
      </c>
      <c r="M4102" s="93">
        <f t="shared" ca="1" si="516"/>
        <v>1.0598121192877579</v>
      </c>
      <c r="N4102" s="101">
        <f t="shared" ca="1" si="512"/>
        <v>0.54492696387813722</v>
      </c>
      <c r="O4102" s="46">
        <f t="shared" ca="1" si="517"/>
        <v>0.7007235087548912</v>
      </c>
      <c r="P4102" s="46">
        <f t="shared" ca="1" si="518"/>
        <v>0.51050341021754653</v>
      </c>
      <c r="Q4102" s="47">
        <f t="shared" ca="1" si="513"/>
        <v>1.0811637058295804</v>
      </c>
      <c r="R4102" s="47">
        <f t="shared" ca="1" si="514"/>
        <v>0.2375333675377625</v>
      </c>
      <c r="S4102" s="97">
        <f t="shared" ca="1" si="519"/>
        <v>0.46912843814632688</v>
      </c>
      <c r="V4102">
        <v>4085</v>
      </c>
      <c r="W4102" s="46">
        <v>0.29736010270567897</v>
      </c>
    </row>
    <row r="4103" spans="10:23">
      <c r="J4103">
        <v>4086</v>
      </c>
      <c r="K4103" s="93">
        <f t="shared" ca="1" si="515"/>
        <v>0.4033911512910881</v>
      </c>
      <c r="L4103" s="93">
        <f t="shared" ca="1" si="515"/>
        <v>0.17938825414374635</v>
      </c>
      <c r="M4103" s="93">
        <f t="shared" ca="1" si="516"/>
        <v>0.4033911512910881</v>
      </c>
      <c r="N4103" s="101">
        <f t="shared" ca="1" si="512"/>
        <v>0.29836242354559939</v>
      </c>
      <c r="O4103" s="46">
        <f t="shared" ca="1" si="517"/>
        <v>0.46508842034276721</v>
      </c>
      <c r="P4103" s="46">
        <f t="shared" ca="1" si="518"/>
        <v>0.39268586601148459</v>
      </c>
      <c r="Q4103" s="47">
        <f t="shared" ca="1" si="513"/>
        <v>0.60989352900533245</v>
      </c>
      <c r="R4103" s="47">
        <f t="shared" ca="1" si="514"/>
        <v>0.19766573314178304</v>
      </c>
      <c r="S4103" s="97">
        <f t="shared" ca="1" si="519"/>
        <v>0.33137707674227512</v>
      </c>
      <c r="V4103">
        <v>4086</v>
      </c>
      <c r="W4103" s="46">
        <v>-0.144843509788562</v>
      </c>
    </row>
    <row r="4104" spans="10:23">
      <c r="J4104">
        <v>4087</v>
      </c>
      <c r="K4104" s="93">
        <f t="shared" ca="1" si="515"/>
        <v>0.92903701631128399</v>
      </c>
      <c r="L4104" s="93">
        <f t="shared" ca="1" si="515"/>
        <v>-0.98576864584403145</v>
      </c>
      <c r="M4104" s="93">
        <f t="shared" ca="1" si="516"/>
        <v>0.92903701631128399</v>
      </c>
      <c r="N4104" s="101">
        <f t="shared" ca="1" si="512"/>
        <v>-0.63913606771137232</v>
      </c>
      <c r="O4104" s="46">
        <f t="shared" ca="1" si="517"/>
        <v>0.65377923906464819</v>
      </c>
      <c r="P4104" s="46">
        <f t="shared" ca="1" si="518"/>
        <v>0.48703127537242508</v>
      </c>
      <c r="Q4104" s="47">
        <f t="shared" ca="1" si="513"/>
        <v>0.98727516644909441</v>
      </c>
      <c r="R4104" s="47">
        <f t="shared" ca="1" si="514"/>
        <v>4.607926800852799E-2</v>
      </c>
      <c r="S4104" s="97">
        <f t="shared" ca="1" si="519"/>
        <v>0.3499292535365881</v>
      </c>
      <c r="V4104">
        <v>4087</v>
      </c>
      <c r="W4104" s="46">
        <v>-0.41776864858567098</v>
      </c>
    </row>
    <row r="4105" spans="10:23">
      <c r="J4105">
        <v>4088</v>
      </c>
      <c r="K4105" s="93">
        <f t="shared" ca="1" si="515"/>
        <v>0.62233214114656565</v>
      </c>
      <c r="L4105" s="93">
        <f t="shared" ca="1" si="515"/>
        <v>9.3266902196698642E-2</v>
      </c>
      <c r="M4105" s="93">
        <f t="shared" ca="1" si="516"/>
        <v>0.62233214114656565</v>
      </c>
      <c r="N4105" s="101">
        <f t="shared" ca="1" si="512"/>
        <v>0.28634036403415231</v>
      </c>
      <c r="O4105" s="46">
        <f t="shared" ca="1" si="517"/>
        <v>0.54368155191058021</v>
      </c>
      <c r="P4105" s="46">
        <f t="shared" ca="1" si="518"/>
        <v>0.43198243179539109</v>
      </c>
      <c r="Q4105" s="47">
        <f t="shared" ca="1" si="513"/>
        <v>0.76707979214095845</v>
      </c>
      <c r="R4105" s="47">
        <f t="shared" ca="1" si="514"/>
        <v>0.1957218564081592</v>
      </c>
      <c r="S4105" s="97">
        <f t="shared" ca="1" si="519"/>
        <v>0.3697017041593697</v>
      </c>
      <c r="V4105">
        <v>4088</v>
      </c>
      <c r="W4105" s="46">
        <v>-2.3465559045878399E-2</v>
      </c>
    </row>
    <row r="4106" spans="10:23">
      <c r="J4106">
        <v>4089</v>
      </c>
      <c r="K4106" s="93">
        <f t="shared" ca="1" si="515"/>
        <v>-0.41526774423194995</v>
      </c>
      <c r="L4106" s="93">
        <f t="shared" ca="1" si="515"/>
        <v>0.33011937917142903</v>
      </c>
      <c r="M4106" s="93">
        <f t="shared" ca="1" si="516"/>
        <v>-0.41526774423194995</v>
      </c>
      <c r="N4106" s="101">
        <f t="shared" ca="1" si="512"/>
        <v>0.18091617486096956</v>
      </c>
      <c r="O4106" s="46">
        <f t="shared" ca="1" si="517"/>
        <v>0.17121486871831404</v>
      </c>
      <c r="P4106" s="46">
        <f t="shared" ca="1" si="518"/>
        <v>0.245749090199258</v>
      </c>
      <c r="Q4106" s="47">
        <f t="shared" ca="1" si="513"/>
        <v>2.2146425756426114E-2</v>
      </c>
      <c r="R4106" s="47">
        <f t="shared" ca="1" si="514"/>
        <v>0.17867555678705191</v>
      </c>
      <c r="S4106" s="97">
        <f t="shared" ca="1" si="519"/>
        <v>0.17494521275268299</v>
      </c>
      <c r="V4106">
        <v>4089</v>
      </c>
      <c r="W4106" s="46">
        <v>-0.18949291098128901</v>
      </c>
    </row>
    <row r="4107" spans="10:23">
      <c r="J4107">
        <v>4090</v>
      </c>
      <c r="K4107" s="93">
        <f t="shared" ca="1" si="515"/>
        <v>-1.7917683985892789</v>
      </c>
      <c r="L4107" s="93">
        <f t="shared" ca="1" si="515"/>
        <v>-1.6986213209122629</v>
      </c>
      <c r="M4107" s="93">
        <f t="shared" ca="1" si="516"/>
        <v>-1.7917683985892789</v>
      </c>
      <c r="N4107" s="101">
        <f t="shared" ca="1" si="512"/>
        <v>-2.1802568640485993</v>
      </c>
      <c r="O4107" s="46">
        <f t="shared" ca="1" si="517"/>
        <v>-0.32290684463695052</v>
      </c>
      <c r="P4107" s="46">
        <f t="shared" ca="1" si="518"/>
        <v>-1.3117664783742766E-3</v>
      </c>
      <c r="Q4107" s="47">
        <f t="shared" ca="1" si="513"/>
        <v>-0.966097000954103</v>
      </c>
      <c r="R4107" s="47">
        <f t="shared" ca="1" si="514"/>
        <v>-0.20310839046640511</v>
      </c>
      <c r="S4107" s="97">
        <f t="shared" ca="1" si="519"/>
        <v>-0.26300761755167779</v>
      </c>
      <c r="V4107">
        <v>4090</v>
      </c>
      <c r="W4107" s="46">
        <v>-1.51134540889893E-2</v>
      </c>
    </row>
    <row r="4108" spans="10:23">
      <c r="J4108">
        <v>4091</v>
      </c>
      <c r="K4108" s="93">
        <f t="shared" ca="1" si="515"/>
        <v>1.1919353957929373</v>
      </c>
      <c r="L4108" s="93">
        <f t="shared" ca="1" si="515"/>
        <v>-9.7915986899465304E-2</v>
      </c>
      <c r="M4108" s="93">
        <f t="shared" ca="1" si="516"/>
        <v>1.1919353957929373</v>
      </c>
      <c r="N4108" s="101">
        <f t="shared" ca="1" si="512"/>
        <v>0.28622969425465417</v>
      </c>
      <c r="O4108" s="46">
        <f t="shared" ca="1" si="517"/>
        <v>0.74815173158514581</v>
      </c>
      <c r="P4108" s="46">
        <f t="shared" ca="1" si="518"/>
        <v>0.53421752163267389</v>
      </c>
      <c r="Q4108" s="47">
        <f t="shared" ca="1" si="513"/>
        <v>1.1760201514900896</v>
      </c>
      <c r="R4108" s="47">
        <f t="shared" ca="1" si="514"/>
        <v>0.19570396193597853</v>
      </c>
      <c r="S4108" s="97">
        <f t="shared" ca="1" si="519"/>
        <v>0.47192784676056215</v>
      </c>
      <c r="V4108">
        <v>4091</v>
      </c>
      <c r="W4108" s="46">
        <v>0.37877969850802801</v>
      </c>
    </row>
    <row r="4109" spans="10:23">
      <c r="J4109">
        <v>4092</v>
      </c>
      <c r="K4109" s="93">
        <f t="shared" ca="1" si="515"/>
        <v>2.9988410418241753</v>
      </c>
      <c r="L4109" s="93">
        <f t="shared" ca="1" si="515"/>
        <v>7.7014642797806981E-2</v>
      </c>
      <c r="M4109" s="93">
        <f t="shared" ca="1" si="516"/>
        <v>2.9988410418241753</v>
      </c>
      <c r="N4109" s="101">
        <f t="shared" ca="1" si="512"/>
        <v>1.0267150142420474</v>
      </c>
      <c r="O4109" s="46">
        <f t="shared" ca="1" si="517"/>
        <v>1.3967756976268535</v>
      </c>
      <c r="P4109" s="46">
        <f t="shared" ca="1" si="518"/>
        <v>0.85852950465352773</v>
      </c>
      <c r="Q4109" s="47">
        <f t="shared" ca="1" si="513"/>
        <v>2.473268083573505</v>
      </c>
      <c r="R4109" s="47">
        <f t="shared" ca="1" si="514"/>
        <v>0.31543487690466054</v>
      </c>
      <c r="S4109" s="97">
        <f t="shared" ca="1" si="519"/>
        <v>0.85610528726575708</v>
      </c>
      <c r="V4109">
        <v>4092</v>
      </c>
      <c r="W4109" s="46">
        <v>2.25703048787229</v>
      </c>
    </row>
    <row r="4110" spans="10:23">
      <c r="J4110">
        <v>4093</v>
      </c>
      <c r="K4110" s="93">
        <f t="shared" ca="1" si="515"/>
        <v>0.14766075199453196</v>
      </c>
      <c r="L4110" s="93">
        <f t="shared" ca="1" si="515"/>
        <v>-1.5441324483452241</v>
      </c>
      <c r="M4110" s="93">
        <f t="shared" ca="1" si="516"/>
        <v>0.14766075199453196</v>
      </c>
      <c r="N4110" s="101">
        <f t="shared" ca="1" si="512"/>
        <v>-1.4170065829035796</v>
      </c>
      <c r="O4110" s="46">
        <f t="shared" ca="1" si="517"/>
        <v>0.37328901388593771</v>
      </c>
      <c r="P4110" s="46">
        <f t="shared" ca="1" si="518"/>
        <v>0.34678616278306984</v>
      </c>
      <c r="Q4110" s="47">
        <f t="shared" ca="1" si="513"/>
        <v>0.42629471609167341</v>
      </c>
      <c r="R4110" s="47">
        <f t="shared" ca="1" si="514"/>
        <v>-7.9696552250418801E-2</v>
      </c>
      <c r="S4110" s="97">
        <f t="shared" ca="1" si="519"/>
        <v>0.14679623081775944</v>
      </c>
      <c r="V4110">
        <v>4093</v>
      </c>
      <c r="W4110" s="46">
        <v>0.56863931312860705</v>
      </c>
    </row>
    <row r="4111" spans="10:23">
      <c r="J4111">
        <v>4094</v>
      </c>
      <c r="K4111" s="93">
        <f t="shared" ca="1" si="515"/>
        <v>-1.6664235362282724</v>
      </c>
      <c r="L4111" s="93">
        <f t="shared" ca="1" si="515"/>
        <v>2.0867942580292858</v>
      </c>
      <c r="M4111" s="93">
        <f t="shared" ca="1" si="516"/>
        <v>-1.6664235362282724</v>
      </c>
      <c r="N4111" s="101">
        <f t="shared" ca="1" si="512"/>
        <v>1.4484944847996331</v>
      </c>
      <c r="O4111" s="46">
        <f t="shared" ca="1" si="517"/>
        <v>-0.27791186555427272</v>
      </c>
      <c r="P4111" s="46">
        <f t="shared" ca="1" si="518"/>
        <v>2.1185723062964623E-2</v>
      </c>
      <c r="Q4111" s="47">
        <f t="shared" ca="1" si="513"/>
        <v>-0.8761070427887474</v>
      </c>
      <c r="R4111" s="47">
        <f t="shared" ca="1" si="514"/>
        <v>0.38363344959982998</v>
      </c>
      <c r="S4111" s="97">
        <f t="shared" ca="1" si="519"/>
        <v>5.286079202277863E-2</v>
      </c>
      <c r="V4111">
        <v>4094</v>
      </c>
      <c r="W4111" s="46">
        <v>9.3056758858996697E-2</v>
      </c>
    </row>
    <row r="4112" spans="10:23">
      <c r="J4112">
        <v>4095</v>
      </c>
      <c r="K4112" s="93">
        <f t="shared" ca="1" si="515"/>
        <v>-0.81223117242280107</v>
      </c>
      <c r="L4112" s="93">
        <f t="shared" ca="1" si="515"/>
        <v>-0.26551153056307358</v>
      </c>
      <c r="M4112" s="93">
        <f t="shared" ca="1" si="516"/>
        <v>-0.81223117242280107</v>
      </c>
      <c r="N4112" s="101">
        <f t="shared" ca="1" si="512"/>
        <v>-0.51003475251166352</v>
      </c>
      <c r="O4112" s="46">
        <f t="shared" ca="1" si="517"/>
        <v>2.8717116424384292E-2</v>
      </c>
      <c r="P4112" s="46">
        <f t="shared" ca="1" si="518"/>
        <v>0.17450021405229313</v>
      </c>
      <c r="Q4112" s="47">
        <f t="shared" ca="1" si="513"/>
        <v>-0.26284907883143338</v>
      </c>
      <c r="R4112" s="47">
        <f t="shared" ca="1" si="514"/>
        <v>6.6953981085600897E-2</v>
      </c>
      <c r="S4112" s="97">
        <f t="shared" ca="1" si="519"/>
        <v>4.7835548754992595E-2</v>
      </c>
      <c r="V4112">
        <v>4095</v>
      </c>
      <c r="W4112" s="46">
        <v>-0.24356983017992001</v>
      </c>
    </row>
    <row r="4113" spans="10:23">
      <c r="J4113">
        <v>4096</v>
      </c>
      <c r="K4113" s="93">
        <f t="shared" ca="1" si="515"/>
        <v>0.16727747484698544</v>
      </c>
      <c r="L4113" s="93">
        <f t="shared" ca="1" si="515"/>
        <v>0.19374288130587247</v>
      </c>
      <c r="M4113" s="93">
        <f t="shared" ca="1" si="516"/>
        <v>0.16727747484698544</v>
      </c>
      <c r="N4113" s="101">
        <f t="shared" ca="1" si="512"/>
        <v>0.2368823582368319</v>
      </c>
      <c r="O4113" s="46">
        <f t="shared" ca="1" si="517"/>
        <v>0.38033081853425821</v>
      </c>
      <c r="P4113" s="46">
        <f t="shared" ca="1" si="518"/>
        <v>0.35030706510723009</v>
      </c>
      <c r="Q4113" s="47">
        <f t="shared" ca="1" si="513"/>
        <v>0.44037832538831445</v>
      </c>
      <c r="R4113" s="47">
        <f t="shared" ca="1" si="514"/>
        <v>0.18772486831561958</v>
      </c>
      <c r="S4113" s="97">
        <f t="shared" ca="1" si="519"/>
        <v>0.28402784342493892</v>
      </c>
      <c r="V4113">
        <v>4096</v>
      </c>
      <c r="W4113" s="46">
        <v>-0.18334940572674999</v>
      </c>
    </row>
    <row r="4114" spans="10:23">
      <c r="J4114">
        <v>4097</v>
      </c>
      <c r="K4114" s="93">
        <f t="shared" ca="1" si="515"/>
        <v>5.0584550686339359E-2</v>
      </c>
      <c r="L4114" s="93">
        <f t="shared" ca="1" si="515"/>
        <v>0.79949466963179161</v>
      </c>
      <c r="M4114" s="93">
        <f t="shared" ca="1" si="516"/>
        <v>5.0584550686339359E-2</v>
      </c>
      <c r="N4114" s="101">
        <f t="shared" ref="N4114:N4177" ca="1" si="520">$N$2*K4114+SQRT(1-$N$2^2)*L4114</f>
        <v>0.77407447723223699</v>
      </c>
      <c r="O4114" s="46">
        <f t="shared" ca="1" si="517"/>
        <v>0.3384416211407304</v>
      </c>
      <c r="P4114" s="46">
        <f t="shared" ca="1" si="518"/>
        <v>0.32936246641046618</v>
      </c>
      <c r="Q4114" s="47">
        <f t="shared" ref="Q4114:Q4177" ca="1" si="521">$K$2+K4114*$S$3</f>
        <v>0.35659993060125877</v>
      </c>
      <c r="R4114" s="47">
        <f t="shared" ref="R4114:R4177" ca="1" si="522">$L$2+$L$3*N4114</f>
        <v>0.27458479947857634</v>
      </c>
      <c r="S4114" s="97">
        <f t="shared" ca="1" si="519"/>
        <v>0.30651321030965339</v>
      </c>
      <c r="V4114">
        <v>4097</v>
      </c>
      <c r="W4114" s="46">
        <v>0.22173459375353899</v>
      </c>
    </row>
    <row r="4115" spans="10:23">
      <c r="J4115">
        <v>4098</v>
      </c>
      <c r="K4115" s="93">
        <f t="shared" ref="K4115:L4178" ca="1" si="523">_xlfn.NORM.S.INV(RAND())</f>
        <v>2.3013449875869867</v>
      </c>
      <c r="L4115" s="93">
        <f t="shared" ca="1" si="523"/>
        <v>-1.0367709252979713</v>
      </c>
      <c r="M4115" s="93">
        <f t="shared" ref="M4115:M4178" ca="1" si="524">K4115</f>
        <v>2.3013449875869867</v>
      </c>
      <c r="N4115" s="101">
        <f t="shared" ca="1" si="520"/>
        <v>-0.25106575071890325</v>
      </c>
      <c r="O4115" s="46">
        <f t="shared" ref="O4115:O4178" ca="1" si="525">$K$2+K4115*$K$3</f>
        <v>1.1463959071870677</v>
      </c>
      <c r="P4115" s="46">
        <f t="shared" ref="P4115:P4178" ca="1" si="526">$K$2+K4115*$R$3</f>
        <v>0.73333960943363485</v>
      </c>
      <c r="Q4115" s="47">
        <f t="shared" ca="1" si="521"/>
        <v>1.9725085026939333</v>
      </c>
      <c r="R4115" s="47">
        <f t="shared" ca="1" si="522"/>
        <v>0.10882732373836454</v>
      </c>
      <c r="S4115" s="97">
        <f t="shared" ref="S4115:S4178" ca="1" si="527">AVERAGE(R4115,O4115)</f>
        <v>0.62761161546271615</v>
      </c>
      <c r="V4115">
        <v>4098</v>
      </c>
      <c r="W4115" s="46">
        <v>1.10291999024883</v>
      </c>
    </row>
    <row r="4116" spans="10:23">
      <c r="J4116">
        <v>4099</v>
      </c>
      <c r="K4116" s="93">
        <f t="shared" ca="1" si="523"/>
        <v>0.96265014348192002</v>
      </c>
      <c r="L4116" s="93">
        <f t="shared" ca="1" si="523"/>
        <v>-1.42809054581551</v>
      </c>
      <c r="M4116" s="93">
        <f t="shared" ca="1" si="524"/>
        <v>0.96265014348192002</v>
      </c>
      <c r="N4116" s="101">
        <f t="shared" ca="1" si="520"/>
        <v>-1.0478042963348486</v>
      </c>
      <c r="O4116" s="46">
        <f t="shared" ca="1" si="525"/>
        <v>0.66584532558353737</v>
      </c>
      <c r="P4116" s="46">
        <f t="shared" ca="1" si="526"/>
        <v>0.49306431863186967</v>
      </c>
      <c r="Q4116" s="47">
        <f t="shared" ca="1" si="521"/>
        <v>1.0114073394868728</v>
      </c>
      <c r="R4116" s="47">
        <f t="shared" ca="1" si="522"/>
        <v>-1.9999315335369222E-2</v>
      </c>
      <c r="S4116" s="97">
        <f t="shared" ca="1" si="527"/>
        <v>0.32292300512408406</v>
      </c>
      <c r="V4116">
        <v>4099</v>
      </c>
      <c r="W4116" s="46">
        <v>0.89425582578950102</v>
      </c>
    </row>
    <row r="4117" spans="10:23">
      <c r="J4117">
        <v>4100</v>
      </c>
      <c r="K4117" s="93">
        <f t="shared" ca="1" si="523"/>
        <v>0.30214735230477047</v>
      </c>
      <c r="L4117" s="93">
        <f t="shared" ca="1" si="523"/>
        <v>1.1556361252373075</v>
      </c>
      <c r="M4117" s="93">
        <f t="shared" ca="1" si="524"/>
        <v>0.30214735230477047</v>
      </c>
      <c r="N4117" s="101">
        <f t="shared" ca="1" si="520"/>
        <v>1.1917288182857009</v>
      </c>
      <c r="O4117" s="46">
        <f t="shared" ca="1" si="525"/>
        <v>0.42874498725876908</v>
      </c>
      <c r="P4117" s="46">
        <f t="shared" ca="1" si="526"/>
        <v>0.37451414946948552</v>
      </c>
      <c r="Q4117" s="47">
        <f t="shared" ca="1" si="521"/>
        <v>0.5372066628373362</v>
      </c>
      <c r="R4117" s="47">
        <f t="shared" ca="1" si="522"/>
        <v>0.34211636971392489</v>
      </c>
      <c r="S4117" s="97">
        <f t="shared" ca="1" si="527"/>
        <v>0.38543067848634699</v>
      </c>
      <c r="V4117">
        <v>4100</v>
      </c>
      <c r="W4117" s="46">
        <v>0.27545241743173299</v>
      </c>
    </row>
    <row r="4118" spans="10:23">
      <c r="J4118">
        <v>4101</v>
      </c>
      <c r="K4118" s="93">
        <f t="shared" ca="1" si="523"/>
        <v>1.523073036905783</v>
      </c>
      <c r="L4118" s="93">
        <f t="shared" ca="1" si="523"/>
        <v>0.84806822780682711</v>
      </c>
      <c r="M4118" s="93">
        <f t="shared" ca="1" si="524"/>
        <v>1.523073036905783</v>
      </c>
      <c r="N4118" s="101">
        <f t="shared" ca="1" si="520"/>
        <v>1.2884106229936723</v>
      </c>
      <c r="O4118" s="46">
        <f t="shared" ca="1" si="525"/>
        <v>0.86702003583560272</v>
      </c>
      <c r="P4118" s="46">
        <f t="shared" ca="1" si="526"/>
        <v>0.59365167375790229</v>
      </c>
      <c r="Q4118" s="47">
        <f t="shared" ca="1" si="521"/>
        <v>1.4137567599910035</v>
      </c>
      <c r="R4118" s="47">
        <f t="shared" ca="1" si="522"/>
        <v>0.35774909142501288</v>
      </c>
      <c r="S4118" s="97">
        <f t="shared" ca="1" si="527"/>
        <v>0.6123845636303078</v>
      </c>
      <c r="V4118">
        <v>4101</v>
      </c>
      <c r="W4118" s="46">
        <v>1.4765068757669499</v>
      </c>
    </row>
    <row r="4119" spans="10:23">
      <c r="J4119">
        <v>4102</v>
      </c>
      <c r="K4119" s="93">
        <f t="shared" ca="1" si="523"/>
        <v>0.99272929448793179</v>
      </c>
      <c r="L4119" s="93">
        <f t="shared" ca="1" si="523"/>
        <v>0.21756701890730964</v>
      </c>
      <c r="M4119" s="93">
        <f t="shared" ca="1" si="524"/>
        <v>0.99272929448793179</v>
      </c>
      <c r="N4119" s="101">
        <f t="shared" ca="1" si="520"/>
        <v>0.52198181908827623</v>
      </c>
      <c r="O4119" s="46">
        <f t="shared" ca="1" si="525"/>
        <v>0.6766428225439014</v>
      </c>
      <c r="P4119" s="46">
        <f t="shared" ca="1" si="526"/>
        <v>0.49846306711205168</v>
      </c>
      <c r="Q4119" s="47">
        <f t="shared" ca="1" si="521"/>
        <v>1.0330023334076008</v>
      </c>
      <c r="R4119" s="47">
        <f t="shared" ca="1" si="522"/>
        <v>0.2338233099503606</v>
      </c>
      <c r="S4119" s="97">
        <f t="shared" ca="1" si="527"/>
        <v>0.455233066247131</v>
      </c>
      <c r="V4119">
        <v>4102</v>
      </c>
      <c r="W4119" s="46">
        <v>0.188898308216357</v>
      </c>
    </row>
    <row r="4120" spans="10:23">
      <c r="J4120">
        <v>4103</v>
      </c>
      <c r="K4120" s="93">
        <f t="shared" ca="1" si="523"/>
        <v>0.29145544939439733</v>
      </c>
      <c r="L4120" s="93">
        <f t="shared" ca="1" si="523"/>
        <v>1.1782345074160947</v>
      </c>
      <c r="M4120" s="93">
        <f t="shared" ca="1" si="524"/>
        <v>0.29145544939439733</v>
      </c>
      <c r="N4120" s="101">
        <f t="shared" ca="1" si="520"/>
        <v>1.209753699525941</v>
      </c>
      <c r="O4120" s="46">
        <f t="shared" ca="1" si="525"/>
        <v>0.42490692051439227</v>
      </c>
      <c r="P4120" s="46">
        <f t="shared" ca="1" si="526"/>
        <v>0.37259511609729712</v>
      </c>
      <c r="Q4120" s="47">
        <f t="shared" ca="1" si="521"/>
        <v>0.52953052934858258</v>
      </c>
      <c r="R4120" s="47">
        <f t="shared" ca="1" si="522"/>
        <v>0.34503085763805086</v>
      </c>
      <c r="S4120" s="97">
        <f t="shared" ca="1" si="527"/>
        <v>0.38496888907622157</v>
      </c>
      <c r="V4120">
        <v>4103</v>
      </c>
      <c r="W4120" s="46">
        <v>-0.27847215577921802</v>
      </c>
    </row>
    <row r="4121" spans="10:23">
      <c r="J4121">
        <v>4104</v>
      </c>
      <c r="K4121" s="93">
        <f t="shared" ca="1" si="523"/>
        <v>0.9891453299297488</v>
      </c>
      <c r="L4121" s="93">
        <f t="shared" ca="1" si="523"/>
        <v>-1.7049282996023338</v>
      </c>
      <c r="M4121" s="93">
        <f t="shared" ca="1" si="524"/>
        <v>0.9891453299297488</v>
      </c>
      <c r="N4121" s="101">
        <f t="shared" ca="1" si="520"/>
        <v>-1.3018434528809617</v>
      </c>
      <c r="O4121" s="46">
        <f t="shared" ca="1" si="525"/>
        <v>0.67535628867812503</v>
      </c>
      <c r="P4121" s="46">
        <f t="shared" ca="1" si="526"/>
        <v>0.4978198001791635</v>
      </c>
      <c r="Q4121" s="47">
        <f t="shared" ca="1" si="521"/>
        <v>1.0304292656760481</v>
      </c>
      <c r="R4121" s="47">
        <f t="shared" ca="1" si="522"/>
        <v>-6.1075539036409249E-2</v>
      </c>
      <c r="S4121" s="97">
        <f t="shared" ca="1" si="527"/>
        <v>0.30714037482085788</v>
      </c>
      <c r="V4121">
        <v>4104</v>
      </c>
      <c r="W4121" s="46">
        <v>1.0692535012278199</v>
      </c>
    </row>
    <row r="4122" spans="10:23">
      <c r="J4122">
        <v>4105</v>
      </c>
      <c r="K4122" s="93">
        <f t="shared" ca="1" si="523"/>
        <v>-7.4549753713860814E-2</v>
      </c>
      <c r="L4122" s="93">
        <f t="shared" ca="1" si="523"/>
        <v>-0.77794515649298213</v>
      </c>
      <c r="M4122" s="93">
        <f t="shared" ca="1" si="524"/>
        <v>-7.4549753713860814E-2</v>
      </c>
      <c r="N4122" s="101">
        <f t="shared" ca="1" si="520"/>
        <v>-0.76126521830083382</v>
      </c>
      <c r="O4122" s="46">
        <f t="shared" ca="1" si="525"/>
        <v>0.29352222593810728</v>
      </c>
      <c r="P4122" s="46">
        <f t="shared" ca="1" si="526"/>
        <v>0.30690276880915462</v>
      </c>
      <c r="Q4122" s="47">
        <f t="shared" ca="1" si="521"/>
        <v>0.2667611401960126</v>
      </c>
      <c r="R4122" s="47">
        <f t="shared" ca="1" si="522"/>
        <v>2.633190158582413E-2</v>
      </c>
      <c r="S4122" s="97">
        <f t="shared" ca="1" si="527"/>
        <v>0.15992706376196569</v>
      </c>
      <c r="V4122">
        <v>4105</v>
      </c>
      <c r="W4122" s="46">
        <v>0.17458029760743399</v>
      </c>
    </row>
    <row r="4123" spans="10:23">
      <c r="J4123">
        <v>4106</v>
      </c>
      <c r="K4123" s="93">
        <f t="shared" ca="1" si="523"/>
        <v>0.10032609098200536</v>
      </c>
      <c r="L4123" s="93">
        <f t="shared" ca="1" si="523"/>
        <v>0.28392307552896739</v>
      </c>
      <c r="M4123" s="93">
        <f t="shared" ca="1" si="524"/>
        <v>0.10032609098200536</v>
      </c>
      <c r="N4123" s="101">
        <f t="shared" ca="1" si="520"/>
        <v>0.30108864225578275</v>
      </c>
      <c r="O4123" s="46">
        <f t="shared" ca="1" si="525"/>
        <v>0.35629731560627331</v>
      </c>
      <c r="P4123" s="46">
        <f t="shared" ca="1" si="526"/>
        <v>0.33829031364323764</v>
      </c>
      <c r="Q4123" s="47">
        <f t="shared" ca="1" si="521"/>
        <v>0.39231131953234466</v>
      </c>
      <c r="R4123" s="47">
        <f t="shared" ca="1" si="522"/>
        <v>0.19810654223247581</v>
      </c>
      <c r="S4123" s="97">
        <f t="shared" ca="1" si="527"/>
        <v>0.27720192891937456</v>
      </c>
      <c r="V4123">
        <v>4106</v>
      </c>
      <c r="W4123" s="46">
        <v>-0.46056668651295402</v>
      </c>
    </row>
    <row r="4124" spans="10:23">
      <c r="J4124">
        <v>4107</v>
      </c>
      <c r="K4124" s="93">
        <f t="shared" ca="1" si="523"/>
        <v>0.93925227505507003</v>
      </c>
      <c r="L4124" s="93">
        <f t="shared" ca="1" si="523"/>
        <v>-1.4220129981341629</v>
      </c>
      <c r="M4124" s="93">
        <f t="shared" ca="1" si="524"/>
        <v>0.93925227505507003</v>
      </c>
      <c r="N4124" s="101">
        <f t="shared" ca="1" si="520"/>
        <v>-1.0494833226114226</v>
      </c>
      <c r="O4124" s="46">
        <f t="shared" ca="1" si="525"/>
        <v>0.65744620510412566</v>
      </c>
      <c r="P4124" s="46">
        <f t="shared" ca="1" si="526"/>
        <v>0.48886475839216381</v>
      </c>
      <c r="Q4124" s="47">
        <f t="shared" ca="1" si="521"/>
        <v>0.99460909852804946</v>
      </c>
      <c r="R4124" s="47">
        <f t="shared" ca="1" si="522"/>
        <v>-2.027080127428571E-2</v>
      </c>
      <c r="S4124" s="97">
        <f t="shared" ca="1" si="527"/>
        <v>0.31858770191491997</v>
      </c>
      <c r="V4124">
        <v>4107</v>
      </c>
      <c r="W4124" s="46">
        <v>-0.113060771435559</v>
      </c>
    </row>
    <row r="4125" spans="10:23">
      <c r="J4125">
        <v>4108</v>
      </c>
      <c r="K4125" s="93">
        <f t="shared" ca="1" si="523"/>
        <v>-1.2664394698063486</v>
      </c>
      <c r="L4125" s="93">
        <f t="shared" ca="1" si="523"/>
        <v>-1.1411234549821894</v>
      </c>
      <c r="M4125" s="93">
        <f t="shared" ca="1" si="524"/>
        <v>-1.2664394698063486</v>
      </c>
      <c r="N4125" s="101">
        <f t="shared" ca="1" si="520"/>
        <v>-1.4846361255299798</v>
      </c>
      <c r="O4125" s="46">
        <f t="shared" ca="1" si="525"/>
        <v>-0.13432979634887665</v>
      </c>
      <c r="P4125" s="46">
        <f t="shared" ca="1" si="526"/>
        <v>9.2976757665662657E-2</v>
      </c>
      <c r="Q4125" s="47">
        <f t="shared" ca="1" si="521"/>
        <v>-0.58894290437795527</v>
      </c>
      <c r="R4125" s="47">
        <f t="shared" ca="1" si="522"/>
        <v>-9.0631741374370967E-2</v>
      </c>
      <c r="S4125" s="97">
        <f t="shared" ca="1" si="527"/>
        <v>-0.11248076886162381</v>
      </c>
      <c r="V4125">
        <v>4108</v>
      </c>
      <c r="W4125" s="46">
        <v>-0.292876825268091</v>
      </c>
    </row>
    <row r="4126" spans="10:23">
      <c r="J4126">
        <v>4109</v>
      </c>
      <c r="K4126" s="93">
        <f t="shared" ca="1" si="523"/>
        <v>-0.43312137403036149</v>
      </c>
      <c r="L4126" s="93">
        <f t="shared" ca="1" si="523"/>
        <v>0.20318685907017811</v>
      </c>
      <c r="M4126" s="93">
        <f t="shared" ca="1" si="524"/>
        <v>-0.43312137403036149</v>
      </c>
      <c r="N4126" s="101">
        <f t="shared" ca="1" si="520"/>
        <v>5.4895731721896102E-2</v>
      </c>
      <c r="O4126" s="46">
        <f t="shared" ca="1" si="525"/>
        <v>0.16480596065301381</v>
      </c>
      <c r="P4126" s="46">
        <f t="shared" ca="1" si="526"/>
        <v>0.24254463616660787</v>
      </c>
      <c r="Q4126" s="47">
        <f t="shared" ca="1" si="521"/>
        <v>9.3286096258256568E-3</v>
      </c>
      <c r="R4126" s="47">
        <f t="shared" ca="1" si="522"/>
        <v>0.15829899758388377</v>
      </c>
      <c r="S4126" s="97">
        <f t="shared" ca="1" si="527"/>
        <v>0.16155247911844878</v>
      </c>
      <c r="V4126">
        <v>4109</v>
      </c>
      <c r="W4126" s="46">
        <v>0.26569602035371598</v>
      </c>
    </row>
    <row r="4127" spans="10:23">
      <c r="J4127">
        <v>4110</v>
      </c>
      <c r="K4127" s="93">
        <f t="shared" ca="1" si="523"/>
        <v>1.2150135251533163</v>
      </c>
      <c r="L4127" s="93">
        <f t="shared" ca="1" si="523"/>
        <v>1.0140247752398313</v>
      </c>
      <c r="M4127" s="93">
        <f t="shared" ca="1" si="524"/>
        <v>1.2150135251533163</v>
      </c>
      <c r="N4127" s="101">
        <f t="shared" ca="1" si="520"/>
        <v>1.3477813999562824</v>
      </c>
      <c r="O4127" s="46">
        <f t="shared" ca="1" si="525"/>
        <v>0.75643607550062986</v>
      </c>
      <c r="P4127" s="46">
        <f t="shared" ca="1" si="526"/>
        <v>0.53835969359041591</v>
      </c>
      <c r="Q4127" s="47">
        <f t="shared" ca="1" si="521"/>
        <v>1.1925888393210577</v>
      </c>
      <c r="R4127" s="47">
        <f t="shared" ca="1" si="522"/>
        <v>0.36734890016700916</v>
      </c>
      <c r="S4127" s="97">
        <f t="shared" ca="1" si="527"/>
        <v>0.56189248783381951</v>
      </c>
      <c r="V4127">
        <v>4110</v>
      </c>
      <c r="W4127" s="46">
        <v>-9.2129641135244397E-2</v>
      </c>
    </row>
    <row r="4128" spans="10:23">
      <c r="J4128">
        <v>4111</v>
      </c>
      <c r="K4128" s="93">
        <f t="shared" ca="1" si="523"/>
        <v>0.24344931328838101</v>
      </c>
      <c r="L4128" s="93">
        <f t="shared" ca="1" si="523"/>
        <v>1.3122346325339946</v>
      </c>
      <c r="M4128" s="93">
        <f t="shared" ca="1" si="524"/>
        <v>0.24344931328838101</v>
      </c>
      <c r="N4128" s="101">
        <f t="shared" ca="1" si="520"/>
        <v>1.3215299371314191</v>
      </c>
      <c r="O4128" s="46">
        <f t="shared" ca="1" si="525"/>
        <v>0.40767418317483339</v>
      </c>
      <c r="P4128" s="46">
        <f t="shared" ca="1" si="526"/>
        <v>0.36397874742751768</v>
      </c>
      <c r="Q4128" s="47">
        <f t="shared" ca="1" si="521"/>
        <v>0.49506505466946482</v>
      </c>
      <c r="R4128" s="47">
        <f t="shared" ca="1" si="522"/>
        <v>0.36310423578481621</v>
      </c>
      <c r="S4128" s="97">
        <f t="shared" ca="1" si="527"/>
        <v>0.3853892094798248</v>
      </c>
      <c r="V4128">
        <v>4111</v>
      </c>
      <c r="W4128" s="46">
        <v>0.24729458945931301</v>
      </c>
    </row>
    <row r="4129" spans="10:23">
      <c r="J4129">
        <v>4112</v>
      </c>
      <c r="K4129" s="93">
        <f t="shared" ca="1" si="523"/>
        <v>-1.1758748614066648</v>
      </c>
      <c r="L4129" s="93">
        <f t="shared" ca="1" si="523"/>
        <v>0.25664551418532733</v>
      </c>
      <c r="M4129" s="93">
        <f t="shared" ca="1" si="524"/>
        <v>-1.1758748614066648</v>
      </c>
      <c r="N4129" s="101">
        <f t="shared" ca="1" si="520"/>
        <v>-0.13063328773601673</v>
      </c>
      <c r="O4129" s="46">
        <f t="shared" ca="1" si="525"/>
        <v>-0.10181986667311232</v>
      </c>
      <c r="P4129" s="46">
        <f t="shared" ca="1" si="526"/>
        <v>0.10923172250354482</v>
      </c>
      <c r="Q4129" s="47">
        <f t="shared" ca="1" si="521"/>
        <v>-0.52392304502642661</v>
      </c>
      <c r="R4129" s="47">
        <f t="shared" ca="1" si="522"/>
        <v>0.12830034851773278</v>
      </c>
      <c r="S4129" s="97">
        <f t="shared" ca="1" si="527"/>
        <v>1.3240240922310229E-2</v>
      </c>
      <c r="V4129">
        <v>4112</v>
      </c>
      <c r="W4129" s="46">
        <v>0.64813941600304403</v>
      </c>
    </row>
    <row r="4130" spans="10:23">
      <c r="J4130">
        <v>4113</v>
      </c>
      <c r="K4130" s="93">
        <f t="shared" ca="1" si="523"/>
        <v>-1.0820843792022139</v>
      </c>
      <c r="L4130" s="93">
        <f t="shared" ca="1" si="523"/>
        <v>-1.5538253732524725</v>
      </c>
      <c r="M4130" s="93">
        <f t="shared" ca="1" si="524"/>
        <v>-1.0820843792022139</v>
      </c>
      <c r="N4130" s="101">
        <f t="shared" ca="1" si="520"/>
        <v>-1.8172828214084473</v>
      </c>
      <c r="O4130" s="46">
        <f t="shared" ca="1" si="525"/>
        <v>-6.8151946780319328E-2</v>
      </c>
      <c r="P4130" s="46">
        <f t="shared" ca="1" si="526"/>
        <v>0.12606568244994132</v>
      </c>
      <c r="Q4130" s="47">
        <f t="shared" ca="1" si="521"/>
        <v>-0.45658720524084062</v>
      </c>
      <c r="R4130" s="47">
        <f t="shared" ca="1" si="522"/>
        <v>-0.14441821381857267</v>
      </c>
      <c r="S4130" s="97">
        <f t="shared" ca="1" si="527"/>
        <v>-0.106285080299446</v>
      </c>
      <c r="V4130">
        <v>4113</v>
      </c>
      <c r="W4130" s="46">
        <v>0.21870300217976901</v>
      </c>
    </row>
    <row r="4131" spans="10:23">
      <c r="J4131">
        <v>4114</v>
      </c>
      <c r="K4131" s="93">
        <f t="shared" ca="1" si="523"/>
        <v>-0.4734628981859404</v>
      </c>
      <c r="L4131" s="93">
        <f t="shared" ca="1" si="523"/>
        <v>-2.4892898476467168E-2</v>
      </c>
      <c r="M4131" s="93">
        <f t="shared" ca="1" si="524"/>
        <v>-0.4734628981859404</v>
      </c>
      <c r="N4131" s="101">
        <f t="shared" ca="1" si="520"/>
        <v>-0.17417236166071712</v>
      </c>
      <c r="O4131" s="46">
        <f t="shared" ca="1" si="525"/>
        <v>0.15032458501979684</v>
      </c>
      <c r="P4131" s="46">
        <f t="shared" ca="1" si="526"/>
        <v>0.2353039483499994</v>
      </c>
      <c r="Q4131" s="47">
        <f t="shared" ca="1" si="521"/>
        <v>-1.9634141640608282E-2</v>
      </c>
      <c r="R4131" s="47">
        <f t="shared" ca="1" si="522"/>
        <v>0.12126040725599081</v>
      </c>
      <c r="S4131" s="97">
        <f t="shared" ca="1" si="527"/>
        <v>0.13579249613789382</v>
      </c>
      <c r="V4131">
        <v>4114</v>
      </c>
      <c r="W4131" s="46">
        <v>0.63914899380275503</v>
      </c>
    </row>
    <row r="4132" spans="10:23">
      <c r="J4132">
        <v>4115</v>
      </c>
      <c r="K4132" s="93">
        <f t="shared" ca="1" si="523"/>
        <v>0.41033413127029944</v>
      </c>
      <c r="L4132" s="93">
        <f t="shared" ca="1" si="523"/>
        <v>-1.3475442196278746</v>
      </c>
      <c r="M4132" s="93">
        <f t="shared" ca="1" si="524"/>
        <v>0.41033413127029944</v>
      </c>
      <c r="N4132" s="101">
        <f t="shared" ca="1" si="520"/>
        <v>-1.1470885609375303</v>
      </c>
      <c r="O4132" s="46">
        <f t="shared" ca="1" si="525"/>
        <v>0.4675807382012872</v>
      </c>
      <c r="P4132" s="46">
        <f t="shared" ca="1" si="526"/>
        <v>0.39393202494074459</v>
      </c>
      <c r="Q4132" s="47">
        <f t="shared" ca="1" si="521"/>
        <v>0.61487816472237244</v>
      </c>
      <c r="R4132" s="47">
        <f t="shared" ca="1" si="522"/>
        <v>-3.6052835266154853E-2</v>
      </c>
      <c r="S4132" s="97">
        <f t="shared" ca="1" si="527"/>
        <v>0.21576395146756616</v>
      </c>
      <c r="V4132">
        <v>4115</v>
      </c>
      <c r="W4132" s="46">
        <v>0.83268899033173704</v>
      </c>
    </row>
    <row r="4133" spans="10:23">
      <c r="J4133">
        <v>4116</v>
      </c>
      <c r="K4133" s="93">
        <f t="shared" ca="1" si="523"/>
        <v>-0.33188209376729155</v>
      </c>
      <c r="L4133" s="93">
        <f t="shared" ca="1" si="523"/>
        <v>-0.81584508286569324</v>
      </c>
      <c r="M4133" s="93">
        <f t="shared" ca="1" si="524"/>
        <v>-0.33188209376729155</v>
      </c>
      <c r="N4133" s="101">
        <f t="shared" ca="1" si="520"/>
        <v>-0.87903495836117018</v>
      </c>
      <c r="O4133" s="46">
        <f t="shared" ca="1" si="525"/>
        <v>0.20114777165331282</v>
      </c>
      <c r="P4133" s="46">
        <f t="shared" ca="1" si="526"/>
        <v>0.26071554166675737</v>
      </c>
      <c r="Q4133" s="47">
        <f t="shared" ca="1" si="521"/>
        <v>8.2012231626423654E-2</v>
      </c>
      <c r="R4133" s="47">
        <f t="shared" ca="1" si="522"/>
        <v>7.2894191051613155E-3</v>
      </c>
      <c r="S4133" s="97">
        <f t="shared" ca="1" si="527"/>
        <v>0.10421859537923707</v>
      </c>
      <c r="V4133">
        <v>4116</v>
      </c>
      <c r="W4133" s="46">
        <v>0.17946161472809599</v>
      </c>
    </row>
    <row r="4134" spans="10:23">
      <c r="J4134">
        <v>4117</v>
      </c>
      <c r="K4134" s="93">
        <f t="shared" ca="1" si="523"/>
        <v>0.30413915796408725</v>
      </c>
      <c r="L4134" s="93">
        <f t="shared" ca="1" si="523"/>
        <v>1.3793013984106657</v>
      </c>
      <c r="M4134" s="93">
        <f t="shared" ca="1" si="524"/>
        <v>0.30413915796408725</v>
      </c>
      <c r="N4134" s="101">
        <f t="shared" ca="1" si="520"/>
        <v>1.4044155424446689</v>
      </c>
      <c r="O4134" s="46">
        <f t="shared" ca="1" si="525"/>
        <v>0.42945998468498664</v>
      </c>
      <c r="P4134" s="46">
        <f t="shared" ca="1" si="526"/>
        <v>0.37487164818259433</v>
      </c>
      <c r="Q4134" s="47">
        <f t="shared" ca="1" si="521"/>
        <v>0.53863665768977131</v>
      </c>
      <c r="R4134" s="47">
        <f t="shared" ca="1" si="522"/>
        <v>0.37650621566749287</v>
      </c>
      <c r="S4134" s="97">
        <f t="shared" ca="1" si="527"/>
        <v>0.40298310017623973</v>
      </c>
      <c r="V4134">
        <v>4117</v>
      </c>
      <c r="W4134" s="46">
        <v>0.123871555579934</v>
      </c>
    </row>
    <row r="4135" spans="10:23">
      <c r="J4135">
        <v>4118</v>
      </c>
      <c r="K4135" s="93">
        <f t="shared" ca="1" si="523"/>
        <v>-0.88814671355647989</v>
      </c>
      <c r="L4135" s="93">
        <f t="shared" ca="1" si="523"/>
        <v>-0.2082145509696284</v>
      </c>
      <c r="M4135" s="93">
        <f t="shared" ca="1" si="524"/>
        <v>-0.88814671355647989</v>
      </c>
      <c r="N4135" s="101">
        <f t="shared" ca="1" si="520"/>
        <v>-0.47985529456642573</v>
      </c>
      <c r="O4135" s="46">
        <f t="shared" ca="1" si="525"/>
        <v>1.4657546930822996E-3</v>
      </c>
      <c r="P4135" s="46">
        <f t="shared" ca="1" si="526"/>
        <v>0.16087453318664213</v>
      </c>
      <c r="Q4135" s="47">
        <f t="shared" ca="1" si="521"/>
        <v>-0.31735180229403737</v>
      </c>
      <c r="R4135" s="47">
        <f t="shared" ca="1" si="522"/>
        <v>7.1833772778302787E-2</v>
      </c>
      <c r="S4135" s="97">
        <f t="shared" ca="1" si="527"/>
        <v>3.6649763735692543E-2</v>
      </c>
      <c r="V4135">
        <v>4118</v>
      </c>
      <c r="W4135" s="46">
        <v>0.92347145770735595</v>
      </c>
    </row>
    <row r="4136" spans="10:23">
      <c r="J4136">
        <v>4119</v>
      </c>
      <c r="K4136" s="93">
        <f t="shared" ca="1" si="523"/>
        <v>0.93446201823325814</v>
      </c>
      <c r="L4136" s="93">
        <f t="shared" ca="1" si="523"/>
        <v>-0.38038055569880708</v>
      </c>
      <c r="M4136" s="93">
        <f t="shared" ca="1" si="524"/>
        <v>0.93446201823325814</v>
      </c>
      <c r="N4136" s="101">
        <f t="shared" ca="1" si="520"/>
        <v>-6.3452524805189092E-2</v>
      </c>
      <c r="O4136" s="46">
        <f t="shared" ca="1" si="525"/>
        <v>0.65572664914117529</v>
      </c>
      <c r="P4136" s="46">
        <f t="shared" ca="1" si="526"/>
        <v>0.48800498041068863</v>
      </c>
      <c r="Q4136" s="47">
        <f t="shared" ca="1" si="521"/>
        <v>0.9911699866021485</v>
      </c>
      <c r="R4136" s="47">
        <f t="shared" ca="1" si="522"/>
        <v>0.13916297333538488</v>
      </c>
      <c r="S4136" s="97">
        <f t="shared" ca="1" si="527"/>
        <v>0.39744481123828007</v>
      </c>
      <c r="V4136">
        <v>4119</v>
      </c>
      <c r="W4136" s="46">
        <v>0.43855723941679198</v>
      </c>
    </row>
    <row r="4137" spans="10:23">
      <c r="J4137">
        <v>4120</v>
      </c>
      <c r="K4137" s="93">
        <f t="shared" ca="1" si="523"/>
        <v>-1.0970026877439771</v>
      </c>
      <c r="L4137" s="93">
        <f t="shared" ca="1" si="523"/>
        <v>-1.2386111966601241</v>
      </c>
      <c r="M4137" s="93">
        <f t="shared" ca="1" si="524"/>
        <v>-1.0970026877439771</v>
      </c>
      <c r="N4137" s="101">
        <f t="shared" ca="1" si="520"/>
        <v>-1.5231779166924224</v>
      </c>
      <c r="O4137" s="46">
        <f t="shared" ca="1" si="525"/>
        <v>-7.3507164123430668E-2</v>
      </c>
      <c r="P4137" s="46">
        <f t="shared" ca="1" si="526"/>
        <v>0.12338807377838565</v>
      </c>
      <c r="Q4137" s="47">
        <f t="shared" ca="1" si="521"/>
        <v>-0.4672976399270633</v>
      </c>
      <c r="R4137" s="47">
        <f t="shared" ca="1" si="522"/>
        <v>-9.686365954459164E-2</v>
      </c>
      <c r="S4137" s="97">
        <f t="shared" ca="1" si="527"/>
        <v>-8.5185411834011154E-2</v>
      </c>
      <c r="V4137">
        <v>4120</v>
      </c>
      <c r="W4137" s="46">
        <v>-0.168897146405559</v>
      </c>
    </row>
    <row r="4138" spans="10:23">
      <c r="J4138">
        <v>4121</v>
      </c>
      <c r="K4138" s="93">
        <f t="shared" ca="1" si="523"/>
        <v>-0.74628159400468275</v>
      </c>
      <c r="L4138" s="93">
        <f t="shared" ca="1" si="523"/>
        <v>-1.1845888092834893</v>
      </c>
      <c r="M4138" s="93">
        <f t="shared" ca="1" si="524"/>
        <v>-0.74628159400468275</v>
      </c>
      <c r="N4138" s="101">
        <f t="shared" ca="1" si="520"/>
        <v>-1.3604230236821875</v>
      </c>
      <c r="O4138" s="46">
        <f t="shared" ca="1" si="525"/>
        <v>5.2391001779878377E-2</v>
      </c>
      <c r="P4138" s="46">
        <f t="shared" ca="1" si="526"/>
        <v>0.18633715673004017</v>
      </c>
      <c r="Q4138" s="47">
        <f t="shared" ca="1" si="521"/>
        <v>-0.21550130812044521</v>
      </c>
      <c r="R4138" s="47">
        <f t="shared" ca="1" si="522"/>
        <v>-7.0547415684312081E-2</v>
      </c>
      <c r="S4138" s="97">
        <f t="shared" ca="1" si="527"/>
        <v>-9.0782069522168524E-3</v>
      </c>
      <c r="V4138">
        <v>4121</v>
      </c>
      <c r="W4138" s="46">
        <v>-8.5724823280088902E-2</v>
      </c>
    </row>
    <row r="4139" spans="10:23">
      <c r="J4139">
        <v>4122</v>
      </c>
      <c r="K4139" s="93">
        <f t="shared" ca="1" si="523"/>
        <v>0.55140679045077778</v>
      </c>
      <c r="L4139" s="93">
        <f t="shared" ca="1" si="523"/>
        <v>-0.44578346710367278</v>
      </c>
      <c r="M4139" s="93">
        <f t="shared" ca="1" si="524"/>
        <v>0.55140679045077778</v>
      </c>
      <c r="N4139" s="101">
        <f t="shared" ca="1" si="520"/>
        <v>-0.24728008131671741</v>
      </c>
      <c r="O4139" s="46">
        <f t="shared" ca="1" si="525"/>
        <v>0.51822151620686441</v>
      </c>
      <c r="P4139" s="46">
        <f t="shared" ca="1" si="526"/>
        <v>0.41925241394353319</v>
      </c>
      <c r="Q4139" s="47">
        <f t="shared" ca="1" si="521"/>
        <v>0.71615972073352685</v>
      </c>
      <c r="R4139" s="47">
        <f t="shared" ca="1" si="522"/>
        <v>0.10943943804915246</v>
      </c>
      <c r="S4139" s="97">
        <f t="shared" ca="1" si="527"/>
        <v>0.31383047712800843</v>
      </c>
      <c r="V4139">
        <v>4122</v>
      </c>
      <c r="W4139" s="46">
        <v>-0.18956367136677399</v>
      </c>
    </row>
    <row r="4140" spans="10:23">
      <c r="J4140">
        <v>4123</v>
      </c>
      <c r="K4140" s="93">
        <f t="shared" ca="1" si="523"/>
        <v>0.70507512839167308</v>
      </c>
      <c r="L4140" s="93">
        <f t="shared" ca="1" si="523"/>
        <v>-1.2398883281716928</v>
      </c>
      <c r="M4140" s="93">
        <f t="shared" ca="1" si="524"/>
        <v>0.70507512839167308</v>
      </c>
      <c r="N4140" s="101">
        <f t="shared" ca="1" si="520"/>
        <v>-0.95128757094689709</v>
      </c>
      <c r="O4140" s="46">
        <f t="shared" ca="1" si="525"/>
        <v>0.57338375836886479</v>
      </c>
      <c r="P4140" s="46">
        <f t="shared" ca="1" si="526"/>
        <v>0.44683353502453338</v>
      </c>
      <c r="Q4140" s="47">
        <f t="shared" ca="1" si="521"/>
        <v>0.82648420505752762</v>
      </c>
      <c r="R4140" s="47">
        <f t="shared" ca="1" si="522"/>
        <v>-4.3932857105318246E-3</v>
      </c>
      <c r="S4140" s="97">
        <f t="shared" ca="1" si="527"/>
        <v>0.28449523632916651</v>
      </c>
      <c r="V4140">
        <v>4123</v>
      </c>
      <c r="W4140" s="46">
        <v>0.58788737950326098</v>
      </c>
    </row>
    <row r="4141" spans="10:23">
      <c r="J4141">
        <v>4124</v>
      </c>
      <c r="K4141" s="93">
        <f t="shared" ca="1" si="523"/>
        <v>6.0822533912427118E-2</v>
      </c>
      <c r="L4141" s="93">
        <f t="shared" ca="1" si="523"/>
        <v>-0.65990739339458138</v>
      </c>
      <c r="M4141" s="93">
        <f t="shared" ca="1" si="524"/>
        <v>6.0822533912427118E-2</v>
      </c>
      <c r="N4141" s="101">
        <f t="shared" ca="1" si="520"/>
        <v>-0.60630417518090984</v>
      </c>
      <c r="O4141" s="46">
        <f t="shared" ca="1" si="525"/>
        <v>0.34211674457562541</v>
      </c>
      <c r="P4141" s="46">
        <f t="shared" ca="1" si="526"/>
        <v>0.33120002812791366</v>
      </c>
      <c r="Q4141" s="47">
        <f t="shared" ca="1" si="521"/>
        <v>0.3639501774710488</v>
      </c>
      <c r="R4141" s="47">
        <f t="shared" ca="1" si="522"/>
        <v>5.138793845305839E-2</v>
      </c>
      <c r="S4141" s="97">
        <f t="shared" ca="1" si="527"/>
        <v>0.1967523415143419</v>
      </c>
      <c r="V4141">
        <v>4124</v>
      </c>
      <c r="W4141" s="46">
        <v>-7.64142393509194E-2</v>
      </c>
    </row>
    <row r="4142" spans="10:23">
      <c r="J4142">
        <v>4125</v>
      </c>
      <c r="K4142" s="93">
        <f t="shared" ca="1" si="523"/>
        <v>1.5345173594259083</v>
      </c>
      <c r="L4142" s="93">
        <f t="shared" ca="1" si="523"/>
        <v>1.4966605063209761</v>
      </c>
      <c r="M4142" s="93">
        <f t="shared" ca="1" si="524"/>
        <v>1.5345173594259083</v>
      </c>
      <c r="N4142" s="101">
        <f t="shared" ca="1" si="520"/>
        <v>1.9069696095368656</v>
      </c>
      <c r="O4142" s="46">
        <f t="shared" ca="1" si="525"/>
        <v>0.87112819825015297</v>
      </c>
      <c r="P4142" s="46">
        <f t="shared" ca="1" si="526"/>
        <v>0.59570575496517741</v>
      </c>
      <c r="Q4142" s="47">
        <f t="shared" ca="1" si="521"/>
        <v>1.421973084820104</v>
      </c>
      <c r="R4142" s="47">
        <f t="shared" ca="1" si="522"/>
        <v>0.45776543398016051</v>
      </c>
      <c r="S4142" s="97">
        <f t="shared" ca="1" si="527"/>
        <v>0.66444681611515677</v>
      </c>
      <c r="V4142">
        <v>4125</v>
      </c>
      <c r="W4142" s="46">
        <v>-0.29016319885363001</v>
      </c>
    </row>
    <row r="4143" spans="10:23">
      <c r="J4143">
        <v>4126</v>
      </c>
      <c r="K4143" s="93">
        <f t="shared" ca="1" si="523"/>
        <v>-0.22096053447892333</v>
      </c>
      <c r="L4143" s="93">
        <f t="shared" ca="1" si="523"/>
        <v>5.7759823548691851E-2</v>
      </c>
      <c r="M4143" s="93">
        <f t="shared" ca="1" si="524"/>
        <v>-0.22096053447892333</v>
      </c>
      <c r="N4143" s="101">
        <f t="shared" ca="1" si="520"/>
        <v>-1.5509289250146073E-2</v>
      </c>
      <c r="O4143" s="46">
        <f t="shared" ca="1" si="525"/>
        <v>0.24096522524485914</v>
      </c>
      <c r="P4143" s="46">
        <f t="shared" ca="1" si="526"/>
        <v>0.28062426846253052</v>
      </c>
      <c r="Q4143" s="47">
        <f t="shared" ca="1" si="521"/>
        <v>0.16164713880951628</v>
      </c>
      <c r="R4143" s="47">
        <f t="shared" ca="1" si="522"/>
        <v>0.14691503445614024</v>
      </c>
      <c r="S4143" s="97">
        <f t="shared" ca="1" si="527"/>
        <v>0.19394012985049969</v>
      </c>
      <c r="V4143">
        <v>4126</v>
      </c>
      <c r="W4143" s="46">
        <v>-0.43834419312034401</v>
      </c>
    </row>
    <row r="4144" spans="10:23">
      <c r="J4144">
        <v>4127</v>
      </c>
      <c r="K4144" s="93">
        <f t="shared" ca="1" si="523"/>
        <v>-0.37308169368333044</v>
      </c>
      <c r="L4144" s="93">
        <f t="shared" ca="1" si="523"/>
        <v>8.4497059425966636E-2</v>
      </c>
      <c r="M4144" s="93">
        <f t="shared" ca="1" si="524"/>
        <v>-0.37308169368333044</v>
      </c>
      <c r="N4144" s="101">
        <f t="shared" ca="1" si="520"/>
        <v>-3.8538106671770836E-2</v>
      </c>
      <c r="O4144" s="46">
        <f t="shared" ca="1" si="525"/>
        <v>0.18635837301726985</v>
      </c>
      <c r="P4144" s="46">
        <f t="shared" ca="1" si="526"/>
        <v>0.25332084234873592</v>
      </c>
      <c r="Q4144" s="47">
        <f t="shared" ca="1" si="521"/>
        <v>5.2433434354337727E-2</v>
      </c>
      <c r="R4144" s="47">
        <f t="shared" ca="1" si="522"/>
        <v>0.14319144763258942</v>
      </c>
      <c r="S4144" s="97">
        <f t="shared" ca="1" si="527"/>
        <v>0.16477491032492964</v>
      </c>
      <c r="V4144">
        <v>4127</v>
      </c>
      <c r="W4144" s="46">
        <v>-0.12146298023470301</v>
      </c>
    </row>
    <row r="4145" spans="10:23">
      <c r="J4145">
        <v>4128</v>
      </c>
      <c r="K4145" s="93">
        <f t="shared" ca="1" si="523"/>
        <v>0.57496978313067382</v>
      </c>
      <c r="L4145" s="93">
        <f t="shared" ca="1" si="523"/>
        <v>0.79024802390035176</v>
      </c>
      <c r="M4145" s="93">
        <f t="shared" ca="1" si="524"/>
        <v>0.57496978313067382</v>
      </c>
      <c r="N4145" s="101">
        <f t="shared" ca="1" si="520"/>
        <v>0.93207415564371077</v>
      </c>
      <c r="O4145" s="46">
        <f t="shared" ca="1" si="525"/>
        <v>0.52667991125223668</v>
      </c>
      <c r="P4145" s="46">
        <f t="shared" ca="1" si="526"/>
        <v>0.42348161146621932</v>
      </c>
      <c r="Q4145" s="47">
        <f t="shared" ca="1" si="521"/>
        <v>0.7330765108242715</v>
      </c>
      <c r="R4145" s="47">
        <f t="shared" ca="1" si="522"/>
        <v>0.3001321608513654</v>
      </c>
      <c r="S4145" s="97">
        <f t="shared" ca="1" si="527"/>
        <v>0.41340603605180104</v>
      </c>
      <c r="V4145">
        <v>4128</v>
      </c>
      <c r="W4145" s="46">
        <v>0.32842682159761</v>
      </c>
    </row>
    <row r="4146" spans="10:23">
      <c r="J4146">
        <v>4129</v>
      </c>
      <c r="K4146" s="93">
        <f t="shared" ca="1" si="523"/>
        <v>-0.10381424231998515</v>
      </c>
      <c r="L4146" s="93">
        <f t="shared" ca="1" si="523"/>
        <v>0.59319082141734059</v>
      </c>
      <c r="M4146" s="93">
        <f t="shared" ca="1" si="524"/>
        <v>-0.10381424231998515</v>
      </c>
      <c r="N4146" s="101">
        <f t="shared" ca="1" si="520"/>
        <v>0.52937898718285525</v>
      </c>
      <c r="O4146" s="46">
        <f t="shared" ca="1" si="525"/>
        <v>0.28301716790943887</v>
      </c>
      <c r="P4146" s="46">
        <f t="shared" ca="1" si="526"/>
        <v>0.30165023979482042</v>
      </c>
      <c r="Q4146" s="47">
        <f t="shared" ca="1" si="521"/>
        <v>0.24575102413867581</v>
      </c>
      <c r="R4146" s="47">
        <f t="shared" ca="1" si="522"/>
        <v>0.23501937647623877</v>
      </c>
      <c r="S4146" s="97">
        <f t="shared" ca="1" si="527"/>
        <v>0.25901827219283879</v>
      </c>
      <c r="V4146">
        <v>4129</v>
      </c>
      <c r="W4146" s="46">
        <v>-0.24689695940398801</v>
      </c>
    </row>
    <row r="4147" spans="10:23">
      <c r="J4147">
        <v>4130</v>
      </c>
      <c r="K4147" s="93">
        <f t="shared" ca="1" si="523"/>
        <v>0.79761067768770888</v>
      </c>
      <c r="L4147" s="93">
        <f t="shared" ca="1" si="523"/>
        <v>0.31346113361774114</v>
      </c>
      <c r="M4147" s="93">
        <f t="shared" ca="1" si="524"/>
        <v>0.79761067768770888</v>
      </c>
      <c r="N4147" s="101">
        <f t="shared" ca="1" si="520"/>
        <v>0.55084531973142736</v>
      </c>
      <c r="O4147" s="46">
        <f t="shared" ca="1" si="525"/>
        <v>0.60660119565789805</v>
      </c>
      <c r="P4147" s="46">
        <f t="shared" ca="1" si="526"/>
        <v>0.46344225366905001</v>
      </c>
      <c r="Q4147" s="47">
        <f t="shared" ca="1" si="521"/>
        <v>0.89291907963559403</v>
      </c>
      <c r="R4147" s="47">
        <f t="shared" ca="1" si="522"/>
        <v>0.23849032123056058</v>
      </c>
      <c r="S4147" s="97">
        <f t="shared" ca="1" si="527"/>
        <v>0.42254575844422931</v>
      </c>
      <c r="V4147">
        <v>4130</v>
      </c>
      <c r="W4147" s="46">
        <v>0.79082230714311297</v>
      </c>
    </row>
    <row r="4148" spans="10:23">
      <c r="J4148">
        <v>4131</v>
      </c>
      <c r="K4148" s="93">
        <f t="shared" ca="1" si="523"/>
        <v>-0.55826202909529976</v>
      </c>
      <c r="L4148" s="93">
        <f t="shared" ca="1" si="523"/>
        <v>-0.70197840458902483</v>
      </c>
      <c r="M4148" s="93">
        <f t="shared" ca="1" si="524"/>
        <v>-0.55826202909529976</v>
      </c>
      <c r="N4148" s="101">
        <f t="shared" ca="1" si="520"/>
        <v>-0.84307377294871755</v>
      </c>
      <c r="O4148" s="46">
        <f t="shared" ca="1" si="525"/>
        <v>0.11988428575562168</v>
      </c>
      <c r="P4148" s="46">
        <f t="shared" ca="1" si="526"/>
        <v>0.22008379871791184</v>
      </c>
      <c r="Q4148" s="47">
        <f t="shared" ca="1" si="521"/>
        <v>-8.0514740168958598E-2</v>
      </c>
      <c r="R4148" s="47">
        <f t="shared" ca="1" si="522"/>
        <v>1.3104072706754233E-2</v>
      </c>
      <c r="S4148" s="97">
        <f t="shared" ca="1" si="527"/>
        <v>6.6494179231187958E-2</v>
      </c>
      <c r="V4148">
        <v>4131</v>
      </c>
      <c r="W4148" s="46">
        <v>-0.37749151746368098</v>
      </c>
    </row>
    <row r="4149" spans="10:23">
      <c r="J4149">
        <v>4132</v>
      </c>
      <c r="K4149" s="93">
        <f t="shared" ca="1" si="523"/>
        <v>-0.6132322592782552</v>
      </c>
      <c r="L4149" s="93">
        <f t="shared" ca="1" si="523"/>
        <v>-1.1738443779351611</v>
      </c>
      <c r="M4149" s="93">
        <f t="shared" ca="1" si="524"/>
        <v>-0.6132322592782552</v>
      </c>
      <c r="N4149" s="101">
        <f t="shared" ca="1" si="520"/>
        <v>-1.3079237357329876</v>
      </c>
      <c r="O4149" s="46">
        <f t="shared" ca="1" si="525"/>
        <v>0.10015165124102582</v>
      </c>
      <c r="P4149" s="46">
        <f t="shared" ca="1" si="526"/>
        <v>0.21021748146061389</v>
      </c>
      <c r="Q4149" s="47">
        <f t="shared" ca="1" si="521"/>
        <v>-0.11998000919815033</v>
      </c>
      <c r="R4149" s="47">
        <f t="shared" ca="1" si="522"/>
        <v>-6.2058675108781131E-2</v>
      </c>
      <c r="S4149" s="97">
        <f t="shared" ca="1" si="527"/>
        <v>1.9046488066122344E-2</v>
      </c>
      <c r="V4149">
        <v>4132</v>
      </c>
      <c r="W4149" s="46">
        <v>-0.16556764456331999</v>
      </c>
    </row>
    <row r="4150" spans="10:23">
      <c r="J4150">
        <v>4133</v>
      </c>
      <c r="K4150" s="93">
        <f t="shared" ca="1" si="523"/>
        <v>0.41093389982570444</v>
      </c>
      <c r="L4150" s="93">
        <f t="shared" ca="1" si="523"/>
        <v>2.7525819567595051</v>
      </c>
      <c r="M4150" s="93">
        <f t="shared" ca="1" si="524"/>
        <v>0.41093389982570444</v>
      </c>
      <c r="N4150" s="101">
        <f t="shared" ca="1" si="520"/>
        <v>2.740362876177687</v>
      </c>
      <c r="O4150" s="46">
        <f t="shared" ca="1" si="525"/>
        <v>0.46779603680305337</v>
      </c>
      <c r="P4150" s="46">
        <f t="shared" ca="1" si="526"/>
        <v>0.39403967424162767</v>
      </c>
      <c r="Q4150" s="47">
        <f t="shared" ca="1" si="521"/>
        <v>0.61530876192590478</v>
      </c>
      <c r="R4150" s="47">
        <f t="shared" ca="1" si="522"/>
        <v>0.59251886615534954</v>
      </c>
      <c r="S4150" s="97">
        <f t="shared" ca="1" si="527"/>
        <v>0.53015745147920146</v>
      </c>
      <c r="V4150">
        <v>4133</v>
      </c>
      <c r="W4150" s="46">
        <v>7.5378448917255897E-2</v>
      </c>
    </row>
    <row r="4151" spans="10:23">
      <c r="J4151">
        <v>4134</v>
      </c>
      <c r="K4151" s="93">
        <f t="shared" ca="1" si="523"/>
        <v>-1.0605686271011401</v>
      </c>
      <c r="L4151" s="93">
        <f t="shared" ca="1" si="523"/>
        <v>1.0966719820065318</v>
      </c>
      <c r="M4151" s="93">
        <f t="shared" ca="1" si="524"/>
        <v>-1.0605686271011401</v>
      </c>
      <c r="N4151" s="101">
        <f t="shared" ca="1" si="520"/>
        <v>0.70245165327898695</v>
      </c>
      <c r="O4151" s="46">
        <f t="shared" ca="1" si="525"/>
        <v>-6.0428448604959994E-2</v>
      </c>
      <c r="P4151" s="46">
        <f t="shared" ca="1" si="526"/>
        <v>0.12992743153762099</v>
      </c>
      <c r="Q4151" s="47">
        <f t="shared" ca="1" si="521"/>
        <v>-0.44114020889012195</v>
      </c>
      <c r="R4151" s="47">
        <f t="shared" ca="1" si="522"/>
        <v>0.26300392675484774</v>
      </c>
      <c r="S4151" s="97">
        <f t="shared" ca="1" si="527"/>
        <v>0.10128773907494387</v>
      </c>
      <c r="V4151">
        <v>4134</v>
      </c>
      <c r="W4151" s="46">
        <v>0.42055176248793202</v>
      </c>
    </row>
    <row r="4152" spans="10:23">
      <c r="J4152">
        <v>4135</v>
      </c>
      <c r="K4152" s="93">
        <f t="shared" ca="1" si="523"/>
        <v>-0.36082899318386258</v>
      </c>
      <c r="L4152" s="93">
        <f t="shared" ca="1" si="523"/>
        <v>-0.87551996962407919</v>
      </c>
      <c r="M4152" s="93">
        <f t="shared" ca="1" si="524"/>
        <v>-0.36082899318386258</v>
      </c>
      <c r="N4152" s="101">
        <f t="shared" ca="1" si="520"/>
        <v>-0.94481747865170862</v>
      </c>
      <c r="O4152" s="46">
        <f t="shared" ca="1" si="525"/>
        <v>0.19075671844838962</v>
      </c>
      <c r="P4152" s="46">
        <f t="shared" ca="1" si="526"/>
        <v>0.25552001506429578</v>
      </c>
      <c r="Q4152" s="47">
        <f t="shared" ca="1" si="521"/>
        <v>6.123012521657728E-2</v>
      </c>
      <c r="R4152" s="47">
        <f t="shared" ca="1" si="522"/>
        <v>-3.3471203787897585E-3</v>
      </c>
      <c r="S4152" s="97">
        <f t="shared" ca="1" si="527"/>
        <v>9.3704799034799932E-2</v>
      </c>
      <c r="V4152">
        <v>4135</v>
      </c>
      <c r="W4152" s="46">
        <v>1.3656016085745</v>
      </c>
    </row>
    <row r="4153" spans="10:23">
      <c r="J4153">
        <v>4136</v>
      </c>
      <c r="K4153" s="93">
        <f t="shared" ca="1" si="523"/>
        <v>-0.6356990014530759</v>
      </c>
      <c r="L4153" s="93">
        <f t="shared" ca="1" si="523"/>
        <v>-0.19499839476723071</v>
      </c>
      <c r="M4153" s="93">
        <f t="shared" ca="1" si="524"/>
        <v>-0.6356990014530759</v>
      </c>
      <c r="N4153" s="101">
        <f t="shared" ca="1" si="520"/>
        <v>-0.3870412432935203</v>
      </c>
      <c r="O4153" s="46">
        <f t="shared" ca="1" si="525"/>
        <v>9.2086776660841585E-2</v>
      </c>
      <c r="P4153" s="46">
        <f t="shared" ca="1" si="526"/>
        <v>0.20618504417052178</v>
      </c>
      <c r="Q4153" s="47">
        <f t="shared" ca="1" si="521"/>
        <v>-0.1361097583585188</v>
      </c>
      <c r="R4153" s="47">
        <f t="shared" ca="1" si="522"/>
        <v>8.6841107806962539E-2</v>
      </c>
      <c r="S4153" s="97">
        <f t="shared" ca="1" si="527"/>
        <v>8.9463942233902055E-2</v>
      </c>
      <c r="V4153">
        <v>4136</v>
      </c>
      <c r="W4153" s="46">
        <v>0.32678585820883199</v>
      </c>
    </row>
    <row r="4154" spans="10:23">
      <c r="J4154">
        <v>4137</v>
      </c>
      <c r="K4154" s="93">
        <f t="shared" ca="1" si="523"/>
        <v>0.45763349159288358</v>
      </c>
      <c r="L4154" s="93">
        <f t="shared" ca="1" si="523"/>
        <v>-0.60683974450292311</v>
      </c>
      <c r="M4154" s="93">
        <f t="shared" ca="1" si="524"/>
        <v>0.45763349159288358</v>
      </c>
      <c r="N4154" s="101">
        <f t="shared" ca="1" si="520"/>
        <v>-0.42979684298159171</v>
      </c>
      <c r="O4154" s="46">
        <f t="shared" ca="1" si="525"/>
        <v>0.48455976461091521</v>
      </c>
      <c r="P4154" s="46">
        <f t="shared" ca="1" si="526"/>
        <v>0.40242153814555859</v>
      </c>
      <c r="Q4154" s="47">
        <f t="shared" ca="1" si="521"/>
        <v>0.64883621754162846</v>
      </c>
      <c r="R4154" s="47">
        <f t="shared" ca="1" si="522"/>
        <v>7.9927848445150163E-2</v>
      </c>
      <c r="S4154" s="97">
        <f t="shared" ca="1" si="527"/>
        <v>0.28224380652803271</v>
      </c>
      <c r="V4154">
        <v>4137</v>
      </c>
      <c r="W4154" s="46">
        <v>0.61448870482166895</v>
      </c>
    </row>
    <row r="4155" spans="10:23">
      <c r="J4155">
        <v>4138</v>
      </c>
      <c r="K4155" s="93">
        <f t="shared" ca="1" si="523"/>
        <v>-0.20601360096506052</v>
      </c>
      <c r="L4155" s="93">
        <f t="shared" ca="1" si="523"/>
        <v>-1.3276819237251125</v>
      </c>
      <c r="M4155" s="93">
        <f t="shared" ca="1" si="524"/>
        <v>-0.20601360096506052</v>
      </c>
      <c r="N4155" s="101">
        <f t="shared" ca="1" si="520"/>
        <v>-1.3242698578753023</v>
      </c>
      <c r="O4155" s="46">
        <f t="shared" ca="1" si="525"/>
        <v>0.24633071807909634</v>
      </c>
      <c r="P4155" s="46">
        <f t="shared" ca="1" si="526"/>
        <v>0.28330701487964915</v>
      </c>
      <c r="Q4155" s="47">
        <f t="shared" ca="1" si="521"/>
        <v>0.17237812447799075</v>
      </c>
      <c r="R4155" s="47">
        <f t="shared" ca="1" si="522"/>
        <v>-6.470172029477142E-2</v>
      </c>
      <c r="S4155" s="97">
        <f t="shared" ca="1" si="527"/>
        <v>9.0814498892162462E-2</v>
      </c>
      <c r="V4155">
        <v>4138</v>
      </c>
      <c r="W4155" s="46">
        <v>-6.90185107046698E-2</v>
      </c>
    </row>
    <row r="4156" spans="10:23">
      <c r="J4156">
        <v>4139</v>
      </c>
      <c r="K4156" s="93">
        <f t="shared" ca="1" si="523"/>
        <v>-1.0788216880971162</v>
      </c>
      <c r="L4156" s="93">
        <f t="shared" ca="1" si="523"/>
        <v>0.27292937857270944</v>
      </c>
      <c r="M4156" s="93">
        <f t="shared" ca="1" si="524"/>
        <v>-1.0788216880971162</v>
      </c>
      <c r="N4156" s="101">
        <f t="shared" ca="1" si="520"/>
        <v>-8.432974330521481E-2</v>
      </c>
      <c r="O4156" s="46">
        <f t="shared" ca="1" si="525"/>
        <v>-6.69807402764237E-2</v>
      </c>
      <c r="P4156" s="46">
        <f t="shared" ca="1" si="526"/>
        <v>0.12665128570188913</v>
      </c>
      <c r="Q4156" s="47">
        <f t="shared" ca="1" si="521"/>
        <v>-0.45424479223304937</v>
      </c>
      <c r="R4156" s="47">
        <f t="shared" ca="1" si="522"/>
        <v>0.13578728389828473</v>
      </c>
      <c r="S4156" s="97">
        <f t="shared" ca="1" si="527"/>
        <v>3.4403271810930516E-2</v>
      </c>
      <c r="V4156">
        <v>4139</v>
      </c>
      <c r="W4156" s="46">
        <v>0.13682621269276901</v>
      </c>
    </row>
    <row r="4157" spans="10:23">
      <c r="J4157">
        <v>4140</v>
      </c>
      <c r="K4157" s="93">
        <f t="shared" ca="1" si="523"/>
        <v>-0.95429421692410443</v>
      </c>
      <c r="L4157" s="93">
        <f t="shared" ca="1" si="523"/>
        <v>1.4841633592113266</v>
      </c>
      <c r="M4157" s="93">
        <f t="shared" ca="1" si="524"/>
        <v>-0.95429421692410443</v>
      </c>
      <c r="N4157" s="101">
        <f t="shared" ca="1" si="520"/>
        <v>1.1036233601285832</v>
      </c>
      <c r="O4157" s="46">
        <f t="shared" ca="1" si="525"/>
        <v>-2.2279179677068051E-2</v>
      </c>
      <c r="P4157" s="46">
        <f t="shared" ca="1" si="526"/>
        <v>0.14900206600156696</v>
      </c>
      <c r="Q4157" s="47">
        <f t="shared" ca="1" si="521"/>
        <v>-0.36484167103433807</v>
      </c>
      <c r="R4157" s="47">
        <f t="shared" ca="1" si="522"/>
        <v>0.32787037882910058</v>
      </c>
      <c r="S4157" s="97">
        <f t="shared" ca="1" si="527"/>
        <v>0.15279559957601627</v>
      </c>
      <c r="V4157">
        <v>4140</v>
      </c>
      <c r="W4157" s="46">
        <v>2.8338910600432799E-2</v>
      </c>
    </row>
    <row r="4158" spans="10:23">
      <c r="J4158">
        <v>4141</v>
      </c>
      <c r="K4158" s="93">
        <f t="shared" ca="1" si="523"/>
        <v>1.5809313228704871</v>
      </c>
      <c r="L4158" s="93">
        <f t="shared" ca="1" si="523"/>
        <v>-0.64742758052014415</v>
      </c>
      <c r="M4158" s="93">
        <f t="shared" ca="1" si="524"/>
        <v>1.5809313228704871</v>
      </c>
      <c r="N4158" s="101">
        <f t="shared" ca="1" si="520"/>
        <v>-0.11104357797083708</v>
      </c>
      <c r="O4158" s="46">
        <f t="shared" ca="1" si="525"/>
        <v>0.88778939420981018</v>
      </c>
      <c r="P4158" s="46">
        <f t="shared" ca="1" si="526"/>
        <v>0.60403635294500613</v>
      </c>
      <c r="Q4158" s="47">
        <f t="shared" ca="1" si="521"/>
        <v>1.4552954767394184</v>
      </c>
      <c r="R4158" s="47">
        <f t="shared" ca="1" si="522"/>
        <v>0.1314678574619963</v>
      </c>
      <c r="S4158" s="97">
        <f t="shared" ca="1" si="527"/>
        <v>0.50962862583590329</v>
      </c>
      <c r="V4158">
        <v>4141</v>
      </c>
      <c r="W4158" s="46">
        <v>0.29310371080697201</v>
      </c>
    </row>
    <row r="4159" spans="10:23">
      <c r="J4159">
        <v>4142</v>
      </c>
      <c r="K4159" s="93">
        <f t="shared" ca="1" si="523"/>
        <v>0.95004238579240552</v>
      </c>
      <c r="L4159" s="93">
        <f t="shared" ca="1" si="523"/>
        <v>0.19243980727826968</v>
      </c>
      <c r="M4159" s="93">
        <f t="shared" ca="1" si="524"/>
        <v>0.95004238579240552</v>
      </c>
      <c r="N4159" s="101">
        <f t="shared" ca="1" si="520"/>
        <v>0.48458373758979945</v>
      </c>
      <c r="O4159" s="46">
        <f t="shared" ca="1" si="525"/>
        <v>0.66131952546031147</v>
      </c>
      <c r="P4159" s="46">
        <f t="shared" ca="1" si="526"/>
        <v>0.49080141857025672</v>
      </c>
      <c r="Q4159" s="47">
        <f t="shared" ca="1" si="521"/>
        <v>1.002355739240421</v>
      </c>
      <c r="R4159" s="47">
        <f t="shared" ca="1" si="522"/>
        <v>0.22777632104319065</v>
      </c>
      <c r="S4159" s="97">
        <f t="shared" ca="1" si="527"/>
        <v>0.44454792325175108</v>
      </c>
      <c r="V4159">
        <v>4142</v>
      </c>
      <c r="W4159" s="46">
        <v>0.220858115429346</v>
      </c>
    </row>
    <row r="4160" spans="10:23">
      <c r="J4160">
        <v>4143</v>
      </c>
      <c r="K4160" s="93">
        <f t="shared" ca="1" si="523"/>
        <v>-1.3414743382900283</v>
      </c>
      <c r="L4160" s="93">
        <f t="shared" ca="1" si="523"/>
        <v>0.90447458954104676</v>
      </c>
      <c r="M4160" s="93">
        <f t="shared" ca="1" si="524"/>
        <v>-1.3414743382900283</v>
      </c>
      <c r="N4160" s="101">
        <f t="shared" ca="1" si="520"/>
        <v>0.43089821877980744</v>
      </c>
      <c r="O4160" s="46">
        <f t="shared" ca="1" si="525"/>
        <v>-0.16126502348384175</v>
      </c>
      <c r="P4160" s="46">
        <f t="shared" ca="1" si="526"/>
        <v>7.9509144098180107E-2</v>
      </c>
      <c r="Q4160" s="47">
        <f t="shared" ca="1" si="521"/>
        <v>-0.64281335864788547</v>
      </c>
      <c r="R4160" s="47">
        <f t="shared" ca="1" si="522"/>
        <v>0.21909577584642947</v>
      </c>
      <c r="S4160" s="97">
        <f t="shared" ca="1" si="527"/>
        <v>2.8915376181293861E-2</v>
      </c>
      <c r="V4160">
        <v>4143</v>
      </c>
      <c r="W4160" s="46">
        <v>4.6605885223418998E-2</v>
      </c>
    </row>
    <row r="4161" spans="10:23">
      <c r="J4161">
        <v>4144</v>
      </c>
      <c r="K4161" s="93">
        <f t="shared" ca="1" si="523"/>
        <v>-1.5862678554715766</v>
      </c>
      <c r="L4161" s="93">
        <f t="shared" ca="1" si="523"/>
        <v>-0.41305355453754622</v>
      </c>
      <c r="M4161" s="93">
        <f t="shared" ca="1" si="524"/>
        <v>-1.5862678554715766</v>
      </c>
      <c r="N4161" s="101">
        <f t="shared" ca="1" si="520"/>
        <v>-0.89607789464688203</v>
      </c>
      <c r="O4161" s="46">
        <f t="shared" ca="1" si="525"/>
        <v>-0.24913842314051082</v>
      </c>
      <c r="P4161" s="46">
        <f t="shared" ca="1" si="526"/>
        <v>3.5572444269845571E-2</v>
      </c>
      <c r="Q4161" s="47">
        <f t="shared" ca="1" si="521"/>
        <v>-0.81856015796122361</v>
      </c>
      <c r="R4161" s="47">
        <f t="shared" ca="1" si="522"/>
        <v>4.5337043054729798E-3</v>
      </c>
      <c r="S4161" s="97">
        <f t="shared" ca="1" si="527"/>
        <v>-0.12230235941751892</v>
      </c>
      <c r="V4161">
        <v>4144</v>
      </c>
      <c r="W4161" s="46">
        <v>-4.3843040762766503E-2</v>
      </c>
    </row>
    <row r="4162" spans="10:23">
      <c r="J4162">
        <v>4145</v>
      </c>
      <c r="K4162" s="93">
        <f t="shared" ca="1" si="523"/>
        <v>-0.68054368402741705</v>
      </c>
      <c r="L4162" s="93">
        <f t="shared" ca="1" si="523"/>
        <v>1.4234678375008254</v>
      </c>
      <c r="M4162" s="93">
        <f t="shared" ca="1" si="524"/>
        <v>-0.68054368402741705</v>
      </c>
      <c r="N4162" s="101">
        <f t="shared" ca="1" si="520"/>
        <v>1.1331377670735725</v>
      </c>
      <c r="O4162" s="46">
        <f t="shared" ca="1" si="525"/>
        <v>7.5988904626881626E-2</v>
      </c>
      <c r="P4162" s="46">
        <f t="shared" ca="1" si="526"/>
        <v>0.1981361081535418</v>
      </c>
      <c r="Q4162" s="47">
        <f t="shared" ca="1" si="521"/>
        <v>-0.16830550242643871</v>
      </c>
      <c r="R4162" s="47">
        <f t="shared" ca="1" si="522"/>
        <v>0.33264263676980055</v>
      </c>
      <c r="S4162" s="97">
        <f t="shared" ca="1" si="527"/>
        <v>0.20431577069834109</v>
      </c>
      <c r="V4162">
        <v>4145</v>
      </c>
      <c r="W4162" s="46">
        <v>-3.5877984997866999E-2</v>
      </c>
    </row>
    <row r="4163" spans="10:23">
      <c r="J4163">
        <v>4146</v>
      </c>
      <c r="K4163" s="93">
        <f t="shared" ca="1" si="523"/>
        <v>-2.0228466819750381</v>
      </c>
      <c r="L4163" s="93">
        <f t="shared" ca="1" si="523"/>
        <v>1.3728486409433556</v>
      </c>
      <c r="M4163" s="93">
        <f t="shared" ca="1" si="524"/>
        <v>-2.0228466819750381</v>
      </c>
      <c r="N4163" s="101">
        <f t="shared" ca="1" si="520"/>
        <v>0.65826409175491163</v>
      </c>
      <c r="O4163" s="46">
        <f t="shared" ca="1" si="525"/>
        <v>-0.40585689405706815</v>
      </c>
      <c r="P4163" s="46">
        <f t="shared" ca="1" si="526"/>
        <v>-4.2786791188433093E-2</v>
      </c>
      <c r="Q4163" s="47">
        <f t="shared" ca="1" si="521"/>
        <v>-1.1319970997943383</v>
      </c>
      <c r="R4163" s="47">
        <f t="shared" ca="1" si="522"/>
        <v>0.2558591299186288</v>
      </c>
      <c r="S4163" s="97">
        <f t="shared" ca="1" si="527"/>
        <v>-7.4998882069219674E-2</v>
      </c>
      <c r="V4163">
        <v>4146</v>
      </c>
      <c r="W4163" s="46">
        <v>-3.1583012038179897E-2</v>
      </c>
    </row>
    <row r="4164" spans="10:23">
      <c r="J4164">
        <v>4147</v>
      </c>
      <c r="K4164" s="93">
        <f t="shared" ca="1" si="523"/>
        <v>0.85476272161353595</v>
      </c>
      <c r="L4164" s="93">
        <f t="shared" ca="1" si="523"/>
        <v>-0.79095990728907517</v>
      </c>
      <c r="M4164" s="93">
        <f t="shared" ca="1" si="524"/>
        <v>0.85476272161353595</v>
      </c>
      <c r="N4164" s="101">
        <f t="shared" ca="1" si="520"/>
        <v>-0.4780620697316047</v>
      </c>
      <c r="O4164" s="46">
        <f t="shared" ca="1" si="525"/>
        <v>0.62711703470017577</v>
      </c>
      <c r="P4164" s="46">
        <f t="shared" ca="1" si="526"/>
        <v>0.47370017319018887</v>
      </c>
      <c r="Q4164" s="47">
        <f t="shared" ca="1" si="521"/>
        <v>0.93395075772014968</v>
      </c>
      <c r="R4164" s="47">
        <f t="shared" ca="1" si="522"/>
        <v>7.2123723766421427E-2</v>
      </c>
      <c r="S4164" s="97">
        <f t="shared" ca="1" si="527"/>
        <v>0.34962037923329858</v>
      </c>
      <c r="V4164">
        <v>4147</v>
      </c>
      <c r="W4164" s="46">
        <v>9.7282947294500197E-2</v>
      </c>
    </row>
    <row r="4165" spans="10:23">
      <c r="J4165">
        <v>4148</v>
      </c>
      <c r="K4165" s="93">
        <f t="shared" ca="1" si="523"/>
        <v>1.3035852061449098</v>
      </c>
      <c r="L4165" s="93">
        <f t="shared" ca="1" si="523"/>
        <v>1.3162686083430566</v>
      </c>
      <c r="M4165" s="93">
        <f t="shared" ca="1" si="524"/>
        <v>1.3035852061449098</v>
      </c>
      <c r="N4165" s="101">
        <f t="shared" ca="1" si="520"/>
        <v>1.6625014783920629</v>
      </c>
      <c r="O4165" s="46">
        <f t="shared" ca="1" si="525"/>
        <v>0.78823060507661147</v>
      </c>
      <c r="P4165" s="46">
        <f t="shared" ca="1" si="526"/>
        <v>0.55425695837840672</v>
      </c>
      <c r="Q4165" s="47">
        <f t="shared" ca="1" si="521"/>
        <v>1.256177898473021</v>
      </c>
      <c r="R4165" s="47">
        <f t="shared" ca="1" si="522"/>
        <v>0.41823677320515784</v>
      </c>
      <c r="S4165" s="97">
        <f t="shared" ca="1" si="527"/>
        <v>0.60323368914088471</v>
      </c>
      <c r="V4165">
        <v>4148</v>
      </c>
      <c r="W4165" s="46">
        <v>0.97925932791772496</v>
      </c>
    </row>
    <row r="4166" spans="10:23">
      <c r="J4166">
        <v>4149</v>
      </c>
      <c r="K4166" s="93">
        <f t="shared" ca="1" si="523"/>
        <v>-1.0123328267053691</v>
      </c>
      <c r="L4166" s="93">
        <f t="shared" ca="1" si="523"/>
        <v>-0.81010454325606762</v>
      </c>
      <c r="M4166" s="93">
        <f t="shared" ca="1" si="524"/>
        <v>-1.0123328267053691</v>
      </c>
      <c r="N4166" s="101">
        <f t="shared" ca="1" si="520"/>
        <v>-1.0899910473139207</v>
      </c>
      <c r="O4166" s="46">
        <f t="shared" ca="1" si="525"/>
        <v>-4.3113268796528381E-2</v>
      </c>
      <c r="P4166" s="46">
        <f t="shared" ca="1" si="526"/>
        <v>0.13858502144183679</v>
      </c>
      <c r="Q4166" s="47">
        <f t="shared" ca="1" si="521"/>
        <v>-0.40650984927325873</v>
      </c>
      <c r="R4166" s="47">
        <f t="shared" ca="1" si="522"/>
        <v>-2.6820596133165758E-2</v>
      </c>
      <c r="S4166" s="97">
        <f t="shared" ca="1" si="527"/>
        <v>-3.496693246484707E-2</v>
      </c>
      <c r="V4166">
        <v>4149</v>
      </c>
      <c r="W4166" s="46">
        <v>0.117929978314861</v>
      </c>
    </row>
    <row r="4167" spans="10:23">
      <c r="J4167">
        <v>4150</v>
      </c>
      <c r="K4167" s="93">
        <f t="shared" ca="1" si="523"/>
        <v>1.3958211469707429</v>
      </c>
      <c r="L4167" s="93">
        <f t="shared" ca="1" si="523"/>
        <v>0.15430051512481258</v>
      </c>
      <c r="M4167" s="93">
        <f t="shared" ca="1" si="524"/>
        <v>1.3958211469707429</v>
      </c>
      <c r="N4167" s="101">
        <f t="shared" ca="1" si="520"/>
        <v>0.59019216237613703</v>
      </c>
      <c r="O4167" s="46">
        <f t="shared" ca="1" si="525"/>
        <v>0.82134049207123416</v>
      </c>
      <c r="P4167" s="46">
        <f t="shared" ca="1" si="526"/>
        <v>0.57081190187571806</v>
      </c>
      <c r="Q4167" s="47">
        <f t="shared" ca="1" si="521"/>
        <v>1.3223976724622664</v>
      </c>
      <c r="R4167" s="47">
        <f t="shared" ca="1" si="522"/>
        <v>0.24485241017927872</v>
      </c>
      <c r="S4167" s="97">
        <f t="shared" ca="1" si="527"/>
        <v>0.5330964511252565</v>
      </c>
      <c r="V4167">
        <v>4150</v>
      </c>
      <c r="W4167" s="46">
        <v>0.26264252487737499</v>
      </c>
    </row>
    <row r="4168" spans="10:23">
      <c r="J4168">
        <v>4151</v>
      </c>
      <c r="K4168" s="93">
        <f t="shared" ca="1" si="523"/>
        <v>0.51059994047139512</v>
      </c>
      <c r="L4168" s="93">
        <f t="shared" ca="1" si="523"/>
        <v>2.1418547006720283</v>
      </c>
      <c r="M4168" s="93">
        <f t="shared" ca="1" si="524"/>
        <v>0.51059994047139512</v>
      </c>
      <c r="N4168" s="101">
        <f t="shared" ca="1" si="520"/>
        <v>2.1930386689118082</v>
      </c>
      <c r="O4168" s="46">
        <f t="shared" ca="1" si="525"/>
        <v>0.50357310280828316</v>
      </c>
      <c r="P4168" s="46">
        <f t="shared" ca="1" si="526"/>
        <v>0.41192820724424256</v>
      </c>
      <c r="Q4168" s="47">
        <f t="shared" ca="1" si="521"/>
        <v>0.68686289393636435</v>
      </c>
      <c r="R4168" s="47">
        <f t="shared" ca="1" si="522"/>
        <v>0.50402065241416705</v>
      </c>
      <c r="S4168" s="97">
        <f t="shared" ca="1" si="527"/>
        <v>0.50379687761122516</v>
      </c>
      <c r="V4168">
        <v>4151</v>
      </c>
      <c r="W4168" s="46">
        <v>0.77051988660459703</v>
      </c>
    </row>
    <row r="4169" spans="10:23">
      <c r="J4169">
        <v>4152</v>
      </c>
      <c r="K4169" s="93">
        <f t="shared" ca="1" si="523"/>
        <v>-0.13780642585317529</v>
      </c>
      <c r="L4169" s="93">
        <f t="shared" ca="1" si="523"/>
        <v>-1.0802600048275377</v>
      </c>
      <c r="M4169" s="93">
        <f t="shared" ca="1" si="524"/>
        <v>-0.13780642585317529</v>
      </c>
      <c r="N4169" s="101">
        <f t="shared" ca="1" si="520"/>
        <v>-1.0680018843612202</v>
      </c>
      <c r="O4169" s="46">
        <f t="shared" ca="1" si="525"/>
        <v>0.27081501172815581</v>
      </c>
      <c r="P4169" s="46">
        <f t="shared" ca="1" si="526"/>
        <v>0.29554916170417889</v>
      </c>
      <c r="Q4169" s="47">
        <f t="shared" ca="1" si="521"/>
        <v>0.22134671177610959</v>
      </c>
      <c r="R4169" s="47">
        <f t="shared" ca="1" si="522"/>
        <v>-2.3265113629114098E-2</v>
      </c>
      <c r="S4169" s="97">
        <f t="shared" ca="1" si="527"/>
        <v>0.12377494904952085</v>
      </c>
      <c r="V4169">
        <v>4152</v>
      </c>
      <c r="W4169" s="46">
        <v>0.23256663660978599</v>
      </c>
    </row>
    <row r="4170" spans="10:23">
      <c r="J4170">
        <v>4153</v>
      </c>
      <c r="K4170" s="93">
        <f t="shared" ca="1" si="523"/>
        <v>-0.51449010979185139</v>
      </c>
      <c r="L4170" s="93">
        <f t="shared" ca="1" si="523"/>
        <v>0.16208641681755789</v>
      </c>
      <c r="M4170" s="93">
        <f t="shared" ca="1" si="524"/>
        <v>-0.51449010979185139</v>
      </c>
      <c r="N4170" s="101">
        <f t="shared" ca="1" si="520"/>
        <v>-9.94798997215815E-3</v>
      </c>
      <c r="O4170" s="46">
        <f t="shared" ca="1" si="525"/>
        <v>0.13559706852445114</v>
      </c>
      <c r="P4170" s="46">
        <f t="shared" ca="1" si="526"/>
        <v>0.22794019010232655</v>
      </c>
      <c r="Q4170" s="47">
        <f t="shared" ca="1" si="521"/>
        <v>-4.9089174631299692E-2</v>
      </c>
      <c r="R4170" s="47">
        <f t="shared" ca="1" si="522"/>
        <v>0.14781425478231699</v>
      </c>
      <c r="S4170" s="97">
        <f t="shared" ca="1" si="527"/>
        <v>0.14170566165338405</v>
      </c>
      <c r="V4170">
        <v>4153</v>
      </c>
      <c r="W4170" s="46">
        <v>-0.119138732641961</v>
      </c>
    </row>
    <row r="4171" spans="10:23">
      <c r="J4171">
        <v>4154</v>
      </c>
      <c r="K4171" s="93">
        <f t="shared" ca="1" si="523"/>
        <v>-0.71936809430345583</v>
      </c>
      <c r="L4171" s="93">
        <f t="shared" ca="1" si="523"/>
        <v>0.44081030795136911</v>
      </c>
      <c r="M4171" s="93">
        <f t="shared" ca="1" si="524"/>
        <v>-0.71936809430345583</v>
      </c>
      <c r="N4171" s="101">
        <f t="shared" ca="1" si="520"/>
        <v>0.18914965012698354</v>
      </c>
      <c r="O4171" s="46">
        <f t="shared" ca="1" si="525"/>
        <v>6.2052126562245846E-2</v>
      </c>
      <c r="P4171" s="46">
        <f t="shared" ca="1" si="526"/>
        <v>0.19116771912122391</v>
      </c>
      <c r="Q4171" s="47">
        <f t="shared" ca="1" si="521"/>
        <v>-0.19617905855571027</v>
      </c>
      <c r="R4171" s="47">
        <f t="shared" ca="1" si="522"/>
        <v>0.18000684790162613</v>
      </c>
      <c r="S4171" s="97">
        <f t="shared" ca="1" si="527"/>
        <v>0.12102948723193599</v>
      </c>
      <c r="V4171">
        <v>4154</v>
      </c>
      <c r="W4171" s="46">
        <v>5.1779640688358802E-2</v>
      </c>
    </row>
    <row r="4172" spans="10:23">
      <c r="J4172">
        <v>4155</v>
      </c>
      <c r="K4172" s="93">
        <f t="shared" ca="1" si="523"/>
        <v>1.7255942353052725</v>
      </c>
      <c r="L4172" s="93">
        <f t="shared" ca="1" si="523"/>
        <v>-1.5776771519785706</v>
      </c>
      <c r="M4172" s="93">
        <f t="shared" ca="1" si="524"/>
        <v>1.7255942353052725</v>
      </c>
      <c r="N4172" s="101">
        <f t="shared" ca="1" si="520"/>
        <v>-0.94699150601736826</v>
      </c>
      <c r="O4172" s="46">
        <f t="shared" ca="1" si="525"/>
        <v>0.93971896353109208</v>
      </c>
      <c r="P4172" s="46">
        <f t="shared" ca="1" si="526"/>
        <v>0.63000113760564702</v>
      </c>
      <c r="Q4172" s="47">
        <f t="shared" ca="1" si="521"/>
        <v>1.5591546153819822</v>
      </c>
      <c r="R4172" s="47">
        <f t="shared" ca="1" si="522"/>
        <v>-3.6986442762004523E-3</v>
      </c>
      <c r="S4172" s="97">
        <f t="shared" ca="1" si="527"/>
        <v>0.4680101596274458</v>
      </c>
      <c r="V4172">
        <v>4155</v>
      </c>
      <c r="W4172" s="46">
        <v>-0.32410464638417702</v>
      </c>
    </row>
    <row r="4173" spans="10:23">
      <c r="J4173">
        <v>4156</v>
      </c>
      <c r="K4173" s="93">
        <f t="shared" ca="1" si="523"/>
        <v>-0.47335443103732838</v>
      </c>
      <c r="L4173" s="93">
        <f t="shared" ca="1" si="523"/>
        <v>-0.52378603745537311</v>
      </c>
      <c r="M4173" s="93">
        <f t="shared" ca="1" si="524"/>
        <v>-0.47335443103732838</v>
      </c>
      <c r="N4173" s="101">
        <f t="shared" ca="1" si="520"/>
        <v>-0.64713006443961318</v>
      </c>
      <c r="O4173" s="46">
        <f t="shared" ca="1" si="525"/>
        <v>0.15036352141488338</v>
      </c>
      <c r="P4173" s="46">
        <f t="shared" ca="1" si="526"/>
        <v>0.23532341654754269</v>
      </c>
      <c r="Q4173" s="47">
        <f t="shared" ca="1" si="521"/>
        <v>-1.955626885043521E-2</v>
      </c>
      <c r="R4173" s="47">
        <f t="shared" ca="1" si="522"/>
        <v>4.4786698774953962E-2</v>
      </c>
      <c r="S4173" s="97">
        <f t="shared" ca="1" si="527"/>
        <v>9.7575110094918677E-2</v>
      </c>
      <c r="V4173">
        <v>4156</v>
      </c>
      <c r="W4173" s="46">
        <v>0.48813888063490501</v>
      </c>
    </row>
    <row r="4174" spans="10:23">
      <c r="J4174">
        <v>4157</v>
      </c>
      <c r="K4174" s="93">
        <f t="shared" ca="1" si="523"/>
        <v>0.37433318760244388</v>
      </c>
      <c r="L4174" s="93">
        <f t="shared" ca="1" si="523"/>
        <v>2.0200118314631883</v>
      </c>
      <c r="M4174" s="93">
        <f t="shared" ca="1" si="524"/>
        <v>0.37433318760244388</v>
      </c>
      <c r="N4174" s="101">
        <f t="shared" ca="1" si="520"/>
        <v>2.0341856086460659</v>
      </c>
      <c r="O4174" s="46">
        <f t="shared" ca="1" si="525"/>
        <v>0.45465749845471948</v>
      </c>
      <c r="P4174" s="46">
        <f t="shared" ca="1" si="526"/>
        <v>0.38747040506746072</v>
      </c>
      <c r="Q4174" s="47">
        <f t="shared" ca="1" si="521"/>
        <v>0.58903168522923699</v>
      </c>
      <c r="R4174" s="47">
        <f t="shared" ca="1" si="522"/>
        <v>0.47833530560470389</v>
      </c>
      <c r="S4174" s="97">
        <f t="shared" ca="1" si="527"/>
        <v>0.46649640202971165</v>
      </c>
      <c r="V4174">
        <v>4157</v>
      </c>
      <c r="W4174" s="46">
        <v>0.45920663752185598</v>
      </c>
    </row>
    <row r="4175" spans="10:23">
      <c r="J4175">
        <v>4158</v>
      </c>
      <c r="K4175" s="93">
        <f t="shared" ca="1" si="523"/>
        <v>3.8967037913028281E-2</v>
      </c>
      <c r="L4175" s="93">
        <f t="shared" ca="1" si="523"/>
        <v>-0.84178512522617055</v>
      </c>
      <c r="M4175" s="93">
        <f t="shared" ca="1" si="524"/>
        <v>3.8967037913028281E-2</v>
      </c>
      <c r="N4175" s="101">
        <f t="shared" ca="1" si="520"/>
        <v>-0.78568993306090251</v>
      </c>
      <c r="O4175" s="46">
        <f t="shared" ca="1" si="525"/>
        <v>0.33427128871240669</v>
      </c>
      <c r="P4175" s="46">
        <f t="shared" ca="1" si="526"/>
        <v>0.3272773001963043</v>
      </c>
      <c r="Q4175" s="47">
        <f t="shared" ca="1" si="521"/>
        <v>0.34825926574461141</v>
      </c>
      <c r="R4175" s="47">
        <f t="shared" ca="1" si="522"/>
        <v>2.2382608646266733E-2</v>
      </c>
      <c r="S4175" s="97">
        <f t="shared" ca="1" si="527"/>
        <v>0.17832694867933671</v>
      </c>
      <c r="V4175">
        <v>4158</v>
      </c>
      <c r="W4175" s="46">
        <v>-8.2314873069243497E-2</v>
      </c>
    </row>
    <row r="4176" spans="10:23">
      <c r="J4176">
        <v>4159</v>
      </c>
      <c r="K4176" s="93">
        <f t="shared" ca="1" si="523"/>
        <v>0.89092863978515746</v>
      </c>
      <c r="L4176" s="93">
        <f t="shared" ca="1" si="523"/>
        <v>3.0586599780450641</v>
      </c>
      <c r="M4176" s="93">
        <f t="shared" ca="1" si="524"/>
        <v>0.89092863978515746</v>
      </c>
      <c r="N4176" s="101">
        <f t="shared" ca="1" si="520"/>
        <v>3.1831993977575537</v>
      </c>
      <c r="O4176" s="46">
        <f t="shared" ca="1" si="525"/>
        <v>0.64009949525728427</v>
      </c>
      <c r="P4176" s="46">
        <f t="shared" ca="1" si="526"/>
        <v>0.48019140346874312</v>
      </c>
      <c r="Q4176" s="47">
        <f t="shared" ca="1" si="521"/>
        <v>0.95991567883436646</v>
      </c>
      <c r="R4176" s="47">
        <f t="shared" ca="1" si="522"/>
        <v>0.66412220585587001</v>
      </c>
      <c r="S4176" s="97">
        <f t="shared" ca="1" si="527"/>
        <v>0.65211085055657714</v>
      </c>
      <c r="V4176">
        <v>4159</v>
      </c>
      <c r="W4176" s="46">
        <v>7.4667899190417705E-2</v>
      </c>
    </row>
    <row r="4177" spans="10:23">
      <c r="J4177">
        <v>4160</v>
      </c>
      <c r="K4177" s="93">
        <f t="shared" ca="1" si="523"/>
        <v>1.1776189148576663</v>
      </c>
      <c r="L4177" s="93">
        <f t="shared" ca="1" si="523"/>
        <v>-0.32544163398838538</v>
      </c>
      <c r="M4177" s="93">
        <f t="shared" ca="1" si="524"/>
        <v>1.1776189148576663</v>
      </c>
      <c r="N4177" s="101">
        <f t="shared" ca="1" si="520"/>
        <v>6.5963491261403939E-2</v>
      </c>
      <c r="O4177" s="46">
        <f t="shared" ca="1" si="525"/>
        <v>0.7430125519802826</v>
      </c>
      <c r="P4177" s="46">
        <f t="shared" ca="1" si="526"/>
        <v>0.53164793183024228</v>
      </c>
      <c r="Q4177" s="47">
        <f t="shared" ca="1" si="521"/>
        <v>1.1657417922803632</v>
      </c>
      <c r="R4177" s="47">
        <f t="shared" ca="1" si="522"/>
        <v>0.16008857117913233</v>
      </c>
      <c r="S4177" s="97">
        <f t="shared" ca="1" si="527"/>
        <v>0.45155056157970747</v>
      </c>
      <c r="V4177">
        <v>4160</v>
      </c>
      <c r="W4177" s="46">
        <v>8.5915582785769995E-2</v>
      </c>
    </row>
    <row r="4178" spans="10:23">
      <c r="J4178">
        <v>4161</v>
      </c>
      <c r="K4178" s="93">
        <f t="shared" ca="1" si="523"/>
        <v>-0.74295530459743264</v>
      </c>
      <c r="L4178" s="93">
        <f t="shared" ca="1" si="523"/>
        <v>0.6689517977419458</v>
      </c>
      <c r="M4178" s="93">
        <f t="shared" ca="1" si="524"/>
        <v>-0.74295530459743264</v>
      </c>
      <c r="N4178" s="101">
        <f t="shared" ref="N4178:N4241" ca="1" si="528">$N$2*K4178+SQRT(1-$N$2^2)*L4178</f>
        <v>0.39794549910431881</v>
      </c>
      <c r="O4178" s="46">
        <f t="shared" ca="1" si="525"/>
        <v>5.3585038132729412E-2</v>
      </c>
      <c r="P4178" s="46">
        <f t="shared" ca="1" si="526"/>
        <v>0.18693417490646569</v>
      </c>
      <c r="Q4178" s="47">
        <f t="shared" ref="Q4178:Q4241" ca="1" si="529">$K$2+K4178*$S$3</f>
        <v>-0.21311323541474314</v>
      </c>
      <c r="R4178" s="47">
        <f t="shared" ref="R4178:R4241" ca="1" si="530">$L$2+$L$3*N4178</f>
        <v>0.21376756855999751</v>
      </c>
      <c r="S4178" s="97">
        <f t="shared" ca="1" si="527"/>
        <v>0.13367630334636346</v>
      </c>
      <c r="V4178">
        <v>4161</v>
      </c>
      <c r="W4178" s="46">
        <v>9.8631560147768305E-2</v>
      </c>
    </row>
    <row r="4179" spans="10:23">
      <c r="J4179">
        <v>4162</v>
      </c>
      <c r="K4179" s="93">
        <f t="shared" ref="K4179:L4242" ca="1" si="531">_xlfn.NORM.S.INV(RAND())</f>
        <v>-2.0086608929186536</v>
      </c>
      <c r="L4179" s="93">
        <f t="shared" ca="1" si="531"/>
        <v>2.1750708783706396</v>
      </c>
      <c r="M4179" s="93">
        <f t="shared" ref="M4179:M4242" ca="1" si="532">K4179</f>
        <v>-2.0086608929186536</v>
      </c>
      <c r="N4179" s="101">
        <f t="shared" ca="1" si="528"/>
        <v>1.4233489074043568</v>
      </c>
      <c r="O4179" s="46">
        <f t="shared" ref="O4179:O4242" ca="1" si="533">$K$2+K4179*$K$3</f>
        <v>-0.40076462884698749</v>
      </c>
      <c r="P4179" s="46">
        <f t="shared" ref="P4179:P4242" ca="1" si="534">$K$2+K4179*$R$3</f>
        <v>-4.0240658583392763E-2</v>
      </c>
      <c r="Q4179" s="47">
        <f t="shared" ca="1" si="529"/>
        <v>-1.1218125693741769</v>
      </c>
      <c r="R4179" s="47">
        <f t="shared" ca="1" si="530"/>
        <v>0.37956759858606037</v>
      </c>
      <c r="S4179" s="97">
        <f t="shared" ref="S4179:S4242" ca="1" si="535">AVERAGE(R4179,O4179)</f>
        <v>-1.0598515130463559E-2</v>
      </c>
      <c r="V4179">
        <v>4162</v>
      </c>
      <c r="W4179" s="46">
        <v>0.31479359516709199</v>
      </c>
    </row>
    <row r="4180" spans="10:23">
      <c r="J4180">
        <v>4163</v>
      </c>
      <c r="K4180" s="93">
        <f t="shared" ca="1" si="531"/>
        <v>1.4819916934522679</v>
      </c>
      <c r="L4180" s="93">
        <f t="shared" ca="1" si="531"/>
        <v>-0.15232691615460695</v>
      </c>
      <c r="M4180" s="93">
        <f t="shared" ca="1" si="532"/>
        <v>1.4819916934522679</v>
      </c>
      <c r="N4180" s="101">
        <f t="shared" ca="1" si="528"/>
        <v>0.32688801664300515</v>
      </c>
      <c r="O4180" s="46">
        <f t="shared" ca="1" si="533"/>
        <v>0.85227308765949417</v>
      </c>
      <c r="P4180" s="46">
        <f t="shared" ca="1" si="534"/>
        <v>0.58627819966984807</v>
      </c>
      <c r="Q4180" s="47">
        <f t="shared" ca="1" si="529"/>
        <v>1.3842628636387864</v>
      </c>
      <c r="R4180" s="47">
        <f t="shared" ca="1" si="530"/>
        <v>0.20227810730962589</v>
      </c>
      <c r="S4180" s="97">
        <f t="shared" ca="1" si="535"/>
        <v>0.52727559748455999</v>
      </c>
      <c r="V4180">
        <v>4163</v>
      </c>
      <c r="W4180" s="46">
        <v>0.16420839498355799</v>
      </c>
    </row>
    <row r="4181" spans="10:23">
      <c r="J4181">
        <v>4164</v>
      </c>
      <c r="K4181" s="93">
        <f t="shared" ca="1" si="531"/>
        <v>-0.46714462932730266</v>
      </c>
      <c r="L4181" s="93">
        <f t="shared" ca="1" si="531"/>
        <v>-0.97038890450910409</v>
      </c>
      <c r="M4181" s="93">
        <f t="shared" ca="1" si="532"/>
        <v>-0.46714462932730266</v>
      </c>
      <c r="N4181" s="101">
        <f t="shared" ca="1" si="528"/>
        <v>-1.0685718782352098</v>
      </c>
      <c r="O4181" s="46">
        <f t="shared" ca="1" si="533"/>
        <v>0.15259265065709718</v>
      </c>
      <c r="P4181" s="46">
        <f t="shared" ca="1" si="534"/>
        <v>0.23643798116864956</v>
      </c>
      <c r="Q4181" s="47">
        <f t="shared" ca="1" si="529"/>
        <v>-1.5098010366007608E-2</v>
      </c>
      <c r="R4181" s="47">
        <f t="shared" ca="1" si="530"/>
        <v>-2.3357277357708317E-2</v>
      </c>
      <c r="S4181" s="97">
        <f t="shared" ca="1" si="535"/>
        <v>6.4617686649694431E-2</v>
      </c>
      <c r="V4181">
        <v>4164</v>
      </c>
      <c r="W4181" s="46">
        <v>0.26952623007417498</v>
      </c>
    </row>
    <row r="4182" spans="10:23">
      <c r="J4182">
        <v>4165</v>
      </c>
      <c r="K4182" s="93">
        <f t="shared" ca="1" si="531"/>
        <v>2.0509176069328472</v>
      </c>
      <c r="L4182" s="93">
        <f t="shared" ca="1" si="531"/>
        <v>-2.2823976378985145</v>
      </c>
      <c r="M4182" s="93">
        <f t="shared" ca="1" si="532"/>
        <v>2.0509176069328472</v>
      </c>
      <c r="N4182" s="101">
        <f t="shared" ca="1" si="528"/>
        <v>-1.5116650207272406</v>
      </c>
      <c r="O4182" s="46">
        <f t="shared" ca="1" si="533"/>
        <v>1.0565001225332871</v>
      </c>
      <c r="P4182" s="46">
        <f t="shared" ca="1" si="534"/>
        <v>0.68839171710674452</v>
      </c>
      <c r="Q4182" s="47">
        <f t="shared" ca="1" si="529"/>
        <v>1.7927169333863722</v>
      </c>
      <c r="R4182" s="47">
        <f t="shared" ca="1" si="530"/>
        <v>-9.5002110732423511E-2</v>
      </c>
      <c r="S4182" s="97">
        <f t="shared" ca="1" si="535"/>
        <v>0.48074900590043179</v>
      </c>
      <c r="V4182">
        <v>4165</v>
      </c>
      <c r="W4182" s="46">
        <v>5.2473986947475001E-2</v>
      </c>
    </row>
    <row r="4183" spans="10:23">
      <c r="J4183">
        <v>4166</v>
      </c>
      <c r="K4183" s="93">
        <f t="shared" ca="1" si="531"/>
        <v>1.236031732720541</v>
      </c>
      <c r="L4183" s="93">
        <f t="shared" ca="1" si="531"/>
        <v>0.34356655992119495</v>
      </c>
      <c r="M4183" s="93">
        <f t="shared" ca="1" si="532"/>
        <v>1.236031732720541</v>
      </c>
      <c r="N4183" s="101">
        <f t="shared" ca="1" si="528"/>
        <v>0.71881549915474885</v>
      </c>
      <c r="O4183" s="46">
        <f t="shared" ca="1" si="533"/>
        <v>0.76398097037728541</v>
      </c>
      <c r="P4183" s="46">
        <f t="shared" ca="1" si="534"/>
        <v>0.54213214102874363</v>
      </c>
      <c r="Q4183" s="47">
        <f t="shared" ca="1" si="529"/>
        <v>1.2076786290743688</v>
      </c>
      <c r="R4183" s="47">
        <f t="shared" ca="1" si="530"/>
        <v>0.26564983773542572</v>
      </c>
      <c r="S4183" s="97">
        <f t="shared" ca="1" si="535"/>
        <v>0.51481540405635551</v>
      </c>
      <c r="V4183">
        <v>4166</v>
      </c>
      <c r="W4183" s="46">
        <v>0.76823570038713795</v>
      </c>
    </row>
    <row r="4184" spans="10:23">
      <c r="J4184">
        <v>4167</v>
      </c>
      <c r="K4184" s="93">
        <f t="shared" ca="1" si="531"/>
        <v>-1.2646847412329933</v>
      </c>
      <c r="L4184" s="93">
        <f t="shared" ca="1" si="531"/>
        <v>0.28384421454858816</v>
      </c>
      <c r="M4184" s="93">
        <f t="shared" ca="1" si="532"/>
        <v>-1.2646847412329933</v>
      </c>
      <c r="N4184" s="101">
        <f t="shared" ca="1" si="528"/>
        <v>-0.13309019129309918</v>
      </c>
      <c r="O4184" s="46">
        <f t="shared" ca="1" si="533"/>
        <v>-0.13369990235907353</v>
      </c>
      <c r="P4184" s="46">
        <f t="shared" ca="1" si="534"/>
        <v>9.3291704660564218E-2</v>
      </c>
      <c r="Q4184" s="47">
        <f t="shared" ca="1" si="529"/>
        <v>-0.58768311639834903</v>
      </c>
      <c r="R4184" s="47">
        <f t="shared" ca="1" si="530"/>
        <v>0.12790308566465652</v>
      </c>
      <c r="S4184" s="97">
        <f t="shared" ca="1" si="535"/>
        <v>-2.8984083472085032E-3</v>
      </c>
      <c r="V4184">
        <v>4167</v>
      </c>
      <c r="W4184" s="46">
        <v>-0.14215094632639699</v>
      </c>
    </row>
    <row r="4185" spans="10:23">
      <c r="J4185">
        <v>4168</v>
      </c>
      <c r="K4185" s="93">
        <f t="shared" ca="1" si="531"/>
        <v>-2.3597988245570103</v>
      </c>
      <c r="L4185" s="93">
        <f t="shared" ca="1" si="531"/>
        <v>-1.5608391199056431</v>
      </c>
      <c r="M4185" s="93">
        <f t="shared" ca="1" si="532"/>
        <v>-2.3597988245570103</v>
      </c>
      <c r="N4185" s="101">
        <f t="shared" ca="1" si="528"/>
        <v>-2.230274294080123</v>
      </c>
      <c r="O4185" s="46">
        <f t="shared" ca="1" si="533"/>
        <v>-0.52681242683090912</v>
      </c>
      <c r="P4185" s="46">
        <f t="shared" ca="1" si="534"/>
        <v>-0.10326455757535358</v>
      </c>
      <c r="Q4185" s="47">
        <f t="shared" ca="1" si="529"/>
        <v>-1.3739081653420202</v>
      </c>
      <c r="R4185" s="47">
        <f t="shared" ca="1" si="530"/>
        <v>-0.2111958332561667</v>
      </c>
      <c r="S4185" s="97">
        <f t="shared" ca="1" si="535"/>
        <v>-0.36900413004353794</v>
      </c>
      <c r="V4185">
        <v>4168</v>
      </c>
      <c r="W4185" s="46">
        <v>0.489349864219499</v>
      </c>
    </row>
    <row r="4186" spans="10:23">
      <c r="J4186">
        <v>4169</v>
      </c>
      <c r="K4186" s="93">
        <f t="shared" ca="1" si="531"/>
        <v>0.40629845338602971</v>
      </c>
      <c r="L4186" s="93">
        <f t="shared" ca="1" si="531"/>
        <v>-0.89962257510824961</v>
      </c>
      <c r="M4186" s="93">
        <f t="shared" ca="1" si="532"/>
        <v>0.40629845338602971</v>
      </c>
      <c r="N4186" s="101">
        <f t="shared" ca="1" si="528"/>
        <v>-0.72370501624750683</v>
      </c>
      <c r="O4186" s="46">
        <f t="shared" ca="1" si="533"/>
        <v>0.46613205304126715</v>
      </c>
      <c r="P4186" s="46">
        <f t="shared" ca="1" si="534"/>
        <v>0.39320768236073456</v>
      </c>
      <c r="Q4186" s="47">
        <f t="shared" ca="1" si="529"/>
        <v>0.61198079440233233</v>
      </c>
      <c r="R4186" s="47">
        <f t="shared" ca="1" si="530"/>
        <v>3.2405104169137958E-2</v>
      </c>
      <c r="S4186" s="97">
        <f t="shared" ca="1" si="535"/>
        <v>0.24926857860520255</v>
      </c>
      <c r="V4186">
        <v>4169</v>
      </c>
      <c r="W4186" s="46">
        <v>0.15280961201610599</v>
      </c>
    </row>
    <row r="4187" spans="10:23">
      <c r="J4187">
        <v>4170</v>
      </c>
      <c r="K4187" s="93">
        <f t="shared" ca="1" si="531"/>
        <v>-0.25626627994187834</v>
      </c>
      <c r="L4187" s="93">
        <f t="shared" ca="1" si="531"/>
        <v>0.2346677222605538</v>
      </c>
      <c r="M4187" s="93">
        <f t="shared" ca="1" si="532"/>
        <v>-0.25626627994187834</v>
      </c>
      <c r="N4187" s="101">
        <f t="shared" ca="1" si="528"/>
        <v>0.14098609628234163</v>
      </c>
      <c r="O4187" s="46">
        <f t="shared" ca="1" si="533"/>
        <v>0.22829154043096761</v>
      </c>
      <c r="P4187" s="46">
        <f t="shared" ca="1" si="534"/>
        <v>0.27428742605558482</v>
      </c>
      <c r="Q4187" s="47">
        <f t="shared" ca="1" si="529"/>
        <v>0.13629976918173328</v>
      </c>
      <c r="R4187" s="47">
        <f t="shared" ca="1" si="530"/>
        <v>0.172219162968101</v>
      </c>
      <c r="S4187" s="97">
        <f t="shared" ca="1" si="535"/>
        <v>0.20025535169953429</v>
      </c>
      <c r="V4187">
        <v>4170</v>
      </c>
      <c r="W4187" s="46">
        <v>0.16069350229271201</v>
      </c>
    </row>
    <row r="4188" spans="10:23">
      <c r="J4188">
        <v>4171</v>
      </c>
      <c r="K4188" s="93">
        <f t="shared" ca="1" si="531"/>
        <v>-0.17554197695450008</v>
      </c>
      <c r="L4188" s="93">
        <f t="shared" ca="1" si="531"/>
        <v>0.23725324383570559</v>
      </c>
      <c r="M4188" s="93">
        <f t="shared" ca="1" si="532"/>
        <v>-0.17554197695450008</v>
      </c>
      <c r="N4188" s="101">
        <f t="shared" ca="1" si="528"/>
        <v>0.16910952510878016</v>
      </c>
      <c r="O4188" s="46">
        <f t="shared" ca="1" si="533"/>
        <v>0.25726910086674953</v>
      </c>
      <c r="P4188" s="46">
        <f t="shared" ca="1" si="534"/>
        <v>0.28877620627347578</v>
      </c>
      <c r="Q4188" s="47">
        <f t="shared" ca="1" si="529"/>
        <v>0.1942548900532971</v>
      </c>
      <c r="R4188" s="47">
        <f t="shared" ca="1" si="530"/>
        <v>0.17676651019370626</v>
      </c>
      <c r="S4188" s="97">
        <f t="shared" ca="1" si="535"/>
        <v>0.2170178055302279</v>
      </c>
      <c r="V4188">
        <v>4171</v>
      </c>
      <c r="W4188" s="46">
        <v>-0.189654798880735</v>
      </c>
    </row>
    <row r="4189" spans="10:23">
      <c r="J4189">
        <v>4172</v>
      </c>
      <c r="K4189" s="93">
        <f t="shared" ca="1" si="531"/>
        <v>0.50993720785613894</v>
      </c>
      <c r="L4189" s="93">
        <f t="shared" ca="1" si="531"/>
        <v>1.4380366626390797</v>
      </c>
      <c r="M4189" s="93">
        <f t="shared" ca="1" si="532"/>
        <v>0.50993720785613894</v>
      </c>
      <c r="N4189" s="101">
        <f t="shared" ca="1" si="528"/>
        <v>1.5255498556740783</v>
      </c>
      <c r="O4189" s="46">
        <f t="shared" ca="1" si="533"/>
        <v>0.50333520203118565</v>
      </c>
      <c r="P4189" s="46">
        <f t="shared" ca="1" si="534"/>
        <v>0.41180925685569381</v>
      </c>
      <c r="Q4189" s="47">
        <f t="shared" ca="1" si="529"/>
        <v>0.68638709238216933</v>
      </c>
      <c r="R4189" s="47">
        <f t="shared" ca="1" si="530"/>
        <v>0.39609272436061194</v>
      </c>
      <c r="S4189" s="97">
        <f t="shared" ca="1" si="535"/>
        <v>0.44971396319589879</v>
      </c>
      <c r="V4189">
        <v>4172</v>
      </c>
      <c r="W4189" s="46">
        <v>0.124158342612652</v>
      </c>
    </row>
    <row r="4190" spans="10:23">
      <c r="J4190">
        <v>4173</v>
      </c>
      <c r="K4190" s="93">
        <f t="shared" ca="1" si="531"/>
        <v>1.2628222476175022</v>
      </c>
      <c r="L4190" s="93">
        <f t="shared" ca="1" si="531"/>
        <v>0.22352949999341748</v>
      </c>
      <c r="M4190" s="93">
        <f t="shared" ca="1" si="532"/>
        <v>1.2628222476175022</v>
      </c>
      <c r="N4190" s="101">
        <f t="shared" ca="1" si="528"/>
        <v>0.61353036542384942</v>
      </c>
      <c r="O4190" s="46">
        <f t="shared" ca="1" si="533"/>
        <v>0.77359794736937904</v>
      </c>
      <c r="P4190" s="46">
        <f t="shared" ca="1" si="534"/>
        <v>0.5469406295247905</v>
      </c>
      <c r="Q4190" s="47">
        <f t="shared" ca="1" si="529"/>
        <v>1.2269125830585561</v>
      </c>
      <c r="R4190" s="47">
        <f t="shared" ca="1" si="530"/>
        <v>0.24862602233498637</v>
      </c>
      <c r="S4190" s="97">
        <f t="shared" ca="1" si="535"/>
        <v>0.51111198485218268</v>
      </c>
      <c r="V4190">
        <v>4173</v>
      </c>
      <c r="W4190" s="46">
        <v>0.97690673999617705</v>
      </c>
    </row>
    <row r="4191" spans="10:23">
      <c r="J4191">
        <v>4174</v>
      </c>
      <c r="K4191" s="93">
        <f t="shared" ca="1" si="531"/>
        <v>-1.3012209461916939</v>
      </c>
      <c r="L4191" s="93">
        <f t="shared" ca="1" si="531"/>
        <v>-0.14566475196717069</v>
      </c>
      <c r="M4191" s="93">
        <f t="shared" ca="1" si="532"/>
        <v>-1.3012209461916939</v>
      </c>
      <c r="N4191" s="101">
        <f t="shared" ca="1" si="528"/>
        <v>-0.55191975443652264</v>
      </c>
      <c r="O4191" s="46">
        <f t="shared" ca="1" si="533"/>
        <v>-0.14681528456869636</v>
      </c>
      <c r="P4191" s="46">
        <f t="shared" ca="1" si="534"/>
        <v>8.6734013555752804E-2</v>
      </c>
      <c r="Q4191" s="47">
        <f t="shared" ca="1" si="529"/>
        <v>-0.61391388081759468</v>
      </c>
      <c r="R4191" s="47">
        <f t="shared" ca="1" si="530"/>
        <v>6.0181490843642063E-2</v>
      </c>
      <c r="S4191" s="97">
        <f t="shared" ca="1" si="535"/>
        <v>-4.3316896862527147E-2</v>
      </c>
      <c r="V4191">
        <v>4174</v>
      </c>
      <c r="W4191" s="46">
        <v>0.10265586355827699</v>
      </c>
    </row>
    <row r="4192" spans="10:23">
      <c r="J4192">
        <v>4175</v>
      </c>
      <c r="K4192" s="93">
        <f t="shared" ca="1" si="531"/>
        <v>2.202047375796754</v>
      </c>
      <c r="L4192" s="93">
        <f t="shared" ca="1" si="531"/>
        <v>1.4411310761264584</v>
      </c>
      <c r="M4192" s="93">
        <f t="shared" ca="1" si="532"/>
        <v>2.202047375796754</v>
      </c>
      <c r="N4192" s="101">
        <f t="shared" ca="1" si="528"/>
        <v>2.0666126106409948</v>
      </c>
      <c r="O4192" s="46">
        <f t="shared" ca="1" si="533"/>
        <v>1.1107510958936189</v>
      </c>
      <c r="P4192" s="46">
        <f t="shared" ca="1" si="534"/>
        <v>0.71551720378691042</v>
      </c>
      <c r="Q4192" s="47">
        <f t="shared" ca="1" si="529"/>
        <v>1.9012188801070358</v>
      </c>
      <c r="R4192" s="47">
        <f t="shared" ca="1" si="530"/>
        <v>0.48357850829049137</v>
      </c>
      <c r="S4192" s="97">
        <f t="shared" ca="1" si="535"/>
        <v>0.79716480209205509</v>
      </c>
      <c r="V4192">
        <v>4175</v>
      </c>
      <c r="W4192" s="46">
        <v>0.17522368270764799</v>
      </c>
    </row>
    <row r="4193" spans="10:23">
      <c r="J4193">
        <v>4176</v>
      </c>
      <c r="K4193" s="93">
        <f t="shared" ca="1" si="531"/>
        <v>1.0593429659728186</v>
      </c>
      <c r="L4193" s="93">
        <f t="shared" ca="1" si="531"/>
        <v>0.50866177786754063</v>
      </c>
      <c r="M4193" s="93">
        <f t="shared" ca="1" si="532"/>
        <v>1.0593429659728186</v>
      </c>
      <c r="N4193" s="101">
        <f t="shared" ca="1" si="528"/>
        <v>0.81914850814450213</v>
      </c>
      <c r="O4193" s="46">
        <f t="shared" ca="1" si="533"/>
        <v>0.70055509703705421</v>
      </c>
      <c r="P4193" s="46">
        <f t="shared" ca="1" si="534"/>
        <v>0.51041920435862809</v>
      </c>
      <c r="Q4193" s="47">
        <f t="shared" ca="1" si="529"/>
        <v>1.0808268823939065</v>
      </c>
      <c r="R4193" s="47">
        <f t="shared" ca="1" si="530"/>
        <v>0.28187293175720685</v>
      </c>
      <c r="S4193" s="97">
        <f t="shared" ca="1" si="535"/>
        <v>0.49121401439713053</v>
      </c>
      <c r="V4193">
        <v>4176</v>
      </c>
      <c r="W4193" s="46">
        <v>9.31282621143356E-2</v>
      </c>
    </row>
    <row r="4194" spans="10:23">
      <c r="J4194">
        <v>4177</v>
      </c>
      <c r="K4194" s="93">
        <f t="shared" ca="1" si="531"/>
        <v>-1.1722042585919044</v>
      </c>
      <c r="L4194" s="93">
        <f t="shared" ca="1" si="531"/>
        <v>-0.1351471908074334</v>
      </c>
      <c r="M4194" s="93">
        <f t="shared" ca="1" si="532"/>
        <v>-1.1722042585919044</v>
      </c>
      <c r="N4194" s="101">
        <f t="shared" ca="1" si="528"/>
        <v>-0.50091803055217099</v>
      </c>
      <c r="O4194" s="46">
        <f t="shared" ca="1" si="533"/>
        <v>-0.10050223231810151</v>
      </c>
      <c r="P4194" s="46">
        <f t="shared" ca="1" si="534"/>
        <v>0.10989053968105023</v>
      </c>
      <c r="Q4194" s="47">
        <f t="shared" ca="1" si="529"/>
        <v>-0.52128777631640499</v>
      </c>
      <c r="R4194" s="47">
        <f t="shared" ca="1" si="530"/>
        <v>6.8428086557055345E-2</v>
      </c>
      <c r="S4194" s="97">
        <f t="shared" ca="1" si="535"/>
        <v>-1.6037072880523084E-2</v>
      </c>
      <c r="V4194">
        <v>4177</v>
      </c>
      <c r="W4194" s="46">
        <v>-0.12884280372053</v>
      </c>
    </row>
    <row r="4195" spans="10:23">
      <c r="J4195">
        <v>4178</v>
      </c>
      <c r="K4195" s="93">
        <f t="shared" ca="1" si="531"/>
        <v>0.7367035403986878</v>
      </c>
      <c r="L4195" s="93">
        <f t="shared" ca="1" si="531"/>
        <v>-0.94086492227185126</v>
      </c>
      <c r="M4195" s="93">
        <f t="shared" ca="1" si="532"/>
        <v>0.7367035403986878</v>
      </c>
      <c r="N4195" s="101">
        <f t="shared" ca="1" si="528"/>
        <v>-0.65772996238218551</v>
      </c>
      <c r="O4195" s="46">
        <f t="shared" ca="1" si="533"/>
        <v>0.58473739273303371</v>
      </c>
      <c r="P4195" s="46">
        <f t="shared" ca="1" si="534"/>
        <v>0.45251035220661784</v>
      </c>
      <c r="Q4195" s="47">
        <f t="shared" ca="1" si="529"/>
        <v>0.84919147378586546</v>
      </c>
      <c r="R4195" s="47">
        <f t="shared" ca="1" si="530"/>
        <v>4.3072774886144874E-2</v>
      </c>
      <c r="S4195" s="97">
        <f t="shared" ca="1" si="535"/>
        <v>0.31390508380958931</v>
      </c>
      <c r="V4195">
        <v>4178</v>
      </c>
      <c r="W4195" s="46">
        <v>0.45342192123817299</v>
      </c>
    </row>
    <row r="4196" spans="10:23">
      <c r="J4196">
        <v>4179</v>
      </c>
      <c r="K4196" s="93">
        <f t="shared" ca="1" si="531"/>
        <v>-0.52481881071470449</v>
      </c>
      <c r="L4196" s="93">
        <f t="shared" ca="1" si="531"/>
        <v>-1.1015595077458331</v>
      </c>
      <c r="M4196" s="93">
        <f t="shared" ca="1" si="532"/>
        <v>-0.52481881071470449</v>
      </c>
      <c r="N4196" s="101">
        <f t="shared" ca="1" si="528"/>
        <v>-1.2112742054695858</v>
      </c>
      <c r="O4196" s="46">
        <f t="shared" ca="1" si="533"/>
        <v>0.13188938020583055</v>
      </c>
      <c r="P4196" s="46">
        <f t="shared" ca="1" si="534"/>
        <v>0.22608634594301624</v>
      </c>
      <c r="Q4196" s="47">
        <f t="shared" ca="1" si="529"/>
        <v>-5.650455126854087E-2</v>
      </c>
      <c r="R4196" s="47">
        <f t="shared" ca="1" si="530"/>
        <v>-4.6431171932989013E-2</v>
      </c>
      <c r="S4196" s="97">
        <f t="shared" ca="1" si="535"/>
        <v>4.2729104136420767E-2</v>
      </c>
      <c r="V4196">
        <v>4179</v>
      </c>
      <c r="W4196" s="46">
        <v>0.62072482025751097</v>
      </c>
    </row>
    <row r="4197" spans="10:23">
      <c r="J4197">
        <v>4180</v>
      </c>
      <c r="K4197" s="93">
        <f t="shared" ca="1" si="531"/>
        <v>-1.8504638744022706</v>
      </c>
      <c r="L4197" s="93">
        <f t="shared" ca="1" si="531"/>
        <v>1.5382453986371949</v>
      </c>
      <c r="M4197" s="93">
        <f t="shared" ca="1" si="532"/>
        <v>-1.8504638744022706</v>
      </c>
      <c r="N4197" s="101">
        <f t="shared" ca="1" si="528"/>
        <v>0.86989557708292853</v>
      </c>
      <c r="O4197" s="46">
        <f t="shared" ca="1" si="533"/>
        <v>-0.34397672860911543</v>
      </c>
      <c r="P4197" s="46">
        <f t="shared" ca="1" si="534"/>
        <v>-1.1846708464456734E-2</v>
      </c>
      <c r="Q4197" s="47">
        <f t="shared" ca="1" si="529"/>
        <v>-1.0082367688984328</v>
      </c>
      <c r="R4197" s="47">
        <f t="shared" ca="1" si="530"/>
        <v>0.29007835167840124</v>
      </c>
      <c r="S4197" s="97">
        <f t="shared" ca="1" si="535"/>
        <v>-2.6949188465357099E-2</v>
      </c>
      <c r="V4197">
        <v>4180</v>
      </c>
      <c r="W4197" s="46">
        <v>0.18250581911309499</v>
      </c>
    </row>
    <row r="4198" spans="10:23">
      <c r="J4198">
        <v>4181</v>
      </c>
      <c r="K4198" s="93">
        <f t="shared" ca="1" si="531"/>
        <v>1.1369991927915497</v>
      </c>
      <c r="L4198" s="93">
        <f t="shared" ca="1" si="531"/>
        <v>-0.46758147092391572</v>
      </c>
      <c r="M4198" s="93">
        <f t="shared" ca="1" si="532"/>
        <v>1.1369991927915497</v>
      </c>
      <c r="N4198" s="101">
        <f t="shared" ca="1" si="528"/>
        <v>-8.1714881372615011E-2</v>
      </c>
      <c r="O4198" s="46">
        <f t="shared" ca="1" si="533"/>
        <v>0.72843131178995724</v>
      </c>
      <c r="P4198" s="46">
        <f t="shared" ca="1" si="534"/>
        <v>0.5243573117350796</v>
      </c>
      <c r="Q4198" s="47">
        <f t="shared" ca="1" si="529"/>
        <v>1.1365793118997125</v>
      </c>
      <c r="R4198" s="47">
        <f t="shared" ca="1" si="530"/>
        <v>0.136210087434366</v>
      </c>
      <c r="S4198" s="97">
        <f t="shared" ca="1" si="535"/>
        <v>0.43232069961216163</v>
      </c>
      <c r="V4198">
        <v>4181</v>
      </c>
      <c r="W4198" s="46">
        <v>-0.24226764853038499</v>
      </c>
    </row>
    <row r="4199" spans="10:23">
      <c r="J4199">
        <v>4182</v>
      </c>
      <c r="K4199" s="93">
        <f t="shared" ca="1" si="531"/>
        <v>-1.9081339749154914E-2</v>
      </c>
      <c r="L4199" s="93">
        <f t="shared" ca="1" si="531"/>
        <v>0.65453942849012203</v>
      </c>
      <c r="M4199" s="93">
        <f t="shared" ca="1" si="532"/>
        <v>-1.9081339749154914E-2</v>
      </c>
      <c r="N4199" s="101">
        <f t="shared" ca="1" si="528"/>
        <v>0.61448953405026285</v>
      </c>
      <c r="O4199" s="46">
        <f t="shared" ca="1" si="533"/>
        <v>0.31343369322188863</v>
      </c>
      <c r="P4199" s="46">
        <f t="shared" ca="1" si="534"/>
        <v>0.3168585024510453</v>
      </c>
      <c r="Q4199" s="47">
        <f t="shared" ca="1" si="529"/>
        <v>0.3065840747635753</v>
      </c>
      <c r="R4199" s="47">
        <f t="shared" ca="1" si="530"/>
        <v>0.24878111269822503</v>
      </c>
      <c r="S4199" s="97">
        <f t="shared" ca="1" si="535"/>
        <v>0.28110740296005682</v>
      </c>
      <c r="V4199">
        <v>4182</v>
      </c>
      <c r="W4199" s="46">
        <v>-6.5288378317103504E-2</v>
      </c>
    </row>
    <row r="4200" spans="10:23">
      <c r="J4200">
        <v>4183</v>
      </c>
      <c r="K4200" s="93">
        <f t="shared" ca="1" si="531"/>
        <v>0.85658913301648643</v>
      </c>
      <c r="L4200" s="93">
        <f t="shared" ca="1" si="531"/>
        <v>0.40020275968662311</v>
      </c>
      <c r="M4200" s="93">
        <f t="shared" ca="1" si="532"/>
        <v>0.85658913301648643</v>
      </c>
      <c r="N4200" s="101">
        <f t="shared" ca="1" si="528"/>
        <v>0.65184006901776992</v>
      </c>
      <c r="O4200" s="46">
        <f t="shared" ca="1" si="533"/>
        <v>0.62777266063748338</v>
      </c>
      <c r="P4200" s="46">
        <f t="shared" ca="1" si="534"/>
        <v>0.47402798615884267</v>
      </c>
      <c r="Q4200" s="47">
        <f t="shared" ca="1" si="529"/>
        <v>0.9352620095947648</v>
      </c>
      <c r="R4200" s="47">
        <f t="shared" ca="1" si="530"/>
        <v>0.25482041368842634</v>
      </c>
      <c r="S4200" s="97">
        <f t="shared" ca="1" si="535"/>
        <v>0.44129653716295486</v>
      </c>
      <c r="V4200">
        <v>4183</v>
      </c>
      <c r="W4200" s="46">
        <v>0.72839631448688302</v>
      </c>
    </row>
    <row r="4201" spans="10:23">
      <c r="J4201">
        <v>4184</v>
      </c>
      <c r="K4201" s="93">
        <f t="shared" ca="1" si="531"/>
        <v>1.7948275425992437</v>
      </c>
      <c r="L4201" s="93">
        <f t="shared" ca="1" si="531"/>
        <v>0.10456830291963015</v>
      </c>
      <c r="M4201" s="93">
        <f t="shared" ca="1" si="532"/>
        <v>1.7948275425992437</v>
      </c>
      <c r="N4201" s="101">
        <f t="shared" ca="1" si="528"/>
        <v>0.66993487304115018</v>
      </c>
      <c r="O4201" s="46">
        <f t="shared" ca="1" si="533"/>
        <v>0.96457160730794567</v>
      </c>
      <c r="P4201" s="46">
        <f t="shared" ca="1" si="534"/>
        <v>0.64242745949407376</v>
      </c>
      <c r="Q4201" s="47">
        <f t="shared" ca="1" si="529"/>
        <v>1.6088599029356894</v>
      </c>
      <c r="R4201" s="47">
        <f t="shared" ca="1" si="530"/>
        <v>0.25774620760144429</v>
      </c>
      <c r="S4201" s="97">
        <f t="shared" ca="1" si="535"/>
        <v>0.61115890745469503</v>
      </c>
      <c r="V4201">
        <v>4184</v>
      </c>
      <c r="W4201" s="46">
        <v>9.6417700604590095E-2</v>
      </c>
    </row>
    <row r="4202" spans="10:23">
      <c r="J4202">
        <v>4185</v>
      </c>
      <c r="K4202" s="93">
        <f t="shared" ca="1" si="531"/>
        <v>-1.2736472932515117</v>
      </c>
      <c r="L4202" s="93">
        <f t="shared" ca="1" si="531"/>
        <v>-0.24813865384686384</v>
      </c>
      <c r="M4202" s="93">
        <f t="shared" ca="1" si="532"/>
        <v>-1.2736472932515117</v>
      </c>
      <c r="N4202" s="101">
        <f t="shared" ca="1" si="528"/>
        <v>-0.64030449782427623</v>
      </c>
      <c r="O4202" s="46">
        <f t="shared" ca="1" si="533"/>
        <v>-0.13691718492658067</v>
      </c>
      <c r="P4202" s="46">
        <f t="shared" ca="1" si="534"/>
        <v>9.1683063376810647E-2</v>
      </c>
      <c r="Q4202" s="47">
        <f t="shared" ca="1" si="529"/>
        <v>-0.59411768153336331</v>
      </c>
      <c r="R4202" s="47">
        <f t="shared" ca="1" si="530"/>
        <v>4.589034163454217E-2</v>
      </c>
      <c r="S4202" s="97">
        <f t="shared" ca="1" si="535"/>
        <v>-4.551342164601925E-2</v>
      </c>
      <c r="V4202">
        <v>4185</v>
      </c>
      <c r="W4202" s="46">
        <v>1.60817462390819</v>
      </c>
    </row>
    <row r="4203" spans="10:23">
      <c r="J4203">
        <v>4186</v>
      </c>
      <c r="K4203" s="93">
        <f t="shared" ca="1" si="531"/>
        <v>-1.391485212356026</v>
      </c>
      <c r="L4203" s="93">
        <f t="shared" ca="1" si="531"/>
        <v>-0.98495777725972178</v>
      </c>
      <c r="M4203" s="93">
        <f t="shared" ca="1" si="532"/>
        <v>-1.391485212356026</v>
      </c>
      <c r="N4203" s="101">
        <f t="shared" ca="1" si="528"/>
        <v>-1.3763454232697063</v>
      </c>
      <c r="O4203" s="46">
        <f t="shared" ca="1" si="533"/>
        <v>-0.17921740055076196</v>
      </c>
      <c r="P4203" s="46">
        <f t="shared" ca="1" si="534"/>
        <v>7.0532955564720001E-2</v>
      </c>
      <c r="Q4203" s="47">
        <f t="shared" ca="1" si="529"/>
        <v>-0.67871811278172589</v>
      </c>
      <c r="R4203" s="47">
        <f t="shared" ca="1" si="530"/>
        <v>-7.3121948115479063E-2</v>
      </c>
      <c r="S4203" s="97">
        <f t="shared" ca="1" si="535"/>
        <v>-0.12616967433312051</v>
      </c>
      <c r="V4203">
        <v>4186</v>
      </c>
      <c r="W4203" s="46">
        <v>1.2848827536921601</v>
      </c>
    </row>
    <row r="4204" spans="10:23">
      <c r="J4204">
        <v>4187</v>
      </c>
      <c r="K4204" s="93">
        <f t="shared" ca="1" si="531"/>
        <v>-0.36477287006914272</v>
      </c>
      <c r="L4204" s="93">
        <f t="shared" ca="1" si="531"/>
        <v>-0.14609268229966418</v>
      </c>
      <c r="M4204" s="93">
        <f t="shared" ca="1" si="532"/>
        <v>-0.36477287006914272</v>
      </c>
      <c r="N4204" s="101">
        <f t="shared" ca="1" si="528"/>
        <v>-0.25451397186286562</v>
      </c>
      <c r="O4204" s="46">
        <f t="shared" ca="1" si="533"/>
        <v>0.18934098704452285</v>
      </c>
      <c r="P4204" s="46">
        <f t="shared" ca="1" si="534"/>
        <v>0.25481214936236241</v>
      </c>
      <c r="Q4204" s="47">
        <f t="shared" ca="1" si="529"/>
        <v>5.8398662408843727E-2</v>
      </c>
      <c r="R4204" s="47">
        <f t="shared" ca="1" si="530"/>
        <v>0.10826977227659079</v>
      </c>
      <c r="S4204" s="97">
        <f t="shared" ca="1" si="535"/>
        <v>0.14880537966055682</v>
      </c>
      <c r="V4204">
        <v>4187</v>
      </c>
      <c r="W4204" s="46">
        <v>0.14614768794987501</v>
      </c>
    </row>
    <row r="4205" spans="10:23">
      <c r="J4205">
        <v>4188</v>
      </c>
      <c r="K4205" s="93">
        <f t="shared" ca="1" si="531"/>
        <v>1.2406326992051759</v>
      </c>
      <c r="L4205" s="93">
        <f t="shared" ca="1" si="531"/>
        <v>-0.42397138649793398</v>
      </c>
      <c r="M4205" s="93">
        <f t="shared" ca="1" si="532"/>
        <v>1.2406326992051759</v>
      </c>
      <c r="N4205" s="101">
        <f t="shared" ca="1" si="528"/>
        <v>-7.4111135788512694E-3</v>
      </c>
      <c r="O4205" s="46">
        <f t="shared" ca="1" si="533"/>
        <v>0.76563257688781006</v>
      </c>
      <c r="P4205" s="46">
        <f t="shared" ca="1" si="534"/>
        <v>0.54295794428400601</v>
      </c>
      <c r="Q4205" s="47">
        <f t="shared" ca="1" si="529"/>
        <v>1.2109818420954181</v>
      </c>
      <c r="R4205" s="47">
        <f t="shared" ca="1" si="530"/>
        <v>0.14822444864239007</v>
      </c>
      <c r="S4205" s="97">
        <f t="shared" ca="1" si="535"/>
        <v>0.45692851276510005</v>
      </c>
      <c r="V4205">
        <v>4188</v>
      </c>
      <c r="W4205" s="46">
        <v>0.69582330861694497</v>
      </c>
    </row>
    <row r="4206" spans="10:23">
      <c r="J4206">
        <v>4189</v>
      </c>
      <c r="K4206" s="93">
        <f t="shared" ca="1" si="531"/>
        <v>-2.5910479401452022</v>
      </c>
      <c r="L4206" s="93">
        <f t="shared" ca="1" si="531"/>
        <v>-0.14007546788369959</v>
      </c>
      <c r="M4206" s="93">
        <f t="shared" ca="1" si="532"/>
        <v>-2.5910479401452022</v>
      </c>
      <c r="N4206" s="101">
        <f t="shared" ca="1" si="528"/>
        <v>-0.95681456772934936</v>
      </c>
      <c r="O4206" s="46">
        <f t="shared" ca="1" si="533"/>
        <v>-0.60982379979656609</v>
      </c>
      <c r="P4206" s="46">
        <f t="shared" ca="1" si="534"/>
        <v>-0.14477024405818206</v>
      </c>
      <c r="Q4206" s="47">
        <f t="shared" ca="1" si="529"/>
        <v>-1.5399309112733341</v>
      </c>
      <c r="R4206" s="47">
        <f t="shared" ca="1" si="530"/>
        <v>-5.2869595808027747E-3</v>
      </c>
      <c r="S4206" s="97">
        <f t="shared" ca="1" si="535"/>
        <v>-0.3075553796886844</v>
      </c>
      <c r="V4206">
        <v>4189</v>
      </c>
      <c r="W4206" s="46">
        <v>8.7404089830298695E-2</v>
      </c>
    </row>
    <row r="4207" spans="10:23">
      <c r="J4207">
        <v>4190</v>
      </c>
      <c r="K4207" s="93">
        <f t="shared" ca="1" si="531"/>
        <v>0.91223122528407508</v>
      </c>
      <c r="L4207" s="93">
        <f t="shared" ca="1" si="531"/>
        <v>-1.9322702030786512</v>
      </c>
      <c r="M4207" s="93">
        <f t="shared" ca="1" si="532"/>
        <v>0.91223122528407508</v>
      </c>
      <c r="N4207" s="101">
        <f t="shared" ca="1" si="528"/>
        <v>-1.5418429002754019</v>
      </c>
      <c r="O4207" s="46">
        <f t="shared" ca="1" si="533"/>
        <v>0.64774647312998024</v>
      </c>
      <c r="P4207" s="46">
        <f t="shared" ca="1" si="534"/>
        <v>0.4840148924050911</v>
      </c>
      <c r="Q4207" s="47">
        <f t="shared" ca="1" si="529"/>
        <v>0.97520963457975862</v>
      </c>
      <c r="R4207" s="47">
        <f t="shared" ca="1" si="530"/>
        <v>-9.9881647210172397E-2</v>
      </c>
      <c r="S4207" s="97">
        <f t="shared" ca="1" si="535"/>
        <v>0.27393241295990389</v>
      </c>
      <c r="V4207">
        <v>4190</v>
      </c>
      <c r="W4207" s="46">
        <v>0.60393082731494996</v>
      </c>
    </row>
    <row r="4208" spans="10:23">
      <c r="J4208">
        <v>4191</v>
      </c>
      <c r="K4208" s="93">
        <f t="shared" ca="1" si="531"/>
        <v>0.48725704078089904</v>
      </c>
      <c r="L4208" s="93">
        <f t="shared" ca="1" si="531"/>
        <v>8.6580197070445605E-2</v>
      </c>
      <c r="M4208" s="93">
        <f t="shared" ca="1" si="532"/>
        <v>0.48725704078089904</v>
      </c>
      <c r="N4208" s="101">
        <f t="shared" ca="1" si="528"/>
        <v>0.23704389917981339</v>
      </c>
      <c r="O4208" s="46">
        <f t="shared" ca="1" si="533"/>
        <v>0.49519371442714705</v>
      </c>
      <c r="P4208" s="46">
        <f t="shared" ca="1" si="534"/>
        <v>0.40773851305367448</v>
      </c>
      <c r="Q4208" s="47">
        <f t="shared" ca="1" si="529"/>
        <v>0.67010411717409213</v>
      </c>
      <c r="R4208" s="47">
        <f t="shared" ca="1" si="530"/>
        <v>0.18775098827287737</v>
      </c>
      <c r="S4208" s="97">
        <f t="shared" ca="1" si="535"/>
        <v>0.34147235135001219</v>
      </c>
      <c r="V4208">
        <v>4191</v>
      </c>
      <c r="W4208" s="46">
        <v>-0.24163818741792201</v>
      </c>
    </row>
    <row r="4209" spans="10:23">
      <c r="J4209">
        <v>4192</v>
      </c>
      <c r="K4209" s="93">
        <f t="shared" ca="1" si="531"/>
        <v>-0.89233558545419145</v>
      </c>
      <c r="L4209" s="93">
        <f t="shared" ca="1" si="531"/>
        <v>-0.3824090494570781</v>
      </c>
      <c r="M4209" s="93">
        <f t="shared" ca="1" si="532"/>
        <v>-0.89233558545419145</v>
      </c>
      <c r="N4209" s="101">
        <f t="shared" ca="1" si="528"/>
        <v>-0.64633832529128221</v>
      </c>
      <c r="O4209" s="46">
        <f t="shared" ca="1" si="533"/>
        <v>-3.7922441084636827E-5</v>
      </c>
      <c r="P4209" s="46">
        <f t="shared" ca="1" si="534"/>
        <v>0.16012269461955866</v>
      </c>
      <c r="Q4209" s="47">
        <f t="shared" ca="1" si="529"/>
        <v>-0.32035915656237124</v>
      </c>
      <c r="R4209" s="47">
        <f t="shared" ca="1" si="530"/>
        <v>4.4914717049033728E-2</v>
      </c>
      <c r="S4209" s="97">
        <f t="shared" ca="1" si="535"/>
        <v>2.2438397303974546E-2</v>
      </c>
      <c r="V4209">
        <v>4192</v>
      </c>
      <c r="W4209" s="46">
        <v>-0.21638791280602701</v>
      </c>
    </row>
    <row r="4210" spans="10:23">
      <c r="J4210">
        <v>4193</v>
      </c>
      <c r="K4210" s="93">
        <f t="shared" ca="1" si="531"/>
        <v>0.74655727712616837</v>
      </c>
      <c r="L4210" s="93">
        <f t="shared" ca="1" si="531"/>
        <v>-0.57174877578430172</v>
      </c>
      <c r="M4210" s="93">
        <f t="shared" ca="1" si="532"/>
        <v>0.74655727712616837</v>
      </c>
      <c r="N4210" s="101">
        <f t="shared" ca="1" si="528"/>
        <v>-0.30464344007632577</v>
      </c>
      <c r="O4210" s="46">
        <f t="shared" ca="1" si="533"/>
        <v>0.58827458340513528</v>
      </c>
      <c r="P4210" s="46">
        <f t="shared" ca="1" si="534"/>
        <v>0.45427894754266862</v>
      </c>
      <c r="Q4210" s="47">
        <f t="shared" ca="1" si="529"/>
        <v>0.85626585513006848</v>
      </c>
      <c r="R4210" s="47">
        <f t="shared" ca="1" si="530"/>
        <v>0.10016421375425139</v>
      </c>
      <c r="S4210" s="97">
        <f t="shared" ca="1" si="535"/>
        <v>0.3442193985796933</v>
      </c>
      <c r="V4210">
        <v>4193</v>
      </c>
      <c r="W4210" s="46">
        <v>0.878886653265463</v>
      </c>
    </row>
    <row r="4211" spans="10:23">
      <c r="J4211">
        <v>4194</v>
      </c>
      <c r="K4211" s="93">
        <f t="shared" ca="1" si="531"/>
        <v>0.9579651022471698</v>
      </c>
      <c r="L4211" s="93">
        <f t="shared" ca="1" si="531"/>
        <v>-1.2842329198612232</v>
      </c>
      <c r="M4211" s="93">
        <f t="shared" ca="1" si="532"/>
        <v>0.9579651022471698</v>
      </c>
      <c r="N4211" s="101">
        <f t="shared" ca="1" si="528"/>
        <v>-0.91290524789083893</v>
      </c>
      <c r="O4211" s="46">
        <f t="shared" ca="1" si="533"/>
        <v>0.66416353880433987</v>
      </c>
      <c r="P4211" s="46">
        <f t="shared" ca="1" si="534"/>
        <v>0.49222342524227092</v>
      </c>
      <c r="Q4211" s="47">
        <f t="shared" ca="1" si="529"/>
        <v>1.0080437659284778</v>
      </c>
      <c r="R4211" s="47">
        <f t="shared" ca="1" si="530"/>
        <v>1.8128476645412062E-3</v>
      </c>
      <c r="S4211" s="97">
        <f t="shared" ca="1" si="535"/>
        <v>0.33298819323444051</v>
      </c>
      <c r="V4211">
        <v>4194</v>
      </c>
      <c r="W4211" s="46">
        <v>7.5101202619685097E-3</v>
      </c>
    </row>
    <row r="4212" spans="10:23">
      <c r="J4212">
        <v>4195</v>
      </c>
      <c r="K4212" s="93">
        <f t="shared" ca="1" si="531"/>
        <v>2.1214711412753644E-2</v>
      </c>
      <c r="L4212" s="93">
        <f t="shared" ca="1" si="531"/>
        <v>1.1239201814396733</v>
      </c>
      <c r="M4212" s="93">
        <f t="shared" ca="1" si="532"/>
        <v>2.1214711412753644E-2</v>
      </c>
      <c r="N4212" s="101">
        <f t="shared" ca="1" si="528"/>
        <v>1.0723165830339481</v>
      </c>
      <c r="O4212" s="46">
        <f t="shared" ca="1" si="533"/>
        <v>0.32789874543856917</v>
      </c>
      <c r="P4212" s="46">
        <f t="shared" ca="1" si="534"/>
        <v>0.32409102855938554</v>
      </c>
      <c r="Q4212" s="47">
        <f t="shared" ca="1" si="529"/>
        <v>0.33551417919693632</v>
      </c>
      <c r="R4212" s="47">
        <f t="shared" ca="1" si="530"/>
        <v>0.32280830809645589</v>
      </c>
      <c r="S4212" s="97">
        <f t="shared" ca="1" si="535"/>
        <v>0.3253535267675125</v>
      </c>
      <c r="V4212">
        <v>4195</v>
      </c>
      <c r="W4212" s="46">
        <v>5.6578563540421602E-2</v>
      </c>
    </row>
    <row r="4213" spans="10:23">
      <c r="J4213">
        <v>4196</v>
      </c>
      <c r="K4213" s="93">
        <f t="shared" ca="1" si="531"/>
        <v>0.78181584688320582</v>
      </c>
      <c r="L4213" s="93">
        <f t="shared" ca="1" si="531"/>
        <v>-1.181041477413034</v>
      </c>
      <c r="M4213" s="93">
        <f t="shared" ca="1" si="532"/>
        <v>0.78181584688320582</v>
      </c>
      <c r="N4213" s="101">
        <f t="shared" ca="1" si="528"/>
        <v>-0.87109059101267883</v>
      </c>
      <c r="O4213" s="46">
        <f t="shared" ca="1" si="533"/>
        <v>0.60093133358077355</v>
      </c>
      <c r="P4213" s="46">
        <f t="shared" ca="1" si="534"/>
        <v>0.46060732263048776</v>
      </c>
      <c r="Q4213" s="47">
        <f t="shared" ca="1" si="529"/>
        <v>0.88157935548134525</v>
      </c>
      <c r="R4213" s="47">
        <f t="shared" ca="1" si="530"/>
        <v>8.5739636407618225E-3</v>
      </c>
      <c r="S4213" s="97">
        <f t="shared" ca="1" si="535"/>
        <v>0.30475264861076767</v>
      </c>
      <c r="V4213">
        <v>4196</v>
      </c>
      <c r="W4213" s="46">
        <v>0.35534004875598102</v>
      </c>
    </row>
    <row r="4214" spans="10:23">
      <c r="J4214">
        <v>4197</v>
      </c>
      <c r="K4214" s="93">
        <f t="shared" ca="1" si="531"/>
        <v>-0.19913510905217791</v>
      </c>
      <c r="L4214" s="93">
        <f t="shared" ca="1" si="531"/>
        <v>0.1880773046699496</v>
      </c>
      <c r="M4214" s="93">
        <f t="shared" ca="1" si="532"/>
        <v>-0.19913510905217791</v>
      </c>
      <c r="N4214" s="101">
        <f t="shared" ca="1" si="528"/>
        <v>0.11498349863621421</v>
      </c>
      <c r="O4214" s="46">
        <f t="shared" ca="1" si="533"/>
        <v>0.24879988669048414</v>
      </c>
      <c r="P4214" s="46">
        <f t="shared" ca="1" si="534"/>
        <v>0.28454159918534305</v>
      </c>
      <c r="Q4214" s="47">
        <f t="shared" ca="1" si="529"/>
        <v>0.17731646170076634</v>
      </c>
      <c r="R4214" s="47">
        <f t="shared" ca="1" si="530"/>
        <v>0.16801473821625537</v>
      </c>
      <c r="S4214" s="97">
        <f t="shared" ca="1" si="535"/>
        <v>0.20840731245336974</v>
      </c>
      <c r="V4214">
        <v>4197</v>
      </c>
      <c r="W4214" s="46">
        <v>0.62911901926055602</v>
      </c>
    </row>
    <row r="4215" spans="10:23">
      <c r="J4215">
        <v>4198</v>
      </c>
      <c r="K4215" s="93">
        <f t="shared" ca="1" si="531"/>
        <v>-2.5196517064963757</v>
      </c>
      <c r="L4215" s="93">
        <f t="shared" ca="1" si="531"/>
        <v>0.78147099541778708</v>
      </c>
      <c r="M4215" s="93">
        <f t="shared" ca="1" si="532"/>
        <v>-2.5196517064963757</v>
      </c>
      <c r="N4215" s="101">
        <f t="shared" ca="1" si="528"/>
        <v>-6.040625476789685E-2</v>
      </c>
      <c r="O4215" s="46">
        <f t="shared" ca="1" si="533"/>
        <v>-0.58419473148773771</v>
      </c>
      <c r="P4215" s="46">
        <f t="shared" ca="1" si="534"/>
        <v>-0.13195570990376787</v>
      </c>
      <c r="Q4215" s="47">
        <f t="shared" ca="1" si="529"/>
        <v>-1.4886727746556774</v>
      </c>
      <c r="R4215" s="47">
        <f t="shared" ca="1" si="530"/>
        <v>0.13965553232198694</v>
      </c>
      <c r="S4215" s="97">
        <f t="shared" ca="1" si="535"/>
        <v>-0.2222695995828754</v>
      </c>
      <c r="V4215">
        <v>4198</v>
      </c>
      <c r="W4215" s="46">
        <v>0.10543895957320799</v>
      </c>
    </row>
    <row r="4216" spans="10:23">
      <c r="J4216">
        <v>4199</v>
      </c>
      <c r="K4216" s="93">
        <f t="shared" ca="1" si="531"/>
        <v>-1.2107148847018665</v>
      </c>
      <c r="L4216" s="93">
        <f t="shared" ca="1" si="531"/>
        <v>0.50068851431818107</v>
      </c>
      <c r="M4216" s="93">
        <f t="shared" ca="1" si="532"/>
        <v>-1.2107148847018665</v>
      </c>
      <c r="N4216" s="101">
        <f t="shared" ca="1" si="528"/>
        <v>8.9659868887816074E-2</v>
      </c>
      <c r="O4216" s="46">
        <f t="shared" ca="1" si="533"/>
        <v>-0.11432637144626118</v>
      </c>
      <c r="P4216" s="46">
        <f t="shared" ca="1" si="534"/>
        <v>0.10297847011697039</v>
      </c>
      <c r="Q4216" s="47">
        <f t="shared" ca="1" si="529"/>
        <v>-0.54893605457272432</v>
      </c>
      <c r="R4216" s="47">
        <f t="shared" ca="1" si="530"/>
        <v>0.1639200974742141</v>
      </c>
      <c r="S4216" s="97">
        <f t="shared" ca="1" si="535"/>
        <v>2.4796863013976461E-2</v>
      </c>
      <c r="V4216">
        <v>4199</v>
      </c>
      <c r="W4216" s="46">
        <v>0.45307753064274298</v>
      </c>
    </row>
    <row r="4217" spans="10:23">
      <c r="J4217">
        <v>4200</v>
      </c>
      <c r="K4217" s="93">
        <f t="shared" ca="1" si="531"/>
        <v>-1.5696180733220848</v>
      </c>
      <c r="L4217" s="93">
        <f t="shared" ca="1" si="531"/>
        <v>-0.56969226686612862</v>
      </c>
      <c r="M4217" s="93">
        <f t="shared" ca="1" si="532"/>
        <v>-1.5696180733220848</v>
      </c>
      <c r="N4217" s="101">
        <f t="shared" ca="1" si="528"/>
        <v>-1.0392894201857259</v>
      </c>
      <c r="O4217" s="46">
        <f t="shared" ca="1" si="533"/>
        <v>-0.24316165963033298</v>
      </c>
      <c r="P4217" s="46">
        <f t="shared" ca="1" si="534"/>
        <v>3.8560826024934491E-2</v>
      </c>
      <c r="Q4217" s="47">
        <f t="shared" ca="1" si="529"/>
        <v>-0.80660663094086793</v>
      </c>
      <c r="R4217" s="47">
        <f t="shared" ca="1" si="530"/>
        <v>-1.8622523811403779E-2</v>
      </c>
      <c r="S4217" s="97">
        <f t="shared" ca="1" si="535"/>
        <v>-0.13089209172086838</v>
      </c>
      <c r="V4217">
        <v>4200</v>
      </c>
      <c r="W4217" s="46">
        <v>0.45091662944138999</v>
      </c>
    </row>
    <row r="4218" spans="10:23">
      <c r="J4218">
        <v>4201</v>
      </c>
      <c r="K4218" s="93">
        <f t="shared" ca="1" si="531"/>
        <v>0.39365151061944148</v>
      </c>
      <c r="L4218" s="93">
        <f t="shared" ca="1" si="531"/>
        <v>2.9402002702964302E-3</v>
      </c>
      <c r="M4218" s="93">
        <f t="shared" ca="1" si="532"/>
        <v>0.39365151061944148</v>
      </c>
      <c r="N4218" s="101">
        <f t="shared" ca="1" si="528"/>
        <v>0.12797756585168729</v>
      </c>
      <c r="O4218" s="46">
        <f t="shared" ca="1" si="533"/>
        <v>0.46159218667160662</v>
      </c>
      <c r="P4218" s="46">
        <f t="shared" ca="1" si="534"/>
        <v>0.39093774917590429</v>
      </c>
      <c r="Q4218" s="47">
        <f t="shared" ca="1" si="529"/>
        <v>0.60290106166301127</v>
      </c>
      <c r="R4218" s="47">
        <f t="shared" ca="1" si="530"/>
        <v>0.17011578129554239</v>
      </c>
      <c r="S4218" s="97">
        <f t="shared" ca="1" si="535"/>
        <v>0.3158539839835745</v>
      </c>
      <c r="V4218">
        <v>4201</v>
      </c>
      <c r="W4218" s="46">
        <v>0.32560955502876598</v>
      </c>
    </row>
    <row r="4219" spans="10:23">
      <c r="J4219">
        <v>4202</v>
      </c>
      <c r="K4219" s="93">
        <f t="shared" ca="1" si="531"/>
        <v>0.77155161997091448</v>
      </c>
      <c r="L4219" s="93">
        <f t="shared" ca="1" si="531"/>
        <v>-0.19726221133099447</v>
      </c>
      <c r="M4219" s="93">
        <f t="shared" ca="1" si="532"/>
        <v>0.77155161997091448</v>
      </c>
      <c r="N4219" s="101">
        <f t="shared" ca="1" si="528"/>
        <v>5.8349737620282088E-2</v>
      </c>
      <c r="O4219" s="46">
        <f t="shared" ca="1" si="533"/>
        <v>0.59724678946369392</v>
      </c>
      <c r="P4219" s="46">
        <f t="shared" ca="1" si="534"/>
        <v>0.45876505057194794</v>
      </c>
      <c r="Q4219" s="47">
        <f t="shared" ca="1" si="529"/>
        <v>0.87421026724718587</v>
      </c>
      <c r="R4219" s="47">
        <f t="shared" ca="1" si="530"/>
        <v>0.15885748439700251</v>
      </c>
      <c r="S4219" s="97">
        <f t="shared" ca="1" si="535"/>
        <v>0.37805213693034823</v>
      </c>
      <c r="V4219">
        <v>4202</v>
      </c>
      <c r="W4219" s="46">
        <v>-1.4051839554507501E-2</v>
      </c>
    </row>
    <row r="4220" spans="10:23">
      <c r="J4220">
        <v>4203</v>
      </c>
      <c r="K4220" s="93">
        <f t="shared" ca="1" si="531"/>
        <v>-7.043719782119108E-2</v>
      </c>
      <c r="L4220" s="93">
        <f t="shared" ca="1" si="531"/>
        <v>0.21027051640565012</v>
      </c>
      <c r="M4220" s="93">
        <f t="shared" ca="1" si="532"/>
        <v>-7.043719782119108E-2</v>
      </c>
      <c r="N4220" s="101">
        <f t="shared" ca="1" si="528"/>
        <v>0.17695333250614187</v>
      </c>
      <c r="O4220" s="46">
        <f t="shared" ca="1" si="533"/>
        <v>0.29499850795622518</v>
      </c>
      <c r="P4220" s="46">
        <f t="shared" ca="1" si="534"/>
        <v>0.30764090981821357</v>
      </c>
      <c r="Q4220" s="47">
        <f t="shared" ca="1" si="529"/>
        <v>0.26971370423224844</v>
      </c>
      <c r="R4220" s="47">
        <f t="shared" ca="1" si="530"/>
        <v>0.17803479494044536</v>
      </c>
      <c r="S4220" s="97">
        <f t="shared" ca="1" si="535"/>
        <v>0.23651665144833528</v>
      </c>
      <c r="V4220">
        <v>4203</v>
      </c>
      <c r="W4220" s="46">
        <v>0.44353417267112599</v>
      </c>
    </row>
    <row r="4221" spans="10:23">
      <c r="J4221">
        <v>4204</v>
      </c>
      <c r="K4221" s="93">
        <f t="shared" ca="1" si="531"/>
        <v>-0.19668314778516924</v>
      </c>
      <c r="L4221" s="93">
        <f t="shared" ca="1" si="531"/>
        <v>1.1352694197872024</v>
      </c>
      <c r="M4221" s="93">
        <f t="shared" ca="1" si="532"/>
        <v>-0.19668314778516924</v>
      </c>
      <c r="N4221" s="101">
        <f t="shared" ca="1" si="528"/>
        <v>1.0137801976471237</v>
      </c>
      <c r="O4221" s="46">
        <f t="shared" ca="1" si="533"/>
        <v>0.24968006593231731</v>
      </c>
      <c r="P4221" s="46">
        <f t="shared" ca="1" si="534"/>
        <v>0.28498168880625963</v>
      </c>
      <c r="Q4221" s="47">
        <f t="shared" ca="1" si="529"/>
        <v>0.17907682018443266</v>
      </c>
      <c r="R4221" s="47">
        <f t="shared" ca="1" si="530"/>
        <v>0.31334341420572598</v>
      </c>
      <c r="S4221" s="97">
        <f t="shared" ca="1" si="535"/>
        <v>0.28151174006902163</v>
      </c>
      <c r="V4221">
        <v>4204</v>
      </c>
      <c r="W4221" s="46">
        <v>-0.104415571435323</v>
      </c>
    </row>
    <row r="4222" spans="10:23">
      <c r="J4222">
        <v>4205</v>
      </c>
      <c r="K4222" s="93">
        <f t="shared" ca="1" si="531"/>
        <v>1.0008165282726196</v>
      </c>
      <c r="L4222" s="93">
        <f t="shared" ca="1" si="531"/>
        <v>0.4167192546468203</v>
      </c>
      <c r="M4222" s="93">
        <f t="shared" ca="1" si="532"/>
        <v>1.0008165282726196</v>
      </c>
      <c r="N4222" s="101">
        <f t="shared" ca="1" si="528"/>
        <v>0.7133666274513154</v>
      </c>
      <c r="O4222" s="46">
        <f t="shared" ca="1" si="533"/>
        <v>0.67954589258701747</v>
      </c>
      <c r="P4222" s="46">
        <f t="shared" ca="1" si="534"/>
        <v>0.49991460213360972</v>
      </c>
      <c r="Q4222" s="47">
        <f t="shared" ca="1" si="529"/>
        <v>1.038808473493833</v>
      </c>
      <c r="R4222" s="47">
        <f t="shared" ca="1" si="530"/>
        <v>0.26476879610368864</v>
      </c>
      <c r="S4222" s="97">
        <f t="shared" ca="1" si="535"/>
        <v>0.47215734434535306</v>
      </c>
      <c r="V4222">
        <v>4205</v>
      </c>
      <c r="W4222" s="46">
        <v>0.81098793659537805</v>
      </c>
    </row>
    <row r="4223" spans="10:23">
      <c r="J4223">
        <v>4206</v>
      </c>
      <c r="K4223" s="93">
        <f t="shared" ca="1" si="531"/>
        <v>0.1991800909699887</v>
      </c>
      <c r="L4223" s="93">
        <f t="shared" ca="1" si="531"/>
        <v>1.3594694894106722</v>
      </c>
      <c r="M4223" s="93">
        <f t="shared" ca="1" si="532"/>
        <v>0.1991800909699887</v>
      </c>
      <c r="N4223" s="101">
        <f t="shared" ca="1" si="528"/>
        <v>1.3522339050162244</v>
      </c>
      <c r="O4223" s="46">
        <f t="shared" ca="1" si="533"/>
        <v>0.39178288380521414</v>
      </c>
      <c r="P4223" s="46">
        <f t="shared" ca="1" si="534"/>
        <v>0.35603309774270803</v>
      </c>
      <c r="Q4223" s="47">
        <f t="shared" ca="1" si="529"/>
        <v>0.46328245593022632</v>
      </c>
      <c r="R4223" s="47">
        <f t="shared" ca="1" si="530"/>
        <v>0.36806883679551461</v>
      </c>
      <c r="S4223" s="97">
        <f t="shared" ca="1" si="535"/>
        <v>0.37992586030036435</v>
      </c>
      <c r="V4223">
        <v>4206</v>
      </c>
      <c r="W4223" s="46">
        <v>0.19246369403034799</v>
      </c>
    </row>
    <row r="4224" spans="10:23">
      <c r="J4224">
        <v>4207</v>
      </c>
      <c r="K4224" s="93">
        <f t="shared" ca="1" si="531"/>
        <v>-1.6405979542721576</v>
      </c>
      <c r="L4224" s="93">
        <f t="shared" ca="1" si="531"/>
        <v>-0.87582665844626073</v>
      </c>
      <c r="M4224" s="93">
        <f t="shared" ca="1" si="532"/>
        <v>-1.6405979542721576</v>
      </c>
      <c r="N4224" s="101">
        <f t="shared" ca="1" si="528"/>
        <v>-1.352103484645135</v>
      </c>
      <c r="O4224" s="46">
        <f t="shared" ca="1" si="533"/>
        <v>-0.26864127003064753</v>
      </c>
      <c r="P4224" s="46">
        <f t="shared" ca="1" si="534"/>
        <v>2.5821020824777219E-2</v>
      </c>
      <c r="Q4224" s="47">
        <f t="shared" ca="1" si="529"/>
        <v>-0.85756585174149702</v>
      </c>
      <c r="R4224" s="47">
        <f t="shared" ca="1" si="530"/>
        <v>-6.9202208704326418E-2</v>
      </c>
      <c r="S4224" s="97">
        <f t="shared" ca="1" si="535"/>
        <v>-0.16892173936748697</v>
      </c>
      <c r="V4224">
        <v>4207</v>
      </c>
      <c r="W4224" s="46">
        <v>0.30971766481402702</v>
      </c>
    </row>
    <row r="4225" spans="10:23">
      <c r="J4225">
        <v>4208</v>
      </c>
      <c r="K4225" s="93">
        <f t="shared" ca="1" si="531"/>
        <v>0.2030965145319196</v>
      </c>
      <c r="L4225" s="93">
        <f t="shared" ca="1" si="531"/>
        <v>-0.89084429794268294</v>
      </c>
      <c r="M4225" s="93">
        <f t="shared" ca="1" si="532"/>
        <v>0.2030965145319196</v>
      </c>
      <c r="N4225" s="101">
        <f t="shared" ca="1" si="528"/>
        <v>-0.78000525435638901</v>
      </c>
      <c r="O4225" s="46">
        <f t="shared" ca="1" si="533"/>
        <v>0.39318876030408856</v>
      </c>
      <c r="P4225" s="46">
        <f t="shared" ca="1" si="534"/>
        <v>0.35673603599214526</v>
      </c>
      <c r="Q4225" s="47">
        <f t="shared" ca="1" si="529"/>
        <v>0.46609420892797515</v>
      </c>
      <c r="R4225" s="47">
        <f t="shared" ca="1" si="530"/>
        <v>2.3301778499095122E-2</v>
      </c>
      <c r="S4225" s="97">
        <f t="shared" ca="1" si="535"/>
        <v>0.20824526940159183</v>
      </c>
      <c r="V4225">
        <v>4208</v>
      </c>
      <c r="W4225" s="46">
        <v>0.38975958400953697</v>
      </c>
    </row>
    <row r="4226" spans="10:23">
      <c r="J4226">
        <v>4209</v>
      </c>
      <c r="K4226" s="93">
        <f t="shared" ca="1" si="531"/>
        <v>1.3420605661095777</v>
      </c>
      <c r="L4226" s="93">
        <f t="shared" ca="1" si="531"/>
        <v>0.33139772459346806</v>
      </c>
      <c r="M4226" s="93">
        <f t="shared" ca="1" si="532"/>
        <v>1.3420605661095777</v>
      </c>
      <c r="N4226" s="101">
        <f t="shared" ca="1" si="528"/>
        <v>0.74099797858908056</v>
      </c>
      <c r="O4226" s="46">
        <f t="shared" ca="1" si="533"/>
        <v>0.80204208473520877</v>
      </c>
      <c r="P4226" s="46">
        <f t="shared" ca="1" si="534"/>
        <v>0.56116269820770537</v>
      </c>
      <c r="Q4226" s="47">
        <f t="shared" ca="1" si="529"/>
        <v>1.2838008577902156</v>
      </c>
      <c r="R4226" s="47">
        <f t="shared" ca="1" si="530"/>
        <v>0.26923657806269075</v>
      </c>
      <c r="S4226" s="97">
        <f t="shared" ca="1" si="535"/>
        <v>0.53563933139894981</v>
      </c>
      <c r="V4226">
        <v>4209</v>
      </c>
      <c r="W4226" s="46">
        <v>1.3070958966666699</v>
      </c>
    </row>
    <row r="4227" spans="10:23">
      <c r="J4227">
        <v>4210</v>
      </c>
      <c r="K4227" s="93">
        <f t="shared" ca="1" si="531"/>
        <v>2.446882871576871E-2</v>
      </c>
      <c r="L4227" s="93">
        <f t="shared" ca="1" si="531"/>
        <v>-6.8705129865309744E-2</v>
      </c>
      <c r="M4227" s="93">
        <f t="shared" ca="1" si="532"/>
        <v>2.446882871576871E-2</v>
      </c>
      <c r="N4227" s="101">
        <f t="shared" ca="1" si="528"/>
        <v>-5.7356542111162576E-2</v>
      </c>
      <c r="O4227" s="46">
        <f t="shared" ca="1" si="533"/>
        <v>0.32906687420925651</v>
      </c>
      <c r="P4227" s="46">
        <f t="shared" ca="1" si="534"/>
        <v>0.32467509294472924</v>
      </c>
      <c r="Q4227" s="47">
        <f t="shared" ca="1" si="529"/>
        <v>0.33785043673831111</v>
      </c>
      <c r="R4227" s="47">
        <f t="shared" ca="1" si="530"/>
        <v>0.14014864795429763</v>
      </c>
      <c r="S4227" s="97">
        <f t="shared" ca="1" si="535"/>
        <v>0.23460776108177706</v>
      </c>
      <c r="V4227">
        <v>4210</v>
      </c>
      <c r="W4227" s="46">
        <v>0.70612105046611795</v>
      </c>
    </row>
    <row r="4228" spans="10:23">
      <c r="J4228">
        <v>4211</v>
      </c>
      <c r="K4228" s="93">
        <f t="shared" ca="1" si="531"/>
        <v>-0.19129191915651705</v>
      </c>
      <c r="L4228" s="93">
        <f t="shared" ca="1" si="531"/>
        <v>0.28449133932816556</v>
      </c>
      <c r="M4228" s="93">
        <f t="shared" ca="1" si="532"/>
        <v>-0.19129191915651705</v>
      </c>
      <c r="N4228" s="101">
        <f t="shared" ca="1" si="528"/>
        <v>0.20888633433847248</v>
      </c>
      <c r="O4228" s="46">
        <f t="shared" ca="1" si="533"/>
        <v>0.25161535242756661</v>
      </c>
      <c r="P4228" s="46">
        <f t="shared" ca="1" si="534"/>
        <v>0.28594933205388429</v>
      </c>
      <c r="Q4228" s="47">
        <f t="shared" ca="1" si="529"/>
        <v>0.18294739317493125</v>
      </c>
      <c r="R4228" s="47">
        <f t="shared" ca="1" si="530"/>
        <v>0.1831981215100344</v>
      </c>
      <c r="S4228" s="97">
        <f t="shared" ca="1" si="535"/>
        <v>0.2174067369688005</v>
      </c>
      <c r="V4228">
        <v>4211</v>
      </c>
      <c r="W4228" s="46">
        <v>2.3136970684205501E-2</v>
      </c>
    </row>
    <row r="4229" spans="10:23">
      <c r="J4229">
        <v>4212</v>
      </c>
      <c r="K4229" s="93">
        <f t="shared" ca="1" si="531"/>
        <v>-0.99266485358204193</v>
      </c>
      <c r="L4229" s="93">
        <f t="shared" ca="1" si="531"/>
        <v>1.0923119123573257</v>
      </c>
      <c r="M4229" s="93">
        <f t="shared" ca="1" si="532"/>
        <v>-0.99266485358204193</v>
      </c>
      <c r="N4229" s="101">
        <f t="shared" ca="1" si="528"/>
        <v>0.71991286785182029</v>
      </c>
      <c r="O4229" s="46">
        <f t="shared" ca="1" si="533"/>
        <v>-3.6053066865523065E-2</v>
      </c>
      <c r="P4229" s="46">
        <f t="shared" ca="1" si="534"/>
        <v>0.14211512240733945</v>
      </c>
      <c r="Q4229" s="47">
        <f t="shared" ca="1" si="529"/>
        <v>-0.39238944541124809</v>
      </c>
      <c r="R4229" s="47">
        <f t="shared" ca="1" si="530"/>
        <v>0.2658272740121646</v>
      </c>
      <c r="S4229" s="97">
        <f t="shared" ca="1" si="535"/>
        <v>0.11488710357332077</v>
      </c>
      <c r="V4229">
        <v>4212</v>
      </c>
      <c r="W4229" s="46">
        <v>-8.7395549564408301E-2</v>
      </c>
    </row>
    <row r="4230" spans="10:23">
      <c r="J4230">
        <v>4213</v>
      </c>
      <c r="K4230" s="93">
        <f t="shared" ca="1" si="531"/>
        <v>1.0516565830771265</v>
      </c>
      <c r="L4230" s="93">
        <f t="shared" ca="1" si="531"/>
        <v>0.5764992365285132</v>
      </c>
      <c r="M4230" s="93">
        <f t="shared" ca="1" si="532"/>
        <v>1.0516565830771265</v>
      </c>
      <c r="N4230" s="101">
        <f t="shared" ca="1" si="528"/>
        <v>0.88101962003576539</v>
      </c>
      <c r="O4230" s="46">
        <f t="shared" ca="1" si="533"/>
        <v>0.69779592022598524</v>
      </c>
      <c r="P4230" s="46">
        <f t="shared" ca="1" si="534"/>
        <v>0.50903961595309366</v>
      </c>
      <c r="Q4230" s="47">
        <f t="shared" ca="1" si="529"/>
        <v>1.0753085287717685</v>
      </c>
      <c r="R4230" s="47">
        <f t="shared" ca="1" si="530"/>
        <v>0.29187702587887931</v>
      </c>
      <c r="S4230" s="97">
        <f t="shared" ca="1" si="535"/>
        <v>0.49483647305243228</v>
      </c>
      <c r="V4230">
        <v>4213</v>
      </c>
      <c r="W4230" s="46">
        <v>-0.10001145598005599</v>
      </c>
    </row>
    <row r="4231" spans="10:23">
      <c r="J4231">
        <v>4214</v>
      </c>
      <c r="K4231" s="93">
        <f t="shared" ca="1" si="531"/>
        <v>0.52553723305907796</v>
      </c>
      <c r="L4231" s="93">
        <f t="shared" ca="1" si="531"/>
        <v>1.2390886846317151</v>
      </c>
      <c r="M4231" s="93">
        <f t="shared" ca="1" si="532"/>
        <v>0.52553723305907796</v>
      </c>
      <c r="N4231" s="101">
        <f t="shared" ca="1" si="528"/>
        <v>1.3418917803819843</v>
      </c>
      <c r="O4231" s="46">
        <f t="shared" ca="1" si="533"/>
        <v>0.50893513484433817</v>
      </c>
      <c r="P4231" s="46">
        <f t="shared" ca="1" si="534"/>
        <v>0.41460922326227007</v>
      </c>
      <c r="Q4231" s="47">
        <f t="shared" ca="1" si="529"/>
        <v>0.69758695800847437</v>
      </c>
      <c r="R4231" s="47">
        <f t="shared" ca="1" si="530"/>
        <v>0.36639659291470578</v>
      </c>
      <c r="S4231" s="97">
        <f t="shared" ca="1" si="535"/>
        <v>0.437665863879522</v>
      </c>
      <c r="V4231">
        <v>4214</v>
      </c>
      <c r="W4231" s="46">
        <v>0.16126152931024801</v>
      </c>
    </row>
    <row r="4232" spans="10:23">
      <c r="J4232">
        <v>4215</v>
      </c>
      <c r="K4232" s="93">
        <f t="shared" ca="1" si="531"/>
        <v>-1.9460199002908583</v>
      </c>
      <c r="L4232" s="93">
        <f t="shared" ca="1" si="531"/>
        <v>-0.81853548220054984</v>
      </c>
      <c r="M4232" s="93">
        <f t="shared" ca="1" si="532"/>
        <v>-1.9460199002908583</v>
      </c>
      <c r="N4232" s="101">
        <f t="shared" ca="1" si="528"/>
        <v>-1.3949177141693161</v>
      </c>
      <c r="O4232" s="46">
        <f t="shared" ca="1" si="533"/>
        <v>-0.37827842478632034</v>
      </c>
      <c r="P4232" s="46">
        <f t="shared" ca="1" si="534"/>
        <v>-2.8997556553059189E-2</v>
      </c>
      <c r="Q4232" s="47">
        <f t="shared" ca="1" si="529"/>
        <v>-1.0768401612528427</v>
      </c>
      <c r="R4232" s="47">
        <f t="shared" ca="1" si="530"/>
        <v>-7.6124948070309562E-2</v>
      </c>
      <c r="S4232" s="97">
        <f t="shared" ca="1" si="535"/>
        <v>-0.22720168642831495</v>
      </c>
      <c r="V4232">
        <v>4215</v>
      </c>
      <c r="W4232" s="46">
        <v>8.6557849222284697E-2</v>
      </c>
    </row>
    <row r="4233" spans="10:23">
      <c r="J4233">
        <v>4216</v>
      </c>
      <c r="K4233" s="93">
        <f t="shared" ca="1" si="531"/>
        <v>0.86243483908206542</v>
      </c>
      <c r="L4233" s="93">
        <f t="shared" ca="1" si="531"/>
        <v>-1.8336497959108737</v>
      </c>
      <c r="M4233" s="93">
        <f t="shared" ca="1" si="532"/>
        <v>0.86243483908206542</v>
      </c>
      <c r="N4233" s="101">
        <f t="shared" ca="1" si="528"/>
        <v>-1.464178918153388</v>
      </c>
      <c r="O4233" s="46">
        <f t="shared" ca="1" si="533"/>
        <v>0.62987109065838576</v>
      </c>
      <c r="P4233" s="46">
        <f t="shared" ca="1" si="534"/>
        <v>0.47507720116929386</v>
      </c>
      <c r="Q4233" s="47">
        <f t="shared" ca="1" si="529"/>
        <v>0.93945886963656944</v>
      </c>
      <c r="R4233" s="47">
        <f t="shared" ca="1" si="530"/>
        <v>-8.7323964581516894E-2</v>
      </c>
      <c r="S4233" s="97">
        <f t="shared" ca="1" si="535"/>
        <v>0.27127356303843442</v>
      </c>
      <c r="V4233">
        <v>4216</v>
      </c>
      <c r="W4233" s="46">
        <v>9.6658936321950106E-2</v>
      </c>
    </row>
    <row r="4234" spans="10:23">
      <c r="J4234">
        <v>4217</v>
      </c>
      <c r="K4234" s="93">
        <f t="shared" ca="1" si="531"/>
        <v>0.12512085021210315</v>
      </c>
      <c r="L4234" s="93">
        <f t="shared" ca="1" si="531"/>
        <v>0.19097734068164171</v>
      </c>
      <c r="M4234" s="93">
        <f t="shared" ca="1" si="532"/>
        <v>0.12512085021210315</v>
      </c>
      <c r="N4234" s="101">
        <f t="shared" ca="1" si="528"/>
        <v>0.22085364330515747</v>
      </c>
      <c r="O4234" s="46">
        <f t="shared" ca="1" si="533"/>
        <v>0.36519787724002517</v>
      </c>
      <c r="P4234" s="46">
        <f t="shared" ca="1" si="534"/>
        <v>0.34274059446011357</v>
      </c>
      <c r="Q4234" s="47">
        <f t="shared" ca="1" si="529"/>
        <v>0.41011244279984843</v>
      </c>
      <c r="R4234" s="47">
        <f t="shared" ca="1" si="530"/>
        <v>0.18513314549176371</v>
      </c>
      <c r="S4234" s="97">
        <f t="shared" ca="1" si="535"/>
        <v>0.27516551136589446</v>
      </c>
      <c r="V4234">
        <v>4217</v>
      </c>
      <c r="W4234" s="46">
        <v>-0.10043706630587999</v>
      </c>
    </row>
    <row r="4235" spans="10:23">
      <c r="J4235">
        <v>4218</v>
      </c>
      <c r="K4235" s="93">
        <f t="shared" ca="1" si="531"/>
        <v>-0.39828104831028177</v>
      </c>
      <c r="L4235" s="93">
        <f t="shared" ca="1" si="531"/>
        <v>0.67781340531029566</v>
      </c>
      <c r="M4235" s="93">
        <f t="shared" ca="1" si="532"/>
        <v>-0.39828104831028177</v>
      </c>
      <c r="N4235" s="101">
        <f t="shared" ca="1" si="528"/>
        <v>0.51596118605087238</v>
      </c>
      <c r="O4235" s="46">
        <f t="shared" ca="1" si="533"/>
        <v>0.17731257398746147</v>
      </c>
      <c r="P4235" s="46">
        <f t="shared" ca="1" si="534"/>
        <v>0.24879794283383172</v>
      </c>
      <c r="Q4235" s="47">
        <f t="shared" ca="1" si="529"/>
        <v>3.4341836294720984E-2</v>
      </c>
      <c r="R4235" s="47">
        <f t="shared" ca="1" si="530"/>
        <v>0.23284981880502459</v>
      </c>
      <c r="S4235" s="97">
        <f t="shared" ca="1" si="535"/>
        <v>0.20508119639624303</v>
      </c>
      <c r="V4235">
        <v>4218</v>
      </c>
      <c r="W4235" s="46">
        <v>0.19156799308424199</v>
      </c>
    </row>
    <row r="4236" spans="10:23">
      <c r="J4236">
        <v>4219</v>
      </c>
      <c r="K4236" s="93">
        <f t="shared" ca="1" si="531"/>
        <v>-0.18816083625994567</v>
      </c>
      <c r="L4236" s="93">
        <f t="shared" ca="1" si="531"/>
        <v>0.50404040384990567</v>
      </c>
      <c r="M4236" s="93">
        <f t="shared" ca="1" si="532"/>
        <v>-0.18816083625994567</v>
      </c>
      <c r="N4236" s="101">
        <f t="shared" ca="1" si="528"/>
        <v>0.4180328659953505</v>
      </c>
      <c r="O4236" s="46">
        <f t="shared" ca="1" si="533"/>
        <v>0.25273931560231244</v>
      </c>
      <c r="P4236" s="46">
        <f t="shared" ca="1" si="534"/>
        <v>0.2865113136412572</v>
      </c>
      <c r="Q4236" s="47">
        <f t="shared" ca="1" si="529"/>
        <v>0.18519531952442297</v>
      </c>
      <c r="R4236" s="47">
        <f t="shared" ca="1" si="530"/>
        <v>0.21701554492395264</v>
      </c>
      <c r="S4236" s="97">
        <f t="shared" ca="1" si="535"/>
        <v>0.23487743026313254</v>
      </c>
      <c r="V4236">
        <v>4219</v>
      </c>
      <c r="W4236" s="46">
        <v>0.91296370614445199</v>
      </c>
    </row>
    <row r="4237" spans="10:23">
      <c r="J4237">
        <v>4220</v>
      </c>
      <c r="K4237" s="93">
        <f t="shared" ca="1" si="531"/>
        <v>0.9860490965985842</v>
      </c>
      <c r="L4237" s="93">
        <f t="shared" ca="1" si="531"/>
        <v>-0.78704087928333166</v>
      </c>
      <c r="M4237" s="93">
        <f t="shared" ca="1" si="532"/>
        <v>0.9860490965985842</v>
      </c>
      <c r="N4237" s="101">
        <f t="shared" ca="1" si="528"/>
        <v>-0.43259449269140149</v>
      </c>
      <c r="O4237" s="46">
        <f t="shared" ca="1" si="533"/>
        <v>0.67424483543347913</v>
      </c>
      <c r="P4237" s="46">
        <f t="shared" ca="1" si="534"/>
        <v>0.49726407355684055</v>
      </c>
      <c r="Q4237" s="47">
        <f t="shared" ca="1" si="529"/>
        <v>1.0282063591867563</v>
      </c>
      <c r="R4237" s="47">
        <f t="shared" ca="1" si="530"/>
        <v>7.9475489498286644E-2</v>
      </c>
      <c r="S4237" s="97">
        <f t="shared" ca="1" si="535"/>
        <v>0.37686016246588289</v>
      </c>
      <c r="V4237">
        <v>4220</v>
      </c>
      <c r="W4237" s="46">
        <v>0.87826678995533702</v>
      </c>
    </row>
    <row r="4238" spans="10:23">
      <c r="J4238">
        <v>4221</v>
      </c>
      <c r="K4238" s="93">
        <f t="shared" ca="1" si="531"/>
        <v>0.48383278654279593</v>
      </c>
      <c r="L4238" s="93">
        <f t="shared" ca="1" si="531"/>
        <v>0.12993280316329039</v>
      </c>
      <c r="M4238" s="93">
        <f t="shared" ca="1" si="532"/>
        <v>0.48383278654279593</v>
      </c>
      <c r="N4238" s="101">
        <f t="shared" ca="1" si="528"/>
        <v>0.27705678651419868</v>
      </c>
      <c r="O4238" s="46">
        <f t="shared" ca="1" si="533"/>
        <v>0.49396451169067213</v>
      </c>
      <c r="P4238" s="46">
        <f t="shared" ca="1" si="534"/>
        <v>0.40712391168543705</v>
      </c>
      <c r="Q4238" s="47">
        <f t="shared" ca="1" si="529"/>
        <v>0.66764571170114229</v>
      </c>
      <c r="R4238" s="47">
        <f t="shared" ca="1" si="530"/>
        <v>0.19422077164571494</v>
      </c>
      <c r="S4238" s="97">
        <f t="shared" ca="1" si="535"/>
        <v>0.34409264166819353</v>
      </c>
      <c r="V4238">
        <v>4221</v>
      </c>
      <c r="W4238" s="46">
        <v>0.306753493240849</v>
      </c>
    </row>
    <row r="4239" spans="10:23">
      <c r="J4239">
        <v>4222</v>
      </c>
      <c r="K4239" s="93">
        <f t="shared" ca="1" si="531"/>
        <v>-0.28800923025433112</v>
      </c>
      <c r="L4239" s="93">
        <f t="shared" ca="1" si="531"/>
        <v>0.53226397681540283</v>
      </c>
      <c r="M4239" s="93">
        <f t="shared" ca="1" si="532"/>
        <v>-0.28800923025433112</v>
      </c>
      <c r="N4239" s="101">
        <f t="shared" ca="1" si="528"/>
        <v>0.41303713178319879</v>
      </c>
      <c r="O4239" s="46">
        <f t="shared" ca="1" si="533"/>
        <v>0.2168967903117508</v>
      </c>
      <c r="P4239" s="46">
        <f t="shared" ca="1" si="534"/>
        <v>0.26859005099597638</v>
      </c>
      <c r="Q4239" s="47">
        <f t="shared" ca="1" si="529"/>
        <v>0.11351026894329966</v>
      </c>
      <c r="R4239" s="47">
        <f t="shared" ca="1" si="530"/>
        <v>0.21620777222135343</v>
      </c>
      <c r="S4239" s="97">
        <f t="shared" ca="1" si="535"/>
        <v>0.21655228126655213</v>
      </c>
      <c r="V4239">
        <v>4222</v>
      </c>
      <c r="W4239" s="46">
        <v>0.26097927002274302</v>
      </c>
    </row>
    <row r="4240" spans="10:23">
      <c r="J4240">
        <v>4223</v>
      </c>
      <c r="K4240" s="93">
        <f t="shared" ca="1" si="531"/>
        <v>-1.331243465426694</v>
      </c>
      <c r="L4240" s="93">
        <f t="shared" ca="1" si="531"/>
        <v>0.83431672006000246</v>
      </c>
      <c r="M4240" s="93">
        <f t="shared" ca="1" si="532"/>
        <v>-1.331243465426694</v>
      </c>
      <c r="N4240" s="101">
        <f t="shared" ca="1" si="528"/>
        <v>0.36763636929218974</v>
      </c>
      <c r="O4240" s="46">
        <f t="shared" ca="1" si="533"/>
        <v>-0.1575924524521114</v>
      </c>
      <c r="P4240" s="46">
        <f t="shared" ca="1" si="534"/>
        <v>8.1345429614045284E-2</v>
      </c>
      <c r="Q4240" s="47">
        <f t="shared" ca="1" si="529"/>
        <v>-0.63546821658442476</v>
      </c>
      <c r="R4240" s="47">
        <f t="shared" ca="1" si="530"/>
        <v>0.20886680990029502</v>
      </c>
      <c r="S4240" s="97">
        <f t="shared" ca="1" si="535"/>
        <v>2.5637178724091811E-2</v>
      </c>
      <c r="V4240">
        <v>4223</v>
      </c>
      <c r="W4240" s="46">
        <v>0.702333631921783</v>
      </c>
    </row>
    <row r="4241" spans="10:23">
      <c r="J4241">
        <v>4224</v>
      </c>
      <c r="K4241" s="93">
        <f t="shared" ca="1" si="531"/>
        <v>-0.83853641933346623</v>
      </c>
      <c r="L4241" s="93">
        <f t="shared" ca="1" si="531"/>
        <v>0.66109263237342952</v>
      </c>
      <c r="M4241" s="93">
        <f t="shared" ca="1" si="532"/>
        <v>-0.83853641933346623</v>
      </c>
      <c r="N4241" s="101">
        <f t="shared" ca="1" si="528"/>
        <v>0.36009741782878169</v>
      </c>
      <c r="O4241" s="46">
        <f t="shared" ca="1" si="533"/>
        <v>1.9274335825199052E-2</v>
      </c>
      <c r="P4241" s="46">
        <f t="shared" ca="1" si="534"/>
        <v>0.16977882375270051</v>
      </c>
      <c r="Q4241" s="47">
        <f t="shared" ca="1" si="529"/>
        <v>-0.28173464002980386</v>
      </c>
      <c r="R4241" s="47">
        <f t="shared" ca="1" si="530"/>
        <v>0.20764781806851407</v>
      </c>
      <c r="S4241" s="97">
        <f t="shared" ca="1" si="535"/>
        <v>0.11346107694685656</v>
      </c>
      <c r="V4241">
        <v>4224</v>
      </c>
      <c r="W4241" s="46">
        <v>-5.9453363401656301E-2</v>
      </c>
    </row>
    <row r="4242" spans="10:23">
      <c r="J4242">
        <v>4225</v>
      </c>
      <c r="K4242" s="93">
        <f t="shared" ca="1" si="531"/>
        <v>3.6073804716200669E-2</v>
      </c>
      <c r="L4242" s="93">
        <f t="shared" ca="1" si="531"/>
        <v>0.88753522395964957</v>
      </c>
      <c r="M4242" s="93">
        <f t="shared" ca="1" si="532"/>
        <v>3.6073804716200669E-2</v>
      </c>
      <c r="N4242" s="101">
        <f t="shared" ref="N4242:N4305" ca="1" si="536">$N$2*K4242+SQRT(1-$N$2^2)*L4242</f>
        <v>0.85292950392167122</v>
      </c>
      <c r="O4242" s="46">
        <f t="shared" ca="1" si="533"/>
        <v>0.33323270631883689</v>
      </c>
      <c r="P4242" s="46">
        <f t="shared" ca="1" si="534"/>
        <v>0.32675800899951946</v>
      </c>
      <c r="Q4242" s="47">
        <f t="shared" ref="Q4242:Q4305" ca="1" si="537">$K$2+K4242*$S$3</f>
        <v>0.34618210095747187</v>
      </c>
      <c r="R4242" s="47">
        <f t="shared" ref="R4242:R4305" ca="1" si="538">$L$2+$L$3*N4242</f>
        <v>0.2873350650686714</v>
      </c>
      <c r="S4242" s="97">
        <f t="shared" ca="1" si="535"/>
        <v>0.31028388569375415</v>
      </c>
      <c r="V4242">
        <v>4225</v>
      </c>
      <c r="W4242" s="46">
        <v>0.44191294304377199</v>
      </c>
    </row>
    <row r="4243" spans="10:23">
      <c r="J4243">
        <v>4226</v>
      </c>
      <c r="K4243" s="93">
        <f t="shared" ref="K4243:L4306" ca="1" si="539">_xlfn.NORM.S.INV(RAND())</f>
        <v>0.90483210142547066</v>
      </c>
      <c r="L4243" s="93">
        <f t="shared" ca="1" si="539"/>
        <v>-1.3077874763079482</v>
      </c>
      <c r="M4243" s="93">
        <f t="shared" ref="M4243:M4306" ca="1" si="540">K4243</f>
        <v>0.90483210142547066</v>
      </c>
      <c r="N4243" s="101">
        <f t="shared" ca="1" si="536"/>
        <v>-0.95213441308994295</v>
      </c>
      <c r="O4243" s="46">
        <f t="shared" ref="O4243:O4306" ca="1" si="541">$K$2+K4243*$K$3</f>
        <v>0.64509041354383467</v>
      </c>
      <c r="P4243" s="46">
        <f t="shared" ref="P4243:P4306" ca="1" si="542">$K$2+K4243*$R$3</f>
        <v>0.48268686261201832</v>
      </c>
      <c r="Q4243" s="47">
        <f t="shared" ca="1" si="537"/>
        <v>0.96989751540746749</v>
      </c>
      <c r="R4243" s="47">
        <f t="shared" ca="1" si="538"/>
        <v>-4.5302137250164964E-3</v>
      </c>
      <c r="S4243" s="97">
        <f t="shared" ref="S4243:S4306" ca="1" si="543">AVERAGE(R4243,O4243)</f>
        <v>0.32028009990940909</v>
      </c>
      <c r="V4243">
        <v>4226</v>
      </c>
      <c r="W4243" s="46">
        <v>0.257145578374808</v>
      </c>
    </row>
    <row r="4244" spans="10:23">
      <c r="J4244">
        <v>4227</v>
      </c>
      <c r="K4244" s="93">
        <f t="shared" ca="1" si="539"/>
        <v>0.14473984915290997</v>
      </c>
      <c r="L4244" s="93">
        <f t="shared" ca="1" si="539"/>
        <v>-1.634679751195409</v>
      </c>
      <c r="M4244" s="93">
        <f t="shared" ca="1" si="540"/>
        <v>0.14473984915290997</v>
      </c>
      <c r="N4244" s="101">
        <f t="shared" ca="1" si="536"/>
        <v>-1.503781871101165</v>
      </c>
      <c r="O4244" s="46">
        <f t="shared" ca="1" si="541"/>
        <v>0.37224049893458055</v>
      </c>
      <c r="P4244" s="46">
        <f t="shared" ca="1" si="542"/>
        <v>0.34626190530739126</v>
      </c>
      <c r="Q4244" s="47">
        <f t="shared" ca="1" si="537"/>
        <v>0.42419768618895914</v>
      </c>
      <c r="R4244" s="47">
        <f t="shared" ca="1" si="538"/>
        <v>-9.372746464277365E-2</v>
      </c>
      <c r="S4244" s="97">
        <f t="shared" ca="1" si="543"/>
        <v>0.13925651714590345</v>
      </c>
      <c r="V4244">
        <v>4227</v>
      </c>
      <c r="W4244" s="46">
        <v>1.7880286087150001E-2</v>
      </c>
    </row>
    <row r="4245" spans="10:23">
      <c r="J4245">
        <v>4228</v>
      </c>
      <c r="K4245" s="93">
        <f t="shared" ca="1" si="539"/>
        <v>1.2486677556945769</v>
      </c>
      <c r="L4245" s="93">
        <f t="shared" ca="1" si="539"/>
        <v>-1.183264539742362</v>
      </c>
      <c r="M4245" s="93">
        <f t="shared" ca="1" si="540"/>
        <v>1.2486677556945769</v>
      </c>
      <c r="N4245" s="101">
        <f t="shared" ca="1" si="536"/>
        <v>-0.72472885885288907</v>
      </c>
      <c r="O4245" s="46">
        <f t="shared" ca="1" si="541"/>
        <v>0.76851691687477697</v>
      </c>
      <c r="P4245" s="46">
        <f t="shared" ca="1" si="542"/>
        <v>0.54440011427748947</v>
      </c>
      <c r="Q4245" s="47">
        <f t="shared" ca="1" si="537"/>
        <v>1.216750522069352</v>
      </c>
      <c r="R4245" s="47">
        <f t="shared" ca="1" si="538"/>
        <v>3.2239556509221598E-2</v>
      </c>
      <c r="S4245" s="97">
        <f t="shared" ca="1" si="543"/>
        <v>0.40037823669199929</v>
      </c>
      <c r="V4245">
        <v>4228</v>
      </c>
      <c r="W4245" s="46">
        <v>0.58128940666404905</v>
      </c>
    </row>
    <row r="4246" spans="10:23">
      <c r="J4246">
        <v>4229</v>
      </c>
      <c r="K4246" s="93">
        <f t="shared" ca="1" si="539"/>
        <v>-0.62279784091700507</v>
      </c>
      <c r="L4246" s="93">
        <f t="shared" ca="1" si="539"/>
        <v>-1.8219753908250036</v>
      </c>
      <c r="M4246" s="93">
        <f t="shared" ca="1" si="540"/>
        <v>-0.62279784091700507</v>
      </c>
      <c r="N4246" s="101">
        <f t="shared" ca="1" si="536"/>
        <v>-1.9254479223452521</v>
      </c>
      <c r="O4246" s="46">
        <f t="shared" ca="1" si="541"/>
        <v>9.6717899449033029E-2</v>
      </c>
      <c r="P4246" s="46">
        <f t="shared" ca="1" si="542"/>
        <v>0.2085006055646175</v>
      </c>
      <c r="Q4246" s="47">
        <f t="shared" ca="1" si="537"/>
        <v>-0.12684751278213591</v>
      </c>
      <c r="R4246" s="47">
        <f t="shared" ca="1" si="538"/>
        <v>-0.16190769828676438</v>
      </c>
      <c r="S4246" s="97">
        <f t="shared" ca="1" si="543"/>
        <v>-3.2594899418865675E-2</v>
      </c>
      <c r="V4246">
        <v>4229</v>
      </c>
      <c r="W4246" s="46">
        <v>9.3410768066699498E-3</v>
      </c>
    </row>
    <row r="4247" spans="10:23">
      <c r="J4247">
        <v>4230</v>
      </c>
      <c r="K4247" s="93">
        <f t="shared" ca="1" si="539"/>
        <v>-1.2518332087972628</v>
      </c>
      <c r="L4247" s="93">
        <f t="shared" ca="1" si="539"/>
        <v>-0.68519475635944216</v>
      </c>
      <c r="M4247" s="93">
        <f t="shared" ca="1" si="540"/>
        <v>-1.2518332087972628</v>
      </c>
      <c r="N4247" s="101">
        <f t="shared" ca="1" si="536"/>
        <v>-1.0477326726836518</v>
      </c>
      <c r="O4247" s="46">
        <f t="shared" ca="1" si="541"/>
        <v>-0.12908659454386673</v>
      </c>
      <c r="P4247" s="46">
        <f t="shared" ca="1" si="542"/>
        <v>9.5598358568167618E-2</v>
      </c>
      <c r="Q4247" s="47">
        <f t="shared" ca="1" si="537"/>
        <v>-0.57845650076793542</v>
      </c>
      <c r="R4247" s="47">
        <f t="shared" ca="1" si="538"/>
        <v>-1.9987734328886397E-2</v>
      </c>
      <c r="S4247" s="97">
        <f t="shared" ca="1" si="543"/>
        <v>-7.4537164436376563E-2</v>
      </c>
      <c r="V4247">
        <v>4230</v>
      </c>
      <c r="W4247" s="46">
        <v>-0.23017246612452499</v>
      </c>
    </row>
    <row r="4248" spans="10:23">
      <c r="J4248">
        <v>4231</v>
      </c>
      <c r="K4248" s="93">
        <f t="shared" ca="1" si="539"/>
        <v>-9.9606442639889714E-2</v>
      </c>
      <c r="L4248" s="93">
        <f t="shared" ca="1" si="539"/>
        <v>-0.21604129474288084</v>
      </c>
      <c r="M4248" s="93">
        <f t="shared" ca="1" si="540"/>
        <v>-9.9606442639889714E-2</v>
      </c>
      <c r="N4248" s="101">
        <f t="shared" ca="1" si="536"/>
        <v>-0.23650220279149792</v>
      </c>
      <c r="O4248" s="46">
        <f t="shared" ca="1" si="541"/>
        <v>0.28452763953965776</v>
      </c>
      <c r="P4248" s="46">
        <f t="shared" ca="1" si="542"/>
        <v>0.30240547560992986</v>
      </c>
      <c r="Q4248" s="47">
        <f t="shared" ca="1" si="537"/>
        <v>0.24877196739911361</v>
      </c>
      <c r="R4248" s="47">
        <f t="shared" ca="1" si="538"/>
        <v>0.1111821400614865</v>
      </c>
      <c r="S4248" s="97">
        <f t="shared" ca="1" si="543"/>
        <v>0.19785488980057214</v>
      </c>
      <c r="V4248">
        <v>4231</v>
      </c>
      <c r="W4248" s="46">
        <v>0.182738866912173</v>
      </c>
    </row>
    <row r="4249" spans="10:23">
      <c r="J4249">
        <v>4232</v>
      </c>
      <c r="K4249" s="93">
        <f t="shared" ca="1" si="539"/>
        <v>-0.75136449325833665</v>
      </c>
      <c r="L4249" s="93">
        <f t="shared" ca="1" si="539"/>
        <v>-2.190414330122048E-2</v>
      </c>
      <c r="M4249" s="93">
        <f t="shared" ca="1" si="540"/>
        <v>-0.75136449325833665</v>
      </c>
      <c r="N4249" s="101">
        <f t="shared" ca="1" si="536"/>
        <v>-0.25971771469737864</v>
      </c>
      <c r="O4249" s="46">
        <f t="shared" ca="1" si="541"/>
        <v>5.0566396117630974E-2</v>
      </c>
      <c r="P4249" s="46">
        <f t="shared" ca="1" si="542"/>
        <v>0.18542485389891647</v>
      </c>
      <c r="Q4249" s="47">
        <f t="shared" ca="1" si="537"/>
        <v>-0.21915051944494002</v>
      </c>
      <c r="R4249" s="47">
        <f t="shared" ca="1" si="538"/>
        <v>0.10742836614196469</v>
      </c>
      <c r="S4249" s="97">
        <f t="shared" ca="1" si="543"/>
        <v>7.8997381129797831E-2</v>
      </c>
      <c r="V4249">
        <v>4232</v>
      </c>
      <c r="W4249" s="46">
        <v>0.34024464808203803</v>
      </c>
    </row>
    <row r="4250" spans="10:23">
      <c r="J4250">
        <v>4233</v>
      </c>
      <c r="K4250" s="93">
        <f t="shared" ca="1" si="539"/>
        <v>-0.36686960813303288</v>
      </c>
      <c r="L4250" s="93">
        <f t="shared" ca="1" si="539"/>
        <v>0.66247758202233442</v>
      </c>
      <c r="M4250" s="93">
        <f t="shared" ca="1" si="540"/>
        <v>-0.36686960813303288</v>
      </c>
      <c r="N4250" s="101">
        <f t="shared" ca="1" si="536"/>
        <v>0.51141109246330907</v>
      </c>
      <c r="O4250" s="46">
        <f t="shared" ca="1" si="541"/>
        <v>0.18858832208842058</v>
      </c>
      <c r="P4250" s="46">
        <f t="shared" ca="1" si="542"/>
        <v>0.25443581688431127</v>
      </c>
      <c r="Q4250" s="47">
        <f t="shared" ca="1" si="537"/>
        <v>5.6893332496639193E-2</v>
      </c>
      <c r="R4250" s="47">
        <f t="shared" ca="1" si="538"/>
        <v>0.23211410284452266</v>
      </c>
      <c r="S4250" s="97">
        <f t="shared" ca="1" si="543"/>
        <v>0.21035121246647162</v>
      </c>
      <c r="V4250">
        <v>4233</v>
      </c>
      <c r="W4250" s="46">
        <v>-0.21036256968456801</v>
      </c>
    </row>
    <row r="4251" spans="10:23">
      <c r="J4251">
        <v>4234</v>
      </c>
      <c r="K4251" s="93">
        <f t="shared" ca="1" si="539"/>
        <v>0.57832151851274027</v>
      </c>
      <c r="L4251" s="93">
        <f t="shared" ca="1" si="539"/>
        <v>1.4894815413938269</v>
      </c>
      <c r="M4251" s="93">
        <f t="shared" ca="1" si="540"/>
        <v>0.57832151851274027</v>
      </c>
      <c r="N4251" s="101">
        <f t="shared" ca="1" si="536"/>
        <v>1.5960716252360019</v>
      </c>
      <c r="O4251" s="46">
        <f t="shared" ca="1" si="541"/>
        <v>0.52788308193323674</v>
      </c>
      <c r="P4251" s="46">
        <f t="shared" ca="1" si="542"/>
        <v>0.42408319680671935</v>
      </c>
      <c r="Q4251" s="47">
        <f t="shared" ca="1" si="537"/>
        <v>0.73548285218627152</v>
      </c>
      <c r="R4251" s="47">
        <f t="shared" ca="1" si="538"/>
        <v>0.40749556485852134</v>
      </c>
      <c r="S4251" s="97">
        <f t="shared" ca="1" si="543"/>
        <v>0.46768932339587904</v>
      </c>
      <c r="V4251">
        <v>4234</v>
      </c>
      <c r="W4251" s="46">
        <v>1.0757259339558799E-2</v>
      </c>
    </row>
    <row r="4252" spans="10:23">
      <c r="J4252">
        <v>4235</v>
      </c>
      <c r="K4252" s="93">
        <f t="shared" ca="1" si="539"/>
        <v>-1.5216118514873171</v>
      </c>
      <c r="L4252" s="93">
        <f t="shared" ca="1" si="539"/>
        <v>-0.47534506438155261</v>
      </c>
      <c r="M4252" s="93">
        <f t="shared" ca="1" si="540"/>
        <v>-1.5216118514873171</v>
      </c>
      <c r="N4252" s="101">
        <f t="shared" ca="1" si="536"/>
        <v>-0.93457336816124292</v>
      </c>
      <c r="O4252" s="46">
        <f t="shared" ca="1" si="541"/>
        <v>-0.22592889151676943</v>
      </c>
      <c r="P4252" s="46">
        <f t="shared" ca="1" si="542"/>
        <v>4.717721008171627E-2</v>
      </c>
      <c r="Q4252" s="47">
        <f t="shared" ca="1" si="537"/>
        <v>-0.77214109471374082</v>
      </c>
      <c r="R4252" s="47">
        <f t="shared" ca="1" si="538"/>
        <v>-1.6907246489127337E-3</v>
      </c>
      <c r="S4252" s="97">
        <f t="shared" ca="1" si="543"/>
        <v>-0.11380980808284108</v>
      </c>
      <c r="V4252">
        <v>4235</v>
      </c>
      <c r="W4252" s="46">
        <v>0.26529332692221502</v>
      </c>
    </row>
    <row r="4253" spans="10:23">
      <c r="J4253">
        <v>4236</v>
      </c>
      <c r="K4253" s="93">
        <f t="shared" ca="1" si="539"/>
        <v>-2.8429511218202874</v>
      </c>
      <c r="L4253" s="93">
        <f t="shared" ca="1" si="539"/>
        <v>2.02298536445499</v>
      </c>
      <c r="M4253" s="93">
        <f t="shared" ca="1" si="540"/>
        <v>-2.8429511218202874</v>
      </c>
      <c r="N4253" s="101">
        <f t="shared" ca="1" si="536"/>
        <v>1.0138361795538497</v>
      </c>
      <c r="O4253" s="46">
        <f t="shared" ca="1" si="541"/>
        <v>-0.70024935196388371</v>
      </c>
      <c r="P4253" s="46">
        <f t="shared" ca="1" si="542"/>
        <v>-0.18998302014184087</v>
      </c>
      <c r="Q4253" s="47">
        <f t="shared" ca="1" si="537"/>
        <v>-1.7207820156079694</v>
      </c>
      <c r="R4253" s="47">
        <f t="shared" ca="1" si="538"/>
        <v>0.31335246605960215</v>
      </c>
      <c r="S4253" s="97">
        <f t="shared" ca="1" si="543"/>
        <v>-0.19344844295214078</v>
      </c>
      <c r="V4253">
        <v>4236</v>
      </c>
      <c r="W4253" s="46">
        <v>0.30856690740598702</v>
      </c>
    </row>
    <row r="4254" spans="10:23">
      <c r="J4254">
        <v>4237</v>
      </c>
      <c r="K4254" s="93">
        <f t="shared" ca="1" si="539"/>
        <v>-0.86842544395912702</v>
      </c>
      <c r="L4254" s="93">
        <f t="shared" ca="1" si="539"/>
        <v>1.1375558591665553</v>
      </c>
      <c r="M4254" s="93">
        <f t="shared" ca="1" si="540"/>
        <v>-0.86842544395912702</v>
      </c>
      <c r="N4254" s="101">
        <f t="shared" ca="1" si="536"/>
        <v>0.8023188125885089</v>
      </c>
      <c r="O4254" s="46">
        <f t="shared" ca="1" si="541"/>
        <v>8.5450884312379127E-3</v>
      </c>
      <c r="P4254" s="46">
        <f t="shared" ca="1" si="542"/>
        <v>0.16441420005571994</v>
      </c>
      <c r="Q4254" s="47">
        <f t="shared" ca="1" si="537"/>
        <v>-0.30319313481772614</v>
      </c>
      <c r="R4254" s="47">
        <f t="shared" ca="1" si="538"/>
        <v>0.27915169638201032</v>
      </c>
      <c r="S4254" s="97">
        <f t="shared" ca="1" si="543"/>
        <v>0.14384839240662411</v>
      </c>
      <c r="V4254">
        <v>4237</v>
      </c>
      <c r="W4254" s="46">
        <v>0.60626331130937205</v>
      </c>
    </row>
    <row r="4255" spans="10:23">
      <c r="J4255">
        <v>4238</v>
      </c>
      <c r="K4255" s="93">
        <f t="shared" ca="1" si="539"/>
        <v>-0.67382060758336593</v>
      </c>
      <c r="L4255" s="93">
        <f t="shared" ca="1" si="539"/>
        <v>-0.83776760882956502</v>
      </c>
      <c r="M4255" s="93">
        <f t="shared" ca="1" si="540"/>
        <v>-0.67382060758336593</v>
      </c>
      <c r="N4255" s="101">
        <f t="shared" ca="1" si="536"/>
        <v>-1.0085634549823306</v>
      </c>
      <c r="O4255" s="46">
        <f t="shared" ca="1" si="541"/>
        <v>7.84022838294538E-2</v>
      </c>
      <c r="P4255" s="46">
        <f t="shared" ca="1" si="542"/>
        <v>0.19934279775482788</v>
      </c>
      <c r="Q4255" s="47">
        <f t="shared" ca="1" si="537"/>
        <v>-0.16347874402129436</v>
      </c>
      <c r="R4255" s="47">
        <f t="shared" ca="1" si="538"/>
        <v>-1.3654365999495988E-2</v>
      </c>
      <c r="S4255" s="97">
        <f t="shared" ca="1" si="543"/>
        <v>3.2373958914978906E-2</v>
      </c>
      <c r="V4255">
        <v>4238</v>
      </c>
      <c r="W4255" s="46">
        <v>6.6116627356866006E-2</v>
      </c>
    </row>
    <row r="4256" spans="10:23">
      <c r="J4256">
        <v>4239</v>
      </c>
      <c r="K4256" s="93">
        <f t="shared" ca="1" si="539"/>
        <v>0.93427118508358731</v>
      </c>
      <c r="L4256" s="93">
        <f t="shared" ca="1" si="539"/>
        <v>0.34473300475189855</v>
      </c>
      <c r="M4256" s="93">
        <f t="shared" ca="1" si="540"/>
        <v>0.93427118508358731</v>
      </c>
      <c r="N4256" s="101">
        <f t="shared" ca="1" si="536"/>
        <v>0.62395476215856149</v>
      </c>
      <c r="O4256" s="46">
        <f t="shared" ca="1" si="541"/>
        <v>0.65565814586616278</v>
      </c>
      <c r="P4256" s="46">
        <f t="shared" ca="1" si="542"/>
        <v>0.48797072877318237</v>
      </c>
      <c r="Q4256" s="47">
        <f t="shared" ca="1" si="537"/>
        <v>0.99103298005212348</v>
      </c>
      <c r="R4256" s="47">
        <f t="shared" ca="1" si="538"/>
        <v>0.25031156899655271</v>
      </c>
      <c r="S4256" s="97">
        <f t="shared" ca="1" si="543"/>
        <v>0.45298485743135775</v>
      </c>
      <c r="V4256">
        <v>4239</v>
      </c>
      <c r="W4256" s="46">
        <v>0.119735540180317</v>
      </c>
    </row>
    <row r="4257" spans="10:23">
      <c r="J4257">
        <v>4240</v>
      </c>
      <c r="K4257" s="93">
        <f t="shared" ca="1" si="539"/>
        <v>-0.99507238184375302</v>
      </c>
      <c r="L4257" s="93">
        <f t="shared" ca="1" si="539"/>
        <v>-6.6166325956098671E-2</v>
      </c>
      <c r="M4257" s="93">
        <f t="shared" ca="1" si="540"/>
        <v>-0.99507238184375302</v>
      </c>
      <c r="N4257" s="101">
        <f t="shared" ca="1" si="536"/>
        <v>-0.37918652176514511</v>
      </c>
      <c r="O4257" s="46">
        <f t="shared" ca="1" si="541"/>
        <v>-3.6917296014897016E-2</v>
      </c>
      <c r="P4257" s="46">
        <f t="shared" ca="1" si="542"/>
        <v>0.14168300783265247</v>
      </c>
      <c r="Q4257" s="47">
        <f t="shared" ca="1" si="537"/>
        <v>-0.394117903709996</v>
      </c>
      <c r="R4257" s="47">
        <f t="shared" ca="1" si="538"/>
        <v>8.8111157286718034E-2</v>
      </c>
      <c r="S4257" s="97">
        <f t="shared" ca="1" si="543"/>
        <v>2.5596930635910509E-2</v>
      </c>
      <c r="V4257">
        <v>4240</v>
      </c>
      <c r="W4257" s="46">
        <v>0.324826769441594</v>
      </c>
    </row>
    <row r="4258" spans="10:23">
      <c r="J4258">
        <v>4241</v>
      </c>
      <c r="K4258" s="93">
        <f t="shared" ca="1" si="539"/>
        <v>-0.32680594895468662</v>
      </c>
      <c r="L4258" s="93">
        <f t="shared" ca="1" si="539"/>
        <v>0.51060867748023853</v>
      </c>
      <c r="M4258" s="93">
        <f t="shared" ca="1" si="540"/>
        <v>-0.32680594895468662</v>
      </c>
      <c r="N4258" s="101">
        <f t="shared" ca="1" si="536"/>
        <v>0.3801678796508991</v>
      </c>
      <c r="O4258" s="46">
        <f t="shared" ca="1" si="541"/>
        <v>0.20296995267742199</v>
      </c>
      <c r="P4258" s="46">
        <f t="shared" ca="1" si="542"/>
        <v>0.26162663217881199</v>
      </c>
      <c r="Q4258" s="47">
        <f t="shared" ca="1" si="537"/>
        <v>8.5656593674642012E-2</v>
      </c>
      <c r="R4258" s="47">
        <f t="shared" ca="1" si="538"/>
        <v>0.21089306100978811</v>
      </c>
      <c r="S4258" s="97">
        <f t="shared" ca="1" si="543"/>
        <v>0.20693150684360506</v>
      </c>
      <c r="V4258">
        <v>4241</v>
      </c>
      <c r="W4258" s="46">
        <v>0.57050592132591804</v>
      </c>
    </row>
    <row r="4259" spans="10:23">
      <c r="J4259">
        <v>4242</v>
      </c>
      <c r="K4259" s="93">
        <f t="shared" ca="1" si="539"/>
        <v>0.1253157459002153</v>
      </c>
      <c r="L4259" s="93">
        <f t="shared" ca="1" si="539"/>
        <v>1.9232300606145294</v>
      </c>
      <c r="M4259" s="93">
        <f t="shared" ca="1" si="540"/>
        <v>0.1253157459002153</v>
      </c>
      <c r="N4259" s="101">
        <f t="shared" ca="1" si="536"/>
        <v>1.8632353059578659</v>
      </c>
      <c r="O4259" s="46">
        <f t="shared" ca="1" si="541"/>
        <v>0.36526783884231773</v>
      </c>
      <c r="P4259" s="46">
        <f t="shared" ca="1" si="542"/>
        <v>0.34277557526125985</v>
      </c>
      <c r="Q4259" s="47">
        <f t="shared" ca="1" si="537"/>
        <v>0.41025236600443343</v>
      </c>
      <c r="R4259" s="47">
        <f t="shared" ca="1" si="538"/>
        <v>0.45069392554955329</v>
      </c>
      <c r="S4259" s="97">
        <f t="shared" ca="1" si="543"/>
        <v>0.40798088219593553</v>
      </c>
      <c r="V4259">
        <v>4242</v>
      </c>
      <c r="W4259" s="46">
        <v>6.6962603163486595E-2</v>
      </c>
    </row>
    <row r="4260" spans="10:23">
      <c r="J4260">
        <v>4243</v>
      </c>
      <c r="K4260" s="93">
        <f t="shared" ca="1" si="539"/>
        <v>-0.81396276857070249</v>
      </c>
      <c r="L4260" s="93">
        <f t="shared" ca="1" si="539"/>
        <v>0.33248875733589178</v>
      </c>
      <c r="M4260" s="93">
        <f t="shared" ca="1" si="540"/>
        <v>-0.81396276857070249</v>
      </c>
      <c r="N4260" s="101">
        <f t="shared" ca="1" si="536"/>
        <v>5.6368580552600411E-2</v>
      </c>
      <c r="O4260" s="46">
        <f t="shared" ca="1" si="541"/>
        <v>2.8095526269136639E-2</v>
      </c>
      <c r="P4260" s="46">
        <f t="shared" ca="1" si="542"/>
        <v>0.1741894189746693</v>
      </c>
      <c r="Q4260" s="47">
        <f t="shared" ca="1" si="537"/>
        <v>-0.26409225914192869</v>
      </c>
      <c r="R4260" s="47">
        <f t="shared" ca="1" si="538"/>
        <v>0.15853714617825937</v>
      </c>
      <c r="S4260" s="97">
        <f t="shared" ca="1" si="543"/>
        <v>9.3316336223698004E-2</v>
      </c>
      <c r="V4260">
        <v>4243</v>
      </c>
      <c r="W4260" s="46">
        <v>0.52918286029991102</v>
      </c>
    </row>
    <row r="4261" spans="10:23">
      <c r="J4261">
        <v>4244</v>
      </c>
      <c r="K4261" s="93">
        <f t="shared" ca="1" si="539"/>
        <v>0.19051145082206833</v>
      </c>
      <c r="L4261" s="93">
        <f t="shared" ca="1" si="539"/>
        <v>0.16951198686892721</v>
      </c>
      <c r="M4261" s="93">
        <f t="shared" ca="1" si="540"/>
        <v>0.19051145082206833</v>
      </c>
      <c r="N4261" s="101">
        <f t="shared" ca="1" si="536"/>
        <v>0.22129838016881381</v>
      </c>
      <c r="O4261" s="46">
        <f t="shared" ca="1" si="541"/>
        <v>0.38867110662676413</v>
      </c>
      <c r="P4261" s="46">
        <f t="shared" ca="1" si="542"/>
        <v>0.35447720915348302</v>
      </c>
      <c r="Q4261" s="47">
        <f t="shared" ca="1" si="537"/>
        <v>0.45705890157332629</v>
      </c>
      <c r="R4261" s="47">
        <f t="shared" ca="1" si="538"/>
        <v>0.18520505610250584</v>
      </c>
      <c r="S4261" s="97">
        <f t="shared" ca="1" si="543"/>
        <v>0.286938081364635</v>
      </c>
      <c r="V4261">
        <v>4244</v>
      </c>
      <c r="W4261" s="46">
        <v>0.67034799977239801</v>
      </c>
    </row>
    <row r="4262" spans="10:23">
      <c r="J4262">
        <v>4245</v>
      </c>
      <c r="K4262" s="93">
        <f t="shared" ca="1" si="539"/>
        <v>-9.6820100517031174E-2</v>
      </c>
      <c r="L4262" s="93">
        <f t="shared" ca="1" si="539"/>
        <v>-1.2371236831257282</v>
      </c>
      <c r="M4262" s="93">
        <f t="shared" ca="1" si="540"/>
        <v>-9.6820100517031174E-2</v>
      </c>
      <c r="N4262" s="101">
        <f t="shared" ca="1" si="536"/>
        <v>-1.2036871296636364</v>
      </c>
      <c r="O4262" s="46">
        <f t="shared" ca="1" si="541"/>
        <v>0.2855278513008237</v>
      </c>
      <c r="P4262" s="46">
        <f t="shared" ca="1" si="542"/>
        <v>0.30290558149051283</v>
      </c>
      <c r="Q4262" s="47">
        <f t="shared" ca="1" si="537"/>
        <v>0.25077239092144549</v>
      </c>
      <c r="R4262" s="47">
        <f t="shared" ca="1" si="538"/>
        <v>-4.5204398756447828E-2</v>
      </c>
      <c r="S4262" s="97">
        <f t="shared" ca="1" si="543"/>
        <v>0.12016172627218794</v>
      </c>
      <c r="V4262">
        <v>4245</v>
      </c>
      <c r="W4262" s="46">
        <v>-4.2049131673420101E-2</v>
      </c>
    </row>
    <row r="4263" spans="10:23">
      <c r="J4263">
        <v>4246</v>
      </c>
      <c r="K4263" s="93">
        <f t="shared" ca="1" si="539"/>
        <v>-0.6763431050811074</v>
      </c>
      <c r="L4263" s="93">
        <f t="shared" ca="1" si="539"/>
        <v>0.40128196498408258</v>
      </c>
      <c r="M4263" s="93">
        <f t="shared" ca="1" si="540"/>
        <v>-0.6763431050811074</v>
      </c>
      <c r="N4263" s="101">
        <f t="shared" ca="1" si="536"/>
        <v>0.16535640448197109</v>
      </c>
      <c r="O4263" s="46">
        <f t="shared" ca="1" si="541"/>
        <v>7.7496784234104665E-2</v>
      </c>
      <c r="P4263" s="46">
        <f t="shared" ca="1" si="542"/>
        <v>0.19889004795715332</v>
      </c>
      <c r="Q4263" s="47">
        <f t="shared" ca="1" si="537"/>
        <v>-0.16528974321199263</v>
      </c>
      <c r="R4263" s="47">
        <f t="shared" ca="1" si="538"/>
        <v>0.17615965877544543</v>
      </c>
      <c r="S4263" s="97">
        <f t="shared" ca="1" si="543"/>
        <v>0.12682822150477505</v>
      </c>
      <c r="V4263">
        <v>4246</v>
      </c>
      <c r="W4263" s="46">
        <v>-0.25001548606502599</v>
      </c>
    </row>
    <row r="4264" spans="10:23">
      <c r="J4264">
        <v>4247</v>
      </c>
      <c r="K4264" s="93">
        <f t="shared" ca="1" si="539"/>
        <v>0.87050691873121389</v>
      </c>
      <c r="L4264" s="93">
        <f t="shared" ca="1" si="539"/>
        <v>-3.9680545602747926E-2</v>
      </c>
      <c r="M4264" s="93">
        <f t="shared" ca="1" si="540"/>
        <v>0.87050691873121389</v>
      </c>
      <c r="N4264" s="101">
        <f t="shared" ca="1" si="536"/>
        <v>0.2392202705943986</v>
      </c>
      <c r="O4264" s="46">
        <f t="shared" ca="1" si="541"/>
        <v>0.63276872082946589</v>
      </c>
      <c r="P4264" s="46">
        <f t="shared" ca="1" si="542"/>
        <v>0.47652601625483393</v>
      </c>
      <c r="Q4264" s="47">
        <f t="shared" ca="1" si="537"/>
        <v>0.94525412997872982</v>
      </c>
      <c r="R4264" s="47">
        <f t="shared" ca="1" si="538"/>
        <v>0.1881028911853948</v>
      </c>
      <c r="S4264" s="97">
        <f t="shared" ca="1" si="543"/>
        <v>0.41043580600743035</v>
      </c>
      <c r="V4264">
        <v>4247</v>
      </c>
      <c r="W4264" s="46">
        <v>-8.4932034912705998E-2</v>
      </c>
    </row>
    <row r="4265" spans="10:23">
      <c r="J4265">
        <v>4248</v>
      </c>
      <c r="K4265" s="93">
        <f t="shared" ca="1" si="539"/>
        <v>0.48625966704868356</v>
      </c>
      <c r="L4265" s="93">
        <f t="shared" ca="1" si="539"/>
        <v>0.2119589766989643</v>
      </c>
      <c r="M4265" s="93">
        <f t="shared" ca="1" si="540"/>
        <v>0.48625966704868356</v>
      </c>
      <c r="N4265" s="101">
        <f t="shared" ca="1" si="536"/>
        <v>0.35559622507889455</v>
      </c>
      <c r="O4265" s="46">
        <f t="shared" ca="1" si="541"/>
        <v>0.4948356877049237</v>
      </c>
      <c r="P4265" s="46">
        <f t="shared" ca="1" si="542"/>
        <v>0.40755949969256283</v>
      </c>
      <c r="Q4265" s="47">
        <f t="shared" ca="1" si="537"/>
        <v>0.66938806372964543</v>
      </c>
      <c r="R4265" s="47">
        <f t="shared" ca="1" si="538"/>
        <v>0.20692000900620403</v>
      </c>
      <c r="S4265" s="97">
        <f t="shared" ca="1" si="543"/>
        <v>0.35087784835556385</v>
      </c>
      <c r="V4265">
        <v>4248</v>
      </c>
      <c r="W4265" s="46">
        <v>0.20374713088833701</v>
      </c>
    </row>
    <row r="4266" spans="10:23">
      <c r="J4266">
        <v>4249</v>
      </c>
      <c r="K4266" s="93">
        <f t="shared" ca="1" si="539"/>
        <v>2.0130401002857101</v>
      </c>
      <c r="L4266" s="93">
        <f t="shared" ca="1" si="539"/>
        <v>-4.0174778650934093E-2</v>
      </c>
      <c r="M4266" s="93">
        <f t="shared" ca="1" si="540"/>
        <v>2.0130401002857101</v>
      </c>
      <c r="N4266" s="101">
        <f t="shared" ca="1" si="536"/>
        <v>0.60210287944035434</v>
      </c>
      <c r="O4266" s="46">
        <f t="shared" ca="1" si="541"/>
        <v>1.0429032539645271</v>
      </c>
      <c r="P4266" s="46">
        <f t="shared" ca="1" si="542"/>
        <v>0.68159328282236453</v>
      </c>
      <c r="Q4266" s="47">
        <f t="shared" ca="1" si="537"/>
        <v>1.765523196248852</v>
      </c>
      <c r="R4266" s="47">
        <f t="shared" ca="1" si="538"/>
        <v>0.24677828367540167</v>
      </c>
      <c r="S4266" s="97">
        <f t="shared" ca="1" si="543"/>
        <v>0.64484076881996444</v>
      </c>
      <c r="V4266">
        <v>4249</v>
      </c>
      <c r="W4266" s="46">
        <v>0.68927139142068705</v>
      </c>
    </row>
    <row r="4267" spans="10:23">
      <c r="J4267">
        <v>4250</v>
      </c>
      <c r="K4267" s="93">
        <f t="shared" ca="1" si="539"/>
        <v>-1.1904633722508913</v>
      </c>
      <c r="L4267" s="93">
        <f t="shared" ca="1" si="539"/>
        <v>3.5438537749610602E-2</v>
      </c>
      <c r="M4267" s="93">
        <f t="shared" ca="1" si="540"/>
        <v>-1.1904633722508913</v>
      </c>
      <c r="N4267" s="101">
        <f t="shared" ca="1" si="536"/>
        <v>-0.34499537692496668</v>
      </c>
      <c r="O4267" s="46">
        <f t="shared" ca="1" si="541"/>
        <v>-0.10705669671081153</v>
      </c>
      <c r="P4267" s="46">
        <f t="shared" ca="1" si="542"/>
        <v>0.10661330748469522</v>
      </c>
      <c r="Q4267" s="47">
        <f t="shared" ca="1" si="537"/>
        <v>-0.53439670510182502</v>
      </c>
      <c r="R4267" s="47">
        <f t="shared" ca="1" si="538"/>
        <v>9.3639608621325171E-2</v>
      </c>
      <c r="S4267" s="97">
        <f t="shared" ca="1" si="543"/>
        <v>-6.7085440447431782E-3</v>
      </c>
      <c r="V4267">
        <v>4250</v>
      </c>
      <c r="W4267" s="46">
        <v>1.057461479726</v>
      </c>
    </row>
    <row r="4268" spans="10:23">
      <c r="J4268">
        <v>4251</v>
      </c>
      <c r="K4268" s="93">
        <f t="shared" ca="1" si="539"/>
        <v>1.751084747723175</v>
      </c>
      <c r="L4268" s="93">
        <f t="shared" ca="1" si="539"/>
        <v>-1.4356628445060884</v>
      </c>
      <c r="M4268" s="93">
        <f t="shared" ca="1" si="540"/>
        <v>1.751084747723175</v>
      </c>
      <c r="N4268" s="101">
        <f t="shared" ca="1" si="536"/>
        <v>-0.80424357382796463</v>
      </c>
      <c r="O4268" s="46">
        <f t="shared" ca="1" si="541"/>
        <v>0.94886927931944032</v>
      </c>
      <c r="P4268" s="46">
        <f t="shared" ca="1" si="542"/>
        <v>0.63457629549982109</v>
      </c>
      <c r="Q4268" s="47">
        <f t="shared" ca="1" si="537"/>
        <v>1.5774552469586787</v>
      </c>
      <c r="R4268" s="47">
        <f t="shared" ca="1" si="538"/>
        <v>1.9382624277800936E-2</v>
      </c>
      <c r="S4268" s="97">
        <f t="shared" ca="1" si="543"/>
        <v>0.48412595179862061</v>
      </c>
      <c r="V4268">
        <v>4251</v>
      </c>
      <c r="W4268" s="46">
        <v>1.15594640012186</v>
      </c>
    </row>
    <row r="4269" spans="10:23">
      <c r="J4269">
        <v>4252</v>
      </c>
      <c r="K4269" s="93">
        <f t="shared" ca="1" si="539"/>
        <v>-0.60710228440568237</v>
      </c>
      <c r="L4269" s="93">
        <f t="shared" ca="1" si="539"/>
        <v>-0.2258160695562994</v>
      </c>
      <c r="M4269" s="93">
        <f t="shared" ca="1" si="540"/>
        <v>-0.60710228440568237</v>
      </c>
      <c r="N4269" s="101">
        <f t="shared" ca="1" si="536"/>
        <v>-0.4071645651109449</v>
      </c>
      <c r="O4269" s="46">
        <f t="shared" ca="1" si="541"/>
        <v>0.10235212508553307</v>
      </c>
      <c r="P4269" s="46">
        <f t="shared" ca="1" si="542"/>
        <v>0.2113177183828675</v>
      </c>
      <c r="Q4269" s="47">
        <f t="shared" ca="1" si="537"/>
        <v>-0.11557906150913583</v>
      </c>
      <c r="R4269" s="47">
        <f t="shared" ca="1" si="538"/>
        <v>8.358731780144224E-2</v>
      </c>
      <c r="S4269" s="97">
        <f t="shared" ca="1" si="543"/>
        <v>9.2969721443487655E-2</v>
      </c>
      <c r="V4269">
        <v>4252</v>
      </c>
      <c r="W4269" s="46">
        <v>0.20879644669802899</v>
      </c>
    </row>
    <row r="4270" spans="10:23">
      <c r="J4270">
        <v>4253</v>
      </c>
      <c r="K4270" s="93">
        <f t="shared" ca="1" si="539"/>
        <v>-1.2945979780469639</v>
      </c>
      <c r="L4270" s="93">
        <f t="shared" ca="1" si="539"/>
        <v>0.79666991332884751</v>
      </c>
      <c r="M4270" s="93">
        <f t="shared" ca="1" si="540"/>
        <v>-1.2945979780469639</v>
      </c>
      <c r="N4270" s="101">
        <f t="shared" ca="1" si="536"/>
        <v>0.34359815181933462</v>
      </c>
      <c r="O4270" s="46">
        <f t="shared" ca="1" si="541"/>
        <v>-0.14443784118949266</v>
      </c>
      <c r="P4270" s="46">
        <f t="shared" ca="1" si="542"/>
        <v>8.7922735245354655E-2</v>
      </c>
      <c r="Q4270" s="47">
        <f t="shared" ca="1" si="537"/>
        <v>-0.60915899405918728</v>
      </c>
      <c r="R4270" s="47">
        <f t="shared" ca="1" si="538"/>
        <v>0.20498001066936616</v>
      </c>
      <c r="S4270" s="97">
        <f t="shared" ca="1" si="543"/>
        <v>3.0271084739936754E-2</v>
      </c>
      <c r="V4270">
        <v>4253</v>
      </c>
      <c r="W4270" s="46">
        <v>4.5982948053905098E-2</v>
      </c>
    </row>
    <row r="4271" spans="10:23">
      <c r="J4271">
        <v>4254</v>
      </c>
      <c r="K4271" s="93">
        <f t="shared" ca="1" si="539"/>
        <v>0.14255575170073664</v>
      </c>
      <c r="L4271" s="93">
        <f t="shared" ca="1" si="539"/>
        <v>-0.69363920433771353</v>
      </c>
      <c r="M4271" s="93">
        <f t="shared" ca="1" si="540"/>
        <v>0.14255575170073664</v>
      </c>
      <c r="N4271" s="101">
        <f t="shared" ca="1" si="536"/>
        <v>-0.6122917412143799</v>
      </c>
      <c r="O4271" s="46">
        <f t="shared" ca="1" si="541"/>
        <v>0.371456474624976</v>
      </c>
      <c r="P4271" s="46">
        <f t="shared" ca="1" si="542"/>
        <v>0.34586989315258898</v>
      </c>
      <c r="Q4271" s="47">
        <f t="shared" ca="1" si="537"/>
        <v>0.42262963756975003</v>
      </c>
      <c r="R4271" s="47">
        <f t="shared" ca="1" si="538"/>
        <v>5.0419793993915066E-2</v>
      </c>
      <c r="S4271" s="97">
        <f t="shared" ca="1" si="543"/>
        <v>0.21093813430944552</v>
      </c>
      <c r="V4271">
        <v>4254</v>
      </c>
      <c r="W4271" s="46">
        <v>-0.19826946773367099</v>
      </c>
    </row>
    <row r="4272" spans="10:23">
      <c r="J4272">
        <v>4255</v>
      </c>
      <c r="K4272" s="93">
        <f t="shared" ca="1" si="539"/>
        <v>-0.27105261322335117</v>
      </c>
      <c r="L4272" s="93">
        <f t="shared" ca="1" si="539"/>
        <v>1.1512440463530027</v>
      </c>
      <c r="M4272" s="93">
        <f t="shared" ca="1" si="540"/>
        <v>-0.27105261322335117</v>
      </c>
      <c r="N4272" s="101">
        <f t="shared" ca="1" si="536"/>
        <v>1.0052743141459548</v>
      </c>
      <c r="O4272" s="46">
        <f t="shared" ca="1" si="541"/>
        <v>0.222983698177384</v>
      </c>
      <c r="P4272" s="46">
        <f t="shared" ca="1" si="542"/>
        <v>0.27163350492879301</v>
      </c>
      <c r="Q4272" s="47">
        <f t="shared" ca="1" si="537"/>
        <v>0.12568408467456604</v>
      </c>
      <c r="R4272" s="47">
        <f t="shared" ca="1" si="538"/>
        <v>0.31196807672539706</v>
      </c>
      <c r="S4272" s="97">
        <f t="shared" ca="1" si="543"/>
        <v>0.2674758874513905</v>
      </c>
      <c r="V4272">
        <v>4255</v>
      </c>
      <c r="W4272" s="46">
        <v>0.88646256782735999</v>
      </c>
    </row>
    <row r="4273" spans="10:23">
      <c r="J4273">
        <v>4256</v>
      </c>
      <c r="K4273" s="93">
        <f t="shared" ca="1" si="539"/>
        <v>0.79778048279636082</v>
      </c>
      <c r="L4273" s="93">
        <f t="shared" ca="1" si="539"/>
        <v>-1.6387594901532674</v>
      </c>
      <c r="M4273" s="93">
        <f t="shared" ca="1" si="540"/>
        <v>0.79778048279636082</v>
      </c>
      <c r="N4273" s="101">
        <f t="shared" ca="1" si="536"/>
        <v>-1.2999682314550047</v>
      </c>
      <c r="O4273" s="46">
        <f t="shared" ca="1" si="541"/>
        <v>0.60666215050812489</v>
      </c>
      <c r="P4273" s="46">
        <f t="shared" ca="1" si="542"/>
        <v>0.46347273109416343</v>
      </c>
      <c r="Q4273" s="47">
        <f t="shared" ca="1" si="537"/>
        <v>0.89304098933604781</v>
      </c>
      <c r="R4273" s="47">
        <f t="shared" ca="1" si="538"/>
        <v>-6.0772329815323628E-2</v>
      </c>
      <c r="S4273" s="97">
        <f t="shared" ca="1" si="543"/>
        <v>0.27294491034640062</v>
      </c>
      <c r="V4273">
        <v>4256</v>
      </c>
      <c r="W4273" s="46">
        <v>-0.130423823846716</v>
      </c>
    </row>
    <row r="4274" spans="10:23">
      <c r="J4274">
        <v>4257</v>
      </c>
      <c r="K4274" s="93">
        <f t="shared" ca="1" si="539"/>
        <v>-5.8791312719620889E-2</v>
      </c>
      <c r="L4274" s="93">
        <f t="shared" ca="1" si="539"/>
        <v>1.544969766012648</v>
      </c>
      <c r="M4274" s="93">
        <f t="shared" ca="1" si="540"/>
        <v>-5.8791312719620889E-2</v>
      </c>
      <c r="N4274" s="101">
        <f t="shared" ca="1" si="536"/>
        <v>1.4460629050599174</v>
      </c>
      <c r="O4274" s="46">
        <f t="shared" ca="1" si="541"/>
        <v>0.29917902518424866</v>
      </c>
      <c r="P4274" s="46">
        <f t="shared" ca="1" si="542"/>
        <v>0.30973116843222531</v>
      </c>
      <c r="Q4274" s="47">
        <f t="shared" ca="1" si="537"/>
        <v>0.27807473868829541</v>
      </c>
      <c r="R4274" s="47">
        <f t="shared" ca="1" si="538"/>
        <v>0.38324028141783223</v>
      </c>
      <c r="S4274" s="97">
        <f t="shared" ca="1" si="543"/>
        <v>0.34120965330104047</v>
      </c>
      <c r="V4274">
        <v>4257</v>
      </c>
      <c r="W4274" s="46">
        <v>-0.18449964106369801</v>
      </c>
    </row>
    <row r="4275" spans="10:23">
      <c r="J4275">
        <v>4258</v>
      </c>
      <c r="K4275" s="93">
        <f t="shared" ca="1" si="539"/>
        <v>0.22361475811872628</v>
      </c>
      <c r="L4275" s="93">
        <f t="shared" ca="1" si="539"/>
        <v>-0.22794182638855215</v>
      </c>
      <c r="M4275" s="93">
        <f t="shared" ca="1" si="540"/>
        <v>0.22361475811872628</v>
      </c>
      <c r="N4275" s="101">
        <f t="shared" ca="1" si="536"/>
        <v>-0.14499330391223864</v>
      </c>
      <c r="O4275" s="46">
        <f t="shared" ca="1" si="541"/>
        <v>0.4005541833745826</v>
      </c>
      <c r="P4275" s="46">
        <f t="shared" ca="1" si="542"/>
        <v>0.36041874752739228</v>
      </c>
      <c r="Q4275" s="47">
        <f t="shared" ca="1" si="537"/>
        <v>0.48082505506896317</v>
      </c>
      <c r="R4275" s="47">
        <f t="shared" ca="1" si="538"/>
        <v>0.12597844175019093</v>
      </c>
      <c r="S4275" s="97">
        <f t="shared" ca="1" si="543"/>
        <v>0.26326631256238675</v>
      </c>
      <c r="V4275">
        <v>4258</v>
      </c>
      <c r="W4275" s="46">
        <v>0.49492069254686299</v>
      </c>
    </row>
    <row r="4276" spans="10:23">
      <c r="J4276">
        <v>4259</v>
      </c>
      <c r="K4276" s="93">
        <f t="shared" ca="1" si="539"/>
        <v>4.9901894021519504E-2</v>
      </c>
      <c r="L4276" s="93">
        <f t="shared" ca="1" si="539"/>
        <v>-0.48265249701394852</v>
      </c>
      <c r="M4276" s="93">
        <f t="shared" ca="1" si="540"/>
        <v>4.9901894021519504E-2</v>
      </c>
      <c r="N4276" s="101">
        <f t="shared" ca="1" si="536"/>
        <v>-0.44172479637420975</v>
      </c>
      <c r="O4276" s="46">
        <f t="shared" ca="1" si="541"/>
        <v>0.33819656823807726</v>
      </c>
      <c r="P4276" s="46">
        <f t="shared" ca="1" si="542"/>
        <v>0.32923993995913958</v>
      </c>
      <c r="Q4276" s="47">
        <f t="shared" ca="1" si="537"/>
        <v>0.35610982479595255</v>
      </c>
      <c r="R4276" s="47">
        <f t="shared" ca="1" si="538"/>
        <v>7.7999187964174974E-2</v>
      </c>
      <c r="S4276" s="97">
        <f t="shared" ca="1" si="543"/>
        <v>0.20809787810112612</v>
      </c>
      <c r="V4276">
        <v>4259</v>
      </c>
      <c r="W4276" s="46">
        <v>4.2929525837432002E-2</v>
      </c>
    </row>
    <row r="4277" spans="10:23">
      <c r="J4277">
        <v>4260</v>
      </c>
      <c r="K4277" s="93">
        <f t="shared" ca="1" si="539"/>
        <v>1.3531275638177362</v>
      </c>
      <c r="L4277" s="93">
        <f t="shared" ca="1" si="539"/>
        <v>1.0570107620745672</v>
      </c>
      <c r="M4277" s="93">
        <f t="shared" ca="1" si="540"/>
        <v>1.3531275638177362</v>
      </c>
      <c r="N4277" s="101">
        <f t="shared" ca="1" si="536"/>
        <v>1.432459054094924</v>
      </c>
      <c r="O4277" s="46">
        <f t="shared" ca="1" si="541"/>
        <v>0.80601479906116547</v>
      </c>
      <c r="P4277" s="46">
        <f t="shared" ca="1" si="542"/>
        <v>0.56314905537068372</v>
      </c>
      <c r="Q4277" s="47">
        <f t="shared" ca="1" si="537"/>
        <v>1.291746286442129</v>
      </c>
      <c r="R4277" s="47">
        <f t="shared" ca="1" si="538"/>
        <v>0.38104064088591194</v>
      </c>
      <c r="S4277" s="97">
        <f t="shared" ca="1" si="543"/>
        <v>0.5935277199735387</v>
      </c>
      <c r="V4277">
        <v>4260</v>
      </c>
      <c r="W4277" s="46">
        <v>0.83072003398096095</v>
      </c>
    </row>
    <row r="4278" spans="10:23">
      <c r="J4278">
        <v>4261</v>
      </c>
      <c r="K4278" s="93">
        <f t="shared" ca="1" si="539"/>
        <v>0.77256324942960986</v>
      </c>
      <c r="L4278" s="93">
        <f t="shared" ca="1" si="539"/>
        <v>-0.75257643451590484</v>
      </c>
      <c r="M4278" s="93">
        <f t="shared" ca="1" si="540"/>
        <v>0.77256324942960986</v>
      </c>
      <c r="N4278" s="101">
        <f t="shared" ca="1" si="536"/>
        <v>-0.46781262067754559</v>
      </c>
      <c r="O4278" s="46">
        <f t="shared" ca="1" si="541"/>
        <v>0.59760993355652736</v>
      </c>
      <c r="P4278" s="46">
        <f t="shared" ca="1" si="542"/>
        <v>0.45894662261836466</v>
      </c>
      <c r="Q4278" s="47">
        <f t="shared" ca="1" si="537"/>
        <v>0.87493655543285276</v>
      </c>
      <c r="R4278" s="47">
        <f t="shared" ca="1" si="538"/>
        <v>7.3780982701937226E-2</v>
      </c>
      <c r="S4278" s="97">
        <f t="shared" ca="1" si="543"/>
        <v>0.33569545812923229</v>
      </c>
      <c r="V4278">
        <v>4261</v>
      </c>
      <c r="W4278" s="46">
        <v>0.48665680437374997</v>
      </c>
    </row>
    <row r="4279" spans="10:23">
      <c r="J4279">
        <v>4262</v>
      </c>
      <c r="K4279" s="93">
        <f t="shared" ca="1" si="539"/>
        <v>1.7549508971092831</v>
      </c>
      <c r="L4279" s="93">
        <f t="shared" ca="1" si="539"/>
        <v>0.41938068693616848</v>
      </c>
      <c r="M4279" s="93">
        <f t="shared" ca="1" si="540"/>
        <v>1.7549508971092831</v>
      </c>
      <c r="N4279" s="101">
        <f t="shared" ca="1" si="536"/>
        <v>0.95572153391552983</v>
      </c>
      <c r="O4279" s="46">
        <f t="shared" ca="1" si="541"/>
        <v>0.95025710892395521</v>
      </c>
      <c r="P4279" s="46">
        <f t="shared" ca="1" si="542"/>
        <v>0.63527021030207864</v>
      </c>
      <c r="Q4279" s="47">
        <f t="shared" ca="1" si="537"/>
        <v>1.5802309061677084</v>
      </c>
      <c r="R4279" s="47">
        <f t="shared" ca="1" si="538"/>
        <v>0.30395576431880972</v>
      </c>
      <c r="S4279" s="97">
        <f t="shared" ca="1" si="543"/>
        <v>0.62710643662138243</v>
      </c>
      <c r="V4279">
        <v>4262</v>
      </c>
      <c r="W4279" s="46">
        <v>7.7971337167504595E-2</v>
      </c>
    </row>
    <row r="4280" spans="10:23">
      <c r="J4280">
        <v>4263</v>
      </c>
      <c r="K4280" s="93">
        <f t="shared" ca="1" si="539"/>
        <v>1.2932080466309062</v>
      </c>
      <c r="L4280" s="93">
        <f t="shared" ca="1" si="539"/>
        <v>-2.5126341946685775</v>
      </c>
      <c r="M4280" s="93">
        <f t="shared" ca="1" si="540"/>
        <v>1.2932080466309062</v>
      </c>
      <c r="N4280" s="101">
        <f t="shared" ca="1" si="536"/>
        <v>-1.9709170678505927</v>
      </c>
      <c r="O4280" s="46">
        <f t="shared" ca="1" si="541"/>
        <v>0.78450552160310272</v>
      </c>
      <c r="P4280" s="46">
        <f t="shared" ca="1" si="542"/>
        <v>0.55239441664165234</v>
      </c>
      <c r="Q4280" s="47">
        <f t="shared" ca="1" si="537"/>
        <v>1.2487277315260035</v>
      </c>
      <c r="R4280" s="47">
        <f t="shared" ca="1" si="538"/>
        <v>-0.16925971762766268</v>
      </c>
      <c r="S4280" s="97">
        <f t="shared" ca="1" si="543"/>
        <v>0.30762290198772002</v>
      </c>
      <c r="V4280">
        <v>4263</v>
      </c>
      <c r="W4280" s="46">
        <v>0.48336886847053301</v>
      </c>
    </row>
    <row r="4281" spans="10:23">
      <c r="J4281">
        <v>4264</v>
      </c>
      <c r="K4281" s="93">
        <f t="shared" ca="1" si="539"/>
        <v>1.2702435802130692</v>
      </c>
      <c r="L4281" s="93">
        <f t="shared" ca="1" si="539"/>
        <v>0.87421178872555716</v>
      </c>
      <c r="M4281" s="93">
        <f t="shared" ca="1" si="540"/>
        <v>1.2702435802130692</v>
      </c>
      <c r="N4281" s="101">
        <f t="shared" ca="1" si="536"/>
        <v>1.2327914544716108</v>
      </c>
      <c r="O4281" s="46">
        <f t="shared" ca="1" si="541"/>
        <v>0.77626197921410989</v>
      </c>
      <c r="P4281" s="46">
        <f t="shared" ca="1" si="542"/>
        <v>0.54827264544715593</v>
      </c>
      <c r="Q4281" s="47">
        <f t="shared" ca="1" si="537"/>
        <v>1.2322406467480178</v>
      </c>
      <c r="R4281" s="47">
        <f t="shared" ca="1" si="538"/>
        <v>0.34875588959211612</v>
      </c>
      <c r="S4281" s="97">
        <f t="shared" ca="1" si="543"/>
        <v>0.562508934403113</v>
      </c>
      <c r="V4281">
        <v>4264</v>
      </c>
      <c r="W4281" s="46">
        <v>-1.12667863100883E-2</v>
      </c>
    </row>
    <row r="4282" spans="10:23">
      <c r="J4282">
        <v>4265</v>
      </c>
      <c r="K4282" s="93">
        <f t="shared" ca="1" si="539"/>
        <v>-1.9046171449372824</v>
      </c>
      <c r="L4282" s="93">
        <f t="shared" ca="1" si="539"/>
        <v>-0.65595888088027854</v>
      </c>
      <c r="M4282" s="93">
        <f t="shared" ca="1" si="540"/>
        <v>-1.9046171449372824</v>
      </c>
      <c r="N4282" s="101">
        <f t="shared" ca="1" si="536"/>
        <v>-1.2276145666495948</v>
      </c>
      <c r="O4282" s="46">
        <f t="shared" ca="1" si="541"/>
        <v>-0.36341609955009346</v>
      </c>
      <c r="P4282" s="46">
        <f t="shared" ca="1" si="542"/>
        <v>-2.1566393934945749E-2</v>
      </c>
      <c r="Q4282" s="47">
        <f t="shared" ca="1" si="537"/>
        <v>-1.0471155107803889</v>
      </c>
      <c r="R4282" s="47">
        <f t="shared" ca="1" si="538"/>
        <v>-4.907328561464111E-2</v>
      </c>
      <c r="S4282" s="97">
        <f t="shared" ca="1" si="543"/>
        <v>-0.20624469258236727</v>
      </c>
      <c r="V4282">
        <v>4265</v>
      </c>
      <c r="W4282" s="46">
        <v>-5.7195478728415697E-2</v>
      </c>
    </row>
    <row r="4283" spans="10:23">
      <c r="J4283">
        <v>4266</v>
      </c>
      <c r="K4283" s="93">
        <f t="shared" ca="1" si="539"/>
        <v>0.92873581361908109</v>
      </c>
      <c r="L4283" s="93">
        <f t="shared" ca="1" si="539"/>
        <v>-2.2610619422638876</v>
      </c>
      <c r="M4283" s="93">
        <f t="shared" ca="1" si="540"/>
        <v>0.92873581361908109</v>
      </c>
      <c r="N4283" s="101">
        <f t="shared" ca="1" si="536"/>
        <v>-1.8483159912619884</v>
      </c>
      <c r="O4283" s="46">
        <f t="shared" ca="1" si="541"/>
        <v>0.65367111649320786</v>
      </c>
      <c r="P4283" s="46">
        <f t="shared" ca="1" si="542"/>
        <v>0.48697721408670491</v>
      </c>
      <c r="Q4283" s="47">
        <f t="shared" ca="1" si="537"/>
        <v>0.98705892130621364</v>
      </c>
      <c r="R4283" s="47">
        <f t="shared" ca="1" si="538"/>
        <v>-0.14943604431520729</v>
      </c>
      <c r="S4283" s="97">
        <f t="shared" ca="1" si="543"/>
        <v>0.25211753608900028</v>
      </c>
      <c r="V4283">
        <v>4266</v>
      </c>
      <c r="W4283" s="46">
        <v>-5.5835009074815901E-2</v>
      </c>
    </row>
    <row r="4284" spans="10:23">
      <c r="J4284">
        <v>4267</v>
      </c>
      <c r="K4284" s="93">
        <f t="shared" ca="1" si="539"/>
        <v>0.16917053036131716</v>
      </c>
      <c r="L4284" s="93">
        <f t="shared" ca="1" si="539"/>
        <v>-0.95720258386269319</v>
      </c>
      <c r="M4284" s="93">
        <f t="shared" ca="1" si="540"/>
        <v>0.16917053036131716</v>
      </c>
      <c r="N4284" s="101">
        <f t="shared" ca="1" si="536"/>
        <v>-0.85370765368265533</v>
      </c>
      <c r="O4284" s="46">
        <f t="shared" ca="1" si="541"/>
        <v>0.38101036767305246</v>
      </c>
      <c r="P4284" s="46">
        <f t="shared" ca="1" si="542"/>
        <v>0.35064683967662719</v>
      </c>
      <c r="Q4284" s="47">
        <f t="shared" ca="1" si="537"/>
        <v>0.44173742366590291</v>
      </c>
      <c r="R4284" s="47">
        <f t="shared" ca="1" si="538"/>
        <v>1.1384654055802607E-2</v>
      </c>
      <c r="S4284" s="97">
        <f t="shared" ca="1" si="543"/>
        <v>0.19619751086442755</v>
      </c>
      <c r="V4284">
        <v>4267</v>
      </c>
      <c r="W4284" s="46">
        <v>0.42607757066402702</v>
      </c>
    </row>
    <row r="4285" spans="10:23">
      <c r="J4285">
        <v>4268</v>
      </c>
      <c r="K4285" s="93">
        <f t="shared" ca="1" si="539"/>
        <v>-1.0401994156728971</v>
      </c>
      <c r="L4285" s="93">
        <f t="shared" ca="1" si="539"/>
        <v>-3.9628670368769874E-2</v>
      </c>
      <c r="M4285" s="93">
        <f t="shared" ca="1" si="540"/>
        <v>-1.0401994156728971</v>
      </c>
      <c r="N4285" s="101">
        <f t="shared" ca="1" si="536"/>
        <v>-0.36837802576943612</v>
      </c>
      <c r="O4285" s="46">
        <f t="shared" ca="1" si="541"/>
        <v>-5.3116523529763982E-2</v>
      </c>
      <c r="P4285" s="46">
        <f t="shared" ca="1" si="542"/>
        <v>0.13358339407521899</v>
      </c>
      <c r="Q4285" s="47">
        <f t="shared" ca="1" si="537"/>
        <v>-0.42651635873972993</v>
      </c>
      <c r="R4285" s="47">
        <f t="shared" ca="1" si="538"/>
        <v>8.9858809914083571E-2</v>
      </c>
      <c r="S4285" s="97">
        <f t="shared" ca="1" si="543"/>
        <v>1.8371143192159795E-2</v>
      </c>
      <c r="V4285">
        <v>4268</v>
      </c>
      <c r="W4285" s="46">
        <v>0.36608873570292699</v>
      </c>
    </row>
    <row r="4286" spans="10:23">
      <c r="J4286">
        <v>4269</v>
      </c>
      <c r="K4286" s="93">
        <f t="shared" ca="1" si="539"/>
        <v>0.69621561011518573</v>
      </c>
      <c r="L4286" s="93">
        <f t="shared" ca="1" si="539"/>
        <v>1.3024340811145689</v>
      </c>
      <c r="M4286" s="93">
        <f t="shared" ca="1" si="540"/>
        <v>0.69621561011518573</v>
      </c>
      <c r="N4286" s="101">
        <f t="shared" ca="1" si="536"/>
        <v>1.4562280386738875</v>
      </c>
      <c r="O4286" s="46">
        <f t="shared" ca="1" si="541"/>
        <v>0.57020346176935166</v>
      </c>
      <c r="P4286" s="46">
        <f t="shared" ca="1" si="542"/>
        <v>0.44524338672477681</v>
      </c>
      <c r="Q4286" s="47">
        <f t="shared" ca="1" si="537"/>
        <v>0.82012361185850136</v>
      </c>
      <c r="R4286" s="47">
        <f t="shared" ca="1" si="538"/>
        <v>0.3848839071799206</v>
      </c>
      <c r="S4286" s="97">
        <f t="shared" ca="1" si="543"/>
        <v>0.47754368447463613</v>
      </c>
      <c r="V4286">
        <v>4269</v>
      </c>
      <c r="W4286" s="46">
        <v>1.26078180963319</v>
      </c>
    </row>
    <row r="4287" spans="10:23">
      <c r="J4287">
        <v>4270</v>
      </c>
      <c r="K4287" s="93">
        <f t="shared" ca="1" si="539"/>
        <v>-1.2619221245742613</v>
      </c>
      <c r="L4287" s="93">
        <f t="shared" ca="1" si="539"/>
        <v>1.1087524874509882</v>
      </c>
      <c r="M4287" s="93">
        <f t="shared" ca="1" si="540"/>
        <v>-1.2619221245742613</v>
      </c>
      <c r="N4287" s="101">
        <f t="shared" ca="1" si="536"/>
        <v>0.64987004811124738</v>
      </c>
      <c r="O4287" s="46">
        <f t="shared" ca="1" si="541"/>
        <v>-0.13270820731524241</v>
      </c>
      <c r="P4287" s="46">
        <f t="shared" ca="1" si="542"/>
        <v>9.3787552182479778E-2</v>
      </c>
      <c r="Q4287" s="47">
        <f t="shared" ca="1" si="537"/>
        <v>-0.58569972631068679</v>
      </c>
      <c r="R4287" s="47">
        <f t="shared" ca="1" si="538"/>
        <v>0.2545018761033066</v>
      </c>
      <c r="S4287" s="97">
        <f t="shared" ca="1" si="543"/>
        <v>6.0896834394032096E-2</v>
      </c>
      <c r="V4287">
        <v>4270</v>
      </c>
      <c r="W4287" s="46">
        <v>0.39658910991305901</v>
      </c>
    </row>
    <row r="4288" spans="10:23">
      <c r="J4288">
        <v>4271</v>
      </c>
      <c r="K4288" s="93">
        <f t="shared" ca="1" si="539"/>
        <v>-1.1211848491883949</v>
      </c>
      <c r="L4288" s="93">
        <f t="shared" ca="1" si="539"/>
        <v>-0.35604286415004155</v>
      </c>
      <c r="M4288" s="93">
        <f t="shared" ca="1" si="540"/>
        <v>-1.1211848491883949</v>
      </c>
      <c r="N4288" s="101">
        <f t="shared" ca="1" si="536"/>
        <v>-0.69412018805015929</v>
      </c>
      <c r="O4288" s="46">
        <f t="shared" ca="1" si="541"/>
        <v>-8.218782185339607E-2</v>
      </c>
      <c r="P4288" s="46">
        <f t="shared" ca="1" si="542"/>
        <v>0.11904774491340295</v>
      </c>
      <c r="Q4288" s="47">
        <f t="shared" ca="1" si="537"/>
        <v>-0.48465895538699411</v>
      </c>
      <c r="R4288" s="47">
        <f t="shared" ca="1" si="538"/>
        <v>3.7188748697458918E-2</v>
      </c>
      <c r="S4288" s="97">
        <f t="shared" ca="1" si="543"/>
        <v>-2.2499536577968576E-2</v>
      </c>
      <c r="V4288">
        <v>4271</v>
      </c>
      <c r="W4288" s="46">
        <v>-0.19390912248082801</v>
      </c>
    </row>
    <row r="4289" spans="10:23">
      <c r="J4289">
        <v>4272</v>
      </c>
      <c r="K4289" s="93">
        <f t="shared" ca="1" si="539"/>
        <v>0.5393395584727273</v>
      </c>
      <c r="L4289" s="93">
        <f t="shared" ca="1" si="539"/>
        <v>2.6845632200308587</v>
      </c>
      <c r="M4289" s="93">
        <f t="shared" ca="1" si="540"/>
        <v>0.5393395584727273</v>
      </c>
      <c r="N4289" s="101">
        <f t="shared" ca="1" si="536"/>
        <v>2.7167113354574024</v>
      </c>
      <c r="O4289" s="46">
        <f t="shared" ca="1" si="541"/>
        <v>0.51388974831298451</v>
      </c>
      <c r="P4289" s="46">
        <f t="shared" ca="1" si="542"/>
        <v>0.41708652999659324</v>
      </c>
      <c r="Q4289" s="47">
        <f t="shared" ca="1" si="537"/>
        <v>0.70749618494576705</v>
      </c>
      <c r="R4289" s="47">
        <f t="shared" ca="1" si="538"/>
        <v>0.58869458965124966</v>
      </c>
      <c r="S4289" s="97">
        <f t="shared" ca="1" si="543"/>
        <v>0.55129216898211708</v>
      </c>
      <c r="V4289">
        <v>4272</v>
      </c>
      <c r="W4289" s="46">
        <v>-0.22206709864006299</v>
      </c>
    </row>
    <row r="4290" spans="10:23">
      <c r="J4290">
        <v>4273</v>
      </c>
      <c r="K4290" s="93">
        <f t="shared" ca="1" si="539"/>
        <v>0.66425154667913877</v>
      </c>
      <c r="L4290" s="93">
        <f t="shared" ca="1" si="539"/>
        <v>0.85098040021933319</v>
      </c>
      <c r="M4290" s="93">
        <f t="shared" ca="1" si="540"/>
        <v>0.66425154667913877</v>
      </c>
      <c r="N4290" s="101">
        <f t="shared" ca="1" si="536"/>
        <v>1.0180471043317076</v>
      </c>
      <c r="O4290" s="46">
        <f t="shared" ca="1" si="541"/>
        <v>0.55872933878886533</v>
      </c>
      <c r="P4290" s="46">
        <f t="shared" ca="1" si="542"/>
        <v>0.43950632523453365</v>
      </c>
      <c r="Q4290" s="47">
        <f t="shared" ca="1" si="537"/>
        <v>0.79717536589752869</v>
      </c>
      <c r="R4290" s="47">
        <f t="shared" ca="1" si="538"/>
        <v>0.31403334097083713</v>
      </c>
      <c r="S4290" s="97">
        <f t="shared" ca="1" si="543"/>
        <v>0.43638133987985123</v>
      </c>
      <c r="V4290">
        <v>4273</v>
      </c>
      <c r="W4290" s="46">
        <v>0.34856022631085798</v>
      </c>
    </row>
    <row r="4291" spans="10:23">
      <c r="J4291">
        <v>4274</v>
      </c>
      <c r="K4291" s="93">
        <f t="shared" ca="1" si="539"/>
        <v>-2.0720017019699641</v>
      </c>
      <c r="L4291" s="93">
        <f t="shared" ca="1" si="539"/>
        <v>-9.8569434383410214E-3</v>
      </c>
      <c r="M4291" s="93">
        <f t="shared" ca="1" si="540"/>
        <v>-2.0720017019699641</v>
      </c>
      <c r="N4291" s="101">
        <f t="shared" ca="1" si="536"/>
        <v>-0.66828822608679339</v>
      </c>
      <c r="O4291" s="46">
        <f t="shared" ca="1" si="541"/>
        <v>-0.42350204563982941</v>
      </c>
      <c r="P4291" s="46">
        <f t="shared" ca="1" si="542"/>
        <v>-5.160936697981372E-2</v>
      </c>
      <c r="Q4291" s="47">
        <f t="shared" ca="1" si="537"/>
        <v>-1.1672874029598608</v>
      </c>
      <c r="R4291" s="47">
        <f t="shared" ca="1" si="538"/>
        <v>4.1365582940928652E-2</v>
      </c>
      <c r="S4291" s="97">
        <f t="shared" ca="1" si="543"/>
        <v>-0.19106823134945039</v>
      </c>
      <c r="V4291">
        <v>4274</v>
      </c>
      <c r="W4291" s="46">
        <v>1.2846869449498599</v>
      </c>
    </row>
    <row r="4292" spans="10:23">
      <c r="J4292">
        <v>4275</v>
      </c>
      <c r="K4292" s="93">
        <f t="shared" ca="1" si="539"/>
        <v>-0.54636045506627751</v>
      </c>
      <c r="L4292" s="93">
        <f t="shared" ca="1" si="539"/>
        <v>1.5412311887171151</v>
      </c>
      <c r="M4292" s="93">
        <f t="shared" ca="1" si="540"/>
        <v>-0.54636045506627751</v>
      </c>
      <c r="N4292" s="101">
        <f t="shared" ca="1" si="536"/>
        <v>1.2874604975710215</v>
      </c>
      <c r="O4292" s="46">
        <f t="shared" ca="1" si="541"/>
        <v>0.12415658750297587</v>
      </c>
      <c r="P4292" s="46">
        <f t="shared" ca="1" si="542"/>
        <v>0.22221994959158892</v>
      </c>
      <c r="Q4292" s="47">
        <f t="shared" ca="1" si="537"/>
        <v>-7.1970136674250229E-2</v>
      </c>
      <c r="R4292" s="47">
        <f t="shared" ca="1" si="538"/>
        <v>0.35759546327990543</v>
      </c>
      <c r="S4292" s="97">
        <f t="shared" ca="1" si="543"/>
        <v>0.24087602539144065</v>
      </c>
      <c r="V4292">
        <v>4275</v>
      </c>
      <c r="W4292" s="46">
        <v>0.83334634665149099</v>
      </c>
    </row>
    <row r="4293" spans="10:23">
      <c r="J4293">
        <v>4276</v>
      </c>
      <c r="K4293" s="93">
        <f t="shared" ca="1" si="539"/>
        <v>-0.4338524512563835</v>
      </c>
      <c r="L4293" s="93">
        <f t="shared" ca="1" si="539"/>
        <v>0.25516298090795125</v>
      </c>
      <c r="M4293" s="93">
        <f t="shared" ca="1" si="540"/>
        <v>-0.4338524512563835</v>
      </c>
      <c r="N4293" s="101">
        <f t="shared" ca="1" si="536"/>
        <v>0.10394092006462699</v>
      </c>
      <c r="O4293" s="46">
        <f t="shared" ca="1" si="541"/>
        <v>0.16454352624706312</v>
      </c>
      <c r="P4293" s="46">
        <f t="shared" ca="1" si="542"/>
        <v>0.24241341896363255</v>
      </c>
      <c r="Q4293" s="47">
        <f t="shared" ca="1" si="537"/>
        <v>8.8037408139242657E-3</v>
      </c>
      <c r="R4293" s="47">
        <f t="shared" ca="1" si="538"/>
        <v>0.16622923619440272</v>
      </c>
      <c r="S4293" s="97">
        <f t="shared" ca="1" si="543"/>
        <v>0.1653863812207329</v>
      </c>
      <c r="V4293">
        <v>4276</v>
      </c>
      <c r="W4293" s="46">
        <v>0.22659038792278099</v>
      </c>
    </row>
    <row r="4294" spans="10:23">
      <c r="J4294">
        <v>4277</v>
      </c>
      <c r="K4294" s="93">
        <f t="shared" ca="1" si="539"/>
        <v>-1.2554737070700595</v>
      </c>
      <c r="L4294" s="93">
        <f t="shared" ca="1" si="539"/>
        <v>0.23254687484287312</v>
      </c>
      <c r="M4294" s="93">
        <f t="shared" ca="1" si="540"/>
        <v>-1.2554737070700595</v>
      </c>
      <c r="N4294" s="101">
        <f t="shared" ca="1" si="536"/>
        <v>-0.17879502116591448</v>
      </c>
      <c r="O4294" s="46">
        <f t="shared" ca="1" si="541"/>
        <v>-0.13039342228733852</v>
      </c>
      <c r="P4294" s="46">
        <f t="shared" ca="1" si="542"/>
        <v>9.4944944696431721E-2</v>
      </c>
      <c r="Q4294" s="47">
        <f t="shared" ca="1" si="537"/>
        <v>-0.58107015625487901</v>
      </c>
      <c r="R4294" s="47">
        <f t="shared" ca="1" si="538"/>
        <v>0.12051295793159991</v>
      </c>
      <c r="S4294" s="97">
        <f t="shared" ca="1" si="543"/>
        <v>-4.9402321778693054E-3</v>
      </c>
      <c r="V4294">
        <v>4277</v>
      </c>
      <c r="W4294" s="46">
        <v>8.4577678871338297E-2</v>
      </c>
    </row>
    <row r="4295" spans="10:23">
      <c r="J4295">
        <v>4278</v>
      </c>
      <c r="K4295" s="93">
        <f t="shared" ca="1" si="539"/>
        <v>-1.7968508534086224E-2</v>
      </c>
      <c r="L4295" s="93">
        <f t="shared" ca="1" si="539"/>
        <v>1.4104730413771365</v>
      </c>
      <c r="M4295" s="93">
        <f t="shared" ca="1" si="540"/>
        <v>-1.7968508534086224E-2</v>
      </c>
      <c r="N4295" s="101">
        <f t="shared" ca="1" si="536"/>
        <v>1.3315313891016778</v>
      </c>
      <c r="O4295" s="46">
        <f t="shared" ca="1" si="541"/>
        <v>0.31383316565579145</v>
      </c>
      <c r="P4295" s="46">
        <f t="shared" ca="1" si="542"/>
        <v>0.31705823866799671</v>
      </c>
      <c r="Q4295" s="47">
        <f t="shared" ca="1" si="537"/>
        <v>0.30738301963138098</v>
      </c>
      <c r="R4295" s="47">
        <f t="shared" ca="1" si="538"/>
        <v>0.36472139545441612</v>
      </c>
      <c r="S4295" s="97">
        <f t="shared" ca="1" si="543"/>
        <v>0.33927728055510376</v>
      </c>
      <c r="V4295">
        <v>4278</v>
      </c>
      <c r="W4295" s="46">
        <v>-0.169077049055184</v>
      </c>
    </row>
    <row r="4296" spans="10:23">
      <c r="J4296">
        <v>4279</v>
      </c>
      <c r="K4296" s="93">
        <f t="shared" ca="1" si="539"/>
        <v>0.57213646633729298</v>
      </c>
      <c r="L4296" s="93">
        <f t="shared" ca="1" si="539"/>
        <v>1.1146581226231236</v>
      </c>
      <c r="M4296" s="93">
        <f t="shared" ca="1" si="540"/>
        <v>0.57213646633729298</v>
      </c>
      <c r="N4296" s="101">
        <f t="shared" ca="1" si="536"/>
        <v>1.2387408580175274</v>
      </c>
      <c r="O4296" s="46">
        <f t="shared" ca="1" si="541"/>
        <v>0.52566283701838734</v>
      </c>
      <c r="P4296" s="46">
        <f t="shared" ca="1" si="542"/>
        <v>0.42297307434929465</v>
      </c>
      <c r="Q4296" s="47">
        <f t="shared" ca="1" si="537"/>
        <v>0.73104236235657283</v>
      </c>
      <c r="R4296" s="47">
        <f t="shared" ca="1" si="538"/>
        <v>0.3497178634636342</v>
      </c>
      <c r="S4296" s="97">
        <f t="shared" ca="1" si="543"/>
        <v>0.43769035024101077</v>
      </c>
      <c r="V4296">
        <v>4279</v>
      </c>
      <c r="W4296" s="46">
        <v>8.7344032717824302E-2</v>
      </c>
    </row>
    <row r="4297" spans="10:23">
      <c r="J4297">
        <v>4280</v>
      </c>
      <c r="K4297" s="93">
        <f t="shared" ca="1" si="539"/>
        <v>-0.48998049623378709</v>
      </c>
      <c r="L4297" s="93">
        <f t="shared" ca="1" si="539"/>
        <v>-0.35478501990334627</v>
      </c>
      <c r="M4297" s="93">
        <f t="shared" ca="1" si="540"/>
        <v>-0.48998049623378709</v>
      </c>
      <c r="N4297" s="101">
        <f t="shared" ca="1" si="536"/>
        <v>-0.49219050262812003</v>
      </c>
      <c r="O4297" s="46">
        <f t="shared" ca="1" si="541"/>
        <v>0.14439527156681764</v>
      </c>
      <c r="P4297" s="46">
        <f t="shared" ca="1" si="542"/>
        <v>0.2323392916235098</v>
      </c>
      <c r="Q4297" s="47">
        <f t="shared" ca="1" si="537"/>
        <v>-3.1492768546566685E-2</v>
      </c>
      <c r="R4297" s="47">
        <f t="shared" ca="1" si="538"/>
        <v>6.9839262275946223E-2</v>
      </c>
      <c r="S4297" s="97">
        <f t="shared" ca="1" si="543"/>
        <v>0.10711726692138193</v>
      </c>
      <c r="V4297">
        <v>4280</v>
      </c>
      <c r="W4297" s="46">
        <v>0.65502603438068996</v>
      </c>
    </row>
    <row r="4298" spans="10:23">
      <c r="J4298">
        <v>4281</v>
      </c>
      <c r="K4298" s="93">
        <f t="shared" ca="1" si="539"/>
        <v>1.3411439126027769</v>
      </c>
      <c r="L4298" s="93">
        <f t="shared" ca="1" si="539"/>
        <v>-0.15042053608732653</v>
      </c>
      <c r="M4298" s="93">
        <f t="shared" ca="1" si="540"/>
        <v>1.3411439126027769</v>
      </c>
      <c r="N4298" s="101">
        <f t="shared" ca="1" si="536"/>
        <v>0.28390266949929616</v>
      </c>
      <c r="O4298" s="46">
        <f t="shared" ca="1" si="541"/>
        <v>0.80171303410969719</v>
      </c>
      <c r="P4298" s="46">
        <f t="shared" ca="1" si="542"/>
        <v>0.56099817289494958</v>
      </c>
      <c r="Q4298" s="47">
        <f t="shared" ca="1" si="537"/>
        <v>1.2831427565391924</v>
      </c>
      <c r="R4298" s="47">
        <f t="shared" ca="1" si="538"/>
        <v>0.19532769950971121</v>
      </c>
      <c r="S4298" s="97">
        <f t="shared" ca="1" si="543"/>
        <v>0.49852036680970419</v>
      </c>
      <c r="V4298">
        <v>4281</v>
      </c>
      <c r="W4298" s="46">
        <v>0.13928663655009199</v>
      </c>
    </row>
    <row r="4299" spans="10:23">
      <c r="J4299">
        <v>4282</v>
      </c>
      <c r="K4299" s="93">
        <f t="shared" ca="1" si="539"/>
        <v>-1.8207493853736507</v>
      </c>
      <c r="L4299" s="93">
        <f t="shared" ca="1" si="539"/>
        <v>1.4805888776137943</v>
      </c>
      <c r="M4299" s="93">
        <f t="shared" ca="1" si="540"/>
        <v>-1.8207493853736507</v>
      </c>
      <c r="N4299" s="101">
        <f t="shared" ca="1" si="536"/>
        <v>0.82468227292622265</v>
      </c>
      <c r="O4299" s="46">
        <f t="shared" ca="1" si="541"/>
        <v>-0.33331013416630129</v>
      </c>
      <c r="P4299" s="46">
        <f t="shared" ca="1" si="542"/>
        <v>-6.5134112430496605E-3</v>
      </c>
      <c r="Q4299" s="47">
        <f t="shared" ca="1" si="537"/>
        <v>-0.98690358001280454</v>
      </c>
      <c r="R4299" s="47">
        <f t="shared" ca="1" si="538"/>
        <v>0.28276769996212969</v>
      </c>
      <c r="S4299" s="97">
        <f t="shared" ca="1" si="543"/>
        <v>-2.5271217102085797E-2</v>
      </c>
      <c r="V4299">
        <v>4282</v>
      </c>
      <c r="W4299" s="46">
        <v>0.44036326781653501</v>
      </c>
    </row>
    <row r="4300" spans="10:23">
      <c r="J4300">
        <v>4283</v>
      </c>
      <c r="K4300" s="93">
        <f t="shared" ca="1" si="539"/>
        <v>-1.1039923645550251</v>
      </c>
      <c r="L4300" s="93">
        <f t="shared" ca="1" si="539"/>
        <v>-0.65850274407159115</v>
      </c>
      <c r="M4300" s="93">
        <f t="shared" ca="1" si="540"/>
        <v>-1.1039923645550251</v>
      </c>
      <c r="N4300" s="101">
        <f t="shared" ca="1" si="536"/>
        <v>-0.97540971950037458</v>
      </c>
      <c r="O4300" s="46">
        <f t="shared" ca="1" si="541"/>
        <v>-7.6016244719027737E-2</v>
      </c>
      <c r="P4300" s="46">
        <f t="shared" ca="1" si="542"/>
        <v>0.12213353348058711</v>
      </c>
      <c r="Q4300" s="47">
        <f t="shared" ca="1" si="537"/>
        <v>-0.47231580111825744</v>
      </c>
      <c r="R4300" s="47">
        <f t="shared" ca="1" si="538"/>
        <v>-8.2936559668489729E-3</v>
      </c>
      <c r="S4300" s="97">
        <f t="shared" ca="1" si="543"/>
        <v>-4.2154950342938355E-2</v>
      </c>
      <c r="V4300">
        <v>4283</v>
      </c>
      <c r="W4300" s="46">
        <v>0.18659512938161399</v>
      </c>
    </row>
    <row r="4301" spans="10:23">
      <c r="J4301">
        <v>4284</v>
      </c>
      <c r="K4301" s="93">
        <f t="shared" ca="1" si="539"/>
        <v>-0.75553842993493192</v>
      </c>
      <c r="L4301" s="93">
        <f t="shared" ca="1" si="539"/>
        <v>-0.21551159409464477</v>
      </c>
      <c r="M4301" s="93">
        <f t="shared" ca="1" si="540"/>
        <v>-0.75553842993493192</v>
      </c>
      <c r="N4301" s="101">
        <f t="shared" ca="1" si="536"/>
        <v>-0.44460108940115106</v>
      </c>
      <c r="O4301" s="46">
        <f t="shared" ca="1" si="541"/>
        <v>4.9068080271905068E-2</v>
      </c>
      <c r="P4301" s="46">
        <f t="shared" ca="1" si="542"/>
        <v>0.18467569597605352</v>
      </c>
      <c r="Q4301" s="47">
        <f t="shared" ca="1" si="537"/>
        <v>-0.22214715113639183</v>
      </c>
      <c r="R4301" s="47">
        <f t="shared" ca="1" si="538"/>
        <v>7.7534112983566869E-2</v>
      </c>
      <c r="S4301" s="97">
        <f t="shared" ca="1" si="543"/>
        <v>6.3301096627735975E-2</v>
      </c>
      <c r="V4301">
        <v>4284</v>
      </c>
      <c r="W4301" s="46">
        <v>0.76945825652229305</v>
      </c>
    </row>
    <row r="4302" spans="10:23">
      <c r="J4302">
        <v>4285</v>
      </c>
      <c r="K4302" s="93">
        <f t="shared" ca="1" si="539"/>
        <v>0.43847409674328097</v>
      </c>
      <c r="L4302" s="93">
        <f t="shared" ca="1" si="539"/>
        <v>-0.70806364797783961</v>
      </c>
      <c r="M4302" s="93">
        <f t="shared" ca="1" si="540"/>
        <v>0.43847409674328097</v>
      </c>
      <c r="N4302" s="101">
        <f t="shared" ca="1" si="536"/>
        <v>-0.53185864148512607</v>
      </c>
      <c r="O4302" s="46">
        <f t="shared" ca="1" si="541"/>
        <v>0.47768212675439292</v>
      </c>
      <c r="P4302" s="46">
        <f t="shared" ca="1" si="542"/>
        <v>0.39898271921729744</v>
      </c>
      <c r="Q4302" s="47">
        <f t="shared" ca="1" si="537"/>
        <v>0.63508094182858388</v>
      </c>
      <c r="R4302" s="47">
        <f t="shared" ca="1" si="538"/>
        <v>6.3425222142733412E-2</v>
      </c>
      <c r="S4302" s="97">
        <f t="shared" ca="1" si="543"/>
        <v>0.27055367444856315</v>
      </c>
      <c r="V4302">
        <v>4285</v>
      </c>
      <c r="W4302" s="46">
        <v>0.55469179245762401</v>
      </c>
    </row>
    <row r="4303" spans="10:23">
      <c r="J4303">
        <v>4286</v>
      </c>
      <c r="K4303" s="93">
        <f t="shared" ca="1" si="539"/>
        <v>-2.2438371261853383</v>
      </c>
      <c r="L4303" s="93">
        <f t="shared" ca="1" si="539"/>
        <v>0.79544039944372191</v>
      </c>
      <c r="M4303" s="93">
        <f t="shared" ca="1" si="540"/>
        <v>-2.2438371261853383</v>
      </c>
      <c r="N4303" s="101">
        <f t="shared" ca="1" si="536"/>
        <v>4.0553126396517203E-2</v>
      </c>
      <c r="O4303" s="46">
        <f t="shared" ca="1" si="541"/>
        <v>-0.48518571717289649</v>
      </c>
      <c r="P4303" s="46">
        <f t="shared" ca="1" si="542"/>
        <v>-8.2451202746347263E-2</v>
      </c>
      <c r="Q4303" s="47">
        <f t="shared" ca="1" si="537"/>
        <v>-1.2906547460259949</v>
      </c>
      <c r="R4303" s="47">
        <f t="shared" ca="1" si="538"/>
        <v>0.15597990602016235</v>
      </c>
      <c r="S4303" s="97">
        <f t="shared" ca="1" si="543"/>
        <v>-0.16460290557636709</v>
      </c>
      <c r="V4303">
        <v>4286</v>
      </c>
      <c r="W4303" s="46">
        <v>0.39021721914290503</v>
      </c>
    </row>
    <row r="4304" spans="10:23">
      <c r="J4304">
        <v>4287</v>
      </c>
      <c r="K4304" s="93">
        <f t="shared" ca="1" si="539"/>
        <v>-0.18893413318276478</v>
      </c>
      <c r="L4304" s="93">
        <f t="shared" ca="1" si="539"/>
        <v>0.14440848114045998</v>
      </c>
      <c r="M4304" s="93">
        <f t="shared" ca="1" si="540"/>
        <v>-0.18893413318276478</v>
      </c>
      <c r="N4304" s="101">
        <f t="shared" ca="1" si="536"/>
        <v>7.6825960371492835E-2</v>
      </c>
      <c r="O4304" s="46">
        <f t="shared" ca="1" si="541"/>
        <v>0.25246172561408675</v>
      </c>
      <c r="P4304" s="46">
        <f t="shared" ca="1" si="542"/>
        <v>0.28637251864714436</v>
      </c>
      <c r="Q4304" s="47">
        <f t="shared" ca="1" si="537"/>
        <v>0.18464013954797157</v>
      </c>
      <c r="R4304" s="47">
        <f t="shared" ca="1" si="538"/>
        <v>0.16184495085373835</v>
      </c>
      <c r="S4304" s="97">
        <f t="shared" ca="1" si="543"/>
        <v>0.20715333823391255</v>
      </c>
      <c r="V4304">
        <v>4287</v>
      </c>
      <c r="W4304" s="46">
        <v>0.47613654251669002</v>
      </c>
    </row>
    <row r="4305" spans="10:23">
      <c r="J4305">
        <v>4288</v>
      </c>
      <c r="K4305" s="93">
        <f t="shared" ca="1" si="539"/>
        <v>0.73033248490818403</v>
      </c>
      <c r="L4305" s="93">
        <f t="shared" ca="1" si="539"/>
        <v>-1.359612436739198</v>
      </c>
      <c r="M4305" s="93">
        <f t="shared" ca="1" si="540"/>
        <v>0.73033248490818403</v>
      </c>
      <c r="N4305" s="101">
        <f t="shared" ca="1" si="536"/>
        <v>-1.0567635795136798</v>
      </c>
      <c r="O4305" s="46">
        <f t="shared" ca="1" si="541"/>
        <v>0.58245037830635404</v>
      </c>
      <c r="P4305" s="46">
        <f t="shared" ca="1" si="542"/>
        <v>0.451366844993278</v>
      </c>
      <c r="Q4305" s="47">
        <f t="shared" ca="1" si="537"/>
        <v>0.84461744493250612</v>
      </c>
      <c r="R4305" s="47">
        <f t="shared" ca="1" si="538"/>
        <v>-2.1447964138404552E-2</v>
      </c>
      <c r="S4305" s="97">
        <f t="shared" ca="1" si="543"/>
        <v>0.28050120708397475</v>
      </c>
      <c r="V4305">
        <v>4288</v>
      </c>
      <c r="W4305" s="46">
        <v>-0.467302452150128</v>
      </c>
    </row>
    <row r="4306" spans="10:23">
      <c r="J4306">
        <v>4289</v>
      </c>
      <c r="K4306" s="93">
        <f t="shared" ca="1" si="539"/>
        <v>-0.11295020032963676</v>
      </c>
      <c r="L4306" s="93">
        <f t="shared" ca="1" si="539"/>
        <v>-1.9480282175914161</v>
      </c>
      <c r="M4306" s="93">
        <f t="shared" ca="1" si="540"/>
        <v>-0.11295020032963676</v>
      </c>
      <c r="N4306" s="101">
        <f t="shared" ref="N4306:N4369" ca="1" si="544">$N$2*K4306+SQRT(1-$N$2^2)*L4306</f>
        <v>-1.8828135007901623</v>
      </c>
      <c r="O4306" s="46">
        <f t="shared" ca="1" si="541"/>
        <v>0.27973763788482114</v>
      </c>
      <c r="P4306" s="46">
        <f t="shared" ca="1" si="542"/>
        <v>0.30001047478251158</v>
      </c>
      <c r="Q4306" s="47">
        <f t="shared" ref="Q4306:Q4369" ca="1" si="545">$K$2+K4306*$S$3</f>
        <v>0.23919196408944035</v>
      </c>
      <c r="R4306" s="47">
        <f t="shared" ref="R4306:R4369" ca="1" si="546">$L$2+$L$3*N4306</f>
        <v>-0.15501403251896995</v>
      </c>
      <c r="S4306" s="97">
        <f t="shared" ca="1" si="543"/>
        <v>6.2361802682925599E-2</v>
      </c>
      <c r="V4306">
        <v>4289</v>
      </c>
      <c r="W4306" s="46">
        <v>8.2661407856954694E-2</v>
      </c>
    </row>
    <row r="4307" spans="10:23">
      <c r="J4307">
        <v>4290</v>
      </c>
      <c r="K4307" s="93">
        <f t="shared" ref="K4307:L4370" ca="1" si="547">_xlfn.NORM.S.INV(RAND())</f>
        <v>1.119701625341585</v>
      </c>
      <c r="L4307" s="93">
        <f t="shared" ca="1" si="547"/>
        <v>0.72094397402660404</v>
      </c>
      <c r="M4307" s="93">
        <f t="shared" ref="M4307:M4370" ca="1" si="548">K4307</f>
        <v>1.119701625341585</v>
      </c>
      <c r="N4307" s="101">
        <f t="shared" ca="1" si="544"/>
        <v>1.0396050972158748</v>
      </c>
      <c r="O4307" s="46">
        <f t="shared" ref="O4307:O4370" ca="1" si="549">$K$2+K4307*$K$3</f>
        <v>0.72222201313238021</v>
      </c>
      <c r="P4307" s="46">
        <f t="shared" ref="P4307:P4370" ca="1" si="550">$K$2+K4307*$R$3</f>
        <v>0.52125266240629109</v>
      </c>
      <c r="Q4307" s="47">
        <f t="shared" ca="1" si="545"/>
        <v>1.1241607145845585</v>
      </c>
      <c r="R4307" s="47">
        <f t="shared" ca="1" si="546"/>
        <v>0.31751910651302723</v>
      </c>
      <c r="S4307" s="97">
        <f t="shared" ref="S4307:S4370" ca="1" si="551">AVERAGE(R4307,O4307)</f>
        <v>0.51987055982270369</v>
      </c>
      <c r="V4307">
        <v>4290</v>
      </c>
      <c r="W4307" s="46">
        <v>-0.21763502991250899</v>
      </c>
    </row>
    <row r="4308" spans="10:23">
      <c r="J4308">
        <v>4291</v>
      </c>
      <c r="K4308" s="93">
        <f t="shared" ca="1" si="547"/>
        <v>-1.1730656081604047</v>
      </c>
      <c r="L4308" s="93">
        <f t="shared" ca="1" si="547"/>
        <v>-0.58919641047112314</v>
      </c>
      <c r="M4308" s="93">
        <f t="shared" ca="1" si="548"/>
        <v>-1.1730656081604047</v>
      </c>
      <c r="N4308" s="101">
        <f t="shared" ca="1" si="544"/>
        <v>-0.93166839080864272</v>
      </c>
      <c r="O4308" s="46">
        <f t="shared" ca="1" si="549"/>
        <v>-0.10081143051807184</v>
      </c>
      <c r="P4308" s="46">
        <f t="shared" ca="1" si="550"/>
        <v>0.10973594058106506</v>
      </c>
      <c r="Q4308" s="47">
        <f t="shared" ca="1" si="545"/>
        <v>-0.52190617271634565</v>
      </c>
      <c r="R4308" s="47">
        <f t="shared" ca="1" si="546"/>
        <v>-1.2210116282737327E-3</v>
      </c>
      <c r="S4308" s="97">
        <f t="shared" ca="1" si="551"/>
        <v>-5.1016221073172788E-2</v>
      </c>
      <c r="V4308">
        <v>4291</v>
      </c>
      <c r="W4308" s="46">
        <v>0.29138877746666703</v>
      </c>
    </row>
    <row r="4309" spans="10:23">
      <c r="J4309">
        <v>4292</v>
      </c>
      <c r="K4309" s="93">
        <f t="shared" ca="1" si="547"/>
        <v>-0.27368940233890371</v>
      </c>
      <c r="L4309" s="93">
        <f t="shared" ca="1" si="547"/>
        <v>-0.58508406124632895</v>
      </c>
      <c r="M4309" s="93">
        <f t="shared" ca="1" si="548"/>
        <v>-0.27368940233890371</v>
      </c>
      <c r="N4309" s="101">
        <f t="shared" ca="1" si="544"/>
        <v>-0.64174773192907153</v>
      </c>
      <c r="O4309" s="46">
        <f t="shared" ca="1" si="549"/>
        <v>0.2220371713803142</v>
      </c>
      <c r="P4309" s="46">
        <f t="shared" ca="1" si="550"/>
        <v>0.27116024153025808</v>
      </c>
      <c r="Q4309" s="47">
        <f t="shared" ca="1" si="545"/>
        <v>0.12379103108042644</v>
      </c>
      <c r="R4309" s="47">
        <f t="shared" ca="1" si="546"/>
        <v>4.5656981518930315E-2</v>
      </c>
      <c r="S4309" s="97">
        <f t="shared" ca="1" si="551"/>
        <v>0.13384707644962227</v>
      </c>
      <c r="V4309">
        <v>4292</v>
      </c>
      <c r="W4309" s="46">
        <v>0.87853481065038197</v>
      </c>
    </row>
    <row r="4310" spans="10:23">
      <c r="J4310">
        <v>4293</v>
      </c>
      <c r="K4310" s="93">
        <f t="shared" ca="1" si="547"/>
        <v>-1.0008800627822148</v>
      </c>
      <c r="L4310" s="93">
        <f t="shared" ca="1" si="547"/>
        <v>0.19667888454735169</v>
      </c>
      <c r="M4310" s="93">
        <f t="shared" ca="1" si="548"/>
        <v>-1.0008800627822148</v>
      </c>
      <c r="N4310" s="101">
        <f t="shared" ca="1" si="544"/>
        <v>-0.13183436941828994</v>
      </c>
      <c r="O4310" s="46">
        <f t="shared" ca="1" si="549"/>
        <v>-3.9002076175988387E-2</v>
      </c>
      <c r="P4310" s="46">
        <f t="shared" ca="1" si="550"/>
        <v>0.14064061775210679</v>
      </c>
      <c r="Q4310" s="47">
        <f t="shared" ca="1" si="545"/>
        <v>-0.39828746403217874</v>
      </c>
      <c r="R4310" s="47">
        <f t="shared" ca="1" si="546"/>
        <v>0.12810614263020331</v>
      </c>
      <c r="S4310" s="97">
        <f t="shared" ca="1" si="551"/>
        <v>4.4552033227107463E-2</v>
      </c>
      <c r="V4310">
        <v>4293</v>
      </c>
      <c r="W4310" s="46">
        <v>-0.192054909343463</v>
      </c>
    </row>
    <row r="4311" spans="10:23">
      <c r="J4311">
        <v>4294</v>
      </c>
      <c r="K4311" s="93">
        <f t="shared" ca="1" si="547"/>
        <v>-0.77735093658060195</v>
      </c>
      <c r="L4311" s="93">
        <f t="shared" ca="1" si="547"/>
        <v>-0.18323313427094384</v>
      </c>
      <c r="M4311" s="93">
        <f t="shared" ca="1" si="548"/>
        <v>-0.77735093658060195</v>
      </c>
      <c r="N4311" s="101">
        <f t="shared" ca="1" si="544"/>
        <v>-0.4209352907486944</v>
      </c>
      <c r="O4311" s="46">
        <f t="shared" ca="1" si="549"/>
        <v>4.1238056274303936E-2</v>
      </c>
      <c r="P4311" s="46">
        <f t="shared" ca="1" si="550"/>
        <v>0.18076068397725295</v>
      </c>
      <c r="Q4311" s="47">
        <f t="shared" ca="1" si="545"/>
        <v>-0.23780719913159409</v>
      </c>
      <c r="R4311" s="47">
        <f t="shared" ca="1" si="546"/>
        <v>8.1360694888217566E-2</v>
      </c>
      <c r="S4311" s="97">
        <f t="shared" ca="1" si="551"/>
        <v>6.1299375581260751E-2</v>
      </c>
      <c r="V4311">
        <v>4294</v>
      </c>
      <c r="W4311" s="46">
        <v>0.75256562329079402</v>
      </c>
    </row>
    <row r="4312" spans="10:23">
      <c r="J4312">
        <v>4295</v>
      </c>
      <c r="K4312" s="93">
        <f t="shared" ca="1" si="547"/>
        <v>-0.17325533097953347</v>
      </c>
      <c r="L4312" s="93">
        <f t="shared" ca="1" si="547"/>
        <v>0.23267356785545851</v>
      </c>
      <c r="M4312" s="93">
        <f t="shared" ca="1" si="548"/>
        <v>-0.17325533097953347</v>
      </c>
      <c r="N4312" s="101">
        <f t="shared" ca="1" si="544"/>
        <v>0.16549481602237209</v>
      </c>
      <c r="O4312" s="46">
        <f t="shared" ca="1" si="549"/>
        <v>0.25808993696545446</v>
      </c>
      <c r="P4312" s="46">
        <f t="shared" ca="1" si="550"/>
        <v>0.28918662432282821</v>
      </c>
      <c r="Q4312" s="47">
        <f t="shared" ca="1" si="545"/>
        <v>0.1958965622507069</v>
      </c>
      <c r="R4312" s="47">
        <f t="shared" ca="1" si="546"/>
        <v>0.17618203888201489</v>
      </c>
      <c r="S4312" s="97">
        <f t="shared" ca="1" si="551"/>
        <v>0.21713598792373467</v>
      </c>
      <c r="V4312">
        <v>4295</v>
      </c>
      <c r="W4312" s="46">
        <v>3.1960839848912799E-2</v>
      </c>
    </row>
    <row r="4313" spans="10:23">
      <c r="J4313">
        <v>4296</v>
      </c>
      <c r="K4313" s="93">
        <f t="shared" ca="1" si="547"/>
        <v>-4.0309940497589604E-2</v>
      </c>
      <c r="L4313" s="93">
        <f t="shared" ca="1" si="547"/>
        <v>1.9380984608371956</v>
      </c>
      <c r="M4313" s="93">
        <f t="shared" ca="1" si="548"/>
        <v>-4.0309940497589604E-2</v>
      </c>
      <c r="N4313" s="101">
        <f t="shared" ca="1" si="544"/>
        <v>1.8246591023858696</v>
      </c>
      <c r="O4313" s="46">
        <f t="shared" ca="1" si="549"/>
        <v>0.30581327361602306</v>
      </c>
      <c r="P4313" s="46">
        <f t="shared" ca="1" si="550"/>
        <v>0.31304829264811251</v>
      </c>
      <c r="Q4313" s="47">
        <f t="shared" ca="1" si="545"/>
        <v>0.2913432355518441</v>
      </c>
      <c r="R4313" s="47">
        <f t="shared" ca="1" si="546"/>
        <v>0.44445644315115557</v>
      </c>
      <c r="S4313" s="97">
        <f t="shared" ca="1" si="551"/>
        <v>0.37513485838358929</v>
      </c>
      <c r="V4313">
        <v>4296</v>
      </c>
      <c r="W4313" s="46">
        <v>-9.9373806345351701E-2</v>
      </c>
    </row>
    <row r="4314" spans="10:23">
      <c r="J4314">
        <v>4297</v>
      </c>
      <c r="K4314" s="93">
        <f t="shared" ca="1" si="547"/>
        <v>2.0101357615751301</v>
      </c>
      <c r="L4314" s="93">
        <f t="shared" ca="1" si="547"/>
        <v>-0.70328824531604184</v>
      </c>
      <c r="M4314" s="93">
        <f t="shared" ca="1" si="548"/>
        <v>2.0101357615751301</v>
      </c>
      <c r="N4314" s="101">
        <f t="shared" ca="1" si="544"/>
        <v>-2.7507495027006779E-2</v>
      </c>
      <c r="O4314" s="46">
        <f t="shared" ca="1" si="549"/>
        <v>1.0418606850305472</v>
      </c>
      <c r="P4314" s="46">
        <f t="shared" ca="1" si="550"/>
        <v>0.68107199835537457</v>
      </c>
      <c r="Q4314" s="47">
        <f t="shared" ca="1" si="545"/>
        <v>1.7634380583808924</v>
      </c>
      <c r="R4314" s="47">
        <f t="shared" ca="1" si="546"/>
        <v>0.14497501469225008</v>
      </c>
      <c r="S4314" s="97">
        <f t="shared" ca="1" si="551"/>
        <v>0.59341784986139867</v>
      </c>
      <c r="V4314">
        <v>4297</v>
      </c>
      <c r="W4314" s="46">
        <v>2.0221024864997599</v>
      </c>
    </row>
    <row r="4315" spans="10:23">
      <c r="J4315">
        <v>4298</v>
      </c>
      <c r="K4315" s="93">
        <f t="shared" ca="1" si="547"/>
        <v>2.6812533618942429</v>
      </c>
      <c r="L4315" s="93">
        <f t="shared" ca="1" si="547"/>
        <v>-0.29035538084837109</v>
      </c>
      <c r="M4315" s="93">
        <f t="shared" ca="1" si="548"/>
        <v>2.6812533618942429</v>
      </c>
      <c r="N4315" s="101">
        <f t="shared" ca="1" si="544"/>
        <v>0.57741766412175666</v>
      </c>
      <c r="O4315" s="46">
        <f t="shared" ca="1" si="549"/>
        <v>1.2827714157903376</v>
      </c>
      <c r="P4315" s="46">
        <f t="shared" ca="1" si="550"/>
        <v>0.80152736373526978</v>
      </c>
      <c r="Q4315" s="47">
        <f t="shared" ca="1" si="545"/>
        <v>2.2452595199004728</v>
      </c>
      <c r="R4315" s="47">
        <f t="shared" ca="1" si="546"/>
        <v>0.24278686975196975</v>
      </c>
      <c r="S4315" s="97">
        <f t="shared" ca="1" si="551"/>
        <v>0.76277914277115366</v>
      </c>
      <c r="V4315">
        <v>4298</v>
      </c>
      <c r="W4315" s="46">
        <v>0.39249171747754003</v>
      </c>
    </row>
    <row r="4316" spans="10:23">
      <c r="J4316">
        <v>4299</v>
      </c>
      <c r="K4316" s="93">
        <f t="shared" ca="1" si="547"/>
        <v>0.29052755761967147</v>
      </c>
      <c r="L4316" s="93">
        <f t="shared" ca="1" si="547"/>
        <v>0.96759674452301192</v>
      </c>
      <c r="M4316" s="93">
        <f t="shared" ca="1" si="548"/>
        <v>0.29052755761967147</v>
      </c>
      <c r="N4316" s="101">
        <f t="shared" ca="1" si="544"/>
        <v>1.0097564873303158</v>
      </c>
      <c r="O4316" s="46">
        <f t="shared" ca="1" si="549"/>
        <v>0.42457383569377527</v>
      </c>
      <c r="P4316" s="46">
        <f t="shared" ca="1" si="550"/>
        <v>0.37242857368698862</v>
      </c>
      <c r="Q4316" s="47">
        <f t="shared" ca="1" si="545"/>
        <v>0.52886435970734857</v>
      </c>
      <c r="R4316" s="47">
        <f t="shared" ca="1" si="546"/>
        <v>0.31269281046680436</v>
      </c>
      <c r="S4316" s="97">
        <f t="shared" ca="1" si="551"/>
        <v>0.36863332308028984</v>
      </c>
      <c r="V4316">
        <v>4299</v>
      </c>
      <c r="W4316" s="46">
        <v>-0.42636297773388099</v>
      </c>
    </row>
    <row r="4317" spans="10:23">
      <c r="J4317">
        <v>4300</v>
      </c>
      <c r="K4317" s="93">
        <f t="shared" ca="1" si="547"/>
        <v>-1.0119386041388918</v>
      </c>
      <c r="L4317" s="93">
        <f t="shared" ca="1" si="547"/>
        <v>-0.82985932045681288</v>
      </c>
      <c r="M4317" s="93">
        <f t="shared" ca="1" si="548"/>
        <v>-1.0119386041388918</v>
      </c>
      <c r="N4317" s="101">
        <f t="shared" ca="1" si="544"/>
        <v>-1.108594847844258</v>
      </c>
      <c r="O4317" s="46">
        <f t="shared" ca="1" si="549"/>
        <v>-4.2971754929917116E-2</v>
      </c>
      <c r="P4317" s="46">
        <f t="shared" ca="1" si="550"/>
        <v>0.13865577837514242</v>
      </c>
      <c r="Q4317" s="47">
        <f t="shared" ca="1" si="545"/>
        <v>-0.4062268215400362</v>
      </c>
      <c r="R4317" s="47">
        <f t="shared" ca="1" si="546"/>
        <v>-2.9828690958637882E-2</v>
      </c>
      <c r="S4317" s="97">
        <f t="shared" ca="1" si="551"/>
        <v>-3.6400222944277499E-2</v>
      </c>
      <c r="V4317">
        <v>4300</v>
      </c>
      <c r="W4317" s="46">
        <v>1.0307619034783</v>
      </c>
    </row>
    <row r="4318" spans="10:23">
      <c r="J4318">
        <v>4301</v>
      </c>
      <c r="K4318" s="93">
        <f t="shared" ca="1" si="547"/>
        <v>-0.51056661030390971</v>
      </c>
      <c r="L4318" s="93">
        <f t="shared" ca="1" si="547"/>
        <v>0.51968230130691329</v>
      </c>
      <c r="M4318" s="93">
        <f t="shared" ca="1" si="548"/>
        <v>-0.51056661030390971</v>
      </c>
      <c r="N4318" s="101">
        <f t="shared" ca="1" si="544"/>
        <v>0.3303304171308924</v>
      </c>
      <c r="O4318" s="46">
        <f t="shared" ca="1" si="549"/>
        <v>0.13700548506475085</v>
      </c>
      <c r="P4318" s="46">
        <f t="shared" ca="1" si="550"/>
        <v>0.22864439837247641</v>
      </c>
      <c r="Q4318" s="47">
        <f t="shared" ca="1" si="545"/>
        <v>-4.6272341550700258E-2</v>
      </c>
      <c r="R4318" s="47">
        <f t="shared" ca="1" si="546"/>
        <v>0.20283471761502722</v>
      </c>
      <c r="S4318" s="97">
        <f t="shared" ca="1" si="551"/>
        <v>0.16992010133988905</v>
      </c>
      <c r="V4318">
        <v>4301</v>
      </c>
      <c r="W4318" s="46">
        <v>0.13327668481393701</v>
      </c>
    </row>
    <row r="4319" spans="10:23">
      <c r="J4319">
        <v>4302</v>
      </c>
      <c r="K4319" s="93">
        <f t="shared" ca="1" si="547"/>
        <v>-1.0909924477814916</v>
      </c>
      <c r="L4319" s="93">
        <f t="shared" ca="1" si="547"/>
        <v>0.13697464220164887</v>
      </c>
      <c r="M4319" s="93">
        <f t="shared" ca="1" si="548"/>
        <v>-1.0909924477814916</v>
      </c>
      <c r="N4319" s="101">
        <f t="shared" ca="1" si="544"/>
        <v>-0.21709671782622664</v>
      </c>
      <c r="O4319" s="46">
        <f t="shared" ca="1" si="549"/>
        <v>-7.1349671456399477E-2</v>
      </c>
      <c r="P4319" s="46">
        <f t="shared" ca="1" si="550"/>
        <v>0.12446682011190124</v>
      </c>
      <c r="Q4319" s="47">
        <f t="shared" ca="1" si="545"/>
        <v>-0.46298265459300092</v>
      </c>
      <c r="R4319" s="47">
        <f t="shared" ca="1" si="546"/>
        <v>0.11431986123918991</v>
      </c>
      <c r="S4319" s="97">
        <f t="shared" ca="1" si="551"/>
        <v>2.1485094891395218E-2</v>
      </c>
      <c r="V4319">
        <v>4302</v>
      </c>
      <c r="W4319" s="46">
        <v>0.64370129984931301</v>
      </c>
    </row>
    <row r="4320" spans="10:23">
      <c r="J4320">
        <v>4303</v>
      </c>
      <c r="K4320" s="93">
        <f t="shared" ca="1" si="547"/>
        <v>0.31906566320981194</v>
      </c>
      <c r="L4320" s="93">
        <f t="shared" ca="1" si="547"/>
        <v>-1.267216672772428E-2</v>
      </c>
      <c r="M4320" s="93">
        <f t="shared" ca="1" si="548"/>
        <v>0.31906566320981194</v>
      </c>
      <c r="N4320" s="101">
        <f t="shared" ca="1" si="544"/>
        <v>8.9455770466281573E-2</v>
      </c>
      <c r="O4320" s="46">
        <f t="shared" ca="1" si="549"/>
        <v>0.43481814439459271</v>
      </c>
      <c r="P4320" s="46">
        <f t="shared" ca="1" si="550"/>
        <v>0.37755072803739737</v>
      </c>
      <c r="Q4320" s="47">
        <f t="shared" ca="1" si="545"/>
        <v>0.54935297710898345</v>
      </c>
      <c r="R4320" s="47">
        <f t="shared" ca="1" si="546"/>
        <v>0.16388709629229412</v>
      </c>
      <c r="S4320" s="97">
        <f t="shared" ca="1" si="551"/>
        <v>0.2993526203434434</v>
      </c>
      <c r="V4320">
        <v>4303</v>
      </c>
      <c r="W4320" s="46">
        <v>0.60793628193339699</v>
      </c>
    </row>
    <row r="4321" spans="10:23">
      <c r="J4321">
        <v>4304</v>
      </c>
      <c r="K4321" s="93">
        <f t="shared" ca="1" si="547"/>
        <v>0.4499355147299901</v>
      </c>
      <c r="L4321" s="93">
        <f t="shared" ca="1" si="547"/>
        <v>0.95363796546519364</v>
      </c>
      <c r="M4321" s="93">
        <f t="shared" ca="1" si="548"/>
        <v>0.4499355147299901</v>
      </c>
      <c r="N4321" s="101">
        <f t="shared" ca="1" si="544"/>
        <v>1.0472177100367204</v>
      </c>
      <c r="O4321" s="46">
        <f t="shared" ca="1" si="549"/>
        <v>0.4817964259195594</v>
      </c>
      <c r="P4321" s="46">
        <f t="shared" ca="1" si="550"/>
        <v>0.40103986879988068</v>
      </c>
      <c r="Q4321" s="47">
        <f t="shared" ca="1" si="545"/>
        <v>0.64330954015891684</v>
      </c>
      <c r="R4321" s="47">
        <f t="shared" ca="1" si="546"/>
        <v>0.3187500088330863</v>
      </c>
      <c r="S4321" s="97">
        <f t="shared" ca="1" si="551"/>
        <v>0.40027321737632282</v>
      </c>
      <c r="V4321">
        <v>4304</v>
      </c>
      <c r="W4321" s="46">
        <v>-9.3008121996343007E-3</v>
      </c>
    </row>
    <row r="4322" spans="10:23">
      <c r="J4322">
        <v>4305</v>
      </c>
      <c r="K4322" s="93">
        <f t="shared" ca="1" si="547"/>
        <v>-0.65463833594969723</v>
      </c>
      <c r="L4322" s="93">
        <f t="shared" ca="1" si="547"/>
        <v>1.1155333742960736</v>
      </c>
      <c r="M4322" s="93">
        <f t="shared" ca="1" si="548"/>
        <v>-0.65463833594969723</v>
      </c>
      <c r="N4322" s="101">
        <f t="shared" ca="1" si="544"/>
        <v>0.8494287612866227</v>
      </c>
      <c r="O4322" s="46">
        <f t="shared" ca="1" si="549"/>
        <v>8.5288133753077561E-2</v>
      </c>
      <c r="P4322" s="46">
        <f t="shared" ca="1" si="550"/>
        <v>0.20278572271663975</v>
      </c>
      <c r="Q4322" s="47">
        <f t="shared" ca="1" si="545"/>
        <v>-0.14970704417404684</v>
      </c>
      <c r="R4322" s="47">
        <f t="shared" ca="1" si="546"/>
        <v>0.28676902127624165</v>
      </c>
      <c r="S4322" s="97">
        <f t="shared" ca="1" si="551"/>
        <v>0.18602857751465962</v>
      </c>
      <c r="V4322">
        <v>4305</v>
      </c>
      <c r="W4322" s="46">
        <v>1.15254490956116</v>
      </c>
    </row>
    <row r="4323" spans="10:23">
      <c r="J4323">
        <v>4306</v>
      </c>
      <c r="K4323" s="93">
        <f t="shared" ca="1" si="547"/>
        <v>0.9571484375476117</v>
      </c>
      <c r="L4323" s="93">
        <f t="shared" ca="1" si="547"/>
        <v>-0.21087225318371974</v>
      </c>
      <c r="M4323" s="93">
        <f t="shared" ca="1" si="548"/>
        <v>0.9571484375476117</v>
      </c>
      <c r="N4323" s="101">
        <f t="shared" ca="1" si="544"/>
        <v>0.10447023734719108</v>
      </c>
      <c r="O4323" s="46">
        <f t="shared" ca="1" si="549"/>
        <v>0.66387038110818841</v>
      </c>
      <c r="P4323" s="46">
        <f t="shared" ca="1" si="550"/>
        <v>0.49207684639419519</v>
      </c>
      <c r="Q4323" s="47">
        <f t="shared" ca="1" si="545"/>
        <v>1.0074574505361749</v>
      </c>
      <c r="R4323" s="47">
        <f t="shared" ca="1" si="546"/>
        <v>0.16631482282365717</v>
      </c>
      <c r="S4323" s="97">
        <f t="shared" ca="1" si="551"/>
        <v>0.41509260196592279</v>
      </c>
      <c r="V4323">
        <v>4306</v>
      </c>
      <c r="W4323" s="46">
        <v>0.250475173244603</v>
      </c>
    </row>
    <row r="4324" spans="10:23">
      <c r="J4324">
        <v>4307</v>
      </c>
      <c r="K4324" s="93">
        <f t="shared" ca="1" si="547"/>
        <v>-0.43370730515135714</v>
      </c>
      <c r="L4324" s="93">
        <f t="shared" ca="1" si="547"/>
        <v>-1.1411840589962954</v>
      </c>
      <c r="M4324" s="93">
        <f t="shared" ca="1" si="548"/>
        <v>-0.43370730515135714</v>
      </c>
      <c r="N4324" s="101">
        <f t="shared" ca="1" si="544"/>
        <v>-1.219866073619351</v>
      </c>
      <c r="O4324" s="46">
        <f t="shared" ca="1" si="549"/>
        <v>0.16459562926777396</v>
      </c>
      <c r="P4324" s="46">
        <f t="shared" ca="1" si="550"/>
        <v>0.24243947047398795</v>
      </c>
      <c r="Q4324" s="47">
        <f t="shared" ca="1" si="545"/>
        <v>8.9079468553459606E-3</v>
      </c>
      <c r="R4324" s="47">
        <f t="shared" ca="1" si="546"/>
        <v>-4.7820412485224645E-2</v>
      </c>
      <c r="S4324" s="97">
        <f t="shared" ca="1" si="551"/>
        <v>5.8387608391274659E-2</v>
      </c>
      <c r="V4324">
        <v>4307</v>
      </c>
      <c r="W4324" s="46">
        <v>0.24808367972171799</v>
      </c>
    </row>
    <row r="4325" spans="10:23">
      <c r="J4325">
        <v>4308</v>
      </c>
      <c r="K4325" s="93">
        <f t="shared" ca="1" si="547"/>
        <v>-1.3663371233728387</v>
      </c>
      <c r="L4325" s="93">
        <f t="shared" ca="1" si="547"/>
        <v>-1.5857114158070158</v>
      </c>
      <c r="M4325" s="93">
        <f t="shared" ca="1" si="548"/>
        <v>-1.3663371233728387</v>
      </c>
      <c r="N4325" s="101">
        <f t="shared" ca="1" si="544"/>
        <v>-1.9379121917564903</v>
      </c>
      <c r="O4325" s="46">
        <f t="shared" ca="1" si="549"/>
        <v>-0.17019000432203674</v>
      </c>
      <c r="P4325" s="46">
        <f t="shared" ca="1" si="550"/>
        <v>7.5046653679082614E-2</v>
      </c>
      <c r="Q4325" s="47">
        <f t="shared" ca="1" si="545"/>
        <v>-0.66066332032427544</v>
      </c>
      <c r="R4325" s="47">
        <f t="shared" ca="1" si="546"/>
        <v>-0.16392307704005166</v>
      </c>
      <c r="S4325" s="97">
        <f t="shared" ca="1" si="551"/>
        <v>-0.1670565406810442</v>
      </c>
      <c r="V4325">
        <v>4308</v>
      </c>
      <c r="W4325" s="46">
        <v>0.70580115459595305</v>
      </c>
    </row>
    <row r="4326" spans="10:23">
      <c r="J4326">
        <v>4309</v>
      </c>
      <c r="K4326" s="93">
        <f t="shared" ca="1" si="547"/>
        <v>-0.30044891477306124</v>
      </c>
      <c r="L4326" s="93">
        <f t="shared" ca="1" si="547"/>
        <v>-0.63965211164219182</v>
      </c>
      <c r="M4326" s="93">
        <f t="shared" ca="1" si="548"/>
        <v>-0.30044891477306124</v>
      </c>
      <c r="N4326" s="101">
        <f t="shared" ca="1" si="544"/>
        <v>-0.70199290838808648</v>
      </c>
      <c r="O4326" s="46">
        <f t="shared" ca="1" si="549"/>
        <v>0.21243132332592962</v>
      </c>
      <c r="P4326" s="46">
        <f t="shared" ca="1" si="550"/>
        <v>0.26635731750306579</v>
      </c>
      <c r="Q4326" s="47">
        <f t="shared" ca="1" si="545"/>
        <v>0.10457933497165731</v>
      </c>
      <c r="R4326" s="47">
        <f t="shared" ca="1" si="546"/>
        <v>3.591578894537549E-2</v>
      </c>
      <c r="S4326" s="97">
        <f t="shared" ca="1" si="551"/>
        <v>0.12417355613565256</v>
      </c>
      <c r="V4326">
        <v>4309</v>
      </c>
      <c r="W4326" s="46">
        <v>1.0407249014866</v>
      </c>
    </row>
    <row r="4327" spans="10:23">
      <c r="J4327">
        <v>4310</v>
      </c>
      <c r="K4327" s="93">
        <f t="shared" ca="1" si="547"/>
        <v>-0.69801891255358739</v>
      </c>
      <c r="L4327" s="93">
        <f t="shared" ca="1" si="547"/>
        <v>-0.88755862514591932</v>
      </c>
      <c r="M4327" s="93">
        <f t="shared" ca="1" si="548"/>
        <v>-0.69801891255358739</v>
      </c>
      <c r="N4327" s="101">
        <f t="shared" ca="1" si="544"/>
        <v>-1.0634650843105014</v>
      </c>
      <c r="O4327" s="46">
        <f t="shared" ca="1" si="549"/>
        <v>6.9715831066551492E-2</v>
      </c>
      <c r="P4327" s="46">
        <f t="shared" ca="1" si="550"/>
        <v>0.19499957137337673</v>
      </c>
      <c r="Q4327" s="47">
        <f t="shared" ca="1" si="545"/>
        <v>-0.18085164954709898</v>
      </c>
      <c r="R4327" s="47">
        <f t="shared" ca="1" si="546"/>
        <v>-2.2531547133681384E-2</v>
      </c>
      <c r="S4327" s="97">
        <f t="shared" ca="1" si="551"/>
        <v>2.3592141966435054E-2</v>
      </c>
      <c r="V4327">
        <v>4310</v>
      </c>
      <c r="W4327" s="46">
        <v>0.18853931217067499</v>
      </c>
    </row>
    <row r="4328" spans="10:23">
      <c r="J4328">
        <v>4311</v>
      </c>
      <c r="K4328" s="93">
        <f t="shared" ca="1" si="547"/>
        <v>8.7866513428435628E-2</v>
      </c>
      <c r="L4328" s="93">
        <f t="shared" ca="1" si="547"/>
        <v>2.6832792458697134E-2</v>
      </c>
      <c r="M4328" s="93">
        <f t="shared" ca="1" si="548"/>
        <v>8.7866513428435628E-2</v>
      </c>
      <c r="N4328" s="101">
        <f t="shared" ca="1" si="544"/>
        <v>5.3383241856327313E-2</v>
      </c>
      <c r="O4328" s="46">
        <f t="shared" ca="1" si="549"/>
        <v>0.35182470762823564</v>
      </c>
      <c r="P4328" s="46">
        <f t="shared" ca="1" si="550"/>
        <v>0.33605400965421883</v>
      </c>
      <c r="Q4328" s="47">
        <f t="shared" ca="1" si="545"/>
        <v>0.38336610357626932</v>
      </c>
      <c r="R4328" s="47">
        <f t="shared" ca="1" si="546"/>
        <v>0.15805443933188695</v>
      </c>
      <c r="S4328" s="97">
        <f t="shared" ca="1" si="551"/>
        <v>0.2549395734800613</v>
      </c>
      <c r="V4328">
        <v>4311</v>
      </c>
      <c r="W4328" s="46">
        <v>0.122923078075324</v>
      </c>
    </row>
    <row r="4329" spans="10:23">
      <c r="J4329">
        <v>4312</v>
      </c>
      <c r="K4329" s="93">
        <f t="shared" ca="1" si="547"/>
        <v>1.2589420689380664</v>
      </c>
      <c r="L4329" s="93">
        <f t="shared" ca="1" si="547"/>
        <v>1.2814702152231947</v>
      </c>
      <c r="M4329" s="93">
        <f t="shared" ca="1" si="548"/>
        <v>1.2589420689380664</v>
      </c>
      <c r="N4329" s="101">
        <f t="shared" ca="1" si="544"/>
        <v>1.61531218776039</v>
      </c>
      <c r="O4329" s="46">
        <f t="shared" ca="1" si="549"/>
        <v>0.77220508167684321</v>
      </c>
      <c r="P4329" s="46">
        <f t="shared" ca="1" si="550"/>
        <v>0.54624419667852253</v>
      </c>
      <c r="Q4329" s="47">
        <f t="shared" ca="1" si="545"/>
        <v>1.2241268516734845</v>
      </c>
      <c r="R4329" s="47">
        <f t="shared" ca="1" si="546"/>
        <v>0.41060661931615239</v>
      </c>
      <c r="S4329" s="97">
        <f t="shared" ca="1" si="551"/>
        <v>0.59140585049649785</v>
      </c>
      <c r="V4329">
        <v>4312</v>
      </c>
      <c r="W4329" s="46">
        <v>0.218295664593085</v>
      </c>
    </row>
    <row r="4330" spans="10:23">
      <c r="J4330">
        <v>4313</v>
      </c>
      <c r="K4330" s="93">
        <f t="shared" ca="1" si="547"/>
        <v>-2.0242976275087594</v>
      </c>
      <c r="L4330" s="93">
        <f t="shared" ca="1" si="547"/>
        <v>0.17492064954873598</v>
      </c>
      <c r="M4330" s="93">
        <f t="shared" ca="1" si="548"/>
        <v>-2.0242976275087594</v>
      </c>
      <c r="N4330" s="101">
        <f t="shared" ca="1" si="544"/>
        <v>-0.47793273076916876</v>
      </c>
      <c r="O4330" s="46">
        <f t="shared" ca="1" si="549"/>
        <v>-0.40637773920947551</v>
      </c>
      <c r="P4330" s="46">
        <f t="shared" ca="1" si="550"/>
        <v>-4.3047213764636771E-2</v>
      </c>
      <c r="Q4330" s="47">
        <f t="shared" ca="1" si="545"/>
        <v>-1.133038790099153</v>
      </c>
      <c r="R4330" s="47">
        <f t="shared" ca="1" si="546"/>
        <v>7.2144636905271786E-2</v>
      </c>
      <c r="S4330" s="97">
        <f t="shared" ca="1" si="551"/>
        <v>-0.16711655115210186</v>
      </c>
      <c r="V4330">
        <v>4313</v>
      </c>
      <c r="W4330" s="46">
        <v>0.48835355684631998</v>
      </c>
    </row>
    <row r="4331" spans="10:23">
      <c r="J4331">
        <v>4314</v>
      </c>
      <c r="K4331" s="93">
        <f t="shared" ca="1" si="547"/>
        <v>-0.13873631795010696</v>
      </c>
      <c r="L4331" s="93">
        <f t="shared" ca="1" si="547"/>
        <v>0.79009638880624544</v>
      </c>
      <c r="M4331" s="93">
        <f t="shared" ca="1" si="548"/>
        <v>-0.13873631795010696</v>
      </c>
      <c r="N4331" s="101">
        <f t="shared" ca="1" si="544"/>
        <v>0.70495584180483428</v>
      </c>
      <c r="O4331" s="46">
        <f t="shared" ca="1" si="549"/>
        <v>0.27048120885293236</v>
      </c>
      <c r="P4331" s="46">
        <f t="shared" ca="1" si="550"/>
        <v>0.29538226026656716</v>
      </c>
      <c r="Q4331" s="47">
        <f t="shared" ca="1" si="545"/>
        <v>0.22067910602566276</v>
      </c>
      <c r="R4331" s="47">
        <f t="shared" ca="1" si="546"/>
        <v>0.26340883523224856</v>
      </c>
      <c r="S4331" s="97">
        <f t="shared" ca="1" si="551"/>
        <v>0.26694502204259046</v>
      </c>
      <c r="V4331">
        <v>4314</v>
      </c>
      <c r="W4331" s="46">
        <v>-1.8781699234297101E-2</v>
      </c>
    </row>
    <row r="4332" spans="10:23">
      <c r="J4332">
        <v>4315</v>
      </c>
      <c r="K4332" s="93">
        <f t="shared" ca="1" si="547"/>
        <v>0.25512186140530546</v>
      </c>
      <c r="L4332" s="93">
        <f t="shared" ca="1" si="547"/>
        <v>-0.55941454014696879</v>
      </c>
      <c r="M4332" s="93">
        <f t="shared" ca="1" si="548"/>
        <v>0.25512186140530546</v>
      </c>
      <c r="N4332" s="101">
        <f t="shared" ca="1" si="544"/>
        <v>-0.4492370455042769</v>
      </c>
      <c r="O4332" s="46">
        <f t="shared" ca="1" si="549"/>
        <v>0.41186427161140543</v>
      </c>
      <c r="P4332" s="46">
        <f t="shared" ca="1" si="550"/>
        <v>0.36607379164580367</v>
      </c>
      <c r="Q4332" s="47">
        <f t="shared" ca="1" si="545"/>
        <v>0.5034452315426089</v>
      </c>
      <c r="R4332" s="47">
        <f t="shared" ca="1" si="546"/>
        <v>7.6784513699152485E-2</v>
      </c>
      <c r="S4332" s="97">
        <f t="shared" ca="1" si="551"/>
        <v>0.24432439265527894</v>
      </c>
      <c r="V4332">
        <v>4315</v>
      </c>
      <c r="W4332" s="46">
        <v>7.5245067470354796E-2</v>
      </c>
    </row>
    <row r="4333" spans="10:23">
      <c r="J4333">
        <v>4316</v>
      </c>
      <c r="K4333" s="93">
        <f t="shared" ca="1" si="547"/>
        <v>-2.2678239053093456</v>
      </c>
      <c r="L4333" s="93">
        <f t="shared" ca="1" si="547"/>
        <v>2.0503188018235989</v>
      </c>
      <c r="M4333" s="93">
        <f t="shared" ca="1" si="548"/>
        <v>-2.2678239053093456</v>
      </c>
      <c r="N4333" s="101">
        <f t="shared" ca="1" si="544"/>
        <v>1.2226539090343849</v>
      </c>
      <c r="O4333" s="46">
        <f t="shared" ca="1" si="549"/>
        <v>-0.49379623861443012</v>
      </c>
      <c r="P4333" s="46">
        <f t="shared" ca="1" si="550"/>
        <v>-8.6756463467114076E-2</v>
      </c>
      <c r="Q4333" s="47">
        <f t="shared" ca="1" si="545"/>
        <v>-1.3078757889090622</v>
      </c>
      <c r="R4333" s="47">
        <f t="shared" ca="1" si="546"/>
        <v>0.34711672463101162</v>
      </c>
      <c r="S4333" s="97">
        <f t="shared" ca="1" si="551"/>
        <v>-7.3339756991709248E-2</v>
      </c>
      <c r="V4333">
        <v>4316</v>
      </c>
      <c r="W4333" s="46">
        <v>0.213682820858584</v>
      </c>
    </row>
    <row r="4334" spans="10:23">
      <c r="J4334">
        <v>4317</v>
      </c>
      <c r="K4334" s="93">
        <f t="shared" ca="1" si="547"/>
        <v>-0.44759496836356227</v>
      </c>
      <c r="L4334" s="93">
        <f t="shared" ca="1" si="547"/>
        <v>1.2744694230249558</v>
      </c>
      <c r="M4334" s="93">
        <f t="shared" ca="1" si="548"/>
        <v>-0.44759496836356227</v>
      </c>
      <c r="N4334" s="101">
        <f t="shared" ca="1" si="544"/>
        <v>1.0659577927073205</v>
      </c>
      <c r="O4334" s="46">
        <f t="shared" ca="1" si="549"/>
        <v>0.15961038213462272</v>
      </c>
      <c r="P4334" s="46">
        <f t="shared" ca="1" si="550"/>
        <v>0.23994684690741236</v>
      </c>
      <c r="Q4334" s="47">
        <f t="shared" ca="1" si="545"/>
        <v>-1.0625474109565158E-3</v>
      </c>
      <c r="R4334" s="47">
        <f t="shared" ca="1" si="546"/>
        <v>0.32178013945711798</v>
      </c>
      <c r="S4334" s="97">
        <f t="shared" ca="1" si="551"/>
        <v>0.24069526079587034</v>
      </c>
      <c r="V4334">
        <v>4317</v>
      </c>
      <c r="W4334" s="46">
        <v>0.91354545394338305</v>
      </c>
    </row>
    <row r="4335" spans="10:23">
      <c r="J4335">
        <v>4318</v>
      </c>
      <c r="K4335" s="93">
        <f t="shared" ca="1" si="547"/>
        <v>-0.1567780545465299</v>
      </c>
      <c r="L4335" s="93">
        <f t="shared" ca="1" si="547"/>
        <v>-0.28956370720228486</v>
      </c>
      <c r="M4335" s="93">
        <f t="shared" ca="1" si="548"/>
        <v>-0.1567780545465299</v>
      </c>
      <c r="N4335" s="101">
        <f t="shared" ca="1" si="544"/>
        <v>-0.32438942115142294</v>
      </c>
      <c r="O4335" s="46">
        <f t="shared" ca="1" si="549"/>
        <v>0.2640047761896358</v>
      </c>
      <c r="P4335" s="46">
        <f t="shared" ca="1" si="550"/>
        <v>0.29214404393491888</v>
      </c>
      <c r="Q4335" s="47">
        <f t="shared" ca="1" si="545"/>
        <v>0.20772624069906964</v>
      </c>
      <c r="R4335" s="47">
        <f t="shared" ca="1" si="546"/>
        <v>9.697143691281998E-2</v>
      </c>
      <c r="S4335" s="97">
        <f t="shared" ca="1" si="551"/>
        <v>0.18048810655122788</v>
      </c>
      <c r="V4335">
        <v>4318</v>
      </c>
      <c r="W4335" s="46">
        <v>0.94370278764973403</v>
      </c>
    </row>
    <row r="4336" spans="10:23">
      <c r="J4336">
        <v>4319</v>
      </c>
      <c r="K4336" s="93">
        <f t="shared" ca="1" si="547"/>
        <v>1.1960974383180409</v>
      </c>
      <c r="L4336" s="93">
        <f t="shared" ca="1" si="547"/>
        <v>-0.4940728554581964</v>
      </c>
      <c r="M4336" s="93">
        <f t="shared" ca="1" si="548"/>
        <v>1.1960974383180409</v>
      </c>
      <c r="N4336" s="101">
        <f t="shared" ca="1" si="544"/>
        <v>-8.8036349816213888E-2</v>
      </c>
      <c r="O4336" s="46">
        <f t="shared" ca="1" si="549"/>
        <v>0.74964577779358865</v>
      </c>
      <c r="P4336" s="46">
        <f t="shared" ca="1" si="550"/>
        <v>0.53496454473689536</v>
      </c>
      <c r="Q4336" s="47">
        <f t="shared" ca="1" si="545"/>
        <v>1.1790082439069753</v>
      </c>
      <c r="R4336" s="47">
        <f t="shared" ca="1" si="546"/>
        <v>0.13518795346321499</v>
      </c>
      <c r="S4336" s="97">
        <f t="shared" ca="1" si="551"/>
        <v>0.44241686562840182</v>
      </c>
      <c r="V4336">
        <v>4319</v>
      </c>
      <c r="W4336" s="46">
        <v>0.17291476070800499</v>
      </c>
    </row>
    <row r="4337" spans="10:23">
      <c r="J4337">
        <v>4320</v>
      </c>
      <c r="K4337" s="93">
        <f t="shared" ca="1" si="547"/>
        <v>-1.5654090001342962</v>
      </c>
      <c r="L4337" s="93">
        <f t="shared" ca="1" si="547"/>
        <v>-0.1712998305349758</v>
      </c>
      <c r="M4337" s="93">
        <f t="shared" ca="1" si="548"/>
        <v>-1.5654090001342962</v>
      </c>
      <c r="N4337" s="101">
        <f t="shared" ca="1" si="544"/>
        <v>-0.66024166930265071</v>
      </c>
      <c r="O4337" s="46">
        <f t="shared" ca="1" si="549"/>
        <v>-0.24165073084972966</v>
      </c>
      <c r="P4337" s="46">
        <f t="shared" ca="1" si="550"/>
        <v>3.9316290415236155E-2</v>
      </c>
      <c r="Q4337" s="47">
        <f t="shared" ca="1" si="545"/>
        <v>-0.80358477337966128</v>
      </c>
      <c r="R4337" s="47">
        <f t="shared" ca="1" si="546"/>
        <v>4.2666650740799769E-2</v>
      </c>
      <c r="S4337" s="97">
        <f t="shared" ca="1" si="551"/>
        <v>-9.9492040054464936E-2</v>
      </c>
      <c r="V4337">
        <v>4320</v>
      </c>
      <c r="W4337" s="46">
        <v>-0.11457997728053</v>
      </c>
    </row>
    <row r="4338" spans="10:23">
      <c r="J4338">
        <v>4321</v>
      </c>
      <c r="K4338" s="93">
        <f t="shared" ca="1" si="547"/>
        <v>-0.93381331185858196</v>
      </c>
      <c r="L4338" s="93">
        <f t="shared" ca="1" si="547"/>
        <v>0.66075847839844948</v>
      </c>
      <c r="M4338" s="93">
        <f t="shared" ca="1" si="548"/>
        <v>-0.93381331185858196</v>
      </c>
      <c r="N4338" s="101">
        <f t="shared" ca="1" si="544"/>
        <v>0.32948042283421497</v>
      </c>
      <c r="O4338" s="46">
        <f t="shared" ca="1" si="549"/>
        <v>-1.4927159995851536E-2</v>
      </c>
      <c r="P4338" s="46">
        <f t="shared" ca="1" si="550"/>
        <v>0.15267807584217521</v>
      </c>
      <c r="Q4338" s="47">
        <f t="shared" ca="1" si="545"/>
        <v>-0.35013763167190504</v>
      </c>
      <c r="R4338" s="47">
        <f t="shared" ca="1" si="546"/>
        <v>0.20269727992097397</v>
      </c>
      <c r="S4338" s="97">
        <f t="shared" ca="1" si="551"/>
        <v>9.3885059962561218E-2</v>
      </c>
      <c r="V4338">
        <v>4321</v>
      </c>
      <c r="W4338" s="46">
        <v>-0.13058441749267299</v>
      </c>
    </row>
    <row r="4339" spans="10:23">
      <c r="J4339">
        <v>4322</v>
      </c>
      <c r="K4339" s="93">
        <f t="shared" ca="1" si="547"/>
        <v>-0.73150653259791831</v>
      </c>
      <c r="L4339" s="93">
        <f t="shared" ca="1" si="547"/>
        <v>-0.30847566873050575</v>
      </c>
      <c r="M4339" s="93">
        <f t="shared" ca="1" si="548"/>
        <v>-0.73150653259791831</v>
      </c>
      <c r="N4339" s="101">
        <f t="shared" ca="1" si="544"/>
        <v>-0.52509608319271628</v>
      </c>
      <c r="O4339" s="46">
        <f t="shared" ca="1" si="549"/>
        <v>5.7694797774547391E-2</v>
      </c>
      <c r="P4339" s="46">
        <f t="shared" ca="1" si="550"/>
        <v>0.18898905472737468</v>
      </c>
      <c r="Q4339" s="47">
        <f t="shared" ca="1" si="545"/>
        <v>-0.20489371613110718</v>
      </c>
      <c r="R4339" s="47">
        <f t="shared" ca="1" si="546"/>
        <v>6.4518677029716268E-2</v>
      </c>
      <c r="S4339" s="97">
        <f t="shared" ca="1" si="551"/>
        <v>6.1106737402131829E-2</v>
      </c>
      <c r="V4339">
        <v>4322</v>
      </c>
      <c r="W4339" s="46">
        <v>-9.5136550722750794E-3</v>
      </c>
    </row>
    <row r="4340" spans="10:23">
      <c r="J4340">
        <v>4323</v>
      </c>
      <c r="K4340" s="93">
        <f t="shared" ca="1" si="547"/>
        <v>-2.4610887844083388E-2</v>
      </c>
      <c r="L4340" s="93">
        <f t="shared" ca="1" si="547"/>
        <v>0.58981533541361564</v>
      </c>
      <c r="M4340" s="93">
        <f t="shared" ca="1" si="548"/>
        <v>-2.4610887844083388E-2</v>
      </c>
      <c r="N4340" s="101">
        <f t="shared" ca="1" si="544"/>
        <v>0.55136718919210159</v>
      </c>
      <c r="O4340" s="46">
        <f t="shared" ca="1" si="549"/>
        <v>0.3114487542608374</v>
      </c>
      <c r="P4340" s="46">
        <f t="shared" ca="1" si="550"/>
        <v>0.31586603297051968</v>
      </c>
      <c r="Q4340" s="47">
        <f t="shared" ca="1" si="545"/>
        <v>0.30261419684147284</v>
      </c>
      <c r="R4340" s="47">
        <f t="shared" ca="1" si="546"/>
        <v>0.23857470360295085</v>
      </c>
      <c r="S4340" s="97">
        <f t="shared" ca="1" si="551"/>
        <v>0.27501172893189413</v>
      </c>
      <c r="V4340">
        <v>4323</v>
      </c>
      <c r="W4340" s="46">
        <v>-0.33947464254829901</v>
      </c>
    </row>
    <row r="4341" spans="10:23">
      <c r="J4341">
        <v>4324</v>
      </c>
      <c r="K4341" s="93">
        <f t="shared" ca="1" si="547"/>
        <v>-0.1958672243373272</v>
      </c>
      <c r="L4341" s="93">
        <f t="shared" ca="1" si="547"/>
        <v>-0.4848994971587155</v>
      </c>
      <c r="M4341" s="93">
        <f t="shared" ca="1" si="548"/>
        <v>-0.1958672243373272</v>
      </c>
      <c r="N4341" s="101">
        <f t="shared" ca="1" si="544"/>
        <v>-0.52201523256452009</v>
      </c>
      <c r="O4341" s="46">
        <f t="shared" ca="1" si="549"/>
        <v>0.24997295754173154</v>
      </c>
      <c r="P4341" s="46">
        <f t="shared" ca="1" si="550"/>
        <v>0.28512813461096675</v>
      </c>
      <c r="Q4341" s="47">
        <f t="shared" ca="1" si="545"/>
        <v>0.1796626034032611</v>
      </c>
      <c r="R4341" s="47">
        <f t="shared" ca="1" si="546"/>
        <v>6.5016827438156566E-2</v>
      </c>
      <c r="S4341" s="97">
        <f t="shared" ca="1" si="551"/>
        <v>0.15749489248994405</v>
      </c>
      <c r="V4341">
        <v>4324</v>
      </c>
      <c r="W4341" s="46">
        <v>7.9004852595903896E-2</v>
      </c>
    </row>
    <row r="4342" spans="10:23">
      <c r="J4342">
        <v>4325</v>
      </c>
      <c r="K4342" s="93">
        <f t="shared" ca="1" si="547"/>
        <v>0.15808075527252605</v>
      </c>
      <c r="L4342" s="93">
        <f t="shared" ca="1" si="547"/>
        <v>-1.1374594513624092</v>
      </c>
      <c r="M4342" s="93">
        <f t="shared" ca="1" si="548"/>
        <v>0.15808075527252605</v>
      </c>
      <c r="N4342" s="101">
        <f t="shared" ca="1" si="544"/>
        <v>-1.0281329565756054</v>
      </c>
      <c r="O4342" s="46">
        <f t="shared" ca="1" si="549"/>
        <v>0.37702947696279238</v>
      </c>
      <c r="P4342" s="46">
        <f t="shared" ca="1" si="550"/>
        <v>0.3486563943214972</v>
      </c>
      <c r="Q4342" s="47">
        <f t="shared" ca="1" si="545"/>
        <v>0.43377564224538279</v>
      </c>
      <c r="R4342" s="47">
        <f t="shared" ca="1" si="546"/>
        <v>-1.6818607434132077E-2</v>
      </c>
      <c r="S4342" s="97">
        <f t="shared" ca="1" si="551"/>
        <v>0.18010543476433016</v>
      </c>
      <c r="V4342">
        <v>4325</v>
      </c>
      <c r="W4342" s="46">
        <v>0.16024182447027699</v>
      </c>
    </row>
    <row r="4343" spans="10:23">
      <c r="J4343">
        <v>4326</v>
      </c>
      <c r="K4343" s="93">
        <f t="shared" ca="1" si="547"/>
        <v>0.7404328632706022</v>
      </c>
      <c r="L4343" s="93">
        <f t="shared" ca="1" si="547"/>
        <v>-1.9518069201395887</v>
      </c>
      <c r="M4343" s="93">
        <f t="shared" ca="1" si="548"/>
        <v>0.7404328632706022</v>
      </c>
      <c r="N4343" s="101">
        <f t="shared" ca="1" si="544"/>
        <v>-1.6150010664526717</v>
      </c>
      <c r="O4343" s="46">
        <f t="shared" ca="1" si="549"/>
        <v>0.58607610579596769</v>
      </c>
      <c r="P4343" s="46">
        <f t="shared" ca="1" si="550"/>
        <v>0.45317970873808483</v>
      </c>
      <c r="Q4343" s="47">
        <f t="shared" ca="1" si="545"/>
        <v>0.85186889991173342</v>
      </c>
      <c r="R4343" s="47">
        <f t="shared" ca="1" si="546"/>
        <v>-0.11171077324063106</v>
      </c>
      <c r="S4343" s="97">
        <f t="shared" ca="1" si="551"/>
        <v>0.23718266627766832</v>
      </c>
      <c r="V4343">
        <v>4326</v>
      </c>
      <c r="W4343" s="46">
        <v>1.4173724252104301</v>
      </c>
    </row>
    <row r="4344" spans="10:23">
      <c r="J4344">
        <v>4327</v>
      </c>
      <c r="K4344" s="93">
        <f t="shared" ca="1" si="547"/>
        <v>-0.23729642157562469</v>
      </c>
      <c r="L4344" s="93">
        <f t="shared" ca="1" si="547"/>
        <v>-0.99040377340828134</v>
      </c>
      <c r="M4344" s="93">
        <f t="shared" ca="1" si="548"/>
        <v>-0.23729642157562469</v>
      </c>
      <c r="N4344" s="101">
        <f t="shared" ca="1" si="544"/>
        <v>-1.0144507525597264</v>
      </c>
      <c r="O4344" s="46">
        <f t="shared" ca="1" si="549"/>
        <v>0.23510114047610259</v>
      </c>
      <c r="P4344" s="46">
        <f t="shared" ca="1" si="550"/>
        <v>0.27769222607815225</v>
      </c>
      <c r="Q4344" s="47">
        <f t="shared" ca="1" si="545"/>
        <v>0.14991896927200318</v>
      </c>
      <c r="R4344" s="47">
        <f t="shared" ca="1" si="546"/>
        <v>-1.4606297802339158E-2</v>
      </c>
      <c r="S4344" s="97">
        <f t="shared" ca="1" si="551"/>
        <v>0.11024742133688172</v>
      </c>
      <c r="V4344">
        <v>4327</v>
      </c>
      <c r="W4344" s="46">
        <v>8.1116145867028797E-2</v>
      </c>
    </row>
    <row r="4345" spans="10:23">
      <c r="J4345">
        <v>4328</v>
      </c>
      <c r="K4345" s="93">
        <f t="shared" ca="1" si="547"/>
        <v>7.9545261485571325E-2</v>
      </c>
      <c r="L4345" s="93">
        <f t="shared" ca="1" si="547"/>
        <v>-0.38598970705008645</v>
      </c>
      <c r="M4345" s="93">
        <f t="shared" ca="1" si="548"/>
        <v>7.9545261485571325E-2</v>
      </c>
      <c r="N4345" s="101">
        <f t="shared" ca="1" si="544"/>
        <v>-0.34065317442504128</v>
      </c>
      <c r="O4345" s="46">
        <f t="shared" ca="1" si="549"/>
        <v>0.34883763221039749</v>
      </c>
      <c r="P4345" s="46">
        <f t="shared" ca="1" si="550"/>
        <v>0.3345604719452997</v>
      </c>
      <c r="Q4345" s="47">
        <f t="shared" ca="1" si="545"/>
        <v>0.37739195274059301</v>
      </c>
      <c r="R4345" s="47">
        <f t="shared" ca="1" si="546"/>
        <v>9.4341710154282249E-2</v>
      </c>
      <c r="S4345" s="97">
        <f t="shared" ca="1" si="551"/>
        <v>0.22158967118233985</v>
      </c>
      <c r="V4345">
        <v>4328</v>
      </c>
      <c r="W4345" s="46">
        <v>0.54128764882246605</v>
      </c>
    </row>
    <row r="4346" spans="10:23">
      <c r="J4346">
        <v>4329</v>
      </c>
      <c r="K4346" s="93">
        <f t="shared" ca="1" si="547"/>
        <v>-0.21116854818673067</v>
      </c>
      <c r="L4346" s="93">
        <f t="shared" ca="1" si="547"/>
        <v>8.2016991241027501E-2</v>
      </c>
      <c r="M4346" s="93">
        <f t="shared" ca="1" si="548"/>
        <v>-0.21116854818673067</v>
      </c>
      <c r="N4346" s="101">
        <f t="shared" ca="1" si="544"/>
        <v>1.0602594942499974E-2</v>
      </c>
      <c r="O4346" s="46">
        <f t="shared" ca="1" si="549"/>
        <v>0.24448024939579821</v>
      </c>
      <c r="P4346" s="46">
        <f t="shared" ca="1" si="550"/>
        <v>0.28238178053800012</v>
      </c>
      <c r="Q4346" s="47">
        <f t="shared" ca="1" si="545"/>
        <v>0.16867718711139448</v>
      </c>
      <c r="R4346" s="47">
        <f t="shared" ca="1" si="546"/>
        <v>0.15113713002178222</v>
      </c>
      <c r="S4346" s="97">
        <f t="shared" ca="1" si="551"/>
        <v>0.19780868970879023</v>
      </c>
      <c r="V4346">
        <v>4329</v>
      </c>
      <c r="W4346" s="46">
        <v>-0.45501631224493799</v>
      </c>
    </row>
    <row r="4347" spans="10:23">
      <c r="J4347">
        <v>4330</v>
      </c>
      <c r="K4347" s="93">
        <f t="shared" ca="1" si="547"/>
        <v>-2.7159097569534305</v>
      </c>
      <c r="L4347" s="93">
        <f t="shared" ca="1" si="547"/>
        <v>-0.56066086698275852</v>
      </c>
      <c r="M4347" s="93">
        <f t="shared" ca="1" si="548"/>
        <v>-2.7159097569534305</v>
      </c>
      <c r="N4347" s="101">
        <f t="shared" ca="1" si="544"/>
        <v>-1.395273372657782</v>
      </c>
      <c r="O4347" s="46">
        <f t="shared" ca="1" si="549"/>
        <v>-0.65464538027212238</v>
      </c>
      <c r="P4347" s="46">
        <f t="shared" ca="1" si="550"/>
        <v>-0.16718103429596021</v>
      </c>
      <c r="Q4347" s="47">
        <f t="shared" ca="1" si="545"/>
        <v>-1.6295740722244467</v>
      </c>
      <c r="R4347" s="47">
        <f t="shared" ca="1" si="546"/>
        <v>-7.6182455376789499E-2</v>
      </c>
      <c r="S4347" s="97">
        <f t="shared" ca="1" si="551"/>
        <v>-0.36541391782445592</v>
      </c>
      <c r="V4347">
        <v>4330</v>
      </c>
      <c r="W4347" s="46">
        <v>-0.23944562186635601</v>
      </c>
    </row>
    <row r="4348" spans="10:23">
      <c r="J4348">
        <v>4331</v>
      </c>
      <c r="K4348" s="93">
        <f t="shared" ca="1" si="547"/>
        <v>1.1744863674795731</v>
      </c>
      <c r="L4348" s="93">
        <f t="shared" ca="1" si="547"/>
        <v>-0.13077834836608052</v>
      </c>
      <c r="M4348" s="93">
        <f t="shared" ca="1" si="548"/>
        <v>1.1744863674795731</v>
      </c>
      <c r="N4348" s="101">
        <f t="shared" ca="1" si="544"/>
        <v>0.24952425937565509</v>
      </c>
      <c r="O4348" s="46">
        <f t="shared" ca="1" si="549"/>
        <v>0.74188806310137778</v>
      </c>
      <c r="P4348" s="46">
        <f t="shared" ca="1" si="550"/>
        <v>0.53108568739078987</v>
      </c>
      <c r="Q4348" s="47">
        <f t="shared" ca="1" si="545"/>
        <v>1.1634928145225536</v>
      </c>
      <c r="R4348" s="47">
        <f t="shared" ca="1" si="546"/>
        <v>0.18976896878518823</v>
      </c>
      <c r="S4348" s="97">
        <f t="shared" ca="1" si="551"/>
        <v>0.46582851594328301</v>
      </c>
      <c r="V4348">
        <v>4331</v>
      </c>
      <c r="W4348" s="46">
        <v>2.1416115604521799</v>
      </c>
    </row>
    <row r="4349" spans="10:23">
      <c r="J4349">
        <v>4332</v>
      </c>
      <c r="K4349" s="93">
        <f t="shared" ca="1" si="547"/>
        <v>-1.9660702716288678</v>
      </c>
      <c r="L4349" s="93">
        <f t="shared" ca="1" si="547"/>
        <v>2.6558589358609641</v>
      </c>
      <c r="M4349" s="93">
        <f t="shared" ca="1" si="548"/>
        <v>-1.9660702716288678</v>
      </c>
      <c r="N4349" s="101">
        <f t="shared" ca="1" si="544"/>
        <v>1.8927207548218066</v>
      </c>
      <c r="O4349" s="46">
        <f t="shared" ca="1" si="549"/>
        <v>-0.38547589600261423</v>
      </c>
      <c r="P4349" s="46">
        <f t="shared" ca="1" si="550"/>
        <v>-3.2596292161206131E-2</v>
      </c>
      <c r="Q4349" s="47">
        <f t="shared" ca="1" si="545"/>
        <v>-1.0912351036854304</v>
      </c>
      <c r="R4349" s="47">
        <f t="shared" ca="1" si="546"/>
        <v>0.45546150118603179</v>
      </c>
      <c r="S4349" s="97">
        <f t="shared" ca="1" si="551"/>
        <v>3.4992802591708783E-2</v>
      </c>
      <c r="V4349">
        <v>4332</v>
      </c>
      <c r="W4349" s="46">
        <v>1.1289246624588201</v>
      </c>
    </row>
    <row r="4350" spans="10:23">
      <c r="J4350">
        <v>4333</v>
      </c>
      <c r="K4350" s="93">
        <f t="shared" ca="1" si="547"/>
        <v>1.1639027628516085</v>
      </c>
      <c r="L4350" s="93">
        <f t="shared" ca="1" si="547"/>
        <v>-0.54672726043759567</v>
      </c>
      <c r="M4350" s="93">
        <f t="shared" ca="1" si="548"/>
        <v>1.1639027628516085</v>
      </c>
      <c r="N4350" s="101">
        <f t="shared" ca="1" si="544"/>
        <v>-0.14819573500238487</v>
      </c>
      <c r="O4350" s="46">
        <f t="shared" ca="1" si="549"/>
        <v>0.73808887213427565</v>
      </c>
      <c r="P4350" s="46">
        <f t="shared" ca="1" si="550"/>
        <v>0.52918609190723886</v>
      </c>
      <c r="Q4350" s="47">
        <f t="shared" ca="1" si="545"/>
        <v>1.1558944325883493</v>
      </c>
      <c r="R4350" s="47">
        <f t="shared" ca="1" si="546"/>
        <v>0.12546063269416011</v>
      </c>
      <c r="S4350" s="97">
        <f t="shared" ca="1" si="551"/>
        <v>0.43177475241421787</v>
      </c>
      <c r="V4350">
        <v>4333</v>
      </c>
      <c r="W4350" s="46">
        <v>0.40791926294708603</v>
      </c>
    </row>
    <row r="4351" spans="10:23">
      <c r="J4351">
        <v>4334</v>
      </c>
      <c r="K4351" s="93">
        <f t="shared" ca="1" si="547"/>
        <v>0.26792885133897376</v>
      </c>
      <c r="L4351" s="93">
        <f t="shared" ca="1" si="547"/>
        <v>-0.9525809341012893</v>
      </c>
      <c r="M4351" s="93">
        <f t="shared" ca="1" si="548"/>
        <v>0.26792885133897376</v>
      </c>
      <c r="N4351" s="101">
        <f t="shared" ca="1" si="544"/>
        <v>-0.817918583664625</v>
      </c>
      <c r="O4351" s="46">
        <f t="shared" ca="1" si="549"/>
        <v>0.41646159002815719</v>
      </c>
      <c r="P4351" s="46">
        <f t="shared" ca="1" si="550"/>
        <v>0.36837245085417958</v>
      </c>
      <c r="Q4351" s="47">
        <f t="shared" ca="1" si="545"/>
        <v>0.51263986837611242</v>
      </c>
      <c r="R4351" s="47">
        <f t="shared" ca="1" si="546"/>
        <v>1.7171477890757153E-2</v>
      </c>
      <c r="S4351" s="97">
        <f t="shared" ca="1" si="551"/>
        <v>0.21681653395945716</v>
      </c>
      <c r="V4351">
        <v>4334</v>
      </c>
      <c r="W4351" s="46">
        <v>-9.0416358532345795E-2</v>
      </c>
    </row>
    <row r="4352" spans="10:23">
      <c r="J4352">
        <v>4335</v>
      </c>
      <c r="K4352" s="93">
        <f t="shared" ca="1" si="547"/>
        <v>0.16484452331415955</v>
      </c>
      <c r="L4352" s="93">
        <f t="shared" ca="1" si="547"/>
        <v>0.41500387110858455</v>
      </c>
      <c r="M4352" s="93">
        <f t="shared" ca="1" si="548"/>
        <v>0.16484452331415955</v>
      </c>
      <c r="N4352" s="101">
        <f t="shared" ca="1" si="544"/>
        <v>0.4458824497020395</v>
      </c>
      <c r="O4352" s="46">
        <f t="shared" ca="1" si="549"/>
        <v>0.37945746320667101</v>
      </c>
      <c r="P4352" s="46">
        <f t="shared" ca="1" si="550"/>
        <v>0.34987038744343646</v>
      </c>
      <c r="Q4352" s="47">
        <f t="shared" ca="1" si="545"/>
        <v>0.43863161473314005</v>
      </c>
      <c r="R4352" s="47">
        <f t="shared" ca="1" si="546"/>
        <v>0.22151861345035578</v>
      </c>
      <c r="S4352" s="97">
        <f t="shared" ca="1" si="551"/>
        <v>0.3004880383285134</v>
      </c>
      <c r="V4352">
        <v>4335</v>
      </c>
      <c r="W4352" s="46">
        <v>-0.168761087660529</v>
      </c>
    </row>
    <row r="4353" spans="10:23">
      <c r="J4353">
        <v>4336</v>
      </c>
      <c r="K4353" s="93">
        <f t="shared" ca="1" si="547"/>
        <v>0.10310802305792231</v>
      </c>
      <c r="L4353" s="93">
        <f t="shared" ca="1" si="547"/>
        <v>-0.72738955874941358</v>
      </c>
      <c r="M4353" s="93">
        <f t="shared" ca="1" si="548"/>
        <v>0.10310802305792231</v>
      </c>
      <c r="N4353" s="101">
        <f t="shared" ca="1" si="544"/>
        <v>-0.65683514749109551</v>
      </c>
      <c r="O4353" s="46">
        <f t="shared" ca="1" si="549"/>
        <v>0.35729594429521633</v>
      </c>
      <c r="P4353" s="46">
        <f t="shared" ca="1" si="550"/>
        <v>0.33878962798770917</v>
      </c>
      <c r="Q4353" s="47">
        <f t="shared" ca="1" si="545"/>
        <v>0.39430857691023069</v>
      </c>
      <c r="R4353" s="47">
        <f t="shared" ca="1" si="546"/>
        <v>4.321745973369813E-2</v>
      </c>
      <c r="S4353" s="97">
        <f t="shared" ca="1" si="551"/>
        <v>0.20025670201445722</v>
      </c>
      <c r="V4353">
        <v>4336</v>
      </c>
      <c r="W4353" s="46">
        <v>-0.31144308760552197</v>
      </c>
    </row>
    <row r="4354" spans="10:23">
      <c r="J4354">
        <v>4337</v>
      </c>
      <c r="K4354" s="93">
        <f t="shared" ca="1" si="547"/>
        <v>0.44575517749628601</v>
      </c>
      <c r="L4354" s="93">
        <f t="shared" ca="1" si="547"/>
        <v>-1.1048146734446103</v>
      </c>
      <c r="M4354" s="93">
        <f t="shared" ca="1" si="548"/>
        <v>0.44575517749628601</v>
      </c>
      <c r="N4354" s="101">
        <f t="shared" ca="1" si="544"/>
        <v>-0.9056960716038569</v>
      </c>
      <c r="O4354" s="46">
        <f t="shared" ca="1" si="549"/>
        <v>0.48029581246922648</v>
      </c>
      <c r="P4354" s="46">
        <f t="shared" ca="1" si="550"/>
        <v>0.40028956207471422</v>
      </c>
      <c r="Q4354" s="47">
        <f t="shared" ca="1" si="545"/>
        <v>0.64030831325825099</v>
      </c>
      <c r="R4354" s="47">
        <f t="shared" ca="1" si="546"/>
        <v>2.9785173270074072E-3</v>
      </c>
      <c r="S4354" s="97">
        <f t="shared" ca="1" si="551"/>
        <v>0.24163716489811693</v>
      </c>
      <c r="V4354">
        <v>4337</v>
      </c>
      <c r="W4354" s="46">
        <v>0.56280997526671395</v>
      </c>
    </row>
    <row r="4355" spans="10:23">
      <c r="J4355">
        <v>4338</v>
      </c>
      <c r="K4355" s="93">
        <f t="shared" ca="1" si="547"/>
        <v>0.52212269873066797</v>
      </c>
      <c r="L4355" s="93">
        <f t="shared" ca="1" si="547"/>
        <v>0.41164164552232674</v>
      </c>
      <c r="M4355" s="93">
        <f t="shared" ca="1" si="548"/>
        <v>0.52212269873066797</v>
      </c>
      <c r="N4355" s="101">
        <f t="shared" ca="1" si="544"/>
        <v>0.55631725497423523</v>
      </c>
      <c r="O4355" s="46">
        <f t="shared" ca="1" si="549"/>
        <v>0.50770942125871543</v>
      </c>
      <c r="P4355" s="46">
        <f t="shared" ca="1" si="550"/>
        <v>0.4139963664694587</v>
      </c>
      <c r="Q4355" s="47">
        <f t="shared" ca="1" si="545"/>
        <v>0.6951355308372289</v>
      </c>
      <c r="R4355" s="47">
        <f t="shared" ca="1" si="546"/>
        <v>0.23937509206340019</v>
      </c>
      <c r="S4355" s="97">
        <f t="shared" ca="1" si="551"/>
        <v>0.37354225666105778</v>
      </c>
      <c r="V4355">
        <v>4338</v>
      </c>
      <c r="W4355" s="46">
        <v>0.398060673957017</v>
      </c>
    </row>
    <row r="4356" spans="10:23">
      <c r="J4356">
        <v>4339</v>
      </c>
      <c r="K4356" s="93">
        <f t="shared" ca="1" si="547"/>
        <v>6.4596383732270545E-3</v>
      </c>
      <c r="L4356" s="93">
        <f t="shared" ca="1" si="547"/>
        <v>1.3030284005627966</v>
      </c>
      <c r="M4356" s="93">
        <f t="shared" ca="1" si="548"/>
        <v>6.4596383732270545E-3</v>
      </c>
      <c r="N4356" s="101">
        <f t="shared" ca="1" si="544"/>
        <v>1.2374336302136011</v>
      </c>
      <c r="O4356" s="46">
        <f t="shared" ca="1" si="549"/>
        <v>0.32260212465753729</v>
      </c>
      <c r="P4356" s="46">
        <f t="shared" ca="1" si="550"/>
        <v>0.32144271816886966</v>
      </c>
      <c r="Q4356" s="47">
        <f t="shared" ca="1" si="545"/>
        <v>0.32492093763487268</v>
      </c>
      <c r="R4356" s="47">
        <f t="shared" ca="1" si="546"/>
        <v>0.34950649454542349</v>
      </c>
      <c r="S4356" s="97">
        <f t="shared" ca="1" si="551"/>
        <v>0.33605430960148042</v>
      </c>
      <c r="V4356">
        <v>4339</v>
      </c>
      <c r="W4356" s="46">
        <v>-0.27186157546968498</v>
      </c>
    </row>
    <row r="4357" spans="10:23">
      <c r="J4357">
        <v>4340</v>
      </c>
      <c r="K4357" s="93">
        <f t="shared" ca="1" si="547"/>
        <v>-0.75466958226370273</v>
      </c>
      <c r="L4357" s="93">
        <f t="shared" ca="1" si="547"/>
        <v>-0.67260941097629035</v>
      </c>
      <c r="M4357" s="93">
        <f t="shared" ca="1" si="548"/>
        <v>-0.75466958226370273</v>
      </c>
      <c r="N4357" s="101">
        <f t="shared" ca="1" si="544"/>
        <v>-0.87769153189068438</v>
      </c>
      <c r="O4357" s="46">
        <f t="shared" ca="1" si="549"/>
        <v>4.9379970061854295E-2</v>
      </c>
      <c r="P4357" s="46">
        <f t="shared" ca="1" si="550"/>
        <v>0.18483164087102813</v>
      </c>
      <c r="Q4357" s="47">
        <f t="shared" ca="1" si="545"/>
        <v>-0.22152337155649338</v>
      </c>
      <c r="R4357" s="47">
        <f t="shared" ca="1" si="546"/>
        <v>7.5066410758914959E-3</v>
      </c>
      <c r="S4357" s="97">
        <f t="shared" ca="1" si="551"/>
        <v>2.8443305568872895E-2</v>
      </c>
      <c r="V4357">
        <v>4340</v>
      </c>
      <c r="W4357" s="46">
        <v>-1.1607022228688301E-2</v>
      </c>
    </row>
    <row r="4358" spans="10:23">
      <c r="J4358">
        <v>4341</v>
      </c>
      <c r="K4358" s="93">
        <f t="shared" ca="1" si="547"/>
        <v>-2.3731967664597741E-2</v>
      </c>
      <c r="L4358" s="93">
        <f t="shared" ca="1" si="547"/>
        <v>0.29203119635150682</v>
      </c>
      <c r="M4358" s="93">
        <f t="shared" ca="1" si="548"/>
        <v>-2.3731967664597741E-2</v>
      </c>
      <c r="N4358" s="101">
        <f t="shared" ca="1" si="544"/>
        <v>0.26932256957437301</v>
      </c>
      <c r="O4358" s="46">
        <f t="shared" ca="1" si="549"/>
        <v>0.31176425977375899</v>
      </c>
      <c r="P4358" s="46">
        <f t="shared" ca="1" si="550"/>
        <v>0.31602378572698048</v>
      </c>
      <c r="Q4358" s="47">
        <f t="shared" ca="1" si="545"/>
        <v>0.30324520786731607</v>
      </c>
      <c r="R4358" s="47">
        <f t="shared" ca="1" si="546"/>
        <v>0.19297020685290123</v>
      </c>
      <c r="S4358" s="97">
        <f t="shared" ca="1" si="551"/>
        <v>0.25236723331333011</v>
      </c>
      <c r="V4358">
        <v>4341</v>
      </c>
      <c r="W4358" s="46">
        <v>2.5974571483641001E-2</v>
      </c>
    </row>
    <row r="4359" spans="10:23">
      <c r="J4359">
        <v>4342</v>
      </c>
      <c r="K4359" s="93">
        <f t="shared" ca="1" si="547"/>
        <v>-2.4885506921277827</v>
      </c>
      <c r="L4359" s="93">
        <f t="shared" ca="1" si="547"/>
        <v>0.82611417110029584</v>
      </c>
      <c r="M4359" s="93">
        <f t="shared" ca="1" si="548"/>
        <v>-2.4885506921277827</v>
      </c>
      <c r="N4359" s="101">
        <f t="shared" ca="1" si="544"/>
        <v>-8.189990158673166E-3</v>
      </c>
      <c r="O4359" s="46">
        <f t="shared" ca="1" si="549"/>
        <v>-0.57303041677546396</v>
      </c>
      <c r="P4359" s="46">
        <f t="shared" ca="1" si="550"/>
        <v>-0.126373552547631</v>
      </c>
      <c r="Q4359" s="47">
        <f t="shared" ca="1" si="545"/>
        <v>-1.4663441452311299</v>
      </c>
      <c r="R4359" s="47">
        <f t="shared" ca="1" si="546"/>
        <v>0.14809851014903636</v>
      </c>
      <c r="S4359" s="97">
        <f t="shared" ca="1" si="551"/>
        <v>-0.2124659533132138</v>
      </c>
      <c r="V4359">
        <v>4342</v>
      </c>
      <c r="W4359" s="46">
        <v>0.434416506113391</v>
      </c>
    </row>
    <row r="4360" spans="10:23">
      <c r="J4360">
        <v>4343</v>
      </c>
      <c r="K4360" s="93">
        <f t="shared" ca="1" si="547"/>
        <v>0.27328630132596388</v>
      </c>
      <c r="L4360" s="93">
        <f t="shared" ca="1" si="547"/>
        <v>1.1903183729093161</v>
      </c>
      <c r="M4360" s="93">
        <f t="shared" ca="1" si="548"/>
        <v>0.27328630132596388</v>
      </c>
      <c r="N4360" s="101">
        <f t="shared" ca="1" si="544"/>
        <v>1.21543201256279</v>
      </c>
      <c r="O4360" s="46">
        <f t="shared" ca="1" si="549"/>
        <v>0.41838475102223799</v>
      </c>
      <c r="P4360" s="46">
        <f t="shared" ca="1" si="550"/>
        <v>0.36933403135121995</v>
      </c>
      <c r="Q4360" s="47">
        <f t="shared" ca="1" si="545"/>
        <v>0.51648619036427401</v>
      </c>
      <c r="R4360" s="47">
        <f t="shared" ca="1" si="546"/>
        <v>0.34594899821022596</v>
      </c>
      <c r="S4360" s="97">
        <f t="shared" ca="1" si="551"/>
        <v>0.382166874616232</v>
      </c>
      <c r="V4360">
        <v>4343</v>
      </c>
      <c r="W4360" s="46">
        <v>0.31347484075369098</v>
      </c>
    </row>
    <row r="4361" spans="10:23">
      <c r="J4361">
        <v>4344</v>
      </c>
      <c r="K4361" s="93">
        <f t="shared" ca="1" si="547"/>
        <v>-1.309500097154749</v>
      </c>
      <c r="L4361" s="93">
        <f t="shared" ca="1" si="547"/>
        <v>-0.61032301515865317</v>
      </c>
      <c r="M4361" s="93">
        <f t="shared" ca="1" si="548"/>
        <v>-1.309500097154749</v>
      </c>
      <c r="N4361" s="101">
        <f t="shared" ca="1" si="544"/>
        <v>-0.99508739775599919</v>
      </c>
      <c r="O4361" s="46">
        <f t="shared" ca="1" si="549"/>
        <v>-0.14978724702003399</v>
      </c>
      <c r="P4361" s="46">
        <f t="shared" ca="1" si="550"/>
        <v>8.5248032330083989E-2</v>
      </c>
      <c r="Q4361" s="47">
        <f t="shared" ca="1" si="545"/>
        <v>-0.61985780572026994</v>
      </c>
      <c r="R4361" s="47">
        <f t="shared" ca="1" si="546"/>
        <v>-1.1475388755346927E-2</v>
      </c>
      <c r="S4361" s="97">
        <f t="shared" ca="1" si="551"/>
        <v>-8.0631317887690457E-2</v>
      </c>
      <c r="V4361">
        <v>4344</v>
      </c>
      <c r="W4361" s="46">
        <v>0.32460069607990499</v>
      </c>
    </row>
    <row r="4362" spans="10:23">
      <c r="J4362">
        <v>4345</v>
      </c>
      <c r="K4362" s="93">
        <f t="shared" ca="1" si="547"/>
        <v>-9.2582019802233004E-2</v>
      </c>
      <c r="L4362" s="93">
        <f t="shared" ca="1" si="547"/>
        <v>5.2134666243852629E-2</v>
      </c>
      <c r="M4362" s="93">
        <f t="shared" ca="1" si="548"/>
        <v>-9.2582019802233004E-2</v>
      </c>
      <c r="N4362" s="101">
        <f t="shared" ca="1" si="544"/>
        <v>1.9984841340303712E-2</v>
      </c>
      <c r="O4362" s="46">
        <f t="shared" ca="1" si="549"/>
        <v>0.28704919289808706</v>
      </c>
      <c r="P4362" s="46">
        <f t="shared" ca="1" si="550"/>
        <v>0.30366625228914451</v>
      </c>
      <c r="Q4362" s="47">
        <f t="shared" ca="1" si="545"/>
        <v>0.25381507411597209</v>
      </c>
      <c r="R4362" s="47">
        <f t="shared" ca="1" si="546"/>
        <v>0.15265416880074112</v>
      </c>
      <c r="S4362" s="97">
        <f t="shared" ca="1" si="551"/>
        <v>0.21985168084941409</v>
      </c>
      <c r="V4362">
        <v>4345</v>
      </c>
      <c r="W4362" s="46">
        <v>3.5448344620322203E-2</v>
      </c>
    </row>
    <row r="4363" spans="10:23">
      <c r="J4363">
        <v>4346</v>
      </c>
      <c r="K4363" s="93">
        <f t="shared" ca="1" si="547"/>
        <v>0.85911814094838024</v>
      </c>
      <c r="L4363" s="93">
        <f t="shared" ca="1" si="547"/>
        <v>-1.59269049325124</v>
      </c>
      <c r="M4363" s="93">
        <f t="shared" ca="1" si="548"/>
        <v>0.85911814094838024</v>
      </c>
      <c r="N4363" s="101">
        <f t="shared" ca="1" si="544"/>
        <v>-1.2367842386776839</v>
      </c>
      <c r="O4363" s="46">
        <f t="shared" ca="1" si="549"/>
        <v>0.6286804972799438</v>
      </c>
      <c r="P4363" s="46">
        <f t="shared" ca="1" si="550"/>
        <v>0.47448190448007288</v>
      </c>
      <c r="Q4363" s="47">
        <f t="shared" ca="1" si="545"/>
        <v>0.93707768287968574</v>
      </c>
      <c r="R4363" s="47">
        <f t="shared" ca="1" si="546"/>
        <v>-5.0555952714516267E-2</v>
      </c>
      <c r="S4363" s="97">
        <f t="shared" ca="1" si="551"/>
        <v>0.28906227228271375</v>
      </c>
      <c r="V4363">
        <v>4346</v>
      </c>
      <c r="W4363" s="46">
        <v>0.10709295474962401</v>
      </c>
    </row>
    <row r="4364" spans="10:23">
      <c r="J4364">
        <v>4347</v>
      </c>
      <c r="K4364" s="93">
        <f t="shared" ca="1" si="547"/>
        <v>-0.71833946368355484</v>
      </c>
      <c r="L4364" s="93">
        <f t="shared" ca="1" si="547"/>
        <v>5.0140685979899909E-2</v>
      </c>
      <c r="M4364" s="93">
        <f t="shared" ca="1" si="548"/>
        <v>-0.71833946368355484</v>
      </c>
      <c r="N4364" s="101">
        <f t="shared" ca="1" si="544"/>
        <v>-0.18091052298471769</v>
      </c>
      <c r="O4364" s="46">
        <f t="shared" ca="1" si="549"/>
        <v>6.2421373552943804E-2</v>
      </c>
      <c r="P4364" s="46">
        <f t="shared" ca="1" si="550"/>
        <v>0.19135234261657288</v>
      </c>
      <c r="Q4364" s="47">
        <f t="shared" ca="1" si="545"/>
        <v>-0.19544056457431436</v>
      </c>
      <c r="R4364" s="47">
        <f t="shared" ca="1" si="546"/>
        <v>0.12017089717557097</v>
      </c>
      <c r="S4364" s="97">
        <f t="shared" ca="1" si="551"/>
        <v>9.1296135364257389E-2</v>
      </c>
      <c r="V4364">
        <v>4347</v>
      </c>
      <c r="W4364" s="46">
        <v>0.38576338098357499</v>
      </c>
    </row>
    <row r="4365" spans="10:23">
      <c r="J4365">
        <v>4348</v>
      </c>
      <c r="K4365" s="93">
        <f t="shared" ca="1" si="547"/>
        <v>-0.59360365288520101</v>
      </c>
      <c r="L4365" s="93">
        <f t="shared" ca="1" si="547"/>
        <v>-1.5890638885078132</v>
      </c>
      <c r="M4365" s="93">
        <f t="shared" ca="1" si="548"/>
        <v>-0.59360365288520101</v>
      </c>
      <c r="N4365" s="101">
        <f t="shared" ca="1" si="544"/>
        <v>-1.6953440359385639</v>
      </c>
      <c r="O4365" s="46">
        <f t="shared" ca="1" si="549"/>
        <v>0.10719772171764347</v>
      </c>
      <c r="P4365" s="46">
        <f t="shared" ca="1" si="550"/>
        <v>0.21374051669892272</v>
      </c>
      <c r="Q4365" s="47">
        <f t="shared" ca="1" si="545"/>
        <v>-0.10588786824491503</v>
      </c>
      <c r="R4365" s="47">
        <f t="shared" ca="1" si="546"/>
        <v>-0.12470162800600376</v>
      </c>
      <c r="S4365" s="97">
        <f t="shared" ca="1" si="551"/>
        <v>-8.7519531441801468E-3</v>
      </c>
      <c r="V4365">
        <v>4348</v>
      </c>
      <c r="W4365" s="46">
        <v>1.41621124089974</v>
      </c>
    </row>
    <row r="4366" spans="10:23">
      <c r="J4366">
        <v>4349</v>
      </c>
      <c r="K4366" s="93">
        <f t="shared" ca="1" si="547"/>
        <v>2.7410989747746179</v>
      </c>
      <c r="L4366" s="93">
        <f t="shared" ca="1" si="547"/>
        <v>-0.68181304737654169</v>
      </c>
      <c r="M4366" s="93">
        <f t="shared" ca="1" si="548"/>
        <v>2.7410989747746179</v>
      </c>
      <c r="N4366" s="101">
        <f t="shared" ca="1" si="544"/>
        <v>0.22531547905099025</v>
      </c>
      <c r="O4366" s="46">
        <f t="shared" ca="1" si="549"/>
        <v>1.3042541638585199</v>
      </c>
      <c r="P4366" s="46">
        <f t="shared" ca="1" si="550"/>
        <v>0.81226873776936093</v>
      </c>
      <c r="Q4366" s="47">
        <f t="shared" ca="1" si="545"/>
        <v>2.2882250160368383</v>
      </c>
      <c r="R4366" s="47">
        <f t="shared" ca="1" si="546"/>
        <v>0.18585459082210143</v>
      </c>
      <c r="S4366" s="97">
        <f t="shared" ca="1" si="551"/>
        <v>0.74505437734031066</v>
      </c>
      <c r="V4366">
        <v>4349</v>
      </c>
      <c r="W4366" s="46">
        <v>0.87684393161659602</v>
      </c>
    </row>
    <row r="4367" spans="10:23">
      <c r="J4367">
        <v>4350</v>
      </c>
      <c r="K4367" s="93">
        <f t="shared" ca="1" si="547"/>
        <v>-0.97066809190739778</v>
      </c>
      <c r="L4367" s="93">
        <f t="shared" ca="1" si="547"/>
        <v>-2.1422530863479352</v>
      </c>
      <c r="M4367" s="93">
        <f t="shared" ca="1" si="548"/>
        <v>-0.97066809190739778</v>
      </c>
      <c r="N4367" s="101">
        <f t="shared" ca="1" si="544"/>
        <v>-2.3397283648244511</v>
      </c>
      <c r="O4367" s="46">
        <f t="shared" ca="1" si="549"/>
        <v>-2.8156900937423901E-2</v>
      </c>
      <c r="P4367" s="46">
        <f t="shared" ca="1" si="550"/>
        <v>0.14606320537138903</v>
      </c>
      <c r="Q4367" s="47">
        <f t="shared" ca="1" si="545"/>
        <v>-0.37659711355504977</v>
      </c>
      <c r="R4367" s="47">
        <f t="shared" ca="1" si="546"/>
        <v>-0.22889373446167388</v>
      </c>
      <c r="S4367" s="97">
        <f t="shared" ca="1" si="551"/>
        <v>-0.12852531769954889</v>
      </c>
      <c r="V4367">
        <v>4350</v>
      </c>
      <c r="W4367" s="46">
        <v>0.61493211497983302</v>
      </c>
    </row>
    <row r="4368" spans="10:23">
      <c r="J4368">
        <v>4351</v>
      </c>
      <c r="K4368" s="93">
        <f t="shared" ca="1" si="547"/>
        <v>0.19927225293811845</v>
      </c>
      <c r="L4368" s="93">
        <f t="shared" ca="1" si="547"/>
        <v>0.23182256419252778</v>
      </c>
      <c r="M4368" s="93">
        <f t="shared" ca="1" si="548"/>
        <v>0.19927225293811845</v>
      </c>
      <c r="N4368" s="101">
        <f t="shared" ca="1" si="544"/>
        <v>0.28316012258467416</v>
      </c>
      <c r="O4368" s="46">
        <f t="shared" ca="1" si="549"/>
        <v>0.39181596713826905</v>
      </c>
      <c r="P4368" s="46">
        <f t="shared" ca="1" si="550"/>
        <v>0.35604963940923551</v>
      </c>
      <c r="Q4368" s="47">
        <f t="shared" ca="1" si="545"/>
        <v>0.46334862259633619</v>
      </c>
      <c r="R4368" s="47">
        <f t="shared" ca="1" si="546"/>
        <v>0.19520763525037332</v>
      </c>
      <c r="S4368" s="97">
        <f t="shared" ca="1" si="551"/>
        <v>0.29351180119432119</v>
      </c>
      <c r="V4368">
        <v>4351</v>
      </c>
      <c r="W4368" s="46">
        <v>-0.353502307809128</v>
      </c>
    </row>
    <row r="4369" spans="10:23">
      <c r="J4369">
        <v>4352</v>
      </c>
      <c r="K4369" s="93">
        <f t="shared" ca="1" si="547"/>
        <v>0.99371170519839835</v>
      </c>
      <c r="L4369" s="93">
        <f t="shared" ca="1" si="547"/>
        <v>0.47408650905041111</v>
      </c>
      <c r="M4369" s="93">
        <f t="shared" ca="1" si="548"/>
        <v>0.99371170519839835</v>
      </c>
      <c r="N4369" s="101">
        <f t="shared" ca="1" si="544"/>
        <v>0.76549606377903889</v>
      </c>
      <c r="O4369" s="46">
        <f t="shared" ca="1" si="549"/>
        <v>0.67699547799810522</v>
      </c>
      <c r="P4369" s="46">
        <f t="shared" ca="1" si="550"/>
        <v>0.49863939483915359</v>
      </c>
      <c r="Q4369" s="47">
        <f t="shared" ca="1" si="545"/>
        <v>1.0337076443160085</v>
      </c>
      <c r="R4369" s="47">
        <f t="shared" ca="1" si="546"/>
        <v>0.27319773444972667</v>
      </c>
      <c r="S4369" s="97">
        <f t="shared" ca="1" si="551"/>
        <v>0.47509660622391592</v>
      </c>
      <c r="V4369">
        <v>4352</v>
      </c>
      <c r="W4369" s="46">
        <v>0.209937071747161</v>
      </c>
    </row>
    <row r="4370" spans="10:23">
      <c r="J4370">
        <v>4353</v>
      </c>
      <c r="K4370" s="93">
        <f t="shared" ca="1" si="547"/>
        <v>7.7019230076552883E-2</v>
      </c>
      <c r="L4370" s="93">
        <f t="shared" ca="1" si="547"/>
        <v>0.29518404520395464</v>
      </c>
      <c r="M4370" s="93">
        <f t="shared" ca="1" si="548"/>
        <v>7.7019230076552883E-2</v>
      </c>
      <c r="N4370" s="101">
        <f t="shared" ref="N4370:N4433" ca="1" si="552">$N$2*K4370+SQRT(1-$N$2^2)*L4370</f>
        <v>0.30435287366206693</v>
      </c>
      <c r="O4370" s="46">
        <f t="shared" ca="1" si="549"/>
        <v>0.34793086404878248</v>
      </c>
      <c r="P4370" s="46">
        <f t="shared" ca="1" si="550"/>
        <v>0.33410708786449222</v>
      </c>
      <c r="Q4370" s="47">
        <f t="shared" ref="Q4370:Q4433" ca="1" si="553">$K$2+K4370*$S$3</f>
        <v>0.37557841641736306</v>
      </c>
      <c r="R4370" s="47">
        <f t="shared" ref="R4370:R4433" ca="1" si="554">$L$2+$L$3*N4370</f>
        <v>0.19863434393548671</v>
      </c>
      <c r="S4370" s="97">
        <f t="shared" ca="1" si="551"/>
        <v>0.27328260399213461</v>
      </c>
      <c r="V4370">
        <v>4353</v>
      </c>
      <c r="W4370" s="46">
        <v>-0.33902160379957902</v>
      </c>
    </row>
    <row r="4371" spans="10:23">
      <c r="J4371">
        <v>4354</v>
      </c>
      <c r="K4371" s="93">
        <f t="shared" ref="K4371:L4434" ca="1" si="555">_xlfn.NORM.S.INV(RAND())</f>
        <v>0.16130421822966595</v>
      </c>
      <c r="L4371" s="93">
        <f t="shared" ca="1" si="555"/>
        <v>0.27664452119172783</v>
      </c>
      <c r="M4371" s="93">
        <f t="shared" ref="M4371:M4434" ca="1" si="556">K4371</f>
        <v>0.16130421822966595</v>
      </c>
      <c r="N4371" s="101">
        <f t="shared" ca="1" si="552"/>
        <v>0.3135803796792872</v>
      </c>
      <c r="O4371" s="46">
        <f t="shared" ref="O4371:O4434" ca="1" si="557">$K$2+K4371*$K$3</f>
        <v>0.37818660175912083</v>
      </c>
      <c r="P4371" s="46">
        <f t="shared" ref="P4371:P4434" ca="1" si="558">$K$2+K4371*$R$3</f>
        <v>0.34923495671966137</v>
      </c>
      <c r="Q4371" s="47">
        <f t="shared" ca="1" si="553"/>
        <v>0.4360898918380397</v>
      </c>
      <c r="R4371" s="47">
        <f t="shared" ca="1" si="554"/>
        <v>0.20012636235705328</v>
      </c>
      <c r="S4371" s="97">
        <f t="shared" ref="S4371:S4434" ca="1" si="559">AVERAGE(R4371,O4371)</f>
        <v>0.28915648205808708</v>
      </c>
      <c r="V4371">
        <v>4354</v>
      </c>
      <c r="W4371" s="46">
        <v>0.24178190024577501</v>
      </c>
    </row>
    <row r="4372" spans="10:23">
      <c r="J4372">
        <v>4355</v>
      </c>
      <c r="K4372" s="93">
        <f t="shared" ca="1" si="555"/>
        <v>-1.6321444002807781</v>
      </c>
      <c r="L4372" s="93">
        <f t="shared" ca="1" si="555"/>
        <v>2.1211010765042531</v>
      </c>
      <c r="M4372" s="93">
        <f t="shared" ca="1" si="556"/>
        <v>-1.6321444002807781</v>
      </c>
      <c r="N4372" s="101">
        <f t="shared" ca="1" si="552"/>
        <v>1.4919217368722018</v>
      </c>
      <c r="O4372" s="46">
        <f t="shared" ca="1" si="557"/>
        <v>-0.26560670221628502</v>
      </c>
      <c r="P4372" s="46">
        <f t="shared" ca="1" si="558"/>
        <v>2.7338304731958474E-2</v>
      </c>
      <c r="Q4372" s="47">
        <f t="shared" ca="1" si="553"/>
        <v>-0.851496716112772</v>
      </c>
      <c r="R4372" s="47">
        <f t="shared" ca="1" si="554"/>
        <v>0.39065531010789889</v>
      </c>
      <c r="S4372" s="97">
        <f t="shared" ca="1" si="559"/>
        <v>6.2524303945806936E-2</v>
      </c>
      <c r="V4372">
        <v>4355</v>
      </c>
      <c r="W4372" s="46">
        <v>0.83005047688230005</v>
      </c>
    </row>
    <row r="4373" spans="10:23">
      <c r="J4373">
        <v>4356</v>
      </c>
      <c r="K4373" s="93">
        <f t="shared" ca="1" si="555"/>
        <v>-8.7770469468763704E-4</v>
      </c>
      <c r="L4373" s="93">
        <f t="shared" ca="1" si="555"/>
        <v>1.1110919934886854</v>
      </c>
      <c r="M4373" s="93">
        <f t="shared" ca="1" si="556"/>
        <v>-8.7770469468763704E-4</v>
      </c>
      <c r="N4373" s="101">
        <f t="shared" ca="1" si="552"/>
        <v>1.0531285097677296</v>
      </c>
      <c r="O4373" s="46">
        <f t="shared" ca="1" si="557"/>
        <v>0.31996824248921674</v>
      </c>
      <c r="P4373" s="46">
        <f t="shared" ca="1" si="558"/>
        <v>0.32012577708470935</v>
      </c>
      <c r="Q4373" s="47">
        <f t="shared" ca="1" si="553"/>
        <v>0.31965317329823151</v>
      </c>
      <c r="R4373" s="47">
        <f t="shared" ca="1" si="554"/>
        <v>0.31970574075766034</v>
      </c>
      <c r="S4373" s="97">
        <f t="shared" ca="1" si="559"/>
        <v>0.31983699162343854</v>
      </c>
      <c r="V4373">
        <v>4356</v>
      </c>
      <c r="W4373" s="46">
        <v>0.61255124596993604</v>
      </c>
    </row>
    <row r="4374" spans="10:23">
      <c r="J4374">
        <v>4357</v>
      </c>
      <c r="K4374" s="93">
        <f t="shared" ca="1" si="555"/>
        <v>1.0185072539977866</v>
      </c>
      <c r="L4374" s="93">
        <f t="shared" ca="1" si="555"/>
        <v>-1.7224554746522431</v>
      </c>
      <c r="M4374" s="93">
        <f t="shared" ca="1" si="556"/>
        <v>1.0185072539977866</v>
      </c>
      <c r="N4374" s="101">
        <f t="shared" ca="1" si="552"/>
        <v>-1.3091229223342173</v>
      </c>
      <c r="O4374" s="46">
        <f t="shared" ca="1" si="557"/>
        <v>0.68589632306312853</v>
      </c>
      <c r="P4374" s="46">
        <f t="shared" ca="1" si="558"/>
        <v>0.50308981737166525</v>
      </c>
      <c r="Q4374" s="47">
        <f t="shared" ca="1" si="553"/>
        <v>1.0515093344460551</v>
      </c>
      <c r="R4374" s="47">
        <f t="shared" ca="1" si="554"/>
        <v>-6.2252574575938524E-2</v>
      </c>
      <c r="S4374" s="97">
        <f t="shared" ca="1" si="559"/>
        <v>0.31182187424359498</v>
      </c>
      <c r="V4374">
        <v>4357</v>
      </c>
      <c r="W4374" s="46">
        <v>0.14383720012314899</v>
      </c>
    </row>
    <row r="4375" spans="10:23">
      <c r="J4375">
        <v>4358</v>
      </c>
      <c r="K4375" s="93">
        <f t="shared" ca="1" si="555"/>
        <v>0.37442985171753174</v>
      </c>
      <c r="L4375" s="93">
        <f t="shared" ca="1" si="555"/>
        <v>1.4084201446575608</v>
      </c>
      <c r="M4375" s="93">
        <f t="shared" ca="1" si="556"/>
        <v>0.37442985171753174</v>
      </c>
      <c r="N4375" s="101">
        <f t="shared" ca="1" si="552"/>
        <v>1.4543765537106352</v>
      </c>
      <c r="O4375" s="46">
        <f t="shared" ca="1" si="557"/>
        <v>0.45469219792109161</v>
      </c>
      <c r="P4375" s="46">
        <f t="shared" ca="1" si="558"/>
        <v>0.38748775480064679</v>
      </c>
      <c r="Q4375" s="47">
        <f t="shared" ca="1" si="553"/>
        <v>0.58910108416198126</v>
      </c>
      <c r="R4375" s="47">
        <f t="shared" ca="1" si="554"/>
        <v>0.38458453596658621</v>
      </c>
      <c r="S4375" s="97">
        <f t="shared" ca="1" si="559"/>
        <v>0.41963836694383894</v>
      </c>
      <c r="V4375">
        <v>4358</v>
      </c>
      <c r="W4375" s="46">
        <v>0.88064981577217605</v>
      </c>
    </row>
    <row r="4376" spans="10:23">
      <c r="J4376">
        <v>4359</v>
      </c>
      <c r="K4376" s="93">
        <f t="shared" ca="1" si="555"/>
        <v>-1.4654519966585664</v>
      </c>
      <c r="L4376" s="93">
        <f t="shared" ca="1" si="555"/>
        <v>-1.1271334906533137</v>
      </c>
      <c r="M4376" s="93">
        <f t="shared" ca="1" si="556"/>
        <v>-1.4654519966585664</v>
      </c>
      <c r="N4376" s="101">
        <f t="shared" ca="1" si="552"/>
        <v>-1.5346629236569824</v>
      </c>
      <c r="O4376" s="46">
        <f t="shared" ca="1" si="557"/>
        <v>-0.2057692180709757</v>
      </c>
      <c r="P4376" s="46">
        <f t="shared" ca="1" si="558"/>
        <v>5.7257046804613132E-2</v>
      </c>
      <c r="Q4376" s="47">
        <f t="shared" ca="1" si="553"/>
        <v>-0.73182174782215337</v>
      </c>
      <c r="R4376" s="47">
        <f t="shared" ca="1" si="554"/>
        <v>-9.872069891481422E-2</v>
      </c>
      <c r="S4376" s="97">
        <f t="shared" ca="1" si="559"/>
        <v>-0.15224495849289496</v>
      </c>
      <c r="V4376">
        <v>4359</v>
      </c>
      <c r="W4376" s="46">
        <v>0.36869472667527098</v>
      </c>
    </row>
    <row r="4377" spans="10:23">
      <c r="J4377">
        <v>4360</v>
      </c>
      <c r="K4377" s="93">
        <f t="shared" ca="1" si="555"/>
        <v>-1.5951127992337517</v>
      </c>
      <c r="L4377" s="93">
        <f t="shared" ca="1" si="555"/>
        <v>6.7560869716190033E-2</v>
      </c>
      <c r="M4377" s="93">
        <f t="shared" ca="1" si="556"/>
        <v>-1.5951127992337517</v>
      </c>
      <c r="N4377" s="101">
        <f t="shared" ca="1" si="552"/>
        <v>-0.44322832955441493</v>
      </c>
      <c r="O4377" s="46">
        <f t="shared" ca="1" si="557"/>
        <v>-0.25231348793431396</v>
      </c>
      <c r="P4377" s="46">
        <f t="shared" ca="1" si="558"/>
        <v>3.3984911872944001E-2</v>
      </c>
      <c r="Q4377" s="47">
        <f t="shared" ca="1" si="553"/>
        <v>-0.82491028754882989</v>
      </c>
      <c r="R4377" s="47">
        <f t="shared" ca="1" si="554"/>
        <v>7.775607794093399E-2</v>
      </c>
      <c r="S4377" s="97">
        <f t="shared" ca="1" si="559"/>
        <v>-8.7278704996689993E-2</v>
      </c>
      <c r="V4377">
        <v>4360</v>
      </c>
      <c r="W4377" s="46">
        <v>-0.19087755682339</v>
      </c>
    </row>
    <row r="4378" spans="10:23">
      <c r="J4378">
        <v>4361</v>
      </c>
      <c r="K4378" s="93">
        <f t="shared" ca="1" si="555"/>
        <v>0.44922289463379173</v>
      </c>
      <c r="L4378" s="93">
        <f t="shared" ca="1" si="555"/>
        <v>-0.48263232613629026</v>
      </c>
      <c r="M4378" s="93">
        <f t="shared" ca="1" si="556"/>
        <v>0.44922289463379173</v>
      </c>
      <c r="N4378" s="101">
        <f t="shared" ca="1" si="552"/>
        <v>-0.31471263629377488</v>
      </c>
      <c r="O4378" s="46">
        <f t="shared" ca="1" si="557"/>
        <v>0.48154061705975959</v>
      </c>
      <c r="P4378" s="46">
        <f t="shared" ca="1" si="558"/>
        <v>0.40091196436998078</v>
      </c>
      <c r="Q4378" s="47">
        <f t="shared" ca="1" si="553"/>
        <v>0.64279792243931722</v>
      </c>
      <c r="R4378" s="47">
        <f t="shared" ca="1" si="554"/>
        <v>9.8536100348660977E-2</v>
      </c>
      <c r="S4378" s="97">
        <f t="shared" ca="1" si="559"/>
        <v>0.2900383587042103</v>
      </c>
      <c r="V4378">
        <v>4361</v>
      </c>
      <c r="W4378" s="46">
        <v>-0.442337828790344</v>
      </c>
    </row>
    <row r="4379" spans="10:23">
      <c r="J4379">
        <v>4362</v>
      </c>
      <c r="K4379" s="93">
        <f t="shared" ca="1" si="555"/>
        <v>0.43392412189074281</v>
      </c>
      <c r="L4379" s="93">
        <f t="shared" ca="1" si="555"/>
        <v>0.2116900051405029</v>
      </c>
      <c r="M4379" s="93">
        <f t="shared" ca="1" si="556"/>
        <v>0.43392412189074281</v>
      </c>
      <c r="N4379" s="101">
        <f t="shared" ca="1" si="552"/>
        <v>0.33869734023024101</v>
      </c>
      <c r="O4379" s="46">
        <f t="shared" ca="1" si="557"/>
        <v>0.47604882468312781</v>
      </c>
      <c r="P4379" s="46">
        <f t="shared" ca="1" si="558"/>
        <v>0.39816606818166489</v>
      </c>
      <c r="Q4379" s="47">
        <f t="shared" ca="1" si="553"/>
        <v>0.63181433768605366</v>
      </c>
      <c r="R4379" s="47">
        <f t="shared" ca="1" si="554"/>
        <v>0.20418758624201724</v>
      </c>
      <c r="S4379" s="97">
        <f t="shared" ca="1" si="559"/>
        <v>0.34011820546257254</v>
      </c>
      <c r="V4379">
        <v>4362</v>
      </c>
      <c r="W4379" s="46">
        <v>-0.14939232893684101</v>
      </c>
    </row>
    <row r="4380" spans="10:23">
      <c r="J4380">
        <v>4363</v>
      </c>
      <c r="K4380" s="93">
        <f t="shared" ca="1" si="555"/>
        <v>-0.13239144707539985</v>
      </c>
      <c r="L4380" s="93">
        <f t="shared" ca="1" si="555"/>
        <v>0.65971828842957236</v>
      </c>
      <c r="M4380" s="93">
        <f t="shared" ca="1" si="556"/>
        <v>-0.13239144707539985</v>
      </c>
      <c r="N4380" s="101">
        <f t="shared" ca="1" si="552"/>
        <v>0.58336436800712943</v>
      </c>
      <c r="O4380" s="46">
        <f t="shared" ca="1" si="557"/>
        <v>0.27275882380190014</v>
      </c>
      <c r="P4380" s="46">
        <f t="shared" ca="1" si="558"/>
        <v>0.29652106774105108</v>
      </c>
      <c r="Q4380" s="47">
        <f t="shared" ca="1" si="553"/>
        <v>0.22523433592359832</v>
      </c>
      <c r="R4380" s="47">
        <f t="shared" ca="1" si="554"/>
        <v>0.24374840710865309</v>
      </c>
      <c r="S4380" s="97">
        <f t="shared" ca="1" si="559"/>
        <v>0.25825361545527659</v>
      </c>
      <c r="V4380">
        <v>4363</v>
      </c>
      <c r="W4380" s="46">
        <v>1.61154941372495</v>
      </c>
    </row>
    <row r="4381" spans="10:23">
      <c r="J4381">
        <v>4364</v>
      </c>
      <c r="K4381" s="93">
        <f t="shared" ca="1" si="555"/>
        <v>1.0286915821189477</v>
      </c>
      <c r="L4381" s="93">
        <f t="shared" ca="1" si="555"/>
        <v>-0.80827370644417695</v>
      </c>
      <c r="M4381" s="93">
        <f t="shared" ca="1" si="556"/>
        <v>1.0286915821189477</v>
      </c>
      <c r="N4381" s="101">
        <f t="shared" ca="1" si="552"/>
        <v>-0.439163712139375</v>
      </c>
      <c r="O4381" s="46">
        <f t="shared" ca="1" si="557"/>
        <v>0.68955218595332801</v>
      </c>
      <c r="P4381" s="46">
        <f t="shared" ca="1" si="558"/>
        <v>0.50491774881676499</v>
      </c>
      <c r="Q4381" s="47">
        <f t="shared" ca="1" si="553"/>
        <v>1.0588210602264541</v>
      </c>
      <c r="R4381" s="47">
        <f t="shared" ca="1" si="554"/>
        <v>7.8413296050414749E-2</v>
      </c>
      <c r="S4381" s="97">
        <f t="shared" ca="1" si="559"/>
        <v>0.38398274100187135</v>
      </c>
      <c r="V4381">
        <v>4364</v>
      </c>
      <c r="W4381" s="46">
        <v>0.13279281451806799</v>
      </c>
    </row>
    <row r="4382" spans="10:23">
      <c r="J4382">
        <v>4365</v>
      </c>
      <c r="K4382" s="93">
        <f t="shared" ca="1" si="555"/>
        <v>0.81482586493751707</v>
      </c>
      <c r="L4382" s="93">
        <f t="shared" ca="1" si="555"/>
        <v>-1.2342489344961161</v>
      </c>
      <c r="M4382" s="93">
        <f t="shared" ca="1" si="556"/>
        <v>0.81482586493751707</v>
      </c>
      <c r="N4382" s="101">
        <f t="shared" ca="1" si="552"/>
        <v>-0.91103776028360306</v>
      </c>
      <c r="O4382" s="46">
        <f t="shared" ca="1" si="557"/>
        <v>0.61278092233850645</v>
      </c>
      <c r="P4382" s="46">
        <f t="shared" ca="1" si="558"/>
        <v>0.46653211700935421</v>
      </c>
      <c r="Q4382" s="47">
        <f t="shared" ca="1" si="553"/>
        <v>0.90527853299681094</v>
      </c>
      <c r="R4382" s="47">
        <f t="shared" ca="1" si="554"/>
        <v>2.1148063852229892E-3</v>
      </c>
      <c r="S4382" s="97">
        <f t="shared" ca="1" si="559"/>
        <v>0.30744786436186472</v>
      </c>
      <c r="V4382">
        <v>4365</v>
      </c>
      <c r="W4382" s="46">
        <v>0.16137937055196899</v>
      </c>
    </row>
    <row r="4383" spans="10:23">
      <c r="J4383">
        <v>4366</v>
      </c>
      <c r="K4383" s="93">
        <f t="shared" ca="1" si="555"/>
        <v>1.5946318269904529</v>
      </c>
      <c r="L4383" s="93">
        <f t="shared" ca="1" si="555"/>
        <v>0.35397623339193468</v>
      </c>
      <c r="M4383" s="93">
        <f t="shared" ca="1" si="556"/>
        <v>1.5946318269904529</v>
      </c>
      <c r="N4383" s="101">
        <f t="shared" ca="1" si="552"/>
        <v>0.84272761024303744</v>
      </c>
      <c r="O4383" s="46">
        <f t="shared" ca="1" si="557"/>
        <v>0.89270745694240583</v>
      </c>
      <c r="P4383" s="46">
        <f t="shared" ca="1" si="558"/>
        <v>0.6064953843113039</v>
      </c>
      <c r="Q4383" s="47">
        <f t="shared" ca="1" si="553"/>
        <v>1.4651316022046097</v>
      </c>
      <c r="R4383" s="47">
        <f t="shared" ca="1" si="554"/>
        <v>0.28568549548020633</v>
      </c>
      <c r="S4383" s="97">
        <f t="shared" ca="1" si="559"/>
        <v>0.58919647621130611</v>
      </c>
      <c r="V4383">
        <v>4366</v>
      </c>
      <c r="W4383" s="46">
        <v>0.288773254030323</v>
      </c>
    </row>
    <row r="4384" spans="10:23">
      <c r="J4384">
        <v>4367</v>
      </c>
      <c r="K4384" s="93">
        <f t="shared" ca="1" si="555"/>
        <v>-0.94944864237487481</v>
      </c>
      <c r="L4384" s="93">
        <f t="shared" ca="1" si="555"/>
        <v>0.34009378763438497</v>
      </c>
      <c r="M4384" s="93">
        <f t="shared" ca="1" si="556"/>
        <v>-0.94944864237487481</v>
      </c>
      <c r="N4384" s="101">
        <f t="shared" ca="1" si="552"/>
        <v>2.049123461583463E-2</v>
      </c>
      <c r="O4384" s="46">
        <f t="shared" ca="1" si="557"/>
        <v>-2.0539766338703969E-2</v>
      </c>
      <c r="P4384" s="46">
        <f t="shared" ca="1" si="558"/>
        <v>0.149871772670749</v>
      </c>
      <c r="Q4384" s="47">
        <f t="shared" ca="1" si="553"/>
        <v>-0.3613628443576099</v>
      </c>
      <c r="R4384" s="47">
        <f t="shared" ca="1" si="554"/>
        <v>0.1527360487902247</v>
      </c>
      <c r="S4384" s="97">
        <f t="shared" ca="1" si="559"/>
        <v>6.6098141225760368E-2</v>
      </c>
      <c r="V4384">
        <v>4367</v>
      </c>
      <c r="W4384" s="46">
        <v>0.572650353393103</v>
      </c>
    </row>
    <row r="4385" spans="10:23">
      <c r="J4385">
        <v>4368</v>
      </c>
      <c r="K4385" s="93">
        <f t="shared" ca="1" si="555"/>
        <v>-0.52447120179829931</v>
      </c>
      <c r="L4385" s="93">
        <f t="shared" ca="1" si="555"/>
        <v>-1.0914021834422407</v>
      </c>
      <c r="M4385" s="93">
        <f t="shared" ca="1" si="556"/>
        <v>-0.52447120179829931</v>
      </c>
      <c r="N4385" s="101">
        <f t="shared" ca="1" si="552"/>
        <v>-1.2015336696268897</v>
      </c>
      <c r="O4385" s="46">
        <f t="shared" ca="1" si="557"/>
        <v>0.13201416119507886</v>
      </c>
      <c r="P4385" s="46">
        <f t="shared" ca="1" si="558"/>
        <v>0.22614873643764041</v>
      </c>
      <c r="Q4385" s="47">
        <f t="shared" ca="1" si="553"/>
        <v>-5.6254989290044244E-2</v>
      </c>
      <c r="R4385" s="47">
        <f t="shared" ca="1" si="554"/>
        <v>-4.4856200441655336E-2</v>
      </c>
      <c r="S4385" s="97">
        <f t="shared" ca="1" si="559"/>
        <v>4.3578980376711762E-2</v>
      </c>
      <c r="V4385">
        <v>4368</v>
      </c>
      <c r="W4385" s="46">
        <v>0.35465543231204699</v>
      </c>
    </row>
    <row r="4386" spans="10:23">
      <c r="J4386">
        <v>4369</v>
      </c>
      <c r="K4386" s="93">
        <f t="shared" ca="1" si="555"/>
        <v>-0.27521894964246518</v>
      </c>
      <c r="L4386" s="93">
        <f t="shared" ca="1" si="555"/>
        <v>0.57239548060909051</v>
      </c>
      <c r="M4386" s="93">
        <f t="shared" ca="1" si="556"/>
        <v>-0.27521894964246518</v>
      </c>
      <c r="N4386" s="101">
        <f t="shared" ca="1" si="552"/>
        <v>0.45515273201334683</v>
      </c>
      <c r="O4386" s="46">
        <f t="shared" ca="1" si="557"/>
        <v>0.22148811059207463</v>
      </c>
      <c r="P4386" s="46">
        <f t="shared" ca="1" si="558"/>
        <v>0.2708857111361383</v>
      </c>
      <c r="Q4386" s="47">
        <f t="shared" ca="1" si="553"/>
        <v>0.12269290950394729</v>
      </c>
      <c r="R4386" s="47">
        <f t="shared" ca="1" si="554"/>
        <v>0.22301754847741306</v>
      </c>
      <c r="S4386" s="97">
        <f t="shared" ca="1" si="559"/>
        <v>0.22225282953474385</v>
      </c>
      <c r="V4386">
        <v>4369</v>
      </c>
      <c r="W4386" s="46">
        <v>-0.109340579474829</v>
      </c>
    </row>
    <row r="4387" spans="10:23">
      <c r="J4387">
        <v>4370</v>
      </c>
      <c r="K4387" s="93">
        <f t="shared" ca="1" si="555"/>
        <v>0.5879653849778842</v>
      </c>
      <c r="L4387" s="93">
        <f t="shared" ca="1" si="555"/>
        <v>-1.1613930781995803</v>
      </c>
      <c r="M4387" s="93">
        <f t="shared" ca="1" si="556"/>
        <v>0.5879653849778842</v>
      </c>
      <c r="N4387" s="101">
        <f t="shared" ca="1" si="552"/>
        <v>-0.91411106969726963</v>
      </c>
      <c r="O4387" s="46">
        <f t="shared" ca="1" si="557"/>
        <v>0.53134493558804019</v>
      </c>
      <c r="P4387" s="46">
        <f t="shared" ca="1" si="558"/>
        <v>0.42581412363412108</v>
      </c>
      <c r="Q4387" s="47">
        <f t="shared" ca="1" si="553"/>
        <v>0.74240655949587853</v>
      </c>
      <c r="R4387" s="47">
        <f t="shared" ca="1" si="554"/>
        <v>1.6178753345352515E-3</v>
      </c>
      <c r="S4387" s="97">
        <f t="shared" ca="1" si="559"/>
        <v>0.26648140546128773</v>
      </c>
      <c r="V4387">
        <v>4370</v>
      </c>
      <c r="W4387" s="46">
        <v>-0.39684459408400802</v>
      </c>
    </row>
    <row r="4388" spans="10:23">
      <c r="J4388">
        <v>4371</v>
      </c>
      <c r="K4388" s="93">
        <f t="shared" ca="1" si="555"/>
        <v>-0.44149980249943682</v>
      </c>
      <c r="L4388" s="93">
        <f t="shared" ca="1" si="555"/>
        <v>-0.67047351971718805</v>
      </c>
      <c r="M4388" s="93">
        <f t="shared" ca="1" si="556"/>
        <v>-0.44149980249943682</v>
      </c>
      <c r="N4388" s="101">
        <f t="shared" ca="1" si="552"/>
        <v>-0.7760715137991564</v>
      </c>
      <c r="O4388" s="46">
        <f t="shared" ca="1" si="557"/>
        <v>0.16179836060774039</v>
      </c>
      <c r="P4388" s="46">
        <f t="shared" ca="1" si="558"/>
        <v>0.24104083614397118</v>
      </c>
      <c r="Q4388" s="47">
        <f t="shared" ca="1" si="553"/>
        <v>3.3134095352788107E-3</v>
      </c>
      <c r="R4388" s="47">
        <f t="shared" ca="1" si="554"/>
        <v>2.3937834803594016E-2</v>
      </c>
      <c r="S4388" s="97">
        <f t="shared" ca="1" si="559"/>
        <v>9.2868097705667202E-2</v>
      </c>
      <c r="V4388">
        <v>4371</v>
      </c>
      <c r="W4388" s="46">
        <v>0.26857851794753401</v>
      </c>
    </row>
    <row r="4389" spans="10:23">
      <c r="J4389">
        <v>4372</v>
      </c>
      <c r="K4389" s="93">
        <f t="shared" ca="1" si="555"/>
        <v>0.11175634722177691</v>
      </c>
      <c r="L4389" s="93">
        <f t="shared" ca="1" si="555"/>
        <v>0.60506068434035998</v>
      </c>
      <c r="M4389" s="93">
        <f t="shared" ca="1" si="556"/>
        <v>0.11175634722177691</v>
      </c>
      <c r="N4389" s="101">
        <f t="shared" ca="1" si="552"/>
        <v>0.6091888881692491</v>
      </c>
      <c r="O4389" s="46">
        <f t="shared" ca="1" si="557"/>
        <v>0.36040042865558936</v>
      </c>
      <c r="P4389" s="46">
        <f t="shared" ca="1" si="558"/>
        <v>0.34034187016789569</v>
      </c>
      <c r="Q4389" s="47">
        <f t="shared" ca="1" si="553"/>
        <v>0.40051754563097675</v>
      </c>
      <c r="R4389" s="47">
        <f t="shared" ca="1" si="554"/>
        <v>0.24792403806875155</v>
      </c>
      <c r="S4389" s="97">
        <f t="shared" ca="1" si="559"/>
        <v>0.30416223336217046</v>
      </c>
      <c r="V4389">
        <v>4372</v>
      </c>
      <c r="W4389" s="46">
        <v>-0.20075060296696101</v>
      </c>
    </row>
    <row r="4390" spans="10:23">
      <c r="J4390">
        <v>4373</v>
      </c>
      <c r="K4390" s="93">
        <f t="shared" ca="1" si="555"/>
        <v>0.81887212524643838</v>
      </c>
      <c r="L4390" s="93">
        <f t="shared" ca="1" si="555"/>
        <v>-2.0408457527598083</v>
      </c>
      <c r="M4390" s="93">
        <f t="shared" ca="1" si="556"/>
        <v>0.81887212524643838</v>
      </c>
      <c r="N4390" s="101">
        <f t="shared" ca="1" si="552"/>
        <v>-1.6744718417703508</v>
      </c>
      <c r="O4390" s="46">
        <f t="shared" ca="1" si="557"/>
        <v>0.61423340626591805</v>
      </c>
      <c r="P4390" s="46">
        <f t="shared" ca="1" si="558"/>
        <v>0.46725835897306001</v>
      </c>
      <c r="Q4390" s="47">
        <f t="shared" ca="1" si="553"/>
        <v>0.90818350085163413</v>
      </c>
      <c r="R4390" s="47">
        <f t="shared" ca="1" si="554"/>
        <v>-0.12132675096562345</v>
      </c>
      <c r="S4390" s="97">
        <f t="shared" ca="1" si="559"/>
        <v>0.2464533276501473</v>
      </c>
      <c r="V4390">
        <v>4373</v>
      </c>
      <c r="W4390" s="46">
        <v>-0.14061198338244901</v>
      </c>
    </row>
    <row r="4391" spans="10:23">
      <c r="J4391">
        <v>4374</v>
      </c>
      <c r="K4391" s="93">
        <f t="shared" ca="1" si="555"/>
        <v>-0.16343527523781723</v>
      </c>
      <c r="L4391" s="93">
        <f t="shared" ca="1" si="555"/>
        <v>-1.396165406836684</v>
      </c>
      <c r="M4391" s="93">
        <f t="shared" ca="1" si="556"/>
        <v>-0.16343527523781723</v>
      </c>
      <c r="N4391" s="101">
        <f t="shared" ca="1" si="552"/>
        <v>-1.3756570341143004</v>
      </c>
      <c r="O4391" s="46">
        <f t="shared" ca="1" si="557"/>
        <v>0.26161503719187351</v>
      </c>
      <c r="P4391" s="46">
        <f t="shared" ca="1" si="558"/>
        <v>0.29094917443603774</v>
      </c>
      <c r="Q4391" s="47">
        <f t="shared" ca="1" si="553"/>
        <v>0.20294676270354506</v>
      </c>
      <c r="R4391" s="47">
        <f t="shared" ca="1" si="554"/>
        <v>-7.301064075906491E-2</v>
      </c>
      <c r="S4391" s="97">
        <f t="shared" ca="1" si="559"/>
        <v>9.4302198216404301E-2</v>
      </c>
      <c r="V4391">
        <v>4374</v>
      </c>
      <c r="W4391" s="46">
        <v>3.1328201701898699E-2</v>
      </c>
    </row>
    <row r="4392" spans="10:23">
      <c r="J4392">
        <v>4375</v>
      </c>
      <c r="K4392" s="93">
        <f t="shared" ca="1" si="555"/>
        <v>1.8651681797628767</v>
      </c>
      <c r="L4392" s="93">
        <f t="shared" ca="1" si="555"/>
        <v>1.5687080929167403</v>
      </c>
      <c r="M4392" s="93">
        <f t="shared" ca="1" si="556"/>
        <v>1.8651681797628767</v>
      </c>
      <c r="N4392" s="101">
        <f t="shared" ca="1" si="552"/>
        <v>2.0804310936995627</v>
      </c>
      <c r="O4392" s="46">
        <f t="shared" ca="1" si="557"/>
        <v>0.98982174870364514</v>
      </c>
      <c r="P4392" s="46">
        <f t="shared" ca="1" si="558"/>
        <v>0.65505253019192355</v>
      </c>
      <c r="Q4392" s="47">
        <f t="shared" ca="1" si="553"/>
        <v>1.6593601857270883</v>
      </c>
      <c r="R4392" s="47">
        <f t="shared" ca="1" si="554"/>
        <v>0.4858128532199894</v>
      </c>
      <c r="S4392" s="97">
        <f t="shared" ca="1" si="559"/>
        <v>0.7378173009618173</v>
      </c>
      <c r="V4392">
        <v>4375</v>
      </c>
      <c r="W4392" s="46">
        <v>0.38939401596010997</v>
      </c>
    </row>
    <row r="4393" spans="10:23">
      <c r="J4393">
        <v>4376</v>
      </c>
      <c r="K4393" s="93">
        <f t="shared" ca="1" si="555"/>
        <v>0.12060884805875645</v>
      </c>
      <c r="L4393" s="93">
        <f t="shared" ca="1" si="555"/>
        <v>6.2650166222795178E-2</v>
      </c>
      <c r="M4393" s="93">
        <f t="shared" ca="1" si="556"/>
        <v>0.12060884805875645</v>
      </c>
      <c r="N4393" s="101">
        <f t="shared" ca="1" si="552"/>
        <v>9.7753888708462577E-2</v>
      </c>
      <c r="O4393" s="46">
        <f t="shared" ca="1" si="557"/>
        <v>0.36357820620854631</v>
      </c>
      <c r="P4393" s="46">
        <f t="shared" ca="1" si="558"/>
        <v>0.34193075894437414</v>
      </c>
      <c r="Q4393" s="47">
        <f t="shared" ca="1" si="553"/>
        <v>0.40687310073689065</v>
      </c>
      <c r="R4393" s="47">
        <f t="shared" ca="1" si="554"/>
        <v>0.16522883969062585</v>
      </c>
      <c r="S4393" s="97">
        <f t="shared" ca="1" si="559"/>
        <v>0.26440352294958608</v>
      </c>
      <c r="V4393">
        <v>4376</v>
      </c>
      <c r="W4393" s="46">
        <v>0.56621950036568802</v>
      </c>
    </row>
    <row r="4394" spans="10:23">
      <c r="J4394">
        <v>4377</v>
      </c>
      <c r="K4394" s="93">
        <f t="shared" ca="1" si="555"/>
        <v>0.34235624244938312</v>
      </c>
      <c r="L4394" s="93">
        <f t="shared" ca="1" si="555"/>
        <v>-0.10003045135779878</v>
      </c>
      <c r="M4394" s="93">
        <f t="shared" ca="1" si="556"/>
        <v>0.34235624244938312</v>
      </c>
      <c r="N4394" s="101">
        <f t="shared" ca="1" si="552"/>
        <v>1.4039776150248123E-2</v>
      </c>
      <c r="O4394" s="46">
        <f t="shared" ca="1" si="557"/>
        <v>0.44317875133107587</v>
      </c>
      <c r="P4394" s="46">
        <f t="shared" ca="1" si="558"/>
        <v>0.38173103150563892</v>
      </c>
      <c r="Q4394" s="47">
        <f t="shared" ca="1" si="553"/>
        <v>0.56607419098194978</v>
      </c>
      <c r="R4394" s="47">
        <f t="shared" ca="1" si="554"/>
        <v>0.15169289640878347</v>
      </c>
      <c r="S4394" s="97">
        <f t="shared" ca="1" si="559"/>
        <v>0.29743582386992967</v>
      </c>
      <c r="V4394">
        <v>4377</v>
      </c>
      <c r="W4394" s="46">
        <v>-5.5288072263148198E-2</v>
      </c>
    </row>
    <row r="4395" spans="10:23">
      <c r="J4395">
        <v>4378</v>
      </c>
      <c r="K4395" s="93">
        <f t="shared" ca="1" si="555"/>
        <v>-1.0718460442988278</v>
      </c>
      <c r="L4395" s="93">
        <f t="shared" ca="1" si="555"/>
        <v>-0.28821575661863491</v>
      </c>
      <c r="M4395" s="93">
        <f t="shared" ca="1" si="556"/>
        <v>-1.0718460442988278</v>
      </c>
      <c r="N4395" s="101">
        <f t="shared" ca="1" si="552"/>
        <v>-0.61412360089368956</v>
      </c>
      <c r="O4395" s="46">
        <f t="shared" ca="1" si="557"/>
        <v>-6.4476697104010161E-2</v>
      </c>
      <c r="P4395" s="46">
        <f t="shared" ca="1" si="558"/>
        <v>0.1279033072880959</v>
      </c>
      <c r="Q4395" s="47">
        <f t="shared" ca="1" si="553"/>
        <v>-0.44923670588822229</v>
      </c>
      <c r="R4395" s="47">
        <f t="shared" ca="1" si="554"/>
        <v>5.0123596041602228E-2</v>
      </c>
      <c r="S4395" s="97">
        <f t="shared" ca="1" si="559"/>
        <v>-7.1765505312039665E-3</v>
      </c>
      <c r="V4395">
        <v>4378</v>
      </c>
      <c r="W4395" s="46">
        <v>0.13834509410557599</v>
      </c>
    </row>
    <row r="4396" spans="10:23">
      <c r="J4396">
        <v>4379</v>
      </c>
      <c r="K4396" s="93">
        <f t="shared" ca="1" si="555"/>
        <v>0.5851578136471125</v>
      </c>
      <c r="L4396" s="93">
        <f t="shared" ca="1" si="555"/>
        <v>-1.2217652761500861</v>
      </c>
      <c r="M4396" s="93">
        <f t="shared" ca="1" si="556"/>
        <v>0.5851578136471125</v>
      </c>
      <c r="N4396" s="101">
        <f t="shared" ca="1" si="552"/>
        <v>-0.97224180627494128</v>
      </c>
      <c r="O4396" s="46">
        <f t="shared" ca="1" si="557"/>
        <v>0.53033710318931482</v>
      </c>
      <c r="P4396" s="46">
        <f t="shared" ca="1" si="558"/>
        <v>0.42531020743475839</v>
      </c>
      <c r="Q4396" s="47">
        <f t="shared" ca="1" si="553"/>
        <v>0.74039089469842767</v>
      </c>
      <c r="R4396" s="47">
        <f t="shared" ca="1" si="554"/>
        <v>-7.7814281903024196E-3</v>
      </c>
      <c r="S4396" s="97">
        <f t="shared" ca="1" si="559"/>
        <v>0.26127783749950617</v>
      </c>
      <c r="V4396">
        <v>4379</v>
      </c>
      <c r="W4396" s="46">
        <v>-3.5706904618020702E-2</v>
      </c>
    </row>
    <row r="4397" spans="10:23">
      <c r="J4397">
        <v>4380</v>
      </c>
      <c r="K4397" s="93">
        <f t="shared" ca="1" si="555"/>
        <v>1.0222588661260317</v>
      </c>
      <c r="L4397" s="93">
        <f t="shared" ca="1" si="555"/>
        <v>0.16651997206828156</v>
      </c>
      <c r="M4397" s="93">
        <f t="shared" ca="1" si="556"/>
        <v>1.0222588661260317</v>
      </c>
      <c r="N4397" s="101">
        <f t="shared" ca="1" si="552"/>
        <v>0.48297603840994785</v>
      </c>
      <c r="O4397" s="46">
        <f t="shared" ca="1" si="557"/>
        <v>0.68724303728864289</v>
      </c>
      <c r="P4397" s="46">
        <f t="shared" ca="1" si="558"/>
        <v>0.50376317448442243</v>
      </c>
      <c r="Q4397" s="47">
        <f t="shared" ca="1" si="553"/>
        <v>1.0542027628970838</v>
      </c>
      <c r="R4397" s="47">
        <f t="shared" ca="1" si="554"/>
        <v>0.22751636816012566</v>
      </c>
      <c r="S4397" s="97">
        <f t="shared" ca="1" si="559"/>
        <v>0.45737970272438427</v>
      </c>
      <c r="V4397">
        <v>4380</v>
      </c>
      <c r="W4397" s="46">
        <v>-0.209911972997705</v>
      </c>
    </row>
    <row r="4398" spans="10:23">
      <c r="J4398">
        <v>4381</v>
      </c>
      <c r="K4398" s="93">
        <f t="shared" ca="1" si="555"/>
        <v>-1.6112890949288208</v>
      </c>
      <c r="L4398" s="93">
        <f t="shared" ca="1" si="555"/>
        <v>1.005915200183414</v>
      </c>
      <c r="M4398" s="93">
        <f t="shared" ca="1" si="556"/>
        <v>-1.6112890949288208</v>
      </c>
      <c r="N4398" s="101">
        <f t="shared" ca="1" si="552"/>
        <v>0.44126521079583969</v>
      </c>
      <c r="O4398" s="46">
        <f t="shared" ca="1" si="557"/>
        <v>-0.25812028426186151</v>
      </c>
      <c r="P4398" s="46">
        <f t="shared" ca="1" si="558"/>
        <v>3.1081513709170228E-2</v>
      </c>
      <c r="Q4398" s="47">
        <f t="shared" ca="1" si="553"/>
        <v>-0.83652388020392499</v>
      </c>
      <c r="R4398" s="47">
        <f t="shared" ca="1" si="554"/>
        <v>0.22077204059611241</v>
      </c>
      <c r="S4398" s="97">
        <f t="shared" ca="1" si="559"/>
        <v>-1.8674121832874549E-2</v>
      </c>
      <c r="V4398">
        <v>4381</v>
      </c>
      <c r="W4398" s="46">
        <v>0.32891233970248002</v>
      </c>
    </row>
    <row r="4399" spans="10:23">
      <c r="J4399">
        <v>4382</v>
      </c>
      <c r="K4399" s="93">
        <f t="shared" ca="1" si="555"/>
        <v>-0.12979580166971941</v>
      </c>
      <c r="L4399" s="93">
        <f t="shared" ca="1" si="555"/>
        <v>0.3632897911695151</v>
      </c>
      <c r="M4399" s="93">
        <f t="shared" ca="1" si="556"/>
        <v>-0.12979580166971941</v>
      </c>
      <c r="N4399" s="101">
        <f t="shared" ca="1" si="552"/>
        <v>0.30315096672541508</v>
      </c>
      <c r="O4399" s="46">
        <f t="shared" ca="1" si="557"/>
        <v>0.27369058126315349</v>
      </c>
      <c r="P4399" s="46">
        <f t="shared" ca="1" si="558"/>
        <v>0.29698694647167773</v>
      </c>
      <c r="Q4399" s="47">
        <f t="shared" ca="1" si="553"/>
        <v>0.22709785084610501</v>
      </c>
      <c r="R4399" s="47">
        <f t="shared" ca="1" si="554"/>
        <v>0.19844000461052214</v>
      </c>
      <c r="S4399" s="97">
        <f t="shared" ca="1" si="559"/>
        <v>0.23606529293683781</v>
      </c>
      <c r="V4399">
        <v>4382</v>
      </c>
      <c r="W4399" s="46">
        <v>0.58570775273839004</v>
      </c>
    </row>
    <row r="4400" spans="10:23">
      <c r="J4400">
        <v>4383</v>
      </c>
      <c r="K4400" s="93">
        <f t="shared" ca="1" si="555"/>
        <v>-1.1370620513612077</v>
      </c>
      <c r="L4400" s="93">
        <f t="shared" ca="1" si="555"/>
        <v>-0.60021777925272646</v>
      </c>
      <c r="M4400" s="93">
        <f t="shared" ca="1" si="556"/>
        <v>-1.1370620513612077</v>
      </c>
      <c r="N4400" s="101">
        <f t="shared" ca="1" si="552"/>
        <v>-0.93066762650896973</v>
      </c>
      <c r="O4400" s="46">
        <f t="shared" ca="1" si="557"/>
        <v>-8.7887252737125721E-2</v>
      </c>
      <c r="P4400" s="46">
        <f t="shared" ca="1" si="558"/>
        <v>0.11619802947153812</v>
      </c>
      <c r="Q4400" s="47">
        <f t="shared" ca="1" si="553"/>
        <v>-0.49605781715445341</v>
      </c>
      <c r="R4400" s="47">
        <f t="shared" ca="1" si="554"/>
        <v>-1.0591955570653511E-3</v>
      </c>
      <c r="S4400" s="97">
        <f t="shared" ca="1" si="559"/>
        <v>-4.4473224147095536E-2</v>
      </c>
      <c r="V4400">
        <v>4383</v>
      </c>
      <c r="W4400" s="46">
        <v>0.123727276151754</v>
      </c>
    </row>
    <row r="4401" spans="10:23">
      <c r="J4401">
        <v>4384</v>
      </c>
      <c r="K4401" s="93">
        <f t="shared" ca="1" si="555"/>
        <v>3.5240701464478762E-3</v>
      </c>
      <c r="L4401" s="93">
        <f t="shared" ca="1" si="555"/>
        <v>-0.42011187979640352</v>
      </c>
      <c r="M4401" s="93">
        <f t="shared" ca="1" si="556"/>
        <v>3.5240701464478762E-3</v>
      </c>
      <c r="N4401" s="101">
        <f t="shared" ca="1" si="552"/>
        <v>-0.39718027702646941</v>
      </c>
      <c r="O4401" s="46">
        <f t="shared" ca="1" si="557"/>
        <v>0.32154834528061094</v>
      </c>
      <c r="P4401" s="46">
        <f t="shared" ca="1" si="558"/>
        <v>0.32091582848040645</v>
      </c>
      <c r="Q4401" s="47">
        <f t="shared" ca="1" si="553"/>
        <v>0.32281337888101991</v>
      </c>
      <c r="R4401" s="47">
        <f t="shared" ca="1" si="554"/>
        <v>8.5201702199617091E-2</v>
      </c>
      <c r="S4401" s="97">
        <f t="shared" ca="1" si="559"/>
        <v>0.20337502374011401</v>
      </c>
      <c r="V4401">
        <v>4384</v>
      </c>
      <c r="W4401" s="46">
        <v>-0.23648362609068199</v>
      </c>
    </row>
    <row r="4402" spans="10:23">
      <c r="J4402">
        <v>4385</v>
      </c>
      <c r="K4402" s="93">
        <f t="shared" ca="1" si="555"/>
        <v>-0.44001996380061292</v>
      </c>
      <c r="L4402" s="93">
        <f t="shared" ca="1" si="555"/>
        <v>-0.94327004320993657</v>
      </c>
      <c r="M4402" s="93">
        <f t="shared" ca="1" si="556"/>
        <v>-0.44001996380061292</v>
      </c>
      <c r="N4402" s="101">
        <f t="shared" ca="1" si="552"/>
        <v>-1.0342346896128813</v>
      </c>
      <c r="O4402" s="46">
        <f t="shared" ca="1" si="557"/>
        <v>0.1623295775243743</v>
      </c>
      <c r="P4402" s="46">
        <f t="shared" ca="1" si="558"/>
        <v>0.24130644460228812</v>
      </c>
      <c r="Q4402" s="47">
        <f t="shared" ca="1" si="553"/>
        <v>4.375843368546628E-3</v>
      </c>
      <c r="R4402" s="47">
        <f t="shared" ca="1" si="554"/>
        <v>-1.7805211840361407E-2</v>
      </c>
      <c r="S4402" s="97">
        <f t="shared" ca="1" si="559"/>
        <v>7.2262182842006445E-2</v>
      </c>
      <c r="V4402">
        <v>4385</v>
      </c>
      <c r="W4402" s="46">
        <v>0.19438142176518799</v>
      </c>
    </row>
    <row r="4403" spans="10:23">
      <c r="J4403">
        <v>4386</v>
      </c>
      <c r="K4403" s="93">
        <f t="shared" ca="1" si="555"/>
        <v>0.17127085517060719</v>
      </c>
      <c r="L4403" s="93">
        <f t="shared" ca="1" si="555"/>
        <v>-1.1935755570152282</v>
      </c>
      <c r="M4403" s="93">
        <f t="shared" ca="1" si="556"/>
        <v>0.17127085517060719</v>
      </c>
      <c r="N4403" s="101">
        <f t="shared" ca="1" si="552"/>
        <v>-1.0771409452620291</v>
      </c>
      <c r="O4403" s="46">
        <f t="shared" ca="1" si="557"/>
        <v>0.38176432016125778</v>
      </c>
      <c r="P4403" s="46">
        <f t="shared" ca="1" si="558"/>
        <v>0.35102381592072984</v>
      </c>
      <c r="Q4403" s="47">
        <f t="shared" ca="1" si="553"/>
        <v>0.44324532864231359</v>
      </c>
      <c r="R4403" s="47">
        <f t="shared" ca="1" si="554"/>
        <v>-2.4742831139607069E-2</v>
      </c>
      <c r="S4403" s="97">
        <f t="shared" ca="1" si="559"/>
        <v>0.17851074451082535</v>
      </c>
      <c r="V4403">
        <v>4386</v>
      </c>
      <c r="W4403" s="46">
        <v>-0.32394328340385597</v>
      </c>
    </row>
    <row r="4404" spans="10:23">
      <c r="J4404">
        <v>4387</v>
      </c>
      <c r="K4404" s="93">
        <f t="shared" ca="1" si="555"/>
        <v>-0.97840854255090126</v>
      </c>
      <c r="L4404" s="93">
        <f t="shared" ca="1" si="555"/>
        <v>0.64940003719885475</v>
      </c>
      <c r="M4404" s="93">
        <f t="shared" ca="1" si="556"/>
        <v>-0.97840854255090126</v>
      </c>
      <c r="N4404" s="101">
        <f t="shared" ca="1" si="552"/>
        <v>0.30452939189628719</v>
      </c>
      <c r="O4404" s="46">
        <f t="shared" ca="1" si="557"/>
        <v>-3.0935486419386871E-2</v>
      </c>
      <c r="P4404" s="46">
        <f t="shared" ca="1" si="558"/>
        <v>0.14467391263040755</v>
      </c>
      <c r="Q4404" s="47">
        <f t="shared" ca="1" si="553"/>
        <v>-0.38215428451897571</v>
      </c>
      <c r="R4404" s="47">
        <f t="shared" ca="1" si="554"/>
        <v>0.19866288560825371</v>
      </c>
      <c r="S4404" s="97">
        <f t="shared" ca="1" si="559"/>
        <v>8.3863699594433419E-2</v>
      </c>
      <c r="V4404">
        <v>4387</v>
      </c>
      <c r="W4404" s="46">
        <v>0.503276665324628</v>
      </c>
    </row>
    <row r="4405" spans="10:23">
      <c r="J4405">
        <v>4388</v>
      </c>
      <c r="K4405" s="93">
        <f t="shared" ca="1" si="555"/>
        <v>-1.1802553222782033</v>
      </c>
      <c r="L4405" s="93">
        <f t="shared" ca="1" si="555"/>
        <v>1.7283425041113445</v>
      </c>
      <c r="M4405" s="93">
        <f t="shared" ca="1" si="556"/>
        <v>-1.1802553222782033</v>
      </c>
      <c r="N4405" s="101">
        <f t="shared" ca="1" si="552"/>
        <v>1.2632648016847943</v>
      </c>
      <c r="O4405" s="46">
        <f t="shared" ca="1" si="557"/>
        <v>-0.10339231840009017</v>
      </c>
      <c r="P4405" s="46">
        <f t="shared" ca="1" si="558"/>
        <v>0.1084454966400559</v>
      </c>
      <c r="Q4405" s="47">
        <f t="shared" ca="1" si="553"/>
        <v>-0.5270679484803823</v>
      </c>
      <c r="R4405" s="47">
        <f t="shared" ca="1" si="554"/>
        <v>0.35368320097224576</v>
      </c>
      <c r="S4405" s="97">
        <f t="shared" ca="1" si="559"/>
        <v>0.1251454412860778</v>
      </c>
      <c r="V4405">
        <v>4388</v>
      </c>
      <c r="W4405" s="46">
        <v>1.05139701071956</v>
      </c>
    </row>
    <row r="4406" spans="10:23">
      <c r="J4406">
        <v>4389</v>
      </c>
      <c r="K4406" s="93">
        <f t="shared" ca="1" si="555"/>
        <v>1.5242984549344701E-2</v>
      </c>
      <c r="L4406" s="93">
        <f t="shared" ca="1" si="555"/>
        <v>-0.67864190565634697</v>
      </c>
      <c r="M4406" s="93">
        <f t="shared" ca="1" si="556"/>
        <v>1.5242984549344701E-2</v>
      </c>
      <c r="N4406" s="101">
        <f t="shared" ca="1" si="552"/>
        <v>-0.6385613705068548</v>
      </c>
      <c r="O4406" s="46">
        <f t="shared" ca="1" si="557"/>
        <v>0.32575507779838558</v>
      </c>
      <c r="P4406" s="46">
        <f t="shared" ca="1" si="558"/>
        <v>0.3230191947392938</v>
      </c>
      <c r="Q4406" s="47">
        <f t="shared" ca="1" si="553"/>
        <v>0.3312268439165692</v>
      </c>
      <c r="R4406" s="47">
        <f t="shared" ca="1" si="554"/>
        <v>4.6172192230345105E-2</v>
      </c>
      <c r="S4406" s="97">
        <f t="shared" ca="1" si="559"/>
        <v>0.18596363501436536</v>
      </c>
      <c r="V4406">
        <v>4389</v>
      </c>
      <c r="W4406" s="46">
        <v>0.75204004410456204</v>
      </c>
    </row>
    <row r="4407" spans="10:23">
      <c r="J4407">
        <v>4390</v>
      </c>
      <c r="K4407" s="93">
        <f t="shared" ca="1" si="555"/>
        <v>-0.99608584202530404</v>
      </c>
      <c r="L4407" s="93">
        <f t="shared" ca="1" si="555"/>
        <v>0.86131397535593224</v>
      </c>
      <c r="M4407" s="93">
        <f t="shared" ca="1" si="556"/>
        <v>-0.99608584202530404</v>
      </c>
      <c r="N4407" s="101">
        <f t="shared" ca="1" si="552"/>
        <v>0.49981965620585966</v>
      </c>
      <c r="O4407" s="46">
        <f t="shared" ca="1" si="557"/>
        <v>-3.7281097281347653E-2</v>
      </c>
      <c r="P4407" s="46">
        <f t="shared" ca="1" si="558"/>
        <v>0.14150110719942716</v>
      </c>
      <c r="Q4407" s="47">
        <f t="shared" ca="1" si="553"/>
        <v>-0.39484550624289727</v>
      </c>
      <c r="R4407" s="47">
        <f t="shared" ca="1" si="554"/>
        <v>0.23023985465695673</v>
      </c>
      <c r="S4407" s="97">
        <f t="shared" ca="1" si="559"/>
        <v>9.647937868780454E-2</v>
      </c>
      <c r="V4407">
        <v>4390</v>
      </c>
      <c r="W4407" s="46">
        <v>0.33228317719999301</v>
      </c>
    </row>
    <row r="4408" spans="10:23">
      <c r="J4408">
        <v>4391</v>
      </c>
      <c r="K4408" s="93">
        <f t="shared" ca="1" si="555"/>
        <v>1.3098489134272542</v>
      </c>
      <c r="L4408" s="93">
        <f t="shared" ca="1" si="555"/>
        <v>0.20357785809448395</v>
      </c>
      <c r="M4408" s="93">
        <f t="shared" ca="1" si="556"/>
        <v>1.3098489134272542</v>
      </c>
      <c r="N4408" s="101">
        <f t="shared" ca="1" si="552"/>
        <v>0.60957008386870348</v>
      </c>
      <c r="O4408" s="46">
        <f t="shared" ca="1" si="557"/>
        <v>0.79047908477366824</v>
      </c>
      <c r="P4408" s="46">
        <f t="shared" ca="1" si="558"/>
        <v>0.5553811982269351</v>
      </c>
      <c r="Q4408" s="47">
        <f t="shared" ca="1" si="553"/>
        <v>1.2606748578671345</v>
      </c>
      <c r="R4408" s="47">
        <f t="shared" ca="1" si="554"/>
        <v>0.24798567455045598</v>
      </c>
      <c r="S4408" s="97">
        <f t="shared" ca="1" si="559"/>
        <v>0.51923237966206215</v>
      </c>
      <c r="V4408">
        <v>4391</v>
      </c>
      <c r="W4408" s="46">
        <v>-0.23639141427851201</v>
      </c>
    </row>
    <row r="4409" spans="10:23">
      <c r="J4409">
        <v>4392</v>
      </c>
      <c r="K4409" s="93">
        <f t="shared" ca="1" si="555"/>
        <v>0.49630368590940727</v>
      </c>
      <c r="L4409" s="93">
        <f t="shared" ca="1" si="555"/>
        <v>0.95197868684399556</v>
      </c>
      <c r="M4409" s="93">
        <f t="shared" ca="1" si="556"/>
        <v>0.49630368590940727</v>
      </c>
      <c r="N4409" s="101">
        <f t="shared" ca="1" si="552"/>
        <v>1.0603906945124562</v>
      </c>
      <c r="O4409" s="46">
        <f t="shared" ca="1" si="557"/>
        <v>0.49844118385396152</v>
      </c>
      <c r="P4409" s="46">
        <f t="shared" ca="1" si="558"/>
        <v>0.40936224776708174</v>
      </c>
      <c r="Q4409" s="47">
        <f t="shared" ca="1" si="553"/>
        <v>0.67659905602772108</v>
      </c>
      <c r="R4409" s="47">
        <f t="shared" ca="1" si="554"/>
        <v>0.32087998148963393</v>
      </c>
      <c r="S4409" s="97">
        <f t="shared" ca="1" si="559"/>
        <v>0.40966058267179772</v>
      </c>
      <c r="V4409">
        <v>4392</v>
      </c>
      <c r="W4409" s="46">
        <v>9.4349808758275394E-2</v>
      </c>
    </row>
    <row r="4410" spans="10:23">
      <c r="J4410">
        <v>4393</v>
      </c>
      <c r="K4410" s="93">
        <f t="shared" ca="1" si="555"/>
        <v>7.2559116272205793E-2</v>
      </c>
      <c r="L4410" s="93">
        <f t="shared" ca="1" si="555"/>
        <v>1.0186151904757093</v>
      </c>
      <c r="M4410" s="93">
        <f t="shared" ca="1" si="556"/>
        <v>7.2559116272205793E-2</v>
      </c>
      <c r="N4410" s="101">
        <f t="shared" ca="1" si="552"/>
        <v>0.98880736405550262</v>
      </c>
      <c r="O4410" s="46">
        <f t="shared" ca="1" si="557"/>
        <v>0.34632981935055651</v>
      </c>
      <c r="P4410" s="46">
        <f t="shared" ca="1" si="558"/>
        <v>0.33330656551537924</v>
      </c>
      <c r="Q4410" s="47">
        <f t="shared" ca="1" si="553"/>
        <v>0.372376327020911</v>
      </c>
      <c r="R4410" s="47">
        <f t="shared" ca="1" si="554"/>
        <v>0.30930549456764811</v>
      </c>
      <c r="S4410" s="97">
        <f t="shared" ca="1" si="559"/>
        <v>0.32781765695910231</v>
      </c>
      <c r="V4410">
        <v>4393</v>
      </c>
      <c r="W4410" s="46">
        <v>0.35322467744932901</v>
      </c>
    </row>
    <row r="4411" spans="10:23">
      <c r="J4411">
        <v>4394</v>
      </c>
      <c r="K4411" s="93">
        <f t="shared" ca="1" si="555"/>
        <v>0.95618592712191475</v>
      </c>
      <c r="L4411" s="93">
        <f t="shared" ca="1" si="555"/>
        <v>0.29211436817718744</v>
      </c>
      <c r="M4411" s="93">
        <f t="shared" ca="1" si="556"/>
        <v>0.95618592712191475</v>
      </c>
      <c r="N4411" s="101">
        <f t="shared" ca="1" si="552"/>
        <v>0.58103729703218776</v>
      </c>
      <c r="O4411" s="46">
        <f t="shared" ca="1" si="557"/>
        <v>0.66352486924870457</v>
      </c>
      <c r="P4411" s="46">
        <f t="shared" ca="1" si="558"/>
        <v>0.49190409046445327</v>
      </c>
      <c r="Q4411" s="47">
        <f t="shared" ca="1" si="553"/>
        <v>1.0067664268172072</v>
      </c>
      <c r="R4411" s="47">
        <f t="shared" ca="1" si="554"/>
        <v>0.24337213720902623</v>
      </c>
      <c r="S4411" s="97">
        <f t="shared" ca="1" si="559"/>
        <v>0.45344850322886543</v>
      </c>
      <c r="V4411">
        <v>4394</v>
      </c>
      <c r="W4411" s="46">
        <v>0.114823061958424</v>
      </c>
    </row>
    <row r="4412" spans="10:23">
      <c r="J4412">
        <v>4395</v>
      </c>
      <c r="K4412" s="93">
        <f t="shared" ca="1" si="555"/>
        <v>0.52571109284938322</v>
      </c>
      <c r="L4412" s="93">
        <f t="shared" ca="1" si="555"/>
        <v>-2.5660791273505772E-2</v>
      </c>
      <c r="M4412" s="93">
        <f t="shared" ca="1" si="556"/>
        <v>0.52571109284938322</v>
      </c>
      <c r="N4412" s="101">
        <f t="shared" ca="1" si="552"/>
        <v>0.14285935632731581</v>
      </c>
      <c r="O4412" s="46">
        <f t="shared" ca="1" si="557"/>
        <v>0.50899754520149809</v>
      </c>
      <c r="P4412" s="46">
        <f t="shared" ca="1" si="558"/>
        <v>0.41464042844085003</v>
      </c>
      <c r="Q4412" s="47">
        <f t="shared" ca="1" si="553"/>
        <v>0.69771177872279411</v>
      </c>
      <c r="R4412" s="47">
        <f t="shared" ca="1" si="554"/>
        <v>0.17252205504861229</v>
      </c>
      <c r="S4412" s="97">
        <f t="shared" ca="1" si="559"/>
        <v>0.34075980012505519</v>
      </c>
      <c r="V4412">
        <v>4395</v>
      </c>
      <c r="W4412" s="46">
        <v>0.13296047650063</v>
      </c>
    </row>
    <row r="4413" spans="10:23">
      <c r="J4413">
        <v>4396</v>
      </c>
      <c r="K4413" s="93">
        <f t="shared" ca="1" si="555"/>
        <v>0.30872702440646038</v>
      </c>
      <c r="L4413" s="93">
        <f t="shared" ca="1" si="555"/>
        <v>1.2311780308716238</v>
      </c>
      <c r="M4413" s="93">
        <f t="shared" ca="1" si="556"/>
        <v>0.30872702440646038</v>
      </c>
      <c r="N4413" s="101">
        <f t="shared" ca="1" si="552"/>
        <v>1.2654413123550636</v>
      </c>
      <c r="O4413" s="46">
        <f t="shared" ca="1" si="557"/>
        <v>0.43110688868025498</v>
      </c>
      <c r="P4413" s="46">
        <f t="shared" ca="1" si="558"/>
        <v>0.37569510018022845</v>
      </c>
      <c r="Q4413" s="47">
        <f t="shared" ca="1" si="553"/>
        <v>0.541930465680308</v>
      </c>
      <c r="R4413" s="47">
        <f t="shared" ca="1" si="554"/>
        <v>0.35403512640136148</v>
      </c>
      <c r="S4413" s="97">
        <f t="shared" ca="1" si="559"/>
        <v>0.3925710075408082</v>
      </c>
      <c r="V4413">
        <v>4396</v>
      </c>
      <c r="W4413" s="46">
        <v>0.37780835210610703</v>
      </c>
    </row>
    <row r="4414" spans="10:23">
      <c r="J4414">
        <v>4397</v>
      </c>
      <c r="K4414" s="93">
        <f t="shared" ca="1" si="555"/>
        <v>0.38995487411803043</v>
      </c>
      <c r="L4414" s="93">
        <f t="shared" ca="1" si="555"/>
        <v>2.0795898488544942</v>
      </c>
      <c r="M4414" s="93">
        <f t="shared" ca="1" si="556"/>
        <v>0.38995487411803043</v>
      </c>
      <c r="N4414" s="101">
        <f t="shared" ca="1" si="552"/>
        <v>2.0956385720829456</v>
      </c>
      <c r="O4414" s="46">
        <f t="shared" ca="1" si="557"/>
        <v>0.46026520701783991</v>
      </c>
      <c r="P4414" s="46">
        <f t="shared" ca="1" si="558"/>
        <v>0.39027425934902094</v>
      </c>
      <c r="Q4414" s="47">
        <f t="shared" ca="1" si="553"/>
        <v>0.60024710235547785</v>
      </c>
      <c r="R4414" s="47">
        <f t="shared" ca="1" si="554"/>
        <v>0.48827178826172646</v>
      </c>
      <c r="S4414" s="97">
        <f t="shared" ca="1" si="559"/>
        <v>0.47426849763978318</v>
      </c>
      <c r="V4414">
        <v>4397</v>
      </c>
      <c r="W4414" s="46">
        <v>0.17931520654260999</v>
      </c>
    </row>
    <row r="4415" spans="10:23">
      <c r="J4415">
        <v>4398</v>
      </c>
      <c r="K4415" s="93">
        <f t="shared" ca="1" si="555"/>
        <v>-0.58574050120051346</v>
      </c>
      <c r="L4415" s="93">
        <f t="shared" ca="1" si="555"/>
        <v>-0.57396270272857097</v>
      </c>
      <c r="M4415" s="93">
        <f t="shared" ca="1" si="556"/>
        <v>-0.58574050120051346</v>
      </c>
      <c r="N4415" s="101">
        <f t="shared" ca="1" si="552"/>
        <v>-0.73044300876251544</v>
      </c>
      <c r="O4415" s="46">
        <f t="shared" ca="1" si="557"/>
        <v>0.11002035312759667</v>
      </c>
      <c r="P4415" s="46">
        <f t="shared" ca="1" si="558"/>
        <v>0.21515183240389932</v>
      </c>
      <c r="Q4415" s="47">
        <f t="shared" ca="1" si="553"/>
        <v>-0.10024260542500862</v>
      </c>
      <c r="R4415" s="47">
        <f t="shared" ca="1" si="554"/>
        <v>3.1315621383864317E-2</v>
      </c>
      <c r="S4415" s="97">
        <f t="shared" ca="1" si="559"/>
        <v>7.0667987255730494E-2</v>
      </c>
      <c r="V4415">
        <v>4398</v>
      </c>
      <c r="W4415" s="46">
        <v>0.79621058957345403</v>
      </c>
    </row>
    <row r="4416" spans="10:23">
      <c r="J4416">
        <v>4399</v>
      </c>
      <c r="K4416" s="93">
        <f t="shared" ca="1" si="555"/>
        <v>-0.31555243204306188</v>
      </c>
      <c r="L4416" s="93">
        <f t="shared" ca="1" si="555"/>
        <v>0.26709148550999234</v>
      </c>
      <c r="M4416" s="93">
        <f t="shared" ca="1" si="556"/>
        <v>-0.31555243204306188</v>
      </c>
      <c r="N4416" s="101">
        <f t="shared" ca="1" si="552"/>
        <v>0.15287219474553609</v>
      </c>
      <c r="O4416" s="46">
        <f t="shared" ca="1" si="557"/>
        <v>0.20700962170339904</v>
      </c>
      <c r="P4416" s="46">
        <f t="shared" ca="1" si="558"/>
        <v>0.26364646669180053</v>
      </c>
      <c r="Q4416" s="47">
        <f t="shared" ca="1" si="553"/>
        <v>9.3735931726596139E-2</v>
      </c>
      <c r="R4416" s="47">
        <f t="shared" ca="1" si="554"/>
        <v>0.17414105582133185</v>
      </c>
      <c r="S4416" s="97">
        <f t="shared" ca="1" si="559"/>
        <v>0.19057533876236543</v>
      </c>
      <c r="V4416">
        <v>4399</v>
      </c>
      <c r="W4416" s="46">
        <v>0.78076391941229095</v>
      </c>
    </row>
    <row r="4417" spans="10:23">
      <c r="J4417">
        <v>4400</v>
      </c>
      <c r="K4417" s="93">
        <f t="shared" ca="1" si="555"/>
        <v>2.9866651470460917</v>
      </c>
      <c r="L4417" s="93">
        <f t="shared" ca="1" si="555"/>
        <v>1.5412657646453682</v>
      </c>
      <c r="M4417" s="93">
        <f t="shared" ca="1" si="556"/>
        <v>2.9866651470460917</v>
      </c>
      <c r="N4417" s="101">
        <f t="shared" ca="1" si="552"/>
        <v>2.4110746784541637</v>
      </c>
      <c r="O4417" s="46">
        <f t="shared" ca="1" si="557"/>
        <v>1.3924049231049997</v>
      </c>
      <c r="P4417" s="46">
        <f t="shared" ca="1" si="558"/>
        <v>0.85634411739260086</v>
      </c>
      <c r="Q4417" s="47">
        <f t="shared" ca="1" si="553"/>
        <v>2.4645265345297975</v>
      </c>
      <c r="R4417" s="47">
        <f t="shared" ca="1" si="554"/>
        <v>0.53927543763944463</v>
      </c>
      <c r="S4417" s="97">
        <f t="shared" ca="1" si="559"/>
        <v>0.96584018037222219</v>
      </c>
      <c r="V4417">
        <v>4400</v>
      </c>
      <c r="W4417" s="46">
        <v>0.133272130792261</v>
      </c>
    </row>
    <row r="4418" spans="10:23">
      <c r="J4418">
        <v>4401</v>
      </c>
      <c r="K4418" s="93">
        <f t="shared" ca="1" si="555"/>
        <v>-0.46124740534613956</v>
      </c>
      <c r="L4418" s="93">
        <f t="shared" ca="1" si="555"/>
        <v>-0.86286812097244581</v>
      </c>
      <c r="M4418" s="93">
        <f t="shared" ca="1" si="556"/>
        <v>-0.46124740534613956</v>
      </c>
      <c r="N4418" s="101">
        <f t="shared" ca="1" si="552"/>
        <v>-0.96475778146180713</v>
      </c>
      <c r="O4418" s="46">
        <f t="shared" ca="1" si="557"/>
        <v>0.15470957403696478</v>
      </c>
      <c r="P4418" s="46">
        <f t="shared" ca="1" si="558"/>
        <v>0.23749644285858337</v>
      </c>
      <c r="Q4418" s="47">
        <f t="shared" ca="1" si="553"/>
        <v>-1.0864163606272403E-2</v>
      </c>
      <c r="R4418" s="47">
        <f t="shared" ca="1" si="554"/>
        <v>-6.5713175853546746E-3</v>
      </c>
      <c r="S4418" s="97">
        <f t="shared" ca="1" si="559"/>
        <v>7.4069128225805053E-2</v>
      </c>
      <c r="V4418">
        <v>4401</v>
      </c>
      <c r="W4418" s="46">
        <v>0.60300158877587395</v>
      </c>
    </row>
    <row r="4419" spans="10:23">
      <c r="J4419">
        <v>4402</v>
      </c>
      <c r="K4419" s="93">
        <f t="shared" ca="1" si="555"/>
        <v>0.13231470378033955</v>
      </c>
      <c r="L4419" s="93">
        <f t="shared" ca="1" si="555"/>
        <v>0.54479026602465341</v>
      </c>
      <c r="M4419" s="93">
        <f t="shared" ca="1" si="556"/>
        <v>0.13231470378033955</v>
      </c>
      <c r="N4419" s="101">
        <f t="shared" ca="1" si="552"/>
        <v>0.55858553640339426</v>
      </c>
      <c r="O4419" s="46">
        <f t="shared" ca="1" si="557"/>
        <v>0.36778025105838236</v>
      </c>
      <c r="P4419" s="46">
        <f t="shared" ca="1" si="558"/>
        <v>0.34403178136929213</v>
      </c>
      <c r="Q4419" s="47">
        <f t="shared" ca="1" si="553"/>
        <v>0.41527719043656275</v>
      </c>
      <c r="R4419" s="47">
        <f t="shared" ca="1" si="554"/>
        <v>0.23974185613500165</v>
      </c>
      <c r="S4419" s="97">
        <f t="shared" ca="1" si="559"/>
        <v>0.30376105359669203</v>
      </c>
      <c r="V4419">
        <v>4402</v>
      </c>
      <c r="W4419" s="46">
        <v>0.292260620990622</v>
      </c>
    </row>
    <row r="4420" spans="10:23">
      <c r="J4420">
        <v>4403</v>
      </c>
      <c r="K4420" s="93">
        <f t="shared" ca="1" si="555"/>
        <v>0.24100235118660149</v>
      </c>
      <c r="L4420" s="93">
        <f t="shared" ca="1" si="555"/>
        <v>-1.8137515283968417</v>
      </c>
      <c r="M4420" s="93">
        <f t="shared" ca="1" si="556"/>
        <v>0.24100235118660149</v>
      </c>
      <c r="N4420" s="101">
        <f t="shared" ca="1" si="552"/>
        <v>-1.6429431773806542</v>
      </c>
      <c r="O4420" s="46">
        <f t="shared" ca="1" si="557"/>
        <v>0.40679579848070391</v>
      </c>
      <c r="P4420" s="46">
        <f t="shared" ca="1" si="558"/>
        <v>0.36353955508045294</v>
      </c>
      <c r="Q4420" s="47">
        <f t="shared" ca="1" si="553"/>
        <v>0.49330828528120585</v>
      </c>
      <c r="R4420" s="47">
        <f t="shared" ca="1" si="554"/>
        <v>-0.11622880272380937</v>
      </c>
      <c r="S4420" s="97">
        <f t="shared" ca="1" si="559"/>
        <v>0.14528349787844727</v>
      </c>
      <c r="V4420">
        <v>4403</v>
      </c>
      <c r="W4420" s="46">
        <v>-0.29123092599174899</v>
      </c>
    </row>
    <row r="4421" spans="10:23">
      <c r="J4421">
        <v>4404</v>
      </c>
      <c r="K4421" s="93">
        <f t="shared" ca="1" si="555"/>
        <v>-1.1170681538417813</v>
      </c>
      <c r="L4421" s="93">
        <f t="shared" ca="1" si="555"/>
        <v>-0.63993456569925977</v>
      </c>
      <c r="M4421" s="93">
        <f t="shared" ca="1" si="556"/>
        <v>-1.1170681538417813</v>
      </c>
      <c r="N4421" s="101">
        <f t="shared" ca="1" si="552"/>
        <v>-0.96196393608087583</v>
      </c>
      <c r="O4421" s="46">
        <f t="shared" ca="1" si="557"/>
        <v>-8.0710053897680767E-2</v>
      </c>
      <c r="P4421" s="46">
        <f t="shared" ca="1" si="558"/>
        <v>0.1197866288912606</v>
      </c>
      <c r="Q4421" s="47">
        <f t="shared" ca="1" si="553"/>
        <v>-0.4817034194755635</v>
      </c>
      <c r="R4421" s="47">
        <f t="shared" ca="1" si="554"/>
        <v>-6.119573769899106E-3</v>
      </c>
      <c r="S4421" s="97">
        <f t="shared" ca="1" si="559"/>
        <v>-4.3414813833789936E-2</v>
      </c>
      <c r="V4421">
        <v>4404</v>
      </c>
      <c r="W4421" s="46">
        <v>-0.32032070871762602</v>
      </c>
    </row>
    <row r="4422" spans="10:23">
      <c r="J4422">
        <v>4405</v>
      </c>
      <c r="K4422" s="93">
        <f t="shared" ca="1" si="555"/>
        <v>7.5170277438211929E-3</v>
      </c>
      <c r="L4422" s="93">
        <f t="shared" ca="1" si="555"/>
        <v>-0.58750254342398456</v>
      </c>
      <c r="M4422" s="93">
        <f t="shared" ca="1" si="556"/>
        <v>7.5170277438211929E-3</v>
      </c>
      <c r="N4422" s="101">
        <f t="shared" ca="1" si="552"/>
        <v>-0.55461070097802101</v>
      </c>
      <c r="O4422" s="46">
        <f t="shared" ca="1" si="557"/>
        <v>0.3229816951617922</v>
      </c>
      <c r="P4422" s="46">
        <f t="shared" ca="1" si="558"/>
        <v>0.32163250342099708</v>
      </c>
      <c r="Q4422" s="47">
        <f t="shared" ca="1" si="553"/>
        <v>0.32568007864338244</v>
      </c>
      <c r="R4422" s="47">
        <f t="shared" ca="1" si="554"/>
        <v>5.9746384997720767E-2</v>
      </c>
      <c r="S4422" s="97">
        <f t="shared" ca="1" si="559"/>
        <v>0.19136404007975649</v>
      </c>
      <c r="V4422">
        <v>4405</v>
      </c>
      <c r="W4422" s="46">
        <v>0.73904569757014804</v>
      </c>
    </row>
    <row r="4423" spans="10:23">
      <c r="J4423">
        <v>4406</v>
      </c>
      <c r="K4423" s="93">
        <f t="shared" ca="1" si="555"/>
        <v>-0.79094998549104412</v>
      </c>
      <c r="L4423" s="93">
        <f t="shared" ca="1" si="555"/>
        <v>-0.21620998609802833</v>
      </c>
      <c r="M4423" s="93">
        <f t="shared" ca="1" si="556"/>
        <v>-0.79094998549104412</v>
      </c>
      <c r="N4423" s="101">
        <f t="shared" ca="1" si="552"/>
        <v>-0.45652489219455783</v>
      </c>
      <c r="O4423" s="46">
        <f t="shared" ca="1" si="557"/>
        <v>3.6356412864721244E-2</v>
      </c>
      <c r="P4423" s="46">
        <f t="shared" ca="1" si="558"/>
        <v>0.1783198622724616</v>
      </c>
      <c r="Q4423" s="47">
        <f t="shared" ca="1" si="553"/>
        <v>-0.24757048595075948</v>
      </c>
      <c r="R4423" s="47">
        <f t="shared" ca="1" si="554"/>
        <v>7.5606123623311858E-2</v>
      </c>
      <c r="S4423" s="97">
        <f t="shared" ca="1" si="559"/>
        <v>5.5981268244016551E-2</v>
      </c>
      <c r="V4423">
        <v>4406</v>
      </c>
      <c r="W4423" s="46">
        <v>0.24311908718573999</v>
      </c>
    </row>
    <row r="4424" spans="10:23">
      <c r="J4424">
        <v>4407</v>
      </c>
      <c r="K4424" s="93">
        <f t="shared" ca="1" si="555"/>
        <v>-0.26621703950534426</v>
      </c>
      <c r="L4424" s="93">
        <f t="shared" ca="1" si="555"/>
        <v>-0.91186387874323016</v>
      </c>
      <c r="M4424" s="93">
        <f t="shared" ca="1" si="556"/>
        <v>-0.26621703950534426</v>
      </c>
      <c r="N4424" s="101">
        <f t="shared" ca="1" si="552"/>
        <v>-0.94918580412198605</v>
      </c>
      <c r="O4424" s="46">
        <f t="shared" ca="1" si="557"/>
        <v>0.22471952152264266</v>
      </c>
      <c r="P4424" s="46">
        <f t="shared" ca="1" si="558"/>
        <v>0.2725014166014223</v>
      </c>
      <c r="Q4424" s="47">
        <f t="shared" ca="1" si="553"/>
        <v>0.12915573136508335</v>
      </c>
      <c r="R4424" s="47">
        <f t="shared" ca="1" si="554"/>
        <v>-4.0534457998611939E-3</v>
      </c>
      <c r="S4424" s="97">
        <f t="shared" ca="1" si="559"/>
        <v>0.11033303786139073</v>
      </c>
      <c r="V4424">
        <v>4407</v>
      </c>
      <c r="W4424" s="46">
        <v>0.22918198702383899</v>
      </c>
    </row>
    <row r="4425" spans="10:23">
      <c r="J4425">
        <v>4408</v>
      </c>
      <c r="K4425" s="93">
        <f t="shared" ca="1" si="555"/>
        <v>-1.0585863794179908</v>
      </c>
      <c r="L4425" s="93">
        <f t="shared" ca="1" si="555"/>
        <v>0.59166310518865017</v>
      </c>
      <c r="M4425" s="93">
        <f t="shared" ca="1" si="556"/>
        <v>-1.0585863794179908</v>
      </c>
      <c r="N4425" s="101">
        <f t="shared" ca="1" si="552"/>
        <v>0.2242916265172909</v>
      </c>
      <c r="O4425" s="46">
        <f t="shared" ca="1" si="557"/>
        <v>-5.9716882200402444E-2</v>
      </c>
      <c r="P4425" s="46">
        <f t="shared" ca="1" si="558"/>
        <v>0.13028321473989976</v>
      </c>
      <c r="Q4425" s="47">
        <f t="shared" ca="1" si="553"/>
        <v>-0.43971707608100685</v>
      </c>
      <c r="R4425" s="47">
        <f t="shared" ca="1" si="554"/>
        <v>0.18568904155685073</v>
      </c>
      <c r="S4425" s="97">
        <f t="shared" ca="1" si="559"/>
        <v>6.2986079678224144E-2</v>
      </c>
      <c r="V4425">
        <v>4408</v>
      </c>
      <c r="W4425" s="46">
        <v>0.33500477706381898</v>
      </c>
    </row>
    <row r="4426" spans="10:23">
      <c r="J4426">
        <v>4409</v>
      </c>
      <c r="K4426" s="93">
        <f t="shared" ca="1" si="555"/>
        <v>1.1125610427896138</v>
      </c>
      <c r="L4426" s="93">
        <f t="shared" ca="1" si="555"/>
        <v>-1.28152829032697</v>
      </c>
      <c r="M4426" s="93">
        <f t="shared" ca="1" si="556"/>
        <v>1.1125610427896138</v>
      </c>
      <c r="N4426" s="101">
        <f t="shared" ca="1" si="552"/>
        <v>-0.86117605686001353</v>
      </c>
      <c r="O4426" s="46">
        <f t="shared" ca="1" si="557"/>
        <v>0.71965876198261447</v>
      </c>
      <c r="P4426" s="46">
        <f t="shared" ca="1" si="558"/>
        <v>0.51997103683140822</v>
      </c>
      <c r="Q4426" s="47">
        <f t="shared" ca="1" si="553"/>
        <v>1.119034212285027</v>
      </c>
      <c r="R4426" s="47">
        <f t="shared" ca="1" si="554"/>
        <v>1.0177069352036522E-2</v>
      </c>
      <c r="S4426" s="97">
        <f t="shared" ca="1" si="559"/>
        <v>0.36491791566732551</v>
      </c>
      <c r="V4426">
        <v>4409</v>
      </c>
      <c r="W4426" s="46">
        <v>-0.38789072247682599</v>
      </c>
    </row>
    <row r="4427" spans="10:23">
      <c r="J4427">
        <v>4410</v>
      </c>
      <c r="K4427" s="93">
        <f t="shared" ca="1" si="555"/>
        <v>0.73398656058652911</v>
      </c>
      <c r="L4427" s="93">
        <f t="shared" ca="1" si="555"/>
        <v>-1.6972919970868681</v>
      </c>
      <c r="M4427" s="93">
        <f t="shared" ca="1" si="556"/>
        <v>0.73398656058652911</v>
      </c>
      <c r="N4427" s="101">
        <f t="shared" ca="1" si="552"/>
        <v>-1.3757498156322829</v>
      </c>
      <c r="O4427" s="46">
        <f t="shared" ca="1" si="557"/>
        <v>0.58376207992392914</v>
      </c>
      <c r="P4427" s="46">
        <f t="shared" ca="1" si="558"/>
        <v>0.45202269580206555</v>
      </c>
      <c r="Q4427" s="47">
        <f t="shared" ca="1" si="553"/>
        <v>0.84724084816765632</v>
      </c>
      <c r="R4427" s="47">
        <f t="shared" ca="1" si="554"/>
        <v>-7.3025642833704857E-2</v>
      </c>
      <c r="S4427" s="97">
        <f t="shared" ca="1" si="559"/>
        <v>0.25536821854511216</v>
      </c>
      <c r="V4427">
        <v>4410</v>
      </c>
      <c r="W4427" s="46">
        <v>-9.3629360958362703E-2</v>
      </c>
    </row>
    <row r="4428" spans="10:23">
      <c r="J4428">
        <v>4411</v>
      </c>
      <c r="K4428" s="93">
        <f t="shared" ca="1" si="555"/>
        <v>-1.6270719007793637</v>
      </c>
      <c r="L4428" s="93">
        <f t="shared" ca="1" si="555"/>
        <v>-0.79110629901076401</v>
      </c>
      <c r="M4428" s="93">
        <f t="shared" ca="1" si="556"/>
        <v>-1.6270719007793637</v>
      </c>
      <c r="N4428" s="101">
        <f t="shared" ca="1" si="552"/>
        <v>-1.2674799477185095</v>
      </c>
      <c r="O4428" s="46">
        <f t="shared" ca="1" si="557"/>
        <v>-0.26378582974760978</v>
      </c>
      <c r="P4428" s="46">
        <f t="shared" ca="1" si="558"/>
        <v>2.8248740966296093E-2</v>
      </c>
      <c r="Q4428" s="47">
        <f t="shared" ca="1" si="553"/>
        <v>-0.84785497117542152</v>
      </c>
      <c r="R4428" s="47">
        <f t="shared" ca="1" si="554"/>
        <v>-5.5519218332169634E-2</v>
      </c>
      <c r="S4428" s="97">
        <f t="shared" ca="1" si="559"/>
        <v>-0.15965252403988972</v>
      </c>
      <c r="V4428">
        <v>4411</v>
      </c>
      <c r="W4428" s="46">
        <v>0.118042028939864</v>
      </c>
    </row>
    <row r="4429" spans="10:23">
      <c r="J4429">
        <v>4412</v>
      </c>
      <c r="K4429" s="93">
        <f t="shared" ca="1" si="555"/>
        <v>9.6293464367666184E-2</v>
      </c>
      <c r="L4429" s="93">
        <f t="shared" ca="1" si="555"/>
        <v>6.3203706255233694E-2</v>
      </c>
      <c r="M4429" s="93">
        <f t="shared" ca="1" si="556"/>
        <v>9.6293464367666184E-2</v>
      </c>
      <c r="N4429" s="101">
        <f t="shared" ca="1" si="552"/>
        <v>9.0545853211349892E-2</v>
      </c>
      <c r="O4429" s="46">
        <f t="shared" ca="1" si="557"/>
        <v>0.35484972575900975</v>
      </c>
      <c r="P4429" s="46">
        <f t="shared" ca="1" si="558"/>
        <v>0.33756651871960586</v>
      </c>
      <c r="Q4429" s="47">
        <f t="shared" ca="1" si="553"/>
        <v>0.38941613983781759</v>
      </c>
      <c r="R4429" s="47">
        <f t="shared" ca="1" si="554"/>
        <v>0.16406335448531381</v>
      </c>
      <c r="S4429" s="97">
        <f t="shared" ca="1" si="559"/>
        <v>0.25945654012216179</v>
      </c>
      <c r="V4429">
        <v>4412</v>
      </c>
      <c r="W4429" s="46">
        <v>0.84038321834222895</v>
      </c>
    </row>
    <row r="4430" spans="10:23">
      <c r="J4430">
        <v>4413</v>
      </c>
      <c r="K4430" s="93">
        <f t="shared" ca="1" si="555"/>
        <v>1.8444334452744011</v>
      </c>
      <c r="L4430" s="93">
        <f t="shared" ca="1" si="555"/>
        <v>1.800167218956902</v>
      </c>
      <c r="M4430" s="93">
        <f t="shared" ca="1" si="556"/>
        <v>1.8444334452744011</v>
      </c>
      <c r="N4430" s="101">
        <f t="shared" ca="1" si="552"/>
        <v>2.2932794891271424</v>
      </c>
      <c r="O4430" s="46">
        <f t="shared" ca="1" si="557"/>
        <v>0.98237861200844634</v>
      </c>
      <c r="P4430" s="46">
        <f t="shared" ca="1" si="558"/>
        <v>0.65133096184432415</v>
      </c>
      <c r="Q4430" s="47">
        <f t="shared" ca="1" si="553"/>
        <v>1.6444739123366907</v>
      </c>
      <c r="R4430" s="47">
        <f t="shared" ca="1" si="554"/>
        <v>0.52022884020349069</v>
      </c>
      <c r="S4430" s="97">
        <f t="shared" ca="1" si="559"/>
        <v>0.75130372610596852</v>
      </c>
      <c r="V4430">
        <v>4413</v>
      </c>
      <c r="W4430" s="46">
        <v>-0.24889462834635301</v>
      </c>
    </row>
    <row r="4431" spans="10:23">
      <c r="J4431">
        <v>4414</v>
      </c>
      <c r="K4431" s="93">
        <f t="shared" ca="1" si="555"/>
        <v>0.58975119720342173</v>
      </c>
      <c r="L4431" s="93">
        <f t="shared" ca="1" si="555"/>
        <v>-0.33490058955574453</v>
      </c>
      <c r="M4431" s="93">
        <f t="shared" ca="1" si="556"/>
        <v>0.58975119720342173</v>
      </c>
      <c r="N4431" s="101">
        <f t="shared" ca="1" si="552"/>
        <v>-0.12995950770502951</v>
      </c>
      <c r="O4431" s="46">
        <f t="shared" ca="1" si="557"/>
        <v>0.53198598766006078</v>
      </c>
      <c r="P4431" s="46">
        <f t="shared" ca="1" si="558"/>
        <v>0.42613464967013137</v>
      </c>
      <c r="Q4431" s="47">
        <f t="shared" ca="1" si="553"/>
        <v>0.74368866363991959</v>
      </c>
      <c r="R4431" s="47">
        <f t="shared" ca="1" si="554"/>
        <v>0.12840929368844745</v>
      </c>
      <c r="S4431" s="97">
        <f t="shared" ca="1" si="559"/>
        <v>0.33019764067425411</v>
      </c>
      <c r="V4431">
        <v>4414</v>
      </c>
      <c r="W4431" s="46">
        <v>0.52183563967907398</v>
      </c>
    </row>
    <row r="4432" spans="10:23">
      <c r="J4432">
        <v>4415</v>
      </c>
      <c r="K4432" s="93">
        <f t="shared" ca="1" si="555"/>
        <v>-1.2662936273895695</v>
      </c>
      <c r="L4432" s="93">
        <f t="shared" ca="1" si="555"/>
        <v>0.97533303655576653</v>
      </c>
      <c r="M4432" s="93">
        <f t="shared" ca="1" si="556"/>
        <v>-1.2662936273895695</v>
      </c>
      <c r="N4432" s="101">
        <f t="shared" ca="1" si="552"/>
        <v>0.52198707377705278</v>
      </c>
      <c r="O4432" s="46">
        <f t="shared" ca="1" si="557"/>
        <v>-0.1342774433735035</v>
      </c>
      <c r="P4432" s="46">
        <f t="shared" ca="1" si="558"/>
        <v>9.3002934153349232E-2</v>
      </c>
      <c r="Q4432" s="47">
        <f t="shared" ca="1" si="553"/>
        <v>-0.58883819842720897</v>
      </c>
      <c r="R4432" s="47">
        <f t="shared" ca="1" si="554"/>
        <v>0.23382415959407143</v>
      </c>
      <c r="S4432" s="97">
        <f t="shared" ca="1" si="559"/>
        <v>4.9773358110283966E-2</v>
      </c>
      <c r="V4432">
        <v>4415</v>
      </c>
      <c r="W4432" s="46">
        <v>-0.131952236676428</v>
      </c>
    </row>
    <row r="4433" spans="10:23">
      <c r="J4433">
        <v>4416</v>
      </c>
      <c r="K4433" s="93">
        <f t="shared" ca="1" si="555"/>
        <v>-0.90475297400734989</v>
      </c>
      <c r="L4433" s="93">
        <f t="shared" ca="1" si="555"/>
        <v>-1.8673293804534488</v>
      </c>
      <c r="M4433" s="93">
        <f t="shared" ca="1" si="556"/>
        <v>-0.90475297400734989</v>
      </c>
      <c r="N4433" s="101">
        <f t="shared" ca="1" si="552"/>
        <v>-2.0581153350261285</v>
      </c>
      <c r="O4433" s="46">
        <f t="shared" ca="1" si="557"/>
        <v>-4.4953858559126925E-3</v>
      </c>
      <c r="P4433" s="46">
        <f t="shared" ca="1" si="558"/>
        <v>0.15789396291214464</v>
      </c>
      <c r="Q4433" s="47">
        <f t="shared" ca="1" si="553"/>
        <v>-0.32927408339202735</v>
      </c>
      <c r="R4433" s="47">
        <f t="shared" ca="1" si="554"/>
        <v>-0.18335902254404945</v>
      </c>
      <c r="S4433" s="97">
        <f t="shared" ca="1" si="559"/>
        <v>-9.3927204199981074E-2</v>
      </c>
      <c r="V4433">
        <v>4416</v>
      </c>
      <c r="W4433" s="46">
        <v>-0.196716982569449</v>
      </c>
    </row>
    <row r="4434" spans="10:23">
      <c r="J4434">
        <v>4417</v>
      </c>
      <c r="K4434" s="93">
        <f t="shared" ca="1" si="555"/>
        <v>1.0743810142233374</v>
      </c>
      <c r="L4434" s="93">
        <f t="shared" ca="1" si="555"/>
        <v>-0.59435848105503331</v>
      </c>
      <c r="M4434" s="93">
        <f t="shared" ca="1" si="556"/>
        <v>1.0743810142233374</v>
      </c>
      <c r="N4434" s="101">
        <f t="shared" ref="N4434:N4497" ca="1" si="560">$N$2*K4434+SQRT(1-$N$2^2)*L4434</f>
        <v>-0.22182401886310005</v>
      </c>
      <c r="O4434" s="46">
        <f t="shared" ca="1" si="557"/>
        <v>0.70595329728021694</v>
      </c>
      <c r="P4434" s="46">
        <f t="shared" ca="1" si="558"/>
        <v>0.51311830448020945</v>
      </c>
      <c r="Q4434" s="47">
        <f t="shared" ref="Q4434:Q4497" ca="1" si="561">$K$2+K4434*$S$3</f>
        <v>1.0916232828802319</v>
      </c>
      <c r="R4434" s="47">
        <f t="shared" ref="R4434:R4497" ca="1" si="562">$L$2+$L$3*N4434</f>
        <v>0.11355549216501719</v>
      </c>
      <c r="S4434" s="97">
        <f t="shared" ca="1" si="559"/>
        <v>0.40975439472261704</v>
      </c>
      <c r="V4434">
        <v>4417</v>
      </c>
      <c r="W4434" s="46">
        <v>0.16845745417202099</v>
      </c>
    </row>
    <row r="4435" spans="10:23">
      <c r="J4435">
        <v>4418</v>
      </c>
      <c r="K4435" s="93">
        <f t="shared" ref="K4435:L4498" ca="1" si="563">_xlfn.NORM.S.INV(RAND())</f>
        <v>0.37422473191686495</v>
      </c>
      <c r="L4435" s="93">
        <f t="shared" ca="1" si="563"/>
        <v>0.15120365148170012</v>
      </c>
      <c r="M4435" s="93">
        <f t="shared" ref="M4435:M4498" ca="1" si="564">K4435</f>
        <v>0.37422473191686495</v>
      </c>
      <c r="N4435" s="101">
        <f t="shared" ca="1" si="560"/>
        <v>0.26236549992672858</v>
      </c>
      <c r="O4435" s="46">
        <f t="shared" ref="O4435:O4498" ca="1" si="565">$K$2+K4435*$K$3</f>
        <v>0.45461856617451185</v>
      </c>
      <c r="P4435" s="46">
        <f t="shared" ref="P4435:P4498" ca="1" si="566">$K$2+K4435*$R$3</f>
        <v>0.38745093892735694</v>
      </c>
      <c r="Q4435" s="47">
        <f t="shared" ca="1" si="561"/>
        <v>0.58895382066882174</v>
      </c>
      <c r="R4435" s="47">
        <f t="shared" ca="1" si="562"/>
        <v>0.19184530094061725</v>
      </c>
      <c r="S4435" s="97">
        <f t="shared" ref="S4435:S4498" ca="1" si="567">AVERAGE(R4435,O4435)</f>
        <v>0.32323193355756452</v>
      </c>
      <c r="V4435">
        <v>4418</v>
      </c>
      <c r="W4435" s="46">
        <v>1.39808304989515</v>
      </c>
    </row>
    <row r="4436" spans="10:23">
      <c r="J4436">
        <v>4419</v>
      </c>
      <c r="K4436" s="93">
        <f t="shared" ca="1" si="563"/>
        <v>-0.63802607894019259</v>
      </c>
      <c r="L4436" s="93">
        <f t="shared" ca="1" si="563"/>
        <v>-1.337058437330666</v>
      </c>
      <c r="M4436" s="93">
        <f t="shared" ca="1" si="564"/>
        <v>-0.63802607894019259</v>
      </c>
      <c r="N4436" s="101">
        <f t="shared" ca="1" si="560"/>
        <v>-1.4705492323885094</v>
      </c>
      <c r="O4436" s="46">
        <f t="shared" ca="1" si="565"/>
        <v>9.1251426883560582E-2</v>
      </c>
      <c r="P4436" s="46">
        <f t="shared" ca="1" si="566"/>
        <v>0.20576736928188127</v>
      </c>
      <c r="Q4436" s="47">
        <f t="shared" ca="1" si="561"/>
        <v>-0.1377804579130808</v>
      </c>
      <c r="R4436" s="47">
        <f t="shared" ca="1" si="562"/>
        <v>-8.8353996550310149E-2</v>
      </c>
      <c r="S4436" s="97">
        <f t="shared" ca="1" si="567"/>
        <v>1.4487151666252168E-3</v>
      </c>
      <c r="V4436">
        <v>4419</v>
      </c>
      <c r="W4436" s="46">
        <v>0.32802974311973099</v>
      </c>
    </row>
    <row r="4437" spans="10:23">
      <c r="J4437">
        <v>4420</v>
      </c>
      <c r="K4437" s="93">
        <f t="shared" ca="1" si="563"/>
        <v>0.21869360999817503</v>
      </c>
      <c r="L4437" s="93">
        <f t="shared" ca="1" si="563"/>
        <v>0.10650053425443408</v>
      </c>
      <c r="M4437" s="93">
        <f t="shared" ca="1" si="564"/>
        <v>0.21869360999817503</v>
      </c>
      <c r="N4437" s="101">
        <f t="shared" ca="1" si="560"/>
        <v>0.17052084012792063</v>
      </c>
      <c r="O4437" s="46">
        <f t="shared" ca="1" si="565"/>
        <v>0.39878764143121015</v>
      </c>
      <c r="P4437" s="46">
        <f t="shared" ca="1" si="566"/>
        <v>0.35953547655570606</v>
      </c>
      <c r="Q4437" s="47">
        <f t="shared" ca="1" si="561"/>
        <v>0.47729197118221828</v>
      </c>
      <c r="R4437" s="47">
        <f t="shared" ca="1" si="562"/>
        <v>0.17699470923288993</v>
      </c>
      <c r="S4437" s="97">
        <f t="shared" ca="1" si="567"/>
        <v>0.28789117533205005</v>
      </c>
      <c r="V4437">
        <v>4420</v>
      </c>
      <c r="W4437" s="46">
        <v>-1.34576915869251E-2</v>
      </c>
    </row>
    <row r="4438" spans="10:23">
      <c r="J4438">
        <v>4421</v>
      </c>
      <c r="K4438" s="93">
        <f t="shared" ca="1" si="563"/>
        <v>-0.27440358008081983</v>
      </c>
      <c r="L4438" s="93">
        <f t="shared" ca="1" si="563"/>
        <v>-0.25164618958594925</v>
      </c>
      <c r="M4438" s="93">
        <f t="shared" ca="1" si="564"/>
        <v>-0.27440358008081983</v>
      </c>
      <c r="N4438" s="101">
        <f t="shared" ca="1" si="560"/>
        <v>-0.32584801604805358</v>
      </c>
      <c r="O4438" s="46">
        <f t="shared" ca="1" si="565"/>
        <v>0.22178080337325318</v>
      </c>
      <c r="P4438" s="46">
        <f t="shared" ca="1" si="566"/>
        <v>0.27103205752672754</v>
      </c>
      <c r="Q4438" s="47">
        <f t="shared" ca="1" si="561"/>
        <v>0.12327829506630439</v>
      </c>
      <c r="R4438" s="47">
        <f t="shared" ca="1" si="562"/>
        <v>9.6735593072532627E-2</v>
      </c>
      <c r="S4438" s="97">
        <f t="shared" ca="1" si="567"/>
        <v>0.15925819822289289</v>
      </c>
      <c r="V4438">
        <v>4421</v>
      </c>
      <c r="W4438" s="46">
        <v>0.71409602427577301</v>
      </c>
    </row>
    <row r="4439" spans="10:23">
      <c r="J4439">
        <v>4422</v>
      </c>
      <c r="K4439" s="93">
        <f t="shared" ca="1" si="563"/>
        <v>-1.0240016613662144</v>
      </c>
      <c r="L4439" s="93">
        <f t="shared" ca="1" si="563"/>
        <v>0.92827723481019397</v>
      </c>
      <c r="M4439" s="93">
        <f t="shared" ca="1" si="564"/>
        <v>-1.0240016613662144</v>
      </c>
      <c r="N4439" s="101">
        <f t="shared" ca="1" si="560"/>
        <v>0.554428539917041</v>
      </c>
      <c r="O4439" s="46">
        <f t="shared" ca="1" si="565"/>
        <v>-4.7302024215731708E-2</v>
      </c>
      <c r="P4439" s="46">
        <f t="shared" ca="1" si="566"/>
        <v>0.13649064373223513</v>
      </c>
      <c r="Q4439" s="47">
        <f t="shared" ca="1" si="561"/>
        <v>-0.41488736011166538</v>
      </c>
      <c r="R4439" s="47">
        <f t="shared" ca="1" si="562"/>
        <v>0.23906970102348485</v>
      </c>
      <c r="S4439" s="97">
        <f t="shared" ca="1" si="567"/>
        <v>9.588383840387657E-2</v>
      </c>
      <c r="V4439">
        <v>4422</v>
      </c>
      <c r="W4439" s="46">
        <v>-0.46824428283236402</v>
      </c>
    </row>
    <row r="4440" spans="10:23">
      <c r="J4440">
        <v>4423</v>
      </c>
      <c r="K4440" s="93">
        <f t="shared" ca="1" si="563"/>
        <v>-0.10141229234920222</v>
      </c>
      <c r="L4440" s="93">
        <f t="shared" ca="1" si="563"/>
        <v>0.20473849539124728</v>
      </c>
      <c r="M4440" s="93">
        <f t="shared" ca="1" si="564"/>
        <v>-0.10141229234920222</v>
      </c>
      <c r="N4440" s="101">
        <f t="shared" ca="1" si="560"/>
        <v>0.16185774144229548</v>
      </c>
      <c r="O4440" s="46">
        <f t="shared" ca="1" si="565"/>
        <v>0.28387939462266265</v>
      </c>
      <c r="P4440" s="46">
        <f t="shared" ca="1" si="566"/>
        <v>0.30208135315143231</v>
      </c>
      <c r="Q4440" s="47">
        <f t="shared" ca="1" si="561"/>
        <v>0.24747547756512334</v>
      </c>
      <c r="R4440" s="47">
        <f t="shared" ca="1" si="562"/>
        <v>0.17559395123796906</v>
      </c>
      <c r="S4440" s="97">
        <f t="shared" ca="1" si="567"/>
        <v>0.22973667293031586</v>
      </c>
      <c r="V4440">
        <v>4423</v>
      </c>
      <c r="W4440" s="46">
        <v>-0.16901451144204099</v>
      </c>
    </row>
    <row r="4441" spans="10:23">
      <c r="J4441">
        <v>4424</v>
      </c>
      <c r="K4441" s="93">
        <f t="shared" ca="1" si="563"/>
        <v>0.92030800099528864</v>
      </c>
      <c r="L4441" s="93">
        <f t="shared" ca="1" si="563"/>
        <v>-0.54387323326773063</v>
      </c>
      <c r="M4441" s="93">
        <f t="shared" ca="1" si="564"/>
        <v>0.92030800099528864</v>
      </c>
      <c r="N4441" s="101">
        <f t="shared" ca="1" si="560"/>
        <v>-0.2229584788067413</v>
      </c>
      <c r="O4441" s="46">
        <f t="shared" ca="1" si="565"/>
        <v>0.65064578904398129</v>
      </c>
      <c r="P4441" s="46">
        <f t="shared" ca="1" si="566"/>
        <v>0.48546455036209163</v>
      </c>
      <c r="Q4441" s="47">
        <f t="shared" ca="1" si="561"/>
        <v>0.98100826640776062</v>
      </c>
      <c r="R4441" s="47">
        <f t="shared" ca="1" si="562"/>
        <v>0.11337205851227469</v>
      </c>
      <c r="S4441" s="97">
        <f t="shared" ca="1" si="567"/>
        <v>0.38200892377812801</v>
      </c>
      <c r="V4441">
        <v>4424</v>
      </c>
      <c r="W4441" s="46">
        <v>0.19318610747311099</v>
      </c>
    </row>
    <row r="4442" spans="10:23">
      <c r="J4442">
        <v>4425</v>
      </c>
      <c r="K4442" s="93">
        <f t="shared" ca="1" si="563"/>
        <v>1.3403576013129712</v>
      </c>
      <c r="L4442" s="93">
        <f t="shared" ca="1" si="563"/>
        <v>0.50031462642796065</v>
      </c>
      <c r="M4442" s="93">
        <f t="shared" ca="1" si="564"/>
        <v>1.3403576013129712</v>
      </c>
      <c r="N4442" s="101">
        <f t="shared" ca="1" si="560"/>
        <v>0.90060367240923966</v>
      </c>
      <c r="O4442" s="46">
        <f t="shared" ca="1" si="565"/>
        <v>0.80143077236102345</v>
      </c>
      <c r="P4442" s="46">
        <f t="shared" ca="1" si="566"/>
        <v>0.56085704202061271</v>
      </c>
      <c r="Q4442" s="47">
        <f t="shared" ca="1" si="561"/>
        <v>1.2825782330418449</v>
      </c>
      <c r="R4442" s="47">
        <f t="shared" ca="1" si="562"/>
        <v>0.29504362006539286</v>
      </c>
      <c r="S4442" s="97">
        <f t="shared" ca="1" si="567"/>
        <v>0.54823719621320821</v>
      </c>
      <c r="V4442">
        <v>4425</v>
      </c>
      <c r="W4442" s="46">
        <v>0.53016341133336997</v>
      </c>
    </row>
    <row r="4443" spans="10:23">
      <c r="J4443">
        <v>4426</v>
      </c>
      <c r="K4443" s="93">
        <f t="shared" ca="1" si="563"/>
        <v>-1.0014965198684724</v>
      </c>
      <c r="L4443" s="93">
        <f t="shared" ca="1" si="563"/>
        <v>-1.3578558871592048</v>
      </c>
      <c r="M4443" s="93">
        <f t="shared" ca="1" si="564"/>
        <v>-1.0014965198684724</v>
      </c>
      <c r="N4443" s="101">
        <f t="shared" ca="1" si="560"/>
        <v>-1.6058586991010955</v>
      </c>
      <c r="O4443" s="46">
        <f t="shared" ca="1" si="565"/>
        <v>-3.9223365450866243E-2</v>
      </c>
      <c r="P4443" s="46">
        <f t="shared" ca="1" si="566"/>
        <v>0.14052997311466786</v>
      </c>
      <c r="Q4443" s="47">
        <f t="shared" ca="1" si="561"/>
        <v>-0.39873004258193445</v>
      </c>
      <c r="R4443" s="47">
        <f t="shared" ca="1" si="562"/>
        <v>-0.11023252110188148</v>
      </c>
      <c r="S4443" s="97">
        <f t="shared" ca="1" si="567"/>
        <v>-7.4727943276373859E-2</v>
      </c>
      <c r="V4443">
        <v>4426</v>
      </c>
      <c r="W4443" s="46">
        <v>-0.25865079687110198</v>
      </c>
    </row>
    <row r="4444" spans="10:23">
      <c r="J4444">
        <v>4427</v>
      </c>
      <c r="K4444" s="93">
        <f t="shared" ca="1" si="563"/>
        <v>0.67017847074317149</v>
      </c>
      <c r="L4444" s="93">
        <f t="shared" ca="1" si="563"/>
        <v>-0.28848133981028151</v>
      </c>
      <c r="M4444" s="93">
        <f t="shared" ca="1" si="564"/>
        <v>0.67017847074317149</v>
      </c>
      <c r="N4444" s="101">
        <f t="shared" ca="1" si="560"/>
        <v>-6.0372520152751602E-2</v>
      </c>
      <c r="O4444" s="46">
        <f t="shared" ca="1" si="565"/>
        <v>0.5608569235918045</v>
      </c>
      <c r="P4444" s="46">
        <f t="shared" ca="1" si="566"/>
        <v>0.44057011763600323</v>
      </c>
      <c r="Q4444" s="47">
        <f t="shared" ca="1" si="561"/>
        <v>0.80143053550340704</v>
      </c>
      <c r="R4444" s="47">
        <f t="shared" ca="1" si="562"/>
        <v>0.13966098695589854</v>
      </c>
      <c r="S4444" s="97">
        <f t="shared" ca="1" si="567"/>
        <v>0.35025895527385154</v>
      </c>
      <c r="V4444">
        <v>4427</v>
      </c>
      <c r="W4444" s="46">
        <v>0.165347740172053</v>
      </c>
    </row>
    <row r="4445" spans="10:23">
      <c r="J4445">
        <v>4428</v>
      </c>
      <c r="K4445" s="93">
        <f t="shared" ca="1" si="563"/>
        <v>-0.36836799437590556</v>
      </c>
      <c r="L4445" s="93">
        <f t="shared" ca="1" si="563"/>
        <v>-1.1312974824630477</v>
      </c>
      <c r="M4445" s="93">
        <f t="shared" ca="1" si="564"/>
        <v>-0.36836799437590556</v>
      </c>
      <c r="N4445" s="101">
        <f t="shared" ca="1" si="560"/>
        <v>-1.189713409995613</v>
      </c>
      <c r="O4445" s="46">
        <f t="shared" ca="1" si="565"/>
        <v>0.18805044716968913</v>
      </c>
      <c r="P4445" s="46">
        <f t="shared" ca="1" si="566"/>
        <v>0.25416687942494554</v>
      </c>
      <c r="Q4445" s="47">
        <f t="shared" ca="1" si="561"/>
        <v>5.5817582659176301E-2</v>
      </c>
      <c r="R4445" s="47">
        <f t="shared" ca="1" si="562"/>
        <v>-4.2944953233075678E-2</v>
      </c>
      <c r="S4445" s="97">
        <f t="shared" ca="1" si="567"/>
        <v>7.2552746968306728E-2</v>
      </c>
      <c r="V4445">
        <v>4428</v>
      </c>
      <c r="W4445" s="46">
        <v>0.39651280774442199</v>
      </c>
    </row>
    <row r="4446" spans="10:23">
      <c r="J4446">
        <v>4429</v>
      </c>
      <c r="K4446" s="93">
        <f t="shared" ca="1" si="563"/>
        <v>0.18649292895868247</v>
      </c>
      <c r="L4446" s="93">
        <f t="shared" ca="1" si="563"/>
        <v>-0.63945605204223466</v>
      </c>
      <c r="M4446" s="93">
        <f t="shared" ca="1" si="564"/>
        <v>0.18649292895868247</v>
      </c>
      <c r="N4446" s="101">
        <f t="shared" ca="1" si="560"/>
        <v>-0.54694859740232615</v>
      </c>
      <c r="O4446" s="46">
        <f t="shared" ca="1" si="565"/>
        <v>0.38722857995450555</v>
      </c>
      <c r="P4446" s="46">
        <f t="shared" ca="1" si="566"/>
        <v>0.35375594581735376</v>
      </c>
      <c r="Q4446" s="47">
        <f t="shared" ca="1" si="561"/>
        <v>0.45417384822880913</v>
      </c>
      <c r="R4446" s="47">
        <f t="shared" ca="1" si="562"/>
        <v>6.0985289601148115E-2</v>
      </c>
      <c r="S4446" s="97">
        <f t="shared" ca="1" si="567"/>
        <v>0.22410693477782684</v>
      </c>
      <c r="V4446">
        <v>4429</v>
      </c>
      <c r="W4446" s="46">
        <v>0.207507027387481</v>
      </c>
    </row>
    <row r="4447" spans="10:23">
      <c r="J4447">
        <v>4430</v>
      </c>
      <c r="K4447" s="93">
        <f t="shared" ca="1" si="563"/>
        <v>-0.44894469918126656</v>
      </c>
      <c r="L4447" s="93">
        <f t="shared" ca="1" si="563"/>
        <v>-0.61243936262430709</v>
      </c>
      <c r="M4447" s="93">
        <f t="shared" ca="1" si="564"/>
        <v>-0.44894469918126656</v>
      </c>
      <c r="N4447" s="101">
        <f t="shared" ca="1" si="560"/>
        <v>-0.72341794927986502</v>
      </c>
      <c r="O4447" s="46">
        <f t="shared" ca="1" si="565"/>
        <v>0.15912586997540126</v>
      </c>
      <c r="P4447" s="46">
        <f t="shared" ca="1" si="566"/>
        <v>0.2397045908278016</v>
      </c>
      <c r="Q4447" s="47">
        <f t="shared" ca="1" si="561"/>
        <v>-2.0315717293994395E-3</v>
      </c>
      <c r="R4447" s="47">
        <f t="shared" ca="1" si="562"/>
        <v>3.2451520741844125E-2</v>
      </c>
      <c r="S4447" s="97">
        <f t="shared" ca="1" si="567"/>
        <v>9.5788695358622694E-2</v>
      </c>
      <c r="V4447">
        <v>4430</v>
      </c>
      <c r="W4447" s="46">
        <v>0.313233359111738</v>
      </c>
    </row>
    <row r="4448" spans="10:23">
      <c r="J4448">
        <v>4431</v>
      </c>
      <c r="K4448" s="93">
        <f t="shared" ca="1" si="563"/>
        <v>-0.33383632144594177</v>
      </c>
      <c r="L4448" s="93">
        <f t="shared" ca="1" si="563"/>
        <v>1.6914604005925429</v>
      </c>
      <c r="M4448" s="93">
        <f t="shared" ca="1" si="564"/>
        <v>-0.33383632144594177</v>
      </c>
      <c r="N4448" s="101">
        <f t="shared" ca="1" si="560"/>
        <v>1.497477729901012</v>
      </c>
      <c r="O4448" s="46">
        <f t="shared" ca="1" si="565"/>
        <v>0.20044626357498083</v>
      </c>
      <c r="P4448" s="46">
        <f t="shared" ca="1" si="566"/>
        <v>0.26036478762759141</v>
      </c>
      <c r="Q4448" s="47">
        <f t="shared" ca="1" si="561"/>
        <v>8.0609215469759687E-2</v>
      </c>
      <c r="R4448" s="47">
        <f t="shared" ca="1" si="562"/>
        <v>0.3915536724534352</v>
      </c>
      <c r="S4448" s="97">
        <f t="shared" ca="1" si="567"/>
        <v>0.29599996801420803</v>
      </c>
      <c r="V4448">
        <v>4431</v>
      </c>
      <c r="W4448" s="46">
        <v>0.89679321204380402</v>
      </c>
    </row>
    <row r="4449" spans="10:23">
      <c r="J4449">
        <v>4432</v>
      </c>
      <c r="K4449" s="93">
        <f t="shared" ca="1" si="563"/>
        <v>0.4594713709562</v>
      </c>
      <c r="L4449" s="93">
        <f t="shared" ca="1" si="563"/>
        <v>-1.143274254877338</v>
      </c>
      <c r="M4449" s="93">
        <f t="shared" ca="1" si="564"/>
        <v>0.4594713709562</v>
      </c>
      <c r="N4449" s="101">
        <f t="shared" ca="1" si="560"/>
        <v>-0.93779689696062984</v>
      </c>
      <c r="O4449" s="46">
        <f t="shared" ca="1" si="565"/>
        <v>0.48521950719590234</v>
      </c>
      <c r="P4449" s="46">
        <f t="shared" ca="1" si="566"/>
        <v>0.40275140943805215</v>
      </c>
      <c r="Q4449" s="47">
        <f t="shared" ca="1" si="561"/>
        <v>0.65015570271160272</v>
      </c>
      <c r="R4449" s="47">
        <f t="shared" ca="1" si="562"/>
        <v>-2.2119450460774959E-3</v>
      </c>
      <c r="S4449" s="97">
        <f t="shared" ca="1" si="567"/>
        <v>0.24150378107491244</v>
      </c>
      <c r="V4449">
        <v>4432</v>
      </c>
      <c r="W4449" s="46">
        <v>-0.32224266446861599</v>
      </c>
    </row>
    <row r="4450" spans="10:23">
      <c r="J4450">
        <v>4433</v>
      </c>
      <c r="K4450" s="93">
        <f t="shared" ca="1" si="563"/>
        <v>1.0927751309925753</v>
      </c>
      <c r="L4450" s="93">
        <f t="shared" ca="1" si="563"/>
        <v>-0.18807775247902966</v>
      </c>
      <c r="M4450" s="93">
        <f t="shared" ca="1" si="564"/>
        <v>1.0927751309925753</v>
      </c>
      <c r="N4450" s="101">
        <f t="shared" ca="1" si="560"/>
        <v>0.16921365136157168</v>
      </c>
      <c r="O4450" s="46">
        <f t="shared" ca="1" si="565"/>
        <v>0.71255622366815696</v>
      </c>
      <c r="P4450" s="46">
        <f t="shared" ca="1" si="566"/>
        <v>0.51641976767417952</v>
      </c>
      <c r="Q4450" s="47">
        <f t="shared" ca="1" si="561"/>
        <v>1.104829135656112</v>
      </c>
      <c r="R4450" s="47">
        <f t="shared" ca="1" si="562"/>
        <v>0.17678334662676237</v>
      </c>
      <c r="S4450" s="97">
        <f t="shared" ca="1" si="567"/>
        <v>0.4446697851474597</v>
      </c>
      <c r="V4450">
        <v>4433</v>
      </c>
      <c r="W4450" s="46">
        <v>-2.8366533910447501E-2</v>
      </c>
    </row>
    <row r="4451" spans="10:23">
      <c r="J4451">
        <v>4434</v>
      </c>
      <c r="K4451" s="93">
        <f t="shared" ca="1" si="563"/>
        <v>0.17979816905594836</v>
      </c>
      <c r="L4451" s="93">
        <f t="shared" ca="1" si="563"/>
        <v>1.7301232121523309</v>
      </c>
      <c r="M4451" s="93">
        <f t="shared" ca="1" si="564"/>
        <v>0.17979816905594836</v>
      </c>
      <c r="N4451" s="101">
        <f t="shared" ca="1" si="560"/>
        <v>1.6974805822094827</v>
      </c>
      <c r="O4451" s="46">
        <f t="shared" ca="1" si="565"/>
        <v>0.38482536552582403</v>
      </c>
      <c r="P4451" s="46">
        <f t="shared" ca="1" si="566"/>
        <v>0.352554338603013</v>
      </c>
      <c r="Q4451" s="47">
        <f t="shared" ca="1" si="561"/>
        <v>0.44936741937144609</v>
      </c>
      <c r="R4451" s="47">
        <f t="shared" ca="1" si="562"/>
        <v>0.42389263158856977</v>
      </c>
      <c r="S4451" s="97">
        <f t="shared" ca="1" si="567"/>
        <v>0.40435899855719692</v>
      </c>
      <c r="V4451">
        <v>4434</v>
      </c>
      <c r="W4451" s="46">
        <v>0.18716687599676299</v>
      </c>
    </row>
    <row r="4452" spans="10:23">
      <c r="J4452">
        <v>4435</v>
      </c>
      <c r="K4452" s="93">
        <f t="shared" ca="1" si="563"/>
        <v>0.92861250458566469</v>
      </c>
      <c r="L4452" s="93">
        <f t="shared" ca="1" si="563"/>
        <v>0.79606893706151771</v>
      </c>
      <c r="M4452" s="93">
        <f t="shared" ca="1" si="564"/>
        <v>0.92861250458566469</v>
      </c>
      <c r="N4452" s="101">
        <f t="shared" ca="1" si="560"/>
        <v>1.0500591844609291</v>
      </c>
      <c r="O4452" s="46">
        <f t="shared" ca="1" si="565"/>
        <v>0.65362685231456685</v>
      </c>
      <c r="P4452" s="46">
        <f t="shared" ca="1" si="566"/>
        <v>0.48695508199738441</v>
      </c>
      <c r="Q4452" s="47">
        <f t="shared" ca="1" si="561"/>
        <v>0.98697039294893174</v>
      </c>
      <c r="R4452" s="47">
        <f t="shared" ca="1" si="562"/>
        <v>0.31920945390713096</v>
      </c>
      <c r="S4452" s="97">
        <f t="shared" ca="1" si="567"/>
        <v>0.48641815311084891</v>
      </c>
      <c r="V4452">
        <v>4435</v>
      </c>
      <c r="W4452" s="46">
        <v>0.14275505330631699</v>
      </c>
    </row>
    <row r="4453" spans="10:23">
      <c r="J4453">
        <v>4436</v>
      </c>
      <c r="K4453" s="93">
        <f t="shared" ca="1" si="563"/>
        <v>1.8899979487382688</v>
      </c>
      <c r="L4453" s="93">
        <f t="shared" ca="1" si="563"/>
        <v>0.77462466963030263</v>
      </c>
      <c r="M4453" s="93">
        <f t="shared" ca="1" si="564"/>
        <v>1.8899979487382688</v>
      </c>
      <c r="N4453" s="101">
        <f t="shared" ca="1" si="560"/>
        <v>1.3354703736231175</v>
      </c>
      <c r="O4453" s="46">
        <f t="shared" ca="1" si="565"/>
        <v>0.9987348777671865</v>
      </c>
      <c r="P4453" s="46">
        <f t="shared" ca="1" si="566"/>
        <v>0.65950909472369423</v>
      </c>
      <c r="Q4453" s="47">
        <f t="shared" ca="1" si="561"/>
        <v>1.677186443854171</v>
      </c>
      <c r="R4453" s="47">
        <f t="shared" ca="1" si="562"/>
        <v>0.3653582996685435</v>
      </c>
      <c r="S4453" s="97">
        <f t="shared" ca="1" si="567"/>
        <v>0.68204658871786505</v>
      </c>
      <c r="V4453">
        <v>4436</v>
      </c>
      <c r="W4453" s="46">
        <v>0.105679606534083</v>
      </c>
    </row>
    <row r="4454" spans="10:23">
      <c r="J4454">
        <v>4437</v>
      </c>
      <c r="K4454" s="93">
        <f t="shared" ca="1" si="563"/>
        <v>0.13949627853051927</v>
      </c>
      <c r="L4454" s="93">
        <f t="shared" ca="1" si="563"/>
        <v>2.0059251081767986</v>
      </c>
      <c r="M4454" s="93">
        <f t="shared" ca="1" si="564"/>
        <v>0.13949627853051927</v>
      </c>
      <c r="N4454" s="101">
        <f t="shared" ca="1" si="560"/>
        <v>1.9461468177947228</v>
      </c>
      <c r="O4454" s="46">
        <f t="shared" ca="1" si="565"/>
        <v>0.37035821715590267</v>
      </c>
      <c r="P4454" s="46">
        <f t="shared" ca="1" si="566"/>
        <v>0.34532076441805232</v>
      </c>
      <c r="Q4454" s="47">
        <f t="shared" ca="1" si="561"/>
        <v>0.42043312263160332</v>
      </c>
      <c r="R4454" s="47">
        <f t="shared" ca="1" si="562"/>
        <v>0.46410009432253124</v>
      </c>
      <c r="S4454" s="97">
        <f t="shared" ca="1" si="567"/>
        <v>0.41722915573921693</v>
      </c>
      <c r="V4454">
        <v>4437</v>
      </c>
      <c r="W4454" s="46">
        <v>-0.100311728605394</v>
      </c>
    </row>
    <row r="4455" spans="10:23">
      <c r="J4455">
        <v>4438</v>
      </c>
      <c r="K4455" s="93">
        <f t="shared" ca="1" si="563"/>
        <v>-0.92981634106153044</v>
      </c>
      <c r="L4455" s="93">
        <f t="shared" ca="1" si="563"/>
        <v>-0.31275904490718603</v>
      </c>
      <c r="M4455" s="93">
        <f t="shared" ca="1" si="564"/>
        <v>-0.92981634106153044</v>
      </c>
      <c r="N4455" s="101">
        <f t="shared" ca="1" si="560"/>
        <v>-0.59222404803287554</v>
      </c>
      <c r="O4455" s="46">
        <f t="shared" ca="1" si="565"/>
        <v>-1.3492369498500023E-2</v>
      </c>
      <c r="P4455" s="46">
        <f t="shared" ca="1" si="566"/>
        <v>0.15339547109085097</v>
      </c>
      <c r="Q4455" s="47">
        <f t="shared" ca="1" si="561"/>
        <v>-0.34726805067720201</v>
      </c>
      <c r="R4455" s="47">
        <f t="shared" ca="1" si="562"/>
        <v>5.3664589266795293E-2</v>
      </c>
      <c r="S4455" s="97">
        <f t="shared" ca="1" si="567"/>
        <v>2.0086109884147635E-2</v>
      </c>
      <c r="V4455">
        <v>4438</v>
      </c>
      <c r="W4455" s="46">
        <v>0.34592355211218001</v>
      </c>
    </row>
    <row r="4456" spans="10:23">
      <c r="J4456">
        <v>4439</v>
      </c>
      <c r="K4456" s="93">
        <f t="shared" ca="1" si="563"/>
        <v>0.36866594250705198</v>
      </c>
      <c r="L4456" s="93">
        <f t="shared" ca="1" si="563"/>
        <v>-2.050924560958125</v>
      </c>
      <c r="M4456" s="93">
        <f t="shared" ca="1" si="564"/>
        <v>0.36866594250705198</v>
      </c>
      <c r="N4456" s="101">
        <f t="shared" ca="1" si="560"/>
        <v>-1.827203056245807</v>
      </c>
      <c r="O4456" s="46">
        <f t="shared" ca="1" si="565"/>
        <v>0.45262313047409053</v>
      </c>
      <c r="P4456" s="46">
        <f t="shared" ca="1" si="566"/>
        <v>0.38645322107714625</v>
      </c>
      <c r="Q4456" s="47">
        <f t="shared" ca="1" si="561"/>
        <v>0.58496294926797909</v>
      </c>
      <c r="R4456" s="47">
        <f t="shared" ca="1" si="562"/>
        <v>-0.14602224128774854</v>
      </c>
      <c r="S4456" s="97">
        <f t="shared" ca="1" si="567"/>
        <v>0.15330044459317099</v>
      </c>
      <c r="V4456">
        <v>4439</v>
      </c>
      <c r="W4456" s="46">
        <v>0.142599555880837</v>
      </c>
    </row>
    <row r="4457" spans="10:23">
      <c r="J4457">
        <v>4440</v>
      </c>
      <c r="K4457" s="93">
        <f t="shared" ca="1" si="563"/>
        <v>-1.2561429459843791</v>
      </c>
      <c r="L4457" s="93">
        <f t="shared" ca="1" si="563"/>
        <v>-0.3941052475116571</v>
      </c>
      <c r="M4457" s="93">
        <f t="shared" ca="1" si="564"/>
        <v>-1.2561429459843791</v>
      </c>
      <c r="N4457" s="101">
        <f t="shared" ca="1" si="560"/>
        <v>-0.77312619619729439</v>
      </c>
      <c r="O4457" s="46">
        <f t="shared" ca="1" si="565"/>
        <v>-0.13063365862717669</v>
      </c>
      <c r="P4457" s="46">
        <f t="shared" ca="1" si="566"/>
        <v>9.482482652651264E-2</v>
      </c>
      <c r="Q4457" s="47">
        <f t="shared" ca="1" si="561"/>
        <v>-0.58155062893455534</v>
      </c>
      <c r="R4457" s="47">
        <f t="shared" ca="1" si="562"/>
        <v>2.4414070539570953E-2</v>
      </c>
      <c r="S4457" s="97">
        <f t="shared" ca="1" si="567"/>
        <v>-5.3109794043802866E-2</v>
      </c>
      <c r="V4457">
        <v>4440</v>
      </c>
      <c r="W4457" s="46">
        <v>0.19435869362736999</v>
      </c>
    </row>
    <row r="4458" spans="10:23">
      <c r="J4458">
        <v>4441</v>
      </c>
      <c r="K4458" s="93">
        <f t="shared" ca="1" si="563"/>
        <v>0.28003181815068695</v>
      </c>
      <c r="L4458" s="93">
        <f t="shared" ca="1" si="563"/>
        <v>-0.49065431890673716</v>
      </c>
      <c r="M4458" s="93">
        <f t="shared" ca="1" si="564"/>
        <v>0.28003181815068695</v>
      </c>
      <c r="N4458" s="101">
        <f t="shared" ca="1" si="560"/>
        <v>-0.3761247106651639</v>
      </c>
      <c r="O4458" s="46">
        <f t="shared" ca="1" si="565"/>
        <v>0.42080618563641559</v>
      </c>
      <c r="P4458" s="46">
        <f t="shared" ca="1" si="566"/>
        <v>0.37054474865830878</v>
      </c>
      <c r="Q4458" s="47">
        <f t="shared" ca="1" si="561"/>
        <v>0.52132905959262921</v>
      </c>
      <c r="R4458" s="47">
        <f t="shared" ca="1" si="562"/>
        <v>8.8606229146438703E-2</v>
      </c>
      <c r="S4458" s="97">
        <f t="shared" ca="1" si="567"/>
        <v>0.25470620739142713</v>
      </c>
      <c r="V4458">
        <v>4441</v>
      </c>
      <c r="W4458" s="46">
        <v>0.57632382280945305</v>
      </c>
    </row>
    <row r="4459" spans="10:23">
      <c r="J4459">
        <v>4442</v>
      </c>
      <c r="K4459" s="93">
        <f t="shared" ca="1" si="563"/>
        <v>1.0404864979639821</v>
      </c>
      <c r="L4459" s="93">
        <f t="shared" ca="1" si="563"/>
        <v>-0.81523464802332324</v>
      </c>
      <c r="M4459" s="93">
        <f t="shared" ca="1" si="564"/>
        <v>1.0404864979639821</v>
      </c>
      <c r="N4459" s="101">
        <f t="shared" ca="1" si="560"/>
        <v>-0.44201221598309842</v>
      </c>
      <c r="O4459" s="46">
        <f t="shared" ca="1" si="565"/>
        <v>0.69378620066867203</v>
      </c>
      <c r="P4459" s="46">
        <f t="shared" ca="1" si="566"/>
        <v>0.50703475617443705</v>
      </c>
      <c r="Q4459" s="47">
        <f t="shared" ca="1" si="561"/>
        <v>1.0672890896571421</v>
      </c>
      <c r="R4459" s="47">
        <f t="shared" ca="1" si="562"/>
        <v>7.7952714372027637E-2</v>
      </c>
      <c r="S4459" s="97">
        <f t="shared" ca="1" si="567"/>
        <v>0.38586945752034985</v>
      </c>
      <c r="V4459">
        <v>4442</v>
      </c>
      <c r="W4459" s="46">
        <v>1.0453325657669701</v>
      </c>
    </row>
    <row r="4460" spans="10:23">
      <c r="J4460">
        <v>4443</v>
      </c>
      <c r="K4460" s="93">
        <f t="shared" ca="1" si="563"/>
        <v>0.40895389407273941</v>
      </c>
      <c r="L4460" s="93">
        <f t="shared" ca="1" si="563"/>
        <v>0.67737990358502986</v>
      </c>
      <c r="M4460" s="93">
        <f t="shared" ca="1" si="564"/>
        <v>0.40895389407273941</v>
      </c>
      <c r="N4460" s="101">
        <f t="shared" ca="1" si="560"/>
        <v>0.77226901123314762</v>
      </c>
      <c r="O4460" s="46">
        <f t="shared" ca="1" si="565"/>
        <v>0.4670852751829907</v>
      </c>
      <c r="P4460" s="46">
        <f t="shared" ca="1" si="566"/>
        <v>0.39368429343159633</v>
      </c>
      <c r="Q4460" s="47">
        <f t="shared" ca="1" si="561"/>
        <v>0.61388723868577943</v>
      </c>
      <c r="R4460" s="47">
        <f t="shared" ca="1" si="562"/>
        <v>0.27429286918613044</v>
      </c>
      <c r="S4460" s="97">
        <f t="shared" ca="1" si="567"/>
        <v>0.3706890721845606</v>
      </c>
      <c r="V4460">
        <v>4443</v>
      </c>
      <c r="W4460" s="46">
        <v>0.45623236344720602</v>
      </c>
    </row>
    <row r="4461" spans="10:23">
      <c r="J4461">
        <v>4444</v>
      </c>
      <c r="K4461" s="93">
        <f t="shared" ca="1" si="563"/>
        <v>-0.72803049222730454</v>
      </c>
      <c r="L4461" s="93">
        <f t="shared" ca="1" si="563"/>
        <v>-1.3288114602519083</v>
      </c>
      <c r="M4461" s="93">
        <f t="shared" ca="1" si="564"/>
        <v>-0.72803049222730454</v>
      </c>
      <c r="N4461" s="101">
        <f t="shared" ca="1" si="560"/>
        <v>-1.4913538346169544</v>
      </c>
      <c r="O4461" s="46">
        <f t="shared" ca="1" si="565"/>
        <v>5.8942590151676078E-2</v>
      </c>
      <c r="P4461" s="46">
        <f t="shared" ca="1" si="566"/>
        <v>0.18961295091593902</v>
      </c>
      <c r="Q4461" s="47">
        <f t="shared" ca="1" si="561"/>
        <v>-0.20239813137684981</v>
      </c>
      <c r="R4461" s="47">
        <f t="shared" ca="1" si="562"/>
        <v>-9.1717944481666286E-2</v>
      </c>
      <c r="S4461" s="97">
        <f t="shared" ca="1" si="567"/>
        <v>-1.6387677164995104E-2</v>
      </c>
      <c r="V4461">
        <v>4444</v>
      </c>
      <c r="W4461" s="46">
        <v>0.110546247054265</v>
      </c>
    </row>
    <row r="4462" spans="10:23">
      <c r="J4462">
        <v>4445</v>
      </c>
      <c r="K4462" s="93">
        <f t="shared" ca="1" si="563"/>
        <v>0.37114998575458247</v>
      </c>
      <c r="L4462" s="93">
        <f t="shared" ca="1" si="563"/>
        <v>0.11587002200373413</v>
      </c>
      <c r="M4462" s="93">
        <f t="shared" ca="1" si="564"/>
        <v>0.37114998575458247</v>
      </c>
      <c r="N4462" s="101">
        <f t="shared" ca="1" si="560"/>
        <v>0.22788844158390764</v>
      </c>
      <c r="O4462" s="46">
        <f t="shared" ca="1" si="565"/>
        <v>0.45351482616753824</v>
      </c>
      <c r="P4462" s="46">
        <f t="shared" ca="1" si="566"/>
        <v>0.3868990689238701</v>
      </c>
      <c r="Q4462" s="47">
        <f t="shared" ca="1" si="561"/>
        <v>0.58674634065487452</v>
      </c>
      <c r="R4462" s="47">
        <f t="shared" ca="1" si="562"/>
        <v>0.18627061953993149</v>
      </c>
      <c r="S4462" s="97">
        <f t="shared" ca="1" si="567"/>
        <v>0.31989272285373488</v>
      </c>
      <c r="V4462">
        <v>4445</v>
      </c>
      <c r="W4462" s="46">
        <v>0.80327619695861496</v>
      </c>
    </row>
    <row r="4463" spans="10:23">
      <c r="J4463">
        <v>4446</v>
      </c>
      <c r="K4463" s="93">
        <f t="shared" ca="1" si="563"/>
        <v>-0.6263134920821174</v>
      </c>
      <c r="L4463" s="93">
        <f t="shared" ca="1" si="563"/>
        <v>0.42910582358585442</v>
      </c>
      <c r="M4463" s="93">
        <f t="shared" ca="1" si="564"/>
        <v>-0.6263134920821174</v>
      </c>
      <c r="N4463" s="101">
        <f t="shared" ca="1" si="560"/>
        <v>0.20764627633170044</v>
      </c>
      <c r="O4463" s="46">
        <f t="shared" ca="1" si="565"/>
        <v>9.54558880059104E-2</v>
      </c>
      <c r="P4463" s="46">
        <f t="shared" ca="1" si="566"/>
        <v>0.2078695998430562</v>
      </c>
      <c r="Q4463" s="47">
        <f t="shared" ca="1" si="561"/>
        <v>-0.12937153566838117</v>
      </c>
      <c r="R4463" s="47">
        <f t="shared" ca="1" si="562"/>
        <v>0.18299761344355769</v>
      </c>
      <c r="S4463" s="97">
        <f t="shared" ca="1" si="567"/>
        <v>0.13922675072473406</v>
      </c>
      <c r="V4463">
        <v>4446</v>
      </c>
      <c r="W4463" s="46">
        <v>1.21106020168392</v>
      </c>
    </row>
    <row r="4464" spans="10:23">
      <c r="J4464">
        <v>4447</v>
      </c>
      <c r="K4464" s="93">
        <f t="shared" ca="1" si="563"/>
        <v>-1.1238887434515521</v>
      </c>
      <c r="L4464" s="93">
        <f t="shared" ca="1" si="563"/>
        <v>0.34586344004115688</v>
      </c>
      <c r="M4464" s="93">
        <f t="shared" ca="1" si="564"/>
        <v>-1.1238887434515521</v>
      </c>
      <c r="N4464" s="101">
        <f t="shared" ca="1" si="560"/>
        <v>-2.9514520401036914E-2</v>
      </c>
      <c r="O4464" s="46">
        <f t="shared" ca="1" si="565"/>
        <v>-8.3158437349882319E-2</v>
      </c>
      <c r="P4464" s="46">
        <f t="shared" ca="1" si="566"/>
        <v>0.11856243716515982</v>
      </c>
      <c r="Q4464" s="47">
        <f t="shared" ca="1" si="561"/>
        <v>-0.4866001863799666</v>
      </c>
      <c r="R4464" s="47">
        <f t="shared" ca="1" si="562"/>
        <v>0.14465049376264938</v>
      </c>
      <c r="S4464" s="97">
        <f t="shared" ca="1" si="567"/>
        <v>3.074602820638353E-2</v>
      </c>
      <c r="V4464">
        <v>4447</v>
      </c>
      <c r="W4464" s="46">
        <v>-0.15515929573632001</v>
      </c>
    </row>
    <row r="4465" spans="10:23">
      <c r="J4465">
        <v>4448</v>
      </c>
      <c r="K4465" s="93">
        <f t="shared" ca="1" si="563"/>
        <v>-0.27269785108544825</v>
      </c>
      <c r="L4465" s="93">
        <f t="shared" ca="1" si="563"/>
        <v>0.40783510423745456</v>
      </c>
      <c r="M4465" s="93">
        <f t="shared" ca="1" si="564"/>
        <v>-0.27269785108544825</v>
      </c>
      <c r="N4465" s="101">
        <f t="shared" ca="1" si="560"/>
        <v>0.29993757163292345</v>
      </c>
      <c r="O4465" s="46">
        <f t="shared" ca="1" si="565"/>
        <v>0.22239310801041026</v>
      </c>
      <c r="P4465" s="46">
        <f t="shared" ca="1" si="566"/>
        <v>0.2713382098453061</v>
      </c>
      <c r="Q4465" s="47">
        <f t="shared" ca="1" si="561"/>
        <v>0.12450290434061856</v>
      </c>
      <c r="R4465" s="47">
        <f t="shared" ca="1" si="562"/>
        <v>0.19792042275765509</v>
      </c>
      <c r="S4465" s="97">
        <f t="shared" ca="1" si="567"/>
        <v>0.21015676538403266</v>
      </c>
      <c r="V4465">
        <v>4448</v>
      </c>
      <c r="W4465" s="46">
        <v>-0.318450769566265</v>
      </c>
    </row>
    <row r="4466" spans="10:23">
      <c r="J4466">
        <v>4449</v>
      </c>
      <c r="K4466" s="93">
        <f t="shared" ca="1" si="563"/>
        <v>-1.7300742043439723</v>
      </c>
      <c r="L4466" s="93">
        <f t="shared" ca="1" si="563"/>
        <v>0.20741594760252144</v>
      </c>
      <c r="M4466" s="93">
        <f t="shared" ca="1" si="564"/>
        <v>-1.7300742043439723</v>
      </c>
      <c r="N4466" s="101">
        <f t="shared" ca="1" si="560"/>
        <v>-0.35355483592641568</v>
      </c>
      <c r="O4466" s="46">
        <f t="shared" ca="1" si="565"/>
        <v>-0.30076051229190981</v>
      </c>
      <c r="P4466" s="46">
        <f t="shared" ca="1" si="566"/>
        <v>9.7613996941460779E-3</v>
      </c>
      <c r="Q4466" s="47">
        <f t="shared" ca="1" si="561"/>
        <v>-0.92180433626402158</v>
      </c>
      <c r="R4466" s="47">
        <f t="shared" ca="1" si="562"/>
        <v>9.2255608384969573E-2</v>
      </c>
      <c r="S4466" s="97">
        <f t="shared" ca="1" si="567"/>
        <v>-0.10425245195347012</v>
      </c>
      <c r="V4466">
        <v>4449</v>
      </c>
      <c r="W4466" s="46">
        <v>0.82586146220975498</v>
      </c>
    </row>
    <row r="4467" spans="10:23">
      <c r="J4467">
        <v>4450</v>
      </c>
      <c r="K4467" s="93">
        <f t="shared" ca="1" si="563"/>
        <v>-0.66073546105031866</v>
      </c>
      <c r="L4467" s="93">
        <f t="shared" ca="1" si="563"/>
        <v>-1.0544481170368472</v>
      </c>
      <c r="M4467" s="93">
        <f t="shared" ca="1" si="564"/>
        <v>-0.66073546105031866</v>
      </c>
      <c r="N4467" s="101">
        <f t="shared" ca="1" si="560"/>
        <v>-1.2098332318757627</v>
      </c>
      <c r="O4467" s="46">
        <f t="shared" ca="1" si="565"/>
        <v>8.3099451973869087E-2</v>
      </c>
      <c r="P4467" s="46">
        <f t="shared" ca="1" si="566"/>
        <v>0.20169138182703553</v>
      </c>
      <c r="Q4467" s="47">
        <f t="shared" ca="1" si="561"/>
        <v>-0.15408440773246379</v>
      </c>
      <c r="R4467" s="47">
        <f t="shared" ca="1" si="562"/>
        <v>-4.6198177325024237E-2</v>
      </c>
      <c r="S4467" s="97">
        <f t="shared" ca="1" si="567"/>
        <v>1.8450637324422425E-2</v>
      </c>
      <c r="V4467">
        <v>4450</v>
      </c>
      <c r="W4467" s="46">
        <v>0.219689998283921</v>
      </c>
    </row>
    <row r="4468" spans="10:23">
      <c r="J4468">
        <v>4451</v>
      </c>
      <c r="K4468" s="93">
        <f t="shared" ca="1" si="563"/>
        <v>-2.8438064198779323</v>
      </c>
      <c r="L4468" s="93">
        <f t="shared" ca="1" si="563"/>
        <v>-1.5211035528819392</v>
      </c>
      <c r="M4468" s="93">
        <f t="shared" ca="1" si="564"/>
        <v>-2.8438064198779323</v>
      </c>
      <c r="N4468" s="101">
        <f t="shared" ca="1" si="560"/>
        <v>-2.3465269443667558</v>
      </c>
      <c r="O4468" s="46">
        <f t="shared" ca="1" si="565"/>
        <v>-0.70055637785619629</v>
      </c>
      <c r="P4468" s="46">
        <f t="shared" ca="1" si="566"/>
        <v>-0.19013653308799716</v>
      </c>
      <c r="Q4468" s="47">
        <f t="shared" ca="1" si="561"/>
        <v>-1.7213960673925945</v>
      </c>
      <c r="R4468" s="47">
        <f t="shared" ca="1" si="562"/>
        <v>-0.22999301371423403</v>
      </c>
      <c r="S4468" s="97">
        <f t="shared" ca="1" si="567"/>
        <v>-0.46527469578521519</v>
      </c>
      <c r="V4468">
        <v>4451</v>
      </c>
      <c r="W4468" s="46">
        <v>0.48558559141643598</v>
      </c>
    </row>
    <row r="4469" spans="10:23">
      <c r="J4469">
        <v>4452</v>
      </c>
      <c r="K4469" s="93">
        <f t="shared" ca="1" si="563"/>
        <v>0.35329776734030105</v>
      </c>
      <c r="L4469" s="93">
        <f t="shared" ca="1" si="563"/>
        <v>0.52586843882866496</v>
      </c>
      <c r="M4469" s="93">
        <f t="shared" ca="1" si="564"/>
        <v>0.35329776734030105</v>
      </c>
      <c r="N4469" s="101">
        <f t="shared" ca="1" si="560"/>
        <v>0.61092364181140824</v>
      </c>
      <c r="O4469" s="46">
        <f t="shared" ca="1" si="565"/>
        <v>0.44710642474605422</v>
      </c>
      <c r="P4469" s="46">
        <f t="shared" ca="1" si="566"/>
        <v>0.38369486821312809</v>
      </c>
      <c r="Q4469" s="47">
        <f t="shared" ca="1" si="561"/>
        <v>0.57392953781190648</v>
      </c>
      <c r="R4469" s="47">
        <f t="shared" ca="1" si="562"/>
        <v>0.24820453470415343</v>
      </c>
      <c r="S4469" s="97">
        <f t="shared" ca="1" si="567"/>
        <v>0.3476554797251038</v>
      </c>
      <c r="V4469">
        <v>4452</v>
      </c>
      <c r="W4469" s="46">
        <v>0.103653081682576</v>
      </c>
    </row>
    <row r="4470" spans="10:23">
      <c r="J4470">
        <v>4453</v>
      </c>
      <c r="K4470" s="93">
        <f t="shared" ca="1" si="563"/>
        <v>1.8963057980886902</v>
      </c>
      <c r="L4470" s="93">
        <f t="shared" ca="1" si="563"/>
        <v>-0.77465610554041109</v>
      </c>
      <c r="M4470" s="93">
        <f t="shared" ca="1" si="564"/>
        <v>1.8963057980886902</v>
      </c>
      <c r="N4470" s="101">
        <f t="shared" ca="1" si="560"/>
        <v>-0.13137064548916078</v>
      </c>
      <c r="O4470" s="46">
        <f t="shared" ca="1" si="565"/>
        <v>1.0009992031191222</v>
      </c>
      <c r="P4470" s="46">
        <f t="shared" ca="1" si="566"/>
        <v>0.66064125739966206</v>
      </c>
      <c r="Q4470" s="47">
        <f t="shared" ca="1" si="561"/>
        <v>1.6817150945580421</v>
      </c>
      <c r="R4470" s="47">
        <f t="shared" ca="1" si="562"/>
        <v>0.12818112330683368</v>
      </c>
      <c r="S4470" s="97">
        <f t="shared" ca="1" si="567"/>
        <v>0.56459016321297795</v>
      </c>
      <c r="V4470">
        <v>4453</v>
      </c>
      <c r="W4470" s="46">
        <v>0.505733721433268</v>
      </c>
    </row>
    <row r="4471" spans="10:23">
      <c r="J4471">
        <v>4454</v>
      </c>
      <c r="K4471" s="93">
        <f t="shared" ca="1" si="563"/>
        <v>1.7650174993994421</v>
      </c>
      <c r="L4471" s="93">
        <f t="shared" ca="1" si="563"/>
        <v>0.8399588517929788</v>
      </c>
      <c r="M4471" s="93">
        <f t="shared" ca="1" si="564"/>
        <v>1.7650174993994421</v>
      </c>
      <c r="N4471" s="101">
        <f t="shared" ca="1" si="560"/>
        <v>1.3576660266914988</v>
      </c>
      <c r="O4471" s="46">
        <f t="shared" ca="1" si="565"/>
        <v>0.95387071183473748</v>
      </c>
      <c r="P4471" s="46">
        <f t="shared" ca="1" si="566"/>
        <v>0.63707701175746978</v>
      </c>
      <c r="Q4471" s="47">
        <f t="shared" ca="1" si="561"/>
        <v>1.587458111989273</v>
      </c>
      <c r="R4471" s="47">
        <f t="shared" ca="1" si="562"/>
        <v>0.36894717007349631</v>
      </c>
      <c r="S4471" s="97">
        <f t="shared" ca="1" si="567"/>
        <v>0.66140894095411684</v>
      </c>
      <c r="V4471">
        <v>4454</v>
      </c>
      <c r="W4471" s="46">
        <v>0.33015678250020802</v>
      </c>
    </row>
    <row r="4472" spans="10:23">
      <c r="J4472">
        <v>4455</v>
      </c>
      <c r="K4472" s="93">
        <f t="shared" ca="1" si="563"/>
        <v>0.83356774701800662</v>
      </c>
      <c r="L4472" s="93">
        <f t="shared" ca="1" si="563"/>
        <v>-1.5099487743865336</v>
      </c>
      <c r="M4472" s="93">
        <f t="shared" ca="1" si="564"/>
        <v>0.83356774701800662</v>
      </c>
      <c r="N4472" s="101">
        <f t="shared" ca="1" si="560"/>
        <v>-1.1664638045184348</v>
      </c>
      <c r="O4472" s="46">
        <f t="shared" ca="1" si="565"/>
        <v>0.61950868585667029</v>
      </c>
      <c r="P4472" s="46">
        <f t="shared" ca="1" si="566"/>
        <v>0.46989599876843613</v>
      </c>
      <c r="Q4472" s="47">
        <f t="shared" ca="1" si="561"/>
        <v>0.91873406003313851</v>
      </c>
      <c r="R4472" s="47">
        <f t="shared" ca="1" si="562"/>
        <v>-3.9185666639128286E-2</v>
      </c>
      <c r="S4472" s="97">
        <f t="shared" ca="1" si="567"/>
        <v>0.29016150960877102</v>
      </c>
      <c r="V4472">
        <v>4455</v>
      </c>
      <c r="W4472" s="46">
        <v>0.18102363424530199</v>
      </c>
    </row>
    <row r="4473" spans="10:23">
      <c r="J4473">
        <v>4456</v>
      </c>
      <c r="K4473" s="93">
        <f t="shared" ca="1" si="563"/>
        <v>0.22665915292074315</v>
      </c>
      <c r="L4473" s="93">
        <f t="shared" ca="1" si="563"/>
        <v>0.26533330840958502</v>
      </c>
      <c r="M4473" s="93">
        <f t="shared" ca="1" si="564"/>
        <v>0.22665915292074315</v>
      </c>
      <c r="N4473" s="101">
        <f t="shared" ca="1" si="560"/>
        <v>0.32364074438213997</v>
      </c>
      <c r="O4473" s="46">
        <f t="shared" ca="1" si="565"/>
        <v>0.40164702816978159</v>
      </c>
      <c r="P4473" s="46">
        <f t="shared" ca="1" si="566"/>
        <v>0.36096516992499178</v>
      </c>
      <c r="Q4473" s="47">
        <f t="shared" ca="1" si="561"/>
        <v>0.48301074465936117</v>
      </c>
      <c r="R4473" s="47">
        <f t="shared" ca="1" si="562"/>
        <v>0.20175304777306086</v>
      </c>
      <c r="S4473" s="97">
        <f t="shared" ca="1" si="567"/>
        <v>0.3017000379714212</v>
      </c>
      <c r="V4473">
        <v>4456</v>
      </c>
      <c r="W4473" s="46">
        <v>5.5248551721384098E-2</v>
      </c>
    </row>
    <row r="4474" spans="10:23">
      <c r="J4474">
        <v>4457</v>
      </c>
      <c r="K4474" s="93">
        <f t="shared" ca="1" si="563"/>
        <v>-0.55122003657527197</v>
      </c>
      <c r="L4474" s="93">
        <f t="shared" ca="1" si="563"/>
        <v>-0.5880919319721376</v>
      </c>
      <c r="M4474" s="93">
        <f t="shared" ca="1" si="564"/>
        <v>-0.55122003657527197</v>
      </c>
      <c r="N4474" s="101">
        <f t="shared" ca="1" si="560"/>
        <v>-0.73286041130049151</v>
      </c>
      <c r="O4474" s="46">
        <f t="shared" ca="1" si="565"/>
        <v>0.12241214609365814</v>
      </c>
      <c r="P4474" s="46">
        <f t="shared" ca="1" si="566"/>
        <v>0.22134772888693005</v>
      </c>
      <c r="Q4474" s="47">
        <f t="shared" ca="1" si="561"/>
        <v>-7.5459019492885693E-2</v>
      </c>
      <c r="R4474" s="47">
        <f t="shared" ca="1" si="562"/>
        <v>3.0924745548912697E-2</v>
      </c>
      <c r="S4474" s="97">
        <f t="shared" ca="1" si="567"/>
        <v>7.6668445821285416E-2</v>
      </c>
      <c r="V4474">
        <v>4457</v>
      </c>
      <c r="W4474" s="46">
        <v>9.3393523758662694E-2</v>
      </c>
    </row>
    <row r="4475" spans="10:23">
      <c r="J4475">
        <v>4458</v>
      </c>
      <c r="K4475" s="93">
        <f t="shared" ca="1" si="563"/>
        <v>-1.3797042333413898</v>
      </c>
      <c r="L4475" s="93">
        <f t="shared" ca="1" si="563"/>
        <v>0.82798519493256617</v>
      </c>
      <c r="M4475" s="93">
        <f t="shared" ca="1" si="564"/>
        <v>-1.3797042333413898</v>
      </c>
      <c r="N4475" s="101">
        <f t="shared" ca="1" si="560"/>
        <v>0.34622194541596923</v>
      </c>
      <c r="O4475" s="46">
        <f t="shared" ca="1" si="565"/>
        <v>-0.17498838873206995</v>
      </c>
      <c r="P4475" s="46">
        <f t="shared" ca="1" si="566"/>
        <v>7.2647461474066005E-2</v>
      </c>
      <c r="Q4475" s="47">
        <f t="shared" ca="1" si="561"/>
        <v>-0.67026008914434188</v>
      </c>
      <c r="R4475" s="47">
        <f t="shared" ca="1" si="562"/>
        <v>0.20540425838844234</v>
      </c>
      <c r="S4475" s="97">
        <f t="shared" ca="1" si="567"/>
        <v>1.5207934828186193E-2</v>
      </c>
      <c r="V4475">
        <v>4458</v>
      </c>
      <c r="W4475" s="46">
        <v>2.23100626279812E-2</v>
      </c>
    </row>
    <row r="4476" spans="10:23">
      <c r="J4476">
        <v>4459</v>
      </c>
      <c r="K4476" s="93">
        <f t="shared" ca="1" si="563"/>
        <v>-0.50660733060677099</v>
      </c>
      <c r="L4476" s="93">
        <f t="shared" ca="1" si="563"/>
        <v>-2.1149218380480224</v>
      </c>
      <c r="M4476" s="93">
        <f t="shared" ca="1" si="564"/>
        <v>-0.50660733060677099</v>
      </c>
      <c r="N4476" s="101">
        <f t="shared" ca="1" si="560"/>
        <v>-2.1662343351427169</v>
      </c>
      <c r="O4476" s="46">
        <f t="shared" ca="1" si="565"/>
        <v>0.13842674560786064</v>
      </c>
      <c r="P4476" s="46">
        <f t="shared" ca="1" si="566"/>
        <v>0.22935502864403129</v>
      </c>
      <c r="Q4476" s="47">
        <f t="shared" ca="1" si="561"/>
        <v>-4.3429820464480684E-2</v>
      </c>
      <c r="R4476" s="47">
        <f t="shared" ca="1" si="562"/>
        <v>-0.20084105285584358</v>
      </c>
      <c r="S4476" s="97">
        <f t="shared" ca="1" si="567"/>
        <v>-3.1207153623991471E-2</v>
      </c>
      <c r="V4476">
        <v>4459</v>
      </c>
      <c r="W4476" s="46">
        <v>-0.29116615697748</v>
      </c>
    </row>
    <row r="4477" spans="10:23">
      <c r="J4477">
        <v>4460</v>
      </c>
      <c r="K4477" s="93">
        <f t="shared" ca="1" si="563"/>
        <v>-0.65663160735989756</v>
      </c>
      <c r="L4477" s="93">
        <f t="shared" ca="1" si="563"/>
        <v>-2.0223388695591614E-2</v>
      </c>
      <c r="M4477" s="93">
        <f t="shared" ca="1" si="564"/>
        <v>-0.65663160735989756</v>
      </c>
      <c r="N4477" s="101">
        <f t="shared" ca="1" si="560"/>
        <v>-0.22799703659501924</v>
      </c>
      <c r="O4477" s="46">
        <f t="shared" ca="1" si="565"/>
        <v>8.4572610167038959E-2</v>
      </c>
      <c r="P4477" s="46">
        <f t="shared" ca="1" si="566"/>
        <v>0.20242796092362048</v>
      </c>
      <c r="Q4477" s="47">
        <f t="shared" ca="1" si="561"/>
        <v>-0.15113809134612405</v>
      </c>
      <c r="R4477" s="47">
        <f t="shared" ca="1" si="562"/>
        <v>0.11255736155903412</v>
      </c>
      <c r="S4477" s="97">
        <f t="shared" ca="1" si="567"/>
        <v>9.8564985863036539E-2</v>
      </c>
      <c r="V4477">
        <v>4460</v>
      </c>
      <c r="W4477" s="46">
        <v>9.2665625396971096E-2</v>
      </c>
    </row>
    <row r="4478" spans="10:23">
      <c r="J4478">
        <v>4461</v>
      </c>
      <c r="K4478" s="93">
        <f t="shared" ca="1" si="563"/>
        <v>-2.158787806856802</v>
      </c>
      <c r="L4478" s="93">
        <f t="shared" ca="1" si="563"/>
        <v>0.60887827546661955</v>
      </c>
      <c r="M4478" s="93">
        <f t="shared" ca="1" si="564"/>
        <v>-2.158787806856802</v>
      </c>
      <c r="N4478" s="101">
        <f t="shared" ca="1" si="560"/>
        <v>-0.10927569538716431</v>
      </c>
      <c r="O4478" s="46">
        <f t="shared" ca="1" si="565"/>
        <v>-0.45465560790394299</v>
      </c>
      <c r="P4478" s="46">
        <f t="shared" ca="1" si="566"/>
        <v>-6.7186148111870514E-2</v>
      </c>
      <c r="Q4478" s="47">
        <f t="shared" ca="1" si="561"/>
        <v>-1.229594527488088</v>
      </c>
      <c r="R4478" s="47">
        <f t="shared" ca="1" si="562"/>
        <v>0.13175371079843237</v>
      </c>
      <c r="S4478" s="97">
        <f t="shared" ca="1" si="567"/>
        <v>-0.16145094855275532</v>
      </c>
      <c r="V4478">
        <v>4461</v>
      </c>
      <c r="W4478" s="46">
        <v>-0.28375259931589603</v>
      </c>
    </row>
    <row r="4479" spans="10:23">
      <c r="J4479">
        <v>4462</v>
      </c>
      <c r="K4479" s="93">
        <f t="shared" ca="1" si="563"/>
        <v>1.2556599482425352</v>
      </c>
      <c r="L4479" s="93">
        <f t="shared" ca="1" si="563"/>
        <v>-1.639686262315426</v>
      </c>
      <c r="M4479" s="93">
        <f t="shared" ca="1" si="564"/>
        <v>1.2556599482425352</v>
      </c>
      <c r="N4479" s="101">
        <f t="shared" ca="1" si="560"/>
        <v>-1.155230946655236</v>
      </c>
      <c r="O4479" s="46">
        <f t="shared" ca="1" si="565"/>
        <v>0.77102690054312495</v>
      </c>
      <c r="P4479" s="46">
        <f t="shared" ca="1" si="566"/>
        <v>0.54565510611166346</v>
      </c>
      <c r="Q4479" s="47">
        <f t="shared" ca="1" si="561"/>
        <v>1.2217704894060479</v>
      </c>
      <c r="R4479" s="47">
        <f t="shared" ca="1" si="562"/>
        <v>-3.7369397884878253E-2</v>
      </c>
      <c r="S4479" s="97">
        <f t="shared" ca="1" si="567"/>
        <v>0.36682875132912335</v>
      </c>
      <c r="V4479">
        <v>4462</v>
      </c>
      <c r="W4479" s="46">
        <v>-0.240634920788311</v>
      </c>
    </row>
    <row r="4480" spans="10:23">
      <c r="J4480">
        <v>4463</v>
      </c>
      <c r="K4480" s="93">
        <f t="shared" ca="1" si="563"/>
        <v>0.73157608549976916</v>
      </c>
      <c r="L4480" s="93">
        <f t="shared" ca="1" si="563"/>
        <v>5.9654514000222682E-2</v>
      </c>
      <c r="M4480" s="93">
        <f t="shared" ca="1" si="564"/>
        <v>0.73157608549976916</v>
      </c>
      <c r="N4480" s="101">
        <f t="shared" ca="1" si="560"/>
        <v>0.28921504891190569</v>
      </c>
      <c r="O4480" s="46">
        <f t="shared" ca="1" si="565"/>
        <v>0.58289679295432273</v>
      </c>
      <c r="P4480" s="46">
        <f t="shared" ca="1" si="566"/>
        <v>0.45159005231726235</v>
      </c>
      <c r="Q4480" s="47">
        <f t="shared" ca="1" si="561"/>
        <v>0.8455102742284436</v>
      </c>
      <c r="R4480" s="47">
        <f t="shared" ca="1" si="562"/>
        <v>0.19618667136312129</v>
      </c>
      <c r="S4480" s="97">
        <f t="shared" ca="1" si="567"/>
        <v>0.38954173215872201</v>
      </c>
      <c r="V4480">
        <v>4463</v>
      </c>
      <c r="W4480" s="46">
        <v>-0.38646798986265901</v>
      </c>
    </row>
    <row r="4481" spans="10:23">
      <c r="J4481">
        <v>4464</v>
      </c>
      <c r="K4481" s="93">
        <f t="shared" ca="1" si="563"/>
        <v>-0.57750926181646312</v>
      </c>
      <c r="L4481" s="93">
        <f t="shared" ca="1" si="563"/>
        <v>-1.2547552499845653</v>
      </c>
      <c r="M4481" s="93">
        <f t="shared" ca="1" si="564"/>
        <v>-0.57750926181646312</v>
      </c>
      <c r="N4481" s="101">
        <f t="shared" ca="1" si="560"/>
        <v>-1.3732732586751946</v>
      </c>
      <c r="O4481" s="46">
        <f t="shared" ca="1" si="565"/>
        <v>0.11297511678470748</v>
      </c>
      <c r="P4481" s="46">
        <f t="shared" ca="1" si="566"/>
        <v>0.21662921423245474</v>
      </c>
      <c r="Q4481" s="47">
        <f t="shared" ca="1" si="561"/>
        <v>-9.4333078110787005E-2</v>
      </c>
      <c r="R4481" s="47">
        <f t="shared" ca="1" si="562"/>
        <v>-7.2625202173450726E-2</v>
      </c>
      <c r="S4481" s="97">
        <f t="shared" ca="1" si="567"/>
        <v>2.0174957305628377E-2</v>
      </c>
      <c r="V4481">
        <v>4464</v>
      </c>
      <c r="W4481" s="46">
        <v>-0.25584727872444002</v>
      </c>
    </row>
    <row r="4482" spans="10:23">
      <c r="J4482">
        <v>4465</v>
      </c>
      <c r="K4482" s="93">
        <f t="shared" ca="1" si="563"/>
        <v>-0.18420193589171521</v>
      </c>
      <c r="L4482" s="93">
        <f t="shared" ca="1" si="563"/>
        <v>0.36521123964041535</v>
      </c>
      <c r="M4482" s="93">
        <f t="shared" ca="1" si="564"/>
        <v>-0.18420193589171521</v>
      </c>
      <c r="N4482" s="101">
        <f t="shared" ca="1" si="560"/>
        <v>0.28767028850847887</v>
      </c>
      <c r="O4482" s="46">
        <f t="shared" ca="1" si="565"/>
        <v>0.25416043997792431</v>
      </c>
      <c r="P4482" s="46">
        <f t="shared" ca="1" si="566"/>
        <v>0.28722187582906311</v>
      </c>
      <c r="Q4482" s="47">
        <f t="shared" ca="1" si="561"/>
        <v>0.18803756827564663</v>
      </c>
      <c r="R4482" s="47">
        <f t="shared" ca="1" si="562"/>
        <v>0.19593689520751456</v>
      </c>
      <c r="S4482" s="97">
        <f t="shared" ca="1" si="567"/>
        <v>0.22504866759271944</v>
      </c>
      <c r="V4482">
        <v>4465</v>
      </c>
      <c r="W4482" s="46">
        <v>0.25803624845940598</v>
      </c>
    </row>
    <row r="4483" spans="10:23">
      <c r="J4483">
        <v>4466</v>
      </c>
      <c r="K4483" s="93">
        <f t="shared" ca="1" si="563"/>
        <v>0.55320209882543836</v>
      </c>
      <c r="L4483" s="93">
        <f t="shared" ca="1" si="563"/>
        <v>-0.89520425720285624</v>
      </c>
      <c r="M4483" s="93">
        <f t="shared" ca="1" si="564"/>
        <v>0.55320209882543836</v>
      </c>
      <c r="N4483" s="101">
        <f t="shared" ca="1" si="560"/>
        <v>-0.67279742849101321</v>
      </c>
      <c r="O4483" s="46">
        <f t="shared" ca="1" si="565"/>
        <v>0.51886597710652338</v>
      </c>
      <c r="P4483" s="46">
        <f t="shared" ca="1" si="566"/>
        <v>0.41957464439336267</v>
      </c>
      <c r="Q4483" s="47">
        <f t="shared" ca="1" si="561"/>
        <v>0.71744864253284479</v>
      </c>
      <c r="R4483" s="47">
        <f t="shared" ca="1" si="562"/>
        <v>4.0636478777667989E-2</v>
      </c>
      <c r="S4483" s="97">
        <f t="shared" ca="1" si="567"/>
        <v>0.27975122794209567</v>
      </c>
      <c r="V4483">
        <v>4466</v>
      </c>
      <c r="W4483" s="46">
        <v>0.62511928407441297</v>
      </c>
    </row>
    <row r="4484" spans="10:23">
      <c r="J4484">
        <v>4467</v>
      </c>
      <c r="K4484" s="93">
        <f t="shared" ca="1" si="563"/>
        <v>0.69796987515155806</v>
      </c>
      <c r="L4484" s="93">
        <f t="shared" ca="1" si="563"/>
        <v>-0.42092472911436574</v>
      </c>
      <c r="M4484" s="93">
        <f t="shared" ca="1" si="564"/>
        <v>0.69796987515155806</v>
      </c>
      <c r="N4484" s="101">
        <f t="shared" ca="1" si="560"/>
        <v>-0.17710158087417269</v>
      </c>
      <c r="O4484" s="46">
        <f t="shared" ca="1" si="565"/>
        <v>0.57083318936352867</v>
      </c>
      <c r="P4484" s="46">
        <f t="shared" ca="1" si="566"/>
        <v>0.44555825052186532</v>
      </c>
      <c r="Q4484" s="47">
        <f t="shared" ca="1" si="561"/>
        <v>0.82138306704685538</v>
      </c>
      <c r="R4484" s="47">
        <f t="shared" ca="1" si="562"/>
        <v>0.12078677450851534</v>
      </c>
      <c r="S4484" s="97">
        <f t="shared" ca="1" si="567"/>
        <v>0.34580998193602203</v>
      </c>
      <c r="V4484">
        <v>4467</v>
      </c>
      <c r="W4484" s="46">
        <v>0.14278422067113</v>
      </c>
    </row>
    <row r="4485" spans="10:23">
      <c r="J4485">
        <v>4468</v>
      </c>
      <c r="K4485" s="93">
        <f t="shared" ca="1" si="563"/>
        <v>0.32403371478717291</v>
      </c>
      <c r="L4485" s="93">
        <f t="shared" ca="1" si="563"/>
        <v>7.9966875591120576E-2</v>
      </c>
      <c r="M4485" s="93">
        <f t="shared" ca="1" si="564"/>
        <v>0.32403371478717291</v>
      </c>
      <c r="N4485" s="101">
        <f t="shared" ca="1" si="560"/>
        <v>0.17886524091108369</v>
      </c>
      <c r="O4485" s="46">
        <f t="shared" ca="1" si="565"/>
        <v>0.43660152324709972</v>
      </c>
      <c r="P4485" s="46">
        <f t="shared" ca="1" si="566"/>
        <v>0.37844241746365087</v>
      </c>
      <c r="Q4485" s="47">
        <f t="shared" ca="1" si="561"/>
        <v>0.55291973481399748</v>
      </c>
      <c r="R4485" s="47">
        <f t="shared" ca="1" si="562"/>
        <v>0.17834393617050229</v>
      </c>
      <c r="S4485" s="97">
        <f t="shared" ca="1" si="567"/>
        <v>0.30747272970880102</v>
      </c>
      <c r="V4485">
        <v>4468</v>
      </c>
      <c r="W4485" s="46">
        <v>-4.2681078652308801E-2</v>
      </c>
    </row>
    <row r="4486" spans="10:23">
      <c r="J4486">
        <v>4469</v>
      </c>
      <c r="K4486" s="93">
        <f t="shared" ca="1" si="563"/>
        <v>0.23232331192521602</v>
      </c>
      <c r="L4486" s="93">
        <f t="shared" ca="1" si="563"/>
        <v>0.66246735419667713</v>
      </c>
      <c r="M4486" s="93">
        <f t="shared" ca="1" si="564"/>
        <v>0.23232331192521602</v>
      </c>
      <c r="N4486" s="101">
        <f t="shared" ca="1" si="560"/>
        <v>0.70195818627877204</v>
      </c>
      <c r="O4486" s="46">
        <f t="shared" ca="1" si="565"/>
        <v>0.40368028833798214</v>
      </c>
      <c r="P4486" s="46">
        <f t="shared" ca="1" si="566"/>
        <v>0.36198180000909208</v>
      </c>
      <c r="Q4486" s="47">
        <f t="shared" ca="1" si="561"/>
        <v>0.48707726499576232</v>
      </c>
      <c r="R4486" s="47">
        <f t="shared" ca="1" si="562"/>
        <v>0.26292413684700244</v>
      </c>
      <c r="S4486" s="97">
        <f t="shared" ca="1" si="567"/>
        <v>0.33330221259249226</v>
      </c>
      <c r="V4486">
        <v>4469</v>
      </c>
      <c r="W4486" s="46">
        <v>0.25560994141115401</v>
      </c>
    </row>
    <row r="4487" spans="10:23">
      <c r="J4487">
        <v>4470</v>
      </c>
      <c r="K4487" s="93">
        <f t="shared" ca="1" si="563"/>
        <v>-1.1058690893516125</v>
      </c>
      <c r="L4487" s="93">
        <f t="shared" ca="1" si="563"/>
        <v>-0.78800972656665302</v>
      </c>
      <c r="M4487" s="93">
        <f t="shared" ca="1" si="564"/>
        <v>-1.1058690893516125</v>
      </c>
      <c r="N4487" s="101">
        <f t="shared" ca="1" si="560"/>
        <v>-1.0987899529432266</v>
      </c>
      <c r="O4487" s="46">
        <f t="shared" ca="1" si="565"/>
        <v>-7.668993162869292E-2</v>
      </c>
      <c r="P4487" s="46">
        <f t="shared" ca="1" si="566"/>
        <v>0.12179669002575452</v>
      </c>
      <c r="Q4487" s="47">
        <f t="shared" ca="1" si="561"/>
        <v>-0.47366317493758781</v>
      </c>
      <c r="R4487" s="47">
        <f t="shared" ca="1" si="562"/>
        <v>-2.8243313090927757E-2</v>
      </c>
      <c r="S4487" s="97">
        <f t="shared" ca="1" si="567"/>
        <v>-5.2466622359810339E-2</v>
      </c>
      <c r="V4487">
        <v>4470</v>
      </c>
      <c r="W4487" s="46">
        <v>-5.3414800285907803E-2</v>
      </c>
    </row>
    <row r="4488" spans="10:23">
      <c r="J4488">
        <v>4471</v>
      </c>
      <c r="K4488" s="93">
        <f t="shared" ca="1" si="563"/>
        <v>1.3351004300000793</v>
      </c>
      <c r="L4488" s="93">
        <f t="shared" ca="1" si="563"/>
        <v>5.1852064497021108E-2</v>
      </c>
      <c r="M4488" s="93">
        <f t="shared" ca="1" si="564"/>
        <v>1.3351004300000793</v>
      </c>
      <c r="N4488" s="101">
        <f t="shared" ca="1" si="560"/>
        <v>0.47375195849840518</v>
      </c>
      <c r="O4488" s="46">
        <f t="shared" ca="1" si="565"/>
        <v>0.79954360834965499</v>
      </c>
      <c r="P4488" s="46">
        <f t="shared" ca="1" si="566"/>
        <v>0.55991346001492848</v>
      </c>
      <c r="Q4488" s="47">
        <f t="shared" ca="1" si="561"/>
        <v>1.278803905019108</v>
      </c>
      <c r="R4488" s="47">
        <f t="shared" ca="1" si="562"/>
        <v>0.22602490371411604</v>
      </c>
      <c r="S4488" s="97">
        <f t="shared" ca="1" si="567"/>
        <v>0.51278425603188549</v>
      </c>
      <c r="V4488">
        <v>4471</v>
      </c>
      <c r="W4488" s="46">
        <v>-0.222323843754587</v>
      </c>
    </row>
    <row r="4489" spans="10:23">
      <c r="J4489">
        <v>4472</v>
      </c>
      <c r="K4489" s="93">
        <f t="shared" ca="1" si="563"/>
        <v>-8.6366207377033943E-3</v>
      </c>
      <c r="L4489" s="93">
        <f t="shared" ca="1" si="563"/>
        <v>-0.56779556755271487</v>
      </c>
      <c r="M4489" s="93">
        <f t="shared" ca="1" si="564"/>
        <v>-8.6366207377033943E-3</v>
      </c>
      <c r="N4489" s="101">
        <f t="shared" ca="1" si="560"/>
        <v>-0.54106407106649568</v>
      </c>
      <c r="O4489" s="46">
        <f t="shared" ca="1" si="565"/>
        <v>0.31718302849253716</v>
      </c>
      <c r="P4489" s="46">
        <f t="shared" ca="1" si="566"/>
        <v>0.31873317008636959</v>
      </c>
      <c r="Q4489" s="47">
        <f t="shared" ca="1" si="561"/>
        <v>0.3140827453048724</v>
      </c>
      <c r="R4489" s="47">
        <f t="shared" ca="1" si="562"/>
        <v>6.1936773315043062E-2</v>
      </c>
      <c r="S4489" s="97">
        <f t="shared" ca="1" si="567"/>
        <v>0.1895599009037901</v>
      </c>
      <c r="V4489">
        <v>4472</v>
      </c>
      <c r="W4489" s="46">
        <v>0.23745373537966799</v>
      </c>
    </row>
    <row r="4490" spans="10:23">
      <c r="J4490">
        <v>4473</v>
      </c>
      <c r="K4490" s="93">
        <f t="shared" ca="1" si="563"/>
        <v>-0.20287042108599992</v>
      </c>
      <c r="L4490" s="93">
        <f t="shared" ca="1" si="563"/>
        <v>1.7268654500130773</v>
      </c>
      <c r="M4490" s="93">
        <f t="shared" ca="1" si="564"/>
        <v>-0.20287042108599992</v>
      </c>
      <c r="N4490" s="101">
        <f t="shared" ca="1" si="560"/>
        <v>1.572694756387141</v>
      </c>
      <c r="O4490" s="46">
        <f t="shared" ca="1" si="565"/>
        <v>0.24745902370126138</v>
      </c>
      <c r="P4490" s="46">
        <f t="shared" ca="1" si="566"/>
        <v>0.28387116769073167</v>
      </c>
      <c r="Q4490" s="47">
        <f t="shared" ca="1" si="561"/>
        <v>0.1746347357223208</v>
      </c>
      <c r="R4490" s="47">
        <f t="shared" ca="1" si="562"/>
        <v>0.4037157007331601</v>
      </c>
      <c r="S4490" s="97">
        <f t="shared" ca="1" si="567"/>
        <v>0.32558736221721074</v>
      </c>
      <c r="V4490">
        <v>4473</v>
      </c>
      <c r="W4490" s="46">
        <v>0.64558322894129905</v>
      </c>
    </row>
    <row r="4491" spans="10:23">
      <c r="J4491">
        <v>4474</v>
      </c>
      <c r="K4491" s="93">
        <f t="shared" ca="1" si="563"/>
        <v>1.5781973840700696</v>
      </c>
      <c r="L4491" s="93">
        <f t="shared" ca="1" si="563"/>
        <v>-0.1657917588495135</v>
      </c>
      <c r="M4491" s="93">
        <f t="shared" ca="1" si="564"/>
        <v>1.5781973840700696</v>
      </c>
      <c r="N4491" s="101">
        <f t="shared" ca="1" si="560"/>
        <v>0.34471779351084497</v>
      </c>
      <c r="O4491" s="46">
        <f t="shared" ca="1" si="565"/>
        <v>0.88680799364164153</v>
      </c>
      <c r="P4491" s="46">
        <f t="shared" ca="1" si="566"/>
        <v>0.60354565266092175</v>
      </c>
      <c r="Q4491" s="47">
        <f t="shared" ca="1" si="561"/>
        <v>1.4533326756030811</v>
      </c>
      <c r="R4491" s="47">
        <f t="shared" ca="1" si="562"/>
        <v>0.20516104832202875</v>
      </c>
      <c r="S4491" s="97">
        <f t="shared" ca="1" si="567"/>
        <v>0.54598452098183514</v>
      </c>
      <c r="V4491">
        <v>4474</v>
      </c>
      <c r="W4491" s="46">
        <v>1.0033817446344699</v>
      </c>
    </row>
    <row r="4492" spans="10:23">
      <c r="J4492">
        <v>4475</v>
      </c>
      <c r="K4492" s="93">
        <f t="shared" ca="1" si="563"/>
        <v>0.54639259788025107</v>
      </c>
      <c r="L4492" s="93">
        <f t="shared" ca="1" si="563"/>
        <v>-0.2275391362612437</v>
      </c>
      <c r="M4492" s="93">
        <f t="shared" ca="1" si="564"/>
        <v>0.54639259788025107</v>
      </c>
      <c r="N4492" s="101">
        <f t="shared" ca="1" si="560"/>
        <v>-4.1960926052804409E-2</v>
      </c>
      <c r="O4492" s="46">
        <f t="shared" ca="1" si="565"/>
        <v>0.51642157414639467</v>
      </c>
      <c r="P4492" s="46">
        <f t="shared" ca="1" si="566"/>
        <v>0.41835244291329832</v>
      </c>
      <c r="Q4492" s="47">
        <f t="shared" ca="1" si="561"/>
        <v>0.71255983661258737</v>
      </c>
      <c r="R4492" s="47">
        <f t="shared" ca="1" si="562"/>
        <v>0.14263800344510619</v>
      </c>
      <c r="S4492" s="97">
        <f t="shared" ca="1" si="567"/>
        <v>0.32952978879575046</v>
      </c>
      <c r="V4492">
        <v>4475</v>
      </c>
      <c r="W4492" s="46">
        <v>0.405164420934989</v>
      </c>
    </row>
    <row r="4493" spans="10:23">
      <c r="J4493">
        <v>4476</v>
      </c>
      <c r="K4493" s="93">
        <f t="shared" ca="1" si="563"/>
        <v>0.70092684700527996</v>
      </c>
      <c r="L4493" s="93">
        <f t="shared" ca="1" si="563"/>
        <v>-0.27597354488438214</v>
      </c>
      <c r="M4493" s="93">
        <f t="shared" ca="1" si="564"/>
        <v>0.70092684700527996</v>
      </c>
      <c r="N4493" s="101">
        <f t="shared" ca="1" si="560"/>
        <v>-3.8735416613522228E-2</v>
      </c>
      <c r="O4493" s="46">
        <f t="shared" ca="1" si="565"/>
        <v>0.57189465198912148</v>
      </c>
      <c r="P4493" s="46">
        <f t="shared" ca="1" si="566"/>
        <v>0.44608898183466172</v>
      </c>
      <c r="Q4493" s="47">
        <f t="shared" ca="1" si="561"/>
        <v>0.823505992298041</v>
      </c>
      <c r="R4493" s="47">
        <f t="shared" ca="1" si="562"/>
        <v>0.14315954409686676</v>
      </c>
      <c r="S4493" s="97">
        <f t="shared" ca="1" si="567"/>
        <v>0.3575270980429941</v>
      </c>
      <c r="V4493">
        <v>4476</v>
      </c>
      <c r="W4493" s="46">
        <v>0.266476183926731</v>
      </c>
    </row>
    <row r="4494" spans="10:23">
      <c r="J4494">
        <v>4477</v>
      </c>
      <c r="K4494" s="93">
        <f t="shared" ca="1" si="563"/>
        <v>-1.050708043837147</v>
      </c>
      <c r="L4494" s="93">
        <f t="shared" ca="1" si="563"/>
        <v>1.1783428147212702</v>
      </c>
      <c r="M4494" s="93">
        <f t="shared" ca="1" si="564"/>
        <v>-1.050708043837147</v>
      </c>
      <c r="N4494" s="101">
        <f t="shared" ca="1" si="560"/>
        <v>0.78301828342722224</v>
      </c>
      <c r="O4494" s="46">
        <f t="shared" ca="1" si="565"/>
        <v>-5.6888800235260273E-2</v>
      </c>
      <c r="P4494" s="46">
        <f t="shared" ca="1" si="566"/>
        <v>0.13169725572247085</v>
      </c>
      <c r="Q4494" s="47">
        <f t="shared" ca="1" si="561"/>
        <v>-0.43406091215072251</v>
      </c>
      <c r="R4494" s="47">
        <f t="shared" ca="1" si="562"/>
        <v>0.27603094576956072</v>
      </c>
      <c r="S4494" s="97">
        <f t="shared" ca="1" si="567"/>
        <v>0.10957107276715022</v>
      </c>
      <c r="V4494">
        <v>4477</v>
      </c>
      <c r="W4494" s="46">
        <v>-0.27316522412050198</v>
      </c>
    </row>
    <row r="4495" spans="10:23">
      <c r="J4495">
        <v>4478</v>
      </c>
      <c r="K4495" s="93">
        <f t="shared" ca="1" si="563"/>
        <v>-0.67720858602188272</v>
      </c>
      <c r="L4495" s="93">
        <f t="shared" ca="1" si="563"/>
        <v>0.63438875868287958</v>
      </c>
      <c r="M4495" s="93">
        <f t="shared" ca="1" si="564"/>
        <v>-0.67720858602188272</v>
      </c>
      <c r="N4495" s="101">
        <f t="shared" ca="1" si="560"/>
        <v>0.38608579428387513</v>
      </c>
      <c r="O4495" s="46">
        <f t="shared" ca="1" si="565"/>
        <v>7.7186102997609446E-2</v>
      </c>
      <c r="P4495" s="46">
        <f t="shared" ca="1" si="566"/>
        <v>0.19873470733890569</v>
      </c>
      <c r="Q4495" s="47">
        <f t="shared" ca="1" si="561"/>
        <v>-0.16591110568498307</v>
      </c>
      <c r="R4495" s="47">
        <f t="shared" ca="1" si="562"/>
        <v>0.21184994336057505</v>
      </c>
      <c r="S4495" s="97">
        <f t="shared" ca="1" si="567"/>
        <v>0.14451802317909224</v>
      </c>
      <c r="V4495">
        <v>4478</v>
      </c>
      <c r="W4495" s="46">
        <v>-6.1523343216470197E-2</v>
      </c>
    </row>
    <row r="4496" spans="10:23">
      <c r="J4496">
        <v>4479</v>
      </c>
      <c r="K4496" s="93">
        <f t="shared" ca="1" si="563"/>
        <v>0.12770421127630027</v>
      </c>
      <c r="L4496" s="93">
        <f t="shared" ca="1" si="563"/>
        <v>-0.23885211846992324</v>
      </c>
      <c r="M4496" s="93">
        <f t="shared" ca="1" si="564"/>
        <v>0.12770421127630027</v>
      </c>
      <c r="N4496" s="101">
        <f t="shared" ca="1" si="560"/>
        <v>-0.18583887392943541</v>
      </c>
      <c r="O4496" s="46">
        <f t="shared" ca="1" si="565"/>
        <v>0.36612522499770012</v>
      </c>
      <c r="P4496" s="46">
        <f t="shared" ca="1" si="566"/>
        <v>0.34320426833895107</v>
      </c>
      <c r="Q4496" s="47">
        <f t="shared" ca="1" si="561"/>
        <v>0.41196713831519832</v>
      </c>
      <c r="R4496" s="47">
        <f t="shared" ca="1" si="562"/>
        <v>0.11937401984124668</v>
      </c>
      <c r="S4496" s="97">
        <f t="shared" ca="1" si="567"/>
        <v>0.2427496224194734</v>
      </c>
      <c r="V4496">
        <v>4479</v>
      </c>
      <c r="W4496" s="46">
        <v>0.79955571907110801</v>
      </c>
    </row>
    <row r="4497" spans="10:23">
      <c r="J4497">
        <v>4480</v>
      </c>
      <c r="K4497" s="93">
        <f t="shared" ca="1" si="563"/>
        <v>-0.71054760028704389</v>
      </c>
      <c r="L4497" s="93">
        <f t="shared" ca="1" si="563"/>
        <v>-0.12812576996120797</v>
      </c>
      <c r="M4497" s="93">
        <f t="shared" ca="1" si="564"/>
        <v>-0.71054760028704389</v>
      </c>
      <c r="N4497" s="101">
        <f t="shared" ca="1" si="560"/>
        <v>-0.34744396551955159</v>
      </c>
      <c r="O4497" s="46">
        <f t="shared" ca="1" si="565"/>
        <v>6.521841464371736E-2</v>
      </c>
      <c r="P4497" s="46">
        <f t="shared" ca="1" si="566"/>
        <v>0.19275086316195966</v>
      </c>
      <c r="Q4497" s="47">
        <f t="shared" ca="1" si="561"/>
        <v>-0.18984648239276725</v>
      </c>
      <c r="R4497" s="47">
        <f t="shared" ca="1" si="562"/>
        <v>9.324369023523682E-2</v>
      </c>
      <c r="S4497" s="97">
        <f t="shared" ca="1" si="567"/>
        <v>7.923105243947709E-2</v>
      </c>
      <c r="V4497">
        <v>4480</v>
      </c>
      <c r="W4497" s="46">
        <v>0.66337465291388598</v>
      </c>
    </row>
    <row r="4498" spans="10:23">
      <c r="J4498">
        <v>4481</v>
      </c>
      <c r="K4498" s="93">
        <f t="shared" ca="1" si="563"/>
        <v>-1.2444153419275323</v>
      </c>
      <c r="L4498" s="93">
        <f t="shared" ca="1" si="563"/>
        <v>0.26432245057604054</v>
      </c>
      <c r="M4498" s="93">
        <f t="shared" ca="1" si="564"/>
        <v>-1.2444153419275323</v>
      </c>
      <c r="N4498" s="101">
        <f t="shared" ref="N4498:N4561" ca="1" si="568">$N$2*K4498+SQRT(1-$N$2^2)*L4498</f>
        <v>-0.14515232382399146</v>
      </c>
      <c r="O4498" s="46">
        <f t="shared" ca="1" si="565"/>
        <v>-0.12642380678891013</v>
      </c>
      <c r="P4498" s="46">
        <f t="shared" ca="1" si="566"/>
        <v>9.6929752445645917E-2</v>
      </c>
      <c r="Q4498" s="47">
        <f t="shared" ref="Q4498:Q4561" ca="1" si="569">$K$2+K4498*$S$3</f>
        <v>-0.57313092525802223</v>
      </c>
      <c r="R4498" s="47">
        <f t="shared" ref="R4498:R4561" ca="1" si="570">$L$2+$L$3*N4498</f>
        <v>0.12595272942474911</v>
      </c>
      <c r="S4498" s="97">
        <f t="shared" ca="1" si="567"/>
        <v>-2.3553868208051054E-4</v>
      </c>
      <c r="V4498">
        <v>4481</v>
      </c>
      <c r="W4498" s="46">
        <v>-0.194700741302441</v>
      </c>
    </row>
    <row r="4499" spans="10:23">
      <c r="J4499">
        <v>4482</v>
      </c>
      <c r="K4499" s="93">
        <f t="shared" ref="K4499:L4562" ca="1" si="571">_xlfn.NORM.S.INV(RAND())</f>
        <v>0.17533671982526727</v>
      </c>
      <c r="L4499" s="93">
        <f t="shared" ca="1" si="571"/>
        <v>-1.575634821034964</v>
      </c>
      <c r="M4499" s="93">
        <f t="shared" ref="M4499:M4562" ca="1" si="572">K4499</f>
        <v>0.17533671982526727</v>
      </c>
      <c r="N4499" s="101">
        <f t="shared" ca="1" si="568"/>
        <v>-1.4380718741962502</v>
      </c>
      <c r="O4499" s="46">
        <f t="shared" ref="O4499:O4562" ca="1" si="573">$K$2+K4499*$K$3</f>
        <v>0.38322384145031174</v>
      </c>
      <c r="P4499" s="46">
        <f t="shared" ref="P4499:P4562" ca="1" si="574">$K$2+K4499*$R$3</f>
        <v>0.35175357656525685</v>
      </c>
      <c r="Q4499" s="47">
        <f t="shared" ca="1" si="569"/>
        <v>0.44616437122042152</v>
      </c>
      <c r="R4499" s="47">
        <f t="shared" ca="1" si="570"/>
        <v>-8.3102651645604902E-2</v>
      </c>
      <c r="S4499" s="97">
        <f t="shared" ref="S4499:S4562" ca="1" si="575">AVERAGE(R4499,O4499)</f>
        <v>0.15006059490235341</v>
      </c>
      <c r="V4499">
        <v>4482</v>
      </c>
      <c r="W4499" s="46">
        <v>1.2972042372644601</v>
      </c>
    </row>
    <row r="4500" spans="10:23">
      <c r="J4500">
        <v>4483</v>
      </c>
      <c r="K4500" s="93">
        <f t="shared" ca="1" si="571"/>
        <v>0.95198467870600501</v>
      </c>
      <c r="L4500" s="93">
        <f t="shared" ca="1" si="571"/>
        <v>-0.44856677531365491</v>
      </c>
      <c r="M4500" s="93">
        <f t="shared" ca="1" si="572"/>
        <v>0.95198467870600501</v>
      </c>
      <c r="N4500" s="101">
        <f t="shared" ca="1" si="568"/>
        <v>-0.12252613416069558</v>
      </c>
      <c r="O4500" s="46">
        <f t="shared" ca="1" si="573"/>
        <v>0.66201674932233256</v>
      </c>
      <c r="P4500" s="46">
        <f t="shared" ca="1" si="574"/>
        <v>0.49115003050126727</v>
      </c>
      <c r="Q4500" s="47">
        <f t="shared" ca="1" si="569"/>
        <v>1.0037501869644632</v>
      </c>
      <c r="R4500" s="47">
        <f t="shared" ca="1" si="570"/>
        <v>0.12961121436363687</v>
      </c>
      <c r="S4500" s="97">
        <f t="shared" ca="1" si="575"/>
        <v>0.39581398184298472</v>
      </c>
      <c r="V4500">
        <v>4483</v>
      </c>
      <c r="W4500" s="46">
        <v>0.81394131460269803</v>
      </c>
    </row>
    <row r="4501" spans="10:23">
      <c r="J4501">
        <v>4484</v>
      </c>
      <c r="K4501" s="93">
        <f t="shared" ca="1" si="571"/>
        <v>0.47790180777455477</v>
      </c>
      <c r="L4501" s="93">
        <f t="shared" ca="1" si="571"/>
        <v>0.7525987236649514</v>
      </c>
      <c r="M4501" s="93">
        <f t="shared" ca="1" si="572"/>
        <v>0.47790180777455477</v>
      </c>
      <c r="N4501" s="101">
        <f t="shared" ca="1" si="568"/>
        <v>0.86550969329433936</v>
      </c>
      <c r="O4501" s="46">
        <f t="shared" ca="1" si="573"/>
        <v>0.49183547137270345</v>
      </c>
      <c r="P4501" s="46">
        <f t="shared" ca="1" si="574"/>
        <v>0.40605939152645271</v>
      </c>
      <c r="Q4501" s="47">
        <f t="shared" ca="1" si="569"/>
        <v>0.66338763106520493</v>
      </c>
      <c r="R4501" s="47">
        <f t="shared" ca="1" si="570"/>
        <v>0.28936918720912719</v>
      </c>
      <c r="S4501" s="97">
        <f t="shared" ca="1" si="575"/>
        <v>0.39060232929091532</v>
      </c>
      <c r="V4501">
        <v>4484</v>
      </c>
      <c r="W4501" s="46">
        <v>-0.26428681567382201</v>
      </c>
    </row>
    <row r="4502" spans="10:23">
      <c r="J4502">
        <v>4485</v>
      </c>
      <c r="K4502" s="93">
        <f t="shared" ca="1" si="571"/>
        <v>-1.0764520181954584</v>
      </c>
      <c r="L4502" s="93">
        <f t="shared" ca="1" si="571"/>
        <v>0.95846478850648609</v>
      </c>
      <c r="M4502" s="93">
        <f t="shared" ca="1" si="572"/>
        <v>-1.0764520181954584</v>
      </c>
      <c r="N4502" s="101">
        <f t="shared" ca="1" si="568"/>
        <v>0.56636846194575718</v>
      </c>
      <c r="O4502" s="46">
        <f t="shared" ca="1" si="573"/>
        <v>-6.6130101122575835E-2</v>
      </c>
      <c r="P4502" s="46">
        <f t="shared" ca="1" si="574"/>
        <v>0.12707660527881307</v>
      </c>
      <c r="Q4502" s="47">
        <f t="shared" ca="1" si="569"/>
        <v>-0.45254351392535364</v>
      </c>
      <c r="R4502" s="47">
        <f t="shared" ca="1" si="570"/>
        <v>0.24100029674302895</v>
      </c>
      <c r="S4502" s="97">
        <f t="shared" ca="1" si="575"/>
        <v>8.7435097810226556E-2</v>
      </c>
      <c r="V4502">
        <v>4485</v>
      </c>
      <c r="W4502" s="46">
        <v>0.51971659443572205</v>
      </c>
    </row>
    <row r="4503" spans="10:23">
      <c r="J4503">
        <v>4486</v>
      </c>
      <c r="K4503" s="93">
        <f t="shared" ca="1" si="571"/>
        <v>-0.37450630576090604</v>
      </c>
      <c r="L4503" s="93">
        <f t="shared" ca="1" si="571"/>
        <v>0.24039624901230161</v>
      </c>
      <c r="M4503" s="93">
        <f t="shared" ca="1" si="572"/>
        <v>-0.37450630576090604</v>
      </c>
      <c r="N4503" s="101">
        <f t="shared" ca="1" si="568"/>
        <v>0.10881423542642447</v>
      </c>
      <c r="O4503" s="46">
        <f t="shared" ca="1" si="573"/>
        <v>0.18584698077171591</v>
      </c>
      <c r="P4503" s="46">
        <f t="shared" ca="1" si="574"/>
        <v>0.25306514622595894</v>
      </c>
      <c r="Q4503" s="47">
        <f t="shared" ca="1" si="569"/>
        <v>5.1410649863229851E-2</v>
      </c>
      <c r="R4503" s="47">
        <f t="shared" ca="1" si="570"/>
        <v>0.16701721468830302</v>
      </c>
      <c r="S4503" s="97">
        <f t="shared" ca="1" si="575"/>
        <v>0.17643209773000945</v>
      </c>
      <c r="V4503">
        <v>4486</v>
      </c>
      <c r="W4503" s="46">
        <v>0.45613910258302498</v>
      </c>
    </row>
    <row r="4504" spans="10:23">
      <c r="J4504">
        <v>4487</v>
      </c>
      <c r="K4504" s="93">
        <f t="shared" ca="1" si="571"/>
        <v>-1.3654536432959052</v>
      </c>
      <c r="L4504" s="93">
        <f t="shared" ca="1" si="571"/>
        <v>-1.1425573463251621</v>
      </c>
      <c r="M4504" s="93">
        <f t="shared" ca="1" si="572"/>
        <v>-1.3654536432959052</v>
      </c>
      <c r="N4504" s="101">
        <f t="shared" ca="1" si="568"/>
        <v>-1.517484302221991</v>
      </c>
      <c r="O4504" s="46">
        <f t="shared" ca="1" si="573"/>
        <v>-0.16987286194513507</v>
      </c>
      <c r="P4504" s="46">
        <f t="shared" ca="1" si="574"/>
        <v>7.5205224867533449E-2</v>
      </c>
      <c r="Q4504" s="47">
        <f t="shared" ca="1" si="569"/>
        <v>-0.6600290355704721</v>
      </c>
      <c r="R4504" s="47">
        <f t="shared" ca="1" si="570"/>
        <v>-9.5943044845524711E-2</v>
      </c>
      <c r="S4504" s="97">
        <f t="shared" ca="1" si="575"/>
        <v>-0.1329079533953299</v>
      </c>
      <c r="V4504">
        <v>4487</v>
      </c>
      <c r="W4504" s="46">
        <v>0.79496452925546102</v>
      </c>
    </row>
    <row r="4505" spans="10:23">
      <c r="J4505">
        <v>4488</v>
      </c>
      <c r="K4505" s="93">
        <f t="shared" ca="1" si="571"/>
        <v>0.36626137069934123</v>
      </c>
      <c r="L4505" s="93">
        <f t="shared" ca="1" si="571"/>
        <v>-0.12186208307990586</v>
      </c>
      <c r="M4505" s="93">
        <f t="shared" ca="1" si="572"/>
        <v>0.36626137069934123</v>
      </c>
      <c r="N4505" s="101">
        <f t="shared" ca="1" si="568"/>
        <v>9.439402059867319E-4</v>
      </c>
      <c r="O4505" s="46">
        <f t="shared" ca="1" si="573"/>
        <v>0.45175996260144868</v>
      </c>
      <c r="P4505" s="46">
        <f t="shared" ca="1" si="574"/>
        <v>0.38602163714082532</v>
      </c>
      <c r="Q4505" s="47">
        <f t="shared" ca="1" si="569"/>
        <v>0.5832366135226954</v>
      </c>
      <c r="R4505" s="47">
        <f t="shared" ca="1" si="570"/>
        <v>0.14957539809036594</v>
      </c>
      <c r="S4505" s="97">
        <f t="shared" ca="1" si="575"/>
        <v>0.3006676803459073</v>
      </c>
      <c r="V4505">
        <v>4488</v>
      </c>
      <c r="W4505" s="46">
        <v>0.33664854898362301</v>
      </c>
    </row>
    <row r="4506" spans="10:23">
      <c r="J4506">
        <v>4489</v>
      </c>
      <c r="K4506" s="93">
        <f t="shared" ca="1" si="571"/>
        <v>0.19978140593695853</v>
      </c>
      <c r="L4506" s="93">
        <f t="shared" ca="1" si="571"/>
        <v>1.8050275874751935</v>
      </c>
      <c r="M4506" s="93">
        <f t="shared" ca="1" si="572"/>
        <v>0.19978140593695853</v>
      </c>
      <c r="N4506" s="101">
        <f t="shared" ca="1" si="568"/>
        <v>1.7748512787989075</v>
      </c>
      <c r="O4506" s="46">
        <f t="shared" ca="1" si="573"/>
        <v>0.39199873752152348</v>
      </c>
      <c r="P4506" s="46">
        <f t="shared" ca="1" si="574"/>
        <v>0.35614102460086272</v>
      </c>
      <c r="Q4506" s="47">
        <f t="shared" ca="1" si="569"/>
        <v>0.46371416336284499</v>
      </c>
      <c r="R4506" s="47">
        <f t="shared" ca="1" si="570"/>
        <v>0.43640289214927047</v>
      </c>
      <c r="S4506" s="97">
        <f t="shared" ca="1" si="575"/>
        <v>0.41420081483539695</v>
      </c>
      <c r="V4506">
        <v>4489</v>
      </c>
      <c r="W4506" s="46">
        <v>0.20805459430245499</v>
      </c>
    </row>
    <row r="4507" spans="10:23">
      <c r="J4507">
        <v>4490</v>
      </c>
      <c r="K4507" s="93">
        <f t="shared" ca="1" si="571"/>
        <v>1.0250071095843329</v>
      </c>
      <c r="L4507" s="93">
        <f t="shared" ca="1" si="571"/>
        <v>-1.9424474304167989</v>
      </c>
      <c r="M4507" s="93">
        <f t="shared" ca="1" si="572"/>
        <v>1.0250071095843329</v>
      </c>
      <c r="N4507" s="101">
        <f t="shared" ca="1" si="568"/>
        <v>-1.515626497238153</v>
      </c>
      <c r="O4507" s="46">
        <f t="shared" ca="1" si="573"/>
        <v>0.68822957279230179</v>
      </c>
      <c r="P4507" s="46">
        <f t="shared" ca="1" si="574"/>
        <v>0.50425644223625188</v>
      </c>
      <c r="Q4507" s="47">
        <f t="shared" ca="1" si="569"/>
        <v>1.0561758339044016</v>
      </c>
      <c r="R4507" s="47">
        <f t="shared" ca="1" si="570"/>
        <v>-9.5642651732326889E-2</v>
      </c>
      <c r="S4507" s="97">
        <f t="shared" ca="1" si="575"/>
        <v>0.29629346052998745</v>
      </c>
      <c r="V4507">
        <v>4490</v>
      </c>
      <c r="W4507" s="46">
        <v>1.60252157846504</v>
      </c>
    </row>
    <row r="4508" spans="10:23">
      <c r="J4508">
        <v>4491</v>
      </c>
      <c r="K4508" s="93">
        <f t="shared" ca="1" si="571"/>
        <v>-0.13727514665709642</v>
      </c>
      <c r="L4508" s="93">
        <f t="shared" ca="1" si="571"/>
        <v>0.14722988975991289</v>
      </c>
      <c r="M4508" s="93">
        <f t="shared" ca="1" si="572"/>
        <v>-0.13727514665709642</v>
      </c>
      <c r="N4508" s="101">
        <f t="shared" ca="1" si="568"/>
        <v>9.5929607063844138E-2</v>
      </c>
      <c r="O4508" s="46">
        <f t="shared" ca="1" si="573"/>
        <v>0.27100572474075441</v>
      </c>
      <c r="P4508" s="46">
        <f t="shared" ca="1" si="574"/>
        <v>0.29564451821047821</v>
      </c>
      <c r="Q4508" s="47">
        <f t="shared" ca="1" si="569"/>
        <v>0.2217281378013069</v>
      </c>
      <c r="R4508" s="47">
        <f t="shared" ca="1" si="570"/>
        <v>0.16493386704960919</v>
      </c>
      <c r="S4508" s="97">
        <f t="shared" ca="1" si="575"/>
        <v>0.21796979589518178</v>
      </c>
      <c r="V4508">
        <v>4491</v>
      </c>
      <c r="W4508" s="46">
        <v>3.8676770379123898E-2</v>
      </c>
    </row>
    <row r="4509" spans="10:23">
      <c r="J4509">
        <v>4492</v>
      </c>
      <c r="K4509" s="93">
        <f t="shared" ca="1" si="571"/>
        <v>-0.30279909190774401</v>
      </c>
      <c r="L4509" s="93">
        <f t="shared" ca="1" si="571"/>
        <v>-1.7166656024145581</v>
      </c>
      <c r="M4509" s="93">
        <f t="shared" ca="1" si="572"/>
        <v>-0.30279909190774401</v>
      </c>
      <c r="N4509" s="101">
        <f t="shared" ca="1" si="568"/>
        <v>-1.7238387014868597</v>
      </c>
      <c r="O4509" s="46">
        <f t="shared" ca="1" si="573"/>
        <v>0.2115876814803542</v>
      </c>
      <c r="P4509" s="46">
        <f t="shared" ca="1" si="574"/>
        <v>0.2659354965802781</v>
      </c>
      <c r="Q4509" s="47">
        <f t="shared" ca="1" si="569"/>
        <v>0.10289205128050644</v>
      </c>
      <c r="R4509" s="47">
        <f t="shared" ca="1" si="570"/>
        <v>-0.12930900142143104</v>
      </c>
      <c r="S4509" s="97">
        <f t="shared" ca="1" si="575"/>
        <v>4.1139340029461582E-2</v>
      </c>
      <c r="V4509">
        <v>4492</v>
      </c>
      <c r="W4509" s="46">
        <v>0.26571369205512901</v>
      </c>
    </row>
    <row r="4510" spans="10:23">
      <c r="J4510">
        <v>4493</v>
      </c>
      <c r="K4510" s="93">
        <f t="shared" ca="1" si="571"/>
        <v>-0.57162360829714109</v>
      </c>
      <c r="L4510" s="93">
        <f t="shared" ca="1" si="571"/>
        <v>1.7208953247148917</v>
      </c>
      <c r="M4510" s="93">
        <f t="shared" ca="1" si="572"/>
        <v>-0.57162360829714109</v>
      </c>
      <c r="N4510" s="101">
        <f t="shared" ca="1" si="568"/>
        <v>1.4497627949584331</v>
      </c>
      <c r="O4510" s="46">
        <f t="shared" ca="1" si="573"/>
        <v>0.11508788672199508</v>
      </c>
      <c r="P4510" s="46">
        <f t="shared" ca="1" si="574"/>
        <v>0.21768559920109853</v>
      </c>
      <c r="Q4510" s="47">
        <f t="shared" ca="1" si="569"/>
        <v>-9.0107538236211815E-2</v>
      </c>
      <c r="R4510" s="47">
        <f t="shared" ca="1" si="570"/>
        <v>0.3838385258271072</v>
      </c>
      <c r="S4510" s="97">
        <f t="shared" ca="1" si="575"/>
        <v>0.24946320627455115</v>
      </c>
      <c r="V4510">
        <v>4493</v>
      </c>
      <c r="W4510" s="46">
        <v>0.27193570756161201</v>
      </c>
    </row>
    <row r="4511" spans="10:23">
      <c r="J4511">
        <v>4494</v>
      </c>
      <c r="K4511" s="93">
        <f t="shared" ca="1" si="571"/>
        <v>-1.4444512770661593</v>
      </c>
      <c r="L4511" s="93">
        <f t="shared" ca="1" si="571"/>
        <v>0.71695355574052588</v>
      </c>
      <c r="M4511" s="93">
        <f t="shared" ca="1" si="572"/>
        <v>-1.4444512770661593</v>
      </c>
      <c r="N4511" s="101">
        <f t="shared" ca="1" si="568"/>
        <v>0.22036370252658177</v>
      </c>
      <c r="O4511" s="46">
        <f t="shared" ca="1" si="573"/>
        <v>-0.19823060084340993</v>
      </c>
      <c r="P4511" s="46">
        <f t="shared" ca="1" si="574"/>
        <v>6.1026355418396017E-2</v>
      </c>
      <c r="Q4511" s="47">
        <f t="shared" ca="1" si="569"/>
        <v>-0.71674451336702183</v>
      </c>
      <c r="R4511" s="47">
        <f t="shared" ca="1" si="570"/>
        <v>0.18505392574747448</v>
      </c>
      <c r="S4511" s="97">
        <f t="shared" ca="1" si="575"/>
        <v>-6.5883375479677264E-3</v>
      </c>
      <c r="V4511">
        <v>4494</v>
      </c>
      <c r="W4511" s="46">
        <v>0.82896284995718394</v>
      </c>
    </row>
    <row r="4512" spans="10:23">
      <c r="J4512">
        <v>4495</v>
      </c>
      <c r="K4512" s="93">
        <f t="shared" ca="1" si="571"/>
        <v>0.52106237381273657</v>
      </c>
      <c r="L4512" s="93">
        <f t="shared" ca="1" si="571"/>
        <v>-1.2610709251493764</v>
      </c>
      <c r="M4512" s="93">
        <f t="shared" ca="1" si="572"/>
        <v>0.52106237381273657</v>
      </c>
      <c r="N4512" s="101">
        <f t="shared" ca="1" si="568"/>
        <v>-1.0298906190518644</v>
      </c>
      <c r="O4512" s="46">
        <f t="shared" ca="1" si="573"/>
        <v>0.50732879698258238</v>
      </c>
      <c r="P4512" s="46">
        <f t="shared" ca="1" si="574"/>
        <v>0.41380605433139217</v>
      </c>
      <c r="Q4512" s="47">
        <f t="shared" ca="1" si="569"/>
        <v>0.69437428228496278</v>
      </c>
      <c r="R4512" s="47">
        <f t="shared" ca="1" si="570"/>
        <v>-1.7102808255955532E-2</v>
      </c>
      <c r="S4512" s="97">
        <f t="shared" ca="1" si="575"/>
        <v>0.24511299436331341</v>
      </c>
      <c r="V4512">
        <v>4495</v>
      </c>
      <c r="W4512" s="46">
        <v>0.575851007291591</v>
      </c>
    </row>
    <row r="4513" spans="10:23">
      <c r="J4513">
        <v>4496</v>
      </c>
      <c r="K4513" s="93">
        <f t="shared" ca="1" si="571"/>
        <v>-2.7033470038597181E-2</v>
      </c>
      <c r="L4513" s="93">
        <f t="shared" ca="1" si="571"/>
        <v>8.204590595245588E-2</v>
      </c>
      <c r="M4513" s="93">
        <f t="shared" ca="1" si="572"/>
        <v>-2.7033470038597181E-2</v>
      </c>
      <c r="N4513" s="101">
        <f t="shared" ca="1" si="568"/>
        <v>6.9189094161842837E-2</v>
      </c>
      <c r="O4513" s="46">
        <f t="shared" ca="1" si="573"/>
        <v>0.31057912120915099</v>
      </c>
      <c r="P4513" s="46">
        <f t="shared" ca="1" si="574"/>
        <v>0.31543121644467648</v>
      </c>
      <c r="Q4513" s="47">
        <f t="shared" ca="1" si="569"/>
        <v>0.30087493073809995</v>
      </c>
      <c r="R4513" s="47">
        <f t="shared" ca="1" si="570"/>
        <v>0.16061012694286006</v>
      </c>
      <c r="S4513" s="97">
        <f t="shared" ca="1" si="575"/>
        <v>0.23559462407600551</v>
      </c>
      <c r="V4513">
        <v>4496</v>
      </c>
      <c r="W4513" s="46">
        <v>2.13787277416797E-2</v>
      </c>
    </row>
    <row r="4514" spans="10:23">
      <c r="J4514">
        <v>4497</v>
      </c>
      <c r="K4514" s="93">
        <f t="shared" ca="1" si="571"/>
        <v>-1.3364618663708114</v>
      </c>
      <c r="L4514" s="93">
        <f t="shared" ca="1" si="571"/>
        <v>-0.76290610547299564</v>
      </c>
      <c r="M4514" s="93">
        <f t="shared" ca="1" si="572"/>
        <v>-1.3364618663708114</v>
      </c>
      <c r="N4514" s="101">
        <f t="shared" ca="1" si="568"/>
        <v>-1.1483233079447528</v>
      </c>
      <c r="O4514" s="46">
        <f t="shared" ca="1" si="573"/>
        <v>-0.15946569908466451</v>
      </c>
      <c r="P4514" s="46">
        <f t="shared" ca="1" si="574"/>
        <v>8.0408806297768726E-2</v>
      </c>
      <c r="Q4514" s="47">
        <f t="shared" ca="1" si="569"/>
        <v>-0.63921470984953099</v>
      </c>
      <c r="R4514" s="47">
        <f t="shared" ca="1" si="570"/>
        <v>-3.6252484583891659E-2</v>
      </c>
      <c r="S4514" s="97">
        <f t="shared" ca="1" si="575"/>
        <v>-9.7859091834278086E-2</v>
      </c>
      <c r="V4514">
        <v>4497</v>
      </c>
      <c r="W4514" s="46">
        <v>7.6719881958808606E-2</v>
      </c>
    </row>
    <row r="4515" spans="10:23">
      <c r="J4515">
        <v>4498</v>
      </c>
      <c r="K4515" s="93">
        <f t="shared" ca="1" si="571"/>
        <v>-0.69150030157773135</v>
      </c>
      <c r="L4515" s="93">
        <f t="shared" ca="1" si="571"/>
        <v>7.5244729145244368E-2</v>
      </c>
      <c r="M4515" s="93">
        <f t="shared" ca="1" si="572"/>
        <v>-0.69150030157773135</v>
      </c>
      <c r="N4515" s="101">
        <f t="shared" ca="1" si="568"/>
        <v>-0.14857434605502273</v>
      </c>
      <c r="O4515" s="46">
        <f t="shared" ca="1" si="573"/>
        <v>7.2055813407925884E-2</v>
      </c>
      <c r="P4515" s="46">
        <f t="shared" ca="1" si="574"/>
        <v>0.19616956254406392</v>
      </c>
      <c r="Q4515" s="47">
        <f t="shared" ca="1" si="569"/>
        <v>-0.1761716848643502</v>
      </c>
      <c r="R4515" s="47">
        <f t="shared" ca="1" si="570"/>
        <v>0.1253994141304344</v>
      </c>
      <c r="S4515" s="97">
        <f t="shared" ca="1" si="575"/>
        <v>9.8727613769180142E-2</v>
      </c>
      <c r="V4515">
        <v>4498</v>
      </c>
      <c r="W4515" s="46">
        <v>0.52563866984848895</v>
      </c>
    </row>
    <row r="4516" spans="10:23">
      <c r="J4516">
        <v>4499</v>
      </c>
      <c r="K4516" s="93">
        <f t="shared" ca="1" si="571"/>
        <v>-1.6271733348027191</v>
      </c>
      <c r="L4516" s="93">
        <f t="shared" ca="1" si="571"/>
        <v>2.0450536421614212</v>
      </c>
      <c r="M4516" s="93">
        <f t="shared" ca="1" si="572"/>
        <v>-1.6271733348027191</v>
      </c>
      <c r="N4516" s="101">
        <f t="shared" ca="1" si="568"/>
        <v>1.4214033532083736</v>
      </c>
      <c r="O4516" s="46">
        <f t="shared" ca="1" si="573"/>
        <v>-0.2638222414654352</v>
      </c>
      <c r="P4516" s="46">
        <f t="shared" ca="1" si="574"/>
        <v>2.8230535107383381E-2</v>
      </c>
      <c r="Q4516" s="47">
        <f t="shared" ca="1" si="569"/>
        <v>-0.84792779461107237</v>
      </c>
      <c r="R4516" s="47">
        <f t="shared" ca="1" si="570"/>
        <v>0.37925301708428238</v>
      </c>
      <c r="S4516" s="97">
        <f t="shared" ca="1" si="575"/>
        <v>5.7715387809423591E-2</v>
      </c>
      <c r="V4516">
        <v>4499</v>
      </c>
      <c r="W4516" s="46">
        <v>0.38147809025049301</v>
      </c>
    </row>
    <row r="4517" spans="10:23">
      <c r="J4517">
        <v>4500</v>
      </c>
      <c r="K4517" s="93">
        <f t="shared" ca="1" si="571"/>
        <v>0.50318073813468345</v>
      </c>
      <c r="L4517" s="93">
        <f t="shared" ca="1" si="571"/>
        <v>0.85493273910846446</v>
      </c>
      <c r="M4517" s="93">
        <f t="shared" ca="1" si="572"/>
        <v>0.50318073813468345</v>
      </c>
      <c r="N4517" s="101">
        <f t="shared" ca="1" si="568"/>
        <v>0.97057011986798425</v>
      </c>
      <c r="O4517" s="46">
        <f t="shared" ca="1" si="573"/>
        <v>0.5009098356614492</v>
      </c>
      <c r="P4517" s="46">
        <f t="shared" ca="1" si="574"/>
        <v>0.41059657367082558</v>
      </c>
      <c r="Q4517" s="47">
        <f t="shared" ca="1" si="569"/>
        <v>0.68153635964269632</v>
      </c>
      <c r="R4517" s="47">
        <f t="shared" ca="1" si="570"/>
        <v>0.3063566691498586</v>
      </c>
      <c r="S4517" s="97">
        <f t="shared" ca="1" si="575"/>
        <v>0.4036332524056539</v>
      </c>
      <c r="V4517">
        <v>4500</v>
      </c>
      <c r="W4517" s="46">
        <v>7.7146215483219802E-2</v>
      </c>
    </row>
    <row r="4518" spans="10:23">
      <c r="J4518">
        <v>4501</v>
      </c>
      <c r="K4518" s="93">
        <f t="shared" ca="1" si="571"/>
        <v>0.90117443177328149</v>
      </c>
      <c r="L4518" s="93">
        <f t="shared" ca="1" si="571"/>
        <v>-0.66700592137655179</v>
      </c>
      <c r="M4518" s="93">
        <f t="shared" ca="1" si="572"/>
        <v>0.90117443177328149</v>
      </c>
      <c r="N4518" s="101">
        <f t="shared" ca="1" si="568"/>
        <v>-0.34578341456625289</v>
      </c>
      <c r="O4518" s="46">
        <f t="shared" ca="1" si="573"/>
        <v>0.6437774217993657</v>
      </c>
      <c r="P4518" s="46">
        <f t="shared" ca="1" si="574"/>
        <v>0.48203036673978383</v>
      </c>
      <c r="Q4518" s="47">
        <f t="shared" ca="1" si="569"/>
        <v>0.96727153191852955</v>
      </c>
      <c r="R4518" s="47">
        <f t="shared" ca="1" si="570"/>
        <v>9.3512188853135086E-2</v>
      </c>
      <c r="S4518" s="97">
        <f t="shared" ca="1" si="575"/>
        <v>0.36864480532625038</v>
      </c>
      <c r="V4518">
        <v>4501</v>
      </c>
      <c r="W4518" s="46">
        <v>0.39452251677854</v>
      </c>
    </row>
    <row r="4519" spans="10:23">
      <c r="J4519">
        <v>4502</v>
      </c>
      <c r="K4519" s="93">
        <f t="shared" ca="1" si="571"/>
        <v>0.96013986631191006</v>
      </c>
      <c r="L4519" s="93">
        <f t="shared" ca="1" si="571"/>
        <v>-3.6000476238957653</v>
      </c>
      <c r="M4519" s="93">
        <f t="shared" ca="1" si="572"/>
        <v>0.96013986631191006</v>
      </c>
      <c r="N4519" s="101">
        <f t="shared" ca="1" si="568"/>
        <v>-3.1077986119712588</v>
      </c>
      <c r="O4519" s="46">
        <f t="shared" ca="1" si="573"/>
        <v>0.66494421271278392</v>
      </c>
      <c r="P4519" s="46">
        <f t="shared" ca="1" si="574"/>
        <v>0.49261376219649294</v>
      </c>
      <c r="Q4519" s="47">
        <f t="shared" ca="1" si="569"/>
        <v>1.0096051137453659</v>
      </c>
      <c r="R4519" s="47">
        <f t="shared" ca="1" si="570"/>
        <v>-0.35308492498071709</v>
      </c>
      <c r="S4519" s="97">
        <f t="shared" ca="1" si="575"/>
        <v>0.15592964386603342</v>
      </c>
      <c r="V4519">
        <v>4502</v>
      </c>
      <c r="W4519" s="46">
        <v>-0.28164248743728398</v>
      </c>
    </row>
    <row r="4520" spans="10:23">
      <c r="J4520">
        <v>4503</v>
      </c>
      <c r="K4520" s="93">
        <f t="shared" ca="1" si="571"/>
        <v>5.6885787623709903E-2</v>
      </c>
      <c r="L4520" s="93">
        <f t="shared" ca="1" si="571"/>
        <v>1.4517844999053433</v>
      </c>
      <c r="M4520" s="93">
        <f t="shared" ca="1" si="572"/>
        <v>5.6885787623709903E-2</v>
      </c>
      <c r="N4520" s="101">
        <f t="shared" ca="1" si="568"/>
        <v>1.3945034338426088</v>
      </c>
      <c r="O4520" s="46">
        <f t="shared" ca="1" si="573"/>
        <v>0.34070357283824315</v>
      </c>
      <c r="P4520" s="46">
        <f t="shared" ca="1" si="574"/>
        <v>0.33049344225922256</v>
      </c>
      <c r="Q4520" s="47">
        <f t="shared" ca="1" si="569"/>
        <v>0.36112383399628434</v>
      </c>
      <c r="R4520" s="47">
        <f t="shared" ca="1" si="570"/>
        <v>0.37490350214953438</v>
      </c>
      <c r="S4520" s="97">
        <f t="shared" ca="1" si="575"/>
        <v>0.35780353749388877</v>
      </c>
      <c r="V4520">
        <v>4503</v>
      </c>
      <c r="W4520" s="46">
        <v>-8.0996706755237499E-2</v>
      </c>
    </row>
    <row r="4521" spans="10:23">
      <c r="J4521">
        <v>4504</v>
      </c>
      <c r="K4521" s="93">
        <f t="shared" ca="1" si="571"/>
        <v>0.39867348750789711</v>
      </c>
      <c r="L4521" s="93">
        <f t="shared" ca="1" si="571"/>
        <v>1.2971304700564523</v>
      </c>
      <c r="M4521" s="93">
        <f t="shared" ca="1" si="572"/>
        <v>0.39867348750789711</v>
      </c>
      <c r="N4521" s="101">
        <f t="shared" ca="1" si="568"/>
        <v>1.3565747042568883</v>
      </c>
      <c r="O4521" s="46">
        <f t="shared" ca="1" si="573"/>
        <v>0.46339492306457464</v>
      </c>
      <c r="P4521" s="46">
        <f t="shared" ca="1" si="574"/>
        <v>0.3918391173723883</v>
      </c>
      <c r="Q4521" s="47">
        <f t="shared" ca="1" si="569"/>
        <v>0.60650653444894731</v>
      </c>
      <c r="R4521" s="47">
        <f t="shared" ca="1" si="570"/>
        <v>0.36877071143198803</v>
      </c>
      <c r="S4521" s="97">
        <f t="shared" ca="1" si="575"/>
        <v>0.41608281724828133</v>
      </c>
      <c r="V4521">
        <v>4504</v>
      </c>
      <c r="W4521" s="46">
        <v>0.16375414164473101</v>
      </c>
    </row>
    <row r="4522" spans="10:23">
      <c r="J4522">
        <v>4505</v>
      </c>
      <c r="K4522" s="93">
        <f t="shared" ca="1" si="571"/>
        <v>-0.17441886716668709</v>
      </c>
      <c r="L4522" s="93">
        <f t="shared" ca="1" si="571"/>
        <v>7.8707668580006648E-2</v>
      </c>
      <c r="M4522" s="93">
        <f t="shared" ca="1" si="572"/>
        <v>-0.17441886716668709</v>
      </c>
      <c r="N4522" s="101">
        <f t="shared" ca="1" si="568"/>
        <v>1.9152304756081533E-2</v>
      </c>
      <c r="O4522" s="46">
        <f t="shared" ca="1" si="573"/>
        <v>0.2576722629944852</v>
      </c>
      <c r="P4522" s="46">
        <f t="shared" ca="1" si="574"/>
        <v>0.28897778733734358</v>
      </c>
      <c r="Q4522" s="47">
        <f t="shared" ca="1" si="569"/>
        <v>0.19506121430876841</v>
      </c>
      <c r="R4522" s="47">
        <f t="shared" ca="1" si="570"/>
        <v>0.1525195538876791</v>
      </c>
      <c r="S4522" s="97">
        <f t="shared" ca="1" si="575"/>
        <v>0.20509590844108216</v>
      </c>
      <c r="V4522">
        <v>4505</v>
      </c>
      <c r="W4522" s="46">
        <v>2.2727068646422901E-2</v>
      </c>
    </row>
    <row r="4523" spans="10:23">
      <c r="J4523">
        <v>4506</v>
      </c>
      <c r="K4523" s="93">
        <f t="shared" ca="1" si="571"/>
        <v>-0.28113574954161591</v>
      </c>
      <c r="L4523" s="93">
        <f t="shared" ca="1" si="571"/>
        <v>1.814121480514753</v>
      </c>
      <c r="M4523" s="93">
        <f t="shared" ca="1" si="572"/>
        <v>-0.28113574954161591</v>
      </c>
      <c r="N4523" s="101">
        <f t="shared" ca="1" si="568"/>
        <v>1.6305306017497609</v>
      </c>
      <c r="O4523" s="46">
        <f t="shared" ca="1" si="573"/>
        <v>0.21936416005525949</v>
      </c>
      <c r="P4523" s="46">
        <f t="shared" ca="1" si="574"/>
        <v>0.26982373586773073</v>
      </c>
      <c r="Q4523" s="47">
        <f t="shared" ca="1" si="569"/>
        <v>0.11844500843031705</v>
      </c>
      <c r="R4523" s="47">
        <f t="shared" ca="1" si="570"/>
        <v>0.41306732256324796</v>
      </c>
      <c r="S4523" s="97">
        <f t="shared" ca="1" si="575"/>
        <v>0.31621574130925373</v>
      </c>
      <c r="V4523">
        <v>4506</v>
      </c>
      <c r="W4523" s="46">
        <v>0.17530273484954301</v>
      </c>
    </row>
    <row r="4524" spans="10:23">
      <c r="J4524">
        <v>4507</v>
      </c>
      <c r="K4524" s="93">
        <f t="shared" ca="1" si="571"/>
        <v>-0.95027127418801072</v>
      </c>
      <c r="L4524" s="93">
        <f t="shared" ca="1" si="571"/>
        <v>3.4609059047207252E-3</v>
      </c>
      <c r="M4524" s="93">
        <f t="shared" ca="1" si="572"/>
        <v>-0.95027127418801072</v>
      </c>
      <c r="N4524" s="101">
        <f t="shared" ca="1" si="568"/>
        <v>-0.29892635651265426</v>
      </c>
      <c r="O4524" s="46">
        <f t="shared" ca="1" si="573"/>
        <v>-2.0835066046466955E-2</v>
      </c>
      <c r="P4524" s="46">
        <f t="shared" ca="1" si="574"/>
        <v>0.14972412281686751</v>
      </c>
      <c r="Q4524" s="47">
        <f t="shared" ca="1" si="569"/>
        <v>-0.36195344377313587</v>
      </c>
      <c r="R4524" s="47">
        <f t="shared" ca="1" si="570"/>
        <v>0.10108862322943511</v>
      </c>
      <c r="S4524" s="97">
        <f t="shared" ca="1" si="575"/>
        <v>4.0126778591484079E-2</v>
      </c>
      <c r="V4524">
        <v>4507</v>
      </c>
      <c r="W4524" s="46">
        <v>0.87999778095107695</v>
      </c>
    </row>
    <row r="4525" spans="10:23">
      <c r="J4525">
        <v>4508</v>
      </c>
      <c r="K4525" s="93">
        <f t="shared" ca="1" si="571"/>
        <v>0.64464501676632568</v>
      </c>
      <c r="L4525" s="93">
        <f t="shared" ca="1" si="571"/>
        <v>0.9141696256603512</v>
      </c>
      <c r="M4525" s="93">
        <f t="shared" ca="1" si="572"/>
        <v>0.64464501676632568</v>
      </c>
      <c r="N4525" s="101">
        <f t="shared" ca="1" si="568"/>
        <v>1.0717204302888834</v>
      </c>
      <c r="O4525" s="46">
        <f t="shared" ca="1" si="573"/>
        <v>0.55169119309470749</v>
      </c>
      <c r="P4525" s="46">
        <f t="shared" ca="1" si="574"/>
        <v>0.43598725238745473</v>
      </c>
      <c r="Q4525" s="47">
        <f t="shared" ca="1" si="569"/>
        <v>0.78309907450921312</v>
      </c>
      <c r="R4525" s="47">
        <f t="shared" ca="1" si="570"/>
        <v>0.32271191467487004</v>
      </c>
      <c r="S4525" s="97">
        <f t="shared" ca="1" si="575"/>
        <v>0.43720155388478876</v>
      </c>
      <c r="V4525">
        <v>4508</v>
      </c>
      <c r="W4525" s="46">
        <v>-0.21097965239980501</v>
      </c>
    </row>
    <row r="4526" spans="10:23">
      <c r="J4526">
        <v>4509</v>
      </c>
      <c r="K4526" s="93">
        <f t="shared" ca="1" si="571"/>
        <v>0.61240491541796771</v>
      </c>
      <c r="L4526" s="93">
        <f t="shared" ca="1" si="571"/>
        <v>0.38396252773440254</v>
      </c>
      <c r="M4526" s="93">
        <f t="shared" ca="1" si="572"/>
        <v>0.61240491541796771</v>
      </c>
      <c r="N4526" s="101">
        <f t="shared" ca="1" si="568"/>
        <v>0.55878691899931943</v>
      </c>
      <c r="O4526" s="46">
        <f t="shared" ca="1" si="573"/>
        <v>0.5401179809305362</v>
      </c>
      <c r="P4526" s="46">
        <f t="shared" ca="1" si="574"/>
        <v>0.43020064630536908</v>
      </c>
      <c r="Q4526" s="47">
        <f t="shared" ca="1" si="569"/>
        <v>0.75995265018087044</v>
      </c>
      <c r="R4526" s="47">
        <f t="shared" ca="1" si="570"/>
        <v>0.2397744181883173</v>
      </c>
      <c r="S4526" s="97">
        <f t="shared" ca="1" si="575"/>
        <v>0.38994619955942678</v>
      </c>
      <c r="V4526">
        <v>4509</v>
      </c>
      <c r="W4526" s="46">
        <v>0.768130431699653</v>
      </c>
    </row>
    <row r="4527" spans="10:23">
      <c r="J4527">
        <v>4510</v>
      </c>
      <c r="K4527" s="93">
        <f t="shared" ca="1" si="571"/>
        <v>-1.3928661693938889</v>
      </c>
      <c r="L4527" s="93">
        <f t="shared" ca="1" si="571"/>
        <v>0.69163698670409024</v>
      </c>
      <c r="M4527" s="93">
        <f t="shared" ca="1" si="572"/>
        <v>-1.3928661693938889</v>
      </c>
      <c r="N4527" s="101">
        <f t="shared" ca="1" si="568"/>
        <v>0.21276671052118135</v>
      </c>
      <c r="O4527" s="46">
        <f t="shared" ca="1" si="573"/>
        <v>-0.17971312196975209</v>
      </c>
      <c r="P4527" s="46">
        <f t="shared" ca="1" si="574"/>
        <v>7.0285094855224939E-2</v>
      </c>
      <c r="Q4527" s="47">
        <f t="shared" ca="1" si="569"/>
        <v>-0.67970955561970614</v>
      </c>
      <c r="R4527" s="47">
        <f t="shared" ca="1" si="570"/>
        <v>0.18382554919595573</v>
      </c>
      <c r="S4527" s="97">
        <f t="shared" ca="1" si="575"/>
        <v>2.0562136131018205E-3</v>
      </c>
      <c r="V4527">
        <v>4510</v>
      </c>
      <c r="W4527" s="46">
        <v>2.69790905518172E-2</v>
      </c>
    </row>
    <row r="4528" spans="10:23">
      <c r="J4528">
        <v>4511</v>
      </c>
      <c r="K4528" s="93">
        <f t="shared" ca="1" si="571"/>
        <v>-0.18164983948416497</v>
      </c>
      <c r="L4528" s="93">
        <f t="shared" ca="1" si="571"/>
        <v>-0.29859632142329323</v>
      </c>
      <c r="M4528" s="93">
        <f t="shared" ca="1" si="572"/>
        <v>-0.18164983948416497</v>
      </c>
      <c r="N4528" s="101">
        <f t="shared" ca="1" si="568"/>
        <v>-0.34086287641404778</v>
      </c>
      <c r="O4528" s="46">
        <f t="shared" ca="1" si="573"/>
        <v>0.2550765646783047</v>
      </c>
      <c r="P4528" s="46">
        <f t="shared" ca="1" si="574"/>
        <v>0.2876799381792533</v>
      </c>
      <c r="Q4528" s="47">
        <f t="shared" ca="1" si="569"/>
        <v>0.18986981767640743</v>
      </c>
      <c r="R4528" s="47">
        <f t="shared" ca="1" si="570"/>
        <v>9.4307802917586558E-2</v>
      </c>
      <c r="S4528" s="97">
        <f t="shared" ca="1" si="575"/>
        <v>0.17469218379794563</v>
      </c>
      <c r="V4528">
        <v>4511</v>
      </c>
      <c r="W4528" s="46">
        <v>0.61514407688523998</v>
      </c>
    </row>
    <row r="4529" spans="10:23">
      <c r="J4529">
        <v>4512</v>
      </c>
      <c r="K4529" s="93">
        <f t="shared" ca="1" si="571"/>
        <v>-0.81482480004492241</v>
      </c>
      <c r="L4529" s="93">
        <f t="shared" ca="1" si="571"/>
        <v>-0.13557708875052196</v>
      </c>
      <c r="M4529" s="93">
        <f t="shared" ca="1" si="572"/>
        <v>-0.81482480004492241</v>
      </c>
      <c r="N4529" s="101">
        <f t="shared" ca="1" si="568"/>
        <v>-0.38767092443160606</v>
      </c>
      <c r="O4529" s="46">
        <f t="shared" ca="1" si="573"/>
        <v>2.7786083285830154E-2</v>
      </c>
      <c r="P4529" s="46">
        <f t="shared" ca="1" si="574"/>
        <v>0.17403469748301606</v>
      </c>
      <c r="Q4529" s="47">
        <f t="shared" ca="1" si="569"/>
        <v>-0.26471114510854166</v>
      </c>
      <c r="R4529" s="47">
        <f t="shared" ca="1" si="570"/>
        <v>8.6739293096033759E-2</v>
      </c>
      <c r="S4529" s="97">
        <f t="shared" ca="1" si="575"/>
        <v>5.7262688190931957E-2</v>
      </c>
      <c r="V4529">
        <v>4512</v>
      </c>
      <c r="W4529" s="46">
        <v>-0.471146234661178</v>
      </c>
    </row>
    <row r="4530" spans="10:23">
      <c r="J4530">
        <v>4513</v>
      </c>
      <c r="K4530" s="93">
        <f t="shared" ca="1" si="571"/>
        <v>-0.22713772503586618</v>
      </c>
      <c r="L4530" s="93">
        <f t="shared" ca="1" si="571"/>
        <v>1.1616942844657054</v>
      </c>
      <c r="M4530" s="93">
        <f t="shared" ca="1" si="572"/>
        <v>-0.22713772503586618</v>
      </c>
      <c r="N4530" s="101">
        <f t="shared" ca="1" si="568"/>
        <v>1.0291479288266621</v>
      </c>
      <c r="O4530" s="46">
        <f t="shared" ca="1" si="573"/>
        <v>0.23874780241105475</v>
      </c>
      <c r="P4530" s="46">
        <f t="shared" ca="1" si="574"/>
        <v>0.27951555704562836</v>
      </c>
      <c r="Q4530" s="47">
        <f t="shared" ca="1" si="569"/>
        <v>0.15721229314190757</v>
      </c>
      <c r="R4530" s="47">
        <f t="shared" ca="1" si="570"/>
        <v>0.31582826092105343</v>
      </c>
      <c r="S4530" s="97">
        <f t="shared" ca="1" si="575"/>
        <v>0.27728803166605409</v>
      </c>
      <c r="V4530">
        <v>4513</v>
      </c>
      <c r="W4530" s="46">
        <v>-2.89817884029125E-2</v>
      </c>
    </row>
    <row r="4531" spans="10:23">
      <c r="J4531">
        <v>4514</v>
      </c>
      <c r="K4531" s="93">
        <f t="shared" ca="1" si="571"/>
        <v>-9.7937116338997782E-3</v>
      </c>
      <c r="L4531" s="93">
        <f t="shared" ca="1" si="571"/>
        <v>-1.4579310594322399</v>
      </c>
      <c r="M4531" s="93">
        <f t="shared" ca="1" si="572"/>
        <v>-9.7937116338997782E-3</v>
      </c>
      <c r="N4531" s="101">
        <f t="shared" ca="1" si="568"/>
        <v>-1.3853545469847073</v>
      </c>
      <c r="O4531" s="46">
        <f t="shared" ca="1" si="573"/>
        <v>0.31676766818426089</v>
      </c>
      <c r="P4531" s="46">
        <f t="shared" ca="1" si="574"/>
        <v>0.31852548993223145</v>
      </c>
      <c r="Q4531" s="47">
        <f t="shared" ca="1" si="569"/>
        <v>0.31325202468831986</v>
      </c>
      <c r="R4531" s="47">
        <f t="shared" ca="1" si="570"/>
        <v>-7.4578655758895246E-2</v>
      </c>
      <c r="S4531" s="97">
        <f t="shared" ca="1" si="575"/>
        <v>0.12109450621268282</v>
      </c>
      <c r="V4531">
        <v>4514</v>
      </c>
      <c r="W4531" s="46">
        <v>0.52150556344226495</v>
      </c>
    </row>
    <row r="4532" spans="10:23">
      <c r="J4532">
        <v>4515</v>
      </c>
      <c r="K4532" s="93">
        <f t="shared" ca="1" si="571"/>
        <v>0.84081831472778179</v>
      </c>
      <c r="L4532" s="93">
        <f t="shared" ca="1" si="571"/>
        <v>-1.4130068223208969</v>
      </c>
      <c r="M4532" s="93">
        <f t="shared" ca="1" si="572"/>
        <v>0.84081831472778179</v>
      </c>
      <c r="N4532" s="101">
        <f t="shared" ca="1" si="568"/>
        <v>-1.0722489263472248</v>
      </c>
      <c r="O4532" s="46">
        <f t="shared" ca="1" si="573"/>
        <v>0.62211141832048089</v>
      </c>
      <c r="P4532" s="46">
        <f t="shared" ca="1" si="574"/>
        <v>0.47119736500034143</v>
      </c>
      <c r="Q4532" s="47">
        <f t="shared" ca="1" si="569"/>
        <v>0.92393952496075982</v>
      </c>
      <c r="R4532" s="47">
        <f t="shared" ca="1" si="570"/>
        <v>-2.3951828421655025E-2</v>
      </c>
      <c r="S4532" s="97">
        <f t="shared" ca="1" si="575"/>
        <v>0.29907979494941295</v>
      </c>
      <c r="V4532">
        <v>4515</v>
      </c>
      <c r="W4532" s="46">
        <v>0.72895118116000002</v>
      </c>
    </row>
    <row r="4533" spans="10:23">
      <c r="J4533">
        <v>4516</v>
      </c>
      <c r="K4533" s="93">
        <f t="shared" ca="1" si="571"/>
        <v>-1.8819689375370616</v>
      </c>
      <c r="L4533" s="93">
        <f t="shared" ca="1" si="571"/>
        <v>-0.27207293956294687</v>
      </c>
      <c r="M4533" s="93">
        <f t="shared" ca="1" si="572"/>
        <v>-1.8819689375370616</v>
      </c>
      <c r="N4533" s="101">
        <f t="shared" ca="1" si="568"/>
        <v>-0.85645612147248551</v>
      </c>
      <c r="O4533" s="46">
        <f t="shared" ca="1" si="573"/>
        <v>-0.35528608449372767</v>
      </c>
      <c r="P4533" s="46">
        <f t="shared" ca="1" si="574"/>
        <v>-1.7501386406762853E-2</v>
      </c>
      <c r="Q4533" s="47">
        <f t="shared" ca="1" si="569"/>
        <v>-1.0308554806676573</v>
      </c>
      <c r="R4533" s="47">
        <f t="shared" ca="1" si="570"/>
        <v>1.0940247456028396E-2</v>
      </c>
      <c r="S4533" s="97">
        <f t="shared" ca="1" si="575"/>
        <v>-0.17217291851884964</v>
      </c>
      <c r="V4533">
        <v>4516</v>
      </c>
      <c r="W4533" s="46">
        <v>-0.23060349180199199</v>
      </c>
    </row>
    <row r="4534" spans="10:23">
      <c r="J4534">
        <v>4517</v>
      </c>
      <c r="K4534" s="93">
        <f t="shared" ca="1" si="571"/>
        <v>1.5021401221895119</v>
      </c>
      <c r="L4534" s="93">
        <f t="shared" ca="1" si="571"/>
        <v>0.98224494242417904</v>
      </c>
      <c r="M4534" s="93">
        <f t="shared" ca="1" si="572"/>
        <v>1.5021401221895119</v>
      </c>
      <c r="N4534" s="101">
        <f t="shared" ca="1" si="568"/>
        <v>1.4089641738871004</v>
      </c>
      <c r="O4534" s="46">
        <f t="shared" ca="1" si="573"/>
        <v>0.85950575848863497</v>
      </c>
      <c r="P4534" s="46">
        <f t="shared" ca="1" si="574"/>
        <v>0.58989453508441847</v>
      </c>
      <c r="Q4534" s="47">
        <f t="shared" ca="1" si="569"/>
        <v>1.398728205297068</v>
      </c>
      <c r="R4534" s="47">
        <f t="shared" ca="1" si="570"/>
        <v>0.37724169521010814</v>
      </c>
      <c r="S4534" s="97">
        <f t="shared" ca="1" si="575"/>
        <v>0.61837372684937153</v>
      </c>
      <c r="V4534">
        <v>4517</v>
      </c>
      <c r="W4534" s="46">
        <v>1.47175177823613</v>
      </c>
    </row>
    <row r="4535" spans="10:23">
      <c r="J4535">
        <v>4518</v>
      </c>
      <c r="K4535" s="93">
        <f t="shared" ca="1" si="571"/>
        <v>-0.23245482630148526</v>
      </c>
      <c r="L4535" s="93">
        <f t="shared" ca="1" si="571"/>
        <v>-0.3953966707588506</v>
      </c>
      <c r="M4535" s="93">
        <f t="shared" ca="1" si="572"/>
        <v>-0.23245482630148526</v>
      </c>
      <c r="N4535" s="101">
        <f t="shared" ca="1" si="568"/>
        <v>-0.44879478577697179</v>
      </c>
      <c r="O4535" s="46">
        <f t="shared" ca="1" si="573"/>
        <v>0.23683912537618784</v>
      </c>
      <c r="P4535" s="46">
        <f t="shared" ca="1" si="574"/>
        <v>0.27856121852819493</v>
      </c>
      <c r="Q4535" s="47">
        <f t="shared" ca="1" si="569"/>
        <v>0.15339493907217372</v>
      </c>
      <c r="R4535" s="47">
        <f t="shared" ca="1" si="570"/>
        <v>7.6856023775550675E-2</v>
      </c>
      <c r="S4535" s="97">
        <f t="shared" ca="1" si="575"/>
        <v>0.15684757457586926</v>
      </c>
      <c r="V4535">
        <v>4518</v>
      </c>
      <c r="W4535" s="46">
        <v>-0.256875483868237</v>
      </c>
    </row>
    <row r="4536" spans="10:23">
      <c r="J4536">
        <v>4519</v>
      </c>
      <c r="K4536" s="93">
        <f t="shared" ca="1" si="571"/>
        <v>-1.5041287483330203</v>
      </c>
      <c r="L4536" s="93">
        <f t="shared" ca="1" si="571"/>
        <v>0.62740995313169867</v>
      </c>
      <c r="M4536" s="93">
        <f t="shared" ca="1" si="572"/>
        <v>-1.5041287483330203</v>
      </c>
      <c r="N4536" s="101">
        <f t="shared" ca="1" si="568"/>
        <v>0.11649014363926669</v>
      </c>
      <c r="O4536" s="46">
        <f t="shared" ca="1" si="573"/>
        <v>-0.2196529912053371</v>
      </c>
      <c r="P4536" s="46">
        <f t="shared" ca="1" si="574"/>
        <v>5.0315160237432432E-2</v>
      </c>
      <c r="Q4536" s="47">
        <f t="shared" ca="1" si="569"/>
        <v>-0.75958929409087617</v>
      </c>
      <c r="R4536" s="47">
        <f t="shared" ca="1" si="570"/>
        <v>0.16825835139788001</v>
      </c>
      <c r="S4536" s="97">
        <f t="shared" ca="1" si="575"/>
        <v>-2.5697319903728547E-2</v>
      </c>
      <c r="V4536">
        <v>4519</v>
      </c>
      <c r="W4536" s="46">
        <v>-0.25210630556870001</v>
      </c>
    </row>
    <row r="4537" spans="10:23">
      <c r="J4537">
        <v>4520</v>
      </c>
      <c r="K4537" s="93">
        <f t="shared" ca="1" si="571"/>
        <v>-1.5136475992960379</v>
      </c>
      <c r="L4537" s="93">
        <f t="shared" ca="1" si="571"/>
        <v>0.35056272625573592</v>
      </c>
      <c r="M4537" s="93">
        <f t="shared" ca="1" si="572"/>
        <v>-1.5136475992960379</v>
      </c>
      <c r="N4537" s="101">
        <f t="shared" ca="1" si="568"/>
        <v>-0.14901126600529141</v>
      </c>
      <c r="O4537" s="46">
        <f t="shared" ca="1" si="573"/>
        <v>-0.22306996811132751</v>
      </c>
      <c r="P4537" s="46">
        <f t="shared" ca="1" si="574"/>
        <v>4.8606671784437228E-2</v>
      </c>
      <c r="Q4537" s="47">
        <f t="shared" ca="1" si="569"/>
        <v>-0.76642324790285699</v>
      </c>
      <c r="R4537" s="47">
        <f t="shared" ca="1" si="570"/>
        <v>0.12532876745587962</v>
      </c>
      <c r="S4537" s="97">
        <f t="shared" ca="1" si="575"/>
        <v>-4.8870600327723945E-2</v>
      </c>
      <c r="V4537">
        <v>4520</v>
      </c>
      <c r="W4537" s="46">
        <v>0.19209404129951299</v>
      </c>
    </row>
    <row r="4538" spans="10:23">
      <c r="J4538">
        <v>4521</v>
      </c>
      <c r="K4538" s="93">
        <f t="shared" ca="1" si="571"/>
        <v>-1.592477860062135</v>
      </c>
      <c r="L4538" s="93">
        <f t="shared" ca="1" si="571"/>
        <v>6.053560477785333E-2</v>
      </c>
      <c r="M4538" s="93">
        <f t="shared" ca="1" si="572"/>
        <v>-1.592477860062135</v>
      </c>
      <c r="N4538" s="101">
        <f t="shared" ca="1" si="568"/>
        <v>-0.4490508953671804</v>
      </c>
      <c r="O4538" s="46">
        <f t="shared" ca="1" si="573"/>
        <v>-0.25136762521064238</v>
      </c>
      <c r="P4538" s="46">
        <f t="shared" ca="1" si="574"/>
        <v>3.4457843234779795E-2</v>
      </c>
      <c r="Q4538" s="47">
        <f t="shared" ca="1" si="569"/>
        <v>-0.82301856210148672</v>
      </c>
      <c r="R4538" s="47">
        <f t="shared" ca="1" si="570"/>
        <v>7.6814612778276017E-2</v>
      </c>
      <c r="S4538" s="97">
        <f t="shared" ca="1" si="575"/>
        <v>-8.7276506216183186E-2</v>
      </c>
      <c r="V4538">
        <v>4521</v>
      </c>
      <c r="W4538" s="46">
        <v>1.2079310365476701</v>
      </c>
    </row>
    <row r="4539" spans="10:23">
      <c r="J4539">
        <v>4522</v>
      </c>
      <c r="K4539" s="93">
        <f t="shared" ca="1" si="571"/>
        <v>0.58883650995968062</v>
      </c>
      <c r="L4539" s="93">
        <f t="shared" ca="1" si="571"/>
        <v>-0.26887592083017292</v>
      </c>
      <c r="M4539" s="93">
        <f t="shared" ca="1" si="572"/>
        <v>0.58883650995968062</v>
      </c>
      <c r="N4539" s="101">
        <f t="shared" ca="1" si="568"/>
        <v>-6.7653520344256285E-2</v>
      </c>
      <c r="O4539" s="46">
        <f t="shared" ca="1" si="573"/>
        <v>0.5316576428629618</v>
      </c>
      <c r="P4539" s="46">
        <f t="shared" ca="1" si="574"/>
        <v>0.42597047727158188</v>
      </c>
      <c r="Q4539" s="47">
        <f t="shared" ca="1" si="569"/>
        <v>0.74303197404572163</v>
      </c>
      <c r="R4539" s="47">
        <f t="shared" ca="1" si="570"/>
        <v>0.13848370390749071</v>
      </c>
      <c r="S4539" s="97">
        <f t="shared" ca="1" si="575"/>
        <v>0.33507067338522623</v>
      </c>
      <c r="V4539">
        <v>4522</v>
      </c>
      <c r="W4539" s="46">
        <v>0.20984005047649601</v>
      </c>
    </row>
    <row r="4540" spans="10:23">
      <c r="J4540">
        <v>4523</v>
      </c>
      <c r="K4540" s="93">
        <f t="shared" ca="1" si="571"/>
        <v>-1.4289339678524411</v>
      </c>
      <c r="L4540" s="93">
        <f t="shared" ca="1" si="571"/>
        <v>0.20499832844198063</v>
      </c>
      <c r="M4540" s="93">
        <f t="shared" ca="1" si="572"/>
        <v>-1.4289339678524411</v>
      </c>
      <c r="N4540" s="101">
        <f t="shared" ca="1" si="568"/>
        <v>-0.26007758913790158</v>
      </c>
      <c r="O4540" s="46">
        <f t="shared" ca="1" si="573"/>
        <v>-0.19266036054524915</v>
      </c>
      <c r="P4540" s="46">
        <f t="shared" ca="1" si="574"/>
        <v>6.3811475567476406E-2</v>
      </c>
      <c r="Q4540" s="47">
        <f t="shared" ca="1" si="569"/>
        <v>-0.70560403277070027</v>
      </c>
      <c r="R4540" s="47">
        <f t="shared" ca="1" si="570"/>
        <v>0.10737017714770025</v>
      </c>
      <c r="S4540" s="97">
        <f t="shared" ca="1" si="575"/>
        <v>-4.2645091698774451E-2</v>
      </c>
      <c r="V4540">
        <v>4523</v>
      </c>
      <c r="W4540" s="46">
        <v>0.74193676157627297</v>
      </c>
    </row>
    <row r="4541" spans="10:23">
      <c r="J4541">
        <v>4524</v>
      </c>
      <c r="K4541" s="93">
        <f t="shared" ca="1" si="571"/>
        <v>-0.27881759818856972</v>
      </c>
      <c r="L4541" s="93">
        <f t="shared" ca="1" si="571"/>
        <v>2.3343069860930643</v>
      </c>
      <c r="M4541" s="93">
        <f t="shared" ca="1" si="572"/>
        <v>-0.27881759818856972</v>
      </c>
      <c r="N4541" s="101">
        <f t="shared" ca="1" si="568"/>
        <v>2.124446958459536</v>
      </c>
      <c r="O4541" s="46">
        <f t="shared" ca="1" si="573"/>
        <v>0.2201963056229046</v>
      </c>
      <c r="P4541" s="46">
        <f t="shared" ca="1" si="574"/>
        <v>0.27023980865155328</v>
      </c>
      <c r="Q4541" s="47">
        <f t="shared" ca="1" si="569"/>
        <v>0.12010929956560723</v>
      </c>
      <c r="R4541" s="47">
        <f t="shared" ca="1" si="570"/>
        <v>0.49292988797894871</v>
      </c>
      <c r="S4541" s="97">
        <f t="shared" ca="1" si="575"/>
        <v>0.35656309680092668</v>
      </c>
      <c r="V4541">
        <v>4524</v>
      </c>
      <c r="W4541" s="46">
        <v>0.48772898259657999</v>
      </c>
    </row>
    <row r="4542" spans="10:23">
      <c r="J4542">
        <v>4525</v>
      </c>
      <c r="K4542" s="93">
        <f t="shared" ca="1" si="571"/>
        <v>-0.19537564112642219</v>
      </c>
      <c r="L4542" s="93">
        <f t="shared" ca="1" si="571"/>
        <v>0.76327478833395834</v>
      </c>
      <c r="M4542" s="93">
        <f t="shared" ca="1" si="572"/>
        <v>-0.19537564112642219</v>
      </c>
      <c r="N4542" s="101">
        <f t="shared" ca="1" si="568"/>
        <v>0.66151415792177026</v>
      </c>
      <c r="O4542" s="46">
        <f t="shared" ca="1" si="573"/>
        <v>0.25014942090748449</v>
      </c>
      <c r="P4542" s="46">
        <f t="shared" ca="1" si="574"/>
        <v>0.28521636629384323</v>
      </c>
      <c r="Q4542" s="47">
        <f t="shared" ca="1" si="569"/>
        <v>0.18001553013476704</v>
      </c>
      <c r="R4542" s="47">
        <f t="shared" ca="1" si="570"/>
        <v>0.25638464120880988</v>
      </c>
      <c r="S4542" s="97">
        <f t="shared" ca="1" si="575"/>
        <v>0.25326703105814719</v>
      </c>
      <c r="V4542">
        <v>4525</v>
      </c>
      <c r="W4542" s="46">
        <v>-1.7913528126587801E-2</v>
      </c>
    </row>
    <row r="4543" spans="10:23">
      <c r="J4543">
        <v>4526</v>
      </c>
      <c r="K4543" s="93">
        <f t="shared" ca="1" si="571"/>
        <v>-0.33103935745848911</v>
      </c>
      <c r="L4543" s="93">
        <f t="shared" ca="1" si="571"/>
        <v>1.5311922803549542</v>
      </c>
      <c r="M4543" s="93">
        <f t="shared" ca="1" si="572"/>
        <v>-0.33103935745848911</v>
      </c>
      <c r="N4543" s="101">
        <f t="shared" ca="1" si="568"/>
        <v>1.3464197167961909</v>
      </c>
      <c r="O4543" s="46">
        <f t="shared" ca="1" si="573"/>
        <v>0.2014502882612737</v>
      </c>
      <c r="P4543" s="46">
        <f t="shared" ca="1" si="574"/>
        <v>0.26086679997073786</v>
      </c>
      <c r="Q4543" s="47">
        <f t="shared" ca="1" si="569"/>
        <v>8.2617264842345467E-2</v>
      </c>
      <c r="R4543" s="47">
        <f t="shared" ca="1" si="570"/>
        <v>0.36712872622668313</v>
      </c>
      <c r="S4543" s="97">
        <f t="shared" ca="1" si="575"/>
        <v>0.28428950724397839</v>
      </c>
      <c r="V4543">
        <v>4526</v>
      </c>
      <c r="W4543" s="46">
        <v>0.50337465713440499</v>
      </c>
    </row>
    <row r="4544" spans="10:23">
      <c r="J4544">
        <v>4527</v>
      </c>
      <c r="K4544" s="93">
        <f t="shared" ca="1" si="571"/>
        <v>-0.11791657771397225</v>
      </c>
      <c r="L4544" s="93">
        <f t="shared" ca="1" si="571"/>
        <v>-1.5015273173457455</v>
      </c>
      <c r="M4544" s="93">
        <f t="shared" ca="1" si="572"/>
        <v>-0.11791657771397225</v>
      </c>
      <c r="N4544" s="101">
        <f t="shared" ca="1" si="568"/>
        <v>-1.4610729231809616</v>
      </c>
      <c r="O4544" s="46">
        <f t="shared" ca="1" si="573"/>
        <v>0.27795486001650083</v>
      </c>
      <c r="P4544" s="46">
        <f t="shared" ca="1" si="574"/>
        <v>0.2991190858483514</v>
      </c>
      <c r="Q4544" s="47">
        <f t="shared" ca="1" si="569"/>
        <v>0.23562640835279969</v>
      </c>
      <c r="R4544" s="47">
        <f t="shared" ca="1" si="570"/>
        <v>-8.6821748521456354E-2</v>
      </c>
      <c r="S4544" s="97">
        <f t="shared" ca="1" si="575"/>
        <v>9.5566555747522236E-2</v>
      </c>
      <c r="V4544">
        <v>4527</v>
      </c>
      <c r="W4544" s="46">
        <v>2.1558472099655299</v>
      </c>
    </row>
    <row r="4545" spans="10:23">
      <c r="J4545">
        <v>4528</v>
      </c>
      <c r="K4545" s="93">
        <f t="shared" ca="1" si="571"/>
        <v>-0.50424063614205139</v>
      </c>
      <c r="L4545" s="93">
        <f t="shared" ca="1" si="571"/>
        <v>7.5896838933523142E-2</v>
      </c>
      <c r="M4545" s="93">
        <f t="shared" ca="1" si="572"/>
        <v>-0.50424063614205139</v>
      </c>
      <c r="N4545" s="101">
        <f t="shared" ca="1" si="568"/>
        <v>-8.8403317207115154E-2</v>
      </c>
      <c r="O4545" s="46">
        <f t="shared" ca="1" si="573"/>
        <v>0.1392763166706813</v>
      </c>
      <c r="P4545" s="46">
        <f t="shared" ca="1" si="574"/>
        <v>0.22977981417544163</v>
      </c>
      <c r="Q4545" s="47">
        <f t="shared" ca="1" si="569"/>
        <v>-4.1730678338839367E-2</v>
      </c>
      <c r="R4545" s="47">
        <f t="shared" ca="1" si="570"/>
        <v>0.13512861759214462</v>
      </c>
      <c r="S4545" s="97">
        <f t="shared" ca="1" si="575"/>
        <v>0.13720246713141296</v>
      </c>
      <c r="V4545">
        <v>4528</v>
      </c>
      <c r="W4545" s="46">
        <v>-0.115493835909193</v>
      </c>
    </row>
    <row r="4546" spans="10:23">
      <c r="J4546">
        <v>4529</v>
      </c>
      <c r="K4546" s="93">
        <f t="shared" ca="1" si="571"/>
        <v>-0.83036557619955553</v>
      </c>
      <c r="L4546" s="93">
        <f t="shared" ca="1" si="571"/>
        <v>0.33096459199755601</v>
      </c>
      <c r="M4546" s="93">
        <f t="shared" ca="1" si="572"/>
        <v>-0.83036557619955553</v>
      </c>
      <c r="N4546" s="101">
        <f t="shared" ca="1" si="568"/>
        <v>4.9707084218979236E-2</v>
      </c>
      <c r="O4546" s="46">
        <f t="shared" ca="1" si="573"/>
        <v>2.2207419072275358E-2</v>
      </c>
      <c r="P4546" s="46">
        <f t="shared" ca="1" si="574"/>
        <v>0.17124536537623866</v>
      </c>
      <c r="Q4546" s="47">
        <f t="shared" ca="1" si="569"/>
        <v>-0.27586847353565125</v>
      </c>
      <c r="R4546" s="47">
        <f t="shared" ca="1" si="570"/>
        <v>0.15746003225100616</v>
      </c>
      <c r="S4546" s="97">
        <f t="shared" ca="1" si="575"/>
        <v>8.9833725661640759E-2</v>
      </c>
      <c r="V4546">
        <v>4529</v>
      </c>
      <c r="W4546" s="46">
        <v>0.226774741321567</v>
      </c>
    </row>
    <row r="4547" spans="10:23">
      <c r="J4547">
        <v>4530</v>
      </c>
      <c r="K4547" s="93">
        <f t="shared" ca="1" si="571"/>
        <v>-1.3552396095164726E-2</v>
      </c>
      <c r="L4547" s="93">
        <f t="shared" ca="1" si="571"/>
        <v>9.1991049334004302E-2</v>
      </c>
      <c r="M4547" s="93">
        <f t="shared" ca="1" si="572"/>
        <v>-1.3552396095164726E-2</v>
      </c>
      <c r="N4547" s="101">
        <f t="shared" ca="1" si="568"/>
        <v>8.29052013492593E-2</v>
      </c>
      <c r="O4547" s="46">
        <f t="shared" ca="1" si="573"/>
        <v>0.31541841520709529</v>
      </c>
      <c r="P4547" s="46">
        <f t="shared" ca="1" si="574"/>
        <v>0.31785086344364866</v>
      </c>
      <c r="Q4547" s="47">
        <f t="shared" ca="1" si="569"/>
        <v>0.31055351873398862</v>
      </c>
      <c r="R4547" s="47">
        <f t="shared" ca="1" si="570"/>
        <v>0.16282791846286729</v>
      </c>
      <c r="S4547" s="97">
        <f t="shared" ca="1" si="575"/>
        <v>0.2391231668349813</v>
      </c>
      <c r="V4547">
        <v>4530</v>
      </c>
      <c r="W4547" s="46">
        <v>-0.21133519249334801</v>
      </c>
    </row>
    <row r="4548" spans="10:23">
      <c r="J4548">
        <v>4531</v>
      </c>
      <c r="K4548" s="93">
        <f t="shared" ca="1" si="571"/>
        <v>-4.7577514242429564E-2</v>
      </c>
      <c r="L4548" s="93">
        <f t="shared" ca="1" si="571"/>
        <v>4.4307594439666212E-2</v>
      </c>
      <c r="M4548" s="93">
        <f t="shared" ca="1" si="572"/>
        <v>-4.7577514242429564E-2</v>
      </c>
      <c r="N4548" s="101">
        <f t="shared" ca="1" si="568"/>
        <v>2.6876568532067952E-2</v>
      </c>
      <c r="O4548" s="46">
        <f t="shared" ca="1" si="573"/>
        <v>0.30320443650478124</v>
      </c>
      <c r="P4548" s="46">
        <f t="shared" ca="1" si="574"/>
        <v>0.3117438740924916</v>
      </c>
      <c r="Q4548" s="47">
        <f t="shared" ca="1" si="569"/>
        <v>0.28612556132936046</v>
      </c>
      <c r="R4548" s="47">
        <f t="shared" ca="1" si="570"/>
        <v>0.1537685093286513</v>
      </c>
      <c r="S4548" s="97">
        <f t="shared" ca="1" si="575"/>
        <v>0.22848647291671625</v>
      </c>
      <c r="V4548">
        <v>4531</v>
      </c>
      <c r="W4548" s="46">
        <v>-0.35272974049904299</v>
      </c>
    </row>
    <row r="4549" spans="10:23">
      <c r="J4549">
        <v>4532</v>
      </c>
      <c r="K4549" s="93">
        <f t="shared" ca="1" si="571"/>
        <v>-0.10902733652508244</v>
      </c>
      <c r="L4549" s="93">
        <f t="shared" ca="1" si="571"/>
        <v>-0.54963534397380975</v>
      </c>
      <c r="M4549" s="93">
        <f t="shared" ca="1" si="572"/>
        <v>-0.10902733652508244</v>
      </c>
      <c r="N4549" s="101">
        <f t="shared" ca="1" si="568"/>
        <v>-0.55577316814529465</v>
      </c>
      <c r="O4549" s="46">
        <f t="shared" ca="1" si="573"/>
        <v>0.28114582623419082</v>
      </c>
      <c r="P4549" s="46">
        <f t="shared" ca="1" si="574"/>
        <v>0.30071456895719639</v>
      </c>
      <c r="Q4549" s="47">
        <f t="shared" ca="1" si="569"/>
        <v>0.24200834078817973</v>
      </c>
      <c r="R4549" s="47">
        <f t="shared" ca="1" si="570"/>
        <v>5.9558422787259813E-2</v>
      </c>
      <c r="S4549" s="97">
        <f t="shared" ca="1" si="575"/>
        <v>0.17035212451072532</v>
      </c>
      <c r="V4549">
        <v>4532</v>
      </c>
      <c r="W4549" s="46">
        <v>-0.209810500740788</v>
      </c>
    </row>
    <row r="4550" spans="10:23">
      <c r="J4550">
        <v>4533</v>
      </c>
      <c r="K4550" s="93">
        <f t="shared" ca="1" si="571"/>
        <v>-0.33005021154874165</v>
      </c>
      <c r="L4550" s="93">
        <f t="shared" ca="1" si="571"/>
        <v>0.98217935879367169</v>
      </c>
      <c r="M4550" s="93">
        <f t="shared" ca="1" si="572"/>
        <v>-0.33005021154874165</v>
      </c>
      <c r="N4550" s="101">
        <f t="shared" ca="1" si="568"/>
        <v>0.82622436635843854</v>
      </c>
      <c r="O4550" s="46">
        <f t="shared" ca="1" si="573"/>
        <v>0.20180536144640851</v>
      </c>
      <c r="P4550" s="46">
        <f t="shared" ca="1" si="574"/>
        <v>0.26104433656330522</v>
      </c>
      <c r="Q4550" s="47">
        <f t="shared" ca="1" si="569"/>
        <v>8.3327411212615055E-2</v>
      </c>
      <c r="R4550" s="47">
        <f t="shared" ca="1" si="570"/>
        <v>0.28301704488852142</v>
      </c>
      <c r="S4550" s="97">
        <f t="shared" ca="1" si="575"/>
        <v>0.24241120316746495</v>
      </c>
      <c r="V4550">
        <v>4533</v>
      </c>
      <c r="W4550" s="46">
        <v>-6.1765914582941998E-2</v>
      </c>
    </row>
    <row r="4551" spans="10:23">
      <c r="J4551">
        <v>4534</v>
      </c>
      <c r="K4551" s="93">
        <f t="shared" ca="1" si="571"/>
        <v>0.64471515334612362</v>
      </c>
      <c r="L4551" s="93">
        <f t="shared" ca="1" si="571"/>
        <v>0.86842480950913326</v>
      </c>
      <c r="M4551" s="93">
        <f t="shared" ca="1" si="572"/>
        <v>0.64471515334612362</v>
      </c>
      <c r="N4551" s="101">
        <f t="shared" ca="1" si="568"/>
        <v>1.0283728441552102</v>
      </c>
      <c r="O4551" s="46">
        <f t="shared" ca="1" si="573"/>
        <v>0.55171636998573836</v>
      </c>
      <c r="P4551" s="46">
        <f t="shared" ca="1" si="574"/>
        <v>0.43599984083297016</v>
      </c>
      <c r="Q4551" s="47">
        <f t="shared" ca="1" si="569"/>
        <v>0.78314942829127476</v>
      </c>
      <c r="R4551" s="47">
        <f t="shared" ca="1" si="570"/>
        <v>0.31570293555080475</v>
      </c>
      <c r="S4551" s="97">
        <f t="shared" ca="1" si="575"/>
        <v>0.43370965276827156</v>
      </c>
      <c r="V4551">
        <v>4534</v>
      </c>
      <c r="W4551" s="46">
        <v>0.35330919972921998</v>
      </c>
    </row>
    <row r="4552" spans="10:23">
      <c r="J4552">
        <v>4535</v>
      </c>
      <c r="K4552" s="93">
        <f t="shared" ca="1" si="571"/>
        <v>-2.1447651184436891</v>
      </c>
      <c r="L4552" s="93">
        <f t="shared" ca="1" si="571"/>
        <v>-0.34458273045565668</v>
      </c>
      <c r="M4552" s="93">
        <f t="shared" ca="1" si="572"/>
        <v>-2.1447651184436891</v>
      </c>
      <c r="N4552" s="101">
        <f t="shared" ca="1" si="568"/>
        <v>-1.0087765161945526</v>
      </c>
      <c r="O4552" s="46">
        <f t="shared" ca="1" si="573"/>
        <v>-0.44962189084569038</v>
      </c>
      <c r="P4552" s="46">
        <f t="shared" ca="1" si="574"/>
        <v>-6.4669289582744205E-2</v>
      </c>
      <c r="Q4552" s="47">
        <f t="shared" ca="1" si="569"/>
        <v>-1.2195270933715827</v>
      </c>
      <c r="R4552" s="47">
        <f t="shared" ca="1" si="570"/>
        <v>-1.3688816397356834E-2</v>
      </c>
      <c r="S4552" s="97">
        <f t="shared" ca="1" si="575"/>
        <v>-0.23165535362152362</v>
      </c>
      <c r="V4552">
        <v>4535</v>
      </c>
      <c r="W4552" s="46">
        <v>0.35183550806464903</v>
      </c>
    </row>
    <row r="4553" spans="10:23">
      <c r="J4553">
        <v>4536</v>
      </c>
      <c r="K4553" s="93">
        <f t="shared" ca="1" si="571"/>
        <v>0.52170498399067733</v>
      </c>
      <c r="L4553" s="93">
        <f t="shared" ca="1" si="571"/>
        <v>-0.38522793357384122</v>
      </c>
      <c r="M4553" s="93">
        <f t="shared" ca="1" si="572"/>
        <v>0.52170498399067733</v>
      </c>
      <c r="N4553" s="101">
        <f t="shared" ca="1" si="568"/>
        <v>-0.19931423879902851</v>
      </c>
      <c r="O4553" s="46">
        <f t="shared" ca="1" si="573"/>
        <v>0.50755947441897764</v>
      </c>
      <c r="P4553" s="46">
        <f t="shared" ca="1" si="574"/>
        <v>0.4139213930495898</v>
      </c>
      <c r="Q4553" s="47">
        <f t="shared" ca="1" si="569"/>
        <v>0.69483563715775332</v>
      </c>
      <c r="R4553" s="47">
        <f t="shared" ca="1" si="570"/>
        <v>0.11719515454598237</v>
      </c>
      <c r="S4553" s="97">
        <f t="shared" ca="1" si="575"/>
        <v>0.31237731448248002</v>
      </c>
      <c r="V4553">
        <v>4536</v>
      </c>
      <c r="W4553" s="46">
        <v>1.8972535527971699</v>
      </c>
    </row>
    <row r="4554" spans="10:23">
      <c r="J4554">
        <v>4537</v>
      </c>
      <c r="K4554" s="93">
        <f t="shared" ca="1" si="571"/>
        <v>0.56590066693989571</v>
      </c>
      <c r="L4554" s="93">
        <f t="shared" ca="1" si="571"/>
        <v>-0.53607033173206264</v>
      </c>
      <c r="M4554" s="93">
        <f t="shared" ca="1" si="572"/>
        <v>0.56590066693989571</v>
      </c>
      <c r="N4554" s="101">
        <f t="shared" ca="1" si="568"/>
        <v>-0.32827016191093522</v>
      </c>
      <c r="O4554" s="46">
        <f t="shared" ca="1" si="573"/>
        <v>0.52342437540005982</v>
      </c>
      <c r="P4554" s="46">
        <f t="shared" ca="1" si="574"/>
        <v>0.42185384354013089</v>
      </c>
      <c r="Q4554" s="47">
        <f t="shared" ca="1" si="569"/>
        <v>0.72656543911991767</v>
      </c>
      <c r="R4554" s="47">
        <f t="shared" ca="1" si="570"/>
        <v>9.6343950277567619E-2</v>
      </c>
      <c r="S4554" s="97">
        <f t="shared" ca="1" si="575"/>
        <v>0.3098841628388137</v>
      </c>
      <c r="V4554">
        <v>4537</v>
      </c>
      <c r="W4554" s="46">
        <v>6.9625297911775505E-2</v>
      </c>
    </row>
    <row r="4555" spans="10:23">
      <c r="J4555">
        <v>4538</v>
      </c>
      <c r="K4555" s="93">
        <f t="shared" ca="1" si="571"/>
        <v>-1.7053897368627082</v>
      </c>
      <c r="L4555" s="93">
        <f t="shared" ca="1" si="571"/>
        <v>0.19272469507869786</v>
      </c>
      <c r="M4555" s="93">
        <f t="shared" ca="1" si="572"/>
        <v>-1.7053897368627082</v>
      </c>
      <c r="N4555" s="101">
        <f t="shared" ca="1" si="568"/>
        <v>-0.35963315103658111</v>
      </c>
      <c r="O4555" s="46">
        <f t="shared" ca="1" si="573"/>
        <v>-0.29189954202902302</v>
      </c>
      <c r="P4555" s="46">
        <f t="shared" ca="1" si="574"/>
        <v>1.4191884825589474E-2</v>
      </c>
      <c r="Q4555" s="47">
        <f t="shared" ca="1" si="569"/>
        <v>-0.904082395738248</v>
      </c>
      <c r="R4555" s="47">
        <f t="shared" ca="1" si="570"/>
        <v>9.1272790481678162E-2</v>
      </c>
      <c r="S4555" s="97">
        <f t="shared" ca="1" si="575"/>
        <v>-0.10031337577367243</v>
      </c>
      <c r="V4555">
        <v>4538</v>
      </c>
      <c r="W4555" s="46">
        <v>0.25852447392072703</v>
      </c>
    </row>
    <row r="4556" spans="10:23">
      <c r="J4556">
        <v>4539</v>
      </c>
      <c r="K4556" s="93">
        <f t="shared" ca="1" si="571"/>
        <v>0.85194093118899716</v>
      </c>
      <c r="L4556" s="93">
        <f t="shared" ca="1" si="571"/>
        <v>-1.1817579853711735E-2</v>
      </c>
      <c r="M4556" s="93">
        <f t="shared" ca="1" si="572"/>
        <v>0.85194093118899716</v>
      </c>
      <c r="N4556" s="101">
        <f t="shared" ca="1" si="568"/>
        <v>0.25973227945322169</v>
      </c>
      <c r="O4556" s="46">
        <f t="shared" ca="1" si="573"/>
        <v>0.62610409808086587</v>
      </c>
      <c r="P4556" s="46">
        <f t="shared" ca="1" si="574"/>
        <v>0.47319370488053392</v>
      </c>
      <c r="Q4556" s="47">
        <f t="shared" ca="1" si="569"/>
        <v>0.93192488448152988</v>
      </c>
      <c r="R4556" s="47">
        <f t="shared" ca="1" si="570"/>
        <v>0.19141952896634962</v>
      </c>
      <c r="S4556" s="97">
        <f t="shared" ca="1" si="575"/>
        <v>0.40876181352360774</v>
      </c>
      <c r="V4556">
        <v>4539</v>
      </c>
      <c r="W4556" s="46">
        <v>0.42818097967882102</v>
      </c>
    </row>
    <row r="4557" spans="10:23">
      <c r="J4557">
        <v>4540</v>
      </c>
      <c r="K4557" s="93">
        <f t="shared" ca="1" si="571"/>
        <v>1.1769096377103831</v>
      </c>
      <c r="L4557" s="93">
        <f t="shared" ca="1" si="571"/>
        <v>-0.75833457138848648</v>
      </c>
      <c r="M4557" s="93">
        <f t="shared" ca="1" si="572"/>
        <v>1.1769096377103831</v>
      </c>
      <c r="N4557" s="101">
        <f t="shared" ca="1" si="568"/>
        <v>-0.34468059101503501</v>
      </c>
      <c r="O4557" s="46">
        <f t="shared" ca="1" si="573"/>
        <v>0.74275794313709032</v>
      </c>
      <c r="P4557" s="46">
        <f t="shared" ca="1" si="574"/>
        <v>0.53152062740864614</v>
      </c>
      <c r="Q4557" s="47">
        <f t="shared" ca="1" si="569"/>
        <v>1.1652325745939787</v>
      </c>
      <c r="R4557" s="47">
        <f t="shared" ca="1" si="570"/>
        <v>9.3690507138821794E-2</v>
      </c>
      <c r="S4557" s="97">
        <f t="shared" ca="1" si="575"/>
        <v>0.41822422513795604</v>
      </c>
      <c r="V4557">
        <v>4540</v>
      </c>
      <c r="W4557" s="46">
        <v>0.34138058468748</v>
      </c>
    </row>
    <row r="4558" spans="10:23">
      <c r="J4558">
        <v>4541</v>
      </c>
      <c r="K4558" s="93">
        <f t="shared" ca="1" si="571"/>
        <v>-0.68823352682139416</v>
      </c>
      <c r="L4558" s="93">
        <f t="shared" ca="1" si="571"/>
        <v>1.1851180246839406</v>
      </c>
      <c r="M4558" s="93">
        <f t="shared" ca="1" si="572"/>
        <v>-0.68823352682139416</v>
      </c>
      <c r="N4558" s="101">
        <f t="shared" ca="1" si="568"/>
        <v>0.90471677411595408</v>
      </c>
      <c r="O4558" s="46">
        <f t="shared" ca="1" si="573"/>
        <v>7.3228485817951494E-2</v>
      </c>
      <c r="P4558" s="46">
        <f t="shared" ca="1" si="574"/>
        <v>0.19675589874907673</v>
      </c>
      <c r="Q4558" s="47">
        <f t="shared" ca="1" si="569"/>
        <v>-0.17382634004429898</v>
      </c>
      <c r="R4558" s="47">
        <f t="shared" ca="1" si="570"/>
        <v>0.29570867772070536</v>
      </c>
      <c r="S4558" s="97">
        <f t="shared" ca="1" si="575"/>
        <v>0.18446858176932843</v>
      </c>
      <c r="V4558">
        <v>4541</v>
      </c>
      <c r="W4558" s="46">
        <v>-0.22208128669652</v>
      </c>
    </row>
    <row r="4559" spans="10:23">
      <c r="J4559">
        <v>4542</v>
      </c>
      <c r="K4559" s="93">
        <f t="shared" ca="1" si="571"/>
        <v>-0.90290980896814443</v>
      </c>
      <c r="L4559" s="93">
        <f t="shared" ca="1" si="571"/>
        <v>0.94505699628412898</v>
      </c>
      <c r="M4559" s="93">
        <f t="shared" ca="1" si="572"/>
        <v>-0.90290980896814443</v>
      </c>
      <c r="N4559" s="101">
        <f t="shared" ca="1" si="568"/>
        <v>0.60884707526342319</v>
      </c>
      <c r="O4559" s="46">
        <f t="shared" ca="1" si="573"/>
        <v>-3.8337458746415254E-3</v>
      </c>
      <c r="P4559" s="46">
        <f t="shared" ca="1" si="574"/>
        <v>0.15822478290278022</v>
      </c>
      <c r="Q4559" s="47">
        <f t="shared" ca="1" si="569"/>
        <v>-0.32795080342948502</v>
      </c>
      <c r="R4559" s="47">
        <f t="shared" ca="1" si="570"/>
        <v>0.24786876948899991</v>
      </c>
      <c r="S4559" s="97">
        <f t="shared" ca="1" si="575"/>
        <v>0.12201751180717919</v>
      </c>
      <c r="V4559">
        <v>4542</v>
      </c>
      <c r="W4559" s="46">
        <v>0.11658317917538</v>
      </c>
    </row>
    <row r="4560" spans="10:23">
      <c r="J4560">
        <v>4543</v>
      </c>
      <c r="K4560" s="93">
        <f t="shared" ca="1" si="571"/>
        <v>0.31580692390906201</v>
      </c>
      <c r="L4560" s="93">
        <f t="shared" ca="1" si="571"/>
        <v>0.98870818153883711</v>
      </c>
      <c r="M4560" s="93">
        <f t="shared" ca="1" si="572"/>
        <v>0.31580692390906201</v>
      </c>
      <c r="N4560" s="101">
        <f t="shared" ca="1" si="568"/>
        <v>1.0378112914311248</v>
      </c>
      <c r="O4560" s="46">
        <f t="shared" ca="1" si="573"/>
        <v>0.43364835646781802</v>
      </c>
      <c r="P4560" s="46">
        <f t="shared" ca="1" si="574"/>
        <v>0.37696583407400996</v>
      </c>
      <c r="Q4560" s="47">
        <f t="shared" ca="1" si="569"/>
        <v>0.54701340125543407</v>
      </c>
      <c r="R4560" s="47">
        <f t="shared" ca="1" si="570"/>
        <v>0.31722906158966824</v>
      </c>
      <c r="S4560" s="97">
        <f t="shared" ca="1" si="575"/>
        <v>0.3754387090287431</v>
      </c>
      <c r="V4560">
        <v>4543</v>
      </c>
      <c r="W4560" s="46">
        <v>0.102424229538139</v>
      </c>
    </row>
    <row r="4561" spans="10:23">
      <c r="J4561">
        <v>4544</v>
      </c>
      <c r="K4561" s="93">
        <f t="shared" ca="1" si="571"/>
        <v>-0.68215622337156367</v>
      </c>
      <c r="L4561" s="93">
        <f t="shared" ca="1" si="571"/>
        <v>-5.7826755503892845E-2</v>
      </c>
      <c r="M4561" s="93">
        <f t="shared" ca="1" si="572"/>
        <v>-0.68215622337156367</v>
      </c>
      <c r="N4561" s="101">
        <f t="shared" ca="1" si="568"/>
        <v>-0.27176555698628269</v>
      </c>
      <c r="O4561" s="46">
        <f t="shared" ca="1" si="573"/>
        <v>7.5410052229637758E-2</v>
      </c>
      <c r="P4561" s="46">
        <f t="shared" ca="1" si="574"/>
        <v>0.19784668195491986</v>
      </c>
      <c r="Q4561" s="47">
        <f t="shared" ca="1" si="569"/>
        <v>-0.16946320722092645</v>
      </c>
      <c r="R4561" s="47">
        <f t="shared" ca="1" si="570"/>
        <v>0.10548032052686267</v>
      </c>
      <c r="S4561" s="97">
        <f t="shared" ca="1" si="575"/>
        <v>9.044518637825022E-2</v>
      </c>
      <c r="V4561">
        <v>4544</v>
      </c>
      <c r="W4561" s="46">
        <v>-3.1949869805390101E-2</v>
      </c>
    </row>
    <row r="4562" spans="10:23">
      <c r="J4562">
        <v>4545</v>
      </c>
      <c r="K4562" s="93">
        <f t="shared" ca="1" si="571"/>
        <v>-1.076259480880337</v>
      </c>
      <c r="L4562" s="93">
        <f t="shared" ca="1" si="571"/>
        <v>-0.14383352750921749</v>
      </c>
      <c r="M4562" s="93">
        <f t="shared" ca="1" si="572"/>
        <v>-1.076259480880337</v>
      </c>
      <c r="N4562" s="101">
        <f t="shared" ref="N4562:N4625" ca="1" si="576">$N$2*K4562+SQRT(1-$N$2^2)*L4562</f>
        <v>-0.47864080864502645</v>
      </c>
      <c r="O4562" s="46">
        <f t="shared" ca="1" si="573"/>
        <v>-6.6060986104191033E-2</v>
      </c>
      <c r="P4562" s="46">
        <f t="shared" ca="1" si="574"/>
        <v>0.12711116278800547</v>
      </c>
      <c r="Q4562" s="47">
        <f t="shared" ref="Q4562:Q4625" ca="1" si="577">$K$2+K4562*$S$3</f>
        <v>-0.45240528388858403</v>
      </c>
      <c r="R4562" s="47">
        <f t="shared" ref="R4562:R4625" ca="1" si="578">$L$2+$L$3*N4562</f>
        <v>7.2030146030628975E-2</v>
      </c>
      <c r="S4562" s="97">
        <f t="shared" ca="1" si="575"/>
        <v>2.984579963218971E-3</v>
      </c>
      <c r="V4562">
        <v>4545</v>
      </c>
      <c r="W4562" s="46">
        <v>0.57575148672827203</v>
      </c>
    </row>
    <row r="4563" spans="10:23">
      <c r="J4563">
        <v>4546</v>
      </c>
      <c r="K4563" s="93">
        <f t="shared" ref="K4563:L4626" ca="1" si="579">_xlfn.NORM.S.INV(RAND())</f>
        <v>1.0464834019667408</v>
      </c>
      <c r="L4563" s="93">
        <f t="shared" ca="1" si="579"/>
        <v>1.5731319397081979E-2</v>
      </c>
      <c r="M4563" s="93">
        <f t="shared" ref="M4563:M4626" ca="1" si="580">K4563</f>
        <v>1.0464834019667408</v>
      </c>
      <c r="N4563" s="101">
        <f t="shared" ca="1" si="576"/>
        <v>0.34771979768508876</v>
      </c>
      <c r="O4563" s="46">
        <f t="shared" ref="O4563:O4626" ca="1" si="581">$K$2+K4563*$K$3</f>
        <v>0.69593890613327902</v>
      </c>
      <c r="P4563" s="46">
        <f t="shared" ref="P4563:P4626" ca="1" si="582">$K$2+K4563*$R$3</f>
        <v>0.50811110890674049</v>
      </c>
      <c r="Q4563" s="47">
        <f t="shared" ca="1" si="577"/>
        <v>1.0715945005863561</v>
      </c>
      <c r="R4563" s="47">
        <f t="shared" ca="1" si="578"/>
        <v>0.20564644985102615</v>
      </c>
      <c r="S4563" s="97">
        <f t="shared" ref="S4563:S4626" ca="1" si="583">AVERAGE(R4563,O4563)</f>
        <v>0.45079267799215261</v>
      </c>
      <c r="V4563">
        <v>4546</v>
      </c>
      <c r="W4563" s="46">
        <v>0.28010453411353398</v>
      </c>
    </row>
    <row r="4564" spans="10:23">
      <c r="J4564">
        <v>4547</v>
      </c>
      <c r="K4564" s="93">
        <f t="shared" ca="1" si="579"/>
        <v>-1.2096569566023616</v>
      </c>
      <c r="L4564" s="93">
        <f t="shared" ca="1" si="579"/>
        <v>-5.0249571802432974E-2</v>
      </c>
      <c r="M4564" s="93">
        <f t="shared" ca="1" si="580"/>
        <v>-1.2096569566023616</v>
      </c>
      <c r="N4564" s="101">
        <f t="shared" ca="1" si="576"/>
        <v>-0.43233882342374663</v>
      </c>
      <c r="O4564" s="46">
        <f t="shared" ca="1" si="581"/>
        <v>-0.11394660755477348</v>
      </c>
      <c r="P4564" s="46">
        <f t="shared" ca="1" si="582"/>
        <v>0.10316835206271424</v>
      </c>
      <c r="Q4564" s="47">
        <f t="shared" ca="1" si="577"/>
        <v>-0.54817652678974893</v>
      </c>
      <c r="R4564" s="47">
        <f t="shared" ca="1" si="578"/>
        <v>7.9516829298711331E-2</v>
      </c>
      <c r="S4564" s="97">
        <f t="shared" ca="1" si="583"/>
        <v>-1.7214889128031076E-2</v>
      </c>
      <c r="V4564">
        <v>4547</v>
      </c>
      <c r="W4564" s="46">
        <v>0.18723315634486701</v>
      </c>
    </row>
    <row r="4565" spans="10:23">
      <c r="J4565">
        <v>4548</v>
      </c>
      <c r="K4565" s="93">
        <f t="shared" ca="1" si="579"/>
        <v>-0.53874419650864658</v>
      </c>
      <c r="L4565" s="93">
        <f t="shared" ca="1" si="579"/>
        <v>0.76294169487676322</v>
      </c>
      <c r="M4565" s="93">
        <f t="shared" ca="1" si="580"/>
        <v>-0.53874419650864658</v>
      </c>
      <c r="N4565" s="101">
        <f t="shared" ca="1" si="576"/>
        <v>0.55199945400354411</v>
      </c>
      <c r="O4565" s="46">
        <f t="shared" ca="1" si="581"/>
        <v>0.12689059181742376</v>
      </c>
      <c r="P4565" s="46">
        <f t="shared" ca="1" si="582"/>
        <v>0.22358695174881288</v>
      </c>
      <c r="Q4565" s="47">
        <f t="shared" ca="1" si="577"/>
        <v>-6.6502128045354436E-2</v>
      </c>
      <c r="R4565" s="47">
        <f t="shared" ca="1" si="578"/>
        <v>0.23867693607445728</v>
      </c>
      <c r="S4565" s="97">
        <f t="shared" ca="1" si="583"/>
        <v>0.18278376394594054</v>
      </c>
      <c r="V4565">
        <v>4548</v>
      </c>
      <c r="W4565" s="46">
        <v>-0.15951763272285199</v>
      </c>
    </row>
    <row r="4566" spans="10:23">
      <c r="J4566">
        <v>4549</v>
      </c>
      <c r="K4566" s="93">
        <f t="shared" ca="1" si="579"/>
        <v>-1.4371690953901284</v>
      </c>
      <c r="L4566" s="93">
        <f t="shared" ca="1" si="579"/>
        <v>0.11437936340636379</v>
      </c>
      <c r="M4566" s="93">
        <f t="shared" ca="1" si="580"/>
        <v>-1.4371690953901284</v>
      </c>
      <c r="N4566" s="101">
        <f t="shared" ca="1" si="576"/>
        <v>-0.3486108617193715</v>
      </c>
      <c r="O4566" s="46">
        <f t="shared" ca="1" si="581"/>
        <v>-0.19561651993081874</v>
      </c>
      <c r="P4566" s="46">
        <f t="shared" ca="1" si="582"/>
        <v>6.2333395874691611E-2</v>
      </c>
      <c r="Q4566" s="47">
        <f t="shared" ca="1" si="577"/>
        <v>-0.71151635154183945</v>
      </c>
      <c r="R4566" s="47">
        <f t="shared" ca="1" si="578"/>
        <v>9.3055011883476507E-2</v>
      </c>
      <c r="S4566" s="97">
        <f t="shared" ca="1" si="583"/>
        <v>-5.1280754023671118E-2</v>
      </c>
      <c r="V4566">
        <v>4549</v>
      </c>
      <c r="W4566" s="46">
        <v>-0.30390560514176201</v>
      </c>
    </row>
    <row r="4567" spans="10:23">
      <c r="J4567">
        <v>4550</v>
      </c>
      <c r="K4567" s="93">
        <f t="shared" ca="1" si="579"/>
        <v>2.0563852203127069</v>
      </c>
      <c r="L4567" s="93">
        <f t="shared" ca="1" si="579"/>
        <v>0.6675226444364537</v>
      </c>
      <c r="M4567" s="93">
        <f t="shared" ca="1" si="580"/>
        <v>2.0563852203127069</v>
      </c>
      <c r="N4567" s="101">
        <f t="shared" ca="1" si="576"/>
        <v>1.2868436291460936</v>
      </c>
      <c r="O4567" s="46">
        <f t="shared" ca="1" si="581"/>
        <v>1.0584628288223601</v>
      </c>
      <c r="P4567" s="46">
        <f t="shared" ca="1" si="582"/>
        <v>0.68937307025128103</v>
      </c>
      <c r="Q4567" s="47">
        <f t="shared" ca="1" si="577"/>
        <v>1.7966423459645184</v>
      </c>
      <c r="R4567" s="47">
        <f t="shared" ca="1" si="578"/>
        <v>0.35749572028846682</v>
      </c>
      <c r="S4567" s="97">
        <f t="shared" ca="1" si="583"/>
        <v>0.70797927455541343</v>
      </c>
      <c r="V4567">
        <v>4550</v>
      </c>
      <c r="W4567" s="46">
        <v>0.169974374380468</v>
      </c>
    </row>
    <row r="4568" spans="10:23">
      <c r="J4568">
        <v>4551</v>
      </c>
      <c r="K4568" s="93">
        <f t="shared" ca="1" si="579"/>
        <v>0.35086829855260709</v>
      </c>
      <c r="L4568" s="93">
        <f t="shared" ca="1" si="579"/>
        <v>-0.9472028956864712</v>
      </c>
      <c r="M4568" s="93">
        <f t="shared" ca="1" si="580"/>
        <v>0.35086829855260709</v>
      </c>
      <c r="N4568" s="101">
        <f t="shared" ca="1" si="576"/>
        <v>-0.78644315101212858</v>
      </c>
      <c r="O4568" s="46">
        <f t="shared" ca="1" si="581"/>
        <v>0.44623431961764881</v>
      </c>
      <c r="P4568" s="46">
        <f t="shared" ca="1" si="582"/>
        <v>0.38325881564892539</v>
      </c>
      <c r="Q4568" s="47">
        <f t="shared" ca="1" si="577"/>
        <v>0.57218532755509566</v>
      </c>
      <c r="R4568" s="47">
        <f t="shared" ca="1" si="578"/>
        <v>2.2260818960452761E-2</v>
      </c>
      <c r="S4568" s="97">
        <f t="shared" ca="1" si="583"/>
        <v>0.23424756928905077</v>
      </c>
      <c r="V4568">
        <v>4551</v>
      </c>
      <c r="W4568" s="46">
        <v>1.04487851247214</v>
      </c>
    </row>
    <row r="4569" spans="10:23">
      <c r="J4569">
        <v>4552</v>
      </c>
      <c r="K4569" s="93">
        <f t="shared" ca="1" si="579"/>
        <v>0.39608457101152644</v>
      </c>
      <c r="L4569" s="93">
        <f t="shared" ca="1" si="579"/>
        <v>0.12103148838773016</v>
      </c>
      <c r="M4569" s="93">
        <f t="shared" ca="1" si="580"/>
        <v>0.39608457101152644</v>
      </c>
      <c r="N4569" s="101">
        <f t="shared" ca="1" si="576"/>
        <v>0.24071169857367097</v>
      </c>
      <c r="O4569" s="46">
        <f t="shared" ca="1" si="581"/>
        <v>0.46246558107634461</v>
      </c>
      <c r="P4569" s="46">
        <f t="shared" ca="1" si="582"/>
        <v>0.39137444637827329</v>
      </c>
      <c r="Q4569" s="47">
        <f t="shared" ca="1" si="577"/>
        <v>0.60464785047248726</v>
      </c>
      <c r="R4569" s="47">
        <f t="shared" ca="1" si="578"/>
        <v>0.18834404388855874</v>
      </c>
      <c r="S4569" s="97">
        <f t="shared" ca="1" si="583"/>
        <v>0.32540481248245168</v>
      </c>
      <c r="V4569">
        <v>4552</v>
      </c>
      <c r="W4569" s="46">
        <v>0.58078809743137105</v>
      </c>
    </row>
    <row r="4570" spans="10:23">
      <c r="J4570">
        <v>4553</v>
      </c>
      <c r="K4570" s="93">
        <f t="shared" ca="1" si="579"/>
        <v>-1.186715530649199</v>
      </c>
      <c r="L4570" s="93">
        <f t="shared" ca="1" si="579"/>
        <v>-2.2983700890341123</v>
      </c>
      <c r="M4570" s="93">
        <f t="shared" ca="1" si="580"/>
        <v>-1.186715530649199</v>
      </c>
      <c r="N4570" s="101">
        <f t="shared" ca="1" si="576"/>
        <v>-2.5564482027067634</v>
      </c>
      <c r="O4570" s="46">
        <f t="shared" ca="1" si="581"/>
        <v>-0.10571133598922366</v>
      </c>
      <c r="P4570" s="46">
        <f t="shared" ca="1" si="582"/>
        <v>0.10728598784548915</v>
      </c>
      <c r="Q4570" s="47">
        <f t="shared" ca="1" si="577"/>
        <v>-0.53170598365864929</v>
      </c>
      <c r="R4570" s="47">
        <f t="shared" ca="1" si="578"/>
        <v>-0.26393570461437788</v>
      </c>
      <c r="S4570" s="97">
        <f t="shared" ca="1" si="583"/>
        <v>-0.18482352030180077</v>
      </c>
      <c r="V4570">
        <v>4553</v>
      </c>
      <c r="W4570" s="46">
        <v>-0.58688239898682504</v>
      </c>
    </row>
    <row r="4571" spans="10:23">
      <c r="J4571">
        <v>4554</v>
      </c>
      <c r="K4571" s="93">
        <f t="shared" ca="1" si="579"/>
        <v>0.50914866296489769</v>
      </c>
      <c r="L4571" s="93">
        <f t="shared" ca="1" si="579"/>
        <v>0.60207558206184053</v>
      </c>
      <c r="M4571" s="93">
        <f t="shared" ca="1" si="580"/>
        <v>0.50914866296489769</v>
      </c>
      <c r="N4571" s="101">
        <f t="shared" ca="1" si="576"/>
        <v>0.7327384342386416</v>
      </c>
      <c r="O4571" s="46">
        <f t="shared" ca="1" si="581"/>
        <v>0.50305213848778352</v>
      </c>
      <c r="P4571" s="46">
        <f t="shared" ca="1" si="582"/>
        <v>0.41166772508399274</v>
      </c>
      <c r="Q4571" s="47">
        <f t="shared" ca="1" si="577"/>
        <v>0.68582096529536507</v>
      </c>
      <c r="R4571" s="47">
        <f t="shared" ca="1" si="578"/>
        <v>0.26790107177295186</v>
      </c>
      <c r="S4571" s="97">
        <f t="shared" ca="1" si="583"/>
        <v>0.38547660513036769</v>
      </c>
      <c r="V4571">
        <v>4554</v>
      </c>
      <c r="W4571" s="46">
        <v>-3.0306901964739501E-2</v>
      </c>
    </row>
    <row r="4572" spans="10:23">
      <c r="J4572">
        <v>4555</v>
      </c>
      <c r="K4572" s="93">
        <f t="shared" ca="1" si="579"/>
        <v>-0.66984136418714346</v>
      </c>
      <c r="L4572" s="93">
        <f t="shared" ca="1" si="579"/>
        <v>1.6112868459586356</v>
      </c>
      <c r="M4572" s="93">
        <f t="shared" ca="1" si="580"/>
        <v>-0.66984136418714346</v>
      </c>
      <c r="N4572" s="101">
        <f t="shared" ca="1" si="576"/>
        <v>1.3146093892145048</v>
      </c>
      <c r="O4572" s="46">
        <f t="shared" ca="1" si="581"/>
        <v>7.9830710731086552E-2</v>
      </c>
      <c r="P4572" s="46">
        <f t="shared" ca="1" si="582"/>
        <v>0.20005701120564426</v>
      </c>
      <c r="Q4572" s="47">
        <f t="shared" ca="1" si="577"/>
        <v>-0.16062189021802886</v>
      </c>
      <c r="R4572" s="47">
        <f t="shared" ca="1" si="578"/>
        <v>0.36198523516210179</v>
      </c>
      <c r="S4572" s="97">
        <f t="shared" ca="1" si="583"/>
        <v>0.22090797294659417</v>
      </c>
      <c r="V4572">
        <v>4555</v>
      </c>
      <c r="W4572" s="46">
        <v>0.39112198722571101</v>
      </c>
    </row>
    <row r="4573" spans="10:23">
      <c r="J4573">
        <v>4556</v>
      </c>
      <c r="K4573" s="93">
        <f t="shared" ca="1" si="579"/>
        <v>-0.55583831665701544</v>
      </c>
      <c r="L4573" s="93">
        <f t="shared" ca="1" si="579"/>
        <v>1.2065271720309283</v>
      </c>
      <c r="M4573" s="93">
        <f t="shared" ca="1" si="580"/>
        <v>-0.55583831665701544</v>
      </c>
      <c r="N4573" s="101">
        <f t="shared" ca="1" si="576"/>
        <v>0.96711907372510986</v>
      </c>
      <c r="O4573" s="46">
        <f t="shared" ca="1" si="581"/>
        <v>0.12075432453031784</v>
      </c>
      <c r="P4573" s="46">
        <f t="shared" ca="1" si="582"/>
        <v>0.22051881810525992</v>
      </c>
      <c r="Q4573" s="47">
        <f t="shared" ca="1" si="577"/>
        <v>-7.8774662619566282E-2</v>
      </c>
      <c r="R4573" s="47">
        <f t="shared" ca="1" si="578"/>
        <v>0.30579866090697738</v>
      </c>
      <c r="S4573" s="97">
        <f t="shared" ca="1" si="583"/>
        <v>0.21327649271864763</v>
      </c>
      <c r="V4573">
        <v>4556</v>
      </c>
      <c r="W4573" s="46">
        <v>0.53576634429619396</v>
      </c>
    </row>
    <row r="4574" spans="10:23">
      <c r="J4574">
        <v>4557</v>
      </c>
      <c r="K4574" s="93">
        <f t="shared" ca="1" si="579"/>
        <v>0.90133369501189087</v>
      </c>
      <c r="L4574" s="93">
        <f t="shared" ca="1" si="579"/>
        <v>-0.75916542238065798</v>
      </c>
      <c r="M4574" s="93">
        <f t="shared" ca="1" si="580"/>
        <v>0.90133369501189087</v>
      </c>
      <c r="N4574" s="101">
        <f t="shared" ca="1" si="576"/>
        <v>-0.43310763881679964</v>
      </c>
      <c r="O4574" s="46">
        <f t="shared" ca="1" si="581"/>
        <v>0.64383459244006769</v>
      </c>
      <c r="P4574" s="46">
        <f t="shared" ca="1" si="582"/>
        <v>0.48205895206013483</v>
      </c>
      <c r="Q4574" s="47">
        <f t="shared" ca="1" si="577"/>
        <v>0.96738587319993341</v>
      </c>
      <c r="R4574" s="47">
        <f t="shared" ca="1" si="578"/>
        <v>7.9392517623695522E-2</v>
      </c>
      <c r="S4574" s="97">
        <f t="shared" ca="1" si="583"/>
        <v>0.36161355503188158</v>
      </c>
      <c r="V4574">
        <v>4557</v>
      </c>
      <c r="W4574" s="46">
        <v>0.318041423485249</v>
      </c>
    </row>
    <row r="4575" spans="10:23">
      <c r="J4575">
        <v>4558</v>
      </c>
      <c r="K4575" s="93">
        <f t="shared" ca="1" si="579"/>
        <v>0.75308572721624101</v>
      </c>
      <c r="L4575" s="93">
        <f t="shared" ca="1" si="579"/>
        <v>2.0704802562446489</v>
      </c>
      <c r="M4575" s="93">
        <f t="shared" ca="1" si="580"/>
        <v>0.75308572721624101</v>
      </c>
      <c r="N4575" s="101">
        <f t="shared" ca="1" si="576"/>
        <v>2.2024856781032942</v>
      </c>
      <c r="O4575" s="46">
        <f t="shared" ca="1" si="581"/>
        <v>0.59061809768814666</v>
      </c>
      <c r="P4575" s="46">
        <f t="shared" ca="1" si="582"/>
        <v>0.45545070468417431</v>
      </c>
      <c r="Q4575" s="47">
        <f t="shared" ca="1" si="577"/>
        <v>0.86095288369609135</v>
      </c>
      <c r="R4575" s="47">
        <f t="shared" ca="1" si="578"/>
        <v>0.50554816285047588</v>
      </c>
      <c r="S4575" s="97">
        <f t="shared" ca="1" si="583"/>
        <v>0.54808313026931121</v>
      </c>
      <c r="V4575">
        <v>4558</v>
      </c>
      <c r="W4575" s="46">
        <v>-0.34027204025107399</v>
      </c>
    </row>
    <row r="4576" spans="10:23">
      <c r="J4576">
        <v>4559</v>
      </c>
      <c r="K4576" s="93">
        <f t="shared" ca="1" si="579"/>
        <v>0.93162906666303047</v>
      </c>
      <c r="L4576" s="93">
        <f t="shared" ca="1" si="579"/>
        <v>-1.5040571378179566</v>
      </c>
      <c r="M4576" s="93">
        <f t="shared" ca="1" si="580"/>
        <v>0.93162906666303047</v>
      </c>
      <c r="N4576" s="101">
        <f t="shared" ca="1" si="576"/>
        <v>-1.1296923434193507</v>
      </c>
      <c r="O4576" s="46">
        <f t="shared" ca="1" si="581"/>
        <v>0.65470970601128842</v>
      </c>
      <c r="P4576" s="46">
        <f t="shared" ca="1" si="582"/>
        <v>0.48749650884574519</v>
      </c>
      <c r="Q4576" s="47">
        <f t="shared" ca="1" si="577"/>
        <v>0.98913610034237487</v>
      </c>
      <c r="R4576" s="47">
        <f t="shared" ca="1" si="578"/>
        <v>-3.3239997544427552E-2</v>
      </c>
      <c r="S4576" s="97">
        <f t="shared" ca="1" si="583"/>
        <v>0.31073485423343045</v>
      </c>
      <c r="V4576">
        <v>4559</v>
      </c>
      <c r="W4576" s="46">
        <v>6.1066261542055598E-2</v>
      </c>
    </row>
    <row r="4577" spans="10:23">
      <c r="J4577">
        <v>4560</v>
      </c>
      <c r="K4577" s="93">
        <f t="shared" ca="1" si="579"/>
        <v>1.3158449502080392</v>
      </c>
      <c r="L4577" s="93">
        <f t="shared" ca="1" si="579"/>
        <v>-0.48858666784894922</v>
      </c>
      <c r="M4577" s="93">
        <f t="shared" ca="1" si="580"/>
        <v>1.3158449502080392</v>
      </c>
      <c r="N4577" s="101">
        <f t="shared" ca="1" si="576"/>
        <v>-4.4752592425430338E-2</v>
      </c>
      <c r="O4577" s="46">
        <f t="shared" ca="1" si="581"/>
        <v>0.79263147893206098</v>
      </c>
      <c r="P4577" s="46">
        <f t="shared" ca="1" si="582"/>
        <v>0.55645739530613147</v>
      </c>
      <c r="Q4577" s="47">
        <f t="shared" ca="1" si="577"/>
        <v>1.26497964618392</v>
      </c>
      <c r="R4577" s="47">
        <f t="shared" ca="1" si="578"/>
        <v>0.14218661195892859</v>
      </c>
      <c r="S4577" s="97">
        <f t="shared" ca="1" si="583"/>
        <v>0.46740904544549478</v>
      </c>
      <c r="V4577">
        <v>4560</v>
      </c>
      <c r="W4577" s="46">
        <v>1.24855048630819</v>
      </c>
    </row>
    <row r="4578" spans="10:23">
      <c r="J4578">
        <v>4561</v>
      </c>
      <c r="K4578" s="93">
        <f t="shared" ca="1" si="579"/>
        <v>0.73199346743368898</v>
      </c>
      <c r="L4578" s="93">
        <f t="shared" ca="1" si="579"/>
        <v>-0.62016076765434092</v>
      </c>
      <c r="M4578" s="93">
        <f t="shared" ca="1" si="580"/>
        <v>0.73199346743368898</v>
      </c>
      <c r="N4578" s="101">
        <f t="shared" ca="1" si="576"/>
        <v>-0.35517365387592104</v>
      </c>
      <c r="O4578" s="46">
        <f t="shared" ca="1" si="581"/>
        <v>0.58304662032684096</v>
      </c>
      <c r="P4578" s="46">
        <f t="shared" ca="1" si="582"/>
        <v>0.45166496600352146</v>
      </c>
      <c r="Q4578" s="47">
        <f t="shared" ca="1" si="577"/>
        <v>0.84580992897348006</v>
      </c>
      <c r="R4578" s="47">
        <f t="shared" ca="1" si="578"/>
        <v>9.199385768035695E-2</v>
      </c>
      <c r="S4578" s="97">
        <f t="shared" ca="1" si="583"/>
        <v>0.33752023900359895</v>
      </c>
      <c r="V4578">
        <v>4561</v>
      </c>
      <c r="W4578" s="46">
        <v>0.30309161872963503</v>
      </c>
    </row>
    <row r="4579" spans="10:23">
      <c r="J4579">
        <v>4562</v>
      </c>
      <c r="K4579" s="93">
        <f t="shared" ca="1" si="579"/>
        <v>0.35157649955453046</v>
      </c>
      <c r="L4579" s="93">
        <f t="shared" ca="1" si="579"/>
        <v>-0.80291650489625455</v>
      </c>
      <c r="M4579" s="93">
        <f t="shared" ca="1" si="580"/>
        <v>0.35157649955453046</v>
      </c>
      <c r="N4579" s="101">
        <f t="shared" ca="1" si="576"/>
        <v>-0.64942242581427878</v>
      </c>
      <c r="O4579" s="46">
        <f t="shared" ca="1" si="581"/>
        <v>0.44648854215750922</v>
      </c>
      <c r="P4579" s="46">
        <f t="shared" ca="1" si="582"/>
        <v>0.38338592691885559</v>
      </c>
      <c r="Q4579" s="47">
        <f t="shared" ca="1" si="577"/>
        <v>0.57269377263481647</v>
      </c>
      <c r="R4579" s="47">
        <f t="shared" ca="1" si="578"/>
        <v>4.4416041157011921E-2</v>
      </c>
      <c r="S4579" s="97">
        <f t="shared" ca="1" si="583"/>
        <v>0.24545229165726057</v>
      </c>
      <c r="V4579">
        <v>4562</v>
      </c>
      <c r="W4579" s="46">
        <v>-0.35585440824928799</v>
      </c>
    </row>
    <row r="4580" spans="10:23">
      <c r="J4580">
        <v>4563</v>
      </c>
      <c r="K4580" s="93">
        <f t="shared" ca="1" si="579"/>
        <v>-0.62132400745618954</v>
      </c>
      <c r="L4580" s="93">
        <f t="shared" ca="1" si="579"/>
        <v>0.91567154302559417</v>
      </c>
      <c r="M4580" s="93">
        <f t="shared" ca="1" si="580"/>
        <v>-0.62132400745618954</v>
      </c>
      <c r="N4580" s="101">
        <f t="shared" ca="1" si="576"/>
        <v>0.67053782292165975</v>
      </c>
      <c r="O4580" s="46">
        <f t="shared" ca="1" si="581"/>
        <v>9.7246960668548765E-2</v>
      </c>
      <c r="P4580" s="46">
        <f t="shared" ca="1" si="582"/>
        <v>0.20876513617437537</v>
      </c>
      <c r="Q4580" s="47">
        <f t="shared" ca="1" si="577"/>
        <v>-0.12578939034310443</v>
      </c>
      <c r="R4580" s="47">
        <f t="shared" ca="1" si="578"/>
        <v>0.25784370006878304</v>
      </c>
      <c r="S4580" s="97">
        <f t="shared" ca="1" si="583"/>
        <v>0.1775453303686659</v>
      </c>
      <c r="V4580">
        <v>4563</v>
      </c>
      <c r="W4580" s="46">
        <v>0.22830022353558899</v>
      </c>
    </row>
    <row r="4581" spans="10:23">
      <c r="J4581">
        <v>4564</v>
      </c>
      <c r="K4581" s="93">
        <f t="shared" ca="1" si="579"/>
        <v>1.1701360974655999</v>
      </c>
      <c r="L4581" s="93">
        <f t="shared" ca="1" si="579"/>
        <v>-0.46378662666178017</v>
      </c>
      <c r="M4581" s="93">
        <f t="shared" ca="1" si="580"/>
        <v>1.1701360974655999</v>
      </c>
      <c r="N4581" s="101">
        <f t="shared" ca="1" si="576"/>
        <v>-6.757877425882608E-2</v>
      </c>
      <c r="O4581" s="46">
        <f t="shared" ca="1" si="581"/>
        <v>0.74032644897060496</v>
      </c>
      <c r="P4581" s="46">
        <f t="shared" ca="1" si="582"/>
        <v>0.53030488032540346</v>
      </c>
      <c r="Q4581" s="47">
        <f t="shared" ca="1" si="577"/>
        <v>1.1603695862610079</v>
      </c>
      <c r="R4581" s="47">
        <f t="shared" ca="1" si="578"/>
        <v>0.13849578978813862</v>
      </c>
      <c r="S4581" s="97">
        <f t="shared" ca="1" si="583"/>
        <v>0.43941111937937177</v>
      </c>
      <c r="V4581">
        <v>4564</v>
      </c>
      <c r="W4581" s="46">
        <v>0.70655026031906498</v>
      </c>
    </row>
    <row r="4582" spans="10:23">
      <c r="J4582">
        <v>4565</v>
      </c>
      <c r="K4582" s="93">
        <f t="shared" ca="1" si="579"/>
        <v>-0.32882368419421276</v>
      </c>
      <c r="L4582" s="93">
        <f t="shared" ca="1" si="579"/>
        <v>0.21338888148228316</v>
      </c>
      <c r="M4582" s="93">
        <f t="shared" ca="1" si="580"/>
        <v>-0.32882368419421276</v>
      </c>
      <c r="N4582" s="101">
        <f t="shared" ca="1" si="576"/>
        <v>9.7737102798947914E-2</v>
      </c>
      <c r="O4582" s="46">
        <f t="shared" ca="1" si="581"/>
        <v>0.20224564732348271</v>
      </c>
      <c r="P4582" s="46">
        <f t="shared" ca="1" si="582"/>
        <v>0.26126447950184234</v>
      </c>
      <c r="Q4582" s="47">
        <f t="shared" ca="1" si="577"/>
        <v>8.4207982966763434E-2</v>
      </c>
      <c r="R4582" s="47">
        <f t="shared" ca="1" si="578"/>
        <v>0.16522612553512467</v>
      </c>
      <c r="S4582" s="97">
        <f t="shared" ca="1" si="583"/>
        <v>0.18373588642930369</v>
      </c>
      <c r="V4582">
        <v>4565</v>
      </c>
      <c r="W4582" s="46">
        <v>0.17194944635071099</v>
      </c>
    </row>
    <row r="4583" spans="10:23">
      <c r="J4583">
        <v>4566</v>
      </c>
      <c r="K4583" s="93">
        <f t="shared" ca="1" si="579"/>
        <v>1.5612324393849617</v>
      </c>
      <c r="L4583" s="93">
        <f t="shared" ca="1" si="579"/>
        <v>1.940890247132008</v>
      </c>
      <c r="M4583" s="93">
        <f t="shared" ca="1" si="580"/>
        <v>1.5612324393849617</v>
      </c>
      <c r="N4583" s="101">
        <f t="shared" ca="1" si="576"/>
        <v>2.3366323532333877</v>
      </c>
      <c r="O4583" s="46">
        <f t="shared" ca="1" si="581"/>
        <v>0.88071809640240151</v>
      </c>
      <c r="P4583" s="46">
        <f t="shared" ca="1" si="582"/>
        <v>0.60050070404130174</v>
      </c>
      <c r="Q4583" s="47">
        <f t="shared" ca="1" si="577"/>
        <v>1.441152881124601</v>
      </c>
      <c r="R4583" s="47">
        <f t="shared" ca="1" si="578"/>
        <v>0.52723867273608183</v>
      </c>
      <c r="S4583" s="97">
        <f t="shared" ca="1" si="583"/>
        <v>0.70397838456924167</v>
      </c>
      <c r="V4583">
        <v>4566</v>
      </c>
      <c r="W4583" s="46">
        <v>0.25313798395174802</v>
      </c>
    </row>
    <row r="4584" spans="10:23">
      <c r="J4584">
        <v>4567</v>
      </c>
      <c r="K4584" s="93">
        <f t="shared" ca="1" si="579"/>
        <v>-1.1712538507097767</v>
      </c>
      <c r="L4584" s="93">
        <f t="shared" ca="1" si="579"/>
        <v>-2.2096920985072592</v>
      </c>
      <c r="M4584" s="93">
        <f t="shared" ca="1" si="580"/>
        <v>-1.1712538507097767</v>
      </c>
      <c r="N4584" s="101">
        <f t="shared" ca="1" si="576"/>
        <v>-2.4674569296442583</v>
      </c>
      <c r="O4584" s="46">
        <f t="shared" ca="1" si="581"/>
        <v>-0.10016106490229487</v>
      </c>
      <c r="P4584" s="46">
        <f t="shared" ca="1" si="582"/>
        <v>0.11006112338895355</v>
      </c>
      <c r="Q4584" s="47">
        <f t="shared" ca="1" si="577"/>
        <v>-0.52060544148479171</v>
      </c>
      <c r="R4584" s="47">
        <f t="shared" ca="1" si="578"/>
        <v>-0.24954648411209573</v>
      </c>
      <c r="S4584" s="97">
        <f t="shared" ca="1" si="583"/>
        <v>-0.1748537745071953</v>
      </c>
      <c r="V4584">
        <v>4567</v>
      </c>
      <c r="W4584" s="46">
        <v>0.85430674611580304</v>
      </c>
    </row>
    <row r="4585" spans="10:23">
      <c r="J4585">
        <v>4568</v>
      </c>
      <c r="K4585" s="93">
        <f t="shared" ca="1" si="579"/>
        <v>-0.26331315373516379</v>
      </c>
      <c r="L4585" s="93">
        <f t="shared" ca="1" si="579"/>
        <v>-2.1456351616486686</v>
      </c>
      <c r="M4585" s="93">
        <f t="shared" ca="1" si="580"/>
        <v>-0.26331315373516379</v>
      </c>
      <c r="N4585" s="101">
        <f t="shared" ca="1" si="576"/>
        <v>-2.1179801146873234</v>
      </c>
      <c r="O4585" s="46">
        <f t="shared" ca="1" si="581"/>
        <v>0.22576192786484631</v>
      </c>
      <c r="P4585" s="46">
        <f t="shared" ca="1" si="582"/>
        <v>0.27302261977252412</v>
      </c>
      <c r="Q4585" s="47">
        <f t="shared" ca="1" si="577"/>
        <v>0.13124054404949065</v>
      </c>
      <c r="R4585" s="47">
        <f t="shared" ca="1" si="578"/>
        <v>-0.19303870781229415</v>
      </c>
      <c r="S4585" s="97">
        <f t="shared" ca="1" si="583"/>
        <v>1.6361610026276077E-2</v>
      </c>
      <c r="V4585">
        <v>4568</v>
      </c>
      <c r="W4585" s="46">
        <v>-5.4292989443534001E-2</v>
      </c>
    </row>
    <row r="4586" spans="10:23">
      <c r="J4586">
        <v>4569</v>
      </c>
      <c r="K4586" s="93">
        <f t="shared" ca="1" si="579"/>
        <v>-0.83862027236578884</v>
      </c>
      <c r="L4586" s="93">
        <f t="shared" ca="1" si="579"/>
        <v>-1.3492989975842165</v>
      </c>
      <c r="M4586" s="93">
        <f t="shared" ca="1" si="580"/>
        <v>-0.83862027236578884</v>
      </c>
      <c r="N4586" s="101">
        <f t="shared" ca="1" si="576"/>
        <v>-1.5459477553421583</v>
      </c>
      <c r="O4586" s="46">
        <f t="shared" ca="1" si="581"/>
        <v>1.9244235146445188E-2</v>
      </c>
      <c r="P4586" s="46">
        <f t="shared" ca="1" si="582"/>
        <v>0.16976377341332358</v>
      </c>
      <c r="Q4586" s="47">
        <f t="shared" ca="1" si="577"/>
        <v>-0.28179484138731159</v>
      </c>
      <c r="R4586" s="47">
        <f t="shared" ca="1" si="578"/>
        <v>-0.10054537144573852</v>
      </c>
      <c r="S4586" s="97">
        <f t="shared" ca="1" si="583"/>
        <v>-4.0650568149646668E-2</v>
      </c>
      <c r="V4586">
        <v>4569</v>
      </c>
      <c r="W4586" s="46">
        <v>0.149326591295904</v>
      </c>
    </row>
    <row r="4587" spans="10:23">
      <c r="J4587">
        <v>4570</v>
      </c>
      <c r="K4587" s="93">
        <f t="shared" ca="1" si="579"/>
        <v>-0.90457124214419238</v>
      </c>
      <c r="L4587" s="93">
        <f t="shared" ca="1" si="579"/>
        <v>-0.10972401464967386</v>
      </c>
      <c r="M4587" s="93">
        <f t="shared" ca="1" si="580"/>
        <v>-0.90457124214419238</v>
      </c>
      <c r="N4587" s="101">
        <f t="shared" ca="1" si="576"/>
        <v>-0.3917014414389367</v>
      </c>
      <c r="O4587" s="46">
        <f t="shared" ca="1" si="581"/>
        <v>-4.430149664916061E-3</v>
      </c>
      <c r="P4587" s="46">
        <f t="shared" ca="1" si="582"/>
        <v>0.15792658100764295</v>
      </c>
      <c r="Q4587" s="47">
        <f t="shared" ca="1" si="577"/>
        <v>-0.32914361101003409</v>
      </c>
      <c r="R4587" s="47">
        <f t="shared" ca="1" si="578"/>
        <v>8.6087588766374998E-2</v>
      </c>
      <c r="S4587" s="97">
        <f t="shared" ca="1" si="583"/>
        <v>4.0828719550729468E-2</v>
      </c>
      <c r="V4587">
        <v>4570</v>
      </c>
      <c r="W4587" s="46">
        <v>0.53829067913515605</v>
      </c>
    </row>
    <row r="4588" spans="10:23">
      <c r="J4588">
        <v>4571</v>
      </c>
      <c r="K4588" s="93">
        <f t="shared" ca="1" si="579"/>
        <v>1.7478700672771055</v>
      </c>
      <c r="L4588" s="93">
        <f t="shared" ca="1" si="579"/>
        <v>-1.9336947465622003</v>
      </c>
      <c r="M4588" s="93">
        <f t="shared" ca="1" si="580"/>
        <v>1.7478700672771055</v>
      </c>
      <c r="N4588" s="101">
        <f t="shared" ca="1" si="576"/>
        <v>-1.2774415878446579</v>
      </c>
      <c r="O4588" s="46">
        <f t="shared" ca="1" si="581"/>
        <v>0.94771530717647534</v>
      </c>
      <c r="P4588" s="46">
        <f t="shared" ca="1" si="582"/>
        <v>0.63399930942833871</v>
      </c>
      <c r="Q4588" s="47">
        <f t="shared" ca="1" si="577"/>
        <v>1.5751473026727487</v>
      </c>
      <c r="R4588" s="47">
        <f t="shared" ca="1" si="578"/>
        <v>-5.7129940725576173E-2</v>
      </c>
      <c r="S4588" s="97">
        <f t="shared" ca="1" si="583"/>
        <v>0.44529268322544957</v>
      </c>
      <c r="V4588">
        <v>4571</v>
      </c>
      <c r="W4588" s="46">
        <v>1.20282577292749E-2</v>
      </c>
    </row>
    <row r="4589" spans="10:23">
      <c r="J4589">
        <v>4572</v>
      </c>
      <c r="K4589" s="93">
        <f t="shared" ca="1" si="579"/>
        <v>-1.3526637350059294</v>
      </c>
      <c r="L4589" s="93">
        <f t="shared" ca="1" si="579"/>
        <v>-1.4206368775439617</v>
      </c>
      <c r="M4589" s="93">
        <f t="shared" ca="1" si="580"/>
        <v>-1.3526637350059294</v>
      </c>
      <c r="N4589" s="101">
        <f t="shared" ca="1" si="576"/>
        <v>-1.777059352988029</v>
      </c>
      <c r="O4589" s="46">
        <f t="shared" ca="1" si="581"/>
        <v>-0.16528167531700361</v>
      </c>
      <c r="P4589" s="46">
        <f t="shared" ca="1" si="582"/>
        <v>7.7500818181599179E-2</v>
      </c>
      <c r="Q4589" s="47">
        <f t="shared" ca="1" si="577"/>
        <v>-0.65084666231420918</v>
      </c>
      <c r="R4589" s="47">
        <f t="shared" ca="1" si="578"/>
        <v>-0.13791438106565251</v>
      </c>
      <c r="S4589" s="97">
        <f t="shared" ca="1" si="583"/>
        <v>-0.15159802819132806</v>
      </c>
      <c r="V4589">
        <v>4572</v>
      </c>
      <c r="W4589" s="46">
        <v>0.76483810709401401</v>
      </c>
    </row>
    <row r="4590" spans="10:23">
      <c r="J4590">
        <v>4573</v>
      </c>
      <c r="K4590" s="93">
        <f t="shared" ca="1" si="579"/>
        <v>-0.64780110406762503</v>
      </c>
      <c r="L4590" s="93">
        <f t="shared" ca="1" si="579"/>
        <v>-0.51934014389510508</v>
      </c>
      <c r="M4590" s="93">
        <f t="shared" ca="1" si="580"/>
        <v>-0.64780110406762503</v>
      </c>
      <c r="N4590" s="101">
        <f t="shared" ca="1" si="576"/>
        <v>-0.69839294299274646</v>
      </c>
      <c r="O4590" s="46">
        <f t="shared" ca="1" si="581"/>
        <v>8.7742491272983059E-2</v>
      </c>
      <c r="P4590" s="46">
        <f t="shared" ca="1" si="582"/>
        <v>0.20401290147659251</v>
      </c>
      <c r="Q4590" s="47">
        <f t="shared" ca="1" si="577"/>
        <v>-0.14479832913423585</v>
      </c>
      <c r="R4590" s="47">
        <f t="shared" ca="1" si="578"/>
        <v>3.649787631295083E-2</v>
      </c>
      <c r="S4590" s="97">
        <f t="shared" ca="1" si="583"/>
        <v>6.2120183792966945E-2</v>
      </c>
      <c r="V4590">
        <v>4573</v>
      </c>
      <c r="W4590" s="46">
        <v>0.14323577378189301</v>
      </c>
    </row>
    <row r="4591" spans="10:23">
      <c r="J4591">
        <v>4574</v>
      </c>
      <c r="K4591" s="93">
        <f t="shared" ca="1" si="579"/>
        <v>-0.729149174757726</v>
      </c>
      <c r="L4591" s="93">
        <f t="shared" ca="1" si="579"/>
        <v>0.30451187904751159</v>
      </c>
      <c r="M4591" s="93">
        <f t="shared" ca="1" si="580"/>
        <v>-0.729149174757726</v>
      </c>
      <c r="N4591" s="101">
        <f t="shared" ca="1" si="576"/>
        <v>5.6816798098053262E-2</v>
      </c>
      <c r="O4591" s="46">
        <f t="shared" ca="1" si="581"/>
        <v>5.8541017274189477E-2</v>
      </c>
      <c r="P4591" s="46">
        <f t="shared" ca="1" si="582"/>
        <v>0.18941216447719572</v>
      </c>
      <c r="Q4591" s="47">
        <f t="shared" ca="1" si="577"/>
        <v>-0.20320127713182301</v>
      </c>
      <c r="R4591" s="47">
        <f t="shared" ca="1" si="578"/>
        <v>0.15860961958910702</v>
      </c>
      <c r="S4591" s="97">
        <f t="shared" ca="1" si="583"/>
        <v>0.10857531843164825</v>
      </c>
      <c r="V4591">
        <v>4574</v>
      </c>
      <c r="W4591" s="46">
        <v>0.27902022691938499</v>
      </c>
    </row>
    <row r="4592" spans="10:23">
      <c r="J4592">
        <v>4575</v>
      </c>
      <c r="K4592" s="93">
        <f t="shared" ca="1" si="579"/>
        <v>0.86197073478012531</v>
      </c>
      <c r="L4592" s="93">
        <f t="shared" ca="1" si="579"/>
        <v>-0.57288621208208534</v>
      </c>
      <c r="M4592" s="93">
        <f t="shared" ca="1" si="580"/>
        <v>0.86197073478012531</v>
      </c>
      <c r="N4592" s="101">
        <f t="shared" ca="1" si="576"/>
        <v>-0.26901775563222996</v>
      </c>
      <c r="O4592" s="46">
        <f t="shared" ca="1" si="581"/>
        <v>0.62970449138208007</v>
      </c>
      <c r="P4592" s="46">
        <f t="shared" ca="1" si="582"/>
        <v>0.47499390153114102</v>
      </c>
      <c r="Q4592" s="47">
        <f t="shared" ca="1" si="577"/>
        <v>0.93912567108395817</v>
      </c>
      <c r="R4592" s="47">
        <f t="shared" ca="1" si="578"/>
        <v>0.10592461936897681</v>
      </c>
      <c r="S4592" s="97">
        <f t="shared" ca="1" si="583"/>
        <v>0.36781455537552843</v>
      </c>
      <c r="V4592">
        <v>4575</v>
      </c>
      <c r="W4592" s="46">
        <v>-0.37095493741205399</v>
      </c>
    </row>
    <row r="4593" spans="10:23">
      <c r="J4593">
        <v>4576</v>
      </c>
      <c r="K4593" s="93">
        <f t="shared" ca="1" si="579"/>
        <v>-1.9803386631675912</v>
      </c>
      <c r="L4593" s="93">
        <f t="shared" ca="1" si="579"/>
        <v>4.4726845507898613E-2</v>
      </c>
      <c r="M4593" s="93">
        <f t="shared" ca="1" si="580"/>
        <v>-1.9803386631675912</v>
      </c>
      <c r="N4593" s="101">
        <f t="shared" ca="1" si="576"/>
        <v>-0.58738735076659609</v>
      </c>
      <c r="O4593" s="46">
        <f t="shared" ca="1" si="581"/>
        <v>-0.39059781298218121</v>
      </c>
      <c r="P4593" s="46">
        <f t="shared" ca="1" si="582"/>
        <v>-3.5157250650989624E-2</v>
      </c>
      <c r="Q4593" s="47">
        <f t="shared" ca="1" si="577"/>
        <v>-1.1014789376445644</v>
      </c>
      <c r="R4593" s="47">
        <f t="shared" ca="1" si="578"/>
        <v>5.4446646889663525E-2</v>
      </c>
      <c r="S4593" s="97">
        <f t="shared" ca="1" si="583"/>
        <v>-0.16807558304625886</v>
      </c>
      <c r="V4593">
        <v>4576</v>
      </c>
      <c r="W4593" s="46">
        <v>0.49168349423468699</v>
      </c>
    </row>
    <row r="4594" spans="10:23">
      <c r="J4594">
        <v>4577</v>
      </c>
      <c r="K4594" s="93">
        <f t="shared" ca="1" si="579"/>
        <v>1.1063960123236715E-2</v>
      </c>
      <c r="L4594" s="93">
        <f t="shared" ca="1" si="579"/>
        <v>0.88773905123106667</v>
      </c>
      <c r="M4594" s="93">
        <f t="shared" ca="1" si="580"/>
        <v>1.1063960123236715E-2</v>
      </c>
      <c r="N4594" s="101">
        <f t="shared" ca="1" si="576"/>
        <v>0.84516905748907323</v>
      </c>
      <c r="O4594" s="46">
        <f t="shared" ca="1" si="581"/>
        <v>0.32425493560590252</v>
      </c>
      <c r="P4594" s="46">
        <f t="shared" ca="1" si="582"/>
        <v>0.32226912364305227</v>
      </c>
      <c r="Q4594" s="47">
        <f t="shared" ca="1" si="577"/>
        <v>0.32822655953160307</v>
      </c>
      <c r="R4594" s="47">
        <f t="shared" ca="1" si="578"/>
        <v>0.28608025916386803</v>
      </c>
      <c r="S4594" s="97">
        <f t="shared" ca="1" si="583"/>
        <v>0.3051675973848853</v>
      </c>
      <c r="V4594">
        <v>4577</v>
      </c>
      <c r="W4594" s="46">
        <v>0.53691404757108496</v>
      </c>
    </row>
    <row r="4595" spans="10:23">
      <c r="J4595">
        <v>4578</v>
      </c>
      <c r="K4595" s="93">
        <f t="shared" ca="1" si="579"/>
        <v>-1.6950719788029553</v>
      </c>
      <c r="L4595" s="93">
        <f t="shared" ca="1" si="579"/>
        <v>5.0854536454140124E-3</v>
      </c>
      <c r="M4595" s="93">
        <f t="shared" ca="1" si="580"/>
        <v>-1.6950719788029553</v>
      </c>
      <c r="N4595" s="101">
        <f t="shared" ca="1" si="576"/>
        <v>-0.53424948275511441</v>
      </c>
      <c r="O4595" s="46">
        <f t="shared" ca="1" si="581"/>
        <v>-0.2881957818641937</v>
      </c>
      <c r="P4595" s="46">
        <f t="shared" ca="1" si="582"/>
        <v>1.6043764908004132E-2</v>
      </c>
      <c r="Q4595" s="47">
        <f t="shared" ca="1" si="577"/>
        <v>-0.89667487540858937</v>
      </c>
      <c r="R4595" s="47">
        <f t="shared" ca="1" si="578"/>
        <v>6.3038641065332093E-2</v>
      </c>
      <c r="S4595" s="97">
        <f t="shared" ca="1" si="583"/>
        <v>-0.11257857039943081</v>
      </c>
      <c r="V4595">
        <v>4578</v>
      </c>
      <c r="W4595" s="46">
        <v>0.46694762293887598</v>
      </c>
    </row>
    <row r="4596" spans="10:23">
      <c r="J4596">
        <v>4579</v>
      </c>
      <c r="K4596" s="93">
        <f t="shared" ca="1" si="579"/>
        <v>0.87711907433227232</v>
      </c>
      <c r="L4596" s="93">
        <f t="shared" ca="1" si="579"/>
        <v>-0.92731100941012534</v>
      </c>
      <c r="M4596" s="93">
        <f t="shared" ca="1" si="580"/>
        <v>0.87711907433227232</v>
      </c>
      <c r="N4596" s="101">
        <f t="shared" ca="1" si="576"/>
        <v>-0.60022443564423122</v>
      </c>
      <c r="O4596" s="46">
        <f t="shared" ca="1" si="581"/>
        <v>0.63514228283557483</v>
      </c>
      <c r="P4596" s="46">
        <f t="shared" ca="1" si="582"/>
        <v>0.4777127972578884</v>
      </c>
      <c r="Q4596" s="47">
        <f t="shared" ca="1" si="577"/>
        <v>0.95000125399094759</v>
      </c>
      <c r="R4596" s="47">
        <f t="shared" ca="1" si="578"/>
        <v>5.237098667541909E-2</v>
      </c>
      <c r="S4596" s="97">
        <f t="shared" ca="1" si="583"/>
        <v>0.34375663475549695</v>
      </c>
      <c r="V4596">
        <v>4579</v>
      </c>
      <c r="W4596" s="46">
        <v>-0.15591386951133299</v>
      </c>
    </row>
    <row r="4597" spans="10:23">
      <c r="J4597">
        <v>4580</v>
      </c>
      <c r="K4597" s="93">
        <f t="shared" ca="1" si="579"/>
        <v>0.62434392422244334</v>
      </c>
      <c r="L4597" s="93">
        <f t="shared" ca="1" si="579"/>
        <v>-0.77892748927075417</v>
      </c>
      <c r="M4597" s="93">
        <f t="shared" ca="1" si="580"/>
        <v>0.62434392422244334</v>
      </c>
      <c r="N4597" s="101">
        <f t="shared" ca="1" si="576"/>
        <v>-0.53993268319344545</v>
      </c>
      <c r="O4597" s="46">
        <f t="shared" ca="1" si="581"/>
        <v>0.54440372061947628</v>
      </c>
      <c r="P4597" s="46">
        <f t="shared" ca="1" si="582"/>
        <v>0.43234351614983912</v>
      </c>
      <c r="Q4597" s="47">
        <f t="shared" ca="1" si="577"/>
        <v>0.76852412955875049</v>
      </c>
      <c r="R4597" s="47">
        <f t="shared" ca="1" si="578"/>
        <v>6.2119710237043185E-2</v>
      </c>
      <c r="S4597" s="97">
        <f t="shared" ca="1" si="583"/>
        <v>0.30326171542825975</v>
      </c>
      <c r="V4597">
        <v>4580</v>
      </c>
      <c r="W4597" s="46">
        <v>1.06241011825737</v>
      </c>
    </row>
    <row r="4598" spans="10:23">
      <c r="J4598">
        <v>4581</v>
      </c>
      <c r="K4598" s="93">
        <f t="shared" ca="1" si="579"/>
        <v>0.68397359948573389</v>
      </c>
      <c r="L4598" s="93">
        <f t="shared" ca="1" si="579"/>
        <v>0.22475290645844204</v>
      </c>
      <c r="M4598" s="93">
        <f t="shared" ca="1" si="580"/>
        <v>0.68397359948573389</v>
      </c>
      <c r="N4598" s="101">
        <f t="shared" ca="1" si="576"/>
        <v>0.43060340074892661</v>
      </c>
      <c r="O4598" s="46">
        <f t="shared" ca="1" si="581"/>
        <v>0.56580895367522921</v>
      </c>
      <c r="P4598" s="46">
        <f t="shared" ca="1" si="582"/>
        <v>0.44304613267771559</v>
      </c>
      <c r="Q4598" s="47">
        <f t="shared" ca="1" si="577"/>
        <v>0.81133459567025645</v>
      </c>
      <c r="R4598" s="47">
        <f t="shared" ca="1" si="578"/>
        <v>0.21904810598501046</v>
      </c>
      <c r="S4598" s="97">
        <f t="shared" ca="1" si="583"/>
        <v>0.39242852983011983</v>
      </c>
      <c r="V4598">
        <v>4581</v>
      </c>
      <c r="W4598" s="46">
        <v>1.3367751627761599</v>
      </c>
    </row>
    <row r="4599" spans="10:23">
      <c r="J4599">
        <v>4582</v>
      </c>
      <c r="K4599" s="93">
        <f t="shared" ca="1" si="579"/>
        <v>-0.53332382461318073</v>
      </c>
      <c r="L4599" s="93">
        <f t="shared" ca="1" si="579"/>
        <v>-0.27186221324977444</v>
      </c>
      <c r="M4599" s="93">
        <f t="shared" ca="1" si="580"/>
        <v>-0.53332382461318073</v>
      </c>
      <c r="N4599" s="101">
        <f t="shared" ca="1" si="576"/>
        <v>-0.42735693449538736</v>
      </c>
      <c r="O4599" s="46">
        <f t="shared" ca="1" si="581"/>
        <v>0.12883633985577889</v>
      </c>
      <c r="P4599" s="46">
        <f t="shared" ca="1" si="582"/>
        <v>0.22455982576799044</v>
      </c>
      <c r="Q4599" s="47">
        <f t="shared" ca="1" si="577"/>
        <v>-6.2610631968644193E-2</v>
      </c>
      <c r="R4599" s="47">
        <f t="shared" ca="1" si="578"/>
        <v>8.032236332290367E-2</v>
      </c>
      <c r="S4599" s="97">
        <f t="shared" ca="1" si="583"/>
        <v>0.10457935158934129</v>
      </c>
      <c r="V4599">
        <v>4582</v>
      </c>
      <c r="W4599" s="46">
        <v>0.74093336257694498</v>
      </c>
    </row>
    <row r="4600" spans="10:23">
      <c r="J4600">
        <v>4583</v>
      </c>
      <c r="K4600" s="93">
        <f t="shared" ca="1" si="579"/>
        <v>1.1500131444891972</v>
      </c>
      <c r="L4600" s="93">
        <f t="shared" ca="1" si="579"/>
        <v>-0.63419453090587841</v>
      </c>
      <c r="M4600" s="93">
        <f t="shared" ca="1" si="580"/>
        <v>1.1500131444891972</v>
      </c>
      <c r="N4600" s="101">
        <f t="shared" ca="1" si="576"/>
        <v>-0.23553919388324229</v>
      </c>
      <c r="O4600" s="46">
        <f t="shared" ca="1" si="581"/>
        <v>0.73310292316188685</v>
      </c>
      <c r="P4600" s="46">
        <f t="shared" ca="1" si="582"/>
        <v>0.52669311742104441</v>
      </c>
      <c r="Q4600" s="47">
        <f t="shared" ca="1" si="577"/>
        <v>1.1459225346435717</v>
      </c>
      <c r="R4600" s="47">
        <f t="shared" ca="1" si="578"/>
        <v>0.11133785136945733</v>
      </c>
      <c r="S4600" s="97">
        <f t="shared" ca="1" si="583"/>
        <v>0.42222038726567207</v>
      </c>
      <c r="V4600">
        <v>4583</v>
      </c>
      <c r="W4600" s="46">
        <v>8.1895265351783399E-3</v>
      </c>
    </row>
    <row r="4601" spans="10:23">
      <c r="J4601">
        <v>4584</v>
      </c>
      <c r="K4601" s="93">
        <f t="shared" ca="1" si="579"/>
        <v>-0.86398869588590332</v>
      </c>
      <c r="L4601" s="93">
        <f t="shared" ca="1" si="579"/>
        <v>0.5003473775062337</v>
      </c>
      <c r="M4601" s="93">
        <f t="shared" ca="1" si="580"/>
        <v>-0.86398869588590332</v>
      </c>
      <c r="N4601" s="101">
        <f t="shared" ca="1" si="576"/>
        <v>0.19960314917870725</v>
      </c>
      <c r="O4601" s="46">
        <f t="shared" ca="1" si="581"/>
        <v>1.0137745545295396E-2</v>
      </c>
      <c r="P4601" s="46">
        <f t="shared" ca="1" si="582"/>
        <v>0.16521052861274868</v>
      </c>
      <c r="Q4601" s="47">
        <f t="shared" ca="1" si="577"/>
        <v>-0.30000782058961117</v>
      </c>
      <c r="R4601" s="47">
        <f t="shared" ca="1" si="578"/>
        <v>0.18169710018928587</v>
      </c>
      <c r="S4601" s="97">
        <f t="shared" ca="1" si="583"/>
        <v>9.591742286729063E-2</v>
      </c>
      <c r="V4601">
        <v>4584</v>
      </c>
      <c r="W4601" s="46">
        <v>5.25079649539483E-2</v>
      </c>
    </row>
    <row r="4602" spans="10:23">
      <c r="J4602">
        <v>4585</v>
      </c>
      <c r="K4602" s="93">
        <f t="shared" ca="1" si="579"/>
        <v>1.3629659613897136</v>
      </c>
      <c r="L4602" s="93">
        <f t="shared" ca="1" si="579"/>
        <v>0.55301320608174231</v>
      </c>
      <c r="M4602" s="93">
        <f t="shared" ca="1" si="580"/>
        <v>1.3629659613897136</v>
      </c>
      <c r="N4602" s="101">
        <f t="shared" ca="1" si="576"/>
        <v>0.95775627551185449</v>
      </c>
      <c r="O4602" s="46">
        <f t="shared" ca="1" si="581"/>
        <v>0.80954648344471225</v>
      </c>
      <c r="P4602" s="46">
        <f t="shared" ca="1" si="582"/>
        <v>0.56491489756245716</v>
      </c>
      <c r="Q4602" s="47">
        <f t="shared" ca="1" si="577"/>
        <v>1.2988096552092225</v>
      </c>
      <c r="R4602" s="47">
        <f t="shared" ca="1" si="578"/>
        <v>0.30428476675339811</v>
      </c>
      <c r="S4602" s="97">
        <f t="shared" ca="1" si="583"/>
        <v>0.55691562509905523</v>
      </c>
      <c r="V4602">
        <v>4585</v>
      </c>
      <c r="W4602" s="46">
        <v>7.2569489060174006E-2</v>
      </c>
    </row>
    <row r="4603" spans="10:23">
      <c r="J4603">
        <v>4586</v>
      </c>
      <c r="K4603" s="93">
        <f t="shared" ca="1" si="579"/>
        <v>0.60043142980998709</v>
      </c>
      <c r="L4603" s="93">
        <f t="shared" ca="1" si="579"/>
        <v>-0.87322393660512987</v>
      </c>
      <c r="M4603" s="93">
        <f t="shared" ca="1" si="580"/>
        <v>0.60043142980998709</v>
      </c>
      <c r="N4603" s="101">
        <f t="shared" ca="1" si="576"/>
        <v>-0.63693826928348052</v>
      </c>
      <c r="O4603" s="46">
        <f t="shared" ca="1" si="581"/>
        <v>0.53581986512163948</v>
      </c>
      <c r="P4603" s="46">
        <f t="shared" ca="1" si="582"/>
        <v>0.42805158840092072</v>
      </c>
      <c r="Q4603" s="47">
        <f t="shared" ca="1" si="577"/>
        <v>0.751356418563077</v>
      </c>
      <c r="R4603" s="47">
        <f t="shared" ca="1" si="578"/>
        <v>4.643463550817363E-2</v>
      </c>
      <c r="S4603" s="97">
        <f t="shared" ca="1" si="583"/>
        <v>0.29112725031490655</v>
      </c>
      <c r="V4603">
        <v>4586</v>
      </c>
      <c r="W4603" s="46">
        <v>-0.33109046743977899</v>
      </c>
    </row>
    <row r="4604" spans="10:23">
      <c r="J4604">
        <v>4587</v>
      </c>
      <c r="K4604" s="93">
        <f t="shared" ca="1" si="579"/>
        <v>-1.4329247293731016</v>
      </c>
      <c r="L4604" s="93">
        <f t="shared" ca="1" si="579"/>
        <v>0.70982893773194222</v>
      </c>
      <c r="M4604" s="93">
        <f t="shared" ca="1" si="580"/>
        <v>-1.4329247293731016</v>
      </c>
      <c r="N4604" s="101">
        <f t="shared" ca="1" si="576"/>
        <v>0.21727467271900919</v>
      </c>
      <c r="O4604" s="46">
        <f t="shared" ca="1" si="581"/>
        <v>-0.19409292210193196</v>
      </c>
      <c r="P4604" s="46">
        <f t="shared" ca="1" si="582"/>
        <v>6.3095194789135001E-2</v>
      </c>
      <c r="Q4604" s="47">
        <f t="shared" ca="1" si="577"/>
        <v>-0.70846915588406589</v>
      </c>
      <c r="R4604" s="47">
        <f t="shared" ca="1" si="578"/>
        <v>0.18455445282715716</v>
      </c>
      <c r="S4604" s="97">
        <f t="shared" ca="1" si="583"/>
        <v>-4.7692346373874039E-3</v>
      </c>
      <c r="V4604">
        <v>4587</v>
      </c>
      <c r="W4604" s="46">
        <v>7.9955942387308604E-2</v>
      </c>
    </row>
    <row r="4605" spans="10:23">
      <c r="J4605">
        <v>4588</v>
      </c>
      <c r="K4605" s="93">
        <f t="shared" ca="1" si="579"/>
        <v>0.78954082024270145</v>
      </c>
      <c r="L4605" s="93">
        <f t="shared" ca="1" si="579"/>
        <v>0.6147392095658637</v>
      </c>
      <c r="M4605" s="93">
        <f t="shared" ca="1" si="580"/>
        <v>0.78954082024270145</v>
      </c>
      <c r="N4605" s="101">
        <f t="shared" ca="1" si="576"/>
        <v>0.83391560280216348</v>
      </c>
      <c r="O4605" s="46">
        <f t="shared" ca="1" si="581"/>
        <v>0.60370436319026544</v>
      </c>
      <c r="P4605" s="46">
        <f t="shared" ca="1" si="582"/>
        <v>0.4619938374352337</v>
      </c>
      <c r="Q4605" s="47">
        <f t="shared" ca="1" si="577"/>
        <v>0.88712541470032891</v>
      </c>
      <c r="R4605" s="47">
        <f t="shared" ca="1" si="578"/>
        <v>0.2842606600579124</v>
      </c>
      <c r="S4605" s="97">
        <f t="shared" ca="1" si="583"/>
        <v>0.44398251162408892</v>
      </c>
      <c r="V4605">
        <v>4588</v>
      </c>
      <c r="W4605" s="46">
        <v>-0.22436104013370101</v>
      </c>
    </row>
    <row r="4606" spans="10:23">
      <c r="J4606">
        <v>4589</v>
      </c>
      <c r="K4606" s="93">
        <f t="shared" ca="1" si="579"/>
        <v>1.453802930017059</v>
      </c>
      <c r="L4606" s="93">
        <f t="shared" ca="1" si="579"/>
        <v>0.87560529312771085</v>
      </c>
      <c r="M4606" s="93">
        <f t="shared" ca="1" si="580"/>
        <v>1.453802930017059</v>
      </c>
      <c r="N4606" s="101">
        <f t="shared" ca="1" si="576"/>
        <v>1.2924886037063885</v>
      </c>
      <c r="O4606" s="46">
        <f t="shared" ca="1" si="581"/>
        <v>0.84215418212764415</v>
      </c>
      <c r="P4606" s="46">
        <f t="shared" ca="1" si="582"/>
        <v>0.58121874690392306</v>
      </c>
      <c r="Q4606" s="47">
        <f t="shared" ca="1" si="577"/>
        <v>1.3640250525750863</v>
      </c>
      <c r="R4606" s="47">
        <f t="shared" ca="1" si="578"/>
        <v>0.3584084702793654</v>
      </c>
      <c r="S4606" s="97">
        <f t="shared" ca="1" si="583"/>
        <v>0.60028132620350472</v>
      </c>
      <c r="V4606">
        <v>4589</v>
      </c>
      <c r="W4606" s="46">
        <v>0.39093079377967299</v>
      </c>
    </row>
    <row r="4607" spans="10:23">
      <c r="J4607">
        <v>4590</v>
      </c>
      <c r="K4607" s="93">
        <f t="shared" ca="1" si="579"/>
        <v>0.4588984374959984</v>
      </c>
      <c r="L4607" s="93">
        <f t="shared" ca="1" si="579"/>
        <v>-0.54828794398047298</v>
      </c>
      <c r="M4607" s="93">
        <f t="shared" ca="1" si="580"/>
        <v>0.4588984374959984</v>
      </c>
      <c r="N4607" s="101">
        <f t="shared" ca="1" si="576"/>
        <v>-0.37388258409393826</v>
      </c>
      <c r="O4607" s="46">
        <f t="shared" ca="1" si="581"/>
        <v>0.48501384157409733</v>
      </c>
      <c r="P4607" s="46">
        <f t="shared" ca="1" si="582"/>
        <v>0.40264857662714965</v>
      </c>
      <c r="Q4607" s="47">
        <f t="shared" ca="1" si="577"/>
        <v>0.64974437146799269</v>
      </c>
      <c r="R4607" s="47">
        <f t="shared" ca="1" si="578"/>
        <v>8.8968764173943393E-2</v>
      </c>
      <c r="S4607" s="97">
        <f t="shared" ca="1" si="583"/>
        <v>0.28699130287402036</v>
      </c>
      <c r="V4607">
        <v>4590</v>
      </c>
      <c r="W4607" s="46">
        <v>0.383241496427569</v>
      </c>
    </row>
    <row r="4608" spans="10:23">
      <c r="J4608">
        <v>4591</v>
      </c>
      <c r="K4608" s="93">
        <f t="shared" ca="1" si="579"/>
        <v>-0.80855345727249728</v>
      </c>
      <c r="L4608" s="93">
        <f t="shared" ca="1" si="579"/>
        <v>-1.4029405964574186</v>
      </c>
      <c r="M4608" s="93">
        <f t="shared" ca="1" si="580"/>
        <v>-0.80855345727249728</v>
      </c>
      <c r="N4608" s="101">
        <f t="shared" ca="1" si="576"/>
        <v>-1.5872425317138852</v>
      </c>
      <c r="O4608" s="46">
        <f t="shared" ca="1" si="581"/>
        <v>3.0037303890731115E-2</v>
      </c>
      <c r="P4608" s="46">
        <f t="shared" ca="1" si="582"/>
        <v>0.17516030778546654</v>
      </c>
      <c r="Q4608" s="47">
        <f t="shared" ca="1" si="577"/>
        <v>-0.26020870389873973</v>
      </c>
      <c r="R4608" s="47">
        <f t="shared" ca="1" si="578"/>
        <v>-0.10722242664853193</v>
      </c>
      <c r="S4608" s="97">
        <f t="shared" ca="1" si="583"/>
        <v>-3.8592561378900408E-2</v>
      </c>
      <c r="V4608">
        <v>4591</v>
      </c>
      <c r="W4608" s="46">
        <v>0.51294131667867005</v>
      </c>
    </row>
    <row r="4609" spans="10:23">
      <c r="J4609">
        <v>4592</v>
      </c>
      <c r="K4609" s="93">
        <f t="shared" ca="1" si="579"/>
        <v>0.75259547741069877</v>
      </c>
      <c r="L4609" s="93">
        <f t="shared" ca="1" si="579"/>
        <v>-0.38661267998502324</v>
      </c>
      <c r="M4609" s="93">
        <f t="shared" ca="1" si="580"/>
        <v>0.75259547741069877</v>
      </c>
      <c r="N4609" s="101">
        <f t="shared" ca="1" si="576"/>
        <v>-0.12719873697412287</v>
      </c>
      <c r="O4609" s="46">
        <f t="shared" ca="1" si="581"/>
        <v>0.59044211297421301</v>
      </c>
      <c r="P4609" s="46">
        <f t="shared" ca="1" si="582"/>
        <v>0.45536271232720749</v>
      </c>
      <c r="Q4609" s="47">
        <f t="shared" ca="1" si="577"/>
        <v>0.86060091426822405</v>
      </c>
      <c r="R4609" s="47">
        <f t="shared" ca="1" si="578"/>
        <v>0.12885568958139484</v>
      </c>
      <c r="S4609" s="97">
        <f t="shared" ca="1" si="583"/>
        <v>0.35964890127780391</v>
      </c>
      <c r="V4609">
        <v>4592</v>
      </c>
      <c r="W4609" s="46">
        <v>6.1838156184064998E-2</v>
      </c>
    </row>
    <row r="4610" spans="10:23">
      <c r="J4610">
        <v>4593</v>
      </c>
      <c r="K4610" s="93">
        <f t="shared" ca="1" si="579"/>
        <v>0.19452070356704415</v>
      </c>
      <c r="L4610" s="93">
        <f t="shared" ca="1" si="579"/>
        <v>0.17674242068481111</v>
      </c>
      <c r="M4610" s="93">
        <f t="shared" ca="1" si="580"/>
        <v>0.19452070356704415</v>
      </c>
      <c r="N4610" s="101">
        <f t="shared" ca="1" si="576"/>
        <v>0.22942846522787552</v>
      </c>
      <c r="O4610" s="46">
        <f t="shared" ca="1" si="581"/>
        <v>0.3901103059684794</v>
      </c>
      <c r="P4610" s="46">
        <f t="shared" ca="1" si="582"/>
        <v>0.35519680882434068</v>
      </c>
      <c r="Q4610" s="47">
        <f t="shared" ca="1" si="577"/>
        <v>0.45993730025675683</v>
      </c>
      <c r="R4610" s="47">
        <f t="shared" ca="1" si="578"/>
        <v>0.18651962979710823</v>
      </c>
      <c r="S4610" s="97">
        <f t="shared" ca="1" si="583"/>
        <v>0.28831496788279382</v>
      </c>
      <c r="V4610">
        <v>4593</v>
      </c>
      <c r="W4610" s="46">
        <v>4.8806100107221502E-3</v>
      </c>
    </row>
    <row r="4611" spans="10:23">
      <c r="J4611">
        <v>4594</v>
      </c>
      <c r="K4611" s="93">
        <f t="shared" ca="1" si="579"/>
        <v>0.46641486938681326</v>
      </c>
      <c r="L4611" s="93">
        <f t="shared" ca="1" si="579"/>
        <v>1.8534963293459743</v>
      </c>
      <c r="M4611" s="93">
        <f t="shared" ca="1" si="580"/>
        <v>0.46641486938681326</v>
      </c>
      <c r="N4611" s="101">
        <f t="shared" ca="1" si="576"/>
        <v>1.9055991010498998</v>
      </c>
      <c r="O4611" s="46">
        <f t="shared" ca="1" si="581"/>
        <v>0.4877120111626484</v>
      </c>
      <c r="P4611" s="46">
        <f t="shared" ca="1" si="582"/>
        <v>0.40399766142142518</v>
      </c>
      <c r="Q4611" s="47">
        <f t="shared" ca="1" si="577"/>
        <v>0.65514071064509483</v>
      </c>
      <c r="R4611" s="47">
        <f t="shared" ca="1" si="578"/>
        <v>0.45754383305075985</v>
      </c>
      <c r="S4611" s="97">
        <f t="shared" ca="1" si="583"/>
        <v>0.47262792210670412</v>
      </c>
      <c r="V4611">
        <v>4594</v>
      </c>
      <c r="W4611" s="46">
        <v>0.34030772347760901</v>
      </c>
    </row>
    <row r="4612" spans="10:23">
      <c r="J4612">
        <v>4595</v>
      </c>
      <c r="K4612" s="93">
        <f t="shared" ca="1" si="579"/>
        <v>-1.2865805459211905</v>
      </c>
      <c r="L4612" s="93">
        <f t="shared" ca="1" si="579"/>
        <v>0.8668379429026315</v>
      </c>
      <c r="M4612" s="93">
        <f t="shared" ca="1" si="580"/>
        <v>-1.2865805459211905</v>
      </c>
      <c r="N4612" s="101">
        <f t="shared" ca="1" si="576"/>
        <v>0.41267300428215198</v>
      </c>
      <c r="O4612" s="46">
        <f t="shared" ca="1" si="581"/>
        <v>-0.1415598278110346</v>
      </c>
      <c r="P4612" s="46">
        <f t="shared" ca="1" si="582"/>
        <v>8.9361741934583683E-2</v>
      </c>
      <c r="Q4612" s="47">
        <f t="shared" ca="1" si="577"/>
        <v>-0.60340296730227116</v>
      </c>
      <c r="R4612" s="47">
        <f t="shared" ca="1" si="578"/>
        <v>0.21614889553914407</v>
      </c>
      <c r="S4612" s="97">
        <f t="shared" ca="1" si="583"/>
        <v>3.7294533864054735E-2</v>
      </c>
      <c r="V4612">
        <v>4595</v>
      </c>
      <c r="W4612" s="46">
        <v>0.78974447256129099</v>
      </c>
    </row>
    <row r="4613" spans="10:23">
      <c r="J4613">
        <v>4596</v>
      </c>
      <c r="K4613" s="93">
        <f t="shared" ca="1" si="579"/>
        <v>2.2793515564606445E-2</v>
      </c>
      <c r="L4613" s="93">
        <f t="shared" ca="1" si="579"/>
        <v>-0.54342990717119755</v>
      </c>
      <c r="M4613" s="93">
        <f t="shared" ca="1" si="580"/>
        <v>2.2793515564606445E-2</v>
      </c>
      <c r="N4613" s="101">
        <f t="shared" ca="1" si="576"/>
        <v>-0.50796790965393557</v>
      </c>
      <c r="O4613" s="46">
        <f t="shared" ca="1" si="581"/>
        <v>0.32846548793164126</v>
      </c>
      <c r="P4613" s="46">
        <f t="shared" ca="1" si="582"/>
        <v>0.32437439980592164</v>
      </c>
      <c r="Q4613" s="47">
        <f t="shared" ca="1" si="577"/>
        <v>0.33664766418308062</v>
      </c>
      <c r="R4613" s="47">
        <f t="shared" ca="1" si="578"/>
        <v>6.7288174053067779E-2</v>
      </c>
      <c r="S4613" s="97">
        <f t="shared" ca="1" si="583"/>
        <v>0.19787683099235454</v>
      </c>
      <c r="V4613">
        <v>4596</v>
      </c>
      <c r="W4613" s="46">
        <v>0.78083440896228196</v>
      </c>
    </row>
    <row r="4614" spans="10:23">
      <c r="J4614">
        <v>4597</v>
      </c>
      <c r="K4614" s="93">
        <f t="shared" ca="1" si="579"/>
        <v>-1.4279812031772239</v>
      </c>
      <c r="L4614" s="93">
        <f t="shared" ca="1" si="579"/>
        <v>-0.79581924731270837</v>
      </c>
      <c r="M4614" s="93">
        <f t="shared" ca="1" si="580"/>
        <v>-1.4279812031772239</v>
      </c>
      <c r="N4614" s="101">
        <f t="shared" ca="1" si="576"/>
        <v>-1.2086329066077461</v>
      </c>
      <c r="O4614" s="46">
        <f t="shared" ca="1" si="581"/>
        <v>-0.19231834711267104</v>
      </c>
      <c r="P4614" s="46">
        <f t="shared" ca="1" si="582"/>
        <v>6.3982482283765463E-2</v>
      </c>
      <c r="Q4614" s="47">
        <f t="shared" ca="1" si="577"/>
        <v>-0.70492000590554404</v>
      </c>
      <c r="R4614" s="47">
        <f t="shared" ca="1" si="578"/>
        <v>-4.6004093743999164E-2</v>
      </c>
      <c r="S4614" s="97">
        <f t="shared" ca="1" si="583"/>
        <v>-0.1191612204283351</v>
      </c>
      <c r="V4614">
        <v>4597</v>
      </c>
      <c r="W4614" s="46">
        <v>0.65111221190607405</v>
      </c>
    </row>
    <row r="4615" spans="10:23">
      <c r="J4615">
        <v>4598</v>
      </c>
      <c r="K4615" s="93">
        <f t="shared" ca="1" si="579"/>
        <v>-0.25159932482267872</v>
      </c>
      <c r="L4615" s="93">
        <f t="shared" ca="1" si="579"/>
        <v>1.8149557890731978</v>
      </c>
      <c r="M4615" s="93">
        <f t="shared" ca="1" si="580"/>
        <v>-0.25159932482267872</v>
      </c>
      <c r="N4615" s="101">
        <f t="shared" ca="1" si="576"/>
        <v>1.6407148413373405</v>
      </c>
      <c r="O4615" s="46">
        <f t="shared" ca="1" si="581"/>
        <v>0.22996683484681207</v>
      </c>
      <c r="P4615" s="46">
        <f t="shared" ca="1" si="582"/>
        <v>0.27512507326350699</v>
      </c>
      <c r="Q4615" s="47">
        <f t="shared" ca="1" si="577"/>
        <v>0.13965035801342215</v>
      </c>
      <c r="R4615" s="47">
        <f t="shared" ca="1" si="578"/>
        <v>0.4147140376177772</v>
      </c>
      <c r="S4615" s="97">
        <f t="shared" ca="1" si="583"/>
        <v>0.32234043623229464</v>
      </c>
      <c r="V4615">
        <v>4598</v>
      </c>
      <c r="W4615" s="46">
        <v>7.7427761665296302E-2</v>
      </c>
    </row>
    <row r="4616" spans="10:23">
      <c r="J4616">
        <v>4599</v>
      </c>
      <c r="K4616" s="93">
        <f t="shared" ca="1" si="579"/>
        <v>-0.67076325035650608</v>
      </c>
      <c r="L4616" s="93">
        <f t="shared" ca="1" si="579"/>
        <v>-1.4167562897365555</v>
      </c>
      <c r="M4616" s="93">
        <f t="shared" ca="1" si="580"/>
        <v>-0.67076325035650608</v>
      </c>
      <c r="N4616" s="101">
        <f t="shared" ca="1" si="576"/>
        <v>-1.5565205813124421</v>
      </c>
      <c r="O4616" s="46">
        <f t="shared" ca="1" si="581"/>
        <v>7.9499781739456932E-2</v>
      </c>
      <c r="P4616" s="46">
        <f t="shared" ca="1" si="582"/>
        <v>0.19989154670982945</v>
      </c>
      <c r="Q4616" s="47">
        <f t="shared" ca="1" si="577"/>
        <v>-0.1612837482012881</v>
      </c>
      <c r="R4616" s="47">
        <f t="shared" ca="1" si="578"/>
        <v>-0.1022549179999474</v>
      </c>
      <c r="S4616" s="97">
        <f t="shared" ca="1" si="583"/>
        <v>-1.1377568130245236E-2</v>
      </c>
      <c r="V4616">
        <v>4599</v>
      </c>
      <c r="W4616" s="46">
        <v>0.60361616073378599</v>
      </c>
    </row>
    <row r="4617" spans="10:23">
      <c r="J4617">
        <v>4600</v>
      </c>
      <c r="K4617" s="93">
        <f t="shared" ca="1" si="579"/>
        <v>-0.92580248917322949</v>
      </c>
      <c r="L4617" s="93">
        <f t="shared" ca="1" si="579"/>
        <v>0.80865263646668806</v>
      </c>
      <c r="M4617" s="93">
        <f t="shared" ca="1" si="580"/>
        <v>-0.92580248917322949</v>
      </c>
      <c r="N4617" s="101">
        <f t="shared" ca="1" si="576"/>
        <v>0.47224400905480518</v>
      </c>
      <c r="O4617" s="46">
        <f t="shared" ca="1" si="581"/>
        <v>-1.2051519204732797E-2</v>
      </c>
      <c r="P4617" s="46">
        <f t="shared" ca="1" si="582"/>
        <v>0.15411589623773458</v>
      </c>
      <c r="Q4617" s="47">
        <f t="shared" ca="1" si="577"/>
        <v>-0.34438635008966756</v>
      </c>
      <c r="R4617" s="47">
        <f t="shared" ca="1" si="578"/>
        <v>0.22578107961425165</v>
      </c>
      <c r="S4617" s="97">
        <f t="shared" ca="1" si="583"/>
        <v>0.10686478020475942</v>
      </c>
      <c r="V4617">
        <v>4600</v>
      </c>
      <c r="W4617" s="46">
        <v>1.3445680522599499</v>
      </c>
    </row>
    <row r="4618" spans="10:23">
      <c r="J4618">
        <v>4601</v>
      </c>
      <c r="K4618" s="93">
        <f t="shared" ca="1" si="579"/>
        <v>-0.39778586257384946</v>
      </c>
      <c r="L4618" s="93">
        <f t="shared" ca="1" si="579"/>
        <v>2.4065804750695512</v>
      </c>
      <c r="M4618" s="93">
        <f t="shared" ca="1" si="580"/>
        <v>-0.39778586257384946</v>
      </c>
      <c r="N4618" s="101">
        <f t="shared" ca="1" si="576"/>
        <v>2.1551336613460341</v>
      </c>
      <c r="O4618" s="46">
        <f t="shared" ca="1" si="581"/>
        <v>0.17749033054990151</v>
      </c>
      <c r="P4618" s="46">
        <f t="shared" ca="1" si="582"/>
        <v>0.24888682111505173</v>
      </c>
      <c r="Q4618" s="47">
        <f t="shared" ca="1" si="577"/>
        <v>3.4697349419601065E-2</v>
      </c>
      <c r="R4618" s="47">
        <f t="shared" ca="1" si="578"/>
        <v>0.49789169736908634</v>
      </c>
      <c r="S4618" s="97">
        <f t="shared" ca="1" si="583"/>
        <v>0.33769101395949391</v>
      </c>
      <c r="V4618">
        <v>4601</v>
      </c>
      <c r="W4618" s="46">
        <v>-9.7371293925179403E-2</v>
      </c>
    </row>
    <row r="4619" spans="10:23">
      <c r="J4619">
        <v>4602</v>
      </c>
      <c r="K4619" s="93">
        <f t="shared" ca="1" si="579"/>
        <v>5.8070909283337566E-2</v>
      </c>
      <c r="L4619" s="93">
        <f t="shared" ca="1" si="579"/>
        <v>0.15321968654906562</v>
      </c>
      <c r="M4619" s="93">
        <f t="shared" ca="1" si="580"/>
        <v>5.8070909283337566E-2</v>
      </c>
      <c r="N4619" s="101">
        <f t="shared" ca="1" si="576"/>
        <v>0.16373286080858679</v>
      </c>
      <c r="O4619" s="46">
        <f t="shared" ca="1" si="581"/>
        <v>0.34112899533487323</v>
      </c>
      <c r="P4619" s="46">
        <f t="shared" ca="1" si="582"/>
        <v>0.33070615350753763</v>
      </c>
      <c r="Q4619" s="47">
        <f t="shared" ca="1" si="577"/>
        <v>0.36197467898954455</v>
      </c>
      <c r="R4619" s="47">
        <f t="shared" ca="1" si="578"/>
        <v>0.17589714395677322</v>
      </c>
      <c r="S4619" s="97">
        <f t="shared" ca="1" si="583"/>
        <v>0.25851306964582321</v>
      </c>
      <c r="V4619">
        <v>4602</v>
      </c>
      <c r="W4619" s="46">
        <v>0.31366695799194599</v>
      </c>
    </row>
    <row r="4620" spans="10:23">
      <c r="J4620">
        <v>4603</v>
      </c>
      <c r="K4620" s="93">
        <f t="shared" ca="1" si="579"/>
        <v>-4.4500763127007049E-2</v>
      </c>
      <c r="L4620" s="93">
        <f t="shared" ca="1" si="579"/>
        <v>-0.80944833012232709</v>
      </c>
      <c r="M4620" s="93">
        <f t="shared" ca="1" si="580"/>
        <v>-4.4500763127007049E-2</v>
      </c>
      <c r="N4620" s="101">
        <f t="shared" ca="1" si="576"/>
        <v>-0.78157659447894134</v>
      </c>
      <c r="O4620" s="46">
        <f t="shared" ca="1" si="581"/>
        <v>0.30430889622872526</v>
      </c>
      <c r="P4620" s="46">
        <f t="shared" ca="1" si="582"/>
        <v>0.31229610395446361</v>
      </c>
      <c r="Q4620" s="47">
        <f t="shared" ca="1" si="577"/>
        <v>0.28833448077724855</v>
      </c>
      <c r="R4620" s="47">
        <f t="shared" ca="1" si="578"/>
        <v>2.3047704602527669E-2</v>
      </c>
      <c r="S4620" s="97">
        <f t="shared" ca="1" si="583"/>
        <v>0.16367830041562648</v>
      </c>
      <c r="V4620">
        <v>4603</v>
      </c>
      <c r="W4620" s="46">
        <v>0.16840452616453</v>
      </c>
    </row>
    <row r="4621" spans="10:23">
      <c r="J4621">
        <v>4604</v>
      </c>
      <c r="K4621" s="93">
        <f t="shared" ca="1" si="579"/>
        <v>-1.6218129063169588</v>
      </c>
      <c r="L4621" s="93">
        <f t="shared" ca="1" si="579"/>
        <v>-0.7327264327634373</v>
      </c>
      <c r="M4621" s="93">
        <f t="shared" ca="1" si="580"/>
        <v>-1.6218129063169588</v>
      </c>
      <c r="N4621" s="101">
        <f t="shared" ca="1" si="576"/>
        <v>-1.2104584997837495</v>
      </c>
      <c r="O4621" s="46">
        <f t="shared" ca="1" si="581"/>
        <v>-0.26189801128122292</v>
      </c>
      <c r="P4621" s="46">
        <f t="shared" ca="1" si="582"/>
        <v>2.9192650199489523E-2</v>
      </c>
      <c r="Q4621" s="47">
        <f t="shared" ca="1" si="577"/>
        <v>-0.84407933424264781</v>
      </c>
      <c r="R4621" s="47">
        <f t="shared" ca="1" si="578"/>
        <v>-4.6299278449790732E-2</v>
      </c>
      <c r="S4621" s="97">
        <f t="shared" ca="1" si="583"/>
        <v>-0.15409864486550684</v>
      </c>
      <c r="V4621">
        <v>4604</v>
      </c>
      <c r="W4621" s="46">
        <v>0.21242072821588801</v>
      </c>
    </row>
    <row r="4622" spans="10:23">
      <c r="J4622">
        <v>4605</v>
      </c>
      <c r="K4622" s="93">
        <f t="shared" ca="1" si="579"/>
        <v>-1.1292804826633558</v>
      </c>
      <c r="L4622" s="93">
        <f t="shared" ca="1" si="579"/>
        <v>2.2597230078164268</v>
      </c>
      <c r="M4622" s="93">
        <f t="shared" ca="1" si="580"/>
        <v>-1.1292804826633558</v>
      </c>
      <c r="N4622" s="101">
        <f t="shared" ca="1" si="576"/>
        <v>1.7832688663232208</v>
      </c>
      <c r="O4622" s="46">
        <f t="shared" ca="1" si="581"/>
        <v>-8.5093907128896029E-2</v>
      </c>
      <c r="P4622" s="46">
        <f t="shared" ca="1" si="582"/>
        <v>0.11759470227565297</v>
      </c>
      <c r="Q4622" s="47">
        <f t="shared" ca="1" si="577"/>
        <v>-0.49047112593799402</v>
      </c>
      <c r="R4622" s="47">
        <f t="shared" ca="1" si="578"/>
        <v>0.43776395283327185</v>
      </c>
      <c r="S4622" s="97">
        <f t="shared" ca="1" si="583"/>
        <v>0.17633502285218791</v>
      </c>
      <c r="V4622">
        <v>4605</v>
      </c>
      <c r="W4622" s="46">
        <v>2.4129198292320102</v>
      </c>
    </row>
    <row r="4623" spans="10:23">
      <c r="J4623">
        <v>4606</v>
      </c>
      <c r="K4623" s="93">
        <f t="shared" ca="1" si="579"/>
        <v>0.67148540835142689</v>
      </c>
      <c r="L4623" s="93">
        <f t="shared" ca="1" si="579"/>
        <v>0.29422882180275745</v>
      </c>
      <c r="M4623" s="93">
        <f t="shared" ca="1" si="580"/>
        <v>0.67148540835142689</v>
      </c>
      <c r="N4623" s="101">
        <f t="shared" ca="1" si="576"/>
        <v>0.49250082313440974</v>
      </c>
      <c r="O4623" s="46">
        <f t="shared" ca="1" si="581"/>
        <v>0.56132607429521708</v>
      </c>
      <c r="P4623" s="46">
        <f t="shared" ca="1" si="582"/>
        <v>0.44080469298770952</v>
      </c>
      <c r="Q4623" s="47">
        <f t="shared" ca="1" si="577"/>
        <v>0.80236883691023209</v>
      </c>
      <c r="R4623" s="47">
        <f t="shared" ca="1" si="578"/>
        <v>0.22905645431599836</v>
      </c>
      <c r="S4623" s="97">
        <f t="shared" ca="1" si="583"/>
        <v>0.39519126430560769</v>
      </c>
      <c r="V4623">
        <v>4606</v>
      </c>
      <c r="W4623" s="46">
        <v>0.335990311226044</v>
      </c>
    </row>
    <row r="4624" spans="10:23">
      <c r="J4624">
        <v>4607</v>
      </c>
      <c r="K4624" s="93">
        <f t="shared" ca="1" si="579"/>
        <v>0.17115168020611107</v>
      </c>
      <c r="L4624" s="93">
        <f t="shared" ca="1" si="579"/>
        <v>0.24802166990357197</v>
      </c>
      <c r="M4624" s="93">
        <f t="shared" ca="1" si="580"/>
        <v>0.17115168020611107</v>
      </c>
      <c r="N4624" s="101">
        <f t="shared" ca="1" si="576"/>
        <v>0.28957524939787366</v>
      </c>
      <c r="O4624" s="46">
        <f t="shared" ca="1" si="581"/>
        <v>0.38172153998715508</v>
      </c>
      <c r="P4624" s="46">
        <f t="shared" ca="1" si="582"/>
        <v>0.35100242583367852</v>
      </c>
      <c r="Q4624" s="47">
        <f t="shared" ca="1" si="577"/>
        <v>0.44315976829410819</v>
      </c>
      <c r="R4624" s="47">
        <f t="shared" ca="1" si="578"/>
        <v>0.19624491307648551</v>
      </c>
      <c r="S4624" s="97">
        <f t="shared" ca="1" si="583"/>
        <v>0.28898322653182029</v>
      </c>
      <c r="V4624">
        <v>4607</v>
      </c>
      <c r="W4624" s="46">
        <v>-0.49573009598236101</v>
      </c>
    </row>
    <row r="4625" spans="10:23">
      <c r="J4625">
        <v>4608</v>
      </c>
      <c r="K4625" s="93">
        <f t="shared" ca="1" si="579"/>
        <v>5.0814863481308911E-2</v>
      </c>
      <c r="L4625" s="93">
        <f t="shared" ca="1" si="579"/>
        <v>-0.53907193440570889</v>
      </c>
      <c r="M4625" s="93">
        <f t="shared" ca="1" si="580"/>
        <v>5.0814863481308911E-2</v>
      </c>
      <c r="N4625" s="101">
        <f t="shared" ca="1" si="576"/>
        <v>-0.49492477168262616</v>
      </c>
      <c r="O4625" s="46">
        <f t="shared" ca="1" si="581"/>
        <v>0.33852429640317777</v>
      </c>
      <c r="P4625" s="46">
        <f t="shared" ca="1" si="582"/>
        <v>0.32940380404168984</v>
      </c>
      <c r="Q4625" s="47">
        <f t="shared" ca="1" si="577"/>
        <v>0.35676528112615358</v>
      </c>
      <c r="R4625" s="47">
        <f t="shared" ca="1" si="578"/>
        <v>6.9397151505037016E-2</v>
      </c>
      <c r="S4625" s="97">
        <f t="shared" ca="1" si="583"/>
        <v>0.20396072395410739</v>
      </c>
      <c r="V4625">
        <v>4608</v>
      </c>
      <c r="W4625" s="46">
        <v>-0.33443365330432401</v>
      </c>
    </row>
    <row r="4626" spans="10:23">
      <c r="J4626">
        <v>4609</v>
      </c>
      <c r="K4626" s="93">
        <f t="shared" ca="1" si="579"/>
        <v>-0.74301094778951737</v>
      </c>
      <c r="L4626" s="93">
        <f t="shared" ca="1" si="579"/>
        <v>-0.28548255917225113</v>
      </c>
      <c r="M4626" s="93">
        <f t="shared" ca="1" si="580"/>
        <v>-0.74301094778951737</v>
      </c>
      <c r="N4626" s="101">
        <f t="shared" ref="N4626:N4689" ca="1" si="584">$N$2*K4626+SQRT(1-$N$2^2)*L4626</f>
        <v>-0.50695536469310964</v>
      </c>
      <c r="O4626" s="46">
        <f t="shared" ca="1" si="581"/>
        <v>5.356506392543614E-2</v>
      </c>
      <c r="P4626" s="46">
        <f t="shared" ca="1" si="582"/>
        <v>0.18692418780281905</v>
      </c>
      <c r="Q4626" s="47">
        <f t="shared" ref="Q4626:Q4689" ca="1" si="585">$K$2+K4626*$S$3</f>
        <v>-0.21315318382932968</v>
      </c>
      <c r="R4626" s="47">
        <f t="shared" ref="R4626:R4689" ca="1" si="586">$L$2+$L$3*N4626</f>
        <v>6.7451894968708195E-2</v>
      </c>
      <c r="S4626" s="97">
        <f t="shared" ca="1" si="583"/>
        <v>6.0508479447072168E-2</v>
      </c>
      <c r="V4626">
        <v>4609</v>
      </c>
      <c r="W4626" s="46">
        <v>0.98564392516398203</v>
      </c>
    </row>
    <row r="4627" spans="10:23">
      <c r="J4627">
        <v>4610</v>
      </c>
      <c r="K4627" s="93">
        <f t="shared" ref="K4627:L4690" ca="1" si="587">_xlfn.NORM.S.INV(RAND())</f>
        <v>0.28100415264377171</v>
      </c>
      <c r="L4627" s="93">
        <f t="shared" ca="1" si="587"/>
        <v>1.1675166742357217</v>
      </c>
      <c r="M4627" s="93">
        <f t="shared" ref="M4627:M4690" ca="1" si="588">K4627</f>
        <v>0.28100415264377171</v>
      </c>
      <c r="N4627" s="101">
        <f t="shared" ca="1" si="584"/>
        <v>1.1962685552467627</v>
      </c>
      <c r="O4627" s="46">
        <f t="shared" ref="O4627:O4690" ca="1" si="589">$K$2+K4627*$K$3</f>
        <v>0.42115522403618427</v>
      </c>
      <c r="P4627" s="46">
        <f t="shared" ref="P4627:P4690" ca="1" si="590">$K$2+K4627*$R$3</f>
        <v>0.37071926785819309</v>
      </c>
      <c r="Q4627" s="47">
        <f t="shared" ca="1" si="585"/>
        <v>0.52202713639216658</v>
      </c>
      <c r="R4627" s="47">
        <f t="shared" ca="1" si="586"/>
        <v>0.34285041108570302</v>
      </c>
      <c r="S4627" s="97">
        <f t="shared" ref="S4627:S4690" ca="1" si="591">AVERAGE(R4627,O4627)</f>
        <v>0.38200281756094367</v>
      </c>
      <c r="V4627">
        <v>4610</v>
      </c>
      <c r="W4627" s="46">
        <v>0.651085715543959</v>
      </c>
    </row>
    <row r="4628" spans="10:23">
      <c r="J4628">
        <v>4611</v>
      </c>
      <c r="K4628" s="93">
        <f t="shared" ca="1" si="587"/>
        <v>0.63935161543260588</v>
      </c>
      <c r="L4628" s="93">
        <f t="shared" ca="1" si="587"/>
        <v>0.7206504288280613</v>
      </c>
      <c r="M4628" s="93">
        <f t="shared" ca="1" si="588"/>
        <v>0.63935161543260588</v>
      </c>
      <c r="N4628" s="101">
        <f t="shared" ca="1" si="584"/>
        <v>0.88656471280734228</v>
      </c>
      <c r="O4628" s="46">
        <f t="shared" ca="1" si="589"/>
        <v>0.54979102361188525</v>
      </c>
      <c r="P4628" s="46">
        <f t="shared" ca="1" si="590"/>
        <v>0.43503716764604361</v>
      </c>
      <c r="Q4628" s="47">
        <f t="shared" ca="1" si="585"/>
        <v>0.77929873554356854</v>
      </c>
      <c r="R4628" s="47">
        <f t="shared" ca="1" si="586"/>
        <v>0.29277362573468529</v>
      </c>
      <c r="S4628" s="97">
        <f t="shared" ca="1" si="591"/>
        <v>0.4212823246732853</v>
      </c>
      <c r="V4628">
        <v>4611</v>
      </c>
      <c r="W4628" s="46">
        <v>-0.33737174475927201</v>
      </c>
    </row>
    <row r="4629" spans="10:23">
      <c r="J4629">
        <v>4612</v>
      </c>
      <c r="K4629" s="93">
        <f t="shared" ca="1" si="587"/>
        <v>-1.1331354827975553</v>
      </c>
      <c r="L4629" s="93">
        <f t="shared" ca="1" si="587"/>
        <v>0.63635848040782128</v>
      </c>
      <c r="M4629" s="93">
        <f t="shared" ca="1" si="588"/>
        <v>-1.1331354827975553</v>
      </c>
      <c r="N4629" s="101">
        <f t="shared" ca="1" si="584"/>
        <v>0.24295827307110734</v>
      </c>
      <c r="O4629" s="46">
        <f t="shared" ca="1" si="589"/>
        <v>-8.6477734492337976E-2</v>
      </c>
      <c r="P4629" s="46">
        <f t="shared" ca="1" si="590"/>
        <v>0.11690278859393199</v>
      </c>
      <c r="Q4629" s="47">
        <f t="shared" ca="1" si="585"/>
        <v>-0.49323878066487792</v>
      </c>
      <c r="R4629" s="47">
        <f t="shared" ca="1" si="586"/>
        <v>0.18870729811232639</v>
      </c>
      <c r="S4629" s="97">
        <f t="shared" ca="1" si="591"/>
        <v>5.1114781809994209E-2</v>
      </c>
      <c r="V4629">
        <v>4612</v>
      </c>
      <c r="W4629" s="46">
        <v>0.43479964769579199</v>
      </c>
    </row>
    <row r="4630" spans="10:23">
      <c r="J4630">
        <v>4613</v>
      </c>
      <c r="K4630" s="93">
        <f t="shared" ca="1" si="587"/>
        <v>-0.21458535970162285</v>
      </c>
      <c r="L4630" s="93">
        <f t="shared" ca="1" si="587"/>
        <v>1.925462907990064</v>
      </c>
      <c r="M4630" s="93">
        <f t="shared" ca="1" si="588"/>
        <v>-0.21458535970162285</v>
      </c>
      <c r="N4630" s="101">
        <f t="shared" ca="1" si="584"/>
        <v>1.7572560542226365</v>
      </c>
      <c r="O4630" s="46">
        <f t="shared" ca="1" si="589"/>
        <v>0.24325371836974596</v>
      </c>
      <c r="P4630" s="46">
        <f t="shared" ca="1" si="590"/>
        <v>0.28176851502497396</v>
      </c>
      <c r="Q4630" s="47">
        <f t="shared" ca="1" si="585"/>
        <v>0.16622412505928996</v>
      </c>
      <c r="R4630" s="47">
        <f t="shared" ca="1" si="586"/>
        <v>0.4335578764808542</v>
      </c>
      <c r="S4630" s="97">
        <f t="shared" ca="1" si="591"/>
        <v>0.33840579742530008</v>
      </c>
      <c r="V4630">
        <v>4613</v>
      </c>
      <c r="W4630" s="46">
        <v>0.86739248475275099</v>
      </c>
    </row>
    <row r="4631" spans="10:23">
      <c r="J4631">
        <v>4614</v>
      </c>
      <c r="K4631" s="93">
        <f t="shared" ca="1" si="587"/>
        <v>0.33451263225898181</v>
      </c>
      <c r="L4631" s="93">
        <f t="shared" ca="1" si="587"/>
        <v>-0.87435020088495152</v>
      </c>
      <c r="M4631" s="93">
        <f t="shared" ca="1" si="588"/>
        <v>0.33451263225898181</v>
      </c>
      <c r="N4631" s="101">
        <f t="shared" ca="1" si="584"/>
        <v>-0.72257420465520306</v>
      </c>
      <c r="O4631" s="46">
        <f t="shared" ca="1" si="589"/>
        <v>0.44036313472101229</v>
      </c>
      <c r="P4631" s="46">
        <f t="shared" ca="1" si="590"/>
        <v>0.38032322320060713</v>
      </c>
      <c r="Q4631" s="47">
        <f t="shared" ca="1" si="585"/>
        <v>0.56044295776182262</v>
      </c>
      <c r="R4631" s="47">
        <f t="shared" ca="1" si="586"/>
        <v>3.2587947910869441E-2</v>
      </c>
      <c r="S4631" s="97">
        <f t="shared" ca="1" si="591"/>
        <v>0.23647554131594087</v>
      </c>
      <c r="V4631">
        <v>4614</v>
      </c>
      <c r="W4631" s="46">
        <v>1.16211614598003</v>
      </c>
    </row>
    <row r="4632" spans="10:23">
      <c r="J4632">
        <v>4615</v>
      </c>
      <c r="K4632" s="93">
        <f t="shared" ca="1" si="587"/>
        <v>0.48298928504584443</v>
      </c>
      <c r="L4632" s="93">
        <f t="shared" ca="1" si="587"/>
        <v>-1.257776212198717</v>
      </c>
      <c r="M4632" s="93">
        <f t="shared" ca="1" si="588"/>
        <v>0.48298928504584443</v>
      </c>
      <c r="N4632" s="101">
        <f t="shared" ca="1" si="584"/>
        <v>-1.0388750534385489</v>
      </c>
      <c r="O4632" s="46">
        <f t="shared" ca="1" si="589"/>
        <v>0.49366172040352524</v>
      </c>
      <c r="P4632" s="46">
        <f t="shared" ca="1" si="590"/>
        <v>0.40697251604186357</v>
      </c>
      <c r="Q4632" s="47">
        <f t="shared" ca="1" si="585"/>
        <v>0.66704012912684851</v>
      </c>
      <c r="R4632" s="47">
        <f t="shared" ca="1" si="586"/>
        <v>-1.8555523820407427E-2</v>
      </c>
      <c r="S4632" s="97">
        <f t="shared" ca="1" si="591"/>
        <v>0.23755309829155891</v>
      </c>
      <c r="V4632">
        <v>4615</v>
      </c>
      <c r="W4632" s="46">
        <v>0.52894904161074896</v>
      </c>
    </row>
    <row r="4633" spans="10:23">
      <c r="J4633">
        <v>4616</v>
      </c>
      <c r="K4633" s="93">
        <f t="shared" ca="1" si="587"/>
        <v>-0.43557791376543975</v>
      </c>
      <c r="L4633" s="93">
        <f t="shared" ca="1" si="587"/>
        <v>-0.69965034291389172</v>
      </c>
      <c r="M4633" s="93">
        <f t="shared" ca="1" si="588"/>
        <v>-0.43557791376543975</v>
      </c>
      <c r="N4633" s="101">
        <f t="shared" ca="1" si="584"/>
        <v>-0.8018502758897077</v>
      </c>
      <c r="O4633" s="46">
        <f t="shared" ca="1" si="589"/>
        <v>0.16392413788091431</v>
      </c>
      <c r="P4633" s="46">
        <f t="shared" ca="1" si="590"/>
        <v>0.24210372478055814</v>
      </c>
      <c r="Q4633" s="47">
        <f t="shared" ca="1" si="585"/>
        <v>7.5649640816266572E-3</v>
      </c>
      <c r="R4633" s="47">
        <f t="shared" ca="1" si="586"/>
        <v>1.9769602580010953E-2</v>
      </c>
      <c r="S4633" s="97">
        <f t="shared" ca="1" si="591"/>
        <v>9.1846870230462632E-2</v>
      </c>
      <c r="V4633">
        <v>4616</v>
      </c>
      <c r="W4633" s="46">
        <v>-8.3593528949036003E-2</v>
      </c>
    </row>
    <row r="4634" spans="10:23">
      <c r="J4634">
        <v>4617</v>
      </c>
      <c r="K4634" s="93">
        <f t="shared" ca="1" si="587"/>
        <v>-1.1804402222640516E-2</v>
      </c>
      <c r="L4634" s="93">
        <f t="shared" ca="1" si="587"/>
        <v>0.14250641850612311</v>
      </c>
      <c r="M4634" s="93">
        <f t="shared" ca="1" si="588"/>
        <v>-1.1804402222640516E-2</v>
      </c>
      <c r="N4634" s="101">
        <f t="shared" ca="1" si="584"/>
        <v>0.13135387487146821</v>
      </c>
      <c r="O4634" s="46">
        <f t="shared" ca="1" si="589"/>
        <v>0.31604589164489577</v>
      </c>
      <c r="P4634" s="46">
        <f t="shared" ca="1" si="590"/>
        <v>0.3181646016625489</v>
      </c>
      <c r="Q4634" s="47">
        <f t="shared" ca="1" si="585"/>
        <v>0.31180847160958958</v>
      </c>
      <c r="R4634" s="47">
        <f t="shared" ca="1" si="586"/>
        <v>0.17066170510691825</v>
      </c>
      <c r="S4634" s="97">
        <f t="shared" ca="1" si="591"/>
        <v>0.24335379837590701</v>
      </c>
      <c r="V4634">
        <v>4617</v>
      </c>
      <c r="W4634" s="46">
        <v>0.54382872780159897</v>
      </c>
    </row>
    <row r="4635" spans="10:23">
      <c r="J4635">
        <v>4618</v>
      </c>
      <c r="K4635" s="93">
        <f t="shared" ca="1" si="587"/>
        <v>-0.37192877772188526</v>
      </c>
      <c r="L4635" s="93">
        <f t="shared" ca="1" si="587"/>
        <v>-0.28479005587535511</v>
      </c>
      <c r="M4635" s="93">
        <f t="shared" ca="1" si="588"/>
        <v>-0.37192877772188526</v>
      </c>
      <c r="N4635" s="101">
        <f t="shared" ca="1" si="584"/>
        <v>-0.38828635916152521</v>
      </c>
      <c r="O4635" s="46">
        <f t="shared" ca="1" si="589"/>
        <v>0.18677223465142206</v>
      </c>
      <c r="P4635" s="46">
        <f t="shared" ca="1" si="590"/>
        <v>0.25352777316581199</v>
      </c>
      <c r="Q4635" s="47">
        <f t="shared" ca="1" si="585"/>
        <v>5.3261157622642163E-2</v>
      </c>
      <c r="R4635" s="47">
        <f t="shared" ca="1" si="586"/>
        <v>8.6639781922310588E-2</v>
      </c>
      <c r="S4635" s="97">
        <f t="shared" ca="1" si="591"/>
        <v>0.13670600828686633</v>
      </c>
      <c r="V4635">
        <v>4618</v>
      </c>
      <c r="W4635" s="46">
        <v>0.110935764908855</v>
      </c>
    </row>
    <row r="4636" spans="10:23">
      <c r="J4636">
        <v>4619</v>
      </c>
      <c r="K4636" s="93">
        <f t="shared" ca="1" si="587"/>
        <v>0.31934158471706853</v>
      </c>
      <c r="L4636" s="93">
        <f t="shared" ca="1" si="587"/>
        <v>0.3537500423584225</v>
      </c>
      <c r="M4636" s="93">
        <f t="shared" ca="1" si="588"/>
        <v>0.31934158471706853</v>
      </c>
      <c r="N4636" s="101">
        <f t="shared" ca="1" si="584"/>
        <v>0.43694225590675362</v>
      </c>
      <c r="O4636" s="46">
        <f t="shared" ca="1" si="589"/>
        <v>0.43491719179241678</v>
      </c>
      <c r="P4636" s="46">
        <f t="shared" ca="1" si="590"/>
        <v>0.37760025173630934</v>
      </c>
      <c r="Q4636" s="47">
        <f t="shared" ca="1" si="585"/>
        <v>0.54955107190463159</v>
      </c>
      <c r="R4636" s="47">
        <f t="shared" ca="1" si="586"/>
        <v>0.22007305125727256</v>
      </c>
      <c r="S4636" s="97">
        <f t="shared" ca="1" si="591"/>
        <v>0.32749512152484467</v>
      </c>
      <c r="V4636">
        <v>4619</v>
      </c>
      <c r="W4636" s="46">
        <v>2.4791224711326599E-2</v>
      </c>
    </row>
    <row r="4637" spans="10:23">
      <c r="J4637">
        <v>4620</v>
      </c>
      <c r="K4637" s="93">
        <f t="shared" ca="1" si="587"/>
        <v>1.5125266171968283</v>
      </c>
      <c r="L4637" s="93">
        <f t="shared" ca="1" si="587"/>
        <v>1.9691429507156799</v>
      </c>
      <c r="M4637" s="93">
        <f t="shared" ca="1" si="588"/>
        <v>1.5125266171968283</v>
      </c>
      <c r="N4637" s="101">
        <f t="shared" ca="1" si="584"/>
        <v>2.3479287224180179</v>
      </c>
      <c r="O4637" s="46">
        <f t="shared" ca="1" si="589"/>
        <v>0.86323419311925076</v>
      </c>
      <c r="P4637" s="46">
        <f t="shared" ca="1" si="590"/>
        <v>0.59175875239972631</v>
      </c>
      <c r="Q4637" s="47">
        <f t="shared" ca="1" si="585"/>
        <v>1.4061850745582996</v>
      </c>
      <c r="R4637" s="47">
        <f t="shared" ca="1" si="586"/>
        <v>0.52906521079401769</v>
      </c>
      <c r="S4637" s="97">
        <f t="shared" ca="1" si="591"/>
        <v>0.69614970195663428</v>
      </c>
      <c r="V4637">
        <v>4620</v>
      </c>
      <c r="W4637" s="46">
        <v>-0.25984469341862498</v>
      </c>
    </row>
    <row r="4638" spans="10:23">
      <c r="J4638">
        <v>4621</v>
      </c>
      <c r="K4638" s="93">
        <f t="shared" ca="1" si="587"/>
        <v>1.0886849927085289</v>
      </c>
      <c r="L4638" s="93">
        <f t="shared" ca="1" si="587"/>
        <v>1.0008178594443378</v>
      </c>
      <c r="M4638" s="93">
        <f t="shared" ca="1" si="588"/>
        <v>1.0886849927085289</v>
      </c>
      <c r="N4638" s="101">
        <f t="shared" ca="1" si="584"/>
        <v>1.2950848377990529</v>
      </c>
      <c r="O4638" s="46">
        <f t="shared" ca="1" si="589"/>
        <v>0.71108798888717417</v>
      </c>
      <c r="P4638" s="46">
        <f t="shared" ca="1" si="590"/>
        <v>0.51568565028368807</v>
      </c>
      <c r="Q4638" s="47">
        <f t="shared" ca="1" si="585"/>
        <v>1.1018926660941464</v>
      </c>
      <c r="R4638" s="47">
        <f t="shared" ca="1" si="586"/>
        <v>0.35882826183362998</v>
      </c>
      <c r="S4638" s="97">
        <f t="shared" ca="1" si="591"/>
        <v>0.5349581253604021</v>
      </c>
      <c r="V4638">
        <v>4621</v>
      </c>
      <c r="W4638" s="46">
        <v>0.87146641073446396</v>
      </c>
    </row>
    <row r="4639" spans="10:23">
      <c r="J4639">
        <v>4622</v>
      </c>
      <c r="K4639" s="93">
        <f t="shared" ca="1" si="587"/>
        <v>-1.1173047321803165</v>
      </c>
      <c r="L4639" s="93">
        <f t="shared" ca="1" si="587"/>
        <v>0.70659861795911105</v>
      </c>
      <c r="M4639" s="93">
        <f t="shared" ca="1" si="588"/>
        <v>-1.1173047321803165</v>
      </c>
      <c r="N4639" s="101">
        <f t="shared" ca="1" si="584"/>
        <v>0.31458630045643859</v>
      </c>
      <c r="O4639" s="46">
        <f t="shared" ca="1" si="589"/>
        <v>-8.0794978298994846E-2</v>
      </c>
      <c r="P4639" s="46">
        <f t="shared" ca="1" si="590"/>
        <v>0.11974416669060356</v>
      </c>
      <c r="Q4639" s="47">
        <f t="shared" ca="1" si="585"/>
        <v>-0.48187326827819166</v>
      </c>
      <c r="R4639" s="47">
        <f t="shared" ca="1" si="586"/>
        <v>0.20028901219194317</v>
      </c>
      <c r="S4639" s="97">
        <f t="shared" ca="1" si="591"/>
        <v>5.9747016946474163E-2</v>
      </c>
      <c r="V4639">
        <v>4622</v>
      </c>
      <c r="W4639" s="46">
        <v>0.83104410004142604</v>
      </c>
    </row>
    <row r="4640" spans="10:23">
      <c r="J4640">
        <v>4623</v>
      </c>
      <c r="K4640" s="93">
        <f t="shared" ca="1" si="587"/>
        <v>-1.2930141943873119</v>
      </c>
      <c r="L4640" s="93">
        <f t="shared" ca="1" si="587"/>
        <v>-0.54447290574468299</v>
      </c>
      <c r="M4640" s="93">
        <f t="shared" ca="1" si="588"/>
        <v>-1.2930141943873119</v>
      </c>
      <c r="N4640" s="101">
        <f t="shared" ca="1" si="584"/>
        <v>-0.92741312916211083</v>
      </c>
      <c r="O4640" s="46">
        <f t="shared" ca="1" si="589"/>
        <v>-0.14386931120513413</v>
      </c>
      <c r="P4640" s="46">
        <f t="shared" ca="1" si="590"/>
        <v>8.8207000237533917E-2</v>
      </c>
      <c r="Q4640" s="47">
        <f t="shared" ca="1" si="585"/>
        <v>-0.60802193409047023</v>
      </c>
      <c r="R4640" s="47">
        <f t="shared" ca="1" si="586"/>
        <v>-5.3296777835773468E-4</v>
      </c>
      <c r="S4640" s="97">
        <f t="shared" ca="1" si="591"/>
        <v>-7.2201139491745933E-2</v>
      </c>
      <c r="V4640">
        <v>4623</v>
      </c>
      <c r="W4640" s="46">
        <v>3.3657240180616103E-2</v>
      </c>
    </row>
    <row r="4641" spans="10:23">
      <c r="J4641">
        <v>4624</v>
      </c>
      <c r="K4641" s="93">
        <f t="shared" ca="1" si="587"/>
        <v>-0.20988681382570956</v>
      </c>
      <c r="L4641" s="93">
        <f t="shared" ca="1" si="587"/>
        <v>0.52280142848082778</v>
      </c>
      <c r="M4641" s="93">
        <f t="shared" ca="1" si="588"/>
        <v>-0.20988681382570956</v>
      </c>
      <c r="N4641" s="101">
        <f t="shared" ca="1" si="584"/>
        <v>0.42891052978275856</v>
      </c>
      <c r="O4641" s="46">
        <f t="shared" ca="1" si="589"/>
        <v>0.24494035290285376</v>
      </c>
      <c r="P4641" s="46">
        <f t="shared" ca="1" si="590"/>
        <v>0.28261183229152786</v>
      </c>
      <c r="Q4641" s="47">
        <f t="shared" ca="1" si="585"/>
        <v>0.16959739412550559</v>
      </c>
      <c r="R4641" s="47">
        <f t="shared" ca="1" si="586"/>
        <v>0.21877438146376449</v>
      </c>
      <c r="S4641" s="97">
        <f t="shared" ca="1" si="591"/>
        <v>0.23185736718330913</v>
      </c>
      <c r="V4641">
        <v>4624</v>
      </c>
      <c r="W4641" s="46">
        <v>0.78615400579640504</v>
      </c>
    </row>
    <row r="4642" spans="10:23">
      <c r="J4642">
        <v>4625</v>
      </c>
      <c r="K4642" s="93">
        <f t="shared" ca="1" si="587"/>
        <v>-1.2221140147848579</v>
      </c>
      <c r="L4642" s="93">
        <f t="shared" ca="1" si="587"/>
        <v>0.19853274029365514</v>
      </c>
      <c r="M4642" s="93">
        <f t="shared" ca="1" si="588"/>
        <v>-1.2221140147848579</v>
      </c>
      <c r="N4642" s="101">
        <f t="shared" ca="1" si="584"/>
        <v>-0.20043411976723705</v>
      </c>
      <c r="O4642" s="46">
        <f t="shared" ca="1" si="589"/>
        <v>-0.11841831115550672</v>
      </c>
      <c r="P4642" s="46">
        <f t="shared" ca="1" si="590"/>
        <v>0.10093250026234762</v>
      </c>
      <c r="Q4642" s="47">
        <f t="shared" ca="1" si="585"/>
        <v>-0.5571199339912154</v>
      </c>
      <c r="R4642" s="47">
        <f t="shared" ca="1" si="586"/>
        <v>0.11701407820407475</v>
      </c>
      <c r="S4642" s="97">
        <f t="shared" ca="1" si="591"/>
        <v>-7.0211647571598312E-4</v>
      </c>
      <c r="V4642">
        <v>4625</v>
      </c>
      <c r="W4642" s="46">
        <v>0.83725000663932203</v>
      </c>
    </row>
    <row r="4643" spans="10:23">
      <c r="J4643">
        <v>4626</v>
      </c>
      <c r="K4643" s="93">
        <f t="shared" ca="1" si="587"/>
        <v>-0.85895603439246726</v>
      </c>
      <c r="L4643" s="93">
        <f t="shared" ca="1" si="587"/>
        <v>0.4711173227575341</v>
      </c>
      <c r="M4643" s="93">
        <f t="shared" ca="1" si="588"/>
        <v>-0.85895603439246726</v>
      </c>
      <c r="N4643" s="101">
        <f t="shared" ca="1" si="584"/>
        <v>0.17349112493754293</v>
      </c>
      <c r="O4643" s="46">
        <f t="shared" ca="1" si="589"/>
        <v>1.1944317385273684E-2</v>
      </c>
      <c r="P4643" s="46">
        <f t="shared" ca="1" si="590"/>
        <v>0.16611381453273782</v>
      </c>
      <c r="Q4643" s="47">
        <f t="shared" ca="1" si="585"/>
        <v>-0.2963946769096546</v>
      </c>
      <c r="R4643" s="47">
        <f t="shared" ca="1" si="586"/>
        <v>0.17747498197885025</v>
      </c>
      <c r="S4643" s="97">
        <f t="shared" ca="1" si="591"/>
        <v>9.4709649682061969E-2</v>
      </c>
      <c r="V4643">
        <v>4626</v>
      </c>
      <c r="W4643" s="46">
        <v>0.38747064116708602</v>
      </c>
    </row>
    <row r="4644" spans="10:23">
      <c r="J4644">
        <v>4627</v>
      </c>
      <c r="K4644" s="93">
        <f t="shared" ca="1" si="587"/>
        <v>-1.2451617135377606</v>
      </c>
      <c r="L4644" s="93">
        <f t="shared" ca="1" si="587"/>
        <v>0.27138842463757817</v>
      </c>
      <c r="M4644" s="93">
        <f t="shared" ca="1" si="588"/>
        <v>-1.2451617135377606</v>
      </c>
      <c r="N4644" s="101">
        <f t="shared" ca="1" si="584"/>
        <v>-0.1386905555239844</v>
      </c>
      <c r="O4644" s="46">
        <f t="shared" ca="1" si="589"/>
        <v>-0.12669173141188672</v>
      </c>
      <c r="P4644" s="46">
        <f t="shared" ca="1" si="590"/>
        <v>9.6795790134157622E-2</v>
      </c>
      <c r="Q4644" s="47">
        <f t="shared" ca="1" si="585"/>
        <v>-0.57366677450397541</v>
      </c>
      <c r="R4644" s="47">
        <f t="shared" ca="1" si="586"/>
        <v>0.12699754882898612</v>
      </c>
      <c r="S4644" s="97">
        <f t="shared" ca="1" si="591"/>
        <v>1.5290870854969829E-4</v>
      </c>
      <c r="V4644">
        <v>4627</v>
      </c>
      <c r="W4644" s="46">
        <v>0.384329105423452</v>
      </c>
    </row>
    <row r="4645" spans="10:23">
      <c r="J4645">
        <v>4628</v>
      </c>
      <c r="K4645" s="93">
        <f t="shared" ca="1" si="587"/>
        <v>-0.24406339068705668</v>
      </c>
      <c r="L4645" s="93">
        <f t="shared" ca="1" si="587"/>
        <v>6.7188790803842713E-2</v>
      </c>
      <c r="M4645" s="93">
        <f t="shared" ca="1" si="588"/>
        <v>-0.24406339068705668</v>
      </c>
      <c r="N4645" s="101">
        <f t="shared" ca="1" si="584"/>
        <v>-1.3917070468506876E-2</v>
      </c>
      <c r="O4645" s="46">
        <f t="shared" ca="1" si="589"/>
        <v>0.23267200514588796</v>
      </c>
      <c r="P4645" s="46">
        <f t="shared" ca="1" si="590"/>
        <v>0.27647765841304495</v>
      </c>
      <c r="Q4645" s="47">
        <f t="shared" ca="1" si="585"/>
        <v>0.14506069861157395</v>
      </c>
      <c r="R4645" s="47">
        <f t="shared" ca="1" si="586"/>
        <v>0.14717248427507684</v>
      </c>
      <c r="S4645" s="97">
        <f t="shared" ca="1" si="591"/>
        <v>0.18992224471048241</v>
      </c>
      <c r="V4645">
        <v>4628</v>
      </c>
      <c r="W4645" s="46">
        <v>0.76120881091276504</v>
      </c>
    </row>
    <row r="4646" spans="10:23">
      <c r="J4646">
        <v>4629</v>
      </c>
      <c r="K4646" s="93">
        <f t="shared" ca="1" si="587"/>
        <v>-0.66082127955843373</v>
      </c>
      <c r="L4646" s="93">
        <f t="shared" ca="1" si="587"/>
        <v>0.52447521882718273</v>
      </c>
      <c r="M4646" s="93">
        <f t="shared" ca="1" si="588"/>
        <v>-0.66082127955843373</v>
      </c>
      <c r="N4646" s="101">
        <f t="shared" ca="1" si="584"/>
        <v>0.2870901460750574</v>
      </c>
      <c r="O4646" s="46">
        <f t="shared" ca="1" si="589"/>
        <v>8.3068645749307418E-2</v>
      </c>
      <c r="P4646" s="46">
        <f t="shared" ca="1" si="590"/>
        <v>0.20167597871475468</v>
      </c>
      <c r="Q4646" s="47">
        <f t="shared" ca="1" si="585"/>
        <v>-0.15414602018158713</v>
      </c>
      <c r="R4646" s="47">
        <f t="shared" ca="1" si="586"/>
        <v>0.19584309053307902</v>
      </c>
      <c r="S4646" s="97">
        <f t="shared" ca="1" si="591"/>
        <v>0.13945586814119321</v>
      </c>
      <c r="V4646">
        <v>4629</v>
      </c>
      <c r="W4646" s="46">
        <v>-6.6081766461669397E-2</v>
      </c>
    </row>
    <row r="4647" spans="10:23">
      <c r="J4647">
        <v>4630</v>
      </c>
      <c r="K4647" s="93">
        <f t="shared" ca="1" si="587"/>
        <v>-1.4207983609298753</v>
      </c>
      <c r="L4647" s="93">
        <f t="shared" ca="1" si="587"/>
        <v>1.5153519443266379</v>
      </c>
      <c r="M4647" s="93">
        <f t="shared" ca="1" si="588"/>
        <v>-1.4207983609298753</v>
      </c>
      <c r="N4647" s="101">
        <f t="shared" ca="1" si="584"/>
        <v>0.98483395016890385</v>
      </c>
      <c r="O4647" s="46">
        <f t="shared" ca="1" si="589"/>
        <v>-0.18973992602236112</v>
      </c>
      <c r="P4647" s="46">
        <f t="shared" ca="1" si="590"/>
        <v>6.5271692828920425E-2</v>
      </c>
      <c r="Q4647" s="47">
        <f t="shared" ca="1" si="585"/>
        <v>-0.6997631637249242</v>
      </c>
      <c r="R4647" s="47">
        <f t="shared" ca="1" si="586"/>
        <v>0.30866302338374962</v>
      </c>
      <c r="S4647" s="97">
        <f t="shared" ca="1" si="591"/>
        <v>5.9461548680694254E-2</v>
      </c>
      <c r="V4647">
        <v>4630</v>
      </c>
      <c r="W4647" s="46">
        <v>0.54362162429059002</v>
      </c>
    </row>
    <row r="4648" spans="10:23">
      <c r="J4648">
        <v>4631</v>
      </c>
      <c r="K4648" s="93">
        <f t="shared" ca="1" si="587"/>
        <v>1.1243324438475577</v>
      </c>
      <c r="L4648" s="93">
        <f t="shared" ca="1" si="587"/>
        <v>-0.76837788626941628</v>
      </c>
      <c r="M4648" s="93">
        <f t="shared" ca="1" si="588"/>
        <v>1.1243324438475577</v>
      </c>
      <c r="N4648" s="101">
        <f t="shared" ca="1" si="584"/>
        <v>-0.37092321615245277</v>
      </c>
      <c r="O4648" s="46">
        <f t="shared" ca="1" si="589"/>
        <v>0.72388433560724819</v>
      </c>
      <c r="P4648" s="46">
        <f t="shared" ca="1" si="590"/>
        <v>0.52208382364372508</v>
      </c>
      <c r="Q4648" s="47">
        <f t="shared" ca="1" si="585"/>
        <v>1.1274853595342944</v>
      </c>
      <c r="R4648" s="47">
        <f t="shared" ca="1" si="586"/>
        <v>8.9447271744315049E-2</v>
      </c>
      <c r="S4648" s="97">
        <f t="shared" ca="1" si="591"/>
        <v>0.40666580367578165</v>
      </c>
      <c r="V4648">
        <v>4631</v>
      </c>
      <c r="W4648" s="46">
        <v>2.1352552139015799E-2</v>
      </c>
    </row>
    <row r="4649" spans="10:23">
      <c r="J4649">
        <v>4632</v>
      </c>
      <c r="K4649" s="93">
        <f t="shared" ca="1" si="587"/>
        <v>0.85104461709165102</v>
      </c>
      <c r="L4649" s="93">
        <f t="shared" ca="1" si="587"/>
        <v>-0.96565735811932718</v>
      </c>
      <c r="M4649" s="93">
        <f t="shared" ca="1" si="588"/>
        <v>0.85104461709165102</v>
      </c>
      <c r="N4649" s="101">
        <f t="shared" ca="1" si="584"/>
        <v>-0.6448722265305995</v>
      </c>
      <c r="O4649" s="46">
        <f t="shared" ca="1" si="589"/>
        <v>0.62578234868243066</v>
      </c>
      <c r="P4649" s="46">
        <f t="shared" ca="1" si="590"/>
        <v>0.47303283018131631</v>
      </c>
      <c r="Q4649" s="47">
        <f t="shared" ca="1" si="585"/>
        <v>0.93128138568465935</v>
      </c>
      <c r="R4649" s="47">
        <f t="shared" ca="1" si="586"/>
        <v>4.5151774207781964E-2</v>
      </c>
      <c r="S4649" s="97">
        <f t="shared" ca="1" si="591"/>
        <v>0.3354670614451063</v>
      </c>
      <c r="V4649">
        <v>4632</v>
      </c>
      <c r="W4649" s="46">
        <v>0.586982919822301</v>
      </c>
    </row>
    <row r="4650" spans="10:23">
      <c r="J4650">
        <v>4633</v>
      </c>
      <c r="K4650" s="93">
        <f t="shared" ca="1" si="587"/>
        <v>-3.8281067408918651E-2</v>
      </c>
      <c r="L4650" s="93">
        <f t="shared" ca="1" si="587"/>
        <v>0.65625908270728395</v>
      </c>
      <c r="M4650" s="93">
        <f t="shared" ca="1" si="588"/>
        <v>-3.8281067408918651E-2</v>
      </c>
      <c r="N4650" s="101">
        <f t="shared" ca="1" si="584"/>
        <v>0.61001396518783457</v>
      </c>
      <c r="O4650" s="46">
        <f t="shared" ca="1" si="589"/>
        <v>0.30654157711779112</v>
      </c>
      <c r="P4650" s="46">
        <f t="shared" ca="1" si="590"/>
        <v>0.31341244439899651</v>
      </c>
      <c r="Q4650" s="47">
        <f t="shared" ca="1" si="585"/>
        <v>0.29279984255538027</v>
      </c>
      <c r="R4650" s="47">
        <f t="shared" ca="1" si="586"/>
        <v>0.24805744682607378</v>
      </c>
      <c r="S4650" s="97">
        <f t="shared" ca="1" si="591"/>
        <v>0.27729951197193248</v>
      </c>
      <c r="V4650">
        <v>4633</v>
      </c>
      <c r="W4650" s="46">
        <v>0.571587915030634</v>
      </c>
    </row>
    <row r="4651" spans="10:23">
      <c r="J4651">
        <v>4634</v>
      </c>
      <c r="K4651" s="93">
        <f t="shared" ca="1" si="587"/>
        <v>1.4530198481987524</v>
      </c>
      <c r="L4651" s="93">
        <f t="shared" ca="1" si="587"/>
        <v>-0.23702193633413224</v>
      </c>
      <c r="M4651" s="93">
        <f t="shared" ca="1" si="588"/>
        <v>1.4530198481987524</v>
      </c>
      <c r="N4651" s="101">
        <f t="shared" ca="1" si="584"/>
        <v>0.23737639515402914</v>
      </c>
      <c r="O4651" s="46">
        <f t="shared" ca="1" si="589"/>
        <v>0.84187307966064995</v>
      </c>
      <c r="P4651" s="46">
        <f t="shared" ca="1" si="590"/>
        <v>0.58107819567042596</v>
      </c>
      <c r="Q4651" s="47">
        <f t="shared" ca="1" si="585"/>
        <v>1.3634628476410979</v>
      </c>
      <c r="R4651" s="47">
        <f t="shared" ca="1" si="586"/>
        <v>0.18780475037476066</v>
      </c>
      <c r="S4651" s="97">
        <f t="shared" ca="1" si="591"/>
        <v>0.51483891501770529</v>
      </c>
      <c r="V4651">
        <v>4634</v>
      </c>
      <c r="W4651" s="46">
        <v>-0.23528726975344</v>
      </c>
    </row>
    <row r="4652" spans="10:23">
      <c r="J4652">
        <v>4635</v>
      </c>
      <c r="K4652" s="93">
        <f t="shared" ca="1" si="587"/>
        <v>1.3201104466904796</v>
      </c>
      <c r="L4652" s="93">
        <f t="shared" ca="1" si="587"/>
        <v>0.77690931375291439</v>
      </c>
      <c r="M4652" s="93">
        <f t="shared" ca="1" si="588"/>
        <v>1.3201104466904796</v>
      </c>
      <c r="N4652" s="101">
        <f t="shared" ca="1" si="584"/>
        <v>1.156399396015674</v>
      </c>
      <c r="O4652" s="46">
        <f t="shared" ca="1" si="589"/>
        <v>0.79416266195296448</v>
      </c>
      <c r="P4652" s="46">
        <f t="shared" ca="1" si="590"/>
        <v>0.55722298681658322</v>
      </c>
      <c r="Q4652" s="47">
        <f t="shared" ca="1" si="585"/>
        <v>1.268042012225727</v>
      </c>
      <c r="R4652" s="47">
        <f t="shared" ca="1" si="586"/>
        <v>0.3364038674677261</v>
      </c>
      <c r="S4652" s="97">
        <f t="shared" ca="1" si="591"/>
        <v>0.56528326471034529</v>
      </c>
      <c r="V4652">
        <v>4635</v>
      </c>
      <c r="W4652" s="46">
        <v>0.82146181632243398</v>
      </c>
    </row>
    <row r="4653" spans="10:23">
      <c r="J4653">
        <v>4636</v>
      </c>
      <c r="K4653" s="93">
        <f t="shared" ca="1" si="587"/>
        <v>-0.61102915211334452</v>
      </c>
      <c r="L4653" s="93">
        <f t="shared" ca="1" si="587"/>
        <v>0.25484754516612668</v>
      </c>
      <c r="M4653" s="93">
        <f t="shared" ca="1" si="588"/>
        <v>-0.61102915211334452</v>
      </c>
      <c r="N4653" s="101">
        <f t="shared" ca="1" si="584"/>
        <v>4.7295695153492134E-2</v>
      </c>
      <c r="O4653" s="46">
        <f t="shared" ca="1" si="589"/>
        <v>0.10094249945717809</v>
      </c>
      <c r="P4653" s="46">
        <f t="shared" ca="1" si="590"/>
        <v>0.21061290556869003</v>
      </c>
      <c r="Q4653" s="47">
        <f t="shared" ca="1" si="585"/>
        <v>-0.11839831276584578</v>
      </c>
      <c r="R4653" s="47">
        <f t="shared" ca="1" si="586"/>
        <v>0.15707012874939297</v>
      </c>
      <c r="S4653" s="97">
        <f t="shared" ca="1" si="591"/>
        <v>0.12900631410328553</v>
      </c>
      <c r="V4653">
        <v>4636</v>
      </c>
      <c r="W4653" s="46">
        <v>-5.9317615090891396E-3</v>
      </c>
    </row>
    <row r="4654" spans="10:23">
      <c r="J4654">
        <v>4637</v>
      </c>
      <c r="K4654" s="93">
        <f t="shared" ca="1" si="587"/>
        <v>0.27225724999888973</v>
      </c>
      <c r="L4654" s="93">
        <f t="shared" ca="1" si="587"/>
        <v>-2.5573123355297336E-2</v>
      </c>
      <c r="M4654" s="93">
        <f t="shared" ca="1" si="588"/>
        <v>0.27225724999888973</v>
      </c>
      <c r="N4654" s="101">
        <f t="shared" ca="1" si="584"/>
        <v>6.233846489296338E-2</v>
      </c>
      <c r="O4654" s="46">
        <f t="shared" ca="1" si="589"/>
        <v>0.41801535301050818</v>
      </c>
      <c r="P4654" s="46">
        <f t="shared" ca="1" si="590"/>
        <v>0.36914933234535507</v>
      </c>
      <c r="Q4654" s="47">
        <f t="shared" ca="1" si="585"/>
        <v>0.5157473943408144</v>
      </c>
      <c r="R4654" s="47">
        <f t="shared" ca="1" si="586"/>
        <v>0.15950243164042227</v>
      </c>
      <c r="S4654" s="97">
        <f t="shared" ca="1" si="591"/>
        <v>0.28875889232546526</v>
      </c>
      <c r="V4654">
        <v>4637</v>
      </c>
      <c r="W4654" s="46">
        <v>1.41125855097714</v>
      </c>
    </row>
    <row r="4655" spans="10:23">
      <c r="J4655">
        <v>4638</v>
      </c>
      <c r="K4655" s="93">
        <f t="shared" ca="1" si="587"/>
        <v>1.6553102564174045</v>
      </c>
      <c r="L4655" s="93">
        <f t="shared" ca="1" si="587"/>
        <v>-1.0065098040839853</v>
      </c>
      <c r="M4655" s="93">
        <f t="shared" ca="1" si="588"/>
        <v>1.6553102564174045</v>
      </c>
      <c r="N4655" s="101">
        <f t="shared" ca="1" si="584"/>
        <v>-0.42782922785020427</v>
      </c>
      <c r="O4655" s="46">
        <f t="shared" ca="1" si="589"/>
        <v>0.9144891607267388</v>
      </c>
      <c r="P4655" s="46">
        <f t="shared" ca="1" si="590"/>
        <v>0.61738623620347033</v>
      </c>
      <c r="Q4655" s="47">
        <f t="shared" ca="1" si="585"/>
        <v>1.5086950097732756</v>
      </c>
      <c r="R4655" s="47">
        <f t="shared" ca="1" si="586"/>
        <v>8.0245997034498626E-2</v>
      </c>
      <c r="S4655" s="97">
        <f t="shared" ca="1" si="591"/>
        <v>0.49736757888061872</v>
      </c>
      <c r="V4655">
        <v>4638</v>
      </c>
      <c r="W4655" s="46">
        <v>0.223074627398123</v>
      </c>
    </row>
    <row r="4656" spans="10:23">
      <c r="J4656">
        <v>4639</v>
      </c>
      <c r="K4656" s="93">
        <f t="shared" ca="1" si="587"/>
        <v>0.40851485358442757</v>
      </c>
      <c r="L4656" s="93">
        <f t="shared" ca="1" si="587"/>
        <v>0.34657362944598874</v>
      </c>
      <c r="M4656" s="93">
        <f t="shared" ca="1" si="588"/>
        <v>0.40851485358442757</v>
      </c>
      <c r="N4656" s="101">
        <f t="shared" ca="1" si="584"/>
        <v>0.45849751945210093</v>
      </c>
      <c r="O4656" s="46">
        <f t="shared" ca="1" si="589"/>
        <v>0.4669276730506341</v>
      </c>
      <c r="P4656" s="46">
        <f t="shared" ca="1" si="590"/>
        <v>0.39360549236541803</v>
      </c>
      <c r="Q4656" s="47">
        <f t="shared" ca="1" si="585"/>
        <v>0.61357203442106623</v>
      </c>
      <c r="R4656" s="47">
        <f t="shared" ca="1" si="586"/>
        <v>0.22355837548587365</v>
      </c>
      <c r="S4656" s="97">
        <f t="shared" ca="1" si="591"/>
        <v>0.34524302426825387</v>
      </c>
      <c r="V4656">
        <v>4639</v>
      </c>
      <c r="W4656" s="46">
        <v>1.0379762163616399</v>
      </c>
    </row>
    <row r="4657" spans="10:23">
      <c r="J4657">
        <v>4640</v>
      </c>
      <c r="K4657" s="93">
        <f t="shared" ca="1" si="587"/>
        <v>-0.7343852639251236</v>
      </c>
      <c r="L4657" s="93">
        <f t="shared" ca="1" si="587"/>
        <v>-0.48963376897037691</v>
      </c>
      <c r="M4657" s="93">
        <f t="shared" ca="1" si="588"/>
        <v>-0.7343852639251236</v>
      </c>
      <c r="N4657" s="101">
        <f t="shared" ca="1" si="584"/>
        <v>-0.69776453357562418</v>
      </c>
      <c r="O4657" s="46">
        <f t="shared" ca="1" si="589"/>
        <v>5.6661421109461652E-2</v>
      </c>
      <c r="P4657" s="46">
        <f t="shared" ca="1" si="590"/>
        <v>0.18847236639483181</v>
      </c>
      <c r="Q4657" s="47">
        <f t="shared" ca="1" si="585"/>
        <v>-0.20696046946127866</v>
      </c>
      <c r="R4657" s="47">
        <f t="shared" ca="1" si="586"/>
        <v>3.6599485396150849E-2</v>
      </c>
      <c r="S4657" s="97">
        <f t="shared" ca="1" si="591"/>
        <v>4.663045325280625E-2</v>
      </c>
      <c r="V4657">
        <v>4640</v>
      </c>
      <c r="W4657" s="46">
        <v>0.65584705735617199</v>
      </c>
    </row>
    <row r="4658" spans="10:23">
      <c r="J4658">
        <v>4641</v>
      </c>
      <c r="K4658" s="93">
        <f t="shared" ca="1" si="587"/>
        <v>1.1309671711135334</v>
      </c>
      <c r="L4658" s="93">
        <f t="shared" ca="1" si="587"/>
        <v>2.258387998451548</v>
      </c>
      <c r="M4658" s="93">
        <f t="shared" ca="1" si="588"/>
        <v>1.1309671711135334</v>
      </c>
      <c r="N4658" s="101">
        <f t="shared" ca="1" si="584"/>
        <v>2.5008126258271712</v>
      </c>
      <c r="O4658" s="46">
        <f t="shared" ca="1" si="589"/>
        <v>0.72626600015199871</v>
      </c>
      <c r="P4658" s="46">
        <f t="shared" ca="1" si="590"/>
        <v>0.52327465591610034</v>
      </c>
      <c r="Q4658" s="47">
        <f t="shared" ca="1" si="585"/>
        <v>1.1322486886237955</v>
      </c>
      <c r="R4658" s="47">
        <f t="shared" ca="1" si="586"/>
        <v>0.55378538976998049</v>
      </c>
      <c r="S4658" s="97">
        <f t="shared" ca="1" si="591"/>
        <v>0.6400256949609896</v>
      </c>
      <c r="V4658">
        <v>4641</v>
      </c>
      <c r="W4658" s="46">
        <v>0.71362450764667595</v>
      </c>
    </row>
    <row r="4659" spans="10:23">
      <c r="J4659">
        <v>4642</v>
      </c>
      <c r="K4659" s="93">
        <f t="shared" ca="1" si="587"/>
        <v>0.27138847651972792</v>
      </c>
      <c r="L4659" s="93">
        <f t="shared" ca="1" si="587"/>
        <v>-0.33922004463097294</v>
      </c>
      <c r="M4659" s="93">
        <f t="shared" ca="1" si="588"/>
        <v>0.27138847651972792</v>
      </c>
      <c r="N4659" s="101">
        <f t="shared" ca="1" si="584"/>
        <v>-0.23530119764979329</v>
      </c>
      <c r="O4659" s="46">
        <f t="shared" ca="1" si="589"/>
        <v>0.41770348985324618</v>
      </c>
      <c r="P4659" s="46">
        <f t="shared" ca="1" si="590"/>
        <v>0.3689934007667241</v>
      </c>
      <c r="Q4659" s="47">
        <f t="shared" ca="1" si="585"/>
        <v>0.51512366802629039</v>
      </c>
      <c r="R4659" s="47">
        <f t="shared" ca="1" si="586"/>
        <v>0.11137633357298087</v>
      </c>
      <c r="S4659" s="97">
        <f t="shared" ca="1" si="591"/>
        <v>0.26453991171311353</v>
      </c>
      <c r="V4659">
        <v>4642</v>
      </c>
      <c r="W4659" s="46">
        <v>7.6557319812188704E-2</v>
      </c>
    </row>
    <row r="4660" spans="10:23">
      <c r="J4660">
        <v>4643</v>
      </c>
      <c r="K4660" s="93">
        <f t="shared" ca="1" si="587"/>
        <v>0.27193151944986599</v>
      </c>
      <c r="L4660" s="93">
        <f t="shared" ca="1" si="587"/>
        <v>0.84295987447271448</v>
      </c>
      <c r="M4660" s="93">
        <f t="shared" ca="1" si="588"/>
        <v>0.27193151944986599</v>
      </c>
      <c r="N4660" s="101">
        <f t="shared" ca="1" si="584"/>
        <v>0.88567640889349075</v>
      </c>
      <c r="O4660" s="46">
        <f t="shared" ca="1" si="589"/>
        <v>0.417898425687251</v>
      </c>
      <c r="P4660" s="46">
        <f t="shared" ca="1" si="590"/>
        <v>0.36909086868372648</v>
      </c>
      <c r="Q4660" s="47">
        <f t="shared" ca="1" si="585"/>
        <v>0.51551353969430003</v>
      </c>
      <c r="R4660" s="47">
        <f t="shared" ca="1" si="586"/>
        <v>0.29262999366325204</v>
      </c>
      <c r="S4660" s="97">
        <f t="shared" ca="1" si="591"/>
        <v>0.35526420967525152</v>
      </c>
      <c r="V4660">
        <v>4643</v>
      </c>
      <c r="W4660" s="46">
        <v>0.297592480359398</v>
      </c>
    </row>
    <row r="4661" spans="10:23">
      <c r="J4661">
        <v>4644</v>
      </c>
      <c r="K4661" s="93">
        <f t="shared" ca="1" si="587"/>
        <v>0.8857404880730172</v>
      </c>
      <c r="L4661" s="93">
        <f t="shared" ca="1" si="587"/>
        <v>-0.59988590416197918</v>
      </c>
      <c r="M4661" s="93">
        <f t="shared" ca="1" si="588"/>
        <v>0.8857404880730172</v>
      </c>
      <c r="N4661" s="101">
        <f t="shared" ca="1" si="584"/>
        <v>-0.28705639499051849</v>
      </c>
      <c r="O4661" s="46">
        <f t="shared" ca="1" si="589"/>
        <v>0.63823710717556792</v>
      </c>
      <c r="P4661" s="46">
        <f t="shared" ca="1" si="590"/>
        <v>0.47926020942788494</v>
      </c>
      <c r="Q4661" s="47">
        <f t="shared" ca="1" si="585"/>
        <v>0.95619090267093376</v>
      </c>
      <c r="R4661" s="47">
        <f t="shared" ca="1" si="586"/>
        <v>0.10300790686049016</v>
      </c>
      <c r="S4661" s="97">
        <f t="shared" ca="1" si="591"/>
        <v>0.37062250701802901</v>
      </c>
      <c r="V4661">
        <v>4644</v>
      </c>
      <c r="W4661" s="46">
        <v>3.1782994615907098E-2</v>
      </c>
    </row>
    <row r="4662" spans="10:23">
      <c r="J4662">
        <v>4645</v>
      </c>
      <c r="K4662" s="93">
        <f t="shared" ca="1" si="587"/>
        <v>1.715323367083506</v>
      </c>
      <c r="L4662" s="93">
        <f t="shared" ca="1" si="587"/>
        <v>-1.1437036567855339</v>
      </c>
      <c r="M4662" s="93">
        <f t="shared" ca="1" si="588"/>
        <v>1.715323367083506</v>
      </c>
      <c r="N4662" s="101">
        <f t="shared" ca="1" si="584"/>
        <v>-0.53881489761535806</v>
      </c>
      <c r="O4662" s="46">
        <f t="shared" ca="1" si="589"/>
        <v>0.93603203538665547</v>
      </c>
      <c r="P4662" s="46">
        <f t="shared" ca="1" si="590"/>
        <v>0.62815767353342866</v>
      </c>
      <c r="Q4662" s="47">
        <f t="shared" ca="1" si="585"/>
        <v>1.551780759093109</v>
      </c>
      <c r="R4662" s="47">
        <f t="shared" ca="1" si="586"/>
        <v>6.2300447770105266E-2</v>
      </c>
      <c r="S4662" s="97">
        <f t="shared" ca="1" si="591"/>
        <v>0.49916624157838035</v>
      </c>
      <c r="V4662">
        <v>4645</v>
      </c>
      <c r="W4662" s="46">
        <v>0.69397612794431496</v>
      </c>
    </row>
    <row r="4663" spans="10:23">
      <c r="J4663">
        <v>4646</v>
      </c>
      <c r="K4663" s="93">
        <f t="shared" ca="1" si="587"/>
        <v>1.0368735311062651</v>
      </c>
      <c r="L4663" s="93">
        <f t="shared" ca="1" si="587"/>
        <v>0.63169537957258837</v>
      </c>
      <c r="M4663" s="93">
        <f t="shared" ca="1" si="588"/>
        <v>1.0368735311062651</v>
      </c>
      <c r="N4663" s="101">
        <f t="shared" ca="1" si="584"/>
        <v>0.92864881314425629</v>
      </c>
      <c r="O4663" s="46">
        <f t="shared" ca="1" si="589"/>
        <v>0.69248925586273991</v>
      </c>
      <c r="P4663" s="46">
        <f t="shared" ca="1" si="590"/>
        <v>0.50638628377147099</v>
      </c>
      <c r="Q4663" s="47">
        <f t="shared" ca="1" si="585"/>
        <v>1.0646952000452778</v>
      </c>
      <c r="R4663" s="47">
        <f t="shared" ca="1" si="586"/>
        <v>0.29957830869458291</v>
      </c>
      <c r="S4663" s="97">
        <f t="shared" ca="1" si="591"/>
        <v>0.49603378227866141</v>
      </c>
      <c r="V4663">
        <v>4646</v>
      </c>
      <c r="W4663" s="46">
        <v>0.367748005583309</v>
      </c>
    </row>
    <row r="4664" spans="10:23">
      <c r="J4664">
        <v>4647</v>
      </c>
      <c r="K4664" s="93">
        <f t="shared" ca="1" si="587"/>
        <v>0.1509216339398041</v>
      </c>
      <c r="L4664" s="93">
        <f t="shared" ca="1" si="587"/>
        <v>-0.48045803425799943</v>
      </c>
      <c r="M4664" s="93">
        <f t="shared" ca="1" si="588"/>
        <v>0.1509216339398041</v>
      </c>
      <c r="N4664" s="101">
        <f t="shared" ca="1" si="584"/>
        <v>-0.40751771959569222</v>
      </c>
      <c r="O4664" s="46">
        <f t="shared" ca="1" si="589"/>
        <v>0.37445957095668558</v>
      </c>
      <c r="P4664" s="46">
        <f t="shared" ca="1" si="590"/>
        <v>0.34737144131844377</v>
      </c>
      <c r="Q4664" s="47">
        <f t="shared" ca="1" si="585"/>
        <v>0.42863583023316926</v>
      </c>
      <c r="R4664" s="47">
        <f t="shared" ca="1" si="586"/>
        <v>8.3530215373557759E-2</v>
      </c>
      <c r="S4664" s="97">
        <f t="shared" ca="1" si="591"/>
        <v>0.22899489316512167</v>
      </c>
      <c r="V4664">
        <v>4647</v>
      </c>
      <c r="W4664" s="46">
        <v>1.1795586224811201</v>
      </c>
    </row>
    <row r="4665" spans="10:23">
      <c r="J4665">
        <v>4648</v>
      </c>
      <c r="K4665" s="93">
        <f t="shared" ca="1" si="587"/>
        <v>0.15987447166699567</v>
      </c>
      <c r="L4665" s="93">
        <f t="shared" ca="1" si="587"/>
        <v>1.0822537536143655</v>
      </c>
      <c r="M4665" s="93">
        <f t="shared" ca="1" si="588"/>
        <v>0.15987447166699567</v>
      </c>
      <c r="N4665" s="101">
        <f t="shared" ca="1" si="584"/>
        <v>1.0769102577024279</v>
      </c>
      <c r="O4665" s="46">
        <f t="shared" ca="1" si="589"/>
        <v>0.37767336639016252</v>
      </c>
      <c r="P4665" s="46">
        <f t="shared" ca="1" si="590"/>
        <v>0.34897833903518222</v>
      </c>
      <c r="Q4665" s="47">
        <f t="shared" ca="1" si="585"/>
        <v>0.43506342110012308</v>
      </c>
      <c r="R4665" s="47">
        <f t="shared" ca="1" si="586"/>
        <v>0.3235510707904346</v>
      </c>
      <c r="S4665" s="97">
        <f t="shared" ca="1" si="591"/>
        <v>0.35061221859029856</v>
      </c>
      <c r="V4665">
        <v>4648</v>
      </c>
      <c r="W4665" s="46">
        <v>9.7296918402865806E-2</v>
      </c>
    </row>
    <row r="4666" spans="10:23">
      <c r="J4666">
        <v>4649</v>
      </c>
      <c r="K4666" s="93">
        <f t="shared" ca="1" si="587"/>
        <v>8.9142094673889533E-3</v>
      </c>
      <c r="L4666" s="93">
        <f t="shared" ca="1" si="587"/>
        <v>0.56261779929142164</v>
      </c>
      <c r="M4666" s="93">
        <f t="shared" ca="1" si="588"/>
        <v>8.9142094673889533E-3</v>
      </c>
      <c r="N4666" s="101">
        <f t="shared" ca="1" si="584"/>
        <v>0.53624339546901911</v>
      </c>
      <c r="O4666" s="46">
        <f t="shared" ca="1" si="589"/>
        <v>0.32348324074764612</v>
      </c>
      <c r="P4666" s="46">
        <f t="shared" ca="1" si="590"/>
        <v>0.32188327621392404</v>
      </c>
      <c r="Q4666" s="47">
        <f t="shared" ca="1" si="585"/>
        <v>0.32668316981509032</v>
      </c>
      <c r="R4666" s="47">
        <f t="shared" ca="1" si="586"/>
        <v>0.23612929974228675</v>
      </c>
      <c r="S4666" s="97">
        <f t="shared" ca="1" si="591"/>
        <v>0.2798062702449664</v>
      </c>
      <c r="V4666">
        <v>4649</v>
      </c>
      <c r="W4666" s="46">
        <v>0.566497852725103</v>
      </c>
    </row>
    <row r="4667" spans="10:23">
      <c r="J4667">
        <v>4650</v>
      </c>
      <c r="K4667" s="93">
        <f t="shared" ca="1" si="587"/>
        <v>0.82855259561783423</v>
      </c>
      <c r="L4667" s="93">
        <f t="shared" ca="1" si="587"/>
        <v>0.34705754133863548</v>
      </c>
      <c r="M4667" s="93">
        <f t="shared" ca="1" si="588"/>
        <v>0.82855259561783423</v>
      </c>
      <c r="N4667" s="101">
        <f t="shared" ca="1" si="584"/>
        <v>0.59253773311595015</v>
      </c>
      <c r="O4667" s="46">
        <f t="shared" ca="1" si="589"/>
        <v>0.61770839960562862</v>
      </c>
      <c r="P4667" s="46">
        <f t="shared" ca="1" si="590"/>
        <v>0.46899585564291529</v>
      </c>
      <c r="Q4667" s="47">
        <f t="shared" ca="1" si="585"/>
        <v>0.91513348753105528</v>
      </c>
      <c r="R4667" s="47">
        <f t="shared" ca="1" si="586"/>
        <v>0.2452316713519464</v>
      </c>
      <c r="S4667" s="97">
        <f t="shared" ca="1" si="591"/>
        <v>0.43147003547878748</v>
      </c>
      <c r="V4667">
        <v>4650</v>
      </c>
      <c r="W4667" s="46">
        <v>0.51426302727312001</v>
      </c>
    </row>
    <row r="4668" spans="10:23">
      <c r="J4668">
        <v>4651</v>
      </c>
      <c r="K4668" s="93">
        <f t="shared" ca="1" si="587"/>
        <v>-0.58765470955897259</v>
      </c>
      <c r="L4668" s="93">
        <f t="shared" ca="1" si="587"/>
        <v>0.31299774943734615</v>
      </c>
      <c r="M4668" s="93">
        <f t="shared" ca="1" si="588"/>
        <v>-0.58765470955897259</v>
      </c>
      <c r="N4668" s="101">
        <f t="shared" ca="1" si="584"/>
        <v>0.10986052331807086</v>
      </c>
      <c r="O4668" s="46">
        <f t="shared" ca="1" si="589"/>
        <v>0.10933321076351085</v>
      </c>
      <c r="P4668" s="46">
        <f t="shared" ca="1" si="590"/>
        <v>0.21480826122185642</v>
      </c>
      <c r="Q4668" s="47">
        <f t="shared" ca="1" si="585"/>
        <v>-0.10161689015318026</v>
      </c>
      <c r="R4668" s="47">
        <f t="shared" ca="1" si="586"/>
        <v>0.16718639158243725</v>
      </c>
      <c r="S4668" s="97">
        <f t="shared" ca="1" si="591"/>
        <v>0.13825980117297404</v>
      </c>
      <c r="V4668">
        <v>4651</v>
      </c>
      <c r="W4668" s="46">
        <v>0.13514567015746301</v>
      </c>
    </row>
    <row r="4669" spans="10:23">
      <c r="J4669">
        <v>4652</v>
      </c>
      <c r="K4669" s="93">
        <f t="shared" ca="1" si="587"/>
        <v>1.4668490616113421</v>
      </c>
      <c r="L4669" s="93">
        <f t="shared" ca="1" si="587"/>
        <v>-0.42210156735917131</v>
      </c>
      <c r="M4669" s="93">
        <f t="shared" ca="1" si="588"/>
        <v>1.4668490616113421</v>
      </c>
      <c r="N4669" s="101">
        <f t="shared" ca="1" si="584"/>
        <v>6.6303508608707928E-2</v>
      </c>
      <c r="O4669" s="46">
        <f t="shared" ca="1" si="589"/>
        <v>0.8468373451000839</v>
      </c>
      <c r="P4669" s="46">
        <f t="shared" ca="1" si="590"/>
        <v>0.58356032839014294</v>
      </c>
      <c r="Q4669" s="47">
        <f t="shared" ca="1" si="585"/>
        <v>1.3733913785199658</v>
      </c>
      <c r="R4669" s="47">
        <f t="shared" ca="1" si="586"/>
        <v>0.16014354943055617</v>
      </c>
      <c r="S4669" s="97">
        <f t="shared" ca="1" si="591"/>
        <v>0.50349044726532</v>
      </c>
      <c r="V4669">
        <v>4652</v>
      </c>
      <c r="W4669" s="46">
        <v>0.73495949199968003</v>
      </c>
    </row>
    <row r="4670" spans="10:23">
      <c r="J4670">
        <v>4653</v>
      </c>
      <c r="K4670" s="93">
        <f t="shared" ca="1" si="587"/>
        <v>0.67123033757091821</v>
      </c>
      <c r="L4670" s="93">
        <f t="shared" ca="1" si="587"/>
        <v>-5.3006901087638073E-2</v>
      </c>
      <c r="M4670" s="93">
        <f t="shared" ca="1" si="588"/>
        <v>0.67123033757091821</v>
      </c>
      <c r="N4670" s="101">
        <f t="shared" ca="1" si="584"/>
        <v>0.16321135369528697</v>
      </c>
      <c r="O4670" s="46">
        <f t="shared" ca="1" si="589"/>
        <v>0.5612345116717683</v>
      </c>
      <c r="P4670" s="46">
        <f t="shared" ca="1" si="590"/>
        <v>0.44075891167598513</v>
      </c>
      <c r="Q4670" s="47">
        <f t="shared" ca="1" si="585"/>
        <v>0.80218571166333463</v>
      </c>
      <c r="R4670" s="47">
        <f t="shared" ca="1" si="586"/>
        <v>0.17581282017323202</v>
      </c>
      <c r="S4670" s="97">
        <f t="shared" ca="1" si="591"/>
        <v>0.36852366592250019</v>
      </c>
      <c r="V4670">
        <v>4653</v>
      </c>
      <c r="W4670" s="46">
        <v>0.189658413115837</v>
      </c>
    </row>
    <row r="4671" spans="10:23">
      <c r="J4671">
        <v>4654</v>
      </c>
      <c r="K4671" s="93">
        <f t="shared" ca="1" si="587"/>
        <v>-0.51673603021104941</v>
      </c>
      <c r="L4671" s="93">
        <f t="shared" ca="1" si="587"/>
        <v>-1.8933061171028216</v>
      </c>
      <c r="M4671" s="93">
        <f t="shared" ca="1" si="588"/>
        <v>-0.51673603021104941</v>
      </c>
      <c r="N4671" s="101">
        <f t="shared" ca="1" si="584"/>
        <v>-1.9593453495752036</v>
      </c>
      <c r="O4671" s="46">
        <f t="shared" ca="1" si="589"/>
        <v>0.13479085165700486</v>
      </c>
      <c r="P4671" s="46">
        <f t="shared" ca="1" si="590"/>
        <v>0.22753708166860342</v>
      </c>
      <c r="Q4671" s="47">
        <f t="shared" ca="1" si="585"/>
        <v>-5.0701608366192252E-2</v>
      </c>
      <c r="R4671" s="47">
        <f t="shared" ca="1" si="586"/>
        <v>-0.16738865768970773</v>
      </c>
      <c r="S4671" s="97">
        <f t="shared" ca="1" si="591"/>
        <v>-1.6298903016351438E-2</v>
      </c>
      <c r="V4671">
        <v>4654</v>
      </c>
      <c r="W4671" s="46">
        <v>1.7921763763345</v>
      </c>
    </row>
    <row r="4672" spans="10:23">
      <c r="J4672">
        <v>4655</v>
      </c>
      <c r="K4672" s="93">
        <f t="shared" ca="1" si="587"/>
        <v>1.8776647948751655</v>
      </c>
      <c r="L4672" s="93">
        <f t="shared" ca="1" si="587"/>
        <v>-0.37899814961334427</v>
      </c>
      <c r="M4672" s="93">
        <f t="shared" ca="1" si="588"/>
        <v>1.8776647948751655</v>
      </c>
      <c r="N4672" s="101">
        <f t="shared" ca="1" si="584"/>
        <v>0.23781775358882912</v>
      </c>
      <c r="O4672" s="46">
        <f t="shared" ca="1" si="589"/>
        <v>0.99430765203458715</v>
      </c>
      <c r="P4672" s="46">
        <f t="shared" ca="1" si="590"/>
        <v>0.65729548185739461</v>
      </c>
      <c r="Q4672" s="47">
        <f t="shared" ca="1" si="585"/>
        <v>1.6683319923889723</v>
      </c>
      <c r="R4672" s="47">
        <f t="shared" ca="1" si="586"/>
        <v>0.18787611471892976</v>
      </c>
      <c r="S4672" s="97">
        <f t="shared" ca="1" si="591"/>
        <v>0.59109188337675844</v>
      </c>
      <c r="V4672">
        <v>4655</v>
      </c>
      <c r="W4672" s="46">
        <v>0.464338818866669</v>
      </c>
    </row>
    <row r="4673" spans="10:23">
      <c r="J4673">
        <v>4656</v>
      </c>
      <c r="K4673" s="93">
        <f t="shared" ca="1" si="587"/>
        <v>-1.1824100613042E-2</v>
      </c>
      <c r="L4673" s="93">
        <f t="shared" ca="1" si="587"/>
        <v>-1.1249119902193809</v>
      </c>
      <c r="M4673" s="93">
        <f t="shared" ca="1" si="588"/>
        <v>-1.1824100613042E-2</v>
      </c>
      <c r="N4673" s="101">
        <f t="shared" ca="1" si="584"/>
        <v>-1.0702704753641745</v>
      </c>
      <c r="O4673" s="46">
        <f t="shared" ca="1" si="589"/>
        <v>0.31603882052409049</v>
      </c>
      <c r="P4673" s="46">
        <f t="shared" ca="1" si="590"/>
        <v>0.31816106610214623</v>
      </c>
      <c r="Q4673" s="47">
        <f t="shared" ca="1" si="585"/>
        <v>0.31179432936797902</v>
      </c>
      <c r="R4673" s="47">
        <f t="shared" ca="1" si="586"/>
        <v>-2.3631927756473242E-2</v>
      </c>
      <c r="S4673" s="97">
        <f t="shared" ca="1" si="591"/>
        <v>0.14620344638380861</v>
      </c>
      <c r="V4673">
        <v>4656</v>
      </c>
      <c r="W4673" s="46">
        <v>-0.23374926763958101</v>
      </c>
    </row>
    <row r="4674" spans="10:23">
      <c r="J4674">
        <v>4657</v>
      </c>
      <c r="K4674" s="93">
        <f t="shared" ca="1" si="587"/>
        <v>1.1964125031582387</v>
      </c>
      <c r="L4674" s="93">
        <f t="shared" ca="1" si="587"/>
        <v>0.5557968877292212</v>
      </c>
      <c r="M4674" s="93">
        <f t="shared" ca="1" si="588"/>
        <v>1.1964125031582387</v>
      </c>
      <c r="N4674" s="101">
        <f t="shared" ca="1" si="584"/>
        <v>0.90742770116841887</v>
      </c>
      <c r="O4674" s="46">
        <f t="shared" ca="1" si="589"/>
        <v>0.74975887645297812</v>
      </c>
      <c r="P4674" s="46">
        <f t="shared" ca="1" si="590"/>
        <v>0.53502109406659004</v>
      </c>
      <c r="Q4674" s="47">
        <f t="shared" ca="1" si="585"/>
        <v>1.1792344412257543</v>
      </c>
      <c r="R4674" s="47">
        <f t="shared" ca="1" si="586"/>
        <v>0.29614701426519008</v>
      </c>
      <c r="S4674" s="97">
        <f t="shared" ca="1" si="591"/>
        <v>0.5229529453590841</v>
      </c>
      <c r="V4674">
        <v>4657</v>
      </c>
      <c r="W4674" s="46">
        <v>0.17661435999303601</v>
      </c>
    </row>
    <row r="4675" spans="10:23">
      <c r="J4675">
        <v>4658</v>
      </c>
      <c r="K4675" s="93">
        <f t="shared" ca="1" si="587"/>
        <v>-1.1670602789911024</v>
      </c>
      <c r="L4675" s="93">
        <f t="shared" ca="1" si="587"/>
        <v>-0.76538332269979148</v>
      </c>
      <c r="M4675" s="93">
        <f t="shared" ca="1" si="588"/>
        <v>-1.1670602789911024</v>
      </c>
      <c r="N4675" s="101">
        <f t="shared" ca="1" si="584"/>
        <v>-1.0967984108733051</v>
      </c>
      <c r="O4675" s="46">
        <f t="shared" ca="1" si="589"/>
        <v>-9.8655700675877589E-2</v>
      </c>
      <c r="P4675" s="46">
        <f t="shared" ca="1" si="590"/>
        <v>0.11081380550216219</v>
      </c>
      <c r="Q4675" s="47">
        <f t="shared" ca="1" si="585"/>
        <v>-0.51759471303195714</v>
      </c>
      <c r="R4675" s="47">
        <f t="shared" ca="1" si="586"/>
        <v>-2.7921295695317011E-2</v>
      </c>
      <c r="S4675" s="97">
        <f t="shared" ca="1" si="591"/>
        <v>-6.32884981855973E-2</v>
      </c>
      <c r="V4675">
        <v>4658</v>
      </c>
      <c r="W4675" s="46">
        <v>0.28334954261349599</v>
      </c>
    </row>
    <row r="4676" spans="10:23">
      <c r="J4676">
        <v>4659</v>
      </c>
      <c r="K4676" s="93">
        <f t="shared" ca="1" si="587"/>
        <v>0.21470772252541845</v>
      </c>
      <c r="L4676" s="93">
        <f t="shared" ca="1" si="587"/>
        <v>-0.95385666273821612</v>
      </c>
      <c r="M4676" s="93">
        <f t="shared" ca="1" si="588"/>
        <v>0.21470772252541845</v>
      </c>
      <c r="N4676" s="101">
        <f t="shared" ca="1" si="584"/>
        <v>-0.83605359344328811</v>
      </c>
      <c r="O4676" s="46">
        <f t="shared" ca="1" si="589"/>
        <v>0.39735682950893081</v>
      </c>
      <c r="P4676" s="46">
        <f t="shared" ca="1" si="590"/>
        <v>0.35882007059456639</v>
      </c>
      <c r="Q4676" s="47">
        <f t="shared" ca="1" si="585"/>
        <v>0.47443034733765965</v>
      </c>
      <c r="R4676" s="47">
        <f t="shared" ca="1" si="586"/>
        <v>1.4239183009067541E-2</v>
      </c>
      <c r="S4676" s="97">
        <f t="shared" ca="1" si="591"/>
        <v>0.20579800625899919</v>
      </c>
      <c r="V4676">
        <v>4659</v>
      </c>
      <c r="W4676" s="46">
        <v>-0.284762421206747</v>
      </c>
    </row>
    <row r="4677" spans="10:23">
      <c r="J4677">
        <v>4660</v>
      </c>
      <c r="K4677" s="93">
        <f t="shared" ca="1" si="587"/>
        <v>0.60457787204230229</v>
      </c>
      <c r="L4677" s="93">
        <f t="shared" ca="1" si="587"/>
        <v>5.9430737645790196E-2</v>
      </c>
      <c r="M4677" s="93">
        <f t="shared" ca="1" si="588"/>
        <v>0.60457787204230229</v>
      </c>
      <c r="N4677" s="101">
        <f t="shared" ca="1" si="584"/>
        <v>0.24861460940317259</v>
      </c>
      <c r="O4677" s="46">
        <f t="shared" ca="1" si="589"/>
        <v>0.53730831130121415</v>
      </c>
      <c r="P4677" s="46">
        <f t="shared" ca="1" si="590"/>
        <v>0.42879581149070806</v>
      </c>
      <c r="Q4677" s="47">
        <f t="shared" ca="1" si="585"/>
        <v>0.75433331092222633</v>
      </c>
      <c r="R4677" s="47">
        <f t="shared" ca="1" si="586"/>
        <v>0.18962188521638984</v>
      </c>
      <c r="S4677" s="97">
        <f t="shared" ca="1" si="591"/>
        <v>0.36346509825880202</v>
      </c>
      <c r="V4677">
        <v>4660</v>
      </c>
      <c r="W4677" s="46">
        <v>-0.35940515958383701</v>
      </c>
    </row>
    <row r="4678" spans="10:23">
      <c r="J4678">
        <v>4661</v>
      </c>
      <c r="K4678" s="93">
        <f t="shared" ca="1" si="587"/>
        <v>-0.4892669094898181</v>
      </c>
      <c r="L4678" s="93">
        <f t="shared" ca="1" si="587"/>
        <v>-0.3504012529987301</v>
      </c>
      <c r="M4678" s="93">
        <f t="shared" ca="1" si="588"/>
        <v>-0.4892669094898181</v>
      </c>
      <c r="N4678" s="101">
        <f t="shared" ca="1" si="584"/>
        <v>-0.48780739033202669</v>
      </c>
      <c r="O4678" s="46">
        <f t="shared" ca="1" si="589"/>
        <v>0.14465142742365752</v>
      </c>
      <c r="P4678" s="46">
        <f t="shared" ca="1" si="590"/>
        <v>0.23246736955192976</v>
      </c>
      <c r="Q4678" s="47">
        <f t="shared" ca="1" si="585"/>
        <v>-3.0980456832886916E-2</v>
      </c>
      <c r="R4678" s="47">
        <f t="shared" ca="1" si="586"/>
        <v>7.0547978615698462E-2</v>
      </c>
      <c r="S4678" s="97">
        <f t="shared" ca="1" si="591"/>
        <v>0.107599703019678</v>
      </c>
      <c r="V4678">
        <v>4661</v>
      </c>
      <c r="W4678" s="46">
        <v>-0.57060444772909702</v>
      </c>
    </row>
    <row r="4679" spans="10:23">
      <c r="J4679">
        <v>4662</v>
      </c>
      <c r="K4679" s="93">
        <f t="shared" ca="1" si="587"/>
        <v>0.66650607689149699</v>
      </c>
      <c r="L4679" s="93">
        <f t="shared" ca="1" si="587"/>
        <v>0.95010428797318436</v>
      </c>
      <c r="M4679" s="93">
        <f t="shared" ca="1" si="588"/>
        <v>0.66650607689149699</v>
      </c>
      <c r="N4679" s="101">
        <f t="shared" ca="1" si="584"/>
        <v>1.1127417870432217</v>
      </c>
      <c r="O4679" s="46">
        <f t="shared" ca="1" si="589"/>
        <v>0.55953864630921801</v>
      </c>
      <c r="P4679" s="46">
        <f t="shared" ca="1" si="590"/>
        <v>0.43991097899470999</v>
      </c>
      <c r="Q4679" s="47">
        <f t="shared" ca="1" si="585"/>
        <v>0.79879398093823395</v>
      </c>
      <c r="R4679" s="47">
        <f t="shared" ca="1" si="586"/>
        <v>0.32934475997899737</v>
      </c>
      <c r="S4679" s="97">
        <f t="shared" ca="1" si="591"/>
        <v>0.44444170314410769</v>
      </c>
      <c r="V4679">
        <v>4662</v>
      </c>
      <c r="W4679" s="46">
        <v>-0.313935474335372</v>
      </c>
    </row>
    <row r="4680" spans="10:23">
      <c r="J4680">
        <v>4663</v>
      </c>
      <c r="K4680" s="93">
        <f t="shared" ca="1" si="587"/>
        <v>0.67337471620293288</v>
      </c>
      <c r="L4680" s="93">
        <f t="shared" ca="1" si="587"/>
        <v>-1.2969163041301108</v>
      </c>
      <c r="M4680" s="93">
        <f t="shared" ca="1" si="588"/>
        <v>0.67337471620293288</v>
      </c>
      <c r="N4680" s="101">
        <f t="shared" ca="1" si="584"/>
        <v>-1.0154362784401776</v>
      </c>
      <c r="O4680" s="46">
        <f t="shared" ca="1" si="589"/>
        <v>0.56200427813746479</v>
      </c>
      <c r="P4680" s="46">
        <f t="shared" ca="1" si="590"/>
        <v>0.44114379490883338</v>
      </c>
      <c r="Q4680" s="47">
        <f t="shared" ca="1" si="585"/>
        <v>0.80372524459472761</v>
      </c>
      <c r="R4680" s="47">
        <f t="shared" ca="1" si="586"/>
        <v>-1.4765649935604613E-2</v>
      </c>
      <c r="S4680" s="97">
        <f t="shared" ca="1" si="591"/>
        <v>0.2736193141009301</v>
      </c>
      <c r="V4680">
        <v>4663</v>
      </c>
      <c r="W4680" s="46">
        <v>0.40429098324604901</v>
      </c>
    </row>
    <row r="4681" spans="10:23">
      <c r="J4681">
        <v>4664</v>
      </c>
      <c r="K4681" s="93">
        <f t="shared" ca="1" si="587"/>
        <v>0.550431732057304</v>
      </c>
      <c r="L4681" s="93">
        <f t="shared" ca="1" si="587"/>
        <v>8.2802391574352652E-2</v>
      </c>
      <c r="M4681" s="93">
        <f t="shared" ca="1" si="588"/>
        <v>0.550431732057304</v>
      </c>
      <c r="N4681" s="101">
        <f t="shared" ca="1" si="584"/>
        <v>0.25355319436368234</v>
      </c>
      <c r="O4681" s="46">
        <f t="shared" ca="1" si="589"/>
        <v>0.5178715000100107</v>
      </c>
      <c r="P4681" s="46">
        <f t="shared" ca="1" si="590"/>
        <v>0.41907740584510633</v>
      </c>
      <c r="Q4681" s="47">
        <f t="shared" ca="1" si="585"/>
        <v>0.71545968833981954</v>
      </c>
      <c r="R4681" s="47">
        <f t="shared" ca="1" si="586"/>
        <v>0.19042041731420709</v>
      </c>
      <c r="S4681" s="97">
        <f t="shared" ca="1" si="591"/>
        <v>0.35414595866210891</v>
      </c>
      <c r="V4681">
        <v>4664</v>
      </c>
      <c r="W4681" s="46">
        <v>0.61604806335893803</v>
      </c>
    </row>
    <row r="4682" spans="10:23">
      <c r="J4682">
        <v>4665</v>
      </c>
      <c r="K4682" s="93">
        <f t="shared" ca="1" si="587"/>
        <v>0.1139135808892988</v>
      </c>
      <c r="L4682" s="93">
        <f t="shared" ca="1" si="587"/>
        <v>1.6652219121912264</v>
      </c>
      <c r="M4682" s="93">
        <f t="shared" ca="1" si="588"/>
        <v>0.1139135808892988</v>
      </c>
      <c r="N4682" s="101">
        <f t="shared" ca="1" si="584"/>
        <v>1.6149959737583404</v>
      </c>
      <c r="O4682" s="46">
        <f t="shared" ca="1" si="589"/>
        <v>0.36117480968659676</v>
      </c>
      <c r="P4682" s="46">
        <f t="shared" ca="1" si="590"/>
        <v>0.34072906068339937</v>
      </c>
      <c r="Q4682" s="47">
        <f t="shared" ca="1" si="585"/>
        <v>0.40206630769299156</v>
      </c>
      <c r="R4682" s="47">
        <f t="shared" ca="1" si="586"/>
        <v>0.41055548988688567</v>
      </c>
      <c r="S4682" s="97">
        <f t="shared" ca="1" si="591"/>
        <v>0.38586514978674125</v>
      </c>
      <c r="V4682">
        <v>4665</v>
      </c>
      <c r="W4682" s="46">
        <v>1.6170145057556599E-2</v>
      </c>
    </row>
    <row r="4683" spans="10:23">
      <c r="J4683">
        <v>4666</v>
      </c>
      <c r="K4683" s="93">
        <f t="shared" ca="1" si="587"/>
        <v>-0.77503430752061409</v>
      </c>
      <c r="L4683" s="93">
        <f t="shared" ca="1" si="587"/>
        <v>-0.19436235936707372</v>
      </c>
      <c r="M4683" s="93">
        <f t="shared" ca="1" si="588"/>
        <v>-0.77503430752061409</v>
      </c>
      <c r="N4683" s="101">
        <f t="shared" ca="1" si="584"/>
        <v>-0.43074998194838021</v>
      </c>
      <c r="O4683" s="46">
        <f t="shared" ca="1" si="589"/>
        <v>4.2069655385213345E-2</v>
      </c>
      <c r="P4683" s="46">
        <f t="shared" ca="1" si="590"/>
        <v>0.18117648353270766</v>
      </c>
      <c r="Q4683" s="47">
        <f t="shared" ca="1" si="585"/>
        <v>-0.23614400090977528</v>
      </c>
      <c r="R4683" s="47">
        <f t="shared" ca="1" si="586"/>
        <v>7.9773733032588251E-2</v>
      </c>
      <c r="S4683" s="97">
        <f t="shared" ca="1" si="591"/>
        <v>6.0921694208900798E-2</v>
      </c>
      <c r="V4683">
        <v>4666</v>
      </c>
      <c r="W4683" s="46">
        <v>4.5705889682503498E-2</v>
      </c>
    </row>
    <row r="4684" spans="10:23">
      <c r="J4684">
        <v>4667</v>
      </c>
      <c r="K4684" s="93">
        <f t="shared" ca="1" si="587"/>
        <v>-4.9011751509881719E-2</v>
      </c>
      <c r="L4684" s="93">
        <f t="shared" ca="1" si="587"/>
        <v>1.9814277444715811</v>
      </c>
      <c r="M4684" s="93">
        <f t="shared" ca="1" si="588"/>
        <v>-4.9011751509881719E-2</v>
      </c>
      <c r="N4684" s="101">
        <f t="shared" ca="1" si="584"/>
        <v>1.8629714966405853</v>
      </c>
      <c r="O4684" s="46">
        <f t="shared" ca="1" si="589"/>
        <v>0.30268958910989763</v>
      </c>
      <c r="P4684" s="46">
        <f t="shared" ca="1" si="590"/>
        <v>0.3114864503950498</v>
      </c>
      <c r="Q4684" s="47">
        <f t="shared" ca="1" si="585"/>
        <v>0.28509586653959329</v>
      </c>
      <c r="R4684" s="47">
        <f t="shared" ca="1" si="586"/>
        <v>0.4506512695642384</v>
      </c>
      <c r="S4684" s="97">
        <f t="shared" ca="1" si="591"/>
        <v>0.37667042933706801</v>
      </c>
      <c r="V4684">
        <v>4667</v>
      </c>
      <c r="W4684" s="46">
        <v>0.16958779651533201</v>
      </c>
    </row>
    <row r="4685" spans="10:23">
      <c r="J4685">
        <v>4668</v>
      </c>
      <c r="K4685" s="93">
        <f t="shared" ca="1" si="587"/>
        <v>1.3195787127771836</v>
      </c>
      <c r="L4685" s="93">
        <f t="shared" ca="1" si="587"/>
        <v>0.11732957554663022</v>
      </c>
      <c r="M4685" s="93">
        <f t="shared" ca="1" si="588"/>
        <v>1.3195787127771836</v>
      </c>
      <c r="N4685" s="101">
        <f t="shared" ca="1" si="584"/>
        <v>0.530893831643377</v>
      </c>
      <c r="O4685" s="46">
        <f t="shared" ca="1" si="589"/>
        <v>0.79397178571076643</v>
      </c>
      <c r="P4685" s="46">
        <f t="shared" ca="1" si="590"/>
        <v>0.5571275486954842</v>
      </c>
      <c r="Q4685" s="47">
        <f t="shared" ca="1" si="585"/>
        <v>1.2676602597413309</v>
      </c>
      <c r="R4685" s="47">
        <f t="shared" ca="1" si="586"/>
        <v>0.23526431544855572</v>
      </c>
      <c r="S4685" s="97">
        <f t="shared" ca="1" si="591"/>
        <v>0.51461805057966103</v>
      </c>
      <c r="V4685">
        <v>4668</v>
      </c>
      <c r="W4685" s="46">
        <v>-0.13223521801155999</v>
      </c>
    </row>
    <row r="4686" spans="10:23">
      <c r="J4686">
        <v>4669</v>
      </c>
      <c r="K4686" s="93">
        <f t="shared" ca="1" si="587"/>
        <v>-2.4719871381559861</v>
      </c>
      <c r="L4686" s="93">
        <f t="shared" ca="1" si="587"/>
        <v>-1.2911136329487654</v>
      </c>
      <c r="M4686" s="93">
        <f t="shared" ca="1" si="588"/>
        <v>-2.4719871381559861</v>
      </c>
      <c r="N4686" s="101">
        <f t="shared" ca="1" si="584"/>
        <v>-2.0102304949864971</v>
      </c>
      <c r="O4686" s="46">
        <f t="shared" ca="1" si="589"/>
        <v>-0.56708460654872084</v>
      </c>
      <c r="P4686" s="46">
        <f t="shared" ca="1" si="590"/>
        <v>-0.12340064743425944</v>
      </c>
      <c r="Q4686" s="47">
        <f t="shared" ca="1" si="585"/>
        <v>-1.4544525247776436</v>
      </c>
      <c r="R4686" s="47">
        <f t="shared" ca="1" si="586"/>
        <v>-0.17561640353956781</v>
      </c>
      <c r="S4686" s="97">
        <f t="shared" ca="1" si="591"/>
        <v>-0.37135050504414435</v>
      </c>
      <c r="V4686">
        <v>4669</v>
      </c>
      <c r="W4686" s="46">
        <v>-0.24308236881922801</v>
      </c>
    </row>
    <row r="4687" spans="10:23">
      <c r="J4687">
        <v>4670</v>
      </c>
      <c r="K4687" s="93">
        <f t="shared" ca="1" si="587"/>
        <v>-0.15538006337011512</v>
      </c>
      <c r="L4687" s="93">
        <f t="shared" ca="1" si="587"/>
        <v>0.51697002656581381</v>
      </c>
      <c r="M4687" s="93">
        <f t="shared" ca="1" si="588"/>
        <v>-0.15538006337011512</v>
      </c>
      <c r="N4687" s="101">
        <f t="shared" ca="1" si="584"/>
        <v>0.44071624509222534</v>
      </c>
      <c r="O4687" s="46">
        <f t="shared" ca="1" si="589"/>
        <v>0.26450661234435097</v>
      </c>
      <c r="P4687" s="46">
        <f t="shared" ca="1" si="590"/>
        <v>0.29239496201227649</v>
      </c>
      <c r="Q4687" s="47">
        <f t="shared" ca="1" si="585"/>
        <v>0.20872991300850002</v>
      </c>
      <c r="R4687" s="47">
        <f t="shared" ca="1" si="586"/>
        <v>0.22068327696473983</v>
      </c>
      <c r="S4687" s="97">
        <f t="shared" ca="1" si="591"/>
        <v>0.2425949446545454</v>
      </c>
      <c r="V4687">
        <v>4670</v>
      </c>
      <c r="W4687" s="46">
        <v>-5.9856727265993302E-2</v>
      </c>
    </row>
    <row r="4688" spans="10:23">
      <c r="J4688">
        <v>4671</v>
      </c>
      <c r="K4688" s="93">
        <f t="shared" ca="1" si="587"/>
        <v>-0.31228499485654077</v>
      </c>
      <c r="L4688" s="93">
        <f t="shared" ca="1" si="587"/>
        <v>-0.41784143250793021</v>
      </c>
      <c r="M4688" s="93">
        <f t="shared" ca="1" si="588"/>
        <v>-0.31228499485654077</v>
      </c>
      <c r="N4688" s="101">
        <f t="shared" ca="1" si="584"/>
        <v>-0.4954620715342376</v>
      </c>
      <c r="O4688" s="46">
        <f t="shared" ca="1" si="589"/>
        <v>0.20818253190563818</v>
      </c>
      <c r="P4688" s="46">
        <f t="shared" ca="1" si="590"/>
        <v>0.26423292179292007</v>
      </c>
      <c r="Q4688" s="47">
        <f t="shared" ca="1" si="585"/>
        <v>9.6081752131074366E-2</v>
      </c>
      <c r="R4688" s="47">
        <f t="shared" ca="1" si="586"/>
        <v>6.931027415431916E-2</v>
      </c>
      <c r="S4688" s="97">
        <f t="shared" ca="1" si="591"/>
        <v>0.13874640302997868</v>
      </c>
      <c r="V4688">
        <v>4671</v>
      </c>
      <c r="W4688" s="46">
        <v>1.2908641885757399</v>
      </c>
    </row>
    <row r="4689" spans="10:23">
      <c r="J4689">
        <v>4672</v>
      </c>
      <c r="K4689" s="93">
        <f t="shared" ca="1" si="587"/>
        <v>-1.0415080114588644</v>
      </c>
      <c r="L4689" s="93">
        <f t="shared" ca="1" si="587"/>
        <v>-0.89451896804648967</v>
      </c>
      <c r="M4689" s="93">
        <f t="shared" ca="1" si="588"/>
        <v>-1.0415080114588644</v>
      </c>
      <c r="N4689" s="101">
        <f t="shared" ca="1" si="584"/>
        <v>-1.1793013075544412</v>
      </c>
      <c r="O4689" s="46">
        <f t="shared" ca="1" si="589"/>
        <v>-5.3586269468354597E-2</v>
      </c>
      <c r="P4689" s="46">
        <f t="shared" ca="1" si="590"/>
        <v>0.13334852110592368</v>
      </c>
      <c r="Q4689" s="47">
        <f t="shared" ca="1" si="585"/>
        <v>-0.42745585061691116</v>
      </c>
      <c r="R4689" s="47">
        <f t="shared" ca="1" si="586"/>
        <v>-4.1261394466440865E-2</v>
      </c>
      <c r="S4689" s="97">
        <f t="shared" ca="1" si="591"/>
        <v>-4.7423831967397731E-2</v>
      </c>
      <c r="V4689">
        <v>4672</v>
      </c>
      <c r="W4689" s="46">
        <v>-0.62371211710306396</v>
      </c>
    </row>
    <row r="4690" spans="10:23">
      <c r="J4690">
        <v>4673</v>
      </c>
      <c r="K4690" s="93">
        <f t="shared" ca="1" si="587"/>
        <v>4.4198771845576829E-2</v>
      </c>
      <c r="L4690" s="93">
        <f t="shared" ca="1" si="587"/>
        <v>-0.74146850865605862</v>
      </c>
      <c r="M4690" s="93">
        <f t="shared" ca="1" si="588"/>
        <v>4.4198771845576829E-2</v>
      </c>
      <c r="N4690" s="101">
        <f t="shared" ref="N4690:N4753" ca="1" si="592">$N$2*K4690+SQRT(1-$N$2^2)*L4690</f>
        <v>-0.68891762663815226</v>
      </c>
      <c r="O4690" s="46">
        <f t="shared" ca="1" si="589"/>
        <v>0.33614932148077958</v>
      </c>
      <c r="P4690" s="46">
        <f t="shared" ca="1" si="590"/>
        <v>0.32821631658049077</v>
      </c>
      <c r="Q4690" s="47">
        <f t="shared" ref="Q4690:Q4753" ca="1" si="593">$K$2+K4690*$S$3</f>
        <v>0.35201533128135715</v>
      </c>
      <c r="R4690" s="47">
        <f t="shared" ref="R4690:R4753" ca="1" si="594">$L$2+$L$3*N4690</f>
        <v>3.8029963804938657E-2</v>
      </c>
      <c r="S4690" s="97">
        <f t="shared" ca="1" si="591"/>
        <v>0.18708964264285913</v>
      </c>
      <c r="V4690">
        <v>4673</v>
      </c>
      <c r="W4690" s="46">
        <v>-5.5611405318474298E-2</v>
      </c>
    </row>
    <row r="4691" spans="10:23">
      <c r="J4691">
        <v>4674</v>
      </c>
      <c r="K4691" s="93">
        <f t="shared" ref="K4691:L4754" ca="1" si="595">_xlfn.NORM.S.INV(RAND())</f>
        <v>1.461139919022943E-2</v>
      </c>
      <c r="L4691" s="93">
        <f t="shared" ca="1" si="595"/>
        <v>0.4251443963072965</v>
      </c>
      <c r="M4691" s="93">
        <f t="shared" ref="M4691:M4754" ca="1" si="596">K4691</f>
        <v>1.461139919022943E-2</v>
      </c>
      <c r="N4691" s="101">
        <f t="shared" ca="1" si="592"/>
        <v>0.40771900741799527</v>
      </c>
      <c r="O4691" s="46">
        <f t="shared" ref="O4691:O4754" ca="1" si="597">$K$2+K4691*$K$3</f>
        <v>0.32552835793538498</v>
      </c>
      <c r="P4691" s="46">
        <f t="shared" ref="P4691:P4754" ca="1" si="598">$K$2+K4691*$R$3</f>
        <v>0.3229058348077935</v>
      </c>
      <c r="Q4691" s="47">
        <f t="shared" ca="1" si="593"/>
        <v>0.330773404190568</v>
      </c>
      <c r="R4691" s="47">
        <f t="shared" ca="1" si="594"/>
        <v>0.21534787145225526</v>
      </c>
      <c r="S4691" s="97">
        <f t="shared" ref="S4691:S4754" ca="1" si="599">AVERAGE(R4691,O4691)</f>
        <v>0.27043811469382012</v>
      </c>
      <c r="V4691">
        <v>4674</v>
      </c>
      <c r="W4691" s="46">
        <v>0.83055279043985497</v>
      </c>
    </row>
    <row r="4692" spans="10:23">
      <c r="J4692">
        <v>4675</v>
      </c>
      <c r="K4692" s="93">
        <f t="shared" ca="1" si="595"/>
        <v>2.1423707107317775</v>
      </c>
      <c r="L4692" s="93">
        <f t="shared" ca="1" si="595"/>
        <v>0.35979025286923944</v>
      </c>
      <c r="M4692" s="93">
        <f t="shared" ca="1" si="596"/>
        <v>2.1423707107317775</v>
      </c>
      <c r="N4692" s="101">
        <f t="shared" ca="1" si="592"/>
        <v>1.0224330371611563</v>
      </c>
      <c r="O4692" s="46">
        <f t="shared" ca="1" si="597"/>
        <v>1.0893289949335565</v>
      </c>
      <c r="P4692" s="46">
        <f t="shared" ca="1" si="598"/>
        <v>0.70480615330687924</v>
      </c>
      <c r="Q4692" s="47">
        <f t="shared" ca="1" si="593"/>
        <v>1.8583746781869113</v>
      </c>
      <c r="R4692" s="47">
        <f t="shared" ca="1" si="594"/>
        <v>0.31474251336964987</v>
      </c>
      <c r="S4692" s="97">
        <f t="shared" ca="1" si="599"/>
        <v>0.70203575415160313</v>
      </c>
      <c r="V4692">
        <v>4675</v>
      </c>
      <c r="W4692" s="46">
        <v>5.4731901469593502E-2</v>
      </c>
    </row>
    <row r="4693" spans="10:23">
      <c r="J4693">
        <v>4676</v>
      </c>
      <c r="K4693" s="93">
        <f t="shared" ca="1" si="595"/>
        <v>-0.37915518989328789</v>
      </c>
      <c r="L4693" s="93">
        <f t="shared" ca="1" si="595"/>
        <v>1.3186899608798273</v>
      </c>
      <c r="M4693" s="93">
        <f t="shared" ca="1" si="596"/>
        <v>-0.37915518989328789</v>
      </c>
      <c r="N4693" s="101">
        <f t="shared" ca="1" si="592"/>
        <v>1.1296479261254648</v>
      </c>
      <c r="O4693" s="46">
        <f t="shared" ca="1" si="597"/>
        <v>0.18417817328847128</v>
      </c>
      <c r="P4693" s="46">
        <f t="shared" ca="1" si="598"/>
        <v>0.25223074248433663</v>
      </c>
      <c r="Q4693" s="47">
        <f t="shared" ca="1" si="593"/>
        <v>4.8073034896740585E-2</v>
      </c>
      <c r="R4693" s="47">
        <f t="shared" ca="1" si="594"/>
        <v>0.3320783556982741</v>
      </c>
      <c r="S4693" s="97">
        <f t="shared" ca="1" si="599"/>
        <v>0.25812826449337267</v>
      </c>
      <c r="V4693">
        <v>4676</v>
      </c>
      <c r="W4693" s="46">
        <v>0.64321406897057898</v>
      </c>
    </row>
    <row r="4694" spans="10:23">
      <c r="J4694">
        <v>4677</v>
      </c>
      <c r="K4694" s="93">
        <f t="shared" ca="1" si="595"/>
        <v>-0.84949083659792801</v>
      </c>
      <c r="L4694" s="93">
        <f t="shared" ca="1" si="595"/>
        <v>8.4739608239891337E-2</v>
      </c>
      <c r="M4694" s="93">
        <f t="shared" ca="1" si="596"/>
        <v>-0.84949083659792801</v>
      </c>
      <c r="N4694" s="101">
        <f t="shared" ca="1" si="592"/>
        <v>-0.18981694524767034</v>
      </c>
      <c r="O4694" s="46">
        <f t="shared" ca="1" si="597"/>
        <v>1.5342034441694463E-2</v>
      </c>
      <c r="P4694" s="46">
        <f t="shared" ca="1" si="598"/>
        <v>0.16781267306094821</v>
      </c>
      <c r="Q4694" s="47">
        <f t="shared" ca="1" si="593"/>
        <v>-0.28959924279681304</v>
      </c>
      <c r="R4694" s="47">
        <f t="shared" ca="1" si="594"/>
        <v>0.11873079558563139</v>
      </c>
      <c r="S4694" s="97">
        <f t="shared" ca="1" si="599"/>
        <v>6.703641501366292E-2</v>
      </c>
      <c r="V4694">
        <v>4677</v>
      </c>
      <c r="W4694" s="46">
        <v>0.35109355780384</v>
      </c>
    </row>
    <row r="4695" spans="10:23">
      <c r="J4695">
        <v>4678</v>
      </c>
      <c r="K4695" s="93">
        <f t="shared" ca="1" si="595"/>
        <v>0.68087917118625285</v>
      </c>
      <c r="L4695" s="93">
        <f t="shared" ca="1" si="595"/>
        <v>-1.2263413029489123</v>
      </c>
      <c r="M4695" s="93">
        <f t="shared" ca="1" si="596"/>
        <v>0.68087917118625285</v>
      </c>
      <c r="N4695" s="101">
        <f t="shared" ca="1" si="592"/>
        <v>-0.94613872127753762</v>
      </c>
      <c r="O4695" s="46">
        <f t="shared" ca="1" si="597"/>
        <v>0.56469814838185406</v>
      </c>
      <c r="P4695" s="46">
        <f t="shared" ca="1" si="598"/>
        <v>0.44249073003102801</v>
      </c>
      <c r="Q4695" s="47">
        <f t="shared" ca="1" si="593"/>
        <v>0.80911298508350604</v>
      </c>
      <c r="R4695" s="47">
        <f t="shared" ca="1" si="594"/>
        <v>-3.5607553884464127E-3</v>
      </c>
      <c r="S4695" s="97">
        <f t="shared" ca="1" si="599"/>
        <v>0.2805686964967038</v>
      </c>
      <c r="V4695">
        <v>4678</v>
      </c>
      <c r="W4695" s="46">
        <v>-7.3138804920852396E-2</v>
      </c>
    </row>
    <row r="4696" spans="10:23">
      <c r="J4696">
        <v>4679</v>
      </c>
      <c r="K4696" s="93">
        <f t="shared" ca="1" si="595"/>
        <v>0.10049180107538153</v>
      </c>
      <c r="L4696" s="93">
        <f t="shared" ca="1" si="595"/>
        <v>1.0643087441957759</v>
      </c>
      <c r="M4696" s="93">
        <f t="shared" ca="1" si="596"/>
        <v>0.10049180107538153</v>
      </c>
      <c r="N4696" s="101">
        <f t="shared" ca="1" si="592"/>
        <v>1.0410118745444656</v>
      </c>
      <c r="O4696" s="46">
        <f t="shared" ca="1" si="597"/>
        <v>0.35635680047102808</v>
      </c>
      <c r="P4696" s="46">
        <f t="shared" ca="1" si="598"/>
        <v>0.33832005607561505</v>
      </c>
      <c r="Q4696" s="47">
        <f t="shared" ca="1" si="593"/>
        <v>0.39243028926185419</v>
      </c>
      <c r="R4696" s="47">
        <f t="shared" ca="1" si="594"/>
        <v>0.3177465718417285</v>
      </c>
      <c r="S4696" s="97">
        <f t="shared" ca="1" si="599"/>
        <v>0.33705168615637826</v>
      </c>
      <c r="V4696">
        <v>4679</v>
      </c>
      <c r="W4696" s="46">
        <v>0.43887037857532801</v>
      </c>
    </row>
    <row r="4697" spans="10:23">
      <c r="J4697">
        <v>4680</v>
      </c>
      <c r="K4697" s="93">
        <f t="shared" ca="1" si="595"/>
        <v>0.25039834702485347</v>
      </c>
      <c r="L4697" s="93">
        <f t="shared" ca="1" si="595"/>
        <v>-7.2149146981364182E-2</v>
      </c>
      <c r="M4697" s="93">
        <f t="shared" ca="1" si="596"/>
        <v>0.25039834702485347</v>
      </c>
      <c r="N4697" s="101">
        <f t="shared" ca="1" si="592"/>
        <v>1.1228898400626783E-2</v>
      </c>
      <c r="O4697" s="46">
        <f t="shared" ca="1" si="597"/>
        <v>0.4101686741474021</v>
      </c>
      <c r="P4697" s="46">
        <f t="shared" ca="1" si="598"/>
        <v>0.36522599291380203</v>
      </c>
      <c r="Q4697" s="47">
        <f t="shared" ca="1" si="593"/>
        <v>0.50005403661460224</v>
      </c>
      <c r="R4697" s="47">
        <f t="shared" ca="1" si="594"/>
        <v>0.15123839858722909</v>
      </c>
      <c r="S4697" s="97">
        <f t="shared" ca="1" si="599"/>
        <v>0.2807035363673156</v>
      </c>
      <c r="V4697">
        <v>4680</v>
      </c>
      <c r="W4697" s="46">
        <v>0.43537267722323503</v>
      </c>
    </row>
    <row r="4698" spans="10:23">
      <c r="J4698">
        <v>4681</v>
      </c>
      <c r="K4698" s="93">
        <f t="shared" ca="1" si="595"/>
        <v>-0.51868969164339562</v>
      </c>
      <c r="L4698" s="93">
        <f t="shared" ca="1" si="595"/>
        <v>-0.77407251664801002</v>
      </c>
      <c r="M4698" s="93">
        <f t="shared" ca="1" si="596"/>
        <v>-0.51868969164339562</v>
      </c>
      <c r="N4698" s="101">
        <f t="shared" ca="1" si="592"/>
        <v>-0.8988400974982812</v>
      </c>
      <c r="O4698" s="46">
        <f t="shared" ca="1" si="597"/>
        <v>0.13408954684380975</v>
      </c>
      <c r="P4698" s="46">
        <f t="shared" ca="1" si="598"/>
        <v>0.22718642926200586</v>
      </c>
      <c r="Q4698" s="47">
        <f t="shared" ca="1" si="593"/>
        <v>-5.2104217992582469E-2</v>
      </c>
      <c r="R4698" s="47">
        <f t="shared" ca="1" si="594"/>
        <v>4.0870768493976029E-3</v>
      </c>
      <c r="S4698" s="97">
        <f t="shared" ca="1" si="599"/>
        <v>6.9088311846603676E-2</v>
      </c>
      <c r="V4698">
        <v>4681</v>
      </c>
      <c r="W4698" s="46">
        <v>1.30270894119799</v>
      </c>
    </row>
    <row r="4699" spans="10:23">
      <c r="J4699">
        <v>4682</v>
      </c>
      <c r="K4699" s="93">
        <f t="shared" ca="1" si="595"/>
        <v>0.80452972564075609</v>
      </c>
      <c r="L4699" s="93">
        <f t="shared" ca="1" si="595"/>
        <v>-0.81410625939103654</v>
      </c>
      <c r="M4699" s="93">
        <f t="shared" ca="1" si="596"/>
        <v>0.80452972564075609</v>
      </c>
      <c r="N4699" s="101">
        <f t="shared" ca="1" si="592"/>
        <v>-0.51598195665453117</v>
      </c>
      <c r="O4699" s="46">
        <f t="shared" ca="1" si="597"/>
        <v>0.60908492264961756</v>
      </c>
      <c r="P4699" s="46">
        <f t="shared" ca="1" si="598"/>
        <v>0.46468411716490976</v>
      </c>
      <c r="Q4699" s="47">
        <f t="shared" ca="1" si="593"/>
        <v>0.89788653361903314</v>
      </c>
      <c r="R4699" s="47">
        <f t="shared" ca="1" si="594"/>
        <v>6.5992362841037724E-2</v>
      </c>
      <c r="S4699" s="97">
        <f t="shared" ca="1" si="599"/>
        <v>0.33753864274532763</v>
      </c>
      <c r="V4699">
        <v>4682</v>
      </c>
      <c r="W4699" s="46">
        <v>-0.117624345827806</v>
      </c>
    </row>
    <row r="4700" spans="10:23">
      <c r="J4700">
        <v>4683</v>
      </c>
      <c r="K4700" s="93">
        <f t="shared" ca="1" si="595"/>
        <v>-1.0073317264640811</v>
      </c>
      <c r="L4700" s="93">
        <f t="shared" ca="1" si="595"/>
        <v>1.5276809485995042</v>
      </c>
      <c r="M4700" s="93">
        <f t="shared" ca="1" si="596"/>
        <v>-1.0073317264640811</v>
      </c>
      <c r="N4700" s="101">
        <f t="shared" ca="1" si="592"/>
        <v>1.1280145371606736</v>
      </c>
      <c r="O4700" s="46">
        <f t="shared" ca="1" si="597"/>
        <v>-4.1318026482575099E-2</v>
      </c>
      <c r="P4700" s="46">
        <f t="shared" ca="1" si="598"/>
        <v>0.13948264259881343</v>
      </c>
      <c r="Q4700" s="47">
        <f t="shared" ca="1" si="593"/>
        <v>-0.40291936464535216</v>
      </c>
      <c r="R4700" s="47">
        <f t="shared" ca="1" si="594"/>
        <v>0.33181424896992257</v>
      </c>
      <c r="S4700" s="97">
        <f t="shared" ca="1" si="599"/>
        <v>0.14524811124367373</v>
      </c>
      <c r="V4700">
        <v>4683</v>
      </c>
      <c r="W4700" s="46">
        <v>0.78191104668954003</v>
      </c>
    </row>
    <row r="4701" spans="10:23">
      <c r="J4701">
        <v>4684</v>
      </c>
      <c r="K4701" s="93">
        <f t="shared" ca="1" si="595"/>
        <v>-2.5647648663858575</v>
      </c>
      <c r="L4701" s="93">
        <f t="shared" ca="1" si="595"/>
        <v>0.69590173567783897</v>
      </c>
      <c r="M4701" s="93">
        <f t="shared" ca="1" si="596"/>
        <v>-2.5647648663858575</v>
      </c>
      <c r="N4701" s="101">
        <f t="shared" ca="1" si="592"/>
        <v>-0.15588002824891589</v>
      </c>
      <c r="O4701" s="46">
        <f t="shared" ca="1" si="597"/>
        <v>-0.60038897868180707</v>
      </c>
      <c r="P4701" s="46">
        <f t="shared" ca="1" si="598"/>
        <v>-0.14005283350080255</v>
      </c>
      <c r="Q4701" s="47">
        <f t="shared" ca="1" si="593"/>
        <v>-1.5210612690438161</v>
      </c>
      <c r="R4701" s="47">
        <f t="shared" ca="1" si="594"/>
        <v>0.12421814018760982</v>
      </c>
      <c r="S4701" s="97">
        <f t="shared" ca="1" si="599"/>
        <v>-0.23808541924709864</v>
      </c>
      <c r="V4701">
        <v>4684</v>
      </c>
      <c r="W4701" s="46">
        <v>-0.409452210726512</v>
      </c>
    </row>
    <row r="4702" spans="10:23">
      <c r="J4702">
        <v>4685</v>
      </c>
      <c r="K4702" s="93">
        <f t="shared" ca="1" si="595"/>
        <v>0.33196583034056004</v>
      </c>
      <c r="L4702" s="93">
        <f t="shared" ca="1" si="595"/>
        <v>1.050228190245569</v>
      </c>
      <c r="M4702" s="93">
        <f t="shared" ca="1" si="596"/>
        <v>0.33196583034056004</v>
      </c>
      <c r="N4702" s="101">
        <f t="shared" ca="1" si="592"/>
        <v>1.1012762721708036</v>
      </c>
      <c r="O4702" s="46">
        <f t="shared" ca="1" si="597"/>
        <v>0.43944891058059976</v>
      </c>
      <c r="P4702" s="46">
        <f t="shared" ca="1" si="598"/>
        <v>0.37986611113040086</v>
      </c>
      <c r="Q4702" s="47">
        <f t="shared" ca="1" si="593"/>
        <v>0.55861450948099756</v>
      </c>
      <c r="R4702" s="47">
        <f t="shared" ca="1" si="594"/>
        <v>0.32749087233368257</v>
      </c>
      <c r="S4702" s="97">
        <f t="shared" ca="1" si="599"/>
        <v>0.38346989145714117</v>
      </c>
      <c r="V4702">
        <v>4685</v>
      </c>
      <c r="W4702" s="46">
        <v>0.14192528491922901</v>
      </c>
    </row>
    <row r="4703" spans="10:23">
      <c r="J4703">
        <v>4686</v>
      </c>
      <c r="K4703" s="93">
        <f t="shared" ca="1" si="595"/>
        <v>1.5044263868280525</v>
      </c>
      <c r="L4703" s="93">
        <f t="shared" ca="1" si="595"/>
        <v>0.81293536636030639</v>
      </c>
      <c r="M4703" s="93">
        <f t="shared" ca="1" si="596"/>
        <v>1.5044263868280525</v>
      </c>
      <c r="N4703" s="101">
        <f t="shared" ca="1" si="592"/>
        <v>1.2491716946668958</v>
      </c>
      <c r="O4703" s="46">
        <f t="shared" ca="1" si="597"/>
        <v>0.86032645769920435</v>
      </c>
      <c r="P4703" s="46">
        <f t="shared" ca="1" si="598"/>
        <v>0.59030488468970321</v>
      </c>
      <c r="Q4703" s="47">
        <f t="shared" ca="1" si="593"/>
        <v>1.4003696037182067</v>
      </c>
      <c r="R4703" s="47">
        <f t="shared" ca="1" si="594"/>
        <v>0.35140445141103466</v>
      </c>
      <c r="S4703" s="97">
        <f t="shared" ca="1" si="599"/>
        <v>0.60586545455511953</v>
      </c>
      <c r="V4703">
        <v>4686</v>
      </c>
      <c r="W4703" s="46">
        <v>-0.26033033841636</v>
      </c>
    </row>
    <row r="4704" spans="10:23">
      <c r="J4704">
        <v>4687</v>
      </c>
      <c r="K4704" s="93">
        <f t="shared" ca="1" si="595"/>
        <v>-1.7949249372414622</v>
      </c>
      <c r="L4704" s="93">
        <f t="shared" ca="1" si="595"/>
        <v>0.54277521597156797</v>
      </c>
      <c r="M4704" s="93">
        <f t="shared" ca="1" si="596"/>
        <v>-1.7949249372414622</v>
      </c>
      <c r="N4704" s="101">
        <f t="shared" ca="1" si="592"/>
        <v>-5.6230339482684411E-2</v>
      </c>
      <c r="O4704" s="46">
        <f t="shared" ca="1" si="597"/>
        <v>-0.32403994565085248</v>
      </c>
      <c r="P4704" s="46">
        <f t="shared" ca="1" si="598"/>
        <v>-1.8783169853252568E-3</v>
      </c>
      <c r="Q4704" s="47">
        <f t="shared" ca="1" si="593"/>
        <v>-0.96836320298190692</v>
      </c>
      <c r="R4704" s="47">
        <f t="shared" ca="1" si="594"/>
        <v>0.14033074646119323</v>
      </c>
      <c r="S4704" s="97">
        <f t="shared" ca="1" si="599"/>
        <v>-9.1854599594829625E-2</v>
      </c>
      <c r="V4704">
        <v>4687</v>
      </c>
      <c r="W4704" s="46">
        <v>8.2470418679578605E-2</v>
      </c>
    </row>
    <row r="4705" spans="10:23">
      <c r="J4705">
        <v>4688</v>
      </c>
      <c r="K4705" s="93">
        <f t="shared" ca="1" si="595"/>
        <v>-0.35592562570349556</v>
      </c>
      <c r="L4705" s="93">
        <f t="shared" ca="1" si="595"/>
        <v>1.7668785347171407</v>
      </c>
      <c r="M4705" s="93">
        <f t="shared" ca="1" si="596"/>
        <v>-0.35592562570349556</v>
      </c>
      <c r="N4705" s="101">
        <f t="shared" ca="1" si="592"/>
        <v>1.5619555006516634</v>
      </c>
      <c r="O4705" s="46">
        <f t="shared" ca="1" si="597"/>
        <v>0.19251687768474005</v>
      </c>
      <c r="P4705" s="46">
        <f t="shared" ca="1" si="598"/>
        <v>0.25640009468247099</v>
      </c>
      <c r="Q4705" s="47">
        <f t="shared" ca="1" si="593"/>
        <v>6.4750443689278125E-2</v>
      </c>
      <c r="R4705" s="47">
        <f t="shared" ca="1" si="594"/>
        <v>0.40197924373585825</v>
      </c>
      <c r="S4705" s="97">
        <f t="shared" ca="1" si="599"/>
        <v>0.29724806071029913</v>
      </c>
      <c r="V4705">
        <v>4688</v>
      </c>
      <c r="W4705" s="46">
        <v>2.0557667824884201E-2</v>
      </c>
    </row>
    <row r="4706" spans="10:23">
      <c r="J4706">
        <v>4689</v>
      </c>
      <c r="K4706" s="93">
        <f t="shared" ca="1" si="595"/>
        <v>6.1110872783879687E-2</v>
      </c>
      <c r="L4706" s="93">
        <f t="shared" ca="1" si="595"/>
        <v>0.20741926731091553</v>
      </c>
      <c r="M4706" s="93">
        <f t="shared" ca="1" si="596"/>
        <v>6.1110872783879687E-2</v>
      </c>
      <c r="N4706" s="101">
        <f t="shared" ca="1" si="592"/>
        <v>0.21608534872599253</v>
      </c>
      <c r="O4706" s="46">
        <f t="shared" ca="1" si="597"/>
        <v>0.34222024942812079</v>
      </c>
      <c r="P4706" s="46">
        <f t="shared" ca="1" si="598"/>
        <v>0.33125178055416138</v>
      </c>
      <c r="Q4706" s="47">
        <f t="shared" ca="1" si="593"/>
        <v>0.36415718717603962</v>
      </c>
      <c r="R4706" s="47">
        <f t="shared" ca="1" si="594"/>
        <v>0.1843621480696766</v>
      </c>
      <c r="S4706" s="97">
        <f t="shared" ca="1" si="599"/>
        <v>0.26329119874889872</v>
      </c>
      <c r="V4706">
        <v>4689</v>
      </c>
      <c r="W4706" s="46">
        <v>-0.31980200625175398</v>
      </c>
    </row>
    <row r="4707" spans="10:23">
      <c r="J4707">
        <v>4690</v>
      </c>
      <c r="K4707" s="93">
        <f t="shared" ca="1" si="595"/>
        <v>-2.2852307825290077</v>
      </c>
      <c r="L4707" s="93">
        <f t="shared" ca="1" si="595"/>
        <v>-9.9323176531745355E-2</v>
      </c>
      <c r="M4707" s="93">
        <f t="shared" ca="1" si="596"/>
        <v>-2.2852307825290077</v>
      </c>
      <c r="N4707" s="101">
        <f t="shared" ca="1" si="592"/>
        <v>-0.82092128871068237</v>
      </c>
      <c r="O4707" s="46">
        <f t="shared" ca="1" si="597"/>
        <v>-0.50004477614233989</v>
      </c>
      <c r="P4707" s="46">
        <f t="shared" ca="1" si="598"/>
        <v>-8.988073223106896E-2</v>
      </c>
      <c r="Q4707" s="47">
        <f t="shared" ca="1" si="593"/>
        <v>-1.3203728639648817</v>
      </c>
      <c r="R4707" s="47">
        <f t="shared" ca="1" si="594"/>
        <v>1.6685963036051271E-2</v>
      </c>
      <c r="S4707" s="97">
        <f t="shared" ca="1" si="599"/>
        <v>-0.24167940655314429</v>
      </c>
      <c r="V4707">
        <v>4690</v>
      </c>
      <c r="W4707" s="46">
        <v>0.41323939849720798</v>
      </c>
    </row>
    <row r="4708" spans="10:23">
      <c r="J4708">
        <v>4691</v>
      </c>
      <c r="K4708" s="93">
        <f t="shared" ca="1" si="595"/>
        <v>-0.63203411360865003</v>
      </c>
      <c r="L4708" s="93">
        <f t="shared" ca="1" si="595"/>
        <v>-0.51824604001893226</v>
      </c>
      <c r="M4708" s="93">
        <f t="shared" ca="1" si="596"/>
        <v>-0.63203411360865003</v>
      </c>
      <c r="N4708" s="101">
        <f t="shared" ca="1" si="592"/>
        <v>-0.69234138482498941</v>
      </c>
      <c r="O4708" s="46">
        <f t="shared" ca="1" si="597"/>
        <v>9.340235951596787E-2</v>
      </c>
      <c r="P4708" s="46">
        <f t="shared" ca="1" si="598"/>
        <v>0.20684283559808492</v>
      </c>
      <c r="Q4708" s="47">
        <f t="shared" ca="1" si="593"/>
        <v>-0.13347859264826623</v>
      </c>
      <c r="R4708" s="47">
        <f t="shared" ca="1" si="594"/>
        <v>3.7476367819607698E-2</v>
      </c>
      <c r="S4708" s="97">
        <f t="shared" ca="1" si="599"/>
        <v>6.5439363667787784E-2</v>
      </c>
      <c r="V4708">
        <v>4691</v>
      </c>
      <c r="W4708" s="46">
        <v>0.35387248630691898</v>
      </c>
    </row>
    <row r="4709" spans="10:23">
      <c r="J4709">
        <v>4692</v>
      </c>
      <c r="K4709" s="93">
        <f t="shared" ca="1" si="595"/>
        <v>0.8818278304882734</v>
      </c>
      <c r="L4709" s="93">
        <f t="shared" ca="1" si="595"/>
        <v>0.55423941920743125</v>
      </c>
      <c r="M4709" s="93">
        <f t="shared" ca="1" si="596"/>
        <v>0.8818278304882734</v>
      </c>
      <c r="N4709" s="101">
        <f t="shared" ca="1" si="592"/>
        <v>0.80590610826461651</v>
      </c>
      <c r="O4709" s="46">
        <f t="shared" ca="1" si="597"/>
        <v>0.6368325825475365</v>
      </c>
      <c r="P4709" s="46">
        <f t="shared" ca="1" si="598"/>
        <v>0.47855794711386923</v>
      </c>
      <c r="Q4709" s="47">
        <f t="shared" ca="1" si="593"/>
        <v>0.95338185341487114</v>
      </c>
      <c r="R4709" s="47">
        <f t="shared" ca="1" si="594"/>
        <v>0.27973173515113925</v>
      </c>
      <c r="S4709" s="97">
        <f t="shared" ca="1" si="599"/>
        <v>0.45828215884933787</v>
      </c>
      <c r="V4709">
        <v>4692</v>
      </c>
      <c r="W4709" s="46">
        <v>0.83224019183147901</v>
      </c>
    </row>
    <row r="4710" spans="10:23">
      <c r="J4710">
        <v>4693</v>
      </c>
      <c r="K4710" s="93">
        <f t="shared" ca="1" si="595"/>
        <v>1.2769839422022817</v>
      </c>
      <c r="L4710" s="93">
        <f t="shared" ca="1" si="595"/>
        <v>0.32571608476071096</v>
      </c>
      <c r="M4710" s="93">
        <f t="shared" ca="1" si="596"/>
        <v>1.2769839422022817</v>
      </c>
      <c r="N4710" s="101">
        <f t="shared" ca="1" si="592"/>
        <v>0.71491548507554015</v>
      </c>
      <c r="O4710" s="46">
        <f t="shared" ca="1" si="597"/>
        <v>0.77868156339970507</v>
      </c>
      <c r="P4710" s="46">
        <f t="shared" ca="1" si="598"/>
        <v>0.54948243753995352</v>
      </c>
      <c r="Q4710" s="47">
        <f t="shared" ca="1" si="593"/>
        <v>1.2370798151192082</v>
      </c>
      <c r="R4710" s="47">
        <f t="shared" ca="1" si="594"/>
        <v>0.26501923474912703</v>
      </c>
      <c r="S4710" s="97">
        <f t="shared" ca="1" si="599"/>
        <v>0.5218503990744161</v>
      </c>
      <c r="V4710">
        <v>4693</v>
      </c>
      <c r="W4710" s="46">
        <v>1.0756202442949001</v>
      </c>
    </row>
    <row r="4711" spans="10:23">
      <c r="J4711">
        <v>4694</v>
      </c>
      <c r="K4711" s="93">
        <f t="shared" ca="1" si="595"/>
        <v>-7.6375103190281776E-2</v>
      </c>
      <c r="L4711" s="93">
        <f t="shared" ca="1" si="595"/>
        <v>0.16850037867580855</v>
      </c>
      <c r="M4711" s="93">
        <f t="shared" ca="1" si="596"/>
        <v>-7.6375103190281776E-2</v>
      </c>
      <c r="N4711" s="101">
        <f t="shared" ca="1" si="592"/>
        <v>0.13546338004032846</v>
      </c>
      <c r="O4711" s="46">
        <f t="shared" ca="1" si="597"/>
        <v>0.29286698120000554</v>
      </c>
      <c r="P4711" s="46">
        <f t="shared" ca="1" si="598"/>
        <v>0.30657514644010375</v>
      </c>
      <c r="Q4711" s="47">
        <f t="shared" ca="1" si="593"/>
        <v>0.26545065071980911</v>
      </c>
      <c r="R4711" s="47">
        <f t="shared" ca="1" si="594"/>
        <v>0.17132618122907087</v>
      </c>
      <c r="S4711" s="97">
        <f t="shared" ca="1" si="599"/>
        <v>0.23209658121453819</v>
      </c>
      <c r="V4711">
        <v>4694</v>
      </c>
      <c r="W4711" s="46">
        <v>0.121852288235289</v>
      </c>
    </row>
    <row r="4712" spans="10:23">
      <c r="J4712">
        <v>4695</v>
      </c>
      <c r="K4712" s="93">
        <f t="shared" ca="1" si="595"/>
        <v>0.62202691836336943</v>
      </c>
      <c r="L4712" s="93">
        <f t="shared" ca="1" si="595"/>
        <v>0.54145643728978921</v>
      </c>
      <c r="M4712" s="93">
        <f t="shared" ca="1" si="596"/>
        <v>0.62202691836336943</v>
      </c>
      <c r="N4712" s="101">
        <f t="shared" ca="1" si="592"/>
        <v>0.71116425968290597</v>
      </c>
      <c r="O4712" s="46">
        <f t="shared" ca="1" si="597"/>
        <v>0.54357198624919778</v>
      </c>
      <c r="P4712" s="46">
        <f t="shared" ca="1" si="598"/>
        <v>0.43192764896469987</v>
      </c>
      <c r="Q4712" s="47">
        <f t="shared" ca="1" si="593"/>
        <v>0.7668606608181936</v>
      </c>
      <c r="R4712" s="47">
        <f t="shared" ca="1" si="594"/>
        <v>0.26441268977599847</v>
      </c>
      <c r="S4712" s="97">
        <f t="shared" ca="1" si="599"/>
        <v>0.40399233801259815</v>
      </c>
      <c r="V4712">
        <v>4695</v>
      </c>
      <c r="W4712" s="46">
        <v>-9.4552267684520602E-2</v>
      </c>
    </row>
    <row r="4713" spans="10:23">
      <c r="J4713">
        <v>4696</v>
      </c>
      <c r="K4713" s="93">
        <f t="shared" ca="1" si="595"/>
        <v>-0.62299939590758402</v>
      </c>
      <c r="L4713" s="93">
        <f t="shared" ca="1" si="595"/>
        <v>0.20058195954297023</v>
      </c>
      <c r="M4713" s="93">
        <f t="shared" ca="1" si="596"/>
        <v>-0.62299939590758402</v>
      </c>
      <c r="N4713" s="101">
        <f t="shared" ca="1" si="592"/>
        <v>-7.9594003351702858E-3</v>
      </c>
      <c r="O4713" s="46">
        <f t="shared" ca="1" si="597"/>
        <v>9.6645547360448891E-2</v>
      </c>
      <c r="P4713" s="46">
        <f t="shared" ca="1" si="598"/>
        <v>0.20846442952032543</v>
      </c>
      <c r="Q4713" s="47">
        <f t="shared" ca="1" si="593"/>
        <v>-0.12699221695930418</v>
      </c>
      <c r="R4713" s="47">
        <f t="shared" ca="1" si="594"/>
        <v>0.14813579479169603</v>
      </c>
      <c r="S4713" s="97">
        <f t="shared" ca="1" si="599"/>
        <v>0.12239067107607246</v>
      </c>
      <c r="V4713">
        <v>4696</v>
      </c>
      <c r="W4713" s="46">
        <v>0.126656208443364</v>
      </c>
    </row>
    <row r="4714" spans="10:23">
      <c r="J4714">
        <v>4697</v>
      </c>
      <c r="K4714" s="93">
        <f t="shared" ca="1" si="595"/>
        <v>-0.90406979235934948</v>
      </c>
      <c r="L4714" s="93">
        <f t="shared" ca="1" si="595"/>
        <v>1.2948170446367968</v>
      </c>
      <c r="M4714" s="93">
        <f t="shared" ca="1" si="596"/>
        <v>-0.90406979235934948</v>
      </c>
      <c r="N4714" s="101">
        <f t="shared" ca="1" si="592"/>
        <v>0.94007979626343396</v>
      </c>
      <c r="O4714" s="46">
        <f t="shared" ca="1" si="597"/>
        <v>-4.2501445003243488E-3</v>
      </c>
      <c r="P4714" s="46">
        <f t="shared" ca="1" si="598"/>
        <v>0.15801658358993881</v>
      </c>
      <c r="Q4714" s="47">
        <f t="shared" ca="1" si="593"/>
        <v>-0.32878360068085066</v>
      </c>
      <c r="R4714" s="47">
        <f t="shared" ca="1" si="594"/>
        <v>0.30142661281474292</v>
      </c>
      <c r="S4714" s="97">
        <f t="shared" ca="1" si="599"/>
        <v>0.14858823415720929</v>
      </c>
      <c r="V4714">
        <v>4697</v>
      </c>
      <c r="W4714" s="46">
        <v>0.77486356526407296</v>
      </c>
    </row>
    <row r="4715" spans="10:23">
      <c r="J4715">
        <v>4698</v>
      </c>
      <c r="K4715" s="93">
        <f t="shared" ca="1" si="595"/>
        <v>0.5754617037990627</v>
      </c>
      <c r="L4715" s="93">
        <f t="shared" ca="1" si="595"/>
        <v>-0.30103647649632548</v>
      </c>
      <c r="M4715" s="93">
        <f t="shared" ca="1" si="596"/>
        <v>0.5754617037990627</v>
      </c>
      <c r="N4715" s="101">
        <f t="shared" ca="1" si="592"/>
        <v>-0.10239789089834142</v>
      </c>
      <c r="O4715" s="46">
        <f t="shared" ca="1" si="597"/>
        <v>0.52685649575492455</v>
      </c>
      <c r="P4715" s="46">
        <f t="shared" ca="1" si="598"/>
        <v>0.42356990371756326</v>
      </c>
      <c r="Q4715" s="47">
        <f t="shared" ca="1" si="593"/>
        <v>0.73342967982964713</v>
      </c>
      <c r="R4715" s="47">
        <f t="shared" ca="1" si="594"/>
        <v>0.13286580012984073</v>
      </c>
      <c r="S4715" s="97">
        <f t="shared" ca="1" si="599"/>
        <v>0.32986114794238264</v>
      </c>
      <c r="V4715">
        <v>4698</v>
      </c>
      <c r="W4715" s="46">
        <v>0.29464445675717199</v>
      </c>
    </row>
    <row r="4716" spans="10:23">
      <c r="J4716">
        <v>4699</v>
      </c>
      <c r="K4716" s="93">
        <f t="shared" ca="1" si="595"/>
        <v>1.3782419863180935</v>
      </c>
      <c r="L4716" s="93">
        <f t="shared" ca="1" si="595"/>
        <v>2.0219874260773514</v>
      </c>
      <c r="M4716" s="93">
        <f t="shared" ca="1" si="596"/>
        <v>1.3782419863180935</v>
      </c>
      <c r="N4716" s="101">
        <f t="shared" ca="1" si="592"/>
        <v>2.3553241559868709</v>
      </c>
      <c r="O4716" s="46">
        <f t="shared" ca="1" si="597"/>
        <v>0.81503011005031889</v>
      </c>
      <c r="P4716" s="46">
        <f t="shared" ca="1" si="598"/>
        <v>0.56765671086526037</v>
      </c>
      <c r="Q4716" s="47">
        <f t="shared" ca="1" si="593"/>
        <v>1.3097769084204358</v>
      </c>
      <c r="R4716" s="47">
        <f t="shared" ca="1" si="594"/>
        <v>0.53026099686011263</v>
      </c>
      <c r="S4716" s="97">
        <f t="shared" ca="1" si="599"/>
        <v>0.67264555345521582</v>
      </c>
      <c r="V4716">
        <v>4699</v>
      </c>
      <c r="W4716" s="46">
        <v>0.19736277490790299</v>
      </c>
    </row>
    <row r="4717" spans="10:23">
      <c r="J4717">
        <v>4700</v>
      </c>
      <c r="K4717" s="93">
        <f t="shared" ca="1" si="595"/>
        <v>0.17049860005015569</v>
      </c>
      <c r="L4717" s="93">
        <f t="shared" ca="1" si="595"/>
        <v>-0.29803184463203036</v>
      </c>
      <c r="M4717" s="93">
        <f t="shared" ca="1" si="596"/>
        <v>0.17049860005015569</v>
      </c>
      <c r="N4717" s="101">
        <f t="shared" ca="1" si="592"/>
        <v>-0.2283366017218118</v>
      </c>
      <c r="O4717" s="46">
        <f t="shared" ca="1" si="597"/>
        <v>0.38148710414827808</v>
      </c>
      <c r="P4717" s="46">
        <f t="shared" ca="1" si="598"/>
        <v>0.35088520791423999</v>
      </c>
      <c r="Q4717" s="47">
        <f t="shared" ca="1" si="593"/>
        <v>0.44269089661635419</v>
      </c>
      <c r="R4717" s="47">
        <f t="shared" ca="1" si="594"/>
        <v>0.11250245642827067</v>
      </c>
      <c r="S4717" s="97">
        <f t="shared" ca="1" si="599"/>
        <v>0.24699478028827437</v>
      </c>
      <c r="V4717">
        <v>4700</v>
      </c>
      <c r="W4717" s="46">
        <v>-0.419306885179624</v>
      </c>
    </row>
    <row r="4718" spans="10:23">
      <c r="J4718">
        <v>4701</v>
      </c>
      <c r="K4718" s="93">
        <f t="shared" ca="1" si="595"/>
        <v>1.059117978312897</v>
      </c>
      <c r="L4718" s="93">
        <f t="shared" ca="1" si="595"/>
        <v>6.9616021072695503E-2</v>
      </c>
      <c r="M4718" s="93">
        <f t="shared" ca="1" si="596"/>
        <v>1.059117978312897</v>
      </c>
      <c r="N4718" s="101">
        <f t="shared" ca="1" si="592"/>
        <v>0.40282505616133102</v>
      </c>
      <c r="O4718" s="46">
        <f t="shared" ca="1" si="597"/>
        <v>0.70047433333552434</v>
      </c>
      <c r="P4718" s="46">
        <f t="shared" ca="1" si="598"/>
        <v>0.51037882250786315</v>
      </c>
      <c r="Q4718" s="47">
        <f t="shared" ca="1" si="593"/>
        <v>1.0806653549908467</v>
      </c>
      <c r="R4718" s="47">
        <f t="shared" ca="1" si="594"/>
        <v>0.21455655628913695</v>
      </c>
      <c r="S4718" s="97">
        <f t="shared" ca="1" si="599"/>
        <v>0.45751544481233064</v>
      </c>
      <c r="V4718">
        <v>4701</v>
      </c>
      <c r="W4718" s="46">
        <v>0.27203273038835202</v>
      </c>
    </row>
    <row r="4719" spans="10:23">
      <c r="J4719">
        <v>4702</v>
      </c>
      <c r="K4719" s="93">
        <f t="shared" ca="1" si="595"/>
        <v>-0.46861840258371495</v>
      </c>
      <c r="L4719" s="93">
        <f t="shared" ca="1" si="595"/>
        <v>1.9461420748316078</v>
      </c>
      <c r="M4719" s="93">
        <f t="shared" ca="1" si="596"/>
        <v>-0.46861840258371495</v>
      </c>
      <c r="N4719" s="101">
        <f t="shared" ca="1" si="592"/>
        <v>1.6960734181333732</v>
      </c>
      <c r="O4719" s="46">
        <f t="shared" ca="1" si="597"/>
        <v>0.1520636110491243</v>
      </c>
      <c r="P4719" s="46">
        <f t="shared" ca="1" si="598"/>
        <v>0.23617346136466313</v>
      </c>
      <c r="Q4719" s="47">
        <f t="shared" ca="1" si="593"/>
        <v>-1.6156089581953359E-2</v>
      </c>
      <c r="R4719" s="47">
        <f t="shared" ca="1" si="594"/>
        <v>0.42366510372569938</v>
      </c>
      <c r="S4719" s="97">
        <f t="shared" ca="1" si="599"/>
        <v>0.28786435738741184</v>
      </c>
      <c r="V4719">
        <v>4702</v>
      </c>
      <c r="W4719" s="46">
        <v>0.43980819082814199</v>
      </c>
    </row>
    <row r="4720" spans="10:23">
      <c r="J4720">
        <v>4703</v>
      </c>
      <c r="K4720" s="93">
        <f t="shared" ca="1" si="595"/>
        <v>0.29064447735450727</v>
      </c>
      <c r="L4720" s="93">
        <f t="shared" ca="1" si="595"/>
        <v>-0.85472729004486103</v>
      </c>
      <c r="M4720" s="93">
        <f t="shared" ca="1" si="596"/>
        <v>0.29064447735450727</v>
      </c>
      <c r="N4720" s="101">
        <f t="shared" ca="1" si="592"/>
        <v>-0.71792111016566673</v>
      </c>
      <c r="O4720" s="46">
        <f t="shared" ca="1" si="597"/>
        <v>0.4246158063092772</v>
      </c>
      <c r="P4720" s="46">
        <f t="shared" ca="1" si="598"/>
        <v>0.37244955899473958</v>
      </c>
      <c r="Q4720" s="47">
        <f t="shared" ca="1" si="593"/>
        <v>0.52894830093835243</v>
      </c>
      <c r="R4720" s="47">
        <f t="shared" ca="1" si="594"/>
        <v>3.3340318343651823E-2</v>
      </c>
      <c r="S4720" s="97">
        <f t="shared" ca="1" si="599"/>
        <v>0.2289780623264645</v>
      </c>
      <c r="V4720">
        <v>4703</v>
      </c>
      <c r="W4720" s="46">
        <v>0.33229227129838701</v>
      </c>
    </row>
    <row r="4721" spans="10:23">
      <c r="J4721">
        <v>4704</v>
      </c>
      <c r="K4721" s="93">
        <f t="shared" ca="1" si="595"/>
        <v>-0.73918388136147717</v>
      </c>
      <c r="L4721" s="93">
        <f t="shared" ca="1" si="595"/>
        <v>1.1711115364892046</v>
      </c>
      <c r="M4721" s="93">
        <f t="shared" ca="1" si="596"/>
        <v>-0.73918388136147717</v>
      </c>
      <c r="N4721" s="101">
        <f t="shared" ca="1" si="592"/>
        <v>0.87523410238839128</v>
      </c>
      <c r="O4721" s="46">
        <f t="shared" ca="1" si="597"/>
        <v>5.4938863941121963E-2</v>
      </c>
      <c r="P4721" s="46">
        <f t="shared" ca="1" si="598"/>
        <v>0.18761108781066196</v>
      </c>
      <c r="Q4721" s="47">
        <f t="shared" ca="1" si="593"/>
        <v>-0.21040558379795804</v>
      </c>
      <c r="R4721" s="47">
        <f t="shared" ca="1" si="594"/>
        <v>0.29094155112632197</v>
      </c>
      <c r="S4721" s="97">
        <f t="shared" ca="1" si="599"/>
        <v>0.17294020753372197</v>
      </c>
      <c r="V4721">
        <v>4704</v>
      </c>
      <c r="W4721" s="46">
        <v>0.30941100107453501</v>
      </c>
    </row>
    <row r="4722" spans="10:23">
      <c r="J4722">
        <v>4705</v>
      </c>
      <c r="K4722" s="93">
        <f t="shared" ca="1" si="595"/>
        <v>0.15769461069295806</v>
      </c>
      <c r="L4722" s="93">
        <f t="shared" ca="1" si="595"/>
        <v>-3.5695106403940452E-3</v>
      </c>
      <c r="M4722" s="93">
        <f t="shared" ca="1" si="596"/>
        <v>0.15769461069295806</v>
      </c>
      <c r="N4722" s="101">
        <f t="shared" ca="1" si="592"/>
        <v>4.6766230833195456E-2</v>
      </c>
      <c r="O4722" s="46">
        <f t="shared" ca="1" si="597"/>
        <v>0.37689086284687823</v>
      </c>
      <c r="P4722" s="46">
        <f t="shared" ca="1" si="598"/>
        <v>0.3485870872635401</v>
      </c>
      <c r="Q4722" s="47">
        <f t="shared" ca="1" si="593"/>
        <v>0.43349841401355449</v>
      </c>
      <c r="R4722" s="47">
        <f t="shared" ca="1" si="594"/>
        <v>0.15698451834524144</v>
      </c>
      <c r="S4722" s="97">
        <f t="shared" ca="1" si="599"/>
        <v>0.26693769059605982</v>
      </c>
      <c r="V4722">
        <v>4705</v>
      </c>
      <c r="W4722" s="46">
        <v>0.45267838632179203</v>
      </c>
    </row>
    <row r="4723" spans="10:23">
      <c r="J4723">
        <v>4706</v>
      </c>
      <c r="K4723" s="93">
        <f t="shared" ca="1" si="595"/>
        <v>0.84637437722756359</v>
      </c>
      <c r="L4723" s="93">
        <f t="shared" ca="1" si="595"/>
        <v>9.6571642636259267E-2</v>
      </c>
      <c r="M4723" s="93">
        <f t="shared" ca="1" si="596"/>
        <v>0.84637437722756359</v>
      </c>
      <c r="N4723" s="101">
        <f t="shared" ca="1" si="592"/>
        <v>0.36072399003843486</v>
      </c>
      <c r="O4723" s="46">
        <f t="shared" ca="1" si="597"/>
        <v>0.62410587514344762</v>
      </c>
      <c r="P4723" s="46">
        <f t="shared" ca="1" si="598"/>
        <v>0.47219459341182479</v>
      </c>
      <c r="Q4723" s="47">
        <f t="shared" ca="1" si="593"/>
        <v>0.92792843860669327</v>
      </c>
      <c r="R4723" s="47">
        <f t="shared" ca="1" si="594"/>
        <v>0.20774913008906432</v>
      </c>
      <c r="S4723" s="97">
        <f t="shared" ca="1" si="599"/>
        <v>0.415927502616256</v>
      </c>
      <c r="V4723">
        <v>4706</v>
      </c>
      <c r="W4723" s="46">
        <v>-0.24490488530962901</v>
      </c>
    </row>
    <row r="4724" spans="10:23">
      <c r="J4724">
        <v>4707</v>
      </c>
      <c r="K4724" s="93">
        <f t="shared" ca="1" si="595"/>
        <v>-0.23679643226187858</v>
      </c>
      <c r="L4724" s="93">
        <f t="shared" ca="1" si="595"/>
        <v>0.69243805764814415</v>
      </c>
      <c r="M4724" s="93">
        <f t="shared" ca="1" si="596"/>
        <v>-0.23679643226187858</v>
      </c>
      <c r="N4724" s="101">
        <f t="shared" ca="1" si="592"/>
        <v>0.58118230365336387</v>
      </c>
      <c r="O4724" s="46">
        <f t="shared" ca="1" si="597"/>
        <v>0.23528062137615552</v>
      </c>
      <c r="P4724" s="46">
        <f t="shared" ca="1" si="598"/>
        <v>0.27778196652817877</v>
      </c>
      <c r="Q4724" s="47">
        <f t="shared" ca="1" si="593"/>
        <v>0.1502779310721091</v>
      </c>
      <c r="R4724" s="47">
        <f t="shared" ca="1" si="594"/>
        <v>0.24339558369062592</v>
      </c>
      <c r="S4724" s="97">
        <f t="shared" ca="1" si="599"/>
        <v>0.23933810253339072</v>
      </c>
      <c r="V4724">
        <v>4707</v>
      </c>
      <c r="W4724" s="46">
        <v>0.48658829757365601</v>
      </c>
    </row>
    <row r="4725" spans="10:23">
      <c r="J4725">
        <v>4708</v>
      </c>
      <c r="K4725" s="93">
        <f t="shared" ca="1" si="595"/>
        <v>0.543385278958465</v>
      </c>
      <c r="L4725" s="93">
        <f t="shared" ca="1" si="595"/>
        <v>-2.7231091816802255</v>
      </c>
      <c r="M4725" s="93">
        <f t="shared" ca="1" si="596"/>
        <v>0.543385278958465</v>
      </c>
      <c r="N4725" s="101">
        <f t="shared" ca="1" si="592"/>
        <v>-2.4089253259284047</v>
      </c>
      <c r="O4725" s="46">
        <f t="shared" ca="1" si="597"/>
        <v>0.51534203846035287</v>
      </c>
      <c r="P4725" s="46">
        <f t="shared" ca="1" si="598"/>
        <v>0.41781267507027742</v>
      </c>
      <c r="Q4725" s="47">
        <f t="shared" ca="1" si="593"/>
        <v>0.71040076524050377</v>
      </c>
      <c r="R4725" s="47">
        <f t="shared" ca="1" si="594"/>
        <v>-0.24008236338164995</v>
      </c>
      <c r="S4725" s="97">
        <f t="shared" ca="1" si="599"/>
        <v>0.13762983753935146</v>
      </c>
      <c r="V4725">
        <v>4708</v>
      </c>
      <c r="W4725" s="46">
        <v>0.76103829183136595</v>
      </c>
    </row>
    <row r="4726" spans="10:23">
      <c r="J4726">
        <v>4709</v>
      </c>
      <c r="K4726" s="93">
        <f t="shared" ca="1" si="595"/>
        <v>0.16432849064852237</v>
      </c>
      <c r="L4726" s="93">
        <f t="shared" ca="1" si="595"/>
        <v>-0.71974404814059567</v>
      </c>
      <c r="M4726" s="93">
        <f t="shared" ca="1" si="596"/>
        <v>0.16432849064852237</v>
      </c>
      <c r="N4726" s="101">
        <f t="shared" ca="1" si="592"/>
        <v>-0.63011708532726518</v>
      </c>
      <c r="O4726" s="46">
        <f t="shared" ca="1" si="597"/>
        <v>0.37927222323305765</v>
      </c>
      <c r="P4726" s="46">
        <f t="shared" ca="1" si="598"/>
        <v>0.34977776745662981</v>
      </c>
      <c r="Q4726" s="47">
        <f t="shared" ca="1" si="593"/>
        <v>0.43826113478591333</v>
      </c>
      <c r="R4726" s="47">
        <f t="shared" ca="1" si="594"/>
        <v>4.7537569724696999E-2</v>
      </c>
      <c r="S4726" s="97">
        <f t="shared" ca="1" si="599"/>
        <v>0.21340489647887734</v>
      </c>
      <c r="V4726">
        <v>4709</v>
      </c>
      <c r="W4726" s="46">
        <v>-0.180451157061498</v>
      </c>
    </row>
    <row r="4727" spans="10:23">
      <c r="J4727">
        <v>4710</v>
      </c>
      <c r="K4727" s="93">
        <f t="shared" ca="1" si="595"/>
        <v>3.0914496090097679E-2</v>
      </c>
      <c r="L4727" s="93">
        <f t="shared" ca="1" si="595"/>
        <v>-0.23228990953328738</v>
      </c>
      <c r="M4727" s="93">
        <f t="shared" ca="1" si="596"/>
        <v>3.0914496090097679E-2</v>
      </c>
      <c r="N4727" s="101">
        <f t="shared" ca="1" si="592"/>
        <v>-0.21039865473220903</v>
      </c>
      <c r="O4727" s="46">
        <f t="shared" ca="1" si="597"/>
        <v>0.33138067202449156</v>
      </c>
      <c r="P4727" s="46">
        <f t="shared" ca="1" si="598"/>
        <v>0.32583199185234674</v>
      </c>
      <c r="Q4727" s="47">
        <f t="shared" ca="1" si="593"/>
        <v>0.34247803236878116</v>
      </c>
      <c r="R4727" s="47">
        <f t="shared" ca="1" si="594"/>
        <v>0.11540288773697158</v>
      </c>
      <c r="S4727" s="97">
        <f t="shared" ca="1" si="599"/>
        <v>0.22339177988073156</v>
      </c>
      <c r="V4727">
        <v>4710</v>
      </c>
      <c r="W4727" s="46">
        <v>-0.45845503068085502</v>
      </c>
    </row>
    <row r="4728" spans="10:23">
      <c r="J4728">
        <v>4711</v>
      </c>
      <c r="K4728" s="93">
        <f t="shared" ca="1" si="595"/>
        <v>0.74115638766376624</v>
      </c>
      <c r="L4728" s="93">
        <f t="shared" ca="1" si="595"/>
        <v>0.51142899753574089</v>
      </c>
      <c r="M4728" s="93">
        <f t="shared" ca="1" si="596"/>
        <v>0.74115638766376624</v>
      </c>
      <c r="N4728" s="101">
        <f t="shared" ca="1" si="592"/>
        <v>0.72058159261074717</v>
      </c>
      <c r="O4728" s="46">
        <f t="shared" ca="1" si="597"/>
        <v>0.58633582896549385</v>
      </c>
      <c r="P4728" s="46">
        <f t="shared" ca="1" si="598"/>
        <v>0.45330957032284791</v>
      </c>
      <c r="Q4728" s="47">
        <f t="shared" ca="1" si="593"/>
        <v>0.85238834625078574</v>
      </c>
      <c r="R4728" s="47">
        <f t="shared" ca="1" si="594"/>
        <v>0.26593540178335373</v>
      </c>
      <c r="S4728" s="97">
        <f t="shared" ca="1" si="599"/>
        <v>0.42613561537442379</v>
      </c>
      <c r="V4728">
        <v>4711</v>
      </c>
      <c r="W4728" s="46">
        <v>0.42413101660401797</v>
      </c>
    </row>
    <row r="4729" spans="10:23">
      <c r="J4729">
        <v>4712</v>
      </c>
      <c r="K4729" s="93">
        <f t="shared" ca="1" si="595"/>
        <v>-0.63944080681022131</v>
      </c>
      <c r="L4729" s="93">
        <f t="shared" ca="1" si="595"/>
        <v>-0.1388660516773578</v>
      </c>
      <c r="M4729" s="93">
        <f t="shared" ca="1" si="596"/>
        <v>-0.63944080681022131</v>
      </c>
      <c r="N4729" s="101">
        <f t="shared" ca="1" si="592"/>
        <v>-0.33501309054253625</v>
      </c>
      <c r="O4729" s="46">
        <f t="shared" ca="1" si="597"/>
        <v>9.074358276677269E-2</v>
      </c>
      <c r="P4729" s="46">
        <f t="shared" ca="1" si="598"/>
        <v>0.20551344722348733</v>
      </c>
      <c r="Q4729" s="47">
        <f t="shared" ca="1" si="593"/>
        <v>-0.13879614614665658</v>
      </c>
      <c r="R4729" s="47">
        <f t="shared" ca="1" si="594"/>
        <v>9.5253669359312731E-2</v>
      </c>
      <c r="S4729" s="97">
        <f t="shared" ca="1" si="599"/>
        <v>9.2998626063042711E-2</v>
      </c>
      <c r="V4729">
        <v>4712</v>
      </c>
      <c r="W4729" s="46">
        <v>7.03972156292675E-3</v>
      </c>
    </row>
    <row r="4730" spans="10:23">
      <c r="J4730">
        <v>4713</v>
      </c>
      <c r="K4730" s="93">
        <f t="shared" ca="1" si="595"/>
        <v>0.3190930620688518</v>
      </c>
      <c r="L4730" s="93">
        <f t="shared" ca="1" si="595"/>
        <v>0.51786402717729563</v>
      </c>
      <c r="M4730" s="93">
        <f t="shared" ca="1" si="596"/>
        <v>0.3190930620688518</v>
      </c>
      <c r="N4730" s="101">
        <f t="shared" ca="1" si="592"/>
        <v>0.59245693008175948</v>
      </c>
      <c r="O4730" s="46">
        <f t="shared" ca="1" si="597"/>
        <v>0.43482797974856069</v>
      </c>
      <c r="P4730" s="46">
        <f t="shared" ca="1" si="598"/>
        <v>0.37755564571438133</v>
      </c>
      <c r="Q4730" s="47">
        <f t="shared" ca="1" si="593"/>
        <v>0.54937264781691941</v>
      </c>
      <c r="R4730" s="47">
        <f t="shared" ca="1" si="594"/>
        <v>0.24521860610817348</v>
      </c>
      <c r="S4730" s="97">
        <f t="shared" ca="1" si="599"/>
        <v>0.34002329292836708</v>
      </c>
      <c r="V4730">
        <v>4713</v>
      </c>
      <c r="W4730" s="46">
        <v>0.208052351923287</v>
      </c>
    </row>
    <row r="4731" spans="10:23">
      <c r="J4731">
        <v>4714</v>
      </c>
      <c r="K4731" s="93">
        <f t="shared" ca="1" si="595"/>
        <v>2.3617170831528762</v>
      </c>
      <c r="L4731" s="93">
        <f t="shared" ca="1" si="595"/>
        <v>8.5792893136646564E-2</v>
      </c>
      <c r="M4731" s="93">
        <f t="shared" ca="1" si="596"/>
        <v>2.3617170831528762</v>
      </c>
      <c r="N4731" s="101">
        <f t="shared" ca="1" si="592"/>
        <v>0.8324178139554671</v>
      </c>
      <c r="O4731" s="46">
        <f t="shared" ca="1" si="597"/>
        <v>1.168067646466983</v>
      </c>
      <c r="P4731" s="46">
        <f t="shared" ca="1" si="598"/>
        <v>0.74417547907359249</v>
      </c>
      <c r="Q4731" s="47">
        <f t="shared" ca="1" si="593"/>
        <v>2.0158519812537641</v>
      </c>
      <c r="R4731" s="47">
        <f t="shared" ca="1" si="594"/>
        <v>0.2840184788502581</v>
      </c>
      <c r="S4731" s="97">
        <f t="shared" ca="1" si="599"/>
        <v>0.72604306265862051</v>
      </c>
      <c r="V4731">
        <v>4714</v>
      </c>
      <c r="W4731" s="46">
        <v>-0.44195711127866999</v>
      </c>
    </row>
    <row r="4732" spans="10:23">
      <c r="J4732">
        <v>4715</v>
      </c>
      <c r="K4732" s="93">
        <f t="shared" ca="1" si="595"/>
        <v>-0.16116508311584382</v>
      </c>
      <c r="L4732" s="93">
        <f t="shared" ca="1" si="595"/>
        <v>1.5635196893906544</v>
      </c>
      <c r="M4732" s="93">
        <f t="shared" ca="1" si="596"/>
        <v>-0.16116508311584382</v>
      </c>
      <c r="N4732" s="101">
        <f t="shared" ca="1" si="592"/>
        <v>1.4310926199563778</v>
      </c>
      <c r="O4732" s="46">
        <f t="shared" ca="1" si="597"/>
        <v>0.26242996685965408</v>
      </c>
      <c r="P4732" s="46">
        <f t="shared" ca="1" si="598"/>
        <v>0.291356639269928</v>
      </c>
      <c r="Q4732" s="47">
        <f t="shared" ca="1" si="593"/>
        <v>0.20457662203910615</v>
      </c>
      <c r="R4732" s="47">
        <f t="shared" ca="1" si="594"/>
        <v>0.38081969874805111</v>
      </c>
      <c r="S4732" s="97">
        <f t="shared" ca="1" si="599"/>
        <v>0.32162483280385257</v>
      </c>
      <c r="V4732">
        <v>4715</v>
      </c>
      <c r="W4732" s="46">
        <v>-0.428272698137319</v>
      </c>
    </row>
    <row r="4733" spans="10:23">
      <c r="J4733">
        <v>4716</v>
      </c>
      <c r="K4733" s="93">
        <f t="shared" ca="1" si="595"/>
        <v>-2.0178184233118746</v>
      </c>
      <c r="L4733" s="93">
        <f t="shared" ca="1" si="595"/>
        <v>0.33781317706121605</v>
      </c>
      <c r="M4733" s="93">
        <f t="shared" ca="1" si="596"/>
        <v>-2.0178184233118746</v>
      </c>
      <c r="N4733" s="101">
        <f t="shared" ca="1" si="592"/>
        <v>-0.32143653166742447</v>
      </c>
      <c r="O4733" s="46">
        <f t="shared" ca="1" si="597"/>
        <v>-0.40405190269874891</v>
      </c>
      <c r="P4733" s="46">
        <f t="shared" ca="1" si="598"/>
        <v>-4.1884295509273473E-2</v>
      </c>
      <c r="Q4733" s="47">
        <f t="shared" ca="1" si="593"/>
        <v>-1.1283871170776998</v>
      </c>
      <c r="R4733" s="47">
        <f t="shared" ca="1" si="594"/>
        <v>9.7448896965271203E-2</v>
      </c>
      <c r="S4733" s="97">
        <f t="shared" ca="1" si="599"/>
        <v>-0.15330150286673885</v>
      </c>
      <c r="V4733">
        <v>4716</v>
      </c>
      <c r="W4733" s="46">
        <v>0.72782524717590102</v>
      </c>
    </row>
    <row r="4734" spans="10:23">
      <c r="J4734">
        <v>4717</v>
      </c>
      <c r="K4734" s="93">
        <f t="shared" ca="1" si="595"/>
        <v>-1.945369373204638</v>
      </c>
      <c r="L4734" s="93">
        <f t="shared" ca="1" si="595"/>
        <v>1.3059444914470226</v>
      </c>
      <c r="M4734" s="93">
        <f t="shared" ca="1" si="596"/>
        <v>-1.945369373204638</v>
      </c>
      <c r="N4734" s="101">
        <f t="shared" ca="1" si="592"/>
        <v>0.61947291468331334</v>
      </c>
      <c r="O4734" s="46">
        <f t="shared" ca="1" si="597"/>
        <v>-0.37804490542153868</v>
      </c>
      <c r="P4734" s="46">
        <f t="shared" ca="1" si="598"/>
        <v>-2.8880796870668357E-2</v>
      </c>
      <c r="Q4734" s="47">
        <f t="shared" ca="1" si="593"/>
        <v>-1.0763731225232793</v>
      </c>
      <c r="R4734" s="47">
        <f t="shared" ca="1" si="594"/>
        <v>0.24958688791986278</v>
      </c>
      <c r="S4734" s="97">
        <f t="shared" ca="1" si="599"/>
        <v>-6.4229008750837951E-2</v>
      </c>
      <c r="V4734">
        <v>4717</v>
      </c>
      <c r="W4734" s="46">
        <v>0.60955699429524401</v>
      </c>
    </row>
    <row r="4735" spans="10:23">
      <c r="J4735">
        <v>4718</v>
      </c>
      <c r="K4735" s="93">
        <f t="shared" ca="1" si="595"/>
        <v>-0.4993302559757421</v>
      </c>
      <c r="L4735" s="93">
        <f t="shared" ca="1" si="595"/>
        <v>-1.7564209228200474</v>
      </c>
      <c r="M4735" s="93">
        <f t="shared" ca="1" si="596"/>
        <v>-0.4993302559757421</v>
      </c>
      <c r="N4735" s="101">
        <f t="shared" ca="1" si="592"/>
        <v>-1.8240313714832592</v>
      </c>
      <c r="O4735" s="46">
        <f t="shared" ca="1" si="597"/>
        <v>0.14103899324720301</v>
      </c>
      <c r="P4735" s="46">
        <f t="shared" ca="1" si="598"/>
        <v>0.2306611524637025</v>
      </c>
      <c r="Q4735" s="47">
        <f t="shared" ca="1" si="593"/>
        <v>-3.8205325185795946E-2</v>
      </c>
      <c r="R4735" s="47">
        <f t="shared" ca="1" si="594"/>
        <v>-0.14550940368197601</v>
      </c>
      <c r="S4735" s="97">
        <f t="shared" ca="1" si="599"/>
        <v>-2.2352052173865017E-3</v>
      </c>
      <c r="V4735">
        <v>4718</v>
      </c>
      <c r="W4735" s="46">
        <v>0.98847166149845</v>
      </c>
    </row>
    <row r="4736" spans="10:23">
      <c r="J4736">
        <v>4719</v>
      </c>
      <c r="K4736" s="93">
        <f t="shared" ca="1" si="595"/>
        <v>0.40214080020374177</v>
      </c>
      <c r="L4736" s="93">
        <f t="shared" ca="1" si="595"/>
        <v>-0.74722210196415917</v>
      </c>
      <c r="M4736" s="93">
        <f t="shared" ca="1" si="596"/>
        <v>0.40214080020374177</v>
      </c>
      <c r="N4736" s="101">
        <f t="shared" ca="1" si="592"/>
        <v>-0.58053891677172609</v>
      </c>
      <c r="O4736" s="46">
        <f t="shared" ca="1" si="597"/>
        <v>0.4646395824728981</v>
      </c>
      <c r="P4736" s="46">
        <f t="shared" ca="1" si="598"/>
        <v>0.39246144707655006</v>
      </c>
      <c r="Q4736" s="47">
        <f t="shared" ca="1" si="593"/>
        <v>0.60899585326559424</v>
      </c>
      <c r="R4736" s="47">
        <f t="shared" ca="1" si="594"/>
        <v>5.5553987232781155E-2</v>
      </c>
      <c r="S4736" s="97">
        <f t="shared" ca="1" si="599"/>
        <v>0.2600967848528396</v>
      </c>
      <c r="V4736">
        <v>4719</v>
      </c>
      <c r="W4736" s="46">
        <v>-0.23637779238668899</v>
      </c>
    </row>
    <row r="4737" spans="10:23">
      <c r="J4737">
        <v>4720</v>
      </c>
      <c r="K4737" s="93">
        <f t="shared" ca="1" si="595"/>
        <v>1.5327575112901873E-2</v>
      </c>
      <c r="L4737" s="93">
        <f t="shared" ca="1" si="595"/>
        <v>0.39220526021648855</v>
      </c>
      <c r="M4737" s="93">
        <f t="shared" ca="1" si="596"/>
        <v>1.5327575112901873E-2</v>
      </c>
      <c r="N4737" s="101">
        <f t="shared" ca="1" si="592"/>
        <v>0.3767177262668755</v>
      </c>
      <c r="O4737" s="46">
        <f t="shared" ca="1" si="597"/>
        <v>0.32578544322833747</v>
      </c>
      <c r="P4737" s="46">
        <f t="shared" ca="1" si="598"/>
        <v>0.32303437745426972</v>
      </c>
      <c r="Q4737" s="47">
        <f t="shared" ca="1" si="593"/>
        <v>0.33128757477647292</v>
      </c>
      <c r="R4737" s="47">
        <f t="shared" ca="1" si="594"/>
        <v>0.21033519711930818</v>
      </c>
      <c r="S4737" s="97">
        <f t="shared" ca="1" si="599"/>
        <v>0.26806032017382281</v>
      </c>
      <c r="V4737">
        <v>4720</v>
      </c>
      <c r="W4737" s="46">
        <v>0.111624426437024</v>
      </c>
    </row>
    <row r="4738" spans="10:23">
      <c r="J4738">
        <v>4721</v>
      </c>
      <c r="K4738" s="93">
        <f t="shared" ca="1" si="595"/>
        <v>0.91365073359201454</v>
      </c>
      <c r="L4738" s="93">
        <f t="shared" ca="1" si="595"/>
        <v>1.9867179520338114</v>
      </c>
      <c r="M4738" s="93">
        <f t="shared" ca="1" si="596"/>
        <v>0.91365073359201454</v>
      </c>
      <c r="N4738" s="101">
        <f t="shared" ca="1" si="592"/>
        <v>2.1741353197594697</v>
      </c>
      <c r="O4738" s="46">
        <f t="shared" ca="1" si="597"/>
        <v>0.64825603327804182</v>
      </c>
      <c r="P4738" s="46">
        <f t="shared" ca="1" si="598"/>
        <v>0.48426967247912189</v>
      </c>
      <c r="Q4738" s="47">
        <f t="shared" ca="1" si="593"/>
        <v>0.97622875487588168</v>
      </c>
      <c r="R4738" s="47">
        <f t="shared" ca="1" si="594"/>
        <v>0.50096412282621994</v>
      </c>
      <c r="S4738" s="97">
        <f t="shared" ca="1" si="599"/>
        <v>0.57461007805213082</v>
      </c>
      <c r="V4738">
        <v>4721</v>
      </c>
      <c r="W4738" s="46">
        <v>0.62928190839286502</v>
      </c>
    </row>
    <row r="4739" spans="10:23">
      <c r="J4739">
        <v>4722</v>
      </c>
      <c r="K4739" s="93">
        <f t="shared" ca="1" si="595"/>
        <v>0.1705586940098118</v>
      </c>
      <c r="L4739" s="93">
        <f t="shared" ca="1" si="595"/>
        <v>-0.12479529020507214</v>
      </c>
      <c r="M4739" s="93">
        <f t="shared" ca="1" si="596"/>
        <v>0.1705586940098118</v>
      </c>
      <c r="N4739" s="101">
        <f t="shared" ca="1" si="592"/>
        <v>-6.4074825663665028E-2</v>
      </c>
      <c r="O4739" s="46">
        <f t="shared" ca="1" si="597"/>
        <v>0.38150867604525729</v>
      </c>
      <c r="P4739" s="46">
        <f t="shared" ca="1" si="598"/>
        <v>0.35089599386272963</v>
      </c>
      <c r="Q4739" s="47">
        <f t="shared" ca="1" si="593"/>
        <v>0.44273404041031256</v>
      </c>
      <c r="R4739" s="47">
        <f t="shared" ca="1" si="594"/>
        <v>0.13906235196024083</v>
      </c>
      <c r="S4739" s="97">
        <f t="shared" ca="1" si="599"/>
        <v>0.26028551400274907</v>
      </c>
      <c r="V4739">
        <v>4722</v>
      </c>
      <c r="W4739" s="46">
        <v>0.291265456291672</v>
      </c>
    </row>
    <row r="4740" spans="10:23">
      <c r="J4740">
        <v>4723</v>
      </c>
      <c r="K4740" s="93">
        <f t="shared" ca="1" si="595"/>
        <v>0.61768974347617533</v>
      </c>
      <c r="L4740" s="93">
        <f t="shared" ca="1" si="595"/>
        <v>-0.59791723336878855</v>
      </c>
      <c r="M4740" s="93">
        <f t="shared" ca="1" si="596"/>
        <v>0.61768974347617533</v>
      </c>
      <c r="N4740" s="101">
        <f t="shared" ca="1" si="592"/>
        <v>-0.37043608143886869</v>
      </c>
      <c r="O4740" s="46">
        <f t="shared" ca="1" si="597"/>
        <v>0.54201507286917305</v>
      </c>
      <c r="P4740" s="46">
        <f t="shared" ca="1" si="598"/>
        <v>0.43114919227468751</v>
      </c>
      <c r="Q4740" s="47">
        <f t="shared" ca="1" si="593"/>
        <v>0.76374683405814403</v>
      </c>
      <c r="R4740" s="47">
        <f t="shared" ca="1" si="594"/>
        <v>8.9526037768969557E-2</v>
      </c>
      <c r="S4740" s="97">
        <f t="shared" ca="1" si="599"/>
        <v>0.31577055531907128</v>
      </c>
      <c r="V4740">
        <v>4723</v>
      </c>
      <c r="W4740" s="46">
        <v>-0.19160430911870799</v>
      </c>
    </row>
    <row r="4741" spans="10:23">
      <c r="J4741">
        <v>4724</v>
      </c>
      <c r="K4741" s="93">
        <f t="shared" ca="1" si="595"/>
        <v>0.75463577012731897</v>
      </c>
      <c r="L4741" s="93">
        <f t="shared" ca="1" si="595"/>
        <v>1.4984502720977284</v>
      </c>
      <c r="M4741" s="93">
        <f t="shared" ca="1" si="596"/>
        <v>0.75463577012731897</v>
      </c>
      <c r="N4741" s="101">
        <f t="shared" ca="1" si="592"/>
        <v>1.660646615416129</v>
      </c>
      <c r="O4741" s="46">
        <f t="shared" ca="1" si="597"/>
        <v>0.59117451577379854</v>
      </c>
      <c r="P4741" s="46">
        <f t="shared" ca="1" si="598"/>
        <v>0.45572891372700025</v>
      </c>
      <c r="Q4741" s="47">
        <f t="shared" ca="1" si="593"/>
        <v>0.86206571986739511</v>
      </c>
      <c r="R4741" s="47">
        <f t="shared" ca="1" si="594"/>
        <v>0.41793685579254269</v>
      </c>
      <c r="S4741" s="97">
        <f t="shared" ca="1" si="599"/>
        <v>0.50455568578317056</v>
      </c>
      <c r="V4741">
        <v>4724</v>
      </c>
      <c r="W4741" s="46">
        <v>1.50622391821788</v>
      </c>
    </row>
    <row r="4742" spans="10:23">
      <c r="J4742">
        <v>4725</v>
      </c>
      <c r="K4742" s="93">
        <f t="shared" ca="1" si="595"/>
        <v>6.0797486616377454E-2</v>
      </c>
      <c r="L4742" s="93">
        <f t="shared" ca="1" si="595"/>
        <v>0.6696037036005138</v>
      </c>
      <c r="M4742" s="93">
        <f t="shared" ca="1" si="596"/>
        <v>6.0797486616377454E-2</v>
      </c>
      <c r="N4742" s="101">
        <f t="shared" ca="1" si="592"/>
        <v>0.6541749787800859</v>
      </c>
      <c r="O4742" s="46">
        <f t="shared" ca="1" si="597"/>
        <v>0.34210775336098281</v>
      </c>
      <c r="P4742" s="46">
        <f t="shared" ca="1" si="598"/>
        <v>0.33119553252059236</v>
      </c>
      <c r="Q4742" s="47">
        <f t="shared" ca="1" si="593"/>
        <v>0.36393219504176366</v>
      </c>
      <c r="R4742" s="47">
        <f t="shared" ca="1" si="594"/>
        <v>0.25519795106109988</v>
      </c>
      <c r="S4742" s="97">
        <f t="shared" ca="1" si="599"/>
        <v>0.29865285221104132</v>
      </c>
      <c r="V4742">
        <v>4725</v>
      </c>
      <c r="W4742" s="46">
        <v>1.5389031199393</v>
      </c>
    </row>
    <row r="4743" spans="10:23">
      <c r="J4743">
        <v>4726</v>
      </c>
      <c r="K4743" s="93">
        <f t="shared" ca="1" si="595"/>
        <v>-0.65772051937116449</v>
      </c>
      <c r="L4743" s="93">
        <f t="shared" ca="1" si="595"/>
        <v>-0.94836790474301469</v>
      </c>
      <c r="M4743" s="93">
        <f t="shared" ca="1" si="596"/>
        <v>-0.65772051937116449</v>
      </c>
      <c r="N4743" s="101">
        <f t="shared" ca="1" si="592"/>
        <v>-1.1083015469111281</v>
      </c>
      <c r="O4743" s="46">
        <f t="shared" ca="1" si="597"/>
        <v>8.4181723997099889E-2</v>
      </c>
      <c r="P4743" s="46">
        <f t="shared" ca="1" si="598"/>
        <v>0.20223251783865093</v>
      </c>
      <c r="Q4743" s="47">
        <f t="shared" ca="1" si="593"/>
        <v>-0.15191986368600219</v>
      </c>
      <c r="R4743" s="47">
        <f t="shared" ca="1" si="594"/>
        <v>-2.9781266400531303E-2</v>
      </c>
      <c r="S4743" s="97">
        <f t="shared" ca="1" si="599"/>
        <v>2.7200228798284293E-2</v>
      </c>
      <c r="V4743">
        <v>4726</v>
      </c>
      <c r="W4743" s="46">
        <v>-9.4085730207479706E-2</v>
      </c>
    </row>
    <row r="4744" spans="10:23">
      <c r="J4744">
        <v>4727</v>
      </c>
      <c r="K4744" s="93">
        <f t="shared" ca="1" si="595"/>
        <v>0.77055860529297193</v>
      </c>
      <c r="L4744" s="93">
        <f t="shared" ca="1" si="595"/>
        <v>-1.5985796113715551</v>
      </c>
      <c r="M4744" s="93">
        <f t="shared" ca="1" si="596"/>
        <v>0.77055860529297193</v>
      </c>
      <c r="N4744" s="101">
        <f t="shared" ca="1" si="592"/>
        <v>-1.2705315316101984</v>
      </c>
      <c r="O4744" s="46">
        <f t="shared" ca="1" si="597"/>
        <v>0.59689032750888216</v>
      </c>
      <c r="P4744" s="46">
        <f t="shared" ca="1" si="598"/>
        <v>0.45858681959454206</v>
      </c>
      <c r="Q4744" s="47">
        <f t="shared" ca="1" si="593"/>
        <v>0.87349734333756235</v>
      </c>
      <c r="R4744" s="47">
        <f t="shared" ca="1" si="594"/>
        <v>-5.6012636529118948E-2</v>
      </c>
      <c r="S4744" s="97">
        <f t="shared" ca="1" si="599"/>
        <v>0.27043884548988162</v>
      </c>
      <c r="V4744">
        <v>4727</v>
      </c>
      <c r="W4744" s="46">
        <v>-0.30119627915076103</v>
      </c>
    </row>
    <row r="4745" spans="10:23">
      <c r="J4745">
        <v>4728</v>
      </c>
      <c r="K4745" s="93">
        <f t="shared" ca="1" si="595"/>
        <v>-1.3685852595895955</v>
      </c>
      <c r="L4745" s="93">
        <f t="shared" ca="1" si="595"/>
        <v>1.5006539801898144</v>
      </c>
      <c r="M4745" s="93">
        <f t="shared" ca="1" si="596"/>
        <v>-1.3685852595895955</v>
      </c>
      <c r="N4745" s="101">
        <f t="shared" ca="1" si="592"/>
        <v>0.98750399502537589</v>
      </c>
      <c r="O4745" s="46">
        <f t="shared" ca="1" si="597"/>
        <v>-0.17099701659316319</v>
      </c>
      <c r="P4745" s="46">
        <f t="shared" ca="1" si="598"/>
        <v>7.4643147543519389E-2</v>
      </c>
      <c r="Q4745" s="47">
        <f t="shared" ca="1" si="593"/>
        <v>-0.66227734486652834</v>
      </c>
      <c r="R4745" s="47">
        <f t="shared" ca="1" si="594"/>
        <v>0.30909474958418026</v>
      </c>
      <c r="S4745" s="97">
        <f t="shared" ca="1" si="599"/>
        <v>6.9048866495508537E-2</v>
      </c>
      <c r="V4745">
        <v>4728</v>
      </c>
      <c r="W4745" s="46">
        <v>0.163145949322578</v>
      </c>
    </row>
    <row r="4746" spans="10:23">
      <c r="J4746">
        <v>4729</v>
      </c>
      <c r="K4746" s="93">
        <f t="shared" ca="1" si="595"/>
        <v>0.32091136036447571</v>
      </c>
      <c r="L4746" s="93">
        <f t="shared" ca="1" si="595"/>
        <v>-1.0303020640111462</v>
      </c>
      <c r="M4746" s="93">
        <f t="shared" ca="1" si="596"/>
        <v>0.32091136036447571</v>
      </c>
      <c r="N4746" s="101">
        <f t="shared" ca="1" si="592"/>
        <v>-0.87475505383910013</v>
      </c>
      <c r="O4746" s="46">
        <f t="shared" ca="1" si="597"/>
        <v>0.43548069332801342</v>
      </c>
      <c r="P4746" s="46">
        <f t="shared" ca="1" si="598"/>
        <v>0.37788200250410769</v>
      </c>
      <c r="Q4746" s="47">
        <f t="shared" ca="1" si="593"/>
        <v>0.55067807497582488</v>
      </c>
      <c r="R4746" s="47">
        <f t="shared" ca="1" si="594"/>
        <v>7.9814475229762483E-3</v>
      </c>
      <c r="S4746" s="97">
        <f t="shared" ca="1" si="599"/>
        <v>0.22173107042549484</v>
      </c>
      <c r="V4746">
        <v>4729</v>
      </c>
      <c r="W4746" s="46">
        <v>9.3515097304191594E-2</v>
      </c>
    </row>
    <row r="4747" spans="10:23">
      <c r="J4747">
        <v>4730</v>
      </c>
      <c r="K4747" s="93">
        <f t="shared" ca="1" si="595"/>
        <v>0.88677953344778726</v>
      </c>
      <c r="L4747" s="93">
        <f t="shared" ca="1" si="595"/>
        <v>1.2034369752535652</v>
      </c>
      <c r="M4747" s="93">
        <f t="shared" ca="1" si="596"/>
        <v>0.88677953344778726</v>
      </c>
      <c r="N4747" s="101">
        <f t="shared" ca="1" si="592"/>
        <v>1.4229741495868322</v>
      </c>
      <c r="O4747" s="46">
        <f t="shared" ca="1" si="597"/>
        <v>0.6386100927453241</v>
      </c>
      <c r="P4747" s="46">
        <f t="shared" ca="1" si="598"/>
        <v>0.47944670221276303</v>
      </c>
      <c r="Q4747" s="47">
        <f t="shared" ca="1" si="593"/>
        <v>0.95693687381044623</v>
      </c>
      <c r="R4747" s="47">
        <f t="shared" ca="1" si="594"/>
        <v>0.37950700306151353</v>
      </c>
      <c r="S4747" s="97">
        <f t="shared" ca="1" si="599"/>
        <v>0.50905854790341887</v>
      </c>
      <c r="V4747">
        <v>4730</v>
      </c>
      <c r="W4747" s="46">
        <v>1.3584070290863601E-2</v>
      </c>
    </row>
    <row r="4748" spans="10:23">
      <c r="J4748">
        <v>4731</v>
      </c>
      <c r="K4748" s="93">
        <f t="shared" ca="1" si="595"/>
        <v>-5.1690573142303568E-2</v>
      </c>
      <c r="L4748" s="93">
        <f t="shared" ca="1" si="595"/>
        <v>0.67981847222015424</v>
      </c>
      <c r="M4748" s="93">
        <f t="shared" ca="1" si="596"/>
        <v>-5.1690573142303568E-2</v>
      </c>
      <c r="N4748" s="101">
        <f t="shared" ca="1" si="592"/>
        <v>0.62808570266185115</v>
      </c>
      <c r="O4748" s="46">
        <f t="shared" ca="1" si="597"/>
        <v>0.30172797392243267</v>
      </c>
      <c r="P4748" s="46">
        <f t="shared" ca="1" si="598"/>
        <v>0.31100564280131732</v>
      </c>
      <c r="Q4748" s="47">
        <f t="shared" ca="1" si="593"/>
        <v>0.28317263616466343</v>
      </c>
      <c r="R4748" s="47">
        <f t="shared" ca="1" si="594"/>
        <v>0.25097951105129657</v>
      </c>
      <c r="S4748" s="97">
        <f t="shared" ca="1" si="599"/>
        <v>0.27635374248686462</v>
      </c>
      <c r="V4748">
        <v>4731</v>
      </c>
      <c r="W4748" s="46">
        <v>0.23722914939787901</v>
      </c>
    </row>
    <row r="4749" spans="10:23">
      <c r="J4749">
        <v>4732</v>
      </c>
      <c r="K4749" s="93">
        <f t="shared" ca="1" si="595"/>
        <v>0.35441618267661801</v>
      </c>
      <c r="L4749" s="93">
        <f t="shared" ca="1" si="595"/>
        <v>1.494086251937724</v>
      </c>
      <c r="M4749" s="93">
        <f t="shared" ca="1" si="596"/>
        <v>0.35441618267661801</v>
      </c>
      <c r="N4749" s="101">
        <f t="shared" ca="1" si="592"/>
        <v>1.5292303540859273</v>
      </c>
      <c r="O4749" s="46">
        <f t="shared" ca="1" si="597"/>
        <v>0.44750790170901422</v>
      </c>
      <c r="P4749" s="46">
        <f t="shared" ca="1" si="598"/>
        <v>0.38389560669460809</v>
      </c>
      <c r="Q4749" s="47">
        <f t="shared" ca="1" si="593"/>
        <v>0.57473249173782648</v>
      </c>
      <c r="R4749" s="47">
        <f t="shared" ca="1" si="594"/>
        <v>0.39668783331212898</v>
      </c>
      <c r="S4749" s="97">
        <f t="shared" ca="1" si="599"/>
        <v>0.4220978675105716</v>
      </c>
      <c r="V4749">
        <v>4732</v>
      </c>
      <c r="W4749" s="46">
        <v>1.3022943071206301</v>
      </c>
    </row>
    <row r="4750" spans="10:23">
      <c r="J4750">
        <v>4733</v>
      </c>
      <c r="K4750" s="93">
        <f t="shared" ca="1" si="595"/>
        <v>5.4592244932143465E-2</v>
      </c>
      <c r="L4750" s="93">
        <f t="shared" ca="1" si="595"/>
        <v>2.021924256199727</v>
      </c>
      <c r="M4750" s="93">
        <f t="shared" ca="1" si="596"/>
        <v>5.4592244932143465E-2</v>
      </c>
      <c r="N4750" s="101">
        <f t="shared" ca="1" si="592"/>
        <v>1.9343139536713625</v>
      </c>
      <c r="O4750" s="46">
        <f t="shared" ca="1" si="597"/>
        <v>0.33988026102882063</v>
      </c>
      <c r="P4750" s="46">
        <f t="shared" ca="1" si="598"/>
        <v>0.3300817863545113</v>
      </c>
      <c r="Q4750" s="47">
        <f t="shared" ca="1" si="593"/>
        <v>0.35947721037743924</v>
      </c>
      <c r="R4750" s="47">
        <f t="shared" ca="1" si="594"/>
        <v>0.4621868090622453</v>
      </c>
      <c r="S4750" s="97">
        <f t="shared" ca="1" si="599"/>
        <v>0.40103353504553296</v>
      </c>
      <c r="V4750">
        <v>4733</v>
      </c>
      <c r="W4750" s="46">
        <v>0.42467772404718601</v>
      </c>
    </row>
    <row r="4751" spans="10:23">
      <c r="J4751">
        <v>4734</v>
      </c>
      <c r="K4751" s="93">
        <f t="shared" ca="1" si="595"/>
        <v>1.0490212528314953</v>
      </c>
      <c r="L4751" s="93">
        <f t="shared" ca="1" si="595"/>
        <v>0.89630693817878915</v>
      </c>
      <c r="M4751" s="93">
        <f t="shared" ca="1" si="596"/>
        <v>1.0490212528314953</v>
      </c>
      <c r="N4751" s="101">
        <f t="shared" ca="1" si="592"/>
        <v>1.1833858312835481</v>
      </c>
      <c r="O4751" s="46">
        <f t="shared" ca="1" si="597"/>
        <v>0.69684991711868105</v>
      </c>
      <c r="P4751" s="46">
        <f t="shared" ca="1" si="598"/>
        <v>0.50856661439944151</v>
      </c>
      <c r="Q4751" s="47">
        <f t="shared" ca="1" si="593"/>
        <v>1.0734165225571601</v>
      </c>
      <c r="R4751" s="47">
        <f t="shared" ca="1" si="594"/>
        <v>0.34076737137408397</v>
      </c>
      <c r="S4751" s="97">
        <f t="shared" ca="1" si="599"/>
        <v>0.51880864424638251</v>
      </c>
      <c r="V4751">
        <v>4734</v>
      </c>
      <c r="W4751" s="46">
        <v>0.94353467269119495</v>
      </c>
    </row>
    <row r="4752" spans="10:23">
      <c r="J4752">
        <v>4735</v>
      </c>
      <c r="K4752" s="93">
        <f t="shared" ca="1" si="595"/>
        <v>0.29901552113925706</v>
      </c>
      <c r="L4752" s="93">
        <f t="shared" ca="1" si="595"/>
        <v>-0.14383290060447687</v>
      </c>
      <c r="M4752" s="93">
        <f t="shared" ca="1" si="596"/>
        <v>0.29901552113925706</v>
      </c>
      <c r="N4752" s="101">
        <f t="shared" ca="1" si="592"/>
        <v>-4.1271911247650422E-2</v>
      </c>
      <c r="O4752" s="46">
        <f t="shared" ca="1" si="597"/>
        <v>0.42762075547831602</v>
      </c>
      <c r="P4752" s="46">
        <f t="shared" ca="1" si="598"/>
        <v>0.37395203357925899</v>
      </c>
      <c r="Q4752" s="47">
        <f t="shared" ca="1" si="593"/>
        <v>0.53495819927643007</v>
      </c>
      <c r="R4752" s="47">
        <f t="shared" ca="1" si="594"/>
        <v>0.14274941196438576</v>
      </c>
      <c r="S4752" s="97">
        <f t="shared" ca="1" si="599"/>
        <v>0.28518508372135087</v>
      </c>
      <c r="V4752">
        <v>4735</v>
      </c>
      <c r="W4752" s="46">
        <v>0.428199140389662</v>
      </c>
    </row>
    <row r="4753" spans="10:23">
      <c r="J4753">
        <v>4736</v>
      </c>
      <c r="K4753" s="93">
        <f t="shared" ca="1" si="595"/>
        <v>1.8859968455651122E-2</v>
      </c>
      <c r="L4753" s="93">
        <f t="shared" ca="1" si="595"/>
        <v>-0.4152864474616299</v>
      </c>
      <c r="M4753" s="93">
        <f t="shared" ca="1" si="596"/>
        <v>1.8859968455651122E-2</v>
      </c>
      <c r="N4753" s="101">
        <f t="shared" ca="1" si="592"/>
        <v>-0.38772820605211128</v>
      </c>
      <c r="O4753" s="46">
        <f t="shared" ca="1" si="597"/>
        <v>0.32705346460212958</v>
      </c>
      <c r="P4753" s="46">
        <f t="shared" ca="1" si="598"/>
        <v>0.32366838814116577</v>
      </c>
      <c r="Q4753" s="47">
        <f t="shared" ca="1" si="593"/>
        <v>0.33382361752405726</v>
      </c>
      <c r="R4753" s="47">
        <f t="shared" ca="1" si="594"/>
        <v>8.673003108820071E-2</v>
      </c>
      <c r="S4753" s="97">
        <f t="shared" ca="1" si="599"/>
        <v>0.20689174784516515</v>
      </c>
      <c r="V4753">
        <v>4736</v>
      </c>
      <c r="W4753" s="46">
        <v>0.71433281875889298</v>
      </c>
    </row>
    <row r="4754" spans="10:23">
      <c r="J4754">
        <v>4737</v>
      </c>
      <c r="K4754" s="93">
        <f t="shared" ca="1" si="595"/>
        <v>0.7659177186432834</v>
      </c>
      <c r="L4754" s="93">
        <f t="shared" ca="1" si="595"/>
        <v>0.9168573860675806</v>
      </c>
      <c r="M4754" s="93">
        <f t="shared" ca="1" si="596"/>
        <v>0.7659177186432834</v>
      </c>
      <c r="N4754" s="101">
        <f t="shared" ref="N4754:N4817" ca="1" si="600">$N$2*K4754+SQRT(1-$N$2^2)*L4754</f>
        <v>1.1128360905274677</v>
      </c>
      <c r="O4754" s="46">
        <f t="shared" ca="1" si="597"/>
        <v>0.59522439087777879</v>
      </c>
      <c r="P4754" s="46">
        <f t="shared" ca="1" si="598"/>
        <v>0.45775385127899038</v>
      </c>
      <c r="Q4754" s="47">
        <f t="shared" ref="Q4754:Q4817" ca="1" si="601">$K$2+K4754*$S$3</f>
        <v>0.8701654700753555</v>
      </c>
      <c r="R4754" s="47">
        <f t="shared" ref="R4754:R4817" ca="1" si="602">$L$2+$L$3*N4754</f>
        <v>0.32936000814415167</v>
      </c>
      <c r="S4754" s="97">
        <f t="shared" ca="1" si="599"/>
        <v>0.46229219951096523</v>
      </c>
      <c r="V4754">
        <v>4737</v>
      </c>
      <c r="W4754" s="46">
        <v>0.37479014292093499</v>
      </c>
    </row>
    <row r="4755" spans="10:23">
      <c r="J4755">
        <v>4738</v>
      </c>
      <c r="K4755" s="93">
        <f t="shared" ref="K4755:L4818" ca="1" si="603">_xlfn.NORM.S.INV(RAND())</f>
        <v>0.50932986441464723</v>
      </c>
      <c r="L4755" s="93">
        <f t="shared" ca="1" si="603"/>
        <v>0.8240750983017654</v>
      </c>
      <c r="M4755" s="93">
        <f t="shared" ref="M4755:M4818" ca="1" si="604">K4755</f>
        <v>0.50932986441464723</v>
      </c>
      <c r="N4755" s="101">
        <f t="shared" ca="1" si="600"/>
        <v>0.94327006949637349</v>
      </c>
      <c r="O4755" s="46">
        <f t="shared" ref="O4755:O4818" ca="1" si="605">$K$2+K4755*$K$3</f>
        <v>0.50311718427655905</v>
      </c>
      <c r="P4755" s="46">
        <f t="shared" ref="P4755:P4818" ca="1" si="606">$K$2+K4755*$R$3</f>
        <v>0.41170024797838051</v>
      </c>
      <c r="Q4755" s="47">
        <f t="shared" ca="1" si="601"/>
        <v>0.68595105687291613</v>
      </c>
      <c r="R4755" s="47">
        <f t="shared" ca="1" si="602"/>
        <v>0.30194245603657266</v>
      </c>
      <c r="S4755" s="97">
        <f t="shared" ref="S4755:S4818" ca="1" si="607">AVERAGE(R4755,O4755)</f>
        <v>0.40252982015656585</v>
      </c>
      <c r="V4755">
        <v>4738</v>
      </c>
      <c r="W4755" s="46">
        <v>-0.16610701559961</v>
      </c>
    </row>
    <row r="4756" spans="10:23">
      <c r="J4756">
        <v>4739</v>
      </c>
      <c r="K4756" s="93">
        <f t="shared" ca="1" si="603"/>
        <v>0.76432647807248977</v>
      </c>
      <c r="L4756" s="93">
        <f t="shared" ca="1" si="603"/>
        <v>-0.18517980970520448</v>
      </c>
      <c r="M4756" s="93">
        <f t="shared" ca="1" si="604"/>
        <v>0.76432647807248977</v>
      </c>
      <c r="N4756" s="101">
        <f t="shared" ca="1" si="600"/>
        <v>6.7507102264772217E-2</v>
      </c>
      <c r="O4756" s="46">
        <f t="shared" ca="1" si="605"/>
        <v>0.59465318408996359</v>
      </c>
      <c r="P4756" s="46">
        <f t="shared" ca="1" si="606"/>
        <v>0.45746824788508278</v>
      </c>
      <c r="Q4756" s="47">
        <f t="shared" ca="1" si="601"/>
        <v>0.86902305649972511</v>
      </c>
      <c r="R4756" s="47">
        <f t="shared" ca="1" si="602"/>
        <v>0.16033816148538196</v>
      </c>
      <c r="S4756" s="97">
        <f t="shared" ca="1" si="607"/>
        <v>0.37749567278767276</v>
      </c>
      <c r="V4756">
        <v>4739</v>
      </c>
      <c r="W4756" s="46">
        <v>7.9974338888404606E-2</v>
      </c>
    </row>
    <row r="4757" spans="10:23">
      <c r="J4757">
        <v>4740</v>
      </c>
      <c r="K4757" s="93">
        <f t="shared" ca="1" si="603"/>
        <v>2.1691749134879807</v>
      </c>
      <c r="L4757" s="93">
        <f t="shared" ca="1" si="603"/>
        <v>0.85708990249707018</v>
      </c>
      <c r="M4757" s="93">
        <f t="shared" ca="1" si="604"/>
        <v>2.1691749134879807</v>
      </c>
      <c r="N4757" s="101">
        <f t="shared" ca="1" si="600"/>
        <v>1.5024388122541015</v>
      </c>
      <c r="O4757" s="46">
        <f t="shared" ca="1" si="605"/>
        <v>1.0989508854492578</v>
      </c>
      <c r="P4757" s="46">
        <f t="shared" ca="1" si="606"/>
        <v>0.70961709856472988</v>
      </c>
      <c r="Q4757" s="47">
        <f t="shared" ca="1" si="601"/>
        <v>1.8776184592183134</v>
      </c>
      <c r="R4757" s="47">
        <f t="shared" ca="1" si="602"/>
        <v>0.39235584221067021</v>
      </c>
      <c r="S4757" s="97">
        <f t="shared" ca="1" si="607"/>
        <v>0.74565336382996406</v>
      </c>
      <c r="V4757">
        <v>4740</v>
      </c>
      <c r="W4757" s="46">
        <v>0.635566465088368</v>
      </c>
    </row>
    <row r="4758" spans="10:23">
      <c r="J4758">
        <v>4741</v>
      </c>
      <c r="K4758" s="93">
        <f t="shared" ca="1" si="603"/>
        <v>-0.29539103958123031</v>
      </c>
      <c r="L4758" s="93">
        <f t="shared" ca="1" si="603"/>
        <v>-0.97316233016519282</v>
      </c>
      <c r="M4758" s="93">
        <f t="shared" ca="1" si="604"/>
        <v>-0.29539103958123031</v>
      </c>
      <c r="N4758" s="101">
        <f t="shared" ca="1" si="600"/>
        <v>-1.0165798218793409</v>
      </c>
      <c r="O4758" s="46">
        <f t="shared" ca="1" si="605"/>
        <v>0.21424694611391257</v>
      </c>
      <c r="P4758" s="46">
        <f t="shared" ca="1" si="606"/>
        <v>0.26726512889705728</v>
      </c>
      <c r="Q4758" s="47">
        <f t="shared" ca="1" si="601"/>
        <v>0.10821058054762317</v>
      </c>
      <c r="R4758" s="47">
        <f t="shared" ca="1" si="602"/>
        <v>-1.4950552321353172E-2</v>
      </c>
      <c r="S4758" s="97">
        <f t="shared" ca="1" si="607"/>
        <v>9.9648196896279698E-2</v>
      </c>
      <c r="V4758">
        <v>4741</v>
      </c>
      <c r="W4758" s="46">
        <v>-7.9213001240946102E-2</v>
      </c>
    </row>
    <row r="4759" spans="10:23">
      <c r="J4759">
        <v>4742</v>
      </c>
      <c r="K4759" s="93">
        <f t="shared" ca="1" si="603"/>
        <v>-1.2293766852365351</v>
      </c>
      <c r="L4759" s="93">
        <f t="shared" ca="1" si="603"/>
        <v>0.4810358163854343</v>
      </c>
      <c r="M4759" s="93">
        <f t="shared" ca="1" si="604"/>
        <v>-1.2293766852365351</v>
      </c>
      <c r="N4759" s="101">
        <f t="shared" ca="1" si="600"/>
        <v>6.5092605153577843E-2</v>
      </c>
      <c r="O4759" s="46">
        <f t="shared" ca="1" si="605"/>
        <v>-0.12102538813418995</v>
      </c>
      <c r="P4759" s="46">
        <f t="shared" ca="1" si="606"/>
        <v>9.9628961773006008E-2</v>
      </c>
      <c r="Q4759" s="47">
        <f t="shared" ca="1" si="601"/>
        <v>-0.56233408794858186</v>
      </c>
      <c r="R4759" s="47">
        <f t="shared" ca="1" si="602"/>
        <v>0.1599477554361203</v>
      </c>
      <c r="S4759" s="97">
        <f t="shared" ca="1" si="607"/>
        <v>1.9461183650965178E-2</v>
      </c>
      <c r="V4759">
        <v>4742</v>
      </c>
      <c r="W4759" s="46">
        <v>-0.118492052117021</v>
      </c>
    </row>
    <row r="4760" spans="10:23">
      <c r="J4760">
        <v>4743</v>
      </c>
      <c r="K4760" s="93">
        <f t="shared" ca="1" si="603"/>
        <v>-2.4310729285716342</v>
      </c>
      <c r="L4760" s="93">
        <f t="shared" ca="1" si="603"/>
        <v>-1.0472387618132331</v>
      </c>
      <c r="M4760" s="93">
        <f t="shared" ca="1" si="604"/>
        <v>-2.4310729285716342</v>
      </c>
      <c r="N4760" s="101">
        <f t="shared" ca="1" si="600"/>
        <v>-1.766005193141071</v>
      </c>
      <c r="O4760" s="46">
        <f t="shared" ca="1" si="605"/>
        <v>-0.55239765432940979</v>
      </c>
      <c r="P4760" s="46">
        <f t="shared" ca="1" si="606"/>
        <v>-0.11605717132460391</v>
      </c>
      <c r="Q4760" s="47">
        <f t="shared" ca="1" si="601"/>
        <v>-1.4250786203390216</v>
      </c>
      <c r="R4760" s="47">
        <f t="shared" ca="1" si="602"/>
        <v>-0.13612700643855136</v>
      </c>
      <c r="S4760" s="97">
        <f t="shared" ca="1" si="607"/>
        <v>-0.34426233038398057</v>
      </c>
      <c r="V4760">
        <v>4743</v>
      </c>
      <c r="W4760" s="46">
        <v>0.17834337602131101</v>
      </c>
    </row>
    <row r="4761" spans="10:23">
      <c r="J4761">
        <v>4744</v>
      </c>
      <c r="K4761" s="93">
        <f t="shared" ca="1" si="603"/>
        <v>-0.58378891555083823</v>
      </c>
      <c r="L4761" s="93">
        <f t="shared" ca="1" si="603"/>
        <v>0.25954077345229665</v>
      </c>
      <c r="M4761" s="93">
        <f t="shared" ca="1" si="604"/>
        <v>-0.58378891555083823</v>
      </c>
      <c r="N4761" s="101">
        <f t="shared" ca="1" si="600"/>
        <v>6.0408272313915018E-2</v>
      </c>
      <c r="O4761" s="46">
        <f t="shared" ca="1" si="605"/>
        <v>0.11072091279818203</v>
      </c>
      <c r="P4761" s="46">
        <f t="shared" ca="1" si="606"/>
        <v>0.215502112239192</v>
      </c>
      <c r="Q4761" s="47">
        <f t="shared" ca="1" si="601"/>
        <v>-9.8841486083837915E-2</v>
      </c>
      <c r="R4761" s="47">
        <f t="shared" ca="1" si="602"/>
        <v>0.1591903339967321</v>
      </c>
      <c r="S4761" s="97">
        <f t="shared" ca="1" si="607"/>
        <v>0.13495562339745706</v>
      </c>
      <c r="V4761">
        <v>4744</v>
      </c>
      <c r="W4761" s="46">
        <v>0.70041157854779701</v>
      </c>
    </row>
    <row r="4762" spans="10:23">
      <c r="J4762">
        <v>4745</v>
      </c>
      <c r="K4762" s="93">
        <f t="shared" ca="1" si="603"/>
        <v>6.6478943533950646E-2</v>
      </c>
      <c r="L4762" s="93">
        <f t="shared" ca="1" si="603"/>
        <v>1.5140212887390714</v>
      </c>
      <c r="M4762" s="93">
        <f t="shared" ca="1" si="604"/>
        <v>6.6478943533950646E-2</v>
      </c>
      <c r="N4762" s="101">
        <f t="shared" ca="1" si="600"/>
        <v>1.4565599258110014</v>
      </c>
      <c r="O4762" s="46">
        <f t="shared" ca="1" si="605"/>
        <v>0.34414722295191891</v>
      </c>
      <c r="P4762" s="46">
        <f t="shared" ca="1" si="606"/>
        <v>0.33221526731606044</v>
      </c>
      <c r="Q4762" s="47">
        <f t="shared" ca="1" si="601"/>
        <v>0.36801113422363579</v>
      </c>
      <c r="R4762" s="47">
        <f t="shared" ca="1" si="602"/>
        <v>0.38493757083741709</v>
      </c>
      <c r="S4762" s="97">
        <f t="shared" ca="1" si="607"/>
        <v>0.364542396894668</v>
      </c>
      <c r="V4762">
        <v>4745</v>
      </c>
      <c r="W4762" s="46">
        <v>-0.26904449556802401</v>
      </c>
    </row>
    <row r="4763" spans="10:23">
      <c r="J4763">
        <v>4746</v>
      </c>
      <c r="K4763" s="93">
        <f t="shared" ca="1" si="603"/>
        <v>1.6086573430712416</v>
      </c>
      <c r="L4763" s="93">
        <f t="shared" ca="1" si="603"/>
        <v>-0.59151348154705785</v>
      </c>
      <c r="M4763" s="93">
        <f t="shared" ca="1" si="604"/>
        <v>1.6086573430712416</v>
      </c>
      <c r="N4763" s="101">
        <f t="shared" ca="1" si="600"/>
        <v>-4.9214864333233521E-2</v>
      </c>
      <c r="O4763" s="46">
        <f t="shared" ca="1" si="605"/>
        <v>0.89774218904703162</v>
      </c>
      <c r="P4763" s="46">
        <f t="shared" ca="1" si="606"/>
        <v>0.60901275036361679</v>
      </c>
      <c r="Q4763" s="47">
        <f t="shared" ca="1" si="601"/>
        <v>1.4752010664138613</v>
      </c>
      <c r="R4763" s="47">
        <f t="shared" ca="1" si="602"/>
        <v>0.14146509610447597</v>
      </c>
      <c r="S4763" s="97">
        <f t="shared" ca="1" si="607"/>
        <v>0.51960364257575375</v>
      </c>
      <c r="V4763">
        <v>4746</v>
      </c>
      <c r="W4763" s="46">
        <v>0.16550036192088299</v>
      </c>
    </row>
    <row r="4764" spans="10:23">
      <c r="J4764">
        <v>4747</v>
      </c>
      <c r="K4764" s="93">
        <f t="shared" ca="1" si="603"/>
        <v>8.9564296445118707E-2</v>
      </c>
      <c r="L4764" s="93">
        <f t="shared" ca="1" si="603"/>
        <v>-0.62930343393747712</v>
      </c>
      <c r="M4764" s="93">
        <f t="shared" ca="1" si="604"/>
        <v>8.9564296445118707E-2</v>
      </c>
      <c r="N4764" s="101">
        <f t="shared" ca="1" si="600"/>
        <v>-0.56814855046062696</v>
      </c>
      <c r="O4764" s="46">
        <f t="shared" ca="1" si="605"/>
        <v>0.35243415990161697</v>
      </c>
      <c r="P4764" s="46">
        <f t="shared" ca="1" si="606"/>
        <v>0.33635873579090947</v>
      </c>
      <c r="Q4764" s="47">
        <f t="shared" ca="1" si="601"/>
        <v>0.38458500812303192</v>
      </c>
      <c r="R4764" s="47">
        <f t="shared" ca="1" si="602"/>
        <v>5.7557416409811019E-2</v>
      </c>
      <c r="S4764" s="97">
        <f t="shared" ca="1" si="607"/>
        <v>0.20499578815571401</v>
      </c>
      <c r="V4764">
        <v>4747</v>
      </c>
      <c r="W4764" s="46">
        <v>0.42474457574277702</v>
      </c>
    </row>
    <row r="4765" spans="10:23">
      <c r="J4765">
        <v>4748</v>
      </c>
      <c r="K4765" s="93">
        <f t="shared" ca="1" si="603"/>
        <v>-4.1491420376834107E-2</v>
      </c>
      <c r="L4765" s="93">
        <f t="shared" ca="1" si="603"/>
        <v>1.8777887188407554</v>
      </c>
      <c r="M4765" s="93">
        <f t="shared" ca="1" si="604"/>
        <v>-4.1491420376834107E-2</v>
      </c>
      <c r="N4765" s="101">
        <f t="shared" ca="1" si="600"/>
        <v>1.7671047128089534</v>
      </c>
      <c r="O4765" s="46">
        <f t="shared" ca="1" si="605"/>
        <v>0.30538915840737491</v>
      </c>
      <c r="P4765" s="46">
        <f t="shared" ca="1" si="606"/>
        <v>0.31283623504378844</v>
      </c>
      <c r="Q4765" s="47">
        <f t="shared" ca="1" si="601"/>
        <v>0.29049500513454785</v>
      </c>
      <c r="R4765" s="47">
        <f t="shared" ca="1" si="602"/>
        <v>0.43515033060779623</v>
      </c>
      <c r="S4765" s="97">
        <f t="shared" ca="1" si="607"/>
        <v>0.37026974450758554</v>
      </c>
      <c r="V4765">
        <v>4748</v>
      </c>
      <c r="W4765" s="46">
        <v>0.270198383757903</v>
      </c>
    </row>
    <row r="4766" spans="10:23">
      <c r="J4766">
        <v>4749</v>
      </c>
      <c r="K4766" s="93">
        <f t="shared" ca="1" si="603"/>
        <v>2.6659699430254619E-2</v>
      </c>
      <c r="L4766" s="93">
        <f t="shared" ca="1" si="603"/>
        <v>-2.3219460121248363</v>
      </c>
      <c r="M4766" s="93">
        <f t="shared" ca="1" si="604"/>
        <v>2.6659699430254619E-2</v>
      </c>
      <c r="N4766" s="101">
        <f t="shared" ca="1" si="600"/>
        <v>-2.1929195954704168</v>
      </c>
      <c r="O4766" s="46">
        <f t="shared" ca="1" si="605"/>
        <v>0.32985332991325844</v>
      </c>
      <c r="P4766" s="46">
        <f t="shared" ca="1" si="606"/>
        <v>0.3250683207967302</v>
      </c>
      <c r="Q4766" s="47">
        <f t="shared" ca="1" si="601"/>
        <v>0.33942334814631486</v>
      </c>
      <c r="R4766" s="47">
        <f t="shared" ca="1" si="602"/>
        <v>-0.20515585903629208</v>
      </c>
      <c r="S4766" s="97">
        <f t="shared" ca="1" si="607"/>
        <v>6.2348735438483183E-2</v>
      </c>
      <c r="V4766">
        <v>4749</v>
      </c>
      <c r="W4766" s="46">
        <v>0.32135180328989099</v>
      </c>
    </row>
    <row r="4767" spans="10:23">
      <c r="J4767">
        <v>4750</v>
      </c>
      <c r="K4767" s="93">
        <f t="shared" ca="1" si="603"/>
        <v>-1.1105587669672266</v>
      </c>
      <c r="L4767" s="93">
        <f t="shared" ca="1" si="603"/>
        <v>-1.2158637383142719</v>
      </c>
      <c r="M4767" s="93">
        <f t="shared" ca="1" si="604"/>
        <v>-1.1105587669672266</v>
      </c>
      <c r="N4767" s="101">
        <f t="shared" ca="1" si="600"/>
        <v>-1.5059225711657682</v>
      </c>
      <c r="O4767" s="46">
        <f t="shared" ca="1" si="605"/>
        <v>-7.8373382727081886E-2</v>
      </c>
      <c r="P4767" s="46">
        <f t="shared" ca="1" si="606"/>
        <v>0.12095496447656004</v>
      </c>
      <c r="Q4767" s="47">
        <f t="shared" ca="1" si="601"/>
        <v>-0.47703007713436574</v>
      </c>
      <c r="R4767" s="47">
        <f t="shared" ca="1" si="602"/>
        <v>-9.407359976590185E-2</v>
      </c>
      <c r="S4767" s="97">
        <f t="shared" ca="1" si="607"/>
        <v>-8.6223491246491868E-2</v>
      </c>
      <c r="V4767">
        <v>4750</v>
      </c>
      <c r="W4767" s="46">
        <v>1.89340264997333E-2</v>
      </c>
    </row>
    <row r="4768" spans="10:23">
      <c r="J4768">
        <v>4751</v>
      </c>
      <c r="K4768" s="93">
        <f t="shared" ca="1" si="603"/>
        <v>-0.51139905984112199</v>
      </c>
      <c r="L4768" s="93">
        <f t="shared" ca="1" si="603"/>
        <v>0.605458768290002</v>
      </c>
      <c r="M4768" s="93">
        <f t="shared" ca="1" si="604"/>
        <v>-0.51139905984112199</v>
      </c>
      <c r="N4768" s="101">
        <f t="shared" ca="1" si="600"/>
        <v>0.41138890579155446</v>
      </c>
      <c r="O4768" s="46">
        <f t="shared" ca="1" si="605"/>
        <v>0.13670666109375812</v>
      </c>
      <c r="P4768" s="46">
        <f t="shared" ca="1" si="606"/>
        <v>0.22849498638698004</v>
      </c>
      <c r="Q4768" s="47">
        <f t="shared" ca="1" si="601"/>
        <v>-4.6869989492685726E-2</v>
      </c>
      <c r="R4768" s="47">
        <f t="shared" ca="1" si="602"/>
        <v>0.21594126645719042</v>
      </c>
      <c r="S4768" s="97">
        <f t="shared" ca="1" si="607"/>
        <v>0.17632396377547427</v>
      </c>
      <c r="V4768">
        <v>4751</v>
      </c>
      <c r="W4768" s="46">
        <v>1.4674088533360301</v>
      </c>
    </row>
    <row r="4769" spans="10:23">
      <c r="J4769">
        <v>4752</v>
      </c>
      <c r="K4769" s="93">
        <f t="shared" ca="1" si="603"/>
        <v>2.0735550492777222</v>
      </c>
      <c r="L4769" s="93">
        <f t="shared" ca="1" si="603"/>
        <v>-0.35390041522748805</v>
      </c>
      <c r="M4769" s="93">
        <f t="shared" ca="1" si="604"/>
        <v>2.0735550492777222</v>
      </c>
      <c r="N4769" s="101">
        <f t="shared" ca="1" si="600"/>
        <v>0.32390998904914226</v>
      </c>
      <c r="O4769" s="46">
        <f t="shared" ca="1" si="605"/>
        <v>1.0646262732634173</v>
      </c>
      <c r="P4769" s="46">
        <f t="shared" ca="1" si="606"/>
        <v>0.69245479247180963</v>
      </c>
      <c r="Q4769" s="47">
        <f t="shared" ca="1" si="601"/>
        <v>1.8089692348466326</v>
      </c>
      <c r="R4769" s="47">
        <f t="shared" ca="1" si="602"/>
        <v>0.20179658261360456</v>
      </c>
      <c r="S4769" s="97">
        <f t="shared" ca="1" si="607"/>
        <v>0.63321142793851093</v>
      </c>
      <c r="V4769">
        <v>4752</v>
      </c>
      <c r="W4769" s="46">
        <v>0.163558105041853</v>
      </c>
    </row>
    <row r="4770" spans="10:23">
      <c r="J4770">
        <v>4753</v>
      </c>
      <c r="K4770" s="93">
        <f t="shared" ca="1" si="603"/>
        <v>0.24697426737128603</v>
      </c>
      <c r="L4770" s="93">
        <f t="shared" ca="1" si="603"/>
        <v>0.70380947622514201</v>
      </c>
      <c r="M4770" s="93">
        <f t="shared" ca="1" si="604"/>
        <v>0.24697426737128603</v>
      </c>
      <c r="N4770" s="101">
        <f t="shared" ca="1" si="600"/>
        <v>0.74581328964356919</v>
      </c>
      <c r="O4770" s="46">
        <f t="shared" ca="1" si="605"/>
        <v>0.40893953408144584</v>
      </c>
      <c r="P4770" s="46">
        <f t="shared" ca="1" si="606"/>
        <v>0.36461142288082388</v>
      </c>
      <c r="Q4770" s="47">
        <f t="shared" ca="1" si="601"/>
        <v>0.49759575648268972</v>
      </c>
      <c r="R4770" s="47">
        <f t="shared" ca="1" si="602"/>
        <v>0.27001517769572941</v>
      </c>
      <c r="S4770" s="97">
        <f t="shared" ca="1" si="607"/>
        <v>0.33947735588858763</v>
      </c>
      <c r="V4770">
        <v>4753</v>
      </c>
      <c r="W4770" s="46">
        <v>0.77869524967681103</v>
      </c>
    </row>
    <row r="4771" spans="10:23">
      <c r="J4771">
        <v>4754</v>
      </c>
      <c r="K4771" s="93">
        <f t="shared" ca="1" si="603"/>
        <v>0.35990643356993246</v>
      </c>
      <c r="L4771" s="93">
        <f t="shared" ca="1" si="603"/>
        <v>2.1381684199975872</v>
      </c>
      <c r="M4771" s="93">
        <f t="shared" ca="1" si="604"/>
        <v>0.35990643356993246</v>
      </c>
      <c r="N4771" s="101">
        <f t="shared" ca="1" si="600"/>
        <v>2.1416198523818575</v>
      </c>
      <c r="O4771" s="46">
        <f t="shared" ca="1" si="605"/>
        <v>0.44947873417434375</v>
      </c>
      <c r="P4771" s="46">
        <f t="shared" ca="1" si="606"/>
        <v>0.38488102292727289</v>
      </c>
      <c r="Q4771" s="47">
        <f t="shared" ca="1" si="601"/>
        <v>0.57867415666848554</v>
      </c>
      <c r="R4771" s="47">
        <f t="shared" ca="1" si="602"/>
        <v>0.49570661595245491</v>
      </c>
      <c r="S4771" s="97">
        <f t="shared" ca="1" si="607"/>
        <v>0.4725926750633993</v>
      </c>
      <c r="V4771">
        <v>4754</v>
      </c>
      <c r="W4771" s="46">
        <v>0.29928986995382201</v>
      </c>
    </row>
    <row r="4772" spans="10:23">
      <c r="J4772">
        <v>4755</v>
      </c>
      <c r="K4772" s="93">
        <f t="shared" ca="1" si="603"/>
        <v>-1.3285422610223436</v>
      </c>
      <c r="L4772" s="93">
        <f t="shared" ca="1" si="603"/>
        <v>-0.47091029434036696</v>
      </c>
      <c r="M4772" s="93">
        <f t="shared" ca="1" si="604"/>
        <v>-1.3285422610223436</v>
      </c>
      <c r="N4772" s="101">
        <f t="shared" ca="1" si="600"/>
        <v>-0.8689683762239806</v>
      </c>
      <c r="O4772" s="46">
        <f t="shared" ca="1" si="605"/>
        <v>-0.15662280253282129</v>
      </c>
      <c r="P4772" s="46">
        <f t="shared" ca="1" si="606"/>
        <v>8.1830254573690336E-2</v>
      </c>
      <c r="Q4772" s="47">
        <f t="shared" ca="1" si="601"/>
        <v>-0.63352891674584455</v>
      </c>
      <c r="R4772" s="47">
        <f t="shared" ca="1" si="602"/>
        <v>8.9171098336063015E-3</v>
      </c>
      <c r="S4772" s="97">
        <f t="shared" ca="1" si="607"/>
        <v>-7.3852846349607496E-2</v>
      </c>
      <c r="V4772">
        <v>4755</v>
      </c>
      <c r="W4772" s="46">
        <v>0.122542442120465</v>
      </c>
    </row>
    <row r="4773" spans="10:23">
      <c r="J4773">
        <v>4756</v>
      </c>
      <c r="K4773" s="93">
        <f t="shared" ca="1" si="603"/>
        <v>1.3420039767119047</v>
      </c>
      <c r="L4773" s="93">
        <f t="shared" ca="1" si="603"/>
        <v>1.8283328751056509</v>
      </c>
      <c r="M4773" s="93">
        <f t="shared" ca="1" si="604"/>
        <v>1.3420039767119047</v>
      </c>
      <c r="N4773" s="101">
        <f t="shared" ca="1" si="600"/>
        <v>2.1601990318910644</v>
      </c>
      <c r="O4773" s="46">
        <f t="shared" ca="1" si="605"/>
        <v>0.80202177086899495</v>
      </c>
      <c r="P4773" s="46">
        <f t="shared" ca="1" si="606"/>
        <v>0.56115254127459846</v>
      </c>
      <c r="Q4773" s="47">
        <f t="shared" ca="1" si="601"/>
        <v>1.2837602300577879</v>
      </c>
      <c r="R4773" s="47">
        <f t="shared" ca="1" si="602"/>
        <v>0.49871072974372166</v>
      </c>
      <c r="S4773" s="97">
        <f t="shared" ca="1" si="607"/>
        <v>0.65036625030635831</v>
      </c>
      <c r="V4773">
        <v>4756</v>
      </c>
      <c r="W4773" s="46">
        <v>5.6366785879882399E-2</v>
      </c>
    </row>
    <row r="4774" spans="10:23">
      <c r="J4774">
        <v>4757</v>
      </c>
      <c r="K4774" s="93">
        <f t="shared" ca="1" si="603"/>
        <v>-0.26576626287341332</v>
      </c>
      <c r="L4774" s="93">
        <f t="shared" ca="1" si="603"/>
        <v>-1.5206878235616743</v>
      </c>
      <c r="M4774" s="93">
        <f t="shared" ca="1" si="604"/>
        <v>-0.26576626287341332</v>
      </c>
      <c r="N4774" s="101">
        <f t="shared" ca="1" si="600"/>
        <v>-1.5262581936857598</v>
      </c>
      <c r="O4774" s="46">
        <f t="shared" ca="1" si="605"/>
        <v>0.22488133657227968</v>
      </c>
      <c r="P4774" s="46">
        <f t="shared" ca="1" si="606"/>
        <v>0.27258232412624084</v>
      </c>
      <c r="Q4774" s="47">
        <f t="shared" ca="1" si="601"/>
        <v>0.1294793614643574</v>
      </c>
      <c r="R4774" s="47">
        <f t="shared" ca="1" si="602"/>
        <v>-9.7361717200583453E-2</v>
      </c>
      <c r="S4774" s="97">
        <f t="shared" ca="1" si="607"/>
        <v>6.3759809685848115E-2</v>
      </c>
      <c r="V4774">
        <v>4757</v>
      </c>
      <c r="W4774" s="46">
        <v>0.37642114503459001</v>
      </c>
    </row>
    <row r="4775" spans="10:23">
      <c r="J4775">
        <v>4758</v>
      </c>
      <c r="K4775" s="93">
        <f t="shared" ca="1" si="603"/>
        <v>0.42658527254794221</v>
      </c>
      <c r="L4775" s="93">
        <f t="shared" ca="1" si="603"/>
        <v>-2.3198095527905274</v>
      </c>
      <c r="M4775" s="93">
        <f t="shared" ca="1" si="604"/>
        <v>0.42658527254794221</v>
      </c>
      <c r="N4775" s="101">
        <f t="shared" ca="1" si="600"/>
        <v>-2.0637087502634146</v>
      </c>
      <c r="O4775" s="46">
        <f t="shared" ca="1" si="605"/>
        <v>0.47341440180810651</v>
      </c>
      <c r="P4775" s="46">
        <f t="shared" ca="1" si="606"/>
        <v>0.39684885674415427</v>
      </c>
      <c r="Q4775" s="47">
        <f t="shared" ca="1" si="601"/>
        <v>0.62654549193601106</v>
      </c>
      <c r="R4775" s="47">
        <f t="shared" ca="1" si="602"/>
        <v>-0.18426343577964399</v>
      </c>
      <c r="S4775" s="97">
        <f t="shared" ca="1" si="607"/>
        <v>0.14457548301423126</v>
      </c>
      <c r="V4775">
        <v>4758</v>
      </c>
      <c r="W4775" s="46">
        <v>0.69426696416767097</v>
      </c>
    </row>
    <row r="4776" spans="10:23">
      <c r="J4776">
        <v>4759</v>
      </c>
      <c r="K4776" s="93">
        <f t="shared" ca="1" si="603"/>
        <v>0.32816094646178734</v>
      </c>
      <c r="L4776" s="93">
        <f t="shared" ca="1" si="603"/>
        <v>1.1052021333863282</v>
      </c>
      <c r="M4776" s="93">
        <f t="shared" ca="1" si="604"/>
        <v>0.32816094646178734</v>
      </c>
      <c r="N4776" s="101">
        <f t="shared" ca="1" si="600"/>
        <v>1.1521861050198843</v>
      </c>
      <c r="O4776" s="46">
        <f t="shared" ca="1" si="605"/>
        <v>0.43808307342291619</v>
      </c>
      <c r="P4776" s="46">
        <f t="shared" ca="1" si="606"/>
        <v>0.37918319255155908</v>
      </c>
      <c r="Q4776" s="47">
        <f t="shared" ca="1" si="601"/>
        <v>0.55588283516563042</v>
      </c>
      <c r="R4776" s="47">
        <f t="shared" ca="1" si="602"/>
        <v>0.33572260995682257</v>
      </c>
      <c r="S4776" s="97">
        <f t="shared" ca="1" si="607"/>
        <v>0.38690284168986938</v>
      </c>
      <c r="V4776">
        <v>4759</v>
      </c>
      <c r="W4776" s="46">
        <v>0.46845933612656598</v>
      </c>
    </row>
    <row r="4777" spans="10:23">
      <c r="J4777">
        <v>4760</v>
      </c>
      <c r="K4777" s="93">
        <f t="shared" ca="1" si="603"/>
        <v>-0.51372150523953886</v>
      </c>
      <c r="L4777" s="93">
        <f t="shared" ca="1" si="603"/>
        <v>-4.865615947633041E-2</v>
      </c>
      <c r="M4777" s="93">
        <f t="shared" ca="1" si="604"/>
        <v>-0.51372150523953886</v>
      </c>
      <c r="N4777" s="101">
        <f t="shared" ca="1" si="600"/>
        <v>-0.20950505010043044</v>
      </c>
      <c r="O4777" s="46">
        <f t="shared" ca="1" si="605"/>
        <v>0.13587297409491281</v>
      </c>
      <c r="P4777" s="46">
        <f t="shared" ca="1" si="606"/>
        <v>0.2280781428875574</v>
      </c>
      <c r="Q4777" s="47">
        <f t="shared" ca="1" si="601"/>
        <v>-4.8537363490376351E-2</v>
      </c>
      <c r="R4777" s="47">
        <f t="shared" ca="1" si="602"/>
        <v>0.11554737689468361</v>
      </c>
      <c r="S4777" s="97">
        <f t="shared" ca="1" si="607"/>
        <v>0.12571017549479821</v>
      </c>
      <c r="V4777">
        <v>4760</v>
      </c>
      <c r="W4777" s="46">
        <v>0.38360596663716201</v>
      </c>
    </row>
    <row r="4778" spans="10:23">
      <c r="J4778">
        <v>4761</v>
      </c>
      <c r="K4778" s="93">
        <f t="shared" ca="1" si="603"/>
        <v>0.74542367212159866</v>
      </c>
      <c r="L4778" s="93">
        <f t="shared" ca="1" si="603"/>
        <v>-0.20314438256580808</v>
      </c>
      <c r="M4778" s="93">
        <f t="shared" ca="1" si="604"/>
        <v>0.74542367212159866</v>
      </c>
      <c r="N4778" s="101">
        <f t="shared" ca="1" si="600"/>
        <v>4.4463676401999414E-2</v>
      </c>
      <c r="O4778" s="46">
        <f t="shared" ca="1" si="605"/>
        <v>0.58786765381497996</v>
      </c>
      <c r="P4778" s="46">
        <f t="shared" ca="1" si="606"/>
        <v>0.45407548274759096</v>
      </c>
      <c r="Q4778" s="47">
        <f t="shared" ca="1" si="601"/>
        <v>0.85545199594975796</v>
      </c>
      <c r="R4778" s="47">
        <f t="shared" ca="1" si="602"/>
        <v>0.15661221258661143</v>
      </c>
      <c r="S4778" s="97">
        <f t="shared" ca="1" si="607"/>
        <v>0.37223993320079568</v>
      </c>
      <c r="V4778">
        <v>4761</v>
      </c>
      <c r="W4778" s="46">
        <v>0.63267096461932604</v>
      </c>
    </row>
    <row r="4779" spans="10:23">
      <c r="J4779">
        <v>4762</v>
      </c>
      <c r="K4779" s="93">
        <f t="shared" ca="1" si="603"/>
        <v>1.0258644931719185</v>
      </c>
      <c r="L4779" s="93">
        <f t="shared" ca="1" si="603"/>
        <v>1.453480848880085</v>
      </c>
      <c r="M4779" s="93">
        <f t="shared" ca="1" si="604"/>
        <v>1.0258644931719185</v>
      </c>
      <c r="N4779" s="101">
        <f t="shared" ca="1" si="600"/>
        <v>1.7042686798516093</v>
      </c>
      <c r="O4779" s="46">
        <f t="shared" ca="1" si="605"/>
        <v>0.68853734732619643</v>
      </c>
      <c r="P4779" s="46">
        <f t="shared" ca="1" si="606"/>
        <v>0.5044103295031992</v>
      </c>
      <c r="Q4779" s="47">
        <f t="shared" ca="1" si="601"/>
        <v>1.0567913829721909</v>
      </c>
      <c r="R4779" s="47">
        <f t="shared" ca="1" si="602"/>
        <v>0.42499021599659348</v>
      </c>
      <c r="S4779" s="97">
        <f t="shared" ca="1" si="607"/>
        <v>0.55676378166139495</v>
      </c>
      <c r="V4779">
        <v>4762</v>
      </c>
      <c r="W4779" s="46">
        <v>-0.18855531779271301</v>
      </c>
    </row>
    <row r="4780" spans="10:23">
      <c r="J4780">
        <v>4763</v>
      </c>
      <c r="K4780" s="93">
        <f t="shared" ca="1" si="603"/>
        <v>1.555129029904448</v>
      </c>
      <c r="L4780" s="93">
        <f t="shared" ca="1" si="603"/>
        <v>-0.59303572769427682</v>
      </c>
      <c r="M4780" s="93">
        <f t="shared" ca="1" si="604"/>
        <v>1.555129029904448</v>
      </c>
      <c r="N4780" s="101">
        <f t="shared" ca="1" si="600"/>
        <v>-6.7681284734584346E-2</v>
      </c>
      <c r="O4780" s="46">
        <f t="shared" ca="1" si="605"/>
        <v>0.87852715872266018</v>
      </c>
      <c r="P4780" s="46">
        <f t="shared" ca="1" si="606"/>
        <v>0.59940523520143107</v>
      </c>
      <c r="Q4780" s="47">
        <f t="shared" ca="1" si="601"/>
        <v>1.4367710057651184</v>
      </c>
      <c r="R4780" s="47">
        <f t="shared" ca="1" si="602"/>
        <v>0.13847921461409382</v>
      </c>
      <c r="S4780" s="97">
        <f t="shared" ca="1" si="607"/>
        <v>0.50850318666837702</v>
      </c>
      <c r="V4780">
        <v>4763</v>
      </c>
      <c r="W4780" s="46">
        <v>0.96954097808793405</v>
      </c>
    </row>
    <row r="4781" spans="10:23">
      <c r="J4781">
        <v>4764</v>
      </c>
      <c r="K4781" s="93">
        <f t="shared" ca="1" si="603"/>
        <v>-5.7138433447099075E-2</v>
      </c>
      <c r="L4781" s="93">
        <f t="shared" ca="1" si="603"/>
        <v>0.15494852234571649</v>
      </c>
      <c r="M4781" s="93">
        <f t="shared" ca="1" si="604"/>
        <v>-5.7138433447099075E-2</v>
      </c>
      <c r="N4781" s="101">
        <f t="shared" ca="1" si="600"/>
        <v>0.1287327854115827</v>
      </c>
      <c r="O4781" s="46">
        <f t="shared" ca="1" si="605"/>
        <v>0.29977235838428934</v>
      </c>
      <c r="P4781" s="46">
        <f t="shared" ca="1" si="606"/>
        <v>0.31002783503224562</v>
      </c>
      <c r="Q4781" s="47">
        <f t="shared" ca="1" si="601"/>
        <v>0.27926140508837671</v>
      </c>
      <c r="R4781" s="47">
        <f t="shared" ca="1" si="602"/>
        <v>0.17023789462644551</v>
      </c>
      <c r="S4781" s="97">
        <f t="shared" ca="1" si="607"/>
        <v>0.23500512650536742</v>
      </c>
      <c r="V4781">
        <v>4764</v>
      </c>
      <c r="W4781" s="46">
        <v>0.16541632648430099</v>
      </c>
    </row>
    <row r="4782" spans="10:23">
      <c r="J4782">
        <v>4765</v>
      </c>
      <c r="K4782" s="93">
        <f t="shared" ca="1" si="603"/>
        <v>0.11814479866552849</v>
      </c>
      <c r="L4782" s="93">
        <f t="shared" ca="1" si="603"/>
        <v>0.58611078385282456</v>
      </c>
      <c r="M4782" s="93">
        <f t="shared" ca="1" si="604"/>
        <v>0.11814479866552849</v>
      </c>
      <c r="N4782" s="101">
        <f t="shared" ca="1" si="600"/>
        <v>0.59325447697449407</v>
      </c>
      <c r="O4782" s="46">
        <f t="shared" ca="1" si="605"/>
        <v>0.36269368769842453</v>
      </c>
      <c r="P4782" s="46">
        <f t="shared" ca="1" si="606"/>
        <v>0.34148849968931322</v>
      </c>
      <c r="Q4782" s="47">
        <f t="shared" ca="1" si="601"/>
        <v>0.40510406371664709</v>
      </c>
      <c r="R4782" s="47">
        <f t="shared" ca="1" si="602"/>
        <v>0.24534756345090536</v>
      </c>
      <c r="S4782" s="97">
        <f t="shared" ca="1" si="607"/>
        <v>0.30402062557466492</v>
      </c>
      <c r="V4782">
        <v>4765</v>
      </c>
      <c r="W4782" s="46">
        <v>-9.3538173024697899E-2</v>
      </c>
    </row>
    <row r="4783" spans="10:23">
      <c r="J4783">
        <v>4766</v>
      </c>
      <c r="K4783" s="93">
        <f t="shared" ca="1" si="603"/>
        <v>-9.3717371852917675E-2</v>
      </c>
      <c r="L4783" s="93">
        <f t="shared" ca="1" si="603"/>
        <v>-1.5651789803545904</v>
      </c>
      <c r="M4783" s="93">
        <f t="shared" ca="1" si="604"/>
        <v>-9.3717371852917675E-2</v>
      </c>
      <c r="N4783" s="101">
        <f t="shared" ca="1" si="600"/>
        <v>-1.5137241044398884</v>
      </c>
      <c r="O4783" s="46">
        <f t="shared" ca="1" si="605"/>
        <v>0.28664163617171001</v>
      </c>
      <c r="P4783" s="46">
        <f t="shared" ca="1" si="606"/>
        <v>0.30346247392595599</v>
      </c>
      <c r="Q4783" s="47">
        <f t="shared" ca="1" si="601"/>
        <v>0.252999960663218</v>
      </c>
      <c r="R4783" s="47">
        <f t="shared" ca="1" si="602"/>
        <v>-9.5335049104404518E-2</v>
      </c>
      <c r="S4783" s="97">
        <f t="shared" ca="1" si="607"/>
        <v>9.5653293533652747E-2</v>
      </c>
      <c r="V4783">
        <v>4766</v>
      </c>
      <c r="W4783" s="46">
        <v>-2.4441867760207701E-2</v>
      </c>
    </row>
    <row r="4784" spans="10:23">
      <c r="J4784">
        <v>4767</v>
      </c>
      <c r="K4784" s="93">
        <f t="shared" ca="1" si="603"/>
        <v>-0.91282857796133821</v>
      </c>
      <c r="L4784" s="93">
        <f t="shared" ca="1" si="603"/>
        <v>-0.26859222057917809</v>
      </c>
      <c r="M4784" s="93">
        <f t="shared" ca="1" si="604"/>
        <v>-0.91282857796133821</v>
      </c>
      <c r="N4784" s="101">
        <f t="shared" ca="1" si="600"/>
        <v>-0.54494773464919466</v>
      </c>
      <c r="O4784" s="46">
        <f t="shared" ca="1" si="605"/>
        <v>-7.3942811448410861E-3</v>
      </c>
      <c r="P4784" s="46">
        <f t="shared" ca="1" si="606"/>
        <v>0.15644451526768044</v>
      </c>
      <c r="Q4784" s="47">
        <f t="shared" ca="1" si="601"/>
        <v>-0.33507187396988414</v>
      </c>
      <c r="R4784" s="47">
        <f t="shared" ca="1" si="602"/>
        <v>6.1308814081232704E-2</v>
      </c>
      <c r="S4784" s="97">
        <f t="shared" ca="1" si="607"/>
        <v>2.6957266468195809E-2</v>
      </c>
      <c r="V4784">
        <v>4767</v>
      </c>
      <c r="W4784" s="46">
        <v>1.5749073058245</v>
      </c>
    </row>
    <row r="4785" spans="10:23">
      <c r="J4785">
        <v>4768</v>
      </c>
      <c r="K4785" s="93">
        <f t="shared" ca="1" si="603"/>
        <v>1.301938951696894</v>
      </c>
      <c r="L4785" s="93">
        <f t="shared" ca="1" si="603"/>
        <v>0.57611701867897236</v>
      </c>
      <c r="M4785" s="93">
        <f t="shared" ca="1" si="604"/>
        <v>1.301938951696894</v>
      </c>
      <c r="N4785" s="101">
        <f t="shared" ca="1" si="600"/>
        <v>0.96025265367912149</v>
      </c>
      <c r="O4785" s="46">
        <f t="shared" ca="1" si="605"/>
        <v>0.78763964998632696</v>
      </c>
      <c r="P4785" s="46">
        <f t="shared" ca="1" si="606"/>
        <v>0.55396148083326446</v>
      </c>
      <c r="Q4785" s="47">
        <f t="shared" ca="1" si="601"/>
        <v>1.254995988292452</v>
      </c>
      <c r="R4785" s="47">
        <f t="shared" ca="1" si="602"/>
        <v>0.30468841235447469</v>
      </c>
      <c r="S4785" s="97">
        <f t="shared" ca="1" si="607"/>
        <v>0.5461640311704008</v>
      </c>
      <c r="V4785">
        <v>4768</v>
      </c>
      <c r="W4785" s="46">
        <v>-0.340748892349796</v>
      </c>
    </row>
    <row r="4786" spans="10:23">
      <c r="J4786">
        <v>4769</v>
      </c>
      <c r="K4786" s="93">
        <f t="shared" ca="1" si="603"/>
        <v>0.1078811808821096</v>
      </c>
      <c r="L4786" s="93">
        <f t="shared" ca="1" si="603"/>
        <v>1.3247573368912592E-2</v>
      </c>
      <c r="M4786" s="93">
        <f t="shared" ca="1" si="604"/>
        <v>0.1078811808821096</v>
      </c>
      <c r="N4786" s="101">
        <f t="shared" ca="1" si="600"/>
        <v>4.6868437281247274E-2</v>
      </c>
      <c r="O4786" s="46">
        <f t="shared" ca="1" si="605"/>
        <v>0.35900936224001467</v>
      </c>
      <c r="P4786" s="46">
        <f t="shared" ca="1" si="606"/>
        <v>0.33964633696010832</v>
      </c>
      <c r="Q4786" s="47">
        <f t="shared" ca="1" si="601"/>
        <v>0.39773541279982738</v>
      </c>
      <c r="R4786" s="47">
        <f t="shared" ca="1" si="602"/>
        <v>0.15700104436028944</v>
      </c>
      <c r="S4786" s="97">
        <f t="shared" ca="1" si="607"/>
        <v>0.25800520330015209</v>
      </c>
      <c r="V4786">
        <v>4769</v>
      </c>
      <c r="W4786" s="46">
        <v>-3.2035431987343398E-2</v>
      </c>
    </row>
    <row r="4787" spans="10:23">
      <c r="J4787">
        <v>4770</v>
      </c>
      <c r="K4787" s="93">
        <f t="shared" ca="1" si="603"/>
        <v>8.1906636957770035E-2</v>
      </c>
      <c r="L4787" s="93">
        <f t="shared" ca="1" si="603"/>
        <v>1.0384459578801672</v>
      </c>
      <c r="M4787" s="93">
        <f t="shared" ca="1" si="604"/>
        <v>8.1906636957770035E-2</v>
      </c>
      <c r="N4787" s="101">
        <f t="shared" ca="1" si="600"/>
        <v>1.0105813025171655</v>
      </c>
      <c r="O4787" s="46">
        <f t="shared" ca="1" si="605"/>
        <v>0.34968529391728037</v>
      </c>
      <c r="P4787" s="46">
        <f t="shared" ca="1" si="606"/>
        <v>0.33498430279874114</v>
      </c>
      <c r="Q4787" s="47">
        <f t="shared" ca="1" si="601"/>
        <v>0.37908727615435872</v>
      </c>
      <c r="R4787" s="47">
        <f t="shared" ca="1" si="602"/>
        <v>0.31282617688790137</v>
      </c>
      <c r="S4787" s="97">
        <f t="shared" ca="1" si="607"/>
        <v>0.3312557354025909</v>
      </c>
      <c r="V4787">
        <v>4770</v>
      </c>
      <c r="W4787" s="46">
        <v>-0.120595405225048</v>
      </c>
    </row>
    <row r="4788" spans="10:23">
      <c r="J4788">
        <v>4771</v>
      </c>
      <c r="K4788" s="93">
        <f t="shared" ca="1" si="603"/>
        <v>1.8433645143472259</v>
      </c>
      <c r="L4788" s="93">
        <f t="shared" ca="1" si="603"/>
        <v>-6.5965847859311588E-2</v>
      </c>
      <c r="M4788" s="93">
        <f t="shared" ca="1" si="604"/>
        <v>1.8433645143472259</v>
      </c>
      <c r="N4788" s="101">
        <f t="shared" ca="1" si="600"/>
        <v>0.52369015755252291</v>
      </c>
      <c r="O4788" s="46">
        <f t="shared" ca="1" si="605"/>
        <v>0.98199489843771737</v>
      </c>
      <c r="P4788" s="46">
        <f t="shared" ca="1" si="606"/>
        <v>0.65113910505895967</v>
      </c>
      <c r="Q4788" s="47">
        <f t="shared" ca="1" si="601"/>
        <v>1.6437064851952328</v>
      </c>
      <c r="R4788" s="47">
        <f t="shared" ca="1" si="602"/>
        <v>0.23409953544988021</v>
      </c>
      <c r="S4788" s="97">
        <f t="shared" ca="1" si="607"/>
        <v>0.60804721694379882</v>
      </c>
      <c r="V4788">
        <v>4771</v>
      </c>
      <c r="W4788" s="46">
        <v>-0.18365239600051</v>
      </c>
    </row>
    <row r="4789" spans="10:23">
      <c r="J4789">
        <v>4772</v>
      </c>
      <c r="K4789" s="93">
        <f t="shared" ca="1" si="603"/>
        <v>0.8360115620121531</v>
      </c>
      <c r="L4789" s="93">
        <f t="shared" ca="1" si="603"/>
        <v>0.16138093531447376</v>
      </c>
      <c r="M4789" s="93">
        <f t="shared" ca="1" si="604"/>
        <v>0.8360115620121531</v>
      </c>
      <c r="N4789" s="101">
        <f t="shared" ca="1" si="600"/>
        <v>0.41887298315068222</v>
      </c>
      <c r="O4789" s="46">
        <f t="shared" ca="1" si="605"/>
        <v>0.62038594083523368</v>
      </c>
      <c r="P4789" s="46">
        <f t="shared" ca="1" si="606"/>
        <v>0.47033462625771782</v>
      </c>
      <c r="Q4789" s="47">
        <f t="shared" ca="1" si="601"/>
        <v>0.92048856999026551</v>
      </c>
      <c r="R4789" s="47">
        <f t="shared" ca="1" si="602"/>
        <v>0.21715138555843069</v>
      </c>
      <c r="S4789" s="97">
        <f t="shared" ca="1" si="607"/>
        <v>0.4187686631968322</v>
      </c>
      <c r="V4789">
        <v>4772</v>
      </c>
      <c r="W4789" s="46">
        <v>1.47067210035716E-2</v>
      </c>
    </row>
    <row r="4790" spans="10:23">
      <c r="J4790">
        <v>4773</v>
      </c>
      <c r="K4790" s="93">
        <f t="shared" ca="1" si="603"/>
        <v>-1.5661310954972194</v>
      </c>
      <c r="L4790" s="93">
        <f t="shared" ca="1" si="603"/>
        <v>-2.8798515833157114E-3</v>
      </c>
      <c r="M4790" s="93">
        <f t="shared" ca="1" si="604"/>
        <v>-1.5661310954972194</v>
      </c>
      <c r="N4790" s="101">
        <f t="shared" ca="1" si="600"/>
        <v>-0.50079516122916445</v>
      </c>
      <c r="O4790" s="46">
        <f t="shared" ca="1" si="605"/>
        <v>-0.24190994104102459</v>
      </c>
      <c r="P4790" s="46">
        <f t="shared" ca="1" si="606"/>
        <v>3.9186685319588688E-2</v>
      </c>
      <c r="Q4790" s="47">
        <f t="shared" ca="1" si="601"/>
        <v>-0.80410319376225114</v>
      </c>
      <c r="R4790" s="47">
        <f t="shared" ca="1" si="602"/>
        <v>6.8447953603798975E-2</v>
      </c>
      <c r="S4790" s="97">
        <f t="shared" ca="1" si="607"/>
        <v>-8.6730993718612814E-2</v>
      </c>
      <c r="V4790">
        <v>4773</v>
      </c>
      <c r="W4790" s="46">
        <v>-7.4388507614871702E-2</v>
      </c>
    </row>
    <row r="4791" spans="10:23">
      <c r="J4791">
        <v>4774</v>
      </c>
      <c r="K4791" s="93">
        <f t="shared" ca="1" si="603"/>
        <v>-0.14406610849859922</v>
      </c>
      <c r="L4791" s="93">
        <f t="shared" ca="1" si="603"/>
        <v>-1.3944444284343813</v>
      </c>
      <c r="M4791" s="93">
        <f t="shared" ca="1" si="604"/>
        <v>-0.14406610849859922</v>
      </c>
      <c r="N4791" s="101">
        <f t="shared" ca="1" si="600"/>
        <v>-1.3678655738802474</v>
      </c>
      <c r="O4791" s="46">
        <f t="shared" ca="1" si="605"/>
        <v>0.26856797675289007</v>
      </c>
      <c r="P4791" s="46">
        <f t="shared" ca="1" si="606"/>
        <v>0.29442564421654599</v>
      </c>
      <c r="Q4791" s="47">
        <f t="shared" ca="1" si="601"/>
        <v>0.21685264182557812</v>
      </c>
      <c r="R4791" s="47">
        <f t="shared" ca="1" si="602"/>
        <v>-7.1750820155489503E-2</v>
      </c>
      <c r="S4791" s="97">
        <f t="shared" ca="1" si="607"/>
        <v>9.8408578298700283E-2</v>
      </c>
      <c r="V4791">
        <v>4774</v>
      </c>
      <c r="W4791" s="46">
        <v>0.48326038553756001</v>
      </c>
    </row>
    <row r="4792" spans="10:23">
      <c r="J4792">
        <v>4775</v>
      </c>
      <c r="K4792" s="93">
        <f t="shared" ca="1" si="603"/>
        <v>0.31398598444962511</v>
      </c>
      <c r="L4792" s="93">
        <f t="shared" ca="1" si="603"/>
        <v>-1.548551544383697</v>
      </c>
      <c r="M4792" s="93">
        <f t="shared" ca="1" si="604"/>
        <v>0.31398598444962511</v>
      </c>
      <c r="N4792" s="101">
        <f t="shared" ca="1" si="600"/>
        <v>-1.3683010983667769</v>
      </c>
      <c r="O4792" s="46">
        <f t="shared" ca="1" si="605"/>
        <v>0.43299469479118535</v>
      </c>
      <c r="P4792" s="46">
        <f t="shared" ca="1" si="606"/>
        <v>0.37663900323569366</v>
      </c>
      <c r="Q4792" s="47">
        <f t="shared" ca="1" si="601"/>
        <v>0.54570607790216874</v>
      </c>
      <c r="R4792" s="47">
        <f t="shared" ca="1" si="602"/>
        <v>-7.1821241194038016E-2</v>
      </c>
      <c r="S4792" s="97">
        <f t="shared" ca="1" si="607"/>
        <v>0.18058672679857368</v>
      </c>
      <c r="V4792">
        <v>4775</v>
      </c>
      <c r="W4792" s="46">
        <v>0.73134126081598205</v>
      </c>
    </row>
    <row r="4793" spans="10:23">
      <c r="J4793">
        <v>4776</v>
      </c>
      <c r="K4793" s="93">
        <f t="shared" ca="1" si="603"/>
        <v>0.8126725680474135</v>
      </c>
      <c r="L4793" s="93">
        <f t="shared" ca="1" si="603"/>
        <v>-0.13287051686254422</v>
      </c>
      <c r="M4793" s="93">
        <f t="shared" ca="1" si="604"/>
        <v>0.8126725680474135</v>
      </c>
      <c r="N4793" s="101">
        <f t="shared" ca="1" si="600"/>
        <v>0.13247580458446498</v>
      </c>
      <c r="O4793" s="46">
        <f t="shared" ca="1" si="605"/>
        <v>0.61200795449041101</v>
      </c>
      <c r="P4793" s="46">
        <f t="shared" ca="1" si="606"/>
        <v>0.46614563308530649</v>
      </c>
      <c r="Q4793" s="47">
        <f t="shared" ca="1" si="601"/>
        <v>0.90373259730062006</v>
      </c>
      <c r="R4793" s="47">
        <f t="shared" ca="1" si="602"/>
        <v>0.17084311271547142</v>
      </c>
      <c r="S4793" s="97">
        <f t="shared" ca="1" si="607"/>
        <v>0.39142553360294119</v>
      </c>
      <c r="V4793">
        <v>4776</v>
      </c>
      <c r="W4793" s="46">
        <v>0.42301148641701902</v>
      </c>
    </row>
    <row r="4794" spans="10:23">
      <c r="J4794">
        <v>4777</v>
      </c>
      <c r="K4794" s="93">
        <f t="shared" ca="1" si="603"/>
        <v>-1.8005293548647192</v>
      </c>
      <c r="L4794" s="93">
        <f t="shared" ca="1" si="603"/>
        <v>-0.6898437780315152</v>
      </c>
      <c r="M4794" s="93">
        <f t="shared" ca="1" si="604"/>
        <v>-1.8005293548647192</v>
      </c>
      <c r="N4794" s="101">
        <f t="shared" ca="1" si="600"/>
        <v>-1.2266380156629306</v>
      </c>
      <c r="O4794" s="46">
        <f t="shared" ca="1" si="605"/>
        <v>-0.32605176048697038</v>
      </c>
      <c r="P4794" s="46">
        <f t="shared" ca="1" si="606"/>
        <v>-2.8842244033842057E-3</v>
      </c>
      <c r="Q4794" s="47">
        <f t="shared" ca="1" si="601"/>
        <v>-0.97238683265414272</v>
      </c>
      <c r="R4794" s="47">
        <f t="shared" ca="1" si="602"/>
        <v>-4.891538465429679E-2</v>
      </c>
      <c r="S4794" s="97">
        <f t="shared" ca="1" si="607"/>
        <v>-0.18748357257063358</v>
      </c>
      <c r="V4794">
        <v>4777</v>
      </c>
      <c r="W4794" s="46">
        <v>1.00968552237567</v>
      </c>
    </row>
    <row r="4795" spans="10:23">
      <c r="J4795">
        <v>4778</v>
      </c>
      <c r="K4795" s="93">
        <f t="shared" ca="1" si="603"/>
        <v>-1.5025488626928247</v>
      </c>
      <c r="L4795" s="93">
        <f t="shared" ca="1" si="603"/>
        <v>-7.9569179424260755E-2</v>
      </c>
      <c r="M4795" s="93">
        <f t="shared" ca="1" si="604"/>
        <v>-1.5025488626928247</v>
      </c>
      <c r="N4795" s="101">
        <f t="shared" ca="1" si="600"/>
        <v>-0.55328244725670528</v>
      </c>
      <c r="O4795" s="46">
        <f t="shared" ca="1" si="605"/>
        <v>-0.21908586049096546</v>
      </c>
      <c r="P4795" s="46">
        <f t="shared" ca="1" si="606"/>
        <v>5.0598725594618255E-2</v>
      </c>
      <c r="Q4795" s="47">
        <f t="shared" ca="1" si="601"/>
        <v>-0.75845503266213288</v>
      </c>
      <c r="R4795" s="47">
        <f t="shared" ca="1" si="602"/>
        <v>5.9961153648862162E-2</v>
      </c>
      <c r="S4795" s="97">
        <f t="shared" ca="1" si="607"/>
        <v>-7.956235342105164E-2</v>
      </c>
      <c r="V4795">
        <v>4778</v>
      </c>
      <c r="W4795" s="46">
        <v>0.34869723822771798</v>
      </c>
    </row>
    <row r="4796" spans="10:23">
      <c r="J4796">
        <v>4779</v>
      </c>
      <c r="K4796" s="93">
        <f t="shared" ca="1" si="603"/>
        <v>0.21857597352283695</v>
      </c>
      <c r="L4796" s="93">
        <f t="shared" ca="1" si="603"/>
        <v>0.24100828037826239</v>
      </c>
      <c r="M4796" s="93">
        <f t="shared" ca="1" si="604"/>
        <v>0.21857597352283695</v>
      </c>
      <c r="N4796" s="101">
        <f t="shared" ca="1" si="600"/>
        <v>0.29800796187006423</v>
      </c>
      <c r="O4796" s="46">
        <f t="shared" ca="1" si="605"/>
        <v>0.39874541352774845</v>
      </c>
      <c r="P4796" s="46">
        <f t="shared" ca="1" si="606"/>
        <v>0.35951436260397523</v>
      </c>
      <c r="Q4796" s="47">
        <f t="shared" ca="1" si="601"/>
        <v>0.47720751537529493</v>
      </c>
      <c r="R4796" s="47">
        <f t="shared" ca="1" si="602"/>
        <v>0.19760841935096557</v>
      </c>
      <c r="S4796" s="97">
        <f t="shared" ca="1" si="607"/>
        <v>0.29817691643935701</v>
      </c>
      <c r="V4796">
        <v>4779</v>
      </c>
      <c r="W4796" s="46">
        <v>-0.12409072714129001</v>
      </c>
    </row>
    <row r="4797" spans="10:23">
      <c r="J4797">
        <v>4780</v>
      </c>
      <c r="K4797" s="93">
        <f t="shared" ca="1" si="603"/>
        <v>-0.557195091876175</v>
      </c>
      <c r="L4797" s="93">
        <f t="shared" ca="1" si="603"/>
        <v>-0.88942995192040997</v>
      </c>
      <c r="M4797" s="93">
        <f t="shared" ca="1" si="604"/>
        <v>-0.557195091876175</v>
      </c>
      <c r="N4797" s="101">
        <f t="shared" ca="1" si="600"/>
        <v>-1.0204541236014424</v>
      </c>
      <c r="O4797" s="46">
        <f t="shared" ca="1" si="605"/>
        <v>0.12026728364602413</v>
      </c>
      <c r="P4797" s="46">
        <f t="shared" ca="1" si="606"/>
        <v>0.22027529766311305</v>
      </c>
      <c r="Q4797" s="47">
        <f t="shared" ca="1" si="601"/>
        <v>-7.9748744388153714E-2</v>
      </c>
      <c r="R4797" s="47">
        <f t="shared" ca="1" si="602"/>
        <v>-1.5576997812615373E-2</v>
      </c>
      <c r="S4797" s="97">
        <f t="shared" ca="1" si="607"/>
        <v>5.2345142916704376E-2</v>
      </c>
      <c r="V4797">
        <v>4780</v>
      </c>
      <c r="W4797" s="46">
        <v>0.24754616369253901</v>
      </c>
    </row>
    <row r="4798" spans="10:23">
      <c r="J4798">
        <v>4781</v>
      </c>
      <c r="K4798" s="93">
        <f t="shared" ca="1" si="603"/>
        <v>-7.3997808824572034E-2</v>
      </c>
      <c r="L4798" s="93">
        <f t="shared" ca="1" si="603"/>
        <v>0.56140082287280368</v>
      </c>
      <c r="M4798" s="93">
        <f t="shared" ca="1" si="604"/>
        <v>-7.3997808824572034E-2</v>
      </c>
      <c r="N4798" s="101">
        <f t="shared" ca="1" si="600"/>
        <v>0.50872171875252681</v>
      </c>
      <c r="O4798" s="46">
        <f t="shared" ca="1" si="605"/>
        <v>0.29372035730368984</v>
      </c>
      <c r="P4798" s="46">
        <f t="shared" ca="1" si="606"/>
        <v>0.3070018344919459</v>
      </c>
      <c r="Q4798" s="47">
        <f t="shared" ca="1" si="601"/>
        <v>0.26715740292717766</v>
      </c>
      <c r="R4798" s="47">
        <f t="shared" ca="1" si="602"/>
        <v>0.23167925131351574</v>
      </c>
      <c r="S4798" s="97">
        <f t="shared" ca="1" si="607"/>
        <v>0.26269980430860279</v>
      </c>
      <c r="V4798">
        <v>4781</v>
      </c>
      <c r="W4798" s="46">
        <v>0.60978239029868098</v>
      </c>
    </row>
    <row r="4799" spans="10:23">
      <c r="J4799">
        <v>4782</v>
      </c>
      <c r="K4799" s="93">
        <f t="shared" ca="1" si="603"/>
        <v>-0.31674055104036353</v>
      </c>
      <c r="L4799" s="93">
        <f t="shared" ca="1" si="603"/>
        <v>1.4405643825559658</v>
      </c>
      <c r="M4799" s="93">
        <f t="shared" ca="1" si="604"/>
        <v>-0.31674055104036353</v>
      </c>
      <c r="N4799" s="101">
        <f t="shared" ca="1" si="600"/>
        <v>1.2650442717276125</v>
      </c>
      <c r="O4799" s="46">
        <f t="shared" ca="1" si="605"/>
        <v>0.20658312325404615</v>
      </c>
      <c r="P4799" s="46">
        <f t="shared" ca="1" si="606"/>
        <v>0.26343321746712406</v>
      </c>
      <c r="Q4799" s="47">
        <f t="shared" ca="1" si="601"/>
        <v>9.2882934827890368E-2</v>
      </c>
      <c r="R4799" s="47">
        <f t="shared" ca="1" si="602"/>
        <v>0.35397092791380025</v>
      </c>
      <c r="S4799" s="97">
        <f t="shared" ca="1" si="607"/>
        <v>0.2802770255839232</v>
      </c>
      <c r="V4799">
        <v>4782</v>
      </c>
      <c r="W4799" s="46">
        <v>-7.5651356964692204E-2</v>
      </c>
    </row>
    <row r="4800" spans="10:23">
      <c r="J4800">
        <v>4783</v>
      </c>
      <c r="K4800" s="93">
        <f t="shared" ca="1" si="603"/>
        <v>-1.6230674308141444</v>
      </c>
      <c r="L4800" s="93">
        <f t="shared" ca="1" si="603"/>
        <v>-0.9665518597474726</v>
      </c>
      <c r="M4800" s="93">
        <f t="shared" ca="1" si="604"/>
        <v>-1.6230674308141444</v>
      </c>
      <c r="N4800" s="101">
        <f t="shared" ca="1" si="600"/>
        <v>-1.4325434230105252</v>
      </c>
      <c r="O4800" s="46">
        <f t="shared" ca="1" si="605"/>
        <v>-0.2623483472778193</v>
      </c>
      <c r="P4800" s="46">
        <f t="shared" ca="1" si="606"/>
        <v>2.896748220119133E-2</v>
      </c>
      <c r="Q4800" s="47">
        <f t="shared" ca="1" si="601"/>
        <v>-0.84498000623584058</v>
      </c>
      <c r="R4800" s="47">
        <f t="shared" ca="1" si="602"/>
        <v>-8.2208742609247765E-2</v>
      </c>
      <c r="S4800" s="97">
        <f t="shared" ca="1" si="607"/>
        <v>-0.17227854494353353</v>
      </c>
      <c r="V4800">
        <v>4783</v>
      </c>
      <c r="W4800" s="46">
        <v>-0.173194962543296</v>
      </c>
    </row>
    <row r="4801" spans="10:23">
      <c r="J4801">
        <v>4784</v>
      </c>
      <c r="K4801" s="93">
        <f t="shared" ca="1" si="603"/>
        <v>0.66369221167948333</v>
      </c>
      <c r="L4801" s="93">
        <f t="shared" ca="1" si="603"/>
        <v>0.43239369280130691</v>
      </c>
      <c r="M4801" s="93">
        <f t="shared" ca="1" si="604"/>
        <v>0.66369221167948333</v>
      </c>
      <c r="N4801" s="101">
        <f t="shared" ca="1" si="600"/>
        <v>0.62101420315423617</v>
      </c>
      <c r="O4801" s="46">
        <f t="shared" ca="1" si="605"/>
        <v>0.55852855459926509</v>
      </c>
      <c r="P4801" s="46">
        <f t="shared" ca="1" si="606"/>
        <v>0.43940593313973353</v>
      </c>
      <c r="Q4801" s="47">
        <f t="shared" ca="1" si="601"/>
        <v>0.79677379751832822</v>
      </c>
      <c r="R4801" s="47">
        <f t="shared" ca="1" si="602"/>
        <v>0.24983610269005893</v>
      </c>
      <c r="S4801" s="97">
        <f t="shared" ca="1" si="607"/>
        <v>0.40418232864466203</v>
      </c>
      <c r="V4801">
        <v>4784</v>
      </c>
      <c r="W4801" s="46">
        <v>0.102643657760547</v>
      </c>
    </row>
    <row r="4802" spans="10:23">
      <c r="J4802">
        <v>4785</v>
      </c>
      <c r="K4802" s="93">
        <f t="shared" ca="1" si="603"/>
        <v>-0.26726936135577961</v>
      </c>
      <c r="L4802" s="93">
        <f t="shared" ca="1" si="603"/>
        <v>1.6537941020997549</v>
      </c>
      <c r="M4802" s="93">
        <f t="shared" ca="1" si="604"/>
        <v>-0.26726936135577961</v>
      </c>
      <c r="N4802" s="101">
        <f t="shared" ca="1" si="600"/>
        <v>1.4829367321855216</v>
      </c>
      <c r="O4802" s="46">
        <f t="shared" ca="1" si="605"/>
        <v>0.22434177010342443</v>
      </c>
      <c r="P4802" s="46">
        <f t="shared" ca="1" si="606"/>
        <v>0.27231254089181323</v>
      </c>
      <c r="Q4802" s="47">
        <f t="shared" ca="1" si="601"/>
        <v>0.1284002285266469</v>
      </c>
      <c r="R4802" s="47">
        <f t="shared" ca="1" si="602"/>
        <v>0.3892025023302208</v>
      </c>
      <c r="S4802" s="97">
        <f t="shared" ca="1" si="607"/>
        <v>0.30677213621682264</v>
      </c>
      <c r="V4802">
        <v>4785</v>
      </c>
      <c r="W4802" s="46">
        <v>-0.30257689051665998</v>
      </c>
    </row>
    <row r="4803" spans="10:23">
      <c r="J4803">
        <v>4786</v>
      </c>
      <c r="K4803" s="93">
        <f t="shared" ca="1" si="603"/>
        <v>-1.5563745524692849</v>
      </c>
      <c r="L4803" s="93">
        <f t="shared" ca="1" si="603"/>
        <v>0.56954674333269761</v>
      </c>
      <c r="M4803" s="93">
        <f t="shared" ca="1" si="604"/>
        <v>-1.5563745524692849</v>
      </c>
      <c r="N4803" s="101">
        <f t="shared" ca="1" si="600"/>
        <v>4.5015669436692385E-2</v>
      </c>
      <c r="O4803" s="46">
        <f t="shared" ca="1" si="605"/>
        <v>-0.23840763993994862</v>
      </c>
      <c r="P4803" s="46">
        <f t="shared" ca="1" si="606"/>
        <v>4.0937835870126671E-2</v>
      </c>
      <c r="Q4803" s="47">
        <f t="shared" ca="1" si="601"/>
        <v>-0.79709859156009921</v>
      </c>
      <c r="R4803" s="47">
        <f t="shared" ca="1" si="602"/>
        <v>0.15670146571468324</v>
      </c>
      <c r="S4803" s="97">
        <f t="shared" ca="1" si="607"/>
        <v>-4.0853087112632691E-2</v>
      </c>
      <c r="V4803">
        <v>4786</v>
      </c>
      <c r="W4803" s="46">
        <v>0.132875175574487</v>
      </c>
    </row>
    <row r="4804" spans="10:23">
      <c r="J4804">
        <v>4787</v>
      </c>
      <c r="K4804" s="93">
        <f t="shared" ca="1" si="603"/>
        <v>0.27194724101157686</v>
      </c>
      <c r="L4804" s="93">
        <f t="shared" ca="1" si="603"/>
        <v>-4.0121826115767485E-2</v>
      </c>
      <c r="M4804" s="93">
        <f t="shared" ca="1" si="604"/>
        <v>0.27194724101157686</v>
      </c>
      <c r="N4804" s="101">
        <f t="shared" ca="1" si="600"/>
        <v>4.8446494583308776E-2</v>
      </c>
      <c r="O4804" s="46">
        <f t="shared" ca="1" si="605"/>
        <v>0.41790406924796025</v>
      </c>
      <c r="P4804" s="46">
        <f t="shared" ca="1" si="606"/>
        <v>0.36909369046408108</v>
      </c>
      <c r="Q4804" s="47">
        <f t="shared" ca="1" si="601"/>
        <v>0.51552482681571854</v>
      </c>
      <c r="R4804" s="47">
        <f t="shared" ca="1" si="602"/>
        <v>0.15725620437433543</v>
      </c>
      <c r="S4804" s="97">
        <f t="shared" ca="1" si="607"/>
        <v>0.28758013681114786</v>
      </c>
      <c r="V4804">
        <v>4787</v>
      </c>
      <c r="W4804" s="46">
        <v>-8.6683792654586894E-2</v>
      </c>
    </row>
    <row r="4805" spans="10:23">
      <c r="J4805">
        <v>4788</v>
      </c>
      <c r="K4805" s="93">
        <f t="shared" ca="1" si="603"/>
        <v>-0.18419217140197461</v>
      </c>
      <c r="L4805" s="93">
        <f t="shared" ca="1" si="603"/>
        <v>-8.668527686339857E-3</v>
      </c>
      <c r="M4805" s="93">
        <f t="shared" ca="1" si="604"/>
        <v>-0.18419217140197461</v>
      </c>
      <c r="N4805" s="101">
        <f t="shared" ca="1" si="600"/>
        <v>-6.6795727968789159E-2</v>
      </c>
      <c r="O4805" s="46">
        <f t="shared" ca="1" si="605"/>
        <v>0.25416394513165264</v>
      </c>
      <c r="P4805" s="46">
        <f t="shared" ca="1" si="606"/>
        <v>0.2872236284059273</v>
      </c>
      <c r="Q4805" s="47">
        <f t="shared" ca="1" si="601"/>
        <v>0.18804457858310328</v>
      </c>
      <c r="R4805" s="47">
        <f t="shared" ca="1" si="602"/>
        <v>0.13862240249231828</v>
      </c>
      <c r="S4805" s="97">
        <f t="shared" ca="1" si="607"/>
        <v>0.19639317381198546</v>
      </c>
      <c r="V4805">
        <v>4788</v>
      </c>
      <c r="W4805" s="46">
        <v>-0.49626935952885098</v>
      </c>
    </row>
    <row r="4806" spans="10:23">
      <c r="J4806">
        <v>4789</v>
      </c>
      <c r="K4806" s="93">
        <f t="shared" ca="1" si="603"/>
        <v>-1.631650971017963</v>
      </c>
      <c r="L4806" s="93">
        <f t="shared" ca="1" si="603"/>
        <v>-1.8933432083651915</v>
      </c>
      <c r="M4806" s="93">
        <f t="shared" ca="1" si="604"/>
        <v>-1.631650971017963</v>
      </c>
      <c r="N4806" s="101">
        <f t="shared" ca="1" si="600"/>
        <v>-2.3139484779326107</v>
      </c>
      <c r="O4806" s="46">
        <f t="shared" ca="1" si="605"/>
        <v>-0.26542957617425222</v>
      </c>
      <c r="P4806" s="46">
        <f t="shared" ca="1" si="606"/>
        <v>2.7426867752974871E-2</v>
      </c>
      <c r="Q4806" s="47">
        <f t="shared" ca="1" si="601"/>
        <v>-0.85114246402870641</v>
      </c>
      <c r="R4806" s="47">
        <f t="shared" ca="1" si="602"/>
        <v>-0.22472532036616993</v>
      </c>
      <c r="S4806" s="97">
        <f t="shared" ca="1" si="607"/>
        <v>-0.24507744827021108</v>
      </c>
      <c r="V4806">
        <v>4789</v>
      </c>
      <c r="W4806" s="46">
        <v>0.50085485950853903</v>
      </c>
    </row>
    <row r="4807" spans="10:23">
      <c r="J4807">
        <v>4790</v>
      </c>
      <c r="K4807" s="93">
        <f t="shared" ca="1" si="603"/>
        <v>-0.90264913675760472</v>
      </c>
      <c r="L4807" s="93">
        <f t="shared" ca="1" si="603"/>
        <v>-0.38640801478264569</v>
      </c>
      <c r="M4807" s="93">
        <f t="shared" ca="1" si="604"/>
        <v>-0.90264913675760472</v>
      </c>
      <c r="N4807" s="101">
        <f t="shared" ca="1" si="600"/>
        <v>-0.65340961777135742</v>
      </c>
      <c r="O4807" s="46">
        <f t="shared" ca="1" si="605"/>
        <v>-3.7401725088111459E-3</v>
      </c>
      <c r="P4807" s="46">
        <f t="shared" ca="1" si="606"/>
        <v>0.15827156958569541</v>
      </c>
      <c r="Q4807" s="47">
        <f t="shared" ca="1" si="601"/>
        <v>-0.32776365669782426</v>
      </c>
      <c r="R4807" s="47">
        <f t="shared" ca="1" si="602"/>
        <v>4.3771342162594415E-2</v>
      </c>
      <c r="S4807" s="97">
        <f t="shared" ca="1" si="607"/>
        <v>2.0015584826891634E-2</v>
      </c>
      <c r="V4807">
        <v>4790</v>
      </c>
      <c r="W4807" s="46">
        <v>-9.3774596655012296E-2</v>
      </c>
    </row>
    <row r="4808" spans="10:23">
      <c r="J4808">
        <v>4791</v>
      </c>
      <c r="K4808" s="93">
        <f t="shared" ca="1" si="603"/>
        <v>0.76122740661111721</v>
      </c>
      <c r="L4808" s="93">
        <f t="shared" ca="1" si="603"/>
        <v>-5.1399128730143982E-2</v>
      </c>
      <c r="M4808" s="93">
        <f t="shared" ca="1" si="604"/>
        <v>0.76122740661111721</v>
      </c>
      <c r="N4808" s="101">
        <f t="shared" ca="1" si="600"/>
        <v>0.19335674255271612</v>
      </c>
      <c r="O4808" s="46">
        <f t="shared" ca="1" si="605"/>
        <v>0.59354071204321479</v>
      </c>
      <c r="P4808" s="46">
        <f t="shared" ca="1" si="606"/>
        <v>0.45691201186170838</v>
      </c>
      <c r="Q4808" s="47">
        <f t="shared" ca="1" si="601"/>
        <v>0.86679811240622773</v>
      </c>
      <c r="R4808" s="47">
        <f t="shared" ca="1" si="602"/>
        <v>0.18068710315030462</v>
      </c>
      <c r="S4808" s="97">
        <f t="shared" ca="1" si="607"/>
        <v>0.38711390759675968</v>
      </c>
      <c r="V4808">
        <v>4791</v>
      </c>
      <c r="W4808" s="46">
        <v>0.113186027146967</v>
      </c>
    </row>
    <row r="4809" spans="10:23">
      <c r="J4809">
        <v>4792</v>
      </c>
      <c r="K4809" s="93">
        <f t="shared" ca="1" si="603"/>
        <v>0.67895249385325107</v>
      </c>
      <c r="L4809" s="93">
        <f t="shared" ca="1" si="603"/>
        <v>-0.76449482509559763</v>
      </c>
      <c r="M4809" s="93">
        <f t="shared" ca="1" si="604"/>
        <v>0.67895249385325107</v>
      </c>
      <c r="N4809" s="101">
        <f t="shared" ca="1" si="600"/>
        <v>-0.50888256671777965</v>
      </c>
      <c r="O4809" s="46">
        <f t="shared" ca="1" si="605"/>
        <v>0.56400653003655798</v>
      </c>
      <c r="P4809" s="46">
        <f t="shared" ca="1" si="606"/>
        <v>0.44214492085837998</v>
      </c>
      <c r="Q4809" s="47">
        <f t="shared" ca="1" si="601"/>
        <v>0.80772974839291389</v>
      </c>
      <c r="R4809" s="47">
        <f t="shared" ca="1" si="602"/>
        <v>6.7140280875201019E-2</v>
      </c>
      <c r="S4809" s="97">
        <f t="shared" ca="1" si="607"/>
        <v>0.31557340545587953</v>
      </c>
      <c r="V4809">
        <v>4792</v>
      </c>
      <c r="W4809" s="46">
        <v>0.147284489971333</v>
      </c>
    </row>
    <row r="4810" spans="10:23">
      <c r="J4810">
        <v>4793</v>
      </c>
      <c r="K4810" s="93">
        <f t="shared" ca="1" si="603"/>
        <v>1.1314003783041442</v>
      </c>
      <c r="L4810" s="93">
        <f t="shared" ca="1" si="603"/>
        <v>-4.4589668492358785E-2</v>
      </c>
      <c r="M4810" s="93">
        <f t="shared" ca="1" si="604"/>
        <v>1.1314003783041442</v>
      </c>
      <c r="N4810" s="101">
        <f t="shared" ca="1" si="600"/>
        <v>0.31753598664305793</v>
      </c>
      <c r="O4810" s="46">
        <f t="shared" ca="1" si="605"/>
        <v>0.72642150830855845</v>
      </c>
      <c r="P4810" s="46">
        <f t="shared" ca="1" si="606"/>
        <v>0.52335240999438026</v>
      </c>
      <c r="Q4810" s="47">
        <f t="shared" ca="1" si="601"/>
        <v>1.1325597049369149</v>
      </c>
      <c r="R4810" s="47">
        <f t="shared" ca="1" si="602"/>
        <v>0.20076595429526595</v>
      </c>
      <c r="S4810" s="97">
        <f t="shared" ca="1" si="607"/>
        <v>0.46359373130191217</v>
      </c>
      <c r="V4810">
        <v>4793</v>
      </c>
      <c r="W4810" s="46">
        <v>-0.123305065610203</v>
      </c>
    </row>
    <row r="4811" spans="10:23">
      <c r="J4811">
        <v>4794</v>
      </c>
      <c r="K4811" s="93">
        <f t="shared" ca="1" si="603"/>
        <v>0.23614166360763922</v>
      </c>
      <c r="L4811" s="93">
        <f t="shared" ca="1" si="603"/>
        <v>-0.8521405748010934</v>
      </c>
      <c r="M4811" s="93">
        <f t="shared" ca="1" si="604"/>
        <v>0.23614166360763922</v>
      </c>
      <c r="N4811" s="101">
        <f t="shared" ca="1" si="600"/>
        <v>-0.73280180639737202</v>
      </c>
      <c r="O4811" s="46">
        <f t="shared" ca="1" si="605"/>
        <v>0.40505096002603358</v>
      </c>
      <c r="P4811" s="46">
        <f t="shared" ca="1" si="606"/>
        <v>0.36266713585311777</v>
      </c>
      <c r="Q4811" s="47">
        <f t="shared" ca="1" si="601"/>
        <v>0.48981860837186525</v>
      </c>
      <c r="R4811" s="47">
        <f t="shared" ca="1" si="602"/>
        <v>3.0934221521606214E-2</v>
      </c>
      <c r="S4811" s="97">
        <f t="shared" ca="1" si="607"/>
        <v>0.21799259077381988</v>
      </c>
      <c r="V4811">
        <v>4794</v>
      </c>
      <c r="W4811" s="46">
        <v>1.1465539739596999</v>
      </c>
    </row>
    <row r="4812" spans="10:23">
      <c r="J4812">
        <v>4795</v>
      </c>
      <c r="K4812" s="93">
        <f t="shared" ca="1" si="603"/>
        <v>0.29561940951030868</v>
      </c>
      <c r="L4812" s="93">
        <f t="shared" ca="1" si="603"/>
        <v>1.4615113581984005</v>
      </c>
      <c r="M4812" s="93">
        <f t="shared" ca="1" si="604"/>
        <v>0.29561940951030868</v>
      </c>
      <c r="N4812" s="101">
        <f t="shared" ca="1" si="600"/>
        <v>1.4796479520834707</v>
      </c>
      <c r="O4812" s="46">
        <f t="shared" ca="1" si="605"/>
        <v>0.42640165507939526</v>
      </c>
      <c r="P4812" s="46">
        <f t="shared" ca="1" si="606"/>
        <v>0.37334248337979864</v>
      </c>
      <c r="Q4812" s="47">
        <f t="shared" ca="1" si="601"/>
        <v>0.53251999847858855</v>
      </c>
      <c r="R4812" s="47">
        <f t="shared" ca="1" si="602"/>
        <v>0.38867073128747276</v>
      </c>
      <c r="S4812" s="97">
        <f t="shared" ca="1" si="607"/>
        <v>0.40753619318343404</v>
      </c>
      <c r="V4812">
        <v>4795</v>
      </c>
      <c r="W4812" s="46">
        <v>0.111460091588027</v>
      </c>
    </row>
    <row r="4813" spans="10:23">
      <c r="J4813">
        <v>4796</v>
      </c>
      <c r="K4813" s="93">
        <f t="shared" ca="1" si="603"/>
        <v>2.523071228690708</v>
      </c>
      <c r="L4813" s="93">
        <f t="shared" ca="1" si="603"/>
        <v>-0.85736947690210541</v>
      </c>
      <c r="M4813" s="93">
        <f t="shared" ca="1" si="604"/>
        <v>2.523071228690708</v>
      </c>
      <c r="N4813" s="101">
        <f t="shared" ca="1" si="600"/>
        <v>-1.0464334765901029E-2</v>
      </c>
      <c r="O4813" s="46">
        <f t="shared" ca="1" si="605"/>
        <v>1.2259888589253618</v>
      </c>
      <c r="P4813" s="46">
        <f t="shared" ca="1" si="606"/>
        <v>0.77313608530278188</v>
      </c>
      <c r="Q4813" s="47">
        <f t="shared" ca="1" si="601"/>
        <v>2.1316944061705216</v>
      </c>
      <c r="R4813" s="47">
        <f t="shared" ca="1" si="602"/>
        <v>0.14773076570707752</v>
      </c>
      <c r="S4813" s="97">
        <f t="shared" ca="1" si="607"/>
        <v>0.68685981231621962</v>
      </c>
      <c r="V4813">
        <v>4796</v>
      </c>
      <c r="W4813" s="46">
        <v>-0.120535951589112</v>
      </c>
    </row>
    <row r="4814" spans="10:23">
      <c r="J4814">
        <v>4797</v>
      </c>
      <c r="K4814" s="93">
        <f t="shared" ca="1" si="603"/>
        <v>0.30547580665331647</v>
      </c>
      <c r="L4814" s="93">
        <f t="shared" ca="1" si="603"/>
        <v>-1.6088692541003844</v>
      </c>
      <c r="M4814" s="93">
        <f t="shared" ca="1" si="604"/>
        <v>0.30547580665331647</v>
      </c>
      <c r="N4814" s="101">
        <f t="shared" ca="1" si="600"/>
        <v>-1.428193732352161</v>
      </c>
      <c r="O4814" s="46">
        <f t="shared" ca="1" si="605"/>
        <v>0.42993980075945437</v>
      </c>
      <c r="P4814" s="46">
        <f t="shared" ca="1" si="606"/>
        <v>0.37511155621982817</v>
      </c>
      <c r="Q4814" s="47">
        <f t="shared" ca="1" si="601"/>
        <v>0.53959628983870678</v>
      </c>
      <c r="R4814" s="47">
        <f t="shared" ca="1" si="602"/>
        <v>-8.15054302973095E-2</v>
      </c>
      <c r="S4814" s="97">
        <f t="shared" ca="1" si="607"/>
        <v>0.17421718523107244</v>
      </c>
      <c r="V4814">
        <v>4797</v>
      </c>
      <c r="W4814" s="46">
        <v>0.81505531417747101</v>
      </c>
    </row>
    <row r="4815" spans="10:23">
      <c r="J4815">
        <v>4798</v>
      </c>
      <c r="K4815" s="93">
        <f t="shared" ca="1" si="603"/>
        <v>-1.5952840623818232</v>
      </c>
      <c r="L4815" s="93">
        <f t="shared" ca="1" si="603"/>
        <v>0.60855404402118141</v>
      </c>
      <c r="M4815" s="93">
        <f t="shared" ca="1" si="604"/>
        <v>-1.5952840623818232</v>
      </c>
      <c r="N4815" s="101">
        <f t="shared" ca="1" si="600"/>
        <v>6.9623738402459834E-2</v>
      </c>
      <c r="O4815" s="46">
        <f t="shared" ca="1" si="605"/>
        <v>-0.25237496617618171</v>
      </c>
      <c r="P4815" s="46">
        <f t="shared" ca="1" si="606"/>
        <v>3.3954172752010126E-2</v>
      </c>
      <c r="Q4815" s="47">
        <f t="shared" ca="1" si="601"/>
        <v>-0.82503324403256539</v>
      </c>
      <c r="R4815" s="47">
        <f t="shared" ca="1" si="602"/>
        <v>0.16068040565225544</v>
      </c>
      <c r="S4815" s="97">
        <f t="shared" ca="1" si="607"/>
        <v>-4.5847280261963136E-2</v>
      </c>
      <c r="V4815">
        <v>4798</v>
      </c>
      <c r="W4815" s="46">
        <v>-0.20606820519288499</v>
      </c>
    </row>
    <row r="4816" spans="10:23">
      <c r="J4816">
        <v>4799</v>
      </c>
      <c r="K4816" s="93">
        <f t="shared" ca="1" si="603"/>
        <v>1.7675424538699087</v>
      </c>
      <c r="L4816" s="93">
        <f t="shared" ca="1" si="603"/>
        <v>0.57885417532154615</v>
      </c>
      <c r="M4816" s="93">
        <f t="shared" ca="1" si="604"/>
        <v>1.7675424538699087</v>
      </c>
      <c r="N4816" s="101">
        <f t="shared" ca="1" si="600"/>
        <v>1.1109200647385971</v>
      </c>
      <c r="O4816" s="46">
        <f t="shared" ca="1" si="605"/>
        <v>0.95477709340828898</v>
      </c>
      <c r="P4816" s="46">
        <f t="shared" ca="1" si="606"/>
        <v>0.63753020254424553</v>
      </c>
      <c r="Q4816" s="47">
        <f t="shared" ca="1" si="601"/>
        <v>1.589270875136376</v>
      </c>
      <c r="R4816" s="47">
        <f t="shared" ca="1" si="602"/>
        <v>0.32905020116403633</v>
      </c>
      <c r="S4816" s="97">
        <f t="shared" ca="1" si="607"/>
        <v>0.64191364728616263</v>
      </c>
      <c r="V4816">
        <v>4799</v>
      </c>
      <c r="W4816" s="46">
        <v>0.13808381267442699</v>
      </c>
    </row>
    <row r="4817" spans="10:23">
      <c r="J4817">
        <v>4800</v>
      </c>
      <c r="K4817" s="93">
        <f t="shared" ca="1" si="603"/>
        <v>-2.4212701338384168E-2</v>
      </c>
      <c r="L4817" s="93">
        <f t="shared" ca="1" si="603"/>
        <v>-0.54132790854259361</v>
      </c>
      <c r="M4817" s="93">
        <f t="shared" ca="1" si="604"/>
        <v>-2.4212701338384168E-2</v>
      </c>
      <c r="N4817" s="101">
        <f t="shared" ca="1" si="600"/>
        <v>-0.52092407158734977</v>
      </c>
      <c r="O4817" s="46">
        <f t="shared" ca="1" si="605"/>
        <v>0.31159169106061896</v>
      </c>
      <c r="P4817" s="46">
        <f t="shared" ca="1" si="606"/>
        <v>0.31593750137041043</v>
      </c>
      <c r="Q4817" s="47">
        <f t="shared" ca="1" si="601"/>
        <v>0.3029000704410359</v>
      </c>
      <c r="R4817" s="47">
        <f t="shared" ca="1" si="602"/>
        <v>6.5193259973209322E-2</v>
      </c>
      <c r="S4817" s="97">
        <f t="shared" ca="1" si="607"/>
        <v>0.18839247551691413</v>
      </c>
      <c r="V4817">
        <v>4800</v>
      </c>
      <c r="W4817" s="46">
        <v>0.99888986282759695</v>
      </c>
    </row>
    <row r="4818" spans="10:23">
      <c r="J4818">
        <v>4801</v>
      </c>
      <c r="K4818" s="93">
        <f t="shared" ca="1" si="603"/>
        <v>-0.74650837954879268</v>
      </c>
      <c r="L4818" s="93">
        <f t="shared" ca="1" si="603"/>
        <v>-0.36357132811098469</v>
      </c>
      <c r="M4818" s="93">
        <f t="shared" ca="1" si="604"/>
        <v>-0.74650837954879268</v>
      </c>
      <c r="N4818" s="101">
        <f t="shared" ref="N4818:N4881" ca="1" si="608">$N$2*K4818+SQRT(1-$N$2^2)*L4818</f>
        <v>-0.58210227546929194</v>
      </c>
      <c r="O4818" s="46">
        <f t="shared" ca="1" si="605"/>
        <v>5.2309592692810325E-2</v>
      </c>
      <c r="P4818" s="46">
        <f t="shared" ca="1" si="606"/>
        <v>0.18629645218650615</v>
      </c>
      <c r="Q4818" s="47">
        <f t="shared" ref="Q4818:Q4881" ca="1" si="609">$K$2+K4818*$S$3</f>
        <v>-0.21566412629458132</v>
      </c>
      <c r="R4818" s="47">
        <f t="shared" ref="R4818:R4881" ca="1" si="610">$L$2+$L$3*N4818</f>
        <v>5.5301203872691052E-2</v>
      </c>
      <c r="S4818" s="97">
        <f t="shared" ca="1" si="607"/>
        <v>5.3805398282750688E-2</v>
      </c>
      <c r="V4818">
        <v>4801</v>
      </c>
      <c r="W4818" s="46">
        <v>0.218042538817947</v>
      </c>
    </row>
    <row r="4819" spans="10:23">
      <c r="J4819">
        <v>4802</v>
      </c>
      <c r="K4819" s="93">
        <f t="shared" ref="K4819:L4882" ca="1" si="611">_xlfn.NORM.S.INV(RAND())</f>
        <v>-1.3828143910954385</v>
      </c>
      <c r="L4819" s="93">
        <f t="shared" ca="1" si="611"/>
        <v>-3.8824937180933619E-2</v>
      </c>
      <c r="M4819" s="93">
        <f t="shared" ref="M4819:M4882" ca="1" si="612">K4819</f>
        <v>-1.3828143910954385</v>
      </c>
      <c r="N4819" s="101">
        <f t="shared" ca="1" si="608"/>
        <v>-0.47657526812492423</v>
      </c>
      <c r="O4819" s="46">
        <f t="shared" ref="O4819:O4882" ca="1" si="613">$K$2+K4819*$K$3</f>
        <v>-0.17610484041944907</v>
      </c>
      <c r="P4819" s="46">
        <f t="shared" ref="P4819:P4882" ca="1" si="614">$K$2+K4819*$R$3</f>
        <v>7.2089235630376447E-2</v>
      </c>
      <c r="Q4819" s="47">
        <f t="shared" ca="1" si="609"/>
        <v>-0.67249299251910011</v>
      </c>
      <c r="R4819" s="47">
        <f t="shared" ca="1" si="610"/>
        <v>7.2364128419882739E-2</v>
      </c>
      <c r="S4819" s="97">
        <f t="shared" ref="S4819:S4882" ca="1" si="615">AVERAGE(R4819,O4819)</f>
        <v>-5.1870355999783166E-2</v>
      </c>
      <c r="V4819">
        <v>4802</v>
      </c>
      <c r="W4819" s="46">
        <v>-4.4535354122288102E-4</v>
      </c>
    </row>
    <row r="4820" spans="10:23">
      <c r="J4820">
        <v>4803</v>
      </c>
      <c r="K4820" s="93">
        <f t="shared" ca="1" si="611"/>
        <v>-0.72529390184383824</v>
      </c>
      <c r="L4820" s="93">
        <f t="shared" ca="1" si="611"/>
        <v>0.35613765799663066</v>
      </c>
      <c r="M4820" s="93">
        <f t="shared" ca="1" si="612"/>
        <v>-0.72529390184383824</v>
      </c>
      <c r="N4820" s="101">
        <f t="shared" ca="1" si="608"/>
        <v>0.10698839447088113</v>
      </c>
      <c r="O4820" s="46">
        <f t="shared" ca="1" si="613"/>
        <v>5.9924942557212202E-2</v>
      </c>
      <c r="P4820" s="46">
        <f t="shared" ca="1" si="614"/>
        <v>0.19010412711870708</v>
      </c>
      <c r="Q4820" s="47">
        <f t="shared" ca="1" si="609"/>
        <v>-0.20043342656577756</v>
      </c>
      <c r="R4820" s="47">
        <f t="shared" ca="1" si="610"/>
        <v>0.16672198991842072</v>
      </c>
      <c r="S4820" s="97">
        <f t="shared" ca="1" si="615"/>
        <v>0.11332346623781646</v>
      </c>
      <c r="V4820">
        <v>4803</v>
      </c>
      <c r="W4820" s="46">
        <v>6.9505180119243004E-2</v>
      </c>
    </row>
    <row r="4821" spans="10:23">
      <c r="J4821">
        <v>4804</v>
      </c>
      <c r="K4821" s="93">
        <f t="shared" ca="1" si="611"/>
        <v>-6.5647443555267887E-2</v>
      </c>
      <c r="L4821" s="93">
        <f t="shared" ca="1" si="611"/>
        <v>0.52197261861862487</v>
      </c>
      <c r="M4821" s="93">
        <f t="shared" ca="1" si="612"/>
        <v>-6.5647443555267887E-2</v>
      </c>
      <c r="N4821" s="101">
        <f t="shared" ca="1" si="608"/>
        <v>0.4739961046434798</v>
      </c>
      <c r="O4821" s="46">
        <f t="shared" ca="1" si="613"/>
        <v>0.29671788351695361</v>
      </c>
      <c r="P4821" s="46">
        <f t="shared" ca="1" si="614"/>
        <v>0.30850059759857779</v>
      </c>
      <c r="Q4821" s="47">
        <f t="shared" ca="1" si="609"/>
        <v>0.27315245535370525</v>
      </c>
      <c r="R4821" s="47">
        <f t="shared" ca="1" si="610"/>
        <v>0.22606438031216172</v>
      </c>
      <c r="S4821" s="97">
        <f t="shared" ca="1" si="615"/>
        <v>0.26139113191455765</v>
      </c>
      <c r="V4821">
        <v>4804</v>
      </c>
      <c r="W4821" s="46">
        <v>0.66983030474532701</v>
      </c>
    </row>
    <row r="4822" spans="10:23">
      <c r="J4822">
        <v>4805</v>
      </c>
      <c r="K4822" s="93">
        <f t="shared" ca="1" si="611"/>
        <v>1.1343408769864505</v>
      </c>
      <c r="L4822" s="93">
        <f t="shared" ca="1" si="611"/>
        <v>-1.263061911680166</v>
      </c>
      <c r="M4822" s="93">
        <f t="shared" ca="1" si="612"/>
        <v>1.1343408769864505</v>
      </c>
      <c r="N4822" s="101">
        <f t="shared" ca="1" si="608"/>
        <v>-0.83674191784324137</v>
      </c>
      <c r="O4822" s="46">
        <f t="shared" ca="1" si="613"/>
        <v>0.727477057568503</v>
      </c>
      <c r="P4822" s="46">
        <f t="shared" ca="1" si="614"/>
        <v>0.52388018462435249</v>
      </c>
      <c r="Q4822" s="47">
        <f t="shared" ca="1" si="609"/>
        <v>1.134670803456804</v>
      </c>
      <c r="R4822" s="47">
        <f t="shared" ca="1" si="610"/>
        <v>1.4127886123123767E-2</v>
      </c>
      <c r="S4822" s="97">
        <f t="shared" ca="1" si="615"/>
        <v>0.37080247184581339</v>
      </c>
      <c r="V4822">
        <v>4805</v>
      </c>
      <c r="W4822" s="46">
        <v>0.16851593147170901</v>
      </c>
    </row>
    <row r="4823" spans="10:23">
      <c r="J4823">
        <v>4806</v>
      </c>
      <c r="K4823" s="93">
        <f t="shared" ca="1" si="611"/>
        <v>0.49178666053077763</v>
      </c>
      <c r="L4823" s="93">
        <f t="shared" ca="1" si="611"/>
        <v>-1.3410029875140617</v>
      </c>
      <c r="M4823" s="93">
        <f t="shared" ca="1" si="612"/>
        <v>0.49178666053077763</v>
      </c>
      <c r="N4823" s="101">
        <f t="shared" ca="1" si="608"/>
        <v>-1.1149831971604736</v>
      </c>
      <c r="O4823" s="46">
        <f t="shared" ca="1" si="613"/>
        <v>0.49681970963795413</v>
      </c>
      <c r="P4823" s="46">
        <f t="shared" ca="1" si="614"/>
        <v>0.40855151065907802</v>
      </c>
      <c r="Q4823" s="47">
        <f t="shared" ca="1" si="609"/>
        <v>0.6733561075957063</v>
      </c>
      <c r="R4823" s="47">
        <f t="shared" ca="1" si="610"/>
        <v>-3.086163906459502E-2</v>
      </c>
      <c r="S4823" s="97">
        <f t="shared" ca="1" si="615"/>
        <v>0.23297903528667957</v>
      </c>
      <c r="V4823">
        <v>4806</v>
      </c>
      <c r="W4823" s="46">
        <v>0.30018743448337298</v>
      </c>
    </row>
    <row r="4824" spans="10:23">
      <c r="J4824">
        <v>4807</v>
      </c>
      <c r="K4824" s="93">
        <f t="shared" ca="1" si="611"/>
        <v>-1.1369344757887911</v>
      </c>
      <c r="L4824" s="93">
        <f t="shared" ca="1" si="611"/>
        <v>-0.21883260379124297</v>
      </c>
      <c r="M4824" s="93">
        <f t="shared" ca="1" si="612"/>
        <v>-1.1369344757887911</v>
      </c>
      <c r="N4824" s="101">
        <f t="shared" ca="1" si="608"/>
        <v>-0.5690421815379173</v>
      </c>
      <c r="O4824" s="46">
        <f t="shared" ca="1" si="613"/>
        <v>-8.7841457001231749E-2</v>
      </c>
      <c r="P4824" s="46">
        <f t="shared" ca="1" si="614"/>
        <v>0.11622092733948511</v>
      </c>
      <c r="Q4824" s="47">
        <f t="shared" ca="1" si="609"/>
        <v>-0.49596622568266546</v>
      </c>
      <c r="R4824" s="47">
        <f t="shared" ca="1" si="610"/>
        <v>5.741292297605835E-2</v>
      </c>
      <c r="S4824" s="97">
        <f t="shared" ca="1" si="615"/>
        <v>-1.5214267012586699E-2</v>
      </c>
      <c r="V4824">
        <v>4807</v>
      </c>
      <c r="W4824" s="46">
        <v>1.4633615759782499</v>
      </c>
    </row>
    <row r="4825" spans="10:23">
      <c r="J4825">
        <v>4808</v>
      </c>
      <c r="K4825" s="93">
        <f t="shared" ca="1" si="611"/>
        <v>-1.4587601361933369</v>
      </c>
      <c r="L4825" s="93">
        <f t="shared" ca="1" si="611"/>
        <v>-0.36637012617936904</v>
      </c>
      <c r="M4825" s="93">
        <f t="shared" ca="1" si="612"/>
        <v>-1.4587601361933369</v>
      </c>
      <c r="N4825" s="101">
        <f t="shared" ca="1" si="608"/>
        <v>-0.8112678058635262</v>
      </c>
      <c r="O4825" s="46">
        <f t="shared" ca="1" si="613"/>
        <v>-0.20336704445184484</v>
      </c>
      <c r="P4825" s="46">
        <f t="shared" ca="1" si="614"/>
        <v>5.8458133614178565E-2</v>
      </c>
      <c r="Q4825" s="47">
        <f t="shared" ca="1" si="609"/>
        <v>-0.72701740058389164</v>
      </c>
      <c r="R4825" s="47">
        <f t="shared" ca="1" si="610"/>
        <v>1.8246858711801012E-2</v>
      </c>
      <c r="S4825" s="97">
        <f t="shared" ca="1" si="615"/>
        <v>-9.2560092870021912E-2</v>
      </c>
      <c r="V4825">
        <v>4808</v>
      </c>
      <c r="W4825" s="46">
        <v>1.3964208417286901</v>
      </c>
    </row>
    <row r="4826" spans="10:23">
      <c r="J4826">
        <v>4809</v>
      </c>
      <c r="K4826" s="93">
        <f t="shared" ca="1" si="611"/>
        <v>-1.5527227879305057</v>
      </c>
      <c r="L4826" s="93">
        <f t="shared" ca="1" si="611"/>
        <v>-1.2893688880185892</v>
      </c>
      <c r="M4826" s="93">
        <f t="shared" ca="1" si="612"/>
        <v>-1.5527227879305057</v>
      </c>
      <c r="N4826" s="101">
        <f t="shared" ca="1" si="608"/>
        <v>-1.7162296458513751</v>
      </c>
      <c r="O4826" s="46">
        <f t="shared" ca="1" si="613"/>
        <v>-0.23709676795092371</v>
      </c>
      <c r="P4826" s="46">
        <f t="shared" ca="1" si="614"/>
        <v>4.1593271864639125E-2</v>
      </c>
      <c r="Q4826" s="47">
        <f t="shared" ca="1" si="609"/>
        <v>-0.79447684758204939</v>
      </c>
      <c r="R4826" s="47">
        <f t="shared" ca="1" si="610"/>
        <v>-0.12807867427152925</v>
      </c>
      <c r="S4826" s="97">
        <f t="shared" ca="1" si="615"/>
        <v>-0.18258772111122648</v>
      </c>
      <c r="V4826">
        <v>4809</v>
      </c>
      <c r="W4826" s="46">
        <v>0.14883960514938099</v>
      </c>
    </row>
    <row r="4827" spans="10:23">
      <c r="J4827">
        <v>4810</v>
      </c>
      <c r="K4827" s="93">
        <f t="shared" ca="1" si="611"/>
        <v>-0.63961540944950157</v>
      </c>
      <c r="L4827" s="93">
        <f t="shared" ca="1" si="611"/>
        <v>1.3824593678509358</v>
      </c>
      <c r="M4827" s="93">
        <f t="shared" ca="1" si="612"/>
        <v>-0.63961540944950157</v>
      </c>
      <c r="N4827" s="101">
        <f t="shared" ca="1" si="608"/>
        <v>1.1072744359105737</v>
      </c>
      <c r="O4827" s="46">
        <f t="shared" ca="1" si="613"/>
        <v>9.0680905749508378E-2</v>
      </c>
      <c r="P4827" s="46">
        <f t="shared" ca="1" si="614"/>
        <v>0.20548210871485517</v>
      </c>
      <c r="Q4827" s="47">
        <f t="shared" ca="1" si="609"/>
        <v>-0.13892150018118521</v>
      </c>
      <c r="R4827" s="47">
        <f t="shared" ca="1" si="610"/>
        <v>0.32846073036234258</v>
      </c>
      <c r="S4827" s="97">
        <f t="shared" ca="1" si="615"/>
        <v>0.20957081805592548</v>
      </c>
      <c r="V4827">
        <v>4810</v>
      </c>
      <c r="W4827" s="46">
        <v>1.3708558697999</v>
      </c>
    </row>
    <row r="4828" spans="10:23">
      <c r="J4828">
        <v>4811</v>
      </c>
      <c r="K4828" s="93">
        <f t="shared" ca="1" si="611"/>
        <v>0.35477786850204307</v>
      </c>
      <c r="L4828" s="93">
        <f t="shared" ca="1" si="611"/>
        <v>2.0652814613184178</v>
      </c>
      <c r="M4828" s="93">
        <f t="shared" ca="1" si="612"/>
        <v>0.35477786850204307</v>
      </c>
      <c r="N4828" s="101">
        <f t="shared" ca="1" si="608"/>
        <v>2.0708859534765187</v>
      </c>
      <c r="O4828" s="46">
        <f t="shared" ca="1" si="613"/>
        <v>0.44763773587886335</v>
      </c>
      <c r="P4828" s="46">
        <f t="shared" ca="1" si="614"/>
        <v>0.38396052377953266</v>
      </c>
      <c r="Q4828" s="47">
        <f t="shared" ca="1" si="609"/>
        <v>0.57499216007752474</v>
      </c>
      <c r="R4828" s="47">
        <f t="shared" ca="1" si="610"/>
        <v>0.48426947573287205</v>
      </c>
      <c r="S4828" s="97">
        <f t="shared" ca="1" si="615"/>
        <v>0.4659536058058677</v>
      </c>
      <c r="V4828">
        <v>4811</v>
      </c>
      <c r="W4828" s="46">
        <v>0.22013036593882801</v>
      </c>
    </row>
    <row r="4829" spans="10:23">
      <c r="J4829">
        <v>4812</v>
      </c>
      <c r="K4829" s="93">
        <f t="shared" ca="1" si="611"/>
        <v>0.77378096934586504</v>
      </c>
      <c r="L4829" s="93">
        <f t="shared" ca="1" si="611"/>
        <v>-0.80683694201529843</v>
      </c>
      <c r="M4829" s="93">
        <f t="shared" ca="1" si="612"/>
        <v>0.77378096934586504</v>
      </c>
      <c r="N4829" s="101">
        <f t="shared" ca="1" si="608"/>
        <v>-0.51886883336873235</v>
      </c>
      <c r="O4829" s="46">
        <f t="shared" ca="1" si="613"/>
        <v>0.59804705783213308</v>
      </c>
      <c r="P4829" s="46">
        <f t="shared" ca="1" si="614"/>
        <v>0.45916518475616752</v>
      </c>
      <c r="Q4829" s="47">
        <f t="shared" ca="1" si="609"/>
        <v>0.8758108039840643</v>
      </c>
      <c r="R4829" s="47">
        <f t="shared" ca="1" si="610"/>
        <v>6.5525576557686455E-2</v>
      </c>
      <c r="S4829" s="97">
        <f t="shared" ca="1" si="615"/>
        <v>0.33178631719490975</v>
      </c>
      <c r="V4829">
        <v>4812</v>
      </c>
      <c r="W4829" s="46">
        <v>0.28815496609923302</v>
      </c>
    </row>
    <row r="4830" spans="10:23">
      <c r="J4830">
        <v>4813</v>
      </c>
      <c r="K4830" s="93">
        <f t="shared" ca="1" si="611"/>
        <v>-0.1017911733551233</v>
      </c>
      <c r="L4830" s="93">
        <f t="shared" ca="1" si="611"/>
        <v>1.0441892705210869</v>
      </c>
      <c r="M4830" s="93">
        <f t="shared" ca="1" si="612"/>
        <v>-0.1017911733551233</v>
      </c>
      <c r="N4830" s="101">
        <f t="shared" ca="1" si="608"/>
        <v>0.95760641599005747</v>
      </c>
      <c r="O4830" s="46">
        <f t="shared" ca="1" si="613"/>
        <v>0.28374338790794673</v>
      </c>
      <c r="P4830" s="46">
        <f t="shared" ca="1" si="614"/>
        <v>0.30201334979407435</v>
      </c>
      <c r="Q4830" s="47">
        <f t="shared" ca="1" si="609"/>
        <v>0.24720346413569144</v>
      </c>
      <c r="R4830" s="47">
        <f t="shared" ca="1" si="610"/>
        <v>0.30426053559421473</v>
      </c>
      <c r="S4830" s="97">
        <f t="shared" ca="1" si="615"/>
        <v>0.29400196175108073</v>
      </c>
      <c r="V4830">
        <v>4813</v>
      </c>
      <c r="W4830" s="46">
        <v>0.36956321905475897</v>
      </c>
    </row>
    <row r="4831" spans="10:23">
      <c r="J4831">
        <v>4814</v>
      </c>
      <c r="K4831" s="93">
        <f t="shared" ca="1" si="611"/>
        <v>2.896156876878269E-2</v>
      </c>
      <c r="L4831" s="93">
        <f t="shared" ca="1" si="611"/>
        <v>1.8413025435126937</v>
      </c>
      <c r="M4831" s="93">
        <f t="shared" ca="1" si="612"/>
        <v>2.896156876878269E-2</v>
      </c>
      <c r="N4831" s="101">
        <f t="shared" ca="1" si="608"/>
        <v>1.7549184144432599</v>
      </c>
      <c r="O4831" s="46">
        <f t="shared" ca="1" si="613"/>
        <v>0.33067963073474582</v>
      </c>
      <c r="P4831" s="46">
        <f t="shared" ca="1" si="614"/>
        <v>0.32548147120747389</v>
      </c>
      <c r="Q4831" s="47">
        <f t="shared" ca="1" si="609"/>
        <v>0.34107594978928973</v>
      </c>
      <c r="R4831" s="47">
        <f t="shared" ca="1" si="610"/>
        <v>0.43317989768492521</v>
      </c>
      <c r="S4831" s="97">
        <f t="shared" ca="1" si="615"/>
        <v>0.38192976420983549</v>
      </c>
      <c r="V4831">
        <v>4814</v>
      </c>
      <c r="W4831" s="46">
        <v>0.67885548318347999</v>
      </c>
    </row>
    <row r="4832" spans="10:23">
      <c r="J4832">
        <v>4815</v>
      </c>
      <c r="K4832" s="93">
        <f t="shared" ca="1" si="611"/>
        <v>0.70838944601497722</v>
      </c>
      <c r="L4832" s="93">
        <f t="shared" ca="1" si="611"/>
        <v>-1.1630643310678479</v>
      </c>
      <c r="M4832" s="93">
        <f t="shared" ca="1" si="612"/>
        <v>0.70838944601497722</v>
      </c>
      <c r="N4832" s="101">
        <f t="shared" ca="1" si="608"/>
        <v>-0.87739800348741159</v>
      </c>
      <c r="O4832" s="46">
        <f t="shared" ca="1" si="613"/>
        <v>0.57457349721675166</v>
      </c>
      <c r="P4832" s="46">
        <f t="shared" ca="1" si="614"/>
        <v>0.44742840444847681</v>
      </c>
      <c r="Q4832" s="47">
        <f t="shared" ca="1" si="609"/>
        <v>0.82886368275330136</v>
      </c>
      <c r="R4832" s="47">
        <f t="shared" ca="1" si="610"/>
        <v>7.5541024142118107E-3</v>
      </c>
      <c r="S4832" s="97">
        <f t="shared" ca="1" si="615"/>
        <v>0.29106379981548175</v>
      </c>
      <c r="V4832">
        <v>4815</v>
      </c>
      <c r="W4832" s="46">
        <v>-8.5108466801966695E-2</v>
      </c>
    </row>
    <row r="4833" spans="10:23">
      <c r="J4833">
        <v>4816</v>
      </c>
      <c r="K4833" s="93">
        <f t="shared" ca="1" si="611"/>
        <v>-1.0479901084349834</v>
      </c>
      <c r="L4833" s="93">
        <f t="shared" ca="1" si="611"/>
        <v>-1.9406403060703192</v>
      </c>
      <c r="M4833" s="93">
        <f t="shared" ca="1" si="612"/>
        <v>-1.0479901084349834</v>
      </c>
      <c r="N4833" s="101">
        <f t="shared" ca="1" si="608"/>
        <v>-2.1731728131890606</v>
      </c>
      <c r="O4833" s="46">
        <f t="shared" ca="1" si="613"/>
        <v>-5.5913144398516024E-2</v>
      </c>
      <c r="P4833" s="46">
        <f t="shared" ca="1" si="614"/>
        <v>0.13218508364084297</v>
      </c>
      <c r="Q4833" s="47">
        <f t="shared" ca="1" si="609"/>
        <v>-0.43210960047723401</v>
      </c>
      <c r="R4833" s="47">
        <f t="shared" ca="1" si="610"/>
        <v>-0.20196295264582592</v>
      </c>
      <c r="S4833" s="97">
        <f t="shared" ca="1" si="615"/>
        <v>-0.12893804852217097</v>
      </c>
      <c r="V4833">
        <v>4816</v>
      </c>
      <c r="W4833" s="46">
        <v>0.65796791206891903</v>
      </c>
    </row>
    <row r="4834" spans="10:23">
      <c r="J4834">
        <v>4817</v>
      </c>
      <c r="K4834" s="93">
        <f t="shared" ca="1" si="611"/>
        <v>0.24897988505476285</v>
      </c>
      <c r="L4834" s="93">
        <f t="shared" ca="1" si="611"/>
        <v>0.94890140876088236</v>
      </c>
      <c r="M4834" s="93">
        <f t="shared" ca="1" si="612"/>
        <v>0.24897988505476285</v>
      </c>
      <c r="N4834" s="101">
        <f t="shared" ca="1" si="608"/>
        <v>0.97881866185646038</v>
      </c>
      <c r="O4834" s="46">
        <f t="shared" ca="1" si="613"/>
        <v>0.40965948960268594</v>
      </c>
      <c r="P4834" s="46">
        <f t="shared" ca="1" si="614"/>
        <v>0.36497140064144395</v>
      </c>
      <c r="Q4834" s="47">
        <f t="shared" ca="1" si="609"/>
        <v>0.49903566752516992</v>
      </c>
      <c r="R4834" s="47">
        <f t="shared" ca="1" si="610"/>
        <v>0.30769039644029916</v>
      </c>
      <c r="S4834" s="97">
        <f t="shared" ca="1" si="615"/>
        <v>0.35867494302149255</v>
      </c>
      <c r="V4834">
        <v>4817</v>
      </c>
      <c r="W4834" s="46">
        <v>0.61078899718167801</v>
      </c>
    </row>
    <row r="4835" spans="10:23">
      <c r="J4835">
        <v>4818</v>
      </c>
      <c r="K4835" s="93">
        <f t="shared" ca="1" si="611"/>
        <v>1.1302392294570067</v>
      </c>
      <c r="L4835" s="93">
        <f t="shared" ca="1" si="611"/>
        <v>-0.16652405919987986</v>
      </c>
      <c r="M4835" s="93">
        <f t="shared" ca="1" si="612"/>
        <v>1.1302392294570067</v>
      </c>
      <c r="N4835" s="101">
        <f t="shared" ca="1" si="608"/>
        <v>0.20156276936982609</v>
      </c>
      <c r="O4835" s="46">
        <f t="shared" ca="1" si="613"/>
        <v>0.72600469131977474</v>
      </c>
      <c r="P4835" s="46">
        <f t="shared" ca="1" si="614"/>
        <v>0.52314400149998841</v>
      </c>
      <c r="Q4835" s="47">
        <f t="shared" ca="1" si="609"/>
        <v>1.1317260709593475</v>
      </c>
      <c r="R4835" s="47">
        <f t="shared" ca="1" si="610"/>
        <v>0.18201395605683737</v>
      </c>
      <c r="S4835" s="97">
        <f t="shared" ca="1" si="615"/>
        <v>0.45400932368830604</v>
      </c>
      <c r="V4835">
        <v>4818</v>
      </c>
      <c r="W4835" s="46">
        <v>0.27931124187795098</v>
      </c>
    </row>
    <row r="4836" spans="10:23">
      <c r="J4836">
        <v>4819</v>
      </c>
      <c r="K4836" s="93">
        <f t="shared" ca="1" si="611"/>
        <v>-0.48241577596448426</v>
      </c>
      <c r="L4836" s="93">
        <f t="shared" ca="1" si="611"/>
        <v>-0.67499072403985361</v>
      </c>
      <c r="M4836" s="93">
        <f t="shared" ca="1" si="612"/>
        <v>-0.48241577596448426</v>
      </c>
      <c r="N4836" s="101">
        <f t="shared" ca="1" si="608"/>
        <v>-0.79336639673036158</v>
      </c>
      <c r="O4836" s="46">
        <f t="shared" ca="1" si="613"/>
        <v>0.14711077520910715</v>
      </c>
      <c r="P4836" s="46">
        <f t="shared" ca="1" si="614"/>
        <v>0.23369704344465456</v>
      </c>
      <c r="Q4836" s="47">
        <f t="shared" ca="1" si="609"/>
        <v>-2.606176126198767E-2</v>
      </c>
      <c r="R4836" s="47">
        <f t="shared" ca="1" si="610"/>
        <v>2.1141382123526453E-2</v>
      </c>
      <c r="S4836" s="97">
        <f t="shared" ca="1" si="615"/>
        <v>8.41260786663168E-2</v>
      </c>
      <c r="V4836">
        <v>4819</v>
      </c>
      <c r="W4836" s="46">
        <v>0.44791246629961801</v>
      </c>
    </row>
    <row r="4837" spans="10:23">
      <c r="J4837">
        <v>4820</v>
      </c>
      <c r="K4837" s="93">
        <f t="shared" ca="1" si="611"/>
        <v>1.1167858375567528</v>
      </c>
      <c r="L4837" s="93">
        <f t="shared" ca="1" si="611"/>
        <v>0.28391930659004561</v>
      </c>
      <c r="M4837" s="93">
        <f t="shared" ca="1" si="612"/>
        <v>1.1167858375567528</v>
      </c>
      <c r="N4837" s="101">
        <f t="shared" ca="1" si="608"/>
        <v>0.62434207127099972</v>
      </c>
      <c r="O4837" s="46">
        <f t="shared" ca="1" si="613"/>
        <v>0.72117533433025915</v>
      </c>
      <c r="P4837" s="46">
        <f t="shared" ca="1" si="614"/>
        <v>0.52072932300523056</v>
      </c>
      <c r="Q4837" s="47">
        <f t="shared" ca="1" si="609"/>
        <v>1.1220673569803163</v>
      </c>
      <c r="R4837" s="47">
        <f t="shared" ca="1" si="610"/>
        <v>0.25037419397122301</v>
      </c>
      <c r="S4837" s="97">
        <f t="shared" ca="1" si="615"/>
        <v>0.48577476415074106</v>
      </c>
      <c r="V4837">
        <v>4820</v>
      </c>
      <c r="W4837" s="46">
        <v>1.0606524560146899</v>
      </c>
    </row>
    <row r="4838" spans="10:23">
      <c r="J4838">
        <v>4821</v>
      </c>
      <c r="K4838" s="93">
        <f t="shared" ca="1" si="611"/>
        <v>0.5062495911313547</v>
      </c>
      <c r="L4838" s="93">
        <f t="shared" ca="1" si="611"/>
        <v>0.85390330184928176</v>
      </c>
      <c r="M4838" s="93">
        <f t="shared" ca="1" si="612"/>
        <v>0.5062495911313547</v>
      </c>
      <c r="N4838" s="101">
        <f t="shared" ca="1" si="608"/>
        <v>0.97057009180768894</v>
      </c>
      <c r="O4838" s="46">
        <f t="shared" ca="1" si="613"/>
        <v>0.50201146020187382</v>
      </c>
      <c r="P4838" s="46">
        <f t="shared" ca="1" si="614"/>
        <v>0.41114738594103789</v>
      </c>
      <c r="Q4838" s="47">
        <f t="shared" ca="1" si="609"/>
        <v>0.68373960872354567</v>
      </c>
      <c r="R4838" s="47">
        <f t="shared" ca="1" si="610"/>
        <v>0.3063566646127196</v>
      </c>
      <c r="S4838" s="97">
        <f t="shared" ca="1" si="615"/>
        <v>0.40418406240729671</v>
      </c>
      <c r="V4838">
        <v>4821</v>
      </c>
      <c r="W4838" s="46">
        <v>2.4796415119667401</v>
      </c>
    </row>
    <row r="4839" spans="10:23">
      <c r="J4839">
        <v>4822</v>
      </c>
      <c r="K4839" s="93">
        <f t="shared" ca="1" si="611"/>
        <v>1.3664754385702285</v>
      </c>
      <c r="L4839" s="93">
        <f t="shared" ca="1" si="611"/>
        <v>0.56087164427329095</v>
      </c>
      <c r="M4839" s="93">
        <f t="shared" ca="1" si="612"/>
        <v>1.3664754385702285</v>
      </c>
      <c r="N4839" s="101">
        <f t="shared" ca="1" si="608"/>
        <v>0.96632282112031498</v>
      </c>
      <c r="O4839" s="46">
        <f t="shared" ca="1" si="613"/>
        <v>0.81080627861584265</v>
      </c>
      <c r="P4839" s="46">
        <f t="shared" ca="1" si="614"/>
        <v>0.56554479514802236</v>
      </c>
      <c r="Q4839" s="47">
        <f t="shared" ca="1" si="609"/>
        <v>1.3013292455514833</v>
      </c>
      <c r="R4839" s="47">
        <f t="shared" ca="1" si="610"/>
        <v>0.30566991284088485</v>
      </c>
      <c r="S4839" s="97">
        <f t="shared" ca="1" si="615"/>
        <v>0.55823809572836369</v>
      </c>
      <c r="V4839">
        <v>4822</v>
      </c>
      <c r="W4839" s="46">
        <v>-0.115099024656239</v>
      </c>
    </row>
    <row r="4840" spans="10:23">
      <c r="J4840">
        <v>4823</v>
      </c>
      <c r="K4840" s="93">
        <f t="shared" ca="1" si="611"/>
        <v>0.84910938608748454</v>
      </c>
      <c r="L4840" s="93">
        <f t="shared" ca="1" si="611"/>
        <v>-0.14916682005892667</v>
      </c>
      <c r="M4840" s="93">
        <f t="shared" ca="1" si="612"/>
        <v>0.84910938608748454</v>
      </c>
      <c r="N4840" s="101">
        <f t="shared" ca="1" si="608"/>
        <v>0.12861327904093706</v>
      </c>
      <c r="O4840" s="46">
        <f t="shared" ca="1" si="613"/>
        <v>0.62508765983031145</v>
      </c>
      <c r="P4840" s="46">
        <f t="shared" ca="1" si="614"/>
        <v>0.47268548575525671</v>
      </c>
      <c r="Q4840" s="47">
        <f t="shared" ca="1" si="609"/>
        <v>0.92989200798042082</v>
      </c>
      <c r="R4840" s="47">
        <f t="shared" ca="1" si="610"/>
        <v>0.17021857134384183</v>
      </c>
      <c r="S4840" s="97">
        <f t="shared" ca="1" si="615"/>
        <v>0.39765311558707661</v>
      </c>
      <c r="V4840">
        <v>4823</v>
      </c>
      <c r="W4840" s="46">
        <v>5.8450472015662801E-2</v>
      </c>
    </row>
    <row r="4841" spans="10:23">
      <c r="J4841">
        <v>4824</v>
      </c>
      <c r="K4841" s="93">
        <f t="shared" ca="1" si="611"/>
        <v>-1.6545981492584154</v>
      </c>
      <c r="L4841" s="93">
        <f t="shared" ca="1" si="611"/>
        <v>0.65734645756886556</v>
      </c>
      <c r="M4841" s="93">
        <f t="shared" ca="1" si="612"/>
        <v>-1.6545981492584154</v>
      </c>
      <c r="N4841" s="101">
        <f t="shared" ca="1" si="608"/>
        <v>9.7019795141400245E-2</v>
      </c>
      <c r="O4841" s="46">
        <f t="shared" ca="1" si="613"/>
        <v>-0.27366691263533427</v>
      </c>
      <c r="P4841" s="46">
        <f t="shared" ca="1" si="614"/>
        <v>2.3308199522433848E-2</v>
      </c>
      <c r="Q4841" s="47">
        <f t="shared" ca="1" si="609"/>
        <v>-0.8676171369508705</v>
      </c>
      <c r="R4841" s="47">
        <f t="shared" ca="1" si="610"/>
        <v>0.16511014227410109</v>
      </c>
      <c r="S4841" s="97">
        <f t="shared" ca="1" si="615"/>
        <v>-5.427838518061659E-2</v>
      </c>
      <c r="V4841">
        <v>4824</v>
      </c>
      <c r="W4841" s="46">
        <v>-3.7614501957252501E-2</v>
      </c>
    </row>
    <row r="4842" spans="10:23">
      <c r="J4842">
        <v>4825</v>
      </c>
      <c r="K4842" s="93">
        <f t="shared" ca="1" si="611"/>
        <v>-1.6452370720525349</v>
      </c>
      <c r="L4842" s="93">
        <f t="shared" ca="1" si="611"/>
        <v>-2.002820376084876</v>
      </c>
      <c r="M4842" s="93">
        <f t="shared" ca="1" si="612"/>
        <v>-1.6452370720525349</v>
      </c>
      <c r="N4842" s="101">
        <f t="shared" ca="1" si="608"/>
        <v>-2.4220626250518995</v>
      </c>
      <c r="O4842" s="46">
        <f t="shared" ca="1" si="613"/>
        <v>-0.27030657169166783</v>
      </c>
      <c r="P4842" s="46">
        <f t="shared" ca="1" si="614"/>
        <v>2.4988369994267068E-2</v>
      </c>
      <c r="Q4842" s="47">
        <f t="shared" ca="1" si="609"/>
        <v>-0.86089645506353762</v>
      </c>
      <c r="R4842" s="47">
        <f t="shared" ca="1" si="610"/>
        <v>-0.24220656598474821</v>
      </c>
      <c r="S4842" s="97">
        <f t="shared" ca="1" si="615"/>
        <v>-0.25625656883820802</v>
      </c>
      <c r="V4842">
        <v>4825</v>
      </c>
      <c r="W4842" s="46">
        <v>0.159306952168353</v>
      </c>
    </row>
    <row r="4843" spans="10:23">
      <c r="J4843">
        <v>4826</v>
      </c>
      <c r="K4843" s="93">
        <f t="shared" ca="1" si="611"/>
        <v>0.34022949006568232</v>
      </c>
      <c r="L4843" s="93">
        <f t="shared" ca="1" si="611"/>
        <v>0.31461731936066334</v>
      </c>
      <c r="M4843" s="93">
        <f t="shared" ca="1" si="612"/>
        <v>0.34022949006568232</v>
      </c>
      <c r="N4843" s="101">
        <f t="shared" ca="1" si="608"/>
        <v>0.40648400161697601</v>
      </c>
      <c r="O4843" s="46">
        <f t="shared" ca="1" si="613"/>
        <v>0.44241531215043323</v>
      </c>
      <c r="P4843" s="46">
        <f t="shared" ca="1" si="614"/>
        <v>0.38134931191531757</v>
      </c>
      <c r="Q4843" s="47">
        <f t="shared" ca="1" si="609"/>
        <v>0.56454731262066449</v>
      </c>
      <c r="R4843" s="47">
        <f t="shared" ca="1" si="610"/>
        <v>0.21514818028950516</v>
      </c>
      <c r="S4843" s="97">
        <f t="shared" ca="1" si="615"/>
        <v>0.3287817462199692</v>
      </c>
      <c r="V4843">
        <v>4826</v>
      </c>
      <c r="W4843" s="46">
        <v>-3.6804784584608702E-2</v>
      </c>
    </row>
    <row r="4844" spans="10:23">
      <c r="J4844">
        <v>4827</v>
      </c>
      <c r="K4844" s="93">
        <f t="shared" ca="1" si="611"/>
        <v>0.81413181087721265</v>
      </c>
      <c r="L4844" s="93">
        <f t="shared" ca="1" si="611"/>
        <v>-0.61126814397289875</v>
      </c>
      <c r="M4844" s="93">
        <f t="shared" ca="1" si="612"/>
        <v>0.81413181087721265</v>
      </c>
      <c r="N4844" s="101">
        <f t="shared" ca="1" si="608"/>
        <v>-0.32062087098925746</v>
      </c>
      <c r="O4844" s="46">
        <f t="shared" ca="1" si="613"/>
        <v>0.61253177811881199</v>
      </c>
      <c r="P4844" s="46">
        <f t="shared" ca="1" si="614"/>
        <v>0.46640754489950698</v>
      </c>
      <c r="Q4844" s="47">
        <f t="shared" ca="1" si="609"/>
        <v>0.9047802445574219</v>
      </c>
      <c r="R4844" s="47">
        <f t="shared" ca="1" si="610"/>
        <v>9.7580783171067387E-2</v>
      </c>
      <c r="S4844" s="97">
        <f t="shared" ca="1" si="615"/>
        <v>0.35505628064493966</v>
      </c>
      <c r="V4844">
        <v>4827</v>
      </c>
      <c r="W4844" s="46">
        <v>0.76505991900797199</v>
      </c>
    </row>
    <row r="4845" spans="10:23">
      <c r="J4845">
        <v>4828</v>
      </c>
      <c r="K4845" s="93">
        <f t="shared" ca="1" si="611"/>
        <v>-0.2936283232538906</v>
      </c>
      <c r="L4845" s="93">
        <f t="shared" ca="1" si="611"/>
        <v>0.39555933121328074</v>
      </c>
      <c r="M4845" s="93">
        <f t="shared" ca="1" si="612"/>
        <v>-0.2936283232538906</v>
      </c>
      <c r="N4845" s="101">
        <f t="shared" ca="1" si="608"/>
        <v>0.2816427579109293</v>
      </c>
      <c r="O4845" s="46">
        <f t="shared" ca="1" si="613"/>
        <v>0.21487970746354743</v>
      </c>
      <c r="P4845" s="46">
        <f t="shared" ca="1" si="614"/>
        <v>0.26758150957187471</v>
      </c>
      <c r="Q4845" s="47">
        <f t="shared" ca="1" si="609"/>
        <v>0.10947610324689289</v>
      </c>
      <c r="R4845" s="47">
        <f t="shared" ca="1" si="610"/>
        <v>0.19496228877850577</v>
      </c>
      <c r="S4845" s="97">
        <f t="shared" ca="1" si="615"/>
        <v>0.2049209981210266</v>
      </c>
      <c r="V4845">
        <v>4828</v>
      </c>
      <c r="W4845" s="46">
        <v>9.7802937692134995E-2</v>
      </c>
    </row>
    <row r="4846" spans="10:23">
      <c r="J4846">
        <v>4829</v>
      </c>
      <c r="K4846" s="93">
        <f t="shared" ca="1" si="611"/>
        <v>-3.1984339518628375</v>
      </c>
      <c r="L4846" s="93">
        <f t="shared" ca="1" si="611"/>
        <v>-1.9378494619188134</v>
      </c>
      <c r="M4846" s="93">
        <f t="shared" ca="1" si="612"/>
        <v>-3.1984339518628375</v>
      </c>
      <c r="N4846" s="101">
        <f t="shared" ca="1" si="608"/>
        <v>-2.8544162452190491</v>
      </c>
      <c r="O4846" s="46">
        <f t="shared" ca="1" si="613"/>
        <v>-0.82785683583465075</v>
      </c>
      <c r="P4846" s="46">
        <f t="shared" ca="1" si="614"/>
        <v>-0.25378676207722439</v>
      </c>
      <c r="Q4846" s="47">
        <f t="shared" ca="1" si="609"/>
        <v>-1.9759969833495035</v>
      </c>
      <c r="R4846" s="47">
        <f t="shared" ca="1" si="610"/>
        <v>-0.3121148992566572</v>
      </c>
      <c r="S4846" s="97">
        <f t="shared" ca="1" si="615"/>
        <v>-0.56998586754565395</v>
      </c>
      <c r="V4846">
        <v>4829</v>
      </c>
      <c r="W4846" s="46">
        <v>0.62944407968800398</v>
      </c>
    </row>
    <row r="4847" spans="10:23">
      <c r="J4847">
        <v>4830</v>
      </c>
      <c r="K4847" s="93">
        <f t="shared" ca="1" si="611"/>
        <v>-8.7860919445762839E-2</v>
      </c>
      <c r="L4847" s="93">
        <f t="shared" ca="1" si="611"/>
        <v>0.47391959995254884</v>
      </c>
      <c r="M4847" s="93">
        <f t="shared" ca="1" si="612"/>
        <v>-8.7860919445762839E-2</v>
      </c>
      <c r="N4847" s="101">
        <f t="shared" ca="1" si="608"/>
        <v>0.42137346184289354</v>
      </c>
      <c r="O4847" s="46">
        <f t="shared" ca="1" si="613"/>
        <v>0.28874392380117575</v>
      </c>
      <c r="P4847" s="46">
        <f t="shared" ca="1" si="614"/>
        <v>0.30451361774068886</v>
      </c>
      <c r="Q4847" s="47">
        <f t="shared" ca="1" si="609"/>
        <v>0.25720453592214954</v>
      </c>
      <c r="R4847" s="47">
        <f t="shared" ca="1" si="610"/>
        <v>0.21755569418359461</v>
      </c>
      <c r="S4847" s="97">
        <f t="shared" ca="1" si="615"/>
        <v>0.25314980899238515</v>
      </c>
      <c r="V4847">
        <v>4830</v>
      </c>
      <c r="W4847" s="46">
        <v>0.129375418517059</v>
      </c>
    </row>
    <row r="4848" spans="10:23">
      <c r="J4848">
        <v>4831</v>
      </c>
      <c r="K4848" s="93">
        <f t="shared" ca="1" si="611"/>
        <v>-1.5890074047212805</v>
      </c>
      <c r="L4848" s="93">
        <f t="shared" ca="1" si="611"/>
        <v>-0.10196497493867383</v>
      </c>
      <c r="M4848" s="93">
        <f t="shared" ca="1" si="612"/>
        <v>-1.5890074047212805</v>
      </c>
      <c r="N4848" s="101">
        <f t="shared" ca="1" si="608"/>
        <v>-0.60201128041305052</v>
      </c>
      <c r="O4848" s="46">
        <f t="shared" ca="1" si="613"/>
        <v>-0.25012183768869856</v>
      </c>
      <c r="P4848" s="46">
        <f t="shared" ca="1" si="614"/>
        <v>3.5080736995751705E-2</v>
      </c>
      <c r="Q4848" s="47">
        <f t="shared" ca="1" si="609"/>
        <v>-0.82052698705759908</v>
      </c>
      <c r="R4848" s="47">
        <f t="shared" ca="1" si="610"/>
        <v>5.2082067296056675E-2</v>
      </c>
      <c r="S4848" s="97">
        <f t="shared" ca="1" si="615"/>
        <v>-9.9019885196320934E-2</v>
      </c>
      <c r="V4848">
        <v>4831</v>
      </c>
      <c r="W4848" s="46">
        <v>4.7723818081108801E-2</v>
      </c>
    </row>
    <row r="4849" spans="10:23">
      <c r="J4849">
        <v>4832</v>
      </c>
      <c r="K4849" s="93">
        <f t="shared" ca="1" si="611"/>
        <v>1.2258349038611227</v>
      </c>
      <c r="L4849" s="93">
        <f t="shared" ca="1" si="611"/>
        <v>1.1077901781448591</v>
      </c>
      <c r="M4849" s="93">
        <f t="shared" ca="1" si="612"/>
        <v>1.2258349038611227</v>
      </c>
      <c r="N4849" s="101">
        <f t="shared" ca="1" si="608"/>
        <v>1.4401202432754765</v>
      </c>
      <c r="O4849" s="46">
        <f t="shared" ca="1" si="613"/>
        <v>0.76032062010367185</v>
      </c>
      <c r="P4849" s="46">
        <f t="shared" ca="1" si="614"/>
        <v>0.54030196589193691</v>
      </c>
      <c r="Q4849" s="47">
        <f t="shared" ca="1" si="609"/>
        <v>1.2003579285271417</v>
      </c>
      <c r="R4849" s="47">
        <f t="shared" ca="1" si="610"/>
        <v>0.38227939763851215</v>
      </c>
      <c r="S4849" s="97">
        <f t="shared" ca="1" si="615"/>
        <v>0.571300008871092</v>
      </c>
      <c r="V4849">
        <v>4832</v>
      </c>
      <c r="W4849" s="46">
        <v>4.4984996449308499E-2</v>
      </c>
    </row>
    <row r="4850" spans="10:23">
      <c r="J4850">
        <v>4833</v>
      </c>
      <c r="K4850" s="93">
        <f t="shared" ca="1" si="611"/>
        <v>0.87947074443176099</v>
      </c>
      <c r="L4850" s="93">
        <f t="shared" ca="1" si="611"/>
        <v>0.35983558360018153</v>
      </c>
      <c r="M4850" s="93">
        <f t="shared" ca="1" si="612"/>
        <v>0.87947074443176099</v>
      </c>
      <c r="N4850" s="101">
        <f t="shared" ca="1" si="608"/>
        <v>0.62084549376325582</v>
      </c>
      <c r="O4850" s="46">
        <f t="shared" ca="1" si="613"/>
        <v>0.63598646060993858</v>
      </c>
      <c r="P4850" s="46">
        <f t="shared" ca="1" si="614"/>
        <v>0.47813488614507027</v>
      </c>
      <c r="Q4850" s="47">
        <f t="shared" ca="1" si="609"/>
        <v>0.95168960953967519</v>
      </c>
      <c r="R4850" s="47">
        <f t="shared" ca="1" si="610"/>
        <v>0.24980882364859699</v>
      </c>
      <c r="S4850" s="97">
        <f t="shared" ca="1" si="615"/>
        <v>0.4428976421292678</v>
      </c>
      <c r="V4850">
        <v>4833</v>
      </c>
      <c r="W4850" s="46">
        <v>-0.37729597070255999</v>
      </c>
    </row>
    <row r="4851" spans="10:23">
      <c r="J4851">
        <v>4834</v>
      </c>
      <c r="K4851" s="93">
        <f t="shared" ca="1" si="611"/>
        <v>5.6686321455465078E-3</v>
      </c>
      <c r="L4851" s="93">
        <f t="shared" ca="1" si="611"/>
        <v>0.39999561302077014</v>
      </c>
      <c r="M4851" s="93">
        <f t="shared" ca="1" si="612"/>
        <v>5.6686321455465078E-3</v>
      </c>
      <c r="N4851" s="101">
        <f t="shared" ca="1" si="608"/>
        <v>0.38103186824194601</v>
      </c>
      <c r="O4851" s="46">
        <f t="shared" ca="1" si="613"/>
        <v>0.32231817756949277</v>
      </c>
      <c r="P4851" s="46">
        <f t="shared" ca="1" si="614"/>
        <v>0.32130074462484737</v>
      </c>
      <c r="Q4851" s="47">
        <f t="shared" ca="1" si="609"/>
        <v>0.32435304345878352</v>
      </c>
      <c r="R4851" s="47">
        <f t="shared" ca="1" si="610"/>
        <v>0.21103276147613942</v>
      </c>
      <c r="S4851" s="97">
        <f t="shared" ca="1" si="615"/>
        <v>0.26667546952281607</v>
      </c>
      <c r="V4851">
        <v>4834</v>
      </c>
      <c r="W4851" s="46">
        <v>0.35228409756427198</v>
      </c>
    </row>
    <row r="4852" spans="10:23">
      <c r="J4852">
        <v>4835</v>
      </c>
      <c r="K4852" s="93">
        <f t="shared" ca="1" si="611"/>
        <v>0.75321886861194121</v>
      </c>
      <c r="L4852" s="93">
        <f t="shared" ca="1" si="611"/>
        <v>0.62466647898814598</v>
      </c>
      <c r="M4852" s="93">
        <f t="shared" ca="1" si="612"/>
        <v>0.75321886861194121</v>
      </c>
      <c r="N4852" s="101">
        <f t="shared" ca="1" si="608"/>
        <v>0.83177628459453123</v>
      </c>
      <c r="O4852" s="46">
        <f t="shared" ca="1" si="613"/>
        <v>0.59066589138468695</v>
      </c>
      <c r="P4852" s="46">
        <f t="shared" ca="1" si="614"/>
        <v>0.45547460153244446</v>
      </c>
      <c r="Q4852" s="47">
        <f t="shared" ca="1" si="609"/>
        <v>0.86104847108917204</v>
      </c>
      <c r="R4852" s="47">
        <f t="shared" ca="1" si="610"/>
        <v>0.28391474837067826</v>
      </c>
      <c r="S4852" s="97">
        <f t="shared" ca="1" si="615"/>
        <v>0.43729031987768263</v>
      </c>
      <c r="V4852">
        <v>4835</v>
      </c>
      <c r="W4852" s="46">
        <v>0.73523019672626699</v>
      </c>
    </row>
    <row r="4853" spans="10:23">
      <c r="J4853">
        <v>4836</v>
      </c>
      <c r="K4853" s="93">
        <f t="shared" ca="1" si="611"/>
        <v>0.65819575063063052</v>
      </c>
      <c r="L4853" s="93">
        <f t="shared" ca="1" si="611"/>
        <v>0.30613896765163234</v>
      </c>
      <c r="M4853" s="93">
        <f t="shared" ca="1" si="612"/>
        <v>0.65819575063063052</v>
      </c>
      <c r="N4853" s="101">
        <f t="shared" ca="1" si="608"/>
        <v>0.4995662228921795</v>
      </c>
      <c r="O4853" s="46">
        <f t="shared" ca="1" si="613"/>
        <v>0.5565554928776798</v>
      </c>
      <c r="P4853" s="46">
        <f t="shared" ca="1" si="614"/>
        <v>0.43841940227894088</v>
      </c>
      <c r="Q4853" s="47">
        <f t="shared" ca="1" si="609"/>
        <v>0.79282767407515764</v>
      </c>
      <c r="R4853" s="47">
        <f t="shared" ca="1" si="610"/>
        <v>0.23019887639349704</v>
      </c>
      <c r="S4853" s="97">
        <f t="shared" ca="1" si="615"/>
        <v>0.39337718463558841</v>
      </c>
      <c r="V4853">
        <v>4836</v>
      </c>
      <c r="W4853" s="46">
        <v>0.64864856219280798</v>
      </c>
    </row>
    <row r="4854" spans="10:23">
      <c r="J4854">
        <v>4837</v>
      </c>
      <c r="K4854" s="93">
        <f t="shared" ca="1" si="611"/>
        <v>-7.1436592928391121E-2</v>
      </c>
      <c r="L4854" s="93">
        <f t="shared" ca="1" si="611"/>
        <v>0.55705049520422711</v>
      </c>
      <c r="M4854" s="93">
        <f t="shared" ca="1" si="612"/>
        <v>-7.1436592928391121E-2</v>
      </c>
      <c r="N4854" s="101">
        <f t="shared" ca="1" si="608"/>
        <v>0.50541177033919515</v>
      </c>
      <c r="O4854" s="46">
        <f t="shared" ca="1" si="613"/>
        <v>0.29463975562209055</v>
      </c>
      <c r="P4854" s="46">
        <f t="shared" ca="1" si="614"/>
        <v>0.30746153365114626</v>
      </c>
      <c r="Q4854" s="47">
        <f t="shared" ca="1" si="609"/>
        <v>0.26899619956397913</v>
      </c>
      <c r="R4854" s="47">
        <f t="shared" ca="1" si="610"/>
        <v>0.23114405751381412</v>
      </c>
      <c r="S4854" s="97">
        <f t="shared" ca="1" si="615"/>
        <v>0.26289190656795236</v>
      </c>
      <c r="V4854">
        <v>4837</v>
      </c>
      <c r="W4854" s="46">
        <v>0.29733193200263502</v>
      </c>
    </row>
    <row r="4855" spans="10:23">
      <c r="J4855">
        <v>4838</v>
      </c>
      <c r="K4855" s="93">
        <f t="shared" ca="1" si="611"/>
        <v>0.74304015400665513</v>
      </c>
      <c r="L4855" s="93">
        <f t="shared" ca="1" si="611"/>
        <v>1.307511006247531</v>
      </c>
      <c r="M4855" s="93">
        <f t="shared" ca="1" si="612"/>
        <v>0.74304015400665513</v>
      </c>
      <c r="N4855" s="101">
        <f t="shared" ca="1" si="608"/>
        <v>1.4759326414416387</v>
      </c>
      <c r="O4855" s="46">
        <f t="shared" ca="1" si="613"/>
        <v>0.58701204357531822</v>
      </c>
      <c r="P4855" s="46">
        <f t="shared" ca="1" si="614"/>
        <v>0.45364767762776009</v>
      </c>
      <c r="Q4855" s="47">
        <f t="shared" ca="1" si="609"/>
        <v>0.85374077547043448</v>
      </c>
      <c r="R4855" s="47">
        <f t="shared" ca="1" si="610"/>
        <v>0.38806999345981807</v>
      </c>
      <c r="S4855" s="97">
        <f t="shared" ca="1" si="615"/>
        <v>0.48754101851756815</v>
      </c>
      <c r="V4855">
        <v>4838</v>
      </c>
      <c r="W4855" s="46">
        <v>0.115347514691863</v>
      </c>
    </row>
    <row r="4856" spans="10:23">
      <c r="J4856">
        <v>4839</v>
      </c>
      <c r="K4856" s="93">
        <f t="shared" ca="1" si="611"/>
        <v>1.2538556689358742</v>
      </c>
      <c r="L4856" s="93">
        <f t="shared" ca="1" si="611"/>
        <v>2.4455878856717543</v>
      </c>
      <c r="M4856" s="93">
        <f t="shared" ca="1" si="612"/>
        <v>1.2538556689358742</v>
      </c>
      <c r="N4856" s="101">
        <f t="shared" ca="1" si="608"/>
        <v>2.71737499087171</v>
      </c>
      <c r="O4856" s="46">
        <f t="shared" ca="1" si="613"/>
        <v>0.77037921935274078</v>
      </c>
      <c r="P4856" s="46">
        <f t="shared" ca="1" si="614"/>
        <v>0.54533126551647138</v>
      </c>
      <c r="Q4856" s="47">
        <f t="shared" ca="1" si="609"/>
        <v>1.2204751270252796</v>
      </c>
      <c r="R4856" s="47">
        <f t="shared" ca="1" si="610"/>
        <v>0.58880189774748615</v>
      </c>
      <c r="S4856" s="97">
        <f t="shared" ca="1" si="615"/>
        <v>0.67959055855011341</v>
      </c>
      <c r="V4856">
        <v>4839</v>
      </c>
      <c r="W4856" s="46">
        <v>2.8201910024650199E-2</v>
      </c>
    </row>
    <row r="4857" spans="10:23">
      <c r="J4857">
        <v>4840</v>
      </c>
      <c r="K4857" s="93">
        <f t="shared" ca="1" si="611"/>
        <v>-0.84527198416928306</v>
      </c>
      <c r="L4857" s="93">
        <f t="shared" ca="1" si="611"/>
        <v>0.10871870787590762</v>
      </c>
      <c r="M4857" s="93">
        <f t="shared" ca="1" si="612"/>
        <v>-0.84527198416928306</v>
      </c>
      <c r="N4857" s="101">
        <f t="shared" ca="1" si="608"/>
        <v>-0.16574107429856882</v>
      </c>
      <c r="O4857" s="46">
        <f t="shared" ca="1" si="613"/>
        <v>1.6856473671226335E-2</v>
      </c>
      <c r="P4857" s="46">
        <f t="shared" ca="1" si="614"/>
        <v>0.16856989267571415</v>
      </c>
      <c r="Q4857" s="47">
        <f t="shared" ca="1" si="609"/>
        <v>-0.28657036433774929</v>
      </c>
      <c r="R4857" s="47">
        <f t="shared" ca="1" si="610"/>
        <v>0.12262368310088007</v>
      </c>
      <c r="S4857" s="97">
        <f t="shared" ca="1" si="615"/>
        <v>6.97400783860532E-2</v>
      </c>
      <c r="V4857">
        <v>4840</v>
      </c>
      <c r="W4857" s="46">
        <v>0.46848107644644799</v>
      </c>
    </row>
    <row r="4858" spans="10:23">
      <c r="J4858">
        <v>4841</v>
      </c>
      <c r="K4858" s="93">
        <f t="shared" ca="1" si="611"/>
        <v>-0.85983393371139627</v>
      </c>
      <c r="L4858" s="93">
        <f t="shared" ca="1" si="611"/>
        <v>0.59793624943548251</v>
      </c>
      <c r="M4858" s="93">
        <f t="shared" ca="1" si="612"/>
        <v>-0.85983393371139627</v>
      </c>
      <c r="N4858" s="101">
        <f t="shared" ca="1" si="608"/>
        <v>0.2934468255863677</v>
      </c>
      <c r="O4858" s="46">
        <f t="shared" ca="1" si="613"/>
        <v>1.1629178330127277E-2</v>
      </c>
      <c r="P4858" s="46">
        <f t="shared" ca="1" si="614"/>
        <v>0.16595624500516462</v>
      </c>
      <c r="Q4858" s="47">
        <f t="shared" ca="1" si="609"/>
        <v>-0.29702495501994741</v>
      </c>
      <c r="R4858" s="47">
        <f t="shared" ca="1" si="610"/>
        <v>0.19687091786943298</v>
      </c>
      <c r="S4858" s="97">
        <f t="shared" ca="1" si="615"/>
        <v>0.10425004809978013</v>
      </c>
      <c r="V4858">
        <v>4841</v>
      </c>
      <c r="W4858" s="46">
        <v>0.91439777446386195</v>
      </c>
    </row>
    <row r="4859" spans="10:23">
      <c r="J4859">
        <v>4842</v>
      </c>
      <c r="K4859" s="93">
        <f t="shared" ca="1" si="611"/>
        <v>-0.38498875496967722</v>
      </c>
      <c r="L4859" s="93">
        <f t="shared" ca="1" si="611"/>
        <v>0.35946990508709831</v>
      </c>
      <c r="M4859" s="93">
        <f t="shared" ca="1" si="612"/>
        <v>-0.38498875496967722</v>
      </c>
      <c r="N4859" s="101">
        <f t="shared" ca="1" si="608"/>
        <v>0.21837231289868159</v>
      </c>
      <c r="O4859" s="46">
        <f t="shared" ca="1" si="613"/>
        <v>0.18208410151205012</v>
      </c>
      <c r="P4859" s="46">
        <f t="shared" ca="1" si="614"/>
        <v>0.25118370659612604</v>
      </c>
      <c r="Q4859" s="47">
        <f t="shared" ca="1" si="609"/>
        <v>4.388489134389828E-2</v>
      </c>
      <c r="R4859" s="47">
        <f t="shared" ca="1" si="610"/>
        <v>0.18473193300059371</v>
      </c>
      <c r="S4859" s="97">
        <f t="shared" ca="1" si="615"/>
        <v>0.18340801725632191</v>
      </c>
      <c r="V4859">
        <v>4842</v>
      </c>
      <c r="W4859" s="46">
        <v>-0.32937933343636999</v>
      </c>
    </row>
    <row r="4860" spans="10:23">
      <c r="J4860">
        <v>4843</v>
      </c>
      <c r="K4860" s="93">
        <f t="shared" ca="1" si="611"/>
        <v>-1.1448198104419038</v>
      </c>
      <c r="L4860" s="93">
        <f t="shared" ca="1" si="611"/>
        <v>0.90084246224025266</v>
      </c>
      <c r="M4860" s="93">
        <f t="shared" ca="1" si="612"/>
        <v>-1.1448198104419038</v>
      </c>
      <c r="N4860" s="101">
        <f t="shared" ca="1" si="608"/>
        <v>0.48999521147731157</v>
      </c>
      <c r="O4860" s="46">
        <f t="shared" ca="1" si="613"/>
        <v>-9.0672051419652011E-2</v>
      </c>
      <c r="P4860" s="46">
        <f t="shared" ca="1" si="614"/>
        <v>0.11480563013027498</v>
      </c>
      <c r="Q4860" s="47">
        <f t="shared" ca="1" si="609"/>
        <v>-0.50162741451950599</v>
      </c>
      <c r="R4860" s="47">
        <f t="shared" ca="1" si="610"/>
        <v>0.22865131572896241</v>
      </c>
      <c r="S4860" s="97">
        <f t="shared" ca="1" si="615"/>
        <v>6.89896321546552E-2</v>
      </c>
      <c r="V4860">
        <v>4843</v>
      </c>
      <c r="W4860" s="46">
        <v>0.33508202024582501</v>
      </c>
    </row>
    <row r="4861" spans="10:23">
      <c r="J4861">
        <v>4844</v>
      </c>
      <c r="K4861" s="93">
        <f t="shared" ca="1" si="611"/>
        <v>0.23225450494466221</v>
      </c>
      <c r="L4861" s="93">
        <f t="shared" ca="1" si="611"/>
        <v>-0.55831714946788136</v>
      </c>
      <c r="M4861" s="93">
        <f t="shared" ca="1" si="612"/>
        <v>0.23225450494466221</v>
      </c>
      <c r="N4861" s="101">
        <f t="shared" ca="1" si="608"/>
        <v>-0.45546896020264416</v>
      </c>
      <c r="O4861" s="46">
        <f t="shared" ca="1" si="613"/>
        <v>0.40365558873249019</v>
      </c>
      <c r="P4861" s="46">
        <f t="shared" ca="1" si="614"/>
        <v>0.36196945020634608</v>
      </c>
      <c r="Q4861" s="47">
        <f t="shared" ca="1" si="609"/>
        <v>0.48702786578477841</v>
      </c>
      <c r="R4861" s="47">
        <f t="shared" ca="1" si="610"/>
        <v>7.5776859896029156E-2</v>
      </c>
      <c r="S4861" s="97">
        <f t="shared" ca="1" si="615"/>
        <v>0.23971622431425968</v>
      </c>
      <c r="V4861">
        <v>4844</v>
      </c>
      <c r="W4861" s="46">
        <v>5.53984062310846E-2</v>
      </c>
    </row>
    <row r="4862" spans="10:23">
      <c r="J4862">
        <v>4845</v>
      </c>
      <c r="K4862" s="93">
        <f t="shared" ca="1" si="611"/>
        <v>-0.3463732478561537</v>
      </c>
      <c r="L4862" s="93">
        <f t="shared" ca="1" si="611"/>
        <v>0.38005156059422579</v>
      </c>
      <c r="M4862" s="93">
        <f t="shared" ca="1" si="612"/>
        <v>-0.3463732478561537</v>
      </c>
      <c r="N4862" s="101">
        <f t="shared" ca="1" si="608"/>
        <v>0.25016603201767912</v>
      </c>
      <c r="O4862" s="46">
        <f t="shared" ca="1" si="613"/>
        <v>0.19594588971870031</v>
      </c>
      <c r="P4862" s="46">
        <f t="shared" ca="1" si="614"/>
        <v>0.25811460069945114</v>
      </c>
      <c r="Q4862" s="47">
        <f t="shared" ca="1" si="609"/>
        <v>7.1608467757198618E-2</v>
      </c>
      <c r="R4862" s="47">
        <f t="shared" ca="1" si="610"/>
        <v>0.18987273860149292</v>
      </c>
      <c r="S4862" s="97">
        <f t="shared" ca="1" si="615"/>
        <v>0.1929093141600966</v>
      </c>
      <c r="V4862">
        <v>4845</v>
      </c>
      <c r="W4862" s="46">
        <v>-0.30901841572503203</v>
      </c>
    </row>
    <row r="4863" spans="10:23">
      <c r="J4863">
        <v>4846</v>
      </c>
      <c r="K4863" s="93">
        <f t="shared" ca="1" si="611"/>
        <v>0.65394548495861182</v>
      </c>
      <c r="L4863" s="93">
        <f t="shared" ca="1" si="611"/>
        <v>-0.87407446956469315</v>
      </c>
      <c r="M4863" s="93">
        <f t="shared" ca="1" si="612"/>
        <v>0.65394548495861182</v>
      </c>
      <c r="N4863" s="101">
        <f t="shared" ca="1" si="608"/>
        <v>-0.62072597523217721</v>
      </c>
      <c r="O4863" s="46">
        <f t="shared" ca="1" si="613"/>
        <v>0.55502977725275437</v>
      </c>
      <c r="P4863" s="46">
        <f t="shared" ca="1" si="614"/>
        <v>0.43765654446647817</v>
      </c>
      <c r="Q4863" s="47">
        <f t="shared" ca="1" si="609"/>
        <v>0.7897762428253069</v>
      </c>
      <c r="R4863" s="47">
        <f t="shared" ca="1" si="610"/>
        <v>4.9056041696937655E-2</v>
      </c>
      <c r="S4863" s="97">
        <f t="shared" ca="1" si="615"/>
        <v>0.30204290947484602</v>
      </c>
      <c r="V4863">
        <v>4846</v>
      </c>
      <c r="W4863" s="46">
        <v>1.14477520840138</v>
      </c>
    </row>
    <row r="4864" spans="10:23">
      <c r="J4864">
        <v>4847</v>
      </c>
      <c r="K4864" s="93">
        <f t="shared" ca="1" si="611"/>
        <v>0.33843702430791606</v>
      </c>
      <c r="L4864" s="93">
        <f t="shared" ca="1" si="611"/>
        <v>1.5168165771711242</v>
      </c>
      <c r="M4864" s="93">
        <f t="shared" ca="1" si="612"/>
        <v>0.33843702430791606</v>
      </c>
      <c r="N4864" s="101">
        <f t="shared" ca="1" si="608"/>
        <v>1.545698862470013</v>
      </c>
      <c r="O4864" s="46">
        <f t="shared" ca="1" si="613"/>
        <v>0.44177187166346038</v>
      </c>
      <c r="P4864" s="46">
        <f t="shared" ca="1" si="614"/>
        <v>0.38102759167183115</v>
      </c>
      <c r="Q4864" s="47">
        <f t="shared" ca="1" si="609"/>
        <v>0.5632604316467188</v>
      </c>
      <c r="R4864" s="47">
        <f t="shared" ca="1" si="610"/>
        <v>0.39935066743425518</v>
      </c>
      <c r="S4864" s="97">
        <f t="shared" ca="1" si="615"/>
        <v>0.42056126954885775</v>
      </c>
      <c r="V4864">
        <v>4847</v>
      </c>
      <c r="W4864" s="46">
        <v>-0.162933919777486</v>
      </c>
    </row>
    <row r="4865" spans="10:23">
      <c r="J4865">
        <v>4848</v>
      </c>
      <c r="K4865" s="93">
        <f t="shared" ca="1" si="611"/>
        <v>3.7991446774486556E-2</v>
      </c>
      <c r="L4865" s="93">
        <f t="shared" ca="1" si="611"/>
        <v>0.41635561069035537</v>
      </c>
      <c r="M4865" s="93">
        <f t="shared" ca="1" si="612"/>
        <v>3.7991446774486556E-2</v>
      </c>
      <c r="N4865" s="101">
        <f t="shared" ca="1" si="608"/>
        <v>0.40682188716093926</v>
      </c>
      <c r="O4865" s="46">
        <f t="shared" ca="1" si="613"/>
        <v>0.33392108127633718</v>
      </c>
      <c r="P4865" s="46">
        <f t="shared" ca="1" si="614"/>
        <v>0.3271021964782696</v>
      </c>
      <c r="Q4865" s="47">
        <f t="shared" ca="1" si="609"/>
        <v>0.34755885087247246</v>
      </c>
      <c r="R4865" s="47">
        <f t="shared" ca="1" si="610"/>
        <v>0.21520281384433931</v>
      </c>
      <c r="S4865" s="97">
        <f t="shared" ca="1" si="615"/>
        <v>0.27456194756033825</v>
      </c>
      <c r="V4865">
        <v>4848</v>
      </c>
      <c r="W4865" s="46">
        <v>0.24124778725843399</v>
      </c>
    </row>
    <row r="4866" spans="10:23">
      <c r="J4866">
        <v>4849</v>
      </c>
      <c r="K4866" s="93">
        <f t="shared" ca="1" si="611"/>
        <v>-0.249844010611081</v>
      </c>
      <c r="L4866" s="93">
        <f t="shared" ca="1" si="611"/>
        <v>1.1708746358800566</v>
      </c>
      <c r="M4866" s="93">
        <f t="shared" ca="1" si="612"/>
        <v>-0.249844010611081</v>
      </c>
      <c r="N4866" s="101">
        <f t="shared" ca="1" si="608"/>
        <v>1.0306305574671064</v>
      </c>
      <c r="O4866" s="46">
        <f t="shared" ca="1" si="613"/>
        <v>0.23059693906286596</v>
      </c>
      <c r="P4866" s="46">
        <f t="shared" ca="1" si="614"/>
        <v>0.27544012537153395</v>
      </c>
      <c r="Q4866" s="47">
        <f t="shared" ca="1" si="609"/>
        <v>0.14091056644552996</v>
      </c>
      <c r="R4866" s="47">
        <f t="shared" ca="1" si="610"/>
        <v>0.3160679908372146</v>
      </c>
      <c r="S4866" s="97">
        <f t="shared" ca="1" si="615"/>
        <v>0.27333246495004027</v>
      </c>
      <c r="V4866">
        <v>4849</v>
      </c>
      <c r="W4866" s="46">
        <v>-0.14176238846028499</v>
      </c>
    </row>
    <row r="4867" spans="10:23">
      <c r="J4867">
        <v>4850</v>
      </c>
      <c r="K4867" s="93">
        <f t="shared" ca="1" si="611"/>
        <v>2.0121913985301894</v>
      </c>
      <c r="L4867" s="93">
        <f t="shared" ca="1" si="611"/>
        <v>0.84019878141301529</v>
      </c>
      <c r="M4867" s="93">
        <f t="shared" ca="1" si="612"/>
        <v>2.0121913985301894</v>
      </c>
      <c r="N4867" s="101">
        <f t="shared" ca="1" si="608"/>
        <v>1.4365003448595983</v>
      </c>
      <c r="O4867" s="46">
        <f t="shared" ca="1" si="613"/>
        <v>1.0425985959433062</v>
      </c>
      <c r="P4867" s="46">
        <f t="shared" ca="1" si="614"/>
        <v>0.68144095381175407</v>
      </c>
      <c r="Q4867" s="47">
        <f t="shared" ca="1" si="609"/>
        <v>1.7649138802064106</v>
      </c>
      <c r="R4867" s="47">
        <f t="shared" ca="1" si="610"/>
        <v>0.38169408725121889</v>
      </c>
      <c r="S4867" s="97">
        <f t="shared" ca="1" si="615"/>
        <v>0.71214634159726253</v>
      </c>
      <c r="V4867">
        <v>4850</v>
      </c>
      <c r="W4867" s="46">
        <v>0.80074228915081702</v>
      </c>
    </row>
    <row r="4868" spans="10:23">
      <c r="J4868">
        <v>4851</v>
      </c>
      <c r="K4868" s="93">
        <f t="shared" ca="1" si="611"/>
        <v>1.2650429364168356</v>
      </c>
      <c r="L4868" s="93">
        <f t="shared" ca="1" si="611"/>
        <v>-1.265788479430084</v>
      </c>
      <c r="M4868" s="93">
        <f t="shared" ca="1" si="612"/>
        <v>1.2650429364168356</v>
      </c>
      <c r="N4868" s="101">
        <f t="shared" ca="1" si="608"/>
        <v>-0.79776074386913376</v>
      </c>
      <c r="O4868" s="46">
        <f t="shared" ca="1" si="613"/>
        <v>0.77439510685556012</v>
      </c>
      <c r="P4868" s="46">
        <f t="shared" ca="1" si="614"/>
        <v>0.54733920926788104</v>
      </c>
      <c r="Q4868" s="47">
        <f t="shared" ca="1" si="609"/>
        <v>1.2285069020309183</v>
      </c>
      <c r="R4868" s="47">
        <f t="shared" ca="1" si="610"/>
        <v>2.0430849194090189E-2</v>
      </c>
      <c r="S4868" s="97">
        <f t="shared" ca="1" si="615"/>
        <v>0.39741297802482517</v>
      </c>
      <c r="V4868">
        <v>4851</v>
      </c>
      <c r="W4868" s="46">
        <v>0.61800238856715495</v>
      </c>
    </row>
    <row r="4869" spans="10:23">
      <c r="J4869">
        <v>4852</v>
      </c>
      <c r="K4869" s="93">
        <f t="shared" ca="1" si="611"/>
        <v>-0.13277214070000945</v>
      </c>
      <c r="L4869" s="93">
        <f t="shared" ca="1" si="611"/>
        <v>-0.33952468670239216</v>
      </c>
      <c r="M4869" s="93">
        <f t="shared" ca="1" si="612"/>
        <v>-0.13277214070000945</v>
      </c>
      <c r="N4869" s="101">
        <f t="shared" ca="1" si="608"/>
        <v>-0.36412216673785081</v>
      </c>
      <c r="O4869" s="46">
        <f t="shared" ca="1" si="613"/>
        <v>0.27262216641241033</v>
      </c>
      <c r="P4869" s="46">
        <f t="shared" ca="1" si="614"/>
        <v>0.29645273904630615</v>
      </c>
      <c r="Q4869" s="47">
        <f t="shared" ca="1" si="609"/>
        <v>0.22496102114461866</v>
      </c>
      <c r="R4869" s="47">
        <f t="shared" ca="1" si="610"/>
        <v>9.0546950356676148E-2</v>
      </c>
      <c r="S4869" s="97">
        <f t="shared" ca="1" si="615"/>
        <v>0.18158455838454324</v>
      </c>
      <c r="V4869">
        <v>4852</v>
      </c>
      <c r="W4869" s="46">
        <v>0.20966267701883901</v>
      </c>
    </row>
    <row r="4870" spans="10:23">
      <c r="J4870">
        <v>4853</v>
      </c>
      <c r="K4870" s="93">
        <f t="shared" ca="1" si="611"/>
        <v>-1.4603245404968337E-2</v>
      </c>
      <c r="L4870" s="93">
        <f t="shared" ca="1" si="611"/>
        <v>1.5733832365318443</v>
      </c>
      <c r="M4870" s="93">
        <f t="shared" ca="1" si="612"/>
        <v>-1.4603245404968337E-2</v>
      </c>
      <c r="N4870" s="101">
        <f t="shared" ca="1" si="608"/>
        <v>1.4870540354814712</v>
      </c>
      <c r="O4870" s="46">
        <f t="shared" ca="1" si="613"/>
        <v>0.31504119238501044</v>
      </c>
      <c r="P4870" s="46">
        <f t="shared" ca="1" si="614"/>
        <v>0.31766225203260617</v>
      </c>
      <c r="Q4870" s="47">
        <f t="shared" ca="1" si="609"/>
        <v>0.30979907308981885</v>
      </c>
      <c r="R4870" s="47">
        <f t="shared" ca="1" si="610"/>
        <v>0.38986823935095749</v>
      </c>
      <c r="S4870" s="97">
        <f t="shared" ca="1" si="615"/>
        <v>0.35245471586798394</v>
      </c>
      <c r="V4870">
        <v>4853</v>
      </c>
      <c r="W4870" s="46">
        <v>-3.0237661034989202E-2</v>
      </c>
    </row>
    <row r="4871" spans="10:23">
      <c r="J4871">
        <v>4854</v>
      </c>
      <c r="K4871" s="93">
        <f t="shared" ca="1" si="611"/>
        <v>0.24367766103310146</v>
      </c>
      <c r="L4871" s="93">
        <f t="shared" ca="1" si="611"/>
        <v>0.67524229139780045</v>
      </c>
      <c r="M4871" s="93">
        <f t="shared" ca="1" si="612"/>
        <v>0.24367766103310146</v>
      </c>
      <c r="N4871" s="101">
        <f t="shared" ca="1" si="608"/>
        <v>0.71768082720470838</v>
      </c>
      <c r="O4871" s="46">
        <f t="shared" ca="1" si="613"/>
        <v>0.40775615304423007</v>
      </c>
      <c r="P4871" s="46">
        <f t="shared" ca="1" si="614"/>
        <v>0.36401973236221602</v>
      </c>
      <c r="Q4871" s="47">
        <f t="shared" ca="1" si="609"/>
        <v>0.49522899440825813</v>
      </c>
      <c r="R4871" s="47">
        <f t="shared" ca="1" si="610"/>
        <v>0.26546636980284072</v>
      </c>
      <c r="S4871" s="97">
        <f t="shared" ca="1" si="615"/>
        <v>0.33661126142353537</v>
      </c>
      <c r="V4871">
        <v>4854</v>
      </c>
      <c r="W4871" s="46">
        <v>0.107839776307449</v>
      </c>
    </row>
    <row r="4872" spans="10:23">
      <c r="J4872">
        <v>4855</v>
      </c>
      <c r="K4872" s="93">
        <f t="shared" ca="1" si="611"/>
        <v>-0.79840256276529786</v>
      </c>
      <c r="L4872" s="93">
        <f t="shared" ca="1" si="611"/>
        <v>-0.7254076452477396</v>
      </c>
      <c r="M4872" s="93">
        <f t="shared" ca="1" si="612"/>
        <v>-0.79840256276529786</v>
      </c>
      <c r="N4872" s="101">
        <f t="shared" ca="1" si="608"/>
        <v>-0.94165671905775272</v>
      </c>
      <c r="O4872" s="46">
        <f t="shared" ca="1" si="613"/>
        <v>3.3681165134173574E-2</v>
      </c>
      <c r="P4872" s="46">
        <f t="shared" ca="1" si="614"/>
        <v>0.17698223840718777</v>
      </c>
      <c r="Q4872" s="47">
        <f t="shared" ca="1" si="609"/>
        <v>-0.25292098141185482</v>
      </c>
      <c r="R4872" s="47">
        <f t="shared" ca="1" si="610"/>
        <v>-2.8360492907270884E-3</v>
      </c>
      <c r="S4872" s="97">
        <f t="shared" ca="1" si="615"/>
        <v>1.5422557921723243E-2</v>
      </c>
      <c r="V4872">
        <v>4855</v>
      </c>
      <c r="W4872" s="46">
        <v>-0.302515586805777</v>
      </c>
    </row>
    <row r="4873" spans="10:23">
      <c r="J4873">
        <v>4856</v>
      </c>
      <c r="K4873" s="93">
        <f t="shared" ca="1" si="611"/>
        <v>1.7181501536934163</v>
      </c>
      <c r="L4873" s="93">
        <f t="shared" ca="1" si="611"/>
        <v>-0.34210477229595598</v>
      </c>
      <c r="M4873" s="93">
        <f t="shared" ca="1" si="612"/>
        <v>1.7181501536934163</v>
      </c>
      <c r="N4873" s="101">
        <f t="shared" ca="1" si="608"/>
        <v>0.22206650999201633</v>
      </c>
      <c r="O4873" s="46">
        <f t="shared" ca="1" si="613"/>
        <v>0.93704676548399113</v>
      </c>
      <c r="P4873" s="46">
        <f t="shared" ca="1" si="614"/>
        <v>0.62866503858209655</v>
      </c>
      <c r="Q4873" s="47">
        <f t="shared" ca="1" si="609"/>
        <v>1.5538102192877803</v>
      </c>
      <c r="R4873" s="47">
        <f t="shared" ca="1" si="610"/>
        <v>0.18532925692602564</v>
      </c>
      <c r="S4873" s="97">
        <f t="shared" ca="1" si="615"/>
        <v>0.56118801120500839</v>
      </c>
      <c r="V4873">
        <v>4856</v>
      </c>
      <c r="W4873" s="46">
        <v>0.64171104148369496</v>
      </c>
    </row>
    <row r="4874" spans="10:23">
      <c r="J4874">
        <v>4857</v>
      </c>
      <c r="K4874" s="93">
        <f t="shared" ca="1" si="611"/>
        <v>9.6038922069907065E-2</v>
      </c>
      <c r="L4874" s="93">
        <f t="shared" ca="1" si="611"/>
        <v>-1.3829578927201382</v>
      </c>
      <c r="M4874" s="93">
        <f t="shared" ca="1" si="612"/>
        <v>9.6038922069907065E-2</v>
      </c>
      <c r="N4874" s="101">
        <f t="shared" ca="1" si="608"/>
        <v>-1.2806165963332266</v>
      </c>
      <c r="O4874" s="46">
        <f t="shared" ca="1" si="613"/>
        <v>0.35475835284473473</v>
      </c>
      <c r="P4874" s="46">
        <f t="shared" ca="1" si="614"/>
        <v>0.33752083226246837</v>
      </c>
      <c r="Q4874" s="47">
        <f t="shared" ca="1" si="609"/>
        <v>0.38923339400926749</v>
      </c>
      <c r="R4874" s="47">
        <f t="shared" ca="1" si="610"/>
        <v>-5.7643315752884117E-2</v>
      </c>
      <c r="S4874" s="97">
        <f t="shared" ca="1" si="615"/>
        <v>0.1485575185459253</v>
      </c>
      <c r="V4874">
        <v>4857</v>
      </c>
      <c r="W4874" s="46">
        <v>0.16628614939755201</v>
      </c>
    </row>
    <row r="4875" spans="10:23">
      <c r="J4875">
        <v>4858</v>
      </c>
      <c r="K4875" s="93">
        <f t="shared" ca="1" si="611"/>
        <v>-0.95610599665873386</v>
      </c>
      <c r="L4875" s="93">
        <f t="shared" ca="1" si="611"/>
        <v>1.3574987532246987</v>
      </c>
      <c r="M4875" s="93">
        <f t="shared" ca="1" si="612"/>
        <v>-0.95610599665873386</v>
      </c>
      <c r="N4875" s="101">
        <f t="shared" ca="1" si="608"/>
        <v>0.98295859005451747</v>
      </c>
      <c r="O4875" s="46">
        <f t="shared" ca="1" si="613"/>
        <v>-2.2929553292121208E-2</v>
      </c>
      <c r="P4875" s="46">
        <f t="shared" ca="1" si="614"/>
        <v>0.14867687919404038</v>
      </c>
      <c r="Q4875" s="47">
        <f t="shared" ca="1" si="609"/>
        <v>-0.36614241826444438</v>
      </c>
      <c r="R4875" s="47">
        <f t="shared" ca="1" si="610"/>
        <v>0.3083597917377866</v>
      </c>
      <c r="S4875" s="97">
        <f t="shared" ca="1" si="615"/>
        <v>0.1427151192228327</v>
      </c>
      <c r="V4875">
        <v>4858</v>
      </c>
      <c r="W4875" s="46">
        <v>1.3807723795406699</v>
      </c>
    </row>
    <row r="4876" spans="10:23">
      <c r="J4876">
        <v>4859</v>
      </c>
      <c r="K4876" s="93">
        <f t="shared" ca="1" si="611"/>
        <v>1.139917229804015</v>
      </c>
      <c r="L4876" s="93">
        <f t="shared" ca="1" si="611"/>
        <v>-1.3824764845111275</v>
      </c>
      <c r="M4876" s="93">
        <f t="shared" ca="1" si="612"/>
        <v>1.139917229804015</v>
      </c>
      <c r="N4876" s="101">
        <f t="shared" ca="1" si="608"/>
        <v>-0.9481834614744955</v>
      </c>
      <c r="O4876" s="46">
        <f t="shared" ca="1" si="613"/>
        <v>0.72947879799613458</v>
      </c>
      <c r="P4876" s="46">
        <f t="shared" ca="1" si="614"/>
        <v>0.52488105483816827</v>
      </c>
      <c r="Q4876" s="47">
        <f t="shared" ca="1" si="609"/>
        <v>1.1386742843120672</v>
      </c>
      <c r="R4876" s="47">
        <f t="shared" ca="1" si="610"/>
        <v>-3.8913745216646034E-3</v>
      </c>
      <c r="S4876" s="97">
        <f t="shared" ca="1" si="615"/>
        <v>0.36279371173723496</v>
      </c>
      <c r="V4876">
        <v>4859</v>
      </c>
      <c r="W4876" s="46">
        <v>0.55505079869886098</v>
      </c>
    </row>
    <row r="4877" spans="10:23">
      <c r="J4877">
        <v>4860</v>
      </c>
      <c r="K4877" s="93">
        <f t="shared" ca="1" si="611"/>
        <v>0.85980202300040176</v>
      </c>
      <c r="L4877" s="93">
        <f t="shared" ca="1" si="611"/>
        <v>-0.34364299207356597</v>
      </c>
      <c r="M4877" s="93">
        <f t="shared" ca="1" si="612"/>
        <v>0.85980202300040176</v>
      </c>
      <c r="N4877" s="101">
        <f t="shared" ca="1" si="608"/>
        <v>-5.236581173535354E-2</v>
      </c>
      <c r="O4877" s="46">
        <f t="shared" ca="1" si="613"/>
        <v>0.62892599005919392</v>
      </c>
      <c r="P4877" s="46">
        <f t="shared" ca="1" si="614"/>
        <v>0.47460465086969794</v>
      </c>
      <c r="Q4877" s="47">
        <f t="shared" ca="1" si="609"/>
        <v>0.93756866843818598</v>
      </c>
      <c r="R4877" s="47">
        <f t="shared" ca="1" si="610"/>
        <v>0.1409556115741406</v>
      </c>
      <c r="S4877" s="97">
        <f t="shared" ca="1" si="615"/>
        <v>0.38494080081666726</v>
      </c>
      <c r="V4877">
        <v>4860</v>
      </c>
      <c r="W4877" s="46">
        <v>0.81305618330975304</v>
      </c>
    </row>
    <row r="4878" spans="10:23">
      <c r="J4878">
        <v>4861</v>
      </c>
      <c r="K4878" s="93">
        <f t="shared" ca="1" si="611"/>
        <v>1.7826821116666898</v>
      </c>
      <c r="L4878" s="93">
        <f t="shared" ca="1" si="611"/>
        <v>-0.91035626204250963</v>
      </c>
      <c r="M4878" s="93">
        <f t="shared" ca="1" si="612"/>
        <v>1.7826821116666898</v>
      </c>
      <c r="N4878" s="101">
        <f t="shared" ca="1" si="608"/>
        <v>-0.2961605637753687</v>
      </c>
      <c r="O4878" s="46">
        <f t="shared" ca="1" si="613"/>
        <v>0.96021176837664235</v>
      </c>
      <c r="P4878" s="46">
        <f t="shared" ca="1" si="614"/>
        <v>0.64024754002842221</v>
      </c>
      <c r="Q4878" s="47">
        <f t="shared" ca="1" si="609"/>
        <v>1.6001402250730827</v>
      </c>
      <c r="R4878" s="47">
        <f t="shared" ca="1" si="610"/>
        <v>0.10153583114309717</v>
      </c>
      <c r="S4878" s="97">
        <f t="shared" ca="1" si="615"/>
        <v>0.53087379975986981</v>
      </c>
      <c r="V4878">
        <v>4861</v>
      </c>
      <c r="W4878" s="46">
        <v>3.4361676720477498E-2</v>
      </c>
    </row>
    <row r="4879" spans="10:23">
      <c r="J4879">
        <v>4862</v>
      </c>
      <c r="K4879" s="93">
        <f t="shared" ca="1" si="611"/>
        <v>-0.31445046451474606</v>
      </c>
      <c r="L4879" s="93">
        <f t="shared" ca="1" si="611"/>
        <v>-0.14333393824555249</v>
      </c>
      <c r="M4879" s="93">
        <f t="shared" ca="1" si="612"/>
        <v>-0.31445046451474606</v>
      </c>
      <c r="N4879" s="101">
        <f t="shared" ca="1" si="608"/>
        <v>-0.23589479912462358</v>
      </c>
      <c r="O4879" s="46">
        <f t="shared" ca="1" si="613"/>
        <v>0.20740519440540223</v>
      </c>
      <c r="P4879" s="46">
        <f t="shared" ca="1" si="614"/>
        <v>0.26384425304280212</v>
      </c>
      <c r="Q4879" s="47">
        <f t="shared" ca="1" si="609"/>
        <v>9.4527077130602516E-2</v>
      </c>
      <c r="R4879" s="47">
        <f t="shared" ca="1" si="610"/>
        <v>0.11128035267263109</v>
      </c>
      <c r="S4879" s="97">
        <f t="shared" ca="1" si="615"/>
        <v>0.15934277353901666</v>
      </c>
      <c r="V4879">
        <v>4862</v>
      </c>
      <c r="W4879" s="46">
        <v>0.169062024548464</v>
      </c>
    </row>
    <row r="4880" spans="10:23">
      <c r="J4880">
        <v>4863</v>
      </c>
      <c r="K4880" s="93">
        <f t="shared" ca="1" si="611"/>
        <v>-1.4364656101432616</v>
      </c>
      <c r="L4880" s="93">
        <f t="shared" ca="1" si="611"/>
        <v>7.7548956203307498E-2</v>
      </c>
      <c r="M4880" s="93">
        <f t="shared" ca="1" si="612"/>
        <v>-1.4364656101432616</v>
      </c>
      <c r="N4880" s="101">
        <f t="shared" ca="1" si="608"/>
        <v>-0.38330542751227797</v>
      </c>
      <c r="O4880" s="46">
        <f t="shared" ca="1" si="613"/>
        <v>-0.19536399020306194</v>
      </c>
      <c r="P4880" s="46">
        <f t="shared" ca="1" si="614"/>
        <v>6.2459660738570011E-2</v>
      </c>
      <c r="Q4880" s="47">
        <f t="shared" ca="1" si="609"/>
        <v>-0.71101129208632585</v>
      </c>
      <c r="R4880" s="47">
        <f t="shared" ca="1" si="610"/>
        <v>8.7445161161659984E-2</v>
      </c>
      <c r="S4880" s="97">
        <f t="shared" ca="1" si="615"/>
        <v>-5.395941452070098E-2</v>
      </c>
      <c r="V4880">
        <v>4863</v>
      </c>
      <c r="W4880" s="46">
        <v>1.3410565931746001E-2</v>
      </c>
    </row>
    <row r="4881" spans="10:23">
      <c r="J4881">
        <v>4864</v>
      </c>
      <c r="K4881" s="93">
        <f t="shared" ca="1" si="611"/>
        <v>0.41420728550178149</v>
      </c>
      <c r="L4881" s="93">
        <f t="shared" ca="1" si="611"/>
        <v>0.2313886878184796</v>
      </c>
      <c r="M4881" s="93">
        <f t="shared" ca="1" si="612"/>
        <v>0.41420728550178149</v>
      </c>
      <c r="N4881" s="101">
        <f t="shared" ca="1" si="608"/>
        <v>0.35110293381485913</v>
      </c>
      <c r="O4881" s="46">
        <f t="shared" ca="1" si="613"/>
        <v>0.46897108233144863</v>
      </c>
      <c r="P4881" s="46">
        <f t="shared" ca="1" si="614"/>
        <v>0.39462719700582527</v>
      </c>
      <c r="Q4881" s="47">
        <f t="shared" ca="1" si="609"/>
        <v>0.61765885298269529</v>
      </c>
      <c r="R4881" s="47">
        <f t="shared" ca="1" si="610"/>
        <v>0.2061934775548136</v>
      </c>
      <c r="S4881" s="97">
        <f t="shared" ca="1" si="615"/>
        <v>0.33758227994313111</v>
      </c>
      <c r="V4881">
        <v>4864</v>
      </c>
      <c r="W4881" s="46">
        <v>-0.27999693872349601</v>
      </c>
    </row>
    <row r="4882" spans="10:23">
      <c r="J4882">
        <v>4865</v>
      </c>
      <c r="K4882" s="93">
        <f t="shared" ca="1" si="611"/>
        <v>0.39314457715923201</v>
      </c>
      <c r="L4882" s="93">
        <f t="shared" ca="1" si="611"/>
        <v>0.25627854429363617</v>
      </c>
      <c r="M4882" s="93">
        <f t="shared" ca="1" si="612"/>
        <v>0.39314457715923201</v>
      </c>
      <c r="N4882" s="101">
        <f t="shared" ref="N4882:N4945" ca="1" si="616">$N$2*K4882+SQRT(1-$N$2^2)*L4882</f>
        <v>0.36800217452949524</v>
      </c>
      <c r="O4882" s="46">
        <f t="shared" ca="1" si="613"/>
        <v>0.46141021303496299</v>
      </c>
      <c r="P4882" s="46">
        <f t="shared" ca="1" si="614"/>
        <v>0.39084676235758248</v>
      </c>
      <c r="Q4882" s="47">
        <f t="shared" ref="Q4882:Q4945" ca="1" si="617">$K$2+K4882*$S$3</f>
        <v>0.60253711438972402</v>
      </c>
      <c r="R4882" s="47">
        <f t="shared" ref="R4882:R4945" ca="1" si="618">$L$2+$L$3*N4882</f>
        <v>0.2089259578598571</v>
      </c>
      <c r="S4882" s="97">
        <f t="shared" ca="1" si="615"/>
        <v>0.33516808544741006</v>
      </c>
      <c r="V4882">
        <v>4865</v>
      </c>
      <c r="W4882" s="46">
        <v>0.345040724460769</v>
      </c>
    </row>
    <row r="4883" spans="10:23">
      <c r="J4883">
        <v>4866</v>
      </c>
      <c r="K4883" s="93">
        <f t="shared" ref="K4883:L4946" ca="1" si="619">_xlfn.NORM.S.INV(RAND())</f>
        <v>0.56720994344571818</v>
      </c>
      <c r="L4883" s="93">
        <f t="shared" ca="1" si="619"/>
        <v>-0.27802046115319756</v>
      </c>
      <c r="M4883" s="93">
        <f t="shared" ref="M4883:M4946" ca="1" si="620">K4883</f>
        <v>0.56720994344571818</v>
      </c>
      <c r="N4883" s="101">
        <f t="shared" ca="1" si="616"/>
        <v>-8.3201038601795479E-2</v>
      </c>
      <c r="O4883" s="46">
        <f t="shared" ref="O4883:O4946" ca="1" si="621">$K$2+K4883*$K$3</f>
        <v>0.52389436569629755</v>
      </c>
      <c r="P4883" s="46">
        <f t="shared" ref="P4883:P4946" ca="1" si="622">$K$2+K4883*$R$3</f>
        <v>0.42208883868824976</v>
      </c>
      <c r="Q4883" s="47">
        <f t="shared" ca="1" si="617"/>
        <v>0.72750541971239313</v>
      </c>
      <c r="R4883" s="47">
        <f t="shared" ca="1" si="618"/>
        <v>0.13596978697190698</v>
      </c>
      <c r="S4883" s="97">
        <f t="shared" ref="S4883:S4946" ca="1" si="623">AVERAGE(R4883,O4883)</f>
        <v>0.32993207633410226</v>
      </c>
      <c r="V4883">
        <v>4866</v>
      </c>
      <c r="W4883" s="46">
        <v>0.120807165812554</v>
      </c>
    </row>
    <row r="4884" spans="10:23">
      <c r="J4884">
        <v>4867</v>
      </c>
      <c r="K4884" s="93">
        <f t="shared" ca="1" si="619"/>
        <v>-1.1131764687147157</v>
      </c>
      <c r="L4884" s="93">
        <f t="shared" ca="1" si="619"/>
        <v>-1.1018680285986888</v>
      </c>
      <c r="M4884" s="93">
        <f t="shared" ca="1" si="620"/>
        <v>-1.1131764687147157</v>
      </c>
      <c r="N4884" s="101">
        <f t="shared" ca="1" si="616"/>
        <v>-1.398677643139727</v>
      </c>
      <c r="O4884" s="46">
        <f t="shared" ca="1" si="621"/>
        <v>-7.93130577417126E-2</v>
      </c>
      <c r="P4884" s="46">
        <f t="shared" ca="1" si="622"/>
        <v>0.12048512696924468</v>
      </c>
      <c r="Q4884" s="47">
        <f t="shared" ca="1" si="617"/>
        <v>-0.47890942716362717</v>
      </c>
      <c r="R4884" s="47">
        <f t="shared" ca="1" si="618"/>
        <v>-7.6732900346598076E-2</v>
      </c>
      <c r="S4884" s="97">
        <f t="shared" ca="1" si="623"/>
        <v>-7.8022979044155338E-2</v>
      </c>
      <c r="V4884">
        <v>4867</v>
      </c>
      <c r="W4884" s="46">
        <v>0.31794932599040099</v>
      </c>
    </row>
    <row r="4885" spans="10:23">
      <c r="J4885">
        <v>4868</v>
      </c>
      <c r="K4885" s="93">
        <f t="shared" ca="1" si="619"/>
        <v>0.40561567156847655</v>
      </c>
      <c r="L4885" s="93">
        <f t="shared" ca="1" si="619"/>
        <v>1.6680387281305078</v>
      </c>
      <c r="M4885" s="93">
        <f t="shared" ca="1" si="620"/>
        <v>0.40561567156847655</v>
      </c>
      <c r="N4885" s="101">
        <f t="shared" ca="1" si="616"/>
        <v>1.7104343583645194</v>
      </c>
      <c r="O4885" s="46">
        <f t="shared" ca="1" si="621"/>
        <v>0.46588695521260348</v>
      </c>
      <c r="P4885" s="46">
        <f t="shared" ca="1" si="622"/>
        <v>0.39308513344640272</v>
      </c>
      <c r="Q4885" s="47">
        <f t="shared" ca="1" si="617"/>
        <v>0.611490598745005</v>
      </c>
      <c r="R4885" s="47">
        <f t="shared" ca="1" si="618"/>
        <v>0.42598715990598257</v>
      </c>
      <c r="S4885" s="97">
        <f t="shared" ca="1" si="623"/>
        <v>0.44593705755929303</v>
      </c>
      <c r="V4885">
        <v>4868</v>
      </c>
      <c r="W4885" s="46">
        <v>0.90719720528149295</v>
      </c>
    </row>
    <row r="4886" spans="10:23">
      <c r="J4886">
        <v>4869</v>
      </c>
      <c r="K4886" s="93">
        <f t="shared" ca="1" si="619"/>
        <v>1.3182158936692421</v>
      </c>
      <c r="L4886" s="93">
        <f t="shared" ca="1" si="619"/>
        <v>-0.24174301287126679</v>
      </c>
      <c r="M4886" s="93">
        <f t="shared" ca="1" si="620"/>
        <v>1.3182158936692421</v>
      </c>
      <c r="N4886" s="101">
        <f t="shared" ca="1" si="616"/>
        <v>0.19002974017792468</v>
      </c>
      <c r="O4886" s="46">
        <f t="shared" ca="1" si="621"/>
        <v>0.79348257525490662</v>
      </c>
      <c r="P4886" s="46">
        <f t="shared" ca="1" si="622"/>
        <v>0.55688294346755429</v>
      </c>
      <c r="Q4886" s="47">
        <f t="shared" ca="1" si="617"/>
        <v>1.2666818388296113</v>
      </c>
      <c r="R4886" s="47">
        <f t="shared" ca="1" si="618"/>
        <v>0.18014915185311542</v>
      </c>
      <c r="S4886" s="97">
        <f t="shared" ca="1" si="623"/>
        <v>0.48681586355401102</v>
      </c>
      <c r="V4886">
        <v>4869</v>
      </c>
      <c r="W4886" s="46">
        <v>0.83155613539197404</v>
      </c>
    </row>
    <row r="4887" spans="10:23">
      <c r="J4887">
        <v>4870</v>
      </c>
      <c r="K4887" s="93">
        <f t="shared" ca="1" si="619"/>
        <v>0.94201776276089699</v>
      </c>
      <c r="L4887" s="93">
        <f t="shared" ca="1" si="619"/>
        <v>0.10363916201142417</v>
      </c>
      <c r="M4887" s="93">
        <f t="shared" ca="1" si="620"/>
        <v>0.94201776276089699</v>
      </c>
      <c r="N4887" s="101">
        <f t="shared" ca="1" si="616"/>
        <v>0.39784132856718435</v>
      </c>
      <c r="O4887" s="46">
        <f t="shared" ca="1" si="621"/>
        <v>0.65843893076621707</v>
      </c>
      <c r="P4887" s="46">
        <f t="shared" ca="1" si="622"/>
        <v>0.48936112122320952</v>
      </c>
      <c r="Q4887" s="47">
        <f t="shared" ca="1" si="617"/>
        <v>0.99659454985223228</v>
      </c>
      <c r="R4887" s="47">
        <f t="shared" ca="1" si="618"/>
        <v>0.21375072496649572</v>
      </c>
      <c r="S4887" s="97">
        <f t="shared" ca="1" si="623"/>
        <v>0.43609482786635639</v>
      </c>
      <c r="V4887">
        <v>4870</v>
      </c>
      <c r="W4887" s="46">
        <v>0.43202862719482299</v>
      </c>
    </row>
    <row r="4888" spans="10:23">
      <c r="J4888">
        <v>4871</v>
      </c>
      <c r="K4888" s="93">
        <f t="shared" ca="1" si="619"/>
        <v>-0.96217366631948598</v>
      </c>
      <c r="L4888" s="93">
        <f t="shared" ca="1" si="619"/>
        <v>-1.1014595843001183</v>
      </c>
      <c r="M4888" s="93">
        <f t="shared" ca="1" si="620"/>
        <v>-0.96217366631948598</v>
      </c>
      <c r="N4888" s="101">
        <f t="shared" ca="1" si="616"/>
        <v>-1.3502681252657165</v>
      </c>
      <c r="O4888" s="46">
        <f t="shared" ca="1" si="621"/>
        <v>-2.5107661467626885E-2</v>
      </c>
      <c r="P4888" s="46">
        <f t="shared" ca="1" si="622"/>
        <v>0.14758782510628754</v>
      </c>
      <c r="Q4888" s="47">
        <f t="shared" ca="1" si="617"/>
        <v>-0.37049863461545574</v>
      </c>
      <c r="R4888" s="47">
        <f t="shared" ca="1" si="618"/>
        <v>-6.8905444876789818E-2</v>
      </c>
      <c r="S4888" s="97">
        <f t="shared" ca="1" si="623"/>
        <v>-4.7006553172208351E-2</v>
      </c>
      <c r="V4888">
        <v>4871</v>
      </c>
      <c r="W4888" s="46">
        <v>-9.9160793157010804E-2</v>
      </c>
    </row>
    <row r="4889" spans="10:23">
      <c r="J4889">
        <v>4872</v>
      </c>
      <c r="K4889" s="93">
        <f t="shared" ca="1" si="619"/>
        <v>-1.4780061890121905</v>
      </c>
      <c r="L4889" s="93">
        <f t="shared" ca="1" si="619"/>
        <v>-1.0694573106129881</v>
      </c>
      <c r="M4889" s="93">
        <f t="shared" ca="1" si="620"/>
        <v>-1.4780061890121905</v>
      </c>
      <c r="N4889" s="101">
        <f t="shared" ca="1" si="616"/>
        <v>-1.483973621806604</v>
      </c>
      <c r="O4889" s="46">
        <f t="shared" ca="1" si="621"/>
        <v>-0.21027578987384965</v>
      </c>
      <c r="P4889" s="46">
        <f t="shared" ca="1" si="622"/>
        <v>5.5003760903176158E-2</v>
      </c>
      <c r="Q4889" s="47">
        <f t="shared" ca="1" si="617"/>
        <v>-0.74083489142790127</v>
      </c>
      <c r="R4889" s="47">
        <f t="shared" ca="1" si="618"/>
        <v>-9.0524619497908493E-2</v>
      </c>
      <c r="S4889" s="97">
        <f t="shared" ca="1" si="623"/>
        <v>-0.15040020468587906</v>
      </c>
      <c r="V4889">
        <v>4872</v>
      </c>
      <c r="W4889" s="46">
        <v>0.79876989271049803</v>
      </c>
    </row>
    <row r="4890" spans="10:23">
      <c r="J4890">
        <v>4873</v>
      </c>
      <c r="K4890" s="93">
        <f t="shared" ca="1" si="619"/>
        <v>-0.17457870410275558</v>
      </c>
      <c r="L4890" s="93">
        <f t="shared" ca="1" si="619"/>
        <v>0.15971294328552479</v>
      </c>
      <c r="M4890" s="93">
        <f t="shared" ca="1" si="620"/>
        <v>-0.17457870410275558</v>
      </c>
      <c r="N4890" s="101">
        <f t="shared" ca="1" si="616"/>
        <v>9.5901212127092489E-2</v>
      </c>
      <c r="O4890" s="46">
        <f t="shared" ca="1" si="621"/>
        <v>0.25761488641390923</v>
      </c>
      <c r="P4890" s="46">
        <f t="shared" ca="1" si="622"/>
        <v>0.28894909904705557</v>
      </c>
      <c r="Q4890" s="47">
        <f t="shared" ca="1" si="617"/>
        <v>0.19494646114761646</v>
      </c>
      <c r="R4890" s="47">
        <f t="shared" ca="1" si="618"/>
        <v>0.1649292758015912</v>
      </c>
      <c r="S4890" s="97">
        <f t="shared" ca="1" si="623"/>
        <v>0.2112720811077502</v>
      </c>
      <c r="V4890">
        <v>4873</v>
      </c>
      <c r="W4890" s="46">
        <v>-0.23934501237087999</v>
      </c>
    </row>
    <row r="4891" spans="10:23">
      <c r="J4891">
        <v>4874</v>
      </c>
      <c r="K4891" s="93">
        <f t="shared" ca="1" si="619"/>
        <v>0.52855014285236224</v>
      </c>
      <c r="L4891" s="93">
        <f t="shared" ca="1" si="619"/>
        <v>0.69203510695065407</v>
      </c>
      <c r="M4891" s="93">
        <f t="shared" ca="1" si="620"/>
        <v>0.52855014285236224</v>
      </c>
      <c r="N4891" s="101">
        <f t="shared" ca="1" si="616"/>
        <v>0.82419765325225347</v>
      </c>
      <c r="O4891" s="46">
        <f t="shared" ca="1" si="621"/>
        <v>0.51001667748257073</v>
      </c>
      <c r="P4891" s="46">
        <f t="shared" ca="1" si="622"/>
        <v>0.41514999458138635</v>
      </c>
      <c r="Q4891" s="47">
        <f t="shared" ca="1" si="617"/>
        <v>0.6997500432849395</v>
      </c>
      <c r="R4891" s="47">
        <f t="shared" ca="1" si="618"/>
        <v>0.28268934060049222</v>
      </c>
      <c r="S4891" s="97">
        <f t="shared" ca="1" si="623"/>
        <v>0.39635300904153148</v>
      </c>
      <c r="V4891">
        <v>4874</v>
      </c>
      <c r="W4891" s="46">
        <v>1.61146032073253</v>
      </c>
    </row>
    <row r="4892" spans="10:23">
      <c r="J4892">
        <v>4875</v>
      </c>
      <c r="K4892" s="93">
        <f t="shared" ca="1" si="619"/>
        <v>1.2368966153269123</v>
      </c>
      <c r="L4892" s="93">
        <f t="shared" ca="1" si="619"/>
        <v>-0.80474927403668628</v>
      </c>
      <c r="M4892" s="93">
        <f t="shared" ca="1" si="620"/>
        <v>1.2368966153269123</v>
      </c>
      <c r="N4892" s="101">
        <f t="shared" ca="1" si="616"/>
        <v>-0.36960838567314086</v>
      </c>
      <c r="O4892" s="46">
        <f t="shared" ca="1" si="621"/>
        <v>0.76429143682999545</v>
      </c>
      <c r="P4892" s="46">
        <f t="shared" ca="1" si="622"/>
        <v>0.54228737425509865</v>
      </c>
      <c r="Q4892" s="47">
        <f t="shared" ca="1" si="617"/>
        <v>1.2082995619797889</v>
      </c>
      <c r="R4892" s="47">
        <f t="shared" ca="1" si="618"/>
        <v>8.9659869958037097E-2</v>
      </c>
      <c r="S4892" s="97">
        <f t="shared" ca="1" si="623"/>
        <v>0.42697565339401627</v>
      </c>
      <c r="V4892">
        <v>4875</v>
      </c>
      <c r="W4892" s="46">
        <v>0.61834180594324595</v>
      </c>
    </row>
    <row r="4893" spans="10:23">
      <c r="J4893">
        <v>4876</v>
      </c>
      <c r="K4893" s="93">
        <f t="shared" ca="1" si="619"/>
        <v>-1.0567390697906189E-3</v>
      </c>
      <c r="L4893" s="93">
        <f t="shared" ca="1" si="619"/>
        <v>0.2328163460986587</v>
      </c>
      <c r="M4893" s="93">
        <f t="shared" ca="1" si="620"/>
        <v>-1.0567390697906189E-3</v>
      </c>
      <c r="N4893" s="101">
        <f t="shared" ca="1" si="616"/>
        <v>0.22039319693952583</v>
      </c>
      <c r="O4893" s="46">
        <f t="shared" ca="1" si="621"/>
        <v>0.31990397461408326</v>
      </c>
      <c r="P4893" s="46">
        <f t="shared" ca="1" si="622"/>
        <v>0.32009364314714261</v>
      </c>
      <c r="Q4893" s="47">
        <f t="shared" ca="1" si="617"/>
        <v>0.31952463754796456</v>
      </c>
      <c r="R4893" s="47">
        <f t="shared" ca="1" si="618"/>
        <v>0.18505869477253539</v>
      </c>
      <c r="S4893" s="97">
        <f t="shared" ca="1" si="623"/>
        <v>0.25248133469330936</v>
      </c>
      <c r="V4893">
        <v>4876</v>
      </c>
      <c r="W4893" s="46">
        <v>0.38034532290306799</v>
      </c>
    </row>
    <row r="4894" spans="10:23">
      <c r="J4894">
        <v>4877</v>
      </c>
      <c r="K4894" s="93">
        <f t="shared" ca="1" si="619"/>
        <v>-0.59993375817066263</v>
      </c>
      <c r="L4894" s="93">
        <f t="shared" ca="1" si="619"/>
        <v>0.7770806775818454</v>
      </c>
      <c r="M4894" s="93">
        <f t="shared" ca="1" si="620"/>
        <v>-0.59993375817066263</v>
      </c>
      <c r="N4894" s="101">
        <f t="shared" ca="1" si="616"/>
        <v>0.54594473249231679</v>
      </c>
      <c r="O4894" s="46">
        <f t="shared" ca="1" si="621"/>
        <v>0.10492540716445362</v>
      </c>
      <c r="P4894" s="46">
        <f t="shared" ca="1" si="622"/>
        <v>0.2126043594223278</v>
      </c>
      <c r="Q4894" s="47">
        <f t="shared" ca="1" si="617"/>
        <v>-0.11043249735129473</v>
      </c>
      <c r="R4894" s="47">
        <f t="shared" ca="1" si="618"/>
        <v>0.23769793307891895</v>
      </c>
      <c r="S4894" s="97">
        <f t="shared" ca="1" si="623"/>
        <v>0.1713116701216863</v>
      </c>
      <c r="V4894">
        <v>4877</v>
      </c>
      <c r="W4894" s="46">
        <v>0.31121922326560297</v>
      </c>
    </row>
    <row r="4895" spans="10:23">
      <c r="J4895">
        <v>4878</v>
      </c>
      <c r="K4895" s="93">
        <f t="shared" ca="1" si="619"/>
        <v>-0.31089287567644852</v>
      </c>
      <c r="L4895" s="93">
        <f t="shared" ca="1" si="619"/>
        <v>1.57283491907968</v>
      </c>
      <c r="M4895" s="93">
        <f t="shared" ca="1" si="620"/>
        <v>-0.31089287567644852</v>
      </c>
      <c r="N4895" s="101">
        <f t="shared" ca="1" si="616"/>
        <v>1.3923074356478713</v>
      </c>
      <c r="O4895" s="46">
        <f t="shared" ca="1" si="621"/>
        <v>0.20868226019293279</v>
      </c>
      <c r="P4895" s="46">
        <f t="shared" ca="1" si="622"/>
        <v>0.26448278593656738</v>
      </c>
      <c r="Q4895" s="47">
        <f t="shared" ca="1" si="617"/>
        <v>9.7081208705663585E-2</v>
      </c>
      <c r="R4895" s="47">
        <f t="shared" ca="1" si="618"/>
        <v>0.37454842573406955</v>
      </c>
      <c r="S4895" s="97">
        <f t="shared" ca="1" si="623"/>
        <v>0.29161534296350117</v>
      </c>
      <c r="V4895">
        <v>4878</v>
      </c>
      <c r="W4895" s="46">
        <v>1.5433570085344701</v>
      </c>
    </row>
    <row r="4896" spans="10:23">
      <c r="J4896">
        <v>4879</v>
      </c>
      <c r="K4896" s="93">
        <f t="shared" ca="1" si="619"/>
        <v>1.4608551048568577</v>
      </c>
      <c r="L4896" s="93">
        <f t="shared" ca="1" si="619"/>
        <v>1.3922299568485028</v>
      </c>
      <c r="M4896" s="93">
        <f t="shared" ca="1" si="620"/>
        <v>1.4608551048568577</v>
      </c>
      <c r="N4896" s="101">
        <f t="shared" ca="1" si="616"/>
        <v>1.7845345117853464</v>
      </c>
      <c r="O4896" s="46">
        <f t="shared" ca="1" si="621"/>
        <v>0.84468569760763434</v>
      </c>
      <c r="P4896" s="46">
        <f t="shared" ca="1" si="622"/>
        <v>0.58248450464391821</v>
      </c>
      <c r="Q4896" s="47">
        <f t="shared" ca="1" si="617"/>
        <v>1.3690880835350667</v>
      </c>
      <c r="R4896" s="47">
        <f t="shared" ca="1" si="618"/>
        <v>0.43796859819910949</v>
      </c>
      <c r="S4896" s="97">
        <f t="shared" ca="1" si="623"/>
        <v>0.64132714790337197</v>
      </c>
      <c r="V4896">
        <v>4879</v>
      </c>
      <c r="W4896" s="46">
        <v>0.14185808187325399</v>
      </c>
    </row>
    <row r="4897" spans="10:23">
      <c r="J4897">
        <v>4880</v>
      </c>
      <c r="K4897" s="93">
        <f t="shared" ca="1" si="619"/>
        <v>5.7912332922578399E-2</v>
      </c>
      <c r="L4897" s="93">
        <f t="shared" ca="1" si="619"/>
        <v>-1.0815940307602814</v>
      </c>
      <c r="M4897" s="93">
        <f t="shared" ca="1" si="620"/>
        <v>5.7912332922578399E-2</v>
      </c>
      <c r="N4897" s="101">
        <f t="shared" ca="1" si="616"/>
        <v>-1.0070236959496306</v>
      </c>
      <c r="O4897" s="46">
        <f t="shared" ca="1" si="621"/>
        <v>0.34107207126235073</v>
      </c>
      <c r="P4897" s="46">
        <f t="shared" ca="1" si="622"/>
        <v>0.33067769147127635</v>
      </c>
      <c r="Q4897" s="47">
        <f t="shared" ca="1" si="617"/>
        <v>0.36186083084449944</v>
      </c>
      <c r="R4897" s="47">
        <f t="shared" ca="1" si="618"/>
        <v>-1.3405398527973927E-2</v>
      </c>
      <c r="S4897" s="97">
        <f t="shared" ca="1" si="623"/>
        <v>0.16383333636718839</v>
      </c>
      <c r="V4897">
        <v>4880</v>
      </c>
      <c r="W4897" s="46">
        <v>-0.19743369393322799</v>
      </c>
    </row>
    <row r="4898" spans="10:23">
      <c r="J4898">
        <v>4881</v>
      </c>
      <c r="K4898" s="93">
        <f t="shared" ca="1" si="619"/>
        <v>-0.3202223699155417</v>
      </c>
      <c r="L4898" s="93">
        <f t="shared" ca="1" si="619"/>
        <v>-0.30198179193626623</v>
      </c>
      <c r="M4898" s="93">
        <f t="shared" ca="1" si="620"/>
        <v>-0.3202223699155417</v>
      </c>
      <c r="N4898" s="101">
        <f t="shared" ca="1" si="616"/>
        <v>-0.38814175745220414</v>
      </c>
      <c r="O4898" s="46">
        <f t="shared" ca="1" si="621"/>
        <v>0.20533325657018398</v>
      </c>
      <c r="P4898" s="46">
        <f t="shared" ca="1" si="622"/>
        <v>0.26280828412519297</v>
      </c>
      <c r="Q4898" s="47">
        <f t="shared" ca="1" si="617"/>
        <v>9.0383201460165985E-2</v>
      </c>
      <c r="R4898" s="47">
        <f t="shared" ca="1" si="618"/>
        <v>8.6663162932704332E-2</v>
      </c>
      <c r="S4898" s="97">
        <f t="shared" ca="1" si="623"/>
        <v>0.14599820975144415</v>
      </c>
      <c r="V4898">
        <v>4881</v>
      </c>
      <c r="W4898" s="46">
        <v>0.92362377207408697</v>
      </c>
    </row>
    <row r="4899" spans="10:23">
      <c r="J4899">
        <v>4882</v>
      </c>
      <c r="K4899" s="93">
        <f t="shared" ca="1" si="619"/>
        <v>1.4934636822404899</v>
      </c>
      <c r="L4899" s="93">
        <f t="shared" ca="1" si="619"/>
        <v>-0.19265573128914545</v>
      </c>
      <c r="M4899" s="93">
        <f t="shared" ca="1" si="620"/>
        <v>1.4934636822404899</v>
      </c>
      <c r="N4899" s="101">
        <f t="shared" ca="1" si="616"/>
        <v>0.2923012948075277</v>
      </c>
      <c r="O4899" s="46">
        <f t="shared" ca="1" si="621"/>
        <v>0.85639118141970039</v>
      </c>
      <c r="P4899" s="46">
        <f t="shared" ca="1" si="622"/>
        <v>0.58833724654995123</v>
      </c>
      <c r="Q4899" s="47">
        <f t="shared" ca="1" si="617"/>
        <v>1.3924990511591988</v>
      </c>
      <c r="R4899" s="47">
        <f t="shared" ca="1" si="618"/>
        <v>0.19668569414578424</v>
      </c>
      <c r="S4899" s="97">
        <f t="shared" ca="1" si="623"/>
        <v>0.52653843778274234</v>
      </c>
      <c r="V4899">
        <v>4882</v>
      </c>
      <c r="W4899" s="46">
        <v>0.69243513286625502</v>
      </c>
    </row>
    <row r="4900" spans="10:23">
      <c r="J4900">
        <v>4883</v>
      </c>
      <c r="K4900" s="93">
        <f t="shared" ca="1" si="619"/>
        <v>-0.5207790013257646</v>
      </c>
      <c r="L4900" s="93">
        <f t="shared" ca="1" si="619"/>
        <v>-0.21476328450848642</v>
      </c>
      <c r="M4900" s="93">
        <f t="shared" ca="1" si="620"/>
        <v>-0.5207790013257646</v>
      </c>
      <c r="N4900" s="101">
        <f t="shared" ca="1" si="616"/>
        <v>-0.3692328648613436</v>
      </c>
      <c r="O4900" s="46">
        <f t="shared" ca="1" si="621"/>
        <v>0.13333954844990131</v>
      </c>
      <c r="P4900" s="46">
        <f t="shared" ca="1" si="622"/>
        <v>0.22681143006505164</v>
      </c>
      <c r="Q4900" s="47">
        <f t="shared" ca="1" si="617"/>
        <v>-5.360421478039934E-2</v>
      </c>
      <c r="R4900" s="47">
        <f t="shared" ca="1" si="618"/>
        <v>8.9720588853027528E-2</v>
      </c>
      <c r="S4900" s="97">
        <f t="shared" ca="1" si="623"/>
        <v>0.11153006865146442</v>
      </c>
      <c r="V4900">
        <v>4883</v>
      </c>
      <c r="W4900" s="46">
        <v>0.16230977692401399</v>
      </c>
    </row>
    <row r="4901" spans="10:23">
      <c r="J4901">
        <v>4884</v>
      </c>
      <c r="K4901" s="93">
        <f t="shared" ca="1" si="619"/>
        <v>-0.19407491641005001</v>
      </c>
      <c r="L4901" s="93">
        <f t="shared" ca="1" si="619"/>
        <v>-1.1917647181477649</v>
      </c>
      <c r="M4901" s="93">
        <f t="shared" ca="1" si="620"/>
        <v>-0.19407491641005001</v>
      </c>
      <c r="N4901" s="101">
        <f t="shared" ca="1" si="616"/>
        <v>-1.1916122707662722</v>
      </c>
      <c r="O4901" s="46">
        <f t="shared" ca="1" si="621"/>
        <v>0.25061634137237698</v>
      </c>
      <c r="P4901" s="46">
        <f t="shared" ca="1" si="622"/>
        <v>0.28544982652628947</v>
      </c>
      <c r="Q4901" s="47">
        <f t="shared" ca="1" si="617"/>
        <v>0.18094937106455206</v>
      </c>
      <c r="R4901" s="47">
        <f t="shared" ca="1" si="618"/>
        <v>-4.325198475866085E-2</v>
      </c>
      <c r="S4901" s="97">
        <f t="shared" ca="1" si="623"/>
        <v>0.10368217830685807</v>
      </c>
      <c r="V4901">
        <v>4884</v>
      </c>
      <c r="W4901" s="46">
        <v>-8.7739549057203603E-2</v>
      </c>
    </row>
    <row r="4902" spans="10:23">
      <c r="J4902">
        <v>4885</v>
      </c>
      <c r="K4902" s="93">
        <f t="shared" ca="1" si="619"/>
        <v>-0.11398502981542592</v>
      </c>
      <c r="L4902" s="93">
        <f t="shared" ca="1" si="619"/>
        <v>0.30005439622051699</v>
      </c>
      <c r="M4902" s="93">
        <f t="shared" ca="1" si="620"/>
        <v>-0.11398502981542592</v>
      </c>
      <c r="N4902" s="101">
        <f t="shared" ca="1" si="616"/>
        <v>0.24822673201871215</v>
      </c>
      <c r="O4902" s="46">
        <f t="shared" ca="1" si="621"/>
        <v>0.27936616569050721</v>
      </c>
      <c r="P4902" s="46">
        <f t="shared" ca="1" si="622"/>
        <v>0.29982473868535459</v>
      </c>
      <c r="Q4902" s="47">
        <f t="shared" ca="1" si="617"/>
        <v>0.23844901970081248</v>
      </c>
      <c r="R4902" s="47">
        <f t="shared" ca="1" si="618"/>
        <v>0.18955916835640146</v>
      </c>
      <c r="S4902" s="97">
        <f t="shared" ca="1" si="623"/>
        <v>0.23446266702345434</v>
      </c>
      <c r="V4902">
        <v>4885</v>
      </c>
      <c r="W4902" s="46">
        <v>1.51373515048226</v>
      </c>
    </row>
    <row r="4903" spans="10:23">
      <c r="J4903">
        <v>4886</v>
      </c>
      <c r="K4903" s="93">
        <f t="shared" ca="1" si="619"/>
        <v>0.49705118906793638</v>
      </c>
      <c r="L4903" s="93">
        <f t="shared" ca="1" si="619"/>
        <v>-0.35924688907960223</v>
      </c>
      <c r="M4903" s="93">
        <f t="shared" ca="1" si="620"/>
        <v>0.49705118906793638</v>
      </c>
      <c r="N4903" s="101">
        <f t="shared" ca="1" si="616"/>
        <v>-0.18252250716192825</v>
      </c>
      <c r="O4903" s="46">
        <f t="shared" ca="1" si="621"/>
        <v>0.49870951466823443</v>
      </c>
      <c r="P4903" s="46">
        <f t="shared" ca="1" si="622"/>
        <v>0.4094964131742182</v>
      </c>
      <c r="Q4903" s="47">
        <f t="shared" ca="1" si="617"/>
        <v>0.6771357176562669</v>
      </c>
      <c r="R4903" s="47">
        <f t="shared" ca="1" si="618"/>
        <v>0.11991025144061468</v>
      </c>
      <c r="S4903" s="97">
        <f t="shared" ca="1" si="623"/>
        <v>0.30930988305442453</v>
      </c>
      <c r="V4903">
        <v>4886</v>
      </c>
      <c r="W4903" s="46">
        <v>0.11768560274986101</v>
      </c>
    </row>
    <row r="4904" spans="10:23">
      <c r="J4904">
        <v>4887</v>
      </c>
      <c r="K4904" s="93">
        <f t="shared" ca="1" si="619"/>
        <v>-0.54319818403694764</v>
      </c>
      <c r="L4904" s="93">
        <f t="shared" ca="1" si="619"/>
        <v>-0.72189833964833239</v>
      </c>
      <c r="M4904" s="93">
        <f t="shared" ca="1" si="620"/>
        <v>-0.54319818403694764</v>
      </c>
      <c r="N4904" s="101">
        <f t="shared" ca="1" si="616"/>
        <v>-0.85716888782299572</v>
      </c>
      <c r="O4904" s="46">
        <f t="shared" ca="1" si="621"/>
        <v>0.12529174626527645</v>
      </c>
      <c r="P4904" s="46">
        <f t="shared" ca="1" si="622"/>
        <v>0.22278752897273921</v>
      </c>
      <c r="Q4904" s="47">
        <f t="shared" ca="1" si="617"/>
        <v>-6.9699819149649067E-2</v>
      </c>
      <c r="R4904" s="47">
        <f t="shared" ca="1" si="618"/>
        <v>1.0824998490246152E-2</v>
      </c>
      <c r="S4904" s="97">
        <f t="shared" ca="1" si="623"/>
        <v>6.80583723777613E-2</v>
      </c>
      <c r="V4904">
        <v>4887</v>
      </c>
      <c r="W4904" s="46">
        <v>5.6256880050953702E-2</v>
      </c>
    </row>
    <row r="4905" spans="10:23">
      <c r="J4905">
        <v>4888</v>
      </c>
      <c r="K4905" s="93">
        <f t="shared" ca="1" si="619"/>
        <v>0.18069944845185493</v>
      </c>
      <c r="L4905" s="93">
        <f t="shared" ca="1" si="619"/>
        <v>0.53463198530098577</v>
      </c>
      <c r="M4905" s="93">
        <f t="shared" ca="1" si="620"/>
        <v>0.18069944845185493</v>
      </c>
      <c r="N4905" s="101">
        <f t="shared" ca="1" si="616"/>
        <v>0.56434207547898274</v>
      </c>
      <c r="O4905" s="46">
        <f t="shared" ca="1" si="621"/>
        <v>0.38514889731486268</v>
      </c>
      <c r="P4905" s="46">
        <f t="shared" ca="1" si="622"/>
        <v>0.35271610449753232</v>
      </c>
      <c r="Q4905" s="47">
        <f t="shared" ca="1" si="617"/>
        <v>0.45001448294952345</v>
      </c>
      <c r="R4905" s="47">
        <f t="shared" ca="1" si="618"/>
        <v>0.24067264527013926</v>
      </c>
      <c r="S4905" s="97">
        <f t="shared" ca="1" si="623"/>
        <v>0.312910771292501</v>
      </c>
      <c r="V4905">
        <v>4888</v>
      </c>
      <c r="W4905" s="46">
        <v>0.218786987703843</v>
      </c>
    </row>
    <row r="4906" spans="10:23">
      <c r="J4906">
        <v>4889</v>
      </c>
      <c r="K4906" s="93">
        <f t="shared" ca="1" si="619"/>
        <v>0.14262136036867359</v>
      </c>
      <c r="L4906" s="93">
        <f t="shared" ca="1" si="619"/>
        <v>-0.67221519117896855</v>
      </c>
      <c r="M4906" s="93">
        <f t="shared" ca="1" si="620"/>
        <v>0.14262136036867359</v>
      </c>
      <c r="N4906" s="101">
        <f t="shared" ca="1" si="616"/>
        <v>-0.59195912948693052</v>
      </c>
      <c r="O4906" s="46">
        <f t="shared" ca="1" si="621"/>
        <v>0.37148002613387598</v>
      </c>
      <c r="P4906" s="46">
        <f t="shared" ca="1" si="622"/>
        <v>0.34588166890703897</v>
      </c>
      <c r="Q4906" s="47">
        <f t="shared" ca="1" si="617"/>
        <v>0.42267674058755</v>
      </c>
      <c r="R4906" s="47">
        <f t="shared" ca="1" si="618"/>
        <v>5.3707424606054557E-2</v>
      </c>
      <c r="S4906" s="97">
        <f t="shared" ca="1" si="623"/>
        <v>0.21259372536996526</v>
      </c>
      <c r="V4906">
        <v>4889</v>
      </c>
      <c r="W4906" s="46">
        <v>0.47374131649838003</v>
      </c>
    </row>
    <row r="4907" spans="10:23">
      <c r="J4907">
        <v>4890</v>
      </c>
      <c r="K4907" s="93">
        <f t="shared" ca="1" si="619"/>
        <v>-1.4945667727680287</v>
      </c>
      <c r="L4907" s="93">
        <f t="shared" ca="1" si="619"/>
        <v>0.12308226868034146</v>
      </c>
      <c r="M4907" s="93">
        <f t="shared" ca="1" si="620"/>
        <v>-1.4945667727680287</v>
      </c>
      <c r="N4907" s="101">
        <f t="shared" ca="1" si="616"/>
        <v>-0.35861353258464579</v>
      </c>
      <c r="O4907" s="46">
        <f t="shared" ca="1" si="621"/>
        <v>-0.21622053388373796</v>
      </c>
      <c r="P4907" s="46">
        <f t="shared" ca="1" si="622"/>
        <v>5.2031388898232001E-2</v>
      </c>
      <c r="Q4907" s="47">
        <f t="shared" ca="1" si="617"/>
        <v>-0.75272437944767789</v>
      </c>
      <c r="R4907" s="47">
        <f t="shared" ca="1" si="618"/>
        <v>9.1437655127706852E-2</v>
      </c>
      <c r="S4907" s="97">
        <f t="shared" ca="1" si="623"/>
        <v>-6.2391439378015556E-2</v>
      </c>
      <c r="V4907">
        <v>4890</v>
      </c>
      <c r="W4907" s="46">
        <v>0.382346583861288</v>
      </c>
    </row>
    <row r="4908" spans="10:23">
      <c r="J4908">
        <v>4891</v>
      </c>
      <c r="K4908" s="93">
        <f t="shared" ca="1" si="619"/>
        <v>-0.806851820690208</v>
      </c>
      <c r="L4908" s="93">
        <f t="shared" ca="1" si="619"/>
        <v>-0.53288353344398209</v>
      </c>
      <c r="M4908" s="93">
        <f t="shared" ca="1" si="620"/>
        <v>-0.806851820690208</v>
      </c>
      <c r="N4908" s="101">
        <f t="shared" ca="1" si="616"/>
        <v>-0.76181489890442022</v>
      </c>
      <c r="O4908" s="46">
        <f t="shared" ca="1" si="621"/>
        <v>3.0648139476524061E-2</v>
      </c>
      <c r="P4908" s="46">
        <f t="shared" ca="1" si="622"/>
        <v>0.17546572557836301</v>
      </c>
      <c r="Q4908" s="47">
        <f t="shared" ca="1" si="617"/>
        <v>-0.25898703272715384</v>
      </c>
      <c r="R4908" s="47">
        <f t="shared" ca="1" si="618"/>
        <v>2.624302236049518E-2</v>
      </c>
      <c r="S4908" s="97">
        <f t="shared" ca="1" si="623"/>
        <v>2.8445580918509621E-2</v>
      </c>
      <c r="V4908">
        <v>4891</v>
      </c>
      <c r="W4908" s="46">
        <v>0.490916398949657</v>
      </c>
    </row>
    <row r="4909" spans="10:23">
      <c r="J4909">
        <v>4892</v>
      </c>
      <c r="K4909" s="93">
        <f t="shared" ca="1" si="619"/>
        <v>0.88842508678943666</v>
      </c>
      <c r="L4909" s="93">
        <f t="shared" ca="1" si="619"/>
        <v>-0.65772536014657035</v>
      </c>
      <c r="M4909" s="93">
        <f t="shared" ca="1" si="620"/>
        <v>0.88842508678943666</v>
      </c>
      <c r="N4909" s="101">
        <f t="shared" ca="1" si="616"/>
        <v>-0.34103924820603765</v>
      </c>
      <c r="O4909" s="46">
        <f t="shared" ca="1" si="621"/>
        <v>0.63920079615982628</v>
      </c>
      <c r="P4909" s="46">
        <f t="shared" ca="1" si="622"/>
        <v>0.47974205392001412</v>
      </c>
      <c r="Q4909" s="47">
        <f t="shared" ca="1" si="617"/>
        <v>0.95811828063945048</v>
      </c>
      <c r="R4909" s="47">
        <f t="shared" ca="1" si="618"/>
        <v>9.427928492342838E-2</v>
      </c>
      <c r="S4909" s="97">
        <f t="shared" ca="1" si="623"/>
        <v>0.36674004054162734</v>
      </c>
      <c r="V4909">
        <v>4892</v>
      </c>
      <c r="W4909" s="46">
        <v>-0.35113893108262201</v>
      </c>
    </row>
    <row r="4910" spans="10:23">
      <c r="J4910">
        <v>4893</v>
      </c>
      <c r="K4910" s="93">
        <f t="shared" ca="1" si="619"/>
        <v>1.2686109318805885</v>
      </c>
      <c r="L4910" s="93">
        <f t="shared" ca="1" si="619"/>
        <v>1.2643091792551173</v>
      </c>
      <c r="M4910" s="93">
        <f t="shared" ca="1" si="620"/>
        <v>1.2686109318805885</v>
      </c>
      <c r="N4910" s="101">
        <f t="shared" ca="1" si="616"/>
        <v>1.6021170133905844</v>
      </c>
      <c r="O4910" s="46">
        <f t="shared" ca="1" si="621"/>
        <v>0.77567590830393751</v>
      </c>
      <c r="P4910" s="46">
        <f t="shared" ca="1" si="622"/>
        <v>0.54797960999206974</v>
      </c>
      <c r="Q4910" s="47">
        <f t="shared" ca="1" si="617"/>
        <v>1.2310685049276731</v>
      </c>
      <c r="R4910" s="47">
        <f t="shared" ca="1" si="618"/>
        <v>0.40847305872038658</v>
      </c>
      <c r="S4910" s="97">
        <f t="shared" ca="1" si="623"/>
        <v>0.59207448351216208</v>
      </c>
      <c r="V4910">
        <v>4893</v>
      </c>
      <c r="W4910" s="46">
        <v>-9.7567028103033807E-3</v>
      </c>
    </row>
    <row r="4911" spans="10:23">
      <c r="J4911">
        <v>4894</v>
      </c>
      <c r="K4911" s="93">
        <f t="shared" ca="1" si="619"/>
        <v>0.33404652042919225</v>
      </c>
      <c r="L4911" s="93">
        <f t="shared" ca="1" si="619"/>
        <v>1.6158968224482677</v>
      </c>
      <c r="M4911" s="93">
        <f t="shared" ca="1" si="620"/>
        <v>0.33404652042919225</v>
      </c>
      <c r="N4911" s="101">
        <f t="shared" ca="1" si="616"/>
        <v>1.6382388985699339</v>
      </c>
      <c r="O4911" s="46">
        <f t="shared" ca="1" si="621"/>
        <v>0.44019581480349412</v>
      </c>
      <c r="P4911" s="46">
        <f t="shared" ca="1" si="622"/>
        <v>0.38023956324184804</v>
      </c>
      <c r="Q4911" s="47">
        <f t="shared" ca="1" si="617"/>
        <v>0.56010831792678628</v>
      </c>
      <c r="R4911" s="47">
        <f t="shared" ca="1" si="618"/>
        <v>0.41431369626738185</v>
      </c>
      <c r="S4911" s="97">
        <f t="shared" ca="1" si="623"/>
        <v>0.42725475553543801</v>
      </c>
      <c r="V4911">
        <v>4894</v>
      </c>
      <c r="W4911" s="46">
        <v>0.13277956193601201</v>
      </c>
    </row>
    <row r="4912" spans="10:23">
      <c r="J4912">
        <v>4895</v>
      </c>
      <c r="K4912" s="93">
        <f t="shared" ca="1" si="619"/>
        <v>-0.25588749293128221</v>
      </c>
      <c r="L4912" s="93">
        <f t="shared" ca="1" si="619"/>
        <v>-0.5735749019389792</v>
      </c>
      <c r="M4912" s="93">
        <f t="shared" ca="1" si="620"/>
        <v>-0.25588749293128221</v>
      </c>
      <c r="N4912" s="101">
        <f t="shared" ca="1" si="616"/>
        <v>-0.62517468492675865</v>
      </c>
      <c r="O4912" s="46">
        <f t="shared" ca="1" si="621"/>
        <v>0.2284275134042314</v>
      </c>
      <c r="P4912" s="46">
        <f t="shared" ca="1" si="622"/>
        <v>0.27435541254221668</v>
      </c>
      <c r="Q4912" s="47">
        <f t="shared" ca="1" si="617"/>
        <v>0.1365717151282608</v>
      </c>
      <c r="R4912" s="47">
        <f t="shared" ca="1" si="618"/>
        <v>4.8336718750506588E-2</v>
      </c>
      <c r="S4912" s="97">
        <f t="shared" ca="1" si="623"/>
        <v>0.138382116077369</v>
      </c>
      <c r="V4912">
        <v>4895</v>
      </c>
      <c r="W4912" s="46">
        <v>0.142790709594869</v>
      </c>
    </row>
    <row r="4913" spans="10:23">
      <c r="J4913">
        <v>4896</v>
      </c>
      <c r="K4913" s="93">
        <f t="shared" ca="1" si="619"/>
        <v>1.467966270449387</v>
      </c>
      <c r="L4913" s="93">
        <f t="shared" ca="1" si="619"/>
        <v>-0.77547008917586446</v>
      </c>
      <c r="M4913" s="93">
        <f t="shared" ca="1" si="620"/>
        <v>1.467966270449387</v>
      </c>
      <c r="N4913" s="101">
        <f t="shared" ca="1" si="616"/>
        <v>-0.26836394868504082</v>
      </c>
      <c r="O4913" s="46">
        <f t="shared" ca="1" si="621"/>
        <v>0.84723838896699599</v>
      </c>
      <c r="P4913" s="46">
        <f t="shared" ca="1" si="622"/>
        <v>0.58376085032359892</v>
      </c>
      <c r="Q4913" s="47">
        <f t="shared" ca="1" si="617"/>
        <v>1.37419346625379</v>
      </c>
      <c r="R4913" s="47">
        <f t="shared" ca="1" si="618"/>
        <v>0.10603033504204534</v>
      </c>
      <c r="S4913" s="97">
        <f t="shared" ca="1" si="623"/>
        <v>0.4766343620045207</v>
      </c>
      <c r="V4913">
        <v>4896</v>
      </c>
      <c r="W4913" s="46">
        <v>0.43385407036321699</v>
      </c>
    </row>
    <row r="4914" spans="10:23">
      <c r="J4914">
        <v>4897</v>
      </c>
      <c r="K4914" s="93">
        <f t="shared" ca="1" si="619"/>
        <v>-1.7406065544264688</v>
      </c>
      <c r="L4914" s="93">
        <f t="shared" ca="1" si="619"/>
        <v>-4.5461245615984018E-2</v>
      </c>
      <c r="M4914" s="93">
        <f t="shared" ca="1" si="620"/>
        <v>-1.7406065544264688</v>
      </c>
      <c r="N4914" s="101">
        <f t="shared" ca="1" si="616"/>
        <v>-0.59665297509662008</v>
      </c>
      <c r="O4914" s="46">
        <f t="shared" ca="1" si="621"/>
        <v>-0.30454130444187832</v>
      </c>
      <c r="P4914" s="46">
        <f t="shared" ca="1" si="622"/>
        <v>7.8710036191618205E-3</v>
      </c>
      <c r="Q4914" s="47">
        <f t="shared" ca="1" si="617"/>
        <v>-0.92936592056395861</v>
      </c>
      <c r="R4914" s="47">
        <f t="shared" ca="1" si="618"/>
        <v>5.2948465023196889E-2</v>
      </c>
      <c r="S4914" s="97">
        <f t="shared" ca="1" si="623"/>
        <v>-0.12579641970934072</v>
      </c>
      <c r="V4914">
        <v>4897</v>
      </c>
      <c r="W4914" s="46">
        <v>0.80176977429166196</v>
      </c>
    </row>
    <row r="4915" spans="10:23">
      <c r="J4915">
        <v>4898</v>
      </c>
      <c r="K4915" s="93">
        <f t="shared" ca="1" si="619"/>
        <v>-0.2316175148948843</v>
      </c>
      <c r="L4915" s="93">
        <f t="shared" ca="1" si="619"/>
        <v>1.205334983353054</v>
      </c>
      <c r="M4915" s="93">
        <f t="shared" ca="1" si="620"/>
        <v>-0.2316175148948843</v>
      </c>
      <c r="N4915" s="101">
        <f t="shared" ca="1" si="616"/>
        <v>1.0690982680892163</v>
      </c>
      <c r="O4915" s="46">
        <f t="shared" ca="1" si="621"/>
        <v>0.23713969460986883</v>
      </c>
      <c r="P4915" s="46">
        <f t="shared" ca="1" si="622"/>
        <v>0.2787115031450354</v>
      </c>
      <c r="Q4915" s="47">
        <f t="shared" ca="1" si="617"/>
        <v>0.1539960775395357</v>
      </c>
      <c r="R4915" s="47">
        <f t="shared" ca="1" si="618"/>
        <v>0.32228793074043116</v>
      </c>
      <c r="S4915" s="97">
        <f t="shared" ca="1" si="623"/>
        <v>0.27971381267515</v>
      </c>
      <c r="V4915">
        <v>4898</v>
      </c>
      <c r="W4915" s="46">
        <v>1.0670963509875999E-2</v>
      </c>
    </row>
    <row r="4916" spans="10:23">
      <c r="J4916">
        <v>4899</v>
      </c>
      <c r="K4916" s="93">
        <f t="shared" ca="1" si="619"/>
        <v>-0.66204555670994869</v>
      </c>
      <c r="L4916" s="93">
        <f t="shared" ca="1" si="619"/>
        <v>0.74569189733421271</v>
      </c>
      <c r="M4916" s="93">
        <f t="shared" ca="1" si="620"/>
        <v>-0.66204555670994869</v>
      </c>
      <c r="N4916" s="101">
        <f t="shared" ca="1" si="616"/>
        <v>0.49643261231398134</v>
      </c>
      <c r="O4916" s="46">
        <f t="shared" ca="1" si="621"/>
        <v>8.2629167626421446E-2</v>
      </c>
      <c r="P4916" s="46">
        <f t="shared" ca="1" si="622"/>
        <v>0.20145623965331172</v>
      </c>
      <c r="Q4916" s="47">
        <f t="shared" ca="1" si="617"/>
        <v>-0.15502497642735907</v>
      </c>
      <c r="R4916" s="47">
        <f t="shared" ca="1" si="618"/>
        <v>0.22969219509738492</v>
      </c>
      <c r="S4916" s="97">
        <f t="shared" ca="1" si="623"/>
        <v>0.1561606813619032</v>
      </c>
      <c r="V4916">
        <v>4899</v>
      </c>
      <c r="W4916" s="46">
        <v>0.23472846675806699</v>
      </c>
    </row>
    <row r="4917" spans="10:23">
      <c r="J4917">
        <v>4900</v>
      </c>
      <c r="K4917" s="93">
        <f t="shared" ca="1" si="619"/>
        <v>1.563813283538745</v>
      </c>
      <c r="L4917" s="93">
        <f t="shared" ca="1" si="619"/>
        <v>0.78196546080199969</v>
      </c>
      <c r="M4917" s="93">
        <f t="shared" ca="1" si="620"/>
        <v>1.563813283538745</v>
      </c>
      <c r="N4917" s="101">
        <f t="shared" ca="1" si="616"/>
        <v>1.2386960132845632</v>
      </c>
      <c r="O4917" s="46">
        <f t="shared" ca="1" si="621"/>
        <v>0.88164454066607367</v>
      </c>
      <c r="P4917" s="46">
        <f t="shared" ca="1" si="622"/>
        <v>0.60096392617313787</v>
      </c>
      <c r="Q4917" s="47">
        <f t="shared" ca="1" si="617"/>
        <v>1.4430057696519454</v>
      </c>
      <c r="R4917" s="47">
        <f t="shared" ca="1" si="618"/>
        <v>0.34971061240711165</v>
      </c>
      <c r="S4917" s="97">
        <f t="shared" ca="1" si="623"/>
        <v>0.61567757653659272</v>
      </c>
      <c r="V4917">
        <v>4900</v>
      </c>
      <c r="W4917" s="46">
        <v>1.9217820808315099E-2</v>
      </c>
    </row>
    <row r="4918" spans="10:23">
      <c r="J4918">
        <v>4901</v>
      </c>
      <c r="K4918" s="93">
        <f t="shared" ca="1" si="619"/>
        <v>-0.43832619329296207</v>
      </c>
      <c r="L4918" s="93">
        <f t="shared" ca="1" si="619"/>
        <v>1.6396849798635968</v>
      </c>
      <c r="M4918" s="93">
        <f t="shared" ca="1" si="620"/>
        <v>-0.43832619329296207</v>
      </c>
      <c r="N4918" s="101">
        <f t="shared" ca="1" si="616"/>
        <v>1.4151602006133559</v>
      </c>
      <c r="O4918" s="46">
        <f t="shared" ca="1" si="621"/>
        <v>0.16293758942950617</v>
      </c>
      <c r="P4918" s="46">
        <f t="shared" ca="1" si="622"/>
        <v>0.24161045055485408</v>
      </c>
      <c r="Q4918" s="47">
        <f t="shared" ca="1" si="617"/>
        <v>5.5918671788103835E-3</v>
      </c>
      <c r="R4918" s="47">
        <f t="shared" ca="1" si="618"/>
        <v>0.37824354619767075</v>
      </c>
      <c r="S4918" s="97">
        <f t="shared" ca="1" si="623"/>
        <v>0.27059056781358848</v>
      </c>
      <c r="V4918">
        <v>4901</v>
      </c>
      <c r="W4918" s="46">
        <v>1.1179513942297801</v>
      </c>
    </row>
    <row r="4919" spans="10:23">
      <c r="J4919">
        <v>4902</v>
      </c>
      <c r="K4919" s="93">
        <f t="shared" ca="1" si="619"/>
        <v>-0.47491989557997638</v>
      </c>
      <c r="L4919" s="93">
        <f t="shared" ca="1" si="619"/>
        <v>-0.77621792812573875</v>
      </c>
      <c r="M4919" s="93">
        <f t="shared" ca="1" si="620"/>
        <v>-0.47491989557997638</v>
      </c>
      <c r="N4919" s="101">
        <f t="shared" ca="1" si="616"/>
        <v>-0.88695434898889358</v>
      </c>
      <c r="O4919" s="46">
        <f t="shared" ca="1" si="621"/>
        <v>0.14980156743428663</v>
      </c>
      <c r="P4919" s="46">
        <f t="shared" ca="1" si="622"/>
        <v>0.2350424395572443</v>
      </c>
      <c r="Q4919" s="47">
        <f t="shared" ca="1" si="617"/>
        <v>-2.0680176811628703E-2</v>
      </c>
      <c r="R4919" s="47">
        <f t="shared" ca="1" si="618"/>
        <v>6.008913117726139E-3</v>
      </c>
      <c r="S4919" s="97">
        <f t="shared" ca="1" si="623"/>
        <v>7.7905240276006385E-2</v>
      </c>
      <c r="V4919">
        <v>4902</v>
      </c>
      <c r="W4919" s="46">
        <v>0.74225887502644405</v>
      </c>
    </row>
    <row r="4920" spans="10:23">
      <c r="J4920">
        <v>4903</v>
      </c>
      <c r="K4920" s="93">
        <f t="shared" ca="1" si="619"/>
        <v>5.0113997420674114E-2</v>
      </c>
      <c r="L4920" s="93">
        <f t="shared" ca="1" si="619"/>
        <v>0.24931589611904897</v>
      </c>
      <c r="M4920" s="93">
        <f t="shared" ca="1" si="620"/>
        <v>5.0113997420674114E-2</v>
      </c>
      <c r="N4920" s="101">
        <f t="shared" ca="1" si="616"/>
        <v>0.25230958507527734</v>
      </c>
      <c r="O4920" s="46">
        <f t="shared" ca="1" si="621"/>
        <v>0.33827270688332017</v>
      </c>
      <c r="P4920" s="46">
        <f t="shared" ca="1" si="622"/>
        <v>0.32927800928176104</v>
      </c>
      <c r="Q4920" s="47">
        <f t="shared" ca="1" si="617"/>
        <v>0.35626210208643838</v>
      </c>
      <c r="R4920" s="47">
        <f t="shared" ca="1" si="618"/>
        <v>0.19021933503216157</v>
      </c>
      <c r="S4920" s="97">
        <f t="shared" ca="1" si="623"/>
        <v>0.26424602095774086</v>
      </c>
      <c r="V4920">
        <v>4903</v>
      </c>
      <c r="W4920" s="46">
        <v>0.71114388633466696</v>
      </c>
    </row>
    <row r="4921" spans="10:23">
      <c r="J4921">
        <v>4904</v>
      </c>
      <c r="K4921" s="93">
        <f t="shared" ca="1" si="619"/>
        <v>-0.48132284005938436</v>
      </c>
      <c r="L4921" s="93">
        <f t="shared" ca="1" si="619"/>
        <v>1.0430152585181514</v>
      </c>
      <c r="M4921" s="93">
        <f t="shared" ca="1" si="620"/>
        <v>-0.48132284005938436</v>
      </c>
      <c r="N4921" s="101">
        <f t="shared" ca="1" si="616"/>
        <v>0.83579377066606564</v>
      </c>
      <c r="O4921" s="46">
        <f t="shared" ca="1" si="621"/>
        <v>0.14750310583409157</v>
      </c>
      <c r="P4921" s="46">
        <f t="shared" ca="1" si="622"/>
        <v>0.23389320875714675</v>
      </c>
      <c r="Q4921" s="47">
        <f t="shared" ca="1" si="617"/>
        <v>-2.5277100012018827E-2</v>
      </c>
      <c r="R4921" s="47">
        <f t="shared" ca="1" si="618"/>
        <v>0.28456434569588512</v>
      </c>
      <c r="S4921" s="97">
        <f t="shared" ca="1" si="623"/>
        <v>0.21603372576498836</v>
      </c>
      <c r="V4921">
        <v>4904</v>
      </c>
      <c r="W4921" s="46">
        <v>0.546605222893356</v>
      </c>
    </row>
    <row r="4922" spans="10:23">
      <c r="J4922">
        <v>4905</v>
      </c>
      <c r="K4922" s="93">
        <f t="shared" ca="1" si="619"/>
        <v>-1.2829641580824231</v>
      </c>
      <c r="L4922" s="93">
        <f t="shared" ca="1" si="619"/>
        <v>-1.104112743665832</v>
      </c>
      <c r="M4922" s="93">
        <f t="shared" ca="1" si="620"/>
        <v>-1.2829641580824231</v>
      </c>
      <c r="N4922" s="101">
        <f t="shared" ca="1" si="616"/>
        <v>-1.4548021139286433</v>
      </c>
      <c r="O4922" s="46">
        <f t="shared" ca="1" si="621"/>
        <v>-0.1402616549773405</v>
      </c>
      <c r="P4922" s="46">
        <f t="shared" ca="1" si="622"/>
        <v>9.0010828351430733E-2</v>
      </c>
      <c r="Q4922" s="47">
        <f t="shared" ca="1" si="617"/>
        <v>-0.60080662163488296</v>
      </c>
      <c r="R4922" s="47">
        <f t="shared" ca="1" si="618"/>
        <v>-8.580780576106925E-2</v>
      </c>
      <c r="S4922" s="97">
        <f t="shared" ca="1" si="623"/>
        <v>-0.11303473036920487</v>
      </c>
      <c r="V4922">
        <v>4905</v>
      </c>
      <c r="W4922" s="46">
        <v>0.108625018679307</v>
      </c>
    </row>
    <row r="4923" spans="10:23">
      <c r="J4923">
        <v>4906</v>
      </c>
      <c r="K4923" s="93">
        <f t="shared" ca="1" si="619"/>
        <v>0.40981715198089308</v>
      </c>
      <c r="L4923" s="93">
        <f t="shared" ca="1" si="619"/>
        <v>-0.74310165057034949</v>
      </c>
      <c r="M4923" s="93">
        <f t="shared" ca="1" si="620"/>
        <v>0.40981715198089308</v>
      </c>
      <c r="N4923" s="101">
        <f t="shared" ca="1" si="616"/>
        <v>-0.57419113400403654</v>
      </c>
      <c r="O4923" s="46">
        <f t="shared" ca="1" si="621"/>
        <v>0.46739515841863905</v>
      </c>
      <c r="P4923" s="46">
        <f t="shared" ca="1" si="622"/>
        <v>0.39383923504942053</v>
      </c>
      <c r="Q4923" s="47">
        <f t="shared" ca="1" si="617"/>
        <v>0.61450700515707612</v>
      </c>
      <c r="R4923" s="47">
        <f t="shared" ca="1" si="618"/>
        <v>5.6580376032508942E-2</v>
      </c>
      <c r="S4923" s="97">
        <f t="shared" ca="1" si="623"/>
        <v>0.26198776722557399</v>
      </c>
      <c r="V4923">
        <v>4906</v>
      </c>
      <c r="W4923" s="46">
        <v>0.303564846916203</v>
      </c>
    </row>
    <row r="4924" spans="10:23">
      <c r="J4924">
        <v>4907</v>
      </c>
      <c r="K4924" s="93">
        <f t="shared" ca="1" si="619"/>
        <v>1.7443973190855548</v>
      </c>
      <c r="L4924" s="93">
        <f t="shared" ca="1" si="619"/>
        <v>-0.17157600894983702</v>
      </c>
      <c r="M4924" s="93">
        <f t="shared" ca="1" si="620"/>
        <v>1.7443973190855548</v>
      </c>
      <c r="N4924" s="101">
        <f t="shared" ca="1" si="616"/>
        <v>0.39208915103565761</v>
      </c>
      <c r="O4924" s="46">
        <f t="shared" ca="1" si="621"/>
        <v>0.9464686965911272</v>
      </c>
      <c r="P4924" s="46">
        <f t="shared" ca="1" si="622"/>
        <v>0.63337600413566464</v>
      </c>
      <c r="Q4924" s="47">
        <f t="shared" ca="1" si="617"/>
        <v>1.5726540815020524</v>
      </c>
      <c r="R4924" s="47">
        <f t="shared" ca="1" si="618"/>
        <v>0.21282064106027634</v>
      </c>
      <c r="S4924" s="97">
        <f t="shared" ca="1" si="623"/>
        <v>0.57964466882570176</v>
      </c>
      <c r="V4924">
        <v>4907</v>
      </c>
      <c r="W4924" s="46">
        <v>4.0628900391736097E-2</v>
      </c>
    </row>
    <row r="4925" spans="10:23">
      <c r="J4925">
        <v>4908</v>
      </c>
      <c r="K4925" s="93">
        <f t="shared" ca="1" si="619"/>
        <v>7.6639013583281413E-3</v>
      </c>
      <c r="L4925" s="93">
        <f t="shared" ca="1" si="619"/>
        <v>0.96080313524071859</v>
      </c>
      <c r="M4925" s="93">
        <f t="shared" ca="1" si="620"/>
        <v>7.6639013583281413E-3</v>
      </c>
      <c r="N4925" s="101">
        <f t="shared" ca="1" si="616"/>
        <v>0.91335859223570515</v>
      </c>
      <c r="O4925" s="46">
        <f t="shared" ca="1" si="621"/>
        <v>0.32303441830566948</v>
      </c>
      <c r="P4925" s="46">
        <f t="shared" ca="1" si="622"/>
        <v>0.32165886499293572</v>
      </c>
      <c r="Q4925" s="47">
        <f t="shared" ca="1" si="617"/>
        <v>0.32578552493113705</v>
      </c>
      <c r="R4925" s="47">
        <f t="shared" ca="1" si="618"/>
        <v>0.29710599480794803</v>
      </c>
      <c r="S4925" s="97">
        <f t="shared" ca="1" si="623"/>
        <v>0.31007020655680873</v>
      </c>
      <c r="V4925">
        <v>4908</v>
      </c>
      <c r="W4925" s="46">
        <v>0.339713164070165</v>
      </c>
    </row>
    <row r="4926" spans="10:23">
      <c r="J4926">
        <v>4909</v>
      </c>
      <c r="K4926" s="93">
        <f t="shared" ca="1" si="619"/>
        <v>0.45853502322972839</v>
      </c>
      <c r="L4926" s="93">
        <f t="shared" ca="1" si="619"/>
        <v>1.6915654417531187</v>
      </c>
      <c r="M4926" s="93">
        <f t="shared" ca="1" si="620"/>
        <v>0.45853502322972839</v>
      </c>
      <c r="N4926" s="101">
        <f t="shared" ca="1" si="616"/>
        <v>1.7495691810242229</v>
      </c>
      <c r="O4926" s="46">
        <f t="shared" ca="1" si="621"/>
        <v>0.48488338694675037</v>
      </c>
      <c r="P4926" s="46">
        <f t="shared" ca="1" si="622"/>
        <v>0.40258334931347617</v>
      </c>
      <c r="Q4926" s="47">
        <f t="shared" ca="1" si="617"/>
        <v>0.64948346221329878</v>
      </c>
      <c r="R4926" s="47">
        <f t="shared" ca="1" si="618"/>
        <v>0.43231496681546078</v>
      </c>
      <c r="S4926" s="97">
        <f t="shared" ca="1" si="623"/>
        <v>0.45859917688110557</v>
      </c>
      <c r="V4926">
        <v>4909</v>
      </c>
      <c r="W4926" s="46">
        <v>-0.13057080185403999</v>
      </c>
    </row>
    <row r="4927" spans="10:23">
      <c r="J4927">
        <v>4910</v>
      </c>
      <c r="K4927" s="93">
        <f t="shared" ca="1" si="619"/>
        <v>0.73909417311845316</v>
      </c>
      <c r="L4927" s="93">
        <f t="shared" ca="1" si="619"/>
        <v>-0.78865302691102102</v>
      </c>
      <c r="M4927" s="93">
        <f t="shared" ca="1" si="620"/>
        <v>0.73909417311845316</v>
      </c>
      <c r="N4927" s="101">
        <f t="shared" ca="1" si="616"/>
        <v>-0.51266014851376562</v>
      </c>
      <c r="O4927" s="46">
        <f t="shared" ca="1" si="621"/>
        <v>0.58559555689863307</v>
      </c>
      <c r="P4927" s="46">
        <f t="shared" ca="1" si="622"/>
        <v>0.45293943428941752</v>
      </c>
      <c r="Q4927" s="47">
        <f t="shared" ca="1" si="617"/>
        <v>0.85090780211706429</v>
      </c>
      <c r="R4927" s="47">
        <f t="shared" ca="1" si="618"/>
        <v>6.6529474269595212E-2</v>
      </c>
      <c r="S4927" s="97">
        <f t="shared" ca="1" si="623"/>
        <v>0.32606251558411414</v>
      </c>
      <c r="V4927">
        <v>4910</v>
      </c>
      <c r="W4927" s="46">
        <v>0.330679484861233</v>
      </c>
    </row>
    <row r="4928" spans="10:23">
      <c r="J4928">
        <v>4911</v>
      </c>
      <c r="K4928" s="93">
        <f t="shared" ca="1" si="619"/>
        <v>0.99579014542389876</v>
      </c>
      <c r="L4928" s="93">
        <f t="shared" ca="1" si="619"/>
        <v>0.43692164334418115</v>
      </c>
      <c r="M4928" s="93">
        <f t="shared" ca="1" si="620"/>
        <v>0.99579014542389876</v>
      </c>
      <c r="N4928" s="101">
        <f t="shared" ca="1" si="616"/>
        <v>0.73092167003055231</v>
      </c>
      <c r="O4928" s="46">
        <f t="shared" ca="1" si="621"/>
        <v>0.67774157458881867</v>
      </c>
      <c r="P4928" s="46">
        <f t="shared" ca="1" si="622"/>
        <v>0.49901244313451032</v>
      </c>
      <c r="Q4928" s="47">
        <f t="shared" ca="1" si="617"/>
        <v>1.0351998374974354</v>
      </c>
      <c r="R4928" s="47">
        <f t="shared" ca="1" si="618"/>
        <v>0.26760731464496368</v>
      </c>
      <c r="S4928" s="97">
        <f t="shared" ca="1" si="623"/>
        <v>0.47267444461689118</v>
      </c>
      <c r="V4928">
        <v>4911</v>
      </c>
      <c r="W4928" s="46">
        <v>-8.4795050529381605E-2</v>
      </c>
    </row>
    <row r="4929" spans="10:23">
      <c r="J4929">
        <v>4912</v>
      </c>
      <c r="K4929" s="93">
        <f t="shared" ca="1" si="619"/>
        <v>0.30057777796352203</v>
      </c>
      <c r="L4929" s="93">
        <f t="shared" ca="1" si="619"/>
        <v>-0.88864045738560615</v>
      </c>
      <c r="M4929" s="93">
        <f t="shared" ca="1" si="620"/>
        <v>0.30057777796352203</v>
      </c>
      <c r="N4929" s="101">
        <f t="shared" ca="1" si="616"/>
        <v>-0.74691460154588329</v>
      </c>
      <c r="O4929" s="46">
        <f t="shared" ca="1" si="621"/>
        <v>0.42818155798593793</v>
      </c>
      <c r="P4929" s="46">
        <f t="shared" ca="1" si="622"/>
        <v>0.37423243483306995</v>
      </c>
      <c r="Q4929" s="47">
        <f t="shared" ca="1" si="617"/>
        <v>0.5360798042916739</v>
      </c>
      <c r="R4929" s="47">
        <f t="shared" ca="1" si="618"/>
        <v>2.8652288537538956E-2</v>
      </c>
      <c r="S4929" s="97">
        <f t="shared" ca="1" si="623"/>
        <v>0.22841692326173846</v>
      </c>
      <c r="V4929">
        <v>4912</v>
      </c>
      <c r="W4929" s="46">
        <v>0.195200265376784</v>
      </c>
    </row>
    <row r="4930" spans="10:23">
      <c r="J4930">
        <v>4913</v>
      </c>
      <c r="K4930" s="93">
        <f t="shared" ca="1" si="619"/>
        <v>0.31514825802148794</v>
      </c>
      <c r="L4930" s="93">
        <f t="shared" ca="1" si="619"/>
        <v>-1.3424793696122832</v>
      </c>
      <c r="M4930" s="93">
        <f t="shared" ca="1" si="620"/>
        <v>0.31514825802148794</v>
      </c>
      <c r="N4930" s="101">
        <f t="shared" ca="1" si="616"/>
        <v>-1.1725579048439498</v>
      </c>
      <c r="O4930" s="46">
        <f t="shared" ca="1" si="621"/>
        <v>0.43341191552181008</v>
      </c>
      <c r="P4930" s="46">
        <f t="shared" ca="1" si="622"/>
        <v>0.37684761360100605</v>
      </c>
      <c r="Q4930" s="47">
        <f t="shared" ca="1" si="617"/>
        <v>0.54654051936341819</v>
      </c>
      <c r="R4930" s="47">
        <f t="shared" ca="1" si="618"/>
        <v>-4.0171036893189904E-2</v>
      </c>
      <c r="S4930" s="97">
        <f t="shared" ca="1" si="623"/>
        <v>0.19662043931431009</v>
      </c>
      <c r="V4930">
        <v>4913</v>
      </c>
      <c r="W4930" s="46">
        <v>0.68616282493929703</v>
      </c>
    </row>
    <row r="4931" spans="10:23">
      <c r="J4931">
        <v>4914</v>
      </c>
      <c r="K4931" s="93">
        <f t="shared" ca="1" si="619"/>
        <v>0.77052767416468382</v>
      </c>
      <c r="L4931" s="93">
        <f t="shared" ca="1" si="619"/>
        <v>1.3493357948545419</v>
      </c>
      <c r="M4931" s="93">
        <f t="shared" ca="1" si="620"/>
        <v>0.77052767416468382</v>
      </c>
      <c r="N4931" s="101">
        <f t="shared" ca="1" si="616"/>
        <v>1.5243276684240754</v>
      </c>
      <c r="O4931" s="46">
        <f t="shared" ca="1" si="621"/>
        <v>0.59687922417808648</v>
      </c>
      <c r="P4931" s="46">
        <f t="shared" ca="1" si="622"/>
        <v>0.45858126792914422</v>
      </c>
      <c r="Q4931" s="47">
        <f t="shared" ca="1" si="617"/>
        <v>0.8734751366759711</v>
      </c>
      <c r="R4931" s="47">
        <f t="shared" ca="1" si="618"/>
        <v>0.3958951058612899</v>
      </c>
      <c r="S4931" s="97">
        <f t="shared" ca="1" si="623"/>
        <v>0.49638716501968816</v>
      </c>
      <c r="V4931">
        <v>4914</v>
      </c>
      <c r="W4931" s="46">
        <v>-8.9837587315033593E-3</v>
      </c>
    </row>
    <row r="4932" spans="10:23">
      <c r="J4932">
        <v>4915</v>
      </c>
      <c r="K4932" s="93">
        <f t="shared" ca="1" si="619"/>
        <v>0.41026543608062954</v>
      </c>
      <c r="L4932" s="93">
        <f t="shared" ca="1" si="619"/>
        <v>1.3699972421209505</v>
      </c>
      <c r="M4932" s="93">
        <f t="shared" ca="1" si="620"/>
        <v>0.41026543608062954</v>
      </c>
      <c r="N4932" s="101">
        <f t="shared" ca="1" si="616"/>
        <v>1.429344965523863</v>
      </c>
      <c r="O4932" s="46">
        <f t="shared" ca="1" si="621"/>
        <v>0.4675560787253098</v>
      </c>
      <c r="P4932" s="46">
        <f t="shared" ca="1" si="622"/>
        <v>0.39391969520275588</v>
      </c>
      <c r="Q4932" s="47">
        <f t="shared" ca="1" si="617"/>
        <v>0.61482884577041763</v>
      </c>
      <c r="R4932" s="47">
        <f t="shared" ca="1" si="618"/>
        <v>0.38053711615173758</v>
      </c>
      <c r="S4932" s="97">
        <f t="shared" ca="1" si="623"/>
        <v>0.42404659743852369</v>
      </c>
      <c r="V4932">
        <v>4915</v>
      </c>
      <c r="W4932" s="46">
        <v>0.90944677555474895</v>
      </c>
    </row>
    <row r="4933" spans="10:23">
      <c r="J4933">
        <v>4916</v>
      </c>
      <c r="K4933" s="93">
        <f t="shared" ca="1" si="619"/>
        <v>0.18606502548910761</v>
      </c>
      <c r="L4933" s="93">
        <f t="shared" ca="1" si="619"/>
        <v>0.8076501600555851</v>
      </c>
      <c r="M4933" s="93">
        <f t="shared" ca="1" si="620"/>
        <v>0.18606502548910761</v>
      </c>
      <c r="N4933" s="101">
        <f t="shared" ca="1" si="616"/>
        <v>0.82489239089923805</v>
      </c>
      <c r="O4933" s="46">
        <f t="shared" ca="1" si="621"/>
        <v>0.38707497567188665</v>
      </c>
      <c r="P4933" s="46">
        <f t="shared" ca="1" si="622"/>
        <v>0.35367914367604431</v>
      </c>
      <c r="Q4933" s="47">
        <f t="shared" ca="1" si="617"/>
        <v>0.45386663966357133</v>
      </c>
      <c r="R4933" s="47">
        <f t="shared" ca="1" si="618"/>
        <v>0.28280167446031546</v>
      </c>
      <c r="S4933" s="97">
        <f t="shared" ca="1" si="623"/>
        <v>0.33493832506610105</v>
      </c>
      <c r="V4933">
        <v>4916</v>
      </c>
      <c r="W4933" s="46">
        <v>0.548966007644901</v>
      </c>
    </row>
    <row r="4934" spans="10:23">
      <c r="J4934">
        <v>4917</v>
      </c>
      <c r="K4934" s="93">
        <f t="shared" ca="1" si="619"/>
        <v>-0.6042305215894922</v>
      </c>
      <c r="L4934" s="93">
        <f t="shared" ca="1" si="619"/>
        <v>1.1438545386157928</v>
      </c>
      <c r="M4934" s="93">
        <f t="shared" ca="1" si="620"/>
        <v>-0.6042305215894922</v>
      </c>
      <c r="N4934" s="101">
        <f t="shared" ca="1" si="616"/>
        <v>0.89231039684421698</v>
      </c>
      <c r="O4934" s="46">
        <f t="shared" ca="1" si="621"/>
        <v>0.10338300026789785</v>
      </c>
      <c r="P4934" s="46">
        <f t="shared" ca="1" si="622"/>
        <v>0.21183315597404989</v>
      </c>
      <c r="Q4934" s="47">
        <f t="shared" ca="1" si="617"/>
        <v>-0.11351731114440627</v>
      </c>
      <c r="R4934" s="47">
        <f t="shared" ca="1" si="618"/>
        <v>0.2937026596915876</v>
      </c>
      <c r="S4934" s="97">
        <f t="shared" ca="1" si="623"/>
        <v>0.19854282997974271</v>
      </c>
      <c r="V4934">
        <v>4917</v>
      </c>
      <c r="W4934" s="46">
        <v>-7.3508793500616704E-2</v>
      </c>
    </row>
    <row r="4935" spans="10:23">
      <c r="J4935">
        <v>4918</v>
      </c>
      <c r="K4935" s="93">
        <f t="shared" ca="1" si="619"/>
        <v>-1.5802187735272055</v>
      </c>
      <c r="L4935" s="93">
        <f t="shared" ca="1" si="619"/>
        <v>1.2851349595045085</v>
      </c>
      <c r="M4935" s="93">
        <f t="shared" ca="1" si="620"/>
        <v>-1.5802187735272055</v>
      </c>
      <c r="N4935" s="101">
        <f t="shared" ca="1" si="616"/>
        <v>0.71586982964202495</v>
      </c>
      <c r="O4935" s="46">
        <f t="shared" ca="1" si="621"/>
        <v>-0.24696698738774359</v>
      </c>
      <c r="P4935" s="46">
        <f t="shared" ca="1" si="622"/>
        <v>3.665816214622919E-2</v>
      </c>
      <c r="Q4935" s="47">
        <f t="shared" ca="1" si="617"/>
        <v>-0.81421728645568914</v>
      </c>
      <c r="R4935" s="47">
        <f t="shared" ca="1" si="618"/>
        <v>0.26517354509810542</v>
      </c>
      <c r="S4935" s="97">
        <f t="shared" ca="1" si="623"/>
        <v>9.1032788551809185E-3</v>
      </c>
      <c r="V4935">
        <v>4918</v>
      </c>
      <c r="W4935" s="46">
        <v>-5.2528666770151299E-2</v>
      </c>
    </row>
    <row r="4936" spans="10:23">
      <c r="J4936">
        <v>4919</v>
      </c>
      <c r="K4936" s="93">
        <f t="shared" ca="1" si="619"/>
        <v>-0.3219228643996182</v>
      </c>
      <c r="L4936" s="93">
        <f t="shared" ca="1" si="619"/>
        <v>-9.6111435139167242E-2</v>
      </c>
      <c r="M4936" s="93">
        <f t="shared" ca="1" si="620"/>
        <v>-0.3219228643996182</v>
      </c>
      <c r="N4936" s="101">
        <f t="shared" ca="1" si="616"/>
        <v>-0.19350032862193836</v>
      </c>
      <c r="O4936" s="46">
        <f t="shared" ca="1" si="621"/>
        <v>0.2047228309627836</v>
      </c>
      <c r="P4936" s="46">
        <f t="shared" ca="1" si="622"/>
        <v>0.26250307132149281</v>
      </c>
      <c r="Q4936" s="47">
        <f t="shared" ca="1" si="617"/>
        <v>8.9162350245365257E-2</v>
      </c>
      <c r="R4936" s="47">
        <f t="shared" ca="1" si="618"/>
        <v>0.11813522015735815</v>
      </c>
      <c r="S4936" s="97">
        <f t="shared" ca="1" si="623"/>
        <v>0.16142902556007088</v>
      </c>
      <c r="V4936">
        <v>4919</v>
      </c>
      <c r="W4936" s="46">
        <v>1.6090555238820301</v>
      </c>
    </row>
    <row r="4937" spans="10:23">
      <c r="J4937">
        <v>4920</v>
      </c>
      <c r="K4937" s="93">
        <f t="shared" ca="1" si="619"/>
        <v>-0.15645582611226141</v>
      </c>
      <c r="L4937" s="93">
        <f t="shared" ca="1" si="619"/>
        <v>0.29352297055173487</v>
      </c>
      <c r="M4937" s="93">
        <f t="shared" ca="1" si="620"/>
        <v>-0.15645582611226141</v>
      </c>
      <c r="N4937" s="101">
        <f t="shared" ca="1" si="616"/>
        <v>0.22852773115116196</v>
      </c>
      <c r="O4937" s="46">
        <f t="shared" ca="1" si="621"/>
        <v>0.26412044636060777</v>
      </c>
      <c r="P4937" s="46">
        <f t="shared" ca="1" si="622"/>
        <v>0.29220187902040484</v>
      </c>
      <c r="Q4937" s="47">
        <f t="shared" ca="1" si="617"/>
        <v>0.20795758104101358</v>
      </c>
      <c r="R4937" s="47">
        <f t="shared" ca="1" si="618"/>
        <v>0.18637398786169457</v>
      </c>
      <c r="S4937" s="97">
        <f t="shared" ca="1" si="623"/>
        <v>0.22524721711115117</v>
      </c>
      <c r="V4937">
        <v>4920</v>
      </c>
      <c r="W4937" s="46">
        <v>0.41174137146640699</v>
      </c>
    </row>
    <row r="4938" spans="10:23">
      <c r="J4938">
        <v>4921</v>
      </c>
      <c r="K4938" s="93">
        <f t="shared" ca="1" si="619"/>
        <v>-1.0734728592168343</v>
      </c>
      <c r="L4938" s="93">
        <f t="shared" ca="1" si="619"/>
        <v>0.91236854069274032</v>
      </c>
      <c r="M4938" s="93">
        <f t="shared" ca="1" si="620"/>
        <v>-1.0734728592168343</v>
      </c>
      <c r="N4938" s="101">
        <f t="shared" ca="1" si="616"/>
        <v>0.52361282374377738</v>
      </c>
      <c r="O4938" s="46">
        <f t="shared" ca="1" si="621"/>
        <v>-6.5060673996467644E-2</v>
      </c>
      <c r="P4938" s="46">
        <f t="shared" ca="1" si="622"/>
        <v>0.12761131884186716</v>
      </c>
      <c r="Q4938" s="47">
        <f t="shared" ca="1" si="617"/>
        <v>-0.45040465967313725</v>
      </c>
      <c r="R4938" s="47">
        <f t="shared" ca="1" si="618"/>
        <v>0.23408703115380683</v>
      </c>
      <c r="S4938" s="97">
        <f t="shared" ca="1" si="623"/>
        <v>8.4513178578669593E-2</v>
      </c>
      <c r="V4938">
        <v>4921</v>
      </c>
      <c r="W4938" s="46">
        <v>0.24972176856255501</v>
      </c>
    </row>
    <row r="4939" spans="10:23">
      <c r="J4939">
        <v>4922</v>
      </c>
      <c r="K4939" s="93">
        <f t="shared" ca="1" si="619"/>
        <v>0.1598063071317822</v>
      </c>
      <c r="L4939" s="93">
        <f t="shared" ca="1" si="619"/>
        <v>0.97176543141783911</v>
      </c>
      <c r="M4939" s="93">
        <f t="shared" ca="1" si="620"/>
        <v>0.1598063071317822</v>
      </c>
      <c r="N4939" s="101">
        <f t="shared" ca="1" si="616"/>
        <v>0.9721364590860414</v>
      </c>
      <c r="O4939" s="46">
        <f t="shared" ca="1" si="621"/>
        <v>0.37764889740293528</v>
      </c>
      <c r="P4939" s="46">
        <f t="shared" ca="1" si="622"/>
        <v>0.34896610454156862</v>
      </c>
      <c r="Q4939" s="47">
        <f t="shared" ca="1" si="617"/>
        <v>0.43501448312566859</v>
      </c>
      <c r="R4939" s="47">
        <f t="shared" ca="1" si="618"/>
        <v>0.30660993443772749</v>
      </c>
      <c r="S4939" s="97">
        <f t="shared" ca="1" si="623"/>
        <v>0.34212941592033141</v>
      </c>
      <c r="V4939">
        <v>4922</v>
      </c>
      <c r="W4939" s="46">
        <v>1.2497834173187901</v>
      </c>
    </row>
    <row r="4940" spans="10:23">
      <c r="J4940">
        <v>4923</v>
      </c>
      <c r="K4940" s="93">
        <f t="shared" ca="1" si="619"/>
        <v>0.31523745615050186</v>
      </c>
      <c r="L4940" s="93">
        <f t="shared" ca="1" si="619"/>
        <v>-0.37900069884459936</v>
      </c>
      <c r="M4940" s="93">
        <f t="shared" ca="1" si="620"/>
        <v>0.31523745615050186</v>
      </c>
      <c r="N4940" s="101">
        <f t="shared" ca="1" si="616"/>
        <v>-0.25907160791068262</v>
      </c>
      <c r="O4940" s="46">
        <f t="shared" ca="1" si="621"/>
        <v>0.43344393492710198</v>
      </c>
      <c r="P4940" s="46">
        <f t="shared" ca="1" si="622"/>
        <v>0.37686362330365197</v>
      </c>
      <c r="Q4940" s="47">
        <f t="shared" ca="1" si="617"/>
        <v>0.546604558174002</v>
      </c>
      <c r="R4940" s="47">
        <f t="shared" ca="1" si="618"/>
        <v>0.10753283675691208</v>
      </c>
      <c r="S4940" s="97">
        <f t="shared" ca="1" si="623"/>
        <v>0.27048838584200702</v>
      </c>
      <c r="V4940">
        <v>4923</v>
      </c>
      <c r="W4940" s="46">
        <v>-0.11579569645136301</v>
      </c>
    </row>
    <row r="4941" spans="10:23">
      <c r="J4941">
        <v>4924</v>
      </c>
      <c r="K4941" s="93">
        <f t="shared" ca="1" si="619"/>
        <v>-1.4816990214464445</v>
      </c>
      <c r="L4941" s="93">
        <f t="shared" ca="1" si="619"/>
        <v>0.44136523363157798</v>
      </c>
      <c r="M4941" s="93">
        <f t="shared" ca="1" si="620"/>
        <v>-1.4816990214464445</v>
      </c>
      <c r="N4941" s="101">
        <f t="shared" ca="1" si="616"/>
        <v>-5.2762570839006151E-2</v>
      </c>
      <c r="O4941" s="46">
        <f t="shared" ca="1" si="621"/>
        <v>-0.21160140398363692</v>
      </c>
      <c r="P4941" s="46">
        <f t="shared" ca="1" si="622"/>
        <v>5.4340953848282525E-2</v>
      </c>
      <c r="Q4941" s="47">
        <f t="shared" ca="1" si="617"/>
        <v>-0.7434861196474758</v>
      </c>
      <c r="R4941" s="47">
        <f t="shared" ca="1" si="618"/>
        <v>0.14089145860686328</v>
      </c>
      <c r="S4941" s="97">
        <f t="shared" ca="1" si="623"/>
        <v>-3.5354972688386818E-2</v>
      </c>
      <c r="V4941">
        <v>4924</v>
      </c>
      <c r="W4941" s="46">
        <v>-0.152214457311004</v>
      </c>
    </row>
    <row r="4942" spans="10:23">
      <c r="J4942">
        <v>4925</v>
      </c>
      <c r="K4942" s="93">
        <f t="shared" ca="1" si="619"/>
        <v>-2.9483574545429016E-2</v>
      </c>
      <c r="L4942" s="93">
        <f t="shared" ca="1" si="619"/>
        <v>0.41048807934290432</v>
      </c>
      <c r="M4942" s="93">
        <f t="shared" ca="1" si="620"/>
        <v>-2.9483574545429016E-2</v>
      </c>
      <c r="N4942" s="101">
        <f t="shared" ca="1" si="616"/>
        <v>0.37980040884554156</v>
      </c>
      <c r="O4942" s="46">
        <f t="shared" ca="1" si="621"/>
        <v>0.30969960848753847</v>
      </c>
      <c r="P4942" s="46">
        <f t="shared" ca="1" si="622"/>
        <v>0.31499146008387024</v>
      </c>
      <c r="Q4942" s="47">
        <f t="shared" ca="1" si="617"/>
        <v>0.29911590529487497</v>
      </c>
      <c r="R4942" s="47">
        <f t="shared" ca="1" si="618"/>
        <v>0.21083364374038094</v>
      </c>
      <c r="S4942" s="97">
        <f t="shared" ca="1" si="623"/>
        <v>0.26026662611395968</v>
      </c>
      <c r="V4942">
        <v>4925</v>
      </c>
      <c r="W4942" s="46">
        <v>0.29655070308262999</v>
      </c>
    </row>
    <row r="4943" spans="10:23">
      <c r="J4943">
        <v>4926</v>
      </c>
      <c r="K4943" s="93">
        <f t="shared" ca="1" si="619"/>
        <v>-1.7393835368813602</v>
      </c>
      <c r="L4943" s="93">
        <f t="shared" ca="1" si="619"/>
        <v>0.67188089695920572</v>
      </c>
      <c r="M4943" s="93">
        <f t="shared" ca="1" si="620"/>
        <v>-1.7393835368813602</v>
      </c>
      <c r="N4943" s="101">
        <f t="shared" ca="1" si="616"/>
        <v>8.3835997469743018E-2</v>
      </c>
      <c r="O4943" s="46">
        <f t="shared" ca="1" si="621"/>
        <v>-0.3041022784792391</v>
      </c>
      <c r="P4943" s="46">
        <f t="shared" ca="1" si="622"/>
        <v>8.0905166004814344E-3</v>
      </c>
      <c r="Q4943" s="47">
        <f t="shared" ca="1" si="617"/>
        <v>-0.92848786863868016</v>
      </c>
      <c r="R4943" s="47">
        <f t="shared" ca="1" si="618"/>
        <v>0.16297842120498338</v>
      </c>
      <c r="S4943" s="97">
        <f t="shared" ca="1" si="623"/>
        <v>-7.056192863712786E-2</v>
      </c>
      <c r="V4943">
        <v>4926</v>
      </c>
      <c r="W4943" s="46">
        <v>-0.185918444894903</v>
      </c>
    </row>
    <row r="4944" spans="10:23">
      <c r="J4944">
        <v>4927</v>
      </c>
      <c r="K4944" s="93">
        <f t="shared" ca="1" si="619"/>
        <v>-0.28008929440127406</v>
      </c>
      <c r="L4944" s="93">
        <f t="shared" ca="1" si="619"/>
        <v>-1.3802574384598352</v>
      </c>
      <c r="M4944" s="93">
        <f t="shared" ca="1" si="620"/>
        <v>-0.28008929440127406</v>
      </c>
      <c r="N4944" s="101">
        <f t="shared" ca="1" si="616"/>
        <v>-1.397673551804032</v>
      </c>
      <c r="O4944" s="46">
        <f t="shared" ca="1" si="621"/>
        <v>0.219739805504652</v>
      </c>
      <c r="P4944" s="46">
        <f t="shared" ca="1" si="622"/>
        <v>0.27001155859242698</v>
      </c>
      <c r="Q4944" s="47">
        <f t="shared" ca="1" si="617"/>
        <v>0.11919629932910206</v>
      </c>
      <c r="R4944" s="47">
        <f t="shared" ca="1" si="618"/>
        <v>-7.6570546318651983E-2</v>
      </c>
      <c r="S4944" s="97">
        <f t="shared" ca="1" si="623"/>
        <v>7.1584629593000007E-2</v>
      </c>
      <c r="V4944">
        <v>4927</v>
      </c>
      <c r="W4944" s="46">
        <v>0.73150778746201195</v>
      </c>
    </row>
    <row r="4945" spans="10:23">
      <c r="J4945">
        <v>4928</v>
      </c>
      <c r="K4945" s="93">
        <f t="shared" ca="1" si="619"/>
        <v>-1.4645664140564312</v>
      </c>
      <c r="L4945" s="93">
        <f t="shared" ca="1" si="619"/>
        <v>-0.79282121073999079</v>
      </c>
      <c r="M4945" s="93">
        <f t="shared" ca="1" si="620"/>
        <v>-1.4645664140564312</v>
      </c>
      <c r="N4945" s="101">
        <f t="shared" ca="1" si="616"/>
        <v>-1.2174254363339165</v>
      </c>
      <c r="O4945" s="46">
        <f t="shared" ca="1" si="621"/>
        <v>-0.20545132095171204</v>
      </c>
      <c r="P4945" s="46">
        <f t="shared" ca="1" si="622"/>
        <v>5.7415995364244965E-2</v>
      </c>
      <c r="Q4945" s="47">
        <f t="shared" ca="1" si="617"/>
        <v>-0.73118595358362604</v>
      </c>
      <c r="R4945" s="47">
        <f t="shared" ca="1" si="618"/>
        <v>-4.742577976610915E-2</v>
      </c>
      <c r="S4945" s="97">
        <f t="shared" ca="1" si="623"/>
        <v>-0.12643855035891061</v>
      </c>
      <c r="V4945">
        <v>4928</v>
      </c>
      <c r="W4945" s="46">
        <v>-5.9303765079039499E-2</v>
      </c>
    </row>
    <row r="4946" spans="10:23">
      <c r="J4946">
        <v>4929</v>
      </c>
      <c r="K4946" s="93">
        <f t="shared" ca="1" si="619"/>
        <v>0.89527007121884361</v>
      </c>
      <c r="L4946" s="93">
        <f t="shared" ca="1" si="619"/>
        <v>1.8550031467157768</v>
      </c>
      <c r="M4946" s="93">
        <f t="shared" ca="1" si="620"/>
        <v>0.89527007121884361</v>
      </c>
      <c r="N4946" s="101">
        <f t="shared" ref="N4946:N5009" ca="1" si="624">$N$2*K4946+SQRT(1-$N$2^2)*L4946</f>
        <v>2.0434132642232483</v>
      </c>
      <c r="O4946" s="46">
        <f t="shared" ca="1" si="621"/>
        <v>0.64165793660755654</v>
      </c>
      <c r="P4946" s="46">
        <f t="shared" ca="1" si="622"/>
        <v>0.48097062414387926</v>
      </c>
      <c r="Q4946" s="47">
        <f t="shared" ref="Q4946:Q5009" ca="1" si="625">$K$2+K4946*$S$3</f>
        <v>0.96303256153491112</v>
      </c>
      <c r="R4946" s="47">
        <f t="shared" ref="R4946:R5009" ca="1" si="626">$L$2+$L$3*N4946</f>
        <v>0.47982734820899309</v>
      </c>
      <c r="S4946" s="97">
        <f t="shared" ca="1" si="623"/>
        <v>0.56074264240827487</v>
      </c>
      <c r="V4946">
        <v>4929</v>
      </c>
      <c r="W4946" s="46">
        <v>0.236422781150956</v>
      </c>
    </row>
    <row r="4947" spans="10:23">
      <c r="J4947">
        <v>4930</v>
      </c>
      <c r="K4947" s="93">
        <f t="shared" ref="K4947:L5010" ca="1" si="627">_xlfn.NORM.S.INV(RAND())</f>
        <v>-0.64409285127738036</v>
      </c>
      <c r="L4947" s="93">
        <f t="shared" ca="1" si="627"/>
        <v>-0.24515683274148395</v>
      </c>
      <c r="M4947" s="93">
        <f t="shared" ref="M4947:M5010" ca="1" si="628">K4947</f>
        <v>-0.64409285127738036</v>
      </c>
      <c r="N4947" s="101">
        <f t="shared" ca="1" si="624"/>
        <v>-0.43726504763097063</v>
      </c>
      <c r="O4947" s="46">
        <f t="shared" ref="O4947:O5010" ca="1" si="629">$K$2+K4947*$K$3</f>
        <v>8.9073640819821193E-2</v>
      </c>
      <c r="P4947" s="46">
        <f t="shared" ref="P4947:P5010" ca="1" si="630">$K$2+K4947*$R$3</f>
        <v>0.20467847625001157</v>
      </c>
      <c r="Q4947" s="47">
        <f t="shared" ca="1" si="625"/>
        <v>-0.14213603004055958</v>
      </c>
      <c r="R4947" s="47">
        <f t="shared" ca="1" si="626"/>
        <v>7.8720295841867322E-2</v>
      </c>
      <c r="S4947" s="97">
        <f t="shared" ref="S4947:S5010" ca="1" si="631">AVERAGE(R4947,O4947)</f>
        <v>8.3896968330844257E-2</v>
      </c>
      <c r="V4947">
        <v>4930</v>
      </c>
      <c r="W4947" s="46">
        <v>-0.27389287758896003</v>
      </c>
    </row>
    <row r="4948" spans="10:23">
      <c r="J4948">
        <v>4931</v>
      </c>
      <c r="K4948" s="93">
        <f t="shared" ca="1" si="627"/>
        <v>-1.0363067466305831</v>
      </c>
      <c r="L4948" s="93">
        <f t="shared" ca="1" si="627"/>
        <v>-0.31611128280350936</v>
      </c>
      <c r="M4948" s="93">
        <f t="shared" ca="1" si="628"/>
        <v>-1.0363067466305831</v>
      </c>
      <c r="N4948" s="101">
        <f t="shared" ca="1" si="624"/>
        <v>-0.6292685863614581</v>
      </c>
      <c r="O4948" s="46">
        <f t="shared" ca="1" si="629"/>
        <v>-5.1719174178258442E-2</v>
      </c>
      <c r="P4948" s="46">
        <f t="shared" ca="1" si="630"/>
        <v>0.13428206875097176</v>
      </c>
      <c r="Q4948" s="47">
        <f t="shared" ca="1" si="625"/>
        <v>-0.42372166003671885</v>
      </c>
      <c r="R4948" s="47">
        <f t="shared" ca="1" si="626"/>
        <v>4.7674765634978911E-2</v>
      </c>
      <c r="S4948" s="97">
        <f t="shared" ca="1" si="631"/>
        <v>-2.0222042716397659E-3</v>
      </c>
      <c r="V4948">
        <v>4931</v>
      </c>
      <c r="W4948" s="46">
        <v>0.135931828904094</v>
      </c>
    </row>
    <row r="4949" spans="10:23">
      <c r="J4949">
        <v>4932</v>
      </c>
      <c r="K4949" s="93">
        <f t="shared" ca="1" si="627"/>
        <v>-1.139578046357566</v>
      </c>
      <c r="L4949" s="93">
        <f t="shared" ca="1" si="627"/>
        <v>0.55032028512535502</v>
      </c>
      <c r="M4949" s="93">
        <f t="shared" ca="1" si="628"/>
        <v>-1.139578046357566</v>
      </c>
      <c r="N4949" s="101">
        <f t="shared" ca="1" si="624"/>
        <v>0.15933802684013493</v>
      </c>
      <c r="O4949" s="46">
        <f t="shared" ca="1" si="629"/>
        <v>-8.8790418132985438E-2</v>
      </c>
      <c r="P4949" s="46">
        <f t="shared" ca="1" si="630"/>
        <v>0.11574644677360826</v>
      </c>
      <c r="Q4949" s="47">
        <f t="shared" ca="1" si="625"/>
        <v>-0.49786414794617284</v>
      </c>
      <c r="R4949" s="47">
        <f t="shared" ca="1" si="626"/>
        <v>0.17518653231063397</v>
      </c>
      <c r="S4949" s="97">
        <f t="shared" ca="1" si="631"/>
        <v>4.3198057088824265E-2</v>
      </c>
      <c r="V4949">
        <v>4932</v>
      </c>
      <c r="W4949" s="46">
        <v>-0.25219484111330598</v>
      </c>
    </row>
    <row r="4950" spans="10:23">
      <c r="J4950">
        <v>4933</v>
      </c>
      <c r="K4950" s="93">
        <f t="shared" ca="1" si="627"/>
        <v>0.96007615944417346</v>
      </c>
      <c r="L4950" s="93">
        <f t="shared" ca="1" si="627"/>
        <v>-0.19893036959420832</v>
      </c>
      <c r="M4950" s="93">
        <f t="shared" ca="1" si="628"/>
        <v>0.96007615944417346</v>
      </c>
      <c r="N4950" s="101">
        <f t="shared" ca="1" si="624"/>
        <v>0.11672321765614679</v>
      </c>
      <c r="O4950" s="46">
        <f t="shared" ca="1" si="629"/>
        <v>0.664921343892098</v>
      </c>
      <c r="P4950" s="46">
        <f t="shared" ca="1" si="630"/>
        <v>0.49260232778614998</v>
      </c>
      <c r="Q4950" s="47">
        <f t="shared" ca="1" si="625"/>
        <v>1.009559376103994</v>
      </c>
      <c r="R4950" s="47">
        <f t="shared" ca="1" si="626"/>
        <v>0.16829603771595172</v>
      </c>
      <c r="S4950" s="97">
        <f t="shared" ca="1" si="631"/>
        <v>0.41660869080402485</v>
      </c>
      <c r="V4950">
        <v>4933</v>
      </c>
      <c r="W4950" s="46">
        <v>1.3649716253439701</v>
      </c>
    </row>
    <row r="4951" spans="10:23">
      <c r="J4951">
        <v>4934</v>
      </c>
      <c r="K4951" s="93">
        <f t="shared" ca="1" si="627"/>
        <v>1.0819376384238064</v>
      </c>
      <c r="L4951" s="93">
        <f t="shared" ca="1" si="627"/>
        <v>0.34640919286679028</v>
      </c>
      <c r="M4951" s="93">
        <f t="shared" ca="1" si="628"/>
        <v>1.0819376384238064</v>
      </c>
      <c r="N4951" s="101">
        <f t="shared" ca="1" si="624"/>
        <v>0.67250517278586686</v>
      </c>
      <c r="O4951" s="46">
        <f t="shared" ca="1" si="629"/>
        <v>0.70866589468095054</v>
      </c>
      <c r="P4951" s="46">
        <f t="shared" ca="1" si="630"/>
        <v>0.51447460318057625</v>
      </c>
      <c r="Q4951" s="47">
        <f t="shared" ca="1" si="625"/>
        <v>1.0970484776816991</v>
      </c>
      <c r="R4951" s="47">
        <f t="shared" ca="1" si="626"/>
        <v>0.25816180576642067</v>
      </c>
      <c r="S4951" s="97">
        <f t="shared" ca="1" si="631"/>
        <v>0.4834138502236856</v>
      </c>
      <c r="V4951">
        <v>4934</v>
      </c>
      <c r="W4951" s="46">
        <v>0.42691331219745099</v>
      </c>
    </row>
    <row r="4952" spans="10:23">
      <c r="J4952">
        <v>4935</v>
      </c>
      <c r="K4952" s="93">
        <f t="shared" ca="1" si="627"/>
        <v>1.0372983666456113</v>
      </c>
      <c r="L4952" s="93">
        <f t="shared" ca="1" si="627"/>
        <v>1.1412883141782035</v>
      </c>
      <c r="M4952" s="93">
        <f t="shared" ca="1" si="628"/>
        <v>1.0372983666456113</v>
      </c>
      <c r="N4952" s="101">
        <f t="shared" ca="1" si="624"/>
        <v>1.4119204144925042</v>
      </c>
      <c r="O4952" s="46">
        <f t="shared" ca="1" si="629"/>
        <v>0.69264175885206392</v>
      </c>
      <c r="P4952" s="46">
        <f t="shared" ca="1" si="630"/>
        <v>0.50646253526613294</v>
      </c>
      <c r="Q4952" s="47">
        <f t="shared" ca="1" si="625"/>
        <v>1.0650002060239259</v>
      </c>
      <c r="R4952" s="47">
        <f t="shared" ca="1" si="626"/>
        <v>0.37771969711372266</v>
      </c>
      <c r="S4952" s="97">
        <f t="shared" ca="1" si="631"/>
        <v>0.53518072798289329</v>
      </c>
      <c r="V4952">
        <v>4935</v>
      </c>
      <c r="W4952" s="46">
        <v>-0.206401525291035</v>
      </c>
    </row>
    <row r="4953" spans="10:23">
      <c r="J4953">
        <v>4936</v>
      </c>
      <c r="K4953" s="93">
        <f t="shared" ca="1" si="627"/>
        <v>-1.217368517460818</v>
      </c>
      <c r="L4953" s="93">
        <f t="shared" ca="1" si="627"/>
        <v>-0.33654229463938196</v>
      </c>
      <c r="M4953" s="93">
        <f t="shared" ca="1" si="628"/>
        <v>-1.217368517460818</v>
      </c>
      <c r="N4953" s="101">
        <f t="shared" ca="1" si="624"/>
        <v>-0.70622059019565042</v>
      </c>
      <c r="O4953" s="46">
        <f t="shared" ca="1" si="629"/>
        <v>-0.11671482248584658</v>
      </c>
      <c r="P4953" s="46">
        <f t="shared" ca="1" si="630"/>
        <v>0.10178424459717769</v>
      </c>
      <c r="Q4953" s="47">
        <f t="shared" ca="1" si="625"/>
        <v>-0.55371295665189513</v>
      </c>
      <c r="R4953" s="47">
        <f t="shared" ca="1" si="626"/>
        <v>3.5232204548287502E-2</v>
      </c>
      <c r="S4953" s="97">
        <f t="shared" ca="1" si="631"/>
        <v>-4.074130896877954E-2</v>
      </c>
      <c r="V4953">
        <v>4936</v>
      </c>
      <c r="W4953" s="46">
        <v>0.705644954930016</v>
      </c>
    </row>
    <row r="4954" spans="10:23">
      <c r="J4954">
        <v>4937</v>
      </c>
      <c r="K4954" s="93">
        <f t="shared" ca="1" si="627"/>
        <v>-0.27576170234689718</v>
      </c>
      <c r="L4954" s="93">
        <f t="shared" ca="1" si="627"/>
        <v>-0.84008033452050968</v>
      </c>
      <c r="M4954" s="93">
        <f t="shared" ca="1" si="628"/>
        <v>-0.27576170234689718</v>
      </c>
      <c r="N4954" s="101">
        <f t="shared" ca="1" si="624"/>
        <v>-0.88416444956123075</v>
      </c>
      <c r="O4954" s="46">
        <f t="shared" ca="1" si="629"/>
        <v>0.22129327894023837</v>
      </c>
      <c r="P4954" s="46">
        <f t="shared" ca="1" si="630"/>
        <v>0.2707882953102202</v>
      </c>
      <c r="Q4954" s="47">
        <f t="shared" ca="1" si="625"/>
        <v>0.12230324620027477</v>
      </c>
      <c r="R4954" s="47">
        <f t="shared" ca="1" si="626"/>
        <v>6.4600189021734866E-3</v>
      </c>
      <c r="S4954" s="97">
        <f t="shared" ca="1" si="631"/>
        <v>0.11387664892120593</v>
      </c>
      <c r="V4954">
        <v>4937</v>
      </c>
      <c r="W4954" s="46">
        <v>3.2882476016030601E-2</v>
      </c>
    </row>
    <row r="4955" spans="10:23">
      <c r="J4955">
        <v>4938</v>
      </c>
      <c r="K4955" s="93">
        <f t="shared" ca="1" si="627"/>
        <v>0.69495199626610837</v>
      </c>
      <c r="L4955" s="93">
        <f t="shared" ca="1" si="627"/>
        <v>-1.4089598204083786</v>
      </c>
      <c r="M4955" s="93">
        <f t="shared" ca="1" si="628"/>
        <v>0.69495199626610837</v>
      </c>
      <c r="N4955" s="101">
        <f t="shared" ca="1" si="624"/>
        <v>-1.1148007934518493</v>
      </c>
      <c r="O4955" s="46">
        <f t="shared" ca="1" si="629"/>
        <v>0.56974986297290431</v>
      </c>
      <c r="P4955" s="46">
        <f t="shared" ca="1" si="630"/>
        <v>0.44501658732655314</v>
      </c>
      <c r="Q4955" s="47">
        <f t="shared" ca="1" si="625"/>
        <v>0.81921641426560665</v>
      </c>
      <c r="R4955" s="47">
        <f t="shared" ca="1" si="626"/>
        <v>-3.083214575481863E-2</v>
      </c>
      <c r="S4955" s="97">
        <f t="shared" ca="1" si="631"/>
        <v>0.26945885860904284</v>
      </c>
      <c r="V4955">
        <v>4938</v>
      </c>
      <c r="W4955" s="46">
        <v>3.5824826532899902E-2</v>
      </c>
    </row>
    <row r="4956" spans="10:23">
      <c r="J4956">
        <v>4939</v>
      </c>
      <c r="K4956" s="93">
        <f t="shared" ca="1" si="627"/>
        <v>-0.92467746641114035</v>
      </c>
      <c r="L4956" s="93">
        <f t="shared" ca="1" si="627"/>
        <v>0.51887878361855588</v>
      </c>
      <c r="M4956" s="93">
        <f t="shared" ca="1" si="628"/>
        <v>-0.92467746641114035</v>
      </c>
      <c r="N4956" s="101">
        <f t="shared" ca="1" si="624"/>
        <v>0.19787207327131706</v>
      </c>
      <c r="O4956" s="46">
        <f t="shared" ca="1" si="629"/>
        <v>-1.1647670377630925E-2</v>
      </c>
      <c r="P4956" s="46">
        <f t="shared" ca="1" si="630"/>
        <v>0.15431782065128552</v>
      </c>
      <c r="Q4956" s="47">
        <f t="shared" ca="1" si="625"/>
        <v>-0.34357865243546382</v>
      </c>
      <c r="R4956" s="47">
        <f t="shared" ca="1" si="626"/>
        <v>0.18141719821597518</v>
      </c>
      <c r="S4956" s="97">
        <f t="shared" ca="1" si="631"/>
        <v>8.4884763919172129E-2</v>
      </c>
      <c r="V4956">
        <v>4939</v>
      </c>
      <c r="W4956" s="46">
        <v>0.98112683474912699</v>
      </c>
    </row>
    <row r="4957" spans="10:23">
      <c r="J4957">
        <v>4940</v>
      </c>
      <c r="K4957" s="93">
        <f t="shared" ca="1" si="627"/>
        <v>0.36229882692365073</v>
      </c>
      <c r="L4957" s="93">
        <f t="shared" ca="1" si="627"/>
        <v>-0.39023257686236762</v>
      </c>
      <c r="M4957" s="93">
        <f t="shared" ca="1" si="628"/>
        <v>0.36229882692365073</v>
      </c>
      <c r="N4957" s="101">
        <f t="shared" ca="1" si="624"/>
        <v>-0.25475379096825723</v>
      </c>
      <c r="O4957" s="46">
        <f t="shared" ca="1" si="629"/>
        <v>0.45033753035378399</v>
      </c>
      <c r="P4957" s="46">
        <f t="shared" ca="1" si="630"/>
        <v>0.38531042101699298</v>
      </c>
      <c r="Q4957" s="47">
        <f t="shared" ca="1" si="625"/>
        <v>0.58039174902736601</v>
      </c>
      <c r="R4957" s="47">
        <f t="shared" ca="1" si="626"/>
        <v>0.10823099532836447</v>
      </c>
      <c r="S4957" s="97">
        <f t="shared" ca="1" si="631"/>
        <v>0.27928426284107422</v>
      </c>
      <c r="V4957">
        <v>4940</v>
      </c>
      <c r="W4957" s="46">
        <v>0.28235942875799103</v>
      </c>
    </row>
    <row r="4958" spans="10:23">
      <c r="J4958">
        <v>4941</v>
      </c>
      <c r="K4958" s="93">
        <f t="shared" ca="1" si="627"/>
        <v>0.46766150373391147</v>
      </c>
      <c r="L4958" s="93">
        <f t="shared" ca="1" si="627"/>
        <v>1.6078275598746423</v>
      </c>
      <c r="M4958" s="93">
        <f t="shared" ca="1" si="628"/>
        <v>0.46766150373391147</v>
      </c>
      <c r="N4958" s="101">
        <f t="shared" ca="1" si="624"/>
        <v>1.6730811285415617</v>
      </c>
      <c r="O4958" s="46">
        <f t="shared" ca="1" si="629"/>
        <v>0.48815951483623243</v>
      </c>
      <c r="P4958" s="46">
        <f t="shared" ca="1" si="630"/>
        <v>0.4042214132582172</v>
      </c>
      <c r="Q4958" s="47">
        <f t="shared" ca="1" si="625"/>
        <v>0.6560357179922629</v>
      </c>
      <c r="R4958" s="47">
        <f t="shared" ca="1" si="626"/>
        <v>0.41994742317789407</v>
      </c>
      <c r="S4958" s="97">
        <f t="shared" ca="1" si="631"/>
        <v>0.45405346900706323</v>
      </c>
      <c r="V4958">
        <v>4941</v>
      </c>
      <c r="W4958" s="46">
        <v>0.42901359645124898</v>
      </c>
    </row>
    <row r="4959" spans="10:23">
      <c r="J4959">
        <v>4942</v>
      </c>
      <c r="K4959" s="93">
        <f t="shared" ca="1" si="627"/>
        <v>-1.2724137622647169</v>
      </c>
      <c r="L4959" s="93">
        <f t="shared" ca="1" si="627"/>
        <v>-0.88402982427900123</v>
      </c>
      <c r="M4959" s="93">
        <f t="shared" ca="1" si="628"/>
        <v>-1.2724137622647169</v>
      </c>
      <c r="N4959" s="101">
        <f t="shared" ca="1" si="624"/>
        <v>-1.2427899354982728</v>
      </c>
      <c r="O4959" s="46">
        <f t="shared" ca="1" si="629"/>
        <v>-0.13647438495932862</v>
      </c>
      <c r="P4959" s="46">
        <f t="shared" ca="1" si="630"/>
        <v>9.1904463360436672E-2</v>
      </c>
      <c r="Q4959" s="47">
        <f t="shared" ca="1" si="625"/>
        <v>-0.59323208159885921</v>
      </c>
      <c r="R4959" s="47">
        <f t="shared" ca="1" si="626"/>
        <v>-5.1527028785768897E-2</v>
      </c>
      <c r="S4959" s="97">
        <f t="shared" ca="1" si="631"/>
        <v>-9.4000706872548759E-2</v>
      </c>
      <c r="V4959">
        <v>4942</v>
      </c>
      <c r="W4959" s="46">
        <v>-4.2833311761319902E-2</v>
      </c>
    </row>
    <row r="4960" spans="10:23">
      <c r="J4960">
        <v>4943</v>
      </c>
      <c r="K4960" s="93">
        <f t="shared" ca="1" si="627"/>
        <v>-1.3017502368388545</v>
      </c>
      <c r="L4960" s="93">
        <f t="shared" ca="1" si="627"/>
        <v>0.89208034397396441</v>
      </c>
      <c r="M4960" s="93">
        <f t="shared" ca="1" si="628"/>
        <v>-1.3017502368388545</v>
      </c>
      <c r="N4960" s="101">
        <f t="shared" ca="1" si="624"/>
        <v>0.43178059834433669</v>
      </c>
      <c r="O4960" s="46">
        <f t="shared" ca="1" si="629"/>
        <v>-0.14700528375293936</v>
      </c>
      <c r="P4960" s="46">
        <f t="shared" ca="1" si="630"/>
        <v>8.6639013963631301E-2</v>
      </c>
      <c r="Q4960" s="47">
        <f t="shared" ca="1" si="625"/>
        <v>-0.61429387918608069</v>
      </c>
      <c r="R4960" s="47">
        <f t="shared" ca="1" si="626"/>
        <v>0.219238449995071</v>
      </c>
      <c r="S4960" s="97">
        <f t="shared" ca="1" si="631"/>
        <v>3.6116583121065818E-2</v>
      </c>
      <c r="V4960">
        <v>4943</v>
      </c>
      <c r="W4960" s="46">
        <v>-1.3772637945692501E-2</v>
      </c>
    </row>
    <row r="4961" spans="10:23">
      <c r="J4961">
        <v>4944</v>
      </c>
      <c r="K4961" s="93">
        <f t="shared" ca="1" si="627"/>
        <v>0.89272538466804763</v>
      </c>
      <c r="L4961" s="93">
        <f t="shared" ca="1" si="627"/>
        <v>1.2201288846401166</v>
      </c>
      <c r="M4961" s="93">
        <f t="shared" ca="1" si="628"/>
        <v>0.89272538466804763</v>
      </c>
      <c r="N4961" s="101">
        <f t="shared" ca="1" si="624"/>
        <v>1.440690382329898</v>
      </c>
      <c r="O4961" s="46">
        <f t="shared" ca="1" si="629"/>
        <v>0.64074447181954419</v>
      </c>
      <c r="P4961" s="46">
        <f t="shared" ca="1" si="630"/>
        <v>0.48051389174987308</v>
      </c>
      <c r="Q4961" s="47">
        <f t="shared" ca="1" si="625"/>
        <v>0.96120563195888642</v>
      </c>
      <c r="R4961" s="47">
        <f t="shared" ca="1" si="626"/>
        <v>0.38237158484169187</v>
      </c>
      <c r="S4961" s="97">
        <f t="shared" ca="1" si="631"/>
        <v>0.51155802833061803</v>
      </c>
      <c r="V4961">
        <v>4944</v>
      </c>
      <c r="W4961" s="46">
        <v>-0.137484734722609</v>
      </c>
    </row>
    <row r="4962" spans="10:23">
      <c r="J4962">
        <v>4945</v>
      </c>
      <c r="K4962" s="93">
        <f t="shared" ca="1" si="627"/>
        <v>-0.39523377796769571</v>
      </c>
      <c r="L4962" s="93">
        <f t="shared" ca="1" si="627"/>
        <v>2.3887983429437813</v>
      </c>
      <c r="M4962" s="93">
        <f t="shared" ca="1" si="628"/>
        <v>-0.39523377796769571</v>
      </c>
      <c r="N4962" s="101">
        <f t="shared" ca="1" si="624"/>
        <v>2.1390863409848069</v>
      </c>
      <c r="O4962" s="46">
        <f t="shared" ca="1" si="629"/>
        <v>0.17840645101394084</v>
      </c>
      <c r="P4962" s="46">
        <f t="shared" ca="1" si="630"/>
        <v>0.24934488134707139</v>
      </c>
      <c r="Q4962" s="47">
        <f t="shared" ca="1" si="625"/>
        <v>3.6529590347679719E-2</v>
      </c>
      <c r="R4962" s="47">
        <f t="shared" ca="1" si="626"/>
        <v>0.49529696618700425</v>
      </c>
      <c r="S4962" s="97">
        <f t="shared" ca="1" si="631"/>
        <v>0.33685170860047253</v>
      </c>
      <c r="V4962">
        <v>4945</v>
      </c>
      <c r="W4962" s="46">
        <v>0.197478791794998</v>
      </c>
    </row>
    <row r="4963" spans="10:23">
      <c r="J4963">
        <v>4946</v>
      </c>
      <c r="K4963" s="93">
        <f t="shared" ca="1" si="627"/>
        <v>-5.7340461393636223E-2</v>
      </c>
      <c r="L4963" s="93">
        <f t="shared" ca="1" si="627"/>
        <v>-1.7467298833186116</v>
      </c>
      <c r="M4963" s="93">
        <f t="shared" ca="1" si="628"/>
        <v>-5.7340461393636223E-2</v>
      </c>
      <c r="N4963" s="101">
        <f t="shared" ca="1" si="624"/>
        <v>-1.6742807897475671</v>
      </c>
      <c r="O4963" s="46">
        <f t="shared" ca="1" si="629"/>
        <v>0.29969983651895454</v>
      </c>
      <c r="P4963" s="46">
        <f t="shared" ca="1" si="630"/>
        <v>0.30999157409957823</v>
      </c>
      <c r="Q4963" s="47">
        <f t="shared" ca="1" si="625"/>
        <v>0.27911636135770707</v>
      </c>
      <c r="R4963" s="47">
        <f t="shared" ca="1" si="626"/>
        <v>-0.12129585928839898</v>
      </c>
      <c r="S4963" s="97">
        <f t="shared" ca="1" si="631"/>
        <v>8.9201988615277783E-2</v>
      </c>
      <c r="V4963">
        <v>4946</v>
      </c>
      <c r="W4963" s="46">
        <v>0.22928389734251001</v>
      </c>
    </row>
    <row r="4964" spans="10:23">
      <c r="J4964">
        <v>4947</v>
      </c>
      <c r="K4964" s="93">
        <f t="shared" ca="1" si="627"/>
        <v>-6.3436208296021965E-2</v>
      </c>
      <c r="L4964" s="93">
        <f t="shared" ca="1" si="627"/>
        <v>0.13730394755834457</v>
      </c>
      <c r="M4964" s="93">
        <f t="shared" ca="1" si="628"/>
        <v>-6.3436208296021965E-2</v>
      </c>
      <c r="N4964" s="101">
        <f t="shared" ca="1" si="624"/>
        <v>0.11000142700920003</v>
      </c>
      <c r="O4964" s="46">
        <f t="shared" ca="1" si="629"/>
        <v>0.29751164947083925</v>
      </c>
      <c r="P4964" s="46">
        <f t="shared" ca="1" si="630"/>
        <v>0.30889748057552063</v>
      </c>
      <c r="Q4964" s="47">
        <f t="shared" ca="1" si="625"/>
        <v>0.27473998726147653</v>
      </c>
      <c r="R4964" s="47">
        <f t="shared" ca="1" si="626"/>
        <v>0.16720917465106264</v>
      </c>
      <c r="S4964" s="97">
        <f t="shared" ca="1" si="631"/>
        <v>0.23236041206095093</v>
      </c>
      <c r="V4964">
        <v>4947</v>
      </c>
      <c r="W4964" s="46">
        <v>-1.2642225963449201E-2</v>
      </c>
    </row>
    <row r="4965" spans="10:23">
      <c r="J4965">
        <v>4948</v>
      </c>
      <c r="K4965" s="93">
        <f t="shared" ca="1" si="627"/>
        <v>0.83288373715147213</v>
      </c>
      <c r="L4965" s="93">
        <f t="shared" ca="1" si="627"/>
        <v>-0.77066990241602329</v>
      </c>
      <c r="M4965" s="93">
        <f t="shared" ca="1" si="628"/>
        <v>0.83288373715147213</v>
      </c>
      <c r="N4965" s="101">
        <f t="shared" ca="1" si="624"/>
        <v>-0.46578346510709223</v>
      </c>
      <c r="O4965" s="46">
        <f t="shared" ca="1" si="629"/>
        <v>0.6192631471959118</v>
      </c>
      <c r="P4965" s="46">
        <f t="shared" ca="1" si="630"/>
        <v>0.46977322943805688</v>
      </c>
      <c r="Q4965" s="47">
        <f t="shared" ca="1" si="625"/>
        <v>0.91824298271162175</v>
      </c>
      <c r="R4965" s="47">
        <f t="shared" ca="1" si="626"/>
        <v>7.4109081918094968E-2</v>
      </c>
      <c r="S4965" s="97">
        <f t="shared" ca="1" si="631"/>
        <v>0.34668611455700338</v>
      </c>
      <c r="V4965">
        <v>4948</v>
      </c>
      <c r="W4965" s="46">
        <v>0.186368332076365</v>
      </c>
    </row>
    <row r="4966" spans="10:23">
      <c r="J4966">
        <v>4949</v>
      </c>
      <c r="K4966" s="93">
        <f t="shared" ca="1" si="627"/>
        <v>1.2911491114642266</v>
      </c>
      <c r="L4966" s="93">
        <f t="shared" ca="1" si="627"/>
        <v>0.99488946104387121</v>
      </c>
      <c r="M4966" s="93">
        <f t="shared" ca="1" si="628"/>
        <v>1.2911491114642266</v>
      </c>
      <c r="N4966" s="101">
        <f t="shared" ca="1" si="624"/>
        <v>1.3538523547102135</v>
      </c>
      <c r="O4966" s="46">
        <f t="shared" ca="1" si="629"/>
        <v>0.78376642673305918</v>
      </c>
      <c r="P4966" s="46">
        <f t="shared" ca="1" si="630"/>
        <v>0.55202486920663052</v>
      </c>
      <c r="Q4966" s="47">
        <f t="shared" ca="1" si="625"/>
        <v>1.2472495417859164</v>
      </c>
      <c r="R4966" s="47">
        <f t="shared" ca="1" si="626"/>
        <v>0.36833052795597598</v>
      </c>
      <c r="S4966" s="97">
        <f t="shared" ca="1" si="631"/>
        <v>0.57604847734451758</v>
      </c>
      <c r="V4966">
        <v>4949</v>
      </c>
      <c r="W4966" s="46">
        <v>0.30588063332750398</v>
      </c>
    </row>
    <row r="4967" spans="10:23">
      <c r="J4967">
        <v>4950</v>
      </c>
      <c r="K4967" s="93">
        <f t="shared" ca="1" si="627"/>
        <v>2.5260762458414416</v>
      </c>
      <c r="L4967" s="93">
        <f t="shared" ca="1" si="627"/>
        <v>8.4566210101484907E-2</v>
      </c>
      <c r="M4967" s="93">
        <f t="shared" ca="1" si="628"/>
        <v>2.5260762458414416</v>
      </c>
      <c r="N4967" s="101">
        <f t="shared" ca="1" si="624"/>
        <v>0.88352471729862569</v>
      </c>
      <c r="O4967" s="46">
        <f t="shared" ca="1" si="629"/>
        <v>1.2270675683458638</v>
      </c>
      <c r="P4967" s="46">
        <f t="shared" ca="1" si="630"/>
        <v>0.7736754400130329</v>
      </c>
      <c r="Q4967" s="47">
        <f t="shared" ca="1" si="625"/>
        <v>2.1338518250115257</v>
      </c>
      <c r="R4967" s="47">
        <f t="shared" ca="1" si="626"/>
        <v>0.29228208129223032</v>
      </c>
      <c r="S4967" s="97">
        <f t="shared" ca="1" si="631"/>
        <v>0.75967482481904702</v>
      </c>
      <c r="V4967">
        <v>4950</v>
      </c>
      <c r="W4967" s="46">
        <v>0.36682960212480198</v>
      </c>
    </row>
    <row r="4968" spans="10:23">
      <c r="J4968">
        <v>4951</v>
      </c>
      <c r="K4968" s="93">
        <f t="shared" ca="1" si="627"/>
        <v>-1.0511402742374067</v>
      </c>
      <c r="L4968" s="93">
        <f t="shared" ca="1" si="627"/>
        <v>-0.45826183308358187</v>
      </c>
      <c r="M4968" s="93">
        <f t="shared" ca="1" si="628"/>
        <v>-1.0511402742374067</v>
      </c>
      <c r="N4968" s="101">
        <f t="shared" ca="1" si="624"/>
        <v>-0.76875652782157422</v>
      </c>
      <c r="O4968" s="46">
        <f t="shared" ca="1" si="629"/>
        <v>-5.7043957753903307E-2</v>
      </c>
      <c r="P4968" s="46">
        <f t="shared" ca="1" si="630"/>
        <v>0.13161967696314933</v>
      </c>
      <c r="Q4968" s="47">
        <f t="shared" ca="1" si="625"/>
        <v>-0.43437122718800858</v>
      </c>
      <c r="R4968" s="47">
        <f t="shared" ca="1" si="626"/>
        <v>2.5120613098366842E-2</v>
      </c>
      <c r="S4968" s="97">
        <f t="shared" ca="1" si="631"/>
        <v>-1.5961672327768232E-2</v>
      </c>
      <c r="V4968">
        <v>4951</v>
      </c>
      <c r="W4968" s="46">
        <v>-0.14103594623562599</v>
      </c>
    </row>
    <row r="4969" spans="10:23">
      <c r="J4969">
        <v>4952</v>
      </c>
      <c r="K4969" s="93">
        <f t="shared" ca="1" si="627"/>
        <v>-0.29005966751640277</v>
      </c>
      <c r="L4969" s="93">
        <f t="shared" ca="1" si="627"/>
        <v>-5.2282602535175186E-2</v>
      </c>
      <c r="M4969" s="93">
        <f t="shared" ca="1" si="628"/>
        <v>-0.29005966751640277</v>
      </c>
      <c r="N4969" s="101">
        <f t="shared" ca="1" si="624"/>
        <v>-0.14181373785670601</v>
      </c>
      <c r="O4969" s="46">
        <f t="shared" ca="1" si="629"/>
        <v>0.21616074593003901</v>
      </c>
      <c r="P4969" s="46">
        <f t="shared" ca="1" si="630"/>
        <v>0.26822202880512047</v>
      </c>
      <c r="Q4969" s="47">
        <f t="shared" ca="1" si="625"/>
        <v>0.11203818017987605</v>
      </c>
      <c r="R4969" s="47">
        <f t="shared" ca="1" si="626"/>
        <v>0.12649255370184823</v>
      </c>
      <c r="S4969" s="97">
        <f t="shared" ca="1" si="631"/>
        <v>0.17132664981594362</v>
      </c>
      <c r="V4969">
        <v>4952</v>
      </c>
      <c r="W4969" s="46">
        <v>0.26665489943554999</v>
      </c>
    </row>
    <row r="4970" spans="10:23">
      <c r="J4970">
        <v>4953</v>
      </c>
      <c r="K4970" s="93">
        <f t="shared" ca="1" si="627"/>
        <v>0.82343257783466195</v>
      </c>
      <c r="L4970" s="93">
        <f t="shared" ca="1" si="627"/>
        <v>0.22274151966510763</v>
      </c>
      <c r="M4970" s="93">
        <f t="shared" ca="1" si="628"/>
        <v>0.82343257783466195</v>
      </c>
      <c r="N4970" s="101">
        <f t="shared" ca="1" si="624"/>
        <v>0.47304752242997072</v>
      </c>
      <c r="O4970" s="46">
        <f t="shared" ca="1" si="629"/>
        <v>0.6158704695244317</v>
      </c>
      <c r="P4970" s="46">
        <f t="shared" ca="1" si="630"/>
        <v>0.46807689060231683</v>
      </c>
      <c r="Q4970" s="47">
        <f t="shared" ca="1" si="625"/>
        <v>0.91145762736866154</v>
      </c>
      <c r="R4970" s="47">
        <f t="shared" ca="1" si="626"/>
        <v>0.22591100169238248</v>
      </c>
      <c r="S4970" s="97">
        <f t="shared" ca="1" si="631"/>
        <v>0.42089073560840706</v>
      </c>
      <c r="V4970">
        <v>4953</v>
      </c>
      <c r="W4970" s="46">
        <v>1.0098777884893499</v>
      </c>
    </row>
    <row r="4971" spans="10:23">
      <c r="J4971">
        <v>4954</v>
      </c>
      <c r="K4971" s="93">
        <f t="shared" ca="1" si="627"/>
        <v>8.5917595179192757E-2</v>
      </c>
      <c r="L4971" s="93">
        <f t="shared" ca="1" si="627"/>
        <v>-5.2026329489182212E-2</v>
      </c>
      <c r="M4971" s="93">
        <f t="shared" ca="1" si="628"/>
        <v>8.5917595179192757E-2</v>
      </c>
      <c r="N4971" s="101">
        <f t="shared" ca="1" si="624"/>
        <v>-2.2001565621837221E-2</v>
      </c>
      <c r="O4971" s="46">
        <f t="shared" ca="1" si="629"/>
        <v>0.3511251054729756</v>
      </c>
      <c r="P4971" s="46">
        <f t="shared" ca="1" si="630"/>
        <v>0.33570420857658878</v>
      </c>
      <c r="Q4971" s="47">
        <f t="shared" ca="1" si="625"/>
        <v>0.38196689926574928</v>
      </c>
      <c r="R4971" s="47">
        <f t="shared" ca="1" si="626"/>
        <v>0.14586528212583694</v>
      </c>
      <c r="S4971" s="97">
        <f t="shared" ca="1" si="631"/>
        <v>0.24849519379940627</v>
      </c>
      <c r="V4971">
        <v>4954</v>
      </c>
      <c r="W4971" s="46">
        <v>1.6914611724914101E-3</v>
      </c>
    </row>
    <row r="4972" spans="10:23">
      <c r="J4972">
        <v>4955</v>
      </c>
      <c r="K4972" s="93">
        <f t="shared" ca="1" si="627"/>
        <v>1.0530217616309727</v>
      </c>
      <c r="L4972" s="93">
        <f t="shared" ca="1" si="627"/>
        <v>-0.32416613528358124</v>
      </c>
      <c r="M4972" s="93">
        <f t="shared" ca="1" si="628"/>
        <v>1.0530217616309727</v>
      </c>
      <c r="N4972" s="101">
        <f t="shared" ca="1" si="624"/>
        <v>2.7548080248653961E-2</v>
      </c>
      <c r="O4972" s="46">
        <f t="shared" ca="1" si="629"/>
        <v>0.69828597765089606</v>
      </c>
      <c r="P4972" s="46">
        <f t="shared" ca="1" si="630"/>
        <v>0.50928464466554901</v>
      </c>
      <c r="Q4972" s="47">
        <f t="shared" ca="1" si="625"/>
        <v>1.0762886436215902</v>
      </c>
      <c r="R4972" s="47">
        <f t="shared" ca="1" si="626"/>
        <v>0.15387708772996303</v>
      </c>
      <c r="S4972" s="97">
        <f t="shared" ca="1" si="631"/>
        <v>0.42608153269042953</v>
      </c>
      <c r="V4972">
        <v>4955</v>
      </c>
      <c r="W4972" s="46">
        <v>0.83881799577915706</v>
      </c>
    </row>
    <row r="4973" spans="10:23">
      <c r="J4973">
        <v>4956</v>
      </c>
      <c r="K4973" s="93">
        <f t="shared" ca="1" si="627"/>
        <v>0.48724299877984717</v>
      </c>
      <c r="L4973" s="93">
        <f t="shared" ca="1" si="627"/>
        <v>0.36265714737135674</v>
      </c>
      <c r="M4973" s="93">
        <f t="shared" ca="1" si="628"/>
        <v>0.48724299877984717</v>
      </c>
      <c r="N4973" s="101">
        <f t="shared" ca="1" si="624"/>
        <v>0.49878334873343844</v>
      </c>
      <c r="O4973" s="46">
        <f t="shared" ca="1" si="629"/>
        <v>0.49518867377744102</v>
      </c>
      <c r="P4973" s="46">
        <f t="shared" ca="1" si="630"/>
        <v>0.40773599272882149</v>
      </c>
      <c r="Q4973" s="47">
        <f t="shared" ca="1" si="625"/>
        <v>0.67009403587468008</v>
      </c>
      <c r="R4973" s="47">
        <f t="shared" ca="1" si="626"/>
        <v>0.23007229152165515</v>
      </c>
      <c r="S4973" s="97">
        <f t="shared" ca="1" si="631"/>
        <v>0.36263048264954811</v>
      </c>
      <c r="V4973">
        <v>4956</v>
      </c>
      <c r="W4973" s="46">
        <v>1.1004335575531801</v>
      </c>
    </row>
    <row r="4974" spans="10:23">
      <c r="J4974">
        <v>4957</v>
      </c>
      <c r="K4974" s="93">
        <f t="shared" ca="1" si="627"/>
        <v>-0.89182037337896469</v>
      </c>
      <c r="L4974" s="93">
        <f t="shared" ca="1" si="627"/>
        <v>-0.88227436421659822</v>
      </c>
      <c r="M4974" s="93">
        <f t="shared" ca="1" si="628"/>
        <v>-0.89182037337896469</v>
      </c>
      <c r="N4974" s="101">
        <f t="shared" ca="1" si="624"/>
        <v>-1.1200883775723121</v>
      </c>
      <c r="O4974" s="46">
        <f t="shared" ca="1" si="629"/>
        <v>1.4702296562218997E-4</v>
      </c>
      <c r="P4974" s="46">
        <f t="shared" ca="1" si="630"/>
        <v>0.16021516732291208</v>
      </c>
      <c r="Q4974" s="47">
        <f t="shared" ca="1" si="625"/>
        <v>-0.31998926574895759</v>
      </c>
      <c r="R4974" s="47">
        <f t="shared" ca="1" si="626"/>
        <v>-3.1687108395708874E-2</v>
      </c>
      <c r="S4974" s="97">
        <f t="shared" ca="1" si="631"/>
        <v>-1.5770042715043342E-2</v>
      </c>
      <c r="V4974">
        <v>4957</v>
      </c>
      <c r="W4974" s="46">
        <v>0.838448434335753</v>
      </c>
    </row>
    <row r="4975" spans="10:23">
      <c r="J4975">
        <v>4958</v>
      </c>
      <c r="K4975" s="93">
        <f t="shared" ca="1" si="627"/>
        <v>0.33252144736690625</v>
      </c>
      <c r="L4975" s="93">
        <f t="shared" ca="1" si="627"/>
        <v>-0.23763495654178038</v>
      </c>
      <c r="M4975" s="93">
        <f t="shared" ca="1" si="628"/>
        <v>0.33252144736690625</v>
      </c>
      <c r="N4975" s="101">
        <f t="shared" ca="1" si="624"/>
        <v>-0.11954842729913499</v>
      </c>
      <c r="O4975" s="46">
        <f t="shared" ca="1" si="629"/>
        <v>0.43964836013128361</v>
      </c>
      <c r="P4975" s="46">
        <f t="shared" ca="1" si="630"/>
        <v>0.37996583590574279</v>
      </c>
      <c r="Q4975" s="47">
        <f t="shared" ca="1" si="625"/>
        <v>0.55901340858236526</v>
      </c>
      <c r="R4975" s="47">
        <f t="shared" ca="1" si="626"/>
        <v>0.13009268719965372</v>
      </c>
      <c r="S4975" s="97">
        <f t="shared" ca="1" si="631"/>
        <v>0.28487052366546867</v>
      </c>
      <c r="V4975">
        <v>4958</v>
      </c>
      <c r="W4975" s="46">
        <v>0.357166597664695</v>
      </c>
    </row>
    <row r="4976" spans="10:23">
      <c r="J4976">
        <v>4959</v>
      </c>
      <c r="K4976" s="93">
        <f t="shared" ca="1" si="627"/>
        <v>0.53664993601863686</v>
      </c>
      <c r="L4976" s="93">
        <f t="shared" ca="1" si="627"/>
        <v>-1.1376008950604475</v>
      </c>
      <c r="M4976" s="93">
        <f t="shared" ca="1" si="628"/>
        <v>0.53664993601863686</v>
      </c>
      <c r="N4976" s="101">
        <f t="shared" ca="1" si="624"/>
        <v>-0.90787356481324188</v>
      </c>
      <c r="O4976" s="46">
        <f t="shared" ca="1" si="629"/>
        <v>0.51292425596026603</v>
      </c>
      <c r="P4976" s="46">
        <f t="shared" ca="1" si="630"/>
        <v>0.416603783820234</v>
      </c>
      <c r="Q4976" s="47">
        <f t="shared" ca="1" si="625"/>
        <v>0.70556520024033009</v>
      </c>
      <c r="R4976" s="47">
        <f t="shared" ca="1" si="626"/>
        <v>2.6264330286958626E-3</v>
      </c>
      <c r="S4976" s="97">
        <f t="shared" ca="1" si="631"/>
        <v>0.25777534449448092</v>
      </c>
      <c r="V4976">
        <v>4959</v>
      </c>
      <c r="W4976" s="46">
        <v>0.22563719445511199</v>
      </c>
    </row>
    <row r="4977" spans="10:23">
      <c r="J4977">
        <v>4960</v>
      </c>
      <c r="K4977" s="93">
        <f t="shared" ca="1" si="627"/>
        <v>0.91199505190645147</v>
      </c>
      <c r="L4977" s="93">
        <f t="shared" ca="1" si="627"/>
        <v>1.8437746839847485E-2</v>
      </c>
      <c r="M4977" s="93">
        <f t="shared" ca="1" si="628"/>
        <v>0.91199505190645147</v>
      </c>
      <c r="N4977" s="101">
        <f t="shared" ca="1" si="624"/>
        <v>0.30751540366384889</v>
      </c>
      <c r="O4977" s="46">
        <f t="shared" ca="1" si="629"/>
        <v>0.64766169409727081</v>
      </c>
      <c r="P4977" s="46">
        <f t="shared" ca="1" si="630"/>
        <v>0.48397250288873639</v>
      </c>
      <c r="Q4977" s="47">
        <f t="shared" ca="1" si="625"/>
        <v>0.97504007651433977</v>
      </c>
      <c r="R4977" s="47">
        <f t="shared" ca="1" si="626"/>
        <v>0.19914570128519854</v>
      </c>
      <c r="S4977" s="97">
        <f t="shared" ca="1" si="631"/>
        <v>0.42340369769123465</v>
      </c>
      <c r="V4977">
        <v>4960</v>
      </c>
      <c r="W4977" s="46">
        <v>-0.50251597939866699</v>
      </c>
    </row>
    <row r="4978" spans="10:23">
      <c r="J4978">
        <v>4961</v>
      </c>
      <c r="K4978" s="93">
        <f t="shared" ca="1" si="627"/>
        <v>-1.2086555371775289</v>
      </c>
      <c r="L4978" s="93">
        <f t="shared" ca="1" si="627"/>
        <v>1.34060046896133</v>
      </c>
      <c r="M4978" s="93">
        <f t="shared" ca="1" si="628"/>
        <v>-1.2086555371775289</v>
      </c>
      <c r="N4978" s="101">
        <f t="shared" ca="1" si="624"/>
        <v>0.88662119134979633</v>
      </c>
      <c r="O4978" s="46">
        <f t="shared" ca="1" si="629"/>
        <v>-0.11358712855240677</v>
      </c>
      <c r="P4978" s="46">
        <f t="shared" ca="1" si="630"/>
        <v>0.1033480915638976</v>
      </c>
      <c r="Q4978" s="47">
        <f t="shared" ca="1" si="625"/>
        <v>-0.5474575687850155</v>
      </c>
      <c r="R4978" s="47">
        <f t="shared" ca="1" si="626"/>
        <v>0.29278275789082886</v>
      </c>
      <c r="S4978" s="97">
        <f t="shared" ca="1" si="631"/>
        <v>8.9597814669211046E-2</v>
      </c>
      <c r="V4978">
        <v>4961</v>
      </c>
      <c r="W4978" s="46">
        <v>-0.36172429932796102</v>
      </c>
    </row>
    <row r="4979" spans="10:23">
      <c r="J4979">
        <v>4962</v>
      </c>
      <c r="K4979" s="93">
        <f t="shared" ca="1" si="627"/>
        <v>1.5183999107810875</v>
      </c>
      <c r="L4979" s="93">
        <f t="shared" ca="1" si="627"/>
        <v>0.83392553589980567</v>
      </c>
      <c r="M4979" s="93">
        <f t="shared" ca="1" si="628"/>
        <v>1.5183999107810875</v>
      </c>
      <c r="N4979" s="101">
        <f t="shared" ca="1" si="624"/>
        <v>1.2735160156181908</v>
      </c>
      <c r="O4979" s="46">
        <f t="shared" ca="1" si="629"/>
        <v>0.86534252621717256</v>
      </c>
      <c r="P4979" s="46">
        <f t="shared" ca="1" si="630"/>
        <v>0.59281291894868726</v>
      </c>
      <c r="Q4979" s="47">
        <f t="shared" ca="1" si="625"/>
        <v>1.4104017407541432</v>
      </c>
      <c r="R4979" s="47">
        <f t="shared" ca="1" si="626"/>
        <v>0.35534074527549564</v>
      </c>
      <c r="S4979" s="97">
        <f t="shared" ca="1" si="631"/>
        <v>0.61034163574633404</v>
      </c>
      <c r="V4979">
        <v>4962</v>
      </c>
      <c r="W4979" s="46">
        <v>8.55262521293918E-2</v>
      </c>
    </row>
    <row r="4980" spans="10:23">
      <c r="J4980">
        <v>4963</v>
      </c>
      <c r="K4980" s="93">
        <f t="shared" ca="1" si="627"/>
        <v>-0.13470159936414652</v>
      </c>
      <c r="L4980" s="93">
        <f t="shared" ca="1" si="627"/>
        <v>1.4969710214454273</v>
      </c>
      <c r="M4980" s="93">
        <f t="shared" ca="1" si="628"/>
        <v>-0.13470159936414652</v>
      </c>
      <c r="N4980" s="101">
        <f t="shared" ca="1" si="624"/>
        <v>1.3764149281863602</v>
      </c>
      <c r="O4980" s="46">
        <f t="shared" ca="1" si="629"/>
        <v>0.27192954965414462</v>
      </c>
      <c r="P4980" s="46">
        <f t="shared" ca="1" si="630"/>
        <v>0.29610643066717329</v>
      </c>
      <c r="Q4980" s="47">
        <f t="shared" ca="1" si="625"/>
        <v>0.22357578762808727</v>
      </c>
      <c r="R4980" s="47">
        <f t="shared" ca="1" si="626"/>
        <v>0.37197872663517895</v>
      </c>
      <c r="S4980" s="97">
        <f t="shared" ca="1" si="631"/>
        <v>0.32195413814466178</v>
      </c>
      <c r="V4980">
        <v>4963</v>
      </c>
      <c r="W4980" s="46">
        <v>0.31042097876420199</v>
      </c>
    </row>
    <row r="4981" spans="10:23">
      <c r="J4981">
        <v>4964</v>
      </c>
      <c r="K4981" s="93">
        <f t="shared" ca="1" si="627"/>
        <v>0.8340350699096144</v>
      </c>
      <c r="L4981" s="93">
        <f t="shared" ca="1" si="627"/>
        <v>-1.7275757843596664</v>
      </c>
      <c r="M4981" s="93">
        <f t="shared" ca="1" si="628"/>
        <v>0.8340350699096144</v>
      </c>
      <c r="N4981" s="101">
        <f t="shared" ca="1" si="624"/>
        <v>-1.3726436948050984</v>
      </c>
      <c r="O4981" s="46">
        <f t="shared" ca="1" si="629"/>
        <v>0.61967644050841009</v>
      </c>
      <c r="P4981" s="46">
        <f t="shared" ca="1" si="630"/>
        <v>0.46997987609430603</v>
      </c>
      <c r="Q4981" s="47">
        <f t="shared" ca="1" si="625"/>
        <v>0.91906956933661821</v>
      </c>
      <c r="R4981" s="47">
        <f t="shared" ca="1" si="626"/>
        <v>-7.2523406423875142E-2</v>
      </c>
      <c r="S4981" s="97">
        <f t="shared" ca="1" si="631"/>
        <v>0.27357651704226749</v>
      </c>
      <c r="V4981">
        <v>4964</v>
      </c>
      <c r="W4981" s="46">
        <v>1.19522401127399</v>
      </c>
    </row>
    <row r="4982" spans="10:23">
      <c r="J4982">
        <v>4965</v>
      </c>
      <c r="K4982" s="93">
        <f t="shared" ca="1" si="627"/>
        <v>0.74044806323218992</v>
      </c>
      <c r="L4982" s="93">
        <f t="shared" ca="1" si="627"/>
        <v>-1.9933363901773535</v>
      </c>
      <c r="M4982" s="93">
        <f t="shared" ca="1" si="628"/>
        <v>0.74044806323218992</v>
      </c>
      <c r="N4982" s="101">
        <f t="shared" ca="1" si="624"/>
        <v>-1.6543696248808277</v>
      </c>
      <c r="O4982" s="46">
        <f t="shared" ca="1" si="629"/>
        <v>0.5860815621181561</v>
      </c>
      <c r="P4982" s="46">
        <f t="shared" ca="1" si="630"/>
        <v>0.45318243689917903</v>
      </c>
      <c r="Q4982" s="47">
        <f t="shared" ca="1" si="625"/>
        <v>0.85187981255611012</v>
      </c>
      <c r="R4982" s="47">
        <f t="shared" ca="1" si="626"/>
        <v>-0.1180763734684403</v>
      </c>
      <c r="S4982" s="97">
        <f t="shared" ca="1" si="631"/>
        <v>0.2340025943248579</v>
      </c>
      <c r="V4982">
        <v>4965</v>
      </c>
      <c r="W4982" s="46">
        <v>-0.27895204000153601</v>
      </c>
    </row>
    <row r="4983" spans="10:23">
      <c r="J4983">
        <v>4966</v>
      </c>
      <c r="K4983" s="93">
        <f t="shared" ca="1" si="627"/>
        <v>0.88176744002556295</v>
      </c>
      <c r="L4983" s="93">
        <f t="shared" ca="1" si="627"/>
        <v>-0.67346780829403219</v>
      </c>
      <c r="M4983" s="93">
        <f t="shared" ca="1" si="628"/>
        <v>0.88176744002556295</v>
      </c>
      <c r="N4983" s="101">
        <f t="shared" ca="1" si="624"/>
        <v>-0.358081679661512</v>
      </c>
      <c r="O4983" s="46">
        <f t="shared" ca="1" si="629"/>
        <v>0.63681090421501252</v>
      </c>
      <c r="P4983" s="46">
        <f t="shared" ca="1" si="630"/>
        <v>0.47854710794760724</v>
      </c>
      <c r="Q4983" s="47">
        <f t="shared" ca="1" si="625"/>
        <v>0.95333849674982296</v>
      </c>
      <c r="R4983" s="47">
        <f t="shared" ca="1" si="626"/>
        <v>9.1523651750997997E-2</v>
      </c>
      <c r="S4983" s="97">
        <f t="shared" ca="1" si="631"/>
        <v>0.36416727798300524</v>
      </c>
      <c r="V4983">
        <v>4966</v>
      </c>
      <c r="W4983" s="46">
        <v>0.86751784600119797</v>
      </c>
    </row>
    <row r="4984" spans="10:23">
      <c r="J4984">
        <v>4967</v>
      </c>
      <c r="K4984" s="93">
        <f t="shared" ca="1" si="627"/>
        <v>0.45510045815478256</v>
      </c>
      <c r="L4984" s="93">
        <f t="shared" ca="1" si="627"/>
        <v>0.43245271888296544</v>
      </c>
      <c r="M4984" s="93">
        <f t="shared" ca="1" si="628"/>
        <v>0.45510045815478256</v>
      </c>
      <c r="N4984" s="101">
        <f t="shared" ca="1" si="624"/>
        <v>0.55473330770085516</v>
      </c>
      <c r="O4984" s="46">
        <f t="shared" ca="1" si="629"/>
        <v>0.48365048293461621</v>
      </c>
      <c r="P4984" s="46">
        <f t="shared" ca="1" si="630"/>
        <v>0.40196689730740909</v>
      </c>
      <c r="Q4984" s="47">
        <f t="shared" ca="1" si="625"/>
        <v>0.64701765418903046</v>
      </c>
      <c r="R4984" s="47">
        <f t="shared" ca="1" si="626"/>
        <v>0.2391189796852275</v>
      </c>
      <c r="S4984" s="97">
        <f t="shared" ca="1" si="631"/>
        <v>0.36138473130992188</v>
      </c>
      <c r="V4984">
        <v>4967</v>
      </c>
      <c r="W4984" s="46">
        <v>-0.381389523351993</v>
      </c>
    </row>
    <row r="4985" spans="10:23">
      <c r="J4985">
        <v>4968</v>
      </c>
      <c r="K4985" s="93">
        <f t="shared" ca="1" si="627"/>
        <v>-0.35112646743141906</v>
      </c>
      <c r="L4985" s="93">
        <f t="shared" ca="1" si="627"/>
        <v>1.956048789938855</v>
      </c>
      <c r="M4985" s="93">
        <f t="shared" ca="1" si="628"/>
        <v>-0.35112646743141906</v>
      </c>
      <c r="N4985" s="101">
        <f t="shared" ca="1" si="624"/>
        <v>1.742830879324567</v>
      </c>
      <c r="O4985" s="46">
        <f t="shared" ca="1" si="629"/>
        <v>0.19423962899659372</v>
      </c>
      <c r="P4985" s="46">
        <f t="shared" ca="1" si="630"/>
        <v>0.25726147033839786</v>
      </c>
      <c r="Q4985" s="47">
        <f t="shared" ca="1" si="625"/>
        <v>6.8195946312985478E-2</v>
      </c>
      <c r="R4985" s="47">
        <f t="shared" ca="1" si="626"/>
        <v>0.4312254340373517</v>
      </c>
      <c r="S4985" s="97">
        <f t="shared" ca="1" si="631"/>
        <v>0.31273253151697272</v>
      </c>
      <c r="V4985">
        <v>4968</v>
      </c>
      <c r="W4985" s="46">
        <v>0.48587358581741902</v>
      </c>
    </row>
    <row r="4986" spans="10:23">
      <c r="J4986">
        <v>4969</v>
      </c>
      <c r="K4986" s="93">
        <f t="shared" ca="1" si="627"/>
        <v>-0.70439864010562592</v>
      </c>
      <c r="L4986" s="93">
        <f t="shared" ca="1" si="627"/>
        <v>-0.39696971646024193</v>
      </c>
      <c r="M4986" s="93">
        <f t="shared" ca="1" si="628"/>
        <v>-0.70439864010562592</v>
      </c>
      <c r="N4986" s="101">
        <f t="shared" ca="1" si="624"/>
        <v>-0.60037488415877527</v>
      </c>
      <c r="O4986" s="46">
        <f t="shared" ca="1" si="629"/>
        <v>6.7425703634519996E-2</v>
      </c>
      <c r="P4986" s="46">
        <f t="shared" ca="1" si="630"/>
        <v>0.19385450765736098</v>
      </c>
      <c r="Q4986" s="47">
        <f t="shared" ca="1" si="625"/>
        <v>-0.18543190441116197</v>
      </c>
      <c r="R4986" s="47">
        <f t="shared" ca="1" si="626"/>
        <v>5.2346660280532101E-2</v>
      </c>
      <c r="S4986" s="97">
        <f t="shared" ca="1" si="631"/>
        <v>5.9886181957526048E-2</v>
      </c>
      <c r="V4986">
        <v>4969</v>
      </c>
      <c r="W4986" s="46">
        <v>0.14439508161034301</v>
      </c>
    </row>
    <row r="4987" spans="10:23">
      <c r="J4987">
        <v>4970</v>
      </c>
      <c r="K4987" s="93">
        <f t="shared" ca="1" si="627"/>
        <v>-0.91411232093813088</v>
      </c>
      <c r="L4987" s="93">
        <f t="shared" ca="1" si="627"/>
        <v>-0.69579084155739701</v>
      </c>
      <c r="M4987" s="93">
        <f t="shared" ca="1" si="628"/>
        <v>-0.91411232093813088</v>
      </c>
      <c r="N4987" s="101">
        <f t="shared" ca="1" si="624"/>
        <v>-0.95037582427898815</v>
      </c>
      <c r="O4987" s="46">
        <f t="shared" ca="1" si="629"/>
        <v>-7.8551056836399513E-3</v>
      </c>
      <c r="P4987" s="46">
        <f t="shared" ca="1" si="630"/>
        <v>0.15621410299828101</v>
      </c>
      <c r="Q4987" s="47">
        <f t="shared" ca="1" si="625"/>
        <v>-0.33599352304748187</v>
      </c>
      <c r="R4987" s="47">
        <f t="shared" ca="1" si="626"/>
        <v>-4.2458631218297849E-3</v>
      </c>
      <c r="S4987" s="97">
        <f t="shared" ca="1" si="631"/>
        <v>-6.0504844027348681E-3</v>
      </c>
      <c r="V4987">
        <v>4970</v>
      </c>
      <c r="W4987" s="46">
        <v>1.9499689997942E-2</v>
      </c>
    </row>
    <row r="4988" spans="10:23">
      <c r="J4988">
        <v>4971</v>
      </c>
      <c r="K4988" s="93">
        <f t="shared" ca="1" si="627"/>
        <v>0.44329405914274961</v>
      </c>
      <c r="L4988" s="93">
        <f t="shared" ca="1" si="627"/>
        <v>-0.10252886539663766</v>
      </c>
      <c r="M4988" s="93">
        <f t="shared" ca="1" si="628"/>
        <v>0.44329405914274961</v>
      </c>
      <c r="N4988" s="101">
        <f t="shared" ca="1" si="624"/>
        <v>4.3771561912057222E-2</v>
      </c>
      <c r="O4988" s="46">
        <f t="shared" ca="1" si="629"/>
        <v>0.47941234611287575</v>
      </c>
      <c r="P4988" s="46">
        <f t="shared" ca="1" si="630"/>
        <v>0.39984782889653886</v>
      </c>
      <c r="Q4988" s="47">
        <f t="shared" ca="1" si="625"/>
        <v>0.63854138054554954</v>
      </c>
      <c r="R4988" s="47">
        <f t="shared" ca="1" si="626"/>
        <v>0.1565003028715812</v>
      </c>
      <c r="S4988" s="97">
        <f t="shared" ca="1" si="631"/>
        <v>0.31795632449222849</v>
      </c>
      <c r="V4988">
        <v>4971</v>
      </c>
      <c r="W4988" s="46">
        <v>0.68911001298019203</v>
      </c>
    </row>
    <row r="4989" spans="10:23">
      <c r="J4989">
        <v>4972</v>
      </c>
      <c r="K4989" s="93">
        <f t="shared" ca="1" si="627"/>
        <v>-0.39156210507804506</v>
      </c>
      <c r="L4989" s="93">
        <f t="shared" ca="1" si="627"/>
        <v>-0.11469128133920511</v>
      </c>
      <c r="M4989" s="93">
        <f t="shared" ca="1" si="628"/>
        <v>-0.39156210507804506</v>
      </c>
      <c r="N4989" s="101">
        <f t="shared" ca="1" si="624"/>
        <v>-0.23326240923923763</v>
      </c>
      <c r="O4989" s="46">
        <f t="shared" ca="1" si="629"/>
        <v>0.1797244694931702</v>
      </c>
      <c r="P4989" s="46">
        <f t="shared" ca="1" si="630"/>
        <v>0.25000389058668609</v>
      </c>
      <c r="Q4989" s="47">
        <f t="shared" ca="1" si="625"/>
        <v>3.9165627306138429E-2</v>
      </c>
      <c r="R4989" s="47">
        <f t="shared" ca="1" si="626"/>
        <v>0.11170599034703754</v>
      </c>
      <c r="S4989" s="97">
        <f t="shared" ca="1" si="631"/>
        <v>0.14571522992010388</v>
      </c>
      <c r="V4989">
        <v>4972</v>
      </c>
      <c r="W4989" s="46">
        <v>4.9646911591585102E-2</v>
      </c>
    </row>
    <row r="4990" spans="10:23">
      <c r="J4990">
        <v>4973</v>
      </c>
      <c r="K4990" s="93">
        <f t="shared" ca="1" si="627"/>
        <v>-0.80085487283438272</v>
      </c>
      <c r="L4990" s="93">
        <f t="shared" ca="1" si="627"/>
        <v>1.0711594004043172</v>
      </c>
      <c r="M4990" s="93">
        <f t="shared" ca="1" si="628"/>
        <v>-0.80085487283438272</v>
      </c>
      <c r="N4990" s="101">
        <f t="shared" ca="1" si="624"/>
        <v>0.7608584037513918</v>
      </c>
      <c r="O4990" s="46">
        <f t="shared" ca="1" si="629"/>
        <v>3.2800860683043276E-2</v>
      </c>
      <c r="P4990" s="46">
        <f t="shared" ca="1" si="630"/>
        <v>0.17654208618162262</v>
      </c>
      <c r="Q4990" s="47">
        <f t="shared" ca="1" si="625"/>
        <v>-0.25468159031411541</v>
      </c>
      <c r="R4990" s="47">
        <f t="shared" ca="1" si="626"/>
        <v>0.2724478596535142</v>
      </c>
      <c r="S4990" s="97">
        <f t="shared" ca="1" si="631"/>
        <v>0.15262436016827874</v>
      </c>
      <c r="V4990">
        <v>4973</v>
      </c>
      <c r="W4990" s="46">
        <v>0.45417873655527902</v>
      </c>
    </row>
    <row r="4991" spans="10:23">
      <c r="J4991">
        <v>4974</v>
      </c>
      <c r="K4991" s="93">
        <f t="shared" ca="1" si="627"/>
        <v>-1.3577439149091384</v>
      </c>
      <c r="L4991" s="93">
        <f t="shared" ca="1" si="627"/>
        <v>-2.4975983020826145</v>
      </c>
      <c r="M4991" s="93">
        <f t="shared" ca="1" si="628"/>
        <v>-1.3577439149091384</v>
      </c>
      <c r="N4991" s="101">
        <f t="shared" ca="1" si="624"/>
        <v>-2.7997239850901834</v>
      </c>
      <c r="O4991" s="46">
        <f t="shared" ca="1" si="629"/>
        <v>-0.16710530481545716</v>
      </c>
      <c r="P4991" s="46">
        <f t="shared" ca="1" si="630"/>
        <v>7.6589003432372404E-2</v>
      </c>
      <c r="Q4991" s="47">
        <f t="shared" ca="1" si="625"/>
        <v>-0.65449392131111628</v>
      </c>
      <c r="R4991" s="47">
        <f t="shared" ca="1" si="626"/>
        <v>-0.30327157154957213</v>
      </c>
      <c r="S4991" s="97">
        <f t="shared" ca="1" si="631"/>
        <v>-0.23518843818251464</v>
      </c>
      <c r="V4991">
        <v>4974</v>
      </c>
      <c r="W4991" s="46">
        <v>0.64346984207570701</v>
      </c>
    </row>
    <row r="4992" spans="10:23">
      <c r="J4992">
        <v>4975</v>
      </c>
      <c r="K4992" s="93">
        <f t="shared" ca="1" si="627"/>
        <v>1.7398536286078714</v>
      </c>
      <c r="L4992" s="93">
        <f t="shared" ca="1" si="627"/>
        <v>0.98698681318076698</v>
      </c>
      <c r="M4992" s="93">
        <f t="shared" ca="1" si="628"/>
        <v>1.7398536286078714</v>
      </c>
      <c r="N4992" s="101">
        <f t="shared" ca="1" si="624"/>
        <v>1.4890580896475534</v>
      </c>
      <c r="O4992" s="46">
        <f t="shared" ca="1" si="629"/>
        <v>0.94483765041858681</v>
      </c>
      <c r="P4992" s="46">
        <f t="shared" ca="1" si="630"/>
        <v>0.63256048104939433</v>
      </c>
      <c r="Q4992" s="47">
        <f t="shared" ca="1" si="625"/>
        <v>1.5693919891569716</v>
      </c>
      <c r="R4992" s="47">
        <f t="shared" ca="1" si="626"/>
        <v>0.39019227985854765</v>
      </c>
      <c r="S4992" s="97">
        <f t="shared" ca="1" si="631"/>
        <v>0.66751496513856723</v>
      </c>
      <c r="V4992">
        <v>4975</v>
      </c>
      <c r="W4992" s="46">
        <v>0.90063441055234295</v>
      </c>
    </row>
    <row r="4993" spans="10:23">
      <c r="J4993">
        <v>4976</v>
      </c>
      <c r="K4993" s="93">
        <f t="shared" ca="1" si="627"/>
        <v>0.25349497088440393</v>
      </c>
      <c r="L4993" s="93">
        <f t="shared" ca="1" si="627"/>
        <v>-0.54609521252828741</v>
      </c>
      <c r="M4993" s="93">
        <f t="shared" ca="1" si="628"/>
        <v>0.25349497088440393</v>
      </c>
      <c r="N4993" s="101">
        <f t="shared" ca="1" si="624"/>
        <v>-0.43712660259380209</v>
      </c>
      <c r="O4993" s="46">
        <f t="shared" ca="1" si="629"/>
        <v>0.41128026757981662</v>
      </c>
      <c r="P4993" s="46">
        <f t="shared" ca="1" si="630"/>
        <v>0.36578178963000929</v>
      </c>
      <c r="Q4993" s="47">
        <f t="shared" ca="1" si="625"/>
        <v>0.50227722347943127</v>
      </c>
      <c r="R4993" s="47">
        <f t="shared" ca="1" si="626"/>
        <v>7.8742681364612516E-2</v>
      </c>
      <c r="S4993" s="97">
        <f t="shared" ca="1" si="631"/>
        <v>0.24501147447221455</v>
      </c>
      <c r="V4993">
        <v>4976</v>
      </c>
      <c r="W4993" s="46">
        <v>-7.7041828614985403E-2</v>
      </c>
    </row>
    <row r="4994" spans="10:23">
      <c r="J4994">
        <v>4977</v>
      </c>
      <c r="K4994" s="93">
        <f t="shared" ca="1" si="627"/>
        <v>-1.6681917336094878</v>
      </c>
      <c r="L4994" s="93">
        <f t="shared" ca="1" si="627"/>
        <v>1.1057813978605322</v>
      </c>
      <c r="M4994" s="93">
        <f t="shared" ca="1" si="628"/>
        <v>-1.6681917336094878</v>
      </c>
      <c r="N4994" s="101">
        <f t="shared" ca="1" si="624"/>
        <v>0.51785035824857317</v>
      </c>
      <c r="O4994" s="46">
        <f t="shared" ca="1" si="629"/>
        <v>-0.27854659443492435</v>
      </c>
      <c r="P4994" s="46">
        <f t="shared" ca="1" si="630"/>
        <v>2.0868358622638805E-2</v>
      </c>
      <c r="Q4994" s="47">
        <f t="shared" ca="1" si="625"/>
        <v>-0.87737650055005068</v>
      </c>
      <c r="R4994" s="47">
        <f t="shared" ca="1" si="626"/>
        <v>0.23315528376112657</v>
      </c>
      <c r="S4994" s="97">
        <f t="shared" ca="1" si="631"/>
        <v>-2.2695655336898893E-2</v>
      </c>
      <c r="V4994">
        <v>4977</v>
      </c>
      <c r="W4994" s="46">
        <v>0.80078144824106401</v>
      </c>
    </row>
    <row r="4995" spans="10:23">
      <c r="J4995">
        <v>4978</v>
      </c>
      <c r="K4995" s="93">
        <f t="shared" ca="1" si="627"/>
        <v>-0.8685799576293467</v>
      </c>
      <c r="L4995" s="93">
        <f t="shared" ca="1" si="627"/>
        <v>-0.29415414480072283</v>
      </c>
      <c r="M4995" s="93">
        <f t="shared" ca="1" si="628"/>
        <v>-0.8685799576293467</v>
      </c>
      <c r="N4995" s="101">
        <f t="shared" ca="1" si="624"/>
        <v>-0.55511051133891087</v>
      </c>
      <c r="O4995" s="46">
        <f t="shared" ca="1" si="629"/>
        <v>8.4896227405939495E-3</v>
      </c>
      <c r="P4995" s="46">
        <f t="shared" ca="1" si="630"/>
        <v>0.16438646721039796</v>
      </c>
      <c r="Q4995" s="47">
        <f t="shared" ca="1" si="625"/>
        <v>-0.30330406619901407</v>
      </c>
      <c r="R4995" s="47">
        <f t="shared" ca="1" si="626"/>
        <v>5.9665569416094938E-2</v>
      </c>
      <c r="S4995" s="97">
        <f t="shared" ca="1" si="631"/>
        <v>3.4077596078344444E-2</v>
      </c>
      <c r="V4995">
        <v>4978</v>
      </c>
      <c r="W4995" s="46">
        <v>4.9140718027710799E-2</v>
      </c>
    </row>
    <row r="4996" spans="10:23">
      <c r="J4996">
        <v>4979</v>
      </c>
      <c r="K4996" s="93">
        <f t="shared" ca="1" si="627"/>
        <v>-0.72201865999490544</v>
      </c>
      <c r="L4996" s="93">
        <f t="shared" ca="1" si="627"/>
        <v>1.9051200267630612</v>
      </c>
      <c r="M4996" s="93">
        <f t="shared" ca="1" si="628"/>
        <v>-0.72201865999490544</v>
      </c>
      <c r="N4996" s="101">
        <f t="shared" ca="1" si="624"/>
        <v>1.5765941374728372</v>
      </c>
      <c r="O4996" s="46">
        <f t="shared" ca="1" si="629"/>
        <v>6.1100654394997789E-2</v>
      </c>
      <c r="P4996" s="46">
        <f t="shared" ca="1" si="630"/>
        <v>0.19069198303759988</v>
      </c>
      <c r="Q4996" s="47">
        <f t="shared" ca="1" si="625"/>
        <v>-0.19808200289020639</v>
      </c>
      <c r="R4996" s="47">
        <f t="shared" ca="1" si="626"/>
        <v>0.40434620136916177</v>
      </c>
      <c r="S4996" s="97">
        <f t="shared" ca="1" si="631"/>
        <v>0.23272342788207978</v>
      </c>
      <c r="V4996">
        <v>4979</v>
      </c>
      <c r="W4996" s="46">
        <v>0.29892002938680801</v>
      </c>
    </row>
    <row r="4997" spans="10:23">
      <c r="J4997">
        <v>4980</v>
      </c>
      <c r="K4997" s="93">
        <f t="shared" ca="1" si="627"/>
        <v>0.5406795137337832</v>
      </c>
      <c r="L4997" s="93">
        <f t="shared" ca="1" si="627"/>
        <v>0.73491750980578052</v>
      </c>
      <c r="M4997" s="93">
        <f t="shared" ca="1" si="628"/>
        <v>0.5406795137337832</v>
      </c>
      <c r="N4997" s="101">
        <f t="shared" ca="1" si="624"/>
        <v>0.86871115051405901</v>
      </c>
      <c r="O4997" s="46">
        <f t="shared" ca="1" si="629"/>
        <v>0.51437075134579557</v>
      </c>
      <c r="P4997" s="46">
        <f t="shared" ca="1" si="630"/>
        <v>0.41732703151299877</v>
      </c>
      <c r="Q4997" s="47">
        <f t="shared" ca="1" si="625"/>
        <v>0.70845819101138918</v>
      </c>
      <c r="R4997" s="47">
        <f t="shared" ca="1" si="626"/>
        <v>0.28988683879762411</v>
      </c>
      <c r="S4997" s="97">
        <f t="shared" ca="1" si="631"/>
        <v>0.40212879507170984</v>
      </c>
      <c r="V4997">
        <v>4980</v>
      </c>
      <c r="W4997" s="46">
        <v>-0.268011431772475</v>
      </c>
    </row>
    <row r="4998" spans="10:23">
      <c r="J4998">
        <v>4981</v>
      </c>
      <c r="K4998" s="93">
        <f t="shared" ca="1" si="627"/>
        <v>-1.3066157474163864</v>
      </c>
      <c r="L4998" s="93">
        <f t="shared" ca="1" si="627"/>
        <v>-1.3446949219290487</v>
      </c>
      <c r="M4998" s="93">
        <f t="shared" ca="1" si="628"/>
        <v>-1.3066157474163864</v>
      </c>
      <c r="N4998" s="101">
        <f t="shared" ca="1" si="624"/>
        <v>-1.6904157685152861</v>
      </c>
      <c r="O4998" s="46">
        <f t="shared" ca="1" si="629"/>
        <v>-0.14875185351686054</v>
      </c>
      <c r="P4998" s="46">
        <f t="shared" ca="1" si="630"/>
        <v>8.5765729081670711E-2</v>
      </c>
      <c r="Q4998" s="47">
        <f t="shared" ca="1" si="625"/>
        <v>-0.61778701871392305</v>
      </c>
      <c r="R4998" s="47">
        <f t="shared" ca="1" si="626"/>
        <v>-0.12390476417646906</v>
      </c>
      <c r="S4998" s="97">
        <f t="shared" ca="1" si="631"/>
        <v>-0.1363283088466648</v>
      </c>
      <c r="V4998">
        <v>4981</v>
      </c>
      <c r="W4998" s="46">
        <v>0.18181313123334999</v>
      </c>
    </row>
    <row r="4999" spans="10:23">
      <c r="J4999">
        <v>4982</v>
      </c>
      <c r="K4999" s="93">
        <f t="shared" ca="1" si="627"/>
        <v>-1.8528947468737795</v>
      </c>
      <c r="L4999" s="93">
        <f t="shared" ca="1" si="627"/>
        <v>0.82283407973319045</v>
      </c>
      <c r="M4999" s="93">
        <f t="shared" ca="1" si="628"/>
        <v>-1.8528947468737795</v>
      </c>
      <c r="N4999" s="101">
        <f t="shared" ca="1" si="624"/>
        <v>0.19085306101540678</v>
      </c>
      <c r="O4999" s="46">
        <f t="shared" ca="1" si="629"/>
        <v>-0.34484933761715897</v>
      </c>
      <c r="P4999" s="46">
        <f t="shared" ca="1" si="630"/>
        <v>-1.2283012968478502E-2</v>
      </c>
      <c r="Q4999" s="47">
        <f t="shared" ca="1" si="625"/>
        <v>-1.0099819869145199</v>
      </c>
      <c r="R4999" s="47">
        <f t="shared" ca="1" si="626"/>
        <v>0.1802822766491427</v>
      </c>
      <c r="S4999" s="97">
        <f t="shared" ca="1" si="631"/>
        <v>-8.2283530484008133E-2</v>
      </c>
      <c r="V4999">
        <v>4982</v>
      </c>
      <c r="W4999" s="46">
        <v>0.37233034955762601</v>
      </c>
    </row>
    <row r="5000" spans="10:23">
      <c r="J5000">
        <v>4983</v>
      </c>
      <c r="K5000" s="93">
        <f t="shared" ca="1" si="627"/>
        <v>0.80818595559299666</v>
      </c>
      <c r="L5000" s="93">
        <f t="shared" ca="1" si="627"/>
        <v>-0.22731656130418196</v>
      </c>
      <c r="M5000" s="93">
        <f t="shared" ca="1" si="628"/>
        <v>0.80818595559299666</v>
      </c>
      <c r="N5000" s="101">
        <f t="shared" ca="1" si="624"/>
        <v>4.1506254247551722E-2</v>
      </c>
      <c r="O5000" s="46">
        <f t="shared" ca="1" si="629"/>
        <v>0.61039739758575584</v>
      </c>
      <c r="P5000" s="46">
        <f t="shared" ca="1" si="630"/>
        <v>0.4653403546329789</v>
      </c>
      <c r="Q5000" s="47">
        <f t="shared" ca="1" si="625"/>
        <v>0.90051148349130972</v>
      </c>
      <c r="R5000" s="47">
        <f t="shared" ca="1" si="626"/>
        <v>0.15613401963539034</v>
      </c>
      <c r="S5000" s="97">
        <f t="shared" ca="1" si="631"/>
        <v>0.38326570861057307</v>
      </c>
      <c r="V5000">
        <v>4983</v>
      </c>
      <c r="W5000" s="46">
        <v>0.27530586016532499</v>
      </c>
    </row>
    <row r="5001" spans="10:23">
      <c r="J5001">
        <v>4984</v>
      </c>
      <c r="K5001" s="93">
        <f t="shared" ca="1" si="627"/>
        <v>1.8360997412151319</v>
      </c>
      <c r="L5001" s="93">
        <f t="shared" ca="1" si="627"/>
        <v>0.76100981615542929</v>
      </c>
      <c r="M5001" s="93">
        <f t="shared" ca="1" si="628"/>
        <v>1.8360997412151319</v>
      </c>
      <c r="N5001" s="101">
        <f t="shared" ca="1" si="624"/>
        <v>1.3054215208097393</v>
      </c>
      <c r="O5001" s="46">
        <f t="shared" ca="1" si="629"/>
        <v>0.97938706666095476</v>
      </c>
      <c r="P5001" s="46">
        <f t="shared" ca="1" si="630"/>
        <v>0.64983518917057836</v>
      </c>
      <c r="Q5001" s="47">
        <f t="shared" ca="1" si="625"/>
        <v>1.6384908216417076</v>
      </c>
      <c r="R5001" s="47">
        <f t="shared" ca="1" si="626"/>
        <v>0.36049962584477846</v>
      </c>
      <c r="S5001" s="97">
        <f t="shared" ca="1" si="631"/>
        <v>0.66994334625286656</v>
      </c>
      <c r="V5001">
        <v>4984</v>
      </c>
      <c r="W5001" s="46">
        <v>0.130935952458792</v>
      </c>
    </row>
    <row r="5002" spans="10:23">
      <c r="J5002">
        <v>4985</v>
      </c>
      <c r="K5002" s="93">
        <f t="shared" ca="1" si="627"/>
        <v>1.1284212381231316</v>
      </c>
      <c r="L5002" s="93">
        <f t="shared" ca="1" si="627"/>
        <v>-0.83724412542280235</v>
      </c>
      <c r="M5002" s="93">
        <f t="shared" ca="1" si="628"/>
        <v>1.1284212381231316</v>
      </c>
      <c r="N5002" s="101">
        <f t="shared" ca="1" si="624"/>
        <v>-0.4349138114210383</v>
      </c>
      <c r="O5002" s="46">
        <f t="shared" ca="1" si="629"/>
        <v>0.72535208793021888</v>
      </c>
      <c r="P5002" s="46">
        <f t="shared" ca="1" si="630"/>
        <v>0.52281769980521042</v>
      </c>
      <c r="Q5002" s="47">
        <f t="shared" ca="1" si="625"/>
        <v>1.1304208641802358</v>
      </c>
      <c r="R5002" s="47">
        <f t="shared" ca="1" si="626"/>
        <v>7.9100473078503805E-2</v>
      </c>
      <c r="S5002" s="97">
        <f t="shared" ca="1" si="631"/>
        <v>0.40222628050436132</v>
      </c>
      <c r="V5002">
        <v>4985</v>
      </c>
      <c r="W5002" s="46">
        <v>-7.6932706315134894E-2</v>
      </c>
    </row>
    <row r="5003" spans="10:23">
      <c r="J5003">
        <v>4986</v>
      </c>
      <c r="K5003" s="93">
        <f t="shared" ca="1" si="627"/>
        <v>-0.53770978101998768</v>
      </c>
      <c r="L5003" s="93">
        <f t="shared" ca="1" si="627"/>
        <v>-0.20797079631560852</v>
      </c>
      <c r="M5003" s="93">
        <f t="shared" ca="1" si="628"/>
        <v>-0.53770978101998768</v>
      </c>
      <c r="N5003" s="101">
        <f t="shared" ca="1" si="624"/>
        <v>-0.36817738876119555</v>
      </c>
      <c r="O5003" s="46">
        <f t="shared" ca="1" si="629"/>
        <v>0.12726191539940637</v>
      </c>
      <c r="P5003" s="46">
        <f t="shared" ca="1" si="630"/>
        <v>0.22377261353980415</v>
      </c>
      <c r="Q5003" s="47">
        <f t="shared" ca="1" si="625"/>
        <v>-6.5759480881389221E-2</v>
      </c>
      <c r="R5003" s="47">
        <f t="shared" ca="1" si="626"/>
        <v>8.9891251411470224E-2</v>
      </c>
      <c r="S5003" s="97">
        <f t="shared" ca="1" si="631"/>
        <v>0.1085765834054383</v>
      </c>
      <c r="V5003">
        <v>4986</v>
      </c>
      <c r="W5003" s="46">
        <v>0.143699282632236</v>
      </c>
    </row>
    <row r="5004" spans="10:23">
      <c r="J5004">
        <v>4987</v>
      </c>
      <c r="K5004" s="93">
        <f t="shared" ca="1" si="627"/>
        <v>2.2515280442162736E-2</v>
      </c>
      <c r="L5004" s="93">
        <f t="shared" ca="1" si="627"/>
        <v>-1.0863812933058012</v>
      </c>
      <c r="M5004" s="93">
        <f t="shared" ca="1" si="628"/>
        <v>2.2515280442162736E-2</v>
      </c>
      <c r="N5004" s="101">
        <f t="shared" ca="1" si="624"/>
        <v>-1.0228194758592632</v>
      </c>
      <c r="O5004" s="46">
        <f t="shared" ca="1" si="629"/>
        <v>0.3283656100165947</v>
      </c>
      <c r="P5004" s="46">
        <f t="shared" ca="1" si="630"/>
        <v>0.32432446084839833</v>
      </c>
      <c r="Q5004" s="47">
        <f t="shared" ca="1" si="625"/>
        <v>0.33644790835298738</v>
      </c>
      <c r="R5004" s="47">
        <f t="shared" ca="1" si="626"/>
        <v>-1.5959457508179564E-2</v>
      </c>
      <c r="S5004" s="97">
        <f t="shared" ca="1" si="631"/>
        <v>0.15620307625420757</v>
      </c>
      <c r="V5004">
        <v>4987</v>
      </c>
      <c r="W5004" s="46">
        <v>6.3142669409875299E-2</v>
      </c>
    </row>
    <row r="5005" spans="10:23">
      <c r="J5005">
        <v>4988</v>
      </c>
      <c r="K5005" s="93">
        <f t="shared" ca="1" si="627"/>
        <v>1.347260815075471</v>
      </c>
      <c r="L5005" s="93">
        <f t="shared" ca="1" si="627"/>
        <v>-1.4116741430931401</v>
      </c>
      <c r="M5005" s="93">
        <f t="shared" ca="1" si="628"/>
        <v>1.347260815075471</v>
      </c>
      <c r="N5005" s="101">
        <f t="shared" ca="1" si="624"/>
        <v>-0.9099253591267914</v>
      </c>
      <c r="O5005" s="46">
        <f t="shared" ca="1" si="629"/>
        <v>0.80390881536171976</v>
      </c>
      <c r="P5005" s="46">
        <f t="shared" ca="1" si="630"/>
        <v>0.56209606352096086</v>
      </c>
      <c r="Q5005" s="47">
        <f t="shared" ca="1" si="625"/>
        <v>1.2875343190432376</v>
      </c>
      <c r="R5005" s="47">
        <f t="shared" ca="1" si="626"/>
        <v>2.2946732978034179E-3</v>
      </c>
      <c r="S5005" s="97">
        <f t="shared" ca="1" si="631"/>
        <v>0.40310174432976159</v>
      </c>
      <c r="V5005">
        <v>4988</v>
      </c>
      <c r="W5005" s="46">
        <v>0.30309014752914099</v>
      </c>
    </row>
    <row r="5006" spans="10:23">
      <c r="J5006">
        <v>4989</v>
      </c>
      <c r="K5006" s="93">
        <f t="shared" ca="1" si="627"/>
        <v>0.65032909080804013</v>
      </c>
      <c r="L5006" s="93">
        <f t="shared" ca="1" si="627"/>
        <v>0.42938020994937082</v>
      </c>
      <c r="M5006" s="93">
        <f t="shared" ca="1" si="628"/>
        <v>0.65032909080804013</v>
      </c>
      <c r="N5006" s="101">
        <f t="shared" ca="1" si="624"/>
        <v>0.61390739850414</v>
      </c>
      <c r="O5006" s="46">
        <f t="shared" ca="1" si="629"/>
        <v>0.55373160215331518</v>
      </c>
      <c r="P5006" s="46">
        <f t="shared" ca="1" si="630"/>
        <v>0.43700745691675857</v>
      </c>
      <c r="Q5006" s="47">
        <f t="shared" ca="1" si="625"/>
        <v>0.78717989262642851</v>
      </c>
      <c r="R5006" s="47">
        <f t="shared" ca="1" si="626"/>
        <v>0.24868698575243459</v>
      </c>
      <c r="S5006" s="97">
        <f t="shared" ca="1" si="631"/>
        <v>0.40120929395287486</v>
      </c>
      <c r="V5006">
        <v>4989</v>
      </c>
      <c r="W5006" s="46">
        <v>0.19398526619267101</v>
      </c>
    </row>
    <row r="5007" spans="10:23">
      <c r="J5007">
        <v>4990</v>
      </c>
      <c r="K5007" s="93">
        <f t="shared" ca="1" si="627"/>
        <v>0.43353347352300459</v>
      </c>
      <c r="L5007" s="93">
        <f t="shared" ca="1" si="627"/>
        <v>-6.0521227541110081E-3</v>
      </c>
      <c r="M5007" s="93">
        <f t="shared" ca="1" si="628"/>
        <v>0.43353347352300459</v>
      </c>
      <c r="N5007" s="101">
        <f t="shared" ca="1" si="624"/>
        <v>0.13213545446968922</v>
      </c>
      <c r="O5007" s="46">
        <f t="shared" ca="1" si="629"/>
        <v>0.47590859384475137</v>
      </c>
      <c r="P5007" s="46">
        <f t="shared" ca="1" si="630"/>
        <v>0.39809595276247667</v>
      </c>
      <c r="Q5007" s="47">
        <f t="shared" ca="1" si="625"/>
        <v>0.63153387600930078</v>
      </c>
      <c r="R5007" s="47">
        <f t="shared" ca="1" si="626"/>
        <v>0.17078808065804657</v>
      </c>
      <c r="S5007" s="97">
        <f t="shared" ca="1" si="631"/>
        <v>0.323348337251399</v>
      </c>
      <c r="V5007">
        <v>4990</v>
      </c>
      <c r="W5007" s="46">
        <v>0.86625474128417801</v>
      </c>
    </row>
    <row r="5008" spans="10:23">
      <c r="J5008">
        <v>4991</v>
      </c>
      <c r="K5008" s="93">
        <f t="shared" ca="1" si="627"/>
        <v>-1.1050075624892262</v>
      </c>
      <c r="L5008" s="93">
        <f t="shared" ca="1" si="627"/>
        <v>0.12881095533995368</v>
      </c>
      <c r="M5008" s="93">
        <f t="shared" ca="1" si="628"/>
        <v>-1.1050075624892262</v>
      </c>
      <c r="N5008" s="101">
        <f t="shared" ca="1" si="624"/>
        <v>-0.22929369298020807</v>
      </c>
      <c r="O5008" s="46">
        <f t="shared" ca="1" si="629"/>
        <v>-7.6380669785629907E-2</v>
      </c>
      <c r="P5008" s="46">
        <f t="shared" ca="1" si="630"/>
        <v>0.12195132094728603</v>
      </c>
      <c r="Q5008" s="47">
        <f t="shared" ca="1" si="625"/>
        <v>-0.47304465125146178</v>
      </c>
      <c r="R5008" s="47">
        <f t="shared" ca="1" si="626"/>
        <v>0.1123477019598387</v>
      </c>
      <c r="S5008" s="97">
        <f t="shared" ca="1" si="631"/>
        <v>1.7983516087104398E-2</v>
      </c>
      <c r="V5008">
        <v>4991</v>
      </c>
      <c r="W5008" s="46">
        <v>0.26165015286870102</v>
      </c>
    </row>
    <row r="5009" spans="10:23">
      <c r="J5009">
        <v>4992</v>
      </c>
      <c r="K5009" s="93">
        <f t="shared" ca="1" si="627"/>
        <v>2.905479440994974</v>
      </c>
      <c r="L5009" s="93">
        <f t="shared" ca="1" si="627"/>
        <v>0.13811107086764643</v>
      </c>
      <c r="M5009" s="93">
        <f t="shared" ca="1" si="628"/>
        <v>2.905479440994974</v>
      </c>
      <c r="N5009" s="101">
        <f t="shared" ca="1" si="624"/>
        <v>1.0549484270506635</v>
      </c>
      <c r="O5009" s="46">
        <f t="shared" ca="1" si="629"/>
        <v>1.3632617330549632</v>
      </c>
      <c r="P5009" s="46">
        <f t="shared" ca="1" si="630"/>
        <v>0.8417725223675826</v>
      </c>
      <c r="Q5009" s="47">
        <f t="shared" ca="1" si="625"/>
        <v>2.4062401544297245</v>
      </c>
      <c r="R5009" s="47">
        <f t="shared" ca="1" si="626"/>
        <v>0.32000000771417031</v>
      </c>
      <c r="S5009" s="97">
        <f t="shared" ca="1" si="631"/>
        <v>0.84163087038456674</v>
      </c>
      <c r="V5009">
        <v>4992</v>
      </c>
      <c r="W5009" s="46">
        <v>0.129641470151308</v>
      </c>
    </row>
    <row r="5010" spans="10:23">
      <c r="J5010">
        <v>4993</v>
      </c>
      <c r="K5010" s="93">
        <f t="shared" ca="1" si="627"/>
        <v>0.86760508512890711</v>
      </c>
      <c r="L5010" s="93">
        <f t="shared" ca="1" si="627"/>
        <v>-1.019238059439751</v>
      </c>
      <c r="M5010" s="93">
        <f t="shared" ca="1" si="628"/>
        <v>0.86760508512890711</v>
      </c>
      <c r="N5010" s="101">
        <f t="shared" ref="N5010:N5073" ca="1" si="632">$N$2*K5010+SQRT(1-$N$2^2)*L5010</f>
        <v>-0.69040458831641738</v>
      </c>
      <c r="O5010" s="46">
        <f t="shared" ca="1" si="629"/>
        <v>0.63172705115288075</v>
      </c>
      <c r="P5010" s="46">
        <f t="shared" ca="1" si="630"/>
        <v>0.47600518141654136</v>
      </c>
      <c r="Q5010" s="47">
        <f t="shared" ref="Q5010:Q5073" ca="1" si="633">$K$2+K5010*$S$3</f>
        <v>0.94317079062555942</v>
      </c>
      <c r="R5010" s="47">
        <f t="shared" ref="R5010:R5073" ca="1" si="634">$L$2+$L$3*N5010</f>
        <v>3.7789533269104281E-2</v>
      </c>
      <c r="S5010" s="97">
        <f t="shared" ca="1" si="631"/>
        <v>0.33475829221099251</v>
      </c>
      <c r="V5010">
        <v>4993</v>
      </c>
      <c r="W5010" s="46">
        <v>0.16092184952344801</v>
      </c>
    </row>
    <row r="5011" spans="10:23">
      <c r="J5011">
        <v>4994</v>
      </c>
      <c r="K5011" s="93">
        <f t="shared" ref="K5011:L5074" ca="1" si="635">_xlfn.NORM.S.INV(RAND())</f>
        <v>1.7796865489577296</v>
      </c>
      <c r="L5011" s="93">
        <f t="shared" ca="1" si="635"/>
        <v>0.1812172436360476</v>
      </c>
      <c r="M5011" s="93">
        <f t="shared" ref="M5011:M5074" ca="1" si="636">K5011</f>
        <v>1.7796865489577296</v>
      </c>
      <c r="N5011" s="101">
        <f t="shared" ca="1" si="632"/>
        <v>0.73778926948107315</v>
      </c>
      <c r="O5011" s="46">
        <f t="shared" ref="O5011:O5074" ca="1" si="637">$K$2+K5011*$K$3</f>
        <v>0.95913645281211357</v>
      </c>
      <c r="P5011" s="46">
        <f t="shared" ref="P5011:P5074" ca="1" si="638">$K$2+K5011*$R$3</f>
        <v>0.63970988224615777</v>
      </c>
      <c r="Q5011" s="47">
        <f t="shared" ca="1" si="633"/>
        <v>1.5979895939440252</v>
      </c>
      <c r="R5011" s="47">
        <f t="shared" ca="1" si="634"/>
        <v>0.26871775389832159</v>
      </c>
      <c r="S5011" s="97">
        <f t="shared" ref="S5011:S5074" ca="1" si="639">AVERAGE(R5011,O5011)</f>
        <v>0.61392710335521761</v>
      </c>
      <c r="V5011">
        <v>4994</v>
      </c>
      <c r="W5011" s="46">
        <v>0.60780487468367905</v>
      </c>
    </row>
    <row r="5012" spans="10:23">
      <c r="J5012">
        <v>4995</v>
      </c>
      <c r="K5012" s="93">
        <f t="shared" ca="1" si="635"/>
        <v>-0.22921881024083834</v>
      </c>
      <c r="L5012" s="93">
        <f t="shared" ca="1" si="635"/>
        <v>-0.47793935592426001</v>
      </c>
      <c r="M5012" s="93">
        <f t="shared" ca="1" si="636"/>
        <v>-0.22921881024083834</v>
      </c>
      <c r="N5012" s="101">
        <f t="shared" ca="1" si="632"/>
        <v>-0.52602299218689097</v>
      </c>
      <c r="O5012" s="46">
        <f t="shared" ca="1" si="637"/>
        <v>0.23800075635345647</v>
      </c>
      <c r="P5012" s="46">
        <f t="shared" ca="1" si="638"/>
        <v>0.27914203401682924</v>
      </c>
      <c r="Q5012" s="47">
        <f t="shared" ca="1" si="633"/>
        <v>0.15571820102671097</v>
      </c>
      <c r="R5012" s="47">
        <f t="shared" ca="1" si="634"/>
        <v>6.4368802806730824E-2</v>
      </c>
      <c r="S5012" s="97">
        <f t="shared" ca="1" si="639"/>
        <v>0.15118477958009363</v>
      </c>
      <c r="V5012">
        <v>4995</v>
      </c>
      <c r="W5012" s="46">
        <v>0.14978552637393799</v>
      </c>
    </row>
    <row r="5013" spans="10:23">
      <c r="J5013">
        <v>4996</v>
      </c>
      <c r="K5013" s="93">
        <f t="shared" ca="1" si="635"/>
        <v>-1.2483558960385297</v>
      </c>
      <c r="L5013" s="93">
        <f t="shared" ca="1" si="635"/>
        <v>-5.8779059087896005E-2</v>
      </c>
      <c r="M5013" s="93">
        <f t="shared" ca="1" si="636"/>
        <v>-1.2483558960385297</v>
      </c>
      <c r="N5013" s="101">
        <f t="shared" ca="1" si="632"/>
        <v>-0.4527326178209275</v>
      </c>
      <c r="O5013" s="46">
        <f t="shared" ca="1" si="637"/>
        <v>-0.12783834541824646</v>
      </c>
      <c r="P5013" s="46">
        <f t="shared" ca="1" si="638"/>
        <v>9.6222483130977754E-2</v>
      </c>
      <c r="Q5013" s="47">
        <f t="shared" ca="1" si="633"/>
        <v>-0.57596000251669488</v>
      </c>
      <c r="R5013" s="47">
        <f t="shared" ca="1" si="634"/>
        <v>7.6219305908376972E-2</v>
      </c>
      <c r="S5013" s="97">
        <f t="shared" ca="1" si="639"/>
        <v>-2.5809519754934743E-2</v>
      </c>
      <c r="V5013">
        <v>4996</v>
      </c>
      <c r="W5013" s="46">
        <v>0.97271343455106096</v>
      </c>
    </row>
    <row r="5014" spans="10:23">
      <c r="J5014">
        <v>4997</v>
      </c>
      <c r="K5014" s="93">
        <f t="shared" ca="1" si="635"/>
        <v>0.61291986464476977</v>
      </c>
      <c r="L5014" s="93">
        <f t="shared" ca="1" si="635"/>
        <v>-0.93380804158635011</v>
      </c>
      <c r="M5014" s="93">
        <f t="shared" ca="1" si="636"/>
        <v>0.61291986464476977</v>
      </c>
      <c r="N5014" s="101">
        <f t="shared" ca="1" si="632"/>
        <v>-0.69040543824898837</v>
      </c>
      <c r="O5014" s="46">
        <f t="shared" ca="1" si="637"/>
        <v>0.54030283198268281</v>
      </c>
      <c r="P5014" s="46">
        <f t="shared" ca="1" si="638"/>
        <v>0.43029307183144239</v>
      </c>
      <c r="Q5014" s="47">
        <f t="shared" ca="1" si="633"/>
        <v>0.76032235228516365</v>
      </c>
      <c r="R5014" s="47">
        <f t="shared" ca="1" si="634"/>
        <v>3.7789395841390808E-2</v>
      </c>
      <c r="S5014" s="97">
        <f t="shared" ca="1" si="639"/>
        <v>0.28904611391203683</v>
      </c>
      <c r="V5014">
        <v>4997</v>
      </c>
      <c r="W5014" s="46">
        <v>0.21647848497719499</v>
      </c>
    </row>
    <row r="5015" spans="10:23">
      <c r="J5015">
        <v>4998</v>
      </c>
      <c r="K5015" s="93">
        <f t="shared" ca="1" si="635"/>
        <v>1.2005246488997841</v>
      </c>
      <c r="L5015" s="93">
        <f t="shared" ca="1" si="635"/>
        <v>-0.81006237211809118</v>
      </c>
      <c r="M5015" s="93">
        <f t="shared" ca="1" si="636"/>
        <v>1.2005246488997841</v>
      </c>
      <c r="N5015" s="101">
        <f t="shared" ca="1" si="632"/>
        <v>-0.38621274591999893</v>
      </c>
      <c r="O5015" s="46">
        <f t="shared" ca="1" si="637"/>
        <v>0.75123501123936332</v>
      </c>
      <c r="P5015" s="46">
        <f t="shared" ca="1" si="638"/>
        <v>0.53575916145978264</v>
      </c>
      <c r="Q5015" s="47">
        <f t="shared" ca="1" si="633"/>
        <v>1.1821867107985247</v>
      </c>
      <c r="R5015" s="47">
        <f t="shared" ca="1" si="634"/>
        <v>8.6975069609989991E-2</v>
      </c>
      <c r="S5015" s="97">
        <f t="shared" ca="1" si="639"/>
        <v>0.41910504042467667</v>
      </c>
      <c r="V5015">
        <v>4998</v>
      </c>
      <c r="W5015" s="46">
        <v>9.6877641651387403E-2</v>
      </c>
    </row>
    <row r="5016" spans="10:23">
      <c r="J5016">
        <v>4999</v>
      </c>
      <c r="K5016" s="93">
        <f t="shared" ca="1" si="635"/>
        <v>-2.3692804967511258</v>
      </c>
      <c r="L5016" s="93">
        <f t="shared" ca="1" si="635"/>
        <v>0.73232340865512791</v>
      </c>
      <c r="M5016" s="93">
        <f t="shared" ca="1" si="636"/>
        <v>-2.3692804967511258</v>
      </c>
      <c r="N5016" s="101">
        <f t="shared" ca="1" si="632"/>
        <v>-5.9180837447688317E-2</v>
      </c>
      <c r="O5016" s="46">
        <f t="shared" ca="1" si="637"/>
        <v>-0.53021605769385038</v>
      </c>
      <c r="P5016" s="46">
        <f t="shared" ca="1" si="638"/>
        <v>-0.10496637300682421</v>
      </c>
      <c r="Q5016" s="47">
        <f t="shared" ca="1" si="633"/>
        <v>-1.3807154270679027</v>
      </c>
      <c r="R5016" s="47">
        <f t="shared" ca="1" si="634"/>
        <v>0.13985367309940239</v>
      </c>
      <c r="S5016" s="97">
        <f t="shared" ca="1" si="639"/>
        <v>-0.195181192297224</v>
      </c>
      <c r="V5016">
        <v>4999</v>
      </c>
      <c r="W5016" s="46">
        <v>1.1686253238565001</v>
      </c>
    </row>
    <row r="5017" spans="10:23">
      <c r="J5017">
        <v>5000</v>
      </c>
      <c r="K5017" s="93">
        <f t="shared" ca="1" si="635"/>
        <v>1.5938385809798949</v>
      </c>
      <c r="L5017" s="93">
        <f t="shared" ca="1" si="635"/>
        <v>0.41510192169741106</v>
      </c>
      <c r="M5017" s="93">
        <f t="shared" ca="1" si="636"/>
        <v>1.5938385809798949</v>
      </c>
      <c r="N5017" s="101">
        <f t="shared" ca="1" si="632"/>
        <v>0.90042757766480219</v>
      </c>
      <c r="O5017" s="46">
        <f t="shared" ca="1" si="637"/>
        <v>0.89242270584068406</v>
      </c>
      <c r="P5017" s="46">
        <f t="shared" ca="1" si="638"/>
        <v>0.60635300876044296</v>
      </c>
      <c r="Q5017" s="47">
        <f t="shared" ca="1" si="633"/>
        <v>1.4645621000011662</v>
      </c>
      <c r="R5017" s="47">
        <f t="shared" ca="1" si="634"/>
        <v>0.29501514686774316</v>
      </c>
      <c r="S5017" s="97">
        <f t="shared" ca="1" si="639"/>
        <v>0.59371892635421364</v>
      </c>
      <c r="V5017">
        <v>5000</v>
      </c>
      <c r="W5017" s="46">
        <v>0.36629998975911998</v>
      </c>
    </row>
    <row r="5018" spans="10:23">
      <c r="J5018">
        <v>5001</v>
      </c>
      <c r="K5018" s="93">
        <f t="shared" ca="1" si="635"/>
        <v>-1.4366368832349958</v>
      </c>
      <c r="L5018" s="93">
        <f t="shared" ca="1" si="635"/>
        <v>-0.27346868844194028</v>
      </c>
      <c r="M5018" s="93">
        <f t="shared" ca="1" si="636"/>
        <v>-1.4366368832349958</v>
      </c>
      <c r="N5018" s="101">
        <f t="shared" ca="1" si="632"/>
        <v>-0.71615382384128179</v>
      </c>
      <c r="O5018" s="46">
        <f t="shared" ca="1" si="637"/>
        <v>-0.19542547201440108</v>
      </c>
      <c r="P5018" s="46">
        <f t="shared" ca="1" si="638"/>
        <v>6.2428919832900442E-2</v>
      </c>
      <c r="Q5018" s="47">
        <f t="shared" ca="1" si="633"/>
        <v>-0.71113425570900413</v>
      </c>
      <c r="R5018" s="47">
        <f t="shared" ca="1" si="634"/>
        <v>3.3626075269439157E-2</v>
      </c>
      <c r="S5018" s="97">
        <f t="shared" ca="1" si="639"/>
        <v>-8.0899698372480955E-2</v>
      </c>
      <c r="V5018">
        <v>5001</v>
      </c>
      <c r="W5018" s="46">
        <v>9.3723191127995806E-2</v>
      </c>
    </row>
    <row r="5019" spans="10:23">
      <c r="J5019">
        <v>5002</v>
      </c>
      <c r="K5019" s="93">
        <f t="shared" ca="1" si="635"/>
        <v>-0.16600243758608405</v>
      </c>
      <c r="L5019" s="93">
        <f t="shared" ca="1" si="635"/>
        <v>-1.4367030660246591</v>
      </c>
      <c r="M5019" s="93">
        <f t="shared" ca="1" si="636"/>
        <v>-0.16600243758608405</v>
      </c>
      <c r="N5019" s="101">
        <f t="shared" ca="1" si="632"/>
        <v>-1.4149065224961832</v>
      </c>
      <c r="O5019" s="46">
        <f t="shared" ca="1" si="637"/>
        <v>0.26069350427870613</v>
      </c>
      <c r="P5019" s="46">
        <f t="shared" ca="1" si="638"/>
        <v>0.29048840797945408</v>
      </c>
      <c r="Q5019" s="47">
        <f t="shared" ca="1" si="633"/>
        <v>0.2011036968772103</v>
      </c>
      <c r="R5019" s="47">
        <f t="shared" ca="1" si="634"/>
        <v>-7.9356988254644573E-2</v>
      </c>
      <c r="S5019" s="97">
        <f t="shared" ca="1" si="639"/>
        <v>9.0668258012030781E-2</v>
      </c>
      <c r="V5019">
        <v>5002</v>
      </c>
      <c r="W5019" s="46">
        <v>1.24151614366937</v>
      </c>
    </row>
    <row r="5020" spans="10:23">
      <c r="J5020">
        <v>5003</v>
      </c>
      <c r="K5020" s="93">
        <f t="shared" ca="1" si="635"/>
        <v>-9.3260209266056049E-2</v>
      </c>
      <c r="L5020" s="93">
        <f t="shared" ca="1" si="635"/>
        <v>-0.40898095787109556</v>
      </c>
      <c r="M5020" s="93">
        <f t="shared" ca="1" si="636"/>
        <v>-9.3260209266056049E-2</v>
      </c>
      <c r="N5020" s="101">
        <f t="shared" ca="1" si="632"/>
        <v>-0.417406809155072</v>
      </c>
      <c r="O5020" s="46">
        <f t="shared" ca="1" si="637"/>
        <v>0.2868057435842179</v>
      </c>
      <c r="P5020" s="46">
        <f t="shared" ca="1" si="638"/>
        <v>0.3035445276322099</v>
      </c>
      <c r="Q5020" s="47">
        <f t="shared" ca="1" si="633"/>
        <v>0.25332817548823378</v>
      </c>
      <c r="R5020" s="47">
        <f t="shared" ca="1" si="634"/>
        <v>8.1931223861920588E-2</v>
      </c>
      <c r="S5020" s="97">
        <f t="shared" ca="1" si="639"/>
        <v>0.18436848372306924</v>
      </c>
      <c r="V5020">
        <v>5003</v>
      </c>
      <c r="W5020" s="46">
        <v>1.0085161408077199</v>
      </c>
    </row>
    <row r="5021" spans="10:23">
      <c r="J5021">
        <v>5004</v>
      </c>
      <c r="K5021" s="93">
        <f t="shared" ca="1" si="635"/>
        <v>-0.99115644778436984</v>
      </c>
      <c r="L5021" s="93">
        <f t="shared" ca="1" si="635"/>
        <v>2.6330068656335763</v>
      </c>
      <c r="M5021" s="93">
        <f t="shared" ca="1" si="636"/>
        <v>-0.99115644778436984</v>
      </c>
      <c r="N5021" s="101">
        <f t="shared" ca="1" si="632"/>
        <v>2.1810995580532238</v>
      </c>
      <c r="O5021" s="46">
        <f t="shared" ca="1" si="637"/>
        <v>-3.5511595232493809E-2</v>
      </c>
      <c r="P5021" s="46">
        <f t="shared" ca="1" si="638"/>
        <v>0.14238585822385408</v>
      </c>
      <c r="Q5021" s="47">
        <f t="shared" ca="1" si="633"/>
        <v>-0.39130650214518958</v>
      </c>
      <c r="R5021" s="47">
        <f t="shared" ca="1" si="634"/>
        <v>0.50209018785474113</v>
      </c>
      <c r="S5021" s="97">
        <f t="shared" ca="1" si="639"/>
        <v>0.23328929631112366</v>
      </c>
      <c r="V5021">
        <v>5004</v>
      </c>
      <c r="W5021" s="46">
        <v>-0.17320730181001501</v>
      </c>
    </row>
    <row r="5022" spans="10:23">
      <c r="J5022">
        <v>5005</v>
      </c>
      <c r="K5022" s="93">
        <f t="shared" ca="1" si="635"/>
        <v>-1.627431584247194</v>
      </c>
      <c r="L5022" s="93">
        <f t="shared" ca="1" si="635"/>
        <v>1.1711441446812783</v>
      </c>
      <c r="M5022" s="93">
        <f t="shared" ca="1" si="636"/>
        <v>-1.627431584247194</v>
      </c>
      <c r="N5022" s="101">
        <f t="shared" ca="1" si="632"/>
        <v>0.59278232153767418</v>
      </c>
      <c r="O5022" s="46">
        <f t="shared" ca="1" si="637"/>
        <v>-0.26391494513221014</v>
      </c>
      <c r="P5022" s="46">
        <f t="shared" ca="1" si="638"/>
        <v>2.8184183273995911E-2</v>
      </c>
      <c r="Q5022" s="47">
        <f t="shared" ca="1" si="633"/>
        <v>-0.84811320194462225</v>
      </c>
      <c r="R5022" s="47">
        <f t="shared" ca="1" si="634"/>
        <v>0.24527121946280461</v>
      </c>
      <c r="S5022" s="97">
        <f t="shared" ca="1" si="639"/>
        <v>-9.3218628347027654E-3</v>
      </c>
      <c r="V5022">
        <v>5005</v>
      </c>
      <c r="W5022" s="46">
        <v>0.65264113149452996</v>
      </c>
    </row>
    <row r="5023" spans="10:23">
      <c r="J5023">
        <v>5006</v>
      </c>
      <c r="K5023" s="93">
        <f t="shared" ca="1" si="635"/>
        <v>-1.1142060232759958</v>
      </c>
      <c r="L5023" s="93">
        <f t="shared" ca="1" si="635"/>
        <v>3.5805543518800637E-2</v>
      </c>
      <c r="M5023" s="93">
        <f t="shared" ca="1" si="636"/>
        <v>-1.1142060232759958</v>
      </c>
      <c r="N5023" s="101">
        <f t="shared" ca="1" si="632"/>
        <v>-0.32039587722279755</v>
      </c>
      <c r="O5023" s="46">
        <f t="shared" ca="1" si="637"/>
        <v>-7.9682636399159734E-2</v>
      </c>
      <c r="P5023" s="46">
        <f t="shared" ca="1" si="638"/>
        <v>0.12030033764052112</v>
      </c>
      <c r="Q5023" s="47">
        <f t="shared" ca="1" si="633"/>
        <v>-0.47964858447852143</v>
      </c>
      <c r="R5023" s="47">
        <f t="shared" ca="1" si="634"/>
        <v>9.761716297333134E-2</v>
      </c>
      <c r="S5023" s="97">
        <f t="shared" ca="1" si="639"/>
        <v>8.9672632870858027E-3</v>
      </c>
      <c r="V5023">
        <v>5006</v>
      </c>
      <c r="W5023" s="46">
        <v>0.42618625978246899</v>
      </c>
    </row>
    <row r="5024" spans="10:23">
      <c r="J5024">
        <v>5007</v>
      </c>
      <c r="K5024" s="93">
        <f t="shared" ca="1" si="635"/>
        <v>-0.9810123080342813</v>
      </c>
      <c r="L5024" s="93">
        <f t="shared" ca="1" si="635"/>
        <v>-0.15936055086154466</v>
      </c>
      <c r="M5024" s="93">
        <f t="shared" ca="1" si="636"/>
        <v>-0.9810123080342813</v>
      </c>
      <c r="N5024" s="101">
        <f t="shared" ca="1" si="632"/>
        <v>-0.46307098074392133</v>
      </c>
      <c r="O5024" s="46">
        <f t="shared" ca="1" si="637"/>
        <v>-3.1870158740646082E-2</v>
      </c>
      <c r="P5024" s="46">
        <f t="shared" ca="1" si="638"/>
        <v>0.14420657646977794</v>
      </c>
      <c r="Q5024" s="47">
        <f t="shared" ca="1" si="633"/>
        <v>-0.38402362916149413</v>
      </c>
      <c r="R5024" s="47">
        <f t="shared" ca="1" si="634"/>
        <v>7.4547670268025015E-2</v>
      </c>
      <c r="S5024" s="97">
        <f t="shared" ca="1" si="639"/>
        <v>2.1338755763689467E-2</v>
      </c>
      <c r="V5024">
        <v>5007</v>
      </c>
      <c r="W5024" s="46">
        <v>-0.256834707516296</v>
      </c>
    </row>
    <row r="5025" spans="10:23">
      <c r="J5025">
        <v>5008</v>
      </c>
      <c r="K5025" s="93">
        <f t="shared" ca="1" si="635"/>
        <v>-0.9901364649924379</v>
      </c>
      <c r="L5025" s="93">
        <f t="shared" ca="1" si="635"/>
        <v>-0.82195532927488457</v>
      </c>
      <c r="M5025" s="93">
        <f t="shared" ca="1" si="636"/>
        <v>-0.9901364649924379</v>
      </c>
      <c r="N5025" s="101">
        <f t="shared" ca="1" si="632"/>
        <v>-1.0941676373356441</v>
      </c>
      <c r="O5025" s="46">
        <f t="shared" ca="1" si="637"/>
        <v>-3.514545254803747E-2</v>
      </c>
      <c r="P5025" s="46">
        <f t="shared" ca="1" si="638"/>
        <v>0.14256892956608225</v>
      </c>
      <c r="Q5025" s="47">
        <f t="shared" ca="1" si="633"/>
        <v>-0.39057421677627691</v>
      </c>
      <c r="R5025" s="47">
        <f t="shared" ca="1" si="634"/>
        <v>-2.7495919372198419E-2</v>
      </c>
      <c r="S5025" s="97">
        <f t="shared" ca="1" si="639"/>
        <v>-3.1320685960117944E-2</v>
      </c>
      <c r="V5025">
        <v>5008</v>
      </c>
      <c r="W5025" s="46">
        <v>5.9122778644809103E-2</v>
      </c>
    </row>
    <row r="5026" spans="10:23">
      <c r="J5026">
        <v>5009</v>
      </c>
      <c r="K5026" s="93">
        <f t="shared" ca="1" si="635"/>
        <v>0.19241955742654679</v>
      </c>
      <c r="L5026" s="93">
        <f t="shared" ca="1" si="635"/>
        <v>-0.30025609962660099</v>
      </c>
      <c r="M5026" s="93">
        <f t="shared" ca="1" si="636"/>
        <v>0.19241955742654679</v>
      </c>
      <c r="N5026" s="101">
        <f t="shared" ca="1" si="632"/>
        <v>-0.22347402427626678</v>
      </c>
      <c r="O5026" s="46">
        <f t="shared" ca="1" si="637"/>
        <v>0.3893560586474441</v>
      </c>
      <c r="P5026" s="46">
        <f t="shared" ca="1" si="638"/>
        <v>0.35481968516382306</v>
      </c>
      <c r="Q5026" s="47">
        <f t="shared" ca="1" si="633"/>
        <v>0.45842880561468624</v>
      </c>
      <c r="R5026" s="47">
        <f t="shared" ca="1" si="634"/>
        <v>0.113288698681758</v>
      </c>
      <c r="S5026" s="97">
        <f t="shared" ca="1" si="639"/>
        <v>0.25132237866460105</v>
      </c>
      <c r="V5026">
        <v>5009</v>
      </c>
      <c r="W5026" s="46">
        <v>0.240092072722973</v>
      </c>
    </row>
    <row r="5027" spans="10:23">
      <c r="J5027">
        <v>5010</v>
      </c>
      <c r="K5027" s="93">
        <f t="shared" ca="1" si="635"/>
        <v>8.4275817453671492E-2</v>
      </c>
      <c r="L5027" s="93">
        <f t="shared" ca="1" si="635"/>
        <v>-0.28313266424187433</v>
      </c>
      <c r="M5027" s="93">
        <f t="shared" ca="1" si="636"/>
        <v>8.4275817453671492E-2</v>
      </c>
      <c r="N5027" s="101">
        <f t="shared" ca="1" si="632"/>
        <v>-0.24163171843106146</v>
      </c>
      <c r="O5027" s="46">
        <f t="shared" ca="1" si="637"/>
        <v>0.35053575738940218</v>
      </c>
      <c r="P5027" s="46">
        <f t="shared" ca="1" si="638"/>
        <v>0.3354095345348021</v>
      </c>
      <c r="Q5027" s="47">
        <f t="shared" ca="1" si="633"/>
        <v>0.3807882030986024</v>
      </c>
      <c r="R5027" s="47">
        <f t="shared" ca="1" si="634"/>
        <v>0.11035273590681458</v>
      </c>
      <c r="S5027" s="97">
        <f t="shared" ca="1" si="639"/>
        <v>0.23044424664810836</v>
      </c>
      <c r="V5027">
        <v>5010</v>
      </c>
      <c r="W5027" s="46">
        <v>0.15024377608601</v>
      </c>
    </row>
    <row r="5028" spans="10:23">
      <c r="J5028">
        <v>5011</v>
      </c>
      <c r="K5028" s="93">
        <f t="shared" ca="1" si="635"/>
        <v>-0.6938242471678896</v>
      </c>
      <c r="L5028" s="93">
        <f t="shared" ca="1" si="635"/>
        <v>-0.39094724755678339</v>
      </c>
      <c r="M5028" s="93">
        <f t="shared" ca="1" si="636"/>
        <v>-0.6938242471678896</v>
      </c>
      <c r="N5028" s="101">
        <f t="shared" ca="1" si="632"/>
        <v>-0.59130218846393778</v>
      </c>
      <c r="O5028" s="46">
        <f t="shared" ca="1" si="637"/>
        <v>7.1221587886042964E-2</v>
      </c>
      <c r="P5028" s="46">
        <f t="shared" ca="1" si="638"/>
        <v>0.19575244978312245</v>
      </c>
      <c r="Q5028" s="47">
        <f t="shared" ca="1" si="633"/>
        <v>-0.17784013590811604</v>
      </c>
      <c r="R5028" s="47">
        <f t="shared" ca="1" si="634"/>
        <v>5.3813647035642662E-2</v>
      </c>
      <c r="S5028" s="97">
        <f t="shared" ca="1" si="639"/>
        <v>6.2517617460842806E-2</v>
      </c>
      <c r="V5028">
        <v>5011</v>
      </c>
      <c r="W5028" s="46">
        <v>-0.25853759853444203</v>
      </c>
    </row>
    <row r="5029" spans="10:23">
      <c r="J5029">
        <v>5012</v>
      </c>
      <c r="K5029" s="93">
        <f t="shared" ca="1" si="635"/>
        <v>0.90190241376869928</v>
      </c>
      <c r="L5029" s="93">
        <f t="shared" ca="1" si="635"/>
        <v>0.21428561415974653</v>
      </c>
      <c r="M5029" s="93">
        <f t="shared" ca="1" si="636"/>
        <v>0.90190241376869928</v>
      </c>
      <c r="N5029" s="101">
        <f t="shared" ca="1" si="632"/>
        <v>0.48998578876901222</v>
      </c>
      <c r="O5029" s="46">
        <f t="shared" ca="1" si="637"/>
        <v>0.64403874511202019</v>
      </c>
      <c r="P5029" s="46">
        <f t="shared" ca="1" si="638"/>
        <v>0.48216102839611108</v>
      </c>
      <c r="Q5029" s="47">
        <f t="shared" ca="1" si="633"/>
        <v>0.96779417854383842</v>
      </c>
      <c r="R5029" s="47">
        <f t="shared" ca="1" si="634"/>
        <v>0.22864979214779785</v>
      </c>
      <c r="S5029" s="97">
        <f t="shared" ca="1" si="639"/>
        <v>0.43634426862990905</v>
      </c>
      <c r="V5029">
        <v>5012</v>
      </c>
      <c r="W5029" s="46">
        <v>0.54183070385696297</v>
      </c>
    </row>
    <row r="5030" spans="10:23">
      <c r="J5030">
        <v>5013</v>
      </c>
      <c r="K5030" s="93">
        <f t="shared" ca="1" si="635"/>
        <v>5.1535832671558493E-2</v>
      </c>
      <c r="L5030" s="93">
        <f t="shared" ca="1" si="635"/>
        <v>-0.95397918106553048</v>
      </c>
      <c r="M5030" s="93">
        <f t="shared" ca="1" si="636"/>
        <v>5.1535832671558493E-2</v>
      </c>
      <c r="N5030" s="101">
        <f t="shared" ca="1" si="632"/>
        <v>-0.88806207251941882</v>
      </c>
      <c r="O5030" s="46">
        <f t="shared" ca="1" si="637"/>
        <v>0.33878310233286241</v>
      </c>
      <c r="P5030" s="46">
        <f t="shared" ca="1" si="638"/>
        <v>0.32953320700653221</v>
      </c>
      <c r="Q5030" s="47">
        <f t="shared" ca="1" si="633"/>
        <v>0.35728289298552285</v>
      </c>
      <c r="R5030" s="47">
        <f t="shared" ca="1" si="634"/>
        <v>5.8298025421857635E-3</v>
      </c>
      <c r="S5030" s="97">
        <f t="shared" ca="1" si="639"/>
        <v>0.17230645243752407</v>
      </c>
      <c r="V5030">
        <v>5013</v>
      </c>
      <c r="W5030" s="46">
        <v>0.40215158825726099</v>
      </c>
    </row>
    <row r="5031" spans="10:23">
      <c r="J5031">
        <v>5014</v>
      </c>
      <c r="K5031" s="93">
        <f t="shared" ca="1" si="635"/>
        <v>1.0039933626938726</v>
      </c>
      <c r="L5031" s="93">
        <f t="shared" ca="1" si="635"/>
        <v>-0.4621342353971708</v>
      </c>
      <c r="M5031" s="93">
        <f t="shared" ca="1" si="636"/>
        <v>1.0039933626938726</v>
      </c>
      <c r="N5031" s="101">
        <f t="shared" ca="1" si="632"/>
        <v>-0.11884928672099881</v>
      </c>
      <c r="O5031" s="46">
        <f t="shared" ca="1" si="637"/>
        <v>0.68068627916242996</v>
      </c>
      <c r="P5031" s="46">
        <f t="shared" ca="1" si="638"/>
        <v>0.50048479542131596</v>
      </c>
      <c r="Q5031" s="47">
        <f t="shared" ca="1" si="633"/>
        <v>1.041089246644658</v>
      </c>
      <c r="R5031" s="47">
        <f t="shared" ca="1" si="634"/>
        <v>0.13020573298037683</v>
      </c>
      <c r="S5031" s="97">
        <f t="shared" ca="1" si="639"/>
        <v>0.40544600607140341</v>
      </c>
      <c r="V5031">
        <v>5014</v>
      </c>
      <c r="W5031" s="46">
        <v>-0.24727669759454601</v>
      </c>
    </row>
    <row r="5032" spans="10:23">
      <c r="J5032">
        <v>5015</v>
      </c>
      <c r="K5032" s="93">
        <f t="shared" ca="1" si="635"/>
        <v>-0.41506676289923755</v>
      </c>
      <c r="L5032" s="93">
        <f t="shared" ca="1" si="635"/>
        <v>-0.38928470100681428</v>
      </c>
      <c r="M5032" s="93">
        <f t="shared" ca="1" si="636"/>
        <v>-0.41506676289923755</v>
      </c>
      <c r="N5032" s="101">
        <f t="shared" ca="1" si="632"/>
        <v>-0.50107482249333257</v>
      </c>
      <c r="O5032" s="46">
        <f t="shared" ca="1" si="637"/>
        <v>0.1712870148812366</v>
      </c>
      <c r="P5032" s="46">
        <f t="shared" ca="1" si="638"/>
        <v>0.24578516328071928</v>
      </c>
      <c r="Q5032" s="47">
        <f t="shared" ca="1" si="633"/>
        <v>2.2290718082271233E-2</v>
      </c>
      <c r="R5032" s="47">
        <f t="shared" ca="1" si="634"/>
        <v>6.8402734477725394E-2</v>
      </c>
      <c r="S5032" s="97">
        <f t="shared" ca="1" si="639"/>
        <v>0.11984487467948099</v>
      </c>
      <c r="V5032">
        <v>5015</v>
      </c>
      <c r="W5032" s="46">
        <v>-0.120589106481388</v>
      </c>
    </row>
    <row r="5033" spans="10:23">
      <c r="J5033">
        <v>5016</v>
      </c>
      <c r="K5033" s="93">
        <f t="shared" ca="1" si="635"/>
        <v>-2.6681796525464425</v>
      </c>
      <c r="L5033" s="93">
        <f t="shared" ca="1" si="635"/>
        <v>-0.41728109064867897</v>
      </c>
      <c r="M5033" s="93">
        <f t="shared" ca="1" si="636"/>
        <v>-2.6681796525464425</v>
      </c>
      <c r="N5033" s="101">
        <f t="shared" ca="1" si="632"/>
        <v>-1.2441581732296183</v>
      </c>
      <c r="O5033" s="46">
        <f t="shared" ca="1" si="637"/>
        <v>-0.63751172988586968</v>
      </c>
      <c r="P5033" s="46">
        <f t="shared" ca="1" si="638"/>
        <v>-0.15861420910283386</v>
      </c>
      <c r="Q5033" s="47">
        <f t="shared" ca="1" si="633"/>
        <v>-1.5953067714519413</v>
      </c>
      <c r="R5033" s="47">
        <f t="shared" ca="1" si="634"/>
        <v>-5.1748262551039842E-2</v>
      </c>
      <c r="S5033" s="97">
        <f t="shared" ca="1" si="639"/>
        <v>-0.34462999621845475</v>
      </c>
      <c r="V5033">
        <v>5016</v>
      </c>
      <c r="W5033" s="46">
        <v>0.82369639837430797</v>
      </c>
    </row>
    <row r="5034" spans="10:23">
      <c r="J5034">
        <v>5017</v>
      </c>
      <c r="K5034" s="93">
        <f t="shared" ca="1" si="635"/>
        <v>-0.57366507563882918</v>
      </c>
      <c r="L5034" s="93">
        <f t="shared" ca="1" si="635"/>
        <v>1.1907402832421854</v>
      </c>
      <c r="M5034" s="93">
        <f t="shared" ca="1" si="636"/>
        <v>-0.57366507563882918</v>
      </c>
      <c r="N5034" s="101">
        <f t="shared" ca="1" si="632"/>
        <v>0.94648248059583673</v>
      </c>
      <c r="O5034" s="46">
        <f t="shared" ca="1" si="637"/>
        <v>0.1143550622678689</v>
      </c>
      <c r="P5034" s="46">
        <f t="shared" ca="1" si="638"/>
        <v>0.21731918697403543</v>
      </c>
      <c r="Q5034" s="47">
        <f t="shared" ca="1" si="633"/>
        <v>-9.1573187144464163E-2</v>
      </c>
      <c r="R5034" s="47">
        <f t="shared" ca="1" si="634"/>
        <v>0.30246187878515712</v>
      </c>
      <c r="S5034" s="97">
        <f t="shared" ca="1" si="639"/>
        <v>0.20840847052651301</v>
      </c>
      <c r="V5034">
        <v>5017</v>
      </c>
      <c r="W5034" s="46">
        <v>0.72664679002168897</v>
      </c>
    </row>
    <row r="5035" spans="10:23">
      <c r="J5035">
        <v>5018</v>
      </c>
      <c r="K5035" s="93">
        <f t="shared" ca="1" si="635"/>
        <v>2.773723578297886</v>
      </c>
      <c r="L5035" s="93">
        <f t="shared" ca="1" si="635"/>
        <v>-2.4863319167470081E-2</v>
      </c>
      <c r="M5035" s="93">
        <f t="shared" ca="1" si="636"/>
        <v>2.773723578297886</v>
      </c>
      <c r="N5035" s="101">
        <f t="shared" ca="1" si="632"/>
        <v>0.85853382765540265</v>
      </c>
      <c r="O5035" s="46">
        <f t="shared" ca="1" si="637"/>
        <v>1.3159654005654722</v>
      </c>
      <c r="P5035" s="46">
        <f t="shared" ca="1" si="638"/>
        <v>0.81812435612283707</v>
      </c>
      <c r="Q5035" s="47">
        <f t="shared" ca="1" si="633"/>
        <v>2.3116474894507428</v>
      </c>
      <c r="R5035" s="47">
        <f t="shared" ca="1" si="634"/>
        <v>0.28824124212621494</v>
      </c>
      <c r="S5035" s="97">
        <f t="shared" ca="1" si="639"/>
        <v>0.8021033213458435</v>
      </c>
      <c r="V5035">
        <v>5018</v>
      </c>
      <c r="W5035" s="46">
        <v>0.34311169453388302</v>
      </c>
    </row>
    <row r="5036" spans="10:23">
      <c r="J5036">
        <v>5019</v>
      </c>
      <c r="K5036" s="93">
        <f t="shared" ca="1" si="635"/>
        <v>1.1213209392992336</v>
      </c>
      <c r="L5036" s="93">
        <f t="shared" ca="1" si="635"/>
        <v>0.30575484937091213</v>
      </c>
      <c r="M5036" s="93">
        <f t="shared" ca="1" si="636"/>
        <v>1.1213209392992336</v>
      </c>
      <c r="N5036" s="101">
        <f t="shared" ca="1" si="632"/>
        <v>0.64648624637923735</v>
      </c>
      <c r="O5036" s="46">
        <f t="shared" ca="1" si="637"/>
        <v>0.72280329740905724</v>
      </c>
      <c r="P5036" s="46">
        <f t="shared" ca="1" si="638"/>
        <v>0.5215433045446296</v>
      </c>
      <c r="Q5036" s="47">
        <f t="shared" ca="1" si="633"/>
        <v>1.1253232831379125</v>
      </c>
      <c r="R5036" s="47">
        <f t="shared" ca="1" si="634"/>
        <v>0.25395474077663588</v>
      </c>
      <c r="S5036" s="97">
        <f t="shared" ca="1" si="639"/>
        <v>0.48837901909284653</v>
      </c>
      <c r="V5036">
        <v>5019</v>
      </c>
      <c r="W5036" s="46">
        <v>-2.2696931333158501E-2</v>
      </c>
    </row>
    <row r="5037" spans="10:23">
      <c r="J5037">
        <v>5020</v>
      </c>
      <c r="K5037" s="93">
        <f t="shared" ca="1" si="635"/>
        <v>-0.30249014562561316</v>
      </c>
      <c r="L5037" s="93">
        <f t="shared" ca="1" si="635"/>
        <v>-1.6477111083698008</v>
      </c>
      <c r="M5037" s="93">
        <f t="shared" ca="1" si="636"/>
        <v>-0.30249014562561316</v>
      </c>
      <c r="N5037" s="101">
        <f t="shared" ca="1" si="632"/>
        <v>-1.6583658530848981</v>
      </c>
      <c r="O5037" s="46">
        <f t="shared" ca="1" si="637"/>
        <v>0.21169858376418385</v>
      </c>
      <c r="P5037" s="46">
        <f t="shared" ca="1" si="638"/>
        <v>0.26599094772219289</v>
      </c>
      <c r="Q5037" s="47">
        <f t="shared" ca="1" si="633"/>
        <v>0.10311385584816574</v>
      </c>
      <c r="R5037" s="47">
        <f t="shared" ca="1" si="634"/>
        <v>-0.11872253355613138</v>
      </c>
      <c r="S5037" s="97">
        <f t="shared" ca="1" si="639"/>
        <v>4.6488025104026234E-2</v>
      </c>
      <c r="V5037">
        <v>5020</v>
      </c>
      <c r="W5037" s="46">
        <v>-0.13587227212052799</v>
      </c>
    </row>
    <row r="5038" spans="10:23">
      <c r="J5038">
        <v>5021</v>
      </c>
      <c r="K5038" s="93">
        <f t="shared" ca="1" si="635"/>
        <v>9.6489001436432617E-2</v>
      </c>
      <c r="L5038" s="93">
        <f t="shared" ca="1" si="635"/>
        <v>0.23710214559393353</v>
      </c>
      <c r="M5038" s="93">
        <f t="shared" ca="1" si="636"/>
        <v>9.6489001436432617E-2</v>
      </c>
      <c r="N5038" s="101">
        <f t="shared" ca="1" si="632"/>
        <v>0.25547822517400692</v>
      </c>
      <c r="O5038" s="46">
        <f t="shared" ca="1" si="637"/>
        <v>0.35491991759737723</v>
      </c>
      <c r="P5038" s="46">
        <f t="shared" ca="1" si="638"/>
        <v>0.33760161463878957</v>
      </c>
      <c r="Q5038" s="47">
        <f t="shared" ca="1" si="633"/>
        <v>0.3895565235145525</v>
      </c>
      <c r="R5038" s="47">
        <f t="shared" ca="1" si="634"/>
        <v>0.19073168033866109</v>
      </c>
      <c r="S5038" s="97">
        <f t="shared" ca="1" si="639"/>
        <v>0.27282579896801917</v>
      </c>
      <c r="V5038">
        <v>5021</v>
      </c>
      <c r="W5038" s="46">
        <v>-0.27992133678956499</v>
      </c>
    </row>
    <row r="5039" spans="10:23">
      <c r="J5039">
        <v>5022</v>
      </c>
      <c r="K5039" s="93">
        <f t="shared" ca="1" si="635"/>
        <v>-1.1296375820280522</v>
      </c>
      <c r="L5039" s="93">
        <f t="shared" ca="1" si="635"/>
        <v>-0.78955774877542906</v>
      </c>
      <c r="M5039" s="93">
        <f t="shared" ca="1" si="636"/>
        <v>-1.1296375820280522</v>
      </c>
      <c r="N5039" s="101">
        <f t="shared" ca="1" si="632"/>
        <v>-1.1078165206587494</v>
      </c>
      <c r="O5039" s="46">
        <f t="shared" ca="1" si="637"/>
        <v>-8.5222094899358281E-2</v>
      </c>
      <c r="P5039" s="46">
        <f t="shared" ca="1" si="638"/>
        <v>0.11753060839042184</v>
      </c>
      <c r="Q5039" s="47">
        <f t="shared" ca="1" si="633"/>
        <v>-0.49072750147891853</v>
      </c>
      <c r="R5039" s="47">
        <f t="shared" ca="1" si="634"/>
        <v>-2.9702841298218485E-2</v>
      </c>
      <c r="S5039" s="97">
        <f t="shared" ca="1" si="639"/>
        <v>-5.7462468098788383E-2</v>
      </c>
      <c r="V5039">
        <v>5022</v>
      </c>
      <c r="W5039" s="46">
        <v>-0.18532182798498301</v>
      </c>
    </row>
    <row r="5040" spans="10:23">
      <c r="J5040">
        <v>5023</v>
      </c>
      <c r="K5040" s="93">
        <f t="shared" ca="1" si="635"/>
        <v>0.77416852148707149</v>
      </c>
      <c r="L5040" s="93">
        <f t="shared" ca="1" si="635"/>
        <v>-2.7072924711674555</v>
      </c>
      <c r="M5040" s="93">
        <f t="shared" ca="1" si="636"/>
        <v>0.77416852148707149</v>
      </c>
      <c r="N5040" s="101">
        <f t="shared" ca="1" si="632"/>
        <v>-2.3205355201711511</v>
      </c>
      <c r="O5040" s="46">
        <f t="shared" ca="1" si="637"/>
        <v>0.59818617721970568</v>
      </c>
      <c r="P5040" s="46">
        <f t="shared" ca="1" si="638"/>
        <v>0.45923474444995382</v>
      </c>
      <c r="Q5040" s="47">
        <f t="shared" ca="1" si="633"/>
        <v>0.87608904275920951</v>
      </c>
      <c r="R5040" s="47">
        <f t="shared" ca="1" si="634"/>
        <v>-0.22579039562542186</v>
      </c>
      <c r="S5040" s="97">
        <f t="shared" ca="1" si="639"/>
        <v>0.18619789079714191</v>
      </c>
      <c r="V5040">
        <v>5023</v>
      </c>
      <c r="W5040" s="46">
        <v>0.120516024485298</v>
      </c>
    </row>
    <row r="5041" spans="10:23">
      <c r="J5041">
        <v>5024</v>
      </c>
      <c r="K5041" s="93">
        <f t="shared" ca="1" si="635"/>
        <v>0.1351765425825141</v>
      </c>
      <c r="L5041" s="93">
        <f t="shared" ca="1" si="635"/>
        <v>0.16535326541350814</v>
      </c>
      <c r="M5041" s="93">
        <f t="shared" ca="1" si="636"/>
        <v>0.1351765425825141</v>
      </c>
      <c r="N5041" s="101">
        <f t="shared" ca="1" si="632"/>
        <v>0.19975782409009449</v>
      </c>
      <c r="O5041" s="46">
        <f t="shared" ca="1" si="637"/>
        <v>0.36880756382267399</v>
      </c>
      <c r="P5041" s="46">
        <f t="shared" ca="1" si="638"/>
        <v>0.34454543775143798</v>
      </c>
      <c r="Q5041" s="47">
        <f t="shared" ca="1" si="633"/>
        <v>0.41733181596514601</v>
      </c>
      <c r="R5041" s="47">
        <f t="shared" ca="1" si="634"/>
        <v>0.18172210996080085</v>
      </c>
      <c r="S5041" s="97">
        <f t="shared" ca="1" si="639"/>
        <v>0.27526483689173742</v>
      </c>
      <c r="V5041">
        <v>5024</v>
      </c>
      <c r="W5041" s="46">
        <v>0.158895342368681</v>
      </c>
    </row>
    <row r="5042" spans="10:23">
      <c r="J5042">
        <v>5025</v>
      </c>
      <c r="K5042" s="93">
        <f t="shared" ca="1" si="635"/>
        <v>0.731783118567369</v>
      </c>
      <c r="L5042" s="93">
        <f t="shared" ca="1" si="635"/>
        <v>-1.0492449980047724</v>
      </c>
      <c r="M5042" s="93">
        <f t="shared" ca="1" si="636"/>
        <v>0.731783118567369</v>
      </c>
      <c r="N5042" s="101">
        <f t="shared" ca="1" si="632"/>
        <v>-0.76204809464374235</v>
      </c>
      <c r="O5042" s="46">
        <f t="shared" ca="1" si="637"/>
        <v>0.58297111150532366</v>
      </c>
      <c r="P5042" s="46">
        <f t="shared" ca="1" si="638"/>
        <v>0.45162721159276281</v>
      </c>
      <c r="Q5042" s="47">
        <f t="shared" ca="1" si="633"/>
        <v>0.84565891133044535</v>
      </c>
      <c r="R5042" s="47">
        <f t="shared" ca="1" si="634"/>
        <v>2.6205316360818756E-2</v>
      </c>
      <c r="S5042" s="97">
        <f t="shared" ca="1" si="639"/>
        <v>0.30458821393307123</v>
      </c>
      <c r="V5042">
        <v>5025</v>
      </c>
      <c r="W5042" s="46">
        <v>0.20624942103916699</v>
      </c>
    </row>
    <row r="5043" spans="10:23">
      <c r="J5043">
        <v>5026</v>
      </c>
      <c r="K5043" s="93">
        <f t="shared" ca="1" si="635"/>
        <v>-1.188724343041336E-2</v>
      </c>
      <c r="L5043" s="93">
        <f t="shared" ca="1" si="635"/>
        <v>-0.12016352055414617</v>
      </c>
      <c r="M5043" s="93">
        <f t="shared" ca="1" si="636"/>
        <v>-1.188724343041336E-2</v>
      </c>
      <c r="N5043" s="101">
        <f t="shared" ca="1" si="632"/>
        <v>-0.11770542375497871</v>
      </c>
      <c r="O5043" s="46">
        <f t="shared" ca="1" si="637"/>
        <v>0.31601615418026652</v>
      </c>
      <c r="P5043" s="46">
        <f t="shared" ca="1" si="638"/>
        <v>0.31814973293023424</v>
      </c>
      <c r="Q5043" s="47">
        <f t="shared" ca="1" si="633"/>
        <v>0.31174899668033101</v>
      </c>
      <c r="R5043" s="47">
        <f t="shared" ca="1" si="634"/>
        <v>0.13039068703121837</v>
      </c>
      <c r="S5043" s="97">
        <f t="shared" ca="1" si="639"/>
        <v>0.22320342060574244</v>
      </c>
      <c r="V5043">
        <v>5026</v>
      </c>
      <c r="W5043" s="46">
        <v>0.907032664877641</v>
      </c>
    </row>
    <row r="5044" spans="10:23">
      <c r="J5044">
        <v>5027</v>
      </c>
      <c r="K5044" s="93">
        <f t="shared" ca="1" si="635"/>
        <v>1.0871006380389387</v>
      </c>
      <c r="L5044" s="93">
        <f t="shared" ca="1" si="635"/>
        <v>-0.34245877097978406</v>
      </c>
      <c r="M5044" s="93">
        <f t="shared" ca="1" si="636"/>
        <v>1.0871006380389387</v>
      </c>
      <c r="N5044" s="101">
        <f t="shared" ca="1" si="632"/>
        <v>2.1042987087847354E-2</v>
      </c>
      <c r="O5044" s="46">
        <f t="shared" ca="1" si="637"/>
        <v>0.71051925392767956</v>
      </c>
      <c r="P5044" s="46">
        <f t="shared" ca="1" si="638"/>
        <v>0.51540128280394071</v>
      </c>
      <c r="Q5044" s="47">
        <f t="shared" ca="1" si="633"/>
        <v>1.1007551961751572</v>
      </c>
      <c r="R5044" s="47">
        <f t="shared" ca="1" si="634"/>
        <v>0.15282526302111782</v>
      </c>
      <c r="S5044" s="97">
        <f t="shared" ca="1" si="639"/>
        <v>0.43167225847439872</v>
      </c>
      <c r="V5044">
        <v>5027</v>
      </c>
      <c r="W5044" s="46">
        <v>0.138339464282836</v>
      </c>
    </row>
    <row r="5045" spans="10:23">
      <c r="J5045">
        <v>5028</v>
      </c>
      <c r="K5045" s="93">
        <f t="shared" ca="1" si="635"/>
        <v>0.62434161560455115</v>
      </c>
      <c r="L5045" s="93">
        <f t="shared" ca="1" si="635"/>
        <v>-0.2049708484372714</v>
      </c>
      <c r="M5045" s="93">
        <f t="shared" ca="1" si="636"/>
        <v>0.62434161560455115</v>
      </c>
      <c r="N5045" s="101">
        <f t="shared" ca="1" si="632"/>
        <v>4.2252245341654338E-3</v>
      </c>
      <c r="O5045" s="46">
        <f t="shared" ca="1" si="637"/>
        <v>0.54440289189613</v>
      </c>
      <c r="P5045" s="46">
        <f t="shared" ca="1" si="638"/>
        <v>0.43234310178816598</v>
      </c>
      <c r="Q5045" s="47">
        <f t="shared" ca="1" si="633"/>
        <v>0.76852247211205804</v>
      </c>
      <c r="R5045" s="47">
        <f t="shared" ca="1" si="634"/>
        <v>0.15010595712277447</v>
      </c>
      <c r="S5045" s="97">
        <f t="shared" ca="1" si="639"/>
        <v>0.34725442450945221</v>
      </c>
      <c r="V5045">
        <v>5028</v>
      </c>
      <c r="W5045" s="46">
        <v>0.358873474114767</v>
      </c>
    </row>
    <row r="5046" spans="10:23">
      <c r="J5046">
        <v>5029</v>
      </c>
      <c r="K5046" s="93">
        <f t="shared" ca="1" si="635"/>
        <v>1.3599469789251817</v>
      </c>
      <c r="L5046" s="93">
        <f t="shared" ca="1" si="635"/>
        <v>0.78982540962176206</v>
      </c>
      <c r="M5046" s="93">
        <f t="shared" ca="1" si="636"/>
        <v>1.3599469789251817</v>
      </c>
      <c r="N5046" s="101">
        <f t="shared" ca="1" si="632"/>
        <v>1.1813138402941572</v>
      </c>
      <c r="O5046" s="46">
        <f t="shared" ca="1" si="637"/>
        <v>0.80846276090288716</v>
      </c>
      <c r="P5046" s="46">
        <f t="shared" ca="1" si="638"/>
        <v>0.56437303629154456</v>
      </c>
      <c r="Q5046" s="47">
        <f t="shared" ca="1" si="633"/>
        <v>1.2966422101255723</v>
      </c>
      <c r="R5046" s="47">
        <f t="shared" ca="1" si="634"/>
        <v>0.34043234599239125</v>
      </c>
      <c r="S5046" s="97">
        <f t="shared" ca="1" si="639"/>
        <v>0.5744475534476392</v>
      </c>
      <c r="V5046">
        <v>5029</v>
      </c>
      <c r="W5046" s="46">
        <v>0.98262534358239995</v>
      </c>
    </row>
    <row r="5047" spans="10:23">
      <c r="J5047">
        <v>5030</v>
      </c>
      <c r="K5047" s="93">
        <f t="shared" ca="1" si="635"/>
        <v>-0.72336178907374404</v>
      </c>
      <c r="L5047" s="93">
        <f t="shared" ca="1" si="635"/>
        <v>-1.0934133488833384</v>
      </c>
      <c r="M5047" s="93">
        <f t="shared" ca="1" si="636"/>
        <v>-0.72336178907374404</v>
      </c>
      <c r="N5047" s="101">
        <f t="shared" ca="1" si="632"/>
        <v>-1.2666920903597694</v>
      </c>
      <c r="O5047" s="46">
        <f t="shared" ca="1" si="637"/>
        <v>6.0618512058492391E-2</v>
      </c>
      <c r="P5047" s="46">
        <f t="shared" ca="1" si="638"/>
        <v>0.19045091186934718</v>
      </c>
      <c r="Q5047" s="47">
        <f t="shared" ca="1" si="633"/>
        <v>-0.19904628756321718</v>
      </c>
      <c r="R5047" s="47">
        <f t="shared" ca="1" si="634"/>
        <v>-5.539182771431328E-2</v>
      </c>
      <c r="S5047" s="97">
        <f t="shared" ca="1" si="639"/>
        <v>2.6133421720895555E-3</v>
      </c>
      <c r="V5047">
        <v>5030</v>
      </c>
      <c r="W5047" s="46">
        <v>7.15695060570289E-2</v>
      </c>
    </row>
    <row r="5048" spans="10:23">
      <c r="J5048">
        <v>5031</v>
      </c>
      <c r="K5048" s="93">
        <f t="shared" ca="1" si="635"/>
        <v>0.42665669579508686</v>
      </c>
      <c r="L5048" s="93">
        <f t="shared" ca="1" si="635"/>
        <v>-8.9239089173041464E-2</v>
      </c>
      <c r="M5048" s="93">
        <f t="shared" ca="1" si="636"/>
        <v>0.42665669579508686</v>
      </c>
      <c r="N5048" s="101">
        <f t="shared" ca="1" si="632"/>
        <v>5.1080320543505434E-2</v>
      </c>
      <c r="O5048" s="46">
        <f t="shared" ca="1" si="637"/>
        <v>0.47344004057343569</v>
      </c>
      <c r="P5048" s="46">
        <f t="shared" ca="1" si="638"/>
        <v>0.39686167612681883</v>
      </c>
      <c r="Q5048" s="47">
        <f t="shared" ca="1" si="633"/>
        <v>0.62659676946666942</v>
      </c>
      <c r="R5048" s="47">
        <f t="shared" ca="1" si="634"/>
        <v>0.15768207425125344</v>
      </c>
      <c r="S5048" s="97">
        <f t="shared" ca="1" si="639"/>
        <v>0.31556105741234458</v>
      </c>
      <c r="V5048">
        <v>5031</v>
      </c>
      <c r="W5048" s="46">
        <v>0.58158303897527497</v>
      </c>
    </row>
    <row r="5049" spans="10:23">
      <c r="J5049">
        <v>5032</v>
      </c>
      <c r="K5049" s="93">
        <f t="shared" ca="1" si="635"/>
        <v>1.3796334882341119</v>
      </c>
      <c r="L5049" s="93">
        <f t="shared" ca="1" si="635"/>
        <v>-2.3841105687946853</v>
      </c>
      <c r="M5049" s="93">
        <f t="shared" ca="1" si="636"/>
        <v>1.3796334882341119</v>
      </c>
      <c r="N5049" s="101">
        <f t="shared" ca="1" si="632"/>
        <v>-1.8215807496099394</v>
      </c>
      <c r="O5049" s="46">
        <f t="shared" ca="1" si="637"/>
        <v>0.81552961675865476</v>
      </c>
      <c r="P5049" s="46">
        <f t="shared" ca="1" si="638"/>
        <v>0.56790646421942836</v>
      </c>
      <c r="Q5049" s="47">
        <f t="shared" ca="1" si="633"/>
        <v>1.3107759218371076</v>
      </c>
      <c r="R5049" s="47">
        <f t="shared" ca="1" si="634"/>
        <v>-0.14511315652998674</v>
      </c>
      <c r="S5049" s="97">
        <f t="shared" ca="1" si="639"/>
        <v>0.33520823011433398</v>
      </c>
      <c r="V5049">
        <v>5032</v>
      </c>
      <c r="W5049" s="46">
        <v>0.376465935511681</v>
      </c>
    </row>
    <row r="5050" spans="10:23">
      <c r="J5050">
        <v>5033</v>
      </c>
      <c r="K5050" s="93">
        <f t="shared" ca="1" si="635"/>
        <v>4.6291211320457729E-2</v>
      </c>
      <c r="L5050" s="93">
        <f t="shared" ca="1" si="635"/>
        <v>1.7253655683769002</v>
      </c>
      <c r="M5050" s="93">
        <f t="shared" ca="1" si="636"/>
        <v>4.6291211320457729E-2</v>
      </c>
      <c r="N5050" s="101">
        <f t="shared" ca="1" si="632"/>
        <v>1.6505117325263436</v>
      </c>
      <c r="O5050" s="46">
        <f t="shared" ca="1" si="637"/>
        <v>0.33690044337465402</v>
      </c>
      <c r="P5050" s="46">
        <f t="shared" ca="1" si="638"/>
        <v>0.32859187752742802</v>
      </c>
      <c r="Q5050" s="47">
        <f t="shared" ca="1" si="633"/>
        <v>0.35351757506910614</v>
      </c>
      <c r="R5050" s="47">
        <f t="shared" ca="1" si="634"/>
        <v>0.4162981213453627</v>
      </c>
      <c r="S5050" s="97">
        <f t="shared" ca="1" si="639"/>
        <v>0.37659928236000839</v>
      </c>
      <c r="V5050">
        <v>5033</v>
      </c>
      <c r="W5050" s="46">
        <v>-0.19105363923013099</v>
      </c>
    </row>
    <row r="5051" spans="10:23">
      <c r="J5051">
        <v>5034</v>
      </c>
      <c r="K5051" s="93">
        <f t="shared" ca="1" si="635"/>
        <v>-0.55873540505657382</v>
      </c>
      <c r="L5051" s="93">
        <f t="shared" ca="1" si="635"/>
        <v>0.5001220571396271</v>
      </c>
      <c r="M5051" s="93">
        <f t="shared" ca="1" si="636"/>
        <v>-0.55873540505657382</v>
      </c>
      <c r="N5051" s="101">
        <f t="shared" ca="1" si="632"/>
        <v>0.29646692114734241</v>
      </c>
      <c r="O5051" s="46">
        <f t="shared" ca="1" si="637"/>
        <v>0.11971435823665866</v>
      </c>
      <c r="P5051" s="46">
        <f t="shared" ca="1" si="638"/>
        <v>0.21999883495843031</v>
      </c>
      <c r="Q5051" s="47">
        <f t="shared" ca="1" si="633"/>
        <v>-8.085459520688465E-2</v>
      </c>
      <c r="R5051" s="47">
        <f t="shared" ca="1" si="634"/>
        <v>0.19735924463979287</v>
      </c>
      <c r="S5051" s="97">
        <f t="shared" ca="1" si="639"/>
        <v>0.15853680143822577</v>
      </c>
      <c r="V5051">
        <v>5034</v>
      </c>
      <c r="W5051" s="46">
        <v>-1.24803149906911E-2</v>
      </c>
    </row>
    <row r="5052" spans="10:23">
      <c r="J5052">
        <v>5035</v>
      </c>
      <c r="K5052" s="93">
        <f t="shared" ca="1" si="635"/>
        <v>0.14480362523791435</v>
      </c>
      <c r="L5052" s="93">
        <f t="shared" ca="1" si="635"/>
        <v>0.65901402137047727</v>
      </c>
      <c r="M5052" s="93">
        <f t="shared" ca="1" si="636"/>
        <v>0.14480362523791435</v>
      </c>
      <c r="N5052" s="101">
        <f t="shared" ca="1" si="632"/>
        <v>0.67085091573306532</v>
      </c>
      <c r="O5052" s="46">
        <f t="shared" ca="1" si="637"/>
        <v>0.37226339260215252</v>
      </c>
      <c r="P5052" s="46">
        <f t="shared" ca="1" si="638"/>
        <v>0.34627335214117727</v>
      </c>
      <c r="Q5052" s="47">
        <f t="shared" ca="1" si="633"/>
        <v>0.42424347352410308</v>
      </c>
      <c r="R5052" s="47">
        <f t="shared" ca="1" si="634"/>
        <v>0.25789432482496366</v>
      </c>
      <c r="S5052" s="97">
        <f t="shared" ca="1" si="639"/>
        <v>0.31507885871355812</v>
      </c>
      <c r="V5052">
        <v>5035</v>
      </c>
      <c r="W5052" s="46">
        <v>0.89442780064148997</v>
      </c>
    </row>
    <row r="5053" spans="10:23">
      <c r="J5053">
        <v>5036</v>
      </c>
      <c r="K5053" s="93">
        <f t="shared" ca="1" si="635"/>
        <v>0.90066233238460414</v>
      </c>
      <c r="L5053" s="93">
        <f t="shared" ca="1" si="635"/>
        <v>1.3246202257165307</v>
      </c>
      <c r="M5053" s="93">
        <f t="shared" ca="1" si="636"/>
        <v>0.90066233238460414</v>
      </c>
      <c r="N5053" s="101">
        <f t="shared" ca="1" si="632"/>
        <v>1.5422809935434203</v>
      </c>
      <c r="O5053" s="46">
        <f t="shared" ca="1" si="637"/>
        <v>0.64359359375210667</v>
      </c>
      <c r="P5053" s="46">
        <f t="shared" ca="1" si="638"/>
        <v>0.48193845271615432</v>
      </c>
      <c r="Q5053" s="47">
        <f t="shared" ca="1" si="633"/>
        <v>0.96690387582401127</v>
      </c>
      <c r="R5053" s="47">
        <f t="shared" ca="1" si="634"/>
        <v>0.3987980236980756</v>
      </c>
      <c r="S5053" s="97">
        <f t="shared" ca="1" si="639"/>
        <v>0.52119580872509119</v>
      </c>
      <c r="V5053">
        <v>5036</v>
      </c>
      <c r="W5053" s="46">
        <v>-0.27027517284758801</v>
      </c>
    </row>
    <row r="5054" spans="10:23">
      <c r="J5054">
        <v>5037</v>
      </c>
      <c r="K5054" s="93">
        <f t="shared" ca="1" si="635"/>
        <v>-0.86386190443869226</v>
      </c>
      <c r="L5054" s="93">
        <f t="shared" ca="1" si="635"/>
        <v>0.37268165974840917</v>
      </c>
      <c r="M5054" s="93">
        <f t="shared" ca="1" si="636"/>
        <v>-0.86386190443869226</v>
      </c>
      <c r="N5054" s="101">
        <f t="shared" ca="1" si="632"/>
        <v>7.8605750989873879E-2</v>
      </c>
      <c r="O5054" s="46">
        <f t="shared" ca="1" si="637"/>
        <v>1.0183259804178113E-2</v>
      </c>
      <c r="P5054" s="46">
        <f t="shared" ca="1" si="638"/>
        <v>0.16523328574219004</v>
      </c>
      <c r="Q5054" s="47">
        <f t="shared" ca="1" si="633"/>
        <v>-0.29991679207184574</v>
      </c>
      <c r="R5054" s="47">
        <f t="shared" ca="1" si="634"/>
        <v>0.16213272962995376</v>
      </c>
      <c r="S5054" s="97">
        <f t="shared" ca="1" si="639"/>
        <v>8.6157994717065936E-2</v>
      </c>
      <c r="V5054">
        <v>5037</v>
      </c>
      <c r="W5054" s="46">
        <v>0.37034443872436601</v>
      </c>
    </row>
    <row r="5055" spans="10:23">
      <c r="J5055">
        <v>5038</v>
      </c>
      <c r="K5055" s="93">
        <f t="shared" ca="1" si="635"/>
        <v>1.3353255978648026</v>
      </c>
      <c r="L5055" s="93">
        <f t="shared" ca="1" si="635"/>
        <v>1.6468953184369057</v>
      </c>
      <c r="M5055" s="93">
        <f t="shared" ca="1" si="636"/>
        <v>1.3353255978648026</v>
      </c>
      <c r="N5055" s="101">
        <f t="shared" ca="1" si="632"/>
        <v>1.9860572604149342</v>
      </c>
      <c r="O5055" s="46">
        <f t="shared" ca="1" si="637"/>
        <v>0.79962443673920747</v>
      </c>
      <c r="P5055" s="46">
        <f t="shared" ca="1" si="638"/>
        <v>0.55995387420970477</v>
      </c>
      <c r="Q5055" s="47">
        <f t="shared" ca="1" si="633"/>
        <v>1.278965561798213</v>
      </c>
      <c r="R5055" s="47">
        <f t="shared" ca="1" si="634"/>
        <v>0.47055331315447835</v>
      </c>
      <c r="S5055" s="97">
        <f t="shared" ca="1" si="639"/>
        <v>0.63508887494684285</v>
      </c>
      <c r="V5055">
        <v>5038</v>
      </c>
      <c r="W5055" s="46">
        <v>0.31205185780593298</v>
      </c>
    </row>
    <row r="5056" spans="10:23">
      <c r="J5056">
        <v>5039</v>
      </c>
      <c r="K5056" s="93">
        <f t="shared" ca="1" si="635"/>
        <v>0.27232821139699676</v>
      </c>
      <c r="L5056" s="93">
        <f t="shared" ca="1" si="635"/>
        <v>1.1478576096649835</v>
      </c>
      <c r="M5056" s="93">
        <f t="shared" ca="1" si="636"/>
        <v>0.27232821139699676</v>
      </c>
      <c r="N5056" s="101">
        <f t="shared" ca="1" si="632"/>
        <v>1.1748709826826063</v>
      </c>
      <c r="O5056" s="46">
        <f t="shared" ca="1" si="637"/>
        <v>0.41804082598613207</v>
      </c>
      <c r="P5056" s="46">
        <f t="shared" ca="1" si="638"/>
        <v>0.36916206883316699</v>
      </c>
      <c r="Q5056" s="47">
        <f t="shared" ca="1" si="633"/>
        <v>0.51579834029206217</v>
      </c>
      <c r="R5056" s="47">
        <f t="shared" ca="1" si="634"/>
        <v>0.33939058430445251</v>
      </c>
      <c r="S5056" s="97">
        <f t="shared" ca="1" si="639"/>
        <v>0.37871570514529229</v>
      </c>
      <c r="V5056">
        <v>5039</v>
      </c>
      <c r="W5056" s="46">
        <v>0.54564341594750299</v>
      </c>
    </row>
    <row r="5057" spans="10:23">
      <c r="J5057">
        <v>5040</v>
      </c>
      <c r="K5057" s="93">
        <f t="shared" ca="1" si="635"/>
        <v>-1.380366712540509</v>
      </c>
      <c r="L5057" s="93">
        <f t="shared" ca="1" si="635"/>
        <v>-1.3081747407304269</v>
      </c>
      <c r="M5057" s="93">
        <f t="shared" ca="1" si="636"/>
        <v>-1.380366712540509</v>
      </c>
      <c r="N5057" s="101">
        <f t="shared" ca="1" si="632"/>
        <v>-1.6792460601021209</v>
      </c>
      <c r="O5057" s="46">
        <f t="shared" ca="1" si="637"/>
        <v>-0.17522619854051047</v>
      </c>
      <c r="P5057" s="46">
        <f t="shared" ca="1" si="638"/>
        <v>7.2528556569845748E-2</v>
      </c>
      <c r="Q5057" s="47">
        <f t="shared" ca="1" si="633"/>
        <v>-0.6707357087612229</v>
      </c>
      <c r="R5057" s="47">
        <f t="shared" ca="1" si="634"/>
        <v>-0.12209870621401758</v>
      </c>
      <c r="S5057" s="97">
        <f t="shared" ca="1" si="639"/>
        <v>-0.14866245237726403</v>
      </c>
      <c r="V5057">
        <v>5040</v>
      </c>
      <c r="W5057" s="46">
        <v>-0.32645406508638602</v>
      </c>
    </row>
    <row r="5058" spans="10:23">
      <c r="J5058">
        <v>5041</v>
      </c>
      <c r="K5058" s="93">
        <f t="shared" ca="1" si="635"/>
        <v>1.4956043575664584</v>
      </c>
      <c r="L5058" s="93">
        <f t="shared" ca="1" si="635"/>
        <v>-0.76765126886913382</v>
      </c>
      <c r="M5058" s="93">
        <f t="shared" ca="1" si="636"/>
        <v>1.4956043575664584</v>
      </c>
      <c r="N5058" s="101">
        <f t="shared" ca="1" si="632"/>
        <v>-0.25216152487522719</v>
      </c>
      <c r="O5058" s="46">
        <f t="shared" ca="1" si="637"/>
        <v>0.85715961851158018</v>
      </c>
      <c r="P5058" s="46">
        <f t="shared" ca="1" si="638"/>
        <v>0.58872146509589107</v>
      </c>
      <c r="Q5058" s="47">
        <f t="shared" ca="1" si="633"/>
        <v>1.3940359253429584</v>
      </c>
      <c r="R5058" s="47">
        <f t="shared" ca="1" si="634"/>
        <v>0.10865014528688904</v>
      </c>
      <c r="S5058" s="97">
        <f t="shared" ca="1" si="639"/>
        <v>0.48290488189923464</v>
      </c>
      <c r="V5058">
        <v>5041</v>
      </c>
      <c r="W5058" s="46">
        <v>0.86852497274700302</v>
      </c>
    </row>
    <row r="5059" spans="10:23">
      <c r="J5059">
        <v>5042</v>
      </c>
      <c r="K5059" s="93">
        <f t="shared" ca="1" si="635"/>
        <v>1.0283574477855142</v>
      </c>
      <c r="L5059" s="93">
        <f t="shared" ca="1" si="635"/>
        <v>-0.17163375846030818</v>
      </c>
      <c r="M5059" s="93">
        <f t="shared" ca="1" si="636"/>
        <v>1.0283574477855142</v>
      </c>
      <c r="N5059" s="101">
        <f t="shared" ca="1" si="632"/>
        <v>0.16431765725559852</v>
      </c>
      <c r="O5059" s="46">
        <f t="shared" ca="1" si="637"/>
        <v>0.689432241928017</v>
      </c>
      <c r="P5059" s="46">
        <f t="shared" ca="1" si="638"/>
        <v>0.50485777680410948</v>
      </c>
      <c r="Q5059" s="47">
        <f t="shared" ca="1" si="633"/>
        <v>1.058581172175832</v>
      </c>
      <c r="R5059" s="47">
        <f t="shared" ca="1" si="634"/>
        <v>0.17599170115025323</v>
      </c>
      <c r="S5059" s="97">
        <f t="shared" ca="1" si="639"/>
        <v>0.4327119715391351</v>
      </c>
      <c r="V5059">
        <v>5042</v>
      </c>
      <c r="W5059" s="46">
        <v>0.13007473370540901</v>
      </c>
    </row>
    <row r="5060" spans="10:23">
      <c r="J5060">
        <v>5043</v>
      </c>
      <c r="K5060" s="93">
        <f t="shared" ca="1" si="635"/>
        <v>-0.46990660239055471</v>
      </c>
      <c r="L5060" s="93">
        <f t="shared" ca="1" si="635"/>
        <v>-2.1709205395518221</v>
      </c>
      <c r="M5060" s="93">
        <f t="shared" ca="1" si="636"/>
        <v>-0.46990660239055471</v>
      </c>
      <c r="N5060" s="101">
        <f t="shared" ca="1" si="632"/>
        <v>-2.2076541076955549</v>
      </c>
      <c r="O5060" s="46">
        <f t="shared" ca="1" si="637"/>
        <v>0.15160118664439581</v>
      </c>
      <c r="P5060" s="46">
        <f t="shared" ca="1" si="638"/>
        <v>0.23594224916229889</v>
      </c>
      <c r="Q5060" s="47">
        <f t="shared" ca="1" si="633"/>
        <v>-1.7080938391410339E-2</v>
      </c>
      <c r="R5060" s="47">
        <f t="shared" ca="1" si="634"/>
        <v>-0.20753831900236275</v>
      </c>
      <c r="S5060" s="97">
        <f t="shared" ca="1" si="639"/>
        <v>-2.7968566178983467E-2</v>
      </c>
      <c r="V5060">
        <v>5043</v>
      </c>
      <c r="W5060" s="46">
        <v>0.29508213011547701</v>
      </c>
    </row>
    <row r="5061" spans="10:23">
      <c r="J5061">
        <v>5044</v>
      </c>
      <c r="K5061" s="93">
        <f t="shared" ca="1" si="635"/>
        <v>0.83509492865043466</v>
      </c>
      <c r="L5061" s="93">
        <f t="shared" ca="1" si="635"/>
        <v>-0.27235513284035995</v>
      </c>
      <c r="M5061" s="93">
        <f t="shared" ca="1" si="636"/>
        <v>0.83509492865043466</v>
      </c>
      <c r="N5061" s="101">
        <f t="shared" ca="1" si="632"/>
        <v>7.3635988523007012E-3</v>
      </c>
      <c r="O5061" s="46">
        <f t="shared" ca="1" si="637"/>
        <v>0.62005689744119175</v>
      </c>
      <c r="P5061" s="46">
        <f t="shared" ca="1" si="638"/>
        <v>0.47017010456069686</v>
      </c>
      <c r="Q5061" s="47">
        <f t="shared" ca="1" si="633"/>
        <v>0.91983048320218141</v>
      </c>
      <c r="R5061" s="47">
        <f t="shared" ca="1" si="634"/>
        <v>0.15061340867985726</v>
      </c>
      <c r="S5061" s="97">
        <f t="shared" ca="1" si="639"/>
        <v>0.38533515306052452</v>
      </c>
      <c r="V5061">
        <v>5044</v>
      </c>
      <c r="W5061" s="46">
        <v>-0.22272846575748201</v>
      </c>
    </row>
    <row r="5062" spans="10:23">
      <c r="J5062">
        <v>5045</v>
      </c>
      <c r="K5062" s="93">
        <f t="shared" ca="1" si="635"/>
        <v>1.0711442552853638</v>
      </c>
      <c r="L5062" s="93">
        <f t="shared" ca="1" si="635"/>
        <v>0.8823642989654612</v>
      </c>
      <c r="M5062" s="93">
        <f t="shared" ca="1" si="636"/>
        <v>1.0711442552853638</v>
      </c>
      <c r="N5062" s="101">
        <f t="shared" ca="1" si="632"/>
        <v>1.1772026605258672</v>
      </c>
      <c r="O5062" s="46">
        <f t="shared" ca="1" si="637"/>
        <v>0.70479139963266646</v>
      </c>
      <c r="P5062" s="46">
        <f t="shared" ca="1" si="638"/>
        <v>0.51253735565643421</v>
      </c>
      <c r="Q5062" s="47">
        <f t="shared" ca="1" si="633"/>
        <v>1.089299487585131</v>
      </c>
      <c r="R5062" s="47">
        <f t="shared" ca="1" si="634"/>
        <v>0.33976759910008758</v>
      </c>
      <c r="S5062" s="97">
        <f t="shared" ca="1" si="639"/>
        <v>0.52227949936637708</v>
      </c>
      <c r="V5062">
        <v>5045</v>
      </c>
      <c r="W5062" s="46">
        <v>-8.5577605480725294E-2</v>
      </c>
    </row>
    <row r="5063" spans="10:23">
      <c r="J5063">
        <v>5046</v>
      </c>
      <c r="K5063" s="93">
        <f t="shared" ca="1" si="635"/>
        <v>-1.7353637141022258</v>
      </c>
      <c r="L5063" s="93">
        <f t="shared" ca="1" si="635"/>
        <v>-0.88567911665600629</v>
      </c>
      <c r="M5063" s="93">
        <f t="shared" ca="1" si="636"/>
        <v>-1.7353637141022258</v>
      </c>
      <c r="N5063" s="101">
        <f t="shared" ca="1" si="632"/>
        <v>-1.3915820722011065</v>
      </c>
      <c r="O5063" s="46">
        <f t="shared" ca="1" si="637"/>
        <v>-0.30265928481794102</v>
      </c>
      <c r="P5063" s="46">
        <f t="shared" ca="1" si="638"/>
        <v>8.8120134311304721E-3</v>
      </c>
      <c r="Q5063" s="47">
        <f t="shared" ca="1" si="633"/>
        <v>-0.92560188131608401</v>
      </c>
      <c r="R5063" s="47">
        <f t="shared" ca="1" si="634"/>
        <v>-7.5585599815750693E-2</v>
      </c>
      <c r="S5063" s="97">
        <f t="shared" ca="1" si="639"/>
        <v>-0.18912244231684586</v>
      </c>
      <c r="V5063">
        <v>5046</v>
      </c>
      <c r="W5063" s="46">
        <v>0.248921882785821</v>
      </c>
    </row>
    <row r="5064" spans="10:23">
      <c r="J5064">
        <v>5047</v>
      </c>
      <c r="K5064" s="93">
        <f t="shared" ca="1" si="635"/>
        <v>0.3977906385220551</v>
      </c>
      <c r="L5064" s="93">
        <f t="shared" ca="1" si="635"/>
        <v>1.1173379913473394</v>
      </c>
      <c r="M5064" s="93">
        <f t="shared" ca="1" si="636"/>
        <v>0.3977906385220551</v>
      </c>
      <c r="N5064" s="101">
        <f t="shared" ca="1" si="632"/>
        <v>1.1858357120481324</v>
      </c>
      <c r="O5064" s="46">
        <f t="shared" ca="1" si="637"/>
        <v>0.46307800723010895</v>
      </c>
      <c r="P5064" s="46">
        <f t="shared" ca="1" si="638"/>
        <v>0.39168065945515546</v>
      </c>
      <c r="Q5064" s="47">
        <f t="shared" ca="1" si="633"/>
        <v>0.60587270278001593</v>
      </c>
      <c r="R5064" s="47">
        <f t="shared" ca="1" si="634"/>
        <v>0.34116349869435669</v>
      </c>
      <c r="S5064" s="97">
        <f t="shared" ca="1" si="639"/>
        <v>0.40212075296223282</v>
      </c>
      <c r="V5064">
        <v>5047</v>
      </c>
      <c r="W5064" s="46">
        <v>-2.2421376795811E-2</v>
      </c>
    </row>
    <row r="5065" spans="10:23">
      <c r="J5065">
        <v>5048</v>
      </c>
      <c r="K5065" s="93">
        <f t="shared" ca="1" si="635"/>
        <v>0.56183453130324845</v>
      </c>
      <c r="L5065" s="93">
        <f t="shared" ca="1" si="635"/>
        <v>1.85152847994556</v>
      </c>
      <c r="M5065" s="93">
        <f t="shared" ca="1" si="636"/>
        <v>0.56183453130324845</v>
      </c>
      <c r="N5065" s="101">
        <f t="shared" ca="1" si="632"/>
        <v>1.93407900921439</v>
      </c>
      <c r="O5065" s="46">
        <f t="shared" ca="1" si="637"/>
        <v>0.52196475683674493</v>
      </c>
      <c r="P5065" s="46">
        <f t="shared" ca="1" si="638"/>
        <v>0.42112403425847345</v>
      </c>
      <c r="Q5065" s="47">
        <f t="shared" ca="1" si="633"/>
        <v>0.72364620199328789</v>
      </c>
      <c r="R5065" s="47">
        <f t="shared" ca="1" si="634"/>
        <v>0.46214882030805821</v>
      </c>
      <c r="S5065" s="97">
        <f t="shared" ca="1" si="639"/>
        <v>0.49205678857240154</v>
      </c>
      <c r="V5065">
        <v>5048</v>
      </c>
      <c r="W5065" s="46">
        <v>0.63561034569330999</v>
      </c>
    </row>
    <row r="5066" spans="10:23">
      <c r="J5066">
        <v>5049</v>
      </c>
      <c r="K5066" s="93">
        <f t="shared" ca="1" si="635"/>
        <v>-1.0238095889674992</v>
      </c>
      <c r="L5066" s="93">
        <f t="shared" ca="1" si="635"/>
        <v>-0.26542922909375311</v>
      </c>
      <c r="M5066" s="93">
        <f t="shared" ca="1" si="636"/>
        <v>-1.0238095889674992</v>
      </c>
      <c r="N5066" s="101">
        <f t="shared" ca="1" si="632"/>
        <v>-0.57724340680332742</v>
      </c>
      <c r="O5066" s="46">
        <f t="shared" ca="1" si="637"/>
        <v>-4.7233076088143866E-2</v>
      </c>
      <c r="P5066" s="46">
        <f t="shared" ca="1" si="638"/>
        <v>0.13652511779602905</v>
      </c>
      <c r="Q5066" s="47">
        <f t="shared" ca="1" si="633"/>
        <v>-0.4147494638564897</v>
      </c>
      <c r="R5066" s="47">
        <f t="shared" ca="1" si="634"/>
        <v>5.6086846444374311E-2</v>
      </c>
      <c r="S5066" s="97">
        <f t="shared" ca="1" si="639"/>
        <v>4.4268851781152224E-3</v>
      </c>
      <c r="V5066">
        <v>5049</v>
      </c>
      <c r="W5066" s="46">
        <v>-0.36156532672793501</v>
      </c>
    </row>
    <row r="5067" spans="10:23">
      <c r="J5067">
        <v>5050</v>
      </c>
      <c r="K5067" s="93">
        <f t="shared" ca="1" si="635"/>
        <v>-2.0870886642435797</v>
      </c>
      <c r="L5067" s="93">
        <f t="shared" ca="1" si="635"/>
        <v>0.12483357136591092</v>
      </c>
      <c r="M5067" s="93">
        <f t="shared" ca="1" si="636"/>
        <v>-2.0870886642435797</v>
      </c>
      <c r="N5067" s="101">
        <f t="shared" ca="1" si="632"/>
        <v>-0.54538840585143833</v>
      </c>
      <c r="O5067" s="46">
        <f t="shared" ca="1" si="637"/>
        <v>-0.42891780452404571</v>
      </c>
      <c r="P5067" s="46">
        <f t="shared" ca="1" si="638"/>
        <v>-5.4317246421921872E-2</v>
      </c>
      <c r="Q5067" s="47">
        <f t="shared" ca="1" si="633"/>
        <v>-1.1781189207282934</v>
      </c>
      <c r="R5067" s="47">
        <f t="shared" ca="1" si="634"/>
        <v>6.1237560857406628E-2</v>
      </c>
      <c r="S5067" s="97">
        <f t="shared" ca="1" si="639"/>
        <v>-0.18384012183331955</v>
      </c>
      <c r="V5067">
        <v>5050</v>
      </c>
      <c r="W5067" s="46">
        <v>-0.242996182904888</v>
      </c>
    </row>
    <row r="5068" spans="10:23">
      <c r="J5068">
        <v>5051</v>
      </c>
      <c r="K5068" s="93">
        <f t="shared" ca="1" si="635"/>
        <v>-1.7435707128484461</v>
      </c>
      <c r="L5068" s="93">
        <f t="shared" ca="1" si="635"/>
        <v>-1.197352808912352</v>
      </c>
      <c r="M5068" s="93">
        <f t="shared" ca="1" si="636"/>
        <v>-1.7435707128484461</v>
      </c>
      <c r="N5068" s="101">
        <f t="shared" ca="1" si="632"/>
        <v>-1.6896846697420873</v>
      </c>
      <c r="O5068" s="46">
        <f t="shared" ca="1" si="637"/>
        <v>-0.30560534682608453</v>
      </c>
      <c r="P5068" s="46">
        <f t="shared" ca="1" si="638"/>
        <v>7.3389824270587156E-3</v>
      </c>
      <c r="Q5068" s="47">
        <f t="shared" ca="1" si="633"/>
        <v>-0.93149400533237103</v>
      </c>
      <c r="R5068" s="47">
        <f t="shared" ca="1" si="634"/>
        <v>-0.12378655099562025</v>
      </c>
      <c r="S5068" s="97">
        <f t="shared" ca="1" si="639"/>
        <v>-0.21469594891085239</v>
      </c>
      <c r="V5068">
        <v>5051</v>
      </c>
      <c r="W5068" s="46">
        <v>-8.4688297826974998E-2</v>
      </c>
    </row>
    <row r="5069" spans="10:23">
      <c r="J5069">
        <v>5052</v>
      </c>
      <c r="K5069" s="93">
        <f t="shared" ca="1" si="635"/>
        <v>-0.47051498451426282</v>
      </c>
      <c r="L5069" s="93">
        <f t="shared" ca="1" si="635"/>
        <v>0.71549231900508725</v>
      </c>
      <c r="M5069" s="93">
        <f t="shared" ca="1" si="636"/>
        <v>-0.47051498451426282</v>
      </c>
      <c r="N5069" s="101">
        <f t="shared" ca="1" si="632"/>
        <v>0.5287119184923128</v>
      </c>
      <c r="O5069" s="46">
        <f t="shared" ca="1" si="637"/>
        <v>0.15138279603456226</v>
      </c>
      <c r="P5069" s="46">
        <f t="shared" ca="1" si="638"/>
        <v>0.23583305385738212</v>
      </c>
      <c r="Q5069" s="47">
        <f t="shared" ca="1" si="633"/>
        <v>-1.7517719611077454E-2</v>
      </c>
      <c r="R5069" s="47">
        <f t="shared" ca="1" si="634"/>
        <v>0.23491151647886976</v>
      </c>
      <c r="S5069" s="97">
        <f t="shared" ca="1" si="639"/>
        <v>0.19314715625671602</v>
      </c>
      <c r="V5069">
        <v>5052</v>
      </c>
      <c r="W5069" s="46">
        <v>0.79226912223295398</v>
      </c>
    </row>
    <row r="5070" spans="10:23">
      <c r="J5070">
        <v>5053</v>
      </c>
      <c r="K5070" s="93">
        <f t="shared" ca="1" si="635"/>
        <v>-0.74596549141556678</v>
      </c>
      <c r="L5070" s="93">
        <f t="shared" ca="1" si="635"/>
        <v>0.94912352798809518</v>
      </c>
      <c r="M5070" s="93">
        <f t="shared" ca="1" si="636"/>
        <v>-0.74596549141556678</v>
      </c>
      <c r="N5070" s="101">
        <f t="shared" ca="1" si="632"/>
        <v>0.66261429941712324</v>
      </c>
      <c r="O5070" s="46">
        <f t="shared" ca="1" si="637"/>
        <v>5.2504472959449267E-2</v>
      </c>
      <c r="P5070" s="46">
        <f t="shared" ca="1" si="638"/>
        <v>0.18639389231982562</v>
      </c>
      <c r="Q5070" s="47">
        <f t="shared" ca="1" si="633"/>
        <v>-0.21527436576130343</v>
      </c>
      <c r="R5070" s="47">
        <f t="shared" ca="1" si="634"/>
        <v>0.25656252582620631</v>
      </c>
      <c r="S5070" s="97">
        <f t="shared" ca="1" si="639"/>
        <v>0.15453349939282779</v>
      </c>
      <c r="V5070">
        <v>5053</v>
      </c>
      <c r="W5070" s="46">
        <v>0.15891564045433701</v>
      </c>
    </row>
    <row r="5071" spans="10:23">
      <c r="J5071">
        <v>5054</v>
      </c>
      <c r="K5071" s="93">
        <f t="shared" ca="1" si="635"/>
        <v>-1.1511770349610029</v>
      </c>
      <c r="L5071" s="93">
        <f t="shared" ca="1" si="635"/>
        <v>0.23153835782581417</v>
      </c>
      <c r="M5071" s="93">
        <f t="shared" ca="1" si="636"/>
        <v>-1.1511770349610029</v>
      </c>
      <c r="N5071" s="101">
        <f t="shared" ca="1" si="632"/>
        <v>-0.14658249771215598</v>
      </c>
      <c r="O5071" s="46">
        <f t="shared" ca="1" si="637"/>
        <v>-9.2954100949826701E-2</v>
      </c>
      <c r="P5071" s="46">
        <f t="shared" ca="1" si="638"/>
        <v>0.11366460536518763</v>
      </c>
      <c r="Q5071" s="47">
        <f t="shared" ca="1" si="633"/>
        <v>-0.50619151357985537</v>
      </c>
      <c r="R5071" s="47">
        <f t="shared" ca="1" si="634"/>
        <v>0.1257214810480802</v>
      </c>
      <c r="S5071" s="97">
        <f t="shared" ca="1" si="639"/>
        <v>1.6383690049126751E-2</v>
      </c>
      <c r="V5071">
        <v>5054</v>
      </c>
      <c r="W5071" s="46">
        <v>0.121749970492393</v>
      </c>
    </row>
    <row r="5072" spans="10:23">
      <c r="J5072">
        <v>5055</v>
      </c>
      <c r="K5072" s="93">
        <f t="shared" ca="1" si="635"/>
        <v>0.3617846241920713</v>
      </c>
      <c r="L5072" s="93">
        <f t="shared" ca="1" si="635"/>
        <v>0.26148891291040977</v>
      </c>
      <c r="M5072" s="93">
        <f t="shared" ca="1" si="636"/>
        <v>0.3617846241920713</v>
      </c>
      <c r="N5072" s="101">
        <f t="shared" ca="1" si="632"/>
        <v>0.36296886885845492</v>
      </c>
      <c r="O5072" s="46">
        <f t="shared" ca="1" si="637"/>
        <v>0.45015294727063343</v>
      </c>
      <c r="P5072" s="46">
        <f t="shared" ca="1" si="638"/>
        <v>0.38521812947541767</v>
      </c>
      <c r="Q5072" s="47">
        <f t="shared" ca="1" si="633"/>
        <v>0.58002258286106489</v>
      </c>
      <c r="R5072" s="47">
        <f t="shared" ca="1" si="634"/>
        <v>0.20811211013452882</v>
      </c>
      <c r="S5072" s="97">
        <f t="shared" ca="1" si="639"/>
        <v>0.32913252870258114</v>
      </c>
      <c r="V5072">
        <v>5055</v>
      </c>
      <c r="W5072" s="46">
        <v>0.65592927330163697</v>
      </c>
    </row>
    <row r="5073" spans="10:23">
      <c r="J5073">
        <v>5056</v>
      </c>
      <c r="K5073" s="93">
        <f t="shared" ca="1" si="635"/>
        <v>-0.38933306132874351</v>
      </c>
      <c r="L5073" s="93">
        <f t="shared" ca="1" si="635"/>
        <v>0.73959372829337822</v>
      </c>
      <c r="M5073" s="93">
        <f t="shared" ca="1" si="636"/>
        <v>-0.38933306132874351</v>
      </c>
      <c r="N5073" s="101">
        <f t="shared" ca="1" si="632"/>
        <v>0.57737973222748629</v>
      </c>
      <c r="O5073" s="46">
        <f t="shared" ca="1" si="637"/>
        <v>0.1805246281513315</v>
      </c>
      <c r="P5073" s="46">
        <f t="shared" ca="1" si="638"/>
        <v>0.25040396991576674</v>
      </c>
      <c r="Q5073" s="47">
        <f t="shared" ca="1" si="633"/>
        <v>4.0765944622461026E-2</v>
      </c>
      <c r="R5073" s="47">
        <f t="shared" ca="1" si="634"/>
        <v>0.24278073644954645</v>
      </c>
      <c r="S5073" s="97">
        <f t="shared" ca="1" si="639"/>
        <v>0.21165268230043899</v>
      </c>
      <c r="V5073">
        <v>5056</v>
      </c>
      <c r="W5073" s="46">
        <v>1.1213533990534299</v>
      </c>
    </row>
    <row r="5074" spans="10:23">
      <c r="J5074">
        <v>5057</v>
      </c>
      <c r="K5074" s="93">
        <f t="shared" ca="1" si="635"/>
        <v>0.91206318173527645</v>
      </c>
      <c r="L5074" s="93">
        <f t="shared" ca="1" si="635"/>
        <v>1.3753190474815375</v>
      </c>
      <c r="M5074" s="93">
        <f t="shared" ca="1" si="636"/>
        <v>0.91206318173527645</v>
      </c>
      <c r="N5074" s="101">
        <f t="shared" ref="N5074:N5137" ca="1" si="640">$N$2*K5074+SQRT(1-$N$2^2)*L5074</f>
        <v>1.5939734199753213</v>
      </c>
      <c r="O5074" s="46">
        <f t="shared" ca="1" si="637"/>
        <v>0.64768615062596413</v>
      </c>
      <c r="P5074" s="46">
        <f t="shared" ca="1" si="638"/>
        <v>0.48398473115308305</v>
      </c>
      <c r="Q5074" s="47">
        <f t="shared" ref="Q5074:Q5137" ca="1" si="641">$K$2+K5074*$S$3</f>
        <v>0.97508898957172641</v>
      </c>
      <c r="R5074" s="47">
        <f t="shared" ref="R5074:R5137" ca="1" si="642">$L$2+$L$3*N5074</f>
        <v>0.40715630082603832</v>
      </c>
      <c r="S5074" s="97">
        <f t="shared" ca="1" si="639"/>
        <v>0.52742122572600125</v>
      </c>
      <c r="V5074">
        <v>5057</v>
      </c>
      <c r="W5074" s="46">
        <v>5.9875999459881202E-2</v>
      </c>
    </row>
    <row r="5075" spans="10:23">
      <c r="J5075">
        <v>5058</v>
      </c>
      <c r="K5075" s="93">
        <f t="shared" ref="K5075:L5138" ca="1" si="643">_xlfn.NORM.S.INV(RAND())</f>
        <v>0.16310567812347385</v>
      </c>
      <c r="L5075" s="93">
        <f t="shared" ca="1" si="643"/>
        <v>-0.62471085040005392</v>
      </c>
      <c r="M5075" s="93">
        <f t="shared" ref="M5075:M5138" ca="1" si="644">K5075</f>
        <v>0.16310567812347385</v>
      </c>
      <c r="N5075" s="101">
        <f t="shared" ca="1" si="640"/>
        <v>-0.54040659004531755</v>
      </c>
      <c r="O5075" s="46">
        <f t="shared" ref="O5075:O5138" ca="1" si="645">$K$2+K5075*$K$3</f>
        <v>0.37883327086636126</v>
      </c>
      <c r="P5075" s="46">
        <f t="shared" ref="P5075:P5138" ca="1" si="646">$K$2+K5075*$R$3</f>
        <v>0.34955829127328164</v>
      </c>
      <c r="Q5075" s="47">
        <f t="shared" ca="1" si="641"/>
        <v>0.43738323005252056</v>
      </c>
      <c r="R5075" s="47">
        <f t="shared" ca="1" si="642"/>
        <v>6.2043083058282184E-2</v>
      </c>
      <c r="S5075" s="97">
        <f t="shared" ref="S5075:S5138" ca="1" si="647">AVERAGE(R5075,O5075)</f>
        <v>0.22043817696232171</v>
      </c>
      <c r="V5075">
        <v>5058</v>
      </c>
      <c r="W5075" s="46">
        <v>0.35814002981090798</v>
      </c>
    </row>
    <row r="5076" spans="10:23">
      <c r="J5076">
        <v>5059</v>
      </c>
      <c r="K5076" s="93">
        <f t="shared" ca="1" si="643"/>
        <v>-1.0201155776344184</v>
      </c>
      <c r="L5076" s="93">
        <f t="shared" ca="1" si="643"/>
        <v>-3.9068551796000231E-3</v>
      </c>
      <c r="M5076" s="93">
        <f t="shared" ca="1" si="644"/>
        <v>-1.0201155776344184</v>
      </c>
      <c r="N5076" s="101">
        <f t="shared" ca="1" si="640"/>
        <v>-0.32812366228778977</v>
      </c>
      <c r="O5076" s="46">
        <f t="shared" ca="1" si="645"/>
        <v>-4.5907038789666954E-2</v>
      </c>
      <c r="P5076" s="46">
        <f t="shared" ca="1" si="646"/>
        <v>0.13718813644526751</v>
      </c>
      <c r="Q5076" s="47">
        <f t="shared" ca="1" si="641"/>
        <v>-0.41209738925953587</v>
      </c>
      <c r="R5076" s="47">
        <f t="shared" ca="1" si="642"/>
        <v>9.6367638166372852E-2</v>
      </c>
      <c r="S5076" s="97">
        <f t="shared" ca="1" si="647"/>
        <v>2.5230299688352949E-2</v>
      </c>
      <c r="V5076">
        <v>5059</v>
      </c>
      <c r="W5076" s="46">
        <v>0.160008183764273</v>
      </c>
    </row>
    <row r="5077" spans="10:23">
      <c r="J5077">
        <v>5060</v>
      </c>
      <c r="K5077" s="93">
        <f t="shared" ca="1" si="643"/>
        <v>-0.81630068086102492</v>
      </c>
      <c r="L5077" s="93">
        <f t="shared" ca="1" si="643"/>
        <v>-1.9574174845105621E-2</v>
      </c>
      <c r="M5077" s="93">
        <f t="shared" ca="1" si="644"/>
        <v>-0.81630068086102492</v>
      </c>
      <c r="N5077" s="101">
        <f t="shared" ca="1" si="640"/>
        <v>-0.27815987518657659</v>
      </c>
      <c r="O5077" s="46">
        <f t="shared" ca="1" si="645"/>
        <v>2.7256287128267664E-2</v>
      </c>
      <c r="P5077" s="46">
        <f t="shared" ca="1" si="646"/>
        <v>0.17376979940423481</v>
      </c>
      <c r="Q5077" s="47">
        <f t="shared" ca="1" si="641"/>
        <v>-0.26577073742366664</v>
      </c>
      <c r="R5077" s="47">
        <f t="shared" ca="1" si="642"/>
        <v>0.10444640729717822</v>
      </c>
      <c r="S5077" s="97">
        <f t="shared" ca="1" si="647"/>
        <v>6.5851347212722941E-2</v>
      </c>
      <c r="V5077">
        <v>5060</v>
      </c>
      <c r="W5077" s="46">
        <v>0.36028023917573199</v>
      </c>
    </row>
    <row r="5078" spans="10:23">
      <c r="J5078">
        <v>5061</v>
      </c>
      <c r="K5078" s="93">
        <f t="shared" ca="1" si="643"/>
        <v>2.4293698318687587</v>
      </c>
      <c r="L5078" s="93">
        <f t="shared" ca="1" si="643"/>
        <v>0.53606135570344571</v>
      </c>
      <c r="M5078" s="93">
        <f t="shared" ca="1" si="644"/>
        <v>2.4293698318687587</v>
      </c>
      <c r="N5078" s="101">
        <f t="shared" ca="1" si="640"/>
        <v>1.2808248652715353</v>
      </c>
      <c r="O5078" s="46">
        <f t="shared" ca="1" si="645"/>
        <v>1.1923529179653047</v>
      </c>
      <c r="P5078" s="46">
        <f t="shared" ca="1" si="646"/>
        <v>0.75631811482275335</v>
      </c>
      <c r="Q5078" s="47">
        <f t="shared" ca="1" si="641"/>
        <v>2.0644225242504071</v>
      </c>
      <c r="R5078" s="47">
        <f t="shared" ca="1" si="642"/>
        <v>0.35652253137272494</v>
      </c>
      <c r="S5078" s="97">
        <f t="shared" ca="1" si="647"/>
        <v>0.77443772466901484</v>
      </c>
      <c r="V5078">
        <v>5061</v>
      </c>
      <c r="W5078" s="46">
        <v>0.38495850645307</v>
      </c>
    </row>
    <row r="5079" spans="10:23">
      <c r="J5079">
        <v>5062</v>
      </c>
      <c r="K5079" s="93">
        <f t="shared" ca="1" si="643"/>
        <v>-1.5549695354636</v>
      </c>
      <c r="L5079" s="93">
        <f t="shared" ca="1" si="643"/>
        <v>0.28009372182231312</v>
      </c>
      <c r="M5079" s="93">
        <f t="shared" ca="1" si="644"/>
        <v>-1.5549695354636</v>
      </c>
      <c r="N5079" s="101">
        <f t="shared" ca="1" si="640"/>
        <v>-0.22896304709848697</v>
      </c>
      <c r="O5079" s="46">
        <f t="shared" ca="1" si="645"/>
        <v>-0.2379032817270087</v>
      </c>
      <c r="P5079" s="46">
        <f t="shared" ca="1" si="646"/>
        <v>4.1190014976596634E-2</v>
      </c>
      <c r="Q5079" s="47">
        <f t="shared" ca="1" si="641"/>
        <v>-0.79608987513421936</v>
      </c>
      <c r="R5079" s="47">
        <f t="shared" ca="1" si="642"/>
        <v>0.11240116491566041</v>
      </c>
      <c r="S5079" s="97">
        <f t="shared" ca="1" si="647"/>
        <v>-6.2751058405674146E-2</v>
      </c>
      <c r="V5079">
        <v>5062</v>
      </c>
      <c r="W5079" s="46">
        <v>0.16952714694186199</v>
      </c>
    </row>
    <row r="5080" spans="10:23">
      <c r="J5080">
        <v>5063</v>
      </c>
      <c r="K5080" s="93">
        <f t="shared" ca="1" si="643"/>
        <v>-0.71265154140332632</v>
      </c>
      <c r="L5080" s="93">
        <f t="shared" ca="1" si="643"/>
        <v>-0.23078685462011789</v>
      </c>
      <c r="M5080" s="93">
        <f t="shared" ca="1" si="644"/>
        <v>-0.71265154140332632</v>
      </c>
      <c r="N5080" s="101">
        <f t="shared" ca="1" si="640"/>
        <v>-0.44544431443923221</v>
      </c>
      <c r="O5080" s="46">
        <f t="shared" ca="1" si="645"/>
        <v>6.4463164011699714E-2</v>
      </c>
      <c r="P5080" s="46">
        <f t="shared" ca="1" si="646"/>
        <v>0.19237323784595084</v>
      </c>
      <c r="Q5080" s="47">
        <f t="shared" ca="1" si="641"/>
        <v>-0.19135698365680254</v>
      </c>
      <c r="R5080" s="47">
        <f t="shared" ca="1" si="642"/>
        <v>7.7397769827789412E-2</v>
      </c>
      <c r="S5080" s="97">
        <f t="shared" ca="1" si="647"/>
        <v>7.0930466919744556E-2</v>
      </c>
      <c r="V5080">
        <v>5063</v>
      </c>
      <c r="W5080" s="46">
        <v>0.31516244525434001</v>
      </c>
    </row>
    <row r="5081" spans="10:23">
      <c r="J5081">
        <v>5064</v>
      </c>
      <c r="K5081" s="93">
        <f t="shared" ca="1" si="643"/>
        <v>1.2858055464705187</v>
      </c>
      <c r="L5081" s="93">
        <f t="shared" ca="1" si="643"/>
        <v>-2.5839507626721119</v>
      </c>
      <c r="M5081" s="93">
        <f t="shared" ca="1" si="644"/>
        <v>1.2858055464705187</v>
      </c>
      <c r="N5081" s="101">
        <f t="shared" ca="1" si="640"/>
        <v>-2.0408852681294949</v>
      </c>
      <c r="O5081" s="46">
        <f t="shared" ca="1" si="645"/>
        <v>0.78184825002768821</v>
      </c>
      <c r="P5081" s="46">
        <f t="shared" ca="1" si="646"/>
        <v>0.55106578085394509</v>
      </c>
      <c r="Q5081" s="47">
        <f t="shared" ca="1" si="641"/>
        <v>1.2434131883751744</v>
      </c>
      <c r="R5081" s="47">
        <f t="shared" ca="1" si="642"/>
        <v>-0.1805730501299837</v>
      </c>
      <c r="S5081" s="97">
        <f t="shared" ca="1" si="647"/>
        <v>0.30063759994885225</v>
      </c>
      <c r="V5081">
        <v>5064</v>
      </c>
      <c r="W5081" s="46">
        <v>-0.298753852305367</v>
      </c>
    </row>
    <row r="5082" spans="10:23">
      <c r="J5082">
        <v>5065</v>
      </c>
      <c r="K5082" s="93">
        <f t="shared" ca="1" si="643"/>
        <v>0.6405086525696615</v>
      </c>
      <c r="L5082" s="93">
        <f t="shared" ca="1" si="643"/>
        <v>-0.339094530359343</v>
      </c>
      <c r="M5082" s="93">
        <f t="shared" ca="1" si="644"/>
        <v>0.6405086525696615</v>
      </c>
      <c r="N5082" s="101">
        <f t="shared" ca="1" si="640"/>
        <v>-0.11779370299320466</v>
      </c>
      <c r="O5082" s="46">
        <f t="shared" ca="1" si="645"/>
        <v>0.55020636462227113</v>
      </c>
      <c r="P5082" s="46">
        <f t="shared" ca="1" si="646"/>
        <v>0.43524483815123655</v>
      </c>
      <c r="Q5082" s="47">
        <f t="shared" ca="1" si="641"/>
        <v>0.78012941756434029</v>
      </c>
      <c r="R5082" s="47">
        <f t="shared" ca="1" si="642"/>
        <v>0.13037641294140156</v>
      </c>
      <c r="S5082" s="97">
        <f t="shared" ca="1" si="647"/>
        <v>0.34029138878183635</v>
      </c>
      <c r="V5082">
        <v>5065</v>
      </c>
      <c r="W5082" s="46">
        <v>-1.3421265683144799E-2</v>
      </c>
    </row>
    <row r="5083" spans="10:23">
      <c r="J5083">
        <v>5066</v>
      </c>
      <c r="K5083" s="93">
        <f t="shared" ca="1" si="643"/>
        <v>1.2527691171337696</v>
      </c>
      <c r="L5083" s="93">
        <f t="shared" ca="1" si="643"/>
        <v>-0.94256307630421754</v>
      </c>
      <c r="M5083" s="93">
        <f t="shared" ca="1" si="644"/>
        <v>1.2527691171337696</v>
      </c>
      <c r="N5083" s="101">
        <f t="shared" ca="1" si="640"/>
        <v>-0.49521952305022554</v>
      </c>
      <c r="O5083" s="46">
        <f t="shared" ca="1" si="645"/>
        <v>0.76998918042583897</v>
      </c>
      <c r="P5083" s="46">
        <f t="shared" ca="1" si="646"/>
        <v>0.54513624605302047</v>
      </c>
      <c r="Q5083" s="47">
        <f t="shared" ca="1" si="641"/>
        <v>1.219695049171476</v>
      </c>
      <c r="R5083" s="47">
        <f t="shared" ca="1" si="642"/>
        <v>6.9349492422569936E-2</v>
      </c>
      <c r="S5083" s="97">
        <f t="shared" ca="1" si="647"/>
        <v>0.41966933642420445</v>
      </c>
      <c r="V5083">
        <v>5066</v>
      </c>
      <c r="W5083" s="46">
        <v>-0.127574910536287</v>
      </c>
    </row>
    <row r="5084" spans="10:23">
      <c r="J5084">
        <v>5067</v>
      </c>
      <c r="K5084" s="93">
        <f t="shared" ca="1" si="643"/>
        <v>0.11045795195847888</v>
      </c>
      <c r="L5084" s="93">
        <f t="shared" ca="1" si="643"/>
        <v>-0.39093509281940919</v>
      </c>
      <c r="M5084" s="93">
        <f t="shared" ca="1" si="644"/>
        <v>0.11045795195847888</v>
      </c>
      <c r="N5084" s="101">
        <f t="shared" ca="1" si="640"/>
        <v>-0.3355108824780656</v>
      </c>
      <c r="O5084" s="46">
        <f t="shared" ca="1" si="645"/>
        <v>0.35993434439323735</v>
      </c>
      <c r="P5084" s="46">
        <f t="shared" ca="1" si="646"/>
        <v>0.34010882803671966</v>
      </c>
      <c r="Q5084" s="47">
        <f t="shared" ca="1" si="641"/>
        <v>0.39958537710627273</v>
      </c>
      <c r="R5084" s="47">
        <f t="shared" ca="1" si="642"/>
        <v>9.5173180141908703E-2</v>
      </c>
      <c r="S5084" s="97">
        <f t="shared" ca="1" si="647"/>
        <v>0.22755376226757301</v>
      </c>
      <c r="V5084">
        <v>5067</v>
      </c>
      <c r="W5084" s="46">
        <v>0.224998778101268</v>
      </c>
    </row>
    <row r="5085" spans="10:23">
      <c r="J5085">
        <v>5068</v>
      </c>
      <c r="K5085" s="93">
        <f t="shared" ca="1" si="643"/>
        <v>-0.94188241787827565</v>
      </c>
      <c r="L5085" s="93">
        <f t="shared" ca="1" si="643"/>
        <v>1.0983005892119775</v>
      </c>
      <c r="M5085" s="93">
        <f t="shared" ca="1" si="644"/>
        <v>-0.94188241787827565</v>
      </c>
      <c r="N5085" s="101">
        <f t="shared" ca="1" si="640"/>
        <v>0.74174058548485466</v>
      </c>
      <c r="O5085" s="46">
        <f t="shared" ca="1" si="645"/>
        <v>-1.7823722724735869E-2</v>
      </c>
      <c r="P5085" s="46">
        <f t="shared" ca="1" si="646"/>
        <v>0.15122979447773305</v>
      </c>
      <c r="Q5085" s="47">
        <f t="shared" ca="1" si="641"/>
        <v>-0.3559307571296737</v>
      </c>
      <c r="R5085" s="47">
        <f t="shared" ca="1" si="642"/>
        <v>0.26935665202053044</v>
      </c>
      <c r="S5085" s="97">
        <f t="shared" ca="1" si="647"/>
        <v>0.12576646464789729</v>
      </c>
      <c r="V5085">
        <v>5068</v>
      </c>
      <c r="W5085" s="46">
        <v>0.55027830979717796</v>
      </c>
    </row>
    <row r="5086" spans="10:23">
      <c r="J5086">
        <v>5069</v>
      </c>
      <c r="K5086" s="93">
        <f t="shared" ca="1" si="643"/>
        <v>-0.8877207570251352</v>
      </c>
      <c r="L5086" s="93">
        <f t="shared" ca="1" si="643"/>
        <v>0.17686029847493609</v>
      </c>
      <c r="M5086" s="93">
        <f t="shared" ca="1" si="644"/>
        <v>-0.8877207570251352</v>
      </c>
      <c r="N5086" s="101">
        <f t="shared" ca="1" si="640"/>
        <v>-0.11463683988343579</v>
      </c>
      <c r="O5086" s="46">
        <f t="shared" ca="1" si="645"/>
        <v>1.6186600843123289E-3</v>
      </c>
      <c r="P5086" s="46">
        <f t="shared" ca="1" si="646"/>
        <v>0.16095098588225715</v>
      </c>
      <c r="Q5086" s="47">
        <f t="shared" ca="1" si="641"/>
        <v>-0.31704599151157731</v>
      </c>
      <c r="R5086" s="47">
        <f t="shared" ca="1" si="642"/>
        <v>0.13088685399723499</v>
      </c>
      <c r="S5086" s="97">
        <f t="shared" ca="1" si="647"/>
        <v>6.6252757040773658E-2</v>
      </c>
      <c r="V5086">
        <v>5069</v>
      </c>
      <c r="W5086" s="46">
        <v>-9.0123108287693904E-2</v>
      </c>
    </row>
    <row r="5087" spans="10:23">
      <c r="J5087">
        <v>5070</v>
      </c>
      <c r="K5087" s="93">
        <f t="shared" ca="1" si="643"/>
        <v>0.4576233757573997</v>
      </c>
      <c r="L5087" s="93">
        <f t="shared" ca="1" si="643"/>
        <v>0.55763334228211681</v>
      </c>
      <c r="M5087" s="93">
        <f t="shared" ca="1" si="644"/>
        <v>0.4576233757573997</v>
      </c>
      <c r="N5087" s="101">
        <f t="shared" ca="1" si="640"/>
        <v>0.67421729662759566</v>
      </c>
      <c r="O5087" s="46">
        <f t="shared" ca="1" si="645"/>
        <v>0.48455613333479086</v>
      </c>
      <c r="P5087" s="46">
        <f t="shared" ca="1" si="646"/>
        <v>0.40241972250749641</v>
      </c>
      <c r="Q5087" s="47">
        <f t="shared" ca="1" si="641"/>
        <v>0.64882895498937976</v>
      </c>
      <c r="R5087" s="47">
        <f t="shared" ca="1" si="642"/>
        <v>0.25843864333304978</v>
      </c>
      <c r="S5087" s="97">
        <f t="shared" ca="1" si="647"/>
        <v>0.37149738833392032</v>
      </c>
      <c r="V5087">
        <v>5070</v>
      </c>
      <c r="W5087" s="46">
        <v>1.2652696963711101</v>
      </c>
    </row>
    <row r="5088" spans="10:23">
      <c r="J5088">
        <v>5071</v>
      </c>
      <c r="K5088" s="93">
        <f t="shared" ca="1" si="643"/>
        <v>-1.8808811946065067</v>
      </c>
      <c r="L5088" s="93">
        <f t="shared" ca="1" si="643"/>
        <v>-0.42530103869068153</v>
      </c>
      <c r="M5088" s="93">
        <f t="shared" ca="1" si="644"/>
        <v>-1.8808811946065067</v>
      </c>
      <c r="N5088" s="101">
        <f t="shared" ca="1" si="640"/>
        <v>-1.0013831795587145</v>
      </c>
      <c r="O5088" s="46">
        <f t="shared" ca="1" si="645"/>
        <v>-0.35489561798807479</v>
      </c>
      <c r="P5088" s="46">
        <f t="shared" ca="1" si="646"/>
        <v>-1.730615315393641E-2</v>
      </c>
      <c r="Q5088" s="47">
        <f t="shared" ca="1" si="641"/>
        <v>-1.0300745476563515</v>
      </c>
      <c r="R5088" s="47">
        <f t="shared" ca="1" si="642"/>
        <v>-1.2493369389581649E-2</v>
      </c>
      <c r="S5088" s="97">
        <f t="shared" ca="1" si="647"/>
        <v>-0.18369449368882823</v>
      </c>
      <c r="V5088">
        <v>5071</v>
      </c>
      <c r="W5088" s="46">
        <v>0.50506142620477001</v>
      </c>
    </row>
    <row r="5089" spans="10:23">
      <c r="J5089">
        <v>5072</v>
      </c>
      <c r="K5089" s="93">
        <f t="shared" ca="1" si="643"/>
        <v>2.4843540539616796E-2</v>
      </c>
      <c r="L5089" s="93">
        <f t="shared" ca="1" si="643"/>
        <v>-0.43602921896336927</v>
      </c>
      <c r="M5089" s="93">
        <f t="shared" ca="1" si="644"/>
        <v>2.4843540539616796E-2</v>
      </c>
      <c r="N5089" s="101">
        <f t="shared" ca="1" si="640"/>
        <v>-0.40549116883333447</v>
      </c>
      <c r="O5089" s="46">
        <f t="shared" ca="1" si="645"/>
        <v>0.32920138431488433</v>
      </c>
      <c r="P5089" s="46">
        <f t="shared" ca="1" si="646"/>
        <v>0.32474234799754315</v>
      </c>
      <c r="Q5089" s="47">
        <f t="shared" ca="1" si="641"/>
        <v>0.33811945694956663</v>
      </c>
      <c r="R5089" s="47">
        <f t="shared" ca="1" si="642"/>
        <v>8.3857893411809353E-2</v>
      </c>
      <c r="S5089" s="97">
        <f t="shared" ca="1" si="647"/>
        <v>0.20652963886334685</v>
      </c>
      <c r="V5089">
        <v>5072</v>
      </c>
      <c r="W5089" s="46">
        <v>4.32111237688943E-2</v>
      </c>
    </row>
    <row r="5090" spans="10:23">
      <c r="J5090">
        <v>5073</v>
      </c>
      <c r="K5090" s="93">
        <f t="shared" ca="1" si="643"/>
        <v>1.5200421934697097</v>
      </c>
      <c r="L5090" s="93">
        <f t="shared" ca="1" si="643"/>
        <v>-0.23900703634293721</v>
      </c>
      <c r="M5090" s="93">
        <f t="shared" ca="1" si="644"/>
        <v>1.5200421934697097</v>
      </c>
      <c r="N5090" s="101">
        <f t="shared" ca="1" si="640"/>
        <v>0.2568089645588349</v>
      </c>
      <c r="O5090" s="46">
        <f t="shared" ca="1" si="645"/>
        <v>0.86593205556708386</v>
      </c>
      <c r="P5090" s="46">
        <f t="shared" ca="1" si="646"/>
        <v>0.59310768362364286</v>
      </c>
      <c r="Q5090" s="47">
        <f t="shared" ca="1" si="641"/>
        <v>1.4115807994539658</v>
      </c>
      <c r="R5090" s="47">
        <f t="shared" ca="1" si="642"/>
        <v>0.19094685090292429</v>
      </c>
      <c r="S5090" s="97">
        <f t="shared" ca="1" si="647"/>
        <v>0.52843945323500408</v>
      </c>
      <c r="V5090">
        <v>5073</v>
      </c>
      <c r="W5090" s="46">
        <v>0.48029855373948599</v>
      </c>
    </row>
    <row r="5091" spans="10:23">
      <c r="J5091">
        <v>5074</v>
      </c>
      <c r="K5091" s="93">
        <f t="shared" ca="1" si="643"/>
        <v>-1.2344179304312444</v>
      </c>
      <c r="L5091" s="93">
        <f t="shared" ca="1" si="643"/>
        <v>-1.0440793632824432</v>
      </c>
      <c r="M5091" s="93">
        <f t="shared" ca="1" si="644"/>
        <v>-1.2344179304312444</v>
      </c>
      <c r="N5091" s="101">
        <f t="shared" ca="1" si="640"/>
        <v>-1.3824466857966744</v>
      </c>
      <c r="O5091" s="46">
        <f t="shared" ca="1" si="645"/>
        <v>-0.12283504126088368</v>
      </c>
      <c r="P5091" s="46">
        <f t="shared" ca="1" si="646"/>
        <v>9.8724135209659142E-2</v>
      </c>
      <c r="Q5091" s="47">
        <f t="shared" ca="1" si="641"/>
        <v>-0.56595339420196933</v>
      </c>
      <c r="R5091" s="47">
        <f t="shared" ca="1" si="642"/>
        <v>-7.4108476443725257E-2</v>
      </c>
      <c r="S5091" s="97">
        <f t="shared" ca="1" si="647"/>
        <v>-9.847175885230447E-2</v>
      </c>
      <c r="V5091">
        <v>5074</v>
      </c>
      <c r="W5091" s="46">
        <v>-0.37680036914951598</v>
      </c>
    </row>
    <row r="5092" spans="10:23">
      <c r="J5092">
        <v>5075</v>
      </c>
      <c r="K5092" s="93">
        <f t="shared" ca="1" si="643"/>
        <v>-0.70610492318892548</v>
      </c>
      <c r="L5092" s="93">
        <f t="shared" ca="1" si="643"/>
        <v>0.26425816131017599</v>
      </c>
      <c r="M5092" s="93">
        <f t="shared" ca="1" si="644"/>
        <v>-0.70610492318892548</v>
      </c>
      <c r="N5092" s="101">
        <f t="shared" ca="1" si="640"/>
        <v>2.5981514014314089E-2</v>
      </c>
      <c r="O5092" s="46">
        <f t="shared" ca="1" si="645"/>
        <v>6.6813200096711822E-2</v>
      </c>
      <c r="P5092" s="46">
        <f t="shared" ca="1" si="646"/>
        <v>0.19354825588845689</v>
      </c>
      <c r="Q5092" s="47">
        <f t="shared" ca="1" si="641"/>
        <v>-0.18665691148677832</v>
      </c>
      <c r="R5092" s="47">
        <f t="shared" ca="1" si="642"/>
        <v>0.15362378573526614</v>
      </c>
      <c r="S5092" s="97">
        <f t="shared" ca="1" si="647"/>
        <v>0.11021849291598898</v>
      </c>
      <c r="V5092">
        <v>5075</v>
      </c>
      <c r="W5092" s="46">
        <v>0.42262978573740301</v>
      </c>
    </row>
    <row r="5093" spans="10:23">
      <c r="J5093">
        <v>5076</v>
      </c>
      <c r="K5093" s="93">
        <f t="shared" ca="1" si="643"/>
        <v>0.72860095093679467</v>
      </c>
      <c r="L5093" s="93">
        <f t="shared" ca="1" si="643"/>
        <v>-0.95490614064376178</v>
      </c>
      <c r="M5093" s="93">
        <f t="shared" ca="1" si="644"/>
        <v>0.72860095093679467</v>
      </c>
      <c r="N5093" s="101">
        <f t="shared" ca="1" si="640"/>
        <v>-0.67361901068149033</v>
      </c>
      <c r="O5093" s="46">
        <f t="shared" ca="1" si="645"/>
        <v>0.58182881047057622</v>
      </c>
      <c r="P5093" s="46">
        <f t="shared" ca="1" si="646"/>
        <v>0.45105606107538909</v>
      </c>
      <c r="Q5093" s="47">
        <f t="shared" ca="1" si="641"/>
        <v>0.84337430926095036</v>
      </c>
      <c r="R5093" s="47">
        <f t="shared" ca="1" si="642"/>
        <v>4.0503635107803637E-2</v>
      </c>
      <c r="S5093" s="97">
        <f t="shared" ca="1" si="647"/>
        <v>0.31116622278918993</v>
      </c>
      <c r="V5093">
        <v>5076</v>
      </c>
      <c r="W5093" s="46">
        <v>0.12934375683594301</v>
      </c>
    </row>
    <row r="5094" spans="10:23">
      <c r="J5094">
        <v>5077</v>
      </c>
      <c r="K5094" s="93">
        <f t="shared" ca="1" si="643"/>
        <v>-0.64931530686547989</v>
      </c>
      <c r="L5094" s="93">
        <f t="shared" ca="1" si="643"/>
        <v>1.0236523521684149</v>
      </c>
      <c r="M5094" s="93">
        <f t="shared" ca="1" si="644"/>
        <v>-0.64931530686547989</v>
      </c>
      <c r="N5094" s="101">
        <f t="shared" ca="1" si="640"/>
        <v>0.76401075155796572</v>
      </c>
      <c r="O5094" s="46">
        <f t="shared" ca="1" si="645"/>
        <v>8.7198938693857919E-2</v>
      </c>
      <c r="P5094" s="46">
        <f t="shared" ca="1" si="646"/>
        <v>0.20374112518702994</v>
      </c>
      <c r="Q5094" s="47">
        <f t="shared" ca="1" si="641"/>
        <v>-0.14588543429248613</v>
      </c>
      <c r="R5094" s="47">
        <f t="shared" ca="1" si="642"/>
        <v>0.27295757061873233</v>
      </c>
      <c r="S5094" s="97">
        <f t="shared" ca="1" si="647"/>
        <v>0.18007825465629512</v>
      </c>
      <c r="V5094">
        <v>5077</v>
      </c>
      <c r="W5094" s="46">
        <v>0.41022410840196699</v>
      </c>
    </row>
    <row r="5095" spans="10:23">
      <c r="J5095">
        <v>5078</v>
      </c>
      <c r="K5095" s="93">
        <f t="shared" ca="1" si="643"/>
        <v>-1.2254848158917258</v>
      </c>
      <c r="L5095" s="93">
        <f t="shared" ca="1" si="643"/>
        <v>1.7875881245252929</v>
      </c>
      <c r="M5095" s="93">
        <f t="shared" ca="1" si="644"/>
        <v>-1.2254848158917258</v>
      </c>
      <c r="N5095" s="101">
        <f t="shared" ca="1" si="640"/>
        <v>1.3050505847423075</v>
      </c>
      <c r="O5095" s="46">
        <f t="shared" ca="1" si="645"/>
        <v>-0.11962832584967553</v>
      </c>
      <c r="P5095" s="46">
        <f t="shared" ca="1" si="646"/>
        <v>0.10032749291526322</v>
      </c>
      <c r="Q5095" s="47">
        <f t="shared" ca="1" si="641"/>
        <v>-0.55953996337955303</v>
      </c>
      <c r="R5095" s="47">
        <f t="shared" ca="1" si="642"/>
        <v>0.3604396482685191</v>
      </c>
      <c r="S5095" s="97">
        <f t="shared" ca="1" si="647"/>
        <v>0.12040566120942178</v>
      </c>
      <c r="V5095">
        <v>5078</v>
      </c>
      <c r="W5095" s="46">
        <v>0.72443967708236101</v>
      </c>
    </row>
    <row r="5096" spans="10:23">
      <c r="J5096">
        <v>5079</v>
      </c>
      <c r="K5096" s="93">
        <f t="shared" ca="1" si="643"/>
        <v>-0.27068703785440446</v>
      </c>
      <c r="L5096" s="93">
        <f t="shared" ca="1" si="643"/>
        <v>-0.74400714422139635</v>
      </c>
      <c r="M5096" s="93">
        <f t="shared" ca="1" si="644"/>
        <v>-0.27068703785440446</v>
      </c>
      <c r="N5096" s="101">
        <f t="shared" ca="1" si="640"/>
        <v>-0.79146521585187979</v>
      </c>
      <c r="O5096" s="46">
        <f t="shared" ca="1" si="645"/>
        <v>0.22311492857461818</v>
      </c>
      <c r="P5096" s="46">
        <f t="shared" ca="1" si="646"/>
        <v>0.2716991201274101</v>
      </c>
      <c r="Q5096" s="47">
        <f t="shared" ca="1" si="641"/>
        <v>0.12594654546903442</v>
      </c>
      <c r="R5096" s="47">
        <f t="shared" ca="1" si="642"/>
        <v>2.1448788793121842E-2</v>
      </c>
      <c r="S5096" s="97">
        <f t="shared" ca="1" si="647"/>
        <v>0.12228185868387001</v>
      </c>
      <c r="V5096">
        <v>5079</v>
      </c>
      <c r="W5096" s="46">
        <v>1.37699119456271</v>
      </c>
    </row>
    <row r="5097" spans="10:23">
      <c r="J5097">
        <v>5080</v>
      </c>
      <c r="K5097" s="93">
        <f t="shared" ca="1" si="643"/>
        <v>-1.6746812080256894</v>
      </c>
      <c r="L5097" s="93">
        <f t="shared" ca="1" si="643"/>
        <v>-1.4670451161786002</v>
      </c>
      <c r="M5097" s="93">
        <f t="shared" ca="1" si="644"/>
        <v>-1.6746812080256894</v>
      </c>
      <c r="N5097" s="101">
        <f t="shared" ca="1" si="640"/>
        <v>-1.9234670042687148</v>
      </c>
      <c r="O5097" s="46">
        <f t="shared" ca="1" si="645"/>
        <v>-0.28087611764085829</v>
      </c>
      <c r="P5097" s="46">
        <f t="shared" ca="1" si="646"/>
        <v>1.9703597019671837E-2</v>
      </c>
      <c r="Q5097" s="47">
        <f t="shared" ca="1" si="641"/>
        <v>-0.88203554696191855</v>
      </c>
      <c r="R5097" s="47">
        <f t="shared" ca="1" si="642"/>
        <v>-0.1615873987110944</v>
      </c>
      <c r="S5097" s="97">
        <f t="shared" ca="1" si="647"/>
        <v>-0.22123175817597635</v>
      </c>
      <c r="V5097">
        <v>5080</v>
      </c>
      <c r="W5097" s="46">
        <v>1.3907693639515299</v>
      </c>
    </row>
    <row r="5098" spans="10:23">
      <c r="J5098">
        <v>5081</v>
      </c>
      <c r="K5098" s="93">
        <f t="shared" ca="1" si="643"/>
        <v>1.801545596514766</v>
      </c>
      <c r="L5098" s="93">
        <f t="shared" ca="1" si="643"/>
        <v>-8.3791725858734206E-2</v>
      </c>
      <c r="M5098" s="93">
        <f t="shared" ca="1" si="644"/>
        <v>1.801545596514766</v>
      </c>
      <c r="N5098" s="101">
        <f t="shared" ca="1" si="640"/>
        <v>0.49349038828622988</v>
      </c>
      <c r="O5098" s="46">
        <f t="shared" ca="1" si="645"/>
        <v>0.9669831835761028</v>
      </c>
      <c r="P5098" s="46">
        <f t="shared" ca="1" si="646"/>
        <v>0.64363324762815233</v>
      </c>
      <c r="Q5098" s="47">
        <f t="shared" ca="1" si="641"/>
        <v>1.6136830554720036</v>
      </c>
      <c r="R5098" s="47">
        <f t="shared" ca="1" si="642"/>
        <v>0.22921645956910797</v>
      </c>
      <c r="S5098" s="97">
        <f t="shared" ca="1" si="647"/>
        <v>0.59809982157260544</v>
      </c>
      <c r="V5098">
        <v>5081</v>
      </c>
      <c r="W5098" s="46">
        <v>-0.17553433678000799</v>
      </c>
    </row>
    <row r="5099" spans="10:23">
      <c r="J5099">
        <v>5082</v>
      </c>
      <c r="K5099" s="93">
        <f t="shared" ca="1" si="643"/>
        <v>0.73368437891610994</v>
      </c>
      <c r="L5099" s="93">
        <f t="shared" ca="1" si="643"/>
        <v>-0.2322106874310973</v>
      </c>
      <c r="M5099" s="93">
        <f t="shared" ca="1" si="644"/>
        <v>0.73368437891610994</v>
      </c>
      <c r="N5099" s="101">
        <f t="shared" ca="1" si="640"/>
        <v>1.3173042822440723E-2</v>
      </c>
      <c r="O5099" s="46">
        <f t="shared" ca="1" si="645"/>
        <v>0.58365360592919513</v>
      </c>
      <c r="P5099" s="46">
        <f t="shared" ca="1" si="646"/>
        <v>0.45196845880469855</v>
      </c>
      <c r="Q5099" s="47">
        <f t="shared" ca="1" si="641"/>
        <v>0.84702390017818829</v>
      </c>
      <c r="R5099" s="47">
        <f t="shared" ca="1" si="642"/>
        <v>0.15155275213911179</v>
      </c>
      <c r="S5099" s="97">
        <f t="shared" ca="1" si="647"/>
        <v>0.36760317903415346</v>
      </c>
      <c r="V5099">
        <v>5082</v>
      </c>
      <c r="W5099" s="46">
        <v>1.93763902056863</v>
      </c>
    </row>
    <row r="5100" spans="10:23">
      <c r="J5100">
        <v>5083</v>
      </c>
      <c r="K5100" s="93">
        <f t="shared" ca="1" si="643"/>
        <v>0.13001540264197395</v>
      </c>
      <c r="L5100" s="93">
        <f t="shared" ca="1" si="643"/>
        <v>0.76953423754678407</v>
      </c>
      <c r="M5100" s="93">
        <f t="shared" ca="1" si="644"/>
        <v>0.13001540264197395</v>
      </c>
      <c r="N5100" s="101">
        <f t="shared" ca="1" si="640"/>
        <v>0.7709302881052299</v>
      </c>
      <c r="O5100" s="46">
        <f t="shared" ca="1" si="645"/>
        <v>0.36695487214235173</v>
      </c>
      <c r="P5100" s="46">
        <f t="shared" ca="1" si="646"/>
        <v>0.34361909191127682</v>
      </c>
      <c r="Q5100" s="47">
        <f t="shared" ca="1" si="641"/>
        <v>0.41362643260450144</v>
      </c>
      <c r="R5100" s="47">
        <f t="shared" ca="1" si="642"/>
        <v>0.27407640771056996</v>
      </c>
      <c r="S5100" s="97">
        <f t="shared" ca="1" si="647"/>
        <v>0.32051563992646082</v>
      </c>
      <c r="V5100">
        <v>5083</v>
      </c>
      <c r="W5100" s="46">
        <v>0.29464036613364503</v>
      </c>
    </row>
    <row r="5101" spans="10:23">
      <c r="J5101">
        <v>5084</v>
      </c>
      <c r="K5101" s="93">
        <f t="shared" ca="1" si="643"/>
        <v>0.27060194207623312</v>
      </c>
      <c r="L5101" s="93">
        <f t="shared" ca="1" si="643"/>
        <v>-0.59013174718426298</v>
      </c>
      <c r="M5101" s="93">
        <f t="shared" ca="1" si="644"/>
        <v>0.27060194207623312</v>
      </c>
      <c r="N5101" s="101">
        <f t="shared" ca="1" si="640"/>
        <v>-0.47343650015664668</v>
      </c>
      <c r="O5101" s="46">
        <f t="shared" ca="1" si="645"/>
        <v>0.41742114799921048</v>
      </c>
      <c r="P5101" s="46">
        <f t="shared" ca="1" si="646"/>
        <v>0.36885222983970622</v>
      </c>
      <c r="Q5101" s="47">
        <f t="shared" ca="1" si="641"/>
        <v>0.514558984318219</v>
      </c>
      <c r="R5101" s="47">
        <f t="shared" ca="1" si="642"/>
        <v>7.2871643627237095E-2</v>
      </c>
      <c r="S5101" s="97">
        <f t="shared" ca="1" si="647"/>
        <v>0.24514639581322378</v>
      </c>
      <c r="V5101">
        <v>5084</v>
      </c>
      <c r="W5101" s="46">
        <v>0.98362943781721202</v>
      </c>
    </row>
    <row r="5102" spans="10:23">
      <c r="J5102">
        <v>5085</v>
      </c>
      <c r="K5102" s="93">
        <f t="shared" ca="1" si="643"/>
        <v>0.22712333940530047</v>
      </c>
      <c r="L5102" s="93">
        <f t="shared" ca="1" si="643"/>
        <v>-0.45645169093478011</v>
      </c>
      <c r="M5102" s="93">
        <f t="shared" ca="1" si="644"/>
        <v>0.22712333940530047</v>
      </c>
      <c r="N5102" s="101">
        <f t="shared" ca="1" si="640"/>
        <v>-0.36052385726305242</v>
      </c>
      <c r="O5102" s="46">
        <f t="shared" ca="1" si="645"/>
        <v>0.40181365694713794</v>
      </c>
      <c r="P5102" s="46">
        <f t="shared" ca="1" si="646"/>
        <v>0.36104848431366998</v>
      </c>
      <c r="Q5102" s="47">
        <f t="shared" ca="1" si="641"/>
        <v>0.48334400221407392</v>
      </c>
      <c r="R5102" s="47">
        <f t="shared" ca="1" si="642"/>
        <v>9.1128769974336402E-2</v>
      </c>
      <c r="S5102" s="97">
        <f t="shared" ca="1" si="647"/>
        <v>0.24647121346073717</v>
      </c>
      <c r="V5102">
        <v>5085</v>
      </c>
      <c r="W5102" s="46">
        <v>0.60419050636407101</v>
      </c>
    </row>
    <row r="5103" spans="10:23">
      <c r="J5103">
        <v>5086</v>
      </c>
      <c r="K5103" s="93">
        <f t="shared" ca="1" si="643"/>
        <v>1.6164017276430978</v>
      </c>
      <c r="L5103" s="93">
        <f t="shared" ca="1" si="643"/>
        <v>0.14090750620744039</v>
      </c>
      <c r="M5103" s="93">
        <f t="shared" ca="1" si="644"/>
        <v>1.6164017276430978</v>
      </c>
      <c r="N5103" s="101">
        <f t="shared" ca="1" si="640"/>
        <v>0.64764404885721572</v>
      </c>
      <c r="O5103" s="46">
        <f t="shared" ca="1" si="645"/>
        <v>0.90052218668917894</v>
      </c>
      <c r="P5103" s="46">
        <f t="shared" ca="1" si="646"/>
        <v>0.6104027491846904</v>
      </c>
      <c r="Q5103" s="47">
        <f t="shared" ca="1" si="641"/>
        <v>1.4807610616981559</v>
      </c>
      <c r="R5103" s="47">
        <f t="shared" ca="1" si="642"/>
        <v>0.25414194874187107</v>
      </c>
      <c r="S5103" s="97">
        <f t="shared" ca="1" si="647"/>
        <v>0.57733206771552503</v>
      </c>
      <c r="V5103">
        <v>5086</v>
      </c>
      <c r="W5103" s="46">
        <v>0.63822498599980104</v>
      </c>
    </row>
    <row r="5104" spans="10:23">
      <c r="J5104">
        <v>5087</v>
      </c>
      <c r="K5104" s="93">
        <f t="shared" ca="1" si="643"/>
        <v>0.52355535068218284</v>
      </c>
      <c r="L5104" s="93">
        <f t="shared" ca="1" si="643"/>
        <v>0.45003081962960706</v>
      </c>
      <c r="M5104" s="93">
        <f t="shared" ca="1" si="644"/>
        <v>0.52355535068218284</v>
      </c>
      <c r="N5104" s="101">
        <f t="shared" ca="1" si="640"/>
        <v>0.59316900101370795</v>
      </c>
      <c r="O5104" s="46">
        <f t="shared" ca="1" si="645"/>
        <v>0.50822369957357383</v>
      </c>
      <c r="P5104" s="46">
        <f t="shared" ca="1" si="646"/>
        <v>0.4142535056268879</v>
      </c>
      <c r="Q5104" s="47">
        <f t="shared" ca="1" si="641"/>
        <v>0.69616408746694569</v>
      </c>
      <c r="R5104" s="47">
        <f t="shared" ca="1" si="642"/>
        <v>0.24533374262999708</v>
      </c>
      <c r="S5104" s="97">
        <f t="shared" ca="1" si="647"/>
        <v>0.37677872110178545</v>
      </c>
      <c r="V5104">
        <v>5087</v>
      </c>
      <c r="W5104" s="46">
        <v>0.76564804694814603</v>
      </c>
    </row>
    <row r="5105" spans="10:23">
      <c r="J5105">
        <v>5088</v>
      </c>
      <c r="K5105" s="93">
        <f t="shared" ca="1" si="643"/>
        <v>-1.228176004695404</v>
      </c>
      <c r="L5105" s="93">
        <f t="shared" ca="1" si="643"/>
        <v>1.4276383381703148</v>
      </c>
      <c r="M5105" s="93">
        <f t="shared" ca="1" si="644"/>
        <v>-1.228176004695404</v>
      </c>
      <c r="N5105" s="101">
        <f t="shared" ca="1" si="640"/>
        <v>0.96293238529661485</v>
      </c>
      <c r="O5105" s="46">
        <f t="shared" ca="1" si="645"/>
        <v>-0.12059438047407878</v>
      </c>
      <c r="P5105" s="46">
        <f t="shared" ca="1" si="646"/>
        <v>9.9844465603061594E-2</v>
      </c>
      <c r="Q5105" s="47">
        <f t="shared" ca="1" si="641"/>
        <v>-0.56147207262835952</v>
      </c>
      <c r="R5105" s="47">
        <f t="shared" ca="1" si="642"/>
        <v>0.30512170483141188</v>
      </c>
      <c r="S5105" s="97">
        <f t="shared" ca="1" si="647"/>
        <v>9.226366217866655E-2</v>
      </c>
      <c r="V5105">
        <v>5088</v>
      </c>
      <c r="W5105" s="46">
        <v>-0.15286762644141599</v>
      </c>
    </row>
    <row r="5106" spans="10:23">
      <c r="J5106">
        <v>5089</v>
      </c>
      <c r="K5106" s="93">
        <f t="shared" ca="1" si="643"/>
        <v>-1.6216316108575211</v>
      </c>
      <c r="L5106" s="93">
        <f t="shared" ca="1" si="643"/>
        <v>-1.1195826919782943</v>
      </c>
      <c r="M5106" s="93">
        <f t="shared" ca="1" si="644"/>
        <v>-1.6216316108575211</v>
      </c>
      <c r="N5106" s="101">
        <f t="shared" ca="1" si="640"/>
        <v>-1.5771727593652884</v>
      </c>
      <c r="O5106" s="46">
        <f t="shared" ca="1" si="645"/>
        <v>-0.26183293174583933</v>
      </c>
      <c r="P5106" s="46">
        <f t="shared" ca="1" si="646"/>
        <v>2.922518996718132E-2</v>
      </c>
      <c r="Q5106" s="47">
        <f t="shared" ca="1" si="641"/>
        <v>-0.84394917517188062</v>
      </c>
      <c r="R5106" s="47">
        <f t="shared" ca="1" si="642"/>
        <v>-0.10559422008686187</v>
      </c>
      <c r="S5106" s="97">
        <f t="shared" ca="1" si="647"/>
        <v>-0.1837135759163506</v>
      </c>
      <c r="V5106">
        <v>5089</v>
      </c>
      <c r="W5106" s="46">
        <v>-0.39461037103823499</v>
      </c>
    </row>
    <row r="5107" spans="10:23">
      <c r="J5107">
        <v>5090</v>
      </c>
      <c r="K5107" s="93">
        <f t="shared" ca="1" si="643"/>
        <v>-1.6908337386113983</v>
      </c>
      <c r="L5107" s="93">
        <f t="shared" ca="1" si="643"/>
        <v>0.56051058207725268</v>
      </c>
      <c r="M5107" s="93">
        <f t="shared" ca="1" si="644"/>
        <v>-1.6908337386113983</v>
      </c>
      <c r="N5107" s="101">
        <f t="shared" ca="1" si="640"/>
        <v>-6.3124007348297484E-3</v>
      </c>
      <c r="O5107" s="46">
        <f t="shared" ca="1" si="645"/>
        <v>-0.28667438301964243</v>
      </c>
      <c r="P5107" s="46">
        <f t="shared" ca="1" si="646"/>
        <v>1.6804464330279767E-2</v>
      </c>
      <c r="Q5107" s="47">
        <f t="shared" ca="1" si="641"/>
        <v>-0.89363207771948683</v>
      </c>
      <c r="R5107" s="47">
        <f t="shared" ca="1" si="642"/>
        <v>0.14840210225759581</v>
      </c>
      <c r="S5107" s="97">
        <f t="shared" ca="1" si="647"/>
        <v>-6.9136140381023309E-2</v>
      </c>
      <c r="V5107">
        <v>5090</v>
      </c>
      <c r="W5107" s="46">
        <v>0.68785405782084397</v>
      </c>
    </row>
    <row r="5108" spans="10:23">
      <c r="J5108">
        <v>5091</v>
      </c>
      <c r="K5108" s="93">
        <f t="shared" ca="1" si="643"/>
        <v>-1.3767468774459892</v>
      </c>
      <c r="L5108" s="93">
        <f t="shared" ca="1" si="643"/>
        <v>-1.159604127838582</v>
      </c>
      <c r="M5108" s="93">
        <f t="shared" ca="1" si="644"/>
        <v>-1.3767468774459892</v>
      </c>
      <c r="N5108" s="101">
        <f t="shared" ca="1" si="640"/>
        <v>-1.5372375709953381</v>
      </c>
      <c r="O5108" s="46">
        <f t="shared" ca="1" si="645"/>
        <v>-0.17392678824723845</v>
      </c>
      <c r="P5108" s="46">
        <f t="shared" ca="1" si="646"/>
        <v>7.3178261716481757E-2</v>
      </c>
      <c r="Q5108" s="47">
        <f t="shared" ca="1" si="641"/>
        <v>-0.66813688817467887</v>
      </c>
      <c r="R5108" s="47">
        <f t="shared" ca="1" si="642"/>
        <v>-9.913700005303025E-2</v>
      </c>
      <c r="S5108" s="97">
        <f t="shared" ca="1" si="647"/>
        <v>-0.13653189415013434</v>
      </c>
      <c r="V5108">
        <v>5091</v>
      </c>
      <c r="W5108" s="46">
        <v>0.24515438690042801</v>
      </c>
    </row>
    <row r="5109" spans="10:23">
      <c r="J5109">
        <v>5092</v>
      </c>
      <c r="K5109" s="93">
        <f t="shared" ca="1" si="643"/>
        <v>-1.1596163422073933</v>
      </c>
      <c r="L5109" s="93">
        <f t="shared" ca="1" si="643"/>
        <v>-1.9066930867025822</v>
      </c>
      <c r="M5109" s="93">
        <f t="shared" ca="1" si="644"/>
        <v>-1.1596163422073933</v>
      </c>
      <c r="N5109" s="101">
        <f t="shared" ca="1" si="640"/>
        <v>-2.1764876717411461</v>
      </c>
      <c r="O5109" s="46">
        <f t="shared" ca="1" si="645"/>
        <v>-9.5983554617660172E-2</v>
      </c>
      <c r="P5109" s="46">
        <f t="shared" ca="1" si="646"/>
        <v>0.1121498785312709</v>
      </c>
      <c r="Q5109" s="47">
        <f t="shared" ca="1" si="641"/>
        <v>-0.51225042091552231</v>
      </c>
      <c r="R5109" s="47">
        <f t="shared" ca="1" si="642"/>
        <v>-0.20249894037808736</v>
      </c>
      <c r="S5109" s="97">
        <f t="shared" ca="1" si="647"/>
        <v>-0.14924124749787376</v>
      </c>
      <c r="V5109">
        <v>5092</v>
      </c>
      <c r="W5109" s="46">
        <v>-0.343696851028023</v>
      </c>
    </row>
    <row r="5110" spans="10:23">
      <c r="J5110">
        <v>5093</v>
      </c>
      <c r="K5110" s="93">
        <f t="shared" ca="1" si="643"/>
        <v>-1.9489679591982692</v>
      </c>
      <c r="L5110" s="93">
        <f t="shared" ca="1" si="643"/>
        <v>-1.1298003697704802</v>
      </c>
      <c r="M5110" s="93">
        <f t="shared" ca="1" si="644"/>
        <v>-1.9489679591982692</v>
      </c>
      <c r="N5110" s="101">
        <f t="shared" ca="1" si="640"/>
        <v>-1.6909602700140549</v>
      </c>
      <c r="O5110" s="46">
        <f t="shared" ca="1" si="645"/>
        <v>-0.37933668793628028</v>
      </c>
      <c r="P5110" s="46">
        <f t="shared" ca="1" si="646"/>
        <v>-2.9526688128039158E-2</v>
      </c>
      <c r="Q5110" s="47">
        <f t="shared" ca="1" si="641"/>
        <v>-1.0789566875527625</v>
      </c>
      <c r="R5110" s="47">
        <f t="shared" ca="1" si="642"/>
        <v>-0.12399280597944567</v>
      </c>
      <c r="S5110" s="97">
        <f t="shared" ca="1" si="647"/>
        <v>-0.25166474695786301</v>
      </c>
      <c r="V5110">
        <v>5093</v>
      </c>
      <c r="W5110" s="46">
        <v>0.21071868966863599</v>
      </c>
    </row>
    <row r="5111" spans="10:23">
      <c r="J5111">
        <v>5094</v>
      </c>
      <c r="K5111" s="93">
        <f t="shared" ca="1" si="643"/>
        <v>1.6319319354104894E-2</v>
      </c>
      <c r="L5111" s="93">
        <f t="shared" ca="1" si="643"/>
        <v>1.0347219174958824</v>
      </c>
      <c r="M5111" s="93">
        <f t="shared" ca="1" si="644"/>
        <v>1.6319319354104894E-2</v>
      </c>
      <c r="N5111" s="101">
        <f t="shared" ca="1" si="640"/>
        <v>0.98619236407776267</v>
      </c>
      <c r="O5111" s="46">
        <f t="shared" ca="1" si="645"/>
        <v>0.32614144913514337</v>
      </c>
      <c r="P5111" s="46">
        <f t="shared" ca="1" si="646"/>
        <v>0.32321238040767269</v>
      </c>
      <c r="Q5111" s="47">
        <f t="shared" ca="1" si="641"/>
        <v>0.33199958659008483</v>
      </c>
      <c r="R5111" s="47">
        <f t="shared" ca="1" si="642"/>
        <v>0.30888266871070447</v>
      </c>
      <c r="S5111" s="97">
        <f t="shared" ca="1" si="647"/>
        <v>0.31751205892292389</v>
      </c>
      <c r="V5111">
        <v>5094</v>
      </c>
      <c r="W5111" s="46">
        <v>0.74366580174194796</v>
      </c>
    </row>
    <row r="5112" spans="10:23">
      <c r="J5112">
        <v>5095</v>
      </c>
      <c r="K5112" s="93">
        <f t="shared" ca="1" si="643"/>
        <v>-0.19709660263002529</v>
      </c>
      <c r="L5112" s="93">
        <f t="shared" ca="1" si="643"/>
        <v>0.76390634289982651</v>
      </c>
      <c r="M5112" s="93">
        <f t="shared" ca="1" si="644"/>
        <v>-0.19709660263002529</v>
      </c>
      <c r="N5112" s="101">
        <f t="shared" ca="1" si="640"/>
        <v>0.66156561982254702</v>
      </c>
      <c r="O5112" s="46">
        <f t="shared" ca="1" si="645"/>
        <v>0.2495316482648875</v>
      </c>
      <c r="P5112" s="46">
        <f t="shared" ca="1" si="646"/>
        <v>0.28490747997254473</v>
      </c>
      <c r="Q5112" s="47">
        <f t="shared" ca="1" si="641"/>
        <v>0.17877998484957305</v>
      </c>
      <c r="R5112" s="47">
        <f t="shared" ca="1" si="642"/>
        <v>0.25639296221167074</v>
      </c>
      <c r="S5112" s="97">
        <f t="shared" ca="1" si="647"/>
        <v>0.25296230523827912</v>
      </c>
      <c r="V5112">
        <v>5095</v>
      </c>
      <c r="W5112" s="46">
        <v>5.9281354729276902E-3</v>
      </c>
    </row>
    <row r="5113" spans="10:23">
      <c r="J5113">
        <v>5096</v>
      </c>
      <c r="K5113" s="93">
        <f t="shared" ca="1" si="643"/>
        <v>-0.61811184664922614</v>
      </c>
      <c r="L5113" s="93">
        <f t="shared" ca="1" si="643"/>
        <v>0.46471182588431031</v>
      </c>
      <c r="M5113" s="93">
        <f t="shared" ca="1" si="644"/>
        <v>-0.61811184664922614</v>
      </c>
      <c r="N5113" s="101">
        <f t="shared" ca="1" si="640"/>
        <v>0.24401203574951116</v>
      </c>
      <c r="O5113" s="46">
        <f t="shared" ca="1" si="645"/>
        <v>9.84000283379938E-2</v>
      </c>
      <c r="P5113" s="46">
        <f t="shared" ca="1" si="646"/>
        <v>0.20934167000909787</v>
      </c>
      <c r="Q5113" s="47">
        <f t="shared" ca="1" si="641"/>
        <v>-0.12348325500421437</v>
      </c>
      <c r="R5113" s="47">
        <f t="shared" ca="1" si="642"/>
        <v>0.18887768362334137</v>
      </c>
      <c r="S5113" s="97">
        <f t="shared" ca="1" si="647"/>
        <v>0.14363885598066758</v>
      </c>
      <c r="V5113">
        <v>5096</v>
      </c>
      <c r="W5113" s="46">
        <v>0.49193228695376001</v>
      </c>
    </row>
    <row r="5114" spans="10:23">
      <c r="J5114">
        <v>5097</v>
      </c>
      <c r="K5114" s="93">
        <f t="shared" ca="1" si="643"/>
        <v>0.32548375304872701</v>
      </c>
      <c r="L5114" s="93">
        <f t="shared" ca="1" si="643"/>
        <v>0.33185013963043808</v>
      </c>
      <c r="M5114" s="93">
        <f t="shared" ca="1" si="644"/>
        <v>0.32548375304872701</v>
      </c>
      <c r="N5114" s="101">
        <f t="shared" ca="1" si="640"/>
        <v>0.41813267362806095</v>
      </c>
      <c r="O5114" s="46">
        <f t="shared" ca="1" si="645"/>
        <v>0.43712204271649607</v>
      </c>
      <c r="P5114" s="46">
        <f t="shared" ca="1" si="646"/>
        <v>0.37870267719834905</v>
      </c>
      <c r="Q5114" s="47">
        <f t="shared" ca="1" si="641"/>
        <v>0.55396077375279018</v>
      </c>
      <c r="R5114" s="47">
        <f t="shared" ca="1" si="642"/>
        <v>0.21703168306857581</v>
      </c>
      <c r="S5114" s="97">
        <f t="shared" ca="1" si="647"/>
        <v>0.32707686289253596</v>
      </c>
      <c r="V5114">
        <v>5097</v>
      </c>
      <c r="W5114" s="46">
        <v>0.57448091737825902</v>
      </c>
    </row>
    <row r="5115" spans="10:23">
      <c r="J5115">
        <v>5098</v>
      </c>
      <c r="K5115" s="93">
        <f t="shared" ca="1" si="643"/>
        <v>1.2888302246446293</v>
      </c>
      <c r="L5115" s="93">
        <f t="shared" ca="1" si="643"/>
        <v>-2.7408232436247406</v>
      </c>
      <c r="M5115" s="93">
        <f t="shared" ca="1" si="644"/>
        <v>1.2888302246446293</v>
      </c>
      <c r="N5115" s="101">
        <f t="shared" ca="1" si="640"/>
        <v>-2.1886515144953029</v>
      </c>
      <c r="O5115" s="46">
        <f t="shared" ca="1" si="645"/>
        <v>0.78293401715537447</v>
      </c>
      <c r="P5115" s="46">
        <f t="shared" ca="1" si="646"/>
        <v>0.55160866441778822</v>
      </c>
      <c r="Q5115" s="47">
        <f t="shared" ca="1" si="641"/>
        <v>1.245584722630547</v>
      </c>
      <c r="R5115" s="47">
        <f t="shared" ca="1" si="642"/>
        <v>-0.20446574239722148</v>
      </c>
      <c r="S5115" s="97">
        <f t="shared" ca="1" si="647"/>
        <v>0.28923413737907649</v>
      </c>
      <c r="V5115">
        <v>5098</v>
      </c>
      <c r="W5115" s="46">
        <v>0.19727433167653299</v>
      </c>
    </row>
    <row r="5116" spans="10:23">
      <c r="J5116">
        <v>5099</v>
      </c>
      <c r="K5116" s="93">
        <f t="shared" ca="1" si="643"/>
        <v>0.6474542251916916</v>
      </c>
      <c r="L5116" s="93">
        <f t="shared" ca="1" si="643"/>
        <v>1.199041242488984</v>
      </c>
      <c r="M5116" s="93">
        <f t="shared" ca="1" si="644"/>
        <v>0.6474542251916916</v>
      </c>
      <c r="N5116" s="101">
        <f t="shared" ca="1" si="640"/>
        <v>1.3426958122944415</v>
      </c>
      <c r="O5116" s="46">
        <f t="shared" ca="1" si="645"/>
        <v>0.55269961316041538</v>
      </c>
      <c r="P5116" s="46">
        <f t="shared" ca="1" si="646"/>
        <v>0.43649146242030867</v>
      </c>
      <c r="Q5116" s="47">
        <f t="shared" ca="1" si="641"/>
        <v>0.7851159146406288</v>
      </c>
      <c r="R5116" s="47">
        <f t="shared" ca="1" si="642"/>
        <v>0.36652659883642225</v>
      </c>
      <c r="S5116" s="97">
        <f t="shared" ca="1" si="647"/>
        <v>0.45961310599841881</v>
      </c>
      <c r="V5116">
        <v>5099</v>
      </c>
      <c r="W5116" s="46">
        <v>0.62769458230067599</v>
      </c>
    </row>
    <row r="5117" spans="10:23">
      <c r="J5117">
        <v>5100</v>
      </c>
      <c r="K5117" s="93">
        <f t="shared" ca="1" si="643"/>
        <v>-1.6732019958548148</v>
      </c>
      <c r="L5117" s="93">
        <f t="shared" ca="1" si="643"/>
        <v>-1.3859981153932615</v>
      </c>
      <c r="M5117" s="93">
        <f t="shared" ca="1" si="644"/>
        <v>-1.6732019958548148</v>
      </c>
      <c r="N5117" s="101">
        <f t="shared" ca="1" si="640"/>
        <v>-1.8461572827171036</v>
      </c>
      <c r="O5117" s="46">
        <f t="shared" ca="1" si="645"/>
        <v>-0.28034512562863156</v>
      </c>
      <c r="P5117" s="46">
        <f t="shared" ca="1" si="646"/>
        <v>1.9969093025785201E-2</v>
      </c>
      <c r="Q5117" s="47">
        <f t="shared" ca="1" si="641"/>
        <v>-0.88097356293746509</v>
      </c>
      <c r="R5117" s="47">
        <f t="shared" ca="1" si="642"/>
        <v>-0.14908699735606684</v>
      </c>
      <c r="S5117" s="97">
        <f t="shared" ca="1" si="647"/>
        <v>-0.2147160614923492</v>
      </c>
      <c r="V5117">
        <v>5100</v>
      </c>
      <c r="W5117" s="46">
        <v>2.6540646404805399E-2</v>
      </c>
    </row>
    <row r="5118" spans="10:23">
      <c r="J5118">
        <v>5101</v>
      </c>
      <c r="K5118" s="93">
        <f t="shared" ca="1" si="643"/>
        <v>0.56735972949621449</v>
      </c>
      <c r="L5118" s="93">
        <f t="shared" ca="1" si="643"/>
        <v>0.78206800386863051</v>
      </c>
      <c r="M5118" s="93">
        <f t="shared" ca="1" si="644"/>
        <v>0.56735972949621449</v>
      </c>
      <c r="N5118" s="101">
        <f t="shared" ca="1" si="640"/>
        <v>0.92189864839582802</v>
      </c>
      <c r="O5118" s="46">
        <f t="shared" ca="1" si="645"/>
        <v>0.52394813431578469</v>
      </c>
      <c r="P5118" s="46">
        <f t="shared" ca="1" si="646"/>
        <v>0.42211572299799333</v>
      </c>
      <c r="Q5118" s="47">
        <f t="shared" ca="1" si="641"/>
        <v>0.72761295695136741</v>
      </c>
      <c r="R5118" s="47">
        <f t="shared" ca="1" si="642"/>
        <v>0.29848685775058248</v>
      </c>
      <c r="S5118" s="97">
        <f t="shared" ca="1" si="647"/>
        <v>0.41121749603318358</v>
      </c>
      <c r="V5118">
        <v>5101</v>
      </c>
      <c r="W5118" s="46">
        <v>0.76736705010886797</v>
      </c>
    </row>
    <row r="5119" spans="10:23">
      <c r="J5119">
        <v>5102</v>
      </c>
      <c r="K5119" s="93">
        <f t="shared" ca="1" si="643"/>
        <v>-1.3291789489046681</v>
      </c>
      <c r="L5119" s="93">
        <f t="shared" ca="1" si="643"/>
        <v>3.3988615326924196E-2</v>
      </c>
      <c r="M5119" s="93">
        <f t="shared" ca="1" si="644"/>
        <v>-1.3291789489046681</v>
      </c>
      <c r="N5119" s="101">
        <f t="shared" ca="1" si="640"/>
        <v>-0.39048468926657154</v>
      </c>
      <c r="O5119" s="46">
        <f t="shared" ca="1" si="645"/>
        <v>-0.15685135404588513</v>
      </c>
      <c r="P5119" s="46">
        <f t="shared" ca="1" si="646"/>
        <v>8.1715978817158419E-2</v>
      </c>
      <c r="Q5119" s="47">
        <f t="shared" ca="1" si="641"/>
        <v>-0.63398601977197222</v>
      </c>
      <c r="R5119" s="47">
        <f t="shared" ca="1" si="642"/>
        <v>8.6284328454462128E-2</v>
      </c>
      <c r="S5119" s="97">
        <f t="shared" ca="1" si="647"/>
        <v>-3.52835127957115E-2</v>
      </c>
      <c r="V5119">
        <v>5102</v>
      </c>
      <c r="W5119" s="46">
        <v>-0.13727787064296401</v>
      </c>
    </row>
    <row r="5120" spans="10:23">
      <c r="J5120">
        <v>5103</v>
      </c>
      <c r="K5120" s="93">
        <f t="shared" ca="1" si="643"/>
        <v>0.99569586276101918</v>
      </c>
      <c r="L5120" s="93">
        <f t="shared" ca="1" si="643"/>
        <v>0.47420084542226304</v>
      </c>
      <c r="M5120" s="93">
        <f t="shared" ca="1" si="644"/>
        <v>0.99569586276101918</v>
      </c>
      <c r="N5120" s="101">
        <f t="shared" ca="1" si="640"/>
        <v>0.76623547078774035</v>
      </c>
      <c r="O5120" s="46">
        <f t="shared" ca="1" si="645"/>
        <v>0.67770772999108864</v>
      </c>
      <c r="P5120" s="46">
        <f t="shared" ca="1" si="646"/>
        <v>0.4989955208356453</v>
      </c>
      <c r="Q5120" s="47">
        <f t="shared" ca="1" si="641"/>
        <v>1.0351321483019753</v>
      </c>
      <c r="R5120" s="47">
        <f t="shared" ca="1" si="642"/>
        <v>0.27331729100985891</v>
      </c>
      <c r="S5120" s="97">
        <f t="shared" ca="1" si="647"/>
        <v>0.47551251050047377</v>
      </c>
      <c r="V5120">
        <v>5103</v>
      </c>
      <c r="W5120" s="46">
        <v>1.2405412583931501</v>
      </c>
    </row>
    <row r="5121" spans="10:23">
      <c r="J5121">
        <v>5104</v>
      </c>
      <c r="K5121" s="93">
        <f t="shared" ca="1" si="643"/>
        <v>-0.23678443598062052</v>
      </c>
      <c r="L5121" s="93">
        <f t="shared" ca="1" si="643"/>
        <v>-0.33737904676039454</v>
      </c>
      <c r="M5121" s="93">
        <f t="shared" ca="1" si="644"/>
        <v>-0.23678443598062052</v>
      </c>
      <c r="N5121" s="101">
        <f t="shared" ca="1" si="640"/>
        <v>-0.39516616485253059</v>
      </c>
      <c r="O5121" s="46">
        <f t="shared" ca="1" si="645"/>
        <v>0.23528492767490691</v>
      </c>
      <c r="P5121" s="46">
        <f t="shared" ca="1" si="646"/>
        <v>0.27778411967755445</v>
      </c>
      <c r="Q5121" s="47">
        <f t="shared" ca="1" si="641"/>
        <v>0.15028654366961186</v>
      </c>
      <c r="R5121" s="47">
        <f t="shared" ca="1" si="642"/>
        <v>8.5527369011538984E-2</v>
      </c>
      <c r="S5121" s="97">
        <f t="shared" ca="1" si="647"/>
        <v>0.16040614834322295</v>
      </c>
      <c r="V5121">
        <v>5104</v>
      </c>
      <c r="W5121" s="46">
        <v>6.4796199157363302E-2</v>
      </c>
    </row>
    <row r="5122" spans="10:23">
      <c r="J5122">
        <v>5105</v>
      </c>
      <c r="K5122" s="93">
        <f t="shared" ca="1" si="643"/>
        <v>-0.93777500673719982</v>
      </c>
      <c r="L5122" s="93">
        <f t="shared" ca="1" si="643"/>
        <v>-0.41980700488701633</v>
      </c>
      <c r="M5122" s="93">
        <f t="shared" ca="1" si="644"/>
        <v>-0.93777500673719982</v>
      </c>
      <c r="N5122" s="101">
        <f t="shared" ca="1" si="640"/>
        <v>-0.69624545344552646</v>
      </c>
      <c r="O5122" s="46">
        <f t="shared" ca="1" si="645"/>
        <v>-1.6349287515382116E-2</v>
      </c>
      <c r="P5122" s="46">
        <f t="shared" ca="1" si="646"/>
        <v>0.15196701208240992</v>
      </c>
      <c r="Q5122" s="47">
        <f t="shared" ca="1" si="641"/>
        <v>-0.3529818867109662</v>
      </c>
      <c r="R5122" s="47">
        <f t="shared" ca="1" si="642"/>
        <v>3.6845109244427063E-2</v>
      </c>
      <c r="S5122" s="97">
        <f t="shared" ca="1" si="647"/>
        <v>1.0247910864522473E-2</v>
      </c>
      <c r="V5122">
        <v>5105</v>
      </c>
      <c r="W5122" s="46">
        <v>1.9892204042889901</v>
      </c>
    </row>
    <row r="5123" spans="10:23">
      <c r="J5123">
        <v>5106</v>
      </c>
      <c r="K5123" s="93">
        <f t="shared" ca="1" si="643"/>
        <v>0.93371744450505778</v>
      </c>
      <c r="L5123" s="93">
        <f t="shared" ca="1" si="643"/>
        <v>-1.3608116362860172</v>
      </c>
      <c r="M5123" s="93">
        <f t="shared" ca="1" si="644"/>
        <v>0.93371744450505778</v>
      </c>
      <c r="N5123" s="101">
        <f t="shared" ca="1" si="640"/>
        <v>-0.99321954063051665</v>
      </c>
      <c r="O5123" s="46">
        <f t="shared" ca="1" si="645"/>
        <v>0.65545936990296116</v>
      </c>
      <c r="P5123" s="46">
        <f t="shared" ca="1" si="646"/>
        <v>0.48787134079158156</v>
      </c>
      <c r="Q5123" s="47">
        <f t="shared" ca="1" si="641"/>
        <v>0.99063542812572047</v>
      </c>
      <c r="R5123" s="47">
        <f t="shared" ca="1" si="642"/>
        <v>-1.1173370286339857E-2</v>
      </c>
      <c r="S5123" s="97">
        <f t="shared" ca="1" si="647"/>
        <v>0.32214299980831063</v>
      </c>
      <c r="V5123">
        <v>5106</v>
      </c>
      <c r="W5123" s="46">
        <v>7.0902144047782806E-2</v>
      </c>
    </row>
    <row r="5124" spans="10:23">
      <c r="J5124">
        <v>5107</v>
      </c>
      <c r="K5124" s="93">
        <f t="shared" ca="1" si="643"/>
        <v>0.40629235334546315</v>
      </c>
      <c r="L5124" s="93">
        <f t="shared" ca="1" si="643"/>
        <v>-0.58878986610310191</v>
      </c>
      <c r="M5124" s="93">
        <f t="shared" ca="1" si="644"/>
        <v>0.40629235334546315</v>
      </c>
      <c r="N5124" s="101">
        <f t="shared" ca="1" si="640"/>
        <v>-0.42901169045226839</v>
      </c>
      <c r="O5124" s="46">
        <f t="shared" ca="1" si="645"/>
        <v>0.46612986331292472</v>
      </c>
      <c r="P5124" s="46">
        <f t="shared" ca="1" si="646"/>
        <v>0.39320658749656334</v>
      </c>
      <c r="Q5124" s="47">
        <f t="shared" ca="1" si="641"/>
        <v>0.61197641494564747</v>
      </c>
      <c r="R5124" s="47">
        <f t="shared" ca="1" si="642"/>
        <v>8.0054801712403936E-2</v>
      </c>
      <c r="S5124" s="97">
        <f t="shared" ca="1" si="647"/>
        <v>0.27309233251266435</v>
      </c>
      <c r="V5124">
        <v>5107</v>
      </c>
      <c r="W5124" s="46">
        <v>6.4899832738968405E-2</v>
      </c>
    </row>
    <row r="5125" spans="10:23">
      <c r="J5125">
        <v>5108</v>
      </c>
      <c r="K5125" s="93">
        <f t="shared" ca="1" si="643"/>
        <v>0.90519940997428661</v>
      </c>
      <c r="L5125" s="93">
        <f t="shared" ca="1" si="643"/>
        <v>-0.93328969789208582</v>
      </c>
      <c r="M5125" s="93">
        <f t="shared" ca="1" si="644"/>
        <v>0.90519940997428661</v>
      </c>
      <c r="N5125" s="101">
        <f t="shared" ca="1" si="640"/>
        <v>-0.59696255300360768</v>
      </c>
      <c r="O5125" s="46">
        <f t="shared" ca="1" si="645"/>
        <v>0.64522226609973177</v>
      </c>
      <c r="P5125" s="46">
        <f t="shared" ca="1" si="646"/>
        <v>0.48275278888996687</v>
      </c>
      <c r="Q5125" s="47">
        <f t="shared" ca="1" si="641"/>
        <v>0.97016122051926157</v>
      </c>
      <c r="R5125" s="47">
        <f t="shared" ca="1" si="642"/>
        <v>5.2898408600662625E-2</v>
      </c>
      <c r="S5125" s="97">
        <f t="shared" ca="1" si="647"/>
        <v>0.3490603373501972</v>
      </c>
      <c r="V5125">
        <v>5108</v>
      </c>
      <c r="W5125" s="46">
        <v>0.24788966763732401</v>
      </c>
    </row>
    <row r="5126" spans="10:23">
      <c r="J5126">
        <v>5109</v>
      </c>
      <c r="K5126" s="93">
        <f t="shared" ca="1" si="643"/>
        <v>1.031444284700803</v>
      </c>
      <c r="L5126" s="93">
        <f t="shared" ca="1" si="643"/>
        <v>0.15174809583757254</v>
      </c>
      <c r="M5126" s="93">
        <f t="shared" ca="1" si="644"/>
        <v>1.031444284700803</v>
      </c>
      <c r="N5126" s="101">
        <f t="shared" ca="1" si="640"/>
        <v>0.47189224006667141</v>
      </c>
      <c r="O5126" s="46">
        <f t="shared" ca="1" si="645"/>
        <v>0.69054032214621552</v>
      </c>
      <c r="P5126" s="46">
        <f t="shared" ca="1" si="646"/>
        <v>0.50541181691320869</v>
      </c>
      <c r="Q5126" s="47">
        <f t="shared" ca="1" si="641"/>
        <v>1.0607973326122291</v>
      </c>
      <c r="R5126" s="47">
        <f t="shared" ca="1" si="642"/>
        <v>0.22572420121076406</v>
      </c>
      <c r="S5126" s="97">
        <f t="shared" ca="1" si="647"/>
        <v>0.4581322616784898</v>
      </c>
      <c r="V5126">
        <v>5109</v>
      </c>
      <c r="W5126" s="46">
        <v>6.6056385185058797E-2</v>
      </c>
    </row>
    <row r="5127" spans="10:23">
      <c r="J5127">
        <v>5110</v>
      </c>
      <c r="K5127" s="93">
        <f t="shared" ca="1" si="643"/>
        <v>0.66302253538552247</v>
      </c>
      <c r="L5127" s="93">
        <f t="shared" ca="1" si="643"/>
        <v>-2.0591208949642676</v>
      </c>
      <c r="M5127" s="93">
        <f t="shared" ca="1" si="644"/>
        <v>0.66302253538552247</v>
      </c>
      <c r="N5127" s="101">
        <f t="shared" ca="1" si="640"/>
        <v>-1.7413618627023473</v>
      </c>
      <c r="O5127" s="46">
        <f t="shared" ca="1" si="645"/>
        <v>0.55828816125348801</v>
      </c>
      <c r="P5127" s="46">
        <f t="shared" ca="1" si="646"/>
        <v>0.43928573646684499</v>
      </c>
      <c r="Q5127" s="47">
        <f t="shared" ca="1" si="641"/>
        <v>0.79629301082677406</v>
      </c>
      <c r="R5127" s="47">
        <f t="shared" ca="1" si="642"/>
        <v>-0.1321423649856267</v>
      </c>
      <c r="S5127" s="97">
        <f t="shared" ca="1" si="647"/>
        <v>0.21307289813393065</v>
      </c>
      <c r="V5127">
        <v>5110</v>
      </c>
      <c r="W5127" s="46">
        <v>0.513822090078072</v>
      </c>
    </row>
    <row r="5128" spans="10:23">
      <c r="J5128">
        <v>5111</v>
      </c>
      <c r="K5128" s="93">
        <f t="shared" ca="1" si="643"/>
        <v>0.58914378828844827</v>
      </c>
      <c r="L5128" s="93">
        <f t="shared" ca="1" si="643"/>
        <v>-0.68668192379289161</v>
      </c>
      <c r="M5128" s="93">
        <f t="shared" ca="1" si="644"/>
        <v>0.58914378828844827</v>
      </c>
      <c r="N5128" s="101">
        <f t="shared" ca="1" si="640"/>
        <v>-0.46367064627299848</v>
      </c>
      <c r="O5128" s="46">
        <f t="shared" ca="1" si="645"/>
        <v>0.53176794640245306</v>
      </c>
      <c r="P5128" s="46">
        <f t="shared" ca="1" si="646"/>
        <v>0.42602562904132751</v>
      </c>
      <c r="Q5128" s="47">
        <f t="shared" ca="1" si="641"/>
        <v>0.74325258112470416</v>
      </c>
      <c r="R5128" s="47">
        <f t="shared" ca="1" si="642"/>
        <v>7.4450708855646433E-2</v>
      </c>
      <c r="S5128" s="97">
        <f t="shared" ca="1" si="647"/>
        <v>0.30310932762904974</v>
      </c>
      <c r="V5128">
        <v>5111</v>
      </c>
      <c r="W5128" s="46">
        <v>0.57934723945795297</v>
      </c>
    </row>
    <row r="5129" spans="10:23">
      <c r="J5129">
        <v>5112</v>
      </c>
      <c r="K5129" s="93">
        <f t="shared" ca="1" si="643"/>
        <v>-4.7670500040326226E-2</v>
      </c>
      <c r="L5129" s="93">
        <f t="shared" ca="1" si="643"/>
        <v>1.1547562459239673</v>
      </c>
      <c r="M5129" s="93">
        <f t="shared" ca="1" si="644"/>
        <v>-4.7670500040326226E-2</v>
      </c>
      <c r="N5129" s="101">
        <f t="shared" ca="1" si="640"/>
        <v>1.0796446947744542</v>
      </c>
      <c r="O5129" s="46">
        <f t="shared" ca="1" si="645"/>
        <v>0.30317105744198969</v>
      </c>
      <c r="P5129" s="46">
        <f t="shared" ca="1" si="646"/>
        <v>0.31172718456109583</v>
      </c>
      <c r="Q5129" s="47">
        <f t="shared" ca="1" si="641"/>
        <v>0.28605880320377736</v>
      </c>
      <c r="R5129" s="47">
        <f t="shared" ca="1" si="642"/>
        <v>0.323993208728515</v>
      </c>
      <c r="S5129" s="97">
        <f t="shared" ca="1" si="647"/>
        <v>0.31358213308525235</v>
      </c>
      <c r="V5129">
        <v>5112</v>
      </c>
      <c r="W5129" s="46">
        <v>0.13705935061914201</v>
      </c>
    </row>
    <row r="5130" spans="10:23">
      <c r="J5130">
        <v>5113</v>
      </c>
      <c r="K5130" s="93">
        <f t="shared" ca="1" si="643"/>
        <v>1.0823432592986657</v>
      </c>
      <c r="L5130" s="93">
        <f t="shared" ca="1" si="643"/>
        <v>0.67386312903675727</v>
      </c>
      <c r="M5130" s="93">
        <f t="shared" ca="1" si="644"/>
        <v>1.0823432592986657</v>
      </c>
      <c r="N5130" s="101">
        <f t="shared" ca="1" si="640"/>
        <v>0.98308774111052788</v>
      </c>
      <c r="O5130" s="46">
        <f t="shared" ca="1" si="645"/>
        <v>0.70881150019230543</v>
      </c>
      <c r="P5130" s="46">
        <f t="shared" ca="1" si="646"/>
        <v>0.5145474059362537</v>
      </c>
      <c r="Q5130" s="47">
        <f t="shared" ca="1" si="641"/>
        <v>1.0973396887044089</v>
      </c>
      <c r="R5130" s="47">
        <f t="shared" ca="1" si="642"/>
        <v>0.3083806744935792</v>
      </c>
      <c r="S5130" s="97">
        <f t="shared" ca="1" si="647"/>
        <v>0.50859608734294226</v>
      </c>
      <c r="V5130">
        <v>5113</v>
      </c>
      <c r="W5130" s="46">
        <v>0.224921730144376</v>
      </c>
    </row>
    <row r="5131" spans="10:23">
      <c r="J5131">
        <v>5114</v>
      </c>
      <c r="K5131" s="93">
        <f t="shared" ca="1" si="643"/>
        <v>-0.21342527647515444</v>
      </c>
      <c r="L5131" s="93">
        <f t="shared" ca="1" si="643"/>
        <v>-2.6932911824807717</v>
      </c>
      <c r="M5131" s="93">
        <f t="shared" ca="1" si="644"/>
        <v>-0.21342527647515444</v>
      </c>
      <c r="N5131" s="101">
        <f t="shared" ca="1" si="640"/>
        <v>-2.6213381168107488</v>
      </c>
      <c r="O5131" s="46">
        <f t="shared" ca="1" si="645"/>
        <v>0.24367015283324056</v>
      </c>
      <c r="P5131" s="46">
        <f t="shared" ca="1" si="646"/>
        <v>0.28197673225672126</v>
      </c>
      <c r="Q5131" s="47">
        <f t="shared" ca="1" si="641"/>
        <v>0.16705699398627916</v>
      </c>
      <c r="R5131" s="47">
        <f t="shared" ca="1" si="642"/>
        <v>-0.27442791638171127</v>
      </c>
      <c r="S5131" s="97">
        <f t="shared" ca="1" si="647"/>
        <v>-1.5378881774235353E-2</v>
      </c>
      <c r="V5131">
        <v>5114</v>
      </c>
      <c r="W5131" s="46">
        <v>0.56655567005813401</v>
      </c>
    </row>
    <row r="5132" spans="10:23">
      <c r="J5132">
        <v>5115</v>
      </c>
      <c r="K5132" s="93">
        <f t="shared" ca="1" si="643"/>
        <v>-0.11275387428349812</v>
      </c>
      <c r="L5132" s="93">
        <f t="shared" ca="1" si="643"/>
        <v>1.4750072616724819</v>
      </c>
      <c r="M5132" s="93">
        <f t="shared" ca="1" si="644"/>
        <v>-0.11275387428349812</v>
      </c>
      <c r="N5132" s="101">
        <f t="shared" ca="1" si="640"/>
        <v>1.3625713257389316</v>
      </c>
      <c r="O5132" s="46">
        <f t="shared" ca="1" si="645"/>
        <v>0.27980811294197949</v>
      </c>
      <c r="P5132" s="46">
        <f t="shared" ca="1" si="646"/>
        <v>0.30004571231109073</v>
      </c>
      <c r="Q5132" s="47">
        <f t="shared" ca="1" si="641"/>
        <v>0.23933291420375696</v>
      </c>
      <c r="R5132" s="47">
        <f t="shared" ca="1" si="642"/>
        <v>0.36974032008915647</v>
      </c>
      <c r="S5132" s="97">
        <f t="shared" ca="1" si="647"/>
        <v>0.32477421651556798</v>
      </c>
      <c r="V5132">
        <v>5115</v>
      </c>
      <c r="W5132" s="46">
        <v>0.13193743320724</v>
      </c>
    </row>
    <row r="5133" spans="10:23">
      <c r="J5133">
        <v>5116</v>
      </c>
      <c r="K5133" s="93">
        <f t="shared" ca="1" si="643"/>
        <v>0.67365473849338608</v>
      </c>
      <c r="L5133" s="93">
        <f t="shared" ca="1" si="643"/>
        <v>3.0546831285162601</v>
      </c>
      <c r="M5133" s="93">
        <f t="shared" ca="1" si="644"/>
        <v>0.67365473849338608</v>
      </c>
      <c r="N5133" s="101">
        <f t="shared" ca="1" si="640"/>
        <v>3.1103310387263625</v>
      </c>
      <c r="O5133" s="46">
        <f t="shared" ca="1" si="645"/>
        <v>0.56210479759126852</v>
      </c>
      <c r="P5133" s="46">
        <f t="shared" ca="1" si="646"/>
        <v>0.44119405463573524</v>
      </c>
      <c r="Q5133" s="47">
        <f t="shared" ca="1" si="641"/>
        <v>0.80392628350233497</v>
      </c>
      <c r="R5133" s="47">
        <f t="shared" ca="1" si="642"/>
        <v>0.65233993946439117</v>
      </c>
      <c r="S5133" s="97">
        <f t="shared" ca="1" si="647"/>
        <v>0.60722236852782985</v>
      </c>
      <c r="V5133">
        <v>5116</v>
      </c>
      <c r="W5133" s="46">
        <v>1.8972576255124201E-2</v>
      </c>
    </row>
    <row r="5134" spans="10:23">
      <c r="J5134">
        <v>5117</v>
      </c>
      <c r="K5134" s="93">
        <f t="shared" ca="1" si="643"/>
        <v>0.77267453877341796</v>
      </c>
      <c r="L5134" s="93">
        <f t="shared" ca="1" si="643"/>
        <v>-0.60600546409370304</v>
      </c>
      <c r="M5134" s="93">
        <f t="shared" ca="1" si="644"/>
        <v>0.77267453877341796</v>
      </c>
      <c r="N5134" s="101">
        <f t="shared" ca="1" si="640"/>
        <v>-0.32881575523671674</v>
      </c>
      <c r="O5134" s="46">
        <f t="shared" ca="1" si="645"/>
        <v>0.59764988303353384</v>
      </c>
      <c r="P5134" s="46">
        <f t="shared" ca="1" si="646"/>
        <v>0.4589665973568679</v>
      </c>
      <c r="Q5134" s="47">
        <f t="shared" ca="1" si="641"/>
        <v>0.87501645438686571</v>
      </c>
      <c r="R5134" s="47">
        <f t="shared" ca="1" si="642"/>
        <v>9.6255731934363001E-2</v>
      </c>
      <c r="S5134" s="97">
        <f t="shared" ca="1" si="647"/>
        <v>0.34695280748394841</v>
      </c>
      <c r="V5134">
        <v>5117</v>
      </c>
      <c r="W5134" s="46">
        <v>0.19857630211399499</v>
      </c>
    </row>
    <row r="5135" spans="10:23">
      <c r="J5135">
        <v>5118</v>
      </c>
      <c r="K5135" s="93">
        <f t="shared" ca="1" si="643"/>
        <v>0.69915056317335933</v>
      </c>
      <c r="L5135" s="93">
        <f t="shared" ca="1" si="643"/>
        <v>-1.7599952861625598</v>
      </c>
      <c r="M5135" s="93">
        <f t="shared" ca="1" si="644"/>
        <v>0.69915056317335933</v>
      </c>
      <c r="N5135" s="101">
        <f t="shared" ca="1" si="640"/>
        <v>-1.446276378523619</v>
      </c>
      <c r="O5135" s="46">
        <f t="shared" ca="1" si="645"/>
        <v>0.57125702031952841</v>
      </c>
      <c r="P5135" s="46">
        <f t="shared" ca="1" si="646"/>
        <v>0.44577016599986519</v>
      </c>
      <c r="Q5135" s="47">
        <f t="shared" ca="1" si="641"/>
        <v>0.82223072895885485</v>
      </c>
      <c r="R5135" s="47">
        <f t="shared" ca="1" si="642"/>
        <v>-8.4429258376980898E-2</v>
      </c>
      <c r="S5135" s="97">
        <f t="shared" ca="1" si="647"/>
        <v>0.24341388097127376</v>
      </c>
      <c r="V5135">
        <v>5118</v>
      </c>
      <c r="W5135" s="46">
        <v>-0.46162391216365301</v>
      </c>
    </row>
    <row r="5136" spans="10:23">
      <c r="J5136">
        <v>5119</v>
      </c>
      <c r="K5136" s="93">
        <f t="shared" ca="1" si="643"/>
        <v>-1.1560289105990886</v>
      </c>
      <c r="L5136" s="93">
        <f t="shared" ca="1" si="643"/>
        <v>-0.18661936635411661</v>
      </c>
      <c r="M5136" s="93">
        <f t="shared" ca="1" si="644"/>
        <v>-1.1560289105990886</v>
      </c>
      <c r="N5136" s="101">
        <f t="shared" ca="1" si="640"/>
        <v>-0.54457381131382498</v>
      </c>
      <c r="O5136" s="46">
        <f t="shared" ca="1" si="645"/>
        <v>-9.4695776186731639E-2</v>
      </c>
      <c r="P5136" s="46">
        <f t="shared" ca="1" si="646"/>
        <v>0.11279376774673516</v>
      </c>
      <c r="Q5136" s="47">
        <f t="shared" ca="1" si="641"/>
        <v>-0.50967486405366524</v>
      </c>
      <c r="R5136" s="47">
        <f t="shared" ca="1" si="642"/>
        <v>6.1369274676282337E-2</v>
      </c>
      <c r="S5136" s="97">
        <f t="shared" ca="1" si="647"/>
        <v>-1.6663250755224651E-2</v>
      </c>
      <c r="V5136">
        <v>5119</v>
      </c>
      <c r="W5136" s="46">
        <v>0.79400258393652201</v>
      </c>
    </row>
    <row r="5137" spans="10:23">
      <c r="J5137">
        <v>5120</v>
      </c>
      <c r="K5137" s="93">
        <f t="shared" ca="1" si="643"/>
        <v>0.41527278953387836</v>
      </c>
      <c r="L5137" s="93">
        <f t="shared" ca="1" si="643"/>
        <v>1.0847342253888983</v>
      </c>
      <c r="M5137" s="93">
        <f t="shared" ca="1" si="644"/>
        <v>0.41527278953387836</v>
      </c>
      <c r="N5137" s="101">
        <f t="shared" ca="1" si="640"/>
        <v>1.1604843458811982</v>
      </c>
      <c r="O5137" s="46">
        <f t="shared" ca="1" si="645"/>
        <v>0.46935356575146014</v>
      </c>
      <c r="P5137" s="46">
        <f t="shared" ca="1" si="646"/>
        <v>0.39481843871583105</v>
      </c>
      <c r="Q5137" s="47">
        <f t="shared" ca="1" si="641"/>
        <v>0.61842381982271832</v>
      </c>
      <c r="R5137" s="47">
        <f t="shared" ca="1" si="642"/>
        <v>0.3370643731817472</v>
      </c>
      <c r="S5137" s="97">
        <f t="shared" ca="1" si="647"/>
        <v>0.40320896946660367</v>
      </c>
      <c r="V5137">
        <v>5120</v>
      </c>
      <c r="W5137" s="46">
        <v>0.87497681254093296</v>
      </c>
    </row>
    <row r="5138" spans="10:23">
      <c r="J5138">
        <v>5121</v>
      </c>
      <c r="K5138" s="93">
        <f t="shared" ca="1" si="643"/>
        <v>-0.2545019615504599</v>
      </c>
      <c r="L5138" s="93">
        <f t="shared" ca="1" si="643"/>
        <v>0.33158786498923132</v>
      </c>
      <c r="M5138" s="93">
        <f t="shared" ca="1" si="644"/>
        <v>-0.2545019615504599</v>
      </c>
      <c r="N5138" s="101">
        <f t="shared" ref="N5138:N5201" ca="1" si="648">$N$2*K5138+SQRT(1-$N$2^2)*L5138</f>
        <v>0.23343554702816327</v>
      </c>
      <c r="O5138" s="46">
        <f t="shared" ca="1" si="645"/>
        <v>0.22892487687269922</v>
      </c>
      <c r="P5138" s="46">
        <f t="shared" ca="1" si="646"/>
        <v>0.27460409427645061</v>
      </c>
      <c r="Q5138" s="47">
        <f t="shared" ref="Q5138:Q5201" ca="1" si="649">$K$2+K5138*$S$3</f>
        <v>0.13756644206519647</v>
      </c>
      <c r="R5138" s="47">
        <f t="shared" ref="R5138:R5201" ca="1" si="650">$L$2+$L$3*N5138</f>
        <v>0.18716754482979381</v>
      </c>
      <c r="S5138" s="97">
        <f t="shared" ca="1" si="647"/>
        <v>0.20804621085124653</v>
      </c>
      <c r="V5138">
        <v>5121</v>
      </c>
      <c r="W5138" s="46">
        <v>0.17878562863279199</v>
      </c>
    </row>
    <row r="5139" spans="10:23">
      <c r="J5139">
        <v>5122</v>
      </c>
      <c r="K5139" s="93">
        <f t="shared" ref="K5139:L5202" ca="1" si="651">_xlfn.NORM.S.INV(RAND())</f>
        <v>-1.0937484964534638</v>
      </c>
      <c r="L5139" s="93">
        <f t="shared" ca="1" si="651"/>
        <v>-0.1781020600884814</v>
      </c>
      <c r="M5139" s="93">
        <f t="shared" ref="M5139:M5202" ca="1" si="652">K5139</f>
        <v>-1.0937484964534638</v>
      </c>
      <c r="N5139" s="101">
        <f t="shared" ca="1" si="648"/>
        <v>-0.51669212756129912</v>
      </c>
      <c r="O5139" s="46">
        <f t="shared" ref="O5139:O5202" ca="1" si="653">$K$2+K5139*$K$3</f>
        <v>-7.2339008793490089E-2</v>
      </c>
      <c r="P5139" s="46">
        <f t="shared" ref="P5139:P5202" ca="1" si="654">$K$2+K5139*$R$3</f>
        <v>0.12397215144335594</v>
      </c>
      <c r="Q5139" s="47">
        <f t="shared" ca="1" si="649"/>
        <v>-0.46496132926718214</v>
      </c>
      <c r="R5139" s="47">
        <f t="shared" ca="1" si="650"/>
        <v>6.5877533539016028E-2</v>
      </c>
      <c r="S5139" s="97">
        <f t="shared" ref="S5139:S5202" ca="1" si="655">AVERAGE(R5139,O5139)</f>
        <v>-3.2307376272370306E-3</v>
      </c>
      <c r="V5139">
        <v>5122</v>
      </c>
      <c r="W5139" s="46">
        <v>0.84535375990516104</v>
      </c>
    </row>
    <row r="5140" spans="10:23">
      <c r="J5140">
        <v>5123</v>
      </c>
      <c r="K5140" s="93">
        <f t="shared" ca="1" si="651"/>
        <v>0.61105287887204107</v>
      </c>
      <c r="L5140" s="93">
        <f t="shared" ca="1" si="651"/>
        <v>0.11550777485281652</v>
      </c>
      <c r="M5140" s="93">
        <f t="shared" ca="1" si="652"/>
        <v>0.61105287887204107</v>
      </c>
      <c r="N5140" s="101">
        <f t="shared" ca="1" si="648"/>
        <v>0.30383950305193741</v>
      </c>
      <c r="O5140" s="46">
        <f t="shared" ca="1" si="653"/>
        <v>0.53963264108527176</v>
      </c>
      <c r="P5140" s="46">
        <f t="shared" ca="1" si="654"/>
        <v>0.42995797638273686</v>
      </c>
      <c r="Q5140" s="47">
        <f t="shared" ca="1" si="649"/>
        <v>0.75898197049034155</v>
      </c>
      <c r="R5140" s="47">
        <f t="shared" ca="1" si="650"/>
        <v>0.19855133576340048</v>
      </c>
      <c r="S5140" s="97">
        <f t="shared" ca="1" si="655"/>
        <v>0.3690919884243361</v>
      </c>
      <c r="V5140">
        <v>5123</v>
      </c>
      <c r="W5140" s="46">
        <v>0.22229008020676599</v>
      </c>
    </row>
    <row r="5141" spans="10:23">
      <c r="J5141">
        <v>5124</v>
      </c>
      <c r="K5141" s="93">
        <f t="shared" ca="1" si="651"/>
        <v>0.95497094319396436</v>
      </c>
      <c r="L5141" s="93">
        <f t="shared" ca="1" si="651"/>
        <v>0.78823099763840987</v>
      </c>
      <c r="M5141" s="93">
        <f t="shared" ca="1" si="652"/>
        <v>0.95497094319396436</v>
      </c>
      <c r="N5141" s="101">
        <f t="shared" ca="1" si="648"/>
        <v>1.0510107406565328</v>
      </c>
      <c r="O5141" s="46">
        <f t="shared" ca="1" si="653"/>
        <v>0.6630887271093765</v>
      </c>
      <c r="P5141" s="46">
        <f t="shared" ca="1" si="654"/>
        <v>0.49168601939478923</v>
      </c>
      <c r="Q5141" s="47">
        <f t="shared" ca="1" si="649"/>
        <v>1.005894142538551</v>
      </c>
      <c r="R5141" s="47">
        <f t="shared" ca="1" si="650"/>
        <v>0.31936331339747942</v>
      </c>
      <c r="S5141" s="97">
        <f t="shared" ca="1" si="655"/>
        <v>0.49122602025342799</v>
      </c>
      <c r="V5141">
        <v>5124</v>
      </c>
      <c r="W5141" s="46">
        <v>-0.43857509833509001</v>
      </c>
    </row>
    <row r="5142" spans="10:23">
      <c r="J5142">
        <v>5125</v>
      </c>
      <c r="K5142" s="93">
        <f t="shared" ca="1" si="651"/>
        <v>1.1494048276286015</v>
      </c>
      <c r="L5142" s="93">
        <f t="shared" ca="1" si="651"/>
        <v>-0.80674569691875864</v>
      </c>
      <c r="M5142" s="93">
        <f t="shared" ca="1" si="652"/>
        <v>1.1494048276286015</v>
      </c>
      <c r="N5142" s="101">
        <f t="shared" ca="1" si="648"/>
        <v>-0.39932551188974991</v>
      </c>
      <c r="O5142" s="46">
        <f t="shared" ca="1" si="653"/>
        <v>0.73288455597951829</v>
      </c>
      <c r="P5142" s="46">
        <f t="shared" ca="1" si="654"/>
        <v>0.52658393382986013</v>
      </c>
      <c r="Q5142" s="47">
        <f t="shared" ca="1" si="649"/>
        <v>1.1454858002788346</v>
      </c>
      <c r="R5142" s="47">
        <f t="shared" ca="1" si="650"/>
        <v>8.4854833833600513E-2</v>
      </c>
      <c r="S5142" s="97">
        <f t="shared" ca="1" si="655"/>
        <v>0.40886969490655939</v>
      </c>
      <c r="V5142">
        <v>5125</v>
      </c>
      <c r="W5142" s="46">
        <v>-0.19406203998385799</v>
      </c>
    </row>
    <row r="5143" spans="10:23">
      <c r="J5143">
        <v>5126</v>
      </c>
      <c r="K5143" s="93">
        <f t="shared" ca="1" si="651"/>
        <v>1.5282980060986087</v>
      </c>
      <c r="L5143" s="93">
        <f t="shared" ca="1" si="651"/>
        <v>1.0931293922149146</v>
      </c>
      <c r="M5143" s="93">
        <f t="shared" ca="1" si="652"/>
        <v>1.5282980060986087</v>
      </c>
      <c r="N5143" s="101">
        <f t="shared" ca="1" si="648"/>
        <v>1.5224106504636863</v>
      </c>
      <c r="O5143" s="46">
        <f t="shared" ca="1" si="653"/>
        <v>0.86889564026892785</v>
      </c>
      <c r="P5143" s="46">
        <f t="shared" ca="1" si="654"/>
        <v>0.59458947597456491</v>
      </c>
      <c r="Q5143" s="47">
        <f t="shared" ca="1" si="649"/>
        <v>1.4175079688576537</v>
      </c>
      <c r="R5143" s="47">
        <f t="shared" ca="1" si="650"/>
        <v>0.3955851384544915</v>
      </c>
      <c r="S5143" s="97">
        <f t="shared" ca="1" si="655"/>
        <v>0.63224038936170968</v>
      </c>
      <c r="V5143">
        <v>5126</v>
      </c>
      <c r="W5143" s="46">
        <v>2.1613169415160598E-2</v>
      </c>
    </row>
    <row r="5144" spans="10:23">
      <c r="J5144">
        <v>5127</v>
      </c>
      <c r="K5144" s="93">
        <f t="shared" ca="1" si="651"/>
        <v>-1.0761715524093904</v>
      </c>
      <c r="L5144" s="93">
        <f t="shared" ca="1" si="651"/>
        <v>-0.4938598085886321</v>
      </c>
      <c r="M5144" s="93">
        <f t="shared" ca="1" si="652"/>
        <v>-1.0761715524093904</v>
      </c>
      <c r="N5144" s="101">
        <f t="shared" ca="1" si="648"/>
        <v>-0.81046687793212535</v>
      </c>
      <c r="O5144" s="46">
        <f t="shared" ca="1" si="653"/>
        <v>-6.6029422467385412E-2</v>
      </c>
      <c r="P5144" s="46">
        <f t="shared" ca="1" si="654"/>
        <v>0.12712694460640828</v>
      </c>
      <c r="Q5144" s="47">
        <f t="shared" ca="1" si="649"/>
        <v>-0.45234215661497279</v>
      </c>
      <c r="R5144" s="47">
        <f t="shared" ca="1" si="650"/>
        <v>1.8376362743092595E-2</v>
      </c>
      <c r="S5144" s="97">
        <f t="shared" ca="1" si="655"/>
        <v>-2.3826529862146409E-2</v>
      </c>
      <c r="V5144">
        <v>5127</v>
      </c>
      <c r="W5144" s="46">
        <v>-0.28658841686146203</v>
      </c>
    </row>
    <row r="5145" spans="10:23">
      <c r="J5145">
        <v>5128</v>
      </c>
      <c r="K5145" s="93">
        <f t="shared" ca="1" si="651"/>
        <v>0.13364299533689183</v>
      </c>
      <c r="L5145" s="93">
        <f t="shared" ca="1" si="651"/>
        <v>2.9190212538313309</v>
      </c>
      <c r="M5145" s="93">
        <f t="shared" ca="1" si="652"/>
        <v>0.13364299533689183</v>
      </c>
      <c r="N5145" s="101">
        <f t="shared" ca="1" si="648"/>
        <v>2.8099764473180615</v>
      </c>
      <c r="O5145" s="46">
        <f t="shared" ca="1" si="653"/>
        <v>0.36825706717734408</v>
      </c>
      <c r="P5145" s="46">
        <f t="shared" ca="1" si="654"/>
        <v>0.34427018942877302</v>
      </c>
      <c r="Q5145" s="47">
        <f t="shared" ca="1" si="649"/>
        <v>0.41623082267448619</v>
      </c>
      <c r="R5145" s="47">
        <f t="shared" ca="1" si="650"/>
        <v>0.60377485778934492</v>
      </c>
      <c r="S5145" s="97">
        <f t="shared" ca="1" si="655"/>
        <v>0.4860159624833445</v>
      </c>
      <c r="V5145">
        <v>5128</v>
      </c>
      <c r="W5145" s="46">
        <v>0.54092652983421496</v>
      </c>
    </row>
    <row r="5146" spans="10:23">
      <c r="J5146">
        <v>5129</v>
      </c>
      <c r="K5146" s="93">
        <f t="shared" ca="1" si="651"/>
        <v>3.2084066242346467</v>
      </c>
      <c r="L5146" s="93">
        <f t="shared" ca="1" si="651"/>
        <v>-0.62293019483250245</v>
      </c>
      <c r="M5146" s="93">
        <f t="shared" ca="1" si="652"/>
        <v>3.2084066242346467</v>
      </c>
      <c r="N5146" s="101">
        <f t="shared" ca="1" si="648"/>
        <v>0.42975563755091273</v>
      </c>
      <c r="O5146" s="46">
        <f t="shared" ca="1" si="653"/>
        <v>1.4720033441326248</v>
      </c>
      <c r="P5146" s="46">
        <f t="shared" ca="1" si="654"/>
        <v>0.89614332790641338</v>
      </c>
      <c r="Q5146" s="47">
        <f t="shared" ca="1" si="649"/>
        <v>2.6237233765850476</v>
      </c>
      <c r="R5146" s="47">
        <f t="shared" ca="1" si="650"/>
        <v>0.21891102904285487</v>
      </c>
      <c r="S5146" s="97">
        <f t="shared" ca="1" si="655"/>
        <v>0.84545718658773983</v>
      </c>
      <c r="V5146">
        <v>5129</v>
      </c>
      <c r="W5146" s="46">
        <v>0.80777837732045699</v>
      </c>
    </row>
    <row r="5147" spans="10:23">
      <c r="J5147">
        <v>5130</v>
      </c>
      <c r="K5147" s="93">
        <f t="shared" ca="1" si="651"/>
        <v>-0.15980461795929701</v>
      </c>
      <c r="L5147" s="93">
        <f t="shared" ca="1" si="651"/>
        <v>-0.37820136415201661</v>
      </c>
      <c r="M5147" s="93">
        <f t="shared" ca="1" si="652"/>
        <v>-0.15980461795929701</v>
      </c>
      <c r="N5147" s="101">
        <f t="shared" ca="1" si="648"/>
        <v>-0.40938780860738044</v>
      </c>
      <c r="O5147" s="46">
        <f t="shared" ca="1" si="653"/>
        <v>0.26291833231882411</v>
      </c>
      <c r="P5147" s="46">
        <f t="shared" ca="1" si="654"/>
        <v>0.29160082199951304</v>
      </c>
      <c r="Q5147" s="47">
        <f t="shared" ca="1" si="649"/>
        <v>0.2055533529574462</v>
      </c>
      <c r="R5147" s="47">
        <f t="shared" ca="1" si="650"/>
        <v>8.3227836025313404E-2</v>
      </c>
      <c r="S5147" s="97">
        <f t="shared" ca="1" si="655"/>
        <v>0.17307308417206876</v>
      </c>
      <c r="V5147">
        <v>5130</v>
      </c>
      <c r="W5147" s="46">
        <v>0.37891109791416999</v>
      </c>
    </row>
    <row r="5148" spans="10:23">
      <c r="J5148">
        <v>5131</v>
      </c>
      <c r="K5148" s="93">
        <f t="shared" ca="1" si="651"/>
        <v>0.4795807206609618</v>
      </c>
      <c r="L5148" s="93">
        <f t="shared" ca="1" si="651"/>
        <v>0.61652890053455245</v>
      </c>
      <c r="M5148" s="93">
        <f t="shared" ca="1" si="652"/>
        <v>0.4795807206609618</v>
      </c>
      <c r="N5148" s="101">
        <f t="shared" ca="1" si="648"/>
        <v>0.7370381135274221</v>
      </c>
      <c r="O5148" s="46">
        <f t="shared" ca="1" si="653"/>
        <v>0.49243814984537948</v>
      </c>
      <c r="P5148" s="46">
        <f t="shared" ca="1" si="654"/>
        <v>0.40636073076279072</v>
      </c>
      <c r="Q5148" s="47">
        <f t="shared" ca="1" si="649"/>
        <v>0.664592988010557</v>
      </c>
      <c r="R5148" s="47">
        <f t="shared" ca="1" si="650"/>
        <v>0.26859629762202925</v>
      </c>
      <c r="S5148" s="97">
        <f t="shared" ca="1" si="655"/>
        <v>0.38051722373370434</v>
      </c>
      <c r="V5148">
        <v>5131</v>
      </c>
      <c r="W5148" s="46">
        <v>-0.31400895782483101</v>
      </c>
    </row>
    <row r="5149" spans="10:23">
      <c r="J5149">
        <v>5132</v>
      </c>
      <c r="K5149" s="93">
        <f t="shared" ca="1" si="651"/>
        <v>0.25011255094741258</v>
      </c>
      <c r="L5149" s="93">
        <f t="shared" ca="1" si="651"/>
        <v>0.6284069905972588</v>
      </c>
      <c r="M5149" s="93">
        <f t="shared" ca="1" si="652"/>
        <v>0.25011255094741258</v>
      </c>
      <c r="N5149" s="101">
        <f t="shared" ca="1" si="648"/>
        <v>0.67532350525287577</v>
      </c>
      <c r="O5149" s="46">
        <f t="shared" ca="1" si="653"/>
        <v>0.41006608208033096</v>
      </c>
      <c r="P5149" s="46">
        <f t="shared" ca="1" si="654"/>
        <v>0.36517469688026649</v>
      </c>
      <c r="Q5149" s="47">
        <f t="shared" ca="1" si="649"/>
        <v>0.49984885248045996</v>
      </c>
      <c r="R5149" s="47">
        <f t="shared" ca="1" si="650"/>
        <v>0.25861750895978941</v>
      </c>
      <c r="S5149" s="97">
        <f t="shared" ca="1" si="655"/>
        <v>0.33434179552006016</v>
      </c>
      <c r="V5149">
        <v>5132</v>
      </c>
      <c r="W5149" s="46">
        <v>1.8337632250193101</v>
      </c>
    </row>
    <row r="5150" spans="10:23">
      <c r="J5150">
        <v>5133</v>
      </c>
      <c r="K5150" s="93">
        <f t="shared" ca="1" si="651"/>
        <v>0.7879943713385269</v>
      </c>
      <c r="L5150" s="93">
        <f t="shared" ca="1" si="651"/>
        <v>-1.9923898894158978</v>
      </c>
      <c r="M5150" s="93">
        <f t="shared" ca="1" si="652"/>
        <v>0.7879943713385269</v>
      </c>
      <c r="N5150" s="101">
        <f t="shared" ca="1" si="648"/>
        <v>-1.6383514708076485</v>
      </c>
      <c r="O5150" s="46">
        <f t="shared" ca="1" si="653"/>
        <v>0.60314923524337472</v>
      </c>
      <c r="P5150" s="46">
        <f t="shared" ca="1" si="654"/>
        <v>0.46171627346178834</v>
      </c>
      <c r="Q5150" s="47">
        <f t="shared" ca="1" si="649"/>
        <v>0.88601515880654746</v>
      </c>
      <c r="R5150" s="47">
        <f t="shared" ca="1" si="650"/>
        <v>-0.11548635825608777</v>
      </c>
      <c r="S5150" s="97">
        <f t="shared" ca="1" si="655"/>
        <v>0.24383143849364347</v>
      </c>
      <c r="V5150">
        <v>5133</v>
      </c>
      <c r="W5150" s="46">
        <v>0.390862508288565</v>
      </c>
    </row>
    <row r="5151" spans="10:23">
      <c r="J5151">
        <v>5134</v>
      </c>
      <c r="K5151" s="93">
        <f t="shared" ca="1" si="651"/>
        <v>-0.25619065892321846</v>
      </c>
      <c r="L5151" s="93">
        <f t="shared" ca="1" si="651"/>
        <v>1.0906497294900899</v>
      </c>
      <c r="M5151" s="93">
        <f t="shared" ca="1" si="652"/>
        <v>-0.25619065892321846</v>
      </c>
      <c r="N5151" s="101">
        <f t="shared" ca="1" si="648"/>
        <v>0.95255229590371027</v>
      </c>
      <c r="O5151" s="46">
        <f t="shared" ca="1" si="653"/>
        <v>0.22831868606812195</v>
      </c>
      <c r="P5151" s="46">
        <f t="shared" ca="1" si="654"/>
        <v>0.27430099887416198</v>
      </c>
      <c r="Q5151" s="47">
        <f t="shared" ca="1" si="649"/>
        <v>0.13635406045604195</v>
      </c>
      <c r="R5151" s="47">
        <f t="shared" ca="1" si="650"/>
        <v>0.30344332233425408</v>
      </c>
      <c r="S5151" s="97">
        <f t="shared" ca="1" si="655"/>
        <v>0.26588100420118799</v>
      </c>
      <c r="V5151">
        <v>5134</v>
      </c>
      <c r="W5151" s="46">
        <v>-0.23199524325129001</v>
      </c>
    </row>
    <row r="5152" spans="10:23">
      <c r="J5152">
        <v>5135</v>
      </c>
      <c r="K5152" s="93">
        <f t="shared" ca="1" si="651"/>
        <v>-0.64305029641518252</v>
      </c>
      <c r="L5152" s="93">
        <f t="shared" ca="1" si="651"/>
        <v>0.20425694692421789</v>
      </c>
      <c r="M5152" s="93">
        <f t="shared" ca="1" si="652"/>
        <v>-0.64305029641518252</v>
      </c>
      <c r="N5152" s="101">
        <f t="shared" ca="1" si="648"/>
        <v>-1.0851842757933161E-2</v>
      </c>
      <c r="O5152" s="46">
        <f t="shared" ca="1" si="653"/>
        <v>8.9447886188426973E-2</v>
      </c>
      <c r="P5152" s="46">
        <f t="shared" ca="1" si="654"/>
        <v>0.20486559893431447</v>
      </c>
      <c r="Q5152" s="47">
        <f t="shared" ca="1" si="649"/>
        <v>-0.14138753930334802</v>
      </c>
      <c r="R5152" s="47">
        <f t="shared" ca="1" si="650"/>
        <v>0.14766810857507054</v>
      </c>
      <c r="S5152" s="97">
        <f t="shared" ca="1" si="655"/>
        <v>0.11855799738174876</v>
      </c>
      <c r="V5152">
        <v>5135</v>
      </c>
      <c r="W5152" s="46">
        <v>0.40419891156959797</v>
      </c>
    </row>
    <row r="5153" spans="10:23">
      <c r="J5153">
        <v>5136</v>
      </c>
      <c r="K5153" s="93">
        <f t="shared" ca="1" si="651"/>
        <v>1.3004003867366214</v>
      </c>
      <c r="L5153" s="93">
        <f t="shared" ca="1" si="651"/>
        <v>1.4934496630420155</v>
      </c>
      <c r="M5153" s="93">
        <f t="shared" ca="1" si="652"/>
        <v>1.3004003867366214</v>
      </c>
      <c r="N5153" s="101">
        <f t="shared" ca="1" si="648"/>
        <v>1.8294710135977135</v>
      </c>
      <c r="O5153" s="46">
        <f t="shared" ca="1" si="653"/>
        <v>0.78708735213461756</v>
      </c>
      <c r="P5153" s="46">
        <f t="shared" ca="1" si="654"/>
        <v>0.55368533190740976</v>
      </c>
      <c r="Q5153" s="47">
        <f t="shared" ca="1" si="649"/>
        <v>1.2538913925890331</v>
      </c>
      <c r="R5153" s="47">
        <f t="shared" ca="1" si="650"/>
        <v>0.44523449305517249</v>
      </c>
      <c r="S5153" s="97">
        <f t="shared" ca="1" si="655"/>
        <v>0.61616092259489497</v>
      </c>
      <c r="V5153">
        <v>5136</v>
      </c>
      <c r="W5153" s="46">
        <v>0.400419622409314</v>
      </c>
    </row>
    <row r="5154" spans="10:23">
      <c r="J5154">
        <v>5137</v>
      </c>
      <c r="K5154" s="93">
        <f t="shared" ca="1" si="651"/>
        <v>-0.74965006146517599</v>
      </c>
      <c r="L5154" s="93">
        <f t="shared" ca="1" si="651"/>
        <v>-0.64128874365653077</v>
      </c>
      <c r="M5154" s="93">
        <f t="shared" ca="1" si="652"/>
        <v>-0.74965006146517599</v>
      </c>
      <c r="N5154" s="101">
        <f t="shared" ca="1" si="648"/>
        <v>-0.84640061354220975</v>
      </c>
      <c r="O5154" s="46">
        <f t="shared" ca="1" si="653"/>
        <v>5.1181824793516906E-2</v>
      </c>
      <c r="P5154" s="46">
        <f t="shared" ca="1" si="654"/>
        <v>0.18573256823685944</v>
      </c>
      <c r="Q5154" s="47">
        <f t="shared" ca="1" si="649"/>
        <v>-0.21791966209316815</v>
      </c>
      <c r="R5154" s="47">
        <f t="shared" ca="1" si="650"/>
        <v>1.2566147568386116E-2</v>
      </c>
      <c r="S5154" s="97">
        <f t="shared" ca="1" si="655"/>
        <v>3.1873986180951511E-2</v>
      </c>
      <c r="V5154">
        <v>5137</v>
      </c>
      <c r="W5154" s="46">
        <v>-0.38260733844350298</v>
      </c>
    </row>
    <row r="5155" spans="10:23">
      <c r="J5155">
        <v>5138</v>
      </c>
      <c r="K5155" s="93">
        <f t="shared" ca="1" si="651"/>
        <v>-3.2521739996122984E-2</v>
      </c>
      <c r="L5155" s="93">
        <f t="shared" ca="1" si="651"/>
        <v>0.57462764831526025</v>
      </c>
      <c r="M5155" s="93">
        <f t="shared" ca="1" si="652"/>
        <v>-3.2521739996122984E-2</v>
      </c>
      <c r="N5155" s="101">
        <f t="shared" ca="1" si="648"/>
        <v>0.53445216993337297</v>
      </c>
      <c r="O5155" s="46">
        <f t="shared" ca="1" si="653"/>
        <v>0.30860899983929591</v>
      </c>
      <c r="P5155" s="46">
        <f t="shared" ca="1" si="654"/>
        <v>0.31444615575974894</v>
      </c>
      <c r="Q5155" s="47">
        <f t="shared" ca="1" si="649"/>
        <v>0.29693468799838985</v>
      </c>
      <c r="R5155" s="47">
        <f t="shared" ca="1" si="650"/>
        <v>0.23583967202582934</v>
      </c>
      <c r="S5155" s="97">
        <f t="shared" ca="1" si="655"/>
        <v>0.27222433593256262</v>
      </c>
      <c r="V5155">
        <v>5138</v>
      </c>
      <c r="W5155" s="46">
        <v>0.29383914963560998</v>
      </c>
    </row>
    <row r="5156" spans="10:23">
      <c r="J5156">
        <v>5139</v>
      </c>
      <c r="K5156" s="93">
        <f t="shared" ca="1" si="651"/>
        <v>-0.4818818274164447</v>
      </c>
      <c r="L5156" s="93">
        <f t="shared" ca="1" si="651"/>
        <v>-0.88012329026231706</v>
      </c>
      <c r="M5156" s="93">
        <f t="shared" ca="1" si="652"/>
        <v>-0.4818818274164447</v>
      </c>
      <c r="N5156" s="101">
        <f t="shared" ca="1" si="648"/>
        <v>-0.98767932649792434</v>
      </c>
      <c r="O5156" s="46">
        <f t="shared" ca="1" si="653"/>
        <v>0.14730244643757021</v>
      </c>
      <c r="P5156" s="46">
        <f t="shared" ca="1" si="654"/>
        <v>0.23379287905888607</v>
      </c>
      <c r="Q5156" s="47">
        <f t="shared" ca="1" si="649"/>
        <v>-2.5678418805061554E-2</v>
      </c>
      <c r="R5156" s="47">
        <f t="shared" ca="1" si="650"/>
        <v>-1.0277559269817604E-2</v>
      </c>
      <c r="S5156" s="97">
        <f t="shared" ca="1" si="655"/>
        <v>6.8512443583876301E-2</v>
      </c>
      <c r="V5156">
        <v>5139</v>
      </c>
      <c r="W5156" s="46">
        <v>0.87144019421621199</v>
      </c>
    </row>
    <row r="5157" spans="10:23">
      <c r="J5157">
        <v>5140</v>
      </c>
      <c r="K5157" s="93">
        <f t="shared" ca="1" si="651"/>
        <v>-0.14660424007848485</v>
      </c>
      <c r="L5157" s="93">
        <f t="shared" ca="1" si="651"/>
        <v>0.19654616081942736</v>
      </c>
      <c r="M5157" s="93">
        <f t="shared" ca="1" si="652"/>
        <v>-0.14660424007848485</v>
      </c>
      <c r="N5157" s="101">
        <f t="shared" ca="1" si="648"/>
        <v>0.13971867356587619</v>
      </c>
      <c r="O5157" s="46">
        <f t="shared" ca="1" si="653"/>
        <v>0.26765686499932556</v>
      </c>
      <c r="P5157" s="46">
        <f t="shared" ca="1" si="654"/>
        <v>0.29397008833976374</v>
      </c>
      <c r="Q5157" s="47">
        <f t="shared" ca="1" si="649"/>
        <v>0.2150304183184491</v>
      </c>
      <c r="R5157" s="47">
        <f t="shared" ca="1" si="650"/>
        <v>0.17201423023358431</v>
      </c>
      <c r="S5157" s="97">
        <f t="shared" ca="1" si="655"/>
        <v>0.21983554761645493</v>
      </c>
      <c r="V5157">
        <v>5140</v>
      </c>
      <c r="W5157" s="46">
        <v>0.33376668396860798</v>
      </c>
    </row>
    <row r="5158" spans="10:23">
      <c r="J5158">
        <v>5141</v>
      </c>
      <c r="K5158" s="93">
        <f t="shared" ca="1" si="651"/>
        <v>0.15387182626275067</v>
      </c>
      <c r="L5158" s="93">
        <f t="shared" ca="1" si="651"/>
        <v>0.65012658273178836</v>
      </c>
      <c r="M5158" s="93">
        <f t="shared" ca="1" si="652"/>
        <v>0.15387182626275067</v>
      </c>
      <c r="N5158" s="101">
        <f t="shared" ca="1" si="648"/>
        <v>0.66530877593219861</v>
      </c>
      <c r="O5158" s="46">
        <f t="shared" ca="1" si="653"/>
        <v>0.37551859993769438</v>
      </c>
      <c r="P5158" s="46">
        <f t="shared" ca="1" si="654"/>
        <v>0.34790095580894814</v>
      </c>
      <c r="Q5158" s="47">
        <f t="shared" ca="1" si="649"/>
        <v>0.43075388819518673</v>
      </c>
      <c r="R5158" s="47">
        <f t="shared" ca="1" si="650"/>
        <v>0.25699820244234384</v>
      </c>
      <c r="S5158" s="97">
        <f t="shared" ca="1" si="655"/>
        <v>0.31625840119001913</v>
      </c>
      <c r="V5158">
        <v>5141</v>
      </c>
      <c r="W5158" s="46">
        <v>0.77832148359561304</v>
      </c>
    </row>
    <row r="5159" spans="10:23">
      <c r="J5159">
        <v>5142</v>
      </c>
      <c r="K5159" s="93">
        <f t="shared" ca="1" si="651"/>
        <v>-0.18047669604521754</v>
      </c>
      <c r="L5159" s="93">
        <f t="shared" ca="1" si="651"/>
        <v>-1.6927989886608523</v>
      </c>
      <c r="M5159" s="93">
        <f t="shared" ca="1" si="652"/>
        <v>-0.18047669604521754</v>
      </c>
      <c r="N5159" s="101">
        <f t="shared" ca="1" si="648"/>
        <v>-1.6623099002096524</v>
      </c>
      <c r="O5159" s="46">
        <f t="shared" ca="1" si="653"/>
        <v>0.2554976873593795</v>
      </c>
      <c r="P5159" s="46">
        <f t="shared" ca="1" si="654"/>
        <v>0.28789049951979073</v>
      </c>
      <c r="Q5159" s="47">
        <f t="shared" ca="1" si="649"/>
        <v>0.19071206303855706</v>
      </c>
      <c r="R5159" s="47">
        <f t="shared" ca="1" si="650"/>
        <v>-0.11936025635519304</v>
      </c>
      <c r="S5159" s="97">
        <f t="shared" ca="1" si="655"/>
        <v>6.806871550209323E-2</v>
      </c>
      <c r="V5159">
        <v>5142</v>
      </c>
      <c r="W5159" s="46">
        <v>0.441594107244209</v>
      </c>
    </row>
    <row r="5160" spans="10:23">
      <c r="J5160">
        <v>5143</v>
      </c>
      <c r="K5160" s="93">
        <f t="shared" ca="1" si="651"/>
        <v>0.5725416957698114</v>
      </c>
      <c r="L5160" s="93">
        <f t="shared" ca="1" si="651"/>
        <v>-1.1148511765639046</v>
      </c>
      <c r="M5160" s="93">
        <f t="shared" ca="1" si="652"/>
        <v>0.5725416957698114</v>
      </c>
      <c r="N5160" s="101">
        <f t="shared" ca="1" si="648"/>
        <v>-0.87489055438780028</v>
      </c>
      <c r="O5160" s="46">
        <f t="shared" ca="1" si="653"/>
        <v>0.52580830201389184</v>
      </c>
      <c r="P5160" s="46">
        <f t="shared" ca="1" si="654"/>
        <v>0.4230458068470469</v>
      </c>
      <c r="Q5160" s="47">
        <f t="shared" ca="1" si="649"/>
        <v>0.73133329234758171</v>
      </c>
      <c r="R5160" s="47">
        <f t="shared" ca="1" si="650"/>
        <v>7.9595381019023637E-3</v>
      </c>
      <c r="S5160" s="97">
        <f t="shared" ca="1" si="655"/>
        <v>0.26688392005789707</v>
      </c>
      <c r="V5160">
        <v>5143</v>
      </c>
      <c r="W5160" s="46">
        <v>0.592619465648618</v>
      </c>
    </row>
    <row r="5161" spans="10:23">
      <c r="J5161">
        <v>5144</v>
      </c>
      <c r="K5161" s="93">
        <f t="shared" ca="1" si="651"/>
        <v>1.7562566959555226</v>
      </c>
      <c r="L5161" s="93">
        <f t="shared" ca="1" si="651"/>
        <v>1.077809938326038</v>
      </c>
      <c r="M5161" s="93">
        <f t="shared" ca="1" si="652"/>
        <v>1.7562566959555226</v>
      </c>
      <c r="N5161" s="101">
        <f t="shared" ca="1" si="648"/>
        <v>1.5803825110927137</v>
      </c>
      <c r="O5161" s="46">
        <f t="shared" ca="1" si="653"/>
        <v>0.95072585084656791</v>
      </c>
      <c r="P5161" s="46">
        <f t="shared" ca="1" si="654"/>
        <v>0.63550458126338494</v>
      </c>
      <c r="Q5161" s="47">
        <f t="shared" ca="1" si="649"/>
        <v>1.5811683900129339</v>
      </c>
      <c r="R5161" s="47">
        <f t="shared" ca="1" si="650"/>
        <v>0.4049587529316408</v>
      </c>
      <c r="S5161" s="97">
        <f t="shared" ca="1" si="655"/>
        <v>0.67784230188910433</v>
      </c>
      <c r="V5161">
        <v>5144</v>
      </c>
      <c r="W5161" s="46">
        <v>0.30759699334051699</v>
      </c>
    </row>
    <row r="5162" spans="10:23">
      <c r="J5162">
        <v>5145</v>
      </c>
      <c r="K5162" s="93">
        <f t="shared" ca="1" si="651"/>
        <v>-0.59171051786884965</v>
      </c>
      <c r="L5162" s="93">
        <f t="shared" ca="1" si="651"/>
        <v>3.3642139300233354E-2</v>
      </c>
      <c r="M5162" s="93">
        <f t="shared" ca="1" si="652"/>
        <v>-0.59171051786884965</v>
      </c>
      <c r="N5162" s="101">
        <f t="shared" ca="1" si="648"/>
        <v>-0.15628167220637817</v>
      </c>
      <c r="O5162" s="46">
        <f t="shared" ca="1" si="653"/>
        <v>0.10787729939523572</v>
      </c>
      <c r="P5162" s="46">
        <f t="shared" ca="1" si="654"/>
        <v>0.21408030553771884</v>
      </c>
      <c r="Q5162" s="47">
        <f t="shared" ca="1" si="649"/>
        <v>-0.10452871288973054</v>
      </c>
      <c r="R5162" s="47">
        <f t="shared" ca="1" si="650"/>
        <v>0.12415319737615824</v>
      </c>
      <c r="S5162" s="97">
        <f t="shared" ca="1" si="655"/>
        <v>0.11601524838569698</v>
      </c>
      <c r="V5162">
        <v>5145</v>
      </c>
      <c r="W5162" s="46">
        <v>-0.113762419080779</v>
      </c>
    </row>
    <row r="5163" spans="10:23">
      <c r="J5163">
        <v>5146</v>
      </c>
      <c r="K5163" s="93">
        <f t="shared" ca="1" si="651"/>
        <v>1.1477071196105393</v>
      </c>
      <c r="L5163" s="93">
        <f t="shared" ca="1" si="651"/>
        <v>3.4715739500705271E-2</v>
      </c>
      <c r="M5163" s="93">
        <f t="shared" ca="1" si="652"/>
        <v>1.1477071196105393</v>
      </c>
      <c r="N5163" s="101">
        <f t="shared" ca="1" si="648"/>
        <v>0.39791002024790878</v>
      </c>
      <c r="O5163" s="46">
        <f t="shared" ca="1" si="653"/>
        <v>0.73227513062835237</v>
      </c>
      <c r="P5163" s="46">
        <f t="shared" ca="1" si="654"/>
        <v>0.52627922115427717</v>
      </c>
      <c r="Q5163" s="47">
        <f t="shared" ca="1" si="649"/>
        <v>1.1442669495765028</v>
      </c>
      <c r="R5163" s="47">
        <f t="shared" ca="1" si="650"/>
        <v>0.21376183189537315</v>
      </c>
      <c r="S5163" s="97">
        <f t="shared" ca="1" si="655"/>
        <v>0.47301848126186274</v>
      </c>
      <c r="V5163">
        <v>5146</v>
      </c>
      <c r="W5163" s="46">
        <v>-6.9263940001434501E-2</v>
      </c>
    </row>
    <row r="5164" spans="10:23">
      <c r="J5164">
        <v>5147</v>
      </c>
      <c r="K5164" s="93">
        <f t="shared" ca="1" si="651"/>
        <v>0.45517931237468606</v>
      </c>
      <c r="L5164" s="93">
        <f t="shared" ca="1" si="651"/>
        <v>0.14099880480028801</v>
      </c>
      <c r="M5164" s="93">
        <f t="shared" ca="1" si="652"/>
        <v>0.45517931237468606</v>
      </c>
      <c r="N5164" s="101">
        <f t="shared" ca="1" si="648"/>
        <v>0.27843582904001474</v>
      </c>
      <c r="O5164" s="46">
        <f t="shared" ca="1" si="653"/>
        <v>0.48367878919231444</v>
      </c>
      <c r="P5164" s="46">
        <f t="shared" ca="1" si="654"/>
        <v>0.4019810504362582</v>
      </c>
      <c r="Q5164" s="47">
        <f t="shared" ca="1" si="649"/>
        <v>0.64707426670442691</v>
      </c>
      <c r="R5164" s="47">
        <f t="shared" ca="1" si="650"/>
        <v>0.19444375246510442</v>
      </c>
      <c r="S5164" s="97">
        <f t="shared" ca="1" si="655"/>
        <v>0.3390612708287094</v>
      </c>
      <c r="V5164">
        <v>5147</v>
      </c>
      <c r="W5164" s="46">
        <v>-0.69854802356312795</v>
      </c>
    </row>
    <row r="5165" spans="10:23">
      <c r="J5165">
        <v>5148</v>
      </c>
      <c r="K5165" s="93">
        <f t="shared" ca="1" si="651"/>
        <v>-2.7871845738369507</v>
      </c>
      <c r="L5165" s="93">
        <f t="shared" ca="1" si="651"/>
        <v>0.74957321108322272</v>
      </c>
      <c r="M5165" s="93">
        <f t="shared" ca="1" si="652"/>
        <v>-2.7871845738369507</v>
      </c>
      <c r="N5165" s="101">
        <f t="shared" ca="1" si="648"/>
        <v>-0.17572946138085188</v>
      </c>
      <c r="O5165" s="46">
        <f t="shared" ca="1" si="653"/>
        <v>-0.68023086366879459</v>
      </c>
      <c r="P5165" s="46">
        <f t="shared" ca="1" si="654"/>
        <v>-0.17997377599429631</v>
      </c>
      <c r="Q5165" s="47">
        <f t="shared" ca="1" si="649"/>
        <v>-1.6807450390177912</v>
      </c>
      <c r="R5165" s="47">
        <f t="shared" ca="1" si="650"/>
        <v>0.12100863592554446</v>
      </c>
      <c r="S5165" s="97">
        <f t="shared" ca="1" si="655"/>
        <v>-0.27961111387162507</v>
      </c>
      <c r="V5165">
        <v>5148</v>
      </c>
      <c r="W5165" s="46">
        <v>1.19016821188766</v>
      </c>
    </row>
    <row r="5166" spans="10:23">
      <c r="J5166">
        <v>5149</v>
      </c>
      <c r="K5166" s="93">
        <f t="shared" ca="1" si="651"/>
        <v>2.4221664065609474</v>
      </c>
      <c r="L5166" s="93">
        <f t="shared" ca="1" si="651"/>
        <v>2.0325826050788569</v>
      </c>
      <c r="M5166" s="93">
        <f t="shared" ca="1" si="652"/>
        <v>2.4221664065609474</v>
      </c>
      <c r="N5166" s="101">
        <f t="shared" ca="1" si="648"/>
        <v>2.6973606517153486</v>
      </c>
      <c r="O5166" s="46">
        <f t="shared" ca="1" si="653"/>
        <v>1.1897671081846444</v>
      </c>
      <c r="P5166" s="46">
        <f t="shared" ca="1" si="654"/>
        <v>0.75502520993242317</v>
      </c>
      <c r="Q5166" s="47">
        <f t="shared" ca="1" si="649"/>
        <v>2.0592509046890868</v>
      </c>
      <c r="R5166" s="47">
        <f t="shared" ca="1" si="650"/>
        <v>0.58556572941976637</v>
      </c>
      <c r="S5166" s="97">
        <f t="shared" ca="1" si="655"/>
        <v>0.88766641880220543</v>
      </c>
      <c r="V5166">
        <v>5149</v>
      </c>
      <c r="W5166" s="46">
        <v>-0.24266115084286699</v>
      </c>
    </row>
    <row r="5167" spans="10:23">
      <c r="J5167">
        <v>5150</v>
      </c>
      <c r="K5167" s="93">
        <f t="shared" ca="1" si="651"/>
        <v>-0.5736470717392238</v>
      </c>
      <c r="L5167" s="93">
        <f t="shared" ca="1" si="651"/>
        <v>1.1727886434704347</v>
      </c>
      <c r="M5167" s="93">
        <f t="shared" ca="1" si="652"/>
        <v>-0.5736470717392238</v>
      </c>
      <c r="N5167" s="101">
        <f t="shared" ca="1" si="648"/>
        <v>0.92946855837189979</v>
      </c>
      <c r="O5167" s="46">
        <f t="shared" ca="1" si="653"/>
        <v>0.11436152511820749</v>
      </c>
      <c r="P5167" s="46">
        <f t="shared" ca="1" si="654"/>
        <v>0.21732241839920474</v>
      </c>
      <c r="Q5167" s="47">
        <f t="shared" ca="1" si="649"/>
        <v>-9.1560261443786983E-2</v>
      </c>
      <c r="R5167" s="47">
        <f t="shared" ca="1" si="650"/>
        <v>0.29971085534135322</v>
      </c>
      <c r="S5167" s="97">
        <f t="shared" ca="1" si="655"/>
        <v>0.20703619022978037</v>
      </c>
      <c r="V5167">
        <v>5150</v>
      </c>
      <c r="W5167" s="46">
        <v>-0.111906544110403</v>
      </c>
    </row>
    <row r="5168" spans="10:23">
      <c r="J5168">
        <v>5151</v>
      </c>
      <c r="K5168" s="93">
        <f t="shared" ca="1" si="651"/>
        <v>-2.294092260632735</v>
      </c>
      <c r="L5168" s="93">
        <f t="shared" ca="1" si="651"/>
        <v>1.0821045583755595</v>
      </c>
      <c r="M5168" s="93">
        <f t="shared" ca="1" si="652"/>
        <v>-2.294092260632735</v>
      </c>
      <c r="N5168" s="101">
        <f t="shared" ca="1" si="648"/>
        <v>0.29635233597537103</v>
      </c>
      <c r="O5168" s="46">
        <f t="shared" ca="1" si="653"/>
        <v>-0.50322577626000287</v>
      </c>
      <c r="P5168" s="46">
        <f t="shared" ca="1" si="654"/>
        <v>-9.147123228990045E-2</v>
      </c>
      <c r="Q5168" s="47">
        <f t="shared" ca="1" si="649"/>
        <v>-1.3267348642002077</v>
      </c>
      <c r="R5168" s="47">
        <f t="shared" ca="1" si="650"/>
        <v>0.19734071707805512</v>
      </c>
      <c r="S5168" s="97">
        <f t="shared" ca="1" si="655"/>
        <v>-0.15294252959097387</v>
      </c>
      <c r="V5168">
        <v>5151</v>
      </c>
      <c r="W5168" s="46">
        <v>1.2502548702265699</v>
      </c>
    </row>
    <row r="5169" spans="10:23">
      <c r="J5169">
        <v>5152</v>
      </c>
      <c r="K5169" s="93">
        <f t="shared" ca="1" si="651"/>
        <v>0.12617847821570624</v>
      </c>
      <c r="L5169" s="93">
        <f t="shared" ca="1" si="651"/>
        <v>-2.2897441624114799E-2</v>
      </c>
      <c r="M5169" s="93">
        <f t="shared" ca="1" si="652"/>
        <v>0.12617847821570624</v>
      </c>
      <c r="N5169" s="101">
        <f t="shared" ca="1" si="648"/>
        <v>1.8418907256461742E-2</v>
      </c>
      <c r="O5169" s="46">
        <f t="shared" ca="1" si="653"/>
        <v>0.36557753340624538</v>
      </c>
      <c r="P5169" s="46">
        <f t="shared" ca="1" si="654"/>
        <v>0.34293042254322365</v>
      </c>
      <c r="Q5169" s="47">
        <f t="shared" ca="1" si="649"/>
        <v>0.4108717551322888</v>
      </c>
      <c r="R5169" s="47">
        <f t="shared" ca="1" si="650"/>
        <v>0.15240096902003214</v>
      </c>
      <c r="S5169" s="97">
        <f t="shared" ca="1" si="655"/>
        <v>0.25898925121313876</v>
      </c>
      <c r="V5169">
        <v>5152</v>
      </c>
      <c r="W5169" s="46">
        <v>0.2653501602992</v>
      </c>
    </row>
    <row r="5170" spans="10:23">
      <c r="J5170">
        <v>5153</v>
      </c>
      <c r="K5170" s="93">
        <f t="shared" ca="1" si="651"/>
        <v>-0.99650985237168399</v>
      </c>
      <c r="L5170" s="93">
        <f t="shared" ca="1" si="651"/>
        <v>-0.73091772175012448</v>
      </c>
      <c r="M5170" s="93">
        <f t="shared" ca="1" si="652"/>
        <v>-0.99650985237168399</v>
      </c>
      <c r="N5170" s="101">
        <f t="shared" ca="1" si="648"/>
        <v>-1.0098832923138215</v>
      </c>
      <c r="O5170" s="46">
        <f t="shared" ca="1" si="653"/>
        <v>-3.7433304051588123E-2</v>
      </c>
      <c r="P5170" s="46">
        <f t="shared" ca="1" si="654"/>
        <v>0.14142500381430692</v>
      </c>
      <c r="Q5170" s="47">
        <f t="shared" ca="1" si="649"/>
        <v>-0.39514991978337821</v>
      </c>
      <c r="R5170" s="47">
        <f t="shared" ca="1" si="650"/>
        <v>-1.3867773783612369E-2</v>
      </c>
      <c r="S5170" s="97">
        <f t="shared" ca="1" si="655"/>
        <v>-2.5650538917600246E-2</v>
      </c>
      <c r="V5170">
        <v>5153</v>
      </c>
      <c r="W5170" s="46">
        <v>0.69438727727932703</v>
      </c>
    </row>
    <row r="5171" spans="10:23">
      <c r="J5171">
        <v>5154</v>
      </c>
      <c r="K5171" s="93">
        <f t="shared" ca="1" si="651"/>
        <v>0.10891701827920003</v>
      </c>
      <c r="L5171" s="93">
        <f t="shared" ca="1" si="651"/>
        <v>-1.2991534675139723E-2</v>
      </c>
      <c r="M5171" s="93">
        <f t="shared" ca="1" si="652"/>
        <v>0.10891701827920003</v>
      </c>
      <c r="N5171" s="101">
        <f t="shared" ca="1" si="648"/>
        <v>2.2320999601636377E-2</v>
      </c>
      <c r="O5171" s="46">
        <f t="shared" ca="1" si="653"/>
        <v>0.35938119624371645</v>
      </c>
      <c r="P5171" s="46">
        <f t="shared" ca="1" si="654"/>
        <v>0.33983225396195921</v>
      </c>
      <c r="Q5171" s="47">
        <f t="shared" ca="1" si="649"/>
        <v>0.39847908080723093</v>
      </c>
      <c r="R5171" s="47">
        <f t="shared" ca="1" si="650"/>
        <v>0.1530319080463291</v>
      </c>
      <c r="S5171" s="97">
        <f t="shared" ca="1" si="655"/>
        <v>0.25620655214502275</v>
      </c>
      <c r="V5171">
        <v>5154</v>
      </c>
      <c r="W5171" s="46">
        <v>0.16259456623200499</v>
      </c>
    </row>
    <row r="5172" spans="10:23">
      <c r="J5172">
        <v>5155</v>
      </c>
      <c r="K5172" s="93">
        <f t="shared" ca="1" si="651"/>
        <v>0.18913232814814365</v>
      </c>
      <c r="L5172" s="93">
        <f t="shared" ca="1" si="651"/>
        <v>-0.6783933337493474</v>
      </c>
      <c r="M5172" s="93">
        <f t="shared" ca="1" si="652"/>
        <v>0.18913232814814365</v>
      </c>
      <c r="N5172" s="101">
        <f t="shared" ca="1" si="648"/>
        <v>-0.58302499142883524</v>
      </c>
      <c r="O5172" s="46">
        <f t="shared" ca="1" si="653"/>
        <v>0.38817604368842873</v>
      </c>
      <c r="P5172" s="46">
        <f t="shared" ca="1" si="654"/>
        <v>0.35422967768431535</v>
      </c>
      <c r="Q5172" s="47">
        <f t="shared" ca="1" si="649"/>
        <v>0.45606877569665544</v>
      </c>
      <c r="R5172" s="47">
        <f t="shared" ca="1" si="650"/>
        <v>5.5152007631914524E-2</v>
      </c>
      <c r="S5172" s="97">
        <f t="shared" ca="1" si="655"/>
        <v>0.22166402566017163</v>
      </c>
      <c r="V5172">
        <v>5155</v>
      </c>
      <c r="W5172" s="46">
        <v>-1.37358205600338E-2</v>
      </c>
    </row>
    <row r="5173" spans="10:23">
      <c r="J5173">
        <v>5156</v>
      </c>
      <c r="K5173" s="93">
        <f t="shared" ca="1" si="651"/>
        <v>1.1598751031734604</v>
      </c>
      <c r="L5173" s="93">
        <f t="shared" ca="1" si="651"/>
        <v>1.061904710084105</v>
      </c>
      <c r="M5173" s="93">
        <f t="shared" ca="1" si="652"/>
        <v>1.1598751031734604</v>
      </c>
      <c r="N5173" s="101">
        <f t="shared" ca="1" si="648"/>
        <v>1.3756403060893883</v>
      </c>
      <c r="O5173" s="46">
        <f t="shared" ca="1" si="653"/>
        <v>0.73664306526547496</v>
      </c>
      <c r="P5173" s="46">
        <f t="shared" ca="1" si="654"/>
        <v>0.52846318847283846</v>
      </c>
      <c r="Q5173" s="47">
        <f t="shared" ca="1" si="649"/>
        <v>1.153002818850748</v>
      </c>
      <c r="R5173" s="47">
        <f t="shared" ca="1" si="650"/>
        <v>0.37185347605974955</v>
      </c>
      <c r="S5173" s="97">
        <f t="shared" ca="1" si="655"/>
        <v>0.55424827066261229</v>
      </c>
      <c r="V5173">
        <v>5156</v>
      </c>
      <c r="W5173" s="46">
        <v>1.9234327019649</v>
      </c>
    </row>
    <row r="5174" spans="10:23">
      <c r="J5174">
        <v>5157</v>
      </c>
      <c r="K5174" s="93">
        <f t="shared" ca="1" si="651"/>
        <v>2.4468357844454203</v>
      </c>
      <c r="L5174" s="93">
        <f t="shared" ca="1" si="651"/>
        <v>0.15774812971365054</v>
      </c>
      <c r="M5174" s="93">
        <f t="shared" ca="1" si="652"/>
        <v>2.4468357844454203</v>
      </c>
      <c r="N5174" s="101">
        <f t="shared" ca="1" si="648"/>
        <v>0.9277070205874749</v>
      </c>
      <c r="O5174" s="46">
        <f t="shared" ca="1" si="653"/>
        <v>1.1986226617429356</v>
      </c>
      <c r="P5174" s="46">
        <f t="shared" ca="1" si="654"/>
        <v>0.7594529867115688</v>
      </c>
      <c r="Q5174" s="47">
        <f t="shared" ca="1" si="649"/>
        <v>2.0769620118056693</v>
      </c>
      <c r="R5174" s="47">
        <f t="shared" ca="1" si="650"/>
        <v>0.29942602791130413</v>
      </c>
      <c r="S5174" s="97">
        <f t="shared" ca="1" si="655"/>
        <v>0.74902434482711988</v>
      </c>
      <c r="V5174">
        <v>5157</v>
      </c>
      <c r="W5174" s="46">
        <v>1.1890851436828</v>
      </c>
    </row>
    <row r="5175" spans="10:23">
      <c r="J5175">
        <v>5158</v>
      </c>
      <c r="K5175" s="93">
        <f t="shared" ca="1" si="651"/>
        <v>-6.1167034312069171E-2</v>
      </c>
      <c r="L5175" s="93">
        <f t="shared" ca="1" si="651"/>
        <v>-0.83837667886440859</v>
      </c>
      <c r="M5175" s="93">
        <f t="shared" ca="1" si="652"/>
        <v>-6.1167034312069171E-2</v>
      </c>
      <c r="N5175" s="101">
        <f t="shared" ca="1" si="648"/>
        <v>-0.81430332370483782</v>
      </c>
      <c r="O5175" s="46">
        <f t="shared" ca="1" si="653"/>
        <v>0.29832621365815193</v>
      </c>
      <c r="P5175" s="46">
        <f t="shared" ca="1" si="654"/>
        <v>0.30930476266917695</v>
      </c>
      <c r="Q5175" s="47">
        <f t="shared" ca="1" si="649"/>
        <v>0.27636911563610189</v>
      </c>
      <c r="R5175" s="47">
        <f t="shared" ca="1" si="650"/>
        <v>1.7756038274536728E-2</v>
      </c>
      <c r="S5175" s="97">
        <f t="shared" ca="1" si="655"/>
        <v>0.15804112596634434</v>
      </c>
      <c r="V5175">
        <v>5158</v>
      </c>
      <c r="W5175" s="46">
        <v>-1.28814271354937E-2</v>
      </c>
    </row>
    <row r="5176" spans="10:23">
      <c r="J5176">
        <v>5159</v>
      </c>
      <c r="K5176" s="93">
        <f t="shared" ca="1" si="651"/>
        <v>-0.81566836979717294</v>
      </c>
      <c r="L5176" s="93">
        <f t="shared" ca="1" si="651"/>
        <v>1.62430219972441</v>
      </c>
      <c r="M5176" s="93">
        <f t="shared" ca="1" si="652"/>
        <v>-0.81566836979717294</v>
      </c>
      <c r="N5176" s="101">
        <f t="shared" ca="1" si="648"/>
        <v>1.2805727680964099</v>
      </c>
      <c r="O5176" s="46">
        <f t="shared" ca="1" si="653"/>
        <v>2.748326749711455E-2</v>
      </c>
      <c r="P5176" s="46">
        <f t="shared" ca="1" si="654"/>
        <v>0.17388328958865826</v>
      </c>
      <c r="Q5176" s="47">
        <f t="shared" ca="1" si="649"/>
        <v>-0.26531677668597287</v>
      </c>
      <c r="R5176" s="47">
        <f t="shared" ca="1" si="650"/>
        <v>0.35648176915283469</v>
      </c>
      <c r="S5176" s="97">
        <f t="shared" ca="1" si="655"/>
        <v>0.19198251832497462</v>
      </c>
      <c r="V5176">
        <v>5159</v>
      </c>
      <c r="W5176" s="46">
        <v>0.11312944463574599</v>
      </c>
    </row>
    <row r="5177" spans="10:23">
      <c r="J5177">
        <v>5160</v>
      </c>
      <c r="K5177" s="93">
        <f t="shared" ca="1" si="651"/>
        <v>-0.34405479899297942</v>
      </c>
      <c r="L5177" s="93">
        <f t="shared" ca="1" si="651"/>
        <v>1.2870125617916273</v>
      </c>
      <c r="M5177" s="93">
        <f t="shared" ca="1" si="652"/>
        <v>-0.34405479899297942</v>
      </c>
      <c r="N5177" s="101">
        <f t="shared" ca="1" si="648"/>
        <v>1.1107778283397389</v>
      </c>
      <c r="O5177" s="46">
        <f t="shared" ca="1" si="653"/>
        <v>0.19677814208339903</v>
      </c>
      <c r="P5177" s="46">
        <f t="shared" ca="1" si="654"/>
        <v>0.25853072688180051</v>
      </c>
      <c r="Q5177" s="47">
        <f t="shared" ca="1" si="649"/>
        <v>7.3272972486596089E-2</v>
      </c>
      <c r="R5177" s="47">
        <f t="shared" ca="1" si="650"/>
        <v>0.32902720260658025</v>
      </c>
      <c r="S5177" s="97">
        <f t="shared" ca="1" si="655"/>
        <v>0.26290267234498965</v>
      </c>
      <c r="V5177">
        <v>5160</v>
      </c>
      <c r="W5177" s="46">
        <v>0.53304361080626295</v>
      </c>
    </row>
    <row r="5178" spans="10:23">
      <c r="J5178">
        <v>5161</v>
      </c>
      <c r="K5178" s="93">
        <f t="shared" ca="1" si="651"/>
        <v>-0.72122387262895327</v>
      </c>
      <c r="L5178" s="93">
        <f t="shared" ca="1" si="651"/>
        <v>1.041554583687704</v>
      </c>
      <c r="M5178" s="93">
        <f t="shared" ca="1" si="652"/>
        <v>-0.72122387262895327</v>
      </c>
      <c r="N5178" s="101">
        <f t="shared" ca="1" si="648"/>
        <v>0.75811501921010338</v>
      </c>
      <c r="O5178" s="46">
        <f t="shared" ca="1" si="653"/>
        <v>6.1385958796251971E-2</v>
      </c>
      <c r="P5178" s="46">
        <f t="shared" ca="1" si="654"/>
        <v>0.19083463523822697</v>
      </c>
      <c r="Q5178" s="47">
        <f t="shared" ca="1" si="649"/>
        <v>-0.19751139408769802</v>
      </c>
      <c r="R5178" s="47">
        <f t="shared" ca="1" si="650"/>
        <v>0.27200427497685242</v>
      </c>
      <c r="S5178" s="97">
        <f t="shared" ca="1" si="655"/>
        <v>0.1666951168865522</v>
      </c>
      <c r="V5178">
        <v>5161</v>
      </c>
      <c r="W5178" s="46">
        <v>0.31003033226426302</v>
      </c>
    </row>
    <row r="5179" spans="10:23">
      <c r="J5179">
        <v>5162</v>
      </c>
      <c r="K5179" s="93">
        <f t="shared" ca="1" si="651"/>
        <v>-0.49226343036975689</v>
      </c>
      <c r="L5179" s="93">
        <f t="shared" ca="1" si="651"/>
        <v>-0.16800130061566396</v>
      </c>
      <c r="M5179" s="93">
        <f t="shared" ca="1" si="652"/>
        <v>-0.49226343036975689</v>
      </c>
      <c r="N5179" s="101">
        <f t="shared" ca="1" si="648"/>
        <v>-0.31583002281499672</v>
      </c>
      <c r="O5179" s="46">
        <f t="shared" ca="1" si="653"/>
        <v>0.14357576790499826</v>
      </c>
      <c r="P5179" s="46">
        <f t="shared" ca="1" si="654"/>
        <v>0.23192953979260011</v>
      </c>
      <c r="Q5179" s="47">
        <f t="shared" ca="1" si="649"/>
        <v>-3.3131775870205438E-2</v>
      </c>
      <c r="R5179" s="47">
        <f t="shared" ca="1" si="650"/>
        <v>9.8355427340097029E-2</v>
      </c>
      <c r="S5179" s="97">
        <f t="shared" ca="1" si="655"/>
        <v>0.12096559762254765</v>
      </c>
      <c r="V5179">
        <v>5162</v>
      </c>
      <c r="W5179" s="46">
        <v>0.68737278367488197</v>
      </c>
    </row>
    <row r="5180" spans="10:23">
      <c r="J5180">
        <v>5163</v>
      </c>
      <c r="K5180" s="93">
        <f t="shared" ca="1" si="651"/>
        <v>0.12028754887765453</v>
      </c>
      <c r="L5180" s="93">
        <f t="shared" ca="1" si="651"/>
        <v>-2.0315295527209574</v>
      </c>
      <c r="M5180" s="93">
        <f t="shared" ca="1" si="652"/>
        <v>0.12028754887765453</v>
      </c>
      <c r="N5180" s="101">
        <f t="shared" ca="1" si="648"/>
        <v>-1.8878048762022277</v>
      </c>
      <c r="O5180" s="46">
        <f t="shared" ca="1" si="653"/>
        <v>0.36346286961109309</v>
      </c>
      <c r="P5180" s="46">
        <f t="shared" ca="1" si="654"/>
        <v>0.34187309064564753</v>
      </c>
      <c r="Q5180" s="47">
        <f t="shared" ca="1" si="649"/>
        <v>0.40664242754198415</v>
      </c>
      <c r="R5180" s="47">
        <f t="shared" ca="1" si="650"/>
        <v>-0.15582110043633118</v>
      </c>
      <c r="S5180" s="97">
        <f t="shared" ca="1" si="655"/>
        <v>0.10382088458738095</v>
      </c>
      <c r="V5180">
        <v>5163</v>
      </c>
      <c r="W5180" s="46">
        <v>-0.41591495769530101</v>
      </c>
    </row>
    <row r="5181" spans="10:23">
      <c r="J5181">
        <v>5164</v>
      </c>
      <c r="K5181" s="93">
        <f t="shared" ca="1" si="651"/>
        <v>-1.1627190207147438</v>
      </c>
      <c r="L5181" s="93">
        <f t="shared" ca="1" si="651"/>
        <v>1.3204055503854006</v>
      </c>
      <c r="M5181" s="93">
        <f t="shared" ca="1" si="652"/>
        <v>-1.1627190207147438</v>
      </c>
      <c r="N5181" s="101">
        <f t="shared" ca="1" si="648"/>
        <v>0.88208357131878168</v>
      </c>
      <c r="O5181" s="46">
        <f t="shared" ca="1" si="653"/>
        <v>-9.7097321483799681E-2</v>
      </c>
      <c r="P5181" s="46">
        <f t="shared" ca="1" si="654"/>
        <v>0.11159299509820114</v>
      </c>
      <c r="Q5181" s="47">
        <f t="shared" ca="1" si="649"/>
        <v>-0.51447795464780133</v>
      </c>
      <c r="R5181" s="47">
        <f t="shared" ca="1" si="650"/>
        <v>0.29204905881074061</v>
      </c>
      <c r="S5181" s="97">
        <f t="shared" ca="1" si="655"/>
        <v>9.7475868663470466E-2</v>
      </c>
      <c r="V5181">
        <v>5164</v>
      </c>
      <c r="W5181" s="46">
        <v>-0.229284460447719</v>
      </c>
    </row>
    <row r="5182" spans="10:23">
      <c r="J5182">
        <v>5165</v>
      </c>
      <c r="K5182" s="93">
        <f t="shared" ca="1" si="651"/>
        <v>1.1076187221659926</v>
      </c>
      <c r="L5182" s="93">
        <f t="shared" ca="1" si="651"/>
        <v>1.1023284544605678</v>
      </c>
      <c r="M5182" s="93">
        <f t="shared" ca="1" si="652"/>
        <v>1.1076187221659926</v>
      </c>
      <c r="N5182" s="101">
        <f t="shared" ca="1" si="648"/>
        <v>1.3973466770759089</v>
      </c>
      <c r="O5182" s="46">
        <f t="shared" ca="1" si="653"/>
        <v>0.71788461975699025</v>
      </c>
      <c r="P5182" s="46">
        <f t="shared" ca="1" si="654"/>
        <v>0.51908396571859616</v>
      </c>
      <c r="Q5182" s="47">
        <f t="shared" ca="1" si="649"/>
        <v>1.1154859278337785</v>
      </c>
      <c r="R5182" s="47">
        <f t="shared" ca="1" si="650"/>
        <v>0.37536323322672488</v>
      </c>
      <c r="S5182" s="97">
        <f t="shared" ca="1" si="655"/>
        <v>0.54662392649185754</v>
      </c>
      <c r="V5182">
        <v>5165</v>
      </c>
      <c r="W5182" s="46">
        <v>0.35455849924055399</v>
      </c>
    </row>
    <row r="5183" spans="10:23">
      <c r="J5183">
        <v>5166</v>
      </c>
      <c r="K5183" s="93">
        <f t="shared" ca="1" si="651"/>
        <v>1.4572056616252087</v>
      </c>
      <c r="L5183" s="93">
        <f t="shared" ca="1" si="651"/>
        <v>-0.50177760231217672</v>
      </c>
      <c r="M5183" s="93">
        <f t="shared" ca="1" si="652"/>
        <v>1.4572056616252087</v>
      </c>
      <c r="N5183" s="101">
        <f t="shared" ca="1" si="648"/>
        <v>-1.2302818163237639E-2</v>
      </c>
      <c r="O5183" s="46">
        <f t="shared" ca="1" si="653"/>
        <v>0.84337565889700461</v>
      </c>
      <c r="P5183" s="46">
        <f t="shared" ca="1" si="654"/>
        <v>0.58182948528860323</v>
      </c>
      <c r="Q5183" s="47">
        <f t="shared" ca="1" si="649"/>
        <v>1.3664680061138073</v>
      </c>
      <c r="R5183" s="47">
        <f t="shared" ca="1" si="650"/>
        <v>0.14743349674930589</v>
      </c>
      <c r="S5183" s="97">
        <f t="shared" ca="1" si="655"/>
        <v>0.49540457782315528</v>
      </c>
      <c r="V5183">
        <v>5166</v>
      </c>
      <c r="W5183" s="46">
        <v>-0.12598466519587201</v>
      </c>
    </row>
    <row r="5184" spans="10:23">
      <c r="J5184">
        <v>5167</v>
      </c>
      <c r="K5184" s="93">
        <f t="shared" ca="1" si="651"/>
        <v>0.28720934582783653</v>
      </c>
      <c r="L5184" s="93">
        <f t="shared" ca="1" si="651"/>
        <v>-0.47236982414176126</v>
      </c>
      <c r="M5184" s="93">
        <f t="shared" ca="1" si="652"/>
        <v>0.28720934582783653</v>
      </c>
      <c r="N5184" s="101">
        <f t="shared" ca="1" si="648"/>
        <v>-0.35650687375481577</v>
      </c>
      <c r="O5184" s="46">
        <f t="shared" ca="1" si="653"/>
        <v>0.42338269895826636</v>
      </c>
      <c r="P5184" s="46">
        <f t="shared" ca="1" si="654"/>
        <v>0.37183300531923413</v>
      </c>
      <c r="Q5184" s="47">
        <f t="shared" ca="1" si="649"/>
        <v>0.52648208623633075</v>
      </c>
      <c r="R5184" s="47">
        <f t="shared" ca="1" si="650"/>
        <v>9.177828603883241E-2</v>
      </c>
      <c r="S5184" s="97">
        <f t="shared" ca="1" si="655"/>
        <v>0.25758049249854936</v>
      </c>
      <c r="V5184">
        <v>5167</v>
      </c>
      <c r="W5184" s="46">
        <v>0.51716231400734403</v>
      </c>
    </row>
    <row r="5185" spans="10:23">
      <c r="J5185">
        <v>5168</v>
      </c>
      <c r="K5185" s="93">
        <f t="shared" ca="1" si="651"/>
        <v>1.3495007654404232E-2</v>
      </c>
      <c r="L5185" s="93">
        <f t="shared" ca="1" si="651"/>
        <v>-0.34960873173066059</v>
      </c>
      <c r="M5185" s="93">
        <f t="shared" ca="1" si="652"/>
        <v>1.3495007654404232E-2</v>
      </c>
      <c r="N5185" s="101">
        <f t="shared" ca="1" si="648"/>
        <v>-0.32716644581964438</v>
      </c>
      <c r="O5185" s="46">
        <f t="shared" ca="1" si="653"/>
        <v>0.3251276074550194</v>
      </c>
      <c r="P5185" s="46">
        <f t="shared" ca="1" si="654"/>
        <v>0.32270545956761065</v>
      </c>
      <c r="Q5185" s="47">
        <f t="shared" ca="1" si="649"/>
        <v>0.32997190322983683</v>
      </c>
      <c r="R5185" s="47">
        <f t="shared" ca="1" si="650"/>
        <v>9.6522412880280878E-2</v>
      </c>
      <c r="S5185" s="97">
        <f t="shared" ca="1" si="655"/>
        <v>0.21082501016765015</v>
      </c>
      <c r="V5185">
        <v>5168</v>
      </c>
      <c r="W5185" s="46">
        <v>0.51094167428269499</v>
      </c>
    </row>
    <row r="5186" spans="10:23">
      <c r="J5186">
        <v>5169</v>
      </c>
      <c r="K5186" s="93">
        <f t="shared" ca="1" si="651"/>
        <v>0.8269575319249014</v>
      </c>
      <c r="L5186" s="93">
        <f t="shared" ca="1" si="651"/>
        <v>-0.39023833316264583</v>
      </c>
      <c r="M5186" s="93">
        <f t="shared" ca="1" si="652"/>
        <v>0.8269575319249014</v>
      </c>
      <c r="N5186" s="101">
        <f t="shared" ca="1" si="648"/>
        <v>-0.10698735625238975</v>
      </c>
      <c r="O5186" s="46">
        <f t="shared" ca="1" si="653"/>
        <v>0.61713582043367698</v>
      </c>
      <c r="P5186" s="46">
        <f t="shared" ca="1" si="654"/>
        <v>0.46870956605693948</v>
      </c>
      <c r="Q5186" s="47">
        <f t="shared" ca="1" si="649"/>
        <v>0.91398832918715212</v>
      </c>
      <c r="R5186" s="47">
        <f t="shared" ca="1" si="650"/>
        <v>0.1321237180503923</v>
      </c>
      <c r="S5186" s="97">
        <f t="shared" ca="1" si="655"/>
        <v>0.37462976924203462</v>
      </c>
      <c r="V5186">
        <v>5169</v>
      </c>
      <c r="W5186" s="46">
        <v>0.42368670080086601</v>
      </c>
    </row>
    <row r="5187" spans="10:23">
      <c r="J5187">
        <v>5170</v>
      </c>
      <c r="K5187" s="93">
        <f t="shared" ca="1" si="651"/>
        <v>0.21968254680130331</v>
      </c>
      <c r="L5187" s="93">
        <f t="shared" ca="1" si="651"/>
        <v>-0.41833704923992593</v>
      </c>
      <c r="M5187" s="93">
        <f t="shared" ca="1" si="652"/>
        <v>0.21968254680130331</v>
      </c>
      <c r="N5187" s="101">
        <f t="shared" ca="1" si="648"/>
        <v>-0.32675434522055136</v>
      </c>
      <c r="O5187" s="46">
        <f t="shared" ca="1" si="653"/>
        <v>0.39914263955345219</v>
      </c>
      <c r="P5187" s="46">
        <f t="shared" ca="1" si="654"/>
        <v>0.35971297561682708</v>
      </c>
      <c r="Q5187" s="47">
        <f t="shared" ca="1" si="649"/>
        <v>0.47800196742670242</v>
      </c>
      <c r="R5187" s="47">
        <f t="shared" ca="1" si="650"/>
        <v>9.6589046452151536E-2</v>
      </c>
      <c r="S5187" s="97">
        <f t="shared" ca="1" si="655"/>
        <v>0.24786584300280187</v>
      </c>
      <c r="V5187">
        <v>5170</v>
      </c>
      <c r="W5187" s="46">
        <v>0.19388239132562701</v>
      </c>
    </row>
    <row r="5188" spans="10:23">
      <c r="J5188">
        <v>5171</v>
      </c>
      <c r="K5188" s="93">
        <f t="shared" ca="1" si="651"/>
        <v>-0.28999969796505287</v>
      </c>
      <c r="L5188" s="93">
        <f t="shared" ca="1" si="651"/>
        <v>0.90624454032594581</v>
      </c>
      <c r="M5188" s="93">
        <f t="shared" ca="1" si="652"/>
        <v>-0.28999969796505287</v>
      </c>
      <c r="N5188" s="101">
        <f t="shared" ca="1" si="648"/>
        <v>0.76696880336913276</v>
      </c>
      <c r="O5188" s="46">
        <f t="shared" ca="1" si="653"/>
        <v>0.21618227316823418</v>
      </c>
      <c r="P5188" s="46">
        <f t="shared" ca="1" si="654"/>
        <v>0.26823279242421805</v>
      </c>
      <c r="Q5188" s="47">
        <f t="shared" ca="1" si="649"/>
        <v>0.1120812346562664</v>
      </c>
      <c r="R5188" s="47">
        <f t="shared" ca="1" si="650"/>
        <v>0.27343586538071601</v>
      </c>
      <c r="S5188" s="97">
        <f t="shared" ca="1" si="655"/>
        <v>0.2448090692744751</v>
      </c>
      <c r="V5188">
        <v>5171</v>
      </c>
      <c r="W5188" s="46">
        <v>0.34255305305580303</v>
      </c>
    </row>
    <row r="5189" spans="10:23">
      <c r="J5189">
        <v>5172</v>
      </c>
      <c r="K5189" s="93">
        <f t="shared" ca="1" si="651"/>
        <v>0.50264646441725669</v>
      </c>
      <c r="L5189" s="93">
        <f t="shared" ca="1" si="651"/>
        <v>0.42084637487442106</v>
      </c>
      <c r="M5189" s="93">
        <f t="shared" ca="1" si="652"/>
        <v>0.50264646441725669</v>
      </c>
      <c r="N5189" s="101">
        <f t="shared" ca="1" si="648"/>
        <v>0.55885022469061363</v>
      </c>
      <c r="O5189" s="46">
        <f t="shared" ca="1" si="653"/>
        <v>0.50071804770710282</v>
      </c>
      <c r="P5189" s="46">
        <f t="shared" ca="1" si="654"/>
        <v>0.41050067969365239</v>
      </c>
      <c r="Q5189" s="47">
        <f t="shared" ca="1" si="649"/>
        <v>0.68115278373400368</v>
      </c>
      <c r="R5189" s="47">
        <f t="shared" ca="1" si="650"/>
        <v>0.23978465424315429</v>
      </c>
      <c r="S5189" s="97">
        <f t="shared" ca="1" si="655"/>
        <v>0.37025135097512857</v>
      </c>
      <c r="V5189">
        <v>5172</v>
      </c>
      <c r="W5189" s="46">
        <v>1.59882840382779E-2</v>
      </c>
    </row>
    <row r="5190" spans="10:23">
      <c r="J5190">
        <v>5173</v>
      </c>
      <c r="K5190" s="93">
        <f t="shared" ca="1" si="651"/>
        <v>1.3657772133475656</v>
      </c>
      <c r="L5190" s="93">
        <f t="shared" ca="1" si="651"/>
        <v>1.8309301224748338</v>
      </c>
      <c r="M5190" s="93">
        <f t="shared" ca="1" si="652"/>
        <v>1.3657772133475656</v>
      </c>
      <c r="N5190" s="101">
        <f t="shared" ca="1" si="648"/>
        <v>2.1702218610272435</v>
      </c>
      <c r="O5190" s="46">
        <f t="shared" ca="1" si="653"/>
        <v>0.81055563707619793</v>
      </c>
      <c r="P5190" s="46">
        <f t="shared" ca="1" si="654"/>
        <v>0.56541947437819995</v>
      </c>
      <c r="Q5190" s="47">
        <f t="shared" ca="1" si="649"/>
        <v>1.3008279624721939</v>
      </c>
      <c r="R5190" s="47">
        <f t="shared" ca="1" si="650"/>
        <v>0.50033134594050188</v>
      </c>
      <c r="S5190" s="97">
        <f t="shared" ca="1" si="655"/>
        <v>0.65544349150834991</v>
      </c>
      <c r="V5190">
        <v>5173</v>
      </c>
      <c r="W5190" s="46">
        <v>0.68102188122209995</v>
      </c>
    </row>
    <row r="5191" spans="10:23">
      <c r="J5191">
        <v>5174</v>
      </c>
      <c r="K5191" s="93">
        <f t="shared" ca="1" si="651"/>
        <v>0.87926025582295941</v>
      </c>
      <c r="L5191" s="93">
        <f t="shared" ca="1" si="651"/>
        <v>1.1518222022651827</v>
      </c>
      <c r="M5191" s="93">
        <f t="shared" ca="1" si="652"/>
        <v>0.87926025582295941</v>
      </c>
      <c r="N5191" s="101">
        <f t="shared" ca="1" si="648"/>
        <v>1.3716477520853789</v>
      </c>
      <c r="O5191" s="46">
        <f t="shared" ca="1" si="653"/>
        <v>0.63591090162513642</v>
      </c>
      <c r="P5191" s="46">
        <f t="shared" ca="1" si="654"/>
        <v>0.47809710665266919</v>
      </c>
      <c r="Q5191" s="47">
        <f t="shared" ca="1" si="649"/>
        <v>0.95153849157007087</v>
      </c>
      <c r="R5191" s="47">
        <f t="shared" ca="1" si="650"/>
        <v>0.371207910062614</v>
      </c>
      <c r="S5191" s="97">
        <f t="shared" ca="1" si="655"/>
        <v>0.50355940584387526</v>
      </c>
      <c r="V5191">
        <v>5174</v>
      </c>
      <c r="W5191" s="46">
        <v>-0.27599594693010299</v>
      </c>
    </row>
    <row r="5192" spans="10:23">
      <c r="J5192">
        <v>5175</v>
      </c>
      <c r="K5192" s="93">
        <f t="shared" ca="1" si="651"/>
        <v>0.49899232315862763</v>
      </c>
      <c r="L5192" s="93">
        <f t="shared" ca="1" si="651"/>
        <v>0.95894236710958869</v>
      </c>
      <c r="M5192" s="93">
        <f t="shared" ca="1" si="652"/>
        <v>0.49899232315862763</v>
      </c>
      <c r="N5192" s="101">
        <f t="shared" ca="1" si="648"/>
        <v>1.0678478896612622</v>
      </c>
      <c r="O5192" s="46">
        <f t="shared" ca="1" si="653"/>
        <v>0.49940632254820777</v>
      </c>
      <c r="P5192" s="46">
        <f t="shared" ca="1" si="654"/>
        <v>0.40984481711420484</v>
      </c>
      <c r="Q5192" s="47">
        <f t="shared" ca="1" si="649"/>
        <v>0.67852933341621358</v>
      </c>
      <c r="R5192" s="47">
        <f t="shared" ca="1" si="650"/>
        <v>0.3220857539393589</v>
      </c>
      <c r="S5192" s="97">
        <f t="shared" ca="1" si="655"/>
        <v>0.41074603824378331</v>
      </c>
      <c r="V5192">
        <v>5175</v>
      </c>
      <c r="W5192" s="46">
        <v>0.71950894235539198</v>
      </c>
    </row>
    <row r="5193" spans="10:23">
      <c r="J5193">
        <v>5176</v>
      </c>
      <c r="K5193" s="93">
        <f t="shared" ca="1" si="651"/>
        <v>1.6684456916295936</v>
      </c>
      <c r="L5193" s="93">
        <f t="shared" ca="1" si="651"/>
        <v>0.2478825137915158</v>
      </c>
      <c r="M5193" s="93">
        <f t="shared" ca="1" si="652"/>
        <v>1.6684456916295936</v>
      </c>
      <c r="N5193" s="101">
        <f t="shared" ca="1" si="648"/>
        <v>0.76561640318560276</v>
      </c>
      <c r="O5193" s="46">
        <f t="shared" ca="1" si="653"/>
        <v>0.91920438097176249</v>
      </c>
      <c r="P5193" s="46">
        <f t="shared" ca="1" si="654"/>
        <v>0.61974384632598223</v>
      </c>
      <c r="Q5193" s="47">
        <f t="shared" ca="1" si="649"/>
        <v>1.518125450263323</v>
      </c>
      <c r="R5193" s="47">
        <f t="shared" ca="1" si="650"/>
        <v>0.27321719242798198</v>
      </c>
      <c r="S5193" s="97">
        <f t="shared" ca="1" si="655"/>
        <v>0.59621078669987226</v>
      </c>
      <c r="V5193">
        <v>5176</v>
      </c>
      <c r="W5193" s="46">
        <v>0.23318838458602001</v>
      </c>
    </row>
    <row r="5194" spans="10:23">
      <c r="J5194">
        <v>5177</v>
      </c>
      <c r="K5194" s="93">
        <f t="shared" ca="1" si="651"/>
        <v>0.69146915659587571</v>
      </c>
      <c r="L5194" s="93">
        <f t="shared" ca="1" si="651"/>
        <v>2.8543684658518718</v>
      </c>
      <c r="M5194" s="93">
        <f t="shared" ca="1" si="652"/>
        <v>0.69146915659587571</v>
      </c>
      <c r="N5194" s="101">
        <f t="shared" ca="1" si="648"/>
        <v>2.9260814593063036</v>
      </c>
      <c r="O5194" s="46">
        <f t="shared" ca="1" si="653"/>
        <v>0.5684996298547802</v>
      </c>
      <c r="P5194" s="46">
        <f t="shared" ca="1" si="654"/>
        <v>0.44439147076749108</v>
      </c>
      <c r="Q5194" s="47">
        <f t="shared" ca="1" si="649"/>
        <v>0.81671594802935843</v>
      </c>
      <c r="R5194" s="47">
        <f t="shared" ca="1" si="650"/>
        <v>0.62254816624337161</v>
      </c>
      <c r="S5194" s="97">
        <f t="shared" ca="1" si="655"/>
        <v>0.59552389804907591</v>
      </c>
      <c r="V5194">
        <v>5177</v>
      </c>
      <c r="W5194" s="46">
        <v>0.40946703146054703</v>
      </c>
    </row>
    <row r="5195" spans="10:23">
      <c r="J5195">
        <v>5178</v>
      </c>
      <c r="K5195" s="93">
        <f t="shared" ca="1" si="651"/>
        <v>-1.1064946426737035</v>
      </c>
      <c r="L5195" s="93">
        <f t="shared" ca="1" si="651"/>
        <v>-0.33358994339519726</v>
      </c>
      <c r="M5195" s="93">
        <f t="shared" ca="1" si="652"/>
        <v>-1.1064946426737035</v>
      </c>
      <c r="N5195" s="101">
        <f t="shared" ca="1" si="648"/>
        <v>-0.66816113613071093</v>
      </c>
      <c r="O5195" s="46">
        <f t="shared" ca="1" si="653"/>
        <v>-7.6914486174546715E-2</v>
      </c>
      <c r="P5195" s="46">
        <f t="shared" ca="1" si="654"/>
        <v>0.12168441275282763</v>
      </c>
      <c r="Q5195" s="47">
        <f t="shared" ca="1" si="649"/>
        <v>-0.47411228402929539</v>
      </c>
      <c r="R5195" s="47">
        <f t="shared" ca="1" si="650"/>
        <v>4.1386132432342404E-2</v>
      </c>
      <c r="S5195" s="97">
        <f t="shared" ca="1" si="655"/>
        <v>-1.7764176871102155E-2</v>
      </c>
      <c r="V5195">
        <v>5178</v>
      </c>
      <c r="W5195" s="46">
        <v>0.61545807727272595</v>
      </c>
    </row>
    <row r="5196" spans="10:23">
      <c r="J5196">
        <v>5179</v>
      </c>
      <c r="K5196" s="93">
        <f t="shared" ca="1" si="651"/>
        <v>-0.67712613143026135</v>
      </c>
      <c r="L5196" s="93">
        <f t="shared" ca="1" si="651"/>
        <v>-0.52340163784515426</v>
      </c>
      <c r="M5196" s="93">
        <f t="shared" ca="1" si="652"/>
        <v>-0.67712613143026135</v>
      </c>
      <c r="N5196" s="101">
        <f t="shared" ca="1" si="648"/>
        <v>-0.71156959369354222</v>
      </c>
      <c r="O5196" s="46">
        <f t="shared" ca="1" si="653"/>
        <v>7.7215701678842896E-2</v>
      </c>
      <c r="P5196" s="46">
        <f t="shared" ca="1" si="654"/>
        <v>0.19874950667952243</v>
      </c>
      <c r="Q5196" s="47">
        <f t="shared" ca="1" si="649"/>
        <v>-0.16585190832251617</v>
      </c>
      <c r="R5196" s="47">
        <f t="shared" ca="1" si="650"/>
        <v>3.4367310855345459E-2</v>
      </c>
      <c r="S5196" s="97">
        <f t="shared" ca="1" si="655"/>
        <v>5.5791506267094178E-2</v>
      </c>
      <c r="V5196">
        <v>5179</v>
      </c>
      <c r="W5196" s="46">
        <v>0.74646347504144395</v>
      </c>
    </row>
    <row r="5197" spans="10:23">
      <c r="J5197">
        <v>5180</v>
      </c>
      <c r="K5197" s="93">
        <f t="shared" ca="1" si="651"/>
        <v>-0.50992221171212926</v>
      </c>
      <c r="L5197" s="93">
        <f t="shared" ca="1" si="651"/>
        <v>-0.47966275232773903</v>
      </c>
      <c r="M5197" s="93">
        <f t="shared" ca="1" si="652"/>
        <v>-0.50992221171212926</v>
      </c>
      <c r="N5197" s="101">
        <f t="shared" ca="1" si="648"/>
        <v>-0.61692689420501923</v>
      </c>
      <c r="O5197" s="46">
        <f t="shared" ca="1" si="653"/>
        <v>0.13723680448711825</v>
      </c>
      <c r="P5197" s="46">
        <f t="shared" ca="1" si="654"/>
        <v>0.22876005808366012</v>
      </c>
      <c r="Q5197" s="47">
        <f t="shared" ca="1" si="649"/>
        <v>-4.580970270596546E-2</v>
      </c>
      <c r="R5197" s="47">
        <f t="shared" ca="1" si="650"/>
        <v>4.9670324566758128E-2</v>
      </c>
      <c r="S5197" s="97">
        <f t="shared" ca="1" si="655"/>
        <v>9.345356452693819E-2</v>
      </c>
      <c r="V5197">
        <v>5180</v>
      </c>
      <c r="W5197" s="46">
        <v>1.90829992965144E-2</v>
      </c>
    </row>
    <row r="5198" spans="10:23">
      <c r="J5198">
        <v>5181</v>
      </c>
      <c r="K5198" s="93">
        <f t="shared" ca="1" si="651"/>
        <v>0.18053089319021243</v>
      </c>
      <c r="L5198" s="93">
        <f t="shared" ca="1" si="651"/>
        <v>-0.48973880775074657</v>
      </c>
      <c r="M5198" s="93">
        <f t="shared" ca="1" si="652"/>
        <v>0.18053089319021243</v>
      </c>
      <c r="N5198" s="101">
        <f t="shared" ca="1" si="648"/>
        <v>-0.4069002562329837</v>
      </c>
      <c r="O5198" s="46">
        <f t="shared" ca="1" si="653"/>
        <v>0.38508839112155713</v>
      </c>
      <c r="P5198" s="46">
        <f t="shared" ca="1" si="654"/>
        <v>0.35268585140087955</v>
      </c>
      <c r="Q5198" s="47">
        <f t="shared" ca="1" si="649"/>
        <v>0.44989347056291223</v>
      </c>
      <c r="R5198" s="47">
        <f t="shared" ca="1" si="650"/>
        <v>8.3630054561967315E-2</v>
      </c>
      <c r="S5198" s="97">
        <f t="shared" ca="1" si="655"/>
        <v>0.23435922284176222</v>
      </c>
      <c r="V5198">
        <v>5181</v>
      </c>
      <c r="W5198" s="46">
        <v>-0.31710538509288599</v>
      </c>
    </row>
    <row r="5199" spans="10:23">
      <c r="J5199">
        <v>5182</v>
      </c>
      <c r="K5199" s="93">
        <f t="shared" ca="1" si="651"/>
        <v>-1.1647442630984874</v>
      </c>
      <c r="L5199" s="93">
        <f t="shared" ca="1" si="651"/>
        <v>-1.1265046841156456</v>
      </c>
      <c r="M5199" s="93">
        <f t="shared" ca="1" si="652"/>
        <v>-1.1647442630984874</v>
      </c>
      <c r="N5199" s="101">
        <f t="shared" ca="1" si="648"/>
        <v>-1.4384349575147579</v>
      </c>
      <c r="O5199" s="46">
        <f t="shared" ca="1" si="653"/>
        <v>-9.7824321673336379E-2</v>
      </c>
      <c r="P5199" s="46">
        <f t="shared" ca="1" si="654"/>
        <v>0.11122949500343279</v>
      </c>
      <c r="Q5199" s="47">
        <f t="shared" ca="1" si="649"/>
        <v>-0.51593195502687472</v>
      </c>
      <c r="R5199" s="47">
        <f t="shared" ca="1" si="650"/>
        <v>-8.316135949133982E-2</v>
      </c>
      <c r="S5199" s="97">
        <f t="shared" ca="1" si="655"/>
        <v>-9.0492840582338099E-2</v>
      </c>
      <c r="V5199">
        <v>5182</v>
      </c>
      <c r="W5199" s="46">
        <v>0.20686387980557899</v>
      </c>
    </row>
    <row r="5200" spans="10:23">
      <c r="J5200">
        <v>5183</v>
      </c>
      <c r="K5200" s="93">
        <f t="shared" ca="1" si="651"/>
        <v>-0.2595634484702985</v>
      </c>
      <c r="L5200" s="93">
        <f t="shared" ca="1" si="651"/>
        <v>-0.65478580285678933</v>
      </c>
      <c r="M5200" s="93">
        <f t="shared" ca="1" si="652"/>
        <v>-0.2595634484702985</v>
      </c>
      <c r="N5200" s="101">
        <f t="shared" ca="1" si="648"/>
        <v>-0.70333841111048234</v>
      </c>
      <c r="O5200" s="46">
        <f t="shared" ca="1" si="653"/>
        <v>0.22710795758461971</v>
      </c>
      <c r="P5200" s="46">
        <f t="shared" ca="1" si="654"/>
        <v>0.27369563463241081</v>
      </c>
      <c r="Q5200" s="47">
        <f t="shared" ca="1" si="649"/>
        <v>0.13393260348903743</v>
      </c>
      <c r="R5200" s="47">
        <f t="shared" ca="1" si="650"/>
        <v>3.5698231260304761E-2</v>
      </c>
      <c r="S5200" s="97">
        <f t="shared" ca="1" si="655"/>
        <v>0.13140309442246223</v>
      </c>
      <c r="V5200">
        <v>5183</v>
      </c>
      <c r="W5200" s="46">
        <v>-6.9005242169371706E-2</v>
      </c>
    </row>
    <row r="5201" spans="10:23">
      <c r="J5201">
        <v>5184</v>
      </c>
      <c r="K5201" s="93">
        <f t="shared" ca="1" si="651"/>
        <v>0.49897301087639667</v>
      </c>
      <c r="L5201" s="93">
        <f t="shared" ca="1" si="651"/>
        <v>0.53434781830363109</v>
      </c>
      <c r="M5201" s="93">
        <f t="shared" ca="1" si="652"/>
        <v>0.49897301087639667</v>
      </c>
      <c r="N5201" s="101">
        <f t="shared" ca="1" si="648"/>
        <v>0.66529079440543215</v>
      </c>
      <c r="O5201" s="46">
        <f t="shared" ca="1" si="653"/>
        <v>0.49939939002844869</v>
      </c>
      <c r="P5201" s="46">
        <f t="shared" ca="1" si="654"/>
        <v>0.40984135085432533</v>
      </c>
      <c r="Q5201" s="47">
        <f t="shared" ca="1" si="649"/>
        <v>0.67851546837669541</v>
      </c>
      <c r="R5201" s="47">
        <f t="shared" ca="1" si="650"/>
        <v>0.25699529496451251</v>
      </c>
      <c r="S5201" s="97">
        <f t="shared" ca="1" si="655"/>
        <v>0.37819734249648063</v>
      </c>
      <c r="V5201">
        <v>5184</v>
      </c>
      <c r="W5201" s="46">
        <v>0.188126436228052</v>
      </c>
    </row>
    <row r="5202" spans="10:23">
      <c r="J5202">
        <v>5185</v>
      </c>
      <c r="K5202" s="93">
        <f t="shared" ca="1" si="651"/>
        <v>-0.28012797691484931</v>
      </c>
      <c r="L5202" s="93">
        <f t="shared" ca="1" si="651"/>
        <v>2.3792922918477193</v>
      </c>
      <c r="M5202" s="93">
        <f t="shared" ca="1" si="652"/>
        <v>-0.28012797691484931</v>
      </c>
      <c r="N5202" s="101">
        <f t="shared" ref="N5202:N5265" ca="1" si="656">$N$2*K5202+SQRT(1-$N$2^2)*L5202</f>
        <v>2.1666800407292754</v>
      </c>
      <c r="O5202" s="46">
        <f t="shared" ca="1" si="653"/>
        <v>0.21972591966317118</v>
      </c>
      <c r="P5202" s="46">
        <f t="shared" ca="1" si="654"/>
        <v>0.27000461567168654</v>
      </c>
      <c r="Q5202" s="47">
        <f t="shared" ref="Q5202:Q5265" ca="1" si="657">$K$2+K5202*$S$3</f>
        <v>0.11916852764614036</v>
      </c>
      <c r="R5202" s="47">
        <f t="shared" ref="R5202:R5265" ca="1" si="658">$L$2+$L$3*N5202</f>
        <v>0.49975866019848386</v>
      </c>
      <c r="S5202" s="97">
        <f t="shared" ca="1" si="655"/>
        <v>0.35974228993082752</v>
      </c>
      <c r="V5202">
        <v>5185</v>
      </c>
      <c r="W5202" s="46">
        <v>1.2892111242233399</v>
      </c>
    </row>
    <row r="5203" spans="10:23">
      <c r="J5203">
        <v>5186</v>
      </c>
      <c r="K5203" s="93">
        <f t="shared" ref="K5203:L5266" ca="1" si="659">_xlfn.NORM.S.INV(RAND())</f>
        <v>0.23193975218053708</v>
      </c>
      <c r="L5203" s="93">
        <f t="shared" ca="1" si="659"/>
        <v>0.87024559733242424</v>
      </c>
      <c r="M5203" s="93">
        <f t="shared" ref="M5203:M5266" ca="1" si="660">K5203</f>
        <v>0.23193975218053708</v>
      </c>
      <c r="N5203" s="101">
        <f t="shared" ca="1" si="656"/>
        <v>0.89882726486241538</v>
      </c>
      <c r="O5203" s="46">
        <f t="shared" ref="O5203:O5266" ca="1" si="661">$K$2+K5203*$K$3</f>
        <v>0.40354260209888382</v>
      </c>
      <c r="P5203" s="46">
        <f t="shared" ref="P5203:P5266" ca="1" si="662">$K$2+K5203*$R$3</f>
        <v>0.36191295688954289</v>
      </c>
      <c r="Q5203" s="47">
        <f t="shared" ca="1" si="657"/>
        <v>0.48680189251756567</v>
      </c>
      <c r="R5203" s="47">
        <f t="shared" ca="1" si="658"/>
        <v>0.29475638830644024</v>
      </c>
      <c r="S5203" s="97">
        <f t="shared" ref="S5203:S5266" ca="1" si="663">AVERAGE(R5203,O5203)</f>
        <v>0.34914949520266203</v>
      </c>
      <c r="V5203">
        <v>5186</v>
      </c>
      <c r="W5203" s="46">
        <v>5.7741158730212301E-2</v>
      </c>
    </row>
    <row r="5204" spans="10:23">
      <c r="J5204">
        <v>5187</v>
      </c>
      <c r="K5204" s="93">
        <f t="shared" ca="1" si="659"/>
        <v>-0.15480218065197579</v>
      </c>
      <c r="L5204" s="93">
        <f t="shared" ca="1" si="659"/>
        <v>-0.17712228398707947</v>
      </c>
      <c r="M5204" s="93">
        <f t="shared" ca="1" si="660"/>
        <v>-0.15480218065197579</v>
      </c>
      <c r="N5204" s="101">
        <f t="shared" ca="1" si="656"/>
        <v>-0.21715722592130712</v>
      </c>
      <c r="O5204" s="46">
        <f t="shared" ca="1" si="661"/>
        <v>0.26471405459866559</v>
      </c>
      <c r="P5204" s="46">
        <f t="shared" ca="1" si="662"/>
        <v>0.29249868313943378</v>
      </c>
      <c r="Q5204" s="47">
        <f t="shared" ca="1" si="657"/>
        <v>0.20914479751712922</v>
      </c>
      <c r="R5204" s="47">
        <f t="shared" ca="1" si="658"/>
        <v>0.11431007753464986</v>
      </c>
      <c r="S5204" s="97">
        <f t="shared" ca="1" si="663"/>
        <v>0.18951206606665771</v>
      </c>
      <c r="V5204">
        <v>5187</v>
      </c>
      <c r="W5204" s="46">
        <v>0.50845011821986397</v>
      </c>
    </row>
    <row r="5205" spans="10:23">
      <c r="J5205">
        <v>5188</v>
      </c>
      <c r="K5205" s="93">
        <f t="shared" ca="1" si="659"/>
        <v>2.1335656541529809E-2</v>
      </c>
      <c r="L5205" s="93">
        <f t="shared" ca="1" si="659"/>
        <v>0.18577805050496571</v>
      </c>
      <c r="M5205" s="93">
        <f t="shared" ca="1" si="660"/>
        <v>2.1335656541529809E-2</v>
      </c>
      <c r="N5205" s="101">
        <f t="shared" ca="1" si="656"/>
        <v>0.18291826383329166</v>
      </c>
      <c r="O5205" s="46">
        <f t="shared" ca="1" si="661"/>
        <v>0.32794216104760915</v>
      </c>
      <c r="P5205" s="46">
        <f t="shared" ca="1" si="662"/>
        <v>0.32411273636390553</v>
      </c>
      <c r="Q5205" s="47">
        <f t="shared" ca="1" si="657"/>
        <v>0.33560101041501628</v>
      </c>
      <c r="R5205" s="47">
        <f t="shared" ca="1" si="658"/>
        <v>0.17899927953757033</v>
      </c>
      <c r="S5205" s="97">
        <f t="shared" ca="1" si="663"/>
        <v>0.25347072029258977</v>
      </c>
      <c r="V5205">
        <v>5188</v>
      </c>
      <c r="W5205" s="46">
        <v>-7.3084673393881402E-2</v>
      </c>
    </row>
    <row r="5206" spans="10:23">
      <c r="J5206">
        <v>5189</v>
      </c>
      <c r="K5206" s="93">
        <f t="shared" ca="1" si="659"/>
        <v>-0.7884196772895673</v>
      </c>
      <c r="L5206" s="93">
        <f t="shared" ca="1" si="659"/>
        <v>-0.20201187577773919</v>
      </c>
      <c r="M5206" s="93">
        <f t="shared" ca="1" si="660"/>
        <v>-0.7884196772895673</v>
      </c>
      <c r="N5206" s="101">
        <f t="shared" ca="1" si="656"/>
        <v>-0.44225920772388883</v>
      </c>
      <c r="O5206" s="46">
        <f t="shared" ca="1" si="661"/>
        <v>3.7264716264267639E-2</v>
      </c>
      <c r="P5206" s="46">
        <f t="shared" ca="1" si="662"/>
        <v>0.1787740139722348</v>
      </c>
      <c r="Q5206" s="47">
        <f t="shared" ca="1" si="657"/>
        <v>-0.24575387915166669</v>
      </c>
      <c r="R5206" s="47">
        <f t="shared" ca="1" si="658"/>
        <v>7.7912777662526023E-2</v>
      </c>
      <c r="S5206" s="97">
        <f t="shared" ca="1" si="663"/>
        <v>5.7588746963396831E-2</v>
      </c>
      <c r="V5206">
        <v>5189</v>
      </c>
      <c r="W5206" s="46">
        <v>0.55278567338735995</v>
      </c>
    </row>
    <row r="5207" spans="10:23">
      <c r="J5207">
        <v>5190</v>
      </c>
      <c r="K5207" s="93">
        <f t="shared" ca="1" si="659"/>
        <v>0.89762196599660271</v>
      </c>
      <c r="L5207" s="93">
        <f t="shared" ca="1" si="659"/>
        <v>0.50679516212163822</v>
      </c>
      <c r="M5207" s="93">
        <f t="shared" ca="1" si="660"/>
        <v>0.89762196599660271</v>
      </c>
      <c r="N5207" s="101">
        <f t="shared" ca="1" si="656"/>
        <v>0.76594789515705941</v>
      </c>
      <c r="O5207" s="46">
        <f t="shared" ca="1" si="661"/>
        <v>0.64250219503456052</v>
      </c>
      <c r="P5207" s="46">
        <f t="shared" ca="1" si="662"/>
        <v>0.48139275335738124</v>
      </c>
      <c r="Q5207" s="47">
        <f t="shared" ca="1" si="657"/>
        <v>0.96472107838891907</v>
      </c>
      <c r="R5207" s="47">
        <f t="shared" ca="1" si="658"/>
        <v>0.27327079219015948</v>
      </c>
      <c r="S5207" s="97">
        <f t="shared" ca="1" si="663"/>
        <v>0.45788649361236</v>
      </c>
      <c r="V5207">
        <v>5190</v>
      </c>
      <c r="W5207" s="46">
        <v>0.52842961642042996</v>
      </c>
    </row>
    <row r="5208" spans="10:23">
      <c r="J5208">
        <v>5191</v>
      </c>
      <c r="K5208" s="93">
        <f t="shared" ca="1" si="659"/>
        <v>0.63981834310167507</v>
      </c>
      <c r="L5208" s="93">
        <f t="shared" ca="1" si="659"/>
        <v>-2.5811075693566146</v>
      </c>
      <c r="M5208" s="93">
        <f t="shared" ca="1" si="660"/>
        <v>0.63981834310167507</v>
      </c>
      <c r="N5208" s="101">
        <f t="shared" ca="1" si="656"/>
        <v>-2.2436281068492963</v>
      </c>
      <c r="O5208" s="46">
        <f t="shared" ca="1" si="661"/>
        <v>0.54995856459690462</v>
      </c>
      <c r="P5208" s="46">
        <f t="shared" ca="1" si="662"/>
        <v>0.43512093813855329</v>
      </c>
      <c r="Q5208" s="47">
        <f t="shared" ca="1" si="657"/>
        <v>0.77963381751360727</v>
      </c>
      <c r="R5208" s="47">
        <f t="shared" ca="1" si="658"/>
        <v>-0.2133550444896869</v>
      </c>
      <c r="S5208" s="97">
        <f t="shared" ca="1" si="663"/>
        <v>0.16830176005360886</v>
      </c>
      <c r="V5208">
        <v>5191</v>
      </c>
      <c r="W5208" s="46">
        <v>1.0233097890237199</v>
      </c>
    </row>
    <row r="5209" spans="10:23">
      <c r="J5209">
        <v>5192</v>
      </c>
      <c r="K5209" s="93">
        <f t="shared" ca="1" si="659"/>
        <v>0.86831162681456719</v>
      </c>
      <c r="L5209" s="93">
        <f t="shared" ca="1" si="659"/>
        <v>-0.96262890629151809</v>
      </c>
      <c r="M5209" s="93">
        <f t="shared" ca="1" si="660"/>
        <v>0.86831162681456719</v>
      </c>
      <c r="N5209" s="101">
        <f t="shared" ca="1" si="656"/>
        <v>-0.63650970581300492</v>
      </c>
      <c r="O5209" s="46">
        <f t="shared" ca="1" si="661"/>
        <v>0.63198067804885794</v>
      </c>
      <c r="P5209" s="46">
        <f t="shared" ca="1" si="662"/>
        <v>0.47613199486452995</v>
      </c>
      <c r="Q5209" s="47">
        <f t="shared" ca="1" si="657"/>
        <v>0.94367804441751391</v>
      </c>
      <c r="R5209" s="47">
        <f t="shared" ca="1" si="658"/>
        <v>4.6503931002705612E-2</v>
      </c>
      <c r="S5209" s="97">
        <f t="shared" ca="1" si="663"/>
        <v>0.33924230452578175</v>
      </c>
      <c r="V5209">
        <v>5192</v>
      </c>
      <c r="W5209" s="46">
        <v>0.88206944814826604</v>
      </c>
    </row>
    <row r="5210" spans="10:23">
      <c r="J5210">
        <v>5193</v>
      </c>
      <c r="K5210" s="93">
        <f t="shared" ca="1" si="659"/>
        <v>0.70331394330065233</v>
      </c>
      <c r="L5210" s="93">
        <f t="shared" ca="1" si="659"/>
        <v>-0.10258035056608412</v>
      </c>
      <c r="M5210" s="93">
        <f t="shared" ca="1" si="660"/>
        <v>0.70331394330065233</v>
      </c>
      <c r="N5210" s="101">
        <f t="shared" ca="1" si="656"/>
        <v>0.12641490603804731</v>
      </c>
      <c r="O5210" s="46">
        <f t="shared" ca="1" si="661"/>
        <v>0.57275154668632311</v>
      </c>
      <c r="P5210" s="46">
        <f t="shared" ca="1" si="662"/>
        <v>0.44651742918326254</v>
      </c>
      <c r="Q5210" s="47">
        <f t="shared" ca="1" si="657"/>
        <v>0.82521978169244437</v>
      </c>
      <c r="R5210" s="47">
        <f t="shared" ca="1" si="658"/>
        <v>0.16986311093973427</v>
      </c>
      <c r="S5210" s="97">
        <f t="shared" ca="1" si="663"/>
        <v>0.37130732881302869</v>
      </c>
      <c r="V5210">
        <v>5193</v>
      </c>
      <c r="W5210" s="46">
        <v>-0.43083096200300403</v>
      </c>
    </row>
    <row r="5211" spans="10:23">
      <c r="J5211">
        <v>5194</v>
      </c>
      <c r="K5211" s="93">
        <f t="shared" ca="1" si="659"/>
        <v>-0.2659137302138499</v>
      </c>
      <c r="L5211" s="93">
        <f t="shared" ca="1" si="659"/>
        <v>-0.5936796680212596</v>
      </c>
      <c r="M5211" s="93">
        <f t="shared" ca="1" si="660"/>
        <v>-0.2659137302138499</v>
      </c>
      <c r="N5211" s="101">
        <f t="shared" ca="1" si="656"/>
        <v>-0.64742424403236654</v>
      </c>
      <c r="O5211" s="46">
        <f t="shared" ca="1" si="661"/>
        <v>0.22482840029891882</v>
      </c>
      <c r="P5211" s="46">
        <f t="shared" ca="1" si="662"/>
        <v>0.27255585598956039</v>
      </c>
      <c r="Q5211" s="47">
        <f t="shared" ca="1" si="657"/>
        <v>0.12937348891763567</v>
      </c>
      <c r="R5211" s="47">
        <f t="shared" ca="1" si="658"/>
        <v>4.4739132144185276E-2</v>
      </c>
      <c r="S5211" s="97">
        <f t="shared" ca="1" si="663"/>
        <v>0.13478376622155205</v>
      </c>
      <c r="V5211">
        <v>5194</v>
      </c>
      <c r="W5211" s="46">
        <v>-0.23904115296362199</v>
      </c>
    </row>
    <row r="5212" spans="10:23">
      <c r="J5212">
        <v>5195</v>
      </c>
      <c r="K5212" s="93">
        <f t="shared" ca="1" si="659"/>
        <v>-1.0112464403388597</v>
      </c>
      <c r="L5212" s="93">
        <f t="shared" ca="1" si="659"/>
        <v>0.62610149882485377</v>
      </c>
      <c r="M5212" s="93">
        <f t="shared" ca="1" si="660"/>
        <v>-1.0112464403388597</v>
      </c>
      <c r="N5212" s="101">
        <f t="shared" ca="1" si="656"/>
        <v>0.27199725118516987</v>
      </c>
      <c r="O5212" s="46">
        <f t="shared" ca="1" si="661"/>
        <v>-4.2723289255954866E-2</v>
      </c>
      <c r="P5212" s="46">
        <f t="shared" ca="1" si="662"/>
        <v>0.13878001121212355</v>
      </c>
      <c r="Q5212" s="47">
        <f t="shared" ca="1" si="657"/>
        <v>-0.4057298901921117</v>
      </c>
      <c r="R5212" s="47">
        <f t="shared" ca="1" si="658"/>
        <v>0.19340268278168274</v>
      </c>
      <c r="S5212" s="97">
        <f t="shared" ca="1" si="663"/>
        <v>7.5339696762863936E-2</v>
      </c>
      <c r="V5212">
        <v>5195</v>
      </c>
      <c r="W5212" s="46">
        <v>0.49101303687757802</v>
      </c>
    </row>
    <row r="5213" spans="10:23">
      <c r="J5213">
        <v>5196</v>
      </c>
      <c r="K5213" s="93">
        <f t="shared" ca="1" si="659"/>
        <v>0.81187677180737183</v>
      </c>
      <c r="L5213" s="93">
        <f t="shared" ca="1" si="659"/>
        <v>0.73825327801528962</v>
      </c>
      <c r="M5213" s="93">
        <f t="shared" ca="1" si="660"/>
        <v>0.81187677180737183</v>
      </c>
      <c r="N5213" s="101">
        <f t="shared" ca="1" si="656"/>
        <v>0.9581205482769023</v>
      </c>
      <c r="O5213" s="46">
        <f t="shared" ca="1" si="661"/>
        <v>0.61172228793415739</v>
      </c>
      <c r="P5213" s="46">
        <f t="shared" ca="1" si="662"/>
        <v>0.46600279980717968</v>
      </c>
      <c r="Q5213" s="47">
        <f t="shared" ca="1" si="657"/>
        <v>0.90316126418811282</v>
      </c>
      <c r="R5213" s="47">
        <f t="shared" ca="1" si="658"/>
        <v>0.3043436669237054</v>
      </c>
      <c r="S5213" s="97">
        <f t="shared" ca="1" si="663"/>
        <v>0.4580329774289314</v>
      </c>
      <c r="V5213">
        <v>5196</v>
      </c>
      <c r="W5213" s="46">
        <v>-7.1372885717360293E-2</v>
      </c>
    </row>
    <row r="5214" spans="10:23">
      <c r="J5214">
        <v>5197</v>
      </c>
      <c r="K5214" s="93">
        <f t="shared" ca="1" si="659"/>
        <v>-0.55701931641471347</v>
      </c>
      <c r="L5214" s="93">
        <f t="shared" ca="1" si="659"/>
        <v>1.376037444739024</v>
      </c>
      <c r="M5214" s="93">
        <f t="shared" ca="1" si="660"/>
        <v>-0.55701931641471347</v>
      </c>
      <c r="N5214" s="101">
        <f t="shared" ca="1" si="656"/>
        <v>1.1274533290868278</v>
      </c>
      <c r="O5214" s="46">
        <f t="shared" ca="1" si="661"/>
        <v>0.12033038167064783</v>
      </c>
      <c r="P5214" s="46">
        <f t="shared" ca="1" si="662"/>
        <v>0.22030684667542488</v>
      </c>
      <c r="Q5214" s="47">
        <f t="shared" ca="1" si="657"/>
        <v>-7.9622548338906307E-2</v>
      </c>
      <c r="R5214" s="47">
        <f t="shared" ca="1" si="658"/>
        <v>0.33172350583922749</v>
      </c>
      <c r="S5214" s="97">
        <f t="shared" ca="1" si="663"/>
        <v>0.22602694375493765</v>
      </c>
      <c r="V5214">
        <v>5197</v>
      </c>
      <c r="W5214" s="46">
        <v>0.51257270598964999</v>
      </c>
    </row>
    <row r="5215" spans="10:23">
      <c r="J5215">
        <v>5198</v>
      </c>
      <c r="K5215" s="93">
        <f t="shared" ca="1" si="659"/>
        <v>-1.3273246084108834</v>
      </c>
      <c r="L5215" s="93">
        <f t="shared" ca="1" si="659"/>
        <v>-1.0273341881759968</v>
      </c>
      <c r="M5215" s="93">
        <f t="shared" ca="1" si="660"/>
        <v>-1.3273246084108834</v>
      </c>
      <c r="N5215" s="101">
        <f t="shared" ca="1" si="656"/>
        <v>-1.3961172746257504</v>
      </c>
      <c r="O5215" s="46">
        <f t="shared" ca="1" si="661"/>
        <v>-0.15618570241758223</v>
      </c>
      <c r="P5215" s="46">
        <f t="shared" ca="1" si="662"/>
        <v>8.2048804631309868E-2</v>
      </c>
      <c r="Q5215" s="47">
        <f t="shared" ca="1" si="657"/>
        <v>-0.63265471651536642</v>
      </c>
      <c r="R5215" s="47">
        <f t="shared" ca="1" si="658"/>
        <v>-7.631890798704577E-2</v>
      </c>
      <c r="S5215" s="97">
        <f t="shared" ca="1" si="663"/>
        <v>-0.116252305202314</v>
      </c>
      <c r="V5215">
        <v>5198</v>
      </c>
      <c r="W5215" s="46">
        <v>0.39090430335918602</v>
      </c>
    </row>
    <row r="5216" spans="10:23">
      <c r="J5216">
        <v>5199</v>
      </c>
      <c r="K5216" s="93">
        <f t="shared" ca="1" si="659"/>
        <v>-0.95512585140541173</v>
      </c>
      <c r="L5216" s="93">
        <f t="shared" ca="1" si="659"/>
        <v>-0.52303534457083223</v>
      </c>
      <c r="M5216" s="93">
        <f t="shared" ca="1" si="660"/>
        <v>-0.95512585140541173</v>
      </c>
      <c r="N5216" s="101">
        <f t="shared" ca="1" si="656"/>
        <v>-0.79963246469049198</v>
      </c>
      <c r="O5216" s="46">
        <f t="shared" ca="1" si="661"/>
        <v>-2.2577711067872708E-2</v>
      </c>
      <c r="P5216" s="46">
        <f t="shared" ca="1" si="662"/>
        <v>0.14885280030616463</v>
      </c>
      <c r="Q5216" s="47">
        <f t="shared" ca="1" si="657"/>
        <v>-0.36543873381594738</v>
      </c>
      <c r="R5216" s="47">
        <f t="shared" ca="1" si="658"/>
        <v>2.0128205994477566E-2</v>
      </c>
      <c r="S5216" s="97">
        <f t="shared" ca="1" si="663"/>
        <v>-1.2247525366975709E-3</v>
      </c>
      <c r="V5216">
        <v>5199</v>
      </c>
      <c r="W5216" s="46">
        <v>-0.32297830531354699</v>
      </c>
    </row>
    <row r="5217" spans="10:23">
      <c r="J5217">
        <v>5200</v>
      </c>
      <c r="K5217" s="93">
        <f t="shared" ca="1" si="659"/>
        <v>-1.5700991620219016</v>
      </c>
      <c r="L5217" s="93">
        <f t="shared" ca="1" si="659"/>
        <v>1.3339052112213848E-2</v>
      </c>
      <c r="M5217" s="93">
        <f t="shared" ca="1" si="660"/>
        <v>-1.5700991620219016</v>
      </c>
      <c r="N5217" s="101">
        <f t="shared" ca="1" si="656"/>
        <v>-0.48668022547762974</v>
      </c>
      <c r="O5217" s="46">
        <f t="shared" ca="1" si="661"/>
        <v>-0.24333435578697982</v>
      </c>
      <c r="P5217" s="46">
        <f t="shared" ca="1" si="662"/>
        <v>3.8474477946611074E-2</v>
      </c>
      <c r="Q5217" s="47">
        <f t="shared" ca="1" si="657"/>
        <v>-0.8069520232541616</v>
      </c>
      <c r="R5217" s="47">
        <f t="shared" ca="1" si="658"/>
        <v>7.0730232707298529E-2</v>
      </c>
      <c r="S5217" s="97">
        <f t="shared" ca="1" si="663"/>
        <v>-8.6302061539840644E-2</v>
      </c>
      <c r="V5217">
        <v>5200</v>
      </c>
      <c r="W5217" s="46">
        <v>0.25827346762264303</v>
      </c>
    </row>
    <row r="5218" spans="10:23">
      <c r="J5218">
        <v>5201</v>
      </c>
      <c r="K5218" s="93">
        <f t="shared" ca="1" si="659"/>
        <v>-0.32836473993591725</v>
      </c>
      <c r="L5218" s="93">
        <f t="shared" ca="1" si="659"/>
        <v>-0.8589119724811688</v>
      </c>
      <c r="M5218" s="93">
        <f t="shared" ca="1" si="660"/>
        <v>-0.32836473993591725</v>
      </c>
      <c r="N5218" s="101">
        <f t="shared" ca="1" si="656"/>
        <v>-0.91874735494755377</v>
      </c>
      <c r="O5218" s="46">
        <f t="shared" ca="1" si="661"/>
        <v>0.20241039430164481</v>
      </c>
      <c r="P5218" s="46">
        <f t="shared" ca="1" si="662"/>
        <v>0.26134685299092342</v>
      </c>
      <c r="Q5218" s="47">
        <f t="shared" ca="1" si="657"/>
        <v>8.4537476923087662E-2</v>
      </c>
      <c r="R5218" s="47">
        <f t="shared" ca="1" si="658"/>
        <v>8.6822282949738927E-4</v>
      </c>
      <c r="S5218" s="97">
        <f t="shared" ca="1" si="663"/>
        <v>0.1016393085655711</v>
      </c>
      <c r="V5218">
        <v>5201</v>
      </c>
      <c r="W5218" s="46">
        <v>-0.180309114670301</v>
      </c>
    </row>
    <row r="5219" spans="10:23">
      <c r="J5219">
        <v>5202</v>
      </c>
      <c r="K5219" s="93">
        <f t="shared" ca="1" si="659"/>
        <v>-1.0275099524101692</v>
      </c>
      <c r="L5219" s="93">
        <f t="shared" ca="1" si="659"/>
        <v>1.7512260917530316</v>
      </c>
      <c r="M5219" s="93">
        <f t="shared" ca="1" si="660"/>
        <v>-1.0275099524101692</v>
      </c>
      <c r="N5219" s="101">
        <f t="shared" ca="1" si="656"/>
        <v>1.333536800662853</v>
      </c>
      <c r="O5219" s="46">
        <f t="shared" ca="1" si="661"/>
        <v>-4.8561393600047242E-2</v>
      </c>
      <c r="P5219" s="46">
        <f t="shared" ca="1" si="662"/>
        <v>0.13586095904007736</v>
      </c>
      <c r="Q5219" s="47">
        <f t="shared" ca="1" si="657"/>
        <v>-0.41740609888029645</v>
      </c>
      <c r="R5219" s="47">
        <f t="shared" ca="1" si="658"/>
        <v>0.36504565544259837</v>
      </c>
      <c r="S5219" s="97">
        <f t="shared" ca="1" si="663"/>
        <v>0.15824213092127556</v>
      </c>
      <c r="V5219">
        <v>5202</v>
      </c>
      <c r="W5219" s="46">
        <v>5.8879864536324197E-2</v>
      </c>
    </row>
    <row r="5220" spans="10:23">
      <c r="J5220">
        <v>5203</v>
      </c>
      <c r="K5220" s="93">
        <f t="shared" ca="1" si="659"/>
        <v>0.85099833287458948</v>
      </c>
      <c r="L5220" s="93">
        <f t="shared" ca="1" si="659"/>
        <v>1.1044600603396595</v>
      </c>
      <c r="M5220" s="93">
        <f t="shared" ca="1" si="660"/>
        <v>0.85099833287458948</v>
      </c>
      <c r="N5220" s="101">
        <f t="shared" ca="1" si="656"/>
        <v>1.3177565760546477</v>
      </c>
      <c r="O5220" s="46">
        <f t="shared" ca="1" si="661"/>
        <v>0.62576573406146174</v>
      </c>
      <c r="P5220" s="46">
        <f t="shared" ca="1" si="662"/>
        <v>0.47302452287083185</v>
      </c>
      <c r="Q5220" s="47">
        <f t="shared" ca="1" si="657"/>
        <v>0.93124815644272141</v>
      </c>
      <c r="R5220" s="47">
        <f t="shared" ca="1" si="658"/>
        <v>0.36249411163780842</v>
      </c>
      <c r="S5220" s="97">
        <f t="shared" ca="1" si="663"/>
        <v>0.49412992284963508</v>
      </c>
      <c r="V5220">
        <v>5203</v>
      </c>
      <c r="W5220" s="46">
        <v>5.7824982077121903E-2</v>
      </c>
    </row>
    <row r="5221" spans="10:23">
      <c r="J5221">
        <v>5204</v>
      </c>
      <c r="K5221" s="93">
        <f t="shared" ca="1" si="659"/>
        <v>-7.3569098198452407E-2</v>
      </c>
      <c r="L5221" s="93">
        <f t="shared" ca="1" si="659"/>
        <v>-2.3532912251831775</v>
      </c>
      <c r="M5221" s="93">
        <f t="shared" ca="1" si="660"/>
        <v>-7.3569098198452407E-2</v>
      </c>
      <c r="N5221" s="101">
        <f t="shared" ca="1" si="656"/>
        <v>-2.2545124711417515</v>
      </c>
      <c r="O5221" s="46">
        <f t="shared" ca="1" si="661"/>
        <v>0.29387425133086753</v>
      </c>
      <c r="P5221" s="46">
        <f t="shared" ca="1" si="662"/>
        <v>0.30707878150553475</v>
      </c>
      <c r="Q5221" s="47">
        <f t="shared" ca="1" si="657"/>
        <v>0.26746519098153315</v>
      </c>
      <c r="R5221" s="47">
        <f t="shared" ca="1" si="658"/>
        <v>-0.21511496445084199</v>
      </c>
      <c r="S5221" s="97">
        <f t="shared" ca="1" si="663"/>
        <v>3.9379643440012768E-2</v>
      </c>
      <c r="V5221">
        <v>5204</v>
      </c>
      <c r="W5221" s="46">
        <v>6.2012422558599997E-2</v>
      </c>
    </row>
    <row r="5222" spans="10:23">
      <c r="J5222">
        <v>5205</v>
      </c>
      <c r="K5222" s="93">
        <f t="shared" ca="1" si="659"/>
        <v>-0.6629113041180541</v>
      </c>
      <c r="L5222" s="93">
        <f t="shared" ca="1" si="659"/>
        <v>2.1772314154393957</v>
      </c>
      <c r="M5222" s="93">
        <f t="shared" ca="1" si="660"/>
        <v>-0.6629113041180541</v>
      </c>
      <c r="N5222" s="101">
        <f t="shared" ca="1" si="656"/>
        <v>1.8533758355506689</v>
      </c>
      <c r="O5222" s="46">
        <f t="shared" ca="1" si="661"/>
        <v>8.2318390736289354E-2</v>
      </c>
      <c r="P5222" s="46">
        <f t="shared" ca="1" si="662"/>
        <v>0.20130085120824565</v>
      </c>
      <c r="Q5222" s="47">
        <f t="shared" ca="1" si="657"/>
        <v>-0.15564653020762326</v>
      </c>
      <c r="R5222" s="47">
        <f t="shared" ca="1" si="658"/>
        <v>0.44909972323237507</v>
      </c>
      <c r="S5222" s="97">
        <f t="shared" ca="1" si="663"/>
        <v>0.26570905698433223</v>
      </c>
      <c r="V5222">
        <v>5205</v>
      </c>
      <c r="W5222" s="46">
        <v>-9.0008032374731095E-2</v>
      </c>
    </row>
    <row r="5223" spans="10:23">
      <c r="J5223">
        <v>5206</v>
      </c>
      <c r="K5223" s="93">
        <f t="shared" ca="1" si="659"/>
        <v>1.3350652347655432</v>
      </c>
      <c r="L5223" s="93">
        <f t="shared" ca="1" si="659"/>
        <v>-1.3721359251796648</v>
      </c>
      <c r="M5223" s="93">
        <f t="shared" ca="1" si="660"/>
        <v>1.3350652347655432</v>
      </c>
      <c r="N5223" s="101">
        <f t="shared" ca="1" si="656"/>
        <v>-0.87631830756190765</v>
      </c>
      <c r="O5223" s="46">
        <f t="shared" ca="1" si="661"/>
        <v>0.79953097433489018</v>
      </c>
      <c r="P5223" s="46">
        <f t="shared" ca="1" si="662"/>
        <v>0.55990714300754607</v>
      </c>
      <c r="Q5223" s="47">
        <f t="shared" ca="1" si="657"/>
        <v>1.2787786369895784</v>
      </c>
      <c r="R5223" s="47">
        <f t="shared" ca="1" si="658"/>
        <v>7.7286811365161745E-3</v>
      </c>
      <c r="S5223" s="97">
        <f t="shared" ca="1" si="663"/>
        <v>0.40362982773570316</v>
      </c>
      <c r="V5223">
        <v>5206</v>
      </c>
      <c r="W5223" s="46">
        <v>0.83657205441483895</v>
      </c>
    </row>
    <row r="5224" spans="10:23">
      <c r="J5224">
        <v>5207</v>
      </c>
      <c r="K5224" s="93">
        <f t="shared" ca="1" si="659"/>
        <v>1.8538004405123469</v>
      </c>
      <c r="L5224" s="93">
        <f t="shared" ca="1" si="659"/>
        <v>0.6626785723761538</v>
      </c>
      <c r="M5224" s="93">
        <f t="shared" ca="1" si="660"/>
        <v>1.8538004405123469</v>
      </c>
      <c r="N5224" s="101">
        <f t="shared" ca="1" si="656"/>
        <v>1.2178245411768218</v>
      </c>
      <c r="O5224" s="46">
        <f t="shared" ca="1" si="661"/>
        <v>0.98574107734495964</v>
      </c>
      <c r="P5224" s="46">
        <f t="shared" ca="1" si="662"/>
        <v>0.65301219451258086</v>
      </c>
      <c r="Q5224" s="47">
        <f t="shared" ca="1" si="657"/>
        <v>1.6511988430097173</v>
      </c>
      <c r="R5224" s="47">
        <f t="shared" ca="1" si="658"/>
        <v>0.34633585211848666</v>
      </c>
      <c r="S5224" s="97">
        <f t="shared" ca="1" si="663"/>
        <v>0.66603846473172312</v>
      </c>
      <c r="V5224">
        <v>5207</v>
      </c>
      <c r="W5224" s="46">
        <v>0.177235323088478</v>
      </c>
    </row>
    <row r="5225" spans="10:23">
      <c r="J5225">
        <v>5208</v>
      </c>
      <c r="K5225" s="93">
        <f t="shared" ca="1" si="659"/>
        <v>3.9516762603982951E-2</v>
      </c>
      <c r="L5225" s="93">
        <f t="shared" ca="1" si="659"/>
        <v>3.4533675133079034E-2</v>
      </c>
      <c r="M5225" s="93">
        <f t="shared" ca="1" si="660"/>
        <v>3.9516762603982951E-2</v>
      </c>
      <c r="N5225" s="101">
        <f t="shared" ca="1" si="656"/>
        <v>4.5308013831943265E-2</v>
      </c>
      <c r="O5225" s="46">
        <f t="shared" ca="1" si="661"/>
        <v>0.33446862309456504</v>
      </c>
      <c r="P5225" s="46">
        <f t="shared" ca="1" si="662"/>
        <v>0.3273759673873835</v>
      </c>
      <c r="Q5225" s="47">
        <f t="shared" ca="1" si="657"/>
        <v>0.34865393450892818</v>
      </c>
      <c r="R5225" s="47">
        <f t="shared" ca="1" si="658"/>
        <v>0.15674873560779867</v>
      </c>
      <c r="S5225" s="97">
        <f t="shared" ca="1" si="663"/>
        <v>0.24560867935118186</v>
      </c>
      <c r="V5225">
        <v>5208</v>
      </c>
      <c r="W5225" s="46">
        <v>-0.28884220241231001</v>
      </c>
    </row>
    <row r="5226" spans="10:23">
      <c r="J5226">
        <v>5209</v>
      </c>
      <c r="K5226" s="93">
        <f t="shared" ca="1" si="659"/>
        <v>-0.85442953865949411</v>
      </c>
      <c r="L5226" s="93">
        <f t="shared" ca="1" si="659"/>
        <v>1.2525713262067437</v>
      </c>
      <c r="M5226" s="93">
        <f t="shared" ca="1" si="660"/>
        <v>-0.85442953865949411</v>
      </c>
      <c r="N5226" s="101">
        <f t="shared" ca="1" si="656"/>
        <v>0.9158140551343722</v>
      </c>
      <c r="O5226" s="46">
        <f t="shared" ca="1" si="661"/>
        <v>1.3569191169381156E-2</v>
      </c>
      <c r="P5226" s="46">
        <f t="shared" ca="1" si="662"/>
        <v>0.16692625142479156</v>
      </c>
      <c r="Q5226" s="47">
        <f t="shared" ca="1" si="657"/>
        <v>-0.29314492934143965</v>
      </c>
      <c r="R5226" s="47">
        <f t="shared" ca="1" si="658"/>
        <v>0.29750302471737833</v>
      </c>
      <c r="S5226" s="97">
        <f t="shared" ca="1" si="663"/>
        <v>0.15553610794337974</v>
      </c>
      <c r="V5226">
        <v>5209</v>
      </c>
      <c r="W5226" s="46">
        <v>1.4470217952451101</v>
      </c>
    </row>
    <row r="5227" spans="10:23">
      <c r="J5227">
        <v>5210</v>
      </c>
      <c r="K5227" s="93">
        <f t="shared" ca="1" si="659"/>
        <v>-0.32908846172633494</v>
      </c>
      <c r="L5227" s="93">
        <f t="shared" ca="1" si="659"/>
        <v>-0.87722538801223759</v>
      </c>
      <c r="M5227" s="93">
        <f t="shared" ca="1" si="660"/>
        <v>-0.32908846172633494</v>
      </c>
      <c r="N5227" s="101">
        <f t="shared" ca="1" si="656"/>
        <v>-0.936340156095812</v>
      </c>
      <c r="O5227" s="46">
        <f t="shared" ca="1" si="661"/>
        <v>0.20215060027253068</v>
      </c>
      <c r="P5227" s="46">
        <f t="shared" ca="1" si="662"/>
        <v>0.26121695597636629</v>
      </c>
      <c r="Q5227" s="47">
        <f t="shared" ca="1" si="657"/>
        <v>8.4017888864859391E-2</v>
      </c>
      <c r="R5227" s="47">
        <f t="shared" ca="1" si="658"/>
        <v>-1.9764009888099121E-3</v>
      </c>
      <c r="S5227" s="97">
        <f t="shared" ca="1" si="663"/>
        <v>0.10008709964186038</v>
      </c>
      <c r="V5227">
        <v>5210</v>
      </c>
      <c r="W5227" s="46">
        <v>0.63248510593662899</v>
      </c>
    </row>
    <row r="5228" spans="10:23">
      <c r="J5228">
        <v>5211</v>
      </c>
      <c r="K5228" s="93">
        <f t="shared" ca="1" si="659"/>
        <v>-2.7696591903299512</v>
      </c>
      <c r="L5228" s="93">
        <f t="shared" ca="1" si="659"/>
        <v>1.6521267199205987</v>
      </c>
      <c r="M5228" s="93">
        <f t="shared" ca="1" si="660"/>
        <v>-2.7696591903299512</v>
      </c>
      <c r="N5228" s="101">
        <f t="shared" ca="1" si="656"/>
        <v>0.68553981189596058</v>
      </c>
      <c r="O5228" s="46">
        <f t="shared" ca="1" si="661"/>
        <v>-0.67393978600146875</v>
      </c>
      <c r="P5228" s="46">
        <f t="shared" ca="1" si="662"/>
        <v>-0.17682823716063339</v>
      </c>
      <c r="Q5228" s="47">
        <f t="shared" ca="1" si="657"/>
        <v>-1.6681628836831395</v>
      </c>
      <c r="R5228" s="47">
        <f t="shared" ca="1" si="658"/>
        <v>0.26026940901636042</v>
      </c>
      <c r="S5228" s="97">
        <f t="shared" ca="1" si="663"/>
        <v>-0.20683518849255417</v>
      </c>
      <c r="V5228">
        <v>5211</v>
      </c>
      <c r="W5228" s="46">
        <v>0.25968013218048602</v>
      </c>
    </row>
    <row r="5229" spans="10:23">
      <c r="J5229">
        <v>5212</v>
      </c>
      <c r="K5229" s="93">
        <f t="shared" ca="1" si="659"/>
        <v>0.4193035133283271</v>
      </c>
      <c r="L5229" s="93">
        <f t="shared" ca="1" si="659"/>
        <v>-0.96407069517526145</v>
      </c>
      <c r="M5229" s="93">
        <f t="shared" ca="1" si="660"/>
        <v>0.4193035133283271</v>
      </c>
      <c r="N5229" s="101">
        <f t="shared" ca="1" si="656"/>
        <v>-0.78067129458077578</v>
      </c>
      <c r="O5229" s="46">
        <f t="shared" ca="1" si="661"/>
        <v>0.47080047254447199</v>
      </c>
      <c r="P5229" s="46">
        <f t="shared" ca="1" si="662"/>
        <v>0.39554189211233698</v>
      </c>
      <c r="Q5229" s="47">
        <f t="shared" ca="1" si="657"/>
        <v>0.62131763340874202</v>
      </c>
      <c r="R5229" s="47">
        <f t="shared" ca="1" si="658"/>
        <v>2.3194084796979403E-2</v>
      </c>
      <c r="S5229" s="97">
        <f t="shared" ca="1" si="663"/>
        <v>0.24699727867072568</v>
      </c>
      <c r="V5229">
        <v>5212</v>
      </c>
      <c r="W5229" s="46">
        <v>-0.22522664802826101</v>
      </c>
    </row>
    <row r="5230" spans="10:23">
      <c r="J5230">
        <v>5213</v>
      </c>
      <c r="K5230" s="93">
        <f t="shared" ca="1" si="659"/>
        <v>-0.31743111808662922</v>
      </c>
      <c r="L5230" s="93">
        <f t="shared" ca="1" si="659"/>
        <v>-0.28888614117887967</v>
      </c>
      <c r="M5230" s="93">
        <f t="shared" ca="1" si="660"/>
        <v>-0.31743111808662922</v>
      </c>
      <c r="N5230" s="101">
        <f t="shared" ca="1" si="656"/>
        <v>-0.37483831043133925</v>
      </c>
      <c r="O5230" s="46">
        <f t="shared" ca="1" si="661"/>
        <v>0.20633523076594068</v>
      </c>
      <c r="P5230" s="46">
        <f t="shared" ca="1" si="662"/>
        <v>0.2633092712230713</v>
      </c>
      <c r="Q5230" s="47">
        <f t="shared" ca="1" si="657"/>
        <v>9.2387149851679368E-2</v>
      </c>
      <c r="R5230" s="47">
        <f t="shared" ca="1" si="658"/>
        <v>8.8814230402985389E-2</v>
      </c>
      <c r="S5230" s="97">
        <f t="shared" ca="1" si="663"/>
        <v>0.14757473058446302</v>
      </c>
      <c r="V5230">
        <v>5213</v>
      </c>
      <c r="W5230" s="46">
        <v>0.12802235114539301</v>
      </c>
    </row>
    <row r="5231" spans="10:23">
      <c r="J5231">
        <v>5214</v>
      </c>
      <c r="K5231" s="93">
        <f t="shared" ca="1" si="659"/>
        <v>-0.57713638240248344</v>
      </c>
      <c r="L5231" s="93">
        <f t="shared" ca="1" si="659"/>
        <v>0.3003709881517142</v>
      </c>
      <c r="M5231" s="93">
        <f t="shared" ca="1" si="660"/>
        <v>-0.57713638240248344</v>
      </c>
      <c r="N5231" s="101">
        <f t="shared" ca="1" si="656"/>
        <v>0.10123436722189225</v>
      </c>
      <c r="O5231" s="46">
        <f t="shared" ca="1" si="661"/>
        <v>0.11310896911113197</v>
      </c>
      <c r="P5231" s="46">
        <f t="shared" ca="1" si="662"/>
        <v>0.21669614039566698</v>
      </c>
      <c r="Q5231" s="47">
        <f t="shared" ca="1" si="657"/>
        <v>-9.4065373457938029E-2</v>
      </c>
      <c r="R5231" s="47">
        <f t="shared" ca="1" si="658"/>
        <v>0.16579160692677963</v>
      </c>
      <c r="S5231" s="97">
        <f t="shared" ca="1" si="663"/>
        <v>0.13945028801895581</v>
      </c>
      <c r="V5231">
        <v>5214</v>
      </c>
      <c r="W5231" s="46">
        <v>0.79451014713907597</v>
      </c>
    </row>
    <row r="5232" spans="10:23">
      <c r="J5232">
        <v>5215</v>
      </c>
      <c r="K5232" s="93">
        <f t="shared" ca="1" si="659"/>
        <v>-1.2292567874770446</v>
      </c>
      <c r="L5232" s="93">
        <f t="shared" ca="1" si="659"/>
        <v>0.10217290994906569</v>
      </c>
      <c r="M5232" s="93">
        <f t="shared" ca="1" si="660"/>
        <v>-1.2292567874770446</v>
      </c>
      <c r="N5232" s="101">
        <f t="shared" ca="1" si="656"/>
        <v>-0.29406281688742059</v>
      </c>
      <c r="O5232" s="46">
        <f t="shared" ca="1" si="661"/>
        <v>-0.12098234849874961</v>
      </c>
      <c r="P5232" s="46">
        <f t="shared" ca="1" si="662"/>
        <v>9.9650481590726175E-2</v>
      </c>
      <c r="Q5232" s="47">
        <f t="shared" ca="1" si="657"/>
        <v>-0.56224800867770119</v>
      </c>
      <c r="R5232" s="47">
        <f t="shared" ca="1" si="658"/>
        <v>0.10187502106015184</v>
      </c>
      <c r="S5232" s="97">
        <f t="shared" ca="1" si="663"/>
        <v>-9.5536637192988882E-3</v>
      </c>
      <c r="V5232">
        <v>5215</v>
      </c>
      <c r="W5232" s="46">
        <v>8.6702349738615903E-2</v>
      </c>
    </row>
    <row r="5233" spans="10:23">
      <c r="J5233">
        <v>5216</v>
      </c>
      <c r="K5233" s="93">
        <f t="shared" ca="1" si="659"/>
        <v>-1.6532147156571391</v>
      </c>
      <c r="L5233" s="93">
        <f t="shared" ca="1" si="659"/>
        <v>-0.64536416373456951</v>
      </c>
      <c r="M5233" s="93">
        <f t="shared" ca="1" si="660"/>
        <v>-1.6532147156571391</v>
      </c>
      <c r="N5233" s="101">
        <f t="shared" ca="1" si="656"/>
        <v>-1.1376182810624558</v>
      </c>
      <c r="O5233" s="46">
        <f t="shared" ca="1" si="661"/>
        <v>-0.27317030220568284</v>
      </c>
      <c r="P5233" s="46">
        <f t="shared" ca="1" si="662"/>
        <v>2.3556504737259565E-2</v>
      </c>
      <c r="Q5233" s="47">
        <f t="shared" ca="1" si="657"/>
        <v>-0.86662391609156764</v>
      </c>
      <c r="R5233" s="47">
        <f t="shared" ca="1" si="658"/>
        <v>-3.452156213507987E-2</v>
      </c>
      <c r="S5233" s="97">
        <f t="shared" ca="1" si="663"/>
        <v>-0.15384593217038134</v>
      </c>
      <c r="V5233">
        <v>5216</v>
      </c>
      <c r="W5233" s="46">
        <v>0.49656450376532801</v>
      </c>
    </row>
    <row r="5234" spans="10:23">
      <c r="J5234">
        <v>5217</v>
      </c>
      <c r="K5234" s="93">
        <f t="shared" ca="1" si="659"/>
        <v>0.71786080725183787</v>
      </c>
      <c r="L5234" s="93">
        <f t="shared" ca="1" si="659"/>
        <v>-4.9528578002053188E-2</v>
      </c>
      <c r="M5234" s="93">
        <f t="shared" ca="1" si="660"/>
        <v>0.71786080725183787</v>
      </c>
      <c r="N5234" s="101">
        <f t="shared" ca="1" si="656"/>
        <v>0.18133862878458384</v>
      </c>
      <c r="O5234" s="46">
        <f t="shared" ca="1" si="661"/>
        <v>0.57797342676080943</v>
      </c>
      <c r="P5234" s="46">
        <f t="shared" ca="1" si="662"/>
        <v>0.4491283692205057</v>
      </c>
      <c r="Q5234" s="47">
        <f t="shared" ca="1" si="657"/>
        <v>0.83566354184141678</v>
      </c>
      <c r="R5234" s="47">
        <f t="shared" ca="1" si="658"/>
        <v>0.17874386441374102</v>
      </c>
      <c r="S5234" s="97">
        <f t="shared" ca="1" si="663"/>
        <v>0.37835864558727522</v>
      </c>
      <c r="V5234">
        <v>5217</v>
      </c>
      <c r="W5234" s="46">
        <v>-0.19199285125323801</v>
      </c>
    </row>
    <row r="5235" spans="10:23">
      <c r="J5235">
        <v>5218</v>
      </c>
      <c r="K5235" s="93">
        <f t="shared" ca="1" si="659"/>
        <v>0.12684058407742363</v>
      </c>
      <c r="L5235" s="93">
        <f t="shared" ca="1" si="659"/>
        <v>0.49749370567311635</v>
      </c>
      <c r="M5235" s="93">
        <f t="shared" ca="1" si="660"/>
        <v>0.12684058407742363</v>
      </c>
      <c r="N5235" s="101">
        <f t="shared" ca="1" si="656"/>
        <v>0.5120035698053953</v>
      </c>
      <c r="O5235" s="46">
        <f t="shared" ca="1" si="661"/>
        <v>0.36581520919795585</v>
      </c>
      <c r="P5235" s="46">
        <f t="shared" ca="1" si="662"/>
        <v>0.34304926043907891</v>
      </c>
      <c r="Q5235" s="47">
        <f t="shared" ca="1" si="657"/>
        <v>0.41134710671570973</v>
      </c>
      <c r="R5235" s="47">
        <f t="shared" ca="1" si="658"/>
        <v>0.23220990198105035</v>
      </c>
      <c r="S5235" s="97">
        <f t="shared" ca="1" si="663"/>
        <v>0.29901255558950313</v>
      </c>
      <c r="V5235">
        <v>5218</v>
      </c>
      <c r="W5235" s="46">
        <v>-0.15649533688998199</v>
      </c>
    </row>
    <row r="5236" spans="10:23">
      <c r="J5236">
        <v>5219</v>
      </c>
      <c r="K5236" s="93">
        <f t="shared" ca="1" si="659"/>
        <v>-0.79413219853849393</v>
      </c>
      <c r="L5236" s="93">
        <f t="shared" ca="1" si="659"/>
        <v>-2.7093273768066431E-2</v>
      </c>
      <c r="M5236" s="93">
        <f t="shared" ca="1" si="660"/>
        <v>-0.79413219853849393</v>
      </c>
      <c r="N5236" s="101">
        <f t="shared" ca="1" si="656"/>
        <v>-0.27823853176783492</v>
      </c>
      <c r="O5236" s="46">
        <f t="shared" ca="1" si="661"/>
        <v>3.521409552670185E-2</v>
      </c>
      <c r="P5236" s="46">
        <f t="shared" ca="1" si="662"/>
        <v>0.17774870360345191</v>
      </c>
      <c r="Q5236" s="47">
        <f t="shared" ca="1" si="657"/>
        <v>-0.24985512062679827</v>
      </c>
      <c r="R5236" s="47">
        <f t="shared" ca="1" si="658"/>
        <v>0.10443368911872394</v>
      </c>
      <c r="S5236" s="97">
        <f t="shared" ca="1" si="663"/>
        <v>6.9823892322712897E-2</v>
      </c>
      <c r="V5236">
        <v>5219</v>
      </c>
      <c r="W5236" s="46">
        <v>0.31253664831655298</v>
      </c>
    </row>
    <row r="5237" spans="10:23">
      <c r="J5237">
        <v>5220</v>
      </c>
      <c r="K5237" s="93">
        <f t="shared" ca="1" si="659"/>
        <v>-0.91799779577018514</v>
      </c>
      <c r="L5237" s="93">
        <f t="shared" ca="1" si="659"/>
        <v>0.10688416694172326</v>
      </c>
      <c r="M5237" s="93">
        <f t="shared" ca="1" si="660"/>
        <v>-0.91799779577018514</v>
      </c>
      <c r="N5237" s="101">
        <f t="shared" ca="1" si="656"/>
        <v>-0.19060881130863691</v>
      </c>
      <c r="O5237" s="46">
        <f t="shared" ca="1" si="661"/>
        <v>-9.2498725332857967E-3</v>
      </c>
      <c r="P5237" s="46">
        <f t="shared" ca="1" si="662"/>
        <v>0.15551671957345808</v>
      </c>
      <c r="Q5237" s="47">
        <f t="shared" ca="1" si="657"/>
        <v>-0.33878305674677356</v>
      </c>
      <c r="R5237" s="47">
        <f t="shared" ca="1" si="658"/>
        <v>0.11860275679073159</v>
      </c>
      <c r="S5237" s="97">
        <f t="shared" ca="1" si="663"/>
        <v>5.4676442128722899E-2</v>
      </c>
      <c r="V5237">
        <v>5220</v>
      </c>
      <c r="W5237" s="46">
        <v>1.62761383368073</v>
      </c>
    </row>
    <row r="5238" spans="10:23">
      <c r="J5238">
        <v>5221</v>
      </c>
      <c r="K5238" s="93">
        <f t="shared" ca="1" si="659"/>
        <v>0.37227770407220773</v>
      </c>
      <c r="L5238" s="93">
        <f t="shared" ca="1" si="659"/>
        <v>-0.19572696341541163</v>
      </c>
      <c r="M5238" s="93">
        <f t="shared" ca="1" si="660"/>
        <v>0.37227770407220773</v>
      </c>
      <c r="N5238" s="101">
        <f t="shared" ca="1" si="656"/>
        <v>-6.7172782056503441E-2</v>
      </c>
      <c r="O5238" s="46">
        <f t="shared" ca="1" si="661"/>
        <v>0.45391964261678813</v>
      </c>
      <c r="P5238" s="46">
        <f t="shared" ca="1" si="662"/>
        <v>0.38710147714849508</v>
      </c>
      <c r="Q5238" s="47">
        <f t="shared" ca="1" si="657"/>
        <v>0.5875559735533743</v>
      </c>
      <c r="R5238" s="47">
        <f t="shared" ca="1" si="658"/>
        <v>0.13856143567812745</v>
      </c>
      <c r="S5238" s="97">
        <f t="shared" ca="1" si="663"/>
        <v>0.29624053914745779</v>
      </c>
      <c r="V5238">
        <v>5221</v>
      </c>
      <c r="W5238" s="46">
        <v>7.7132118943324696E-2</v>
      </c>
    </row>
    <row r="5239" spans="10:23">
      <c r="J5239">
        <v>5222</v>
      </c>
      <c r="K5239" s="93">
        <f t="shared" ca="1" si="659"/>
        <v>1.845340547020661</v>
      </c>
      <c r="L5239" s="93">
        <f t="shared" ca="1" si="659"/>
        <v>-1.5956572446913904</v>
      </c>
      <c r="M5239" s="93">
        <f t="shared" ca="1" si="660"/>
        <v>1.845340547020661</v>
      </c>
      <c r="N5239" s="101">
        <f t="shared" ca="1" si="656"/>
        <v>-0.92595611617156293</v>
      </c>
      <c r="O5239" s="46">
        <f t="shared" ca="1" si="661"/>
        <v>0.98270423384351824</v>
      </c>
      <c r="P5239" s="46">
        <f t="shared" ca="1" si="662"/>
        <v>0.65149377276186016</v>
      </c>
      <c r="Q5239" s="47">
        <f t="shared" ca="1" si="657"/>
        <v>1.6451251560068345</v>
      </c>
      <c r="R5239" s="47">
        <f t="shared" ca="1" si="658"/>
        <v>-2.9737972040336236E-4</v>
      </c>
      <c r="S5239" s="97">
        <f t="shared" ca="1" si="663"/>
        <v>0.49120342706155745</v>
      </c>
      <c r="V5239">
        <v>5222</v>
      </c>
      <c r="W5239" s="46">
        <v>0.217450195878369</v>
      </c>
    </row>
    <row r="5240" spans="10:23">
      <c r="J5240">
        <v>5223</v>
      </c>
      <c r="K5240" s="93">
        <f t="shared" ca="1" si="659"/>
        <v>8.4007729734643752E-2</v>
      </c>
      <c r="L5240" s="93">
        <f t="shared" ca="1" si="659"/>
        <v>-0.83897105178051046</v>
      </c>
      <c r="M5240" s="93">
        <f t="shared" ca="1" si="660"/>
        <v>8.4007729734643752E-2</v>
      </c>
      <c r="N5240" s="101">
        <f t="shared" ca="1" si="656"/>
        <v>-0.76869800691170631</v>
      </c>
      <c r="O5240" s="46">
        <f t="shared" ca="1" si="661"/>
        <v>0.35043952208240386</v>
      </c>
      <c r="P5240" s="46">
        <f t="shared" ca="1" si="662"/>
        <v>0.33536141688130289</v>
      </c>
      <c r="Q5240" s="47">
        <f t="shared" ca="1" si="657"/>
        <v>0.38059573248460571</v>
      </c>
      <c r="R5240" s="47">
        <f t="shared" ca="1" si="658"/>
        <v>2.513007548998239E-2</v>
      </c>
      <c r="S5240" s="97">
        <f t="shared" ca="1" si="663"/>
        <v>0.18778479878619314</v>
      </c>
      <c r="V5240">
        <v>5223</v>
      </c>
      <c r="W5240" s="46">
        <v>0.76782418794842999</v>
      </c>
    </row>
    <row r="5241" spans="10:23">
      <c r="J5241">
        <v>5224</v>
      </c>
      <c r="K5241" s="93">
        <f t="shared" ca="1" si="659"/>
        <v>3.8527723618088518E-2</v>
      </c>
      <c r="L5241" s="93">
        <f t="shared" ca="1" si="659"/>
        <v>-0.19804889679989732</v>
      </c>
      <c r="M5241" s="93">
        <f t="shared" ca="1" si="660"/>
        <v>3.8527723618088518E-2</v>
      </c>
      <c r="N5241" s="101">
        <f t="shared" ca="1" si="656"/>
        <v>-0.17551414906718388</v>
      </c>
      <c r="O5241" s="46">
        <f t="shared" ca="1" si="661"/>
        <v>0.33411358829182936</v>
      </c>
      <c r="P5241" s="46">
        <f t="shared" ca="1" si="662"/>
        <v>0.32719844998601566</v>
      </c>
      <c r="Q5241" s="47">
        <f t="shared" ca="1" si="657"/>
        <v>0.3479438649034568</v>
      </c>
      <c r="R5241" s="47">
        <f t="shared" ca="1" si="658"/>
        <v>0.12104345030960265</v>
      </c>
      <c r="S5241" s="97">
        <f t="shared" ca="1" si="663"/>
        <v>0.22757851930071599</v>
      </c>
      <c r="V5241">
        <v>5224</v>
      </c>
      <c r="W5241" s="46">
        <v>1.0178355513870101</v>
      </c>
    </row>
    <row r="5242" spans="10:23">
      <c r="J5242">
        <v>5225</v>
      </c>
      <c r="K5242" s="93">
        <f t="shared" ca="1" si="659"/>
        <v>-1.1817667383916912</v>
      </c>
      <c r="L5242" s="93">
        <f t="shared" ca="1" si="659"/>
        <v>-0.70501710025517905</v>
      </c>
      <c r="M5242" s="93">
        <f t="shared" ca="1" si="660"/>
        <v>-1.1817667383916912</v>
      </c>
      <c r="N5242" s="101">
        <f t="shared" ca="1" si="656"/>
        <v>-1.044243194248001</v>
      </c>
      <c r="O5242" s="46">
        <f t="shared" ca="1" si="661"/>
        <v>-0.103934870644599</v>
      </c>
      <c r="P5242" s="46">
        <f t="shared" ca="1" si="662"/>
        <v>0.10817422051780148</v>
      </c>
      <c r="Q5242" s="47">
        <f t="shared" ca="1" si="657"/>
        <v>-0.52815305296939996</v>
      </c>
      <c r="R5242" s="47">
        <f t="shared" ca="1" si="658"/>
        <v>-1.9423511872901644E-2</v>
      </c>
      <c r="S5242" s="97">
        <f t="shared" ca="1" si="663"/>
        <v>-6.1679191258750321E-2</v>
      </c>
      <c r="V5242">
        <v>5225</v>
      </c>
      <c r="W5242" s="46">
        <v>-4.0015829645739402E-2</v>
      </c>
    </row>
    <row r="5243" spans="10:23">
      <c r="J5243">
        <v>5226</v>
      </c>
      <c r="K5243" s="93">
        <f t="shared" ca="1" si="659"/>
        <v>-1.1079644681484415</v>
      </c>
      <c r="L5243" s="93">
        <f t="shared" ca="1" si="659"/>
        <v>-1.0888891130596436</v>
      </c>
      <c r="M5243" s="93">
        <f t="shared" ca="1" si="660"/>
        <v>-1.1079644681484415</v>
      </c>
      <c r="N5243" s="101">
        <f t="shared" ca="1" si="656"/>
        <v>-1.3847150184122012</v>
      </c>
      <c r="O5243" s="46">
        <f t="shared" ca="1" si="661"/>
        <v>-7.7442108649415642E-2</v>
      </c>
      <c r="P5243" s="46">
        <f t="shared" ca="1" si="662"/>
        <v>0.12142060151539316</v>
      </c>
      <c r="Q5243" s="47">
        <f t="shared" ca="1" si="657"/>
        <v>-0.47516752897903325</v>
      </c>
      <c r="R5243" s="47">
        <f t="shared" ca="1" si="658"/>
        <v>-7.447524879177797E-2</v>
      </c>
      <c r="S5243" s="97">
        <f t="shared" ca="1" si="663"/>
        <v>-7.5958678720596806E-2</v>
      </c>
      <c r="V5243">
        <v>5226</v>
      </c>
      <c r="W5243" s="46">
        <v>0.57113200578175405</v>
      </c>
    </row>
    <row r="5244" spans="10:23">
      <c r="J5244">
        <v>5227</v>
      </c>
      <c r="K5244" s="93">
        <f t="shared" ca="1" si="659"/>
        <v>-2.3176954257558382</v>
      </c>
      <c r="L5244" s="93">
        <f t="shared" ca="1" si="659"/>
        <v>0.24304759006699631</v>
      </c>
      <c r="M5244" s="93">
        <f t="shared" ca="1" si="660"/>
        <v>-2.3176954257558382</v>
      </c>
      <c r="N5244" s="101">
        <f t="shared" ca="1" si="656"/>
        <v>-0.50664980561889561</v>
      </c>
      <c r="O5244" s="46">
        <f t="shared" ca="1" si="661"/>
        <v>-0.51169859198610967</v>
      </c>
      <c r="P5244" s="46">
        <f t="shared" ca="1" si="662"/>
        <v>-9.5707640152953855E-2</v>
      </c>
      <c r="Q5244" s="47">
        <f t="shared" ca="1" si="657"/>
        <v>-1.3436804956524213</v>
      </c>
      <c r="R5244" s="47">
        <f t="shared" ca="1" si="658"/>
        <v>6.7501301576165657E-2</v>
      </c>
      <c r="S5244" s="97">
        <f t="shared" ca="1" si="663"/>
        <v>-0.22209864520497202</v>
      </c>
      <c r="V5244">
        <v>5227</v>
      </c>
      <c r="W5244" s="46">
        <v>-0.10574504728482199</v>
      </c>
    </row>
    <row r="5245" spans="10:23">
      <c r="J5245">
        <v>5228</v>
      </c>
      <c r="K5245" s="93">
        <f t="shared" ca="1" si="659"/>
        <v>-1.2103026463320938</v>
      </c>
      <c r="L5245" s="93">
        <f t="shared" ca="1" si="659"/>
        <v>-0.836952782031815</v>
      </c>
      <c r="M5245" s="93">
        <f t="shared" ca="1" si="660"/>
        <v>-1.2103026463320938</v>
      </c>
      <c r="N5245" s="101">
        <f t="shared" ca="1" si="656"/>
        <v>-1.1784042549505915</v>
      </c>
      <c r="O5245" s="46">
        <f t="shared" ca="1" si="661"/>
        <v>-0.11417839045624995</v>
      </c>
      <c r="P5245" s="46">
        <f t="shared" ca="1" si="662"/>
        <v>0.10305246061197601</v>
      </c>
      <c r="Q5245" s="47">
        <f t="shared" ca="1" si="657"/>
        <v>-0.54864009259270186</v>
      </c>
      <c r="R5245" s="47">
        <f t="shared" ca="1" si="658"/>
        <v>-4.1116347797540281E-2</v>
      </c>
      <c r="S5245" s="97">
        <f t="shared" ca="1" si="663"/>
        <v>-7.7647369126895113E-2</v>
      </c>
      <c r="V5245">
        <v>5228</v>
      </c>
      <c r="W5245" s="46">
        <v>-3.0906473955737701E-2</v>
      </c>
    </row>
    <row r="5246" spans="10:23">
      <c r="J5246">
        <v>5229</v>
      </c>
      <c r="K5246" s="93">
        <f t="shared" ca="1" si="659"/>
        <v>5.9856372372057161E-2</v>
      </c>
      <c r="L5246" s="93">
        <f t="shared" ca="1" si="659"/>
        <v>1.0738674662631476</v>
      </c>
      <c r="M5246" s="93">
        <f t="shared" ca="1" si="660"/>
        <v>5.9856372372057161E-2</v>
      </c>
      <c r="N5246" s="101">
        <f t="shared" ca="1" si="656"/>
        <v>1.0371513603096107</v>
      </c>
      <c r="O5246" s="46">
        <f t="shared" ca="1" si="661"/>
        <v>0.34176992207743451</v>
      </c>
      <c r="P5246" s="46">
        <f t="shared" ca="1" si="662"/>
        <v>0.33102661687881824</v>
      </c>
      <c r="Q5246" s="47">
        <f t="shared" ca="1" si="657"/>
        <v>0.3632565324746671</v>
      </c>
      <c r="R5246" s="47">
        <f t="shared" ca="1" si="658"/>
        <v>0.31712235568360581</v>
      </c>
      <c r="S5246" s="97">
        <f t="shared" ca="1" si="663"/>
        <v>0.32944613888052016</v>
      </c>
      <c r="V5246">
        <v>5229</v>
      </c>
      <c r="W5246" s="46">
        <v>0.68161616855656604</v>
      </c>
    </row>
    <row r="5247" spans="10:23">
      <c r="J5247">
        <v>5230</v>
      </c>
      <c r="K5247" s="93">
        <f t="shared" ca="1" si="659"/>
        <v>0.39931797694568077</v>
      </c>
      <c r="L5247" s="93">
        <f t="shared" ca="1" si="659"/>
        <v>-0.75888079338563696</v>
      </c>
      <c r="M5247" s="93">
        <f t="shared" ca="1" si="660"/>
        <v>0.39931797694568077</v>
      </c>
      <c r="N5247" s="101">
        <f t="shared" ca="1" si="656"/>
        <v>-0.59249004722684473</v>
      </c>
      <c r="O5247" s="46">
        <f t="shared" ca="1" si="661"/>
        <v>0.4636262750978839</v>
      </c>
      <c r="P5247" s="46">
        <f t="shared" ca="1" si="662"/>
        <v>0.39195479338904293</v>
      </c>
      <c r="Q5247" s="47">
        <f t="shared" ca="1" si="657"/>
        <v>0.60696923851556583</v>
      </c>
      <c r="R5247" s="47">
        <f t="shared" ca="1" si="658"/>
        <v>5.3621579194866514E-2</v>
      </c>
      <c r="S5247" s="97">
        <f t="shared" ca="1" si="663"/>
        <v>0.25862392714637522</v>
      </c>
      <c r="V5247">
        <v>5230</v>
      </c>
      <c r="W5247" s="46">
        <v>-5.6191948942233699E-2</v>
      </c>
    </row>
    <row r="5248" spans="10:23">
      <c r="J5248">
        <v>5231</v>
      </c>
      <c r="K5248" s="93">
        <f t="shared" ca="1" si="659"/>
        <v>-1.2513334808365117</v>
      </c>
      <c r="L5248" s="93">
        <f t="shared" ca="1" si="659"/>
        <v>-0.13032708663094023</v>
      </c>
      <c r="M5248" s="93">
        <f t="shared" ca="1" si="660"/>
        <v>-1.2513334808365117</v>
      </c>
      <c r="N5248" s="101">
        <f t="shared" ca="1" si="656"/>
        <v>-0.52151303864586707</v>
      </c>
      <c r="O5248" s="46">
        <f t="shared" ca="1" si="661"/>
        <v>-0.12890720746156048</v>
      </c>
      <c r="P5248" s="46">
        <f t="shared" ca="1" si="662"/>
        <v>9.5688052109320743E-2</v>
      </c>
      <c r="Q5248" s="47">
        <f t="shared" ca="1" si="657"/>
        <v>-0.57809772660332293</v>
      </c>
      <c r="R5248" s="47">
        <f t="shared" ca="1" si="658"/>
        <v>6.5098028423171445E-2</v>
      </c>
      <c r="S5248" s="97">
        <f t="shared" ca="1" si="663"/>
        <v>-3.1904589519194518E-2</v>
      </c>
      <c r="V5248">
        <v>5231</v>
      </c>
      <c r="W5248" s="46">
        <v>3.98747597955766E-2</v>
      </c>
    </row>
    <row r="5249" spans="10:23">
      <c r="J5249">
        <v>5232</v>
      </c>
      <c r="K5249" s="93">
        <f t="shared" ca="1" si="659"/>
        <v>-0.99211384644708567</v>
      </c>
      <c r="L5249" s="93">
        <f t="shared" ca="1" si="659"/>
        <v>-0.89330147958119688</v>
      </c>
      <c r="M5249" s="93">
        <f t="shared" ca="1" si="660"/>
        <v>-0.99211384644708567</v>
      </c>
      <c r="N5249" s="101">
        <f t="shared" ca="1" si="656"/>
        <v>-1.162438574644999</v>
      </c>
      <c r="O5249" s="46">
        <f t="shared" ca="1" si="661"/>
        <v>-3.5855272125118354E-2</v>
      </c>
      <c r="P5249" s="46">
        <f t="shared" ca="1" si="662"/>
        <v>0.14221401977754181</v>
      </c>
      <c r="Q5249" s="47">
        <f t="shared" ca="1" si="657"/>
        <v>-0.39199385593043867</v>
      </c>
      <c r="R5249" s="47">
        <f t="shared" ca="1" si="658"/>
        <v>-3.8534817199312343E-2</v>
      </c>
      <c r="S5249" s="97">
        <f t="shared" ca="1" si="663"/>
        <v>-3.7195044662215349E-2</v>
      </c>
      <c r="V5249">
        <v>5232</v>
      </c>
      <c r="W5249" s="46">
        <v>-6.7034952888033097E-3</v>
      </c>
    </row>
    <row r="5250" spans="10:23">
      <c r="J5250">
        <v>5233</v>
      </c>
      <c r="K5250" s="93">
        <f t="shared" ca="1" si="659"/>
        <v>-0.81271607156295911</v>
      </c>
      <c r="L5250" s="93">
        <f t="shared" ca="1" si="659"/>
        <v>-0.77987741764772855</v>
      </c>
      <c r="M5250" s="93">
        <f t="shared" ca="1" si="660"/>
        <v>-0.81271607156295911</v>
      </c>
      <c r="N5250" s="101">
        <f t="shared" ca="1" si="656"/>
        <v>-0.99785061143578491</v>
      </c>
      <c r="O5250" s="46">
        <f t="shared" ca="1" si="661"/>
        <v>2.8543052435979377E-2</v>
      </c>
      <c r="P5250" s="46">
        <f t="shared" ca="1" si="662"/>
        <v>0.17441318205809067</v>
      </c>
      <c r="Q5250" s="47">
        <f t="shared" ca="1" si="657"/>
        <v>-0.26319720680824321</v>
      </c>
      <c r="R5250" s="47">
        <f t="shared" ca="1" si="658"/>
        <v>-1.1922179654780762E-2</v>
      </c>
      <c r="S5250" s="97">
        <f t="shared" ca="1" si="663"/>
        <v>8.3104363905993073E-3</v>
      </c>
      <c r="V5250">
        <v>5233</v>
      </c>
      <c r="W5250" s="46">
        <v>-0.15145641782119701</v>
      </c>
    </row>
    <row r="5251" spans="10:23">
      <c r="J5251">
        <v>5234</v>
      </c>
      <c r="K5251" s="93">
        <f t="shared" ca="1" si="659"/>
        <v>7.4174819530162944E-2</v>
      </c>
      <c r="L5251" s="93">
        <f t="shared" ca="1" si="659"/>
        <v>0.78506809777467368</v>
      </c>
      <c r="M5251" s="93">
        <f t="shared" ca="1" si="660"/>
        <v>7.4174819530162944E-2</v>
      </c>
      <c r="N5251" s="101">
        <f t="shared" ca="1" si="656"/>
        <v>0.7678991216988692</v>
      </c>
      <c r="O5251" s="46">
        <f t="shared" ca="1" si="661"/>
        <v>0.34690980749627098</v>
      </c>
      <c r="P5251" s="46">
        <f t="shared" ca="1" si="662"/>
        <v>0.33359655958823647</v>
      </c>
      <c r="Q5251" s="47">
        <f t="shared" ca="1" si="657"/>
        <v>0.37353630331233995</v>
      </c>
      <c r="R5251" s="47">
        <f t="shared" ca="1" si="658"/>
        <v>0.27358629086765662</v>
      </c>
      <c r="S5251" s="97">
        <f t="shared" ca="1" si="663"/>
        <v>0.3102480491819638</v>
      </c>
      <c r="V5251">
        <v>5234</v>
      </c>
      <c r="W5251" s="46">
        <v>-0.21837844251524799</v>
      </c>
    </row>
    <row r="5252" spans="10:23">
      <c r="J5252">
        <v>5235</v>
      </c>
      <c r="K5252" s="93">
        <f t="shared" ca="1" si="659"/>
        <v>0.91767173633683585</v>
      </c>
      <c r="L5252" s="93">
        <f t="shared" ca="1" si="659"/>
        <v>1.7718748801273503</v>
      </c>
      <c r="M5252" s="93">
        <f t="shared" ca="1" si="660"/>
        <v>0.91767173633683585</v>
      </c>
      <c r="N5252" s="101">
        <f t="shared" ca="1" si="656"/>
        <v>1.9717249842659856</v>
      </c>
      <c r="O5252" s="46">
        <f t="shared" ca="1" si="661"/>
        <v>0.64969945051099987</v>
      </c>
      <c r="P5252" s="46">
        <f t="shared" ca="1" si="662"/>
        <v>0.48499138109560092</v>
      </c>
      <c r="Q5252" s="47">
        <f t="shared" ca="1" si="657"/>
        <v>0.97911558934179765</v>
      </c>
      <c r="R5252" s="47">
        <f t="shared" ca="1" si="658"/>
        <v>0.46823589174101038</v>
      </c>
      <c r="S5252" s="97">
        <f t="shared" ca="1" si="663"/>
        <v>0.55896767112600509</v>
      </c>
      <c r="V5252">
        <v>5235</v>
      </c>
      <c r="W5252" s="46">
        <v>0.210240223561075</v>
      </c>
    </row>
    <row r="5253" spans="10:23">
      <c r="J5253">
        <v>5236</v>
      </c>
      <c r="K5253" s="93">
        <f t="shared" ca="1" si="659"/>
        <v>-1.4107579352565596</v>
      </c>
      <c r="L5253" s="93">
        <f t="shared" ca="1" si="659"/>
        <v>0.22636993840379102</v>
      </c>
      <c r="M5253" s="93">
        <f t="shared" ca="1" si="660"/>
        <v>-1.4107579352565596</v>
      </c>
      <c r="N5253" s="101">
        <f t="shared" ca="1" si="656"/>
        <v>-0.2340351389090114</v>
      </c>
      <c r="O5253" s="46">
        <f t="shared" ca="1" si="661"/>
        <v>-0.18613571971791054</v>
      </c>
      <c r="P5253" s="46">
        <f t="shared" ca="1" si="662"/>
        <v>6.7073795981145712E-2</v>
      </c>
      <c r="Q5253" s="47">
        <f t="shared" ca="1" si="657"/>
        <v>-0.69255475111602305</v>
      </c>
      <c r="R5253" s="47">
        <f t="shared" ca="1" si="658"/>
        <v>0.11158104576287342</v>
      </c>
      <c r="S5253" s="97">
        <f t="shared" ca="1" si="663"/>
        <v>-3.727733697751856E-2</v>
      </c>
      <c r="V5253">
        <v>5236</v>
      </c>
      <c r="W5253" s="46">
        <v>1.06654725989154</v>
      </c>
    </row>
    <row r="5254" spans="10:23">
      <c r="J5254">
        <v>5237</v>
      </c>
      <c r="K5254" s="93">
        <f t="shared" ca="1" si="659"/>
        <v>-1.8500760004946843</v>
      </c>
      <c r="L5254" s="93">
        <f t="shared" ca="1" si="659"/>
        <v>0.12349763242160536</v>
      </c>
      <c r="M5254" s="93">
        <f t="shared" ca="1" si="660"/>
        <v>-1.8500760004946843</v>
      </c>
      <c r="N5254" s="101">
        <f t="shared" ca="1" si="656"/>
        <v>-0.47127964298070235</v>
      </c>
      <c r="O5254" s="46">
        <f t="shared" ca="1" si="661"/>
        <v>-0.34383749371723527</v>
      </c>
      <c r="P5254" s="46">
        <f t="shared" ca="1" si="662"/>
        <v>-1.177709101851665E-2</v>
      </c>
      <c r="Q5254" s="47">
        <f t="shared" ca="1" si="657"/>
        <v>-1.0079582991146725</v>
      </c>
      <c r="R5254" s="47">
        <f t="shared" ca="1" si="658"/>
        <v>7.3220391233924265E-2</v>
      </c>
      <c r="S5254" s="97">
        <f t="shared" ca="1" si="663"/>
        <v>-0.1353085512416555</v>
      </c>
      <c r="V5254">
        <v>5237</v>
      </c>
      <c r="W5254" s="46">
        <v>0.81440620005327902</v>
      </c>
    </row>
    <row r="5255" spans="10:23">
      <c r="J5255">
        <v>5238</v>
      </c>
      <c r="K5255" s="93">
        <f t="shared" ca="1" si="659"/>
        <v>-0.82539227899060819</v>
      </c>
      <c r="L5255" s="93">
        <f t="shared" ca="1" si="659"/>
        <v>8.8224913695150356E-2</v>
      </c>
      <c r="M5255" s="93">
        <f t="shared" ca="1" si="660"/>
        <v>-0.82539227899060819</v>
      </c>
      <c r="N5255" s="101">
        <f t="shared" ca="1" si="656"/>
        <v>-0.17884870380283818</v>
      </c>
      <c r="O5255" s="46">
        <f t="shared" ca="1" si="661"/>
        <v>2.3992680946384237E-2</v>
      </c>
      <c r="P5255" s="46">
        <f t="shared" ca="1" si="662"/>
        <v>0.1721379963132931</v>
      </c>
      <c r="Q5255" s="47">
        <f t="shared" ca="1" si="657"/>
        <v>-0.27229794978743349</v>
      </c>
      <c r="R5255" s="47">
        <f t="shared" ca="1" si="658"/>
        <v>0.12050427785238252</v>
      </c>
      <c r="S5255" s="97">
        <f t="shared" ca="1" si="663"/>
        <v>7.2248479399383378E-2</v>
      </c>
      <c r="V5255">
        <v>5238</v>
      </c>
      <c r="W5255" s="46">
        <v>0.41399658764289798</v>
      </c>
    </row>
    <row r="5256" spans="10:23">
      <c r="J5256">
        <v>5239</v>
      </c>
      <c r="K5256" s="93">
        <f t="shared" ca="1" si="659"/>
        <v>-1.4858706905167245</v>
      </c>
      <c r="L5256" s="93">
        <f t="shared" ca="1" si="659"/>
        <v>-0.81529744881941058</v>
      </c>
      <c r="M5256" s="93">
        <f t="shared" ca="1" si="660"/>
        <v>-1.4858706905167245</v>
      </c>
      <c r="N5256" s="101">
        <f t="shared" ca="1" si="656"/>
        <v>-1.2455100176370242</v>
      </c>
      <c r="O5256" s="46">
        <f t="shared" ca="1" si="661"/>
        <v>-0.21309890582792068</v>
      </c>
      <c r="P5256" s="46">
        <f t="shared" ca="1" si="662"/>
        <v>5.3592202926140642E-2</v>
      </c>
      <c r="Q5256" s="47">
        <f t="shared" ca="1" si="657"/>
        <v>-0.74648112333604333</v>
      </c>
      <c r="R5256" s="47">
        <f t="shared" ca="1" si="658"/>
        <v>-5.1966845638948683E-2</v>
      </c>
      <c r="S5256" s="97">
        <f t="shared" ca="1" si="663"/>
        <v>-0.1325328757334347</v>
      </c>
      <c r="V5256">
        <v>5239</v>
      </c>
      <c r="W5256" s="46">
        <v>0.51739220403366804</v>
      </c>
    </row>
    <row r="5257" spans="10:23">
      <c r="J5257">
        <v>5240</v>
      </c>
      <c r="K5257" s="93">
        <f t="shared" ca="1" si="659"/>
        <v>1.1908720692556831</v>
      </c>
      <c r="L5257" s="93">
        <f t="shared" ca="1" si="659"/>
        <v>-1.0501303160455928</v>
      </c>
      <c r="M5257" s="93">
        <f t="shared" ca="1" si="660"/>
        <v>1.1908720692556831</v>
      </c>
      <c r="N5257" s="101">
        <f t="shared" ca="1" si="656"/>
        <v>-0.61688686444831897</v>
      </c>
      <c r="O5257" s="46">
        <f t="shared" ca="1" si="661"/>
        <v>0.74777002981930862</v>
      </c>
      <c r="P5257" s="46">
        <f t="shared" ca="1" si="662"/>
        <v>0.53402667074975529</v>
      </c>
      <c r="Q5257" s="47">
        <f t="shared" ca="1" si="657"/>
        <v>1.1752567479584153</v>
      </c>
      <c r="R5257" s="47">
        <f t="shared" ca="1" si="658"/>
        <v>4.9676797077780735E-2</v>
      </c>
      <c r="S5257" s="97">
        <f t="shared" ca="1" si="663"/>
        <v>0.39872341344854467</v>
      </c>
      <c r="V5257">
        <v>5240</v>
      </c>
      <c r="W5257" s="46">
        <v>0.77424187641840003</v>
      </c>
    </row>
    <row r="5258" spans="10:23">
      <c r="J5258">
        <v>5241</v>
      </c>
      <c r="K5258" s="93">
        <f t="shared" ca="1" si="659"/>
        <v>0.15994195760166111</v>
      </c>
      <c r="L5258" s="93">
        <f t="shared" ca="1" si="659"/>
        <v>-0.19132868520310625</v>
      </c>
      <c r="M5258" s="93">
        <f t="shared" ca="1" si="660"/>
        <v>0.15994195760166111</v>
      </c>
      <c r="N5258" s="101">
        <f t="shared" ca="1" si="656"/>
        <v>-0.13053037926362876</v>
      </c>
      <c r="O5258" s="46">
        <f t="shared" ca="1" si="661"/>
        <v>0.37769759178050921</v>
      </c>
      <c r="P5258" s="46">
        <f t="shared" ca="1" si="662"/>
        <v>0.34899045173035559</v>
      </c>
      <c r="Q5258" s="47">
        <f t="shared" ca="1" si="657"/>
        <v>0.4351118718808164</v>
      </c>
      <c r="R5258" s="47">
        <f t="shared" ca="1" si="658"/>
        <v>0.12831698804484354</v>
      </c>
      <c r="S5258" s="97">
        <f t="shared" ca="1" si="663"/>
        <v>0.2530072899126764</v>
      </c>
      <c r="V5258">
        <v>5241</v>
      </c>
      <c r="W5258" s="46">
        <v>5.4830316858660501E-2</v>
      </c>
    </row>
    <row r="5259" spans="10:23">
      <c r="J5259">
        <v>5242</v>
      </c>
      <c r="K5259" s="93">
        <f t="shared" ca="1" si="659"/>
        <v>2.9831809900792806E-2</v>
      </c>
      <c r="L5259" s="93">
        <f t="shared" ca="1" si="659"/>
        <v>-2.5869327493661358</v>
      </c>
      <c r="M5259" s="93">
        <f t="shared" ca="1" si="660"/>
        <v>2.9831809900792806E-2</v>
      </c>
      <c r="N5259" s="101">
        <f t="shared" ca="1" si="656"/>
        <v>-2.4431402638486568</v>
      </c>
      <c r="O5259" s="46">
        <f t="shared" ca="1" si="661"/>
        <v>0.33099202073457612</v>
      </c>
      <c r="P5259" s="46">
        <f t="shared" ca="1" si="662"/>
        <v>0.32563766620738904</v>
      </c>
      <c r="Q5259" s="47">
        <f t="shared" ca="1" si="657"/>
        <v>0.34170072978895027</v>
      </c>
      <c r="R5259" s="47">
        <f t="shared" ca="1" si="658"/>
        <v>-0.24561466187861158</v>
      </c>
      <c r="S5259" s="97">
        <f t="shared" ca="1" si="663"/>
        <v>4.2688679427982268E-2</v>
      </c>
      <c r="V5259">
        <v>5242</v>
      </c>
      <c r="W5259" s="46">
        <v>-8.4217184763704697E-2</v>
      </c>
    </row>
    <row r="5260" spans="10:23">
      <c r="J5260">
        <v>5243</v>
      </c>
      <c r="K5260" s="93">
        <f t="shared" ca="1" si="659"/>
        <v>-0.87987056591838209</v>
      </c>
      <c r="L5260" s="93">
        <f t="shared" ca="1" si="659"/>
        <v>0.43946514704415929</v>
      </c>
      <c r="M5260" s="93">
        <f t="shared" ca="1" si="660"/>
        <v>-0.87987056591838209</v>
      </c>
      <c r="N5260" s="101">
        <f t="shared" ca="1" si="656"/>
        <v>0.1368309390603944</v>
      </c>
      <c r="O5260" s="46">
        <f t="shared" ca="1" si="661"/>
        <v>4.436639042445234E-3</v>
      </c>
      <c r="P5260" s="46">
        <f t="shared" ca="1" si="662"/>
        <v>0.1623599753613236</v>
      </c>
      <c r="Q5260" s="47">
        <f t="shared" ca="1" si="657"/>
        <v>-0.3114100335953115</v>
      </c>
      <c r="R5260" s="47">
        <f t="shared" ca="1" si="658"/>
        <v>0.17154730525182524</v>
      </c>
      <c r="S5260" s="97">
        <f t="shared" ca="1" si="663"/>
        <v>8.7991972147135236E-2</v>
      </c>
      <c r="V5260">
        <v>5243</v>
      </c>
      <c r="W5260" s="46">
        <v>0.92762939661852895</v>
      </c>
    </row>
    <row r="5261" spans="10:23">
      <c r="J5261">
        <v>5244</v>
      </c>
      <c r="K5261" s="93">
        <f t="shared" ca="1" si="659"/>
        <v>-1.8532571784214258</v>
      </c>
      <c r="L5261" s="93">
        <f t="shared" ca="1" si="659"/>
        <v>-0.21978333088540336</v>
      </c>
      <c r="M5261" s="93">
        <f t="shared" ca="1" si="660"/>
        <v>-1.8532571784214258</v>
      </c>
      <c r="N5261" s="101">
        <f t="shared" ca="1" si="656"/>
        <v>-0.79775023906119158</v>
      </c>
      <c r="O5261" s="46">
        <f t="shared" ca="1" si="661"/>
        <v>-0.34497943947852039</v>
      </c>
      <c r="P5261" s="46">
        <f t="shared" ca="1" si="662"/>
        <v>-1.2348063899159212E-2</v>
      </c>
      <c r="Q5261" s="47">
        <f t="shared" ca="1" si="657"/>
        <v>-1.0102421906372427</v>
      </c>
      <c r="R5261" s="47">
        <f t="shared" ca="1" si="658"/>
        <v>2.0432547742640084E-2</v>
      </c>
      <c r="S5261" s="97">
        <f t="shared" ca="1" si="663"/>
        <v>-0.16227344586794015</v>
      </c>
      <c r="V5261">
        <v>5244</v>
      </c>
      <c r="W5261" s="46">
        <v>0.51923803479231401</v>
      </c>
    </row>
    <row r="5262" spans="10:23">
      <c r="J5262">
        <v>5245</v>
      </c>
      <c r="K5262" s="93">
        <f t="shared" ca="1" si="659"/>
        <v>4.6206137159319351E-2</v>
      </c>
      <c r="L5262" s="93">
        <f t="shared" ca="1" si="659"/>
        <v>0.53607422273843397</v>
      </c>
      <c r="M5262" s="93">
        <f t="shared" ca="1" si="660"/>
        <v>4.6206137159319351E-2</v>
      </c>
      <c r="N5262" s="101">
        <f t="shared" ca="1" si="656"/>
        <v>0.52293754638388057</v>
      </c>
      <c r="O5262" s="46">
        <f t="shared" ca="1" si="661"/>
        <v>0.33686990434793374</v>
      </c>
      <c r="P5262" s="46">
        <f t="shared" ca="1" si="662"/>
        <v>0.32857660801406785</v>
      </c>
      <c r="Q5262" s="47">
        <f t="shared" ca="1" si="657"/>
        <v>0.35345649701566551</v>
      </c>
      <c r="R5262" s="47">
        <f t="shared" ca="1" si="658"/>
        <v>0.23397784387625289</v>
      </c>
      <c r="S5262" s="97">
        <f t="shared" ca="1" si="663"/>
        <v>0.2854238741120933</v>
      </c>
      <c r="V5262">
        <v>5245</v>
      </c>
      <c r="W5262" s="46">
        <v>0.97806490008859803</v>
      </c>
    </row>
    <row r="5263" spans="10:23">
      <c r="J5263">
        <v>5246</v>
      </c>
      <c r="K5263" s="93">
        <f t="shared" ca="1" si="659"/>
        <v>-2.2364201707276892</v>
      </c>
      <c r="L5263" s="93">
        <f t="shared" ca="1" si="659"/>
        <v>0.78772919745697034</v>
      </c>
      <c r="M5263" s="93">
        <f t="shared" ca="1" si="660"/>
        <v>-2.2364201707276892</v>
      </c>
      <c r="N5263" s="101">
        <f t="shared" ca="1" si="656"/>
        <v>3.5601023656894437E-2</v>
      </c>
      <c r="O5263" s="46">
        <f t="shared" ca="1" si="661"/>
        <v>-0.48252325658705364</v>
      </c>
      <c r="P5263" s="46">
        <f t="shared" ca="1" si="662"/>
        <v>-8.1119972453425837E-2</v>
      </c>
      <c r="Q5263" s="47">
        <f t="shared" ca="1" si="657"/>
        <v>-1.2853298248543092</v>
      </c>
      <c r="R5263" s="47">
        <f t="shared" ca="1" si="658"/>
        <v>0.15517918819898524</v>
      </c>
      <c r="S5263" s="97">
        <f t="shared" ca="1" si="663"/>
        <v>-0.1636720341940342</v>
      </c>
      <c r="V5263">
        <v>5246</v>
      </c>
      <c r="W5263" s="46">
        <v>0.68463812313828998</v>
      </c>
    </row>
    <row r="5264" spans="10:23">
      <c r="J5264">
        <v>5247</v>
      </c>
      <c r="K5264" s="93">
        <f t="shared" ca="1" si="659"/>
        <v>1.5050155502513256</v>
      </c>
      <c r="L5264" s="93">
        <f t="shared" ca="1" si="659"/>
        <v>4.0980753069880561E-3</v>
      </c>
      <c r="M5264" s="93">
        <f t="shared" ca="1" si="660"/>
        <v>1.5050155502513256</v>
      </c>
      <c r="N5264" s="101">
        <f t="shared" ca="1" si="656"/>
        <v>0.48251402422988815</v>
      </c>
      <c r="O5264" s="46">
        <f t="shared" ca="1" si="661"/>
        <v>0.86053794938228667</v>
      </c>
      <c r="P5264" s="46">
        <f t="shared" ca="1" si="662"/>
        <v>0.59041063053124432</v>
      </c>
      <c r="Q5264" s="47">
        <f t="shared" ca="1" si="657"/>
        <v>1.4007925870843714</v>
      </c>
      <c r="R5264" s="47">
        <f t="shared" ca="1" si="658"/>
        <v>0.2274416639370791</v>
      </c>
      <c r="S5264" s="97">
        <f t="shared" ca="1" si="663"/>
        <v>0.54398980665968288</v>
      </c>
      <c r="V5264">
        <v>5247</v>
      </c>
      <c r="W5264" s="46">
        <v>0.69615006120637002</v>
      </c>
    </row>
    <row r="5265" spans="10:23">
      <c r="J5265">
        <v>5248</v>
      </c>
      <c r="K5265" s="93">
        <f t="shared" ca="1" si="659"/>
        <v>0.50641869136904871</v>
      </c>
      <c r="L5265" s="93">
        <f t="shared" ca="1" si="659"/>
        <v>0.83329810350613498</v>
      </c>
      <c r="M5265" s="93">
        <f t="shared" ca="1" si="660"/>
        <v>0.50641869136904871</v>
      </c>
      <c r="N5265" s="101">
        <f t="shared" ca="1" si="656"/>
        <v>0.95108842733850418</v>
      </c>
      <c r="O5265" s="46">
        <f t="shared" ca="1" si="661"/>
        <v>0.50207216202494498</v>
      </c>
      <c r="P5265" s="46">
        <f t="shared" ca="1" si="662"/>
        <v>0.41117773685257347</v>
      </c>
      <c r="Q5265" s="47">
        <f t="shared" ca="1" si="657"/>
        <v>0.68386101236968799</v>
      </c>
      <c r="R5265" s="47">
        <f t="shared" ca="1" si="658"/>
        <v>0.30320662578136492</v>
      </c>
      <c r="S5265" s="97">
        <f t="shared" ca="1" si="663"/>
        <v>0.40263939390315495</v>
      </c>
      <c r="V5265">
        <v>5248</v>
      </c>
      <c r="W5265" s="46">
        <v>0.20580818723682001</v>
      </c>
    </row>
    <row r="5266" spans="10:23">
      <c r="J5266">
        <v>5249</v>
      </c>
      <c r="K5266" s="93">
        <f t="shared" ca="1" si="659"/>
        <v>0.24835238199938289</v>
      </c>
      <c r="L5266" s="93">
        <f t="shared" ca="1" si="659"/>
        <v>0.55313607076995286</v>
      </c>
      <c r="M5266" s="93">
        <f t="shared" ca="1" si="660"/>
        <v>0.24835238199938289</v>
      </c>
      <c r="N5266" s="101">
        <f t="shared" ref="N5266:N5329" ca="1" si="664">$N$2*K5266+SQRT(1-$N$2^2)*L5266</f>
        <v>0.60340063839314351</v>
      </c>
      <c r="O5266" s="46">
        <f t="shared" ca="1" si="661"/>
        <v>0.40943423516210248</v>
      </c>
      <c r="P5266" s="46">
        <f t="shared" ca="1" si="662"/>
        <v>0.36485877342115225</v>
      </c>
      <c r="Q5266" s="47">
        <f t="shared" ref="Q5266:Q5329" ca="1" si="665">$K$2+K5266*$S$3</f>
        <v>0.49858515864400299</v>
      </c>
      <c r="R5266" s="47">
        <f t="shared" ref="R5266:R5329" ca="1" si="666">$L$2+$L$3*N5266</f>
        <v>0.24698812155149746</v>
      </c>
      <c r="S5266" s="97">
        <f t="shared" ca="1" si="663"/>
        <v>0.32821117835679997</v>
      </c>
      <c r="V5266">
        <v>5249</v>
      </c>
      <c r="W5266" s="46">
        <v>-0.33474065741924303</v>
      </c>
    </row>
    <row r="5267" spans="10:23">
      <c r="J5267">
        <v>5250</v>
      </c>
      <c r="K5267" s="93">
        <f t="shared" ref="K5267:L5330" ca="1" si="667">_xlfn.NORM.S.INV(RAND())</f>
        <v>0.74356429955206704</v>
      </c>
      <c r="L5267" s="93">
        <f t="shared" ca="1" si="667"/>
        <v>0.48334858248731849</v>
      </c>
      <c r="M5267" s="93">
        <f t="shared" ref="M5267:M5330" ca="1" si="668">K5267</f>
        <v>0.74356429955206704</v>
      </c>
      <c r="N5267" s="101">
        <f t="shared" ca="1" si="664"/>
        <v>0.69472479318481362</v>
      </c>
      <c r="O5267" s="46">
        <f t="shared" ref="O5267:O5330" ca="1" si="669">$K$2+K5267*$K$3</f>
        <v>0.58720019582510219</v>
      </c>
      <c r="P5267" s="46">
        <f t="shared" ref="P5267:P5330" ca="1" si="670">$K$2+K5267*$R$3</f>
        <v>0.45374175375265208</v>
      </c>
      <c r="Q5267" s="47">
        <f t="shared" ca="1" si="665"/>
        <v>0.85411707997000241</v>
      </c>
      <c r="R5267" s="47">
        <f t="shared" ca="1" si="666"/>
        <v>0.26175455150872384</v>
      </c>
      <c r="S5267" s="97">
        <f t="shared" ref="S5267:S5330" ca="1" si="671">AVERAGE(R5267,O5267)</f>
        <v>0.42447737366691302</v>
      </c>
      <c r="V5267">
        <v>5250</v>
      </c>
      <c r="W5267" s="46">
        <v>0.29192513653464702</v>
      </c>
    </row>
    <row r="5268" spans="10:23">
      <c r="J5268">
        <v>5251</v>
      </c>
      <c r="K5268" s="93">
        <f t="shared" ca="1" si="667"/>
        <v>-0.36458393094059238</v>
      </c>
      <c r="L5268" s="93">
        <f t="shared" ca="1" si="667"/>
        <v>0.157715470016253</v>
      </c>
      <c r="M5268" s="93">
        <f t="shared" ca="1" si="668"/>
        <v>-0.36458393094059238</v>
      </c>
      <c r="N5268" s="101">
        <f t="shared" ca="1" si="664"/>
        <v>3.3581516662092747E-2</v>
      </c>
      <c r="O5268" s="46">
        <f t="shared" ca="1" si="669"/>
        <v>0.18940881042377342</v>
      </c>
      <c r="P5268" s="46">
        <f t="shared" ca="1" si="670"/>
        <v>0.2548460610519877</v>
      </c>
      <c r="Q5268" s="47">
        <f t="shared" ca="1" si="665"/>
        <v>5.8534309167344867E-2</v>
      </c>
      <c r="R5268" s="47">
        <f t="shared" ca="1" si="666"/>
        <v>0.15485264908504659</v>
      </c>
      <c r="S5268" s="97">
        <f t="shared" ca="1" si="671"/>
        <v>0.17213072975441002</v>
      </c>
      <c r="V5268">
        <v>5251</v>
      </c>
      <c r="W5268" s="46">
        <v>8.9450010121332899E-2</v>
      </c>
    </row>
    <row r="5269" spans="10:23">
      <c r="J5269">
        <v>5252</v>
      </c>
      <c r="K5269" s="93">
        <f t="shared" ca="1" si="667"/>
        <v>-0.9491336129510638</v>
      </c>
      <c r="L5269" s="93">
        <f t="shared" ca="1" si="667"/>
        <v>-0.2560632936461833</v>
      </c>
      <c r="M5269" s="93">
        <f t="shared" ca="1" si="668"/>
        <v>-0.9491336129510638</v>
      </c>
      <c r="N5269" s="101">
        <f t="shared" ca="1" si="664"/>
        <v>-0.54461508523816127</v>
      </c>
      <c r="O5269" s="46">
        <f t="shared" ca="1" si="669"/>
        <v>-2.0426680392716168E-2</v>
      </c>
      <c r="P5269" s="46">
        <f t="shared" ca="1" si="670"/>
        <v>0.1499283156437429</v>
      </c>
      <c r="Q5269" s="47">
        <f t="shared" ca="1" si="665"/>
        <v>-0.3611366724656343</v>
      </c>
      <c r="R5269" s="47">
        <f t="shared" ca="1" si="666"/>
        <v>6.1362600992697067E-2</v>
      </c>
      <c r="S5269" s="97">
        <f t="shared" ca="1" si="671"/>
        <v>2.0467960299990449E-2</v>
      </c>
      <c r="V5269">
        <v>5252</v>
      </c>
      <c r="W5269" s="46">
        <v>0.64833043118075795</v>
      </c>
    </row>
    <row r="5270" spans="10:23">
      <c r="J5270">
        <v>5253</v>
      </c>
      <c r="K5270" s="93">
        <f t="shared" ca="1" si="667"/>
        <v>-2.1699115697282729</v>
      </c>
      <c r="L5270" s="93">
        <f t="shared" ca="1" si="667"/>
        <v>0.77815985808528343</v>
      </c>
      <c r="M5270" s="93">
        <f t="shared" ca="1" si="668"/>
        <v>-2.1699115697282729</v>
      </c>
      <c r="N5270" s="101">
        <f t="shared" ca="1" si="664"/>
        <v>4.7679721023106358E-2</v>
      </c>
      <c r="O5270" s="46">
        <f t="shared" ca="1" si="669"/>
        <v>-0.45864869919061224</v>
      </c>
      <c r="P5270" s="46">
        <f t="shared" ca="1" si="670"/>
        <v>-6.9182693755205138E-2</v>
      </c>
      <c r="Q5270" s="47">
        <f t="shared" ca="1" si="665"/>
        <v>-1.2375807100614264</v>
      </c>
      <c r="R5270" s="47">
        <f t="shared" ca="1" si="666"/>
        <v>0.15713222284835679</v>
      </c>
      <c r="S5270" s="97">
        <f t="shared" ca="1" si="671"/>
        <v>-0.15075823817112771</v>
      </c>
      <c r="V5270">
        <v>5253</v>
      </c>
      <c r="W5270" s="46">
        <v>0.39313990232941298</v>
      </c>
    </row>
    <row r="5271" spans="10:23">
      <c r="J5271">
        <v>5254</v>
      </c>
      <c r="K5271" s="93">
        <f t="shared" ca="1" si="667"/>
        <v>-0.714538797579369</v>
      </c>
      <c r="L5271" s="93">
        <f t="shared" ca="1" si="667"/>
        <v>1.0603684934101174</v>
      </c>
      <c r="M5271" s="93">
        <f t="shared" ca="1" si="668"/>
        <v>-0.714538797579369</v>
      </c>
      <c r="N5271" s="101">
        <f t="shared" ca="1" si="664"/>
        <v>0.77807817455810913</v>
      </c>
      <c r="O5271" s="46">
        <f t="shared" ca="1" si="669"/>
        <v>6.3785696658310131E-2</v>
      </c>
      <c r="P5271" s="46">
        <f t="shared" ca="1" si="670"/>
        <v>0.19203450416925605</v>
      </c>
      <c r="Q5271" s="47">
        <f t="shared" ca="1" si="665"/>
        <v>-0.1927119183635817</v>
      </c>
      <c r="R5271" s="47">
        <f t="shared" ca="1" si="666"/>
        <v>0.27523216726716737</v>
      </c>
      <c r="S5271" s="97">
        <f t="shared" ca="1" si="671"/>
        <v>0.16950893196273875</v>
      </c>
      <c r="V5271">
        <v>5254</v>
      </c>
      <c r="W5271" s="46">
        <v>-0.15555886128874499</v>
      </c>
    </row>
    <row r="5272" spans="10:23">
      <c r="J5272">
        <v>5255</v>
      </c>
      <c r="K5272" s="93">
        <f t="shared" ca="1" si="667"/>
        <v>2.0463933460765427</v>
      </c>
      <c r="L5272" s="93">
        <f t="shared" ca="1" si="667"/>
        <v>-9.2036362190525939E-2</v>
      </c>
      <c r="M5272" s="93">
        <f t="shared" ca="1" si="668"/>
        <v>2.0463933460765427</v>
      </c>
      <c r="N5272" s="101">
        <f t="shared" ca="1" si="664"/>
        <v>0.56354086436948714</v>
      </c>
      <c r="O5272" s="46">
        <f t="shared" ca="1" si="669"/>
        <v>1.0548760510016777</v>
      </c>
      <c r="P5272" s="46">
        <f t="shared" ca="1" si="670"/>
        <v>0.68757968134093983</v>
      </c>
      <c r="Q5272" s="47">
        <f t="shared" ca="1" si="665"/>
        <v>1.7894687903231534</v>
      </c>
      <c r="R5272" s="47">
        <f t="shared" ca="1" si="666"/>
        <v>0.24054309545107652</v>
      </c>
      <c r="S5272" s="97">
        <f t="shared" ca="1" si="671"/>
        <v>0.64770957322637712</v>
      </c>
      <c r="V5272">
        <v>5255</v>
      </c>
      <c r="W5272" s="46">
        <v>2.08696480754757E-2</v>
      </c>
    </row>
    <row r="5273" spans="10:23">
      <c r="J5273">
        <v>5256</v>
      </c>
      <c r="K5273" s="93">
        <f t="shared" ca="1" si="667"/>
        <v>0.67284551929331515</v>
      </c>
      <c r="L5273" s="93">
        <f t="shared" ca="1" si="667"/>
        <v>-0.1319769628534895</v>
      </c>
      <c r="M5273" s="93">
        <f t="shared" ca="1" si="668"/>
        <v>0.67284551929331515</v>
      </c>
      <c r="N5273" s="101">
        <f t="shared" ca="1" si="664"/>
        <v>8.8854829787450268E-2</v>
      </c>
      <c r="O5273" s="46">
        <f t="shared" ca="1" si="669"/>
        <v>0.56181431260213799</v>
      </c>
      <c r="P5273" s="46">
        <f t="shared" ca="1" si="670"/>
        <v>0.44104881214116998</v>
      </c>
      <c r="Q5273" s="47">
        <f t="shared" ca="1" si="665"/>
        <v>0.80334531352407401</v>
      </c>
      <c r="R5273" s="47">
        <f t="shared" ca="1" si="666"/>
        <v>0.16378992869777703</v>
      </c>
      <c r="S5273" s="97">
        <f t="shared" ca="1" si="671"/>
        <v>0.36280212064995754</v>
      </c>
      <c r="V5273">
        <v>5256</v>
      </c>
      <c r="W5273" s="46">
        <v>0.451665198797227</v>
      </c>
    </row>
    <row r="5274" spans="10:23">
      <c r="J5274">
        <v>5257</v>
      </c>
      <c r="K5274" s="93">
        <f t="shared" ca="1" si="667"/>
        <v>-0.17026051944099033</v>
      </c>
      <c r="L5274" s="93">
        <f t="shared" ca="1" si="667"/>
        <v>1.7552288574912136</v>
      </c>
      <c r="M5274" s="93">
        <f t="shared" ca="1" si="668"/>
        <v>-0.17026051944099033</v>
      </c>
      <c r="N5274" s="101">
        <f t="shared" ca="1" si="664"/>
        <v>1.6099563064579967</v>
      </c>
      <c r="O5274" s="46">
        <f t="shared" ca="1" si="669"/>
        <v>0.25916498288273515</v>
      </c>
      <c r="P5274" s="46">
        <f t="shared" ca="1" si="670"/>
        <v>0.28972414728146856</v>
      </c>
      <c r="Q5274" s="47">
        <f t="shared" ca="1" si="665"/>
        <v>0.19804665408526831</v>
      </c>
      <c r="R5274" s="47">
        <f t="shared" ca="1" si="666"/>
        <v>0.40974061353387686</v>
      </c>
      <c r="S5274" s="97">
        <f t="shared" ca="1" si="671"/>
        <v>0.33445279820830598</v>
      </c>
      <c r="V5274">
        <v>5257</v>
      </c>
      <c r="W5274" s="46">
        <v>0.98151638940922203</v>
      </c>
    </row>
    <row r="5275" spans="10:23">
      <c r="J5275">
        <v>5258</v>
      </c>
      <c r="K5275" s="93">
        <f t="shared" ca="1" si="667"/>
        <v>1.6388926680250395</v>
      </c>
      <c r="L5275" s="93">
        <f t="shared" ca="1" si="667"/>
        <v>-0.59973551381482171</v>
      </c>
      <c r="M5275" s="93">
        <f t="shared" ca="1" si="668"/>
        <v>1.6388926680250395</v>
      </c>
      <c r="N5275" s="101">
        <f t="shared" ca="1" si="664"/>
        <v>-4.7394523275884337E-2</v>
      </c>
      <c r="O5275" s="46">
        <f t="shared" ca="1" si="669"/>
        <v>0.90859574768700124</v>
      </c>
      <c r="P5275" s="46">
        <f t="shared" ca="1" si="670"/>
        <v>0.6144395296836016</v>
      </c>
      <c r="Q5275" s="47">
        <f t="shared" ca="1" si="665"/>
        <v>1.4969081836938005</v>
      </c>
      <c r="R5275" s="47">
        <f t="shared" ca="1" si="666"/>
        <v>0.1417594315821262</v>
      </c>
      <c r="S5275" s="97">
        <f t="shared" ca="1" si="671"/>
        <v>0.52517758963456374</v>
      </c>
      <c r="V5275">
        <v>5258</v>
      </c>
      <c r="W5275" s="46">
        <v>0.54336129855166304</v>
      </c>
    </row>
    <row r="5276" spans="10:23">
      <c r="J5276">
        <v>5259</v>
      </c>
      <c r="K5276" s="93">
        <f t="shared" ca="1" si="667"/>
        <v>-0.60433750238007811</v>
      </c>
      <c r="L5276" s="93">
        <f t="shared" ca="1" si="667"/>
        <v>-1.4373195223818584</v>
      </c>
      <c r="M5276" s="93">
        <f t="shared" ca="1" si="668"/>
        <v>-0.60433750238007811</v>
      </c>
      <c r="N5276" s="101">
        <f t="shared" ca="1" si="664"/>
        <v>-1.5548913584516209</v>
      </c>
      <c r="O5276" s="46">
        <f t="shared" ca="1" si="669"/>
        <v>0.10334459742996741</v>
      </c>
      <c r="P5276" s="46">
        <f t="shared" ca="1" si="670"/>
        <v>0.21181395455508467</v>
      </c>
      <c r="Q5276" s="47">
        <f t="shared" ca="1" si="665"/>
        <v>-0.11359411682026715</v>
      </c>
      <c r="R5276" s="47">
        <f t="shared" ca="1" si="666"/>
        <v>-0.10199148489931908</v>
      </c>
      <c r="S5276" s="97">
        <f t="shared" ca="1" si="671"/>
        <v>6.7655626532416024E-4</v>
      </c>
      <c r="V5276">
        <v>5259</v>
      </c>
      <c r="W5276" s="46">
        <v>-4.1028835873548303E-2</v>
      </c>
    </row>
    <row r="5277" spans="10:23">
      <c r="J5277">
        <v>5260</v>
      </c>
      <c r="K5277" s="93">
        <f t="shared" ca="1" si="667"/>
        <v>-0.28076173495337214</v>
      </c>
      <c r="L5277" s="93">
        <f t="shared" ca="1" si="667"/>
        <v>-2.3680543850005109</v>
      </c>
      <c r="M5277" s="93">
        <f t="shared" ca="1" si="668"/>
        <v>-0.28076173495337214</v>
      </c>
      <c r="N5277" s="101">
        <f t="shared" ca="1" si="664"/>
        <v>-2.3344010813380369</v>
      </c>
      <c r="O5277" s="46">
        <f t="shared" ca="1" si="669"/>
        <v>0.2194984198745904</v>
      </c>
      <c r="P5277" s="46">
        <f t="shared" ca="1" si="670"/>
        <v>0.26989086577739618</v>
      </c>
      <c r="Q5277" s="47">
        <f t="shared" ca="1" si="665"/>
        <v>0.11871352806897884</v>
      </c>
      <c r="R5277" s="47">
        <f t="shared" ca="1" si="666"/>
        <v>-0.22803235273146377</v>
      </c>
      <c r="S5277" s="97">
        <f t="shared" ca="1" si="671"/>
        <v>-4.2669664284366859E-3</v>
      </c>
      <c r="V5277">
        <v>5260</v>
      </c>
      <c r="W5277" s="46">
        <v>3.7818292210576303E-2</v>
      </c>
    </row>
    <row r="5278" spans="10:23">
      <c r="J5278">
        <v>5261</v>
      </c>
      <c r="K5278" s="93">
        <f t="shared" ca="1" si="667"/>
        <v>0.28674035296206479</v>
      </c>
      <c r="L5278" s="93">
        <f t="shared" ca="1" si="667"/>
        <v>-1.0638749990967689</v>
      </c>
      <c r="M5278" s="93">
        <f t="shared" ca="1" si="668"/>
        <v>0.28674035296206479</v>
      </c>
      <c r="N5278" s="101">
        <f t="shared" ca="1" si="664"/>
        <v>-0.9174521361050938</v>
      </c>
      <c r="O5278" s="46">
        <f t="shared" ca="1" si="669"/>
        <v>0.42321434483678233</v>
      </c>
      <c r="P5278" s="46">
        <f t="shared" ca="1" si="670"/>
        <v>0.37174882825849215</v>
      </c>
      <c r="Q5278" s="47">
        <f t="shared" ca="1" si="665"/>
        <v>0.5261453779933627</v>
      </c>
      <c r="R5278" s="47">
        <f t="shared" ca="1" si="666"/>
        <v>1.0776499888299207E-3</v>
      </c>
      <c r="S5278" s="97">
        <f t="shared" ca="1" si="671"/>
        <v>0.21214599741280613</v>
      </c>
      <c r="V5278">
        <v>5261</v>
      </c>
      <c r="W5278" s="46">
        <v>1.29664305993754</v>
      </c>
    </row>
    <row r="5279" spans="10:23">
      <c r="J5279">
        <v>5262</v>
      </c>
      <c r="K5279" s="93">
        <f t="shared" ca="1" si="667"/>
        <v>2.0134249293304682</v>
      </c>
      <c r="L5279" s="93">
        <f t="shared" ca="1" si="667"/>
        <v>-1.1007652349463311</v>
      </c>
      <c r="M5279" s="93">
        <f t="shared" ca="1" si="668"/>
        <v>2.0134249293304682</v>
      </c>
      <c r="N5279" s="101">
        <f t="shared" ca="1" si="664"/>
        <v>-0.403302717450711</v>
      </c>
      <c r="O5279" s="46">
        <f t="shared" ca="1" si="669"/>
        <v>1.0430413958436047</v>
      </c>
      <c r="P5279" s="46">
        <f t="shared" ca="1" si="670"/>
        <v>0.68166235376190332</v>
      </c>
      <c r="Q5279" s="47">
        <f t="shared" ca="1" si="665"/>
        <v>1.7657994800070076</v>
      </c>
      <c r="R5279" s="47">
        <f t="shared" ca="1" si="666"/>
        <v>8.4211749564434293E-2</v>
      </c>
      <c r="S5279" s="97">
        <f t="shared" ca="1" si="671"/>
        <v>0.5636265727040195</v>
      </c>
      <c r="V5279">
        <v>5262</v>
      </c>
      <c r="W5279" s="46">
        <v>0.45871558788309702</v>
      </c>
    </row>
    <row r="5280" spans="10:23">
      <c r="J5280">
        <v>5263</v>
      </c>
      <c r="K5280" s="93">
        <f t="shared" ca="1" si="667"/>
        <v>-0.60892244343323776</v>
      </c>
      <c r="L5280" s="93">
        <f t="shared" ca="1" si="667"/>
        <v>-1.294116693707644</v>
      </c>
      <c r="M5280" s="93">
        <f t="shared" ca="1" si="668"/>
        <v>-0.60892244343323776</v>
      </c>
      <c r="N5280" s="101">
        <f t="shared" ca="1" si="664"/>
        <v>-1.4205812781971598</v>
      </c>
      <c r="O5280" s="46">
        <f t="shared" ca="1" si="669"/>
        <v>0.10169874356012099</v>
      </c>
      <c r="P5280" s="46">
        <f t="shared" ca="1" si="670"/>
        <v>0.21099102762016148</v>
      </c>
      <c r="Q5280" s="47">
        <f t="shared" ca="1" si="665"/>
        <v>-0.11688582455995999</v>
      </c>
      <c r="R5280" s="47">
        <f t="shared" ca="1" si="666"/>
        <v>-8.0274553632325857E-2</v>
      </c>
      <c r="S5280" s="97">
        <f t="shared" ca="1" si="671"/>
        <v>1.0712094963897564E-2</v>
      </c>
      <c r="V5280">
        <v>5263</v>
      </c>
      <c r="W5280" s="46">
        <v>-6.7664198820008598E-2</v>
      </c>
    </row>
    <row r="5281" spans="10:23">
      <c r="J5281">
        <v>5264</v>
      </c>
      <c r="K5281" s="93">
        <f t="shared" ca="1" si="667"/>
        <v>0.92964445534610196</v>
      </c>
      <c r="L5281" s="93">
        <f t="shared" ca="1" si="667"/>
        <v>4.6202223649168934E-2</v>
      </c>
      <c r="M5281" s="93">
        <f t="shared" ca="1" si="668"/>
        <v>0.92964445534610196</v>
      </c>
      <c r="N5281" s="101">
        <f t="shared" ca="1" si="664"/>
        <v>0.33945134358927309</v>
      </c>
      <c r="O5281" s="46">
        <f t="shared" ca="1" si="669"/>
        <v>0.65399729113436056</v>
      </c>
      <c r="P5281" s="46">
        <f t="shared" ca="1" si="670"/>
        <v>0.48714030140728126</v>
      </c>
      <c r="Q5281" s="47">
        <f t="shared" ca="1" si="665"/>
        <v>0.98771127058851926</v>
      </c>
      <c r="R5281" s="47">
        <f t="shared" ca="1" si="666"/>
        <v>0.20430950292237482</v>
      </c>
      <c r="S5281" s="97">
        <f t="shared" ca="1" si="671"/>
        <v>0.42915339702836769</v>
      </c>
      <c r="V5281">
        <v>5264</v>
      </c>
      <c r="W5281" s="46">
        <v>-0.10281340351947101</v>
      </c>
    </row>
    <row r="5282" spans="10:23">
      <c r="J5282">
        <v>5265</v>
      </c>
      <c r="K5282" s="93">
        <f t="shared" ca="1" si="667"/>
        <v>0.44619128899196542</v>
      </c>
      <c r="L5282" s="93">
        <f t="shared" ca="1" si="667"/>
        <v>0.27140435087593945</v>
      </c>
      <c r="M5282" s="93">
        <f t="shared" ca="1" si="668"/>
        <v>0.44619128899196542</v>
      </c>
      <c r="N5282" s="101">
        <f t="shared" ca="1" si="664"/>
        <v>0.39921274185048061</v>
      </c>
      <c r="O5282" s="46">
        <f t="shared" ca="1" si="669"/>
        <v>0.48045236318264384</v>
      </c>
      <c r="P5282" s="46">
        <f t="shared" ca="1" si="670"/>
        <v>0.4003678374314229</v>
      </c>
      <c r="Q5282" s="47">
        <f t="shared" ca="1" si="665"/>
        <v>0.64062141468508571</v>
      </c>
      <c r="R5282" s="47">
        <f t="shared" ca="1" si="666"/>
        <v>0.21397247219466775</v>
      </c>
      <c r="S5282" s="97">
        <f t="shared" ca="1" si="671"/>
        <v>0.34721241768865579</v>
      </c>
      <c r="V5282">
        <v>5265</v>
      </c>
      <c r="W5282" s="46">
        <v>1.3001338671328599</v>
      </c>
    </row>
    <row r="5283" spans="10:23">
      <c r="J5283">
        <v>5266</v>
      </c>
      <c r="K5283" s="93">
        <f t="shared" ca="1" si="667"/>
        <v>-1.0481402993997051</v>
      </c>
      <c r="L5283" s="93">
        <f t="shared" ca="1" si="667"/>
        <v>-1.2196346684386166</v>
      </c>
      <c r="M5283" s="93">
        <f t="shared" ca="1" si="668"/>
        <v>-1.0481402993997051</v>
      </c>
      <c r="N5283" s="101">
        <f t="shared" ca="1" si="664"/>
        <v>-1.4896472536617926</v>
      </c>
      <c r="O5283" s="46">
        <f t="shared" ca="1" si="669"/>
        <v>-5.5967058369848943E-2</v>
      </c>
      <c r="P5283" s="46">
        <f t="shared" ca="1" si="670"/>
        <v>0.13215812665517651</v>
      </c>
      <c r="Q5283" s="47">
        <f t="shared" ca="1" si="665"/>
        <v>-0.43221742841989985</v>
      </c>
      <c r="R5283" s="47">
        <f t="shared" ca="1" si="666"/>
        <v>-9.1442003158166307E-2</v>
      </c>
      <c r="S5283" s="97">
        <f t="shared" ca="1" si="671"/>
        <v>-7.3704530764007625E-2</v>
      </c>
      <c r="V5283">
        <v>5266</v>
      </c>
      <c r="W5283" s="46">
        <v>-0.10214641085295501</v>
      </c>
    </row>
    <row r="5284" spans="10:23">
      <c r="J5284">
        <v>5267</v>
      </c>
      <c r="K5284" s="93">
        <f t="shared" ca="1" si="667"/>
        <v>-0.17017207178836627</v>
      </c>
      <c r="L5284" s="93">
        <f t="shared" ca="1" si="667"/>
        <v>-0.16012086587641855</v>
      </c>
      <c r="M5284" s="93">
        <f t="shared" ca="1" si="668"/>
        <v>-0.17017207178836627</v>
      </c>
      <c r="N5284" s="101">
        <f t="shared" ca="1" si="664"/>
        <v>-0.20592643741900413</v>
      </c>
      <c r="O5284" s="46">
        <f t="shared" ca="1" si="669"/>
        <v>0.25919673288991352</v>
      </c>
      <c r="P5284" s="46">
        <f t="shared" ca="1" si="670"/>
        <v>0.28974002228505774</v>
      </c>
      <c r="Q5284" s="47">
        <f t="shared" ca="1" si="665"/>
        <v>0.19811015409962501</v>
      </c>
      <c r="R5284" s="47">
        <f t="shared" ca="1" si="666"/>
        <v>0.11612601168878459</v>
      </c>
      <c r="S5284" s="97">
        <f t="shared" ca="1" si="671"/>
        <v>0.18766137228934904</v>
      </c>
      <c r="V5284">
        <v>5267</v>
      </c>
      <c r="W5284" s="46">
        <v>1.4147393507866901</v>
      </c>
    </row>
    <row r="5285" spans="10:23">
      <c r="J5285">
        <v>5268</v>
      </c>
      <c r="K5285" s="93">
        <f t="shared" ca="1" si="667"/>
        <v>-0.19223462428177865</v>
      </c>
      <c r="L5285" s="93">
        <f t="shared" ca="1" si="667"/>
        <v>1.2736049428282255</v>
      </c>
      <c r="M5285" s="93">
        <f t="shared" ca="1" si="668"/>
        <v>-0.19223462428177865</v>
      </c>
      <c r="N5285" s="101">
        <f t="shared" ca="1" si="664"/>
        <v>1.1463485116413077</v>
      </c>
      <c r="O5285" s="46">
        <f t="shared" ca="1" si="669"/>
        <v>0.25127695006632655</v>
      </c>
      <c r="P5285" s="46">
        <f t="shared" ca="1" si="670"/>
        <v>0.28578013087326426</v>
      </c>
      <c r="Q5285" s="47">
        <f t="shared" ca="1" si="665"/>
        <v>0.18227058845245109</v>
      </c>
      <c r="R5285" s="47">
        <f t="shared" ca="1" si="666"/>
        <v>0.33477871494963457</v>
      </c>
      <c r="S5285" s="97">
        <f t="shared" ca="1" si="671"/>
        <v>0.29302783250798059</v>
      </c>
      <c r="V5285">
        <v>5268</v>
      </c>
      <c r="W5285" s="46">
        <v>-0.113599183027037</v>
      </c>
    </row>
    <row r="5286" spans="10:23">
      <c r="J5286">
        <v>5269</v>
      </c>
      <c r="K5286" s="93">
        <f t="shared" ca="1" si="667"/>
        <v>0.10519470500715634</v>
      </c>
      <c r="L5286" s="93">
        <f t="shared" ca="1" si="667"/>
        <v>0.21553011111847983</v>
      </c>
      <c r="M5286" s="93">
        <f t="shared" ca="1" si="668"/>
        <v>0.10519470500715634</v>
      </c>
      <c r="N5286" s="101">
        <f t="shared" ca="1" si="664"/>
        <v>0.23779475098887642</v>
      </c>
      <c r="O5286" s="46">
        <f t="shared" ca="1" si="669"/>
        <v>0.35804499941314827</v>
      </c>
      <c r="P5286" s="46">
        <f t="shared" ca="1" si="670"/>
        <v>0.33916415554667512</v>
      </c>
      <c r="Q5286" s="47">
        <f t="shared" ca="1" si="665"/>
        <v>0.39580668714609457</v>
      </c>
      <c r="R5286" s="47">
        <f t="shared" ca="1" si="666"/>
        <v>0.18787239537127404</v>
      </c>
      <c r="S5286" s="97">
        <f t="shared" ca="1" si="671"/>
        <v>0.27295869739221112</v>
      </c>
      <c r="V5286">
        <v>5269</v>
      </c>
      <c r="W5286" s="46">
        <v>0.275343567423673</v>
      </c>
    </row>
    <row r="5287" spans="10:23">
      <c r="J5287">
        <v>5270</v>
      </c>
      <c r="K5287" s="93">
        <f t="shared" ca="1" si="667"/>
        <v>1.4438643856798903</v>
      </c>
      <c r="L5287" s="93">
        <f t="shared" ca="1" si="667"/>
        <v>0.57160729922097908</v>
      </c>
      <c r="M5287" s="93">
        <f t="shared" ca="1" si="668"/>
        <v>1.4438643856798903</v>
      </c>
      <c r="N5287" s="101">
        <f t="shared" ca="1" si="664"/>
        <v>1.0011125363854787</v>
      </c>
      <c r="O5287" s="46">
        <f t="shared" ca="1" si="669"/>
        <v>0.83858654811265565</v>
      </c>
      <c r="P5287" s="46">
        <f t="shared" ca="1" si="670"/>
        <v>0.57943492989642875</v>
      </c>
      <c r="Q5287" s="47">
        <f t="shared" ca="1" si="665"/>
        <v>1.3568897845451093</v>
      </c>
      <c r="R5287" s="47">
        <f t="shared" ca="1" si="666"/>
        <v>0.31129514851776352</v>
      </c>
      <c r="S5287" s="97">
        <f t="shared" ca="1" si="671"/>
        <v>0.57494084831520964</v>
      </c>
      <c r="V5287">
        <v>5270</v>
      </c>
      <c r="W5287" s="46">
        <v>0.87135914840356399</v>
      </c>
    </row>
    <row r="5288" spans="10:23">
      <c r="J5288">
        <v>5271</v>
      </c>
      <c r="K5288" s="93">
        <f t="shared" ca="1" si="667"/>
        <v>2.57972107804131</v>
      </c>
      <c r="L5288" s="93">
        <f t="shared" ca="1" si="667"/>
        <v>-6.8223493693157292E-2</v>
      </c>
      <c r="M5288" s="93">
        <f t="shared" ca="1" si="668"/>
        <v>2.57972107804131</v>
      </c>
      <c r="N5288" s="101">
        <f t="shared" ca="1" si="664"/>
        <v>0.75572762789090953</v>
      </c>
      <c r="O5288" s="46">
        <f t="shared" ca="1" si="669"/>
        <v>1.2463244254460375</v>
      </c>
      <c r="P5288" s="46">
        <f t="shared" ca="1" si="670"/>
        <v>0.78330386856311973</v>
      </c>
      <c r="Q5288" s="47">
        <f t="shared" ca="1" si="665"/>
        <v>2.172365539211873</v>
      </c>
      <c r="R5288" s="47">
        <f t="shared" ca="1" si="666"/>
        <v>0.2716182517305844</v>
      </c>
      <c r="S5288" s="97">
        <f t="shared" ca="1" si="671"/>
        <v>0.75897133858831101</v>
      </c>
      <c r="V5288">
        <v>5271</v>
      </c>
      <c r="W5288" s="46">
        <v>0.59014681385873702</v>
      </c>
    </row>
    <row r="5289" spans="10:23">
      <c r="J5289">
        <v>5272</v>
      </c>
      <c r="K5289" s="93">
        <f t="shared" ca="1" si="667"/>
        <v>-1.0157198388009239</v>
      </c>
      <c r="L5289" s="93">
        <f t="shared" ca="1" si="667"/>
        <v>-6.1728865439018718E-2</v>
      </c>
      <c r="M5289" s="93">
        <f t="shared" ca="1" si="668"/>
        <v>-1.0157198388009239</v>
      </c>
      <c r="N5289" s="101">
        <f t="shared" ca="1" si="664"/>
        <v>-0.3815457945602696</v>
      </c>
      <c r="O5289" s="46">
        <f t="shared" ca="1" si="669"/>
        <v>-4.4329102740749748E-2</v>
      </c>
      <c r="P5289" s="46">
        <f t="shared" ca="1" si="670"/>
        <v>0.13797710446972611</v>
      </c>
      <c r="Q5289" s="47">
        <f t="shared" ca="1" si="665"/>
        <v>-0.40894151716170146</v>
      </c>
      <c r="R5289" s="47">
        <f t="shared" ca="1" si="666"/>
        <v>8.772968059461321E-2</v>
      </c>
      <c r="S5289" s="97">
        <f t="shared" ca="1" si="671"/>
        <v>2.1700288926931731E-2</v>
      </c>
      <c r="V5289">
        <v>5272</v>
      </c>
      <c r="W5289" s="46">
        <v>0.30694413679591598</v>
      </c>
    </row>
    <row r="5290" spans="10:23">
      <c r="J5290">
        <v>5273</v>
      </c>
      <c r="K5290" s="93">
        <f t="shared" ca="1" si="667"/>
        <v>-2.6303921840974414</v>
      </c>
      <c r="L5290" s="93">
        <f t="shared" ca="1" si="667"/>
        <v>-0.72540399460702443</v>
      </c>
      <c r="M5290" s="93">
        <f t="shared" ca="1" si="668"/>
        <v>-2.6303921840974414</v>
      </c>
      <c r="N5290" s="101">
        <f t="shared" ca="1" si="664"/>
        <v>-1.5242670556899736</v>
      </c>
      <c r="O5290" s="46">
        <f t="shared" ca="1" si="669"/>
        <v>-0.62394718228157087</v>
      </c>
      <c r="P5290" s="46">
        <f t="shared" ca="1" si="670"/>
        <v>-0.15183193530068445</v>
      </c>
      <c r="Q5290" s="47">
        <f t="shared" ca="1" si="665"/>
        <v>-1.5681776762433437</v>
      </c>
      <c r="R5290" s="47">
        <f t="shared" ca="1" si="666"/>
        <v>-9.7039765140725653E-2</v>
      </c>
      <c r="S5290" s="97">
        <f t="shared" ca="1" si="671"/>
        <v>-0.36049347371114826</v>
      </c>
      <c r="V5290">
        <v>5273</v>
      </c>
      <c r="W5290" s="46">
        <v>0.81634759953151703</v>
      </c>
    </row>
    <row r="5291" spans="10:23">
      <c r="J5291">
        <v>5274</v>
      </c>
      <c r="K5291" s="93">
        <f t="shared" ca="1" si="667"/>
        <v>1.2195412773054484</v>
      </c>
      <c r="L5291" s="93">
        <f t="shared" ca="1" si="667"/>
        <v>-0.82582178090483283</v>
      </c>
      <c r="M5291" s="93">
        <f t="shared" ca="1" si="668"/>
        <v>1.2195412773054484</v>
      </c>
      <c r="N5291" s="101">
        <f t="shared" ca="1" si="664"/>
        <v>-0.39510626200157972</v>
      </c>
      <c r="O5291" s="46">
        <f t="shared" ca="1" si="669"/>
        <v>0.75806140030085967</v>
      </c>
      <c r="P5291" s="46">
        <f t="shared" ca="1" si="670"/>
        <v>0.53917235599053082</v>
      </c>
      <c r="Q5291" s="47">
        <f t="shared" ca="1" si="665"/>
        <v>1.1958394889215174</v>
      </c>
      <c r="R5291" s="47">
        <f t="shared" ca="1" si="666"/>
        <v>8.5537054852648842E-2</v>
      </c>
      <c r="S5291" s="97">
        <f t="shared" ca="1" si="671"/>
        <v>0.42179922757675425</v>
      </c>
      <c r="V5291">
        <v>5274</v>
      </c>
      <c r="W5291" s="46">
        <v>1.8945933994836901</v>
      </c>
    </row>
    <row r="5292" spans="10:23">
      <c r="J5292">
        <v>5275</v>
      </c>
      <c r="K5292" s="93">
        <f t="shared" ca="1" si="667"/>
        <v>0.82218697002616237</v>
      </c>
      <c r="L5292" s="93">
        <f t="shared" ca="1" si="667"/>
        <v>-0.97331783383621018</v>
      </c>
      <c r="M5292" s="93">
        <f t="shared" ca="1" si="668"/>
        <v>0.82218697002616237</v>
      </c>
      <c r="N5292" s="101">
        <f t="shared" ca="1" si="664"/>
        <v>-0.66131237391958053</v>
      </c>
      <c r="O5292" s="46">
        <f t="shared" ca="1" si="669"/>
        <v>0.61542333434686669</v>
      </c>
      <c r="P5292" s="46">
        <f t="shared" ca="1" si="670"/>
        <v>0.46785332301353433</v>
      </c>
      <c r="Q5292" s="47">
        <f t="shared" ca="1" si="665"/>
        <v>0.91056335701353142</v>
      </c>
      <c r="R5292" s="47">
        <f t="shared" ca="1" si="666"/>
        <v>4.2493525845564331E-2</v>
      </c>
      <c r="S5292" s="97">
        <f t="shared" ca="1" si="671"/>
        <v>0.3289584300962155</v>
      </c>
      <c r="V5292">
        <v>5275</v>
      </c>
      <c r="W5292" s="46">
        <v>0.67976685710107099</v>
      </c>
    </row>
    <row r="5293" spans="10:23">
      <c r="J5293">
        <v>5276</v>
      </c>
      <c r="K5293" s="93">
        <f t="shared" ca="1" si="667"/>
        <v>-0.13905138256145488</v>
      </c>
      <c r="L5293" s="93">
        <f t="shared" ca="1" si="667"/>
        <v>0.87017966911809452</v>
      </c>
      <c r="M5293" s="93">
        <f t="shared" ca="1" si="668"/>
        <v>-0.13905138256145488</v>
      </c>
      <c r="N5293" s="101">
        <f t="shared" ca="1" si="664"/>
        <v>0.78078125590855152</v>
      </c>
      <c r="O5293" s="46">
        <f t="shared" ca="1" si="669"/>
        <v>0.27036811027569302</v>
      </c>
      <c r="P5293" s="46">
        <f t="shared" ca="1" si="670"/>
        <v>0.29532571097794746</v>
      </c>
      <c r="Q5293" s="47">
        <f t="shared" ca="1" si="665"/>
        <v>0.22045290887118407</v>
      </c>
      <c r="R5293" s="47">
        <f t="shared" ca="1" si="666"/>
        <v>0.27566923522055875</v>
      </c>
      <c r="S5293" s="97">
        <f t="shared" ca="1" si="671"/>
        <v>0.27301867274812586</v>
      </c>
      <c r="V5293">
        <v>5276</v>
      </c>
      <c r="W5293" s="46">
        <v>0.313920815564317</v>
      </c>
    </row>
    <row r="5294" spans="10:23">
      <c r="J5294">
        <v>5277</v>
      </c>
      <c r="K5294" s="93">
        <f t="shared" ca="1" si="667"/>
        <v>0.85988268461379747</v>
      </c>
      <c r="L5294" s="93">
        <f t="shared" ca="1" si="667"/>
        <v>-2.0204095484196208E-3</v>
      </c>
      <c r="M5294" s="93">
        <f t="shared" ca="1" si="668"/>
        <v>0.85988268461379747</v>
      </c>
      <c r="N5294" s="101">
        <f t="shared" ca="1" si="664"/>
        <v>0.27154646766279722</v>
      </c>
      <c r="O5294" s="46">
        <f t="shared" ca="1" si="669"/>
        <v>0.62895494511598016</v>
      </c>
      <c r="P5294" s="46">
        <f t="shared" ca="1" si="670"/>
        <v>0.47461912839809106</v>
      </c>
      <c r="Q5294" s="47">
        <f t="shared" ca="1" si="665"/>
        <v>0.93762657855175824</v>
      </c>
      <c r="R5294" s="47">
        <f t="shared" ca="1" si="666"/>
        <v>0.19332979447163845</v>
      </c>
      <c r="S5294" s="97">
        <f t="shared" ca="1" si="671"/>
        <v>0.4111423697938093</v>
      </c>
      <c r="V5294">
        <v>5277</v>
      </c>
      <c r="W5294" s="46">
        <v>0.48252451923071998</v>
      </c>
    </row>
    <row r="5295" spans="10:23">
      <c r="J5295">
        <v>5278</v>
      </c>
      <c r="K5295" s="93">
        <f t="shared" ca="1" si="667"/>
        <v>-0.74909246747092229</v>
      </c>
      <c r="L5295" s="93">
        <f t="shared" ca="1" si="667"/>
        <v>0.71261738475431458</v>
      </c>
      <c r="M5295" s="93">
        <f t="shared" ca="1" si="668"/>
        <v>-0.74909246747092229</v>
      </c>
      <c r="N5295" s="101">
        <f t="shared" ca="1" si="664"/>
        <v>0.43739235258031123</v>
      </c>
      <c r="O5295" s="46">
        <f t="shared" ca="1" si="669"/>
        <v>5.1381984015327009E-2</v>
      </c>
      <c r="P5295" s="46">
        <f t="shared" ca="1" si="670"/>
        <v>0.18583264784776449</v>
      </c>
      <c r="Q5295" s="47">
        <f t="shared" ca="1" si="665"/>
        <v>-0.21751934364954795</v>
      </c>
      <c r="R5295" s="47">
        <f t="shared" ca="1" si="666"/>
        <v>0.2201458285090219</v>
      </c>
      <c r="S5295" s="97">
        <f t="shared" ca="1" si="671"/>
        <v>0.13576390626217444</v>
      </c>
      <c r="V5295">
        <v>5278</v>
      </c>
      <c r="W5295" s="46">
        <v>0.47285637451201601</v>
      </c>
    </row>
    <row r="5296" spans="10:23">
      <c r="J5296">
        <v>5279</v>
      </c>
      <c r="K5296" s="93">
        <f t="shared" ca="1" si="667"/>
        <v>0.70729039600018284</v>
      </c>
      <c r="L5296" s="93">
        <f t="shared" ca="1" si="667"/>
        <v>0.44299236994690644</v>
      </c>
      <c r="M5296" s="93">
        <f t="shared" ca="1" si="668"/>
        <v>0.70729039600018284</v>
      </c>
      <c r="N5296" s="101">
        <f t="shared" ca="1" si="664"/>
        <v>0.64492783145205079</v>
      </c>
      <c r="O5296" s="46">
        <f t="shared" ca="1" si="669"/>
        <v>0.57417897181303734</v>
      </c>
      <c r="P5296" s="46">
        <f t="shared" ca="1" si="670"/>
        <v>0.44723114174661965</v>
      </c>
      <c r="Q5296" s="47">
        <f t="shared" ca="1" si="665"/>
        <v>0.82807463194587272</v>
      </c>
      <c r="R5296" s="47">
        <f t="shared" ca="1" si="666"/>
        <v>0.25370275678708687</v>
      </c>
      <c r="S5296" s="97">
        <f t="shared" ca="1" si="671"/>
        <v>0.41394086430006211</v>
      </c>
      <c r="V5296">
        <v>5279</v>
      </c>
      <c r="W5296" s="46">
        <v>0.557371037841912</v>
      </c>
    </row>
    <row r="5297" spans="10:23">
      <c r="J5297">
        <v>5280</v>
      </c>
      <c r="K5297" s="93">
        <f t="shared" ca="1" si="667"/>
        <v>1.2583544937020443</v>
      </c>
      <c r="L5297" s="93">
        <f t="shared" ca="1" si="667"/>
        <v>1.7720476996447122E-2</v>
      </c>
      <c r="M5297" s="93">
        <f t="shared" ca="1" si="668"/>
        <v>1.2583544937020443</v>
      </c>
      <c r="N5297" s="101">
        <f t="shared" ca="1" si="664"/>
        <v>0.41698544477115818</v>
      </c>
      <c r="O5297" s="46">
        <f t="shared" ca="1" si="669"/>
        <v>0.77199416010450017</v>
      </c>
      <c r="P5297" s="46">
        <f t="shared" ca="1" si="670"/>
        <v>0.54613873589235107</v>
      </c>
      <c r="Q5297" s="47">
        <f t="shared" ca="1" si="665"/>
        <v>1.2237050085287984</v>
      </c>
      <c r="R5297" s="47">
        <f t="shared" ca="1" si="666"/>
        <v>0.21684618477845741</v>
      </c>
      <c r="S5297" s="97">
        <f t="shared" ca="1" si="671"/>
        <v>0.49442017244147879</v>
      </c>
      <c r="V5297">
        <v>5280</v>
      </c>
      <c r="W5297" s="46">
        <v>4.8769592896493498E-2</v>
      </c>
    </row>
    <row r="5298" spans="10:23">
      <c r="J5298">
        <v>5281</v>
      </c>
      <c r="K5298" s="93">
        <f t="shared" ca="1" si="667"/>
        <v>0.84289421675874854</v>
      </c>
      <c r="L5298" s="93">
        <f t="shared" ca="1" si="667"/>
        <v>-0.93197441021428673</v>
      </c>
      <c r="M5298" s="93">
        <f t="shared" ca="1" si="668"/>
        <v>0.84289421675874854</v>
      </c>
      <c r="N5298" s="101">
        <f t="shared" ca="1" si="664"/>
        <v>-0.61553000004225566</v>
      </c>
      <c r="O5298" s="46">
        <f t="shared" ca="1" si="669"/>
        <v>0.62285660377684227</v>
      </c>
      <c r="P5298" s="46">
        <f t="shared" ca="1" si="670"/>
        <v>0.47156995772852212</v>
      </c>
      <c r="Q5298" s="47">
        <f t="shared" ca="1" si="665"/>
        <v>0.92542989587348257</v>
      </c>
      <c r="R5298" s="47">
        <f t="shared" ca="1" si="666"/>
        <v>4.9896191861770731E-2</v>
      </c>
      <c r="S5298" s="97">
        <f t="shared" ca="1" si="671"/>
        <v>0.33637639781930651</v>
      </c>
      <c r="V5298">
        <v>5281</v>
      </c>
      <c r="W5298" s="46">
        <v>2.6389220943043199</v>
      </c>
    </row>
    <row r="5299" spans="10:23">
      <c r="J5299">
        <v>5282</v>
      </c>
      <c r="K5299" s="93">
        <f t="shared" ca="1" si="667"/>
        <v>2.3062009753364427E-3</v>
      </c>
      <c r="L5299" s="93">
        <f t="shared" ca="1" si="667"/>
        <v>0.79647234053537697</v>
      </c>
      <c r="M5299" s="93">
        <f t="shared" ca="1" si="668"/>
        <v>2.3062009753364427E-3</v>
      </c>
      <c r="N5299" s="101">
        <f t="shared" ca="1" si="664"/>
        <v>0.75585545956050315</v>
      </c>
      <c r="O5299" s="46">
        <f t="shared" ca="1" si="669"/>
        <v>0.32111116742706819</v>
      </c>
      <c r="P5299" s="46">
        <f t="shared" ca="1" si="670"/>
        <v>0.32069723955363505</v>
      </c>
      <c r="Q5299" s="47">
        <f t="shared" ca="1" si="665"/>
        <v>0.32193902317393441</v>
      </c>
      <c r="R5299" s="47">
        <f t="shared" ca="1" si="666"/>
        <v>0.2716389211515024</v>
      </c>
      <c r="S5299" s="97">
        <f t="shared" ca="1" si="671"/>
        <v>0.29637504428928529</v>
      </c>
      <c r="V5299">
        <v>5282</v>
      </c>
      <c r="W5299" s="46">
        <v>-1.10522725759257E-2</v>
      </c>
    </row>
    <row r="5300" spans="10:23">
      <c r="J5300">
        <v>5283</v>
      </c>
      <c r="K5300" s="93">
        <f t="shared" ca="1" si="667"/>
        <v>-0.70005983784723991</v>
      </c>
      <c r="L5300" s="93">
        <f t="shared" ca="1" si="667"/>
        <v>0.58793704908122291</v>
      </c>
      <c r="M5300" s="93">
        <f t="shared" ca="1" si="668"/>
        <v>-0.70005983784723991</v>
      </c>
      <c r="N5300" s="101">
        <f t="shared" ca="1" si="664"/>
        <v>0.33477849863143966</v>
      </c>
      <c r="O5300" s="46">
        <f t="shared" ca="1" si="669"/>
        <v>6.8983201191122556E-2</v>
      </c>
      <c r="P5300" s="46">
        <f t="shared" ca="1" si="670"/>
        <v>0.19463325643566226</v>
      </c>
      <c r="Q5300" s="47">
        <f t="shared" ca="1" si="665"/>
        <v>-0.18231690929795685</v>
      </c>
      <c r="R5300" s="47">
        <f t="shared" ca="1" si="666"/>
        <v>0.20355393898720089</v>
      </c>
      <c r="S5300" s="97">
        <f t="shared" ca="1" si="671"/>
        <v>0.13626857008916171</v>
      </c>
      <c r="V5300">
        <v>5283</v>
      </c>
      <c r="W5300" s="46">
        <v>0.14333043727463701</v>
      </c>
    </row>
    <row r="5301" spans="10:23">
      <c r="J5301">
        <v>5284</v>
      </c>
      <c r="K5301" s="93">
        <f t="shared" ca="1" si="667"/>
        <v>-0.30308346062634633</v>
      </c>
      <c r="L5301" s="93">
        <f t="shared" ca="1" si="667"/>
        <v>-0.64368944809825202</v>
      </c>
      <c r="M5301" s="93">
        <f t="shared" ca="1" si="668"/>
        <v>-0.30308346062634633</v>
      </c>
      <c r="N5301" s="101">
        <f t="shared" ca="1" si="664"/>
        <v>-0.70665848389085939</v>
      </c>
      <c r="O5301" s="46">
        <f t="shared" ca="1" si="669"/>
        <v>0.21148560179153195</v>
      </c>
      <c r="P5301" s="46">
        <f t="shared" ca="1" si="670"/>
        <v>0.26588445673586697</v>
      </c>
      <c r="Q5301" s="47">
        <f t="shared" ca="1" si="665"/>
        <v>0.10268789190286193</v>
      </c>
      <c r="R5301" s="47">
        <f t="shared" ca="1" si="666"/>
        <v>3.5161400426489006E-2</v>
      </c>
      <c r="S5301" s="97">
        <f t="shared" ca="1" si="671"/>
        <v>0.12332350110901047</v>
      </c>
      <c r="V5301">
        <v>5284</v>
      </c>
      <c r="W5301" s="46">
        <v>0.37434505782146199</v>
      </c>
    </row>
    <row r="5302" spans="10:23">
      <c r="J5302">
        <v>5285</v>
      </c>
      <c r="K5302" s="93">
        <f t="shared" ca="1" si="667"/>
        <v>-0.36672881253897749</v>
      </c>
      <c r="L5302" s="93">
        <f t="shared" ca="1" si="667"/>
        <v>-0.19869962125897492</v>
      </c>
      <c r="M5302" s="93">
        <f t="shared" ca="1" si="668"/>
        <v>-0.36672881253897749</v>
      </c>
      <c r="N5302" s="101">
        <f t="shared" ca="1" si="664"/>
        <v>-0.30501175985620615</v>
      </c>
      <c r="O5302" s="46">
        <f t="shared" ca="1" si="669"/>
        <v>0.18863886340850444</v>
      </c>
      <c r="P5302" s="46">
        <f t="shared" ca="1" si="670"/>
        <v>0.2544610875443532</v>
      </c>
      <c r="Q5302" s="47">
        <f t="shared" ca="1" si="665"/>
        <v>5.699441513680692E-2</v>
      </c>
      <c r="R5302" s="47">
        <f t="shared" ca="1" si="666"/>
        <v>0.10010465921203994</v>
      </c>
      <c r="S5302" s="97">
        <f t="shared" ca="1" si="671"/>
        <v>0.14437176131027218</v>
      </c>
      <c r="V5302">
        <v>5285</v>
      </c>
      <c r="W5302" s="46">
        <v>0.104417743903736</v>
      </c>
    </row>
    <row r="5303" spans="10:23">
      <c r="J5303">
        <v>5286</v>
      </c>
      <c r="K5303" s="93">
        <f t="shared" ca="1" si="667"/>
        <v>-0.52802076586883595</v>
      </c>
      <c r="L5303" s="93">
        <f t="shared" ca="1" si="667"/>
        <v>-0.83593701658327457</v>
      </c>
      <c r="M5303" s="93">
        <f t="shared" ca="1" si="668"/>
        <v>-0.52802076586883595</v>
      </c>
      <c r="N5303" s="101">
        <f t="shared" ca="1" si="664"/>
        <v>-0.96046028076568579</v>
      </c>
      <c r="O5303" s="46">
        <f t="shared" ca="1" si="669"/>
        <v>0.13073997605419585</v>
      </c>
      <c r="P5303" s="46">
        <f t="shared" ca="1" si="670"/>
        <v>0.22551164386719891</v>
      </c>
      <c r="Q5303" s="47">
        <f t="shared" ca="1" si="665"/>
        <v>-5.8803359571810265E-2</v>
      </c>
      <c r="R5303" s="47">
        <f t="shared" ca="1" si="666"/>
        <v>-5.8764439983483574E-3</v>
      </c>
      <c r="S5303" s="97">
        <f t="shared" ca="1" si="671"/>
        <v>6.2431766027923746E-2</v>
      </c>
      <c r="V5303">
        <v>5286</v>
      </c>
      <c r="W5303" s="46">
        <v>0.34341615864166702</v>
      </c>
    </row>
    <row r="5304" spans="10:23">
      <c r="J5304">
        <v>5287</v>
      </c>
      <c r="K5304" s="93">
        <f t="shared" ca="1" si="667"/>
        <v>-0.71404529059355426</v>
      </c>
      <c r="L5304" s="93">
        <f t="shared" ca="1" si="667"/>
        <v>0.49437650416658913</v>
      </c>
      <c r="M5304" s="93">
        <f t="shared" ca="1" si="668"/>
        <v>-0.71404529059355426</v>
      </c>
      <c r="N5304" s="101">
        <f t="shared" ca="1" si="664"/>
        <v>0.24162763120302183</v>
      </c>
      <c r="O5304" s="46">
        <f t="shared" ca="1" si="669"/>
        <v>6.3962850600527033E-2</v>
      </c>
      <c r="P5304" s="46">
        <f t="shared" ca="1" si="670"/>
        <v>0.1921230811403645</v>
      </c>
      <c r="Q5304" s="47">
        <f t="shared" ca="1" si="665"/>
        <v>-0.1923576104791479</v>
      </c>
      <c r="R5304" s="47">
        <f t="shared" ca="1" si="666"/>
        <v>0.18849214331578806</v>
      </c>
      <c r="S5304" s="97">
        <f t="shared" ca="1" si="671"/>
        <v>0.12622749695815755</v>
      </c>
      <c r="V5304">
        <v>5287</v>
      </c>
      <c r="W5304" s="46">
        <v>-0.34358145994014799</v>
      </c>
    </row>
    <row r="5305" spans="10:23">
      <c r="J5305">
        <v>5288</v>
      </c>
      <c r="K5305" s="93">
        <f t="shared" ca="1" si="667"/>
        <v>0.27708071448928701</v>
      </c>
      <c r="L5305" s="93">
        <f t="shared" ca="1" si="667"/>
        <v>-1.425706853161081</v>
      </c>
      <c r="M5305" s="93">
        <f t="shared" ca="1" si="668"/>
        <v>0.27708071448928701</v>
      </c>
      <c r="N5305" s="101">
        <f t="shared" ca="1" si="664"/>
        <v>-1.2635708156273555</v>
      </c>
      <c r="O5305" s="46">
        <f t="shared" ca="1" si="669"/>
        <v>0.41974682951272324</v>
      </c>
      <c r="P5305" s="46">
        <f t="shared" ca="1" si="670"/>
        <v>0.3700150705964626</v>
      </c>
      <c r="Q5305" s="47">
        <f t="shared" ca="1" si="665"/>
        <v>0.51921034734524452</v>
      </c>
      <c r="R5305" s="47">
        <f t="shared" ca="1" si="666"/>
        <v>-5.4887141031818493E-2</v>
      </c>
      <c r="S5305" s="97">
        <f t="shared" ca="1" si="671"/>
        <v>0.18242984424045239</v>
      </c>
      <c r="V5305">
        <v>5288</v>
      </c>
      <c r="W5305" s="46">
        <v>0.57263356535532395</v>
      </c>
    </row>
    <row r="5306" spans="10:23">
      <c r="J5306">
        <v>5289</v>
      </c>
      <c r="K5306" s="93">
        <f t="shared" ca="1" si="667"/>
        <v>-1.1288604490613949</v>
      </c>
      <c r="L5306" s="93">
        <f t="shared" ca="1" si="667"/>
        <v>-0.24946824971603826</v>
      </c>
      <c r="M5306" s="93">
        <f t="shared" ca="1" si="668"/>
        <v>-1.1288604490613949</v>
      </c>
      <c r="N5306" s="101">
        <f t="shared" ca="1" si="664"/>
        <v>-0.59551960076936306</v>
      </c>
      <c r="O5306" s="46">
        <f t="shared" ca="1" si="669"/>
        <v>-8.4943127888500669E-2</v>
      </c>
      <c r="P5306" s="46">
        <f t="shared" ca="1" si="670"/>
        <v>0.11767009189585065</v>
      </c>
      <c r="Q5306" s="47">
        <f t="shared" ca="1" si="665"/>
        <v>-0.4901695674572033</v>
      </c>
      <c r="R5306" s="47">
        <f t="shared" ca="1" si="666"/>
        <v>5.313172313992337E-2</v>
      </c>
      <c r="S5306" s="97">
        <f t="shared" ca="1" si="671"/>
        <v>-1.5905702374288649E-2</v>
      </c>
      <c r="V5306">
        <v>5289</v>
      </c>
      <c r="W5306" s="46">
        <v>0.50238566327763601</v>
      </c>
    </row>
    <row r="5307" spans="10:23">
      <c r="J5307">
        <v>5290</v>
      </c>
      <c r="K5307" s="93">
        <f t="shared" ca="1" si="667"/>
        <v>1.6137174872797946</v>
      </c>
      <c r="L5307" s="93">
        <f t="shared" ca="1" si="667"/>
        <v>0.12819694342727803</v>
      </c>
      <c r="M5307" s="93">
        <f t="shared" ca="1" si="668"/>
        <v>1.6137174872797946</v>
      </c>
      <c r="N5307" s="101">
        <f t="shared" ca="1" si="664"/>
        <v>0.63473972932024658</v>
      </c>
      <c r="O5307" s="46">
        <f t="shared" ca="1" si="669"/>
        <v>0.89955862634274963</v>
      </c>
      <c r="P5307" s="46">
        <f t="shared" ca="1" si="670"/>
        <v>0.60992096901147574</v>
      </c>
      <c r="Q5307" s="47">
        <f t="shared" ca="1" si="665"/>
        <v>1.4788339410052973</v>
      </c>
      <c r="R5307" s="47">
        <f t="shared" ca="1" si="666"/>
        <v>0.25205541718816538</v>
      </c>
      <c r="S5307" s="97">
        <f t="shared" ca="1" si="671"/>
        <v>0.57580702176545751</v>
      </c>
      <c r="V5307">
        <v>5290</v>
      </c>
      <c r="W5307" s="46">
        <v>0.88085050419982502</v>
      </c>
    </row>
    <row r="5308" spans="10:23">
      <c r="J5308">
        <v>5291</v>
      </c>
      <c r="K5308" s="93">
        <f t="shared" ca="1" si="667"/>
        <v>-8.5225902448302623E-2</v>
      </c>
      <c r="L5308" s="93">
        <f t="shared" ca="1" si="667"/>
        <v>-0.50469500065657369</v>
      </c>
      <c r="M5308" s="93">
        <f t="shared" ca="1" si="668"/>
        <v>-8.5225902448302623E-2</v>
      </c>
      <c r="N5308" s="101">
        <f t="shared" ca="1" si="664"/>
        <v>-0.50559659418632374</v>
      </c>
      <c r="O5308" s="46">
        <f t="shared" ca="1" si="669"/>
        <v>0.2896898144619493</v>
      </c>
      <c r="P5308" s="46">
        <f t="shared" ca="1" si="670"/>
        <v>0.30498656307107563</v>
      </c>
      <c r="Q5308" s="47">
        <f t="shared" ca="1" si="665"/>
        <v>0.25909631724369664</v>
      </c>
      <c r="R5308" s="47">
        <f t="shared" ca="1" si="666"/>
        <v>6.7671597954869628E-2</v>
      </c>
      <c r="S5308" s="97">
        <f t="shared" ca="1" si="671"/>
        <v>0.17868070620840948</v>
      </c>
      <c r="V5308">
        <v>5291</v>
      </c>
      <c r="W5308" s="46">
        <v>-3.5216302891991598E-3</v>
      </c>
    </row>
    <row r="5309" spans="10:23">
      <c r="J5309">
        <v>5292</v>
      </c>
      <c r="K5309" s="93">
        <f t="shared" ca="1" si="667"/>
        <v>-0.14549186947006998</v>
      </c>
      <c r="L5309" s="93">
        <f t="shared" ca="1" si="667"/>
        <v>1.4806727253229048</v>
      </c>
      <c r="M5309" s="93">
        <f t="shared" ca="1" si="668"/>
        <v>-0.14549186947006998</v>
      </c>
      <c r="N5309" s="101">
        <f t="shared" ca="1" si="664"/>
        <v>1.3575312396780708</v>
      </c>
      <c r="O5309" s="46">
        <f t="shared" ca="1" si="669"/>
        <v>0.26805617208950094</v>
      </c>
      <c r="P5309" s="46">
        <f t="shared" ca="1" si="670"/>
        <v>0.29416974188485145</v>
      </c>
      <c r="Q5309" s="47">
        <f t="shared" ca="1" si="665"/>
        <v>0.21582903249879998</v>
      </c>
      <c r="R5309" s="47">
        <f t="shared" ca="1" si="666"/>
        <v>0.36892537602571707</v>
      </c>
      <c r="S5309" s="97">
        <f t="shared" ca="1" si="671"/>
        <v>0.31849077405760901</v>
      </c>
      <c r="V5309">
        <v>5292</v>
      </c>
      <c r="W5309" s="46">
        <v>1.3851160537412901</v>
      </c>
    </row>
    <row r="5310" spans="10:23">
      <c r="J5310">
        <v>5293</v>
      </c>
      <c r="K5310" s="93">
        <f t="shared" ca="1" si="667"/>
        <v>-0.6183459261740808</v>
      </c>
      <c r="L5310" s="93">
        <f t="shared" ca="1" si="667"/>
        <v>-8.8795341891798069E-3</v>
      </c>
      <c r="M5310" s="93">
        <f t="shared" ca="1" si="668"/>
        <v>-0.6183459261740808</v>
      </c>
      <c r="N5310" s="101">
        <f t="shared" ca="1" si="664"/>
        <v>-0.20506641334477554</v>
      </c>
      <c r="O5310" s="46">
        <f t="shared" ca="1" si="669"/>
        <v>9.8316000934507708E-2</v>
      </c>
      <c r="P5310" s="46">
        <f t="shared" ca="1" si="670"/>
        <v>0.20929965630735484</v>
      </c>
      <c r="Q5310" s="47">
        <f t="shared" ca="1" si="665"/>
        <v>-0.12365130981118655</v>
      </c>
      <c r="R5310" s="47">
        <f t="shared" ca="1" si="666"/>
        <v>0.11626507112254114</v>
      </c>
      <c r="S5310" s="97">
        <f t="shared" ca="1" si="671"/>
        <v>0.10729053602852442</v>
      </c>
      <c r="V5310">
        <v>5293</v>
      </c>
      <c r="W5310" s="46">
        <v>1.8102818711429301E-2</v>
      </c>
    </row>
    <row r="5311" spans="10:23">
      <c r="J5311">
        <v>5294</v>
      </c>
      <c r="K5311" s="93">
        <f t="shared" ca="1" si="667"/>
        <v>0.25773908760047848</v>
      </c>
      <c r="L5311" s="93">
        <f t="shared" ca="1" si="667"/>
        <v>-0.12964920012688375</v>
      </c>
      <c r="M5311" s="93">
        <f t="shared" ca="1" si="668"/>
        <v>0.25773908760047848</v>
      </c>
      <c r="N5311" s="101">
        <f t="shared" ca="1" si="664"/>
        <v>-4.0951415123801002E-2</v>
      </c>
      <c r="O5311" s="46">
        <f t="shared" ca="1" si="669"/>
        <v>0.41280377591727224</v>
      </c>
      <c r="P5311" s="46">
        <f t="shared" ca="1" si="670"/>
        <v>0.3665435437987371</v>
      </c>
      <c r="Q5311" s="47">
        <f t="shared" ca="1" si="665"/>
        <v>0.50532424015434252</v>
      </c>
      <c r="R5311" s="47">
        <f t="shared" ca="1" si="666"/>
        <v>0.1428012337805874</v>
      </c>
      <c r="S5311" s="97">
        <f t="shared" ca="1" si="671"/>
        <v>0.27780250484892982</v>
      </c>
      <c r="V5311">
        <v>5294</v>
      </c>
      <c r="W5311" s="46">
        <v>-0.213744185903668</v>
      </c>
    </row>
    <row r="5312" spans="10:23">
      <c r="J5312">
        <v>5295</v>
      </c>
      <c r="K5312" s="93">
        <f t="shared" ca="1" si="667"/>
        <v>-0.90978227567091274</v>
      </c>
      <c r="L5312" s="93">
        <f t="shared" ca="1" si="667"/>
        <v>0.92304387175741964</v>
      </c>
      <c r="M5312" s="93">
        <f t="shared" ca="1" si="668"/>
        <v>-0.90978227567091274</v>
      </c>
      <c r="N5312" s="101">
        <f t="shared" ca="1" si="664"/>
        <v>0.58579120339449409</v>
      </c>
      <c r="O5312" s="46">
        <f t="shared" ca="1" si="669"/>
        <v>-6.3007516195348057E-3</v>
      </c>
      <c r="P5312" s="46">
        <f t="shared" ca="1" si="670"/>
        <v>0.15699128003033358</v>
      </c>
      <c r="Q5312" s="47">
        <f t="shared" ca="1" si="665"/>
        <v>-0.33288481491927158</v>
      </c>
      <c r="R5312" s="47">
        <f t="shared" ca="1" si="666"/>
        <v>0.24414080816450723</v>
      </c>
      <c r="S5312" s="97">
        <f t="shared" ca="1" si="671"/>
        <v>0.11892002827248621</v>
      </c>
      <c r="V5312">
        <v>5295</v>
      </c>
      <c r="W5312" s="46">
        <v>1.3249389116193101E-2</v>
      </c>
    </row>
    <row r="5313" spans="10:23">
      <c r="J5313">
        <v>5296</v>
      </c>
      <c r="K5313" s="93">
        <f t="shared" ca="1" si="667"/>
        <v>-0.79242427406844507</v>
      </c>
      <c r="L5313" s="93">
        <f t="shared" ca="1" si="667"/>
        <v>3.9214993094526494E-4</v>
      </c>
      <c r="M5313" s="93">
        <f t="shared" ca="1" si="668"/>
        <v>-0.79242427406844507</v>
      </c>
      <c r="N5313" s="101">
        <f t="shared" ca="1" si="664"/>
        <v>-0.25163690534232602</v>
      </c>
      <c r="O5313" s="46">
        <f t="shared" ca="1" si="669"/>
        <v>3.582718827224507E-2</v>
      </c>
      <c r="P5313" s="46">
        <f t="shared" ca="1" si="670"/>
        <v>0.17805524997622352</v>
      </c>
      <c r="Q5313" s="47">
        <f t="shared" ca="1" si="665"/>
        <v>-0.24862893513571183</v>
      </c>
      <c r="R5313" s="47">
        <f t="shared" ca="1" si="666"/>
        <v>0.10873497232530457</v>
      </c>
      <c r="S5313" s="97">
        <f t="shared" ca="1" si="671"/>
        <v>7.2281080298774822E-2</v>
      </c>
      <c r="V5313">
        <v>5296</v>
      </c>
      <c r="W5313" s="46">
        <v>2.0279055173597502</v>
      </c>
    </row>
    <row r="5314" spans="10:23">
      <c r="J5314">
        <v>5297</v>
      </c>
      <c r="K5314" s="93">
        <f t="shared" ca="1" si="667"/>
        <v>1.3444645198062035</v>
      </c>
      <c r="L5314" s="93">
        <f t="shared" ca="1" si="667"/>
        <v>-0.61968650172312034</v>
      </c>
      <c r="M5314" s="93">
        <f t="shared" ca="1" si="668"/>
        <v>1.3444645198062035</v>
      </c>
      <c r="N5314" s="101">
        <f t="shared" ca="1" si="664"/>
        <v>-0.15994447572226683</v>
      </c>
      <c r="O5314" s="46">
        <f t="shared" ca="1" si="669"/>
        <v>0.80290503072484087</v>
      </c>
      <c r="P5314" s="46">
        <f t="shared" ca="1" si="670"/>
        <v>0.56159417120252142</v>
      </c>
      <c r="Q5314" s="47">
        <f t="shared" ca="1" si="665"/>
        <v>1.2855267497694798</v>
      </c>
      <c r="R5314" s="47">
        <f t="shared" ca="1" si="666"/>
        <v>0.12356094955642385</v>
      </c>
      <c r="S5314" s="97">
        <f t="shared" ca="1" si="671"/>
        <v>0.46323299014063235</v>
      </c>
      <c r="V5314">
        <v>5297</v>
      </c>
      <c r="W5314" s="46">
        <v>0.813599994824173</v>
      </c>
    </row>
    <row r="5315" spans="10:23">
      <c r="J5315">
        <v>5298</v>
      </c>
      <c r="K5315" s="93">
        <f t="shared" ca="1" si="667"/>
        <v>-1.1618001092516981</v>
      </c>
      <c r="L5315" s="93">
        <f t="shared" ca="1" si="667"/>
        <v>-0.67196057647652174</v>
      </c>
      <c r="M5315" s="93">
        <f t="shared" ca="1" si="668"/>
        <v>-1.1618001092516981</v>
      </c>
      <c r="N5315" s="101">
        <f t="shared" ca="1" si="664"/>
        <v>-1.0065530238034071</v>
      </c>
      <c r="O5315" s="46">
        <f t="shared" ca="1" si="669"/>
        <v>-9.6767460320926535E-2</v>
      </c>
      <c r="P5315" s="46">
        <f t="shared" ca="1" si="670"/>
        <v>0.11175792567963772</v>
      </c>
      <c r="Q5315" s="47">
        <f t="shared" ca="1" si="665"/>
        <v>-0.51381823232205504</v>
      </c>
      <c r="R5315" s="47">
        <f t="shared" ca="1" si="666"/>
        <v>-1.3329294376822676E-2</v>
      </c>
      <c r="S5315" s="97">
        <f t="shared" ca="1" si="671"/>
        <v>-5.5048377348874605E-2</v>
      </c>
      <c r="V5315">
        <v>5298</v>
      </c>
      <c r="W5315" s="46">
        <v>0.24515319856397499</v>
      </c>
    </row>
    <row r="5316" spans="10:23">
      <c r="J5316">
        <v>5299</v>
      </c>
      <c r="K5316" s="93">
        <f t="shared" ca="1" si="667"/>
        <v>1.7882436853570092</v>
      </c>
      <c r="L5316" s="93">
        <f t="shared" ca="1" si="667"/>
        <v>7.7404006790274801E-2</v>
      </c>
      <c r="M5316" s="93">
        <f t="shared" ca="1" si="668"/>
        <v>1.7882436853570092</v>
      </c>
      <c r="N5316" s="101">
        <f t="shared" ca="1" si="664"/>
        <v>0.64208704625931456</v>
      </c>
      <c r="O5316" s="46">
        <f t="shared" ca="1" si="669"/>
        <v>0.96220820354876746</v>
      </c>
      <c r="P5316" s="46">
        <f t="shared" ca="1" si="670"/>
        <v>0.64124575761448477</v>
      </c>
      <c r="Q5316" s="47">
        <f t="shared" ca="1" si="665"/>
        <v>1.604133095417333</v>
      </c>
      <c r="R5316" s="47">
        <f t="shared" ca="1" si="666"/>
        <v>0.25324342315659493</v>
      </c>
      <c r="S5316" s="97">
        <f t="shared" ca="1" si="671"/>
        <v>0.60772581335268117</v>
      </c>
      <c r="V5316">
        <v>5299</v>
      </c>
      <c r="W5316" s="46">
        <v>0.52333645170131304</v>
      </c>
    </row>
    <row r="5317" spans="10:23">
      <c r="J5317">
        <v>5300</v>
      </c>
      <c r="K5317" s="93">
        <f t="shared" ca="1" si="667"/>
        <v>-0.55916908743963922</v>
      </c>
      <c r="L5317" s="93">
        <f t="shared" ca="1" si="667"/>
        <v>-0.72578136404174232</v>
      </c>
      <c r="M5317" s="93">
        <f t="shared" ca="1" si="668"/>
        <v>-0.55916908743963922</v>
      </c>
      <c r="N5317" s="101">
        <f t="shared" ca="1" si="664"/>
        <v>-0.8659294235369297</v>
      </c>
      <c r="O5317" s="46">
        <f t="shared" ca="1" si="669"/>
        <v>0.11955867950051427</v>
      </c>
      <c r="P5317" s="46">
        <f t="shared" ca="1" si="670"/>
        <v>0.2199209955903581</v>
      </c>
      <c r="Q5317" s="47">
        <f t="shared" ca="1" si="665"/>
        <v>-8.1165952679173425E-2</v>
      </c>
      <c r="R5317" s="47">
        <f t="shared" ca="1" si="666"/>
        <v>9.4084856596299005E-3</v>
      </c>
      <c r="S5317" s="97">
        <f t="shared" ca="1" si="671"/>
        <v>6.4483582580072085E-2</v>
      </c>
      <c r="V5317">
        <v>5300</v>
      </c>
      <c r="W5317" s="46">
        <v>0.70805552838683905</v>
      </c>
    </row>
    <row r="5318" spans="10:23">
      <c r="J5318">
        <v>5301</v>
      </c>
      <c r="K5318" s="93">
        <f t="shared" ca="1" si="667"/>
        <v>0.10537275756517767</v>
      </c>
      <c r="L5318" s="93">
        <f t="shared" ca="1" si="667"/>
        <v>1.0549688146572511</v>
      </c>
      <c r="M5318" s="93">
        <f t="shared" ca="1" si="668"/>
        <v>0.10537275756517767</v>
      </c>
      <c r="N5318" s="101">
        <f t="shared" ca="1" si="664"/>
        <v>1.0337090980314618</v>
      </c>
      <c r="O5318" s="46">
        <f t="shared" ca="1" si="669"/>
        <v>0.35810891484592217</v>
      </c>
      <c r="P5318" s="46">
        <f t="shared" ca="1" si="670"/>
        <v>0.33919611326306204</v>
      </c>
      <c r="Q5318" s="47">
        <f t="shared" ca="1" si="665"/>
        <v>0.39593451801164237</v>
      </c>
      <c r="R5318" s="47">
        <f t="shared" ca="1" si="666"/>
        <v>0.31656576772568112</v>
      </c>
      <c r="S5318" s="97">
        <f t="shared" ca="1" si="671"/>
        <v>0.33733734128580162</v>
      </c>
      <c r="V5318">
        <v>5301</v>
      </c>
      <c r="W5318" s="46">
        <v>0.61871427654286903</v>
      </c>
    </row>
    <row r="5319" spans="10:23">
      <c r="J5319">
        <v>5302</v>
      </c>
      <c r="K5319" s="93">
        <f t="shared" ca="1" si="667"/>
        <v>-0.96139451746296656</v>
      </c>
      <c r="L5319" s="93">
        <f t="shared" ca="1" si="667"/>
        <v>0.20522623219421077</v>
      </c>
      <c r="M5319" s="93">
        <f t="shared" ca="1" si="668"/>
        <v>-0.96139451746296656</v>
      </c>
      <c r="N5319" s="101">
        <f t="shared" ca="1" si="664"/>
        <v>-0.11117348359549739</v>
      </c>
      <c r="O5319" s="46">
        <f t="shared" ca="1" si="669"/>
        <v>-2.482797081384952E-2</v>
      </c>
      <c r="P5319" s="46">
        <f t="shared" ca="1" si="670"/>
        <v>0.14772767043317622</v>
      </c>
      <c r="Q5319" s="47">
        <f t="shared" ca="1" si="665"/>
        <v>-0.36993925330790101</v>
      </c>
      <c r="R5319" s="47">
        <f t="shared" ca="1" si="666"/>
        <v>0.13144685269812004</v>
      </c>
      <c r="S5319" s="97">
        <f t="shared" ca="1" si="671"/>
        <v>5.3309440942135258E-2</v>
      </c>
      <c r="V5319">
        <v>5302</v>
      </c>
      <c r="W5319" s="46">
        <v>0.28871640493533401</v>
      </c>
    </row>
    <row r="5320" spans="10:23">
      <c r="J5320">
        <v>5303</v>
      </c>
      <c r="K5320" s="93">
        <f t="shared" ca="1" si="667"/>
        <v>-2.0021711148137111</v>
      </c>
      <c r="L5320" s="93">
        <f t="shared" ca="1" si="667"/>
        <v>-0.82946815893715764</v>
      </c>
      <c r="M5320" s="93">
        <f t="shared" ca="1" si="668"/>
        <v>-2.0021711148137111</v>
      </c>
      <c r="N5320" s="101">
        <f t="shared" ca="1" si="664"/>
        <v>-1.4231401470784242</v>
      </c>
      <c r="O5320" s="46">
        <f t="shared" ca="1" si="669"/>
        <v>-0.39843499662606652</v>
      </c>
      <c r="P5320" s="46">
        <f t="shared" ca="1" si="670"/>
        <v>-3.9075842472932276E-2</v>
      </c>
      <c r="Q5320" s="47">
        <f t="shared" ca="1" si="665"/>
        <v>-1.117153304932335</v>
      </c>
      <c r="R5320" s="47">
        <f t="shared" ca="1" si="666"/>
        <v>-8.0688303512531284E-2</v>
      </c>
      <c r="S5320" s="97">
        <f t="shared" ca="1" si="671"/>
        <v>-0.23956165006929891</v>
      </c>
      <c r="V5320">
        <v>5303</v>
      </c>
      <c r="W5320" s="46">
        <v>-0.141387404734649</v>
      </c>
    </row>
    <row r="5321" spans="10:23">
      <c r="J5321">
        <v>5304</v>
      </c>
      <c r="K5321" s="93">
        <f t="shared" ca="1" si="667"/>
        <v>1.1248556656763002</v>
      </c>
      <c r="L5321" s="93">
        <f t="shared" ca="1" si="667"/>
        <v>-0.87182860476450752</v>
      </c>
      <c r="M5321" s="93">
        <f t="shared" ca="1" si="668"/>
        <v>1.1248556656763002</v>
      </c>
      <c r="N5321" s="101">
        <f t="shared" ca="1" si="664"/>
        <v>-0.4688367068837429</v>
      </c>
      <c r="O5321" s="46">
        <f t="shared" ca="1" si="669"/>
        <v>0.7240721562709469</v>
      </c>
      <c r="P5321" s="46">
        <f t="shared" ca="1" si="670"/>
        <v>0.52217773397557443</v>
      </c>
      <c r="Q5321" s="47">
        <f t="shared" ca="1" si="665"/>
        <v>1.1278610008616918</v>
      </c>
      <c r="R5321" s="47">
        <f t="shared" ca="1" si="666"/>
        <v>7.3615395653598578E-2</v>
      </c>
      <c r="S5321" s="97">
        <f t="shared" ca="1" si="671"/>
        <v>0.39884377596227272</v>
      </c>
      <c r="V5321">
        <v>5304</v>
      </c>
      <c r="W5321" s="46">
        <v>2.2951396220472799E-2</v>
      </c>
    </row>
    <row r="5322" spans="10:23">
      <c r="J5322">
        <v>5305</v>
      </c>
      <c r="K5322" s="93">
        <f t="shared" ca="1" si="667"/>
        <v>1.2889264888778476</v>
      </c>
      <c r="L5322" s="93">
        <f t="shared" ca="1" si="667"/>
        <v>-0.12439579205918164</v>
      </c>
      <c r="M5322" s="93">
        <f t="shared" ca="1" si="668"/>
        <v>1.2889264888778476</v>
      </c>
      <c r="N5322" s="101">
        <f t="shared" ca="1" si="664"/>
        <v>0.2919699796187436</v>
      </c>
      <c r="O5322" s="46">
        <f t="shared" ca="1" si="669"/>
        <v>0.78296857307636292</v>
      </c>
      <c r="P5322" s="46">
        <f t="shared" ca="1" si="670"/>
        <v>0.55162594237828244</v>
      </c>
      <c r="Q5322" s="47">
        <f t="shared" ca="1" si="665"/>
        <v>1.2456538344725239</v>
      </c>
      <c r="R5322" s="47">
        <f t="shared" ca="1" si="666"/>
        <v>0.19663212296803717</v>
      </c>
      <c r="S5322" s="97">
        <f t="shared" ca="1" si="671"/>
        <v>0.48980034802220007</v>
      </c>
      <c r="V5322">
        <v>5305</v>
      </c>
      <c r="W5322" s="46">
        <v>0.47670518858031802</v>
      </c>
    </row>
    <row r="5323" spans="10:23">
      <c r="J5323">
        <v>5306</v>
      </c>
      <c r="K5323" s="93">
        <f t="shared" ca="1" si="667"/>
        <v>-2.064825251217929</v>
      </c>
      <c r="L5323" s="93">
        <f t="shared" ca="1" si="667"/>
        <v>-0.11802128584038654</v>
      </c>
      <c r="M5323" s="93">
        <f t="shared" ca="1" si="668"/>
        <v>-2.064825251217929</v>
      </c>
      <c r="N5323" s="101">
        <f t="shared" ca="1" si="664"/>
        <v>-0.76855474834606274</v>
      </c>
      <c r="O5323" s="46">
        <f t="shared" ca="1" si="669"/>
        <v>-0.42092591890121855</v>
      </c>
      <c r="P5323" s="46">
        <f t="shared" ca="1" si="670"/>
        <v>-5.0321303610508294E-2</v>
      </c>
      <c r="Q5323" s="47">
        <f t="shared" ca="1" si="665"/>
        <v>-1.1621351494826391</v>
      </c>
      <c r="R5323" s="47">
        <f t="shared" ca="1" si="666"/>
        <v>2.5153239324130924E-2</v>
      </c>
      <c r="S5323" s="97">
        <f t="shared" ca="1" si="671"/>
        <v>-0.19788633978854381</v>
      </c>
      <c r="V5323">
        <v>5306</v>
      </c>
      <c r="W5323" s="46">
        <v>-0.22688928848801601</v>
      </c>
    </row>
    <row r="5324" spans="10:23">
      <c r="J5324">
        <v>5307</v>
      </c>
      <c r="K5324" s="93">
        <f t="shared" ca="1" si="667"/>
        <v>0.53158533069228897</v>
      </c>
      <c r="L5324" s="93">
        <f t="shared" ca="1" si="667"/>
        <v>0.21242512177324679</v>
      </c>
      <c r="M5324" s="93">
        <f t="shared" ca="1" si="668"/>
        <v>0.53158533069228897</v>
      </c>
      <c r="N5324" s="101">
        <f t="shared" ca="1" si="664"/>
        <v>0.37045274724447363</v>
      </c>
      <c r="O5324" s="46">
        <f t="shared" ca="1" si="669"/>
        <v>0.51110621725944783</v>
      </c>
      <c r="P5324" s="46">
        <f t="shared" ca="1" si="670"/>
        <v>0.4156947644698249</v>
      </c>
      <c r="Q5324" s="47">
        <f t="shared" ca="1" si="665"/>
        <v>0.70192912283869369</v>
      </c>
      <c r="R5324" s="47">
        <f t="shared" ca="1" si="666"/>
        <v>0.20932219706331173</v>
      </c>
      <c r="S5324" s="97">
        <f t="shared" ca="1" si="671"/>
        <v>0.36021420716137975</v>
      </c>
      <c r="V5324">
        <v>5307</v>
      </c>
      <c r="W5324" s="46">
        <v>1.36423993035873</v>
      </c>
    </row>
    <row r="5325" spans="10:23">
      <c r="J5325">
        <v>5308</v>
      </c>
      <c r="K5325" s="93">
        <f t="shared" ca="1" si="667"/>
        <v>-1.0073506457382939</v>
      </c>
      <c r="L5325" s="93">
        <f t="shared" ca="1" si="667"/>
        <v>-0.81502894684299565</v>
      </c>
      <c r="M5325" s="93">
        <f t="shared" ca="1" si="668"/>
        <v>-1.0073506457382939</v>
      </c>
      <c r="N5325" s="101">
        <f t="shared" ca="1" si="664"/>
        <v>-1.0930753462506262</v>
      </c>
      <c r="O5325" s="46">
        <f t="shared" ca="1" si="669"/>
        <v>-4.1324817924453416E-2</v>
      </c>
      <c r="P5325" s="46">
        <f t="shared" ca="1" si="670"/>
        <v>0.13947924687787427</v>
      </c>
      <c r="Q5325" s="47">
        <f t="shared" ca="1" si="665"/>
        <v>-0.4029329475291088</v>
      </c>
      <c r="R5325" s="47">
        <f t="shared" ca="1" si="666"/>
        <v>-2.7319304107194159E-2</v>
      </c>
      <c r="S5325" s="97">
        <f t="shared" ca="1" si="671"/>
        <v>-3.4322061015823788E-2</v>
      </c>
      <c r="V5325">
        <v>5308</v>
      </c>
      <c r="W5325" s="46">
        <v>9.7216500017943006E-2</v>
      </c>
    </row>
    <row r="5326" spans="10:23">
      <c r="J5326">
        <v>5309</v>
      </c>
      <c r="K5326" s="93">
        <f t="shared" ca="1" si="667"/>
        <v>-0.95856420664082687</v>
      </c>
      <c r="L5326" s="93">
        <f t="shared" ca="1" si="667"/>
        <v>-0.84533374914402104</v>
      </c>
      <c r="M5326" s="93">
        <f t="shared" ca="1" si="668"/>
        <v>-0.95856420664082687</v>
      </c>
      <c r="N5326" s="101">
        <f t="shared" ca="1" si="664"/>
        <v>-1.1062916377439724</v>
      </c>
      <c r="O5326" s="46">
        <f t="shared" ca="1" si="669"/>
        <v>-2.381197563191001E-2</v>
      </c>
      <c r="P5326" s="46">
        <f t="shared" ca="1" si="670"/>
        <v>0.14823566802414598</v>
      </c>
      <c r="Q5326" s="47">
        <f t="shared" ca="1" si="665"/>
        <v>-0.36790726294402198</v>
      </c>
      <c r="R5326" s="47">
        <f t="shared" ca="1" si="666"/>
        <v>-2.9456279183240369E-2</v>
      </c>
      <c r="S5326" s="97">
        <f t="shared" ca="1" si="671"/>
        <v>-2.6634127407575189E-2</v>
      </c>
      <c r="V5326">
        <v>5309</v>
      </c>
      <c r="W5326" s="46">
        <v>1.0597912346826299</v>
      </c>
    </row>
    <row r="5327" spans="10:23">
      <c r="J5327">
        <v>5310</v>
      </c>
      <c r="K5327" s="93">
        <f t="shared" ca="1" si="667"/>
        <v>-0.41100318232073041</v>
      </c>
      <c r="L5327" s="93">
        <f t="shared" ca="1" si="667"/>
        <v>0.22200406718104373</v>
      </c>
      <c r="M5327" s="93">
        <f t="shared" ca="1" si="668"/>
        <v>-0.41100318232073041</v>
      </c>
      <c r="N5327" s="101">
        <f t="shared" ca="1" si="664"/>
        <v>7.9770091535116799E-2</v>
      </c>
      <c r="O5327" s="46">
        <f t="shared" ca="1" si="669"/>
        <v>0.17274571625667953</v>
      </c>
      <c r="P5327" s="46">
        <f t="shared" ca="1" si="670"/>
        <v>0.24651451396844076</v>
      </c>
      <c r="Q5327" s="47">
        <f t="shared" ca="1" si="665"/>
        <v>2.5208120833157099E-2</v>
      </c>
      <c r="R5327" s="47">
        <f t="shared" ca="1" si="666"/>
        <v>0.1623209947515627</v>
      </c>
      <c r="S5327" s="97">
        <f t="shared" ca="1" si="671"/>
        <v>0.16753335550412113</v>
      </c>
      <c r="V5327">
        <v>5310</v>
      </c>
      <c r="W5327" s="46">
        <v>0.39147091353913999</v>
      </c>
    </row>
    <row r="5328" spans="10:23">
      <c r="J5328">
        <v>5311</v>
      </c>
      <c r="K5328" s="93">
        <f t="shared" ca="1" si="667"/>
        <v>-0.39508040363373709</v>
      </c>
      <c r="L5328" s="93">
        <f t="shared" ca="1" si="667"/>
        <v>0.40127019821319715</v>
      </c>
      <c r="M5328" s="93">
        <f t="shared" ca="1" si="668"/>
        <v>-0.39508040363373709</v>
      </c>
      <c r="N5328" s="101">
        <f t="shared" ca="1" si="664"/>
        <v>0.25479309740524775</v>
      </c>
      <c r="O5328" s="46">
        <f t="shared" ca="1" si="669"/>
        <v>0.17846150771764852</v>
      </c>
      <c r="P5328" s="46">
        <f t="shared" ca="1" si="670"/>
        <v>0.24937240969892524</v>
      </c>
      <c r="Q5328" s="47">
        <f t="shared" ca="1" si="665"/>
        <v>3.6639703755095065E-2</v>
      </c>
      <c r="R5328" s="47">
        <f t="shared" ca="1" si="666"/>
        <v>0.19062090032397372</v>
      </c>
      <c r="S5328" s="97">
        <f t="shared" ca="1" si="671"/>
        <v>0.18454120402081112</v>
      </c>
      <c r="V5328">
        <v>5311</v>
      </c>
      <c r="W5328" s="46">
        <v>-0.320026707111016</v>
      </c>
    </row>
    <row r="5329" spans="10:23">
      <c r="J5329">
        <v>5312</v>
      </c>
      <c r="K5329" s="93">
        <f t="shared" ca="1" si="667"/>
        <v>-0.35153779057859924</v>
      </c>
      <c r="L5329" s="93">
        <f t="shared" ca="1" si="667"/>
        <v>-1.4288062869892784</v>
      </c>
      <c r="M5329" s="93">
        <f t="shared" ca="1" si="668"/>
        <v>-0.35153779057859924</v>
      </c>
      <c r="N5329" s="101">
        <f t="shared" ca="1" si="664"/>
        <v>-1.4664241235332416</v>
      </c>
      <c r="O5329" s="46">
        <f t="shared" ca="1" si="669"/>
        <v>0.19409197654355348</v>
      </c>
      <c r="P5329" s="46">
        <f t="shared" ca="1" si="670"/>
        <v>0.25718764411187772</v>
      </c>
      <c r="Q5329" s="47">
        <f t="shared" ca="1" si="665"/>
        <v>6.7900641406904994E-2</v>
      </c>
      <c r="R5329" s="47">
        <f t="shared" ca="1" si="666"/>
        <v>-8.7686997429253899E-2</v>
      </c>
      <c r="S5329" s="97">
        <f t="shared" ca="1" si="671"/>
        <v>5.320248955714979E-2</v>
      </c>
      <c r="V5329">
        <v>5312</v>
      </c>
      <c r="W5329" s="46">
        <v>0.196318128958827</v>
      </c>
    </row>
    <row r="5330" spans="10:23">
      <c r="J5330">
        <v>5313</v>
      </c>
      <c r="K5330" s="93">
        <f t="shared" ca="1" si="667"/>
        <v>-0.42513910407514482</v>
      </c>
      <c r="L5330" s="93">
        <f t="shared" ca="1" si="667"/>
        <v>-0.2475521786983037</v>
      </c>
      <c r="M5330" s="93">
        <f t="shared" ca="1" si="668"/>
        <v>-0.42513910407514482</v>
      </c>
      <c r="N5330" s="101">
        <f t="shared" ref="N5330:N5393" ca="1" si="672">$N$2*K5330+SQRT(1-$N$2^2)*L5330</f>
        <v>-0.36990383132695792</v>
      </c>
      <c r="O5330" s="46">
        <f t="shared" ca="1" si="669"/>
        <v>0.16767135188566631</v>
      </c>
      <c r="P5330" s="46">
        <f t="shared" ca="1" si="670"/>
        <v>0.24397733178293413</v>
      </c>
      <c r="Q5330" s="47">
        <f t="shared" ref="Q5330:Q5393" ca="1" si="673">$K$2+K5330*$S$3</f>
        <v>1.5059392091130663E-2</v>
      </c>
      <c r="R5330" s="47">
        <f t="shared" ref="R5330:R5393" ca="1" si="674">$L$2+$L$3*N5330</f>
        <v>8.9612098614702915E-2</v>
      </c>
      <c r="S5330" s="97">
        <f t="shared" ca="1" si="671"/>
        <v>0.12864172525018461</v>
      </c>
      <c r="V5330">
        <v>5313</v>
      </c>
      <c r="W5330" s="46">
        <v>-5.5798950366039102E-2</v>
      </c>
    </row>
    <row r="5331" spans="10:23">
      <c r="J5331">
        <v>5314</v>
      </c>
      <c r="K5331" s="93">
        <f t="shared" ref="K5331:L5394" ca="1" si="675">_xlfn.NORM.S.INV(RAND())</f>
        <v>-1.148358034098121</v>
      </c>
      <c r="L5331" s="93">
        <f t="shared" ca="1" si="675"/>
        <v>-0.83829154847251974</v>
      </c>
      <c r="M5331" s="93">
        <f t="shared" ref="M5331:M5394" ca="1" si="676">K5331</f>
        <v>-1.148358034098121</v>
      </c>
      <c r="N5331" s="101">
        <f t="shared" ca="1" si="672"/>
        <v>-1.1599737405736081</v>
      </c>
      <c r="O5331" s="46">
        <f t="shared" ref="O5331:O5394" ca="1" si="677">$K$2+K5331*$K$3</f>
        <v>-9.1942165697992406E-2</v>
      </c>
      <c r="P5331" s="46">
        <f t="shared" ref="P5331:P5394" ca="1" si="678">$K$2+K5331*$R$3</f>
        <v>0.11417057299110478</v>
      </c>
      <c r="Q5331" s="47">
        <f t="shared" ca="1" si="673"/>
        <v>-0.50416764307618678</v>
      </c>
      <c r="R5331" s="47">
        <f t="shared" ca="1" si="674"/>
        <v>-3.8136272041633001E-2</v>
      </c>
      <c r="S5331" s="97">
        <f t="shared" ref="S5331:S5394" ca="1" si="679">AVERAGE(R5331,O5331)</f>
        <v>-6.5039218869812704E-2</v>
      </c>
      <c r="V5331">
        <v>5314</v>
      </c>
      <c r="W5331" s="46">
        <v>0.83410746785096102</v>
      </c>
    </row>
    <row r="5332" spans="10:23">
      <c r="J5332">
        <v>5315</v>
      </c>
      <c r="K5332" s="93">
        <f t="shared" ca="1" si="675"/>
        <v>-1.1805403047121945</v>
      </c>
      <c r="L5332" s="93">
        <f t="shared" ca="1" si="675"/>
        <v>-0.69868789212575977</v>
      </c>
      <c r="M5332" s="93">
        <f t="shared" ca="1" si="676"/>
        <v>-1.1805403047121945</v>
      </c>
      <c r="N5332" s="101">
        <f t="shared" ca="1" si="672"/>
        <v>-1.0378525450025635</v>
      </c>
      <c r="O5332" s="46">
        <f t="shared" ca="1" si="677"/>
        <v>-0.10349461839400165</v>
      </c>
      <c r="P5332" s="46">
        <f t="shared" ca="1" si="678"/>
        <v>0.10839434664310016</v>
      </c>
      <c r="Q5332" s="47">
        <f t="shared" ca="1" si="673"/>
        <v>-0.52727254846820526</v>
      </c>
      <c r="R5332" s="47">
        <f t="shared" ca="1" si="674"/>
        <v>-1.8390191885662488E-2</v>
      </c>
      <c r="S5332" s="97">
        <f t="shared" ca="1" si="679"/>
        <v>-6.0942405139832068E-2</v>
      </c>
      <c r="V5332">
        <v>5315</v>
      </c>
      <c r="W5332" s="46">
        <v>-6.2523103802984203E-2</v>
      </c>
    </row>
    <row r="5333" spans="10:23">
      <c r="J5333">
        <v>5316</v>
      </c>
      <c r="K5333" s="93">
        <f t="shared" ca="1" si="675"/>
        <v>-1.2598254809446692</v>
      </c>
      <c r="L5333" s="93">
        <f t="shared" ca="1" si="675"/>
        <v>0.24965459034986442</v>
      </c>
      <c r="M5333" s="93">
        <f t="shared" ca="1" si="676"/>
        <v>-1.2598254809446692</v>
      </c>
      <c r="N5333" s="101">
        <f t="shared" ca="1" si="672"/>
        <v>-0.16395944542369698</v>
      </c>
      <c r="O5333" s="46">
        <f t="shared" ca="1" si="677"/>
        <v>-0.13195557625817028</v>
      </c>
      <c r="P5333" s="46">
        <f t="shared" ca="1" si="678"/>
        <v>9.4163867711015842E-2</v>
      </c>
      <c r="Q5333" s="47">
        <f t="shared" ca="1" si="673"/>
        <v>-0.58419446419654253</v>
      </c>
      <c r="R5333" s="47">
        <f t="shared" ca="1" si="674"/>
        <v>0.12291175910936414</v>
      </c>
      <c r="S5333" s="97">
        <f t="shared" ca="1" si="679"/>
        <v>-4.5219085744030718E-3</v>
      </c>
      <c r="V5333">
        <v>5316</v>
      </c>
      <c r="W5333" s="46">
        <v>-5.9531725210500999E-2</v>
      </c>
    </row>
    <row r="5334" spans="10:23">
      <c r="J5334">
        <v>5317</v>
      </c>
      <c r="K5334" s="93">
        <f t="shared" ca="1" si="675"/>
        <v>-0.14590358828037248</v>
      </c>
      <c r="L5334" s="93">
        <f t="shared" ca="1" si="675"/>
        <v>0.6359020823838466</v>
      </c>
      <c r="M5334" s="93">
        <f t="shared" ca="1" si="676"/>
        <v>-0.14590358828037248</v>
      </c>
      <c r="N5334" s="101">
        <f t="shared" ca="1" si="672"/>
        <v>0.55648745941946043</v>
      </c>
      <c r="O5334" s="46">
        <f t="shared" ca="1" si="677"/>
        <v>0.26790837760547853</v>
      </c>
      <c r="P5334" s="46">
        <f t="shared" ca="1" si="678"/>
        <v>0.29409584464284028</v>
      </c>
      <c r="Q5334" s="47">
        <f t="shared" ca="1" si="673"/>
        <v>0.21553344353075515</v>
      </c>
      <c r="R5334" s="47">
        <f t="shared" ca="1" si="674"/>
        <v>0.23940261284390518</v>
      </c>
      <c r="S5334" s="97">
        <f t="shared" ca="1" si="679"/>
        <v>0.25365549522469188</v>
      </c>
      <c r="V5334">
        <v>5317</v>
      </c>
      <c r="W5334" s="46">
        <v>0.71584806103796705</v>
      </c>
    </row>
    <row r="5335" spans="10:23">
      <c r="J5335">
        <v>5318</v>
      </c>
      <c r="K5335" s="93">
        <f t="shared" ca="1" si="675"/>
        <v>-0.98705753157127796</v>
      </c>
      <c r="L5335" s="93">
        <f t="shared" ca="1" si="675"/>
        <v>1.3531588254072975</v>
      </c>
      <c r="M5335" s="93">
        <f t="shared" ca="1" si="676"/>
        <v>-0.98705753157127796</v>
      </c>
      <c r="N5335" s="101">
        <f t="shared" ca="1" si="672"/>
        <v>0.96900069499574104</v>
      </c>
      <c r="O5335" s="46">
        <f t="shared" ca="1" si="677"/>
        <v>-3.4040209442954716E-2</v>
      </c>
      <c r="P5335" s="46">
        <f t="shared" ca="1" si="678"/>
        <v>0.14312155111862362</v>
      </c>
      <c r="Q5335" s="47">
        <f t="shared" ca="1" si="673"/>
        <v>-0.3883637305661114</v>
      </c>
      <c r="R5335" s="47">
        <f t="shared" ca="1" si="674"/>
        <v>0.30610290493488201</v>
      </c>
      <c r="S5335" s="97">
        <f t="shared" ca="1" si="679"/>
        <v>0.13603134774596365</v>
      </c>
      <c r="V5335">
        <v>5318</v>
      </c>
      <c r="W5335" s="46">
        <v>-0.12216172450971401</v>
      </c>
    </row>
    <row r="5336" spans="10:23">
      <c r="J5336">
        <v>5319</v>
      </c>
      <c r="K5336" s="93">
        <f t="shared" ca="1" si="675"/>
        <v>0.27952123403111639</v>
      </c>
      <c r="L5336" s="93">
        <f t="shared" ca="1" si="675"/>
        <v>-7.6589231755856357E-2</v>
      </c>
      <c r="M5336" s="93">
        <f t="shared" ca="1" si="676"/>
        <v>0.27952123403111639</v>
      </c>
      <c r="N5336" s="101">
        <f t="shared" ca="1" si="672"/>
        <v>1.6281060071608733E-2</v>
      </c>
      <c r="O5336" s="46">
        <f t="shared" ca="1" si="677"/>
        <v>0.42062290152450788</v>
      </c>
      <c r="P5336" s="46">
        <f t="shared" ca="1" si="678"/>
        <v>0.37045310660235492</v>
      </c>
      <c r="Q5336" s="47">
        <f t="shared" ca="1" si="673"/>
        <v>0.52096249136881378</v>
      </c>
      <c r="R5336" s="47">
        <f t="shared" ca="1" si="674"/>
        <v>0.15205529518613353</v>
      </c>
      <c r="S5336" s="97">
        <f t="shared" ca="1" si="679"/>
        <v>0.28633909835532068</v>
      </c>
      <c r="V5336">
        <v>5319</v>
      </c>
      <c r="W5336" s="46">
        <v>-3.2923954407872102E-2</v>
      </c>
    </row>
    <row r="5337" spans="10:23">
      <c r="J5337">
        <v>5320</v>
      </c>
      <c r="K5337" s="93">
        <f t="shared" ca="1" si="675"/>
        <v>0.81399020413494638</v>
      </c>
      <c r="L5337" s="93">
        <f t="shared" ca="1" si="675"/>
        <v>1.4731919365957933</v>
      </c>
      <c r="M5337" s="93">
        <f t="shared" ca="1" si="676"/>
        <v>0.81399020413494638</v>
      </c>
      <c r="N5337" s="101">
        <f t="shared" ca="1" si="672"/>
        <v>1.6555756537145381</v>
      </c>
      <c r="O5337" s="46">
        <f t="shared" ca="1" si="677"/>
        <v>0.61248094562128297</v>
      </c>
      <c r="P5337" s="46">
        <f t="shared" ca="1" si="678"/>
        <v>0.46638212865074247</v>
      </c>
      <c r="Q5337" s="47">
        <f t="shared" ca="1" si="673"/>
        <v>0.90467857956236397</v>
      </c>
      <c r="R5337" s="47">
        <f t="shared" ca="1" si="674"/>
        <v>0.41711691936988282</v>
      </c>
      <c r="S5337" s="97">
        <f t="shared" ca="1" si="679"/>
        <v>0.51479893249558284</v>
      </c>
      <c r="V5337">
        <v>5320</v>
      </c>
      <c r="W5337" s="46">
        <v>0.73817925748247404</v>
      </c>
    </row>
    <row r="5338" spans="10:23">
      <c r="J5338">
        <v>5321</v>
      </c>
      <c r="K5338" s="93">
        <f t="shared" ca="1" si="675"/>
        <v>-0.87482129560109734</v>
      </c>
      <c r="L5338" s="93">
        <f t="shared" ca="1" si="675"/>
        <v>-0.79419448996845532</v>
      </c>
      <c r="M5338" s="93">
        <f t="shared" ca="1" si="676"/>
        <v>-0.87482129560109734</v>
      </c>
      <c r="N5338" s="101">
        <f t="shared" ca="1" si="672"/>
        <v>-1.031175241496205</v>
      </c>
      <c r="O5338" s="46">
        <f t="shared" ca="1" si="677"/>
        <v>6.2491729431541354E-3</v>
      </c>
      <c r="P5338" s="46">
        <f t="shared" ca="1" si="678"/>
        <v>0.16326624231167805</v>
      </c>
      <c r="Q5338" s="47">
        <f t="shared" ca="1" si="673"/>
        <v>-0.30778496579389369</v>
      </c>
      <c r="R5338" s="47">
        <f t="shared" ca="1" si="674"/>
        <v>-1.7310522057294386E-2</v>
      </c>
      <c r="S5338" s="97">
        <f t="shared" ca="1" si="679"/>
        <v>-5.5306745570701255E-3</v>
      </c>
      <c r="V5338">
        <v>5321</v>
      </c>
      <c r="W5338" s="46">
        <v>3.5324140332383402E-2</v>
      </c>
    </row>
    <row r="5339" spans="10:23">
      <c r="J5339">
        <v>5322</v>
      </c>
      <c r="K5339" s="93">
        <f t="shared" ca="1" si="675"/>
        <v>1.5913980072071721</v>
      </c>
      <c r="L5339" s="93">
        <f t="shared" ca="1" si="675"/>
        <v>-0.8844673050850751</v>
      </c>
      <c r="M5339" s="93">
        <f t="shared" ca="1" si="676"/>
        <v>1.5913980072071721</v>
      </c>
      <c r="N5339" s="101">
        <f t="shared" ca="1" si="672"/>
        <v>-0.33244831533755514</v>
      </c>
      <c r="O5339" s="46">
        <f t="shared" ca="1" si="677"/>
        <v>0.89154661436166416</v>
      </c>
      <c r="P5339" s="46">
        <f t="shared" ca="1" si="678"/>
        <v>0.60591496302093306</v>
      </c>
      <c r="Q5339" s="47">
        <f t="shared" ca="1" si="673"/>
        <v>1.4628099170431264</v>
      </c>
      <c r="R5339" s="47">
        <f t="shared" ca="1" si="674"/>
        <v>9.5668374247704857E-2</v>
      </c>
      <c r="S5339" s="97">
        <f t="shared" ca="1" si="679"/>
        <v>0.49360749430468454</v>
      </c>
      <c r="V5339">
        <v>5322</v>
      </c>
      <c r="W5339" s="46">
        <v>0.148712983296346</v>
      </c>
    </row>
    <row r="5340" spans="10:23">
      <c r="J5340">
        <v>5323</v>
      </c>
      <c r="K5340" s="93">
        <f t="shared" ca="1" si="675"/>
        <v>0.51187312471761637</v>
      </c>
      <c r="L5340" s="93">
        <f t="shared" ca="1" si="675"/>
        <v>-1.5834575514021914</v>
      </c>
      <c r="M5340" s="93">
        <f t="shared" ca="1" si="676"/>
        <v>0.51187312471761637</v>
      </c>
      <c r="N5340" s="101">
        <f t="shared" ca="1" si="672"/>
        <v>-1.3384623468573873</v>
      </c>
      <c r="O5340" s="46">
        <f t="shared" ca="1" si="677"/>
        <v>0.50403013708514188</v>
      </c>
      <c r="P5340" s="46">
        <f t="shared" ca="1" si="678"/>
        <v>0.41215672438267192</v>
      </c>
      <c r="Q5340" s="47">
        <f t="shared" ca="1" si="673"/>
        <v>0.6877769624900818</v>
      </c>
      <c r="R5340" s="47">
        <f t="shared" ca="1" si="674"/>
        <v>-6.699653917320228E-2</v>
      </c>
      <c r="S5340" s="97">
        <f t="shared" ca="1" si="679"/>
        <v>0.21851679895596982</v>
      </c>
      <c r="V5340">
        <v>5323</v>
      </c>
      <c r="W5340" s="46">
        <v>0.80898933677138096</v>
      </c>
    </row>
    <row r="5341" spans="10:23">
      <c r="J5341">
        <v>5324</v>
      </c>
      <c r="K5341" s="93">
        <f t="shared" ca="1" si="675"/>
        <v>1.6406529485550159</v>
      </c>
      <c r="L5341" s="93">
        <f t="shared" ca="1" si="675"/>
        <v>0.67697951578425208</v>
      </c>
      <c r="M5341" s="93">
        <f t="shared" ca="1" si="676"/>
        <v>1.6406529485550159</v>
      </c>
      <c r="N5341" s="101">
        <f t="shared" ca="1" si="672"/>
        <v>1.1635973410848393</v>
      </c>
      <c r="O5341" s="46">
        <f t="shared" ca="1" si="677"/>
        <v>0.90922763465974221</v>
      </c>
      <c r="P5341" s="46">
        <f t="shared" ca="1" si="678"/>
        <v>0.61475547316997203</v>
      </c>
      <c r="Q5341" s="47">
        <f t="shared" ca="1" si="673"/>
        <v>1.4981719576392825</v>
      </c>
      <c r="R5341" s="47">
        <f t="shared" ca="1" si="674"/>
        <v>0.33756772112662126</v>
      </c>
      <c r="S5341" s="97">
        <f t="shared" ca="1" si="679"/>
        <v>0.62339767789318179</v>
      </c>
      <c r="V5341">
        <v>5324</v>
      </c>
      <c r="W5341" s="46">
        <v>0.43084927202559398</v>
      </c>
    </row>
    <row r="5342" spans="10:23">
      <c r="J5342">
        <v>5325</v>
      </c>
      <c r="K5342" s="93">
        <f t="shared" ca="1" si="675"/>
        <v>-1.0204648172277093</v>
      </c>
      <c r="L5342" s="93">
        <f t="shared" ca="1" si="675"/>
        <v>0.96120198623394948</v>
      </c>
      <c r="M5342" s="93">
        <f t="shared" ca="1" si="676"/>
        <v>-1.0204648172277093</v>
      </c>
      <c r="N5342" s="101">
        <f t="shared" ca="1" si="672"/>
        <v>0.58676873899725279</v>
      </c>
      <c r="O5342" s="46">
        <f t="shared" ca="1" si="677"/>
        <v>-4.6032405142136301E-2</v>
      </c>
      <c r="P5342" s="46">
        <f t="shared" ca="1" si="678"/>
        <v>0.13712545326903283</v>
      </c>
      <c r="Q5342" s="47">
        <f t="shared" ca="1" si="673"/>
        <v>-0.41234812196447457</v>
      </c>
      <c r="R5342" s="47">
        <f t="shared" ca="1" si="674"/>
        <v>0.24429886832987927</v>
      </c>
      <c r="S5342" s="97">
        <f t="shared" ca="1" si="679"/>
        <v>9.9133231593871482E-2</v>
      </c>
      <c r="V5342">
        <v>5325</v>
      </c>
      <c r="W5342" s="46">
        <v>2.9264512722265199E-2</v>
      </c>
    </row>
    <row r="5343" spans="10:23">
      <c r="J5343">
        <v>5326</v>
      </c>
      <c r="K5343" s="93">
        <f t="shared" ca="1" si="675"/>
        <v>0.81383410619996988</v>
      </c>
      <c r="L5343" s="93">
        <f t="shared" ca="1" si="675"/>
        <v>-1.6806245830414426</v>
      </c>
      <c r="M5343" s="93">
        <f t="shared" ca="1" si="676"/>
        <v>0.81383410619996988</v>
      </c>
      <c r="N5343" s="101">
        <f t="shared" ca="1" si="672"/>
        <v>-1.3345544098107391</v>
      </c>
      <c r="O5343" s="46">
        <f t="shared" ca="1" si="677"/>
        <v>0.61242491122795539</v>
      </c>
      <c r="P5343" s="46">
        <f t="shared" ca="1" si="678"/>
        <v>0.46635411145407868</v>
      </c>
      <c r="Q5343" s="47">
        <f t="shared" ca="1" si="673"/>
        <v>0.90456651077570893</v>
      </c>
      <c r="R5343" s="47">
        <f t="shared" ca="1" si="674"/>
        <v>-6.6364655102572556E-2</v>
      </c>
      <c r="S5343" s="97">
        <f t="shared" ca="1" si="679"/>
        <v>0.27303012806269145</v>
      </c>
      <c r="V5343">
        <v>5326</v>
      </c>
      <c r="W5343" s="46">
        <v>0.48565970656881102</v>
      </c>
    </row>
    <row r="5344" spans="10:23">
      <c r="J5344">
        <v>5327</v>
      </c>
      <c r="K5344" s="93">
        <f t="shared" ca="1" si="675"/>
        <v>0.93081529344285374</v>
      </c>
      <c r="L5344" s="93">
        <f t="shared" ca="1" si="675"/>
        <v>-8.9760030876539346E-2</v>
      </c>
      <c r="M5344" s="93">
        <f t="shared" ca="1" si="676"/>
        <v>0.93081529344285374</v>
      </c>
      <c r="N5344" s="101">
        <f t="shared" ca="1" si="672"/>
        <v>0.21092016862697188</v>
      </c>
      <c r="O5344" s="46">
        <f t="shared" ca="1" si="677"/>
        <v>0.6544175862679642</v>
      </c>
      <c r="P5344" s="46">
        <f t="shared" ca="1" si="678"/>
        <v>0.48735044897408308</v>
      </c>
      <c r="Q5344" s="47">
        <f t="shared" ca="1" si="673"/>
        <v>0.98855186085572655</v>
      </c>
      <c r="R5344" s="47">
        <f t="shared" ca="1" si="674"/>
        <v>0.18352697723976158</v>
      </c>
      <c r="S5344" s="97">
        <f t="shared" ca="1" si="679"/>
        <v>0.41897228175386292</v>
      </c>
      <c r="V5344">
        <v>5327</v>
      </c>
      <c r="W5344" s="46">
        <v>5.5465126939253401E-2</v>
      </c>
    </row>
    <row r="5345" spans="10:23">
      <c r="J5345">
        <v>5328</v>
      </c>
      <c r="K5345" s="93">
        <f t="shared" ca="1" si="675"/>
        <v>0.72528807390966377</v>
      </c>
      <c r="L5345" s="93">
        <f t="shared" ca="1" si="675"/>
        <v>-0.77989328356553145</v>
      </c>
      <c r="M5345" s="93">
        <f t="shared" ca="1" si="676"/>
        <v>0.72528807390966377</v>
      </c>
      <c r="N5345" s="101">
        <f t="shared" ca="1" si="672"/>
        <v>-0.50874583238429738</v>
      </c>
      <c r="O5345" s="46">
        <f t="shared" ca="1" si="677"/>
        <v>0.58063958875273725</v>
      </c>
      <c r="P5345" s="46">
        <f t="shared" ca="1" si="678"/>
        <v>0.45046145021646961</v>
      </c>
      <c r="Q5345" s="47">
        <f t="shared" ca="1" si="673"/>
        <v>0.84099586582527253</v>
      </c>
      <c r="R5345" s="47">
        <f t="shared" ca="1" si="674"/>
        <v>6.7162389790008062E-2</v>
      </c>
      <c r="S5345" s="97">
        <f t="shared" ca="1" si="679"/>
        <v>0.32390098927137267</v>
      </c>
      <c r="V5345">
        <v>5328</v>
      </c>
      <c r="W5345" s="46">
        <v>0.42895073265179701</v>
      </c>
    </row>
    <row r="5346" spans="10:23">
      <c r="J5346">
        <v>5329</v>
      </c>
      <c r="K5346" s="93">
        <f t="shared" ca="1" si="675"/>
        <v>-0.65153182592046599</v>
      </c>
      <c r="L5346" s="93">
        <f t="shared" ca="1" si="675"/>
        <v>-0.14480567099640193</v>
      </c>
      <c r="M5346" s="93">
        <f t="shared" ca="1" si="676"/>
        <v>-0.65153182592046599</v>
      </c>
      <c r="N5346" s="101">
        <f t="shared" ca="1" si="672"/>
        <v>-0.34448955908551604</v>
      </c>
      <c r="O5346" s="46">
        <f t="shared" ca="1" si="677"/>
        <v>8.6403276018604286E-2</v>
      </c>
      <c r="P5346" s="46">
        <f t="shared" ca="1" si="678"/>
        <v>0.20334329384940314</v>
      </c>
      <c r="Q5346" s="47">
        <f t="shared" ca="1" si="673"/>
        <v>-0.14747675964299339</v>
      </c>
      <c r="R5346" s="47">
        <f t="shared" ca="1" si="674"/>
        <v>9.3721395567116256E-2</v>
      </c>
      <c r="S5346" s="97">
        <f t="shared" ca="1" si="679"/>
        <v>9.0062335792860271E-2</v>
      </c>
      <c r="V5346">
        <v>5329</v>
      </c>
      <c r="W5346" s="46">
        <v>9.4766953563246201E-2</v>
      </c>
    </row>
    <row r="5347" spans="10:23">
      <c r="J5347">
        <v>5330</v>
      </c>
      <c r="K5347" s="93">
        <f t="shared" ca="1" si="675"/>
        <v>0.95464633288333045</v>
      </c>
      <c r="L5347" s="93">
        <f t="shared" ca="1" si="675"/>
        <v>-9.8841322948540089E-2</v>
      </c>
      <c r="M5347" s="93">
        <f t="shared" ca="1" si="676"/>
        <v>0.95464633288333045</v>
      </c>
      <c r="N5347" s="101">
        <f t="shared" ca="1" si="672"/>
        <v>0.20988915344509693</v>
      </c>
      <c r="O5347" s="46">
        <f t="shared" ca="1" si="677"/>
        <v>0.66297220191750283</v>
      </c>
      <c r="P5347" s="46">
        <f t="shared" ca="1" si="678"/>
        <v>0.4916277567988524</v>
      </c>
      <c r="Q5347" s="47">
        <f t="shared" ca="1" si="673"/>
        <v>1.0056610921548037</v>
      </c>
      <c r="R5347" s="47">
        <f t="shared" ca="1" si="674"/>
        <v>0.18336026982809459</v>
      </c>
      <c r="S5347" s="97">
        <f t="shared" ca="1" si="679"/>
        <v>0.42316623587279872</v>
      </c>
      <c r="V5347">
        <v>5330</v>
      </c>
      <c r="W5347" s="46">
        <v>0.49618471368901701</v>
      </c>
    </row>
    <row r="5348" spans="10:23">
      <c r="J5348">
        <v>5331</v>
      </c>
      <c r="K5348" s="93">
        <f t="shared" ca="1" si="675"/>
        <v>1.2171080115451687</v>
      </c>
      <c r="L5348" s="93">
        <f t="shared" ca="1" si="675"/>
        <v>0.86455721340821634</v>
      </c>
      <c r="M5348" s="93">
        <f t="shared" ca="1" si="676"/>
        <v>1.2171080115451687</v>
      </c>
      <c r="N5348" s="101">
        <f t="shared" ca="1" si="672"/>
        <v>1.2067398110646308</v>
      </c>
      <c r="O5348" s="46">
        <f t="shared" ca="1" si="677"/>
        <v>0.75718793217520908</v>
      </c>
      <c r="P5348" s="46">
        <f t="shared" ca="1" si="678"/>
        <v>0.53873562192770552</v>
      </c>
      <c r="Q5348" s="47">
        <f t="shared" ca="1" si="673"/>
        <v>1.1940925526702162</v>
      </c>
      <c r="R5348" s="47">
        <f t="shared" ca="1" si="674"/>
        <v>0.34454353450908948</v>
      </c>
      <c r="S5348" s="97">
        <f t="shared" ca="1" si="679"/>
        <v>0.55086573334214928</v>
      </c>
      <c r="V5348">
        <v>5331</v>
      </c>
      <c r="W5348" s="46">
        <v>0.44925120584356198</v>
      </c>
    </row>
    <row r="5349" spans="10:23">
      <c r="J5349">
        <v>5332</v>
      </c>
      <c r="K5349" s="93">
        <f t="shared" ca="1" si="675"/>
        <v>-0.18528091607302782</v>
      </c>
      <c r="L5349" s="93">
        <f t="shared" ca="1" si="675"/>
        <v>-1.2878232139227033</v>
      </c>
      <c r="M5349" s="93">
        <f t="shared" ca="1" si="676"/>
        <v>-0.18528091607302782</v>
      </c>
      <c r="N5349" s="101">
        <f t="shared" ca="1" si="672"/>
        <v>-1.2798870263041469</v>
      </c>
      <c r="O5349" s="46">
        <f t="shared" ca="1" si="677"/>
        <v>0.25377311903174177</v>
      </c>
      <c r="P5349" s="46">
        <f t="shared" ca="1" si="678"/>
        <v>0.28702821535597184</v>
      </c>
      <c r="Q5349" s="47">
        <f t="shared" ca="1" si="673"/>
        <v>0.18726292638328154</v>
      </c>
      <c r="R5349" s="47">
        <f t="shared" ca="1" si="674"/>
        <v>-5.7525349758478006E-2</v>
      </c>
      <c r="S5349" s="97">
        <f t="shared" ca="1" si="679"/>
        <v>9.8123884636631881E-2</v>
      </c>
      <c r="V5349">
        <v>5332</v>
      </c>
      <c r="W5349" s="46">
        <v>1.1571037942009701</v>
      </c>
    </row>
    <row r="5350" spans="10:23">
      <c r="J5350">
        <v>5333</v>
      </c>
      <c r="K5350" s="93">
        <f t="shared" ca="1" si="675"/>
        <v>-0.65826904451509993</v>
      </c>
      <c r="L5350" s="93">
        <f t="shared" ca="1" si="675"/>
        <v>0.23236872256518662</v>
      </c>
      <c r="M5350" s="93">
        <f t="shared" ca="1" si="676"/>
        <v>-0.65826904451509993</v>
      </c>
      <c r="N5350" s="101">
        <f t="shared" ca="1" si="672"/>
        <v>1.0960555809834738E-2</v>
      </c>
      <c r="O5350" s="46">
        <f t="shared" ca="1" si="677"/>
        <v>8.3984820215701861E-2</v>
      </c>
      <c r="P5350" s="46">
        <f t="shared" ca="1" si="678"/>
        <v>0.20213406594795191</v>
      </c>
      <c r="Q5350" s="47">
        <f t="shared" ca="1" si="673"/>
        <v>-0.15231367124879824</v>
      </c>
      <c r="R5350" s="47">
        <f t="shared" ca="1" si="674"/>
        <v>0.15119500960563367</v>
      </c>
      <c r="S5350" s="97">
        <f t="shared" ca="1" si="679"/>
        <v>0.11758991491066777</v>
      </c>
      <c r="V5350">
        <v>5333</v>
      </c>
      <c r="W5350" s="46">
        <v>0.28009492812744802</v>
      </c>
    </row>
    <row r="5351" spans="10:23">
      <c r="J5351">
        <v>5334</v>
      </c>
      <c r="K5351" s="93">
        <f t="shared" ca="1" si="675"/>
        <v>-0.17742210745698625</v>
      </c>
      <c r="L5351" s="93">
        <f t="shared" ca="1" si="675"/>
        <v>1.4653881441377072</v>
      </c>
      <c r="M5351" s="93">
        <f t="shared" ca="1" si="676"/>
        <v>-0.17742210745698625</v>
      </c>
      <c r="N5351" s="101">
        <f t="shared" ca="1" si="672"/>
        <v>1.3328856532272988</v>
      </c>
      <c r="O5351" s="46">
        <f t="shared" ca="1" si="677"/>
        <v>0.25659419141263545</v>
      </c>
      <c r="P5351" s="46">
        <f t="shared" ca="1" si="678"/>
        <v>0.28843875154641874</v>
      </c>
      <c r="Q5351" s="47">
        <f t="shared" ca="1" si="673"/>
        <v>0.19290507114506897</v>
      </c>
      <c r="R5351" s="47">
        <f t="shared" ca="1" si="674"/>
        <v>0.36494036979258748</v>
      </c>
      <c r="S5351" s="97">
        <f t="shared" ca="1" si="679"/>
        <v>0.3107672806026115</v>
      </c>
      <c r="V5351">
        <v>5334</v>
      </c>
      <c r="W5351" s="46">
        <v>0.15228044819470599</v>
      </c>
    </row>
    <row r="5352" spans="10:23">
      <c r="J5352">
        <v>5335</v>
      </c>
      <c r="K5352" s="93">
        <f t="shared" ca="1" si="675"/>
        <v>0.38916716532481821</v>
      </c>
      <c r="L5352" s="93">
        <f t="shared" ca="1" si="675"/>
        <v>1.7731189078859482</v>
      </c>
      <c r="M5352" s="93">
        <f t="shared" ca="1" si="676"/>
        <v>0.38916716532481821</v>
      </c>
      <c r="N5352" s="101">
        <f t="shared" ca="1" si="672"/>
        <v>1.8048281162168129</v>
      </c>
      <c r="O5352" s="46">
        <f t="shared" ca="1" si="677"/>
        <v>0.45998244360810597</v>
      </c>
      <c r="P5352" s="46">
        <f t="shared" ca="1" si="678"/>
        <v>0.39013287764415394</v>
      </c>
      <c r="Q5352" s="47">
        <f t="shared" ca="1" si="673"/>
        <v>0.59968157553600998</v>
      </c>
      <c r="R5352" s="47">
        <f t="shared" ca="1" si="674"/>
        <v>0.44124992162444543</v>
      </c>
      <c r="S5352" s="97">
        <f t="shared" ca="1" si="679"/>
        <v>0.45061618261627567</v>
      </c>
      <c r="V5352">
        <v>5335</v>
      </c>
      <c r="W5352" s="46">
        <v>0.70500073303270905</v>
      </c>
    </row>
    <row r="5353" spans="10:23">
      <c r="J5353">
        <v>5336</v>
      </c>
      <c r="K5353" s="93">
        <f t="shared" ca="1" si="675"/>
        <v>0.22629425709983916</v>
      </c>
      <c r="L5353" s="93">
        <f t="shared" ca="1" si="675"/>
        <v>-0.93136260056333808</v>
      </c>
      <c r="M5353" s="93">
        <f t="shared" ca="1" si="676"/>
        <v>0.22629425709983916</v>
      </c>
      <c r="N5353" s="101">
        <f t="shared" ca="1" si="672"/>
        <v>-0.81104257333877194</v>
      </c>
      <c r="O5353" s="46">
        <f t="shared" ca="1" si="677"/>
        <v>0.40151604170954958</v>
      </c>
      <c r="P5353" s="46">
        <f t="shared" ca="1" si="678"/>
        <v>0.36089967669487577</v>
      </c>
      <c r="Q5353" s="47">
        <f t="shared" ca="1" si="673"/>
        <v>0.48274877173889724</v>
      </c>
      <c r="R5353" s="47">
        <f t="shared" ca="1" si="674"/>
        <v>1.828327711948799E-2</v>
      </c>
      <c r="S5353" s="97">
        <f t="shared" ca="1" si="679"/>
        <v>0.20989965941451877</v>
      </c>
      <c r="V5353">
        <v>5336</v>
      </c>
      <c r="W5353" s="46">
        <v>0.27590981419035998</v>
      </c>
    </row>
    <row r="5354" spans="10:23">
      <c r="J5354">
        <v>5337</v>
      </c>
      <c r="K5354" s="93">
        <f t="shared" ca="1" si="675"/>
        <v>-1.7221798224666134</v>
      </c>
      <c r="L5354" s="93">
        <f t="shared" ca="1" si="675"/>
        <v>-2.2066719854126258</v>
      </c>
      <c r="M5354" s="93">
        <f t="shared" ca="1" si="676"/>
        <v>-1.7221798224666134</v>
      </c>
      <c r="N5354" s="101">
        <f t="shared" ca="1" si="672"/>
        <v>-2.6398004294756032</v>
      </c>
      <c r="O5354" s="46">
        <f t="shared" ca="1" si="677"/>
        <v>-0.29792667019617713</v>
      </c>
      <c r="P5354" s="46">
        <f t="shared" ca="1" si="678"/>
        <v>1.1178320742012415E-2</v>
      </c>
      <c r="Q5354" s="47">
        <f t="shared" ca="1" si="673"/>
        <v>-0.91613665207255623</v>
      </c>
      <c r="R5354" s="47">
        <f t="shared" ca="1" si="674"/>
        <v>-0.27741313368195231</v>
      </c>
      <c r="S5354" s="97">
        <f t="shared" ca="1" si="679"/>
        <v>-0.28766990193906472</v>
      </c>
      <c r="V5354">
        <v>5337</v>
      </c>
      <c r="W5354" s="46">
        <v>1.0731970186212301</v>
      </c>
    </row>
    <row r="5355" spans="10:23">
      <c r="J5355">
        <v>5338</v>
      </c>
      <c r="K5355" s="93">
        <f t="shared" ca="1" si="675"/>
        <v>-0.70940018923690407</v>
      </c>
      <c r="L5355" s="93">
        <f t="shared" ca="1" si="675"/>
        <v>0.857657785252951</v>
      </c>
      <c r="M5355" s="93">
        <f t="shared" ca="1" si="676"/>
        <v>-0.70940018923690407</v>
      </c>
      <c r="N5355" s="101">
        <f t="shared" ca="1" si="672"/>
        <v>0.58752575282023556</v>
      </c>
      <c r="O5355" s="46">
        <f t="shared" ca="1" si="677"/>
        <v>6.563030018276389E-2</v>
      </c>
      <c r="P5355" s="46">
        <f t="shared" ca="1" si="678"/>
        <v>0.19295680593148293</v>
      </c>
      <c r="Q5355" s="47">
        <f t="shared" ca="1" si="673"/>
        <v>-0.18902271131467419</v>
      </c>
      <c r="R5355" s="47">
        <f t="shared" ca="1" si="674"/>
        <v>0.24442127177964812</v>
      </c>
      <c r="S5355" s="97">
        <f t="shared" ca="1" si="679"/>
        <v>0.155025785981206</v>
      </c>
      <c r="V5355">
        <v>5338</v>
      </c>
      <c r="W5355" s="46">
        <v>-4.7178094866456799E-2</v>
      </c>
    </row>
    <row r="5356" spans="10:23">
      <c r="J5356">
        <v>5339</v>
      </c>
      <c r="K5356" s="93">
        <f t="shared" ca="1" si="675"/>
        <v>-1.5862643729837467</v>
      </c>
      <c r="L5356" s="93">
        <f t="shared" ca="1" si="675"/>
        <v>-0.89699108835264807</v>
      </c>
      <c r="M5356" s="93">
        <f t="shared" ca="1" si="676"/>
        <v>-1.5862643729837467</v>
      </c>
      <c r="N5356" s="101">
        <f t="shared" ca="1" si="672"/>
        <v>-1.3548898270781957</v>
      </c>
      <c r="O5356" s="46">
        <f t="shared" ca="1" si="677"/>
        <v>-0.24913717303369265</v>
      </c>
      <c r="P5356" s="46">
        <f t="shared" ca="1" si="678"/>
        <v>3.5573069323254658E-2</v>
      </c>
      <c r="Q5356" s="47">
        <f t="shared" ca="1" si="673"/>
        <v>-0.81855765774758726</v>
      </c>
      <c r="R5356" s="47">
        <f t="shared" ca="1" si="674"/>
        <v>-6.9652739349460757E-2</v>
      </c>
      <c r="S5356" s="97">
        <f t="shared" ca="1" si="679"/>
        <v>-0.1593949561915767</v>
      </c>
      <c r="V5356">
        <v>5339</v>
      </c>
      <c r="W5356" s="46">
        <v>0.88169324056243403</v>
      </c>
    </row>
    <row r="5357" spans="10:23">
      <c r="J5357">
        <v>5340</v>
      </c>
      <c r="K5357" s="93">
        <f t="shared" ca="1" si="675"/>
        <v>0.39445592113855665</v>
      </c>
      <c r="L5357" s="93">
        <f t="shared" ca="1" si="675"/>
        <v>5.4027784284207188E-2</v>
      </c>
      <c r="M5357" s="93">
        <f t="shared" ca="1" si="676"/>
        <v>0.39445592113855665</v>
      </c>
      <c r="N5357" s="101">
        <f t="shared" ca="1" si="672"/>
        <v>0.17666866597105282</v>
      </c>
      <c r="O5357" s="46">
        <f t="shared" ca="1" si="677"/>
        <v>0.4618809454910725</v>
      </c>
      <c r="P5357" s="46">
        <f t="shared" ca="1" si="678"/>
        <v>0.39108212858563723</v>
      </c>
      <c r="Q5357" s="47">
        <f t="shared" ca="1" si="673"/>
        <v>0.60347857930194304</v>
      </c>
      <c r="R5357" s="47">
        <f t="shared" ca="1" si="674"/>
        <v>0.177988766499655</v>
      </c>
      <c r="S5357" s="97">
        <f t="shared" ca="1" si="679"/>
        <v>0.31993485599536375</v>
      </c>
      <c r="V5357">
        <v>5340</v>
      </c>
      <c r="W5357" s="46">
        <v>1.34446269946025</v>
      </c>
    </row>
    <row r="5358" spans="10:23">
      <c r="J5358">
        <v>5341</v>
      </c>
      <c r="K5358" s="93">
        <f t="shared" ca="1" si="675"/>
        <v>-0.40028033962463822</v>
      </c>
      <c r="L5358" s="93">
        <f t="shared" ca="1" si="675"/>
        <v>0.48539597797008144</v>
      </c>
      <c r="M5358" s="93">
        <f t="shared" ca="1" si="676"/>
        <v>-0.40028033962463822</v>
      </c>
      <c r="N5358" s="101">
        <f t="shared" ca="1" si="672"/>
        <v>0.33289763858699173</v>
      </c>
      <c r="O5358" s="46">
        <f t="shared" ca="1" si="677"/>
        <v>0.17659488943960533</v>
      </c>
      <c r="P5358" s="46">
        <f t="shared" ca="1" si="678"/>
        <v>0.24843910055990365</v>
      </c>
      <c r="Q5358" s="47">
        <f t="shared" ca="1" si="673"/>
        <v>3.2906467199008693E-2</v>
      </c>
      <c r="R5358" s="47">
        <f t="shared" ca="1" si="674"/>
        <v>0.20324981804385306</v>
      </c>
      <c r="S5358" s="97">
        <f t="shared" ca="1" si="679"/>
        <v>0.18992235374172919</v>
      </c>
      <c r="V5358">
        <v>5341</v>
      </c>
      <c r="W5358" s="46">
        <v>0.48293575643272602</v>
      </c>
    </row>
    <row r="5359" spans="10:23">
      <c r="J5359">
        <v>5342</v>
      </c>
      <c r="K5359" s="93">
        <f t="shared" ca="1" si="675"/>
        <v>1.7110088739671225</v>
      </c>
      <c r="L5359" s="93">
        <f t="shared" ca="1" si="675"/>
        <v>-1.8024321039886653</v>
      </c>
      <c r="M5359" s="93">
        <f t="shared" ca="1" si="676"/>
        <v>1.7110088739671225</v>
      </c>
      <c r="N5359" s="101">
        <f t="shared" ca="1" si="672"/>
        <v>-1.1647163695868805</v>
      </c>
      <c r="O5359" s="46">
        <f t="shared" ca="1" si="677"/>
        <v>0.93448326406992677</v>
      </c>
      <c r="P5359" s="46">
        <f t="shared" ca="1" si="678"/>
        <v>0.62738328787506437</v>
      </c>
      <c r="Q5359" s="47">
        <f t="shared" ca="1" si="673"/>
        <v>1.5486832164596516</v>
      </c>
      <c r="R5359" s="47">
        <f t="shared" ca="1" si="674"/>
        <v>-3.8903119534471592E-2</v>
      </c>
      <c r="S5359" s="97">
        <f t="shared" ca="1" si="679"/>
        <v>0.4477900722677276</v>
      </c>
      <c r="V5359">
        <v>5342</v>
      </c>
      <c r="W5359" s="46">
        <v>0.72507219172681303</v>
      </c>
    </row>
    <row r="5360" spans="10:23">
      <c r="J5360">
        <v>5343</v>
      </c>
      <c r="K5360" s="93">
        <f t="shared" ca="1" si="675"/>
        <v>-1.4265175079436594</v>
      </c>
      <c r="L5360" s="93">
        <f t="shared" ca="1" si="675"/>
        <v>-1.6747745071789299</v>
      </c>
      <c r="M5360" s="93">
        <f t="shared" ca="1" si="676"/>
        <v>-1.4265175079436594</v>
      </c>
      <c r="N5360" s="101">
        <f t="shared" ca="1" si="672"/>
        <v>-2.0414901237311804</v>
      </c>
      <c r="O5360" s="46">
        <f t="shared" ca="1" si="677"/>
        <v>-0.19179292520724056</v>
      </c>
      <c r="P5360" s="46">
        <f t="shared" ca="1" si="678"/>
        <v>6.4245193236480702E-2</v>
      </c>
      <c r="Q5360" s="47">
        <f t="shared" ca="1" si="673"/>
        <v>-0.70386916209468309</v>
      </c>
      <c r="R5360" s="47">
        <f t="shared" ca="1" si="674"/>
        <v>-0.180670850738124</v>
      </c>
      <c r="S5360" s="97">
        <f t="shared" ca="1" si="679"/>
        <v>-0.18623188797268228</v>
      </c>
      <c r="V5360">
        <v>5343</v>
      </c>
      <c r="W5360" s="46">
        <v>1.55564643381114</v>
      </c>
    </row>
    <row r="5361" spans="10:23">
      <c r="J5361">
        <v>5344</v>
      </c>
      <c r="K5361" s="93">
        <f t="shared" ca="1" si="675"/>
        <v>-0.39004823869377386</v>
      </c>
      <c r="L5361" s="93">
        <f t="shared" ca="1" si="675"/>
        <v>0.62515347253502374</v>
      </c>
      <c r="M5361" s="93">
        <f t="shared" ca="1" si="676"/>
        <v>-0.39004823869377386</v>
      </c>
      <c r="N5361" s="101">
        <f t="shared" ca="1" si="672"/>
        <v>0.46865340724559484</v>
      </c>
      <c r="O5361" s="46">
        <f t="shared" ca="1" si="677"/>
        <v>0.18026790131008877</v>
      </c>
      <c r="P5361" s="46">
        <f t="shared" ca="1" si="678"/>
        <v>0.25027560649514535</v>
      </c>
      <c r="Q5361" s="47">
        <f t="shared" ca="1" si="673"/>
        <v>4.0252490939975571E-2</v>
      </c>
      <c r="R5361" s="47">
        <f t="shared" ca="1" si="674"/>
        <v>0.22520050626823002</v>
      </c>
      <c r="S5361" s="97">
        <f t="shared" ca="1" si="679"/>
        <v>0.20273420378915941</v>
      </c>
      <c r="V5361">
        <v>5344</v>
      </c>
      <c r="W5361" s="46">
        <v>1.0902081770541401</v>
      </c>
    </row>
    <row r="5362" spans="10:23">
      <c r="J5362">
        <v>5345</v>
      </c>
      <c r="K5362" s="93">
        <f t="shared" ca="1" si="675"/>
        <v>-0.61263451079473619</v>
      </c>
      <c r="L5362" s="93">
        <f t="shared" ca="1" si="675"/>
        <v>1.5067255225874832</v>
      </c>
      <c r="M5362" s="93">
        <f t="shared" ca="1" si="676"/>
        <v>-0.61263451079473619</v>
      </c>
      <c r="N5362" s="101">
        <f t="shared" ca="1" si="672"/>
        <v>1.2336696191278249</v>
      </c>
      <c r="O5362" s="46">
        <f t="shared" ca="1" si="677"/>
        <v>0.10036622469865331</v>
      </c>
      <c r="P5362" s="46">
        <f t="shared" ca="1" si="678"/>
        <v>0.21032476818942764</v>
      </c>
      <c r="Q5362" s="47">
        <f t="shared" ca="1" si="673"/>
        <v>-0.11955086228289535</v>
      </c>
      <c r="R5362" s="47">
        <f t="shared" ca="1" si="674"/>
        <v>0.3488978822217384</v>
      </c>
      <c r="S5362" s="97">
        <f t="shared" ca="1" si="679"/>
        <v>0.22463205346019585</v>
      </c>
      <c r="V5362">
        <v>5345</v>
      </c>
      <c r="W5362" s="46">
        <v>0.49110839155174302</v>
      </c>
    </row>
    <row r="5363" spans="10:23">
      <c r="J5363">
        <v>5346</v>
      </c>
      <c r="K5363" s="93">
        <f t="shared" ca="1" si="675"/>
        <v>1.7511742163452357</v>
      </c>
      <c r="L5363" s="93">
        <f t="shared" ca="1" si="675"/>
        <v>-6.587326599714384E-2</v>
      </c>
      <c r="M5363" s="93">
        <f t="shared" ca="1" si="676"/>
        <v>1.7511742163452357</v>
      </c>
      <c r="N5363" s="101">
        <f t="shared" ca="1" si="672"/>
        <v>0.49445934993279461</v>
      </c>
      <c r="O5363" s="46">
        <f t="shared" ca="1" si="677"/>
        <v>0.94890139582347854</v>
      </c>
      <c r="P5363" s="46">
        <f t="shared" ca="1" si="678"/>
        <v>0.63459235375184031</v>
      </c>
      <c r="Q5363" s="47">
        <f t="shared" ca="1" si="673"/>
        <v>1.5775194799667551</v>
      </c>
      <c r="R5363" s="47">
        <f t="shared" ca="1" si="674"/>
        <v>0.2293731333901565</v>
      </c>
      <c r="S5363" s="97">
        <f t="shared" ca="1" si="679"/>
        <v>0.58913726460681748</v>
      </c>
      <c r="V5363">
        <v>5346</v>
      </c>
      <c r="W5363" s="46">
        <v>0.433512361644947</v>
      </c>
    </row>
    <row r="5364" spans="10:23">
      <c r="J5364">
        <v>5347</v>
      </c>
      <c r="K5364" s="93">
        <f t="shared" ca="1" si="675"/>
        <v>-0.65832979323236318</v>
      </c>
      <c r="L5364" s="93">
        <f t="shared" ca="1" si="675"/>
        <v>-1.5269137782730107</v>
      </c>
      <c r="M5364" s="93">
        <f t="shared" ca="1" si="676"/>
        <v>-0.65832979323236318</v>
      </c>
      <c r="N5364" s="101">
        <f t="shared" ca="1" si="672"/>
        <v>-1.6570049259533202</v>
      </c>
      <c r="O5364" s="46">
        <f t="shared" ca="1" si="677"/>
        <v>8.3963013280730026E-2</v>
      </c>
      <c r="P5364" s="46">
        <f t="shared" ca="1" si="678"/>
        <v>0.202123162480466</v>
      </c>
      <c r="Q5364" s="47">
        <f t="shared" ca="1" si="673"/>
        <v>-0.15235728511874191</v>
      </c>
      <c r="R5364" s="47">
        <f t="shared" ca="1" si="674"/>
        <v>-0.11850248185993795</v>
      </c>
      <c r="S5364" s="97">
        <f t="shared" ca="1" si="679"/>
        <v>-1.7269734289603961E-2</v>
      </c>
      <c r="V5364">
        <v>5347</v>
      </c>
      <c r="W5364" s="46">
        <v>5.87416524373423E-2</v>
      </c>
    </row>
    <row r="5365" spans="10:23">
      <c r="J5365">
        <v>5348</v>
      </c>
      <c r="K5365" s="93">
        <f t="shared" ca="1" si="675"/>
        <v>8.3118797191633315E-2</v>
      </c>
      <c r="L5365" s="93">
        <f t="shared" ca="1" si="675"/>
        <v>-1.2686636489673455</v>
      </c>
      <c r="M5365" s="93">
        <f t="shared" ca="1" si="676"/>
        <v>8.3118797191633315E-2</v>
      </c>
      <c r="N5365" s="101">
        <f t="shared" ca="1" si="672"/>
        <v>-1.1763650348816459</v>
      </c>
      <c r="O5365" s="46">
        <f t="shared" ca="1" si="677"/>
        <v>0.35012042243663244</v>
      </c>
      <c r="P5365" s="46">
        <f t="shared" ca="1" si="678"/>
        <v>0.3352018670584172</v>
      </c>
      <c r="Q5365" s="47">
        <f t="shared" ca="1" si="673"/>
        <v>0.37995753319306286</v>
      </c>
      <c r="R5365" s="47">
        <f t="shared" ca="1" si="674"/>
        <v>-4.0786621227563824E-2</v>
      </c>
      <c r="S5365" s="97">
        <f t="shared" ca="1" si="679"/>
        <v>0.15466690060453431</v>
      </c>
      <c r="V5365">
        <v>5348</v>
      </c>
      <c r="W5365" s="46">
        <v>-0.17190724808389199</v>
      </c>
    </row>
    <row r="5366" spans="10:23">
      <c r="J5366">
        <v>5349</v>
      </c>
      <c r="K5366" s="93">
        <f t="shared" ca="1" si="675"/>
        <v>0.84488720413746232</v>
      </c>
      <c r="L5366" s="93">
        <f t="shared" ca="1" si="675"/>
        <v>-1.6649195731940021E-2</v>
      </c>
      <c r="M5366" s="93">
        <f t="shared" ca="1" si="676"/>
        <v>0.84488720413746232</v>
      </c>
      <c r="N5366" s="101">
        <f t="shared" ca="1" si="672"/>
        <v>0.25290826222429519</v>
      </c>
      <c r="O5366" s="46">
        <f t="shared" ca="1" si="677"/>
        <v>0.62357202540424805</v>
      </c>
      <c r="P5366" s="46">
        <f t="shared" ca="1" si="678"/>
        <v>0.47192766854222501</v>
      </c>
      <c r="Q5366" s="47">
        <f t="shared" ca="1" si="673"/>
        <v>0.92686073912829414</v>
      </c>
      <c r="R5366" s="47">
        <f t="shared" ca="1" si="674"/>
        <v>0.1903161366309076</v>
      </c>
      <c r="S5366" s="97">
        <f t="shared" ca="1" si="679"/>
        <v>0.40694408101757784</v>
      </c>
      <c r="V5366">
        <v>5349</v>
      </c>
      <c r="W5366" s="46">
        <v>0.46510310747608102</v>
      </c>
    </row>
    <row r="5367" spans="10:23">
      <c r="J5367">
        <v>5350</v>
      </c>
      <c r="K5367" s="93">
        <f t="shared" ca="1" si="675"/>
        <v>1.5247895332197547</v>
      </c>
      <c r="L5367" s="93">
        <f t="shared" ca="1" si="675"/>
        <v>-4.7515358401141537E-2</v>
      </c>
      <c r="M5367" s="93">
        <f t="shared" ca="1" si="676"/>
        <v>1.5247895332197547</v>
      </c>
      <c r="N5367" s="101">
        <f t="shared" ca="1" si="672"/>
        <v>0.43986876563282928</v>
      </c>
      <c r="O5367" s="46">
        <f t="shared" ca="1" si="677"/>
        <v>0.86763620561143451</v>
      </c>
      <c r="P5367" s="46">
        <f t="shared" ca="1" si="678"/>
        <v>0.59395975864581829</v>
      </c>
      <c r="Q5367" s="47">
        <f t="shared" ca="1" si="673"/>
        <v>1.4149890995426671</v>
      </c>
      <c r="R5367" s="47">
        <f t="shared" ca="1" si="674"/>
        <v>0.22054624590098776</v>
      </c>
      <c r="S5367" s="97">
        <f t="shared" ca="1" si="679"/>
        <v>0.54409122575621116</v>
      </c>
      <c r="V5367">
        <v>5350</v>
      </c>
      <c r="W5367" s="46">
        <v>-0.49890204401603999</v>
      </c>
    </row>
    <row r="5368" spans="10:23">
      <c r="J5368">
        <v>5351</v>
      </c>
      <c r="K5368" s="93">
        <f t="shared" ca="1" si="675"/>
        <v>-1.2612309646407609</v>
      </c>
      <c r="L5368" s="93">
        <f t="shared" ca="1" si="675"/>
        <v>0.83787719031292163</v>
      </c>
      <c r="M5368" s="93">
        <f t="shared" ca="1" si="676"/>
        <v>-1.2612309646407609</v>
      </c>
      <c r="N5368" s="101">
        <f t="shared" ca="1" si="672"/>
        <v>0.39327753716479663</v>
      </c>
      <c r="O5368" s="46">
        <f t="shared" ca="1" si="677"/>
        <v>-0.13246010199871922</v>
      </c>
      <c r="P5368" s="46">
        <f t="shared" ca="1" si="678"/>
        <v>9.3911604840741375E-2</v>
      </c>
      <c r="Q5368" s="47">
        <f t="shared" ca="1" si="673"/>
        <v>-0.5852035156776404</v>
      </c>
      <c r="R5368" s="47">
        <f t="shared" ca="1" si="674"/>
        <v>0.21301279417221153</v>
      </c>
      <c r="S5368" s="97">
        <f t="shared" ca="1" si="679"/>
        <v>4.0276346086746156E-2</v>
      </c>
      <c r="V5368">
        <v>5351</v>
      </c>
      <c r="W5368" s="46">
        <v>-0.124292816907244</v>
      </c>
    </row>
    <row r="5369" spans="10:23">
      <c r="J5369">
        <v>5352</v>
      </c>
      <c r="K5369" s="93">
        <f t="shared" ca="1" si="675"/>
        <v>-1.6372652946541613</v>
      </c>
      <c r="L5369" s="93">
        <f t="shared" ca="1" si="675"/>
        <v>0.24707219709665598</v>
      </c>
      <c r="M5369" s="93">
        <f t="shared" ca="1" si="676"/>
        <v>-1.6372652946541613</v>
      </c>
      <c r="N5369" s="101">
        <f t="shared" ca="1" si="672"/>
        <v>-0.28644209715345148</v>
      </c>
      <c r="O5369" s="46">
        <f t="shared" ca="1" si="677"/>
        <v>-0.26744494696660714</v>
      </c>
      <c r="P5369" s="46">
        <f t="shared" ca="1" si="678"/>
        <v>2.641918235679741E-2</v>
      </c>
      <c r="Q5369" s="47">
        <f t="shared" ca="1" si="673"/>
        <v>-0.85517320561341625</v>
      </c>
      <c r="R5369" s="47">
        <f t="shared" ca="1" si="674"/>
        <v>0.10310723420717756</v>
      </c>
      <c r="S5369" s="97">
        <f t="shared" ca="1" si="679"/>
        <v>-8.21688563797148E-2</v>
      </c>
      <c r="V5369">
        <v>5352</v>
      </c>
      <c r="W5369" s="46">
        <v>0.139185544017466</v>
      </c>
    </row>
    <row r="5370" spans="10:23">
      <c r="J5370">
        <v>5353</v>
      </c>
      <c r="K5370" s="93">
        <f t="shared" ca="1" si="675"/>
        <v>-0.49297585587909348</v>
      </c>
      <c r="L5370" s="93">
        <f t="shared" ca="1" si="675"/>
        <v>-0.32156979374809702</v>
      </c>
      <c r="M5370" s="93">
        <f t="shared" ca="1" si="676"/>
        <v>-0.49297585587909348</v>
      </c>
      <c r="N5370" s="101">
        <f t="shared" ca="1" si="672"/>
        <v>-0.4616522966826192</v>
      </c>
      <c r="O5370" s="46">
        <f t="shared" ca="1" si="677"/>
        <v>0.14332002889594145</v>
      </c>
      <c r="P5370" s="46">
        <f t="shared" ca="1" si="678"/>
        <v>0.23180167028807169</v>
      </c>
      <c r="Q5370" s="47">
        <f t="shared" ca="1" si="673"/>
        <v>-3.3643253888319069E-2</v>
      </c>
      <c r="R5370" s="47">
        <f t="shared" ca="1" si="674"/>
        <v>7.4777060825982442E-2</v>
      </c>
      <c r="S5370" s="97">
        <f t="shared" ca="1" si="679"/>
        <v>0.10904854486096194</v>
      </c>
      <c r="V5370">
        <v>5353</v>
      </c>
      <c r="W5370" s="46">
        <v>0.842940570272944</v>
      </c>
    </row>
    <row r="5371" spans="10:23">
      <c r="J5371">
        <v>5354</v>
      </c>
      <c r="K5371" s="93">
        <f t="shared" ca="1" si="675"/>
        <v>0.44548827035743127</v>
      </c>
      <c r="L5371" s="93">
        <f t="shared" ca="1" si="675"/>
        <v>-0.81362244501707037</v>
      </c>
      <c r="M5371" s="93">
        <f t="shared" ca="1" si="676"/>
        <v>0.44548827035743127</v>
      </c>
      <c r="N5371" s="101">
        <f t="shared" ca="1" si="672"/>
        <v>-0.62970649776017518</v>
      </c>
      <c r="O5371" s="46">
        <f t="shared" ca="1" si="677"/>
        <v>0.48020000095446974</v>
      </c>
      <c r="P5371" s="46">
        <f t="shared" ca="1" si="678"/>
        <v>0.40024165631733588</v>
      </c>
      <c r="Q5371" s="47">
        <f t="shared" ca="1" si="673"/>
        <v>0.64011669022873752</v>
      </c>
      <c r="R5371" s="47">
        <f t="shared" ca="1" si="674"/>
        <v>4.7603958650656114E-2</v>
      </c>
      <c r="S5371" s="97">
        <f t="shared" ca="1" si="679"/>
        <v>0.26390197980256291</v>
      </c>
      <c r="V5371">
        <v>5354</v>
      </c>
      <c r="W5371" s="46">
        <v>7.1590763362453902E-2</v>
      </c>
    </row>
    <row r="5372" spans="10:23">
      <c r="J5372">
        <v>5355</v>
      </c>
      <c r="K5372" s="93">
        <f t="shared" ca="1" si="675"/>
        <v>0.91515396884697098</v>
      </c>
      <c r="L5372" s="93">
        <f t="shared" ca="1" si="675"/>
        <v>-0.63292136236469421</v>
      </c>
      <c r="M5372" s="93">
        <f t="shared" ca="1" si="676"/>
        <v>0.91515396884697098</v>
      </c>
      <c r="N5372" s="101">
        <f t="shared" ca="1" si="672"/>
        <v>-0.30902261078943749</v>
      </c>
      <c r="O5372" s="46">
        <f t="shared" ca="1" si="677"/>
        <v>0.64879564884408158</v>
      </c>
      <c r="P5372" s="46">
        <f t="shared" ca="1" si="678"/>
        <v>0.48453948026214178</v>
      </c>
      <c r="Q5372" s="47">
        <f t="shared" ca="1" si="673"/>
        <v>0.97730798600796109</v>
      </c>
      <c r="R5372" s="47">
        <f t="shared" ca="1" si="674"/>
        <v>9.9456134738864749E-2</v>
      </c>
      <c r="S5372" s="97">
        <f t="shared" ca="1" si="679"/>
        <v>0.37412589179147315</v>
      </c>
      <c r="V5372">
        <v>5355</v>
      </c>
      <c r="W5372" s="46">
        <v>2.0130672063663599</v>
      </c>
    </row>
    <row r="5373" spans="10:23">
      <c r="J5373">
        <v>5356</v>
      </c>
      <c r="K5373" s="93">
        <f t="shared" ca="1" si="675"/>
        <v>-1.5580230688566024</v>
      </c>
      <c r="L5373" s="93">
        <f t="shared" ca="1" si="675"/>
        <v>-1.2925910293405873</v>
      </c>
      <c r="M5373" s="93">
        <f t="shared" ca="1" si="676"/>
        <v>-1.5580230688566024</v>
      </c>
      <c r="N5373" s="101">
        <f t="shared" ca="1" si="672"/>
        <v>-1.7209701121076983</v>
      </c>
      <c r="O5373" s="46">
        <f t="shared" ca="1" si="677"/>
        <v>-0.23899940699739031</v>
      </c>
      <c r="P5373" s="46">
        <f t="shared" ca="1" si="678"/>
        <v>4.0641952341405829E-2</v>
      </c>
      <c r="Q5373" s="47">
        <f t="shared" ca="1" si="673"/>
        <v>-0.79828212567498258</v>
      </c>
      <c r="R5373" s="47">
        <f t="shared" ca="1" si="674"/>
        <v>-0.12884517206281215</v>
      </c>
      <c r="S5373" s="97">
        <f t="shared" ca="1" si="679"/>
        <v>-0.18392228953010123</v>
      </c>
      <c r="V5373">
        <v>5356</v>
      </c>
      <c r="W5373" s="46">
        <v>-0.307650762447225</v>
      </c>
    </row>
    <row r="5374" spans="10:23">
      <c r="J5374">
        <v>5357</v>
      </c>
      <c r="K5374" s="93">
        <f t="shared" ca="1" si="675"/>
        <v>0.3991162429158937</v>
      </c>
      <c r="L5374" s="93">
        <f t="shared" ca="1" si="675"/>
        <v>-1.3574354540469236</v>
      </c>
      <c r="M5374" s="93">
        <f t="shared" ca="1" si="676"/>
        <v>0.3991162429158937</v>
      </c>
      <c r="N5374" s="101">
        <f t="shared" ca="1" si="672"/>
        <v>-1.1600338141551521</v>
      </c>
      <c r="O5374" s="46">
        <f t="shared" ca="1" si="677"/>
        <v>0.46355385873968968</v>
      </c>
      <c r="P5374" s="46">
        <f t="shared" ca="1" si="678"/>
        <v>0.39191858520994582</v>
      </c>
      <c r="Q5374" s="47">
        <f t="shared" ca="1" si="673"/>
        <v>0.6068244057991774</v>
      </c>
      <c r="R5374" s="47">
        <f t="shared" ca="1" si="674"/>
        <v>-3.8145985488597517E-2</v>
      </c>
      <c r="S5374" s="97">
        <f t="shared" ca="1" si="679"/>
        <v>0.2127039366255461</v>
      </c>
      <c r="V5374">
        <v>5357</v>
      </c>
      <c r="W5374" s="46">
        <v>0.92921076793775503</v>
      </c>
    </row>
    <row r="5375" spans="10:23">
      <c r="J5375">
        <v>5358</v>
      </c>
      <c r="K5375" s="93">
        <f t="shared" ca="1" si="675"/>
        <v>-0.28468364385325878</v>
      </c>
      <c r="L5375" s="93">
        <f t="shared" ca="1" si="675"/>
        <v>0.48076424921581684</v>
      </c>
      <c r="M5375" s="93">
        <f t="shared" ca="1" si="676"/>
        <v>-0.28468364385325878</v>
      </c>
      <c r="N5375" s="101">
        <f t="shared" ca="1" si="672"/>
        <v>0.36526871693053992</v>
      </c>
      <c r="O5375" s="46">
        <f t="shared" ca="1" si="677"/>
        <v>0.21809057430684525</v>
      </c>
      <c r="P5375" s="46">
        <f t="shared" ca="1" si="678"/>
        <v>0.26918694299352364</v>
      </c>
      <c r="Q5375" s="47">
        <f t="shared" ca="1" si="673"/>
        <v>0.11589783693348857</v>
      </c>
      <c r="R5375" s="47">
        <f t="shared" ca="1" si="674"/>
        <v>0.20848397829521617</v>
      </c>
      <c r="S5375" s="97">
        <f t="shared" ca="1" si="679"/>
        <v>0.21328727630103073</v>
      </c>
      <c r="V5375">
        <v>5358</v>
      </c>
      <c r="W5375" s="46">
        <v>0.64249774830875495</v>
      </c>
    </row>
    <row r="5376" spans="10:23">
      <c r="J5376">
        <v>5359</v>
      </c>
      <c r="K5376" s="93">
        <f t="shared" ca="1" si="675"/>
        <v>-0.91865375591762755</v>
      </c>
      <c r="L5376" s="93">
        <f t="shared" ca="1" si="675"/>
        <v>0.76131485741196681</v>
      </c>
      <c r="M5376" s="93">
        <f t="shared" ca="1" si="676"/>
        <v>-0.91865375591762755</v>
      </c>
      <c r="N5376" s="101">
        <f t="shared" ca="1" si="672"/>
        <v>0.42963731411437855</v>
      </c>
      <c r="O5376" s="46">
        <f t="shared" ca="1" si="677"/>
        <v>-9.4853422011867972E-3</v>
      </c>
      <c r="P5376" s="46">
        <f t="shared" ca="1" si="678"/>
        <v>0.15539898473950758</v>
      </c>
      <c r="Q5376" s="47">
        <f t="shared" ca="1" si="673"/>
        <v>-0.33925399608257556</v>
      </c>
      <c r="R5376" s="47">
        <f t="shared" ca="1" si="674"/>
        <v>0.21889189703181278</v>
      </c>
      <c r="S5376" s="97">
        <f t="shared" ca="1" si="679"/>
        <v>0.10470327741531299</v>
      </c>
      <c r="V5376">
        <v>5359</v>
      </c>
      <c r="W5376" s="46">
        <v>-0.30457209614617697</v>
      </c>
    </row>
    <row r="5377" spans="10:23">
      <c r="J5377">
        <v>5360</v>
      </c>
      <c r="K5377" s="93">
        <f t="shared" ca="1" si="675"/>
        <v>-0.32325599080084089</v>
      </c>
      <c r="L5377" s="93">
        <f t="shared" ca="1" si="675"/>
        <v>0.51937622692121799</v>
      </c>
      <c r="M5377" s="93">
        <f t="shared" ca="1" si="676"/>
        <v>-0.32325599080084089</v>
      </c>
      <c r="N5377" s="101">
        <f t="shared" ca="1" si="672"/>
        <v>0.38960921220878658</v>
      </c>
      <c r="O5377" s="46">
        <f t="shared" ca="1" si="677"/>
        <v>0.20424427928218247</v>
      </c>
      <c r="P5377" s="46">
        <f t="shared" ca="1" si="678"/>
        <v>0.26226379548119222</v>
      </c>
      <c r="Q5377" s="47">
        <f t="shared" ca="1" si="673"/>
        <v>8.8205246884162952E-2</v>
      </c>
      <c r="R5377" s="47">
        <f t="shared" ca="1" si="674"/>
        <v>0.21241965357707723</v>
      </c>
      <c r="S5377" s="97">
        <f t="shared" ca="1" si="679"/>
        <v>0.20833196642962987</v>
      </c>
      <c r="V5377">
        <v>5360</v>
      </c>
      <c r="W5377" s="46">
        <v>0.485014549866781</v>
      </c>
    </row>
    <row r="5378" spans="10:23">
      <c r="J5378">
        <v>5361</v>
      </c>
      <c r="K5378" s="93">
        <f t="shared" ca="1" si="675"/>
        <v>-0.1417740550477681</v>
      </c>
      <c r="L5378" s="93">
        <f t="shared" ca="1" si="675"/>
        <v>-0.69624220325245478</v>
      </c>
      <c r="M5378" s="93">
        <f t="shared" ca="1" si="676"/>
        <v>-0.1417740550477681</v>
      </c>
      <c r="N5378" s="101">
        <f t="shared" ca="1" si="672"/>
        <v>-0.7051828578172723</v>
      </c>
      <c r="O5378" s="46">
        <f t="shared" ca="1" si="677"/>
        <v>0.26939075397035189</v>
      </c>
      <c r="P5378" s="46">
        <f t="shared" ca="1" si="678"/>
        <v>0.2948370328252769</v>
      </c>
      <c r="Q5378" s="47">
        <f t="shared" ca="1" si="673"/>
        <v>0.21849819626050179</v>
      </c>
      <c r="R5378" s="47">
        <f t="shared" ca="1" si="674"/>
        <v>3.5399998080180822E-2</v>
      </c>
      <c r="S5378" s="97">
        <f t="shared" ca="1" si="679"/>
        <v>0.15239537602526637</v>
      </c>
      <c r="V5378">
        <v>5361</v>
      </c>
      <c r="W5378" s="46">
        <v>0.44318834456495498</v>
      </c>
    </row>
    <row r="5379" spans="10:23">
      <c r="J5379">
        <v>5362</v>
      </c>
      <c r="K5379" s="93">
        <f t="shared" ca="1" si="675"/>
        <v>1.1154692003188813</v>
      </c>
      <c r="L5379" s="93">
        <f t="shared" ca="1" si="675"/>
        <v>0.93234713961361826</v>
      </c>
      <c r="M5379" s="93">
        <f t="shared" ca="1" si="676"/>
        <v>1.1154692003188813</v>
      </c>
      <c r="N5379" s="101">
        <f t="shared" ca="1" si="672"/>
        <v>1.2386868783316354</v>
      </c>
      <c r="O5379" s="46">
        <f t="shared" ca="1" si="677"/>
        <v>0.72070270175592288</v>
      </c>
      <c r="P5379" s="46">
        <f t="shared" ca="1" si="678"/>
        <v>0.52049300671806242</v>
      </c>
      <c r="Q5379" s="47">
        <f t="shared" ca="1" si="673"/>
        <v>1.1211220918316438</v>
      </c>
      <c r="R5379" s="47">
        <f t="shared" ca="1" si="674"/>
        <v>0.34970913535382953</v>
      </c>
      <c r="S5379" s="97">
        <f t="shared" ca="1" si="679"/>
        <v>0.5352059185548762</v>
      </c>
      <c r="V5379">
        <v>5362</v>
      </c>
      <c r="W5379" s="46">
        <v>0.58244633423137904</v>
      </c>
    </row>
    <row r="5380" spans="10:23">
      <c r="J5380">
        <v>5363</v>
      </c>
      <c r="K5380" s="93">
        <f t="shared" ca="1" si="675"/>
        <v>-0.4506085079553091</v>
      </c>
      <c r="L5380" s="93">
        <f t="shared" ca="1" si="675"/>
        <v>1.4490404183663006</v>
      </c>
      <c r="M5380" s="93">
        <f t="shared" ca="1" si="676"/>
        <v>-0.4506085079553091</v>
      </c>
      <c r="N5380" s="101">
        <f t="shared" ca="1" si="672"/>
        <v>1.2305072453399455</v>
      </c>
      <c r="O5380" s="46">
        <f t="shared" ca="1" si="677"/>
        <v>0.15852861341796848</v>
      </c>
      <c r="P5380" s="46">
        <f t="shared" ca="1" si="678"/>
        <v>0.23940596254908522</v>
      </c>
      <c r="Q5380" s="47">
        <f t="shared" ca="1" si="673"/>
        <v>-3.2260848442650092E-3</v>
      </c>
      <c r="R5380" s="47">
        <f t="shared" ca="1" si="674"/>
        <v>0.3483865501306414</v>
      </c>
      <c r="S5380" s="97">
        <f t="shared" ca="1" si="679"/>
        <v>0.25345758177430494</v>
      </c>
      <c r="V5380">
        <v>5363</v>
      </c>
      <c r="W5380" s="46">
        <v>0.14708767875993001</v>
      </c>
    </row>
    <row r="5381" spans="10:23">
      <c r="J5381">
        <v>5364</v>
      </c>
      <c r="K5381" s="93">
        <f t="shared" ca="1" si="675"/>
        <v>-0.23410594789572325</v>
      </c>
      <c r="L5381" s="93">
        <f t="shared" ca="1" si="675"/>
        <v>-0.8448031361362669</v>
      </c>
      <c r="M5381" s="93">
        <f t="shared" ca="1" si="676"/>
        <v>-0.23410594789572325</v>
      </c>
      <c r="N5381" s="101">
        <f t="shared" ca="1" si="672"/>
        <v>-0.87539459396939612</v>
      </c>
      <c r="O5381" s="46">
        <f t="shared" ca="1" si="677"/>
        <v>0.23624642312899299</v>
      </c>
      <c r="P5381" s="46">
        <f t="shared" ca="1" si="678"/>
        <v>0.27826486740459749</v>
      </c>
      <c r="Q5381" s="47">
        <f t="shared" ca="1" si="673"/>
        <v>0.15220953457778402</v>
      </c>
      <c r="R5381" s="47">
        <f t="shared" ca="1" si="674"/>
        <v>7.8780386870511421E-3</v>
      </c>
      <c r="S5381" s="97">
        <f t="shared" ca="1" si="679"/>
        <v>0.12206223090802207</v>
      </c>
      <c r="V5381">
        <v>5364</v>
      </c>
      <c r="W5381" s="46">
        <v>0.36392946266780901</v>
      </c>
    </row>
    <row r="5382" spans="10:23">
      <c r="J5382">
        <v>5365</v>
      </c>
      <c r="K5382" s="93">
        <f t="shared" ca="1" si="675"/>
        <v>-1.1227621222004369</v>
      </c>
      <c r="L5382" s="93">
        <f t="shared" ca="1" si="675"/>
        <v>1.5081728936779137</v>
      </c>
      <c r="M5382" s="93">
        <f t="shared" ca="1" si="676"/>
        <v>-1.1227621222004369</v>
      </c>
      <c r="N5382" s="101">
        <f t="shared" ca="1" si="672"/>
        <v>1.0728098228895357</v>
      </c>
      <c r="O5382" s="46">
        <f t="shared" ca="1" si="677"/>
        <v>-8.2754014714018498E-2</v>
      </c>
      <c r="P5382" s="46">
        <f t="shared" ca="1" si="678"/>
        <v>0.11876464848309173</v>
      </c>
      <c r="Q5382" s="47">
        <f t="shared" ca="1" si="673"/>
        <v>-0.48579134110823896</v>
      </c>
      <c r="R5382" s="47">
        <f t="shared" ca="1" si="674"/>
        <v>0.32288806127672087</v>
      </c>
      <c r="S5382" s="97">
        <f t="shared" ca="1" si="679"/>
        <v>0.12006702328135119</v>
      </c>
      <c r="V5382">
        <v>5365</v>
      </c>
      <c r="W5382" s="46">
        <v>0.329693612779491</v>
      </c>
    </row>
    <row r="5383" spans="10:23">
      <c r="J5383">
        <v>5366</v>
      </c>
      <c r="K5383" s="93">
        <f t="shared" ca="1" si="675"/>
        <v>0.53934778451917365</v>
      </c>
      <c r="L5383" s="93">
        <f t="shared" ca="1" si="675"/>
        <v>0.70688508885401069</v>
      </c>
      <c r="M5383" s="93">
        <f t="shared" ca="1" si="676"/>
        <v>0.53934778451917365</v>
      </c>
      <c r="N5383" s="101">
        <f t="shared" ca="1" si="672"/>
        <v>0.84171056371987951</v>
      </c>
      <c r="O5383" s="46">
        <f t="shared" ca="1" si="677"/>
        <v>0.5138927012125355</v>
      </c>
      <c r="P5383" s="46">
        <f t="shared" ca="1" si="678"/>
        <v>0.41708800644636873</v>
      </c>
      <c r="Q5383" s="47">
        <f t="shared" ca="1" si="673"/>
        <v>0.70750209074486903</v>
      </c>
      <c r="R5383" s="47">
        <f t="shared" ca="1" si="674"/>
        <v>0.28552104669574496</v>
      </c>
      <c r="S5383" s="97">
        <f t="shared" ca="1" si="679"/>
        <v>0.39970687395414023</v>
      </c>
      <c r="V5383">
        <v>5366</v>
      </c>
      <c r="W5383" s="46">
        <v>1.2267370808081901</v>
      </c>
    </row>
    <row r="5384" spans="10:23">
      <c r="J5384">
        <v>5367</v>
      </c>
      <c r="K5384" s="93">
        <f t="shared" ca="1" si="675"/>
        <v>0.747654009005705</v>
      </c>
      <c r="L5384" s="93">
        <f t="shared" ca="1" si="675"/>
        <v>-0.89507892100521369</v>
      </c>
      <c r="M5384" s="93">
        <f t="shared" ca="1" si="676"/>
        <v>0.747654009005705</v>
      </c>
      <c r="N5384" s="101">
        <f t="shared" ca="1" si="672"/>
        <v>-0.61083852965149954</v>
      </c>
      <c r="O5384" s="46">
        <f t="shared" ca="1" si="677"/>
        <v>0.58866827666905963</v>
      </c>
      <c r="P5384" s="46">
        <f t="shared" ca="1" si="678"/>
        <v>0.4544757941746308</v>
      </c>
      <c r="Q5384" s="47">
        <f t="shared" ca="1" si="673"/>
        <v>0.85705324165791719</v>
      </c>
      <c r="R5384" s="47">
        <f t="shared" ca="1" si="674"/>
        <v>5.0654767389565494E-2</v>
      </c>
      <c r="S5384" s="97">
        <f t="shared" ca="1" si="679"/>
        <v>0.31966152202931258</v>
      </c>
      <c r="V5384">
        <v>5367</v>
      </c>
      <c r="W5384" s="46">
        <v>-0.15904628119207201</v>
      </c>
    </row>
    <row r="5385" spans="10:23">
      <c r="J5385">
        <v>5368</v>
      </c>
      <c r="K5385" s="93">
        <f t="shared" ca="1" si="675"/>
        <v>0.84353381801308824</v>
      </c>
      <c r="L5385" s="93">
        <f t="shared" ca="1" si="675"/>
        <v>0.24877563095509481</v>
      </c>
      <c r="M5385" s="93">
        <f t="shared" ca="1" si="676"/>
        <v>0.84353381801308824</v>
      </c>
      <c r="N5385" s="101">
        <f t="shared" ca="1" si="672"/>
        <v>0.50412267098360886</v>
      </c>
      <c r="O5385" s="46">
        <f t="shared" ca="1" si="677"/>
        <v>0.62308620110152058</v>
      </c>
      <c r="P5385" s="46">
        <f t="shared" ca="1" si="678"/>
        <v>0.47168475639086127</v>
      </c>
      <c r="Q5385" s="47">
        <f t="shared" ca="1" si="673"/>
        <v>0.9258890905228393</v>
      </c>
      <c r="R5385" s="47">
        <f t="shared" ca="1" si="674"/>
        <v>0.2309356198295498</v>
      </c>
      <c r="S5385" s="97">
        <f t="shared" ca="1" si="679"/>
        <v>0.42701091046553519</v>
      </c>
      <c r="V5385">
        <v>5368</v>
      </c>
      <c r="W5385" s="46">
        <v>0.89191867134335301</v>
      </c>
    </row>
    <row r="5386" spans="10:23">
      <c r="J5386">
        <v>5369</v>
      </c>
      <c r="K5386" s="93">
        <f t="shared" ca="1" si="675"/>
        <v>-1.5826213764987915</v>
      </c>
      <c r="L5386" s="93">
        <f t="shared" ca="1" si="675"/>
        <v>-1.4444031816904446</v>
      </c>
      <c r="M5386" s="93">
        <f t="shared" ca="1" si="676"/>
        <v>-1.5826213764987915</v>
      </c>
      <c r="N5386" s="101">
        <f t="shared" ca="1" si="672"/>
        <v>-1.8727234751717008</v>
      </c>
      <c r="O5386" s="46">
        <f t="shared" ca="1" si="677"/>
        <v>-0.247829448508321</v>
      </c>
      <c r="P5386" s="46">
        <f t="shared" ca="1" si="678"/>
        <v>3.6226931585940481E-2</v>
      </c>
      <c r="Q5386" s="47">
        <f t="shared" ca="1" si="673"/>
        <v>-0.81594220869684397</v>
      </c>
      <c r="R5386" s="47">
        <f t="shared" ca="1" si="674"/>
        <v>-0.15338255115567107</v>
      </c>
      <c r="S5386" s="97">
        <f t="shared" ca="1" si="679"/>
        <v>-0.20060599983199603</v>
      </c>
      <c r="V5386">
        <v>5369</v>
      </c>
      <c r="W5386" s="46">
        <v>0.33787152787320102</v>
      </c>
    </row>
    <row r="5387" spans="10:23">
      <c r="J5387">
        <v>5370</v>
      </c>
      <c r="K5387" s="93">
        <f t="shared" ca="1" si="675"/>
        <v>1.0299495245010057</v>
      </c>
      <c r="L5387" s="93">
        <f t="shared" ca="1" si="675"/>
        <v>-0.72624090998059532</v>
      </c>
      <c r="M5387" s="93">
        <f t="shared" ca="1" si="676"/>
        <v>1.0299495245010057</v>
      </c>
      <c r="N5387" s="101">
        <f t="shared" ca="1" si="672"/>
        <v>-0.36098974303496517</v>
      </c>
      <c r="O5387" s="46">
        <f t="shared" ca="1" si="677"/>
        <v>0.69000374886625293</v>
      </c>
      <c r="P5387" s="46">
        <f t="shared" ca="1" si="678"/>
        <v>0.50514353027322745</v>
      </c>
      <c r="Q5387" s="47">
        <f t="shared" ca="1" si="673"/>
        <v>1.0597241860523039</v>
      </c>
      <c r="R5387" s="47">
        <f t="shared" ca="1" si="674"/>
        <v>9.1053439743964043E-2</v>
      </c>
      <c r="S5387" s="97">
        <f t="shared" ca="1" si="679"/>
        <v>0.3905285943051085</v>
      </c>
      <c r="V5387">
        <v>5370</v>
      </c>
      <c r="W5387" s="46">
        <v>0.97683936896461299</v>
      </c>
    </row>
    <row r="5388" spans="10:23">
      <c r="J5388">
        <v>5371</v>
      </c>
      <c r="K5388" s="93">
        <f t="shared" ca="1" si="675"/>
        <v>-2.3036599772129507</v>
      </c>
      <c r="L5388" s="93">
        <f t="shared" ca="1" si="675"/>
        <v>0.71663303257378741</v>
      </c>
      <c r="M5388" s="93">
        <f t="shared" ca="1" si="676"/>
        <v>-2.3036599772129507</v>
      </c>
      <c r="N5388" s="101">
        <f t="shared" ca="1" si="672"/>
        <v>-5.3187821907703547E-2</v>
      </c>
      <c r="O5388" s="46">
        <f t="shared" ca="1" si="677"/>
        <v>-0.50666029443080685</v>
      </c>
      <c r="P5388" s="46">
        <f t="shared" ca="1" si="678"/>
        <v>-9.318849137530244E-2</v>
      </c>
      <c r="Q5388" s="47">
        <f t="shared" ca="1" si="673"/>
        <v>-1.3336039005418157</v>
      </c>
      <c r="R5388" s="47">
        <f t="shared" ca="1" si="674"/>
        <v>0.14082269870282169</v>
      </c>
      <c r="S5388" s="97">
        <f t="shared" ca="1" si="679"/>
        <v>-0.18291879786399257</v>
      </c>
      <c r="V5388">
        <v>5371</v>
      </c>
      <c r="W5388" s="46">
        <v>0.532046592239796</v>
      </c>
    </row>
    <row r="5389" spans="10:23">
      <c r="J5389">
        <v>5372</v>
      </c>
      <c r="K5389" s="93">
        <f t="shared" ca="1" si="675"/>
        <v>1.9035528869163432</v>
      </c>
      <c r="L5389" s="93">
        <f t="shared" ca="1" si="675"/>
        <v>1.2867797805030552</v>
      </c>
      <c r="M5389" s="93">
        <f t="shared" ca="1" si="676"/>
        <v>1.9035528869163432</v>
      </c>
      <c r="N5389" s="101">
        <f t="shared" ca="1" si="672"/>
        <v>1.8253467984102518</v>
      </c>
      <c r="O5389" s="46">
        <f t="shared" ca="1" si="677"/>
        <v>1.0036006867704534</v>
      </c>
      <c r="P5389" s="46">
        <f t="shared" ca="1" si="678"/>
        <v>0.6619419992253277</v>
      </c>
      <c r="Q5389" s="47">
        <f t="shared" ca="1" si="673"/>
        <v>1.6869180618607051</v>
      </c>
      <c r="R5389" s="47">
        <f t="shared" ca="1" si="674"/>
        <v>0.44456763843348879</v>
      </c>
      <c r="S5389" s="97">
        <f t="shared" ca="1" si="679"/>
        <v>0.72408416260197117</v>
      </c>
      <c r="V5389">
        <v>5372</v>
      </c>
      <c r="W5389" s="46">
        <v>0.91352963507957696</v>
      </c>
    </row>
    <row r="5390" spans="10:23">
      <c r="J5390">
        <v>5373</v>
      </c>
      <c r="K5390" s="93">
        <f t="shared" ca="1" si="675"/>
        <v>0.11081493299465928</v>
      </c>
      <c r="L5390" s="93">
        <f t="shared" ca="1" si="675"/>
        <v>0.5698545827066025</v>
      </c>
      <c r="M5390" s="93">
        <f t="shared" ca="1" si="676"/>
        <v>0.11081493299465928</v>
      </c>
      <c r="N5390" s="101">
        <f t="shared" ca="1" si="672"/>
        <v>0.57551118424528858</v>
      </c>
      <c r="O5390" s="46">
        <f t="shared" ca="1" si="677"/>
        <v>0.36006248968737464</v>
      </c>
      <c r="P5390" s="46">
        <f t="shared" ca="1" si="678"/>
        <v>0.3401729006837883</v>
      </c>
      <c r="Q5390" s="47">
        <f t="shared" ca="1" si="673"/>
        <v>0.39984166769454732</v>
      </c>
      <c r="R5390" s="47">
        <f t="shared" ca="1" si="674"/>
        <v>0.24247860627419709</v>
      </c>
      <c r="S5390" s="97">
        <f t="shared" ca="1" si="679"/>
        <v>0.3012705479807859</v>
      </c>
      <c r="V5390">
        <v>5373</v>
      </c>
      <c r="W5390" s="46">
        <v>0.13424332890905</v>
      </c>
    </row>
    <row r="5391" spans="10:23">
      <c r="J5391">
        <v>5374</v>
      </c>
      <c r="K5391" s="93">
        <f t="shared" ca="1" si="675"/>
        <v>-1.2045205632324449</v>
      </c>
      <c r="L5391" s="93">
        <f t="shared" ca="1" si="675"/>
        <v>1.7516697507319476</v>
      </c>
      <c r="M5391" s="93">
        <f t="shared" ca="1" si="676"/>
        <v>-1.2045205632324449</v>
      </c>
      <c r="N5391" s="101">
        <f t="shared" ca="1" si="672"/>
        <v>1.277664081051721</v>
      </c>
      <c r="O5391" s="46">
        <f t="shared" ca="1" si="677"/>
        <v>-0.11210279913784632</v>
      </c>
      <c r="P5391" s="46">
        <f t="shared" ca="1" si="678"/>
        <v>0.10409025627117782</v>
      </c>
      <c r="Q5391" s="47">
        <f t="shared" ca="1" si="673"/>
        <v>-0.54448890995589461</v>
      </c>
      <c r="R5391" s="47">
        <f t="shared" ca="1" si="674"/>
        <v>0.35601145630284592</v>
      </c>
      <c r="S5391" s="97">
        <f t="shared" ca="1" si="679"/>
        <v>0.1219543285824998</v>
      </c>
      <c r="V5391">
        <v>5374</v>
      </c>
      <c r="W5391" s="46">
        <v>0.41945031716202302</v>
      </c>
    </row>
    <row r="5392" spans="10:23">
      <c r="J5392">
        <v>5375</v>
      </c>
      <c r="K5392" s="93">
        <f t="shared" ca="1" si="675"/>
        <v>-0.65747871175253858</v>
      </c>
      <c r="L5392" s="93">
        <f t="shared" ca="1" si="675"/>
        <v>-0.78814462326440171</v>
      </c>
      <c r="M5392" s="93">
        <f t="shared" ca="1" si="676"/>
        <v>-0.65747871175253858</v>
      </c>
      <c r="N5392" s="101">
        <f t="shared" ca="1" si="672"/>
        <v>-0.95631964713848905</v>
      </c>
      <c r="O5392" s="46">
        <f t="shared" ca="1" si="677"/>
        <v>8.4268525550328044E-2</v>
      </c>
      <c r="P5392" s="46">
        <f t="shared" ca="1" si="678"/>
        <v>0.202275918615265</v>
      </c>
      <c r="Q5392" s="47">
        <f t="shared" ca="1" si="673"/>
        <v>-0.15174626057954588</v>
      </c>
      <c r="R5392" s="47">
        <f t="shared" ca="1" si="674"/>
        <v>-5.2069346382670467E-3</v>
      </c>
      <c r="S5392" s="97">
        <f t="shared" ca="1" si="679"/>
        <v>3.9530795456030499E-2</v>
      </c>
      <c r="V5392">
        <v>5375</v>
      </c>
      <c r="W5392" s="46">
        <v>0.67833493321726701</v>
      </c>
    </row>
    <row r="5393" spans="10:23">
      <c r="J5393">
        <v>5376</v>
      </c>
      <c r="K5393" s="93">
        <f t="shared" ca="1" si="675"/>
        <v>-0.1480631252763186</v>
      </c>
      <c r="L5393" s="93">
        <f t="shared" ca="1" si="675"/>
        <v>-0.49349772443700984</v>
      </c>
      <c r="M5393" s="93">
        <f t="shared" ca="1" si="676"/>
        <v>-0.1480631252763186</v>
      </c>
      <c r="N5393" s="101">
        <f t="shared" ca="1" si="672"/>
        <v>-0.51496429137483135</v>
      </c>
      <c r="O5393" s="46">
        <f t="shared" ca="1" si="677"/>
        <v>0.26713316974988244</v>
      </c>
      <c r="P5393" s="46">
        <f t="shared" ca="1" si="678"/>
        <v>0.2937082407150422</v>
      </c>
      <c r="Q5393" s="47">
        <f t="shared" ca="1" si="673"/>
        <v>0.21398302781956291</v>
      </c>
      <c r="R5393" s="47">
        <f t="shared" ca="1" si="674"/>
        <v>6.615691167378486E-2</v>
      </c>
      <c r="S5393" s="97">
        <f t="shared" ca="1" si="679"/>
        <v>0.16664504071183364</v>
      </c>
      <c r="V5393">
        <v>5376</v>
      </c>
      <c r="W5393" s="46">
        <v>0.40105585822239298</v>
      </c>
    </row>
    <row r="5394" spans="10:23">
      <c r="J5394">
        <v>5377</v>
      </c>
      <c r="K5394" s="93">
        <f t="shared" ca="1" si="675"/>
        <v>-2.6346730200246622</v>
      </c>
      <c r="L5394" s="93">
        <f t="shared" ca="1" si="675"/>
        <v>-0.90881799443369338</v>
      </c>
      <c r="M5394" s="93">
        <f t="shared" ca="1" si="676"/>
        <v>-2.6346730200246622</v>
      </c>
      <c r="N5394" s="101">
        <f t="shared" ref="N5394:N5457" ca="1" si="680">$N$2*K5394+SQRT(1-$N$2^2)*L5394</f>
        <v>-1.6995201872624393</v>
      </c>
      <c r="O5394" s="46">
        <f t="shared" ca="1" si="677"/>
        <v>-0.62548387169487063</v>
      </c>
      <c r="P5394" s="46">
        <f t="shared" ca="1" si="678"/>
        <v>-0.15260028000733433</v>
      </c>
      <c r="Q5394" s="47">
        <f t="shared" ref="Q5394:Q5457" ca="1" si="681">$K$2+K5394*$S$3</f>
        <v>-1.5712510550699432</v>
      </c>
      <c r="R5394" s="47">
        <f t="shared" ref="R5394:R5457" ca="1" si="682">$L$2+$L$3*N5394</f>
        <v>-0.12537688031088917</v>
      </c>
      <c r="S5394" s="97">
        <f t="shared" ca="1" si="679"/>
        <v>-0.37543037600287987</v>
      </c>
      <c r="V5394">
        <v>5377</v>
      </c>
      <c r="W5394" s="46">
        <v>0.35499871020601498</v>
      </c>
    </row>
    <row r="5395" spans="10:23">
      <c r="J5395">
        <v>5378</v>
      </c>
      <c r="K5395" s="93">
        <f t="shared" ref="K5395:L5458" ca="1" si="683">_xlfn.NORM.S.INV(RAND())</f>
        <v>0.91431725314589851</v>
      </c>
      <c r="L5395" s="93">
        <f t="shared" ca="1" si="683"/>
        <v>-0.48605746273854111</v>
      </c>
      <c r="M5395" s="93">
        <f t="shared" ref="M5395:M5458" ca="1" si="684">K5395</f>
        <v>0.91431725314589851</v>
      </c>
      <c r="N5395" s="101">
        <f t="shared" ca="1" si="680"/>
        <v>-0.17004951096647208</v>
      </c>
      <c r="O5395" s="46">
        <f t="shared" ref="O5395:O5458" ca="1" si="685">$K$2+K5395*$K$3</f>
        <v>0.64849529345049972</v>
      </c>
      <c r="P5395" s="46">
        <f t="shared" ref="P5395:P5458" ca="1" si="686">$K$2+K5395*$R$3</f>
        <v>0.48438930256535084</v>
      </c>
      <c r="Q5395" s="47">
        <f t="shared" ca="1" si="681"/>
        <v>0.97670727522079737</v>
      </c>
      <c r="R5395" s="47">
        <f t="shared" ca="1" si="682"/>
        <v>0.12192704124936914</v>
      </c>
      <c r="S5395" s="97">
        <f t="shared" ref="S5395:S5458" ca="1" si="687">AVERAGE(R5395,O5395)</f>
        <v>0.38521116734993444</v>
      </c>
      <c r="V5395">
        <v>5378</v>
      </c>
      <c r="W5395" s="46">
        <v>0.33457035219873099</v>
      </c>
    </row>
    <row r="5396" spans="10:23">
      <c r="J5396">
        <v>5379</v>
      </c>
      <c r="K5396" s="93">
        <f t="shared" ca="1" si="683"/>
        <v>1.1631322577370564</v>
      </c>
      <c r="L5396" s="93">
        <f t="shared" ca="1" si="683"/>
        <v>-1.3172534093692967</v>
      </c>
      <c r="M5396" s="93">
        <f t="shared" ca="1" si="684"/>
        <v>1.1631322577370564</v>
      </c>
      <c r="N5396" s="101">
        <f t="shared" ca="1" si="680"/>
        <v>-0.8789636607711353</v>
      </c>
      <c r="O5396" s="46">
        <f t="shared" ca="1" si="685"/>
        <v>0.73781228431998991</v>
      </c>
      <c r="P5396" s="46">
        <f t="shared" ca="1" si="686"/>
        <v>0.52904779800009594</v>
      </c>
      <c r="Q5396" s="47">
        <f t="shared" ca="1" si="681"/>
        <v>1.1553412569597779</v>
      </c>
      <c r="R5396" s="47">
        <f t="shared" ca="1" si="682"/>
        <v>7.3009473900030597E-3</v>
      </c>
      <c r="S5396" s="97">
        <f t="shared" ca="1" si="687"/>
        <v>0.3725566158549965</v>
      </c>
      <c r="V5396">
        <v>5379</v>
      </c>
      <c r="W5396" s="46">
        <v>0.43266452109342601</v>
      </c>
    </row>
    <row r="5397" spans="10:23">
      <c r="J5397">
        <v>5380</v>
      </c>
      <c r="K5397" s="93">
        <f t="shared" ca="1" si="683"/>
        <v>-0.65185753674782776</v>
      </c>
      <c r="L5397" s="93">
        <f t="shared" ca="1" si="683"/>
        <v>1.2767938868899842</v>
      </c>
      <c r="M5397" s="93">
        <f t="shared" ca="1" si="684"/>
        <v>-0.65185753674782776</v>
      </c>
      <c r="N5397" s="101">
        <f t="shared" ca="1" si="680"/>
        <v>1.00320149872418</v>
      </c>
      <c r="O5397" s="46">
        <f t="shared" ca="1" si="685"/>
        <v>8.6286355774821688E-2</v>
      </c>
      <c r="P5397" s="46">
        <f t="shared" ca="1" si="686"/>
        <v>0.20328483372751183</v>
      </c>
      <c r="Q5397" s="47">
        <f t="shared" ca="1" si="681"/>
        <v>-0.14771060013055859</v>
      </c>
      <c r="R5397" s="47">
        <f t="shared" ca="1" si="682"/>
        <v>0.31163291803917959</v>
      </c>
      <c r="S5397" s="97">
        <f t="shared" ca="1" si="687"/>
        <v>0.19895963690700064</v>
      </c>
      <c r="V5397">
        <v>5380</v>
      </c>
      <c r="W5397" s="46">
        <v>-0.13817028740902901</v>
      </c>
    </row>
    <row r="5398" spans="10:23">
      <c r="J5398">
        <v>5381</v>
      </c>
      <c r="K5398" s="93">
        <f t="shared" ca="1" si="683"/>
        <v>0.20992449339845132</v>
      </c>
      <c r="L5398" s="93">
        <f t="shared" ca="1" si="683"/>
        <v>-0.39991957291244529</v>
      </c>
      <c r="M5398" s="93">
        <f t="shared" ca="1" si="684"/>
        <v>0.20992449339845132</v>
      </c>
      <c r="N5398" s="101">
        <f t="shared" ca="1" si="680"/>
        <v>-0.31239632543629148</v>
      </c>
      <c r="O5398" s="46">
        <f t="shared" ca="1" si="685"/>
        <v>0.39563979627388934</v>
      </c>
      <c r="P5398" s="46">
        <f t="shared" ca="1" si="686"/>
        <v>0.35796155397704565</v>
      </c>
      <c r="Q5398" s="47">
        <f t="shared" ca="1" si="681"/>
        <v>0.47099628086757678</v>
      </c>
      <c r="R5398" s="47">
        <f t="shared" ca="1" si="682"/>
        <v>9.891063041810666E-2</v>
      </c>
      <c r="S5398" s="97">
        <f t="shared" ca="1" si="687"/>
        <v>0.247275213345998</v>
      </c>
      <c r="V5398">
        <v>5381</v>
      </c>
      <c r="W5398" s="46">
        <v>0.61521122495959502</v>
      </c>
    </row>
    <row r="5399" spans="10:23">
      <c r="J5399">
        <v>5382</v>
      </c>
      <c r="K5399" s="93">
        <f t="shared" ca="1" si="683"/>
        <v>-0.41844099407472596</v>
      </c>
      <c r="L5399" s="93">
        <f t="shared" ca="1" si="683"/>
        <v>-1.7839929369474257</v>
      </c>
      <c r="M5399" s="93">
        <f t="shared" ca="1" si="684"/>
        <v>-0.41844099407472596</v>
      </c>
      <c r="N5399" s="101">
        <f t="shared" ca="1" si="680"/>
        <v>-1.8244473346182386</v>
      </c>
      <c r="O5399" s="46">
        <f t="shared" ca="1" si="685"/>
        <v>0.17007576889714551</v>
      </c>
      <c r="P5399" s="46">
        <f t="shared" ca="1" si="686"/>
        <v>0.24517954028867373</v>
      </c>
      <c r="Q5399" s="47">
        <f t="shared" ca="1" si="681"/>
        <v>1.986822611408906E-2</v>
      </c>
      <c r="R5399" s="47">
        <f t="shared" ca="1" si="682"/>
        <v>-0.14557666179689066</v>
      </c>
      <c r="S5399" s="97">
        <f t="shared" ca="1" si="687"/>
        <v>1.2249553550127426E-2</v>
      </c>
      <c r="V5399">
        <v>5382</v>
      </c>
      <c r="W5399" s="46">
        <v>1.4641743817682999</v>
      </c>
    </row>
    <row r="5400" spans="10:23">
      <c r="J5400">
        <v>5383</v>
      </c>
      <c r="K5400" s="93">
        <f t="shared" ca="1" si="683"/>
        <v>-3.5540325973561879E-3</v>
      </c>
      <c r="L5400" s="93">
        <f t="shared" ca="1" si="683"/>
        <v>-8.1070920813787237E-2</v>
      </c>
      <c r="M5400" s="93">
        <f t="shared" ca="1" si="684"/>
        <v>-3.5540325973561879E-3</v>
      </c>
      <c r="N5400" s="101">
        <f t="shared" ca="1" si="680"/>
        <v>-7.7992239169798749E-2</v>
      </c>
      <c r="O5400" s="46">
        <f t="shared" ca="1" si="685"/>
        <v>0.31900752247460512</v>
      </c>
      <c r="P5400" s="46">
        <f t="shared" ca="1" si="686"/>
        <v>0.31964541707740352</v>
      </c>
      <c r="Q5400" s="47">
        <f t="shared" ca="1" si="681"/>
        <v>0.31773173326900822</v>
      </c>
      <c r="R5400" s="47">
        <f t="shared" ca="1" si="682"/>
        <v>0.13681201072036958</v>
      </c>
      <c r="S5400" s="97">
        <f t="shared" ca="1" si="687"/>
        <v>0.22790976659748735</v>
      </c>
      <c r="V5400">
        <v>5383</v>
      </c>
      <c r="W5400" s="46">
        <v>0.62313327554156595</v>
      </c>
    </row>
    <row r="5401" spans="10:23">
      <c r="J5401">
        <v>5384</v>
      </c>
      <c r="K5401" s="93">
        <f t="shared" ca="1" si="683"/>
        <v>0.34986527497194325</v>
      </c>
      <c r="L5401" s="93">
        <f t="shared" ca="1" si="683"/>
        <v>6.3819227326808142E-2</v>
      </c>
      <c r="M5401" s="93">
        <f t="shared" ca="1" si="684"/>
        <v>0.34986527497194325</v>
      </c>
      <c r="N5401" s="101">
        <f t="shared" ca="1" si="680"/>
        <v>0.17177094269717746</v>
      </c>
      <c r="O5401" s="46">
        <f t="shared" ca="1" si="685"/>
        <v>0.44587426477231007</v>
      </c>
      <c r="P5401" s="46">
        <f t="shared" ca="1" si="686"/>
        <v>0.38307878822625602</v>
      </c>
      <c r="Q5401" s="47">
        <f t="shared" ca="1" si="681"/>
        <v>0.57146521786441817</v>
      </c>
      <c r="R5401" s="47">
        <f t="shared" ca="1" si="682"/>
        <v>0.17719684142968267</v>
      </c>
      <c r="S5401" s="97">
        <f t="shared" ca="1" si="687"/>
        <v>0.31153555310099634</v>
      </c>
      <c r="V5401">
        <v>5384</v>
      </c>
      <c r="W5401" s="46">
        <v>0.77171906363269605</v>
      </c>
    </row>
    <row r="5402" spans="10:23">
      <c r="J5402">
        <v>5385</v>
      </c>
      <c r="K5402" s="93">
        <f t="shared" ca="1" si="683"/>
        <v>-1.0710701597586858</v>
      </c>
      <c r="L5402" s="93">
        <f t="shared" ca="1" si="683"/>
        <v>0.51167586156881717</v>
      </c>
      <c r="M5402" s="93">
        <f t="shared" ca="1" si="684"/>
        <v>-1.0710701597586858</v>
      </c>
      <c r="N5402" s="101">
        <f t="shared" ca="1" si="680"/>
        <v>0.14448694336754425</v>
      </c>
      <c r="O5402" s="46">
        <f t="shared" ca="1" si="685"/>
        <v>-6.4198178240159831E-2</v>
      </c>
      <c r="P5402" s="46">
        <f t="shared" ca="1" si="686"/>
        <v>0.12804256672002107</v>
      </c>
      <c r="Q5402" s="47">
        <f t="shared" ca="1" si="681"/>
        <v>-0.44867966816052163</v>
      </c>
      <c r="R5402" s="47">
        <f t="shared" ca="1" si="682"/>
        <v>0.17278522364933624</v>
      </c>
      <c r="S5402" s="97">
        <f t="shared" ca="1" si="687"/>
        <v>5.4293522704588204E-2</v>
      </c>
      <c r="V5402">
        <v>5385</v>
      </c>
      <c r="W5402" s="46">
        <v>0.60100465160389105</v>
      </c>
    </row>
    <row r="5403" spans="10:23">
      <c r="J5403">
        <v>5386</v>
      </c>
      <c r="K5403" s="93">
        <f t="shared" ca="1" si="683"/>
        <v>-2.3071398630557702</v>
      </c>
      <c r="L5403" s="93">
        <f t="shared" ca="1" si="683"/>
        <v>-0.40576623804016215</v>
      </c>
      <c r="M5403" s="93">
        <f t="shared" ca="1" si="684"/>
        <v>-2.3071398630557702</v>
      </c>
      <c r="N5403" s="101">
        <f t="shared" ca="1" si="680"/>
        <v>-1.118422382569475</v>
      </c>
      <c r="O5403" s="46">
        <f t="shared" ca="1" si="685"/>
        <v>-0.50790946721506358</v>
      </c>
      <c r="P5403" s="46">
        <f t="shared" ca="1" si="686"/>
        <v>-9.3813077767430808E-2</v>
      </c>
      <c r="Q5403" s="47">
        <f t="shared" ca="1" si="681"/>
        <v>-1.3361022461103291</v>
      </c>
      <c r="R5403" s="47">
        <f t="shared" ca="1" si="682"/>
        <v>-3.1417729515886728E-2</v>
      </c>
      <c r="S5403" s="97">
        <f t="shared" ca="1" si="687"/>
        <v>-0.26966359836547515</v>
      </c>
      <c r="V5403">
        <v>5386</v>
      </c>
      <c r="W5403" s="46">
        <v>1.08161409802965</v>
      </c>
    </row>
    <row r="5404" spans="10:23">
      <c r="J5404">
        <v>5387</v>
      </c>
      <c r="K5404" s="93">
        <f t="shared" ca="1" si="683"/>
        <v>-0.39706081862902015</v>
      </c>
      <c r="L5404" s="93">
        <f t="shared" ca="1" si="683"/>
        <v>0.39874144756039309</v>
      </c>
      <c r="M5404" s="93">
        <f t="shared" ca="1" si="684"/>
        <v>-0.39706081862902015</v>
      </c>
      <c r="N5404" s="101">
        <f t="shared" ca="1" si="680"/>
        <v>0.25176581502784068</v>
      </c>
      <c r="O5404" s="46">
        <f t="shared" ca="1" si="685"/>
        <v>0.17775059919208691</v>
      </c>
      <c r="P5404" s="46">
        <f t="shared" ca="1" si="686"/>
        <v>0.24901695543614444</v>
      </c>
      <c r="Q5404" s="47">
        <f t="shared" ca="1" si="681"/>
        <v>3.5217886703971857E-2</v>
      </c>
      <c r="R5404" s="47">
        <f t="shared" ca="1" si="682"/>
        <v>0.19013141149937193</v>
      </c>
      <c r="S5404" s="97">
        <f t="shared" ca="1" si="687"/>
        <v>0.18394100534572944</v>
      </c>
      <c r="V5404">
        <v>5387</v>
      </c>
      <c r="W5404" s="46">
        <v>8.4087033149156706E-2</v>
      </c>
    </row>
    <row r="5405" spans="10:23">
      <c r="J5405">
        <v>5388</v>
      </c>
      <c r="K5405" s="93">
        <f t="shared" ca="1" si="683"/>
        <v>-0.90176302729724223</v>
      </c>
      <c r="L5405" s="93">
        <f t="shared" ca="1" si="683"/>
        <v>0.99186563236575664</v>
      </c>
      <c r="M5405" s="93">
        <f t="shared" ca="1" si="684"/>
        <v>-0.90176302729724223</v>
      </c>
      <c r="N5405" s="101">
        <f t="shared" ca="1" si="680"/>
        <v>0.65359025849197572</v>
      </c>
      <c r="O5405" s="46">
        <f t="shared" ca="1" si="685"/>
        <v>-3.422086263527746E-3</v>
      </c>
      <c r="P5405" s="46">
        <f t="shared" ca="1" si="686"/>
        <v>0.15843061270833711</v>
      </c>
      <c r="Q5405" s="47">
        <f t="shared" ca="1" si="681"/>
        <v>-0.32712748420725746</v>
      </c>
      <c r="R5405" s="47">
        <f t="shared" ca="1" si="682"/>
        <v>0.25510340618194227</v>
      </c>
      <c r="S5405" s="97">
        <f t="shared" ca="1" si="687"/>
        <v>0.12584065995920726</v>
      </c>
      <c r="V5405">
        <v>5388</v>
      </c>
      <c r="W5405" s="46">
        <v>-1.6181990887571499E-2</v>
      </c>
    </row>
    <row r="5406" spans="10:23">
      <c r="J5406">
        <v>5389</v>
      </c>
      <c r="K5406" s="93">
        <f t="shared" ca="1" si="683"/>
        <v>0.97394115133561454</v>
      </c>
      <c r="L5406" s="93">
        <f t="shared" ca="1" si="683"/>
        <v>2.3789055164777348</v>
      </c>
      <c r="M5406" s="93">
        <f t="shared" ca="1" si="684"/>
        <v>0.97394115133561454</v>
      </c>
      <c r="N5406" s="101">
        <f t="shared" ca="1" si="680"/>
        <v>2.5651354615977788</v>
      </c>
      <c r="O5406" s="46">
        <f t="shared" ca="1" si="685"/>
        <v>0.66989845271320092</v>
      </c>
      <c r="P5406" s="46">
        <f t="shared" ca="1" si="686"/>
        <v>0.49509088219670144</v>
      </c>
      <c r="Q5406" s="47">
        <f t="shared" ca="1" si="681"/>
        <v>1.0195135937461999</v>
      </c>
      <c r="R5406" s="47">
        <f t="shared" ca="1" si="682"/>
        <v>0.5641859092297401</v>
      </c>
      <c r="S5406" s="97">
        <f t="shared" ca="1" si="687"/>
        <v>0.61704218097147057</v>
      </c>
      <c r="V5406">
        <v>5389</v>
      </c>
      <c r="W5406" s="46">
        <v>0.34896398118121602</v>
      </c>
    </row>
    <row r="5407" spans="10:23">
      <c r="J5407">
        <v>5390</v>
      </c>
      <c r="K5407" s="93">
        <f t="shared" ca="1" si="683"/>
        <v>-2.9626696451464833</v>
      </c>
      <c r="L5407" s="93">
        <f t="shared" ca="1" si="683"/>
        <v>0.70314443088019707</v>
      </c>
      <c r="M5407" s="93">
        <f t="shared" ca="1" si="684"/>
        <v>-2.9626696451464833</v>
      </c>
      <c r="N5407" s="101">
        <f t="shared" ca="1" si="680"/>
        <v>-0.27555599678105991</v>
      </c>
      <c r="O5407" s="46">
        <f t="shared" ca="1" si="685"/>
        <v>-0.7432246470929087</v>
      </c>
      <c r="P5407" s="46">
        <f t="shared" ca="1" si="686"/>
        <v>-0.21147066770635337</v>
      </c>
      <c r="Q5407" s="47">
        <f t="shared" ca="1" si="681"/>
        <v>-1.8067326058660194</v>
      </c>
      <c r="R5407" s="47">
        <f t="shared" ca="1" si="682"/>
        <v>0.10486743487941985</v>
      </c>
      <c r="S5407" s="97">
        <f t="shared" ca="1" si="687"/>
        <v>-0.31917860610674442</v>
      </c>
      <c r="V5407">
        <v>5390</v>
      </c>
      <c r="W5407" s="46">
        <v>0.32291603742085501</v>
      </c>
    </row>
    <row r="5408" spans="10:23">
      <c r="J5408">
        <v>5391</v>
      </c>
      <c r="K5408" s="93">
        <f t="shared" ca="1" si="683"/>
        <v>0.3074689766023363</v>
      </c>
      <c r="L5408" s="93">
        <f t="shared" ca="1" si="683"/>
        <v>0.2210919859010628</v>
      </c>
      <c r="M5408" s="93">
        <f t="shared" ca="1" si="684"/>
        <v>0.3074689766023363</v>
      </c>
      <c r="N5408" s="101">
        <f t="shared" ca="1" si="680"/>
        <v>0.30739562707650603</v>
      </c>
      <c r="O5408" s="46">
        <f t="shared" ca="1" si="685"/>
        <v>0.43065528792402658</v>
      </c>
      <c r="P5408" s="46">
        <f t="shared" ca="1" si="686"/>
        <v>0.3754692998021143</v>
      </c>
      <c r="Q5408" s="47">
        <f t="shared" ca="1" si="681"/>
        <v>0.54102726416785119</v>
      </c>
      <c r="R5408" s="47">
        <f t="shared" ca="1" si="682"/>
        <v>0.19912633431058432</v>
      </c>
      <c r="S5408" s="97">
        <f t="shared" ca="1" si="687"/>
        <v>0.31489081111730544</v>
      </c>
      <c r="V5408">
        <v>5391</v>
      </c>
      <c r="W5408" s="46">
        <v>0.133174789548369</v>
      </c>
    </row>
    <row r="5409" spans="10:23">
      <c r="J5409">
        <v>5392</v>
      </c>
      <c r="K5409" s="93">
        <f t="shared" ca="1" si="683"/>
        <v>1.0679091151127864</v>
      </c>
      <c r="L5409" s="93">
        <f t="shared" ca="1" si="683"/>
        <v>-0.19186725271397015</v>
      </c>
      <c r="M5409" s="93">
        <f t="shared" ca="1" si="684"/>
        <v>1.0679091151127864</v>
      </c>
      <c r="N5409" s="101">
        <f t="shared" ca="1" si="680"/>
        <v>0.15771293901267799</v>
      </c>
      <c r="O5409" s="46">
        <f t="shared" ca="1" si="685"/>
        <v>0.70363008307247599</v>
      </c>
      <c r="P5409" s="46">
        <f t="shared" ca="1" si="686"/>
        <v>0.51195669737633898</v>
      </c>
      <c r="Q5409" s="47">
        <f t="shared" ca="1" si="681"/>
        <v>1.08697685446475</v>
      </c>
      <c r="R5409" s="47">
        <f t="shared" ca="1" si="682"/>
        <v>0.1749237678138453</v>
      </c>
      <c r="S5409" s="97">
        <f t="shared" ca="1" si="687"/>
        <v>0.43927692544316066</v>
      </c>
      <c r="V5409">
        <v>5392</v>
      </c>
      <c r="W5409" s="46">
        <v>-0.37182722834416099</v>
      </c>
    </row>
    <row r="5410" spans="10:23">
      <c r="J5410">
        <v>5393</v>
      </c>
      <c r="K5410" s="93">
        <f t="shared" ca="1" si="683"/>
        <v>1.6779559758154636</v>
      </c>
      <c r="L5410" s="93">
        <f t="shared" ca="1" si="683"/>
        <v>-0.60617967914408111</v>
      </c>
      <c r="M5410" s="93">
        <f t="shared" ca="1" si="684"/>
        <v>1.6779559758154636</v>
      </c>
      <c r="N5410" s="101">
        <f t="shared" ca="1" si="680"/>
        <v>-4.1081119877651173E-2</v>
      </c>
      <c r="O5410" s="46">
        <f t="shared" ca="1" si="685"/>
        <v>0.92261828266628187</v>
      </c>
      <c r="P5410" s="46">
        <f t="shared" ca="1" si="686"/>
        <v>0.62145079717324192</v>
      </c>
      <c r="Q5410" s="47">
        <f t="shared" ca="1" si="681"/>
        <v>1.5249532536523618</v>
      </c>
      <c r="R5410" s="47">
        <f t="shared" ca="1" si="682"/>
        <v>0.14278026149601256</v>
      </c>
      <c r="S5410" s="97">
        <f t="shared" ca="1" si="687"/>
        <v>0.5326992720811472</v>
      </c>
      <c r="V5410">
        <v>5393</v>
      </c>
      <c r="W5410" s="46">
        <v>0.52314593002558696</v>
      </c>
    </row>
    <row r="5411" spans="10:23">
      <c r="J5411">
        <v>5394</v>
      </c>
      <c r="K5411" s="93">
        <f t="shared" ca="1" si="683"/>
        <v>0.12792277835435545</v>
      </c>
      <c r="L5411" s="93">
        <f t="shared" ca="1" si="683"/>
        <v>-1.4637529474732451</v>
      </c>
      <c r="M5411" s="93">
        <f t="shared" ca="1" si="684"/>
        <v>0.12792277835435545</v>
      </c>
      <c r="N5411" s="101">
        <f t="shared" ca="1" si="680"/>
        <v>-1.3470772478641444</v>
      </c>
      <c r="O5411" s="46">
        <f t="shared" ca="1" si="685"/>
        <v>0.36620368390634633</v>
      </c>
      <c r="P5411" s="46">
        <f t="shared" ca="1" si="686"/>
        <v>0.34324349779327418</v>
      </c>
      <c r="Q5411" s="47">
        <f t="shared" ca="1" si="681"/>
        <v>0.41212405613249076</v>
      </c>
      <c r="R5411" s="47">
        <f t="shared" ca="1" si="682"/>
        <v>-6.8389503965429643E-2</v>
      </c>
      <c r="S5411" s="97">
        <f t="shared" ca="1" si="687"/>
        <v>0.14890708997045835</v>
      </c>
      <c r="V5411">
        <v>5394</v>
      </c>
      <c r="W5411" s="46">
        <v>0.22234614795160301</v>
      </c>
    </row>
    <row r="5412" spans="10:23">
      <c r="J5412">
        <v>5395</v>
      </c>
      <c r="K5412" s="93">
        <f t="shared" ca="1" si="683"/>
        <v>3.1717997982061945</v>
      </c>
      <c r="L5412" s="93">
        <f t="shared" ca="1" si="683"/>
        <v>0.46788484229434169</v>
      </c>
      <c r="M5412" s="93">
        <f t="shared" ca="1" si="684"/>
        <v>3.1717997982061945</v>
      </c>
      <c r="N5412" s="101">
        <f t="shared" ca="1" si="680"/>
        <v>1.4522972437667903</v>
      </c>
      <c r="O5412" s="46">
        <f t="shared" ca="1" si="685"/>
        <v>1.4588626111148681</v>
      </c>
      <c r="P5412" s="46">
        <f t="shared" ca="1" si="686"/>
        <v>0.88957296139753506</v>
      </c>
      <c r="Q5412" s="47">
        <f t="shared" ca="1" si="681"/>
        <v>2.5974419105495343</v>
      </c>
      <c r="R5412" s="47">
        <f t="shared" ca="1" si="682"/>
        <v>0.38424832716492585</v>
      </c>
      <c r="S5412" s="97">
        <f t="shared" ca="1" si="687"/>
        <v>0.92155546913989705</v>
      </c>
      <c r="V5412">
        <v>5395</v>
      </c>
      <c r="W5412" s="46">
        <v>-1.5598526865564E-2</v>
      </c>
    </row>
    <row r="5413" spans="10:23">
      <c r="J5413">
        <v>5396</v>
      </c>
      <c r="K5413" s="93">
        <f t="shared" ca="1" si="683"/>
        <v>0.26007265798957302</v>
      </c>
      <c r="L5413" s="93">
        <f t="shared" ca="1" si="683"/>
        <v>5.4086138827646243E-4</v>
      </c>
      <c r="M5413" s="93">
        <f t="shared" ca="1" si="684"/>
        <v>0.26007265798957302</v>
      </c>
      <c r="N5413" s="101">
        <f t="shared" ca="1" si="680"/>
        <v>8.3221721201324164E-2</v>
      </c>
      <c r="O5413" s="46">
        <f t="shared" ca="1" si="685"/>
        <v>0.41364145644814915</v>
      </c>
      <c r="P5413" s="46">
        <f t="shared" ca="1" si="686"/>
        <v>0.36696238406417558</v>
      </c>
      <c r="Q5413" s="47">
        <f t="shared" ca="1" si="681"/>
        <v>0.50699960121609633</v>
      </c>
      <c r="R5413" s="47">
        <f t="shared" ca="1" si="682"/>
        <v>0.1628790973457844</v>
      </c>
      <c r="S5413" s="97">
        <f t="shared" ca="1" si="687"/>
        <v>0.28826027689696676</v>
      </c>
      <c r="V5413">
        <v>5396</v>
      </c>
      <c r="W5413" s="46">
        <v>-0.38391535464184001</v>
      </c>
    </row>
    <row r="5414" spans="10:23">
      <c r="J5414">
        <v>5397</v>
      </c>
      <c r="K5414" s="93">
        <f t="shared" ca="1" si="683"/>
        <v>7.9356882825597899E-2</v>
      </c>
      <c r="L5414" s="93">
        <f t="shared" ca="1" si="683"/>
        <v>2.044207105697545</v>
      </c>
      <c r="M5414" s="93">
        <f t="shared" ca="1" si="684"/>
        <v>7.9356882825597899E-2</v>
      </c>
      <c r="N5414" s="101">
        <f t="shared" ca="1" si="680"/>
        <v>1.9633156590756469</v>
      </c>
      <c r="O5414" s="46">
        <f t="shared" ca="1" si="685"/>
        <v>0.34877001002225616</v>
      </c>
      <c r="P5414" s="46">
        <f t="shared" ca="1" si="686"/>
        <v>0.33452666085122906</v>
      </c>
      <c r="Q5414" s="47">
        <f t="shared" ca="1" si="681"/>
        <v>0.3772567083643103</v>
      </c>
      <c r="R5414" s="47">
        <f t="shared" ca="1" si="682"/>
        <v>0.46687616701436008</v>
      </c>
      <c r="S5414" s="97">
        <f t="shared" ca="1" si="687"/>
        <v>0.40782308851830812</v>
      </c>
      <c r="V5414">
        <v>5397</v>
      </c>
      <c r="W5414" s="46">
        <v>0.82331147249165104</v>
      </c>
    </row>
    <row r="5415" spans="10:23">
      <c r="J5415">
        <v>5398</v>
      </c>
      <c r="K5415" s="93">
        <f t="shared" ca="1" si="683"/>
        <v>1.182171132297599</v>
      </c>
      <c r="L5415" s="93">
        <f t="shared" ca="1" si="683"/>
        <v>-0.16885806746940787</v>
      </c>
      <c r="M5415" s="93">
        <f t="shared" ca="1" si="684"/>
        <v>1.182171132297599</v>
      </c>
      <c r="N5415" s="101">
        <f t="shared" ca="1" si="680"/>
        <v>0.21586544549230957</v>
      </c>
      <c r="O5415" s="46">
        <f t="shared" ca="1" si="685"/>
        <v>0.74464665907196093</v>
      </c>
      <c r="P5415" s="46">
        <f t="shared" ca="1" si="686"/>
        <v>0.53246498537608145</v>
      </c>
      <c r="Q5415" s="47">
        <f t="shared" ca="1" si="681"/>
        <v>1.1690100064637199</v>
      </c>
      <c r="R5415" s="47">
        <f t="shared" ca="1" si="682"/>
        <v>0.18432659136833121</v>
      </c>
      <c r="S5415" s="97">
        <f t="shared" ca="1" si="687"/>
        <v>0.46448662522014605</v>
      </c>
      <c r="V5415">
        <v>5398</v>
      </c>
      <c r="W5415" s="46">
        <v>-2.97718840372889E-2</v>
      </c>
    </row>
    <row r="5416" spans="10:23">
      <c r="J5416">
        <v>5399</v>
      </c>
      <c r="K5416" s="93">
        <f t="shared" ca="1" si="683"/>
        <v>-1.6149974001709242</v>
      </c>
      <c r="L5416" s="93">
        <f t="shared" ca="1" si="683"/>
        <v>-0.95968867839010041</v>
      </c>
      <c r="M5416" s="93">
        <f t="shared" ca="1" si="684"/>
        <v>-1.6149974001709242</v>
      </c>
      <c r="N5416" s="101">
        <f t="shared" ca="1" si="680"/>
        <v>-1.4234701053636054</v>
      </c>
      <c r="O5416" s="46">
        <f t="shared" ca="1" si="685"/>
        <v>-0.25945145263731562</v>
      </c>
      <c r="P5416" s="46">
        <f t="shared" ca="1" si="686"/>
        <v>3.0415929521443175E-2</v>
      </c>
      <c r="Q5416" s="47">
        <f t="shared" ca="1" si="681"/>
        <v>-0.8391862169548332</v>
      </c>
      <c r="R5416" s="47">
        <f t="shared" ca="1" si="682"/>
        <v>-8.0741655289156528E-2</v>
      </c>
      <c r="S5416" s="97">
        <f t="shared" ca="1" si="687"/>
        <v>-0.17009655396323609</v>
      </c>
      <c r="V5416">
        <v>5399</v>
      </c>
      <c r="W5416" s="46">
        <v>0.20670677245465999</v>
      </c>
    </row>
    <row r="5417" spans="10:23">
      <c r="J5417">
        <v>5400</v>
      </c>
      <c r="K5417" s="93">
        <f t="shared" ca="1" si="683"/>
        <v>-0.22508863865841108</v>
      </c>
      <c r="L5417" s="93">
        <f t="shared" ca="1" si="683"/>
        <v>0.5833181982597494</v>
      </c>
      <c r="M5417" s="93">
        <f t="shared" ca="1" si="684"/>
        <v>-0.22508863865841108</v>
      </c>
      <c r="N5417" s="101">
        <f t="shared" ca="1" si="680"/>
        <v>0.48145094048449488</v>
      </c>
      <c r="O5417" s="46">
        <f t="shared" ca="1" si="685"/>
        <v>0.23948336186642877</v>
      </c>
      <c r="P5417" s="46">
        <f t="shared" ca="1" si="686"/>
        <v>0.27988333677331539</v>
      </c>
      <c r="Q5417" s="47">
        <f t="shared" ca="1" si="681"/>
        <v>0.1586834120526556</v>
      </c>
      <c r="R5417" s="47">
        <f t="shared" ca="1" si="682"/>
        <v>0.22726977127953601</v>
      </c>
      <c r="S5417" s="97">
        <f t="shared" ca="1" si="687"/>
        <v>0.23337656657298239</v>
      </c>
      <c r="V5417">
        <v>5400</v>
      </c>
      <c r="W5417" s="46">
        <v>0.79297272271252395</v>
      </c>
    </row>
    <row r="5418" spans="10:23">
      <c r="J5418">
        <v>5401</v>
      </c>
      <c r="K5418" s="93">
        <f t="shared" ca="1" si="683"/>
        <v>0.15563871707531854</v>
      </c>
      <c r="L5418" s="93">
        <f t="shared" ca="1" si="683"/>
        <v>0.19870875143442207</v>
      </c>
      <c r="M5418" s="93">
        <f t="shared" ca="1" si="684"/>
        <v>0.15563871707531854</v>
      </c>
      <c r="N5418" s="101">
        <f t="shared" ca="1" si="680"/>
        <v>0.23788903014954366</v>
      </c>
      <c r="O5418" s="46">
        <f t="shared" ca="1" si="685"/>
        <v>0.37615285980008817</v>
      </c>
      <c r="P5418" s="46">
        <f t="shared" ca="1" si="686"/>
        <v>0.34821808574014507</v>
      </c>
      <c r="Q5418" s="47">
        <f t="shared" ca="1" si="681"/>
        <v>0.43202240791997443</v>
      </c>
      <c r="R5418" s="47">
        <f t="shared" ca="1" si="682"/>
        <v>0.18788763960348834</v>
      </c>
      <c r="S5418" s="97">
        <f t="shared" ca="1" si="687"/>
        <v>0.28202024970178824</v>
      </c>
      <c r="V5418">
        <v>5401</v>
      </c>
      <c r="W5418" s="46">
        <v>-0.19853280912476901</v>
      </c>
    </row>
    <row r="5419" spans="10:23">
      <c r="J5419">
        <v>5402</v>
      </c>
      <c r="K5419" s="93">
        <f t="shared" ca="1" si="683"/>
        <v>0.7603351214467533</v>
      </c>
      <c r="L5419" s="93">
        <f t="shared" ca="1" si="683"/>
        <v>-1.7829036279616242</v>
      </c>
      <c r="M5419" s="93">
        <f t="shared" ca="1" si="684"/>
        <v>0.7603351214467533</v>
      </c>
      <c r="N5419" s="101">
        <f t="shared" ca="1" si="680"/>
        <v>-1.4485373301303568</v>
      </c>
      <c r="O5419" s="46">
        <f t="shared" ca="1" si="685"/>
        <v>0.59322040890872574</v>
      </c>
      <c r="P5419" s="46">
        <f t="shared" ca="1" si="686"/>
        <v>0.45675186029446385</v>
      </c>
      <c r="Q5419" s="47">
        <f t="shared" ca="1" si="681"/>
        <v>0.86615750613724951</v>
      </c>
      <c r="R5419" s="47">
        <f t="shared" ca="1" si="682"/>
        <v>-8.4794837271346069E-2</v>
      </c>
      <c r="S5419" s="97">
        <f t="shared" ca="1" si="687"/>
        <v>0.25421278581868983</v>
      </c>
      <c r="V5419">
        <v>5402</v>
      </c>
      <c r="W5419" s="46">
        <v>0.22976570074279801</v>
      </c>
    </row>
    <row r="5420" spans="10:23">
      <c r="J5420">
        <v>5403</v>
      </c>
      <c r="K5420" s="93">
        <f t="shared" ca="1" si="683"/>
        <v>-0.35666029808676381</v>
      </c>
      <c r="L5420" s="93">
        <f t="shared" ca="1" si="683"/>
        <v>-1.061793702133307</v>
      </c>
      <c r="M5420" s="93">
        <f t="shared" ca="1" si="684"/>
        <v>-0.35666029808676381</v>
      </c>
      <c r="N5420" s="101">
        <f t="shared" ca="1" si="680"/>
        <v>-1.1200947342838996</v>
      </c>
      <c r="O5420" s="46">
        <f t="shared" ca="1" si="685"/>
        <v>0.19225315272709023</v>
      </c>
      <c r="P5420" s="46">
        <f t="shared" ca="1" si="686"/>
        <v>0.25626823220364608</v>
      </c>
      <c r="Q5420" s="47">
        <f t="shared" ca="1" si="681"/>
        <v>6.4222993773978498E-2</v>
      </c>
      <c r="R5420" s="47">
        <f t="shared" ca="1" si="682"/>
        <v>-3.1688136228231689E-2</v>
      </c>
      <c r="S5420" s="97">
        <f t="shared" ca="1" si="687"/>
        <v>8.0282508249429271E-2</v>
      </c>
      <c r="V5420">
        <v>5403</v>
      </c>
      <c r="W5420" s="46">
        <v>-8.8433830847301803E-2</v>
      </c>
    </row>
    <row r="5421" spans="10:23">
      <c r="J5421">
        <v>5404</v>
      </c>
      <c r="K5421" s="93">
        <f t="shared" ca="1" si="683"/>
        <v>0.62230221071599667</v>
      </c>
      <c r="L5421" s="93">
        <f t="shared" ca="1" si="683"/>
        <v>-1.2901233715799596</v>
      </c>
      <c r="M5421" s="93">
        <f t="shared" ca="1" si="684"/>
        <v>0.62230221071599667</v>
      </c>
      <c r="N5421" s="101">
        <f t="shared" ca="1" si="680"/>
        <v>-1.0252382157769671</v>
      </c>
      <c r="O5421" s="46">
        <f t="shared" ca="1" si="685"/>
        <v>0.54367080779971655</v>
      </c>
      <c r="P5421" s="46">
        <f t="shared" ca="1" si="686"/>
        <v>0.43197705973995926</v>
      </c>
      <c r="Q5421" s="47">
        <f t="shared" ca="1" si="681"/>
        <v>0.76705830391923113</v>
      </c>
      <c r="R5421" s="47">
        <f t="shared" ca="1" si="682"/>
        <v>-1.6350549587389018E-2</v>
      </c>
      <c r="S5421" s="97">
        <f t="shared" ca="1" si="687"/>
        <v>0.26366012910616377</v>
      </c>
      <c r="V5421">
        <v>5404</v>
      </c>
      <c r="W5421" s="46">
        <v>0.32732669743837001</v>
      </c>
    </row>
    <row r="5422" spans="10:23">
      <c r="J5422">
        <v>5405</v>
      </c>
      <c r="K5422" s="93">
        <f t="shared" ca="1" si="683"/>
        <v>0.22563053271199973</v>
      </c>
      <c r="L5422" s="93">
        <f t="shared" ca="1" si="683"/>
        <v>1.3068734380981493</v>
      </c>
      <c r="M5422" s="93">
        <f t="shared" ca="1" si="684"/>
        <v>0.22563053271199973</v>
      </c>
      <c r="N5422" s="101">
        <f t="shared" ca="1" si="680"/>
        <v>1.3107803068551689</v>
      </c>
      <c r="O5422" s="46">
        <f t="shared" ca="1" si="685"/>
        <v>0.40127778491637139</v>
      </c>
      <c r="P5422" s="46">
        <f t="shared" ca="1" si="686"/>
        <v>0.36078054829828665</v>
      </c>
      <c r="Q5422" s="47">
        <f t="shared" ca="1" si="681"/>
        <v>0.48227225815254082</v>
      </c>
      <c r="R5422" s="47">
        <f t="shared" ca="1" si="682"/>
        <v>0.36136610130218744</v>
      </c>
      <c r="S5422" s="97">
        <f t="shared" ca="1" si="687"/>
        <v>0.38132194310927942</v>
      </c>
      <c r="V5422">
        <v>5405</v>
      </c>
      <c r="W5422" s="46">
        <v>0.21086841455969499</v>
      </c>
    </row>
    <row r="5423" spans="10:23">
      <c r="J5423">
        <v>5406</v>
      </c>
      <c r="K5423" s="93">
        <f t="shared" ca="1" si="683"/>
        <v>3.3790256555133062E-2</v>
      </c>
      <c r="L5423" s="93">
        <f t="shared" ca="1" si="683"/>
        <v>-1.3339537989089252</v>
      </c>
      <c r="M5423" s="93">
        <f t="shared" ca="1" si="684"/>
        <v>3.3790256555133062E-2</v>
      </c>
      <c r="N5423" s="101">
        <f t="shared" ca="1" si="680"/>
        <v>-1.2539531109353292</v>
      </c>
      <c r="O5423" s="46">
        <f t="shared" ca="1" si="685"/>
        <v>0.33241298224075227</v>
      </c>
      <c r="P5423" s="46">
        <f t="shared" ca="1" si="686"/>
        <v>0.32634814696047709</v>
      </c>
      <c r="Q5423" s="47">
        <f t="shared" ca="1" si="681"/>
        <v>0.34454265280130253</v>
      </c>
      <c r="R5423" s="47">
        <f t="shared" ca="1" si="682"/>
        <v>-5.3332030415048248E-2</v>
      </c>
      <c r="S5423" s="97">
        <f t="shared" ca="1" si="687"/>
        <v>0.13954047591285201</v>
      </c>
      <c r="V5423">
        <v>5406</v>
      </c>
      <c r="W5423" s="46">
        <v>0.55842113831029305</v>
      </c>
    </row>
    <row r="5424" spans="10:23">
      <c r="J5424">
        <v>5407</v>
      </c>
      <c r="K5424" s="93">
        <f t="shared" ca="1" si="683"/>
        <v>-5.2062353087128428E-2</v>
      </c>
      <c r="L5424" s="93">
        <f t="shared" ca="1" si="683"/>
        <v>0.37218696446918814</v>
      </c>
      <c r="M5424" s="93">
        <f t="shared" ca="1" si="684"/>
        <v>-5.2062353087128428E-2</v>
      </c>
      <c r="N5424" s="101">
        <f t="shared" ca="1" si="680"/>
        <v>0.33630720764512029</v>
      </c>
      <c r="O5424" s="46">
        <f t="shared" ca="1" si="685"/>
        <v>0.30159451627187039</v>
      </c>
      <c r="P5424" s="46">
        <f t="shared" ca="1" si="686"/>
        <v>0.31093891397603618</v>
      </c>
      <c r="Q5424" s="47">
        <f t="shared" ca="1" si="681"/>
        <v>0.28290572086353882</v>
      </c>
      <c r="R5424" s="47">
        <f t="shared" ca="1" si="682"/>
        <v>0.20380111975363657</v>
      </c>
      <c r="S5424" s="97">
        <f t="shared" ca="1" si="687"/>
        <v>0.25269781801275348</v>
      </c>
      <c r="V5424">
        <v>5407</v>
      </c>
      <c r="W5424" s="46">
        <v>0.53839432454723002</v>
      </c>
    </row>
    <row r="5425" spans="10:23">
      <c r="J5425">
        <v>5408</v>
      </c>
      <c r="K5425" s="93">
        <f t="shared" ca="1" si="683"/>
        <v>0.10946620708048939</v>
      </c>
      <c r="L5425" s="93">
        <f t="shared" ca="1" si="683"/>
        <v>0.48344863529556065</v>
      </c>
      <c r="M5425" s="93">
        <f t="shared" ca="1" si="684"/>
        <v>0.10946620708048939</v>
      </c>
      <c r="N5425" s="101">
        <f t="shared" ca="1" si="680"/>
        <v>0.4931622330483928</v>
      </c>
      <c r="O5425" s="46">
        <f t="shared" ca="1" si="685"/>
        <v>0.35957833825784452</v>
      </c>
      <c r="P5425" s="46">
        <f t="shared" ca="1" si="686"/>
        <v>0.33993082496902327</v>
      </c>
      <c r="Q5425" s="47">
        <f t="shared" ca="1" si="681"/>
        <v>0.39887336483548708</v>
      </c>
      <c r="R5425" s="47">
        <f t="shared" ca="1" si="682"/>
        <v>0.22916339933169683</v>
      </c>
      <c r="S5425" s="97">
        <f t="shared" ca="1" si="687"/>
        <v>0.2943708687947707</v>
      </c>
      <c r="V5425">
        <v>5408</v>
      </c>
      <c r="W5425" s="46">
        <v>-0.24602867050697699</v>
      </c>
    </row>
    <row r="5426" spans="10:23">
      <c r="J5426">
        <v>5409</v>
      </c>
      <c r="K5426" s="93">
        <f t="shared" ca="1" si="683"/>
        <v>-0.44671519893468853</v>
      </c>
      <c r="L5426" s="93">
        <f t="shared" ca="1" si="683"/>
        <v>-0.5935099212187791</v>
      </c>
      <c r="M5426" s="93">
        <f t="shared" ca="1" si="684"/>
        <v>-0.44671519893468853</v>
      </c>
      <c r="N5426" s="101">
        <f t="shared" ca="1" si="680"/>
        <v>-0.70476223302742547</v>
      </c>
      <c r="O5426" s="46">
        <f t="shared" ca="1" si="685"/>
        <v>0.15992619250214896</v>
      </c>
      <c r="P5426" s="46">
        <f t="shared" ca="1" si="686"/>
        <v>0.24010475209117546</v>
      </c>
      <c r="Q5426" s="47">
        <f t="shared" ca="1" si="681"/>
        <v>-4.3092667590405309E-4</v>
      </c>
      <c r="R5426" s="47">
        <f t="shared" ca="1" si="682"/>
        <v>3.5468009949677068E-2</v>
      </c>
      <c r="S5426" s="97">
        <f t="shared" ca="1" si="687"/>
        <v>9.7697101225913019E-2</v>
      </c>
      <c r="V5426">
        <v>5409</v>
      </c>
      <c r="W5426" s="46">
        <v>0.57069628197084499</v>
      </c>
    </row>
    <row r="5427" spans="10:23">
      <c r="J5427">
        <v>5410</v>
      </c>
      <c r="K5427" s="93">
        <f t="shared" ca="1" si="683"/>
        <v>1.4962659805801746</v>
      </c>
      <c r="L5427" s="93">
        <f t="shared" ca="1" si="683"/>
        <v>0.90566905619106608</v>
      </c>
      <c r="M5427" s="93">
        <f t="shared" ca="1" si="684"/>
        <v>1.4962659805801746</v>
      </c>
      <c r="N5427" s="101">
        <f t="shared" ca="1" si="680"/>
        <v>1.3344957547192826</v>
      </c>
      <c r="O5427" s="46">
        <f t="shared" ca="1" si="685"/>
        <v>0.8573971209755985</v>
      </c>
      <c r="P5427" s="46">
        <f t="shared" ca="1" si="686"/>
        <v>0.58884021632790029</v>
      </c>
      <c r="Q5427" s="47">
        <f t="shared" ca="1" si="681"/>
        <v>1.394510930270995</v>
      </c>
      <c r="R5427" s="47">
        <f t="shared" ca="1" si="682"/>
        <v>0.36520071111148217</v>
      </c>
      <c r="S5427" s="97">
        <f t="shared" ca="1" si="687"/>
        <v>0.61129891604354036</v>
      </c>
      <c r="V5427">
        <v>5410</v>
      </c>
      <c r="W5427" s="46">
        <v>0.91228530132361896</v>
      </c>
    </row>
    <row r="5428" spans="10:23">
      <c r="J5428">
        <v>5411</v>
      </c>
      <c r="K5428" s="93">
        <f t="shared" ca="1" si="683"/>
        <v>0.31387100504438364</v>
      </c>
      <c r="L5428" s="93">
        <f t="shared" ca="1" si="683"/>
        <v>0.55841459675181193</v>
      </c>
      <c r="M5428" s="93">
        <f t="shared" ca="1" si="684"/>
        <v>0.31387100504438364</v>
      </c>
      <c r="N5428" s="101">
        <f t="shared" ca="1" si="680"/>
        <v>0.62924151208315504</v>
      </c>
      <c r="O5428" s="46">
        <f t="shared" ca="1" si="685"/>
        <v>0.43295342069477383</v>
      </c>
      <c r="P5428" s="46">
        <f t="shared" ca="1" si="686"/>
        <v>0.3766183661874879</v>
      </c>
      <c r="Q5428" s="47">
        <f t="shared" ca="1" si="681"/>
        <v>0.54562352970934569</v>
      </c>
      <c r="R5428" s="47">
        <f t="shared" ca="1" si="682"/>
        <v>0.25116639675423597</v>
      </c>
      <c r="S5428" s="97">
        <f t="shared" ca="1" si="687"/>
        <v>0.34205990872450487</v>
      </c>
      <c r="V5428">
        <v>5411</v>
      </c>
      <c r="W5428" s="46">
        <v>5.0811192146972002E-2</v>
      </c>
    </row>
    <row r="5429" spans="10:23">
      <c r="J5429">
        <v>5412</v>
      </c>
      <c r="K5429" s="93">
        <f t="shared" ca="1" si="683"/>
        <v>0.79067172896501392</v>
      </c>
      <c r="L5429" s="93">
        <f t="shared" ca="1" si="683"/>
        <v>-0.13814489691923446</v>
      </c>
      <c r="M5429" s="93">
        <f t="shared" ca="1" si="684"/>
        <v>0.79067172896501392</v>
      </c>
      <c r="N5429" s="101">
        <f t="shared" ca="1" si="680"/>
        <v>0.12047849313795739</v>
      </c>
      <c r="O5429" s="46">
        <f t="shared" ca="1" si="685"/>
        <v>0.60411032489740202</v>
      </c>
      <c r="P5429" s="46">
        <f t="shared" ca="1" si="686"/>
        <v>0.46219681828880199</v>
      </c>
      <c r="Q5429" s="47">
        <f t="shared" ca="1" si="681"/>
        <v>0.88793733811460196</v>
      </c>
      <c r="R5429" s="47">
        <f t="shared" ca="1" si="682"/>
        <v>0.16890323755808268</v>
      </c>
      <c r="S5429" s="97">
        <f t="shared" ca="1" si="687"/>
        <v>0.38650678122774235</v>
      </c>
      <c r="V5429">
        <v>5412</v>
      </c>
      <c r="W5429" s="46">
        <v>-0.14752160323172001</v>
      </c>
    </row>
    <row r="5430" spans="10:23">
      <c r="J5430">
        <v>5413</v>
      </c>
      <c r="K5430" s="93">
        <f t="shared" ca="1" si="683"/>
        <v>1.8169329533906717</v>
      </c>
      <c r="L5430" s="93">
        <f t="shared" ca="1" si="683"/>
        <v>0.67476571306066013</v>
      </c>
      <c r="M5430" s="93">
        <f t="shared" ca="1" si="684"/>
        <v>1.8169329533906717</v>
      </c>
      <c r="N5430" s="101">
        <f t="shared" ca="1" si="680"/>
        <v>1.2175594680770954</v>
      </c>
      <c r="O5430" s="46">
        <f t="shared" ca="1" si="685"/>
        <v>0.97250677495214999</v>
      </c>
      <c r="P5430" s="46">
        <f t="shared" ca="1" si="686"/>
        <v>0.64639504331617603</v>
      </c>
      <c r="Q5430" s="47">
        <f t="shared" ca="1" si="681"/>
        <v>1.624730238224098</v>
      </c>
      <c r="R5430" s="47">
        <f t="shared" ca="1" si="682"/>
        <v>0.34629299178904172</v>
      </c>
      <c r="S5430" s="97">
        <f t="shared" ca="1" si="687"/>
        <v>0.65939988337059585</v>
      </c>
      <c r="V5430">
        <v>5413</v>
      </c>
      <c r="W5430" s="46">
        <v>0.57451256750045099</v>
      </c>
    </row>
    <row r="5431" spans="10:23">
      <c r="J5431">
        <v>5414</v>
      </c>
      <c r="K5431" s="93">
        <f t="shared" ca="1" si="683"/>
        <v>1.7687334751788915</v>
      </c>
      <c r="L5431" s="93">
        <f t="shared" ca="1" si="683"/>
        <v>0.36957087438077885</v>
      </c>
      <c r="M5431" s="93">
        <f t="shared" ca="1" si="684"/>
        <v>1.7687334751788915</v>
      </c>
      <c r="N5431" s="101">
        <f t="shared" ca="1" si="680"/>
        <v>0.91288085704450606</v>
      </c>
      <c r="O5431" s="46">
        <f t="shared" ca="1" si="685"/>
        <v>0.95520463369893416</v>
      </c>
      <c r="P5431" s="46">
        <f t="shared" ca="1" si="686"/>
        <v>0.63774397268956806</v>
      </c>
      <c r="Q5431" s="47">
        <f t="shared" ca="1" si="681"/>
        <v>1.5901259557176664</v>
      </c>
      <c r="R5431" s="47">
        <f t="shared" ca="1" si="682"/>
        <v>0.29702874861546985</v>
      </c>
      <c r="S5431" s="97">
        <f t="shared" ca="1" si="687"/>
        <v>0.62611669115720203</v>
      </c>
      <c r="V5431">
        <v>5414</v>
      </c>
      <c r="W5431" s="46">
        <v>0.69778596513764801</v>
      </c>
    </row>
    <row r="5432" spans="10:23">
      <c r="J5432">
        <v>5415</v>
      </c>
      <c r="K5432" s="93">
        <f t="shared" ca="1" si="683"/>
        <v>-0.3729103432585027</v>
      </c>
      <c r="L5432" s="93">
        <f t="shared" ca="1" si="683"/>
        <v>0.65506737068597432</v>
      </c>
      <c r="M5432" s="93">
        <f t="shared" ca="1" si="684"/>
        <v>-0.3729103432585027</v>
      </c>
      <c r="N5432" s="101">
        <f t="shared" ca="1" si="680"/>
        <v>0.50246450638896922</v>
      </c>
      <c r="O5432" s="46">
        <f t="shared" ca="1" si="685"/>
        <v>0.18641988258882872</v>
      </c>
      <c r="P5432" s="46">
        <f t="shared" ca="1" si="686"/>
        <v>0.25335159713451533</v>
      </c>
      <c r="Q5432" s="47">
        <f t="shared" ca="1" si="681"/>
        <v>5.2556453497455469E-2</v>
      </c>
      <c r="R5432" s="47">
        <f t="shared" ca="1" si="682"/>
        <v>0.23066750706792441</v>
      </c>
      <c r="S5432" s="97">
        <f t="shared" ca="1" si="687"/>
        <v>0.20854369482837656</v>
      </c>
      <c r="V5432">
        <v>5415</v>
      </c>
      <c r="W5432" s="46">
        <v>0.46195402511119998</v>
      </c>
    </row>
    <row r="5433" spans="10:23">
      <c r="J5433">
        <v>5416</v>
      </c>
      <c r="K5433" s="93">
        <f t="shared" ca="1" si="683"/>
        <v>-0.39071451903568966</v>
      </c>
      <c r="L5433" s="93">
        <f t="shared" ca="1" si="683"/>
        <v>0.53666497895152832</v>
      </c>
      <c r="M5433" s="93">
        <f t="shared" ca="1" si="684"/>
        <v>-0.39071451903568966</v>
      </c>
      <c r="N5433" s="101">
        <f t="shared" ca="1" si="680"/>
        <v>0.38454706203568378</v>
      </c>
      <c r="O5433" s="46">
        <f t="shared" ca="1" si="685"/>
        <v>0.18002872700742484</v>
      </c>
      <c r="P5433" s="46">
        <f t="shared" ca="1" si="686"/>
        <v>0.25015601934381337</v>
      </c>
      <c r="Q5433" s="47">
        <f t="shared" ca="1" si="681"/>
        <v>3.9774142334647711E-2</v>
      </c>
      <c r="R5433" s="47">
        <f t="shared" ca="1" si="682"/>
        <v>0.2116011419123966</v>
      </c>
      <c r="S5433" s="97">
        <f t="shared" ca="1" si="687"/>
        <v>0.19581493445991072</v>
      </c>
      <c r="V5433">
        <v>5416</v>
      </c>
      <c r="W5433" s="46">
        <v>0.26481638694267001</v>
      </c>
    </row>
    <row r="5434" spans="10:23">
      <c r="J5434">
        <v>5417</v>
      </c>
      <c r="K5434" s="93">
        <f t="shared" ca="1" si="683"/>
        <v>0.32316705771604776</v>
      </c>
      <c r="L5434" s="93">
        <f t="shared" ca="1" si="683"/>
        <v>0.49064809273249327</v>
      </c>
      <c r="M5434" s="93">
        <f t="shared" ca="1" si="684"/>
        <v>0.32316705771604776</v>
      </c>
      <c r="N5434" s="101">
        <f t="shared" ca="1" si="680"/>
        <v>0.56794958219424707</v>
      </c>
      <c r="O5434" s="46">
        <f t="shared" ca="1" si="685"/>
        <v>0.43629041981571359</v>
      </c>
      <c r="P5434" s="46">
        <f t="shared" ca="1" si="686"/>
        <v>0.37828686574795778</v>
      </c>
      <c r="Q5434" s="47">
        <f t="shared" ca="1" si="681"/>
        <v>0.55229752795122522</v>
      </c>
      <c r="R5434" s="47">
        <f t="shared" ca="1" si="682"/>
        <v>0.24125595201250874</v>
      </c>
      <c r="S5434" s="97">
        <f t="shared" ca="1" si="687"/>
        <v>0.33877318591411115</v>
      </c>
      <c r="V5434">
        <v>5417</v>
      </c>
      <c r="W5434" s="46">
        <v>0.24730005298331101</v>
      </c>
    </row>
    <row r="5435" spans="10:23">
      <c r="J5435">
        <v>5418</v>
      </c>
      <c r="K5435" s="93">
        <f t="shared" ca="1" si="683"/>
        <v>0.25834095348464958</v>
      </c>
      <c r="L5435" s="93">
        <f t="shared" ca="1" si="683"/>
        <v>-1.6166255064823563</v>
      </c>
      <c r="M5435" s="93">
        <f t="shared" ca="1" si="684"/>
        <v>0.25834095348464958</v>
      </c>
      <c r="N5435" s="101">
        <f t="shared" ca="1" si="680"/>
        <v>-1.4505372455518468</v>
      </c>
      <c r="O5435" s="46">
        <f t="shared" ca="1" si="685"/>
        <v>0.41301982739603854</v>
      </c>
      <c r="P5435" s="46">
        <f t="shared" ca="1" si="686"/>
        <v>0.36665156953812028</v>
      </c>
      <c r="Q5435" s="47">
        <f t="shared" ca="1" si="681"/>
        <v>0.50575634311187512</v>
      </c>
      <c r="R5435" s="47">
        <f t="shared" ca="1" si="682"/>
        <v>-8.5118208575018978E-2</v>
      </c>
      <c r="S5435" s="97">
        <f t="shared" ca="1" si="687"/>
        <v>0.16395080941050977</v>
      </c>
      <c r="V5435">
        <v>5418</v>
      </c>
      <c r="W5435" s="46">
        <v>0.42446563154853401</v>
      </c>
    </row>
    <row r="5436" spans="10:23">
      <c r="J5436">
        <v>5419</v>
      </c>
      <c r="K5436" s="93">
        <f t="shared" ca="1" si="683"/>
        <v>-0.40150319934052309</v>
      </c>
      <c r="L5436" s="93">
        <f t="shared" ca="1" si="683"/>
        <v>0.44265904906830744</v>
      </c>
      <c r="M5436" s="93">
        <f t="shared" ca="1" si="684"/>
        <v>-0.40150319934052309</v>
      </c>
      <c r="N5436" s="101">
        <f t="shared" ca="1" si="680"/>
        <v>0.29199057795784961</v>
      </c>
      <c r="O5436" s="46">
        <f t="shared" ca="1" si="685"/>
        <v>0.17615592013283934</v>
      </c>
      <c r="P5436" s="46">
        <f t="shared" ca="1" si="686"/>
        <v>0.24821961590652064</v>
      </c>
      <c r="Q5436" s="47">
        <f t="shared" ca="1" si="681"/>
        <v>3.2028528585476723E-2</v>
      </c>
      <c r="R5436" s="47">
        <f t="shared" ca="1" si="682"/>
        <v>0.19663545356477072</v>
      </c>
      <c r="S5436" s="97">
        <f t="shared" ca="1" si="687"/>
        <v>0.18639568684880503</v>
      </c>
      <c r="V5436">
        <v>5419</v>
      </c>
      <c r="W5436" s="46">
        <v>0.96951405581151995</v>
      </c>
    </row>
    <row r="5437" spans="10:23">
      <c r="J5437">
        <v>5420</v>
      </c>
      <c r="K5437" s="93">
        <f t="shared" ca="1" si="683"/>
        <v>-0.71019382803801656</v>
      </c>
      <c r="L5437" s="93">
        <f t="shared" ca="1" si="683"/>
        <v>-0.37175981333339198</v>
      </c>
      <c r="M5437" s="93">
        <f t="shared" ca="1" si="684"/>
        <v>-0.71019382803801656</v>
      </c>
      <c r="N5437" s="101">
        <f t="shared" ca="1" si="680"/>
        <v>-0.57831679859804719</v>
      </c>
      <c r="O5437" s="46">
        <f t="shared" ca="1" si="685"/>
        <v>6.5345408081223966E-2</v>
      </c>
      <c r="P5437" s="46">
        <f t="shared" ca="1" si="686"/>
        <v>0.19281435988071297</v>
      </c>
      <c r="Q5437" s="47">
        <f t="shared" ca="1" si="681"/>
        <v>-0.18959249551775403</v>
      </c>
      <c r="R5437" s="47">
        <f t="shared" ca="1" si="682"/>
        <v>5.5913287052671762E-2</v>
      </c>
      <c r="S5437" s="97">
        <f t="shared" ca="1" si="687"/>
        <v>6.0629347566947864E-2</v>
      </c>
      <c r="V5437">
        <v>5420</v>
      </c>
      <c r="W5437" s="46">
        <v>0.101927323621709</v>
      </c>
    </row>
    <row r="5438" spans="10:23">
      <c r="J5438">
        <v>5421</v>
      </c>
      <c r="K5438" s="93">
        <f t="shared" ca="1" si="683"/>
        <v>-0.4673444346466325</v>
      </c>
      <c r="L5438" s="93">
        <f t="shared" ca="1" si="683"/>
        <v>2.121708139838966E-2</v>
      </c>
      <c r="M5438" s="93">
        <f t="shared" ca="1" si="684"/>
        <v>-0.4673444346466325</v>
      </c>
      <c r="N5438" s="101">
        <f t="shared" ca="1" si="680"/>
        <v>-0.12851045626914656</v>
      </c>
      <c r="O5438" s="46">
        <f t="shared" ca="1" si="685"/>
        <v>0.15252092664707784</v>
      </c>
      <c r="P5438" s="46">
        <f t="shared" ca="1" si="686"/>
        <v>0.2364021191636399</v>
      </c>
      <c r="Q5438" s="47">
        <f t="shared" ca="1" si="681"/>
        <v>-1.5241458386046292E-2</v>
      </c>
      <c r="R5438" s="47">
        <f t="shared" ca="1" si="682"/>
        <v>0.12864359442280623</v>
      </c>
      <c r="S5438" s="97">
        <f t="shared" ca="1" si="687"/>
        <v>0.14058226053494205</v>
      </c>
      <c r="V5438">
        <v>5421</v>
      </c>
      <c r="W5438" s="46">
        <v>0.93808807162066399</v>
      </c>
    </row>
    <row r="5439" spans="10:23">
      <c r="J5439">
        <v>5422</v>
      </c>
      <c r="K5439" s="93">
        <f t="shared" ca="1" si="683"/>
        <v>1.613158692074407</v>
      </c>
      <c r="L5439" s="93">
        <f t="shared" ca="1" si="683"/>
        <v>-1.2711005443225726E-2</v>
      </c>
      <c r="M5439" s="93">
        <f t="shared" ca="1" si="684"/>
        <v>1.613158692074407</v>
      </c>
      <c r="N5439" s="101">
        <f t="shared" ca="1" si="680"/>
        <v>0.50096956250373859</v>
      </c>
      <c r="O5439" s="46">
        <f t="shared" ca="1" si="685"/>
        <v>0.89935803592281283</v>
      </c>
      <c r="P5439" s="46">
        <f t="shared" ca="1" si="686"/>
        <v>0.6098206738015074</v>
      </c>
      <c r="Q5439" s="47">
        <f t="shared" ca="1" si="681"/>
        <v>1.4784327601654237</v>
      </c>
      <c r="R5439" s="47">
        <f t="shared" ca="1" si="682"/>
        <v>0.23042578586917256</v>
      </c>
      <c r="S5439" s="97">
        <f t="shared" ca="1" si="687"/>
        <v>0.56489191089599267</v>
      </c>
      <c r="V5439">
        <v>5422</v>
      </c>
      <c r="W5439" s="46">
        <v>0.71650905140154197</v>
      </c>
    </row>
    <row r="5440" spans="10:23">
      <c r="J5440">
        <v>5423</v>
      </c>
      <c r="K5440" s="93">
        <f t="shared" ca="1" si="683"/>
        <v>0.46992800096002785</v>
      </c>
      <c r="L5440" s="93">
        <f t="shared" ca="1" si="683"/>
        <v>-4.1604090164761888E-2</v>
      </c>
      <c r="M5440" s="93">
        <f t="shared" ca="1" si="684"/>
        <v>0.46992800096002785</v>
      </c>
      <c r="N5440" s="101">
        <f t="shared" ca="1" si="680"/>
        <v>0.11000350804682667</v>
      </c>
      <c r="O5440" s="46">
        <f t="shared" ca="1" si="685"/>
        <v>0.48897311814919742</v>
      </c>
      <c r="P5440" s="46">
        <f t="shared" ca="1" si="686"/>
        <v>0.40462821491469969</v>
      </c>
      <c r="Q5440" s="47">
        <f t="shared" ca="1" si="681"/>
        <v>0.65766292461819287</v>
      </c>
      <c r="R5440" s="47">
        <f t="shared" ca="1" si="682"/>
        <v>0.16720951113921764</v>
      </c>
      <c r="S5440" s="97">
        <f t="shared" ca="1" si="687"/>
        <v>0.32809131464420754</v>
      </c>
      <c r="V5440">
        <v>5423</v>
      </c>
      <c r="W5440" s="46">
        <v>1.53366596826723</v>
      </c>
    </row>
    <row r="5441" spans="10:23">
      <c r="J5441">
        <v>5424</v>
      </c>
      <c r="K5441" s="93">
        <f t="shared" ca="1" si="683"/>
        <v>-0.33576239596317203</v>
      </c>
      <c r="L5441" s="93">
        <f t="shared" ca="1" si="683"/>
        <v>-1.5168300518295919</v>
      </c>
      <c r="M5441" s="93">
        <f t="shared" ca="1" si="684"/>
        <v>-0.33576239596317203</v>
      </c>
      <c r="N5441" s="101">
        <f t="shared" ca="1" si="680"/>
        <v>-1.5448610457519472</v>
      </c>
      <c r="O5441" s="46">
        <f t="shared" ca="1" si="685"/>
        <v>0.19975486162214406</v>
      </c>
      <c r="P5441" s="46">
        <f t="shared" ca="1" si="686"/>
        <v>0.26001908665117301</v>
      </c>
      <c r="Q5441" s="47">
        <f t="shared" ca="1" si="681"/>
        <v>7.9226411564086191E-2</v>
      </c>
      <c r="R5441" s="47">
        <f t="shared" ca="1" si="682"/>
        <v>-0.10036965866652578</v>
      </c>
      <c r="S5441" s="97">
        <f t="shared" ca="1" si="687"/>
        <v>4.9692601477809142E-2</v>
      </c>
      <c r="V5441">
        <v>5424</v>
      </c>
      <c r="W5441" s="46">
        <v>0.244413886825112</v>
      </c>
    </row>
    <row r="5442" spans="10:23">
      <c r="J5442">
        <v>5425</v>
      </c>
      <c r="K5442" s="93">
        <f t="shared" ca="1" si="683"/>
        <v>-1.0179715944038956</v>
      </c>
      <c r="L5442" s="93">
        <f t="shared" ca="1" si="683"/>
        <v>0.65961444374727018</v>
      </c>
      <c r="M5442" s="93">
        <f t="shared" ca="1" si="684"/>
        <v>-1.0179715944038956</v>
      </c>
      <c r="N5442" s="101">
        <f t="shared" ca="1" si="680"/>
        <v>0.30163156099036231</v>
      </c>
      <c r="O5442" s="46">
        <f t="shared" ca="1" si="685"/>
        <v>-4.5137414261035347E-2</v>
      </c>
      <c r="P5442" s="46">
        <f t="shared" ca="1" si="686"/>
        <v>0.13757294870958331</v>
      </c>
      <c r="Q5442" s="47">
        <f t="shared" ca="1" si="681"/>
        <v>-0.41055814020227266</v>
      </c>
      <c r="R5442" s="47">
        <f t="shared" ca="1" si="682"/>
        <v>0.19819432811437007</v>
      </c>
      <c r="S5442" s="97">
        <f t="shared" ca="1" si="687"/>
        <v>7.6528456926667363E-2</v>
      </c>
      <c r="V5442">
        <v>5425</v>
      </c>
      <c r="W5442" s="46">
        <v>1.32405768658254</v>
      </c>
    </row>
    <row r="5443" spans="10:23">
      <c r="J5443">
        <v>5426</v>
      </c>
      <c r="K5443" s="93">
        <f t="shared" ca="1" si="683"/>
        <v>-0.77589123935996196</v>
      </c>
      <c r="L5443" s="93">
        <f t="shared" ca="1" si="683"/>
        <v>2.1854005990007024</v>
      </c>
      <c r="M5443" s="93">
        <f t="shared" ca="1" si="684"/>
        <v>-0.77589123935996196</v>
      </c>
      <c r="N5443" s="101">
        <f t="shared" ca="1" si="680"/>
        <v>1.8251907471904165</v>
      </c>
      <c r="O5443" s="46">
        <f t="shared" ca="1" si="685"/>
        <v>4.1762043015145189E-2</v>
      </c>
      <c r="P5443" s="46">
        <f t="shared" ca="1" si="686"/>
        <v>0.18102267734767358</v>
      </c>
      <c r="Q5443" s="47">
        <f t="shared" ca="1" si="681"/>
        <v>-0.23675922564991159</v>
      </c>
      <c r="R5443" s="47">
        <f t="shared" ca="1" si="682"/>
        <v>0.44454240612323426</v>
      </c>
      <c r="S5443" s="97">
        <f t="shared" ca="1" si="687"/>
        <v>0.24315222456918972</v>
      </c>
      <c r="V5443">
        <v>5426</v>
      </c>
      <c r="W5443" s="46">
        <v>0.25154927286469397</v>
      </c>
    </row>
    <row r="5444" spans="10:23">
      <c r="J5444">
        <v>5427</v>
      </c>
      <c r="K5444" s="93">
        <f t="shared" ca="1" si="683"/>
        <v>-0.57022377937313229</v>
      </c>
      <c r="L5444" s="93">
        <f t="shared" ca="1" si="683"/>
        <v>1.4296432701586612</v>
      </c>
      <c r="M5444" s="93">
        <f t="shared" ca="1" si="684"/>
        <v>-0.57022377937313229</v>
      </c>
      <c r="N5444" s="101">
        <f t="shared" ca="1" si="680"/>
        <v>1.1740767955111422</v>
      </c>
      <c r="O5444" s="46">
        <f t="shared" ca="1" si="685"/>
        <v>0.11559038257199408</v>
      </c>
      <c r="P5444" s="46">
        <f t="shared" ca="1" si="686"/>
        <v>0.21793684712609801</v>
      </c>
      <c r="Q5444" s="47">
        <f t="shared" ca="1" si="681"/>
        <v>-8.91025465362138E-2</v>
      </c>
      <c r="R5444" s="47">
        <f t="shared" ca="1" si="682"/>
        <v>0.33926217020341753</v>
      </c>
      <c r="S5444" s="97">
        <f t="shared" ca="1" si="687"/>
        <v>0.22742627638770579</v>
      </c>
      <c r="V5444">
        <v>5427</v>
      </c>
      <c r="W5444" s="46">
        <v>0.93548766977044395</v>
      </c>
    </row>
    <row r="5445" spans="10:23">
      <c r="J5445">
        <v>5428</v>
      </c>
      <c r="K5445" s="93">
        <f t="shared" ca="1" si="683"/>
        <v>1.0720425104655467</v>
      </c>
      <c r="L5445" s="93">
        <f t="shared" ca="1" si="683"/>
        <v>-0.32191661478425132</v>
      </c>
      <c r="M5445" s="93">
        <f t="shared" ca="1" si="684"/>
        <v>1.0720425104655467</v>
      </c>
      <c r="N5445" s="101">
        <f t="shared" ca="1" si="680"/>
        <v>3.5729837649193463E-2</v>
      </c>
      <c r="O5445" s="46">
        <f t="shared" ca="1" si="685"/>
        <v>0.70511384582058312</v>
      </c>
      <c r="P5445" s="46">
        <f t="shared" ca="1" si="686"/>
        <v>0.5126985787503926</v>
      </c>
      <c r="Q5445" s="47">
        <f t="shared" ca="1" si="681"/>
        <v>1.0899443799609643</v>
      </c>
      <c r="R5445" s="47">
        <f t="shared" ca="1" si="682"/>
        <v>0.15520001645410714</v>
      </c>
      <c r="S5445" s="97">
        <f t="shared" ca="1" si="687"/>
        <v>0.4301569311373451</v>
      </c>
      <c r="V5445">
        <v>5428</v>
      </c>
      <c r="W5445" s="46">
        <v>0.77605519764214603</v>
      </c>
    </row>
    <row r="5446" spans="10:23">
      <c r="J5446">
        <v>5429</v>
      </c>
      <c r="K5446" s="93">
        <f t="shared" ca="1" si="683"/>
        <v>7.2107098558665539E-2</v>
      </c>
      <c r="L5446" s="93">
        <f t="shared" ca="1" si="683"/>
        <v>0.74428742983428309</v>
      </c>
      <c r="M5446" s="93">
        <f t="shared" ca="1" si="684"/>
        <v>7.2107098558665539E-2</v>
      </c>
      <c r="N5446" s="101">
        <f t="shared" ca="1" si="680"/>
        <v>0.72857807436633093</v>
      </c>
      <c r="O5446" s="46">
        <f t="shared" ca="1" si="685"/>
        <v>0.3461675587905092</v>
      </c>
      <c r="P5446" s="46">
        <f t="shared" ca="1" si="686"/>
        <v>0.33322543523535558</v>
      </c>
      <c r="Q5446" s="47">
        <f t="shared" ca="1" si="681"/>
        <v>0.37205180590081649</v>
      </c>
      <c r="R5446" s="47">
        <f t="shared" ca="1" si="682"/>
        <v>0.26722837282718581</v>
      </c>
      <c r="S5446" s="97">
        <f t="shared" ca="1" si="687"/>
        <v>0.30669796580884751</v>
      </c>
      <c r="V5446">
        <v>5429</v>
      </c>
      <c r="W5446" s="46">
        <v>-0.22041175207093999</v>
      </c>
    </row>
    <row r="5447" spans="10:23">
      <c r="J5447">
        <v>5430</v>
      </c>
      <c r="K5447" s="93">
        <f t="shared" ca="1" si="683"/>
        <v>0.15101569024629491</v>
      </c>
      <c r="L5447" s="93">
        <f t="shared" ca="1" si="683"/>
        <v>0.12552343449981437</v>
      </c>
      <c r="M5447" s="93">
        <f t="shared" ca="1" si="684"/>
        <v>0.15101569024629491</v>
      </c>
      <c r="N5447" s="101">
        <f t="shared" ca="1" si="680"/>
        <v>0.16703303529918023</v>
      </c>
      <c r="O5447" s="46">
        <f t="shared" ca="1" si="685"/>
        <v>0.37449333429938214</v>
      </c>
      <c r="P5447" s="46">
        <f t="shared" ca="1" si="686"/>
        <v>0.34738832298979205</v>
      </c>
      <c r="Q5447" s="47">
        <f t="shared" ca="1" si="681"/>
        <v>0.42870335691856237</v>
      </c>
      <c r="R5447" s="47">
        <f t="shared" ca="1" si="682"/>
        <v>0.17643075738657327</v>
      </c>
      <c r="S5447" s="97">
        <f t="shared" ca="1" si="687"/>
        <v>0.27546204584297773</v>
      </c>
      <c r="V5447">
        <v>5430</v>
      </c>
      <c r="W5447" s="46">
        <v>-0.21968440235877201</v>
      </c>
    </row>
    <row r="5448" spans="10:23">
      <c r="J5448">
        <v>5431</v>
      </c>
      <c r="K5448" s="93">
        <f t="shared" ca="1" si="683"/>
        <v>-0.64124219337656041</v>
      </c>
      <c r="L5448" s="93">
        <f t="shared" ca="1" si="683"/>
        <v>1.2619216893361158</v>
      </c>
      <c r="M5448" s="93">
        <f t="shared" ca="1" si="684"/>
        <v>-0.64124219337656041</v>
      </c>
      <c r="N5448" s="101">
        <f t="shared" ca="1" si="680"/>
        <v>0.99247733558467555</v>
      </c>
      <c r="O5448" s="46">
        <f t="shared" ca="1" si="685"/>
        <v>9.0096939981855029E-2</v>
      </c>
      <c r="P5448" s="46">
        <f t="shared" ca="1" si="686"/>
        <v>0.2051901258310285</v>
      </c>
      <c r="Q5448" s="47">
        <f t="shared" ca="1" si="681"/>
        <v>-0.14008943171649191</v>
      </c>
      <c r="R5448" s="47">
        <f t="shared" ca="1" si="682"/>
        <v>0.30989890140129661</v>
      </c>
      <c r="S5448" s="97">
        <f t="shared" ca="1" si="687"/>
        <v>0.19999792069157582</v>
      </c>
      <c r="V5448">
        <v>5431</v>
      </c>
      <c r="W5448" s="46">
        <v>-0.13910120360568801</v>
      </c>
    </row>
    <row r="5449" spans="10:23">
      <c r="J5449">
        <v>5432</v>
      </c>
      <c r="K5449" s="93">
        <f t="shared" ca="1" si="683"/>
        <v>0.50075464679351112</v>
      </c>
      <c r="L5449" s="93">
        <f t="shared" ca="1" si="683"/>
        <v>-0.25827879320511421</v>
      </c>
      <c r="M5449" s="93">
        <f t="shared" ca="1" si="684"/>
        <v>0.50075464679351112</v>
      </c>
      <c r="N5449" s="101">
        <f t="shared" ca="1" si="680"/>
        <v>-8.5618570281836087E-2</v>
      </c>
      <c r="O5449" s="46">
        <f t="shared" ca="1" si="685"/>
        <v>0.50003894293323892</v>
      </c>
      <c r="P5449" s="46">
        <f t="shared" ca="1" si="686"/>
        <v>0.41016112730672044</v>
      </c>
      <c r="Q5449" s="47">
        <f t="shared" ca="1" si="681"/>
        <v>0.67979457418627587</v>
      </c>
      <c r="R5449" s="47">
        <f t="shared" ca="1" si="682"/>
        <v>0.13557889025565342</v>
      </c>
      <c r="S5449" s="97">
        <f t="shared" ca="1" si="687"/>
        <v>0.31780891659444616</v>
      </c>
      <c r="V5449">
        <v>5432</v>
      </c>
      <c r="W5449" s="46">
        <v>0.41996369604800099</v>
      </c>
    </row>
    <row r="5450" spans="10:23">
      <c r="J5450">
        <v>5433</v>
      </c>
      <c r="K5450" s="93">
        <f t="shared" ca="1" si="683"/>
        <v>0.27708377601444983</v>
      </c>
      <c r="L5450" s="93">
        <f t="shared" ca="1" si="683"/>
        <v>-8.4199494719046281E-2</v>
      </c>
      <c r="M5450" s="93">
        <f t="shared" ca="1" si="684"/>
        <v>0.27708377601444983</v>
      </c>
      <c r="N5450" s="101">
        <f t="shared" ca="1" si="680"/>
        <v>8.2907313682531181E-3</v>
      </c>
      <c r="O5450" s="46">
        <f t="shared" ca="1" si="685"/>
        <v>0.41974792850679499</v>
      </c>
      <c r="P5450" s="46">
        <f t="shared" ca="1" si="686"/>
        <v>0.37001562009349848</v>
      </c>
      <c r="Q5450" s="47">
        <f t="shared" ca="1" si="681"/>
        <v>0.51921254533338801</v>
      </c>
      <c r="R5450" s="47">
        <f t="shared" ca="1" si="682"/>
        <v>0.15076331904463544</v>
      </c>
      <c r="S5450" s="97">
        <f t="shared" ca="1" si="687"/>
        <v>0.28525562377571523</v>
      </c>
      <c r="V5450">
        <v>5433</v>
      </c>
      <c r="W5450" s="46">
        <v>0.188980375853152</v>
      </c>
    </row>
    <row r="5451" spans="10:23">
      <c r="J5451">
        <v>5434</v>
      </c>
      <c r="K5451" s="93">
        <f t="shared" ca="1" si="683"/>
        <v>-1.2326237457404339</v>
      </c>
      <c r="L5451" s="93">
        <f t="shared" ca="1" si="683"/>
        <v>4.6749608638495033E-2</v>
      </c>
      <c r="M5451" s="93">
        <f t="shared" ca="1" si="684"/>
        <v>-1.2326237457404339</v>
      </c>
      <c r="N5451" s="101">
        <f t="shared" ca="1" si="680"/>
        <v>-0.34767948535436366</v>
      </c>
      <c r="O5451" s="46">
        <f t="shared" ca="1" si="685"/>
        <v>-0.12219098372942327</v>
      </c>
      <c r="P5451" s="46">
        <f t="shared" ca="1" si="686"/>
        <v>9.9046163975389345E-2</v>
      </c>
      <c r="Q5451" s="47">
        <f t="shared" ca="1" si="681"/>
        <v>-0.56466527913904851</v>
      </c>
      <c r="R5451" s="47">
        <f t="shared" ca="1" si="682"/>
        <v>9.3205608446774335E-2</v>
      </c>
      <c r="S5451" s="97">
        <f t="shared" ca="1" si="687"/>
        <v>-1.449268764132447E-2</v>
      </c>
      <c r="V5451">
        <v>5434</v>
      </c>
      <c r="W5451" s="46">
        <v>0.18010228391045999</v>
      </c>
    </row>
    <row r="5452" spans="10:23">
      <c r="J5452">
        <v>5435</v>
      </c>
      <c r="K5452" s="93">
        <f t="shared" ca="1" si="683"/>
        <v>-0.73634600698059005</v>
      </c>
      <c r="L5452" s="93">
        <f t="shared" ca="1" si="683"/>
        <v>0.57111571693304131</v>
      </c>
      <c r="M5452" s="93">
        <f t="shared" ca="1" si="684"/>
        <v>-0.73634600698059005</v>
      </c>
      <c r="N5452" s="101">
        <f t="shared" ca="1" si="680"/>
        <v>0.30729066060436749</v>
      </c>
      <c r="O5452" s="46">
        <f t="shared" ca="1" si="685"/>
        <v>5.5957574209752836E-2</v>
      </c>
      <c r="P5452" s="46">
        <f t="shared" ca="1" si="686"/>
        <v>0.1881204429449774</v>
      </c>
      <c r="Q5452" s="47">
        <f t="shared" ca="1" si="681"/>
        <v>-0.20836816326069629</v>
      </c>
      <c r="R5452" s="47">
        <f t="shared" ca="1" si="682"/>
        <v>0.19910936202037011</v>
      </c>
      <c r="S5452" s="97">
        <f t="shared" ca="1" si="687"/>
        <v>0.12753346811506147</v>
      </c>
      <c r="V5452">
        <v>5435</v>
      </c>
      <c r="W5452" s="46">
        <v>-0.32157172015885099</v>
      </c>
    </row>
    <row r="5453" spans="10:23">
      <c r="J5453">
        <v>5436</v>
      </c>
      <c r="K5453" s="93">
        <f t="shared" ca="1" si="683"/>
        <v>-1.8936035088386831</v>
      </c>
      <c r="L5453" s="93">
        <f t="shared" ca="1" si="683"/>
        <v>-0.32049030380987042</v>
      </c>
      <c r="M5453" s="93">
        <f t="shared" ca="1" si="684"/>
        <v>-1.8936035088386831</v>
      </c>
      <c r="N5453" s="101">
        <f t="shared" ca="1" si="680"/>
        <v>-0.90605986521057058</v>
      </c>
      <c r="O5453" s="46">
        <f t="shared" ca="1" si="685"/>
        <v>-0.35946254041295522</v>
      </c>
      <c r="P5453" s="46">
        <f t="shared" ca="1" si="686"/>
        <v>-1.9589614366376629E-2</v>
      </c>
      <c r="Q5453" s="47">
        <f t="shared" ca="1" si="681"/>
        <v>-1.0392083925061124</v>
      </c>
      <c r="R5453" s="47">
        <f t="shared" ca="1" si="682"/>
        <v>2.9196946330040663E-3</v>
      </c>
      <c r="S5453" s="97">
        <f t="shared" ca="1" si="687"/>
        <v>-0.17827142288997558</v>
      </c>
      <c r="V5453">
        <v>5436</v>
      </c>
      <c r="W5453" s="46">
        <v>1.5364178237356201</v>
      </c>
    </row>
    <row r="5454" spans="10:23">
      <c r="J5454">
        <v>5437</v>
      </c>
      <c r="K5454" s="93">
        <f t="shared" ca="1" si="683"/>
        <v>-2.7331392119064223E-2</v>
      </c>
      <c r="L5454" s="93">
        <f t="shared" ca="1" si="683"/>
        <v>0.22439861992525678</v>
      </c>
      <c r="M5454" s="93">
        <f t="shared" ca="1" si="684"/>
        <v>-2.7331392119064223E-2</v>
      </c>
      <c r="N5454" s="101">
        <f t="shared" ca="1" si="680"/>
        <v>0.20405656316653931</v>
      </c>
      <c r="O5454" s="46">
        <f t="shared" ca="1" si="685"/>
        <v>0.31047217627717383</v>
      </c>
      <c r="P5454" s="46">
        <f t="shared" ca="1" si="686"/>
        <v>0.3153777439786879</v>
      </c>
      <c r="Q5454" s="47">
        <f t="shared" ca="1" si="681"/>
        <v>0.30066104087414569</v>
      </c>
      <c r="R5454" s="47">
        <f t="shared" ca="1" si="682"/>
        <v>0.18241718378460486</v>
      </c>
      <c r="S5454" s="97">
        <f t="shared" ca="1" si="687"/>
        <v>0.24644468003088935</v>
      </c>
      <c r="V5454">
        <v>5437</v>
      </c>
      <c r="W5454" s="46">
        <v>-0.45190995941418799</v>
      </c>
    </row>
    <row r="5455" spans="10:23">
      <c r="J5455">
        <v>5438</v>
      </c>
      <c r="K5455" s="93">
        <f t="shared" ca="1" si="683"/>
        <v>-0.69143268371073208</v>
      </c>
      <c r="L5455" s="93">
        <f t="shared" ca="1" si="683"/>
        <v>0.13440160759461514</v>
      </c>
      <c r="M5455" s="93">
        <f t="shared" ca="1" si="684"/>
        <v>-0.69143268371073208</v>
      </c>
      <c r="N5455" s="101">
        <f t="shared" ca="1" si="680"/>
        <v>-9.2467200133202976E-2</v>
      </c>
      <c r="O5455" s="46">
        <f t="shared" ca="1" si="685"/>
        <v>7.2080086157952805E-2</v>
      </c>
      <c r="P5455" s="46">
        <f t="shared" ca="1" si="686"/>
        <v>0.19618169891907739</v>
      </c>
      <c r="Q5455" s="47">
        <f t="shared" ca="1" si="681"/>
        <v>-0.17612313936429635</v>
      </c>
      <c r="R5455" s="47">
        <f t="shared" ca="1" si="682"/>
        <v>0.13447151824401118</v>
      </c>
      <c r="S5455" s="97">
        <f t="shared" ca="1" si="687"/>
        <v>0.10327580220098199</v>
      </c>
      <c r="V5455">
        <v>5438</v>
      </c>
      <c r="W5455" s="46">
        <v>-0.105769399035321</v>
      </c>
    </row>
    <row r="5456" spans="10:23">
      <c r="J5456">
        <v>5439</v>
      </c>
      <c r="K5456" s="93">
        <f t="shared" ca="1" si="683"/>
        <v>-0.75246078600983046</v>
      </c>
      <c r="L5456" s="93">
        <f t="shared" ca="1" si="683"/>
        <v>0.43146761307225201</v>
      </c>
      <c r="M5456" s="93">
        <f t="shared" ca="1" si="684"/>
        <v>-0.75246078600983046</v>
      </c>
      <c r="N5456" s="101">
        <f t="shared" ca="1" si="680"/>
        <v>0.16976777982826458</v>
      </c>
      <c r="O5456" s="46">
        <f t="shared" ca="1" si="685"/>
        <v>5.0172860487268323E-2</v>
      </c>
      <c r="P5456" s="46">
        <f t="shared" ca="1" si="686"/>
        <v>0.18522808608373514</v>
      </c>
      <c r="Q5456" s="47">
        <f t="shared" ca="1" si="681"/>
        <v>-0.21993759070566532</v>
      </c>
      <c r="R5456" s="47">
        <f t="shared" ca="1" si="682"/>
        <v>0.17687294503815079</v>
      </c>
      <c r="S5456" s="97">
        <f t="shared" ca="1" si="687"/>
        <v>0.11352290276270956</v>
      </c>
      <c r="V5456">
        <v>5439</v>
      </c>
      <c r="W5456" s="46">
        <v>-0.100367806946594</v>
      </c>
    </row>
    <row r="5457" spans="10:23">
      <c r="J5457">
        <v>5440</v>
      </c>
      <c r="K5457" s="93">
        <f t="shared" ca="1" si="683"/>
        <v>0.98010690906706499</v>
      </c>
      <c r="L5457" s="93">
        <f t="shared" ca="1" si="683"/>
        <v>0.32549708637391228</v>
      </c>
      <c r="M5457" s="93">
        <f t="shared" ca="1" si="684"/>
        <v>0.98010690906706499</v>
      </c>
      <c r="N5457" s="101">
        <f t="shared" ca="1" si="680"/>
        <v>0.62029429982312023</v>
      </c>
      <c r="O5457" s="46">
        <f t="shared" ca="1" si="685"/>
        <v>0.67211177151167267</v>
      </c>
      <c r="P5457" s="46">
        <f t="shared" ca="1" si="686"/>
        <v>0.49619754159593732</v>
      </c>
      <c r="Q5457" s="47">
        <f t="shared" ca="1" si="681"/>
        <v>1.0239402313431434</v>
      </c>
      <c r="R5457" s="47">
        <f t="shared" ca="1" si="682"/>
        <v>0.24971969972811367</v>
      </c>
      <c r="S5457" s="97">
        <f t="shared" ca="1" si="687"/>
        <v>0.46091573561989319</v>
      </c>
      <c r="V5457">
        <v>5440</v>
      </c>
      <c r="W5457" s="46">
        <v>0.37309155533036398</v>
      </c>
    </row>
    <row r="5458" spans="10:23">
      <c r="J5458">
        <v>5441</v>
      </c>
      <c r="K5458" s="93">
        <f t="shared" ca="1" si="683"/>
        <v>0.22228063184264624</v>
      </c>
      <c r="L5458" s="93">
        <f t="shared" ca="1" si="683"/>
        <v>0.40513390466271582</v>
      </c>
      <c r="M5458" s="93">
        <f t="shared" ca="1" si="684"/>
        <v>0.22228063184264624</v>
      </c>
      <c r="N5458" s="101">
        <f t="shared" ref="N5458:N5521" ca="1" si="688">$N$2*K5458+SQRT(1-$N$2^2)*L5458</f>
        <v>0.45479087145869962</v>
      </c>
      <c r="O5458" s="46">
        <f t="shared" ca="1" si="685"/>
        <v>0.40007527276943161</v>
      </c>
      <c r="P5458" s="46">
        <f t="shared" ca="1" si="686"/>
        <v>0.36017929222481682</v>
      </c>
      <c r="Q5458" s="47">
        <f t="shared" ref="Q5458:Q5521" ca="1" si="689">$K$2+K5458*$S$3</f>
        <v>0.47986723385866126</v>
      </c>
      <c r="R5458" s="47">
        <f t="shared" ref="R5458:R5521" ca="1" si="690">$L$2+$L$3*N5458</f>
        <v>0.22295903834341102</v>
      </c>
      <c r="S5458" s="97">
        <f t="shared" ca="1" si="687"/>
        <v>0.31151715555642134</v>
      </c>
      <c r="V5458">
        <v>5441</v>
      </c>
      <c r="W5458" s="46">
        <v>0.57539981757174496</v>
      </c>
    </row>
    <row r="5459" spans="10:23">
      <c r="J5459">
        <v>5442</v>
      </c>
      <c r="K5459" s="93">
        <f t="shared" ref="K5459:L5522" ca="1" si="691">_xlfn.NORM.S.INV(RAND())</f>
        <v>-0.80734535671075824</v>
      </c>
      <c r="L5459" s="93">
        <f t="shared" ca="1" si="691"/>
        <v>-1.092303899888954</v>
      </c>
      <c r="M5459" s="93">
        <f t="shared" ref="M5459:M5522" ca="1" si="692">K5459</f>
        <v>-0.80734535671075824</v>
      </c>
      <c r="N5459" s="101">
        <f t="shared" ca="1" si="688"/>
        <v>-1.2923488989840919</v>
      </c>
      <c r="O5459" s="46">
        <f t="shared" ref="O5459:O5522" ca="1" si="693">$K$2+K5459*$K$3</f>
        <v>3.0470975111723475E-2</v>
      </c>
      <c r="P5459" s="46">
        <f t="shared" ref="P5459:P5522" ca="1" si="694">$K$2+K5459*$R$3</f>
        <v>0.17537714339596272</v>
      </c>
      <c r="Q5459" s="47">
        <f t="shared" ca="1" si="689"/>
        <v>-0.25934136145675502</v>
      </c>
      <c r="R5459" s="47">
        <f t="shared" ca="1" si="690"/>
        <v>-5.9540340978315343E-2</v>
      </c>
      <c r="S5459" s="97">
        <f t="shared" ref="S5459:S5522" ca="1" si="695">AVERAGE(R5459,O5459)</f>
        <v>-1.4534682933295934E-2</v>
      </c>
      <c r="V5459">
        <v>5442</v>
      </c>
      <c r="W5459" s="46">
        <v>0.90460037021728801</v>
      </c>
    </row>
    <row r="5460" spans="10:23">
      <c r="J5460">
        <v>5443</v>
      </c>
      <c r="K5460" s="93">
        <f t="shared" ca="1" si="691"/>
        <v>-1.6365847897912624</v>
      </c>
      <c r="L5460" s="93">
        <f t="shared" ca="1" si="691"/>
        <v>-0.80363370073280538</v>
      </c>
      <c r="M5460" s="93">
        <f t="shared" ca="1" si="692"/>
        <v>-1.6365847897912624</v>
      </c>
      <c r="N5460" s="101">
        <f t="shared" ca="1" si="688"/>
        <v>-1.2823822787971091</v>
      </c>
      <c r="O5460" s="46">
        <f t="shared" ca="1" si="693"/>
        <v>-0.26720066649515384</v>
      </c>
      <c r="P5460" s="46">
        <f t="shared" ca="1" si="694"/>
        <v>2.6541322592524064E-2</v>
      </c>
      <c r="Q5460" s="47">
        <f t="shared" ca="1" si="689"/>
        <v>-0.85468464467050964</v>
      </c>
      <c r="R5460" s="47">
        <f t="shared" ca="1" si="690"/>
        <v>-5.7928813346473679E-2</v>
      </c>
      <c r="S5460" s="97">
        <f t="shared" ca="1" si="695"/>
        <v>-0.16256473992081377</v>
      </c>
      <c r="V5460">
        <v>5443</v>
      </c>
      <c r="W5460" s="46">
        <v>0.41302147304305398</v>
      </c>
    </row>
    <row r="5461" spans="10:23">
      <c r="J5461">
        <v>5444</v>
      </c>
      <c r="K5461" s="93">
        <f t="shared" ca="1" si="691"/>
        <v>1.6340845005436166</v>
      </c>
      <c r="L5461" s="93">
        <f t="shared" ca="1" si="691"/>
        <v>0.20165743611209413</v>
      </c>
      <c r="M5461" s="93">
        <f t="shared" ca="1" si="692"/>
        <v>1.6340845005436166</v>
      </c>
      <c r="N5461" s="101">
        <f t="shared" ca="1" si="688"/>
        <v>0.71086355455405881</v>
      </c>
      <c r="O5461" s="46">
        <f t="shared" ca="1" si="693"/>
        <v>0.90686976234402361</v>
      </c>
      <c r="P5461" s="46">
        <f t="shared" ca="1" si="694"/>
        <v>0.61357653701211279</v>
      </c>
      <c r="Q5461" s="47">
        <f t="shared" ca="1" si="689"/>
        <v>1.4934562130078453</v>
      </c>
      <c r="R5461" s="47">
        <f t="shared" ca="1" si="690"/>
        <v>0.26436406801505219</v>
      </c>
      <c r="S5461" s="97">
        <f t="shared" ca="1" si="695"/>
        <v>0.58561691517953784</v>
      </c>
      <c r="V5461">
        <v>5444</v>
      </c>
      <c r="W5461" s="46">
        <v>1.2856105190288201</v>
      </c>
    </row>
    <row r="5462" spans="10:23">
      <c r="J5462">
        <v>5445</v>
      </c>
      <c r="K5462" s="93">
        <f t="shared" ca="1" si="691"/>
        <v>-0.79442718311704508</v>
      </c>
      <c r="L5462" s="93">
        <f t="shared" ca="1" si="691"/>
        <v>0.4158647049677836</v>
      </c>
      <c r="M5462" s="93">
        <f t="shared" ca="1" si="692"/>
        <v>-0.79442718311704508</v>
      </c>
      <c r="N5462" s="101">
        <f t="shared" ca="1" si="688"/>
        <v>0.14162866922934725</v>
      </c>
      <c r="O5462" s="46">
        <f t="shared" ca="1" si="693"/>
        <v>3.5108205068236975E-2</v>
      </c>
      <c r="P5462" s="46">
        <f t="shared" ca="1" si="694"/>
        <v>0.17769575837421947</v>
      </c>
      <c r="Q5462" s="47">
        <f t="shared" ca="1" si="689"/>
        <v>-0.25006690154372802</v>
      </c>
      <c r="R5462" s="47">
        <f t="shared" ca="1" si="690"/>
        <v>0.17232306218771068</v>
      </c>
      <c r="S5462" s="97">
        <f t="shared" ca="1" si="695"/>
        <v>0.10371563362797383</v>
      </c>
      <c r="V5462">
        <v>5445</v>
      </c>
      <c r="W5462" s="46">
        <v>1.1472682857067</v>
      </c>
    </row>
    <row r="5463" spans="10:23">
      <c r="J5463">
        <v>5446</v>
      </c>
      <c r="K5463" s="93">
        <f t="shared" ca="1" si="691"/>
        <v>0.18077613187755825</v>
      </c>
      <c r="L5463" s="93">
        <f t="shared" ca="1" si="691"/>
        <v>-0.59673986061710971</v>
      </c>
      <c r="M5463" s="93">
        <f t="shared" ca="1" si="692"/>
        <v>0.18077613187755825</v>
      </c>
      <c r="N5463" s="101">
        <f t="shared" ca="1" si="688"/>
        <v>-0.50826816416923526</v>
      </c>
      <c r="O5463" s="46">
        <f t="shared" ca="1" si="693"/>
        <v>0.38517642432371269</v>
      </c>
      <c r="P5463" s="46">
        <f t="shared" ca="1" si="694"/>
        <v>0.35272986800195733</v>
      </c>
      <c r="Q5463" s="47">
        <f t="shared" ca="1" si="689"/>
        <v>0.4500695369672234</v>
      </c>
      <c r="R5463" s="47">
        <f t="shared" ca="1" si="690"/>
        <v>6.7239625152947902E-2</v>
      </c>
      <c r="S5463" s="97">
        <f t="shared" ca="1" si="695"/>
        <v>0.22620802473833029</v>
      </c>
      <c r="V5463">
        <v>5446</v>
      </c>
      <c r="W5463" s="46">
        <v>0.96273677211174002</v>
      </c>
    </row>
    <row r="5464" spans="10:23">
      <c r="J5464">
        <v>5447</v>
      </c>
      <c r="K5464" s="93">
        <f t="shared" ca="1" si="691"/>
        <v>-9.5853369621305626E-2</v>
      </c>
      <c r="L5464" s="93">
        <f t="shared" ca="1" si="691"/>
        <v>-0.68904845513530055</v>
      </c>
      <c r="M5464" s="93">
        <f t="shared" ca="1" si="692"/>
        <v>-9.5853369621305626E-2</v>
      </c>
      <c r="N5464" s="101">
        <f t="shared" ca="1" si="688"/>
        <v>-0.6837587780345401</v>
      </c>
      <c r="O5464" s="46">
        <f t="shared" ca="1" si="693"/>
        <v>0.28587487818020607</v>
      </c>
      <c r="P5464" s="46">
        <f t="shared" ca="1" si="694"/>
        <v>0.30307909493020402</v>
      </c>
      <c r="Q5464" s="47">
        <f t="shared" ca="1" si="689"/>
        <v>0.25146644468021018</v>
      </c>
      <c r="R5464" s="47">
        <f t="shared" ca="1" si="690"/>
        <v>3.886411087959761E-2</v>
      </c>
      <c r="S5464" s="97">
        <f t="shared" ca="1" si="695"/>
        <v>0.16236949452990185</v>
      </c>
      <c r="V5464">
        <v>5447</v>
      </c>
      <c r="W5464" s="46">
        <v>0.46728205814457002</v>
      </c>
    </row>
    <row r="5465" spans="10:23">
      <c r="J5465">
        <v>5448</v>
      </c>
      <c r="K5465" s="93">
        <f t="shared" ca="1" si="691"/>
        <v>1.0837901183678478</v>
      </c>
      <c r="L5465" s="93">
        <f t="shared" ca="1" si="691"/>
        <v>-2.7354424988920449</v>
      </c>
      <c r="M5465" s="93">
        <f t="shared" ca="1" si="692"/>
        <v>1.0837901183678478</v>
      </c>
      <c r="N5465" s="101">
        <f t="shared" ca="1" si="688"/>
        <v>-2.2487574744622547</v>
      </c>
      <c r="O5465" s="46">
        <f t="shared" ca="1" si="693"/>
        <v>0.70933087842869402</v>
      </c>
      <c r="P5465" s="46">
        <f t="shared" ca="1" si="694"/>
        <v>0.51480709505444799</v>
      </c>
      <c r="Q5465" s="47">
        <f t="shared" ca="1" si="689"/>
        <v>1.0983784451771861</v>
      </c>
      <c r="R5465" s="47">
        <f t="shared" ca="1" si="690"/>
        <v>-0.2141844247095685</v>
      </c>
      <c r="S5465" s="97">
        <f t="shared" ca="1" si="695"/>
        <v>0.24757322685956276</v>
      </c>
      <c r="V5465">
        <v>5448</v>
      </c>
      <c r="W5465" s="46">
        <v>-0.45694562202429501</v>
      </c>
    </row>
    <row r="5466" spans="10:23">
      <c r="J5466">
        <v>5449</v>
      </c>
      <c r="K5466" s="93">
        <f t="shared" ca="1" si="691"/>
        <v>-0.83579224033000288</v>
      </c>
      <c r="L5466" s="93">
        <f t="shared" ca="1" si="691"/>
        <v>-1.5059851380499456</v>
      </c>
      <c r="M5466" s="93">
        <f t="shared" ca="1" si="692"/>
        <v>-0.83579224033000288</v>
      </c>
      <c r="N5466" s="101">
        <f t="shared" ca="1" si="688"/>
        <v>-1.6935998733085311</v>
      </c>
      <c r="O5466" s="46">
        <f t="shared" ca="1" si="693"/>
        <v>2.0259412313650083E-2</v>
      </c>
      <c r="P5466" s="46">
        <f t="shared" ca="1" si="694"/>
        <v>0.17027136199692602</v>
      </c>
      <c r="Q5466" s="47">
        <f t="shared" ca="1" si="689"/>
        <v>-0.2797644870529018</v>
      </c>
      <c r="R5466" s="47">
        <f t="shared" ca="1" si="690"/>
        <v>-0.12441961000792712</v>
      </c>
      <c r="S5466" s="97">
        <f t="shared" ca="1" si="695"/>
        <v>-5.2080098847138517E-2</v>
      </c>
      <c r="V5466">
        <v>5449</v>
      </c>
      <c r="W5466" s="46">
        <v>0.28118409333393501</v>
      </c>
    </row>
    <row r="5467" spans="10:23">
      <c r="J5467">
        <v>5450</v>
      </c>
      <c r="K5467" s="93">
        <f t="shared" ca="1" si="691"/>
        <v>0.26636177147691648</v>
      </c>
      <c r="L5467" s="93">
        <f t="shared" ca="1" si="691"/>
        <v>1.1637999472022948</v>
      </c>
      <c r="M5467" s="93">
        <f t="shared" ca="1" si="692"/>
        <v>0.26636177147691648</v>
      </c>
      <c r="N5467" s="101">
        <f t="shared" ca="1" si="688"/>
        <v>1.1880881831386274</v>
      </c>
      <c r="O5467" s="46">
        <f t="shared" ca="1" si="693"/>
        <v>0.41589905619720469</v>
      </c>
      <c r="P5467" s="46">
        <f t="shared" ca="1" si="694"/>
        <v>0.36809118393870333</v>
      </c>
      <c r="Q5467" s="47">
        <f t="shared" ca="1" si="689"/>
        <v>0.51151480071420741</v>
      </c>
      <c r="R5467" s="47">
        <f t="shared" ca="1" si="690"/>
        <v>0.34152770635293661</v>
      </c>
      <c r="S5467" s="97">
        <f t="shared" ca="1" si="695"/>
        <v>0.37871338127507065</v>
      </c>
      <c r="V5467">
        <v>5450</v>
      </c>
      <c r="W5467" s="46">
        <v>6.4952779528830204E-2</v>
      </c>
    </row>
    <row r="5468" spans="10:23">
      <c r="J5468">
        <v>5451</v>
      </c>
      <c r="K5468" s="93">
        <f t="shared" ca="1" si="691"/>
        <v>-0.42642782514676159</v>
      </c>
      <c r="L5468" s="93">
        <f t="shared" ca="1" si="691"/>
        <v>-0.28393337951196601</v>
      </c>
      <c r="M5468" s="93">
        <f t="shared" ca="1" si="692"/>
        <v>-0.42642782514676159</v>
      </c>
      <c r="N5468" s="101">
        <f t="shared" ca="1" si="688"/>
        <v>-0.4048060783957339</v>
      </c>
      <c r="O5468" s="46">
        <f t="shared" ca="1" si="693"/>
        <v>0.16720874036279595</v>
      </c>
      <c r="P5468" s="46">
        <f t="shared" ca="1" si="694"/>
        <v>0.24374602602149897</v>
      </c>
      <c r="Q5468" s="47">
        <f t="shared" ca="1" si="689"/>
        <v>1.4134169045389944E-2</v>
      </c>
      <c r="R5468" s="47">
        <f t="shared" ca="1" si="690"/>
        <v>8.3968667390328752E-2</v>
      </c>
      <c r="S5468" s="97">
        <f t="shared" ca="1" si="695"/>
        <v>0.12558870387656235</v>
      </c>
      <c r="V5468">
        <v>5451</v>
      </c>
      <c r="W5468" s="46">
        <v>-0.13860656288679599</v>
      </c>
    </row>
    <row r="5469" spans="10:23">
      <c r="J5469">
        <v>5452</v>
      </c>
      <c r="K5469" s="93">
        <f t="shared" ca="1" si="691"/>
        <v>1.235956405442433</v>
      </c>
      <c r="L5469" s="93">
        <f t="shared" ca="1" si="691"/>
        <v>0.93891449491875434</v>
      </c>
      <c r="M5469" s="93">
        <f t="shared" ca="1" si="692"/>
        <v>1.235956405442433</v>
      </c>
      <c r="N5469" s="101">
        <f t="shared" ca="1" si="688"/>
        <v>1.2832309116807641</v>
      </c>
      <c r="O5469" s="46">
        <f t="shared" ca="1" si="693"/>
        <v>0.76395393018402191</v>
      </c>
      <c r="P5469" s="46">
        <f t="shared" ca="1" si="694"/>
        <v>0.54211862093211194</v>
      </c>
      <c r="Q5469" s="47">
        <f t="shared" ca="1" si="689"/>
        <v>1.2076245486878419</v>
      </c>
      <c r="R5469" s="47">
        <f t="shared" ca="1" si="690"/>
        <v>0.35691157100694615</v>
      </c>
      <c r="S5469" s="97">
        <f t="shared" ca="1" si="695"/>
        <v>0.56043275059548403</v>
      </c>
      <c r="V5469">
        <v>5452</v>
      </c>
      <c r="W5469" s="46">
        <v>-1.0578718218446101E-2</v>
      </c>
    </row>
    <row r="5470" spans="10:23">
      <c r="J5470">
        <v>5453</v>
      </c>
      <c r="K5470" s="93">
        <f t="shared" ca="1" si="691"/>
        <v>0.25857986824342605</v>
      </c>
      <c r="L5470" s="93">
        <f t="shared" ca="1" si="691"/>
        <v>0.71659501341532239</v>
      </c>
      <c r="M5470" s="93">
        <f t="shared" ca="1" si="692"/>
        <v>0.25857986824342605</v>
      </c>
      <c r="N5470" s="101">
        <f t="shared" ca="1" si="688"/>
        <v>0.76162588393844521</v>
      </c>
      <c r="O5470" s="46">
        <f t="shared" ca="1" si="693"/>
        <v>0.41310559050089346</v>
      </c>
      <c r="P5470" s="46">
        <f t="shared" ca="1" si="694"/>
        <v>0.36669445109054771</v>
      </c>
      <c r="Q5470" s="47">
        <f t="shared" ca="1" si="689"/>
        <v>0.50592786932158496</v>
      </c>
      <c r="R5470" s="47">
        <f t="shared" ca="1" si="690"/>
        <v>0.27257195543574769</v>
      </c>
      <c r="S5470" s="97">
        <f t="shared" ca="1" si="695"/>
        <v>0.34283877296832055</v>
      </c>
      <c r="V5470">
        <v>5453</v>
      </c>
      <c r="W5470" s="46">
        <v>0.61775086439735505</v>
      </c>
    </row>
    <row r="5471" spans="10:23">
      <c r="J5471">
        <v>5454</v>
      </c>
      <c r="K5471" s="93">
        <f t="shared" ca="1" si="691"/>
        <v>0.39794893313851137</v>
      </c>
      <c r="L5471" s="93">
        <f t="shared" ca="1" si="691"/>
        <v>1.2592427000419188</v>
      </c>
      <c r="M5471" s="93">
        <f t="shared" ca="1" si="692"/>
        <v>0.39794893313851137</v>
      </c>
      <c r="N5471" s="101">
        <f t="shared" ca="1" si="688"/>
        <v>1.3204235219245439</v>
      </c>
      <c r="O5471" s="46">
        <f t="shared" ca="1" si="693"/>
        <v>0.46313483016502782</v>
      </c>
      <c r="P5471" s="46">
        <f t="shared" ca="1" si="694"/>
        <v>0.39170907092261487</v>
      </c>
      <c r="Q5471" s="47">
        <f t="shared" ca="1" si="689"/>
        <v>0.60598634864985368</v>
      </c>
      <c r="R5471" s="47">
        <f t="shared" ca="1" si="690"/>
        <v>0.36292533675538413</v>
      </c>
      <c r="S5471" s="97">
        <f t="shared" ca="1" si="695"/>
        <v>0.41303008346020598</v>
      </c>
      <c r="V5471">
        <v>5454</v>
      </c>
      <c r="W5471" s="46">
        <v>0.79255204497090503</v>
      </c>
    </row>
    <row r="5472" spans="10:23">
      <c r="J5472">
        <v>5455</v>
      </c>
      <c r="K5472" s="93">
        <f t="shared" ca="1" si="691"/>
        <v>-1.715520319714821</v>
      </c>
      <c r="L5472" s="93">
        <f t="shared" ca="1" si="691"/>
        <v>-1.2073588451481045</v>
      </c>
      <c r="M5472" s="93">
        <f t="shared" ca="1" si="692"/>
        <v>-1.715520319714821</v>
      </c>
      <c r="N5472" s="101">
        <f t="shared" ca="1" si="688"/>
        <v>-1.690250570189185</v>
      </c>
      <c r="O5472" s="46">
        <f t="shared" ca="1" si="693"/>
        <v>-0.29553611200835994</v>
      </c>
      <c r="P5472" s="46">
        <f t="shared" ca="1" si="694"/>
        <v>1.2373599835921012E-2</v>
      </c>
      <c r="Q5472" s="47">
        <f t="shared" ca="1" si="689"/>
        <v>-0.91135553569692185</v>
      </c>
      <c r="R5472" s="47">
        <f t="shared" ca="1" si="690"/>
        <v>-0.12387805284782893</v>
      </c>
      <c r="S5472" s="97">
        <f t="shared" ca="1" si="695"/>
        <v>-0.20970708242809444</v>
      </c>
      <c r="V5472">
        <v>5455</v>
      </c>
      <c r="W5472" s="46">
        <v>-0.23887621214072</v>
      </c>
    </row>
    <row r="5473" spans="10:23">
      <c r="J5473">
        <v>5456</v>
      </c>
      <c r="K5473" s="93">
        <f t="shared" ca="1" si="691"/>
        <v>-1.4430100038397855</v>
      </c>
      <c r="L5473" s="93">
        <f t="shared" ca="1" si="691"/>
        <v>-0.84087234525523324</v>
      </c>
      <c r="M5473" s="93">
        <f t="shared" ca="1" si="692"/>
        <v>-1.4430100038397855</v>
      </c>
      <c r="N5473" s="101">
        <f t="shared" ca="1" si="688"/>
        <v>-1.2561264871036941</v>
      </c>
      <c r="O5473" s="46">
        <f t="shared" ca="1" si="693"/>
        <v>-0.19771322775406597</v>
      </c>
      <c r="P5473" s="46">
        <f t="shared" ca="1" si="694"/>
        <v>6.1285041963067999E-2</v>
      </c>
      <c r="Q5473" s="47">
        <f t="shared" ca="1" si="689"/>
        <v>-0.7157097671883339</v>
      </c>
      <c r="R5473" s="47">
        <f t="shared" ca="1" si="690"/>
        <v>-5.3683449018747081E-2</v>
      </c>
      <c r="S5473" s="97">
        <f t="shared" ca="1" si="695"/>
        <v>-0.12569833838640654</v>
      </c>
      <c r="V5473">
        <v>5456</v>
      </c>
      <c r="W5473" s="46">
        <v>0.72602755009735997</v>
      </c>
    </row>
    <row r="5474" spans="10:23">
      <c r="J5474">
        <v>5457</v>
      </c>
      <c r="K5474" s="93">
        <f t="shared" ca="1" si="691"/>
        <v>-0.57710423716415382</v>
      </c>
      <c r="L5474" s="93">
        <f t="shared" ca="1" si="691"/>
        <v>-0.10264591663669223</v>
      </c>
      <c r="M5474" s="93">
        <f t="shared" ca="1" si="692"/>
        <v>-0.57710423716415382</v>
      </c>
      <c r="N5474" s="101">
        <f t="shared" ca="1" si="688"/>
        <v>-0.28084896185439551</v>
      </c>
      <c r="O5474" s="46">
        <f t="shared" ca="1" si="693"/>
        <v>0.11312050827036838</v>
      </c>
      <c r="P5474" s="46">
        <f t="shared" ca="1" si="694"/>
        <v>0.21670190997528516</v>
      </c>
      <c r="Q5474" s="47">
        <f t="shared" ca="1" si="689"/>
        <v>-9.4042295139465215E-2</v>
      </c>
      <c r="R5474" s="47">
        <f t="shared" ca="1" si="690"/>
        <v>0.10401160217886268</v>
      </c>
      <c r="S5474" s="97">
        <f t="shared" ca="1" si="695"/>
        <v>0.10856605522461553</v>
      </c>
      <c r="V5474">
        <v>5457</v>
      </c>
      <c r="W5474" s="46">
        <v>-0.22481501605476101</v>
      </c>
    </row>
    <row r="5475" spans="10:23">
      <c r="J5475">
        <v>5458</v>
      </c>
      <c r="K5475" s="93">
        <f t="shared" ca="1" si="691"/>
        <v>-0.90521243202839452</v>
      </c>
      <c r="L5475" s="93">
        <f t="shared" ca="1" si="691"/>
        <v>-0.13610432620440491</v>
      </c>
      <c r="M5475" s="93">
        <f t="shared" ca="1" si="692"/>
        <v>-0.90521243202839452</v>
      </c>
      <c r="N5475" s="101">
        <f t="shared" ca="1" si="688"/>
        <v>-0.41691608409037884</v>
      </c>
      <c r="O5475" s="46">
        <f t="shared" ca="1" si="693"/>
        <v>-4.6603172592177278E-3</v>
      </c>
      <c r="P5475" s="46">
        <f t="shared" ca="1" si="694"/>
        <v>0.15781149721049212</v>
      </c>
      <c r="Q5475" s="47">
        <f t="shared" ca="1" si="689"/>
        <v>-0.32960394619863742</v>
      </c>
      <c r="R5475" s="47">
        <f t="shared" ca="1" si="690"/>
        <v>8.2010570419384782E-2</v>
      </c>
      <c r="S5475" s="97">
        <f t="shared" ca="1" si="695"/>
        <v>3.8675126580083527E-2</v>
      </c>
      <c r="V5475">
        <v>5458</v>
      </c>
      <c r="W5475" s="46">
        <v>-0.13809435457543601</v>
      </c>
    </row>
    <row r="5476" spans="10:23">
      <c r="J5476">
        <v>5459</v>
      </c>
      <c r="K5476" s="93">
        <f t="shared" ca="1" si="691"/>
        <v>-0.84161609545187699</v>
      </c>
      <c r="L5476" s="93">
        <f t="shared" ca="1" si="691"/>
        <v>-0.52871062440426353</v>
      </c>
      <c r="M5476" s="93">
        <f t="shared" ca="1" si="692"/>
        <v>-0.84161609545187699</v>
      </c>
      <c r="N5476" s="101">
        <f t="shared" ca="1" si="688"/>
        <v>-0.76891445326080166</v>
      </c>
      <c r="O5476" s="46">
        <f t="shared" ca="1" si="693"/>
        <v>1.8168826114476178E-2</v>
      </c>
      <c r="P5476" s="46">
        <f t="shared" ca="1" si="694"/>
        <v>0.16922606889733907</v>
      </c>
      <c r="Q5476" s="47">
        <f t="shared" ca="1" si="689"/>
        <v>-0.28394565945124961</v>
      </c>
      <c r="R5476" s="47">
        <f t="shared" ca="1" si="690"/>
        <v>2.5095077740912561E-2</v>
      </c>
      <c r="S5476" s="97">
        <f t="shared" ca="1" si="695"/>
        <v>2.1631951927694369E-2</v>
      </c>
      <c r="V5476">
        <v>5459</v>
      </c>
      <c r="W5476" s="46">
        <v>0.43772754890372401</v>
      </c>
    </row>
    <row r="5477" spans="10:23">
      <c r="J5477">
        <v>5460</v>
      </c>
      <c r="K5477" s="93">
        <f t="shared" ca="1" si="691"/>
        <v>-0.25142057575811771</v>
      </c>
      <c r="L5477" s="93">
        <f t="shared" ca="1" si="691"/>
        <v>0.98767542120431739</v>
      </c>
      <c r="M5477" s="93">
        <f t="shared" ca="1" si="692"/>
        <v>-0.25142057575811771</v>
      </c>
      <c r="N5477" s="101">
        <f t="shared" ca="1" si="688"/>
        <v>0.85644107885999077</v>
      </c>
      <c r="O5477" s="46">
        <f t="shared" ca="1" si="693"/>
        <v>0.23003100030417084</v>
      </c>
      <c r="P5477" s="46">
        <f t="shared" ca="1" si="694"/>
        <v>0.27515715599218643</v>
      </c>
      <c r="Q5477" s="47">
        <f t="shared" ca="1" si="689"/>
        <v>0.13977868892813974</v>
      </c>
      <c r="R5477" s="47">
        <f t="shared" ca="1" si="690"/>
        <v>0.28790286036318613</v>
      </c>
      <c r="S5477" s="97">
        <f t="shared" ca="1" si="695"/>
        <v>0.25896693033367846</v>
      </c>
      <c r="V5477">
        <v>5460</v>
      </c>
      <c r="W5477" s="46">
        <v>-5.8660469933502303E-2</v>
      </c>
    </row>
    <row r="5478" spans="10:23">
      <c r="J5478">
        <v>5461</v>
      </c>
      <c r="K5478" s="93">
        <f t="shared" ca="1" si="691"/>
        <v>-0.98145919965525474</v>
      </c>
      <c r="L5478" s="93">
        <f t="shared" ca="1" si="691"/>
        <v>-0.4910781163470197</v>
      </c>
      <c r="M5478" s="93">
        <f t="shared" ca="1" si="692"/>
        <v>-0.98145919965525474</v>
      </c>
      <c r="N5478" s="101">
        <f t="shared" ca="1" si="688"/>
        <v>-0.77770894936637391</v>
      </c>
      <c r="O5478" s="46">
        <f t="shared" ca="1" si="693"/>
        <v>-3.2030579189950281E-2</v>
      </c>
      <c r="P5478" s="46">
        <f t="shared" ca="1" si="694"/>
        <v>0.14412636624512584</v>
      </c>
      <c r="Q5478" s="47">
        <f t="shared" ca="1" si="689"/>
        <v>-0.38434447006010253</v>
      </c>
      <c r="R5478" s="47">
        <f t="shared" ca="1" si="690"/>
        <v>2.3673073770021397E-2</v>
      </c>
      <c r="S5478" s="97">
        <f t="shared" ca="1" si="695"/>
        <v>-4.1787527099644423E-3</v>
      </c>
      <c r="V5478">
        <v>5461</v>
      </c>
      <c r="W5478" s="46">
        <v>0.89433025677103495</v>
      </c>
    </row>
    <row r="5479" spans="10:23">
      <c r="J5479">
        <v>5462</v>
      </c>
      <c r="K5479" s="93">
        <f t="shared" ca="1" si="691"/>
        <v>-0.44622479054624764</v>
      </c>
      <c r="L5479" s="93">
        <f t="shared" ca="1" si="691"/>
        <v>-5.3487058169130137E-2</v>
      </c>
      <c r="M5479" s="93">
        <f t="shared" ca="1" si="692"/>
        <v>-0.44622479054624764</v>
      </c>
      <c r="N5479" s="101">
        <f t="shared" ca="1" si="688"/>
        <v>-0.1926196744667461</v>
      </c>
      <c r="O5479" s="46">
        <f t="shared" ca="1" si="693"/>
        <v>0.16010223414250208</v>
      </c>
      <c r="P5479" s="46">
        <f t="shared" ca="1" si="694"/>
        <v>0.24019277291135202</v>
      </c>
      <c r="Q5479" s="47">
        <f t="shared" ca="1" si="689"/>
        <v>-7.8843395197814026E-5</v>
      </c>
      <c r="R5479" s="47">
        <f t="shared" ca="1" si="690"/>
        <v>0.11827761532026825</v>
      </c>
      <c r="S5479" s="97">
        <f t="shared" ca="1" si="695"/>
        <v>0.13918992473138517</v>
      </c>
      <c r="V5479">
        <v>5462</v>
      </c>
      <c r="W5479" s="46">
        <v>0.37550475253251198</v>
      </c>
    </row>
    <row r="5480" spans="10:23">
      <c r="J5480">
        <v>5463</v>
      </c>
      <c r="K5480" s="93">
        <f t="shared" ca="1" si="691"/>
        <v>0.14452029095587376</v>
      </c>
      <c r="L5480" s="93">
        <f t="shared" ca="1" si="691"/>
        <v>-6.7928775427251009E-2</v>
      </c>
      <c r="M5480" s="93">
        <f t="shared" ca="1" si="692"/>
        <v>0.14452029095587376</v>
      </c>
      <c r="N5480" s="101">
        <f t="shared" ca="1" si="688"/>
        <v>-1.8441435339086064E-2</v>
      </c>
      <c r="O5480" s="46">
        <f t="shared" ca="1" si="693"/>
        <v>0.37216168424447688</v>
      </c>
      <c r="P5480" s="46">
        <f t="shared" ca="1" si="694"/>
        <v>0.34622249796233939</v>
      </c>
      <c r="Q5480" s="47">
        <f t="shared" ca="1" si="689"/>
        <v>0.42404005680875173</v>
      </c>
      <c r="R5480" s="47">
        <f t="shared" ca="1" si="690"/>
        <v>0.14644092845488066</v>
      </c>
      <c r="S5480" s="97">
        <f t="shared" ca="1" si="695"/>
        <v>0.25930130634967874</v>
      </c>
      <c r="V5480">
        <v>5463</v>
      </c>
      <c r="W5480" s="46">
        <v>0.13942508640685</v>
      </c>
    </row>
    <row r="5481" spans="10:23">
      <c r="J5481">
        <v>5464</v>
      </c>
      <c r="K5481" s="93">
        <f t="shared" ca="1" si="691"/>
        <v>-0.12444428726065117</v>
      </c>
      <c r="L5481" s="93">
        <f t="shared" ca="1" si="691"/>
        <v>1.2465965175012703</v>
      </c>
      <c r="M5481" s="93">
        <f t="shared" ca="1" si="692"/>
        <v>-0.12444428726065117</v>
      </c>
      <c r="N5481" s="101">
        <f t="shared" ca="1" si="688"/>
        <v>1.1423011256049447</v>
      </c>
      <c r="O5481" s="46">
        <f t="shared" ca="1" si="693"/>
        <v>0.27561161156596053</v>
      </c>
      <c r="P5481" s="46">
        <f t="shared" ca="1" si="694"/>
        <v>0.29794746162308128</v>
      </c>
      <c r="Q5481" s="47">
        <f t="shared" ca="1" si="689"/>
        <v>0.23093991145171913</v>
      </c>
      <c r="R5481" s="47">
        <f t="shared" ca="1" si="690"/>
        <v>0.3341242830246729</v>
      </c>
      <c r="S5481" s="97">
        <f t="shared" ca="1" si="695"/>
        <v>0.30486794729531674</v>
      </c>
      <c r="V5481">
        <v>5464</v>
      </c>
      <c r="W5481" s="46">
        <v>-4.8232743461276199E-2</v>
      </c>
    </row>
    <row r="5482" spans="10:23">
      <c r="J5482">
        <v>5465</v>
      </c>
      <c r="K5482" s="93">
        <f t="shared" ca="1" si="691"/>
        <v>0.96639167462445685</v>
      </c>
      <c r="L5482" s="93">
        <f t="shared" ca="1" si="691"/>
        <v>2.4552643741855874E-2</v>
      </c>
      <c r="M5482" s="93">
        <f t="shared" ca="1" si="692"/>
        <v>0.96639167462445685</v>
      </c>
      <c r="N5482" s="101">
        <f t="shared" ca="1" si="688"/>
        <v>0.33061218095162109</v>
      </c>
      <c r="O5482" s="46">
        <f t="shared" ca="1" si="693"/>
        <v>0.66718842104293297</v>
      </c>
      <c r="P5482" s="46">
        <f t="shared" ca="1" si="694"/>
        <v>0.49373586636156747</v>
      </c>
      <c r="Q5482" s="47">
        <f t="shared" ca="1" si="689"/>
        <v>1.014093530405664</v>
      </c>
      <c r="R5482" s="47">
        <f t="shared" ca="1" si="690"/>
        <v>0.20288027670870579</v>
      </c>
      <c r="S5482" s="97">
        <f t="shared" ca="1" si="695"/>
        <v>0.43503434887581938</v>
      </c>
      <c r="V5482">
        <v>5465</v>
      </c>
      <c r="W5482" s="46">
        <v>2.8520561538380101E-2</v>
      </c>
    </row>
    <row r="5483" spans="10:23">
      <c r="J5483">
        <v>5466</v>
      </c>
      <c r="K5483" s="93">
        <f t="shared" ca="1" si="691"/>
        <v>-0.61885191172843612</v>
      </c>
      <c r="L5483" s="93">
        <f t="shared" ca="1" si="691"/>
        <v>-0.47211586709199643</v>
      </c>
      <c r="M5483" s="93">
        <f t="shared" ca="1" si="692"/>
        <v>-0.61885191172843612</v>
      </c>
      <c r="N5483" s="101">
        <f t="shared" ca="1" si="688"/>
        <v>-0.6444139074825922</v>
      </c>
      <c r="O5483" s="46">
        <f t="shared" ca="1" si="693"/>
        <v>9.813436756712815E-2</v>
      </c>
      <c r="P5483" s="46">
        <f t="shared" ca="1" si="694"/>
        <v>0.20920883962366504</v>
      </c>
      <c r="Q5483" s="47">
        <f t="shared" ca="1" si="689"/>
        <v>-0.12401457654594567</v>
      </c>
      <c r="R5483" s="47">
        <f t="shared" ca="1" si="690"/>
        <v>4.5225880955727257E-2</v>
      </c>
      <c r="S5483" s="97">
        <f t="shared" ca="1" si="695"/>
        <v>7.1680124261427697E-2</v>
      </c>
      <c r="V5483">
        <v>5466</v>
      </c>
      <c r="W5483" s="46">
        <v>2.9362457948105301E-2</v>
      </c>
    </row>
    <row r="5484" spans="10:23">
      <c r="J5484">
        <v>5467</v>
      </c>
      <c r="K5484" s="93">
        <f t="shared" ca="1" si="691"/>
        <v>0.67008705391580148</v>
      </c>
      <c r="L5484" s="93">
        <f t="shared" ca="1" si="691"/>
        <v>1.1838807499852113</v>
      </c>
      <c r="M5484" s="93">
        <f t="shared" ca="1" si="692"/>
        <v>0.67008705391580148</v>
      </c>
      <c r="N5484" s="101">
        <f t="shared" ca="1" si="688"/>
        <v>1.3355201514976029</v>
      </c>
      <c r="O5484" s="46">
        <f t="shared" ca="1" si="693"/>
        <v>0.56082410774153479</v>
      </c>
      <c r="P5484" s="46">
        <f t="shared" ca="1" si="694"/>
        <v>0.44055370971086838</v>
      </c>
      <c r="Q5484" s="47">
        <f t="shared" ca="1" si="689"/>
        <v>0.80136490380286751</v>
      </c>
      <c r="R5484" s="47">
        <f t="shared" ca="1" si="690"/>
        <v>0.3653663483770006</v>
      </c>
      <c r="S5484" s="97">
        <f t="shared" ca="1" si="695"/>
        <v>0.46309522805926773</v>
      </c>
      <c r="V5484">
        <v>5467</v>
      </c>
      <c r="W5484" s="46">
        <v>0.60741591622120195</v>
      </c>
    </row>
    <row r="5485" spans="10:23">
      <c r="J5485">
        <v>5468</v>
      </c>
      <c r="K5485" s="93">
        <f t="shared" ca="1" si="691"/>
        <v>-0.37048117111916357</v>
      </c>
      <c r="L5485" s="93">
        <f t="shared" ca="1" si="691"/>
        <v>-0.25789027414471311</v>
      </c>
      <c r="M5485" s="93">
        <f t="shared" ca="1" si="692"/>
        <v>-0.37048117111916357</v>
      </c>
      <c r="N5485" s="101">
        <f t="shared" ca="1" si="688"/>
        <v>-0.36232275696220395</v>
      </c>
      <c r="O5485" s="46">
        <f t="shared" ca="1" si="693"/>
        <v>0.1872918812295308</v>
      </c>
      <c r="P5485" s="46">
        <f t="shared" ca="1" si="694"/>
        <v>0.25378759645486637</v>
      </c>
      <c r="Q5485" s="47">
        <f t="shared" ca="1" si="689"/>
        <v>5.4300450778859644E-2</v>
      </c>
      <c r="R5485" s="47">
        <f t="shared" ca="1" si="690"/>
        <v>9.0837901403275509E-2</v>
      </c>
      <c r="S5485" s="97">
        <f t="shared" ca="1" si="695"/>
        <v>0.13906489131640315</v>
      </c>
      <c r="V5485">
        <v>5468</v>
      </c>
      <c r="W5485" s="46">
        <v>-0.21042252462148001</v>
      </c>
    </row>
    <row r="5486" spans="10:23">
      <c r="J5486">
        <v>5469</v>
      </c>
      <c r="K5486" s="93">
        <f t="shared" ca="1" si="691"/>
        <v>0.35356335924694626</v>
      </c>
      <c r="L5486" s="93">
        <f t="shared" ca="1" si="691"/>
        <v>4.3691097782616144E-2</v>
      </c>
      <c r="M5486" s="93">
        <f t="shared" ca="1" si="692"/>
        <v>0.35356335924694626</v>
      </c>
      <c r="N5486" s="101">
        <f t="shared" ca="1" si="688"/>
        <v>0.15386387522764047</v>
      </c>
      <c r="O5486" s="46">
        <f t="shared" ca="1" si="693"/>
        <v>0.44720176413259893</v>
      </c>
      <c r="P5486" s="46">
        <f t="shared" ca="1" si="694"/>
        <v>0.38374253790640045</v>
      </c>
      <c r="Q5486" s="47">
        <f t="shared" ca="1" si="689"/>
        <v>0.5741202165849959</v>
      </c>
      <c r="R5486" s="47">
        <f t="shared" ca="1" si="690"/>
        <v>0.17430140310746164</v>
      </c>
      <c r="S5486" s="97">
        <f t="shared" ca="1" si="695"/>
        <v>0.3107515836200303</v>
      </c>
      <c r="V5486">
        <v>5469</v>
      </c>
      <c r="W5486" s="46">
        <v>0.25945992533440698</v>
      </c>
    </row>
    <row r="5487" spans="10:23">
      <c r="J5487">
        <v>5470</v>
      </c>
      <c r="K5487" s="93">
        <f t="shared" ca="1" si="691"/>
        <v>0.83297821719554954</v>
      </c>
      <c r="L5487" s="93">
        <f t="shared" ca="1" si="691"/>
        <v>-2.0801717846684808</v>
      </c>
      <c r="M5487" s="93">
        <f t="shared" ca="1" si="692"/>
        <v>0.83297821719554954</v>
      </c>
      <c r="N5487" s="101">
        <f t="shared" ca="1" si="688"/>
        <v>-1.7072701377903603</v>
      </c>
      <c r="O5487" s="46">
        <f t="shared" ca="1" si="693"/>
        <v>0.6192970626474662</v>
      </c>
      <c r="P5487" s="46">
        <f t="shared" ca="1" si="694"/>
        <v>0.46979018716383408</v>
      </c>
      <c r="Q5487" s="47">
        <f t="shared" ca="1" si="689"/>
        <v>0.91831081361473044</v>
      </c>
      <c r="R5487" s="47">
        <f t="shared" ca="1" si="690"/>
        <v>-0.12662998910673379</v>
      </c>
      <c r="S5487" s="97">
        <f t="shared" ca="1" si="695"/>
        <v>0.24633353677036621</v>
      </c>
      <c r="V5487">
        <v>5470</v>
      </c>
      <c r="W5487" s="46">
        <v>0.15667386233241401</v>
      </c>
    </row>
    <row r="5488" spans="10:23">
      <c r="J5488">
        <v>5471</v>
      </c>
      <c r="K5488" s="93">
        <f t="shared" ca="1" si="691"/>
        <v>0.78770106633596748</v>
      </c>
      <c r="L5488" s="93">
        <f t="shared" ca="1" si="691"/>
        <v>8.8185427194349963E-2</v>
      </c>
      <c r="M5488" s="93">
        <f t="shared" ca="1" si="692"/>
        <v>0.78770106633596748</v>
      </c>
      <c r="N5488" s="101">
        <f t="shared" ca="1" si="688"/>
        <v>0.33411373104717468</v>
      </c>
      <c r="O5488" s="46">
        <f t="shared" ca="1" si="693"/>
        <v>0.60304394770141712</v>
      </c>
      <c r="P5488" s="46">
        <f t="shared" ca="1" si="694"/>
        <v>0.46166362969080954</v>
      </c>
      <c r="Q5488" s="47">
        <f t="shared" ca="1" si="689"/>
        <v>0.88580458372263227</v>
      </c>
      <c r="R5488" s="47">
        <f t="shared" ca="1" si="690"/>
        <v>0.20344645106143497</v>
      </c>
      <c r="S5488" s="97">
        <f t="shared" ca="1" si="695"/>
        <v>0.40324519938142606</v>
      </c>
      <c r="V5488">
        <v>5471</v>
      </c>
      <c r="W5488" s="46">
        <v>0.21519965222081</v>
      </c>
    </row>
    <row r="5489" spans="10:23">
      <c r="J5489">
        <v>5472</v>
      </c>
      <c r="K5489" s="93">
        <f t="shared" ca="1" si="691"/>
        <v>0.25717150074667705</v>
      </c>
      <c r="L5489" s="93">
        <f t="shared" ca="1" si="691"/>
        <v>-0.23051541563783923</v>
      </c>
      <c r="M5489" s="93">
        <f t="shared" ca="1" si="692"/>
        <v>0.25717150074667705</v>
      </c>
      <c r="N5489" s="101">
        <f t="shared" ca="1" si="688"/>
        <v>-0.13676148365786145</v>
      </c>
      <c r="O5489" s="46">
        <f t="shared" ca="1" si="693"/>
        <v>0.4126000295639447</v>
      </c>
      <c r="P5489" s="46">
        <f t="shared" ca="1" si="694"/>
        <v>0.36644167062207333</v>
      </c>
      <c r="Q5489" s="47">
        <f t="shared" ca="1" si="689"/>
        <v>0.50491674744768744</v>
      </c>
      <c r="R5489" s="47">
        <f t="shared" ca="1" si="690"/>
        <v>0.12730946526181314</v>
      </c>
      <c r="S5489" s="97">
        <f t="shared" ca="1" si="695"/>
        <v>0.26995474741287895</v>
      </c>
      <c r="V5489">
        <v>5472</v>
      </c>
      <c r="W5489" s="46">
        <v>0.59679013280223503</v>
      </c>
    </row>
    <row r="5490" spans="10:23">
      <c r="J5490">
        <v>5473</v>
      </c>
      <c r="K5490" s="93">
        <f t="shared" ca="1" si="691"/>
        <v>0.36221223561740296</v>
      </c>
      <c r="L5490" s="93">
        <f t="shared" ca="1" si="691"/>
        <v>0.88214910854053452</v>
      </c>
      <c r="M5490" s="93">
        <f t="shared" ca="1" si="692"/>
        <v>0.36221223561740296</v>
      </c>
      <c r="N5490" s="101">
        <f t="shared" ca="1" si="688"/>
        <v>0.95154235593552738</v>
      </c>
      <c r="O5490" s="46">
        <f t="shared" ca="1" si="693"/>
        <v>0.45030644671828446</v>
      </c>
      <c r="P5490" s="46">
        <f t="shared" ca="1" si="694"/>
        <v>0.38529487919924321</v>
      </c>
      <c r="Q5490" s="47">
        <f t="shared" ca="1" si="689"/>
        <v>0.58032958175636695</v>
      </c>
      <c r="R5490" s="47">
        <f t="shared" ca="1" si="690"/>
        <v>0.30328002262635972</v>
      </c>
      <c r="S5490" s="97">
        <f t="shared" ca="1" si="695"/>
        <v>0.37679323467232206</v>
      </c>
      <c r="V5490">
        <v>5473</v>
      </c>
      <c r="W5490" s="46">
        <v>0.202053890174823</v>
      </c>
    </row>
    <row r="5491" spans="10:23">
      <c r="J5491">
        <v>5474</v>
      </c>
      <c r="K5491" s="93">
        <f t="shared" ca="1" si="691"/>
        <v>-0.20848933653378912</v>
      </c>
      <c r="L5491" s="93">
        <f t="shared" ca="1" si="691"/>
        <v>0.3132557094376161</v>
      </c>
      <c r="M5491" s="93">
        <f t="shared" ca="1" si="692"/>
        <v>-0.20848933653378912</v>
      </c>
      <c r="N5491" s="101">
        <f t="shared" ca="1" si="688"/>
        <v>0.2306881855315947</v>
      </c>
      <c r="O5491" s="46">
        <f t="shared" ca="1" si="693"/>
        <v>0.24544200458872328</v>
      </c>
      <c r="P5491" s="46">
        <f t="shared" ca="1" si="694"/>
        <v>0.2828626581344626</v>
      </c>
      <c r="Q5491" s="47">
        <f t="shared" ca="1" si="689"/>
        <v>0.17060069749724457</v>
      </c>
      <c r="R5491" s="47">
        <f t="shared" ca="1" si="690"/>
        <v>0.18672331710933138</v>
      </c>
      <c r="S5491" s="97">
        <f t="shared" ca="1" si="695"/>
        <v>0.21608266084902733</v>
      </c>
      <c r="V5491">
        <v>5474</v>
      </c>
      <c r="W5491" s="46">
        <v>1.12918191493666</v>
      </c>
    </row>
    <row r="5492" spans="10:23">
      <c r="J5492">
        <v>5475</v>
      </c>
      <c r="K5492" s="93">
        <f t="shared" ca="1" si="691"/>
        <v>9.5145486850392036E-2</v>
      </c>
      <c r="L5492" s="93">
        <f t="shared" ca="1" si="691"/>
        <v>0.22344872089907594</v>
      </c>
      <c r="M5492" s="93">
        <f t="shared" ca="1" si="692"/>
        <v>9.5145486850392036E-2</v>
      </c>
      <c r="N5492" s="101">
        <f t="shared" ca="1" si="688"/>
        <v>0.24210637498144041</v>
      </c>
      <c r="O5492" s="46">
        <f t="shared" ca="1" si="693"/>
        <v>0.35443763687555502</v>
      </c>
      <c r="P5492" s="46">
        <f t="shared" ca="1" si="694"/>
        <v>0.33736047427787852</v>
      </c>
      <c r="Q5492" s="47">
        <f t="shared" ca="1" si="689"/>
        <v>0.38859196207090813</v>
      </c>
      <c r="R5492" s="47">
        <f t="shared" ca="1" si="690"/>
        <v>0.18856955258924482</v>
      </c>
      <c r="S5492" s="97">
        <f t="shared" ca="1" si="695"/>
        <v>0.27150359473239993</v>
      </c>
      <c r="V5492">
        <v>5475</v>
      </c>
      <c r="W5492" s="46">
        <v>0.83259272096888504</v>
      </c>
    </row>
    <row r="5493" spans="10:23">
      <c r="J5493">
        <v>5476</v>
      </c>
      <c r="K5493" s="93">
        <f t="shared" ca="1" si="691"/>
        <v>0.14965364955876273</v>
      </c>
      <c r="L5493" s="93">
        <f t="shared" ca="1" si="691"/>
        <v>-0.29551796719586154</v>
      </c>
      <c r="M5493" s="93">
        <f t="shared" ca="1" si="692"/>
        <v>0.14965364955876273</v>
      </c>
      <c r="N5493" s="101">
        <f t="shared" ca="1" si="688"/>
        <v>-0.23258239867139796</v>
      </c>
      <c r="O5493" s="46">
        <f t="shared" ca="1" si="693"/>
        <v>0.37400440327268591</v>
      </c>
      <c r="P5493" s="46">
        <f t="shared" ca="1" si="694"/>
        <v>0.34714385747644394</v>
      </c>
      <c r="Q5493" s="47">
        <f t="shared" ca="1" si="689"/>
        <v>0.42772549486516986</v>
      </c>
      <c r="R5493" s="47">
        <f t="shared" ca="1" si="690"/>
        <v>0.111815942948768</v>
      </c>
      <c r="S5493" s="97">
        <f t="shared" ca="1" si="695"/>
        <v>0.24291017311072696</v>
      </c>
      <c r="V5493">
        <v>5476</v>
      </c>
      <c r="W5493" s="46">
        <v>0.32521821200198903</v>
      </c>
    </row>
    <row r="5494" spans="10:23">
      <c r="J5494">
        <v>5477</v>
      </c>
      <c r="K5494" s="93">
        <f t="shared" ca="1" si="691"/>
        <v>0.51037966140835744</v>
      </c>
      <c r="L5494" s="93">
        <f t="shared" ca="1" si="691"/>
        <v>-0.71367059299152036</v>
      </c>
      <c r="M5494" s="93">
        <f t="shared" ca="1" si="692"/>
        <v>0.51037966140835744</v>
      </c>
      <c r="N5494" s="101">
        <f t="shared" ca="1" si="688"/>
        <v>-0.51430690912402566</v>
      </c>
      <c r="O5494" s="46">
        <f t="shared" ca="1" si="693"/>
        <v>0.50349402934929133</v>
      </c>
      <c r="P5494" s="46">
        <f t="shared" ca="1" si="694"/>
        <v>0.41188867051474665</v>
      </c>
      <c r="Q5494" s="47">
        <f t="shared" ca="1" si="689"/>
        <v>0.68670474701838069</v>
      </c>
      <c r="R5494" s="47">
        <f t="shared" ca="1" si="690"/>
        <v>6.6263205446596557E-2</v>
      </c>
      <c r="S5494" s="97">
        <f t="shared" ca="1" si="695"/>
        <v>0.28487861739794396</v>
      </c>
      <c r="V5494">
        <v>5477</v>
      </c>
      <c r="W5494" s="46">
        <v>0.471347424328451</v>
      </c>
    </row>
    <row r="5495" spans="10:23">
      <c r="J5495">
        <v>5478</v>
      </c>
      <c r="K5495" s="93">
        <f t="shared" ca="1" si="691"/>
        <v>-0.21421363521521905</v>
      </c>
      <c r="L5495" s="93">
        <f t="shared" ca="1" si="691"/>
        <v>1.0267344962655633</v>
      </c>
      <c r="M5495" s="93">
        <f t="shared" ca="1" si="692"/>
        <v>-0.21421363521521905</v>
      </c>
      <c r="N5495" s="101">
        <f t="shared" ca="1" si="688"/>
        <v>0.90530497305053514</v>
      </c>
      <c r="O5495" s="46">
        <f t="shared" ca="1" si="693"/>
        <v>0.24338715611242812</v>
      </c>
      <c r="P5495" s="46">
        <f t="shared" ca="1" si="694"/>
        <v>0.28183523389631504</v>
      </c>
      <c r="Q5495" s="47">
        <f t="shared" ca="1" si="689"/>
        <v>0.16649100054465427</v>
      </c>
      <c r="R5495" s="47">
        <f t="shared" ca="1" si="690"/>
        <v>0.29580378507087157</v>
      </c>
      <c r="S5495" s="97">
        <f t="shared" ca="1" si="695"/>
        <v>0.26959547059164984</v>
      </c>
      <c r="V5495">
        <v>5478</v>
      </c>
      <c r="W5495" s="46">
        <v>1.1269179211007501</v>
      </c>
    </row>
    <row r="5496" spans="10:23">
      <c r="J5496">
        <v>5479</v>
      </c>
      <c r="K5496" s="93">
        <f t="shared" ca="1" si="691"/>
        <v>0.44289674174302457</v>
      </c>
      <c r="L5496" s="93">
        <f t="shared" ca="1" si="691"/>
        <v>-0.54282441049252683</v>
      </c>
      <c r="M5496" s="93">
        <f t="shared" ca="1" si="692"/>
        <v>0.44289674174302457</v>
      </c>
      <c r="N5496" s="101">
        <f t="shared" ca="1" si="688"/>
        <v>-0.3737915980713582</v>
      </c>
      <c r="O5496" s="46">
        <f t="shared" ca="1" si="693"/>
        <v>0.47926972129560708</v>
      </c>
      <c r="P5496" s="46">
        <f t="shared" ca="1" si="694"/>
        <v>0.39977651648790452</v>
      </c>
      <c r="Q5496" s="47">
        <f t="shared" ca="1" si="689"/>
        <v>0.63825613091101219</v>
      </c>
      <c r="R5496" s="47">
        <f t="shared" ca="1" si="690"/>
        <v>8.8983475930461464E-2</v>
      </c>
      <c r="S5496" s="97">
        <f t="shared" ca="1" si="695"/>
        <v>0.28412659861303424</v>
      </c>
      <c r="V5496">
        <v>5479</v>
      </c>
      <c r="W5496" s="46">
        <v>1.0502979222844999</v>
      </c>
    </row>
    <row r="5497" spans="10:23">
      <c r="J5497">
        <v>5480</v>
      </c>
      <c r="K5497" s="93">
        <f t="shared" ca="1" si="691"/>
        <v>0.90515015444736135</v>
      </c>
      <c r="L5497" s="93">
        <f t="shared" ca="1" si="691"/>
        <v>0.14941025720647316</v>
      </c>
      <c r="M5497" s="93">
        <f t="shared" ca="1" si="692"/>
        <v>0.90515015444736135</v>
      </c>
      <c r="N5497" s="101">
        <f t="shared" ca="1" si="688"/>
        <v>0.42951140790867509</v>
      </c>
      <c r="O5497" s="46">
        <f t="shared" ca="1" si="693"/>
        <v>0.64520458486922927</v>
      </c>
      <c r="P5497" s="46">
        <f t="shared" ca="1" si="694"/>
        <v>0.48274394827471562</v>
      </c>
      <c r="Q5497" s="47">
        <f t="shared" ca="1" si="689"/>
        <v>0.97012585805825657</v>
      </c>
      <c r="R5497" s="47">
        <f t="shared" ca="1" si="690"/>
        <v>0.21887153894394501</v>
      </c>
      <c r="S5497" s="97">
        <f t="shared" ca="1" si="695"/>
        <v>0.43203806190658711</v>
      </c>
      <c r="V5497">
        <v>5480</v>
      </c>
      <c r="W5497" s="46">
        <v>0.134443914161051</v>
      </c>
    </row>
    <row r="5498" spans="10:23">
      <c r="J5498">
        <v>5481</v>
      </c>
      <c r="K5498" s="93">
        <f t="shared" ca="1" si="691"/>
        <v>0.21380507138593799</v>
      </c>
      <c r="L5498" s="93">
        <f t="shared" ca="1" si="691"/>
        <v>-0.30942878194922735</v>
      </c>
      <c r="M5498" s="93">
        <f t="shared" ca="1" si="692"/>
        <v>0.21380507138593799</v>
      </c>
      <c r="N5498" s="101">
        <f t="shared" ca="1" si="688"/>
        <v>-0.2253694169832991</v>
      </c>
      <c r="O5498" s="46">
        <f t="shared" ca="1" si="693"/>
        <v>0.39703280530582541</v>
      </c>
      <c r="P5498" s="46">
        <f t="shared" ca="1" si="694"/>
        <v>0.35865805849301369</v>
      </c>
      <c r="Q5498" s="47">
        <f t="shared" ca="1" si="689"/>
        <v>0.47378229893144885</v>
      </c>
      <c r="R5498" s="47">
        <f t="shared" ca="1" si="690"/>
        <v>0.11298222791601506</v>
      </c>
      <c r="S5498" s="97">
        <f t="shared" ca="1" si="695"/>
        <v>0.25500751661092025</v>
      </c>
      <c r="V5498">
        <v>5481</v>
      </c>
      <c r="W5498" s="46">
        <v>1.8572053618292399</v>
      </c>
    </row>
    <row r="5499" spans="10:23">
      <c r="J5499">
        <v>5482</v>
      </c>
      <c r="K5499" s="93">
        <f t="shared" ca="1" si="691"/>
        <v>-1.0491540158503563</v>
      </c>
      <c r="L5499" s="93">
        <f t="shared" ca="1" si="691"/>
        <v>0.25292976562958019</v>
      </c>
      <c r="M5499" s="93">
        <f t="shared" ca="1" si="692"/>
        <v>-1.0491540158503563</v>
      </c>
      <c r="N5499" s="101">
        <f t="shared" ca="1" si="688"/>
        <v>-9.3856054778985454E-2</v>
      </c>
      <c r="O5499" s="46">
        <f t="shared" ca="1" si="693"/>
        <v>-5.6330951629083248E-2</v>
      </c>
      <c r="P5499" s="46">
        <f t="shared" ca="1" si="694"/>
        <v>0.13197618002555936</v>
      </c>
      <c r="Q5499" s="47">
        <f t="shared" ca="1" si="689"/>
        <v>-0.43294521493836846</v>
      </c>
      <c r="R5499" s="47">
        <f t="shared" ca="1" si="690"/>
        <v>0.13424695087851515</v>
      </c>
      <c r="S5499" s="97">
        <f t="shared" ca="1" si="695"/>
        <v>3.8957999624715953E-2</v>
      </c>
      <c r="V5499">
        <v>5482</v>
      </c>
      <c r="W5499" s="46">
        <v>0.108403220026825</v>
      </c>
    </row>
    <row r="5500" spans="10:23">
      <c r="J5500">
        <v>5483</v>
      </c>
      <c r="K5500" s="93">
        <f t="shared" ca="1" si="691"/>
        <v>5.4561786560322359E-2</v>
      </c>
      <c r="L5500" s="93">
        <f t="shared" ca="1" si="691"/>
        <v>1.0338631155396634</v>
      </c>
      <c r="M5500" s="93">
        <f t="shared" ca="1" si="692"/>
        <v>5.4561786560322359E-2</v>
      </c>
      <c r="N5500" s="101">
        <f t="shared" ca="1" si="688"/>
        <v>0.99754011086966177</v>
      </c>
      <c r="O5500" s="46">
        <f t="shared" ca="1" si="693"/>
        <v>0.33986932740316439</v>
      </c>
      <c r="P5500" s="46">
        <f t="shared" ca="1" si="694"/>
        <v>0.33007631954168321</v>
      </c>
      <c r="Q5500" s="47">
        <f t="shared" ca="1" si="689"/>
        <v>0.35945534312612681</v>
      </c>
      <c r="R5500" s="47">
        <f t="shared" ca="1" si="690"/>
        <v>0.31071751414187398</v>
      </c>
      <c r="S5500" s="97">
        <f t="shared" ca="1" si="695"/>
        <v>0.32529342077251922</v>
      </c>
      <c r="V5500">
        <v>5483</v>
      </c>
      <c r="W5500" s="46">
        <v>1.47706497161409</v>
      </c>
    </row>
    <row r="5501" spans="10:23">
      <c r="J5501">
        <v>5484</v>
      </c>
      <c r="K5501" s="93">
        <f t="shared" ca="1" si="691"/>
        <v>-0.46205714820331684</v>
      </c>
      <c r="L5501" s="93">
        <f t="shared" ca="1" si="691"/>
        <v>-1.11893790835804</v>
      </c>
      <c r="M5501" s="93">
        <f t="shared" ca="1" si="692"/>
        <v>-0.46205714820331684</v>
      </c>
      <c r="N5501" s="101">
        <f t="shared" ca="1" si="688"/>
        <v>-1.2077907582775866</v>
      </c>
      <c r="O5501" s="46">
        <f t="shared" ca="1" si="693"/>
        <v>0.15441890107091927</v>
      </c>
      <c r="P5501" s="46">
        <f t="shared" ca="1" si="694"/>
        <v>0.23735110637556062</v>
      </c>
      <c r="Q5501" s="47">
        <f t="shared" ca="1" si="689"/>
        <v>-1.144550953836343E-2</v>
      </c>
      <c r="R5501" s="47">
        <f t="shared" ca="1" si="690"/>
        <v>-4.586792468380621E-2</v>
      </c>
      <c r="S5501" s="97">
        <f t="shared" ca="1" si="695"/>
        <v>5.4275488193556529E-2</v>
      </c>
      <c r="V5501">
        <v>5484</v>
      </c>
      <c r="W5501" s="46">
        <v>0.63940314761460504</v>
      </c>
    </row>
    <row r="5502" spans="10:23">
      <c r="J5502">
        <v>5485</v>
      </c>
      <c r="K5502" s="93">
        <f t="shared" ca="1" si="691"/>
        <v>-1.1509710250813709</v>
      </c>
      <c r="L5502" s="93">
        <f t="shared" ca="1" si="691"/>
        <v>-1.1183030075484979</v>
      </c>
      <c r="M5502" s="93">
        <f t="shared" ca="1" si="692"/>
        <v>-1.1509710250813709</v>
      </c>
      <c r="N5502" s="101">
        <f t="shared" ca="1" si="688"/>
        <v>-1.4262788871734993</v>
      </c>
      <c r="O5502" s="46">
        <f t="shared" ca="1" si="693"/>
        <v>-9.288014969207059E-2</v>
      </c>
      <c r="P5502" s="46">
        <f t="shared" ca="1" si="694"/>
        <v>0.11370158099406569</v>
      </c>
      <c r="Q5502" s="47">
        <f t="shared" ca="1" si="689"/>
        <v>-0.50604361106434315</v>
      </c>
      <c r="R5502" s="47">
        <f t="shared" ca="1" si="690"/>
        <v>-8.1195814212998152E-2</v>
      </c>
      <c r="S5502" s="97">
        <f t="shared" ca="1" si="695"/>
        <v>-8.7037981952534371E-2</v>
      </c>
      <c r="V5502">
        <v>5485</v>
      </c>
      <c r="W5502" s="46">
        <v>0.38899479769978501</v>
      </c>
    </row>
    <row r="5503" spans="10:23">
      <c r="J5503">
        <v>5486</v>
      </c>
      <c r="K5503" s="93">
        <f t="shared" ca="1" si="691"/>
        <v>2.3496192054781257</v>
      </c>
      <c r="L5503" s="93">
        <f t="shared" ca="1" si="691"/>
        <v>-1.3362464576512887</v>
      </c>
      <c r="M5503" s="93">
        <f t="shared" ca="1" si="692"/>
        <v>2.3496192054781257</v>
      </c>
      <c r="N5503" s="101">
        <f t="shared" ca="1" si="688"/>
        <v>-0.51964118396020942</v>
      </c>
      <c r="O5503" s="46">
        <f t="shared" ca="1" si="693"/>
        <v>1.1637248777035341</v>
      </c>
      <c r="P5503" s="46">
        <f t="shared" ca="1" si="694"/>
        <v>0.74200409469186801</v>
      </c>
      <c r="Q5503" s="47">
        <f t="shared" ca="1" si="689"/>
        <v>2.0071664437268661</v>
      </c>
      <c r="R5503" s="47">
        <f t="shared" ca="1" si="690"/>
        <v>6.5400693267635909E-2</v>
      </c>
      <c r="S5503" s="97">
        <f t="shared" ca="1" si="695"/>
        <v>0.61456278548558496</v>
      </c>
      <c r="V5503">
        <v>5486</v>
      </c>
      <c r="W5503" s="46">
        <v>1.1007105521991001</v>
      </c>
    </row>
    <row r="5504" spans="10:23">
      <c r="J5504">
        <v>5487</v>
      </c>
      <c r="K5504" s="93">
        <f t="shared" ca="1" si="691"/>
        <v>-0.23924448834708326</v>
      </c>
      <c r="L5504" s="93">
        <f t="shared" ca="1" si="691"/>
        <v>1.0481515936667012</v>
      </c>
      <c r="M5504" s="93">
        <f t="shared" ca="1" si="692"/>
        <v>-0.23924448834708326</v>
      </c>
      <c r="N5504" s="101">
        <f t="shared" ca="1" si="688"/>
        <v>0.91764979020763027</v>
      </c>
      <c r="O5504" s="46">
        <f t="shared" ca="1" si="693"/>
        <v>0.23440184397537334</v>
      </c>
      <c r="P5504" s="46">
        <f t="shared" ca="1" si="694"/>
        <v>0.27734257782778765</v>
      </c>
      <c r="Q5504" s="47">
        <f t="shared" ca="1" si="689"/>
        <v>0.14852037627054474</v>
      </c>
      <c r="R5504" s="47">
        <f t="shared" ca="1" si="690"/>
        <v>0.29779984929178721</v>
      </c>
      <c r="S5504" s="97">
        <f t="shared" ca="1" si="695"/>
        <v>0.26610084663358025</v>
      </c>
      <c r="V5504">
        <v>5487</v>
      </c>
      <c r="W5504" s="46">
        <v>0.41355399190907199</v>
      </c>
    </row>
    <row r="5505" spans="10:23">
      <c r="J5505">
        <v>5488</v>
      </c>
      <c r="K5505" s="93">
        <f t="shared" ca="1" si="691"/>
        <v>1.412266272275187E-2</v>
      </c>
      <c r="L5505" s="93">
        <f t="shared" ca="1" si="691"/>
        <v>-1.1031715366592414</v>
      </c>
      <c r="M5505" s="93">
        <f t="shared" ca="1" si="692"/>
        <v>1.412266272275187E-2</v>
      </c>
      <c r="N5505" s="101">
        <f t="shared" ca="1" si="688"/>
        <v>-1.0414070640197242</v>
      </c>
      <c r="O5505" s="46">
        <f t="shared" ca="1" si="693"/>
        <v>0.32535291646361764</v>
      </c>
      <c r="P5505" s="46">
        <f t="shared" ca="1" si="694"/>
        <v>0.3228181140719098</v>
      </c>
      <c r="Q5505" s="47">
        <f t="shared" ca="1" si="689"/>
        <v>0.33042252124703325</v>
      </c>
      <c r="R5505" s="47">
        <f t="shared" ca="1" si="690"/>
        <v>-1.8964930915202571E-2</v>
      </c>
      <c r="S5505" s="97">
        <f t="shared" ca="1" si="695"/>
        <v>0.15319399277420753</v>
      </c>
      <c r="V5505">
        <v>5488</v>
      </c>
      <c r="W5505" s="46">
        <v>0.115769433926921</v>
      </c>
    </row>
    <row r="5506" spans="10:23">
      <c r="J5506">
        <v>5489</v>
      </c>
      <c r="K5506" s="93">
        <f t="shared" ca="1" si="691"/>
        <v>1.0614273775553016</v>
      </c>
      <c r="L5506" s="93">
        <f t="shared" ca="1" si="691"/>
        <v>0.79446562780132801</v>
      </c>
      <c r="M5506" s="93">
        <f t="shared" ca="1" si="692"/>
        <v>1.0614273775553016</v>
      </c>
      <c r="N5506" s="101">
        <f t="shared" ca="1" si="688"/>
        <v>1.0907772230286703</v>
      </c>
      <c r="O5506" s="46">
        <f t="shared" ca="1" si="693"/>
        <v>0.70130333716263182</v>
      </c>
      <c r="P5506" s="46">
        <f t="shared" ca="1" si="694"/>
        <v>0.51079332442141689</v>
      </c>
      <c r="Q5506" s="47">
        <f t="shared" ca="1" si="689"/>
        <v>1.0823233626450617</v>
      </c>
      <c r="R5506" s="47">
        <f t="shared" ca="1" si="690"/>
        <v>0.32579325493849887</v>
      </c>
      <c r="S5506" s="97">
        <f t="shared" ca="1" si="695"/>
        <v>0.51354829605056529</v>
      </c>
      <c r="V5506">
        <v>5489</v>
      </c>
      <c r="W5506" s="46">
        <v>0.29988592792110202</v>
      </c>
    </row>
    <row r="5507" spans="10:23">
      <c r="J5507">
        <v>5490</v>
      </c>
      <c r="K5507" s="93">
        <f t="shared" ca="1" si="691"/>
        <v>0.11325350743982314</v>
      </c>
      <c r="L5507" s="93">
        <f t="shared" ca="1" si="691"/>
        <v>1.3024035791005906</v>
      </c>
      <c r="M5507" s="93">
        <f t="shared" ca="1" si="692"/>
        <v>0.11325350743982314</v>
      </c>
      <c r="N5507" s="101">
        <f t="shared" ca="1" si="688"/>
        <v>1.2708040936259619</v>
      </c>
      <c r="O5507" s="46">
        <f t="shared" ca="1" si="693"/>
        <v>0.36093786346883594</v>
      </c>
      <c r="P5507" s="46">
        <f t="shared" ca="1" si="694"/>
        <v>0.34061058757451895</v>
      </c>
      <c r="Q5507" s="47">
        <f t="shared" ca="1" si="689"/>
        <v>0.40159241525746997</v>
      </c>
      <c r="R5507" s="47">
        <f t="shared" ca="1" si="690"/>
        <v>0.35490224785672331</v>
      </c>
      <c r="S5507" s="97">
        <f t="shared" ca="1" si="695"/>
        <v>0.35792005566277962</v>
      </c>
      <c r="V5507">
        <v>5490</v>
      </c>
      <c r="W5507" s="46">
        <v>0.346919029619151</v>
      </c>
    </row>
    <row r="5508" spans="10:23">
      <c r="J5508">
        <v>5491</v>
      </c>
      <c r="K5508" s="93">
        <f t="shared" ca="1" si="691"/>
        <v>-0.1388056966801936</v>
      </c>
      <c r="L5508" s="93">
        <f t="shared" ca="1" si="691"/>
        <v>0.93970305677756361</v>
      </c>
      <c r="M5508" s="93">
        <f t="shared" ca="1" si="692"/>
        <v>-0.1388056966801936</v>
      </c>
      <c r="N5508" s="101">
        <f t="shared" ca="1" si="688"/>
        <v>0.84677334455584941</v>
      </c>
      <c r="O5508" s="46">
        <f t="shared" ca="1" si="693"/>
        <v>0.27045630400681236</v>
      </c>
      <c r="P5508" s="46">
        <f t="shared" ca="1" si="694"/>
        <v>0.29536980784350719</v>
      </c>
      <c r="Q5508" s="47">
        <f t="shared" ca="1" si="689"/>
        <v>0.22062929633342279</v>
      </c>
      <c r="R5508" s="47">
        <f t="shared" ca="1" si="690"/>
        <v>0.28633966033387476</v>
      </c>
      <c r="S5508" s="97">
        <f t="shared" ca="1" si="695"/>
        <v>0.27839798217034356</v>
      </c>
      <c r="V5508">
        <v>5491</v>
      </c>
      <c r="W5508" s="46">
        <v>-0.204777438166518</v>
      </c>
    </row>
    <row r="5509" spans="10:23">
      <c r="J5509">
        <v>5492</v>
      </c>
      <c r="K5509" s="93">
        <f t="shared" ca="1" si="691"/>
        <v>-0.26694469611345623</v>
      </c>
      <c r="L5509" s="93">
        <f t="shared" ca="1" si="691"/>
        <v>1.4995077655630309</v>
      </c>
      <c r="M5509" s="93">
        <f t="shared" ca="1" si="692"/>
        <v>-0.26694469611345623</v>
      </c>
      <c r="N5509" s="101">
        <f t="shared" ca="1" si="688"/>
        <v>1.3367637011792715</v>
      </c>
      <c r="O5509" s="46">
        <f t="shared" ca="1" si="693"/>
        <v>0.22445831501409769</v>
      </c>
      <c r="P5509" s="46">
        <f t="shared" ca="1" si="694"/>
        <v>0.2723708133471498</v>
      </c>
      <c r="Q5509" s="47">
        <f t="shared" ca="1" si="689"/>
        <v>0.12863331834799338</v>
      </c>
      <c r="R5509" s="47">
        <f t="shared" ca="1" si="690"/>
        <v>0.36556742102108453</v>
      </c>
      <c r="S5509" s="97">
        <f t="shared" ca="1" si="695"/>
        <v>0.29501286801759108</v>
      </c>
      <c r="V5509">
        <v>5492</v>
      </c>
      <c r="W5509" s="46">
        <v>0.57118004490094199</v>
      </c>
    </row>
    <row r="5510" spans="10:23">
      <c r="J5510">
        <v>5493</v>
      </c>
      <c r="K5510" s="93">
        <f t="shared" ca="1" si="691"/>
        <v>-1.1263186122022146</v>
      </c>
      <c r="L5510" s="93">
        <f t="shared" ca="1" si="691"/>
        <v>1.1202092322926858</v>
      </c>
      <c r="M5510" s="93">
        <f t="shared" ca="1" si="692"/>
        <v>-1.1263186122022146</v>
      </c>
      <c r="N5510" s="101">
        <f t="shared" ca="1" si="688"/>
        <v>0.70385695429898498</v>
      </c>
      <c r="O5510" s="46">
        <f t="shared" ca="1" si="693"/>
        <v>-8.4030686052783465E-2</v>
      </c>
      <c r="P5510" s="46">
        <f t="shared" ca="1" si="694"/>
        <v>0.11812631281370925</v>
      </c>
      <c r="Q5510" s="47">
        <f t="shared" ca="1" si="689"/>
        <v>-0.4883446837857689</v>
      </c>
      <c r="R5510" s="47">
        <f t="shared" ca="1" si="690"/>
        <v>0.26323115337553704</v>
      </c>
      <c r="S5510" s="97">
        <f t="shared" ca="1" si="695"/>
        <v>8.9600233661376788E-2</v>
      </c>
      <c r="V5510">
        <v>5493</v>
      </c>
      <c r="W5510" s="46">
        <v>1.03347711319241E-2</v>
      </c>
    </row>
    <row r="5511" spans="10:23">
      <c r="J5511">
        <v>5494</v>
      </c>
      <c r="K5511" s="93">
        <f t="shared" ca="1" si="691"/>
        <v>-0.9226811506025866</v>
      </c>
      <c r="L5511" s="93">
        <f t="shared" ca="1" si="691"/>
        <v>-0.64132971175342746</v>
      </c>
      <c r="M5511" s="93">
        <f t="shared" ca="1" si="692"/>
        <v>-0.9226811506025866</v>
      </c>
      <c r="N5511" s="101">
        <f t="shared" ca="1" si="688"/>
        <v>-0.90146722276559177</v>
      </c>
      <c r="O5511" s="46">
        <f t="shared" ca="1" si="693"/>
        <v>-1.093105394552224E-2</v>
      </c>
      <c r="P5511" s="46">
        <f t="shared" ca="1" si="694"/>
        <v>0.15467612886733986</v>
      </c>
      <c r="Q5511" s="47">
        <f t="shared" ca="1" si="689"/>
        <v>-0.34214541957124645</v>
      </c>
      <c r="R5511" s="47">
        <f t="shared" ca="1" si="690"/>
        <v>3.6622904241950249E-3</v>
      </c>
      <c r="S5511" s="97">
        <f t="shared" ca="1" si="695"/>
        <v>-3.6343817606636075E-3</v>
      </c>
      <c r="V5511">
        <v>5494</v>
      </c>
      <c r="W5511" s="46">
        <v>0.46040996048265698</v>
      </c>
    </row>
    <row r="5512" spans="10:23">
      <c r="J5512">
        <v>5495</v>
      </c>
      <c r="K5512" s="93">
        <f t="shared" ca="1" si="691"/>
        <v>-0.96467774061065603</v>
      </c>
      <c r="L5512" s="93">
        <f t="shared" ca="1" si="691"/>
        <v>-1.347066421067773</v>
      </c>
      <c r="M5512" s="93">
        <f t="shared" ca="1" si="692"/>
        <v>-0.96467774061065603</v>
      </c>
      <c r="N5512" s="101">
        <f t="shared" ca="1" si="688"/>
        <v>-1.5839201899078426</v>
      </c>
      <c r="O5512" s="46">
        <f t="shared" ca="1" si="693"/>
        <v>-2.6006547694237159E-2</v>
      </c>
      <c r="P5512" s="46">
        <f t="shared" ca="1" si="694"/>
        <v>0.1471383819929824</v>
      </c>
      <c r="Q5512" s="47">
        <f t="shared" ca="1" si="689"/>
        <v>-0.37229640706867628</v>
      </c>
      <c r="R5512" s="47">
        <f t="shared" ca="1" si="690"/>
        <v>-0.10668522893030713</v>
      </c>
      <c r="S5512" s="97">
        <f t="shared" ca="1" si="695"/>
        <v>-6.6345888312272144E-2</v>
      </c>
      <c r="V5512">
        <v>5495</v>
      </c>
      <c r="W5512" s="46">
        <v>0.31946799456275898</v>
      </c>
    </row>
    <row r="5513" spans="10:23">
      <c r="J5513">
        <v>5496</v>
      </c>
      <c r="K5513" s="93">
        <f t="shared" ca="1" si="691"/>
        <v>0.22126595374235752</v>
      </c>
      <c r="L5513" s="93">
        <f t="shared" ca="1" si="691"/>
        <v>-1.8717337484383951</v>
      </c>
      <c r="M5513" s="93">
        <f t="shared" ca="1" si="692"/>
        <v>0.22126595374235752</v>
      </c>
      <c r="N5513" s="101">
        <f t="shared" ca="1" si="688"/>
        <v>-1.7041917625616634</v>
      </c>
      <c r="O5513" s="46">
        <f t="shared" ca="1" si="693"/>
        <v>0.39971103430733457</v>
      </c>
      <c r="P5513" s="46">
        <f t="shared" ca="1" si="694"/>
        <v>0.35999717299376827</v>
      </c>
      <c r="Q5513" s="47">
        <f t="shared" ca="1" si="689"/>
        <v>0.47913875693446711</v>
      </c>
      <c r="R5513" s="47">
        <f t="shared" ca="1" si="690"/>
        <v>-0.12613223895180148</v>
      </c>
      <c r="S5513" s="97">
        <f t="shared" ca="1" si="695"/>
        <v>0.13678939767776654</v>
      </c>
      <c r="V5513">
        <v>5496</v>
      </c>
      <c r="W5513" s="46">
        <v>2.1601246462443699E-3</v>
      </c>
    </row>
    <row r="5514" spans="10:23">
      <c r="J5514">
        <v>5497</v>
      </c>
      <c r="K5514" s="93">
        <f t="shared" ca="1" si="691"/>
        <v>0.79758004532502846</v>
      </c>
      <c r="L5514" s="93">
        <f t="shared" ca="1" si="691"/>
        <v>-0.7208191758131185</v>
      </c>
      <c r="M5514" s="93">
        <f t="shared" ca="1" si="692"/>
        <v>0.79758004532502846</v>
      </c>
      <c r="N5514" s="101">
        <f t="shared" ca="1" si="688"/>
        <v>-0.42974819528662833</v>
      </c>
      <c r="O5514" s="46">
        <f t="shared" ca="1" si="693"/>
        <v>0.60659019957483484</v>
      </c>
      <c r="P5514" s="46">
        <f t="shared" ca="1" si="694"/>
        <v>0.4634367556275184</v>
      </c>
      <c r="Q5514" s="47">
        <f t="shared" ca="1" si="689"/>
        <v>0.89289708746946783</v>
      </c>
      <c r="R5514" s="47">
        <f t="shared" ca="1" si="690"/>
        <v>7.9935714412066539E-2</v>
      </c>
      <c r="S5514" s="97">
        <f t="shared" ca="1" si="695"/>
        <v>0.34326295699345066</v>
      </c>
      <c r="V5514">
        <v>5497</v>
      </c>
      <c r="W5514" s="46">
        <v>-0.20816950936634601</v>
      </c>
    </row>
    <row r="5515" spans="10:23">
      <c r="J5515">
        <v>5498</v>
      </c>
      <c r="K5515" s="93">
        <f t="shared" ca="1" si="691"/>
        <v>-0.2079237789055956</v>
      </c>
      <c r="L5515" s="93">
        <f t="shared" ca="1" si="691"/>
        <v>-1.0265117169922047</v>
      </c>
      <c r="M5515" s="93">
        <f t="shared" ca="1" si="692"/>
        <v>-0.2079237789055956</v>
      </c>
      <c r="N5515" s="101">
        <f t="shared" ca="1" si="688"/>
        <v>-1.0393429275276997</v>
      </c>
      <c r="O5515" s="46">
        <f t="shared" ca="1" si="693"/>
        <v>0.2456450225120054</v>
      </c>
      <c r="P5515" s="46">
        <f t="shared" ca="1" si="694"/>
        <v>0.28296416709610367</v>
      </c>
      <c r="Q5515" s="47">
        <f t="shared" ca="1" si="689"/>
        <v>0.17100673334380884</v>
      </c>
      <c r="R5515" s="47">
        <f t="shared" ca="1" si="690"/>
        <v>-1.8631175546744289E-2</v>
      </c>
      <c r="S5515" s="97">
        <f t="shared" ca="1" si="695"/>
        <v>0.11350692348263056</v>
      </c>
      <c r="V5515">
        <v>5498</v>
      </c>
      <c r="W5515" s="46">
        <v>-0.29669542560787299</v>
      </c>
    </row>
    <row r="5516" spans="10:23">
      <c r="J5516">
        <v>5499</v>
      </c>
      <c r="K5516" s="93">
        <f t="shared" ca="1" si="691"/>
        <v>1.1859706017669103</v>
      </c>
      <c r="L5516" s="93">
        <f t="shared" ca="1" si="691"/>
        <v>0.39000974730860621</v>
      </c>
      <c r="M5516" s="93">
        <f t="shared" ca="1" si="692"/>
        <v>1.1859706017669103</v>
      </c>
      <c r="N5516" s="101">
        <f t="shared" ca="1" si="688"/>
        <v>0.74692694162669837</v>
      </c>
      <c r="O5516" s="46">
        <f t="shared" ca="1" si="693"/>
        <v>0.74601055262193805</v>
      </c>
      <c r="P5516" s="46">
        <f t="shared" ca="1" si="694"/>
        <v>0.53314693215107001</v>
      </c>
      <c r="Q5516" s="47">
        <f t="shared" ca="1" si="689"/>
        <v>1.1717377935636741</v>
      </c>
      <c r="R5516" s="47">
        <f t="shared" ca="1" si="690"/>
        <v>0.27019524685753132</v>
      </c>
      <c r="S5516" s="97">
        <f t="shared" ca="1" si="695"/>
        <v>0.50810289973973466</v>
      </c>
      <c r="V5516">
        <v>5499</v>
      </c>
      <c r="W5516" s="46">
        <v>2.4484858325735302E-2</v>
      </c>
    </row>
    <row r="5517" spans="10:23">
      <c r="J5517">
        <v>5500</v>
      </c>
      <c r="K5517" s="93">
        <f t="shared" ca="1" si="691"/>
        <v>1.3880589089957285</v>
      </c>
      <c r="L5517" s="93">
        <f t="shared" ca="1" si="691"/>
        <v>-2.1068514596401604</v>
      </c>
      <c r="M5517" s="93">
        <f t="shared" ca="1" si="692"/>
        <v>1.3880589089957285</v>
      </c>
      <c r="N5517" s="101">
        <f t="shared" ca="1" si="688"/>
        <v>-1.55603657663521</v>
      </c>
      <c r="O5517" s="46">
        <f t="shared" ca="1" si="693"/>
        <v>0.81855408560237841</v>
      </c>
      <c r="P5517" s="46">
        <f t="shared" ca="1" si="694"/>
        <v>0.56941869864129013</v>
      </c>
      <c r="Q5517" s="47">
        <f t="shared" ca="1" si="689"/>
        <v>1.3168248595245549</v>
      </c>
      <c r="R5517" s="47">
        <f t="shared" ca="1" si="690"/>
        <v>-0.1021766580786635</v>
      </c>
      <c r="S5517" s="97">
        <f t="shared" ca="1" si="695"/>
        <v>0.35818871376185746</v>
      </c>
      <c r="V5517">
        <v>5500</v>
      </c>
      <c r="W5517" s="46">
        <v>0.35715361805165402</v>
      </c>
    </row>
    <row r="5518" spans="10:23">
      <c r="J5518">
        <v>5501</v>
      </c>
      <c r="K5518" s="93">
        <f t="shared" ca="1" si="691"/>
        <v>-9.0652255644775817E-2</v>
      </c>
      <c r="L5518" s="93">
        <f t="shared" ca="1" si="691"/>
        <v>-0.62065742813788927</v>
      </c>
      <c r="M5518" s="93">
        <f t="shared" ca="1" si="692"/>
        <v>-9.0652255644775817E-2</v>
      </c>
      <c r="N5518" s="101">
        <f t="shared" ca="1" si="688"/>
        <v>-0.61726432419141031</v>
      </c>
      <c r="O5518" s="46">
        <f t="shared" ca="1" si="693"/>
        <v>0.28774191931912863</v>
      </c>
      <c r="P5518" s="46">
        <f t="shared" ca="1" si="694"/>
        <v>0.3040126154996653</v>
      </c>
      <c r="Q5518" s="47">
        <f t="shared" ca="1" si="689"/>
        <v>0.25520052695805523</v>
      </c>
      <c r="R5518" s="47">
        <f t="shared" ca="1" si="690"/>
        <v>4.9615764672162027E-2</v>
      </c>
      <c r="S5518" s="97">
        <f t="shared" ca="1" si="695"/>
        <v>0.16867884199564531</v>
      </c>
      <c r="V5518">
        <v>5501</v>
      </c>
      <c r="W5518" s="46">
        <v>0.41317237375215998</v>
      </c>
    </row>
    <row r="5519" spans="10:23">
      <c r="J5519">
        <v>5502</v>
      </c>
      <c r="K5519" s="93">
        <f t="shared" ca="1" si="691"/>
        <v>2.0066693642716689</v>
      </c>
      <c r="L5519" s="93">
        <f t="shared" ca="1" si="691"/>
        <v>1.3893094846627114</v>
      </c>
      <c r="M5519" s="93">
        <f t="shared" ca="1" si="692"/>
        <v>2.0066693642716689</v>
      </c>
      <c r="N5519" s="101">
        <f t="shared" ca="1" si="688"/>
        <v>1.9553468402882417</v>
      </c>
      <c r="O5519" s="46">
        <f t="shared" ca="1" si="693"/>
        <v>1.0406163542201443</v>
      </c>
      <c r="P5519" s="46">
        <f t="shared" ca="1" si="694"/>
        <v>0.68044983295017314</v>
      </c>
      <c r="Q5519" s="47">
        <f t="shared" ca="1" si="689"/>
        <v>1.7609493967600869</v>
      </c>
      <c r="R5519" s="47">
        <f t="shared" ca="1" si="690"/>
        <v>0.46558766886472502</v>
      </c>
      <c r="S5519" s="97">
        <f t="shared" ca="1" si="695"/>
        <v>0.75310201154243472</v>
      </c>
      <c r="V5519">
        <v>5502</v>
      </c>
      <c r="W5519" s="46">
        <v>0.84899451807683002</v>
      </c>
    </row>
    <row r="5520" spans="10:23">
      <c r="J5520">
        <v>5503</v>
      </c>
      <c r="K5520" s="93">
        <f t="shared" ca="1" si="691"/>
        <v>-0.31955787286748627</v>
      </c>
      <c r="L5520" s="93">
        <f t="shared" ca="1" si="691"/>
        <v>1.4866538953550277E-2</v>
      </c>
      <c r="M5520" s="93">
        <f t="shared" ca="1" si="692"/>
        <v>-0.31955787286748627</v>
      </c>
      <c r="N5520" s="101">
        <f t="shared" ca="1" si="688"/>
        <v>-8.7531856763546509E-2</v>
      </c>
      <c r="O5520" s="46">
        <f t="shared" ca="1" si="693"/>
        <v>0.20557179072479209</v>
      </c>
      <c r="P5520" s="46">
        <f t="shared" ca="1" si="694"/>
        <v>0.26292755120249706</v>
      </c>
      <c r="Q5520" s="47">
        <f t="shared" ca="1" si="689"/>
        <v>9.0860269769382246E-2</v>
      </c>
      <c r="R5520" s="47">
        <f t="shared" ca="1" si="690"/>
        <v>0.1352695262009328</v>
      </c>
      <c r="S5520" s="97">
        <f t="shared" ca="1" si="695"/>
        <v>0.17042065846286245</v>
      </c>
      <c r="V5520">
        <v>5503</v>
      </c>
      <c r="W5520" s="46">
        <v>0.55111496910927305</v>
      </c>
    </row>
    <row r="5521" spans="10:23">
      <c r="J5521">
        <v>5504</v>
      </c>
      <c r="K5521" s="93">
        <f t="shared" ca="1" si="691"/>
        <v>-1.3199335052779242</v>
      </c>
      <c r="L5521" s="93">
        <f t="shared" ca="1" si="691"/>
        <v>0.17467070837451487</v>
      </c>
      <c r="M5521" s="93">
        <f t="shared" ca="1" si="692"/>
        <v>-1.3199335052779242</v>
      </c>
      <c r="N5521" s="101">
        <f t="shared" ca="1" si="688"/>
        <v>-0.25416610348775626</v>
      </c>
      <c r="O5521" s="46">
        <f t="shared" ca="1" si="693"/>
        <v>-0.15353252202708806</v>
      </c>
      <c r="P5521" s="46">
        <f t="shared" ca="1" si="694"/>
        <v>8.3375394826556953E-2</v>
      </c>
      <c r="Q5521" s="47">
        <f t="shared" ca="1" si="689"/>
        <v>-0.62734835573437808</v>
      </c>
      <c r="R5521" s="47">
        <f t="shared" ca="1" si="690"/>
        <v>0.10832601998024713</v>
      </c>
      <c r="S5521" s="97">
        <f t="shared" ca="1" si="695"/>
        <v>-2.2603251023420465E-2</v>
      </c>
      <c r="V5521">
        <v>5504</v>
      </c>
      <c r="W5521" s="46">
        <v>-0.199741150906076</v>
      </c>
    </row>
    <row r="5522" spans="10:23">
      <c r="J5522">
        <v>5505</v>
      </c>
      <c r="K5522" s="93">
        <f t="shared" ca="1" si="691"/>
        <v>0.40801745781293597</v>
      </c>
      <c r="L5522" s="93">
        <f t="shared" ca="1" si="691"/>
        <v>1.0867322731722433</v>
      </c>
      <c r="M5522" s="93">
        <f t="shared" ca="1" si="692"/>
        <v>0.40801745781293597</v>
      </c>
      <c r="N5522" s="101">
        <f t="shared" ref="N5522:N5585" ca="1" si="696">$N$2*K5522+SQRT(1-$N$2^2)*L5522</f>
        <v>1.1600713031431558</v>
      </c>
      <c r="O5522" s="46">
        <f t="shared" ca="1" si="693"/>
        <v>0.46674912315307526</v>
      </c>
      <c r="P5522" s="46">
        <f t="shared" ca="1" si="694"/>
        <v>0.39351621741663861</v>
      </c>
      <c r="Q5522" s="47">
        <f t="shared" ref="Q5522:Q5585" ca="1" si="697">$K$2+K5522*$S$3</f>
        <v>0.61321493462594856</v>
      </c>
      <c r="R5522" s="47">
        <f t="shared" ref="R5522:R5585" ca="1" si="698">$L$2+$L$3*N5522</f>
        <v>0.33699758727308415</v>
      </c>
      <c r="S5522" s="97">
        <f t="shared" ca="1" si="695"/>
        <v>0.40187335521307971</v>
      </c>
      <c r="V5522">
        <v>5505</v>
      </c>
      <c r="W5522" s="46">
        <v>0.818830267991984</v>
      </c>
    </row>
    <row r="5523" spans="10:23">
      <c r="J5523">
        <v>5506</v>
      </c>
      <c r="K5523" s="93">
        <f t="shared" ref="K5523:L5586" ca="1" si="699">_xlfn.NORM.S.INV(RAND())</f>
        <v>0.42760371292903099</v>
      </c>
      <c r="L5523" s="93">
        <f t="shared" ca="1" si="699"/>
        <v>-1.4524602596097831</v>
      </c>
      <c r="M5523" s="93">
        <f t="shared" ref="M5523:M5586" ca="1" si="700">K5523</f>
        <v>0.42760371292903099</v>
      </c>
      <c r="N5523" s="101">
        <f t="shared" ca="1" si="696"/>
        <v>-1.2410655802283388</v>
      </c>
      <c r="O5523" s="46">
        <f t="shared" ref="O5523:O5586" ca="1" si="701">$K$2+K5523*$K$3</f>
        <v>0.47377999081415656</v>
      </c>
      <c r="P5523" s="46">
        <f t="shared" ref="P5523:P5586" ca="1" si="702">$K$2+K5523*$R$3</f>
        <v>0.39703165124717926</v>
      </c>
      <c r="Q5523" s="47">
        <f t="shared" ca="1" si="697"/>
        <v>0.62727666994811115</v>
      </c>
      <c r="R5523" s="47">
        <f t="shared" ca="1" si="698"/>
        <v>-5.1248213489060807E-2</v>
      </c>
      <c r="S5523" s="97">
        <f t="shared" ref="S5523:S5586" ca="1" si="703">AVERAGE(R5523,O5523)</f>
        <v>0.21126588866254786</v>
      </c>
      <c r="V5523">
        <v>5506</v>
      </c>
      <c r="W5523" s="46">
        <v>0.43399766244969101</v>
      </c>
    </row>
    <row r="5524" spans="10:23">
      <c r="J5524">
        <v>5507</v>
      </c>
      <c r="K5524" s="93">
        <f t="shared" ca="1" si="699"/>
        <v>1.0870645809603514</v>
      </c>
      <c r="L5524" s="93">
        <f t="shared" ca="1" si="699"/>
        <v>-0.63085184360695234</v>
      </c>
      <c r="M5524" s="93">
        <f t="shared" ca="1" si="700"/>
        <v>1.0870645809603514</v>
      </c>
      <c r="N5524" s="101">
        <f t="shared" ca="1" si="696"/>
        <v>-0.2523891036181295</v>
      </c>
      <c r="O5524" s="46">
        <f t="shared" ca="1" si="701"/>
        <v>0.71050631053721047</v>
      </c>
      <c r="P5524" s="46">
        <f t="shared" ca="1" si="702"/>
        <v>0.51539481110870622</v>
      </c>
      <c r="Q5524" s="47">
        <f t="shared" ca="1" si="697"/>
        <v>1.100729309394219</v>
      </c>
      <c r="R5524" s="47">
        <f t="shared" ca="1" si="698"/>
        <v>0.10861334751334834</v>
      </c>
      <c r="S5524" s="97">
        <f t="shared" ca="1" si="703"/>
        <v>0.40955982902527943</v>
      </c>
      <c r="V5524">
        <v>5507</v>
      </c>
      <c r="W5524" s="46">
        <v>-0.14803334082497099</v>
      </c>
    </row>
    <row r="5525" spans="10:23">
      <c r="J5525">
        <v>5508</v>
      </c>
      <c r="K5525" s="93">
        <f t="shared" ca="1" si="699"/>
        <v>-0.82715459660789048</v>
      </c>
      <c r="L5525" s="93">
        <f t="shared" ca="1" si="699"/>
        <v>-1.2120576632675921</v>
      </c>
      <c r="M5525" s="93">
        <f t="shared" ca="1" si="700"/>
        <v>-0.82715459660789048</v>
      </c>
      <c r="N5525" s="101">
        <f t="shared" ca="1" si="696"/>
        <v>-1.4121852114452123</v>
      </c>
      <c r="O5525" s="46">
        <f t="shared" ca="1" si="701"/>
        <v>2.3360062721488217E-2</v>
      </c>
      <c r="P5525" s="46">
        <f t="shared" ca="1" si="702"/>
        <v>0.17182168720084509</v>
      </c>
      <c r="Q5525" s="47">
        <f t="shared" ca="1" si="697"/>
        <v>-0.27356318623722553</v>
      </c>
      <c r="R5525" s="47">
        <f t="shared" ca="1" si="698"/>
        <v>-7.8916972695588394E-2</v>
      </c>
      <c r="S5525" s="97">
        <f t="shared" ca="1" si="703"/>
        <v>-2.7778454987050089E-2</v>
      </c>
      <c r="V5525">
        <v>5508</v>
      </c>
      <c r="W5525" s="46">
        <v>-5.3787020540089603E-2</v>
      </c>
    </row>
    <row r="5526" spans="10:23">
      <c r="J5526">
        <v>5509</v>
      </c>
      <c r="K5526" s="93">
        <f t="shared" ca="1" si="699"/>
        <v>0.71435749088268852</v>
      </c>
      <c r="L5526" s="93">
        <f t="shared" ca="1" si="699"/>
        <v>-0.23167259448328173</v>
      </c>
      <c r="M5526" s="93">
        <f t="shared" ca="1" si="700"/>
        <v>0.71435749088268852</v>
      </c>
      <c r="N5526" s="101">
        <f t="shared" ca="1" si="696"/>
        <v>7.5368157332470764E-3</v>
      </c>
      <c r="O5526" s="46">
        <f t="shared" ca="1" si="701"/>
        <v>0.57671584313288304</v>
      </c>
      <c r="P5526" s="46">
        <f t="shared" ca="1" si="702"/>
        <v>0.4484995774065425</v>
      </c>
      <c r="Q5526" s="47">
        <f t="shared" ca="1" si="697"/>
        <v>0.83314837458556412</v>
      </c>
      <c r="R5526" s="47">
        <f t="shared" ca="1" si="698"/>
        <v>0.15064141654859406</v>
      </c>
      <c r="S5526" s="97">
        <f t="shared" ca="1" si="703"/>
        <v>0.36367862984073857</v>
      </c>
      <c r="V5526">
        <v>5509</v>
      </c>
      <c r="W5526" s="46">
        <v>0.22767582359462199</v>
      </c>
    </row>
    <row r="5527" spans="10:23">
      <c r="J5527">
        <v>5510</v>
      </c>
      <c r="K5527" s="93">
        <f t="shared" ca="1" si="699"/>
        <v>-0.41095630885974876</v>
      </c>
      <c r="L5527" s="93">
        <f t="shared" ca="1" si="699"/>
        <v>0.12073115723331804</v>
      </c>
      <c r="M5527" s="93">
        <f t="shared" ca="1" si="700"/>
        <v>-0.41095630885974876</v>
      </c>
      <c r="N5527" s="101">
        <f t="shared" ca="1" si="696"/>
        <v>-1.6230144992502388E-2</v>
      </c>
      <c r="O5527" s="46">
        <f t="shared" ca="1" si="701"/>
        <v>0.17276254239822753</v>
      </c>
      <c r="P5527" s="46">
        <f t="shared" ca="1" si="702"/>
        <v>0.24652292703921475</v>
      </c>
      <c r="Q5527" s="47">
        <f t="shared" ca="1" si="697"/>
        <v>2.5241773116253086E-2</v>
      </c>
      <c r="R5527" s="47">
        <f t="shared" ca="1" si="698"/>
        <v>0.14679847749645031</v>
      </c>
      <c r="S5527" s="97">
        <f t="shared" ca="1" si="703"/>
        <v>0.15978050994733892</v>
      </c>
      <c r="V5527">
        <v>5510</v>
      </c>
      <c r="W5527" s="46">
        <v>-0.13317048065471301</v>
      </c>
    </row>
    <row r="5528" spans="10:23">
      <c r="J5528">
        <v>5511</v>
      </c>
      <c r="K5528" s="93">
        <f t="shared" ca="1" si="699"/>
        <v>0.63699429336131874</v>
      </c>
      <c r="L5528" s="93">
        <f t="shared" ca="1" si="699"/>
        <v>2.3692914348968963</v>
      </c>
      <c r="M5528" s="93">
        <f t="shared" ca="1" si="700"/>
        <v>0.63699429336131874</v>
      </c>
      <c r="N5528" s="101">
        <f t="shared" ca="1" si="696"/>
        <v>2.4488638527074484</v>
      </c>
      <c r="O5528" s="46">
        <f t="shared" ca="1" si="701"/>
        <v>0.54894481695218822</v>
      </c>
      <c r="P5528" s="46">
        <f t="shared" ca="1" si="702"/>
        <v>0.43461406431619509</v>
      </c>
      <c r="Q5528" s="47">
        <f t="shared" ca="1" si="697"/>
        <v>0.77760632222417447</v>
      </c>
      <c r="R5528" s="47">
        <f t="shared" ca="1" si="698"/>
        <v>0.54538566330783977</v>
      </c>
      <c r="S5528" s="97">
        <f t="shared" ca="1" si="703"/>
        <v>0.547165240130014</v>
      </c>
      <c r="V5528">
        <v>5511</v>
      </c>
      <c r="W5528" s="46">
        <v>0.19648368752956799</v>
      </c>
    </row>
    <row r="5529" spans="10:23">
      <c r="J5529">
        <v>5512</v>
      </c>
      <c r="K5529" s="93">
        <f t="shared" ca="1" si="699"/>
        <v>0.15336541637559167</v>
      </c>
      <c r="L5529" s="93">
        <f t="shared" ca="1" si="699"/>
        <v>-1.5071471383431969</v>
      </c>
      <c r="M5529" s="93">
        <f t="shared" ca="1" si="700"/>
        <v>0.15336541637559167</v>
      </c>
      <c r="N5529" s="101">
        <f t="shared" ca="1" si="696"/>
        <v>-1.3801272210314897</v>
      </c>
      <c r="O5529" s="46">
        <f t="shared" ca="1" si="701"/>
        <v>0.37533681424779225</v>
      </c>
      <c r="P5529" s="46">
        <f t="shared" ca="1" si="702"/>
        <v>0.34781006296399708</v>
      </c>
      <c r="Q5529" s="47">
        <f t="shared" ca="1" si="697"/>
        <v>0.43039031681538253</v>
      </c>
      <c r="R5529" s="47">
        <f t="shared" ca="1" si="698"/>
        <v>-7.3733436411091091E-2</v>
      </c>
      <c r="S5529" s="97">
        <f t="shared" ca="1" si="703"/>
        <v>0.15080168891835058</v>
      </c>
      <c r="V5529">
        <v>5512</v>
      </c>
      <c r="W5529" s="46">
        <v>1.0032016073960801</v>
      </c>
    </row>
    <row r="5530" spans="10:23">
      <c r="J5530">
        <v>5513</v>
      </c>
      <c r="K5530" s="93">
        <f t="shared" ca="1" si="699"/>
        <v>-1.5880032647423894</v>
      </c>
      <c r="L5530" s="93">
        <f t="shared" ca="1" si="699"/>
        <v>0.46423647620256259</v>
      </c>
      <c r="M5530" s="93">
        <f t="shared" ca="1" si="700"/>
        <v>-1.5880032647423894</v>
      </c>
      <c r="N5530" s="101">
        <f t="shared" ca="1" si="696"/>
        <v>-6.4885864421761474E-2</v>
      </c>
      <c r="O5530" s="46">
        <f t="shared" ca="1" si="701"/>
        <v>-0.24976138209047738</v>
      </c>
      <c r="P5530" s="46">
        <f t="shared" ca="1" si="702"/>
        <v>3.5260964794862293E-2</v>
      </c>
      <c r="Q5530" s="47">
        <f t="shared" ca="1" si="697"/>
        <v>-0.81980607586115672</v>
      </c>
      <c r="R5530" s="47">
        <f t="shared" ca="1" si="698"/>
        <v>0.138931213084208</v>
      </c>
      <c r="S5530" s="97">
        <f t="shared" ca="1" si="703"/>
        <v>-5.541508450313469E-2</v>
      </c>
      <c r="V5530">
        <v>5513</v>
      </c>
      <c r="W5530" s="46">
        <v>0.36479802833664698</v>
      </c>
    </row>
    <row r="5531" spans="10:23">
      <c r="J5531">
        <v>5514</v>
      </c>
      <c r="K5531" s="93">
        <f t="shared" ca="1" si="699"/>
        <v>0.44393171016842886</v>
      </c>
      <c r="L5531" s="93">
        <f t="shared" ca="1" si="699"/>
        <v>-0.18465546221344714</v>
      </c>
      <c r="M5531" s="93">
        <f t="shared" ca="1" si="700"/>
        <v>0.44393171016842886</v>
      </c>
      <c r="N5531" s="101">
        <f t="shared" ca="1" si="696"/>
        <v>-3.388849650161016E-2</v>
      </c>
      <c r="O5531" s="46">
        <f t="shared" ca="1" si="701"/>
        <v>0.4796412433650013</v>
      </c>
      <c r="P5531" s="46">
        <f t="shared" ca="1" si="702"/>
        <v>0.39996227752260161</v>
      </c>
      <c r="Q5531" s="47">
        <f t="shared" ca="1" si="697"/>
        <v>0.63899917504980064</v>
      </c>
      <c r="R5531" s="47">
        <f t="shared" ca="1" si="698"/>
        <v>0.14394325467709707</v>
      </c>
      <c r="S5531" s="97">
        <f t="shared" ca="1" si="703"/>
        <v>0.31179224902104918</v>
      </c>
      <c r="V5531">
        <v>5514</v>
      </c>
      <c r="W5531" s="46">
        <v>-6.5919878953746402E-2</v>
      </c>
    </row>
    <row r="5532" spans="10:23">
      <c r="J5532">
        <v>5515</v>
      </c>
      <c r="K5532" s="93">
        <f t="shared" ca="1" si="699"/>
        <v>-1.0796548279596312</v>
      </c>
      <c r="L5532" s="93">
        <f t="shared" ca="1" si="699"/>
        <v>0.35678847330813296</v>
      </c>
      <c r="M5532" s="93">
        <f t="shared" ca="1" si="700"/>
        <v>-1.0796548279596312</v>
      </c>
      <c r="N5532" s="101">
        <f t="shared" ca="1" si="696"/>
        <v>-5.0893025769845335E-3</v>
      </c>
      <c r="O5532" s="46">
        <f t="shared" ca="1" si="701"/>
        <v>-6.7279812053125998E-2</v>
      </c>
      <c r="P5532" s="46">
        <f t="shared" ca="1" si="702"/>
        <v>0.12650174981353798</v>
      </c>
      <c r="Q5532" s="47">
        <f t="shared" ca="1" si="697"/>
        <v>-0.45484293578645396</v>
      </c>
      <c r="R5532" s="47">
        <f t="shared" ca="1" si="698"/>
        <v>0.14859986804387473</v>
      </c>
      <c r="S5532" s="97">
        <f t="shared" ca="1" si="703"/>
        <v>4.0660027995374368E-2</v>
      </c>
      <c r="V5532">
        <v>5515</v>
      </c>
      <c r="W5532" s="46">
        <v>-0.149903789390298</v>
      </c>
    </row>
    <row r="5533" spans="10:23">
      <c r="J5533">
        <v>5516</v>
      </c>
      <c r="K5533" s="93">
        <f t="shared" ca="1" si="699"/>
        <v>1.4052887185858716</v>
      </c>
      <c r="L5533" s="93">
        <f t="shared" ca="1" si="699"/>
        <v>-0.23100898270948023</v>
      </c>
      <c r="M5533" s="93">
        <f t="shared" ca="1" si="700"/>
        <v>1.4052887185858716</v>
      </c>
      <c r="N5533" s="101">
        <f t="shared" ca="1" si="696"/>
        <v>0.22789760539794465</v>
      </c>
      <c r="O5533" s="46">
        <f t="shared" ca="1" si="701"/>
        <v>0.82473906125677898</v>
      </c>
      <c r="P5533" s="46">
        <f t="shared" ca="1" si="702"/>
        <v>0.57251118646849042</v>
      </c>
      <c r="Q5533" s="47">
        <f t="shared" ca="1" si="697"/>
        <v>1.329194810833356</v>
      </c>
      <c r="R5533" s="47">
        <f t="shared" ca="1" si="698"/>
        <v>0.18627210125983817</v>
      </c>
      <c r="S5533" s="97">
        <f t="shared" ca="1" si="703"/>
        <v>0.50550558125830858</v>
      </c>
      <c r="V5533">
        <v>5516</v>
      </c>
      <c r="W5533" s="46">
        <v>-2.7699029323708699E-2</v>
      </c>
    </row>
    <row r="5534" spans="10:23">
      <c r="J5534">
        <v>5517</v>
      </c>
      <c r="K5534" s="93">
        <f t="shared" ca="1" si="699"/>
        <v>1.8973616490895377</v>
      </c>
      <c r="L5534" s="93">
        <f t="shared" ca="1" si="699"/>
        <v>5.1336229888872383E-2</v>
      </c>
      <c r="M5534" s="93">
        <f t="shared" ca="1" si="700"/>
        <v>1.8973616490895377</v>
      </c>
      <c r="N5534" s="101">
        <f t="shared" ca="1" si="696"/>
        <v>0.65207458560372256</v>
      </c>
      <c r="O5534" s="46">
        <f t="shared" ca="1" si="701"/>
        <v>1.0013782213956008</v>
      </c>
      <c r="P5534" s="46">
        <f t="shared" ca="1" si="702"/>
        <v>0.6608307665379014</v>
      </c>
      <c r="Q5534" s="47">
        <f t="shared" ca="1" si="697"/>
        <v>1.6824731311109999</v>
      </c>
      <c r="R5534" s="47">
        <f t="shared" ca="1" si="698"/>
        <v>0.25485833325908291</v>
      </c>
      <c r="S5534" s="97">
        <f t="shared" ca="1" si="703"/>
        <v>0.62811827732734193</v>
      </c>
      <c r="V5534">
        <v>5517</v>
      </c>
      <c r="W5534" s="46">
        <v>-5.5858606946635601E-2</v>
      </c>
    </row>
    <row r="5535" spans="10:23">
      <c r="J5535">
        <v>5518</v>
      </c>
      <c r="K5535" s="93">
        <f t="shared" ca="1" si="699"/>
        <v>0.31574525764832112</v>
      </c>
      <c r="L5535" s="93">
        <f t="shared" ca="1" si="699"/>
        <v>1.1473125938371214</v>
      </c>
      <c r="M5535" s="93">
        <f t="shared" ca="1" si="700"/>
        <v>0.31574525764832112</v>
      </c>
      <c r="N5535" s="101">
        <f t="shared" ca="1" si="696"/>
        <v>1.1881618570483712</v>
      </c>
      <c r="O5535" s="46">
        <f t="shared" ca="1" si="701"/>
        <v>0.43362622016274832</v>
      </c>
      <c r="P5535" s="46">
        <f t="shared" ca="1" si="702"/>
        <v>0.37695476592147514</v>
      </c>
      <c r="Q5535" s="47">
        <f t="shared" ca="1" si="697"/>
        <v>0.54696912864529468</v>
      </c>
      <c r="R5535" s="47">
        <f t="shared" ca="1" si="698"/>
        <v>0.3415396188708284</v>
      </c>
      <c r="S5535" s="97">
        <f t="shared" ca="1" si="703"/>
        <v>0.38758291951678836</v>
      </c>
      <c r="V5535">
        <v>5518</v>
      </c>
      <c r="W5535" s="46">
        <v>0.46704326426988302</v>
      </c>
    </row>
    <row r="5536" spans="10:23">
      <c r="J5536">
        <v>5519</v>
      </c>
      <c r="K5536" s="93">
        <f t="shared" ca="1" si="699"/>
        <v>-1.2618261929164794</v>
      </c>
      <c r="L5536" s="93">
        <f t="shared" ca="1" si="699"/>
        <v>0.57743541759949868</v>
      </c>
      <c r="M5536" s="93">
        <f t="shared" ca="1" si="700"/>
        <v>-1.2618261929164794</v>
      </c>
      <c r="N5536" s="101">
        <f t="shared" ca="1" si="696"/>
        <v>0.14616777500996497</v>
      </c>
      <c r="O5536" s="46">
        <f t="shared" ca="1" si="701"/>
        <v>-0.1326737707786827</v>
      </c>
      <c r="P5536" s="46">
        <f t="shared" ca="1" si="702"/>
        <v>9.3804770450759634E-2</v>
      </c>
      <c r="Q5536" s="47">
        <f t="shared" ca="1" si="697"/>
        <v>-0.58563085323756736</v>
      </c>
      <c r="R5536" s="47">
        <f t="shared" ca="1" si="698"/>
        <v>0.17305700150235132</v>
      </c>
      <c r="S5536" s="97">
        <f t="shared" ca="1" si="703"/>
        <v>2.0191615361834309E-2</v>
      </c>
      <c r="V5536">
        <v>5519</v>
      </c>
      <c r="W5536" s="46">
        <v>-0.27273142206162598</v>
      </c>
    </row>
    <row r="5537" spans="10:23">
      <c r="J5537">
        <v>5520</v>
      </c>
      <c r="K5537" s="93">
        <f t="shared" ca="1" si="699"/>
        <v>-0.88400084182934446</v>
      </c>
      <c r="L5537" s="93">
        <f t="shared" ca="1" si="699"/>
        <v>1.0562348658239742</v>
      </c>
      <c r="M5537" s="93">
        <f t="shared" ca="1" si="700"/>
        <v>-0.88400084182934446</v>
      </c>
      <c r="N5537" s="101">
        <f t="shared" ca="1" si="696"/>
        <v>0.72026642001881946</v>
      </c>
      <c r="O5537" s="46">
        <f t="shared" ca="1" si="701"/>
        <v>2.9539960787137165E-3</v>
      </c>
      <c r="P5537" s="46">
        <f t="shared" ca="1" si="702"/>
        <v>0.16161865387945784</v>
      </c>
      <c r="Q5537" s="47">
        <f t="shared" ca="1" si="697"/>
        <v>-0.31437531952277453</v>
      </c>
      <c r="R5537" s="47">
        <f t="shared" ca="1" si="698"/>
        <v>0.26588444074228246</v>
      </c>
      <c r="S5537" s="97">
        <f t="shared" ca="1" si="703"/>
        <v>0.13441921841049809</v>
      </c>
      <c r="V5537">
        <v>5520</v>
      </c>
      <c r="W5537" s="46">
        <v>0.26756956496564999</v>
      </c>
    </row>
    <row r="5538" spans="10:23">
      <c r="J5538">
        <v>5521</v>
      </c>
      <c r="K5538" s="93">
        <f t="shared" ca="1" si="699"/>
        <v>0.5321141125401746</v>
      </c>
      <c r="L5538" s="93">
        <f t="shared" ca="1" si="699"/>
        <v>-2.4618197146328211</v>
      </c>
      <c r="M5538" s="93">
        <f t="shared" ca="1" si="700"/>
        <v>0.5321141125401746</v>
      </c>
      <c r="N5538" s="101">
        <f t="shared" ca="1" si="696"/>
        <v>-2.164785658745696</v>
      </c>
      <c r="O5538" s="46">
        <f t="shared" ca="1" si="701"/>
        <v>0.51129603380028366</v>
      </c>
      <c r="P5538" s="46">
        <f t="shared" ca="1" si="702"/>
        <v>0.41578967274024281</v>
      </c>
      <c r="Q5538" s="47">
        <f t="shared" ca="1" si="697"/>
        <v>0.70230875592036535</v>
      </c>
      <c r="R5538" s="47">
        <f t="shared" ca="1" si="698"/>
        <v>-0.20060681276245212</v>
      </c>
      <c r="S5538" s="97">
        <f t="shared" ca="1" si="703"/>
        <v>0.15534461051891577</v>
      </c>
      <c r="V5538">
        <v>5521</v>
      </c>
      <c r="W5538" s="46">
        <v>0.26919704117648702</v>
      </c>
    </row>
    <row r="5539" spans="10:23">
      <c r="J5539">
        <v>5522</v>
      </c>
      <c r="K5539" s="93">
        <f t="shared" ca="1" si="699"/>
        <v>-1.3878313935829847</v>
      </c>
      <c r="L5539" s="93">
        <f t="shared" ca="1" si="699"/>
        <v>-0.27609266917573538</v>
      </c>
      <c r="M5539" s="93">
        <f t="shared" ca="1" si="700"/>
        <v>-1.3878313935829847</v>
      </c>
      <c r="N5539" s="101">
        <f t="shared" ca="1" si="696"/>
        <v>-0.70312033526794115</v>
      </c>
      <c r="O5539" s="46">
        <f t="shared" ca="1" si="701"/>
        <v>-0.17790579115434818</v>
      </c>
      <c r="P5539" s="46">
        <f t="shared" ca="1" si="702"/>
        <v>7.1188760262926892E-2</v>
      </c>
      <c r="Q5539" s="47">
        <f t="shared" ca="1" si="697"/>
        <v>-0.67609489398889833</v>
      </c>
      <c r="R5539" s="47">
        <f t="shared" ca="1" si="698"/>
        <v>3.5733492486226787E-2</v>
      </c>
      <c r="S5539" s="97">
        <f t="shared" ca="1" si="703"/>
        <v>-7.1086149334060697E-2</v>
      </c>
      <c r="V5539">
        <v>5522</v>
      </c>
      <c r="W5539" s="46">
        <v>-0.35415829018957201</v>
      </c>
    </row>
    <row r="5540" spans="10:23">
      <c r="J5540">
        <v>5523</v>
      </c>
      <c r="K5540" s="93">
        <f t="shared" ca="1" si="699"/>
        <v>5.950792887344793E-3</v>
      </c>
      <c r="L5540" s="93">
        <f t="shared" ca="1" si="699"/>
        <v>0.79671537897167688</v>
      </c>
      <c r="M5540" s="93">
        <f t="shared" ca="1" si="700"/>
        <v>5.950792887344793E-3</v>
      </c>
      <c r="N5540" s="101">
        <f t="shared" ca="1" si="696"/>
        <v>0.75724494220545135</v>
      </c>
      <c r="O5540" s="46">
        <f t="shared" ca="1" si="701"/>
        <v>0.32241946466204707</v>
      </c>
      <c r="P5540" s="46">
        <f t="shared" ca="1" si="702"/>
        <v>0.32135138817112452</v>
      </c>
      <c r="Q5540" s="47">
        <f t="shared" ca="1" si="697"/>
        <v>0.32455561764389218</v>
      </c>
      <c r="R5540" s="47">
        <f t="shared" ca="1" si="698"/>
        <v>0.27186359005974703</v>
      </c>
      <c r="S5540" s="97">
        <f t="shared" ca="1" si="703"/>
        <v>0.29714152736089705</v>
      </c>
      <c r="V5540">
        <v>5523</v>
      </c>
      <c r="W5540" s="46">
        <v>0.668427942481707</v>
      </c>
    </row>
    <row r="5541" spans="10:23">
      <c r="J5541">
        <v>5524</v>
      </c>
      <c r="K5541" s="93">
        <f t="shared" ca="1" si="699"/>
        <v>0.95010633483284457</v>
      </c>
      <c r="L5541" s="93">
        <f t="shared" ca="1" si="699"/>
        <v>-1.3871133271249514</v>
      </c>
      <c r="M5541" s="93">
        <f t="shared" ca="1" si="700"/>
        <v>0.95010633483284457</v>
      </c>
      <c r="N5541" s="101">
        <f t="shared" ca="1" si="696"/>
        <v>-1.0129436967493022</v>
      </c>
      <c r="O5541" s="46">
        <f t="shared" ca="1" si="701"/>
        <v>0.66134248121360462</v>
      </c>
      <c r="P5541" s="46">
        <f t="shared" ca="1" si="702"/>
        <v>0.49081289644690329</v>
      </c>
      <c r="Q5541" s="47">
        <f t="shared" ca="1" si="697"/>
        <v>1.0024016507470073</v>
      </c>
      <c r="R5541" s="47">
        <f t="shared" ca="1" si="698"/>
        <v>-1.4362618196247817E-2</v>
      </c>
      <c r="S5541" s="97">
        <f t="shared" ca="1" si="703"/>
        <v>0.32348993150867839</v>
      </c>
      <c r="V5541">
        <v>5524</v>
      </c>
      <c r="W5541" s="46">
        <v>0.27780724879560198</v>
      </c>
    </row>
    <row r="5542" spans="10:23">
      <c r="J5542">
        <v>5525</v>
      </c>
      <c r="K5542" s="93">
        <f t="shared" ca="1" si="699"/>
        <v>0.79197760350419377</v>
      </c>
      <c r="L5542" s="93">
        <f t="shared" ca="1" si="699"/>
        <v>-1.7066968592900005</v>
      </c>
      <c r="M5542" s="93">
        <f t="shared" ca="1" si="700"/>
        <v>0.79197760350419377</v>
      </c>
      <c r="N5542" s="101">
        <f t="shared" ca="1" si="696"/>
        <v>-1.366223954777386</v>
      </c>
      <c r="O5542" s="46">
        <f t="shared" ca="1" si="701"/>
        <v>0.60457909399146958</v>
      </c>
      <c r="P5542" s="46">
        <f t="shared" ca="1" si="702"/>
        <v>0.46243120283583578</v>
      </c>
      <c r="Q5542" s="47">
        <f t="shared" ca="1" si="697"/>
        <v>0.8888748763027372</v>
      </c>
      <c r="R5542" s="47">
        <f t="shared" ca="1" si="698"/>
        <v>-7.1485382675622905E-2</v>
      </c>
      <c r="S5542" s="97">
        <f t="shared" ca="1" si="703"/>
        <v>0.26654685565792335</v>
      </c>
      <c r="V5542">
        <v>5525</v>
      </c>
      <c r="W5542" s="46">
        <v>0.17262487908903901</v>
      </c>
    </row>
    <row r="5543" spans="10:23">
      <c r="J5543">
        <v>5526</v>
      </c>
      <c r="K5543" s="93">
        <f t="shared" ca="1" si="699"/>
        <v>-0.73473711799205843</v>
      </c>
      <c r="L5543" s="93">
        <f t="shared" ca="1" si="699"/>
        <v>0.5999788313072647</v>
      </c>
      <c r="M5543" s="93">
        <f t="shared" ca="1" si="700"/>
        <v>-0.73473711799205843</v>
      </c>
      <c r="N5543" s="101">
        <f t="shared" ca="1" si="696"/>
        <v>0.33516695689271342</v>
      </c>
      <c r="O5543" s="46">
        <f t="shared" ca="1" si="701"/>
        <v>5.6535116240768346E-2</v>
      </c>
      <c r="P5543" s="46">
        <f t="shared" ca="1" si="702"/>
        <v>0.18840921396048516</v>
      </c>
      <c r="Q5543" s="47">
        <f t="shared" ca="1" si="697"/>
        <v>-0.20721307919866527</v>
      </c>
      <c r="R5543" s="47">
        <f t="shared" ca="1" si="698"/>
        <v>0.20361674977060742</v>
      </c>
      <c r="S5543" s="97">
        <f t="shared" ca="1" si="703"/>
        <v>0.13007593300568787</v>
      </c>
      <c r="V5543">
        <v>5526</v>
      </c>
      <c r="W5543" s="46">
        <v>1.7116155053141699</v>
      </c>
    </row>
    <row r="5544" spans="10:23">
      <c r="J5544">
        <v>5527</v>
      </c>
      <c r="K5544" s="93">
        <f t="shared" ca="1" si="699"/>
        <v>-0.17833237367181659</v>
      </c>
      <c r="L5544" s="93">
        <f t="shared" ca="1" si="699"/>
        <v>0.92186836143798256</v>
      </c>
      <c r="M5544" s="93">
        <f t="shared" ca="1" si="700"/>
        <v>-0.17833237367181659</v>
      </c>
      <c r="N5544" s="101">
        <f t="shared" ca="1" si="696"/>
        <v>0.8172941997282348</v>
      </c>
      <c r="O5544" s="46">
        <f t="shared" ca="1" si="701"/>
        <v>0.25626743362995108</v>
      </c>
      <c r="P5544" s="46">
        <f t="shared" ca="1" si="702"/>
        <v>0.28827537265507652</v>
      </c>
      <c r="Q5544" s="47">
        <f t="shared" ca="1" si="697"/>
        <v>0.19225155557970022</v>
      </c>
      <c r="R5544" s="47">
        <f t="shared" ca="1" si="698"/>
        <v>0.2815731040127249</v>
      </c>
      <c r="S5544" s="97">
        <f t="shared" ca="1" si="703"/>
        <v>0.26892026882133802</v>
      </c>
      <c r="V5544">
        <v>5527</v>
      </c>
      <c r="W5544" s="46">
        <v>0.59762322873468499</v>
      </c>
    </row>
    <row r="5545" spans="10:23">
      <c r="J5545">
        <v>5528</v>
      </c>
      <c r="K5545" s="93">
        <f t="shared" ca="1" si="699"/>
        <v>-0.48514439714329832</v>
      </c>
      <c r="L5545" s="93">
        <f t="shared" ca="1" si="699"/>
        <v>-0.40900448897932867</v>
      </c>
      <c r="M5545" s="93">
        <f t="shared" ca="1" si="700"/>
        <v>-0.48514439714329832</v>
      </c>
      <c r="N5545" s="101">
        <f t="shared" ca="1" si="696"/>
        <v>-0.54205708172925016</v>
      </c>
      <c r="O5545" s="46">
        <f t="shared" ca="1" si="701"/>
        <v>0.14613128350475882</v>
      </c>
      <c r="P5545" s="46">
        <f t="shared" ca="1" si="702"/>
        <v>0.23320729759248038</v>
      </c>
      <c r="Q5545" s="47">
        <f t="shared" ca="1" si="697"/>
        <v>-2.8020744670684328E-2</v>
      </c>
      <c r="R5545" s="47">
        <f t="shared" ca="1" si="698"/>
        <v>6.1776210948692192E-2</v>
      </c>
      <c r="S5545" s="97">
        <f t="shared" ca="1" si="703"/>
        <v>0.10395374722672551</v>
      </c>
      <c r="V5545">
        <v>5528</v>
      </c>
      <c r="W5545" s="46">
        <v>0.48044842025951101</v>
      </c>
    </row>
    <row r="5546" spans="10:23">
      <c r="J5546">
        <v>5529</v>
      </c>
      <c r="K5546" s="93">
        <f t="shared" ca="1" si="699"/>
        <v>-0.93389171204948385</v>
      </c>
      <c r="L5546" s="93">
        <f t="shared" ca="1" si="699"/>
        <v>-0.19755287611233274</v>
      </c>
      <c r="M5546" s="93">
        <f t="shared" ca="1" si="700"/>
        <v>-0.93389171204948385</v>
      </c>
      <c r="N5546" s="101">
        <f t="shared" ca="1" si="696"/>
        <v>-0.48429507562306162</v>
      </c>
      <c r="O5546" s="46">
        <f t="shared" ca="1" si="701"/>
        <v>-1.4955303270998699E-2</v>
      </c>
      <c r="P5546" s="46">
        <f t="shared" ca="1" si="702"/>
        <v>0.15266400420460163</v>
      </c>
      <c r="Q5546" s="47">
        <f t="shared" ca="1" si="697"/>
        <v>-0.35019391822219936</v>
      </c>
      <c r="R5546" s="47">
        <f t="shared" ca="1" si="698"/>
        <v>7.1115893525570698E-2</v>
      </c>
      <c r="S5546" s="97">
        <f t="shared" ca="1" si="703"/>
        <v>2.8080295127285999E-2</v>
      </c>
      <c r="V5546">
        <v>5529</v>
      </c>
      <c r="W5546" s="46">
        <v>0.62168725580059203</v>
      </c>
    </row>
    <row r="5547" spans="10:23">
      <c r="J5547">
        <v>5530</v>
      </c>
      <c r="K5547" s="93">
        <f t="shared" ca="1" si="699"/>
        <v>-1.2240699696732213</v>
      </c>
      <c r="L5547" s="93">
        <f t="shared" ca="1" si="699"/>
        <v>-1.7326284329338884</v>
      </c>
      <c r="M5547" s="93">
        <f t="shared" ca="1" si="700"/>
        <v>-1.2240699696732213</v>
      </c>
      <c r="N5547" s="101">
        <f t="shared" ca="1" si="696"/>
        <v>-2.0319575993085937</v>
      </c>
      <c r="O5547" s="46">
        <f t="shared" ca="1" si="701"/>
        <v>-0.1191204392493978</v>
      </c>
      <c r="P5547" s="46">
        <f t="shared" ca="1" si="702"/>
        <v>0.10058143621540208</v>
      </c>
      <c r="Q5547" s="47">
        <f t="shared" ca="1" si="697"/>
        <v>-0.55852419017899757</v>
      </c>
      <c r="R5547" s="47">
        <f t="shared" ca="1" si="698"/>
        <v>-0.17912951313119202</v>
      </c>
      <c r="S5547" s="97">
        <f t="shared" ca="1" si="703"/>
        <v>-0.14912497619029491</v>
      </c>
      <c r="V5547">
        <v>5530</v>
      </c>
      <c r="W5547" s="46">
        <v>0.40728182169659199</v>
      </c>
    </row>
    <row r="5548" spans="10:23">
      <c r="J5548">
        <v>5531</v>
      </c>
      <c r="K5548" s="93">
        <f t="shared" ca="1" si="699"/>
        <v>-0.9834212595436741</v>
      </c>
      <c r="L5548" s="93">
        <f t="shared" ca="1" si="699"/>
        <v>-0.93595083119231459</v>
      </c>
      <c r="M5548" s="93">
        <f t="shared" ca="1" si="700"/>
        <v>-0.9834212595436741</v>
      </c>
      <c r="N5548" s="101">
        <f t="shared" ca="1" si="696"/>
        <v>-1.2001092702529019</v>
      </c>
      <c r="O5548" s="46">
        <f t="shared" ca="1" si="701"/>
        <v>-3.2734898792489142E-2</v>
      </c>
      <c r="P5548" s="46">
        <f t="shared" ca="1" si="702"/>
        <v>0.14377420644385641</v>
      </c>
      <c r="Q5548" s="47">
        <f t="shared" ca="1" si="697"/>
        <v>-0.38575310926518025</v>
      </c>
      <c r="R5548" s="47">
        <f t="shared" ca="1" si="698"/>
        <v>-4.4625885760560396E-2</v>
      </c>
      <c r="S5548" s="97">
        <f t="shared" ca="1" si="703"/>
        <v>-3.8680392276524769E-2</v>
      </c>
      <c r="V5548">
        <v>5531</v>
      </c>
      <c r="W5548" s="46">
        <v>1.51117153246459</v>
      </c>
    </row>
    <row r="5549" spans="10:23">
      <c r="J5549">
        <v>5532</v>
      </c>
      <c r="K5549" s="93">
        <f t="shared" ca="1" si="699"/>
        <v>1.3380744184558035E-2</v>
      </c>
      <c r="L5549" s="93">
        <f t="shared" ca="1" si="699"/>
        <v>-1.3014535601499511</v>
      </c>
      <c r="M5549" s="93">
        <f t="shared" ca="1" si="700"/>
        <v>1.3380744184558035E-2</v>
      </c>
      <c r="N5549" s="101">
        <f t="shared" ca="1" si="696"/>
        <v>-1.2296308637491258</v>
      </c>
      <c r="O5549" s="46">
        <f t="shared" ca="1" si="701"/>
        <v>0.32508659035755882</v>
      </c>
      <c r="P5549" s="46">
        <f t="shared" ca="1" si="702"/>
        <v>0.32268495101888039</v>
      </c>
      <c r="Q5549" s="47">
        <f t="shared" ca="1" si="697"/>
        <v>0.32988986903491568</v>
      </c>
      <c r="R5549" s="47">
        <f t="shared" ca="1" si="698"/>
        <v>-4.9399305712621772E-2</v>
      </c>
      <c r="S5549" s="97">
        <f t="shared" ca="1" si="703"/>
        <v>0.13784364232246854</v>
      </c>
      <c r="V5549">
        <v>5532</v>
      </c>
      <c r="W5549" s="46">
        <v>0.470695534166022</v>
      </c>
    </row>
    <row r="5550" spans="10:23">
      <c r="J5550">
        <v>5533</v>
      </c>
      <c r="K5550" s="93">
        <f t="shared" ca="1" si="699"/>
        <v>0.68860956362829118</v>
      </c>
      <c r="L5550" s="93">
        <f t="shared" ca="1" si="699"/>
        <v>1.8313748588084198</v>
      </c>
      <c r="M5550" s="93">
        <f t="shared" ca="1" si="700"/>
        <v>0.68860956362829118</v>
      </c>
      <c r="N5550" s="101">
        <f t="shared" ca="1" si="696"/>
        <v>1.9552890041355802</v>
      </c>
      <c r="O5550" s="46">
        <f t="shared" ca="1" si="701"/>
        <v>0.56747312327654598</v>
      </c>
      <c r="P5550" s="46">
        <f t="shared" ca="1" si="702"/>
        <v>0.44387821747837397</v>
      </c>
      <c r="Q5550" s="47">
        <f t="shared" ca="1" si="697"/>
        <v>0.81466293487288988</v>
      </c>
      <c r="R5550" s="47">
        <f t="shared" ca="1" si="698"/>
        <v>0.46557831719320703</v>
      </c>
      <c r="S5550" s="97">
        <f t="shared" ca="1" si="703"/>
        <v>0.51652572023487653</v>
      </c>
      <c r="V5550">
        <v>5533</v>
      </c>
      <c r="W5550" s="46">
        <v>0.50634270577333196</v>
      </c>
    </row>
    <row r="5551" spans="10:23">
      <c r="J5551">
        <v>5534</v>
      </c>
      <c r="K5551" s="93">
        <f t="shared" ca="1" si="699"/>
        <v>-0.49750029558512415</v>
      </c>
      <c r="L5551" s="93">
        <f t="shared" ca="1" si="699"/>
        <v>1.3001158770871613</v>
      </c>
      <c r="M5551" s="93">
        <f t="shared" ca="1" si="700"/>
        <v>-0.49750029558512415</v>
      </c>
      <c r="N5551" s="101">
        <f t="shared" ca="1" si="696"/>
        <v>1.0744017510265684</v>
      </c>
      <c r="O5551" s="46">
        <f t="shared" ca="1" si="701"/>
        <v>0.14169589316274034</v>
      </c>
      <c r="P5551" s="46">
        <f t="shared" ca="1" si="702"/>
        <v>0.23098960242147115</v>
      </c>
      <c r="Q5551" s="47">
        <f t="shared" ca="1" si="697"/>
        <v>-3.6891525354721288E-2</v>
      </c>
      <c r="R5551" s="47">
        <f t="shared" ca="1" si="698"/>
        <v>0.3231454641006074</v>
      </c>
      <c r="S5551" s="97">
        <f t="shared" ca="1" si="703"/>
        <v>0.23242067863167387</v>
      </c>
      <c r="V5551">
        <v>5534</v>
      </c>
      <c r="W5551" s="46">
        <v>0.78487231265925095</v>
      </c>
    </row>
    <row r="5552" spans="10:23">
      <c r="J5552">
        <v>5535</v>
      </c>
      <c r="K5552" s="93">
        <f t="shared" ca="1" si="699"/>
        <v>0.83414647959439625</v>
      </c>
      <c r="L5552" s="93">
        <f t="shared" ca="1" si="699"/>
        <v>0.84158113763144249</v>
      </c>
      <c r="M5552" s="93">
        <f t="shared" ca="1" si="700"/>
        <v>0.83414647959439625</v>
      </c>
      <c r="N5552" s="101">
        <f t="shared" ca="1" si="696"/>
        <v>1.063166221516296</v>
      </c>
      <c r="O5552" s="46">
        <f t="shared" ca="1" si="701"/>
        <v>0.61971643318415237</v>
      </c>
      <c r="P5552" s="46">
        <f t="shared" ca="1" si="702"/>
        <v>0.46999987243217717</v>
      </c>
      <c r="Q5552" s="47">
        <f t="shared" ca="1" si="697"/>
        <v>0.91914955468810278</v>
      </c>
      <c r="R5552" s="47">
        <f t="shared" ca="1" si="698"/>
        <v>0.32132876336109051</v>
      </c>
      <c r="S5552" s="97">
        <f t="shared" ca="1" si="703"/>
        <v>0.47052259827262144</v>
      </c>
      <c r="V5552">
        <v>5535</v>
      </c>
      <c r="W5552" s="46">
        <v>-0.23473725549695201</v>
      </c>
    </row>
    <row r="5553" spans="10:23">
      <c r="J5553">
        <v>5536</v>
      </c>
      <c r="K5553" s="93">
        <f t="shared" ca="1" si="699"/>
        <v>-0.9992023604650917</v>
      </c>
      <c r="L5553" s="93">
        <f t="shared" ca="1" si="699"/>
        <v>-1.0358983447866559</v>
      </c>
      <c r="M5553" s="93">
        <f t="shared" ca="1" si="700"/>
        <v>-0.9992023604650917</v>
      </c>
      <c r="N5553" s="101">
        <f t="shared" ca="1" si="696"/>
        <v>-1.2998865717125705</v>
      </c>
      <c r="O5553" s="46">
        <f t="shared" ca="1" si="701"/>
        <v>-3.8399832260729239E-2</v>
      </c>
      <c r="P5553" s="46">
        <f t="shared" ca="1" si="702"/>
        <v>0.14094173970973636</v>
      </c>
      <c r="Q5553" s="47">
        <f t="shared" ca="1" si="697"/>
        <v>-0.39708297620166044</v>
      </c>
      <c r="R5553" s="47">
        <f t="shared" ca="1" si="698"/>
        <v>-6.0759126048261891E-2</v>
      </c>
      <c r="S5553" s="97">
        <f t="shared" ca="1" si="703"/>
        <v>-4.9579479154495565E-2</v>
      </c>
      <c r="V5553">
        <v>5536</v>
      </c>
      <c r="W5553" s="46">
        <v>0.57404110805913799</v>
      </c>
    </row>
    <row r="5554" spans="10:23">
      <c r="J5554">
        <v>5537</v>
      </c>
      <c r="K5554" s="93">
        <f t="shared" ca="1" si="699"/>
        <v>-1.8519497223950279</v>
      </c>
      <c r="L5554" s="93">
        <f t="shared" ca="1" si="699"/>
        <v>-0.32221045765991152</v>
      </c>
      <c r="M5554" s="93">
        <f t="shared" ca="1" si="700"/>
        <v>-1.8519497223950279</v>
      </c>
      <c r="N5554" s="101">
        <f t="shared" ca="1" si="696"/>
        <v>-0.89444387562256744</v>
      </c>
      <c r="O5554" s="46">
        <f t="shared" ca="1" si="701"/>
        <v>-0.34451010267882076</v>
      </c>
      <c r="P5554" s="46">
        <f t="shared" ca="1" si="702"/>
        <v>-1.2113395499309398E-2</v>
      </c>
      <c r="Q5554" s="47">
        <f t="shared" ca="1" si="697"/>
        <v>-1.0093035170378435</v>
      </c>
      <c r="R5554" s="47">
        <f t="shared" ca="1" si="698"/>
        <v>4.7979129097174833E-3</v>
      </c>
      <c r="S5554" s="97">
        <f t="shared" ca="1" si="703"/>
        <v>-0.16985609488455164</v>
      </c>
      <c r="V5554">
        <v>5537</v>
      </c>
      <c r="W5554" s="46">
        <v>6.8285501510456606E-2</v>
      </c>
    </row>
    <row r="5555" spans="10:23">
      <c r="J5555">
        <v>5538</v>
      </c>
      <c r="K5555" s="93">
        <f t="shared" ca="1" si="699"/>
        <v>-0.72438445803503171</v>
      </c>
      <c r="L5555" s="93">
        <f t="shared" ca="1" si="699"/>
        <v>1.1222162360069492</v>
      </c>
      <c r="M5555" s="93">
        <f t="shared" ca="1" si="700"/>
        <v>-0.72438445803503171</v>
      </c>
      <c r="N5555" s="101">
        <f t="shared" ca="1" si="696"/>
        <v>0.83358383864249042</v>
      </c>
      <c r="O5555" s="46">
        <f t="shared" ca="1" si="701"/>
        <v>6.0251405121240276E-2</v>
      </c>
      <c r="P5555" s="46">
        <f t="shared" ca="1" si="702"/>
        <v>0.19026735840072112</v>
      </c>
      <c r="Q5555" s="47">
        <f t="shared" ca="1" si="697"/>
        <v>-0.19978050143772141</v>
      </c>
      <c r="R5555" s="47">
        <f t="shared" ca="1" si="698"/>
        <v>0.28420701628494449</v>
      </c>
      <c r="S5555" s="97">
        <f t="shared" ca="1" si="703"/>
        <v>0.17222921070309238</v>
      </c>
      <c r="V5555">
        <v>5538</v>
      </c>
      <c r="W5555" s="46">
        <v>-3.8977702122316902E-3</v>
      </c>
    </row>
    <row r="5556" spans="10:23">
      <c r="J5556">
        <v>5539</v>
      </c>
      <c r="K5556" s="93">
        <f t="shared" ca="1" si="699"/>
        <v>-0.44234203232875741</v>
      </c>
      <c r="L5556" s="93">
        <f t="shared" ca="1" si="699"/>
        <v>0.13649896035123407</v>
      </c>
      <c r="M5556" s="93">
        <f t="shared" ca="1" si="700"/>
        <v>-0.44234203232875741</v>
      </c>
      <c r="N5556" s="101">
        <f t="shared" ca="1" si="696"/>
        <v>-1.1262320100385637E-2</v>
      </c>
      <c r="O5556" s="46">
        <f t="shared" ca="1" si="701"/>
        <v>0.16149602581045175</v>
      </c>
      <c r="P5556" s="46">
        <f t="shared" ca="1" si="702"/>
        <v>0.24088966874532686</v>
      </c>
      <c r="Q5556" s="47">
        <f t="shared" ca="1" si="697"/>
        <v>2.7087399407015322E-3</v>
      </c>
      <c r="R5556" s="47">
        <f t="shared" ca="1" si="698"/>
        <v>0.14760173747160749</v>
      </c>
      <c r="S5556" s="97">
        <f t="shared" ca="1" si="703"/>
        <v>0.15454888164102962</v>
      </c>
      <c r="V5556">
        <v>5539</v>
      </c>
      <c r="W5556" s="46">
        <v>-0.18898988022529301</v>
      </c>
    </row>
    <row r="5557" spans="10:23">
      <c r="J5557">
        <v>5540</v>
      </c>
      <c r="K5557" s="93">
        <f t="shared" ca="1" si="699"/>
        <v>-1.154432359307382</v>
      </c>
      <c r="L5557" s="93">
        <f t="shared" ca="1" si="699"/>
        <v>-0.80754578916432396</v>
      </c>
      <c r="M5557" s="93">
        <f t="shared" ca="1" si="700"/>
        <v>-1.154432359307382</v>
      </c>
      <c r="N5557" s="101">
        <f t="shared" ca="1" si="696"/>
        <v>-1.1327559747512548</v>
      </c>
      <c r="O5557" s="46">
        <f t="shared" ca="1" si="701"/>
        <v>-9.4122663012233376E-2</v>
      </c>
      <c r="P5557" s="46">
        <f t="shared" ca="1" si="702"/>
        <v>0.11308032433398429</v>
      </c>
      <c r="Q5557" s="47">
        <f t="shared" ca="1" si="697"/>
        <v>-0.50852863770466872</v>
      </c>
      <c r="R5557" s="47">
        <f t="shared" ca="1" si="698"/>
        <v>-3.3735363721979661E-2</v>
      </c>
      <c r="S5557" s="97">
        <f t="shared" ca="1" si="703"/>
        <v>-6.3929013367106519E-2</v>
      </c>
      <c r="V5557">
        <v>5540</v>
      </c>
      <c r="W5557" s="46">
        <v>-0.27645501295691499</v>
      </c>
    </row>
    <row r="5558" spans="10:23">
      <c r="J5558">
        <v>5541</v>
      </c>
      <c r="K5558" s="93">
        <f t="shared" ca="1" si="699"/>
        <v>0.83678095451304391</v>
      </c>
      <c r="L5558" s="93">
        <f t="shared" ca="1" si="699"/>
        <v>-1.6946944402408322</v>
      </c>
      <c r="M5558" s="93">
        <f t="shared" ca="1" si="700"/>
        <v>0.83678095451304391</v>
      </c>
      <c r="N5558" s="101">
        <f t="shared" ca="1" si="696"/>
        <v>-1.3405961923371668</v>
      </c>
      <c r="O5558" s="46">
        <f t="shared" ca="1" si="701"/>
        <v>0.62066212925518072</v>
      </c>
      <c r="P5558" s="46">
        <f t="shared" ca="1" si="702"/>
        <v>0.47047272046769134</v>
      </c>
      <c r="Q5558" s="47">
        <f t="shared" ca="1" si="697"/>
        <v>0.92104094683015947</v>
      </c>
      <c r="R5558" s="47">
        <f t="shared" ca="1" si="698"/>
        <v>-6.7341565961444527E-2</v>
      </c>
      <c r="S5558" s="97">
        <f t="shared" ca="1" si="703"/>
        <v>0.27666028164686807</v>
      </c>
      <c r="V5558">
        <v>5541</v>
      </c>
      <c r="W5558" s="46">
        <v>-0.333535335846812</v>
      </c>
    </row>
    <row r="5559" spans="10:23">
      <c r="J5559">
        <v>5542</v>
      </c>
      <c r="K5559" s="93">
        <f t="shared" ca="1" si="699"/>
        <v>-1.973053210100892</v>
      </c>
      <c r="L5559" s="93">
        <f t="shared" ca="1" si="699"/>
        <v>1.3077232325005397</v>
      </c>
      <c r="M5559" s="93">
        <f t="shared" ca="1" si="700"/>
        <v>-1.973053210100892</v>
      </c>
      <c r="N5559" s="101">
        <f t="shared" ca="1" si="696"/>
        <v>0.61235522799058661</v>
      </c>
      <c r="O5559" s="46">
        <f t="shared" ca="1" si="701"/>
        <v>-0.38798255774020851</v>
      </c>
      <c r="P5559" s="46">
        <f t="shared" ca="1" si="702"/>
        <v>-3.3849623030003273E-2</v>
      </c>
      <c r="Q5559" s="47">
        <f t="shared" ca="1" si="697"/>
        <v>-1.096248427160619</v>
      </c>
      <c r="R5559" s="47">
        <f t="shared" ca="1" si="698"/>
        <v>0.24843601143767258</v>
      </c>
      <c r="S5559" s="97">
        <f t="shared" ca="1" si="703"/>
        <v>-6.9773273151267967E-2</v>
      </c>
      <c r="V5559">
        <v>5542</v>
      </c>
      <c r="W5559" s="46">
        <v>-0.40873426096361998</v>
      </c>
    </row>
    <row r="5560" spans="10:23">
      <c r="J5560">
        <v>5543</v>
      </c>
      <c r="K5560" s="93">
        <f t="shared" ca="1" si="699"/>
        <v>0.56241207328290643</v>
      </c>
      <c r="L5560" s="93">
        <f t="shared" ca="1" si="699"/>
        <v>-1.2598444246638838</v>
      </c>
      <c r="M5560" s="93">
        <f t="shared" ca="1" si="700"/>
        <v>0.56241207328290643</v>
      </c>
      <c r="N5560" s="101">
        <f t="shared" ca="1" si="696"/>
        <v>-1.0155776625062971</v>
      </c>
      <c r="O5560" s="46">
        <f t="shared" ca="1" si="701"/>
        <v>0.52217207677634669</v>
      </c>
      <c r="P5560" s="46">
        <f t="shared" ca="1" si="702"/>
        <v>0.42122769422827433</v>
      </c>
      <c r="Q5560" s="47">
        <f t="shared" ca="1" si="697"/>
        <v>0.72406084187249142</v>
      </c>
      <c r="R5560" s="47">
        <f t="shared" ca="1" si="698"/>
        <v>-1.4788510677258171E-2</v>
      </c>
      <c r="S5560" s="97">
        <f t="shared" ca="1" si="703"/>
        <v>0.25369178304954426</v>
      </c>
      <c r="V5560">
        <v>5543</v>
      </c>
      <c r="W5560" s="46">
        <v>-0.104330346638041</v>
      </c>
    </row>
    <row r="5561" spans="10:23">
      <c r="J5561">
        <v>5544</v>
      </c>
      <c r="K5561" s="93">
        <f t="shared" ca="1" si="699"/>
        <v>-0.5149441330098129</v>
      </c>
      <c r="L5561" s="93">
        <f t="shared" ca="1" si="699"/>
        <v>9.9089418889105343E-2</v>
      </c>
      <c r="M5561" s="93">
        <f t="shared" ca="1" si="700"/>
        <v>-0.5149441330098129</v>
      </c>
      <c r="N5561" s="101">
        <f t="shared" ca="1" si="696"/>
        <v>-6.9818774182784177E-2</v>
      </c>
      <c r="O5561" s="46">
        <f t="shared" ca="1" si="701"/>
        <v>0.13543408804954032</v>
      </c>
      <c r="P5561" s="46">
        <f t="shared" ca="1" si="702"/>
        <v>0.22785869986487114</v>
      </c>
      <c r="Q5561" s="47">
        <f t="shared" ca="1" si="697"/>
        <v>-4.9415135581121317E-2</v>
      </c>
      <c r="R5561" s="47">
        <f t="shared" ca="1" si="698"/>
        <v>0.13813359862352531</v>
      </c>
      <c r="S5561" s="97">
        <f t="shared" ca="1" si="703"/>
        <v>0.13678384333653282</v>
      </c>
      <c r="V5561">
        <v>5544</v>
      </c>
      <c r="W5561" s="46">
        <v>-0.10830274906380701</v>
      </c>
    </row>
    <row r="5562" spans="10:23">
      <c r="J5562">
        <v>5545</v>
      </c>
      <c r="K5562" s="93">
        <f t="shared" ca="1" si="699"/>
        <v>-0.11108187294683747</v>
      </c>
      <c r="L5562" s="93">
        <f t="shared" ca="1" si="699"/>
        <v>-7.652309024710148E-2</v>
      </c>
      <c r="M5562" s="93">
        <f t="shared" ca="1" si="700"/>
        <v>-0.11108187294683747</v>
      </c>
      <c r="N5562" s="101">
        <f t="shared" ca="1" si="696"/>
        <v>-0.10787678293670647</v>
      </c>
      <c r="O5562" s="46">
        <f t="shared" ca="1" si="701"/>
        <v>0.28040831037929109</v>
      </c>
      <c r="P5562" s="46">
        <f t="shared" ca="1" si="702"/>
        <v>0.30034581102974656</v>
      </c>
      <c r="Q5562" s="47">
        <f t="shared" ca="1" si="697"/>
        <v>0.24053330907838025</v>
      </c>
      <c r="R5562" s="47">
        <f t="shared" ca="1" si="698"/>
        <v>0.13197990443540716</v>
      </c>
      <c r="S5562" s="97">
        <f t="shared" ca="1" si="703"/>
        <v>0.20619410740734911</v>
      </c>
      <c r="V5562">
        <v>5545</v>
      </c>
      <c r="W5562" s="46">
        <v>0.277036168451675</v>
      </c>
    </row>
    <row r="5563" spans="10:23">
      <c r="J5563">
        <v>5546</v>
      </c>
      <c r="K5563" s="93">
        <f t="shared" ca="1" si="699"/>
        <v>1.0098597322753056</v>
      </c>
      <c r="L5563" s="93">
        <f t="shared" ca="1" si="699"/>
        <v>0.74883436161446637</v>
      </c>
      <c r="M5563" s="93">
        <f t="shared" ca="1" si="700"/>
        <v>1.0098597322753056</v>
      </c>
      <c r="N5563" s="101">
        <f t="shared" ca="1" si="696"/>
        <v>1.0311153186534125</v>
      </c>
      <c r="O5563" s="46">
        <f t="shared" ca="1" si="701"/>
        <v>0.68279212675471179</v>
      </c>
      <c r="P5563" s="46">
        <f t="shared" ca="1" si="702"/>
        <v>0.50153771921745682</v>
      </c>
      <c r="Q5563" s="47">
        <f t="shared" ca="1" si="697"/>
        <v>1.0453009418292216</v>
      </c>
      <c r="R5563" s="47">
        <f t="shared" ca="1" si="698"/>
        <v>0.31614637308033422</v>
      </c>
      <c r="S5563" s="97">
        <f t="shared" ca="1" si="703"/>
        <v>0.49946924991752301</v>
      </c>
      <c r="V5563">
        <v>5546</v>
      </c>
      <c r="W5563" s="46">
        <v>0.18004539101733699</v>
      </c>
    </row>
    <row r="5564" spans="10:23">
      <c r="J5564">
        <v>5547</v>
      </c>
      <c r="K5564" s="93">
        <f t="shared" ca="1" si="699"/>
        <v>0.24712659274122264</v>
      </c>
      <c r="L5564" s="93">
        <f t="shared" ca="1" si="699"/>
        <v>0.67648313474501764</v>
      </c>
      <c r="M5564" s="93">
        <f t="shared" ca="1" si="700"/>
        <v>0.24712659274122264</v>
      </c>
      <c r="N5564" s="101">
        <f t="shared" ca="1" si="696"/>
        <v>0.7199540875765803</v>
      </c>
      <c r="O5564" s="46">
        <f t="shared" ca="1" si="701"/>
        <v>0.40899421423909216</v>
      </c>
      <c r="P5564" s="46">
        <f t="shared" ca="1" si="702"/>
        <v>0.36463876295964709</v>
      </c>
      <c r="Q5564" s="47">
        <f t="shared" ca="1" si="697"/>
        <v>0.49770511679798235</v>
      </c>
      <c r="R5564" s="47">
        <f t="shared" ca="1" si="698"/>
        <v>0.2658339389320854</v>
      </c>
      <c r="S5564" s="97">
        <f t="shared" ca="1" si="703"/>
        <v>0.33741407658558875</v>
      </c>
      <c r="V5564">
        <v>5547</v>
      </c>
      <c r="W5564" s="46">
        <v>0.78050001259354296</v>
      </c>
    </row>
    <row r="5565" spans="10:23">
      <c r="J5565">
        <v>5548</v>
      </c>
      <c r="K5565" s="93">
        <f t="shared" ca="1" si="699"/>
        <v>1.1311806069908394</v>
      </c>
      <c r="L5565" s="93">
        <f t="shared" ca="1" si="699"/>
        <v>0.86431957347558663</v>
      </c>
      <c r="M5565" s="93">
        <f t="shared" ca="1" si="700"/>
        <v>1.1311806069908394</v>
      </c>
      <c r="N5565" s="101">
        <f t="shared" ca="1" si="696"/>
        <v>1.1791876663286138</v>
      </c>
      <c r="O5565" s="46">
        <f t="shared" ca="1" si="701"/>
        <v>0.72634261711622039</v>
      </c>
      <c r="P5565" s="46">
        <f t="shared" ca="1" si="702"/>
        <v>0.52331296439821118</v>
      </c>
      <c r="Q5565" s="47">
        <f t="shared" ca="1" si="697"/>
        <v>1.1324019225522388</v>
      </c>
      <c r="R5565" s="47">
        <f t="shared" ca="1" si="698"/>
        <v>0.34008855963038553</v>
      </c>
      <c r="S5565" s="97">
        <f t="shared" ca="1" si="703"/>
        <v>0.53321558837330296</v>
      </c>
      <c r="V5565">
        <v>5548</v>
      </c>
      <c r="W5565" s="46">
        <v>0.14067813745746099</v>
      </c>
    </row>
    <row r="5566" spans="10:23">
      <c r="J5566">
        <v>5549</v>
      </c>
      <c r="K5566" s="93">
        <f t="shared" ca="1" si="699"/>
        <v>0.20852248006999297</v>
      </c>
      <c r="L5566" s="93">
        <f t="shared" ca="1" si="699"/>
        <v>4.9591445814814353E-2</v>
      </c>
      <c r="M5566" s="93">
        <f t="shared" ca="1" si="700"/>
        <v>0.20852248006999297</v>
      </c>
      <c r="N5566" s="101">
        <f t="shared" ca="1" si="696"/>
        <v>0.11333164263110015</v>
      </c>
      <c r="O5566" s="46">
        <f t="shared" ca="1" si="701"/>
        <v>0.39513651628937807</v>
      </c>
      <c r="P5566" s="46">
        <f t="shared" ca="1" si="702"/>
        <v>0.35770991398479002</v>
      </c>
      <c r="Q5566" s="47">
        <f t="shared" ca="1" si="697"/>
        <v>0.46998972089855418</v>
      </c>
      <c r="R5566" s="47">
        <f t="shared" ca="1" si="698"/>
        <v>0.16774764550617682</v>
      </c>
      <c r="S5566" s="97">
        <f t="shared" ca="1" si="703"/>
        <v>0.28144208089777745</v>
      </c>
      <c r="V5566">
        <v>5549</v>
      </c>
      <c r="W5566" s="46">
        <v>0.34102539498295997</v>
      </c>
    </row>
    <row r="5567" spans="10:23">
      <c r="J5567">
        <v>5550</v>
      </c>
      <c r="K5567" s="93">
        <f t="shared" ca="1" si="699"/>
        <v>0.39174222996388885</v>
      </c>
      <c r="L5567" s="93">
        <f t="shared" ca="1" si="699"/>
        <v>1.5384774067235796</v>
      </c>
      <c r="M5567" s="93">
        <f t="shared" ca="1" si="700"/>
        <v>0.39174222996388885</v>
      </c>
      <c r="N5567" s="101">
        <f t="shared" ca="1" si="696"/>
        <v>1.5831873820381284</v>
      </c>
      <c r="O5567" s="46">
        <f t="shared" ca="1" si="701"/>
        <v>0.46090681320243221</v>
      </c>
      <c r="P5567" s="46">
        <f t="shared" ca="1" si="702"/>
        <v>0.39059506244131709</v>
      </c>
      <c r="Q5567" s="47">
        <f t="shared" ca="1" si="697"/>
        <v>0.60153031472466245</v>
      </c>
      <c r="R5567" s="47">
        <f t="shared" ca="1" si="698"/>
        <v>0.40541227949806791</v>
      </c>
      <c r="S5567" s="97">
        <f t="shared" ca="1" si="703"/>
        <v>0.43315954635025006</v>
      </c>
      <c r="V5567">
        <v>5550</v>
      </c>
      <c r="W5567" s="46">
        <v>-9.0216000813499106E-2</v>
      </c>
    </row>
    <row r="5568" spans="10:23">
      <c r="J5568">
        <v>5551</v>
      </c>
      <c r="K5568" s="93">
        <f t="shared" ca="1" si="699"/>
        <v>-0.93823283177676198</v>
      </c>
      <c r="L5568" s="93">
        <f t="shared" ca="1" si="699"/>
        <v>-0.18928506900143946</v>
      </c>
      <c r="M5568" s="93">
        <f t="shared" ca="1" si="700"/>
        <v>-0.93823283177676198</v>
      </c>
      <c r="N5568" s="101">
        <f t="shared" ca="1" si="696"/>
        <v>-0.47783708015839488</v>
      </c>
      <c r="O5568" s="46">
        <f t="shared" ca="1" si="701"/>
        <v>-1.6513632728186289E-2</v>
      </c>
      <c r="P5568" s="46">
        <f t="shared" ca="1" si="702"/>
        <v>0.15188483947600784</v>
      </c>
      <c r="Q5568" s="47">
        <f t="shared" ca="1" si="697"/>
        <v>-0.35331057713657454</v>
      </c>
      <c r="R5568" s="47">
        <f t="shared" ca="1" si="698"/>
        <v>7.2160102890668321E-2</v>
      </c>
      <c r="S5568" s="97">
        <f t="shared" ca="1" si="703"/>
        <v>2.7823235081241016E-2</v>
      </c>
      <c r="V5568">
        <v>5551</v>
      </c>
      <c r="W5568" s="46">
        <v>-0.26671154781851297</v>
      </c>
    </row>
    <row r="5569" spans="10:23">
      <c r="J5569">
        <v>5552</v>
      </c>
      <c r="K5569" s="93">
        <f t="shared" ca="1" si="699"/>
        <v>0.43516374961075727</v>
      </c>
      <c r="L5569" s="93">
        <f t="shared" ca="1" si="699"/>
        <v>0.49037329506882693</v>
      </c>
      <c r="M5569" s="93">
        <f t="shared" ca="1" si="700"/>
        <v>0.43516374961075727</v>
      </c>
      <c r="N5569" s="101">
        <f t="shared" ca="1" si="696"/>
        <v>0.60330651166295957</v>
      </c>
      <c r="O5569" s="46">
        <f t="shared" ca="1" si="701"/>
        <v>0.47649381319148582</v>
      </c>
      <c r="P5569" s="46">
        <f t="shared" ca="1" si="702"/>
        <v>0.39838856243584386</v>
      </c>
      <c r="Q5569" s="47">
        <f t="shared" ca="1" si="697"/>
        <v>0.63270431470276967</v>
      </c>
      <c r="R5569" s="47">
        <f t="shared" ca="1" si="698"/>
        <v>0.24697290196614749</v>
      </c>
      <c r="S5569" s="97">
        <f t="shared" ca="1" si="703"/>
        <v>0.36173335757881664</v>
      </c>
      <c r="V5569">
        <v>5552</v>
      </c>
      <c r="W5569" s="46">
        <v>0.17452677510213599</v>
      </c>
    </row>
    <row r="5570" spans="10:23">
      <c r="J5570">
        <v>5553</v>
      </c>
      <c r="K5570" s="93">
        <f t="shared" ca="1" si="699"/>
        <v>0.92012092800203416</v>
      </c>
      <c r="L5570" s="93">
        <f t="shared" ca="1" si="699"/>
        <v>1.7092522279452642</v>
      </c>
      <c r="M5570" s="93">
        <f t="shared" ca="1" si="700"/>
        <v>0.92012092800203416</v>
      </c>
      <c r="N5570" s="101">
        <f t="shared" ca="1" si="696"/>
        <v>1.9131323984265225</v>
      </c>
      <c r="O5570" s="46">
        <f t="shared" ca="1" si="701"/>
        <v>0.65057863555033291</v>
      </c>
      <c r="P5570" s="46">
        <f t="shared" ca="1" si="702"/>
        <v>0.48543097361526744</v>
      </c>
      <c r="Q5570" s="47">
        <f t="shared" ca="1" si="697"/>
        <v>0.98087395942046385</v>
      </c>
      <c r="R5570" s="47">
        <f t="shared" ca="1" si="698"/>
        <v>0.45876191065917155</v>
      </c>
      <c r="S5570" s="97">
        <f t="shared" ca="1" si="703"/>
        <v>0.55467027310475225</v>
      </c>
      <c r="V5570">
        <v>5553</v>
      </c>
      <c r="W5570" s="46">
        <v>0.13264794678932801</v>
      </c>
    </row>
    <row r="5571" spans="10:23">
      <c r="J5571">
        <v>5554</v>
      </c>
      <c r="K5571" s="93">
        <f t="shared" ca="1" si="699"/>
        <v>1.4704258248556943</v>
      </c>
      <c r="L5571" s="93">
        <f t="shared" ca="1" si="699"/>
        <v>1.0721246000006364</v>
      </c>
      <c r="M5571" s="93">
        <f t="shared" ca="1" si="700"/>
        <v>1.4704258248556943</v>
      </c>
      <c r="N5571" s="101">
        <f t="shared" ca="1" si="696"/>
        <v>1.484091708176273</v>
      </c>
      <c r="O5571" s="46">
        <f t="shared" ca="1" si="701"/>
        <v>0.84812129391403535</v>
      </c>
      <c r="P5571" s="46">
        <f t="shared" ca="1" si="702"/>
        <v>0.5842023027971186</v>
      </c>
      <c r="Q5571" s="47">
        <f t="shared" ca="1" si="697"/>
        <v>1.3759592761478687</v>
      </c>
      <c r="R5571" s="47">
        <f t="shared" ca="1" si="698"/>
        <v>0.38938925327369922</v>
      </c>
      <c r="S5571" s="97">
        <f t="shared" ca="1" si="703"/>
        <v>0.61875527359386728</v>
      </c>
      <c r="V5571">
        <v>5554</v>
      </c>
      <c r="W5571" s="46">
        <v>-0.24987079951660501</v>
      </c>
    </row>
    <row r="5572" spans="10:23">
      <c r="J5572">
        <v>5555</v>
      </c>
      <c r="K5572" s="93">
        <f t="shared" ca="1" si="699"/>
        <v>-0.23822935305723567</v>
      </c>
      <c r="L5572" s="93">
        <f t="shared" ca="1" si="699"/>
        <v>2.1552580633643759</v>
      </c>
      <c r="M5572" s="93">
        <f t="shared" ca="1" si="700"/>
        <v>-0.23822935305723567</v>
      </c>
      <c r="N5572" s="101">
        <f t="shared" ca="1" si="696"/>
        <v>1.9676016574513371</v>
      </c>
      <c r="O5572" s="46">
        <f t="shared" ca="1" si="701"/>
        <v>0.23476624655456507</v>
      </c>
      <c r="P5572" s="46">
        <f t="shared" ca="1" si="702"/>
        <v>0.27752477911738349</v>
      </c>
      <c r="Q5572" s="47">
        <f t="shared" ca="1" si="697"/>
        <v>0.14924918142892815</v>
      </c>
      <c r="R5572" s="47">
        <f t="shared" ca="1" si="698"/>
        <v>0.46756918076253862</v>
      </c>
      <c r="S5572" s="97">
        <f t="shared" ca="1" si="703"/>
        <v>0.35116771365855182</v>
      </c>
      <c r="V5572">
        <v>5555</v>
      </c>
      <c r="W5572" s="46">
        <v>0.80775618824942996</v>
      </c>
    </row>
    <row r="5573" spans="10:23">
      <c r="J5573">
        <v>5556</v>
      </c>
      <c r="K5573" s="93">
        <f t="shared" ca="1" si="699"/>
        <v>-5.3431872998047469E-2</v>
      </c>
      <c r="L5573" s="93">
        <f t="shared" ca="1" si="699"/>
        <v>0.38191126198975189</v>
      </c>
      <c r="M5573" s="93">
        <f t="shared" ca="1" si="700"/>
        <v>-5.3431872998047469E-2</v>
      </c>
      <c r="N5573" s="101">
        <f t="shared" ca="1" si="696"/>
        <v>0.34509111258628894</v>
      </c>
      <c r="O5573" s="46">
        <f t="shared" ca="1" si="701"/>
        <v>0.30110290043230264</v>
      </c>
      <c r="P5573" s="46">
        <f t="shared" ca="1" si="702"/>
        <v>0.31069310605625228</v>
      </c>
      <c r="Q5573" s="47">
        <f t="shared" ca="1" si="697"/>
        <v>0.28192248918440327</v>
      </c>
      <c r="R5573" s="47">
        <f t="shared" ca="1" si="698"/>
        <v>0.20522141121278659</v>
      </c>
      <c r="S5573" s="97">
        <f t="shared" ca="1" si="703"/>
        <v>0.25316215582254464</v>
      </c>
      <c r="V5573">
        <v>5556</v>
      </c>
      <c r="W5573" s="46">
        <v>-0.427964312110936</v>
      </c>
    </row>
    <row r="5574" spans="10:23">
      <c r="J5574">
        <v>5557</v>
      </c>
      <c r="K5574" s="93">
        <f t="shared" ca="1" si="699"/>
        <v>-0.9112551648678856</v>
      </c>
      <c r="L5574" s="93">
        <f t="shared" ca="1" si="699"/>
        <v>-0.17595626986509186</v>
      </c>
      <c r="M5574" s="93">
        <f t="shared" ca="1" si="700"/>
        <v>-0.9112551648678856</v>
      </c>
      <c r="N5574" s="101">
        <f t="shared" ca="1" si="696"/>
        <v>-0.45662076649480254</v>
      </c>
      <c r="O5574" s="46">
        <f t="shared" ca="1" si="701"/>
        <v>-6.8294738771573771E-3</v>
      </c>
      <c r="P5574" s="46">
        <f t="shared" ca="1" si="702"/>
        <v>0.15672691890152229</v>
      </c>
      <c r="Q5574" s="47">
        <f t="shared" ca="1" si="697"/>
        <v>-0.33394225943451672</v>
      </c>
      <c r="R5574" s="47">
        <f t="shared" ca="1" si="698"/>
        <v>7.5590621469007871E-2</v>
      </c>
      <c r="S5574" s="97">
        <f t="shared" ca="1" si="703"/>
        <v>3.4380573795925247E-2</v>
      </c>
      <c r="V5574">
        <v>5557</v>
      </c>
      <c r="W5574" s="46">
        <v>0.14448504633463699</v>
      </c>
    </row>
    <row r="5575" spans="10:23">
      <c r="J5575">
        <v>5558</v>
      </c>
      <c r="K5575" s="93">
        <f t="shared" ca="1" si="699"/>
        <v>0.82490788188698183</v>
      </c>
      <c r="L5575" s="93">
        <f t="shared" ca="1" si="699"/>
        <v>-0.19604696112889547</v>
      </c>
      <c r="M5575" s="93">
        <f t="shared" ca="1" si="700"/>
        <v>0.82490788188698183</v>
      </c>
      <c r="N5575" s="101">
        <f t="shared" ca="1" si="696"/>
        <v>7.6470384169761096E-2</v>
      </c>
      <c r="O5575" s="46">
        <f t="shared" ca="1" si="701"/>
        <v>0.61640005864140357</v>
      </c>
      <c r="P5575" s="46">
        <f t="shared" ca="1" si="702"/>
        <v>0.46834168516080277</v>
      </c>
      <c r="Q5575" s="47">
        <f t="shared" ca="1" si="697"/>
        <v>0.91251680560260529</v>
      </c>
      <c r="R5575" s="47">
        <f t="shared" ca="1" si="698"/>
        <v>0.16178745685240534</v>
      </c>
      <c r="S5575" s="97">
        <f t="shared" ca="1" si="703"/>
        <v>0.38909375774690447</v>
      </c>
      <c r="V5575">
        <v>5558</v>
      </c>
      <c r="W5575" s="46">
        <v>4.8400848040439398E-2</v>
      </c>
    </row>
    <row r="5576" spans="10:23">
      <c r="J5576">
        <v>5559</v>
      </c>
      <c r="K5576" s="93">
        <f t="shared" ca="1" si="699"/>
        <v>0.67451062084738866</v>
      </c>
      <c r="L5576" s="93">
        <f t="shared" ca="1" si="699"/>
        <v>0.77578970252737112</v>
      </c>
      <c r="M5576" s="93">
        <f t="shared" ca="1" si="700"/>
        <v>0.67451062084738866</v>
      </c>
      <c r="N5576" s="101">
        <f t="shared" ca="1" si="696"/>
        <v>0.95002268367592901</v>
      </c>
      <c r="O5576" s="46">
        <f t="shared" ca="1" si="701"/>
        <v>0.56241203322813615</v>
      </c>
      <c r="P5576" s="46">
        <f t="shared" ca="1" si="702"/>
        <v>0.44134767245416906</v>
      </c>
      <c r="Q5576" s="47">
        <f t="shared" ca="1" si="697"/>
        <v>0.80454075477607034</v>
      </c>
      <c r="R5576" s="47">
        <f t="shared" ca="1" si="698"/>
        <v>0.3030343030351903</v>
      </c>
      <c r="S5576" s="97">
        <f t="shared" ca="1" si="703"/>
        <v>0.43272316813166323</v>
      </c>
      <c r="V5576">
        <v>5559</v>
      </c>
      <c r="W5576" s="46">
        <v>7.6696357259509601E-2</v>
      </c>
    </row>
    <row r="5577" spans="10:23">
      <c r="J5577">
        <v>5560</v>
      </c>
      <c r="K5577" s="93">
        <f t="shared" ca="1" si="699"/>
        <v>0.7735650535073112</v>
      </c>
      <c r="L5577" s="93">
        <f t="shared" ca="1" si="699"/>
        <v>-0.24657334509749665</v>
      </c>
      <c r="M5577" s="93">
        <f t="shared" ca="1" si="700"/>
        <v>0.7735650535073112</v>
      </c>
      <c r="N5577" s="101">
        <f t="shared" ca="1" si="696"/>
        <v>1.2238997739223767E-2</v>
      </c>
      <c r="O5577" s="46">
        <f t="shared" ca="1" si="701"/>
        <v>0.59796955063753132</v>
      </c>
      <c r="P5577" s="46">
        <f t="shared" ca="1" si="702"/>
        <v>0.45912643115886664</v>
      </c>
      <c r="Q5577" s="47">
        <f t="shared" ca="1" si="697"/>
        <v>0.87565578959486079</v>
      </c>
      <c r="R5577" s="47">
        <f t="shared" ca="1" si="698"/>
        <v>0.15140172406412244</v>
      </c>
      <c r="S5577" s="97">
        <f t="shared" ca="1" si="703"/>
        <v>0.37468563735082688</v>
      </c>
      <c r="V5577">
        <v>5560</v>
      </c>
      <c r="W5577" s="46">
        <v>-4.0224719537504103E-2</v>
      </c>
    </row>
    <row r="5578" spans="10:23">
      <c r="J5578">
        <v>5561</v>
      </c>
      <c r="K5578" s="93">
        <f t="shared" ca="1" si="699"/>
        <v>0.94708539056423724</v>
      </c>
      <c r="L5578" s="93">
        <f t="shared" ca="1" si="699"/>
        <v>-0.16280348413211948</v>
      </c>
      <c r="M5578" s="93">
        <f t="shared" ca="1" si="700"/>
        <v>0.94708539056423724</v>
      </c>
      <c r="N5578" s="101">
        <f t="shared" ca="1" si="696"/>
        <v>0.14684315447034871</v>
      </c>
      <c r="O5578" s="46">
        <f t="shared" ca="1" si="701"/>
        <v>0.66025805444400598</v>
      </c>
      <c r="P5578" s="46">
        <f t="shared" ca="1" si="702"/>
        <v>0.49027068306210397</v>
      </c>
      <c r="Q5578" s="47">
        <f t="shared" ca="1" si="697"/>
        <v>1.00023279720781</v>
      </c>
      <c r="R5578" s="47">
        <f t="shared" ca="1" si="698"/>
        <v>0.17316620528878718</v>
      </c>
      <c r="S5578" s="97">
        <f t="shared" ca="1" si="703"/>
        <v>0.41671212986639661</v>
      </c>
      <c r="V5578">
        <v>5561</v>
      </c>
      <c r="W5578" s="46">
        <v>-0.29229133519496397</v>
      </c>
    </row>
    <row r="5579" spans="10:23">
      <c r="J5579">
        <v>5562</v>
      </c>
      <c r="K5579" s="93">
        <f t="shared" ca="1" si="699"/>
        <v>0.22658337792786368</v>
      </c>
      <c r="L5579" s="93">
        <f t="shared" ca="1" si="699"/>
        <v>-2.0732412117337438</v>
      </c>
      <c r="M5579" s="93">
        <f t="shared" ca="1" si="700"/>
        <v>0.22658337792786368</v>
      </c>
      <c r="N5579" s="101">
        <f t="shared" ca="1" si="696"/>
        <v>-1.8935465406252066</v>
      </c>
      <c r="O5579" s="46">
        <f t="shared" ca="1" si="701"/>
        <v>0.40161982726058287</v>
      </c>
      <c r="P5579" s="46">
        <f t="shared" ca="1" si="702"/>
        <v>0.36095156947039242</v>
      </c>
      <c r="Q5579" s="47">
        <f t="shared" ca="1" si="697"/>
        <v>0.48295634284096384</v>
      </c>
      <c r="R5579" s="47">
        <f t="shared" ca="1" si="698"/>
        <v>-0.15674948445185505</v>
      </c>
      <c r="S5579" s="97">
        <f t="shared" ca="1" si="703"/>
        <v>0.12243517140436391</v>
      </c>
      <c r="V5579">
        <v>5562</v>
      </c>
      <c r="W5579" s="46">
        <v>0.50014458495199898</v>
      </c>
    </row>
    <row r="5580" spans="10:23">
      <c r="J5580">
        <v>5563</v>
      </c>
      <c r="K5580" s="93">
        <f t="shared" ca="1" si="699"/>
        <v>-0.33858998870257673</v>
      </c>
      <c r="L5580" s="93">
        <f t="shared" ca="1" si="699"/>
        <v>-0.47096906370373887</v>
      </c>
      <c r="M5580" s="93">
        <f t="shared" ca="1" si="700"/>
        <v>-0.33858998870257673</v>
      </c>
      <c r="N5580" s="101">
        <f t="shared" ca="1" si="696"/>
        <v>-0.55419706365822585</v>
      </c>
      <c r="O5580" s="46">
        <f t="shared" ca="1" si="701"/>
        <v>0.19873984214892931</v>
      </c>
      <c r="P5580" s="46">
        <f t="shared" ca="1" si="702"/>
        <v>0.25951157691456561</v>
      </c>
      <c r="Q5580" s="47">
        <f t="shared" ca="1" si="697"/>
        <v>7.7196372617656661E-2</v>
      </c>
      <c r="R5580" s="47">
        <f t="shared" ca="1" si="698"/>
        <v>5.9813267045787724E-2</v>
      </c>
      <c r="S5580" s="97">
        <f t="shared" ca="1" si="703"/>
        <v>0.12927655459735851</v>
      </c>
      <c r="V5580">
        <v>5563</v>
      </c>
      <c r="W5580" s="46">
        <v>-0.14240824341105701</v>
      </c>
    </row>
    <row r="5581" spans="10:23">
      <c r="J5581">
        <v>5564</v>
      </c>
      <c r="K5581" s="93">
        <f t="shared" ca="1" si="699"/>
        <v>-0.54502116769200326</v>
      </c>
      <c r="L5581" s="93">
        <f t="shared" ca="1" si="699"/>
        <v>0.14685283083150907</v>
      </c>
      <c r="M5581" s="93">
        <f t="shared" ca="1" si="700"/>
        <v>-0.54502116769200326</v>
      </c>
      <c r="N5581" s="101">
        <f t="shared" ca="1" si="696"/>
        <v>-3.4100258075673379E-2</v>
      </c>
      <c r="O5581" s="46">
        <f t="shared" ca="1" si="701"/>
        <v>0.12463735078482149</v>
      </c>
      <c r="P5581" s="46">
        <f t="shared" ca="1" si="702"/>
        <v>0.22246033123251174</v>
      </c>
      <c r="Q5581" s="47">
        <f t="shared" ca="1" si="697"/>
        <v>-7.1008610110558978E-2</v>
      </c>
      <c r="R5581" s="47">
        <f t="shared" ca="1" si="698"/>
        <v>0.14390901442096582</v>
      </c>
      <c r="S5581" s="97">
        <f t="shared" ca="1" si="703"/>
        <v>0.13427318260289367</v>
      </c>
      <c r="V5581">
        <v>5564</v>
      </c>
      <c r="W5581" s="46">
        <v>-4.5837871533213601E-2</v>
      </c>
    </row>
    <row r="5582" spans="10:23">
      <c r="J5582">
        <v>5565</v>
      </c>
      <c r="K5582" s="93">
        <f t="shared" ca="1" si="699"/>
        <v>-0.84933923376743947</v>
      </c>
      <c r="L5582" s="93">
        <f t="shared" ca="1" si="699"/>
        <v>-0.15387851808031347</v>
      </c>
      <c r="M5582" s="93">
        <f t="shared" ca="1" si="700"/>
        <v>-0.84933923376743947</v>
      </c>
      <c r="N5582" s="101">
        <f t="shared" ca="1" si="696"/>
        <v>-0.41599856610635427</v>
      </c>
      <c r="O5582" s="46">
        <f t="shared" ca="1" si="701"/>
        <v>1.5396455229736483E-2</v>
      </c>
      <c r="P5582" s="46">
        <f t="shared" ca="1" si="702"/>
        <v>0.16783988345496922</v>
      </c>
      <c r="Q5582" s="47">
        <f t="shared" ca="1" si="697"/>
        <v>-0.289490401220729</v>
      </c>
      <c r="R5582" s="47">
        <f t="shared" ca="1" si="698"/>
        <v>8.2158926186558331E-2</v>
      </c>
      <c r="S5582" s="97">
        <f t="shared" ca="1" si="703"/>
        <v>4.8777690708147407E-2</v>
      </c>
      <c r="V5582">
        <v>5565</v>
      </c>
      <c r="W5582" s="46">
        <v>0.22727070319485601</v>
      </c>
    </row>
    <row r="5583" spans="10:23">
      <c r="J5583">
        <v>5566</v>
      </c>
      <c r="K5583" s="93">
        <f t="shared" ca="1" si="699"/>
        <v>0.42886002410808038</v>
      </c>
      <c r="L5583" s="93">
        <f t="shared" ca="1" si="699"/>
        <v>-1.0543341030361504</v>
      </c>
      <c r="M5583" s="93">
        <f t="shared" ca="1" si="700"/>
        <v>0.42886002410808038</v>
      </c>
      <c r="N5583" s="101">
        <f t="shared" ca="1" si="696"/>
        <v>-0.86320932926664273</v>
      </c>
      <c r="O5583" s="46">
        <f t="shared" ca="1" si="701"/>
        <v>0.47423096817499855</v>
      </c>
      <c r="P5583" s="46">
        <f t="shared" ca="1" si="702"/>
        <v>0.39725713992760026</v>
      </c>
      <c r="Q5583" s="47">
        <f t="shared" ca="1" si="697"/>
        <v>0.62817862466979513</v>
      </c>
      <c r="R5583" s="47">
        <f t="shared" ca="1" si="698"/>
        <v>9.8483044743878645E-3</v>
      </c>
      <c r="S5583" s="97">
        <f t="shared" ca="1" si="703"/>
        <v>0.24203963632469322</v>
      </c>
      <c r="V5583">
        <v>5566</v>
      </c>
      <c r="W5583" s="46">
        <v>-0.57256532615426903</v>
      </c>
    </row>
    <row r="5584" spans="10:23">
      <c r="J5584">
        <v>5567</v>
      </c>
      <c r="K5584" s="93">
        <f t="shared" ca="1" si="699"/>
        <v>1.4764259499763914</v>
      </c>
      <c r="L5584" s="93">
        <f t="shared" ca="1" si="699"/>
        <v>1.257639571360776</v>
      </c>
      <c r="M5584" s="93">
        <f t="shared" ca="1" si="700"/>
        <v>1.4764259499763914</v>
      </c>
      <c r="N5584" s="101">
        <f t="shared" ca="1" si="696"/>
        <v>1.6618835080718788</v>
      </c>
      <c r="O5584" s="46">
        <f t="shared" ca="1" si="701"/>
        <v>0.85027515566164857</v>
      </c>
      <c r="P5584" s="46">
        <f t="shared" ca="1" si="702"/>
        <v>0.58527923367092527</v>
      </c>
      <c r="Q5584" s="47">
        <f t="shared" ca="1" si="697"/>
        <v>1.3802669996430952</v>
      </c>
      <c r="R5584" s="47">
        <f t="shared" ca="1" si="698"/>
        <v>0.41813685204553186</v>
      </c>
      <c r="S5584" s="97">
        <f t="shared" ca="1" si="703"/>
        <v>0.63420600385359016</v>
      </c>
      <c r="V5584">
        <v>5567</v>
      </c>
      <c r="W5584" s="46">
        <v>-6.3337952945433096E-2</v>
      </c>
    </row>
    <row r="5585" spans="10:23">
      <c r="J5585">
        <v>5568</v>
      </c>
      <c r="K5585" s="93">
        <f t="shared" ca="1" si="699"/>
        <v>-0.24547539362839624</v>
      </c>
      <c r="L5585" s="93">
        <f t="shared" ca="1" si="699"/>
        <v>1.1872389467116768</v>
      </c>
      <c r="M5585" s="93">
        <f t="shared" ca="1" si="700"/>
        <v>-0.24547539362839624</v>
      </c>
      <c r="N5585" s="101">
        <f t="shared" ca="1" si="696"/>
        <v>1.047534603657146</v>
      </c>
      <c r="O5585" s="46">
        <f t="shared" ca="1" si="701"/>
        <v>0.23216513919531334</v>
      </c>
      <c r="P5585" s="46">
        <f t="shared" ca="1" si="702"/>
        <v>0.27622422543775765</v>
      </c>
      <c r="Q5585" s="47">
        <f t="shared" ca="1" si="697"/>
        <v>0.14404696671042475</v>
      </c>
      <c r="R5585" s="47">
        <f t="shared" ca="1" si="698"/>
        <v>0.31880124815154021</v>
      </c>
      <c r="S5585" s="97">
        <f t="shared" ca="1" si="703"/>
        <v>0.27548319367342677</v>
      </c>
      <c r="V5585">
        <v>5568</v>
      </c>
      <c r="W5585" s="46">
        <v>0.793149986160539</v>
      </c>
    </row>
    <row r="5586" spans="10:23">
      <c r="J5586">
        <v>5569</v>
      </c>
      <c r="K5586" s="93">
        <f t="shared" ca="1" si="699"/>
        <v>1.4160994167510568</v>
      </c>
      <c r="L5586" s="93">
        <f t="shared" ca="1" si="699"/>
        <v>-0.69318295701025956</v>
      </c>
      <c r="M5586" s="93">
        <f t="shared" ca="1" si="700"/>
        <v>1.4160994167510568</v>
      </c>
      <c r="N5586" s="101">
        <f t="shared" ref="N5586:N5649" ca="1" si="704">$N$2*K5586+SQRT(1-$N$2^2)*L5586</f>
        <v>-0.20684372511245913</v>
      </c>
      <c r="O5586" s="46">
        <f t="shared" ca="1" si="701"/>
        <v>0.8286197718710735</v>
      </c>
      <c r="P5586" s="46">
        <f t="shared" ca="1" si="702"/>
        <v>0.57445154177563773</v>
      </c>
      <c r="Q5586" s="47">
        <f t="shared" ref="Q5586:Q5649" ca="1" si="705">$K$2+K5586*$S$3</f>
        <v>1.336956232061945</v>
      </c>
      <c r="R5586" s="47">
        <f t="shared" ref="R5586:R5649" ca="1" si="706">$L$2+$L$3*N5586</f>
        <v>0.11597769315786659</v>
      </c>
      <c r="S5586" s="97">
        <f t="shared" ca="1" si="703"/>
        <v>0.47229873251447002</v>
      </c>
      <c r="V5586">
        <v>5569</v>
      </c>
      <c r="W5586" s="46">
        <v>1.59373522752876</v>
      </c>
    </row>
    <row r="5587" spans="10:23">
      <c r="J5587">
        <v>5570</v>
      </c>
      <c r="K5587" s="93">
        <f t="shared" ref="K5587:L5650" ca="1" si="707">_xlfn.NORM.S.INV(RAND())</f>
        <v>-1.0543629292578149</v>
      </c>
      <c r="L5587" s="93">
        <f t="shared" ca="1" si="707"/>
        <v>-0.81440247209908045</v>
      </c>
      <c r="M5587" s="93">
        <f t="shared" ref="M5587:M5650" ca="1" si="708">K5587</f>
        <v>-1.0543629292578149</v>
      </c>
      <c r="N5587" s="101">
        <f t="shared" ca="1" si="704"/>
        <v>-1.1074323568930282</v>
      </c>
      <c r="O5587" s="46">
        <f t="shared" ref="O5587:O5650" ca="1" si="709">$K$2+K5587*$K$3</f>
        <v>-5.8200792525609613E-2</v>
      </c>
      <c r="P5587" s="46">
        <f t="shared" ref="P5587:P5650" ca="1" si="710">$K$2+K5587*$R$3</f>
        <v>0.13104125957729618</v>
      </c>
      <c r="Q5587" s="47">
        <f t="shared" ca="1" si="705"/>
        <v>-0.43668489673142119</v>
      </c>
      <c r="R5587" s="47">
        <f t="shared" ca="1" si="706"/>
        <v>-2.964072490248984E-2</v>
      </c>
      <c r="S5587" s="97">
        <f t="shared" ref="S5587:S5650" ca="1" si="711">AVERAGE(R5587,O5587)</f>
        <v>-4.3920758714049726E-2</v>
      </c>
      <c r="V5587">
        <v>5570</v>
      </c>
      <c r="W5587" s="46">
        <v>0.196414169773239</v>
      </c>
    </row>
    <row r="5588" spans="10:23">
      <c r="J5588">
        <v>5571</v>
      </c>
      <c r="K5588" s="93">
        <f t="shared" ca="1" si="707"/>
        <v>1.1393367302141229</v>
      </c>
      <c r="L5588" s="93">
        <f t="shared" ca="1" si="707"/>
        <v>-0.22991348515501439</v>
      </c>
      <c r="M5588" s="93">
        <f t="shared" ca="1" si="708"/>
        <v>1.1393367302141229</v>
      </c>
      <c r="N5588" s="101">
        <f t="shared" ca="1" si="704"/>
        <v>0.14435752964386878</v>
      </c>
      <c r="O5588" s="46">
        <f t="shared" ca="1" si="709"/>
        <v>0.7292704163647481</v>
      </c>
      <c r="P5588" s="46">
        <f t="shared" ca="1" si="710"/>
        <v>0.52477686402247503</v>
      </c>
      <c r="Q5588" s="47">
        <f t="shared" ca="1" si="705"/>
        <v>1.1382575210492942</v>
      </c>
      <c r="R5588" s="47">
        <f t="shared" ca="1" si="706"/>
        <v>0.1727642984221549</v>
      </c>
      <c r="S5588" s="97">
        <f t="shared" ca="1" si="711"/>
        <v>0.4510173573934515</v>
      </c>
      <c r="V5588">
        <v>5571</v>
      </c>
      <c r="W5588" s="46">
        <v>0.79232017892897799</v>
      </c>
    </row>
    <row r="5589" spans="10:23">
      <c r="J5589">
        <v>5572</v>
      </c>
      <c r="K5589" s="93">
        <f t="shared" ca="1" si="707"/>
        <v>-1.0988566643749318</v>
      </c>
      <c r="L5589" s="93">
        <f t="shared" ca="1" si="707"/>
        <v>0.92863455475641177</v>
      </c>
      <c r="M5589" s="93">
        <f t="shared" ca="1" si="708"/>
        <v>-1.0988566643749318</v>
      </c>
      <c r="N5589" s="101">
        <f t="shared" ca="1" si="704"/>
        <v>0.53096173872536001</v>
      </c>
      <c r="O5589" s="46">
        <f t="shared" ca="1" si="709"/>
        <v>-7.4172685136085548E-2</v>
      </c>
      <c r="P5589" s="46">
        <f t="shared" ca="1" si="710"/>
        <v>0.12305531327205821</v>
      </c>
      <c r="Q5589" s="47">
        <f t="shared" ca="1" si="705"/>
        <v>-0.46862868195237306</v>
      </c>
      <c r="R5589" s="47">
        <f t="shared" ca="1" si="706"/>
        <v>0.23527529551370924</v>
      </c>
      <c r="S5589" s="97">
        <f t="shared" ca="1" si="711"/>
        <v>8.0551305188811845E-2</v>
      </c>
      <c r="V5589">
        <v>5572</v>
      </c>
      <c r="W5589" s="46">
        <v>0.54040700955351495</v>
      </c>
    </row>
    <row r="5590" spans="10:23">
      <c r="J5590">
        <v>5573</v>
      </c>
      <c r="K5590" s="93">
        <f t="shared" ca="1" si="707"/>
        <v>-1.057410690666277</v>
      </c>
      <c r="L5590" s="93">
        <f t="shared" ca="1" si="707"/>
        <v>-0.68559243546492521</v>
      </c>
      <c r="M5590" s="93">
        <f t="shared" ca="1" si="708"/>
        <v>-1.057410690666277</v>
      </c>
      <c r="N5590" s="101">
        <f t="shared" ca="1" si="704"/>
        <v>-0.98627898319123508</v>
      </c>
      <c r="O5590" s="46">
        <f t="shared" ca="1" si="709"/>
        <v>-5.9294845829747311E-2</v>
      </c>
      <c r="P5590" s="46">
        <f t="shared" ca="1" si="710"/>
        <v>0.13049423292522733</v>
      </c>
      <c r="Q5590" s="47">
        <f t="shared" ca="1" si="705"/>
        <v>-0.43887300333969659</v>
      </c>
      <c r="R5590" s="47">
        <f t="shared" ca="1" si="706"/>
        <v>-1.005113427413637E-2</v>
      </c>
      <c r="S5590" s="97">
        <f t="shared" ca="1" si="711"/>
        <v>-3.467299005194184E-2</v>
      </c>
      <c r="V5590">
        <v>5573</v>
      </c>
      <c r="W5590" s="46">
        <v>0.16942793976235501</v>
      </c>
    </row>
    <row r="5591" spans="10:23">
      <c r="J5591">
        <v>5574</v>
      </c>
      <c r="K5591" s="93">
        <f t="shared" ca="1" si="707"/>
        <v>0.74221456269313013</v>
      </c>
      <c r="L5591" s="93">
        <f t="shared" ca="1" si="707"/>
        <v>-0.34193561527638433</v>
      </c>
      <c r="M5591" s="93">
        <f t="shared" ca="1" si="708"/>
        <v>0.74221456269313013</v>
      </c>
      <c r="N5591" s="101">
        <f t="shared" ca="1" si="704"/>
        <v>-8.8142526788210107E-2</v>
      </c>
      <c r="O5591" s="46">
        <f t="shared" ca="1" si="709"/>
        <v>0.58671568149726272</v>
      </c>
      <c r="P5591" s="46">
        <f t="shared" ca="1" si="710"/>
        <v>0.45349949658873234</v>
      </c>
      <c r="Q5591" s="47">
        <f t="shared" ca="1" si="705"/>
        <v>0.85314805131432336</v>
      </c>
      <c r="R5591" s="47">
        <f t="shared" ca="1" si="706"/>
        <v>0.13517078544426503</v>
      </c>
      <c r="S5591" s="97">
        <f t="shared" ca="1" si="711"/>
        <v>0.36094323347076385</v>
      </c>
      <c r="V5591">
        <v>5574</v>
      </c>
      <c r="W5591" s="46">
        <v>7.2490838035389901E-2</v>
      </c>
    </row>
    <row r="5592" spans="10:23">
      <c r="J5592">
        <v>5575</v>
      </c>
      <c r="K5592" s="93">
        <f t="shared" ca="1" si="707"/>
        <v>2.1079444414878035</v>
      </c>
      <c r="L5592" s="93">
        <f t="shared" ca="1" si="707"/>
        <v>-1.3377470238237945</v>
      </c>
      <c r="M5592" s="93">
        <f t="shared" ca="1" si="708"/>
        <v>2.1079444414878035</v>
      </c>
      <c r="N5592" s="101">
        <f t="shared" ca="1" si="704"/>
        <v>-0.59792184210994814</v>
      </c>
      <c r="O5592" s="46">
        <f t="shared" ca="1" si="709"/>
        <v>1.076971015233791</v>
      </c>
      <c r="P5592" s="46">
        <f t="shared" ca="1" si="710"/>
        <v>0.69862716345699649</v>
      </c>
      <c r="Q5592" s="47">
        <f t="shared" ca="1" si="705"/>
        <v>1.8336587187873798</v>
      </c>
      <c r="R5592" s="47">
        <f t="shared" ca="1" si="706"/>
        <v>5.2743298756724608E-2</v>
      </c>
      <c r="S5592" s="97">
        <f t="shared" ca="1" si="711"/>
        <v>0.56485715699525785</v>
      </c>
      <c r="V5592">
        <v>5575</v>
      </c>
      <c r="W5592" s="46">
        <v>0.27926907305188903</v>
      </c>
    </row>
    <row r="5593" spans="10:23">
      <c r="J5593">
        <v>5576</v>
      </c>
      <c r="K5593" s="93">
        <f t="shared" ca="1" si="707"/>
        <v>9.1306709338756301E-2</v>
      </c>
      <c r="L5593" s="93">
        <f t="shared" ca="1" si="707"/>
        <v>2.4361929921444747</v>
      </c>
      <c r="M5593" s="93">
        <f t="shared" ca="1" si="708"/>
        <v>9.1306709338756301E-2</v>
      </c>
      <c r="N5593" s="101">
        <f t="shared" ca="1" si="704"/>
        <v>2.3387512009298272</v>
      </c>
      <c r="O5593" s="46">
        <f t="shared" ca="1" si="709"/>
        <v>0.35305963293837223</v>
      </c>
      <c r="P5593" s="46">
        <f t="shared" ca="1" si="710"/>
        <v>0.33667147230928707</v>
      </c>
      <c r="Q5593" s="47">
        <f t="shared" ca="1" si="705"/>
        <v>0.38583595419654249</v>
      </c>
      <c r="R5593" s="47">
        <f t="shared" ca="1" si="706"/>
        <v>0.52758127449539594</v>
      </c>
      <c r="S5593" s="97">
        <f t="shared" ca="1" si="711"/>
        <v>0.44032045371688411</v>
      </c>
      <c r="V5593">
        <v>5576</v>
      </c>
      <c r="W5593" s="46">
        <v>0.57011146043734895</v>
      </c>
    </row>
    <row r="5594" spans="10:23">
      <c r="J5594">
        <v>5577</v>
      </c>
      <c r="K5594" s="93">
        <f t="shared" ca="1" si="707"/>
        <v>8.6607371271534058E-3</v>
      </c>
      <c r="L5594" s="93">
        <f t="shared" ca="1" si="707"/>
        <v>3.1554868549169404E-2</v>
      </c>
      <c r="M5594" s="93">
        <f t="shared" ca="1" si="708"/>
        <v>8.6607371271534058E-3</v>
      </c>
      <c r="N5594" s="101">
        <f t="shared" ca="1" si="704"/>
        <v>3.2670949074897905E-2</v>
      </c>
      <c r="O5594" s="46">
        <f t="shared" ca="1" si="709"/>
        <v>0.32339225191545862</v>
      </c>
      <c r="P5594" s="46">
        <f t="shared" ca="1" si="710"/>
        <v>0.32183778179783029</v>
      </c>
      <c r="Q5594" s="47">
        <f t="shared" ca="1" si="705"/>
        <v>0.32650119215071527</v>
      </c>
      <c r="R5594" s="47">
        <f t="shared" ca="1" si="706"/>
        <v>0.15470541714484079</v>
      </c>
      <c r="S5594" s="97">
        <f t="shared" ca="1" si="711"/>
        <v>0.23904883453014969</v>
      </c>
      <c r="V5594">
        <v>5577</v>
      </c>
      <c r="W5594" s="46">
        <v>-5.00684970107758E-2</v>
      </c>
    </row>
    <row r="5595" spans="10:23">
      <c r="J5595">
        <v>5578</v>
      </c>
      <c r="K5595" s="93">
        <f t="shared" ca="1" si="707"/>
        <v>-1.3880213477336643</v>
      </c>
      <c r="L5595" s="93">
        <f t="shared" ca="1" si="707"/>
        <v>0.41856556149474555</v>
      </c>
      <c r="M5595" s="93">
        <f t="shared" ca="1" si="708"/>
        <v>-1.3880213477336643</v>
      </c>
      <c r="N5595" s="101">
        <f t="shared" ca="1" si="704"/>
        <v>-4.4586954917975208E-2</v>
      </c>
      <c r="O5595" s="46">
        <f t="shared" ca="1" si="709"/>
        <v>-0.17797397889555672</v>
      </c>
      <c r="P5595" s="46">
        <f t="shared" ca="1" si="710"/>
        <v>7.1154666392322624E-2</v>
      </c>
      <c r="Q5595" s="47">
        <f t="shared" ca="1" si="705"/>
        <v>-0.6762312694713154</v>
      </c>
      <c r="R5595" s="47">
        <f t="shared" ca="1" si="706"/>
        <v>0.14221339429989527</v>
      </c>
      <c r="S5595" s="97">
        <f t="shared" ca="1" si="711"/>
        <v>-1.7880292297830724E-2</v>
      </c>
      <c r="V5595">
        <v>5578</v>
      </c>
      <c r="W5595" s="46">
        <v>-0.28185680213157999</v>
      </c>
    </row>
    <row r="5596" spans="10:23">
      <c r="J5596">
        <v>5579</v>
      </c>
      <c r="K5596" s="93">
        <f t="shared" ca="1" si="707"/>
        <v>1.7513024546518041</v>
      </c>
      <c r="L5596" s="93">
        <f t="shared" ca="1" si="707"/>
        <v>-1.0881409434877998</v>
      </c>
      <c r="M5596" s="93">
        <f t="shared" ca="1" si="708"/>
        <v>1.7513024546518041</v>
      </c>
      <c r="N5596" s="101">
        <f t="shared" ca="1" si="704"/>
        <v>-0.47469466626006496</v>
      </c>
      <c r="O5596" s="46">
        <f t="shared" ca="1" si="709"/>
        <v>0.9489474294607011</v>
      </c>
      <c r="P5596" s="46">
        <f t="shared" ca="1" si="710"/>
        <v>0.63461537057045159</v>
      </c>
      <c r="Q5596" s="47">
        <f t="shared" ca="1" si="705"/>
        <v>1.5776115472412002</v>
      </c>
      <c r="R5596" s="47">
        <f t="shared" ca="1" si="706"/>
        <v>7.2668207617530081E-2</v>
      </c>
      <c r="S5596" s="97">
        <f t="shared" ca="1" si="711"/>
        <v>0.51080781853911561</v>
      </c>
      <c r="V5596">
        <v>5579</v>
      </c>
      <c r="W5596" s="46">
        <v>-0.23920516691819901</v>
      </c>
    </row>
    <row r="5597" spans="10:23">
      <c r="J5597">
        <v>5580</v>
      </c>
      <c r="K5597" s="93">
        <f t="shared" ca="1" si="707"/>
        <v>-0.68230002515897337</v>
      </c>
      <c r="L5597" s="93">
        <f t="shared" ca="1" si="707"/>
        <v>0.56094360876671867</v>
      </c>
      <c r="M5597" s="93">
        <f t="shared" ca="1" si="708"/>
        <v>-0.68230002515897337</v>
      </c>
      <c r="N5597" s="101">
        <f t="shared" ca="1" si="704"/>
        <v>0.31483449052981655</v>
      </c>
      <c r="O5597" s="46">
        <f t="shared" ca="1" si="709"/>
        <v>7.535843177791221E-2</v>
      </c>
      <c r="P5597" s="46">
        <f t="shared" ca="1" si="710"/>
        <v>0.1978208717290571</v>
      </c>
      <c r="Q5597" s="47">
        <f t="shared" ca="1" si="705"/>
        <v>-0.16956644812437754</v>
      </c>
      <c r="R5597" s="47">
        <f t="shared" ca="1" si="706"/>
        <v>0.20032914266282434</v>
      </c>
      <c r="S5597" s="97">
        <f t="shared" ca="1" si="711"/>
        <v>0.13784378722036827</v>
      </c>
      <c r="V5597">
        <v>5580</v>
      </c>
      <c r="W5597" s="46">
        <v>1.2715646442387101</v>
      </c>
    </row>
    <row r="5598" spans="10:23">
      <c r="J5598">
        <v>5581</v>
      </c>
      <c r="K5598" s="93">
        <f t="shared" ca="1" si="707"/>
        <v>0.21522465789710654</v>
      </c>
      <c r="L5598" s="93">
        <f t="shared" ca="1" si="707"/>
        <v>0.11782069048080226</v>
      </c>
      <c r="M5598" s="93">
        <f t="shared" ca="1" si="708"/>
        <v>0.21522465789710654</v>
      </c>
      <c r="N5598" s="101">
        <f t="shared" ca="1" si="704"/>
        <v>0.18015008534444477</v>
      </c>
      <c r="O5598" s="46">
        <f t="shared" ca="1" si="709"/>
        <v>0.39754239352645881</v>
      </c>
      <c r="P5598" s="46">
        <f t="shared" ca="1" si="710"/>
        <v>0.35891285260333039</v>
      </c>
      <c r="Q5598" s="47">
        <f t="shared" ca="1" si="705"/>
        <v>0.47480147537271561</v>
      </c>
      <c r="R5598" s="47">
        <f t="shared" ca="1" si="706"/>
        <v>0.17855168586579856</v>
      </c>
      <c r="S5598" s="97">
        <f t="shared" ca="1" si="711"/>
        <v>0.28804703969612866</v>
      </c>
      <c r="V5598">
        <v>5581</v>
      </c>
      <c r="W5598" s="46">
        <v>-0.126006577750784</v>
      </c>
    </row>
    <row r="5599" spans="10:23">
      <c r="J5599">
        <v>5582</v>
      </c>
      <c r="K5599" s="93">
        <f t="shared" ca="1" si="707"/>
        <v>0.17306208825336436</v>
      </c>
      <c r="L5599" s="93">
        <f t="shared" ca="1" si="707"/>
        <v>0.65810149693899522</v>
      </c>
      <c r="M5599" s="93">
        <f t="shared" ca="1" si="708"/>
        <v>0.17306208825336436</v>
      </c>
      <c r="N5599" s="101">
        <f t="shared" ca="1" si="704"/>
        <v>0.67897259183931613</v>
      </c>
      <c r="O5599" s="46">
        <f t="shared" ca="1" si="709"/>
        <v>0.38240731815553319</v>
      </c>
      <c r="P5599" s="46">
        <f t="shared" ca="1" si="710"/>
        <v>0.35134531491786758</v>
      </c>
      <c r="Q5599" s="47">
        <f t="shared" ca="1" si="705"/>
        <v>0.44453132463086448</v>
      </c>
      <c r="R5599" s="47">
        <f t="shared" ca="1" si="706"/>
        <v>0.25920753885505038</v>
      </c>
      <c r="S5599" s="97">
        <f t="shared" ca="1" si="711"/>
        <v>0.32080742850529176</v>
      </c>
      <c r="V5599">
        <v>5582</v>
      </c>
      <c r="W5599" s="46">
        <v>9.7820024772281106E-2</v>
      </c>
    </row>
    <row r="5600" spans="10:23">
      <c r="J5600">
        <v>5583</v>
      </c>
      <c r="K5600" s="93">
        <f t="shared" ca="1" si="707"/>
        <v>-0.12215624873897699</v>
      </c>
      <c r="L5600" s="93">
        <f t="shared" ca="1" si="707"/>
        <v>-1.4447244270899333</v>
      </c>
      <c r="M5600" s="93">
        <f t="shared" ca="1" si="708"/>
        <v>-0.12215624873897699</v>
      </c>
      <c r="N5600" s="101">
        <f t="shared" ca="1" si="704"/>
        <v>-1.4085673683863755</v>
      </c>
      <c r="O5600" s="46">
        <f t="shared" ca="1" si="709"/>
        <v>0.27643294754642206</v>
      </c>
      <c r="P5600" s="46">
        <f t="shared" ca="1" si="710"/>
        <v>0.29835812961331204</v>
      </c>
      <c r="Q5600" s="47">
        <f t="shared" ca="1" si="705"/>
        <v>0.23258258341264215</v>
      </c>
      <c r="R5600" s="47">
        <f t="shared" ca="1" si="706"/>
        <v>-7.8331994644092406E-2</v>
      </c>
      <c r="S5600" s="97">
        <f t="shared" ca="1" si="711"/>
        <v>9.9050476451164826E-2</v>
      </c>
      <c r="V5600">
        <v>5583</v>
      </c>
      <c r="W5600" s="46">
        <v>2.5336703648725099</v>
      </c>
    </row>
    <row r="5601" spans="10:23">
      <c r="J5601">
        <v>5584</v>
      </c>
      <c r="K5601" s="93">
        <f t="shared" ca="1" si="707"/>
        <v>1.2963650954751098</v>
      </c>
      <c r="L5601" s="93">
        <f t="shared" ca="1" si="707"/>
        <v>-0.46992268535729398</v>
      </c>
      <c r="M5601" s="93">
        <f t="shared" ca="1" si="708"/>
        <v>1.2963650954751098</v>
      </c>
      <c r="N5601" s="101">
        <f t="shared" ca="1" si="704"/>
        <v>-3.3252615209298175E-2</v>
      </c>
      <c r="O5601" s="46">
        <f t="shared" ca="1" si="709"/>
        <v>0.78563880576036493</v>
      </c>
      <c r="P5601" s="46">
        <f t="shared" ca="1" si="710"/>
        <v>0.55296105872028345</v>
      </c>
      <c r="Q5601" s="47">
        <f t="shared" ca="1" si="705"/>
        <v>1.2509942998405279</v>
      </c>
      <c r="R5601" s="47">
        <f t="shared" ca="1" si="706"/>
        <v>0.14404607190639918</v>
      </c>
      <c r="S5601" s="97">
        <f t="shared" ca="1" si="711"/>
        <v>0.46484243883338205</v>
      </c>
      <c r="V5601">
        <v>5584</v>
      </c>
      <c r="W5601" s="46">
        <v>0.117910911133672</v>
      </c>
    </row>
    <row r="5602" spans="10:23">
      <c r="J5602">
        <v>5585</v>
      </c>
      <c r="K5602" s="93">
        <f t="shared" ca="1" si="707"/>
        <v>-0.24792977240583478</v>
      </c>
      <c r="L5602" s="93">
        <f t="shared" ca="1" si="707"/>
        <v>-0.65851958360023521</v>
      </c>
      <c r="M5602" s="93">
        <f t="shared" ca="1" si="708"/>
        <v>-0.24792977240583478</v>
      </c>
      <c r="N5602" s="101">
        <f t="shared" ca="1" si="704"/>
        <v>-0.70317857588773092</v>
      </c>
      <c r="O5602" s="46">
        <f t="shared" ca="1" si="709"/>
        <v>0.23128409214103721</v>
      </c>
      <c r="P5602" s="46">
        <f t="shared" ca="1" si="710"/>
        <v>0.27578370191061957</v>
      </c>
      <c r="Q5602" s="47">
        <f t="shared" ca="1" si="705"/>
        <v>0.14228487260187245</v>
      </c>
      <c r="R5602" s="47">
        <f t="shared" ca="1" si="706"/>
        <v>3.5724075415411824E-2</v>
      </c>
      <c r="S5602" s="97">
        <f t="shared" ca="1" si="711"/>
        <v>0.13350408377822451</v>
      </c>
      <c r="V5602">
        <v>5585</v>
      </c>
      <c r="W5602" s="46">
        <v>0.54471685910194201</v>
      </c>
    </row>
    <row r="5603" spans="10:23">
      <c r="J5603">
        <v>5586</v>
      </c>
      <c r="K5603" s="93">
        <f t="shared" ca="1" si="707"/>
        <v>-0.61068706124446437</v>
      </c>
      <c r="L5603" s="93">
        <f t="shared" ca="1" si="707"/>
        <v>-0.34678851343216877</v>
      </c>
      <c r="M5603" s="93">
        <f t="shared" ca="1" si="708"/>
        <v>-0.61068706124446437</v>
      </c>
      <c r="N5603" s="101">
        <f t="shared" ca="1" si="704"/>
        <v>-0.52299654483725566</v>
      </c>
      <c r="O5603" s="46">
        <f t="shared" ca="1" si="709"/>
        <v>0.10106529963581889</v>
      </c>
      <c r="P5603" s="46">
        <f t="shared" ca="1" si="710"/>
        <v>0.21067430565801043</v>
      </c>
      <c r="Q5603" s="47">
        <f t="shared" ca="1" si="705"/>
        <v>-0.11815271240856418</v>
      </c>
      <c r="R5603" s="47">
        <f t="shared" ca="1" si="706"/>
        <v>6.4858156613613244E-2</v>
      </c>
      <c r="S5603" s="97">
        <f t="shared" ca="1" si="711"/>
        <v>8.2961728124716069E-2</v>
      </c>
      <c r="V5603">
        <v>5586</v>
      </c>
      <c r="W5603" s="46">
        <v>8.2428783615159998E-2</v>
      </c>
    </row>
    <row r="5604" spans="10:23">
      <c r="J5604">
        <v>5587</v>
      </c>
      <c r="K5604" s="93">
        <f t="shared" ca="1" si="707"/>
        <v>-0.35784742746797066</v>
      </c>
      <c r="L5604" s="93">
        <f t="shared" ca="1" si="707"/>
        <v>-0.43132881625046937</v>
      </c>
      <c r="M5604" s="93">
        <f t="shared" ca="1" si="708"/>
        <v>-0.35784742746797066</v>
      </c>
      <c r="N5604" s="101">
        <f t="shared" ca="1" si="704"/>
        <v>-0.52273910901385512</v>
      </c>
      <c r="O5604" s="46">
        <f t="shared" ca="1" si="709"/>
        <v>0.19182700951970458</v>
      </c>
      <c r="P5604" s="46">
        <f t="shared" ca="1" si="710"/>
        <v>0.25605516059995326</v>
      </c>
      <c r="Q5604" s="47">
        <f t="shared" ca="1" si="705"/>
        <v>6.337070735920719E-2</v>
      </c>
      <c r="R5604" s="47">
        <f t="shared" ca="1" si="706"/>
        <v>6.4899782052834629E-2</v>
      </c>
      <c r="S5604" s="97">
        <f t="shared" ca="1" si="711"/>
        <v>0.1283633957862696</v>
      </c>
      <c r="V5604">
        <v>5587</v>
      </c>
      <c r="W5604" s="46">
        <v>9.7972210178892405E-2</v>
      </c>
    </row>
    <row r="5605" spans="10:23">
      <c r="J5605">
        <v>5588</v>
      </c>
      <c r="K5605" s="93">
        <f t="shared" ca="1" si="707"/>
        <v>-9.3521434941903001E-2</v>
      </c>
      <c r="L5605" s="93">
        <f t="shared" ca="1" si="707"/>
        <v>6.5496851045376975E-2</v>
      </c>
      <c r="M5605" s="93">
        <f t="shared" ca="1" si="708"/>
        <v>-9.3521434941903001E-2</v>
      </c>
      <c r="N5605" s="101">
        <f t="shared" ca="1" si="704"/>
        <v>3.2354549019118162E-2</v>
      </c>
      <c r="O5605" s="46">
        <f t="shared" ca="1" si="709"/>
        <v>0.28671197154123823</v>
      </c>
      <c r="P5605" s="46">
        <f t="shared" ca="1" si="710"/>
        <v>0.30349764161072013</v>
      </c>
      <c r="Q5605" s="47">
        <f t="shared" ca="1" si="705"/>
        <v>0.25314063140227455</v>
      </c>
      <c r="R5605" s="47">
        <f t="shared" ca="1" si="706"/>
        <v>0.15465425763208326</v>
      </c>
      <c r="S5605" s="97">
        <f t="shared" ca="1" si="711"/>
        <v>0.22068311458666073</v>
      </c>
      <c r="V5605">
        <v>5588</v>
      </c>
      <c r="W5605" s="46">
        <v>0.109905511309434</v>
      </c>
    </row>
    <row r="5606" spans="10:23">
      <c r="J5606">
        <v>5589</v>
      </c>
      <c r="K5606" s="93">
        <f t="shared" ca="1" si="707"/>
        <v>1.397866384418128</v>
      </c>
      <c r="L5606" s="93">
        <f t="shared" ca="1" si="707"/>
        <v>1.1900077767227655</v>
      </c>
      <c r="M5606" s="93">
        <f t="shared" ca="1" si="708"/>
        <v>1.397866384418128</v>
      </c>
      <c r="N5606" s="101">
        <f t="shared" ca="1" si="704"/>
        <v>1.5727792363659761</v>
      </c>
      <c r="O5606" s="46">
        <f t="shared" ca="1" si="709"/>
        <v>0.82207466987821254</v>
      </c>
      <c r="P5606" s="46">
        <f t="shared" ca="1" si="710"/>
        <v>0.57117899077920731</v>
      </c>
      <c r="Q5606" s="47">
        <f t="shared" ca="1" si="705"/>
        <v>1.3238660280762231</v>
      </c>
      <c r="R5606" s="47">
        <f t="shared" ca="1" si="706"/>
        <v>0.40372936051126701</v>
      </c>
      <c r="S5606" s="97">
        <f t="shared" ca="1" si="711"/>
        <v>0.61290201519473975</v>
      </c>
      <c r="V5606">
        <v>5589</v>
      </c>
      <c r="W5606" s="46">
        <v>0.82234474640529798</v>
      </c>
    </row>
    <row r="5607" spans="10:23">
      <c r="J5607">
        <v>5590</v>
      </c>
      <c r="K5607" s="93">
        <f t="shared" ca="1" si="707"/>
        <v>-5.0546223663941972E-2</v>
      </c>
      <c r="L5607" s="93">
        <f t="shared" ca="1" si="707"/>
        <v>-0.55027856419546217</v>
      </c>
      <c r="M5607" s="93">
        <f t="shared" ca="1" si="708"/>
        <v>-5.0546223663941972E-2</v>
      </c>
      <c r="N5607" s="101">
        <f t="shared" ca="1" si="704"/>
        <v>-0.53778468859081485</v>
      </c>
      <c r="O5607" s="46">
        <f t="shared" ca="1" si="709"/>
        <v>0.30213876045067395</v>
      </c>
      <c r="P5607" s="46">
        <f t="shared" ca="1" si="710"/>
        <v>0.31121103606543793</v>
      </c>
      <c r="Q5607" s="47">
        <f t="shared" ca="1" si="705"/>
        <v>0.28399420922114588</v>
      </c>
      <c r="R5607" s="47">
        <f t="shared" ca="1" si="706"/>
        <v>6.2467024832186191E-2</v>
      </c>
      <c r="S5607" s="97">
        <f t="shared" ca="1" si="711"/>
        <v>0.18230289264143007</v>
      </c>
      <c r="V5607">
        <v>5590</v>
      </c>
      <c r="W5607" s="46">
        <v>0.660014704381926</v>
      </c>
    </row>
    <row r="5608" spans="10:23">
      <c r="J5608">
        <v>5591</v>
      </c>
      <c r="K5608" s="93">
        <f t="shared" ca="1" si="707"/>
        <v>2.5897556970318789E-2</v>
      </c>
      <c r="L5608" s="93">
        <f t="shared" ca="1" si="707"/>
        <v>0.95494108930561372</v>
      </c>
      <c r="M5608" s="93">
        <f t="shared" ca="1" si="708"/>
        <v>2.5897556970318789E-2</v>
      </c>
      <c r="N5608" s="101">
        <f t="shared" ca="1" si="704"/>
        <v>0.91359959656779999</v>
      </c>
      <c r="O5608" s="46">
        <f t="shared" ca="1" si="709"/>
        <v>0.32957974403668644</v>
      </c>
      <c r="P5608" s="46">
        <f t="shared" ca="1" si="710"/>
        <v>0.3249315278584442</v>
      </c>
      <c r="Q5608" s="47">
        <f t="shared" ca="1" si="705"/>
        <v>0.33887617639317086</v>
      </c>
      <c r="R5608" s="47">
        <f t="shared" ca="1" si="706"/>
        <v>0.29714496339843083</v>
      </c>
      <c r="S5608" s="97">
        <f t="shared" ca="1" si="711"/>
        <v>0.31336235371755861</v>
      </c>
      <c r="V5608">
        <v>5591</v>
      </c>
      <c r="W5608" s="46">
        <v>-0.27540115450200098</v>
      </c>
    </row>
    <row r="5609" spans="10:23">
      <c r="J5609">
        <v>5592</v>
      </c>
      <c r="K5609" s="93">
        <f t="shared" ca="1" si="707"/>
        <v>0.84456503103329905</v>
      </c>
      <c r="L5609" s="93">
        <f t="shared" ca="1" si="707"/>
        <v>-0.16767537158604737</v>
      </c>
      <c r="M5609" s="93">
        <f t="shared" ca="1" si="708"/>
        <v>0.84456503103329905</v>
      </c>
      <c r="N5609" s="101">
        <f t="shared" ca="1" si="704"/>
        <v>0.10962042564689845</v>
      </c>
      <c r="O5609" s="46">
        <f t="shared" ca="1" si="709"/>
        <v>0.62345637509509477</v>
      </c>
      <c r="P5609" s="46">
        <f t="shared" ca="1" si="710"/>
        <v>0.47186984338764837</v>
      </c>
      <c r="Q5609" s="47">
        <f t="shared" ca="1" si="705"/>
        <v>0.92662943850998758</v>
      </c>
      <c r="R5609" s="47">
        <f t="shared" ca="1" si="706"/>
        <v>0.1671475695922163</v>
      </c>
      <c r="S5609" s="97">
        <f t="shared" ca="1" si="711"/>
        <v>0.39530197234365555</v>
      </c>
      <c r="V5609">
        <v>5592</v>
      </c>
      <c r="W5609" s="46">
        <v>0.80800219030777298</v>
      </c>
    </row>
    <row r="5610" spans="10:23">
      <c r="J5610">
        <v>5593</v>
      </c>
      <c r="K5610" s="93">
        <f t="shared" ca="1" si="707"/>
        <v>-0.55478616571687223</v>
      </c>
      <c r="L5610" s="93">
        <f t="shared" ca="1" si="707"/>
        <v>-1.4016801085183908</v>
      </c>
      <c r="M5610" s="93">
        <f t="shared" ca="1" si="708"/>
        <v>-0.55478616571687223</v>
      </c>
      <c r="N5610" s="101">
        <f t="shared" ca="1" si="704"/>
        <v>-1.5053437926562161</v>
      </c>
      <c r="O5610" s="46">
        <f t="shared" ca="1" si="709"/>
        <v>0.12113201459795872</v>
      </c>
      <c r="P5610" s="46">
        <f t="shared" ca="1" si="710"/>
        <v>0.22070766313908036</v>
      </c>
      <c r="Q5610" s="47">
        <f t="shared" ca="1" si="705"/>
        <v>-7.8019282484284525E-2</v>
      </c>
      <c r="R5610" s="47">
        <f t="shared" ca="1" si="706"/>
        <v>-9.3980015627712493E-2</v>
      </c>
      <c r="S5610" s="97">
        <f t="shared" ca="1" si="711"/>
        <v>1.3575999485123114E-2</v>
      </c>
      <c r="V5610">
        <v>5593</v>
      </c>
      <c r="W5610" s="46">
        <v>-1.87949260216624E-3</v>
      </c>
    </row>
    <row r="5611" spans="10:23">
      <c r="J5611">
        <v>5594</v>
      </c>
      <c r="K5611" s="93">
        <f t="shared" ca="1" si="707"/>
        <v>-0.63316966730115387</v>
      </c>
      <c r="L5611" s="93">
        <f t="shared" ca="1" si="707"/>
        <v>1.2608388088016809</v>
      </c>
      <c r="M5611" s="93">
        <f t="shared" ca="1" si="708"/>
        <v>-0.63316966730115387</v>
      </c>
      <c r="N5611" s="101">
        <f t="shared" ca="1" si="704"/>
        <v>0.99401791914313242</v>
      </c>
      <c r="O5611" s="46">
        <f t="shared" ca="1" si="709"/>
        <v>9.2994730406333437E-2</v>
      </c>
      <c r="P5611" s="46">
        <f t="shared" ca="1" si="710"/>
        <v>0.2066390210432677</v>
      </c>
      <c r="Q5611" s="47">
        <f t="shared" ca="1" si="705"/>
        <v>-0.13429385086753509</v>
      </c>
      <c r="R5611" s="47">
        <f t="shared" ca="1" si="706"/>
        <v>0.3101480021924411</v>
      </c>
      <c r="S5611" s="97">
        <f t="shared" ca="1" si="711"/>
        <v>0.20157136629938727</v>
      </c>
      <c r="V5611">
        <v>5594</v>
      </c>
      <c r="W5611" s="46">
        <v>8.6030970097821201E-3</v>
      </c>
    </row>
    <row r="5612" spans="10:23">
      <c r="J5612">
        <v>5595</v>
      </c>
      <c r="K5612" s="93">
        <f t="shared" ca="1" si="707"/>
        <v>0.10616871770354312</v>
      </c>
      <c r="L5612" s="93">
        <f t="shared" ca="1" si="707"/>
        <v>-1.8121155498708912</v>
      </c>
      <c r="M5612" s="93">
        <f t="shared" ca="1" si="708"/>
        <v>0.10616871770354312</v>
      </c>
      <c r="N5612" s="101">
        <f t="shared" ca="1" si="704"/>
        <v>-1.6842722538981323</v>
      </c>
      <c r="O5612" s="46">
        <f t="shared" ca="1" si="709"/>
        <v>0.35839464023667056</v>
      </c>
      <c r="P5612" s="46">
        <f t="shared" ca="1" si="710"/>
        <v>0.33933897595843626</v>
      </c>
      <c r="Q5612" s="47">
        <f t="shared" ca="1" si="705"/>
        <v>0.3965059687931391</v>
      </c>
      <c r="R5612" s="47">
        <f t="shared" ca="1" si="706"/>
        <v>-0.12291140400256606</v>
      </c>
      <c r="S5612" s="97">
        <f t="shared" ca="1" si="711"/>
        <v>0.11774161811705225</v>
      </c>
      <c r="V5612">
        <v>5595</v>
      </c>
      <c r="W5612" s="46">
        <v>-0.29375394995304799</v>
      </c>
    </row>
    <row r="5613" spans="10:23">
      <c r="J5613">
        <v>5596</v>
      </c>
      <c r="K5613" s="93">
        <f t="shared" ca="1" si="707"/>
        <v>0.15164713762702509</v>
      </c>
      <c r="L5613" s="93">
        <f t="shared" ca="1" si="707"/>
        <v>0.37265301183074367</v>
      </c>
      <c r="M5613" s="93">
        <f t="shared" ca="1" si="708"/>
        <v>0.15164713762702509</v>
      </c>
      <c r="N5613" s="101">
        <f t="shared" ca="1" si="704"/>
        <v>0.40153324730198919</v>
      </c>
      <c r="O5613" s="46">
        <f t="shared" ca="1" si="709"/>
        <v>0.37472000463235472</v>
      </c>
      <c r="P5613" s="46">
        <f t="shared" ca="1" si="710"/>
        <v>0.34750165815627831</v>
      </c>
      <c r="Q5613" s="47">
        <f t="shared" ca="1" si="705"/>
        <v>0.42915669758450747</v>
      </c>
      <c r="R5613" s="47">
        <f t="shared" ca="1" si="706"/>
        <v>0.21434768049846459</v>
      </c>
      <c r="S5613" s="97">
        <f t="shared" ca="1" si="711"/>
        <v>0.29453384256540965</v>
      </c>
      <c r="V5613">
        <v>5596</v>
      </c>
      <c r="W5613" s="46">
        <v>0.14055048038475201</v>
      </c>
    </row>
    <row r="5614" spans="10:23">
      <c r="J5614">
        <v>5597</v>
      </c>
      <c r="K5614" s="93">
        <f t="shared" ca="1" si="707"/>
        <v>-1.319342060740146</v>
      </c>
      <c r="L5614" s="93">
        <f t="shared" ca="1" si="707"/>
        <v>7.5896123614837788E-2</v>
      </c>
      <c r="M5614" s="93">
        <f t="shared" ca="1" si="708"/>
        <v>-1.319342060740146</v>
      </c>
      <c r="N5614" s="101">
        <f t="shared" ca="1" si="704"/>
        <v>-0.34762453408685168</v>
      </c>
      <c r="O5614" s="46">
        <f t="shared" ca="1" si="709"/>
        <v>-0.15332021149353586</v>
      </c>
      <c r="P5614" s="46">
        <f t="shared" ca="1" si="710"/>
        <v>8.3481550093333051E-2</v>
      </c>
      <c r="Q5614" s="47">
        <f t="shared" ca="1" si="705"/>
        <v>-0.62692373466727369</v>
      </c>
      <c r="R5614" s="47">
        <f t="shared" ca="1" si="706"/>
        <v>9.3214493654030062E-2</v>
      </c>
      <c r="S5614" s="97">
        <f t="shared" ca="1" si="711"/>
        <v>-3.0052858919752901E-2</v>
      </c>
      <c r="V5614">
        <v>5597</v>
      </c>
      <c r="W5614" s="46">
        <v>-0.246177287593737</v>
      </c>
    </row>
    <row r="5615" spans="10:23">
      <c r="J5615">
        <v>5598</v>
      </c>
      <c r="K5615" s="93">
        <f t="shared" ca="1" si="707"/>
        <v>0.37050986884066972</v>
      </c>
      <c r="L5615" s="93">
        <f t="shared" ca="1" si="707"/>
        <v>0.26627507943426065</v>
      </c>
      <c r="M5615" s="93">
        <f t="shared" ca="1" si="708"/>
        <v>0.37050986884066972</v>
      </c>
      <c r="N5615" s="101">
        <f t="shared" ca="1" si="704"/>
        <v>0.37028137641263986</v>
      </c>
      <c r="O5615" s="46">
        <f t="shared" ca="1" si="709"/>
        <v>0.45328504373681511</v>
      </c>
      <c r="P5615" s="46">
        <f t="shared" ca="1" si="710"/>
        <v>0.38678417770850854</v>
      </c>
      <c r="Q5615" s="47">
        <f t="shared" ca="1" si="705"/>
        <v>0.58628677579342825</v>
      </c>
      <c r="R5615" s="47">
        <f t="shared" ca="1" si="706"/>
        <v>0.20929448768685205</v>
      </c>
      <c r="S5615" s="97">
        <f t="shared" ca="1" si="711"/>
        <v>0.33128976571183355</v>
      </c>
      <c r="V5615">
        <v>5598</v>
      </c>
      <c r="W5615" s="46">
        <v>-0.120823720084639</v>
      </c>
    </row>
    <row r="5616" spans="10:23">
      <c r="J5616">
        <v>5599</v>
      </c>
      <c r="K5616" s="93">
        <f t="shared" ca="1" si="707"/>
        <v>8.020319510060088E-2</v>
      </c>
      <c r="L5616" s="93">
        <f t="shared" ca="1" si="707"/>
        <v>-1.3131547116105322</v>
      </c>
      <c r="M5616" s="93">
        <f t="shared" ca="1" si="708"/>
        <v>8.020319510060088E-2</v>
      </c>
      <c r="N5616" s="101">
        <f t="shared" ca="1" si="704"/>
        <v>-1.2194734902704816</v>
      </c>
      <c r="O5616" s="46">
        <f t="shared" ca="1" si="709"/>
        <v>0.34907381029291662</v>
      </c>
      <c r="P5616" s="46">
        <f t="shared" ca="1" si="710"/>
        <v>0.33467856098655929</v>
      </c>
      <c r="Q5616" s="47">
        <f t="shared" ca="1" si="705"/>
        <v>0.37786430890563122</v>
      </c>
      <c r="R5616" s="47">
        <f t="shared" ca="1" si="706"/>
        <v>-4.7756934706134568E-2</v>
      </c>
      <c r="S5616" s="97">
        <f t="shared" ca="1" si="711"/>
        <v>0.15065843779339103</v>
      </c>
      <c r="V5616">
        <v>5599</v>
      </c>
      <c r="W5616" s="46">
        <v>1.26170244000043</v>
      </c>
    </row>
    <row r="5617" spans="10:23">
      <c r="J5617">
        <v>5600</v>
      </c>
      <c r="K5617" s="93">
        <f t="shared" ca="1" si="707"/>
        <v>0.62323800977765786</v>
      </c>
      <c r="L5617" s="93">
        <f t="shared" ca="1" si="707"/>
        <v>-0.28739679489942749</v>
      </c>
      <c r="M5617" s="93">
        <f t="shared" ca="1" si="708"/>
        <v>0.62323800977765786</v>
      </c>
      <c r="N5617" s="101">
        <f t="shared" ca="1" si="704"/>
        <v>-7.4272400987456744E-2</v>
      </c>
      <c r="O5617" s="46">
        <f t="shared" ca="1" si="709"/>
        <v>0.54400673109495123</v>
      </c>
      <c r="P5617" s="46">
        <f t="shared" ca="1" si="710"/>
        <v>0.4321450213875766</v>
      </c>
      <c r="Q5617" s="47">
        <f t="shared" ca="1" si="705"/>
        <v>0.76773015050970039</v>
      </c>
      <c r="R5617" s="47">
        <f t="shared" ca="1" si="706"/>
        <v>0.13741348061732153</v>
      </c>
      <c r="S5617" s="97">
        <f t="shared" ca="1" si="711"/>
        <v>0.34071010585613637</v>
      </c>
      <c r="V5617">
        <v>5600</v>
      </c>
      <c r="W5617" s="46">
        <v>0.37652495571272998</v>
      </c>
    </row>
    <row r="5618" spans="10:23">
      <c r="J5618">
        <v>5601</v>
      </c>
      <c r="K5618" s="93">
        <f t="shared" ca="1" si="707"/>
        <v>-0.54002979525332095</v>
      </c>
      <c r="L5618" s="93">
        <f t="shared" ca="1" si="707"/>
        <v>-0.87243952537381053</v>
      </c>
      <c r="M5618" s="93">
        <f t="shared" ca="1" si="708"/>
        <v>-0.54002979525332095</v>
      </c>
      <c r="N5618" s="101">
        <f t="shared" ca="1" si="704"/>
        <v>-0.99888683642674714</v>
      </c>
      <c r="O5618" s="46">
        <f t="shared" ca="1" si="709"/>
        <v>0.12642910111460789</v>
      </c>
      <c r="P5618" s="46">
        <f t="shared" ca="1" si="710"/>
        <v>0.22335620639740494</v>
      </c>
      <c r="Q5618" s="47">
        <f t="shared" ca="1" si="705"/>
        <v>-6.7425109450986176E-2</v>
      </c>
      <c r="R5618" s="47">
        <f t="shared" ca="1" si="706"/>
        <v>-1.2089729453449882E-2</v>
      </c>
      <c r="S5618" s="97">
        <f t="shared" ca="1" si="711"/>
        <v>5.7169685830579006E-2</v>
      </c>
      <c r="V5618">
        <v>5601</v>
      </c>
      <c r="W5618" s="46">
        <v>0.85373730092561095</v>
      </c>
    </row>
    <row r="5619" spans="10:23">
      <c r="J5619">
        <v>5602</v>
      </c>
      <c r="K5619" s="93">
        <f t="shared" ca="1" si="707"/>
        <v>0.45904155190627532</v>
      </c>
      <c r="L5619" s="93">
        <f t="shared" ca="1" si="707"/>
        <v>-1.3569838444411411</v>
      </c>
      <c r="M5619" s="93">
        <f t="shared" ca="1" si="708"/>
        <v>0.45904155190627532</v>
      </c>
      <c r="N5619" s="101">
        <f t="shared" ca="1" si="704"/>
        <v>-1.140548058079714</v>
      </c>
      <c r="O5619" s="46">
        <f t="shared" ca="1" si="709"/>
        <v>0.48506521527841634</v>
      </c>
      <c r="P5619" s="46">
        <f t="shared" ca="1" si="710"/>
        <v>0.40267426347930912</v>
      </c>
      <c r="Q5619" s="47">
        <f t="shared" ca="1" si="705"/>
        <v>0.64984711887663071</v>
      </c>
      <c r="R5619" s="47">
        <f t="shared" ca="1" si="706"/>
        <v>-3.4995285075240939E-2</v>
      </c>
      <c r="S5619" s="97">
        <f t="shared" ca="1" si="711"/>
        <v>0.22503496510158771</v>
      </c>
      <c r="V5619">
        <v>5602</v>
      </c>
      <c r="W5619" s="46">
        <v>2.10297201668573</v>
      </c>
    </row>
    <row r="5620" spans="10:23">
      <c r="J5620">
        <v>5603</v>
      </c>
      <c r="K5620" s="93">
        <f t="shared" ca="1" si="707"/>
        <v>-0.77692941454113928</v>
      </c>
      <c r="L5620" s="93">
        <f t="shared" ca="1" si="707"/>
        <v>-0.45133612716662719</v>
      </c>
      <c r="M5620" s="93">
        <f t="shared" ca="1" si="708"/>
        <v>-0.77692941454113928</v>
      </c>
      <c r="N5620" s="101">
        <f t="shared" ca="1" si="704"/>
        <v>-0.67498517754967302</v>
      </c>
      <c r="O5620" s="46">
        <f t="shared" ca="1" si="709"/>
        <v>4.138936981832364E-2</v>
      </c>
      <c r="P5620" s="46">
        <f t="shared" ca="1" si="710"/>
        <v>0.1808363407492628</v>
      </c>
      <c r="Q5620" s="47">
        <f t="shared" ca="1" si="705"/>
        <v>-0.23750457204355468</v>
      </c>
      <c r="R5620" s="47">
        <f t="shared" ca="1" si="706"/>
        <v>4.0282736185553294E-2</v>
      </c>
      <c r="S5620" s="97">
        <f t="shared" ca="1" si="711"/>
        <v>4.0836053001938467E-2</v>
      </c>
      <c r="V5620">
        <v>5603</v>
      </c>
      <c r="W5620" s="46">
        <v>1.6626317164350899</v>
      </c>
    </row>
    <row r="5621" spans="10:23">
      <c r="J5621">
        <v>5604</v>
      </c>
      <c r="K5621" s="93">
        <f t="shared" ca="1" si="707"/>
        <v>-0.84899387499605794</v>
      </c>
      <c r="L5621" s="93">
        <f t="shared" ca="1" si="707"/>
        <v>-0.96251391521062479</v>
      </c>
      <c r="M5621" s="93">
        <f t="shared" ca="1" si="708"/>
        <v>-0.84899387499605794</v>
      </c>
      <c r="N5621" s="101">
        <f t="shared" ca="1" si="704"/>
        <v>-1.1825423596578852</v>
      </c>
      <c r="O5621" s="46">
        <f t="shared" ca="1" si="709"/>
        <v>1.5520428485613358E-2</v>
      </c>
      <c r="P5621" s="46">
        <f t="shared" ca="1" si="710"/>
        <v>0.16790187008290766</v>
      </c>
      <c r="Q5621" s="47">
        <f t="shared" ca="1" si="705"/>
        <v>-0.28924245470897525</v>
      </c>
      <c r="R5621" s="47">
        <f t="shared" ca="1" si="706"/>
        <v>-4.1785448250266227E-2</v>
      </c>
      <c r="S5621" s="97">
        <f t="shared" ca="1" si="711"/>
        <v>-1.3132509882326435E-2</v>
      </c>
      <c r="V5621">
        <v>5604</v>
      </c>
      <c r="W5621" s="46">
        <v>1.8118323588491501</v>
      </c>
    </row>
    <row r="5622" spans="10:23">
      <c r="J5622">
        <v>5605</v>
      </c>
      <c r="K5622" s="93">
        <f t="shared" ca="1" si="707"/>
        <v>-1.0194103146501381</v>
      </c>
      <c r="L5622" s="93">
        <f t="shared" ca="1" si="707"/>
        <v>0.38450883480742365</v>
      </c>
      <c r="M5622" s="93">
        <f t="shared" ca="1" si="708"/>
        <v>-1.0194103146501381</v>
      </c>
      <c r="N5622" s="101">
        <f t="shared" ca="1" si="704"/>
        <v>4.0351012865792513E-2</v>
      </c>
      <c r="O5622" s="46">
        <f t="shared" ca="1" si="709"/>
        <v>-4.5653870908449135E-2</v>
      </c>
      <c r="P5622" s="46">
        <f t="shared" ca="1" si="710"/>
        <v>0.13731472038587642</v>
      </c>
      <c r="Q5622" s="47">
        <f t="shared" ca="1" si="705"/>
        <v>-0.41159105349710023</v>
      </c>
      <c r="R5622" s="47">
        <f t="shared" ca="1" si="706"/>
        <v>0.15594722578017917</v>
      </c>
      <c r="S5622" s="97">
        <f t="shared" ca="1" si="711"/>
        <v>5.5146677435865016E-2</v>
      </c>
      <c r="V5622">
        <v>5605</v>
      </c>
      <c r="W5622" s="46">
        <v>-0.370746264270438</v>
      </c>
    </row>
    <row r="5623" spans="10:23">
      <c r="J5623">
        <v>5606</v>
      </c>
      <c r="K5623" s="93">
        <f t="shared" ca="1" si="707"/>
        <v>-0.68515652793531756</v>
      </c>
      <c r="L5623" s="93">
        <f t="shared" ca="1" si="707"/>
        <v>-1.531039138761704E-2</v>
      </c>
      <c r="M5623" s="93">
        <f t="shared" ca="1" si="708"/>
        <v>-0.68515652793531756</v>
      </c>
      <c r="N5623" s="101">
        <f t="shared" ca="1" si="704"/>
        <v>-0.23241067110396579</v>
      </c>
      <c r="O5623" s="46">
        <f t="shared" ca="1" si="709"/>
        <v>7.4333034483996474E-2</v>
      </c>
      <c r="P5623" s="46">
        <f t="shared" ca="1" si="710"/>
        <v>0.19730817308209922</v>
      </c>
      <c r="Q5623" s="47">
        <f t="shared" ca="1" si="705"/>
        <v>-0.17161724271220902</v>
      </c>
      <c r="R5623" s="47">
        <f t="shared" ca="1" si="706"/>
        <v>0.11184371000669474</v>
      </c>
      <c r="S5623" s="97">
        <f t="shared" ca="1" si="711"/>
        <v>9.3088372245345608E-2</v>
      </c>
      <c r="V5623">
        <v>5606</v>
      </c>
      <c r="W5623" s="46">
        <v>-0.17529771725415499</v>
      </c>
    </row>
    <row r="5624" spans="10:23">
      <c r="J5624">
        <v>5607</v>
      </c>
      <c r="K5624" s="93">
        <f t="shared" ca="1" si="707"/>
        <v>0.31382378969228197</v>
      </c>
      <c r="L5624" s="93">
        <f t="shared" ca="1" si="707"/>
        <v>0.22452675485662971</v>
      </c>
      <c r="M5624" s="93">
        <f t="shared" ca="1" si="708"/>
        <v>0.31382378969228197</v>
      </c>
      <c r="N5624" s="101">
        <f t="shared" ca="1" si="704"/>
        <v>0.31267304690263709</v>
      </c>
      <c r="O5624" s="46">
        <f t="shared" ca="1" si="709"/>
        <v>0.43293647182475092</v>
      </c>
      <c r="P5624" s="46">
        <f t="shared" ca="1" si="710"/>
        <v>0.37660989175247644</v>
      </c>
      <c r="Q5624" s="47">
        <f t="shared" ca="1" si="705"/>
        <v>0.54558963196929988</v>
      </c>
      <c r="R5624" s="47">
        <f t="shared" ca="1" si="706"/>
        <v>0.19997965346141811</v>
      </c>
      <c r="S5624" s="97">
        <f t="shared" ca="1" si="711"/>
        <v>0.31645806264308451</v>
      </c>
      <c r="V5624">
        <v>5607</v>
      </c>
      <c r="W5624" s="46">
        <v>2.2107475035742299E-2</v>
      </c>
    </row>
    <row r="5625" spans="10:23">
      <c r="J5625">
        <v>5608</v>
      </c>
      <c r="K5625" s="93">
        <f t="shared" ca="1" si="707"/>
        <v>-0.23262341957197841</v>
      </c>
      <c r="L5625" s="93">
        <f t="shared" ca="1" si="707"/>
        <v>0.18350652079101834</v>
      </c>
      <c r="M5625" s="93">
        <f t="shared" ca="1" si="708"/>
        <v>-0.23262341957197841</v>
      </c>
      <c r="N5625" s="101">
        <f t="shared" ca="1" si="704"/>
        <v>9.9999981274442581E-2</v>
      </c>
      <c r="O5625" s="46">
        <f t="shared" ca="1" si="709"/>
        <v>0.23677860553886518</v>
      </c>
      <c r="P5625" s="46">
        <f t="shared" ca="1" si="710"/>
        <v>0.27853095860953359</v>
      </c>
      <c r="Q5625" s="47">
        <f t="shared" ca="1" si="705"/>
        <v>0.15327389939752839</v>
      </c>
      <c r="R5625" s="47">
        <f t="shared" ca="1" si="706"/>
        <v>0.16559201598969644</v>
      </c>
      <c r="S5625" s="97">
        <f t="shared" ca="1" si="711"/>
        <v>0.20118531076428081</v>
      </c>
      <c r="V5625">
        <v>5608</v>
      </c>
      <c r="W5625" s="46">
        <v>0.27465675875384399</v>
      </c>
    </row>
    <row r="5626" spans="10:23">
      <c r="J5626">
        <v>5609</v>
      </c>
      <c r="K5626" s="93">
        <f t="shared" ca="1" si="707"/>
        <v>-0.71975207153895349</v>
      </c>
      <c r="L5626" s="93">
        <f t="shared" ca="1" si="707"/>
        <v>-1.3336591329441481</v>
      </c>
      <c r="M5626" s="93">
        <f t="shared" ca="1" si="708"/>
        <v>-0.71975207153895349</v>
      </c>
      <c r="N5626" s="101">
        <f t="shared" ca="1" si="704"/>
        <v>-1.4933171081044354</v>
      </c>
      <c r="O5626" s="46">
        <f t="shared" ca="1" si="709"/>
        <v>6.191429045668867E-2</v>
      </c>
      <c r="P5626" s="46">
        <f t="shared" ca="1" si="710"/>
        <v>0.19109880106844532</v>
      </c>
      <c r="Q5626" s="47">
        <f t="shared" ca="1" si="705"/>
        <v>-0.19645473076682463</v>
      </c>
      <c r="R5626" s="47">
        <f t="shared" ca="1" si="706"/>
        <v>-9.2035391059802185E-2</v>
      </c>
      <c r="S5626" s="97">
        <f t="shared" ca="1" si="711"/>
        <v>-1.5060550301556758E-2</v>
      </c>
      <c r="V5626">
        <v>5609</v>
      </c>
      <c r="W5626" s="46">
        <v>1.3424728205765599</v>
      </c>
    </row>
    <row r="5627" spans="10:23">
      <c r="J5627">
        <v>5610</v>
      </c>
      <c r="K5627" s="93">
        <f t="shared" ca="1" si="707"/>
        <v>-0.36900390534637018</v>
      </c>
      <c r="L5627" s="93">
        <f t="shared" ca="1" si="707"/>
        <v>1.0015657827194284</v>
      </c>
      <c r="M5627" s="93">
        <f t="shared" ca="1" si="708"/>
        <v>-0.36900390534637018</v>
      </c>
      <c r="N5627" s="101">
        <f t="shared" ca="1" si="704"/>
        <v>0.83221616046140179</v>
      </c>
      <c r="O5627" s="46">
        <f t="shared" ca="1" si="709"/>
        <v>0.18782217454426559</v>
      </c>
      <c r="P5627" s="46">
        <f t="shared" ca="1" si="710"/>
        <v>0.2540527431122338</v>
      </c>
      <c r="Q5627" s="47">
        <f t="shared" ca="1" si="705"/>
        <v>5.5361037408329206E-2</v>
      </c>
      <c r="R5627" s="47">
        <f t="shared" ca="1" si="706"/>
        <v>0.28398587299474776</v>
      </c>
      <c r="S5627" s="97">
        <f t="shared" ca="1" si="711"/>
        <v>0.23590402376950667</v>
      </c>
      <c r="V5627">
        <v>5610</v>
      </c>
      <c r="W5627" s="46">
        <v>0.549815701679499</v>
      </c>
    </row>
    <row r="5628" spans="10:23">
      <c r="J5628">
        <v>5611</v>
      </c>
      <c r="K5628" s="93">
        <f t="shared" ca="1" si="707"/>
        <v>-1.6015850793451278</v>
      </c>
      <c r="L5628" s="93">
        <f t="shared" ca="1" si="707"/>
        <v>0.45192882366966841</v>
      </c>
      <c r="M5628" s="93">
        <f t="shared" ca="1" si="708"/>
        <v>-1.6015850793451278</v>
      </c>
      <c r="N5628" s="101">
        <f t="shared" ca="1" si="704"/>
        <v>-8.0873864607133028E-2</v>
      </c>
      <c r="O5628" s="46">
        <f t="shared" ca="1" si="709"/>
        <v>-0.25463683890972022</v>
      </c>
      <c r="P5628" s="46">
        <f t="shared" ca="1" si="710"/>
        <v>3.2823236385240873E-2</v>
      </c>
      <c r="Q5628" s="47">
        <f t="shared" ca="1" si="705"/>
        <v>-0.82955698949964241</v>
      </c>
      <c r="R5628" s="47">
        <f t="shared" ca="1" si="706"/>
        <v>0.13634607352904898</v>
      </c>
      <c r="S5628" s="97">
        <f t="shared" ca="1" si="711"/>
        <v>-5.9145382690335618E-2</v>
      </c>
      <c r="V5628">
        <v>5611</v>
      </c>
      <c r="W5628" s="46">
        <v>0.88187619380884896</v>
      </c>
    </row>
    <row r="5629" spans="10:23">
      <c r="J5629">
        <v>5612</v>
      </c>
      <c r="K5629" s="93">
        <f t="shared" ca="1" si="707"/>
        <v>-0.84840278316139806</v>
      </c>
      <c r="L5629" s="93">
        <f t="shared" ca="1" si="707"/>
        <v>1.4657198274322485</v>
      </c>
      <c r="M5629" s="93">
        <f t="shared" ca="1" si="708"/>
        <v>-0.84840278316139806</v>
      </c>
      <c r="N5629" s="101">
        <f t="shared" ca="1" si="704"/>
        <v>1.1198132091828965</v>
      </c>
      <c r="O5629" s="46">
        <f t="shared" ca="1" si="709"/>
        <v>1.5732612409513347E-2</v>
      </c>
      <c r="P5629" s="46">
        <f t="shared" ca="1" si="710"/>
        <v>0.16800796204485766</v>
      </c>
      <c r="Q5629" s="47">
        <f t="shared" ca="1" si="705"/>
        <v>-0.28881808686117527</v>
      </c>
      <c r="R5629" s="47">
        <f t="shared" ca="1" si="706"/>
        <v>0.33048815583042018</v>
      </c>
      <c r="S5629" s="97">
        <f t="shared" ca="1" si="711"/>
        <v>0.17311038411996676</v>
      </c>
      <c r="V5629">
        <v>5612</v>
      </c>
      <c r="W5629" s="46">
        <v>0.216799842981997</v>
      </c>
    </row>
    <row r="5630" spans="10:23">
      <c r="J5630">
        <v>5613</v>
      </c>
      <c r="K5630" s="93">
        <f t="shared" ca="1" si="707"/>
        <v>-1.9200946089190232</v>
      </c>
      <c r="L5630" s="93">
        <f t="shared" ca="1" si="707"/>
        <v>-1.5374708056364479</v>
      </c>
      <c r="M5630" s="93">
        <f t="shared" ca="1" si="708"/>
        <v>-1.9200946089190232</v>
      </c>
      <c r="N5630" s="101">
        <f t="shared" ca="1" si="704"/>
        <v>-2.0682833834550065</v>
      </c>
      <c r="O5630" s="46">
        <f t="shared" ca="1" si="709"/>
        <v>-0.36897203662636224</v>
      </c>
      <c r="P5630" s="46">
        <f t="shared" ca="1" si="710"/>
        <v>-2.4344362473080139E-2</v>
      </c>
      <c r="Q5630" s="47">
        <f t="shared" ca="1" si="705"/>
        <v>-1.0582273849329265</v>
      </c>
      <c r="R5630" s="47">
        <f t="shared" ca="1" si="706"/>
        <v>-0.1850031196098173</v>
      </c>
      <c r="S5630" s="97">
        <f t="shared" ca="1" si="711"/>
        <v>-0.27698757811808977</v>
      </c>
      <c r="V5630">
        <v>5613</v>
      </c>
      <c r="W5630" s="46">
        <v>-0.22082256650822801</v>
      </c>
    </row>
    <row r="5631" spans="10:23">
      <c r="J5631">
        <v>5614</v>
      </c>
      <c r="K5631" s="93">
        <f t="shared" ca="1" si="707"/>
        <v>-0.84597611509194137</v>
      </c>
      <c r="L5631" s="93">
        <f t="shared" ca="1" si="707"/>
        <v>0.36392419359844186</v>
      </c>
      <c r="M5631" s="93">
        <f t="shared" ca="1" si="708"/>
        <v>-0.84597611509194137</v>
      </c>
      <c r="N5631" s="101">
        <f t="shared" ca="1" si="704"/>
        <v>7.5991026817288143E-2</v>
      </c>
      <c r="O5631" s="46">
        <f t="shared" ca="1" si="709"/>
        <v>1.6603712165571383E-2</v>
      </c>
      <c r="P5631" s="46">
        <f t="shared" ca="1" si="710"/>
        <v>0.16844351192288667</v>
      </c>
      <c r="Q5631" s="47">
        <f t="shared" ca="1" si="705"/>
        <v>-0.2870758873490592</v>
      </c>
      <c r="R5631" s="47">
        <f t="shared" ca="1" si="706"/>
        <v>0.16170994836863212</v>
      </c>
      <c r="S5631" s="97">
        <f t="shared" ca="1" si="711"/>
        <v>8.915683026710175E-2</v>
      </c>
      <c r="V5631">
        <v>5614</v>
      </c>
      <c r="W5631" s="46">
        <v>0.50988315105684801</v>
      </c>
    </row>
    <row r="5632" spans="10:23">
      <c r="J5632">
        <v>5615</v>
      </c>
      <c r="K5632" s="93">
        <f t="shared" ca="1" si="707"/>
        <v>-1.575470438732907</v>
      </c>
      <c r="L5632" s="93">
        <f t="shared" ca="1" si="707"/>
        <v>-1.0196759274614084</v>
      </c>
      <c r="M5632" s="93">
        <f t="shared" ca="1" si="708"/>
        <v>-1.575470438732907</v>
      </c>
      <c r="N5632" s="101">
        <f t="shared" ca="1" si="704"/>
        <v>-1.4677725472432885</v>
      </c>
      <c r="O5632" s="46">
        <f t="shared" ca="1" si="709"/>
        <v>-0.24526248015288243</v>
      </c>
      <c r="P5632" s="46">
        <f t="shared" ca="1" si="710"/>
        <v>3.7510415763659766E-2</v>
      </c>
      <c r="Q5632" s="47">
        <f t="shared" ca="1" si="705"/>
        <v>-0.81080827198596683</v>
      </c>
      <c r="R5632" s="47">
        <f t="shared" ca="1" si="706"/>
        <v>-8.7905027416090298E-2</v>
      </c>
      <c r="S5632" s="97">
        <f t="shared" ca="1" si="711"/>
        <v>-0.16658375378448637</v>
      </c>
      <c r="V5632">
        <v>5615</v>
      </c>
      <c r="W5632" s="46">
        <v>1.33044883814407</v>
      </c>
    </row>
    <row r="5633" spans="10:23">
      <c r="J5633">
        <v>5616</v>
      </c>
      <c r="K5633" s="93">
        <f t="shared" ca="1" si="707"/>
        <v>-1.0167964034971793</v>
      </c>
      <c r="L5633" s="93">
        <f t="shared" ca="1" si="707"/>
        <v>2.1186102615637945</v>
      </c>
      <c r="M5633" s="93">
        <f t="shared" ca="1" si="708"/>
        <v>-1.0167964034971793</v>
      </c>
      <c r="N5633" s="101">
        <f t="shared" ca="1" si="704"/>
        <v>1.6852547045628192</v>
      </c>
      <c r="O5633" s="46">
        <f t="shared" ca="1" si="709"/>
        <v>-4.4715556601536199E-2</v>
      </c>
      <c r="P5633" s="46">
        <f t="shared" ca="1" si="710"/>
        <v>0.13778387753933288</v>
      </c>
      <c r="Q5633" s="47">
        <f t="shared" ca="1" si="705"/>
        <v>-0.40971442488327436</v>
      </c>
      <c r="R5633" s="47">
        <f t="shared" ca="1" si="706"/>
        <v>0.42191579899321857</v>
      </c>
      <c r="S5633" s="97">
        <f t="shared" ca="1" si="711"/>
        <v>0.18860012119584119</v>
      </c>
      <c r="V5633">
        <v>5616</v>
      </c>
      <c r="W5633" s="46">
        <v>0.11040500714962299</v>
      </c>
    </row>
    <row r="5634" spans="10:23">
      <c r="J5634">
        <v>5617</v>
      </c>
      <c r="K5634" s="93">
        <f t="shared" ca="1" si="707"/>
        <v>-0.45940657071000551</v>
      </c>
      <c r="L5634" s="93">
        <f t="shared" ca="1" si="707"/>
        <v>-0.17751633066206085</v>
      </c>
      <c r="M5634" s="93">
        <f t="shared" ca="1" si="708"/>
        <v>-0.45940657071000551</v>
      </c>
      <c r="N5634" s="101">
        <f t="shared" ca="1" si="704"/>
        <v>-0.31440184436691926</v>
      </c>
      <c r="O5634" s="46">
        <f t="shared" ca="1" si="709"/>
        <v>0.15537037747467541</v>
      </c>
      <c r="P5634" s="46">
        <f t="shared" ca="1" si="710"/>
        <v>0.23782684457743869</v>
      </c>
      <c r="Q5634" s="47">
        <f t="shared" ca="1" si="705"/>
        <v>-9.5425567308511372E-3</v>
      </c>
      <c r="R5634" s="47">
        <f t="shared" ca="1" si="706"/>
        <v>9.8586353069090249E-2</v>
      </c>
      <c r="S5634" s="97">
        <f t="shared" ca="1" si="711"/>
        <v>0.12697836527188283</v>
      </c>
      <c r="V5634">
        <v>5617</v>
      </c>
      <c r="W5634" s="46">
        <v>0.94207088674203898</v>
      </c>
    </row>
    <row r="5635" spans="10:23">
      <c r="J5635">
        <v>5618</v>
      </c>
      <c r="K5635" s="93">
        <f t="shared" ca="1" si="707"/>
        <v>-0.41992854236865801</v>
      </c>
      <c r="L5635" s="93">
        <f t="shared" ca="1" si="707"/>
        <v>-1.0265369459180644</v>
      </c>
      <c r="M5635" s="93">
        <f t="shared" ca="1" si="708"/>
        <v>-0.41992854236865801</v>
      </c>
      <c r="N5635" s="101">
        <f t="shared" ca="1" si="704"/>
        <v>-1.1067891174637974</v>
      </c>
      <c r="O5635" s="46">
        <f t="shared" ca="1" si="709"/>
        <v>0.16954178447122484</v>
      </c>
      <c r="P5635" s="46">
        <f t="shared" ca="1" si="710"/>
        <v>0.24491254807571339</v>
      </c>
      <c r="Q5635" s="47">
        <f t="shared" ca="1" si="705"/>
        <v>1.880025726224771E-2</v>
      </c>
      <c r="R5635" s="47">
        <f t="shared" ca="1" si="706"/>
        <v>-2.9536717917709843E-2</v>
      </c>
      <c r="S5635" s="97">
        <f t="shared" ca="1" si="711"/>
        <v>7.0002533276757498E-2</v>
      </c>
      <c r="V5635">
        <v>5618</v>
      </c>
      <c r="W5635" s="46">
        <v>0.48633422116361003</v>
      </c>
    </row>
    <row r="5636" spans="10:23">
      <c r="J5636">
        <v>5619</v>
      </c>
      <c r="K5636" s="93">
        <f t="shared" ca="1" si="707"/>
        <v>-5.8258928314094849E-2</v>
      </c>
      <c r="L5636" s="93">
        <f t="shared" ca="1" si="707"/>
        <v>-0.65238186931406883</v>
      </c>
      <c r="M5636" s="93">
        <f t="shared" ca="1" si="708"/>
        <v>-5.8258928314094849E-2</v>
      </c>
      <c r="N5636" s="101">
        <f t="shared" ca="1" si="704"/>
        <v>-0.63703992873426452</v>
      </c>
      <c r="O5636" s="46">
        <f t="shared" ca="1" si="709"/>
        <v>0.29937013493329923</v>
      </c>
      <c r="P5636" s="46">
        <f t="shared" ca="1" si="710"/>
        <v>0.3098267233067506</v>
      </c>
      <c r="Q5636" s="47">
        <f t="shared" ca="1" si="705"/>
        <v>0.27845695818639649</v>
      </c>
      <c r="R5636" s="47">
        <f t="shared" ca="1" si="706"/>
        <v>4.6418197938475708E-2</v>
      </c>
      <c r="S5636" s="97">
        <f t="shared" ca="1" si="711"/>
        <v>0.17289416643588745</v>
      </c>
      <c r="V5636">
        <v>5619</v>
      </c>
      <c r="W5636" s="46">
        <v>0.80893679790685502</v>
      </c>
    </row>
    <row r="5637" spans="10:23">
      <c r="J5637">
        <v>5620</v>
      </c>
      <c r="K5637" s="93">
        <f t="shared" ca="1" si="707"/>
        <v>-0.29669520881246936</v>
      </c>
      <c r="L5637" s="93">
        <f t="shared" ca="1" si="707"/>
        <v>0.76534896023316934</v>
      </c>
      <c r="M5637" s="93">
        <f t="shared" ca="1" si="708"/>
        <v>-0.29669520881246936</v>
      </c>
      <c r="N5637" s="101">
        <f t="shared" ca="1" si="704"/>
        <v>0.63125874993993214</v>
      </c>
      <c r="O5637" s="46">
        <f t="shared" ca="1" si="709"/>
        <v>0.21377878917333637</v>
      </c>
      <c r="P5637" s="46">
        <f t="shared" ca="1" si="710"/>
        <v>0.26703105042676917</v>
      </c>
      <c r="Q5637" s="47">
        <f t="shared" ca="1" si="705"/>
        <v>0.1072742666664708</v>
      </c>
      <c r="R5637" s="47">
        <f t="shared" ca="1" si="706"/>
        <v>0.25149256896559796</v>
      </c>
      <c r="S5637" s="97">
        <f t="shared" ca="1" si="711"/>
        <v>0.23263567906946717</v>
      </c>
      <c r="V5637">
        <v>5620</v>
      </c>
      <c r="W5637" s="46">
        <v>0.31198318732046099</v>
      </c>
    </row>
    <row r="5638" spans="10:23">
      <c r="J5638">
        <v>5621</v>
      </c>
      <c r="K5638" s="93">
        <f t="shared" ca="1" si="707"/>
        <v>0.12612882531418532</v>
      </c>
      <c r="L5638" s="93">
        <f t="shared" ca="1" si="707"/>
        <v>-0.28028776349794077</v>
      </c>
      <c r="M5638" s="93">
        <f t="shared" ca="1" si="708"/>
        <v>0.12612882531418532</v>
      </c>
      <c r="N5638" s="101">
        <f t="shared" ca="1" si="704"/>
        <v>-0.22562432044955721</v>
      </c>
      <c r="O5638" s="46">
        <f t="shared" ca="1" si="709"/>
        <v>0.36555970953039402</v>
      </c>
      <c r="P5638" s="46">
        <f t="shared" ca="1" si="710"/>
        <v>0.34292151060529796</v>
      </c>
      <c r="Q5638" s="47">
        <f t="shared" ca="1" si="705"/>
        <v>0.41083610738058607</v>
      </c>
      <c r="R5638" s="47">
        <f t="shared" ca="1" si="706"/>
        <v>0.11294101193992481</v>
      </c>
      <c r="S5638" s="97">
        <f t="shared" ca="1" si="711"/>
        <v>0.23925036073515943</v>
      </c>
      <c r="V5638">
        <v>5621</v>
      </c>
      <c r="W5638" s="46">
        <v>0.110810740005758</v>
      </c>
    </row>
    <row r="5639" spans="10:23">
      <c r="J5639">
        <v>5622</v>
      </c>
      <c r="K5639" s="93">
        <f t="shared" ca="1" si="707"/>
        <v>-0.94657483509179441</v>
      </c>
      <c r="L5639" s="93">
        <f t="shared" ca="1" si="707"/>
        <v>-3.298556391827737</v>
      </c>
      <c r="M5639" s="93">
        <f t="shared" ca="1" si="708"/>
        <v>-0.94657483509179441</v>
      </c>
      <c r="N5639" s="101">
        <f t="shared" ca="1" si="704"/>
        <v>-3.4283378930232948</v>
      </c>
      <c r="O5639" s="46">
        <f t="shared" ca="1" si="709"/>
        <v>-1.9508157255138714E-2</v>
      </c>
      <c r="P5639" s="46">
        <f t="shared" ca="1" si="710"/>
        <v>0.15038757721253163</v>
      </c>
      <c r="Q5639" s="47">
        <f t="shared" ca="1" si="705"/>
        <v>-0.35929962619047939</v>
      </c>
      <c r="R5639" s="47">
        <f t="shared" ca="1" si="706"/>
        <v>-0.40491371937790677</v>
      </c>
      <c r="S5639" s="97">
        <f t="shared" ca="1" si="711"/>
        <v>-0.21221093831652274</v>
      </c>
      <c r="V5639">
        <v>5622</v>
      </c>
      <c r="W5639" s="46">
        <v>0.82073075596929701</v>
      </c>
    </row>
    <row r="5640" spans="10:23">
      <c r="J5640">
        <v>5623</v>
      </c>
      <c r="K5640" s="93">
        <f t="shared" ca="1" si="707"/>
        <v>2.0749731884338249</v>
      </c>
      <c r="L5640" s="93">
        <f t="shared" ca="1" si="707"/>
        <v>1.0474149022720169</v>
      </c>
      <c r="M5640" s="93">
        <f t="shared" ca="1" si="708"/>
        <v>2.0749731884338249</v>
      </c>
      <c r="N5640" s="101">
        <f t="shared" ca="1" si="704"/>
        <v>1.6529244829785952</v>
      </c>
      <c r="O5640" s="46">
        <f t="shared" ca="1" si="709"/>
        <v>1.0651353419277667</v>
      </c>
      <c r="P5640" s="46">
        <f t="shared" ca="1" si="710"/>
        <v>0.69270932680398434</v>
      </c>
      <c r="Q5640" s="47">
        <f t="shared" ca="1" si="705"/>
        <v>1.8099873721753315</v>
      </c>
      <c r="R5640" s="47">
        <f t="shared" ca="1" si="706"/>
        <v>0.41668824497299128</v>
      </c>
      <c r="S5640" s="97">
        <f t="shared" ca="1" si="711"/>
        <v>0.74091179345037905</v>
      </c>
      <c r="V5640">
        <v>5623</v>
      </c>
      <c r="W5640" s="46">
        <v>-0.126498810672205</v>
      </c>
    </row>
    <row r="5641" spans="10:23">
      <c r="J5641">
        <v>5624</v>
      </c>
      <c r="K5641" s="93">
        <f t="shared" ca="1" si="707"/>
        <v>-2.1230181582797978</v>
      </c>
      <c r="L5641" s="93">
        <f t="shared" ca="1" si="707"/>
        <v>0.19339886608900989</v>
      </c>
      <c r="M5641" s="93">
        <f t="shared" ca="1" si="708"/>
        <v>-2.1230181582797978</v>
      </c>
      <c r="N5641" s="101">
        <f t="shared" ca="1" si="704"/>
        <v>-0.49180918776384064</v>
      </c>
      <c r="O5641" s="46">
        <f t="shared" ca="1" si="709"/>
        <v>-0.44181539603405673</v>
      </c>
      <c r="P5641" s="46">
        <f t="shared" ca="1" si="710"/>
        <v>-6.0766042176927382E-2</v>
      </c>
      <c r="Q5641" s="47">
        <f t="shared" ca="1" si="705"/>
        <v>-1.2039141037483154</v>
      </c>
      <c r="R5641" s="47">
        <f t="shared" ca="1" si="706"/>
        <v>6.9900918025707887E-2</v>
      </c>
      <c r="S5641" s="97">
        <f t="shared" ca="1" si="711"/>
        <v>-0.18595723900417443</v>
      </c>
      <c r="V5641">
        <v>5624</v>
      </c>
      <c r="W5641" s="46">
        <v>0.11540626426275501</v>
      </c>
    </row>
    <row r="5642" spans="10:23">
      <c r="J5642">
        <v>5625</v>
      </c>
      <c r="K5642" s="93">
        <f t="shared" ca="1" si="707"/>
        <v>1.8461765451397407</v>
      </c>
      <c r="L5642" s="93">
        <f t="shared" ca="1" si="707"/>
        <v>-1.6503351689814771</v>
      </c>
      <c r="M5642" s="93">
        <f t="shared" ca="1" si="708"/>
        <v>1.8461765451397407</v>
      </c>
      <c r="N5642" s="101">
        <f t="shared" ca="1" si="704"/>
        <v>-0.97752947079937458</v>
      </c>
      <c r="O5642" s="46">
        <f t="shared" ca="1" si="709"/>
        <v>0.98300433164707091</v>
      </c>
      <c r="P5642" s="46">
        <f t="shared" ca="1" si="710"/>
        <v>0.65164382166363644</v>
      </c>
      <c r="Q5642" s="47">
        <f t="shared" ca="1" si="705"/>
        <v>1.6457253516139398</v>
      </c>
      <c r="R5642" s="47">
        <f t="shared" ca="1" si="706"/>
        <v>-8.6364038319108327E-3</v>
      </c>
      <c r="S5642" s="97">
        <f t="shared" ca="1" si="711"/>
        <v>0.48718396390758001</v>
      </c>
      <c r="V5642">
        <v>5625</v>
      </c>
      <c r="W5642" s="46">
        <v>-0.14907806917276001</v>
      </c>
    </row>
    <row r="5643" spans="10:23">
      <c r="J5643">
        <v>5626</v>
      </c>
      <c r="K5643" s="93">
        <f t="shared" ca="1" si="707"/>
        <v>-2.1243711800955132</v>
      </c>
      <c r="L5643" s="93">
        <f t="shared" ca="1" si="707"/>
        <v>-0.48899633027065842</v>
      </c>
      <c r="M5643" s="93">
        <f t="shared" ca="1" si="708"/>
        <v>-2.1243711800955132</v>
      </c>
      <c r="N5643" s="101">
        <f t="shared" ca="1" si="704"/>
        <v>-1.1392068924194714</v>
      </c>
      <c r="O5643" s="46">
        <f t="shared" ca="1" si="709"/>
        <v>-0.44230108956109726</v>
      </c>
      <c r="P5643" s="46">
        <f t="shared" ca="1" si="710"/>
        <v>-6.1008888940447648E-2</v>
      </c>
      <c r="Q5643" s="47">
        <f t="shared" ca="1" si="705"/>
        <v>-1.2048854908023965</v>
      </c>
      <c r="R5643" s="47">
        <f t="shared" ca="1" si="706"/>
        <v>-3.4778428660547728E-2</v>
      </c>
      <c r="S5643" s="97">
        <f t="shared" ca="1" si="711"/>
        <v>-0.23853975911082248</v>
      </c>
      <c r="V5643">
        <v>5626</v>
      </c>
      <c r="W5643" s="46">
        <v>0.160728943510697</v>
      </c>
    </row>
    <row r="5644" spans="10:23">
      <c r="J5644">
        <v>5627</v>
      </c>
      <c r="K5644" s="93">
        <f t="shared" ca="1" si="707"/>
        <v>0.38871675202190453</v>
      </c>
      <c r="L5644" s="93">
        <f t="shared" ca="1" si="707"/>
        <v>0.19654031126252827</v>
      </c>
      <c r="M5644" s="93">
        <f t="shared" ca="1" si="708"/>
        <v>0.38871675202190453</v>
      </c>
      <c r="N5644" s="101">
        <f t="shared" ca="1" si="704"/>
        <v>0.30995721237515866</v>
      </c>
      <c r="O5644" s="46">
        <f t="shared" ca="1" si="709"/>
        <v>0.45982075898249453</v>
      </c>
      <c r="P5644" s="46">
        <f t="shared" ca="1" si="710"/>
        <v>0.39005203533134825</v>
      </c>
      <c r="Q5644" s="47">
        <f t="shared" ca="1" si="705"/>
        <v>0.59935820628478709</v>
      </c>
      <c r="R5644" s="47">
        <f t="shared" ca="1" si="706"/>
        <v>0.1995405234150803</v>
      </c>
      <c r="S5644" s="97">
        <f t="shared" ca="1" si="711"/>
        <v>0.32968064119878743</v>
      </c>
      <c r="V5644">
        <v>5627</v>
      </c>
      <c r="W5644" s="46">
        <v>-2.3506235329935999E-2</v>
      </c>
    </row>
    <row r="5645" spans="10:23">
      <c r="J5645">
        <v>5628</v>
      </c>
      <c r="K5645" s="93">
        <f t="shared" ca="1" si="707"/>
        <v>1.0715608245242849</v>
      </c>
      <c r="L5645" s="93">
        <f t="shared" ca="1" si="707"/>
        <v>-0.58610922844227298</v>
      </c>
      <c r="M5645" s="93">
        <f t="shared" ca="1" si="708"/>
        <v>1.0715608245242849</v>
      </c>
      <c r="N5645" s="101">
        <f t="shared" ca="1" si="704"/>
        <v>-0.21489992473723568</v>
      </c>
      <c r="O5645" s="46">
        <f t="shared" ca="1" si="709"/>
        <v>0.70494093527249002</v>
      </c>
      <c r="P5645" s="46">
        <f t="shared" ca="1" si="710"/>
        <v>0.51261212347634599</v>
      </c>
      <c r="Q5645" s="47">
        <f t="shared" ca="1" si="705"/>
        <v>1.0895985588647781</v>
      </c>
      <c r="R5645" s="47">
        <f t="shared" ca="1" si="706"/>
        <v>0.11467506618308568</v>
      </c>
      <c r="S5645" s="97">
        <f t="shared" ca="1" si="711"/>
        <v>0.40980800072778784</v>
      </c>
      <c r="V5645">
        <v>5628</v>
      </c>
      <c r="W5645" s="46">
        <v>0.45757704312936398</v>
      </c>
    </row>
    <row r="5646" spans="10:23">
      <c r="J5646">
        <v>5629</v>
      </c>
      <c r="K5646" s="93">
        <f t="shared" ca="1" si="707"/>
        <v>1.2101126173745513</v>
      </c>
      <c r="L5646" s="93">
        <f t="shared" ca="1" si="707"/>
        <v>0.68417722573779927</v>
      </c>
      <c r="M5646" s="93">
        <f t="shared" ca="1" si="708"/>
        <v>1.2101126173745513</v>
      </c>
      <c r="N5646" s="101">
        <f t="shared" ca="1" si="704"/>
        <v>1.0334998849914794</v>
      </c>
      <c r="O5646" s="46">
        <f t="shared" ca="1" si="709"/>
        <v>0.75467679922206521</v>
      </c>
      <c r="P5646" s="46">
        <f t="shared" ca="1" si="710"/>
        <v>0.53748005545113364</v>
      </c>
      <c r="Q5646" s="47">
        <f t="shared" ca="1" si="705"/>
        <v>1.1890702867639285</v>
      </c>
      <c r="R5646" s="47">
        <f t="shared" ca="1" si="706"/>
        <v>0.31653193954837044</v>
      </c>
      <c r="S5646" s="97">
        <f t="shared" ca="1" si="711"/>
        <v>0.53560436938521783</v>
      </c>
      <c r="V5646">
        <v>5629</v>
      </c>
      <c r="W5646" s="46">
        <v>0.59113168851716702</v>
      </c>
    </row>
    <row r="5647" spans="10:23">
      <c r="J5647">
        <v>5630</v>
      </c>
      <c r="K5647" s="93">
        <f t="shared" ca="1" si="707"/>
        <v>-0.74421364413691449</v>
      </c>
      <c r="L5647" s="93">
        <f t="shared" ca="1" si="707"/>
        <v>1.2203980442911084</v>
      </c>
      <c r="M5647" s="93">
        <f t="shared" ca="1" si="708"/>
        <v>-0.74421364413691449</v>
      </c>
      <c r="N5647" s="101">
        <f t="shared" ca="1" si="704"/>
        <v>0.92036223444122123</v>
      </c>
      <c r="O5647" s="46">
        <f t="shared" ca="1" si="709"/>
        <v>5.3133332652413656E-2</v>
      </c>
      <c r="P5647" s="46">
        <f t="shared" ca="1" si="710"/>
        <v>0.18670832216630781</v>
      </c>
      <c r="Q5647" s="47">
        <f t="shared" ca="1" si="705"/>
        <v>-0.21401664637537465</v>
      </c>
      <c r="R5647" s="47">
        <f t="shared" ca="1" si="706"/>
        <v>0.29823843115306559</v>
      </c>
      <c r="S5647" s="97">
        <f t="shared" ca="1" si="711"/>
        <v>0.17568588190273962</v>
      </c>
      <c r="V5647">
        <v>5630</v>
      </c>
      <c r="W5647" s="46">
        <v>6.4856147545618803E-2</v>
      </c>
    </row>
    <row r="5648" spans="10:23">
      <c r="J5648">
        <v>5631</v>
      </c>
      <c r="K5648" s="93">
        <f t="shared" ca="1" si="707"/>
        <v>-1.927720007629089</v>
      </c>
      <c r="L5648" s="93">
        <f t="shared" ca="1" si="707"/>
        <v>-1.3559151250169024</v>
      </c>
      <c r="M5648" s="93">
        <f t="shared" ca="1" si="708"/>
        <v>-1.927720007629089</v>
      </c>
      <c r="N5648" s="101">
        <f t="shared" ca="1" si="704"/>
        <v>-1.898578542795696</v>
      </c>
      <c r="O5648" s="46">
        <f t="shared" ca="1" si="709"/>
        <v>-0.37170932197650541</v>
      </c>
      <c r="P5648" s="46">
        <f t="shared" ca="1" si="710"/>
        <v>-2.5713005148151724E-2</v>
      </c>
      <c r="Q5648" s="47">
        <f t="shared" ca="1" si="705"/>
        <v>-1.0637019556332128</v>
      </c>
      <c r="R5648" s="47">
        <f t="shared" ca="1" si="706"/>
        <v>-0.15756312141093393</v>
      </c>
      <c r="S5648" s="97">
        <f t="shared" ca="1" si="711"/>
        <v>-0.2646362216937197</v>
      </c>
      <c r="V5648">
        <v>5631</v>
      </c>
      <c r="W5648" s="46">
        <v>0.25461354062711999</v>
      </c>
    </row>
    <row r="5649" spans="10:23">
      <c r="J5649">
        <v>5632</v>
      </c>
      <c r="K5649" s="93">
        <f t="shared" ca="1" si="707"/>
        <v>6.214762699961137E-2</v>
      </c>
      <c r="L5649" s="93">
        <f t="shared" ca="1" si="707"/>
        <v>0.90004182981371594</v>
      </c>
      <c r="M5649" s="93">
        <f t="shared" ca="1" si="708"/>
        <v>6.214762699961137E-2</v>
      </c>
      <c r="N5649" s="101">
        <f t="shared" ca="1" si="704"/>
        <v>0.87307886708949101</v>
      </c>
      <c r="O5649" s="46">
        <f t="shared" ca="1" si="709"/>
        <v>0.34259241254172629</v>
      </c>
      <c r="P5649" s="46">
        <f t="shared" ca="1" si="710"/>
        <v>0.3314378621109641</v>
      </c>
      <c r="Q5649" s="47">
        <f t="shared" ca="1" si="705"/>
        <v>0.36490151340325061</v>
      </c>
      <c r="R5649" s="47">
        <f t="shared" ca="1" si="706"/>
        <v>0.29059306576497201</v>
      </c>
      <c r="S5649" s="97">
        <f t="shared" ca="1" si="711"/>
        <v>0.31659273915334918</v>
      </c>
      <c r="V5649">
        <v>5632</v>
      </c>
      <c r="W5649" s="46">
        <v>1.10113003722179</v>
      </c>
    </row>
    <row r="5650" spans="10:23">
      <c r="J5650">
        <v>5633</v>
      </c>
      <c r="K5650" s="93">
        <f t="shared" ca="1" si="707"/>
        <v>1.2258436711559841</v>
      </c>
      <c r="L5650" s="93">
        <f t="shared" ca="1" si="707"/>
        <v>-1.2967018589306538</v>
      </c>
      <c r="M5650" s="93">
        <f t="shared" ca="1" si="708"/>
        <v>1.2258436711559841</v>
      </c>
      <c r="N5650" s="101">
        <f t="shared" ref="N5650:N5713" ca="1" si="712">$N$2*K5650+SQRT(1-$N$2^2)*L5650</f>
        <v>-0.83953544499791399</v>
      </c>
      <c r="O5650" s="46">
        <f t="shared" ca="1" si="709"/>
        <v>0.7603237672948806</v>
      </c>
      <c r="P5650" s="46">
        <f t="shared" ca="1" si="710"/>
        <v>0.54030353948754128</v>
      </c>
      <c r="Q5650" s="47">
        <f t="shared" ref="Q5650:Q5713" ca="1" si="713">$K$2+K5650*$S$3</f>
        <v>1.2003642229095592</v>
      </c>
      <c r="R5650" s="47">
        <f t="shared" ref="R5650:R5713" ca="1" si="714">$L$2+$L$3*N5650</f>
        <v>1.3676193762464289E-2</v>
      </c>
      <c r="S5650" s="97">
        <f t="shared" ca="1" si="711"/>
        <v>0.38699998052867246</v>
      </c>
      <c r="V5650">
        <v>5633</v>
      </c>
      <c r="W5650" s="46">
        <v>0.141953160475734</v>
      </c>
    </row>
    <row r="5651" spans="10:23">
      <c r="J5651">
        <v>5634</v>
      </c>
      <c r="K5651" s="93">
        <f t="shared" ref="K5651:L5714" ca="1" si="715">_xlfn.NORM.S.INV(RAND())</f>
        <v>-1.0107291980690667</v>
      </c>
      <c r="L5651" s="93">
        <f t="shared" ca="1" si="715"/>
        <v>-1.216887595367486</v>
      </c>
      <c r="M5651" s="93">
        <f t="shared" ref="M5651:M5714" ca="1" si="716">K5651</f>
        <v>-1.0107291980690667</v>
      </c>
      <c r="N5651" s="101">
        <f t="shared" ca="1" si="712"/>
        <v>-1.4751452303767572</v>
      </c>
      <c r="O5651" s="46">
        <f t="shared" ref="O5651:O5714" ca="1" si="717">$K$2+K5651*$K$3</f>
        <v>-4.2537615071376156E-2</v>
      </c>
      <c r="P5651" s="46">
        <f t="shared" ref="P5651:P5714" ca="1" si="718">$K$2+K5651*$R$3</f>
        <v>0.1388728483044129</v>
      </c>
      <c r="Q5651" s="47">
        <f t="shared" ca="1" si="713"/>
        <v>-0.40535854182295428</v>
      </c>
      <c r="R5651" s="47">
        <f t="shared" ca="1" si="714"/>
        <v>-8.9097134907646508E-2</v>
      </c>
      <c r="S5651" s="97">
        <f t="shared" ref="S5651:S5714" ca="1" si="719">AVERAGE(R5651,O5651)</f>
        <v>-6.5817374989511332E-2</v>
      </c>
      <c r="V5651">
        <v>5634</v>
      </c>
      <c r="W5651" s="46">
        <v>0.44891468002295098</v>
      </c>
    </row>
    <row r="5652" spans="10:23">
      <c r="J5652">
        <v>5635</v>
      </c>
      <c r="K5652" s="93">
        <f t="shared" ca="1" si="715"/>
        <v>-0.71823326076799998</v>
      </c>
      <c r="L5652" s="93">
        <f t="shared" ca="1" si="715"/>
        <v>-0.23086423026890857</v>
      </c>
      <c r="M5652" s="93">
        <f t="shared" ca="1" si="716"/>
        <v>-0.71823326076799998</v>
      </c>
      <c r="N5652" s="101">
        <f t="shared" ca="1" si="712"/>
        <v>-0.44729278496716485</v>
      </c>
      <c r="O5652" s="46">
        <f t="shared" ca="1" si="717"/>
        <v>6.2459497157484889E-2</v>
      </c>
      <c r="P5652" s="46">
        <f t="shared" ca="1" si="718"/>
        <v>0.19137140441884343</v>
      </c>
      <c r="Q5652" s="47">
        <f t="shared" ca="1" si="713"/>
        <v>-0.19536431736523219</v>
      </c>
      <c r="R5652" s="47">
        <f t="shared" ca="1" si="714"/>
        <v>7.7098886026006841E-2</v>
      </c>
      <c r="S5652" s="97">
        <f t="shared" ca="1" si="719"/>
        <v>6.9779191591745865E-2</v>
      </c>
      <c r="V5652">
        <v>5635</v>
      </c>
      <c r="W5652" s="46">
        <v>0.58275859946253095</v>
      </c>
    </row>
    <row r="5653" spans="10:23">
      <c r="J5653">
        <v>5636</v>
      </c>
      <c r="K5653" s="93">
        <f t="shared" ca="1" si="715"/>
        <v>-0.38832145577428029</v>
      </c>
      <c r="L5653" s="93">
        <f t="shared" ca="1" si="715"/>
        <v>0.88680008603995186</v>
      </c>
      <c r="M5653" s="93">
        <f t="shared" ca="1" si="716"/>
        <v>-0.38832145577428029</v>
      </c>
      <c r="N5653" s="101">
        <f t="shared" ca="1" si="712"/>
        <v>0.71726531846087671</v>
      </c>
      <c r="O5653" s="46">
        <f t="shared" ca="1" si="717"/>
        <v>0.18088776366327533</v>
      </c>
      <c r="P5653" s="46">
        <f t="shared" ca="1" si="718"/>
        <v>0.25058553767173863</v>
      </c>
      <c r="Q5653" s="47">
        <f t="shared" ca="1" si="713"/>
        <v>4.1492215646348696E-2</v>
      </c>
      <c r="R5653" s="47">
        <f t="shared" ca="1" si="714"/>
        <v>0.26539918515956201</v>
      </c>
      <c r="S5653" s="97">
        <f t="shared" ca="1" si="719"/>
        <v>0.22314347441141869</v>
      </c>
      <c r="V5653">
        <v>5636</v>
      </c>
      <c r="W5653" s="46">
        <v>0.39854692459340701</v>
      </c>
    </row>
    <row r="5654" spans="10:23">
      <c r="J5654">
        <v>5637</v>
      </c>
      <c r="K5654" s="93">
        <f t="shared" ca="1" si="715"/>
        <v>0.36459540523210282</v>
      </c>
      <c r="L5654" s="93">
        <f t="shared" ca="1" si="715"/>
        <v>-1.1133401003046364</v>
      </c>
      <c r="M5654" s="93">
        <f t="shared" ca="1" si="716"/>
        <v>0.36459540523210282</v>
      </c>
      <c r="N5654" s="101">
        <f t="shared" ca="1" si="712"/>
        <v>-0.93958951376945721</v>
      </c>
      <c r="O5654" s="46">
        <f t="shared" ca="1" si="717"/>
        <v>0.45116193185699771</v>
      </c>
      <c r="P5654" s="46">
        <f t="shared" ca="1" si="718"/>
        <v>0.38572262176859984</v>
      </c>
      <c r="Q5654" s="47">
        <f t="shared" ca="1" si="713"/>
        <v>0.58204055203379346</v>
      </c>
      <c r="R5654" s="47">
        <f t="shared" ca="1" si="714"/>
        <v>-2.5017977209594033E-3</v>
      </c>
      <c r="S5654" s="97">
        <f t="shared" ca="1" si="719"/>
        <v>0.22433006706801917</v>
      </c>
      <c r="V5654">
        <v>5637</v>
      </c>
      <c r="W5654" s="46">
        <v>0.80381020704402095</v>
      </c>
    </row>
    <row r="5655" spans="10:23">
      <c r="J5655">
        <v>5638</v>
      </c>
      <c r="K5655" s="93">
        <f t="shared" ca="1" si="715"/>
        <v>-2.3851378401884431</v>
      </c>
      <c r="L5655" s="93">
        <f t="shared" ca="1" si="715"/>
        <v>-0.91102383220883576</v>
      </c>
      <c r="M5655" s="93">
        <f t="shared" ca="1" si="716"/>
        <v>-2.3851378401884431</v>
      </c>
      <c r="N5655" s="101">
        <f t="shared" ca="1" si="712"/>
        <v>-1.6222537198074982</v>
      </c>
      <c r="O5655" s="46">
        <f t="shared" ca="1" si="717"/>
        <v>-0.53590835989778096</v>
      </c>
      <c r="P5655" s="46">
        <f t="shared" ca="1" si="718"/>
        <v>-0.1078125241087895</v>
      </c>
      <c r="Q5655" s="47">
        <f t="shared" ca="1" si="713"/>
        <v>-1.3921000314757639</v>
      </c>
      <c r="R5655" s="47">
        <f t="shared" ca="1" si="714"/>
        <v>-0.11288347281844152</v>
      </c>
      <c r="S5655" s="97">
        <f t="shared" ca="1" si="719"/>
        <v>-0.32439591635811127</v>
      </c>
      <c r="V5655">
        <v>5638</v>
      </c>
      <c r="W5655" s="46">
        <v>0.21618816907187999</v>
      </c>
    </row>
    <row r="5656" spans="10:23">
      <c r="J5656">
        <v>5639</v>
      </c>
      <c r="K5656" s="93">
        <f t="shared" ca="1" si="715"/>
        <v>4.1006143356302427E-2</v>
      </c>
      <c r="L5656" s="93">
        <f t="shared" ca="1" si="715"/>
        <v>-0.45792386883376984</v>
      </c>
      <c r="M5656" s="93">
        <f t="shared" ca="1" si="716"/>
        <v>4.1006143356302427E-2</v>
      </c>
      <c r="N5656" s="101">
        <f t="shared" ca="1" si="712"/>
        <v>-0.42110904800520021</v>
      </c>
      <c r="O5656" s="46">
        <f t="shared" ca="1" si="717"/>
        <v>0.33500326531710584</v>
      </c>
      <c r="P5656" s="46">
        <f t="shared" ca="1" si="718"/>
        <v>0.32764328849865393</v>
      </c>
      <c r="Q5656" s="47">
        <f t="shared" ca="1" si="713"/>
        <v>0.34972321895400976</v>
      </c>
      <c r="R5656" s="47">
        <f t="shared" ca="1" si="714"/>
        <v>8.1332599644811196E-2</v>
      </c>
      <c r="S5656" s="97">
        <f t="shared" ca="1" si="719"/>
        <v>0.20816793248095852</v>
      </c>
      <c r="V5656">
        <v>5639</v>
      </c>
      <c r="W5656" s="46">
        <v>-0.12847738878013101</v>
      </c>
    </row>
    <row r="5657" spans="10:23">
      <c r="J5657">
        <v>5640</v>
      </c>
      <c r="K5657" s="93">
        <f t="shared" ca="1" si="715"/>
        <v>1.4077616385724829</v>
      </c>
      <c r="L5657" s="93">
        <f t="shared" ca="1" si="715"/>
        <v>0.5417421850425812</v>
      </c>
      <c r="M5657" s="93">
        <f t="shared" ca="1" si="716"/>
        <v>1.4077616385724829</v>
      </c>
      <c r="N5657" s="101">
        <f t="shared" ca="1" si="712"/>
        <v>0.96131644022431206</v>
      </c>
      <c r="O5657" s="46">
        <f t="shared" ca="1" si="717"/>
        <v>0.82562676403912549</v>
      </c>
      <c r="P5657" s="46">
        <f t="shared" ca="1" si="718"/>
        <v>0.57295503785966373</v>
      </c>
      <c r="Q5657" s="47">
        <f t="shared" ca="1" si="713"/>
        <v>1.330970216398049</v>
      </c>
      <c r="R5657" s="47">
        <f t="shared" ca="1" si="714"/>
        <v>0.30486041864946678</v>
      </c>
      <c r="S5657" s="97">
        <f t="shared" ca="1" si="719"/>
        <v>0.56524359134429614</v>
      </c>
      <c r="V5657">
        <v>5640</v>
      </c>
      <c r="W5657" s="46">
        <v>-0.17828286109285499</v>
      </c>
    </row>
    <row r="5658" spans="10:23">
      <c r="J5658">
        <v>5641</v>
      </c>
      <c r="K5658" s="93">
        <f t="shared" ca="1" si="715"/>
        <v>-1.1489638480617641</v>
      </c>
      <c r="L5658" s="93">
        <f t="shared" ca="1" si="715"/>
        <v>-0.22705942628511794</v>
      </c>
      <c r="M5658" s="93">
        <f t="shared" ca="1" si="716"/>
        <v>-1.1489638480617641</v>
      </c>
      <c r="N5658" s="101">
        <f t="shared" ca="1" si="712"/>
        <v>-0.58066750388169752</v>
      </c>
      <c r="O5658" s="46">
        <f t="shared" ca="1" si="717"/>
        <v>-9.2159634416762948E-2</v>
      </c>
      <c r="P5658" s="46">
        <f t="shared" ca="1" si="718"/>
        <v>0.11406183863171951</v>
      </c>
      <c r="Q5658" s="47">
        <f t="shared" ca="1" si="713"/>
        <v>-0.50460258051372786</v>
      </c>
      <c r="R5658" s="47">
        <f t="shared" ca="1" si="714"/>
        <v>5.5533195662827661E-2</v>
      </c>
      <c r="S5658" s="97">
        <f t="shared" ca="1" si="719"/>
        <v>-1.8313219376967643E-2</v>
      </c>
      <c r="V5658">
        <v>5641</v>
      </c>
      <c r="W5658" s="46">
        <v>3.02582930227028E-2</v>
      </c>
    </row>
    <row r="5659" spans="10:23">
      <c r="J5659">
        <v>5642</v>
      </c>
      <c r="K5659" s="93">
        <f t="shared" ca="1" si="715"/>
        <v>0.21625194313472426</v>
      </c>
      <c r="L5659" s="93">
        <f t="shared" ca="1" si="715"/>
        <v>0.58863517642824625</v>
      </c>
      <c r="M5659" s="93">
        <f t="shared" ca="1" si="716"/>
        <v>0.21625194313472426</v>
      </c>
      <c r="N5659" s="101">
        <f t="shared" ca="1" si="712"/>
        <v>0.62684808397526293</v>
      </c>
      <c r="O5659" s="46">
        <f t="shared" ca="1" si="717"/>
        <v>0.3979111575659886</v>
      </c>
      <c r="P5659" s="46">
        <f t="shared" ca="1" si="718"/>
        <v>0.35909723462309528</v>
      </c>
      <c r="Q5659" s="47">
        <f t="shared" ca="1" si="713"/>
        <v>0.47553900345177524</v>
      </c>
      <c r="R5659" s="47">
        <f t="shared" ca="1" si="714"/>
        <v>0.25077939740457356</v>
      </c>
      <c r="S5659" s="97">
        <f t="shared" ca="1" si="719"/>
        <v>0.32434527748528108</v>
      </c>
      <c r="V5659">
        <v>5642</v>
      </c>
      <c r="W5659" s="46">
        <v>1.6231745852508001E-2</v>
      </c>
    </row>
    <row r="5660" spans="10:23">
      <c r="J5660">
        <v>5643</v>
      </c>
      <c r="K5660" s="93">
        <f t="shared" ca="1" si="715"/>
        <v>-0.58468655521073176</v>
      </c>
      <c r="L5660" s="93">
        <f t="shared" ca="1" si="715"/>
        <v>0.18692614144576467</v>
      </c>
      <c r="M5660" s="93">
        <f t="shared" ca="1" si="716"/>
        <v>-0.58468655521073176</v>
      </c>
      <c r="N5660" s="101">
        <f t="shared" ca="1" si="712"/>
        <v>-8.7219090566858781E-3</v>
      </c>
      <c r="O5660" s="46">
        <f t="shared" ca="1" si="717"/>
        <v>0.11039868756325882</v>
      </c>
      <c r="P5660" s="46">
        <f t="shared" ca="1" si="718"/>
        <v>0.21534099962173039</v>
      </c>
      <c r="Q5660" s="47">
        <f t="shared" ca="1" si="713"/>
        <v>-9.9485936553684318E-2</v>
      </c>
      <c r="R5660" s="47">
        <f t="shared" ca="1" si="714"/>
        <v>0.14801250285810277</v>
      </c>
      <c r="S5660" s="97">
        <f t="shared" ca="1" si="719"/>
        <v>0.12920559521068081</v>
      </c>
      <c r="V5660">
        <v>5643</v>
      </c>
      <c r="W5660" s="46">
        <v>0.65946248981378297</v>
      </c>
    </row>
    <row r="5661" spans="10:23">
      <c r="J5661">
        <v>5644</v>
      </c>
      <c r="K5661" s="93">
        <f t="shared" ca="1" si="715"/>
        <v>0.85003925238030542</v>
      </c>
      <c r="L5661" s="93">
        <f t="shared" ca="1" si="715"/>
        <v>7.1632714892613594E-2</v>
      </c>
      <c r="M5661" s="93">
        <f t="shared" ca="1" si="716"/>
        <v>0.85003925238030542</v>
      </c>
      <c r="N5661" s="101">
        <f t="shared" ca="1" si="712"/>
        <v>0.33824532442837757</v>
      </c>
      <c r="O5661" s="46">
        <f t="shared" ca="1" si="717"/>
        <v>0.62542145344264677</v>
      </c>
      <c r="P5661" s="46">
        <f t="shared" ca="1" si="718"/>
        <v>0.47285238256142437</v>
      </c>
      <c r="Q5661" s="47">
        <f t="shared" ca="1" si="713"/>
        <v>0.93055959520509157</v>
      </c>
      <c r="R5661" s="47">
        <f t="shared" ca="1" si="714"/>
        <v>0.20411449868163409</v>
      </c>
      <c r="S5661" s="97">
        <f t="shared" ca="1" si="719"/>
        <v>0.41476797606214044</v>
      </c>
      <c r="V5661">
        <v>5644</v>
      </c>
      <c r="W5661" s="46">
        <v>-2.9991320715946301E-2</v>
      </c>
    </row>
    <row r="5662" spans="10:23">
      <c r="J5662">
        <v>5645</v>
      </c>
      <c r="K5662" s="93">
        <f t="shared" ca="1" si="715"/>
        <v>-0.78455055076018376</v>
      </c>
      <c r="L5662" s="93">
        <f t="shared" ca="1" si="715"/>
        <v>-0.7146389755969853</v>
      </c>
      <c r="M5662" s="93">
        <f t="shared" ca="1" si="716"/>
        <v>-0.78455055076018376</v>
      </c>
      <c r="N5662" s="101">
        <f t="shared" ca="1" si="712"/>
        <v>-0.92704187383437719</v>
      </c>
      <c r="O5662" s="46">
        <f t="shared" ca="1" si="717"/>
        <v>3.8653614572332629E-2</v>
      </c>
      <c r="P5662" s="46">
        <f t="shared" ca="1" si="718"/>
        <v>0.1794684631262673</v>
      </c>
      <c r="Q5662" s="47">
        <f t="shared" ca="1" si="713"/>
        <v>-0.24297608253553671</v>
      </c>
      <c r="R5662" s="47">
        <f t="shared" ca="1" si="714"/>
        <v>-4.7293858010530321E-4</v>
      </c>
      <c r="S5662" s="97">
        <f t="shared" ca="1" si="719"/>
        <v>1.9090337996113663E-2</v>
      </c>
      <c r="V5662">
        <v>5645</v>
      </c>
      <c r="W5662" s="46">
        <v>1.00493290441273</v>
      </c>
    </row>
    <row r="5663" spans="10:23">
      <c r="J5663">
        <v>5646</v>
      </c>
      <c r="K5663" s="93">
        <f t="shared" ca="1" si="715"/>
        <v>6.2584287429389457E-2</v>
      </c>
      <c r="L5663" s="93">
        <f t="shared" ca="1" si="715"/>
        <v>0.74187628994192545</v>
      </c>
      <c r="M5663" s="93">
        <f t="shared" ca="1" si="716"/>
        <v>6.2584287429389457E-2</v>
      </c>
      <c r="N5663" s="101">
        <f t="shared" ca="1" si="712"/>
        <v>0.72326364559979106</v>
      </c>
      <c r="O5663" s="46">
        <f t="shared" ca="1" si="717"/>
        <v>0.34274916030572727</v>
      </c>
      <c r="P5663" s="46">
        <f t="shared" ca="1" si="718"/>
        <v>0.33151623599296459</v>
      </c>
      <c r="Q5663" s="47">
        <f t="shared" ca="1" si="713"/>
        <v>0.36521500893125253</v>
      </c>
      <c r="R5663" s="47">
        <f t="shared" ca="1" si="714"/>
        <v>0.26636906960863649</v>
      </c>
      <c r="S5663" s="97">
        <f t="shared" ca="1" si="719"/>
        <v>0.30455911495718191</v>
      </c>
      <c r="V5663">
        <v>5646</v>
      </c>
      <c r="W5663" s="46">
        <v>0.34003541695995099</v>
      </c>
    </row>
    <row r="5664" spans="10:23">
      <c r="J5664">
        <v>5647</v>
      </c>
      <c r="K5664" s="93">
        <f t="shared" ca="1" si="715"/>
        <v>0.64240798515501474</v>
      </c>
      <c r="L5664" s="93">
        <f t="shared" ca="1" si="715"/>
        <v>0.38629898918399863</v>
      </c>
      <c r="M5664" s="93">
        <f t="shared" ca="1" si="716"/>
        <v>0.64240798515501474</v>
      </c>
      <c r="N5664" s="101">
        <f t="shared" ca="1" si="712"/>
        <v>0.57054372807337517</v>
      </c>
      <c r="O5664" s="46">
        <f t="shared" ca="1" si="717"/>
        <v>0.55088816703793686</v>
      </c>
      <c r="P5664" s="46">
        <f t="shared" ca="1" si="718"/>
        <v>0.43558573935906941</v>
      </c>
      <c r="Q5664" s="47">
        <f t="shared" ca="1" si="713"/>
        <v>0.78149302239567175</v>
      </c>
      <c r="R5664" s="47">
        <f t="shared" ca="1" si="714"/>
        <v>0.24167540591832759</v>
      </c>
      <c r="S5664" s="97">
        <f t="shared" ca="1" si="719"/>
        <v>0.39628178647813223</v>
      </c>
      <c r="V5664">
        <v>5647</v>
      </c>
      <c r="W5664" s="46">
        <v>0.139469784808395</v>
      </c>
    </row>
    <row r="5665" spans="10:23">
      <c r="J5665">
        <v>5648</v>
      </c>
      <c r="K5665" s="93">
        <f t="shared" ca="1" si="715"/>
        <v>-0.77650544546224265</v>
      </c>
      <c r="L5665" s="93">
        <f t="shared" ca="1" si="715"/>
        <v>-0.70807590917938612</v>
      </c>
      <c r="M5665" s="93">
        <f t="shared" ca="1" si="716"/>
        <v>-0.77650544546224265</v>
      </c>
      <c r="N5665" s="101">
        <f t="shared" ca="1" si="712"/>
        <v>-0.91826101693534334</v>
      </c>
      <c r="O5665" s="46">
        <f t="shared" ca="1" si="717"/>
        <v>4.1541561774797398E-2</v>
      </c>
      <c r="P5665" s="46">
        <f t="shared" ca="1" si="718"/>
        <v>0.18091243672749968</v>
      </c>
      <c r="Q5665" s="47">
        <f t="shared" ca="1" si="713"/>
        <v>-0.23720018813060717</v>
      </c>
      <c r="R5665" s="47">
        <f t="shared" ca="1" si="714"/>
        <v>9.4686003352323356E-4</v>
      </c>
      <c r="S5665" s="97">
        <f t="shared" ca="1" si="719"/>
        <v>2.1244210904160316E-2</v>
      </c>
      <c r="V5665">
        <v>5648</v>
      </c>
      <c r="W5665" s="46">
        <v>7.5304950690469899E-2</v>
      </c>
    </row>
    <row r="5666" spans="10:23">
      <c r="J5666">
        <v>5649</v>
      </c>
      <c r="K5666" s="93">
        <f t="shared" ca="1" si="715"/>
        <v>0.6721187630601807</v>
      </c>
      <c r="L5666" s="93">
        <f t="shared" ca="1" si="715"/>
        <v>2.088285868434788</v>
      </c>
      <c r="M5666" s="93">
        <f t="shared" ca="1" si="716"/>
        <v>0.6721187630601807</v>
      </c>
      <c r="N5666" s="101">
        <f t="shared" ca="1" si="712"/>
        <v>2.1936175686922978</v>
      </c>
      <c r="O5666" s="46">
        <f t="shared" ca="1" si="717"/>
        <v>0.56155342930072349</v>
      </c>
      <c r="P5666" s="46">
        <f t="shared" ca="1" si="718"/>
        <v>0.44091837049046273</v>
      </c>
      <c r="Q5666" s="47">
        <f t="shared" ca="1" si="713"/>
        <v>0.80282354692124502</v>
      </c>
      <c r="R5666" s="47">
        <f t="shared" ca="1" si="714"/>
        <v>0.50411425616095618</v>
      </c>
      <c r="S5666" s="97">
        <f t="shared" ca="1" si="719"/>
        <v>0.53283384273083989</v>
      </c>
      <c r="V5666">
        <v>5649</v>
      </c>
      <c r="W5666" s="46">
        <v>0.75067661186051804</v>
      </c>
    </row>
    <row r="5667" spans="10:23">
      <c r="J5667">
        <v>5650</v>
      </c>
      <c r="K5667" s="93">
        <f t="shared" ca="1" si="715"/>
        <v>1.4720239519741594</v>
      </c>
      <c r="L5667" s="93">
        <f t="shared" ca="1" si="715"/>
        <v>0.48106793374394474</v>
      </c>
      <c r="M5667" s="93">
        <f t="shared" ca="1" si="716"/>
        <v>1.4720239519741594</v>
      </c>
      <c r="N5667" s="101">
        <f t="shared" ca="1" si="712"/>
        <v>0.92422905991059445</v>
      </c>
      <c r="O5667" s="46">
        <f t="shared" ca="1" si="717"/>
        <v>0.84869497276223338</v>
      </c>
      <c r="P5667" s="46">
        <f t="shared" ca="1" si="718"/>
        <v>0.58448914222121773</v>
      </c>
      <c r="Q5667" s="47">
        <f t="shared" ca="1" si="713"/>
        <v>1.3771066338442648</v>
      </c>
      <c r="R5667" s="47">
        <f t="shared" ca="1" si="714"/>
        <v>0.29886366779041057</v>
      </c>
      <c r="S5667" s="97">
        <f t="shared" ca="1" si="719"/>
        <v>0.57377932027632195</v>
      </c>
      <c r="V5667">
        <v>5650</v>
      </c>
      <c r="W5667" s="46">
        <v>0.131359521541008</v>
      </c>
    </row>
    <row r="5668" spans="10:23">
      <c r="J5668">
        <v>5651</v>
      </c>
      <c r="K5668" s="93">
        <f t="shared" ca="1" si="715"/>
        <v>-1.4470063800641895</v>
      </c>
      <c r="L5668" s="93">
        <f t="shared" ca="1" si="715"/>
        <v>-0.89247303074204132</v>
      </c>
      <c r="M5668" s="93">
        <f t="shared" ca="1" si="716"/>
        <v>-1.4470063800641895</v>
      </c>
      <c r="N5668" s="101">
        <f t="shared" ca="1" si="712"/>
        <v>-1.3063191668049738</v>
      </c>
      <c r="O5668" s="46">
        <f t="shared" ca="1" si="717"/>
        <v>-0.19914780481798799</v>
      </c>
      <c r="P5668" s="46">
        <f t="shared" ca="1" si="718"/>
        <v>6.0567753431106985E-2</v>
      </c>
      <c r="Q5668" s="47">
        <f t="shared" ca="1" si="713"/>
        <v>-0.71857892131617795</v>
      </c>
      <c r="R5668" s="47">
        <f t="shared" ca="1" si="714"/>
        <v>-6.1799228363929148E-2</v>
      </c>
      <c r="S5668" s="97">
        <f t="shared" ca="1" si="719"/>
        <v>-0.13047351659095857</v>
      </c>
      <c r="V5668">
        <v>5651</v>
      </c>
      <c r="W5668" s="46">
        <v>0.26759380735250399</v>
      </c>
    </row>
    <row r="5669" spans="10:23">
      <c r="J5669">
        <v>5652</v>
      </c>
      <c r="K5669" s="93">
        <f t="shared" ca="1" si="715"/>
        <v>1.3819066201983246</v>
      </c>
      <c r="L5669" s="93">
        <f t="shared" ca="1" si="715"/>
        <v>0.6933106991210316</v>
      </c>
      <c r="M5669" s="93">
        <f t="shared" ca="1" si="716"/>
        <v>1.3819066201983246</v>
      </c>
      <c r="N5669" s="101">
        <f t="shared" ca="1" si="712"/>
        <v>1.0967935244152349</v>
      </c>
      <c r="O5669" s="46">
        <f t="shared" ca="1" si="717"/>
        <v>0.81634560174005222</v>
      </c>
      <c r="P5669" s="46">
        <f t="shared" ca="1" si="718"/>
        <v>0.56831445671012704</v>
      </c>
      <c r="Q5669" s="47">
        <f t="shared" ca="1" si="713"/>
        <v>1.3124078917999025</v>
      </c>
      <c r="R5669" s="47">
        <f t="shared" ca="1" si="714"/>
        <v>0.32676604568842615</v>
      </c>
      <c r="S5669" s="97">
        <f t="shared" ca="1" si="719"/>
        <v>0.57155582371423919</v>
      </c>
      <c r="V5669">
        <v>5652</v>
      </c>
      <c r="W5669" s="46">
        <v>1.6538737939308601</v>
      </c>
    </row>
    <row r="5670" spans="10:23">
      <c r="J5670">
        <v>5653</v>
      </c>
      <c r="K5670" s="93">
        <f t="shared" ca="1" si="715"/>
        <v>-1.3636626712249311</v>
      </c>
      <c r="L5670" s="93">
        <f t="shared" ca="1" si="715"/>
        <v>1.3126672230220278</v>
      </c>
      <c r="M5670" s="93">
        <f t="shared" ca="1" si="716"/>
        <v>-1.3636626712249311</v>
      </c>
      <c r="N5670" s="101">
        <f t="shared" ca="1" si="712"/>
        <v>0.81084240448510481</v>
      </c>
      <c r="O5670" s="46">
        <f t="shared" ca="1" si="717"/>
        <v>-0.16922995764612159</v>
      </c>
      <c r="P5670" s="46">
        <f t="shared" ca="1" si="718"/>
        <v>7.5526677017040189E-2</v>
      </c>
      <c r="Q5670" s="47">
        <f t="shared" ca="1" si="713"/>
        <v>-0.65874322697244514</v>
      </c>
      <c r="R5670" s="47">
        <f t="shared" ca="1" si="714"/>
        <v>0.28052989717688415</v>
      </c>
      <c r="S5670" s="97">
        <f t="shared" ca="1" si="719"/>
        <v>5.564996976538128E-2</v>
      </c>
      <c r="V5670">
        <v>5653</v>
      </c>
      <c r="W5670" s="46">
        <v>0.16081603738754099</v>
      </c>
    </row>
    <row r="5671" spans="10:23">
      <c r="J5671">
        <v>5654</v>
      </c>
      <c r="K5671" s="93">
        <f t="shared" ca="1" si="715"/>
        <v>0.78107048072776541</v>
      </c>
      <c r="L5671" s="93">
        <f t="shared" ca="1" si="715"/>
        <v>1.4377540216532243</v>
      </c>
      <c r="M5671" s="93">
        <f t="shared" ca="1" si="716"/>
        <v>0.78107048072776541</v>
      </c>
      <c r="N5671" s="101">
        <f t="shared" ca="1" si="712"/>
        <v>1.6115083517811881</v>
      </c>
      <c r="O5671" s="46">
        <f t="shared" ca="1" si="717"/>
        <v>0.60066376988537151</v>
      </c>
      <c r="P5671" s="46">
        <f t="shared" ca="1" si="718"/>
        <v>0.46047354078278674</v>
      </c>
      <c r="Q5671" s="47">
        <f t="shared" ca="1" si="713"/>
        <v>0.88104422809054106</v>
      </c>
      <c r="R5671" s="47">
        <f t="shared" ca="1" si="714"/>
        <v>0.40999156760629757</v>
      </c>
      <c r="S5671" s="97">
        <f t="shared" ca="1" si="719"/>
        <v>0.50532766874583457</v>
      </c>
      <c r="V5671">
        <v>5654</v>
      </c>
      <c r="W5671" s="46">
        <v>0.11358406136996201</v>
      </c>
    </row>
    <row r="5672" spans="10:23">
      <c r="J5672">
        <v>5655</v>
      </c>
      <c r="K5672" s="93">
        <f t="shared" ca="1" si="715"/>
        <v>0.46072123232619766</v>
      </c>
      <c r="L5672" s="93">
        <f t="shared" ca="1" si="715"/>
        <v>0.24787840681189244</v>
      </c>
      <c r="M5672" s="93">
        <f t="shared" ca="1" si="716"/>
        <v>0.46072123232619766</v>
      </c>
      <c r="N5672" s="101">
        <f t="shared" ca="1" si="712"/>
        <v>0.38152903773675584</v>
      </c>
      <c r="O5672" s="46">
        <f t="shared" ca="1" si="717"/>
        <v>0.48566816927219325</v>
      </c>
      <c r="P5672" s="46">
        <f t="shared" ca="1" si="718"/>
        <v>0.40297574047619761</v>
      </c>
      <c r="Q5672" s="47">
        <f t="shared" ca="1" si="713"/>
        <v>0.65105302686418454</v>
      </c>
      <c r="R5672" s="47">
        <f t="shared" ca="1" si="714"/>
        <v>0.21111315004955383</v>
      </c>
      <c r="S5672" s="97">
        <f t="shared" ca="1" si="719"/>
        <v>0.34839065966087357</v>
      </c>
      <c r="V5672">
        <v>5655</v>
      </c>
      <c r="W5672" s="46">
        <v>-0.15364170698077401</v>
      </c>
    </row>
    <row r="5673" spans="10:23">
      <c r="J5673">
        <v>5656</v>
      </c>
      <c r="K5673" s="93">
        <f t="shared" ca="1" si="715"/>
        <v>-5.3271820963433955E-2</v>
      </c>
      <c r="L5673" s="93">
        <f t="shared" ca="1" si="715"/>
        <v>1.5942168584222869</v>
      </c>
      <c r="M5673" s="93">
        <f t="shared" ca="1" si="716"/>
        <v>-5.3271820963433955E-2</v>
      </c>
      <c r="N5673" s="101">
        <f t="shared" ca="1" si="712"/>
        <v>1.494508567641013</v>
      </c>
      <c r="O5673" s="46">
        <f t="shared" ca="1" si="717"/>
        <v>0.3011603542266898</v>
      </c>
      <c r="P5673" s="46">
        <f t="shared" ca="1" si="718"/>
        <v>0.31072183295344585</v>
      </c>
      <c r="Q5673" s="47">
        <f t="shared" ca="1" si="713"/>
        <v>0.28203739677317757</v>
      </c>
      <c r="R5673" s="47">
        <f t="shared" ca="1" si="714"/>
        <v>0.39107358121531827</v>
      </c>
      <c r="S5673" s="97">
        <f t="shared" ca="1" si="719"/>
        <v>0.34611696772100403</v>
      </c>
      <c r="V5673">
        <v>5656</v>
      </c>
      <c r="W5673" s="46">
        <v>0.43420959584276297</v>
      </c>
    </row>
    <row r="5674" spans="10:23">
      <c r="J5674">
        <v>5657</v>
      </c>
      <c r="K5674" s="93">
        <f t="shared" ca="1" si="715"/>
        <v>-0.12589798145884101</v>
      </c>
      <c r="L5674" s="93">
        <f t="shared" ca="1" si="715"/>
        <v>0.3231096406212503</v>
      </c>
      <c r="M5674" s="93">
        <f t="shared" ca="1" si="716"/>
        <v>-0.12589798145884101</v>
      </c>
      <c r="N5674" s="101">
        <f t="shared" ca="1" si="712"/>
        <v>0.26629643576124407</v>
      </c>
      <c r="O5674" s="46">
        <f t="shared" ca="1" si="717"/>
        <v>0.27508977972691973</v>
      </c>
      <c r="P5674" s="46">
        <f t="shared" ca="1" si="718"/>
        <v>0.29768654570356085</v>
      </c>
      <c r="Q5674" s="47">
        <f t="shared" ca="1" si="713"/>
        <v>0.22989624777363749</v>
      </c>
      <c r="R5674" s="47">
        <f t="shared" ca="1" si="714"/>
        <v>0.19248090374251714</v>
      </c>
      <c r="S5674" s="97">
        <f t="shared" ca="1" si="719"/>
        <v>0.23378534173471843</v>
      </c>
      <c r="V5674">
        <v>5657</v>
      </c>
      <c r="W5674" s="46">
        <v>0.34970003764032098</v>
      </c>
    </row>
    <row r="5675" spans="10:23">
      <c r="J5675">
        <v>5658</v>
      </c>
      <c r="K5675" s="93">
        <f t="shared" ca="1" si="715"/>
        <v>2.3292707844571298E-2</v>
      </c>
      <c r="L5675" s="93">
        <f t="shared" ca="1" si="715"/>
        <v>-0.27132168279418412</v>
      </c>
      <c r="M5675" s="93">
        <f t="shared" ca="1" si="716"/>
        <v>2.3292707844571298E-2</v>
      </c>
      <c r="N5675" s="101">
        <f t="shared" ca="1" si="712"/>
        <v>-0.24982792241219554</v>
      </c>
      <c r="O5675" s="46">
        <f t="shared" ca="1" si="717"/>
        <v>0.32864468272089847</v>
      </c>
      <c r="P5675" s="46">
        <f t="shared" ca="1" si="718"/>
        <v>0.32446399720055025</v>
      </c>
      <c r="Q5675" s="47">
        <f t="shared" ca="1" si="713"/>
        <v>0.33700605376159498</v>
      </c>
      <c r="R5675" s="47">
        <f t="shared" ca="1" si="714"/>
        <v>0.10902747127908657</v>
      </c>
      <c r="S5675" s="97">
        <f t="shared" ca="1" si="719"/>
        <v>0.21883607699999252</v>
      </c>
      <c r="V5675">
        <v>5658</v>
      </c>
      <c r="W5675" s="46">
        <v>0.118295920012781</v>
      </c>
    </row>
    <row r="5676" spans="10:23">
      <c r="J5676">
        <v>5659</v>
      </c>
      <c r="K5676" s="93">
        <f t="shared" ca="1" si="715"/>
        <v>-0.44195565121063829</v>
      </c>
      <c r="L5676" s="93">
        <f t="shared" ca="1" si="715"/>
        <v>0.79844261812591233</v>
      </c>
      <c r="M5676" s="93">
        <f t="shared" ca="1" si="716"/>
        <v>-0.44195565121063829</v>
      </c>
      <c r="N5676" s="101">
        <f t="shared" ca="1" si="712"/>
        <v>0.61643821122326548</v>
      </c>
      <c r="O5676" s="46">
        <f t="shared" ca="1" si="717"/>
        <v>0.16163472483648472</v>
      </c>
      <c r="P5676" s="46">
        <f t="shared" ca="1" si="718"/>
        <v>0.24095901825834334</v>
      </c>
      <c r="Q5676" s="47">
        <f t="shared" ca="1" si="713"/>
        <v>2.9861379927674792E-3</v>
      </c>
      <c r="R5676" s="47">
        <f t="shared" ca="1" si="714"/>
        <v>0.2490961991619326</v>
      </c>
      <c r="S5676" s="97">
        <f t="shared" ca="1" si="719"/>
        <v>0.20536546199920866</v>
      </c>
      <c r="V5676">
        <v>5659</v>
      </c>
      <c r="W5676" s="46">
        <v>1.2702140708302501</v>
      </c>
    </row>
    <row r="5677" spans="10:23">
      <c r="J5677">
        <v>5660</v>
      </c>
      <c r="K5677" s="93">
        <f t="shared" ca="1" si="715"/>
        <v>1.2027915863348106</v>
      </c>
      <c r="L5677" s="93">
        <f t="shared" ca="1" si="715"/>
        <v>1.6449335902646911E-2</v>
      </c>
      <c r="M5677" s="93">
        <f t="shared" ca="1" si="716"/>
        <v>1.2027915863348106</v>
      </c>
      <c r="N5677" s="101">
        <f t="shared" ca="1" si="712"/>
        <v>0.3981100462503675</v>
      </c>
      <c r="O5677" s="46">
        <f t="shared" ca="1" si="717"/>
        <v>0.75204877257388847</v>
      </c>
      <c r="P5677" s="46">
        <f t="shared" ca="1" si="718"/>
        <v>0.53616604212704522</v>
      </c>
      <c r="Q5677" s="47">
        <f t="shared" ca="1" si="713"/>
        <v>1.183814233467575</v>
      </c>
      <c r="R5677" s="47">
        <f t="shared" ca="1" si="714"/>
        <v>0.21379417459771372</v>
      </c>
      <c r="S5677" s="97">
        <f t="shared" ca="1" si="719"/>
        <v>0.48292147358580106</v>
      </c>
      <c r="V5677">
        <v>5660</v>
      </c>
      <c r="W5677" s="46">
        <v>0.70106772010426699</v>
      </c>
    </row>
    <row r="5678" spans="10:23">
      <c r="J5678">
        <v>5661</v>
      </c>
      <c r="K5678" s="93">
        <f t="shared" ca="1" si="715"/>
        <v>-4.8646889788207894E-2</v>
      </c>
      <c r="L5678" s="93">
        <f t="shared" ca="1" si="715"/>
        <v>-2.2756848343445832</v>
      </c>
      <c r="M5678" s="93">
        <f t="shared" ca="1" si="716"/>
        <v>-4.8646889788207894E-2</v>
      </c>
      <c r="N5678" s="101">
        <f t="shared" ca="1" si="712"/>
        <v>-2.1730093353223445</v>
      </c>
      <c r="O5678" s="46">
        <f t="shared" ca="1" si="717"/>
        <v>0.30282056332954693</v>
      </c>
      <c r="P5678" s="46">
        <f t="shared" ca="1" si="718"/>
        <v>0.31155193750487448</v>
      </c>
      <c r="Q5678" s="47">
        <f t="shared" ca="1" si="713"/>
        <v>0.2853578149788919</v>
      </c>
      <c r="R5678" s="47">
        <f t="shared" ca="1" si="714"/>
        <v>-0.20193651950254715</v>
      </c>
      <c r="S5678" s="97">
        <f t="shared" ca="1" si="719"/>
        <v>5.044202191349989E-2</v>
      </c>
      <c r="V5678">
        <v>5661</v>
      </c>
      <c r="W5678" s="46">
        <v>0.15201012157469401</v>
      </c>
    </row>
    <row r="5679" spans="10:23">
      <c r="J5679">
        <v>5662</v>
      </c>
      <c r="K5679" s="93">
        <f t="shared" ca="1" si="715"/>
        <v>1.009052727248285</v>
      </c>
      <c r="L5679" s="93">
        <f t="shared" ca="1" si="715"/>
        <v>0.28514901840163709</v>
      </c>
      <c r="M5679" s="93">
        <f t="shared" ca="1" si="716"/>
        <v>1.009052727248285</v>
      </c>
      <c r="N5679" s="101">
        <f t="shared" ca="1" si="712"/>
        <v>0.59124639444408822</v>
      </c>
      <c r="O5679" s="46">
        <f t="shared" ca="1" si="717"/>
        <v>0.68250243658611254</v>
      </c>
      <c r="P5679" s="46">
        <f t="shared" ca="1" si="718"/>
        <v>0.50139287413315725</v>
      </c>
      <c r="Q5679" s="47">
        <f t="shared" ca="1" si="713"/>
        <v>1.0447215614920231</v>
      </c>
      <c r="R5679" s="47">
        <f t="shared" ca="1" si="714"/>
        <v>0.24502287158705827</v>
      </c>
      <c r="S5679" s="97">
        <f t="shared" ca="1" si="719"/>
        <v>0.4637626540865854</v>
      </c>
      <c r="V5679">
        <v>5662</v>
      </c>
      <c r="W5679" s="46">
        <v>-0.35704070310875402</v>
      </c>
    </row>
    <row r="5680" spans="10:23">
      <c r="J5680">
        <v>5663</v>
      </c>
      <c r="K5680" s="93">
        <f t="shared" ca="1" si="715"/>
        <v>-1.1700614324223766</v>
      </c>
      <c r="L5680" s="93">
        <f t="shared" ca="1" si="715"/>
        <v>1.1600344211237361</v>
      </c>
      <c r="M5680" s="93">
        <f t="shared" ca="1" si="716"/>
        <v>-1.1700614324223766</v>
      </c>
      <c r="N5680" s="101">
        <f t="shared" ca="1" si="712"/>
        <v>0.72770334815606064</v>
      </c>
      <c r="O5680" s="46">
        <f t="shared" ca="1" si="717"/>
        <v>-9.9733023139044585E-2</v>
      </c>
      <c r="P5680" s="46">
        <f t="shared" ca="1" si="718"/>
        <v>0.11027514427057869</v>
      </c>
      <c r="Q5680" s="47">
        <f t="shared" ca="1" si="713"/>
        <v>-0.51974935795829114</v>
      </c>
      <c r="R5680" s="47">
        <f t="shared" ca="1" si="714"/>
        <v>0.26708693616844892</v>
      </c>
      <c r="S5680" s="97">
        <f t="shared" ca="1" si="719"/>
        <v>8.3676956514702167E-2</v>
      </c>
      <c r="V5680">
        <v>5663</v>
      </c>
      <c r="W5680" s="46">
        <v>0.63930109560209702</v>
      </c>
    </row>
    <row r="5681" spans="10:23">
      <c r="J5681">
        <v>5664</v>
      </c>
      <c r="K5681" s="93">
        <f t="shared" ca="1" si="715"/>
        <v>0.20776027535862071</v>
      </c>
      <c r="L5681" s="93">
        <f t="shared" ca="1" si="715"/>
        <v>-1.8737371678165664</v>
      </c>
      <c r="M5681" s="93">
        <f t="shared" ca="1" si="716"/>
        <v>0.20776027535862071</v>
      </c>
      <c r="N5681" s="101">
        <f t="shared" ca="1" si="712"/>
        <v>-1.7103862795002764</v>
      </c>
      <c r="O5681" s="46">
        <f t="shared" ca="1" si="717"/>
        <v>0.39486290806644075</v>
      </c>
      <c r="P5681" s="46">
        <f t="shared" ca="1" si="718"/>
        <v>0.35757310987332136</v>
      </c>
      <c r="Q5681" s="47">
        <f t="shared" ca="1" si="713"/>
        <v>0.4694425044526796</v>
      </c>
      <c r="R5681" s="47">
        <f t="shared" ca="1" si="714"/>
        <v>-0.12713384581804127</v>
      </c>
      <c r="S5681" s="97">
        <f t="shared" ca="1" si="719"/>
        <v>0.13386453112419974</v>
      </c>
      <c r="V5681">
        <v>5664</v>
      </c>
      <c r="W5681" s="46">
        <v>-0.34014685884816898</v>
      </c>
    </row>
    <row r="5682" spans="10:23">
      <c r="J5682">
        <v>5665</v>
      </c>
      <c r="K5682" s="93">
        <f t="shared" ca="1" si="715"/>
        <v>-0.62171578446742426</v>
      </c>
      <c r="L5682" s="93">
        <f t="shared" ca="1" si="715"/>
        <v>0.96586425778698759</v>
      </c>
      <c r="M5682" s="93">
        <f t="shared" ca="1" si="716"/>
        <v>-0.62171578446742426</v>
      </c>
      <c r="N5682" s="101">
        <f t="shared" ca="1" si="712"/>
        <v>0.71800009807762399</v>
      </c>
      <c r="O5682" s="46">
        <f t="shared" ca="1" si="717"/>
        <v>9.7106324681612094E-2</v>
      </c>
      <c r="P5682" s="46">
        <f t="shared" ca="1" si="718"/>
        <v>0.20869481818090702</v>
      </c>
      <c r="Q5682" s="47">
        <f t="shared" ca="1" si="713"/>
        <v>-0.12607066231697778</v>
      </c>
      <c r="R5682" s="47">
        <f t="shared" ca="1" si="714"/>
        <v>0.26551799350516836</v>
      </c>
      <c r="S5682" s="97">
        <f t="shared" ca="1" si="719"/>
        <v>0.18131215909339021</v>
      </c>
      <c r="V5682">
        <v>5665</v>
      </c>
      <c r="W5682" s="46">
        <v>0.56954563942952796</v>
      </c>
    </row>
    <row r="5683" spans="10:23">
      <c r="J5683">
        <v>5666</v>
      </c>
      <c r="K5683" s="93">
        <f t="shared" ca="1" si="715"/>
        <v>3.9171735013265735E-2</v>
      </c>
      <c r="L5683" s="93">
        <f t="shared" ca="1" si="715"/>
        <v>1.3354251034990738</v>
      </c>
      <c r="M5683" s="93">
        <f t="shared" ca="1" si="716"/>
        <v>3.9171735013265735E-2</v>
      </c>
      <c r="N5683" s="101">
        <f t="shared" ca="1" si="712"/>
        <v>1.278551580202316</v>
      </c>
      <c r="O5683" s="46">
        <f t="shared" ca="1" si="717"/>
        <v>0.33434476872243646</v>
      </c>
      <c r="P5683" s="46">
        <f t="shared" ca="1" si="718"/>
        <v>0.32731404020131921</v>
      </c>
      <c r="Q5683" s="47">
        <f t="shared" ca="1" si="713"/>
        <v>0.34840622576467101</v>
      </c>
      <c r="R5683" s="47">
        <f t="shared" ca="1" si="714"/>
        <v>0.35615495825010457</v>
      </c>
      <c r="S5683" s="97">
        <f t="shared" ca="1" si="719"/>
        <v>0.34524986348627051</v>
      </c>
      <c r="V5683">
        <v>5666</v>
      </c>
      <c r="W5683" s="46">
        <v>0.25060137542605299</v>
      </c>
    </row>
    <row r="5684" spans="10:23">
      <c r="J5684">
        <v>5667</v>
      </c>
      <c r="K5684" s="93">
        <f t="shared" ca="1" si="715"/>
        <v>-0.67005793958658311</v>
      </c>
      <c r="L5684" s="93">
        <f t="shared" ca="1" si="715"/>
        <v>-0.19756004060206581</v>
      </c>
      <c r="M5684" s="93">
        <f t="shared" ca="1" si="716"/>
        <v>-0.67005793958658311</v>
      </c>
      <c r="N5684" s="101">
        <f t="shared" ca="1" si="712"/>
        <v>-0.40039680976543474</v>
      </c>
      <c r="O5684" s="46">
        <f t="shared" ca="1" si="717"/>
        <v>7.9752966774261691E-2</v>
      </c>
      <c r="P5684" s="46">
        <f t="shared" ca="1" si="718"/>
        <v>0.20001813922723183</v>
      </c>
      <c r="Q5684" s="47">
        <f t="shared" ca="1" si="713"/>
        <v>-0.16077737813167858</v>
      </c>
      <c r="R5684" s="47">
        <f t="shared" ca="1" si="714"/>
        <v>8.4681613012879936E-2</v>
      </c>
      <c r="S5684" s="97">
        <f t="shared" ca="1" si="719"/>
        <v>8.2217289893570814E-2</v>
      </c>
      <c r="V5684">
        <v>5667</v>
      </c>
      <c r="W5684" s="46">
        <v>0.30480795330473298</v>
      </c>
    </row>
    <row r="5685" spans="10:23">
      <c r="J5685">
        <v>5668</v>
      </c>
      <c r="K5685" s="93">
        <f t="shared" ca="1" si="715"/>
        <v>-0.83814230674583201</v>
      </c>
      <c r="L5685" s="93">
        <f t="shared" ca="1" si="715"/>
        <v>-0.55559656005778968</v>
      </c>
      <c r="M5685" s="93">
        <f t="shared" ca="1" si="716"/>
        <v>-0.83814230674583201</v>
      </c>
      <c r="N5685" s="101">
        <f t="shared" ca="1" si="712"/>
        <v>-0.7932998141142853</v>
      </c>
      <c r="O5685" s="46">
        <f t="shared" ca="1" si="717"/>
        <v>1.9415810212763118E-2</v>
      </c>
      <c r="P5685" s="46">
        <f t="shared" ca="1" si="718"/>
        <v>0.16984956094648254</v>
      </c>
      <c r="Q5685" s="47">
        <f t="shared" ca="1" si="713"/>
        <v>-0.28145169125467573</v>
      </c>
      <c r="R5685" s="47">
        <f t="shared" ca="1" si="714"/>
        <v>2.1152148032489992E-2</v>
      </c>
      <c r="S5685" s="97">
        <f t="shared" ca="1" si="719"/>
        <v>2.0283979122626555E-2</v>
      </c>
      <c r="V5685">
        <v>5668</v>
      </c>
      <c r="W5685" s="46">
        <v>1.4837650389689301</v>
      </c>
    </row>
    <row r="5686" spans="10:23">
      <c r="J5686">
        <v>5669</v>
      </c>
      <c r="K5686" s="93">
        <f t="shared" ca="1" si="715"/>
        <v>0.47501823604727422</v>
      </c>
      <c r="L5686" s="93">
        <f t="shared" ca="1" si="715"/>
        <v>0.4079673205165506</v>
      </c>
      <c r="M5686" s="93">
        <f t="shared" ca="1" si="716"/>
        <v>0.47501823604727422</v>
      </c>
      <c r="N5686" s="101">
        <f t="shared" ca="1" si="712"/>
        <v>0.5378534133513877</v>
      </c>
      <c r="O5686" s="46">
        <f t="shared" ca="1" si="717"/>
        <v>0.49080035715175752</v>
      </c>
      <c r="P5686" s="46">
        <f t="shared" ca="1" si="718"/>
        <v>0.40554183441597974</v>
      </c>
      <c r="Q5686" s="47">
        <f t="shared" ca="1" si="713"/>
        <v>0.66131740262331307</v>
      </c>
      <c r="R5686" s="47">
        <f t="shared" ca="1" si="714"/>
        <v>0.23638962754213458</v>
      </c>
      <c r="S5686" s="97">
        <f t="shared" ca="1" si="719"/>
        <v>0.36359499234694603</v>
      </c>
      <c r="V5686">
        <v>5669</v>
      </c>
      <c r="W5686" s="46">
        <v>0.95063937331256798</v>
      </c>
    </row>
    <row r="5687" spans="10:23">
      <c r="J5687">
        <v>5670</v>
      </c>
      <c r="K5687" s="93">
        <f t="shared" ca="1" si="715"/>
        <v>0.44852635233518462</v>
      </c>
      <c r="L5687" s="93">
        <f t="shared" ca="1" si="715"/>
        <v>-0.62550367123365247</v>
      </c>
      <c r="M5687" s="93">
        <f t="shared" ca="1" si="716"/>
        <v>0.44852635233518462</v>
      </c>
      <c r="N5687" s="101">
        <f t="shared" ca="1" si="712"/>
        <v>-0.45038807273051806</v>
      </c>
      <c r="O5687" s="46">
        <f t="shared" ca="1" si="717"/>
        <v>0.48129057963847488</v>
      </c>
      <c r="P5687" s="46">
        <f t="shared" ca="1" si="718"/>
        <v>0.40078694565933842</v>
      </c>
      <c r="Q5687" s="47">
        <f t="shared" ca="1" si="713"/>
        <v>0.6422978475967478</v>
      </c>
      <c r="R5687" s="47">
        <f t="shared" ca="1" si="714"/>
        <v>7.6598401241238984E-2</v>
      </c>
      <c r="S5687" s="97">
        <f t="shared" ca="1" si="719"/>
        <v>0.27894449043985692</v>
      </c>
      <c r="V5687">
        <v>5670</v>
      </c>
      <c r="W5687" s="46">
        <v>-0.38928280086400202</v>
      </c>
    </row>
    <row r="5688" spans="10:23">
      <c r="J5688">
        <v>5671</v>
      </c>
      <c r="K5688" s="93">
        <f t="shared" ca="1" si="715"/>
        <v>-0.6180062211459677</v>
      </c>
      <c r="L5688" s="93">
        <f t="shared" ca="1" si="715"/>
        <v>0.85183520406292457</v>
      </c>
      <c r="M5688" s="93">
        <f t="shared" ca="1" si="716"/>
        <v>-0.6180062211459677</v>
      </c>
      <c r="N5688" s="101">
        <f t="shared" ca="1" si="712"/>
        <v>0.61107079363264627</v>
      </c>
      <c r="O5688" s="46">
        <f t="shared" ca="1" si="717"/>
        <v>9.8437944669147626E-2</v>
      </c>
      <c r="P5688" s="46">
        <f t="shared" ca="1" si="718"/>
        <v>0.2093606281746748</v>
      </c>
      <c r="Q5688" s="47">
        <f t="shared" ca="1" si="713"/>
        <v>-0.12340742234190671</v>
      </c>
      <c r="R5688" s="47">
        <f t="shared" ca="1" si="714"/>
        <v>0.24822832804849204</v>
      </c>
      <c r="S5688" s="97">
        <f t="shared" ca="1" si="719"/>
        <v>0.17333313635881983</v>
      </c>
      <c r="V5688">
        <v>5671</v>
      </c>
      <c r="W5688" s="46">
        <v>-0.214733519017728</v>
      </c>
    </row>
    <row r="5689" spans="10:23">
      <c r="J5689">
        <v>5672</v>
      </c>
      <c r="K5689" s="93">
        <f t="shared" ca="1" si="715"/>
        <v>0.39068841689908407</v>
      </c>
      <c r="L5689" s="93">
        <f t="shared" ca="1" si="715"/>
        <v>-1.3733299974092681</v>
      </c>
      <c r="M5689" s="93">
        <f t="shared" ca="1" si="716"/>
        <v>0.39068841689908407</v>
      </c>
      <c r="N5689" s="101">
        <f t="shared" ca="1" si="712"/>
        <v>-1.1777834012408224</v>
      </c>
      <c r="O5689" s="46">
        <f t="shared" ca="1" si="717"/>
        <v>0.46052852648277892</v>
      </c>
      <c r="P5689" s="46">
        <f t="shared" ca="1" si="718"/>
        <v>0.39040591908149047</v>
      </c>
      <c r="Q5689" s="47">
        <f t="shared" ca="1" si="713"/>
        <v>0.60077374128535588</v>
      </c>
      <c r="R5689" s="47">
        <f t="shared" ca="1" si="714"/>
        <v>-4.1015960415473562E-2</v>
      </c>
      <c r="S5689" s="97">
        <f t="shared" ca="1" si="719"/>
        <v>0.20975628303365268</v>
      </c>
      <c r="V5689">
        <v>5672</v>
      </c>
      <c r="W5689" s="46">
        <v>-7.2388395109865999E-2</v>
      </c>
    </row>
    <row r="5690" spans="10:23">
      <c r="J5690">
        <v>5673</v>
      </c>
      <c r="K5690" s="93">
        <f t="shared" ca="1" si="715"/>
        <v>0.53046608114804261</v>
      </c>
      <c r="L5690" s="93">
        <f t="shared" ca="1" si="715"/>
        <v>0.68503429391976411</v>
      </c>
      <c r="M5690" s="93">
        <f t="shared" ca="1" si="716"/>
        <v>0.53046608114804261</v>
      </c>
      <c r="N5690" s="101">
        <f t="shared" ca="1" si="712"/>
        <v>0.81816961147351686</v>
      </c>
      <c r="O5690" s="46">
        <f t="shared" ca="1" si="717"/>
        <v>0.51070444084130773</v>
      </c>
      <c r="P5690" s="46">
        <f t="shared" ca="1" si="718"/>
        <v>0.41549387626075485</v>
      </c>
      <c r="Q5690" s="47">
        <f t="shared" ca="1" si="713"/>
        <v>0.7011255700024136</v>
      </c>
      <c r="R5690" s="47">
        <f t="shared" ca="1" si="714"/>
        <v>0.28171465151732467</v>
      </c>
      <c r="S5690" s="97">
        <f t="shared" ca="1" si="719"/>
        <v>0.3962095461793162</v>
      </c>
      <c r="V5690">
        <v>5673</v>
      </c>
      <c r="W5690" s="46">
        <v>0.21262208332802901</v>
      </c>
    </row>
    <row r="5691" spans="10:23">
      <c r="J5691">
        <v>5674</v>
      </c>
      <c r="K5691" s="93">
        <f t="shared" ca="1" si="715"/>
        <v>-0.24567867488017048</v>
      </c>
      <c r="L5691" s="93">
        <f t="shared" ca="1" si="715"/>
        <v>-0.56190679652103737</v>
      </c>
      <c r="M5691" s="93">
        <f t="shared" ca="1" si="716"/>
        <v>-0.24567867488017048</v>
      </c>
      <c r="N5691" s="101">
        <f t="shared" ca="1" si="712"/>
        <v>-0.61086571718106542</v>
      </c>
      <c r="O5691" s="46">
        <f t="shared" ca="1" si="717"/>
        <v>0.23209216743165911</v>
      </c>
      <c r="P5691" s="46">
        <f t="shared" ca="1" si="718"/>
        <v>0.27618773955593051</v>
      </c>
      <c r="Q5691" s="47">
        <f t="shared" ca="1" si="713"/>
        <v>0.14390102318311623</v>
      </c>
      <c r="R5691" s="47">
        <f t="shared" ca="1" si="714"/>
        <v>5.0650371370221423E-2</v>
      </c>
      <c r="S5691" s="97">
        <f t="shared" ca="1" si="719"/>
        <v>0.14137126940094027</v>
      </c>
      <c r="V5691">
        <v>5674</v>
      </c>
      <c r="W5691" s="46">
        <v>0.114176691936256</v>
      </c>
    </row>
    <row r="5692" spans="10:23">
      <c r="J5692">
        <v>5675</v>
      </c>
      <c r="K5692" s="93">
        <f t="shared" ca="1" si="715"/>
        <v>1.7183240573509961</v>
      </c>
      <c r="L5692" s="93">
        <f t="shared" ca="1" si="715"/>
        <v>3.3766246514753351E-2</v>
      </c>
      <c r="M5692" s="93">
        <f t="shared" ca="1" si="716"/>
        <v>1.7183240573509961</v>
      </c>
      <c r="N5692" s="101">
        <f t="shared" ca="1" si="712"/>
        <v>0.57847880911585392</v>
      </c>
      <c r="O5692" s="46">
        <f t="shared" ca="1" si="717"/>
        <v>0.93710919158816341</v>
      </c>
      <c r="P5692" s="46">
        <f t="shared" ca="1" si="718"/>
        <v>0.62869625163418275</v>
      </c>
      <c r="Q5692" s="47">
        <f t="shared" ca="1" si="713"/>
        <v>1.5539350714961249</v>
      </c>
      <c r="R5692" s="47">
        <f t="shared" ca="1" si="714"/>
        <v>0.2429584489279889</v>
      </c>
      <c r="S5692" s="97">
        <f t="shared" ca="1" si="719"/>
        <v>0.59003382025807616</v>
      </c>
      <c r="V5692">
        <v>5675</v>
      </c>
      <c r="W5692" s="46">
        <v>-0.240706578374137</v>
      </c>
    </row>
    <row r="5693" spans="10:23">
      <c r="J5693">
        <v>5676</v>
      </c>
      <c r="K5693" s="93">
        <f t="shared" ca="1" si="715"/>
        <v>-0.29114573075772737</v>
      </c>
      <c r="L5693" s="93">
        <f t="shared" ca="1" si="715"/>
        <v>-0.11769084329289443</v>
      </c>
      <c r="M5693" s="93">
        <f t="shared" ca="1" si="716"/>
        <v>-0.29114573075772737</v>
      </c>
      <c r="N5693" s="101">
        <f t="shared" ca="1" si="712"/>
        <v>-0.20417158376276068</v>
      </c>
      <c r="O5693" s="46">
        <f t="shared" ca="1" si="717"/>
        <v>0.21577088238154252</v>
      </c>
      <c r="P5693" s="46">
        <f t="shared" ca="1" si="718"/>
        <v>0.26802709703087224</v>
      </c>
      <c r="Q5693" s="47">
        <f t="shared" ca="1" si="713"/>
        <v>0.1112584530828831</v>
      </c>
      <c r="R5693" s="47">
        <f t="shared" ca="1" si="714"/>
        <v>0.11640975834550663</v>
      </c>
      <c r="S5693" s="97">
        <f t="shared" ca="1" si="719"/>
        <v>0.16609032036352456</v>
      </c>
      <c r="V5693">
        <v>5676</v>
      </c>
      <c r="W5693" s="46">
        <v>0.41370115913035699</v>
      </c>
    </row>
    <row r="5694" spans="10:23">
      <c r="J5694">
        <v>5677</v>
      </c>
      <c r="K5694" s="93">
        <f t="shared" ca="1" si="715"/>
        <v>1.3727981940267568</v>
      </c>
      <c r="L5694" s="93">
        <f t="shared" ca="1" si="715"/>
        <v>0.9379384252127676</v>
      </c>
      <c r="M5694" s="93">
        <f t="shared" ca="1" si="716"/>
        <v>1.3727981940267568</v>
      </c>
      <c r="N5694" s="101">
        <f t="shared" ca="1" si="712"/>
        <v>1.3258242750285749</v>
      </c>
      <c r="O5694" s="46">
        <f t="shared" ca="1" si="717"/>
        <v>0.81307595480481965</v>
      </c>
      <c r="P5694" s="46">
        <f t="shared" ca="1" si="718"/>
        <v>0.56667963324251081</v>
      </c>
      <c r="Q5694" s="47">
        <f t="shared" ca="1" si="713"/>
        <v>1.3058685979294373</v>
      </c>
      <c r="R5694" s="47">
        <f t="shared" ca="1" si="714"/>
        <v>0.36379859797098335</v>
      </c>
      <c r="S5694" s="97">
        <f t="shared" ca="1" si="719"/>
        <v>0.58843727638790155</v>
      </c>
      <c r="V5694">
        <v>5677</v>
      </c>
      <c r="W5694" s="46">
        <v>1.0481293691471001</v>
      </c>
    </row>
    <row r="5695" spans="10:23">
      <c r="J5695">
        <v>5678</v>
      </c>
      <c r="K5695" s="93">
        <f t="shared" ca="1" si="715"/>
        <v>-1.6731238896912632</v>
      </c>
      <c r="L5695" s="93">
        <f t="shared" ca="1" si="715"/>
        <v>1.6251426864013201</v>
      </c>
      <c r="M5695" s="93">
        <f t="shared" ca="1" si="716"/>
        <v>-1.6731238896912632</v>
      </c>
      <c r="N5695" s="101">
        <f t="shared" ca="1" si="712"/>
        <v>1.0086795282267409</v>
      </c>
      <c r="O5695" s="46">
        <f t="shared" ca="1" si="717"/>
        <v>-0.28031708790032728</v>
      </c>
      <c r="P5695" s="46">
        <f t="shared" ca="1" si="718"/>
        <v>1.9983111889937344E-2</v>
      </c>
      <c r="Q5695" s="47">
        <f t="shared" ca="1" si="713"/>
        <v>-0.88091748748085652</v>
      </c>
      <c r="R5695" s="47">
        <f t="shared" ca="1" si="714"/>
        <v>0.31251867426805158</v>
      </c>
      <c r="S5695" s="97">
        <f t="shared" ca="1" si="719"/>
        <v>1.610079318386215E-2</v>
      </c>
      <c r="V5695">
        <v>5678</v>
      </c>
      <c r="W5695" s="46">
        <v>0.58909389670682599</v>
      </c>
    </row>
    <row r="5696" spans="10:23">
      <c r="J5696">
        <v>5679</v>
      </c>
      <c r="K5696" s="93">
        <f t="shared" ca="1" si="715"/>
        <v>-0.92446654922976723</v>
      </c>
      <c r="L5696" s="93">
        <f t="shared" ca="1" si="715"/>
        <v>-0.32114686568505835</v>
      </c>
      <c r="M5696" s="93">
        <f t="shared" ca="1" si="716"/>
        <v>-0.92446654922976723</v>
      </c>
      <c r="N5696" s="101">
        <f t="shared" ca="1" si="712"/>
        <v>-0.59847504608016389</v>
      </c>
      <c r="O5696" s="46">
        <f t="shared" ca="1" si="717"/>
        <v>-1.1571957548358935E-2</v>
      </c>
      <c r="P5696" s="46">
        <f t="shared" ca="1" si="718"/>
        <v>0.15435567706592151</v>
      </c>
      <c r="Q5696" s="47">
        <f t="shared" ca="1" si="713"/>
        <v>-0.34342722677691984</v>
      </c>
      <c r="R5696" s="47">
        <f t="shared" ca="1" si="714"/>
        <v>5.265384982947327E-2</v>
      </c>
      <c r="S5696" s="97">
        <f t="shared" ca="1" si="719"/>
        <v>2.0540946140557167E-2</v>
      </c>
      <c r="V5696">
        <v>5679</v>
      </c>
      <c r="W5696" s="46">
        <v>0.26496309108124499</v>
      </c>
    </row>
    <row r="5697" spans="10:23">
      <c r="J5697">
        <v>5680</v>
      </c>
      <c r="K5697" s="93">
        <f t="shared" ca="1" si="715"/>
        <v>0.40579552399513602</v>
      </c>
      <c r="L5697" s="93">
        <f t="shared" ca="1" si="715"/>
        <v>-6.8790879067901017E-2</v>
      </c>
      <c r="M5697" s="93">
        <f t="shared" ca="1" si="716"/>
        <v>0.40579552399513602</v>
      </c>
      <c r="N5697" s="101">
        <f t="shared" ca="1" si="712"/>
        <v>6.3832604148618327E-2</v>
      </c>
      <c r="O5697" s="46">
        <f t="shared" ca="1" si="717"/>
        <v>0.4659515167432724</v>
      </c>
      <c r="P5697" s="46">
        <f t="shared" ca="1" si="718"/>
        <v>0.39311741421173718</v>
      </c>
      <c r="Q5697" s="47">
        <f t="shared" ca="1" si="713"/>
        <v>0.61161972180634283</v>
      </c>
      <c r="R5697" s="47">
        <f t="shared" ca="1" si="714"/>
        <v>0.15974402273661475</v>
      </c>
      <c r="S5697" s="97">
        <f t="shared" ca="1" si="719"/>
        <v>0.31284776973994355</v>
      </c>
      <c r="V5697">
        <v>5680</v>
      </c>
      <c r="W5697" s="46">
        <v>0.117440467762132</v>
      </c>
    </row>
    <row r="5698" spans="10:23">
      <c r="J5698">
        <v>5681</v>
      </c>
      <c r="K5698" s="93">
        <f t="shared" ca="1" si="715"/>
        <v>1.6379816208231956</v>
      </c>
      <c r="L5698" s="93">
        <f t="shared" ca="1" si="715"/>
        <v>0.85959941895370917</v>
      </c>
      <c r="M5698" s="93">
        <f t="shared" ca="1" si="716"/>
        <v>1.6379816208231956</v>
      </c>
      <c r="N5698" s="101">
        <f t="shared" ca="1" si="712"/>
        <v>1.3358866589610354</v>
      </c>
      <c r="O5698" s="46">
        <f t="shared" ca="1" si="717"/>
        <v>0.90826870955382077</v>
      </c>
      <c r="P5698" s="46">
        <f t="shared" ca="1" si="718"/>
        <v>0.61427601061701131</v>
      </c>
      <c r="Q5698" s="47">
        <f t="shared" ca="1" si="713"/>
        <v>1.4962541074274396</v>
      </c>
      <c r="R5698" s="47">
        <f t="shared" ca="1" si="714"/>
        <v>0.3654256098812535</v>
      </c>
      <c r="S5698" s="97">
        <f t="shared" ca="1" si="719"/>
        <v>0.63684715971753714</v>
      </c>
      <c r="V5698">
        <v>5681</v>
      </c>
      <c r="W5698" s="46">
        <v>1.00310924006014</v>
      </c>
    </row>
    <row r="5699" spans="10:23">
      <c r="J5699">
        <v>5682</v>
      </c>
      <c r="K5699" s="93">
        <f t="shared" ca="1" si="715"/>
        <v>-2.4627848877891072</v>
      </c>
      <c r="L5699" s="93">
        <f t="shared" ca="1" si="715"/>
        <v>-0.31066679615665271</v>
      </c>
      <c r="M5699" s="93">
        <f t="shared" ca="1" si="716"/>
        <v>-2.4627848877891072</v>
      </c>
      <c r="N5699" s="101">
        <f t="shared" ca="1" si="712"/>
        <v>-1.0777588100607853</v>
      </c>
      <c r="O5699" s="46">
        <f t="shared" ca="1" si="717"/>
        <v>-0.56378127959161939</v>
      </c>
      <c r="P5699" s="46">
        <f t="shared" ca="1" si="718"/>
        <v>-0.12174898395570871</v>
      </c>
      <c r="Q5699" s="47">
        <f t="shared" ca="1" si="713"/>
        <v>-1.4478458708634407</v>
      </c>
      <c r="R5699" s="47">
        <f t="shared" ca="1" si="714"/>
        <v>-2.4842735237210617E-2</v>
      </c>
      <c r="S5699" s="97">
        <f t="shared" ca="1" si="719"/>
        <v>-0.29431200741441499</v>
      </c>
      <c r="V5699">
        <v>5682</v>
      </c>
      <c r="W5699" s="46">
        <v>0.22329680453314199</v>
      </c>
    </row>
    <row r="5700" spans="10:23">
      <c r="J5700">
        <v>5683</v>
      </c>
      <c r="K5700" s="93">
        <f t="shared" ca="1" si="715"/>
        <v>0.42071666803917324</v>
      </c>
      <c r="L5700" s="93">
        <f t="shared" ca="1" si="715"/>
        <v>0.93209802448840451</v>
      </c>
      <c r="M5700" s="93">
        <f t="shared" ca="1" si="716"/>
        <v>0.42071666803917324</v>
      </c>
      <c r="N5700" s="101">
        <f t="shared" ca="1" si="712"/>
        <v>1.0175038053899905</v>
      </c>
      <c r="O5700" s="46">
        <f t="shared" ca="1" si="717"/>
        <v>0.47130775194513841</v>
      </c>
      <c r="P5700" s="46">
        <f t="shared" ca="1" si="718"/>
        <v>0.39579553181267019</v>
      </c>
      <c r="Q5700" s="47">
        <f t="shared" ca="1" si="713"/>
        <v>0.62233219221007485</v>
      </c>
      <c r="R5700" s="47">
        <f t="shared" ca="1" si="714"/>
        <v>0.31394549361230417</v>
      </c>
      <c r="S5700" s="97">
        <f t="shared" ca="1" si="719"/>
        <v>0.39262662277872129</v>
      </c>
      <c r="V5700">
        <v>5683</v>
      </c>
      <c r="W5700" s="46">
        <v>-0.168019347082842</v>
      </c>
    </row>
    <row r="5701" spans="10:23">
      <c r="J5701">
        <v>5684</v>
      </c>
      <c r="K5701" s="93">
        <f t="shared" ca="1" si="715"/>
        <v>-1.5519997016791858</v>
      </c>
      <c r="L5701" s="93">
        <f t="shared" ca="1" si="715"/>
        <v>-0.23783851449840648</v>
      </c>
      <c r="M5701" s="93">
        <f t="shared" ca="1" si="716"/>
        <v>-1.5519997016791858</v>
      </c>
      <c r="N5701" s="101">
        <f t="shared" ca="1" si="712"/>
        <v>-0.71906141920432765</v>
      </c>
      <c r="O5701" s="46">
        <f t="shared" ca="1" si="717"/>
        <v>-0.23683720206094405</v>
      </c>
      <c r="P5701" s="46">
        <f t="shared" ca="1" si="718"/>
        <v>4.1723054809628957E-2</v>
      </c>
      <c r="Q5701" s="47">
        <f t="shared" ca="1" si="713"/>
        <v>-0.79395771580209007</v>
      </c>
      <c r="R5701" s="47">
        <f t="shared" ca="1" si="714"/>
        <v>3.3155938936173149E-2</v>
      </c>
      <c r="S5701" s="97">
        <f t="shared" ca="1" si="719"/>
        <v>-0.10184063156238546</v>
      </c>
      <c r="V5701">
        <v>5684</v>
      </c>
      <c r="W5701" s="46">
        <v>1.2311514112101001</v>
      </c>
    </row>
    <row r="5702" spans="10:23">
      <c r="J5702">
        <v>5685</v>
      </c>
      <c r="K5702" s="93">
        <f t="shared" ca="1" si="715"/>
        <v>-0.78000315470959414</v>
      </c>
      <c r="L5702" s="93">
        <f t="shared" ca="1" si="715"/>
        <v>-2.0740817647895753</v>
      </c>
      <c r="M5702" s="93">
        <f t="shared" ca="1" si="716"/>
        <v>-0.78000315470959414</v>
      </c>
      <c r="N5702" s="101">
        <f t="shared" ca="1" si="712"/>
        <v>-2.2144605536050705</v>
      </c>
      <c r="O5702" s="46">
        <f t="shared" ca="1" si="717"/>
        <v>4.0285990932423354E-2</v>
      </c>
      <c r="P5702" s="46">
        <f t="shared" ca="1" si="718"/>
        <v>0.18028465130631266</v>
      </c>
      <c r="Q5702" s="47">
        <f t="shared" ca="1" si="713"/>
        <v>-0.23971132981535526</v>
      </c>
      <c r="R5702" s="47">
        <f t="shared" ca="1" si="714"/>
        <v>-0.20863887018742205</v>
      </c>
      <c r="S5702" s="97">
        <f t="shared" ca="1" si="719"/>
        <v>-8.417643962749935E-2</v>
      </c>
      <c r="V5702">
        <v>5685</v>
      </c>
      <c r="W5702" s="46">
        <v>-0.184445459432029</v>
      </c>
    </row>
    <row r="5703" spans="10:23">
      <c r="J5703">
        <v>5686</v>
      </c>
      <c r="K5703" s="93">
        <f t="shared" ca="1" si="715"/>
        <v>0.67397883268901404</v>
      </c>
      <c r="L5703" s="93">
        <f t="shared" ca="1" si="715"/>
        <v>0.10185690800102493</v>
      </c>
      <c r="M5703" s="93">
        <f t="shared" ca="1" si="716"/>
        <v>0.67397883268901404</v>
      </c>
      <c r="N5703" s="101">
        <f t="shared" ca="1" si="712"/>
        <v>0.31090921065639365</v>
      </c>
      <c r="O5703" s="46">
        <f t="shared" ca="1" si="717"/>
        <v>0.5622211375136108</v>
      </c>
      <c r="P5703" s="46">
        <f t="shared" ca="1" si="718"/>
        <v>0.44125222459690638</v>
      </c>
      <c r="Q5703" s="47">
        <f t="shared" ca="1" si="713"/>
        <v>0.80415896334701975</v>
      </c>
      <c r="R5703" s="47">
        <f t="shared" ca="1" si="714"/>
        <v>0.19969445438735511</v>
      </c>
      <c r="S5703" s="97">
        <f t="shared" ca="1" si="719"/>
        <v>0.38095779595048296</v>
      </c>
      <c r="V5703">
        <v>5686</v>
      </c>
      <c r="W5703" s="46">
        <v>7.2217330046826497E-2</v>
      </c>
    </row>
    <row r="5704" spans="10:23">
      <c r="J5704">
        <v>5687</v>
      </c>
      <c r="K5704" s="93">
        <f t="shared" ca="1" si="715"/>
        <v>0.10829771619594969</v>
      </c>
      <c r="L5704" s="93">
        <f t="shared" ca="1" si="715"/>
        <v>-0.82491398117349768</v>
      </c>
      <c r="M5704" s="93">
        <f t="shared" ca="1" si="716"/>
        <v>0.10829771619594969</v>
      </c>
      <c r="N5704" s="101">
        <f t="shared" ca="1" si="712"/>
        <v>-0.74764597398707366</v>
      </c>
      <c r="O5704" s="46">
        <f t="shared" ca="1" si="717"/>
        <v>0.35915888570176974</v>
      </c>
      <c r="P5704" s="46">
        <f t="shared" ca="1" si="718"/>
        <v>0.33972109869098588</v>
      </c>
      <c r="Q5704" s="47">
        <f t="shared" ca="1" si="713"/>
        <v>0.39803445972333756</v>
      </c>
      <c r="R5704" s="47">
        <f t="shared" ca="1" si="714"/>
        <v>2.8534031106631219E-2</v>
      </c>
      <c r="S5704" s="97">
        <f t="shared" ca="1" si="719"/>
        <v>0.19384645840420048</v>
      </c>
      <c r="V5704">
        <v>5687</v>
      </c>
      <c r="W5704" s="46">
        <v>-0.14270614206408699</v>
      </c>
    </row>
    <row r="5705" spans="10:23">
      <c r="J5705">
        <v>5688</v>
      </c>
      <c r="K5705" s="93">
        <f t="shared" ca="1" si="715"/>
        <v>-0.50128693349761855</v>
      </c>
      <c r="L5705" s="93">
        <f t="shared" ca="1" si="715"/>
        <v>-1.416447177708698</v>
      </c>
      <c r="M5705" s="93">
        <f t="shared" ca="1" si="716"/>
        <v>-0.50128693349761855</v>
      </c>
      <c r="N5705" s="101">
        <f t="shared" ca="1" si="712"/>
        <v>-1.5023302466670849</v>
      </c>
      <c r="O5705" s="46">
        <f t="shared" ca="1" si="717"/>
        <v>0.14033660574994117</v>
      </c>
      <c r="P5705" s="46">
        <f t="shared" ca="1" si="718"/>
        <v>0.23030995871507157</v>
      </c>
      <c r="Q5705" s="47">
        <f t="shared" ca="1" si="713"/>
        <v>-3.961010018031963E-2</v>
      </c>
      <c r="R5705" s="47">
        <f t="shared" ca="1" si="714"/>
        <v>-9.3492747873930415E-2</v>
      </c>
      <c r="S5705" s="97">
        <f t="shared" ca="1" si="719"/>
        <v>2.3421928938005376E-2</v>
      </c>
      <c r="V5705">
        <v>5688</v>
      </c>
      <c r="W5705" s="46">
        <v>0.28955234754141301</v>
      </c>
    </row>
    <row r="5706" spans="10:23">
      <c r="J5706">
        <v>5689</v>
      </c>
      <c r="K5706" s="93">
        <f t="shared" ca="1" si="715"/>
        <v>1.376010948256319</v>
      </c>
      <c r="L5706" s="93">
        <f t="shared" ca="1" si="715"/>
        <v>-0.9932622956171655</v>
      </c>
      <c r="M5706" s="93">
        <f t="shared" ca="1" si="716"/>
        <v>1.376010948256319</v>
      </c>
      <c r="N5706" s="101">
        <f t="shared" ca="1" si="712"/>
        <v>-0.50409293347738204</v>
      </c>
      <c r="O5706" s="46">
        <f t="shared" ca="1" si="717"/>
        <v>0.81422923549486181</v>
      </c>
      <c r="P5706" s="46">
        <f t="shared" ca="1" si="718"/>
        <v>0.56725627358753195</v>
      </c>
      <c r="Q5706" s="47">
        <f t="shared" ca="1" si="713"/>
        <v>1.3081751593095217</v>
      </c>
      <c r="R5706" s="47">
        <f t="shared" ca="1" si="714"/>
        <v>6.7914728598549523E-2</v>
      </c>
      <c r="S5706" s="97">
        <f t="shared" ca="1" si="719"/>
        <v>0.44107198204670567</v>
      </c>
      <c r="V5706">
        <v>5689</v>
      </c>
      <c r="W5706" s="46">
        <v>0.38811640743617698</v>
      </c>
    </row>
    <row r="5707" spans="10:23">
      <c r="J5707">
        <v>5690</v>
      </c>
      <c r="K5707" s="93">
        <f t="shared" ca="1" si="715"/>
        <v>1.916157659259992</v>
      </c>
      <c r="L5707" s="93">
        <f t="shared" ca="1" si="715"/>
        <v>-0.62863327456872808</v>
      </c>
      <c r="M5707" s="93">
        <f t="shared" ca="1" si="716"/>
        <v>1.916157659259992</v>
      </c>
      <c r="N5707" s="101">
        <f t="shared" ca="1" si="712"/>
        <v>1.3384482847488832E-2</v>
      </c>
      <c r="O5707" s="46">
        <f t="shared" ca="1" si="717"/>
        <v>1.0081254152456496</v>
      </c>
      <c r="P5707" s="46">
        <f t="shared" ca="1" si="718"/>
        <v>0.66420436346292577</v>
      </c>
      <c r="Q5707" s="47">
        <f t="shared" ca="1" si="713"/>
        <v>1.6959675188110974</v>
      </c>
      <c r="R5707" s="47">
        <f t="shared" ca="1" si="714"/>
        <v>0.15158694040318224</v>
      </c>
      <c r="S5707" s="97">
        <f t="shared" ca="1" si="719"/>
        <v>0.5798561778244159</v>
      </c>
      <c r="V5707">
        <v>5690</v>
      </c>
      <c r="W5707" s="46">
        <v>3.5068865125097402E-2</v>
      </c>
    </row>
    <row r="5708" spans="10:23">
      <c r="J5708">
        <v>5691</v>
      </c>
      <c r="K5708" s="93">
        <f t="shared" ca="1" si="715"/>
        <v>-0.2102144180055977</v>
      </c>
      <c r="L5708" s="93">
        <f t="shared" ca="1" si="715"/>
        <v>-1.2686380670352049</v>
      </c>
      <c r="M5708" s="93">
        <f t="shared" ca="1" si="716"/>
        <v>-0.2102144180055977</v>
      </c>
      <c r="N5708" s="101">
        <f t="shared" ca="1" si="712"/>
        <v>-1.2696273240405731</v>
      </c>
      <c r="O5708" s="46">
        <f t="shared" ca="1" si="717"/>
        <v>0.24482275300331413</v>
      </c>
      <c r="P5708" s="46">
        <f t="shared" ca="1" si="718"/>
        <v>0.28255303234175805</v>
      </c>
      <c r="Q5708" s="47">
        <f t="shared" ca="1" si="713"/>
        <v>0.1693621943264263</v>
      </c>
      <c r="R5708" s="47">
        <f t="shared" ca="1" si="714"/>
        <v>-5.5866432955988449E-2</v>
      </c>
      <c r="S5708" s="97">
        <f t="shared" ca="1" si="719"/>
        <v>9.4478160023662841E-2</v>
      </c>
      <c r="V5708">
        <v>5691</v>
      </c>
      <c r="W5708" s="46">
        <v>7.22134115119763E-2</v>
      </c>
    </row>
    <row r="5709" spans="10:23">
      <c r="J5709">
        <v>5692</v>
      </c>
      <c r="K5709" s="93">
        <f t="shared" ca="1" si="715"/>
        <v>7.3786139175861215E-2</v>
      </c>
      <c r="L5709" s="93">
        <f t="shared" ca="1" si="715"/>
        <v>0.67134381386930086</v>
      </c>
      <c r="M5709" s="93">
        <f t="shared" ca="1" si="716"/>
        <v>7.3786139175861215E-2</v>
      </c>
      <c r="N5709" s="101">
        <f t="shared" ca="1" si="712"/>
        <v>0.65995543096792308</v>
      </c>
      <c r="O5709" s="46">
        <f t="shared" ca="1" si="717"/>
        <v>0.34677028311463909</v>
      </c>
      <c r="P5709" s="46">
        <f t="shared" ca="1" si="718"/>
        <v>0.33352679739742053</v>
      </c>
      <c r="Q5709" s="47">
        <f t="shared" ca="1" si="713"/>
        <v>0.37325725454907616</v>
      </c>
      <c r="R5709" s="47">
        <f t="shared" ca="1" si="714"/>
        <v>0.25613260676689331</v>
      </c>
      <c r="S5709" s="97">
        <f t="shared" ca="1" si="719"/>
        <v>0.3014514449407662</v>
      </c>
      <c r="V5709">
        <v>5692</v>
      </c>
      <c r="W5709" s="46">
        <v>4.1516149970320701E-2</v>
      </c>
    </row>
    <row r="5710" spans="10:23">
      <c r="J5710">
        <v>5693</v>
      </c>
      <c r="K5710" s="93">
        <f t="shared" ca="1" si="715"/>
        <v>-1.0944177042802326</v>
      </c>
      <c r="L5710" s="93">
        <f t="shared" ca="1" si="715"/>
        <v>1.1631455943776623</v>
      </c>
      <c r="M5710" s="93">
        <f t="shared" ca="1" si="716"/>
        <v>-1.0944177042802326</v>
      </c>
      <c r="N5710" s="101">
        <f t="shared" ca="1" si="712"/>
        <v>0.75470940172551337</v>
      </c>
      <c r="O5710" s="46">
        <f t="shared" ca="1" si="717"/>
        <v>-7.2579233973846524E-2</v>
      </c>
      <c r="P5710" s="46">
        <f t="shared" ca="1" si="718"/>
        <v>0.12385203885317772</v>
      </c>
      <c r="Q5710" s="47">
        <f t="shared" ca="1" si="713"/>
        <v>-0.46544177962789501</v>
      </c>
      <c r="R5710" s="47">
        <f t="shared" ca="1" si="714"/>
        <v>0.27145361220683256</v>
      </c>
      <c r="S5710" s="97">
        <f t="shared" ca="1" si="719"/>
        <v>9.9437189116493019E-2</v>
      </c>
      <c r="V5710">
        <v>5693</v>
      </c>
      <c r="W5710" s="46">
        <v>-0.385482860123598</v>
      </c>
    </row>
    <row r="5711" spans="10:23">
      <c r="J5711">
        <v>5694</v>
      </c>
      <c r="K5711" s="93">
        <f t="shared" ca="1" si="715"/>
        <v>-9.4144596449085877E-2</v>
      </c>
      <c r="L5711" s="93">
        <f t="shared" ca="1" si="715"/>
        <v>-0.18149567964187757</v>
      </c>
      <c r="M5711" s="93">
        <f t="shared" ca="1" si="716"/>
        <v>-9.4144596449085877E-2</v>
      </c>
      <c r="N5711" s="101">
        <f t="shared" ca="1" si="712"/>
        <v>-0.20201309627115574</v>
      </c>
      <c r="O5711" s="46">
        <f t="shared" ca="1" si="717"/>
        <v>0.28648827558391954</v>
      </c>
      <c r="P5711" s="46">
        <f t="shared" ca="1" si="718"/>
        <v>0.30338579363206075</v>
      </c>
      <c r="Q5711" s="47">
        <f t="shared" ca="1" si="713"/>
        <v>0.25269323948763717</v>
      </c>
      <c r="R5711" s="47">
        <f t="shared" ca="1" si="714"/>
        <v>0.11675876956199194</v>
      </c>
      <c r="S5711" s="97">
        <f t="shared" ca="1" si="719"/>
        <v>0.20162352257295574</v>
      </c>
      <c r="V5711">
        <v>5694</v>
      </c>
      <c r="W5711" s="46">
        <v>0.75714692033404496</v>
      </c>
    </row>
    <row r="5712" spans="10:23">
      <c r="J5712">
        <v>5695</v>
      </c>
      <c r="K5712" s="93">
        <f t="shared" ca="1" si="715"/>
        <v>-0.96993572378574144</v>
      </c>
      <c r="L5712" s="93">
        <f t="shared" ca="1" si="715"/>
        <v>-0.95389175792590186</v>
      </c>
      <c r="M5712" s="93">
        <f t="shared" ca="1" si="716"/>
        <v>-0.96993572378574144</v>
      </c>
      <c r="N5712" s="101">
        <f t="shared" ca="1" si="712"/>
        <v>-1.2128300583690166</v>
      </c>
      <c r="O5712" s="46">
        <f t="shared" ca="1" si="717"/>
        <v>-2.78940031393487E-2</v>
      </c>
      <c r="P5712" s="46">
        <f t="shared" ca="1" si="718"/>
        <v>0.14619465427042663</v>
      </c>
      <c r="Q5712" s="47">
        <f t="shared" ca="1" si="713"/>
        <v>-0.37607131795889936</v>
      </c>
      <c r="R5712" s="47">
        <f t="shared" ca="1" si="714"/>
        <v>-4.6682741661891541E-2</v>
      </c>
      <c r="S5712" s="97">
        <f t="shared" ca="1" si="719"/>
        <v>-3.7288372400620121E-2</v>
      </c>
      <c r="V5712">
        <v>5695</v>
      </c>
      <c r="W5712" s="46">
        <v>0.630252060544086</v>
      </c>
    </row>
    <row r="5713" spans="10:23">
      <c r="J5713">
        <v>5696</v>
      </c>
      <c r="K5713" s="93">
        <f t="shared" ca="1" si="715"/>
        <v>-1.0369867419893173</v>
      </c>
      <c r="L5713" s="93">
        <f t="shared" ca="1" si="715"/>
        <v>0.57107773682327734</v>
      </c>
      <c r="M5713" s="93">
        <f t="shared" ca="1" si="716"/>
        <v>-1.0369867419893173</v>
      </c>
      <c r="N5713" s="101">
        <f t="shared" ca="1" si="712"/>
        <v>0.2116441541079227</v>
      </c>
      <c r="O5713" s="46">
        <f t="shared" ca="1" si="717"/>
        <v>-5.1963271753270646E-2</v>
      </c>
      <c r="P5713" s="46">
        <f t="shared" ca="1" si="718"/>
        <v>0.13416001996346566</v>
      </c>
      <c r="Q5713" s="47">
        <f t="shared" ca="1" si="713"/>
        <v>-0.42420985518674326</v>
      </c>
      <c r="R5713" s="47">
        <f t="shared" ca="1" si="714"/>
        <v>0.18364404025467693</v>
      </c>
      <c r="S5713" s="97">
        <f t="shared" ca="1" si="719"/>
        <v>6.5840384250703141E-2</v>
      </c>
      <c r="V5713">
        <v>5696</v>
      </c>
      <c r="W5713" s="46">
        <v>0.366527085816159</v>
      </c>
    </row>
    <row r="5714" spans="10:23">
      <c r="J5714">
        <v>5697</v>
      </c>
      <c r="K5714" s="93">
        <f t="shared" ca="1" si="715"/>
        <v>-0.59514442237422804</v>
      </c>
      <c r="L5714" s="93">
        <f t="shared" ca="1" si="715"/>
        <v>-1.0984188672965911</v>
      </c>
      <c r="M5714" s="93">
        <f t="shared" ca="1" si="716"/>
        <v>-0.59514442237422804</v>
      </c>
      <c r="N5714" s="101">
        <f t="shared" ref="N5714:N5777" ca="1" si="720">$N$2*K5714+SQRT(1-$N$2^2)*L5714</f>
        <v>-1.2306617392253365</v>
      </c>
      <c r="O5714" s="46">
        <f t="shared" ca="1" si="717"/>
        <v>0.10664463250741057</v>
      </c>
      <c r="P5714" s="46">
        <f t="shared" ca="1" si="718"/>
        <v>0.21346397209380627</v>
      </c>
      <c r="Q5714" s="47">
        <f t="shared" ref="Q5714:Q5777" ca="1" si="721">$K$2+K5714*$S$3</f>
        <v>-0.10699404666538082</v>
      </c>
      <c r="R5714" s="47">
        <f t="shared" ref="R5714:R5777" ca="1" si="722">$L$2+$L$3*N5714</f>
        <v>-4.9565990534932075E-2</v>
      </c>
      <c r="S5714" s="97">
        <f t="shared" ca="1" si="719"/>
        <v>2.853932098623925E-2</v>
      </c>
      <c r="V5714">
        <v>5697</v>
      </c>
      <c r="W5714" s="46">
        <v>-1.76611129035338E-2</v>
      </c>
    </row>
    <row r="5715" spans="10:23">
      <c r="J5715">
        <v>5698</v>
      </c>
      <c r="K5715" s="93">
        <f t="shared" ref="K5715:L5778" ca="1" si="723">_xlfn.NORM.S.INV(RAND())</f>
        <v>0.72027991453111828</v>
      </c>
      <c r="L5715" s="93">
        <f t="shared" ca="1" si="723"/>
        <v>1.6592692133918883</v>
      </c>
      <c r="M5715" s="93">
        <f t="shared" ref="M5715:M5778" ca="1" si="724">K5715</f>
        <v>0.72027991453111828</v>
      </c>
      <c r="N5715" s="101">
        <f t="shared" ca="1" si="720"/>
        <v>1.8021904171926069</v>
      </c>
      <c r="O5715" s="46">
        <f t="shared" ref="O5715:O5778" ca="1" si="725">$K$2+K5715*$K$3</f>
        <v>0.57884181242400856</v>
      </c>
      <c r="P5715" s="46">
        <f t="shared" ref="P5715:P5778" ca="1" si="726">$K$2+K5715*$R$3</f>
        <v>0.44956256205210526</v>
      </c>
      <c r="Q5715" s="47">
        <f t="shared" ca="1" si="721"/>
        <v>0.83740031316781516</v>
      </c>
      <c r="R5715" s="47">
        <f t="shared" ca="1" si="722"/>
        <v>0.44082342550216502</v>
      </c>
      <c r="S5715" s="97">
        <f t="shared" ref="S5715:S5778" ca="1" si="727">AVERAGE(R5715,O5715)</f>
        <v>0.50983261896308685</v>
      </c>
      <c r="V5715">
        <v>5698</v>
      </c>
      <c r="W5715" s="46">
        <v>0.33130606854775801</v>
      </c>
    </row>
    <row r="5716" spans="10:23">
      <c r="J5716">
        <v>5699</v>
      </c>
      <c r="K5716" s="93">
        <f t="shared" ca="1" si="723"/>
        <v>-1.5293775460703796</v>
      </c>
      <c r="L5716" s="93">
        <f t="shared" ca="1" si="723"/>
        <v>0.7976618550374408</v>
      </c>
      <c r="M5716" s="93">
        <f t="shared" ca="1" si="724"/>
        <v>-1.5293775460703796</v>
      </c>
      <c r="N5716" s="101">
        <f t="shared" ca="1" si="720"/>
        <v>0.26987342548976295</v>
      </c>
      <c r="O5716" s="46">
        <f t="shared" ca="1" si="725"/>
        <v>-0.22871653880239173</v>
      </c>
      <c r="P5716" s="46">
        <f t="shared" ca="1" si="726"/>
        <v>4.5783386438905116E-2</v>
      </c>
      <c r="Q5716" s="47">
        <f t="shared" ca="1" si="721"/>
        <v>-0.77771638928498543</v>
      </c>
      <c r="R5716" s="47">
        <f t="shared" ca="1" si="722"/>
        <v>0.19305927611732188</v>
      </c>
      <c r="S5716" s="97">
        <f t="shared" ca="1" si="727"/>
        <v>-1.7828631342534929E-2</v>
      </c>
      <c r="V5716">
        <v>5699</v>
      </c>
      <c r="W5716" s="46">
        <v>0.39791990275100497</v>
      </c>
    </row>
    <row r="5717" spans="10:23">
      <c r="J5717">
        <v>5700</v>
      </c>
      <c r="K5717" s="93">
        <f t="shared" ca="1" si="723"/>
        <v>-0.13236842325660533</v>
      </c>
      <c r="L5717" s="93">
        <f t="shared" ca="1" si="723"/>
        <v>0.68085220789984824</v>
      </c>
      <c r="M5717" s="93">
        <f t="shared" ca="1" si="724"/>
        <v>-0.13236842325660533</v>
      </c>
      <c r="N5717" s="101">
        <f t="shared" ca="1" si="720"/>
        <v>0.60340840384818373</v>
      </c>
      <c r="O5717" s="46">
        <f t="shared" ca="1" si="725"/>
        <v>0.27276708864998045</v>
      </c>
      <c r="P5717" s="46">
        <f t="shared" ca="1" si="726"/>
        <v>0.29652520016509121</v>
      </c>
      <c r="Q5717" s="47">
        <f t="shared" ca="1" si="721"/>
        <v>0.22525086561975899</v>
      </c>
      <c r="R5717" s="47">
        <f t="shared" ca="1" si="722"/>
        <v>0.2469893771672565</v>
      </c>
      <c r="S5717" s="97">
        <f t="shared" ca="1" si="727"/>
        <v>0.25987823290861845</v>
      </c>
      <c r="V5717">
        <v>5700</v>
      </c>
      <c r="W5717" s="46">
        <v>0.26552510716755401</v>
      </c>
    </row>
    <row r="5718" spans="10:23">
      <c r="J5718">
        <v>5701</v>
      </c>
      <c r="K5718" s="93">
        <f t="shared" ca="1" si="723"/>
        <v>1.0457978649997406</v>
      </c>
      <c r="L5718" s="93">
        <f t="shared" ca="1" si="723"/>
        <v>-0.36467967303326859</v>
      </c>
      <c r="M5718" s="93">
        <f t="shared" ca="1" si="724"/>
        <v>1.0457978649997406</v>
      </c>
      <c r="N5718" s="101">
        <f t="shared" ca="1" si="720"/>
        <v>-1.3159484972505575E-2</v>
      </c>
      <c r="O5718" s="46">
        <f t="shared" ca="1" si="725"/>
        <v>0.69569281929007254</v>
      </c>
      <c r="P5718" s="46">
        <f t="shared" ca="1" si="726"/>
        <v>0.5079880654851372</v>
      </c>
      <c r="Q5718" s="47">
        <f t="shared" ca="1" si="721"/>
        <v>1.0711023268999431</v>
      </c>
      <c r="R5718" s="47">
        <f t="shared" ca="1" si="722"/>
        <v>0.14729498016007939</v>
      </c>
      <c r="S5718" s="97">
        <f t="shared" ca="1" si="727"/>
        <v>0.42149389972507595</v>
      </c>
      <c r="V5718">
        <v>5701</v>
      </c>
      <c r="W5718" s="46">
        <v>0.47012187176680098</v>
      </c>
    </row>
    <row r="5719" spans="10:23">
      <c r="J5719">
        <v>5702</v>
      </c>
      <c r="K5719" s="93">
        <f t="shared" ca="1" si="723"/>
        <v>1.8755413485330246</v>
      </c>
      <c r="L5719" s="93">
        <f t="shared" ca="1" si="723"/>
        <v>0.90775522482082005</v>
      </c>
      <c r="M5719" s="93">
        <f t="shared" ca="1" si="724"/>
        <v>1.8755413485330246</v>
      </c>
      <c r="N5719" s="101">
        <f t="shared" ca="1" si="720"/>
        <v>1.4570916916534928</v>
      </c>
      <c r="O5719" s="46">
        <f t="shared" ca="1" si="725"/>
        <v>0.99354539962193822</v>
      </c>
      <c r="P5719" s="46">
        <f t="shared" ca="1" si="726"/>
        <v>0.65691435565107015</v>
      </c>
      <c r="Q5719" s="47">
        <f t="shared" ca="1" si="721"/>
        <v>1.6668074875636745</v>
      </c>
      <c r="R5719" s="47">
        <f t="shared" ca="1" si="722"/>
        <v>0.38502355338042238</v>
      </c>
      <c r="S5719" s="97">
        <f t="shared" ca="1" si="727"/>
        <v>0.6892844765011803</v>
      </c>
      <c r="V5719">
        <v>5702</v>
      </c>
      <c r="W5719" s="46">
        <v>5.9184313683471497E-2</v>
      </c>
    </row>
    <row r="5720" spans="10:23">
      <c r="J5720">
        <v>5703</v>
      </c>
      <c r="K5720" s="93">
        <f t="shared" ca="1" si="723"/>
        <v>-0.44057134314876906</v>
      </c>
      <c r="L5720" s="93">
        <f t="shared" ca="1" si="723"/>
        <v>0.62189967834071669</v>
      </c>
      <c r="M5720" s="93">
        <f t="shared" ca="1" si="724"/>
        <v>-0.44057134314876906</v>
      </c>
      <c r="N5720" s="101">
        <f t="shared" ca="1" si="720"/>
        <v>0.44950105903933291</v>
      </c>
      <c r="O5720" s="46">
        <f t="shared" ca="1" si="725"/>
        <v>0.16213164917079367</v>
      </c>
      <c r="P5720" s="46">
        <f t="shared" ca="1" si="726"/>
        <v>0.24120748042549783</v>
      </c>
      <c r="Q5720" s="47">
        <f t="shared" ca="1" si="721"/>
        <v>3.9799866613853818E-3</v>
      </c>
      <c r="R5720" s="47">
        <f t="shared" ca="1" si="722"/>
        <v>0.22210371540332324</v>
      </c>
      <c r="S5720" s="97">
        <f t="shared" ca="1" si="727"/>
        <v>0.19211768228705844</v>
      </c>
      <c r="V5720">
        <v>5703</v>
      </c>
      <c r="W5720" s="46">
        <v>0.17407630877282201</v>
      </c>
    </row>
    <row r="5721" spans="10:23">
      <c r="J5721">
        <v>5704</v>
      </c>
      <c r="K5721" s="93">
        <f t="shared" ca="1" si="723"/>
        <v>0.31802064230809146</v>
      </c>
      <c r="L5721" s="93">
        <f t="shared" ca="1" si="723"/>
        <v>-0.41983421312360691</v>
      </c>
      <c r="M5721" s="93">
        <f t="shared" ca="1" si="724"/>
        <v>0.31802064230809146</v>
      </c>
      <c r="N5721" s="101">
        <f t="shared" ca="1" si="720"/>
        <v>-0.29690006067796204</v>
      </c>
      <c r="O5721" s="46">
        <f t="shared" ca="1" si="725"/>
        <v>0.43444301379308115</v>
      </c>
      <c r="P5721" s="46">
        <f t="shared" ca="1" si="726"/>
        <v>0.37736316273664156</v>
      </c>
      <c r="Q5721" s="47">
        <f t="shared" ca="1" si="721"/>
        <v>0.54860271590596033</v>
      </c>
      <c r="R5721" s="47">
        <f t="shared" ca="1" si="722"/>
        <v>0.10141626004779777</v>
      </c>
      <c r="S5721" s="97">
        <f t="shared" ca="1" si="727"/>
        <v>0.26792963692043947</v>
      </c>
      <c r="V5721">
        <v>5704</v>
      </c>
      <c r="W5721" s="46">
        <v>-2.7468735516952499E-2</v>
      </c>
    </row>
    <row r="5722" spans="10:23">
      <c r="J5722">
        <v>5705</v>
      </c>
      <c r="K5722" s="93">
        <f t="shared" ca="1" si="723"/>
        <v>1.8189587853981743</v>
      </c>
      <c r="L5722" s="93">
        <f t="shared" ca="1" si="723"/>
        <v>0.25280499569797504</v>
      </c>
      <c r="M5722" s="93">
        <f t="shared" ca="1" si="724"/>
        <v>1.8189587853981743</v>
      </c>
      <c r="N5722" s="101">
        <f t="shared" ca="1" si="720"/>
        <v>0.81814986589726402</v>
      </c>
      <c r="O5722" s="46">
        <f t="shared" ca="1" si="725"/>
        <v>0.97323398679861617</v>
      </c>
      <c r="P5722" s="46">
        <f t="shared" ca="1" si="726"/>
        <v>0.64675864923940907</v>
      </c>
      <c r="Q5722" s="47">
        <f t="shared" ca="1" si="721"/>
        <v>1.6261846619170304</v>
      </c>
      <c r="R5722" s="47">
        <f t="shared" ca="1" si="722"/>
        <v>0.28171145880593995</v>
      </c>
      <c r="S5722" s="97">
        <f t="shared" ca="1" si="727"/>
        <v>0.62747272280227806</v>
      </c>
      <c r="V5722">
        <v>5705</v>
      </c>
      <c r="W5722" s="46">
        <v>-0.26155053952638702</v>
      </c>
    </row>
    <row r="5723" spans="10:23">
      <c r="J5723">
        <v>5706</v>
      </c>
      <c r="K5723" s="93">
        <f t="shared" ca="1" si="723"/>
        <v>0.30659545679860012</v>
      </c>
      <c r="L5723" s="93">
        <f t="shared" ca="1" si="723"/>
        <v>-0.99563243951993996</v>
      </c>
      <c r="M5723" s="93">
        <f t="shared" ca="1" si="724"/>
        <v>0.30659545679860012</v>
      </c>
      <c r="N5723" s="101">
        <f t="shared" ca="1" si="720"/>
        <v>-0.84643814420988361</v>
      </c>
      <c r="O5723" s="46">
        <f t="shared" ca="1" si="725"/>
        <v>0.43034172098113732</v>
      </c>
      <c r="P5723" s="46">
        <f t="shared" ca="1" si="726"/>
        <v>0.37531251633066964</v>
      </c>
      <c r="Q5723" s="47">
        <f t="shared" ca="1" si="721"/>
        <v>0.54040013028207268</v>
      </c>
      <c r="R5723" s="47">
        <f t="shared" ca="1" si="722"/>
        <v>1.2560079141290148E-2</v>
      </c>
      <c r="S5723" s="97">
        <f t="shared" ca="1" si="727"/>
        <v>0.22145090006121373</v>
      </c>
      <c r="V5723">
        <v>5706</v>
      </c>
      <c r="W5723" s="46">
        <v>-0.33112040543854498</v>
      </c>
    </row>
    <row r="5724" spans="10:23">
      <c r="J5724">
        <v>5707</v>
      </c>
      <c r="K5724" s="93">
        <f t="shared" ca="1" si="723"/>
        <v>-0.62290907417635111</v>
      </c>
      <c r="L5724" s="93">
        <f t="shared" ca="1" si="723"/>
        <v>-0.23329895459244465</v>
      </c>
      <c r="M5724" s="93">
        <f t="shared" ca="1" si="724"/>
        <v>-0.62290907417635111</v>
      </c>
      <c r="N5724" s="101">
        <f t="shared" ca="1" si="720"/>
        <v>-0.4192858763634098</v>
      </c>
      <c r="O5724" s="46">
        <f t="shared" ca="1" si="725"/>
        <v>9.6677970104636302E-2</v>
      </c>
      <c r="P5724" s="46">
        <f t="shared" ca="1" si="726"/>
        <v>0.20848064089241913</v>
      </c>
      <c r="Q5724" s="47">
        <f t="shared" ca="1" si="721"/>
        <v>-0.12692737147092936</v>
      </c>
      <c r="R5724" s="47">
        <f t="shared" ca="1" si="722"/>
        <v>8.1627392806707014E-2</v>
      </c>
      <c r="S5724" s="97">
        <f t="shared" ca="1" si="727"/>
        <v>8.9152681455671651E-2</v>
      </c>
      <c r="V5724">
        <v>5707</v>
      </c>
      <c r="W5724" s="46">
        <v>0.20620825693469599</v>
      </c>
    </row>
    <row r="5725" spans="10:23">
      <c r="J5725">
        <v>5708</v>
      </c>
      <c r="K5725" s="93">
        <f t="shared" ca="1" si="723"/>
        <v>0.46472022364884363</v>
      </c>
      <c r="L5725" s="93">
        <f t="shared" ca="1" si="723"/>
        <v>-4.585270748252105E-2</v>
      </c>
      <c r="M5725" s="93">
        <f t="shared" ca="1" si="724"/>
        <v>0.46472022364884363</v>
      </c>
      <c r="N5725" s="101">
        <f t="shared" ca="1" si="720"/>
        <v>0.10431927538058268</v>
      </c>
      <c r="O5725" s="46">
        <f t="shared" ca="1" si="725"/>
        <v>0.487103685076551</v>
      </c>
      <c r="P5725" s="46">
        <f t="shared" ca="1" si="726"/>
        <v>0.40369349837837648</v>
      </c>
      <c r="Q5725" s="47">
        <f t="shared" ca="1" si="721"/>
        <v>0.65392405847290003</v>
      </c>
      <c r="R5725" s="47">
        <f t="shared" ca="1" si="722"/>
        <v>0.16629041340742756</v>
      </c>
      <c r="S5725" s="97">
        <f t="shared" ca="1" si="727"/>
        <v>0.32669704924198928</v>
      </c>
      <c r="V5725">
        <v>5708</v>
      </c>
      <c r="W5725" s="46">
        <v>0.43361163054744201</v>
      </c>
    </row>
    <row r="5726" spans="10:23">
      <c r="J5726">
        <v>5709</v>
      </c>
      <c r="K5726" s="93">
        <f t="shared" ca="1" si="723"/>
        <v>1.7870026191037407</v>
      </c>
      <c r="L5726" s="93">
        <f t="shared" ca="1" si="723"/>
        <v>0.20243556938444446</v>
      </c>
      <c r="M5726" s="93">
        <f t="shared" ca="1" si="724"/>
        <v>1.7870026191037407</v>
      </c>
      <c r="N5726" s="101">
        <f t="shared" ca="1" si="720"/>
        <v>0.76023268183687853</v>
      </c>
      <c r="O5726" s="46">
        <f t="shared" ca="1" si="725"/>
        <v>0.96176269865088659</v>
      </c>
      <c r="P5726" s="46">
        <f t="shared" ca="1" si="726"/>
        <v>0.64102300516554434</v>
      </c>
      <c r="Q5726" s="47">
        <f t="shared" ca="1" si="721"/>
        <v>1.6032420856215712</v>
      </c>
      <c r="R5726" s="47">
        <f t="shared" ca="1" si="722"/>
        <v>0.2723466851193021</v>
      </c>
      <c r="S5726" s="97">
        <f t="shared" ca="1" si="727"/>
        <v>0.61705469188509432</v>
      </c>
      <c r="V5726">
        <v>5709</v>
      </c>
      <c r="W5726" s="46">
        <v>0.153033492115381</v>
      </c>
    </row>
    <row r="5727" spans="10:23">
      <c r="J5727">
        <v>5710</v>
      </c>
      <c r="K5727" s="93">
        <f t="shared" ca="1" si="723"/>
        <v>-0.52236890790829105</v>
      </c>
      <c r="L5727" s="93">
        <f t="shared" ca="1" si="723"/>
        <v>1.5972274820905856</v>
      </c>
      <c r="M5727" s="93">
        <f t="shared" ca="1" si="724"/>
        <v>-0.52236890790829105</v>
      </c>
      <c r="N5727" s="101">
        <f t="shared" ca="1" si="720"/>
        <v>1.3481794921324415</v>
      </c>
      <c r="O5727" s="46">
        <f t="shared" ca="1" si="725"/>
        <v>0.13276882052315031</v>
      </c>
      <c r="P5727" s="46">
        <f t="shared" ca="1" si="726"/>
        <v>0.22652606610167614</v>
      </c>
      <c r="Q5727" s="47">
        <f t="shared" ca="1" si="721"/>
        <v>-5.4745670633901344E-2</v>
      </c>
      <c r="R5727" s="47">
        <f t="shared" ca="1" si="722"/>
        <v>0.36741326868209895</v>
      </c>
      <c r="S5727" s="97">
        <f t="shared" ca="1" si="727"/>
        <v>0.25009104460262466</v>
      </c>
      <c r="V5727">
        <v>5710</v>
      </c>
      <c r="W5727" s="46">
        <v>0.22283290940005299</v>
      </c>
    </row>
    <row r="5728" spans="10:23">
      <c r="J5728">
        <v>5711</v>
      </c>
      <c r="K5728" s="93">
        <f t="shared" ca="1" si="723"/>
        <v>1.5249433704463551</v>
      </c>
      <c r="L5728" s="93">
        <f t="shared" ca="1" si="723"/>
        <v>-3.290054227747115</v>
      </c>
      <c r="M5728" s="93">
        <f t="shared" ca="1" si="724"/>
        <v>1.5249433704463551</v>
      </c>
      <c r="N5728" s="101">
        <f t="shared" ca="1" si="720"/>
        <v>-2.6342788997329958</v>
      </c>
      <c r="O5728" s="46">
        <f t="shared" ca="1" si="725"/>
        <v>0.86769142847946945</v>
      </c>
      <c r="P5728" s="46">
        <f t="shared" ca="1" si="726"/>
        <v>0.59398737007983571</v>
      </c>
      <c r="Q5728" s="47">
        <f t="shared" ca="1" si="721"/>
        <v>1.4150995452787369</v>
      </c>
      <c r="R5728" s="47">
        <f t="shared" ca="1" si="722"/>
        <v>-0.27652034379096507</v>
      </c>
      <c r="S5728" s="97">
        <f t="shared" ca="1" si="727"/>
        <v>0.29558554234425216</v>
      </c>
      <c r="V5728">
        <v>5711</v>
      </c>
      <c r="W5728" s="46">
        <v>0.80989125734878897</v>
      </c>
    </row>
    <row r="5729" spans="10:23">
      <c r="J5729">
        <v>5712</v>
      </c>
      <c r="K5729" s="93">
        <f t="shared" ca="1" si="723"/>
        <v>0.15368377829206481</v>
      </c>
      <c r="L5729" s="93">
        <f t="shared" ca="1" si="723"/>
        <v>-0.19751120828828567</v>
      </c>
      <c r="M5729" s="93">
        <f t="shared" ca="1" si="724"/>
        <v>0.15368377829206481</v>
      </c>
      <c r="N5729" s="101">
        <f t="shared" ca="1" si="720"/>
        <v>-0.13838216687530766</v>
      </c>
      <c r="O5729" s="46">
        <f t="shared" ca="1" si="725"/>
        <v>0.37545109645691199</v>
      </c>
      <c r="P5729" s="46">
        <f t="shared" ca="1" si="726"/>
        <v>0.34786720406855698</v>
      </c>
      <c r="Q5729" s="47">
        <f t="shared" ca="1" si="721"/>
        <v>0.43061888123362208</v>
      </c>
      <c r="R5729" s="47">
        <f t="shared" ca="1" si="722"/>
        <v>0.12704741295738323</v>
      </c>
      <c r="S5729" s="97">
        <f t="shared" ca="1" si="727"/>
        <v>0.2512492547071476</v>
      </c>
      <c r="V5729">
        <v>5712</v>
      </c>
      <c r="W5729" s="46">
        <v>0.447752041191748</v>
      </c>
    </row>
    <row r="5730" spans="10:23">
      <c r="J5730">
        <v>5713</v>
      </c>
      <c r="K5730" s="93">
        <f t="shared" ca="1" si="723"/>
        <v>-1.0683160963879323</v>
      </c>
      <c r="L5730" s="93">
        <f t="shared" ca="1" si="723"/>
        <v>0.11600538941198446</v>
      </c>
      <c r="M5730" s="93">
        <f t="shared" ca="1" si="724"/>
        <v>-1.0683160963879323</v>
      </c>
      <c r="N5730" s="101">
        <f t="shared" ca="1" si="720"/>
        <v>-0.22976572540904477</v>
      </c>
      <c r="O5730" s="46">
        <f t="shared" ca="1" si="725"/>
        <v>-6.3209553565599819E-2</v>
      </c>
      <c r="P5730" s="46">
        <f t="shared" ca="1" si="726"/>
        <v>0.12853687905730107</v>
      </c>
      <c r="Q5730" s="47">
        <f t="shared" ca="1" si="721"/>
        <v>-0.4467024188114016</v>
      </c>
      <c r="R5730" s="47">
        <f t="shared" ca="1" si="722"/>
        <v>0.11227137786120503</v>
      </c>
      <c r="S5730" s="97">
        <f t="shared" ca="1" si="727"/>
        <v>2.4530912147802605E-2</v>
      </c>
      <c r="V5730">
        <v>5713</v>
      </c>
      <c r="W5730" s="46">
        <v>-9.8444037951794197E-2</v>
      </c>
    </row>
    <row r="5731" spans="10:23">
      <c r="J5731">
        <v>5714</v>
      </c>
      <c r="K5731" s="93">
        <f t="shared" ca="1" si="723"/>
        <v>1.3364388614775791</v>
      </c>
      <c r="L5731" s="93">
        <f t="shared" ca="1" si="723"/>
        <v>-1.4693507932865244</v>
      </c>
      <c r="M5731" s="93">
        <f t="shared" ca="1" si="724"/>
        <v>1.3364388614775791</v>
      </c>
      <c r="N5731" s="101">
        <f t="shared" ca="1" si="720"/>
        <v>-0.96804924554554672</v>
      </c>
      <c r="O5731" s="46">
        <f t="shared" ca="1" si="725"/>
        <v>0.80002406439068718</v>
      </c>
      <c r="P5731" s="46">
        <f t="shared" ca="1" si="726"/>
        <v>0.56015368803544452</v>
      </c>
      <c r="Q5731" s="47">
        <f t="shared" ca="1" si="721"/>
        <v>1.2797648171011724</v>
      </c>
      <c r="R5731" s="47">
        <f t="shared" ca="1" si="722"/>
        <v>-7.1035226077842961E-3</v>
      </c>
      <c r="S5731" s="97">
        <f t="shared" ca="1" si="727"/>
        <v>0.39646027089145142</v>
      </c>
      <c r="V5731">
        <v>5714</v>
      </c>
      <c r="W5731" s="46">
        <v>0.42420451966570499</v>
      </c>
    </row>
    <row r="5732" spans="10:23">
      <c r="J5732">
        <v>5715</v>
      </c>
      <c r="K5732" s="93">
        <f t="shared" ca="1" si="723"/>
        <v>-0.8443636694709149</v>
      </c>
      <c r="L5732" s="93">
        <f t="shared" ca="1" si="723"/>
        <v>1.2112610327167539</v>
      </c>
      <c r="M5732" s="93">
        <f t="shared" ca="1" si="724"/>
        <v>-0.8443636694709149</v>
      </c>
      <c r="N5732" s="101">
        <f t="shared" ca="1" si="720"/>
        <v>0.87984963259348681</v>
      </c>
      <c r="O5732" s="46">
        <f t="shared" ca="1" si="725"/>
        <v>1.7182530919076289E-2</v>
      </c>
      <c r="P5732" s="46">
        <f t="shared" ca="1" si="726"/>
        <v>0.16873292129963913</v>
      </c>
      <c r="Q5732" s="47">
        <f t="shared" ca="1" si="721"/>
        <v>-0.28591824984204939</v>
      </c>
      <c r="R5732" s="47">
        <f t="shared" ca="1" si="722"/>
        <v>0.29168784769642964</v>
      </c>
      <c r="S5732" s="97">
        <f t="shared" ca="1" si="727"/>
        <v>0.15443518930775296</v>
      </c>
      <c r="V5732">
        <v>5715</v>
      </c>
      <c r="W5732" s="46">
        <v>1.5338072317646201</v>
      </c>
    </row>
    <row r="5733" spans="10:23">
      <c r="J5733">
        <v>5716</v>
      </c>
      <c r="K5733" s="93">
        <f t="shared" ca="1" si="723"/>
        <v>0.25503599554449397</v>
      </c>
      <c r="L5733" s="93">
        <f t="shared" ca="1" si="723"/>
        <v>-0.81842469063228762</v>
      </c>
      <c r="M5733" s="93">
        <f t="shared" ca="1" si="724"/>
        <v>0.25503599554449397</v>
      </c>
      <c r="N5733" s="101">
        <f t="shared" ca="1" si="720"/>
        <v>-0.69482752201803133</v>
      </c>
      <c r="O5733" s="46">
        <f t="shared" ca="1" si="725"/>
        <v>0.41183344838867131</v>
      </c>
      <c r="P5733" s="46">
        <f t="shared" ca="1" si="726"/>
        <v>0.36605838003443664</v>
      </c>
      <c r="Q5733" s="47">
        <f t="shared" ca="1" si="721"/>
        <v>0.50338358509714065</v>
      </c>
      <c r="R5733" s="47">
        <f t="shared" ca="1" si="722"/>
        <v>3.7074378107150405E-2</v>
      </c>
      <c r="S5733" s="97">
        <f t="shared" ca="1" si="727"/>
        <v>0.22445391324791086</v>
      </c>
      <c r="V5733">
        <v>5716</v>
      </c>
      <c r="W5733" s="46">
        <v>-6.4474787145045703E-2</v>
      </c>
    </row>
    <row r="5734" spans="10:23">
      <c r="J5734">
        <v>5717</v>
      </c>
      <c r="K5734" s="93">
        <f t="shared" ca="1" si="723"/>
        <v>-1.3698198917108191</v>
      </c>
      <c r="L5734" s="93">
        <f t="shared" ca="1" si="723"/>
        <v>-1.5286982724945519</v>
      </c>
      <c r="M5734" s="93">
        <f t="shared" ca="1" si="724"/>
        <v>-1.3698198917108191</v>
      </c>
      <c r="N5734" s="101">
        <f t="shared" ca="1" si="720"/>
        <v>-1.8849665875390875</v>
      </c>
      <c r="O5734" s="46">
        <f t="shared" ca="1" si="725"/>
        <v>-0.17144021183405989</v>
      </c>
      <c r="P5734" s="46">
        <f t="shared" ca="1" si="726"/>
        <v>7.442154992307104E-2</v>
      </c>
      <c r="Q5734" s="47">
        <f t="shared" ca="1" si="721"/>
        <v>-0.66316373534832174</v>
      </c>
      <c r="R5734" s="47">
        <f t="shared" ca="1" si="722"/>
        <v>-0.15536217047592521</v>
      </c>
      <c r="S5734" s="97">
        <f t="shared" ca="1" si="727"/>
        <v>-0.16340119115499255</v>
      </c>
      <c r="V5734">
        <v>5717</v>
      </c>
      <c r="W5734" s="46">
        <v>1.4659675307253199</v>
      </c>
    </row>
    <row r="5735" spans="10:23">
      <c r="J5735">
        <v>5718</v>
      </c>
      <c r="K5735" s="93">
        <f t="shared" ca="1" si="723"/>
        <v>-2.1839279456451841</v>
      </c>
      <c r="L5735" s="93">
        <f t="shared" ca="1" si="723"/>
        <v>-1.1336086084265335</v>
      </c>
      <c r="M5735" s="93">
        <f t="shared" ca="1" si="724"/>
        <v>-2.1839279456451841</v>
      </c>
      <c r="N5735" s="101">
        <f t="shared" ca="1" si="720"/>
        <v>-1.7692933437537026</v>
      </c>
      <c r="O5735" s="46">
        <f t="shared" ca="1" si="725"/>
        <v>-0.46368015025543519</v>
      </c>
      <c r="P5735" s="46">
        <f t="shared" ca="1" si="726"/>
        <v>-7.169841928761661E-2</v>
      </c>
      <c r="Q5735" s="47">
        <f t="shared" ca="1" si="721"/>
        <v>-1.2476436121910723</v>
      </c>
      <c r="R5735" s="47">
        <f t="shared" ca="1" si="722"/>
        <v>-0.13665867569758805</v>
      </c>
      <c r="S5735" s="97">
        <f t="shared" ca="1" si="727"/>
        <v>-0.30016941297651162</v>
      </c>
      <c r="V5735">
        <v>5718</v>
      </c>
      <c r="W5735" s="46">
        <v>0.573157217407257</v>
      </c>
    </row>
    <row r="5736" spans="10:23">
      <c r="J5736">
        <v>5719</v>
      </c>
      <c r="K5736" s="93">
        <f t="shared" ca="1" si="723"/>
        <v>0.48780225248952264</v>
      </c>
      <c r="L5736" s="93">
        <f t="shared" ca="1" si="723"/>
        <v>-2.2358469303421953E-2</v>
      </c>
      <c r="M5736" s="93">
        <f t="shared" ca="1" si="724"/>
        <v>0.48780225248952264</v>
      </c>
      <c r="N5736" s="101">
        <f t="shared" ca="1" si="720"/>
        <v>0.13393437060214883</v>
      </c>
      <c r="O5736" s="46">
        <f t="shared" ca="1" si="725"/>
        <v>0.49538942878642006</v>
      </c>
      <c r="P5736" s="46">
        <f t="shared" ca="1" si="726"/>
        <v>0.40783637023331099</v>
      </c>
      <c r="Q5736" s="47">
        <f t="shared" ca="1" si="721"/>
        <v>0.67049554589263816</v>
      </c>
      <c r="R5736" s="47">
        <f t="shared" ca="1" si="722"/>
        <v>0.17107895188624997</v>
      </c>
      <c r="S5736" s="97">
        <f t="shared" ca="1" si="727"/>
        <v>0.333234190336335</v>
      </c>
      <c r="V5736">
        <v>5719</v>
      </c>
      <c r="W5736" s="46">
        <v>-0.17680608620266</v>
      </c>
    </row>
    <row r="5737" spans="10:23">
      <c r="J5737">
        <v>5720</v>
      </c>
      <c r="K5737" s="93">
        <f t="shared" ca="1" si="723"/>
        <v>1.8998709617950948</v>
      </c>
      <c r="L5737" s="93">
        <f t="shared" ca="1" si="723"/>
        <v>-1.3568468617620193</v>
      </c>
      <c r="M5737" s="93">
        <f t="shared" ca="1" si="724"/>
        <v>1.8998709617950948</v>
      </c>
      <c r="N5737" s="101">
        <f t="shared" ca="1" si="720"/>
        <v>-0.68220211173992207</v>
      </c>
      <c r="O5737" s="46">
        <f t="shared" ca="1" si="725"/>
        <v>1.0022789880530589</v>
      </c>
      <c r="P5737" s="46">
        <f t="shared" ca="1" si="726"/>
        <v>0.66128114986663045</v>
      </c>
      <c r="Q5737" s="47">
        <f t="shared" ca="1" si="721"/>
        <v>1.6842746644259157</v>
      </c>
      <c r="R5737" s="47">
        <f t="shared" ca="1" si="722"/>
        <v>3.911581212839306E-2</v>
      </c>
      <c r="S5737" s="97">
        <f t="shared" ca="1" si="727"/>
        <v>0.52069740009072596</v>
      </c>
      <c r="V5737">
        <v>5720</v>
      </c>
      <c r="W5737" s="46">
        <v>-0.15177685282997899</v>
      </c>
    </row>
    <row r="5738" spans="10:23">
      <c r="J5738">
        <v>5721</v>
      </c>
      <c r="K5738" s="93">
        <f t="shared" ca="1" si="723"/>
        <v>1.1065282465373183</v>
      </c>
      <c r="L5738" s="93">
        <f t="shared" ca="1" si="723"/>
        <v>-1.6948649384341643</v>
      </c>
      <c r="M5738" s="93">
        <f t="shared" ca="1" si="724"/>
        <v>1.1065282465373183</v>
      </c>
      <c r="N5738" s="101">
        <f t="shared" ca="1" si="720"/>
        <v>-1.2549721485358158</v>
      </c>
      <c r="O5738" s="46">
        <f t="shared" ca="1" si="725"/>
        <v>0.71749317229613574</v>
      </c>
      <c r="P5738" s="46">
        <f t="shared" ca="1" si="726"/>
        <v>0.51888824198816885</v>
      </c>
      <c r="Q5738" s="47">
        <f t="shared" ca="1" si="721"/>
        <v>1.1147030329120695</v>
      </c>
      <c r="R5738" s="47">
        <f t="shared" ca="1" si="722"/>
        <v>-5.3496801141760059E-2</v>
      </c>
      <c r="S5738" s="97">
        <f t="shared" ca="1" si="727"/>
        <v>0.33199818557718785</v>
      </c>
      <c r="V5738">
        <v>5721</v>
      </c>
      <c r="W5738" s="46">
        <v>-0.276279416589092</v>
      </c>
    </row>
    <row r="5739" spans="10:23">
      <c r="J5739">
        <v>5722</v>
      </c>
      <c r="K5739" s="93">
        <f t="shared" ca="1" si="723"/>
        <v>-4.1138596941381453E-4</v>
      </c>
      <c r="L5739" s="93">
        <f t="shared" ca="1" si="723"/>
        <v>0.61472462044253018</v>
      </c>
      <c r="M5739" s="93">
        <f t="shared" ca="1" si="724"/>
        <v>-4.1138596941381453E-4</v>
      </c>
      <c r="N5739" s="101">
        <f t="shared" ca="1" si="720"/>
        <v>0.58267924803624316</v>
      </c>
      <c r="O5739" s="46">
        <f t="shared" ca="1" si="725"/>
        <v>0.32013563667589767</v>
      </c>
      <c r="P5739" s="46">
        <f t="shared" ca="1" si="726"/>
        <v>0.32020947417804985</v>
      </c>
      <c r="Q5739" s="47">
        <f t="shared" ca="1" si="721"/>
        <v>0.31998796167159338</v>
      </c>
      <c r="R5739" s="47">
        <f t="shared" ca="1" si="722"/>
        <v>0.24363762835482322</v>
      </c>
      <c r="S5739" s="97">
        <f t="shared" ca="1" si="727"/>
        <v>0.28188663251536045</v>
      </c>
      <c r="V5739">
        <v>5722</v>
      </c>
      <c r="W5739" s="46">
        <v>0.144209760698741</v>
      </c>
    </row>
    <row r="5740" spans="10:23">
      <c r="J5740">
        <v>5723</v>
      </c>
      <c r="K5740" s="93">
        <f t="shared" ca="1" si="723"/>
        <v>2.2799033681973228E-2</v>
      </c>
      <c r="L5740" s="93">
        <f t="shared" ca="1" si="723"/>
        <v>-1.684931365020415</v>
      </c>
      <c r="M5740" s="93">
        <f t="shared" ca="1" si="724"/>
        <v>2.2799033681973228E-2</v>
      </c>
      <c r="N5740" s="101">
        <f t="shared" ca="1" si="720"/>
        <v>-1.5902044962414092</v>
      </c>
      <c r="O5740" s="46">
        <f t="shared" ca="1" si="725"/>
        <v>0.32846746876731991</v>
      </c>
      <c r="P5740" s="46">
        <f t="shared" ca="1" si="726"/>
        <v>0.32437539022376094</v>
      </c>
      <c r="Q5740" s="47">
        <f t="shared" ca="1" si="721"/>
        <v>0.33665162585443781</v>
      </c>
      <c r="R5740" s="47">
        <f t="shared" ca="1" si="722"/>
        <v>-0.10770135406736486</v>
      </c>
      <c r="S5740" s="97">
        <f t="shared" ca="1" si="727"/>
        <v>0.11038305734997753</v>
      </c>
      <c r="V5740">
        <v>5723</v>
      </c>
      <c r="W5740" s="46">
        <v>0.21929213900574701</v>
      </c>
    </row>
    <row r="5741" spans="10:23">
      <c r="J5741">
        <v>5724</v>
      </c>
      <c r="K5741" s="93">
        <f t="shared" ca="1" si="723"/>
        <v>0.41251563783382533</v>
      </c>
      <c r="L5741" s="93">
        <f t="shared" ca="1" si="723"/>
        <v>-0.35563611537407241</v>
      </c>
      <c r="M5741" s="93">
        <f t="shared" ca="1" si="724"/>
        <v>0.41251563783382533</v>
      </c>
      <c r="N5741" s="101">
        <f t="shared" ca="1" si="720"/>
        <v>-0.20598339504629568</v>
      </c>
      <c r="O5741" s="46">
        <f t="shared" ca="1" si="725"/>
        <v>0.46836383246096153</v>
      </c>
      <c r="P5741" s="46">
        <f t="shared" ca="1" si="726"/>
        <v>0.39432357207058177</v>
      </c>
      <c r="Q5741" s="47">
        <f t="shared" ca="1" si="721"/>
        <v>0.61644435324172109</v>
      </c>
      <c r="R5741" s="47">
        <f t="shared" ca="1" si="722"/>
        <v>0.11611680206822091</v>
      </c>
      <c r="S5741" s="97">
        <f t="shared" ca="1" si="727"/>
        <v>0.29224031726459121</v>
      </c>
      <c r="V5741">
        <v>5724</v>
      </c>
      <c r="W5741" s="46">
        <v>0.38387752347424298</v>
      </c>
    </row>
    <row r="5742" spans="10:23">
      <c r="J5742">
        <v>5725</v>
      </c>
      <c r="K5742" s="93">
        <f t="shared" ca="1" si="723"/>
        <v>-0.5873873474761091</v>
      </c>
      <c r="L5742" s="93">
        <f t="shared" ca="1" si="723"/>
        <v>-0.30996686861264727</v>
      </c>
      <c r="M5742" s="93">
        <f t="shared" ca="1" si="724"/>
        <v>-0.5873873474761091</v>
      </c>
      <c r="N5742" s="101">
        <f t="shared" ca="1" si="720"/>
        <v>-0.48067673074737194</v>
      </c>
      <c r="O5742" s="46">
        <f t="shared" ca="1" si="725"/>
        <v>0.1094291855892783</v>
      </c>
      <c r="P5742" s="46">
        <f t="shared" ca="1" si="726"/>
        <v>0.21485624863474012</v>
      </c>
      <c r="Q5742" s="47">
        <f t="shared" ca="1" si="721"/>
        <v>-0.10142494050164536</v>
      </c>
      <c r="R5742" s="47">
        <f t="shared" ca="1" si="722"/>
        <v>7.1700952717083016E-2</v>
      </c>
      <c r="S5742" s="97">
        <f t="shared" ca="1" si="727"/>
        <v>9.0565069153180661E-2</v>
      </c>
      <c r="V5742">
        <v>5725</v>
      </c>
      <c r="W5742" s="46">
        <v>0.67081212259086898</v>
      </c>
    </row>
    <row r="5743" spans="10:23">
      <c r="J5743">
        <v>5726</v>
      </c>
      <c r="K5743" s="93">
        <f t="shared" ca="1" si="723"/>
        <v>-0.10141683281435582</v>
      </c>
      <c r="L5743" s="93">
        <f t="shared" ca="1" si="723"/>
        <v>0.36381328764211779</v>
      </c>
      <c r="M5743" s="93">
        <f t="shared" ca="1" si="724"/>
        <v>-0.10141683281435582</v>
      </c>
      <c r="N5743" s="101">
        <f t="shared" ca="1" si="720"/>
        <v>0.31267243366918196</v>
      </c>
      <c r="O5743" s="46">
        <f t="shared" ca="1" si="725"/>
        <v>0.283877764734283</v>
      </c>
      <c r="P5743" s="46">
        <f t="shared" ca="1" si="726"/>
        <v>0.30208053820724245</v>
      </c>
      <c r="Q5743" s="47">
        <f t="shared" ca="1" si="721"/>
        <v>0.24747221778836404</v>
      </c>
      <c r="R5743" s="47">
        <f t="shared" ca="1" si="722"/>
        <v>0.19997955430617398</v>
      </c>
      <c r="S5743" s="97">
        <f t="shared" ca="1" si="727"/>
        <v>0.24192865952022849</v>
      </c>
      <c r="V5743">
        <v>5726</v>
      </c>
      <c r="W5743" s="46">
        <v>0.68947886316931295</v>
      </c>
    </row>
    <row r="5744" spans="10:23">
      <c r="J5744">
        <v>5727</v>
      </c>
      <c r="K5744" s="93">
        <f t="shared" ca="1" si="723"/>
        <v>-0.81902079357678881</v>
      </c>
      <c r="L5744" s="93">
        <f t="shared" ca="1" si="723"/>
        <v>-0.54585646366480756</v>
      </c>
      <c r="M5744" s="93">
        <f t="shared" ca="1" si="724"/>
        <v>-0.81902079357678881</v>
      </c>
      <c r="N5744" s="101">
        <f t="shared" ca="1" si="720"/>
        <v>-0.77798432232029935</v>
      </c>
      <c r="O5744" s="46">
        <f t="shared" ca="1" si="725"/>
        <v>2.6279849702409541E-2</v>
      </c>
      <c r="P5744" s="46">
        <f t="shared" ca="1" si="726"/>
        <v>0.17328158069130575</v>
      </c>
      <c r="Q5744" s="47">
        <f t="shared" ca="1" si="721"/>
        <v>-0.26772361227538288</v>
      </c>
      <c r="R5744" s="47">
        <f t="shared" ca="1" si="722"/>
        <v>2.3628548031507546E-2</v>
      </c>
      <c r="S5744" s="97">
        <f t="shared" ca="1" si="727"/>
        <v>2.4954198866958544E-2</v>
      </c>
      <c r="V5744">
        <v>5727</v>
      </c>
      <c r="W5744" s="46">
        <v>0.28131082963114701</v>
      </c>
    </row>
    <row r="5745" spans="10:23">
      <c r="J5745">
        <v>5728</v>
      </c>
      <c r="K5745" s="93">
        <f t="shared" ca="1" si="723"/>
        <v>0.70094419201084357</v>
      </c>
      <c r="L5745" s="93">
        <f t="shared" ca="1" si="723"/>
        <v>-0.62185082528770008</v>
      </c>
      <c r="M5745" s="93">
        <f t="shared" ca="1" si="724"/>
        <v>0.70094419201084357</v>
      </c>
      <c r="N5745" s="101">
        <f t="shared" ca="1" si="720"/>
        <v>-0.36665033523729074</v>
      </c>
      <c r="O5745" s="46">
        <f t="shared" ca="1" si="725"/>
        <v>0.57190087831661374</v>
      </c>
      <c r="P5745" s="46">
        <f t="shared" ca="1" si="726"/>
        <v>0.44609209499840785</v>
      </c>
      <c r="Q5745" s="47">
        <f t="shared" ca="1" si="721"/>
        <v>0.8235184449530254</v>
      </c>
      <c r="R5745" s="47">
        <f t="shared" ca="1" si="722"/>
        <v>9.0138164497642392E-2</v>
      </c>
      <c r="S5745" s="97">
        <f t="shared" ca="1" si="727"/>
        <v>0.33101952140712809</v>
      </c>
      <c r="V5745">
        <v>5728</v>
      </c>
      <c r="W5745" s="46">
        <v>1.3788470310293299</v>
      </c>
    </row>
    <row r="5746" spans="10:23">
      <c r="J5746">
        <v>5729</v>
      </c>
      <c r="K5746" s="93">
        <f t="shared" ca="1" si="723"/>
        <v>0.64531326358578101</v>
      </c>
      <c r="L5746" s="93">
        <f t="shared" ca="1" si="723"/>
        <v>1.0767987219769808</v>
      </c>
      <c r="M5746" s="93">
        <f t="shared" ca="1" si="724"/>
        <v>0.64531326358578101</v>
      </c>
      <c r="N5746" s="101">
        <f t="shared" ca="1" si="720"/>
        <v>1.2261188598957646</v>
      </c>
      <c r="O5746" s="46">
        <f t="shared" ca="1" si="725"/>
        <v>0.55193107330277591</v>
      </c>
      <c r="P5746" s="46">
        <f t="shared" ca="1" si="726"/>
        <v>0.43610719249148894</v>
      </c>
      <c r="Q5746" s="47">
        <f t="shared" ca="1" si="721"/>
        <v>0.78357883492534985</v>
      </c>
      <c r="R5746" s="47">
        <f t="shared" ca="1" si="722"/>
        <v>0.34767698116244639</v>
      </c>
      <c r="S5746" s="97">
        <f t="shared" ca="1" si="727"/>
        <v>0.44980402723261115</v>
      </c>
      <c r="V5746">
        <v>5729</v>
      </c>
      <c r="W5746" s="46">
        <v>0.64527636105213404</v>
      </c>
    </row>
    <row r="5747" spans="10:23">
      <c r="J5747">
        <v>5730</v>
      </c>
      <c r="K5747" s="93">
        <f t="shared" ca="1" si="723"/>
        <v>0.17436438356118186</v>
      </c>
      <c r="L5747" s="93">
        <f t="shared" ca="1" si="723"/>
        <v>0.68611566656708989</v>
      </c>
      <c r="M5747" s="93">
        <f t="shared" ca="1" si="724"/>
        <v>0.17436438356118186</v>
      </c>
      <c r="N5747" s="101">
        <f t="shared" ca="1" si="720"/>
        <v>0.70594651421768828</v>
      </c>
      <c r="O5747" s="46">
        <f t="shared" ca="1" si="725"/>
        <v>0.38287480241480787</v>
      </c>
      <c r="P5747" s="46">
        <f t="shared" ca="1" si="726"/>
        <v>0.35157905704750492</v>
      </c>
      <c r="Q5747" s="47">
        <f t="shared" ca="1" si="721"/>
        <v>0.44546629314941377</v>
      </c>
      <c r="R5747" s="47">
        <f t="shared" ca="1" si="722"/>
        <v>0.26356901952115153</v>
      </c>
      <c r="S5747" s="97">
        <f t="shared" ca="1" si="727"/>
        <v>0.3232219109679797</v>
      </c>
      <c r="V5747">
        <v>5730</v>
      </c>
      <c r="W5747" s="46">
        <v>0.28797909121593901</v>
      </c>
    </row>
    <row r="5748" spans="10:23">
      <c r="J5748">
        <v>5731</v>
      </c>
      <c r="K5748" s="93">
        <f t="shared" ca="1" si="723"/>
        <v>-0.39535891547900076</v>
      </c>
      <c r="L5748" s="93">
        <f t="shared" ca="1" si="723"/>
        <v>-0.59911266661181239</v>
      </c>
      <c r="M5748" s="93">
        <f t="shared" ca="1" si="724"/>
        <v>-0.39535891547900076</v>
      </c>
      <c r="N5748" s="101">
        <f t="shared" ca="1" si="720"/>
        <v>-0.69374165149595157</v>
      </c>
      <c r="O5748" s="46">
        <f t="shared" ca="1" si="725"/>
        <v>0.17836153046755729</v>
      </c>
      <c r="P5748" s="46">
        <f t="shared" ca="1" si="726"/>
        <v>0.24932242107387964</v>
      </c>
      <c r="Q5748" s="47">
        <f t="shared" ca="1" si="721"/>
        <v>3.6439749254912612E-2</v>
      </c>
      <c r="R5748" s="47">
        <f t="shared" ca="1" si="722"/>
        <v>3.7249955215347963E-2</v>
      </c>
      <c r="S5748" s="97">
        <f t="shared" ca="1" si="727"/>
        <v>0.10780574284145263</v>
      </c>
      <c r="V5748">
        <v>5731</v>
      </c>
      <c r="W5748" s="46">
        <v>0.51036214378247002</v>
      </c>
    </row>
    <row r="5749" spans="10:23">
      <c r="J5749">
        <v>5732</v>
      </c>
      <c r="K5749" s="93">
        <f t="shared" ca="1" si="723"/>
        <v>-0.87532933857362405</v>
      </c>
      <c r="L5749" s="93">
        <f t="shared" ca="1" si="723"/>
        <v>0.40634045952665437</v>
      </c>
      <c r="M5749" s="93">
        <f t="shared" ca="1" si="724"/>
        <v>-0.87532933857362405</v>
      </c>
      <c r="N5749" s="101">
        <f t="shared" ca="1" si="720"/>
        <v>0.10687019188305463</v>
      </c>
      <c r="O5749" s="46">
        <f t="shared" ca="1" si="725"/>
        <v>6.0668010254595339E-3</v>
      </c>
      <c r="P5749" s="46">
        <f t="shared" ca="1" si="726"/>
        <v>0.16317505635283075</v>
      </c>
      <c r="Q5749" s="47">
        <f t="shared" ca="1" si="721"/>
        <v>-0.3081497096292829</v>
      </c>
      <c r="R5749" s="47">
        <f t="shared" ca="1" si="722"/>
        <v>0.16670287744770709</v>
      </c>
      <c r="S5749" s="97">
        <f t="shared" ca="1" si="727"/>
        <v>8.6384839236583313E-2</v>
      </c>
      <c r="V5749">
        <v>5732</v>
      </c>
      <c r="W5749" s="46">
        <v>-1.8781266510295502E-2</v>
      </c>
    </row>
    <row r="5750" spans="10:23">
      <c r="J5750">
        <v>5733</v>
      </c>
      <c r="K5750" s="93">
        <f t="shared" ca="1" si="723"/>
        <v>0.86682289026167914</v>
      </c>
      <c r="L5750" s="93">
        <f t="shared" ca="1" si="723"/>
        <v>-0.18796054840482049</v>
      </c>
      <c r="M5750" s="93">
        <f t="shared" ca="1" si="724"/>
        <v>0.86682289026167914</v>
      </c>
      <c r="N5750" s="101">
        <f t="shared" ca="1" si="720"/>
        <v>9.7466889094700554E-2</v>
      </c>
      <c r="O5750" s="46">
        <f t="shared" ca="1" si="725"/>
        <v>0.631446267074247</v>
      </c>
      <c r="P5750" s="46">
        <f t="shared" ca="1" si="726"/>
        <v>0.47586478937722448</v>
      </c>
      <c r="Q5750" s="47">
        <f t="shared" ca="1" si="721"/>
        <v>0.94260922246829204</v>
      </c>
      <c r="R5750" s="47">
        <f t="shared" ca="1" si="722"/>
        <v>0.16518243400853619</v>
      </c>
      <c r="S5750" s="97">
        <f t="shared" ca="1" si="727"/>
        <v>0.39831435054139158</v>
      </c>
      <c r="V5750">
        <v>5733</v>
      </c>
      <c r="W5750" s="46">
        <v>0.106263774392925</v>
      </c>
    </row>
    <row r="5751" spans="10:23">
      <c r="J5751">
        <v>5734</v>
      </c>
      <c r="K5751" s="93">
        <f t="shared" ca="1" si="723"/>
        <v>-0.38848416512199635</v>
      </c>
      <c r="L5751" s="93">
        <f t="shared" ca="1" si="723"/>
        <v>1.0859094374048539</v>
      </c>
      <c r="M5751" s="93">
        <f t="shared" ca="1" si="724"/>
        <v>-0.38848416512199635</v>
      </c>
      <c r="N5751" s="101">
        <f t="shared" ca="1" si="720"/>
        <v>0.90598580187711697</v>
      </c>
      <c r="O5751" s="46">
        <f t="shared" ca="1" si="725"/>
        <v>0.18082935597460634</v>
      </c>
      <c r="P5751" s="46">
        <f t="shared" ca="1" si="726"/>
        <v>0.25055633382740417</v>
      </c>
      <c r="Q5751" s="47">
        <f t="shared" ca="1" si="721"/>
        <v>4.1375400269010709E-2</v>
      </c>
      <c r="R5751" s="47">
        <f t="shared" ca="1" si="722"/>
        <v>0.29591386997889524</v>
      </c>
      <c r="S5751" s="97">
        <f t="shared" ca="1" si="727"/>
        <v>0.2383716129767508</v>
      </c>
      <c r="V5751">
        <v>5734</v>
      </c>
      <c r="W5751" s="46">
        <v>0.60814441975898903</v>
      </c>
    </row>
    <row r="5752" spans="10:23">
      <c r="J5752">
        <v>5735</v>
      </c>
      <c r="K5752" s="93">
        <f t="shared" ca="1" si="723"/>
        <v>-0.6717135573341404</v>
      </c>
      <c r="L5752" s="93">
        <f t="shared" ca="1" si="723"/>
        <v>-0.50645199784520856</v>
      </c>
      <c r="M5752" s="93">
        <f t="shared" ca="1" si="724"/>
        <v>-0.6717135573341404</v>
      </c>
      <c r="N5752" s="101">
        <f t="shared" ca="1" si="720"/>
        <v>-0.6937786049776502</v>
      </c>
      <c r="O5752" s="46">
        <f t="shared" ca="1" si="725"/>
        <v>7.9158650545282983E-2</v>
      </c>
      <c r="P5752" s="46">
        <f t="shared" ca="1" si="726"/>
        <v>0.19972098111274247</v>
      </c>
      <c r="Q5752" s="47">
        <f t="shared" ca="1" si="721"/>
        <v>-0.161966010589636</v>
      </c>
      <c r="R5752" s="47">
        <f t="shared" ca="1" si="722"/>
        <v>3.7243980114889344E-2</v>
      </c>
      <c r="S5752" s="97">
        <f t="shared" ca="1" si="727"/>
        <v>5.8201315330086163E-2</v>
      </c>
      <c r="V5752">
        <v>5735</v>
      </c>
      <c r="W5752" s="46">
        <v>3.1238554369095801E-2</v>
      </c>
    </row>
    <row r="5753" spans="10:23">
      <c r="J5753">
        <v>5736</v>
      </c>
      <c r="K5753" s="93">
        <f t="shared" ca="1" si="723"/>
        <v>-0.14564991276962369</v>
      </c>
      <c r="L5753" s="93">
        <f t="shared" ca="1" si="723"/>
        <v>1.4306882692725025</v>
      </c>
      <c r="M5753" s="93">
        <f t="shared" ca="1" si="724"/>
        <v>-0.14564991276962369</v>
      </c>
      <c r="N5753" s="101">
        <f t="shared" ca="1" si="720"/>
        <v>1.3100915559114987</v>
      </c>
      <c r="O5753" s="46">
        <f t="shared" ca="1" si="725"/>
        <v>0.26799943936967796</v>
      </c>
      <c r="P5753" s="46">
        <f t="shared" ca="1" si="726"/>
        <v>0.29414137552493996</v>
      </c>
      <c r="Q5753" s="47">
        <f t="shared" ca="1" si="721"/>
        <v>0.21571556705915401</v>
      </c>
      <c r="R5753" s="47">
        <f t="shared" ca="1" si="722"/>
        <v>0.36125473544732811</v>
      </c>
      <c r="S5753" s="97">
        <f t="shared" ca="1" si="727"/>
        <v>0.31462708740850304</v>
      </c>
      <c r="V5753">
        <v>5736</v>
      </c>
      <c r="W5753" s="46">
        <v>1.6175035954834899E-2</v>
      </c>
    </row>
    <row r="5754" spans="10:23">
      <c r="J5754">
        <v>5737</v>
      </c>
      <c r="K5754" s="93">
        <f t="shared" ca="1" si="723"/>
        <v>-0.51874876263193892</v>
      </c>
      <c r="L5754" s="93">
        <f t="shared" ca="1" si="723"/>
        <v>-0.35530194152410105</v>
      </c>
      <c r="M5754" s="93">
        <f t="shared" ca="1" si="724"/>
        <v>-0.51874876263193892</v>
      </c>
      <c r="N5754" s="101">
        <f t="shared" ca="1" si="720"/>
        <v>-0.50182954141734504</v>
      </c>
      <c r="O5754" s="46">
        <f t="shared" ca="1" si="725"/>
        <v>0.13406834216223099</v>
      </c>
      <c r="P5754" s="46">
        <f t="shared" ca="1" si="726"/>
        <v>0.22717582692121646</v>
      </c>
      <c r="Q5754" s="47">
        <f t="shared" ca="1" si="721"/>
        <v>-5.2146627355739994E-2</v>
      </c>
      <c r="R5754" s="47">
        <f t="shared" ca="1" si="722"/>
        <v>6.8280702095884618E-2</v>
      </c>
      <c r="S5754" s="97">
        <f t="shared" ca="1" si="727"/>
        <v>0.10117452212905781</v>
      </c>
      <c r="V5754">
        <v>5737</v>
      </c>
      <c r="W5754" s="46">
        <v>0.114541020908936</v>
      </c>
    </row>
    <row r="5755" spans="10:23">
      <c r="J5755">
        <v>5738</v>
      </c>
      <c r="K5755" s="93">
        <f t="shared" ca="1" si="723"/>
        <v>-0.40418180273535775</v>
      </c>
      <c r="L5755" s="93">
        <f t="shared" ca="1" si="723"/>
        <v>-0.59120422219779378</v>
      </c>
      <c r="M5755" s="93">
        <f t="shared" ca="1" si="724"/>
        <v>-0.40418180273535775</v>
      </c>
      <c r="N5755" s="101">
        <f t="shared" ca="1" si="720"/>
        <v>-0.68904966437916992</v>
      </c>
      <c r="O5755" s="46">
        <f t="shared" ca="1" si="725"/>
        <v>0.17519438328600589</v>
      </c>
      <c r="P5755" s="46">
        <f t="shared" ca="1" si="726"/>
        <v>0.24773884748310393</v>
      </c>
      <c r="Q5755" s="47">
        <f t="shared" ca="1" si="721"/>
        <v>3.0105454891809824E-2</v>
      </c>
      <c r="R5755" s="47">
        <f t="shared" ca="1" si="722"/>
        <v>3.8008614293860279E-2</v>
      </c>
      <c r="S5755" s="97">
        <f t="shared" ca="1" si="727"/>
        <v>0.10660149878993308</v>
      </c>
      <c r="V5755">
        <v>5738</v>
      </c>
      <c r="W5755" s="46">
        <v>0.22533736281987299</v>
      </c>
    </row>
    <row r="5756" spans="10:23">
      <c r="J5756">
        <v>5739</v>
      </c>
      <c r="K5756" s="93">
        <f t="shared" ca="1" si="723"/>
        <v>0.29179965839503264</v>
      </c>
      <c r="L5756" s="93">
        <f t="shared" ca="1" si="723"/>
        <v>-3.1338805121069818E-2</v>
      </c>
      <c r="M5756" s="93">
        <f t="shared" ca="1" si="724"/>
        <v>0.29179965839503264</v>
      </c>
      <c r="N5756" s="101">
        <f t="shared" ca="1" si="720"/>
        <v>6.3087043219368977E-2</v>
      </c>
      <c r="O5756" s="46">
        <f t="shared" ca="1" si="725"/>
        <v>0.42503048103767127</v>
      </c>
      <c r="P5756" s="46">
        <f t="shared" ca="1" si="726"/>
        <v>0.37265689635893662</v>
      </c>
      <c r="Q5756" s="47">
        <f t="shared" ca="1" si="721"/>
        <v>0.52977765039514058</v>
      </c>
      <c r="R5756" s="47">
        <f t="shared" ca="1" si="722"/>
        <v>0.15962347113374781</v>
      </c>
      <c r="S5756" s="97">
        <f t="shared" ca="1" si="727"/>
        <v>0.29232697608570957</v>
      </c>
      <c r="V5756">
        <v>5739</v>
      </c>
      <c r="W5756" s="46">
        <v>0.44422794512490399</v>
      </c>
    </row>
    <row r="5757" spans="10:23">
      <c r="J5757">
        <v>5740</v>
      </c>
      <c r="K5757" s="93">
        <f t="shared" ca="1" si="723"/>
        <v>-1.4178143465844641</v>
      </c>
      <c r="L5757" s="93">
        <f t="shared" ca="1" si="723"/>
        <v>-0.49658936619593413</v>
      </c>
      <c r="M5757" s="93">
        <f t="shared" ca="1" si="724"/>
        <v>-1.4178143465844641</v>
      </c>
      <c r="N5757" s="101">
        <f t="shared" ca="1" si="720"/>
        <v>-0.92170479844320408</v>
      </c>
      <c r="O5757" s="46">
        <f t="shared" ca="1" si="725"/>
        <v>-0.18866875596780008</v>
      </c>
      <c r="P5757" s="46">
        <f t="shared" ca="1" si="726"/>
        <v>6.5807277856200941E-2</v>
      </c>
      <c r="Q5757" s="47">
        <f t="shared" ca="1" si="721"/>
        <v>-0.69762082361580213</v>
      </c>
      <c r="R5757" s="47">
        <f t="shared" ca="1" si="722"/>
        <v>3.9002642756411077E-4</v>
      </c>
      <c r="S5757" s="97">
        <f t="shared" ca="1" si="727"/>
        <v>-9.4139364770117986E-2</v>
      </c>
      <c r="V5757">
        <v>5740</v>
      </c>
      <c r="W5757" s="46">
        <v>0.136876591061109</v>
      </c>
    </row>
    <row r="5758" spans="10:23">
      <c r="J5758">
        <v>5741</v>
      </c>
      <c r="K5758" s="93">
        <f t="shared" ca="1" si="723"/>
        <v>-1.1297000635769245</v>
      </c>
      <c r="L5758" s="93">
        <f t="shared" ca="1" si="723"/>
        <v>-0.43403253991769009</v>
      </c>
      <c r="M5758" s="93">
        <f t="shared" ca="1" si="724"/>
        <v>-1.1297000635769245</v>
      </c>
      <c r="N5758" s="101">
        <f t="shared" ca="1" si="720"/>
        <v>-0.77076891769990574</v>
      </c>
      <c r="O5758" s="46">
        <f t="shared" ca="1" si="725"/>
        <v>-8.5244523867978206E-2</v>
      </c>
      <c r="P5758" s="46">
        <f t="shared" ca="1" si="726"/>
        <v>0.11751939390611188</v>
      </c>
      <c r="Q5758" s="47">
        <f t="shared" ca="1" si="721"/>
        <v>-0.49077235941615838</v>
      </c>
      <c r="R5758" s="47">
        <f t="shared" ca="1" si="722"/>
        <v>2.4795224768709684E-2</v>
      </c>
      <c r="S5758" s="97">
        <f t="shared" ca="1" si="727"/>
        <v>-3.0224649549634261E-2</v>
      </c>
      <c r="V5758">
        <v>5741</v>
      </c>
      <c r="W5758" s="46">
        <v>-0.134606204383211</v>
      </c>
    </row>
    <row r="5759" spans="10:23">
      <c r="J5759">
        <v>5742</v>
      </c>
      <c r="K5759" s="93">
        <f t="shared" ca="1" si="723"/>
        <v>-0.36224814603401029</v>
      </c>
      <c r="L5759" s="93">
        <f t="shared" ca="1" si="723"/>
        <v>0.53644350611094027</v>
      </c>
      <c r="M5759" s="93">
        <f t="shared" ca="1" si="724"/>
        <v>-0.36224814603401029</v>
      </c>
      <c r="N5759" s="101">
        <f t="shared" ca="1" si="720"/>
        <v>0.39339003257722244</v>
      </c>
      <c r="O5759" s="46">
        <f t="shared" ca="1" si="725"/>
        <v>0.190247285898824</v>
      </c>
      <c r="P5759" s="46">
        <f t="shared" ca="1" si="726"/>
        <v>0.25526529878951298</v>
      </c>
      <c r="Q5759" s="47">
        <f t="shared" ca="1" si="721"/>
        <v>6.0211260117446042E-2</v>
      </c>
      <c r="R5759" s="47">
        <f t="shared" ca="1" si="722"/>
        <v>0.21303098383552552</v>
      </c>
      <c r="S5759" s="97">
        <f t="shared" ca="1" si="727"/>
        <v>0.20163913486717477</v>
      </c>
      <c r="V5759">
        <v>5742</v>
      </c>
      <c r="W5759" s="46">
        <v>0.29138298264576001</v>
      </c>
    </row>
    <row r="5760" spans="10:23">
      <c r="J5760">
        <v>5743</v>
      </c>
      <c r="K5760" s="93">
        <f t="shared" ca="1" si="723"/>
        <v>-0.64872801964894344</v>
      </c>
      <c r="L5760" s="93">
        <f t="shared" ca="1" si="723"/>
        <v>-0.97004231461289336</v>
      </c>
      <c r="M5760" s="93">
        <f t="shared" ca="1" si="724"/>
        <v>-0.64872801964894344</v>
      </c>
      <c r="N5760" s="101">
        <f t="shared" ca="1" si="720"/>
        <v>-1.1259908738765443</v>
      </c>
      <c r="O5760" s="46">
        <f t="shared" ca="1" si="725"/>
        <v>8.7409756875998279E-2</v>
      </c>
      <c r="P5760" s="46">
        <f t="shared" ca="1" si="726"/>
        <v>0.20384653427810012</v>
      </c>
      <c r="Q5760" s="47">
        <f t="shared" ca="1" si="721"/>
        <v>-0.14546379792820541</v>
      </c>
      <c r="R5760" s="47">
        <f t="shared" ca="1" si="722"/>
        <v>-3.2641497718534362E-2</v>
      </c>
      <c r="S5760" s="97">
        <f t="shared" ca="1" si="727"/>
        <v>2.7384129578731958E-2</v>
      </c>
      <c r="V5760">
        <v>5743</v>
      </c>
      <c r="W5760" s="46">
        <v>-0.23700900535778299</v>
      </c>
    </row>
    <row r="5761" spans="10:23">
      <c r="J5761">
        <v>5744</v>
      </c>
      <c r="K5761" s="93">
        <f t="shared" ca="1" si="723"/>
        <v>-5.3033381019321292E-2</v>
      </c>
      <c r="L5761" s="93">
        <f t="shared" ca="1" si="723"/>
        <v>-0.24421612813910307</v>
      </c>
      <c r="M5761" s="93">
        <f t="shared" ca="1" si="724"/>
        <v>-5.3033381019321292E-2</v>
      </c>
      <c r="N5761" s="101">
        <f t="shared" ca="1" si="720"/>
        <v>-0.24840301026657269</v>
      </c>
      <c r="O5761" s="46">
        <f t="shared" ca="1" si="725"/>
        <v>0.30124594688757544</v>
      </c>
      <c r="P5761" s="46">
        <f t="shared" ca="1" si="726"/>
        <v>0.3107646292838887</v>
      </c>
      <c r="Q5761" s="47">
        <f t="shared" ca="1" si="721"/>
        <v>0.28220858209494887</v>
      </c>
      <c r="R5761" s="47">
        <f t="shared" ca="1" si="722"/>
        <v>0.10925786887150382</v>
      </c>
      <c r="S5761" s="97">
        <f t="shared" ca="1" si="727"/>
        <v>0.20525190787953962</v>
      </c>
      <c r="V5761">
        <v>5744</v>
      </c>
      <c r="W5761" s="46">
        <v>-1.6670386799382E-2</v>
      </c>
    </row>
    <row r="5762" spans="10:23">
      <c r="J5762">
        <v>5745</v>
      </c>
      <c r="K5762" s="93">
        <f t="shared" ca="1" si="723"/>
        <v>-1.4521968022103526</v>
      </c>
      <c r="L5762" s="93">
        <f t="shared" ca="1" si="723"/>
        <v>-0.81573944764906858</v>
      </c>
      <c r="M5762" s="93">
        <f t="shared" ca="1" si="724"/>
        <v>-1.4521968022103526</v>
      </c>
      <c r="N5762" s="101">
        <f t="shared" ca="1" si="720"/>
        <v>-1.2352200173879662</v>
      </c>
      <c r="O5762" s="46">
        <f t="shared" ca="1" si="725"/>
        <v>-0.20101100791620718</v>
      </c>
      <c r="P5762" s="46">
        <f t="shared" ca="1" si="726"/>
        <v>5.963615188199739E-2</v>
      </c>
      <c r="Q5762" s="47">
        <f t="shared" ca="1" si="721"/>
        <v>-0.72230532751261634</v>
      </c>
      <c r="R5762" s="47">
        <f t="shared" ca="1" si="722"/>
        <v>-5.0303029879753547E-2</v>
      </c>
      <c r="S5762" s="97">
        <f t="shared" ca="1" si="727"/>
        <v>-0.12565701889798037</v>
      </c>
      <c r="V5762">
        <v>5745</v>
      </c>
      <c r="W5762" s="46">
        <v>-7.1216750858041397E-2</v>
      </c>
    </row>
    <row r="5763" spans="10:23">
      <c r="J5763">
        <v>5746</v>
      </c>
      <c r="K5763" s="93">
        <f t="shared" ca="1" si="723"/>
        <v>-0.79120467545798434</v>
      </c>
      <c r="L5763" s="93">
        <f t="shared" ca="1" si="723"/>
        <v>1.1921203357571546</v>
      </c>
      <c r="M5763" s="93">
        <f t="shared" ca="1" si="724"/>
        <v>-0.79120467545798434</v>
      </c>
      <c r="N5763" s="101">
        <f t="shared" ca="1" si="720"/>
        <v>0.87860841224079889</v>
      </c>
      <c r="O5763" s="46">
        <f t="shared" ca="1" si="725"/>
        <v>3.6264986941718202E-2</v>
      </c>
      <c r="P5763" s="46">
        <f t="shared" ca="1" si="726"/>
        <v>0.17827414931096008</v>
      </c>
      <c r="Q5763" s="47">
        <f t="shared" ca="1" si="721"/>
        <v>-0.24775333779676556</v>
      </c>
      <c r="R5763" s="47">
        <f t="shared" ca="1" si="722"/>
        <v>0.29148715168734796</v>
      </c>
      <c r="S5763" s="97">
        <f t="shared" ca="1" si="727"/>
        <v>0.16387606931453308</v>
      </c>
      <c r="V5763">
        <v>5746</v>
      </c>
      <c r="W5763" s="46">
        <v>-4.7342401731445903E-2</v>
      </c>
    </row>
    <row r="5764" spans="10:23">
      <c r="J5764">
        <v>5747</v>
      </c>
      <c r="K5764" s="93">
        <f t="shared" ca="1" si="723"/>
        <v>0.60875373300601321</v>
      </c>
      <c r="L5764" s="93">
        <f t="shared" ca="1" si="723"/>
        <v>-0.87598547482238331</v>
      </c>
      <c r="M5764" s="93">
        <f t="shared" ca="1" si="724"/>
        <v>0.60875373300601321</v>
      </c>
      <c r="N5764" s="101">
        <f t="shared" ca="1" si="720"/>
        <v>-0.63690975812505501</v>
      </c>
      <c r="O5764" s="46">
        <f t="shared" ca="1" si="725"/>
        <v>0.53880731790727021</v>
      </c>
      <c r="P5764" s="46">
        <f t="shared" ca="1" si="726"/>
        <v>0.42954531479373609</v>
      </c>
      <c r="Q5764" s="47">
        <f t="shared" ca="1" si="721"/>
        <v>0.75733132413433846</v>
      </c>
      <c r="R5764" s="47">
        <f t="shared" ca="1" si="722"/>
        <v>4.6439245548363428E-2</v>
      </c>
      <c r="S5764" s="97">
        <f t="shared" ca="1" si="727"/>
        <v>0.29262328172781682</v>
      </c>
      <c r="V5764">
        <v>5747</v>
      </c>
      <c r="W5764" s="46">
        <v>0.431292750140577</v>
      </c>
    </row>
    <row r="5765" spans="10:23">
      <c r="J5765">
        <v>5748</v>
      </c>
      <c r="K5765" s="93">
        <f t="shared" ca="1" si="723"/>
        <v>1.0662241755214656E-2</v>
      </c>
      <c r="L5765" s="93">
        <f t="shared" ca="1" si="723"/>
        <v>-0.11456361063539654</v>
      </c>
      <c r="M5765" s="93">
        <f t="shared" ca="1" si="724"/>
        <v>1.0662241755214656E-2</v>
      </c>
      <c r="N5765" s="101">
        <f t="shared" ca="1" si="720"/>
        <v>-0.10522500115005617</v>
      </c>
      <c r="O5765" s="46">
        <f t="shared" ca="1" si="725"/>
        <v>0.32411073097536713</v>
      </c>
      <c r="P5765" s="46">
        <f t="shared" ca="1" si="726"/>
        <v>0.32219702132778455</v>
      </c>
      <c r="Q5765" s="47">
        <f t="shared" ca="1" si="721"/>
        <v>0.3279381502705323</v>
      </c>
      <c r="R5765" s="47">
        <f t="shared" ca="1" si="722"/>
        <v>0.13240867763460892</v>
      </c>
      <c r="S5765" s="97">
        <f t="shared" ca="1" si="727"/>
        <v>0.22825970430498804</v>
      </c>
      <c r="V5765">
        <v>5748</v>
      </c>
      <c r="W5765" s="46">
        <v>1.0845738273032</v>
      </c>
    </row>
    <row r="5766" spans="10:23">
      <c r="J5766">
        <v>5749</v>
      </c>
      <c r="K5766" s="93">
        <f t="shared" ca="1" si="723"/>
        <v>0.96445074329944624</v>
      </c>
      <c r="L5766" s="93">
        <f t="shared" ca="1" si="723"/>
        <v>-2.1717836518057316</v>
      </c>
      <c r="M5766" s="93">
        <f t="shared" ca="1" si="724"/>
        <v>0.96445074329944624</v>
      </c>
      <c r="N5766" s="101">
        <f t="shared" ca="1" si="720"/>
        <v>-1.7523145961554123</v>
      </c>
      <c r="O5766" s="46">
        <f t="shared" ca="1" si="725"/>
        <v>0.66649168594964903</v>
      </c>
      <c r="P5766" s="46">
        <f t="shared" ca="1" si="726"/>
        <v>0.4933874988149255</v>
      </c>
      <c r="Q5766" s="47">
        <f t="shared" ca="1" si="721"/>
        <v>1.0127000602190961</v>
      </c>
      <c r="R5766" s="47">
        <f t="shared" ca="1" si="722"/>
        <v>-0.13391333972657887</v>
      </c>
      <c r="S5766" s="97">
        <f t="shared" ca="1" si="727"/>
        <v>0.2662891731115351</v>
      </c>
      <c r="V5766">
        <v>5749</v>
      </c>
      <c r="W5766" s="46">
        <v>0.292471474342194</v>
      </c>
    </row>
    <row r="5767" spans="10:23">
      <c r="J5767">
        <v>5750</v>
      </c>
      <c r="K5767" s="93">
        <f t="shared" ca="1" si="723"/>
        <v>-0.41732588783058233</v>
      </c>
      <c r="L5767" s="93">
        <f t="shared" ca="1" si="723"/>
        <v>7.7090346673057475E-2</v>
      </c>
      <c r="M5767" s="93">
        <f t="shared" ca="1" si="724"/>
        <v>-0.41732588783058233</v>
      </c>
      <c r="N5767" s="101">
        <f t="shared" ca="1" si="720"/>
        <v>-5.9630932808781678E-2</v>
      </c>
      <c r="O5767" s="46">
        <f t="shared" ca="1" si="725"/>
        <v>0.17047605799703458</v>
      </c>
      <c r="P5767" s="46">
        <f t="shared" ca="1" si="726"/>
        <v>0.24537968483861827</v>
      </c>
      <c r="Q5767" s="47">
        <f t="shared" ca="1" si="721"/>
        <v>2.0668804313867195E-2</v>
      </c>
      <c r="R5767" s="47">
        <f t="shared" ca="1" si="722"/>
        <v>0.13978089605986865</v>
      </c>
      <c r="S5767" s="97">
        <f t="shared" ca="1" si="727"/>
        <v>0.15512847702845162</v>
      </c>
      <c r="V5767">
        <v>5750</v>
      </c>
      <c r="W5767" s="46">
        <v>0.80787411509693696</v>
      </c>
    </row>
    <row r="5768" spans="10:23">
      <c r="J5768">
        <v>5751</v>
      </c>
      <c r="K5768" s="93">
        <f t="shared" ca="1" si="723"/>
        <v>-0.33970073054326028</v>
      </c>
      <c r="L5768" s="93">
        <f t="shared" ca="1" si="723"/>
        <v>-0.5250310967424372</v>
      </c>
      <c r="M5768" s="93">
        <f t="shared" ca="1" si="724"/>
        <v>-0.33970073054326028</v>
      </c>
      <c r="N5768" s="101">
        <f t="shared" ca="1" si="720"/>
        <v>-0.60580560912447745</v>
      </c>
      <c r="O5768" s="46">
        <f t="shared" ca="1" si="725"/>
        <v>0.1983411197366467</v>
      </c>
      <c r="P5768" s="46">
        <f t="shared" ca="1" si="726"/>
        <v>0.25931221570842433</v>
      </c>
      <c r="Q5768" s="47">
        <f t="shared" ca="1" si="721"/>
        <v>7.6398927793091459E-2</v>
      </c>
      <c r="R5768" s="47">
        <f t="shared" ca="1" si="722"/>
        <v>5.1468552839998558E-2</v>
      </c>
      <c r="S5768" s="97">
        <f t="shared" ca="1" si="727"/>
        <v>0.12490483628832263</v>
      </c>
      <c r="V5768">
        <v>5751</v>
      </c>
      <c r="W5768" s="46">
        <v>0.470188185126726</v>
      </c>
    </row>
    <row r="5769" spans="10:23">
      <c r="J5769">
        <v>5752</v>
      </c>
      <c r="K5769" s="93">
        <f t="shared" ca="1" si="723"/>
        <v>1.5048556477938074E-2</v>
      </c>
      <c r="L5769" s="93">
        <f t="shared" ca="1" si="723"/>
        <v>-1.3517119277168514</v>
      </c>
      <c r="M5769" s="93">
        <f t="shared" ca="1" si="724"/>
        <v>1.5048556477938074E-2</v>
      </c>
      <c r="N5769" s="101">
        <f t="shared" ca="1" si="720"/>
        <v>-1.276749575380435</v>
      </c>
      <c r="O5769" s="46">
        <f t="shared" ca="1" si="725"/>
        <v>0.32568528405621505</v>
      </c>
      <c r="P5769" s="46">
        <f t="shared" ca="1" si="726"/>
        <v>0.32298429786820848</v>
      </c>
      <c r="Q5769" s="47">
        <f t="shared" ca="1" si="721"/>
        <v>0.33108725643222814</v>
      </c>
      <c r="R5769" s="47">
        <f t="shared" ca="1" si="722"/>
        <v>-5.7018047507338493E-2</v>
      </c>
      <c r="S5769" s="97">
        <f t="shared" ca="1" si="727"/>
        <v>0.13433361827443829</v>
      </c>
      <c r="V5769">
        <v>5752</v>
      </c>
      <c r="W5769" s="46">
        <v>0.78967750979537499</v>
      </c>
    </row>
    <row r="5770" spans="10:23">
      <c r="J5770">
        <v>5753</v>
      </c>
      <c r="K5770" s="93">
        <f t="shared" ca="1" si="723"/>
        <v>0.82883117324063638</v>
      </c>
      <c r="L5770" s="93">
        <f t="shared" ca="1" si="723"/>
        <v>-0.33349731248980619</v>
      </c>
      <c r="M5770" s="93">
        <f t="shared" ca="1" si="724"/>
        <v>0.82883117324063638</v>
      </c>
      <c r="N5770" s="101">
        <f t="shared" ca="1" si="720"/>
        <v>-5.2596288501196575E-2</v>
      </c>
      <c r="O5770" s="46">
        <f t="shared" ca="1" si="725"/>
        <v>0.61780840046784813</v>
      </c>
      <c r="P5770" s="46">
        <f t="shared" ca="1" si="726"/>
        <v>0.46904585607402505</v>
      </c>
      <c r="Q5770" s="47">
        <f t="shared" ca="1" si="721"/>
        <v>0.91533348925549429</v>
      </c>
      <c r="R5770" s="47">
        <f t="shared" ca="1" si="722"/>
        <v>0.1409183452120554</v>
      </c>
      <c r="S5770" s="97">
        <f t="shared" ca="1" si="727"/>
        <v>0.37936337283995175</v>
      </c>
      <c r="V5770">
        <v>5753</v>
      </c>
      <c r="W5770" s="46">
        <v>0.76377024225559798</v>
      </c>
    </row>
    <row r="5771" spans="10:23">
      <c r="J5771">
        <v>5754</v>
      </c>
      <c r="K5771" s="93">
        <f t="shared" ca="1" si="723"/>
        <v>-0.3304246815644804</v>
      </c>
      <c r="L5771" s="93">
        <f t="shared" ca="1" si="723"/>
        <v>-0.19055665661263477</v>
      </c>
      <c r="M5771" s="93">
        <f t="shared" ca="1" si="724"/>
        <v>-0.3304246815644804</v>
      </c>
      <c r="N5771" s="101">
        <f t="shared" ca="1" si="720"/>
        <v>-0.28574602389006487</v>
      </c>
      <c r="O5771" s="46">
        <f t="shared" ca="1" si="725"/>
        <v>0.20167093814251014</v>
      </c>
      <c r="P5771" s="46">
        <f t="shared" ca="1" si="726"/>
        <v>0.26097712491135605</v>
      </c>
      <c r="Q5771" s="47">
        <f t="shared" ca="1" si="721"/>
        <v>8.305856460481828E-2</v>
      </c>
      <c r="R5771" s="47">
        <f t="shared" ca="1" si="722"/>
        <v>0.10321978402614215</v>
      </c>
      <c r="S5771" s="97">
        <f t="shared" ca="1" si="727"/>
        <v>0.15244536108432616</v>
      </c>
      <c r="V5771">
        <v>5754</v>
      </c>
      <c r="W5771" s="46">
        <v>-0.14115715761623401</v>
      </c>
    </row>
    <row r="5772" spans="10:23">
      <c r="J5772">
        <v>5755</v>
      </c>
      <c r="K5772" s="93">
        <f t="shared" ca="1" si="723"/>
        <v>0.16831389375125957</v>
      </c>
      <c r="L5772" s="93">
        <f t="shared" ca="1" si="723"/>
        <v>-1.1700924740207062</v>
      </c>
      <c r="M5772" s="93">
        <f t="shared" ca="1" si="724"/>
        <v>0.16831389375125957</v>
      </c>
      <c r="N5772" s="101">
        <f t="shared" ca="1" si="720"/>
        <v>-1.0558174091349322</v>
      </c>
      <c r="O5772" s="46">
        <f t="shared" ca="1" si="725"/>
        <v>0.38070286128128678</v>
      </c>
      <c r="P5772" s="46">
        <f t="shared" ca="1" si="726"/>
        <v>0.3504930864807444</v>
      </c>
      <c r="Q5772" s="47">
        <f t="shared" ca="1" si="721"/>
        <v>0.44112241088237159</v>
      </c>
      <c r="R5772" s="47">
        <f t="shared" ca="1" si="722"/>
        <v>-2.1294975494192597E-2</v>
      </c>
      <c r="S5772" s="97">
        <f t="shared" ca="1" si="727"/>
        <v>0.17970394289354708</v>
      </c>
      <c r="V5772">
        <v>5755</v>
      </c>
      <c r="W5772" s="46">
        <v>-0.376713326688564</v>
      </c>
    </row>
    <row r="5773" spans="10:23">
      <c r="J5773">
        <v>5756</v>
      </c>
      <c r="K5773" s="93">
        <f t="shared" ca="1" si="723"/>
        <v>-0.87602806273118561</v>
      </c>
      <c r="L5773" s="93">
        <f t="shared" ca="1" si="723"/>
        <v>-1.1057953278509456</v>
      </c>
      <c r="M5773" s="93">
        <f t="shared" ca="1" si="724"/>
        <v>-0.87602806273118561</v>
      </c>
      <c r="N5773" s="101">
        <f t="shared" ca="1" si="720"/>
        <v>-1.3269825363356793</v>
      </c>
      <c r="O5773" s="46">
        <f t="shared" ca="1" si="725"/>
        <v>5.8159803834176294E-3</v>
      </c>
      <c r="P5773" s="46">
        <f t="shared" ca="1" si="726"/>
        <v>0.1630496460318098</v>
      </c>
      <c r="Q5773" s="47">
        <f t="shared" ca="1" si="721"/>
        <v>-0.30865135091336671</v>
      </c>
      <c r="R5773" s="47">
        <f t="shared" ca="1" si="722"/>
        <v>-6.5140340028761984E-2</v>
      </c>
      <c r="S5773" s="97">
        <f t="shared" ca="1" si="727"/>
        <v>-2.9662179822672177E-2</v>
      </c>
      <c r="V5773">
        <v>5756</v>
      </c>
      <c r="W5773" s="46">
        <v>0.30416181511198198</v>
      </c>
    </row>
    <row r="5774" spans="10:23">
      <c r="J5774">
        <v>5757</v>
      </c>
      <c r="K5774" s="93">
        <f t="shared" ca="1" si="723"/>
        <v>-0.47451714530868239</v>
      </c>
      <c r="L5774" s="93">
        <f t="shared" ca="1" si="723"/>
        <v>-0.11456381278148835</v>
      </c>
      <c r="M5774" s="93">
        <f t="shared" ca="1" si="724"/>
        <v>-0.47451714530868239</v>
      </c>
      <c r="N5774" s="101">
        <f t="shared" ca="1" si="720"/>
        <v>-0.2595231222178675</v>
      </c>
      <c r="O5774" s="46">
        <f t="shared" ca="1" si="725"/>
        <v>0.14994614248659491</v>
      </c>
      <c r="P5774" s="46">
        <f t="shared" ca="1" si="726"/>
        <v>0.23511472708339842</v>
      </c>
      <c r="Q5774" s="47">
        <f t="shared" ca="1" si="721"/>
        <v>-2.039102670701215E-2</v>
      </c>
      <c r="R5774" s="47">
        <f t="shared" ca="1" si="722"/>
        <v>0.10745983028445208</v>
      </c>
      <c r="S5774" s="97">
        <f t="shared" ca="1" si="727"/>
        <v>0.12870298638552349</v>
      </c>
      <c r="V5774">
        <v>5757</v>
      </c>
      <c r="W5774" s="46">
        <v>0.62355607331760299</v>
      </c>
    </row>
    <row r="5775" spans="10:23">
      <c r="J5775">
        <v>5758</v>
      </c>
      <c r="K5775" s="93">
        <f t="shared" ca="1" si="723"/>
        <v>0.28972745134925021</v>
      </c>
      <c r="L5775" s="93">
        <f t="shared" ca="1" si="723"/>
        <v>-0.41156063540759813</v>
      </c>
      <c r="M5775" s="93">
        <f t="shared" ca="1" si="724"/>
        <v>0.28972745134925021</v>
      </c>
      <c r="N5775" s="101">
        <f t="shared" ca="1" si="720"/>
        <v>-0.29805389018290984</v>
      </c>
      <c r="O5775" s="46">
        <f t="shared" ca="1" si="725"/>
        <v>0.42428662196819122</v>
      </c>
      <c r="P5775" s="46">
        <f t="shared" ca="1" si="726"/>
        <v>0.37228496682419659</v>
      </c>
      <c r="Q5775" s="47">
        <f t="shared" ca="1" si="721"/>
        <v>0.52828993225618048</v>
      </c>
      <c r="R5775" s="47">
        <f t="shared" ca="1" si="722"/>
        <v>0.10122969448246338</v>
      </c>
      <c r="S5775" s="97">
        <f t="shared" ca="1" si="727"/>
        <v>0.26275815822532733</v>
      </c>
      <c r="V5775">
        <v>5758</v>
      </c>
      <c r="W5775" s="46">
        <v>0.565890702779139</v>
      </c>
    </row>
    <row r="5776" spans="10:23">
      <c r="J5776">
        <v>5759</v>
      </c>
      <c r="K5776" s="93">
        <f t="shared" ca="1" si="723"/>
        <v>-0.34219857506736867</v>
      </c>
      <c r="L5776" s="93">
        <f t="shared" ca="1" si="723"/>
        <v>0.43918029479368415</v>
      </c>
      <c r="M5776" s="93">
        <f t="shared" ca="1" si="724"/>
        <v>-0.34219857506736867</v>
      </c>
      <c r="N5776" s="101">
        <f t="shared" ca="1" si="720"/>
        <v>0.30755263045055176</v>
      </c>
      <c r="O5776" s="46">
        <f t="shared" ca="1" si="725"/>
        <v>0.1974444698062304</v>
      </c>
      <c r="P5776" s="46">
        <f t="shared" ca="1" si="726"/>
        <v>0.2588638907432162</v>
      </c>
      <c r="Q5776" s="47">
        <f t="shared" ca="1" si="721"/>
        <v>7.4605627932258833E-2</v>
      </c>
      <c r="R5776" s="47">
        <f t="shared" ca="1" si="722"/>
        <v>0.19915172057702374</v>
      </c>
      <c r="S5776" s="97">
        <f t="shared" ca="1" si="727"/>
        <v>0.19829809519162706</v>
      </c>
      <c r="V5776">
        <v>5759</v>
      </c>
      <c r="W5776" s="46">
        <v>0.1233436682263</v>
      </c>
    </row>
    <row r="5777" spans="10:23">
      <c r="J5777">
        <v>5760</v>
      </c>
      <c r="K5777" s="93">
        <f t="shared" ca="1" si="723"/>
        <v>-0.26731525080198748</v>
      </c>
      <c r="L5777" s="93">
        <f t="shared" ca="1" si="723"/>
        <v>-0.15351660076465215</v>
      </c>
      <c r="M5777" s="93">
        <f t="shared" ca="1" si="724"/>
        <v>-0.26731525080198748</v>
      </c>
      <c r="N5777" s="101">
        <f t="shared" ca="1" si="720"/>
        <v>-0.23055875489576966</v>
      </c>
      <c r="O5777" s="46">
        <f t="shared" ca="1" si="725"/>
        <v>0.22432529719314037</v>
      </c>
      <c r="P5777" s="46">
        <f t="shared" ca="1" si="726"/>
        <v>0.2723043044366712</v>
      </c>
      <c r="Q5777" s="47">
        <f t="shared" ca="1" si="721"/>
        <v>0.12836728270607881</v>
      </c>
      <c r="R5777" s="47">
        <f t="shared" ca="1" si="722"/>
        <v>0.1121431509490978</v>
      </c>
      <c r="S5777" s="97">
        <f t="shared" ca="1" si="727"/>
        <v>0.1682342240711191</v>
      </c>
      <c r="V5777">
        <v>5760</v>
      </c>
      <c r="W5777" s="46">
        <v>0.25636009491607697</v>
      </c>
    </row>
    <row r="5778" spans="10:23">
      <c r="J5778">
        <v>5761</v>
      </c>
      <c r="K5778" s="93">
        <f t="shared" ca="1" si="723"/>
        <v>0.92210265661595647</v>
      </c>
      <c r="L5778" s="93">
        <f t="shared" ca="1" si="723"/>
        <v>-1.343763909509863</v>
      </c>
      <c r="M5778" s="93">
        <f t="shared" ca="1" si="724"/>
        <v>0.92210265661595647</v>
      </c>
      <c r="N5778" s="101">
        <f t="shared" ref="N5778:N5841" ca="1" si="728">$N$2*K5778+SQRT(1-$N$2^2)*L5778</f>
        <v>-0.9807506405877936</v>
      </c>
      <c r="O5778" s="46">
        <f t="shared" ca="1" si="725"/>
        <v>0.65129001562488409</v>
      </c>
      <c r="P5778" s="46">
        <f t="shared" ca="1" si="726"/>
        <v>0.48578666365254303</v>
      </c>
      <c r="Q5778" s="47">
        <f t="shared" ref="Q5778:Q5841" ca="1" si="729">$K$2+K5778*$S$3</f>
        <v>0.98229671956956621</v>
      </c>
      <c r="R5778" s="47">
        <f t="shared" ref="R5778:R5841" ca="1" si="730">$L$2+$L$3*N5778</f>
        <v>-9.1572427947189672E-3</v>
      </c>
      <c r="S5778" s="97">
        <f t="shared" ca="1" si="727"/>
        <v>0.32106638641508256</v>
      </c>
      <c r="V5778">
        <v>5761</v>
      </c>
      <c r="W5778" s="46">
        <v>0.30220170580557498</v>
      </c>
    </row>
    <row r="5779" spans="10:23">
      <c r="J5779">
        <v>5762</v>
      </c>
      <c r="K5779" s="93">
        <f t="shared" ref="K5779:L5842" ca="1" si="731">_xlfn.NORM.S.INV(RAND())</f>
        <v>-2.589756776684314E-3</v>
      </c>
      <c r="L5779" s="93">
        <f t="shared" ca="1" si="731"/>
        <v>-0.86727249088414138</v>
      </c>
      <c r="M5779" s="93">
        <f t="shared" ref="M5779:M5842" ca="1" si="732">K5779</f>
        <v>-2.589756776684314E-3</v>
      </c>
      <c r="N5779" s="101">
        <f t="shared" ca="1" si="728"/>
        <v>-0.82307006893296764</v>
      </c>
      <c r="O5779" s="46">
        <f t="shared" ref="O5779:O5842" ca="1" si="733">$K$2+K5779*$K$3</f>
        <v>0.31935366805699128</v>
      </c>
      <c r="P5779" s="46">
        <f t="shared" ref="P5779:P5842" ca="1" si="734">$K$2+K5779*$R$3</f>
        <v>0.31981848986859662</v>
      </c>
      <c r="Q5779" s="47">
        <f t="shared" ca="1" si="729"/>
        <v>0.31842402443378054</v>
      </c>
      <c r="R5779" s="47">
        <f t="shared" ca="1" si="730"/>
        <v>1.6338521412110368E-2</v>
      </c>
      <c r="S5779" s="97">
        <f t="shared" ref="S5779:S5842" ca="1" si="735">AVERAGE(R5779,O5779)</f>
        <v>0.16784609473455081</v>
      </c>
      <c r="V5779">
        <v>5762</v>
      </c>
      <c r="W5779" s="46">
        <v>0.100577555148524</v>
      </c>
    </row>
    <row r="5780" spans="10:23">
      <c r="J5780">
        <v>5763</v>
      </c>
      <c r="K5780" s="93">
        <f t="shared" ca="1" si="731"/>
        <v>0.7215322212095594</v>
      </c>
      <c r="L5780" s="93">
        <f t="shared" ca="1" si="731"/>
        <v>1.0821687182064847</v>
      </c>
      <c r="M5780" s="93">
        <f t="shared" ca="1" si="732"/>
        <v>0.7215322212095594</v>
      </c>
      <c r="N5780" s="101">
        <f t="shared" ca="1" si="728"/>
        <v>1.2554494014330824</v>
      </c>
      <c r="O5780" s="46">
        <f t="shared" ca="1" si="733"/>
        <v>0.57929135229138073</v>
      </c>
      <c r="P5780" s="46">
        <f t="shared" ca="1" si="734"/>
        <v>0.44978733198579135</v>
      </c>
      <c r="Q5780" s="47">
        <f t="shared" ca="1" si="729"/>
        <v>0.83829939290255961</v>
      </c>
      <c r="R5780" s="47">
        <f t="shared" ca="1" si="730"/>
        <v>0.3524195094476118</v>
      </c>
      <c r="S5780" s="97">
        <f t="shared" ca="1" si="735"/>
        <v>0.46585543086949627</v>
      </c>
      <c r="V5780">
        <v>5763</v>
      </c>
      <c r="W5780" s="46">
        <v>6.7327088825042999E-2</v>
      </c>
    </row>
    <row r="5781" spans="10:23">
      <c r="J5781">
        <v>5764</v>
      </c>
      <c r="K5781" s="93">
        <f t="shared" ca="1" si="731"/>
        <v>-0.69453285448599855</v>
      </c>
      <c r="L5781" s="93">
        <f t="shared" ca="1" si="731"/>
        <v>-1.9915172985918086</v>
      </c>
      <c r="M5781" s="93">
        <f t="shared" ca="1" si="732"/>
        <v>-0.69453285448599855</v>
      </c>
      <c r="N5781" s="101">
        <f t="shared" ca="1" si="728"/>
        <v>-2.1090010983823388</v>
      </c>
      <c r="O5781" s="46">
        <f t="shared" ca="1" si="733"/>
        <v>7.0967219491075845E-2</v>
      </c>
      <c r="P5781" s="46">
        <f t="shared" ca="1" si="734"/>
        <v>0.19562526558563892</v>
      </c>
      <c r="Q5781" s="47">
        <f t="shared" ca="1" si="729"/>
        <v>-0.17834887269805028</v>
      </c>
      <c r="R5781" s="47">
        <f t="shared" ca="1" si="730"/>
        <v>-0.19158686831096167</v>
      </c>
      <c r="S5781" s="97">
        <f t="shared" ca="1" si="735"/>
        <v>-6.0309824409942911E-2</v>
      </c>
      <c r="V5781">
        <v>5764</v>
      </c>
      <c r="W5781" s="46">
        <v>0.98773294492624497</v>
      </c>
    </row>
    <row r="5782" spans="10:23">
      <c r="J5782">
        <v>5765</v>
      </c>
      <c r="K5782" s="93">
        <f t="shared" ca="1" si="731"/>
        <v>-0.55020429742761223</v>
      </c>
      <c r="L5782" s="93">
        <f t="shared" ca="1" si="731"/>
        <v>0.42491010015672204</v>
      </c>
      <c r="M5782" s="93">
        <f t="shared" ca="1" si="732"/>
        <v>-0.55020429742761223</v>
      </c>
      <c r="N5782" s="101">
        <f t="shared" ca="1" si="728"/>
        <v>0.22787281279118904</v>
      </c>
      <c r="O5782" s="46">
        <f t="shared" ca="1" si="733"/>
        <v>0.12277676543936994</v>
      </c>
      <c r="P5782" s="46">
        <f t="shared" ca="1" si="734"/>
        <v>0.22153003855978595</v>
      </c>
      <c r="Q5782" s="47">
        <f t="shared" ca="1" si="729"/>
        <v>-7.4729780801462087E-2</v>
      </c>
      <c r="R5782" s="47">
        <f t="shared" ca="1" si="730"/>
        <v>0.18626809248152593</v>
      </c>
      <c r="S5782" s="97">
        <f t="shared" ca="1" si="735"/>
        <v>0.15452242896044793</v>
      </c>
      <c r="V5782">
        <v>5765</v>
      </c>
      <c r="W5782" s="46">
        <v>-0.33514536368210901</v>
      </c>
    </row>
    <row r="5783" spans="10:23">
      <c r="J5783">
        <v>5766</v>
      </c>
      <c r="K5783" s="93">
        <f t="shared" ca="1" si="731"/>
        <v>2.2367376014865035</v>
      </c>
      <c r="L5783" s="93">
        <f t="shared" ca="1" si="731"/>
        <v>0.16234812568919602</v>
      </c>
      <c r="M5783" s="93">
        <f t="shared" ca="1" si="732"/>
        <v>2.2367376014865035</v>
      </c>
      <c r="N5783" s="101">
        <f t="shared" ca="1" si="728"/>
        <v>0.86525226399378385</v>
      </c>
      <c r="O5783" s="46">
        <f t="shared" ca="1" si="733"/>
        <v>1.1232038278994041</v>
      </c>
      <c r="P5783" s="46">
        <f t="shared" ca="1" si="734"/>
        <v>0.72174356978980303</v>
      </c>
      <c r="Q5783" s="47">
        <f t="shared" ca="1" si="729"/>
        <v>1.9261243441186062</v>
      </c>
      <c r="R5783" s="47">
        <f t="shared" ca="1" si="730"/>
        <v>0.28932756282460087</v>
      </c>
      <c r="S5783" s="97">
        <f t="shared" ca="1" si="735"/>
        <v>0.70626569536200245</v>
      </c>
      <c r="V5783">
        <v>5766</v>
      </c>
      <c r="W5783" s="46">
        <v>-0.24637326930272699</v>
      </c>
    </row>
    <row r="5784" spans="10:23">
      <c r="J5784">
        <v>5767</v>
      </c>
      <c r="K5784" s="93">
        <f t="shared" ca="1" si="731"/>
        <v>-0.17166949256905506</v>
      </c>
      <c r="L5784" s="93">
        <f t="shared" ca="1" si="731"/>
        <v>0.61254158619037391</v>
      </c>
      <c r="M5784" s="93">
        <f t="shared" ca="1" si="732"/>
        <v>-0.17166949256905506</v>
      </c>
      <c r="N5784" s="101">
        <f t="shared" ca="1" si="728"/>
        <v>0.52614563012451265</v>
      </c>
      <c r="O5784" s="46">
        <f t="shared" ca="1" si="733"/>
        <v>0.25865920454263264</v>
      </c>
      <c r="P5784" s="46">
        <f t="shared" ca="1" si="734"/>
        <v>0.28947125811141727</v>
      </c>
      <c r="Q5784" s="47">
        <f t="shared" ca="1" si="729"/>
        <v>0.19703509740506328</v>
      </c>
      <c r="R5784" s="47">
        <f t="shared" ca="1" si="730"/>
        <v>0.23449656692341414</v>
      </c>
      <c r="S5784" s="97">
        <f t="shared" ca="1" si="735"/>
        <v>0.24657788573302339</v>
      </c>
      <c r="V5784">
        <v>5767</v>
      </c>
      <c r="W5784" s="46">
        <v>0.464183592600246</v>
      </c>
    </row>
    <row r="5785" spans="10:23">
      <c r="J5785">
        <v>5768</v>
      </c>
      <c r="K5785" s="93">
        <f t="shared" ca="1" si="731"/>
        <v>1.4359667611359088</v>
      </c>
      <c r="L5785" s="93">
        <f t="shared" ca="1" si="731"/>
        <v>0.87040194915626456</v>
      </c>
      <c r="M5785" s="93">
        <f t="shared" ca="1" si="732"/>
        <v>1.4359667611359088</v>
      </c>
      <c r="N5785" s="101">
        <f t="shared" ca="1" si="728"/>
        <v>1.2818830989306826</v>
      </c>
      <c r="O5785" s="46">
        <f t="shared" ca="1" si="733"/>
        <v>0.83575154199859703</v>
      </c>
      <c r="P5785" s="46">
        <f t="shared" ca="1" si="734"/>
        <v>0.5780174268393995</v>
      </c>
      <c r="Q5785" s="47">
        <f t="shared" ca="1" si="729"/>
        <v>1.3512197723169921</v>
      </c>
      <c r="R5785" s="47">
        <f t="shared" ca="1" si="730"/>
        <v>0.35669363980774771</v>
      </c>
      <c r="S5785" s="97">
        <f t="shared" ca="1" si="735"/>
        <v>0.59622259090317242</v>
      </c>
      <c r="V5785">
        <v>5768</v>
      </c>
      <c r="W5785" s="46">
        <v>-2.6503980087999499E-3</v>
      </c>
    </row>
    <row r="5786" spans="10:23">
      <c r="J5786">
        <v>5769</v>
      </c>
      <c r="K5786" s="93">
        <f t="shared" ca="1" si="731"/>
        <v>0.36269360600746869</v>
      </c>
      <c r="L5786" s="93">
        <f t="shared" ca="1" si="731"/>
        <v>1.7719357423332018</v>
      </c>
      <c r="M5786" s="93">
        <f t="shared" ca="1" si="732"/>
        <v>0.36269360600746869</v>
      </c>
      <c r="N5786" s="101">
        <f t="shared" ca="1" si="728"/>
        <v>1.7952871910867207</v>
      </c>
      <c r="O5786" s="46">
        <f t="shared" ca="1" si="733"/>
        <v>0.45047924399313127</v>
      </c>
      <c r="P5786" s="46">
        <f t="shared" ca="1" si="734"/>
        <v>0.38538127783666665</v>
      </c>
      <c r="Q5786" s="47">
        <f t="shared" ca="1" si="729"/>
        <v>0.58067517630606058</v>
      </c>
      <c r="R5786" s="47">
        <f t="shared" ca="1" si="730"/>
        <v>0.43970722568620174</v>
      </c>
      <c r="S5786" s="97">
        <f t="shared" ca="1" si="735"/>
        <v>0.44509323483966651</v>
      </c>
      <c r="V5786">
        <v>5769</v>
      </c>
      <c r="W5786" s="46">
        <v>0.67635536427460796</v>
      </c>
    </row>
    <row r="5787" spans="10:23">
      <c r="J5787">
        <v>5770</v>
      </c>
      <c r="K5787" s="93">
        <f t="shared" ca="1" si="731"/>
        <v>0.1592566748281615</v>
      </c>
      <c r="L5787" s="93">
        <f t="shared" ca="1" si="731"/>
        <v>1.6280833630542522</v>
      </c>
      <c r="M5787" s="93">
        <f t="shared" ca="1" si="732"/>
        <v>0.1592566748281615</v>
      </c>
      <c r="N5787" s="101">
        <f t="shared" ca="1" si="728"/>
        <v>1.5942056607704018</v>
      </c>
      <c r="O5787" s="46">
        <f t="shared" ca="1" si="733"/>
        <v>0.3774515961850094</v>
      </c>
      <c r="P5787" s="46">
        <f t="shared" ca="1" si="734"/>
        <v>0.34886745393260571</v>
      </c>
      <c r="Q5787" s="47">
        <f t="shared" ca="1" si="729"/>
        <v>0.43461988068981683</v>
      </c>
      <c r="R5787" s="47">
        <f t="shared" ca="1" si="730"/>
        <v>0.40719385241840284</v>
      </c>
      <c r="S5787" s="97">
        <f t="shared" ca="1" si="735"/>
        <v>0.39232272430170612</v>
      </c>
      <c r="V5787">
        <v>5770</v>
      </c>
      <c r="W5787" s="46">
        <v>-0.18597457696122899</v>
      </c>
    </row>
    <row r="5788" spans="10:23">
      <c r="J5788">
        <v>5771</v>
      </c>
      <c r="K5788" s="93">
        <f t="shared" ca="1" si="731"/>
        <v>-0.68673725936286956</v>
      </c>
      <c r="L5788" s="93">
        <f t="shared" ca="1" si="731"/>
        <v>0.5115665104189232</v>
      </c>
      <c r="M5788" s="93">
        <f t="shared" ca="1" si="732"/>
        <v>-0.68673725936286956</v>
      </c>
      <c r="N5788" s="101">
        <f t="shared" ca="1" si="728"/>
        <v>0.26660975368497419</v>
      </c>
      <c r="O5788" s="46">
        <f t="shared" ca="1" si="733"/>
        <v>7.3765600157783828E-2</v>
      </c>
      <c r="P5788" s="46">
        <f t="shared" ca="1" si="734"/>
        <v>0.1970244559189929</v>
      </c>
      <c r="Q5788" s="47">
        <f t="shared" ca="1" si="729"/>
        <v>-0.17275211136463431</v>
      </c>
      <c r="R5788" s="47">
        <f t="shared" ca="1" si="730"/>
        <v>0.19253156489767001</v>
      </c>
      <c r="S5788" s="97">
        <f t="shared" ca="1" si="735"/>
        <v>0.13314858252772693</v>
      </c>
      <c r="V5788">
        <v>5771</v>
      </c>
      <c r="W5788" s="46">
        <v>-0.21174361953304599</v>
      </c>
    </row>
    <row r="5789" spans="10:23">
      <c r="J5789">
        <v>5772</v>
      </c>
      <c r="K5789" s="93">
        <f t="shared" ca="1" si="731"/>
        <v>0.43813696382657097</v>
      </c>
      <c r="L5789" s="93">
        <f t="shared" ca="1" si="731"/>
        <v>-0.4087650594119962</v>
      </c>
      <c r="M5789" s="93">
        <f t="shared" ca="1" si="732"/>
        <v>0.43813696382657097</v>
      </c>
      <c r="N5789" s="101">
        <f t="shared" ca="1" si="728"/>
        <v>-0.24820589724974301</v>
      </c>
      <c r="O5789" s="46">
        <f t="shared" ca="1" si="733"/>
        <v>0.47756110632922572</v>
      </c>
      <c r="P5789" s="46">
        <f t="shared" ca="1" si="734"/>
        <v>0.39892220900471387</v>
      </c>
      <c r="Q5789" s="47">
        <f t="shared" ca="1" si="729"/>
        <v>0.63483890097824947</v>
      </c>
      <c r="R5789" s="47">
        <f t="shared" ca="1" si="730"/>
        <v>0.10928974056594559</v>
      </c>
      <c r="S5789" s="97">
        <f t="shared" ca="1" si="735"/>
        <v>0.29342542344758565</v>
      </c>
      <c r="V5789">
        <v>5772</v>
      </c>
      <c r="W5789" s="46">
        <v>0.49258211991746298</v>
      </c>
    </row>
    <row r="5790" spans="10:23">
      <c r="J5790">
        <v>5773</v>
      </c>
      <c r="K5790" s="93">
        <f t="shared" ca="1" si="731"/>
        <v>-1.6189003511541156</v>
      </c>
      <c r="L5790" s="93">
        <f t="shared" ca="1" si="731"/>
        <v>-0.74301425227429707</v>
      </c>
      <c r="M5790" s="93">
        <f t="shared" ca="1" si="732"/>
        <v>-1.6189003511541156</v>
      </c>
      <c r="N5790" s="101">
        <f t="shared" ca="1" si="728"/>
        <v>-1.21928595062411</v>
      </c>
      <c r="O5790" s="46">
        <f t="shared" ca="1" si="733"/>
        <v>-0.26085249289171097</v>
      </c>
      <c r="P5790" s="46">
        <f t="shared" ca="1" si="734"/>
        <v>2.9715409394245496E-2</v>
      </c>
      <c r="Q5790" s="47">
        <f t="shared" ca="1" si="729"/>
        <v>-0.84198829746362391</v>
      </c>
      <c r="R5790" s="47">
        <f t="shared" ca="1" si="730"/>
        <v>-4.7726610953796933E-2</v>
      </c>
      <c r="S5790" s="97">
        <f t="shared" ca="1" si="735"/>
        <v>-0.15428955192275395</v>
      </c>
      <c r="V5790">
        <v>5773</v>
      </c>
      <c r="W5790" s="46">
        <v>8.0764048269514402E-2</v>
      </c>
    </row>
    <row r="5791" spans="10:23">
      <c r="J5791">
        <v>5774</v>
      </c>
      <c r="K5791" s="93">
        <f t="shared" ca="1" si="731"/>
        <v>-3.1456212230195658E-2</v>
      </c>
      <c r="L5791" s="93">
        <f t="shared" ca="1" si="731"/>
        <v>-0.44111923824514254</v>
      </c>
      <c r="M5791" s="93">
        <f t="shared" ca="1" si="732"/>
        <v>-3.1456212230195658E-2</v>
      </c>
      <c r="N5791" s="101">
        <f t="shared" ca="1" si="728"/>
        <v>-0.42822151492998906</v>
      </c>
      <c r="O5791" s="46">
        <f t="shared" ca="1" si="733"/>
        <v>0.30899149177902796</v>
      </c>
      <c r="P5791" s="46">
        <f t="shared" ca="1" si="734"/>
        <v>0.31463740172961496</v>
      </c>
      <c r="Q5791" s="47">
        <f t="shared" ca="1" si="729"/>
        <v>0.29769967187785401</v>
      </c>
      <c r="R5791" s="47">
        <f t="shared" ca="1" si="730"/>
        <v>8.0182567159894469E-2</v>
      </c>
      <c r="S5791" s="97">
        <f t="shared" ca="1" si="735"/>
        <v>0.19458702946946121</v>
      </c>
      <c r="V5791">
        <v>5774</v>
      </c>
      <c r="W5791" s="46">
        <v>1.41437778662191</v>
      </c>
    </row>
    <row r="5792" spans="10:23">
      <c r="J5792">
        <v>5775</v>
      </c>
      <c r="K5792" s="93">
        <f t="shared" ca="1" si="731"/>
        <v>2.6832945702781941</v>
      </c>
      <c r="L5792" s="93">
        <f t="shared" ca="1" si="731"/>
        <v>-1.9737692848087447</v>
      </c>
      <c r="M5792" s="93">
        <f t="shared" ca="1" si="732"/>
        <v>2.6832945702781941</v>
      </c>
      <c r="N5792" s="101">
        <f t="shared" ca="1" si="728"/>
        <v>-1.0179496069178491</v>
      </c>
      <c r="O5792" s="46">
        <f t="shared" ca="1" si="733"/>
        <v>1.2835041472865416</v>
      </c>
      <c r="P5792" s="46">
        <f t="shared" ca="1" si="734"/>
        <v>0.80189372948337179</v>
      </c>
      <c r="Q5792" s="47">
        <f t="shared" ca="1" si="729"/>
        <v>2.2467249828928813</v>
      </c>
      <c r="R5792" s="47">
        <f t="shared" ca="1" si="730"/>
        <v>-1.517203627457156E-2</v>
      </c>
      <c r="S5792" s="97">
        <f t="shared" ca="1" si="735"/>
        <v>0.63416605550598504</v>
      </c>
      <c r="V5792">
        <v>5775</v>
      </c>
      <c r="W5792" s="46">
        <v>0.33724075420427202</v>
      </c>
    </row>
    <row r="5793" spans="10:23">
      <c r="J5793">
        <v>5776</v>
      </c>
      <c r="K5793" s="93">
        <f t="shared" ca="1" si="731"/>
        <v>-0.53020020936516687</v>
      </c>
      <c r="L5793" s="93">
        <f t="shared" ca="1" si="731"/>
        <v>0.12158637223463063</v>
      </c>
      <c r="M5793" s="93">
        <f t="shared" ca="1" si="732"/>
        <v>-0.53020020936516687</v>
      </c>
      <c r="N5793" s="101">
        <f t="shared" ca="1" si="728"/>
        <v>-5.3341565460594847E-2</v>
      </c>
      <c r="O5793" s="46">
        <f t="shared" ca="1" si="733"/>
        <v>0.12995762237266359</v>
      </c>
      <c r="P5793" s="46">
        <f t="shared" ca="1" si="734"/>
        <v>0.22512046702643279</v>
      </c>
      <c r="Q5793" s="47">
        <f t="shared" ca="1" si="729"/>
        <v>-6.0368066934874787E-2</v>
      </c>
      <c r="R5793" s="47">
        <f t="shared" ca="1" si="730"/>
        <v>0.14079783952498068</v>
      </c>
      <c r="S5793" s="97">
        <f t="shared" ca="1" si="735"/>
        <v>0.13537773094882213</v>
      </c>
      <c r="V5793">
        <v>5776</v>
      </c>
      <c r="W5793" s="46">
        <v>0.26368883985930802</v>
      </c>
    </row>
    <row r="5794" spans="10:23">
      <c r="J5794">
        <v>5777</v>
      </c>
      <c r="K5794" s="93">
        <f t="shared" ca="1" si="731"/>
        <v>-0.36210739483975668</v>
      </c>
      <c r="L5794" s="93">
        <f t="shared" ca="1" si="731"/>
        <v>7.9091651148223155E-2</v>
      </c>
      <c r="M5794" s="93">
        <f t="shared" ca="1" si="732"/>
        <v>-0.36210739483975668</v>
      </c>
      <c r="N5794" s="101">
        <f t="shared" ca="1" si="728"/>
        <v>-4.0172810159651087E-2</v>
      </c>
      <c r="O5794" s="46">
        <f t="shared" ca="1" si="733"/>
        <v>0.19029781128073447</v>
      </c>
      <c r="P5794" s="46">
        <f t="shared" ca="1" si="734"/>
        <v>0.25529056148046825</v>
      </c>
      <c r="Q5794" s="47">
        <f t="shared" ca="1" si="729"/>
        <v>6.0312310881266984E-2</v>
      </c>
      <c r="R5794" s="47">
        <f t="shared" ca="1" si="730"/>
        <v>0.14292712835572688</v>
      </c>
      <c r="S5794" s="97">
        <f t="shared" ca="1" si="735"/>
        <v>0.16661246981823069</v>
      </c>
      <c r="V5794">
        <v>5777</v>
      </c>
      <c r="W5794" s="46">
        <v>-0.149232180659127</v>
      </c>
    </row>
    <row r="5795" spans="10:23">
      <c r="J5795">
        <v>5778</v>
      </c>
      <c r="K5795" s="93">
        <f t="shared" ca="1" si="731"/>
        <v>0.45460479018648486</v>
      </c>
      <c r="L5795" s="93">
        <f t="shared" ca="1" si="731"/>
        <v>-1.0813745878947398</v>
      </c>
      <c r="M5795" s="93">
        <f t="shared" ca="1" si="732"/>
        <v>0.45460479018648486</v>
      </c>
      <c r="N5795" s="101">
        <f t="shared" ca="1" si="728"/>
        <v>-0.88065854520013176</v>
      </c>
      <c r="O5795" s="46">
        <f t="shared" ca="1" si="733"/>
        <v>0.48347255326565797</v>
      </c>
      <c r="P5795" s="46">
        <f t="shared" ca="1" si="734"/>
        <v>0.40187793247292997</v>
      </c>
      <c r="Q5795" s="47">
        <f t="shared" ca="1" si="729"/>
        <v>0.64666179485111397</v>
      </c>
      <c r="R5795" s="47">
        <f t="shared" ca="1" si="730"/>
        <v>7.026897306939478E-3</v>
      </c>
      <c r="S5795" s="97">
        <f t="shared" ca="1" si="735"/>
        <v>0.24524972528629874</v>
      </c>
      <c r="V5795">
        <v>5778</v>
      </c>
      <c r="W5795" s="46">
        <v>0.61655753164719396</v>
      </c>
    </row>
    <row r="5796" spans="10:23">
      <c r="J5796">
        <v>5779</v>
      </c>
      <c r="K5796" s="93">
        <f t="shared" ca="1" si="731"/>
        <v>0.95530655897061778</v>
      </c>
      <c r="L5796" s="93">
        <f t="shared" ca="1" si="731"/>
        <v>-0.30855305445634373</v>
      </c>
      <c r="M5796" s="93">
        <f t="shared" ca="1" si="732"/>
        <v>0.95530655897061778</v>
      </c>
      <c r="N5796" s="101">
        <f t="shared" ca="1" si="728"/>
        <v>1.1274953144937705E-2</v>
      </c>
      <c r="O5796" s="46">
        <f t="shared" ca="1" si="733"/>
        <v>0.66320920292757823</v>
      </c>
      <c r="P5796" s="46">
        <f t="shared" ca="1" si="734"/>
        <v>0.4917462573038901</v>
      </c>
      <c r="Q5796" s="47">
        <f t="shared" ca="1" si="729"/>
        <v>1.0061350941749545</v>
      </c>
      <c r="R5796" s="47">
        <f t="shared" ca="1" si="730"/>
        <v>0.15124584529349883</v>
      </c>
      <c r="S5796" s="97">
        <f t="shared" ca="1" si="735"/>
        <v>0.40722752411053853</v>
      </c>
      <c r="V5796">
        <v>5779</v>
      </c>
      <c r="W5796" s="46">
        <v>0.16717222340045401</v>
      </c>
    </row>
    <row r="5797" spans="10:23">
      <c r="J5797">
        <v>5780</v>
      </c>
      <c r="K5797" s="93">
        <f t="shared" ca="1" si="731"/>
        <v>5.2811973313762334E-2</v>
      </c>
      <c r="L5797" s="93">
        <f t="shared" ca="1" si="731"/>
        <v>1.3252666760155558</v>
      </c>
      <c r="M5797" s="93">
        <f t="shared" ca="1" si="732"/>
        <v>5.2811973313762334E-2</v>
      </c>
      <c r="N5797" s="101">
        <f t="shared" ca="1" si="728"/>
        <v>1.2732584476663078</v>
      </c>
      <c r="O5797" s="46">
        <f t="shared" ca="1" si="733"/>
        <v>0.33924119786562656</v>
      </c>
      <c r="P5797" s="46">
        <f t="shared" ca="1" si="734"/>
        <v>0.32976225477291427</v>
      </c>
      <c r="Q5797" s="47">
        <f t="shared" ca="1" si="729"/>
        <v>0.35819908405105122</v>
      </c>
      <c r="R5797" s="47">
        <f t="shared" ca="1" si="730"/>
        <v>0.35529909847209096</v>
      </c>
      <c r="S5797" s="97">
        <f t="shared" ca="1" si="735"/>
        <v>0.34727014816885876</v>
      </c>
      <c r="V5797">
        <v>5780</v>
      </c>
      <c r="W5797" s="46">
        <v>0.36534159738549798</v>
      </c>
    </row>
    <row r="5798" spans="10:23">
      <c r="J5798">
        <v>5781</v>
      </c>
      <c r="K5798" s="93">
        <f t="shared" ca="1" si="731"/>
        <v>-0.6549373269927663</v>
      </c>
      <c r="L5798" s="93">
        <f t="shared" ca="1" si="731"/>
        <v>0.69309009994281556</v>
      </c>
      <c r="M5798" s="93">
        <f t="shared" ca="1" si="732"/>
        <v>-0.6549373269927663</v>
      </c>
      <c r="N5798" s="101">
        <f t="shared" ca="1" si="728"/>
        <v>0.44882230905240983</v>
      </c>
      <c r="O5798" s="46">
        <f t="shared" ca="1" si="733"/>
        <v>8.5180805096159384E-2</v>
      </c>
      <c r="P5798" s="46">
        <f t="shared" ca="1" si="734"/>
        <v>0.20273205838818067</v>
      </c>
      <c r="Q5798" s="47">
        <f t="shared" ca="1" si="729"/>
        <v>-0.1499217014878832</v>
      </c>
      <c r="R5798" s="47">
        <f t="shared" ca="1" si="730"/>
        <v>0.22199396662805965</v>
      </c>
      <c r="S5798" s="97">
        <f t="shared" ca="1" si="735"/>
        <v>0.15358738586210952</v>
      </c>
      <c r="V5798">
        <v>5781</v>
      </c>
      <c r="W5798" s="46">
        <v>0.76515862895323195</v>
      </c>
    </row>
    <row r="5799" spans="10:23">
      <c r="J5799">
        <v>5782</v>
      </c>
      <c r="K5799" s="93">
        <f t="shared" ca="1" si="731"/>
        <v>9.8401521809456272E-2</v>
      </c>
      <c r="L5799" s="93">
        <f t="shared" ca="1" si="731"/>
        <v>0.2131582346468453</v>
      </c>
      <c r="M5799" s="93">
        <f t="shared" ca="1" si="732"/>
        <v>9.8401521809456272E-2</v>
      </c>
      <c r="N5799" s="101">
        <f t="shared" ca="1" si="728"/>
        <v>0.23338563012911262</v>
      </c>
      <c r="O5799" s="46">
        <f t="shared" ca="1" si="733"/>
        <v>0.35560645402622221</v>
      </c>
      <c r="P5799" s="46">
        <f t="shared" ca="1" si="734"/>
        <v>0.33794488285321211</v>
      </c>
      <c r="Q5799" s="47">
        <f t="shared" ca="1" si="729"/>
        <v>0.3909295963722425</v>
      </c>
      <c r="R5799" s="47">
        <f t="shared" ca="1" si="730"/>
        <v>0.18715947364210861</v>
      </c>
      <c r="S5799" s="97">
        <f t="shared" ca="1" si="735"/>
        <v>0.27138296383416538</v>
      </c>
      <c r="V5799">
        <v>5782</v>
      </c>
      <c r="W5799" s="46">
        <v>1.28717750321105</v>
      </c>
    </row>
    <row r="5800" spans="10:23">
      <c r="J5800">
        <v>5783</v>
      </c>
      <c r="K5800" s="93">
        <f t="shared" ca="1" si="731"/>
        <v>0.65009186727087698</v>
      </c>
      <c r="L5800" s="93">
        <f t="shared" ca="1" si="731"/>
        <v>-1.0644260162342309</v>
      </c>
      <c r="M5800" s="93">
        <f t="shared" ca="1" si="732"/>
        <v>0.65009186727087698</v>
      </c>
      <c r="N5800" s="101">
        <f t="shared" ca="1" si="728"/>
        <v>-0.80242061334938664</v>
      </c>
      <c r="O5800" s="46">
        <f t="shared" ca="1" si="733"/>
        <v>0.55364644614539027</v>
      </c>
      <c r="P5800" s="46">
        <f t="shared" ca="1" si="734"/>
        <v>0.43696487891279612</v>
      </c>
      <c r="Q5800" s="47">
        <f t="shared" ca="1" si="729"/>
        <v>0.78700958061057846</v>
      </c>
      <c r="R5800" s="47">
        <f t="shared" ca="1" si="730"/>
        <v>1.9677383296191203E-2</v>
      </c>
      <c r="S5800" s="97">
        <f t="shared" ca="1" si="735"/>
        <v>0.28666191472079072</v>
      </c>
      <c r="V5800">
        <v>5783</v>
      </c>
      <c r="W5800" s="46">
        <v>0.15674289548050499</v>
      </c>
    </row>
    <row r="5801" spans="10:23">
      <c r="J5801">
        <v>5784</v>
      </c>
      <c r="K5801" s="93">
        <f t="shared" ca="1" si="731"/>
        <v>0.41129760253445713</v>
      </c>
      <c r="L5801" s="93">
        <f t="shared" ca="1" si="731"/>
        <v>1.1280929383413516</v>
      </c>
      <c r="M5801" s="93">
        <f t="shared" ca="1" si="732"/>
        <v>0.41129760253445713</v>
      </c>
      <c r="N5801" s="101">
        <f t="shared" ca="1" si="728"/>
        <v>1.2003278140489955</v>
      </c>
      <c r="O5801" s="46">
        <f t="shared" ca="1" si="733"/>
        <v>0.46792659497244615</v>
      </c>
      <c r="P5801" s="46">
        <f t="shared" ca="1" si="734"/>
        <v>0.39410495332632406</v>
      </c>
      <c r="Q5801" s="47">
        <f t="shared" ca="1" si="729"/>
        <v>0.61556987826469034</v>
      </c>
      <c r="R5801" s="47">
        <f t="shared" ca="1" si="730"/>
        <v>0.34350676274773767</v>
      </c>
      <c r="S5801" s="97">
        <f t="shared" ca="1" si="735"/>
        <v>0.40571667886009188</v>
      </c>
      <c r="V5801">
        <v>5784</v>
      </c>
      <c r="W5801" s="46">
        <v>0.23100497176857199</v>
      </c>
    </row>
    <row r="5802" spans="10:23">
      <c r="J5802">
        <v>5785</v>
      </c>
      <c r="K5802" s="93">
        <f t="shared" ca="1" si="731"/>
        <v>1.260899199982207</v>
      </c>
      <c r="L5802" s="93">
        <f t="shared" ca="1" si="731"/>
        <v>-0.27208019949533752</v>
      </c>
      <c r="M5802" s="93">
        <f t="shared" ca="1" si="732"/>
        <v>1.260899199982207</v>
      </c>
      <c r="N5802" s="101">
        <f t="shared" ca="1" si="728"/>
        <v>0.14303956914946586</v>
      </c>
      <c r="O5802" s="46">
        <f t="shared" ca="1" si="733"/>
        <v>0.77290763197475276</v>
      </c>
      <c r="P5802" s="46">
        <f t="shared" ca="1" si="734"/>
        <v>0.54659547182747736</v>
      </c>
      <c r="Q5802" s="47">
        <f t="shared" ca="1" si="729"/>
        <v>1.2255319522693036</v>
      </c>
      <c r="R5802" s="47">
        <f t="shared" ca="1" si="730"/>
        <v>0.17255119410850003</v>
      </c>
      <c r="S5802" s="97">
        <f t="shared" ca="1" si="735"/>
        <v>0.47272941304162641</v>
      </c>
      <c r="V5802">
        <v>5785</v>
      </c>
      <c r="W5802" s="46">
        <v>0.15498302374974801</v>
      </c>
    </row>
    <row r="5803" spans="10:23">
      <c r="J5803">
        <v>5786</v>
      </c>
      <c r="K5803" s="93">
        <f t="shared" ca="1" si="731"/>
        <v>-1.009382791595099</v>
      </c>
      <c r="L5803" s="93">
        <f t="shared" ca="1" si="731"/>
        <v>0.23684275327955834</v>
      </c>
      <c r="M5803" s="93">
        <f t="shared" ca="1" si="732"/>
        <v>-1.009382791595099</v>
      </c>
      <c r="N5803" s="101">
        <f t="shared" ca="1" si="728"/>
        <v>-9.6459739210406015E-2</v>
      </c>
      <c r="O5803" s="46">
        <f t="shared" ca="1" si="733"/>
        <v>-4.2054296250071177E-2</v>
      </c>
      <c r="P5803" s="46">
        <f t="shared" ca="1" si="734"/>
        <v>0.13911450771506539</v>
      </c>
      <c r="Q5803" s="47">
        <f t="shared" ca="1" si="729"/>
        <v>-0.40439190418034432</v>
      </c>
      <c r="R5803" s="47">
        <f t="shared" ca="1" si="730"/>
        <v>0.13382595466042807</v>
      </c>
      <c r="S5803" s="97">
        <f t="shared" ca="1" si="735"/>
        <v>4.5885829205178447E-2</v>
      </c>
      <c r="V5803">
        <v>5786</v>
      </c>
      <c r="W5803" s="46">
        <v>-0.39210821549292302</v>
      </c>
    </row>
    <row r="5804" spans="10:23">
      <c r="J5804">
        <v>5787</v>
      </c>
      <c r="K5804" s="93">
        <f t="shared" ca="1" si="731"/>
        <v>-1.5086470501434162</v>
      </c>
      <c r="L5804" s="93">
        <f t="shared" ca="1" si="731"/>
        <v>-1.0331710736541</v>
      </c>
      <c r="M5804" s="93">
        <f t="shared" ca="1" si="732"/>
        <v>-1.5086470501434162</v>
      </c>
      <c r="N5804" s="101">
        <f t="shared" ca="1" si="728"/>
        <v>-1.4593157318086543</v>
      </c>
      <c r="O5804" s="46">
        <f t="shared" ca="1" si="733"/>
        <v>-0.2212749236213819</v>
      </c>
      <c r="P5804" s="46">
        <f t="shared" ca="1" si="734"/>
        <v>4.9504194029410031E-2</v>
      </c>
      <c r="Q5804" s="47">
        <f t="shared" ca="1" si="729"/>
        <v>-0.76283315892296577</v>
      </c>
      <c r="R5804" s="47">
        <f t="shared" ca="1" si="730"/>
        <v>-8.6537623873603753E-2</v>
      </c>
      <c r="S5804" s="97">
        <f t="shared" ca="1" si="735"/>
        <v>-0.15390627374749283</v>
      </c>
      <c r="V5804">
        <v>5787</v>
      </c>
      <c r="W5804" s="46">
        <v>0.83744246355220697</v>
      </c>
    </row>
    <row r="5805" spans="10:23">
      <c r="J5805">
        <v>5788</v>
      </c>
      <c r="K5805" s="93">
        <f t="shared" ca="1" si="731"/>
        <v>-1.4408067751449878</v>
      </c>
      <c r="L5805" s="93">
        <f t="shared" ca="1" si="731"/>
        <v>-1.0052824977013215</v>
      </c>
      <c r="M5805" s="93">
        <f t="shared" ca="1" si="732"/>
        <v>-1.4408067751449878</v>
      </c>
      <c r="N5805" s="101">
        <f t="shared" ca="1" si="728"/>
        <v>-1.4113003124530004</v>
      </c>
      <c r="O5805" s="46">
        <f t="shared" ca="1" si="733"/>
        <v>-0.19692233591239428</v>
      </c>
      <c r="P5805" s="46">
        <f t="shared" ca="1" si="734"/>
        <v>6.1680487883903845E-2</v>
      </c>
      <c r="Q5805" s="47">
        <f t="shared" ca="1" si="729"/>
        <v>-0.71412798350499052</v>
      </c>
      <c r="R5805" s="47">
        <f t="shared" ca="1" si="730"/>
        <v>-7.8773891174412247E-2</v>
      </c>
      <c r="S5805" s="97">
        <f t="shared" ca="1" si="735"/>
        <v>-0.13784811354340326</v>
      </c>
      <c r="V5805">
        <v>5788</v>
      </c>
      <c r="W5805" s="46">
        <v>0.25816521888789001</v>
      </c>
    </row>
    <row r="5806" spans="10:23">
      <c r="J5806">
        <v>5789</v>
      </c>
      <c r="K5806" s="93">
        <f t="shared" ca="1" si="731"/>
        <v>1.3848076030402507</v>
      </c>
      <c r="L5806" s="93">
        <f t="shared" ca="1" si="731"/>
        <v>-0.5773275250557629</v>
      </c>
      <c r="M5806" s="93">
        <f t="shared" ca="1" si="732"/>
        <v>1.3848076030402507</v>
      </c>
      <c r="N5806" s="101">
        <f t="shared" ca="1" si="728"/>
        <v>-0.1069546365654922</v>
      </c>
      <c r="O5806" s="46">
        <f t="shared" ca="1" si="733"/>
        <v>0.81738696601963268</v>
      </c>
      <c r="P5806" s="46">
        <f t="shared" ca="1" si="734"/>
        <v>0.56883513884991732</v>
      </c>
      <c r="Q5806" s="47">
        <f t="shared" ca="1" si="729"/>
        <v>1.3144906203590634</v>
      </c>
      <c r="R5806" s="47">
        <f t="shared" ca="1" si="730"/>
        <v>0.13212900857802867</v>
      </c>
      <c r="S5806" s="97">
        <f t="shared" ca="1" si="735"/>
        <v>0.47475798729883067</v>
      </c>
      <c r="V5806">
        <v>5789</v>
      </c>
      <c r="W5806" s="46">
        <v>0.42317362705244699</v>
      </c>
    </row>
    <row r="5807" spans="10:23">
      <c r="J5807">
        <v>5790</v>
      </c>
      <c r="K5807" s="93">
        <f t="shared" ca="1" si="731"/>
        <v>-1.2566445765512384</v>
      </c>
      <c r="L5807" s="93">
        <f t="shared" ca="1" si="731"/>
        <v>-0.15509536063965168</v>
      </c>
      <c r="M5807" s="93">
        <f t="shared" ca="1" si="732"/>
        <v>-1.2566445765512384</v>
      </c>
      <c r="N5807" s="101">
        <f t="shared" ca="1" si="728"/>
        <v>-0.54668447041821056</v>
      </c>
      <c r="O5807" s="46">
        <f t="shared" ca="1" si="733"/>
        <v>-0.13081372868699337</v>
      </c>
      <c r="P5807" s="46">
        <f t="shared" ca="1" si="734"/>
        <v>9.4734791496604298E-2</v>
      </c>
      <c r="Q5807" s="47">
        <f t="shared" ca="1" si="729"/>
        <v>-0.5819107690541887</v>
      </c>
      <c r="R5807" s="47">
        <f t="shared" ca="1" si="730"/>
        <v>6.102799695080445E-2</v>
      </c>
      <c r="S5807" s="97">
        <f t="shared" ca="1" si="735"/>
        <v>-3.489286586809446E-2</v>
      </c>
      <c r="V5807">
        <v>5790</v>
      </c>
      <c r="W5807" s="46">
        <v>0.569703725464768</v>
      </c>
    </row>
    <row r="5808" spans="10:23">
      <c r="J5808">
        <v>5791</v>
      </c>
      <c r="K5808" s="93">
        <f t="shared" ca="1" si="731"/>
        <v>-0.29935737894946496</v>
      </c>
      <c r="L5808" s="93">
        <f t="shared" ca="1" si="731"/>
        <v>-0.98816117443439633</v>
      </c>
      <c r="M5808" s="93">
        <f t="shared" ca="1" si="732"/>
        <v>-0.29935737894946496</v>
      </c>
      <c r="N5808" s="101">
        <f t="shared" ca="1" si="728"/>
        <v>-1.0320613588715895</v>
      </c>
      <c r="O5808" s="46">
        <f t="shared" ca="1" si="733"/>
        <v>0.21282315136439567</v>
      </c>
      <c r="P5808" s="46">
        <f t="shared" ca="1" si="734"/>
        <v>0.26655323152229882</v>
      </c>
      <c r="Q5808" s="47">
        <f t="shared" ca="1" si="729"/>
        <v>0.10536299104858937</v>
      </c>
      <c r="R5808" s="47">
        <f t="shared" ca="1" si="730"/>
        <v>-1.7453800581879092E-2</v>
      </c>
      <c r="S5808" s="97">
        <f t="shared" ca="1" si="735"/>
        <v>9.7684675391258288E-2</v>
      </c>
      <c r="V5808">
        <v>5791</v>
      </c>
      <c r="W5808" s="46">
        <v>0.28568284896566498</v>
      </c>
    </row>
    <row r="5809" spans="10:23">
      <c r="J5809">
        <v>5792</v>
      </c>
      <c r="K5809" s="93">
        <f t="shared" ca="1" si="731"/>
        <v>1.497471349461178</v>
      </c>
      <c r="L5809" s="93">
        <f t="shared" ca="1" si="731"/>
        <v>-2.0752264846148742</v>
      </c>
      <c r="M5809" s="93">
        <f t="shared" ca="1" si="732"/>
        <v>1.497471349461178</v>
      </c>
      <c r="N5809" s="101">
        <f t="shared" ca="1" si="728"/>
        <v>-1.4912578589018803</v>
      </c>
      <c r="O5809" s="46">
        <f t="shared" ca="1" si="733"/>
        <v>0.85782981160659899</v>
      </c>
      <c r="P5809" s="46">
        <f t="shared" ca="1" si="734"/>
        <v>0.58905656164340048</v>
      </c>
      <c r="Q5809" s="47">
        <f t="shared" ca="1" si="729"/>
        <v>1.395376311532996</v>
      </c>
      <c r="R5809" s="47">
        <f t="shared" ca="1" si="730"/>
        <v>-9.1702425929346076E-2</v>
      </c>
      <c r="S5809" s="97">
        <f t="shared" ca="1" si="735"/>
        <v>0.38306369283862646</v>
      </c>
      <c r="V5809">
        <v>5792</v>
      </c>
      <c r="W5809" s="46">
        <v>-0.14437609924550099</v>
      </c>
    </row>
    <row r="5810" spans="10:23">
      <c r="J5810">
        <v>5793</v>
      </c>
      <c r="K5810" s="93">
        <f t="shared" ca="1" si="731"/>
        <v>1.0322053515650795</v>
      </c>
      <c r="L5810" s="93">
        <f t="shared" ca="1" si="731"/>
        <v>-9.9919940426821865E-3</v>
      </c>
      <c r="M5810" s="93">
        <f t="shared" ca="1" si="732"/>
        <v>1.0322053515650795</v>
      </c>
      <c r="N5810" s="101">
        <f t="shared" ca="1" si="728"/>
        <v>0.31879121633241037</v>
      </c>
      <c r="O5810" s="46">
        <f t="shared" ca="1" si="733"/>
        <v>0.69081352191678147</v>
      </c>
      <c r="P5810" s="46">
        <f t="shared" ca="1" si="734"/>
        <v>0.50554841679849172</v>
      </c>
      <c r="Q5810" s="47">
        <f t="shared" ca="1" si="729"/>
        <v>1.061343732153361</v>
      </c>
      <c r="R5810" s="47">
        <f t="shared" ca="1" si="730"/>
        <v>0.20096891550887186</v>
      </c>
      <c r="S5810" s="97">
        <f t="shared" ca="1" si="735"/>
        <v>0.44589121871282666</v>
      </c>
      <c r="V5810">
        <v>5793</v>
      </c>
      <c r="W5810" s="46">
        <v>0.53274815786234697</v>
      </c>
    </row>
    <row r="5811" spans="10:23">
      <c r="J5811">
        <v>5794</v>
      </c>
      <c r="K5811" s="93">
        <f t="shared" ca="1" si="731"/>
        <v>-4.0833836253063895E-2</v>
      </c>
      <c r="L5811" s="93">
        <f t="shared" ca="1" si="731"/>
        <v>0.70293085063298011</v>
      </c>
      <c r="M5811" s="93">
        <f t="shared" ca="1" si="732"/>
        <v>-4.0833836253063895E-2</v>
      </c>
      <c r="N5811" s="101">
        <f t="shared" ca="1" si="728"/>
        <v>0.65345084596065417</v>
      </c>
      <c r="O5811" s="46">
        <f t="shared" ca="1" si="733"/>
        <v>0.30562521103320112</v>
      </c>
      <c r="P5811" s="46">
        <f t="shared" ca="1" si="734"/>
        <v>0.31295426135670157</v>
      </c>
      <c r="Q5811" s="47">
        <f t="shared" ca="1" si="729"/>
        <v>0.29096711038620027</v>
      </c>
      <c r="R5811" s="47">
        <f t="shared" ca="1" si="730"/>
        <v>0.25508086422265874</v>
      </c>
      <c r="S5811" s="97">
        <f t="shared" ca="1" si="735"/>
        <v>0.28035303762792996</v>
      </c>
      <c r="V5811">
        <v>5794</v>
      </c>
      <c r="W5811" s="46">
        <v>0.21125275522790701</v>
      </c>
    </row>
    <row r="5812" spans="10:23">
      <c r="J5812">
        <v>5795</v>
      </c>
      <c r="K5812" s="93">
        <f t="shared" ca="1" si="731"/>
        <v>0.23186603510058523</v>
      </c>
      <c r="L5812" s="93">
        <f t="shared" ca="1" si="731"/>
        <v>-0.95882333797644625</v>
      </c>
      <c r="M5812" s="93">
        <f t="shared" ca="1" si="732"/>
        <v>0.23186603510058523</v>
      </c>
      <c r="N5812" s="101">
        <f t="shared" ca="1" si="728"/>
        <v>-0.83530568641584257</v>
      </c>
      <c r="O5812" s="46">
        <f t="shared" ca="1" si="733"/>
        <v>0.40351613991760255</v>
      </c>
      <c r="P5812" s="46">
        <f t="shared" ca="1" si="734"/>
        <v>0.36189972579890228</v>
      </c>
      <c r="Q5812" s="47">
        <f t="shared" ca="1" si="729"/>
        <v>0.48674896815500313</v>
      </c>
      <c r="R5812" s="47">
        <f t="shared" ca="1" si="730"/>
        <v>1.4360113958392901E-2</v>
      </c>
      <c r="S5812" s="97">
        <f t="shared" ca="1" si="735"/>
        <v>0.20893812693799774</v>
      </c>
      <c r="V5812">
        <v>5795</v>
      </c>
      <c r="W5812" s="46">
        <v>0.432722319013432</v>
      </c>
    </row>
    <row r="5813" spans="10:23">
      <c r="J5813">
        <v>5796</v>
      </c>
      <c r="K5813" s="93">
        <f t="shared" ca="1" si="731"/>
        <v>1.295710792634351</v>
      </c>
      <c r="L5813" s="93">
        <f t="shared" ca="1" si="731"/>
        <v>-1.0619913344529133</v>
      </c>
      <c r="M5813" s="93">
        <f t="shared" ca="1" si="732"/>
        <v>1.295710792634351</v>
      </c>
      <c r="N5813" s="101">
        <f t="shared" ca="1" si="728"/>
        <v>-0.59479103064848515</v>
      </c>
      <c r="O5813" s="46">
        <f t="shared" ca="1" si="733"/>
        <v>0.78540393101496941</v>
      </c>
      <c r="P5813" s="46">
        <f t="shared" ca="1" si="734"/>
        <v>0.55284362134758569</v>
      </c>
      <c r="Q5813" s="47">
        <f t="shared" ca="1" si="729"/>
        <v>1.2505245503497369</v>
      </c>
      <c r="R5813" s="47">
        <f t="shared" ca="1" si="730"/>
        <v>5.3249527456682877E-2</v>
      </c>
      <c r="S5813" s="97">
        <f t="shared" ca="1" si="735"/>
        <v>0.41932672923582615</v>
      </c>
      <c r="V5813">
        <v>5796</v>
      </c>
      <c r="W5813" s="46">
        <v>0.30834076266411797</v>
      </c>
    </row>
    <row r="5814" spans="10:23">
      <c r="J5814">
        <v>5797</v>
      </c>
      <c r="K5814" s="93">
        <f t="shared" ca="1" si="731"/>
        <v>0.13517738300713819</v>
      </c>
      <c r="L5814" s="93">
        <f t="shared" ca="1" si="731"/>
        <v>-0.69396298691749114</v>
      </c>
      <c r="M5814" s="93">
        <f t="shared" ca="1" si="732"/>
        <v>0.13517738300713819</v>
      </c>
      <c r="N5814" s="101">
        <f t="shared" ca="1" si="728"/>
        <v>-0.61494520080297987</v>
      </c>
      <c r="O5814" s="46">
        <f t="shared" ca="1" si="733"/>
        <v>0.36880786550945771</v>
      </c>
      <c r="P5814" s="46">
        <f t="shared" ca="1" si="734"/>
        <v>0.34454558859482981</v>
      </c>
      <c r="Q5814" s="47">
        <f t="shared" ca="1" si="729"/>
        <v>0.41733241933871346</v>
      </c>
      <c r="R5814" s="47">
        <f t="shared" ca="1" si="730"/>
        <v>4.999074950673886E-2</v>
      </c>
      <c r="S5814" s="97">
        <f t="shared" ca="1" si="735"/>
        <v>0.20939930750809829</v>
      </c>
      <c r="V5814">
        <v>5797</v>
      </c>
      <c r="W5814" s="46">
        <v>0.28546345262688899</v>
      </c>
    </row>
    <row r="5815" spans="10:23">
      <c r="J5815">
        <v>5798</v>
      </c>
      <c r="K5815" s="93">
        <f t="shared" ca="1" si="731"/>
        <v>-0.43060804363552974</v>
      </c>
      <c r="L5815" s="93">
        <f t="shared" ca="1" si="731"/>
        <v>0.5694449464640059</v>
      </c>
      <c r="M5815" s="93">
        <f t="shared" ca="1" si="732"/>
        <v>-0.43060804363552974</v>
      </c>
      <c r="N5815" s="101">
        <f t="shared" ca="1" si="728"/>
        <v>0.40293816236449498</v>
      </c>
      <c r="O5815" s="46">
        <f t="shared" ca="1" si="733"/>
        <v>0.16570816953827</v>
      </c>
      <c r="P5815" s="46">
        <f t="shared" ca="1" si="734"/>
        <v>0.24299574060923598</v>
      </c>
      <c r="Q5815" s="47">
        <f t="shared" ca="1" si="729"/>
        <v>1.1133027396338036E-2</v>
      </c>
      <c r="R5815" s="47">
        <f t="shared" ca="1" si="730"/>
        <v>0.21457484471272609</v>
      </c>
      <c r="S5815" s="97">
        <f t="shared" ca="1" si="735"/>
        <v>0.19014150712549804</v>
      </c>
      <c r="V5815">
        <v>5798</v>
      </c>
      <c r="W5815" s="46">
        <v>-0.34112051378367902</v>
      </c>
    </row>
    <row r="5816" spans="10:23">
      <c r="J5816">
        <v>5799</v>
      </c>
      <c r="K5816" s="93">
        <f t="shared" ca="1" si="731"/>
        <v>0.78773792253379027</v>
      </c>
      <c r="L5816" s="93">
        <f t="shared" ca="1" si="731"/>
        <v>-1.1284125649942387</v>
      </c>
      <c r="M5816" s="93">
        <f t="shared" ca="1" si="732"/>
        <v>0.78773792253379027</v>
      </c>
      <c r="N5816" s="101">
        <f t="shared" ca="1" si="728"/>
        <v>-0.81931065102561029</v>
      </c>
      <c r="O5816" s="46">
        <f t="shared" ca="1" si="733"/>
        <v>0.60305717795129632</v>
      </c>
      <c r="P5816" s="46">
        <f t="shared" ca="1" si="734"/>
        <v>0.46167024481574914</v>
      </c>
      <c r="Q5816" s="47">
        <f t="shared" ca="1" si="729"/>
        <v>0.88583104422239056</v>
      </c>
      <c r="R5816" s="47">
        <f t="shared" ca="1" si="730"/>
        <v>1.6946391053341336E-2</v>
      </c>
      <c r="S5816" s="97">
        <f t="shared" ca="1" si="735"/>
        <v>0.31000178450231886</v>
      </c>
      <c r="V5816">
        <v>5799</v>
      </c>
      <c r="W5816" s="46">
        <v>0.57508137807388904</v>
      </c>
    </row>
    <row r="5817" spans="10:23">
      <c r="J5817">
        <v>5800</v>
      </c>
      <c r="K5817" s="93">
        <f t="shared" ca="1" si="731"/>
        <v>2.6244219883026414</v>
      </c>
      <c r="L5817" s="93">
        <f t="shared" ca="1" si="731"/>
        <v>0.63543124650328731</v>
      </c>
      <c r="M5817" s="93">
        <f t="shared" ca="1" si="732"/>
        <v>2.6244219883026414</v>
      </c>
      <c r="N5817" s="101">
        <f t="shared" ca="1" si="728"/>
        <v>1.4370667496223946</v>
      </c>
      <c r="O5817" s="46">
        <f t="shared" ca="1" si="733"/>
        <v>1.2623706876086818</v>
      </c>
      <c r="P5817" s="46">
        <f t="shared" ca="1" si="734"/>
        <v>0.79132699964444186</v>
      </c>
      <c r="Q5817" s="47">
        <f t="shared" ca="1" si="729"/>
        <v>2.2044580635371611</v>
      </c>
      <c r="R5817" s="47">
        <f t="shared" ca="1" si="730"/>
        <v>0.38178567064748847</v>
      </c>
      <c r="S5817" s="97">
        <f t="shared" ca="1" si="735"/>
        <v>0.82207817912808512</v>
      </c>
      <c r="V5817">
        <v>5800</v>
      </c>
      <c r="W5817" s="46">
        <v>0.94530037237808495</v>
      </c>
    </row>
    <row r="5818" spans="10:23">
      <c r="J5818">
        <v>5801</v>
      </c>
      <c r="K5818" s="93">
        <f t="shared" ca="1" si="731"/>
        <v>0.34226939430697934</v>
      </c>
      <c r="L5818" s="93">
        <f t="shared" ca="1" si="731"/>
        <v>9.6200683195810849E-2</v>
      </c>
      <c r="M5818" s="93">
        <f t="shared" ca="1" si="732"/>
        <v>0.34226939430697934</v>
      </c>
      <c r="N5818" s="101">
        <f t="shared" ca="1" si="728"/>
        <v>0.20005559616088875</v>
      </c>
      <c r="O5818" s="46">
        <f t="shared" ca="1" si="733"/>
        <v>0.443147575499237</v>
      </c>
      <c r="P5818" s="46">
        <f t="shared" ca="1" si="734"/>
        <v>0.38171544358971948</v>
      </c>
      <c r="Q5818" s="47">
        <f t="shared" ca="1" si="729"/>
        <v>0.56601183931827204</v>
      </c>
      <c r="R5818" s="47">
        <f t="shared" ca="1" si="730"/>
        <v>0.18177025746828812</v>
      </c>
      <c r="S5818" s="97">
        <f t="shared" ca="1" si="735"/>
        <v>0.31245891648376256</v>
      </c>
      <c r="V5818">
        <v>5801</v>
      </c>
      <c r="W5818" s="46">
        <v>-0.348683859850978</v>
      </c>
    </row>
    <row r="5819" spans="10:23">
      <c r="J5819">
        <v>5802</v>
      </c>
      <c r="K5819" s="93">
        <f t="shared" ca="1" si="731"/>
        <v>-0.3189102778694532</v>
      </c>
      <c r="L5819" s="93">
        <f t="shared" ca="1" si="731"/>
        <v>-0.61631300007314649</v>
      </c>
      <c r="M5819" s="93">
        <f t="shared" ca="1" si="732"/>
        <v>-0.3189102778694532</v>
      </c>
      <c r="N5819" s="101">
        <f t="shared" ca="1" si="728"/>
        <v>-0.6857366167022243</v>
      </c>
      <c r="O5819" s="46">
        <f t="shared" ca="1" si="733"/>
        <v>0.20580425755942489</v>
      </c>
      <c r="P5819" s="46">
        <f t="shared" ca="1" si="734"/>
        <v>0.26304378461981343</v>
      </c>
      <c r="Q5819" s="47">
        <f t="shared" ca="1" si="729"/>
        <v>9.1325203438647806E-2</v>
      </c>
      <c r="R5819" s="47">
        <f t="shared" ca="1" si="730"/>
        <v>3.8544309221211867E-2</v>
      </c>
      <c r="S5819" s="97">
        <f t="shared" ca="1" si="735"/>
        <v>0.12217428339031838</v>
      </c>
      <c r="V5819">
        <v>5802</v>
      </c>
      <c r="W5819" s="46">
        <v>1.5494603900542101</v>
      </c>
    </row>
    <row r="5820" spans="10:23">
      <c r="J5820">
        <v>5803</v>
      </c>
      <c r="K5820" s="93">
        <f t="shared" ca="1" si="731"/>
        <v>0.22164333167273975</v>
      </c>
      <c r="L5820" s="93">
        <f t="shared" ca="1" si="731"/>
        <v>-0.40191534341732732</v>
      </c>
      <c r="M5820" s="93">
        <f t="shared" ca="1" si="732"/>
        <v>0.22164333167273975</v>
      </c>
      <c r="N5820" s="101">
        <f t="shared" ca="1" si="728"/>
        <v>-0.31056162843224777</v>
      </c>
      <c r="O5820" s="46">
        <f t="shared" ca="1" si="733"/>
        <v>0.39984650146381767</v>
      </c>
      <c r="P5820" s="46">
        <f t="shared" ca="1" si="734"/>
        <v>0.36006490657200979</v>
      </c>
      <c r="Q5820" s="47">
        <f t="shared" ca="1" si="729"/>
        <v>0.47940969124743338</v>
      </c>
      <c r="R5820" s="47">
        <f t="shared" ca="1" si="730"/>
        <v>9.920728714451979E-2</v>
      </c>
      <c r="S5820" s="97">
        <f t="shared" ca="1" si="735"/>
        <v>0.24952689430416874</v>
      </c>
      <c r="V5820">
        <v>5803</v>
      </c>
      <c r="W5820" s="46">
        <v>0.50675493096495705</v>
      </c>
    </row>
    <row r="5821" spans="10:23">
      <c r="J5821">
        <v>5804</v>
      </c>
      <c r="K5821" s="93">
        <f t="shared" ca="1" si="731"/>
        <v>1.1670536212700873</v>
      </c>
      <c r="L5821" s="93">
        <f t="shared" ca="1" si="731"/>
        <v>-0.54396796570876171</v>
      </c>
      <c r="M5821" s="93">
        <f t="shared" ca="1" si="732"/>
        <v>1.1670536212700873</v>
      </c>
      <c r="N5821" s="101">
        <f t="shared" ca="1" si="728"/>
        <v>-0.14457765039649917</v>
      </c>
      <c r="O5821" s="46">
        <f t="shared" ca="1" si="733"/>
        <v>0.73921993411768283</v>
      </c>
      <c r="P5821" s="46">
        <f t="shared" ca="1" si="734"/>
        <v>0.5297516228989424</v>
      </c>
      <c r="Q5821" s="47">
        <f t="shared" ca="1" si="729"/>
        <v>1.1581565565551637</v>
      </c>
      <c r="R5821" s="47">
        <f t="shared" ca="1" si="730"/>
        <v>0.12604564980199984</v>
      </c>
      <c r="S5821" s="97">
        <f t="shared" ca="1" si="735"/>
        <v>0.43263279195984133</v>
      </c>
      <c r="V5821">
        <v>5804</v>
      </c>
      <c r="W5821" s="46">
        <v>0.81294975945349401</v>
      </c>
    </row>
    <row r="5822" spans="10:23">
      <c r="J5822">
        <v>5805</v>
      </c>
      <c r="K5822" s="93">
        <f t="shared" ca="1" si="731"/>
        <v>1.0380706885911266</v>
      </c>
      <c r="L5822" s="93">
        <f t="shared" ca="1" si="731"/>
        <v>-1.8732495428856455</v>
      </c>
      <c r="M5822" s="93">
        <f t="shared" ca="1" si="732"/>
        <v>1.0380706885911266</v>
      </c>
      <c r="N5822" s="101">
        <f t="shared" ca="1" si="728"/>
        <v>-1.445866632224595</v>
      </c>
      <c r="O5822" s="46">
        <f t="shared" ca="1" si="733"/>
        <v>0.69291899885320141</v>
      </c>
      <c r="P5822" s="46">
        <f t="shared" ca="1" si="734"/>
        <v>0.50660115526670169</v>
      </c>
      <c r="Q5822" s="47">
        <f t="shared" ca="1" si="729"/>
        <v>1.0655546860262008</v>
      </c>
      <c r="R5822" s="47">
        <f t="shared" ca="1" si="730"/>
        <v>-8.4363005477749886E-2</v>
      </c>
      <c r="S5822" s="97">
        <f t="shared" ca="1" si="735"/>
        <v>0.30427799668772576</v>
      </c>
      <c r="V5822">
        <v>5805</v>
      </c>
      <c r="W5822" s="46">
        <v>9.4570657969928806E-2</v>
      </c>
    </row>
    <row r="5823" spans="10:23">
      <c r="J5823">
        <v>5806</v>
      </c>
      <c r="K5823" s="93">
        <f t="shared" ca="1" si="731"/>
        <v>0.73897008474786752</v>
      </c>
      <c r="L5823" s="93">
        <f t="shared" ca="1" si="731"/>
        <v>1.5011934151728525</v>
      </c>
      <c r="M5823" s="93">
        <f t="shared" ca="1" si="732"/>
        <v>0.73897008474786752</v>
      </c>
      <c r="N5823" s="101">
        <f t="shared" ca="1" si="728"/>
        <v>1.6582653038597293</v>
      </c>
      <c r="O5823" s="46">
        <f t="shared" ca="1" si="733"/>
        <v>0.58555101296173984</v>
      </c>
      <c r="P5823" s="46">
        <f t="shared" ca="1" si="734"/>
        <v>0.4529171623209709</v>
      </c>
      <c r="Q5823" s="47">
        <f t="shared" ca="1" si="729"/>
        <v>0.85081871424327771</v>
      </c>
      <c r="R5823" s="47">
        <f t="shared" ca="1" si="730"/>
        <v>0.41755181559825755</v>
      </c>
      <c r="S5823" s="97">
        <f t="shared" ca="1" si="735"/>
        <v>0.50155141427999872</v>
      </c>
      <c r="V5823">
        <v>5806</v>
      </c>
      <c r="W5823" s="46">
        <v>1.08662728230084</v>
      </c>
    </row>
    <row r="5824" spans="10:23">
      <c r="J5824">
        <v>5807</v>
      </c>
      <c r="K5824" s="93">
        <f t="shared" ca="1" si="731"/>
        <v>0.60947380888926095</v>
      </c>
      <c r="L5824" s="93">
        <f t="shared" ca="1" si="731"/>
        <v>-1.2470115220793738</v>
      </c>
      <c r="M5824" s="93">
        <f t="shared" ca="1" si="732"/>
        <v>0.60947380888926095</v>
      </c>
      <c r="N5824" s="101">
        <f t="shared" ca="1" si="728"/>
        <v>-0.98844431562240898</v>
      </c>
      <c r="O5824" s="46">
        <f t="shared" ca="1" si="733"/>
        <v>0.53906580316701191</v>
      </c>
      <c r="P5824" s="46">
        <f t="shared" ca="1" si="734"/>
        <v>0.42967455742360694</v>
      </c>
      <c r="Q5824" s="47">
        <f t="shared" ca="1" si="729"/>
        <v>0.75784829465382186</v>
      </c>
      <c r="R5824" s="47">
        <f t="shared" ca="1" si="730"/>
        <v>-1.0401252265942379E-2</v>
      </c>
      <c r="S5824" s="97">
        <f t="shared" ca="1" si="735"/>
        <v>0.26433227545053478</v>
      </c>
      <c r="V5824">
        <v>5807</v>
      </c>
      <c r="W5824" s="46">
        <v>0.69033870106066897</v>
      </c>
    </row>
    <row r="5825" spans="10:23">
      <c r="J5825">
        <v>5808</v>
      </c>
      <c r="K5825" s="93">
        <f t="shared" ca="1" si="731"/>
        <v>1.8437898798115211</v>
      </c>
      <c r="L5825" s="93">
        <f t="shared" ca="1" si="731"/>
        <v>0.10011289507698212</v>
      </c>
      <c r="M5825" s="93">
        <f t="shared" ca="1" si="732"/>
        <v>1.8437898798115211</v>
      </c>
      <c r="N5825" s="101">
        <f t="shared" ca="1" si="728"/>
        <v>0.68128189740502909</v>
      </c>
      <c r="O5825" s="46">
        <f t="shared" ca="1" si="733"/>
        <v>0.98214759165392063</v>
      </c>
      <c r="P5825" s="46">
        <f t="shared" ca="1" si="734"/>
        <v>0.6512154516670613</v>
      </c>
      <c r="Q5825" s="47">
        <f t="shared" ca="1" si="729"/>
        <v>1.6440118716276393</v>
      </c>
      <c r="R5825" s="47">
        <f t="shared" ca="1" si="730"/>
        <v>0.25958093622142869</v>
      </c>
      <c r="S5825" s="97">
        <f t="shared" ca="1" si="735"/>
        <v>0.62086426393767469</v>
      </c>
      <c r="V5825">
        <v>5808</v>
      </c>
      <c r="W5825" s="46">
        <v>0.13845695579218001</v>
      </c>
    </row>
    <row r="5826" spans="10:23">
      <c r="J5826">
        <v>5809</v>
      </c>
      <c r="K5826" s="93">
        <f t="shared" ca="1" si="731"/>
        <v>-0.64904008687695491</v>
      </c>
      <c r="L5826" s="93">
        <f t="shared" ca="1" si="731"/>
        <v>-1.1291106796218884</v>
      </c>
      <c r="M5826" s="93">
        <f t="shared" ca="1" si="732"/>
        <v>-0.64904008687695491</v>
      </c>
      <c r="N5826" s="101">
        <f t="shared" ca="1" si="728"/>
        <v>-1.2769001608925457</v>
      </c>
      <c r="O5826" s="46">
        <f t="shared" ca="1" si="733"/>
        <v>8.7297734267873156E-2</v>
      </c>
      <c r="P5826" s="46">
        <f t="shared" ca="1" si="734"/>
        <v>0.20379052297403755</v>
      </c>
      <c r="Q5826" s="47">
        <f t="shared" ca="1" si="729"/>
        <v>-0.14568784314445565</v>
      </c>
      <c r="R5826" s="47">
        <f t="shared" ca="1" si="730"/>
        <v>-5.704239605370312E-2</v>
      </c>
      <c r="S5826" s="97">
        <f t="shared" ca="1" si="735"/>
        <v>1.5127669107085018E-2</v>
      </c>
      <c r="V5826">
        <v>5809</v>
      </c>
      <c r="W5826" s="46">
        <v>0.16355997863562699</v>
      </c>
    </row>
    <row r="5827" spans="10:23">
      <c r="J5827">
        <v>5810</v>
      </c>
      <c r="K5827" s="93">
        <f t="shared" ca="1" si="731"/>
        <v>0.92705609152859025</v>
      </c>
      <c r="L5827" s="93">
        <f t="shared" ca="1" si="731"/>
        <v>1.190624617577085E-2</v>
      </c>
      <c r="M5827" s="93">
        <f t="shared" ca="1" si="732"/>
        <v>0.92705609152859025</v>
      </c>
      <c r="N5827" s="101">
        <f t="shared" ca="1" si="728"/>
        <v>0.30611274616412076</v>
      </c>
      <c r="O5827" s="46">
        <f t="shared" ca="1" si="733"/>
        <v>0.65306814754096887</v>
      </c>
      <c r="P5827" s="46">
        <f t="shared" ca="1" si="734"/>
        <v>0.48667572961058542</v>
      </c>
      <c r="Q5827" s="47">
        <f t="shared" ca="1" si="729"/>
        <v>0.98585298340173577</v>
      </c>
      <c r="R5827" s="47">
        <f t="shared" ca="1" si="730"/>
        <v>0.19891890210188318</v>
      </c>
      <c r="S5827" s="97">
        <f t="shared" ca="1" si="735"/>
        <v>0.42599352482142605</v>
      </c>
      <c r="V5827">
        <v>5810</v>
      </c>
      <c r="W5827" s="46">
        <v>0.128583440416594</v>
      </c>
    </row>
    <row r="5828" spans="10:23">
      <c r="J5828">
        <v>5811</v>
      </c>
      <c r="K5828" s="93">
        <f t="shared" ca="1" si="731"/>
        <v>-1.2926613655850703</v>
      </c>
      <c r="L5828" s="93">
        <f t="shared" ca="1" si="731"/>
        <v>-3.0924211625052041E-2</v>
      </c>
      <c r="M5828" s="93">
        <f t="shared" ca="1" si="732"/>
        <v>-1.2926613655850703</v>
      </c>
      <c r="N5828" s="101">
        <f t="shared" ca="1" si="728"/>
        <v>-0.44041403847990296</v>
      </c>
      <c r="O5828" s="46">
        <f t="shared" ca="1" si="733"/>
        <v>-0.14374265643622219</v>
      </c>
      <c r="P5828" s="46">
        <f t="shared" ca="1" si="734"/>
        <v>8.8270327621989886E-2</v>
      </c>
      <c r="Q5828" s="47">
        <f t="shared" ca="1" si="729"/>
        <v>-0.60776862455264635</v>
      </c>
      <c r="R5828" s="47">
        <f t="shared" ca="1" si="730"/>
        <v>7.8211127671488065E-2</v>
      </c>
      <c r="S5828" s="97">
        <f t="shared" ca="1" si="735"/>
        <v>-3.2765764382367064E-2</v>
      </c>
      <c r="V5828">
        <v>5811</v>
      </c>
      <c r="W5828" s="46">
        <v>-1.1989879271046101E-2</v>
      </c>
    </row>
    <row r="5829" spans="10:23">
      <c r="J5829">
        <v>5812</v>
      </c>
      <c r="K5829" s="93">
        <f t="shared" ca="1" si="731"/>
        <v>7.4573080765625794E-3</v>
      </c>
      <c r="L5829" s="93">
        <f t="shared" ca="1" si="731"/>
        <v>-1.7423868301473224</v>
      </c>
      <c r="M5829" s="93">
        <f t="shared" ca="1" si="732"/>
        <v>7.4573080765625794E-3</v>
      </c>
      <c r="N5829" s="101">
        <f t="shared" ca="1" si="728"/>
        <v>-1.649556069710401</v>
      </c>
      <c r="O5829" s="46">
        <f t="shared" ca="1" si="733"/>
        <v>0.32296025762435743</v>
      </c>
      <c r="P5829" s="46">
        <f t="shared" ca="1" si="734"/>
        <v>0.3216217846522797</v>
      </c>
      <c r="Q5829" s="47">
        <f t="shared" ca="1" si="729"/>
        <v>0.32563720356851283</v>
      </c>
      <c r="R5829" s="47">
        <f t="shared" ca="1" si="730"/>
        <v>-0.11729805774866719</v>
      </c>
      <c r="S5829" s="97">
        <f t="shared" ca="1" si="735"/>
        <v>0.10283109993784512</v>
      </c>
      <c r="V5829">
        <v>5812</v>
      </c>
      <c r="W5829" s="46">
        <v>4.1345882423203299E-2</v>
      </c>
    </row>
    <row r="5830" spans="10:23">
      <c r="J5830">
        <v>5813</v>
      </c>
      <c r="K5830" s="93">
        <f t="shared" ca="1" si="731"/>
        <v>0.71126469655374835</v>
      </c>
      <c r="L5830" s="93">
        <f t="shared" ca="1" si="731"/>
        <v>0.98384850189156459</v>
      </c>
      <c r="M5830" s="93">
        <f t="shared" ca="1" si="732"/>
        <v>0.71126469655374835</v>
      </c>
      <c r="N5830" s="101">
        <f t="shared" ca="1" si="728"/>
        <v>1.1589683541081477</v>
      </c>
      <c r="O5830" s="46">
        <f t="shared" ca="1" si="733"/>
        <v>0.57560562438505047</v>
      </c>
      <c r="P5830" s="46">
        <f t="shared" ca="1" si="734"/>
        <v>0.44794446803262622</v>
      </c>
      <c r="Q5830" s="47">
        <f t="shared" ca="1" si="729"/>
        <v>0.83092793708989887</v>
      </c>
      <c r="R5830" s="47">
        <f t="shared" ca="1" si="730"/>
        <v>0.33681924869761098</v>
      </c>
      <c r="S5830" s="97">
        <f t="shared" ca="1" si="735"/>
        <v>0.4562124365413307</v>
      </c>
      <c r="V5830">
        <v>5813</v>
      </c>
      <c r="W5830" s="46">
        <v>-0.154654549165747</v>
      </c>
    </row>
    <row r="5831" spans="10:23">
      <c r="J5831">
        <v>5814</v>
      </c>
      <c r="K5831" s="93">
        <f t="shared" ca="1" si="731"/>
        <v>-1.6052895684918285</v>
      </c>
      <c r="L5831" s="93">
        <f t="shared" ca="1" si="731"/>
        <v>0.71985056844936357</v>
      </c>
      <c r="M5831" s="93">
        <f t="shared" ca="1" si="732"/>
        <v>-1.6052895684918285</v>
      </c>
      <c r="N5831" s="101">
        <f t="shared" ca="1" si="728"/>
        <v>0.17196012671324801</v>
      </c>
      <c r="O5831" s="46">
        <f t="shared" ca="1" si="733"/>
        <v>-0.25596663742342185</v>
      </c>
      <c r="P5831" s="46">
        <f t="shared" ca="1" si="734"/>
        <v>3.2158337128390058E-2</v>
      </c>
      <c r="Q5831" s="47">
        <f t="shared" ca="1" si="729"/>
        <v>-0.83221658652704567</v>
      </c>
      <c r="R5831" s="47">
        <f t="shared" ca="1" si="730"/>
        <v>0.17722743106425093</v>
      </c>
      <c r="S5831" s="97">
        <f t="shared" ca="1" si="735"/>
        <v>-3.9369603179585461E-2</v>
      </c>
      <c r="V5831">
        <v>5814</v>
      </c>
      <c r="W5831" s="46">
        <v>-0.22495542585285999</v>
      </c>
    </row>
    <row r="5832" spans="10:23">
      <c r="J5832">
        <v>5815</v>
      </c>
      <c r="K5832" s="93">
        <f t="shared" ca="1" si="731"/>
        <v>-0.190176778923209</v>
      </c>
      <c r="L5832" s="93">
        <f t="shared" ca="1" si="731"/>
        <v>-0.86186125650345768</v>
      </c>
      <c r="M5832" s="93">
        <f t="shared" ca="1" si="732"/>
        <v>-0.190176778923209</v>
      </c>
      <c r="N5832" s="101">
        <f t="shared" ca="1" si="728"/>
        <v>-0.8775966498879626</v>
      </c>
      <c r="O5832" s="46">
        <f t="shared" ca="1" si="733"/>
        <v>0.25201565372852808</v>
      </c>
      <c r="P5832" s="46">
        <f t="shared" ca="1" si="734"/>
        <v>0.28614948270436502</v>
      </c>
      <c r="Q5832" s="47">
        <f t="shared" ca="1" si="729"/>
        <v>0.18374799577685422</v>
      </c>
      <c r="R5832" s="47">
        <f t="shared" ca="1" si="730"/>
        <v>7.5219827831384811E-3</v>
      </c>
      <c r="S5832" s="97">
        <f t="shared" ca="1" si="735"/>
        <v>0.12976881825583328</v>
      </c>
      <c r="V5832">
        <v>5815</v>
      </c>
      <c r="W5832" s="46">
        <v>1.6927059707871199</v>
      </c>
    </row>
    <row r="5833" spans="10:23">
      <c r="J5833">
        <v>5816</v>
      </c>
      <c r="K5833" s="93">
        <f t="shared" ca="1" si="731"/>
        <v>-1.0213410088103798</v>
      </c>
      <c r="L5833" s="93">
        <f t="shared" ca="1" si="731"/>
        <v>-1.7131420449489052</v>
      </c>
      <c r="M5833" s="93">
        <f t="shared" ca="1" si="732"/>
        <v>-1.0213410088103798</v>
      </c>
      <c r="N5833" s="101">
        <f t="shared" ca="1" si="728"/>
        <v>-1.9490105249627014</v>
      </c>
      <c r="O5833" s="46">
        <f t="shared" ca="1" si="733"/>
        <v>-4.634693117209937E-2</v>
      </c>
      <c r="P5833" s="46">
        <f t="shared" ca="1" si="734"/>
        <v>0.1369681902540513</v>
      </c>
      <c r="Q5833" s="47">
        <f t="shared" ca="1" si="729"/>
        <v>-0.41297717402440071</v>
      </c>
      <c r="R5833" s="47">
        <f t="shared" ca="1" si="730"/>
        <v>-0.16571759416758847</v>
      </c>
      <c r="S5833" s="97">
        <f t="shared" ca="1" si="735"/>
        <v>-0.10603226266984392</v>
      </c>
      <c r="V5833">
        <v>5816</v>
      </c>
      <c r="W5833" s="46">
        <v>1.2443458464400701</v>
      </c>
    </row>
    <row r="5834" spans="10:23">
      <c r="J5834">
        <v>5817</v>
      </c>
      <c r="K5834" s="93">
        <f t="shared" ca="1" si="731"/>
        <v>0.60814025500412239</v>
      </c>
      <c r="L5834" s="93">
        <f t="shared" ca="1" si="731"/>
        <v>1.4833533667667942</v>
      </c>
      <c r="M5834" s="93">
        <f t="shared" ca="1" si="732"/>
        <v>0.60814025500412239</v>
      </c>
      <c r="N5834" s="101">
        <f t="shared" ca="1" si="728"/>
        <v>1.5997446330443399</v>
      </c>
      <c r="O5834" s="46">
        <f t="shared" ca="1" si="733"/>
        <v>0.53858709803273519</v>
      </c>
      <c r="P5834" s="46">
        <f t="shared" ca="1" si="734"/>
        <v>0.42943520485646858</v>
      </c>
      <c r="Q5834" s="47">
        <f t="shared" ca="1" si="729"/>
        <v>0.7568908843852683</v>
      </c>
      <c r="R5834" s="47">
        <f t="shared" ca="1" si="730"/>
        <v>0.40808946263570739</v>
      </c>
      <c r="S5834" s="97">
        <f t="shared" ca="1" si="735"/>
        <v>0.47333828033422132</v>
      </c>
      <c r="V5834">
        <v>5817</v>
      </c>
      <c r="W5834" s="46">
        <v>-0.32306156755946502</v>
      </c>
    </row>
    <row r="5835" spans="10:23">
      <c r="J5835">
        <v>5818</v>
      </c>
      <c r="K5835" s="93">
        <f t="shared" ca="1" si="731"/>
        <v>-0.73951226535746484</v>
      </c>
      <c r="L5835" s="93">
        <f t="shared" ca="1" si="731"/>
        <v>-0.99904755937214551</v>
      </c>
      <c r="M5835" s="93">
        <f t="shared" ca="1" si="732"/>
        <v>-0.73951226535746484</v>
      </c>
      <c r="N5835" s="101">
        <f t="shared" ca="1" si="728"/>
        <v>-1.1823616855565218</v>
      </c>
      <c r="O5835" s="46">
        <f t="shared" ca="1" si="733"/>
        <v>5.4820984111408677E-2</v>
      </c>
      <c r="P5835" s="46">
        <f t="shared" ca="1" si="734"/>
        <v>0.18755214789580532</v>
      </c>
      <c r="Q5835" s="47">
        <f t="shared" ca="1" si="729"/>
        <v>-0.21064134345738461</v>
      </c>
      <c r="R5835" s="47">
        <f t="shared" ca="1" si="730"/>
        <v>-4.1756234604994003E-2</v>
      </c>
      <c r="S5835" s="97">
        <f t="shared" ca="1" si="735"/>
        <v>6.5323747532073373E-3</v>
      </c>
      <c r="V5835">
        <v>5818</v>
      </c>
      <c r="W5835" s="46">
        <v>-6.3327388469208101E-2</v>
      </c>
    </row>
    <row r="5836" spans="10:23">
      <c r="J5836">
        <v>5819</v>
      </c>
      <c r="K5836" s="93">
        <f t="shared" ca="1" si="731"/>
        <v>-0.14383944803145085</v>
      </c>
      <c r="L5836" s="93">
        <f t="shared" ca="1" si="731"/>
        <v>0.24432106649714005</v>
      </c>
      <c r="M5836" s="93">
        <f t="shared" ca="1" si="732"/>
        <v>-0.14383944803145085</v>
      </c>
      <c r="N5836" s="101">
        <f t="shared" ca="1" si="728"/>
        <v>0.18589252435116935</v>
      </c>
      <c r="O5836" s="46">
        <f t="shared" ca="1" si="733"/>
        <v>0.26864934094114723</v>
      </c>
      <c r="P5836" s="46">
        <f t="shared" ca="1" si="734"/>
        <v>0.2944663263106746</v>
      </c>
      <c r="Q5836" s="47">
        <f t="shared" ca="1" si="729"/>
        <v>0.21701537020209249</v>
      </c>
      <c r="R5836" s="47">
        <f t="shared" ca="1" si="730"/>
        <v>0.17948019512569677</v>
      </c>
      <c r="S5836" s="97">
        <f t="shared" ca="1" si="735"/>
        <v>0.22406476803342201</v>
      </c>
      <c r="V5836">
        <v>5819</v>
      </c>
      <c r="W5836" s="46">
        <v>0.211420729453075</v>
      </c>
    </row>
    <row r="5837" spans="10:23">
      <c r="J5837">
        <v>5820</v>
      </c>
      <c r="K5837" s="93">
        <f t="shared" ca="1" si="731"/>
        <v>1.8308683729899018</v>
      </c>
      <c r="L5837" s="93">
        <f t="shared" ca="1" si="731"/>
        <v>-0.16217988583086343</v>
      </c>
      <c r="M5837" s="93">
        <f t="shared" ca="1" si="732"/>
        <v>1.8308683729899018</v>
      </c>
      <c r="N5837" s="101">
        <f t="shared" ca="1" si="728"/>
        <v>0.42849719239922746</v>
      </c>
      <c r="O5837" s="46">
        <f t="shared" ca="1" si="733"/>
        <v>0.97750916517034503</v>
      </c>
      <c r="P5837" s="46">
        <f t="shared" ca="1" si="734"/>
        <v>0.64889623842527344</v>
      </c>
      <c r="Q5837" s="47">
        <f t="shared" ca="1" si="729"/>
        <v>1.6347350186604881</v>
      </c>
      <c r="R5837" s="47">
        <f t="shared" ca="1" si="730"/>
        <v>0.21870754791313879</v>
      </c>
      <c r="S5837" s="97">
        <f t="shared" ca="1" si="735"/>
        <v>0.59810835654174188</v>
      </c>
      <c r="V5837">
        <v>5820</v>
      </c>
      <c r="W5837" s="46">
        <v>1.0517620932937199</v>
      </c>
    </row>
    <row r="5838" spans="10:23">
      <c r="J5838">
        <v>5821</v>
      </c>
      <c r="K5838" s="93">
        <f t="shared" ca="1" si="731"/>
        <v>-0.47603475204158802</v>
      </c>
      <c r="L5838" s="93">
        <f t="shared" ca="1" si="731"/>
        <v>0.150076943046103</v>
      </c>
      <c r="M5838" s="93">
        <f t="shared" ca="1" si="732"/>
        <v>-0.47603475204158802</v>
      </c>
      <c r="N5838" s="101">
        <f t="shared" ca="1" si="728"/>
        <v>-9.1043036963117663E-3</v>
      </c>
      <c r="O5838" s="46">
        <f t="shared" ca="1" si="733"/>
        <v>0.14940136799870124</v>
      </c>
      <c r="P5838" s="46">
        <f t="shared" ca="1" si="734"/>
        <v>0.2348423398394516</v>
      </c>
      <c r="Q5838" s="47">
        <f t="shared" ca="1" si="729"/>
        <v>-2.1480575682799485E-2</v>
      </c>
      <c r="R5838" s="47">
        <f t="shared" ca="1" si="730"/>
        <v>0.14795067251677704</v>
      </c>
      <c r="S5838" s="97">
        <f t="shared" ca="1" si="735"/>
        <v>0.14867602025773913</v>
      </c>
      <c r="V5838">
        <v>5821</v>
      </c>
      <c r="W5838" s="46">
        <v>-4.2275126840221701E-2</v>
      </c>
    </row>
    <row r="5839" spans="10:23">
      <c r="J5839">
        <v>5822</v>
      </c>
      <c r="K5839" s="93">
        <f t="shared" ca="1" si="731"/>
        <v>0.25039171042114772</v>
      </c>
      <c r="L5839" s="93">
        <f t="shared" ca="1" si="731"/>
        <v>-1.6780051250394965</v>
      </c>
      <c r="M5839" s="93">
        <f t="shared" ca="1" si="732"/>
        <v>0.25039171042114772</v>
      </c>
      <c r="N5839" s="101">
        <f t="shared" ca="1" si="728"/>
        <v>-1.5112582676274169</v>
      </c>
      <c r="O5839" s="46">
        <f t="shared" ca="1" si="733"/>
        <v>0.41016629180927278</v>
      </c>
      <c r="P5839" s="46">
        <f t="shared" ca="1" si="734"/>
        <v>0.36522480174473737</v>
      </c>
      <c r="Q5839" s="47">
        <f t="shared" ca="1" si="729"/>
        <v>0.50004927193834359</v>
      </c>
      <c r="R5839" s="47">
        <f t="shared" ca="1" si="730"/>
        <v>-9.4936341811023339E-2</v>
      </c>
      <c r="S5839" s="97">
        <f t="shared" ca="1" si="735"/>
        <v>0.15761497499912472</v>
      </c>
      <c r="V5839">
        <v>5822</v>
      </c>
      <c r="W5839" s="46">
        <v>0.33061611095149901</v>
      </c>
    </row>
    <row r="5840" spans="10:23">
      <c r="J5840">
        <v>5823</v>
      </c>
      <c r="K5840" s="93">
        <f t="shared" ca="1" si="731"/>
        <v>1.0746895056442922</v>
      </c>
      <c r="L5840" s="93">
        <f t="shared" ca="1" si="731"/>
        <v>0.91604224293974224</v>
      </c>
      <c r="M5840" s="93">
        <f t="shared" ca="1" si="732"/>
        <v>1.0746895056442922</v>
      </c>
      <c r="N5840" s="101">
        <f t="shared" ca="1" si="728"/>
        <v>1.2102596221673732</v>
      </c>
      <c r="O5840" s="46">
        <f t="shared" ca="1" si="733"/>
        <v>0.70606403628277037</v>
      </c>
      <c r="P5840" s="46">
        <f t="shared" ca="1" si="734"/>
        <v>0.51317367398148617</v>
      </c>
      <c r="Q5840" s="47">
        <f t="shared" ca="1" si="729"/>
        <v>1.0918447608853388</v>
      </c>
      <c r="R5840" s="47">
        <f t="shared" ca="1" si="730"/>
        <v>0.34511266152953524</v>
      </c>
      <c r="S5840" s="97">
        <f t="shared" ca="1" si="735"/>
        <v>0.5255883489061528</v>
      </c>
      <c r="V5840">
        <v>5823</v>
      </c>
      <c r="W5840" s="46">
        <v>0.113245417224758</v>
      </c>
    </row>
    <row r="5841" spans="10:23">
      <c r="J5841">
        <v>5824</v>
      </c>
      <c r="K5841" s="93">
        <f t="shared" ca="1" si="731"/>
        <v>-0.63465770538154664</v>
      </c>
      <c r="L5841" s="93">
        <f t="shared" ca="1" si="731"/>
        <v>-1.2327165332972456</v>
      </c>
      <c r="M5841" s="93">
        <f t="shared" ca="1" si="732"/>
        <v>-0.63465770538154664</v>
      </c>
      <c r="N5841" s="101">
        <f t="shared" ca="1" si="728"/>
        <v>-1.3705532089950152</v>
      </c>
      <c r="O5841" s="46">
        <f t="shared" ca="1" si="733"/>
        <v>9.2460570162025496E-2</v>
      </c>
      <c r="P5841" s="46">
        <f t="shared" ca="1" si="734"/>
        <v>0.20637194092111372</v>
      </c>
      <c r="Q5841" s="47">
        <f t="shared" ca="1" si="729"/>
        <v>-0.13536217135615097</v>
      </c>
      <c r="R5841" s="47">
        <f t="shared" ca="1" si="730"/>
        <v>-7.2185390568578284E-2</v>
      </c>
      <c r="S5841" s="97">
        <f t="shared" ca="1" si="735"/>
        <v>1.0137589796723606E-2</v>
      </c>
      <c r="V5841">
        <v>5824</v>
      </c>
      <c r="W5841" s="46">
        <v>7.8143592837067205E-2</v>
      </c>
    </row>
    <row r="5842" spans="10:23">
      <c r="J5842">
        <v>5825</v>
      </c>
      <c r="K5842" s="93">
        <f t="shared" ca="1" si="731"/>
        <v>-0.38768321738234801</v>
      </c>
      <c r="L5842" s="93">
        <f t="shared" ca="1" si="731"/>
        <v>1.93041569429215</v>
      </c>
      <c r="M5842" s="93">
        <f t="shared" ca="1" si="732"/>
        <v>-0.38768321738234801</v>
      </c>
      <c r="N5842" s="101">
        <f t="shared" ref="N5842:N5905" ca="1" si="736">$N$2*K5842+SQRT(1-$N$2^2)*L5842</f>
        <v>1.7069027056962078</v>
      </c>
      <c r="O5842" s="46">
        <f t="shared" ca="1" si="733"/>
        <v>0.18111687176195468</v>
      </c>
      <c r="P5842" s="46">
        <f t="shared" ca="1" si="734"/>
        <v>0.25070009172107832</v>
      </c>
      <c r="Q5842" s="47">
        <f t="shared" ref="Q5842:Q5905" ca="1" si="737">$K$2+K5842*$S$3</f>
        <v>4.1950431843707392E-2</v>
      </c>
      <c r="R5842" s="47">
        <f t="shared" ref="R5842:R5905" ca="1" si="738">$L$2+$L$3*N5842</f>
        <v>0.42541611819331804</v>
      </c>
      <c r="S5842" s="97">
        <f t="shared" ca="1" si="735"/>
        <v>0.30326649497763636</v>
      </c>
      <c r="V5842">
        <v>5825</v>
      </c>
      <c r="W5842" s="46">
        <v>1.00346498358415</v>
      </c>
    </row>
    <row r="5843" spans="10:23">
      <c r="J5843">
        <v>5826</v>
      </c>
      <c r="K5843" s="93">
        <f t="shared" ref="K5843:L5906" ca="1" si="739">_xlfn.NORM.S.INV(RAND())</f>
        <v>-0.44420931910794736</v>
      </c>
      <c r="L5843" s="93">
        <f t="shared" ca="1" si="739"/>
        <v>-1.640859783176049</v>
      </c>
      <c r="M5843" s="93">
        <f t="shared" ref="M5843:M5906" ca="1" si="740">K5843</f>
        <v>-0.44420931910794736</v>
      </c>
      <c r="N5843" s="101">
        <f t="shared" ca="1" si="736"/>
        <v>-1.6969401032934504</v>
      </c>
      <c r="O5843" s="46">
        <f t="shared" ref="O5843:O5906" ca="1" si="741">$K$2+K5843*$K$3</f>
        <v>0.16082572686091018</v>
      </c>
      <c r="P5843" s="46">
        <f t="shared" ref="P5843:P5906" ca="1" si="742">$K$2+K5843*$R$3</f>
        <v>0.24055451927055607</v>
      </c>
      <c r="Q5843" s="47">
        <f t="shared" ca="1" si="737"/>
        <v>1.368142041618392E-3</v>
      </c>
      <c r="R5843" s="47">
        <f t="shared" ca="1" si="738"/>
        <v>-0.12495970011033053</v>
      </c>
      <c r="S5843" s="97">
        <f t="shared" ref="S5843:S5906" ca="1" si="743">AVERAGE(R5843,O5843)</f>
        <v>1.7933013375289825E-2</v>
      </c>
      <c r="V5843">
        <v>5826</v>
      </c>
      <c r="W5843" s="46">
        <v>0.499188750766347</v>
      </c>
    </row>
    <row r="5844" spans="10:23">
      <c r="J5844">
        <v>5827</v>
      </c>
      <c r="K5844" s="93">
        <f t="shared" ca="1" si="739"/>
        <v>-1.104401385891576</v>
      </c>
      <c r="L5844" s="93">
        <f t="shared" ca="1" si="739"/>
        <v>0.58305308187098193</v>
      </c>
      <c r="M5844" s="93">
        <f t="shared" ca="1" si="740"/>
        <v>-1.104401385891576</v>
      </c>
      <c r="N5844" s="101">
        <f t="shared" ca="1" si="736"/>
        <v>0.20155840830488825</v>
      </c>
      <c r="O5844" s="46">
        <f t="shared" ca="1" si="741"/>
        <v>-7.6163070892321272E-2</v>
      </c>
      <c r="P5844" s="46">
        <f t="shared" ca="1" si="742"/>
        <v>0.12206012039394035</v>
      </c>
      <c r="Q5844" s="47">
        <f t="shared" ca="1" si="737"/>
        <v>-0.47260945346484451</v>
      </c>
      <c r="R5844" s="47">
        <f t="shared" ca="1" si="738"/>
        <v>0.18201325090538986</v>
      </c>
      <c r="S5844" s="97">
        <f t="shared" ca="1" si="743"/>
        <v>5.2925090006534295E-2</v>
      </c>
      <c r="V5844">
        <v>5827</v>
      </c>
      <c r="W5844" s="46">
        <v>0.34052068132546898</v>
      </c>
    </row>
    <row r="5845" spans="10:23">
      <c r="J5845">
        <v>5828</v>
      </c>
      <c r="K5845" s="93">
        <f t="shared" ca="1" si="739"/>
        <v>-1.5408939944541444</v>
      </c>
      <c r="L5845" s="93">
        <f t="shared" ca="1" si="739"/>
        <v>-0.52650185360082613</v>
      </c>
      <c r="M5845" s="93">
        <f t="shared" ca="1" si="740"/>
        <v>-1.5408939944541444</v>
      </c>
      <c r="N5845" s="101">
        <f t="shared" ca="1" si="736"/>
        <v>-0.98920641401315501</v>
      </c>
      <c r="O5845" s="46">
        <f t="shared" ca="1" si="741"/>
        <v>-0.23285059220014348</v>
      </c>
      <c r="P5845" s="46">
        <f t="shared" ca="1" si="742"/>
        <v>4.3716359740029243E-2</v>
      </c>
      <c r="Q5845" s="47">
        <f t="shared" ca="1" si="737"/>
        <v>-0.78598449608048893</v>
      </c>
      <c r="R5845" s="47">
        <f t="shared" ca="1" si="738"/>
        <v>-1.0524477852131897E-2</v>
      </c>
      <c r="S5845" s="97">
        <f t="shared" ca="1" si="743"/>
        <v>-0.12168753502613769</v>
      </c>
      <c r="V5845">
        <v>5828</v>
      </c>
      <c r="W5845" s="46">
        <v>-0.10590143611929601</v>
      </c>
    </row>
    <row r="5846" spans="10:23">
      <c r="J5846">
        <v>5829</v>
      </c>
      <c r="K5846" s="93">
        <f t="shared" ca="1" si="739"/>
        <v>-0.18425638845069697</v>
      </c>
      <c r="L5846" s="93">
        <f t="shared" ca="1" si="739"/>
        <v>-0.87430826010830409</v>
      </c>
      <c r="M5846" s="93">
        <f t="shared" ca="1" si="740"/>
        <v>-0.18425638845069697</v>
      </c>
      <c r="N5846" s="101">
        <f t="shared" ca="1" si="736"/>
        <v>-0.88751462776291257</v>
      </c>
      <c r="O5846" s="46">
        <f t="shared" ca="1" si="741"/>
        <v>0.25414089317156757</v>
      </c>
      <c r="P5846" s="46">
        <f t="shared" ca="1" si="742"/>
        <v>0.28721210242588474</v>
      </c>
      <c r="Q5846" s="47">
        <f t="shared" ca="1" si="737"/>
        <v>0.18799847466293315</v>
      </c>
      <c r="R5846" s="47">
        <f t="shared" ca="1" si="738"/>
        <v>5.9183202478337582E-3</v>
      </c>
      <c r="S5846" s="97">
        <f t="shared" ca="1" si="743"/>
        <v>0.13002960670970065</v>
      </c>
      <c r="V5846">
        <v>5829</v>
      </c>
      <c r="W5846" s="46">
        <v>0.74249156454640397</v>
      </c>
    </row>
    <row r="5847" spans="10:23">
      <c r="J5847">
        <v>5830</v>
      </c>
      <c r="K5847" s="93">
        <f t="shared" ca="1" si="739"/>
        <v>1.3341885389371408</v>
      </c>
      <c r="L5847" s="93">
        <f t="shared" ca="1" si="739"/>
        <v>1.7216548848983166</v>
      </c>
      <c r="M5847" s="93">
        <f t="shared" ca="1" si="740"/>
        <v>1.3341885389371408</v>
      </c>
      <c r="N5847" s="101">
        <f t="shared" ca="1" si="736"/>
        <v>2.0565739382854611</v>
      </c>
      <c r="O5847" s="46">
        <f t="shared" ca="1" si="741"/>
        <v>0.79921626729610284</v>
      </c>
      <c r="P5847" s="46">
        <f t="shared" ca="1" si="742"/>
        <v>0.55974978948815246</v>
      </c>
      <c r="Q5847" s="47">
        <f t="shared" ca="1" si="737"/>
        <v>1.2781492229120037</v>
      </c>
      <c r="R5847" s="47">
        <f t="shared" ca="1" si="738"/>
        <v>0.48195533036412908</v>
      </c>
      <c r="S5847" s="97">
        <f t="shared" ca="1" si="743"/>
        <v>0.64058579883011602</v>
      </c>
      <c r="V5847">
        <v>5830</v>
      </c>
      <c r="W5847" s="46">
        <v>-0.182515867717116</v>
      </c>
    </row>
    <row r="5848" spans="10:23">
      <c r="J5848">
        <v>5831</v>
      </c>
      <c r="K5848" s="93">
        <f t="shared" ca="1" si="739"/>
        <v>0.2987243722180713</v>
      </c>
      <c r="L5848" s="93">
        <f t="shared" ca="1" si="739"/>
        <v>-1.2691576701813463</v>
      </c>
      <c r="M5848" s="93">
        <f t="shared" ca="1" si="740"/>
        <v>0.2987243722180713</v>
      </c>
      <c r="N5848" s="101">
        <f t="shared" ca="1" si="736"/>
        <v>-1.1082659984172183</v>
      </c>
      <c r="O5848" s="46">
        <f t="shared" ca="1" si="741"/>
        <v>0.42751624190375109</v>
      </c>
      <c r="P5848" s="46">
        <f t="shared" ca="1" si="742"/>
        <v>0.37389977679197656</v>
      </c>
      <c r="Q5848" s="47">
        <f t="shared" ca="1" si="737"/>
        <v>0.53474917212730022</v>
      </c>
      <c r="R5848" s="47">
        <f t="shared" ca="1" si="738"/>
        <v>-2.9775518476046231E-2</v>
      </c>
      <c r="S5848" s="97">
        <f t="shared" ca="1" si="743"/>
        <v>0.19887036171385242</v>
      </c>
      <c r="V5848">
        <v>5831</v>
      </c>
      <c r="W5848" s="46">
        <v>1.41859613413411</v>
      </c>
    </row>
    <row r="5849" spans="10:23">
      <c r="J5849">
        <v>5832</v>
      </c>
      <c r="K5849" s="93">
        <f t="shared" ca="1" si="739"/>
        <v>0.52348646839766055</v>
      </c>
      <c r="L5849" s="93">
        <f t="shared" ca="1" si="739"/>
        <v>0.44418563757060436</v>
      </c>
      <c r="M5849" s="93">
        <f t="shared" ca="1" si="740"/>
        <v>0.52348646839766055</v>
      </c>
      <c r="N5849" s="101">
        <f t="shared" ca="1" si="736"/>
        <v>0.58760537605994478</v>
      </c>
      <c r="O5849" s="46">
        <f t="shared" ca="1" si="741"/>
        <v>0.50819897293625604</v>
      </c>
      <c r="P5849" s="46">
        <f t="shared" ca="1" si="742"/>
        <v>0.414241142308229</v>
      </c>
      <c r="Q5849" s="47">
        <f t="shared" ca="1" si="737"/>
        <v>0.69611463419231012</v>
      </c>
      <c r="R5849" s="47">
        <f t="shared" ca="1" si="738"/>
        <v>0.24443414625951401</v>
      </c>
      <c r="S5849" s="97">
        <f t="shared" ca="1" si="743"/>
        <v>0.37631655959788501</v>
      </c>
      <c r="V5849">
        <v>5832</v>
      </c>
      <c r="W5849" s="46">
        <v>2.4074182380818798</v>
      </c>
    </row>
    <row r="5850" spans="10:23">
      <c r="J5850">
        <v>5833</v>
      </c>
      <c r="K5850" s="93">
        <f t="shared" ca="1" si="739"/>
        <v>0.59863041815858642</v>
      </c>
      <c r="L5850" s="93">
        <f t="shared" ca="1" si="739"/>
        <v>-0.59141971399879356</v>
      </c>
      <c r="M5850" s="93">
        <f t="shared" ca="1" si="740"/>
        <v>0.59863041815858642</v>
      </c>
      <c r="N5850" s="101">
        <f t="shared" ca="1" si="736"/>
        <v>-0.37033718557994866</v>
      </c>
      <c r="O5850" s="46">
        <f t="shared" ca="1" si="741"/>
        <v>0.53517335691973933</v>
      </c>
      <c r="P5850" s="46">
        <f t="shared" ca="1" si="742"/>
        <v>0.42772833429997065</v>
      </c>
      <c r="Q5850" s="47">
        <f t="shared" ca="1" si="737"/>
        <v>0.75006340215927669</v>
      </c>
      <c r="R5850" s="47">
        <f t="shared" ca="1" si="738"/>
        <v>8.9542028486618491E-2</v>
      </c>
      <c r="S5850" s="97">
        <f t="shared" ca="1" si="743"/>
        <v>0.31235769270317892</v>
      </c>
      <c r="V5850">
        <v>5833</v>
      </c>
      <c r="W5850" s="46">
        <v>0.38967165020219302</v>
      </c>
    </row>
    <row r="5851" spans="10:23">
      <c r="J5851">
        <v>5834</v>
      </c>
      <c r="K5851" s="93">
        <f t="shared" ca="1" si="739"/>
        <v>0.27615690271021737</v>
      </c>
      <c r="L5851" s="93">
        <f t="shared" ca="1" si="739"/>
        <v>0.10736515707505642</v>
      </c>
      <c r="M5851" s="93">
        <f t="shared" ca="1" si="740"/>
        <v>0.27615690271021737</v>
      </c>
      <c r="N5851" s="101">
        <f t="shared" ca="1" si="736"/>
        <v>0.18961519068039495</v>
      </c>
      <c r="O5851" s="46">
        <f t="shared" ca="1" si="741"/>
        <v>0.41941520928599346</v>
      </c>
      <c r="P5851" s="46">
        <f t="shared" ca="1" si="742"/>
        <v>0.36984926048309769</v>
      </c>
      <c r="Q5851" s="47">
        <f t="shared" ca="1" si="737"/>
        <v>0.51854710689178496</v>
      </c>
      <c r="R5851" s="47">
        <f t="shared" ca="1" si="738"/>
        <v>0.18008212231275952</v>
      </c>
      <c r="S5851" s="97">
        <f t="shared" ca="1" si="743"/>
        <v>0.29974866579937648</v>
      </c>
      <c r="V5851">
        <v>5834</v>
      </c>
      <c r="W5851" s="46">
        <v>2.1855166150345</v>
      </c>
    </row>
    <row r="5852" spans="10:23">
      <c r="J5852">
        <v>5835</v>
      </c>
      <c r="K5852" s="93">
        <f t="shared" ca="1" si="739"/>
        <v>0.20678052737273311</v>
      </c>
      <c r="L5852" s="93">
        <f t="shared" ca="1" si="739"/>
        <v>-0.36617346165164255</v>
      </c>
      <c r="M5852" s="93">
        <f t="shared" ca="1" si="740"/>
        <v>0.20678052737273311</v>
      </c>
      <c r="N5852" s="101">
        <f t="shared" ca="1" si="736"/>
        <v>-0.28140205641010901</v>
      </c>
      <c r="O5852" s="46">
        <f t="shared" ca="1" si="741"/>
        <v>0.39451120844907361</v>
      </c>
      <c r="P5852" s="46">
        <f t="shared" ca="1" si="742"/>
        <v>0.35739726006463779</v>
      </c>
      <c r="Q5852" s="47">
        <f t="shared" ca="1" si="737"/>
        <v>0.46873910521794526</v>
      </c>
      <c r="R5852" s="47">
        <f t="shared" ca="1" si="738"/>
        <v>0.10392217094311461</v>
      </c>
      <c r="S5852" s="97">
        <f t="shared" ca="1" si="743"/>
        <v>0.24921668969609412</v>
      </c>
      <c r="V5852">
        <v>5835</v>
      </c>
      <c r="W5852" s="46">
        <v>0.54040725060972605</v>
      </c>
    </row>
    <row r="5853" spans="10:23">
      <c r="J5853">
        <v>5836</v>
      </c>
      <c r="K5853" s="93">
        <f t="shared" ca="1" si="739"/>
        <v>-4.2294220797425661E-2</v>
      </c>
      <c r="L5853" s="93">
        <f t="shared" ca="1" si="739"/>
        <v>1.6716086319214138</v>
      </c>
      <c r="M5853" s="93">
        <f t="shared" ca="1" si="740"/>
        <v>-4.2294220797425661E-2</v>
      </c>
      <c r="N5853" s="101">
        <f t="shared" ca="1" si="736"/>
        <v>1.571373530119264</v>
      </c>
      <c r="O5853" s="46">
        <f t="shared" ca="1" si="741"/>
        <v>0.30510097756412624</v>
      </c>
      <c r="P5853" s="46">
        <f t="shared" ca="1" si="742"/>
        <v>0.3126921446221641</v>
      </c>
      <c r="Q5853" s="47">
        <f t="shared" ca="1" si="737"/>
        <v>0.28991864344805052</v>
      </c>
      <c r="R5853" s="47">
        <f t="shared" ca="1" si="738"/>
        <v>0.40350206836846142</v>
      </c>
      <c r="S5853" s="97">
        <f t="shared" ca="1" si="743"/>
        <v>0.3543015229662938</v>
      </c>
      <c r="V5853">
        <v>5836</v>
      </c>
      <c r="W5853" s="46">
        <v>0.61411556437555403</v>
      </c>
    </row>
    <row r="5854" spans="10:23">
      <c r="J5854">
        <v>5837</v>
      </c>
      <c r="K5854" s="93">
        <f t="shared" ca="1" si="739"/>
        <v>0.660102392406691</v>
      </c>
      <c r="L5854" s="93">
        <f t="shared" ca="1" si="739"/>
        <v>-0.10582946187257408</v>
      </c>
      <c r="M5854" s="93">
        <f t="shared" ca="1" si="740"/>
        <v>0.660102392406691</v>
      </c>
      <c r="N5854" s="101">
        <f t="shared" ca="1" si="736"/>
        <v>0.10959223565602261</v>
      </c>
      <c r="O5854" s="46">
        <f t="shared" ca="1" si="741"/>
        <v>0.55723991906967574</v>
      </c>
      <c r="P5854" s="46">
        <f t="shared" ca="1" si="742"/>
        <v>0.43876161537493885</v>
      </c>
      <c r="Q5854" s="47">
        <f t="shared" ca="1" si="737"/>
        <v>0.79419652645914951</v>
      </c>
      <c r="R5854" s="47">
        <f t="shared" ca="1" si="738"/>
        <v>0.16714301148240721</v>
      </c>
      <c r="S5854" s="97">
        <f t="shared" ca="1" si="743"/>
        <v>0.36219146527604146</v>
      </c>
      <c r="V5854">
        <v>5837</v>
      </c>
      <c r="W5854" s="46">
        <v>-0.11534694072650099</v>
      </c>
    </row>
    <row r="5855" spans="10:23">
      <c r="J5855">
        <v>5838</v>
      </c>
      <c r="K5855" s="93">
        <f t="shared" ca="1" si="739"/>
        <v>-0.24886677959031131</v>
      </c>
      <c r="L5855" s="93">
        <f t="shared" ca="1" si="739"/>
        <v>1.0210801581254674</v>
      </c>
      <c r="M5855" s="93">
        <f t="shared" ca="1" si="740"/>
        <v>-0.24886677959031131</v>
      </c>
      <c r="N5855" s="101">
        <f t="shared" ca="1" si="736"/>
        <v>0.88892371281284643</v>
      </c>
      <c r="O5855" s="46">
        <f t="shared" ca="1" si="741"/>
        <v>0.23094773516659325</v>
      </c>
      <c r="P5855" s="46">
        <f t="shared" ca="1" si="742"/>
        <v>0.27561552342339762</v>
      </c>
      <c r="Q5855" s="47">
        <f t="shared" ca="1" si="737"/>
        <v>0.14161215865298454</v>
      </c>
      <c r="R5855" s="47">
        <f t="shared" ca="1" si="738"/>
        <v>0.29315505831875721</v>
      </c>
      <c r="S5855" s="97">
        <f t="shared" ca="1" si="743"/>
        <v>0.26205139674267525</v>
      </c>
      <c r="V5855">
        <v>5838</v>
      </c>
      <c r="W5855" s="46">
        <v>0.16370375256570899</v>
      </c>
    </row>
    <row r="5856" spans="10:23">
      <c r="J5856">
        <v>5839</v>
      </c>
      <c r="K5856" s="93">
        <f t="shared" ca="1" si="739"/>
        <v>-0.77344987855674863</v>
      </c>
      <c r="L5856" s="93">
        <f t="shared" ca="1" si="739"/>
        <v>1.6048046933195061</v>
      </c>
      <c r="M5856" s="93">
        <f t="shared" ca="1" si="740"/>
        <v>-0.77344987855674863</v>
      </c>
      <c r="N5856" s="101">
        <f t="shared" ca="1" si="736"/>
        <v>1.2755139373905009</v>
      </c>
      <c r="O5856" s="46">
        <f t="shared" ca="1" si="741"/>
        <v>4.2638417014084828E-2</v>
      </c>
      <c r="P5856" s="46">
        <f t="shared" ca="1" si="742"/>
        <v>0.1814608643471434</v>
      </c>
      <c r="Q5856" s="47">
        <f t="shared" ca="1" si="737"/>
        <v>-0.23500647765203231</v>
      </c>
      <c r="R5856" s="47">
        <f t="shared" ca="1" si="738"/>
        <v>0.35566379422106909</v>
      </c>
      <c r="S5856" s="97">
        <f t="shared" ca="1" si="743"/>
        <v>0.19915110561757696</v>
      </c>
      <c r="V5856">
        <v>5839</v>
      </c>
      <c r="W5856" s="46">
        <v>0.288042902203197</v>
      </c>
    </row>
    <row r="5857" spans="10:23">
      <c r="J5857">
        <v>5840</v>
      </c>
      <c r="K5857" s="93">
        <f t="shared" ca="1" si="739"/>
        <v>0.44552909398366908</v>
      </c>
      <c r="L5857" s="93">
        <f t="shared" ca="1" si="739"/>
        <v>-0.1017215344086605</v>
      </c>
      <c r="M5857" s="93">
        <f t="shared" ca="1" si="740"/>
        <v>0.44552909398366908</v>
      </c>
      <c r="N5857" s="101">
        <f t="shared" ca="1" si="736"/>
        <v>4.5247770068392631E-2</v>
      </c>
      <c r="O5857" s="46">
        <f t="shared" ca="1" si="741"/>
        <v>0.48021465539003294</v>
      </c>
      <c r="P5857" s="46">
        <f t="shared" ca="1" si="742"/>
        <v>0.40024898353511745</v>
      </c>
      <c r="Q5857" s="47">
        <f t="shared" ca="1" si="737"/>
        <v>0.64014599909986392</v>
      </c>
      <c r="R5857" s="47">
        <f t="shared" ca="1" si="738"/>
        <v>0.15673899464368179</v>
      </c>
      <c r="S5857" s="97">
        <f t="shared" ca="1" si="743"/>
        <v>0.31847682501685737</v>
      </c>
      <c r="V5857">
        <v>5840</v>
      </c>
      <c r="W5857" s="46">
        <v>0.64195746320356795</v>
      </c>
    </row>
    <row r="5858" spans="10:23">
      <c r="J5858">
        <v>5841</v>
      </c>
      <c r="K5858" s="93">
        <f t="shared" ca="1" si="739"/>
        <v>0.16934581334348098</v>
      </c>
      <c r="L5858" s="93">
        <f t="shared" ca="1" si="739"/>
        <v>-1.2191111256345717</v>
      </c>
      <c r="M5858" s="93">
        <f t="shared" ca="1" si="740"/>
        <v>0.16934581334348098</v>
      </c>
      <c r="N5858" s="101">
        <f t="shared" ca="1" si="736"/>
        <v>-1.1019629950573913</v>
      </c>
      <c r="O5858" s="46">
        <f t="shared" ca="1" si="741"/>
        <v>0.38107328891264258</v>
      </c>
      <c r="P5858" s="46">
        <f t="shared" ca="1" si="742"/>
        <v>0.35067830029642227</v>
      </c>
      <c r="Q5858" s="47">
        <f t="shared" ca="1" si="737"/>
        <v>0.4418632661450832</v>
      </c>
      <c r="R5858" s="47">
        <f t="shared" ca="1" si="738"/>
        <v>-2.8756370170262668E-2</v>
      </c>
      <c r="S5858" s="97">
        <f t="shared" ca="1" si="743"/>
        <v>0.17615845937118996</v>
      </c>
      <c r="V5858">
        <v>5841</v>
      </c>
      <c r="W5858" s="46">
        <v>4.7754394385818001E-2</v>
      </c>
    </row>
    <row r="5859" spans="10:23">
      <c r="J5859">
        <v>5842</v>
      </c>
      <c r="K5859" s="93">
        <f t="shared" ca="1" si="739"/>
        <v>-1.0705562591366036</v>
      </c>
      <c r="L5859" s="93">
        <f t="shared" ca="1" si="739"/>
        <v>1.4283143416218103</v>
      </c>
      <c r="M5859" s="93">
        <f t="shared" ca="1" si="740"/>
        <v>-1.0705562591366036</v>
      </c>
      <c r="N5859" s="101">
        <f t="shared" ca="1" si="736"/>
        <v>1.0136999078733642</v>
      </c>
      <c r="O5859" s="46">
        <f t="shared" ca="1" si="741"/>
        <v>-6.4013703605096062E-2</v>
      </c>
      <c r="P5859" s="46">
        <f t="shared" ca="1" si="742"/>
        <v>0.12813480403755295</v>
      </c>
      <c r="Q5859" s="47">
        <f t="shared" ca="1" si="737"/>
        <v>-0.44831071889039409</v>
      </c>
      <c r="R5859" s="47">
        <f t="shared" ca="1" si="738"/>
        <v>0.31333043195231003</v>
      </c>
      <c r="S5859" s="97">
        <f t="shared" ca="1" si="743"/>
        <v>0.12465836417360698</v>
      </c>
      <c r="V5859">
        <v>5842</v>
      </c>
      <c r="W5859" s="46">
        <v>5.6320876864169797E-2</v>
      </c>
    </row>
    <row r="5860" spans="10:23">
      <c r="J5860">
        <v>5843</v>
      </c>
      <c r="K5860" s="93">
        <f t="shared" ca="1" si="739"/>
        <v>0.23929927362901895</v>
      </c>
      <c r="L5860" s="93">
        <f t="shared" ca="1" si="739"/>
        <v>-0.31506486103438819</v>
      </c>
      <c r="M5860" s="93">
        <f t="shared" ca="1" si="740"/>
        <v>0.23929927362901895</v>
      </c>
      <c r="N5860" s="101">
        <f t="shared" ca="1" si="736"/>
        <v>-0.22260516057065219</v>
      </c>
      <c r="O5860" s="46">
        <f t="shared" ca="1" si="741"/>
        <v>0.40618444562877049</v>
      </c>
      <c r="P5860" s="46">
        <f t="shared" ca="1" si="742"/>
        <v>0.3632338786544862</v>
      </c>
      <c r="Q5860" s="47">
        <f t="shared" ca="1" si="737"/>
        <v>0.49208557957733901</v>
      </c>
      <c r="R5860" s="47">
        <f t="shared" ca="1" si="738"/>
        <v>0.11342918741752131</v>
      </c>
      <c r="S5860" s="97">
        <f t="shared" ca="1" si="743"/>
        <v>0.25980681652314591</v>
      </c>
      <c r="V5860">
        <v>5843</v>
      </c>
      <c r="W5860" s="46">
        <v>-0.14823906164372</v>
      </c>
    </row>
    <row r="5861" spans="10:23">
      <c r="J5861">
        <v>5844</v>
      </c>
      <c r="K5861" s="93">
        <f t="shared" ca="1" si="739"/>
        <v>1.6414802962467745</v>
      </c>
      <c r="L5861" s="93">
        <f t="shared" ca="1" si="739"/>
        <v>1.4445419421826813</v>
      </c>
      <c r="M5861" s="93">
        <f t="shared" ca="1" si="740"/>
        <v>1.6414802962467745</v>
      </c>
      <c r="N5861" s="101">
        <f t="shared" ca="1" si="736"/>
        <v>1.8915734885600939</v>
      </c>
      <c r="O5861" s="46">
        <f t="shared" ca="1" si="741"/>
        <v>0.90952462722396521</v>
      </c>
      <c r="P5861" s="46">
        <f t="shared" ca="1" si="742"/>
        <v>0.61490396945208359</v>
      </c>
      <c r="Q5861" s="47">
        <f t="shared" ca="1" si="737"/>
        <v>1.4987659427677285</v>
      </c>
      <c r="R5861" s="47">
        <f t="shared" ca="1" si="738"/>
        <v>0.45527599684783654</v>
      </c>
      <c r="S5861" s="97">
        <f t="shared" ca="1" si="743"/>
        <v>0.6824003120359009</v>
      </c>
      <c r="V5861">
        <v>5844</v>
      </c>
      <c r="W5861" s="46">
        <v>-0.127069728876474</v>
      </c>
    </row>
    <row r="5862" spans="10:23">
      <c r="J5862">
        <v>5845</v>
      </c>
      <c r="K5862" s="93">
        <f t="shared" ca="1" si="739"/>
        <v>-0.88556457300292957</v>
      </c>
      <c r="L5862" s="93">
        <f t="shared" ca="1" si="739"/>
        <v>-0.31507766379998609</v>
      </c>
      <c r="M5862" s="93">
        <f t="shared" ca="1" si="740"/>
        <v>-0.88556457300292957</v>
      </c>
      <c r="N5862" s="101">
        <f t="shared" ca="1" si="736"/>
        <v>-0.58034923665494098</v>
      </c>
      <c r="O5862" s="46">
        <f t="shared" ca="1" si="741"/>
        <v>2.3926643246945933E-3</v>
      </c>
      <c r="P5862" s="46">
        <f t="shared" ca="1" si="742"/>
        <v>0.16133798800244828</v>
      </c>
      <c r="Q5862" s="47">
        <f t="shared" ca="1" si="737"/>
        <v>-0.31549798303081278</v>
      </c>
      <c r="R5862" s="47">
        <f t="shared" ca="1" si="738"/>
        <v>5.5584657083109099E-2</v>
      </c>
      <c r="S5862" s="97">
        <f t="shared" ca="1" si="743"/>
        <v>2.8988660703901846E-2</v>
      </c>
      <c r="V5862">
        <v>5845</v>
      </c>
      <c r="W5862" s="46">
        <v>-4.7319515134192698E-2</v>
      </c>
    </row>
    <row r="5863" spans="10:23">
      <c r="J5863">
        <v>5846</v>
      </c>
      <c r="K5863" s="93">
        <f t="shared" ca="1" si="739"/>
        <v>-1.4809420763032919</v>
      </c>
      <c r="L5863" s="93">
        <f t="shared" ca="1" si="739"/>
        <v>0.86664865314510242</v>
      </c>
      <c r="M5863" s="93">
        <f t="shared" ca="1" si="740"/>
        <v>-1.4809420763032919</v>
      </c>
      <c r="N5863" s="101">
        <f t="shared" ca="1" si="736"/>
        <v>0.35068221495104812</v>
      </c>
      <c r="O5863" s="46">
        <f t="shared" ca="1" si="741"/>
        <v>-0.21132968378512729</v>
      </c>
      <c r="P5863" s="46">
        <f t="shared" ca="1" si="742"/>
        <v>5.4476813947537339E-2</v>
      </c>
      <c r="Q5863" s="47">
        <f t="shared" ca="1" si="737"/>
        <v>-0.74294267925045654</v>
      </c>
      <c r="R5863" s="47">
        <f t="shared" ca="1" si="738"/>
        <v>0.20612545047426387</v>
      </c>
      <c r="S5863" s="97">
        <f t="shared" ca="1" si="743"/>
        <v>-2.6021166554317104E-3</v>
      </c>
      <c r="V5863">
        <v>5846</v>
      </c>
      <c r="W5863" s="46">
        <v>0.207068511484509</v>
      </c>
    </row>
    <row r="5864" spans="10:23">
      <c r="J5864">
        <v>5847</v>
      </c>
      <c r="K5864" s="93">
        <f t="shared" ca="1" si="739"/>
        <v>1.2096525486763074</v>
      </c>
      <c r="L5864" s="93">
        <f t="shared" ca="1" si="739"/>
        <v>-0.8735347949710659</v>
      </c>
      <c r="M5864" s="93">
        <f t="shared" ca="1" si="740"/>
        <v>1.2096525486763074</v>
      </c>
      <c r="N5864" s="101">
        <f t="shared" ca="1" si="736"/>
        <v>-0.44348700603933822</v>
      </c>
      <c r="O5864" s="46">
        <f t="shared" ca="1" si="741"/>
        <v>0.75451164860428832</v>
      </c>
      <c r="P5864" s="46">
        <f t="shared" ca="1" si="742"/>
        <v>0.5373974801422452</v>
      </c>
      <c r="Q5864" s="47">
        <f t="shared" ca="1" si="737"/>
        <v>1.1887399855283747</v>
      </c>
      <c r="R5864" s="47">
        <f t="shared" ca="1" si="738"/>
        <v>7.7714251896062125E-2</v>
      </c>
      <c r="S5864" s="97">
        <f t="shared" ca="1" si="743"/>
        <v>0.41611295025017525</v>
      </c>
      <c r="V5864">
        <v>5847</v>
      </c>
      <c r="W5864" s="46">
        <v>-0.131612290044721</v>
      </c>
    </row>
    <row r="5865" spans="10:23">
      <c r="J5865">
        <v>5848</v>
      </c>
      <c r="K5865" s="93">
        <f t="shared" ca="1" si="739"/>
        <v>1.5281064146111346E-2</v>
      </c>
      <c r="L5865" s="93">
        <f t="shared" ca="1" si="739"/>
        <v>0.85446400630687336</v>
      </c>
      <c r="M5865" s="93">
        <f t="shared" ca="1" si="740"/>
        <v>1.5281064146111346E-2</v>
      </c>
      <c r="N5865" s="101">
        <f t="shared" ca="1" si="736"/>
        <v>0.81496268049461507</v>
      </c>
      <c r="O5865" s="46">
        <f t="shared" ca="1" si="741"/>
        <v>0.32576874721113791</v>
      </c>
      <c r="P5865" s="46">
        <f t="shared" ca="1" si="742"/>
        <v>0.32302602944566994</v>
      </c>
      <c r="Q5865" s="47">
        <f t="shared" ca="1" si="737"/>
        <v>0.3312541827420738</v>
      </c>
      <c r="R5865" s="47">
        <f t="shared" ca="1" si="738"/>
        <v>0.28119611486307761</v>
      </c>
      <c r="S5865" s="97">
        <f t="shared" ca="1" si="743"/>
        <v>0.30348243103710776</v>
      </c>
      <c r="V5865">
        <v>5848</v>
      </c>
      <c r="W5865" s="46">
        <v>0.56550659384102298</v>
      </c>
    </row>
    <row r="5866" spans="10:23">
      <c r="J5866">
        <v>5849</v>
      </c>
      <c r="K5866" s="93">
        <f t="shared" ca="1" si="739"/>
        <v>1.140198582682697</v>
      </c>
      <c r="L5866" s="93">
        <f t="shared" ca="1" si="739"/>
        <v>0.31667092357947613</v>
      </c>
      <c r="M5866" s="93">
        <f t="shared" ca="1" si="740"/>
        <v>1.140198582682697</v>
      </c>
      <c r="N5866" s="101">
        <f t="shared" ca="1" si="736"/>
        <v>0.66283910690715531</v>
      </c>
      <c r="O5866" s="46">
        <f t="shared" ca="1" si="741"/>
        <v>0.72957979509049253</v>
      </c>
      <c r="P5866" s="46">
        <f t="shared" ca="1" si="742"/>
        <v>0.52493155338534725</v>
      </c>
      <c r="Q5866" s="47">
        <f t="shared" ca="1" si="737"/>
        <v>1.1388762785007831</v>
      </c>
      <c r="R5866" s="47">
        <f t="shared" ca="1" si="738"/>
        <v>0.25659887550897087</v>
      </c>
      <c r="S5866" s="97">
        <f t="shared" ca="1" si="743"/>
        <v>0.4930893352997317</v>
      </c>
      <c r="V5866">
        <v>5849</v>
      </c>
      <c r="W5866" s="46">
        <v>2.24116420706321E-2</v>
      </c>
    </row>
    <row r="5867" spans="10:23">
      <c r="J5867">
        <v>5850</v>
      </c>
      <c r="K5867" s="93">
        <f t="shared" ca="1" si="739"/>
        <v>0.38089592958347529</v>
      </c>
      <c r="L5867" s="93">
        <f t="shared" ca="1" si="739"/>
        <v>-1.05057286157598</v>
      </c>
      <c r="M5867" s="93">
        <f t="shared" ca="1" si="740"/>
        <v>0.38089592958347529</v>
      </c>
      <c r="N5867" s="101">
        <f t="shared" ca="1" si="736"/>
        <v>-0.87489701753867277</v>
      </c>
      <c r="O5867" s="46">
        <f t="shared" ca="1" si="741"/>
        <v>0.45701332247972859</v>
      </c>
      <c r="P5867" s="46">
        <f t="shared" ca="1" si="742"/>
        <v>0.38864831707996528</v>
      </c>
      <c r="Q5867" s="47">
        <f t="shared" ca="1" si="737"/>
        <v>0.59374333327925521</v>
      </c>
      <c r="R5867" s="47">
        <f t="shared" ca="1" si="738"/>
        <v>7.958493058946553E-3</v>
      </c>
      <c r="S5867" s="97">
        <f t="shared" ca="1" si="743"/>
        <v>0.23248590776933759</v>
      </c>
      <c r="V5867">
        <v>5850</v>
      </c>
      <c r="W5867" s="46">
        <v>0.33005859364030099</v>
      </c>
    </row>
    <row r="5868" spans="10:23">
      <c r="J5868">
        <v>5851</v>
      </c>
      <c r="K5868" s="93">
        <f t="shared" ca="1" si="739"/>
        <v>-1.0016110602253989</v>
      </c>
      <c r="L5868" s="93">
        <f t="shared" ca="1" si="739"/>
        <v>-0.10975795207405289</v>
      </c>
      <c r="M5868" s="93">
        <f t="shared" ca="1" si="740"/>
        <v>-1.0016110602253989</v>
      </c>
      <c r="N5868" s="101">
        <f t="shared" ca="1" si="736"/>
        <v>-0.42259445604470391</v>
      </c>
      <c r="O5868" s="46">
        <f t="shared" ca="1" si="741"/>
        <v>-3.9264481942335894E-2</v>
      </c>
      <c r="P5868" s="46">
        <f t="shared" ca="1" si="742"/>
        <v>0.14050941486893304</v>
      </c>
      <c r="Q5868" s="47">
        <f t="shared" ca="1" si="737"/>
        <v>-0.39881227556487375</v>
      </c>
      <c r="R5868" s="47">
        <f t="shared" ca="1" si="738"/>
        <v>8.1092420320696246E-2</v>
      </c>
      <c r="S5868" s="97">
        <f t="shared" ca="1" si="743"/>
        <v>2.0913969189180176E-2</v>
      </c>
      <c r="V5868">
        <v>5851</v>
      </c>
      <c r="W5868" s="46">
        <v>0.60473366233931103</v>
      </c>
    </row>
    <row r="5869" spans="10:23">
      <c r="J5869">
        <v>5852</v>
      </c>
      <c r="K5869" s="93">
        <f t="shared" ca="1" si="739"/>
        <v>0.37565058981546484</v>
      </c>
      <c r="L5869" s="93">
        <f t="shared" ca="1" si="739"/>
        <v>-3.7456546381386159E-2</v>
      </c>
      <c r="M5869" s="93">
        <f t="shared" ca="1" si="740"/>
        <v>0.37565058981546484</v>
      </c>
      <c r="N5869" s="101">
        <f t="shared" ca="1" si="736"/>
        <v>8.3953392852473635E-2</v>
      </c>
      <c r="O5869" s="46">
        <f t="shared" ca="1" si="741"/>
        <v>0.45513040563178131</v>
      </c>
      <c r="P5869" s="46">
        <f t="shared" ca="1" si="742"/>
        <v>0.38770685865599164</v>
      </c>
      <c r="Q5869" s="47">
        <f t="shared" ca="1" si="737"/>
        <v>0.58997749958336065</v>
      </c>
      <c r="R5869" s="47">
        <f t="shared" ca="1" si="738"/>
        <v>0.16299740315669536</v>
      </c>
      <c r="S5869" s="97">
        <f t="shared" ca="1" si="743"/>
        <v>0.30906390439423836</v>
      </c>
      <c r="V5869">
        <v>5852</v>
      </c>
      <c r="W5869" s="46">
        <v>0.72965263947602099</v>
      </c>
    </row>
    <row r="5870" spans="10:23">
      <c r="J5870">
        <v>5853</v>
      </c>
      <c r="K5870" s="93">
        <f t="shared" ca="1" si="739"/>
        <v>-2.3757550182248788</v>
      </c>
      <c r="L5870" s="93">
        <f t="shared" ca="1" si="739"/>
        <v>-1.6281590595237541</v>
      </c>
      <c r="M5870" s="93">
        <f t="shared" ca="1" si="740"/>
        <v>-2.3757550182248788</v>
      </c>
      <c r="N5870" s="101">
        <f t="shared" ca="1" si="736"/>
        <v>-2.2991736246030845</v>
      </c>
      <c r="O5870" s="46">
        <f t="shared" ca="1" si="741"/>
        <v>-0.53254021324992595</v>
      </c>
      <c r="P5870" s="46">
        <f t="shared" ca="1" si="742"/>
        <v>-0.10612845078486199</v>
      </c>
      <c r="Q5870" s="47">
        <f t="shared" ca="1" si="737"/>
        <v>-1.3853637381800539</v>
      </c>
      <c r="R5870" s="47">
        <f t="shared" ca="1" si="738"/>
        <v>-0.22233633754649385</v>
      </c>
      <c r="S5870" s="97">
        <f t="shared" ca="1" si="743"/>
        <v>-0.3774382753982099</v>
      </c>
      <c r="V5870">
        <v>5853</v>
      </c>
      <c r="W5870" s="46">
        <v>0.81994197781961198</v>
      </c>
    </row>
    <row r="5871" spans="10:23">
      <c r="J5871">
        <v>5854</v>
      </c>
      <c r="K5871" s="93">
        <f t="shared" ca="1" si="739"/>
        <v>-0.48498132734504934</v>
      </c>
      <c r="L5871" s="93">
        <f t="shared" ca="1" si="739"/>
        <v>0.33333601811234675</v>
      </c>
      <c r="M5871" s="93">
        <f t="shared" ca="1" si="740"/>
        <v>-0.48498132734504934</v>
      </c>
      <c r="N5871" s="101">
        <f t="shared" ca="1" si="736"/>
        <v>0.16179533280528277</v>
      </c>
      <c r="O5871" s="46">
        <f t="shared" ca="1" si="741"/>
        <v>0.14618982058416535</v>
      </c>
      <c r="P5871" s="46">
        <f t="shared" ca="1" si="742"/>
        <v>0.23323656613218366</v>
      </c>
      <c r="Q5871" s="47">
        <f t="shared" ca="1" si="737"/>
        <v>-2.7903670511871259E-2</v>
      </c>
      <c r="R5871" s="47">
        <f t="shared" ca="1" si="738"/>
        <v>0.17558386023007222</v>
      </c>
      <c r="S5871" s="97">
        <f t="shared" ca="1" si="743"/>
        <v>0.16088684040711879</v>
      </c>
      <c r="V5871">
        <v>5854</v>
      </c>
      <c r="W5871" s="46">
        <v>0.30698132819484197</v>
      </c>
    </row>
    <row r="5872" spans="10:23">
      <c r="J5872">
        <v>5855</v>
      </c>
      <c r="K5872" s="93">
        <f t="shared" ca="1" si="739"/>
        <v>-0.71043863945598351</v>
      </c>
      <c r="L5872" s="93">
        <f t="shared" ca="1" si="739"/>
        <v>-0.95865948903050768</v>
      </c>
      <c r="M5872" s="93">
        <f t="shared" ca="1" si="740"/>
        <v>-0.71043863945598351</v>
      </c>
      <c r="N5872" s="101">
        <f t="shared" ca="1" si="736"/>
        <v>-1.1348243697991278</v>
      </c>
      <c r="O5872" s="46">
        <f t="shared" ca="1" si="741"/>
        <v>6.5257528255731778E-2</v>
      </c>
      <c r="P5872" s="46">
        <f t="shared" ca="1" si="742"/>
        <v>0.19277041996796687</v>
      </c>
      <c r="Q5872" s="47">
        <f t="shared" ca="1" si="737"/>
        <v>-0.18976825516873841</v>
      </c>
      <c r="R5872" s="47">
        <f t="shared" ca="1" si="738"/>
        <v>-3.406980766693557E-2</v>
      </c>
      <c r="S5872" s="97">
        <f t="shared" ca="1" si="743"/>
        <v>1.5593860294398104E-2</v>
      </c>
      <c r="V5872">
        <v>5855</v>
      </c>
      <c r="W5872" s="46">
        <v>-0.1101015293865</v>
      </c>
    </row>
    <row r="5873" spans="10:23">
      <c r="J5873">
        <v>5856</v>
      </c>
      <c r="K5873" s="93">
        <f t="shared" ca="1" si="739"/>
        <v>0.37333169762145879</v>
      </c>
      <c r="L5873" s="93">
        <f t="shared" ca="1" si="739"/>
        <v>-1.4620987990218044</v>
      </c>
      <c r="M5873" s="93">
        <f t="shared" ca="1" si="740"/>
        <v>0.37333169762145879</v>
      </c>
      <c r="N5873" s="101">
        <f t="shared" ca="1" si="736"/>
        <v>-1.2674634357891064</v>
      </c>
      <c r="O5873" s="46">
        <f t="shared" ca="1" si="741"/>
        <v>0.45429799412484789</v>
      </c>
      <c r="P5873" s="46">
        <f t="shared" ca="1" si="742"/>
        <v>0.38729065290252496</v>
      </c>
      <c r="Q5873" s="47">
        <f t="shared" ca="1" si="737"/>
        <v>0.58831267656949382</v>
      </c>
      <c r="R5873" s="47">
        <f t="shared" ca="1" si="738"/>
        <v>-5.5516548477194838E-2</v>
      </c>
      <c r="S5873" s="97">
        <f t="shared" ca="1" si="743"/>
        <v>0.19939072282382653</v>
      </c>
      <c r="V5873">
        <v>5856</v>
      </c>
      <c r="W5873" s="46">
        <v>-6.3460481246247702E-2</v>
      </c>
    </row>
    <row r="5874" spans="10:23">
      <c r="J5874">
        <v>5857</v>
      </c>
      <c r="K5874" s="93">
        <f t="shared" ca="1" si="739"/>
        <v>0.17221684591985328</v>
      </c>
      <c r="L5874" s="93">
        <f t="shared" ca="1" si="739"/>
        <v>0.54665914382244352</v>
      </c>
      <c r="M5874" s="93">
        <f t="shared" ca="1" si="740"/>
        <v>0.17221684591985328</v>
      </c>
      <c r="N5874" s="101">
        <f t="shared" ca="1" si="736"/>
        <v>0.57304716437412051</v>
      </c>
      <c r="O5874" s="46">
        <f t="shared" ca="1" si="741"/>
        <v>0.38210390196120536</v>
      </c>
      <c r="P5874" s="46">
        <f t="shared" ca="1" si="742"/>
        <v>0.35119360682070366</v>
      </c>
      <c r="Q5874" s="47">
        <f t="shared" ca="1" si="737"/>
        <v>0.44392449224220876</v>
      </c>
      <c r="R5874" s="47">
        <f t="shared" ca="1" si="738"/>
        <v>0.24208019276657891</v>
      </c>
      <c r="S5874" s="97">
        <f t="shared" ca="1" si="743"/>
        <v>0.31209204736389212</v>
      </c>
      <c r="V5874">
        <v>5857</v>
      </c>
      <c r="W5874" s="46">
        <v>0.89147244474793297</v>
      </c>
    </row>
    <row r="5875" spans="10:23">
      <c r="J5875">
        <v>5858</v>
      </c>
      <c r="K5875" s="93">
        <f t="shared" ca="1" si="739"/>
        <v>-0.85253273543890506</v>
      </c>
      <c r="L5875" s="93">
        <f t="shared" ca="1" si="739"/>
        <v>0.14143423313699138</v>
      </c>
      <c r="M5875" s="93">
        <f t="shared" ca="1" si="740"/>
        <v>-0.85253273543890506</v>
      </c>
      <c r="N5875" s="101">
        <f t="shared" ca="1" si="736"/>
        <v>-0.13703311659465481</v>
      </c>
      <c r="O5875" s="46">
        <f t="shared" ca="1" si="741"/>
        <v>1.4250085620312491E-2</v>
      </c>
      <c r="P5875" s="46">
        <f t="shared" ca="1" si="742"/>
        <v>0.16726669865025723</v>
      </c>
      <c r="Q5875" s="47">
        <f t="shared" ca="1" si="737"/>
        <v>-0.29178314043957698</v>
      </c>
      <c r="R5875" s="47">
        <f t="shared" ca="1" si="738"/>
        <v>0.12726554425598083</v>
      </c>
      <c r="S5875" s="97">
        <f t="shared" ca="1" si="743"/>
        <v>7.075781493814666E-2</v>
      </c>
      <c r="V5875">
        <v>5858</v>
      </c>
      <c r="W5875" s="46">
        <v>0.47907360377683</v>
      </c>
    </row>
    <row r="5876" spans="10:23">
      <c r="J5876">
        <v>5859</v>
      </c>
      <c r="K5876" s="93">
        <f t="shared" ca="1" si="739"/>
        <v>-0.52550529325409046</v>
      </c>
      <c r="L5876" s="93">
        <f t="shared" ca="1" si="739"/>
        <v>-3.9934884376722109E-2</v>
      </c>
      <c r="M5876" s="93">
        <f t="shared" ca="1" si="740"/>
        <v>-0.52550529325409046</v>
      </c>
      <c r="N5876" s="101">
        <f t="shared" ca="1" si="736"/>
        <v>-0.20498406474063191</v>
      </c>
      <c r="O5876" s="46">
        <f t="shared" ca="1" si="741"/>
        <v>0.13164295393100378</v>
      </c>
      <c r="P5876" s="46">
        <f t="shared" ca="1" si="742"/>
        <v>0.22596313280560287</v>
      </c>
      <c r="Q5876" s="47">
        <f t="shared" ca="1" si="737"/>
        <v>-5.6997403818194403E-2</v>
      </c>
      <c r="R5876" s="47">
        <f t="shared" ca="1" si="738"/>
        <v>0.11627838627336773</v>
      </c>
      <c r="S5876" s="97">
        <f t="shared" ca="1" si="743"/>
        <v>0.12396067010218575</v>
      </c>
      <c r="V5876">
        <v>5859</v>
      </c>
      <c r="W5876" s="46">
        <v>1.0054655896631599</v>
      </c>
    </row>
    <row r="5877" spans="10:23">
      <c r="J5877">
        <v>5860</v>
      </c>
      <c r="K5877" s="93">
        <f t="shared" ca="1" si="739"/>
        <v>8.2953640556156991E-2</v>
      </c>
      <c r="L5877" s="93">
        <f t="shared" ca="1" si="739"/>
        <v>0.407942289773775</v>
      </c>
      <c r="M5877" s="93">
        <f t="shared" ca="1" si="740"/>
        <v>8.2953640556156991E-2</v>
      </c>
      <c r="N5877" s="101">
        <f t="shared" ca="1" si="736"/>
        <v>0.41314434533050332</v>
      </c>
      <c r="O5877" s="46">
        <f t="shared" ca="1" si="741"/>
        <v>0.35006113624636781</v>
      </c>
      <c r="P5877" s="46">
        <f t="shared" ca="1" si="742"/>
        <v>0.33517222396328489</v>
      </c>
      <c r="Q5877" s="47">
        <f t="shared" ca="1" si="737"/>
        <v>0.37983896081253371</v>
      </c>
      <c r="R5877" s="47">
        <f t="shared" ca="1" si="738"/>
        <v>0.21622510784674576</v>
      </c>
      <c r="S5877" s="97">
        <f t="shared" ca="1" si="743"/>
        <v>0.28314312204655678</v>
      </c>
      <c r="V5877">
        <v>5860</v>
      </c>
      <c r="W5877" s="46">
        <v>7.4349721902274596E-2</v>
      </c>
    </row>
    <row r="5878" spans="10:23">
      <c r="J5878">
        <v>5861</v>
      </c>
      <c r="K5878" s="93">
        <f t="shared" ca="1" si="739"/>
        <v>0.91445295654558068</v>
      </c>
      <c r="L5878" s="93">
        <f t="shared" ca="1" si="739"/>
        <v>1.1839218845877484</v>
      </c>
      <c r="M5878" s="93">
        <f t="shared" ca="1" si="740"/>
        <v>0.91445295654558068</v>
      </c>
      <c r="N5878" s="101">
        <f t="shared" ca="1" si="736"/>
        <v>1.4132729895708818</v>
      </c>
      <c r="O5878" s="46">
        <f t="shared" ca="1" si="741"/>
        <v>0.64854400682825708</v>
      </c>
      <c r="P5878" s="46">
        <f t="shared" ca="1" si="742"/>
        <v>0.48441365925422952</v>
      </c>
      <c r="Q5878" s="47">
        <f t="shared" ca="1" si="737"/>
        <v>0.97680470197631231</v>
      </c>
      <c r="R5878" s="47">
        <f t="shared" ca="1" si="738"/>
        <v>0.37793839834564003</v>
      </c>
      <c r="S5878" s="97">
        <f t="shared" ca="1" si="743"/>
        <v>0.51324120258694861</v>
      </c>
      <c r="V5878">
        <v>5861</v>
      </c>
      <c r="W5878" s="46">
        <v>0.62660408849416505</v>
      </c>
    </row>
    <row r="5879" spans="10:23">
      <c r="J5879">
        <v>5862</v>
      </c>
      <c r="K5879" s="93">
        <f t="shared" ca="1" si="739"/>
        <v>0.25980783277869107</v>
      </c>
      <c r="L5879" s="93">
        <f t="shared" ca="1" si="739"/>
        <v>-0.21768980865330192</v>
      </c>
      <c r="M5879" s="93">
        <f t="shared" ca="1" si="740"/>
        <v>0.25980783277869107</v>
      </c>
      <c r="N5879" s="101">
        <f t="shared" ca="1" si="736"/>
        <v>-0.12376332856893395</v>
      </c>
      <c r="O5879" s="46">
        <f t="shared" ca="1" si="741"/>
        <v>0.41354639228197793</v>
      </c>
      <c r="P5879" s="46">
        <f t="shared" ca="1" si="742"/>
        <v>0.36691485198108992</v>
      </c>
      <c r="Q5879" s="47">
        <f t="shared" ca="1" si="737"/>
        <v>0.50680947288375389</v>
      </c>
      <c r="R5879" s="47">
        <f t="shared" ca="1" si="738"/>
        <v>0.12941116931953656</v>
      </c>
      <c r="S5879" s="97">
        <f t="shared" ca="1" si="743"/>
        <v>0.27147878080075727</v>
      </c>
      <c r="V5879">
        <v>5862</v>
      </c>
      <c r="W5879" s="46">
        <v>-0.15838019684625301</v>
      </c>
    </row>
    <row r="5880" spans="10:23">
      <c r="J5880">
        <v>5863</v>
      </c>
      <c r="K5880" s="93">
        <f t="shared" ca="1" si="739"/>
        <v>1.9163795748593073</v>
      </c>
      <c r="L5880" s="93">
        <f t="shared" ca="1" si="739"/>
        <v>-1.4709906501165844</v>
      </c>
      <c r="M5880" s="93">
        <f t="shared" ca="1" si="740"/>
        <v>1.9163795748593073</v>
      </c>
      <c r="N5880" s="101">
        <f t="shared" ca="1" si="736"/>
        <v>-0.78516980921196189</v>
      </c>
      <c r="O5880" s="46">
        <f t="shared" ca="1" si="741"/>
        <v>1.0082050761712051</v>
      </c>
      <c r="P5880" s="46">
        <f t="shared" ca="1" si="742"/>
        <v>0.66424419392570355</v>
      </c>
      <c r="Q5880" s="47">
        <f t="shared" ca="1" si="737"/>
        <v>1.6961268406622085</v>
      </c>
      <c r="R5880" s="47">
        <f t="shared" ca="1" si="738"/>
        <v>2.2466708766349819E-2</v>
      </c>
      <c r="S5880" s="97">
        <f t="shared" ca="1" si="743"/>
        <v>0.51533589246877742</v>
      </c>
      <c r="V5880">
        <v>5863</v>
      </c>
      <c r="W5880" s="46">
        <v>0.23012172866538</v>
      </c>
    </row>
    <row r="5881" spans="10:23">
      <c r="J5881">
        <v>5864</v>
      </c>
      <c r="K5881" s="93">
        <f t="shared" ca="1" si="739"/>
        <v>0.48197544824527427</v>
      </c>
      <c r="L5881" s="93">
        <f t="shared" ca="1" si="739"/>
        <v>0.20721004326849504</v>
      </c>
      <c r="M5881" s="93">
        <f t="shared" ca="1" si="740"/>
        <v>0.48197544824527427</v>
      </c>
      <c r="N5881" s="101">
        <f t="shared" ca="1" si="736"/>
        <v>0.34973136344164674</v>
      </c>
      <c r="O5881" s="46">
        <f t="shared" ca="1" si="741"/>
        <v>0.49329778394234408</v>
      </c>
      <c r="P5881" s="46">
        <f t="shared" ca="1" si="742"/>
        <v>0.406790547811273</v>
      </c>
      <c r="Q5881" s="47">
        <f t="shared" ca="1" si="737"/>
        <v>0.6663122562044862</v>
      </c>
      <c r="R5881" s="47">
        <f t="shared" ca="1" si="738"/>
        <v>0.20597170492638195</v>
      </c>
      <c r="S5881" s="97">
        <f t="shared" ca="1" si="743"/>
        <v>0.34963474443436304</v>
      </c>
      <c r="V5881">
        <v>5864</v>
      </c>
      <c r="W5881" s="46">
        <v>-0.16245169214920799</v>
      </c>
    </row>
    <row r="5882" spans="10:23">
      <c r="J5882">
        <v>5865</v>
      </c>
      <c r="K5882" s="93">
        <f t="shared" ca="1" si="739"/>
        <v>-0.54065067133123756</v>
      </c>
      <c r="L5882" s="93">
        <f t="shared" ca="1" si="739"/>
        <v>-0.75043432596735427</v>
      </c>
      <c r="M5882" s="93">
        <f t="shared" ca="1" si="740"/>
        <v>-0.54065067133123756</v>
      </c>
      <c r="N5882" s="101">
        <f t="shared" ca="1" si="736"/>
        <v>-0.88341321051991573</v>
      </c>
      <c r="O5882" s="46">
        <f t="shared" ca="1" si="741"/>
        <v>0.12620622555662664</v>
      </c>
      <c r="P5882" s="46">
        <f t="shared" ca="1" si="742"/>
        <v>0.2232447686184143</v>
      </c>
      <c r="Q5882" s="47">
        <f t="shared" ca="1" si="737"/>
        <v>-6.7870860566948688E-2</v>
      </c>
      <c r="R5882" s="47">
        <f t="shared" ca="1" si="738"/>
        <v>6.5814886131170813E-3</v>
      </c>
      <c r="S5882" s="97">
        <f t="shared" ca="1" si="743"/>
        <v>6.639385708487186E-2</v>
      </c>
      <c r="V5882">
        <v>5865</v>
      </c>
      <c r="W5882" s="46">
        <v>0.88171761860768705</v>
      </c>
    </row>
    <row r="5883" spans="10:23">
      <c r="J5883">
        <v>5866</v>
      </c>
      <c r="K5883" s="93">
        <f t="shared" ca="1" si="739"/>
        <v>-1.8793642938824235</v>
      </c>
      <c r="L5883" s="93">
        <f t="shared" ca="1" si="739"/>
        <v>-0.17738642661655818</v>
      </c>
      <c r="M5883" s="93">
        <f t="shared" ca="1" si="740"/>
        <v>-1.8793642938824235</v>
      </c>
      <c r="N5883" s="101">
        <f t="shared" ca="1" si="736"/>
        <v>-0.7658570952866337</v>
      </c>
      <c r="O5883" s="46">
        <f t="shared" ca="1" si="741"/>
        <v>-0.35435109693579547</v>
      </c>
      <c r="P5883" s="46">
        <f t="shared" ca="1" si="742"/>
        <v>-1.7033892627796754E-2</v>
      </c>
      <c r="Q5883" s="47">
        <f t="shared" ca="1" si="737"/>
        <v>-1.0289855055517929</v>
      </c>
      <c r="R5883" s="47">
        <f t="shared" ca="1" si="738"/>
        <v>2.5589429563633581E-2</v>
      </c>
      <c r="S5883" s="97">
        <f t="shared" ca="1" si="743"/>
        <v>-0.16438083368608095</v>
      </c>
      <c r="V5883">
        <v>5866</v>
      </c>
      <c r="W5883" s="46">
        <v>1.0844073379324399</v>
      </c>
    </row>
    <row r="5884" spans="10:23">
      <c r="J5884">
        <v>5867</v>
      </c>
      <c r="K5884" s="93">
        <f t="shared" ca="1" si="739"/>
        <v>0.47556454153954059</v>
      </c>
      <c r="L5884" s="93">
        <f t="shared" ca="1" si="739"/>
        <v>0.22329511920021516</v>
      </c>
      <c r="M5884" s="93">
        <f t="shared" ca="1" si="740"/>
        <v>0.47556454153954059</v>
      </c>
      <c r="N5884" s="101">
        <f t="shared" ca="1" si="736"/>
        <v>0.362942541360878</v>
      </c>
      <c r="O5884" s="46">
        <f t="shared" ca="1" si="741"/>
        <v>0.49099646414596748</v>
      </c>
      <c r="P5884" s="46">
        <f t="shared" ca="1" si="742"/>
        <v>0.4056398879130847</v>
      </c>
      <c r="Q5884" s="47">
        <f t="shared" ca="1" si="737"/>
        <v>0.661709616611733</v>
      </c>
      <c r="R5884" s="47">
        <f t="shared" ca="1" si="738"/>
        <v>0.20810785317589828</v>
      </c>
      <c r="S5884" s="97">
        <f t="shared" ca="1" si="743"/>
        <v>0.34955215866093287</v>
      </c>
      <c r="V5884">
        <v>5867</v>
      </c>
      <c r="W5884" s="46">
        <v>-5.6732715171544899E-2</v>
      </c>
    </row>
    <row r="5885" spans="10:23">
      <c r="J5885">
        <v>5868</v>
      </c>
      <c r="K5885" s="93">
        <f t="shared" ca="1" si="739"/>
        <v>-0.45306609305819351</v>
      </c>
      <c r="L5885" s="93">
        <f t="shared" ca="1" si="739"/>
        <v>-0.22728991534416274</v>
      </c>
      <c r="M5885" s="93">
        <f t="shared" ca="1" si="740"/>
        <v>-0.45306609305819351</v>
      </c>
      <c r="N5885" s="101">
        <f t="shared" ca="1" si="736"/>
        <v>-0.35957492908645017</v>
      </c>
      <c r="O5885" s="46">
        <f t="shared" ca="1" si="741"/>
        <v>0.15764641539073937</v>
      </c>
      <c r="P5885" s="46">
        <f t="shared" ca="1" si="742"/>
        <v>0.23896486353547067</v>
      </c>
      <c r="Q5885" s="47">
        <f t="shared" ca="1" si="737"/>
        <v>-4.9904808987232263E-3</v>
      </c>
      <c r="R5885" s="47">
        <f t="shared" ca="1" si="738"/>
        <v>9.1282204533749522E-2</v>
      </c>
      <c r="S5885" s="97">
        <f t="shared" ca="1" si="743"/>
        <v>0.12446430996224445</v>
      </c>
      <c r="V5885">
        <v>5868</v>
      </c>
      <c r="W5885" s="46">
        <v>0.49345671216238901</v>
      </c>
    </row>
    <row r="5886" spans="10:23">
      <c r="J5886">
        <v>5869</v>
      </c>
      <c r="K5886" s="93">
        <f t="shared" ca="1" si="739"/>
        <v>-1.299783386120646</v>
      </c>
      <c r="L5886" s="93">
        <f t="shared" ca="1" si="739"/>
        <v>-0.84441704116953331</v>
      </c>
      <c r="M5886" s="93">
        <f t="shared" ca="1" si="740"/>
        <v>-1.299783386120646</v>
      </c>
      <c r="N5886" s="101">
        <f t="shared" ca="1" si="736"/>
        <v>-1.2139378761810058</v>
      </c>
      <c r="O5886" s="46">
        <f t="shared" ca="1" si="741"/>
        <v>-0.1462992443887598</v>
      </c>
      <c r="P5886" s="46">
        <f t="shared" ca="1" si="742"/>
        <v>8.6992033645721084E-2</v>
      </c>
      <c r="Q5886" s="47">
        <f t="shared" ca="1" si="737"/>
        <v>-0.61288180045772156</v>
      </c>
      <c r="R5886" s="47">
        <f t="shared" ca="1" si="738"/>
        <v>-4.6861867482036551E-2</v>
      </c>
      <c r="S5886" s="97">
        <f t="shared" ca="1" si="743"/>
        <v>-9.6580555935398174E-2</v>
      </c>
      <c r="V5886">
        <v>5869</v>
      </c>
      <c r="W5886" s="46">
        <v>0.35272193140277902</v>
      </c>
    </row>
    <row r="5887" spans="10:23">
      <c r="J5887">
        <v>5870</v>
      </c>
      <c r="K5887" s="93">
        <f t="shared" ca="1" si="739"/>
        <v>-1.848368156339034</v>
      </c>
      <c r="L5887" s="93">
        <f t="shared" ca="1" si="739"/>
        <v>-1.5051942277530816</v>
      </c>
      <c r="M5887" s="93">
        <f t="shared" ca="1" si="740"/>
        <v>-1.848368156339034</v>
      </c>
      <c r="N5887" s="101">
        <f t="shared" ca="1" si="736"/>
        <v>-2.0148718815872817</v>
      </c>
      <c r="O5887" s="46">
        <f t="shared" ca="1" si="741"/>
        <v>-0.34322442980210932</v>
      </c>
      <c r="P5887" s="46">
        <f t="shared" ca="1" si="742"/>
        <v>-1.1470559060953678E-2</v>
      </c>
      <c r="Q5887" s="47">
        <f t="shared" ca="1" si="737"/>
        <v>-1.0067321712844206</v>
      </c>
      <c r="R5887" s="47">
        <f t="shared" ca="1" si="738"/>
        <v>-0.1763668808946689</v>
      </c>
      <c r="S5887" s="97">
        <f t="shared" ca="1" si="743"/>
        <v>-0.25979565534838911</v>
      </c>
      <c r="V5887">
        <v>5870</v>
      </c>
      <c r="W5887" s="46">
        <v>0.35558475064462802</v>
      </c>
    </row>
    <row r="5888" spans="10:23">
      <c r="J5888">
        <v>5871</v>
      </c>
      <c r="K5888" s="93">
        <f t="shared" ca="1" si="739"/>
        <v>1.0448184237883171</v>
      </c>
      <c r="L5888" s="93">
        <f t="shared" ca="1" si="739"/>
        <v>1.6516408279361945</v>
      </c>
      <c r="M5888" s="93">
        <f t="shared" ca="1" si="740"/>
        <v>1.0448184237883171</v>
      </c>
      <c r="N5888" s="101">
        <f t="shared" ca="1" si="736"/>
        <v>1.8981685997065896</v>
      </c>
      <c r="O5888" s="46">
        <f t="shared" ca="1" si="741"/>
        <v>0.69534122979537283</v>
      </c>
      <c r="P5888" s="46">
        <f t="shared" ca="1" si="742"/>
        <v>0.50781227073778745</v>
      </c>
      <c r="Q5888" s="47">
        <f t="shared" ca="1" si="737"/>
        <v>1.0703991479105437</v>
      </c>
      <c r="R5888" s="47">
        <f t="shared" ca="1" si="738"/>
        <v>0.45634237678890482</v>
      </c>
      <c r="S5888" s="97">
        <f t="shared" ca="1" si="743"/>
        <v>0.57584180329213885</v>
      </c>
      <c r="V5888">
        <v>5871</v>
      </c>
      <c r="W5888" s="46">
        <v>1.0334165434607401</v>
      </c>
    </row>
    <row r="5889" spans="10:23">
      <c r="J5889">
        <v>5872</v>
      </c>
      <c r="K5889" s="93">
        <f t="shared" ca="1" si="739"/>
        <v>0.74600217822383275</v>
      </c>
      <c r="L5889" s="93">
        <f t="shared" ca="1" si="739"/>
        <v>0.60659832321138463</v>
      </c>
      <c r="M5889" s="93">
        <f t="shared" ca="1" si="740"/>
        <v>0.74600217822383275</v>
      </c>
      <c r="N5889" s="101">
        <f t="shared" ca="1" si="736"/>
        <v>0.81235110042121139</v>
      </c>
      <c r="O5889" s="46">
        <f t="shared" ca="1" si="741"/>
        <v>0.58807531984515404</v>
      </c>
      <c r="P5889" s="46">
        <f t="shared" ca="1" si="742"/>
        <v>0.454179315762678</v>
      </c>
      <c r="Q5889" s="47">
        <f t="shared" ca="1" si="737"/>
        <v>0.85586732801010601</v>
      </c>
      <c r="R5889" s="47">
        <f t="shared" ca="1" si="738"/>
        <v>0.28077384197898053</v>
      </c>
      <c r="S5889" s="97">
        <f t="shared" ca="1" si="743"/>
        <v>0.43442458091206726</v>
      </c>
      <c r="V5889">
        <v>5872</v>
      </c>
      <c r="W5889" s="46">
        <v>0.147560611961493</v>
      </c>
    </row>
    <row r="5890" spans="10:23">
      <c r="J5890">
        <v>5873</v>
      </c>
      <c r="K5890" s="93">
        <f t="shared" ca="1" si="739"/>
        <v>1.0195121450080158</v>
      </c>
      <c r="L5890" s="93">
        <f t="shared" ca="1" si="739"/>
        <v>-1.035810415307548</v>
      </c>
      <c r="M5890" s="93">
        <f t="shared" ca="1" si="740"/>
        <v>1.0195121450080158</v>
      </c>
      <c r="N5890" s="101">
        <f t="shared" ca="1" si="736"/>
        <v>-0.65780670743638281</v>
      </c>
      <c r="O5890" s="46">
        <f t="shared" ca="1" si="741"/>
        <v>0.68625704825867273</v>
      </c>
      <c r="P5890" s="46">
        <f t="shared" ca="1" si="742"/>
        <v>0.50327017996943735</v>
      </c>
      <c r="Q5890" s="47">
        <f t="shared" ca="1" si="737"/>
        <v>1.0522307848371435</v>
      </c>
      <c r="R5890" s="47">
        <f t="shared" ca="1" si="738"/>
        <v>4.3060365787260205E-2</v>
      </c>
      <c r="S5890" s="97">
        <f t="shared" ca="1" si="743"/>
        <v>0.36465870702296649</v>
      </c>
      <c r="V5890">
        <v>5873</v>
      </c>
      <c r="W5890" s="46">
        <v>7.1798283130184201E-2</v>
      </c>
    </row>
    <row r="5891" spans="10:23">
      <c r="J5891">
        <v>5874</v>
      </c>
      <c r="K5891" s="93">
        <f t="shared" ca="1" si="739"/>
        <v>0.85000131614740682</v>
      </c>
      <c r="L5891" s="93">
        <f t="shared" ca="1" si="739"/>
        <v>-0.3380474495408835</v>
      </c>
      <c r="M5891" s="93">
        <f t="shared" ca="1" si="740"/>
        <v>0.85000131614740682</v>
      </c>
      <c r="N5891" s="101">
        <f t="shared" ca="1" si="736"/>
        <v>-5.0177616575946771E-2</v>
      </c>
      <c r="O5891" s="46">
        <f t="shared" ca="1" si="741"/>
        <v>0.62540783549314649</v>
      </c>
      <c r="P5891" s="46">
        <f t="shared" ca="1" si="742"/>
        <v>0.47284557358667423</v>
      </c>
      <c r="Q5891" s="47">
        <f t="shared" ca="1" si="737"/>
        <v>0.93053235930609102</v>
      </c>
      <c r="R5891" s="47">
        <f t="shared" ca="1" si="738"/>
        <v>0.14130942629739571</v>
      </c>
      <c r="S5891" s="97">
        <f t="shared" ca="1" si="743"/>
        <v>0.38335863089527111</v>
      </c>
      <c r="V5891">
        <v>5874</v>
      </c>
      <c r="W5891" s="46">
        <v>1.5888523019140299</v>
      </c>
    </row>
    <row r="5892" spans="10:23">
      <c r="J5892">
        <v>5875</v>
      </c>
      <c r="K5892" s="93">
        <f t="shared" ca="1" si="739"/>
        <v>-1.6029199764599324</v>
      </c>
      <c r="L5892" s="93">
        <f t="shared" ca="1" si="739"/>
        <v>-0.81799247165108524</v>
      </c>
      <c r="M5892" s="93">
        <f t="shared" ca="1" si="740"/>
        <v>-1.6029199764599324</v>
      </c>
      <c r="N5892" s="101">
        <f t="shared" ca="1" si="736"/>
        <v>-1.2852894222446882</v>
      </c>
      <c r="O5892" s="46">
        <f t="shared" ca="1" si="741"/>
        <v>-0.25511602622244123</v>
      </c>
      <c r="P5892" s="46">
        <f t="shared" ca="1" si="742"/>
        <v>3.2583642728880369E-2</v>
      </c>
      <c r="Q5892" s="47">
        <f t="shared" ca="1" si="737"/>
        <v>-0.83051536412508442</v>
      </c>
      <c r="R5892" s="47">
        <f t="shared" ca="1" si="738"/>
        <v>-5.8398876608402761E-2</v>
      </c>
      <c r="S5892" s="97">
        <f t="shared" ca="1" si="743"/>
        <v>-0.15675745141542199</v>
      </c>
      <c r="V5892">
        <v>5875</v>
      </c>
      <c r="W5892" s="46">
        <v>-0.23232026822785501</v>
      </c>
    </row>
    <row r="5893" spans="10:23">
      <c r="J5893">
        <v>5876</v>
      </c>
      <c r="K5893" s="93">
        <f t="shared" ca="1" si="739"/>
        <v>-1.02498750448017</v>
      </c>
      <c r="L5893" s="93">
        <f t="shared" ca="1" si="739"/>
        <v>-0.62097288611224433</v>
      </c>
      <c r="M5893" s="93">
        <f t="shared" ca="1" si="740"/>
        <v>-1.02498750448017</v>
      </c>
      <c r="N5893" s="101">
        <f t="shared" ca="1" si="736"/>
        <v>-0.9147029742454007</v>
      </c>
      <c r="O5893" s="46">
        <f t="shared" ca="1" si="741"/>
        <v>-4.765591179800438E-2</v>
      </c>
      <c r="P5893" s="46">
        <f t="shared" ca="1" si="742"/>
        <v>0.13631369994109879</v>
      </c>
      <c r="Q5893" s="47">
        <f t="shared" ca="1" si="737"/>
        <v>-0.41559513527621073</v>
      </c>
      <c r="R5893" s="47">
        <f t="shared" ca="1" si="738"/>
        <v>1.5221688144883005E-3</v>
      </c>
      <c r="S5893" s="97">
        <f t="shared" ca="1" si="743"/>
        <v>-2.306687149175804E-2</v>
      </c>
      <c r="V5893">
        <v>5876</v>
      </c>
      <c r="W5893" s="46">
        <v>0.288118933941102</v>
      </c>
    </row>
    <row r="5894" spans="10:23">
      <c r="J5894">
        <v>5877</v>
      </c>
      <c r="K5894" s="93">
        <f t="shared" ca="1" si="739"/>
        <v>-0.41960932915365662</v>
      </c>
      <c r="L5894" s="93">
        <f t="shared" ca="1" si="739"/>
        <v>0.52864438123777313</v>
      </c>
      <c r="M5894" s="93">
        <f t="shared" ca="1" si="740"/>
        <v>-0.41960932915365662</v>
      </c>
      <c r="N5894" s="101">
        <f t="shared" ca="1" si="736"/>
        <v>0.36775367035138357</v>
      </c>
      <c r="O5894" s="46">
        <f t="shared" ca="1" si="741"/>
        <v>0.16965637227052799</v>
      </c>
      <c r="P5894" s="46">
        <f t="shared" ca="1" si="742"/>
        <v>0.24496984197536498</v>
      </c>
      <c r="Q5894" s="47">
        <f t="shared" ca="1" si="737"/>
        <v>1.9029432860854012E-2</v>
      </c>
      <c r="R5894" s="47">
        <f t="shared" ca="1" si="738"/>
        <v>0.20888577660059951</v>
      </c>
      <c r="S5894" s="97">
        <f t="shared" ca="1" si="743"/>
        <v>0.18927107443556374</v>
      </c>
      <c r="V5894">
        <v>5877</v>
      </c>
      <c r="W5894" s="46">
        <v>0.76461284112893901</v>
      </c>
    </row>
    <row r="5895" spans="10:23">
      <c r="J5895">
        <v>5878</v>
      </c>
      <c r="K5895" s="93">
        <f t="shared" ca="1" si="739"/>
        <v>-0.74328101691666826</v>
      </c>
      <c r="L5895" s="93">
        <f t="shared" ca="1" si="739"/>
        <v>-5.1240475942224806E-2</v>
      </c>
      <c r="M5895" s="93">
        <f t="shared" ca="1" si="740"/>
        <v>-0.74328101691666826</v>
      </c>
      <c r="N5895" s="101">
        <f t="shared" ca="1" si="736"/>
        <v>-0.28496027165895249</v>
      </c>
      <c r="O5895" s="46">
        <f t="shared" ca="1" si="741"/>
        <v>5.3468117353409672E-2</v>
      </c>
      <c r="P5895" s="46">
        <f t="shared" ca="1" si="742"/>
        <v>0.18687571451680582</v>
      </c>
      <c r="Q5895" s="47">
        <f t="shared" ca="1" si="737"/>
        <v>-0.21334707697338262</v>
      </c>
      <c r="R5895" s="47">
        <f t="shared" ca="1" si="738"/>
        <v>0.10334683426067126</v>
      </c>
      <c r="S5895" s="97">
        <f t="shared" ca="1" si="743"/>
        <v>7.8407475807040466E-2</v>
      </c>
      <c r="V5895">
        <v>5878</v>
      </c>
      <c r="W5895" s="46">
        <v>0.17503724497397699</v>
      </c>
    </row>
    <row r="5896" spans="10:23">
      <c r="J5896">
        <v>5879</v>
      </c>
      <c r="K5896" s="93">
        <f t="shared" ca="1" si="739"/>
        <v>-0.2146210025671178</v>
      </c>
      <c r="L5896" s="93">
        <f t="shared" ca="1" si="739"/>
        <v>0.40759884258216245</v>
      </c>
      <c r="M5896" s="93">
        <f t="shared" ca="1" si="740"/>
        <v>-0.2146210025671178</v>
      </c>
      <c r="N5896" s="101">
        <f t="shared" ca="1" si="736"/>
        <v>0.3181833166323299</v>
      </c>
      <c r="O5896" s="46">
        <f t="shared" ca="1" si="741"/>
        <v>0.24324092366913211</v>
      </c>
      <c r="P5896" s="46">
        <f t="shared" ca="1" si="742"/>
        <v>0.28176211767466702</v>
      </c>
      <c r="Q5896" s="47">
        <f t="shared" ca="1" si="737"/>
        <v>0.16619853565806225</v>
      </c>
      <c r="R5896" s="47">
        <f t="shared" ca="1" si="738"/>
        <v>0.20087062269288322</v>
      </c>
      <c r="S5896" s="97">
        <f t="shared" ca="1" si="743"/>
        <v>0.22205577318100767</v>
      </c>
      <c r="V5896">
        <v>5879</v>
      </c>
      <c r="W5896" s="46">
        <v>0.20156156448887999</v>
      </c>
    </row>
    <row r="5897" spans="10:23">
      <c r="J5897">
        <v>5880</v>
      </c>
      <c r="K5897" s="93">
        <f t="shared" ca="1" si="739"/>
        <v>0.39414880778992706</v>
      </c>
      <c r="L5897" s="93">
        <f t="shared" ca="1" si="739"/>
        <v>-0.60853207610305537</v>
      </c>
      <c r="M5897" s="93">
        <f t="shared" ca="1" si="740"/>
        <v>0.39414880778992706</v>
      </c>
      <c r="N5897" s="101">
        <f t="shared" ca="1" si="736"/>
        <v>-0.45159086776114293</v>
      </c>
      <c r="O5897" s="46">
        <f t="shared" ca="1" si="741"/>
        <v>0.46177070117441432</v>
      </c>
      <c r="P5897" s="46">
        <f t="shared" ca="1" si="742"/>
        <v>0.39102700642730814</v>
      </c>
      <c r="Q5897" s="47">
        <f t="shared" ca="1" si="737"/>
        <v>0.60325809066862668</v>
      </c>
      <c r="R5897" s="47">
        <f t="shared" ca="1" si="738"/>
        <v>7.6403918318148828E-2</v>
      </c>
      <c r="S5897" s="97">
        <f t="shared" ca="1" si="743"/>
        <v>0.26908730974628159</v>
      </c>
      <c r="V5897">
        <v>5880</v>
      </c>
      <c r="W5897" s="46">
        <v>0.200775653456571</v>
      </c>
    </row>
    <row r="5898" spans="10:23">
      <c r="J5898">
        <v>5881</v>
      </c>
      <c r="K5898" s="93">
        <f t="shared" ca="1" si="739"/>
        <v>0.21511495830073876</v>
      </c>
      <c r="L5898" s="93">
        <f t="shared" ca="1" si="739"/>
        <v>0.18993282342996212</v>
      </c>
      <c r="M5898" s="93">
        <f t="shared" ca="1" si="740"/>
        <v>0.21511495830073876</v>
      </c>
      <c r="N5898" s="101">
        <f t="shared" ca="1" si="736"/>
        <v>0.24848349932491604</v>
      </c>
      <c r="O5898" s="46">
        <f t="shared" ca="1" si="741"/>
        <v>0.39750301472025185</v>
      </c>
      <c r="P5898" s="46">
        <f t="shared" ca="1" si="742"/>
        <v>0.35889316320022691</v>
      </c>
      <c r="Q5898" s="47">
        <f t="shared" ca="1" si="737"/>
        <v>0.47472271776030178</v>
      </c>
      <c r="R5898" s="47">
        <f t="shared" ca="1" si="738"/>
        <v>0.18960068570141292</v>
      </c>
      <c r="S5898" s="97">
        <f t="shared" ca="1" si="743"/>
        <v>0.29355185021083241</v>
      </c>
      <c r="V5898">
        <v>5881</v>
      </c>
      <c r="W5898" s="46">
        <v>1.02695079608609</v>
      </c>
    </row>
    <row r="5899" spans="10:23">
      <c r="J5899">
        <v>5882</v>
      </c>
      <c r="K5899" s="93">
        <f t="shared" ca="1" si="739"/>
        <v>-1.4382138242395537</v>
      </c>
      <c r="L5899" s="93">
        <f t="shared" ca="1" si="739"/>
        <v>1.0865890666078242</v>
      </c>
      <c r="M5899" s="93">
        <f t="shared" ca="1" si="740"/>
        <v>-1.4382138242395537</v>
      </c>
      <c r="N5899" s="101">
        <f t="shared" ca="1" si="736"/>
        <v>0.57279256606260387</v>
      </c>
      <c r="O5899" s="46">
        <f t="shared" ca="1" si="741"/>
        <v>-0.19599154569447219</v>
      </c>
      <c r="P5899" s="46">
        <f t="shared" ca="1" si="742"/>
        <v>6.2145882992864887E-2</v>
      </c>
      <c r="Q5899" s="47">
        <f t="shared" ca="1" si="737"/>
        <v>-0.71226640306914635</v>
      </c>
      <c r="R5899" s="47">
        <f t="shared" ca="1" si="738"/>
        <v>0.24203902613171857</v>
      </c>
      <c r="S5899" s="97">
        <f t="shared" ca="1" si="743"/>
        <v>2.302374021862319E-2</v>
      </c>
      <c r="V5899">
        <v>5882</v>
      </c>
      <c r="W5899" s="46">
        <v>0.148081175824477</v>
      </c>
    </row>
    <row r="5900" spans="10:23">
      <c r="J5900">
        <v>5883</v>
      </c>
      <c r="K5900" s="93">
        <f t="shared" ca="1" si="739"/>
        <v>1.3314902049159119</v>
      </c>
      <c r="L5900" s="93">
        <f t="shared" ca="1" si="739"/>
        <v>-1.628100742020143</v>
      </c>
      <c r="M5900" s="93">
        <f t="shared" ca="1" si="740"/>
        <v>1.3314902049159119</v>
      </c>
      <c r="N5900" s="101">
        <f t="shared" ca="1" si="736"/>
        <v>-1.1201311868676072</v>
      </c>
      <c r="O5900" s="46">
        <f t="shared" ca="1" si="741"/>
        <v>0.79824764775672674</v>
      </c>
      <c r="P5900" s="46">
        <f t="shared" ca="1" si="742"/>
        <v>0.55926547971846441</v>
      </c>
      <c r="Q5900" s="47">
        <f t="shared" ca="1" si="737"/>
        <v>1.2762119838332515</v>
      </c>
      <c r="R5900" s="47">
        <f t="shared" ca="1" si="738"/>
        <v>-3.1694030337247048E-2</v>
      </c>
      <c r="S5900" s="97">
        <f t="shared" ca="1" si="743"/>
        <v>0.38327680870973985</v>
      </c>
      <c r="V5900">
        <v>5883</v>
      </c>
      <c r="W5900" s="46">
        <v>0.10148046158957801</v>
      </c>
    </row>
    <row r="5901" spans="10:23">
      <c r="J5901">
        <v>5884</v>
      </c>
      <c r="K5901" s="93">
        <f t="shared" ca="1" si="739"/>
        <v>0.57217820666925878</v>
      </c>
      <c r="L5901" s="93">
        <f t="shared" ca="1" si="739"/>
        <v>0.93322011713232678</v>
      </c>
      <c r="M5901" s="93">
        <f t="shared" ca="1" si="740"/>
        <v>0.57217820666925878</v>
      </c>
      <c r="N5901" s="101">
        <f t="shared" ca="1" si="736"/>
        <v>1.066735809676302</v>
      </c>
      <c r="O5901" s="46">
        <f t="shared" ca="1" si="741"/>
        <v>0.5256778205233219</v>
      </c>
      <c r="P5901" s="46">
        <f t="shared" ca="1" si="742"/>
        <v>0.42298056610176193</v>
      </c>
      <c r="Q5901" s="47">
        <f t="shared" ca="1" si="737"/>
        <v>0.73107232936644184</v>
      </c>
      <c r="R5901" s="47">
        <f t="shared" ca="1" si="738"/>
        <v>0.32190593895785474</v>
      </c>
      <c r="S5901" s="97">
        <f t="shared" ca="1" si="743"/>
        <v>0.4237918797405883</v>
      </c>
      <c r="V5901">
        <v>5884</v>
      </c>
      <c r="W5901" s="46">
        <v>0.66864558293571896</v>
      </c>
    </row>
    <row r="5902" spans="10:23">
      <c r="J5902">
        <v>5885</v>
      </c>
      <c r="K5902" s="93">
        <f t="shared" ca="1" si="739"/>
        <v>0.21200559884007758</v>
      </c>
      <c r="L5902" s="93">
        <f t="shared" ca="1" si="739"/>
        <v>0.71378484047026081</v>
      </c>
      <c r="M5902" s="93">
        <f t="shared" ca="1" si="740"/>
        <v>0.21200559884007758</v>
      </c>
      <c r="N5902" s="101">
        <f t="shared" ca="1" si="736"/>
        <v>0.74414994371360355</v>
      </c>
      <c r="O5902" s="46">
        <f t="shared" ca="1" si="741"/>
        <v>0.39638684959582871</v>
      </c>
      <c r="P5902" s="46">
        <f t="shared" ca="1" si="742"/>
        <v>0.35833508063801534</v>
      </c>
      <c r="Q5902" s="47">
        <f t="shared" ca="1" si="737"/>
        <v>0.47249038751145545</v>
      </c>
      <c r="R5902" s="47">
        <f t="shared" ca="1" si="738"/>
        <v>0.26974622715109525</v>
      </c>
      <c r="S5902" s="97">
        <f t="shared" ca="1" si="743"/>
        <v>0.33306653837346201</v>
      </c>
      <c r="V5902">
        <v>5885</v>
      </c>
      <c r="W5902" s="46">
        <v>0.37112164631432398</v>
      </c>
    </row>
    <row r="5903" spans="10:23">
      <c r="J5903">
        <v>5886</v>
      </c>
      <c r="K5903" s="93">
        <f t="shared" ca="1" si="739"/>
        <v>-2.6145099119528423E-2</v>
      </c>
      <c r="L5903" s="93">
        <f t="shared" ca="1" si="739"/>
        <v>3.3697873560017556E-2</v>
      </c>
      <c r="M5903" s="93">
        <f t="shared" ca="1" si="740"/>
        <v>-2.6145099119528423E-2</v>
      </c>
      <c r="N5903" s="101">
        <f t="shared" ca="1" si="736"/>
        <v>2.3633659350511916E-2</v>
      </c>
      <c r="O5903" s="46">
        <f t="shared" ca="1" si="741"/>
        <v>0.31089801924907251</v>
      </c>
      <c r="P5903" s="46">
        <f t="shared" ca="1" si="742"/>
        <v>0.31559066546463721</v>
      </c>
      <c r="Q5903" s="47">
        <f t="shared" ca="1" si="737"/>
        <v>0.301512726817943</v>
      </c>
      <c r="R5903" s="47">
        <f t="shared" ca="1" si="738"/>
        <v>0.15324415526924245</v>
      </c>
      <c r="S5903" s="97">
        <f t="shared" ca="1" si="743"/>
        <v>0.23207108725915748</v>
      </c>
      <c r="V5903">
        <v>5886</v>
      </c>
      <c r="W5903" s="46">
        <v>0.42283030107053499</v>
      </c>
    </row>
    <row r="5904" spans="10:23">
      <c r="J5904">
        <v>5887</v>
      </c>
      <c r="K5904" s="93">
        <f t="shared" ca="1" si="739"/>
        <v>1.3615017088139363</v>
      </c>
      <c r="L5904" s="93">
        <f t="shared" ca="1" si="739"/>
        <v>0.58806837332177908</v>
      </c>
      <c r="M5904" s="93">
        <f t="shared" ca="1" si="740"/>
        <v>1.3615017088139363</v>
      </c>
      <c r="N5904" s="101">
        <f t="shared" ca="1" si="736"/>
        <v>0.99052582506347342</v>
      </c>
      <c r="O5904" s="46">
        <f t="shared" ca="1" si="741"/>
        <v>0.80902086147044172</v>
      </c>
      <c r="P5904" s="46">
        <f t="shared" ca="1" si="742"/>
        <v>0.56465208657532184</v>
      </c>
      <c r="Q5904" s="47">
        <f t="shared" ca="1" si="737"/>
        <v>1.2977584112606815</v>
      </c>
      <c r="R5904" s="47">
        <f t="shared" ca="1" si="738"/>
        <v>0.30958335680646448</v>
      </c>
      <c r="S5904" s="97">
        <f t="shared" ca="1" si="743"/>
        <v>0.55930210913845313</v>
      </c>
      <c r="V5904">
        <v>5887</v>
      </c>
      <c r="W5904" s="46">
        <v>0.49962927735443902</v>
      </c>
    </row>
    <row r="5905" spans="10:23">
      <c r="J5905">
        <v>5888</v>
      </c>
      <c r="K5905" s="93">
        <f t="shared" ca="1" si="739"/>
        <v>0.73915209227894763</v>
      </c>
      <c r="L5905" s="93">
        <f t="shared" ca="1" si="739"/>
        <v>1.5306029398864405</v>
      </c>
      <c r="M5905" s="93">
        <f t="shared" ca="1" si="740"/>
        <v>0.73915209227894763</v>
      </c>
      <c r="N5905" s="101">
        <f t="shared" ca="1" si="736"/>
        <v>1.6862058622910892</v>
      </c>
      <c r="O5905" s="46">
        <f t="shared" ca="1" si="741"/>
        <v>0.58561634810910512</v>
      </c>
      <c r="P5905" s="46">
        <f t="shared" ca="1" si="742"/>
        <v>0.45294982989465354</v>
      </c>
      <c r="Q5905" s="47">
        <f t="shared" ca="1" si="737"/>
        <v>0.85094938453800828</v>
      </c>
      <c r="R5905" s="47">
        <f t="shared" ca="1" si="738"/>
        <v>0.42206959405439171</v>
      </c>
      <c r="S5905" s="97">
        <f t="shared" ca="1" si="743"/>
        <v>0.50384297108174847</v>
      </c>
      <c r="V5905">
        <v>5888</v>
      </c>
      <c r="W5905" s="46">
        <v>0.34390797920352301</v>
      </c>
    </row>
    <row r="5906" spans="10:23">
      <c r="J5906">
        <v>5889</v>
      </c>
      <c r="K5906" s="93">
        <f t="shared" ca="1" si="739"/>
        <v>1.1861757968485744</v>
      </c>
      <c r="L5906" s="93">
        <f t="shared" ca="1" si="739"/>
        <v>-1.3195681466310516</v>
      </c>
      <c r="M5906" s="93">
        <f t="shared" ca="1" si="740"/>
        <v>1.1861757968485744</v>
      </c>
      <c r="N5906" s="101">
        <f t="shared" ref="N5906:N5969" ca="1" si="744">$N$2*K5906+SQRT(1-$N$2^2)*L5906</f>
        <v>-0.87382986186659339</v>
      </c>
      <c r="O5906" s="46">
        <f t="shared" ca="1" si="741"/>
        <v>0.74608421139209768</v>
      </c>
      <c r="P5906" s="46">
        <f t="shared" ca="1" si="742"/>
        <v>0.53318376153614988</v>
      </c>
      <c r="Q5906" s="47">
        <f t="shared" ref="Q5906:Q5969" ca="1" si="745">$K$2+K5906*$S$3</f>
        <v>1.1718851111039934</v>
      </c>
      <c r="R5906" s="47">
        <f t="shared" ref="R5906:R5969" ca="1" si="746">$L$2+$L$3*N5906</f>
        <v>8.1310441164533509E-3</v>
      </c>
      <c r="S5906" s="97">
        <f t="shared" ca="1" si="743"/>
        <v>0.37710762775427553</v>
      </c>
      <c r="V5906">
        <v>5889</v>
      </c>
      <c r="W5906" s="46">
        <v>-7.7359627005354203E-2</v>
      </c>
    </row>
    <row r="5907" spans="10:23">
      <c r="J5907">
        <v>5890</v>
      </c>
      <c r="K5907" s="93">
        <f t="shared" ref="K5907:L5970" ca="1" si="747">_xlfn.NORM.S.INV(RAND())</f>
        <v>-0.10597648816891939</v>
      </c>
      <c r="L5907" s="93">
        <f t="shared" ca="1" si="747"/>
        <v>-1.1903652871453332</v>
      </c>
      <c r="M5907" s="93">
        <f t="shared" ref="M5907:M5970" ca="1" si="748">K5907</f>
        <v>-0.10597648816891939</v>
      </c>
      <c r="N5907" s="101">
        <f t="shared" ca="1" si="744"/>
        <v>-1.1622682172124716</v>
      </c>
      <c r="O5907" s="46">
        <f t="shared" ref="O5907:O5970" ca="1" si="749">$K$2+K5907*$K$3</f>
        <v>0.2822409876583154</v>
      </c>
      <c r="P5907" s="46">
        <f t="shared" ref="P5907:P5970" ca="1" si="750">$K$2+K5907*$R$3</f>
        <v>0.30126214966925868</v>
      </c>
      <c r="Q5907" s="47">
        <f t="shared" ca="1" si="745"/>
        <v>0.24419866363642886</v>
      </c>
      <c r="R5907" s="47">
        <f t="shared" ca="1" si="746"/>
        <v>-3.8507271681909566E-2</v>
      </c>
      <c r="S5907" s="97">
        <f t="shared" ref="S5907:S5970" ca="1" si="751">AVERAGE(R5907,O5907)</f>
        <v>0.12186685798820292</v>
      </c>
      <c r="V5907">
        <v>5890</v>
      </c>
      <c r="W5907" s="46">
        <v>0.30660228247737897</v>
      </c>
    </row>
    <row r="5908" spans="10:23">
      <c r="J5908">
        <v>5891</v>
      </c>
      <c r="K5908" s="93">
        <f t="shared" ca="1" si="747"/>
        <v>2.0937381071391821</v>
      </c>
      <c r="L5908" s="93">
        <f t="shared" ca="1" si="747"/>
        <v>0.67290346877824347</v>
      </c>
      <c r="M5908" s="93">
        <f t="shared" ca="1" si="748"/>
        <v>2.0937381071391821</v>
      </c>
      <c r="N5908" s="101">
        <f t="shared" ca="1" si="744"/>
        <v>1.3038241542144093</v>
      </c>
      <c r="O5908" s="46">
        <f t="shared" ca="1" si="749"/>
        <v>1.071871374891</v>
      </c>
      <c r="P5908" s="46">
        <f t="shared" ca="1" si="750"/>
        <v>0.696077343285601</v>
      </c>
      <c r="Q5908" s="47">
        <f t="shared" ca="1" si="745"/>
        <v>1.8234594381017981</v>
      </c>
      <c r="R5908" s="47">
        <f t="shared" ca="1" si="746"/>
        <v>0.36024134366302973</v>
      </c>
      <c r="S5908" s="97">
        <f t="shared" ca="1" si="751"/>
        <v>0.71605635927701483</v>
      </c>
      <c r="V5908">
        <v>5891</v>
      </c>
      <c r="W5908" s="46">
        <v>-5.9122403087034599E-2</v>
      </c>
    </row>
    <row r="5909" spans="10:23">
      <c r="J5909">
        <v>5892</v>
      </c>
      <c r="K5909" s="93">
        <f t="shared" ca="1" si="747"/>
        <v>0.2511004779138537</v>
      </c>
      <c r="L5909" s="93">
        <f t="shared" ca="1" si="747"/>
        <v>-2.3396392253600933</v>
      </c>
      <c r="M5909" s="93">
        <f t="shared" ca="1" si="748"/>
        <v>0.2511004779138537</v>
      </c>
      <c r="N5909" s="101">
        <f t="shared" ca="1" si="744"/>
        <v>-2.1383170309066863</v>
      </c>
      <c r="O5909" s="46">
        <f t="shared" ca="1" si="749"/>
        <v>0.41042071770203048</v>
      </c>
      <c r="P5909" s="46">
        <f t="shared" ca="1" si="750"/>
        <v>0.36535201469111622</v>
      </c>
      <c r="Q5909" s="47">
        <f t="shared" ca="1" si="745"/>
        <v>0.50055812372385899</v>
      </c>
      <c r="R5909" s="47">
        <f t="shared" ca="1" si="746"/>
        <v>-0.19632703442844801</v>
      </c>
      <c r="S5909" s="97">
        <f t="shared" ca="1" si="751"/>
        <v>0.10704684163679123</v>
      </c>
      <c r="V5909">
        <v>5892</v>
      </c>
      <c r="W5909" s="46">
        <v>0.70355371328097704</v>
      </c>
    </row>
    <row r="5910" spans="10:23">
      <c r="J5910">
        <v>5893</v>
      </c>
      <c r="K5910" s="93">
        <f t="shared" ca="1" si="747"/>
        <v>-3.4295784200936179</v>
      </c>
      <c r="L5910" s="93">
        <f t="shared" ca="1" si="747"/>
        <v>0.82251770357140797</v>
      </c>
      <c r="M5910" s="93">
        <f t="shared" ca="1" si="748"/>
        <v>-3.4295784200936179</v>
      </c>
      <c r="N5910" s="101">
        <f t="shared" ca="1" si="744"/>
        <v>-0.31086766871159843</v>
      </c>
      <c r="O5910" s="46">
        <f t="shared" ca="1" si="749"/>
        <v>-0.9108306435936524</v>
      </c>
      <c r="P5910" s="46">
        <f t="shared" ca="1" si="750"/>
        <v>-0.29527366595672522</v>
      </c>
      <c r="Q5910" s="47">
        <f t="shared" ca="1" si="745"/>
        <v>-2.1419445988675068</v>
      </c>
      <c r="R5910" s="47">
        <f t="shared" ca="1" si="746"/>
        <v>9.9157802729805747E-2</v>
      </c>
      <c r="S5910" s="97">
        <f t="shared" ca="1" si="751"/>
        <v>-0.40583642043192331</v>
      </c>
      <c r="V5910">
        <v>5893</v>
      </c>
      <c r="W5910" s="46">
        <v>0.87403497190966195</v>
      </c>
    </row>
    <row r="5911" spans="10:23">
      <c r="J5911">
        <v>5894</v>
      </c>
      <c r="K5911" s="93">
        <f t="shared" ca="1" si="747"/>
        <v>2.4955925956454017E-2</v>
      </c>
      <c r="L5911" s="93">
        <f t="shared" ca="1" si="747"/>
        <v>0.26809794664220071</v>
      </c>
      <c r="M5911" s="93">
        <f t="shared" ca="1" si="748"/>
        <v>2.4955925956454017E-2</v>
      </c>
      <c r="N5911" s="101">
        <f t="shared" ca="1" si="744"/>
        <v>0.26211570030362424</v>
      </c>
      <c r="O5911" s="46">
        <f t="shared" ca="1" si="749"/>
        <v>0.32924172724864753</v>
      </c>
      <c r="P5911" s="46">
        <f t="shared" ca="1" si="750"/>
        <v>0.32476251946442475</v>
      </c>
      <c r="Q5911" s="47">
        <f t="shared" ca="1" si="745"/>
        <v>0.33820014281709304</v>
      </c>
      <c r="R5911" s="47">
        <f t="shared" ca="1" si="746"/>
        <v>0.19180491021763355</v>
      </c>
      <c r="S5911" s="97">
        <f t="shared" ca="1" si="751"/>
        <v>0.26052331873314055</v>
      </c>
      <c r="V5911">
        <v>5894</v>
      </c>
      <c r="W5911" s="46">
        <v>0.21874751646162799</v>
      </c>
    </row>
    <row r="5912" spans="10:23">
      <c r="J5912">
        <v>5895</v>
      </c>
      <c r="K5912" s="93">
        <f t="shared" ca="1" si="747"/>
        <v>1.242002288263294</v>
      </c>
      <c r="L5912" s="93">
        <f t="shared" ca="1" si="747"/>
        <v>-1.0596230599239944</v>
      </c>
      <c r="M5912" s="93">
        <f t="shared" ca="1" si="748"/>
        <v>1.242002288263294</v>
      </c>
      <c r="N5912" s="101">
        <f t="shared" ca="1" si="744"/>
        <v>-0.60962621864881039</v>
      </c>
      <c r="O5912" s="46">
        <f t="shared" ca="1" si="749"/>
        <v>0.76612421754911131</v>
      </c>
      <c r="P5912" s="46">
        <f t="shared" ca="1" si="750"/>
        <v>0.54320376461465658</v>
      </c>
      <c r="Q5912" s="47">
        <f t="shared" ca="1" si="745"/>
        <v>1.2119651234180207</v>
      </c>
      <c r="R5912" s="47">
        <f t="shared" ca="1" si="746"/>
        <v>5.0850788973870562E-2</v>
      </c>
      <c r="S5912" s="97">
        <f t="shared" ca="1" si="751"/>
        <v>0.40848750326149091</v>
      </c>
      <c r="V5912">
        <v>5895</v>
      </c>
      <c r="W5912" s="46">
        <v>-6.4392390043654005E-2</v>
      </c>
    </row>
    <row r="5913" spans="10:23">
      <c r="J5913">
        <v>5896</v>
      </c>
      <c r="K5913" s="93">
        <f t="shared" ca="1" si="747"/>
        <v>-1.4650537926526948</v>
      </c>
      <c r="L5913" s="93">
        <f t="shared" ca="1" si="747"/>
        <v>-1.3662710607897128</v>
      </c>
      <c r="M5913" s="93">
        <f t="shared" ca="1" si="748"/>
        <v>-1.4650537926526948</v>
      </c>
      <c r="N5913" s="101">
        <f t="shared" ca="1" si="744"/>
        <v>-1.7612585957590765</v>
      </c>
      <c r="O5913" s="46">
        <f t="shared" ca="1" si="749"/>
        <v>-0.20562627498916641</v>
      </c>
      <c r="P5913" s="46">
        <f t="shared" ca="1" si="750"/>
        <v>5.7328518345517776E-2</v>
      </c>
      <c r="Q5913" s="47">
        <f t="shared" ca="1" si="745"/>
        <v>-0.73153586165853479</v>
      </c>
      <c r="R5913" s="47">
        <f t="shared" ca="1" si="746"/>
        <v>-0.13535951729029411</v>
      </c>
      <c r="S5913" s="97">
        <f t="shared" ca="1" si="751"/>
        <v>-0.17049289613973026</v>
      </c>
      <c r="V5913">
        <v>5896</v>
      </c>
      <c r="W5913" s="46">
        <v>-0.28138838230526098</v>
      </c>
    </row>
    <row r="5914" spans="10:23">
      <c r="J5914">
        <v>5897</v>
      </c>
      <c r="K5914" s="93">
        <f t="shared" ca="1" si="747"/>
        <v>8.8461168218848512E-3</v>
      </c>
      <c r="L5914" s="93">
        <f t="shared" ca="1" si="747"/>
        <v>0.41540389088527041</v>
      </c>
      <c r="M5914" s="93">
        <f t="shared" ca="1" si="748"/>
        <v>8.8461168218848512E-3</v>
      </c>
      <c r="N5914" s="101">
        <f t="shared" ca="1" si="744"/>
        <v>0.39665070885368287</v>
      </c>
      <c r="O5914" s="46">
        <f t="shared" ca="1" si="749"/>
        <v>0.32345879756662993</v>
      </c>
      <c r="P5914" s="46">
        <f t="shared" ca="1" si="750"/>
        <v>0.32187105462341598</v>
      </c>
      <c r="Q5914" s="47">
        <f t="shared" ca="1" si="745"/>
        <v>0.32663428345305789</v>
      </c>
      <c r="R5914" s="47">
        <f t="shared" ca="1" si="746"/>
        <v>0.21355821070074404</v>
      </c>
      <c r="S5914" s="97">
        <f t="shared" ca="1" si="751"/>
        <v>0.26850850413368699</v>
      </c>
      <c r="V5914">
        <v>5897</v>
      </c>
      <c r="W5914" s="46">
        <v>4.5694769521157801E-2</v>
      </c>
    </row>
    <row r="5915" spans="10:23">
      <c r="J5915">
        <v>5898</v>
      </c>
      <c r="K5915" s="93">
        <f t="shared" ca="1" si="747"/>
        <v>0.43735435742804896</v>
      </c>
      <c r="L5915" s="93">
        <f t="shared" ca="1" si="747"/>
        <v>-1.8406206301799095</v>
      </c>
      <c r="M5915" s="93">
        <f t="shared" ca="1" si="748"/>
        <v>0.43735435742804896</v>
      </c>
      <c r="N5915" s="101">
        <f t="shared" ca="1" si="744"/>
        <v>-1.6059729781915963</v>
      </c>
      <c r="O5915" s="46">
        <f t="shared" ca="1" si="749"/>
        <v>0.47728017452342064</v>
      </c>
      <c r="P5915" s="46">
        <f t="shared" ca="1" si="750"/>
        <v>0.3987817431018113</v>
      </c>
      <c r="Q5915" s="47">
        <f t="shared" ca="1" si="745"/>
        <v>0.63427703736663932</v>
      </c>
      <c r="R5915" s="47">
        <f t="shared" ca="1" si="746"/>
        <v>-0.11025099917254427</v>
      </c>
      <c r="S5915" s="97">
        <f t="shared" ca="1" si="751"/>
        <v>0.18351458767543818</v>
      </c>
      <c r="V5915">
        <v>5898</v>
      </c>
      <c r="W5915" s="46">
        <v>0.45623114109271101</v>
      </c>
    </row>
    <row r="5916" spans="10:23">
      <c r="J5916">
        <v>5899</v>
      </c>
      <c r="K5916" s="93">
        <f t="shared" ca="1" si="747"/>
        <v>8.193655689934147E-2</v>
      </c>
      <c r="L5916" s="93">
        <f t="shared" ca="1" si="747"/>
        <v>-1.2636407072662359</v>
      </c>
      <c r="M5916" s="93">
        <f t="shared" ca="1" si="748"/>
        <v>8.193655689934147E-2</v>
      </c>
      <c r="N5916" s="101">
        <f t="shared" ca="1" si="744"/>
        <v>-1.1719788472344819</v>
      </c>
      <c r="O5916" s="46">
        <f t="shared" ca="1" si="749"/>
        <v>0.34969603426291401</v>
      </c>
      <c r="P5916" s="46">
        <f t="shared" ca="1" si="750"/>
        <v>0.33498967297155802</v>
      </c>
      <c r="Q5916" s="47">
        <f t="shared" ca="1" si="745"/>
        <v>0.37910875684562606</v>
      </c>
      <c r="R5916" s="47">
        <f t="shared" ca="1" si="746"/>
        <v>-4.0077407626640277E-2</v>
      </c>
      <c r="S5916" s="97">
        <f t="shared" ca="1" si="751"/>
        <v>0.15480931331813685</v>
      </c>
      <c r="V5916">
        <v>5899</v>
      </c>
      <c r="W5916" s="46">
        <v>1.06055895760565</v>
      </c>
    </row>
    <row r="5917" spans="10:23">
      <c r="J5917">
        <v>5900</v>
      </c>
      <c r="K5917" s="93">
        <f t="shared" ca="1" si="747"/>
        <v>1.4604959520181999</v>
      </c>
      <c r="L5917" s="93">
        <f t="shared" ca="1" si="747"/>
        <v>1.2940638540717584</v>
      </c>
      <c r="M5917" s="93">
        <f t="shared" ca="1" si="748"/>
        <v>1.4604959520181999</v>
      </c>
      <c r="N5917" s="101">
        <f t="shared" ca="1" si="744"/>
        <v>1.6913506614335341</v>
      </c>
      <c r="O5917" s="46">
        <f t="shared" ca="1" si="749"/>
        <v>0.84455677270270801</v>
      </c>
      <c r="P5917" s="46">
        <f t="shared" ca="1" si="750"/>
        <v>0.58242004219145493</v>
      </c>
      <c r="Q5917" s="47">
        <f t="shared" ca="1" si="745"/>
        <v>1.3688302337252141</v>
      </c>
      <c r="R5917" s="47">
        <f t="shared" ca="1" si="746"/>
        <v>0.42290146943669571</v>
      </c>
      <c r="S5917" s="97">
        <f t="shared" ca="1" si="751"/>
        <v>0.63372912106970181</v>
      </c>
      <c r="V5917">
        <v>5900</v>
      </c>
      <c r="W5917" s="46">
        <v>4.0758042200917E-2</v>
      </c>
    </row>
    <row r="5918" spans="10:23">
      <c r="J5918">
        <v>5901</v>
      </c>
      <c r="K5918" s="93">
        <f t="shared" ca="1" si="747"/>
        <v>-0.18317356725892348</v>
      </c>
      <c r="L5918" s="93">
        <f t="shared" ca="1" si="747"/>
        <v>0.8544136912316187</v>
      </c>
      <c r="M5918" s="93">
        <f t="shared" ca="1" si="748"/>
        <v>-0.18317356725892348</v>
      </c>
      <c r="N5918" s="101">
        <f t="shared" ca="1" si="744"/>
        <v>0.75180195277499118</v>
      </c>
      <c r="O5918" s="46">
        <f t="shared" ca="1" si="749"/>
        <v>0.25452959292324789</v>
      </c>
      <c r="P5918" s="46">
        <f t="shared" ca="1" si="750"/>
        <v>0.2874064523017249</v>
      </c>
      <c r="Q5918" s="47">
        <f t="shared" ca="1" si="745"/>
        <v>0.18877587416629382</v>
      </c>
      <c r="R5918" s="47">
        <f t="shared" ca="1" si="746"/>
        <v>0.27098349954737205</v>
      </c>
      <c r="S5918" s="97">
        <f t="shared" ca="1" si="751"/>
        <v>0.26275654623530997</v>
      </c>
      <c r="V5918">
        <v>5901</v>
      </c>
      <c r="W5918" s="46">
        <v>-0.12955558074656301</v>
      </c>
    </row>
    <row r="5919" spans="10:23">
      <c r="J5919">
        <v>5902</v>
      </c>
      <c r="K5919" s="93">
        <f t="shared" ca="1" si="747"/>
        <v>1.0388834951261852</v>
      </c>
      <c r="L5919" s="93">
        <f t="shared" ca="1" si="747"/>
        <v>1.291614875525513</v>
      </c>
      <c r="M5919" s="93">
        <f t="shared" ca="1" si="748"/>
        <v>1.0388834951261852</v>
      </c>
      <c r="N5919" s="101">
        <f t="shared" ca="1" si="744"/>
        <v>1.5549466064601574</v>
      </c>
      <c r="O5919" s="46">
        <f t="shared" ca="1" si="749"/>
        <v>0.69321077158607891</v>
      </c>
      <c r="P5919" s="46">
        <f t="shared" ca="1" si="750"/>
        <v>0.50674704163314044</v>
      </c>
      <c r="Q5919" s="47">
        <f t="shared" ca="1" si="745"/>
        <v>1.0661382314919559</v>
      </c>
      <c r="R5919" s="47">
        <f t="shared" ca="1" si="746"/>
        <v>0.40084595818405017</v>
      </c>
      <c r="S5919" s="97">
        <f t="shared" ca="1" si="751"/>
        <v>0.54702836488506457</v>
      </c>
      <c r="V5919">
        <v>5902</v>
      </c>
      <c r="W5919" s="46">
        <v>0.178885036057017</v>
      </c>
    </row>
    <row r="5920" spans="10:23">
      <c r="J5920">
        <v>5903</v>
      </c>
      <c r="K5920" s="93">
        <f t="shared" ca="1" si="747"/>
        <v>1.510861578529977</v>
      </c>
      <c r="L5920" s="93">
        <f t="shared" ca="1" si="747"/>
        <v>-0.72078574281927932</v>
      </c>
      <c r="M5920" s="93">
        <f t="shared" ca="1" si="748"/>
        <v>1.510861578529977</v>
      </c>
      <c r="N5920" s="101">
        <f t="shared" ca="1" si="744"/>
        <v>-0.2028769689809321</v>
      </c>
      <c r="O5920" s="46">
        <f t="shared" ca="1" si="749"/>
        <v>0.86263649506784557</v>
      </c>
      <c r="P5920" s="46">
        <f t="shared" ca="1" si="750"/>
        <v>0.59145990337402377</v>
      </c>
      <c r="Q5920" s="47">
        <f t="shared" ca="1" si="745"/>
        <v>1.4049896784554892</v>
      </c>
      <c r="R5920" s="47">
        <f t="shared" ca="1" si="746"/>
        <v>0.11661908783277175</v>
      </c>
      <c r="S5920" s="97">
        <f t="shared" ca="1" si="751"/>
        <v>0.48962779145030866</v>
      </c>
      <c r="V5920">
        <v>5903</v>
      </c>
      <c r="W5920" s="46">
        <v>0.334195683829979</v>
      </c>
    </row>
    <row r="5921" spans="10:23">
      <c r="J5921">
        <v>5904</v>
      </c>
      <c r="K5921" s="93">
        <f t="shared" ca="1" si="747"/>
        <v>-0.60999393407169844</v>
      </c>
      <c r="L5921" s="93">
        <f t="shared" ca="1" si="747"/>
        <v>-4.9128888828507905E-3</v>
      </c>
      <c r="M5921" s="93">
        <f t="shared" ca="1" si="748"/>
        <v>-0.60999393407169844</v>
      </c>
      <c r="N5921" s="101">
        <f t="shared" ca="1" si="744"/>
        <v>-0.19864958276238445</v>
      </c>
      <c r="O5921" s="46">
        <f t="shared" ca="1" si="749"/>
        <v>0.10131411113118291</v>
      </c>
      <c r="P5921" s="46">
        <f t="shared" ca="1" si="750"/>
        <v>0.21079871140569245</v>
      </c>
      <c r="Q5921" s="47">
        <f t="shared" ca="1" si="745"/>
        <v>-0.11765508941783615</v>
      </c>
      <c r="R5921" s="47">
        <f t="shared" ca="1" si="746"/>
        <v>0.11730262443533576</v>
      </c>
      <c r="S5921" s="97">
        <f t="shared" ca="1" si="751"/>
        <v>0.10930836778325934</v>
      </c>
      <c r="V5921">
        <v>5904</v>
      </c>
      <c r="W5921" s="46">
        <v>-0.11448585699226101</v>
      </c>
    </row>
    <row r="5922" spans="10:23">
      <c r="J5922">
        <v>5905</v>
      </c>
      <c r="K5922" s="93">
        <f t="shared" ca="1" si="747"/>
        <v>-0.17608511781787309</v>
      </c>
      <c r="L5922" s="93">
        <f t="shared" ca="1" si="747"/>
        <v>0.67498297960743459</v>
      </c>
      <c r="M5922" s="93">
        <f t="shared" ca="1" si="748"/>
        <v>-0.17608511781787309</v>
      </c>
      <c r="N5922" s="101">
        <f t="shared" ca="1" si="744"/>
        <v>0.58394099758232887</v>
      </c>
      <c r="O5922" s="46">
        <f t="shared" ca="1" si="749"/>
        <v>0.25707412987770306</v>
      </c>
      <c r="P5922" s="46">
        <f t="shared" ca="1" si="750"/>
        <v>0.28867872077895251</v>
      </c>
      <c r="Q5922" s="47">
        <f t="shared" ca="1" si="745"/>
        <v>0.19386494807520421</v>
      </c>
      <c r="R5922" s="47">
        <f t="shared" ca="1" si="746"/>
        <v>0.24384164378029677</v>
      </c>
      <c r="S5922" s="97">
        <f t="shared" ca="1" si="751"/>
        <v>0.25045788682899994</v>
      </c>
      <c r="V5922">
        <v>5905</v>
      </c>
      <c r="W5922" s="46">
        <v>0.1898512354438</v>
      </c>
    </row>
    <row r="5923" spans="10:23">
      <c r="J5923">
        <v>5906</v>
      </c>
      <c r="K5923" s="93">
        <f t="shared" ca="1" si="747"/>
        <v>0.61009250574985208</v>
      </c>
      <c r="L5923" s="93">
        <f t="shared" ca="1" si="747"/>
        <v>0.49384540959626438</v>
      </c>
      <c r="M5923" s="93">
        <f t="shared" ca="1" si="748"/>
        <v>0.61009250574985208</v>
      </c>
      <c r="N5923" s="101">
        <f t="shared" ca="1" si="744"/>
        <v>0.6622296338114062</v>
      </c>
      <c r="O5923" s="46">
        <f t="shared" ca="1" si="749"/>
        <v>0.53928789645250008</v>
      </c>
      <c r="P5923" s="46">
        <f t="shared" ca="1" si="750"/>
        <v>0.42978560406635102</v>
      </c>
      <c r="Q5923" s="47">
        <f t="shared" ca="1" si="745"/>
        <v>0.7582924812247982</v>
      </c>
      <c r="R5923" s="47">
        <f t="shared" ca="1" si="746"/>
        <v>0.25650032828671931</v>
      </c>
      <c r="S5923" s="97">
        <f t="shared" ca="1" si="751"/>
        <v>0.3978941123696097</v>
      </c>
      <c r="V5923">
        <v>5906</v>
      </c>
      <c r="W5923" s="46">
        <v>0.61687205494677999</v>
      </c>
    </row>
    <row r="5924" spans="10:23">
      <c r="J5924">
        <v>5907</v>
      </c>
      <c r="K5924" s="93">
        <f t="shared" ca="1" si="747"/>
        <v>0.53361814827126985</v>
      </c>
      <c r="L5924" s="93">
        <f t="shared" ca="1" si="747"/>
        <v>-0.94814553023249626</v>
      </c>
      <c r="M5924" s="93">
        <f t="shared" ca="1" si="748"/>
        <v>0.53361814827126985</v>
      </c>
      <c r="N5924" s="101">
        <f t="shared" ca="1" si="744"/>
        <v>-0.72921829502652891</v>
      </c>
      <c r="O5924" s="46">
        <f t="shared" ca="1" si="749"/>
        <v>0.51183593671282046</v>
      </c>
      <c r="P5924" s="46">
        <f t="shared" ca="1" si="750"/>
        <v>0.41605962419651121</v>
      </c>
      <c r="Q5924" s="47">
        <f t="shared" ca="1" si="745"/>
        <v>0.70338856174543896</v>
      </c>
      <c r="R5924" s="47">
        <f t="shared" ca="1" si="746"/>
        <v>3.151364839699522E-2</v>
      </c>
      <c r="S5924" s="97">
        <f t="shared" ca="1" si="751"/>
        <v>0.27167479255490784</v>
      </c>
      <c r="V5924">
        <v>5907</v>
      </c>
      <c r="W5924" s="46">
        <v>0.14801465313422299</v>
      </c>
    </row>
    <row r="5925" spans="10:23">
      <c r="J5925">
        <v>5908</v>
      </c>
      <c r="K5925" s="93">
        <f t="shared" ca="1" si="747"/>
        <v>0.69201406301458357</v>
      </c>
      <c r="L5925" s="93">
        <f t="shared" ca="1" si="747"/>
        <v>1.9779986114946677</v>
      </c>
      <c r="M5925" s="93">
        <f t="shared" ca="1" si="748"/>
        <v>0.69201406301458357</v>
      </c>
      <c r="N5925" s="101">
        <f t="shared" ca="1" si="744"/>
        <v>2.095383226225719</v>
      </c>
      <c r="O5925" s="46">
        <f t="shared" ca="1" si="749"/>
        <v>0.56869523462429328</v>
      </c>
      <c r="P5925" s="46">
        <f t="shared" ca="1" si="750"/>
        <v>0.44448927315224762</v>
      </c>
      <c r="Q5925" s="47">
        <f t="shared" ca="1" si="745"/>
        <v>0.81710715756838459</v>
      </c>
      <c r="R5925" s="47">
        <f t="shared" ca="1" si="746"/>
        <v>0.48823050075433916</v>
      </c>
      <c r="S5925" s="97">
        <f t="shared" ca="1" si="751"/>
        <v>0.52846286768931616</v>
      </c>
      <c r="V5925">
        <v>5908</v>
      </c>
      <c r="W5925" s="46">
        <v>-3.7259027196332398E-3</v>
      </c>
    </row>
    <row r="5926" spans="10:23">
      <c r="J5926">
        <v>5909</v>
      </c>
      <c r="K5926" s="93">
        <f t="shared" ca="1" si="747"/>
        <v>-0.22131606106673327</v>
      </c>
      <c r="L5926" s="93">
        <f t="shared" ca="1" si="747"/>
        <v>-0.22111843913456075</v>
      </c>
      <c r="M5926" s="93">
        <f t="shared" ca="1" si="748"/>
        <v>-0.22131606106673327</v>
      </c>
      <c r="N5926" s="101">
        <f t="shared" ca="1" si="744"/>
        <v>-0.28002214708033585</v>
      </c>
      <c r="O5926" s="46">
        <f t="shared" ca="1" si="749"/>
        <v>0.24083760205328569</v>
      </c>
      <c r="P5926" s="46">
        <f t="shared" ca="1" si="750"/>
        <v>0.2805604568667438</v>
      </c>
      <c r="Q5926" s="47">
        <f t="shared" ca="1" si="745"/>
        <v>0.16139189242636942</v>
      </c>
      <c r="R5926" s="47">
        <f t="shared" ca="1" si="746"/>
        <v>0.10414529191819399</v>
      </c>
      <c r="S5926" s="97">
        <f t="shared" ca="1" si="751"/>
        <v>0.17249144698573984</v>
      </c>
      <c r="V5926">
        <v>5909</v>
      </c>
      <c r="W5926" s="46">
        <v>0.32336700459577999</v>
      </c>
    </row>
    <row r="5927" spans="10:23">
      <c r="J5927">
        <v>5910</v>
      </c>
      <c r="K5927" s="93">
        <f t="shared" ca="1" si="747"/>
        <v>0.1800075794578892</v>
      </c>
      <c r="L5927" s="93">
        <f t="shared" ca="1" si="747"/>
        <v>0.58440613620666504</v>
      </c>
      <c r="M5927" s="93">
        <f t="shared" ca="1" si="748"/>
        <v>0.1800075794578892</v>
      </c>
      <c r="N5927" s="101">
        <f t="shared" ca="1" si="744"/>
        <v>0.61131208129750547</v>
      </c>
      <c r="O5927" s="46">
        <f t="shared" ca="1" si="749"/>
        <v>0.38490053746727848</v>
      </c>
      <c r="P5927" s="46">
        <f t="shared" ca="1" si="750"/>
        <v>0.35259192457374022</v>
      </c>
      <c r="Q5927" s="47">
        <f t="shared" ca="1" si="745"/>
        <v>0.44951776325435505</v>
      </c>
      <c r="R5927" s="47">
        <f t="shared" ca="1" si="746"/>
        <v>0.24826734245175497</v>
      </c>
      <c r="S5927" s="97">
        <f t="shared" ca="1" si="751"/>
        <v>0.31658393995951672</v>
      </c>
      <c r="V5927">
        <v>5910</v>
      </c>
      <c r="W5927" s="46">
        <v>0.52305331295764401</v>
      </c>
    </row>
    <row r="5928" spans="10:23">
      <c r="J5928">
        <v>5911</v>
      </c>
      <c r="K5928" s="93">
        <f t="shared" ca="1" si="747"/>
        <v>-1.04480280656348</v>
      </c>
      <c r="L5928" s="93">
        <f t="shared" ca="1" si="747"/>
        <v>-7.5380936725208958E-2</v>
      </c>
      <c r="M5928" s="93">
        <f t="shared" ca="1" si="748"/>
        <v>-1.04480280656348</v>
      </c>
      <c r="N5928" s="101">
        <f t="shared" ca="1" si="744"/>
        <v>-0.40373813001532566</v>
      </c>
      <c r="O5928" s="46">
        <f t="shared" ca="1" si="749"/>
        <v>-5.476900032801213E-2</v>
      </c>
      <c r="P5928" s="46">
        <f t="shared" ca="1" si="750"/>
        <v>0.13275715567609492</v>
      </c>
      <c r="Q5928" s="47">
        <f t="shared" ca="1" si="745"/>
        <v>-0.42982131233622622</v>
      </c>
      <c r="R5928" s="47">
        <f t="shared" ca="1" si="746"/>
        <v>8.4141346622818844E-2</v>
      </c>
      <c r="S5928" s="97">
        <f t="shared" ca="1" si="751"/>
        <v>1.4686173147403357E-2</v>
      </c>
      <c r="V5928">
        <v>5911</v>
      </c>
      <c r="W5928" s="46">
        <v>0.229336129044974</v>
      </c>
    </row>
    <row r="5929" spans="10:23">
      <c r="J5929">
        <v>5912</v>
      </c>
      <c r="K5929" s="93">
        <f t="shared" ca="1" si="747"/>
        <v>-0.53502884655874527</v>
      </c>
      <c r="L5929" s="93">
        <f t="shared" ca="1" si="747"/>
        <v>-4.3877821754825991E-2</v>
      </c>
      <c r="M5929" s="93">
        <f t="shared" ca="1" si="748"/>
        <v>-0.53502884655874527</v>
      </c>
      <c r="N5929" s="101">
        <f t="shared" ca="1" si="744"/>
        <v>-0.21175100097952801</v>
      </c>
      <c r="O5929" s="46">
        <f t="shared" ca="1" si="749"/>
        <v>0.12822428902791785</v>
      </c>
      <c r="P5929" s="46">
        <f t="shared" ca="1" si="750"/>
        <v>0.2242538003540599</v>
      </c>
      <c r="Q5929" s="47">
        <f t="shared" ca="1" si="745"/>
        <v>-6.3834733624366258E-2</v>
      </c>
      <c r="R5929" s="47">
        <f t="shared" ca="1" si="746"/>
        <v>0.11518422350531778</v>
      </c>
      <c r="S5929" s="97">
        <f t="shared" ca="1" si="751"/>
        <v>0.12170425626661782</v>
      </c>
      <c r="V5929">
        <v>5912</v>
      </c>
      <c r="W5929" s="46">
        <v>2.3796515195622502E-2</v>
      </c>
    </row>
    <row r="5930" spans="10:23">
      <c r="J5930">
        <v>5913</v>
      </c>
      <c r="K5930" s="93">
        <f t="shared" ca="1" si="747"/>
        <v>1.6563167921710442</v>
      </c>
      <c r="L5930" s="93">
        <f t="shared" ca="1" si="747"/>
        <v>-1.4845274996937017</v>
      </c>
      <c r="M5930" s="93">
        <f t="shared" ca="1" si="748"/>
        <v>1.6563167921710442</v>
      </c>
      <c r="N5930" s="101">
        <f t="shared" ca="1" si="744"/>
        <v>-0.88070966776158821</v>
      </c>
      <c r="O5930" s="46">
        <f t="shared" ca="1" si="749"/>
        <v>0.91485047633495697</v>
      </c>
      <c r="P5930" s="46">
        <f t="shared" ca="1" si="750"/>
        <v>0.61756689400757947</v>
      </c>
      <c r="Q5930" s="47">
        <f t="shared" ca="1" si="745"/>
        <v>1.509417640989712</v>
      </c>
      <c r="R5930" s="47">
        <f t="shared" ca="1" si="746"/>
        <v>7.0186311726981865E-3</v>
      </c>
      <c r="S5930" s="97">
        <f t="shared" ca="1" si="751"/>
        <v>0.46093455375382758</v>
      </c>
      <c r="V5930">
        <v>5913</v>
      </c>
      <c r="W5930" s="46">
        <v>0.72436307787444199</v>
      </c>
    </row>
    <row r="5931" spans="10:23">
      <c r="J5931">
        <v>5914</v>
      </c>
      <c r="K5931" s="93">
        <f t="shared" ca="1" si="747"/>
        <v>-1.7169606819736578</v>
      </c>
      <c r="L5931" s="93">
        <f t="shared" ca="1" si="747"/>
        <v>-0.86672493963958563</v>
      </c>
      <c r="M5931" s="93">
        <f t="shared" ca="1" si="748"/>
        <v>-1.7169606819736578</v>
      </c>
      <c r="N5931" s="101">
        <f t="shared" ca="1" si="744"/>
        <v>-1.3677593585624832</v>
      </c>
      <c r="O5931" s="46">
        <f t="shared" ca="1" si="749"/>
        <v>-0.29605315808816801</v>
      </c>
      <c r="P5931" s="46">
        <f t="shared" ca="1" si="750"/>
        <v>1.2115076796016977E-2</v>
      </c>
      <c r="Q5931" s="47">
        <f t="shared" ca="1" si="745"/>
        <v>-0.91238962785653799</v>
      </c>
      <c r="R5931" s="47">
        <f t="shared" ca="1" si="746"/>
        <v>-7.1733645936316842E-2</v>
      </c>
      <c r="S5931" s="97">
        <f t="shared" ca="1" si="751"/>
        <v>-0.18389340201224241</v>
      </c>
      <c r="V5931">
        <v>5914</v>
      </c>
      <c r="W5931" s="46">
        <v>0.63984295475802899</v>
      </c>
    </row>
    <row r="5932" spans="10:23">
      <c r="J5932">
        <v>5915</v>
      </c>
      <c r="K5932" s="93">
        <f t="shared" ca="1" si="747"/>
        <v>-0.58660878542729111</v>
      </c>
      <c r="L5932" s="93">
        <f t="shared" ca="1" si="747"/>
        <v>-0.50660190637093105</v>
      </c>
      <c r="M5932" s="93">
        <f t="shared" ca="1" si="748"/>
        <v>-0.58660878542729111</v>
      </c>
      <c r="N5932" s="101">
        <f t="shared" ca="1" si="744"/>
        <v>-0.66685550405613025</v>
      </c>
      <c r="O5932" s="46">
        <f t="shared" ca="1" si="749"/>
        <v>0.10970866559700482</v>
      </c>
      <c r="P5932" s="46">
        <f t="shared" ca="1" si="750"/>
        <v>0.21499598863860339</v>
      </c>
      <c r="Q5932" s="47">
        <f t="shared" ca="1" si="745"/>
        <v>-0.10086598048619233</v>
      </c>
      <c r="R5932" s="47">
        <f t="shared" ca="1" si="746"/>
        <v>4.1597243333102274E-2</v>
      </c>
      <c r="S5932" s="97">
        <f t="shared" ca="1" si="751"/>
        <v>7.5652954465053546E-2</v>
      </c>
      <c r="V5932">
        <v>5915</v>
      </c>
      <c r="W5932" s="46">
        <v>0.53830138968613706</v>
      </c>
    </row>
    <row r="5933" spans="10:23">
      <c r="J5933">
        <v>5916</v>
      </c>
      <c r="K5933" s="93">
        <f t="shared" ca="1" si="747"/>
        <v>-1.2327357952991504</v>
      </c>
      <c r="L5933" s="93">
        <f t="shared" ca="1" si="747"/>
        <v>1.2248586800026176</v>
      </c>
      <c r="M5933" s="93">
        <f t="shared" ca="1" si="748"/>
        <v>-1.2327357952991504</v>
      </c>
      <c r="N5933" s="101">
        <f t="shared" ca="1" si="744"/>
        <v>0.76923028477783661</v>
      </c>
      <c r="O5933" s="46">
        <f t="shared" ca="1" si="749"/>
        <v>-0.12223120610037413</v>
      </c>
      <c r="P5933" s="46">
        <f t="shared" ca="1" si="750"/>
        <v>9.9026052789913915E-2</v>
      </c>
      <c r="Q5933" s="47">
        <f t="shared" ca="1" si="745"/>
        <v>-0.56474572388095023</v>
      </c>
      <c r="R5933" s="47">
        <f t="shared" ca="1" si="746"/>
        <v>0.27380152994008011</v>
      </c>
      <c r="S5933" s="97">
        <f t="shared" ca="1" si="751"/>
        <v>7.5785161919852989E-2</v>
      </c>
      <c r="V5933">
        <v>5916</v>
      </c>
      <c r="W5933" s="46">
        <v>-0.28688563405817302</v>
      </c>
    </row>
    <row r="5934" spans="10:23">
      <c r="J5934">
        <v>5917</v>
      </c>
      <c r="K5934" s="93">
        <f t="shared" ca="1" si="747"/>
        <v>-0.37081448836751008</v>
      </c>
      <c r="L5934" s="93">
        <f t="shared" ca="1" si="747"/>
        <v>0.40236810214345142</v>
      </c>
      <c r="M5934" s="93">
        <f t="shared" ca="1" si="748"/>
        <v>-0.37081448836751008</v>
      </c>
      <c r="N5934" s="101">
        <f t="shared" ca="1" si="744"/>
        <v>0.26355110709075247</v>
      </c>
      <c r="O5934" s="46">
        <f t="shared" ca="1" si="749"/>
        <v>0.18717223051282211</v>
      </c>
      <c r="P5934" s="46">
        <f t="shared" ca="1" si="750"/>
        <v>0.25372777109651201</v>
      </c>
      <c r="Q5934" s="47">
        <f t="shared" ca="1" si="745"/>
        <v>5.4061149345442261E-2</v>
      </c>
      <c r="R5934" s="47">
        <f t="shared" ca="1" si="746"/>
        <v>0.19203700471476423</v>
      </c>
      <c r="S5934" s="97">
        <f t="shared" ca="1" si="751"/>
        <v>0.18960461761379316</v>
      </c>
      <c r="V5934">
        <v>5917</v>
      </c>
      <c r="W5934" s="46">
        <v>0.22468533341937699</v>
      </c>
    </row>
    <row r="5935" spans="10:23">
      <c r="J5935">
        <v>5918</v>
      </c>
      <c r="K5935" s="93">
        <f t="shared" ca="1" si="747"/>
        <v>0.77017347246527945</v>
      </c>
      <c r="L5935" s="93">
        <f t="shared" ca="1" si="747"/>
        <v>-9.0140674187709061E-2</v>
      </c>
      <c r="M5935" s="93">
        <f t="shared" ca="1" si="748"/>
        <v>0.77017347246527945</v>
      </c>
      <c r="N5935" s="101">
        <f t="shared" ca="1" si="744"/>
        <v>0.15947158425446173</v>
      </c>
      <c r="O5935" s="46">
        <f t="shared" ca="1" si="749"/>
        <v>0.59675207658100482</v>
      </c>
      <c r="P5935" s="46">
        <f t="shared" ca="1" si="750"/>
        <v>0.45851769413060339</v>
      </c>
      <c r="Q5935" s="47">
        <f t="shared" ca="1" si="745"/>
        <v>0.87322084148180756</v>
      </c>
      <c r="R5935" s="47">
        <f t="shared" ca="1" si="746"/>
        <v>0.17520812754147322</v>
      </c>
      <c r="S5935" s="97">
        <f t="shared" ca="1" si="751"/>
        <v>0.38598010206123901</v>
      </c>
      <c r="V5935">
        <v>5918</v>
      </c>
      <c r="W5935" s="46">
        <v>-0.40910428610503202</v>
      </c>
    </row>
    <row r="5936" spans="10:23">
      <c r="J5936">
        <v>5919</v>
      </c>
      <c r="K5936" s="93">
        <f t="shared" ca="1" si="747"/>
        <v>-6.8368929849537949E-2</v>
      </c>
      <c r="L5936" s="93">
        <f t="shared" ca="1" si="747"/>
        <v>1.292749838431815</v>
      </c>
      <c r="M5936" s="93">
        <f t="shared" ca="1" si="748"/>
        <v>-6.8368929849537949E-2</v>
      </c>
      <c r="N5936" s="101">
        <f t="shared" ca="1" si="744"/>
        <v>1.2038915348879971</v>
      </c>
      <c r="O5936" s="46">
        <f t="shared" ca="1" si="749"/>
        <v>0.29574095301834413</v>
      </c>
      <c r="P5936" s="46">
        <f t="shared" ca="1" si="750"/>
        <v>0.30801213234927305</v>
      </c>
      <c r="Q5936" s="47">
        <f t="shared" ca="1" si="745"/>
        <v>0.2711985943564863</v>
      </c>
      <c r="R5936" s="47">
        <f t="shared" ca="1" si="746"/>
        <v>0.34408298964276091</v>
      </c>
      <c r="S5936" s="97">
        <f t="shared" ca="1" si="751"/>
        <v>0.31991197133055249</v>
      </c>
      <c r="V5936">
        <v>5919</v>
      </c>
      <c r="W5936" s="46">
        <v>0.60902363018881001</v>
      </c>
    </row>
    <row r="5937" spans="10:23">
      <c r="J5937">
        <v>5920</v>
      </c>
      <c r="K5937" s="93">
        <f t="shared" ca="1" si="747"/>
        <v>-2.6023358319283352</v>
      </c>
      <c r="L5937" s="93">
        <f t="shared" ca="1" si="747"/>
        <v>0.26404537765328112</v>
      </c>
      <c r="M5937" s="93">
        <f t="shared" ca="1" si="748"/>
        <v>-2.6023358319283352</v>
      </c>
      <c r="N5937" s="101">
        <f t="shared" ca="1" si="744"/>
        <v>-0.57726419089698111</v>
      </c>
      <c r="O5937" s="46">
        <f t="shared" ca="1" si="749"/>
        <v>-0.61387580835202482</v>
      </c>
      <c r="P5937" s="46">
        <f t="shared" ca="1" si="750"/>
        <v>-0.14679624833591143</v>
      </c>
      <c r="Q5937" s="47">
        <f t="shared" ca="1" si="745"/>
        <v>-1.5480349283842516</v>
      </c>
      <c r="R5937" s="47">
        <f t="shared" ca="1" si="746"/>
        <v>5.6083485812525466E-2</v>
      </c>
      <c r="S5937" s="97">
        <f t="shared" ca="1" si="751"/>
        <v>-0.2788961612697497</v>
      </c>
      <c r="V5937">
        <v>5920</v>
      </c>
      <c r="W5937" s="46">
        <v>-0.343315927040798</v>
      </c>
    </row>
    <row r="5938" spans="10:23">
      <c r="J5938">
        <v>5921</v>
      </c>
      <c r="K5938" s="93">
        <f t="shared" ca="1" si="747"/>
        <v>1.0178450665207963</v>
      </c>
      <c r="L5938" s="93">
        <f t="shared" ca="1" si="747"/>
        <v>1.0633391517024542</v>
      </c>
      <c r="M5938" s="93">
        <f t="shared" ca="1" si="748"/>
        <v>1.0178450665207963</v>
      </c>
      <c r="N5938" s="101">
        <f t="shared" ca="1" si="744"/>
        <v>1.3318315381687038</v>
      </c>
      <c r="O5938" s="46">
        <f t="shared" ca="1" si="749"/>
        <v>0.68565861797402661</v>
      </c>
      <c r="P5938" s="46">
        <f t="shared" ca="1" si="750"/>
        <v>0.50297096482711434</v>
      </c>
      <c r="Q5938" s="47">
        <f t="shared" ca="1" si="745"/>
        <v>1.0510339242678512</v>
      </c>
      <c r="R5938" s="47">
        <f t="shared" ca="1" si="746"/>
        <v>0.3647699273043421</v>
      </c>
      <c r="S5938" s="97">
        <f t="shared" ca="1" si="751"/>
        <v>0.52521427263918441</v>
      </c>
      <c r="V5938">
        <v>5921</v>
      </c>
      <c r="W5938" s="46">
        <v>-0.12514642881186</v>
      </c>
    </row>
    <row r="5939" spans="10:23">
      <c r="J5939">
        <v>5922</v>
      </c>
      <c r="K5939" s="93">
        <f t="shared" ca="1" si="747"/>
        <v>0.30967742286271777</v>
      </c>
      <c r="L5939" s="93">
        <f t="shared" ca="1" si="747"/>
        <v>1.1584793995722873</v>
      </c>
      <c r="M5939" s="93">
        <f t="shared" ca="1" si="748"/>
        <v>0.30967742286271777</v>
      </c>
      <c r="N5939" s="101">
        <f t="shared" ca="1" si="744"/>
        <v>1.1968192102462574</v>
      </c>
      <c r="O5939" s="46">
        <f t="shared" ca="1" si="749"/>
        <v>0.43144805271246195</v>
      </c>
      <c r="P5939" s="46">
        <f t="shared" ca="1" si="750"/>
        <v>0.37586568219633198</v>
      </c>
      <c r="Q5939" s="47">
        <f t="shared" ca="1" si="745"/>
        <v>0.54261279374472193</v>
      </c>
      <c r="R5939" s="47">
        <f t="shared" ca="1" si="746"/>
        <v>0.34293944786353225</v>
      </c>
      <c r="S5939" s="97">
        <f t="shared" ca="1" si="751"/>
        <v>0.38719375028799707</v>
      </c>
      <c r="V5939">
        <v>5922</v>
      </c>
      <c r="W5939" s="46">
        <v>-0.24792884791018799</v>
      </c>
    </row>
    <row r="5940" spans="10:23">
      <c r="J5940">
        <v>5923</v>
      </c>
      <c r="K5940" s="93">
        <f t="shared" ca="1" si="747"/>
        <v>-0.41313102028219922</v>
      </c>
      <c r="L5940" s="93">
        <f t="shared" ca="1" si="747"/>
        <v>-0.967152693670428</v>
      </c>
      <c r="M5940" s="93">
        <f t="shared" ca="1" si="748"/>
        <v>-0.41313102028219922</v>
      </c>
      <c r="N5940" s="101">
        <f t="shared" ca="1" si="744"/>
        <v>-1.0483261417485041</v>
      </c>
      <c r="O5940" s="46">
        <f t="shared" ca="1" si="749"/>
        <v>0.17198188738675849</v>
      </c>
      <c r="P5940" s="46">
        <f t="shared" ca="1" si="750"/>
        <v>0.24613259953348021</v>
      </c>
      <c r="Q5940" s="47">
        <f t="shared" ca="1" si="745"/>
        <v>2.3680463093315007E-2</v>
      </c>
      <c r="R5940" s="47">
        <f t="shared" ca="1" si="746"/>
        <v>-2.0083693819537202E-2</v>
      </c>
      <c r="S5940" s="97">
        <f t="shared" ca="1" si="751"/>
        <v>7.5949096783610642E-2</v>
      </c>
      <c r="V5940">
        <v>5923</v>
      </c>
      <c r="W5940" s="46">
        <v>2.49449648554942E-2</v>
      </c>
    </row>
    <row r="5941" spans="10:23">
      <c r="J5941">
        <v>5924</v>
      </c>
      <c r="K5941" s="93">
        <f t="shared" ca="1" si="747"/>
        <v>-0.56872164838636874</v>
      </c>
      <c r="L5941" s="93">
        <f t="shared" ca="1" si="747"/>
        <v>-0.75238638531863289</v>
      </c>
      <c r="M5941" s="93">
        <f t="shared" ca="1" si="748"/>
        <v>-0.56872164838636874</v>
      </c>
      <c r="N5941" s="101">
        <f t="shared" ca="1" si="744"/>
        <v>-0.89419112561037162</v>
      </c>
      <c r="O5941" s="46">
        <f t="shared" ca="1" si="749"/>
        <v>0.11612960173946349</v>
      </c>
      <c r="P5941" s="46">
        <f t="shared" ca="1" si="750"/>
        <v>0.21820645670983274</v>
      </c>
      <c r="Q5941" s="47">
        <f t="shared" ca="1" si="745"/>
        <v>-8.8024108201274986E-2</v>
      </c>
      <c r="R5941" s="47">
        <f t="shared" ca="1" si="746"/>
        <v>4.8387806884589435E-3</v>
      </c>
      <c r="S5941" s="97">
        <f t="shared" ca="1" si="751"/>
        <v>6.0484191213961216E-2</v>
      </c>
      <c r="V5941">
        <v>5924</v>
      </c>
      <c r="W5941" s="46">
        <v>8.89914941070859E-2</v>
      </c>
    </row>
    <row r="5942" spans="10:23">
      <c r="J5942">
        <v>5925</v>
      </c>
      <c r="K5942" s="93">
        <f t="shared" ca="1" si="747"/>
        <v>0.74331965672189526</v>
      </c>
      <c r="L5942" s="93">
        <f t="shared" ca="1" si="747"/>
        <v>-0.84981330157559642</v>
      </c>
      <c r="M5942" s="93">
        <f t="shared" ca="1" si="748"/>
        <v>0.74331965672189526</v>
      </c>
      <c r="N5942" s="101">
        <f t="shared" ca="1" si="744"/>
        <v>-0.56930137812908022</v>
      </c>
      <c r="O5942" s="46">
        <f t="shared" ca="1" si="749"/>
        <v>0.58711237651748194</v>
      </c>
      <c r="P5942" s="46">
        <f t="shared" ca="1" si="750"/>
        <v>0.45369784409884195</v>
      </c>
      <c r="Q5942" s="47">
        <f t="shared" ca="1" si="745"/>
        <v>0.8539414413547618</v>
      </c>
      <c r="R5942" s="47">
        <f t="shared" ca="1" si="746"/>
        <v>5.7371012833913687E-2</v>
      </c>
      <c r="S5942" s="97">
        <f t="shared" ca="1" si="751"/>
        <v>0.3222416946756978</v>
      </c>
      <c r="V5942">
        <v>5925</v>
      </c>
      <c r="W5942" s="46">
        <v>1.8544569279379499</v>
      </c>
    </row>
    <row r="5943" spans="10:23">
      <c r="J5943">
        <v>5926</v>
      </c>
      <c r="K5943" s="93">
        <f t="shared" ca="1" si="747"/>
        <v>-0.84139177915539443</v>
      </c>
      <c r="L5943" s="93">
        <f t="shared" ca="1" si="747"/>
        <v>-0.50305341113746205</v>
      </c>
      <c r="M5943" s="93">
        <f t="shared" ca="1" si="748"/>
        <v>-0.84139177915539443</v>
      </c>
      <c r="N5943" s="101">
        <f t="shared" ca="1" si="744"/>
        <v>-0.74451794309242769</v>
      </c>
      <c r="O5943" s="46">
        <f t="shared" ca="1" si="749"/>
        <v>1.8249348817026778E-2</v>
      </c>
      <c r="P5943" s="46">
        <f t="shared" ca="1" si="750"/>
        <v>0.16926633024861437</v>
      </c>
      <c r="Q5943" s="47">
        <f t="shared" ca="1" si="745"/>
        <v>-0.28378461404614841</v>
      </c>
      <c r="R5943" s="47">
        <f t="shared" ca="1" si="746"/>
        <v>2.9039810209818093E-2</v>
      </c>
      <c r="S5943" s="97">
        <f t="shared" ca="1" si="751"/>
        <v>2.3644579513422435E-2</v>
      </c>
      <c r="V5943">
        <v>5926</v>
      </c>
      <c r="W5943" s="46">
        <v>9.6038254642119597E-2</v>
      </c>
    </row>
    <row r="5944" spans="10:23">
      <c r="J5944">
        <v>5927</v>
      </c>
      <c r="K5944" s="93">
        <f t="shared" ca="1" si="747"/>
        <v>0.57389837788761899</v>
      </c>
      <c r="L5944" s="93">
        <f t="shared" ca="1" si="747"/>
        <v>1.8214672430937024</v>
      </c>
      <c r="M5944" s="93">
        <f t="shared" ca="1" si="748"/>
        <v>0.57389837788761899</v>
      </c>
      <c r="N5944" s="101">
        <f t="shared" ca="1" si="744"/>
        <v>1.9094150297887575</v>
      </c>
      <c r="O5944" s="46">
        <f t="shared" ca="1" si="749"/>
        <v>0.52629530947764236</v>
      </c>
      <c r="P5944" s="46">
        <f t="shared" ca="1" si="750"/>
        <v>0.42328931057892216</v>
      </c>
      <c r="Q5944" s="47">
        <f t="shared" ca="1" si="745"/>
        <v>0.73230730727508286</v>
      </c>
      <c r="R5944" s="47">
        <f t="shared" ca="1" si="746"/>
        <v>0.45816084006903063</v>
      </c>
      <c r="S5944" s="97">
        <f t="shared" ca="1" si="751"/>
        <v>0.49222807477333652</v>
      </c>
      <c r="V5944">
        <v>5927</v>
      </c>
      <c r="W5944" s="46">
        <v>1.63514120080214</v>
      </c>
    </row>
    <row r="5945" spans="10:23">
      <c r="J5945">
        <v>5928</v>
      </c>
      <c r="K5945" s="93">
        <f t="shared" ca="1" si="747"/>
        <v>1.4072731840737132</v>
      </c>
      <c r="L5945" s="93">
        <f t="shared" ca="1" si="747"/>
        <v>-1.1641940022559218</v>
      </c>
      <c r="M5945" s="93">
        <f t="shared" ca="1" si="748"/>
        <v>1.4072731840737132</v>
      </c>
      <c r="N5945" s="101">
        <f t="shared" ca="1" si="744"/>
        <v>-0.65620831855385786</v>
      </c>
      <c r="O5945" s="46">
        <f t="shared" ca="1" si="749"/>
        <v>0.82545142378551639</v>
      </c>
      <c r="P5945" s="46">
        <f t="shared" ca="1" si="750"/>
        <v>0.57286736773285918</v>
      </c>
      <c r="Q5945" s="47">
        <f t="shared" ca="1" si="745"/>
        <v>1.3306195358908308</v>
      </c>
      <c r="R5945" s="47">
        <f t="shared" ca="1" si="746"/>
        <v>4.3318813265170689E-2</v>
      </c>
      <c r="S5945" s="97">
        <f t="shared" ca="1" si="751"/>
        <v>0.43438511852534356</v>
      </c>
      <c r="V5945">
        <v>5928</v>
      </c>
      <c r="W5945" s="46">
        <v>1.2561281466845899</v>
      </c>
    </row>
    <row r="5946" spans="10:23">
      <c r="J5946">
        <v>5929</v>
      </c>
      <c r="K5946" s="93">
        <f t="shared" ca="1" si="747"/>
        <v>-0.31460743894378773</v>
      </c>
      <c r="L5946" s="93">
        <f t="shared" ca="1" si="747"/>
        <v>-1.8499702757570291</v>
      </c>
      <c r="M5946" s="93">
        <f t="shared" ca="1" si="748"/>
        <v>-0.31460743894378773</v>
      </c>
      <c r="N5946" s="101">
        <f t="shared" ca="1" si="744"/>
        <v>-1.8539779404504446</v>
      </c>
      <c r="O5946" s="46">
        <f t="shared" ca="1" si="749"/>
        <v>0.20734884537746279</v>
      </c>
      <c r="P5946" s="46">
        <f t="shared" ca="1" si="750"/>
        <v>0.26381607852883238</v>
      </c>
      <c r="Q5946" s="47">
        <f t="shared" ca="1" si="745"/>
        <v>9.4414379074723637E-2</v>
      </c>
      <c r="R5946" s="47">
        <f t="shared" ca="1" si="746"/>
        <v>-0.1503515389759949</v>
      </c>
      <c r="S5946" s="97">
        <f t="shared" ca="1" si="751"/>
        <v>2.8498653200733942E-2</v>
      </c>
      <c r="V5946">
        <v>5929</v>
      </c>
      <c r="W5946" s="46">
        <v>0.121011675683997</v>
      </c>
    </row>
    <row r="5947" spans="10:23">
      <c r="J5947">
        <v>5930</v>
      </c>
      <c r="K5947" s="93">
        <f t="shared" ca="1" si="747"/>
        <v>1.3647410823242174</v>
      </c>
      <c r="L5947" s="93">
        <f t="shared" ca="1" si="747"/>
        <v>0.27685429328658201</v>
      </c>
      <c r="M5947" s="93">
        <f t="shared" ca="1" si="748"/>
        <v>1.3647410823242174</v>
      </c>
      <c r="N5947" s="101">
        <f t="shared" ca="1" si="744"/>
        <v>0.69649918130358435</v>
      </c>
      <c r="O5947" s="46">
        <f t="shared" ca="1" si="749"/>
        <v>0.8101836976696335</v>
      </c>
      <c r="P5947" s="46">
        <f t="shared" ca="1" si="750"/>
        <v>0.56523350467491773</v>
      </c>
      <c r="Q5947" s="47">
        <f t="shared" ca="1" si="745"/>
        <v>1.300084083659065</v>
      </c>
      <c r="R5947" s="47">
        <f t="shared" ca="1" si="746"/>
        <v>0.26204145674132667</v>
      </c>
      <c r="S5947" s="97">
        <f t="shared" ca="1" si="751"/>
        <v>0.53611257720548011</v>
      </c>
      <c r="V5947">
        <v>5930</v>
      </c>
      <c r="W5947" s="46">
        <v>-0.26902765944388202</v>
      </c>
    </row>
    <row r="5948" spans="10:23">
      <c r="J5948">
        <v>5931</v>
      </c>
      <c r="K5948" s="93">
        <f t="shared" ca="1" si="747"/>
        <v>-0.85507752788797053</v>
      </c>
      <c r="L5948" s="93">
        <f t="shared" ca="1" si="747"/>
        <v>0.139989290582925</v>
      </c>
      <c r="M5948" s="93">
        <f t="shared" ca="1" si="748"/>
        <v>-0.85507752788797053</v>
      </c>
      <c r="N5948" s="101">
        <f t="shared" ca="1" si="744"/>
        <v>-0.13921234342576502</v>
      </c>
      <c r="O5948" s="46">
        <f t="shared" ca="1" si="749"/>
        <v>1.3336582818054221E-2</v>
      </c>
      <c r="P5948" s="46">
        <f t="shared" ca="1" si="750"/>
        <v>0.16680994724912809</v>
      </c>
      <c r="Q5948" s="47">
        <f t="shared" ca="1" si="745"/>
        <v>-0.29361014604409352</v>
      </c>
      <c r="R5948" s="47">
        <f t="shared" ca="1" si="746"/>
        <v>0.12691317964405635</v>
      </c>
      <c r="S5948" s="97">
        <f t="shared" ca="1" si="751"/>
        <v>7.0124881231055286E-2</v>
      </c>
      <c r="V5948">
        <v>5931</v>
      </c>
      <c r="W5948" s="46">
        <v>0.24997710177548799</v>
      </c>
    </row>
    <row r="5949" spans="10:23">
      <c r="J5949">
        <v>5932</v>
      </c>
      <c r="K5949" s="93">
        <f t="shared" ca="1" si="747"/>
        <v>0.41233066951567982</v>
      </c>
      <c r="L5949" s="93">
        <f t="shared" ca="1" si="747"/>
        <v>0.70815111727454283</v>
      </c>
      <c r="M5949" s="93">
        <f t="shared" ca="1" si="748"/>
        <v>0.41233066951567982</v>
      </c>
      <c r="N5949" s="101">
        <f t="shared" ca="1" si="744"/>
        <v>0.80251657195629755</v>
      </c>
      <c r="O5949" s="46">
        <f t="shared" ca="1" si="749"/>
        <v>0.46829743448142613</v>
      </c>
      <c r="P5949" s="46">
        <f t="shared" ca="1" si="750"/>
        <v>0.39429037308081405</v>
      </c>
      <c r="Q5949" s="47">
        <f t="shared" ca="1" si="745"/>
        <v>0.6163115572826503</v>
      </c>
      <c r="R5949" s="47">
        <f t="shared" ca="1" si="746"/>
        <v>0.27918367258654786</v>
      </c>
      <c r="S5949" s="97">
        <f t="shared" ca="1" si="751"/>
        <v>0.373740553533987</v>
      </c>
      <c r="V5949">
        <v>5932</v>
      </c>
      <c r="W5949" s="46">
        <v>0.425917377290359</v>
      </c>
    </row>
    <row r="5950" spans="10:23">
      <c r="J5950">
        <v>5933</v>
      </c>
      <c r="K5950" s="93">
        <f t="shared" ca="1" si="747"/>
        <v>1.7130437453463083</v>
      </c>
      <c r="L5950" s="93">
        <f t="shared" ca="1" si="747"/>
        <v>0.48711925928977412</v>
      </c>
      <c r="M5950" s="93">
        <f t="shared" ca="1" si="748"/>
        <v>1.7130437453463083</v>
      </c>
      <c r="N5950" s="101">
        <f t="shared" ca="1" si="744"/>
        <v>1.0066159211657038</v>
      </c>
      <c r="O5950" s="46">
        <f t="shared" ca="1" si="749"/>
        <v>0.93521372077487497</v>
      </c>
      <c r="P5950" s="46">
        <f t="shared" ca="1" si="750"/>
        <v>0.62774851622753847</v>
      </c>
      <c r="Q5950" s="47">
        <f t="shared" ca="1" si="745"/>
        <v>1.550144129869548</v>
      </c>
      <c r="R5950" s="47">
        <f t="shared" ca="1" si="746"/>
        <v>0.31218500450460773</v>
      </c>
      <c r="S5950" s="97">
        <f t="shared" ca="1" si="751"/>
        <v>0.62369936263974135</v>
      </c>
      <c r="V5950">
        <v>5933</v>
      </c>
      <c r="W5950" s="46">
        <v>0.10291912424609601</v>
      </c>
    </row>
    <row r="5951" spans="10:23">
      <c r="J5951">
        <v>5934</v>
      </c>
      <c r="K5951" s="93">
        <f t="shared" ca="1" si="747"/>
        <v>-0.3224463906640464</v>
      </c>
      <c r="L5951" s="93">
        <f t="shared" ca="1" si="747"/>
        <v>0.81840982406443852</v>
      </c>
      <c r="M5951" s="93">
        <f t="shared" ca="1" si="748"/>
        <v>-0.3224463906640464</v>
      </c>
      <c r="N5951" s="101">
        <f t="shared" ca="1" si="744"/>
        <v>0.67337540936775686</v>
      </c>
      <c r="O5951" s="46">
        <f t="shared" ca="1" si="749"/>
        <v>0.2045349010159675</v>
      </c>
      <c r="P5951" s="46">
        <f t="shared" ca="1" si="750"/>
        <v>0.26240910634808473</v>
      </c>
      <c r="Q5951" s="47">
        <f t="shared" ca="1" si="745"/>
        <v>8.8786490351733E-2</v>
      </c>
      <c r="R5951" s="47">
        <f t="shared" ca="1" si="746"/>
        <v>0.25830251648596703</v>
      </c>
      <c r="S5951" s="97">
        <f t="shared" ca="1" si="751"/>
        <v>0.23141870875096726</v>
      </c>
      <c r="V5951">
        <v>5934</v>
      </c>
      <c r="W5951" s="46">
        <v>0.34566933277461898</v>
      </c>
    </row>
    <row r="5952" spans="10:23">
      <c r="J5952">
        <v>5935</v>
      </c>
      <c r="K5952" s="93">
        <f t="shared" ca="1" si="747"/>
        <v>-0.26662199285981403</v>
      </c>
      <c r="L5952" s="93">
        <f t="shared" ca="1" si="747"/>
        <v>0.88098653027795937</v>
      </c>
      <c r="M5952" s="93">
        <f t="shared" ca="1" si="748"/>
        <v>-0.26662199285981403</v>
      </c>
      <c r="N5952" s="101">
        <f t="shared" ca="1" si="744"/>
        <v>0.7504567433457211</v>
      </c>
      <c r="O5952" s="46">
        <f t="shared" ca="1" si="749"/>
        <v>0.22457415563072958</v>
      </c>
      <c r="P5952" s="46">
        <f t="shared" ca="1" si="750"/>
        <v>0.27242873365546577</v>
      </c>
      <c r="Q5952" s="47">
        <f t="shared" ca="1" si="745"/>
        <v>0.12886499958125722</v>
      </c>
      <c r="R5952" s="47">
        <f t="shared" ca="1" si="746"/>
        <v>0.27076598928559703</v>
      </c>
      <c r="S5952" s="97">
        <f t="shared" ca="1" si="751"/>
        <v>0.2476700724581633</v>
      </c>
      <c r="V5952">
        <v>5935</v>
      </c>
      <c r="W5952" s="46">
        <v>1.24414091400819</v>
      </c>
    </row>
    <row r="5953" spans="10:23">
      <c r="J5953">
        <v>5936</v>
      </c>
      <c r="K5953" s="93">
        <f t="shared" ca="1" si="747"/>
        <v>-0.6853324749648424</v>
      </c>
      <c r="L5953" s="93">
        <f t="shared" ca="1" si="747"/>
        <v>0.88045778625630533</v>
      </c>
      <c r="M5953" s="93">
        <f t="shared" ca="1" si="748"/>
        <v>-0.6853324749648424</v>
      </c>
      <c r="N5953" s="101">
        <f t="shared" ca="1" si="744"/>
        <v>0.61679612352653934</v>
      </c>
      <c r="O5953" s="46">
        <f t="shared" ca="1" si="749"/>
        <v>7.4269874871675634E-2</v>
      </c>
      <c r="P5953" s="46">
        <f t="shared" ca="1" si="750"/>
        <v>0.1972765932759388</v>
      </c>
      <c r="Q5953" s="47">
        <f t="shared" ca="1" si="745"/>
        <v>-0.1717435619368507</v>
      </c>
      <c r="R5953" s="47">
        <f t="shared" ca="1" si="746"/>
        <v>0.24915407089334013</v>
      </c>
      <c r="S5953" s="97">
        <f t="shared" ca="1" si="751"/>
        <v>0.16171197288250788</v>
      </c>
      <c r="V5953">
        <v>5936</v>
      </c>
      <c r="W5953" s="46">
        <v>-0.35117937076257799</v>
      </c>
    </row>
    <row r="5954" spans="10:23">
      <c r="J5954">
        <v>5937</v>
      </c>
      <c r="K5954" s="93">
        <f t="shared" ca="1" si="747"/>
        <v>-0.85665383598711609</v>
      </c>
      <c r="L5954" s="93">
        <f t="shared" ca="1" si="747"/>
        <v>-1.6230749338033896</v>
      </c>
      <c r="M5954" s="93">
        <f t="shared" ca="1" si="748"/>
        <v>-0.85665383598711609</v>
      </c>
      <c r="N5954" s="101">
        <f t="shared" ca="1" si="744"/>
        <v>-1.8112451955901663</v>
      </c>
      <c r="O5954" s="46">
        <f t="shared" ca="1" si="749"/>
        <v>1.2770736331704946E-2</v>
      </c>
      <c r="P5954" s="46">
        <f t="shared" ca="1" si="750"/>
        <v>0.16652702400595346</v>
      </c>
      <c r="Q5954" s="47">
        <f t="shared" ca="1" si="745"/>
        <v>-0.29474183901679207</v>
      </c>
      <c r="R5954" s="47">
        <f t="shared" ca="1" si="746"/>
        <v>-0.14344197506818984</v>
      </c>
      <c r="S5954" s="97">
        <f t="shared" ca="1" si="751"/>
        <v>-6.5335619368242448E-2</v>
      </c>
      <c r="V5954">
        <v>5937</v>
      </c>
      <c r="W5954" s="46">
        <v>-0.25936897569702499</v>
      </c>
    </row>
    <row r="5955" spans="10:23">
      <c r="J5955">
        <v>5938</v>
      </c>
      <c r="K5955" s="93">
        <f t="shared" ca="1" si="747"/>
        <v>-0.88076298561841437</v>
      </c>
      <c r="L5955" s="93">
        <f t="shared" ca="1" si="747"/>
        <v>4.3495033223782273E-2</v>
      </c>
      <c r="M5955" s="93">
        <f t="shared" ca="1" si="748"/>
        <v>-0.88076298561841437</v>
      </c>
      <c r="N5955" s="101">
        <f t="shared" ca="1" si="744"/>
        <v>-0.23886547836020672</v>
      </c>
      <c r="O5955" s="46">
        <f t="shared" ca="1" si="749"/>
        <v>4.1162876137582627E-3</v>
      </c>
      <c r="P5955" s="46">
        <f t="shared" ca="1" si="750"/>
        <v>0.16219979964698011</v>
      </c>
      <c r="Q5955" s="47">
        <f t="shared" ca="1" si="745"/>
        <v>-0.31205073645268544</v>
      </c>
      <c r="R5955" s="47">
        <f t="shared" ca="1" si="746"/>
        <v>0.11080001615095514</v>
      </c>
      <c r="S5955" s="97">
        <f t="shared" ca="1" si="751"/>
        <v>5.7458151882356701E-2</v>
      </c>
      <c r="V5955">
        <v>5938</v>
      </c>
      <c r="W5955" s="46">
        <v>0.14143188089856301</v>
      </c>
    </row>
    <row r="5956" spans="10:23">
      <c r="J5956">
        <v>5939</v>
      </c>
      <c r="K5956" s="93">
        <f t="shared" ca="1" si="747"/>
        <v>0.58777448466633619</v>
      </c>
      <c r="L5956" s="93">
        <f t="shared" ca="1" si="747"/>
        <v>0.35559139197554912</v>
      </c>
      <c r="M5956" s="93">
        <f t="shared" ca="1" si="748"/>
        <v>0.58777448466633619</v>
      </c>
      <c r="N5956" s="101">
        <f t="shared" ca="1" si="744"/>
        <v>0.52405569262795704</v>
      </c>
      <c r="O5956" s="46">
        <f t="shared" ca="1" si="749"/>
        <v>0.53127640820396416</v>
      </c>
      <c r="P5956" s="46">
        <f t="shared" ca="1" si="750"/>
        <v>0.42577985994208306</v>
      </c>
      <c r="Q5956" s="47">
        <f t="shared" ca="1" si="745"/>
        <v>0.74226950472772635</v>
      </c>
      <c r="R5956" s="47">
        <f t="shared" ca="1" si="746"/>
        <v>0.23415863972629669</v>
      </c>
      <c r="S5956" s="97">
        <f t="shared" ca="1" si="751"/>
        <v>0.38271752396513042</v>
      </c>
      <c r="V5956">
        <v>5939</v>
      </c>
      <c r="W5956" s="46">
        <v>-3.0150570978394399E-3</v>
      </c>
    </row>
    <row r="5957" spans="10:23">
      <c r="J5957">
        <v>5940</v>
      </c>
      <c r="K5957" s="93">
        <f t="shared" ca="1" si="747"/>
        <v>-0.62589524162345189</v>
      </c>
      <c r="L5957" s="93">
        <f t="shared" ca="1" si="747"/>
        <v>0.50626552429941196</v>
      </c>
      <c r="M5957" s="93">
        <f t="shared" ca="1" si="748"/>
        <v>-0.62589524162345189</v>
      </c>
      <c r="N5957" s="101">
        <f t="shared" ca="1" si="744"/>
        <v>0.28093310441214048</v>
      </c>
      <c r="O5957" s="46">
        <f t="shared" ca="1" si="749"/>
        <v>9.5606027152298184E-2</v>
      </c>
      <c r="P5957" s="46">
        <f t="shared" ca="1" si="750"/>
        <v>0.20794466941625006</v>
      </c>
      <c r="Q5957" s="47">
        <f t="shared" ca="1" si="745"/>
        <v>-0.1290712573756056</v>
      </c>
      <c r="R5957" s="47">
        <f t="shared" ca="1" si="746"/>
        <v>0.19484754313746841</v>
      </c>
      <c r="S5957" s="97">
        <f t="shared" ca="1" si="751"/>
        <v>0.1452267851448833</v>
      </c>
      <c r="V5957">
        <v>5940</v>
      </c>
      <c r="W5957" s="46">
        <v>-0.12390636460071</v>
      </c>
    </row>
    <row r="5958" spans="10:23">
      <c r="J5958">
        <v>5941</v>
      </c>
      <c r="K5958" s="93">
        <f t="shared" ca="1" si="747"/>
        <v>0.23539834013030742</v>
      </c>
      <c r="L5958" s="93">
        <f t="shared" ca="1" si="747"/>
        <v>0.54313541165989332</v>
      </c>
      <c r="M5958" s="93">
        <f t="shared" ca="1" si="748"/>
        <v>0.23539834013030742</v>
      </c>
      <c r="N5958" s="101">
        <f t="shared" ca="1" si="744"/>
        <v>0.58979950569972883</v>
      </c>
      <c r="O5958" s="46">
        <f t="shared" ca="1" si="749"/>
        <v>0.40478412958971399</v>
      </c>
      <c r="P5958" s="46">
        <f t="shared" ca="1" si="750"/>
        <v>0.36253372063495798</v>
      </c>
      <c r="Q5958" s="47">
        <f t="shared" ca="1" si="745"/>
        <v>0.48928494749922602</v>
      </c>
      <c r="R5958" s="47">
        <f t="shared" ca="1" si="746"/>
        <v>0.24478892054367635</v>
      </c>
      <c r="S5958" s="97">
        <f t="shared" ca="1" si="751"/>
        <v>0.32478652506669514</v>
      </c>
      <c r="V5958">
        <v>5941</v>
      </c>
      <c r="W5958" s="46">
        <v>0.91581999549542503</v>
      </c>
    </row>
    <row r="5959" spans="10:23">
      <c r="J5959">
        <v>5942</v>
      </c>
      <c r="K5959" s="93">
        <f t="shared" ca="1" si="747"/>
        <v>0.63891420710145708</v>
      </c>
      <c r="L5959" s="93">
        <f t="shared" ca="1" si="747"/>
        <v>1.4863747345179328</v>
      </c>
      <c r="M5959" s="93">
        <f t="shared" ca="1" si="748"/>
        <v>0.63891420710145708</v>
      </c>
      <c r="N5959" s="101">
        <f t="shared" ca="1" si="744"/>
        <v>1.612395948152622</v>
      </c>
      <c r="O5959" s="46">
        <f t="shared" ca="1" si="749"/>
        <v>0.54963400737412405</v>
      </c>
      <c r="P5959" s="46">
        <f t="shared" ca="1" si="750"/>
        <v>0.43495865952716301</v>
      </c>
      <c r="Q5959" s="47">
        <f t="shared" ca="1" si="745"/>
        <v>0.77898470306804612</v>
      </c>
      <c r="R5959" s="47">
        <f t="shared" ca="1" si="746"/>
        <v>0.41013508527343573</v>
      </c>
      <c r="S5959" s="97">
        <f t="shared" ca="1" si="751"/>
        <v>0.47988454632377986</v>
      </c>
      <c r="V5959">
        <v>5942</v>
      </c>
      <c r="W5959" s="46">
        <v>0.40653936494460902</v>
      </c>
    </row>
    <row r="5960" spans="10:23">
      <c r="J5960">
        <v>5943</v>
      </c>
      <c r="K5960" s="93">
        <f t="shared" ca="1" si="747"/>
        <v>0.78793916709810086</v>
      </c>
      <c r="L5960" s="93">
        <f t="shared" ca="1" si="747"/>
        <v>1.4696030175946215</v>
      </c>
      <c r="M5960" s="93">
        <f t="shared" ca="1" si="748"/>
        <v>0.78793916709810086</v>
      </c>
      <c r="N5960" s="101">
        <f t="shared" ca="1" si="744"/>
        <v>1.6438882457489865</v>
      </c>
      <c r="O5960" s="46">
        <f t="shared" ca="1" si="749"/>
        <v>0.60312941860632674</v>
      </c>
      <c r="P5960" s="46">
        <f t="shared" ca="1" si="750"/>
        <v>0.46170636514326435</v>
      </c>
      <c r="Q5960" s="47">
        <f t="shared" ca="1" si="745"/>
        <v>0.8859755255324514</v>
      </c>
      <c r="R5960" s="47">
        <f t="shared" ca="1" si="746"/>
        <v>0.41522715327789389</v>
      </c>
      <c r="S5960" s="97">
        <f t="shared" ca="1" si="751"/>
        <v>0.50917828594211034</v>
      </c>
      <c r="V5960">
        <v>5943</v>
      </c>
      <c r="W5960" s="46">
        <v>0.427470416798926</v>
      </c>
    </row>
    <row r="5961" spans="10:23">
      <c r="J5961">
        <v>5944</v>
      </c>
      <c r="K5961" s="93">
        <f t="shared" ca="1" si="747"/>
        <v>-0.75403244098605438</v>
      </c>
      <c r="L5961" s="93">
        <f t="shared" ca="1" si="747"/>
        <v>-1.0703052767511803E-2</v>
      </c>
      <c r="M5961" s="93">
        <f t="shared" ca="1" si="748"/>
        <v>-0.75403244098605438</v>
      </c>
      <c r="N5961" s="101">
        <f t="shared" ca="1" si="744"/>
        <v>-0.24994661630220069</v>
      </c>
      <c r="O5961" s="46">
        <f t="shared" ca="1" si="749"/>
        <v>4.9608684329998209E-2</v>
      </c>
      <c r="P5961" s="46">
        <f t="shared" ca="1" si="750"/>
        <v>0.18494599800510009</v>
      </c>
      <c r="Q5961" s="47">
        <f t="shared" ca="1" si="745"/>
        <v>-0.22106594302020555</v>
      </c>
      <c r="R5961" s="47">
        <f t="shared" ca="1" si="746"/>
        <v>0.10900827936850049</v>
      </c>
      <c r="S5961" s="97">
        <f t="shared" ca="1" si="751"/>
        <v>7.9308481849249352E-2</v>
      </c>
      <c r="V5961">
        <v>5944</v>
      </c>
      <c r="W5961" s="46">
        <v>-0.116258417031659</v>
      </c>
    </row>
    <row r="5962" spans="10:23">
      <c r="J5962">
        <v>5945</v>
      </c>
      <c r="K5962" s="93">
        <f t="shared" ca="1" si="747"/>
        <v>0.39903725588949152</v>
      </c>
      <c r="L5962" s="93">
        <f t="shared" ca="1" si="747"/>
        <v>-1.6783635235015251</v>
      </c>
      <c r="M5962" s="93">
        <f t="shared" ca="1" si="748"/>
        <v>0.39903725588949152</v>
      </c>
      <c r="N5962" s="101">
        <f t="shared" ca="1" si="744"/>
        <v>-1.4643254410672664</v>
      </c>
      <c r="O5962" s="46">
        <f t="shared" ca="1" si="749"/>
        <v>0.46352550480851273</v>
      </c>
      <c r="P5962" s="46">
        <f t="shared" ca="1" si="750"/>
        <v>0.39190440824435735</v>
      </c>
      <c r="Q5962" s="47">
        <f t="shared" ca="1" si="745"/>
        <v>0.6067676979368235</v>
      </c>
      <c r="R5962" s="47">
        <f t="shared" ca="1" si="746"/>
        <v>-8.7347656236258731E-2</v>
      </c>
      <c r="S5962" s="97">
        <f t="shared" ca="1" si="751"/>
        <v>0.188088924286127</v>
      </c>
      <c r="V5962">
        <v>5945</v>
      </c>
      <c r="W5962" s="46">
        <v>0.21829645877602</v>
      </c>
    </row>
    <row r="5963" spans="10:23">
      <c r="J5963">
        <v>5946</v>
      </c>
      <c r="K5963" s="93">
        <f t="shared" ca="1" si="747"/>
        <v>0.23311422528824854</v>
      </c>
      <c r="L5963" s="93">
        <f t="shared" ca="1" si="747"/>
        <v>-1.4676839283566934</v>
      </c>
      <c r="M5963" s="93">
        <f t="shared" ca="1" si="748"/>
        <v>0.23311422528824854</v>
      </c>
      <c r="N5963" s="101">
        <f t="shared" ca="1" si="744"/>
        <v>-1.3173509048028433</v>
      </c>
      <c r="O5963" s="46">
        <f t="shared" ca="1" si="749"/>
        <v>0.40396420209045303</v>
      </c>
      <c r="P5963" s="46">
        <f t="shared" ca="1" si="750"/>
        <v>0.3621237568853275</v>
      </c>
      <c r="Q5963" s="47">
        <f t="shared" ca="1" si="745"/>
        <v>0.48764509250070409</v>
      </c>
      <c r="R5963" s="47">
        <f t="shared" ca="1" si="746"/>
        <v>-6.3582977546427694E-2</v>
      </c>
      <c r="S5963" s="97">
        <f t="shared" ca="1" si="751"/>
        <v>0.17019061227201265</v>
      </c>
      <c r="V5963">
        <v>5946</v>
      </c>
      <c r="W5963" s="46">
        <v>-3.3057430338843001E-2</v>
      </c>
    </row>
    <row r="5964" spans="10:23">
      <c r="J5964">
        <v>5947</v>
      </c>
      <c r="K5964" s="93">
        <f t="shared" ca="1" si="747"/>
        <v>-0.48421604507359595</v>
      </c>
      <c r="L5964" s="93">
        <f t="shared" ca="1" si="747"/>
        <v>-0.42633718996732484</v>
      </c>
      <c r="M5964" s="93">
        <f t="shared" ca="1" si="748"/>
        <v>-0.48421604507359595</v>
      </c>
      <c r="N5964" s="101">
        <f t="shared" ca="1" si="744"/>
        <v>-0.55819468735729916</v>
      </c>
      <c r="O5964" s="46">
        <f t="shared" ca="1" si="749"/>
        <v>0.14646453355722058</v>
      </c>
      <c r="P5964" s="46">
        <f t="shared" ca="1" si="750"/>
        <v>0.23337392261871126</v>
      </c>
      <c r="Q5964" s="47">
        <f t="shared" ca="1" si="745"/>
        <v>-2.7354244565760799E-2</v>
      </c>
      <c r="R5964" s="47">
        <f t="shared" ca="1" si="746"/>
        <v>5.9166881317035278E-2</v>
      </c>
      <c r="S5964" s="97">
        <f t="shared" ca="1" si="751"/>
        <v>0.10281570743712792</v>
      </c>
      <c r="V5964">
        <v>5947</v>
      </c>
      <c r="W5964" s="46">
        <v>0.18915311681021199</v>
      </c>
    </row>
    <row r="5965" spans="10:23">
      <c r="J5965">
        <v>5948</v>
      </c>
      <c r="K5965" s="93">
        <f t="shared" ca="1" si="747"/>
        <v>1.7426001328310141</v>
      </c>
      <c r="L5965" s="93">
        <f t="shared" ca="1" si="747"/>
        <v>0.76254453483701179</v>
      </c>
      <c r="M5965" s="93">
        <f t="shared" ca="1" si="748"/>
        <v>1.7426001328310141</v>
      </c>
      <c r="N5965" s="101">
        <f t="shared" ca="1" si="744"/>
        <v>1.2771415887894682</v>
      </c>
      <c r="O5965" s="46">
        <f t="shared" ca="1" si="749"/>
        <v>0.94582356158991876</v>
      </c>
      <c r="P5965" s="46">
        <f t="shared" ca="1" si="750"/>
        <v>0.63305343663506042</v>
      </c>
      <c r="Q5965" s="47">
        <f t="shared" ca="1" si="745"/>
        <v>1.5713638114996356</v>
      </c>
      <c r="R5965" s="47">
        <f t="shared" ca="1" si="746"/>
        <v>0.35592697322811778</v>
      </c>
      <c r="S5965" s="97">
        <f t="shared" ca="1" si="751"/>
        <v>0.65087526740901824</v>
      </c>
      <c r="V5965">
        <v>5948</v>
      </c>
      <c r="W5965" s="46">
        <v>1.2736499761342699</v>
      </c>
    </row>
    <row r="5966" spans="10:23">
      <c r="J5966">
        <v>5949</v>
      </c>
      <c r="K5966" s="93">
        <f t="shared" ca="1" si="747"/>
        <v>0.46700858591080291</v>
      </c>
      <c r="L5966" s="93">
        <f t="shared" ca="1" si="747"/>
        <v>0.33506802932434343</v>
      </c>
      <c r="M5966" s="93">
        <f t="shared" ca="1" si="748"/>
        <v>0.46700858591080291</v>
      </c>
      <c r="N5966" s="101">
        <f t="shared" ca="1" si="744"/>
        <v>0.46619157251279159</v>
      </c>
      <c r="O5966" s="46">
        <f t="shared" ca="1" si="749"/>
        <v>0.48792513726989173</v>
      </c>
      <c r="P5966" s="46">
        <f t="shared" ca="1" si="750"/>
        <v>0.40410422447504685</v>
      </c>
      <c r="Q5966" s="47">
        <f t="shared" ca="1" si="745"/>
        <v>0.65556696285958149</v>
      </c>
      <c r="R5966" s="47">
        <f t="shared" ca="1" si="746"/>
        <v>0.22480244608107436</v>
      </c>
      <c r="S5966" s="97">
        <f t="shared" ca="1" si="751"/>
        <v>0.35636379167548304</v>
      </c>
      <c r="V5966">
        <v>5949</v>
      </c>
      <c r="W5966" s="46">
        <v>0.63915553513235301</v>
      </c>
    </row>
    <row r="5967" spans="10:23">
      <c r="J5967">
        <v>5950</v>
      </c>
      <c r="K5967" s="93">
        <f t="shared" ca="1" si="747"/>
        <v>1.0339895333162334</v>
      </c>
      <c r="L5967" s="93">
        <f t="shared" ca="1" si="747"/>
        <v>-1.6303402022559867</v>
      </c>
      <c r="M5967" s="93">
        <f t="shared" ca="1" si="748"/>
        <v>1.0339895333162334</v>
      </c>
      <c r="N5967" s="101">
        <f t="shared" ca="1" si="744"/>
        <v>-1.216866269053638</v>
      </c>
      <c r="O5967" s="46">
        <f t="shared" ca="1" si="749"/>
        <v>0.69145398869827313</v>
      </c>
      <c r="P5967" s="46">
        <f t="shared" ca="1" si="750"/>
        <v>0.50586865018923755</v>
      </c>
      <c r="Q5967" s="47">
        <f t="shared" ca="1" si="745"/>
        <v>1.0626246657163443</v>
      </c>
      <c r="R5967" s="47">
        <f t="shared" ca="1" si="746"/>
        <v>-4.7335366616406943E-2</v>
      </c>
      <c r="S5967" s="97">
        <f t="shared" ca="1" si="751"/>
        <v>0.32205931104093311</v>
      </c>
      <c r="V5967">
        <v>5950</v>
      </c>
      <c r="W5967" s="46">
        <v>0.447069946477758</v>
      </c>
    </row>
    <row r="5968" spans="10:23">
      <c r="J5968">
        <v>5951</v>
      </c>
      <c r="K5968" s="93">
        <f t="shared" ca="1" si="747"/>
        <v>2.3923759614821862</v>
      </c>
      <c r="L5968" s="93">
        <f t="shared" ca="1" si="747"/>
        <v>-1.2741310774266565</v>
      </c>
      <c r="M5968" s="93">
        <f t="shared" ca="1" si="748"/>
        <v>2.3923759614821862</v>
      </c>
      <c r="N5968" s="101">
        <f t="shared" ca="1" si="744"/>
        <v>-0.44715302864355189</v>
      </c>
      <c r="O5968" s="46">
        <f t="shared" ca="1" si="749"/>
        <v>1.1790732478386019</v>
      </c>
      <c r="P5968" s="46">
        <f t="shared" ca="1" si="750"/>
        <v>0.74967827975940193</v>
      </c>
      <c r="Q5968" s="47">
        <f t="shared" ca="1" si="745"/>
        <v>2.0378631839970018</v>
      </c>
      <c r="R5968" s="47">
        <f t="shared" ca="1" si="746"/>
        <v>7.7121483573921928E-2</v>
      </c>
      <c r="S5968" s="97">
        <f t="shared" ca="1" si="751"/>
        <v>0.62809736570626196</v>
      </c>
      <c r="V5968">
        <v>5951</v>
      </c>
      <c r="W5968" s="46">
        <v>0.21651510172305799</v>
      </c>
    </row>
    <row r="5969" spans="10:23">
      <c r="J5969">
        <v>5952</v>
      </c>
      <c r="K5969" s="93">
        <f t="shared" ca="1" si="747"/>
        <v>0.46021182759923468</v>
      </c>
      <c r="L5969" s="93">
        <f t="shared" ca="1" si="747"/>
        <v>0.92069130723817816</v>
      </c>
      <c r="M5969" s="93">
        <f t="shared" ca="1" si="748"/>
        <v>0.46021182759923468</v>
      </c>
      <c r="N5969" s="101">
        <f t="shared" ca="1" si="744"/>
        <v>1.019249635292216</v>
      </c>
      <c r="O5969" s="46">
        <f t="shared" ca="1" si="749"/>
        <v>0.48548530852622745</v>
      </c>
      <c r="P5969" s="46">
        <f t="shared" ca="1" si="750"/>
        <v>0.40288431010321468</v>
      </c>
      <c r="Q5969" s="47">
        <f t="shared" ca="1" si="745"/>
        <v>0.65068730537225294</v>
      </c>
      <c r="R5969" s="47">
        <f t="shared" ca="1" si="746"/>
        <v>0.31422778119577266</v>
      </c>
      <c r="S5969" s="97">
        <f t="shared" ca="1" si="751"/>
        <v>0.39985654486100008</v>
      </c>
      <c r="V5969">
        <v>5952</v>
      </c>
      <c r="W5969" s="46">
        <v>-0.29471526676896398</v>
      </c>
    </row>
    <row r="5970" spans="10:23">
      <c r="J5970">
        <v>5953</v>
      </c>
      <c r="K5970" s="93">
        <f t="shared" ca="1" si="747"/>
        <v>-1.4947617313895998</v>
      </c>
      <c r="L5970" s="93">
        <f t="shared" ca="1" si="747"/>
        <v>0.8852947396289641</v>
      </c>
      <c r="M5970" s="93">
        <f t="shared" ca="1" si="748"/>
        <v>-1.4947617313895998</v>
      </c>
      <c r="N5970" s="101">
        <f t="shared" ref="N5970:N6033" ca="1" si="752">$N$2*K5970+SQRT(1-$N$2^2)*L5970</f>
        <v>0.36396529572945135</v>
      </c>
      <c r="O5970" s="46">
        <f t="shared" ca="1" si="749"/>
        <v>-0.21629051807722099</v>
      </c>
      <c r="P5970" s="46">
        <f t="shared" ca="1" si="750"/>
        <v>5.1996396801490485E-2</v>
      </c>
      <c r="Q5970" s="47">
        <f t="shared" ref="Q5970:Q6033" ca="1" si="753">$K$2+K5970*$S$3</f>
        <v>-0.75286434783464395</v>
      </c>
      <c r="R5970" s="47">
        <f t="shared" ref="R5970:R6033" ca="1" si="754">$L$2+$L$3*N5970</f>
        <v>0.20827322487609562</v>
      </c>
      <c r="S5970" s="97">
        <f t="shared" ca="1" si="751"/>
        <v>-4.0086466005626875E-3</v>
      </c>
      <c r="V5970">
        <v>5953</v>
      </c>
      <c r="W5970" s="46">
        <v>0.52955352058864802</v>
      </c>
    </row>
    <row r="5971" spans="10:23">
      <c r="J5971">
        <v>5954</v>
      </c>
      <c r="K5971" s="93">
        <f t="shared" ref="K5971:L6034" ca="1" si="755">_xlfn.NORM.S.INV(RAND())</f>
        <v>-0.66640725426051506</v>
      </c>
      <c r="L5971" s="93">
        <f t="shared" ca="1" si="755"/>
        <v>3.4013742478781493E-2</v>
      </c>
      <c r="M5971" s="93">
        <f t="shared" ref="M5971:M6034" ca="1" si="756">K5971</f>
        <v>-0.66640725426051506</v>
      </c>
      <c r="N5971" s="101">
        <f t="shared" ca="1" si="752"/>
        <v>-0.17968459937089826</v>
      </c>
      <c r="O5971" s="46">
        <f t="shared" ref="O5971:O6034" ca="1" si="757">$K$2+K5971*$K$3</f>
        <v>8.1063451358869387E-2</v>
      </c>
      <c r="P5971" s="46">
        <f t="shared" ref="P5971:P6034" ca="1" si="758">$K$2+K5971*$R$3</f>
        <v>0.20067338151953568</v>
      </c>
      <c r="Q5971" s="47">
        <f t="shared" ca="1" si="753"/>
        <v>-0.15815640896246319</v>
      </c>
      <c r="R5971" s="47">
        <f t="shared" ca="1" si="754"/>
        <v>0.1203691198168609</v>
      </c>
      <c r="S5971" s="97">
        <f t="shared" ref="S5971:S6034" ca="1" si="759">AVERAGE(R5971,O5971)</f>
        <v>0.10071628558786513</v>
      </c>
      <c r="V5971">
        <v>5954</v>
      </c>
      <c r="W5971" s="46">
        <v>0.37896858724987398</v>
      </c>
    </row>
    <row r="5972" spans="10:23">
      <c r="J5972">
        <v>5955</v>
      </c>
      <c r="K5972" s="93">
        <f t="shared" ca="1" si="755"/>
        <v>-1.0258605483590491</v>
      </c>
      <c r="L5972" s="93">
        <f t="shared" ca="1" si="755"/>
        <v>0.65076570460160144</v>
      </c>
      <c r="M5972" s="93">
        <f t="shared" ca="1" si="756"/>
        <v>-1.0258605483590491</v>
      </c>
      <c r="N5972" s="101">
        <f t="shared" ca="1" si="752"/>
        <v>0.29073335583420501</v>
      </c>
      <c r="O5972" s="46">
        <f t="shared" ca="1" si="757"/>
        <v>-4.7969307898398872E-2</v>
      </c>
      <c r="P5972" s="46">
        <f t="shared" ca="1" si="758"/>
        <v>0.13615700189090155</v>
      </c>
      <c r="Q5972" s="47">
        <f t="shared" ca="1" si="753"/>
        <v>-0.41622192747699971</v>
      </c>
      <c r="R5972" s="47">
        <f t="shared" ca="1" si="754"/>
        <v>0.19643217018950354</v>
      </c>
      <c r="S5972" s="97">
        <f t="shared" ca="1" si="759"/>
        <v>7.4231431145552335E-2</v>
      </c>
      <c r="V5972">
        <v>5955</v>
      </c>
      <c r="W5972" s="46">
        <v>1.2659904135003699</v>
      </c>
    </row>
    <row r="5973" spans="10:23">
      <c r="J5973">
        <v>5956</v>
      </c>
      <c r="K5973" s="93">
        <f t="shared" ca="1" si="755"/>
        <v>1.3784386356125864</v>
      </c>
      <c r="L5973" s="93">
        <f t="shared" ca="1" si="755"/>
        <v>0.38949948172874699</v>
      </c>
      <c r="M5973" s="93">
        <f t="shared" ca="1" si="756"/>
        <v>1.3784386356125864</v>
      </c>
      <c r="N5973" s="101">
        <f t="shared" ca="1" si="752"/>
        <v>0.80765231992665543</v>
      </c>
      <c r="O5973" s="46">
        <f t="shared" ca="1" si="757"/>
        <v>0.81510070114376831</v>
      </c>
      <c r="P5973" s="46">
        <f t="shared" ca="1" si="758"/>
        <v>0.56769200641198514</v>
      </c>
      <c r="Q5973" s="47">
        <f t="shared" ca="1" si="753"/>
        <v>1.3099180906073347</v>
      </c>
      <c r="R5973" s="47">
        <f t="shared" ca="1" si="754"/>
        <v>0.28001408446230247</v>
      </c>
      <c r="S5973" s="97">
        <f t="shared" ca="1" si="759"/>
        <v>0.54755739280303539</v>
      </c>
      <c r="V5973">
        <v>5956</v>
      </c>
      <c r="W5973" s="46">
        <v>-0.20323772209615801</v>
      </c>
    </row>
    <row r="5974" spans="10:23">
      <c r="J5974">
        <v>5957</v>
      </c>
      <c r="K5974" s="93">
        <f t="shared" ca="1" si="755"/>
        <v>1.6406733334714623</v>
      </c>
      <c r="L5974" s="93">
        <f t="shared" ca="1" si="755"/>
        <v>-0.43878040531788842</v>
      </c>
      <c r="M5974" s="93">
        <f t="shared" ca="1" si="756"/>
        <v>1.6406733334714623</v>
      </c>
      <c r="N5974" s="101">
        <f t="shared" ca="1" si="752"/>
        <v>0.10577060070087341</v>
      </c>
      <c r="O5974" s="46">
        <f t="shared" ca="1" si="757"/>
        <v>0.90923495222243944</v>
      </c>
      <c r="P5974" s="46">
        <f t="shared" ca="1" si="758"/>
        <v>0.6147591319513207</v>
      </c>
      <c r="Q5974" s="47">
        <f t="shared" ca="1" si="753"/>
        <v>1.4981865927646769</v>
      </c>
      <c r="R5974" s="47">
        <f t="shared" ca="1" si="754"/>
        <v>0.16652508181181752</v>
      </c>
      <c r="S5974" s="97">
        <f t="shared" ca="1" si="759"/>
        <v>0.53788001701712851</v>
      </c>
      <c r="V5974">
        <v>5957</v>
      </c>
      <c r="W5974" s="46">
        <v>-0.13140603283942601</v>
      </c>
    </row>
    <row r="5975" spans="10:23">
      <c r="J5975">
        <v>5958</v>
      </c>
      <c r="K5975" s="93">
        <f t="shared" ca="1" si="755"/>
        <v>-0.61646330015041351</v>
      </c>
      <c r="L5975" s="93">
        <f t="shared" ca="1" si="755"/>
        <v>-0.33416626429194107</v>
      </c>
      <c r="M5975" s="93">
        <f t="shared" ca="1" si="756"/>
        <v>-0.61646330015041351</v>
      </c>
      <c r="N5975" s="101">
        <f t="shared" ca="1" si="752"/>
        <v>-0.51286657618439813</v>
      </c>
      <c r="O5975" s="46">
        <f t="shared" ca="1" si="757"/>
        <v>9.8991806204542981E-2</v>
      </c>
      <c r="P5975" s="46">
        <f t="shared" ca="1" si="758"/>
        <v>0.20963755894237246</v>
      </c>
      <c r="Q5975" s="47">
        <f t="shared" ca="1" si="753"/>
        <v>-0.122299699271116</v>
      </c>
      <c r="R5975" s="47">
        <f t="shared" ca="1" si="754"/>
        <v>6.6496096465589447E-2</v>
      </c>
      <c r="S5975" s="97">
        <f t="shared" ca="1" si="759"/>
        <v>8.2743951335066207E-2</v>
      </c>
      <c r="V5975">
        <v>5958</v>
      </c>
      <c r="W5975" s="46">
        <v>-0.14518173825504499</v>
      </c>
    </row>
    <row r="5976" spans="10:23">
      <c r="J5976">
        <v>5959</v>
      </c>
      <c r="K5976" s="93">
        <f t="shared" ca="1" si="755"/>
        <v>-0.37540882978878376</v>
      </c>
      <c r="L5976" s="93">
        <f t="shared" ca="1" si="755"/>
        <v>0.19141864409880802</v>
      </c>
      <c r="M5976" s="93">
        <f t="shared" ca="1" si="756"/>
        <v>-0.37540882978878376</v>
      </c>
      <c r="N5976" s="101">
        <f t="shared" ca="1" si="752"/>
        <v>6.2092368722753061E-2</v>
      </c>
      <c r="O5976" s="46">
        <f t="shared" ca="1" si="757"/>
        <v>0.18552300219779547</v>
      </c>
      <c r="P5976" s="46">
        <f t="shared" ca="1" si="758"/>
        <v>0.25290315693899873</v>
      </c>
      <c r="Q5976" s="47">
        <f t="shared" ca="1" si="753"/>
        <v>5.0762692715388968E-2</v>
      </c>
      <c r="R5976" s="47">
        <f t="shared" ca="1" si="754"/>
        <v>0.15946263973795746</v>
      </c>
      <c r="S5976" s="97">
        <f t="shared" ca="1" si="759"/>
        <v>0.17249282096787646</v>
      </c>
      <c r="V5976">
        <v>5959</v>
      </c>
      <c r="W5976" s="46">
        <v>-3.1764553661543099E-2</v>
      </c>
    </row>
    <row r="5977" spans="10:23">
      <c r="J5977">
        <v>5960</v>
      </c>
      <c r="K5977" s="93">
        <f t="shared" ca="1" si="755"/>
        <v>1.4337741543282065</v>
      </c>
      <c r="L5977" s="93">
        <f t="shared" ca="1" si="755"/>
        <v>5.0854664207791112E-2</v>
      </c>
      <c r="M5977" s="93">
        <f t="shared" ca="1" si="756"/>
        <v>1.4337741543282065</v>
      </c>
      <c r="N5977" s="101">
        <f t="shared" ca="1" si="752"/>
        <v>0.50418679799751454</v>
      </c>
      <c r="O5977" s="46">
        <f t="shared" ca="1" si="757"/>
        <v>0.83496446309012962</v>
      </c>
      <c r="P5977" s="46">
        <f t="shared" ca="1" si="758"/>
        <v>0.57762388738516579</v>
      </c>
      <c r="Q5977" s="47">
        <f t="shared" ca="1" si="753"/>
        <v>1.3496456145000573</v>
      </c>
      <c r="R5977" s="47">
        <f t="shared" ca="1" si="754"/>
        <v>0.23094598868608468</v>
      </c>
      <c r="S5977" s="97">
        <f t="shared" ca="1" si="759"/>
        <v>0.53295522588810718</v>
      </c>
      <c r="V5977">
        <v>5960</v>
      </c>
      <c r="W5977" s="46">
        <v>0.85184371124615099</v>
      </c>
    </row>
    <row r="5978" spans="10:23">
      <c r="J5978">
        <v>5961</v>
      </c>
      <c r="K5978" s="93">
        <f t="shared" ca="1" si="755"/>
        <v>-0.7575036881373084</v>
      </c>
      <c r="L5978" s="93">
        <f t="shared" ca="1" si="755"/>
        <v>0.40890440942827322</v>
      </c>
      <c r="M5978" s="93">
        <f t="shared" ca="1" si="756"/>
        <v>-0.7575036881373084</v>
      </c>
      <c r="N5978" s="101">
        <f t="shared" ca="1" si="752"/>
        <v>0.14677222977478163</v>
      </c>
      <c r="O5978" s="46">
        <f t="shared" ca="1" si="757"/>
        <v>4.8362612572293184E-2</v>
      </c>
      <c r="P5978" s="46">
        <f t="shared" ca="1" si="758"/>
        <v>0.18432296212624757</v>
      </c>
      <c r="Q5978" s="47">
        <f t="shared" ca="1" si="753"/>
        <v>-0.2235580865356156</v>
      </c>
      <c r="R5978" s="47">
        <f t="shared" ca="1" si="754"/>
        <v>0.17315473729818032</v>
      </c>
      <c r="S5978" s="97">
        <f t="shared" ca="1" si="759"/>
        <v>0.11075867493523675</v>
      </c>
      <c r="V5978">
        <v>5961</v>
      </c>
      <c r="W5978" s="46">
        <v>0.81259838643996296</v>
      </c>
    </row>
    <row r="5979" spans="10:23">
      <c r="J5979">
        <v>5962</v>
      </c>
      <c r="K5979" s="93">
        <f t="shared" ca="1" si="755"/>
        <v>-4.1964518761096185E-2</v>
      </c>
      <c r="L5979" s="93">
        <f t="shared" ca="1" si="755"/>
        <v>-0.30319955728311548</v>
      </c>
      <c r="M5979" s="93">
        <f t="shared" ca="1" si="756"/>
        <v>-4.1964518761096185E-2</v>
      </c>
      <c r="N5979" s="101">
        <f t="shared" ca="1" si="752"/>
        <v>-0.30080406130659154</v>
      </c>
      <c r="O5979" s="46">
        <f t="shared" ca="1" si="757"/>
        <v>0.30521933053008538</v>
      </c>
      <c r="P5979" s="46">
        <f t="shared" ca="1" si="758"/>
        <v>0.31275132110514364</v>
      </c>
      <c r="Q5979" s="47">
        <f t="shared" ca="1" si="753"/>
        <v>0.29015534937996873</v>
      </c>
      <c r="R5979" s="47">
        <f t="shared" ca="1" si="754"/>
        <v>0.10078501246639796</v>
      </c>
      <c r="S5979" s="97">
        <f t="shared" ca="1" si="759"/>
        <v>0.20300217149824168</v>
      </c>
      <c r="V5979">
        <v>5962</v>
      </c>
      <c r="W5979" s="46">
        <v>-0.18454313631595401</v>
      </c>
    </row>
    <row r="5980" spans="10:23">
      <c r="J5980">
        <v>5963</v>
      </c>
      <c r="K5980" s="93">
        <f t="shared" ca="1" si="755"/>
        <v>-0.63824864575286522</v>
      </c>
      <c r="L5980" s="93">
        <f t="shared" ca="1" si="755"/>
        <v>0.59943077222969954</v>
      </c>
      <c r="M5980" s="93">
        <f t="shared" ca="1" si="756"/>
        <v>-0.63824864575286522</v>
      </c>
      <c r="N5980" s="101">
        <f t="shared" ca="1" si="752"/>
        <v>0.36533285005296295</v>
      </c>
      <c r="O5980" s="46">
        <f t="shared" ca="1" si="757"/>
        <v>9.117153219228985E-2</v>
      </c>
      <c r="P5980" s="46">
        <f t="shared" ca="1" si="758"/>
        <v>0.20572742193624591</v>
      </c>
      <c r="Q5980" s="47">
        <f t="shared" ca="1" si="753"/>
        <v>-0.13794024729562226</v>
      </c>
      <c r="R5980" s="47">
        <f t="shared" ca="1" si="754"/>
        <v>0.20849434813945245</v>
      </c>
      <c r="S5980" s="97">
        <f t="shared" ca="1" si="759"/>
        <v>0.14983294016587115</v>
      </c>
      <c r="V5980">
        <v>5963</v>
      </c>
      <c r="W5980" s="46">
        <v>0.25320977932843403</v>
      </c>
    </row>
    <row r="5981" spans="10:23">
      <c r="J5981">
        <v>5964</v>
      </c>
      <c r="K5981" s="93">
        <f t="shared" ca="1" si="755"/>
        <v>-0.90752732650983903</v>
      </c>
      <c r="L5981" s="93">
        <f t="shared" ca="1" si="755"/>
        <v>-1.9504323556431147</v>
      </c>
      <c r="M5981" s="93">
        <f t="shared" ca="1" si="756"/>
        <v>-0.90752732650983903</v>
      </c>
      <c r="N5981" s="101">
        <f t="shared" ca="1" si="752"/>
        <v>-2.1377861750259552</v>
      </c>
      <c r="O5981" s="46">
        <f t="shared" ca="1" si="757"/>
        <v>-5.4912937093829495E-3</v>
      </c>
      <c r="P5981" s="46">
        <f t="shared" ca="1" si="758"/>
        <v>0.15739600898540951</v>
      </c>
      <c r="Q5981" s="47">
        <f t="shared" ca="1" si="753"/>
        <v>-0.33126589909896786</v>
      </c>
      <c r="R5981" s="47">
        <f t="shared" ca="1" si="754"/>
        <v>-0.19624119901942527</v>
      </c>
      <c r="S5981" s="97">
        <f t="shared" ca="1" si="759"/>
        <v>-0.10086624636440411</v>
      </c>
      <c r="V5981">
        <v>5964</v>
      </c>
      <c r="W5981" s="46">
        <v>-0.25214256836998999</v>
      </c>
    </row>
    <row r="5982" spans="10:23">
      <c r="J5982">
        <v>5965</v>
      </c>
      <c r="K5982" s="93">
        <f t="shared" ca="1" si="755"/>
        <v>-0.71700707014267395</v>
      </c>
      <c r="L5982" s="93">
        <f t="shared" ca="1" si="755"/>
        <v>0.48735068239422852</v>
      </c>
      <c r="M5982" s="93">
        <f t="shared" ca="1" si="756"/>
        <v>-0.71700707014267395</v>
      </c>
      <c r="N5982" s="101">
        <f t="shared" ca="1" si="752"/>
        <v>0.23402465535742251</v>
      </c>
      <c r="O5982" s="46">
        <f t="shared" ca="1" si="757"/>
        <v>6.2899662159054848E-2</v>
      </c>
      <c r="P5982" s="46">
        <f t="shared" ca="1" si="758"/>
        <v>0.19159148691962841</v>
      </c>
      <c r="Q5982" s="47">
        <f t="shared" ca="1" si="753"/>
        <v>-0.19448398736209227</v>
      </c>
      <c r="R5982" s="47">
        <f t="shared" ca="1" si="754"/>
        <v>0.18726279922224964</v>
      </c>
      <c r="S5982" s="97">
        <f t="shared" ca="1" si="759"/>
        <v>0.12508123069065225</v>
      </c>
      <c r="V5982">
        <v>5965</v>
      </c>
      <c r="W5982" s="46">
        <v>8.1267284137536297E-2</v>
      </c>
    </row>
    <row r="5983" spans="10:23">
      <c r="J5983">
        <v>5966</v>
      </c>
      <c r="K5983" s="93">
        <f t="shared" ca="1" si="755"/>
        <v>0.13702229254095055</v>
      </c>
      <c r="L5983" s="93">
        <f t="shared" ca="1" si="755"/>
        <v>-0.1772551137334743</v>
      </c>
      <c r="M5983" s="93">
        <f t="shared" ca="1" si="756"/>
        <v>0.13702229254095055</v>
      </c>
      <c r="N5983" s="101">
        <f t="shared" ca="1" si="752"/>
        <v>-0.12447643041595766</v>
      </c>
      <c r="O5983" s="46">
        <f t="shared" ca="1" si="757"/>
        <v>0.36947013171103715</v>
      </c>
      <c r="P5983" s="46">
        <f t="shared" ca="1" si="758"/>
        <v>0.34487672169561956</v>
      </c>
      <c r="Q5983" s="47">
        <f t="shared" ca="1" si="753"/>
        <v>0.41865695174187229</v>
      </c>
      <c r="R5983" s="47">
        <f t="shared" ca="1" si="754"/>
        <v>0.12929586610648774</v>
      </c>
      <c r="S5983" s="97">
        <f t="shared" ca="1" si="759"/>
        <v>0.24938299890876245</v>
      </c>
      <c r="V5983">
        <v>5966</v>
      </c>
      <c r="W5983" s="46">
        <v>-0.37224862426105798</v>
      </c>
    </row>
    <row r="5984" spans="10:23">
      <c r="J5984">
        <v>5967</v>
      </c>
      <c r="K5984" s="93">
        <f t="shared" ca="1" si="755"/>
        <v>0.84759035218156975</v>
      </c>
      <c r="L5984" s="93">
        <f t="shared" ca="1" si="755"/>
        <v>0.60852473413305397</v>
      </c>
      <c r="M5984" s="93">
        <f t="shared" ca="1" si="756"/>
        <v>0.84759035218156975</v>
      </c>
      <c r="N5984" s="101">
        <f t="shared" ca="1" si="752"/>
        <v>0.84648481653866603</v>
      </c>
      <c r="O5984" s="46">
        <f t="shared" ca="1" si="757"/>
        <v>0.6245423730308759</v>
      </c>
      <c r="P5984" s="46">
        <f t="shared" ca="1" si="758"/>
        <v>0.47241284235553893</v>
      </c>
      <c r="Q5984" s="47">
        <f t="shared" ca="1" si="753"/>
        <v>0.92880143438154983</v>
      </c>
      <c r="R5984" s="47">
        <f t="shared" ca="1" si="754"/>
        <v>0.28629300752043063</v>
      </c>
      <c r="S5984" s="97">
        <f t="shared" ca="1" si="759"/>
        <v>0.45541769027565326</v>
      </c>
      <c r="V5984">
        <v>5967</v>
      </c>
      <c r="W5984" s="46">
        <v>-0.48116279883422203</v>
      </c>
    </row>
    <row r="5985" spans="10:23">
      <c r="J5985">
        <v>5968</v>
      </c>
      <c r="K5985" s="93">
        <f t="shared" ca="1" si="755"/>
        <v>9.097531412210344E-2</v>
      </c>
      <c r="L5985" s="93">
        <f t="shared" ca="1" si="755"/>
        <v>0.69724275141249736</v>
      </c>
      <c r="M5985" s="93">
        <f t="shared" ca="1" si="756"/>
        <v>9.097531412210344E-2</v>
      </c>
      <c r="N5985" s="101">
        <f t="shared" ca="1" si="752"/>
        <v>0.6899763214927449</v>
      </c>
      <c r="O5985" s="46">
        <f t="shared" ca="1" si="757"/>
        <v>0.35294067217236613</v>
      </c>
      <c r="P5985" s="46">
        <f t="shared" ca="1" si="758"/>
        <v>0.33661199192628405</v>
      </c>
      <c r="Q5985" s="47">
        <f t="shared" ca="1" si="753"/>
        <v>0.3855980326645303</v>
      </c>
      <c r="R5985" s="47">
        <f t="shared" ca="1" si="754"/>
        <v>0.26098675929860415</v>
      </c>
      <c r="S5985" s="97">
        <f t="shared" ca="1" si="759"/>
        <v>0.30696371573548514</v>
      </c>
      <c r="V5985">
        <v>5968</v>
      </c>
      <c r="W5985" s="46">
        <v>-0.213066151886912</v>
      </c>
    </row>
    <row r="5986" spans="10:23">
      <c r="J5986">
        <v>5969</v>
      </c>
      <c r="K5986" s="93">
        <f t="shared" ca="1" si="755"/>
        <v>-7.6492356146365403E-2</v>
      </c>
      <c r="L5986" s="93">
        <f t="shared" ca="1" si="755"/>
        <v>0.75510898821349204</v>
      </c>
      <c r="M5986" s="93">
        <f t="shared" ca="1" si="756"/>
        <v>-7.6492356146365403E-2</v>
      </c>
      <c r="N5986" s="101">
        <f t="shared" ca="1" si="752"/>
        <v>0.69157985171563974</v>
      </c>
      <c r="O5986" s="46">
        <f t="shared" ca="1" si="757"/>
        <v>0.29282489096824821</v>
      </c>
      <c r="P5986" s="46">
        <f t="shared" ca="1" si="758"/>
        <v>0.30655410132422511</v>
      </c>
      <c r="Q5986" s="47">
        <f t="shared" ca="1" si="753"/>
        <v>0.26536647025629445</v>
      </c>
      <c r="R5986" s="47">
        <f t="shared" ca="1" si="754"/>
        <v>0.26124603809263941</v>
      </c>
      <c r="S5986" s="97">
        <f t="shared" ca="1" si="759"/>
        <v>0.27703546453044381</v>
      </c>
      <c r="V5986">
        <v>5969</v>
      </c>
      <c r="W5986" s="46">
        <v>0.27762324783833803</v>
      </c>
    </row>
    <row r="5987" spans="10:23">
      <c r="J5987">
        <v>5970</v>
      </c>
      <c r="K5987" s="93">
        <f t="shared" ca="1" si="755"/>
        <v>-0.89266243130190026</v>
      </c>
      <c r="L5987" s="93">
        <f t="shared" ca="1" si="755"/>
        <v>1.9467828510513174</v>
      </c>
      <c r="M5987" s="93">
        <f t="shared" ca="1" si="756"/>
        <v>-0.89266243130190026</v>
      </c>
      <c r="N5987" s="101">
        <f t="shared" ca="1" si="752"/>
        <v>1.5618254133195233</v>
      </c>
      <c r="O5987" s="46">
        <f t="shared" ca="1" si="757"/>
        <v>-1.5525012252215475E-4</v>
      </c>
      <c r="P5987" s="46">
        <f t="shared" ca="1" si="758"/>
        <v>0.16006403077883991</v>
      </c>
      <c r="Q5987" s="47">
        <f t="shared" ca="1" si="753"/>
        <v>-0.32059381192524627</v>
      </c>
      <c r="R5987" s="47">
        <f t="shared" ca="1" si="754"/>
        <v>0.40195820959124723</v>
      </c>
      <c r="S5987" s="97">
        <f t="shared" ca="1" si="759"/>
        <v>0.20090147973436254</v>
      </c>
      <c r="V5987">
        <v>5970</v>
      </c>
      <c r="W5987" s="46">
        <v>0.479591089266653</v>
      </c>
    </row>
    <row r="5988" spans="10:23">
      <c r="J5988">
        <v>5971</v>
      </c>
      <c r="K5988" s="93">
        <f t="shared" ca="1" si="755"/>
        <v>0.41077916295097372</v>
      </c>
      <c r="L5988" s="93">
        <f t="shared" ca="1" si="755"/>
        <v>1.1779339554838653</v>
      </c>
      <c r="M5988" s="93">
        <f t="shared" ca="1" si="756"/>
        <v>0.41077916295097372</v>
      </c>
      <c r="N5988" s="101">
        <f t="shared" ca="1" si="752"/>
        <v>1.2474163690657007</v>
      </c>
      <c r="O5988" s="46">
        <f t="shared" ca="1" si="757"/>
        <v>0.46774049098880388</v>
      </c>
      <c r="P5988" s="46">
        <f t="shared" ca="1" si="758"/>
        <v>0.39401190133450292</v>
      </c>
      <c r="Q5988" s="47">
        <f t="shared" ca="1" si="753"/>
        <v>0.6151976702974058</v>
      </c>
      <c r="R5988" s="47">
        <f t="shared" ca="1" si="754"/>
        <v>0.35112062844435843</v>
      </c>
      <c r="S5988" s="97">
        <f t="shared" ca="1" si="759"/>
        <v>0.40943055971658115</v>
      </c>
      <c r="V5988">
        <v>5971</v>
      </c>
      <c r="W5988" s="46">
        <v>0.463488044735067</v>
      </c>
    </row>
    <row r="5989" spans="10:23">
      <c r="J5989">
        <v>5972</v>
      </c>
      <c r="K5989" s="93">
        <f t="shared" ca="1" si="755"/>
        <v>1.1427486077565734</v>
      </c>
      <c r="L5989" s="93">
        <f t="shared" ca="1" si="755"/>
        <v>0.90783274323600849</v>
      </c>
      <c r="M5989" s="93">
        <f t="shared" ca="1" si="756"/>
        <v>1.1427486077565734</v>
      </c>
      <c r="N5989" s="101">
        <f t="shared" ca="1" si="752"/>
        <v>1.2241206547986394</v>
      </c>
      <c r="O5989" s="46">
        <f t="shared" ca="1" si="757"/>
        <v>0.73049517624531735</v>
      </c>
      <c r="P5989" s="46">
        <f t="shared" ca="1" si="758"/>
        <v>0.52538924396275966</v>
      </c>
      <c r="Q5989" s="47">
        <f t="shared" ca="1" si="753"/>
        <v>1.1407070408104327</v>
      </c>
      <c r="R5989" s="47">
        <f t="shared" ca="1" si="754"/>
        <v>0.34735388640537823</v>
      </c>
      <c r="S5989" s="97">
        <f t="shared" ca="1" si="759"/>
        <v>0.53892453132534779</v>
      </c>
      <c r="V5989">
        <v>5972</v>
      </c>
      <c r="W5989" s="46">
        <v>1.32100984040521</v>
      </c>
    </row>
    <row r="5990" spans="10:23">
      <c r="J5990">
        <v>5973</v>
      </c>
      <c r="K5990" s="93">
        <f t="shared" ca="1" si="755"/>
        <v>-0.73037312372732488</v>
      </c>
      <c r="L5990" s="93">
        <f t="shared" ca="1" si="755"/>
        <v>0.11921214930417917</v>
      </c>
      <c r="M5990" s="93">
        <f t="shared" ca="1" si="756"/>
        <v>-0.73037312372732488</v>
      </c>
      <c r="N5990" s="101">
        <f t="shared" ca="1" si="752"/>
        <v>-0.11925200367628859</v>
      </c>
      <c r="O5990" s="46">
        <f t="shared" ca="1" si="757"/>
        <v>5.8101656958592707E-2</v>
      </c>
      <c r="P5990" s="46">
        <f t="shared" ca="1" si="758"/>
        <v>0.18919248431939734</v>
      </c>
      <c r="Q5990" s="47">
        <f t="shared" ca="1" si="753"/>
        <v>-0.20407999776301655</v>
      </c>
      <c r="R5990" s="47">
        <f t="shared" ca="1" si="754"/>
        <v>0.13014061667323509</v>
      </c>
      <c r="S5990" s="97">
        <f t="shared" ca="1" si="759"/>
        <v>9.41211368159139E-2</v>
      </c>
      <c r="V5990">
        <v>5973</v>
      </c>
      <c r="W5990" s="46">
        <v>0.12741880514795001</v>
      </c>
    </row>
    <row r="5991" spans="10:23">
      <c r="J5991">
        <v>5974</v>
      </c>
      <c r="K5991" s="93">
        <f t="shared" ca="1" si="755"/>
        <v>-0.66424567545452839</v>
      </c>
      <c r="L5991" s="93">
        <f t="shared" ca="1" si="755"/>
        <v>3.0705573460372462E-2</v>
      </c>
      <c r="M5991" s="93">
        <f t="shared" ca="1" si="756"/>
        <v>-0.66424567545452839</v>
      </c>
      <c r="N5991" s="101">
        <f t="shared" ca="1" si="752"/>
        <v>-0.18213358824857576</v>
      </c>
      <c r="O5991" s="46">
        <f t="shared" ca="1" si="757"/>
        <v>8.1839392161938029E-2</v>
      </c>
      <c r="P5991" s="46">
        <f t="shared" ca="1" si="758"/>
        <v>0.20106135192107</v>
      </c>
      <c r="Q5991" s="47">
        <f t="shared" ca="1" si="753"/>
        <v>-0.15660452735632591</v>
      </c>
      <c r="R5991" s="47">
        <f t="shared" ca="1" si="754"/>
        <v>0.11997313670800271</v>
      </c>
      <c r="S5991" s="97">
        <f t="shared" ca="1" si="759"/>
        <v>0.10090626443497036</v>
      </c>
      <c r="V5991">
        <v>5974</v>
      </c>
      <c r="W5991" s="46">
        <v>-0.267264640986141</v>
      </c>
    </row>
    <row r="5992" spans="10:23">
      <c r="J5992">
        <v>5975</v>
      </c>
      <c r="K5992" s="93">
        <f t="shared" ca="1" si="755"/>
        <v>-0.51910998585979329</v>
      </c>
      <c r="L5992" s="93">
        <f t="shared" ca="1" si="755"/>
        <v>-2.1582619659691908</v>
      </c>
      <c r="M5992" s="93">
        <f t="shared" ca="1" si="756"/>
        <v>-0.51910998585979329</v>
      </c>
      <c r="N5992" s="101">
        <f t="shared" ca="1" si="752"/>
        <v>-2.2113005066487355</v>
      </c>
      <c r="O5992" s="46">
        <f t="shared" ca="1" si="757"/>
        <v>0.1339386740507876</v>
      </c>
      <c r="P5992" s="46">
        <f t="shared" ca="1" si="758"/>
        <v>0.2271109928654948</v>
      </c>
      <c r="Q5992" s="47">
        <f t="shared" ca="1" si="753"/>
        <v>-5.2405963578626757E-2</v>
      </c>
      <c r="R5992" s="47">
        <f t="shared" ca="1" si="754"/>
        <v>-0.2081279143275106</v>
      </c>
      <c r="S5992" s="97">
        <f t="shared" ca="1" si="759"/>
        <v>-3.7094620138361498E-2</v>
      </c>
      <c r="V5992">
        <v>5975</v>
      </c>
      <c r="W5992" s="46">
        <v>-1.13959456672996E-2</v>
      </c>
    </row>
    <row r="5993" spans="10:23">
      <c r="J5993">
        <v>5976</v>
      </c>
      <c r="K5993" s="93">
        <f t="shared" ca="1" si="755"/>
        <v>0.20209950034633534</v>
      </c>
      <c r="L5993" s="93">
        <f t="shared" ca="1" si="755"/>
        <v>0.62141709667250433</v>
      </c>
      <c r="M5993" s="93">
        <f t="shared" ca="1" si="756"/>
        <v>0.20209950034633534</v>
      </c>
      <c r="N5993" s="101">
        <f t="shared" ca="1" si="752"/>
        <v>0.65342727713794491</v>
      </c>
      <c r="O5993" s="46">
        <f t="shared" ca="1" si="757"/>
        <v>0.39283086264812961</v>
      </c>
      <c r="P5993" s="46">
        <f t="shared" ca="1" si="758"/>
        <v>0.35655708716416579</v>
      </c>
      <c r="Q5993" s="47">
        <f t="shared" ca="1" si="753"/>
        <v>0.46537841361605725</v>
      </c>
      <c r="R5993" s="47">
        <f t="shared" ca="1" si="754"/>
        <v>0.25507705332103581</v>
      </c>
      <c r="S5993" s="97">
        <f t="shared" ca="1" si="759"/>
        <v>0.32395395798458271</v>
      </c>
      <c r="V5993">
        <v>5976</v>
      </c>
      <c r="W5993" s="46">
        <v>1.1713046099098401</v>
      </c>
    </row>
    <row r="5994" spans="10:23">
      <c r="J5994">
        <v>5977</v>
      </c>
      <c r="K5994" s="93">
        <f t="shared" ca="1" si="755"/>
        <v>-0.62892228850098053</v>
      </c>
      <c r="L5994" s="93">
        <f t="shared" ca="1" si="755"/>
        <v>0.23502147975560944</v>
      </c>
      <c r="M5994" s="93">
        <f t="shared" ca="1" si="756"/>
        <v>-0.62892228850098053</v>
      </c>
      <c r="N5994" s="101">
        <f t="shared" ca="1" si="752"/>
        <v>2.2808517070878193E-2</v>
      </c>
      <c r="O5994" s="46">
        <f t="shared" ca="1" si="757"/>
        <v>9.4519409732396198E-2</v>
      </c>
      <c r="P5994" s="46">
        <f t="shared" ca="1" si="758"/>
        <v>0.20740136070629908</v>
      </c>
      <c r="Q5994" s="47">
        <f t="shared" ca="1" si="753"/>
        <v>-0.13124449221540957</v>
      </c>
      <c r="R5994" s="47">
        <f t="shared" ca="1" si="754"/>
        <v>0.15311073595969885</v>
      </c>
      <c r="S5994" s="97">
        <f t="shared" ca="1" si="759"/>
        <v>0.12381507284604752</v>
      </c>
      <c r="V5994">
        <v>5977</v>
      </c>
      <c r="W5994" s="46">
        <v>4.0607932443653599E-2</v>
      </c>
    </row>
    <row r="5995" spans="10:23">
      <c r="J5995">
        <v>5978</v>
      </c>
      <c r="K5995" s="93">
        <f t="shared" ca="1" si="755"/>
        <v>0.31519168104250117</v>
      </c>
      <c r="L5995" s="93">
        <f t="shared" ca="1" si="755"/>
        <v>-0.99314004988477811</v>
      </c>
      <c r="M5995" s="93">
        <f t="shared" ca="1" si="756"/>
        <v>0.31519168104250117</v>
      </c>
      <c r="N5995" s="101">
        <f t="shared" ca="1" si="752"/>
        <v>-0.84134135934439469</v>
      </c>
      <c r="O5995" s="46">
        <f t="shared" ca="1" si="757"/>
        <v>0.43342750306074385</v>
      </c>
      <c r="P5995" s="46">
        <f t="shared" ca="1" si="758"/>
        <v>0.37685540737047291</v>
      </c>
      <c r="Q5995" s="47">
        <f t="shared" ca="1" si="753"/>
        <v>0.54657169444128573</v>
      </c>
      <c r="R5995" s="47">
        <f t="shared" ca="1" si="754"/>
        <v>1.3384190975612414E-2</v>
      </c>
      <c r="S5995" s="97">
        <f t="shared" ca="1" si="759"/>
        <v>0.22340584701817812</v>
      </c>
      <c r="V5995">
        <v>5978</v>
      </c>
      <c r="W5995" s="46">
        <v>-8.7033622414063899E-2</v>
      </c>
    </row>
    <row r="5996" spans="10:23">
      <c r="J5996">
        <v>5979</v>
      </c>
      <c r="K5996" s="93">
        <f t="shared" ca="1" si="755"/>
        <v>0.98709439930902676</v>
      </c>
      <c r="L5996" s="93">
        <f t="shared" ca="1" si="755"/>
        <v>-0.54951350294541101</v>
      </c>
      <c r="M5996" s="93">
        <f t="shared" ca="1" si="756"/>
        <v>0.98709439930902676</v>
      </c>
      <c r="N5996" s="101">
        <f t="shared" ca="1" si="752"/>
        <v>-0.2070663507404909</v>
      </c>
      <c r="O5996" s="46">
        <f t="shared" ca="1" si="757"/>
        <v>0.67462006719571899</v>
      </c>
      <c r="P5996" s="46">
        <f t="shared" ca="1" si="758"/>
        <v>0.49745168943796048</v>
      </c>
      <c r="Q5996" s="47">
        <f t="shared" ca="1" si="753"/>
        <v>1.028956822711236</v>
      </c>
      <c r="R5996" s="47">
        <f t="shared" ca="1" si="754"/>
        <v>0.11594169626580102</v>
      </c>
      <c r="S5996" s="97">
        <f t="shared" ca="1" si="759"/>
        <v>0.39528088173075998</v>
      </c>
      <c r="V5996">
        <v>5979</v>
      </c>
      <c r="W5996" s="46">
        <v>-0.19498587523175101</v>
      </c>
    </row>
    <row r="5997" spans="10:23">
      <c r="J5997">
        <v>5980</v>
      </c>
      <c r="K5997" s="93">
        <f t="shared" ca="1" si="755"/>
        <v>-0.9484097336212971</v>
      </c>
      <c r="L5997" s="93">
        <f t="shared" ca="1" si="755"/>
        <v>-0.76248543130609936</v>
      </c>
      <c r="M5997" s="93">
        <f t="shared" ca="1" si="756"/>
        <v>-0.9484097336212971</v>
      </c>
      <c r="N5997" s="101">
        <f t="shared" ca="1" si="752"/>
        <v>-1.0245151902108405</v>
      </c>
      <c r="O5997" s="46">
        <f t="shared" ca="1" si="757"/>
        <v>-2.0166829811785081E-2</v>
      </c>
      <c r="P5997" s="46">
        <f t="shared" ca="1" si="758"/>
        <v>0.15005824093420844</v>
      </c>
      <c r="Q5997" s="47">
        <f t="shared" ca="1" si="753"/>
        <v>-0.36061697130377213</v>
      </c>
      <c r="R5997" s="47">
        <f t="shared" ca="1" si="754"/>
        <v>-1.6233641783491487E-2</v>
      </c>
      <c r="S5997" s="97">
        <f t="shared" ca="1" si="759"/>
        <v>-1.8200235797638284E-2</v>
      </c>
      <c r="V5997">
        <v>5980</v>
      </c>
      <c r="W5997" s="46">
        <v>1.3322030527587601</v>
      </c>
    </row>
    <row r="5998" spans="10:23">
      <c r="J5998">
        <v>5981</v>
      </c>
      <c r="K5998" s="93">
        <f t="shared" ca="1" si="755"/>
        <v>1.2033717712137497</v>
      </c>
      <c r="L5998" s="93">
        <f t="shared" ca="1" si="755"/>
        <v>-1.400568992972629</v>
      </c>
      <c r="M5998" s="93">
        <f t="shared" ca="1" si="756"/>
        <v>1.2033717712137497</v>
      </c>
      <c r="N5998" s="101">
        <f t="shared" ca="1" si="752"/>
        <v>-0.9451566968955053</v>
      </c>
      <c r="O5998" s="46">
        <f t="shared" ca="1" si="757"/>
        <v>0.75225704123365023</v>
      </c>
      <c r="P5998" s="46">
        <f t="shared" ca="1" si="758"/>
        <v>0.5362701764569261</v>
      </c>
      <c r="Q5998" s="47">
        <f t="shared" ca="1" si="753"/>
        <v>1.1842307707870985</v>
      </c>
      <c r="R5998" s="47">
        <f t="shared" ca="1" si="754"/>
        <v>-3.4019694211779861E-3</v>
      </c>
      <c r="S5998" s="97">
        <f t="shared" ca="1" si="759"/>
        <v>0.37442753590623612</v>
      </c>
      <c r="V5998">
        <v>5981</v>
      </c>
      <c r="W5998" s="46">
        <v>0.85780498365894697</v>
      </c>
    </row>
    <row r="5999" spans="10:23">
      <c r="J5999">
        <v>5982</v>
      </c>
      <c r="K5999" s="93">
        <f t="shared" ca="1" si="755"/>
        <v>0.98548159486518216</v>
      </c>
      <c r="L5999" s="93">
        <f t="shared" ca="1" si="755"/>
        <v>0.5761067764924247</v>
      </c>
      <c r="M5999" s="93">
        <f t="shared" ca="1" si="756"/>
        <v>0.98548159486518216</v>
      </c>
      <c r="N5999" s="101">
        <f t="shared" ca="1" si="752"/>
        <v>0.85960240447755454</v>
      </c>
      <c r="O5999" s="46">
        <f t="shared" ca="1" si="757"/>
        <v>0.6740411196357764</v>
      </c>
      <c r="P5999" s="46">
        <f t="shared" ca="1" si="758"/>
        <v>0.49716221565798918</v>
      </c>
      <c r="Q5999" s="47">
        <f t="shared" ca="1" si="753"/>
        <v>1.0277989275913508</v>
      </c>
      <c r="R5999" s="47">
        <f t="shared" ca="1" si="754"/>
        <v>0.28841402297301522</v>
      </c>
      <c r="S5999" s="97">
        <f t="shared" ca="1" si="759"/>
        <v>0.48122757130439581</v>
      </c>
      <c r="V5999">
        <v>5982</v>
      </c>
      <c r="W5999" s="46">
        <v>0.16092179753115499</v>
      </c>
    </row>
    <row r="6000" spans="10:23">
      <c r="J6000">
        <v>5983</v>
      </c>
      <c r="K6000" s="93">
        <f t="shared" ca="1" si="755"/>
        <v>-1.230098521477115</v>
      </c>
      <c r="L6000" s="93">
        <f t="shared" ca="1" si="755"/>
        <v>-1.978972605529858</v>
      </c>
      <c r="M6000" s="93">
        <f t="shared" ca="1" si="756"/>
        <v>-1.230098521477115</v>
      </c>
      <c r="N6000" s="101">
        <f t="shared" ca="1" si="752"/>
        <v>-2.2674295825694264</v>
      </c>
      <c r="O6000" s="46">
        <f t="shared" ca="1" si="757"/>
        <v>-0.12128450530847401</v>
      </c>
      <c r="P6000" s="46">
        <f t="shared" ca="1" si="758"/>
        <v>9.9499403185863977E-2</v>
      </c>
      <c r="Q6000" s="47">
        <f t="shared" ca="1" si="753"/>
        <v>-0.56285232229714999</v>
      </c>
      <c r="R6000" s="47">
        <f t="shared" ca="1" si="754"/>
        <v>-0.21720356435720373</v>
      </c>
      <c r="S6000" s="97">
        <f t="shared" ca="1" si="759"/>
        <v>-0.16924403483283887</v>
      </c>
      <c r="V6000">
        <v>5983</v>
      </c>
      <c r="W6000" s="46">
        <v>0.46730090189684198</v>
      </c>
    </row>
    <row r="6001" spans="10:23">
      <c r="J6001">
        <v>5984</v>
      </c>
      <c r="K6001" s="93">
        <f t="shared" ca="1" si="755"/>
        <v>-1.2780740395500039</v>
      </c>
      <c r="L6001" s="93">
        <f t="shared" ca="1" si="755"/>
        <v>0.42330587515281293</v>
      </c>
      <c r="M6001" s="93">
        <f t="shared" ca="1" si="756"/>
        <v>-1.2780740395500039</v>
      </c>
      <c r="N6001" s="101">
        <f t="shared" ca="1" si="752"/>
        <v>-5.1270327134734228E-3</v>
      </c>
      <c r="O6001" s="46">
        <f t="shared" ca="1" si="757"/>
        <v>-0.13850625170884184</v>
      </c>
      <c r="P6001" s="46">
        <f t="shared" ca="1" si="758"/>
        <v>9.0888529985680061E-2</v>
      </c>
      <c r="Q6001" s="47">
        <f t="shared" ca="1" si="753"/>
        <v>-0.59729581509788565</v>
      </c>
      <c r="R6001" s="47">
        <f t="shared" ca="1" si="754"/>
        <v>0.14859376736416946</v>
      </c>
      <c r="S6001" s="97">
        <f t="shared" ca="1" si="759"/>
        <v>5.0437578276638084E-3</v>
      </c>
      <c r="V6001">
        <v>5984</v>
      </c>
      <c r="W6001" s="46">
        <v>1.01877912467087</v>
      </c>
    </row>
    <row r="6002" spans="10:23">
      <c r="J6002">
        <v>5985</v>
      </c>
      <c r="K6002" s="93">
        <f t="shared" ca="1" si="755"/>
        <v>0.97180370426556251</v>
      </c>
      <c r="L6002" s="93">
        <f t="shared" ca="1" si="755"/>
        <v>1.5277953828891231</v>
      </c>
      <c r="M6002" s="93">
        <f t="shared" ca="1" si="756"/>
        <v>0.97180370426556251</v>
      </c>
      <c r="N6002" s="101">
        <f t="shared" ca="1" si="752"/>
        <v>1.7575324965317538</v>
      </c>
      <c r="O6002" s="46">
        <f t="shared" ca="1" si="757"/>
        <v>0.6691311744666435</v>
      </c>
      <c r="P6002" s="46">
        <f t="shared" ca="1" si="758"/>
        <v>0.49470724307342273</v>
      </c>
      <c r="Q6002" s="47">
        <f t="shared" ca="1" si="753"/>
        <v>1.017979037253085</v>
      </c>
      <c r="R6002" s="47">
        <f t="shared" ca="1" si="754"/>
        <v>0.43360257512607142</v>
      </c>
      <c r="S6002" s="97">
        <f t="shared" ca="1" si="759"/>
        <v>0.55136687479635749</v>
      </c>
      <c r="V6002">
        <v>5985</v>
      </c>
      <c r="W6002" s="46">
        <v>0.54455533623432895</v>
      </c>
    </row>
    <row r="6003" spans="10:23">
      <c r="J6003">
        <v>5986</v>
      </c>
      <c r="K6003" s="93">
        <f t="shared" ca="1" si="755"/>
        <v>7.234500152144914E-2</v>
      </c>
      <c r="L6003" s="93">
        <f t="shared" ca="1" si="755"/>
        <v>-0.28481755641872986</v>
      </c>
      <c r="M6003" s="93">
        <f t="shared" ca="1" si="756"/>
        <v>7.234500152144914E-2</v>
      </c>
      <c r="N6003" s="101">
        <f t="shared" ca="1" si="752"/>
        <v>-0.2470234034956803</v>
      </c>
      <c r="O6003" s="46">
        <f t="shared" ca="1" si="757"/>
        <v>0.34625295869149059</v>
      </c>
      <c r="P6003" s="46">
        <f t="shared" ca="1" si="758"/>
        <v>0.3332681351858463</v>
      </c>
      <c r="Q6003" s="47">
        <f t="shared" ca="1" si="753"/>
        <v>0.37222260570277926</v>
      </c>
      <c r="R6003" s="47">
        <f t="shared" ca="1" si="754"/>
        <v>0.10948094092508451</v>
      </c>
      <c r="S6003" s="97">
        <f t="shared" ca="1" si="759"/>
        <v>0.22786694980828753</v>
      </c>
      <c r="V6003">
        <v>5986</v>
      </c>
      <c r="W6003" s="46">
        <v>-0.130519234856669</v>
      </c>
    </row>
    <row r="6004" spans="10:23">
      <c r="J6004">
        <v>5987</v>
      </c>
      <c r="K6004" s="93">
        <f t="shared" ca="1" si="755"/>
        <v>-0.58606080360247403</v>
      </c>
      <c r="L6004" s="93">
        <f t="shared" ca="1" si="755"/>
        <v>1.7575127615163495</v>
      </c>
      <c r="M6004" s="93">
        <f t="shared" ca="1" si="756"/>
        <v>-0.58606080360247403</v>
      </c>
      <c r="N6004" s="101">
        <f t="shared" ca="1" si="752"/>
        <v>1.4798878191985738</v>
      </c>
      <c r="O6004" s="46">
        <f t="shared" ca="1" si="757"/>
        <v>0.1099053743434257</v>
      </c>
      <c r="P6004" s="46">
        <f t="shared" ca="1" si="758"/>
        <v>0.21509434301181385</v>
      </c>
      <c r="Q6004" s="47">
        <f t="shared" ca="1" si="753"/>
        <v>-0.10047256299335056</v>
      </c>
      <c r="R6004" s="47">
        <f t="shared" ca="1" si="754"/>
        <v>0.38870951599850889</v>
      </c>
      <c r="S6004" s="97">
        <f t="shared" ca="1" si="759"/>
        <v>0.24930744517096731</v>
      </c>
      <c r="V6004">
        <v>5987</v>
      </c>
      <c r="W6004" s="46">
        <v>0.197030400320301</v>
      </c>
    </row>
    <row r="6005" spans="10:23">
      <c r="J6005">
        <v>5988</v>
      </c>
      <c r="K6005" s="93">
        <f t="shared" ca="1" si="755"/>
        <v>-0.36590626900812712</v>
      </c>
      <c r="L6005" s="93">
        <f t="shared" ca="1" si="755"/>
        <v>1.0673632051607698</v>
      </c>
      <c r="M6005" s="93">
        <f t="shared" ca="1" si="756"/>
        <v>-0.36590626900812712</v>
      </c>
      <c r="N6005" s="101">
        <f t="shared" ca="1" si="752"/>
        <v>0.89558270835053433</v>
      </c>
      <c r="O6005" s="46">
        <f t="shared" ca="1" si="757"/>
        <v>0.18893413142562196</v>
      </c>
      <c r="P6005" s="46">
        <f t="shared" ca="1" si="758"/>
        <v>0.25460872155291198</v>
      </c>
      <c r="Q6005" s="47">
        <f t="shared" ca="1" si="753"/>
        <v>5.7584951171041954E-2</v>
      </c>
      <c r="R6005" s="47">
        <f t="shared" ca="1" si="754"/>
        <v>0.29423176788608985</v>
      </c>
      <c r="S6005" s="97">
        <f t="shared" ca="1" si="759"/>
        <v>0.24158294965585592</v>
      </c>
      <c r="V6005">
        <v>5988</v>
      </c>
      <c r="W6005" s="46">
        <v>0.27208226400656799</v>
      </c>
    </row>
    <row r="6006" spans="10:23">
      <c r="J6006">
        <v>5989</v>
      </c>
      <c r="K6006" s="93">
        <f t="shared" ca="1" si="755"/>
        <v>-0.41223732110176514</v>
      </c>
      <c r="L6006" s="93">
        <f t="shared" ca="1" si="755"/>
        <v>0.11063942887370544</v>
      </c>
      <c r="M6006" s="93">
        <f t="shared" ca="1" si="756"/>
        <v>-0.41223732110176514</v>
      </c>
      <c r="N6006" s="101">
        <f t="shared" ca="1" si="752"/>
        <v>-2.6205333620658564E-2</v>
      </c>
      <c r="O6006" s="46">
        <f t="shared" ca="1" si="757"/>
        <v>0.17230269810984997</v>
      </c>
      <c r="P6006" s="46">
        <f t="shared" ca="1" si="758"/>
        <v>0.24629300489502598</v>
      </c>
      <c r="Q6006" s="47">
        <f t="shared" ca="1" si="753"/>
        <v>2.4322084539497968E-2</v>
      </c>
      <c r="R6006" s="47">
        <f t="shared" ca="1" si="754"/>
        <v>0.14518556441202257</v>
      </c>
      <c r="S6006" s="97">
        <f t="shared" ca="1" si="759"/>
        <v>0.15874413126093628</v>
      </c>
      <c r="V6006">
        <v>5989</v>
      </c>
      <c r="W6006" s="46">
        <v>0.114755545253191</v>
      </c>
    </row>
    <row r="6007" spans="10:23">
      <c r="J6007">
        <v>5990</v>
      </c>
      <c r="K6007" s="93">
        <f t="shared" ca="1" si="755"/>
        <v>-0.7960924886040841</v>
      </c>
      <c r="L6007" s="93">
        <f t="shared" ca="1" si="755"/>
        <v>-2.562008267686025</v>
      </c>
      <c r="M6007" s="93">
        <f t="shared" ca="1" si="756"/>
        <v>-0.7960924886040841</v>
      </c>
      <c r="N6007" s="101">
        <f t="shared" ca="1" si="752"/>
        <v>-2.6821722371903007</v>
      </c>
      <c r="O6007" s="46">
        <f t="shared" ca="1" si="757"/>
        <v>3.451041123652987E-2</v>
      </c>
      <c r="P6007" s="46">
        <f t="shared" ca="1" si="758"/>
        <v>0.17739686145836592</v>
      </c>
      <c r="Q6007" s="47">
        <f t="shared" ca="1" si="753"/>
        <v>-0.25126248920714223</v>
      </c>
      <c r="R6007" s="47">
        <f t="shared" ca="1" si="754"/>
        <v>-0.28426433676406632</v>
      </c>
      <c r="S6007" s="97">
        <f t="shared" ca="1" si="759"/>
        <v>-0.12487696276376822</v>
      </c>
      <c r="V6007">
        <v>5990</v>
      </c>
      <c r="W6007" s="46">
        <v>0.19940886358090801</v>
      </c>
    </row>
    <row r="6008" spans="10:23">
      <c r="J6008">
        <v>5991</v>
      </c>
      <c r="K6008" s="93">
        <f t="shared" ca="1" si="755"/>
        <v>2.4875174170429299</v>
      </c>
      <c r="L6008" s="93">
        <f t="shared" ca="1" si="755"/>
        <v>1.6796912044226762</v>
      </c>
      <c r="M6008" s="93">
        <f t="shared" ca="1" si="756"/>
        <v>2.4875174170429299</v>
      </c>
      <c r="N6008" s="101">
        <f t="shared" ca="1" si="752"/>
        <v>2.3835733348921009</v>
      </c>
      <c r="O6008" s="46">
        <f t="shared" ca="1" si="757"/>
        <v>1.2132261259240376</v>
      </c>
      <c r="P6008" s="46">
        <f t="shared" ca="1" si="758"/>
        <v>0.76675471880211976</v>
      </c>
      <c r="Q6008" s="47">
        <f t="shared" ca="1" si="753"/>
        <v>2.1061689401678736</v>
      </c>
      <c r="R6008" s="47">
        <f t="shared" ca="1" si="754"/>
        <v>0.53482867692903668</v>
      </c>
      <c r="S6008" s="97">
        <f t="shared" ca="1" si="759"/>
        <v>0.87402740142653712</v>
      </c>
      <c r="V6008">
        <v>5991</v>
      </c>
      <c r="W6008" s="46">
        <v>0.12482814148186901</v>
      </c>
    </row>
    <row r="6009" spans="10:23">
      <c r="J6009">
        <v>5992</v>
      </c>
      <c r="K6009" s="93">
        <f t="shared" ca="1" si="755"/>
        <v>5.4552800768694176E-2</v>
      </c>
      <c r="L6009" s="93">
        <f t="shared" ca="1" si="755"/>
        <v>7.0519786204522872E-3</v>
      </c>
      <c r="M6009" s="93">
        <f t="shared" ca="1" si="756"/>
        <v>5.4552800768694176E-2</v>
      </c>
      <c r="N6009" s="101">
        <f t="shared" ca="1" si="752"/>
        <v>2.4034876834740124E-2</v>
      </c>
      <c r="O6009" s="46">
        <f t="shared" ca="1" si="757"/>
        <v>0.33986610177828647</v>
      </c>
      <c r="P6009" s="46">
        <f t="shared" ca="1" si="758"/>
        <v>0.33007470672924422</v>
      </c>
      <c r="Q6009" s="47">
        <f t="shared" ca="1" si="753"/>
        <v>0.35944889187637102</v>
      </c>
      <c r="R6009" s="47">
        <f t="shared" ca="1" si="754"/>
        <v>0.15330902912317504</v>
      </c>
      <c r="S6009" s="97">
        <f t="shared" ca="1" si="759"/>
        <v>0.24658756545073074</v>
      </c>
      <c r="V6009">
        <v>5992</v>
      </c>
      <c r="W6009" s="46">
        <v>0.84754857607520395</v>
      </c>
    </row>
    <row r="6010" spans="10:23">
      <c r="J6010">
        <v>5993</v>
      </c>
      <c r="K6010" s="93">
        <f t="shared" ca="1" si="755"/>
        <v>0.75157906242894601</v>
      </c>
      <c r="L6010" s="93">
        <f t="shared" ca="1" si="755"/>
        <v>-2.2910261786237247</v>
      </c>
      <c r="M6010" s="93">
        <f t="shared" ca="1" si="756"/>
        <v>0.75157906242894601</v>
      </c>
      <c r="N6010" s="101">
        <f t="shared" ca="1" si="752"/>
        <v>-1.9330644011472404</v>
      </c>
      <c r="O6010" s="46">
        <f t="shared" ca="1" si="757"/>
        <v>0.59007725102469355</v>
      </c>
      <c r="P6010" s="46">
        <f t="shared" ca="1" si="758"/>
        <v>0.45518028135244776</v>
      </c>
      <c r="Q6010" s="47">
        <f t="shared" ca="1" si="753"/>
        <v>0.85987119036918513</v>
      </c>
      <c r="R6010" s="47">
        <f t="shared" ca="1" si="754"/>
        <v>-0.16313922570693956</v>
      </c>
      <c r="S6010" s="97">
        <f t="shared" ca="1" si="759"/>
        <v>0.21346901265887699</v>
      </c>
      <c r="V6010">
        <v>5993</v>
      </c>
      <c r="W6010" s="46">
        <v>0.33707046975006699</v>
      </c>
    </row>
    <row r="6011" spans="10:23">
      <c r="J6011">
        <v>5994</v>
      </c>
      <c r="K6011" s="93">
        <f t="shared" ca="1" si="755"/>
        <v>0.52186417051946221</v>
      </c>
      <c r="L6011" s="93">
        <f t="shared" ca="1" si="755"/>
        <v>1.9096179399744251</v>
      </c>
      <c r="M6011" s="93">
        <f t="shared" ca="1" si="756"/>
        <v>0.52186417051946221</v>
      </c>
      <c r="N6011" s="101">
        <f t="shared" ca="1" si="752"/>
        <v>1.9764411782692088</v>
      </c>
      <c r="O6011" s="46">
        <f t="shared" ca="1" si="757"/>
        <v>0.50761661752319431</v>
      </c>
      <c r="P6011" s="46">
        <f t="shared" ca="1" si="758"/>
        <v>0.41394996460169814</v>
      </c>
      <c r="Q6011" s="47">
        <f t="shared" ca="1" si="753"/>
        <v>0.69494992336618666</v>
      </c>
      <c r="R6011" s="47">
        <f t="shared" ca="1" si="754"/>
        <v>0.46899846489125913</v>
      </c>
      <c r="S6011" s="97">
        <f t="shared" ca="1" si="759"/>
        <v>0.48830754120722675</v>
      </c>
      <c r="V6011">
        <v>5994</v>
      </c>
      <c r="W6011" s="46">
        <v>0.20449950268734099</v>
      </c>
    </row>
    <row r="6012" spans="10:23">
      <c r="J6012">
        <v>5995</v>
      </c>
      <c r="K6012" s="93">
        <f t="shared" ca="1" si="755"/>
        <v>-0.65650211137367243</v>
      </c>
      <c r="L6012" s="93">
        <f t="shared" ca="1" si="755"/>
        <v>9.7898965411796421E-2</v>
      </c>
      <c r="M6012" s="93">
        <f t="shared" ca="1" si="756"/>
        <v>-0.65650211137367243</v>
      </c>
      <c r="N6012" s="101">
        <f t="shared" ca="1" si="752"/>
        <v>-0.11596603588858843</v>
      </c>
      <c r="O6012" s="46">
        <f t="shared" ca="1" si="757"/>
        <v>8.4619095272864098E-2</v>
      </c>
      <c r="P6012" s="46">
        <f t="shared" ca="1" si="758"/>
        <v>0.20245120347653303</v>
      </c>
      <c r="Q6012" s="47">
        <f t="shared" ca="1" si="753"/>
        <v>-0.15104512113447377</v>
      </c>
      <c r="R6012" s="47">
        <f t="shared" ca="1" si="754"/>
        <v>0.13067193298587401</v>
      </c>
      <c r="S6012" s="97">
        <f t="shared" ca="1" si="759"/>
        <v>0.10764551412936905</v>
      </c>
      <c r="V6012">
        <v>5995</v>
      </c>
      <c r="W6012" s="46">
        <v>-5.11587329374254E-2</v>
      </c>
    </row>
    <row r="6013" spans="10:23">
      <c r="J6013">
        <v>5996</v>
      </c>
      <c r="K6013" s="93">
        <f t="shared" ca="1" si="755"/>
        <v>0.58706774131805173</v>
      </c>
      <c r="L6013" s="93">
        <f t="shared" ca="1" si="755"/>
        <v>-1.1149609807559102</v>
      </c>
      <c r="M6013" s="93">
        <f t="shared" ca="1" si="756"/>
        <v>0.58706774131805173</v>
      </c>
      <c r="N6013" s="101">
        <f t="shared" ca="1" si="752"/>
        <v>-0.87037504954010103</v>
      </c>
      <c r="O6013" s="46">
        <f t="shared" ca="1" si="757"/>
        <v>0.53102270891726111</v>
      </c>
      <c r="P6013" s="46">
        <f t="shared" ca="1" si="758"/>
        <v>0.42565301029873154</v>
      </c>
      <c r="Q6013" s="47">
        <f t="shared" ca="1" si="753"/>
        <v>0.74176210615432026</v>
      </c>
      <c r="R6013" s="47">
        <f t="shared" ca="1" si="754"/>
        <v>8.6896613229403563E-3</v>
      </c>
      <c r="S6013" s="97">
        <f t="shared" ca="1" si="759"/>
        <v>0.26985618512010073</v>
      </c>
      <c r="V6013">
        <v>5996</v>
      </c>
      <c r="W6013" s="46">
        <v>0.21772347555313001</v>
      </c>
    </row>
    <row r="6014" spans="10:23">
      <c r="J6014">
        <v>5997</v>
      </c>
      <c r="K6014" s="93">
        <f t="shared" ca="1" si="755"/>
        <v>-2.3872097848342886</v>
      </c>
      <c r="L6014" s="93">
        <f t="shared" ca="1" si="755"/>
        <v>2.8644628180172028E-2</v>
      </c>
      <c r="M6014" s="93">
        <f t="shared" ca="1" si="756"/>
        <v>-2.3872097848342886</v>
      </c>
      <c r="N6014" s="101">
        <f t="shared" ca="1" si="752"/>
        <v>-0.73202877492600293</v>
      </c>
      <c r="O6014" s="46">
        <f t="shared" ca="1" si="757"/>
        <v>-0.53665212477369406</v>
      </c>
      <c r="P6014" s="46">
        <f t="shared" ca="1" si="758"/>
        <v>-0.10818440654674605</v>
      </c>
      <c r="Q6014" s="47">
        <f t="shared" ca="1" si="753"/>
        <v>-1.3935875612275901</v>
      </c>
      <c r="R6014" s="47">
        <f t="shared" ca="1" si="754"/>
        <v>3.1059214904821678E-2</v>
      </c>
      <c r="S6014" s="97">
        <f t="shared" ca="1" si="759"/>
        <v>-0.2527964549344362</v>
      </c>
      <c r="V6014">
        <v>5997</v>
      </c>
      <c r="W6014" s="46">
        <v>-5.9956182061582403E-2</v>
      </c>
    </row>
    <row r="6015" spans="10:23">
      <c r="J6015">
        <v>5998</v>
      </c>
      <c r="K6015" s="93">
        <f t="shared" ca="1" si="755"/>
        <v>-0.84672617087654745</v>
      </c>
      <c r="L6015" s="93">
        <f t="shared" ca="1" si="755"/>
        <v>0.11801373460450278</v>
      </c>
      <c r="M6015" s="93">
        <f t="shared" ca="1" si="756"/>
        <v>-0.84672617087654745</v>
      </c>
      <c r="N6015" s="101">
        <f t="shared" ca="1" si="752"/>
        <v>-0.15739107971906391</v>
      </c>
      <c r="O6015" s="46">
        <f t="shared" ca="1" si="757"/>
        <v>1.6334465036462964E-2</v>
      </c>
      <c r="P6015" s="46">
        <f t="shared" ca="1" si="758"/>
        <v>0.16830888835833246</v>
      </c>
      <c r="Q6015" s="47">
        <f t="shared" ca="1" si="753"/>
        <v>-0.28761438160727604</v>
      </c>
      <c r="R6015" s="47">
        <f t="shared" ca="1" si="754"/>
        <v>0.12397381451334977</v>
      </c>
      <c r="S6015" s="97">
        <f t="shared" ca="1" si="759"/>
        <v>7.0154139774906366E-2</v>
      </c>
      <c r="V6015">
        <v>5998</v>
      </c>
      <c r="W6015" s="46">
        <v>0.609542548585013</v>
      </c>
    </row>
    <row r="6016" spans="10:23">
      <c r="J6016">
        <v>5999</v>
      </c>
      <c r="K6016" s="93">
        <f t="shared" ca="1" si="755"/>
        <v>-7.3059326809277641E-3</v>
      </c>
      <c r="L6016" s="93">
        <f t="shared" ca="1" si="755"/>
        <v>-1.3883990863476869</v>
      </c>
      <c r="M6016" s="93">
        <f t="shared" ca="1" si="756"/>
        <v>-7.3059326809277641E-3</v>
      </c>
      <c r="N6016" s="101">
        <f t="shared" ca="1" si="752"/>
        <v>-1.318641282745155</v>
      </c>
      <c r="O6016" s="46">
        <f t="shared" ca="1" si="757"/>
        <v>0.31766070488191916</v>
      </c>
      <c r="P6016" s="46">
        <f t="shared" ca="1" si="758"/>
        <v>0.31897200828106059</v>
      </c>
      <c r="Q6016" s="47">
        <f t="shared" ca="1" si="753"/>
        <v>0.31503809808363636</v>
      </c>
      <c r="R6016" s="47">
        <f t="shared" ca="1" si="754"/>
        <v>-6.3791621968562917E-2</v>
      </c>
      <c r="S6016" s="97">
        <f t="shared" ca="1" si="759"/>
        <v>0.12693454145667812</v>
      </c>
      <c r="V6016">
        <v>5999</v>
      </c>
      <c r="W6016" s="46">
        <v>0.31823970894766301</v>
      </c>
    </row>
    <row r="6017" spans="10:23">
      <c r="J6017">
        <v>6000</v>
      </c>
      <c r="K6017" s="93">
        <f t="shared" ca="1" si="755"/>
        <v>-0.14652129803842864</v>
      </c>
      <c r="L6017" s="93">
        <f t="shared" ca="1" si="755"/>
        <v>0.5290442585368309</v>
      </c>
      <c r="M6017" s="93">
        <f t="shared" ca="1" si="756"/>
        <v>-0.14652129803842864</v>
      </c>
      <c r="N6017" s="101">
        <f t="shared" ca="1" si="752"/>
        <v>0.45498090754381626</v>
      </c>
      <c r="O6017" s="46">
        <f t="shared" ca="1" si="757"/>
        <v>0.26768663865966635</v>
      </c>
      <c r="P6017" s="46">
        <f t="shared" ca="1" si="758"/>
        <v>0.29398497516993416</v>
      </c>
      <c r="Q6017" s="47">
        <f t="shared" ca="1" si="753"/>
        <v>0.21508996563913074</v>
      </c>
      <c r="R6017" s="47">
        <f t="shared" ca="1" si="754"/>
        <v>0.22298976575114476</v>
      </c>
      <c r="S6017" s="97">
        <f t="shared" ca="1" si="759"/>
        <v>0.24533820220540556</v>
      </c>
      <c r="V6017">
        <v>6000</v>
      </c>
      <c r="W6017" s="46">
        <v>0.32850547016596199</v>
      </c>
    </row>
    <row r="6018" spans="10:23">
      <c r="J6018">
        <v>6001</v>
      </c>
      <c r="K6018" s="93">
        <f t="shared" ca="1" si="755"/>
        <v>1.2841593905111823</v>
      </c>
      <c r="L6018" s="93">
        <f t="shared" ca="1" si="755"/>
        <v>-0.18513029094655969</v>
      </c>
      <c r="M6018" s="93">
        <f t="shared" ca="1" si="756"/>
        <v>1.2841593905111823</v>
      </c>
      <c r="N6018" s="101">
        <f t="shared" ca="1" si="752"/>
        <v>0.23287257805706085</v>
      </c>
      <c r="O6018" s="46">
        <f t="shared" ca="1" si="757"/>
        <v>0.78125733029183309</v>
      </c>
      <c r="P6018" s="46">
        <f t="shared" ca="1" si="758"/>
        <v>0.55077032098601753</v>
      </c>
      <c r="Q6018" s="47">
        <f t="shared" ca="1" si="753"/>
        <v>1.2422313489034642</v>
      </c>
      <c r="R6018" s="47">
        <f t="shared" ca="1" si="754"/>
        <v>0.18707651697523725</v>
      </c>
      <c r="S6018" s="97">
        <f t="shared" ca="1" si="759"/>
        <v>0.4841669236335352</v>
      </c>
      <c r="V6018">
        <v>6001</v>
      </c>
      <c r="W6018" s="46">
        <v>0.44948278462951102</v>
      </c>
    </row>
    <row r="6019" spans="10:23">
      <c r="J6019">
        <v>6002</v>
      </c>
      <c r="K6019" s="93">
        <f t="shared" ca="1" si="755"/>
        <v>1.7142586343145236</v>
      </c>
      <c r="L6019" s="93">
        <f t="shared" ca="1" si="755"/>
        <v>-0.45976550374527642</v>
      </c>
      <c r="M6019" s="93">
        <f t="shared" ca="1" si="756"/>
        <v>1.7142586343145236</v>
      </c>
      <c r="N6019" s="101">
        <f t="shared" ca="1" si="752"/>
        <v>0.10927675813231064</v>
      </c>
      <c r="O6019" s="46">
        <f t="shared" ca="1" si="757"/>
        <v>0.93564982882655712</v>
      </c>
      <c r="P6019" s="46">
        <f t="shared" ca="1" si="758"/>
        <v>0.62796657025337954</v>
      </c>
      <c r="Q6019" s="47">
        <f t="shared" ca="1" si="753"/>
        <v>1.5510163459729123</v>
      </c>
      <c r="R6019" s="47">
        <f t="shared" ca="1" si="754"/>
        <v>0.16709200113615655</v>
      </c>
      <c r="S6019" s="97">
        <f t="shared" ca="1" si="759"/>
        <v>0.55137091498135682</v>
      </c>
      <c r="V6019">
        <v>6002</v>
      </c>
      <c r="W6019" s="46">
        <v>0.13099947329338699</v>
      </c>
    </row>
    <row r="6020" spans="10:23">
      <c r="J6020">
        <v>6003</v>
      </c>
      <c r="K6020" s="93">
        <f t="shared" ca="1" si="755"/>
        <v>-1.521748287310626E-2</v>
      </c>
      <c r="L6020" s="93">
        <f t="shared" ca="1" si="755"/>
        <v>-1.9755405504968564</v>
      </c>
      <c r="M6020" s="93">
        <f t="shared" ca="1" si="756"/>
        <v>-1.521748287310626E-2</v>
      </c>
      <c r="N6020" s="101">
        <f t="shared" ca="1" si="752"/>
        <v>-1.877816284435631</v>
      </c>
      <c r="O6020" s="46">
        <f t="shared" ca="1" si="757"/>
        <v>0.31482069988527744</v>
      </c>
      <c r="P6020" s="46">
        <f t="shared" ca="1" si="758"/>
        <v>0.31755200578273973</v>
      </c>
      <c r="Q6020" s="47">
        <f t="shared" ca="1" si="753"/>
        <v>0.30935808809035292</v>
      </c>
      <c r="R6020" s="47">
        <f t="shared" ca="1" si="754"/>
        <v>-0.15420602016507928</v>
      </c>
      <c r="S6020" s="97">
        <f t="shared" ca="1" si="759"/>
        <v>8.0307339860099081E-2</v>
      </c>
      <c r="V6020">
        <v>6003</v>
      </c>
      <c r="W6020" s="46">
        <v>-9.83004362791466E-2</v>
      </c>
    </row>
    <row r="6021" spans="10:23">
      <c r="J6021">
        <v>6004</v>
      </c>
      <c r="K6021" s="93">
        <f t="shared" ca="1" si="755"/>
        <v>1.4177253002543393</v>
      </c>
      <c r="L6021" s="93">
        <f t="shared" ca="1" si="755"/>
        <v>0.68302162219760398</v>
      </c>
      <c r="M6021" s="93">
        <f t="shared" ca="1" si="756"/>
        <v>1.4177253002543393</v>
      </c>
      <c r="N6021" s="101">
        <f t="shared" ca="1" si="752"/>
        <v>1.0984297673627004</v>
      </c>
      <c r="O6021" s="46">
        <f t="shared" ca="1" si="757"/>
        <v>0.82920341441407919</v>
      </c>
      <c r="P6021" s="46">
        <f t="shared" ca="1" si="758"/>
        <v>0.57474336304714058</v>
      </c>
      <c r="Q6021" s="47">
        <f t="shared" ca="1" si="753"/>
        <v>1.3381235171479564</v>
      </c>
      <c r="R6021" s="47">
        <f t="shared" ca="1" si="754"/>
        <v>0.32703061388434185</v>
      </c>
      <c r="S6021" s="97">
        <f t="shared" ca="1" si="759"/>
        <v>0.57811701414921046</v>
      </c>
      <c r="V6021">
        <v>6004</v>
      </c>
      <c r="W6021" s="46">
        <v>-1.19924728505748E-2</v>
      </c>
    </row>
    <row r="6022" spans="10:23">
      <c r="J6022">
        <v>6005</v>
      </c>
      <c r="K6022" s="93">
        <f t="shared" ca="1" si="755"/>
        <v>0.11940526160578442</v>
      </c>
      <c r="L6022" s="93">
        <f t="shared" ca="1" si="755"/>
        <v>-6.684430107236472E-2</v>
      </c>
      <c r="M6022" s="93">
        <f t="shared" ca="1" si="756"/>
        <v>0.11940526160578442</v>
      </c>
      <c r="N6022" s="101">
        <f t="shared" ca="1" si="752"/>
        <v>-2.5400406189565815E-2</v>
      </c>
      <c r="O6022" s="46">
        <f t="shared" ca="1" si="757"/>
        <v>0.36314615541479539</v>
      </c>
      <c r="P6022" s="46">
        <f t="shared" ca="1" si="758"/>
        <v>0.34171473354749871</v>
      </c>
      <c r="Q6022" s="47">
        <f t="shared" ca="1" si="753"/>
        <v>0.40600899914938882</v>
      </c>
      <c r="R6022" s="47">
        <f t="shared" ca="1" si="754"/>
        <v>0.14531571513237684</v>
      </c>
      <c r="S6022" s="97">
        <f t="shared" ca="1" si="759"/>
        <v>0.25423093527358609</v>
      </c>
      <c r="V6022">
        <v>6005</v>
      </c>
      <c r="W6022" s="46">
        <v>1.2907429277265401</v>
      </c>
    </row>
    <row r="6023" spans="10:23">
      <c r="J6023">
        <v>6006</v>
      </c>
      <c r="K6023" s="93">
        <f t="shared" ca="1" si="755"/>
        <v>-0.86105584646091748</v>
      </c>
      <c r="L6023" s="93">
        <f t="shared" ca="1" si="755"/>
        <v>0.98067112522593058</v>
      </c>
      <c r="M6023" s="93">
        <f t="shared" ca="1" si="756"/>
        <v>-0.86105584646091748</v>
      </c>
      <c r="N6023" s="101">
        <f t="shared" ca="1" si="752"/>
        <v>0.65592273118811084</v>
      </c>
      <c r="O6023" s="46">
        <f t="shared" ca="1" si="757"/>
        <v>1.1190548955377022E-2</v>
      </c>
      <c r="P6023" s="46">
        <f t="shared" ca="1" si="758"/>
        <v>0.16573693031778949</v>
      </c>
      <c r="Q6023" s="47">
        <f t="shared" ca="1" si="753"/>
        <v>-0.29790221376944792</v>
      </c>
      <c r="R6023" s="47">
        <f t="shared" ca="1" si="754"/>
        <v>0.25548054949931753</v>
      </c>
      <c r="S6023" s="97">
        <f t="shared" ca="1" si="759"/>
        <v>0.13333554922734728</v>
      </c>
      <c r="V6023">
        <v>6006</v>
      </c>
      <c r="W6023" s="46">
        <v>-8.1910663283702001E-2</v>
      </c>
    </row>
    <row r="6024" spans="10:23">
      <c r="J6024">
        <v>6007</v>
      </c>
      <c r="K6024" s="93">
        <f t="shared" ca="1" si="755"/>
        <v>-0.87260153092164228</v>
      </c>
      <c r="L6024" s="93">
        <f t="shared" ca="1" si="755"/>
        <v>-0.11705310387736979</v>
      </c>
      <c r="M6024" s="93">
        <f t="shared" ca="1" si="756"/>
        <v>-0.87260153092164228</v>
      </c>
      <c r="N6024" s="101">
        <f t="shared" ca="1" si="752"/>
        <v>-0.38848294235526837</v>
      </c>
      <c r="O6024" s="46">
        <f t="shared" ca="1" si="757"/>
        <v>7.0460006985103019E-3</v>
      </c>
      <c r="P6024" s="46">
        <f t="shared" ca="1" si="758"/>
        <v>0.16366465618935613</v>
      </c>
      <c r="Q6024" s="47">
        <f t="shared" ca="1" si="753"/>
        <v>-0.30619131028318136</v>
      </c>
      <c r="R6024" s="47">
        <f t="shared" ca="1" si="754"/>
        <v>8.6607995896282763E-2</v>
      </c>
      <c r="S6024" s="97">
        <f t="shared" ca="1" si="759"/>
        <v>4.6826998297396533E-2</v>
      </c>
      <c r="V6024">
        <v>6007</v>
      </c>
      <c r="W6024" s="46">
        <v>0.135761158461845</v>
      </c>
    </row>
    <row r="6025" spans="10:23">
      <c r="J6025">
        <v>6008</v>
      </c>
      <c r="K6025" s="93">
        <f t="shared" ca="1" si="755"/>
        <v>1.0442484814470447</v>
      </c>
      <c r="L6025" s="93">
        <f t="shared" ca="1" si="755"/>
        <v>-2.0756502108673995</v>
      </c>
      <c r="M6025" s="93">
        <f t="shared" ca="1" si="756"/>
        <v>1.0442484814470447</v>
      </c>
      <c r="N6025" s="101">
        <f t="shared" ca="1" si="752"/>
        <v>-1.6357946260965497</v>
      </c>
      <c r="O6025" s="46">
        <f t="shared" ca="1" si="757"/>
        <v>0.69513663789395108</v>
      </c>
      <c r="P6025" s="46">
        <f t="shared" ca="1" si="758"/>
        <v>0.50770997478707658</v>
      </c>
      <c r="Q6025" s="47">
        <f t="shared" ca="1" si="753"/>
        <v>1.0699899641077002</v>
      </c>
      <c r="R6025" s="47">
        <f t="shared" ca="1" si="754"/>
        <v>-0.11507293566899596</v>
      </c>
      <c r="S6025" s="97">
        <f t="shared" ca="1" si="759"/>
        <v>0.29003185111247753</v>
      </c>
      <c r="V6025">
        <v>6008</v>
      </c>
      <c r="W6025" s="46">
        <v>-4.4360219974485103E-2</v>
      </c>
    </row>
    <row r="6026" spans="10:23">
      <c r="J6026">
        <v>6009</v>
      </c>
      <c r="K6026" s="93">
        <f t="shared" ca="1" si="755"/>
        <v>1.2628975448212711</v>
      </c>
      <c r="L6026" s="93">
        <f t="shared" ca="1" si="755"/>
        <v>0.75005684462411859</v>
      </c>
      <c r="M6026" s="93">
        <f t="shared" ca="1" si="756"/>
        <v>1.2628975448212711</v>
      </c>
      <c r="N6026" s="101">
        <f t="shared" ca="1" si="752"/>
        <v>1.1127460351865457</v>
      </c>
      <c r="O6026" s="46">
        <f t="shared" ca="1" si="757"/>
        <v>0.77362497676687281</v>
      </c>
      <c r="P6026" s="46">
        <f t="shared" ca="1" si="758"/>
        <v>0.54695414422353739</v>
      </c>
      <c r="Q6026" s="47">
        <f t="shared" ca="1" si="753"/>
        <v>1.2269666418535436</v>
      </c>
      <c r="R6026" s="47">
        <f t="shared" ca="1" si="754"/>
        <v>0.32934544687186806</v>
      </c>
      <c r="S6026" s="97">
        <f t="shared" ca="1" si="759"/>
        <v>0.55148521181937049</v>
      </c>
      <c r="V6026">
        <v>6009</v>
      </c>
      <c r="W6026" s="46">
        <v>0.25012625798249499</v>
      </c>
    </row>
    <row r="6027" spans="10:23">
      <c r="J6027">
        <v>6010</v>
      </c>
      <c r="K6027" s="93">
        <f t="shared" ca="1" si="755"/>
        <v>-2.8294728301802685</v>
      </c>
      <c r="L6027" s="93">
        <f t="shared" ca="1" si="755"/>
        <v>1.2092608729676986</v>
      </c>
      <c r="M6027" s="93">
        <f t="shared" ca="1" si="756"/>
        <v>-2.8294728301802685</v>
      </c>
      <c r="N6027" s="101">
        <f t="shared" ca="1" si="752"/>
        <v>0.24664406847084885</v>
      </c>
      <c r="O6027" s="46">
        <f t="shared" ca="1" si="757"/>
        <v>-0.69541105672792725</v>
      </c>
      <c r="P6027" s="46">
        <f t="shared" ca="1" si="758"/>
        <v>-0.18756387252386264</v>
      </c>
      <c r="Q6027" s="47">
        <f t="shared" ca="1" si="753"/>
        <v>-1.7111054251360565</v>
      </c>
      <c r="R6027" s="47">
        <f t="shared" ca="1" si="754"/>
        <v>0.18930326354700364</v>
      </c>
      <c r="S6027" s="97">
        <f t="shared" ca="1" si="759"/>
        <v>-0.25305389659046179</v>
      </c>
      <c r="V6027">
        <v>6010</v>
      </c>
      <c r="W6027" s="46">
        <v>-0.114560977479243</v>
      </c>
    </row>
    <row r="6028" spans="10:23">
      <c r="J6028">
        <v>6011</v>
      </c>
      <c r="K6028" s="93">
        <f t="shared" ca="1" si="755"/>
        <v>-1.4347113660881901</v>
      </c>
      <c r="L6028" s="93">
        <f t="shared" ca="1" si="755"/>
        <v>-0.49970471010657624</v>
      </c>
      <c r="M6028" s="93">
        <f t="shared" ca="1" si="756"/>
        <v>-1.4347113660881901</v>
      </c>
      <c r="N6028" s="101">
        <f t="shared" ca="1" si="752"/>
        <v>-0.93003203489379616</v>
      </c>
      <c r="O6028" s="46">
        <f t="shared" ca="1" si="757"/>
        <v>-0.19473427014053135</v>
      </c>
      <c r="P6028" s="46">
        <f t="shared" ca="1" si="758"/>
        <v>6.2774520769835307E-2</v>
      </c>
      <c r="Q6028" s="47">
        <f t="shared" ca="1" si="753"/>
        <v>-0.70975185196126467</v>
      </c>
      <c r="R6028" s="47">
        <f t="shared" ca="1" si="754"/>
        <v>-9.564251663809753E-4</v>
      </c>
      <c r="S6028" s="97">
        <f t="shared" ca="1" si="759"/>
        <v>-9.7845347653456163E-2</v>
      </c>
      <c r="V6028">
        <v>6011</v>
      </c>
      <c r="W6028" s="46">
        <v>0.104153771451025</v>
      </c>
    </row>
    <row r="6029" spans="10:23">
      <c r="J6029">
        <v>6012</v>
      </c>
      <c r="K6029" s="93">
        <f t="shared" ca="1" si="755"/>
        <v>0.71390639260252231</v>
      </c>
      <c r="L6029" s="93">
        <f t="shared" ca="1" si="755"/>
        <v>-0.48093921815816909</v>
      </c>
      <c r="M6029" s="93">
        <f t="shared" ca="1" si="756"/>
        <v>0.71390639260252231</v>
      </c>
      <c r="N6029" s="101">
        <f t="shared" ca="1" si="752"/>
        <v>-0.22893213892077266</v>
      </c>
      <c r="O6029" s="46">
        <f t="shared" ca="1" si="757"/>
        <v>0.57655391262134881</v>
      </c>
      <c r="P6029" s="46">
        <f t="shared" ca="1" si="758"/>
        <v>0.44841861215077539</v>
      </c>
      <c r="Q6029" s="47">
        <f t="shared" ca="1" si="753"/>
        <v>0.83282451356249554</v>
      </c>
      <c r="R6029" s="47">
        <f t="shared" ca="1" si="754"/>
        <v>0.11240616253586685</v>
      </c>
      <c r="S6029" s="97">
        <f t="shared" ca="1" si="759"/>
        <v>0.34448003757860785</v>
      </c>
      <c r="V6029">
        <v>6012</v>
      </c>
      <c r="W6029" s="46">
        <v>0.61786857035161902</v>
      </c>
    </row>
    <row r="6030" spans="10:23">
      <c r="J6030">
        <v>6013</v>
      </c>
      <c r="K6030" s="93">
        <f t="shared" ca="1" si="755"/>
        <v>1.2705150258837219</v>
      </c>
      <c r="L6030" s="93">
        <f t="shared" ca="1" si="755"/>
        <v>1.2087852344422527</v>
      </c>
      <c r="M6030" s="93">
        <f t="shared" ca="1" si="756"/>
        <v>1.2705150258837219</v>
      </c>
      <c r="N6030" s="101">
        <f t="shared" ca="1" si="752"/>
        <v>1.5500812393806562</v>
      </c>
      <c r="O6030" s="46">
        <f t="shared" ca="1" si="757"/>
        <v>0.77635941992323065</v>
      </c>
      <c r="P6030" s="46">
        <f t="shared" ca="1" si="758"/>
        <v>0.54832136580171631</v>
      </c>
      <c r="Q6030" s="47">
        <f t="shared" ca="1" si="753"/>
        <v>1.2324355281662593</v>
      </c>
      <c r="R6030" s="47">
        <f t="shared" ca="1" si="754"/>
        <v>0.40005926486770316</v>
      </c>
      <c r="S6030" s="97">
        <f t="shared" ca="1" si="759"/>
        <v>0.58820934239546685</v>
      </c>
      <c r="V6030">
        <v>6013</v>
      </c>
      <c r="W6030" s="46">
        <v>0.53776642405388897</v>
      </c>
    </row>
    <row r="6031" spans="10:23">
      <c r="J6031">
        <v>6014</v>
      </c>
      <c r="K6031" s="93">
        <f t="shared" ca="1" si="755"/>
        <v>-1.0624158821308025</v>
      </c>
      <c r="L6031" s="93">
        <f t="shared" ca="1" si="755"/>
        <v>-1.2903651344655085</v>
      </c>
      <c r="M6031" s="93">
        <f t="shared" ca="1" si="756"/>
        <v>-1.0624158821308025</v>
      </c>
      <c r="N6031" s="101">
        <f t="shared" ca="1" si="752"/>
        <v>-1.5612455749556906</v>
      </c>
      <c r="O6031" s="46">
        <f t="shared" ca="1" si="757"/>
        <v>-6.1091556767946753E-2</v>
      </c>
      <c r="P6031" s="46">
        <f t="shared" ca="1" si="758"/>
        <v>0.12959587745612761</v>
      </c>
      <c r="Q6031" s="47">
        <f t="shared" ca="1" si="753"/>
        <v>-0.44246642521609547</v>
      </c>
      <c r="R6031" s="47">
        <f t="shared" ca="1" si="754"/>
        <v>-0.10301891398590024</v>
      </c>
      <c r="S6031" s="97">
        <f t="shared" ca="1" si="759"/>
        <v>-8.2055235376923497E-2</v>
      </c>
      <c r="V6031">
        <v>6014</v>
      </c>
      <c r="W6031" s="46">
        <v>0.49664306028170202</v>
      </c>
    </row>
    <row r="6032" spans="10:23">
      <c r="J6032">
        <v>6015</v>
      </c>
      <c r="K6032" s="93">
        <f t="shared" ca="1" si="755"/>
        <v>0.78763884740175227</v>
      </c>
      <c r="L6032" s="93">
        <f t="shared" ca="1" si="755"/>
        <v>-0.53317141550041469</v>
      </c>
      <c r="M6032" s="93">
        <f t="shared" ca="1" si="756"/>
        <v>0.78763884740175227</v>
      </c>
      <c r="N6032" s="101">
        <f t="shared" ca="1" si="752"/>
        <v>-0.25500403239072805</v>
      </c>
      <c r="O6032" s="46">
        <f t="shared" ca="1" si="757"/>
        <v>0.60302161300344204</v>
      </c>
      <c r="P6032" s="46">
        <f t="shared" ca="1" si="758"/>
        <v>0.461652462341822</v>
      </c>
      <c r="Q6032" s="47">
        <f t="shared" ca="1" si="753"/>
        <v>0.88575991432668211</v>
      </c>
      <c r="R6032" s="47">
        <f t="shared" ca="1" si="754"/>
        <v>0.10819053316974125</v>
      </c>
      <c r="S6032" s="97">
        <f t="shared" ca="1" si="759"/>
        <v>0.35560607308659165</v>
      </c>
      <c r="V6032">
        <v>6015</v>
      </c>
      <c r="W6032" s="46">
        <v>0.18535540579217499</v>
      </c>
    </row>
    <row r="6033" spans="10:23">
      <c r="J6033">
        <v>6016</v>
      </c>
      <c r="K6033" s="93">
        <f t="shared" ca="1" si="755"/>
        <v>-0.29171936194698644</v>
      </c>
      <c r="L6033" s="93">
        <f t="shared" ca="1" si="755"/>
        <v>-0.11123731975393183</v>
      </c>
      <c r="M6033" s="93">
        <f t="shared" ca="1" si="756"/>
        <v>-0.29171936194698644</v>
      </c>
      <c r="N6033" s="101">
        <f t="shared" ca="1" si="752"/>
        <v>-0.19823553417773931</v>
      </c>
      <c r="O6033" s="46">
        <f t="shared" ca="1" si="757"/>
        <v>0.21556496629630606</v>
      </c>
      <c r="P6033" s="46">
        <f t="shared" ca="1" si="758"/>
        <v>0.26792413898825401</v>
      </c>
      <c r="Q6033" s="47">
        <f t="shared" ca="1" si="753"/>
        <v>0.11084662091241013</v>
      </c>
      <c r="R6033" s="47">
        <f t="shared" ca="1" si="754"/>
        <v>0.11736957298184023</v>
      </c>
      <c r="S6033" s="97">
        <f t="shared" ca="1" si="759"/>
        <v>0.16646726963907316</v>
      </c>
      <c r="V6033">
        <v>6016</v>
      </c>
      <c r="W6033" s="46">
        <v>1.55366590376001</v>
      </c>
    </row>
    <row r="6034" spans="10:23">
      <c r="J6034">
        <v>6017</v>
      </c>
      <c r="K6034" s="93">
        <f t="shared" ca="1" si="755"/>
        <v>-1.1001402876475519</v>
      </c>
      <c r="L6034" s="93">
        <f t="shared" ca="1" si="755"/>
        <v>6.8073053169228825E-3</v>
      </c>
      <c r="M6034" s="93">
        <f t="shared" ca="1" si="756"/>
        <v>-1.1001402876475519</v>
      </c>
      <c r="N6034" s="101">
        <f t="shared" ref="N6034:N6097" ca="1" si="760">$N$2*K6034+SQRT(1-$N$2^2)*L6034</f>
        <v>-0.34341539987368908</v>
      </c>
      <c r="O6034" s="46">
        <f t="shared" ca="1" si="757"/>
        <v>-7.4633466704740803E-2</v>
      </c>
      <c r="P6034" s="46">
        <f t="shared" ca="1" si="758"/>
        <v>0.12282492248773058</v>
      </c>
      <c r="Q6034" s="47">
        <f t="shared" ref="Q6034:Q6097" ca="1" si="761">$K$2+K6034*$S$3</f>
        <v>-0.46955024508968357</v>
      </c>
      <c r="R6034" s="47">
        <f t="shared" ref="R6034:R6097" ca="1" si="762">$L$2+$L$3*N6034</f>
        <v>9.3895079044401503E-2</v>
      </c>
      <c r="S6034" s="97">
        <f t="shared" ca="1" si="759"/>
        <v>9.6308061698303499E-3</v>
      </c>
      <c r="V6034">
        <v>6017</v>
      </c>
      <c r="W6034" s="46">
        <v>0.71840967531028199</v>
      </c>
    </row>
    <row r="6035" spans="10:23">
      <c r="J6035">
        <v>6018</v>
      </c>
      <c r="K6035" s="93">
        <f t="shared" ref="K6035:L6098" ca="1" si="763">_xlfn.NORM.S.INV(RAND())</f>
        <v>0.80062342497116978</v>
      </c>
      <c r="L6035" s="93">
        <f t="shared" ca="1" si="763"/>
        <v>0.51879798430097557</v>
      </c>
      <c r="M6035" s="93">
        <f t="shared" ref="M6035:M6098" ca="1" si="764">K6035</f>
        <v>0.80062342497116978</v>
      </c>
      <c r="N6035" s="101">
        <f t="shared" ca="1" si="760"/>
        <v>0.74647985700149899</v>
      </c>
      <c r="O6035" s="46">
        <f t="shared" ref="O6035:O6098" ca="1" si="765">$K$2+K6035*$K$3</f>
        <v>0.60768267996006509</v>
      </c>
      <c r="P6035" s="46">
        <f t="shared" ref="P6035:P6098" ca="1" si="766">$K$2+K6035*$R$3</f>
        <v>0.46398299582013353</v>
      </c>
      <c r="Q6035" s="47">
        <f t="shared" ca="1" si="761"/>
        <v>0.89508204823992821</v>
      </c>
      <c r="R6035" s="47">
        <f t="shared" ca="1" si="762"/>
        <v>0.27012295663138008</v>
      </c>
      <c r="S6035" s="97">
        <f t="shared" ref="S6035:S6098" ca="1" si="767">AVERAGE(R6035,O6035)</f>
        <v>0.43890281829572259</v>
      </c>
      <c r="V6035">
        <v>6018</v>
      </c>
      <c r="W6035" s="46">
        <v>-6.3730075955992199E-2</v>
      </c>
    </row>
    <row r="6036" spans="10:23">
      <c r="J6036">
        <v>6019</v>
      </c>
      <c r="K6036" s="93">
        <f t="shared" ca="1" si="763"/>
        <v>-0.49827057098276389</v>
      </c>
      <c r="L6036" s="93">
        <f t="shared" ca="1" si="763"/>
        <v>-3.9626760988471899E-2</v>
      </c>
      <c r="M6036" s="93">
        <f t="shared" ca="1" si="764"/>
        <v>-0.49827057098276389</v>
      </c>
      <c r="N6036" s="101">
        <f t="shared" ca="1" si="760"/>
        <v>-0.19603068548064392</v>
      </c>
      <c r="O6036" s="46">
        <f t="shared" ca="1" si="765"/>
        <v>0.14141938780981345</v>
      </c>
      <c r="P6036" s="46">
        <f t="shared" ca="1" si="766"/>
        <v>0.23085134974500771</v>
      </c>
      <c r="Q6036" s="47">
        <f t="shared" ca="1" si="761"/>
        <v>-3.7444536060575073E-2</v>
      </c>
      <c r="R6036" s="47">
        <f t="shared" ca="1" si="762"/>
        <v>0.11772608045706638</v>
      </c>
      <c r="S6036" s="97">
        <f t="shared" ca="1" si="767"/>
        <v>0.12957273413343992</v>
      </c>
      <c r="V6036">
        <v>6019</v>
      </c>
      <c r="W6036" s="46">
        <v>0.29440525520275701</v>
      </c>
    </row>
    <row r="6037" spans="10:23">
      <c r="J6037">
        <v>6020</v>
      </c>
      <c r="K6037" s="93">
        <f t="shared" ca="1" si="763"/>
        <v>-2.2711631452849033</v>
      </c>
      <c r="L6037" s="93">
        <f t="shared" ca="1" si="763"/>
        <v>0.97245158234646756</v>
      </c>
      <c r="M6037" s="93">
        <f t="shared" ca="1" si="764"/>
        <v>-2.2711631452849033</v>
      </c>
      <c r="N6037" s="101">
        <f t="shared" ca="1" si="760"/>
        <v>0.19968416593169669</v>
      </c>
      <c r="O6037" s="46">
        <f t="shared" ca="1" si="765"/>
        <v>-0.49499492382595101</v>
      </c>
      <c r="P6037" s="46">
        <f t="shared" ca="1" si="766"/>
        <v>-8.735580607287452E-2</v>
      </c>
      <c r="Q6037" s="47">
        <f t="shared" ca="1" si="761"/>
        <v>-1.310273159332104</v>
      </c>
      <c r="R6037" s="47">
        <f t="shared" ca="1" si="762"/>
        <v>0.18171019998978344</v>
      </c>
      <c r="S6037" s="97">
        <f t="shared" ca="1" si="767"/>
        <v>-0.15664236191808378</v>
      </c>
      <c r="V6037">
        <v>6020</v>
      </c>
      <c r="W6037" s="46">
        <v>0.387960699695032</v>
      </c>
    </row>
    <row r="6038" spans="10:23">
      <c r="J6038">
        <v>6021</v>
      </c>
      <c r="K6038" s="93">
        <f t="shared" ca="1" si="763"/>
        <v>-0.86204014119429873</v>
      </c>
      <c r="L6038" s="93">
        <f t="shared" ca="1" si="763"/>
        <v>0.50231453286721384</v>
      </c>
      <c r="M6038" s="93">
        <f t="shared" ca="1" si="764"/>
        <v>-0.86204014119429873</v>
      </c>
      <c r="N6038" s="101">
        <f t="shared" ca="1" si="760"/>
        <v>0.20208786021006192</v>
      </c>
      <c r="O6038" s="46">
        <f t="shared" ca="1" si="765"/>
        <v>1.0837217194461901E-2</v>
      </c>
      <c r="P6038" s="46">
        <f t="shared" ca="1" si="766"/>
        <v>0.16556026443733193</v>
      </c>
      <c r="Q6038" s="47">
        <f t="shared" ca="1" si="761"/>
        <v>-0.29860887729127816</v>
      </c>
      <c r="R6038" s="47">
        <f t="shared" ca="1" si="762"/>
        <v>0.18209885930210923</v>
      </c>
      <c r="S6038" s="97">
        <f t="shared" ca="1" si="767"/>
        <v>9.6468038248285565E-2</v>
      </c>
      <c r="V6038">
        <v>6021</v>
      </c>
      <c r="W6038" s="46">
        <v>0.80117119710544005</v>
      </c>
    </row>
    <row r="6039" spans="10:23">
      <c r="J6039">
        <v>6022</v>
      </c>
      <c r="K6039" s="93">
        <f t="shared" ca="1" si="763"/>
        <v>-0.63684805510306108</v>
      </c>
      <c r="L6039" s="93">
        <f t="shared" ca="1" si="763"/>
        <v>0.69742275849836444</v>
      </c>
      <c r="M6039" s="93">
        <f t="shared" ca="1" si="764"/>
        <v>-0.63684805510306108</v>
      </c>
      <c r="N6039" s="101">
        <f t="shared" ca="1" si="760"/>
        <v>0.45868282405784505</v>
      </c>
      <c r="O6039" s="46">
        <f t="shared" ca="1" si="765"/>
        <v>9.1674301478595566E-2</v>
      </c>
      <c r="P6039" s="46">
        <f t="shared" ca="1" si="766"/>
        <v>0.20597880657939877</v>
      </c>
      <c r="Q6039" s="47">
        <f t="shared" ca="1" si="761"/>
        <v>-0.13693470872301083</v>
      </c>
      <c r="R6039" s="47">
        <f t="shared" ca="1" si="762"/>
        <v>0.22358833784892773</v>
      </c>
      <c r="S6039" s="97">
        <f t="shared" ca="1" si="767"/>
        <v>0.15763131966376165</v>
      </c>
      <c r="V6039">
        <v>6022</v>
      </c>
      <c r="W6039" s="46">
        <v>0.44758214241543798</v>
      </c>
    </row>
    <row r="6040" spans="10:23">
      <c r="J6040">
        <v>6023</v>
      </c>
      <c r="K6040" s="93">
        <f t="shared" ca="1" si="763"/>
        <v>-0.22394525180392291</v>
      </c>
      <c r="L6040" s="93">
        <f t="shared" ca="1" si="763"/>
        <v>-0.17546410241095478</v>
      </c>
      <c r="M6040" s="93">
        <f t="shared" ca="1" si="764"/>
        <v>-0.22394525180392291</v>
      </c>
      <c r="N6040" s="101">
        <f t="shared" ca="1" si="760"/>
        <v>-0.23757417960175808</v>
      </c>
      <c r="O6040" s="46">
        <f t="shared" ca="1" si="765"/>
        <v>0.23989380284208628</v>
      </c>
      <c r="P6040" s="46">
        <f t="shared" ca="1" si="766"/>
        <v>0.28008855726114412</v>
      </c>
      <c r="Q6040" s="47">
        <f t="shared" ca="1" si="761"/>
        <v>0.15950429400397056</v>
      </c>
      <c r="R6040" s="47">
        <f t="shared" ca="1" si="762"/>
        <v>0.1110088094621441</v>
      </c>
      <c r="S6040" s="97">
        <f t="shared" ca="1" si="767"/>
        <v>0.17545130615211518</v>
      </c>
      <c r="V6040">
        <v>6023</v>
      </c>
      <c r="W6040" s="46">
        <v>0.80253550719786804</v>
      </c>
    </row>
    <row r="6041" spans="10:23">
      <c r="J6041">
        <v>6024</v>
      </c>
      <c r="K6041" s="93">
        <f t="shared" ca="1" si="763"/>
        <v>1.1222844616764123</v>
      </c>
      <c r="L6041" s="93">
        <f t="shared" ca="1" si="763"/>
        <v>-0.18168055028275376</v>
      </c>
      <c r="M6041" s="93">
        <f t="shared" ca="1" si="764"/>
        <v>1.1222844616764123</v>
      </c>
      <c r="N6041" s="101">
        <f t="shared" ca="1" si="760"/>
        <v>0.18466336037384679</v>
      </c>
      <c r="O6041" s="46">
        <f t="shared" ca="1" si="765"/>
        <v>0.72314917252823019</v>
      </c>
      <c r="P6041" s="46">
        <f t="shared" ca="1" si="766"/>
        <v>0.52171624210421608</v>
      </c>
      <c r="Q6041" s="47">
        <f t="shared" ca="1" si="761"/>
        <v>1.1260150333762584</v>
      </c>
      <c r="R6041" s="47">
        <f t="shared" ca="1" si="762"/>
        <v>0.17928144854196451</v>
      </c>
      <c r="S6041" s="97">
        <f t="shared" ca="1" si="767"/>
        <v>0.45121531053509734</v>
      </c>
      <c r="V6041">
        <v>6024</v>
      </c>
      <c r="W6041" s="46">
        <v>0.44940595070995198</v>
      </c>
    </row>
    <row r="6042" spans="10:23">
      <c r="J6042">
        <v>6025</v>
      </c>
      <c r="K6042" s="93">
        <f t="shared" ca="1" si="763"/>
        <v>-0.3744582089970675</v>
      </c>
      <c r="L6042" s="93">
        <f t="shared" ca="1" si="763"/>
        <v>-1.336051175750081</v>
      </c>
      <c r="M6042" s="93">
        <f t="shared" ca="1" si="764"/>
        <v>-0.3744582089970675</v>
      </c>
      <c r="N6042" s="101">
        <f t="shared" ca="1" si="760"/>
        <v>-1.385773769194405</v>
      </c>
      <c r="O6042" s="46">
        <f t="shared" ca="1" si="765"/>
        <v>0.18586424604164475</v>
      </c>
      <c r="P6042" s="46">
        <f t="shared" ca="1" si="766"/>
        <v>0.25307377886092336</v>
      </c>
      <c r="Q6042" s="47">
        <f t="shared" ca="1" si="761"/>
        <v>5.1445180403087543E-2</v>
      </c>
      <c r="R6042" s="47">
        <f t="shared" ca="1" si="762"/>
        <v>-7.4646440841715178E-2</v>
      </c>
      <c r="S6042" s="97">
        <f t="shared" ca="1" si="767"/>
        <v>5.5608902599964788E-2</v>
      </c>
      <c r="V6042">
        <v>6025</v>
      </c>
      <c r="W6042" s="46">
        <v>-0.153424390584535</v>
      </c>
    </row>
    <row r="6043" spans="10:23">
      <c r="J6043">
        <v>6026</v>
      </c>
      <c r="K6043" s="93">
        <f t="shared" ca="1" si="763"/>
        <v>-0.10958541099676802</v>
      </c>
      <c r="L6043" s="93">
        <f t="shared" ca="1" si="763"/>
        <v>0.75456455225968833</v>
      </c>
      <c r="M6043" s="93">
        <f t="shared" ca="1" si="764"/>
        <v>-0.10958541099676802</v>
      </c>
      <c r="N6043" s="101">
        <f t="shared" ca="1" si="760"/>
        <v>0.68053934730133891</v>
      </c>
      <c r="O6043" s="46">
        <f t="shared" ca="1" si="765"/>
        <v>0.28094549453565065</v>
      </c>
      <c r="P6043" s="46">
        <f t="shared" ca="1" si="766"/>
        <v>0.30061440310792631</v>
      </c>
      <c r="Q6043" s="47">
        <f t="shared" ca="1" si="761"/>
        <v>0.24160767739109928</v>
      </c>
      <c r="R6043" s="47">
        <f t="shared" ca="1" si="762"/>
        <v>0.25946087144644242</v>
      </c>
      <c r="S6043" s="97">
        <f t="shared" ca="1" si="767"/>
        <v>0.27020318299104651</v>
      </c>
      <c r="V6043">
        <v>6026</v>
      </c>
      <c r="W6043" s="46">
        <v>-0.19020875538239901</v>
      </c>
    </row>
    <row r="6044" spans="10:23">
      <c r="J6044">
        <v>6027</v>
      </c>
      <c r="K6044" s="93">
        <f t="shared" ca="1" si="763"/>
        <v>1.5523726582711022</v>
      </c>
      <c r="L6044" s="93">
        <f t="shared" ca="1" si="763"/>
        <v>1.7798269860998606</v>
      </c>
      <c r="M6044" s="93">
        <f t="shared" ca="1" si="764"/>
        <v>1.5523726582711022</v>
      </c>
      <c r="N6044" s="101">
        <f t="shared" ca="1" si="760"/>
        <v>2.1811133740637958</v>
      </c>
      <c r="O6044" s="46">
        <f t="shared" ca="1" si="765"/>
        <v>0.8775377054522957</v>
      </c>
      <c r="P6044" s="46">
        <f t="shared" ca="1" si="766"/>
        <v>0.59891050856624883</v>
      </c>
      <c r="Q6044" s="47">
        <f t="shared" ca="1" si="761"/>
        <v>1.4347920992243894</v>
      </c>
      <c r="R6044" s="47">
        <f t="shared" ca="1" si="762"/>
        <v>0.50209242179988811</v>
      </c>
      <c r="S6044" s="97">
        <f t="shared" ca="1" si="767"/>
        <v>0.68981506362609191</v>
      </c>
      <c r="V6044">
        <v>6027</v>
      </c>
      <c r="W6044" s="46">
        <v>-0.26978662607593201</v>
      </c>
    </row>
    <row r="6045" spans="10:23">
      <c r="J6045">
        <v>6028</v>
      </c>
      <c r="K6045" s="93">
        <f t="shared" ca="1" si="763"/>
        <v>-0.19311067494588702</v>
      </c>
      <c r="L6045" s="93">
        <f t="shared" ca="1" si="763"/>
        <v>-4.5867183162382127E-2</v>
      </c>
      <c r="M6045" s="93">
        <f t="shared" ca="1" si="764"/>
        <v>-0.19311067494588702</v>
      </c>
      <c r="N6045" s="101">
        <f t="shared" ca="1" si="760"/>
        <v>-0.10489943204990236</v>
      </c>
      <c r="O6045" s="46">
        <f t="shared" ca="1" si="765"/>
        <v>0.2509624746218253</v>
      </c>
      <c r="P6045" s="46">
        <f t="shared" ca="1" si="766"/>
        <v>0.28562289315101363</v>
      </c>
      <c r="Q6045" s="47">
        <f t="shared" ca="1" si="761"/>
        <v>0.18164163756344864</v>
      </c>
      <c r="R6045" s="47">
        <f t="shared" ca="1" si="762"/>
        <v>0.13246131971297936</v>
      </c>
      <c r="S6045" s="97">
        <f t="shared" ca="1" si="767"/>
        <v>0.19171189716740233</v>
      </c>
      <c r="V6045">
        <v>6028</v>
      </c>
      <c r="W6045" s="46">
        <v>1.3508712562445</v>
      </c>
    </row>
    <row r="6046" spans="10:23">
      <c r="J6046">
        <v>6029</v>
      </c>
      <c r="K6046" s="93">
        <f t="shared" ca="1" si="763"/>
        <v>-2.7509022625345794</v>
      </c>
      <c r="L6046" s="93">
        <f t="shared" ca="1" si="763"/>
        <v>0.77980705375802861</v>
      </c>
      <c r="M6046" s="93">
        <f t="shared" ca="1" si="764"/>
        <v>-2.7509022625345794</v>
      </c>
      <c r="N6046" s="101">
        <f t="shared" ca="1" si="760"/>
        <v>-0.13552667448896361</v>
      </c>
      <c r="O6046" s="46">
        <f t="shared" ca="1" si="765"/>
        <v>-0.66720662153097499</v>
      </c>
      <c r="P6046" s="46">
        <f t="shared" ca="1" si="766"/>
        <v>-0.17346165492538651</v>
      </c>
      <c r="Q6046" s="47">
        <f t="shared" ca="1" si="761"/>
        <v>-1.6546965547421519</v>
      </c>
      <c r="R6046" s="47">
        <f t="shared" ca="1" si="762"/>
        <v>0.12750912463062597</v>
      </c>
      <c r="S6046" s="97">
        <f t="shared" ca="1" si="767"/>
        <v>-0.26984874845017448</v>
      </c>
      <c r="V6046">
        <v>6029</v>
      </c>
      <c r="W6046" s="46">
        <v>1.0696427466146801</v>
      </c>
    </row>
    <row r="6047" spans="10:23">
      <c r="J6047">
        <v>6030</v>
      </c>
      <c r="K6047" s="93">
        <f t="shared" ca="1" si="763"/>
        <v>0.26918222785355456</v>
      </c>
      <c r="L6047" s="93">
        <f t="shared" ca="1" si="763"/>
        <v>-1.6089655124830047</v>
      </c>
      <c r="M6047" s="93">
        <f t="shared" ca="1" si="764"/>
        <v>0.26918222785355456</v>
      </c>
      <c r="N6047" s="101">
        <f t="shared" ca="1" si="760"/>
        <v>-1.4398271655611377</v>
      </c>
      <c r="O6047" s="46">
        <f t="shared" ca="1" si="765"/>
        <v>0.4169115139340438</v>
      </c>
      <c r="P6047" s="46">
        <f t="shared" ca="1" si="766"/>
        <v>0.36859741280712288</v>
      </c>
      <c r="Q6047" s="47">
        <f t="shared" ca="1" si="761"/>
        <v>0.51353971618788563</v>
      </c>
      <c r="R6047" s="47">
        <f t="shared" ca="1" si="762"/>
        <v>-8.3386469076527359E-2</v>
      </c>
      <c r="S6047" s="97">
        <f t="shared" ca="1" si="767"/>
        <v>0.16676252242875822</v>
      </c>
      <c r="V6047">
        <v>6030</v>
      </c>
      <c r="W6047" s="46">
        <v>0.38956721852944598</v>
      </c>
    </row>
    <row r="6048" spans="10:23">
      <c r="J6048">
        <v>6031</v>
      </c>
      <c r="K6048" s="93">
        <f t="shared" ca="1" si="763"/>
        <v>0.91593344077716266</v>
      </c>
      <c r="L6048" s="93">
        <f t="shared" ca="1" si="763"/>
        <v>-0.4042162627374144</v>
      </c>
      <c r="M6048" s="93">
        <f t="shared" ca="1" si="764"/>
        <v>0.91593344077716266</v>
      </c>
      <c r="N6048" s="101">
        <f t="shared" ca="1" si="760"/>
        <v>-9.1943261221045569E-2</v>
      </c>
      <c r="O6048" s="46">
        <f t="shared" ca="1" si="765"/>
        <v>0.64907545547144452</v>
      </c>
      <c r="P6048" s="46">
        <f t="shared" ca="1" si="766"/>
        <v>0.48467938357582324</v>
      </c>
      <c r="Q6048" s="47">
        <f t="shared" ca="1" si="761"/>
        <v>0.97786759926268707</v>
      </c>
      <c r="R6048" s="47">
        <f t="shared" ca="1" si="762"/>
        <v>0.13455623523116411</v>
      </c>
      <c r="S6048" s="97">
        <f t="shared" ca="1" si="767"/>
        <v>0.39181584535130431</v>
      </c>
      <c r="V6048">
        <v>6031</v>
      </c>
      <c r="W6048" s="46">
        <v>0.63481048182592503</v>
      </c>
    </row>
    <row r="6049" spans="10:23">
      <c r="J6049">
        <v>6032</v>
      </c>
      <c r="K6049" s="93">
        <f t="shared" ca="1" si="763"/>
        <v>-0.10772794842721091</v>
      </c>
      <c r="L6049" s="93">
        <f t="shared" ca="1" si="763"/>
        <v>-0.81736529435387772</v>
      </c>
      <c r="M6049" s="93">
        <f t="shared" ca="1" si="764"/>
        <v>-0.10772794842721091</v>
      </c>
      <c r="N6049" s="101">
        <f t="shared" ca="1" si="760"/>
        <v>-0.80919019850845308</v>
      </c>
      <c r="O6049" s="46">
        <f t="shared" ca="1" si="765"/>
        <v>0.28161226689384566</v>
      </c>
      <c r="P6049" s="46">
        <f t="shared" ca="1" si="766"/>
        <v>0.30094778928702381</v>
      </c>
      <c r="Q6049" s="47">
        <f t="shared" ca="1" si="761"/>
        <v>0.24294122210748936</v>
      </c>
      <c r="R6049" s="47">
        <f t="shared" ca="1" si="762"/>
        <v>1.8582792217643918E-2</v>
      </c>
      <c r="S6049" s="97">
        <f t="shared" ca="1" si="767"/>
        <v>0.15009752955574479</v>
      </c>
      <c r="V6049">
        <v>6032</v>
      </c>
      <c r="W6049" s="46">
        <v>0.26829198117638098</v>
      </c>
    </row>
    <row r="6050" spans="10:23">
      <c r="J6050">
        <v>6033</v>
      </c>
      <c r="K6050" s="93">
        <f t="shared" ca="1" si="763"/>
        <v>-0.17678867136854232</v>
      </c>
      <c r="L6050" s="93">
        <f t="shared" ca="1" si="763"/>
        <v>1.9128154595675124</v>
      </c>
      <c r="M6050" s="93">
        <f t="shared" ca="1" si="764"/>
        <v>-0.17678867136854232</v>
      </c>
      <c r="N6050" s="101">
        <f t="shared" ca="1" si="760"/>
        <v>1.7572854158062878</v>
      </c>
      <c r="O6050" s="46">
        <f t="shared" ca="1" si="765"/>
        <v>0.2568215756309663</v>
      </c>
      <c r="P6050" s="46">
        <f t="shared" ca="1" si="766"/>
        <v>0.28855244365558413</v>
      </c>
      <c r="Q6050" s="47">
        <f t="shared" ca="1" si="761"/>
        <v>0.1933598395817307</v>
      </c>
      <c r="R6050" s="47">
        <f t="shared" ca="1" si="762"/>
        <v>0.43356262402841605</v>
      </c>
      <c r="S6050" s="97">
        <f t="shared" ca="1" si="767"/>
        <v>0.34519209982969118</v>
      </c>
      <c r="V6050">
        <v>6033</v>
      </c>
      <c r="W6050" s="46">
        <v>-0.29019472011681302</v>
      </c>
    </row>
    <row r="6051" spans="10:23">
      <c r="J6051">
        <v>6034</v>
      </c>
      <c r="K6051" s="93">
        <f t="shared" ca="1" si="763"/>
        <v>-0.46699503763513844</v>
      </c>
      <c r="L6051" s="93">
        <f t="shared" ca="1" si="763"/>
        <v>-0.20805231359737061</v>
      </c>
      <c r="M6051" s="93">
        <f t="shared" ca="1" si="764"/>
        <v>-0.46699503763513844</v>
      </c>
      <c r="N6051" s="101">
        <f t="shared" ca="1" si="760"/>
        <v>-0.34576579914149075</v>
      </c>
      <c r="O6051" s="46">
        <f t="shared" ca="1" si="765"/>
        <v>0.15264634950787645</v>
      </c>
      <c r="P6051" s="46">
        <f t="shared" ca="1" si="766"/>
        <v>0.23646483059403922</v>
      </c>
      <c r="Q6051" s="47">
        <f t="shared" ca="1" si="761"/>
        <v>-1.4990612664449066E-2</v>
      </c>
      <c r="R6051" s="47">
        <f t="shared" ca="1" si="762"/>
        <v>9.351503713502185E-2</v>
      </c>
      <c r="S6051" s="97">
        <f t="shared" ca="1" si="767"/>
        <v>0.12308069332144915</v>
      </c>
      <c r="V6051">
        <v>6034</v>
      </c>
      <c r="W6051" s="46">
        <v>-0.54513166439742</v>
      </c>
    </row>
    <row r="6052" spans="10:23">
      <c r="J6052">
        <v>6035</v>
      </c>
      <c r="K6052" s="93">
        <f t="shared" ca="1" si="763"/>
        <v>1.8094808376800138</v>
      </c>
      <c r="L6052" s="93">
        <f t="shared" ca="1" si="763"/>
        <v>0.61564951155215886</v>
      </c>
      <c r="M6052" s="93">
        <f t="shared" ca="1" si="764"/>
        <v>1.8094808376800138</v>
      </c>
      <c r="N6052" s="101">
        <f t="shared" ca="1" si="760"/>
        <v>1.1591424513037558</v>
      </c>
      <c r="O6052" s="46">
        <f t="shared" ca="1" si="765"/>
        <v>0.96983169290884275</v>
      </c>
      <c r="P6052" s="46">
        <f t="shared" ca="1" si="766"/>
        <v>0.64505750229452241</v>
      </c>
      <c r="Q6052" s="47">
        <f t="shared" ca="1" si="761"/>
        <v>1.6193800741374835</v>
      </c>
      <c r="R6052" s="47">
        <f t="shared" ca="1" si="762"/>
        <v>0.33684739890661713</v>
      </c>
      <c r="S6052" s="97">
        <f t="shared" ca="1" si="767"/>
        <v>0.65333954590772991</v>
      </c>
      <c r="V6052">
        <v>6035</v>
      </c>
      <c r="W6052" s="46">
        <v>-0.138076501357556</v>
      </c>
    </row>
    <row r="6053" spans="10:23">
      <c r="J6053">
        <v>6036</v>
      </c>
      <c r="K6053" s="93">
        <f t="shared" ca="1" si="763"/>
        <v>0.53751565044467775</v>
      </c>
      <c r="L6053" s="93">
        <f t="shared" ca="1" si="763"/>
        <v>0.76537304086373392</v>
      </c>
      <c r="M6053" s="93">
        <f t="shared" ca="1" si="764"/>
        <v>0.53751565044467775</v>
      </c>
      <c r="N6053" s="101">
        <f t="shared" ca="1" si="760"/>
        <v>0.89657934799442929</v>
      </c>
      <c r="O6053" s="46">
        <f t="shared" ca="1" si="765"/>
        <v>0.51323502101084384</v>
      </c>
      <c r="P6053" s="46">
        <f t="shared" ca="1" si="766"/>
        <v>0.4167591663455229</v>
      </c>
      <c r="Q6053" s="47">
        <f t="shared" ca="1" si="761"/>
        <v>0.70618673034148571</v>
      </c>
      <c r="R6053" s="47">
        <f t="shared" ca="1" si="762"/>
        <v>0.29439291703143633</v>
      </c>
      <c r="S6053" s="97">
        <f t="shared" ca="1" si="767"/>
        <v>0.40381396902114008</v>
      </c>
      <c r="V6053">
        <v>6036</v>
      </c>
      <c r="W6053" s="46">
        <v>-0.44698777815833601</v>
      </c>
    </row>
    <row r="6054" spans="10:23">
      <c r="J6054">
        <v>6037</v>
      </c>
      <c r="K6054" s="93">
        <f t="shared" ca="1" si="763"/>
        <v>0.60252180047297965</v>
      </c>
      <c r="L6054" s="93">
        <f t="shared" ca="1" si="763"/>
        <v>0.1806055800425633</v>
      </c>
      <c r="M6054" s="93">
        <f t="shared" ca="1" si="764"/>
        <v>0.60252180047297965</v>
      </c>
      <c r="N6054" s="101">
        <f t="shared" ca="1" si="760"/>
        <v>0.36284456342603616</v>
      </c>
      <c r="O6054" s="46">
        <f t="shared" ca="1" si="765"/>
        <v>0.53657024437520229</v>
      </c>
      <c r="P6054" s="46">
        <f t="shared" ca="1" si="766"/>
        <v>0.42842677802770213</v>
      </c>
      <c r="Q6054" s="47">
        <f t="shared" ca="1" si="761"/>
        <v>0.75285717707020261</v>
      </c>
      <c r="R6054" s="47">
        <f t="shared" ca="1" si="762"/>
        <v>0.20809201087967888</v>
      </c>
      <c r="S6054" s="97">
        <f t="shared" ca="1" si="767"/>
        <v>0.37233112762744058</v>
      </c>
      <c r="V6054">
        <v>6037</v>
      </c>
      <c r="W6054" s="46">
        <v>0.84572139517086298</v>
      </c>
    </row>
    <row r="6055" spans="10:23">
      <c r="J6055">
        <v>6038</v>
      </c>
      <c r="K6055" s="93">
        <f t="shared" ca="1" si="763"/>
        <v>0.87496626899005603</v>
      </c>
      <c r="L6055" s="93">
        <f t="shared" ca="1" si="763"/>
        <v>0.25387767678526013</v>
      </c>
      <c r="M6055" s="93">
        <f t="shared" ca="1" si="764"/>
        <v>0.87496626899005603</v>
      </c>
      <c r="N6055" s="101">
        <f t="shared" ca="1" si="760"/>
        <v>0.51895605941487322</v>
      </c>
      <c r="O6055" s="46">
        <f t="shared" ca="1" si="765"/>
        <v>0.63436949143816501</v>
      </c>
      <c r="P6055" s="46">
        <f t="shared" ca="1" si="766"/>
        <v>0.47732640155918349</v>
      </c>
      <c r="Q6055" s="47">
        <f t="shared" ca="1" si="761"/>
        <v>0.94845567119612806</v>
      </c>
      <c r="R6055" s="47">
        <f t="shared" ca="1" si="762"/>
        <v>0.23333406733556028</v>
      </c>
      <c r="S6055" s="97">
        <f t="shared" ca="1" si="767"/>
        <v>0.43385177938686265</v>
      </c>
      <c r="V6055">
        <v>6038</v>
      </c>
      <c r="W6055" s="46">
        <v>0.68103626596279099</v>
      </c>
    </row>
    <row r="6056" spans="10:23">
      <c r="J6056">
        <v>6039</v>
      </c>
      <c r="K6056" s="93">
        <f t="shared" ca="1" si="763"/>
        <v>1.0349382872472224</v>
      </c>
      <c r="L6056" s="93">
        <f t="shared" ca="1" si="763"/>
        <v>-1.7075087788590986</v>
      </c>
      <c r="M6056" s="93">
        <f t="shared" ca="1" si="764"/>
        <v>1.0349382872472224</v>
      </c>
      <c r="N6056" s="101">
        <f t="shared" ca="1" si="760"/>
        <v>-1.2897267741529772</v>
      </c>
      <c r="O6056" s="46">
        <f t="shared" ca="1" si="765"/>
        <v>0.69179456239611237</v>
      </c>
      <c r="P6056" s="46">
        <f t="shared" ca="1" si="766"/>
        <v>0.50603893703815717</v>
      </c>
      <c r="Q6056" s="47">
        <f t="shared" ca="1" si="761"/>
        <v>1.0633058131120228</v>
      </c>
      <c r="R6056" s="47">
        <f t="shared" ca="1" si="762"/>
        <v>-5.9116363086090806E-2</v>
      </c>
      <c r="S6056" s="97">
        <f t="shared" ca="1" si="767"/>
        <v>0.31633909965501078</v>
      </c>
      <c r="V6056">
        <v>6039</v>
      </c>
      <c r="W6056" s="46">
        <v>-0.34105706956326198</v>
      </c>
    </row>
    <row r="6057" spans="10:23">
      <c r="J6057">
        <v>6040</v>
      </c>
      <c r="K6057" s="93">
        <f t="shared" ca="1" si="763"/>
        <v>2.1116106784135835E-2</v>
      </c>
      <c r="L6057" s="93">
        <f t="shared" ca="1" si="763"/>
        <v>-0.84134227504633419</v>
      </c>
      <c r="M6057" s="93">
        <f t="shared" ca="1" si="764"/>
        <v>2.1116106784135835E-2</v>
      </c>
      <c r="N6057" s="101">
        <f t="shared" ca="1" si="760"/>
        <v>-0.79094707081051618</v>
      </c>
      <c r="O6057" s="46">
        <f t="shared" ca="1" si="765"/>
        <v>0.32786334938707934</v>
      </c>
      <c r="P6057" s="46">
        <f t="shared" ca="1" si="766"/>
        <v>0.32407333053364062</v>
      </c>
      <c r="Q6057" s="47">
        <f t="shared" ca="1" si="761"/>
        <v>0.33544338709395671</v>
      </c>
      <c r="R6057" s="47">
        <f t="shared" ca="1" si="762"/>
        <v>2.1532568954881148E-2</v>
      </c>
      <c r="S6057" s="97">
        <f t="shared" ca="1" si="767"/>
        <v>0.17469795917098024</v>
      </c>
      <c r="V6057">
        <v>6040</v>
      </c>
      <c r="W6057" s="46">
        <v>0.39161528911246901</v>
      </c>
    </row>
    <row r="6058" spans="10:23">
      <c r="J6058">
        <v>6041</v>
      </c>
      <c r="K6058" s="93">
        <f t="shared" ca="1" si="763"/>
        <v>-0.66165285916458894</v>
      </c>
      <c r="L6058" s="93">
        <f t="shared" ca="1" si="763"/>
        <v>0.71419740483691074</v>
      </c>
      <c r="M6058" s="93">
        <f t="shared" ca="1" si="764"/>
        <v>-0.66165285916458894</v>
      </c>
      <c r="N6058" s="101">
        <f t="shared" ca="1" si="760"/>
        <v>0.46669810008600343</v>
      </c>
      <c r="O6058" s="46">
        <f t="shared" ca="1" si="765"/>
        <v>8.2770134057007089E-2</v>
      </c>
      <c r="P6058" s="46">
        <f t="shared" ca="1" si="766"/>
        <v>0.20152672286860451</v>
      </c>
      <c r="Q6058" s="47">
        <f t="shared" ca="1" si="761"/>
        <v>-0.15474304356618779</v>
      </c>
      <c r="R6058" s="47">
        <f t="shared" ca="1" si="762"/>
        <v>0.2248843477854843</v>
      </c>
      <c r="S6058" s="97">
        <f t="shared" ca="1" si="767"/>
        <v>0.15382724092124569</v>
      </c>
      <c r="V6058">
        <v>6041</v>
      </c>
      <c r="W6058" s="46">
        <v>-8.14540814806579E-2</v>
      </c>
    </row>
    <row r="6059" spans="10:23">
      <c r="J6059">
        <v>6042</v>
      </c>
      <c r="K6059" s="93">
        <f t="shared" ca="1" si="763"/>
        <v>0.18007278982747554</v>
      </c>
      <c r="L6059" s="93">
        <f t="shared" ca="1" si="763"/>
        <v>0.15108617695532961</v>
      </c>
      <c r="M6059" s="93">
        <f t="shared" ca="1" si="764"/>
        <v>0.18007278982747554</v>
      </c>
      <c r="N6059" s="101">
        <f t="shared" ca="1" si="760"/>
        <v>0.20050945118784819</v>
      </c>
      <c r="O6059" s="46">
        <f t="shared" ca="1" si="765"/>
        <v>0.38492394599922986</v>
      </c>
      <c r="P6059" s="46">
        <f t="shared" ca="1" si="766"/>
        <v>0.35260362883971591</v>
      </c>
      <c r="Q6059" s="47">
        <f t="shared" ca="1" si="761"/>
        <v>0.44956458031825769</v>
      </c>
      <c r="R6059" s="47">
        <f t="shared" ca="1" si="762"/>
        <v>0.18184364241755616</v>
      </c>
      <c r="S6059" s="97">
        <f t="shared" ca="1" si="767"/>
        <v>0.28338379420839299</v>
      </c>
      <c r="V6059">
        <v>6042</v>
      </c>
      <c r="W6059" s="46">
        <v>0.84608131867588798</v>
      </c>
    </row>
    <row r="6060" spans="10:23">
      <c r="J6060">
        <v>6043</v>
      </c>
      <c r="K6060" s="93">
        <f t="shared" ca="1" si="763"/>
        <v>0.87501017793896274</v>
      </c>
      <c r="L6060" s="93">
        <f t="shared" ca="1" si="763"/>
        <v>-0.83428465242572813</v>
      </c>
      <c r="M6060" s="93">
        <f t="shared" ca="1" si="764"/>
        <v>0.87501017793896274</v>
      </c>
      <c r="N6060" s="101">
        <f t="shared" ca="1" si="760"/>
        <v>-0.51269838689271974</v>
      </c>
      <c r="O6060" s="46">
        <f t="shared" ca="1" si="765"/>
        <v>0.63438525341037821</v>
      </c>
      <c r="P6060" s="46">
        <f t="shared" ca="1" si="766"/>
        <v>0.47733428254529009</v>
      </c>
      <c r="Q6060" s="47">
        <f t="shared" ca="1" si="761"/>
        <v>0.94848719514055446</v>
      </c>
      <c r="R6060" s="47">
        <f t="shared" ca="1" si="762"/>
        <v>6.6523291410900354E-2</v>
      </c>
      <c r="S6060" s="97">
        <f t="shared" ca="1" si="767"/>
        <v>0.35045427241063931</v>
      </c>
      <c r="V6060">
        <v>6043</v>
      </c>
      <c r="W6060" s="46">
        <v>0.13721120377430401</v>
      </c>
    </row>
    <row r="6061" spans="10:23">
      <c r="J6061">
        <v>6044</v>
      </c>
      <c r="K6061" s="93">
        <f t="shared" ca="1" si="763"/>
        <v>-2.2517766547366374</v>
      </c>
      <c r="L6061" s="93">
        <f t="shared" ca="1" si="763"/>
        <v>0.8466749720716451</v>
      </c>
      <c r="M6061" s="93">
        <f t="shared" ca="1" si="764"/>
        <v>-2.2517766547366374</v>
      </c>
      <c r="N6061" s="101">
        <f t="shared" ca="1" si="760"/>
        <v>8.6602815167080682E-2</v>
      </c>
      <c r="O6061" s="46">
        <f t="shared" ca="1" si="765"/>
        <v>-0.48803576554634431</v>
      </c>
      <c r="P6061" s="46">
        <f t="shared" ca="1" si="766"/>
        <v>-8.3876226933071174E-2</v>
      </c>
      <c r="Q6061" s="47">
        <f t="shared" ca="1" si="761"/>
        <v>-1.2963548427728906</v>
      </c>
      <c r="R6061" s="47">
        <f t="shared" ca="1" si="762"/>
        <v>0.1634257948469881</v>
      </c>
      <c r="S6061" s="97">
        <f t="shared" ca="1" si="767"/>
        <v>-0.1623049853496781</v>
      </c>
      <c r="V6061">
        <v>6044</v>
      </c>
      <c r="W6061" s="46">
        <v>0.19833846281140499</v>
      </c>
    </row>
    <row r="6062" spans="10:23">
      <c r="J6062">
        <v>6045</v>
      </c>
      <c r="K6062" s="93">
        <f t="shared" ca="1" si="763"/>
        <v>0.26270009447216158</v>
      </c>
      <c r="L6062" s="93">
        <f t="shared" ca="1" si="763"/>
        <v>-0.57883380397642514</v>
      </c>
      <c r="M6062" s="93">
        <f t="shared" ca="1" si="764"/>
        <v>0.26270009447216158</v>
      </c>
      <c r="N6062" s="101">
        <f t="shared" ca="1" si="760"/>
        <v>-0.46523807494539982</v>
      </c>
      <c r="O6062" s="46">
        <f t="shared" ca="1" si="765"/>
        <v>0.41458462593550038</v>
      </c>
      <c r="P6062" s="46">
        <f t="shared" ca="1" si="766"/>
        <v>0.36743396880785117</v>
      </c>
      <c r="Q6062" s="47">
        <f t="shared" ca="1" si="761"/>
        <v>0.5088859401907988</v>
      </c>
      <c r="R6062" s="47">
        <f t="shared" ca="1" si="762"/>
        <v>7.4197267411192203E-2</v>
      </c>
      <c r="S6062" s="97">
        <f t="shared" ca="1" si="767"/>
        <v>0.24439094667334629</v>
      </c>
      <c r="V6062">
        <v>6045</v>
      </c>
      <c r="W6062" s="46">
        <v>-0.260645144985022</v>
      </c>
    </row>
    <row r="6063" spans="10:23">
      <c r="J6063">
        <v>6046</v>
      </c>
      <c r="K6063" s="93">
        <f t="shared" ca="1" si="763"/>
        <v>0.42229738490406499</v>
      </c>
      <c r="L6063" s="93">
        <f t="shared" ca="1" si="763"/>
        <v>-0.79708650636607903</v>
      </c>
      <c r="M6063" s="93">
        <f t="shared" ca="1" si="764"/>
        <v>0.42229738490406499</v>
      </c>
      <c r="N6063" s="101">
        <f t="shared" ca="1" si="760"/>
        <v>-0.62140427415404487</v>
      </c>
      <c r="O6063" s="46">
        <f t="shared" ca="1" si="765"/>
        <v>0.47187518104380055</v>
      </c>
      <c r="P6063" s="46">
        <f t="shared" ca="1" si="766"/>
        <v>0.39607924636200126</v>
      </c>
      <c r="Q6063" s="47">
        <f t="shared" ca="1" si="761"/>
        <v>0.62346705040739914</v>
      </c>
      <c r="R6063" s="47">
        <f t="shared" ca="1" si="762"/>
        <v>4.8946365855505894E-2</v>
      </c>
      <c r="S6063" s="97">
        <f t="shared" ca="1" si="767"/>
        <v>0.26041077344965324</v>
      </c>
      <c r="V6063">
        <v>6046</v>
      </c>
      <c r="W6063" s="46">
        <v>-2.34523053907107E-2</v>
      </c>
    </row>
    <row r="6064" spans="10:23">
      <c r="J6064">
        <v>6047</v>
      </c>
      <c r="K6064" s="93">
        <f t="shared" ca="1" si="763"/>
        <v>1.4282538747564189</v>
      </c>
      <c r="L6064" s="93">
        <f t="shared" ca="1" si="763"/>
        <v>-0.10580442343605032</v>
      </c>
      <c r="M6064" s="93">
        <f t="shared" ca="1" si="764"/>
        <v>1.4282538747564189</v>
      </c>
      <c r="N6064" s="101">
        <f t="shared" ca="1" si="760"/>
        <v>0.35390537798270449</v>
      </c>
      <c r="O6064" s="46">
        <f t="shared" ca="1" si="765"/>
        <v>0.83298285124593818</v>
      </c>
      <c r="P6064" s="46">
        <f t="shared" ca="1" si="766"/>
        <v>0.57663308146307002</v>
      </c>
      <c r="Q6064" s="47">
        <f t="shared" ca="1" si="761"/>
        <v>1.3456823908116744</v>
      </c>
      <c r="R6064" s="47">
        <f t="shared" ca="1" si="762"/>
        <v>0.20664661172953361</v>
      </c>
      <c r="S6064" s="97">
        <f t="shared" ca="1" si="767"/>
        <v>0.51981473148773594</v>
      </c>
      <c r="V6064">
        <v>6047</v>
      </c>
      <c r="W6064" s="46">
        <v>8.4726795805216693E-3</v>
      </c>
    </row>
    <row r="6065" spans="10:23">
      <c r="J6065">
        <v>6048</v>
      </c>
      <c r="K6065" s="93">
        <f t="shared" ca="1" si="763"/>
        <v>-0.61857164811482701</v>
      </c>
      <c r="L6065" s="93">
        <f t="shared" ca="1" si="763"/>
        <v>0.52376310520136837</v>
      </c>
      <c r="M6065" s="93">
        <f t="shared" ca="1" si="764"/>
        <v>-0.61857164811482701</v>
      </c>
      <c r="N6065" s="101">
        <f t="shared" ca="1" si="760"/>
        <v>0.29985133372960671</v>
      </c>
      <c r="O6065" s="46">
        <f t="shared" ca="1" si="765"/>
        <v>9.8234973648577723E-2</v>
      </c>
      <c r="P6065" s="46">
        <f t="shared" ca="1" si="766"/>
        <v>0.20925914266438983</v>
      </c>
      <c r="Q6065" s="47">
        <f t="shared" ca="1" si="761"/>
        <v>-0.12381336438304652</v>
      </c>
      <c r="R6065" s="47">
        <f t="shared" ca="1" si="762"/>
        <v>0.19790647873636202</v>
      </c>
      <c r="S6065" s="97">
        <f t="shared" ca="1" si="767"/>
        <v>0.14807072619246986</v>
      </c>
      <c r="V6065">
        <v>6048</v>
      </c>
      <c r="W6065" s="46">
        <v>0.13436818497618899</v>
      </c>
    </row>
    <row r="6066" spans="10:23">
      <c r="J6066">
        <v>6049</v>
      </c>
      <c r="K6066" s="93">
        <f t="shared" ca="1" si="763"/>
        <v>-0.37115889824506404</v>
      </c>
      <c r="L6066" s="93">
        <f t="shared" ca="1" si="763"/>
        <v>1.9675785144035371</v>
      </c>
      <c r="M6066" s="93">
        <f t="shared" ca="1" si="764"/>
        <v>-0.37115889824506404</v>
      </c>
      <c r="N6066" s="101">
        <f t="shared" ca="1" si="760"/>
        <v>1.7473912548552208</v>
      </c>
      <c r="O6066" s="46">
        <f t="shared" ca="1" si="765"/>
        <v>0.18704859788086167</v>
      </c>
      <c r="P6066" s="46">
        <f t="shared" ca="1" si="766"/>
        <v>0.25366595478053183</v>
      </c>
      <c r="Q6066" s="47">
        <f t="shared" ca="1" si="761"/>
        <v>5.3813884081521379E-2</v>
      </c>
      <c r="R6066" s="47">
        <f t="shared" ca="1" si="762"/>
        <v>0.4319628125108308</v>
      </c>
      <c r="S6066" s="97">
        <f t="shared" ca="1" si="767"/>
        <v>0.30950570519584625</v>
      </c>
      <c r="V6066">
        <v>6049</v>
      </c>
      <c r="W6066" s="46">
        <v>8.3186826900413596E-2</v>
      </c>
    </row>
    <row r="6067" spans="10:23">
      <c r="J6067">
        <v>6050</v>
      </c>
      <c r="K6067" s="93">
        <f t="shared" ca="1" si="763"/>
        <v>1.1878821201836225</v>
      </c>
      <c r="L6067" s="93">
        <f t="shared" ca="1" si="763"/>
        <v>-1.5366444197312936</v>
      </c>
      <c r="M6067" s="93">
        <f t="shared" ca="1" si="764"/>
        <v>1.1878821201836225</v>
      </c>
      <c r="N6067" s="101">
        <f t="shared" ca="1" si="760"/>
        <v>-1.0790935778466773</v>
      </c>
      <c r="O6067" s="46">
        <f t="shared" ca="1" si="765"/>
        <v>0.74669672937905474</v>
      </c>
      <c r="P6067" s="46">
        <f t="shared" ca="1" si="766"/>
        <v>0.53349002052962835</v>
      </c>
      <c r="Q6067" s="47">
        <f t="shared" ca="1" si="761"/>
        <v>1.1731101470779075</v>
      </c>
      <c r="R6067" s="47">
        <f t="shared" ca="1" si="762"/>
        <v>-2.5058557163671336E-2</v>
      </c>
      <c r="S6067" s="97">
        <f t="shared" ca="1" si="767"/>
        <v>0.3608190861076917</v>
      </c>
      <c r="V6067">
        <v>6050</v>
      </c>
      <c r="W6067" s="46">
        <v>0.64984577865353099</v>
      </c>
    </row>
    <row r="6068" spans="10:23">
      <c r="J6068">
        <v>6051</v>
      </c>
      <c r="K6068" s="93">
        <f t="shared" ca="1" si="763"/>
        <v>0.23206611698081389</v>
      </c>
      <c r="L6068" s="93">
        <f t="shared" ca="1" si="763"/>
        <v>-1.2939348387839897</v>
      </c>
      <c r="M6068" s="93">
        <f t="shared" ca="1" si="764"/>
        <v>0.23206611698081389</v>
      </c>
      <c r="N6068" s="101">
        <f t="shared" ca="1" si="760"/>
        <v>-1.1529556359715867</v>
      </c>
      <c r="O6068" s="46">
        <f t="shared" ca="1" si="765"/>
        <v>0.40358796320454177</v>
      </c>
      <c r="P6068" s="46">
        <f t="shared" ca="1" si="766"/>
        <v>0.36193563744237189</v>
      </c>
      <c r="Q6068" s="47">
        <f t="shared" ca="1" si="761"/>
        <v>0.48689261472888157</v>
      </c>
      <c r="R6068" s="47">
        <f t="shared" ca="1" si="762"/>
        <v>-3.7001497235617603E-2</v>
      </c>
      <c r="S6068" s="97">
        <f t="shared" ca="1" si="767"/>
        <v>0.1832932329844621</v>
      </c>
      <c r="V6068">
        <v>6051</v>
      </c>
      <c r="W6068" s="46">
        <v>1.1338665491333</v>
      </c>
    </row>
    <row r="6069" spans="10:23">
      <c r="J6069">
        <v>6052</v>
      </c>
      <c r="K6069" s="93">
        <f t="shared" ca="1" si="763"/>
        <v>0.85302192496920359</v>
      </c>
      <c r="L6069" s="93">
        <f t="shared" ca="1" si="763"/>
        <v>-0.48347655120189825</v>
      </c>
      <c r="M6069" s="93">
        <f t="shared" ca="1" si="764"/>
        <v>0.85302192496920359</v>
      </c>
      <c r="N6069" s="101">
        <f t="shared" ca="1" si="760"/>
        <v>-0.18709588156470669</v>
      </c>
      <c r="O6069" s="46">
        <f t="shared" ca="1" si="765"/>
        <v>0.62649214184758062</v>
      </c>
      <c r="P6069" s="46">
        <f t="shared" ca="1" si="766"/>
        <v>0.47338772676389129</v>
      </c>
      <c r="Q6069" s="47">
        <f t="shared" ca="1" si="761"/>
        <v>0.93270097201495916</v>
      </c>
      <c r="R6069" s="47">
        <f t="shared" ca="1" si="762"/>
        <v>0.11917077114713859</v>
      </c>
      <c r="S6069" s="97">
        <f t="shared" ca="1" si="767"/>
        <v>0.3728314564973596</v>
      </c>
      <c r="V6069">
        <v>6052</v>
      </c>
      <c r="W6069" s="46">
        <v>2.89416014840655E-2</v>
      </c>
    </row>
    <row r="6070" spans="10:23">
      <c r="J6070">
        <v>6053</v>
      </c>
      <c r="K6070" s="93">
        <f t="shared" ca="1" si="763"/>
        <v>-0.44091195233901442</v>
      </c>
      <c r="L6070" s="93">
        <f t="shared" ca="1" si="763"/>
        <v>-0.46428977797045856</v>
      </c>
      <c r="M6070" s="93">
        <f t="shared" ca="1" si="764"/>
        <v>-0.44091195233901442</v>
      </c>
      <c r="N6070" s="101">
        <f t="shared" ca="1" si="760"/>
        <v>-0.5804052250339109</v>
      </c>
      <c r="O6070" s="46">
        <f t="shared" ca="1" si="765"/>
        <v>0.16200938086955036</v>
      </c>
      <c r="P6070" s="46">
        <f t="shared" ca="1" si="766"/>
        <v>0.24114634627487616</v>
      </c>
      <c r="Q6070" s="47">
        <f t="shared" ca="1" si="761"/>
        <v>3.7354500588987483E-3</v>
      </c>
      <c r="R6070" s="47">
        <f t="shared" ca="1" si="762"/>
        <v>5.557560418271966E-2</v>
      </c>
      <c r="S6070" s="97">
        <f t="shared" ca="1" si="767"/>
        <v>0.10879249252613502</v>
      </c>
      <c r="V6070">
        <v>6053</v>
      </c>
      <c r="W6070" s="46">
        <v>0.97274190028291896</v>
      </c>
    </row>
    <row r="6071" spans="10:23">
      <c r="J6071">
        <v>6054</v>
      </c>
      <c r="K6071" s="93">
        <f t="shared" ca="1" si="763"/>
        <v>-0.40300466654297085</v>
      </c>
      <c r="L6071" s="93">
        <f t="shared" ca="1" si="763"/>
        <v>-1.517013887342556</v>
      </c>
      <c r="M6071" s="93">
        <f t="shared" ca="1" si="764"/>
        <v>-0.40300466654297085</v>
      </c>
      <c r="N6071" s="101">
        <f t="shared" ca="1" si="760"/>
        <v>-1.5664198876431266</v>
      </c>
      <c r="O6071" s="46">
        <f t="shared" ca="1" si="765"/>
        <v>0.17561693924367544</v>
      </c>
      <c r="P6071" s="46">
        <f t="shared" ca="1" si="766"/>
        <v>0.2479501254619387</v>
      </c>
      <c r="Q6071" s="47">
        <f t="shared" ca="1" si="761"/>
        <v>3.0950566807148916E-2</v>
      </c>
      <c r="R6071" s="47">
        <f t="shared" ca="1" si="762"/>
        <v>-0.10385556148677344</v>
      </c>
      <c r="S6071" s="97">
        <f t="shared" ca="1" si="767"/>
        <v>3.5880688878451E-2</v>
      </c>
      <c r="V6071">
        <v>6054</v>
      </c>
      <c r="W6071" s="46">
        <v>0.30575600825379401</v>
      </c>
    </row>
    <row r="6072" spans="10:23">
      <c r="J6072">
        <v>6055</v>
      </c>
      <c r="K6072" s="93">
        <f t="shared" ca="1" si="763"/>
        <v>-0.23786654890980771</v>
      </c>
      <c r="L6072" s="93">
        <f t="shared" ca="1" si="763"/>
        <v>-0.99838627674397995</v>
      </c>
      <c r="M6072" s="93">
        <f t="shared" ca="1" si="764"/>
        <v>-0.23786654890980771</v>
      </c>
      <c r="N6072" s="101">
        <f t="shared" ca="1" si="760"/>
        <v>-1.0222001430542027</v>
      </c>
      <c r="O6072" s="46">
        <f t="shared" ca="1" si="765"/>
        <v>0.23489648216787334</v>
      </c>
      <c r="P6072" s="46">
        <f t="shared" ca="1" si="766"/>
        <v>0.27758989692403768</v>
      </c>
      <c r="Q6072" s="47">
        <f t="shared" ca="1" si="761"/>
        <v>0.14950965265554472</v>
      </c>
      <c r="R6072" s="47">
        <f t="shared" ca="1" si="762"/>
        <v>-1.585931604498178E-2</v>
      </c>
      <c r="S6072" s="97">
        <f t="shared" ca="1" si="767"/>
        <v>0.10951858306144578</v>
      </c>
      <c r="V6072">
        <v>6055</v>
      </c>
      <c r="W6072" s="46">
        <v>0.35029638812192698</v>
      </c>
    </row>
    <row r="6073" spans="10:23">
      <c r="J6073">
        <v>6056</v>
      </c>
      <c r="K6073" s="93">
        <f t="shared" ca="1" si="763"/>
        <v>0.43766260858599965</v>
      </c>
      <c r="L6073" s="93">
        <f t="shared" ca="1" si="763"/>
        <v>-7.7358367349227349E-3</v>
      </c>
      <c r="M6073" s="93">
        <f t="shared" ca="1" si="764"/>
        <v>0.43766260858599965</v>
      </c>
      <c r="N6073" s="101">
        <f t="shared" ca="1" si="760"/>
        <v>0.13185231113225479</v>
      </c>
      <c r="O6073" s="46">
        <f t="shared" ca="1" si="765"/>
        <v>0.47739082727889026</v>
      </c>
      <c r="P6073" s="46">
        <f t="shared" ca="1" si="766"/>
        <v>0.39883706947954611</v>
      </c>
      <c r="Q6073" s="47">
        <f t="shared" ca="1" si="761"/>
        <v>0.63449834287757856</v>
      </c>
      <c r="R6073" s="47">
        <f t="shared" ca="1" si="762"/>
        <v>0.17074229850687728</v>
      </c>
      <c r="S6073" s="97">
        <f t="shared" ca="1" si="767"/>
        <v>0.32406656289288377</v>
      </c>
      <c r="V6073">
        <v>6056</v>
      </c>
      <c r="W6073" s="46">
        <v>4.6178752747106401E-2</v>
      </c>
    </row>
    <row r="6074" spans="10:23">
      <c r="J6074">
        <v>6057</v>
      </c>
      <c r="K6074" s="93">
        <f t="shared" ca="1" si="763"/>
        <v>-0.69140717623966852</v>
      </c>
      <c r="L6074" s="93">
        <f t="shared" ca="1" si="763"/>
        <v>0.73352976995546226</v>
      </c>
      <c r="M6074" s="93">
        <f t="shared" ca="1" si="764"/>
        <v>-0.69140717623966852</v>
      </c>
      <c r="N6074" s="101">
        <f t="shared" ca="1" si="760"/>
        <v>0.47556425011577774</v>
      </c>
      <c r="O6074" s="46">
        <f t="shared" ca="1" si="765"/>
        <v>7.208924256137722E-2</v>
      </c>
      <c r="P6074" s="46">
        <f t="shared" ca="1" si="766"/>
        <v>0.19618627712078959</v>
      </c>
      <c r="Q6074" s="47">
        <f t="shared" ca="1" si="761"/>
        <v>-0.17610482655744752</v>
      </c>
      <c r="R6074" s="47">
        <f t="shared" ca="1" si="762"/>
        <v>0.22631793765777586</v>
      </c>
      <c r="S6074" s="97">
        <f t="shared" ca="1" si="767"/>
        <v>0.14920359010957654</v>
      </c>
      <c r="V6074">
        <v>6057</v>
      </c>
      <c r="W6074" s="46">
        <v>-0.15052151666657501</v>
      </c>
    </row>
    <row r="6075" spans="10:23">
      <c r="J6075">
        <v>6058</v>
      </c>
      <c r="K6075" s="93">
        <f t="shared" ca="1" si="763"/>
        <v>0.27590048325100225</v>
      </c>
      <c r="L6075" s="93">
        <f t="shared" ca="1" si="763"/>
        <v>-6.8357736146614639E-2</v>
      </c>
      <c r="M6075" s="93">
        <f t="shared" ca="1" si="764"/>
        <v>0.27590048325100225</v>
      </c>
      <c r="N6075" s="101">
        <f t="shared" ca="1" si="760"/>
        <v>2.2933722697703607E-2</v>
      </c>
      <c r="O6075" s="46">
        <f t="shared" ca="1" si="765"/>
        <v>0.41932316252806134</v>
      </c>
      <c r="P6075" s="46">
        <f t="shared" ca="1" si="766"/>
        <v>0.36980323710413165</v>
      </c>
      <c r="Q6075" s="47">
        <f t="shared" ca="1" si="761"/>
        <v>0.51836301337592072</v>
      </c>
      <c r="R6075" s="47">
        <f t="shared" ca="1" si="762"/>
        <v>0.15313098076922363</v>
      </c>
      <c r="S6075" s="97">
        <f t="shared" ca="1" si="767"/>
        <v>0.28622707164864247</v>
      </c>
      <c r="V6075">
        <v>6058</v>
      </c>
      <c r="W6075" s="46">
        <v>0.24462359825442401</v>
      </c>
    </row>
    <row r="6076" spans="10:23">
      <c r="J6076">
        <v>6059</v>
      </c>
      <c r="K6076" s="93">
        <f t="shared" ca="1" si="763"/>
        <v>-0.68936414665925461</v>
      </c>
      <c r="L6076" s="93">
        <f t="shared" ca="1" si="763"/>
        <v>-0.87276600383420844</v>
      </c>
      <c r="M6076" s="93">
        <f t="shared" ca="1" si="764"/>
        <v>-0.68936414665925461</v>
      </c>
      <c r="N6076" s="101">
        <f t="shared" ca="1" si="760"/>
        <v>-1.0466880390235886</v>
      </c>
      <c r="O6076" s="46">
        <f t="shared" ca="1" si="765"/>
        <v>7.2822627811514246E-2</v>
      </c>
      <c r="P6076" s="46">
        <f t="shared" ca="1" si="766"/>
        <v>0.19655296974585812</v>
      </c>
      <c r="Q6076" s="47">
        <f t="shared" ca="1" si="761"/>
        <v>-0.17463805605717347</v>
      </c>
      <c r="R6076" s="47">
        <f t="shared" ca="1" si="762"/>
        <v>-1.9818824911575383E-2</v>
      </c>
      <c r="S6076" s="97">
        <f t="shared" ca="1" si="767"/>
        <v>2.6501901449969431E-2</v>
      </c>
      <c r="V6076">
        <v>6059</v>
      </c>
      <c r="W6076" s="46">
        <v>-0.12167427668434901</v>
      </c>
    </row>
    <row r="6077" spans="10:23">
      <c r="J6077">
        <v>6060</v>
      </c>
      <c r="K6077" s="93">
        <f t="shared" ca="1" si="763"/>
        <v>-0.94162373388250187</v>
      </c>
      <c r="L6077" s="93">
        <f t="shared" ca="1" si="763"/>
        <v>-0.66559831886665988</v>
      </c>
      <c r="M6077" s="93">
        <f t="shared" ca="1" si="764"/>
        <v>-0.94162373388250187</v>
      </c>
      <c r="N6077" s="101">
        <f t="shared" ca="1" si="760"/>
        <v>-0.9305000476039873</v>
      </c>
      <c r="O6077" s="46">
        <f t="shared" ca="1" si="765"/>
        <v>-1.7730863067310532E-2</v>
      </c>
      <c r="P6077" s="46">
        <f t="shared" ca="1" si="766"/>
        <v>0.15127622430644572</v>
      </c>
      <c r="Q6077" s="47">
        <f t="shared" ca="1" si="761"/>
        <v>-0.35574503781482303</v>
      </c>
      <c r="R6077" s="47">
        <f t="shared" ca="1" si="762"/>
        <v>-1.0320993066989803E-3</v>
      </c>
      <c r="S6077" s="97">
        <f t="shared" ca="1" si="767"/>
        <v>-9.381481187004756E-3</v>
      </c>
      <c r="V6077">
        <v>6060</v>
      </c>
      <c r="W6077" s="46">
        <v>-1.54944762181008E-3</v>
      </c>
    </row>
    <row r="6078" spans="10:23">
      <c r="J6078">
        <v>6061</v>
      </c>
      <c r="K6078" s="93">
        <f t="shared" ca="1" si="763"/>
        <v>0.29338695548352633</v>
      </c>
      <c r="L6078" s="93">
        <f t="shared" ca="1" si="763"/>
        <v>1.862868458936491</v>
      </c>
      <c r="M6078" s="93">
        <f t="shared" ca="1" si="764"/>
        <v>0.29338695548352633</v>
      </c>
      <c r="N6078" s="101">
        <f t="shared" ca="1" si="760"/>
        <v>1.8594579012883568</v>
      </c>
      <c r="O6078" s="46">
        <f t="shared" ca="1" si="765"/>
        <v>0.42560027223572666</v>
      </c>
      <c r="P6078" s="46">
        <f t="shared" ca="1" si="766"/>
        <v>0.37294179195796434</v>
      </c>
      <c r="Q6078" s="47">
        <f t="shared" ca="1" si="761"/>
        <v>0.53091723279125136</v>
      </c>
      <c r="R6078" s="47">
        <f t="shared" ca="1" si="762"/>
        <v>0.4500831475839685</v>
      </c>
      <c r="S6078" s="97">
        <f t="shared" ca="1" si="767"/>
        <v>0.43784170990984761</v>
      </c>
      <c r="V6078">
        <v>6061</v>
      </c>
      <c r="W6078" s="46">
        <v>0.635216056340838</v>
      </c>
    </row>
    <row r="6079" spans="10:23">
      <c r="J6079">
        <v>6062</v>
      </c>
      <c r="K6079" s="93">
        <f t="shared" ca="1" si="763"/>
        <v>-1.313658039401101</v>
      </c>
      <c r="L6079" s="93">
        <f t="shared" ca="1" si="763"/>
        <v>-1.7336590366409288</v>
      </c>
      <c r="M6079" s="93">
        <f t="shared" ca="1" si="764"/>
        <v>-1.313658039401101</v>
      </c>
      <c r="N6079" s="101">
        <f t="shared" ca="1" si="760"/>
        <v>-2.0614257133151295</v>
      </c>
      <c r="O6079" s="46">
        <f t="shared" ca="1" si="765"/>
        <v>-0.15127982135357759</v>
      </c>
      <c r="P6079" s="46">
        <f t="shared" ca="1" si="766"/>
        <v>8.4501745163312186E-2</v>
      </c>
      <c r="Q6079" s="47">
        <f t="shared" ca="1" si="761"/>
        <v>-0.62284295438735715</v>
      </c>
      <c r="R6079" s="47">
        <f t="shared" ca="1" si="762"/>
        <v>-0.18389428585141832</v>
      </c>
      <c r="S6079" s="97">
        <f t="shared" ca="1" si="767"/>
        <v>-0.16758705360249795</v>
      </c>
      <c r="V6079">
        <v>6062</v>
      </c>
      <c r="W6079" s="46">
        <v>0.10566169357098</v>
      </c>
    </row>
    <row r="6080" spans="10:23">
      <c r="J6080">
        <v>6063</v>
      </c>
      <c r="K6080" s="93">
        <f t="shared" ca="1" si="763"/>
        <v>-1.066278510191601</v>
      </c>
      <c r="L6080" s="93">
        <f t="shared" ca="1" si="763"/>
        <v>-0.89464375482696201</v>
      </c>
      <c r="M6080" s="93">
        <f t="shared" ca="1" si="764"/>
        <v>-1.066278510191601</v>
      </c>
      <c r="N6080" s="101">
        <f t="shared" ca="1" si="760"/>
        <v>-1.1872971900920897</v>
      </c>
      <c r="O6080" s="46">
        <f t="shared" ca="1" si="765"/>
        <v>-6.2478122324173824E-2</v>
      </c>
      <c r="P6080" s="46">
        <f t="shared" ca="1" si="766"/>
        <v>0.12890259467801407</v>
      </c>
      <c r="Q6080" s="47">
        <f t="shared" ca="1" si="761"/>
        <v>-0.44523955632854961</v>
      </c>
      <c r="R6080" s="47">
        <f t="shared" ca="1" si="762"/>
        <v>-4.2554268621233099E-2</v>
      </c>
      <c r="S6080" s="97">
        <f t="shared" ca="1" si="767"/>
        <v>-5.2516195472703461E-2</v>
      </c>
      <c r="V6080">
        <v>6063</v>
      </c>
      <c r="W6080" s="46">
        <v>-0.33373557308909702</v>
      </c>
    </row>
    <row r="6081" spans="10:23">
      <c r="J6081">
        <v>6064</v>
      </c>
      <c r="K6081" s="93">
        <f t="shared" ca="1" si="763"/>
        <v>-1.322232773556369</v>
      </c>
      <c r="L6081" s="93">
        <f t="shared" ca="1" si="763"/>
        <v>1.0136340012159233</v>
      </c>
      <c r="M6081" s="93">
        <f t="shared" ca="1" si="764"/>
        <v>-1.322232773556369</v>
      </c>
      <c r="N6081" s="101">
        <f t="shared" ca="1" si="760"/>
        <v>0.54050967106390591</v>
      </c>
      <c r="O6081" s="46">
        <f t="shared" ca="1" si="765"/>
        <v>-0.15435788914741028</v>
      </c>
      <c r="P6081" s="46">
        <f t="shared" ca="1" si="766"/>
        <v>8.2962711266395844E-2</v>
      </c>
      <c r="Q6081" s="47">
        <f t="shared" ca="1" si="761"/>
        <v>-0.62899908997502252</v>
      </c>
      <c r="R6081" s="47">
        <f t="shared" ca="1" si="762"/>
        <v>0.23681912446493358</v>
      </c>
      <c r="S6081" s="97">
        <f t="shared" ca="1" si="767"/>
        <v>4.1230617658761654E-2</v>
      </c>
      <c r="V6081">
        <v>6064</v>
      </c>
      <c r="W6081" s="46">
        <v>-0.326753839061389</v>
      </c>
    </row>
    <row r="6082" spans="10:23">
      <c r="J6082">
        <v>6065</v>
      </c>
      <c r="K6082" s="93">
        <f t="shared" ca="1" si="763"/>
        <v>-1.5602626297273225</v>
      </c>
      <c r="L6082" s="93">
        <f t="shared" ca="1" si="763"/>
        <v>0.31282273497562552</v>
      </c>
      <c r="M6082" s="93">
        <f t="shared" ca="1" si="764"/>
        <v>-1.5602626297273225</v>
      </c>
      <c r="N6082" s="101">
        <f t="shared" ca="1" si="760"/>
        <v>-0.19961654268116075</v>
      </c>
      <c r="O6082" s="46">
        <f t="shared" ca="1" si="765"/>
        <v>-0.23980334098107614</v>
      </c>
      <c r="P6082" s="46">
        <f t="shared" ca="1" si="766"/>
        <v>4.0239985349562912E-2</v>
      </c>
      <c r="Q6082" s="47">
        <f t="shared" ca="1" si="761"/>
        <v>-0.79988999364235425</v>
      </c>
      <c r="R6082" s="47">
        <f t="shared" ca="1" si="762"/>
        <v>0.11714627427863705</v>
      </c>
      <c r="S6082" s="97">
        <f t="shared" ca="1" si="767"/>
        <v>-6.1328533351219544E-2</v>
      </c>
      <c r="V6082">
        <v>6065</v>
      </c>
      <c r="W6082" s="46">
        <v>1.7869659672447E-2</v>
      </c>
    </row>
    <row r="6083" spans="10:23">
      <c r="J6083">
        <v>6066</v>
      </c>
      <c r="K6083" s="93">
        <f t="shared" ca="1" si="763"/>
        <v>-0.21492172647771079</v>
      </c>
      <c r="L6083" s="93">
        <f t="shared" ca="1" si="763"/>
        <v>-0.9166605757978481</v>
      </c>
      <c r="M6083" s="93">
        <f t="shared" ca="1" si="764"/>
        <v>-0.21492172647771079</v>
      </c>
      <c r="N6083" s="101">
        <f t="shared" ca="1" si="760"/>
        <v>-0.93742041167590684</v>
      </c>
      <c r="O6083" s="46">
        <f t="shared" ca="1" si="765"/>
        <v>0.24313297296567352</v>
      </c>
      <c r="P6083" s="46">
        <f t="shared" ca="1" si="766"/>
        <v>0.28170814232293773</v>
      </c>
      <c r="Q6083" s="47">
        <f t="shared" ca="1" si="761"/>
        <v>0.16598263425114507</v>
      </c>
      <c r="R6083" s="47">
        <f t="shared" ca="1" si="762"/>
        <v>-2.1510702030584639E-3</v>
      </c>
      <c r="S6083" s="97">
        <f t="shared" ca="1" si="767"/>
        <v>0.12049095138130753</v>
      </c>
      <c r="V6083">
        <v>6066</v>
      </c>
      <c r="W6083" s="46">
        <v>0.12063412335294001</v>
      </c>
    </row>
    <row r="6084" spans="10:23">
      <c r="J6084">
        <v>6067</v>
      </c>
      <c r="K6084" s="93">
        <f t="shared" ca="1" si="763"/>
        <v>0.1592598559585317</v>
      </c>
      <c r="L6084" s="93">
        <f t="shared" ca="1" si="763"/>
        <v>-1.9660112377265453</v>
      </c>
      <c r="M6084" s="93">
        <f t="shared" ca="1" si="764"/>
        <v>0.1592598559585317</v>
      </c>
      <c r="N6084" s="101">
        <f t="shared" ca="1" si="760"/>
        <v>-1.8132939952963232</v>
      </c>
      <c r="O6084" s="46">
        <f t="shared" ca="1" si="765"/>
        <v>0.37745273811369934</v>
      </c>
      <c r="P6084" s="46">
        <f t="shared" ca="1" si="766"/>
        <v>0.34886802489695068</v>
      </c>
      <c r="Q6084" s="47">
        <f t="shared" ca="1" si="761"/>
        <v>0.43462216454719671</v>
      </c>
      <c r="R6084" s="47">
        <f t="shared" ca="1" si="762"/>
        <v>-0.14377325059355733</v>
      </c>
      <c r="S6084" s="97">
        <f t="shared" ca="1" si="767"/>
        <v>0.116839743760071</v>
      </c>
      <c r="V6084">
        <v>6067</v>
      </c>
      <c r="W6084" s="46">
        <v>0.59544834318006001</v>
      </c>
    </row>
    <row r="6085" spans="10:23">
      <c r="J6085">
        <v>6068</v>
      </c>
      <c r="K6085" s="93">
        <f t="shared" ca="1" si="763"/>
        <v>-0.11902073330978991</v>
      </c>
      <c r="L6085" s="93">
        <f t="shared" ca="1" si="763"/>
        <v>-0.71541864796631638</v>
      </c>
      <c r="M6085" s="93">
        <f t="shared" ca="1" si="764"/>
        <v>-0.11902073330978991</v>
      </c>
      <c r="N6085" s="101">
        <f t="shared" ca="1" si="760"/>
        <v>-0.71612765590753535</v>
      </c>
      <c r="O6085" s="46">
        <f t="shared" ca="1" si="765"/>
        <v>0.27755850186506142</v>
      </c>
      <c r="P6085" s="46">
        <f t="shared" ca="1" si="766"/>
        <v>0.29892090677263167</v>
      </c>
      <c r="Q6085" s="47">
        <f t="shared" ca="1" si="761"/>
        <v>0.23483369204992088</v>
      </c>
      <c r="R6085" s="47">
        <f t="shared" ca="1" si="762"/>
        <v>3.36303064277967E-2</v>
      </c>
      <c r="S6085" s="97">
        <f t="shared" ca="1" si="767"/>
        <v>0.15559440414642906</v>
      </c>
      <c r="V6085">
        <v>6068</v>
      </c>
      <c r="W6085" s="46">
        <v>0.53218996631507998</v>
      </c>
    </row>
    <row r="6086" spans="10:23">
      <c r="J6086">
        <v>6069</v>
      </c>
      <c r="K6086" s="93">
        <f t="shared" ca="1" si="763"/>
        <v>0.34454226075463662</v>
      </c>
      <c r="L6086" s="93">
        <f t="shared" ca="1" si="763"/>
        <v>-1.0675719714680578</v>
      </c>
      <c r="M6086" s="93">
        <f t="shared" ca="1" si="764"/>
        <v>0.34454226075463662</v>
      </c>
      <c r="N6086" s="101">
        <f t="shared" ca="1" si="760"/>
        <v>-0.90257487007339376</v>
      </c>
      <c r="O6086" s="46">
        <f t="shared" ca="1" si="765"/>
        <v>0.44396346516829677</v>
      </c>
      <c r="P6086" s="46">
        <f t="shared" ca="1" si="766"/>
        <v>0.38212338842424937</v>
      </c>
      <c r="Q6086" s="47">
        <f t="shared" ca="1" si="761"/>
        <v>0.56764361865639157</v>
      </c>
      <c r="R6086" s="47">
        <f t="shared" ca="1" si="762"/>
        <v>3.4831921732965399E-3</v>
      </c>
      <c r="S6086" s="97">
        <f t="shared" ca="1" si="767"/>
        <v>0.22372332867079664</v>
      </c>
      <c r="V6086">
        <v>6069</v>
      </c>
      <c r="W6086" s="46">
        <v>3.12335961464421</v>
      </c>
    </row>
    <row r="6087" spans="10:23">
      <c r="J6087">
        <v>6070</v>
      </c>
      <c r="K6087" s="93">
        <f t="shared" ca="1" si="763"/>
        <v>-0.66649145280486077</v>
      </c>
      <c r="L6087" s="93">
        <f t="shared" ca="1" si="763"/>
        <v>-0.83040639622727552</v>
      </c>
      <c r="M6087" s="93">
        <f t="shared" ca="1" si="764"/>
        <v>-0.66649145280486077</v>
      </c>
      <c r="N6087" s="101">
        <f t="shared" ca="1" si="760"/>
        <v>-0.99925357743042265</v>
      </c>
      <c r="O6087" s="46">
        <f t="shared" ca="1" si="765"/>
        <v>8.1033226651846951E-2</v>
      </c>
      <c r="P6087" s="46">
        <f t="shared" ca="1" si="766"/>
        <v>0.20065826916602447</v>
      </c>
      <c r="Q6087" s="47">
        <f t="shared" ca="1" si="761"/>
        <v>-0.15821685837650806</v>
      </c>
      <c r="R6087" s="47">
        <f t="shared" ca="1" si="762"/>
        <v>-1.2149028719406069E-2</v>
      </c>
      <c r="S6087" s="97">
        <f t="shared" ca="1" si="767"/>
        <v>3.4442098966220441E-2</v>
      </c>
      <c r="V6087">
        <v>6070</v>
      </c>
      <c r="W6087" s="46">
        <v>5.7751832036660698E-2</v>
      </c>
    </row>
    <row r="6088" spans="10:23">
      <c r="J6088">
        <v>6071</v>
      </c>
      <c r="K6088" s="93">
        <f t="shared" ca="1" si="763"/>
        <v>-0.78344182053919753</v>
      </c>
      <c r="L6088" s="93">
        <f t="shared" ca="1" si="763"/>
        <v>-6.4214824500019668E-2</v>
      </c>
      <c r="M6088" s="93">
        <f t="shared" ca="1" si="764"/>
        <v>-0.78344182053919753</v>
      </c>
      <c r="N6088" s="101">
        <f t="shared" ca="1" si="760"/>
        <v>-0.3100330699084034</v>
      </c>
      <c r="O6088" s="46">
        <f t="shared" ca="1" si="765"/>
        <v>3.9051614874554275E-2</v>
      </c>
      <c r="P6088" s="46">
        <f t="shared" ca="1" si="766"/>
        <v>0.17966746327737812</v>
      </c>
      <c r="Q6088" s="47">
        <f t="shared" ca="1" si="761"/>
        <v>-0.24218008193109342</v>
      </c>
      <c r="R6088" s="47">
        <f t="shared" ca="1" si="762"/>
        <v>9.9292751088187803E-2</v>
      </c>
      <c r="S6088" s="97">
        <f t="shared" ca="1" si="767"/>
        <v>6.9172182981371039E-2</v>
      </c>
      <c r="V6088">
        <v>6071</v>
      </c>
      <c r="W6088" s="46">
        <v>-0.33837601408781798</v>
      </c>
    </row>
    <row r="6089" spans="10:23">
      <c r="J6089">
        <v>6072</v>
      </c>
      <c r="K6089" s="93">
        <f t="shared" ca="1" si="763"/>
        <v>-0.70251332157252944</v>
      </c>
      <c r="L6089" s="93">
        <f t="shared" ca="1" si="763"/>
        <v>1.3718780591377469</v>
      </c>
      <c r="M6089" s="93">
        <f t="shared" ca="1" si="764"/>
        <v>-0.70251332157252944</v>
      </c>
      <c r="N6089" s="101">
        <f t="shared" ca="1" si="760"/>
        <v>1.0772395279276255</v>
      </c>
      <c r="O6089" s="46">
        <f t="shared" ca="1" si="765"/>
        <v>6.8102475433243881E-2</v>
      </c>
      <c r="P6089" s="46">
        <f t="shared" ca="1" si="766"/>
        <v>0.19419289355672292</v>
      </c>
      <c r="Q6089" s="47">
        <f t="shared" ca="1" si="761"/>
        <v>-0.1840783608137142</v>
      </c>
      <c r="R6089" s="47">
        <f t="shared" ca="1" si="762"/>
        <v>0.32360431131292805</v>
      </c>
      <c r="S6089" s="97">
        <f t="shared" ca="1" si="767"/>
        <v>0.19585339337308597</v>
      </c>
      <c r="V6089">
        <v>6072</v>
      </c>
      <c r="W6089" s="46">
        <v>-0.16159426111945399</v>
      </c>
    </row>
    <row r="6090" spans="10:23">
      <c r="J6090">
        <v>6073</v>
      </c>
      <c r="K6090" s="93">
        <f t="shared" ca="1" si="763"/>
        <v>1.2312727327030597</v>
      </c>
      <c r="L6090" s="93">
        <f t="shared" ca="1" si="763"/>
        <v>-3.9269321630571764E-2</v>
      </c>
      <c r="M6090" s="93">
        <f t="shared" ca="1" si="764"/>
        <v>1.2312727327030597</v>
      </c>
      <c r="N6090" s="101">
        <f t="shared" ca="1" si="760"/>
        <v>0.3543417672553566</v>
      </c>
      <c r="O6090" s="46">
        <f t="shared" ca="1" si="765"/>
        <v>0.76227263465288764</v>
      </c>
      <c r="P6090" s="46">
        <f t="shared" ca="1" si="766"/>
        <v>0.5412779731665448</v>
      </c>
      <c r="Q6090" s="47">
        <f t="shared" ca="1" si="761"/>
        <v>1.2042619576255733</v>
      </c>
      <c r="R6090" s="47">
        <f t="shared" ca="1" si="762"/>
        <v>0.20671717259750333</v>
      </c>
      <c r="S6090" s="97">
        <f t="shared" ca="1" si="767"/>
        <v>0.48449490362519548</v>
      </c>
      <c r="V6090">
        <v>6073</v>
      </c>
      <c r="W6090" s="46">
        <v>-0.28069114736794598</v>
      </c>
    </row>
    <row r="6091" spans="10:23">
      <c r="J6091">
        <v>6074</v>
      </c>
      <c r="K6091" s="93">
        <f t="shared" ca="1" si="763"/>
        <v>-0.62214735655361231</v>
      </c>
      <c r="L6091" s="93">
        <f t="shared" ca="1" si="763"/>
        <v>-0.42400738685582967</v>
      </c>
      <c r="M6091" s="93">
        <f t="shared" ca="1" si="764"/>
        <v>-0.62214735655361231</v>
      </c>
      <c r="N6091" s="101">
        <f t="shared" ca="1" si="760"/>
        <v>-0.59985109154483962</v>
      </c>
      <c r="O6091" s="46">
        <f t="shared" ca="1" si="765"/>
        <v>9.6951403477623932E-2</v>
      </c>
      <c r="P6091" s="46">
        <f t="shared" ca="1" si="766"/>
        <v>0.20861735757891295</v>
      </c>
      <c r="Q6091" s="47">
        <f t="shared" ca="1" si="761"/>
        <v>-0.1263805047249541</v>
      </c>
      <c r="R6091" s="47">
        <f t="shared" ca="1" si="762"/>
        <v>5.2431353612361314E-2</v>
      </c>
      <c r="S6091" s="97">
        <f t="shared" ca="1" si="767"/>
        <v>7.4691378544992623E-2</v>
      </c>
      <c r="V6091">
        <v>6074</v>
      </c>
      <c r="W6091" s="46">
        <v>-3.1783373779906698E-3</v>
      </c>
    </row>
    <row r="6092" spans="10:23">
      <c r="J6092">
        <v>6075</v>
      </c>
      <c r="K6092" s="93">
        <f t="shared" ca="1" si="763"/>
        <v>-0.87839875864425632</v>
      </c>
      <c r="L6092" s="93">
        <f t="shared" ca="1" si="763"/>
        <v>-1.4937958751724711</v>
      </c>
      <c r="M6092" s="93">
        <f t="shared" ca="1" si="764"/>
        <v>-0.87839875864425632</v>
      </c>
      <c r="N6092" s="101">
        <f t="shared" ca="1" si="760"/>
        <v>-1.695593266740451</v>
      </c>
      <c r="O6092" s="46">
        <f t="shared" ca="1" si="765"/>
        <v>4.9649729227944084E-3</v>
      </c>
      <c r="P6092" s="46">
        <f t="shared" ca="1" si="766"/>
        <v>0.16262414230149819</v>
      </c>
      <c r="Q6092" s="47">
        <f t="shared" ca="1" si="761"/>
        <v>-0.31035336583461315</v>
      </c>
      <c r="R6092" s="47">
        <f t="shared" ca="1" si="762"/>
        <v>-0.12474192675486867</v>
      </c>
      <c r="S6092" s="97">
        <f t="shared" ca="1" si="767"/>
        <v>-5.9888476916037131E-2</v>
      </c>
      <c r="V6092">
        <v>6075</v>
      </c>
      <c r="W6092" s="46">
        <v>0.122228627497127</v>
      </c>
    </row>
    <row r="6093" spans="10:23">
      <c r="J6093">
        <v>6076</v>
      </c>
      <c r="K6093" s="93">
        <f t="shared" ca="1" si="763"/>
        <v>-1.1677888916175896</v>
      </c>
      <c r="L6093" s="93">
        <f t="shared" ca="1" si="763"/>
        <v>-1.508394788648491</v>
      </c>
      <c r="M6093" s="93">
        <f t="shared" ca="1" si="764"/>
        <v>-1.1677888916175896</v>
      </c>
      <c r="N6093" s="101">
        <f t="shared" ca="1" si="760"/>
        <v>-1.8014668055266976</v>
      </c>
      <c r="O6093" s="46">
        <f t="shared" ca="1" si="765"/>
        <v>-9.8917250365834097E-2</v>
      </c>
      <c r="P6093" s="46">
        <f t="shared" ca="1" si="766"/>
        <v>0.11068303065718393</v>
      </c>
      <c r="Q6093" s="47">
        <f t="shared" ca="1" si="761"/>
        <v>-0.51811781241187016</v>
      </c>
      <c r="R6093" s="47">
        <f t="shared" ca="1" si="762"/>
        <v>-0.14186088283365411</v>
      </c>
      <c r="S6093" s="97">
        <f t="shared" ca="1" si="767"/>
        <v>-0.1203890665997441</v>
      </c>
      <c r="V6093">
        <v>6076</v>
      </c>
      <c r="W6093" s="46">
        <v>4.84354925822503E-2</v>
      </c>
    </row>
    <row r="6094" spans="10:23">
      <c r="J6094">
        <v>6077</v>
      </c>
      <c r="K6094" s="93">
        <f t="shared" ca="1" si="763"/>
        <v>-1.0152635645388275</v>
      </c>
      <c r="L6094" s="93">
        <f t="shared" ca="1" si="763"/>
        <v>0.38506167072466757</v>
      </c>
      <c r="M6094" s="93">
        <f t="shared" ca="1" si="764"/>
        <v>-1.0152635645388275</v>
      </c>
      <c r="N6094" s="101">
        <f t="shared" ca="1" si="760"/>
        <v>4.2193906866769437E-2</v>
      </c>
      <c r="O6094" s="46">
        <f t="shared" ca="1" si="765"/>
        <v>-4.4165314209713979E-2</v>
      </c>
      <c r="P6094" s="46">
        <f t="shared" ca="1" si="766"/>
        <v>0.13805899873524399</v>
      </c>
      <c r="Q6094" s="47">
        <f t="shared" ca="1" si="761"/>
        <v>-0.40861394009962992</v>
      </c>
      <c r="R6094" s="47">
        <f t="shared" ca="1" si="762"/>
        <v>0.15624520789943444</v>
      </c>
      <c r="S6094" s="97">
        <f t="shared" ca="1" si="767"/>
        <v>5.6039946844860231E-2</v>
      </c>
      <c r="V6094">
        <v>6077</v>
      </c>
      <c r="W6094" s="46">
        <v>0.34994227410311401</v>
      </c>
    </row>
    <row r="6095" spans="10:23">
      <c r="J6095">
        <v>6078</v>
      </c>
      <c r="K6095" s="93">
        <f t="shared" ca="1" si="763"/>
        <v>0.95597524870697448</v>
      </c>
      <c r="L6095" s="93">
        <f t="shared" ca="1" si="763"/>
        <v>1.3575798248505782</v>
      </c>
      <c r="M6095" s="93">
        <f t="shared" ca="1" si="764"/>
        <v>0.95597524870697448</v>
      </c>
      <c r="N6095" s="101">
        <f t="shared" ca="1" si="760"/>
        <v>1.5911201836311233</v>
      </c>
      <c r="O6095" s="46">
        <f t="shared" ca="1" si="765"/>
        <v>0.66344924212929302</v>
      </c>
      <c r="P6095" s="46">
        <f t="shared" ca="1" si="766"/>
        <v>0.49186627690474749</v>
      </c>
      <c r="Q6095" s="47">
        <f t="shared" ca="1" si="761"/>
        <v>1.0066151725783841</v>
      </c>
      <c r="R6095" s="47">
        <f t="shared" ca="1" si="762"/>
        <v>0.40669495393786703</v>
      </c>
      <c r="S6095" s="97">
        <f t="shared" ca="1" si="767"/>
        <v>0.53507209803358002</v>
      </c>
      <c r="V6095">
        <v>6078</v>
      </c>
      <c r="W6095" s="46">
        <v>0.30876567779277803</v>
      </c>
    </row>
    <row r="6096" spans="10:23">
      <c r="J6096">
        <v>6079</v>
      </c>
      <c r="K6096" s="93">
        <f t="shared" ca="1" si="763"/>
        <v>1.0168550968892158</v>
      </c>
      <c r="L6096" s="93">
        <f t="shared" ca="1" si="763"/>
        <v>-2.2492085254689895</v>
      </c>
      <c r="M6096" s="93">
        <f t="shared" ca="1" si="764"/>
        <v>1.0168550968892158</v>
      </c>
      <c r="N6096" s="101">
        <f t="shared" ca="1" si="760"/>
        <v>-1.8090540571617755</v>
      </c>
      <c r="O6096" s="46">
        <f t="shared" ca="1" si="765"/>
        <v>0.68530324909790019</v>
      </c>
      <c r="P6096" s="46">
        <f t="shared" ca="1" si="766"/>
        <v>0.50279328038905113</v>
      </c>
      <c r="Q6096" s="47">
        <f t="shared" ca="1" si="761"/>
        <v>1.0503231865155984</v>
      </c>
      <c r="R6096" s="47">
        <f t="shared" ca="1" si="762"/>
        <v>-0.1430876844404449</v>
      </c>
      <c r="S6096" s="97">
        <f t="shared" ca="1" si="767"/>
        <v>0.27110778232872768</v>
      </c>
      <c r="V6096">
        <v>6079</v>
      </c>
      <c r="W6096" s="46">
        <v>-2.25942950377855E-3</v>
      </c>
    </row>
    <row r="6097" spans="10:23">
      <c r="J6097">
        <v>6080</v>
      </c>
      <c r="K6097" s="93">
        <f t="shared" ca="1" si="763"/>
        <v>-0.54353555393876796</v>
      </c>
      <c r="L6097" s="93">
        <f t="shared" ca="1" si="763"/>
        <v>1.3154674050633177</v>
      </c>
      <c r="M6097" s="93">
        <f t="shared" ca="1" si="764"/>
        <v>-0.54353555393876796</v>
      </c>
      <c r="N6097" s="101">
        <f t="shared" ca="1" si="760"/>
        <v>1.0743160317197065</v>
      </c>
      <c r="O6097" s="46">
        <f t="shared" ca="1" si="765"/>
        <v>0.12517064076968931</v>
      </c>
      <c r="P6097" s="46">
        <f t="shared" ca="1" si="766"/>
        <v>0.22272697622494564</v>
      </c>
      <c r="Q6097" s="47">
        <f t="shared" ca="1" si="761"/>
        <v>-6.9942030140823341E-2</v>
      </c>
      <c r="R6097" s="47">
        <f t="shared" ca="1" si="762"/>
        <v>0.32313160393246632</v>
      </c>
      <c r="S6097" s="97">
        <f t="shared" ca="1" si="767"/>
        <v>0.22415112235107781</v>
      </c>
      <c r="V6097">
        <v>6080</v>
      </c>
      <c r="W6097" s="46">
        <v>0.42682225615740099</v>
      </c>
    </row>
    <row r="6098" spans="10:23">
      <c r="J6098">
        <v>6081</v>
      </c>
      <c r="K6098" s="93">
        <f t="shared" ca="1" si="763"/>
        <v>1.0820382270052782</v>
      </c>
      <c r="L6098" s="93">
        <f t="shared" ca="1" si="763"/>
        <v>-0.11058652649405944</v>
      </c>
      <c r="M6098" s="93">
        <f t="shared" ca="1" si="764"/>
        <v>1.0820382270052782</v>
      </c>
      <c r="N6098" s="101">
        <f t="shared" ref="N6098:N6161" ca="1" si="768">$N$2*K6098+SQRT(1-$N$2^2)*L6098</f>
        <v>0.23926720361397963</v>
      </c>
      <c r="O6098" s="46">
        <f t="shared" ca="1" si="765"/>
        <v>0.70870200291094909</v>
      </c>
      <c r="P6098" s="46">
        <f t="shared" ca="1" si="766"/>
        <v>0.51449265729557547</v>
      </c>
      <c r="Q6098" s="47">
        <f t="shared" ref="Q6098:Q6161" ca="1" si="769">$K$2+K6098*$S$3</f>
        <v>1.0971206941416962</v>
      </c>
      <c r="R6098" s="47">
        <f t="shared" ref="R6098:R6161" ca="1" si="770">$L$2+$L$3*N6098</f>
        <v>0.18811047990217961</v>
      </c>
      <c r="S6098" s="97">
        <f t="shared" ca="1" si="767"/>
        <v>0.44840624140656438</v>
      </c>
      <c r="V6098">
        <v>6081</v>
      </c>
      <c r="W6098" s="46">
        <v>0.320429002897964</v>
      </c>
    </row>
    <row r="6099" spans="10:23">
      <c r="J6099">
        <v>6082</v>
      </c>
      <c r="K6099" s="93">
        <f t="shared" ref="K6099:L6162" ca="1" si="771">_xlfn.NORM.S.INV(RAND())</f>
        <v>-1.4203994545621361</v>
      </c>
      <c r="L6099" s="93">
        <f t="shared" ca="1" si="771"/>
        <v>-2.132113194720048</v>
      </c>
      <c r="M6099" s="93">
        <f t="shared" ref="M6099:M6162" ca="1" si="772">K6099</f>
        <v>-1.4203994545621361</v>
      </c>
      <c r="N6099" s="101">
        <f t="shared" ca="1" si="768"/>
        <v>-2.4731395664689244</v>
      </c>
      <c r="O6099" s="46">
        <f t="shared" ref="O6099:O6162" ca="1" si="773">$K$2+K6099*$K$3</f>
        <v>-0.18959673081408301</v>
      </c>
      <c r="P6099" s="46">
        <f t="shared" ref="P6099:P6162" ca="1" si="774">$K$2+K6099*$R$3</f>
        <v>6.5343290433059475E-2</v>
      </c>
      <c r="Q6099" s="47">
        <f t="shared" ca="1" si="769"/>
        <v>-0.69947677330836799</v>
      </c>
      <c r="R6099" s="47">
        <f t="shared" ca="1" si="770"/>
        <v>-0.2504653238082879</v>
      </c>
      <c r="S6099" s="97">
        <f t="shared" ref="S6099:S6162" ca="1" si="775">AVERAGE(R6099,O6099)</f>
        <v>-0.22003102731118546</v>
      </c>
      <c r="V6099">
        <v>6082</v>
      </c>
      <c r="W6099" s="46">
        <v>-0.16986245290465199</v>
      </c>
    </row>
    <row r="6100" spans="10:23">
      <c r="J6100">
        <v>6083</v>
      </c>
      <c r="K6100" s="93">
        <f t="shared" ca="1" si="771"/>
        <v>1.9222662768172911</v>
      </c>
      <c r="L6100" s="93">
        <f t="shared" ca="1" si="771"/>
        <v>-0.42627749971402157</v>
      </c>
      <c r="M6100" s="93">
        <f t="shared" ca="1" si="772"/>
        <v>1.9222662768172911</v>
      </c>
      <c r="N6100" s="101">
        <f t="shared" ca="1" si="768"/>
        <v>0.20717726844049511</v>
      </c>
      <c r="O6100" s="46">
        <f t="shared" ca="1" si="773"/>
        <v>1.0103182224659659</v>
      </c>
      <c r="P6100" s="46">
        <f t="shared" ca="1" si="774"/>
        <v>0.66530076707308394</v>
      </c>
      <c r="Q6100" s="47">
        <f t="shared" ca="1" si="769"/>
        <v>1.7003531332517299</v>
      </c>
      <c r="R6100" s="47">
        <f t="shared" ca="1" si="770"/>
        <v>0.18292177838994381</v>
      </c>
      <c r="S6100" s="97">
        <f t="shared" ca="1" si="775"/>
        <v>0.59662000042795482</v>
      </c>
      <c r="V6100">
        <v>6083</v>
      </c>
      <c r="W6100" s="46">
        <v>-0.40418594624540399</v>
      </c>
    </row>
    <row r="6101" spans="10:23">
      <c r="J6101">
        <v>6084</v>
      </c>
      <c r="K6101" s="93">
        <f t="shared" ca="1" si="771"/>
        <v>-0.85549642653099134</v>
      </c>
      <c r="L6101" s="93">
        <f t="shared" ca="1" si="771"/>
        <v>-0.36413917975976523</v>
      </c>
      <c r="M6101" s="93">
        <f t="shared" ca="1" si="772"/>
        <v>-0.85549642653099134</v>
      </c>
      <c r="N6101" s="101">
        <f t="shared" ca="1" si="768"/>
        <v>-0.6173012900076924</v>
      </c>
      <c r="O6101" s="46">
        <f t="shared" ca="1" si="773"/>
        <v>1.3186210993270553E-2</v>
      </c>
      <c r="P6101" s="46">
        <f t="shared" ca="1" si="774"/>
        <v>0.16673476133673626</v>
      </c>
      <c r="Q6101" s="47">
        <f t="shared" ca="1" si="769"/>
        <v>-0.29391088969366086</v>
      </c>
      <c r="R6101" s="47">
        <f t="shared" ca="1" si="770"/>
        <v>4.9609787577293896E-2</v>
      </c>
      <c r="S6101" s="97">
        <f t="shared" ca="1" si="775"/>
        <v>3.1397999285282224E-2</v>
      </c>
      <c r="V6101">
        <v>6084</v>
      </c>
      <c r="W6101" s="46">
        <v>0.39433551261167799</v>
      </c>
    </row>
    <row r="6102" spans="10:23">
      <c r="J6102">
        <v>6085</v>
      </c>
      <c r="K6102" s="93">
        <f t="shared" ca="1" si="771"/>
        <v>0.65261920657259642</v>
      </c>
      <c r="L6102" s="93">
        <f t="shared" ca="1" si="771"/>
        <v>-1.1250272342678558</v>
      </c>
      <c r="M6102" s="93">
        <f t="shared" ca="1" si="772"/>
        <v>0.65261920657259642</v>
      </c>
      <c r="N6102" s="101">
        <f t="shared" ca="1" si="768"/>
        <v>-0.85907185875512759</v>
      </c>
      <c r="O6102" s="46">
        <f t="shared" ca="1" si="773"/>
        <v>0.55455368380055781</v>
      </c>
      <c r="P6102" s="46">
        <f t="shared" ca="1" si="774"/>
        <v>0.43741849774037989</v>
      </c>
      <c r="Q6102" s="47">
        <f t="shared" ca="1" si="769"/>
        <v>0.78882405592091354</v>
      </c>
      <c r="R6102" s="47">
        <f t="shared" ca="1" si="770"/>
        <v>1.0517302382419436E-2</v>
      </c>
      <c r="S6102" s="97">
        <f t="shared" ca="1" si="775"/>
        <v>0.28253549309148862</v>
      </c>
      <c r="V6102">
        <v>6085</v>
      </c>
      <c r="W6102" s="46">
        <v>-8.2782448239859502E-2</v>
      </c>
    </row>
    <row r="6103" spans="10:23">
      <c r="J6103">
        <v>6086</v>
      </c>
      <c r="K6103" s="93">
        <f t="shared" ca="1" si="771"/>
        <v>-7.5773946388587171E-2</v>
      </c>
      <c r="L6103" s="93">
        <f t="shared" ca="1" si="771"/>
        <v>-1.5701628770445653</v>
      </c>
      <c r="M6103" s="93">
        <f t="shared" ca="1" si="772"/>
        <v>-7.5773946388587171E-2</v>
      </c>
      <c r="N6103" s="101">
        <f t="shared" ca="1" si="768"/>
        <v>-1.5127428412696395</v>
      </c>
      <c r="O6103" s="46">
        <f t="shared" ca="1" si="773"/>
        <v>0.29308277813980954</v>
      </c>
      <c r="P6103" s="46">
        <f t="shared" ca="1" si="774"/>
        <v>0.30668304491000575</v>
      </c>
      <c r="Q6103" s="47">
        <f t="shared" ca="1" si="769"/>
        <v>0.26588224459941712</v>
      </c>
      <c r="R6103" s="47">
        <f t="shared" ca="1" si="770"/>
        <v>-9.5176386219364528E-2</v>
      </c>
      <c r="S6103" s="97">
        <f t="shared" ca="1" si="775"/>
        <v>9.8953195960222506E-2</v>
      </c>
      <c r="V6103">
        <v>6086</v>
      </c>
      <c r="W6103" s="46">
        <v>0.13819227614141699</v>
      </c>
    </row>
    <row r="6104" spans="10:23">
      <c r="J6104">
        <v>6087</v>
      </c>
      <c r="K6104" s="93">
        <f t="shared" ca="1" si="771"/>
        <v>-0.88132958287977514</v>
      </c>
      <c r="L6104" s="93">
        <f t="shared" ca="1" si="771"/>
        <v>-0.3944499228469831</v>
      </c>
      <c r="M6104" s="93">
        <f t="shared" ca="1" si="772"/>
        <v>-0.88132958287977514</v>
      </c>
      <c r="N6104" s="101">
        <f t="shared" ca="1" si="768"/>
        <v>-0.65425391920013654</v>
      </c>
      <c r="O6104" s="46">
        <f t="shared" ca="1" si="773"/>
        <v>3.9128964939068034E-3</v>
      </c>
      <c r="P6104" s="46">
        <f t="shared" ca="1" si="774"/>
        <v>0.16209810408705438</v>
      </c>
      <c r="Q6104" s="47">
        <f t="shared" ca="1" si="769"/>
        <v>-0.31245751869238836</v>
      </c>
      <c r="R6104" s="47">
        <f t="shared" ca="1" si="770"/>
        <v>4.3634824962525132E-2</v>
      </c>
      <c r="S6104" s="97">
        <f t="shared" ca="1" si="775"/>
        <v>2.3773860728215968E-2</v>
      </c>
      <c r="V6104">
        <v>6087</v>
      </c>
      <c r="W6104" s="46">
        <v>-3.5080499376502899E-2</v>
      </c>
    </row>
    <row r="6105" spans="10:23">
      <c r="J6105">
        <v>6088</v>
      </c>
      <c r="K6105" s="93">
        <f t="shared" ca="1" si="771"/>
        <v>0.52624827016948772</v>
      </c>
      <c r="L6105" s="93">
        <f t="shared" ca="1" si="771"/>
        <v>0.30524002167733894</v>
      </c>
      <c r="M6105" s="93">
        <f t="shared" ca="1" si="772"/>
        <v>0.52624827016948772</v>
      </c>
      <c r="N6105" s="101">
        <f t="shared" ca="1" si="768"/>
        <v>0.45675168848053871</v>
      </c>
      <c r="O6105" s="46">
        <f t="shared" ca="1" si="773"/>
        <v>0.509190375460565</v>
      </c>
      <c r="P6105" s="46">
        <f t="shared" ca="1" si="774"/>
        <v>0.41473684357038348</v>
      </c>
      <c r="Q6105" s="47">
        <f t="shared" ca="1" si="769"/>
        <v>0.69809743924092804</v>
      </c>
      <c r="R6105" s="47">
        <f t="shared" ca="1" si="770"/>
        <v>0.22327608772950144</v>
      </c>
      <c r="S6105" s="97">
        <f t="shared" ca="1" si="775"/>
        <v>0.36623323159503324</v>
      </c>
      <c r="V6105">
        <v>6088</v>
      </c>
      <c r="W6105" s="46">
        <v>0.29278244232404799</v>
      </c>
    </row>
    <row r="6106" spans="10:23">
      <c r="J6106">
        <v>6089</v>
      </c>
      <c r="K6106" s="93">
        <f t="shared" ca="1" si="771"/>
        <v>-0.37134647555069811</v>
      </c>
      <c r="L6106" s="93">
        <f t="shared" ca="1" si="771"/>
        <v>-0.80294784290667287</v>
      </c>
      <c r="M6106" s="93">
        <f t="shared" ca="1" si="772"/>
        <v>-0.37134647555069811</v>
      </c>
      <c r="N6106" s="101">
        <f t="shared" ca="1" si="768"/>
        <v>-0.87935786071815047</v>
      </c>
      <c r="O6106" s="46">
        <f t="shared" ca="1" si="773"/>
        <v>0.18698126335446458</v>
      </c>
      <c r="P6106" s="46">
        <f t="shared" ca="1" si="774"/>
        <v>0.25363228751733324</v>
      </c>
      <c r="Q6106" s="47">
        <f t="shared" ca="1" si="769"/>
        <v>5.367921502872719E-2</v>
      </c>
      <c r="R6106" s="47">
        <f t="shared" ca="1" si="770"/>
        <v>7.237208219133956E-3</v>
      </c>
      <c r="S6106" s="97">
        <f t="shared" ca="1" si="775"/>
        <v>9.7109235786799267E-2</v>
      </c>
      <c r="V6106">
        <v>6089</v>
      </c>
      <c r="W6106" s="46">
        <v>0.20039689830440599</v>
      </c>
    </row>
    <row r="6107" spans="10:23">
      <c r="J6107">
        <v>6090</v>
      </c>
      <c r="K6107" s="93">
        <f t="shared" ca="1" si="771"/>
        <v>0.78671830731753256</v>
      </c>
      <c r="L6107" s="93">
        <f t="shared" ca="1" si="771"/>
        <v>-0.47483517380898821</v>
      </c>
      <c r="M6107" s="93">
        <f t="shared" ca="1" si="772"/>
        <v>0.78671830731753256</v>
      </c>
      <c r="N6107" s="101">
        <f t="shared" ca="1" si="768"/>
        <v>-0.19998917477916783</v>
      </c>
      <c r="O6107" s="46">
        <f t="shared" ca="1" si="773"/>
        <v>0.60269116721528571</v>
      </c>
      <c r="P6107" s="46">
        <f t="shared" ca="1" si="774"/>
        <v>0.46148723944774384</v>
      </c>
      <c r="Q6107" s="47">
        <f t="shared" ca="1" si="769"/>
        <v>0.88509902275036945</v>
      </c>
      <c r="R6107" s="47">
        <f t="shared" ca="1" si="770"/>
        <v>0.11708602246697136</v>
      </c>
      <c r="S6107" s="97">
        <f t="shared" ca="1" si="775"/>
        <v>0.35988859484112856</v>
      </c>
      <c r="V6107">
        <v>6090</v>
      </c>
      <c r="W6107" s="46">
        <v>-0.142305308863484</v>
      </c>
    </row>
    <row r="6108" spans="10:23">
      <c r="J6108">
        <v>6091</v>
      </c>
      <c r="K6108" s="93">
        <f t="shared" ca="1" si="771"/>
        <v>-0.55677130858383528</v>
      </c>
      <c r="L6108" s="93">
        <f t="shared" ca="1" si="771"/>
        <v>-7.3790775119903965E-2</v>
      </c>
      <c r="M6108" s="93">
        <f t="shared" ca="1" si="772"/>
        <v>-0.55677130858383528</v>
      </c>
      <c r="N6108" s="101">
        <f t="shared" ca="1" si="768"/>
        <v>-0.24702555985996133</v>
      </c>
      <c r="O6108" s="46">
        <f t="shared" ca="1" si="773"/>
        <v>0.12041940891079561</v>
      </c>
      <c r="P6108" s="46">
        <f t="shared" ca="1" si="774"/>
        <v>0.22035136029549879</v>
      </c>
      <c r="Q6108" s="47">
        <f t="shared" ca="1" si="769"/>
        <v>-7.9444493858610743E-2</v>
      </c>
      <c r="R6108" s="47">
        <f t="shared" ca="1" si="770"/>
        <v>0.10948059225717523</v>
      </c>
      <c r="S6108" s="97">
        <f t="shared" ca="1" si="775"/>
        <v>0.11495000058398541</v>
      </c>
      <c r="V6108">
        <v>6091</v>
      </c>
      <c r="W6108" s="46">
        <v>0.31469537088355398</v>
      </c>
    </row>
    <row r="6109" spans="10:23">
      <c r="J6109">
        <v>6092</v>
      </c>
      <c r="K6109" s="93">
        <f t="shared" ca="1" si="771"/>
        <v>-0.54238415999032041</v>
      </c>
      <c r="L6109" s="93">
        <f t="shared" ca="1" si="771"/>
        <v>0.85569408827286664</v>
      </c>
      <c r="M6109" s="93">
        <f t="shared" ca="1" si="772"/>
        <v>-0.54238415999032041</v>
      </c>
      <c r="N6109" s="101">
        <f t="shared" ca="1" si="768"/>
        <v>0.6387788488013425</v>
      </c>
      <c r="O6109" s="46">
        <f t="shared" ca="1" si="773"/>
        <v>0.12558395604763911</v>
      </c>
      <c r="P6109" s="46">
        <f t="shared" ca="1" si="774"/>
        <v>0.22293363386392054</v>
      </c>
      <c r="Q6109" s="47">
        <f t="shared" ca="1" si="769"/>
        <v>-6.9115399584923742E-2</v>
      </c>
      <c r="R6109" s="47">
        <f t="shared" ca="1" si="770"/>
        <v>0.25270851247322473</v>
      </c>
      <c r="S6109" s="97">
        <f t="shared" ca="1" si="775"/>
        <v>0.18914623426043192</v>
      </c>
      <c r="V6109">
        <v>6092</v>
      </c>
      <c r="W6109" s="46">
        <v>-4.3248556689266603E-2</v>
      </c>
    </row>
    <row r="6110" spans="10:23">
      <c r="J6110">
        <v>6093</v>
      </c>
      <c r="K6110" s="93">
        <f t="shared" ca="1" si="771"/>
        <v>-0.84756195774224041</v>
      </c>
      <c r="L6110" s="93">
        <f t="shared" ca="1" si="771"/>
        <v>0.63627332284902161</v>
      </c>
      <c r="M6110" s="93">
        <f t="shared" ca="1" si="772"/>
        <v>-0.84756195774224041</v>
      </c>
      <c r="N6110" s="101">
        <f t="shared" ca="1" si="768"/>
        <v>0.33369632403690169</v>
      </c>
      <c r="O6110" s="46">
        <f t="shared" ca="1" si="773"/>
        <v>1.603444306642704E-2</v>
      </c>
      <c r="P6110" s="46">
        <f t="shared" ca="1" si="774"/>
        <v>0.1681588773733145</v>
      </c>
      <c r="Q6110" s="47">
        <f t="shared" ca="1" si="769"/>
        <v>-0.28821442554734789</v>
      </c>
      <c r="R6110" s="47">
        <f t="shared" ca="1" si="770"/>
        <v>0.20337895948272927</v>
      </c>
      <c r="S6110" s="97">
        <f t="shared" ca="1" si="775"/>
        <v>0.10970670127457816</v>
      </c>
      <c r="V6110">
        <v>6093</v>
      </c>
      <c r="W6110" s="46">
        <v>-0.36902924572648999</v>
      </c>
    </row>
    <row r="6111" spans="10:23">
      <c r="J6111">
        <v>6094</v>
      </c>
      <c r="K6111" s="93">
        <f t="shared" ca="1" si="771"/>
        <v>-1.2611105928469877</v>
      </c>
      <c r="L6111" s="93">
        <f t="shared" ca="1" si="771"/>
        <v>0.56481007135250305</v>
      </c>
      <c r="M6111" s="93">
        <f t="shared" ca="1" si="772"/>
        <v>-1.2611105928469877</v>
      </c>
      <c r="N6111" s="101">
        <f t="shared" ca="1" si="768"/>
        <v>0.13442547336380484</v>
      </c>
      <c r="O6111" s="46">
        <f t="shared" ca="1" si="773"/>
        <v>-0.13241689219944264</v>
      </c>
      <c r="P6111" s="46">
        <f t="shared" ca="1" si="774"/>
        <v>9.3933209740379664E-2</v>
      </c>
      <c r="Q6111" s="47">
        <f t="shared" ca="1" si="769"/>
        <v>-0.58511709607908724</v>
      </c>
      <c r="R6111" s="47">
        <f t="shared" ca="1" si="770"/>
        <v>0.17115835951447644</v>
      </c>
      <c r="S6111" s="97">
        <f t="shared" ca="1" si="775"/>
        <v>1.9370733657516903E-2</v>
      </c>
      <c r="V6111">
        <v>6094</v>
      </c>
      <c r="W6111" s="46">
        <v>1.52227401972002</v>
      </c>
    </row>
    <row r="6112" spans="10:23">
      <c r="J6112">
        <v>6095</v>
      </c>
      <c r="K6112" s="93">
        <f t="shared" ca="1" si="771"/>
        <v>0.37357292465588821</v>
      </c>
      <c r="L6112" s="93">
        <f t="shared" ca="1" si="771"/>
        <v>-6.9407592640437527E-2</v>
      </c>
      <c r="M6112" s="93">
        <f t="shared" ca="1" si="772"/>
        <v>0.37357292465588821</v>
      </c>
      <c r="N6112" s="101">
        <f t="shared" ca="1" si="768"/>
        <v>5.3000398919130803E-2</v>
      </c>
      <c r="O6112" s="46">
        <f t="shared" ca="1" si="773"/>
        <v>0.45438458726607345</v>
      </c>
      <c r="P6112" s="46">
        <f t="shared" ca="1" si="774"/>
        <v>0.38733394947313771</v>
      </c>
      <c r="Q6112" s="47">
        <f t="shared" ca="1" si="769"/>
        <v>0.58848586285194493</v>
      </c>
      <c r="R6112" s="47">
        <f t="shared" ca="1" si="770"/>
        <v>0.15799253650421088</v>
      </c>
      <c r="S6112" s="97">
        <f t="shared" ca="1" si="775"/>
        <v>0.30618856188514215</v>
      </c>
      <c r="V6112">
        <v>6095</v>
      </c>
      <c r="W6112" s="46">
        <v>0.219839280147547</v>
      </c>
    </row>
    <row r="6113" spans="10:23">
      <c r="J6113">
        <v>6096</v>
      </c>
      <c r="K6113" s="93">
        <f t="shared" ca="1" si="771"/>
        <v>-0.27321915694306764</v>
      </c>
      <c r="L6113" s="93">
        <f t="shared" ca="1" si="771"/>
        <v>1.6086936929346445</v>
      </c>
      <c r="M6113" s="93">
        <f t="shared" ca="1" si="772"/>
        <v>-0.27321915694306764</v>
      </c>
      <c r="N6113" s="101">
        <f t="shared" ca="1" si="768"/>
        <v>1.4382856240037183</v>
      </c>
      <c r="O6113" s="46">
        <f t="shared" ca="1" si="773"/>
        <v>0.2222059751218543</v>
      </c>
      <c r="P6113" s="46">
        <f t="shared" ca="1" si="774"/>
        <v>0.27124464340102816</v>
      </c>
      <c r="Q6113" s="47">
        <f t="shared" ca="1" si="769"/>
        <v>0.12412863856350667</v>
      </c>
      <c r="R6113" s="47">
        <f t="shared" ca="1" si="770"/>
        <v>0.38198275348082578</v>
      </c>
      <c r="S6113" s="97">
        <f t="shared" ca="1" si="775"/>
        <v>0.30209436430134007</v>
      </c>
      <c r="V6113">
        <v>6096</v>
      </c>
      <c r="W6113" s="46">
        <v>-0.24872374902118999</v>
      </c>
    </row>
    <row r="6114" spans="10:23">
      <c r="J6114">
        <v>6097</v>
      </c>
      <c r="K6114" s="93">
        <f t="shared" ca="1" si="771"/>
        <v>-0.52935533165980075</v>
      </c>
      <c r="L6114" s="93">
        <f t="shared" ca="1" si="771"/>
        <v>-0.47203529339049105</v>
      </c>
      <c r="M6114" s="93">
        <f t="shared" ca="1" si="772"/>
        <v>-0.52935533165980075</v>
      </c>
      <c r="N6114" s="101">
        <f t="shared" ca="1" si="768"/>
        <v>-0.61587559671665759</v>
      </c>
      <c r="O6114" s="46">
        <f t="shared" ca="1" si="773"/>
        <v>0.13026090767661871</v>
      </c>
      <c r="P6114" s="46">
        <f t="shared" ca="1" si="774"/>
        <v>0.22527210967841033</v>
      </c>
      <c r="Q6114" s="47">
        <f t="shared" ca="1" si="769"/>
        <v>-5.9761496326964536E-2</v>
      </c>
      <c r="R6114" s="47">
        <f t="shared" ca="1" si="770"/>
        <v>4.9840311475057616E-2</v>
      </c>
      <c r="S6114" s="97">
        <f t="shared" ca="1" si="775"/>
        <v>9.0050609575838159E-2</v>
      </c>
      <c r="V6114">
        <v>6097</v>
      </c>
      <c r="W6114" s="46">
        <v>0.73657898343297101</v>
      </c>
    </row>
    <row r="6115" spans="10:23">
      <c r="J6115">
        <v>6098</v>
      </c>
      <c r="K6115" s="93">
        <f t="shared" ca="1" si="771"/>
        <v>-1.1756132441897567</v>
      </c>
      <c r="L6115" s="93">
        <f t="shared" ca="1" si="771"/>
        <v>-0.84335353835987503</v>
      </c>
      <c r="M6115" s="93">
        <f t="shared" ca="1" si="772"/>
        <v>-1.1756132441897567</v>
      </c>
      <c r="N6115" s="101">
        <f t="shared" ca="1" si="768"/>
        <v>-1.1734406963267359</v>
      </c>
      <c r="O6115" s="46">
        <f t="shared" ca="1" si="773"/>
        <v>-0.10172595407884466</v>
      </c>
      <c r="P6115" s="46">
        <f t="shared" ca="1" si="774"/>
        <v>0.10927867880067865</v>
      </c>
      <c r="Q6115" s="47">
        <f t="shared" ca="1" si="769"/>
        <v>-0.52373521983789129</v>
      </c>
      <c r="R6115" s="47">
        <f t="shared" ca="1" si="770"/>
        <v>-4.0313777645919924E-2</v>
      </c>
      <c r="S6115" s="97">
        <f t="shared" ca="1" si="775"/>
        <v>-7.1019865862382292E-2</v>
      </c>
      <c r="V6115">
        <v>6098</v>
      </c>
      <c r="W6115" s="46">
        <v>-0.32693204958546601</v>
      </c>
    </row>
    <row r="6116" spans="10:23">
      <c r="J6116">
        <v>6099</v>
      </c>
      <c r="K6116" s="93">
        <f t="shared" ca="1" si="771"/>
        <v>-4.4974170808451841E-2</v>
      </c>
      <c r="L6116" s="93">
        <f t="shared" ca="1" si="771"/>
        <v>1.6969236735942042</v>
      </c>
      <c r="M6116" s="93">
        <f t="shared" ca="1" si="772"/>
        <v>-4.4974170808451841E-2</v>
      </c>
      <c r="N6116" s="101">
        <f t="shared" ca="1" si="768"/>
        <v>1.5945220113128866</v>
      </c>
      <c r="O6116" s="46">
        <f t="shared" ca="1" si="773"/>
        <v>0.3041389573231893</v>
      </c>
      <c r="P6116" s="46">
        <f t="shared" ca="1" si="774"/>
        <v>0.31221113450169563</v>
      </c>
      <c r="Q6116" s="47">
        <f t="shared" ca="1" si="769"/>
        <v>0.28799460296617663</v>
      </c>
      <c r="R6116" s="47">
        <f t="shared" ca="1" si="770"/>
        <v>0.40724500392523239</v>
      </c>
      <c r="S6116" s="97">
        <f t="shared" ca="1" si="775"/>
        <v>0.35569198062421081</v>
      </c>
      <c r="V6116">
        <v>6099</v>
      </c>
      <c r="W6116" s="46">
        <v>0.65502008084998198</v>
      </c>
    </row>
    <row r="6117" spans="10:23">
      <c r="J6117">
        <v>6100</v>
      </c>
      <c r="K6117" s="93">
        <f t="shared" ca="1" si="771"/>
        <v>2.7461201686195764</v>
      </c>
      <c r="L6117" s="93">
        <f t="shared" ca="1" si="771"/>
        <v>0.64743241789326478</v>
      </c>
      <c r="M6117" s="93">
        <f t="shared" ca="1" si="772"/>
        <v>2.7461201686195764</v>
      </c>
      <c r="N6117" s="101">
        <f t="shared" ca="1" si="768"/>
        <v>1.4871476099272907</v>
      </c>
      <c r="O6117" s="46">
        <f t="shared" ca="1" si="773"/>
        <v>1.3060566191627772</v>
      </c>
      <c r="P6117" s="46">
        <f t="shared" ca="1" si="774"/>
        <v>0.81316996542148956</v>
      </c>
      <c r="Q6117" s="47">
        <f t="shared" ca="1" si="769"/>
        <v>2.2918299266453523</v>
      </c>
      <c r="R6117" s="47">
        <f t="shared" ca="1" si="770"/>
        <v>0.38988336963607351</v>
      </c>
      <c r="S6117" s="97">
        <f t="shared" ca="1" si="775"/>
        <v>0.84796999439942533</v>
      </c>
      <c r="V6117">
        <v>6100</v>
      </c>
      <c r="W6117" s="46">
        <v>0.67879847949091099</v>
      </c>
    </row>
    <row r="6118" spans="10:23">
      <c r="J6118">
        <v>6101</v>
      </c>
      <c r="K6118" s="93">
        <f t="shared" ca="1" si="771"/>
        <v>-2.4967067558178746</v>
      </c>
      <c r="L6118" s="93">
        <f t="shared" ca="1" si="771"/>
        <v>1.2400755590660222</v>
      </c>
      <c r="M6118" s="93">
        <f t="shared" ca="1" si="772"/>
        <v>-2.4967067558178746</v>
      </c>
      <c r="N6118" s="101">
        <f t="shared" ca="1" si="768"/>
        <v>0.38168603110481425</v>
      </c>
      <c r="O6118" s="46">
        <f t="shared" ca="1" si="773"/>
        <v>-0.57595819465339348</v>
      </c>
      <c r="P6118" s="46">
        <f t="shared" ca="1" si="774"/>
        <v>-0.12783744148659576</v>
      </c>
      <c r="Q6118" s="47">
        <f t="shared" ca="1" si="769"/>
        <v>-1.4721997009869889</v>
      </c>
      <c r="R6118" s="47">
        <f t="shared" ca="1" si="770"/>
        <v>0.21113853469810023</v>
      </c>
      <c r="S6118" s="97">
        <f t="shared" ca="1" si="775"/>
        <v>-0.18240982997764663</v>
      </c>
      <c r="V6118">
        <v>6101</v>
      </c>
      <c r="W6118" s="46">
        <v>1.2452820533071099E-2</v>
      </c>
    </row>
    <row r="6119" spans="10:23">
      <c r="J6119">
        <v>6102</v>
      </c>
      <c r="K6119" s="93">
        <f t="shared" ca="1" si="771"/>
        <v>-0.68916178380762516</v>
      </c>
      <c r="L6119" s="93">
        <f t="shared" ca="1" si="771"/>
        <v>-0.3987050053567372</v>
      </c>
      <c r="M6119" s="93">
        <f t="shared" ca="1" si="772"/>
        <v>-0.68916178380762516</v>
      </c>
      <c r="N6119" s="101">
        <f t="shared" ca="1" si="768"/>
        <v>-0.59717442026756806</v>
      </c>
      <c r="O6119" s="46">
        <f t="shared" ca="1" si="773"/>
        <v>7.2895269897553266E-2</v>
      </c>
      <c r="P6119" s="46">
        <f t="shared" ca="1" si="774"/>
        <v>0.1965892907888776</v>
      </c>
      <c r="Q6119" s="47">
        <f t="shared" ca="1" si="769"/>
        <v>-0.17449277188509543</v>
      </c>
      <c r="R6119" s="47">
        <f t="shared" ca="1" si="770"/>
        <v>5.2864151255268763E-2</v>
      </c>
      <c r="S6119" s="97">
        <f t="shared" ca="1" si="775"/>
        <v>6.2879710576411008E-2</v>
      </c>
      <c r="V6119">
        <v>6102</v>
      </c>
      <c r="W6119" s="46">
        <v>0.59910410517130497</v>
      </c>
    </row>
    <row r="6120" spans="10:23">
      <c r="J6120">
        <v>6103</v>
      </c>
      <c r="K6120" s="93">
        <f t="shared" ca="1" si="771"/>
        <v>7.2899085050382118E-2</v>
      </c>
      <c r="L6120" s="93">
        <f t="shared" ca="1" si="771"/>
        <v>0.36769912773749902</v>
      </c>
      <c r="M6120" s="93">
        <f t="shared" ca="1" si="772"/>
        <v>7.2899085050382118E-2</v>
      </c>
      <c r="N6120" s="101">
        <f t="shared" ca="1" si="768"/>
        <v>0.37179290575369062</v>
      </c>
      <c r="O6120" s="46">
        <f t="shared" ca="1" si="773"/>
        <v>0.34645185776341741</v>
      </c>
      <c r="P6120" s="46">
        <f t="shared" ca="1" si="774"/>
        <v>0.33336758472180966</v>
      </c>
      <c r="Q6120" s="47">
        <f t="shared" ca="1" si="769"/>
        <v>0.37262040384663286</v>
      </c>
      <c r="R6120" s="47">
        <f t="shared" ca="1" si="770"/>
        <v>0.2095388906292481</v>
      </c>
      <c r="S6120" s="97">
        <f t="shared" ca="1" si="775"/>
        <v>0.27799537419633275</v>
      </c>
      <c r="V6120">
        <v>6103</v>
      </c>
      <c r="W6120" s="46">
        <v>0.38412395243874597</v>
      </c>
    </row>
    <row r="6121" spans="10:23">
      <c r="J6121">
        <v>6104</v>
      </c>
      <c r="K6121" s="93">
        <f t="shared" ca="1" si="771"/>
        <v>0.31927818398472496</v>
      </c>
      <c r="L6121" s="93">
        <f t="shared" ca="1" si="771"/>
        <v>0.25582327613221201</v>
      </c>
      <c r="M6121" s="93">
        <f t="shared" ca="1" si="772"/>
        <v>0.31927818398472496</v>
      </c>
      <c r="N6121" s="101">
        <f t="shared" ca="1" si="768"/>
        <v>0.34407937231941843</v>
      </c>
      <c r="O6121" s="46">
        <f t="shared" ca="1" si="773"/>
        <v>0.4348944328649913</v>
      </c>
      <c r="P6121" s="46">
        <f t="shared" ca="1" si="774"/>
        <v>0.37758887227259663</v>
      </c>
      <c r="Q6121" s="47">
        <f t="shared" ca="1" si="769"/>
        <v>0.54950555404978063</v>
      </c>
      <c r="R6121" s="47">
        <f t="shared" ca="1" si="770"/>
        <v>0.20505782041011525</v>
      </c>
      <c r="S6121" s="97">
        <f t="shared" ca="1" si="775"/>
        <v>0.31997612663755326</v>
      </c>
      <c r="V6121">
        <v>6104</v>
      </c>
      <c r="W6121" s="46">
        <v>0.76360658087329303</v>
      </c>
    </row>
    <row r="6122" spans="10:23">
      <c r="J6122">
        <v>6105</v>
      </c>
      <c r="K6122" s="93">
        <f t="shared" ca="1" si="771"/>
        <v>0.29782954711307874</v>
      </c>
      <c r="L6122" s="93">
        <f t="shared" ca="1" si="771"/>
        <v>0.95085370718567386</v>
      </c>
      <c r="M6122" s="93">
        <f t="shared" ca="1" si="772"/>
        <v>0.29782954711307874</v>
      </c>
      <c r="N6122" s="101">
        <f t="shared" ca="1" si="768"/>
        <v>0.99620489158063852</v>
      </c>
      <c r="O6122" s="46">
        <f t="shared" ca="1" si="773"/>
        <v>0.42719502700811512</v>
      </c>
      <c r="P6122" s="46">
        <f t="shared" ca="1" si="774"/>
        <v>0.37373916934415857</v>
      </c>
      <c r="Q6122" s="47">
        <f t="shared" ca="1" si="769"/>
        <v>0.53410674233602828</v>
      </c>
      <c r="R6122" s="47">
        <f t="shared" ca="1" si="770"/>
        <v>0.31050161921074793</v>
      </c>
      <c r="S6122" s="97">
        <f t="shared" ca="1" si="775"/>
        <v>0.3688483231094315</v>
      </c>
      <c r="V6122">
        <v>6105</v>
      </c>
      <c r="W6122" s="46">
        <v>0.16376735851667601</v>
      </c>
    </row>
    <row r="6123" spans="10:23">
      <c r="J6123">
        <v>6106</v>
      </c>
      <c r="K6123" s="93">
        <f t="shared" ca="1" si="771"/>
        <v>0.21900533638374575</v>
      </c>
      <c r="L6123" s="93">
        <f t="shared" ca="1" si="771"/>
        <v>-1.2665692172945189</v>
      </c>
      <c r="M6123" s="93">
        <f t="shared" ca="1" si="772"/>
        <v>0.21900533638374575</v>
      </c>
      <c r="N6123" s="101">
        <f t="shared" ca="1" si="768"/>
        <v>-1.1311643715337167</v>
      </c>
      <c r="O6123" s="46">
        <f t="shared" ca="1" si="773"/>
        <v>0.39889954168730424</v>
      </c>
      <c r="P6123" s="46">
        <f t="shared" ca="1" si="774"/>
        <v>0.3595914266837531</v>
      </c>
      <c r="Q6123" s="47">
        <f t="shared" ca="1" si="769"/>
        <v>0.47751577169440645</v>
      </c>
      <c r="R6123" s="47">
        <f t="shared" ca="1" si="770"/>
        <v>-3.3478013435135096E-2</v>
      </c>
      <c r="S6123" s="97">
        <f t="shared" ca="1" si="775"/>
        <v>0.18271076412608456</v>
      </c>
      <c r="V6123">
        <v>6106</v>
      </c>
      <c r="W6123" s="46">
        <v>0.159106880045806</v>
      </c>
    </row>
    <row r="6124" spans="10:23">
      <c r="J6124">
        <v>6107</v>
      </c>
      <c r="K6124" s="93">
        <f t="shared" ca="1" si="771"/>
        <v>-0.66161873103710711</v>
      </c>
      <c r="L6124" s="93">
        <f t="shared" ca="1" si="771"/>
        <v>2.674411844475606</v>
      </c>
      <c r="M6124" s="93">
        <f t="shared" ca="1" si="772"/>
        <v>-0.66161873103710711</v>
      </c>
      <c r="N6124" s="101">
        <f t="shared" ca="1" si="768"/>
        <v>2.3251553090500665</v>
      </c>
      <c r="O6124" s="46">
        <f t="shared" ca="1" si="773"/>
        <v>8.2782385012915849E-2</v>
      </c>
      <c r="P6124" s="46">
        <f t="shared" ca="1" si="774"/>
        <v>0.20153284834655891</v>
      </c>
      <c r="Q6124" s="47">
        <f t="shared" ca="1" si="769"/>
        <v>-0.15471854165437027</v>
      </c>
      <c r="R6124" s="47">
        <f t="shared" ca="1" si="770"/>
        <v>0.52538292088778249</v>
      </c>
      <c r="S6124" s="97">
        <f t="shared" ca="1" si="775"/>
        <v>0.3040826529503492</v>
      </c>
      <c r="V6124">
        <v>6107</v>
      </c>
      <c r="W6124" s="46">
        <v>0.277278875562394</v>
      </c>
    </row>
    <row r="6125" spans="10:23">
      <c r="J6125">
        <v>6108</v>
      </c>
      <c r="K6125" s="93">
        <f t="shared" ca="1" si="771"/>
        <v>-1.1967342671590995</v>
      </c>
      <c r="L6125" s="93">
        <f t="shared" ca="1" si="771"/>
        <v>0.67094350035594752</v>
      </c>
      <c r="M6125" s="93">
        <f t="shared" ca="1" si="772"/>
        <v>-1.1967342671590995</v>
      </c>
      <c r="N6125" s="101">
        <f t="shared" ca="1" si="768"/>
        <v>0.25552190886892467</v>
      </c>
      <c r="O6125" s="46">
        <f t="shared" ca="1" si="773"/>
        <v>-0.1093077565461309</v>
      </c>
      <c r="P6125" s="46">
        <f t="shared" ca="1" si="774"/>
        <v>0.10548777756703553</v>
      </c>
      <c r="Q6125" s="47">
        <f t="shared" ca="1" si="769"/>
        <v>-0.53889882477246376</v>
      </c>
      <c r="R6125" s="47">
        <f t="shared" ca="1" si="770"/>
        <v>0.19073874366405127</v>
      </c>
      <c r="S6125" s="97">
        <f t="shared" ca="1" si="775"/>
        <v>4.0715493558960189E-2</v>
      </c>
      <c r="V6125">
        <v>6108</v>
      </c>
      <c r="W6125" s="46">
        <v>4.0058966633099199E-2</v>
      </c>
    </row>
    <row r="6126" spans="10:23">
      <c r="J6126">
        <v>6109</v>
      </c>
      <c r="K6126" s="93">
        <f t="shared" ca="1" si="771"/>
        <v>-1.8651746539978396E-2</v>
      </c>
      <c r="L6126" s="93">
        <f t="shared" ca="1" si="771"/>
        <v>1.8980675980897319</v>
      </c>
      <c r="M6126" s="93">
        <f t="shared" ca="1" si="772"/>
        <v>-1.8651746539978396E-2</v>
      </c>
      <c r="N6126" s="101">
        <f t="shared" ca="1" si="768"/>
        <v>1.793594305956782</v>
      </c>
      <c r="O6126" s="46">
        <f t="shared" ca="1" si="773"/>
        <v>0.31358790406944048</v>
      </c>
      <c r="P6126" s="46">
        <f t="shared" ca="1" si="774"/>
        <v>0.31693560787482122</v>
      </c>
      <c r="Q6126" s="47">
        <f t="shared" ca="1" si="769"/>
        <v>0.30689249645867894</v>
      </c>
      <c r="R6126" s="47">
        <f t="shared" ca="1" si="770"/>
        <v>0.43943349887478045</v>
      </c>
      <c r="S6126" s="97">
        <f t="shared" ca="1" si="775"/>
        <v>0.37651070147211047</v>
      </c>
      <c r="V6126">
        <v>6109</v>
      </c>
      <c r="W6126" s="46">
        <v>-9.2843123893830301E-2</v>
      </c>
    </row>
    <row r="6127" spans="10:23">
      <c r="J6127">
        <v>6110</v>
      </c>
      <c r="K6127" s="93">
        <f t="shared" ca="1" si="771"/>
        <v>-1.4863677252610328</v>
      </c>
      <c r="L6127" s="93">
        <f t="shared" ca="1" si="771"/>
        <v>-0.70563140908251032</v>
      </c>
      <c r="M6127" s="93">
        <f t="shared" ca="1" si="772"/>
        <v>-1.4863677252610328</v>
      </c>
      <c r="N6127" s="101">
        <f t="shared" ca="1" si="768"/>
        <v>-1.1416955572469005</v>
      </c>
      <c r="O6127" s="46">
        <f t="shared" ca="1" si="773"/>
        <v>-0.21327732612774197</v>
      </c>
      <c r="P6127" s="46">
        <f t="shared" ca="1" si="774"/>
        <v>5.3502992776229996E-2</v>
      </c>
      <c r="Q6127" s="47">
        <f t="shared" ca="1" si="769"/>
        <v>-0.74683796393568591</v>
      </c>
      <c r="R6127" s="47">
        <f t="shared" ca="1" si="770"/>
        <v>-3.5180827072502113E-2</v>
      </c>
      <c r="S6127" s="97">
        <f t="shared" ca="1" si="775"/>
        <v>-0.12422907660012204</v>
      </c>
      <c r="V6127">
        <v>6110</v>
      </c>
      <c r="W6127" s="46">
        <v>0.197008677228486</v>
      </c>
    </row>
    <row r="6128" spans="10:23">
      <c r="J6128">
        <v>6111</v>
      </c>
      <c r="K6128" s="93">
        <f t="shared" ca="1" si="771"/>
        <v>-1.3474066548315331</v>
      </c>
      <c r="L6128" s="93">
        <f t="shared" ca="1" si="771"/>
        <v>0.51049496268315198</v>
      </c>
      <c r="M6128" s="93">
        <f t="shared" ca="1" si="772"/>
        <v>-1.3474066548315331</v>
      </c>
      <c r="N6128" s="101">
        <f t="shared" ca="1" si="768"/>
        <v>5.5486148325911311E-2</v>
      </c>
      <c r="O6128" s="46">
        <f t="shared" ca="1" si="773"/>
        <v>-0.16339454402157283</v>
      </c>
      <c r="P6128" s="46">
        <f t="shared" ca="1" si="774"/>
        <v>7.8444383829314568E-2</v>
      </c>
      <c r="Q6128" s="47">
        <f t="shared" ca="1" si="769"/>
        <v>-0.64707239972334762</v>
      </c>
      <c r="R6128" s="47">
        <f t="shared" ca="1" si="770"/>
        <v>0.15839446351454212</v>
      </c>
      <c r="S6128" s="97">
        <f t="shared" ca="1" si="775"/>
        <v>-2.5000402535153565E-3</v>
      </c>
      <c r="V6128">
        <v>6111</v>
      </c>
      <c r="W6128" s="46">
        <v>0.24162496009338999</v>
      </c>
    </row>
    <row r="6129" spans="10:23">
      <c r="J6129">
        <v>6112</v>
      </c>
      <c r="K6129" s="93">
        <f t="shared" ca="1" si="771"/>
        <v>-1.9001980874610704</v>
      </c>
      <c r="L6129" s="93">
        <f t="shared" ca="1" si="771"/>
        <v>-1.8308124287263965</v>
      </c>
      <c r="M6129" s="93">
        <f t="shared" ca="1" si="772"/>
        <v>-1.9001980874610704</v>
      </c>
      <c r="N6129" s="101">
        <f t="shared" ca="1" si="768"/>
        <v>-2.3400681045260985</v>
      </c>
      <c r="O6129" s="46">
        <f t="shared" ca="1" si="773"/>
        <v>-0.36182979282030792</v>
      </c>
      <c r="P6129" s="46">
        <f t="shared" ca="1" si="774"/>
        <v>-2.0773240570052975E-2</v>
      </c>
      <c r="Q6129" s="47">
        <f t="shared" ca="1" si="769"/>
        <v>-1.0439428973208178</v>
      </c>
      <c r="R6129" s="47">
        <f t="shared" ca="1" si="770"/>
        <v>-0.22894866781988027</v>
      </c>
      <c r="S6129" s="97">
        <f t="shared" ca="1" si="775"/>
        <v>-0.29538923032009412</v>
      </c>
      <c r="V6129">
        <v>6112</v>
      </c>
      <c r="W6129" s="46">
        <v>0.44440313189466002</v>
      </c>
    </row>
    <row r="6130" spans="10:23">
      <c r="J6130">
        <v>6113</v>
      </c>
      <c r="K6130" s="93">
        <f t="shared" ca="1" si="771"/>
        <v>-1.1409093145530189</v>
      </c>
      <c r="L6130" s="93">
        <f t="shared" ca="1" si="771"/>
        <v>-0.27608766719706151</v>
      </c>
      <c r="M6130" s="93">
        <f t="shared" ca="1" si="772"/>
        <v>-1.1409093145530189</v>
      </c>
      <c r="N6130" s="101">
        <f t="shared" ca="1" si="768"/>
        <v>-0.62458883248834174</v>
      </c>
      <c r="O6130" s="46">
        <f t="shared" ca="1" si="773"/>
        <v>-8.9268302774442199E-2</v>
      </c>
      <c r="P6130" s="46">
        <f t="shared" ca="1" si="774"/>
        <v>0.11550750445287988</v>
      </c>
      <c r="Q6130" s="47">
        <f t="shared" ca="1" si="769"/>
        <v>-0.49881991722908636</v>
      </c>
      <c r="R6130" s="47">
        <f t="shared" ca="1" si="770"/>
        <v>4.8431446689865987E-2</v>
      </c>
      <c r="S6130" s="97">
        <f t="shared" ca="1" si="775"/>
        <v>-2.0418428042288106E-2</v>
      </c>
      <c r="V6130">
        <v>6113</v>
      </c>
      <c r="W6130" s="46">
        <v>-0.25366933832688499</v>
      </c>
    </row>
    <row r="6131" spans="10:23">
      <c r="J6131">
        <v>6114</v>
      </c>
      <c r="K6131" s="93">
        <f t="shared" ca="1" si="771"/>
        <v>-0.34250523120345344</v>
      </c>
      <c r="L6131" s="93">
        <f t="shared" ca="1" si="771"/>
        <v>0.17431224807100856</v>
      </c>
      <c r="M6131" s="93">
        <f t="shared" ca="1" si="772"/>
        <v>-0.34250523120345344</v>
      </c>
      <c r="N6131" s="101">
        <f t="shared" ca="1" si="768"/>
        <v>5.6338164735380072E-2</v>
      </c>
      <c r="O6131" s="46">
        <f t="shared" ca="1" si="773"/>
        <v>0.19733438961491812</v>
      </c>
      <c r="P6131" s="46">
        <f t="shared" ca="1" si="774"/>
        <v>0.25880885064756004</v>
      </c>
      <c r="Q6131" s="47">
        <f t="shared" ca="1" si="769"/>
        <v>7.4385467549634293E-2</v>
      </c>
      <c r="R6131" s="47">
        <f t="shared" ca="1" si="770"/>
        <v>0.15853222816904702</v>
      </c>
      <c r="S6131" s="97">
        <f t="shared" ca="1" si="775"/>
        <v>0.17793330889198256</v>
      </c>
      <c r="V6131">
        <v>6114</v>
      </c>
      <c r="W6131" s="46">
        <v>1.1984956390669499</v>
      </c>
    </row>
    <row r="6132" spans="10:23">
      <c r="J6132">
        <v>6115</v>
      </c>
      <c r="K6132" s="93">
        <f t="shared" ca="1" si="771"/>
        <v>6.5433641518354194E-2</v>
      </c>
      <c r="L6132" s="93">
        <f t="shared" ca="1" si="771"/>
        <v>0.74906281486973336</v>
      </c>
      <c r="M6132" s="93">
        <f t="shared" ca="1" si="772"/>
        <v>6.5433641518354194E-2</v>
      </c>
      <c r="N6132" s="101">
        <f t="shared" ca="1" si="768"/>
        <v>0.73098322758691836</v>
      </c>
      <c r="O6132" s="46">
        <f t="shared" ca="1" si="773"/>
        <v>0.34377199143910758</v>
      </c>
      <c r="P6132" s="46">
        <f t="shared" ca="1" si="774"/>
        <v>0.3320276515596548</v>
      </c>
      <c r="Q6132" s="47">
        <f t="shared" ca="1" si="769"/>
        <v>0.3672606711980132</v>
      </c>
      <c r="R6132" s="47">
        <f t="shared" ca="1" si="770"/>
        <v>0.26761726803951186</v>
      </c>
      <c r="S6132" s="97">
        <f t="shared" ca="1" si="775"/>
        <v>0.30569462973930972</v>
      </c>
      <c r="V6132">
        <v>6115</v>
      </c>
      <c r="W6132" s="46">
        <v>0.27456742798038503</v>
      </c>
    </row>
    <row r="6133" spans="10:23">
      <c r="J6133">
        <v>6116</v>
      </c>
      <c r="K6133" s="93">
        <f t="shared" ca="1" si="771"/>
        <v>-0.2445978717335148</v>
      </c>
      <c r="L6133" s="93">
        <f t="shared" ca="1" si="771"/>
        <v>1.9372958156243882</v>
      </c>
      <c r="M6133" s="93">
        <f t="shared" ca="1" si="772"/>
        <v>-0.2445978717335148</v>
      </c>
      <c r="N6133" s="101">
        <f t="shared" ca="1" si="768"/>
        <v>1.7589299829026119</v>
      </c>
      <c r="O6133" s="46">
        <f t="shared" ca="1" si="773"/>
        <v>0.23248014276674867</v>
      </c>
      <c r="P6133" s="46">
        <f t="shared" ca="1" si="774"/>
        <v>0.27638172722347532</v>
      </c>
      <c r="Q6133" s="47">
        <f t="shared" ca="1" si="769"/>
        <v>0.14467697385329534</v>
      </c>
      <c r="R6133" s="47">
        <f t="shared" ca="1" si="770"/>
        <v>0.43382853817668526</v>
      </c>
      <c r="S6133" s="97">
        <f t="shared" ca="1" si="775"/>
        <v>0.33315434047171699</v>
      </c>
      <c r="V6133">
        <v>6116</v>
      </c>
      <c r="W6133" s="46">
        <v>0.66522070389210997</v>
      </c>
    </row>
    <row r="6134" spans="10:23">
      <c r="J6134">
        <v>6117</v>
      </c>
      <c r="K6134" s="93">
        <f t="shared" ca="1" si="771"/>
        <v>-0.12547455288287662</v>
      </c>
      <c r="L6134" s="93">
        <f t="shared" ca="1" si="771"/>
        <v>-0.10720440514595342</v>
      </c>
      <c r="M6134" s="93">
        <f t="shared" ca="1" si="772"/>
        <v>-0.12547455288287662</v>
      </c>
      <c r="N6134" s="101">
        <f t="shared" ca="1" si="768"/>
        <v>-0.14154241688321761</v>
      </c>
      <c r="O6134" s="46">
        <f t="shared" ca="1" si="773"/>
        <v>0.27524177765934121</v>
      </c>
      <c r="P6134" s="46">
        <f t="shared" ca="1" si="774"/>
        <v>0.29776254466977159</v>
      </c>
      <c r="Q6134" s="47">
        <f t="shared" ca="1" si="769"/>
        <v>0.23020024363848041</v>
      </c>
      <c r="R6134" s="47">
        <f t="shared" ca="1" si="770"/>
        <v>0.12653642426555706</v>
      </c>
      <c r="S6134" s="97">
        <f t="shared" ca="1" si="775"/>
        <v>0.20088910096244914</v>
      </c>
      <c r="V6134">
        <v>6117</v>
      </c>
      <c r="W6134" s="46">
        <v>1.0548627187851001</v>
      </c>
    </row>
    <row r="6135" spans="10:23">
      <c r="J6135">
        <v>6118</v>
      </c>
      <c r="K6135" s="93">
        <f t="shared" ca="1" si="771"/>
        <v>-0.64904337171742255</v>
      </c>
      <c r="L6135" s="93">
        <f t="shared" ca="1" si="771"/>
        <v>0.97396792522515596</v>
      </c>
      <c r="M6135" s="93">
        <f t="shared" ca="1" si="772"/>
        <v>-0.64904337171742255</v>
      </c>
      <c r="N6135" s="101">
        <f t="shared" ca="1" si="768"/>
        <v>0.71699226313615549</v>
      </c>
      <c r="O6135" s="46">
        <f t="shared" ca="1" si="773"/>
        <v>8.7296555110424279E-2</v>
      </c>
      <c r="P6135" s="46">
        <f t="shared" ca="1" si="774"/>
        <v>0.20378993339531312</v>
      </c>
      <c r="Q6135" s="47">
        <f t="shared" ca="1" si="769"/>
        <v>-0.14569020145935341</v>
      </c>
      <c r="R6135" s="47">
        <f t="shared" ca="1" si="770"/>
        <v>0.26535503416428435</v>
      </c>
      <c r="S6135" s="97">
        <f t="shared" ca="1" si="775"/>
        <v>0.17632579463735432</v>
      </c>
      <c r="V6135">
        <v>6118</v>
      </c>
      <c r="W6135" s="46">
        <v>-1.66800022210878E-2</v>
      </c>
    </row>
    <row r="6136" spans="10:23">
      <c r="J6136">
        <v>6119</v>
      </c>
      <c r="K6136" s="93">
        <f t="shared" ca="1" si="771"/>
        <v>-0.70996689003671032</v>
      </c>
      <c r="L6136" s="93">
        <f t="shared" ca="1" si="771"/>
        <v>1.761687172133473</v>
      </c>
      <c r="M6136" s="93">
        <f t="shared" ca="1" si="772"/>
        <v>-0.70996689003671032</v>
      </c>
      <c r="N6136" s="101">
        <f t="shared" ca="1" si="768"/>
        <v>1.4444405925770469</v>
      </c>
      <c r="O6136" s="46">
        <f t="shared" ca="1" si="773"/>
        <v>6.5426871895771288E-2</v>
      </c>
      <c r="P6136" s="46">
        <f t="shared" ca="1" si="774"/>
        <v>0.19285509178798663</v>
      </c>
      <c r="Q6136" s="47">
        <f t="shared" ca="1" si="769"/>
        <v>-0.18942956788865939</v>
      </c>
      <c r="R6136" s="47">
        <f t="shared" ca="1" si="770"/>
        <v>0.38297796567341946</v>
      </c>
      <c r="S6136" s="97">
        <f t="shared" ca="1" si="775"/>
        <v>0.22420241878459538</v>
      </c>
      <c r="V6136">
        <v>6119</v>
      </c>
      <c r="W6136" s="46">
        <v>-3.4738848245357397E-2</v>
      </c>
    </row>
    <row r="6137" spans="10:23">
      <c r="J6137">
        <v>6120</v>
      </c>
      <c r="K6137" s="93">
        <f t="shared" ca="1" si="771"/>
        <v>-0.5437338202090225</v>
      </c>
      <c r="L6137" s="93">
        <f t="shared" ca="1" si="771"/>
        <v>-0.97055031679039272</v>
      </c>
      <c r="M6137" s="93">
        <f t="shared" ca="1" si="772"/>
        <v>-0.5437338202090225</v>
      </c>
      <c r="N6137" s="101">
        <f t="shared" ca="1" si="768"/>
        <v>-1.0930819913786853</v>
      </c>
      <c r="O6137" s="46">
        <f t="shared" ca="1" si="773"/>
        <v>0.12509946923130419</v>
      </c>
      <c r="P6137" s="46">
        <f t="shared" ca="1" si="774"/>
        <v>0.22269139045575309</v>
      </c>
      <c r="Q6137" s="47">
        <f t="shared" ca="1" si="769"/>
        <v>-7.0084373217593587E-2</v>
      </c>
      <c r="R6137" s="47">
        <f t="shared" ca="1" si="770"/>
        <v>-2.7320378574494375E-2</v>
      </c>
      <c r="S6137" s="97">
        <f t="shared" ca="1" si="775"/>
        <v>4.8889545328404907E-2</v>
      </c>
      <c r="V6137">
        <v>6120</v>
      </c>
      <c r="W6137" s="46">
        <v>0.26802673768937901</v>
      </c>
    </row>
    <row r="6138" spans="10:23">
      <c r="J6138">
        <v>6121</v>
      </c>
      <c r="K6138" s="93">
        <f t="shared" ca="1" si="771"/>
        <v>-0.83594987828606426</v>
      </c>
      <c r="L6138" s="93">
        <f t="shared" ca="1" si="771"/>
        <v>-0.26260656938412241</v>
      </c>
      <c r="M6138" s="93">
        <f t="shared" ca="1" si="772"/>
        <v>-0.83594987828606426</v>
      </c>
      <c r="N6138" s="101">
        <f t="shared" ca="1" si="768"/>
        <v>-0.51482368821653801</v>
      </c>
      <c r="O6138" s="46">
        <f t="shared" ca="1" si="773"/>
        <v>2.0202825099766619E-2</v>
      </c>
      <c r="P6138" s="46">
        <f t="shared" ca="1" si="774"/>
        <v>0.17024306838998429</v>
      </c>
      <c r="Q6138" s="47">
        <f t="shared" ca="1" si="769"/>
        <v>-0.27987766148066873</v>
      </c>
      <c r="R6138" s="47">
        <f t="shared" ca="1" si="770"/>
        <v>6.6179646148507784E-2</v>
      </c>
      <c r="S6138" s="97">
        <f t="shared" ca="1" si="775"/>
        <v>4.3191235624137202E-2</v>
      </c>
      <c r="V6138">
        <v>6121</v>
      </c>
      <c r="W6138" s="46">
        <v>0.78803282343102399</v>
      </c>
    </row>
    <row r="6139" spans="10:23">
      <c r="J6139">
        <v>6122</v>
      </c>
      <c r="K6139" s="93">
        <f t="shared" ca="1" si="771"/>
        <v>-1.487361990494368</v>
      </c>
      <c r="L6139" s="93">
        <f t="shared" ca="1" si="771"/>
        <v>1.3017115459100252</v>
      </c>
      <c r="M6139" s="93">
        <f t="shared" ca="1" si="772"/>
        <v>-1.487361990494368</v>
      </c>
      <c r="N6139" s="101">
        <f t="shared" ca="1" si="768"/>
        <v>0.7611163526488105</v>
      </c>
      <c r="O6139" s="46">
        <f t="shared" ca="1" si="773"/>
        <v>-0.21363423699376305</v>
      </c>
      <c r="P6139" s="46">
        <f t="shared" ca="1" si="774"/>
        <v>5.3324537343219458E-2</v>
      </c>
      <c r="Q6139" s="47">
        <f t="shared" ca="1" si="769"/>
        <v>-0.74755178566772806</v>
      </c>
      <c r="R6139" s="47">
        <f t="shared" ca="1" si="770"/>
        <v>0.27248956805295099</v>
      </c>
      <c r="S6139" s="97">
        <f t="shared" ca="1" si="775"/>
        <v>2.9427665529593972E-2</v>
      </c>
      <c r="V6139">
        <v>6122</v>
      </c>
      <c r="W6139" s="46">
        <v>-3.3440026612713198E-3</v>
      </c>
    </row>
    <row r="6140" spans="10:23">
      <c r="J6140">
        <v>6123</v>
      </c>
      <c r="K6140" s="93">
        <f t="shared" ca="1" si="771"/>
        <v>0.55326236517635985</v>
      </c>
      <c r="L6140" s="93">
        <f t="shared" ca="1" si="771"/>
        <v>-0.37059806475154156</v>
      </c>
      <c r="M6140" s="93">
        <f t="shared" ca="1" si="772"/>
        <v>0.55326236517635985</v>
      </c>
      <c r="N6140" s="101">
        <f t="shared" ca="1" si="768"/>
        <v>-0.17540795095993536</v>
      </c>
      <c r="O6140" s="46">
        <f t="shared" ca="1" si="773"/>
        <v>0.5188876108867041</v>
      </c>
      <c r="P6140" s="46">
        <f t="shared" ca="1" si="774"/>
        <v>0.41958546128345303</v>
      </c>
      <c r="Q6140" s="47">
        <f t="shared" ca="1" si="769"/>
        <v>0.71749191009320623</v>
      </c>
      <c r="R6140" s="47">
        <f t="shared" ca="1" si="770"/>
        <v>0.12106062174596419</v>
      </c>
      <c r="S6140" s="97">
        <f t="shared" ca="1" si="775"/>
        <v>0.31997411631633416</v>
      </c>
      <c r="V6140">
        <v>6123</v>
      </c>
      <c r="W6140" s="46">
        <v>0.647009247828922</v>
      </c>
    </row>
    <row r="6141" spans="10:23">
      <c r="J6141">
        <v>6124</v>
      </c>
      <c r="K6141" s="93">
        <f t="shared" ca="1" si="771"/>
        <v>0.9115287195903311</v>
      </c>
      <c r="L6141" s="93">
        <f t="shared" ca="1" si="771"/>
        <v>-1.0586377895296741</v>
      </c>
      <c r="M6141" s="93">
        <f t="shared" ca="1" si="772"/>
        <v>0.9115287195903311</v>
      </c>
      <c r="N6141" s="101">
        <f t="shared" ca="1" si="768"/>
        <v>-0.71379010890872574</v>
      </c>
      <c r="O6141" s="46">
        <f t="shared" ca="1" si="773"/>
        <v>0.64749429503189093</v>
      </c>
      <c r="P6141" s="46">
        <f t="shared" ca="1" si="774"/>
        <v>0.48388880335604645</v>
      </c>
      <c r="Q6141" s="47">
        <f t="shared" ca="1" si="769"/>
        <v>0.9747052783835799</v>
      </c>
      <c r="R6141" s="47">
        <f t="shared" ca="1" si="770"/>
        <v>3.4008270221804845E-2</v>
      </c>
      <c r="S6141" s="97">
        <f t="shared" ca="1" si="775"/>
        <v>0.3407512826268479</v>
      </c>
      <c r="V6141">
        <v>6124</v>
      </c>
      <c r="W6141" s="46">
        <v>-0.32927191080395901</v>
      </c>
    </row>
    <row r="6142" spans="10:23">
      <c r="J6142">
        <v>6125</v>
      </c>
      <c r="K6142" s="93">
        <f t="shared" ca="1" si="771"/>
        <v>0.78596886701770152</v>
      </c>
      <c r="L6142" s="93">
        <f t="shared" ca="1" si="771"/>
        <v>-0.41876640520083197</v>
      </c>
      <c r="M6142" s="93">
        <f t="shared" ca="1" si="772"/>
        <v>0.78596886701770152</v>
      </c>
      <c r="N6142" s="101">
        <f t="shared" ca="1" si="768"/>
        <v>-0.14706965670768907</v>
      </c>
      <c r="O6142" s="46">
        <f t="shared" ca="1" si="773"/>
        <v>0.60242214102642211</v>
      </c>
      <c r="P6142" s="46">
        <f t="shared" ca="1" si="774"/>
        <v>0.46135272635331204</v>
      </c>
      <c r="Q6142" s="47">
        <f t="shared" ca="1" si="769"/>
        <v>0.88456097037264225</v>
      </c>
      <c r="R6142" s="47">
        <f t="shared" ca="1" si="770"/>
        <v>0.12564271109721689</v>
      </c>
      <c r="S6142" s="97">
        <f t="shared" ca="1" si="775"/>
        <v>0.36403242606181951</v>
      </c>
      <c r="V6142">
        <v>6125</v>
      </c>
      <c r="W6142" s="46">
        <v>0.45700578724857999</v>
      </c>
    </row>
    <row r="6143" spans="10:23">
      <c r="J6143">
        <v>6126</v>
      </c>
      <c r="K6143" s="93">
        <f t="shared" ca="1" si="771"/>
        <v>0.89793801438997323</v>
      </c>
      <c r="L6143" s="93">
        <f t="shared" ca="1" si="771"/>
        <v>-0.78275429728194146</v>
      </c>
      <c r="M6143" s="93">
        <f t="shared" ca="1" si="772"/>
        <v>0.89793801438997323</v>
      </c>
      <c r="N6143" s="101">
        <f t="shared" ca="1" si="768"/>
        <v>-0.45655175715402502</v>
      </c>
      <c r="O6143" s="46">
        <f t="shared" ca="1" si="773"/>
        <v>0.64261564675951321</v>
      </c>
      <c r="P6143" s="46">
        <f t="shared" ca="1" si="774"/>
        <v>0.48144947921985759</v>
      </c>
      <c r="Q6143" s="47">
        <f t="shared" ca="1" si="769"/>
        <v>0.96494798183882446</v>
      </c>
      <c r="R6143" s="47">
        <f t="shared" ca="1" si="770"/>
        <v>7.5601779761130153E-2</v>
      </c>
      <c r="S6143" s="97">
        <f t="shared" ca="1" si="775"/>
        <v>0.35910871326032168</v>
      </c>
      <c r="V6143">
        <v>6126</v>
      </c>
      <c r="W6143" s="46">
        <v>-0.300524433435918</v>
      </c>
    </row>
    <row r="6144" spans="10:23">
      <c r="J6144">
        <v>6127</v>
      </c>
      <c r="K6144" s="93">
        <f t="shared" ca="1" si="771"/>
        <v>-0.99235207780187673</v>
      </c>
      <c r="L6144" s="93">
        <f t="shared" ca="1" si="771"/>
        <v>-1.7523335113008685</v>
      </c>
      <c r="M6144" s="93">
        <f t="shared" ca="1" si="772"/>
        <v>-0.99235207780187673</v>
      </c>
      <c r="N6144" s="101">
        <f t="shared" ca="1" si="768"/>
        <v>-1.9769481649438383</v>
      </c>
      <c r="O6144" s="46">
        <f t="shared" ca="1" si="773"/>
        <v>-3.5940789908805282E-2</v>
      </c>
      <c r="P6144" s="46">
        <f t="shared" ca="1" si="774"/>
        <v>0.14217126088569834</v>
      </c>
      <c r="Q6144" s="47">
        <f t="shared" ca="1" si="769"/>
        <v>-0.39216489149781253</v>
      </c>
      <c r="R6144" s="47">
        <f t="shared" ca="1" si="770"/>
        <v>-0.17023490073224001</v>
      </c>
      <c r="S6144" s="97">
        <f t="shared" ca="1" si="775"/>
        <v>-0.10308784532052265</v>
      </c>
      <c r="V6144">
        <v>6127</v>
      </c>
      <c r="W6144" s="46">
        <v>5.52796246455673E-2</v>
      </c>
    </row>
    <row r="6145" spans="10:23">
      <c r="J6145">
        <v>6128</v>
      </c>
      <c r="K6145" s="93">
        <f t="shared" ca="1" si="771"/>
        <v>-0.43152306235000099</v>
      </c>
      <c r="L6145" s="93">
        <f t="shared" ca="1" si="771"/>
        <v>0.50061983766139251</v>
      </c>
      <c r="M6145" s="93">
        <f t="shared" ca="1" si="772"/>
        <v>-0.43152306235000099</v>
      </c>
      <c r="N6145" s="101">
        <f t="shared" ca="1" si="768"/>
        <v>0.33739523730552567</v>
      </c>
      <c r="O6145" s="46">
        <f t="shared" ca="1" si="773"/>
        <v>0.165379705753298</v>
      </c>
      <c r="P6145" s="46">
        <f t="shared" ca="1" si="774"/>
        <v>0.24283150871674997</v>
      </c>
      <c r="Q6145" s="47">
        <f t="shared" ca="1" si="769"/>
        <v>1.0476099826394025E-2</v>
      </c>
      <c r="R6145" s="47">
        <f t="shared" ca="1" si="770"/>
        <v>0.20397704597828559</v>
      </c>
      <c r="S6145" s="97">
        <f t="shared" ca="1" si="775"/>
        <v>0.18467837586579178</v>
      </c>
      <c r="V6145">
        <v>6128</v>
      </c>
      <c r="W6145" s="46">
        <v>0.582465491730775</v>
      </c>
    </row>
    <row r="6146" spans="10:23">
      <c r="J6146">
        <v>6129</v>
      </c>
      <c r="K6146" s="93">
        <f t="shared" ca="1" si="771"/>
        <v>-0.93002284080201802</v>
      </c>
      <c r="L6146" s="93">
        <f t="shared" ca="1" si="771"/>
        <v>-8.0264670225330875E-2</v>
      </c>
      <c r="M6146" s="93">
        <f t="shared" ca="1" si="772"/>
        <v>-0.93002284080201802</v>
      </c>
      <c r="N6146" s="101">
        <f t="shared" ca="1" si="768"/>
        <v>-0.37186571160003168</v>
      </c>
      <c r="O6146" s="46">
        <f t="shared" ca="1" si="773"/>
        <v>-1.3566496601348899E-2</v>
      </c>
      <c r="P6146" s="46">
        <f t="shared" ca="1" si="774"/>
        <v>0.15335840753942653</v>
      </c>
      <c r="Q6146" s="47">
        <f t="shared" ca="1" si="769"/>
        <v>-0.34741630488289976</v>
      </c>
      <c r="R6146" s="47">
        <f t="shared" ca="1" si="770"/>
        <v>8.9294877308873213E-2</v>
      </c>
      <c r="S6146" s="97">
        <f t="shared" ca="1" si="775"/>
        <v>3.7864190353762157E-2</v>
      </c>
      <c r="V6146">
        <v>6129</v>
      </c>
      <c r="W6146" s="46">
        <v>-0.19223323368985801</v>
      </c>
    </row>
    <row r="6147" spans="10:23">
      <c r="J6147">
        <v>6130</v>
      </c>
      <c r="K6147" s="93">
        <f t="shared" ca="1" si="771"/>
        <v>1.6251219067429707</v>
      </c>
      <c r="L6147" s="93">
        <f t="shared" ca="1" si="771"/>
        <v>-1.1304909778020937</v>
      </c>
      <c r="M6147" s="93">
        <f t="shared" ca="1" si="772"/>
        <v>1.6251219067429707</v>
      </c>
      <c r="N6147" s="101">
        <f t="shared" ca="1" si="768"/>
        <v>-0.55497426673391548</v>
      </c>
      <c r="O6147" s="46">
        <f t="shared" ca="1" si="773"/>
        <v>0.90365246477800831</v>
      </c>
      <c r="P6147" s="46">
        <f t="shared" ca="1" si="774"/>
        <v>0.61196788822910508</v>
      </c>
      <c r="Q6147" s="47">
        <f t="shared" ca="1" si="769"/>
        <v>1.4870216178758147</v>
      </c>
      <c r="R6147" s="47">
        <f t="shared" ca="1" si="770"/>
        <v>5.9687599145483661E-2</v>
      </c>
      <c r="S6147" s="97">
        <f t="shared" ca="1" si="775"/>
        <v>0.48167003196174596</v>
      </c>
      <c r="V6147">
        <v>6130</v>
      </c>
      <c r="W6147" s="46">
        <v>0.77664684201465395</v>
      </c>
    </row>
    <row r="6148" spans="10:23">
      <c r="J6148">
        <v>6131</v>
      </c>
      <c r="K6148" s="93">
        <f t="shared" ca="1" si="771"/>
        <v>-0.90572373911703796</v>
      </c>
      <c r="L6148" s="93">
        <f t="shared" ca="1" si="771"/>
        <v>-1.7162345201263662</v>
      </c>
      <c r="M6148" s="93">
        <f t="shared" ca="1" si="772"/>
        <v>-0.90572373911703796</v>
      </c>
      <c r="N6148" s="101">
        <f t="shared" ca="1" si="768"/>
        <v>-1.9151735632119045</v>
      </c>
      <c r="O6148" s="46">
        <f t="shared" ca="1" si="773"/>
        <v>-4.843860894951868E-3</v>
      </c>
      <c r="P6148" s="46">
        <f t="shared" ca="1" si="774"/>
        <v>0.15771972539262505</v>
      </c>
      <c r="Q6148" s="47">
        <f t="shared" ca="1" si="769"/>
        <v>-0.3299710334701057</v>
      </c>
      <c r="R6148" s="47">
        <f t="shared" ca="1" si="770"/>
        <v>-0.16024641157851</v>
      </c>
      <c r="S6148" s="97">
        <f t="shared" ca="1" si="775"/>
        <v>-8.2545136236730932E-2</v>
      </c>
      <c r="V6148">
        <v>6131</v>
      </c>
      <c r="W6148" s="46">
        <v>0.15663273955988899</v>
      </c>
    </row>
    <row r="6149" spans="10:23">
      <c r="J6149">
        <v>6132</v>
      </c>
      <c r="K6149" s="93">
        <f t="shared" ca="1" si="771"/>
        <v>0.3690632531054156</v>
      </c>
      <c r="L6149" s="93">
        <f t="shared" ca="1" si="771"/>
        <v>-0.22516746347541022</v>
      </c>
      <c r="M6149" s="93">
        <f t="shared" ca="1" si="772"/>
        <v>0.3690632531054156</v>
      </c>
      <c r="N6149" s="101">
        <f t="shared" ca="1" si="768"/>
        <v>-9.6107092734284763E-2</v>
      </c>
      <c r="O6149" s="46">
        <f t="shared" ca="1" si="773"/>
        <v>0.45276575284987819</v>
      </c>
      <c r="P6149" s="46">
        <f t="shared" ca="1" si="774"/>
        <v>0.38652453226504008</v>
      </c>
      <c r="Q6149" s="47">
        <f t="shared" ca="1" si="769"/>
        <v>0.58524819401955441</v>
      </c>
      <c r="R6149" s="47">
        <f t="shared" ca="1" si="770"/>
        <v>0.13388297494713303</v>
      </c>
      <c r="S6149" s="97">
        <f t="shared" ca="1" si="775"/>
        <v>0.29332436389850558</v>
      </c>
      <c r="V6149">
        <v>6132</v>
      </c>
      <c r="W6149" s="46">
        <v>-3.6723641146962298E-2</v>
      </c>
    </row>
    <row r="6150" spans="10:23">
      <c r="J6150">
        <v>6133</v>
      </c>
      <c r="K6150" s="93">
        <f t="shared" ca="1" si="771"/>
        <v>-0.39851558927522679</v>
      </c>
      <c r="L6150" s="93">
        <f t="shared" ca="1" si="771"/>
        <v>0.41962854390437204</v>
      </c>
      <c r="M6150" s="93">
        <f t="shared" ca="1" si="772"/>
        <v>-0.39851558927522679</v>
      </c>
      <c r="N6150" s="101">
        <f t="shared" ca="1" si="768"/>
        <v>0.2711058702202479</v>
      </c>
      <c r="O6150" s="46">
        <f t="shared" ca="1" si="773"/>
        <v>0.17722838094106969</v>
      </c>
      <c r="P6150" s="46">
        <f t="shared" ca="1" si="774"/>
        <v>0.24875584631063583</v>
      </c>
      <c r="Q6150" s="47">
        <f t="shared" ca="1" si="769"/>
        <v>3.4173450201937405E-2</v>
      </c>
      <c r="R6150" s="47">
        <f t="shared" ca="1" si="770"/>
        <v>0.19325855317420101</v>
      </c>
      <c r="S6150" s="97">
        <f t="shared" ca="1" si="775"/>
        <v>0.18524346705763534</v>
      </c>
      <c r="V6150">
        <v>6133</v>
      </c>
      <c r="W6150" s="46">
        <v>-0.133673107007799</v>
      </c>
    </row>
    <row r="6151" spans="10:23">
      <c r="J6151">
        <v>6134</v>
      </c>
      <c r="K6151" s="93">
        <f t="shared" ca="1" si="771"/>
        <v>-0.88136530685116832</v>
      </c>
      <c r="L6151" s="93">
        <f t="shared" ca="1" si="771"/>
        <v>0.21844802799593774</v>
      </c>
      <c r="M6151" s="93">
        <f t="shared" ca="1" si="772"/>
        <v>-0.88136530685116832</v>
      </c>
      <c r="N6151" s="101">
        <f t="shared" ca="1" si="768"/>
        <v>-7.3187036958817675E-2</v>
      </c>
      <c r="O6151" s="46">
        <f t="shared" ca="1" si="773"/>
        <v>3.9000726787514761E-3</v>
      </c>
      <c r="P6151" s="46">
        <f t="shared" ca="1" si="774"/>
        <v>0.16209169217947672</v>
      </c>
      <c r="Q6151" s="47">
        <f t="shared" ca="1" si="769"/>
        <v>-0.31248316632269901</v>
      </c>
      <c r="R6151" s="47">
        <f t="shared" ca="1" si="770"/>
        <v>0.13758897582933366</v>
      </c>
      <c r="S6151" s="97">
        <f t="shared" ca="1" si="775"/>
        <v>7.0744524254042568E-2</v>
      </c>
      <c r="V6151">
        <v>6134</v>
      </c>
      <c r="W6151" s="46">
        <v>0.66973359441431601</v>
      </c>
    </row>
    <row r="6152" spans="10:23">
      <c r="J6152">
        <v>6135</v>
      </c>
      <c r="K6152" s="93">
        <f t="shared" ca="1" si="771"/>
        <v>1.0935790637632954</v>
      </c>
      <c r="L6152" s="93">
        <f t="shared" ca="1" si="771"/>
        <v>0.32150194213185612</v>
      </c>
      <c r="M6152" s="93">
        <f t="shared" ca="1" si="772"/>
        <v>1.0935790637632954</v>
      </c>
      <c r="N6152" s="101">
        <f t="shared" ca="1" si="768"/>
        <v>0.65259326151750519</v>
      </c>
      <c r="O6152" s="46">
        <f t="shared" ca="1" si="773"/>
        <v>0.71284481099053365</v>
      </c>
      <c r="P6152" s="46">
        <f t="shared" ca="1" si="774"/>
        <v>0.51656406133536781</v>
      </c>
      <c r="Q6152" s="47">
        <f t="shared" ca="1" si="769"/>
        <v>1.1054063103008653</v>
      </c>
      <c r="R6152" s="47">
        <f t="shared" ca="1" si="770"/>
        <v>0.25494219925892536</v>
      </c>
      <c r="S6152" s="97">
        <f t="shared" ca="1" si="775"/>
        <v>0.48389350512472951</v>
      </c>
      <c r="V6152">
        <v>6135</v>
      </c>
      <c r="W6152" s="46">
        <v>0.66903011403077794</v>
      </c>
    </row>
    <row r="6153" spans="10:23">
      <c r="J6153">
        <v>6136</v>
      </c>
      <c r="K6153" s="93">
        <f t="shared" ca="1" si="771"/>
        <v>-0.22808930193948032</v>
      </c>
      <c r="L6153" s="93">
        <f t="shared" ca="1" si="771"/>
        <v>-4.8212684098909726E-2</v>
      </c>
      <c r="M6153" s="93">
        <f t="shared" ca="1" si="772"/>
        <v>-0.22808930193948032</v>
      </c>
      <c r="N6153" s="101">
        <f t="shared" ca="1" si="768"/>
        <v>-0.11824715013689205</v>
      </c>
      <c r="O6153" s="46">
        <f t="shared" ca="1" si="773"/>
        <v>0.23840621535222214</v>
      </c>
      <c r="P6153" s="46">
        <f t="shared" ca="1" si="774"/>
        <v>0.27934476351621207</v>
      </c>
      <c r="Q6153" s="47">
        <f t="shared" ca="1" si="769"/>
        <v>0.15652911902424232</v>
      </c>
      <c r="R6153" s="47">
        <f t="shared" ca="1" si="770"/>
        <v>0.1303030939437953</v>
      </c>
      <c r="S6153" s="97">
        <f t="shared" ca="1" si="775"/>
        <v>0.18435465464800871</v>
      </c>
      <c r="V6153">
        <v>6136</v>
      </c>
      <c r="W6153" s="46">
        <v>-4.8818469861892002E-3</v>
      </c>
    </row>
    <row r="6154" spans="10:23">
      <c r="J6154">
        <v>6137</v>
      </c>
      <c r="K6154" s="93">
        <f t="shared" ca="1" si="771"/>
        <v>1.0149487525624239</v>
      </c>
      <c r="L6154" s="93">
        <f t="shared" ca="1" si="771"/>
        <v>0.38734768849932333</v>
      </c>
      <c r="M6154" s="93">
        <f t="shared" ca="1" si="772"/>
        <v>1.0149487525624239</v>
      </c>
      <c r="N6154" s="101">
        <f t="shared" ca="1" si="768"/>
        <v>0.69001430373739758</v>
      </c>
      <c r="O6154" s="46">
        <f t="shared" ca="1" si="773"/>
        <v>0.68461892968111115</v>
      </c>
      <c r="P6154" s="46">
        <f t="shared" ca="1" si="774"/>
        <v>0.50245112068065656</v>
      </c>
      <c r="Q6154" s="47">
        <f t="shared" ca="1" si="769"/>
        <v>1.0489545476820203</v>
      </c>
      <c r="R6154" s="47">
        <f t="shared" ca="1" si="770"/>
        <v>0.26099290074230613</v>
      </c>
      <c r="S6154" s="97">
        <f t="shared" ca="1" si="775"/>
        <v>0.47280591521170867</v>
      </c>
      <c r="V6154">
        <v>6137</v>
      </c>
      <c r="W6154" s="46">
        <v>-9.0694303858293204E-2</v>
      </c>
    </row>
    <row r="6155" spans="10:23">
      <c r="J6155">
        <v>6138</v>
      </c>
      <c r="K6155" s="93">
        <f t="shared" ca="1" si="771"/>
        <v>1.8107467474839918</v>
      </c>
      <c r="L6155" s="93">
        <f t="shared" ca="1" si="771"/>
        <v>-0.39485074005940246</v>
      </c>
      <c r="M6155" s="93">
        <f t="shared" ca="1" si="772"/>
        <v>1.8107467474839918</v>
      </c>
      <c r="N6155" s="101">
        <f t="shared" ca="1" si="768"/>
        <v>0.20150673881331549</v>
      </c>
      <c r="O6155" s="46">
        <f t="shared" ca="1" si="773"/>
        <v>0.97028611588300895</v>
      </c>
      <c r="P6155" s="46">
        <f t="shared" ca="1" si="774"/>
        <v>0.64528471378160546</v>
      </c>
      <c r="Q6155" s="47">
        <f t="shared" ca="1" si="769"/>
        <v>1.6202889200858159</v>
      </c>
      <c r="R6155" s="47">
        <f t="shared" ca="1" si="770"/>
        <v>0.18200489633665637</v>
      </c>
      <c r="S6155" s="97">
        <f t="shared" ca="1" si="775"/>
        <v>0.57614550610983262</v>
      </c>
      <c r="V6155">
        <v>6138</v>
      </c>
      <c r="W6155" s="46">
        <v>0.991590511009804</v>
      </c>
    </row>
    <row r="6156" spans="10:23">
      <c r="J6156">
        <v>6139</v>
      </c>
      <c r="K6156" s="93">
        <f t="shared" ca="1" si="771"/>
        <v>1.1433429962775337</v>
      </c>
      <c r="L6156" s="93">
        <f t="shared" ca="1" si="771"/>
        <v>-0.45680948631501073</v>
      </c>
      <c r="M6156" s="93">
        <f t="shared" ca="1" si="772"/>
        <v>1.1433429962775337</v>
      </c>
      <c r="N6156" s="101">
        <f t="shared" ca="1" si="768"/>
        <v>-6.948467203853026E-2</v>
      </c>
      <c r="O6156" s="46">
        <f t="shared" ca="1" si="773"/>
        <v>0.73070854357895842</v>
      </c>
      <c r="P6156" s="46">
        <f t="shared" ca="1" si="774"/>
        <v>0.5254959276295802</v>
      </c>
      <c r="Q6156" s="47">
        <f t="shared" ca="1" si="769"/>
        <v>1.1411337754777149</v>
      </c>
      <c r="R6156" s="47">
        <f t="shared" ca="1" si="770"/>
        <v>0.13818762043104096</v>
      </c>
      <c r="S6156" s="97">
        <f t="shared" ca="1" si="775"/>
        <v>0.43444808200499968</v>
      </c>
      <c r="V6156">
        <v>6139</v>
      </c>
      <c r="W6156" s="46">
        <v>0.30855682386677602</v>
      </c>
    </row>
    <row r="6157" spans="10:23">
      <c r="J6157">
        <v>6140</v>
      </c>
      <c r="K6157" s="93">
        <f t="shared" ca="1" si="771"/>
        <v>-0.35654631294962086</v>
      </c>
      <c r="L6157" s="93">
        <f t="shared" ca="1" si="771"/>
        <v>-0.5633423539572926</v>
      </c>
      <c r="M6157" s="93">
        <f t="shared" ca="1" si="772"/>
        <v>-0.35654631294962086</v>
      </c>
      <c r="N6157" s="101">
        <f t="shared" ca="1" si="768"/>
        <v>-0.64748514112063826</v>
      </c>
      <c r="O6157" s="46">
        <f t="shared" ca="1" si="773"/>
        <v>0.19229406991160725</v>
      </c>
      <c r="P6157" s="46">
        <f t="shared" ca="1" si="774"/>
        <v>0.25628869079590461</v>
      </c>
      <c r="Q6157" s="47">
        <f t="shared" ca="1" si="769"/>
        <v>6.4304828143012527E-2</v>
      </c>
      <c r="R6157" s="47">
        <f t="shared" ca="1" si="770"/>
        <v>4.4729285542367658E-2</v>
      </c>
      <c r="S6157" s="97">
        <f t="shared" ca="1" si="775"/>
        <v>0.11851167772698745</v>
      </c>
      <c r="V6157">
        <v>6140</v>
      </c>
      <c r="W6157" s="46">
        <v>-0.40681720777742802</v>
      </c>
    </row>
    <row r="6158" spans="10:23">
      <c r="J6158">
        <v>6141</v>
      </c>
      <c r="K6158" s="93">
        <f t="shared" ca="1" si="771"/>
        <v>-2.0150901608317822E-2</v>
      </c>
      <c r="L6158" s="93">
        <f t="shared" ca="1" si="771"/>
        <v>0.61421905855387138</v>
      </c>
      <c r="M6158" s="93">
        <f t="shared" ca="1" si="772"/>
        <v>-2.0150901608317822E-2</v>
      </c>
      <c r="N6158" s="101">
        <f t="shared" ca="1" si="768"/>
        <v>0.57592232450704839</v>
      </c>
      <c r="O6158" s="46">
        <f t="shared" ca="1" si="773"/>
        <v>0.31304975316583705</v>
      </c>
      <c r="P6158" s="46">
        <f t="shared" ca="1" si="774"/>
        <v>0.31666653242301951</v>
      </c>
      <c r="Q6158" s="47">
        <f t="shared" ca="1" si="769"/>
        <v>0.30581619465147208</v>
      </c>
      <c r="R6158" s="47">
        <f t="shared" ca="1" si="770"/>
        <v>0.2425450845667334</v>
      </c>
      <c r="S6158" s="97">
        <f t="shared" ca="1" si="775"/>
        <v>0.27779741886628523</v>
      </c>
      <c r="V6158">
        <v>6141</v>
      </c>
      <c r="W6158" s="46">
        <v>0.26497302371231402</v>
      </c>
    </row>
    <row r="6159" spans="10:23">
      <c r="J6159">
        <v>6142</v>
      </c>
      <c r="K6159" s="93">
        <f t="shared" ca="1" si="771"/>
        <v>0.2491639279286422</v>
      </c>
      <c r="L6159" s="93">
        <f t="shared" ca="1" si="771"/>
        <v>-0.51358563279550185</v>
      </c>
      <c r="M6159" s="93">
        <f t="shared" ca="1" si="772"/>
        <v>0.2491639279286422</v>
      </c>
      <c r="N6159" s="101">
        <f t="shared" ca="1" si="768"/>
        <v>-0.4076821854151772</v>
      </c>
      <c r="O6159" s="46">
        <f t="shared" ca="1" si="773"/>
        <v>0.4097255553759816</v>
      </c>
      <c r="P6159" s="46">
        <f t="shared" ca="1" si="774"/>
        <v>0.36500443352809175</v>
      </c>
      <c r="Q6159" s="47">
        <f t="shared" ca="1" si="769"/>
        <v>0.49916779907176123</v>
      </c>
      <c r="R6159" s="47">
        <f t="shared" ca="1" si="770"/>
        <v>8.3503622485736104E-2</v>
      </c>
      <c r="S6159" s="97">
        <f t="shared" ca="1" si="775"/>
        <v>0.24661458893085886</v>
      </c>
      <c r="V6159">
        <v>6142</v>
      </c>
      <c r="W6159" s="46">
        <v>1.44029107780747E-2</v>
      </c>
    </row>
    <row r="6160" spans="10:23">
      <c r="J6160">
        <v>6143</v>
      </c>
      <c r="K6160" s="93">
        <f t="shared" ca="1" si="771"/>
        <v>0.59857771373403834</v>
      </c>
      <c r="L6160" s="93">
        <f t="shared" ca="1" si="771"/>
        <v>0.88833289034874818</v>
      </c>
      <c r="M6160" s="93">
        <f t="shared" ca="1" si="772"/>
        <v>0.59857771373403834</v>
      </c>
      <c r="N6160" s="101">
        <f t="shared" ca="1" si="768"/>
        <v>1.032574620081778</v>
      </c>
      <c r="O6160" s="46">
        <f t="shared" ca="1" si="773"/>
        <v>0.53515443764027759</v>
      </c>
      <c r="P6160" s="46">
        <f t="shared" ca="1" si="774"/>
        <v>0.42771887466023978</v>
      </c>
      <c r="Q6160" s="47">
        <f t="shared" ca="1" si="769"/>
        <v>0.75002556360035322</v>
      </c>
      <c r="R6160" s="47">
        <f t="shared" ca="1" si="770"/>
        <v>0.31638233116149678</v>
      </c>
      <c r="S6160" s="97">
        <f t="shared" ca="1" si="775"/>
        <v>0.42576838440088716</v>
      </c>
      <c r="V6160">
        <v>6143</v>
      </c>
      <c r="W6160" s="46">
        <v>7.0083064986069699E-2</v>
      </c>
    </row>
    <row r="6161" spans="10:23">
      <c r="J6161">
        <v>6144</v>
      </c>
      <c r="K6161" s="93">
        <f t="shared" ca="1" si="771"/>
        <v>-0.69733924777057732</v>
      </c>
      <c r="L6161" s="93">
        <f t="shared" ca="1" si="771"/>
        <v>1.4507315075811711</v>
      </c>
      <c r="M6161" s="93">
        <f t="shared" ca="1" si="772"/>
        <v>-0.69733924777057732</v>
      </c>
      <c r="N6161" s="101">
        <f t="shared" ca="1" si="768"/>
        <v>1.1536446282692749</v>
      </c>
      <c r="O6161" s="46">
        <f t="shared" ca="1" si="773"/>
        <v>6.9959809974970533E-2</v>
      </c>
      <c r="P6161" s="46">
        <f t="shared" ca="1" si="774"/>
        <v>0.19512156082758625</v>
      </c>
      <c r="Q6161" s="47">
        <f t="shared" ca="1" si="769"/>
        <v>-0.1803636917302609</v>
      </c>
      <c r="R6161" s="47">
        <f t="shared" ca="1" si="770"/>
        <v>0.33595844221228932</v>
      </c>
      <c r="S6161" s="97">
        <f t="shared" ca="1" si="775"/>
        <v>0.20295912609362993</v>
      </c>
      <c r="V6161">
        <v>6144</v>
      </c>
      <c r="W6161" s="46">
        <v>0.57790109733808603</v>
      </c>
    </row>
    <row r="6162" spans="10:23">
      <c r="J6162">
        <v>6145</v>
      </c>
      <c r="K6162" s="93">
        <f t="shared" ca="1" si="771"/>
        <v>-1.6460616244293358</v>
      </c>
      <c r="L6162" s="93">
        <f t="shared" ca="1" si="771"/>
        <v>0.51954778417872916</v>
      </c>
      <c r="M6162" s="93">
        <f t="shared" ca="1" si="772"/>
        <v>-1.6460616244293358</v>
      </c>
      <c r="N6162" s="101">
        <f t="shared" ref="N6162:N6225" ca="1" si="776">$N$2*K6162+SQRT(1-$N$2^2)*L6162</f>
        <v>-3.0910004052826179E-2</v>
      </c>
      <c r="O6162" s="46">
        <f t="shared" ca="1" si="773"/>
        <v>-0.27060256082315592</v>
      </c>
      <c r="P6162" s="46">
        <f t="shared" ca="1" si="774"/>
        <v>2.484037542852302E-2</v>
      </c>
      <c r="Q6162" s="47">
        <f t="shared" ref="Q6162:Q6225" ca="1" si="777">$K$2+K6162*$S$3</f>
        <v>-0.86148843332651381</v>
      </c>
      <c r="R6162" s="47">
        <f t="shared" ref="R6162:R6225" ca="1" si="778">$L$2+$L$3*N6162</f>
        <v>0.14442485453666795</v>
      </c>
      <c r="S6162" s="97">
        <f t="shared" ca="1" si="775"/>
        <v>-6.3088853143243986E-2</v>
      </c>
      <c r="V6162">
        <v>6145</v>
      </c>
      <c r="W6162" s="46">
        <v>0.28109386308402201</v>
      </c>
    </row>
    <row r="6163" spans="10:23">
      <c r="J6163">
        <v>6146</v>
      </c>
      <c r="K6163" s="93">
        <f t="shared" ref="K6163:L6226" ca="1" si="779">_xlfn.NORM.S.INV(RAND())</f>
        <v>-0.69867091530421943</v>
      </c>
      <c r="L6163" s="93">
        <f t="shared" ca="1" si="779"/>
        <v>-0.83404749803734113</v>
      </c>
      <c r="M6163" s="93">
        <f t="shared" ref="M6163:M6226" ca="1" si="780">K6163</f>
        <v>-0.69867091530421943</v>
      </c>
      <c r="N6163" s="101">
        <f t="shared" ca="1" si="776"/>
        <v>-1.012939435819648</v>
      </c>
      <c r="O6163" s="46">
        <f t="shared" ref="O6163:O6226" ca="1" si="781">$K$2+K6163*$K$3</f>
        <v>6.9481781983294744E-2</v>
      </c>
      <c r="P6163" s="46">
        <f t="shared" ref="P6163:P6226" ca="1" si="782">$K$2+K6163*$R$3</f>
        <v>0.19488254683174835</v>
      </c>
      <c r="Q6163" s="47">
        <f t="shared" ca="1" si="777"/>
        <v>-0.18131974771361248</v>
      </c>
      <c r="R6163" s="47">
        <f t="shared" ca="1" si="778"/>
        <v>-1.4361929235923609E-2</v>
      </c>
      <c r="S6163" s="97">
        <f t="shared" ref="S6163:S6226" ca="1" si="783">AVERAGE(R6163,O6163)</f>
        <v>2.7559926373685567E-2</v>
      </c>
      <c r="V6163">
        <v>6146</v>
      </c>
      <c r="W6163" s="46">
        <v>0.60455652576943897</v>
      </c>
    </row>
    <row r="6164" spans="10:23">
      <c r="J6164">
        <v>6147</v>
      </c>
      <c r="K6164" s="93">
        <f t="shared" ca="1" si="779"/>
        <v>-1.198029711466754</v>
      </c>
      <c r="L6164" s="93">
        <f t="shared" ca="1" si="779"/>
        <v>1.2706878335835881</v>
      </c>
      <c r="M6164" s="93">
        <f t="shared" ca="1" si="780"/>
        <v>-1.198029711466754</v>
      </c>
      <c r="N6164" s="101">
        <f t="shared" ca="1" si="776"/>
        <v>0.82371744805839697</v>
      </c>
      <c r="O6164" s="46">
        <f t="shared" ca="1" si="781"/>
        <v>-0.10977278150549313</v>
      </c>
      <c r="P6164" s="46">
        <f t="shared" ca="1" si="782"/>
        <v>0.10525526508735442</v>
      </c>
      <c r="Q6164" s="47">
        <f t="shared" ca="1" si="777"/>
        <v>-0.53982887469118823</v>
      </c>
      <c r="R6164" s="47">
        <f t="shared" ca="1" si="778"/>
        <v>0.28261169502713485</v>
      </c>
      <c r="S6164" s="97">
        <f t="shared" ca="1" si="783"/>
        <v>8.6419456760820856E-2</v>
      </c>
      <c r="V6164">
        <v>6147</v>
      </c>
      <c r="W6164" s="46">
        <v>0.43117180249762499</v>
      </c>
    </row>
    <row r="6165" spans="10:23">
      <c r="J6165">
        <v>6148</v>
      </c>
      <c r="K6165" s="93">
        <f t="shared" ca="1" si="779"/>
        <v>-1.093703902067181</v>
      </c>
      <c r="L6165" s="93">
        <f t="shared" ca="1" si="779"/>
        <v>1.5604629556750034</v>
      </c>
      <c r="M6165" s="93">
        <f t="shared" ca="1" si="780"/>
        <v>-1.093703902067181</v>
      </c>
      <c r="N6165" s="101">
        <f t="shared" ca="1" si="776"/>
        <v>1.1316263174614485</v>
      </c>
      <c r="O6165" s="46">
        <f t="shared" ca="1" si="781"/>
        <v>-7.2323000770183832E-2</v>
      </c>
      <c r="P6165" s="46">
        <f t="shared" ca="1" si="782"/>
        <v>0.12398015545500907</v>
      </c>
      <c r="Q6165" s="47">
        <f t="shared" ca="1" si="777"/>
        <v>-0.46492931322056963</v>
      </c>
      <c r="R6165" s="47">
        <f t="shared" ca="1" si="778"/>
        <v>0.33239824671897311</v>
      </c>
      <c r="S6165" s="97">
        <f t="shared" ca="1" si="783"/>
        <v>0.13003762297439464</v>
      </c>
      <c r="V6165">
        <v>6148</v>
      </c>
      <c r="W6165" s="46">
        <v>0.81516543914628603</v>
      </c>
    </row>
    <row r="6166" spans="10:23">
      <c r="J6166">
        <v>6149</v>
      </c>
      <c r="K6166" s="93">
        <f t="shared" ca="1" si="779"/>
        <v>1.4130625288270682</v>
      </c>
      <c r="L6166" s="93">
        <f t="shared" ca="1" si="779"/>
        <v>-0.56236016133500422</v>
      </c>
      <c r="M6166" s="93">
        <f t="shared" ca="1" si="780"/>
        <v>1.4130625288270682</v>
      </c>
      <c r="N6166" s="101">
        <f t="shared" ca="1" si="776"/>
        <v>-8.3778630389942488E-2</v>
      </c>
      <c r="O6166" s="46">
        <f t="shared" ca="1" si="781"/>
        <v>0.82752962181591805</v>
      </c>
      <c r="P6166" s="46">
        <f t="shared" ca="1" si="782"/>
        <v>0.57390646674806001</v>
      </c>
      <c r="Q6166" s="47">
        <f t="shared" ca="1" si="777"/>
        <v>1.3347759319516341</v>
      </c>
      <c r="R6166" s="47">
        <f t="shared" ca="1" si="778"/>
        <v>0.1358763947176562</v>
      </c>
      <c r="S6166" s="97">
        <f t="shared" ca="1" si="783"/>
        <v>0.48170300826678714</v>
      </c>
      <c r="V6166">
        <v>6149</v>
      </c>
      <c r="W6166" s="46">
        <v>0.29096018885102098</v>
      </c>
    </row>
    <row r="6167" spans="10:23">
      <c r="J6167">
        <v>6150</v>
      </c>
      <c r="K6167" s="93">
        <f t="shared" ca="1" si="779"/>
        <v>-6.5497683866012138E-3</v>
      </c>
      <c r="L6167" s="93">
        <f t="shared" ca="1" si="779"/>
        <v>-0.60342388121171298</v>
      </c>
      <c r="M6167" s="93">
        <f t="shared" ca="1" si="780"/>
        <v>-6.5497683866012138E-3</v>
      </c>
      <c r="N6167" s="101">
        <f t="shared" ca="1" si="776"/>
        <v>-0.57417901040657859</v>
      </c>
      <c r="O6167" s="46">
        <f t="shared" ca="1" si="781"/>
        <v>0.3179321447795378</v>
      </c>
      <c r="P6167" s="46">
        <f t="shared" ca="1" si="782"/>
        <v>0.31910772822986988</v>
      </c>
      <c r="Q6167" s="47">
        <f t="shared" ca="1" si="777"/>
        <v>0.31558097787887363</v>
      </c>
      <c r="R6167" s="47">
        <f t="shared" ca="1" si="778"/>
        <v>5.658233632716593E-2</v>
      </c>
      <c r="S6167" s="97">
        <f t="shared" ca="1" si="783"/>
        <v>0.18725724055335186</v>
      </c>
      <c r="V6167">
        <v>6150</v>
      </c>
      <c r="W6167" s="46">
        <v>0.36232095756479499</v>
      </c>
    </row>
    <row r="6168" spans="10:23">
      <c r="J6168">
        <v>6151</v>
      </c>
      <c r="K6168" s="93">
        <f t="shared" ca="1" si="779"/>
        <v>-0.23476354936777208</v>
      </c>
      <c r="L6168" s="93">
        <f t="shared" ca="1" si="779"/>
        <v>-0.31099977415262592</v>
      </c>
      <c r="M6168" s="93">
        <f t="shared" ca="1" si="780"/>
        <v>-0.23476354936777208</v>
      </c>
      <c r="N6168" s="101">
        <f t="shared" ca="1" si="776"/>
        <v>-0.36951373269793475</v>
      </c>
      <c r="O6168" s="46">
        <f t="shared" ca="1" si="781"/>
        <v>0.23601036427566435</v>
      </c>
      <c r="P6168" s="46">
        <f t="shared" ca="1" si="782"/>
        <v>0.27814683797793316</v>
      </c>
      <c r="Q6168" s="47">
        <f t="shared" ca="1" si="777"/>
        <v>0.15173741687112677</v>
      </c>
      <c r="R6168" s="47">
        <f t="shared" ca="1" si="778"/>
        <v>8.9675174633254862E-2</v>
      </c>
      <c r="S6168" s="97">
        <f t="shared" ca="1" si="783"/>
        <v>0.16284276945445961</v>
      </c>
      <c r="V6168">
        <v>6151</v>
      </c>
      <c r="W6168" s="46">
        <v>0.101412937986746</v>
      </c>
    </row>
    <row r="6169" spans="10:23">
      <c r="J6169">
        <v>6152</v>
      </c>
      <c r="K6169" s="93">
        <f t="shared" ca="1" si="779"/>
        <v>-1.2069042043946121</v>
      </c>
      <c r="L6169" s="93">
        <f t="shared" ca="1" si="779"/>
        <v>0.4309459324941855</v>
      </c>
      <c r="M6169" s="93">
        <f t="shared" ca="1" si="780"/>
        <v>-1.2069042043946121</v>
      </c>
      <c r="N6169" s="101">
        <f t="shared" ca="1" si="776"/>
        <v>2.4749981385110031E-2</v>
      </c>
      <c r="O6169" s="46">
        <f t="shared" ca="1" si="781"/>
        <v>-0.11295845354770495</v>
      </c>
      <c r="P6169" s="46">
        <f t="shared" ca="1" si="782"/>
        <v>0.10366242906624851</v>
      </c>
      <c r="Q6169" s="47">
        <f t="shared" ca="1" si="777"/>
        <v>-0.54620021877561187</v>
      </c>
      <c r="R6169" s="47">
        <f t="shared" ca="1" si="778"/>
        <v>0.15342465615831397</v>
      </c>
      <c r="S6169" s="97">
        <f t="shared" ca="1" si="783"/>
        <v>2.0233101305304507E-2</v>
      </c>
      <c r="V6169">
        <v>6152</v>
      </c>
      <c r="W6169" s="46">
        <v>0.396538658717554</v>
      </c>
    </row>
    <row r="6170" spans="10:23">
      <c r="J6170">
        <v>6153</v>
      </c>
      <c r="K6170" s="93">
        <f t="shared" ca="1" si="779"/>
        <v>-0.8617929779942356</v>
      </c>
      <c r="L6170" s="93">
        <f t="shared" ca="1" si="779"/>
        <v>-3.2745352251030799E-2</v>
      </c>
      <c r="M6170" s="93">
        <f t="shared" ca="1" si="780"/>
        <v>-0.8617929779942356</v>
      </c>
      <c r="N6170" s="101">
        <f t="shared" ca="1" si="776"/>
        <v>-0.30511481809898727</v>
      </c>
      <c r="O6170" s="46">
        <f t="shared" ca="1" si="781"/>
        <v>1.092594123793178E-2</v>
      </c>
      <c r="P6170" s="46">
        <f t="shared" ca="1" si="782"/>
        <v>0.16560462645906687</v>
      </c>
      <c r="Q6170" s="47">
        <f t="shared" ca="1" si="777"/>
        <v>-0.29843142920433841</v>
      </c>
      <c r="R6170" s="47">
        <f t="shared" ca="1" si="778"/>
        <v>0.10008799546818144</v>
      </c>
      <c r="S6170" s="97">
        <f t="shared" ca="1" si="783"/>
        <v>5.5506968353056609E-2</v>
      </c>
      <c r="V6170">
        <v>6153</v>
      </c>
      <c r="W6170" s="46">
        <v>0.18840641698045599</v>
      </c>
    </row>
    <row r="6171" spans="10:23">
      <c r="J6171">
        <v>6154</v>
      </c>
      <c r="K6171" s="93">
        <f t="shared" ca="1" si="779"/>
        <v>1.1625639547298854</v>
      </c>
      <c r="L6171" s="93">
        <f t="shared" ca="1" si="779"/>
        <v>-0.45761131699880425</v>
      </c>
      <c r="M6171" s="93">
        <f t="shared" ca="1" si="780"/>
        <v>1.1625639547298854</v>
      </c>
      <c r="N6171" s="101">
        <f t="shared" ca="1" si="776"/>
        <v>-6.4132178246070815E-2</v>
      </c>
      <c r="O6171" s="46">
        <f t="shared" ca="1" si="781"/>
        <v>0.73760828088946528</v>
      </c>
      <c r="P6171" s="46">
        <f t="shared" ca="1" si="782"/>
        <v>0.52894579628483362</v>
      </c>
      <c r="Q6171" s="47">
        <f t="shared" ca="1" si="777"/>
        <v>1.1549332500987286</v>
      </c>
      <c r="R6171" s="47">
        <f t="shared" ca="1" si="778"/>
        <v>0.1390530784784014</v>
      </c>
      <c r="S6171" s="97">
        <f t="shared" ca="1" si="783"/>
        <v>0.43833067968393336</v>
      </c>
      <c r="V6171">
        <v>6154</v>
      </c>
      <c r="W6171" s="46">
        <v>1.3286543205224799</v>
      </c>
    </row>
    <row r="6172" spans="10:23">
      <c r="J6172">
        <v>6155</v>
      </c>
      <c r="K6172" s="93">
        <f t="shared" ca="1" si="779"/>
        <v>-0.82202410278649352</v>
      </c>
      <c r="L6172" s="93">
        <f t="shared" ca="1" si="779"/>
        <v>0.40211760000329499</v>
      </c>
      <c r="M6172" s="93">
        <f t="shared" ca="1" si="780"/>
        <v>-0.82202410278649352</v>
      </c>
      <c r="N6172" s="101">
        <f t="shared" ca="1" si="776"/>
        <v>0.11981883057263243</v>
      </c>
      <c r="O6172" s="46">
        <f t="shared" ca="1" si="781"/>
        <v>2.5201753380597214E-2</v>
      </c>
      <c r="P6172" s="46">
        <f t="shared" ca="1" si="782"/>
        <v>0.17274253253039959</v>
      </c>
      <c r="Q6172" s="47">
        <f t="shared" ca="1" si="777"/>
        <v>-0.26987980491900754</v>
      </c>
      <c r="R6172" s="47">
        <f t="shared" ca="1" si="778"/>
        <v>0.16879657507553908</v>
      </c>
      <c r="S6172" s="97">
        <f t="shared" ca="1" si="783"/>
        <v>9.6999164228068147E-2</v>
      </c>
      <c r="V6172">
        <v>6155</v>
      </c>
      <c r="W6172" s="46">
        <v>0.17802217096600301</v>
      </c>
    </row>
    <row r="6173" spans="10:23">
      <c r="J6173">
        <v>6156</v>
      </c>
      <c r="K6173" s="93">
        <f t="shared" ca="1" si="779"/>
        <v>-1.556324609384069</v>
      </c>
      <c r="L6173" s="93">
        <f t="shared" ca="1" si="779"/>
        <v>-0.82442001299302692</v>
      </c>
      <c r="M6173" s="93">
        <f t="shared" ca="1" si="780"/>
        <v>-1.556324609384069</v>
      </c>
      <c r="N6173" s="101">
        <f t="shared" ca="1" si="776"/>
        <v>-1.2765648940994301</v>
      </c>
      <c r="O6173" s="46">
        <f t="shared" ca="1" si="781"/>
        <v>-0.23838971189700953</v>
      </c>
      <c r="P6173" s="46">
        <f t="shared" ca="1" si="782"/>
        <v>4.0946799891596219E-2</v>
      </c>
      <c r="Q6173" s="47">
        <f t="shared" ca="1" si="777"/>
        <v>-0.79706273547422102</v>
      </c>
      <c r="R6173" s="47">
        <f t="shared" ca="1" si="778"/>
        <v>-5.6988185931213409E-2</v>
      </c>
      <c r="S6173" s="97">
        <f t="shared" ca="1" si="783"/>
        <v>-0.14768894891411147</v>
      </c>
      <c r="V6173">
        <v>6156</v>
      </c>
      <c r="W6173" s="46">
        <v>3.4005658311722899E-2</v>
      </c>
    </row>
    <row r="6174" spans="10:23">
      <c r="J6174">
        <v>6157</v>
      </c>
      <c r="K6174" s="93">
        <f t="shared" ca="1" si="779"/>
        <v>-0.99304624999317481</v>
      </c>
      <c r="L6174" s="93">
        <f t="shared" ca="1" si="779"/>
        <v>1.3551775618175121</v>
      </c>
      <c r="M6174" s="93">
        <f t="shared" ca="1" si="780"/>
        <v>-0.99304624999317481</v>
      </c>
      <c r="N6174" s="101">
        <f t="shared" ca="1" si="776"/>
        <v>0.96901007824083862</v>
      </c>
      <c r="O6174" s="46">
        <f t="shared" ca="1" si="781"/>
        <v>-3.6189976533920254E-2</v>
      </c>
      <c r="P6174" s="46">
        <f t="shared" ca="1" si="782"/>
        <v>0.14204666757314086</v>
      </c>
      <c r="Q6174" s="47">
        <f t="shared" ca="1" si="777"/>
        <v>-0.39266326474804247</v>
      </c>
      <c r="R6174" s="47">
        <f t="shared" ca="1" si="778"/>
        <v>0.30610442213514322</v>
      </c>
      <c r="S6174" s="97">
        <f t="shared" ca="1" si="783"/>
        <v>0.13495722280061148</v>
      </c>
      <c r="V6174">
        <v>6157</v>
      </c>
      <c r="W6174" s="46">
        <v>-1.77189712655638E-2</v>
      </c>
    </row>
    <row r="6175" spans="10:23">
      <c r="J6175">
        <v>6158</v>
      </c>
      <c r="K6175" s="93">
        <f t="shared" ca="1" si="779"/>
        <v>8.1900183891766842E-3</v>
      </c>
      <c r="L6175" s="93">
        <f t="shared" ca="1" si="779"/>
        <v>-0.51720508624015782</v>
      </c>
      <c r="M6175" s="93">
        <f t="shared" ca="1" si="780"/>
        <v>8.1900183891766842E-3</v>
      </c>
      <c r="N6175" s="101">
        <f t="shared" ca="1" si="776"/>
        <v>-0.48774883752722031</v>
      </c>
      <c r="O6175" s="46">
        <f t="shared" ca="1" si="781"/>
        <v>0.32322327825854008</v>
      </c>
      <c r="P6175" s="46">
        <f t="shared" ca="1" si="782"/>
        <v>0.32175329496937105</v>
      </c>
      <c r="Q6175" s="47">
        <f t="shared" ca="1" si="777"/>
        <v>0.3261632448368782</v>
      </c>
      <c r="R6175" s="47">
        <f t="shared" ca="1" si="778"/>
        <v>7.0557446164486018E-2</v>
      </c>
      <c r="S6175" s="97">
        <f t="shared" ca="1" si="783"/>
        <v>0.19689036221151304</v>
      </c>
      <c r="V6175">
        <v>6158</v>
      </c>
      <c r="W6175" s="46">
        <v>-0.40036179317308701</v>
      </c>
    </row>
    <row r="6176" spans="10:23">
      <c r="J6176">
        <v>6159</v>
      </c>
      <c r="K6176" s="93">
        <f t="shared" ca="1" si="779"/>
        <v>-0.367619914385584</v>
      </c>
      <c r="L6176" s="93">
        <f t="shared" ca="1" si="779"/>
        <v>0.82779277743878155</v>
      </c>
      <c r="M6176" s="93">
        <f t="shared" ca="1" si="780"/>
        <v>-0.367619914385584</v>
      </c>
      <c r="N6176" s="101">
        <f t="shared" ca="1" si="776"/>
        <v>0.66790503576834015</v>
      </c>
      <c r="O6176" s="46">
        <f t="shared" ca="1" si="781"/>
        <v>0.1883189850489661</v>
      </c>
      <c r="P6176" s="46">
        <f t="shared" ca="1" si="782"/>
        <v>0.25430114836458406</v>
      </c>
      <c r="Q6176" s="47">
        <f t="shared" ca="1" si="777"/>
        <v>5.6354658417730241E-2</v>
      </c>
      <c r="R6176" s="47">
        <f t="shared" ca="1" si="778"/>
        <v>0.2574179981591353</v>
      </c>
      <c r="S6176" s="97">
        <f t="shared" ca="1" si="783"/>
        <v>0.2228684916040507</v>
      </c>
      <c r="V6176">
        <v>6159</v>
      </c>
      <c r="W6176" s="46">
        <v>-0.61628083534859901</v>
      </c>
    </row>
    <row r="6177" spans="10:23">
      <c r="J6177">
        <v>6160</v>
      </c>
      <c r="K6177" s="93">
        <f t="shared" ca="1" si="779"/>
        <v>-5.0899938555026746E-2</v>
      </c>
      <c r="L6177" s="93">
        <f t="shared" ca="1" si="779"/>
        <v>2.203958871801293</v>
      </c>
      <c r="M6177" s="93">
        <f t="shared" ca="1" si="780"/>
        <v>-5.0899938555026746E-2</v>
      </c>
      <c r="N6177" s="101">
        <f t="shared" ca="1" si="776"/>
        <v>2.0733490314699434</v>
      </c>
      <c r="O6177" s="46">
        <f t="shared" ca="1" si="781"/>
        <v>0.30201178760291769</v>
      </c>
      <c r="P6177" s="46">
        <f t="shared" ca="1" si="782"/>
        <v>0.31114754964155983</v>
      </c>
      <c r="Q6177" s="47">
        <f t="shared" ca="1" si="777"/>
        <v>0.28374026352563342</v>
      </c>
      <c r="R6177" s="47">
        <f t="shared" ca="1" si="778"/>
        <v>0.48466773694593296</v>
      </c>
      <c r="S6177" s="97">
        <f t="shared" ca="1" si="783"/>
        <v>0.39333976227442535</v>
      </c>
      <c r="V6177">
        <v>6160</v>
      </c>
      <c r="W6177" s="46">
        <v>-4.1205468699388403E-2</v>
      </c>
    </row>
    <row r="6178" spans="10:23">
      <c r="J6178">
        <v>6161</v>
      </c>
      <c r="K6178" s="93">
        <f t="shared" ca="1" si="779"/>
        <v>0.75735609496252365</v>
      </c>
      <c r="L6178" s="93">
        <f t="shared" ca="1" si="779"/>
        <v>-0.74136044520103328</v>
      </c>
      <c r="M6178" s="93">
        <f t="shared" ca="1" si="780"/>
        <v>0.75735609496252365</v>
      </c>
      <c r="N6178" s="101">
        <f t="shared" ca="1" si="776"/>
        <v>-0.46201514604134564</v>
      </c>
      <c r="O6178" s="46">
        <f t="shared" ca="1" si="781"/>
        <v>0.59215102934406039</v>
      </c>
      <c r="P6178" s="46">
        <f t="shared" ca="1" si="782"/>
        <v>0.45621717051213118</v>
      </c>
      <c r="Q6178" s="47">
        <f t="shared" ca="1" si="777"/>
        <v>0.86401874700791881</v>
      </c>
      <c r="R6178" s="47">
        <f t="shared" ca="1" si="778"/>
        <v>7.4718390809787039E-2</v>
      </c>
      <c r="S6178" s="97">
        <f t="shared" ca="1" si="783"/>
        <v>0.33343471007692371</v>
      </c>
      <c r="V6178">
        <v>6161</v>
      </c>
      <c r="W6178" s="46">
        <v>0.216363561996058</v>
      </c>
    </row>
    <row r="6179" spans="10:23">
      <c r="J6179">
        <v>6162</v>
      </c>
      <c r="K6179" s="93">
        <f t="shared" ca="1" si="779"/>
        <v>2.8415830959083632E-2</v>
      </c>
      <c r="L6179" s="93">
        <f t="shared" ca="1" si="779"/>
        <v>1.7165006426891334</v>
      </c>
      <c r="M6179" s="93">
        <f t="shared" ca="1" si="780"/>
        <v>2.8415830959083632E-2</v>
      </c>
      <c r="N6179" s="101">
        <f t="shared" ca="1" si="776"/>
        <v>1.6364222735528713</v>
      </c>
      <c r="O6179" s="46">
        <f t="shared" ca="1" si="781"/>
        <v>0.33048372752124744</v>
      </c>
      <c r="P6179" s="46">
        <f t="shared" ca="1" si="782"/>
        <v>0.3253835196007247</v>
      </c>
      <c r="Q6179" s="47">
        <f t="shared" ca="1" si="777"/>
        <v>0.34068414336229291</v>
      </c>
      <c r="R6179" s="47">
        <f t="shared" ca="1" si="778"/>
        <v>0.41401996164553739</v>
      </c>
      <c r="S6179" s="97">
        <f t="shared" ca="1" si="783"/>
        <v>0.37225184458339244</v>
      </c>
      <c r="V6179">
        <v>6162</v>
      </c>
      <c r="W6179" s="46">
        <v>-3.19886419802103E-2</v>
      </c>
    </row>
    <row r="6180" spans="10:23">
      <c r="J6180">
        <v>6163</v>
      </c>
      <c r="K6180" s="93">
        <f t="shared" ca="1" si="779"/>
        <v>-0.66123960719947383</v>
      </c>
      <c r="L6180" s="93">
        <f t="shared" ca="1" si="779"/>
        <v>1.1014942514046586</v>
      </c>
      <c r="M6180" s="93">
        <f t="shared" ca="1" si="780"/>
        <v>-0.66123960719947383</v>
      </c>
      <c r="N6180" s="101">
        <f t="shared" ca="1" si="776"/>
        <v>0.83401915254860293</v>
      </c>
      <c r="O6180" s="46">
        <f t="shared" ca="1" si="781"/>
        <v>8.2918478896803371E-2</v>
      </c>
      <c r="P6180" s="46">
        <f t="shared" ca="1" si="782"/>
        <v>0.20160089528850267</v>
      </c>
      <c r="Q6180" s="47">
        <f t="shared" ca="1" si="777"/>
        <v>-0.15444635388659522</v>
      </c>
      <c r="R6180" s="47">
        <f t="shared" ca="1" si="778"/>
        <v>0.28427740327422113</v>
      </c>
      <c r="S6180" s="97">
        <f t="shared" ca="1" si="783"/>
        <v>0.18359794108551225</v>
      </c>
      <c r="V6180">
        <v>6163</v>
      </c>
      <c r="W6180" s="46">
        <v>0.1199755202311</v>
      </c>
    </row>
    <row r="6181" spans="10:23">
      <c r="J6181">
        <v>6164</v>
      </c>
      <c r="K6181" s="93">
        <f t="shared" ca="1" si="779"/>
        <v>0.96958489564692629</v>
      </c>
      <c r="L6181" s="93">
        <f t="shared" ca="1" si="779"/>
        <v>-0.8483417792982717</v>
      </c>
      <c r="M6181" s="93">
        <f t="shared" ca="1" si="780"/>
        <v>0.96958489564692629</v>
      </c>
      <c r="N6181" s="101">
        <f t="shared" ca="1" si="776"/>
        <v>-0.49594883067027984</v>
      </c>
      <c r="O6181" s="46">
        <f t="shared" ca="1" si="781"/>
        <v>0.66833468990793499</v>
      </c>
      <c r="P6181" s="46">
        <f t="shared" ca="1" si="782"/>
        <v>0.49430900079406848</v>
      </c>
      <c r="Q6181" s="47">
        <f t="shared" ca="1" si="777"/>
        <v>1.016386068135668</v>
      </c>
      <c r="R6181" s="47">
        <f t="shared" ca="1" si="778"/>
        <v>6.9231568857732462E-2</v>
      </c>
      <c r="S6181" s="97">
        <f t="shared" ca="1" si="783"/>
        <v>0.36878312938283375</v>
      </c>
      <c r="V6181">
        <v>6164</v>
      </c>
      <c r="W6181" s="46">
        <v>0.50250492753502096</v>
      </c>
    </row>
    <row r="6182" spans="10:23">
      <c r="J6182">
        <v>6165</v>
      </c>
      <c r="K6182" s="93">
        <f t="shared" ca="1" si="779"/>
        <v>1.3447510474795841</v>
      </c>
      <c r="L6182" s="93">
        <f t="shared" ca="1" si="779"/>
        <v>1.0370452589548271E-3</v>
      </c>
      <c r="M6182" s="93">
        <f t="shared" ca="1" si="780"/>
        <v>1.3447510474795841</v>
      </c>
      <c r="N6182" s="101">
        <f t="shared" ca="1" si="776"/>
        <v>0.42864420590839875</v>
      </c>
      <c r="O6182" s="46">
        <f t="shared" ca="1" si="781"/>
        <v>0.80300788541252022</v>
      </c>
      <c r="P6182" s="46">
        <f t="shared" ca="1" si="782"/>
        <v>0.56164559854636109</v>
      </c>
      <c r="Q6182" s="47">
        <f t="shared" ca="1" si="777"/>
        <v>1.2857324591448385</v>
      </c>
      <c r="R6182" s="47">
        <f t="shared" ca="1" si="778"/>
        <v>0.21873131889345498</v>
      </c>
      <c r="S6182" s="97">
        <f t="shared" ca="1" si="783"/>
        <v>0.5108696021529876</v>
      </c>
      <c r="V6182">
        <v>6165</v>
      </c>
      <c r="W6182" s="46">
        <v>0.66387855423021702</v>
      </c>
    </row>
    <row r="6183" spans="10:23">
      <c r="J6183">
        <v>6166</v>
      </c>
      <c r="K6183" s="93">
        <f t="shared" ca="1" si="779"/>
        <v>-0.26249112179448225</v>
      </c>
      <c r="L6183" s="93">
        <f t="shared" ca="1" si="779"/>
        <v>-1.0481373882095193</v>
      </c>
      <c r="M6183" s="93">
        <f t="shared" ca="1" si="780"/>
        <v>-0.26249112179448225</v>
      </c>
      <c r="N6183" s="101">
        <f t="shared" ca="1" si="776"/>
        <v>-1.0771995020237175</v>
      </c>
      <c r="O6183" s="46">
        <f t="shared" ca="1" si="781"/>
        <v>0.22605701223671096</v>
      </c>
      <c r="P6183" s="46">
        <f t="shared" ca="1" si="782"/>
        <v>0.27317016195845645</v>
      </c>
      <c r="Q6183" s="47">
        <f t="shared" ca="1" si="777"/>
        <v>0.13183071279321995</v>
      </c>
      <c r="R6183" s="47">
        <f t="shared" ca="1" si="778"/>
        <v>-2.4752299328192728E-2</v>
      </c>
      <c r="S6183" s="97">
        <f t="shared" ca="1" si="783"/>
        <v>0.10065235645425911</v>
      </c>
      <c r="V6183">
        <v>6166</v>
      </c>
      <c r="W6183" s="46">
        <v>2.5977989238431701E-2</v>
      </c>
    </row>
    <row r="6184" spans="10:23">
      <c r="J6184">
        <v>6167</v>
      </c>
      <c r="K6184" s="93">
        <f t="shared" ca="1" si="779"/>
        <v>-0.88926297783932495</v>
      </c>
      <c r="L6184" s="93">
        <f t="shared" ca="1" si="779"/>
        <v>-0.892557984772127</v>
      </c>
      <c r="M6184" s="93">
        <f t="shared" ca="1" si="780"/>
        <v>-0.88926297783932495</v>
      </c>
      <c r="N6184" s="101">
        <f t="shared" ca="1" si="776"/>
        <v>-1.1290247961814099</v>
      </c>
      <c r="O6184" s="46">
        <f t="shared" ca="1" si="781"/>
        <v>1.0650498926518259E-3</v>
      </c>
      <c r="P6184" s="46">
        <f t="shared" ca="1" si="782"/>
        <v>0.1606741807864269</v>
      </c>
      <c r="Q6184" s="47">
        <f t="shared" ca="1" si="777"/>
        <v>-0.31815321189489831</v>
      </c>
      <c r="R6184" s="47">
        <f t="shared" ca="1" si="778"/>
        <v>-3.3132060169538291E-2</v>
      </c>
      <c r="S6184" s="97">
        <f t="shared" ca="1" si="783"/>
        <v>-1.6033505138443233E-2</v>
      </c>
      <c r="V6184">
        <v>6167</v>
      </c>
      <c r="W6184" s="46">
        <v>-0.36965756458322202</v>
      </c>
    </row>
    <row r="6185" spans="10:23">
      <c r="J6185">
        <v>6168</v>
      </c>
      <c r="K6185" s="93">
        <f t="shared" ca="1" si="779"/>
        <v>-0.91360138526119616</v>
      </c>
      <c r="L6185" s="93">
        <f t="shared" ca="1" si="779"/>
        <v>-3.2456092835001257E-3</v>
      </c>
      <c r="M6185" s="93">
        <f t="shared" ca="1" si="780"/>
        <v>-0.91360138526119616</v>
      </c>
      <c r="N6185" s="101">
        <f t="shared" ca="1" si="776"/>
        <v>-0.2936228434968024</v>
      </c>
      <c r="O6185" s="46">
        <f t="shared" ca="1" si="781"/>
        <v>-7.6716953733708682E-3</v>
      </c>
      <c r="P6185" s="46">
        <f t="shared" ca="1" si="782"/>
        <v>0.15630580815341555</v>
      </c>
      <c r="Q6185" s="47">
        <f t="shared" ca="1" si="777"/>
        <v>-0.3356267024269437</v>
      </c>
      <c r="R6185" s="47">
        <f t="shared" ca="1" si="778"/>
        <v>0.10194616145307886</v>
      </c>
      <c r="S6185" s="97">
        <f t="shared" ca="1" si="783"/>
        <v>4.7137233039853996E-2</v>
      </c>
      <c r="V6185">
        <v>6168</v>
      </c>
      <c r="W6185" s="46">
        <v>0.14514441617994001</v>
      </c>
    </row>
    <row r="6186" spans="10:23">
      <c r="J6186">
        <v>6169</v>
      </c>
      <c r="K6186" s="93">
        <f t="shared" ca="1" si="779"/>
        <v>-0.12672102894708737</v>
      </c>
      <c r="L6186" s="93">
        <f t="shared" ca="1" si="779"/>
        <v>-0.13036245280612183</v>
      </c>
      <c r="M6186" s="93">
        <f t="shared" ca="1" si="780"/>
        <v>-0.12672102894708737</v>
      </c>
      <c r="N6186" s="101">
        <f t="shared" ca="1" si="776"/>
        <v>-0.16389457989234077</v>
      </c>
      <c r="O6186" s="46">
        <f t="shared" ca="1" si="781"/>
        <v>0.27479433080448173</v>
      </c>
      <c r="P6186" s="46">
        <f t="shared" ca="1" si="782"/>
        <v>0.29753882124234188</v>
      </c>
      <c r="Q6186" s="47">
        <f t="shared" ca="1" si="777"/>
        <v>0.22930534992876156</v>
      </c>
      <c r="R6186" s="47">
        <f t="shared" ca="1" si="778"/>
        <v>0.12292224737862428</v>
      </c>
      <c r="S6186" s="97">
        <f t="shared" ca="1" si="783"/>
        <v>0.19885828909155301</v>
      </c>
      <c r="V6186">
        <v>6169</v>
      </c>
      <c r="W6186" s="46">
        <v>0.16471539861624901</v>
      </c>
    </row>
    <row r="6187" spans="10:23">
      <c r="J6187">
        <v>6170</v>
      </c>
      <c r="K6187" s="93">
        <f t="shared" ca="1" si="779"/>
        <v>-0.26448278051049096</v>
      </c>
      <c r="L6187" s="93">
        <f t="shared" ca="1" si="779"/>
        <v>-9.4989098366947564E-2</v>
      </c>
      <c r="M6187" s="93">
        <f t="shared" ca="1" si="780"/>
        <v>-0.26448278051049096</v>
      </c>
      <c r="N6187" s="101">
        <f t="shared" ca="1" si="776"/>
        <v>-0.17416902473093948</v>
      </c>
      <c r="O6187" s="46">
        <f t="shared" ca="1" si="781"/>
        <v>0.2253420675586551</v>
      </c>
      <c r="P6187" s="46">
        <f t="shared" ca="1" si="782"/>
        <v>0.27281268961942851</v>
      </c>
      <c r="Q6187" s="47">
        <f t="shared" ca="1" si="777"/>
        <v>0.13040082343710824</v>
      </c>
      <c r="R6187" s="47">
        <f t="shared" ca="1" si="778"/>
        <v>0.12126094681247448</v>
      </c>
      <c r="S6187" s="97">
        <f t="shared" ca="1" si="783"/>
        <v>0.17330150718556481</v>
      </c>
      <c r="V6187">
        <v>6170</v>
      </c>
      <c r="W6187" s="46">
        <v>0.406557105936452</v>
      </c>
    </row>
    <row r="6188" spans="10:23">
      <c r="J6188">
        <v>6171</v>
      </c>
      <c r="K6188" s="93">
        <f t="shared" ca="1" si="779"/>
        <v>-0.39854580188319261</v>
      </c>
      <c r="L6188" s="93">
        <f t="shared" ca="1" si="779"/>
        <v>0.28252303757470953</v>
      </c>
      <c r="M6188" s="93">
        <f t="shared" ca="1" si="780"/>
        <v>-0.39854580188319261</v>
      </c>
      <c r="N6188" s="101">
        <f t="shared" ca="1" si="776"/>
        <v>0.14110883637474267</v>
      </c>
      <c r="O6188" s="46">
        <f t="shared" ca="1" si="781"/>
        <v>0.1772175355371349</v>
      </c>
      <c r="P6188" s="46">
        <f t="shared" ca="1" si="782"/>
        <v>0.24875042360866845</v>
      </c>
      <c r="Q6188" s="47">
        <f t="shared" ca="1" si="777"/>
        <v>3.4151759394067838E-2</v>
      </c>
      <c r="R6188" s="47">
        <f t="shared" ca="1" si="778"/>
        <v>0.17223900911922629</v>
      </c>
      <c r="S6188" s="97">
        <f t="shared" ca="1" si="783"/>
        <v>0.17472827232818061</v>
      </c>
      <c r="V6188">
        <v>6171</v>
      </c>
      <c r="W6188" s="46">
        <v>0.258228604986941</v>
      </c>
    </row>
    <row r="6189" spans="10:23">
      <c r="J6189">
        <v>6172</v>
      </c>
      <c r="K6189" s="93">
        <f t="shared" ca="1" si="779"/>
        <v>-0.19296023411489138</v>
      </c>
      <c r="L6189" s="93">
        <f t="shared" ca="1" si="779"/>
        <v>-0.35905917701294271</v>
      </c>
      <c r="M6189" s="93">
        <f t="shared" ca="1" si="780"/>
        <v>-0.19296023411489138</v>
      </c>
      <c r="N6189" s="101">
        <f t="shared" ca="1" si="776"/>
        <v>-0.40178365253376741</v>
      </c>
      <c r="O6189" s="46">
        <f t="shared" ca="1" si="781"/>
        <v>0.25101647828752272</v>
      </c>
      <c r="P6189" s="46">
        <f t="shared" ca="1" si="782"/>
        <v>0.28564989498386234</v>
      </c>
      <c r="Q6189" s="47">
        <f t="shared" ca="1" si="777"/>
        <v>0.18174964489484341</v>
      </c>
      <c r="R6189" s="47">
        <f t="shared" ca="1" si="778"/>
        <v>8.4457370952857741E-2</v>
      </c>
      <c r="S6189" s="97">
        <f t="shared" ca="1" si="783"/>
        <v>0.16773692462019024</v>
      </c>
      <c r="V6189">
        <v>6172</v>
      </c>
      <c r="W6189" s="46">
        <v>-4.71638458958916E-2</v>
      </c>
    </row>
    <row r="6190" spans="10:23">
      <c r="J6190">
        <v>6173</v>
      </c>
      <c r="K6190" s="93">
        <f t="shared" ca="1" si="779"/>
        <v>0.92595916448538207</v>
      </c>
      <c r="L6190" s="93">
        <f t="shared" ca="1" si="779"/>
        <v>0.45862235872787283</v>
      </c>
      <c r="M6190" s="93">
        <f t="shared" ca="1" si="780"/>
        <v>0.92595916448538207</v>
      </c>
      <c r="N6190" s="101">
        <f t="shared" ca="1" si="776"/>
        <v>0.72928793495719757</v>
      </c>
      <c r="O6190" s="46">
        <f t="shared" ca="1" si="781"/>
        <v>0.6526743842192444</v>
      </c>
      <c r="P6190" s="46">
        <f t="shared" ca="1" si="782"/>
        <v>0.48647884794972318</v>
      </c>
      <c r="Q6190" s="47">
        <f t="shared" ca="1" si="777"/>
        <v>0.98506545675828672</v>
      </c>
      <c r="R6190" s="47">
        <f t="shared" ca="1" si="778"/>
        <v>0.26734315195345681</v>
      </c>
      <c r="S6190" s="97">
        <f t="shared" ca="1" si="783"/>
        <v>0.46000876808635061</v>
      </c>
      <c r="V6190">
        <v>6173</v>
      </c>
      <c r="W6190" s="46">
        <v>0.132724685520241</v>
      </c>
    </row>
    <row r="6191" spans="10:23">
      <c r="J6191">
        <v>6174</v>
      </c>
      <c r="K6191" s="93">
        <f t="shared" ca="1" si="779"/>
        <v>-0.62191293008930093</v>
      </c>
      <c r="L6191" s="93">
        <f t="shared" ca="1" si="779"/>
        <v>2.4983390260115673E-2</v>
      </c>
      <c r="M6191" s="93">
        <f t="shared" ca="1" si="780"/>
        <v>-0.62191293008930093</v>
      </c>
      <c r="N6191" s="101">
        <f t="shared" ca="1" si="776"/>
        <v>-0.17409593123755812</v>
      </c>
      <c r="O6191" s="46">
        <f t="shared" ca="1" si="781"/>
        <v>9.7035555421783687E-2</v>
      </c>
      <c r="P6191" s="46">
        <f t="shared" ca="1" si="782"/>
        <v>0.20865943355099281</v>
      </c>
      <c r="Q6191" s="47">
        <f t="shared" ca="1" si="777"/>
        <v>-0.12621220083663459</v>
      </c>
      <c r="R6191" s="47">
        <f t="shared" ca="1" si="778"/>
        <v>0.12127276548139955</v>
      </c>
      <c r="S6191" s="97">
        <f t="shared" ca="1" si="783"/>
        <v>0.10915416045159163</v>
      </c>
      <c r="V6191">
        <v>6174</v>
      </c>
      <c r="W6191" s="46">
        <v>-0.31882149846330798</v>
      </c>
    </row>
    <row r="6192" spans="10:23">
      <c r="J6192">
        <v>6175</v>
      </c>
      <c r="K6192" s="93">
        <f t="shared" ca="1" si="779"/>
        <v>0.50042566059993976</v>
      </c>
      <c r="L6192" s="93">
        <f t="shared" ca="1" si="779"/>
        <v>-0.53282739821191805</v>
      </c>
      <c r="M6192" s="93">
        <f t="shared" ca="1" si="780"/>
        <v>0.50042566059993976</v>
      </c>
      <c r="N6192" s="101">
        <f t="shared" ca="1" si="776"/>
        <v>-0.34601811201763477</v>
      </c>
      <c r="O6192" s="46">
        <f t="shared" ca="1" si="781"/>
        <v>0.49992084693297684</v>
      </c>
      <c r="P6192" s="46">
        <f t="shared" ca="1" si="782"/>
        <v>0.41010207930658937</v>
      </c>
      <c r="Q6192" s="47">
        <f t="shared" ca="1" si="777"/>
        <v>0.67955838218575171</v>
      </c>
      <c r="R6192" s="47">
        <f t="shared" ca="1" si="778"/>
        <v>9.3474240037896922E-2</v>
      </c>
      <c r="S6192" s="97">
        <f t="shared" ca="1" si="783"/>
        <v>0.29669754348543687</v>
      </c>
      <c r="V6192">
        <v>6175</v>
      </c>
      <c r="W6192" s="46">
        <v>0.246801015189613</v>
      </c>
    </row>
    <row r="6193" spans="10:23">
      <c r="J6193">
        <v>6176</v>
      </c>
      <c r="K6193" s="93">
        <f t="shared" ca="1" si="779"/>
        <v>-0.37871527093523766</v>
      </c>
      <c r="L6193" s="93">
        <f t="shared" ca="1" si="779"/>
        <v>5.064916754554138E-3</v>
      </c>
      <c r="M6193" s="93">
        <f t="shared" ca="1" si="780"/>
        <v>-0.37871527093523766</v>
      </c>
      <c r="N6193" s="101">
        <f t="shared" ca="1" si="776"/>
        <v>-0.11563798968748581</v>
      </c>
      <c r="O6193" s="46">
        <f t="shared" ca="1" si="781"/>
        <v>0.18433609076464622</v>
      </c>
      <c r="P6193" s="46">
        <f t="shared" ca="1" si="782"/>
        <v>0.25230970122242408</v>
      </c>
      <c r="Q6193" s="47">
        <f t="shared" ca="1" si="777"/>
        <v>4.8388869849090466E-2</v>
      </c>
      <c r="R6193" s="47">
        <f t="shared" ca="1" si="778"/>
        <v>0.13072497559286408</v>
      </c>
      <c r="S6193" s="97">
        <f t="shared" ca="1" si="783"/>
        <v>0.15753053317875515</v>
      </c>
      <c r="V6193">
        <v>6176</v>
      </c>
      <c r="W6193" s="46">
        <v>5.6904535069581801E-3</v>
      </c>
    </row>
    <row r="6194" spans="10:23">
      <c r="J6194">
        <v>6177</v>
      </c>
      <c r="K6194" s="93">
        <f t="shared" ca="1" si="779"/>
        <v>0.97174168734362176</v>
      </c>
      <c r="L6194" s="93">
        <f t="shared" ca="1" si="779"/>
        <v>-2.0566055182161098</v>
      </c>
      <c r="M6194" s="93">
        <f t="shared" ca="1" si="780"/>
        <v>0.97174168734362176</v>
      </c>
      <c r="N6194" s="101">
        <f t="shared" ca="1" si="776"/>
        <v>-1.6407974602845421</v>
      </c>
      <c r="O6194" s="46">
        <f t="shared" ca="1" si="781"/>
        <v>0.6691089122849081</v>
      </c>
      <c r="P6194" s="46">
        <f t="shared" ca="1" si="782"/>
        <v>0.49469611198255503</v>
      </c>
      <c r="Q6194" s="47">
        <f t="shared" ca="1" si="777"/>
        <v>1.0179345128896142</v>
      </c>
      <c r="R6194" s="47">
        <f t="shared" ca="1" si="778"/>
        <v>-0.11588185638436566</v>
      </c>
      <c r="S6194" s="97">
        <f t="shared" ca="1" si="783"/>
        <v>0.27661352795027122</v>
      </c>
      <c r="V6194">
        <v>6177</v>
      </c>
      <c r="W6194" s="46">
        <v>1.4470201562878999</v>
      </c>
    </row>
    <row r="6195" spans="10:23">
      <c r="J6195">
        <v>6178</v>
      </c>
      <c r="K6195" s="93">
        <f t="shared" ca="1" si="779"/>
        <v>0.28158403890849204</v>
      </c>
      <c r="L6195" s="93">
        <f t="shared" ca="1" si="779"/>
        <v>-0.19967978824876992</v>
      </c>
      <c r="M6195" s="93">
        <f t="shared" ca="1" si="780"/>
        <v>0.28158403890849204</v>
      </c>
      <c r="N6195" s="101">
        <f t="shared" ca="1" si="776"/>
        <v>-9.9763008936156361E-2</v>
      </c>
      <c r="O6195" s="46">
        <f t="shared" ca="1" si="781"/>
        <v>0.42136338550255753</v>
      </c>
      <c r="P6195" s="46">
        <f t="shared" ca="1" si="782"/>
        <v>0.37082334859137978</v>
      </c>
      <c r="Q6195" s="47">
        <f t="shared" ca="1" si="777"/>
        <v>0.5224434593249131</v>
      </c>
      <c r="R6195" s="47">
        <f t="shared" ca="1" si="778"/>
        <v>0.13329184075434933</v>
      </c>
      <c r="S6195" s="97">
        <f t="shared" ca="1" si="783"/>
        <v>0.27732761312845344</v>
      </c>
      <c r="V6195">
        <v>6178</v>
      </c>
      <c r="W6195" s="46">
        <v>0.51489137188963496</v>
      </c>
    </row>
    <row r="6196" spans="10:23">
      <c r="J6196">
        <v>6179</v>
      </c>
      <c r="K6196" s="93">
        <f t="shared" ca="1" si="779"/>
        <v>-0.18676758120271564</v>
      </c>
      <c r="L6196" s="93">
        <f t="shared" ca="1" si="779"/>
        <v>0.25534602393731554</v>
      </c>
      <c r="M6196" s="93">
        <f t="shared" ca="1" si="780"/>
        <v>-0.18676758120271564</v>
      </c>
      <c r="N6196" s="101">
        <f t="shared" ca="1" si="776"/>
        <v>0.18269299176872161</v>
      </c>
      <c r="O6196" s="46">
        <f t="shared" ca="1" si="781"/>
        <v>0.2532394516348237</v>
      </c>
      <c r="P6196" s="46">
        <f t="shared" ca="1" si="782"/>
        <v>0.28676138165751286</v>
      </c>
      <c r="Q6196" s="47">
        <f t="shared" ca="1" si="777"/>
        <v>0.18619559158944546</v>
      </c>
      <c r="R6196" s="47">
        <f t="shared" ca="1" si="778"/>
        <v>0.1789628547365921</v>
      </c>
      <c r="S6196" s="97">
        <f t="shared" ca="1" si="783"/>
        <v>0.21610115318570788</v>
      </c>
      <c r="V6196">
        <v>6179</v>
      </c>
      <c r="W6196" s="46">
        <v>0.297514921318837</v>
      </c>
    </row>
    <row r="6197" spans="10:23">
      <c r="J6197">
        <v>6180</v>
      </c>
      <c r="K6197" s="93">
        <f t="shared" ca="1" si="779"/>
        <v>-1.818211042085051</v>
      </c>
      <c r="L6197" s="93">
        <f t="shared" ca="1" si="779"/>
        <v>0.61559548193846869</v>
      </c>
      <c r="M6197" s="93">
        <f t="shared" ca="1" si="780"/>
        <v>-1.818211042085051</v>
      </c>
      <c r="N6197" s="101">
        <f t="shared" ca="1" si="776"/>
        <v>5.4038267076107482E-3</v>
      </c>
      <c r="O6197" s="46">
        <f t="shared" ca="1" si="781"/>
        <v>-0.33239894641577139</v>
      </c>
      <c r="P6197" s="46">
        <f t="shared" ca="1" si="782"/>
        <v>-6.0578173677847125E-3</v>
      </c>
      <c r="Q6197" s="47">
        <f t="shared" ca="1" si="777"/>
        <v>-0.98508120451174475</v>
      </c>
      <c r="R6197" s="47">
        <f t="shared" ca="1" si="778"/>
        <v>0.15029652824255452</v>
      </c>
      <c r="S6197" s="97">
        <f t="shared" ca="1" si="783"/>
        <v>-9.1051209086608437E-2</v>
      </c>
      <c r="V6197">
        <v>6180</v>
      </c>
      <c r="W6197" s="46">
        <v>-0.46561962978507798</v>
      </c>
    </row>
    <row r="6198" spans="10:23">
      <c r="J6198">
        <v>6181</v>
      </c>
      <c r="K6198" s="93">
        <f t="shared" ca="1" si="779"/>
        <v>-0.27084927578942664</v>
      </c>
      <c r="L6198" s="93">
        <f t="shared" ca="1" si="779"/>
        <v>0.84176442770616744</v>
      </c>
      <c r="M6198" s="93">
        <f t="shared" ca="1" si="780"/>
        <v>-0.27084927578942664</v>
      </c>
      <c r="N6198" s="101">
        <f t="shared" ca="1" si="776"/>
        <v>0.71192655648736081</v>
      </c>
      <c r="O6198" s="46">
        <f t="shared" ca="1" si="781"/>
        <v>0.22305669010871509</v>
      </c>
      <c r="P6198" s="46">
        <f t="shared" ca="1" si="782"/>
        <v>0.27167000089445853</v>
      </c>
      <c r="Q6198" s="47">
        <f t="shared" ca="1" si="777"/>
        <v>0.12583006853722822</v>
      </c>
      <c r="R6198" s="47">
        <f t="shared" ca="1" si="778"/>
        <v>0.26453594744419456</v>
      </c>
      <c r="S6198" s="97">
        <f t="shared" ca="1" si="783"/>
        <v>0.24379631877645483</v>
      </c>
      <c r="V6198">
        <v>6181</v>
      </c>
      <c r="W6198" s="46">
        <v>0.72583945386413395</v>
      </c>
    </row>
    <row r="6199" spans="10:23">
      <c r="J6199">
        <v>6182</v>
      </c>
      <c r="K6199" s="93">
        <f t="shared" ca="1" si="779"/>
        <v>0.75663887507892658</v>
      </c>
      <c r="L6199" s="93">
        <f t="shared" ca="1" si="779"/>
        <v>4.0853871416401788E-2</v>
      </c>
      <c r="M6199" s="93">
        <f t="shared" ca="1" si="780"/>
        <v>0.75663887507892658</v>
      </c>
      <c r="N6199" s="101">
        <f t="shared" ca="1" si="776"/>
        <v>0.27936100508643713</v>
      </c>
      <c r="O6199" s="46">
        <f t="shared" ca="1" si="781"/>
        <v>0.5918935693010059</v>
      </c>
      <c r="P6199" s="46">
        <f t="shared" ca="1" si="782"/>
        <v>0.45608844049060393</v>
      </c>
      <c r="Q6199" s="47">
        <f t="shared" ca="1" si="777"/>
        <v>0.86350382692180971</v>
      </c>
      <c r="R6199" s="47">
        <f t="shared" ca="1" si="778"/>
        <v>0.19459334648345328</v>
      </c>
      <c r="S6199" s="97">
        <f t="shared" ca="1" si="783"/>
        <v>0.39324345789222959</v>
      </c>
      <c r="V6199">
        <v>6182</v>
      </c>
      <c r="W6199" s="46">
        <v>0.238847698824839</v>
      </c>
    </row>
    <row r="6200" spans="10:23">
      <c r="J6200">
        <v>6183</v>
      </c>
      <c r="K6200" s="93">
        <f t="shared" ca="1" si="779"/>
        <v>0.2789246396473688</v>
      </c>
      <c r="L6200" s="93">
        <f t="shared" ca="1" si="779"/>
        <v>-5.2725973490583701E-2</v>
      </c>
      <c r="M6200" s="93">
        <f t="shared" ca="1" si="780"/>
        <v>0.2789246396473688</v>
      </c>
      <c r="N6200" s="101">
        <f t="shared" ca="1" si="776"/>
        <v>3.8715683650365706E-2</v>
      </c>
      <c r="O6200" s="46">
        <f t="shared" ca="1" si="781"/>
        <v>0.42040874235346626</v>
      </c>
      <c r="P6200" s="46">
        <f t="shared" ca="1" si="782"/>
        <v>0.37034602701683411</v>
      </c>
      <c r="Q6200" s="47">
        <f t="shared" ca="1" si="777"/>
        <v>0.52053417302673055</v>
      </c>
      <c r="R6200" s="47">
        <f t="shared" ca="1" si="778"/>
        <v>0.15568280532787176</v>
      </c>
      <c r="S6200" s="97">
        <f t="shared" ca="1" si="783"/>
        <v>0.28804577384066898</v>
      </c>
      <c r="V6200">
        <v>6183</v>
      </c>
      <c r="W6200" s="46">
        <v>0.60099728934706398</v>
      </c>
    </row>
    <row r="6201" spans="10:23">
      <c r="J6201">
        <v>6184</v>
      </c>
      <c r="K6201" s="93">
        <f t="shared" ca="1" si="779"/>
        <v>1.4339864692068551</v>
      </c>
      <c r="L6201" s="93">
        <f t="shared" ca="1" si="779"/>
        <v>-1.723403003381907</v>
      </c>
      <c r="M6201" s="93">
        <f t="shared" ca="1" si="780"/>
        <v>1.4339864692068551</v>
      </c>
      <c r="N6201" s="101">
        <f t="shared" ca="1" si="776"/>
        <v>-1.1778895472536619</v>
      </c>
      <c r="O6201" s="46">
        <f t="shared" ca="1" si="781"/>
        <v>0.83504067765005485</v>
      </c>
      <c r="P6201" s="46">
        <f t="shared" ca="1" si="782"/>
        <v>0.57766199466512846</v>
      </c>
      <c r="Q6201" s="47">
        <f t="shared" ca="1" si="777"/>
        <v>1.3497980436199077</v>
      </c>
      <c r="R6201" s="47">
        <f t="shared" ca="1" si="778"/>
        <v>-4.1033123428560414E-2</v>
      </c>
      <c r="S6201" s="97">
        <f t="shared" ca="1" si="783"/>
        <v>0.39700377711074719</v>
      </c>
      <c r="V6201">
        <v>6184</v>
      </c>
      <c r="W6201" s="46">
        <v>0.90001301371375897</v>
      </c>
    </row>
    <row r="6202" spans="10:23">
      <c r="J6202">
        <v>6185</v>
      </c>
      <c r="K6202" s="93">
        <f t="shared" ca="1" si="779"/>
        <v>-2.5906927654880283</v>
      </c>
      <c r="L6202" s="93">
        <f t="shared" ca="1" si="779"/>
        <v>1.3934963459719321</v>
      </c>
      <c r="M6202" s="93">
        <f t="shared" ca="1" si="780"/>
        <v>-2.5906927654880283</v>
      </c>
      <c r="N6202" s="101">
        <f t="shared" ca="1" si="776"/>
        <v>0.49725204036645776</v>
      </c>
      <c r="O6202" s="46">
        <f t="shared" ca="1" si="781"/>
        <v>-0.60969630293734733</v>
      </c>
      <c r="P6202" s="46">
        <f t="shared" ca="1" si="782"/>
        <v>-0.14470649562857268</v>
      </c>
      <c r="Q6202" s="47">
        <f t="shared" ca="1" si="777"/>
        <v>-1.5396759175548966</v>
      </c>
      <c r="R6202" s="47">
        <f t="shared" ca="1" si="778"/>
        <v>0.22982469045931281</v>
      </c>
      <c r="S6202" s="97">
        <f t="shared" ca="1" si="783"/>
        <v>-0.18993580623901726</v>
      </c>
      <c r="V6202">
        <v>6185</v>
      </c>
      <c r="W6202" s="46">
        <v>1.64644346526827</v>
      </c>
    </row>
    <row r="6203" spans="10:23">
      <c r="J6203">
        <v>6186</v>
      </c>
      <c r="K6203" s="93">
        <f t="shared" ca="1" si="779"/>
        <v>-1.1011805111760391</v>
      </c>
      <c r="L6203" s="93">
        <f t="shared" ca="1" si="779"/>
        <v>1.6045912281996699</v>
      </c>
      <c r="M6203" s="93">
        <f t="shared" ca="1" si="780"/>
        <v>-1.1011805111760391</v>
      </c>
      <c r="N6203" s="101">
        <f t="shared" ca="1" si="776"/>
        <v>1.1710858613415907</v>
      </c>
      <c r="O6203" s="46">
        <f t="shared" ca="1" si="781"/>
        <v>-7.5006875195714973E-2</v>
      </c>
      <c r="P6203" s="46">
        <f t="shared" ca="1" si="782"/>
        <v>0.1226382182422435</v>
      </c>
      <c r="Q6203" s="47">
        <f t="shared" ca="1" si="777"/>
        <v>-0.47029706207163191</v>
      </c>
      <c r="R6203" s="47">
        <f t="shared" ca="1" si="778"/>
        <v>0.33877855861103967</v>
      </c>
      <c r="S6203" s="97">
        <f t="shared" ca="1" si="783"/>
        <v>0.13188584170766235</v>
      </c>
      <c r="V6203">
        <v>6186</v>
      </c>
      <c r="W6203" s="46">
        <v>-0.13068470585064301</v>
      </c>
    </row>
    <row r="6204" spans="10:23">
      <c r="J6204">
        <v>6187</v>
      </c>
      <c r="K6204" s="93">
        <f t="shared" ca="1" si="779"/>
        <v>-7.9624376884906409E-2</v>
      </c>
      <c r="L6204" s="93">
        <f t="shared" ca="1" si="779"/>
        <v>-1.4311466790161724</v>
      </c>
      <c r="M6204" s="93">
        <f t="shared" ca="1" si="780"/>
        <v>-7.9624376884906409E-2</v>
      </c>
      <c r="N6204" s="101">
        <f t="shared" ca="1" si="776"/>
        <v>-1.3821684443108051</v>
      </c>
      <c r="O6204" s="46">
        <f t="shared" ca="1" si="781"/>
        <v>0.29170059113686553</v>
      </c>
      <c r="P6204" s="46">
        <f t="shared" ca="1" si="782"/>
        <v>0.30599195140853375</v>
      </c>
      <c r="Q6204" s="47">
        <f t="shared" ca="1" si="777"/>
        <v>0.26311787059352909</v>
      </c>
      <c r="R6204" s="47">
        <f t="shared" ca="1" si="778"/>
        <v>-7.4063486885139612E-2</v>
      </c>
      <c r="S6204" s="97">
        <f t="shared" ca="1" si="783"/>
        <v>0.10881855212586296</v>
      </c>
      <c r="V6204">
        <v>6187</v>
      </c>
      <c r="W6204" s="46">
        <v>0.53699246932198397</v>
      </c>
    </row>
    <row r="6205" spans="10:23">
      <c r="J6205">
        <v>6188</v>
      </c>
      <c r="K6205" s="93">
        <f t="shared" ca="1" si="779"/>
        <v>2.2331796862890094E-2</v>
      </c>
      <c r="L6205" s="93">
        <f t="shared" ca="1" si="779"/>
        <v>9.6480227204209401E-2</v>
      </c>
      <c r="M6205" s="93">
        <f t="shared" ca="1" si="780"/>
        <v>2.2331796862890094E-2</v>
      </c>
      <c r="N6205" s="101">
        <f t="shared" ca="1" si="776"/>
        <v>9.8573293789784938E-2</v>
      </c>
      <c r="O6205" s="46">
        <f t="shared" ca="1" si="781"/>
        <v>0.32829974501298881</v>
      </c>
      <c r="P6205" s="46">
        <f t="shared" ca="1" si="782"/>
        <v>0.32429152834659536</v>
      </c>
      <c r="Q6205" s="47">
        <f t="shared" ca="1" si="777"/>
        <v>0.33631617834577565</v>
      </c>
      <c r="R6205" s="47">
        <f t="shared" ca="1" si="778"/>
        <v>0.16536133133829062</v>
      </c>
      <c r="S6205" s="97">
        <f t="shared" ca="1" si="783"/>
        <v>0.24683053817563971</v>
      </c>
      <c r="V6205">
        <v>6188</v>
      </c>
      <c r="W6205" s="46">
        <v>-0.34029924021660102</v>
      </c>
    </row>
    <row r="6206" spans="10:23">
      <c r="J6206">
        <v>6189</v>
      </c>
      <c r="K6206" s="93">
        <f t="shared" ca="1" si="779"/>
        <v>-0.48519873797371016</v>
      </c>
      <c r="L6206" s="93">
        <f t="shared" ca="1" si="779"/>
        <v>0.38073457042625203</v>
      </c>
      <c r="M6206" s="93">
        <f t="shared" ca="1" si="780"/>
        <v>-0.48519873797371016</v>
      </c>
      <c r="N6206" s="101">
        <f t="shared" ca="1" si="776"/>
        <v>0.20666396194106054</v>
      </c>
      <c r="O6206" s="46">
        <f t="shared" ca="1" si="781"/>
        <v>0.14611177680554785</v>
      </c>
      <c r="P6206" s="46">
        <f t="shared" ca="1" si="782"/>
        <v>0.23319754424287492</v>
      </c>
      <c r="Q6206" s="47">
        <f t="shared" ca="1" si="777"/>
        <v>-2.8059758069106266E-2</v>
      </c>
      <c r="R6206" s="47">
        <f t="shared" ca="1" si="778"/>
        <v>0.18283878058407546</v>
      </c>
      <c r="S6206" s="97">
        <f t="shared" ca="1" si="783"/>
        <v>0.16447527869481166</v>
      </c>
      <c r="V6206">
        <v>6189</v>
      </c>
      <c r="W6206" s="46">
        <v>3.6370972820441702E-2</v>
      </c>
    </row>
    <row r="6207" spans="10:23">
      <c r="J6207">
        <v>6190</v>
      </c>
      <c r="K6207" s="93">
        <f t="shared" ca="1" si="779"/>
        <v>0.82038522044594875</v>
      </c>
      <c r="L6207" s="93">
        <f t="shared" ca="1" si="779"/>
        <v>-1.3577627693198961</v>
      </c>
      <c r="M6207" s="93">
        <f t="shared" ca="1" si="780"/>
        <v>0.82038522044594875</v>
      </c>
      <c r="N6207" s="101">
        <f t="shared" ca="1" si="776"/>
        <v>-1.0263711508198194</v>
      </c>
      <c r="O6207" s="46">
        <f t="shared" ca="1" si="781"/>
        <v>0.61477656125105007</v>
      </c>
      <c r="P6207" s="46">
        <f t="shared" ca="1" si="782"/>
        <v>0.46752993646562602</v>
      </c>
      <c r="Q6207" s="47">
        <f t="shared" ca="1" si="777"/>
        <v>0.90926981082189817</v>
      </c>
      <c r="R6207" s="47">
        <f t="shared" ca="1" si="778"/>
        <v>-1.6533736675126448E-2</v>
      </c>
      <c r="S6207" s="97">
        <f t="shared" ca="1" si="783"/>
        <v>0.2991214122879618</v>
      </c>
      <c r="V6207">
        <v>6190</v>
      </c>
      <c r="W6207" s="46">
        <v>-0.41490236959316901</v>
      </c>
    </row>
    <row r="6208" spans="10:23">
      <c r="J6208">
        <v>6191</v>
      </c>
      <c r="K6208" s="93">
        <f t="shared" ca="1" si="779"/>
        <v>0.18912482967064645</v>
      </c>
      <c r="L6208" s="93">
        <f t="shared" ca="1" si="779"/>
        <v>-1.5015662679028701</v>
      </c>
      <c r="M6208" s="93">
        <f t="shared" ca="1" si="780"/>
        <v>0.18912482967064645</v>
      </c>
      <c r="N6208" s="101">
        <f t="shared" ca="1" si="776"/>
        <v>-1.3634637959506617</v>
      </c>
      <c r="O6208" s="46">
        <f t="shared" ca="1" si="781"/>
        <v>0.38817335196391933</v>
      </c>
      <c r="P6208" s="46">
        <f t="shared" ca="1" si="782"/>
        <v>0.35422833182206065</v>
      </c>
      <c r="Q6208" s="47">
        <f t="shared" ca="1" si="777"/>
        <v>0.4560633922476367</v>
      </c>
      <c r="R6208" s="47">
        <f t="shared" ca="1" si="778"/>
        <v>-7.10390857229862E-2</v>
      </c>
      <c r="S6208" s="97">
        <f t="shared" ca="1" si="783"/>
        <v>0.15856713312046655</v>
      </c>
      <c r="V6208">
        <v>6191</v>
      </c>
      <c r="W6208" s="46">
        <v>-0.25924209695903899</v>
      </c>
    </row>
    <row r="6209" spans="10:23">
      <c r="J6209">
        <v>6192</v>
      </c>
      <c r="K6209" s="93">
        <f t="shared" ca="1" si="779"/>
        <v>-3.7965478033998329E-2</v>
      </c>
      <c r="L6209" s="93">
        <f t="shared" ca="1" si="779"/>
        <v>-0.90667535244122122</v>
      </c>
      <c r="M6209" s="93">
        <f t="shared" ca="1" si="780"/>
        <v>-3.7965478033998329E-2</v>
      </c>
      <c r="N6209" s="101">
        <f t="shared" ca="1" si="776"/>
        <v>-0.87167753250684199</v>
      </c>
      <c r="O6209" s="46">
        <f t="shared" ca="1" si="781"/>
        <v>0.30665486406913306</v>
      </c>
      <c r="P6209" s="46">
        <f t="shared" ca="1" si="782"/>
        <v>0.31346908787466754</v>
      </c>
      <c r="Q6209" s="47">
        <f t="shared" ca="1" si="777"/>
        <v>0.29302641645806415</v>
      </c>
      <c r="R6209" s="47">
        <f t="shared" ca="1" si="778"/>
        <v>8.4790596092673975E-3</v>
      </c>
      <c r="S6209" s="97">
        <f t="shared" ca="1" si="783"/>
        <v>0.15756696183920021</v>
      </c>
      <c r="V6209">
        <v>6192</v>
      </c>
      <c r="W6209" s="46">
        <v>0.36159893917402702</v>
      </c>
    </row>
    <row r="6210" spans="10:23">
      <c r="J6210">
        <v>6193</v>
      </c>
      <c r="K6210" s="93">
        <f t="shared" ca="1" si="779"/>
        <v>1.2582942937676087</v>
      </c>
      <c r="L6210" s="93">
        <f t="shared" ca="1" si="779"/>
        <v>-0.92622592108835533</v>
      </c>
      <c r="M6210" s="93">
        <f t="shared" ca="1" si="780"/>
        <v>1.2582942937676087</v>
      </c>
      <c r="N6210" s="101">
        <f t="shared" ca="1" si="776"/>
        <v>-0.47797341072806365</v>
      </c>
      <c r="O6210" s="46">
        <f t="shared" ca="1" si="781"/>
        <v>0.77197255016581023</v>
      </c>
      <c r="P6210" s="46">
        <f t="shared" ca="1" si="782"/>
        <v>0.54612793092300604</v>
      </c>
      <c r="Q6210" s="47">
        <f t="shared" ca="1" si="777"/>
        <v>1.2236617886514185</v>
      </c>
      <c r="R6210" s="47">
        <f t="shared" ca="1" si="778"/>
        <v>7.2138059261437529E-2</v>
      </c>
      <c r="S6210" s="97">
        <f t="shared" ca="1" si="783"/>
        <v>0.4220553047136239</v>
      </c>
      <c r="V6210">
        <v>6193</v>
      </c>
      <c r="W6210" s="46">
        <v>-0.29441135069824098</v>
      </c>
    </row>
    <row r="6211" spans="10:23">
      <c r="J6211">
        <v>6194</v>
      </c>
      <c r="K6211" s="93">
        <f t="shared" ca="1" si="779"/>
        <v>0.19270544494163136</v>
      </c>
      <c r="L6211" s="93">
        <f t="shared" ca="1" si="779"/>
        <v>-0.35880556201516534</v>
      </c>
      <c r="M6211" s="93">
        <f t="shared" ca="1" si="780"/>
        <v>0.19270544494163136</v>
      </c>
      <c r="N6211" s="101">
        <f t="shared" ca="1" si="776"/>
        <v>-0.27889286660069573</v>
      </c>
      <c r="O6211" s="46">
        <f t="shared" ca="1" si="781"/>
        <v>0.38945868353783797</v>
      </c>
      <c r="P6211" s="46">
        <f t="shared" ca="1" si="782"/>
        <v>0.35487099760901997</v>
      </c>
      <c r="Q6211" s="47">
        <f t="shared" ca="1" si="777"/>
        <v>0.45863405539547397</v>
      </c>
      <c r="R6211" s="47">
        <f t="shared" ca="1" si="778"/>
        <v>0.10432788809050689</v>
      </c>
      <c r="S6211" s="97">
        <f t="shared" ca="1" si="783"/>
        <v>0.24689328581417241</v>
      </c>
      <c r="V6211">
        <v>6194</v>
      </c>
      <c r="W6211" s="46">
        <v>0.78451083462335303</v>
      </c>
    </row>
    <row r="6212" spans="10:23">
      <c r="J6212">
        <v>6195</v>
      </c>
      <c r="K6212" s="93">
        <f t="shared" ca="1" si="779"/>
        <v>0.98654857872864599</v>
      </c>
      <c r="L6212" s="93">
        <f t="shared" ca="1" si="779"/>
        <v>-0.30214276023231967</v>
      </c>
      <c r="M6212" s="93">
        <f t="shared" ca="1" si="780"/>
        <v>0.98654857872864599</v>
      </c>
      <c r="N6212" s="101">
        <f t="shared" ca="1" si="776"/>
        <v>2.7288108484701701E-2</v>
      </c>
      <c r="O6212" s="46">
        <f t="shared" ca="1" si="781"/>
        <v>0.67442413427007253</v>
      </c>
      <c r="P6212" s="46">
        <f t="shared" ca="1" si="782"/>
        <v>0.49735372297513725</v>
      </c>
      <c r="Q6212" s="47">
        <f t="shared" ca="1" si="777"/>
        <v>1.0285649568599431</v>
      </c>
      <c r="R6212" s="47">
        <f t="shared" ca="1" si="778"/>
        <v>0.15383505224820013</v>
      </c>
      <c r="S6212" s="97">
        <f t="shared" ca="1" si="783"/>
        <v>0.41412959325913634</v>
      </c>
      <c r="V6212">
        <v>6195</v>
      </c>
      <c r="W6212" s="46">
        <v>0.80467547076164503</v>
      </c>
    </row>
    <row r="6213" spans="10:23">
      <c r="J6213">
        <v>6196</v>
      </c>
      <c r="K6213" s="93">
        <f t="shared" ca="1" si="779"/>
        <v>-0.23890265042012931</v>
      </c>
      <c r="L6213" s="93">
        <f t="shared" ca="1" si="779"/>
        <v>0.75241328293830645</v>
      </c>
      <c r="M6213" s="93">
        <f t="shared" ca="1" si="780"/>
        <v>-0.23890265042012931</v>
      </c>
      <c r="N6213" s="101">
        <f t="shared" ca="1" si="776"/>
        <v>0.63737398183399874</v>
      </c>
      <c r="O6213" s="46">
        <f t="shared" ca="1" si="781"/>
        <v>0.23452455335558439</v>
      </c>
      <c r="P6213" s="46">
        <f t="shared" ca="1" si="782"/>
        <v>0.27740393251789319</v>
      </c>
      <c r="Q6213" s="47">
        <f t="shared" ca="1" si="777"/>
        <v>0.14876579503096682</v>
      </c>
      <c r="R6213" s="47">
        <f t="shared" ca="1" si="778"/>
        <v>0.25248135603558974</v>
      </c>
      <c r="S6213" s="97">
        <f t="shared" ca="1" si="783"/>
        <v>0.24350295469558708</v>
      </c>
      <c r="V6213">
        <v>6196</v>
      </c>
      <c r="W6213" s="46">
        <v>4.8696724763269E-2</v>
      </c>
    </row>
    <row r="6214" spans="10:23">
      <c r="J6214">
        <v>6197</v>
      </c>
      <c r="K6214" s="93">
        <f t="shared" ca="1" si="779"/>
        <v>0.39750390252455658</v>
      </c>
      <c r="L6214" s="93">
        <f t="shared" ca="1" si="779"/>
        <v>-1.446837375010698</v>
      </c>
      <c r="M6214" s="93">
        <f t="shared" ca="1" si="780"/>
        <v>0.39750390252455658</v>
      </c>
      <c r="N6214" s="101">
        <f t="shared" ca="1" si="776"/>
        <v>-1.2453070328271989</v>
      </c>
      <c r="O6214" s="46">
        <f t="shared" ca="1" si="781"/>
        <v>0.46297507776043084</v>
      </c>
      <c r="P6214" s="46">
        <f t="shared" ca="1" si="782"/>
        <v>0.39162919472031643</v>
      </c>
      <c r="Q6214" s="47">
        <f t="shared" ca="1" si="777"/>
        <v>0.60566684384065972</v>
      </c>
      <c r="R6214" s="47">
        <f t="shared" ca="1" si="778"/>
        <v>-5.193402451967849E-2</v>
      </c>
      <c r="S6214" s="97">
        <f t="shared" ca="1" si="783"/>
        <v>0.20552052662037618</v>
      </c>
      <c r="V6214">
        <v>6197</v>
      </c>
      <c r="W6214" s="46">
        <v>0.73445673571094705</v>
      </c>
    </row>
    <row r="6215" spans="10:23">
      <c r="J6215">
        <v>6198</v>
      </c>
      <c r="K6215" s="93">
        <f t="shared" ca="1" si="779"/>
        <v>0.47519073870505157</v>
      </c>
      <c r="L6215" s="93">
        <f t="shared" ca="1" si="779"/>
        <v>-0.51381677018051231</v>
      </c>
      <c r="M6215" s="93">
        <f t="shared" ca="1" si="780"/>
        <v>0.47519073870505157</v>
      </c>
      <c r="N6215" s="101">
        <f t="shared" ca="1" si="776"/>
        <v>-0.33601972645750144</v>
      </c>
      <c r="O6215" s="46">
        <f t="shared" ca="1" si="781"/>
        <v>0.49086228033977014</v>
      </c>
      <c r="P6215" s="46">
        <f t="shared" ca="1" si="782"/>
        <v>0.40557279600998608</v>
      </c>
      <c r="Q6215" s="47">
        <f t="shared" ca="1" si="777"/>
        <v>0.66144124899933832</v>
      </c>
      <c r="R6215" s="47">
        <f t="shared" ca="1" si="778"/>
        <v>9.5090903892009249E-2</v>
      </c>
      <c r="S6215" s="97">
        <f t="shared" ca="1" si="783"/>
        <v>0.29297659211588967</v>
      </c>
      <c r="V6215">
        <v>6198</v>
      </c>
      <c r="W6215" s="46">
        <v>0.74053376435782403</v>
      </c>
    </row>
    <row r="6216" spans="10:23">
      <c r="J6216">
        <v>6199</v>
      </c>
      <c r="K6216" s="93">
        <f t="shared" ca="1" si="779"/>
        <v>0.68105223058245079</v>
      </c>
      <c r="L6216" s="93">
        <f t="shared" ca="1" si="779"/>
        <v>0.85257198028888581</v>
      </c>
      <c r="M6216" s="93">
        <f t="shared" ca="1" si="780"/>
        <v>0.68105223058245079</v>
      </c>
      <c r="N6216" s="101">
        <f t="shared" ca="1" si="776"/>
        <v>1.0248990490197145</v>
      </c>
      <c r="O6216" s="46">
        <f t="shared" ca="1" si="781"/>
        <v>0.56476027142196361</v>
      </c>
      <c r="P6216" s="46">
        <f t="shared" ca="1" si="782"/>
        <v>0.44252179155108279</v>
      </c>
      <c r="Q6216" s="47">
        <f t="shared" ca="1" si="777"/>
        <v>0.80923723116372526</v>
      </c>
      <c r="R6216" s="47">
        <f t="shared" ca="1" si="778"/>
        <v>0.31514124896666862</v>
      </c>
      <c r="S6216" s="97">
        <f t="shared" ca="1" si="783"/>
        <v>0.43995076019431612</v>
      </c>
      <c r="V6216">
        <v>6199</v>
      </c>
      <c r="W6216" s="46">
        <v>-5.9774915682967202E-2</v>
      </c>
    </row>
    <row r="6217" spans="10:23">
      <c r="J6217">
        <v>6200</v>
      </c>
      <c r="K6217" s="93">
        <f t="shared" ca="1" si="779"/>
        <v>1.0011009493648555</v>
      </c>
      <c r="L6217" s="93">
        <f t="shared" ca="1" si="779"/>
        <v>-0.14707800115427516</v>
      </c>
      <c r="M6217" s="93">
        <f t="shared" ca="1" si="780"/>
        <v>1.0011009493648555</v>
      </c>
      <c r="N6217" s="101">
        <f t="shared" ca="1" si="776"/>
        <v>0.17893037997082881</v>
      </c>
      <c r="O6217" s="46">
        <f t="shared" ca="1" si="781"/>
        <v>0.6796479910763753</v>
      </c>
      <c r="P6217" s="46">
        <f t="shared" ca="1" si="782"/>
        <v>0.49996565137828863</v>
      </c>
      <c r="Q6217" s="47">
        <f t="shared" ca="1" si="777"/>
        <v>1.0390126704725486</v>
      </c>
      <c r="R6217" s="47">
        <f t="shared" ca="1" si="778"/>
        <v>0.17835446866724863</v>
      </c>
      <c r="S6217" s="97">
        <f t="shared" ca="1" si="783"/>
        <v>0.429001229871812</v>
      </c>
      <c r="V6217">
        <v>6200</v>
      </c>
      <c r="W6217" s="46">
        <v>0.683476552264912</v>
      </c>
    </row>
    <row r="6218" spans="10:23">
      <c r="J6218">
        <v>6201</v>
      </c>
      <c r="K6218" s="93">
        <f t="shared" ca="1" si="779"/>
        <v>-0.41573717924448833</v>
      </c>
      <c r="L6218" s="93">
        <f t="shared" ca="1" si="779"/>
        <v>0.82159808353433461</v>
      </c>
      <c r="M6218" s="93">
        <f t="shared" ca="1" si="780"/>
        <v>-0.41573717924448833</v>
      </c>
      <c r="N6218" s="101">
        <f t="shared" ca="1" si="776"/>
        <v>0.64672958095201316</v>
      </c>
      <c r="O6218" s="46">
        <f t="shared" ca="1" si="781"/>
        <v>0.17104635587963857</v>
      </c>
      <c r="P6218" s="46">
        <f t="shared" ca="1" si="782"/>
        <v>0.24566483377992027</v>
      </c>
      <c r="Q6218" s="47">
        <f t="shared" ca="1" si="777"/>
        <v>2.180940007907517E-2</v>
      </c>
      <c r="R6218" s="47">
        <f t="shared" ca="1" si="778"/>
        <v>0.253994086149536</v>
      </c>
      <c r="S6218" s="97">
        <f t="shared" ca="1" si="783"/>
        <v>0.21252022101458728</v>
      </c>
      <c r="V6218">
        <v>6201</v>
      </c>
      <c r="W6218" s="46">
        <v>0.31436032220965299</v>
      </c>
    </row>
    <row r="6219" spans="10:23">
      <c r="J6219">
        <v>6202</v>
      </c>
      <c r="K6219" s="93">
        <f t="shared" ca="1" si="779"/>
        <v>2.0227249419504673E-2</v>
      </c>
      <c r="L6219" s="93">
        <f t="shared" ca="1" si="779"/>
        <v>-1.5355661965607206</v>
      </c>
      <c r="M6219" s="93">
        <f t="shared" ca="1" si="780"/>
        <v>2.0227249419504673E-2</v>
      </c>
      <c r="N6219" s="101">
        <f t="shared" ca="1" si="776"/>
        <v>-1.4494117762146319</v>
      </c>
      <c r="O6219" s="46">
        <f t="shared" ca="1" si="781"/>
        <v>0.32754427672805103</v>
      </c>
      <c r="P6219" s="46">
        <f t="shared" ca="1" si="782"/>
        <v>0.32391379420412647</v>
      </c>
      <c r="Q6219" s="47">
        <f t="shared" ca="1" si="777"/>
        <v>0.3348052417759001</v>
      </c>
      <c r="R6219" s="47">
        <f t="shared" ca="1" si="778"/>
        <v>-8.4936228635813377E-2</v>
      </c>
      <c r="S6219" s="97">
        <f t="shared" ca="1" si="783"/>
        <v>0.12130402404611883</v>
      </c>
      <c r="V6219">
        <v>6202</v>
      </c>
      <c r="W6219" s="46">
        <v>2.3004762869895798</v>
      </c>
    </row>
    <row r="6220" spans="10:23">
      <c r="J6220">
        <v>6203</v>
      </c>
      <c r="K6220" s="93">
        <f t="shared" ca="1" si="779"/>
        <v>-0.67519067433389535</v>
      </c>
      <c r="L6220" s="93">
        <f t="shared" ca="1" si="779"/>
        <v>1.9914662604757978</v>
      </c>
      <c r="M6220" s="93">
        <f t="shared" ca="1" si="780"/>
        <v>-0.67519067433389535</v>
      </c>
      <c r="N6220" s="101">
        <f t="shared" ca="1" si="776"/>
        <v>1.6733498999802086</v>
      </c>
      <c r="O6220" s="46">
        <f t="shared" ca="1" si="781"/>
        <v>7.7910471691159722E-2</v>
      </c>
      <c r="P6220" s="46">
        <f t="shared" ca="1" si="782"/>
        <v>0.19909689168568084</v>
      </c>
      <c r="Q6220" s="47">
        <f t="shared" ca="1" si="777"/>
        <v>-0.16446236829788252</v>
      </c>
      <c r="R6220" s="47">
        <f t="shared" ca="1" si="778"/>
        <v>0.41999088150096686</v>
      </c>
      <c r="S6220" s="97">
        <f t="shared" ca="1" si="783"/>
        <v>0.24895067659606329</v>
      </c>
      <c r="V6220">
        <v>6203</v>
      </c>
      <c r="W6220" s="46">
        <v>-0.33391255068886599</v>
      </c>
    </row>
    <row r="6221" spans="10:23">
      <c r="J6221">
        <v>6204</v>
      </c>
      <c r="K6221" s="93">
        <f t="shared" ca="1" si="779"/>
        <v>0.17744292611697227</v>
      </c>
      <c r="L6221" s="93">
        <f t="shared" ca="1" si="779"/>
        <v>0.58723891881474355</v>
      </c>
      <c r="M6221" s="93">
        <f t="shared" ca="1" si="780"/>
        <v>0.17744292611697227</v>
      </c>
      <c r="N6221" s="101">
        <f t="shared" ca="1" si="776"/>
        <v>0.61318217756712934</v>
      </c>
      <c r="O6221" s="46">
        <f t="shared" ca="1" si="781"/>
        <v>0.38397990521115521</v>
      </c>
      <c r="P6221" s="46">
        <f t="shared" ca="1" si="782"/>
        <v>0.35213160844567859</v>
      </c>
      <c r="Q6221" s="47">
        <f t="shared" ca="1" si="777"/>
        <v>0.44767649874210846</v>
      </c>
      <c r="R6221" s="47">
        <f t="shared" ca="1" si="778"/>
        <v>0.24856972297355301</v>
      </c>
      <c r="S6221" s="97">
        <f t="shared" ca="1" si="783"/>
        <v>0.31627481409235414</v>
      </c>
      <c r="V6221">
        <v>6204</v>
      </c>
      <c r="W6221" s="46">
        <v>0.28197110619906102</v>
      </c>
    </row>
    <row r="6222" spans="10:23">
      <c r="J6222">
        <v>6205</v>
      </c>
      <c r="K6222" s="93">
        <f t="shared" ca="1" si="779"/>
        <v>0.81821149478486555</v>
      </c>
      <c r="L6222" s="93">
        <f t="shared" ca="1" si="779"/>
        <v>3.7891718912595088E-2</v>
      </c>
      <c r="M6222" s="93">
        <f t="shared" ca="1" si="780"/>
        <v>0.81821149478486555</v>
      </c>
      <c r="N6222" s="101">
        <f t="shared" ca="1" si="776"/>
        <v>0.29613411246000976</v>
      </c>
      <c r="O6222" s="46">
        <f t="shared" ca="1" si="781"/>
        <v>0.61399626009781871</v>
      </c>
      <c r="P6222" s="46">
        <f t="shared" ca="1" si="782"/>
        <v>0.46713978588901034</v>
      </c>
      <c r="Q6222" s="47">
        <f t="shared" ca="1" si="777"/>
        <v>0.90770920851543546</v>
      </c>
      <c r="R6222" s="47">
        <f t="shared" ca="1" si="778"/>
        <v>0.19730543197454714</v>
      </c>
      <c r="S6222" s="97">
        <f t="shared" ca="1" si="783"/>
        <v>0.40565084603618295</v>
      </c>
      <c r="V6222">
        <v>6205</v>
      </c>
      <c r="W6222" s="46">
        <v>0.40448142306522999</v>
      </c>
    </row>
    <row r="6223" spans="10:23">
      <c r="J6223">
        <v>6206</v>
      </c>
      <c r="K6223" s="93">
        <f t="shared" ca="1" si="779"/>
        <v>0.2491695678888195</v>
      </c>
      <c r="L6223" s="93">
        <f t="shared" ca="1" si="779"/>
        <v>1.3982784545657163</v>
      </c>
      <c r="M6223" s="93">
        <f t="shared" ca="1" si="780"/>
        <v>0.2491695678888195</v>
      </c>
      <c r="N6223" s="101">
        <f t="shared" ca="1" si="776"/>
        <v>1.4049258075356157</v>
      </c>
      <c r="O6223" s="46">
        <f t="shared" ca="1" si="781"/>
        <v>0.40972757994950959</v>
      </c>
      <c r="P6223" s="46">
        <f t="shared" ca="1" si="782"/>
        <v>0.36500544581485578</v>
      </c>
      <c r="Q6223" s="47">
        <f t="shared" ca="1" si="777"/>
        <v>0.49917184821881722</v>
      </c>
      <c r="R6223" s="47">
        <f t="shared" ca="1" si="778"/>
        <v>0.37658872170045066</v>
      </c>
      <c r="S6223" s="97">
        <f t="shared" ca="1" si="783"/>
        <v>0.39315815082498012</v>
      </c>
      <c r="V6223">
        <v>6206</v>
      </c>
      <c r="W6223" s="46">
        <v>-0.20772919389373301</v>
      </c>
    </row>
    <row r="6224" spans="10:23">
      <c r="J6224">
        <v>6207</v>
      </c>
      <c r="K6224" s="93">
        <f t="shared" ca="1" si="779"/>
        <v>1.1901191367282862</v>
      </c>
      <c r="L6224" s="93">
        <f t="shared" ca="1" si="779"/>
        <v>-0.89866673472521841</v>
      </c>
      <c r="M6224" s="93">
        <f t="shared" ca="1" si="780"/>
        <v>1.1901191367282862</v>
      </c>
      <c r="N6224" s="101">
        <f t="shared" ca="1" si="776"/>
        <v>-0.47352623881128303</v>
      </c>
      <c r="O6224" s="46">
        <f t="shared" ca="1" si="781"/>
        <v>0.74749975002735902</v>
      </c>
      <c r="P6224" s="46">
        <f t="shared" ca="1" si="782"/>
        <v>0.53389153085378049</v>
      </c>
      <c r="Q6224" s="47">
        <f t="shared" ca="1" si="777"/>
        <v>1.1747161883745161</v>
      </c>
      <c r="R6224" s="47">
        <f t="shared" ca="1" si="778"/>
        <v>7.2857133560747384E-2</v>
      </c>
      <c r="S6224" s="97">
        <f t="shared" ca="1" si="783"/>
        <v>0.41017844179405322</v>
      </c>
      <c r="V6224">
        <v>6207</v>
      </c>
      <c r="W6224" s="46">
        <v>0.34825472192153201</v>
      </c>
    </row>
    <row r="6225" spans="10:23">
      <c r="J6225">
        <v>6208</v>
      </c>
      <c r="K6225" s="93">
        <f t="shared" ca="1" si="779"/>
        <v>0.26219041493808631</v>
      </c>
      <c r="L6225" s="93">
        <f t="shared" ca="1" si="779"/>
        <v>1.0231212251315112</v>
      </c>
      <c r="M6225" s="93">
        <f t="shared" ca="1" si="780"/>
        <v>0.26219041493808631</v>
      </c>
      <c r="N6225" s="101">
        <f t="shared" ca="1" si="776"/>
        <v>1.0533864668503505</v>
      </c>
      <c r="O6225" s="46">
        <f t="shared" ca="1" si="781"/>
        <v>0.41440166654217048</v>
      </c>
      <c r="P6225" s="46">
        <f t="shared" ca="1" si="782"/>
        <v>0.36734248911118622</v>
      </c>
      <c r="Q6225" s="47">
        <f t="shared" ca="1" si="777"/>
        <v>0.50852002140413899</v>
      </c>
      <c r="R6225" s="47">
        <f t="shared" ca="1" si="778"/>
        <v>0.31974745048058284</v>
      </c>
      <c r="S6225" s="97">
        <f t="shared" ca="1" si="783"/>
        <v>0.36707455851137666</v>
      </c>
      <c r="V6225">
        <v>6208</v>
      </c>
      <c r="W6225" s="46">
        <v>-0.12556990416835401</v>
      </c>
    </row>
    <row r="6226" spans="10:23">
      <c r="J6226">
        <v>6209</v>
      </c>
      <c r="K6226" s="93">
        <f t="shared" ca="1" si="779"/>
        <v>-1.0836971238068771</v>
      </c>
      <c r="L6226" s="93">
        <f t="shared" ca="1" si="779"/>
        <v>1.2337491205314473</v>
      </c>
      <c r="M6226" s="93">
        <f t="shared" ca="1" si="780"/>
        <v>-1.0836971238068771</v>
      </c>
      <c r="N6226" s="101">
        <f t="shared" ref="N6226:N6289" ca="1" si="784">$N$2*K6226+SQRT(1-$N$2^2)*L6226</f>
        <v>0.8250568029902754</v>
      </c>
      <c r="O6226" s="46">
        <f t="shared" ca="1" si="781"/>
        <v>-6.8730872859822489E-2</v>
      </c>
      <c r="P6226" s="46">
        <f t="shared" ca="1" si="782"/>
        <v>0.12577621941018974</v>
      </c>
      <c r="Q6226" s="47">
        <f t="shared" ref="Q6226:Q6289" ca="1" si="785">$K$2+K6226*$S$3</f>
        <v>-0.45774505739984694</v>
      </c>
      <c r="R6226" s="47">
        <f t="shared" ref="R6226:R6289" ca="1" si="786">$L$2+$L$3*N6226</f>
        <v>0.2828282586606507</v>
      </c>
      <c r="S6226" s="97">
        <f t="shared" ca="1" si="783"/>
        <v>0.10704869290041411</v>
      </c>
      <c r="V6226">
        <v>6209</v>
      </c>
      <c r="W6226" s="46">
        <v>-0.38488314062680401</v>
      </c>
    </row>
    <row r="6227" spans="10:23">
      <c r="J6227">
        <v>6210</v>
      </c>
      <c r="K6227" s="93">
        <f t="shared" ref="K6227:L6290" ca="1" si="787">_xlfn.NORM.S.INV(RAND())</f>
        <v>-2.4821787966114632</v>
      </c>
      <c r="L6227" s="93">
        <f t="shared" ca="1" si="787"/>
        <v>-0.59345853959515749</v>
      </c>
      <c r="M6227" s="93">
        <f t="shared" ref="M6227:M6290" ca="1" si="788">K6227</f>
        <v>-2.4821787966114632</v>
      </c>
      <c r="N6227" s="101">
        <f t="shared" ca="1" si="784"/>
        <v>-1.3520366058527302</v>
      </c>
      <c r="O6227" s="46">
        <f t="shared" ref="O6227:O6290" ca="1" si="789">$K$2+K6227*$K$3</f>
        <v>-0.57074310080516066</v>
      </c>
      <c r="P6227" s="46">
        <f t="shared" ref="P6227:P6290" ca="1" si="790">$K$2+K6227*$R$3</f>
        <v>-0.12522989456247935</v>
      </c>
      <c r="Q6227" s="47">
        <f t="shared" ca="1" si="785"/>
        <v>-1.4617695132905233</v>
      </c>
      <c r="R6227" s="47">
        <f t="shared" ca="1" si="786"/>
        <v>-6.919139490587492E-2</v>
      </c>
      <c r="S6227" s="97">
        <f t="shared" ref="S6227:S6290" ca="1" si="791">AVERAGE(R6227,O6227)</f>
        <v>-0.31996724785551778</v>
      </c>
      <c r="V6227">
        <v>6210</v>
      </c>
      <c r="W6227" s="46">
        <v>0.17130584189984699</v>
      </c>
    </row>
    <row r="6228" spans="10:23">
      <c r="J6228">
        <v>6211</v>
      </c>
      <c r="K6228" s="93">
        <f t="shared" ca="1" si="787"/>
        <v>-0.87249924169965098</v>
      </c>
      <c r="L6228" s="93">
        <f t="shared" ca="1" si="787"/>
        <v>-1.5157826634679017</v>
      </c>
      <c r="M6228" s="93">
        <f t="shared" ca="1" si="788"/>
        <v>-0.87249924169965098</v>
      </c>
      <c r="N6228" s="101">
        <f t="shared" ca="1" si="784"/>
        <v>-1.7145623923495672</v>
      </c>
      <c r="O6228" s="46">
        <f t="shared" ca="1" si="789"/>
        <v>7.0827194065385957E-3</v>
      </c>
      <c r="P6228" s="46">
        <f t="shared" ca="1" si="790"/>
        <v>0.16368301554337028</v>
      </c>
      <c r="Q6228" s="47">
        <f t="shared" ca="1" si="785"/>
        <v>-0.30611787286712477</v>
      </c>
      <c r="R6228" s="47">
        <f t="shared" ca="1" si="786"/>
        <v>-0.12780909190187528</v>
      </c>
      <c r="S6228" s="97">
        <f t="shared" ca="1" si="791"/>
        <v>-6.0363186247668343E-2</v>
      </c>
      <c r="V6228">
        <v>6211</v>
      </c>
      <c r="W6228" s="46">
        <v>0.52493716215597297</v>
      </c>
    </row>
    <row r="6229" spans="10:23">
      <c r="J6229">
        <v>6212</v>
      </c>
      <c r="K6229" s="93">
        <f t="shared" ca="1" si="787"/>
        <v>-0.11120283131789115</v>
      </c>
      <c r="L6229" s="93">
        <f t="shared" ca="1" si="787"/>
        <v>1.011653805841576</v>
      </c>
      <c r="M6229" s="93">
        <f t="shared" ca="1" si="788"/>
        <v>-0.11120283131789115</v>
      </c>
      <c r="N6229" s="101">
        <f t="shared" ca="1" si="784"/>
        <v>0.92376697053798784</v>
      </c>
      <c r="O6229" s="46">
        <f t="shared" ca="1" si="789"/>
        <v>0.28036489001667775</v>
      </c>
      <c r="P6229" s="46">
        <f t="shared" ca="1" si="790"/>
        <v>0.30032410084843986</v>
      </c>
      <c r="Q6229" s="47">
        <f t="shared" ca="1" si="785"/>
        <v>0.24044646835315356</v>
      </c>
      <c r="R6229" s="47">
        <f t="shared" ca="1" si="786"/>
        <v>0.29878895140929385</v>
      </c>
      <c r="S6229" s="97">
        <f t="shared" ca="1" si="791"/>
        <v>0.2895769207129858</v>
      </c>
      <c r="V6229">
        <v>6212</v>
      </c>
      <c r="W6229" s="46">
        <v>-1.84480091558584E-2</v>
      </c>
    </row>
    <row r="6230" spans="10:23">
      <c r="J6230">
        <v>6213</v>
      </c>
      <c r="K6230" s="93">
        <f t="shared" ca="1" si="787"/>
        <v>-1.3815626380637775</v>
      </c>
      <c r="L6230" s="93">
        <f t="shared" ca="1" si="787"/>
        <v>0.16768162314559829</v>
      </c>
      <c r="M6230" s="93">
        <f t="shared" ca="1" si="788"/>
        <v>-1.3815626380637775</v>
      </c>
      <c r="N6230" s="101">
        <f t="shared" ca="1" si="784"/>
        <v>-0.28039178448453628</v>
      </c>
      <c r="O6230" s="46">
        <f t="shared" ca="1" si="789"/>
        <v>-0.1756554992943693</v>
      </c>
      <c r="P6230" s="46">
        <f t="shared" ca="1" si="790"/>
        <v>7.2313906192916333E-2</v>
      </c>
      <c r="Q6230" s="47">
        <f t="shared" ca="1" si="785"/>
        <v>-0.67159431026894056</v>
      </c>
      <c r="R6230" s="47">
        <f t="shared" ca="1" si="786"/>
        <v>0.10408552432602577</v>
      </c>
      <c r="S6230" s="97">
        <f t="shared" ca="1" si="791"/>
        <v>-3.5784987484171762E-2</v>
      </c>
      <c r="V6230">
        <v>6213</v>
      </c>
      <c r="W6230" s="46">
        <v>0.29969022983003302</v>
      </c>
    </row>
    <row r="6231" spans="10:23">
      <c r="J6231">
        <v>6214</v>
      </c>
      <c r="K6231" s="93">
        <f t="shared" ca="1" si="787"/>
        <v>1.3200885903370716</v>
      </c>
      <c r="L6231" s="93">
        <f t="shared" ca="1" si="787"/>
        <v>1.1918538005663983</v>
      </c>
      <c r="M6231" s="93">
        <f t="shared" ca="1" si="788"/>
        <v>1.3200885903370716</v>
      </c>
      <c r="N6231" s="101">
        <f t="shared" ca="1" si="784"/>
        <v>1.5497943371818268</v>
      </c>
      <c r="O6231" s="46">
        <f t="shared" ca="1" si="789"/>
        <v>0.79415481618931771</v>
      </c>
      <c r="P6231" s="46">
        <f t="shared" ca="1" si="790"/>
        <v>0.55721906393475984</v>
      </c>
      <c r="Q6231" s="47">
        <f t="shared" ca="1" si="785"/>
        <v>1.2680263206984335</v>
      </c>
      <c r="R6231" s="47">
        <f t="shared" ca="1" si="786"/>
        <v>0.40001287493687648</v>
      </c>
      <c r="S6231" s="97">
        <f t="shared" ca="1" si="791"/>
        <v>0.59708384556309713</v>
      </c>
      <c r="V6231">
        <v>6214</v>
      </c>
      <c r="W6231" s="46">
        <v>0.15928170088607599</v>
      </c>
    </row>
    <row r="6232" spans="10:23">
      <c r="J6232">
        <v>6215</v>
      </c>
      <c r="K6232" s="93">
        <f t="shared" ca="1" si="787"/>
        <v>-1.2605488761430304</v>
      </c>
      <c r="L6232" s="93">
        <f t="shared" ca="1" si="787"/>
        <v>2.1796417929828837E-2</v>
      </c>
      <c r="M6232" s="93">
        <f t="shared" ca="1" si="788"/>
        <v>-1.2605488761430304</v>
      </c>
      <c r="N6232" s="101">
        <f t="shared" ca="1" si="784"/>
        <v>-0.38021800388656019</v>
      </c>
      <c r="O6232" s="46">
        <f t="shared" ca="1" si="789"/>
        <v>-0.13221525305070625</v>
      </c>
      <c r="P6232" s="46">
        <f t="shared" ca="1" si="790"/>
        <v>9.4034029314747858E-2</v>
      </c>
      <c r="Q6232" s="47">
        <f t="shared" ca="1" si="785"/>
        <v>-0.58471381778161446</v>
      </c>
      <c r="R6232" s="47">
        <f t="shared" ca="1" si="786"/>
        <v>8.7944374374434281E-2</v>
      </c>
      <c r="S6232" s="97">
        <f t="shared" ca="1" si="791"/>
        <v>-2.2135439338135984E-2</v>
      </c>
      <c r="V6232">
        <v>6215</v>
      </c>
      <c r="W6232" s="46">
        <v>-3.91313564443731E-2</v>
      </c>
    </row>
    <row r="6233" spans="10:23">
      <c r="J6233">
        <v>6216</v>
      </c>
      <c r="K6233" s="93">
        <f t="shared" ca="1" si="787"/>
        <v>0.21064289527156954</v>
      </c>
      <c r="L6233" s="93">
        <f t="shared" ca="1" si="787"/>
        <v>-0.51555153577521118</v>
      </c>
      <c r="M6233" s="93">
        <f t="shared" ca="1" si="788"/>
        <v>0.21064289527156954</v>
      </c>
      <c r="N6233" s="101">
        <f t="shared" ca="1" si="784"/>
        <v>-0.42179657753100941</v>
      </c>
      <c r="O6233" s="46">
        <f t="shared" ca="1" si="789"/>
        <v>0.39589768061509845</v>
      </c>
      <c r="P6233" s="46">
        <f t="shared" ca="1" si="790"/>
        <v>0.35809049614765021</v>
      </c>
      <c r="Q6233" s="47">
        <f t="shared" ca="1" si="785"/>
        <v>0.47151204954999493</v>
      </c>
      <c r="R6233" s="47">
        <f t="shared" ca="1" si="786"/>
        <v>8.1221431284046769E-2</v>
      </c>
      <c r="S6233" s="97">
        <f t="shared" ca="1" si="791"/>
        <v>0.23855955594957262</v>
      </c>
      <c r="V6233">
        <v>6216</v>
      </c>
      <c r="W6233" s="46">
        <v>-0.48019534037022998</v>
      </c>
    </row>
    <row r="6234" spans="10:23">
      <c r="J6234">
        <v>6217</v>
      </c>
      <c r="K6234" s="93">
        <f t="shared" ca="1" si="787"/>
        <v>-0.68351336627401083</v>
      </c>
      <c r="L6234" s="93">
        <f t="shared" ca="1" si="787"/>
        <v>-0.51764575019715864</v>
      </c>
      <c r="M6234" s="93">
        <f t="shared" ca="1" si="788"/>
        <v>-0.68351336627401083</v>
      </c>
      <c r="N6234" s="101">
        <f t="shared" ca="1" si="784"/>
        <v>-0.70814381735052478</v>
      </c>
      <c r="O6234" s="46">
        <f t="shared" ca="1" si="789"/>
        <v>7.4922879358268357E-2</v>
      </c>
      <c r="P6234" s="46">
        <f t="shared" ca="1" si="790"/>
        <v>0.19760309551923516</v>
      </c>
      <c r="Q6234" s="47">
        <f t="shared" ca="1" si="785"/>
        <v>-0.17043755296366525</v>
      </c>
      <c r="R6234" s="47">
        <f t="shared" ca="1" si="786"/>
        <v>3.4921233161373799E-2</v>
      </c>
      <c r="S6234" s="97">
        <f t="shared" ca="1" si="791"/>
        <v>5.4922056259821078E-2</v>
      </c>
      <c r="V6234">
        <v>6217</v>
      </c>
      <c r="W6234" s="46">
        <v>0.941777161760328</v>
      </c>
    </row>
    <row r="6235" spans="10:23">
      <c r="J6235">
        <v>6218</v>
      </c>
      <c r="K6235" s="93">
        <f t="shared" ca="1" si="787"/>
        <v>1.1009315837164406</v>
      </c>
      <c r="L6235" s="93">
        <f t="shared" ca="1" si="787"/>
        <v>0.12555654273609584</v>
      </c>
      <c r="M6235" s="93">
        <f t="shared" ca="1" si="788"/>
        <v>1.1009315837164406</v>
      </c>
      <c r="N6235" s="101">
        <f t="shared" ca="1" si="784"/>
        <v>0.46915898883743312</v>
      </c>
      <c r="O6235" s="46">
        <f t="shared" ca="1" si="789"/>
        <v>0.71548414119733472</v>
      </c>
      <c r="P6235" s="46">
        <f t="shared" ca="1" si="790"/>
        <v>0.51788372643876834</v>
      </c>
      <c r="Q6235" s="47">
        <f t="shared" ca="1" si="785"/>
        <v>1.1106849707144675</v>
      </c>
      <c r="R6235" s="47">
        <f t="shared" ca="1" si="786"/>
        <v>0.22528225501455648</v>
      </c>
      <c r="S6235" s="97">
        <f t="shared" ca="1" si="791"/>
        <v>0.47038319810594559</v>
      </c>
      <c r="V6235">
        <v>6218</v>
      </c>
      <c r="W6235" s="46">
        <v>-0.25480053235804601</v>
      </c>
    </row>
    <row r="6236" spans="10:23">
      <c r="J6236">
        <v>6219</v>
      </c>
      <c r="K6236" s="93">
        <f t="shared" ca="1" si="787"/>
        <v>-0.17097338217388</v>
      </c>
      <c r="L6236" s="93">
        <f t="shared" ca="1" si="787"/>
        <v>2.677540400971421</v>
      </c>
      <c r="M6236" s="93">
        <f t="shared" ca="1" si="788"/>
        <v>-0.17097338217388</v>
      </c>
      <c r="N6236" s="101">
        <f t="shared" ca="1" si="784"/>
        <v>2.4841576687570268</v>
      </c>
      <c r="O6236" s="46">
        <f t="shared" ca="1" si="789"/>
        <v>0.25890908692377024</v>
      </c>
      <c r="P6236" s="46">
        <f t="shared" ca="1" si="790"/>
        <v>0.2895961993019861</v>
      </c>
      <c r="Q6236" s="47">
        <f t="shared" ca="1" si="785"/>
        <v>0.19753486216733854</v>
      </c>
      <c r="R6236" s="47">
        <f t="shared" ca="1" si="786"/>
        <v>0.5510924082956058</v>
      </c>
      <c r="S6236" s="97">
        <f t="shared" ca="1" si="791"/>
        <v>0.40500074760968802</v>
      </c>
      <c r="V6236">
        <v>6219</v>
      </c>
      <c r="W6236" s="46">
        <v>2.4262688795955798</v>
      </c>
    </row>
    <row r="6237" spans="10:23">
      <c r="J6237">
        <v>6220</v>
      </c>
      <c r="K6237" s="93">
        <f t="shared" ca="1" si="787"/>
        <v>0.14446872405812175</v>
      </c>
      <c r="L6237" s="93">
        <f t="shared" ca="1" si="787"/>
        <v>-0.46980272661884215</v>
      </c>
      <c r="M6237" s="93">
        <f t="shared" ca="1" si="788"/>
        <v>0.14446872405812175</v>
      </c>
      <c r="N6237" s="101">
        <f t="shared" ca="1" si="784"/>
        <v>-0.39946777166260083</v>
      </c>
      <c r="O6237" s="46">
        <f t="shared" ca="1" si="789"/>
        <v>0.37214317330240865</v>
      </c>
      <c r="P6237" s="46">
        <f t="shared" ca="1" si="790"/>
        <v>0.34621324249130531</v>
      </c>
      <c r="Q6237" s="47">
        <f t="shared" ca="1" si="785"/>
        <v>0.42400303492461533</v>
      </c>
      <c r="R6237" s="47">
        <f t="shared" ca="1" si="786"/>
        <v>8.4831831496745308E-2</v>
      </c>
      <c r="S6237" s="97">
        <f t="shared" ca="1" si="791"/>
        <v>0.22848750239957699</v>
      </c>
      <c r="V6237">
        <v>6220</v>
      </c>
      <c r="W6237" s="46">
        <v>9.0811505993706895E-2</v>
      </c>
    </row>
    <row r="6238" spans="10:23">
      <c r="J6238">
        <v>6221</v>
      </c>
      <c r="K6238" s="93">
        <f t="shared" ca="1" si="787"/>
        <v>0.84949414905089182</v>
      </c>
      <c r="L6238" s="93">
        <f t="shared" ca="1" si="787"/>
        <v>-0.5091617586343089</v>
      </c>
      <c r="M6238" s="93">
        <f t="shared" ca="1" si="788"/>
        <v>0.84949414905089182</v>
      </c>
      <c r="N6238" s="101">
        <f t="shared" ca="1" si="784"/>
        <v>-0.21256950679916264</v>
      </c>
      <c r="O6238" s="46">
        <f t="shared" ca="1" si="789"/>
        <v>0.62522577798820156</v>
      </c>
      <c r="P6238" s="46">
        <f t="shared" ca="1" si="790"/>
        <v>0.47275454483420176</v>
      </c>
      <c r="Q6238" s="47">
        <f t="shared" ca="1" si="785"/>
        <v>0.93016824429620115</v>
      </c>
      <c r="R6238" s="47">
        <f t="shared" ca="1" si="786"/>
        <v>0.11505187726151417</v>
      </c>
      <c r="S6238" s="97">
        <f t="shared" ca="1" si="791"/>
        <v>0.37013882762485784</v>
      </c>
      <c r="V6238">
        <v>6221</v>
      </c>
      <c r="W6238" s="46">
        <v>5.1735674941535401E-2</v>
      </c>
    </row>
    <row r="6239" spans="10:23">
      <c r="J6239">
        <v>6222</v>
      </c>
      <c r="K6239" s="93">
        <f t="shared" ca="1" si="787"/>
        <v>-0.9125186841026135</v>
      </c>
      <c r="L6239" s="93">
        <f t="shared" ca="1" si="787"/>
        <v>0.34670905922342643</v>
      </c>
      <c r="M6239" s="93">
        <f t="shared" ca="1" si="788"/>
        <v>-0.9125186841026135</v>
      </c>
      <c r="N6239" s="101">
        <f t="shared" ca="1" si="784"/>
        <v>3.850761759790905E-2</v>
      </c>
      <c r="O6239" s="46">
        <f t="shared" ca="1" si="789"/>
        <v>-7.2830387099416805E-3</v>
      </c>
      <c r="P6239" s="46">
        <f t="shared" ca="1" si="790"/>
        <v>0.15650013648513014</v>
      </c>
      <c r="Q6239" s="47">
        <f t="shared" ca="1" si="785"/>
        <v>-0.33484938910008533</v>
      </c>
      <c r="R6239" s="47">
        <f t="shared" ca="1" si="786"/>
        <v>0.15564916260982978</v>
      </c>
      <c r="S6239" s="97">
        <f t="shared" ca="1" si="791"/>
        <v>7.4183061949944049E-2</v>
      </c>
      <c r="V6239">
        <v>6222</v>
      </c>
      <c r="W6239" s="46">
        <v>0.61123686532580102</v>
      </c>
    </row>
    <row r="6240" spans="10:23">
      <c r="J6240">
        <v>6223</v>
      </c>
      <c r="K6240" s="93">
        <f t="shared" ca="1" si="787"/>
        <v>-0.89955719412071522</v>
      </c>
      <c r="L6240" s="93">
        <f t="shared" ca="1" si="787"/>
        <v>-0.42663598399849961</v>
      </c>
      <c r="M6240" s="93">
        <f t="shared" ca="1" si="788"/>
        <v>-0.89955719412071522</v>
      </c>
      <c r="N6240" s="101">
        <f t="shared" ca="1" si="784"/>
        <v>-0.69056577195763102</v>
      </c>
      <c r="O6240" s="46">
        <f t="shared" ca="1" si="789"/>
        <v>-2.6302594924244027E-3</v>
      </c>
      <c r="P6240" s="46">
        <f t="shared" ca="1" si="790"/>
        <v>0.15882652609388878</v>
      </c>
      <c r="Q6240" s="47">
        <f t="shared" ca="1" si="785"/>
        <v>-0.32554383066505077</v>
      </c>
      <c r="R6240" s="47">
        <f t="shared" ca="1" si="786"/>
        <v>3.7763471084858932E-2</v>
      </c>
      <c r="S6240" s="97">
        <f t="shared" ca="1" si="791"/>
        <v>1.7566605796217265E-2</v>
      </c>
      <c r="V6240">
        <v>6223</v>
      </c>
      <c r="W6240" s="46">
        <v>-7.9148250577007501E-2</v>
      </c>
    </row>
    <row r="6241" spans="10:23">
      <c r="J6241">
        <v>6224</v>
      </c>
      <c r="K6241" s="93">
        <f t="shared" ca="1" si="787"/>
        <v>4.3082358833238306E-2</v>
      </c>
      <c r="L6241" s="93">
        <f t="shared" ca="1" si="787"/>
        <v>0.35203573900176732</v>
      </c>
      <c r="M6241" s="93">
        <f t="shared" ca="1" si="788"/>
        <v>4.3082358833238306E-2</v>
      </c>
      <c r="N6241" s="101">
        <f t="shared" ca="1" si="784"/>
        <v>0.34746032238920888</v>
      </c>
      <c r="O6241" s="46">
        <f t="shared" ca="1" si="789"/>
        <v>0.33574856329100133</v>
      </c>
      <c r="P6241" s="46">
        <f t="shared" ca="1" si="790"/>
        <v>0.32801593748560165</v>
      </c>
      <c r="Q6241" s="47">
        <f t="shared" ca="1" si="785"/>
        <v>0.35121381490180065</v>
      </c>
      <c r="R6241" s="47">
        <f t="shared" ca="1" si="786"/>
        <v>0.20560449464442193</v>
      </c>
      <c r="S6241" s="97">
        <f t="shared" ca="1" si="791"/>
        <v>0.27067652896771166</v>
      </c>
      <c r="V6241">
        <v>6224</v>
      </c>
      <c r="W6241" s="46">
        <v>0.49522209723448402</v>
      </c>
    </row>
    <row r="6242" spans="10:23">
      <c r="J6242">
        <v>6225</v>
      </c>
      <c r="K6242" s="93">
        <f t="shared" ca="1" si="787"/>
        <v>-0.42504738225619892</v>
      </c>
      <c r="L6242" s="93">
        <f t="shared" ca="1" si="787"/>
        <v>-0.72373531844530592</v>
      </c>
      <c r="M6242" s="93">
        <f t="shared" ca="1" si="788"/>
        <v>-0.42504738225619892</v>
      </c>
      <c r="N6242" s="101">
        <f t="shared" ca="1" si="784"/>
        <v>-0.82133589102094229</v>
      </c>
      <c r="O6242" s="46">
        <f t="shared" ca="1" si="789"/>
        <v>0.16770427721860107</v>
      </c>
      <c r="P6242" s="46">
        <f t="shared" ca="1" si="790"/>
        <v>0.2439937944494015</v>
      </c>
      <c r="Q6242" s="47">
        <f t="shared" ca="1" si="785"/>
        <v>1.5125242757000168E-2</v>
      </c>
      <c r="R6242" s="47">
        <f t="shared" ca="1" si="786"/>
        <v>1.661892495627354E-2</v>
      </c>
      <c r="S6242" s="97">
        <f t="shared" ca="1" si="791"/>
        <v>9.2161601087437303E-2</v>
      </c>
      <c r="V6242">
        <v>6225</v>
      </c>
      <c r="W6242" s="46">
        <v>1.3244627794505599</v>
      </c>
    </row>
    <row r="6243" spans="10:23">
      <c r="J6243">
        <v>6226</v>
      </c>
      <c r="K6243" s="93">
        <f t="shared" ca="1" si="787"/>
        <v>-0.49542974461140288</v>
      </c>
      <c r="L6243" s="93">
        <f t="shared" ca="1" si="787"/>
        <v>0.92838213911629097</v>
      </c>
      <c r="M6243" s="93">
        <f t="shared" ca="1" si="788"/>
        <v>-0.49542974461140288</v>
      </c>
      <c r="N6243" s="101">
        <f t="shared" ca="1" si="784"/>
        <v>0.7226257252357684</v>
      </c>
      <c r="O6243" s="46">
        <f t="shared" ca="1" si="789"/>
        <v>0.14243915775290664</v>
      </c>
      <c r="P6243" s="46">
        <f t="shared" ca="1" si="790"/>
        <v>0.23136123471655429</v>
      </c>
      <c r="Q6243" s="47">
        <f t="shared" ca="1" si="785"/>
        <v>-3.5404996174388692E-2</v>
      </c>
      <c r="R6243" s="47">
        <f t="shared" ca="1" si="786"/>
        <v>0.26626592267675281</v>
      </c>
      <c r="S6243" s="97">
        <f t="shared" ca="1" si="791"/>
        <v>0.20435254021482974</v>
      </c>
      <c r="V6243">
        <v>6226</v>
      </c>
      <c r="W6243" s="46">
        <v>0.90111674899445304</v>
      </c>
    </row>
    <row r="6244" spans="10:23">
      <c r="J6244">
        <v>6227</v>
      </c>
      <c r="K6244" s="93">
        <f t="shared" ca="1" si="787"/>
        <v>-0.16711505522180373</v>
      </c>
      <c r="L6244" s="93">
        <f t="shared" ca="1" si="787"/>
        <v>-7.4802180248582139E-3</v>
      </c>
      <c r="M6244" s="93">
        <f t="shared" ca="1" si="788"/>
        <v>-0.16711505522180373</v>
      </c>
      <c r="N6244" s="101">
        <f t="shared" ca="1" si="784"/>
        <v>-6.02382055095479E-2</v>
      </c>
      <c r="O6244" s="46">
        <f t="shared" ca="1" si="789"/>
        <v>0.26029410851326951</v>
      </c>
      <c r="P6244" s="46">
        <f t="shared" ca="1" si="790"/>
        <v>0.29028871009673574</v>
      </c>
      <c r="Q6244" s="47">
        <f t="shared" ca="1" si="785"/>
        <v>0.20030490534633699</v>
      </c>
      <c r="R6244" s="47">
        <f t="shared" ca="1" si="786"/>
        <v>0.13968270462496016</v>
      </c>
      <c r="S6244" s="97">
        <f t="shared" ca="1" si="791"/>
        <v>0.19998840656911482</v>
      </c>
      <c r="V6244">
        <v>6227</v>
      </c>
      <c r="W6244" s="46">
        <v>0.68811556281009201</v>
      </c>
    </row>
    <row r="6245" spans="10:23">
      <c r="J6245">
        <v>6228</v>
      </c>
      <c r="K6245" s="93">
        <f t="shared" ca="1" si="787"/>
        <v>0.30385293451788059</v>
      </c>
      <c r="L6245" s="93">
        <f t="shared" ca="1" si="787"/>
        <v>-2.4116856883365539E-2</v>
      </c>
      <c r="M6245" s="93">
        <f t="shared" ca="1" si="788"/>
        <v>0.30385293451788059</v>
      </c>
      <c r="N6245" s="101">
        <f t="shared" ca="1" si="784"/>
        <v>7.3767263135146602E-2</v>
      </c>
      <c r="O6245" s="46">
        <f t="shared" ca="1" si="789"/>
        <v>0.42935723920557523</v>
      </c>
      <c r="P6245" s="46">
        <f t="shared" ca="1" si="790"/>
        <v>0.3748202754428886</v>
      </c>
      <c r="Q6245" s="47">
        <f t="shared" ca="1" si="785"/>
        <v>0.53843116673094849</v>
      </c>
      <c r="R6245" s="47">
        <f t="shared" ca="1" si="786"/>
        <v>0.16135038248238137</v>
      </c>
      <c r="S6245" s="97">
        <f t="shared" ca="1" si="791"/>
        <v>0.29535381084397827</v>
      </c>
      <c r="V6245">
        <v>6228</v>
      </c>
      <c r="W6245" s="46">
        <v>0.54008839206260495</v>
      </c>
    </row>
    <row r="6246" spans="10:23">
      <c r="J6246">
        <v>6229</v>
      </c>
      <c r="K6246" s="93">
        <f t="shared" ca="1" si="787"/>
        <v>-0.6440900824565704</v>
      </c>
      <c r="L6246" s="93">
        <f t="shared" ca="1" si="787"/>
        <v>0.89393041794327344</v>
      </c>
      <c r="M6246" s="93">
        <f t="shared" ca="1" si="788"/>
        <v>-0.6440900824565704</v>
      </c>
      <c r="N6246" s="101">
        <f t="shared" ca="1" si="784"/>
        <v>0.642685305163335</v>
      </c>
      <c r="O6246" s="46">
        <f t="shared" ca="1" si="789"/>
        <v>8.9074634741965919E-2</v>
      </c>
      <c r="P6246" s="46">
        <f t="shared" ca="1" si="790"/>
        <v>0.20467897321108394</v>
      </c>
      <c r="Q6246" s="47">
        <f t="shared" ca="1" si="785"/>
        <v>-0.14213404219627013</v>
      </c>
      <c r="R6246" s="47">
        <f t="shared" ca="1" si="786"/>
        <v>0.25334015712826607</v>
      </c>
      <c r="S6246" s="97">
        <f t="shared" ca="1" si="791"/>
        <v>0.171207395935116</v>
      </c>
      <c r="V6246">
        <v>6229</v>
      </c>
      <c r="W6246" s="46">
        <v>-0.22634801635503701</v>
      </c>
    </row>
    <row r="6247" spans="10:23">
      <c r="J6247">
        <v>6230</v>
      </c>
      <c r="K6247" s="93">
        <f t="shared" ca="1" si="787"/>
        <v>-2.5048511893009868</v>
      </c>
      <c r="L6247" s="93">
        <f t="shared" ca="1" si="787"/>
        <v>1.1528722790988652</v>
      </c>
      <c r="M6247" s="93">
        <f t="shared" ca="1" si="788"/>
        <v>-2.5048511893009868</v>
      </c>
      <c r="N6247" s="101">
        <f t="shared" ca="1" si="784"/>
        <v>0.29641995485682771</v>
      </c>
      <c r="O6247" s="46">
        <f t="shared" ca="1" si="789"/>
        <v>-0.57888179764206216</v>
      </c>
      <c r="P6247" s="46">
        <f t="shared" ca="1" si="790"/>
        <v>-0.1292992429809301</v>
      </c>
      <c r="Q6247" s="47">
        <f t="shared" ca="1" si="785"/>
        <v>-1.4780469069643263</v>
      </c>
      <c r="R6247" s="47">
        <f t="shared" ca="1" si="786"/>
        <v>0.19735165054334797</v>
      </c>
      <c r="S6247" s="97">
        <f t="shared" ca="1" si="791"/>
        <v>-0.19076507354935709</v>
      </c>
      <c r="V6247">
        <v>6230</v>
      </c>
      <c r="W6247" s="46">
        <v>-0.10180646646882301</v>
      </c>
    </row>
    <row r="6248" spans="10:23">
      <c r="J6248">
        <v>6231</v>
      </c>
      <c r="K6248" s="93">
        <f t="shared" ca="1" si="787"/>
        <v>-1.6143900688178798</v>
      </c>
      <c r="L6248" s="93">
        <f t="shared" ca="1" si="787"/>
        <v>1.4228354936762759</v>
      </c>
      <c r="M6248" s="93">
        <f t="shared" ca="1" si="788"/>
        <v>-1.6143900688178798</v>
      </c>
      <c r="N6248" s="101">
        <f t="shared" ca="1" si="784"/>
        <v>0.83555415260571841</v>
      </c>
      <c r="O6248" s="46">
        <f t="shared" ca="1" si="789"/>
        <v>-0.25923343922207265</v>
      </c>
      <c r="P6248" s="46">
        <f t="shared" ca="1" si="790"/>
        <v>3.0524936229064659E-2</v>
      </c>
      <c r="Q6248" s="47">
        <f t="shared" ca="1" si="785"/>
        <v>-0.83875019012434726</v>
      </c>
      <c r="R6248" s="47">
        <f t="shared" ca="1" si="786"/>
        <v>0.28452560125513254</v>
      </c>
      <c r="S6248" s="97">
        <f t="shared" ca="1" si="791"/>
        <v>1.2646081016529948E-2</v>
      </c>
      <c r="V6248">
        <v>6231</v>
      </c>
      <c r="W6248" s="46">
        <v>0.17212521633019601</v>
      </c>
    </row>
    <row r="6249" spans="10:23">
      <c r="J6249">
        <v>6232</v>
      </c>
      <c r="K6249" s="93">
        <f t="shared" ca="1" si="787"/>
        <v>-0.64700091345645094</v>
      </c>
      <c r="L6249" s="93">
        <f t="shared" ca="1" si="787"/>
        <v>1.0243333789489111</v>
      </c>
      <c r="M6249" s="93">
        <f t="shared" ca="1" si="788"/>
        <v>-0.64700091345645094</v>
      </c>
      <c r="N6249" s="101">
        <f t="shared" ca="1" si="784"/>
        <v>0.76539245062355044</v>
      </c>
      <c r="O6249" s="46">
        <f t="shared" ca="1" si="789"/>
        <v>8.8029735274322646E-2</v>
      </c>
      <c r="P6249" s="46">
        <f t="shared" ca="1" si="790"/>
        <v>0.20415652347726232</v>
      </c>
      <c r="Q6249" s="47">
        <f t="shared" ca="1" si="785"/>
        <v>-0.14422384113155667</v>
      </c>
      <c r="R6249" s="47">
        <f t="shared" ca="1" si="786"/>
        <v>0.27318098098065097</v>
      </c>
      <c r="S6249" s="97">
        <f t="shared" ca="1" si="791"/>
        <v>0.18060535812748679</v>
      </c>
      <c r="V6249">
        <v>6232</v>
      </c>
      <c r="W6249" s="46">
        <v>0.44963285494754401</v>
      </c>
    </row>
    <row r="6250" spans="10:23">
      <c r="J6250">
        <v>6233</v>
      </c>
      <c r="K6250" s="93">
        <f t="shared" ca="1" si="787"/>
        <v>0.28665881592830467</v>
      </c>
      <c r="L6250" s="93">
        <f t="shared" ca="1" si="787"/>
        <v>0.11389988461261827</v>
      </c>
      <c r="M6250" s="93">
        <f t="shared" ca="1" si="788"/>
        <v>0.28665881592830467</v>
      </c>
      <c r="N6250" s="101">
        <f t="shared" ca="1" si="784"/>
        <v>0.1991504999973962</v>
      </c>
      <c r="O6250" s="46">
        <f t="shared" ca="1" si="789"/>
        <v>0.42318507553080997</v>
      </c>
      <c r="P6250" s="46">
        <f t="shared" ca="1" si="790"/>
        <v>0.37173419360550597</v>
      </c>
      <c r="Q6250" s="47">
        <f t="shared" ca="1" si="785"/>
        <v>0.52608683938141798</v>
      </c>
      <c r="R6250" s="47">
        <f t="shared" ca="1" si="786"/>
        <v>0.18162391021620292</v>
      </c>
      <c r="S6250" s="97">
        <f t="shared" ca="1" si="791"/>
        <v>0.30240449287350646</v>
      </c>
      <c r="V6250">
        <v>6233</v>
      </c>
      <c r="W6250" s="46">
        <v>0.54412766028818305</v>
      </c>
    </row>
    <row r="6251" spans="10:23">
      <c r="J6251">
        <v>6234</v>
      </c>
      <c r="K6251" s="93">
        <f t="shared" ca="1" si="787"/>
        <v>1.1428247918412984</v>
      </c>
      <c r="L6251" s="93">
        <f t="shared" ca="1" si="787"/>
        <v>-1.5599317320244255</v>
      </c>
      <c r="M6251" s="93">
        <f t="shared" ca="1" si="788"/>
        <v>1.1428247918412984</v>
      </c>
      <c r="N6251" s="101">
        <f t="shared" ca="1" si="784"/>
        <v>-1.1155011283416079</v>
      </c>
      <c r="O6251" s="46">
        <f t="shared" ca="1" si="789"/>
        <v>0.73052252400599982</v>
      </c>
      <c r="P6251" s="46">
        <f t="shared" ca="1" si="790"/>
        <v>0.52540291784310089</v>
      </c>
      <c r="Q6251" s="47">
        <f t="shared" ca="1" si="785"/>
        <v>1.1407617363317977</v>
      </c>
      <c r="R6251" s="47">
        <f t="shared" ca="1" si="786"/>
        <v>-3.0945384646761415E-2</v>
      </c>
      <c r="S6251" s="97">
        <f t="shared" ca="1" si="791"/>
        <v>0.34978856967961919</v>
      </c>
      <c r="V6251">
        <v>6234</v>
      </c>
      <c r="W6251" s="46">
        <v>0.172240161903841</v>
      </c>
    </row>
    <row r="6252" spans="10:23">
      <c r="J6252">
        <v>6235</v>
      </c>
      <c r="K6252" s="93">
        <f t="shared" ca="1" si="787"/>
        <v>-1.1451649547709395</v>
      </c>
      <c r="L6252" s="93">
        <f t="shared" ca="1" si="787"/>
        <v>1.1269743476623519</v>
      </c>
      <c r="M6252" s="93">
        <f t="shared" ca="1" si="788"/>
        <v>-1.1451649547709395</v>
      </c>
      <c r="N6252" s="101">
        <f t="shared" ca="1" si="784"/>
        <v>0.70427728671853118</v>
      </c>
      <c r="O6252" s="46">
        <f t="shared" ca="1" si="789"/>
        <v>-9.0795947697273172E-2</v>
      </c>
      <c r="P6252" s="46">
        <f t="shared" ca="1" si="790"/>
        <v>0.1147436819914644</v>
      </c>
      <c r="Q6252" s="47">
        <f t="shared" ca="1" si="785"/>
        <v>-0.50187520707474831</v>
      </c>
      <c r="R6252" s="47">
        <f t="shared" ca="1" si="786"/>
        <v>0.26329911797095146</v>
      </c>
      <c r="S6252" s="97">
        <f t="shared" ca="1" si="791"/>
        <v>8.6251585136839143E-2</v>
      </c>
      <c r="V6252">
        <v>6235</v>
      </c>
      <c r="W6252" s="46">
        <v>-0.20230947907296701</v>
      </c>
    </row>
    <row r="6253" spans="10:23">
      <c r="J6253">
        <v>6236</v>
      </c>
      <c r="K6253" s="93">
        <f t="shared" ca="1" si="787"/>
        <v>0.36881660936763139</v>
      </c>
      <c r="L6253" s="93">
        <f t="shared" ca="1" si="787"/>
        <v>-1.6162022152160871</v>
      </c>
      <c r="M6253" s="93">
        <f t="shared" ca="1" si="788"/>
        <v>0.36881660936763139</v>
      </c>
      <c r="N6253" s="101">
        <f t="shared" ca="1" si="784"/>
        <v>-1.4150021932788801</v>
      </c>
      <c r="O6253" s="46">
        <f t="shared" ca="1" si="789"/>
        <v>0.45267721527750837</v>
      </c>
      <c r="P6253" s="46">
        <f t="shared" ca="1" si="790"/>
        <v>0.38648026347885517</v>
      </c>
      <c r="Q6253" s="47">
        <f t="shared" ca="1" si="785"/>
        <v>0.58507111887481478</v>
      </c>
      <c r="R6253" s="47">
        <f t="shared" ca="1" si="786"/>
        <v>-7.9372457501689558E-2</v>
      </c>
      <c r="S6253" s="97">
        <f t="shared" ca="1" si="791"/>
        <v>0.18665237888790942</v>
      </c>
      <c r="V6253">
        <v>6236</v>
      </c>
      <c r="W6253" s="46">
        <v>-0.35270022154784603</v>
      </c>
    </row>
    <row r="6254" spans="10:23">
      <c r="J6254">
        <v>6237</v>
      </c>
      <c r="K6254" s="93">
        <f t="shared" ca="1" si="787"/>
        <v>0.54428675004142646</v>
      </c>
      <c r="L6254" s="93">
        <f t="shared" ca="1" si="787"/>
        <v>0.22757902166773919</v>
      </c>
      <c r="M6254" s="93">
        <f t="shared" ca="1" si="788"/>
        <v>0.54428675004142646</v>
      </c>
      <c r="N6254" s="101">
        <f t="shared" ca="1" si="784"/>
        <v>0.38885924126168703</v>
      </c>
      <c r="O6254" s="46">
        <f t="shared" ca="1" si="789"/>
        <v>0.51566563905919249</v>
      </c>
      <c r="P6254" s="46">
        <f t="shared" ca="1" si="790"/>
        <v>0.41797447536969723</v>
      </c>
      <c r="Q6254" s="47">
        <f t="shared" ca="1" si="785"/>
        <v>0.71104796643818291</v>
      </c>
      <c r="R6254" s="47">
        <f t="shared" ca="1" si="786"/>
        <v>0.21229838890744451</v>
      </c>
      <c r="S6254" s="97">
        <f t="shared" ca="1" si="791"/>
        <v>0.36398201398331853</v>
      </c>
      <c r="V6254">
        <v>6237</v>
      </c>
      <c r="W6254" s="46">
        <v>-7.8898741178849097E-2</v>
      </c>
    </row>
    <row r="6255" spans="10:23">
      <c r="J6255">
        <v>6238</v>
      </c>
      <c r="K6255" s="93">
        <f t="shared" ca="1" si="787"/>
        <v>2.1010936056739862</v>
      </c>
      <c r="L6255" s="93">
        <f t="shared" ca="1" si="787"/>
        <v>0.29865377041422908</v>
      </c>
      <c r="M6255" s="93">
        <f t="shared" ca="1" si="788"/>
        <v>2.1010936056739862</v>
      </c>
      <c r="N6255" s="101">
        <f t="shared" ca="1" si="784"/>
        <v>0.95134352055766802</v>
      </c>
      <c r="O6255" s="46">
        <f t="shared" ca="1" si="789"/>
        <v>1.0745117743176871</v>
      </c>
      <c r="P6255" s="46">
        <f t="shared" ca="1" si="790"/>
        <v>0.69739754299894452</v>
      </c>
      <c r="Q6255" s="47">
        <f t="shared" ca="1" si="785"/>
        <v>1.8287402369551724</v>
      </c>
      <c r="R6255" s="47">
        <f t="shared" ca="1" si="786"/>
        <v>0.30324787243907492</v>
      </c>
      <c r="S6255" s="97">
        <f t="shared" ca="1" si="791"/>
        <v>0.68887982337838105</v>
      </c>
      <c r="V6255">
        <v>6238</v>
      </c>
      <c r="W6255" s="46">
        <v>9.1218503229793996E-2</v>
      </c>
    </row>
    <row r="6256" spans="10:23">
      <c r="J6256">
        <v>6239</v>
      </c>
      <c r="K6256" s="93">
        <f t="shared" ca="1" si="787"/>
        <v>1.3282557576131013</v>
      </c>
      <c r="L6256" s="93">
        <f t="shared" ca="1" si="787"/>
        <v>-0.30274372258196286</v>
      </c>
      <c r="M6256" s="93">
        <f t="shared" ca="1" si="788"/>
        <v>1.3282557576131013</v>
      </c>
      <c r="N6256" s="101">
        <f t="shared" ca="1" si="784"/>
        <v>0.13538889479866006</v>
      </c>
      <c r="O6256" s="46">
        <f t="shared" ca="1" si="789"/>
        <v>0.79708657991563059</v>
      </c>
      <c r="P6256" s="46">
        <f t="shared" ca="1" si="790"/>
        <v>0.55868494579791628</v>
      </c>
      <c r="Q6256" s="47">
        <f t="shared" ca="1" si="785"/>
        <v>1.2738898481510592</v>
      </c>
      <c r="R6256" s="47">
        <f t="shared" ca="1" si="786"/>
        <v>0.17131413752490024</v>
      </c>
      <c r="S6256" s="97">
        <f t="shared" ca="1" si="791"/>
        <v>0.4842003587202654</v>
      </c>
      <c r="V6256">
        <v>6239</v>
      </c>
      <c r="W6256" s="46">
        <v>1.00636393503051</v>
      </c>
    </row>
    <row r="6257" spans="10:23">
      <c r="J6257">
        <v>6240</v>
      </c>
      <c r="K6257" s="93">
        <f t="shared" ca="1" si="787"/>
        <v>1.4798850416377523</v>
      </c>
      <c r="L6257" s="93">
        <f t="shared" ca="1" si="787"/>
        <v>-0.47264549753090657</v>
      </c>
      <c r="M6257" s="93">
        <f t="shared" ca="1" si="788"/>
        <v>1.4798850416377523</v>
      </c>
      <c r="N6257" s="101">
        <f t="shared" ca="1" si="784"/>
        <v>2.2529392240844104E-2</v>
      </c>
      <c r="O6257" s="46">
        <f t="shared" ca="1" si="789"/>
        <v>0.85151686396956261</v>
      </c>
      <c r="P6257" s="46">
        <f t="shared" ca="1" si="790"/>
        <v>0.58590008782488234</v>
      </c>
      <c r="Q6257" s="47">
        <f t="shared" ca="1" si="785"/>
        <v>1.3827504162589233</v>
      </c>
      <c r="R6257" s="47">
        <f t="shared" ca="1" si="786"/>
        <v>0.15306560357099597</v>
      </c>
      <c r="S6257" s="97">
        <f t="shared" ca="1" si="791"/>
        <v>0.50229123377027929</v>
      </c>
      <c r="V6257">
        <v>6240</v>
      </c>
      <c r="W6257" s="46">
        <v>8.8884507211450095E-2</v>
      </c>
    </row>
    <row r="6258" spans="10:23">
      <c r="J6258">
        <v>6241</v>
      </c>
      <c r="K6258" s="93">
        <f t="shared" ca="1" si="787"/>
        <v>-0.40295396189530108</v>
      </c>
      <c r="L6258" s="93">
        <f t="shared" ca="1" si="787"/>
        <v>0.24625147421680918</v>
      </c>
      <c r="M6258" s="93">
        <f t="shared" ca="1" si="788"/>
        <v>-0.40295396189530108</v>
      </c>
      <c r="N6258" s="101">
        <f t="shared" ca="1" si="784"/>
        <v>0.10531848317118442</v>
      </c>
      <c r="O6258" s="46">
        <f t="shared" ca="1" si="789"/>
        <v>0.1756351406642867</v>
      </c>
      <c r="P6258" s="46">
        <f t="shared" ca="1" si="790"/>
        <v>0.24795922617224433</v>
      </c>
      <c r="Q6258" s="47">
        <f t="shared" ca="1" si="785"/>
        <v>3.0986969648371443E-2</v>
      </c>
      <c r="R6258" s="47">
        <f t="shared" ca="1" si="786"/>
        <v>0.16645197780280899</v>
      </c>
      <c r="S6258" s="97">
        <f t="shared" ca="1" si="791"/>
        <v>0.17104355923354786</v>
      </c>
      <c r="V6258">
        <v>6241</v>
      </c>
      <c r="W6258" s="46">
        <v>-0.497302061506536</v>
      </c>
    </row>
    <row r="6259" spans="10:23">
      <c r="J6259">
        <v>6242</v>
      </c>
      <c r="K6259" s="93">
        <f t="shared" ca="1" si="787"/>
        <v>1.0399265579824242</v>
      </c>
      <c r="L6259" s="93">
        <f t="shared" ca="1" si="787"/>
        <v>6.7309629960122991E-2</v>
      </c>
      <c r="M6259" s="93">
        <f t="shared" ca="1" si="788"/>
        <v>1.0399265579824242</v>
      </c>
      <c r="N6259" s="101">
        <f t="shared" ca="1" si="784"/>
        <v>0.39453510332399921</v>
      </c>
      <c r="O6259" s="46">
        <f t="shared" ca="1" si="789"/>
        <v>0.69358519930903761</v>
      </c>
      <c r="P6259" s="46">
        <f t="shared" ca="1" si="790"/>
        <v>0.50693425549461979</v>
      </c>
      <c r="Q6259" s="47">
        <f t="shared" ca="1" si="785"/>
        <v>1.0668870869378733</v>
      </c>
      <c r="R6259" s="47">
        <f t="shared" ca="1" si="786"/>
        <v>0.21321613317544463</v>
      </c>
      <c r="S6259" s="97">
        <f t="shared" ca="1" si="791"/>
        <v>0.45340066624224112</v>
      </c>
      <c r="V6259">
        <v>6242</v>
      </c>
      <c r="W6259" s="46">
        <v>0.64617931418432895</v>
      </c>
    </row>
    <row r="6260" spans="10:23">
      <c r="J6260">
        <v>6243</v>
      </c>
      <c r="K6260" s="93">
        <f t="shared" ca="1" si="787"/>
        <v>-0.43792923991800009</v>
      </c>
      <c r="L6260" s="93">
        <f t="shared" ca="1" si="787"/>
        <v>-0.80457784071438265</v>
      </c>
      <c r="M6260" s="93">
        <f t="shared" ca="1" si="788"/>
        <v>-0.43792923991800009</v>
      </c>
      <c r="N6260" s="101">
        <f t="shared" ca="1" si="784"/>
        <v>-0.90207804699767546</v>
      </c>
      <c r="O6260" s="46">
        <f t="shared" ca="1" si="789"/>
        <v>0.16308008357299783</v>
      </c>
      <c r="P6260" s="46">
        <f t="shared" ca="1" si="790"/>
        <v>0.24168169762659991</v>
      </c>
      <c r="Q6260" s="47">
        <f t="shared" ca="1" si="785"/>
        <v>5.8768554657936956E-3</v>
      </c>
      <c r="R6260" s="47">
        <f t="shared" ca="1" si="786"/>
        <v>3.5635247333455633E-3</v>
      </c>
      <c r="S6260" s="97">
        <f t="shared" ca="1" si="791"/>
        <v>8.3321804153171697E-2</v>
      </c>
      <c r="V6260">
        <v>6243</v>
      </c>
      <c r="W6260" s="46">
        <v>-0.116862218011722</v>
      </c>
    </row>
    <row r="6261" spans="10:23">
      <c r="J6261">
        <v>6244</v>
      </c>
      <c r="K6261" s="93">
        <f t="shared" ca="1" si="787"/>
        <v>-0.53235709170774859</v>
      </c>
      <c r="L6261" s="93">
        <f t="shared" ca="1" si="787"/>
        <v>-0.59548384681917832</v>
      </c>
      <c r="M6261" s="93">
        <f t="shared" ca="1" si="788"/>
        <v>-0.53235709170774859</v>
      </c>
      <c r="N6261" s="101">
        <f t="shared" ca="1" si="784"/>
        <v>-0.73386972186343025</v>
      </c>
      <c r="O6261" s="46">
        <f t="shared" ca="1" si="789"/>
        <v>0.12918336745658454</v>
      </c>
      <c r="P6261" s="46">
        <f t="shared" ca="1" si="790"/>
        <v>0.22473333956839325</v>
      </c>
      <c r="Q6261" s="47">
        <f t="shared" ca="1" si="785"/>
        <v>-6.1916576767032883E-2</v>
      </c>
      <c r="R6261" s="47">
        <f t="shared" ca="1" si="786"/>
        <v>3.0761547611119322E-2</v>
      </c>
      <c r="S6261" s="97">
        <f t="shared" ca="1" si="791"/>
        <v>7.9972457533851932E-2</v>
      </c>
      <c r="V6261">
        <v>6244</v>
      </c>
      <c r="W6261" s="46">
        <v>7.9023572148641998E-3</v>
      </c>
    </row>
    <row r="6262" spans="10:23">
      <c r="J6262">
        <v>6245</v>
      </c>
      <c r="K6262" s="93">
        <f t="shared" ca="1" si="787"/>
        <v>0.50169099913817294</v>
      </c>
      <c r="L6262" s="93">
        <f t="shared" ca="1" si="787"/>
        <v>-0.83867220808882759</v>
      </c>
      <c r="M6262" s="93">
        <f t="shared" ca="1" si="788"/>
        <v>0.50169099913817294</v>
      </c>
      <c r="N6262" s="101">
        <f t="shared" ca="1" si="784"/>
        <v>-0.63558202841350431</v>
      </c>
      <c r="O6262" s="46">
        <f t="shared" ca="1" si="789"/>
        <v>0.50037506484018013</v>
      </c>
      <c r="P6262" s="46">
        <f t="shared" ca="1" si="790"/>
        <v>0.41032918826019105</v>
      </c>
      <c r="Q6262" s="47">
        <f t="shared" ca="1" si="785"/>
        <v>0.6804668180001584</v>
      </c>
      <c r="R6262" s="47">
        <f t="shared" ca="1" si="786"/>
        <v>4.6653929471061284E-2</v>
      </c>
      <c r="S6262" s="97">
        <f t="shared" ca="1" si="791"/>
        <v>0.27351449715562071</v>
      </c>
      <c r="V6262">
        <v>6245</v>
      </c>
      <c r="W6262" s="46">
        <v>1.20614557630449E-2</v>
      </c>
    </row>
    <row r="6263" spans="10:23">
      <c r="J6263">
        <v>6246</v>
      </c>
      <c r="K6263" s="93">
        <f t="shared" ca="1" si="787"/>
        <v>-1.1218807826982526</v>
      </c>
      <c r="L6263" s="93">
        <f t="shared" ca="1" si="787"/>
        <v>-1.1318314604211206</v>
      </c>
      <c r="M6263" s="93">
        <f t="shared" ca="1" si="788"/>
        <v>-1.1218807826982526</v>
      </c>
      <c r="N6263" s="101">
        <f t="shared" ca="1" si="784"/>
        <v>-1.4298536362268655</v>
      </c>
      <c r="O6263" s="46">
        <f t="shared" ca="1" si="789"/>
        <v>-8.2437640738104667E-2</v>
      </c>
      <c r="P6263" s="46">
        <f t="shared" ca="1" si="790"/>
        <v>0.11892283547104865</v>
      </c>
      <c r="Q6263" s="47">
        <f t="shared" ca="1" si="785"/>
        <v>-0.4851585931564113</v>
      </c>
      <c r="R6263" s="47">
        <f t="shared" ca="1" si="786"/>
        <v>-8.1773824287458829E-2</v>
      </c>
      <c r="S6263" s="97">
        <f t="shared" ca="1" si="791"/>
        <v>-8.2105732512781748E-2</v>
      </c>
      <c r="V6263">
        <v>6246</v>
      </c>
      <c r="W6263" s="46">
        <v>9.6803725073604893E-2</v>
      </c>
    </row>
    <row r="6264" spans="10:23">
      <c r="J6264">
        <v>6247</v>
      </c>
      <c r="K6264" s="93">
        <f t="shared" ca="1" si="787"/>
        <v>0.6198331139686255</v>
      </c>
      <c r="L6264" s="93">
        <f t="shared" ca="1" si="787"/>
        <v>1.954866340788493</v>
      </c>
      <c r="M6264" s="93">
        <f t="shared" ca="1" si="788"/>
        <v>0.6198331139686255</v>
      </c>
      <c r="N6264" s="101">
        <f t="shared" ca="1" si="784"/>
        <v>2.0504967481880865</v>
      </c>
      <c r="O6264" s="46">
        <f t="shared" ca="1" si="789"/>
        <v>0.54278447744354208</v>
      </c>
      <c r="P6264" s="46">
        <f t="shared" ca="1" si="790"/>
        <v>0.43153389456187202</v>
      </c>
      <c r="Q6264" s="47">
        <f t="shared" ca="1" si="785"/>
        <v>0.76528564320688219</v>
      </c>
      <c r="R6264" s="47">
        <f t="shared" ca="1" si="786"/>
        <v>0.48097269436695672</v>
      </c>
      <c r="S6264" s="97">
        <f t="shared" ca="1" si="791"/>
        <v>0.51187858590524937</v>
      </c>
      <c r="V6264">
        <v>6247</v>
      </c>
      <c r="W6264" s="46">
        <v>-7.63154691102884E-2</v>
      </c>
    </row>
    <row r="6265" spans="10:23">
      <c r="J6265">
        <v>6248</v>
      </c>
      <c r="K6265" s="93">
        <f t="shared" ca="1" si="787"/>
        <v>-1.8110257401369598</v>
      </c>
      <c r="L6265" s="93">
        <f t="shared" ca="1" si="787"/>
        <v>-0.24232036869022186</v>
      </c>
      <c r="M6265" s="93">
        <f t="shared" ca="1" si="788"/>
        <v>-1.8110257401369598</v>
      </c>
      <c r="N6265" s="101">
        <f t="shared" ca="1" si="784"/>
        <v>-0.80568668093685769</v>
      </c>
      <c r="O6265" s="46">
        <f t="shared" ca="1" si="789"/>
        <v>-0.32981964236798411</v>
      </c>
      <c r="P6265" s="46">
        <f t="shared" ca="1" si="790"/>
        <v>-4.7681653438910732E-3</v>
      </c>
      <c r="Q6265" s="47">
        <f t="shared" ca="1" si="785"/>
        <v>-0.97992259641617019</v>
      </c>
      <c r="R6265" s="47">
        <f t="shared" ca="1" si="786"/>
        <v>1.9149284696472674E-2</v>
      </c>
      <c r="S6265" s="97">
        <f t="shared" ca="1" si="791"/>
        <v>-0.15533517883575571</v>
      </c>
      <c r="V6265">
        <v>6248</v>
      </c>
      <c r="W6265" s="46">
        <v>0.35997732809559402</v>
      </c>
    </row>
    <row r="6266" spans="10:23">
      <c r="J6266">
        <v>6249</v>
      </c>
      <c r="K6266" s="93">
        <f t="shared" ca="1" si="787"/>
        <v>-0.66633590711781299</v>
      </c>
      <c r="L6266" s="93">
        <f t="shared" ca="1" si="787"/>
        <v>-0.26311682743965109</v>
      </c>
      <c r="M6266" s="93">
        <f t="shared" ca="1" si="788"/>
        <v>-0.66633590711781299</v>
      </c>
      <c r="N6266" s="101">
        <f t="shared" ca="1" si="784"/>
        <v>-0.46136640741367679</v>
      </c>
      <c r="O6266" s="46">
        <f t="shared" ca="1" si="789"/>
        <v>8.1089062805026951E-2</v>
      </c>
      <c r="P6266" s="46">
        <f t="shared" ca="1" si="790"/>
        <v>0.20068618724261444</v>
      </c>
      <c r="Q6266" s="47">
        <f t="shared" ca="1" si="785"/>
        <v>-0.15810518607014806</v>
      </c>
      <c r="R6266" s="47">
        <f t="shared" ca="1" si="786"/>
        <v>7.4823286973653785E-2</v>
      </c>
      <c r="S6266" s="97">
        <f t="shared" ca="1" si="791"/>
        <v>7.7956174889340368E-2</v>
      </c>
      <c r="V6266">
        <v>6249</v>
      </c>
      <c r="W6266" s="46">
        <v>1.4735236592482699</v>
      </c>
    </row>
    <row r="6267" spans="10:23">
      <c r="J6267">
        <v>6250</v>
      </c>
      <c r="K6267" s="93">
        <f t="shared" ca="1" si="787"/>
        <v>1.5534206367460413</v>
      </c>
      <c r="L6267" s="93">
        <f t="shared" ca="1" si="787"/>
        <v>0.55048397330382015</v>
      </c>
      <c r="M6267" s="93">
        <f t="shared" ca="1" si="788"/>
        <v>1.5534206367460413</v>
      </c>
      <c r="N6267" s="101">
        <f t="shared" ca="1" si="784"/>
        <v>1.0159272117873033</v>
      </c>
      <c r="O6267" s="46">
        <f t="shared" ca="1" si="789"/>
        <v>0.87791389773230444</v>
      </c>
      <c r="P6267" s="46">
        <f t="shared" ca="1" si="790"/>
        <v>0.5990986047062532</v>
      </c>
      <c r="Q6267" s="47">
        <f t="shared" ca="1" si="785"/>
        <v>1.4355444837844069</v>
      </c>
      <c r="R6267" s="47">
        <f t="shared" ca="1" si="786"/>
        <v>0.31369057026745417</v>
      </c>
      <c r="S6267" s="97">
        <f t="shared" ca="1" si="791"/>
        <v>0.5958022339998793</v>
      </c>
      <c r="V6267">
        <v>6250</v>
      </c>
      <c r="W6267" s="46">
        <v>0.45405486661995598</v>
      </c>
    </row>
    <row r="6268" spans="10:23">
      <c r="J6268">
        <v>6251</v>
      </c>
      <c r="K6268" s="93">
        <f t="shared" ca="1" si="787"/>
        <v>-0.11587402355382154</v>
      </c>
      <c r="L6268" s="93">
        <f t="shared" ca="1" si="787"/>
        <v>-4.7952073138550898E-2</v>
      </c>
      <c r="M6268" s="93">
        <f t="shared" ca="1" si="788"/>
        <v>-0.11587402355382154</v>
      </c>
      <c r="N6268" s="101">
        <f t="shared" ca="1" si="784"/>
        <v>-8.2313093345125238E-2</v>
      </c>
      <c r="O6268" s="46">
        <f t="shared" ca="1" si="789"/>
        <v>0.27868807460527689</v>
      </c>
      <c r="P6268" s="46">
        <f t="shared" ca="1" si="790"/>
        <v>0.29948569314273943</v>
      </c>
      <c r="Q6268" s="47">
        <f t="shared" ca="1" si="785"/>
        <v>0.23709283753035182</v>
      </c>
      <c r="R6268" s="47">
        <f t="shared" ca="1" si="786"/>
        <v>0.13611336105116764</v>
      </c>
      <c r="S6268" s="97">
        <f t="shared" ca="1" si="791"/>
        <v>0.20740071782822228</v>
      </c>
      <c r="V6268">
        <v>6251</v>
      </c>
      <c r="W6268" s="46">
        <v>0.30992394152703401</v>
      </c>
    </row>
    <row r="6269" spans="10:23">
      <c r="J6269">
        <v>6252</v>
      </c>
      <c r="K6269" s="93">
        <f t="shared" ca="1" si="787"/>
        <v>-0.92557039531629648</v>
      </c>
      <c r="L6269" s="93">
        <f t="shared" ca="1" si="787"/>
        <v>-0.83400436284220492</v>
      </c>
      <c r="M6269" s="93">
        <f t="shared" ca="1" si="788"/>
        <v>-0.92557039531629648</v>
      </c>
      <c r="N6269" s="101">
        <f t="shared" ca="1" si="784"/>
        <v>-1.0850576648869577</v>
      </c>
      <c r="O6269" s="46">
        <f t="shared" ca="1" si="789"/>
        <v>-1.1968204595412424E-2</v>
      </c>
      <c r="P6269" s="46">
        <f t="shared" ca="1" si="790"/>
        <v>0.15415755354239477</v>
      </c>
      <c r="Q6269" s="47">
        <f t="shared" ca="1" si="785"/>
        <v>-0.34421972087102681</v>
      </c>
      <c r="R6269" s="47">
        <f t="shared" ca="1" si="786"/>
        <v>-2.6022905245950384E-2</v>
      </c>
      <c r="S6269" s="97">
        <f t="shared" ca="1" si="791"/>
        <v>-1.8995554920681404E-2</v>
      </c>
      <c r="V6269">
        <v>6252</v>
      </c>
      <c r="W6269" s="46">
        <v>0.53514538522314503</v>
      </c>
    </row>
    <row r="6270" spans="10:23">
      <c r="J6270">
        <v>6253</v>
      </c>
      <c r="K6270" s="93">
        <f t="shared" ca="1" si="787"/>
        <v>-0.77914646393829623</v>
      </c>
      <c r="L6270" s="93">
        <f t="shared" ca="1" si="787"/>
        <v>-0.62469490449179677</v>
      </c>
      <c r="M6270" s="93">
        <f t="shared" ca="1" si="788"/>
        <v>-0.77914646393829623</v>
      </c>
      <c r="N6270" s="101">
        <f t="shared" ca="1" si="784"/>
        <v>-0.84004879130026966</v>
      </c>
      <c r="O6270" s="46">
        <f t="shared" ca="1" si="789"/>
        <v>4.0593516766420867E-2</v>
      </c>
      <c r="P6270" s="46">
        <f t="shared" ca="1" si="790"/>
        <v>0.18043841422331142</v>
      </c>
      <c r="Q6270" s="47">
        <f t="shared" ca="1" si="785"/>
        <v>-0.23909627814736023</v>
      </c>
      <c r="R6270" s="47">
        <f t="shared" ca="1" si="786"/>
        <v>1.3593189520762522E-2</v>
      </c>
      <c r="S6270" s="97">
        <f t="shared" ca="1" si="791"/>
        <v>2.7093353143591695E-2</v>
      </c>
      <c r="V6270">
        <v>6253</v>
      </c>
      <c r="W6270" s="46">
        <v>0.88854100514534295</v>
      </c>
    </row>
    <row r="6271" spans="10:23">
      <c r="J6271">
        <v>6254</v>
      </c>
      <c r="K6271" s="93">
        <f t="shared" ca="1" si="787"/>
        <v>0.26011171333697819</v>
      </c>
      <c r="L6271" s="93">
        <f t="shared" ca="1" si="787"/>
        <v>0.65249474265232954</v>
      </c>
      <c r="M6271" s="93">
        <f t="shared" ca="1" si="788"/>
        <v>0.26011171333697819</v>
      </c>
      <c r="N6271" s="101">
        <f t="shared" ca="1" si="784"/>
        <v>0.7013406559746902</v>
      </c>
      <c r="O6271" s="46">
        <f t="shared" ca="1" si="789"/>
        <v>0.41365547612559317</v>
      </c>
      <c r="P6271" s="46">
        <f t="shared" ca="1" si="790"/>
        <v>0.36696939390289757</v>
      </c>
      <c r="Q6271" s="47">
        <f t="shared" ca="1" si="785"/>
        <v>0.50702764057098437</v>
      </c>
      <c r="R6271" s="47">
        <f t="shared" ca="1" si="786"/>
        <v>0.26282428683467557</v>
      </c>
      <c r="S6271" s="97">
        <f t="shared" ca="1" si="791"/>
        <v>0.3382398814801344</v>
      </c>
      <c r="V6271">
        <v>6254</v>
      </c>
      <c r="W6271" s="46">
        <v>-0.106613636350786</v>
      </c>
    </row>
    <row r="6272" spans="10:23">
      <c r="J6272">
        <v>6255</v>
      </c>
      <c r="K6272" s="93">
        <f t="shared" ca="1" si="787"/>
        <v>0.50305953388057623</v>
      </c>
      <c r="L6272" s="93">
        <f t="shared" ca="1" si="787"/>
        <v>-1.1308162220260487</v>
      </c>
      <c r="M6272" s="93">
        <f t="shared" ca="1" si="788"/>
        <v>0.50305953388057623</v>
      </c>
      <c r="N6272" s="101">
        <f t="shared" ca="1" si="784"/>
        <v>-0.91212363180624656</v>
      </c>
      <c r="O6272" s="46">
        <f t="shared" ca="1" si="789"/>
        <v>0.50086632703432588</v>
      </c>
      <c r="P6272" s="46">
        <f t="shared" ca="1" si="790"/>
        <v>0.41057481935726392</v>
      </c>
      <c r="Q6272" s="47">
        <f t="shared" ca="1" si="785"/>
        <v>0.68144934238844979</v>
      </c>
      <c r="R6272" s="47">
        <f t="shared" ca="1" si="786"/>
        <v>1.9392291152417751E-3</v>
      </c>
      <c r="S6272" s="97">
        <f t="shared" ca="1" si="791"/>
        <v>0.25140277807478384</v>
      </c>
      <c r="V6272">
        <v>6255</v>
      </c>
      <c r="W6272" s="46">
        <v>6.4007974757170003E-2</v>
      </c>
    </row>
    <row r="6273" spans="10:23">
      <c r="J6273">
        <v>6256</v>
      </c>
      <c r="K6273" s="93">
        <f t="shared" ca="1" si="787"/>
        <v>-0.91680966388803498</v>
      </c>
      <c r="L6273" s="93">
        <f t="shared" ca="1" si="787"/>
        <v>0.41423529907039436</v>
      </c>
      <c r="M6273" s="93">
        <f t="shared" ca="1" si="788"/>
        <v>-0.91680966388803498</v>
      </c>
      <c r="N6273" s="101">
        <f t="shared" ca="1" si="784"/>
        <v>0.10116348252401886</v>
      </c>
      <c r="O6273" s="46">
        <f t="shared" ca="1" si="789"/>
        <v>-8.8233694586656308E-3</v>
      </c>
      <c r="P6273" s="46">
        <f t="shared" ca="1" si="790"/>
        <v>0.15572997111076817</v>
      </c>
      <c r="Q6273" s="47">
        <f t="shared" ca="1" si="785"/>
        <v>-0.33793005059753323</v>
      </c>
      <c r="R6273" s="47">
        <f t="shared" ca="1" si="786"/>
        <v>0.16578014540349947</v>
      </c>
      <c r="S6273" s="97">
        <f t="shared" ca="1" si="791"/>
        <v>7.8478387972416921E-2</v>
      </c>
      <c r="V6273">
        <v>6256</v>
      </c>
      <c r="W6273" s="46">
        <v>1.00177131632409</v>
      </c>
    </row>
    <row r="6274" spans="10:23">
      <c r="J6274">
        <v>6257</v>
      </c>
      <c r="K6274" s="93">
        <f t="shared" ca="1" si="787"/>
        <v>1.2347660126092181</v>
      </c>
      <c r="L6274" s="93">
        <f t="shared" ca="1" si="787"/>
        <v>-1.0482132426040438</v>
      </c>
      <c r="M6274" s="93">
        <f t="shared" ca="1" si="788"/>
        <v>1.2347660126092181</v>
      </c>
      <c r="N6274" s="101">
        <f t="shared" ca="1" si="784"/>
        <v>-0.6011100606613895</v>
      </c>
      <c r="O6274" s="46">
        <f t="shared" ca="1" si="789"/>
        <v>0.76352661549699152</v>
      </c>
      <c r="P6274" s="46">
        <f t="shared" ca="1" si="790"/>
        <v>0.54190496358859674</v>
      </c>
      <c r="Q6274" s="47">
        <f t="shared" ca="1" si="785"/>
        <v>1.2067699193137811</v>
      </c>
      <c r="R6274" s="47">
        <f t="shared" ca="1" si="786"/>
        <v>5.2227787761461794E-2</v>
      </c>
      <c r="S6274" s="97">
        <f t="shared" ca="1" si="791"/>
        <v>0.40787720162922664</v>
      </c>
      <c r="V6274">
        <v>6257</v>
      </c>
      <c r="W6274" s="46">
        <v>9.5288535796512003E-2</v>
      </c>
    </row>
    <row r="6275" spans="10:23">
      <c r="J6275">
        <v>6258</v>
      </c>
      <c r="K6275" s="93">
        <f t="shared" ca="1" si="787"/>
        <v>-9.7485883429401177E-2</v>
      </c>
      <c r="L6275" s="93">
        <f t="shared" ca="1" si="787"/>
        <v>-1.1054651434710983</v>
      </c>
      <c r="M6275" s="93">
        <f t="shared" ca="1" si="788"/>
        <v>-9.7485883429401177E-2</v>
      </c>
      <c r="N6275" s="101">
        <f t="shared" ca="1" si="784"/>
        <v>-1.0790756155384855</v>
      </c>
      <c r="O6275" s="46">
        <f t="shared" ca="1" si="789"/>
        <v>0.2852888555601813</v>
      </c>
      <c r="P6275" s="46">
        <f t="shared" ca="1" si="790"/>
        <v>0.3027860836201916</v>
      </c>
      <c r="Q6275" s="47">
        <f t="shared" ca="1" si="785"/>
        <v>0.25029439944016063</v>
      </c>
      <c r="R6275" s="47">
        <f t="shared" ca="1" si="786"/>
        <v>-2.5055652793339211E-2</v>
      </c>
      <c r="S6275" s="97">
        <f t="shared" ca="1" si="791"/>
        <v>0.13011660138342104</v>
      </c>
      <c r="V6275">
        <v>6258</v>
      </c>
      <c r="W6275" s="46">
        <v>6.4499748099719506E-2</v>
      </c>
    </row>
    <row r="6276" spans="10:23">
      <c r="J6276">
        <v>6259</v>
      </c>
      <c r="K6276" s="93">
        <f t="shared" ca="1" si="787"/>
        <v>-1.7107283086441973</v>
      </c>
      <c r="L6276" s="93">
        <f t="shared" ca="1" si="787"/>
        <v>0.7458425588383566</v>
      </c>
      <c r="M6276" s="93">
        <f t="shared" ca="1" si="788"/>
        <v>-1.7107283086441973</v>
      </c>
      <c r="N6276" s="101">
        <f t="shared" ca="1" si="784"/>
        <v>0.16307081108732957</v>
      </c>
      <c r="O6276" s="46">
        <f t="shared" ca="1" si="789"/>
        <v>-0.29381592632363929</v>
      </c>
      <c r="P6276" s="46">
        <f t="shared" ca="1" si="790"/>
        <v>1.3233692678281339E-2</v>
      </c>
      <c r="Q6276" s="47">
        <f t="shared" ca="1" si="785"/>
        <v>-0.90791516432748054</v>
      </c>
      <c r="R6276" s="47">
        <f t="shared" ca="1" si="786"/>
        <v>0.17579009548904365</v>
      </c>
      <c r="S6276" s="97">
        <f t="shared" ca="1" si="791"/>
        <v>-5.901291541729782E-2</v>
      </c>
      <c r="V6276">
        <v>6259</v>
      </c>
      <c r="W6276" s="46">
        <v>0.66619856717880399</v>
      </c>
    </row>
    <row r="6277" spans="10:23">
      <c r="J6277">
        <v>6260</v>
      </c>
      <c r="K6277" s="93">
        <f t="shared" ca="1" si="787"/>
        <v>0.92508533835249918</v>
      </c>
      <c r="L6277" s="93">
        <f t="shared" ca="1" si="787"/>
        <v>-0.20188497617200218</v>
      </c>
      <c r="M6277" s="93">
        <f t="shared" ca="1" si="788"/>
        <v>0.92508533835249918</v>
      </c>
      <c r="N6277" s="101">
        <f t="shared" ca="1" si="784"/>
        <v>0.10279413875409793</v>
      </c>
      <c r="O6277" s="46">
        <f t="shared" ca="1" si="789"/>
        <v>0.65236070731354301</v>
      </c>
      <c r="P6277" s="46">
        <f t="shared" ca="1" si="790"/>
        <v>0.48632200949687249</v>
      </c>
      <c r="Q6277" s="47">
        <f t="shared" ca="1" si="785"/>
        <v>0.98443810294688405</v>
      </c>
      <c r="R6277" s="47">
        <f t="shared" ca="1" si="786"/>
        <v>0.16604381026917173</v>
      </c>
      <c r="S6277" s="97">
        <f t="shared" ca="1" si="791"/>
        <v>0.40920225879135735</v>
      </c>
      <c r="V6277">
        <v>6260</v>
      </c>
      <c r="W6277" s="46">
        <v>1.41499201054253</v>
      </c>
    </row>
    <row r="6278" spans="10:23">
      <c r="J6278">
        <v>6261</v>
      </c>
      <c r="K6278" s="93">
        <f t="shared" ca="1" si="787"/>
        <v>-0.5208691075331513</v>
      </c>
      <c r="L6278" s="93">
        <f t="shared" ca="1" si="787"/>
        <v>-0.970799084752758</v>
      </c>
      <c r="M6278" s="93">
        <f t="shared" ca="1" si="788"/>
        <v>-0.5208691075331513</v>
      </c>
      <c r="N6278" s="101">
        <f t="shared" ca="1" si="784"/>
        <v>-1.0860463525323512</v>
      </c>
      <c r="O6278" s="46">
        <f t="shared" ca="1" si="789"/>
        <v>0.13330720307219524</v>
      </c>
      <c r="P6278" s="46">
        <f t="shared" ca="1" si="790"/>
        <v>0.2267952573761986</v>
      </c>
      <c r="Q6278" s="47">
        <f t="shared" ca="1" si="785"/>
        <v>-5.3668905535811495E-2</v>
      </c>
      <c r="R6278" s="47">
        <f t="shared" ca="1" si="786"/>
        <v>-2.6182768612861174E-2</v>
      </c>
      <c r="S6278" s="97">
        <f t="shared" ca="1" si="791"/>
        <v>5.3562217229667031E-2</v>
      </c>
      <c r="V6278">
        <v>6261</v>
      </c>
      <c r="W6278" s="46">
        <v>-0.16559348769993101</v>
      </c>
    </row>
    <row r="6279" spans="10:23">
      <c r="J6279">
        <v>6262</v>
      </c>
      <c r="K6279" s="93">
        <f t="shared" ca="1" si="787"/>
        <v>0.55737125490352057</v>
      </c>
      <c r="L6279" s="93">
        <f t="shared" ca="1" si="787"/>
        <v>0.36683724810303275</v>
      </c>
      <c r="M6279" s="93">
        <f t="shared" ca="1" si="788"/>
        <v>0.55737125490352057</v>
      </c>
      <c r="N6279" s="101">
        <f t="shared" ca="1" si="784"/>
        <v>0.52504879064005283</v>
      </c>
      <c r="O6279" s="46">
        <f t="shared" ca="1" si="789"/>
        <v>0.52036257686332432</v>
      </c>
      <c r="P6279" s="46">
        <f t="shared" ca="1" si="790"/>
        <v>0.42032294427176314</v>
      </c>
      <c r="Q6279" s="47">
        <f t="shared" ca="1" si="785"/>
        <v>0.72044184204644668</v>
      </c>
      <c r="R6279" s="47">
        <f t="shared" ca="1" si="786"/>
        <v>0.23431921621638002</v>
      </c>
      <c r="S6279" s="97">
        <f t="shared" ca="1" si="791"/>
        <v>0.37734089653985214</v>
      </c>
      <c r="V6279">
        <v>6262</v>
      </c>
      <c r="W6279" s="46">
        <v>0.52352839763333503</v>
      </c>
    </row>
    <row r="6280" spans="10:23">
      <c r="J6280">
        <v>6263</v>
      </c>
      <c r="K6280" s="93">
        <f t="shared" ca="1" si="787"/>
        <v>-0.99735167627138999</v>
      </c>
      <c r="L6280" s="93">
        <f t="shared" ca="1" si="787"/>
        <v>0.88232992746912942</v>
      </c>
      <c r="M6280" s="93">
        <f t="shared" ca="1" si="788"/>
        <v>-0.99735167627138999</v>
      </c>
      <c r="N6280" s="101">
        <f t="shared" ca="1" si="784"/>
        <v>0.51934196340052874</v>
      </c>
      <c r="O6280" s="46">
        <f t="shared" ca="1" si="789"/>
        <v>-3.7735493132537268E-2</v>
      </c>
      <c r="P6280" s="46">
        <f t="shared" ca="1" si="790"/>
        <v>0.14127390927383235</v>
      </c>
      <c r="Q6280" s="47">
        <f t="shared" ca="1" si="785"/>
        <v>-0.3957542979452765</v>
      </c>
      <c r="R6280" s="47">
        <f t="shared" ca="1" si="786"/>
        <v>0.23339646511178275</v>
      </c>
      <c r="S6280" s="97">
        <f t="shared" ca="1" si="791"/>
        <v>9.783048598962274E-2</v>
      </c>
      <c r="V6280">
        <v>6263</v>
      </c>
      <c r="W6280" s="46">
        <v>1.5535511440183101</v>
      </c>
    </row>
    <row r="6281" spans="10:23">
      <c r="J6281">
        <v>6264</v>
      </c>
      <c r="K6281" s="93">
        <f t="shared" ca="1" si="787"/>
        <v>-1.1054133691853665</v>
      </c>
      <c r="L6281" s="93">
        <f t="shared" ca="1" si="787"/>
        <v>0.85485104453080629</v>
      </c>
      <c r="M6281" s="93">
        <f t="shared" ca="1" si="788"/>
        <v>-1.1054133691853665</v>
      </c>
      <c r="N6281" s="101">
        <f t="shared" ca="1" si="784"/>
        <v>0.45892365389503159</v>
      </c>
      <c r="O6281" s="46">
        <f t="shared" ca="1" si="789"/>
        <v>-7.6526342001152048E-2</v>
      </c>
      <c r="P6281" s="46">
        <f t="shared" ca="1" si="790"/>
        <v>0.12187848483952496</v>
      </c>
      <c r="Q6281" s="47">
        <f t="shared" ca="1" si="785"/>
        <v>-0.47333599568250606</v>
      </c>
      <c r="R6281" s="47">
        <f t="shared" ca="1" si="786"/>
        <v>0.22362727822489437</v>
      </c>
      <c r="S6281" s="97">
        <f t="shared" ca="1" si="791"/>
        <v>7.3550468111871159E-2</v>
      </c>
      <c r="V6281">
        <v>6264</v>
      </c>
      <c r="W6281" s="46">
        <v>-4.4648510706644801E-2</v>
      </c>
    </row>
    <row r="6282" spans="10:23">
      <c r="J6282">
        <v>6265</v>
      </c>
      <c r="K6282" s="93">
        <f t="shared" ca="1" si="787"/>
        <v>1.2871562359905957</v>
      </c>
      <c r="L6282" s="93">
        <f t="shared" ca="1" si="787"/>
        <v>-1.7255179203265869</v>
      </c>
      <c r="M6282" s="93">
        <f t="shared" ca="1" si="788"/>
        <v>1.2871562359905957</v>
      </c>
      <c r="N6282" s="101">
        <f t="shared" ca="1" si="784"/>
        <v>-1.2265899725497966</v>
      </c>
      <c r="O6282" s="46">
        <f t="shared" ca="1" si="789"/>
        <v>0.78233310633179443</v>
      </c>
      <c r="P6282" s="46">
        <f t="shared" ca="1" si="790"/>
        <v>0.5513082090059982</v>
      </c>
      <c r="Q6282" s="47">
        <f t="shared" ca="1" si="785"/>
        <v>1.2443829009833869</v>
      </c>
      <c r="R6282" s="47">
        <f t="shared" ca="1" si="786"/>
        <v>-4.890761644372163E-2</v>
      </c>
      <c r="S6282" s="97">
        <f t="shared" ca="1" si="791"/>
        <v>0.36671274494403638</v>
      </c>
      <c r="V6282">
        <v>6265</v>
      </c>
      <c r="W6282" s="46">
        <v>1.52446616941594</v>
      </c>
    </row>
    <row r="6283" spans="10:23">
      <c r="J6283">
        <v>6266</v>
      </c>
      <c r="K6283" s="93">
        <f t="shared" ca="1" si="787"/>
        <v>-0.86341387638830858</v>
      </c>
      <c r="L6283" s="93">
        <f t="shared" ca="1" si="787"/>
        <v>-1.5985061791007835</v>
      </c>
      <c r="M6283" s="93">
        <f t="shared" ca="1" si="788"/>
        <v>-0.86341387638830858</v>
      </c>
      <c r="N6283" s="101">
        <f t="shared" ca="1" si="784"/>
        <v>-1.7901018168018064</v>
      </c>
      <c r="O6283" s="46">
        <f t="shared" ca="1" si="789"/>
        <v>1.0344088196947876E-2</v>
      </c>
      <c r="P6283" s="46">
        <f t="shared" ca="1" si="790"/>
        <v>0.16531369993857492</v>
      </c>
      <c r="Q6283" s="47">
        <f t="shared" ca="1" si="785"/>
        <v>-0.29959513528630621</v>
      </c>
      <c r="R6283" s="47">
        <f t="shared" ca="1" si="786"/>
        <v>-0.14002324951141198</v>
      </c>
      <c r="S6283" s="97">
        <f t="shared" ca="1" si="791"/>
        <v>-6.4839580657232054E-2</v>
      </c>
      <c r="V6283">
        <v>6266</v>
      </c>
      <c r="W6283" s="46">
        <v>0.58704105385183403</v>
      </c>
    </row>
    <row r="6284" spans="10:23">
      <c r="J6284">
        <v>6267</v>
      </c>
      <c r="K6284" s="93">
        <f t="shared" ca="1" si="787"/>
        <v>-1.2043865129987785</v>
      </c>
      <c r="L6284" s="93">
        <f t="shared" ca="1" si="787"/>
        <v>-2.5360448279660734</v>
      </c>
      <c r="M6284" s="93">
        <f t="shared" ca="1" si="788"/>
        <v>-1.2043865129987785</v>
      </c>
      <c r="N6284" s="101">
        <f t="shared" ca="1" si="784"/>
        <v>-2.7874033957550823</v>
      </c>
      <c r="O6284" s="46">
        <f t="shared" ca="1" si="789"/>
        <v>-0.11205467919622097</v>
      </c>
      <c r="P6284" s="46">
        <f t="shared" ca="1" si="790"/>
        <v>0.1041143162419905</v>
      </c>
      <c r="Q6284" s="47">
        <f t="shared" ca="1" si="785"/>
        <v>-0.54439267007264391</v>
      </c>
      <c r="R6284" s="47">
        <f t="shared" ca="1" si="786"/>
        <v>-0.30127942478551456</v>
      </c>
      <c r="S6284" s="97">
        <f t="shared" ca="1" si="791"/>
        <v>-0.20666705199086777</v>
      </c>
      <c r="V6284">
        <v>6267</v>
      </c>
      <c r="W6284" s="46">
        <v>-8.13867632803634E-2</v>
      </c>
    </row>
    <row r="6285" spans="10:23">
      <c r="J6285">
        <v>6268</v>
      </c>
      <c r="K6285" s="93">
        <f t="shared" ca="1" si="787"/>
        <v>-0.83446204959444792</v>
      </c>
      <c r="L6285" s="93">
        <f t="shared" ca="1" si="787"/>
        <v>0.91261454149616195</v>
      </c>
      <c r="M6285" s="93">
        <f t="shared" ca="1" si="788"/>
        <v>-0.83446204959444792</v>
      </c>
      <c r="N6285" s="101">
        <f t="shared" ca="1" si="784"/>
        <v>0.59985685230746721</v>
      </c>
      <c r="O6285" s="46">
        <f t="shared" ca="1" si="789"/>
        <v>2.0736910179895984E-2</v>
      </c>
      <c r="P6285" s="46">
        <f t="shared" ca="1" si="790"/>
        <v>0.17051011093004897</v>
      </c>
      <c r="Q6285" s="47">
        <f t="shared" ca="1" si="785"/>
        <v>-0.27880949132041</v>
      </c>
      <c r="R6285" s="47">
        <f t="shared" ca="1" si="786"/>
        <v>0.24641511795637078</v>
      </c>
      <c r="S6285" s="97">
        <f t="shared" ca="1" si="791"/>
        <v>0.13357601406813338</v>
      </c>
      <c r="V6285">
        <v>6268</v>
      </c>
      <c r="W6285" s="46">
        <v>-0.2924287664686</v>
      </c>
    </row>
    <row r="6286" spans="10:23">
      <c r="J6286">
        <v>6269</v>
      </c>
      <c r="K6286" s="93">
        <f t="shared" ca="1" si="787"/>
        <v>0.38521050461667372</v>
      </c>
      <c r="L6286" s="93">
        <f t="shared" ca="1" si="787"/>
        <v>-0.42172422310718155</v>
      </c>
      <c r="M6286" s="93">
        <f t="shared" ca="1" si="788"/>
        <v>0.38521050461667372</v>
      </c>
      <c r="N6286" s="101">
        <f t="shared" ca="1" si="784"/>
        <v>-0.27732406384289326</v>
      </c>
      <c r="O6286" s="46">
        <f t="shared" ca="1" si="789"/>
        <v>0.45856212320209311</v>
      </c>
      <c r="P6286" s="46">
        <f t="shared" ca="1" si="790"/>
        <v>0.38942271744114754</v>
      </c>
      <c r="Q6286" s="47">
        <f t="shared" ca="1" si="785"/>
        <v>0.59684093472398425</v>
      </c>
      <c r="R6286" s="47">
        <f t="shared" ca="1" si="786"/>
        <v>0.10458155171425068</v>
      </c>
      <c r="S6286" s="97">
        <f t="shared" ca="1" si="791"/>
        <v>0.28157183745817188</v>
      </c>
      <c r="V6286">
        <v>6269</v>
      </c>
      <c r="W6286" s="46">
        <v>0.36867771815141598</v>
      </c>
    </row>
    <row r="6287" spans="10:23">
      <c r="J6287">
        <v>6270</v>
      </c>
      <c r="K6287" s="93">
        <f t="shared" ca="1" si="787"/>
        <v>-1.2944026095137727E-2</v>
      </c>
      <c r="L6287" s="93">
        <f t="shared" ca="1" si="787"/>
        <v>-1.7809620075391896E-2</v>
      </c>
      <c r="M6287" s="93">
        <f t="shared" ca="1" si="788"/>
        <v>-1.2944026095137727E-2</v>
      </c>
      <c r="N6287" s="101">
        <f t="shared" ca="1" si="784"/>
        <v>-2.1001492061016785E-2</v>
      </c>
      <c r="O6287" s="46">
        <f t="shared" ca="1" si="789"/>
        <v>0.31563680146489742</v>
      </c>
      <c r="P6287" s="46">
        <f t="shared" ca="1" si="790"/>
        <v>0.31796005657254972</v>
      </c>
      <c r="Q6287" s="47">
        <f t="shared" ca="1" si="785"/>
        <v>0.31099029124959288</v>
      </c>
      <c r="R6287" s="47">
        <f t="shared" ca="1" si="786"/>
        <v>0.14602698650976054</v>
      </c>
      <c r="S6287" s="97">
        <f t="shared" ca="1" si="791"/>
        <v>0.23083189398732898</v>
      </c>
      <c r="V6287">
        <v>6270</v>
      </c>
      <c r="W6287" s="46">
        <v>-0.32115691585980999</v>
      </c>
    </row>
    <row r="6288" spans="10:23">
      <c r="J6288">
        <v>6271</v>
      </c>
      <c r="K6288" s="93">
        <f t="shared" ca="1" si="787"/>
        <v>-1.4473269772513397</v>
      </c>
      <c r="L6288" s="93">
        <f t="shared" ca="1" si="787"/>
        <v>-0.90218781814486371</v>
      </c>
      <c r="M6288" s="93">
        <f t="shared" ca="1" si="788"/>
        <v>-1.4473269772513397</v>
      </c>
      <c r="N6288" s="101">
        <f t="shared" ca="1" si="784"/>
        <v>-1.3156315505160256</v>
      </c>
      <c r="O6288" s="46">
        <f t="shared" ca="1" si="789"/>
        <v>-0.19926288942104298</v>
      </c>
      <c r="P6288" s="46">
        <f t="shared" ca="1" si="790"/>
        <v>6.0510211129579494E-2</v>
      </c>
      <c r="Q6288" s="47">
        <f t="shared" ca="1" si="785"/>
        <v>-0.71880909052228792</v>
      </c>
      <c r="R6288" s="47">
        <f t="shared" ca="1" si="786"/>
        <v>-6.33049708711306E-2</v>
      </c>
      <c r="S6288" s="97">
        <f t="shared" ca="1" si="791"/>
        <v>-0.1312839301460868</v>
      </c>
      <c r="V6288">
        <v>6271</v>
      </c>
      <c r="W6288" s="46">
        <v>-0.34628549841187001</v>
      </c>
    </row>
    <row r="6289" spans="10:23">
      <c r="J6289">
        <v>6272</v>
      </c>
      <c r="K6289" s="93">
        <f t="shared" ca="1" si="787"/>
        <v>-8.2016127835985192E-2</v>
      </c>
      <c r="L6289" s="93">
        <f t="shared" ca="1" si="787"/>
        <v>-0.30923930128574473</v>
      </c>
      <c r="M6289" s="93">
        <f t="shared" ca="1" si="788"/>
        <v>-8.2016127835985192E-2</v>
      </c>
      <c r="N6289" s="101">
        <f t="shared" ca="1" si="784"/>
        <v>-0.31926755124481793</v>
      </c>
      <c r="O6289" s="46">
        <f t="shared" ca="1" si="789"/>
        <v>0.29084202556036176</v>
      </c>
      <c r="P6289" s="46">
        <f t="shared" ca="1" si="790"/>
        <v>0.30556266862028186</v>
      </c>
      <c r="Q6289" s="47">
        <f t="shared" ca="1" si="785"/>
        <v>0.2614007394405215</v>
      </c>
      <c r="R6289" s="47">
        <f t="shared" ca="1" si="786"/>
        <v>9.779960480989433E-2</v>
      </c>
      <c r="S6289" s="97">
        <f t="shared" ca="1" si="791"/>
        <v>0.19432081518512806</v>
      </c>
      <c r="V6289">
        <v>6272</v>
      </c>
      <c r="W6289" s="46">
        <v>0.18919804577386601</v>
      </c>
    </row>
    <row r="6290" spans="10:23">
      <c r="J6290">
        <v>6273</v>
      </c>
      <c r="K6290" s="93">
        <f t="shared" ca="1" si="787"/>
        <v>1.5013680236476634</v>
      </c>
      <c r="L6290" s="93">
        <f t="shared" ca="1" si="787"/>
        <v>-1.2184275612292235</v>
      </c>
      <c r="M6290" s="93">
        <f t="shared" ca="1" si="788"/>
        <v>1.5013680236476634</v>
      </c>
      <c r="N6290" s="101">
        <f t="shared" ref="N6290:N6353" ca="1" si="792">$N$2*K6290+SQRT(1-$N$2^2)*L6290</f>
        <v>-0.67770197417931999</v>
      </c>
      <c r="O6290" s="46">
        <f t="shared" ca="1" si="789"/>
        <v>0.85922859868259382</v>
      </c>
      <c r="P6290" s="46">
        <f t="shared" ca="1" si="790"/>
        <v>0.5897559551813979</v>
      </c>
      <c r="Q6290" s="47">
        <f t="shared" ref="Q6290:Q6353" ca="1" si="793">$K$2+K6290*$S$3</f>
        <v>1.3981738856849857</v>
      </c>
      <c r="R6290" s="47">
        <f t="shared" ref="R6290:R6353" ca="1" si="794">$L$2+$L$3*N6290</f>
        <v>3.9843450574520517E-2</v>
      </c>
      <c r="S6290" s="97">
        <f t="shared" ca="1" si="791"/>
        <v>0.44953602462855718</v>
      </c>
      <c r="V6290">
        <v>6273</v>
      </c>
      <c r="W6290" s="46">
        <v>-4.5592655430900401E-2</v>
      </c>
    </row>
    <row r="6291" spans="10:23">
      <c r="J6291">
        <v>6274</v>
      </c>
      <c r="K6291" s="93">
        <f t="shared" ref="K6291:L6354" ca="1" si="795">_xlfn.NORM.S.INV(RAND())</f>
        <v>0.44065949188833636</v>
      </c>
      <c r="L6291" s="93">
        <f t="shared" ca="1" si="795"/>
        <v>0.71967375431833691</v>
      </c>
      <c r="M6291" s="93">
        <f t="shared" ref="M6291:M6354" ca="1" si="796">K6291</f>
        <v>0.44065949188833636</v>
      </c>
      <c r="N6291" s="101">
        <f t="shared" ca="1" si="792"/>
        <v>0.82245019145359843</v>
      </c>
      <c r="O6291" s="46">
        <f t="shared" ref="O6291:O6354" ca="1" si="797">$K$2+K6291*$K$3</f>
        <v>0.47846661689612641</v>
      </c>
      <c r="P6291" s="46">
        <f t="shared" ref="P6291:P6354" ca="1" si="798">$K$2+K6291*$R$3</f>
        <v>0.39937496428816421</v>
      </c>
      <c r="Q6291" s="47">
        <f t="shared" ca="1" si="793"/>
        <v>0.63664992211205085</v>
      </c>
      <c r="R6291" s="47">
        <f t="shared" ca="1" si="794"/>
        <v>0.28240678915162709</v>
      </c>
      <c r="S6291" s="97">
        <f t="shared" ref="S6291:S6354" ca="1" si="799">AVERAGE(R6291,O6291)</f>
        <v>0.38043670302387678</v>
      </c>
      <c r="V6291">
        <v>6274</v>
      </c>
      <c r="W6291" s="46">
        <v>-0.12434930859214199</v>
      </c>
    </row>
    <row r="6292" spans="10:23">
      <c r="J6292">
        <v>6275</v>
      </c>
      <c r="K6292" s="93">
        <f t="shared" ca="1" si="795"/>
        <v>1.204715706680483</v>
      </c>
      <c r="L6292" s="93">
        <f t="shared" ca="1" si="795"/>
        <v>1.1025400592880685</v>
      </c>
      <c r="M6292" s="93">
        <f t="shared" ca="1" si="796"/>
        <v>1.204715706680483</v>
      </c>
      <c r="N6292" s="101">
        <f t="shared" ca="1" si="792"/>
        <v>1.428426315367898</v>
      </c>
      <c r="O6292" s="46">
        <f t="shared" ca="1" si="797"/>
        <v>0.75273947303879263</v>
      </c>
      <c r="P6292" s="46">
        <f t="shared" ca="1" si="798"/>
        <v>0.5365113923594973</v>
      </c>
      <c r="Q6292" s="47">
        <f t="shared" ca="1" si="793"/>
        <v>1.1851956343973833</v>
      </c>
      <c r="R6292" s="47">
        <f t="shared" ca="1" si="794"/>
        <v>0.38038857732086423</v>
      </c>
      <c r="S6292" s="97">
        <f t="shared" ca="1" si="799"/>
        <v>0.5665640251798284</v>
      </c>
      <c r="V6292">
        <v>6275</v>
      </c>
      <c r="W6292" s="46">
        <v>1.1794357931894399</v>
      </c>
    </row>
    <row r="6293" spans="10:23">
      <c r="J6293">
        <v>6276</v>
      </c>
      <c r="K6293" s="93">
        <f t="shared" ca="1" si="795"/>
        <v>-7.5702625393435058E-2</v>
      </c>
      <c r="L6293" s="93">
        <f t="shared" ca="1" si="795"/>
        <v>-0.52864714388929557</v>
      </c>
      <c r="M6293" s="93">
        <f t="shared" ca="1" si="796"/>
        <v>-7.5702625393435058E-2</v>
      </c>
      <c r="N6293" s="101">
        <f t="shared" ca="1" si="792"/>
        <v>-0.52527660276117516</v>
      </c>
      <c r="O6293" s="46">
        <f t="shared" ca="1" si="797"/>
        <v>0.2931083801997949</v>
      </c>
      <c r="P6293" s="46">
        <f t="shared" ca="1" si="798"/>
        <v>0.30669584593999843</v>
      </c>
      <c r="Q6293" s="47">
        <f t="shared" ca="1" si="793"/>
        <v>0.26593344871938784</v>
      </c>
      <c r="R6293" s="47">
        <f t="shared" ca="1" si="794"/>
        <v>6.4489488371254136E-2</v>
      </c>
      <c r="S6293" s="97">
        <f t="shared" ca="1" si="799"/>
        <v>0.17879893428552451</v>
      </c>
      <c r="V6293">
        <v>6276</v>
      </c>
      <c r="W6293" s="46">
        <v>1.12549516493367</v>
      </c>
    </row>
    <row r="6294" spans="10:23">
      <c r="J6294">
        <v>6277</v>
      </c>
      <c r="K6294" s="93">
        <f t="shared" ca="1" si="795"/>
        <v>-0.9715163887303222</v>
      </c>
      <c r="L6294" s="93">
        <f t="shared" ca="1" si="795"/>
        <v>-0.94483144569485278</v>
      </c>
      <c r="M6294" s="93">
        <f t="shared" ca="1" si="796"/>
        <v>-0.9715163887303222</v>
      </c>
      <c r="N6294" s="101">
        <f t="shared" ca="1" si="792"/>
        <v>-1.2047428155754893</v>
      </c>
      <c r="O6294" s="46">
        <f t="shared" ca="1" si="797"/>
        <v>-2.8461413600204211E-2</v>
      </c>
      <c r="P6294" s="46">
        <f t="shared" ca="1" si="798"/>
        <v>0.14591094903999888</v>
      </c>
      <c r="Q6294" s="47">
        <f t="shared" ca="1" si="793"/>
        <v>-0.37720613888061039</v>
      </c>
      <c r="R6294" s="47">
        <f t="shared" ca="1" si="794"/>
        <v>-4.5375095239867436E-2</v>
      </c>
      <c r="S6294" s="97">
        <f t="shared" ca="1" si="799"/>
        <v>-3.6918254420035823E-2</v>
      </c>
      <c r="V6294">
        <v>6277</v>
      </c>
      <c r="W6294" s="46">
        <v>-1.4090694443649E-2</v>
      </c>
    </row>
    <row r="6295" spans="10:23">
      <c r="J6295">
        <v>6278</v>
      </c>
      <c r="K6295" s="93">
        <f t="shared" ca="1" si="795"/>
        <v>0.25047283784722396</v>
      </c>
      <c r="L6295" s="93">
        <f t="shared" ca="1" si="795"/>
        <v>4.9357494230172945E-2</v>
      </c>
      <c r="M6295" s="93">
        <f t="shared" ca="1" si="796"/>
        <v>0.25047283784722396</v>
      </c>
      <c r="N6295" s="101">
        <f t="shared" ca="1" si="792"/>
        <v>0.12645099193841322</v>
      </c>
      <c r="O6295" s="46">
        <f t="shared" ca="1" si="797"/>
        <v>0.410195414078591</v>
      </c>
      <c r="P6295" s="46">
        <f t="shared" ca="1" si="798"/>
        <v>0.36523936287939646</v>
      </c>
      <c r="Q6295" s="47">
        <f t="shared" ca="1" si="793"/>
        <v>0.50010751647698004</v>
      </c>
      <c r="R6295" s="47">
        <f t="shared" ca="1" si="794"/>
        <v>0.16986894575880718</v>
      </c>
      <c r="S6295" s="97">
        <f t="shared" ca="1" si="799"/>
        <v>0.29003217991869912</v>
      </c>
      <c r="V6295">
        <v>6278</v>
      </c>
      <c r="W6295" s="46">
        <v>0.80121751685014697</v>
      </c>
    </row>
    <row r="6296" spans="10:23">
      <c r="J6296">
        <v>6279</v>
      </c>
      <c r="K6296" s="93">
        <f t="shared" ca="1" si="795"/>
        <v>1.5841834544894837</v>
      </c>
      <c r="L6296" s="93">
        <f t="shared" ca="1" si="795"/>
        <v>0.54936143054979369</v>
      </c>
      <c r="M6296" s="93">
        <f t="shared" ca="1" si="796"/>
        <v>1.5841834544894837</v>
      </c>
      <c r="N6296" s="101">
        <f t="shared" ca="1" si="792"/>
        <v>1.0246462140379844</v>
      </c>
      <c r="O6296" s="46">
        <f t="shared" ca="1" si="797"/>
        <v>0.8889568101805535</v>
      </c>
      <c r="P6296" s="46">
        <f t="shared" ca="1" si="798"/>
        <v>0.60462006093037779</v>
      </c>
      <c r="Q6296" s="47">
        <f t="shared" ca="1" si="793"/>
        <v>1.457630308680905</v>
      </c>
      <c r="R6296" s="47">
        <f t="shared" ca="1" si="794"/>
        <v>0.31510036744899161</v>
      </c>
      <c r="S6296" s="97">
        <f t="shared" ca="1" si="799"/>
        <v>0.6020285888147725</v>
      </c>
      <c r="V6296">
        <v>6279</v>
      </c>
      <c r="W6296" s="46">
        <v>0.75801152381233405</v>
      </c>
    </row>
    <row r="6297" spans="10:23">
      <c r="J6297">
        <v>6280</v>
      </c>
      <c r="K6297" s="93">
        <f t="shared" ca="1" si="795"/>
        <v>2.0846764457141034</v>
      </c>
      <c r="L6297" s="93">
        <f t="shared" ca="1" si="795"/>
        <v>-0.60193455037277099</v>
      </c>
      <c r="M6297" s="93">
        <f t="shared" ca="1" si="796"/>
        <v>2.0846764457141034</v>
      </c>
      <c r="N6297" s="101">
        <f t="shared" ca="1" si="792"/>
        <v>9.2289848982483491E-2</v>
      </c>
      <c r="O6297" s="46">
        <f t="shared" ca="1" si="797"/>
        <v>1.0686185150721315</v>
      </c>
      <c r="P6297" s="46">
        <f t="shared" ca="1" si="798"/>
        <v>0.69445091337616671</v>
      </c>
      <c r="Q6297" s="47">
        <f t="shared" ca="1" si="793"/>
        <v>1.8169537184640612</v>
      </c>
      <c r="R6297" s="47">
        <f t="shared" ca="1" si="794"/>
        <v>0.16434534550355967</v>
      </c>
      <c r="S6297" s="97">
        <f t="shared" ca="1" si="799"/>
        <v>0.61648193028784559</v>
      </c>
      <c r="V6297">
        <v>6280</v>
      </c>
      <c r="W6297" s="46">
        <v>0.62196570625978698</v>
      </c>
    </row>
    <row r="6298" spans="10:23">
      <c r="J6298">
        <v>6281</v>
      </c>
      <c r="K6298" s="93">
        <f t="shared" ca="1" si="795"/>
        <v>-1.9220424051686118</v>
      </c>
      <c r="L6298" s="93">
        <f t="shared" ca="1" si="795"/>
        <v>-0.33456238515153724</v>
      </c>
      <c r="M6298" s="93">
        <f t="shared" ca="1" si="796"/>
        <v>-1.9220424051686118</v>
      </c>
      <c r="N6298" s="101">
        <f t="shared" ca="1" si="792"/>
        <v>-0.92844557597366195</v>
      </c>
      <c r="O6298" s="46">
        <f t="shared" ca="1" si="797"/>
        <v>-0.36967123601799867</v>
      </c>
      <c r="P6298" s="46">
        <f t="shared" ca="1" si="798"/>
        <v>-2.4693962168898353E-2</v>
      </c>
      <c r="Q6298" s="47">
        <f t="shared" ca="1" si="793"/>
        <v>-1.0596257837161993</v>
      </c>
      <c r="R6298" s="47">
        <f t="shared" ca="1" si="794"/>
        <v>-6.9990667379135618E-4</v>
      </c>
      <c r="S6298" s="97">
        <f t="shared" ca="1" si="799"/>
        <v>-0.18518557134589503</v>
      </c>
      <c r="V6298">
        <v>6281</v>
      </c>
      <c r="W6298" s="46">
        <v>1.3948138876390599</v>
      </c>
    </row>
    <row r="6299" spans="10:23">
      <c r="J6299">
        <v>6282</v>
      </c>
      <c r="K6299" s="93">
        <f t="shared" ca="1" si="795"/>
        <v>-1.7384392514037175</v>
      </c>
      <c r="L6299" s="93">
        <f t="shared" ca="1" si="795"/>
        <v>-1.0855441939106869</v>
      </c>
      <c r="M6299" s="93">
        <f t="shared" ca="1" si="796"/>
        <v>-1.7384392514037175</v>
      </c>
      <c r="N6299" s="101">
        <f t="shared" ca="1" si="792"/>
        <v>-1.582048881708364</v>
      </c>
      <c r="O6299" s="46">
        <f t="shared" ca="1" si="797"/>
        <v>-0.3037633088197389</v>
      </c>
      <c r="P6299" s="46">
        <f t="shared" ca="1" si="798"/>
        <v>8.2600014302315339E-3</v>
      </c>
      <c r="Q6299" s="47">
        <f t="shared" ca="1" si="793"/>
        <v>-0.92780992931967976</v>
      </c>
      <c r="R6299" s="47">
        <f t="shared" ca="1" si="794"/>
        <v>-0.10638265244855355</v>
      </c>
      <c r="S6299" s="97">
        <f t="shared" ca="1" si="799"/>
        <v>-0.20507298063414622</v>
      </c>
      <c r="V6299">
        <v>6282</v>
      </c>
      <c r="W6299" s="46">
        <v>5.4391476573062203E-2</v>
      </c>
    </row>
    <row r="6300" spans="10:23">
      <c r="J6300">
        <v>6283</v>
      </c>
      <c r="K6300" s="93">
        <f t="shared" ca="1" si="795"/>
        <v>-4.409892690976603E-2</v>
      </c>
      <c r="L6300" s="93">
        <f t="shared" ca="1" si="795"/>
        <v>0.18371867460032318</v>
      </c>
      <c r="M6300" s="93">
        <f t="shared" ca="1" si="796"/>
        <v>-4.409892690976603E-2</v>
      </c>
      <c r="N6300" s="101">
        <f t="shared" ca="1" si="792"/>
        <v>0.16015613868783576</v>
      </c>
      <c r="O6300" s="46">
        <f t="shared" ca="1" si="797"/>
        <v>0.30445314316353261</v>
      </c>
      <c r="P6300" s="46">
        <f t="shared" ca="1" si="798"/>
        <v>0.31236822742186726</v>
      </c>
      <c r="Q6300" s="47">
        <f t="shared" ca="1" si="793"/>
        <v>0.28862297464686321</v>
      </c>
      <c r="R6300" s="47">
        <f t="shared" ca="1" si="794"/>
        <v>0.17531881485213474</v>
      </c>
      <c r="S6300" s="97">
        <f t="shared" ca="1" si="799"/>
        <v>0.23988597900783368</v>
      </c>
      <c r="V6300">
        <v>6283</v>
      </c>
      <c r="W6300" s="46">
        <v>-0.25541400447402901</v>
      </c>
    </row>
    <row r="6301" spans="10:23">
      <c r="J6301">
        <v>6284</v>
      </c>
      <c r="K6301" s="93">
        <f t="shared" ca="1" si="795"/>
        <v>-0.28014137509789011</v>
      </c>
      <c r="L6301" s="93">
        <f t="shared" ca="1" si="795"/>
        <v>-0.22666942646232205</v>
      </c>
      <c r="M6301" s="93">
        <f t="shared" ca="1" si="796"/>
        <v>-0.28014137509789011</v>
      </c>
      <c r="N6301" s="101">
        <f t="shared" ca="1" si="792"/>
        <v>-0.30399271437027109</v>
      </c>
      <c r="O6301" s="46">
        <f t="shared" ca="1" si="797"/>
        <v>0.21972111012447679</v>
      </c>
      <c r="P6301" s="46">
        <f t="shared" ca="1" si="798"/>
        <v>0.27000221090233939</v>
      </c>
      <c r="Q6301" s="47">
        <f t="shared" ca="1" si="793"/>
        <v>0.11915890856875161</v>
      </c>
      <c r="R6301" s="47">
        <f t="shared" ca="1" si="794"/>
        <v>0.10026943121376955</v>
      </c>
      <c r="S6301" s="97">
        <f t="shared" ca="1" si="799"/>
        <v>0.15999527066912317</v>
      </c>
      <c r="V6301">
        <v>6284</v>
      </c>
      <c r="W6301" s="46">
        <v>-0.10358943837413701</v>
      </c>
    </row>
    <row r="6302" spans="10:23">
      <c r="J6302">
        <v>6285</v>
      </c>
      <c r="K6302" s="93">
        <f t="shared" ca="1" si="795"/>
        <v>0.69510446561656403</v>
      </c>
      <c r="L6302" s="93">
        <f t="shared" ca="1" si="795"/>
        <v>0.48385047047552004</v>
      </c>
      <c r="M6302" s="93">
        <f t="shared" ca="1" si="796"/>
        <v>0.69510446561656403</v>
      </c>
      <c r="N6302" s="101">
        <f t="shared" ca="1" si="792"/>
        <v>0.67978931042777058</v>
      </c>
      <c r="O6302" s="46">
        <f t="shared" ca="1" si="797"/>
        <v>0.56980459481516155</v>
      </c>
      <c r="P6302" s="46">
        <f t="shared" ca="1" si="798"/>
        <v>0.44504395324768176</v>
      </c>
      <c r="Q6302" s="47">
        <f t="shared" ca="1" si="793"/>
        <v>0.81932587795012113</v>
      </c>
      <c r="R6302" s="47">
        <f t="shared" ca="1" si="794"/>
        <v>0.25933959611699481</v>
      </c>
      <c r="S6302" s="97">
        <f t="shared" ca="1" si="799"/>
        <v>0.41457209546607821</v>
      </c>
      <c r="V6302">
        <v>6285</v>
      </c>
      <c r="W6302" s="46">
        <v>0.25866393649731501</v>
      </c>
    </row>
    <row r="6303" spans="10:23">
      <c r="J6303">
        <v>6286</v>
      </c>
      <c r="K6303" s="93">
        <f t="shared" ca="1" si="795"/>
        <v>0.98075996741042448</v>
      </c>
      <c r="L6303" s="93">
        <f t="shared" ca="1" si="795"/>
        <v>-1.2332528401941885</v>
      </c>
      <c r="M6303" s="93">
        <f t="shared" ca="1" si="796"/>
        <v>0.98075996741042448</v>
      </c>
      <c r="N6303" s="101">
        <f t="shared" ca="1" si="792"/>
        <v>-0.85732261293305534</v>
      </c>
      <c r="O6303" s="46">
        <f t="shared" ca="1" si="797"/>
        <v>0.67234619952049357</v>
      </c>
      <c r="P6303" s="46">
        <f t="shared" ca="1" si="798"/>
        <v>0.49631475560034777</v>
      </c>
      <c r="Q6303" s="47">
        <f t="shared" ca="1" si="793"/>
        <v>1.0244090873607852</v>
      </c>
      <c r="R6303" s="47">
        <f t="shared" ca="1" si="794"/>
        <v>1.0800142294472542E-2</v>
      </c>
      <c r="S6303" s="97">
        <f t="shared" ca="1" si="799"/>
        <v>0.34157317090748307</v>
      </c>
      <c r="V6303">
        <v>6286</v>
      </c>
      <c r="W6303" s="46">
        <v>0.146204092896803</v>
      </c>
    </row>
    <row r="6304" spans="10:23">
      <c r="J6304">
        <v>6287</v>
      </c>
      <c r="K6304" s="93">
        <f t="shared" ca="1" si="795"/>
        <v>-0.59022566723579772</v>
      </c>
      <c r="L6304" s="93">
        <f t="shared" ca="1" si="795"/>
        <v>-1.1151795669121234</v>
      </c>
      <c r="M6304" s="93">
        <f t="shared" ca="1" si="796"/>
        <v>-0.59022566723579772</v>
      </c>
      <c r="N6304" s="101">
        <f t="shared" ca="1" si="792"/>
        <v>-1.2449880022734923</v>
      </c>
      <c r="O6304" s="46">
        <f t="shared" ca="1" si="797"/>
        <v>0.10841031544325411</v>
      </c>
      <c r="P6304" s="46">
        <f t="shared" ca="1" si="798"/>
        <v>0.21434681356172802</v>
      </c>
      <c r="Q6304" s="47">
        <f t="shared" ca="1" si="793"/>
        <v>-0.10346268079369375</v>
      </c>
      <c r="R6304" s="47">
        <f t="shared" ca="1" si="794"/>
        <v>-5.188243967516204E-2</v>
      </c>
      <c r="S6304" s="97">
        <f t="shared" ca="1" si="799"/>
        <v>2.8263937884046034E-2</v>
      </c>
      <c r="V6304">
        <v>6287</v>
      </c>
      <c r="W6304" s="46">
        <v>-0.32297087894696302</v>
      </c>
    </row>
    <row r="6305" spans="10:23">
      <c r="J6305">
        <v>6288</v>
      </c>
      <c r="K6305" s="93">
        <f t="shared" ca="1" si="795"/>
        <v>-0.12823115343707647</v>
      </c>
      <c r="L6305" s="93">
        <f t="shared" ca="1" si="795"/>
        <v>-0.11135191055896246</v>
      </c>
      <c r="M6305" s="93">
        <f t="shared" ca="1" si="796"/>
        <v>-0.12823115343707647</v>
      </c>
      <c r="N6305" s="101">
        <f t="shared" ca="1" si="792"/>
        <v>-0.14635125785495304</v>
      </c>
      <c r="O6305" s="46">
        <f t="shared" ca="1" si="797"/>
        <v>0.27425224221337857</v>
      </c>
      <c r="P6305" s="46">
        <f t="shared" ca="1" si="798"/>
        <v>0.2972677769467903</v>
      </c>
      <c r="Q6305" s="47">
        <f t="shared" ca="1" si="793"/>
        <v>0.22822117274655521</v>
      </c>
      <c r="R6305" s="47">
        <f t="shared" ca="1" si="794"/>
        <v>0.12575887079630721</v>
      </c>
      <c r="S6305" s="97">
        <f t="shared" ca="1" si="799"/>
        <v>0.20000555650484289</v>
      </c>
      <c r="V6305">
        <v>6288</v>
      </c>
      <c r="W6305" s="46">
        <v>0.174538396634736</v>
      </c>
    </row>
    <row r="6306" spans="10:23">
      <c r="J6306">
        <v>6289</v>
      </c>
      <c r="K6306" s="93">
        <f t="shared" ca="1" si="795"/>
        <v>-0.98605722603390611</v>
      </c>
      <c r="L6306" s="93">
        <f t="shared" ca="1" si="795"/>
        <v>0.16245776395012154</v>
      </c>
      <c r="M6306" s="93">
        <f t="shared" ca="1" si="796"/>
        <v>-0.98605722603390611</v>
      </c>
      <c r="N6306" s="101">
        <f t="shared" ca="1" si="792"/>
        <v>-0.15956484392143308</v>
      </c>
      <c r="O6306" s="46">
        <f t="shared" ca="1" si="797"/>
        <v>-3.3681130292181838E-2</v>
      </c>
      <c r="P6306" s="46">
        <f t="shared" ca="1" si="798"/>
        <v>0.14330109069401006</v>
      </c>
      <c r="Q6306" s="47">
        <f t="shared" ca="1" si="793"/>
        <v>-0.38764557226456564</v>
      </c>
      <c r="R6306" s="47">
        <f t="shared" ca="1" si="794"/>
        <v>0.12362233316746668</v>
      </c>
      <c r="S6306" s="97">
        <f t="shared" ca="1" si="799"/>
        <v>4.4970601437642421E-2</v>
      </c>
      <c r="V6306">
        <v>6289</v>
      </c>
      <c r="W6306" s="46">
        <v>-0.22830059275290099</v>
      </c>
    </row>
    <row r="6307" spans="10:23">
      <c r="J6307">
        <v>6290</v>
      </c>
      <c r="K6307" s="93">
        <f t="shared" ca="1" si="795"/>
        <v>-1.0352172412120551</v>
      </c>
      <c r="L6307" s="93">
        <f t="shared" ca="1" si="795"/>
        <v>0.67024494415946634</v>
      </c>
      <c r="M6307" s="93">
        <f t="shared" ca="1" si="796"/>
        <v>-1.0352172412120551</v>
      </c>
      <c r="N6307" s="101">
        <f t="shared" ca="1" si="792"/>
        <v>0.30622565714584371</v>
      </c>
      <c r="O6307" s="46">
        <f t="shared" ca="1" si="797"/>
        <v>-5.1328074993228057E-2</v>
      </c>
      <c r="P6307" s="46">
        <f t="shared" ca="1" si="798"/>
        <v>0.13447761834348695</v>
      </c>
      <c r="Q6307" s="47">
        <f t="shared" ca="1" si="793"/>
        <v>-0.42293946166665808</v>
      </c>
      <c r="R6307" s="47">
        <f t="shared" ca="1" si="794"/>
        <v>0.19893715895963149</v>
      </c>
      <c r="S6307" s="97">
        <f t="shared" ca="1" si="799"/>
        <v>7.3804541983201716E-2</v>
      </c>
      <c r="V6307">
        <v>6290</v>
      </c>
      <c r="W6307" s="46">
        <v>0.51551382465826601</v>
      </c>
    </row>
    <row r="6308" spans="10:23">
      <c r="J6308">
        <v>6291</v>
      </c>
      <c r="K6308" s="93">
        <f t="shared" ca="1" si="795"/>
        <v>0.7035235678154419</v>
      </c>
      <c r="L6308" s="93">
        <f t="shared" ca="1" si="795"/>
        <v>9.3202538107706817E-2</v>
      </c>
      <c r="M6308" s="93">
        <f t="shared" ca="1" si="796"/>
        <v>0.7035235678154419</v>
      </c>
      <c r="N6308" s="101">
        <f t="shared" ca="1" si="792"/>
        <v>0.3121000366218023</v>
      </c>
      <c r="O6308" s="46">
        <f t="shared" ca="1" si="797"/>
        <v>0.57282679548775395</v>
      </c>
      <c r="P6308" s="46">
        <f t="shared" ca="1" si="798"/>
        <v>0.44655505358397796</v>
      </c>
      <c r="Q6308" s="47">
        <f t="shared" ca="1" si="793"/>
        <v>0.82537027929530593</v>
      </c>
      <c r="R6308" s="47">
        <f t="shared" ca="1" si="794"/>
        <v>0.19988700200249118</v>
      </c>
      <c r="S6308" s="97">
        <f t="shared" ca="1" si="799"/>
        <v>0.38635689874512258</v>
      </c>
      <c r="V6308">
        <v>6291</v>
      </c>
      <c r="W6308" s="46">
        <v>0.29941149687491198</v>
      </c>
    </row>
    <row r="6309" spans="10:23">
      <c r="J6309">
        <v>6292</v>
      </c>
      <c r="K6309" s="93">
        <f t="shared" ca="1" si="795"/>
        <v>-0.62689819441252281</v>
      </c>
      <c r="L6309" s="93">
        <f t="shared" ca="1" si="795"/>
        <v>-0.51628495622751103</v>
      </c>
      <c r="M6309" s="93">
        <f t="shared" ca="1" si="796"/>
        <v>-0.62689819441252281</v>
      </c>
      <c r="N6309" s="101">
        <f t="shared" ca="1" si="792"/>
        <v>-0.68884877673009592</v>
      </c>
      <c r="O6309" s="46">
        <f t="shared" ca="1" si="797"/>
        <v>9.5245997718980152E-2</v>
      </c>
      <c r="P6309" s="46">
        <f t="shared" ca="1" si="798"/>
        <v>0.20776465469959104</v>
      </c>
      <c r="Q6309" s="47">
        <f t="shared" ca="1" si="793"/>
        <v>-0.12979131624224166</v>
      </c>
      <c r="R6309" s="47">
        <f t="shared" ca="1" si="794"/>
        <v>3.80410963179873E-2</v>
      </c>
      <c r="S6309" s="97">
        <f t="shared" ca="1" si="799"/>
        <v>6.6643547018483726E-2</v>
      </c>
      <c r="V6309">
        <v>6292</v>
      </c>
      <c r="W6309" s="46">
        <v>0.26357661391482001</v>
      </c>
    </row>
    <row r="6310" spans="10:23">
      <c r="J6310">
        <v>6293</v>
      </c>
      <c r="K6310" s="93">
        <f t="shared" ca="1" si="795"/>
        <v>-0.40174456883543408</v>
      </c>
      <c r="L6310" s="93">
        <f t="shared" ca="1" si="795"/>
        <v>9.7601756511770388E-2</v>
      </c>
      <c r="M6310" s="93">
        <f t="shared" ca="1" si="796"/>
        <v>-0.40174456883543408</v>
      </c>
      <c r="N6310" s="101">
        <f t="shared" ca="1" si="792"/>
        <v>-3.5229200988925749E-2</v>
      </c>
      <c r="O6310" s="46">
        <f t="shared" ca="1" si="797"/>
        <v>0.17606927585264989</v>
      </c>
      <c r="P6310" s="46">
        <f t="shared" ca="1" si="798"/>
        <v>0.24817629376642591</v>
      </c>
      <c r="Q6310" s="47">
        <f t="shared" ca="1" si="793"/>
        <v>3.185524002509782E-2</v>
      </c>
      <c r="R6310" s="47">
        <f t="shared" ca="1" si="794"/>
        <v>0.14372647283060261</v>
      </c>
      <c r="S6310" s="97">
        <f t="shared" ca="1" si="799"/>
        <v>0.15989787434162625</v>
      </c>
      <c r="V6310">
        <v>6293</v>
      </c>
      <c r="W6310" s="46">
        <v>1.01928063246621</v>
      </c>
    </row>
    <row r="6311" spans="10:23">
      <c r="J6311">
        <v>6294</v>
      </c>
      <c r="K6311" s="93">
        <f t="shared" ca="1" si="795"/>
        <v>-0.50700629853602286</v>
      </c>
      <c r="L6311" s="93">
        <f t="shared" ca="1" si="795"/>
        <v>-2.1180115448413113</v>
      </c>
      <c r="M6311" s="93">
        <f t="shared" ca="1" si="796"/>
        <v>-0.50700629853602286</v>
      </c>
      <c r="N6311" s="101">
        <f t="shared" ca="1" si="792"/>
        <v>-2.1692905149616442</v>
      </c>
      <c r="O6311" s="46">
        <f t="shared" ca="1" si="797"/>
        <v>0.13828352830087887</v>
      </c>
      <c r="P6311" s="46">
        <f t="shared" ca="1" si="798"/>
        <v>0.22928341999054042</v>
      </c>
      <c r="Q6311" s="47">
        <f t="shared" ca="1" si="793"/>
        <v>-4.3716255078444233E-2</v>
      </c>
      <c r="R6311" s="47">
        <f t="shared" ca="1" si="794"/>
        <v>-0.20133521417971051</v>
      </c>
      <c r="S6311" s="97">
        <f t="shared" ca="1" si="799"/>
        <v>-3.1525842939415821E-2</v>
      </c>
      <c r="V6311">
        <v>6294</v>
      </c>
      <c r="W6311" s="46">
        <v>-0.19729742411887999</v>
      </c>
    </row>
    <row r="6312" spans="10:23">
      <c r="J6312">
        <v>6295</v>
      </c>
      <c r="K6312" s="93">
        <f t="shared" ca="1" si="795"/>
        <v>0.66880141282458039</v>
      </c>
      <c r="L6312" s="93">
        <f t="shared" ca="1" si="795"/>
        <v>5.0496077653129322E-2</v>
      </c>
      <c r="M6312" s="93">
        <f t="shared" ca="1" si="796"/>
        <v>0.66880141282458039</v>
      </c>
      <c r="N6312" s="101">
        <f t="shared" ca="1" si="792"/>
        <v>0.26056833520730177</v>
      </c>
      <c r="O6312" s="46">
        <f t="shared" ca="1" si="797"/>
        <v>0.56036260183760134</v>
      </c>
      <c r="P6312" s="46">
        <f t="shared" ca="1" si="798"/>
        <v>0.44032295675890165</v>
      </c>
      <c r="Q6312" s="47">
        <f t="shared" ca="1" si="793"/>
        <v>0.80044189199500071</v>
      </c>
      <c r="R6312" s="47">
        <f t="shared" ca="1" si="794"/>
        <v>0.19155471290274761</v>
      </c>
      <c r="S6312" s="97">
        <f t="shared" ca="1" si="799"/>
        <v>0.37595865737017448</v>
      </c>
      <c r="V6312">
        <v>6295</v>
      </c>
      <c r="W6312" s="46">
        <v>-0.314439426896505</v>
      </c>
    </row>
    <row r="6313" spans="10:23">
      <c r="J6313">
        <v>6296</v>
      </c>
      <c r="K6313" s="93">
        <f t="shared" ca="1" si="795"/>
        <v>-0.56644912086984656</v>
      </c>
      <c r="L6313" s="93">
        <f t="shared" ca="1" si="795"/>
        <v>0.24204166144980788</v>
      </c>
      <c r="M6313" s="93">
        <f t="shared" ca="1" si="796"/>
        <v>-0.56644912086984656</v>
      </c>
      <c r="N6313" s="101">
        <f t="shared" ca="1" si="792"/>
        <v>4.933210211916042E-2</v>
      </c>
      <c r="O6313" s="46">
        <f t="shared" ca="1" si="797"/>
        <v>0.11694536974259254</v>
      </c>
      <c r="P6313" s="46">
        <f t="shared" ca="1" si="798"/>
        <v>0.21861434071139724</v>
      </c>
      <c r="Q6313" s="47">
        <f t="shared" ca="1" si="793"/>
        <v>-8.6392572195016892E-2</v>
      </c>
      <c r="R6313" s="47">
        <f t="shared" ca="1" si="794"/>
        <v>0.15739940046169676</v>
      </c>
      <c r="S6313" s="97">
        <f t="shared" ca="1" si="799"/>
        <v>0.13717238510214463</v>
      </c>
      <c r="V6313">
        <v>6296</v>
      </c>
      <c r="W6313" s="46">
        <v>-6.1246289150099602E-2</v>
      </c>
    </row>
    <row r="6314" spans="10:23">
      <c r="J6314">
        <v>6297</v>
      </c>
      <c r="K6314" s="93">
        <f t="shared" ca="1" si="795"/>
        <v>-2.3016011672542787</v>
      </c>
      <c r="L6314" s="93">
        <f t="shared" ca="1" si="795"/>
        <v>0.11132919013354386</v>
      </c>
      <c r="M6314" s="93">
        <f t="shared" ca="1" si="796"/>
        <v>-2.3016011672542787</v>
      </c>
      <c r="N6314" s="101">
        <f t="shared" ca="1" si="792"/>
        <v>-0.62641147091411131</v>
      </c>
      <c r="O6314" s="46">
        <f t="shared" ca="1" si="797"/>
        <v>-0.50592124450661569</v>
      </c>
      <c r="P6314" s="46">
        <f t="shared" ca="1" si="798"/>
        <v>-9.281896641320686E-2</v>
      </c>
      <c r="Q6314" s="47">
        <f t="shared" ca="1" si="793"/>
        <v>-1.3321258006934333</v>
      </c>
      <c r="R6314" s="47">
        <f t="shared" ca="1" si="794"/>
        <v>4.8136739744996118E-2</v>
      </c>
      <c r="S6314" s="97">
        <f t="shared" ca="1" si="799"/>
        <v>-0.22889225238080979</v>
      </c>
      <c r="V6314">
        <v>6297</v>
      </c>
      <c r="W6314" s="46">
        <v>0.30701670568397399</v>
      </c>
    </row>
    <row r="6315" spans="10:23">
      <c r="J6315">
        <v>6298</v>
      </c>
      <c r="K6315" s="93">
        <f t="shared" ca="1" si="795"/>
        <v>-0.75015826590725021</v>
      </c>
      <c r="L6315" s="93">
        <f t="shared" ca="1" si="795"/>
        <v>3.1394052984792125</v>
      </c>
      <c r="M6315" s="93">
        <f t="shared" ca="1" si="796"/>
        <v>-0.75015826590725021</v>
      </c>
      <c r="N6315" s="101">
        <f t="shared" ca="1" si="792"/>
        <v>2.7378502270547513</v>
      </c>
      <c r="O6315" s="46">
        <f t="shared" ca="1" si="797"/>
        <v>5.099939491318406E-2</v>
      </c>
      <c r="P6315" s="46">
        <f t="shared" ca="1" si="798"/>
        <v>0.18564135329669301</v>
      </c>
      <c r="Q6315" s="47">
        <f t="shared" ca="1" si="793"/>
        <v>-0.21828452185383385</v>
      </c>
      <c r="R6315" s="47">
        <f t="shared" ca="1" si="794"/>
        <v>0.59211258966294122</v>
      </c>
      <c r="S6315" s="97">
        <f t="shared" ca="1" si="799"/>
        <v>0.32155599228806264</v>
      </c>
      <c r="V6315">
        <v>6298</v>
      </c>
      <c r="W6315" s="46">
        <v>-0.18542106566487801</v>
      </c>
    </row>
    <row r="6316" spans="10:23">
      <c r="J6316">
        <v>6299</v>
      </c>
      <c r="K6316" s="93">
        <f t="shared" ca="1" si="795"/>
        <v>3.5474028040333901E-2</v>
      </c>
      <c r="L6316" s="93">
        <f t="shared" ca="1" si="795"/>
        <v>0.65057518495588462</v>
      </c>
      <c r="M6316" s="93">
        <f t="shared" ca="1" si="796"/>
        <v>3.5474028040333901E-2</v>
      </c>
      <c r="N6316" s="101">
        <f t="shared" ca="1" si="792"/>
        <v>0.62808093223305894</v>
      </c>
      <c r="O6316" s="46">
        <f t="shared" ca="1" si="797"/>
        <v>0.33301740480207287</v>
      </c>
      <c r="P6316" s="46">
        <f t="shared" ca="1" si="798"/>
        <v>0.32665035824113742</v>
      </c>
      <c r="Q6316" s="47">
        <f t="shared" ca="1" si="793"/>
        <v>0.34575149792394383</v>
      </c>
      <c r="R6316" s="47">
        <f t="shared" ca="1" si="794"/>
        <v>0.25097873970878826</v>
      </c>
      <c r="S6316" s="97">
        <f t="shared" ca="1" si="799"/>
        <v>0.29199807225543056</v>
      </c>
      <c r="V6316">
        <v>6299</v>
      </c>
      <c r="W6316" s="46">
        <v>-0.236387026357985</v>
      </c>
    </row>
    <row r="6317" spans="10:23">
      <c r="J6317">
        <v>6300</v>
      </c>
      <c r="K6317" s="93">
        <f t="shared" ca="1" si="795"/>
        <v>-1.090483555030797</v>
      </c>
      <c r="L6317" s="93">
        <f t="shared" ca="1" si="795"/>
        <v>3.1293691521787799</v>
      </c>
      <c r="M6317" s="93">
        <f t="shared" ca="1" si="796"/>
        <v>-1.090483555030797</v>
      </c>
      <c r="N6317" s="101">
        <f t="shared" ca="1" si="792"/>
        <v>2.6201040488035452</v>
      </c>
      <c r="O6317" s="46">
        <f t="shared" ca="1" si="797"/>
        <v>-7.1166994494284486E-2</v>
      </c>
      <c r="P6317" s="46">
        <f t="shared" ca="1" si="798"/>
        <v>0.12455815859295874</v>
      </c>
      <c r="Q6317" s="47">
        <f t="shared" ca="1" si="793"/>
        <v>-0.46261730066877094</v>
      </c>
      <c r="R6317" s="47">
        <f t="shared" ca="1" si="794"/>
        <v>0.57307391694985832</v>
      </c>
      <c r="S6317" s="97">
        <f t="shared" ca="1" si="799"/>
        <v>0.25095346122778694</v>
      </c>
      <c r="V6317">
        <v>6300</v>
      </c>
      <c r="W6317" s="46">
        <v>0.134938230490775</v>
      </c>
    </row>
    <row r="6318" spans="10:23">
      <c r="J6318">
        <v>6301</v>
      </c>
      <c r="K6318" s="93">
        <f t="shared" ca="1" si="795"/>
        <v>-1.3991764684368013</v>
      </c>
      <c r="L6318" s="93">
        <f t="shared" ca="1" si="795"/>
        <v>0.1451261297473134</v>
      </c>
      <c r="M6318" s="93">
        <f t="shared" ca="1" si="796"/>
        <v>-1.3991764684368013</v>
      </c>
      <c r="N6318" s="101">
        <f t="shared" ca="1" si="792"/>
        <v>-0.3073778617772156</v>
      </c>
      <c r="O6318" s="46">
        <f t="shared" ca="1" si="797"/>
        <v>-0.18197832668650815</v>
      </c>
      <c r="P6318" s="46">
        <f t="shared" ca="1" si="798"/>
        <v>6.9152492496846907E-2</v>
      </c>
      <c r="Q6318" s="47">
        <f t="shared" ca="1" si="793"/>
        <v>-0.68423996505321827</v>
      </c>
      <c r="R6318" s="47">
        <f t="shared" ca="1" si="794"/>
        <v>9.9722078301568359E-2</v>
      </c>
      <c r="S6318" s="97">
        <f t="shared" ca="1" si="799"/>
        <v>-4.1128124192469896E-2</v>
      </c>
      <c r="V6318">
        <v>6301</v>
      </c>
      <c r="W6318" s="46">
        <v>-0.444550859519588</v>
      </c>
    </row>
    <row r="6319" spans="10:23">
      <c r="J6319">
        <v>6302</v>
      </c>
      <c r="K6319" s="93">
        <f t="shared" ca="1" si="795"/>
        <v>0.24871709103131842</v>
      </c>
      <c r="L6319" s="93">
        <f t="shared" ca="1" si="795"/>
        <v>-0.5625466091095559</v>
      </c>
      <c r="M6319" s="93">
        <f t="shared" ca="1" si="796"/>
        <v>0.24871709103131842</v>
      </c>
      <c r="N6319" s="101">
        <f t="shared" ca="1" si="792"/>
        <v>-0.45424336809304872</v>
      </c>
      <c r="O6319" s="46">
        <f t="shared" ca="1" si="797"/>
        <v>0.40956515457079706</v>
      </c>
      <c r="P6319" s="46">
        <f t="shared" ca="1" si="798"/>
        <v>0.36492423312549949</v>
      </c>
      <c r="Q6319" s="47">
        <f t="shared" ca="1" si="793"/>
        <v>0.49884699746139216</v>
      </c>
      <c r="R6319" s="47">
        <f t="shared" ca="1" si="794"/>
        <v>7.5975028935575756E-2</v>
      </c>
      <c r="S6319" s="97">
        <f t="shared" ca="1" si="799"/>
        <v>0.24277009175318642</v>
      </c>
      <c r="V6319">
        <v>6302</v>
      </c>
      <c r="W6319" s="46">
        <v>0.98764631374434197</v>
      </c>
    </row>
    <row r="6320" spans="10:23">
      <c r="J6320">
        <v>6303</v>
      </c>
      <c r="K6320" s="93">
        <f t="shared" ca="1" si="795"/>
        <v>1.0648263450414488</v>
      </c>
      <c r="L6320" s="93">
        <f t="shared" ca="1" si="795"/>
        <v>-0.28740848519504447</v>
      </c>
      <c r="M6320" s="93">
        <f t="shared" ca="1" si="796"/>
        <v>1.0648263450414488</v>
      </c>
      <c r="N6320" s="101">
        <f t="shared" ca="1" si="792"/>
        <v>6.6151512678762681E-2</v>
      </c>
      <c r="O6320" s="46">
        <f t="shared" ca="1" si="797"/>
        <v>0.70252346272710398</v>
      </c>
      <c r="P6320" s="46">
        <f t="shared" ca="1" si="798"/>
        <v>0.51140338720365297</v>
      </c>
      <c r="Q6320" s="47">
        <f t="shared" ca="1" si="793"/>
        <v>1.084763613774006</v>
      </c>
      <c r="R6320" s="47">
        <f t="shared" ca="1" si="794"/>
        <v>0.16011897283022036</v>
      </c>
      <c r="S6320" s="97">
        <f t="shared" ca="1" si="799"/>
        <v>0.43132121777866217</v>
      </c>
      <c r="V6320">
        <v>6303</v>
      </c>
      <c r="W6320" s="46">
        <v>0.20424081727454499</v>
      </c>
    </row>
    <row r="6321" spans="10:23">
      <c r="J6321">
        <v>6304</v>
      </c>
      <c r="K6321" s="93">
        <f t="shared" ca="1" si="795"/>
        <v>-0.62278971026185914</v>
      </c>
      <c r="L6321" s="93">
        <f t="shared" ca="1" si="795"/>
        <v>1.7608029677822629E-2</v>
      </c>
      <c r="M6321" s="93">
        <f t="shared" ca="1" si="796"/>
        <v>-0.62278971026185914</v>
      </c>
      <c r="N6321" s="101">
        <f t="shared" ca="1" si="792"/>
        <v>-0.18136722237664066</v>
      </c>
      <c r="O6321" s="46">
        <f t="shared" ca="1" si="797"/>
        <v>9.6720818106019263E-2</v>
      </c>
      <c r="P6321" s="46">
        <f t="shared" ca="1" si="798"/>
        <v>0.20850206489311063</v>
      </c>
      <c r="Q6321" s="47">
        <f t="shared" ca="1" si="793"/>
        <v>-0.12684167546816344</v>
      </c>
      <c r="R6321" s="47">
        <f t="shared" ca="1" si="794"/>
        <v>0.1200970523138504</v>
      </c>
      <c r="S6321" s="97">
        <f t="shared" ca="1" si="799"/>
        <v>0.10840893520993483</v>
      </c>
      <c r="V6321">
        <v>6304</v>
      </c>
      <c r="W6321" s="46">
        <v>0.77748272644383098</v>
      </c>
    </row>
    <row r="6322" spans="10:23">
      <c r="J6322">
        <v>6305</v>
      </c>
      <c r="K6322" s="93">
        <f t="shared" ca="1" si="795"/>
        <v>1.0419149581510228</v>
      </c>
      <c r="L6322" s="93">
        <f t="shared" ca="1" si="795"/>
        <v>-1.9965107746936992</v>
      </c>
      <c r="M6322" s="93">
        <f t="shared" ca="1" si="796"/>
        <v>1.0419149581510228</v>
      </c>
      <c r="N6322" s="101">
        <f t="shared" ca="1" si="792"/>
        <v>-1.561505969895538</v>
      </c>
      <c r="O6322" s="46">
        <f t="shared" ca="1" si="797"/>
        <v>0.69429897426804954</v>
      </c>
      <c r="P6322" s="46">
        <f t="shared" ca="1" si="798"/>
        <v>0.50729114297412581</v>
      </c>
      <c r="Q6322" s="47">
        <f t="shared" ca="1" si="793"/>
        <v>1.0683146368558971</v>
      </c>
      <c r="R6322" s="47">
        <f t="shared" ca="1" si="794"/>
        <v>-0.10306101789202721</v>
      </c>
      <c r="S6322" s="97">
        <f t="shared" ca="1" si="799"/>
        <v>0.29561897818801119</v>
      </c>
      <c r="V6322">
        <v>6305</v>
      </c>
      <c r="W6322" s="46">
        <v>0.43939706042219501</v>
      </c>
    </row>
    <row r="6323" spans="10:23">
      <c r="J6323">
        <v>6306</v>
      </c>
      <c r="K6323" s="93">
        <f t="shared" ca="1" si="795"/>
        <v>-0.13933283059780055</v>
      </c>
      <c r="L6323" s="93">
        <f t="shared" ca="1" si="795"/>
        <v>0.19565905296089983</v>
      </c>
      <c r="M6323" s="93">
        <f t="shared" ca="1" si="796"/>
        <v>-0.13933283059780055</v>
      </c>
      <c r="N6323" s="101">
        <f t="shared" ca="1" si="792"/>
        <v>0.14119009285799916</v>
      </c>
      <c r="O6323" s="46">
        <f t="shared" ca="1" si="797"/>
        <v>0.27026707902263886</v>
      </c>
      <c r="P6323" s="46">
        <f t="shared" ca="1" si="798"/>
        <v>0.29527519535142038</v>
      </c>
      <c r="Q6323" s="47">
        <f t="shared" ca="1" si="793"/>
        <v>0.22025084636507575</v>
      </c>
      <c r="R6323" s="47">
        <f t="shared" ca="1" si="794"/>
        <v>0.17225214768230759</v>
      </c>
      <c r="S6323" s="97">
        <f t="shared" ca="1" si="799"/>
        <v>0.22125961335247324</v>
      </c>
      <c r="V6323">
        <v>6306</v>
      </c>
      <c r="W6323" s="46">
        <v>1.1172447624955499</v>
      </c>
    </row>
    <row r="6324" spans="10:23">
      <c r="J6324">
        <v>6307</v>
      </c>
      <c r="K6324" s="93">
        <f t="shared" ca="1" si="795"/>
        <v>-0.65945995610373587</v>
      </c>
      <c r="L6324" s="93">
        <f t="shared" ca="1" si="795"/>
        <v>1.3460099397862588</v>
      </c>
      <c r="M6324" s="93">
        <f t="shared" ca="1" si="796"/>
        <v>-0.65945995610373587</v>
      </c>
      <c r="N6324" s="101">
        <f t="shared" ca="1" si="792"/>
        <v>1.0664063349225157</v>
      </c>
      <c r="O6324" s="46">
        <f t="shared" ca="1" si="797"/>
        <v>8.355731931131169E-2</v>
      </c>
      <c r="P6324" s="46">
        <f t="shared" ca="1" si="798"/>
        <v>0.20192031549575684</v>
      </c>
      <c r="Q6324" s="47">
        <f t="shared" ca="1" si="793"/>
        <v>-0.15316867305757859</v>
      </c>
      <c r="R6324" s="47">
        <f t="shared" ca="1" si="794"/>
        <v>0.32185266536462454</v>
      </c>
      <c r="S6324" s="97">
        <f t="shared" ca="1" si="799"/>
        <v>0.20270499233796813</v>
      </c>
      <c r="V6324">
        <v>6307</v>
      </c>
      <c r="W6324" s="46">
        <v>0.26856801735361702</v>
      </c>
    </row>
    <row r="6325" spans="10:23">
      <c r="J6325">
        <v>6308</v>
      </c>
      <c r="K6325" s="93">
        <f t="shared" ca="1" si="795"/>
        <v>0.52096776918232557</v>
      </c>
      <c r="L6325" s="93">
        <f t="shared" ca="1" si="795"/>
        <v>-1.4369288692712108</v>
      </c>
      <c r="M6325" s="93">
        <f t="shared" ca="1" si="796"/>
        <v>0.52096776918232557</v>
      </c>
      <c r="N6325" s="101">
        <f t="shared" ca="1" si="792"/>
        <v>-1.1966486657768973</v>
      </c>
      <c r="O6325" s="46">
        <f t="shared" ca="1" si="797"/>
        <v>0.50729483680833753</v>
      </c>
      <c r="P6325" s="46">
        <f t="shared" ca="1" si="798"/>
        <v>0.41378907424426975</v>
      </c>
      <c r="Q6325" s="47">
        <f t="shared" ca="1" si="793"/>
        <v>0.6943063619364731</v>
      </c>
      <c r="R6325" s="47">
        <f t="shared" ca="1" si="794"/>
        <v>-4.4066332006998082E-2</v>
      </c>
      <c r="S6325" s="97">
        <f t="shared" ca="1" si="799"/>
        <v>0.23161425240066974</v>
      </c>
      <c r="V6325">
        <v>6308</v>
      </c>
      <c r="W6325" s="46">
        <v>0.26957756180214898</v>
      </c>
    </row>
    <row r="6326" spans="10:23">
      <c r="J6326">
        <v>6309</v>
      </c>
      <c r="K6326" s="93">
        <f t="shared" ca="1" si="795"/>
        <v>0.39680742453228268</v>
      </c>
      <c r="L6326" s="93">
        <f t="shared" ca="1" si="795"/>
        <v>1.5293332155636119</v>
      </c>
      <c r="M6326" s="93">
        <f t="shared" ca="1" si="796"/>
        <v>0.39680742453228268</v>
      </c>
      <c r="N6326" s="101">
        <f t="shared" ca="1" si="792"/>
        <v>1.5761287736332377</v>
      </c>
      <c r="O6326" s="46">
        <f t="shared" ca="1" si="797"/>
        <v>0.46272506342315667</v>
      </c>
      <c r="P6326" s="46">
        <f t="shared" ca="1" si="798"/>
        <v>0.39150418755167932</v>
      </c>
      <c r="Q6326" s="47">
        <f t="shared" ca="1" si="793"/>
        <v>0.60516681516611137</v>
      </c>
      <c r="R6326" s="47">
        <f t="shared" ca="1" si="794"/>
        <v>0.40427095553132458</v>
      </c>
      <c r="S6326" s="97">
        <f t="shared" ca="1" si="799"/>
        <v>0.4334980094772406</v>
      </c>
      <c r="V6326">
        <v>6309</v>
      </c>
      <c r="W6326" s="46">
        <v>0.91394631365592505</v>
      </c>
    </row>
    <row r="6327" spans="10:23">
      <c r="J6327">
        <v>6310</v>
      </c>
      <c r="K6327" s="93">
        <f t="shared" ca="1" si="795"/>
        <v>-0.25958344177154991</v>
      </c>
      <c r="L6327" s="93">
        <f t="shared" ca="1" si="795"/>
        <v>4.5995721665144179E-2</v>
      </c>
      <c r="M6327" s="93">
        <f t="shared" ca="1" si="796"/>
        <v>-0.25958344177154991</v>
      </c>
      <c r="N6327" s="101">
        <f t="shared" ca="1" si="792"/>
        <v>-3.8945587440698017E-2</v>
      </c>
      <c r="O6327" s="46">
        <f t="shared" ca="1" si="797"/>
        <v>0.22710078059982228</v>
      </c>
      <c r="P6327" s="46">
        <f t="shared" ca="1" si="798"/>
        <v>0.27369204614001214</v>
      </c>
      <c r="Q6327" s="47">
        <f t="shared" ca="1" si="793"/>
        <v>0.13391824951944259</v>
      </c>
      <c r="R6327" s="47">
        <f t="shared" ca="1" si="794"/>
        <v>0.14312556105256022</v>
      </c>
      <c r="S6327" s="97">
        <f t="shared" ca="1" si="799"/>
        <v>0.18511317082619125</v>
      </c>
      <c r="V6327">
        <v>6310</v>
      </c>
      <c r="W6327" s="46">
        <v>-0.452481215116953</v>
      </c>
    </row>
    <row r="6328" spans="10:23">
      <c r="J6328">
        <v>6311</v>
      </c>
      <c r="K6328" s="93">
        <f t="shared" ca="1" si="795"/>
        <v>1.6918449718771209</v>
      </c>
      <c r="L6328" s="93">
        <f t="shared" ca="1" si="795"/>
        <v>0.20774731273781755</v>
      </c>
      <c r="M6328" s="93">
        <f t="shared" ca="1" si="796"/>
        <v>1.6918449718771209</v>
      </c>
      <c r="N6328" s="101">
        <f t="shared" ca="1" si="792"/>
        <v>0.73500638986155309</v>
      </c>
      <c r="O6328" s="46">
        <f t="shared" ca="1" si="797"/>
        <v>0.92760400825169742</v>
      </c>
      <c r="P6328" s="46">
        <f t="shared" ca="1" si="798"/>
        <v>0.62394365996594969</v>
      </c>
      <c r="Q6328" s="47">
        <f t="shared" ca="1" si="793"/>
        <v>1.5349247048231929</v>
      </c>
      <c r="R6328" s="47">
        <f t="shared" ca="1" si="794"/>
        <v>0.26826778316412997</v>
      </c>
      <c r="S6328" s="97">
        <f t="shared" ca="1" si="799"/>
        <v>0.59793589570791372</v>
      </c>
      <c r="V6328">
        <v>6311</v>
      </c>
      <c r="W6328" s="46">
        <v>0.16649893994322101</v>
      </c>
    </row>
    <row r="6329" spans="10:23">
      <c r="J6329">
        <v>6312</v>
      </c>
      <c r="K6329" s="93">
        <f t="shared" ca="1" si="795"/>
        <v>-0.79263948948594465</v>
      </c>
      <c r="L6329" s="93">
        <f t="shared" ca="1" si="795"/>
        <v>-1.1866691040020132</v>
      </c>
      <c r="M6329" s="93">
        <f t="shared" ca="1" si="796"/>
        <v>-0.79263948948594465</v>
      </c>
      <c r="N6329" s="101">
        <f t="shared" ca="1" si="792"/>
        <v>-1.3771381668697544</v>
      </c>
      <c r="O6329" s="46">
        <f t="shared" ca="1" si="797"/>
        <v>3.5749932507419424E-2</v>
      </c>
      <c r="P6329" s="46">
        <f t="shared" ca="1" si="798"/>
        <v>0.17801662209381069</v>
      </c>
      <c r="Q6329" s="47">
        <f t="shared" ca="1" si="793"/>
        <v>-0.24878344666536312</v>
      </c>
      <c r="R6329" s="47">
        <f t="shared" ca="1" si="794"/>
        <v>-7.3250128801857745E-2</v>
      </c>
      <c r="S6329" s="97">
        <f t="shared" ca="1" si="799"/>
        <v>-1.875009814721916E-2</v>
      </c>
      <c r="V6329">
        <v>6312</v>
      </c>
      <c r="W6329" s="46">
        <v>0.52851968083050305</v>
      </c>
    </row>
    <row r="6330" spans="10:23">
      <c r="J6330">
        <v>6313</v>
      </c>
      <c r="K6330" s="93">
        <f t="shared" ca="1" si="795"/>
        <v>0.30235227435791739</v>
      </c>
      <c r="L6330" s="93">
        <f t="shared" ca="1" si="795"/>
        <v>-0.81868905039329676</v>
      </c>
      <c r="M6330" s="93">
        <f t="shared" ca="1" si="796"/>
        <v>0.30235227435791739</v>
      </c>
      <c r="N6330" s="101">
        <f t="shared" ca="1" si="792"/>
        <v>-0.68003051892497113</v>
      </c>
      <c r="O6330" s="46">
        <f t="shared" ca="1" si="797"/>
        <v>0.42881854802002606</v>
      </c>
      <c r="P6330" s="46">
        <f t="shared" ca="1" si="798"/>
        <v>0.37455092985011401</v>
      </c>
      <c r="Q6330" s="47">
        <f t="shared" ca="1" si="793"/>
        <v>0.53735378435985015</v>
      </c>
      <c r="R6330" s="47">
        <f t="shared" ca="1" si="794"/>
        <v>3.9466942377238398E-2</v>
      </c>
      <c r="S6330" s="97">
        <f t="shared" ca="1" si="799"/>
        <v>0.23414274519863224</v>
      </c>
      <c r="V6330">
        <v>6313</v>
      </c>
      <c r="W6330" s="46">
        <v>-0.249782542437368</v>
      </c>
    </row>
    <row r="6331" spans="10:23">
      <c r="J6331">
        <v>6314</v>
      </c>
      <c r="K6331" s="93">
        <f t="shared" ca="1" si="795"/>
        <v>-8.6270222569311925E-2</v>
      </c>
      <c r="L6331" s="93">
        <f t="shared" ca="1" si="795"/>
        <v>2.0897297733838336</v>
      </c>
      <c r="M6331" s="93">
        <f t="shared" ca="1" si="796"/>
        <v>-8.6270222569311925E-2</v>
      </c>
      <c r="N6331" s="101">
        <f t="shared" ca="1" si="792"/>
        <v>1.953801799859046</v>
      </c>
      <c r="O6331" s="46">
        <f t="shared" ca="1" si="797"/>
        <v>0.28931493541931969</v>
      </c>
      <c r="P6331" s="46">
        <f t="shared" ca="1" si="798"/>
        <v>0.30479912354976085</v>
      </c>
      <c r="Q6331" s="47">
        <f t="shared" ca="1" si="793"/>
        <v>0.25834655915843741</v>
      </c>
      <c r="R6331" s="47">
        <f t="shared" ca="1" si="794"/>
        <v>0.46533784743105455</v>
      </c>
      <c r="S6331" s="97">
        <f t="shared" ca="1" si="799"/>
        <v>0.37732639142518709</v>
      </c>
      <c r="V6331">
        <v>6314</v>
      </c>
      <c r="W6331" s="46">
        <v>0.217397492770592</v>
      </c>
    </row>
    <row r="6332" spans="10:23">
      <c r="J6332">
        <v>6315</v>
      </c>
      <c r="K6332" s="93">
        <f t="shared" ca="1" si="795"/>
        <v>0.5429519009970033</v>
      </c>
      <c r="L6332" s="93">
        <f t="shared" ca="1" si="795"/>
        <v>-0.71168554608714985</v>
      </c>
      <c r="M6332" s="93">
        <f t="shared" ca="1" si="796"/>
        <v>0.5429519009970033</v>
      </c>
      <c r="N6332" s="101">
        <f t="shared" ca="1" si="792"/>
        <v>-0.50206621662379147</v>
      </c>
      <c r="O6332" s="46">
        <f t="shared" ca="1" si="797"/>
        <v>0.51518646900227083</v>
      </c>
      <c r="P6332" s="46">
        <f t="shared" ca="1" si="798"/>
        <v>0.4177348903412364</v>
      </c>
      <c r="Q6332" s="47">
        <f t="shared" ca="1" si="793"/>
        <v>0.7100896263243397</v>
      </c>
      <c r="R6332" s="47">
        <f t="shared" ca="1" si="794"/>
        <v>6.8242433492506069E-2</v>
      </c>
      <c r="S6332" s="97">
        <f t="shared" ca="1" si="799"/>
        <v>0.29171445124738843</v>
      </c>
      <c r="V6332">
        <v>6315</v>
      </c>
      <c r="W6332" s="46">
        <v>5.74734553073563E-2</v>
      </c>
    </row>
    <row r="6333" spans="10:23">
      <c r="J6333">
        <v>6316</v>
      </c>
      <c r="K6333" s="93">
        <f t="shared" ca="1" si="795"/>
        <v>-0.87618723768077389</v>
      </c>
      <c r="L6333" s="93">
        <f t="shared" ca="1" si="795"/>
        <v>-0.50509260220053764</v>
      </c>
      <c r="M6333" s="93">
        <f t="shared" ca="1" si="796"/>
        <v>-0.87618723768077389</v>
      </c>
      <c r="N6333" s="101">
        <f t="shared" ca="1" si="792"/>
        <v>-0.75751700225599938</v>
      </c>
      <c r="O6333" s="46">
        <f t="shared" ca="1" si="797"/>
        <v>5.7588414357790385E-3</v>
      </c>
      <c r="P6333" s="46">
        <f t="shared" ca="1" si="798"/>
        <v>0.1630210765579905</v>
      </c>
      <c r="Q6333" s="47">
        <f t="shared" ca="1" si="793"/>
        <v>-0.30876562880864389</v>
      </c>
      <c r="R6333" s="47">
        <f t="shared" ca="1" si="794"/>
        <v>2.6937959970014594E-2</v>
      </c>
      <c r="S6333" s="97">
        <f t="shared" ca="1" si="799"/>
        <v>1.6348400702896816E-2</v>
      </c>
      <c r="V6333">
        <v>6316</v>
      </c>
      <c r="W6333" s="46">
        <v>0.37921002281511501</v>
      </c>
    </row>
    <row r="6334" spans="10:23">
      <c r="J6334">
        <v>6317</v>
      </c>
      <c r="K6334" s="93">
        <f t="shared" ca="1" si="795"/>
        <v>8.7205346854081836E-2</v>
      </c>
      <c r="L6334" s="93">
        <f t="shared" ca="1" si="795"/>
        <v>-0.32040296049883477</v>
      </c>
      <c r="M6334" s="93">
        <f t="shared" ca="1" si="796"/>
        <v>8.7205346854081836E-2</v>
      </c>
      <c r="N6334" s="101">
        <f t="shared" ca="1" si="792"/>
        <v>-0.27603540366158358</v>
      </c>
      <c r="O6334" s="46">
        <f t="shared" ca="1" si="797"/>
        <v>0.35158736901201432</v>
      </c>
      <c r="P6334" s="46">
        <f t="shared" ca="1" si="798"/>
        <v>0.33593534034610817</v>
      </c>
      <c r="Q6334" s="47">
        <f t="shared" ca="1" si="793"/>
        <v>0.38289142634382667</v>
      </c>
      <c r="R6334" s="47">
        <f t="shared" ca="1" si="794"/>
        <v>0.10478991838733279</v>
      </c>
      <c r="S6334" s="97">
        <f t="shared" ca="1" si="799"/>
        <v>0.22818864369967357</v>
      </c>
      <c r="V6334">
        <v>6317</v>
      </c>
      <c r="W6334" s="46">
        <v>-1.8723214081356701E-2</v>
      </c>
    </row>
    <row r="6335" spans="10:23">
      <c r="J6335">
        <v>6318</v>
      </c>
      <c r="K6335" s="93">
        <f t="shared" ca="1" si="795"/>
        <v>0.84194544417711914</v>
      </c>
      <c r="L6335" s="93">
        <f t="shared" ca="1" si="795"/>
        <v>-1.653787051462823</v>
      </c>
      <c r="M6335" s="93">
        <f t="shared" ca="1" si="796"/>
        <v>0.84194544417711914</v>
      </c>
      <c r="N6335" s="101">
        <f t="shared" ca="1" si="792"/>
        <v>-1.3001701611929168</v>
      </c>
      <c r="O6335" s="46">
        <f t="shared" ca="1" si="797"/>
        <v>0.62251602338399237</v>
      </c>
      <c r="P6335" s="46">
        <f t="shared" ca="1" si="798"/>
        <v>0.47139966753209717</v>
      </c>
      <c r="Q6335" s="47">
        <f t="shared" ca="1" si="793"/>
        <v>0.92474873508778266</v>
      </c>
      <c r="R6335" s="47">
        <f t="shared" ca="1" si="794"/>
        <v>-6.0804980337389375E-2</v>
      </c>
      <c r="S6335" s="97">
        <f t="shared" ca="1" si="799"/>
        <v>0.28085552152330151</v>
      </c>
      <c r="V6335">
        <v>6318</v>
      </c>
      <c r="W6335" s="46">
        <v>-0.100010879794192</v>
      </c>
    </row>
    <row r="6336" spans="10:23">
      <c r="J6336">
        <v>6319</v>
      </c>
      <c r="K6336" s="93">
        <f t="shared" ca="1" si="795"/>
        <v>-1.9646100629565941</v>
      </c>
      <c r="L6336" s="93">
        <f t="shared" ca="1" si="795"/>
        <v>0.35832216775936854</v>
      </c>
      <c r="M6336" s="93">
        <f t="shared" ca="1" si="796"/>
        <v>-1.9646100629565941</v>
      </c>
      <c r="N6336" s="101">
        <f t="shared" ca="1" si="792"/>
        <v>-0.28507085013078021</v>
      </c>
      <c r="O6336" s="46">
        <f t="shared" ca="1" si="797"/>
        <v>-0.38495172566625002</v>
      </c>
      <c r="P6336" s="46">
        <f t="shared" ca="1" si="798"/>
        <v>-3.2334206993024028E-2</v>
      </c>
      <c r="Q6336" s="47">
        <f t="shared" ca="1" si="793"/>
        <v>-1.090186763012702</v>
      </c>
      <c r="R6336" s="47">
        <f t="shared" ca="1" si="794"/>
        <v>0.10332895455225517</v>
      </c>
      <c r="S6336" s="97">
        <f t="shared" ca="1" si="799"/>
        <v>-0.14081138555699743</v>
      </c>
      <c r="V6336">
        <v>6319</v>
      </c>
      <c r="W6336" s="46">
        <v>-7.0927747730605201E-2</v>
      </c>
    </row>
    <row r="6337" spans="10:23">
      <c r="J6337">
        <v>6320</v>
      </c>
      <c r="K6337" s="93">
        <f t="shared" ca="1" si="795"/>
        <v>0.14335091682811746</v>
      </c>
      <c r="L6337" s="93">
        <f t="shared" ca="1" si="795"/>
        <v>-0.12841216251883389</v>
      </c>
      <c r="M6337" s="93">
        <f t="shared" ca="1" si="796"/>
        <v>0.14335091682811746</v>
      </c>
      <c r="N6337" s="101">
        <f t="shared" ca="1" si="792"/>
        <v>-7.6156605010868267E-2</v>
      </c>
      <c r="O6337" s="46">
        <f t="shared" ca="1" si="797"/>
        <v>0.37174191463105083</v>
      </c>
      <c r="P6337" s="46">
        <f t="shared" ca="1" si="798"/>
        <v>0.34601261315562637</v>
      </c>
      <c r="Q6337" s="47">
        <f t="shared" ca="1" si="793"/>
        <v>0.42320051758189969</v>
      </c>
      <c r="R6337" s="47">
        <f t="shared" ca="1" si="794"/>
        <v>0.13710881897768959</v>
      </c>
      <c r="S6337" s="97">
        <f t="shared" ca="1" si="799"/>
        <v>0.25442536680437022</v>
      </c>
      <c r="V6337">
        <v>6320</v>
      </c>
      <c r="W6337" s="46">
        <v>-0.27985551631648697</v>
      </c>
    </row>
    <row r="6338" spans="10:23">
      <c r="J6338">
        <v>6321</v>
      </c>
      <c r="K6338" s="93">
        <f t="shared" ca="1" si="795"/>
        <v>9.3457468382002404E-2</v>
      </c>
      <c r="L6338" s="93">
        <f t="shared" ca="1" si="795"/>
        <v>0.15361015453078705</v>
      </c>
      <c r="M6338" s="93">
        <f t="shared" ca="1" si="796"/>
        <v>9.3457468382002404E-2</v>
      </c>
      <c r="N6338" s="101">
        <f t="shared" ca="1" si="792"/>
        <v>0.17535677657958884</v>
      </c>
      <c r="O6338" s="46">
        <f t="shared" ca="1" si="797"/>
        <v>0.35383168977692075</v>
      </c>
      <c r="P6338" s="46">
        <f t="shared" ca="1" si="798"/>
        <v>0.33705750072856133</v>
      </c>
      <c r="Q6338" s="47">
        <f t="shared" ca="1" si="793"/>
        <v>0.38738006787363954</v>
      </c>
      <c r="R6338" s="47">
        <f t="shared" ca="1" si="794"/>
        <v>0.17777664383774947</v>
      </c>
      <c r="S6338" s="97">
        <f t="shared" ca="1" si="799"/>
        <v>0.2658041668073351</v>
      </c>
      <c r="V6338">
        <v>6321</v>
      </c>
      <c r="W6338" s="46">
        <v>0.34750076821514198</v>
      </c>
    </row>
    <row r="6339" spans="10:23">
      <c r="J6339">
        <v>6322</v>
      </c>
      <c r="K6339" s="93">
        <f t="shared" ca="1" si="795"/>
        <v>-1.11578346723391</v>
      </c>
      <c r="L6339" s="93">
        <f t="shared" ca="1" si="795"/>
        <v>-0.30904729939486558</v>
      </c>
      <c r="M6339" s="93">
        <f t="shared" ca="1" si="796"/>
        <v>-1.11578346723391</v>
      </c>
      <c r="N6339" s="101">
        <f t="shared" ca="1" si="792"/>
        <v>-0.64784672255255948</v>
      </c>
      <c r="O6339" s="46">
        <f t="shared" ca="1" si="797"/>
        <v>-8.0248890624131652E-2</v>
      </c>
      <c r="P6339" s="46">
        <f t="shared" ca="1" si="798"/>
        <v>0.12001721052803516</v>
      </c>
      <c r="Q6339" s="47">
        <f t="shared" ca="1" si="793"/>
        <v>-0.48078109292846527</v>
      </c>
      <c r="R6339" s="47">
        <f t="shared" ca="1" si="794"/>
        <v>4.4670820540414144E-2</v>
      </c>
      <c r="S6339" s="97">
        <f t="shared" ca="1" si="799"/>
        <v>-1.7789035041858754E-2</v>
      </c>
      <c r="V6339">
        <v>6322</v>
      </c>
      <c r="W6339" s="46">
        <v>0.71985812201238997</v>
      </c>
    </row>
    <row r="6340" spans="10:23">
      <c r="J6340">
        <v>6323</v>
      </c>
      <c r="K6340" s="93">
        <f t="shared" ca="1" si="795"/>
        <v>-1.3475796651544478</v>
      </c>
      <c r="L6340" s="93">
        <f t="shared" ca="1" si="795"/>
        <v>0.35135717261512844</v>
      </c>
      <c r="M6340" s="93">
        <f t="shared" ca="1" si="796"/>
        <v>-1.3475796651544478</v>
      </c>
      <c r="N6340" s="101">
        <f t="shared" ca="1" si="792"/>
        <v>-9.5444736206022784E-2</v>
      </c>
      <c r="O6340" s="46">
        <f t="shared" ca="1" si="797"/>
        <v>-0.16345664944587185</v>
      </c>
      <c r="P6340" s="46">
        <f t="shared" ca="1" si="798"/>
        <v>7.8413331117165058E-2</v>
      </c>
      <c r="Q6340" s="47">
        <f t="shared" ca="1" si="793"/>
        <v>-0.64719661057194566</v>
      </c>
      <c r="R6340" s="47">
        <f t="shared" ca="1" si="794"/>
        <v>0.13399007302325103</v>
      </c>
      <c r="S6340" s="97">
        <f t="shared" ca="1" si="799"/>
        <v>-1.4733288211310411E-2</v>
      </c>
      <c r="V6340">
        <v>6323</v>
      </c>
      <c r="W6340" s="46">
        <v>-0.138799010073343</v>
      </c>
    </row>
    <row r="6341" spans="10:23">
      <c r="J6341">
        <v>6324</v>
      </c>
      <c r="K6341" s="93">
        <f t="shared" ca="1" si="795"/>
        <v>-2.1222404168178985</v>
      </c>
      <c r="L6341" s="93">
        <f t="shared" ca="1" si="795"/>
        <v>0.79334359511301666</v>
      </c>
      <c r="M6341" s="93">
        <f t="shared" ca="1" si="796"/>
        <v>-2.1222404168178985</v>
      </c>
      <c r="N6341" s="101">
        <f t="shared" ca="1" si="792"/>
        <v>7.7235662894929447E-2</v>
      </c>
      <c r="O6341" s="46">
        <f t="shared" ca="1" si="797"/>
        <v>-0.44153621059198334</v>
      </c>
      <c r="P6341" s="46">
        <f t="shared" ca="1" si="798"/>
        <v>-6.0626449455890685E-2</v>
      </c>
      <c r="Q6341" s="47">
        <f t="shared" ca="1" si="793"/>
        <v>-1.2033557328641686</v>
      </c>
      <c r="R6341" s="47">
        <f t="shared" ca="1" si="794"/>
        <v>0.16191119667478565</v>
      </c>
      <c r="S6341" s="97">
        <f t="shared" ca="1" si="799"/>
        <v>-0.13981250695859884</v>
      </c>
      <c r="V6341">
        <v>6324</v>
      </c>
      <c r="W6341" s="46">
        <v>0.51957004464151502</v>
      </c>
    </row>
    <row r="6342" spans="10:23">
      <c r="J6342">
        <v>6325</v>
      </c>
      <c r="K6342" s="93">
        <f t="shared" ca="1" si="795"/>
        <v>0.70820627297142125</v>
      </c>
      <c r="L6342" s="93">
        <f t="shared" ca="1" si="795"/>
        <v>-0.1908653601848995</v>
      </c>
      <c r="M6342" s="93">
        <f t="shared" ca="1" si="796"/>
        <v>0.70820627297142125</v>
      </c>
      <c r="N6342" s="101">
        <f t="shared" ca="1" si="792"/>
        <v>4.4269243237894662E-2</v>
      </c>
      <c r="O6342" s="46">
        <f t="shared" ca="1" si="797"/>
        <v>0.574507743685988</v>
      </c>
      <c r="P6342" s="46">
        <f t="shared" ca="1" si="798"/>
        <v>0.44739552768309498</v>
      </c>
      <c r="Q6342" s="47">
        <f t="shared" ca="1" si="793"/>
        <v>0.82873217569177415</v>
      </c>
      <c r="R6342" s="47">
        <f t="shared" ca="1" si="794"/>
        <v>0.15658077420422875</v>
      </c>
      <c r="S6342" s="97">
        <f t="shared" ca="1" si="799"/>
        <v>0.36554425894510839</v>
      </c>
      <c r="V6342">
        <v>6325</v>
      </c>
      <c r="W6342" s="46">
        <v>0.51323034334004902</v>
      </c>
    </row>
    <row r="6343" spans="10:23">
      <c r="J6343">
        <v>6326</v>
      </c>
      <c r="K6343" s="93">
        <f t="shared" ca="1" si="795"/>
        <v>0.16815152113712495</v>
      </c>
      <c r="L6343" s="93">
        <f t="shared" ca="1" si="795"/>
        <v>0.6738225811618781</v>
      </c>
      <c r="M6343" s="93">
        <f t="shared" ca="1" si="796"/>
        <v>0.16815152113712495</v>
      </c>
      <c r="N6343" s="101">
        <f t="shared" ca="1" si="792"/>
        <v>0.69231581698626887</v>
      </c>
      <c r="O6343" s="46">
        <f t="shared" ca="1" si="797"/>
        <v>0.3806445744696938</v>
      </c>
      <c r="P6343" s="46">
        <f t="shared" ca="1" si="798"/>
        <v>0.35046394307494788</v>
      </c>
      <c r="Q6343" s="47">
        <f t="shared" ca="1" si="793"/>
        <v>0.44100583725918557</v>
      </c>
      <c r="R6343" s="47">
        <f t="shared" ca="1" si="794"/>
        <v>0.26136503814957385</v>
      </c>
      <c r="S6343" s="97">
        <f t="shared" ca="1" si="799"/>
        <v>0.32100480630963379</v>
      </c>
      <c r="V6343">
        <v>6326</v>
      </c>
      <c r="W6343" s="46">
        <v>9.0228837781066704E-2</v>
      </c>
    </row>
    <row r="6344" spans="10:23">
      <c r="J6344">
        <v>6327</v>
      </c>
      <c r="K6344" s="93">
        <f t="shared" ca="1" si="795"/>
        <v>-0.27553273780528975</v>
      </c>
      <c r="L6344" s="93">
        <f t="shared" ca="1" si="795"/>
        <v>-0.45201975586994414</v>
      </c>
      <c r="M6344" s="93">
        <f t="shared" ca="1" si="796"/>
        <v>-0.27553273780528975</v>
      </c>
      <c r="N6344" s="101">
        <f t="shared" ca="1" si="792"/>
        <v>-0.51617792308554578</v>
      </c>
      <c r="O6344" s="46">
        <f t="shared" ca="1" si="797"/>
        <v>0.22137547022088799</v>
      </c>
      <c r="P6344" s="46">
        <f t="shared" ca="1" si="798"/>
        <v>0.27082939095054498</v>
      </c>
      <c r="Q6344" s="47">
        <f t="shared" ca="1" si="793"/>
        <v>0.12246762876157399</v>
      </c>
      <c r="R6344" s="47">
        <f t="shared" ca="1" si="794"/>
        <v>6.5960676540911034E-2</v>
      </c>
      <c r="S6344" s="97">
        <f t="shared" ca="1" si="799"/>
        <v>0.14366807338089951</v>
      </c>
      <c r="V6344">
        <v>6327</v>
      </c>
      <c r="W6344" s="46">
        <v>0.92829834145209</v>
      </c>
    </row>
    <row r="6345" spans="10:23">
      <c r="J6345">
        <v>6328</v>
      </c>
      <c r="K6345" s="93">
        <f t="shared" ca="1" si="795"/>
        <v>-0.60779449016189413</v>
      </c>
      <c r="L6345" s="93">
        <f t="shared" ca="1" si="795"/>
        <v>3.6921558233087057E-2</v>
      </c>
      <c r="M6345" s="93">
        <f t="shared" ca="1" si="796"/>
        <v>-0.60779449016189413</v>
      </c>
      <c r="N6345" s="101">
        <f t="shared" ca="1" si="792"/>
        <v>-0.158287574260049</v>
      </c>
      <c r="O6345" s="46">
        <f t="shared" ca="1" si="797"/>
        <v>0.10210364435058317</v>
      </c>
      <c r="P6345" s="46">
        <f t="shared" ca="1" si="798"/>
        <v>0.21119347801539257</v>
      </c>
      <c r="Q6345" s="47">
        <f t="shared" ca="1" si="793"/>
        <v>-0.11607602297903563</v>
      </c>
      <c r="R6345" s="47">
        <f t="shared" ca="1" si="794"/>
        <v>0.12382885807902315</v>
      </c>
      <c r="S6345" s="97">
        <f t="shared" ca="1" si="799"/>
        <v>0.11296625121480317</v>
      </c>
      <c r="V6345">
        <v>6328</v>
      </c>
      <c r="W6345" s="46">
        <v>0.24066935126864</v>
      </c>
    </row>
    <row r="6346" spans="10:23">
      <c r="J6346">
        <v>6329</v>
      </c>
      <c r="K6346" s="93">
        <f t="shared" ca="1" si="795"/>
        <v>1.0386746861232417</v>
      </c>
      <c r="L6346" s="93">
        <f t="shared" ca="1" si="795"/>
        <v>2.6454044364676501</v>
      </c>
      <c r="M6346" s="93">
        <f t="shared" ca="1" si="796"/>
        <v>1.0386746861232417</v>
      </c>
      <c r="N6346" s="101">
        <f t="shared" ca="1" si="792"/>
        <v>2.8383853235790042</v>
      </c>
      <c r="O6346" s="46">
        <f t="shared" ca="1" si="797"/>
        <v>0.69313581552850512</v>
      </c>
      <c r="P6346" s="46">
        <f t="shared" ca="1" si="798"/>
        <v>0.50670956360435349</v>
      </c>
      <c r="Q6346" s="47">
        <f t="shared" ca="1" si="793"/>
        <v>1.0659883193768083</v>
      </c>
      <c r="R6346" s="47">
        <f t="shared" ca="1" si="794"/>
        <v>0.6083683597213112</v>
      </c>
      <c r="S6346" s="97">
        <f t="shared" ca="1" si="799"/>
        <v>0.65075208762490822</v>
      </c>
      <c r="V6346">
        <v>6329</v>
      </c>
      <c r="W6346" s="46">
        <v>0.10299622415848</v>
      </c>
    </row>
    <row r="6347" spans="10:23">
      <c r="J6347">
        <v>6330</v>
      </c>
      <c r="K6347" s="93">
        <f t="shared" ca="1" si="795"/>
        <v>-0.5259633424886041</v>
      </c>
      <c r="L6347" s="93">
        <f t="shared" ca="1" si="795"/>
        <v>-0.74684879056738362</v>
      </c>
      <c r="M6347" s="93">
        <f t="shared" ca="1" si="796"/>
        <v>-0.5259633424886041</v>
      </c>
      <c r="N6347" s="101">
        <f t="shared" ca="1" si="792"/>
        <v>-0.87534292462465357</v>
      </c>
      <c r="O6347" s="46">
        <f t="shared" ca="1" si="797"/>
        <v>0.13147852823905623</v>
      </c>
      <c r="P6347" s="46">
        <f t="shared" ca="1" si="798"/>
        <v>0.22588091995962911</v>
      </c>
      <c r="Q6347" s="47">
        <f t="shared" ca="1" si="793"/>
        <v>-5.7326255202089504E-2</v>
      </c>
      <c r="R6347" s="47">
        <f t="shared" ca="1" si="794"/>
        <v>7.886393232043265E-3</v>
      </c>
      <c r="S6347" s="97">
        <f t="shared" ca="1" si="799"/>
        <v>6.9682460735549748E-2</v>
      </c>
      <c r="V6347">
        <v>6330</v>
      </c>
      <c r="W6347" s="46">
        <v>1.4546540918055101E-2</v>
      </c>
    </row>
    <row r="6348" spans="10:23">
      <c r="J6348">
        <v>6331</v>
      </c>
      <c r="K6348" s="93">
        <f t="shared" ca="1" si="795"/>
        <v>1.4084382402592124</v>
      </c>
      <c r="L6348" s="93">
        <f t="shared" ca="1" si="795"/>
        <v>-1.1054161294220919</v>
      </c>
      <c r="M6348" s="93">
        <f t="shared" ca="1" si="796"/>
        <v>1.4084382402592124</v>
      </c>
      <c r="N6348" s="101">
        <f t="shared" ca="1" si="792"/>
        <v>-0.60011149147956155</v>
      </c>
      <c r="O6348" s="46">
        <f t="shared" ca="1" si="797"/>
        <v>0.82586964338948943</v>
      </c>
      <c r="P6348" s="46">
        <f t="shared" ca="1" si="798"/>
        <v>0.5730764775348457</v>
      </c>
      <c r="Q6348" s="47">
        <f t="shared" ca="1" si="793"/>
        <v>1.3314559750987769</v>
      </c>
      <c r="R6348" s="47">
        <f t="shared" ca="1" si="794"/>
        <v>5.2389248898600652E-2</v>
      </c>
      <c r="S6348" s="97">
        <f t="shared" ca="1" si="799"/>
        <v>0.43912944614404503</v>
      </c>
      <c r="V6348">
        <v>6331</v>
      </c>
      <c r="W6348" s="46">
        <v>1.8168139404707899</v>
      </c>
    </row>
    <row r="6349" spans="10:23">
      <c r="J6349">
        <v>6332</v>
      </c>
      <c r="K6349" s="93">
        <f t="shared" ca="1" si="795"/>
        <v>-1.0823229076532688</v>
      </c>
      <c r="L6349" s="93">
        <f t="shared" ca="1" si="795"/>
        <v>-0.4517705463574897</v>
      </c>
      <c r="M6349" s="93">
        <f t="shared" ca="1" si="796"/>
        <v>-1.0823229076532688</v>
      </c>
      <c r="N6349" s="101">
        <f t="shared" ca="1" si="792"/>
        <v>-0.77251902497249869</v>
      </c>
      <c r="O6349" s="46">
        <f t="shared" ca="1" si="797"/>
        <v>-6.8237571212495296E-2</v>
      </c>
      <c r="P6349" s="46">
        <f t="shared" ca="1" si="798"/>
        <v>0.12602287023385333</v>
      </c>
      <c r="Q6349" s="47">
        <f t="shared" ca="1" si="793"/>
        <v>-0.45675845410519256</v>
      </c>
      <c r="R6349" s="47">
        <f t="shared" ca="1" si="794"/>
        <v>2.4512245566577134E-2</v>
      </c>
      <c r="S6349" s="97">
        <f t="shared" ca="1" si="799"/>
        <v>-2.1862662822959081E-2</v>
      </c>
      <c r="V6349">
        <v>6332</v>
      </c>
      <c r="W6349" s="46">
        <v>0.35821600269104398</v>
      </c>
    </row>
    <row r="6350" spans="10:23">
      <c r="J6350">
        <v>6333</v>
      </c>
      <c r="K6350" s="93">
        <f t="shared" ca="1" si="795"/>
        <v>-0.43461723238719124</v>
      </c>
      <c r="L6350" s="93">
        <f t="shared" ca="1" si="795"/>
        <v>1.4875843491341245</v>
      </c>
      <c r="M6350" s="93">
        <f t="shared" ca="1" si="796"/>
        <v>-0.43461723238719124</v>
      </c>
      <c r="N6350" s="101">
        <f t="shared" ca="1" si="792"/>
        <v>1.2721356824802541</v>
      </c>
      <c r="O6350" s="46">
        <f t="shared" ca="1" si="797"/>
        <v>0.16426899316820096</v>
      </c>
      <c r="P6350" s="46">
        <f t="shared" ca="1" si="798"/>
        <v>0.24227615242420147</v>
      </c>
      <c r="Q6350" s="47">
        <f t="shared" ca="1" si="793"/>
        <v>8.2546746561999451E-3</v>
      </c>
      <c r="R6350" s="47">
        <f t="shared" ca="1" si="794"/>
        <v>0.35511755577381915</v>
      </c>
      <c r="S6350" s="97">
        <f t="shared" ca="1" si="799"/>
        <v>0.25969327447101004</v>
      </c>
      <c r="V6350">
        <v>6333</v>
      </c>
      <c r="W6350" s="46">
        <v>-0.39808229133241702</v>
      </c>
    </row>
    <row r="6351" spans="10:23">
      <c r="J6351">
        <v>6334</v>
      </c>
      <c r="K6351" s="93">
        <f t="shared" ca="1" si="795"/>
        <v>0.72955881990893767</v>
      </c>
      <c r="L6351" s="93">
        <f t="shared" ca="1" si="795"/>
        <v>-1.5912900098374554</v>
      </c>
      <c r="M6351" s="93">
        <f t="shared" ca="1" si="796"/>
        <v>0.72955881990893767</v>
      </c>
      <c r="N6351" s="101">
        <f t="shared" ca="1" si="792"/>
        <v>-1.2766592344729131</v>
      </c>
      <c r="O6351" s="46">
        <f t="shared" ca="1" si="797"/>
        <v>0.58217265618992753</v>
      </c>
      <c r="P6351" s="46">
        <f t="shared" ca="1" si="798"/>
        <v>0.45122798393506475</v>
      </c>
      <c r="Q6351" s="47">
        <f t="shared" ca="1" si="793"/>
        <v>0.84406200069965309</v>
      </c>
      <c r="R6351" s="47">
        <f t="shared" ca="1" si="794"/>
        <v>-5.7003440061080296E-2</v>
      </c>
      <c r="S6351" s="97">
        <f t="shared" ca="1" si="799"/>
        <v>0.26258460806442363</v>
      </c>
      <c r="V6351">
        <v>6334</v>
      </c>
      <c r="W6351" s="46">
        <v>0.57903221919700398</v>
      </c>
    </row>
    <row r="6352" spans="10:23">
      <c r="J6352">
        <v>6335</v>
      </c>
      <c r="K6352" s="93">
        <f t="shared" ca="1" si="795"/>
        <v>-0.11281132748982602</v>
      </c>
      <c r="L6352" s="93">
        <f t="shared" ca="1" si="795"/>
        <v>-0.30062942244509683</v>
      </c>
      <c r="M6352" s="93">
        <f t="shared" ca="1" si="796"/>
        <v>-0.11281132748982602</v>
      </c>
      <c r="N6352" s="101">
        <f t="shared" ca="1" si="792"/>
        <v>-0.32089823420145158</v>
      </c>
      <c r="O6352" s="46">
        <f t="shared" ca="1" si="797"/>
        <v>0.27978748899482869</v>
      </c>
      <c r="P6352" s="46">
        <f t="shared" ca="1" si="798"/>
        <v>0.3000354003375153</v>
      </c>
      <c r="Q6352" s="47">
        <f t="shared" ca="1" si="793"/>
        <v>0.23929166630945542</v>
      </c>
      <c r="R6352" s="47">
        <f t="shared" ca="1" si="794"/>
        <v>9.753593562273892E-2</v>
      </c>
      <c r="S6352" s="97">
        <f t="shared" ca="1" si="799"/>
        <v>0.18866171230878381</v>
      </c>
      <c r="V6352">
        <v>6335</v>
      </c>
      <c r="W6352" s="46">
        <v>-0.25003121863200101</v>
      </c>
    </row>
    <row r="6353" spans="10:23">
      <c r="J6353">
        <v>6336</v>
      </c>
      <c r="K6353" s="93">
        <f t="shared" ca="1" si="795"/>
        <v>-0.58867888885609643</v>
      </c>
      <c r="L6353" s="93">
        <f t="shared" ca="1" si="795"/>
        <v>1.4462101552555853</v>
      </c>
      <c r="M6353" s="93">
        <f t="shared" ca="1" si="796"/>
        <v>-0.58867888885609643</v>
      </c>
      <c r="N6353" s="101">
        <f t="shared" ca="1" si="792"/>
        <v>1.1839144419215835</v>
      </c>
      <c r="O6353" s="46">
        <f t="shared" ca="1" si="797"/>
        <v>0.10896556166180077</v>
      </c>
      <c r="P6353" s="46">
        <f t="shared" ca="1" si="798"/>
        <v>0.21462443667100137</v>
      </c>
      <c r="Q6353" s="47">
        <f t="shared" ca="1" si="793"/>
        <v>-0.10235218835660043</v>
      </c>
      <c r="R6353" s="47">
        <f t="shared" ca="1" si="794"/>
        <v>0.34085284374422531</v>
      </c>
      <c r="S6353" s="97">
        <f t="shared" ca="1" si="799"/>
        <v>0.22490920270301304</v>
      </c>
      <c r="V6353">
        <v>6336</v>
      </c>
      <c r="W6353" s="46">
        <v>0.13596420817218599</v>
      </c>
    </row>
    <row r="6354" spans="10:23">
      <c r="J6354">
        <v>6337</v>
      </c>
      <c r="K6354" s="93">
        <f t="shared" ca="1" si="795"/>
        <v>0.88569056917129474</v>
      </c>
      <c r="L6354" s="93">
        <f t="shared" ca="1" si="795"/>
        <v>-3.2005702123595466E-5</v>
      </c>
      <c r="M6354" s="93">
        <f t="shared" ca="1" si="796"/>
        <v>0.88569056917129474</v>
      </c>
      <c r="N6354" s="101">
        <f t="shared" ref="N6354:N6417" ca="1" si="800">$N$2*K6354+SQRT(1-$N$2^2)*L6354</f>
        <v>0.28163912617435666</v>
      </c>
      <c r="O6354" s="46">
        <f t="shared" ca="1" si="797"/>
        <v>0.63821918781376463</v>
      </c>
      <c r="P6354" s="46">
        <f t="shared" ca="1" si="798"/>
        <v>0.4792512497469833</v>
      </c>
      <c r="Q6354" s="47">
        <f t="shared" ref="Q6354:Q6417" ca="1" si="801">$K$2+K6354*$S$3</f>
        <v>0.95615506394732719</v>
      </c>
      <c r="R6354" s="47">
        <f t="shared" ref="R6354:R6417" ca="1" si="802">$L$2+$L$3*N6354</f>
        <v>0.19496170155397743</v>
      </c>
      <c r="S6354" s="97">
        <f t="shared" ca="1" si="799"/>
        <v>0.41659044468387102</v>
      </c>
      <c r="V6354">
        <v>6337</v>
      </c>
      <c r="W6354" s="46">
        <v>0.59709335178141398</v>
      </c>
    </row>
    <row r="6355" spans="10:23">
      <c r="J6355">
        <v>6338</v>
      </c>
      <c r="K6355" s="93">
        <f t="shared" ref="K6355:L6418" ca="1" si="803">_xlfn.NORM.S.INV(RAND())</f>
        <v>2.7501743159445115E-2</v>
      </c>
      <c r="L6355" s="93">
        <f t="shared" ca="1" si="803"/>
        <v>-0.36281473659895119</v>
      </c>
      <c r="M6355" s="93">
        <f t="shared" ref="M6355:M6418" ca="1" si="804">K6355</f>
        <v>2.7501743159445115E-2</v>
      </c>
      <c r="N6355" s="101">
        <f t="shared" ca="1" si="800"/>
        <v>-0.33523238090593616</v>
      </c>
      <c r="O6355" s="46">
        <f t="shared" ref="O6355:O6418" ca="1" si="805">$K$2+K6355*$K$3</f>
        <v>0.33015559790628157</v>
      </c>
      <c r="P6355" s="46">
        <f t="shared" ref="P6355:P6418" ca="1" si="806">$K$2+K6355*$R$3</f>
        <v>0.32521945479324177</v>
      </c>
      <c r="Q6355" s="47">
        <f t="shared" ca="1" si="801"/>
        <v>0.34002788413236124</v>
      </c>
      <c r="R6355" s="47">
        <f t="shared" ca="1" si="802"/>
        <v>9.5218211754489274E-2</v>
      </c>
      <c r="S6355" s="97">
        <f t="shared" ref="S6355:S6418" ca="1" si="807">AVERAGE(R6355,O6355)</f>
        <v>0.21268690483038544</v>
      </c>
      <c r="V6355">
        <v>6338</v>
      </c>
      <c r="W6355" s="46">
        <v>-8.2246445013071698E-2</v>
      </c>
    </row>
    <row r="6356" spans="10:23">
      <c r="J6356">
        <v>6339</v>
      </c>
      <c r="K6356" s="93">
        <f t="shared" ca="1" si="803"/>
        <v>0.96651571787109658</v>
      </c>
      <c r="L6356" s="93">
        <f t="shared" ca="1" si="803"/>
        <v>-0.81267446741633298</v>
      </c>
      <c r="M6356" s="93">
        <f t="shared" ca="1" si="804"/>
        <v>0.96651571787109658</v>
      </c>
      <c r="N6356" s="101">
        <f t="shared" ca="1" si="800"/>
        <v>-0.46310931929283689</v>
      </c>
      <c r="O6356" s="46">
        <f t="shared" ca="1" si="805"/>
        <v>0.66723294878170725</v>
      </c>
      <c r="P6356" s="46">
        <f t="shared" ca="1" si="806"/>
        <v>0.49375813023095461</v>
      </c>
      <c r="Q6356" s="47">
        <f t="shared" ca="1" si="801"/>
        <v>1.0141825858832125</v>
      </c>
      <c r="R6356" s="47">
        <f t="shared" ca="1" si="802"/>
        <v>7.4541471212599714E-2</v>
      </c>
      <c r="S6356" s="97">
        <f t="shared" ca="1" si="807"/>
        <v>0.37088720999715347</v>
      </c>
      <c r="V6356">
        <v>6339</v>
      </c>
      <c r="W6356" s="46">
        <v>0.25296681491575801</v>
      </c>
    </row>
    <row r="6357" spans="10:23">
      <c r="J6357">
        <v>6340</v>
      </c>
      <c r="K6357" s="93">
        <f t="shared" ca="1" si="803"/>
        <v>1.0670116843070918</v>
      </c>
      <c r="L6357" s="93">
        <f t="shared" ca="1" si="803"/>
        <v>0.29528721659205587</v>
      </c>
      <c r="M6357" s="93">
        <f t="shared" ca="1" si="804"/>
        <v>1.0670116843070918</v>
      </c>
      <c r="N6357" s="101">
        <f t="shared" ca="1" si="800"/>
        <v>0.61929049828082605</v>
      </c>
      <c r="O6357" s="46">
        <f t="shared" ca="1" si="805"/>
        <v>0.70330793280983428</v>
      </c>
      <c r="P6357" s="46">
        <f t="shared" ca="1" si="806"/>
        <v>0.51179562224501818</v>
      </c>
      <c r="Q6357" s="47">
        <f t="shared" ca="1" si="801"/>
        <v>1.0863325539394666</v>
      </c>
      <c r="R6357" s="47">
        <f t="shared" ca="1" si="802"/>
        <v>0.24955739255758408</v>
      </c>
      <c r="S6357" s="97">
        <f t="shared" ca="1" si="807"/>
        <v>0.47643266268370921</v>
      </c>
      <c r="V6357">
        <v>6340</v>
      </c>
      <c r="W6357" s="46">
        <v>-0.18608326805265499</v>
      </c>
    </row>
    <row r="6358" spans="10:23">
      <c r="J6358">
        <v>6341</v>
      </c>
      <c r="K6358" s="93">
        <f t="shared" ca="1" si="803"/>
        <v>0.55578660308901806</v>
      </c>
      <c r="L6358" s="93">
        <f t="shared" ca="1" si="803"/>
        <v>1.8503242207750039</v>
      </c>
      <c r="M6358" s="93">
        <f t="shared" ca="1" si="804"/>
        <v>0.55578660308901806</v>
      </c>
      <c r="N6358" s="101">
        <f t="shared" ca="1" si="800"/>
        <v>1.9310138944915203</v>
      </c>
      <c r="O6358" s="46">
        <f t="shared" ca="1" si="805"/>
        <v>0.51979373523787731</v>
      </c>
      <c r="P6358" s="46">
        <f t="shared" ca="1" si="806"/>
        <v>0.42003852345903964</v>
      </c>
      <c r="Q6358" s="47">
        <f t="shared" ca="1" si="801"/>
        <v>0.71930415879555265</v>
      </c>
      <c r="R6358" s="47">
        <f t="shared" ca="1" si="802"/>
        <v>0.46165321427732769</v>
      </c>
      <c r="S6358" s="97">
        <f t="shared" ca="1" si="807"/>
        <v>0.49072347475760247</v>
      </c>
      <c r="V6358">
        <v>6341</v>
      </c>
      <c r="W6358" s="46">
        <v>0.30258987447921998</v>
      </c>
    </row>
    <row r="6359" spans="10:23">
      <c r="J6359">
        <v>6342</v>
      </c>
      <c r="K6359" s="93">
        <f t="shared" ca="1" si="803"/>
        <v>-2.1414624699909801</v>
      </c>
      <c r="L6359" s="93">
        <f t="shared" ca="1" si="803"/>
        <v>-0.41048557623183168</v>
      </c>
      <c r="M6359" s="93">
        <f t="shared" ca="1" si="804"/>
        <v>-2.1414624699909801</v>
      </c>
      <c r="N6359" s="101">
        <f t="shared" ca="1" si="800"/>
        <v>-1.0702075800300008</v>
      </c>
      <c r="O6359" s="46">
        <f t="shared" ca="1" si="805"/>
        <v>-0.44843634087381279</v>
      </c>
      <c r="P6359" s="46">
        <f t="shared" ca="1" si="806"/>
        <v>-6.4076514596805412E-2</v>
      </c>
      <c r="Q6359" s="47">
        <f t="shared" ca="1" si="801"/>
        <v>-1.2171559934278275</v>
      </c>
      <c r="R6359" s="47">
        <f t="shared" ca="1" si="802"/>
        <v>-2.3621758053300745E-2</v>
      </c>
      <c r="S6359" s="97">
        <f t="shared" ca="1" si="807"/>
        <v>-0.23602904946355677</v>
      </c>
      <c r="V6359">
        <v>6342</v>
      </c>
      <c r="W6359" s="46">
        <v>-4.4500731115719998E-2</v>
      </c>
    </row>
    <row r="6360" spans="10:23">
      <c r="J6360">
        <v>6343</v>
      </c>
      <c r="K6360" s="93">
        <f t="shared" ca="1" si="803"/>
        <v>0.91702857922455838</v>
      </c>
      <c r="L6360" s="93">
        <f t="shared" ca="1" si="803"/>
        <v>0.2007352251598585</v>
      </c>
      <c r="M6360" s="93">
        <f t="shared" ca="1" si="804"/>
        <v>0.91702857922455838</v>
      </c>
      <c r="N6360" s="101">
        <f t="shared" ca="1" si="800"/>
        <v>0.4819493527145029</v>
      </c>
      <c r="O6360" s="46">
        <f t="shared" ca="1" si="805"/>
        <v>0.6494685767418743</v>
      </c>
      <c r="P6360" s="46">
        <f t="shared" ca="1" si="806"/>
        <v>0.48487594421103813</v>
      </c>
      <c r="Q6360" s="47">
        <f t="shared" ca="1" si="801"/>
        <v>0.97865384180354664</v>
      </c>
      <c r="R6360" s="47">
        <f t="shared" ca="1" si="802"/>
        <v>0.22735036079389864</v>
      </c>
      <c r="S6360" s="97">
        <f t="shared" ca="1" si="807"/>
        <v>0.43840946876788645</v>
      </c>
      <c r="V6360">
        <v>6343</v>
      </c>
      <c r="W6360" s="46">
        <v>-0.317823766479297</v>
      </c>
    </row>
    <row r="6361" spans="10:23">
      <c r="J6361">
        <v>6344</v>
      </c>
      <c r="K6361" s="93">
        <f t="shared" ca="1" si="803"/>
        <v>-1.432493731298552</v>
      </c>
      <c r="L6361" s="93">
        <f t="shared" ca="1" si="803"/>
        <v>-1.6100238180808004</v>
      </c>
      <c r="M6361" s="93">
        <f t="shared" ca="1" si="804"/>
        <v>-1.432493731298552</v>
      </c>
      <c r="N6361" s="101">
        <f t="shared" ca="1" si="800"/>
        <v>-1.9820016570691981</v>
      </c>
      <c r="O6361" s="46">
        <f t="shared" ca="1" si="805"/>
        <v>-0.1939382069505986</v>
      </c>
      <c r="P6361" s="46">
        <f t="shared" ca="1" si="806"/>
        <v>6.3172552364801682E-2</v>
      </c>
      <c r="Q6361" s="47">
        <f t="shared" ca="1" si="801"/>
        <v>-0.70815972558139917</v>
      </c>
      <c r="R6361" s="47">
        <f t="shared" ca="1" si="802"/>
        <v>-0.17105201245562524</v>
      </c>
      <c r="S6361" s="97">
        <f t="shared" ca="1" si="807"/>
        <v>-0.18249510970311192</v>
      </c>
      <c r="V6361">
        <v>6344</v>
      </c>
      <c r="W6361" s="46">
        <v>0.19863046144249699</v>
      </c>
    </row>
    <row r="6362" spans="10:23">
      <c r="J6362">
        <v>6345</v>
      </c>
      <c r="K6362" s="93">
        <f t="shared" ca="1" si="803"/>
        <v>1.7017803482892355</v>
      </c>
      <c r="L6362" s="93">
        <f t="shared" ca="1" si="803"/>
        <v>0.74409319497921189</v>
      </c>
      <c r="M6362" s="93">
        <f t="shared" ca="1" si="804"/>
        <v>1.7017803482892355</v>
      </c>
      <c r="N6362" s="101">
        <f t="shared" ca="1" si="800"/>
        <v>1.2466665764510121</v>
      </c>
      <c r="O6362" s="46">
        <f t="shared" ca="1" si="805"/>
        <v>0.93117050507830135</v>
      </c>
      <c r="P6362" s="46">
        <f t="shared" ca="1" si="806"/>
        <v>0.6257269083792516</v>
      </c>
      <c r="Q6362" s="47">
        <f t="shared" ca="1" si="801"/>
        <v>1.5420576984764007</v>
      </c>
      <c r="R6362" s="47">
        <f t="shared" ca="1" si="802"/>
        <v>0.35099939260973723</v>
      </c>
      <c r="S6362" s="97">
        <f t="shared" ca="1" si="807"/>
        <v>0.64108494884401934</v>
      </c>
      <c r="V6362">
        <v>6345</v>
      </c>
      <c r="W6362" s="46">
        <v>-4.3636854415003E-2</v>
      </c>
    </row>
    <row r="6363" spans="10:23">
      <c r="J6363">
        <v>6346</v>
      </c>
      <c r="K6363" s="93">
        <f t="shared" ca="1" si="803"/>
        <v>-1.2638129294227907</v>
      </c>
      <c r="L6363" s="93">
        <f t="shared" ca="1" si="803"/>
        <v>-0.34355651377168689</v>
      </c>
      <c r="M6363" s="93">
        <f t="shared" ca="1" si="804"/>
        <v>-1.2638129294227907</v>
      </c>
      <c r="N6363" s="101">
        <f t="shared" ca="1" si="800"/>
        <v>-0.72764101835342987</v>
      </c>
      <c r="O6363" s="46">
        <f t="shared" ca="1" si="805"/>
        <v>-0.13338694853372152</v>
      </c>
      <c r="P6363" s="46">
        <f t="shared" ca="1" si="806"/>
        <v>9.3448181573240224E-2</v>
      </c>
      <c r="Q6363" s="47">
        <f t="shared" ca="1" si="801"/>
        <v>-0.587057208747645</v>
      </c>
      <c r="R6363" s="47">
        <f t="shared" ca="1" si="802"/>
        <v>3.1768682189200745E-2</v>
      </c>
      <c r="S6363" s="97">
        <f t="shared" ca="1" si="807"/>
        <v>-5.0809133172260386E-2</v>
      </c>
      <c r="V6363">
        <v>6346</v>
      </c>
      <c r="W6363" s="46">
        <v>0.242440598962121</v>
      </c>
    </row>
    <row r="6364" spans="10:23">
      <c r="J6364">
        <v>6347</v>
      </c>
      <c r="K6364" s="93">
        <f t="shared" ca="1" si="803"/>
        <v>-0.54727386092677011</v>
      </c>
      <c r="L6364" s="93">
        <f t="shared" ca="1" si="803"/>
        <v>0.30686566787741731</v>
      </c>
      <c r="M6364" s="93">
        <f t="shared" ca="1" si="804"/>
        <v>-0.54727386092677011</v>
      </c>
      <c r="N6364" s="101">
        <f t="shared" ca="1" si="800"/>
        <v>0.11688881563620765</v>
      </c>
      <c r="O6364" s="46">
        <f t="shared" ca="1" si="805"/>
        <v>0.12382870268334528</v>
      </c>
      <c r="P6364" s="46">
        <f t="shared" ca="1" si="806"/>
        <v>0.22205600718177362</v>
      </c>
      <c r="Q6364" s="47">
        <f t="shared" ca="1" si="801"/>
        <v>-7.2625906313511401E-2</v>
      </c>
      <c r="R6364" s="47">
        <f t="shared" ca="1" si="802"/>
        <v>0.16832281366563562</v>
      </c>
      <c r="S6364" s="97">
        <f t="shared" ca="1" si="807"/>
        <v>0.14607575817449045</v>
      </c>
      <c r="V6364">
        <v>6347</v>
      </c>
      <c r="W6364" s="46">
        <v>0.28732921826426</v>
      </c>
    </row>
    <row r="6365" spans="10:23">
      <c r="J6365">
        <v>6348</v>
      </c>
      <c r="K6365" s="93">
        <f t="shared" ca="1" si="803"/>
        <v>0.12554573478173797</v>
      </c>
      <c r="L6365" s="93">
        <f t="shared" ca="1" si="803"/>
        <v>0.55342486966975468</v>
      </c>
      <c r="M6365" s="93">
        <f t="shared" ca="1" si="804"/>
        <v>0.12554573478173797</v>
      </c>
      <c r="N6365" s="101">
        <f t="shared" ca="1" si="800"/>
        <v>0.5646191749618974</v>
      </c>
      <c r="O6365" s="46">
        <f t="shared" ca="1" si="805"/>
        <v>0.36535039782972606</v>
      </c>
      <c r="P6365" s="46">
        <f t="shared" ca="1" si="806"/>
        <v>0.34281685475496398</v>
      </c>
      <c r="Q6365" s="47">
        <f t="shared" ca="1" si="801"/>
        <v>0.4104174839792501</v>
      </c>
      <c r="R6365" s="47">
        <f t="shared" ca="1" si="802"/>
        <v>0.24071745017542395</v>
      </c>
      <c r="S6365" s="97">
        <f t="shared" ca="1" si="807"/>
        <v>0.30303392400257501</v>
      </c>
      <c r="V6365">
        <v>6348</v>
      </c>
      <c r="W6365" s="46">
        <v>-6.6348253981761501E-2</v>
      </c>
    </row>
    <row r="6366" spans="10:23">
      <c r="J6366">
        <v>6349</v>
      </c>
      <c r="K6366" s="93">
        <f t="shared" ca="1" si="803"/>
        <v>1.4714243582732567</v>
      </c>
      <c r="L6366" s="93">
        <f t="shared" ca="1" si="803"/>
        <v>1.1370643264715741</v>
      </c>
      <c r="M6366" s="93">
        <f t="shared" ca="1" si="804"/>
        <v>1.4714243582732567</v>
      </c>
      <c r="N6366" s="101">
        <f t="shared" ca="1" si="800"/>
        <v>1.5459775271160399</v>
      </c>
      <c r="O6366" s="46">
        <f t="shared" ca="1" si="805"/>
        <v>0.84847973692789558</v>
      </c>
      <c r="P6366" s="46">
        <f t="shared" ca="1" si="806"/>
        <v>0.58438152430404877</v>
      </c>
      <c r="Q6366" s="47">
        <f t="shared" ca="1" si="801"/>
        <v>1.3766761621755892</v>
      </c>
      <c r="R6366" s="47">
        <f t="shared" ca="1" si="802"/>
        <v>0.39939572541466029</v>
      </c>
      <c r="S6366" s="97">
        <f t="shared" ca="1" si="807"/>
        <v>0.62393773117127793</v>
      </c>
      <c r="V6366">
        <v>6349</v>
      </c>
      <c r="W6366" s="46">
        <v>0.149059082887148</v>
      </c>
    </row>
    <row r="6367" spans="10:23">
      <c r="J6367">
        <v>6350</v>
      </c>
      <c r="K6367" s="93">
        <f t="shared" ca="1" si="803"/>
        <v>-2.0573017519759058</v>
      </c>
      <c r="L6367" s="93">
        <f t="shared" ca="1" si="803"/>
        <v>1.1447447903784163</v>
      </c>
      <c r="M6367" s="93">
        <f t="shared" ca="1" si="804"/>
        <v>-2.0573017519759058</v>
      </c>
      <c r="N6367" s="101">
        <f t="shared" ca="1" si="800"/>
        <v>0.43104518066237729</v>
      </c>
      <c r="O6367" s="46">
        <f t="shared" ca="1" si="805"/>
        <v>-0.41822521234933452</v>
      </c>
      <c r="P6367" s="46">
        <f t="shared" ca="1" si="806"/>
        <v>-4.8970950334566277E-2</v>
      </c>
      <c r="Q6367" s="47">
        <f t="shared" ca="1" si="801"/>
        <v>-1.156733736378871</v>
      </c>
      <c r="R6367" s="47">
        <f t="shared" ca="1" si="802"/>
        <v>0.21911953847911192</v>
      </c>
      <c r="S6367" s="97">
        <f t="shared" ca="1" si="807"/>
        <v>-9.95528369351113E-2</v>
      </c>
      <c r="V6367">
        <v>6350</v>
      </c>
      <c r="W6367" s="46">
        <v>0.353700523405721</v>
      </c>
    </row>
    <row r="6368" spans="10:23">
      <c r="J6368">
        <v>6351</v>
      </c>
      <c r="K6368" s="93">
        <f t="shared" ca="1" si="803"/>
        <v>-0.97110070827812145</v>
      </c>
      <c r="L6368" s="93">
        <f t="shared" ca="1" si="803"/>
        <v>-1.521691657723186</v>
      </c>
      <c r="M6368" s="93">
        <f t="shared" ca="1" si="804"/>
        <v>-0.97110070827812145</v>
      </c>
      <c r="N6368" s="101">
        <f t="shared" ca="1" si="800"/>
        <v>-1.7515220888218916</v>
      </c>
      <c r="O6368" s="46">
        <f t="shared" ca="1" si="805"/>
        <v>-2.8312197007680617E-2</v>
      </c>
      <c r="P6368" s="46">
        <f t="shared" ca="1" si="806"/>
        <v>0.14598555733626067</v>
      </c>
      <c r="Q6368" s="47">
        <f t="shared" ca="1" si="801"/>
        <v>-0.3769077056955632</v>
      </c>
      <c r="R6368" s="47">
        <f t="shared" ca="1" si="802"/>
        <v>-0.13378519724272325</v>
      </c>
      <c r="S6368" s="97">
        <f t="shared" ca="1" si="807"/>
        <v>-8.1048697125201935E-2</v>
      </c>
      <c r="V6368">
        <v>6351</v>
      </c>
      <c r="W6368" s="46">
        <v>0.151406304347913</v>
      </c>
    </row>
    <row r="6369" spans="10:23">
      <c r="J6369">
        <v>6352</v>
      </c>
      <c r="K6369" s="93">
        <f t="shared" ca="1" si="803"/>
        <v>0.94379363967669361</v>
      </c>
      <c r="L6369" s="93">
        <f t="shared" ca="1" si="803"/>
        <v>0.53219600462129235</v>
      </c>
      <c r="M6369" s="93">
        <f t="shared" ca="1" si="804"/>
        <v>0.94379363967669361</v>
      </c>
      <c r="N6369" s="101">
        <f t="shared" ca="1" si="800"/>
        <v>0.80471363492471959</v>
      </c>
      <c r="O6369" s="46">
        <f t="shared" ca="1" si="805"/>
        <v>0.65907641636534398</v>
      </c>
      <c r="P6369" s="46">
        <f t="shared" ca="1" si="806"/>
        <v>0.48967986402277297</v>
      </c>
      <c r="Q6369" s="47">
        <f t="shared" ca="1" si="801"/>
        <v>0.99786952105048599</v>
      </c>
      <c r="R6369" s="47">
        <f t="shared" ca="1" si="802"/>
        <v>0.27953892116792073</v>
      </c>
      <c r="S6369" s="97">
        <f t="shared" ca="1" si="807"/>
        <v>0.46930766876663232</v>
      </c>
      <c r="V6369">
        <v>6352</v>
      </c>
      <c r="W6369" s="46">
        <v>0.21685077244818299</v>
      </c>
    </row>
    <row r="6370" spans="10:23">
      <c r="J6370">
        <v>6353</v>
      </c>
      <c r="K6370" s="93">
        <f t="shared" ca="1" si="803"/>
        <v>-0.40496526901249869</v>
      </c>
      <c r="L6370" s="93">
        <f t="shared" ca="1" si="803"/>
        <v>-1.2849523138832832</v>
      </c>
      <c r="M6370" s="93">
        <f t="shared" ca="1" si="804"/>
        <v>-0.40496526901249869</v>
      </c>
      <c r="N6370" s="101">
        <f t="shared" ca="1" si="800"/>
        <v>-1.3470297267919473</v>
      </c>
      <c r="O6370" s="46">
        <f t="shared" ca="1" si="805"/>
        <v>0.17491314281002684</v>
      </c>
      <c r="P6370" s="46">
        <f t="shared" ca="1" si="806"/>
        <v>0.24759822724511441</v>
      </c>
      <c r="Q6370" s="47">
        <f t="shared" ca="1" si="801"/>
        <v>2.9542973939851724E-2</v>
      </c>
      <c r="R6370" s="47">
        <f t="shared" ca="1" si="802"/>
        <v>-6.8381820164953283E-2</v>
      </c>
      <c r="S6370" s="97">
        <f t="shared" ca="1" si="807"/>
        <v>5.3265661322536781E-2</v>
      </c>
      <c r="V6370">
        <v>6353</v>
      </c>
      <c r="W6370" s="46">
        <v>-0.29169799869170099</v>
      </c>
    </row>
    <row r="6371" spans="10:23">
      <c r="J6371">
        <v>6354</v>
      </c>
      <c r="K6371" s="93">
        <f t="shared" ca="1" si="803"/>
        <v>-0.65802491152592335</v>
      </c>
      <c r="L6371" s="93">
        <f t="shared" ca="1" si="803"/>
        <v>8.6122381015655725E-2</v>
      </c>
      <c r="M6371" s="93">
        <f t="shared" ca="1" si="804"/>
        <v>-0.65802491152592335</v>
      </c>
      <c r="N6371" s="101">
        <f t="shared" ca="1" si="800"/>
        <v>-0.12761550217911738</v>
      </c>
      <c r="O6371" s="46">
        <f t="shared" ca="1" si="805"/>
        <v>8.4072456505969229E-2</v>
      </c>
      <c r="P6371" s="46">
        <f t="shared" ca="1" si="806"/>
        <v>0.2021778840930856</v>
      </c>
      <c r="Q6371" s="47">
        <f t="shared" ca="1" si="801"/>
        <v>-0.15213839866826351</v>
      </c>
      <c r="R6371" s="47">
        <f t="shared" ca="1" si="802"/>
        <v>0.12878830177778255</v>
      </c>
      <c r="S6371" s="97">
        <f t="shared" ca="1" si="807"/>
        <v>0.10643037914187589</v>
      </c>
      <c r="V6371">
        <v>6354</v>
      </c>
      <c r="W6371" s="46">
        <v>0.27992977714271799</v>
      </c>
    </row>
    <row r="6372" spans="10:23">
      <c r="J6372">
        <v>6355</v>
      </c>
      <c r="K6372" s="93">
        <f t="shared" ca="1" si="803"/>
        <v>-2.4098735211810545</v>
      </c>
      <c r="L6372" s="93">
        <f t="shared" ca="1" si="803"/>
        <v>-0.18811767778553717</v>
      </c>
      <c r="M6372" s="93">
        <f t="shared" ca="1" si="804"/>
        <v>-2.4098735211810545</v>
      </c>
      <c r="N6372" s="101">
        <f t="shared" ca="1" si="800"/>
        <v>-0.9447450496316786</v>
      </c>
      <c r="O6372" s="46">
        <f t="shared" ca="1" si="805"/>
        <v>-0.5447877142478047</v>
      </c>
      <c r="P6372" s="46">
        <f t="shared" ca="1" si="806"/>
        <v>-0.11225220128380137</v>
      </c>
      <c r="Q6372" s="47">
        <f t="shared" ca="1" si="801"/>
        <v>-1.4098587401758114</v>
      </c>
      <c r="R6372" s="47">
        <f t="shared" ca="1" si="802"/>
        <v>-3.335409150215185E-3</v>
      </c>
      <c r="S6372" s="97">
        <f t="shared" ca="1" si="807"/>
        <v>-0.27406156169900997</v>
      </c>
      <c r="V6372">
        <v>6355</v>
      </c>
      <c r="W6372" s="46">
        <v>-2.1874711271802998E-2</v>
      </c>
    </row>
    <row r="6373" spans="10:23">
      <c r="J6373">
        <v>6356</v>
      </c>
      <c r="K6373" s="93">
        <f t="shared" ca="1" si="803"/>
        <v>-0.80198389738346332</v>
      </c>
      <c r="L6373" s="93">
        <f t="shared" ca="1" si="803"/>
        <v>1.5364499247921979</v>
      </c>
      <c r="M6373" s="93">
        <f t="shared" ca="1" si="804"/>
        <v>-0.80198389738346332</v>
      </c>
      <c r="N6373" s="101">
        <f t="shared" ca="1" si="800"/>
        <v>1.2016334724094166</v>
      </c>
      <c r="O6373" s="46">
        <f t="shared" ca="1" si="805"/>
        <v>3.2395575336577276E-2</v>
      </c>
      <c r="P6373" s="46">
        <f t="shared" ca="1" si="806"/>
        <v>0.17633944350838962</v>
      </c>
      <c r="Q6373" s="47">
        <f t="shared" ca="1" si="801"/>
        <v>-0.25549216100704741</v>
      </c>
      <c r="R6373" s="47">
        <f t="shared" ca="1" si="802"/>
        <v>0.34371787789872055</v>
      </c>
      <c r="S6373" s="97">
        <f t="shared" ca="1" si="807"/>
        <v>0.18805672661764891</v>
      </c>
      <c r="V6373">
        <v>6356</v>
      </c>
      <c r="W6373" s="46">
        <v>0.70438920875862898</v>
      </c>
    </row>
    <row r="6374" spans="10:23">
      <c r="J6374">
        <v>6357</v>
      </c>
      <c r="K6374" s="93">
        <f t="shared" ca="1" si="803"/>
        <v>-0.79669014271605665</v>
      </c>
      <c r="L6374" s="93">
        <f t="shared" ca="1" si="803"/>
        <v>-0.34037833255798711</v>
      </c>
      <c r="M6374" s="93">
        <f t="shared" ca="1" si="804"/>
        <v>-0.79669014271605665</v>
      </c>
      <c r="N6374" s="101">
        <f t="shared" ca="1" si="800"/>
        <v>-0.5760723127477192</v>
      </c>
      <c r="O6374" s="46">
        <f t="shared" ca="1" si="805"/>
        <v>3.4295871655406596E-2</v>
      </c>
      <c r="P6374" s="46">
        <f t="shared" ca="1" si="806"/>
        <v>0.17728959166780428</v>
      </c>
      <c r="Q6374" s="47">
        <f t="shared" ca="1" si="801"/>
        <v>-0.25169156836938877</v>
      </c>
      <c r="R6374" s="47">
        <f t="shared" ca="1" si="802"/>
        <v>5.6276203557888385E-2</v>
      </c>
      <c r="S6374" s="97">
        <f t="shared" ca="1" si="807"/>
        <v>4.528603760664749E-2</v>
      </c>
      <c r="V6374">
        <v>6357</v>
      </c>
      <c r="W6374" s="46">
        <v>0.38905257686587902</v>
      </c>
    </row>
    <row r="6375" spans="10:23">
      <c r="J6375">
        <v>6358</v>
      </c>
      <c r="K6375" s="93">
        <f t="shared" ca="1" si="803"/>
        <v>1.3853057756494656</v>
      </c>
      <c r="L6375" s="93">
        <f t="shared" ca="1" si="803"/>
        <v>-7.7107329938877048E-2</v>
      </c>
      <c r="M6375" s="93">
        <f t="shared" ca="1" si="804"/>
        <v>1.3853057756494656</v>
      </c>
      <c r="N6375" s="101">
        <f t="shared" ca="1" si="800"/>
        <v>0.36745415087971195</v>
      </c>
      <c r="O6375" s="46">
        <f t="shared" ca="1" si="805"/>
        <v>0.81756579477821889</v>
      </c>
      <c r="P6375" s="46">
        <f t="shared" ca="1" si="806"/>
        <v>0.56892455322921043</v>
      </c>
      <c r="Q6375" s="47">
        <f t="shared" ca="1" si="801"/>
        <v>1.3148482778762358</v>
      </c>
      <c r="R6375" s="47">
        <f t="shared" ca="1" si="802"/>
        <v>0.20883734655151387</v>
      </c>
      <c r="S6375" s="97">
        <f t="shared" ca="1" si="807"/>
        <v>0.51320157066486638</v>
      </c>
      <c r="V6375">
        <v>6358</v>
      </c>
      <c r="W6375" s="46">
        <v>-9.0035141731571403E-3</v>
      </c>
    </row>
    <row r="6376" spans="10:23">
      <c r="J6376">
        <v>6359</v>
      </c>
      <c r="K6376" s="93">
        <f t="shared" ca="1" si="803"/>
        <v>0.33081698935000481</v>
      </c>
      <c r="L6376" s="93">
        <f t="shared" ca="1" si="803"/>
        <v>-0.18744272191058431</v>
      </c>
      <c r="M6376" s="93">
        <f t="shared" ca="1" si="804"/>
        <v>0.33081698935000481</v>
      </c>
      <c r="N6376" s="101">
        <f t="shared" ca="1" si="800"/>
        <v>-7.2504069354528369E-2</v>
      </c>
      <c r="O6376" s="46">
        <f t="shared" ca="1" si="805"/>
        <v>0.43903651173659708</v>
      </c>
      <c r="P6376" s="46">
        <f t="shared" ca="1" si="806"/>
        <v>0.37965991170839952</v>
      </c>
      <c r="Q6376" s="47">
        <f t="shared" ca="1" si="801"/>
        <v>0.55778971179299219</v>
      </c>
      <c r="R6376" s="47">
        <f t="shared" ca="1" si="802"/>
        <v>0.13769940656164975</v>
      </c>
      <c r="S6376" s="97">
        <f t="shared" ca="1" si="807"/>
        <v>0.28836795914912339</v>
      </c>
      <c r="V6376">
        <v>6359</v>
      </c>
      <c r="W6376" s="46">
        <v>0.61129779869655998</v>
      </c>
    </row>
    <row r="6377" spans="10:23">
      <c r="J6377">
        <v>6360</v>
      </c>
      <c r="K6377" s="93">
        <f t="shared" ca="1" si="803"/>
        <v>-1.2515339341299303E-2</v>
      </c>
      <c r="L6377" s="93">
        <f t="shared" ca="1" si="803"/>
        <v>0.58554175691296984</v>
      </c>
      <c r="M6377" s="93">
        <f t="shared" ca="1" si="804"/>
        <v>-1.2515339341299303E-2</v>
      </c>
      <c r="N6377" s="101">
        <f t="shared" ca="1" si="800"/>
        <v>0.55116213703309014</v>
      </c>
      <c r="O6377" s="46">
        <f t="shared" ca="1" si="805"/>
        <v>0.315790686922655</v>
      </c>
      <c r="P6377" s="46">
        <f t="shared" ca="1" si="806"/>
        <v>0.31803699930142848</v>
      </c>
      <c r="Q6377" s="47">
        <f t="shared" ca="1" si="801"/>
        <v>0.31129806216510802</v>
      </c>
      <c r="R6377" s="47">
        <f t="shared" ca="1" si="802"/>
        <v>0.23854154820884371</v>
      </c>
      <c r="S6377" s="97">
        <f t="shared" ca="1" si="807"/>
        <v>0.27716611756574938</v>
      </c>
      <c r="V6377">
        <v>6360</v>
      </c>
      <c r="W6377" s="46">
        <v>0.57213985649327004</v>
      </c>
    </row>
    <row r="6378" spans="10:23">
      <c r="J6378">
        <v>6361</v>
      </c>
      <c r="K6378" s="93">
        <f t="shared" ca="1" si="803"/>
        <v>-1.4278023007084357</v>
      </c>
      <c r="L6378" s="93">
        <f t="shared" ca="1" si="803"/>
        <v>0.17568391282120413</v>
      </c>
      <c r="M6378" s="93">
        <f t="shared" ca="1" si="804"/>
        <v>-1.4278023007084357</v>
      </c>
      <c r="N6378" s="101">
        <f t="shared" ca="1" si="800"/>
        <v>-0.2875101982201676</v>
      </c>
      <c r="O6378" s="46">
        <f t="shared" ca="1" si="805"/>
        <v>-0.19225412658787788</v>
      </c>
      <c r="P6378" s="46">
        <f t="shared" ca="1" si="806"/>
        <v>6.4014592546162041E-2</v>
      </c>
      <c r="Q6378" s="47">
        <f t="shared" ca="1" si="801"/>
        <v>-0.70479156485595773</v>
      </c>
      <c r="R6378" s="47">
        <f t="shared" ca="1" si="802"/>
        <v>0.10293453028645821</v>
      </c>
      <c r="S6378" s="97">
        <f t="shared" ca="1" si="807"/>
        <v>-4.4659798150709834E-2</v>
      </c>
      <c r="V6378">
        <v>6361</v>
      </c>
      <c r="W6378" s="46">
        <v>0.49110736699301599</v>
      </c>
    </row>
    <row r="6379" spans="10:23">
      <c r="J6379">
        <v>6362</v>
      </c>
      <c r="K6379" s="93">
        <f t="shared" ca="1" si="803"/>
        <v>1.4569586307363875</v>
      </c>
      <c r="L6379" s="93">
        <f t="shared" ca="1" si="803"/>
        <v>-0.2360481868956476</v>
      </c>
      <c r="M6379" s="93">
        <f t="shared" ca="1" si="804"/>
        <v>1.4569586307363875</v>
      </c>
      <c r="N6379" s="101">
        <f t="shared" ca="1" si="800"/>
        <v>0.23955221183427863</v>
      </c>
      <c r="O6379" s="46">
        <f t="shared" ca="1" si="805"/>
        <v>0.84328698234923138</v>
      </c>
      <c r="P6379" s="46">
        <f t="shared" ca="1" si="806"/>
        <v>0.58178514701471662</v>
      </c>
      <c r="Q6379" s="47">
        <f t="shared" ca="1" si="801"/>
        <v>1.3662906530182608</v>
      </c>
      <c r="R6379" s="47">
        <f t="shared" ca="1" si="802"/>
        <v>0.18815656359090224</v>
      </c>
      <c r="S6379" s="97">
        <f t="shared" ca="1" si="807"/>
        <v>0.51572177297006683</v>
      </c>
      <c r="V6379">
        <v>6362</v>
      </c>
      <c r="W6379" s="46">
        <v>-9.8733386253907096E-2</v>
      </c>
    </row>
    <row r="6380" spans="10:23">
      <c r="J6380">
        <v>6363</v>
      </c>
      <c r="K6380" s="93">
        <f t="shared" ca="1" si="803"/>
        <v>0.42848733337291817</v>
      </c>
      <c r="L6380" s="93">
        <f t="shared" ca="1" si="803"/>
        <v>1.0648665360975309</v>
      </c>
      <c r="M6380" s="93">
        <f t="shared" ca="1" si="804"/>
        <v>0.42848733337291817</v>
      </c>
      <c r="N6380" s="101">
        <f t="shared" ca="1" si="800"/>
        <v>1.1458506450668953</v>
      </c>
      <c r="O6380" s="46">
        <f t="shared" ca="1" si="805"/>
        <v>0.47409718357850955</v>
      </c>
      <c r="P6380" s="46">
        <f t="shared" ca="1" si="806"/>
        <v>0.39719024762935573</v>
      </c>
      <c r="Q6380" s="47">
        <f t="shared" ca="1" si="801"/>
        <v>0.62791105547681714</v>
      </c>
      <c r="R6380" s="47">
        <f t="shared" ca="1" si="802"/>
        <v>0.33469821366368369</v>
      </c>
      <c r="S6380" s="97">
        <f t="shared" ca="1" si="807"/>
        <v>0.40439769862109665</v>
      </c>
      <c r="V6380">
        <v>6363</v>
      </c>
      <c r="W6380" s="46">
        <v>0.84568061556179197</v>
      </c>
    </row>
    <row r="6381" spans="10:23">
      <c r="J6381">
        <v>6364</v>
      </c>
      <c r="K6381" s="93">
        <f t="shared" ca="1" si="803"/>
        <v>0.25293175026474352</v>
      </c>
      <c r="L6381" s="93">
        <f t="shared" ca="1" si="803"/>
        <v>1.4797416899606295</v>
      </c>
      <c r="M6381" s="93">
        <f t="shared" ca="1" si="804"/>
        <v>0.25293175026474352</v>
      </c>
      <c r="N6381" s="101">
        <f t="shared" ca="1" si="800"/>
        <v>1.4833561898633965</v>
      </c>
      <c r="O6381" s="46">
        <f t="shared" ca="1" si="805"/>
        <v>0.41107808857125411</v>
      </c>
      <c r="P6381" s="46">
        <f t="shared" ca="1" si="806"/>
        <v>0.36568070012572806</v>
      </c>
      <c r="Q6381" s="47">
        <f t="shared" ca="1" si="801"/>
        <v>0.50187286546230625</v>
      </c>
      <c r="R6381" s="47">
        <f t="shared" ca="1" si="802"/>
        <v>0.38927032548647655</v>
      </c>
      <c r="S6381" s="97">
        <f t="shared" ca="1" si="807"/>
        <v>0.4001742070288653</v>
      </c>
      <c r="V6381">
        <v>6364</v>
      </c>
      <c r="W6381" s="46">
        <v>8.3972967853667299E-2</v>
      </c>
    </row>
    <row r="6382" spans="10:23">
      <c r="J6382">
        <v>6365</v>
      </c>
      <c r="K6382" s="93">
        <f t="shared" ca="1" si="803"/>
        <v>1.6320592908502938</v>
      </c>
      <c r="L6382" s="93">
        <f t="shared" ca="1" si="803"/>
        <v>0.99962923018072525</v>
      </c>
      <c r="M6382" s="93">
        <f t="shared" ca="1" si="804"/>
        <v>1.6320592908502938</v>
      </c>
      <c r="N6382" s="101">
        <f t="shared" ca="1" si="800"/>
        <v>1.4667631350390449</v>
      </c>
      <c r="O6382" s="46">
        <f t="shared" ca="1" si="805"/>
        <v>0.90614277388935005</v>
      </c>
      <c r="P6382" s="46">
        <f t="shared" ca="1" si="806"/>
        <v>0.61321304278477595</v>
      </c>
      <c r="Q6382" s="47">
        <f t="shared" ca="1" si="801"/>
        <v>1.4920022360984981</v>
      </c>
      <c r="R6382" s="47">
        <f t="shared" ca="1" si="802"/>
        <v>0.38658735314034154</v>
      </c>
      <c r="S6382" s="97">
        <f t="shared" ca="1" si="807"/>
        <v>0.64636506351484579</v>
      </c>
      <c r="V6382">
        <v>6365</v>
      </c>
      <c r="W6382" s="46">
        <v>0.36795532887544802</v>
      </c>
    </row>
    <row r="6383" spans="10:23">
      <c r="J6383">
        <v>6366</v>
      </c>
      <c r="K6383" s="93">
        <f t="shared" ca="1" si="803"/>
        <v>-0.50276454074110211</v>
      </c>
      <c r="L6383" s="93">
        <f t="shared" ca="1" si="803"/>
        <v>1.3383789518003717</v>
      </c>
      <c r="M6383" s="93">
        <f t="shared" ca="1" si="804"/>
        <v>-0.50276454074110211</v>
      </c>
      <c r="N6383" s="101">
        <f t="shared" ca="1" si="800"/>
        <v>1.1090041808346534</v>
      </c>
      <c r="O6383" s="46">
        <f t="shared" ca="1" si="805"/>
        <v>0.13980618985765295</v>
      </c>
      <c r="P6383" s="46">
        <f t="shared" ca="1" si="806"/>
        <v>0.23004475076892744</v>
      </c>
      <c r="Q6383" s="47">
        <f t="shared" ca="1" si="801"/>
        <v>-4.0670931964896073E-2</v>
      </c>
      <c r="R6383" s="47">
        <f t="shared" ca="1" si="802"/>
        <v>0.32874041712564805</v>
      </c>
      <c r="S6383" s="97">
        <f t="shared" ca="1" si="807"/>
        <v>0.23427330349165049</v>
      </c>
      <c r="V6383">
        <v>6366</v>
      </c>
      <c r="W6383" s="46">
        <v>0.58877905354020599</v>
      </c>
    </row>
    <row r="6384" spans="10:23">
      <c r="J6384">
        <v>6367</v>
      </c>
      <c r="K6384" s="93">
        <f t="shared" ca="1" si="803"/>
        <v>0.33118945573969033</v>
      </c>
      <c r="L6384" s="93">
        <f t="shared" ca="1" si="803"/>
        <v>1.2201604247620415</v>
      </c>
      <c r="M6384" s="93">
        <f t="shared" ca="1" si="804"/>
        <v>0.33118945573969033</v>
      </c>
      <c r="N6384" s="101">
        <f t="shared" ca="1" si="800"/>
        <v>1.2621392623061769</v>
      </c>
      <c r="O6384" s="46">
        <f t="shared" ca="1" si="805"/>
        <v>0.43917021579990867</v>
      </c>
      <c r="P6384" s="46">
        <f t="shared" ca="1" si="806"/>
        <v>0.37972676374005532</v>
      </c>
      <c r="Q6384" s="47">
        <f t="shared" ca="1" si="801"/>
        <v>0.55805711991961537</v>
      </c>
      <c r="R6384" s="47">
        <f t="shared" ca="1" si="802"/>
        <v>0.35350120970787147</v>
      </c>
      <c r="S6384" s="97">
        <f t="shared" ca="1" si="807"/>
        <v>0.39633571275389007</v>
      </c>
      <c r="V6384">
        <v>6367</v>
      </c>
      <c r="W6384" s="46">
        <v>0.51729841608046701</v>
      </c>
    </row>
    <row r="6385" spans="10:23">
      <c r="J6385">
        <v>6368</v>
      </c>
      <c r="K6385" s="93">
        <f t="shared" ca="1" si="803"/>
        <v>-1.2128434726803963</v>
      </c>
      <c r="L6385" s="93">
        <f t="shared" ca="1" si="803"/>
        <v>-0.19878282760055666</v>
      </c>
      <c r="M6385" s="93">
        <f t="shared" ca="1" si="804"/>
        <v>-1.2128434726803963</v>
      </c>
      <c r="N6385" s="101">
        <f t="shared" ca="1" si="800"/>
        <v>-0.5741740897298564</v>
      </c>
      <c r="O6385" s="46">
        <f t="shared" ca="1" si="805"/>
        <v>-0.11509046954941071</v>
      </c>
      <c r="P6385" s="46">
        <f t="shared" ca="1" si="806"/>
        <v>0.10259642106539563</v>
      </c>
      <c r="Q6385" s="47">
        <f t="shared" ca="1" si="801"/>
        <v>-0.55046425077902339</v>
      </c>
      <c r="R6385" s="47">
        <f t="shared" ca="1" si="802"/>
        <v>5.658313196363611E-2</v>
      </c>
      <c r="S6385" s="97">
        <f t="shared" ca="1" si="807"/>
        <v>-2.9253668792887301E-2</v>
      </c>
      <c r="V6385">
        <v>6368</v>
      </c>
      <c r="W6385" s="46">
        <v>0.33407209349438599</v>
      </c>
    </row>
    <row r="6386" spans="10:23">
      <c r="J6386">
        <v>6369</v>
      </c>
      <c r="K6386" s="93">
        <f t="shared" ca="1" si="803"/>
        <v>0.7261760533327023</v>
      </c>
      <c r="L6386" s="93">
        <f t="shared" ca="1" si="803"/>
        <v>-0.24494162671278294</v>
      </c>
      <c r="M6386" s="93">
        <f t="shared" ca="1" si="804"/>
        <v>0.7261760533327023</v>
      </c>
      <c r="N6386" s="101">
        <f t="shared" ca="1" si="800"/>
        <v>-1.2847626547462521E-3</v>
      </c>
      <c r="O6386" s="46">
        <f t="shared" ca="1" si="805"/>
        <v>0.5809583462575354</v>
      </c>
      <c r="P6386" s="46">
        <f t="shared" ca="1" si="806"/>
        <v>0.45062082896886868</v>
      </c>
      <c r="Q6386" s="47">
        <f t="shared" ca="1" si="801"/>
        <v>0.84163338083486883</v>
      </c>
      <c r="R6386" s="47">
        <f t="shared" ca="1" si="802"/>
        <v>0.14921503357603172</v>
      </c>
      <c r="S6386" s="97">
        <f t="shared" ca="1" si="807"/>
        <v>0.36508668991678356</v>
      </c>
      <c r="V6386">
        <v>6369</v>
      </c>
      <c r="W6386" s="46">
        <v>-0.1072582077287</v>
      </c>
    </row>
    <row r="6387" spans="10:23">
      <c r="J6387">
        <v>6370</v>
      </c>
      <c r="K6387" s="93">
        <f t="shared" ca="1" si="803"/>
        <v>-0.44321594500573858</v>
      </c>
      <c r="L6387" s="93">
        <f t="shared" ca="1" si="803"/>
        <v>1.4398076408345286</v>
      </c>
      <c r="M6387" s="93">
        <f t="shared" ca="1" si="804"/>
        <v>-0.44321594500573858</v>
      </c>
      <c r="N6387" s="101">
        <f t="shared" ca="1" si="800"/>
        <v>1.224104805041758</v>
      </c>
      <c r="O6387" s="46">
        <f t="shared" ca="1" si="805"/>
        <v>0.16118231783806111</v>
      </c>
      <c r="P6387" s="46">
        <f t="shared" ca="1" si="806"/>
        <v>0.24073281475913155</v>
      </c>
      <c r="Q6387" s="47">
        <f t="shared" ca="1" si="801"/>
        <v>2.081323995920259E-3</v>
      </c>
      <c r="R6387" s="47">
        <f t="shared" ca="1" si="802"/>
        <v>0.347351323618727</v>
      </c>
      <c r="S6387" s="97">
        <f t="shared" ca="1" si="807"/>
        <v>0.25426682072839407</v>
      </c>
      <c r="V6387">
        <v>6370</v>
      </c>
      <c r="W6387" s="46">
        <v>0.82685661898066998</v>
      </c>
    </row>
    <row r="6388" spans="10:23">
      <c r="J6388">
        <v>6371</v>
      </c>
      <c r="K6388" s="93">
        <f t="shared" ca="1" si="803"/>
        <v>0.77283464216475983</v>
      </c>
      <c r="L6388" s="93">
        <f t="shared" ca="1" si="803"/>
        <v>-0.62791110238661796</v>
      </c>
      <c r="M6388" s="93">
        <f t="shared" ca="1" si="804"/>
        <v>0.77283464216475983</v>
      </c>
      <c r="N6388" s="101">
        <f t="shared" ca="1" si="800"/>
        <v>-0.34953320615848948</v>
      </c>
      <c r="O6388" s="46">
        <f t="shared" ca="1" si="805"/>
        <v>0.59770735526341867</v>
      </c>
      <c r="P6388" s="46">
        <f t="shared" ca="1" si="806"/>
        <v>0.45899533347181032</v>
      </c>
      <c r="Q6388" s="47">
        <f t="shared" ca="1" si="801"/>
        <v>0.87513139884663538</v>
      </c>
      <c r="R6388" s="47">
        <f t="shared" ca="1" si="802"/>
        <v>9.2905875714762526E-2</v>
      </c>
      <c r="S6388" s="97">
        <f t="shared" ca="1" si="807"/>
        <v>0.34530661548909058</v>
      </c>
      <c r="V6388">
        <v>6371</v>
      </c>
      <c r="W6388" s="46">
        <v>6.3770993488321895E-2</v>
      </c>
    </row>
    <row r="6389" spans="10:23">
      <c r="J6389">
        <v>6372</v>
      </c>
      <c r="K6389" s="93">
        <f t="shared" ca="1" si="803"/>
        <v>-0.25453040097321367</v>
      </c>
      <c r="L6389" s="93">
        <f t="shared" ca="1" si="803"/>
        <v>0.92091559979031867</v>
      </c>
      <c r="M6389" s="93">
        <f t="shared" ca="1" si="804"/>
        <v>-0.25453040097321367</v>
      </c>
      <c r="N6389" s="101">
        <f t="shared" ca="1" si="800"/>
        <v>0.79215822034827788</v>
      </c>
      <c r="O6389" s="46">
        <f t="shared" ca="1" si="805"/>
        <v>0.2289146679881241</v>
      </c>
      <c r="P6389" s="46">
        <f t="shared" ca="1" si="806"/>
        <v>0.27459898983416303</v>
      </c>
      <c r="Q6389" s="47">
        <f t="shared" ca="1" si="801"/>
        <v>0.1375460242960462</v>
      </c>
      <c r="R6389" s="47">
        <f t="shared" ca="1" si="802"/>
        <v>0.27750880492594843</v>
      </c>
      <c r="S6389" s="97">
        <f t="shared" ca="1" si="807"/>
        <v>0.25321173645703626</v>
      </c>
      <c r="V6389">
        <v>6372</v>
      </c>
      <c r="W6389" s="46">
        <v>0.351033926674855</v>
      </c>
    </row>
    <row r="6390" spans="10:23">
      <c r="J6390">
        <v>6373</v>
      </c>
      <c r="K6390" s="93">
        <f t="shared" ca="1" si="803"/>
        <v>0.63753176527649569</v>
      </c>
      <c r="L6390" s="93">
        <f t="shared" ca="1" si="803"/>
        <v>0.61062143545695646</v>
      </c>
      <c r="M6390" s="93">
        <f t="shared" ca="1" si="804"/>
        <v>0.63753176527649569</v>
      </c>
      <c r="N6390" s="101">
        <f t="shared" ca="1" si="800"/>
        <v>0.78166932080409013</v>
      </c>
      <c r="O6390" s="46">
        <f t="shared" ca="1" si="805"/>
        <v>0.54913775296189282</v>
      </c>
      <c r="P6390" s="46">
        <f t="shared" ca="1" si="806"/>
        <v>0.43471053232104739</v>
      </c>
      <c r="Q6390" s="47">
        <f t="shared" ca="1" si="801"/>
        <v>0.77799219424358368</v>
      </c>
      <c r="R6390" s="47">
        <f t="shared" ca="1" si="802"/>
        <v>0.27581282864452583</v>
      </c>
      <c r="S6390" s="97">
        <f t="shared" ca="1" si="807"/>
        <v>0.41247529080320933</v>
      </c>
      <c r="V6390">
        <v>6373</v>
      </c>
      <c r="W6390" s="46">
        <v>0.64088571159070196</v>
      </c>
    </row>
    <row r="6391" spans="10:23">
      <c r="J6391">
        <v>6374</v>
      </c>
      <c r="K6391" s="93">
        <f t="shared" ca="1" si="803"/>
        <v>-1.100895698405765</v>
      </c>
      <c r="L6391" s="93">
        <f t="shared" ca="1" si="803"/>
        <v>8.1197679764872535E-2</v>
      </c>
      <c r="M6391" s="93">
        <f t="shared" ca="1" si="804"/>
        <v>-1.100895698405765</v>
      </c>
      <c r="N6391" s="101">
        <f t="shared" ca="1" si="800"/>
        <v>-0.2731273740647015</v>
      </c>
      <c r="O6391" s="46">
        <f t="shared" ca="1" si="805"/>
        <v>-7.4904636105898481E-2</v>
      </c>
      <c r="P6391" s="46">
        <f t="shared" ca="1" si="806"/>
        <v>0.12268933778715174</v>
      </c>
      <c r="Q6391" s="47">
        <f t="shared" ca="1" si="801"/>
        <v>-0.47009258389199893</v>
      </c>
      <c r="R6391" s="47">
        <f t="shared" ca="1" si="802"/>
        <v>0.10526012493294888</v>
      </c>
      <c r="S6391" s="97">
        <f t="shared" ca="1" si="807"/>
        <v>1.51777444135252E-2</v>
      </c>
      <c r="V6391">
        <v>6374</v>
      </c>
      <c r="W6391" s="46">
        <v>-0.44809645500974199</v>
      </c>
    </row>
    <row r="6392" spans="10:23">
      <c r="J6392">
        <v>6375</v>
      </c>
      <c r="K6392" s="93">
        <f t="shared" ca="1" si="803"/>
        <v>0.65118256932892571</v>
      </c>
      <c r="L6392" s="93">
        <f t="shared" ca="1" si="803"/>
        <v>-0.99679166874778757</v>
      </c>
      <c r="M6392" s="93">
        <f t="shared" ca="1" si="804"/>
        <v>0.65118256932892571</v>
      </c>
      <c r="N6392" s="101">
        <f t="shared" ca="1" si="800"/>
        <v>-0.73795075783094521</v>
      </c>
      <c r="O6392" s="46">
        <f t="shared" ca="1" si="805"/>
        <v>0.55403797488747775</v>
      </c>
      <c r="P6392" s="46">
        <f t="shared" ca="1" si="806"/>
        <v>0.43716064328383986</v>
      </c>
      <c r="Q6392" s="47">
        <f t="shared" ca="1" si="801"/>
        <v>0.78779263809475353</v>
      </c>
      <c r="R6392" s="47">
        <f t="shared" ca="1" si="802"/>
        <v>3.0101674745011742E-2</v>
      </c>
      <c r="S6392" s="97">
        <f t="shared" ca="1" si="807"/>
        <v>0.29206982481624477</v>
      </c>
      <c r="V6392">
        <v>6375</v>
      </c>
      <c r="W6392" s="46">
        <v>0.54910520484288805</v>
      </c>
    </row>
    <row r="6393" spans="10:23">
      <c r="J6393">
        <v>6376</v>
      </c>
      <c r="K6393" s="93">
        <f t="shared" ca="1" si="803"/>
        <v>1.6653133262847133</v>
      </c>
      <c r="L6393" s="93">
        <f t="shared" ca="1" si="803"/>
        <v>-0.13877089397258871</v>
      </c>
      <c r="M6393" s="93">
        <f t="shared" ca="1" si="804"/>
        <v>1.6653133262847133</v>
      </c>
      <c r="N6393" s="101">
        <f t="shared" ca="1" si="800"/>
        <v>0.3980406451810391</v>
      </c>
      <c r="O6393" s="46">
        <f t="shared" ca="1" si="805"/>
        <v>0.91807995743722404</v>
      </c>
      <c r="P6393" s="46">
        <f t="shared" ca="1" si="806"/>
        <v>0.619181634558713</v>
      </c>
      <c r="Q6393" s="47">
        <f t="shared" ca="1" si="801"/>
        <v>1.5158766031942461</v>
      </c>
      <c r="R6393" s="47">
        <f t="shared" ca="1" si="802"/>
        <v>0.21378295296602676</v>
      </c>
      <c r="S6393" s="97">
        <f t="shared" ca="1" si="807"/>
        <v>0.56593145520162536</v>
      </c>
      <c r="V6393">
        <v>6376</v>
      </c>
      <c r="W6393" s="46">
        <v>0.49013386089628502</v>
      </c>
    </row>
    <row r="6394" spans="10:23">
      <c r="J6394">
        <v>6377</v>
      </c>
      <c r="K6394" s="93">
        <f t="shared" ca="1" si="803"/>
        <v>-1.2916278017840148</v>
      </c>
      <c r="L6394" s="93">
        <f t="shared" ca="1" si="803"/>
        <v>-0.25663327147110793</v>
      </c>
      <c r="M6394" s="93">
        <f t="shared" ca="1" si="804"/>
        <v>-1.2916278017840148</v>
      </c>
      <c r="N6394" s="101">
        <f t="shared" ca="1" si="800"/>
        <v>-0.65407630706509878</v>
      </c>
      <c r="O6394" s="46">
        <f t="shared" ca="1" si="805"/>
        <v>-0.14337163858408908</v>
      </c>
      <c r="P6394" s="46">
        <f t="shared" ca="1" si="806"/>
        <v>8.8455836548056443E-2</v>
      </c>
      <c r="Q6394" s="47">
        <f t="shared" ca="1" si="801"/>
        <v>-0.60702658884838012</v>
      </c>
      <c r="R6394" s="47">
        <f t="shared" ca="1" si="802"/>
        <v>4.3663543510838787E-2</v>
      </c>
      <c r="S6394" s="97">
        <f t="shared" ca="1" si="807"/>
        <v>-4.9854047536625146E-2</v>
      </c>
      <c r="V6394">
        <v>6377</v>
      </c>
      <c r="W6394" s="46">
        <v>0.32600025795488602</v>
      </c>
    </row>
    <row r="6395" spans="10:23">
      <c r="J6395">
        <v>6378</v>
      </c>
      <c r="K6395" s="93">
        <f t="shared" ca="1" si="803"/>
        <v>-0.33530493154340685</v>
      </c>
      <c r="L6395" s="93">
        <f t="shared" ca="1" si="803"/>
        <v>0.76496315458973696</v>
      </c>
      <c r="M6395" s="93">
        <f t="shared" ca="1" si="804"/>
        <v>-0.33530493154340685</v>
      </c>
      <c r="N6395" s="101">
        <f t="shared" ca="1" si="800"/>
        <v>0.6186142161111875</v>
      </c>
      <c r="O6395" s="46">
        <f t="shared" ca="1" si="805"/>
        <v>0.19991907738345005</v>
      </c>
      <c r="P6395" s="46">
        <f t="shared" ca="1" si="806"/>
        <v>0.26010119453182601</v>
      </c>
      <c r="Q6395" s="47">
        <f t="shared" ca="1" si="801"/>
        <v>7.9554843086698107E-2</v>
      </c>
      <c r="R6395" s="47">
        <f t="shared" ca="1" si="802"/>
        <v>0.24944804280984134</v>
      </c>
      <c r="S6395" s="97">
        <f t="shared" ca="1" si="807"/>
        <v>0.2246835600966457</v>
      </c>
      <c r="V6395">
        <v>6378</v>
      </c>
      <c r="W6395" s="46">
        <v>0.75546817822160806</v>
      </c>
    </row>
    <row r="6396" spans="10:23">
      <c r="J6396">
        <v>6379</v>
      </c>
      <c r="K6396" s="93">
        <f t="shared" ca="1" si="803"/>
        <v>-0.60119259257117053</v>
      </c>
      <c r="L6396" s="93">
        <f t="shared" ca="1" si="803"/>
        <v>1.3384713460009765</v>
      </c>
      <c r="M6396" s="93">
        <f t="shared" ca="1" si="804"/>
        <v>-0.60119259257117053</v>
      </c>
      <c r="N6396" s="101">
        <f t="shared" ca="1" si="800"/>
        <v>1.0777894496434222</v>
      </c>
      <c r="O6396" s="46">
        <f t="shared" ca="1" si="805"/>
        <v>0.10447352404413651</v>
      </c>
      <c r="P6396" s="46">
        <f t="shared" ca="1" si="806"/>
        <v>0.21237841786216924</v>
      </c>
      <c r="Q6396" s="47">
        <f t="shared" ca="1" si="801"/>
        <v>-0.11133626359192894</v>
      </c>
      <c r="R6396" s="47">
        <f t="shared" ca="1" si="802"/>
        <v>0.32369322952429058</v>
      </c>
      <c r="S6396" s="97">
        <f t="shared" ca="1" si="807"/>
        <v>0.21408337678421355</v>
      </c>
      <c r="V6396">
        <v>6379</v>
      </c>
      <c r="W6396" s="46">
        <v>8.4768631364241703E-2</v>
      </c>
    </row>
    <row r="6397" spans="10:23">
      <c r="J6397">
        <v>6380</v>
      </c>
      <c r="K6397" s="93">
        <f t="shared" ca="1" si="803"/>
        <v>-1.5589707325308497</v>
      </c>
      <c r="L6397" s="93">
        <f t="shared" ca="1" si="803"/>
        <v>0.13580264212664478</v>
      </c>
      <c r="M6397" s="93">
        <f t="shared" ca="1" si="804"/>
        <v>-1.5589707325308497</v>
      </c>
      <c r="N6397" s="101">
        <f t="shared" ca="1" si="800"/>
        <v>-0.36703546439136403</v>
      </c>
      <c r="O6397" s="46">
        <f t="shared" ca="1" si="805"/>
        <v>-0.23933958932634258</v>
      </c>
      <c r="P6397" s="46">
        <f t="shared" ca="1" si="806"/>
        <v>4.0471861176929691E-2</v>
      </c>
      <c r="Q6397" s="47">
        <f t="shared" ca="1" si="801"/>
        <v>-0.79896249033288713</v>
      </c>
      <c r="R6397" s="47">
        <f t="shared" ca="1" si="802"/>
        <v>9.0075892005867533E-2</v>
      </c>
      <c r="S6397" s="97">
        <f t="shared" ca="1" si="807"/>
        <v>-7.4631848660237532E-2</v>
      </c>
      <c r="V6397">
        <v>6380</v>
      </c>
      <c r="W6397" s="46">
        <v>0.149223953033119</v>
      </c>
    </row>
    <row r="6398" spans="10:23">
      <c r="J6398">
        <v>6381</v>
      </c>
      <c r="K6398" s="93">
        <f t="shared" ca="1" si="803"/>
        <v>-0.23344285878166535</v>
      </c>
      <c r="L6398" s="93">
        <f t="shared" ca="1" si="803"/>
        <v>0.36314025692378499</v>
      </c>
      <c r="M6398" s="93">
        <f t="shared" ca="1" si="804"/>
        <v>-0.23344285878166535</v>
      </c>
      <c r="N6398" s="101">
        <f t="shared" ca="1" si="800"/>
        <v>0.27004710648065033</v>
      </c>
      <c r="O6398" s="46">
        <f t="shared" ca="1" si="805"/>
        <v>0.23648445187827716</v>
      </c>
      <c r="P6398" s="46">
        <f t="shared" ca="1" si="806"/>
        <v>0.27838388177923956</v>
      </c>
      <c r="Q6398" s="47">
        <f t="shared" ca="1" si="801"/>
        <v>0.15268559207635238</v>
      </c>
      <c r="R6398" s="47">
        <f t="shared" ca="1" si="802"/>
        <v>0.19308735902915053</v>
      </c>
      <c r="S6398" s="97">
        <f t="shared" ca="1" si="807"/>
        <v>0.21478590545371384</v>
      </c>
      <c r="V6398">
        <v>6381</v>
      </c>
      <c r="W6398" s="46">
        <v>-0.248426455980649</v>
      </c>
    </row>
    <row r="6399" spans="10:23">
      <c r="J6399">
        <v>6382</v>
      </c>
      <c r="K6399" s="93">
        <f t="shared" ca="1" si="803"/>
        <v>3.2495511956356053</v>
      </c>
      <c r="L6399" s="93">
        <f t="shared" ca="1" si="803"/>
        <v>-2.0594960887701679</v>
      </c>
      <c r="M6399" s="93">
        <f t="shared" ca="1" si="804"/>
        <v>3.2495511956356053</v>
      </c>
      <c r="N6399" s="101">
        <f t="shared" ca="1" si="800"/>
        <v>-0.91914343848046398</v>
      </c>
      <c r="O6399" s="46">
        <f t="shared" ca="1" si="805"/>
        <v>1.4867729892116543</v>
      </c>
      <c r="P6399" s="46">
        <f t="shared" ca="1" si="806"/>
        <v>0.90352815044592816</v>
      </c>
      <c r="Q6399" s="47">
        <f t="shared" ca="1" si="801"/>
        <v>2.6532626667431067</v>
      </c>
      <c r="R6399" s="47">
        <f t="shared" ca="1" si="802"/>
        <v>8.041790969353646E-4</v>
      </c>
      <c r="S6399" s="97">
        <f t="shared" ca="1" si="807"/>
        <v>0.74378858415429483</v>
      </c>
      <c r="V6399">
        <v>6382</v>
      </c>
      <c r="W6399" s="46">
        <v>-8.3969388649435595E-2</v>
      </c>
    </row>
    <row r="6400" spans="10:23">
      <c r="J6400">
        <v>6383</v>
      </c>
      <c r="K6400" s="93">
        <f t="shared" ca="1" si="803"/>
        <v>6.0172942396267144E-2</v>
      </c>
      <c r="L6400" s="93">
        <f t="shared" ca="1" si="803"/>
        <v>-1.0266237850528551E-2</v>
      </c>
      <c r="M6400" s="93">
        <f t="shared" ca="1" si="804"/>
        <v>6.0172942396267144E-2</v>
      </c>
      <c r="N6400" s="101">
        <f t="shared" ca="1" si="800"/>
        <v>9.4030980669908958E-3</v>
      </c>
      <c r="O6400" s="46">
        <f t="shared" ca="1" si="805"/>
        <v>0.3418835610519344</v>
      </c>
      <c r="P6400" s="46">
        <f t="shared" ca="1" si="806"/>
        <v>0.33108343636606818</v>
      </c>
      <c r="Q6400" s="47">
        <f t="shared" ca="1" si="801"/>
        <v>0.36348381042366679</v>
      </c>
      <c r="R6400" s="47">
        <f t="shared" ca="1" si="802"/>
        <v>0.15094318038560414</v>
      </c>
      <c r="S6400" s="97">
        <f t="shared" ca="1" si="807"/>
        <v>0.24641337071876929</v>
      </c>
      <c r="V6400">
        <v>6383</v>
      </c>
      <c r="W6400" s="46">
        <v>0.51985675444480095</v>
      </c>
    </row>
    <row r="6401" spans="10:23">
      <c r="J6401">
        <v>6384</v>
      </c>
      <c r="K6401" s="93">
        <f t="shared" ca="1" si="803"/>
        <v>-1.3584657915795708</v>
      </c>
      <c r="L6401" s="93">
        <f t="shared" ca="1" si="803"/>
        <v>-1.1000666367917658</v>
      </c>
      <c r="M6401" s="93">
        <f t="shared" ca="1" si="804"/>
        <v>-1.3584657915795708</v>
      </c>
      <c r="N6401" s="101">
        <f t="shared" ca="1" si="800"/>
        <v>-1.4749772812508277</v>
      </c>
      <c r="O6401" s="46">
        <f t="shared" ca="1" si="805"/>
        <v>-0.16736443650282407</v>
      </c>
      <c r="P6401" s="46">
        <f t="shared" ca="1" si="806"/>
        <v>7.645943758868895E-2</v>
      </c>
      <c r="Q6401" s="47">
        <f t="shared" ca="1" si="801"/>
        <v>-0.6550121846858501</v>
      </c>
      <c r="R6401" s="47">
        <f t="shared" ca="1" si="802"/>
        <v>-8.9069978795333488E-2</v>
      </c>
      <c r="S6401" s="97">
        <f t="shared" ca="1" si="807"/>
        <v>-0.12821720764907879</v>
      </c>
      <c r="V6401">
        <v>6384</v>
      </c>
      <c r="W6401" s="46">
        <v>1.34587193546298</v>
      </c>
    </row>
    <row r="6402" spans="10:23">
      <c r="J6402">
        <v>6385</v>
      </c>
      <c r="K6402" s="93">
        <f t="shared" ca="1" si="803"/>
        <v>-0.60647746779561285</v>
      </c>
      <c r="L6402" s="93">
        <f t="shared" ca="1" si="803"/>
        <v>-1.7281491438276553</v>
      </c>
      <c r="M6402" s="93">
        <f t="shared" ca="1" si="804"/>
        <v>-0.60647746779561285</v>
      </c>
      <c r="N6402" s="101">
        <f t="shared" ca="1" si="800"/>
        <v>-1.8313025901791553</v>
      </c>
      <c r="O6402" s="46">
        <f t="shared" ca="1" si="805"/>
        <v>0.10257641517426139</v>
      </c>
      <c r="P6402" s="46">
        <f t="shared" ca="1" si="806"/>
        <v>0.21142986342723169</v>
      </c>
      <c r="Q6402" s="47">
        <f t="shared" ca="1" si="801"/>
        <v>-0.11513048133167919</v>
      </c>
      <c r="R6402" s="47">
        <f t="shared" ca="1" si="802"/>
        <v>-0.14668510513600597</v>
      </c>
      <c r="S6402" s="97">
        <f t="shared" ca="1" si="807"/>
        <v>-2.205434498087229E-2</v>
      </c>
      <c r="V6402">
        <v>6385</v>
      </c>
      <c r="W6402" s="46">
        <v>0.41444314833995299</v>
      </c>
    </row>
    <row r="6403" spans="10:23">
      <c r="J6403">
        <v>6386</v>
      </c>
      <c r="K6403" s="93">
        <f t="shared" ca="1" si="803"/>
        <v>-4.5536418748241762E-2</v>
      </c>
      <c r="L6403" s="93">
        <f t="shared" ca="1" si="803"/>
        <v>-0.3443529836186785</v>
      </c>
      <c r="M6403" s="93">
        <f t="shared" ca="1" si="804"/>
        <v>-4.5536418748241762E-2</v>
      </c>
      <c r="N6403" s="101">
        <f t="shared" ca="1" si="800"/>
        <v>-0.34095687727800383</v>
      </c>
      <c r="O6403" s="46">
        <f t="shared" ca="1" si="805"/>
        <v>0.30393712747700646</v>
      </c>
      <c r="P6403" s="46">
        <f t="shared" ca="1" si="806"/>
        <v>0.31211021957860424</v>
      </c>
      <c r="Q6403" s="47">
        <f t="shared" ca="1" si="801"/>
        <v>0.28759094327381102</v>
      </c>
      <c r="R6403" s="47">
        <f t="shared" ca="1" si="802"/>
        <v>9.429260368386036E-2</v>
      </c>
      <c r="S6403" s="97">
        <f t="shared" ca="1" si="807"/>
        <v>0.1991148655804334</v>
      </c>
      <c r="V6403">
        <v>6386</v>
      </c>
      <c r="W6403" s="46">
        <v>-0.34731281697703098</v>
      </c>
    </row>
    <row r="6404" spans="10:23">
      <c r="J6404">
        <v>6387</v>
      </c>
      <c r="K6404" s="93">
        <f t="shared" ca="1" si="803"/>
        <v>-0.97193949057135942</v>
      </c>
      <c r="L6404" s="93">
        <f t="shared" ca="1" si="803"/>
        <v>1.1073870511151962</v>
      </c>
      <c r="M6404" s="93">
        <f t="shared" ca="1" si="804"/>
        <v>-0.97193949057135942</v>
      </c>
      <c r="N6404" s="101">
        <f t="shared" ca="1" si="800"/>
        <v>0.74079648384999752</v>
      </c>
      <c r="O6404" s="46">
        <f t="shared" ca="1" si="805"/>
        <v>-2.8613294244761334E-2</v>
      </c>
      <c r="P6404" s="46">
        <f t="shared" ca="1" si="806"/>
        <v>0.14583500871772032</v>
      </c>
      <c r="Q6404" s="47">
        <f t="shared" ca="1" si="801"/>
        <v>-0.37750990016972463</v>
      </c>
      <c r="R6404" s="47">
        <f t="shared" ca="1" si="802"/>
        <v>0.26920399787666865</v>
      </c>
      <c r="S6404" s="97">
        <f t="shared" ca="1" si="807"/>
        <v>0.12029535181595366</v>
      </c>
      <c r="V6404">
        <v>6387</v>
      </c>
      <c r="W6404" s="46">
        <v>0.63861096197545097</v>
      </c>
    </row>
    <row r="6405" spans="10:23">
      <c r="J6405">
        <v>6388</v>
      </c>
      <c r="K6405" s="93">
        <f t="shared" ca="1" si="803"/>
        <v>0.19486534617342349</v>
      </c>
      <c r="L6405" s="93">
        <f t="shared" ca="1" si="803"/>
        <v>-4.7780810561963684E-2</v>
      </c>
      <c r="M6405" s="93">
        <f t="shared" ca="1" si="804"/>
        <v>0.19486534617342349</v>
      </c>
      <c r="N6405" s="101">
        <f t="shared" ca="1" si="800"/>
        <v>1.6671368406820375E-2</v>
      </c>
      <c r="O6405" s="46">
        <f t="shared" ca="1" si="805"/>
        <v>0.39023402214298342</v>
      </c>
      <c r="P6405" s="46">
        <f t="shared" ca="1" si="806"/>
        <v>0.35525866691159269</v>
      </c>
      <c r="Q6405" s="47">
        <f t="shared" ca="1" si="801"/>
        <v>0.46018473260576492</v>
      </c>
      <c r="R6405" s="47">
        <f t="shared" ca="1" si="802"/>
        <v>0.15211840511260119</v>
      </c>
      <c r="S6405" s="97">
        <f t="shared" ca="1" si="807"/>
        <v>0.27117621362779232</v>
      </c>
      <c r="V6405">
        <v>6388</v>
      </c>
      <c r="W6405" s="46">
        <v>4.9532581729224E-2</v>
      </c>
    </row>
    <row r="6406" spans="10:23">
      <c r="J6406">
        <v>6389</v>
      </c>
      <c r="K6406" s="93">
        <f t="shared" ca="1" si="803"/>
        <v>-6.6141147897623737E-2</v>
      </c>
      <c r="L6406" s="93">
        <f t="shared" ca="1" si="803"/>
        <v>0.2717829260192286</v>
      </c>
      <c r="M6406" s="93">
        <f t="shared" ca="1" si="804"/>
        <v>-6.6141147897623737E-2</v>
      </c>
      <c r="N6406" s="101">
        <f t="shared" ca="1" si="800"/>
        <v>0.23663845417701493</v>
      </c>
      <c r="O6406" s="46">
        <f t="shared" ca="1" si="805"/>
        <v>0.29654065872976332</v>
      </c>
      <c r="P6406" s="46">
        <f t="shared" ca="1" si="806"/>
        <v>0.30841198520498264</v>
      </c>
      <c r="Q6406" s="47">
        <f t="shared" ca="1" si="801"/>
        <v>0.27279800577932461</v>
      </c>
      <c r="R6406" s="47">
        <f t="shared" ca="1" si="802"/>
        <v>0.18768543086094194</v>
      </c>
      <c r="S6406" s="97">
        <f t="shared" ca="1" si="807"/>
        <v>0.24211304479535262</v>
      </c>
      <c r="V6406">
        <v>6389</v>
      </c>
      <c r="W6406" s="46">
        <v>-0.27036401400738103</v>
      </c>
    </row>
    <row r="6407" spans="10:23">
      <c r="J6407">
        <v>6390</v>
      </c>
      <c r="K6407" s="93">
        <f t="shared" ca="1" si="803"/>
        <v>1.4486939901613557E-2</v>
      </c>
      <c r="L6407" s="93">
        <f t="shared" ca="1" si="803"/>
        <v>0.19741504594745066</v>
      </c>
      <c r="M6407" s="93">
        <f t="shared" ca="1" si="804"/>
        <v>1.4486939901613557E-2</v>
      </c>
      <c r="N6407" s="101">
        <f t="shared" ca="1" si="800"/>
        <v>0.19177305804026479</v>
      </c>
      <c r="O6407" s="46">
        <f t="shared" ca="1" si="805"/>
        <v>0.32548368085024221</v>
      </c>
      <c r="P6407" s="46">
        <f t="shared" ca="1" si="806"/>
        <v>0.32288349626522206</v>
      </c>
      <c r="Q6407" s="47">
        <f t="shared" ca="1" si="801"/>
        <v>0.33068405002028239</v>
      </c>
      <c r="R6407" s="47">
        <f t="shared" ca="1" si="802"/>
        <v>0.18043103325860066</v>
      </c>
      <c r="S6407" s="97">
        <f t="shared" ca="1" si="807"/>
        <v>0.25295735705442146</v>
      </c>
      <c r="V6407">
        <v>6390</v>
      </c>
      <c r="W6407" s="46">
        <v>-0.315243861406171</v>
      </c>
    </row>
    <row r="6408" spans="10:23">
      <c r="J6408">
        <v>6391</v>
      </c>
      <c r="K6408" s="93">
        <f t="shared" ca="1" si="803"/>
        <v>0.54627374547021434</v>
      </c>
      <c r="L6408" s="93">
        <f t="shared" ca="1" si="803"/>
        <v>-0.16440249887510847</v>
      </c>
      <c r="M6408" s="93">
        <f t="shared" ca="1" si="804"/>
        <v>0.54627374547021434</v>
      </c>
      <c r="N6408" s="101">
        <f t="shared" ca="1" si="800"/>
        <v>1.7860060678679679E-2</v>
      </c>
      <c r="O6408" s="46">
        <f t="shared" ca="1" si="805"/>
        <v>0.51637890975949596</v>
      </c>
      <c r="P6408" s="46">
        <f t="shared" ca="1" si="806"/>
        <v>0.41833111071984896</v>
      </c>
      <c r="Q6408" s="47">
        <f t="shared" ca="1" si="801"/>
        <v>0.71247450783878996</v>
      </c>
      <c r="R6408" s="47">
        <f t="shared" ca="1" si="802"/>
        <v>0.15231060772551502</v>
      </c>
      <c r="S6408" s="97">
        <f t="shared" ca="1" si="807"/>
        <v>0.33434475874250547</v>
      </c>
      <c r="V6408">
        <v>6391</v>
      </c>
      <c r="W6408" s="46">
        <v>0.18055594466666899</v>
      </c>
    </row>
    <row r="6409" spans="10:23">
      <c r="J6409">
        <v>6392</v>
      </c>
      <c r="K6409" s="93">
        <f t="shared" ca="1" si="803"/>
        <v>1.5398240048926852</v>
      </c>
      <c r="L6409" s="93">
        <f t="shared" ca="1" si="803"/>
        <v>0.25737255997176667</v>
      </c>
      <c r="M6409" s="93">
        <f t="shared" ca="1" si="804"/>
        <v>1.5398240048926852</v>
      </c>
      <c r="N6409" s="101">
        <f t="shared" ca="1" si="800"/>
        <v>0.73370917459174512</v>
      </c>
      <c r="O6409" s="46">
        <f t="shared" ca="1" si="805"/>
        <v>0.87303312197242822</v>
      </c>
      <c r="P6409" s="46">
        <f t="shared" ca="1" si="806"/>
        <v>0.59665821682631504</v>
      </c>
      <c r="Q6409" s="47">
        <f t="shared" ca="1" si="801"/>
        <v>1.4257829322646545</v>
      </c>
      <c r="R6409" s="47">
        <f t="shared" ca="1" si="802"/>
        <v>0.26805803319748905</v>
      </c>
      <c r="S6409" s="97">
        <f t="shared" ca="1" si="807"/>
        <v>0.57054557758495861</v>
      </c>
      <c r="V6409">
        <v>6392</v>
      </c>
      <c r="W6409" s="46">
        <v>1.01203330326279</v>
      </c>
    </row>
    <row r="6410" spans="10:23">
      <c r="J6410">
        <v>6393</v>
      </c>
      <c r="K6410" s="93">
        <f t="shared" ca="1" si="803"/>
        <v>-0.33090426250885524</v>
      </c>
      <c r="L6410" s="93">
        <f t="shared" ca="1" si="803"/>
        <v>0.89582830142984626</v>
      </c>
      <c r="M6410" s="93">
        <f t="shared" ca="1" si="804"/>
        <v>-0.33090426250885524</v>
      </c>
      <c r="N6410" s="101">
        <f t="shared" ca="1" si="800"/>
        <v>0.74408477322524713</v>
      </c>
      <c r="O6410" s="46">
        <f t="shared" ca="1" si="805"/>
        <v>0.20149878322403847</v>
      </c>
      <c r="P6410" s="46">
        <f t="shared" ca="1" si="806"/>
        <v>0.26089104745212022</v>
      </c>
      <c r="Q6410" s="47">
        <f t="shared" ca="1" si="801"/>
        <v>8.2714254767875001E-2</v>
      </c>
      <c r="R6410" s="47">
        <f t="shared" ca="1" si="802"/>
        <v>0.26973568957257849</v>
      </c>
      <c r="S6410" s="97">
        <f t="shared" ca="1" si="807"/>
        <v>0.23561723639830848</v>
      </c>
      <c r="V6410">
        <v>6393</v>
      </c>
      <c r="W6410" s="46">
        <v>0.36315355321661402</v>
      </c>
    </row>
    <row r="6411" spans="10:23">
      <c r="J6411">
        <v>6394</v>
      </c>
      <c r="K6411" s="93">
        <f t="shared" ca="1" si="803"/>
        <v>-0.27929550834917533</v>
      </c>
      <c r="L6411" s="93">
        <f t="shared" ca="1" si="803"/>
        <v>-0.33040036001125456</v>
      </c>
      <c r="M6411" s="93">
        <f t="shared" ca="1" si="804"/>
        <v>-0.27929550834917533</v>
      </c>
      <c r="N6411" s="101">
        <f t="shared" ca="1" si="800"/>
        <v>-0.40206926396053883</v>
      </c>
      <c r="O6411" s="46">
        <f t="shared" ca="1" si="805"/>
        <v>0.22002475046480074</v>
      </c>
      <c r="P6411" s="46">
        <f t="shared" ca="1" si="806"/>
        <v>0.27015403107250135</v>
      </c>
      <c r="Q6411" s="47">
        <f t="shared" ca="1" si="801"/>
        <v>0.1197661892493995</v>
      </c>
      <c r="R6411" s="47">
        <f t="shared" ca="1" si="802"/>
        <v>8.4411189730178762E-2</v>
      </c>
      <c r="S6411" s="97">
        <f t="shared" ca="1" si="807"/>
        <v>0.15221797009748975</v>
      </c>
      <c r="V6411">
        <v>6394</v>
      </c>
      <c r="W6411" s="46">
        <v>-0.13551954491007301</v>
      </c>
    </row>
    <row r="6412" spans="10:23">
      <c r="J6412">
        <v>6395</v>
      </c>
      <c r="K6412" s="93">
        <f t="shared" ca="1" si="803"/>
        <v>-0.43991984522515659</v>
      </c>
      <c r="L6412" s="93">
        <f t="shared" ca="1" si="803"/>
        <v>0.61695533360736388</v>
      </c>
      <c r="M6412" s="93">
        <f t="shared" ca="1" si="804"/>
        <v>-0.43991984522515659</v>
      </c>
      <c r="N6412" s="101">
        <f t="shared" ca="1" si="800"/>
        <v>0.44502059987622855</v>
      </c>
      <c r="O6412" s="46">
        <f t="shared" ca="1" si="805"/>
        <v>0.16236551703656166</v>
      </c>
      <c r="P6412" s="46">
        <f t="shared" ca="1" si="806"/>
        <v>0.24132441435838181</v>
      </c>
      <c r="Q6412" s="47">
        <f t="shared" ca="1" si="801"/>
        <v>4.4477223929213494E-3</v>
      </c>
      <c r="R6412" s="47">
        <f t="shared" ca="1" si="802"/>
        <v>0.22137925880628034</v>
      </c>
      <c r="S6412" s="97">
        <f t="shared" ca="1" si="807"/>
        <v>0.191872387921421</v>
      </c>
      <c r="V6412">
        <v>6395</v>
      </c>
      <c r="W6412" s="46">
        <v>0.156744464286031</v>
      </c>
    </row>
    <row r="6413" spans="10:23">
      <c r="J6413">
        <v>6396</v>
      </c>
      <c r="K6413" s="93">
        <f t="shared" ca="1" si="803"/>
        <v>-0.36831086912517136</v>
      </c>
      <c r="L6413" s="93">
        <f t="shared" ca="1" si="803"/>
        <v>1.1924947702740412</v>
      </c>
      <c r="M6413" s="93">
        <f t="shared" ca="1" si="804"/>
        <v>-0.36831086912517136</v>
      </c>
      <c r="N6413" s="101">
        <f t="shared" ca="1" si="800"/>
        <v>1.0134531247642768</v>
      </c>
      <c r="O6413" s="46">
        <f t="shared" ca="1" si="805"/>
        <v>0.18807095339079358</v>
      </c>
      <c r="P6413" s="46">
        <f t="shared" ca="1" si="806"/>
        <v>0.25417713253549779</v>
      </c>
      <c r="Q6413" s="47">
        <f t="shared" ca="1" si="801"/>
        <v>5.5858595101385189E-2</v>
      </c>
      <c r="R6413" s="47">
        <f t="shared" ca="1" si="802"/>
        <v>0.31329052897698789</v>
      </c>
      <c r="S6413" s="97">
        <f t="shared" ca="1" si="807"/>
        <v>0.25068074118389072</v>
      </c>
      <c r="V6413">
        <v>6396</v>
      </c>
      <c r="W6413" s="46">
        <v>0.94312178252214995</v>
      </c>
    </row>
    <row r="6414" spans="10:23">
      <c r="J6414">
        <v>6397</v>
      </c>
      <c r="K6414" s="93">
        <f t="shared" ca="1" si="803"/>
        <v>-0.69226461777387205</v>
      </c>
      <c r="L6414" s="93">
        <f t="shared" ca="1" si="803"/>
        <v>-1.7479503722795149</v>
      </c>
      <c r="M6414" s="93">
        <f t="shared" ca="1" si="804"/>
        <v>-0.69226461777387205</v>
      </c>
      <c r="N6414" s="101">
        <f t="shared" ca="1" si="800"/>
        <v>-1.877358040189165</v>
      </c>
      <c r="O6414" s="46">
        <f t="shared" ca="1" si="805"/>
        <v>7.1781447226415745E-2</v>
      </c>
      <c r="P6414" s="46">
        <f t="shared" ca="1" si="806"/>
        <v>0.19603237945330887</v>
      </c>
      <c r="Q6414" s="47">
        <f t="shared" ca="1" si="801"/>
        <v>-0.17672041722737047</v>
      </c>
      <c r="R6414" s="47">
        <f t="shared" ca="1" si="802"/>
        <v>-0.15413192551198146</v>
      </c>
      <c r="S6414" s="97">
        <f t="shared" ca="1" si="807"/>
        <v>-4.1175239142782857E-2</v>
      </c>
      <c r="V6414">
        <v>6397</v>
      </c>
      <c r="W6414" s="46">
        <v>0.75223300815198102</v>
      </c>
    </row>
    <row r="6415" spans="10:23">
      <c r="J6415">
        <v>6398</v>
      </c>
      <c r="K6415" s="93">
        <f t="shared" ca="1" si="803"/>
        <v>-0.72314267617333861</v>
      </c>
      <c r="L6415" s="93">
        <f t="shared" ca="1" si="803"/>
        <v>1.1632017832583481</v>
      </c>
      <c r="M6415" s="93">
        <f t="shared" ca="1" si="804"/>
        <v>-0.72314267617333861</v>
      </c>
      <c r="N6415" s="101">
        <f t="shared" ca="1" si="800"/>
        <v>0.87283646143967997</v>
      </c>
      <c r="O6415" s="46">
        <f t="shared" ca="1" si="805"/>
        <v>6.0697166900699595E-2</v>
      </c>
      <c r="P6415" s="46">
        <f t="shared" ca="1" si="806"/>
        <v>0.19049023929045078</v>
      </c>
      <c r="Q6415" s="47">
        <f t="shared" ca="1" si="801"/>
        <v>-0.19888897787880278</v>
      </c>
      <c r="R6415" s="47">
        <f t="shared" ca="1" si="802"/>
        <v>0.29055387059193882</v>
      </c>
      <c r="S6415" s="97">
        <f t="shared" ca="1" si="807"/>
        <v>0.17562551874631921</v>
      </c>
      <c r="V6415">
        <v>6398</v>
      </c>
      <c r="W6415" s="46">
        <v>0.59207834733436904</v>
      </c>
    </row>
    <row r="6416" spans="10:23">
      <c r="J6416">
        <v>6399</v>
      </c>
      <c r="K6416" s="93">
        <f t="shared" ca="1" si="803"/>
        <v>-0.42062554587029738</v>
      </c>
      <c r="L6416" s="93">
        <f t="shared" ca="1" si="803"/>
        <v>0.16942565401943926</v>
      </c>
      <c r="M6416" s="93">
        <f t="shared" ca="1" si="804"/>
        <v>-0.42062554587029738</v>
      </c>
      <c r="N6416" s="101">
        <f t="shared" ca="1" si="800"/>
        <v>2.686125448207613E-2</v>
      </c>
      <c r="O6416" s="46">
        <f t="shared" ca="1" si="805"/>
        <v>0.16929158149213114</v>
      </c>
      <c r="P6416" s="46">
        <f t="shared" ca="1" si="806"/>
        <v>0.24478744658616655</v>
      </c>
      <c r="Q6416" s="47">
        <f t="shared" ca="1" si="801"/>
        <v>1.8299851304060311E-2</v>
      </c>
      <c r="R6416" s="47">
        <f t="shared" ca="1" si="802"/>
        <v>0.15376603316178086</v>
      </c>
      <c r="S6416" s="97">
        <f t="shared" ca="1" si="807"/>
        <v>0.16152880732695601</v>
      </c>
      <c r="V6416">
        <v>6399</v>
      </c>
      <c r="W6416" s="46">
        <v>1.2454393168937801</v>
      </c>
    </row>
    <row r="6417" spans="10:23">
      <c r="J6417">
        <v>6400</v>
      </c>
      <c r="K6417" s="93">
        <f t="shared" ca="1" si="803"/>
        <v>-1.9040469586038087</v>
      </c>
      <c r="L6417" s="93">
        <f t="shared" ca="1" si="803"/>
        <v>0.87476343505844523</v>
      </c>
      <c r="M6417" s="93">
        <f t="shared" ca="1" si="804"/>
        <v>-1.9040469586038087</v>
      </c>
      <c r="N6417" s="101">
        <f t="shared" ca="1" si="800"/>
        <v>0.2238188589129847</v>
      </c>
      <c r="O6417" s="46">
        <f t="shared" ca="1" si="805"/>
        <v>-0.36321142006292007</v>
      </c>
      <c r="P6417" s="46">
        <f t="shared" ca="1" si="806"/>
        <v>-2.146405419135905E-2</v>
      </c>
      <c r="Q6417" s="47">
        <f t="shared" ca="1" si="801"/>
        <v>-1.0467061518060421</v>
      </c>
      <c r="R6417" s="47">
        <f t="shared" ca="1" si="802"/>
        <v>0.18561259858586504</v>
      </c>
      <c r="S6417" s="97">
        <f t="shared" ca="1" si="807"/>
        <v>-8.8799410738527512E-2</v>
      </c>
      <c r="V6417">
        <v>6400</v>
      </c>
      <c r="W6417" s="46">
        <v>0.237781948571827</v>
      </c>
    </row>
    <row r="6418" spans="10:23">
      <c r="J6418">
        <v>6401</v>
      </c>
      <c r="K6418" s="93">
        <f t="shared" ca="1" si="803"/>
        <v>0.91446812218344287</v>
      </c>
      <c r="L6418" s="93">
        <f t="shared" ca="1" si="803"/>
        <v>1.0876939508513537</v>
      </c>
      <c r="M6418" s="93">
        <f t="shared" ca="1" si="804"/>
        <v>0.91446812218344287</v>
      </c>
      <c r="N6418" s="101">
        <f t="shared" ref="N6418:N6481" ca="1" si="808">$N$2*K6418+SQRT(1-$N$2^2)*L6418</f>
        <v>1.3220457263749326</v>
      </c>
      <c r="O6418" s="46">
        <f t="shared" ca="1" si="805"/>
        <v>0.64854945082927584</v>
      </c>
      <c r="P6418" s="46">
        <f t="shared" ca="1" si="806"/>
        <v>0.4844163812547389</v>
      </c>
      <c r="Q6418" s="47">
        <f t="shared" ref="Q6418:Q6481" ca="1" si="809">$K$2+K6418*$S$3</f>
        <v>0.97681558997834972</v>
      </c>
      <c r="R6418" s="47">
        <f t="shared" ref="R6418:R6481" ca="1" si="810">$L$2+$L$3*N6418</f>
        <v>0.36318763503175588</v>
      </c>
      <c r="S6418" s="97">
        <f t="shared" ca="1" si="807"/>
        <v>0.50586854293051586</v>
      </c>
      <c r="V6418">
        <v>6401</v>
      </c>
      <c r="W6418" s="46">
        <v>0.475864391941069</v>
      </c>
    </row>
    <row r="6419" spans="10:23">
      <c r="J6419">
        <v>6402</v>
      </c>
      <c r="K6419" s="93">
        <f t="shared" ref="K6419:L6482" ca="1" si="811">_xlfn.NORM.S.INV(RAND())</f>
        <v>-1.9424384760613447</v>
      </c>
      <c r="L6419" s="93">
        <f t="shared" ca="1" si="811"/>
        <v>0.47041513040504374</v>
      </c>
      <c r="M6419" s="93">
        <f t="shared" ref="M6419:M6482" ca="1" si="812">K6419</f>
        <v>-1.9424384760613447</v>
      </c>
      <c r="N6419" s="101">
        <f t="shared" ca="1" si="808"/>
        <v>-0.17174633471120065</v>
      </c>
      <c r="O6419" s="46">
        <f t="shared" ref="O6419:O6482" ca="1" si="813">$K$2+K6419*$K$3</f>
        <v>-0.37699280282098568</v>
      </c>
      <c r="P6419" s="46">
        <f t="shared" ref="P6419:P6482" ca="1" si="814">$K$2+K6419*$R$3</f>
        <v>-2.8354745570391859E-2</v>
      </c>
      <c r="Q6419" s="47">
        <f t="shared" ca="1" si="809"/>
        <v>-1.0742689173221733</v>
      </c>
      <c r="R6419" s="47">
        <f t="shared" ca="1" si="810"/>
        <v>0.12165267759351651</v>
      </c>
      <c r="S6419" s="97">
        <f t="shared" ref="S6419:S6482" ca="1" si="815">AVERAGE(R6419,O6419)</f>
        <v>-0.12767006261373459</v>
      </c>
      <c r="V6419">
        <v>6402</v>
      </c>
      <c r="W6419" s="46">
        <v>-0.15160332163670201</v>
      </c>
    </row>
    <row r="6420" spans="10:23">
      <c r="J6420">
        <v>6403</v>
      </c>
      <c r="K6420" s="93">
        <f t="shared" ca="1" si="811"/>
        <v>1.937616808769647</v>
      </c>
      <c r="L6420" s="93">
        <f t="shared" ca="1" si="811"/>
        <v>0.39670982224185186</v>
      </c>
      <c r="M6420" s="93">
        <f t="shared" ca="1" si="812"/>
        <v>1.937616808769647</v>
      </c>
      <c r="N6420" s="101">
        <f t="shared" ca="1" si="808"/>
        <v>0.99231952600300211</v>
      </c>
      <c r="O6420" s="46">
        <f t="shared" ca="1" si="813"/>
        <v>1.0158285948186432</v>
      </c>
      <c r="P6420" s="46">
        <f t="shared" ca="1" si="814"/>
        <v>0.66805595324942257</v>
      </c>
      <c r="Q6420" s="47">
        <f t="shared" ca="1" si="809"/>
        <v>1.7113738779570844</v>
      </c>
      <c r="R6420" s="47">
        <f t="shared" ca="1" si="810"/>
        <v>0.30987338477713866</v>
      </c>
      <c r="S6420" s="97">
        <f t="shared" ca="1" si="815"/>
        <v>0.66285098979789092</v>
      </c>
      <c r="V6420">
        <v>6403</v>
      </c>
      <c r="W6420" s="46">
        <v>-4.9766296519646203E-2</v>
      </c>
    </row>
    <row r="6421" spans="10:23">
      <c r="J6421">
        <v>6404</v>
      </c>
      <c r="K6421" s="93">
        <f t="shared" ca="1" si="811"/>
        <v>-1.149938991670624</v>
      </c>
      <c r="L6421" s="93">
        <f t="shared" ca="1" si="811"/>
        <v>-0.4064997881791928</v>
      </c>
      <c r="M6421" s="93">
        <f t="shared" ca="1" si="812"/>
        <v>-1.149938991670624</v>
      </c>
      <c r="N6421" s="101">
        <f t="shared" ca="1" si="808"/>
        <v>-0.75110201181846148</v>
      </c>
      <c r="O6421" s="46">
        <f t="shared" ca="1" si="813"/>
        <v>-9.2509681203338745E-2</v>
      </c>
      <c r="P6421" s="46">
        <f t="shared" ca="1" si="814"/>
        <v>0.11388681523843161</v>
      </c>
      <c r="Q6421" s="47">
        <f t="shared" ca="1" si="809"/>
        <v>-0.50530267408687946</v>
      </c>
      <c r="R6421" s="47">
        <f t="shared" ca="1" si="810"/>
        <v>2.7975215745206505E-2</v>
      </c>
      <c r="S6421" s="97">
        <f t="shared" ca="1" si="815"/>
        <v>-3.226723272906612E-2</v>
      </c>
      <c r="V6421">
        <v>6404</v>
      </c>
      <c r="W6421" s="46">
        <v>-6.3263997175848505E-2</v>
      </c>
    </row>
    <row r="6422" spans="10:23">
      <c r="J6422">
        <v>6405</v>
      </c>
      <c r="K6422" s="93">
        <f t="shared" ca="1" si="811"/>
        <v>0.28968182118021757</v>
      </c>
      <c r="L6422" s="93">
        <f t="shared" ca="1" si="811"/>
        <v>0.23604748171152298</v>
      </c>
      <c r="M6422" s="93">
        <f t="shared" ca="1" si="812"/>
        <v>0.28968182118021757</v>
      </c>
      <c r="N6422" s="101">
        <f t="shared" ca="1" si="808"/>
        <v>0.31591796677081024</v>
      </c>
      <c r="O6422" s="46">
        <f t="shared" ca="1" si="813"/>
        <v>0.42427024213049797</v>
      </c>
      <c r="P6422" s="46">
        <f t="shared" ca="1" si="814"/>
        <v>0.37227677690534994</v>
      </c>
      <c r="Q6422" s="47">
        <f t="shared" ca="1" si="809"/>
        <v>0.52825717258079397</v>
      </c>
      <c r="R6422" s="47">
        <f t="shared" ca="1" si="810"/>
        <v>0.20050433263375206</v>
      </c>
      <c r="S6422" s="97">
        <f t="shared" ca="1" si="815"/>
        <v>0.31238728738212501</v>
      </c>
      <c r="V6422">
        <v>6405</v>
      </c>
      <c r="W6422" s="46">
        <v>0.24717481271716699</v>
      </c>
    </row>
    <row r="6423" spans="10:23">
      <c r="J6423">
        <v>6406</v>
      </c>
      <c r="K6423" s="93">
        <f t="shared" ca="1" si="811"/>
        <v>1.562776427501825</v>
      </c>
      <c r="L6423" s="93">
        <f t="shared" ca="1" si="811"/>
        <v>-1.6692257065033638</v>
      </c>
      <c r="M6423" s="93">
        <f t="shared" ca="1" si="812"/>
        <v>1.562776427501825</v>
      </c>
      <c r="N6423" s="101">
        <f t="shared" ca="1" si="808"/>
        <v>-1.0855668669391141</v>
      </c>
      <c r="O6423" s="46">
        <f t="shared" ca="1" si="813"/>
        <v>0.88127234100176999</v>
      </c>
      <c r="P6423" s="46">
        <f t="shared" ca="1" si="814"/>
        <v>0.60077782634098598</v>
      </c>
      <c r="Q6423" s="47">
        <f t="shared" ca="1" si="809"/>
        <v>1.442261370323338</v>
      </c>
      <c r="R6423" s="47">
        <f t="shared" ca="1" si="810"/>
        <v>-2.6105239393519525E-2</v>
      </c>
      <c r="S6423" s="97">
        <f t="shared" ca="1" si="815"/>
        <v>0.42758355080412525</v>
      </c>
      <c r="V6423">
        <v>6406</v>
      </c>
      <c r="W6423" s="46">
        <v>0.66133066597462398</v>
      </c>
    </row>
    <row r="6424" spans="10:23">
      <c r="J6424">
        <v>6407</v>
      </c>
      <c r="K6424" s="93">
        <f t="shared" ca="1" si="811"/>
        <v>-1.1400558093049662</v>
      </c>
      <c r="L6424" s="93">
        <f t="shared" ca="1" si="811"/>
        <v>-0.136072123071279</v>
      </c>
      <c r="M6424" s="93">
        <f t="shared" ca="1" si="812"/>
        <v>-1.1400558093049662</v>
      </c>
      <c r="N6424" s="101">
        <f t="shared" ca="1" si="808"/>
        <v>-0.49157101520237745</v>
      </c>
      <c r="O6424" s="46">
        <f t="shared" ca="1" si="813"/>
        <v>-8.8961920446042619E-2</v>
      </c>
      <c r="P6424" s="46">
        <f t="shared" ca="1" si="814"/>
        <v>0.11566069561707967</v>
      </c>
      <c r="Q6424" s="47">
        <f t="shared" ca="1" si="809"/>
        <v>-0.4982071525722872</v>
      </c>
      <c r="R6424" s="47">
        <f t="shared" ca="1" si="810"/>
        <v>6.9939428740147039E-2</v>
      </c>
      <c r="S6424" s="97">
        <f t="shared" ca="1" si="815"/>
        <v>-9.5112458529477903E-3</v>
      </c>
      <c r="V6424">
        <v>6407</v>
      </c>
      <c r="W6424" s="46">
        <v>0.58877666414563601</v>
      </c>
    </row>
    <row r="6425" spans="10:23">
      <c r="J6425">
        <v>6408</v>
      </c>
      <c r="K6425" s="93">
        <f t="shared" ca="1" si="811"/>
        <v>-2.2347148376244221</v>
      </c>
      <c r="L6425" s="93">
        <f t="shared" ca="1" si="811"/>
        <v>-1.3980822954948324E-2</v>
      </c>
      <c r="M6425" s="93">
        <f t="shared" ca="1" si="812"/>
        <v>-2.2347148376244221</v>
      </c>
      <c r="N6425" s="101">
        <f t="shared" ca="1" si="808"/>
        <v>-0.72394443430941091</v>
      </c>
      <c r="O6425" s="46">
        <f t="shared" ca="1" si="813"/>
        <v>-0.48191109406307642</v>
      </c>
      <c r="P6425" s="46">
        <f t="shared" ca="1" si="814"/>
        <v>-8.0813891191437226E-2</v>
      </c>
      <c r="Q6425" s="47">
        <f t="shared" ca="1" si="809"/>
        <v>-1.2841054998063548</v>
      </c>
      <c r="R6425" s="47">
        <f t="shared" ca="1" si="810"/>
        <v>3.2366392066631611E-2</v>
      </c>
      <c r="S6425" s="97">
        <f t="shared" ca="1" si="815"/>
        <v>-0.2247723509982224</v>
      </c>
      <c r="V6425">
        <v>6408</v>
      </c>
      <c r="W6425" s="46">
        <v>0.58621416960427797</v>
      </c>
    </row>
    <row r="6426" spans="10:23">
      <c r="J6426">
        <v>6409</v>
      </c>
      <c r="K6426" s="93">
        <f t="shared" ca="1" si="811"/>
        <v>-0.9858142843188008</v>
      </c>
      <c r="L6426" s="93">
        <f t="shared" ca="1" si="811"/>
        <v>2.0552060165902892</v>
      </c>
      <c r="M6426" s="93">
        <f t="shared" ca="1" si="812"/>
        <v>-0.9858142843188008</v>
      </c>
      <c r="N6426" s="101">
        <f t="shared" ca="1" si="808"/>
        <v>1.6349952147838624</v>
      </c>
      <c r="O6426" s="46">
        <f t="shared" ca="1" si="813"/>
        <v>-3.3593921632939061E-2</v>
      </c>
      <c r="P6426" s="46">
        <f t="shared" ca="1" si="814"/>
        <v>0.14334469502363145</v>
      </c>
      <c r="Q6426" s="47">
        <f t="shared" ca="1" si="809"/>
        <v>-0.38747115494608009</v>
      </c>
      <c r="R6426" s="47">
        <f t="shared" ca="1" si="810"/>
        <v>0.4137892169602404</v>
      </c>
      <c r="S6426" s="97">
        <f t="shared" ca="1" si="815"/>
        <v>0.19009764766365067</v>
      </c>
      <c r="V6426">
        <v>6409</v>
      </c>
      <c r="W6426" s="46">
        <v>0.181930681122071</v>
      </c>
    </row>
    <row r="6427" spans="10:23">
      <c r="J6427">
        <v>6410</v>
      </c>
      <c r="K6427" s="93">
        <f t="shared" ca="1" si="811"/>
        <v>0.21156920444408098</v>
      </c>
      <c r="L6427" s="93">
        <f t="shared" ca="1" si="811"/>
        <v>0.27362355475660333</v>
      </c>
      <c r="M6427" s="93">
        <f t="shared" ca="1" si="812"/>
        <v>0.21156920444408098</v>
      </c>
      <c r="N6427" s="101">
        <f t="shared" ca="1" si="808"/>
        <v>0.32670164543188479</v>
      </c>
      <c r="O6427" s="46">
        <f t="shared" ca="1" si="813"/>
        <v>0.39623019732983389</v>
      </c>
      <c r="P6427" s="46">
        <f t="shared" ca="1" si="814"/>
        <v>0.35825675450501793</v>
      </c>
      <c r="Q6427" s="47">
        <f t="shared" ca="1" si="809"/>
        <v>0.47217708297946576</v>
      </c>
      <c r="R6427" s="47">
        <f t="shared" ca="1" si="810"/>
        <v>0.20224797248449305</v>
      </c>
      <c r="S6427" s="97">
        <f t="shared" ca="1" si="815"/>
        <v>0.29923908490716344</v>
      </c>
      <c r="V6427">
        <v>6410</v>
      </c>
      <c r="W6427" s="46">
        <v>-0.26838949619614799</v>
      </c>
    </row>
    <row r="6428" spans="10:23">
      <c r="J6428">
        <v>6411</v>
      </c>
      <c r="K6428" s="93">
        <f t="shared" ca="1" si="811"/>
        <v>-1.4249808584753569</v>
      </c>
      <c r="L6428" s="93">
        <f t="shared" ca="1" si="811"/>
        <v>0.21579274116546038</v>
      </c>
      <c r="M6428" s="93">
        <f t="shared" ca="1" si="812"/>
        <v>-1.4249808584753569</v>
      </c>
      <c r="N6428" s="101">
        <f t="shared" ca="1" si="808"/>
        <v>-0.24858641044399998</v>
      </c>
      <c r="O6428" s="46">
        <f t="shared" ca="1" si="813"/>
        <v>-0.19124131495867258</v>
      </c>
      <c r="P6428" s="46">
        <f t="shared" ca="1" si="814"/>
        <v>6.4520998360764692E-2</v>
      </c>
      <c r="Q6428" s="47">
        <f t="shared" ca="1" si="809"/>
        <v>-0.70276594159754713</v>
      </c>
      <c r="R6428" s="47">
        <f t="shared" ca="1" si="810"/>
        <v>0.10922821444020578</v>
      </c>
      <c r="S6428" s="97">
        <f t="shared" ca="1" si="815"/>
        <v>-4.1006550259233401E-2</v>
      </c>
      <c r="V6428">
        <v>6411</v>
      </c>
      <c r="W6428" s="46">
        <v>-0.41064378515778299</v>
      </c>
    </row>
    <row r="6429" spans="10:23">
      <c r="J6429">
        <v>6412</v>
      </c>
      <c r="K6429" s="93">
        <f t="shared" ca="1" si="811"/>
        <v>-0.54527431380395253</v>
      </c>
      <c r="L6429" s="93">
        <f t="shared" ca="1" si="811"/>
        <v>-0.89439682978321677</v>
      </c>
      <c r="M6429" s="93">
        <f t="shared" ca="1" si="812"/>
        <v>-0.54527431380395253</v>
      </c>
      <c r="N6429" s="101">
        <f t="shared" ca="1" si="808"/>
        <v>-1.0213720621477484</v>
      </c>
      <c r="O6429" s="46">
        <f t="shared" ca="1" si="813"/>
        <v>0.1245464790586297</v>
      </c>
      <c r="P6429" s="46">
        <f t="shared" ca="1" si="814"/>
        <v>0.22241489536941583</v>
      </c>
      <c r="Q6429" s="47">
        <f t="shared" ca="1" si="809"/>
        <v>-7.1190353562942565E-2</v>
      </c>
      <c r="R6429" s="47">
        <f t="shared" ca="1" si="810"/>
        <v>-1.5725421581551297E-2</v>
      </c>
      <c r="S6429" s="97">
        <f t="shared" ca="1" si="815"/>
        <v>5.4410528738539202E-2</v>
      </c>
      <c r="V6429">
        <v>6412</v>
      </c>
      <c r="W6429" s="46">
        <v>0.72425144823508802</v>
      </c>
    </row>
    <row r="6430" spans="10:23">
      <c r="J6430">
        <v>6413</v>
      </c>
      <c r="K6430" s="93">
        <f t="shared" ca="1" si="811"/>
        <v>0.13859777016655794</v>
      </c>
      <c r="L6430" s="93">
        <f t="shared" ca="1" si="811"/>
        <v>-5.1066866463359763E-2</v>
      </c>
      <c r="M6430" s="93">
        <f t="shared" ca="1" si="812"/>
        <v>0.13859777016655794</v>
      </c>
      <c r="N6430" s="101">
        <f t="shared" ca="1" si="808"/>
        <v>-4.338437404343469E-3</v>
      </c>
      <c r="O6430" s="46">
        <f t="shared" ca="1" si="813"/>
        <v>0.37003568008273874</v>
      </c>
      <c r="P6430" s="46">
        <f t="shared" ca="1" si="814"/>
        <v>0.34515949588147038</v>
      </c>
      <c r="Q6430" s="47">
        <f t="shared" ca="1" si="809"/>
        <v>0.41978804848527551</v>
      </c>
      <c r="R6430" s="47">
        <f t="shared" ca="1" si="810"/>
        <v>0.14872127730306164</v>
      </c>
      <c r="S6430" s="97">
        <f t="shared" ca="1" si="815"/>
        <v>0.25937847869290021</v>
      </c>
      <c r="V6430">
        <v>6413</v>
      </c>
      <c r="W6430" s="46">
        <v>0.29289956709453402</v>
      </c>
    </row>
    <row r="6431" spans="10:23">
      <c r="J6431">
        <v>6414</v>
      </c>
      <c r="K6431" s="93">
        <f t="shared" ca="1" si="811"/>
        <v>-0.32237308223900119</v>
      </c>
      <c r="L6431" s="93">
        <f t="shared" ca="1" si="811"/>
        <v>1.1205939818844657</v>
      </c>
      <c r="M6431" s="93">
        <f t="shared" ca="1" si="812"/>
        <v>-0.32237308223900119</v>
      </c>
      <c r="N6431" s="101">
        <f t="shared" ca="1" si="808"/>
        <v>0.95989444285573122</v>
      </c>
      <c r="O6431" s="46">
        <f t="shared" ca="1" si="813"/>
        <v>0.20456121650261261</v>
      </c>
      <c r="P6431" s="46">
        <f t="shared" ca="1" si="814"/>
        <v>0.26242226409140729</v>
      </c>
      <c r="Q6431" s="47">
        <f t="shared" ca="1" si="809"/>
        <v>8.8839121325023224E-2</v>
      </c>
      <c r="R6431" s="47">
        <f t="shared" ca="1" si="810"/>
        <v>0.30463049235460632</v>
      </c>
      <c r="S6431" s="97">
        <f t="shared" ca="1" si="815"/>
        <v>0.25459585442860944</v>
      </c>
      <c r="V6431">
        <v>6414</v>
      </c>
      <c r="W6431" s="46">
        <v>-0.10586384735953901</v>
      </c>
    </row>
    <row r="6432" spans="10:23">
      <c r="J6432">
        <v>6415</v>
      </c>
      <c r="K6432" s="93">
        <f t="shared" ca="1" si="811"/>
        <v>-0.26363330136274027</v>
      </c>
      <c r="L6432" s="93">
        <f t="shared" ca="1" si="811"/>
        <v>-0.26510177400532398</v>
      </c>
      <c r="M6432" s="93">
        <f t="shared" ca="1" si="812"/>
        <v>-0.26363330136274027</v>
      </c>
      <c r="N6432" s="101">
        <f t="shared" ca="1" si="808"/>
        <v>-0.33517983917453903</v>
      </c>
      <c r="O6432" s="46">
        <f t="shared" ca="1" si="813"/>
        <v>0.2256470046399543</v>
      </c>
      <c r="P6432" s="46">
        <f t="shared" ca="1" si="814"/>
        <v>0.2729651581600781</v>
      </c>
      <c r="Q6432" s="47">
        <f t="shared" ca="1" si="809"/>
        <v>0.1310106975997066</v>
      </c>
      <c r="R6432" s="47">
        <f t="shared" ca="1" si="810"/>
        <v>9.5226707357851575E-2</v>
      </c>
      <c r="S6432" s="97">
        <f t="shared" ca="1" si="815"/>
        <v>0.16043685599890295</v>
      </c>
      <c r="V6432">
        <v>6415</v>
      </c>
      <c r="W6432" s="46">
        <v>0.29877862398793598</v>
      </c>
    </row>
    <row r="6433" spans="10:23">
      <c r="J6433">
        <v>6416</v>
      </c>
      <c r="K6433" s="93">
        <f t="shared" ca="1" si="811"/>
        <v>-0.45567604921813254</v>
      </c>
      <c r="L6433" s="93">
        <f t="shared" ca="1" si="811"/>
        <v>-0.2381680875477305</v>
      </c>
      <c r="M6433" s="93">
        <f t="shared" ca="1" si="812"/>
        <v>-0.45567604921813254</v>
      </c>
      <c r="N6433" s="101">
        <f t="shared" ca="1" si="808"/>
        <v>-0.37071836588043261</v>
      </c>
      <c r="O6433" s="46">
        <f t="shared" ca="1" si="813"/>
        <v>0.15670952080558326</v>
      </c>
      <c r="P6433" s="46">
        <f t="shared" ca="1" si="814"/>
        <v>0.23849641624289261</v>
      </c>
      <c r="Q6433" s="47">
        <f t="shared" ca="1" si="809"/>
        <v>-6.8642700690354497E-3</v>
      </c>
      <c r="R6433" s="47">
        <f t="shared" ca="1" si="810"/>
        <v>8.9480394494811932E-2</v>
      </c>
      <c r="S6433" s="97">
        <f t="shared" ca="1" si="815"/>
        <v>0.1230949576501976</v>
      </c>
      <c r="V6433">
        <v>6416</v>
      </c>
      <c r="W6433" s="46">
        <v>1.0386209122098001E-2</v>
      </c>
    </row>
    <row r="6434" spans="10:23">
      <c r="J6434">
        <v>6417</v>
      </c>
      <c r="K6434" s="93">
        <f t="shared" ca="1" si="811"/>
        <v>1.1176092968789313</v>
      </c>
      <c r="L6434" s="93">
        <f t="shared" ca="1" si="811"/>
        <v>0.43319767156558431</v>
      </c>
      <c r="M6434" s="93">
        <f t="shared" ca="1" si="812"/>
        <v>1.1176092968789313</v>
      </c>
      <c r="N6434" s="101">
        <f t="shared" ca="1" si="808"/>
        <v>0.76613225800129658</v>
      </c>
      <c r="O6434" s="46">
        <f t="shared" ca="1" si="813"/>
        <v>0.72147093108850635</v>
      </c>
      <c r="P6434" s="46">
        <f t="shared" ca="1" si="814"/>
        <v>0.52087712138435416</v>
      </c>
      <c r="Q6434" s="47">
        <f t="shared" ca="1" si="809"/>
        <v>1.1226585504968107</v>
      </c>
      <c r="R6434" s="47">
        <f t="shared" ca="1" si="810"/>
        <v>0.27330060227745079</v>
      </c>
      <c r="S6434" s="97">
        <f t="shared" ca="1" si="815"/>
        <v>0.49738576668297857</v>
      </c>
      <c r="V6434">
        <v>6417</v>
      </c>
      <c r="W6434" s="46">
        <v>-6.5513743692651505E-2</v>
      </c>
    </row>
    <row r="6435" spans="10:23">
      <c r="J6435">
        <v>6418</v>
      </c>
      <c r="K6435" s="93">
        <f t="shared" ca="1" si="811"/>
        <v>-0.91486935169637518</v>
      </c>
      <c r="L6435" s="93">
        <f t="shared" ca="1" si="811"/>
        <v>0.64514758797910288</v>
      </c>
      <c r="M6435" s="93">
        <f t="shared" ca="1" si="812"/>
        <v>-0.91486935169637518</v>
      </c>
      <c r="N6435" s="101">
        <f t="shared" ca="1" si="808"/>
        <v>0.32070460438826648</v>
      </c>
      <c r="O6435" s="46">
        <f t="shared" ca="1" si="813"/>
        <v>-8.1268566153537836E-3</v>
      </c>
      <c r="P6435" s="46">
        <f t="shared" ca="1" si="814"/>
        <v>0.15607822753242409</v>
      </c>
      <c r="Q6435" s="47">
        <f t="shared" ca="1" si="809"/>
        <v>-0.33653702491090953</v>
      </c>
      <c r="R6435" s="47">
        <f t="shared" ca="1" si="810"/>
        <v>0.20127829598736899</v>
      </c>
      <c r="S6435" s="97">
        <f t="shared" ca="1" si="815"/>
        <v>9.6575719686007602E-2</v>
      </c>
      <c r="V6435">
        <v>6418</v>
      </c>
      <c r="W6435" s="46">
        <v>-0.24920251836790699</v>
      </c>
    </row>
    <row r="6436" spans="10:23">
      <c r="J6436">
        <v>6419</v>
      </c>
      <c r="K6436" s="93">
        <f t="shared" ca="1" si="811"/>
        <v>0.11552406657462513</v>
      </c>
      <c r="L6436" s="93">
        <f t="shared" ca="1" si="811"/>
        <v>-3.597326004373301E-2</v>
      </c>
      <c r="M6436" s="93">
        <f t="shared" ca="1" si="812"/>
        <v>0.11552406657462513</v>
      </c>
      <c r="N6436" s="101">
        <f t="shared" ca="1" si="808"/>
        <v>2.6336017222056349E-3</v>
      </c>
      <c r="O6436" s="46">
        <f t="shared" ca="1" si="813"/>
        <v>0.36175292488301786</v>
      </c>
      <c r="P6436" s="46">
        <f t="shared" ca="1" si="814"/>
        <v>0.34101811828160994</v>
      </c>
      <c r="Q6436" s="47">
        <f t="shared" ca="1" si="809"/>
        <v>0.40322253808583375</v>
      </c>
      <c r="R6436" s="47">
        <f t="shared" ca="1" si="810"/>
        <v>0.14984860366765909</v>
      </c>
      <c r="S6436" s="97">
        <f t="shared" ca="1" si="815"/>
        <v>0.25580076427533849</v>
      </c>
      <c r="V6436">
        <v>6419</v>
      </c>
      <c r="W6436" s="46">
        <v>0.31210276916659102</v>
      </c>
    </row>
    <row r="6437" spans="10:23">
      <c r="J6437">
        <v>6420</v>
      </c>
      <c r="K6437" s="93">
        <f t="shared" ca="1" si="811"/>
        <v>-1.9059258113207043</v>
      </c>
      <c r="L6437" s="93">
        <f t="shared" ca="1" si="811"/>
        <v>-0.11268793239568281</v>
      </c>
      <c r="M6437" s="93">
        <f t="shared" ca="1" si="812"/>
        <v>-1.9059258113207043</v>
      </c>
      <c r="N6437" s="101">
        <f t="shared" ca="1" si="808"/>
        <v>-0.71296469903147508</v>
      </c>
      <c r="O6437" s="46">
        <f t="shared" ca="1" si="813"/>
        <v>-0.36388587083101509</v>
      </c>
      <c r="P6437" s="46">
        <f t="shared" ca="1" si="814"/>
        <v>-2.1801279575406562E-2</v>
      </c>
      <c r="Q6437" s="47">
        <f t="shared" ca="1" si="809"/>
        <v>-1.0480550533422321</v>
      </c>
      <c r="R6437" s="47">
        <f t="shared" ca="1" si="810"/>
        <v>3.4141732799873356E-2</v>
      </c>
      <c r="S6437" s="97">
        <f t="shared" ca="1" si="815"/>
        <v>-0.16487206901557086</v>
      </c>
      <c r="V6437">
        <v>6420</v>
      </c>
      <c r="W6437" s="46">
        <v>-0.15557649131805901</v>
      </c>
    </row>
    <row r="6438" spans="10:23">
      <c r="J6438">
        <v>6421</v>
      </c>
      <c r="K6438" s="93">
        <f t="shared" ca="1" si="811"/>
        <v>-0.76411953173554836</v>
      </c>
      <c r="L6438" s="93">
        <f t="shared" ca="1" si="811"/>
        <v>-0.42220982663479523</v>
      </c>
      <c r="M6438" s="93">
        <f t="shared" ca="1" si="812"/>
        <v>-0.76411953173554836</v>
      </c>
      <c r="N6438" s="101">
        <f t="shared" ca="1" si="808"/>
        <v>-0.64329719157726817</v>
      </c>
      <c r="O6438" s="46">
        <f t="shared" ca="1" si="813"/>
        <v>4.598772668778256E-2</v>
      </c>
      <c r="P6438" s="46">
        <f t="shared" ca="1" si="814"/>
        <v>0.18313551918399226</v>
      </c>
      <c r="Q6438" s="47">
        <f t="shared" ca="1" si="809"/>
        <v>-0.22830785830463685</v>
      </c>
      <c r="R6438" s="47">
        <f t="shared" ca="1" si="810"/>
        <v>4.5406445530737055E-2</v>
      </c>
      <c r="S6438" s="97">
        <f t="shared" ca="1" si="815"/>
        <v>4.5697086109259807E-2</v>
      </c>
      <c r="V6438">
        <v>6421</v>
      </c>
      <c r="W6438" s="46">
        <v>-0.12223700671362001</v>
      </c>
    </row>
    <row r="6439" spans="10:23">
      <c r="J6439">
        <v>6422</v>
      </c>
      <c r="K6439" s="93">
        <f t="shared" ca="1" si="811"/>
        <v>0.82734985333091104</v>
      </c>
      <c r="L6439" s="93">
        <f t="shared" ca="1" si="811"/>
        <v>-0.26114276766651051</v>
      </c>
      <c r="M6439" s="93">
        <f t="shared" ca="1" si="812"/>
        <v>0.82734985333091104</v>
      </c>
      <c r="N6439" s="101">
        <f t="shared" ca="1" si="808"/>
        <v>1.5530746071701601E-2</v>
      </c>
      <c r="O6439" s="46">
        <f t="shared" ca="1" si="813"/>
        <v>0.61727665184171876</v>
      </c>
      <c r="P6439" s="46">
        <f t="shared" ca="1" si="814"/>
        <v>0.46877998176096036</v>
      </c>
      <c r="Q6439" s="47">
        <f t="shared" ca="1" si="809"/>
        <v>0.91426999200323544</v>
      </c>
      <c r="R6439" s="47">
        <f t="shared" ca="1" si="810"/>
        <v>0.15193397504743825</v>
      </c>
      <c r="S6439" s="97">
        <f t="shared" ca="1" si="815"/>
        <v>0.38460531344457849</v>
      </c>
      <c r="V6439">
        <v>6422</v>
      </c>
      <c r="W6439" s="46">
        <v>0.189253471078138</v>
      </c>
    </row>
    <row r="6440" spans="10:23">
      <c r="J6440">
        <v>6423</v>
      </c>
      <c r="K6440" s="93">
        <f t="shared" ca="1" si="811"/>
        <v>-0.87254713649435989</v>
      </c>
      <c r="L6440" s="93">
        <f t="shared" ca="1" si="811"/>
        <v>-2.3504493962261543</v>
      </c>
      <c r="M6440" s="93">
        <f t="shared" ca="1" si="812"/>
        <v>-0.87254713649435989</v>
      </c>
      <c r="N6440" s="101">
        <f t="shared" ca="1" si="808"/>
        <v>-2.505911121032002</v>
      </c>
      <c r="O6440" s="46">
        <f t="shared" ca="1" si="813"/>
        <v>7.0655266373615966E-3</v>
      </c>
      <c r="P6440" s="46">
        <f t="shared" ca="1" si="814"/>
        <v>0.16367441915878178</v>
      </c>
      <c r="Q6440" s="47">
        <f t="shared" ca="1" si="809"/>
        <v>-0.30615225840547877</v>
      </c>
      <c r="R6440" s="47">
        <f t="shared" ca="1" si="810"/>
        <v>-0.25576423805664894</v>
      </c>
      <c r="S6440" s="97">
        <f t="shared" ca="1" si="815"/>
        <v>-0.12434935570964367</v>
      </c>
      <c r="V6440">
        <v>6423</v>
      </c>
      <c r="W6440" s="46">
        <v>-0.46120868350864402</v>
      </c>
    </row>
    <row r="6441" spans="10:23">
      <c r="J6441">
        <v>6424</v>
      </c>
      <c r="K6441" s="93">
        <f t="shared" ca="1" si="811"/>
        <v>-0.80827708577622503</v>
      </c>
      <c r="L6441" s="93">
        <f t="shared" ca="1" si="811"/>
        <v>1.2439846349735471</v>
      </c>
      <c r="M6441" s="93">
        <f t="shared" ca="1" si="812"/>
        <v>-0.80827708577622503</v>
      </c>
      <c r="N6441" s="101">
        <f t="shared" ca="1" si="808"/>
        <v>0.92235067291755168</v>
      </c>
      <c r="O6441" s="46">
        <f t="shared" ca="1" si="813"/>
        <v>3.0136512820874595E-2</v>
      </c>
      <c r="P6441" s="46">
        <f t="shared" ca="1" si="814"/>
        <v>0.17520991225053828</v>
      </c>
      <c r="Q6441" s="47">
        <f t="shared" ca="1" si="809"/>
        <v>-0.26001028603845278</v>
      </c>
      <c r="R6441" s="47">
        <f t="shared" ca="1" si="810"/>
        <v>0.29855994672090158</v>
      </c>
      <c r="S6441" s="97">
        <f t="shared" ca="1" si="815"/>
        <v>0.16434822977088809</v>
      </c>
      <c r="V6441">
        <v>6424</v>
      </c>
      <c r="W6441" s="46">
        <v>1.4682963899044501</v>
      </c>
    </row>
    <row r="6442" spans="10:23">
      <c r="J6442">
        <v>6425</v>
      </c>
      <c r="K6442" s="93">
        <f t="shared" ca="1" si="811"/>
        <v>1.8965964960774171</v>
      </c>
      <c r="L6442" s="93">
        <f t="shared" ca="1" si="811"/>
        <v>-0.67745614704014878</v>
      </c>
      <c r="M6442" s="93">
        <f t="shared" ca="1" si="812"/>
        <v>1.8965964960774171</v>
      </c>
      <c r="N6442" s="101">
        <f t="shared" ca="1" si="808"/>
        <v>-3.9124550461207996E-2</v>
      </c>
      <c r="O6442" s="46">
        <f t="shared" ca="1" si="813"/>
        <v>1.0011035548227003</v>
      </c>
      <c r="P6442" s="46">
        <f t="shared" ca="1" si="814"/>
        <v>0.66069343325145113</v>
      </c>
      <c r="Q6442" s="47">
        <f t="shared" ca="1" si="809"/>
        <v>1.6819237979651984</v>
      </c>
      <c r="R6442" s="47">
        <f t="shared" ca="1" si="810"/>
        <v>0.14309662407621127</v>
      </c>
      <c r="S6442" s="97">
        <f t="shared" ca="1" si="815"/>
        <v>0.57210008944945578</v>
      </c>
      <c r="V6442">
        <v>6425</v>
      </c>
      <c r="W6442" s="46">
        <v>0.51648789248056304</v>
      </c>
    </row>
    <row r="6443" spans="10:23">
      <c r="J6443">
        <v>6426</v>
      </c>
      <c r="K6443" s="93">
        <f t="shared" ca="1" si="811"/>
        <v>0.68239610570720322</v>
      </c>
      <c r="L6443" s="93">
        <f t="shared" ca="1" si="811"/>
        <v>3.5069398684186966E-2</v>
      </c>
      <c r="M6443" s="93">
        <f t="shared" ca="1" si="812"/>
        <v>0.68239610570720322</v>
      </c>
      <c r="N6443" s="101">
        <f t="shared" ca="1" si="808"/>
        <v>0.25026597754221319</v>
      </c>
      <c r="O6443" s="46">
        <f t="shared" ca="1" si="813"/>
        <v>0.56524268156617685</v>
      </c>
      <c r="P6443" s="46">
        <f t="shared" ca="1" si="814"/>
        <v>0.44276299662318941</v>
      </c>
      <c r="Q6443" s="47">
        <f t="shared" ca="1" si="809"/>
        <v>0.81020205145215185</v>
      </c>
      <c r="R6443" s="47">
        <f t="shared" ca="1" si="810"/>
        <v>0.18988889904218836</v>
      </c>
      <c r="S6443" s="97">
        <f t="shared" ca="1" si="815"/>
        <v>0.37756579030418258</v>
      </c>
      <c r="V6443">
        <v>6426</v>
      </c>
      <c r="W6443" s="46">
        <v>8.5593048866591401E-2</v>
      </c>
    </row>
    <row r="6444" spans="10:23">
      <c r="J6444">
        <v>6427</v>
      </c>
      <c r="K6444" s="93">
        <f t="shared" ca="1" si="811"/>
        <v>0.50373702474286486</v>
      </c>
      <c r="L6444" s="93">
        <f t="shared" ca="1" si="811"/>
        <v>0.93136355270829885</v>
      </c>
      <c r="M6444" s="93">
        <f t="shared" ca="1" si="812"/>
        <v>0.50373702474286486</v>
      </c>
      <c r="N6444" s="101">
        <f t="shared" ca="1" si="808"/>
        <v>1.0432098009220172</v>
      </c>
      <c r="O6444" s="46">
        <f t="shared" ca="1" si="813"/>
        <v>0.50110952557157096</v>
      </c>
      <c r="P6444" s="46">
        <f t="shared" ca="1" si="814"/>
        <v>0.41069641862588646</v>
      </c>
      <c r="Q6444" s="47">
        <f t="shared" ca="1" si="809"/>
        <v>0.68193573946293984</v>
      </c>
      <c r="R6444" s="47">
        <f t="shared" ca="1" si="810"/>
        <v>0.31810196002987312</v>
      </c>
      <c r="S6444" s="97">
        <f t="shared" ca="1" si="815"/>
        <v>0.40960574280072204</v>
      </c>
      <c r="V6444">
        <v>6427</v>
      </c>
      <c r="W6444" s="46">
        <v>-5.90416056334662E-2</v>
      </c>
    </row>
    <row r="6445" spans="10:23">
      <c r="J6445">
        <v>6428</v>
      </c>
      <c r="K6445" s="93">
        <f t="shared" ca="1" si="811"/>
        <v>0.2736781856301822</v>
      </c>
      <c r="L6445" s="93">
        <f t="shared" ca="1" si="811"/>
        <v>0.51996666928706003</v>
      </c>
      <c r="M6445" s="93">
        <f t="shared" ca="1" si="812"/>
        <v>0.2736781856301822</v>
      </c>
      <c r="N6445" s="101">
        <f t="shared" ca="1" si="808"/>
        <v>0.58000746018919758</v>
      </c>
      <c r="O6445" s="46">
        <f t="shared" ca="1" si="813"/>
        <v>0.41852542552408034</v>
      </c>
      <c r="P6445" s="46">
        <f t="shared" ca="1" si="814"/>
        <v>0.36940436860214115</v>
      </c>
      <c r="Q6445" s="47">
        <f t="shared" ca="1" si="809"/>
        <v>0.51676753936795872</v>
      </c>
      <c r="R6445" s="47">
        <f t="shared" ca="1" si="810"/>
        <v>0.24320562032590723</v>
      </c>
      <c r="S6445" s="97">
        <f t="shared" ca="1" si="815"/>
        <v>0.33086552292499377</v>
      </c>
      <c r="V6445">
        <v>6428</v>
      </c>
      <c r="W6445" s="46">
        <v>0.77787394962955103</v>
      </c>
    </row>
    <row r="6446" spans="10:23">
      <c r="J6446">
        <v>6429</v>
      </c>
      <c r="K6446" s="93">
        <f t="shared" ca="1" si="811"/>
        <v>-0.76557205152406027</v>
      </c>
      <c r="L6446" s="93">
        <f t="shared" ca="1" si="811"/>
        <v>7.0281417475759042E-2</v>
      </c>
      <c r="M6446" s="93">
        <f t="shared" ca="1" si="812"/>
        <v>-0.76557205152406027</v>
      </c>
      <c r="N6446" s="101">
        <f t="shared" ca="1" si="808"/>
        <v>-0.17683645658702257</v>
      </c>
      <c r="O6446" s="46">
        <f t="shared" ca="1" si="813"/>
        <v>4.5466316425963993E-2</v>
      </c>
      <c r="P6446" s="46">
        <f t="shared" ca="1" si="814"/>
        <v>0.18287481405308298</v>
      </c>
      <c r="Q6446" s="47">
        <f t="shared" ca="1" si="809"/>
        <v>-0.22935067882827398</v>
      </c>
      <c r="R6446" s="47">
        <f t="shared" ca="1" si="810"/>
        <v>0.1208296431145823</v>
      </c>
      <c r="S6446" s="97">
        <f t="shared" ca="1" si="815"/>
        <v>8.3147979770273148E-2</v>
      </c>
      <c r="V6446">
        <v>6429</v>
      </c>
      <c r="W6446" s="46">
        <v>-0.35325479482286098</v>
      </c>
    </row>
    <row r="6447" spans="10:23">
      <c r="J6447">
        <v>6430</v>
      </c>
      <c r="K6447" s="93">
        <f t="shared" ca="1" si="811"/>
        <v>0.96735469287033471</v>
      </c>
      <c r="L6447" s="93">
        <f t="shared" ca="1" si="811"/>
        <v>-0.54191079249611729</v>
      </c>
      <c r="M6447" s="93">
        <f t="shared" ca="1" si="812"/>
        <v>0.96735469287033471</v>
      </c>
      <c r="N6447" s="101">
        <f t="shared" ca="1" si="808"/>
        <v>-0.20613601825948114</v>
      </c>
      <c r="O6447" s="46">
        <f t="shared" ca="1" si="813"/>
        <v>0.66753411519435901</v>
      </c>
      <c r="P6447" s="46">
        <f t="shared" ca="1" si="814"/>
        <v>0.49390871343728049</v>
      </c>
      <c r="Q6447" s="47">
        <f t="shared" ca="1" si="809"/>
        <v>1.0147849187085161</v>
      </c>
      <c r="R6447" s="47">
        <f t="shared" ca="1" si="810"/>
        <v>0.11609212404089625</v>
      </c>
      <c r="S6447" s="97">
        <f t="shared" ca="1" si="815"/>
        <v>0.39181311961762766</v>
      </c>
      <c r="V6447">
        <v>6430</v>
      </c>
      <c r="W6447" s="46">
        <v>0.65467466766295401</v>
      </c>
    </row>
    <row r="6448" spans="10:23">
      <c r="J6448">
        <v>6431</v>
      </c>
      <c r="K6448" s="93">
        <f t="shared" ca="1" si="811"/>
        <v>0.70197686699491901</v>
      </c>
      <c r="L6448" s="93">
        <f t="shared" ca="1" si="811"/>
        <v>-0.82962490892090257</v>
      </c>
      <c r="M6448" s="93">
        <f t="shared" ca="1" si="812"/>
        <v>0.70197686699491901</v>
      </c>
      <c r="N6448" s="101">
        <f t="shared" ca="1" si="808"/>
        <v>-0.56330903705836743</v>
      </c>
      <c r="O6448" s="46">
        <f t="shared" ca="1" si="813"/>
        <v>0.57227157711058463</v>
      </c>
      <c r="P6448" s="46">
        <f t="shared" ca="1" si="814"/>
        <v>0.4462774443953933</v>
      </c>
      <c r="Q6448" s="47">
        <f t="shared" ca="1" si="809"/>
        <v>0.82425984254096729</v>
      </c>
      <c r="R6448" s="47">
        <f t="shared" ca="1" si="810"/>
        <v>5.8339929380717165E-2</v>
      </c>
      <c r="S6448" s="97">
        <f t="shared" ca="1" si="815"/>
        <v>0.31530575324565091</v>
      </c>
      <c r="V6448">
        <v>6431</v>
      </c>
      <c r="W6448" s="46">
        <v>-3.0362521566768601E-2</v>
      </c>
    </row>
    <row r="6449" spans="10:23">
      <c r="J6449">
        <v>6432</v>
      </c>
      <c r="K6449" s="93">
        <f t="shared" ca="1" si="811"/>
        <v>-0.27717986060245919</v>
      </c>
      <c r="L6449" s="93">
        <f t="shared" ca="1" si="811"/>
        <v>-1.0445805268302915</v>
      </c>
      <c r="M6449" s="93">
        <f t="shared" ca="1" si="812"/>
        <v>-0.27717986060245919</v>
      </c>
      <c r="N6449" s="101">
        <f t="shared" ca="1" si="808"/>
        <v>-1.0784986500099032</v>
      </c>
      <c r="O6449" s="46">
        <f t="shared" ca="1" si="813"/>
        <v>0.22078420341976621</v>
      </c>
      <c r="P6449" s="46">
        <f t="shared" ca="1" si="814"/>
        <v>0.2705337575499841</v>
      </c>
      <c r="Q6449" s="47">
        <f t="shared" ca="1" si="809"/>
        <v>0.12128509515933045</v>
      </c>
      <c r="R6449" s="47">
        <f t="shared" ca="1" si="810"/>
        <v>-2.4962361800556637E-2</v>
      </c>
      <c r="S6449" s="97">
        <f t="shared" ca="1" si="815"/>
        <v>9.7910920809604784E-2</v>
      </c>
      <c r="V6449">
        <v>6432</v>
      </c>
      <c r="W6449" s="46">
        <v>0.36734355073875302</v>
      </c>
    </row>
    <row r="6450" spans="10:23">
      <c r="J6450">
        <v>6433</v>
      </c>
      <c r="K6450" s="93">
        <f t="shared" ca="1" si="811"/>
        <v>-0.36977173885362541</v>
      </c>
      <c r="L6450" s="93">
        <f t="shared" ca="1" si="811"/>
        <v>-0.25026187009055839</v>
      </c>
      <c r="M6450" s="93">
        <f t="shared" ca="1" si="812"/>
        <v>-0.36977173885362541</v>
      </c>
      <c r="N6450" s="101">
        <f t="shared" ca="1" si="808"/>
        <v>-0.35486477995022181</v>
      </c>
      <c r="O6450" s="46">
        <f t="shared" ca="1" si="813"/>
        <v>0.18754654575544116</v>
      </c>
      <c r="P6450" s="46">
        <f t="shared" ca="1" si="814"/>
        <v>0.25391492871782156</v>
      </c>
      <c r="Q6450" s="47">
        <f t="shared" ca="1" si="809"/>
        <v>5.4809779830680361E-2</v>
      </c>
      <c r="R6450" s="47">
        <f t="shared" ca="1" si="810"/>
        <v>9.2043800274404008E-2</v>
      </c>
      <c r="S6450" s="97">
        <f t="shared" ca="1" si="815"/>
        <v>0.13979517301492259</v>
      </c>
      <c r="V6450">
        <v>6433</v>
      </c>
      <c r="W6450" s="46">
        <v>-9.3595913031948405E-2</v>
      </c>
    </row>
    <row r="6451" spans="10:23">
      <c r="J6451">
        <v>6434</v>
      </c>
      <c r="K6451" s="93">
        <f t="shared" ca="1" si="811"/>
        <v>0.30438101696712644</v>
      </c>
      <c r="L6451" s="93">
        <f t="shared" ca="1" si="811"/>
        <v>-0.21304698331906574</v>
      </c>
      <c r="M6451" s="93">
        <f t="shared" ca="1" si="812"/>
        <v>0.30438101696712644</v>
      </c>
      <c r="N6451" s="101">
        <f t="shared" ca="1" si="808"/>
        <v>-0.10518627141406188</v>
      </c>
      <c r="O6451" s="46">
        <f t="shared" ca="1" si="813"/>
        <v>0.42954680468365053</v>
      </c>
      <c r="P6451" s="46">
        <f t="shared" ca="1" si="814"/>
        <v>0.37491505818192622</v>
      </c>
      <c r="Q6451" s="47">
        <f t="shared" ca="1" si="809"/>
        <v>0.53881029768709909</v>
      </c>
      <c r="R6451" s="47">
        <f t="shared" ca="1" si="810"/>
        <v>0.13241493994204692</v>
      </c>
      <c r="S6451" s="97">
        <f t="shared" ca="1" si="815"/>
        <v>0.28098087231284874</v>
      </c>
      <c r="V6451">
        <v>6434</v>
      </c>
      <c r="W6451" s="46">
        <v>0.29088463100580703</v>
      </c>
    </row>
    <row r="6452" spans="10:23">
      <c r="J6452">
        <v>6435</v>
      </c>
      <c r="K6452" s="93">
        <f t="shared" ca="1" si="811"/>
        <v>-0.82604358011438883</v>
      </c>
      <c r="L6452" s="93">
        <f t="shared" ca="1" si="811"/>
        <v>-1.2457228178919899</v>
      </c>
      <c r="M6452" s="93">
        <f t="shared" ca="1" si="812"/>
        <v>-0.82604358011438883</v>
      </c>
      <c r="N6452" s="101">
        <f t="shared" ca="1" si="808"/>
        <v>-1.4437492504031104</v>
      </c>
      <c r="O6452" s="46">
        <f t="shared" ca="1" si="813"/>
        <v>2.375888372574797E-2</v>
      </c>
      <c r="P6452" s="46">
        <f t="shared" ca="1" si="814"/>
        <v>0.17202109770297497</v>
      </c>
      <c r="Q6452" s="47">
        <f t="shared" ca="1" si="809"/>
        <v>-0.27276554422870603</v>
      </c>
      <c r="R6452" s="47">
        <f t="shared" ca="1" si="810"/>
        <v>-8.4020640739406766E-2</v>
      </c>
      <c r="S6452" s="97">
        <f t="shared" ca="1" si="815"/>
        <v>-3.0130878506829398E-2</v>
      </c>
      <c r="V6452">
        <v>6435</v>
      </c>
      <c r="W6452" s="46">
        <v>0.13970069698579499</v>
      </c>
    </row>
    <row r="6453" spans="10:23">
      <c r="J6453">
        <v>6436</v>
      </c>
      <c r="K6453" s="93">
        <f t="shared" ca="1" si="811"/>
        <v>-0.17268013895127238</v>
      </c>
      <c r="L6453" s="93">
        <f t="shared" ca="1" si="811"/>
        <v>2.1350865364942728</v>
      </c>
      <c r="M6453" s="93">
        <f t="shared" ca="1" si="812"/>
        <v>-0.17268013895127238</v>
      </c>
      <c r="N6453" s="101">
        <f t="shared" ca="1" si="808"/>
        <v>1.9693234925377032</v>
      </c>
      <c r="O6453" s="46">
        <f t="shared" ca="1" si="813"/>
        <v>0.25829641334424364</v>
      </c>
      <c r="P6453" s="46">
        <f t="shared" ca="1" si="814"/>
        <v>0.28928986251222277</v>
      </c>
      <c r="Q6453" s="47">
        <f t="shared" ca="1" si="809"/>
        <v>0.19630951500828531</v>
      </c>
      <c r="R6453" s="47">
        <f t="shared" ca="1" si="810"/>
        <v>0.46784758856449116</v>
      </c>
      <c r="S6453" s="97">
        <f t="shared" ca="1" si="815"/>
        <v>0.36307200095436742</v>
      </c>
      <c r="V6453">
        <v>6436</v>
      </c>
      <c r="W6453" s="46">
        <v>6.8900122483176604E-2</v>
      </c>
    </row>
    <row r="6454" spans="10:23">
      <c r="J6454">
        <v>6437</v>
      </c>
      <c r="K6454" s="93">
        <f t="shared" ca="1" si="811"/>
        <v>-0.62993984507302525</v>
      </c>
      <c r="L6454" s="93">
        <f t="shared" ca="1" si="811"/>
        <v>1.6758102682073182</v>
      </c>
      <c r="M6454" s="93">
        <f t="shared" ca="1" si="812"/>
        <v>-0.62993984507302525</v>
      </c>
      <c r="N6454" s="101">
        <f t="shared" ca="1" si="808"/>
        <v>1.3884725393062991</v>
      </c>
      <c r="O6454" s="46">
        <f t="shared" ca="1" si="813"/>
        <v>9.4154137986812159E-2</v>
      </c>
      <c r="P6454" s="46">
        <f t="shared" ca="1" si="814"/>
        <v>0.20721872483350706</v>
      </c>
      <c r="Q6454" s="47">
        <f t="shared" ca="1" si="809"/>
        <v>-0.13197503570657765</v>
      </c>
      <c r="R6454" s="47">
        <f t="shared" ca="1" si="810"/>
        <v>0.37392835179689232</v>
      </c>
      <c r="S6454" s="97">
        <f t="shared" ca="1" si="815"/>
        <v>0.23404124489185224</v>
      </c>
      <c r="V6454">
        <v>6437</v>
      </c>
      <c r="W6454" s="46">
        <v>0.29058314678596903</v>
      </c>
    </row>
    <row r="6455" spans="10:23">
      <c r="J6455">
        <v>6438</v>
      </c>
      <c r="K6455" s="93">
        <f t="shared" ca="1" si="811"/>
        <v>-2.4435945116895779</v>
      </c>
      <c r="L6455" s="93">
        <f t="shared" ca="1" si="811"/>
        <v>1.2073335600060788</v>
      </c>
      <c r="M6455" s="93">
        <f t="shared" ca="1" si="812"/>
        <v>-2.4435945116895779</v>
      </c>
      <c r="N6455" s="101">
        <f t="shared" ca="1" si="808"/>
        <v>0.36753477738131679</v>
      </c>
      <c r="O6455" s="46">
        <f t="shared" ca="1" si="813"/>
        <v>-0.55689252041216331</v>
      </c>
      <c r="P6455" s="46">
        <f t="shared" ca="1" si="814"/>
        <v>-0.11830460436598067</v>
      </c>
      <c r="Q6455" s="47">
        <f t="shared" ca="1" si="809"/>
        <v>-1.4340683525045286</v>
      </c>
      <c r="R6455" s="47">
        <f t="shared" ca="1" si="810"/>
        <v>0.20885038325129346</v>
      </c>
      <c r="S6455" s="97">
        <f t="shared" ca="1" si="815"/>
        <v>-0.17402106858043492</v>
      </c>
      <c r="V6455">
        <v>6438</v>
      </c>
      <c r="W6455" s="46">
        <v>0.13718754069868799</v>
      </c>
    </row>
    <row r="6456" spans="10:23">
      <c r="J6456">
        <v>6439</v>
      </c>
      <c r="K6456" s="93">
        <f t="shared" ca="1" si="811"/>
        <v>0.4093599519350527</v>
      </c>
      <c r="L6456" s="93">
        <f t="shared" ca="1" si="811"/>
        <v>0.97482015400505007</v>
      </c>
      <c r="M6456" s="93">
        <f t="shared" ca="1" si="812"/>
        <v>0.4093599519350527</v>
      </c>
      <c r="N6456" s="101">
        <f t="shared" ca="1" si="808"/>
        <v>1.0543962476547069</v>
      </c>
      <c r="O6456" s="46">
        <f t="shared" ca="1" si="813"/>
        <v>0.46723103755950135</v>
      </c>
      <c r="P6456" s="46">
        <f t="shared" ca="1" si="814"/>
        <v>0.39375717461985166</v>
      </c>
      <c r="Q6456" s="47">
        <f t="shared" ca="1" si="809"/>
        <v>0.61417876343880073</v>
      </c>
      <c r="R6456" s="47">
        <f t="shared" ca="1" si="810"/>
        <v>0.31991072445288182</v>
      </c>
      <c r="S6456" s="97">
        <f t="shared" ca="1" si="815"/>
        <v>0.39357088100619159</v>
      </c>
      <c r="V6456">
        <v>6439</v>
      </c>
      <c r="W6456" s="46">
        <v>-0.31567339526734201</v>
      </c>
    </row>
    <row r="6457" spans="10:23">
      <c r="J6457">
        <v>6440</v>
      </c>
      <c r="K6457" s="93">
        <f t="shared" ca="1" si="811"/>
        <v>0.99783201513848685</v>
      </c>
      <c r="L6457" s="93">
        <f t="shared" ca="1" si="811"/>
        <v>0.97019304614211077</v>
      </c>
      <c r="M6457" s="93">
        <f t="shared" ca="1" si="812"/>
        <v>0.99783201513848685</v>
      </c>
      <c r="N6457" s="101">
        <f t="shared" ca="1" si="808"/>
        <v>1.2371566821375037</v>
      </c>
      <c r="O6457" s="46">
        <f t="shared" ca="1" si="813"/>
        <v>0.67847454348253233</v>
      </c>
      <c r="P6457" s="46">
        <f t="shared" ca="1" si="814"/>
        <v>0.49937892758136715</v>
      </c>
      <c r="Q6457" s="47">
        <f t="shared" ca="1" si="809"/>
        <v>1.0366657752848627</v>
      </c>
      <c r="R6457" s="47">
        <f t="shared" ca="1" si="810"/>
        <v>0.34946171412148408</v>
      </c>
      <c r="S6457" s="97">
        <f t="shared" ca="1" si="815"/>
        <v>0.51396812880200815</v>
      </c>
      <c r="V6457">
        <v>6440</v>
      </c>
      <c r="W6457" s="46">
        <v>0.29342665464879802</v>
      </c>
    </row>
    <row r="6458" spans="10:23">
      <c r="J6458">
        <v>6441</v>
      </c>
      <c r="K6458" s="93">
        <f t="shared" ca="1" si="811"/>
        <v>-0.54964228319285702</v>
      </c>
      <c r="L6458" s="93">
        <f t="shared" ca="1" si="811"/>
        <v>-0.41349262752710997</v>
      </c>
      <c r="M6458" s="93">
        <f t="shared" ca="1" si="812"/>
        <v>-0.54964228319285702</v>
      </c>
      <c r="N6458" s="101">
        <f t="shared" ca="1" si="808"/>
        <v>-0.56682398511748511</v>
      </c>
      <c r="O6458" s="46">
        <f t="shared" ca="1" si="813"/>
        <v>0.12297851139257979</v>
      </c>
      <c r="P6458" s="46">
        <f t="shared" ca="1" si="814"/>
        <v>0.22163091153639086</v>
      </c>
      <c r="Q6458" s="47">
        <f t="shared" ca="1" si="809"/>
        <v>-7.4326288895042392E-2</v>
      </c>
      <c r="R6458" s="47">
        <f t="shared" ca="1" si="810"/>
        <v>5.7771588677902538E-2</v>
      </c>
      <c r="S6458" s="97">
        <f t="shared" ca="1" si="815"/>
        <v>9.0375050035241156E-2</v>
      </c>
      <c r="V6458">
        <v>6441</v>
      </c>
      <c r="W6458" s="46">
        <v>8.2365900344616799E-2</v>
      </c>
    </row>
    <row r="6459" spans="10:23">
      <c r="J6459">
        <v>6442</v>
      </c>
      <c r="K6459" s="93">
        <f t="shared" ca="1" si="811"/>
        <v>0.2794916382693346</v>
      </c>
      <c r="L6459" s="93">
        <f t="shared" ca="1" si="811"/>
        <v>-0.29701085551296974</v>
      </c>
      <c r="M6459" s="93">
        <f t="shared" ca="1" si="812"/>
        <v>0.2794916382693346</v>
      </c>
      <c r="N6459" s="101">
        <f t="shared" ca="1" si="808"/>
        <v>-0.19270638784057192</v>
      </c>
      <c r="O6459" s="46">
        <f t="shared" ca="1" si="813"/>
        <v>0.42061227754952224</v>
      </c>
      <c r="P6459" s="46">
        <f t="shared" ca="1" si="814"/>
        <v>0.3704477946148621</v>
      </c>
      <c r="Q6459" s="47">
        <f t="shared" ca="1" si="809"/>
        <v>0.52094124341884251</v>
      </c>
      <c r="R6459" s="47">
        <f t="shared" ca="1" si="810"/>
        <v>0.11826359441896481</v>
      </c>
      <c r="S6459" s="97">
        <f t="shared" ca="1" si="815"/>
        <v>0.26943793598424354</v>
      </c>
      <c r="V6459">
        <v>6442</v>
      </c>
      <c r="W6459" s="46">
        <v>0.70771465435810099</v>
      </c>
    </row>
    <row r="6460" spans="10:23">
      <c r="J6460">
        <v>6443</v>
      </c>
      <c r="K6460" s="93">
        <f t="shared" ca="1" si="811"/>
        <v>-0.77879911999831186</v>
      </c>
      <c r="L6460" s="93">
        <f t="shared" ca="1" si="811"/>
        <v>0.46983646643892335</v>
      </c>
      <c r="M6460" s="93">
        <f t="shared" ca="1" si="812"/>
        <v>-0.77879911999831186</v>
      </c>
      <c r="N6460" s="101">
        <f t="shared" ca="1" si="808"/>
        <v>0.19776846358251982</v>
      </c>
      <c r="O6460" s="46">
        <f t="shared" ca="1" si="813"/>
        <v>4.0718202637223311E-2</v>
      </c>
      <c r="P6460" s="46">
        <f t="shared" ca="1" si="814"/>
        <v>0.18050075715871264</v>
      </c>
      <c r="Q6460" s="47">
        <f t="shared" ca="1" si="809"/>
        <v>-0.23884690640575534</v>
      </c>
      <c r="R6460" s="47">
        <f t="shared" ca="1" si="810"/>
        <v>0.1814004453074374</v>
      </c>
      <c r="S6460" s="97">
        <f t="shared" ca="1" si="815"/>
        <v>0.11105932397233036</v>
      </c>
      <c r="V6460">
        <v>6443</v>
      </c>
      <c r="W6460" s="46">
        <v>-4.2647530537786603E-2</v>
      </c>
    </row>
    <row r="6461" spans="10:23">
      <c r="J6461">
        <v>6444</v>
      </c>
      <c r="K6461" s="93">
        <f t="shared" ca="1" si="811"/>
        <v>0.9817297397222754</v>
      </c>
      <c r="L6461" s="93">
        <f t="shared" ca="1" si="811"/>
        <v>-0.61758235202597345</v>
      </c>
      <c r="M6461" s="93">
        <f t="shared" ca="1" si="812"/>
        <v>0.9817297397222754</v>
      </c>
      <c r="N6461" s="101">
        <f t="shared" ca="1" si="808"/>
        <v>-0.27330736429002334</v>
      </c>
      <c r="O6461" s="46">
        <f t="shared" ca="1" si="813"/>
        <v>0.67269431817541725</v>
      </c>
      <c r="P6461" s="46">
        <f t="shared" ca="1" si="814"/>
        <v>0.49648881492780961</v>
      </c>
      <c r="Q6461" s="47">
        <f t="shared" ca="1" si="809"/>
        <v>1.0251053246706325</v>
      </c>
      <c r="R6461" s="47">
        <f t="shared" ca="1" si="810"/>
        <v>0.10523102186529648</v>
      </c>
      <c r="S6461" s="97">
        <f t="shared" ca="1" si="815"/>
        <v>0.38896267002035689</v>
      </c>
      <c r="V6461">
        <v>6444</v>
      </c>
      <c r="W6461" s="46">
        <v>-0.23900650983341101</v>
      </c>
    </row>
    <row r="6462" spans="10:23">
      <c r="J6462">
        <v>6445</v>
      </c>
      <c r="K6462" s="93">
        <f t="shared" ca="1" si="811"/>
        <v>4.3165359923995138E-2</v>
      </c>
      <c r="L6462" s="93">
        <f t="shared" ca="1" si="811"/>
        <v>-1.4759507656243389</v>
      </c>
      <c r="M6462" s="93">
        <f t="shared" ca="1" si="812"/>
        <v>4.3165359923995138E-2</v>
      </c>
      <c r="N6462" s="101">
        <f t="shared" ca="1" si="808"/>
        <v>-1.3855965546623064</v>
      </c>
      <c r="O6462" s="46">
        <f t="shared" ca="1" si="813"/>
        <v>0.33577835814874096</v>
      </c>
      <c r="P6462" s="46">
        <f t="shared" ca="1" si="814"/>
        <v>0.32803083491447149</v>
      </c>
      <c r="Q6462" s="47">
        <f t="shared" ca="1" si="809"/>
        <v>0.35127340461727996</v>
      </c>
      <c r="R6462" s="47">
        <f t="shared" ca="1" si="810"/>
        <v>-7.4617786582810652E-2</v>
      </c>
      <c r="S6462" s="97">
        <f t="shared" ca="1" si="815"/>
        <v>0.13058028578296516</v>
      </c>
      <c r="V6462">
        <v>6445</v>
      </c>
      <c r="W6462" s="46">
        <v>0.88364866313897505</v>
      </c>
    </row>
    <row r="6463" spans="10:23">
      <c r="J6463">
        <v>6446</v>
      </c>
      <c r="K6463" s="93">
        <f t="shared" ca="1" si="811"/>
        <v>0.54328762079627391</v>
      </c>
      <c r="L6463" s="93">
        <f t="shared" ca="1" si="811"/>
        <v>-0.4683582249578831</v>
      </c>
      <c r="M6463" s="93">
        <f t="shared" ca="1" si="812"/>
        <v>0.54328762079627391</v>
      </c>
      <c r="N6463" s="101">
        <f t="shared" ca="1" si="808"/>
        <v>-0.27126490780808565</v>
      </c>
      <c r="O6463" s="46">
        <f t="shared" ca="1" si="813"/>
        <v>0.51530698216141668</v>
      </c>
      <c r="P6463" s="46">
        <f t="shared" ca="1" si="814"/>
        <v>0.41779514692080932</v>
      </c>
      <c r="Q6463" s="47">
        <f t="shared" ca="1" si="809"/>
        <v>0.7103306526426314</v>
      </c>
      <c r="R6463" s="47">
        <f t="shared" ca="1" si="810"/>
        <v>0.10556127173894729</v>
      </c>
      <c r="S6463" s="97">
        <f t="shared" ca="1" si="815"/>
        <v>0.31043412695018197</v>
      </c>
      <c r="V6463">
        <v>6446</v>
      </c>
      <c r="W6463" s="46">
        <v>0.62577034527425501</v>
      </c>
    </row>
    <row r="6464" spans="10:23">
      <c r="J6464">
        <v>6447</v>
      </c>
      <c r="K6464" s="93">
        <f t="shared" ca="1" si="811"/>
        <v>-0.48954794944542984</v>
      </c>
      <c r="L6464" s="93">
        <f t="shared" ca="1" si="811"/>
        <v>0.5457645580953453</v>
      </c>
      <c r="M6464" s="93">
        <f t="shared" ca="1" si="812"/>
        <v>-0.48954794944542984</v>
      </c>
      <c r="N6464" s="101">
        <f t="shared" ca="1" si="808"/>
        <v>0.3617429719795171</v>
      </c>
      <c r="O6464" s="46">
        <f t="shared" ca="1" si="813"/>
        <v>0.14455054265912903</v>
      </c>
      <c r="P6464" s="46">
        <f t="shared" ca="1" si="814"/>
        <v>0.2324169271696655</v>
      </c>
      <c r="Q6464" s="47">
        <f t="shared" ca="1" si="809"/>
        <v>-3.1182226361943899E-2</v>
      </c>
      <c r="R6464" s="47">
        <f t="shared" ca="1" si="810"/>
        <v>0.20791389181606848</v>
      </c>
      <c r="S6464" s="97">
        <f t="shared" ca="1" si="815"/>
        <v>0.17623221723759874</v>
      </c>
      <c r="V6464">
        <v>6447</v>
      </c>
      <c r="W6464" s="46">
        <v>0.15060134964403499</v>
      </c>
    </row>
    <row r="6465" spans="10:23">
      <c r="J6465">
        <v>6448</v>
      </c>
      <c r="K6465" s="93">
        <f t="shared" ca="1" si="811"/>
        <v>-0.42803311569090235</v>
      </c>
      <c r="L6465" s="93">
        <f t="shared" ca="1" si="811"/>
        <v>0.26190336902982198</v>
      </c>
      <c r="M6465" s="93">
        <f t="shared" ca="1" si="812"/>
        <v>-0.42803311569090235</v>
      </c>
      <c r="N6465" s="101">
        <f t="shared" ca="1" si="808"/>
        <v>0.1121820479833851</v>
      </c>
      <c r="O6465" s="46">
        <f t="shared" ca="1" si="813"/>
        <v>0.16663249006346414</v>
      </c>
      <c r="P6465" s="46">
        <f t="shared" ca="1" si="814"/>
        <v>0.24345790087183306</v>
      </c>
      <c r="Q6465" s="47">
        <f t="shared" ca="1" si="809"/>
        <v>1.2981668446726324E-2</v>
      </c>
      <c r="R6465" s="47">
        <f t="shared" ca="1" si="810"/>
        <v>0.16756176468545189</v>
      </c>
      <c r="S6465" s="97">
        <f t="shared" ca="1" si="815"/>
        <v>0.16709712737445803</v>
      </c>
      <c r="V6465">
        <v>6448</v>
      </c>
      <c r="W6465" s="46">
        <v>0.142031184363687</v>
      </c>
    </row>
    <row r="6466" spans="10:23">
      <c r="J6466">
        <v>6449</v>
      </c>
      <c r="K6466" s="93">
        <f t="shared" ca="1" si="811"/>
        <v>-0.60570472762839256</v>
      </c>
      <c r="L6466" s="93">
        <f t="shared" ca="1" si="811"/>
        <v>0.24303542368605968</v>
      </c>
      <c r="M6466" s="93">
        <f t="shared" ca="1" si="812"/>
        <v>-0.60570472762839256</v>
      </c>
      <c r="N6466" s="101">
        <f t="shared" ca="1" si="808"/>
        <v>3.779010779380429E-2</v>
      </c>
      <c r="O6466" s="46">
        <f t="shared" ca="1" si="813"/>
        <v>0.10285380530422364</v>
      </c>
      <c r="P6466" s="46">
        <f t="shared" ca="1" si="814"/>
        <v>0.21156855849221279</v>
      </c>
      <c r="Q6466" s="47">
        <f t="shared" ca="1" si="809"/>
        <v>-0.11457570107175469</v>
      </c>
      <c r="R6466" s="47">
        <f t="shared" ca="1" si="810"/>
        <v>0.1555331466632261</v>
      </c>
      <c r="S6466" s="97">
        <f t="shared" ca="1" si="815"/>
        <v>0.12919347598372488</v>
      </c>
      <c r="V6466">
        <v>6449</v>
      </c>
      <c r="W6466" s="46">
        <v>1.24398106498011</v>
      </c>
    </row>
    <row r="6467" spans="10:23">
      <c r="J6467">
        <v>6450</v>
      </c>
      <c r="K6467" s="93">
        <f t="shared" ca="1" si="811"/>
        <v>-0.29778312553289621</v>
      </c>
      <c r="L6467" s="93">
        <f t="shared" ca="1" si="811"/>
        <v>-0.10944467137814105</v>
      </c>
      <c r="M6467" s="93">
        <f t="shared" ca="1" si="812"/>
        <v>-0.29778312553289621</v>
      </c>
      <c r="N6467" s="101">
        <f t="shared" ca="1" si="808"/>
        <v>-0.19846436724281913</v>
      </c>
      <c r="O6467" s="46">
        <f t="shared" ca="1" si="813"/>
        <v>0.21338826028242486</v>
      </c>
      <c r="P6467" s="46">
        <f t="shared" ca="1" si="814"/>
        <v>0.26683578598131341</v>
      </c>
      <c r="Q6467" s="47">
        <f t="shared" ca="1" si="809"/>
        <v>0.10649320888464775</v>
      </c>
      <c r="R6467" s="47">
        <f t="shared" ca="1" si="810"/>
        <v>0.11733257239382376</v>
      </c>
      <c r="S6467" s="97">
        <f t="shared" ca="1" si="815"/>
        <v>0.16536041633812432</v>
      </c>
      <c r="V6467">
        <v>6450</v>
      </c>
      <c r="W6467" s="46">
        <v>2.7739173644492001E-4</v>
      </c>
    </row>
    <row r="6468" spans="10:23">
      <c r="J6468">
        <v>6451</v>
      </c>
      <c r="K6468" s="93">
        <f t="shared" ca="1" si="811"/>
        <v>0.4522583766715445</v>
      </c>
      <c r="L6468" s="93">
        <f t="shared" ca="1" si="811"/>
        <v>-0.61882327255079139</v>
      </c>
      <c r="M6468" s="93">
        <f t="shared" ca="1" si="812"/>
        <v>0.4522583766715445</v>
      </c>
      <c r="N6468" s="101">
        <f t="shared" ca="1" si="808"/>
        <v>-0.44286763158716175</v>
      </c>
      <c r="O6468" s="46">
        <f t="shared" ca="1" si="813"/>
        <v>0.482630262444675</v>
      </c>
      <c r="P6468" s="46">
        <f t="shared" ca="1" si="814"/>
        <v>0.40145678706243848</v>
      </c>
      <c r="Q6468" s="47">
        <f t="shared" ca="1" si="809"/>
        <v>0.64497721320914803</v>
      </c>
      <c r="R6468" s="47">
        <f t="shared" ca="1" si="810"/>
        <v>7.7814400093285774E-2</v>
      </c>
      <c r="S6468" s="97">
        <f t="shared" ca="1" si="815"/>
        <v>0.28022233126898038</v>
      </c>
      <c r="V6468">
        <v>6451</v>
      </c>
      <c r="W6468" s="46">
        <v>1.7531031793254201E-2</v>
      </c>
    </row>
    <row r="6469" spans="10:23">
      <c r="J6469">
        <v>6452</v>
      </c>
      <c r="K6469" s="93">
        <f t="shared" ca="1" si="811"/>
        <v>-0.10501732434981247</v>
      </c>
      <c r="L6469" s="93">
        <f t="shared" ca="1" si="811"/>
        <v>-0.39847473912623982</v>
      </c>
      <c r="M6469" s="93">
        <f t="shared" ca="1" si="812"/>
        <v>-0.10501732434981247</v>
      </c>
      <c r="N6469" s="101">
        <f t="shared" ca="1" si="808"/>
        <v>-0.41118506614299805</v>
      </c>
      <c r="O6469" s="46">
        <f t="shared" ca="1" si="813"/>
        <v>0.282585298188198</v>
      </c>
      <c r="P6469" s="46">
        <f t="shared" ca="1" si="814"/>
        <v>0.30143430493419998</v>
      </c>
      <c r="Q6469" s="47">
        <f t="shared" ca="1" si="809"/>
        <v>0.24488728469619403</v>
      </c>
      <c r="R6469" s="47">
        <f t="shared" ca="1" si="810"/>
        <v>8.2937232979762784E-2</v>
      </c>
      <c r="S6469" s="97">
        <f t="shared" ca="1" si="815"/>
        <v>0.1827612655839804</v>
      </c>
      <c r="V6469">
        <v>6452</v>
      </c>
      <c r="W6469" s="46">
        <v>0.159742576163522</v>
      </c>
    </row>
    <row r="6470" spans="10:23">
      <c r="J6470">
        <v>6453</v>
      </c>
      <c r="K6470" s="93">
        <f t="shared" ca="1" si="811"/>
        <v>0.54170738942728547</v>
      </c>
      <c r="L6470" s="93">
        <f t="shared" ca="1" si="811"/>
        <v>0.34553187466070012</v>
      </c>
      <c r="M6470" s="93">
        <f t="shared" ca="1" si="812"/>
        <v>0.54170738942728547</v>
      </c>
      <c r="N6470" s="101">
        <f t="shared" ca="1" si="808"/>
        <v>0.49986806364277425</v>
      </c>
      <c r="O6470" s="46">
        <f t="shared" ca="1" si="813"/>
        <v>0.51473972734096263</v>
      </c>
      <c r="P6470" s="46">
        <f t="shared" ca="1" si="814"/>
        <v>0.4175115195105823</v>
      </c>
      <c r="Q6470" s="47">
        <f t="shared" ca="1" si="809"/>
        <v>0.70919614300172329</v>
      </c>
      <c r="R6470" s="47">
        <f t="shared" ca="1" si="810"/>
        <v>0.23024768177595101</v>
      </c>
      <c r="S6470" s="97">
        <f t="shared" ca="1" si="815"/>
        <v>0.37249370455845682</v>
      </c>
      <c r="V6470">
        <v>6453</v>
      </c>
      <c r="W6470" s="46">
        <v>1.2144552448368999</v>
      </c>
    </row>
    <row r="6471" spans="10:23">
      <c r="J6471">
        <v>6454</v>
      </c>
      <c r="K6471" s="93">
        <f t="shared" ca="1" si="811"/>
        <v>1.4879406614519468</v>
      </c>
      <c r="L6471" s="93">
        <f t="shared" ca="1" si="811"/>
        <v>-0.9317131688079423</v>
      </c>
      <c r="M6471" s="93">
        <f t="shared" ca="1" si="812"/>
        <v>1.4879406614519468</v>
      </c>
      <c r="N6471" s="101">
        <f t="shared" ca="1" si="808"/>
        <v>-0.41014308131734489</v>
      </c>
      <c r="O6471" s="46">
        <f t="shared" ca="1" si="813"/>
        <v>0.85440858556237709</v>
      </c>
      <c r="P6471" s="46">
        <f t="shared" ca="1" si="814"/>
        <v>0.58734594862128953</v>
      </c>
      <c r="Q6471" s="47">
        <f t="shared" ca="1" si="809"/>
        <v>1.3885338594445522</v>
      </c>
      <c r="R6471" s="47">
        <f t="shared" ca="1" si="810"/>
        <v>8.310571410044329E-2</v>
      </c>
      <c r="S6471" s="97">
        <f t="shared" ca="1" si="815"/>
        <v>0.4687571498314102</v>
      </c>
      <c r="V6471">
        <v>6454</v>
      </c>
      <c r="W6471" s="46">
        <v>-0.114566091782257</v>
      </c>
    </row>
    <row r="6472" spans="10:23">
      <c r="J6472">
        <v>6455</v>
      </c>
      <c r="K6472" s="93">
        <f t="shared" ca="1" si="811"/>
        <v>-0.89288821858957379</v>
      </c>
      <c r="L6472" s="93">
        <f t="shared" ca="1" si="811"/>
        <v>-1.311530310725743</v>
      </c>
      <c r="M6472" s="93">
        <f t="shared" ca="1" si="812"/>
        <v>-0.89288821858957379</v>
      </c>
      <c r="N6472" s="101">
        <f t="shared" ca="1" si="808"/>
        <v>-1.52739832261758</v>
      </c>
      <c r="O6472" s="46">
        <f t="shared" ca="1" si="813"/>
        <v>-2.3630086600412437E-4</v>
      </c>
      <c r="P6472" s="46">
        <f t="shared" ca="1" si="814"/>
        <v>0.16002350540709892</v>
      </c>
      <c r="Q6472" s="47">
        <f t="shared" ca="1" si="809"/>
        <v>-0.32075591341221021</v>
      </c>
      <c r="R6472" s="47">
        <f t="shared" ca="1" si="810"/>
        <v>-9.7546067486138643E-2</v>
      </c>
      <c r="S6472" s="97">
        <f t="shared" ca="1" si="815"/>
        <v>-4.8891184176071384E-2</v>
      </c>
      <c r="V6472">
        <v>6455</v>
      </c>
      <c r="W6472" s="46">
        <v>5.4661585424994101E-2</v>
      </c>
    </row>
    <row r="6473" spans="10:23">
      <c r="J6473">
        <v>6456</v>
      </c>
      <c r="K6473" s="93">
        <f t="shared" ca="1" si="811"/>
        <v>-1.4728501208311282</v>
      </c>
      <c r="L6473" s="93">
        <f t="shared" ca="1" si="811"/>
        <v>0.62961107866155697</v>
      </c>
      <c r="M6473" s="93">
        <f t="shared" ca="1" si="812"/>
        <v>-1.4728501208311282</v>
      </c>
      <c r="N6473" s="101">
        <f t="shared" ca="1" si="808"/>
        <v>0.12852429898766127</v>
      </c>
      <c r="O6473" s="46">
        <f t="shared" ca="1" si="813"/>
        <v>-0.20842491880035019</v>
      </c>
      <c r="P6473" s="46">
        <f t="shared" ca="1" si="814"/>
        <v>5.5929196439925888E-2</v>
      </c>
      <c r="Q6473" s="47">
        <f t="shared" ca="1" si="809"/>
        <v>-0.73713314928090234</v>
      </c>
      <c r="R6473" s="47">
        <f t="shared" ca="1" si="810"/>
        <v>0.17020418393749481</v>
      </c>
      <c r="S6473" s="97">
        <f t="shared" ca="1" si="815"/>
        <v>-1.9110367431427688E-2</v>
      </c>
      <c r="V6473">
        <v>6456</v>
      </c>
      <c r="W6473" s="46">
        <v>0.11093244409378999</v>
      </c>
    </row>
    <row r="6474" spans="10:23">
      <c r="J6474">
        <v>6457</v>
      </c>
      <c r="K6474" s="93">
        <f t="shared" ca="1" si="811"/>
        <v>2.2524890199366259</v>
      </c>
      <c r="L6474" s="93">
        <f t="shared" ca="1" si="811"/>
        <v>0.29215547365565298</v>
      </c>
      <c r="M6474" s="93">
        <f t="shared" ca="1" si="812"/>
        <v>2.2524890199366259</v>
      </c>
      <c r="N6474" s="101">
        <f t="shared" ca="1" si="808"/>
        <v>0.99332973273181024</v>
      </c>
      <c r="O6474" s="46">
        <f t="shared" ca="1" si="813"/>
        <v>1.1288581062665903</v>
      </c>
      <c r="P6474" s="46">
        <f t="shared" ca="1" si="814"/>
        <v>0.72457070897339615</v>
      </c>
      <c r="Q6474" s="47">
        <f t="shared" ca="1" si="809"/>
        <v>1.9374329008529785</v>
      </c>
      <c r="R6474" s="47">
        <f t="shared" ca="1" si="810"/>
        <v>0.31003672761822265</v>
      </c>
      <c r="S6474" s="97">
        <f t="shared" ca="1" si="815"/>
        <v>0.71944741694240655</v>
      </c>
      <c r="V6474">
        <v>6457</v>
      </c>
      <c r="W6474" s="46">
        <v>-0.266485997279513</v>
      </c>
    </row>
    <row r="6475" spans="10:23">
      <c r="J6475">
        <v>6458</v>
      </c>
      <c r="K6475" s="93">
        <f t="shared" ca="1" si="811"/>
        <v>-0.19908366186085397</v>
      </c>
      <c r="L6475" s="93">
        <f t="shared" ca="1" si="811"/>
        <v>0.16761240109952169</v>
      </c>
      <c r="M6475" s="93">
        <f t="shared" ca="1" si="812"/>
        <v>-0.19908366186085397</v>
      </c>
      <c r="N6475" s="101">
        <f t="shared" ca="1" si="808"/>
        <v>9.5597428974304524E-2</v>
      </c>
      <c r="O6475" s="46">
        <f t="shared" ca="1" si="813"/>
        <v>0.24881835466159904</v>
      </c>
      <c r="P6475" s="46">
        <f t="shared" ca="1" si="814"/>
        <v>0.28455083317090052</v>
      </c>
      <c r="Q6475" s="47">
        <f t="shared" ca="1" si="809"/>
        <v>0.17735339764299612</v>
      </c>
      <c r="R6475" s="47">
        <f t="shared" ca="1" si="810"/>
        <v>0.16488015634729061</v>
      </c>
      <c r="S6475" s="97">
        <f t="shared" ca="1" si="815"/>
        <v>0.20684925550444483</v>
      </c>
      <c r="V6475">
        <v>6458</v>
      </c>
      <c r="W6475" s="46">
        <v>0.457600242155554</v>
      </c>
    </row>
    <row r="6476" spans="10:23">
      <c r="J6476">
        <v>6459</v>
      </c>
      <c r="K6476" s="93">
        <f t="shared" ca="1" si="811"/>
        <v>1.1468896964106612</v>
      </c>
      <c r="L6476" s="93">
        <f t="shared" ca="1" si="811"/>
        <v>-0.10702096196277879</v>
      </c>
      <c r="M6476" s="93">
        <f t="shared" ca="1" si="812"/>
        <v>1.1468896964106612</v>
      </c>
      <c r="N6476" s="101">
        <f t="shared" ca="1" si="808"/>
        <v>0.26327187752662329</v>
      </c>
      <c r="O6476" s="46">
        <f t="shared" ca="1" si="813"/>
        <v>0.73198170065374135</v>
      </c>
      <c r="P6476" s="46">
        <f t="shared" ca="1" si="814"/>
        <v>0.52613250616697171</v>
      </c>
      <c r="Q6476" s="47">
        <f t="shared" ca="1" si="809"/>
        <v>1.1436800896272807</v>
      </c>
      <c r="R6476" s="47">
        <f t="shared" ca="1" si="810"/>
        <v>0.19199185539134472</v>
      </c>
      <c r="S6476" s="97">
        <f t="shared" ca="1" si="815"/>
        <v>0.46198677802254307</v>
      </c>
      <c r="V6476">
        <v>6459</v>
      </c>
      <c r="W6476" s="46">
        <v>4.2142084204355099E-2</v>
      </c>
    </row>
    <row r="6477" spans="10:23">
      <c r="J6477">
        <v>6460</v>
      </c>
      <c r="K6477" s="93">
        <f t="shared" ca="1" si="811"/>
        <v>-6.6927584314050076E-2</v>
      </c>
      <c r="L6477" s="93">
        <f t="shared" ca="1" si="811"/>
        <v>0.94746621145897914</v>
      </c>
      <c r="M6477" s="93">
        <f t="shared" ca="1" si="812"/>
        <v>-6.6927584314050076E-2</v>
      </c>
      <c r="N6477" s="101">
        <f t="shared" ca="1" si="808"/>
        <v>0.87699231321527871</v>
      </c>
      <c r="O6477" s="46">
        <f t="shared" ca="1" si="813"/>
        <v>0.29625835206445261</v>
      </c>
      <c r="P6477" s="46">
        <f t="shared" ca="1" si="814"/>
        <v>0.30827083187232729</v>
      </c>
      <c r="Q6477" s="47">
        <f t="shared" ca="1" si="809"/>
        <v>0.27223339244870332</v>
      </c>
      <c r="R6477" s="47">
        <f t="shared" ca="1" si="810"/>
        <v>0.29122584061232376</v>
      </c>
      <c r="S6477" s="97">
        <f t="shared" ca="1" si="815"/>
        <v>0.29374209633838821</v>
      </c>
      <c r="V6477">
        <v>6460</v>
      </c>
      <c r="W6477" s="46">
        <v>0.19106289197458101</v>
      </c>
    </row>
    <row r="6478" spans="10:23">
      <c r="J6478">
        <v>6461</v>
      </c>
      <c r="K6478" s="93">
        <f t="shared" ca="1" si="811"/>
        <v>-0.76725565972410459</v>
      </c>
      <c r="L6478" s="93">
        <f t="shared" ca="1" si="811"/>
        <v>0.23358411607170101</v>
      </c>
      <c r="M6478" s="93">
        <f t="shared" ca="1" si="812"/>
        <v>-0.76725565972410459</v>
      </c>
      <c r="N6478" s="101">
        <f t="shared" ca="1" si="808"/>
        <v>-2.2547338640427378E-2</v>
      </c>
      <c r="O6478" s="46">
        <f t="shared" ca="1" si="813"/>
        <v>4.4861952479029799E-2</v>
      </c>
      <c r="P6478" s="46">
        <f t="shared" ca="1" si="814"/>
        <v>0.18257263207961588</v>
      </c>
      <c r="Q6478" s="47">
        <f t="shared" ca="1" si="809"/>
        <v>-0.23055940672214237</v>
      </c>
      <c r="R6478" s="47">
        <f t="shared" ca="1" si="810"/>
        <v>0.14577703472765471</v>
      </c>
      <c r="S6478" s="97">
        <f t="shared" ca="1" si="815"/>
        <v>9.5319493603342256E-2</v>
      </c>
      <c r="V6478">
        <v>6461</v>
      </c>
      <c r="W6478" s="46">
        <v>1.5161116602427001</v>
      </c>
    </row>
    <row r="6479" spans="10:23">
      <c r="J6479">
        <v>6462</v>
      </c>
      <c r="K6479" s="93">
        <f t="shared" ca="1" si="811"/>
        <v>-0.36293430159350265</v>
      </c>
      <c r="L6479" s="93">
        <f t="shared" ca="1" si="811"/>
        <v>-1.1284891539578237</v>
      </c>
      <c r="M6479" s="93">
        <f t="shared" ca="1" si="812"/>
        <v>-0.36293430159350265</v>
      </c>
      <c r="N6479" s="101">
        <f t="shared" ca="1" si="808"/>
        <v>-1.1853228447507114</v>
      </c>
      <c r="O6479" s="46">
        <f t="shared" ca="1" si="813"/>
        <v>0.19000097699979707</v>
      </c>
      <c r="P6479" s="46">
        <f t="shared" ca="1" si="814"/>
        <v>0.25514214433999949</v>
      </c>
      <c r="Q6479" s="47">
        <f t="shared" ca="1" si="809"/>
        <v>5.9718642319392168E-2</v>
      </c>
      <c r="R6479" s="47">
        <f t="shared" ca="1" si="810"/>
        <v>-4.2235031807475065E-2</v>
      </c>
      <c r="S6479" s="97">
        <f t="shared" ca="1" si="815"/>
        <v>7.3882972596161001E-2</v>
      </c>
      <c r="V6479">
        <v>6462</v>
      </c>
      <c r="W6479" s="46">
        <v>0.34566122481419798</v>
      </c>
    </row>
    <row r="6480" spans="10:23">
      <c r="J6480">
        <v>6463</v>
      </c>
      <c r="K6480" s="93">
        <f t="shared" ca="1" si="811"/>
        <v>-0.13781112225418377</v>
      </c>
      <c r="L6480" s="93">
        <f t="shared" ca="1" si="811"/>
        <v>-0.4604148996990442</v>
      </c>
      <c r="M6480" s="93">
        <f t="shared" ca="1" si="812"/>
        <v>-0.13781112225418377</v>
      </c>
      <c r="N6480" s="101">
        <f t="shared" ca="1" si="808"/>
        <v>-0.48033865447259733</v>
      </c>
      <c r="O6480" s="46">
        <f t="shared" ca="1" si="813"/>
        <v>0.2708133258635646</v>
      </c>
      <c r="P6480" s="46">
        <f t="shared" ca="1" si="814"/>
        <v>0.29554831877188326</v>
      </c>
      <c r="Q6480" s="47">
        <f t="shared" ca="1" si="809"/>
        <v>0.22134334004692724</v>
      </c>
      <c r="R6480" s="47">
        <f t="shared" ca="1" si="810"/>
        <v>7.1755617111656914E-2</v>
      </c>
      <c r="S6480" s="97">
        <f t="shared" ca="1" si="815"/>
        <v>0.17128447148761075</v>
      </c>
      <c r="V6480">
        <v>6463</v>
      </c>
      <c r="W6480" s="46">
        <v>-2.43129175256151E-4</v>
      </c>
    </row>
    <row r="6481" spans="10:23">
      <c r="J6481">
        <v>6464</v>
      </c>
      <c r="K6481" s="93">
        <f t="shared" ca="1" si="811"/>
        <v>1.3457213982345502</v>
      </c>
      <c r="L6481" s="93">
        <f t="shared" ca="1" si="811"/>
        <v>0.47464570007006412</v>
      </c>
      <c r="M6481" s="93">
        <f t="shared" ca="1" si="812"/>
        <v>1.3457213982345502</v>
      </c>
      <c r="N6481" s="101">
        <f t="shared" ca="1" si="808"/>
        <v>0.87797320262107093</v>
      </c>
      <c r="O6481" s="46">
        <f t="shared" ca="1" si="813"/>
        <v>0.80335621171086358</v>
      </c>
      <c r="P6481" s="46">
        <f t="shared" ca="1" si="814"/>
        <v>0.56181976169553272</v>
      </c>
      <c r="Q6481" s="47">
        <f t="shared" ca="1" si="809"/>
        <v>1.2864291117415252</v>
      </c>
      <c r="R6481" s="47">
        <f t="shared" ca="1" si="810"/>
        <v>0.2913844430624582</v>
      </c>
      <c r="S6481" s="97">
        <f t="shared" ca="1" si="815"/>
        <v>0.54737032738666092</v>
      </c>
      <c r="V6481">
        <v>6464</v>
      </c>
      <c r="W6481" s="46">
        <v>1.43161339546405</v>
      </c>
    </row>
    <row r="6482" spans="10:23">
      <c r="J6482">
        <v>6465</v>
      </c>
      <c r="K6482" s="93">
        <f t="shared" ca="1" si="811"/>
        <v>-1.5942080159725684</v>
      </c>
      <c r="L6482" s="93">
        <f t="shared" ca="1" si="811"/>
        <v>0.25181951147623099</v>
      </c>
      <c r="M6482" s="93">
        <f t="shared" ca="1" si="812"/>
        <v>-1.5942080159725684</v>
      </c>
      <c r="N6482" s="101">
        <f t="shared" ref="N6482:N6545" ca="1" si="816">$N$2*K6482+SQRT(1-$N$2^2)*L6482</f>
        <v>-0.26824806764976905</v>
      </c>
      <c r="O6482" s="46">
        <f t="shared" ca="1" si="813"/>
        <v>-0.25198869836460625</v>
      </c>
      <c r="P6482" s="46">
        <f t="shared" ca="1" si="814"/>
        <v>3.414730665779786E-2</v>
      </c>
      <c r="Q6482" s="47">
        <f t="shared" ref="Q6482:Q6545" ca="1" si="817">$K$2+K6482*$S$3</f>
        <v>-0.82426070840941446</v>
      </c>
      <c r="R6482" s="47">
        <f t="shared" ref="R6482:R6545" ca="1" si="818">$L$2+$L$3*N6482</f>
        <v>0.10604907213514644</v>
      </c>
      <c r="S6482" s="97">
        <f t="shared" ca="1" si="815"/>
        <v>-7.2969813114729901E-2</v>
      </c>
      <c r="V6482">
        <v>6465</v>
      </c>
      <c r="W6482" s="46">
        <v>0.25958823891492899</v>
      </c>
    </row>
    <row r="6483" spans="10:23">
      <c r="J6483">
        <v>6466</v>
      </c>
      <c r="K6483" s="93">
        <f t="shared" ref="K6483:L6546" ca="1" si="819">_xlfn.NORM.S.INV(RAND())</f>
        <v>-7.692492068348411E-2</v>
      </c>
      <c r="L6483" s="93">
        <f t="shared" ca="1" si="819"/>
        <v>0.63348011096557644</v>
      </c>
      <c r="M6483" s="93">
        <f t="shared" ref="M6483:M6546" ca="1" si="820">K6483</f>
        <v>-7.692492068348411E-2</v>
      </c>
      <c r="N6483" s="101">
        <f t="shared" ca="1" si="816"/>
        <v>0.57612799277259308</v>
      </c>
      <c r="O6483" s="46">
        <f t="shared" ref="O6483:O6546" ca="1" si="821">$K$2+K6483*$K$3</f>
        <v>0.2926696135046733</v>
      </c>
      <c r="P6483" s="46">
        <f t="shared" ref="P6483:P6546" ca="1" si="822">$K$2+K6483*$R$3</f>
        <v>0.3064764625924376</v>
      </c>
      <c r="Q6483" s="47">
        <f t="shared" ca="1" si="817"/>
        <v>0.26505591532914463</v>
      </c>
      <c r="R6483" s="47">
        <f t="shared" ca="1" si="818"/>
        <v>0.24257833958063985</v>
      </c>
      <c r="S6483" s="97">
        <f t="shared" ref="S6483:S6546" ca="1" si="823">AVERAGE(R6483,O6483)</f>
        <v>0.26762397654265657</v>
      </c>
      <c r="V6483">
        <v>6466</v>
      </c>
      <c r="W6483" s="46">
        <v>-0.51694518460283601</v>
      </c>
    </row>
    <row r="6484" spans="10:23">
      <c r="J6484">
        <v>6467</v>
      </c>
      <c r="K6484" s="93">
        <f t="shared" ca="1" si="819"/>
        <v>0.27370247949552068</v>
      </c>
      <c r="L6484" s="93">
        <f t="shared" ca="1" si="819"/>
        <v>0.20122261285368118</v>
      </c>
      <c r="M6484" s="93">
        <f t="shared" ca="1" si="820"/>
        <v>0.27370247949552068</v>
      </c>
      <c r="N6484" s="101">
        <f t="shared" ca="1" si="816"/>
        <v>0.27781930494581353</v>
      </c>
      <c r="O6484" s="46">
        <f t="shared" ca="1" si="821"/>
        <v>0.41853414628009822</v>
      </c>
      <c r="P6484" s="46">
        <f t="shared" ca="1" si="822"/>
        <v>0.36940872898015009</v>
      </c>
      <c r="Q6484" s="47">
        <f t="shared" ca="1" si="817"/>
        <v>0.51678498087999447</v>
      </c>
      <c r="R6484" s="47">
        <f t="shared" ca="1" si="818"/>
        <v>0.19434406514935831</v>
      </c>
      <c r="S6484" s="97">
        <f t="shared" ca="1" si="823"/>
        <v>0.30643910571472827</v>
      </c>
      <c r="V6484">
        <v>6467</v>
      </c>
      <c r="W6484" s="46">
        <v>0.12758713889010401</v>
      </c>
    </row>
    <row r="6485" spans="10:23">
      <c r="J6485">
        <v>6468</v>
      </c>
      <c r="K6485" s="93">
        <f t="shared" ca="1" si="819"/>
        <v>0.30734955680368387</v>
      </c>
      <c r="L6485" s="93">
        <f t="shared" ca="1" si="819"/>
        <v>-0.9958055586744563</v>
      </c>
      <c r="M6485" s="93">
        <f t="shared" ca="1" si="820"/>
        <v>0.30734955680368387</v>
      </c>
      <c r="N6485" s="101">
        <f t="shared" ca="1" si="816"/>
        <v>-0.84636245485102313</v>
      </c>
      <c r="O6485" s="46">
        <f t="shared" ca="1" si="821"/>
        <v>0.43061241986193605</v>
      </c>
      <c r="P6485" s="46">
        <f t="shared" ca="1" si="822"/>
        <v>0.37544786577106898</v>
      </c>
      <c r="Q6485" s="47">
        <f t="shared" ca="1" si="817"/>
        <v>0.54094152804367013</v>
      </c>
      <c r="R6485" s="47">
        <f t="shared" ca="1" si="818"/>
        <v>1.2572317542167449E-2</v>
      </c>
      <c r="S6485" s="97">
        <f t="shared" ca="1" si="823"/>
        <v>0.22159236870205173</v>
      </c>
      <c r="V6485">
        <v>6468</v>
      </c>
      <c r="W6485" s="46">
        <v>0.75643444556429595</v>
      </c>
    </row>
    <row r="6486" spans="10:23">
      <c r="J6486">
        <v>6469</v>
      </c>
      <c r="K6486" s="93">
        <f t="shared" ca="1" si="819"/>
        <v>-0.47840801772373426</v>
      </c>
      <c r="L6486" s="93">
        <f t="shared" ca="1" si="819"/>
        <v>1.8411988693874723</v>
      </c>
      <c r="M6486" s="93">
        <f t="shared" ca="1" si="820"/>
        <v>-0.47840801772373426</v>
      </c>
      <c r="N6486" s="101">
        <f t="shared" ca="1" si="816"/>
        <v>1.5934652121067767</v>
      </c>
      <c r="O6486" s="46">
        <f t="shared" ca="1" si="821"/>
        <v>0.14854943806942933</v>
      </c>
      <c r="P6486" s="46">
        <f t="shared" ca="1" si="822"/>
        <v>0.23441637487481565</v>
      </c>
      <c r="Q6486" s="47">
        <f t="shared" ca="1" si="817"/>
        <v>-2.3184435541343307E-2</v>
      </c>
      <c r="R6486" s="47">
        <f t="shared" ca="1" si="818"/>
        <v>0.40707412743049259</v>
      </c>
      <c r="S6486" s="97">
        <f t="shared" ca="1" si="823"/>
        <v>0.27781178274996099</v>
      </c>
      <c r="V6486">
        <v>6469</v>
      </c>
      <c r="W6486" s="46">
        <v>0.40704053941005403</v>
      </c>
    </row>
    <row r="6487" spans="10:23">
      <c r="J6487">
        <v>6470</v>
      </c>
      <c r="K6487" s="93">
        <f t="shared" ca="1" si="819"/>
        <v>0.91543981137600472</v>
      </c>
      <c r="L6487" s="93">
        <f t="shared" ca="1" si="819"/>
        <v>-1.6569269119638035</v>
      </c>
      <c r="M6487" s="93">
        <f t="shared" ca="1" si="820"/>
        <v>0.91543981137600472</v>
      </c>
      <c r="N6487" s="101">
        <f t="shared" ca="1" si="816"/>
        <v>-1.2797741526331556</v>
      </c>
      <c r="O6487" s="46">
        <f t="shared" ca="1" si="821"/>
        <v>0.6488982575858564</v>
      </c>
      <c r="P6487" s="46">
        <f t="shared" ca="1" si="822"/>
        <v>0.48459078463302918</v>
      </c>
      <c r="Q6487" s="47">
        <f t="shared" ca="1" si="817"/>
        <v>0.97751320349151094</v>
      </c>
      <c r="R6487" s="47">
        <f t="shared" ca="1" si="818"/>
        <v>-5.7507098933594819E-2</v>
      </c>
      <c r="S6487" s="97">
        <f t="shared" ca="1" si="823"/>
        <v>0.29569557932613078</v>
      </c>
      <c r="V6487">
        <v>6470</v>
      </c>
      <c r="W6487" s="46">
        <v>-0.16164873121515499</v>
      </c>
    </row>
    <row r="6488" spans="10:23">
      <c r="J6488">
        <v>6471</v>
      </c>
      <c r="K6488" s="93">
        <f t="shared" ca="1" si="819"/>
        <v>-0.11738673079763931</v>
      </c>
      <c r="L6488" s="93">
        <f t="shared" ca="1" si="819"/>
        <v>0.20112834317561343</v>
      </c>
      <c r="M6488" s="93">
        <f t="shared" ca="1" si="820"/>
        <v>-0.11738673079763931</v>
      </c>
      <c r="N6488" s="101">
        <f t="shared" ca="1" si="816"/>
        <v>0.15335478702878266</v>
      </c>
      <c r="O6488" s="46">
        <f t="shared" ca="1" si="821"/>
        <v>0.27814505888439506</v>
      </c>
      <c r="P6488" s="46">
        <f t="shared" ca="1" si="822"/>
        <v>0.29921418528229854</v>
      </c>
      <c r="Q6488" s="47">
        <f t="shared" ca="1" si="817"/>
        <v>0.23600680608858818</v>
      </c>
      <c r="R6488" s="47">
        <f t="shared" ca="1" si="818"/>
        <v>0.17421908736911584</v>
      </c>
      <c r="S6488" s="97">
        <f t="shared" ca="1" si="823"/>
        <v>0.22618207312675545</v>
      </c>
      <c r="V6488">
        <v>6471</v>
      </c>
      <c r="W6488" s="46">
        <v>-0.17167431694362301</v>
      </c>
    </row>
    <row r="6489" spans="10:23">
      <c r="J6489">
        <v>6472</v>
      </c>
      <c r="K6489" s="93">
        <f t="shared" ca="1" si="819"/>
        <v>-1.277725431107501</v>
      </c>
      <c r="L6489" s="93">
        <f t="shared" ca="1" si="819"/>
        <v>0.55401172924111131</v>
      </c>
      <c r="M6489" s="93">
        <f t="shared" ca="1" si="820"/>
        <v>-1.277725431107501</v>
      </c>
      <c r="N6489" s="101">
        <f t="shared" ca="1" si="816"/>
        <v>0.11890385544993448</v>
      </c>
      <c r="O6489" s="46">
        <f t="shared" ca="1" si="821"/>
        <v>-0.13838111192023783</v>
      </c>
      <c r="P6489" s="46">
        <f t="shared" ca="1" si="822"/>
        <v>9.0951099879982067E-2</v>
      </c>
      <c r="Q6489" s="47">
        <f t="shared" ca="1" si="817"/>
        <v>-0.59704553552067763</v>
      </c>
      <c r="R6489" s="47">
        <f t="shared" ca="1" si="818"/>
        <v>0.16864863046994438</v>
      </c>
      <c r="S6489" s="97">
        <f t="shared" ca="1" si="823"/>
        <v>1.5133759274853276E-2</v>
      </c>
      <c r="V6489">
        <v>6472</v>
      </c>
      <c r="W6489" s="46">
        <v>-8.8234608814252602E-2</v>
      </c>
    </row>
    <row r="6490" spans="10:23">
      <c r="J6490">
        <v>6473</v>
      </c>
      <c r="K6490" s="93">
        <f t="shared" ca="1" si="819"/>
        <v>0.4129722296972726</v>
      </c>
      <c r="L6490" s="93">
        <f t="shared" ca="1" si="819"/>
        <v>0.50120326063913623</v>
      </c>
      <c r="M6490" s="93">
        <f t="shared" ca="1" si="820"/>
        <v>0.4129722296972726</v>
      </c>
      <c r="N6490" s="101">
        <f t="shared" ca="1" si="816"/>
        <v>0.60651681878014319</v>
      </c>
      <c r="O6490" s="46">
        <f t="shared" ca="1" si="821"/>
        <v>0.46852773500118661</v>
      </c>
      <c r="P6490" s="46">
        <f t="shared" ca="1" si="822"/>
        <v>0.39440552334069429</v>
      </c>
      <c r="Q6490" s="47">
        <f t="shared" ca="1" si="817"/>
        <v>0.61677215832217125</v>
      </c>
      <c r="R6490" s="47">
        <f t="shared" ca="1" si="818"/>
        <v>0.24749198451659887</v>
      </c>
      <c r="S6490" s="97">
        <f t="shared" ca="1" si="823"/>
        <v>0.35800985975889277</v>
      </c>
      <c r="V6490">
        <v>6473</v>
      </c>
      <c r="W6490" s="46">
        <v>0.226352555644311</v>
      </c>
    </row>
    <row r="6491" spans="10:23">
      <c r="J6491">
        <v>6474</v>
      </c>
      <c r="K6491" s="93">
        <f t="shared" ca="1" si="819"/>
        <v>-1.3671763335613152</v>
      </c>
      <c r="L6491" s="93">
        <f t="shared" ca="1" si="819"/>
        <v>2.9532322771406494</v>
      </c>
      <c r="M6491" s="93">
        <f t="shared" ca="1" si="820"/>
        <v>-1.3671763335613152</v>
      </c>
      <c r="N6491" s="101">
        <f t="shared" ca="1" si="816"/>
        <v>2.3651171279674452</v>
      </c>
      <c r="O6491" s="46">
        <f t="shared" ca="1" si="821"/>
        <v>-0.17049125516044539</v>
      </c>
      <c r="P6491" s="46">
        <f t="shared" ca="1" si="822"/>
        <v>7.4896028259878289E-2</v>
      </c>
      <c r="Q6491" s="47">
        <f t="shared" ca="1" si="817"/>
        <v>-0.66126582200109274</v>
      </c>
      <c r="R6491" s="47">
        <f t="shared" ca="1" si="818"/>
        <v>0.53184444688112964</v>
      </c>
      <c r="S6491" s="97">
        <f t="shared" ca="1" si="823"/>
        <v>0.18067659586034213</v>
      </c>
      <c r="V6491">
        <v>6474</v>
      </c>
      <c r="W6491" s="46">
        <v>-0.11515240838063601</v>
      </c>
    </row>
    <row r="6492" spans="10:23">
      <c r="J6492">
        <v>6475</v>
      </c>
      <c r="K6492" s="93">
        <f t="shared" ca="1" si="819"/>
        <v>-0.61206124618460034</v>
      </c>
      <c r="L6492" s="93">
        <f t="shared" ca="1" si="819"/>
        <v>-0.1319917880543634</v>
      </c>
      <c r="M6492" s="93">
        <f t="shared" ca="1" si="820"/>
        <v>-0.61206124618460034</v>
      </c>
      <c r="N6492" s="101">
        <f t="shared" ca="1" si="816"/>
        <v>-0.31978840226882471</v>
      </c>
      <c r="O6492" s="46">
        <f t="shared" ca="1" si="821"/>
        <v>0.10057200919317541</v>
      </c>
      <c r="P6492" s="46">
        <f t="shared" ca="1" si="822"/>
        <v>0.2104276604366887</v>
      </c>
      <c r="Q6492" s="47">
        <f t="shared" ca="1" si="817"/>
        <v>-0.11913929329385115</v>
      </c>
      <c r="R6492" s="47">
        <f t="shared" ca="1" si="818"/>
        <v>9.7715387111064367E-2</v>
      </c>
      <c r="S6492" s="97">
        <f t="shared" ca="1" si="823"/>
        <v>9.9143698152119888E-2</v>
      </c>
      <c r="V6492">
        <v>6475</v>
      </c>
      <c r="W6492" s="46">
        <v>-0.54696605196354398</v>
      </c>
    </row>
    <row r="6493" spans="10:23">
      <c r="J6493">
        <v>6476</v>
      </c>
      <c r="K6493" s="93">
        <f t="shared" ca="1" si="819"/>
        <v>-0.77590915389060666</v>
      </c>
      <c r="L6493" s="93">
        <f t="shared" ca="1" si="819"/>
        <v>-0.62391853127117169</v>
      </c>
      <c r="M6493" s="93">
        <f t="shared" ca="1" si="820"/>
        <v>-0.77590915389060666</v>
      </c>
      <c r="N6493" s="101">
        <f t="shared" ca="1" si="816"/>
        <v>-0.83828318768229004</v>
      </c>
      <c r="O6493" s="46">
        <f t="shared" ca="1" si="821"/>
        <v>4.1755612245535201E-2</v>
      </c>
      <c r="P6493" s="46">
        <f t="shared" ca="1" si="822"/>
        <v>0.18101946196286858</v>
      </c>
      <c r="Q6493" s="47">
        <f t="shared" ca="1" si="817"/>
        <v>-0.23677208718913156</v>
      </c>
      <c r="R6493" s="47">
        <f t="shared" ca="1" si="818"/>
        <v>1.3878674365561755E-2</v>
      </c>
      <c r="S6493" s="97">
        <f t="shared" ca="1" si="823"/>
        <v>2.7817143305548478E-2</v>
      </c>
      <c r="V6493">
        <v>6476</v>
      </c>
      <c r="W6493" s="46">
        <v>-0.27006207890427503</v>
      </c>
    </row>
    <row r="6494" spans="10:23">
      <c r="J6494">
        <v>6477</v>
      </c>
      <c r="K6494" s="93">
        <f t="shared" ca="1" si="819"/>
        <v>0.65285602440378288</v>
      </c>
      <c r="L6494" s="93">
        <f t="shared" ca="1" si="819"/>
        <v>5.3676933748405209E-2</v>
      </c>
      <c r="M6494" s="93">
        <f t="shared" ca="1" si="820"/>
        <v>0.65285602440378288</v>
      </c>
      <c r="N6494" s="101">
        <f t="shared" ca="1" si="816"/>
        <v>0.25851306016465642</v>
      </c>
      <c r="O6494" s="46">
        <f t="shared" ca="1" si="821"/>
        <v>0.5546386941724224</v>
      </c>
      <c r="P6494" s="46">
        <f t="shared" ca="1" si="822"/>
        <v>0.43746100292631218</v>
      </c>
      <c r="Q6494" s="47">
        <f t="shared" ca="1" si="817"/>
        <v>0.78899407666464294</v>
      </c>
      <c r="R6494" s="47">
        <f t="shared" ca="1" si="818"/>
        <v>0.19122239036410174</v>
      </c>
      <c r="S6494" s="97">
        <f t="shared" ca="1" si="823"/>
        <v>0.37293054226826206</v>
      </c>
      <c r="V6494">
        <v>6477</v>
      </c>
      <c r="W6494" s="46">
        <v>1.44563069673513</v>
      </c>
    </row>
    <row r="6495" spans="10:23">
      <c r="J6495">
        <v>6478</v>
      </c>
      <c r="K6495" s="93">
        <f t="shared" ca="1" si="819"/>
        <v>-0.88414366036371261</v>
      </c>
      <c r="L6495" s="93">
        <f t="shared" ca="1" si="819"/>
        <v>-0.33497672749541885</v>
      </c>
      <c r="M6495" s="93">
        <f t="shared" ca="1" si="820"/>
        <v>-0.88414366036371261</v>
      </c>
      <c r="N6495" s="101">
        <f t="shared" ca="1" si="816"/>
        <v>-0.59876332230966656</v>
      </c>
      <c r="O6495" s="46">
        <f t="shared" ca="1" si="821"/>
        <v>2.902728584813552E-3</v>
      </c>
      <c r="P6495" s="46">
        <f t="shared" ca="1" si="822"/>
        <v>0.16159302013250776</v>
      </c>
      <c r="Q6495" s="47">
        <f t="shared" ca="1" si="817"/>
        <v>-0.31447785451057486</v>
      </c>
      <c r="R6495" s="47">
        <f t="shared" ca="1" si="818"/>
        <v>5.2607237728206135E-2</v>
      </c>
      <c r="S6495" s="97">
        <f t="shared" ca="1" si="823"/>
        <v>2.7754983156509844E-2</v>
      </c>
      <c r="V6495">
        <v>6478</v>
      </c>
      <c r="W6495" s="46">
        <v>0.38394610628023101</v>
      </c>
    </row>
    <row r="6496" spans="10:23">
      <c r="J6496">
        <v>6479</v>
      </c>
      <c r="K6496" s="93">
        <f t="shared" ca="1" si="819"/>
        <v>-1.267754551014415</v>
      </c>
      <c r="L6496" s="93">
        <f t="shared" ca="1" si="819"/>
        <v>-0.22794316725033167</v>
      </c>
      <c r="M6496" s="93">
        <f t="shared" ca="1" si="820"/>
        <v>-1.267754551014415</v>
      </c>
      <c r="N6496" s="101">
        <f t="shared" ca="1" si="816"/>
        <v>-0.6192834722780014</v>
      </c>
      <c r="O6496" s="46">
        <f t="shared" ca="1" si="821"/>
        <v>-0.1348018703560151</v>
      </c>
      <c r="P6496" s="46">
        <f t="shared" ca="1" si="822"/>
        <v>9.2740720662093434E-2</v>
      </c>
      <c r="Q6496" s="47">
        <f t="shared" ca="1" si="817"/>
        <v>-0.58988705239223216</v>
      </c>
      <c r="R6496" s="47">
        <f t="shared" ca="1" si="818"/>
        <v>4.9289283590985514E-2</v>
      </c>
      <c r="S6496" s="97">
        <f t="shared" ca="1" si="823"/>
        <v>-4.2756293382514791E-2</v>
      </c>
      <c r="V6496">
        <v>6479</v>
      </c>
      <c r="W6496" s="46">
        <v>1.0897865240176301</v>
      </c>
    </row>
    <row r="6497" spans="10:23">
      <c r="J6497">
        <v>6480</v>
      </c>
      <c r="K6497" s="93">
        <f t="shared" ca="1" si="819"/>
        <v>1.183903821902643</v>
      </c>
      <c r="L6497" s="93">
        <f t="shared" ca="1" si="819"/>
        <v>-0.28218086372209011</v>
      </c>
      <c r="M6497" s="93">
        <f t="shared" ca="1" si="820"/>
        <v>1.183903821902643</v>
      </c>
      <c r="N6497" s="101">
        <f t="shared" ca="1" si="816"/>
        <v>0.1089770416922225</v>
      </c>
      <c r="O6497" s="46">
        <f t="shared" ca="1" si="821"/>
        <v>0.7452686417449419</v>
      </c>
      <c r="P6497" s="46">
        <f t="shared" ca="1" si="822"/>
        <v>0.53277597671257193</v>
      </c>
      <c r="Q6497" s="47">
        <f t="shared" ca="1" si="817"/>
        <v>1.1702539718096818</v>
      </c>
      <c r="R6497" s="47">
        <f t="shared" ca="1" si="818"/>
        <v>0.16704353923875725</v>
      </c>
      <c r="S6497" s="97">
        <f t="shared" ca="1" si="823"/>
        <v>0.45615609049184958</v>
      </c>
      <c r="V6497">
        <v>6480</v>
      </c>
      <c r="W6497" s="46">
        <v>2.8309913125845299E-2</v>
      </c>
    </row>
    <row r="6498" spans="10:23">
      <c r="J6498">
        <v>6481</v>
      </c>
      <c r="K6498" s="93">
        <f t="shared" ca="1" si="819"/>
        <v>-0.87023967698969995</v>
      </c>
      <c r="L6498" s="93">
        <f t="shared" ca="1" si="819"/>
        <v>0.51471191747773126</v>
      </c>
      <c r="M6498" s="93">
        <f t="shared" ca="1" si="820"/>
        <v>-0.87023967698969995</v>
      </c>
      <c r="N6498" s="101">
        <f t="shared" ca="1" si="816"/>
        <v>0.21123397580851438</v>
      </c>
      <c r="O6498" s="46">
        <f t="shared" ca="1" si="821"/>
        <v>7.8938341578347893E-3</v>
      </c>
      <c r="P6498" s="46">
        <f t="shared" ca="1" si="822"/>
        <v>0.16408857291901838</v>
      </c>
      <c r="Q6498" s="47">
        <f t="shared" ca="1" si="817"/>
        <v>-0.30449564336453239</v>
      </c>
      <c r="R6498" s="47">
        <f t="shared" ca="1" si="818"/>
        <v>0.18357771750422822</v>
      </c>
      <c r="S6498" s="97">
        <f t="shared" ca="1" si="823"/>
        <v>9.5735775831031503E-2</v>
      </c>
      <c r="V6498">
        <v>6481</v>
      </c>
      <c r="W6498" s="46">
        <v>0.161005861063861</v>
      </c>
    </row>
    <row r="6499" spans="10:23">
      <c r="J6499">
        <v>6482</v>
      </c>
      <c r="K6499" s="93">
        <f t="shared" ca="1" si="819"/>
        <v>1.6907149569414834</v>
      </c>
      <c r="L6499" s="93">
        <f t="shared" ca="1" si="819"/>
        <v>1.3635804678578116</v>
      </c>
      <c r="M6499" s="93">
        <f t="shared" ca="1" si="820"/>
        <v>1.6907149569414834</v>
      </c>
      <c r="N6499" s="101">
        <f t="shared" ca="1" si="816"/>
        <v>1.8304730024748253</v>
      </c>
      <c r="O6499" s="46">
        <f t="shared" ca="1" si="821"/>
        <v>0.92719836738669192</v>
      </c>
      <c r="P6499" s="46">
        <f t="shared" ca="1" si="822"/>
        <v>0.62374083953344694</v>
      </c>
      <c r="Q6499" s="47">
        <f t="shared" ca="1" si="817"/>
        <v>1.5341134230931819</v>
      </c>
      <c r="R6499" s="47">
        <f t="shared" ca="1" si="818"/>
        <v>0.44539650713135576</v>
      </c>
      <c r="S6499" s="97">
        <f t="shared" ca="1" si="823"/>
        <v>0.68629743725902381</v>
      </c>
      <c r="V6499">
        <v>6482</v>
      </c>
      <c r="W6499" s="46">
        <v>0.1017960199107</v>
      </c>
    </row>
    <row r="6500" spans="10:23">
      <c r="J6500">
        <v>6483</v>
      </c>
      <c r="K6500" s="93">
        <f t="shared" ca="1" si="819"/>
        <v>-1.5833164873256484</v>
      </c>
      <c r="L6500" s="93">
        <f t="shared" ca="1" si="819"/>
        <v>-0.40126584721482866</v>
      </c>
      <c r="M6500" s="93">
        <f t="shared" ca="1" si="820"/>
        <v>-1.5833164873256484</v>
      </c>
      <c r="N6500" s="101">
        <f t="shared" ca="1" si="816"/>
        <v>-0.8839635662267209</v>
      </c>
      <c r="O6500" s="46">
        <f t="shared" ca="1" si="821"/>
        <v>-0.248078972074947</v>
      </c>
      <c r="P6500" s="46">
        <f t="shared" ca="1" si="822"/>
        <v>3.6102169802627482E-2</v>
      </c>
      <c r="Q6500" s="47">
        <f t="shared" ca="1" si="817"/>
        <v>-0.81644125583009597</v>
      </c>
      <c r="R6500" s="47">
        <f t="shared" ca="1" si="818"/>
        <v>6.4925002286679023E-3</v>
      </c>
      <c r="S6500" s="97">
        <f t="shared" ca="1" si="823"/>
        <v>-0.12079323592313955</v>
      </c>
      <c r="V6500">
        <v>6483</v>
      </c>
      <c r="W6500" s="46">
        <v>-0.17359923160179899</v>
      </c>
    </row>
    <row r="6501" spans="10:23">
      <c r="J6501">
        <v>6484</v>
      </c>
      <c r="K6501" s="93">
        <f t="shared" ca="1" si="819"/>
        <v>-0.73512429195469764</v>
      </c>
      <c r="L6501" s="93">
        <f t="shared" ca="1" si="819"/>
        <v>1.4760766632119031</v>
      </c>
      <c r="M6501" s="93">
        <f t="shared" ca="1" si="820"/>
        <v>-0.73512429195469764</v>
      </c>
      <c r="N6501" s="101">
        <f t="shared" ca="1" si="816"/>
        <v>1.1656574525187522</v>
      </c>
      <c r="O6501" s="46">
        <f t="shared" ca="1" si="821"/>
        <v>5.6396132607756444E-2</v>
      </c>
      <c r="P6501" s="46">
        <f t="shared" ca="1" si="822"/>
        <v>0.1883397221439792</v>
      </c>
      <c r="Q6501" s="47">
        <f t="shared" ca="1" si="817"/>
        <v>-0.20749104646468908</v>
      </c>
      <c r="R6501" s="47">
        <f t="shared" ca="1" si="818"/>
        <v>0.33790082567341229</v>
      </c>
      <c r="S6501" s="97">
        <f t="shared" ca="1" si="823"/>
        <v>0.19714847914058437</v>
      </c>
      <c r="V6501">
        <v>6484</v>
      </c>
      <c r="W6501" s="46">
        <v>0.55654839656849198</v>
      </c>
    </row>
    <row r="6502" spans="10:23">
      <c r="J6502">
        <v>6485</v>
      </c>
      <c r="K6502" s="93">
        <f t="shared" ca="1" si="819"/>
        <v>-1.8200642298081264</v>
      </c>
      <c r="L6502" s="93">
        <f t="shared" ca="1" si="819"/>
        <v>-0.74165946468288102</v>
      </c>
      <c r="M6502" s="93">
        <f t="shared" ca="1" si="820"/>
        <v>-1.8200642298081264</v>
      </c>
      <c r="N6502" s="101">
        <f t="shared" ca="1" si="816"/>
        <v>-1.2819761255311917</v>
      </c>
      <c r="O6502" s="46">
        <f t="shared" ca="1" si="821"/>
        <v>-0.33306418423458128</v>
      </c>
      <c r="P6502" s="46">
        <f t="shared" ca="1" si="822"/>
        <v>-6.3904362771896595E-3</v>
      </c>
      <c r="Q6502" s="47">
        <f t="shared" ca="1" si="817"/>
        <v>-0.98641168014936453</v>
      </c>
      <c r="R6502" s="47">
        <f t="shared" ca="1" si="818"/>
        <v>-5.7863141413711211E-2</v>
      </c>
      <c r="S6502" s="97">
        <f t="shared" ca="1" si="823"/>
        <v>-0.19546366282414623</v>
      </c>
      <c r="V6502">
        <v>6485</v>
      </c>
      <c r="W6502" s="46">
        <v>0.51079503043530705</v>
      </c>
    </row>
    <row r="6503" spans="10:23">
      <c r="J6503">
        <v>6486</v>
      </c>
      <c r="K6503" s="93">
        <f t="shared" ca="1" si="819"/>
        <v>-0.49711917008123396</v>
      </c>
      <c r="L6503" s="93">
        <f t="shared" ca="1" si="819"/>
        <v>0.92190563539726766</v>
      </c>
      <c r="M6503" s="93">
        <f t="shared" ca="1" si="820"/>
        <v>-0.49711917008123396</v>
      </c>
      <c r="N6503" s="101">
        <f t="shared" ca="1" si="816"/>
        <v>0.71594818574222552</v>
      </c>
      <c r="O6503" s="46">
        <f t="shared" ca="1" si="821"/>
        <v>0.14183270558370756</v>
      </c>
      <c r="P6503" s="46">
        <f t="shared" ca="1" si="822"/>
        <v>0.23105800863195475</v>
      </c>
      <c r="Q6503" s="47">
        <f t="shared" ca="1" si="817"/>
        <v>-3.661790051278685E-2</v>
      </c>
      <c r="R6503" s="47">
        <f t="shared" ca="1" si="818"/>
        <v>0.26518621469102932</v>
      </c>
      <c r="S6503" s="97">
        <f t="shared" ca="1" si="823"/>
        <v>0.20350946013736843</v>
      </c>
      <c r="V6503">
        <v>6486</v>
      </c>
      <c r="W6503" s="46">
        <v>8.9351568243192195E-2</v>
      </c>
    </row>
    <row r="6504" spans="10:23">
      <c r="J6504">
        <v>6487</v>
      </c>
      <c r="K6504" s="93">
        <f t="shared" ca="1" si="819"/>
        <v>0.15189956730728912</v>
      </c>
      <c r="L6504" s="93">
        <f t="shared" ca="1" si="819"/>
        <v>-0.81592945678056827</v>
      </c>
      <c r="M6504" s="93">
        <f t="shared" ca="1" si="820"/>
        <v>0.15189956730728912</v>
      </c>
      <c r="N6504" s="101">
        <f t="shared" ca="1" si="816"/>
        <v>-0.72526153065554111</v>
      </c>
      <c r="O6504" s="46">
        <f t="shared" ca="1" si="821"/>
        <v>0.37481061918144259</v>
      </c>
      <c r="P6504" s="46">
        <f t="shared" ca="1" si="822"/>
        <v>0.34754696543082231</v>
      </c>
      <c r="Q6504" s="47">
        <f t="shared" ca="1" si="817"/>
        <v>0.42933792668268322</v>
      </c>
      <c r="R6504" s="47">
        <f t="shared" ca="1" si="818"/>
        <v>3.2153427479262392E-2</v>
      </c>
      <c r="S6504" s="97">
        <f t="shared" ca="1" si="823"/>
        <v>0.20348202333035248</v>
      </c>
      <c r="V6504">
        <v>6487</v>
      </c>
      <c r="W6504" s="46">
        <v>-0.38657364954527101</v>
      </c>
    </row>
    <row r="6505" spans="10:23">
      <c r="J6505">
        <v>6488</v>
      </c>
      <c r="K6505" s="93">
        <f t="shared" ca="1" si="819"/>
        <v>-7.0062884147683913E-2</v>
      </c>
      <c r="L6505" s="93">
        <f t="shared" ca="1" si="819"/>
        <v>-0.31432811394073779</v>
      </c>
      <c r="M6505" s="93">
        <f t="shared" ca="1" si="820"/>
        <v>-7.0062884147683913E-2</v>
      </c>
      <c r="N6505" s="101">
        <f t="shared" ca="1" si="816"/>
        <v>-0.32029076932341599</v>
      </c>
      <c r="O6505" s="46">
        <f t="shared" ca="1" si="821"/>
        <v>0.29513287513803521</v>
      </c>
      <c r="P6505" s="46">
        <f t="shared" ca="1" si="822"/>
        <v>0.30770809340911859</v>
      </c>
      <c r="Q6505" s="47">
        <f t="shared" ca="1" si="817"/>
        <v>0.26998243859586851</v>
      </c>
      <c r="R6505" s="47">
        <f t="shared" ca="1" si="818"/>
        <v>9.7634158131268578E-2</v>
      </c>
      <c r="S6505" s="97">
        <f t="shared" ca="1" si="823"/>
        <v>0.19638351663465189</v>
      </c>
      <c r="V6505">
        <v>6488</v>
      </c>
      <c r="W6505" s="46">
        <v>-0.158180139239497</v>
      </c>
    </row>
    <row r="6506" spans="10:23">
      <c r="J6506">
        <v>6489</v>
      </c>
      <c r="K6506" s="93">
        <f t="shared" ca="1" si="819"/>
        <v>-0.92514308785921462</v>
      </c>
      <c r="L6506" s="93">
        <f t="shared" ca="1" si="819"/>
        <v>1.2128944906162624</v>
      </c>
      <c r="M6506" s="93">
        <f t="shared" ca="1" si="820"/>
        <v>-0.92514308785921462</v>
      </c>
      <c r="N6506" s="101">
        <f t="shared" ca="1" si="816"/>
        <v>0.85570861934432929</v>
      </c>
      <c r="O6506" s="46">
        <f t="shared" ca="1" si="821"/>
        <v>-1.1814814263083562E-2</v>
      </c>
      <c r="P6506" s="46">
        <f t="shared" ca="1" si="822"/>
        <v>0.1542342487085592</v>
      </c>
      <c r="Q6506" s="47">
        <f t="shared" ca="1" si="817"/>
        <v>-0.34391294020636909</v>
      </c>
      <c r="R6506" s="47">
        <f t="shared" ca="1" si="818"/>
        <v>0.28778442716050068</v>
      </c>
      <c r="S6506" s="97">
        <f t="shared" ca="1" si="823"/>
        <v>0.13798480644870856</v>
      </c>
      <c r="V6506">
        <v>6489</v>
      </c>
      <c r="W6506" s="46">
        <v>0.23283748060345499</v>
      </c>
    </row>
    <row r="6507" spans="10:23">
      <c r="J6507">
        <v>6490</v>
      </c>
      <c r="K6507" s="93">
        <f t="shared" ca="1" si="819"/>
        <v>-0.66328949113172364</v>
      </c>
      <c r="L6507" s="93">
        <f t="shared" ca="1" si="819"/>
        <v>-0.85333795868004969</v>
      </c>
      <c r="M6507" s="93">
        <f t="shared" ca="1" si="820"/>
        <v>-0.66328949113172364</v>
      </c>
      <c r="N6507" s="101">
        <f t="shared" ca="1" si="816"/>
        <v>-1.0199763106270032</v>
      </c>
      <c r="O6507" s="46">
        <f t="shared" ca="1" si="821"/>
        <v>8.218263314360566E-2</v>
      </c>
      <c r="P6507" s="46">
        <f t="shared" ca="1" si="822"/>
        <v>0.2012329724119038</v>
      </c>
      <c r="Q6507" s="47">
        <f t="shared" ca="1" si="817"/>
        <v>-0.15591804539299065</v>
      </c>
      <c r="R6507" s="47">
        <f t="shared" ca="1" si="818"/>
        <v>-1.5499739043171479E-2</v>
      </c>
      <c r="S6507" s="97">
        <f t="shared" ca="1" si="823"/>
        <v>3.3341447050217091E-2</v>
      </c>
      <c r="V6507">
        <v>6490</v>
      </c>
      <c r="W6507" s="46">
        <v>1.9797353944210101</v>
      </c>
    </row>
    <row r="6508" spans="10:23">
      <c r="J6508">
        <v>6491</v>
      </c>
      <c r="K6508" s="93">
        <f t="shared" ca="1" si="819"/>
        <v>-0.36499263537274285</v>
      </c>
      <c r="L6508" s="93">
        <f t="shared" ca="1" si="819"/>
        <v>1.0201497017074663</v>
      </c>
      <c r="M6508" s="93">
        <f t="shared" ca="1" si="820"/>
        <v>-0.36499263537274285</v>
      </c>
      <c r="N6508" s="101">
        <f t="shared" ca="1" si="816"/>
        <v>0.8511109354634262</v>
      </c>
      <c r="O6508" s="46">
        <f t="shared" ca="1" si="821"/>
        <v>0.18926209800948521</v>
      </c>
      <c r="P6508" s="46">
        <f t="shared" ca="1" si="822"/>
        <v>0.2547727048448436</v>
      </c>
      <c r="Q6508" s="47">
        <f t="shared" ca="1" si="817"/>
        <v>5.8240884338768451E-2</v>
      </c>
      <c r="R6508" s="47">
        <f t="shared" ca="1" si="818"/>
        <v>0.28704101620698352</v>
      </c>
      <c r="S6508" s="97">
        <f t="shared" ca="1" si="823"/>
        <v>0.23815155710823438</v>
      </c>
      <c r="V6508">
        <v>6491</v>
      </c>
      <c r="W6508" s="46">
        <v>0.64143946986002098</v>
      </c>
    </row>
    <row r="6509" spans="10:23">
      <c r="J6509">
        <v>6492</v>
      </c>
      <c r="K6509" s="93">
        <f t="shared" ca="1" si="819"/>
        <v>-0.90411537211307369</v>
      </c>
      <c r="L6509" s="93">
        <f t="shared" ca="1" si="819"/>
        <v>-0.77308876610700128</v>
      </c>
      <c r="M6509" s="93">
        <f t="shared" ca="1" si="820"/>
        <v>-0.90411537211307369</v>
      </c>
      <c r="N6509" s="101">
        <f t="shared" ca="1" si="816"/>
        <v>-1.0204814330317395</v>
      </c>
      <c r="O6509" s="46">
        <f t="shared" ca="1" si="821"/>
        <v>-4.2665062404609877E-3</v>
      </c>
      <c r="P6509" s="46">
        <f t="shared" ca="1" si="822"/>
        <v>0.15800840271987049</v>
      </c>
      <c r="Q6509" s="47">
        <f t="shared" ca="1" si="817"/>
        <v>-0.32881632416112394</v>
      </c>
      <c r="R6509" s="47">
        <f t="shared" ca="1" si="818"/>
        <v>-1.5581413542392175E-2</v>
      </c>
      <c r="S6509" s="97">
        <f t="shared" ca="1" si="823"/>
        <v>-9.9239598914265814E-3</v>
      </c>
      <c r="V6509">
        <v>6492</v>
      </c>
      <c r="W6509" s="46">
        <v>1.8586068907621801E-2</v>
      </c>
    </row>
    <row r="6510" spans="10:23">
      <c r="J6510">
        <v>6493</v>
      </c>
      <c r="K6510" s="93">
        <f t="shared" ca="1" si="819"/>
        <v>1.3503325658607268</v>
      </c>
      <c r="L6510" s="93">
        <f t="shared" ca="1" si="819"/>
        <v>-0.68620108715438244</v>
      </c>
      <c r="M6510" s="93">
        <f t="shared" ca="1" si="820"/>
        <v>1.3503325658607268</v>
      </c>
      <c r="N6510" s="101">
        <f t="shared" ca="1" si="816"/>
        <v>-0.22113966565171506</v>
      </c>
      <c r="O6510" s="46">
        <f t="shared" ca="1" si="821"/>
        <v>0.80501148011978307</v>
      </c>
      <c r="P6510" s="46">
        <f t="shared" ca="1" si="822"/>
        <v>0.56264739589999246</v>
      </c>
      <c r="Q6510" s="47">
        <f t="shared" ca="1" si="817"/>
        <v>1.2897396485593642</v>
      </c>
      <c r="R6510" s="47">
        <f t="shared" ca="1" si="818"/>
        <v>0.11366614693959431</v>
      </c>
      <c r="S6510" s="97">
        <f t="shared" ca="1" si="823"/>
        <v>0.45933881352968869</v>
      </c>
      <c r="V6510">
        <v>6493</v>
      </c>
      <c r="W6510" s="46">
        <v>0.521652290564108</v>
      </c>
    </row>
    <row r="6511" spans="10:23">
      <c r="J6511">
        <v>6494</v>
      </c>
      <c r="K6511" s="93">
        <f t="shared" ca="1" si="819"/>
        <v>-0.65225928176780446</v>
      </c>
      <c r="L6511" s="93">
        <f t="shared" ca="1" si="819"/>
        <v>0.76990824073697006</v>
      </c>
      <c r="M6511" s="93">
        <f t="shared" ca="1" si="820"/>
        <v>-0.65225928176780446</v>
      </c>
      <c r="N6511" s="101">
        <f t="shared" ca="1" si="816"/>
        <v>0.52250397534656701</v>
      </c>
      <c r="O6511" s="46">
        <f t="shared" ca="1" si="821"/>
        <v>8.6142141577048192E-2</v>
      </c>
      <c r="P6511" s="46">
        <f t="shared" ca="1" si="822"/>
        <v>0.20321272662862508</v>
      </c>
      <c r="Q6511" s="47">
        <f t="shared" ca="1" si="817"/>
        <v>-0.14799902852610558</v>
      </c>
      <c r="R6511" s="47">
        <f t="shared" ca="1" si="818"/>
        <v>0.23390773869577158</v>
      </c>
      <c r="S6511" s="97">
        <f t="shared" ca="1" si="823"/>
        <v>0.16002494013640989</v>
      </c>
      <c r="V6511">
        <v>6494</v>
      </c>
      <c r="W6511" s="46">
        <v>2.3064706484040398</v>
      </c>
    </row>
    <row r="6512" spans="10:23">
      <c r="J6512">
        <v>6495</v>
      </c>
      <c r="K6512" s="93">
        <f t="shared" ca="1" si="819"/>
        <v>1.2017637200410525</v>
      </c>
      <c r="L6512" s="93">
        <f t="shared" ca="1" si="819"/>
        <v>-0.90942665582989568</v>
      </c>
      <c r="M6512" s="93">
        <f t="shared" ca="1" si="820"/>
        <v>1.2017637200410525</v>
      </c>
      <c r="N6512" s="101">
        <f t="shared" ca="1" si="816"/>
        <v>-0.48002430039317595</v>
      </c>
      <c r="O6512" s="46">
        <f t="shared" ca="1" si="821"/>
        <v>0.75167979995294265</v>
      </c>
      <c r="P6512" s="46">
        <f t="shared" ca="1" si="822"/>
        <v>0.53598155581657236</v>
      </c>
      <c r="Q6512" s="47">
        <f t="shared" ca="1" si="817"/>
        <v>1.1830762882256833</v>
      </c>
      <c r="R6512" s="47">
        <f t="shared" ca="1" si="818"/>
        <v>7.1806445805403199E-2</v>
      </c>
      <c r="S6512" s="97">
        <f t="shared" ca="1" si="823"/>
        <v>0.41174312287917292</v>
      </c>
      <c r="V6512">
        <v>6495</v>
      </c>
      <c r="W6512" s="46">
        <v>-0.45092177849786402</v>
      </c>
    </row>
    <row r="6513" spans="10:23">
      <c r="J6513">
        <v>6496</v>
      </c>
      <c r="K6513" s="93">
        <f t="shared" ca="1" si="819"/>
        <v>-0.40941700942308462</v>
      </c>
      <c r="L6513" s="93">
        <f t="shared" ca="1" si="819"/>
        <v>-1.9225829327143433</v>
      </c>
      <c r="M6513" s="93">
        <f t="shared" ca="1" si="820"/>
        <v>-0.40941700942308462</v>
      </c>
      <c r="N6513" s="101">
        <f t="shared" ca="1" si="816"/>
        <v>-1.9529723500952609</v>
      </c>
      <c r="O6513" s="46">
        <f t="shared" ca="1" si="821"/>
        <v>0.17331510390453964</v>
      </c>
      <c r="P6513" s="46">
        <f t="shared" ca="1" si="822"/>
        <v>0.2467992077923708</v>
      </c>
      <c r="Q6513" s="47">
        <f t="shared" ca="1" si="817"/>
        <v>2.6346896128877306E-2</v>
      </c>
      <c r="R6513" s="47">
        <f t="shared" ca="1" si="818"/>
        <v>-0.16635819153699394</v>
      </c>
      <c r="S6513" s="97">
        <f t="shared" ca="1" si="823"/>
        <v>3.4784561837728489E-3</v>
      </c>
      <c r="V6513">
        <v>6496</v>
      </c>
      <c r="W6513" s="46">
        <v>5.5119734370698302E-2</v>
      </c>
    </row>
    <row r="6514" spans="10:23">
      <c r="J6514">
        <v>6497</v>
      </c>
      <c r="K6514" s="93">
        <f t="shared" ca="1" si="819"/>
        <v>9.7235144544088881E-2</v>
      </c>
      <c r="L6514" s="93">
        <f t="shared" ca="1" si="819"/>
        <v>-4.1857708370055424E-2</v>
      </c>
      <c r="M6514" s="93">
        <f t="shared" ca="1" si="820"/>
        <v>9.7235144544088881E-2</v>
      </c>
      <c r="N6514" s="101">
        <f t="shared" ca="1" si="816"/>
        <v>-8.7616323001532756E-3</v>
      </c>
      <c r="O6514" s="46">
        <f t="shared" ca="1" si="821"/>
        <v>0.35518776019490617</v>
      </c>
      <c r="P6514" s="46">
        <f t="shared" ca="1" si="822"/>
        <v>0.33773553593755407</v>
      </c>
      <c r="Q6514" s="47">
        <f t="shared" ca="1" si="817"/>
        <v>0.39009220870961031</v>
      </c>
      <c r="R6514" s="47">
        <f t="shared" ca="1" si="818"/>
        <v>0.14800607990796794</v>
      </c>
      <c r="S6514" s="97">
        <f t="shared" ca="1" si="823"/>
        <v>0.25159692005143708</v>
      </c>
      <c r="V6514">
        <v>6497</v>
      </c>
      <c r="W6514" s="46">
        <v>1.0460957548254499</v>
      </c>
    </row>
    <row r="6515" spans="10:23">
      <c r="J6515">
        <v>6498</v>
      </c>
      <c r="K6515" s="93">
        <f t="shared" ca="1" si="819"/>
        <v>0.57233420912910116</v>
      </c>
      <c r="L6515" s="93">
        <f t="shared" ca="1" si="819"/>
        <v>0.76015744589337197</v>
      </c>
      <c r="M6515" s="93">
        <f t="shared" ca="1" si="820"/>
        <v>0.57233420912910116</v>
      </c>
      <c r="N6515" s="101">
        <f t="shared" ca="1" si="816"/>
        <v>0.9027076128546343</v>
      </c>
      <c r="O6515" s="46">
        <f t="shared" ca="1" si="821"/>
        <v>0.52573382064399088</v>
      </c>
      <c r="P6515" s="46">
        <f t="shared" ca="1" si="822"/>
        <v>0.42300856616209642</v>
      </c>
      <c r="Q6515" s="47">
        <f t="shared" ca="1" si="817"/>
        <v>0.73118432960777979</v>
      </c>
      <c r="R6515" s="47">
        <f t="shared" ca="1" si="818"/>
        <v>0.29538381143417108</v>
      </c>
      <c r="S6515" s="97">
        <f t="shared" ca="1" si="823"/>
        <v>0.41055881603908095</v>
      </c>
      <c r="V6515">
        <v>6498</v>
      </c>
      <c r="W6515" s="46">
        <v>0.75404159963054096</v>
      </c>
    </row>
    <row r="6516" spans="10:23">
      <c r="J6516">
        <v>6499</v>
      </c>
      <c r="K6516" s="93">
        <f t="shared" ca="1" si="819"/>
        <v>-0.6989637226914126</v>
      </c>
      <c r="L6516" s="93">
        <f t="shared" ca="1" si="819"/>
        <v>0.15823155748934997</v>
      </c>
      <c r="M6516" s="93">
        <f t="shared" ca="1" si="820"/>
        <v>-0.6989637226914126</v>
      </c>
      <c r="N6516" s="101">
        <f t="shared" ca="1" si="816"/>
        <v>-7.2269464607100903E-2</v>
      </c>
      <c r="O6516" s="46">
        <f t="shared" ca="1" si="821"/>
        <v>6.9376673070062511E-2</v>
      </c>
      <c r="P6516" s="46">
        <f t="shared" ca="1" si="822"/>
        <v>0.19482999237513224</v>
      </c>
      <c r="Q6516" s="47">
        <f t="shared" ca="1" si="817"/>
        <v>-0.18152996554007694</v>
      </c>
      <c r="R6516" s="47">
        <f t="shared" ca="1" si="818"/>
        <v>0.13773734038735472</v>
      </c>
      <c r="S6516" s="97">
        <f t="shared" ca="1" si="823"/>
        <v>0.10355700672870861</v>
      </c>
      <c r="V6516">
        <v>6499</v>
      </c>
      <c r="W6516" s="46">
        <v>3.3766010982225702E-3</v>
      </c>
    </row>
    <row r="6517" spans="10:23">
      <c r="J6517">
        <v>6500</v>
      </c>
      <c r="K6517" s="93">
        <f t="shared" ca="1" si="819"/>
        <v>1.6522495517804108</v>
      </c>
      <c r="L6517" s="93">
        <f t="shared" ca="1" si="819"/>
        <v>0.31952396300945701</v>
      </c>
      <c r="M6517" s="93">
        <f t="shared" ca="1" si="820"/>
        <v>1.6522495517804108</v>
      </c>
      <c r="N6517" s="101">
        <f t="shared" ca="1" si="816"/>
        <v>0.82838772095606572</v>
      </c>
      <c r="O6517" s="46">
        <f t="shared" ca="1" si="821"/>
        <v>0.91339046119868683</v>
      </c>
      <c r="P6517" s="46">
        <f t="shared" ca="1" si="822"/>
        <v>0.61683688643944445</v>
      </c>
      <c r="Q6517" s="47">
        <f t="shared" ca="1" si="817"/>
        <v>1.5064976107171717</v>
      </c>
      <c r="R6517" s="47">
        <f t="shared" ca="1" si="818"/>
        <v>0.28336684307949711</v>
      </c>
      <c r="S6517" s="97">
        <f t="shared" ca="1" si="823"/>
        <v>0.59837865213909192</v>
      </c>
      <c r="V6517">
        <v>6500</v>
      </c>
      <c r="W6517" s="46">
        <v>0.884306993495519</v>
      </c>
    </row>
    <row r="6518" spans="10:23">
      <c r="J6518">
        <v>6501</v>
      </c>
      <c r="K6518" s="93">
        <f t="shared" ca="1" si="819"/>
        <v>-0.86221784159287751</v>
      </c>
      <c r="L6518" s="93">
        <f t="shared" ca="1" si="819"/>
        <v>0.96772220647099183</v>
      </c>
      <c r="M6518" s="93">
        <f t="shared" ca="1" si="820"/>
        <v>-0.86221784159287751</v>
      </c>
      <c r="N6518" s="101">
        <f t="shared" ca="1" si="816"/>
        <v>0.64327653849169208</v>
      </c>
      <c r="O6518" s="46">
        <f t="shared" ca="1" si="821"/>
        <v>1.0773428176177213E-2</v>
      </c>
      <c r="P6518" s="46">
        <f t="shared" ca="1" si="822"/>
        <v>0.16552836992818959</v>
      </c>
      <c r="Q6518" s="47">
        <f t="shared" ca="1" si="817"/>
        <v>-0.29873645532784754</v>
      </c>
      <c r="R6518" s="47">
        <f t="shared" ca="1" si="818"/>
        <v>0.25343575511711663</v>
      </c>
      <c r="S6518" s="97">
        <f t="shared" ca="1" si="823"/>
        <v>0.13210459164664692</v>
      </c>
      <c r="V6518">
        <v>6501</v>
      </c>
      <c r="W6518" s="46">
        <v>8.9316945791814095E-2</v>
      </c>
    </row>
    <row r="6519" spans="10:23">
      <c r="J6519">
        <v>6502</v>
      </c>
      <c r="K6519" s="93">
        <f t="shared" ca="1" si="819"/>
        <v>-1.8853218803954157</v>
      </c>
      <c r="L6519" s="93">
        <f t="shared" ca="1" si="819"/>
        <v>-0.8795662882075399</v>
      </c>
      <c r="M6519" s="93">
        <f t="shared" ca="1" si="820"/>
        <v>-1.8853218803954157</v>
      </c>
      <c r="N6519" s="101">
        <f t="shared" ca="1" si="816"/>
        <v>-1.4334766633026805</v>
      </c>
      <c r="O6519" s="46">
        <f t="shared" ca="1" si="821"/>
        <v>-0.35648968862185337</v>
      </c>
      <c r="P6519" s="46">
        <f t="shared" ca="1" si="822"/>
        <v>-1.8103188470825704E-2</v>
      </c>
      <c r="Q6519" s="47">
        <f t="shared" ca="1" si="817"/>
        <v>-1.0332626889239087</v>
      </c>
      <c r="R6519" s="47">
        <f t="shared" ca="1" si="818"/>
        <v>-8.235964055556666E-2</v>
      </c>
      <c r="S6519" s="97">
        <f t="shared" ca="1" si="823"/>
        <v>-0.21942466458871002</v>
      </c>
      <c r="V6519">
        <v>6502</v>
      </c>
      <c r="W6519" s="46">
        <v>-0.15146330215143899</v>
      </c>
    </row>
    <row r="6520" spans="10:23">
      <c r="J6520">
        <v>6503</v>
      </c>
      <c r="K6520" s="93">
        <f t="shared" ca="1" si="819"/>
        <v>-0.60845558311904957</v>
      </c>
      <c r="L6520" s="93">
        <f t="shared" ca="1" si="819"/>
        <v>0.29338306526219532</v>
      </c>
      <c r="M6520" s="93">
        <f t="shared" ca="1" si="820"/>
        <v>-0.60845558311904957</v>
      </c>
      <c r="N6520" s="101">
        <f t="shared" ca="1" si="816"/>
        <v>8.4649026579096953E-2</v>
      </c>
      <c r="O6520" s="46">
        <f t="shared" ca="1" si="821"/>
        <v>0.10186633216068866</v>
      </c>
      <c r="P6520" s="46">
        <f t="shared" ca="1" si="822"/>
        <v>0.2110748219204453</v>
      </c>
      <c r="Q6520" s="47">
        <f t="shared" ca="1" si="817"/>
        <v>-0.11655064735882464</v>
      </c>
      <c r="R6520" s="47">
        <f t="shared" ca="1" si="818"/>
        <v>0.16310988190586639</v>
      </c>
      <c r="S6520" s="97">
        <f t="shared" ca="1" si="823"/>
        <v>0.13248810703327751</v>
      </c>
      <c r="V6520">
        <v>6503</v>
      </c>
      <c r="W6520" s="46">
        <v>0.266747814357646</v>
      </c>
    </row>
    <row r="6521" spans="10:23">
      <c r="J6521">
        <v>6504</v>
      </c>
      <c r="K6521" s="93">
        <f t="shared" ca="1" si="819"/>
        <v>-6.316255990528194E-2</v>
      </c>
      <c r="L6521" s="93">
        <f t="shared" ca="1" si="819"/>
        <v>1.9128257141568112</v>
      </c>
      <c r="M6521" s="93">
        <f t="shared" ca="1" si="820"/>
        <v>-6.316255990528194E-2</v>
      </c>
      <c r="N6521" s="101">
        <f t="shared" ca="1" si="816"/>
        <v>1.7934307905003692</v>
      </c>
      <c r="O6521" s="46">
        <f t="shared" ca="1" si="821"/>
        <v>0.29760988088922713</v>
      </c>
      <c r="P6521" s="46">
        <f t="shared" ca="1" si="822"/>
        <v>0.30894659628471455</v>
      </c>
      <c r="Q6521" s="47">
        <f t="shared" ca="1" si="817"/>
        <v>0.27493645009825235</v>
      </c>
      <c r="R6521" s="47">
        <f t="shared" ca="1" si="818"/>
        <v>0.43940705965353</v>
      </c>
      <c r="S6521" s="97">
        <f t="shared" ca="1" si="823"/>
        <v>0.36850847027137856</v>
      </c>
      <c r="V6521">
        <v>6504</v>
      </c>
      <c r="W6521" s="46">
        <v>7.9125863910381497E-2</v>
      </c>
    </row>
    <row r="6522" spans="10:23">
      <c r="J6522">
        <v>6505</v>
      </c>
      <c r="K6522" s="93">
        <f t="shared" ca="1" si="819"/>
        <v>0.39268134294807783</v>
      </c>
      <c r="L6522" s="93">
        <f t="shared" ca="1" si="819"/>
        <v>0.70461009356237891</v>
      </c>
      <c r="M6522" s="93">
        <f t="shared" ca="1" si="820"/>
        <v>0.39268134294807783</v>
      </c>
      <c r="N6522" s="101">
        <f t="shared" ca="1" si="816"/>
        <v>0.79291046025180945</v>
      </c>
      <c r="O6522" s="46">
        <f t="shared" ca="1" si="821"/>
        <v>0.46124392609468745</v>
      </c>
      <c r="P6522" s="46">
        <f t="shared" ca="1" si="822"/>
        <v>0.39076361888744471</v>
      </c>
      <c r="Q6522" s="47">
        <f t="shared" ca="1" si="817"/>
        <v>0.60220454050917294</v>
      </c>
      <c r="R6522" s="47">
        <f t="shared" ca="1" si="818"/>
        <v>0.27763043646879559</v>
      </c>
      <c r="S6522" s="97">
        <f t="shared" ca="1" si="823"/>
        <v>0.36943718128174152</v>
      </c>
      <c r="V6522">
        <v>6505</v>
      </c>
      <c r="W6522" s="46">
        <v>0.30548460484382101</v>
      </c>
    </row>
    <row r="6523" spans="10:23">
      <c r="J6523">
        <v>6506</v>
      </c>
      <c r="K6523" s="93">
        <f t="shared" ca="1" si="819"/>
        <v>0.90121046731866472</v>
      </c>
      <c r="L6523" s="93">
        <f t="shared" ca="1" si="819"/>
        <v>1.3265525042385866</v>
      </c>
      <c r="M6523" s="93">
        <f t="shared" ca="1" si="820"/>
        <v>0.90121046731866472</v>
      </c>
      <c r="N6523" s="101">
        <f t="shared" ca="1" si="816"/>
        <v>1.54428727353075</v>
      </c>
      <c r="O6523" s="46">
        <f t="shared" ca="1" si="821"/>
        <v>0.64379035746007185</v>
      </c>
      <c r="P6523" s="46">
        <f t="shared" ca="1" si="822"/>
        <v>0.48203683457013691</v>
      </c>
      <c r="Q6523" s="47">
        <f t="shared" ca="1" si="817"/>
        <v>0.96729740323994173</v>
      </c>
      <c r="R6523" s="47">
        <f t="shared" ca="1" si="818"/>
        <v>0.39912242410424492</v>
      </c>
      <c r="S6523" s="97">
        <f t="shared" ca="1" si="823"/>
        <v>0.52145639078215833</v>
      </c>
      <c r="V6523">
        <v>6506</v>
      </c>
      <c r="W6523" s="46">
        <v>0.45410938172298398</v>
      </c>
    </row>
    <row r="6524" spans="10:23">
      <c r="J6524">
        <v>6507</v>
      </c>
      <c r="K6524" s="93">
        <f t="shared" ca="1" si="819"/>
        <v>8.3711314213760879E-2</v>
      </c>
      <c r="L6524" s="93">
        <f t="shared" ca="1" si="819"/>
        <v>1.0369187177581944</v>
      </c>
      <c r="M6524" s="93">
        <f t="shared" ca="1" si="820"/>
        <v>8.3711314213760879E-2</v>
      </c>
      <c r="N6524" s="101">
        <f t="shared" ca="1" si="816"/>
        <v>1.0097072796860549</v>
      </c>
      <c r="O6524" s="46">
        <f t="shared" ca="1" si="821"/>
        <v>0.35033311795932542</v>
      </c>
      <c r="P6524" s="46">
        <f t="shared" ca="1" si="822"/>
        <v>0.33530821481976369</v>
      </c>
      <c r="Q6524" s="47">
        <f t="shared" ca="1" si="817"/>
        <v>0.38038292423844894</v>
      </c>
      <c r="R6524" s="47">
        <f t="shared" ca="1" si="818"/>
        <v>0.312684853960292</v>
      </c>
      <c r="S6524" s="97">
        <f t="shared" ca="1" si="823"/>
        <v>0.33150898595980871</v>
      </c>
      <c r="V6524">
        <v>6507</v>
      </c>
      <c r="W6524" s="46">
        <v>0.686571868225059</v>
      </c>
    </row>
    <row r="6525" spans="10:23">
      <c r="J6525">
        <v>6508</v>
      </c>
      <c r="K6525" s="93">
        <f t="shared" ca="1" si="819"/>
        <v>-0.24183317997376794</v>
      </c>
      <c r="L6525" s="93">
        <f t="shared" ca="1" si="819"/>
        <v>2.4912220842269899</v>
      </c>
      <c r="M6525" s="93">
        <f t="shared" ca="1" si="820"/>
        <v>-0.24183317997376794</v>
      </c>
      <c r="N6525" s="101">
        <f t="shared" ca="1" si="816"/>
        <v>2.284977399659013</v>
      </c>
      <c r="O6525" s="46">
        <f t="shared" ca="1" si="821"/>
        <v>0.2334725827084958</v>
      </c>
      <c r="P6525" s="46">
        <f t="shared" ca="1" si="822"/>
        <v>0.27687794719434888</v>
      </c>
      <c r="Q6525" s="47">
        <f t="shared" ca="1" si="817"/>
        <v>0.14666185373678964</v>
      </c>
      <c r="R6525" s="47">
        <f t="shared" ca="1" si="818"/>
        <v>0.5188864546877483</v>
      </c>
      <c r="S6525" s="97">
        <f t="shared" ca="1" si="823"/>
        <v>0.37617951869812205</v>
      </c>
      <c r="V6525">
        <v>6508</v>
      </c>
      <c r="W6525" s="46">
        <v>-8.9854093407413099E-2</v>
      </c>
    </row>
    <row r="6526" spans="10:23">
      <c r="J6526">
        <v>6509</v>
      </c>
      <c r="K6526" s="93">
        <f t="shared" ca="1" si="819"/>
        <v>0.5988545148657507</v>
      </c>
      <c r="L6526" s="93">
        <f t="shared" ca="1" si="819"/>
        <v>0.60066797936068139</v>
      </c>
      <c r="M6526" s="93">
        <f t="shared" ca="1" si="820"/>
        <v>0.5988545148657507</v>
      </c>
      <c r="N6526" s="101">
        <f t="shared" ca="1" si="816"/>
        <v>0.75993238311353029</v>
      </c>
      <c r="O6526" s="46">
        <f t="shared" ca="1" si="821"/>
        <v>0.53525380079642826</v>
      </c>
      <c r="P6526" s="46">
        <f t="shared" ca="1" si="822"/>
        <v>0.42776855623831511</v>
      </c>
      <c r="Q6526" s="47">
        <f t="shared" ca="1" si="817"/>
        <v>0.75022428991265444</v>
      </c>
      <c r="R6526" s="47">
        <f t="shared" ca="1" si="818"/>
        <v>0.27229812907107276</v>
      </c>
      <c r="S6526" s="97">
        <f t="shared" ca="1" si="823"/>
        <v>0.40377596493375051</v>
      </c>
      <c r="V6526">
        <v>6509</v>
      </c>
      <c r="W6526" s="46">
        <v>-0.18533466361298201</v>
      </c>
    </row>
    <row r="6527" spans="10:23">
      <c r="J6527">
        <v>6510</v>
      </c>
      <c r="K6527" s="93">
        <f t="shared" ca="1" si="819"/>
        <v>-0.66291457286190991</v>
      </c>
      <c r="L6527" s="93">
        <f t="shared" ca="1" si="819"/>
        <v>-0.74761377916258831</v>
      </c>
      <c r="M6527" s="93">
        <f t="shared" ca="1" si="820"/>
        <v>-0.66291457286190991</v>
      </c>
      <c r="N6527" s="101">
        <f t="shared" ca="1" si="816"/>
        <v>-0.91962176102154114</v>
      </c>
      <c r="O6527" s="46">
        <f t="shared" ca="1" si="821"/>
        <v>8.2317217357032735E-2</v>
      </c>
      <c r="P6527" s="46">
        <f t="shared" ca="1" si="822"/>
        <v>0.20130026451861735</v>
      </c>
      <c r="Q6527" s="47">
        <f t="shared" ca="1" si="817"/>
        <v>-0.1556488769661365</v>
      </c>
      <c r="R6527" s="47">
        <f t="shared" ca="1" si="818"/>
        <v>7.2683793439309863E-4</v>
      </c>
      <c r="S6527" s="97">
        <f t="shared" ca="1" si="823"/>
        <v>4.1522027645712917E-2</v>
      </c>
      <c r="V6527">
        <v>6510</v>
      </c>
      <c r="W6527" s="46">
        <v>0.42083649107976401</v>
      </c>
    </row>
    <row r="6528" spans="10:23">
      <c r="J6528">
        <v>6511</v>
      </c>
      <c r="K6528" s="93">
        <f t="shared" ca="1" si="819"/>
        <v>1.4241809131627989</v>
      </c>
      <c r="L6528" s="93">
        <f t="shared" ca="1" si="819"/>
        <v>0.4021380628518107</v>
      </c>
      <c r="M6528" s="93">
        <f t="shared" ca="1" si="820"/>
        <v>1.4241809131627989</v>
      </c>
      <c r="N6528" s="101">
        <f t="shared" ca="1" si="816"/>
        <v>0.83418181663776902</v>
      </c>
      <c r="O6528" s="46">
        <f t="shared" ca="1" si="821"/>
        <v>0.83152078237245164</v>
      </c>
      <c r="P6528" s="46">
        <f t="shared" ca="1" si="822"/>
        <v>0.57590204702632675</v>
      </c>
      <c r="Q6528" s="47">
        <f t="shared" ca="1" si="817"/>
        <v>1.3427582530647013</v>
      </c>
      <c r="R6528" s="47">
        <f t="shared" ca="1" si="818"/>
        <v>0.28430370483578182</v>
      </c>
      <c r="S6528" s="97">
        <f t="shared" ca="1" si="823"/>
        <v>0.55791224360411673</v>
      </c>
      <c r="V6528">
        <v>6511</v>
      </c>
      <c r="W6528" s="46">
        <v>0.83567110692160296</v>
      </c>
    </row>
    <row r="6529" spans="10:23">
      <c r="J6529">
        <v>6512</v>
      </c>
      <c r="K6529" s="93">
        <f t="shared" ca="1" si="819"/>
        <v>0.92215442003728465</v>
      </c>
      <c r="L6529" s="93">
        <f t="shared" ca="1" si="819"/>
        <v>2.0507463613148778</v>
      </c>
      <c r="M6529" s="93">
        <f t="shared" ca="1" si="820"/>
        <v>0.92215442003728465</v>
      </c>
      <c r="N6529" s="101">
        <f t="shared" ca="1" si="816"/>
        <v>2.2375439412229827</v>
      </c>
      <c r="O6529" s="46">
        <f t="shared" ca="1" si="821"/>
        <v>0.65130859711291667</v>
      </c>
      <c r="P6529" s="46">
        <f t="shared" ca="1" si="822"/>
        <v>0.48579595439655932</v>
      </c>
      <c r="Q6529" s="47">
        <f t="shared" ca="1" si="817"/>
        <v>0.98233388254563136</v>
      </c>
      <c r="R6529" s="47">
        <f t="shared" ca="1" si="818"/>
        <v>0.5112168206985539</v>
      </c>
      <c r="S6529" s="97">
        <f t="shared" ca="1" si="823"/>
        <v>0.58126270890573528</v>
      </c>
      <c r="V6529">
        <v>6512</v>
      </c>
      <c r="W6529" s="46">
        <v>0.70585551762134302</v>
      </c>
    </row>
    <row r="6530" spans="10:23">
      <c r="J6530">
        <v>6513</v>
      </c>
      <c r="K6530" s="93">
        <f t="shared" ca="1" si="819"/>
        <v>-0.10230691238815232</v>
      </c>
      <c r="L6530" s="93">
        <f t="shared" ca="1" si="819"/>
        <v>1.0606444778971933</v>
      </c>
      <c r="M6530" s="93">
        <f t="shared" ca="1" si="820"/>
        <v>-0.10230691238815232</v>
      </c>
      <c r="N6530" s="101">
        <f t="shared" ca="1" si="816"/>
        <v>0.97304330487900281</v>
      </c>
      <c r="O6530" s="46">
        <f t="shared" ca="1" si="821"/>
        <v>0.28355825333947571</v>
      </c>
      <c r="P6530" s="46">
        <f t="shared" ca="1" si="822"/>
        <v>0.30192078250983884</v>
      </c>
      <c r="Q6530" s="47">
        <f t="shared" ca="1" si="817"/>
        <v>0.24683319499874945</v>
      </c>
      <c r="R6530" s="47">
        <f t="shared" ca="1" si="818"/>
        <v>0.3067565645917576</v>
      </c>
      <c r="S6530" s="97">
        <f t="shared" ca="1" si="823"/>
        <v>0.29515740896561665</v>
      </c>
      <c r="V6530">
        <v>6513</v>
      </c>
      <c r="W6530" s="46">
        <v>-0.37484866331331901</v>
      </c>
    </row>
    <row r="6531" spans="10:23">
      <c r="J6531">
        <v>6514</v>
      </c>
      <c r="K6531" s="93">
        <f t="shared" ca="1" si="819"/>
        <v>1.2316766796341621</v>
      </c>
      <c r="L6531" s="93">
        <f t="shared" ca="1" si="819"/>
        <v>2.6492951639389011E-2</v>
      </c>
      <c r="M6531" s="93">
        <f t="shared" ca="1" si="820"/>
        <v>1.2316766796341621</v>
      </c>
      <c r="N6531" s="101">
        <f t="shared" ca="1" si="816"/>
        <v>0.41681833714534844</v>
      </c>
      <c r="O6531" s="46">
        <f t="shared" ca="1" si="821"/>
        <v>0.76241763926953565</v>
      </c>
      <c r="P6531" s="46">
        <f t="shared" ca="1" si="822"/>
        <v>0.54135047547486881</v>
      </c>
      <c r="Q6531" s="47">
        <f t="shared" ca="1" si="817"/>
        <v>1.2045519668588693</v>
      </c>
      <c r="R6531" s="47">
        <f t="shared" ca="1" si="818"/>
        <v>0.21681916473039381</v>
      </c>
      <c r="S6531" s="97">
        <f t="shared" ca="1" si="823"/>
        <v>0.48961840199996476</v>
      </c>
      <c r="V6531">
        <v>6514</v>
      </c>
      <c r="W6531" s="46">
        <v>0.24714020085107199</v>
      </c>
    </row>
    <row r="6532" spans="10:23">
      <c r="J6532">
        <v>6515</v>
      </c>
      <c r="K6532" s="93">
        <f t="shared" ca="1" si="819"/>
        <v>-0.60072595341400581</v>
      </c>
      <c r="L6532" s="93">
        <f t="shared" ca="1" si="819"/>
        <v>0.34821919237139948</v>
      </c>
      <c r="M6532" s="93">
        <f t="shared" ca="1" si="820"/>
        <v>-0.60072595341400581</v>
      </c>
      <c r="N6532" s="101">
        <f t="shared" ca="1" si="816"/>
        <v>0.13909643244615102</v>
      </c>
      <c r="O6532" s="46">
        <f t="shared" ca="1" si="821"/>
        <v>0.10464103325608423</v>
      </c>
      <c r="P6532" s="46">
        <f t="shared" ca="1" si="822"/>
        <v>0.21246217246814308</v>
      </c>
      <c r="Q6532" s="47">
        <f t="shared" ca="1" si="817"/>
        <v>-0.1110012451680335</v>
      </c>
      <c r="R6532" s="47">
        <f t="shared" ca="1" si="818"/>
        <v>0.17191361851774759</v>
      </c>
      <c r="S6532" s="97">
        <f t="shared" ca="1" si="823"/>
        <v>0.13827732588691591</v>
      </c>
      <c r="V6532">
        <v>6515</v>
      </c>
      <c r="W6532" s="46">
        <v>-1.3984444606411199E-2</v>
      </c>
    </row>
    <row r="6533" spans="10:23">
      <c r="J6533">
        <v>6516</v>
      </c>
      <c r="K6533" s="93">
        <f t="shared" ca="1" si="819"/>
        <v>-0.61593553306446547</v>
      </c>
      <c r="L6533" s="93">
        <f t="shared" ca="1" si="819"/>
        <v>0.41421031535929909</v>
      </c>
      <c r="M6533" s="93">
        <f t="shared" ca="1" si="820"/>
        <v>-0.61593553306446547</v>
      </c>
      <c r="N6533" s="101">
        <f t="shared" ca="1" si="816"/>
        <v>0.19682451918547622</v>
      </c>
      <c r="O6533" s="46">
        <f t="shared" ca="1" si="821"/>
        <v>9.9181258476821715E-2</v>
      </c>
      <c r="P6533" s="46">
        <f t="shared" ca="1" si="822"/>
        <v>0.20973228507851183</v>
      </c>
      <c r="Q6533" s="47">
        <f t="shared" ca="1" si="817"/>
        <v>-0.12192079472655853</v>
      </c>
      <c r="R6533" s="47">
        <f t="shared" ca="1" si="818"/>
        <v>0.18124781658774919</v>
      </c>
      <c r="S6533" s="97">
        <f t="shared" ca="1" si="823"/>
        <v>0.14021453753228547</v>
      </c>
      <c r="V6533">
        <v>6516</v>
      </c>
      <c r="W6533" s="46">
        <v>6.2575427235682601E-2</v>
      </c>
    </row>
    <row r="6534" spans="10:23">
      <c r="J6534">
        <v>6517</v>
      </c>
      <c r="K6534" s="93">
        <f t="shared" ca="1" si="819"/>
        <v>-0.36527356314446258</v>
      </c>
      <c r="L6534" s="93">
        <f t="shared" ca="1" si="819"/>
        <v>0.70160203778522123</v>
      </c>
      <c r="M6534" s="93">
        <f t="shared" ca="1" si="820"/>
        <v>-0.36527356314446258</v>
      </c>
      <c r="N6534" s="101">
        <f t="shared" ca="1" si="816"/>
        <v>0.54901190933032229</v>
      </c>
      <c r="O6534" s="46">
        <f t="shared" ca="1" si="821"/>
        <v>0.18916125351554922</v>
      </c>
      <c r="P6534" s="46">
        <f t="shared" ca="1" si="822"/>
        <v>0.2547222825978756</v>
      </c>
      <c r="Q6534" s="47">
        <f t="shared" ca="1" si="817"/>
        <v>5.8039195350896466E-2</v>
      </c>
      <c r="R6534" s="47">
        <f t="shared" ca="1" si="818"/>
        <v>0.23819387253817981</v>
      </c>
      <c r="S6534" s="97">
        <f t="shared" ca="1" si="823"/>
        <v>0.21367756302686453</v>
      </c>
      <c r="V6534">
        <v>6517</v>
      </c>
      <c r="W6534" s="46">
        <v>0.39521589216849801</v>
      </c>
    </row>
    <row r="6535" spans="10:23">
      <c r="J6535">
        <v>6518</v>
      </c>
      <c r="K6535" s="93">
        <f t="shared" ca="1" si="819"/>
        <v>1.154889166212591E-2</v>
      </c>
      <c r="L6535" s="93">
        <f t="shared" ca="1" si="819"/>
        <v>-0.9161171917021127</v>
      </c>
      <c r="M6535" s="93">
        <f t="shared" ca="1" si="820"/>
        <v>1.154889166212591E-2</v>
      </c>
      <c r="N6535" s="101">
        <f t="shared" ca="1" si="816"/>
        <v>-0.86488250122567389</v>
      </c>
      <c r="O6535" s="46">
        <f t="shared" ca="1" si="821"/>
        <v>0.32442901122446283</v>
      </c>
      <c r="P6535" s="46">
        <f t="shared" ca="1" si="822"/>
        <v>0.32235616145233242</v>
      </c>
      <c r="Q6535" s="47">
        <f t="shared" ca="1" si="817"/>
        <v>0.32857471076872374</v>
      </c>
      <c r="R6535" s="47">
        <f t="shared" ca="1" si="818"/>
        <v>9.5777651346503068E-3</v>
      </c>
      <c r="S6535" s="97">
        <f t="shared" ca="1" si="823"/>
        <v>0.16700338817955657</v>
      </c>
      <c r="V6535">
        <v>6518</v>
      </c>
      <c r="W6535" s="46">
        <v>0.21743571907279499</v>
      </c>
    </row>
    <row r="6536" spans="10:23">
      <c r="J6536">
        <v>6519</v>
      </c>
      <c r="K6536" s="93">
        <f t="shared" ca="1" si="819"/>
        <v>0.53485879246956847</v>
      </c>
      <c r="L6536" s="93">
        <f t="shared" ca="1" si="819"/>
        <v>0.7763892216058782</v>
      </c>
      <c r="M6536" s="93">
        <f t="shared" ca="1" si="820"/>
        <v>0.53485879246956847</v>
      </c>
      <c r="N6536" s="101">
        <f t="shared" ca="1" si="816"/>
        <v>0.90617866331500752</v>
      </c>
      <c r="O6536" s="46">
        <f t="shared" ca="1" si="821"/>
        <v>0.51228129010585155</v>
      </c>
      <c r="P6536" s="46">
        <f t="shared" ca="1" si="822"/>
        <v>0.41628230089302676</v>
      </c>
      <c r="Q6536" s="47">
        <f t="shared" ca="1" si="817"/>
        <v>0.70427926853150125</v>
      </c>
      <c r="R6536" s="47">
        <f t="shared" ca="1" si="818"/>
        <v>0.29594505422495326</v>
      </c>
      <c r="S6536" s="97">
        <f t="shared" ca="1" si="823"/>
        <v>0.40411317216540243</v>
      </c>
      <c r="V6536">
        <v>6519</v>
      </c>
      <c r="W6536" s="46">
        <v>0.63389904162660304</v>
      </c>
    </row>
    <row r="6537" spans="10:23">
      <c r="J6537">
        <v>6520</v>
      </c>
      <c r="K6537" s="93">
        <f t="shared" ca="1" si="819"/>
        <v>0.49702052578912675</v>
      </c>
      <c r="L6537" s="93">
        <f t="shared" ca="1" si="819"/>
        <v>0.45247998098277004</v>
      </c>
      <c r="M6537" s="93">
        <f t="shared" ca="1" si="820"/>
        <v>0.49702052578912675</v>
      </c>
      <c r="N6537" s="101">
        <f t="shared" ca="1" si="816"/>
        <v>0.58705234012960783</v>
      </c>
      <c r="O6537" s="46">
        <f t="shared" ca="1" si="821"/>
        <v>0.49869850748722466</v>
      </c>
      <c r="P6537" s="46">
        <f t="shared" ca="1" si="822"/>
        <v>0.40949090958371331</v>
      </c>
      <c r="Q6537" s="47">
        <f t="shared" ca="1" si="817"/>
        <v>0.67711370329424736</v>
      </c>
      <c r="R6537" s="47">
        <f t="shared" ca="1" si="818"/>
        <v>0.24434472450304906</v>
      </c>
      <c r="S6537" s="97">
        <f t="shared" ca="1" si="823"/>
        <v>0.37152161599513689</v>
      </c>
      <c r="V6537">
        <v>6520</v>
      </c>
      <c r="W6537" s="46">
        <v>1.6667128631580801</v>
      </c>
    </row>
    <row r="6538" spans="10:23">
      <c r="J6538">
        <v>6521</v>
      </c>
      <c r="K6538" s="93">
        <f t="shared" ca="1" si="819"/>
        <v>-1.2628158267575209</v>
      </c>
      <c r="L6538" s="93">
        <f t="shared" ca="1" si="819"/>
        <v>-1.3732459866005686</v>
      </c>
      <c r="M6538" s="93">
        <f t="shared" ca="1" si="820"/>
        <v>-1.2628158267575209</v>
      </c>
      <c r="N6538" s="101">
        <f t="shared" ca="1" si="816"/>
        <v>-1.7035551955747519</v>
      </c>
      <c r="O6538" s="46">
        <f t="shared" ca="1" si="821"/>
        <v>-0.13302901911625659</v>
      </c>
      <c r="P6538" s="46">
        <f t="shared" ca="1" si="822"/>
        <v>9.362714628197269E-2</v>
      </c>
      <c r="Q6538" s="47">
        <f t="shared" ca="1" si="817"/>
        <v>-0.58634134991271514</v>
      </c>
      <c r="R6538" s="47">
        <f t="shared" ca="1" si="818"/>
        <v>-0.12602931085083241</v>
      </c>
      <c r="S6538" s="97">
        <f t="shared" ca="1" si="823"/>
        <v>-0.1295291649835445</v>
      </c>
      <c r="V6538">
        <v>6521</v>
      </c>
      <c r="W6538" s="46">
        <v>-0.14061315756190401</v>
      </c>
    </row>
    <row r="6539" spans="10:23">
      <c r="J6539">
        <v>6522</v>
      </c>
      <c r="K6539" s="93">
        <f t="shared" ca="1" si="819"/>
        <v>-0.62765830545314427</v>
      </c>
      <c r="L6539" s="93">
        <f t="shared" ca="1" si="819"/>
        <v>-1.3625066487478663</v>
      </c>
      <c r="M6539" s="93">
        <f t="shared" ca="1" si="820"/>
        <v>-0.62765830545314427</v>
      </c>
      <c r="N6539" s="101">
        <f t="shared" ca="1" si="816"/>
        <v>-1.4913790692468936</v>
      </c>
      <c r="O6539" s="46">
        <f t="shared" ca="1" si="821"/>
        <v>9.4973141059927213E-2</v>
      </c>
      <c r="P6539" s="46">
        <f t="shared" ca="1" si="822"/>
        <v>0.20762822637006459</v>
      </c>
      <c r="Q6539" s="47">
        <f t="shared" ca="1" si="817"/>
        <v>-0.13033702956034754</v>
      </c>
      <c r="R6539" s="47">
        <f t="shared" ca="1" si="818"/>
        <v>-9.17220247318076E-2</v>
      </c>
      <c r="S6539" s="97">
        <f t="shared" ca="1" si="823"/>
        <v>1.6255581640598066E-3</v>
      </c>
      <c r="V6539">
        <v>6522</v>
      </c>
      <c r="W6539" s="46">
        <v>0.51398340548018595</v>
      </c>
    </row>
    <row r="6540" spans="10:23">
      <c r="J6540">
        <v>6523</v>
      </c>
      <c r="K6540" s="93">
        <f t="shared" ca="1" si="819"/>
        <v>-0.47241425488365235</v>
      </c>
      <c r="L6540" s="93">
        <f t="shared" ca="1" si="819"/>
        <v>-1.1082613112570181</v>
      </c>
      <c r="M6540" s="93">
        <f t="shared" ca="1" si="820"/>
        <v>-0.47241425488365235</v>
      </c>
      <c r="N6540" s="101">
        <f t="shared" ca="1" si="816"/>
        <v>-1.2009622483308566</v>
      </c>
      <c r="O6540" s="46">
        <f t="shared" ca="1" si="821"/>
        <v>0.15070101595252824</v>
      </c>
      <c r="P6540" s="46">
        <f t="shared" ca="1" si="822"/>
        <v>0.23549216381636512</v>
      </c>
      <c r="Q6540" s="47">
        <f t="shared" ca="1" si="817"/>
        <v>-1.8881279775145476E-2</v>
      </c>
      <c r="R6540" s="47">
        <f t="shared" ca="1" si="818"/>
        <v>-4.4763805909637078E-2</v>
      </c>
      <c r="S6540" s="97">
        <f t="shared" ca="1" si="823"/>
        <v>5.2968605021445583E-2</v>
      </c>
      <c r="V6540">
        <v>6523</v>
      </c>
      <c r="W6540" s="46">
        <v>-0.402631442547635</v>
      </c>
    </row>
    <row r="6541" spans="10:23">
      <c r="J6541">
        <v>6524</v>
      </c>
      <c r="K6541" s="93">
        <f t="shared" ca="1" si="819"/>
        <v>1.0118892637455623</v>
      </c>
      <c r="L6541" s="93">
        <f t="shared" ca="1" si="819"/>
        <v>0.44014681131788108</v>
      </c>
      <c r="M6541" s="93">
        <f t="shared" ca="1" si="820"/>
        <v>1.0118892637455623</v>
      </c>
      <c r="N6541" s="101">
        <f t="shared" ca="1" si="816"/>
        <v>0.73909927835327938</v>
      </c>
      <c r="O6541" s="46">
        <f t="shared" ca="1" si="821"/>
        <v>0.68352066659537025</v>
      </c>
      <c r="P6541" s="46">
        <f t="shared" ca="1" si="822"/>
        <v>0.50190198913778605</v>
      </c>
      <c r="Q6541" s="47">
        <f t="shared" ca="1" si="817"/>
        <v>1.0467580215105385</v>
      </c>
      <c r="R6541" s="47">
        <f t="shared" ca="1" si="818"/>
        <v>0.26892957249438643</v>
      </c>
      <c r="S6541" s="97">
        <f t="shared" ca="1" si="823"/>
        <v>0.47622511954487834</v>
      </c>
      <c r="V6541">
        <v>6524</v>
      </c>
      <c r="W6541" s="46">
        <v>0.184109231669252</v>
      </c>
    </row>
    <row r="6542" spans="10:23">
      <c r="J6542">
        <v>6525</v>
      </c>
      <c r="K6542" s="93">
        <f t="shared" ca="1" si="819"/>
        <v>1.8431585426495329</v>
      </c>
      <c r="L6542" s="93">
        <f t="shared" ca="1" si="819"/>
        <v>-1.320852107338836</v>
      </c>
      <c r="M6542" s="93">
        <f t="shared" ca="1" si="820"/>
        <v>1.8431585426495329</v>
      </c>
      <c r="N6542" s="101">
        <f t="shared" ca="1" si="816"/>
        <v>-0.66611191176171669</v>
      </c>
      <c r="O6542" s="46">
        <f t="shared" ca="1" si="821"/>
        <v>0.9819209608861118</v>
      </c>
      <c r="P6542" s="46">
        <f t="shared" ca="1" si="822"/>
        <v>0.65110213628315683</v>
      </c>
      <c r="Q6542" s="47">
        <f t="shared" ca="1" si="817"/>
        <v>1.6435586100920216</v>
      </c>
      <c r="R6542" s="47">
        <f t="shared" ca="1" si="818"/>
        <v>4.1717476622501332E-2</v>
      </c>
      <c r="S6542" s="97">
        <f t="shared" ca="1" si="823"/>
        <v>0.51181921875430658</v>
      </c>
      <c r="V6542">
        <v>6525</v>
      </c>
      <c r="W6542" s="46">
        <v>0.88316289569509698</v>
      </c>
    </row>
    <row r="6543" spans="10:23">
      <c r="J6543">
        <v>6526</v>
      </c>
      <c r="K6543" s="93">
        <f t="shared" ca="1" si="819"/>
        <v>-1.0612490593725687</v>
      </c>
      <c r="L6543" s="93">
        <f t="shared" ca="1" si="819"/>
        <v>-0.6434468427649398</v>
      </c>
      <c r="M6543" s="93">
        <f t="shared" ca="1" si="820"/>
        <v>-1.0612490593725687</v>
      </c>
      <c r="N6543" s="101">
        <f t="shared" ca="1" si="816"/>
        <v>-0.94754214265350145</v>
      </c>
      <c r="O6543" s="46">
        <f t="shared" ca="1" si="821"/>
        <v>-6.0672703018291585E-2</v>
      </c>
      <c r="P6543" s="46">
        <f t="shared" ca="1" si="822"/>
        <v>0.12980530433095519</v>
      </c>
      <c r="Q6543" s="47">
        <f t="shared" ca="1" si="817"/>
        <v>-0.44162871771678514</v>
      </c>
      <c r="R6543" s="47">
        <f t="shared" ca="1" si="818"/>
        <v>-3.7876780848121183E-3</v>
      </c>
      <c r="S6543" s="97">
        <f t="shared" ca="1" si="823"/>
        <v>-3.2230190551551852E-2</v>
      </c>
      <c r="V6543">
        <v>6526</v>
      </c>
      <c r="W6543" s="46">
        <v>0.31554234342724702</v>
      </c>
    </row>
    <row r="6544" spans="10:23">
      <c r="J6544">
        <v>6527</v>
      </c>
      <c r="K6544" s="93">
        <f t="shared" ca="1" si="819"/>
        <v>-0.31639238114496809</v>
      </c>
      <c r="L6544" s="93">
        <f t="shared" ca="1" si="819"/>
        <v>1.506831339878919</v>
      </c>
      <c r="M6544" s="93">
        <f t="shared" ca="1" si="820"/>
        <v>-0.31639238114496809</v>
      </c>
      <c r="N6544" s="101">
        <f t="shared" ca="1" si="816"/>
        <v>1.3279815857349546</v>
      </c>
      <c r="O6544" s="46">
        <f t="shared" ca="1" si="821"/>
        <v>0.20670810561762654</v>
      </c>
      <c r="P6544" s="46">
        <f t="shared" ca="1" si="822"/>
        <v>0.26349570864891425</v>
      </c>
      <c r="Q6544" s="47">
        <f t="shared" ca="1" si="817"/>
        <v>9.3132899555051135E-2</v>
      </c>
      <c r="R6544" s="47">
        <f t="shared" ca="1" si="818"/>
        <v>0.3641474189101358</v>
      </c>
      <c r="S6544" s="97">
        <f t="shared" ca="1" si="823"/>
        <v>0.28542776226388117</v>
      </c>
      <c r="V6544">
        <v>6527</v>
      </c>
      <c r="W6544" s="46">
        <v>-3.1491262383559801E-2</v>
      </c>
    </row>
    <row r="6545" spans="10:23">
      <c r="J6545">
        <v>6528</v>
      </c>
      <c r="K6545" s="93">
        <f t="shared" ca="1" si="819"/>
        <v>-1.0855140034852346</v>
      </c>
      <c r="L6545" s="93">
        <f t="shared" ca="1" si="819"/>
        <v>4.3613266556215273E-2</v>
      </c>
      <c r="M6545" s="93">
        <f t="shared" ca="1" si="820"/>
        <v>-1.0855140034852346</v>
      </c>
      <c r="N6545" s="101">
        <f t="shared" ca="1" si="816"/>
        <v>-0.30386880031369828</v>
      </c>
      <c r="O6545" s="46">
        <f t="shared" ca="1" si="821"/>
        <v>-6.93830771989839E-2</v>
      </c>
      <c r="P6545" s="46">
        <f t="shared" ca="1" si="822"/>
        <v>0.12545011724060903</v>
      </c>
      <c r="Q6545" s="47">
        <f t="shared" ca="1" si="817"/>
        <v>-0.45904946607816977</v>
      </c>
      <c r="R6545" s="47">
        <f t="shared" ca="1" si="818"/>
        <v>0.10028946718608456</v>
      </c>
      <c r="S6545" s="97">
        <f t="shared" ca="1" si="823"/>
        <v>1.5453194993550329E-2</v>
      </c>
      <c r="V6545">
        <v>6528</v>
      </c>
      <c r="W6545" s="46">
        <v>1.6963349591487999</v>
      </c>
    </row>
    <row r="6546" spans="10:23">
      <c r="J6546">
        <v>6529</v>
      </c>
      <c r="K6546" s="93">
        <f t="shared" ca="1" si="819"/>
        <v>0.18732765902277623</v>
      </c>
      <c r="L6546" s="93">
        <f t="shared" ca="1" si="819"/>
        <v>1.4339844091401404</v>
      </c>
      <c r="M6546" s="93">
        <f t="shared" ca="1" si="820"/>
        <v>0.18732765902277623</v>
      </c>
      <c r="N6546" s="101">
        <f t="shared" ref="N6546:N6609" ca="1" si="824">$N$2*K6546+SQRT(1-$N$2^2)*L6546</f>
        <v>1.4191109084283249</v>
      </c>
      <c r="O6546" s="46">
        <f t="shared" ca="1" si="821"/>
        <v>0.38752822256502922</v>
      </c>
      <c r="P6546" s="46">
        <f t="shared" ca="1" si="822"/>
        <v>0.35390576712261557</v>
      </c>
      <c r="Q6546" s="47">
        <f t="shared" ref="Q6546:Q6609" ca="1" si="825">$K$2+K6546*$S$3</f>
        <v>0.45477313344985648</v>
      </c>
      <c r="R6546" s="47">
        <f t="shared" ref="R6546:R6609" ca="1" si="826">$L$2+$L$3*N6546</f>
        <v>0.37888234598031628</v>
      </c>
      <c r="S6546" s="97">
        <f t="shared" ca="1" si="823"/>
        <v>0.38320528427267275</v>
      </c>
      <c r="V6546">
        <v>6529</v>
      </c>
      <c r="W6546" s="46">
        <v>0.50746832746996395</v>
      </c>
    </row>
    <row r="6547" spans="10:23">
      <c r="J6547">
        <v>6530</v>
      </c>
      <c r="K6547" s="93">
        <f t="shared" ref="K6547:L6610" ca="1" si="827">_xlfn.NORM.S.INV(RAND())</f>
        <v>-1.2925265309867808</v>
      </c>
      <c r="L6547" s="93">
        <f t="shared" ca="1" si="827"/>
        <v>2.2439822816920878</v>
      </c>
      <c r="M6547" s="93">
        <f t="shared" ref="M6547:M6610" ca="1" si="828">K6547</f>
        <v>-1.2925265309867808</v>
      </c>
      <c r="N6547" s="101">
        <f t="shared" ca="1" si="824"/>
        <v>1.7164294429482265</v>
      </c>
      <c r="O6547" s="46">
        <f t="shared" ref="O6547:O6610" ca="1" si="829">$K$2+K6547*$K$3</f>
        <v>-0.14369425493164217</v>
      </c>
      <c r="P6547" s="46">
        <f t="shared" ref="P6547:P6610" ca="1" si="830">$K$2+K6547*$R$3</f>
        <v>8.8294528374279896E-2</v>
      </c>
      <c r="Q6547" s="47">
        <f t="shared" ca="1" si="825"/>
        <v>-0.60767182154348631</v>
      </c>
      <c r="R6547" s="47">
        <f t="shared" ca="1" si="826"/>
        <v>0.42695652005823259</v>
      </c>
      <c r="S6547" s="97">
        <f t="shared" ref="S6547:S6610" ca="1" si="831">AVERAGE(R6547,O6547)</f>
        <v>0.14163113256329521</v>
      </c>
      <c r="V6547">
        <v>6530</v>
      </c>
      <c r="W6547" s="46">
        <v>0.35678024382503098</v>
      </c>
    </row>
    <row r="6548" spans="10:23">
      <c r="J6548">
        <v>6531</v>
      </c>
      <c r="K6548" s="93">
        <f t="shared" ca="1" si="827"/>
        <v>7.9374752061904114E-2</v>
      </c>
      <c r="L6548" s="93">
        <f t="shared" ca="1" si="827"/>
        <v>0.88776524965137615</v>
      </c>
      <c r="M6548" s="93">
        <f t="shared" ca="1" si="828"/>
        <v>7.9374752061904114E-2</v>
      </c>
      <c r="N6548" s="101">
        <f t="shared" ca="1" si="824"/>
        <v>0.86691826006579542</v>
      </c>
      <c r="O6548" s="46">
        <f t="shared" ca="1" si="829"/>
        <v>0.34877642453258129</v>
      </c>
      <c r="P6548" s="46">
        <f t="shared" ca="1" si="830"/>
        <v>0.33452986810639163</v>
      </c>
      <c r="Q6548" s="47">
        <f t="shared" ca="1" si="825"/>
        <v>0.37726953738496066</v>
      </c>
      <c r="R6548" s="47">
        <f t="shared" ca="1" si="826"/>
        <v>0.28959694187730045</v>
      </c>
      <c r="S6548" s="97">
        <f t="shared" ca="1" si="831"/>
        <v>0.31918668320494087</v>
      </c>
      <c r="V6548">
        <v>6531</v>
      </c>
      <c r="W6548" s="46">
        <v>0.29386129011141399</v>
      </c>
    </row>
    <row r="6549" spans="10:23">
      <c r="J6549">
        <v>6532</v>
      </c>
      <c r="K6549" s="93">
        <f t="shared" ca="1" si="827"/>
        <v>-1.2067302390792169</v>
      </c>
      <c r="L6549" s="93">
        <f t="shared" ca="1" si="827"/>
        <v>1.1077557043742532</v>
      </c>
      <c r="M6549" s="93">
        <f t="shared" ca="1" si="828"/>
        <v>-1.2067302390792169</v>
      </c>
      <c r="N6549" s="101">
        <f t="shared" ca="1" si="824"/>
        <v>0.66647727257516109</v>
      </c>
      <c r="O6549" s="46">
        <f t="shared" ca="1" si="829"/>
        <v>-0.11289600531025928</v>
      </c>
      <c r="P6549" s="46">
        <f t="shared" ca="1" si="830"/>
        <v>0.10369365318497134</v>
      </c>
      <c r="Q6549" s="47">
        <f t="shared" ca="1" si="825"/>
        <v>-0.54607532230072053</v>
      </c>
      <c r="R6549" s="47">
        <f t="shared" ca="1" si="826"/>
        <v>0.25718713957374045</v>
      </c>
      <c r="S6549" s="97">
        <f t="shared" ca="1" si="831"/>
        <v>7.2145567131740584E-2</v>
      </c>
      <c r="V6549">
        <v>6532</v>
      </c>
      <c r="W6549" s="46">
        <v>7.29177666364067E-3</v>
      </c>
    </row>
    <row r="6550" spans="10:23">
      <c r="J6550">
        <v>6533</v>
      </c>
      <c r="K6550" s="93">
        <f t="shared" ca="1" si="827"/>
        <v>-0.10444721157467585</v>
      </c>
      <c r="L6550" s="93">
        <f t="shared" ca="1" si="827"/>
        <v>0.94745677567513942</v>
      </c>
      <c r="M6550" s="93">
        <f t="shared" ca="1" si="828"/>
        <v>-0.10444721157467585</v>
      </c>
      <c r="N6550" s="101">
        <f t="shared" ca="1" si="824"/>
        <v>0.86505128413729959</v>
      </c>
      <c r="O6550" s="46">
        <f t="shared" ca="1" si="829"/>
        <v>0.28278995127017403</v>
      </c>
      <c r="P6550" s="46">
        <f t="shared" ca="1" si="830"/>
        <v>0.301536631475188</v>
      </c>
      <c r="Q6550" s="47">
        <f t="shared" ca="1" si="825"/>
        <v>0.24529659086014605</v>
      </c>
      <c r="R6550" s="47">
        <f t="shared" ca="1" si="826"/>
        <v>0.28929506589122811</v>
      </c>
      <c r="S6550" s="97">
        <f t="shared" ca="1" si="831"/>
        <v>0.28604250858070107</v>
      </c>
      <c r="V6550">
        <v>6533</v>
      </c>
      <c r="W6550" s="46">
        <v>0.756293423888313</v>
      </c>
    </row>
    <row r="6551" spans="10:23">
      <c r="J6551">
        <v>6534</v>
      </c>
      <c r="K6551" s="93">
        <f t="shared" ca="1" si="827"/>
        <v>-0.23589671445505161</v>
      </c>
      <c r="L6551" s="93">
        <f t="shared" ca="1" si="827"/>
        <v>-7.3547465320058084E-2</v>
      </c>
      <c r="M6551" s="93">
        <f t="shared" ca="1" si="828"/>
        <v>-0.23589671445505161</v>
      </c>
      <c r="N6551" s="101">
        <f t="shared" ca="1" si="824"/>
        <v>-0.14474956261742311</v>
      </c>
      <c r="O6551" s="46">
        <f t="shared" ca="1" si="829"/>
        <v>0.23560359260238656</v>
      </c>
      <c r="P6551" s="46">
        <f t="shared" ca="1" si="830"/>
        <v>0.27794345214129423</v>
      </c>
      <c r="Q6551" s="47">
        <f t="shared" ca="1" si="825"/>
        <v>0.15092387352457115</v>
      </c>
      <c r="R6551" s="47">
        <f t="shared" ca="1" si="826"/>
        <v>0.12601785288699024</v>
      </c>
      <c r="S6551" s="97">
        <f t="shared" ca="1" si="831"/>
        <v>0.1808107227446884</v>
      </c>
      <c r="V6551">
        <v>6534</v>
      </c>
      <c r="W6551" s="46">
        <v>0.60673331039770995</v>
      </c>
    </row>
    <row r="6552" spans="10:23">
      <c r="J6552">
        <v>6535</v>
      </c>
      <c r="K6552" s="93">
        <f t="shared" ca="1" si="827"/>
        <v>9.9072671160713083E-2</v>
      </c>
      <c r="L6552" s="93">
        <f t="shared" ca="1" si="827"/>
        <v>1.7288606901805714</v>
      </c>
      <c r="M6552" s="93">
        <f t="shared" ca="1" si="828"/>
        <v>9.9072671160713083E-2</v>
      </c>
      <c r="N6552" s="101">
        <f t="shared" ca="1" si="824"/>
        <v>1.670611087057488</v>
      </c>
      <c r="O6552" s="46">
        <f t="shared" ca="1" si="829"/>
        <v>0.35584737615459938</v>
      </c>
      <c r="P6552" s="46">
        <f t="shared" ca="1" si="830"/>
        <v>0.33806534391740067</v>
      </c>
      <c r="Q6552" s="47">
        <f t="shared" ca="1" si="825"/>
        <v>0.3914114406289968</v>
      </c>
      <c r="R6552" s="47">
        <f t="shared" ca="1" si="826"/>
        <v>0.41954803602069324</v>
      </c>
      <c r="S6552" s="97">
        <f t="shared" ca="1" si="831"/>
        <v>0.38769770608764631</v>
      </c>
      <c r="V6552">
        <v>6535</v>
      </c>
      <c r="W6552" s="46">
        <v>0.73898285640745698</v>
      </c>
    </row>
    <row r="6553" spans="10:23">
      <c r="J6553">
        <v>6536</v>
      </c>
      <c r="K6553" s="93">
        <f t="shared" ca="1" si="827"/>
        <v>-0.77204538729225702</v>
      </c>
      <c r="L6553" s="93">
        <f t="shared" ca="1" si="827"/>
        <v>-1.0964054000733716</v>
      </c>
      <c r="M6553" s="93">
        <f t="shared" ca="1" si="828"/>
        <v>-0.77204538729225702</v>
      </c>
      <c r="N6553" s="101">
        <f t="shared" ca="1" si="824"/>
        <v>-1.2850112801740692</v>
      </c>
      <c r="O6553" s="46">
        <f t="shared" ca="1" si="829"/>
        <v>4.3142586501986102E-2</v>
      </c>
      <c r="P6553" s="46">
        <f t="shared" ca="1" si="830"/>
        <v>0.18171294909109403</v>
      </c>
      <c r="Q6553" s="47">
        <f t="shared" ca="1" si="825"/>
        <v>-0.23399813867622976</v>
      </c>
      <c r="R6553" s="47">
        <f t="shared" ca="1" si="826"/>
        <v>-5.8353903124516437E-2</v>
      </c>
      <c r="S6553" s="97">
        <f t="shared" ca="1" si="831"/>
        <v>-7.6056583112651677E-3</v>
      </c>
      <c r="V6553">
        <v>6536</v>
      </c>
      <c r="W6553" s="46">
        <v>0.4670868201269</v>
      </c>
    </row>
    <row r="6554" spans="10:23">
      <c r="J6554">
        <v>6537</v>
      </c>
      <c r="K6554" s="93">
        <f t="shared" ca="1" si="827"/>
        <v>0.78133127661199175</v>
      </c>
      <c r="L6554" s="93">
        <f t="shared" ca="1" si="827"/>
        <v>-8.712315396475892E-2</v>
      </c>
      <c r="M6554" s="93">
        <f t="shared" ca="1" si="828"/>
        <v>0.78133127661199175</v>
      </c>
      <c r="N6554" s="101">
        <f t="shared" ca="1" si="824"/>
        <v>0.16588087647643818</v>
      </c>
      <c r="O6554" s="46">
        <f t="shared" ca="1" si="829"/>
        <v>0.60075738764627995</v>
      </c>
      <c r="P6554" s="46">
        <f t="shared" ca="1" si="830"/>
        <v>0.46052034966324096</v>
      </c>
      <c r="Q6554" s="47">
        <f t="shared" ca="1" si="825"/>
        <v>0.88123146361235793</v>
      </c>
      <c r="R6554" s="47">
        <f t="shared" ca="1" si="826"/>
        <v>0.17624446195800419</v>
      </c>
      <c r="S6554" s="97">
        <f t="shared" ca="1" si="831"/>
        <v>0.38850092480214204</v>
      </c>
      <c r="V6554">
        <v>6537</v>
      </c>
      <c r="W6554" s="46">
        <v>0.592613339791209</v>
      </c>
    </row>
    <row r="6555" spans="10:23">
      <c r="J6555">
        <v>6538</v>
      </c>
      <c r="K6555" s="93">
        <f t="shared" ca="1" si="827"/>
        <v>-0.85756314520091104</v>
      </c>
      <c r="L6555" s="93">
        <f t="shared" ca="1" si="827"/>
        <v>-0.49914348244304929</v>
      </c>
      <c r="M6555" s="93">
        <f t="shared" ca="1" si="828"/>
        <v>-0.85756314520091104</v>
      </c>
      <c r="N6555" s="101">
        <f t="shared" ca="1" si="824"/>
        <v>-0.74595386261502394</v>
      </c>
      <c r="O6555" s="46">
        <f t="shared" ca="1" si="829"/>
        <v>1.244432208317714E-2</v>
      </c>
      <c r="P6555" s="46">
        <f t="shared" ca="1" si="830"/>
        <v>0.16636381688168955</v>
      </c>
      <c r="Q6555" s="47">
        <f t="shared" ca="1" si="825"/>
        <v>-0.29539466751384769</v>
      </c>
      <c r="R6555" s="47">
        <f t="shared" ca="1" si="826"/>
        <v>2.8807632807213032E-2</v>
      </c>
      <c r="S6555" s="97">
        <f t="shared" ca="1" si="831"/>
        <v>2.0625977445195086E-2</v>
      </c>
      <c r="V6555">
        <v>6538</v>
      </c>
      <c r="W6555" s="46">
        <v>-0.36793720930584001</v>
      </c>
    </row>
    <row r="6556" spans="10:23">
      <c r="J6556">
        <v>6539</v>
      </c>
      <c r="K6556" s="93">
        <f t="shared" ca="1" si="827"/>
        <v>-0.98207118678504879</v>
      </c>
      <c r="L6556" s="93">
        <f t="shared" ca="1" si="827"/>
        <v>0.42653894561387912</v>
      </c>
      <c r="M6556" s="93">
        <f t="shared" ca="1" si="828"/>
        <v>-0.98207118678504879</v>
      </c>
      <c r="N6556" s="101">
        <f t="shared" ca="1" si="824"/>
        <v>9.2073734631755888E-2</v>
      </c>
      <c r="O6556" s="46">
        <f t="shared" ca="1" si="829"/>
        <v>-3.2250263886915709E-2</v>
      </c>
      <c r="P6556" s="46">
        <f t="shared" ca="1" si="830"/>
        <v>0.14401652389664313</v>
      </c>
      <c r="Q6556" s="47">
        <f t="shared" ca="1" si="825"/>
        <v>-0.38478383945403338</v>
      </c>
      <c r="R6556" s="47">
        <f t="shared" ca="1" si="826"/>
        <v>0.16431040143613249</v>
      </c>
      <c r="S6556" s="97">
        <f t="shared" ca="1" si="831"/>
        <v>6.6030068774608389E-2</v>
      </c>
      <c r="V6556">
        <v>6539</v>
      </c>
      <c r="W6556" s="46">
        <v>1.4384118049015799</v>
      </c>
    </row>
    <row r="6557" spans="10:23">
      <c r="J6557">
        <v>6540</v>
      </c>
      <c r="K6557" s="93">
        <f t="shared" ca="1" si="827"/>
        <v>-1.4375021488870774</v>
      </c>
      <c r="L6557" s="93">
        <f t="shared" ca="1" si="827"/>
        <v>-0.9848916095944612</v>
      </c>
      <c r="M6557" s="93">
        <f t="shared" ca="1" si="828"/>
        <v>-1.4375021488870774</v>
      </c>
      <c r="N6557" s="101">
        <f t="shared" ca="1" si="824"/>
        <v>-1.3909171089620305</v>
      </c>
      <c r="O6557" s="46">
        <f t="shared" ca="1" si="829"/>
        <v>-0.19573607596882758</v>
      </c>
      <c r="P6557" s="46">
        <f t="shared" ca="1" si="830"/>
        <v>6.2273617855687191E-2</v>
      </c>
      <c r="Q6557" s="47">
        <f t="shared" ca="1" si="825"/>
        <v>-0.71175546361785713</v>
      </c>
      <c r="R6557" s="47">
        <f t="shared" ca="1" si="826"/>
        <v>-7.5478080254071239E-2</v>
      </c>
      <c r="S6557" s="97">
        <f t="shared" ca="1" si="831"/>
        <v>-0.1356070781114494</v>
      </c>
      <c r="V6557">
        <v>6540</v>
      </c>
      <c r="W6557" s="46">
        <v>0.22089613854331699</v>
      </c>
    </row>
    <row r="6558" spans="10:23">
      <c r="J6558">
        <v>6541</v>
      </c>
      <c r="K6558" s="93">
        <f t="shared" ca="1" si="827"/>
        <v>0.85559291601502163</v>
      </c>
      <c r="L6558" s="93">
        <f t="shared" ca="1" si="827"/>
        <v>-1.3826961122612691</v>
      </c>
      <c r="M6558" s="93">
        <f t="shared" ca="1" si="828"/>
        <v>0.85559291601502163</v>
      </c>
      <c r="N6558" s="101">
        <f t="shared" ca="1" si="824"/>
        <v>-1.0388131970606806</v>
      </c>
      <c r="O6558" s="46">
        <f t="shared" ca="1" si="829"/>
        <v>0.6274150491462871</v>
      </c>
      <c r="P6558" s="46">
        <f t="shared" ca="1" si="830"/>
        <v>0.47384918041324453</v>
      </c>
      <c r="Q6558" s="47">
        <f t="shared" ca="1" si="825"/>
        <v>0.93454678661237212</v>
      </c>
      <c r="R6558" s="47">
        <f t="shared" ca="1" si="826"/>
        <v>-1.8545522108666612E-2</v>
      </c>
      <c r="S6558" s="97">
        <f t="shared" ca="1" si="831"/>
        <v>0.30443476351881027</v>
      </c>
      <c r="V6558">
        <v>6541</v>
      </c>
      <c r="W6558" s="46">
        <v>-0.25946255341063401</v>
      </c>
    </row>
    <row r="6559" spans="10:23">
      <c r="J6559">
        <v>6542</v>
      </c>
      <c r="K6559" s="93">
        <f t="shared" ca="1" si="827"/>
        <v>-1.4148018302460217</v>
      </c>
      <c r="L6559" s="93">
        <f t="shared" ca="1" si="827"/>
        <v>-1.2160274367346149</v>
      </c>
      <c r="M6559" s="93">
        <f t="shared" ca="1" si="828"/>
        <v>-1.4148018302460217</v>
      </c>
      <c r="N6559" s="101">
        <f t="shared" ca="1" si="824"/>
        <v>-1.602833890282066</v>
      </c>
      <c r="O6559" s="46">
        <f t="shared" ca="1" si="829"/>
        <v>-0.18758735456784437</v>
      </c>
      <c r="P6559" s="46">
        <f t="shared" ca="1" si="830"/>
        <v>6.6347978556178799E-2</v>
      </c>
      <c r="Q6559" s="47">
        <f t="shared" ca="1" si="825"/>
        <v>-0.6954580208158907</v>
      </c>
      <c r="R6559" s="47">
        <f t="shared" ca="1" si="826"/>
        <v>-0.10974343223309219</v>
      </c>
      <c r="S6559" s="97">
        <f t="shared" ca="1" si="831"/>
        <v>-0.14866539340046828</v>
      </c>
      <c r="V6559">
        <v>6542</v>
      </c>
      <c r="W6559" s="46">
        <v>0.466333201990764</v>
      </c>
    </row>
    <row r="6560" spans="10:23">
      <c r="J6560">
        <v>6543</v>
      </c>
      <c r="K6560" s="93">
        <f t="shared" ca="1" si="827"/>
        <v>-1.7631817786714243</v>
      </c>
      <c r="L6560" s="93">
        <f t="shared" ca="1" si="827"/>
        <v>2.4426999195581751</v>
      </c>
      <c r="M6560" s="93">
        <f t="shared" ca="1" si="828"/>
        <v>-1.7631817786714243</v>
      </c>
      <c r="N6560" s="101">
        <f t="shared" ca="1" si="824"/>
        <v>1.7551513673395216</v>
      </c>
      <c r="O6560" s="46">
        <f t="shared" ca="1" si="829"/>
        <v>-0.31264512077352025</v>
      </c>
      <c r="P6560" s="46">
        <f t="shared" ca="1" si="830"/>
        <v>3.8190954533408594E-3</v>
      </c>
      <c r="Q6560" s="47">
        <f t="shared" ca="1" si="825"/>
        <v>-0.94557355322724246</v>
      </c>
      <c r="R6560" s="47">
        <f t="shared" ca="1" si="826"/>
        <v>0.43321756441870257</v>
      </c>
      <c r="S6560" s="97">
        <f t="shared" ca="1" si="831"/>
        <v>6.0286221822591163E-2</v>
      </c>
      <c r="V6560">
        <v>6543</v>
      </c>
      <c r="W6560" s="46">
        <v>0.54726520167416604</v>
      </c>
    </row>
    <row r="6561" spans="10:23">
      <c r="J6561">
        <v>6544</v>
      </c>
      <c r="K6561" s="93">
        <f t="shared" ca="1" si="827"/>
        <v>0.83040859804702027</v>
      </c>
      <c r="L6561" s="93">
        <f t="shared" ca="1" si="827"/>
        <v>0.47963779342192381</v>
      </c>
      <c r="M6561" s="93">
        <f t="shared" ca="1" si="828"/>
        <v>0.83040859804702027</v>
      </c>
      <c r="N6561" s="101">
        <f t="shared" ca="1" si="824"/>
        <v>0.71882509161044061</v>
      </c>
      <c r="O6561" s="46">
        <f t="shared" ca="1" si="829"/>
        <v>0.61837464781800533</v>
      </c>
      <c r="P6561" s="46">
        <f t="shared" ca="1" si="830"/>
        <v>0.46932897974910365</v>
      </c>
      <c r="Q6561" s="47">
        <f t="shared" ca="1" si="825"/>
        <v>0.91646598395580869</v>
      </c>
      <c r="R6561" s="47">
        <f t="shared" ca="1" si="826"/>
        <v>0.26565138876346878</v>
      </c>
      <c r="S6561" s="97">
        <f t="shared" ca="1" si="831"/>
        <v>0.44201301829073703</v>
      </c>
      <c r="V6561">
        <v>6544</v>
      </c>
      <c r="W6561" s="46">
        <v>0.77740380026901201</v>
      </c>
    </row>
    <row r="6562" spans="10:23">
      <c r="J6562">
        <v>6545</v>
      </c>
      <c r="K6562" s="93">
        <f t="shared" ca="1" si="827"/>
        <v>-1.3137357998091077</v>
      </c>
      <c r="L6562" s="93">
        <f t="shared" ca="1" si="827"/>
        <v>1.2895186138476973</v>
      </c>
      <c r="M6562" s="93">
        <f t="shared" ca="1" si="828"/>
        <v>-1.3137357998091077</v>
      </c>
      <c r="N6562" s="101">
        <f t="shared" ca="1" si="824"/>
        <v>0.80477346244782777</v>
      </c>
      <c r="O6562" s="46">
        <f t="shared" ca="1" si="829"/>
        <v>-0.15130773496619654</v>
      </c>
      <c r="P6562" s="46">
        <f t="shared" ca="1" si="830"/>
        <v>8.4487788357002713E-2</v>
      </c>
      <c r="Q6562" s="47">
        <f t="shared" ca="1" si="825"/>
        <v>-0.62289878161259504</v>
      </c>
      <c r="R6562" s="47">
        <f t="shared" ca="1" si="826"/>
        <v>0.27954859482908417</v>
      </c>
      <c r="S6562" s="97">
        <f t="shared" ca="1" si="831"/>
        <v>6.4120429931443818E-2</v>
      </c>
      <c r="V6562">
        <v>6545</v>
      </c>
      <c r="W6562" s="46">
        <v>-0.26523820393901798</v>
      </c>
    </row>
    <row r="6563" spans="10:23">
      <c r="J6563">
        <v>6546</v>
      </c>
      <c r="K6563" s="93">
        <f t="shared" ca="1" si="827"/>
        <v>0.52867666466842378</v>
      </c>
      <c r="L6563" s="93">
        <f t="shared" ca="1" si="827"/>
        <v>-0.76103298477088366</v>
      </c>
      <c r="M6563" s="93">
        <f t="shared" ca="1" si="828"/>
        <v>0.52867666466842378</v>
      </c>
      <c r="N6563" s="101">
        <f t="shared" ca="1" si="824"/>
        <v>-0.55339153901742399</v>
      </c>
      <c r="O6563" s="46">
        <f t="shared" ca="1" si="829"/>
        <v>0.51006209495210209</v>
      </c>
      <c r="P6563" s="46">
        <f t="shared" ca="1" si="830"/>
        <v>0.41517270331615203</v>
      </c>
      <c r="Q6563" s="47">
        <f t="shared" ca="1" si="825"/>
        <v>0.69984087822400221</v>
      </c>
      <c r="R6563" s="47">
        <f t="shared" ca="1" si="826"/>
        <v>5.9943514330466727E-2</v>
      </c>
      <c r="S6563" s="97">
        <f t="shared" ca="1" si="831"/>
        <v>0.28500280464128441</v>
      </c>
      <c r="V6563">
        <v>6546</v>
      </c>
      <c r="W6563" s="46">
        <v>0.60687365723891495</v>
      </c>
    </row>
    <row r="6564" spans="10:23">
      <c r="J6564">
        <v>6547</v>
      </c>
      <c r="K6564" s="93">
        <f t="shared" ca="1" si="827"/>
        <v>-0.97703835733482847</v>
      </c>
      <c r="L6564" s="93">
        <f t="shared" ca="1" si="827"/>
        <v>-1.4740504344542733</v>
      </c>
      <c r="M6564" s="93">
        <f t="shared" ca="1" si="828"/>
        <v>-0.97703835733482847</v>
      </c>
      <c r="N6564" s="101">
        <f t="shared" ca="1" si="824"/>
        <v>-1.708242551579187</v>
      </c>
      <c r="O6564" s="46">
        <f t="shared" ca="1" si="829"/>
        <v>-3.0443631755579181E-2</v>
      </c>
      <c r="P6564" s="46">
        <f t="shared" ca="1" si="830"/>
        <v>0.14491983996231139</v>
      </c>
      <c r="Q6564" s="47">
        <f t="shared" ca="1" si="825"/>
        <v>-0.38117057519136033</v>
      </c>
      <c r="R6564" s="47">
        <f t="shared" ca="1" si="826"/>
        <v>-0.12678722111325941</v>
      </c>
      <c r="S6564" s="97">
        <f t="shared" ca="1" si="831"/>
        <v>-7.8615426434419294E-2</v>
      </c>
      <c r="V6564">
        <v>6547</v>
      </c>
      <c r="W6564" s="46">
        <v>0.19251517516418701</v>
      </c>
    </row>
    <row r="6565" spans="10:23">
      <c r="J6565">
        <v>6548</v>
      </c>
      <c r="K6565" s="93">
        <f t="shared" ca="1" si="827"/>
        <v>-0.35266222016930149</v>
      </c>
      <c r="L6565" s="93">
        <f t="shared" ca="1" si="827"/>
        <v>-0.27307453425298295</v>
      </c>
      <c r="M6565" s="93">
        <f t="shared" ca="1" si="828"/>
        <v>-0.35266222016930149</v>
      </c>
      <c r="N6565" s="101">
        <f t="shared" ca="1" si="824"/>
        <v>-0.37105187255020666</v>
      </c>
      <c r="O6565" s="46">
        <f t="shared" ca="1" si="829"/>
        <v>0.19368834064687129</v>
      </c>
      <c r="P6565" s="46">
        <f t="shared" ca="1" si="830"/>
        <v>0.2569858261635366</v>
      </c>
      <c r="Q6565" s="47">
        <f t="shared" ca="1" si="825"/>
        <v>6.7093369613540621E-2</v>
      </c>
      <c r="R6565" s="47">
        <f t="shared" ca="1" si="826"/>
        <v>8.9426468971047487E-2</v>
      </c>
      <c r="S6565" s="97">
        <f t="shared" ca="1" si="831"/>
        <v>0.1415574048089594</v>
      </c>
      <c r="V6565">
        <v>6548</v>
      </c>
      <c r="W6565" s="46">
        <v>-0.18431065767295701</v>
      </c>
    </row>
    <row r="6566" spans="10:23">
      <c r="J6566">
        <v>6549</v>
      </c>
      <c r="K6566" s="93">
        <f t="shared" ca="1" si="827"/>
        <v>-0.23420135861639818</v>
      </c>
      <c r="L6566" s="93">
        <f t="shared" ca="1" si="827"/>
        <v>-1.4230537396450254</v>
      </c>
      <c r="M6566" s="93">
        <f t="shared" ca="1" si="828"/>
        <v>-0.23420135861639818</v>
      </c>
      <c r="N6566" s="101">
        <f t="shared" ca="1" si="824"/>
        <v>-1.4236546124619813</v>
      </c>
      <c r="O6566" s="46">
        <f t="shared" ca="1" si="829"/>
        <v>0.23621217359295166</v>
      </c>
      <c r="P6566" s="46">
        <f t="shared" ca="1" si="830"/>
        <v>0.27824774263657681</v>
      </c>
      <c r="Q6566" s="47">
        <f t="shared" ca="1" si="825"/>
        <v>0.15214103550570132</v>
      </c>
      <c r="R6566" s="47">
        <f t="shared" ca="1" si="826"/>
        <v>-8.0771488701258665E-2</v>
      </c>
      <c r="S6566" s="97">
        <f t="shared" ca="1" si="831"/>
        <v>7.7720342445846496E-2</v>
      </c>
      <c r="V6566">
        <v>6549</v>
      </c>
      <c r="W6566" s="46">
        <v>-0.215821452876651</v>
      </c>
    </row>
    <row r="6567" spans="10:23">
      <c r="J6567">
        <v>6550</v>
      </c>
      <c r="K6567" s="93">
        <f t="shared" ca="1" si="827"/>
        <v>0.60398950545122332</v>
      </c>
      <c r="L6567" s="93">
        <f t="shared" ca="1" si="827"/>
        <v>0.5899886049980394</v>
      </c>
      <c r="M6567" s="93">
        <f t="shared" ca="1" si="828"/>
        <v>0.60398950545122332</v>
      </c>
      <c r="N6567" s="101">
        <f t="shared" ca="1" si="824"/>
        <v>0.75144049002261259</v>
      </c>
      <c r="O6567" s="46">
        <f t="shared" ca="1" si="829"/>
        <v>0.53709710565656388</v>
      </c>
      <c r="P6567" s="46">
        <f t="shared" ca="1" si="830"/>
        <v>0.42869020866838292</v>
      </c>
      <c r="Q6567" s="47">
        <f t="shared" ca="1" si="825"/>
        <v>0.7539108996329259</v>
      </c>
      <c r="R6567" s="47">
        <f t="shared" ca="1" si="826"/>
        <v>0.27092505373500925</v>
      </c>
      <c r="S6567" s="97">
        <f t="shared" ca="1" si="831"/>
        <v>0.40401107969578653</v>
      </c>
      <c r="V6567">
        <v>6550</v>
      </c>
      <c r="W6567" s="46">
        <v>-0.116936972762179</v>
      </c>
    </row>
    <row r="6568" spans="10:23">
      <c r="J6568">
        <v>6551</v>
      </c>
      <c r="K6568" s="93">
        <f t="shared" ca="1" si="827"/>
        <v>-0.324558882382249</v>
      </c>
      <c r="L6568" s="93">
        <f t="shared" ca="1" si="827"/>
        <v>-0.14705276497598846</v>
      </c>
      <c r="M6568" s="93">
        <f t="shared" ca="1" si="828"/>
        <v>-0.324558882382249</v>
      </c>
      <c r="N6568" s="101">
        <f t="shared" ca="1" si="824"/>
        <v>-0.24263525987778833</v>
      </c>
      <c r="O6568" s="46">
        <f t="shared" ca="1" si="829"/>
        <v>0.20377658097889173</v>
      </c>
      <c r="P6568" s="46">
        <f t="shared" ca="1" si="830"/>
        <v>0.26202994632954685</v>
      </c>
      <c r="Q6568" s="47">
        <f t="shared" ca="1" si="825"/>
        <v>8.7269850277581468E-2</v>
      </c>
      <c r="R6568" s="47">
        <f t="shared" ca="1" si="826"/>
        <v>0.11019047079178482</v>
      </c>
      <c r="S6568" s="97">
        <f t="shared" ca="1" si="831"/>
        <v>0.15698352588533826</v>
      </c>
      <c r="V6568">
        <v>6551</v>
      </c>
      <c r="W6568" s="46">
        <v>0.24115603130614099</v>
      </c>
    </row>
    <row r="6569" spans="10:23">
      <c r="J6569">
        <v>6552</v>
      </c>
      <c r="K6569" s="93">
        <f t="shared" ca="1" si="827"/>
        <v>2.0277999680858314</v>
      </c>
      <c r="L6569" s="93">
        <f t="shared" ca="1" si="827"/>
        <v>0.15520655285100024</v>
      </c>
      <c r="M6569" s="93">
        <f t="shared" ca="1" si="828"/>
        <v>2.0277999680858314</v>
      </c>
      <c r="N6569" s="101">
        <f t="shared" ca="1" si="824"/>
        <v>0.79203460419974769</v>
      </c>
      <c r="O6569" s="46">
        <f t="shared" ca="1" si="829"/>
        <v>1.0482015959182389</v>
      </c>
      <c r="P6569" s="46">
        <f t="shared" ca="1" si="830"/>
        <v>0.68424245379922044</v>
      </c>
      <c r="Q6569" s="47">
        <f t="shared" ca="1" si="825"/>
        <v>1.7761198801562756</v>
      </c>
      <c r="R6569" s="47">
        <f t="shared" ca="1" si="826"/>
        <v>0.27748881712312645</v>
      </c>
      <c r="S6569" s="97">
        <f t="shared" ca="1" si="831"/>
        <v>0.66284520652068268</v>
      </c>
      <c r="V6569">
        <v>6552</v>
      </c>
      <c r="W6569" s="46">
        <v>0.15361483015949301</v>
      </c>
    </row>
    <row r="6570" spans="10:23">
      <c r="J6570">
        <v>6553</v>
      </c>
      <c r="K6570" s="93">
        <f t="shared" ca="1" si="827"/>
        <v>-0.31697012419400239</v>
      </c>
      <c r="L6570" s="93">
        <f t="shared" ca="1" si="827"/>
        <v>-1.180065227377312</v>
      </c>
      <c r="M6570" s="93">
        <f t="shared" ca="1" si="828"/>
        <v>-0.31697012419400239</v>
      </c>
      <c r="N6570" s="101">
        <f t="shared" ca="1" si="824"/>
        <v>-1.2196036133162438</v>
      </c>
      <c r="O6570" s="46">
        <f t="shared" ca="1" si="829"/>
        <v>0.20650071350025687</v>
      </c>
      <c r="P6570" s="46">
        <f t="shared" ca="1" si="830"/>
        <v>0.26339201259022943</v>
      </c>
      <c r="Q6570" s="47">
        <f t="shared" ca="1" si="825"/>
        <v>9.2718115320311767E-2</v>
      </c>
      <c r="R6570" s="47">
        <f t="shared" ca="1" si="826"/>
        <v>-4.777797462537009E-2</v>
      </c>
      <c r="S6570" s="97">
        <f t="shared" ca="1" si="831"/>
        <v>7.9361369437443388E-2</v>
      </c>
      <c r="V6570">
        <v>6553</v>
      </c>
      <c r="W6570" s="46">
        <v>0.23023762831501901</v>
      </c>
    </row>
    <row r="6571" spans="10:23">
      <c r="J6571">
        <v>6554</v>
      </c>
      <c r="K6571" s="93">
        <f t="shared" ca="1" si="827"/>
        <v>0.26070696872207577</v>
      </c>
      <c r="L6571" s="93">
        <f t="shared" ca="1" si="827"/>
        <v>-1.7316249457740904</v>
      </c>
      <c r="M6571" s="93">
        <f t="shared" ca="1" si="828"/>
        <v>0.26070696872207577</v>
      </c>
      <c r="N6571" s="101">
        <f t="shared" ca="1" si="824"/>
        <v>-1.5588138346709575</v>
      </c>
      <c r="O6571" s="46">
        <f t="shared" ca="1" si="829"/>
        <v>0.41386915463699614</v>
      </c>
      <c r="P6571" s="46">
        <f t="shared" ca="1" si="830"/>
        <v>0.36707623315859905</v>
      </c>
      <c r="Q6571" s="47">
        <f t="shared" ca="1" si="825"/>
        <v>0.50745499759379031</v>
      </c>
      <c r="R6571" s="47">
        <f t="shared" ca="1" si="826"/>
        <v>-0.10262571984497887</v>
      </c>
      <c r="S6571" s="97">
        <f t="shared" ca="1" si="831"/>
        <v>0.15562171739600864</v>
      </c>
      <c r="V6571">
        <v>6554</v>
      </c>
      <c r="W6571" s="46">
        <v>0.72834812611803801</v>
      </c>
    </row>
    <row r="6572" spans="10:23">
      <c r="J6572">
        <v>6555</v>
      </c>
      <c r="K6572" s="93">
        <f t="shared" ca="1" si="827"/>
        <v>0.17614132944296629</v>
      </c>
      <c r="L6572" s="93">
        <f t="shared" ca="1" si="827"/>
        <v>-0.68465779190077081</v>
      </c>
      <c r="M6572" s="93">
        <f t="shared" ca="1" si="828"/>
        <v>0.17614132944296629</v>
      </c>
      <c r="N6572" s="101">
        <f t="shared" ca="1" si="824"/>
        <v>-0.59309564790865177</v>
      </c>
      <c r="O6572" s="46">
        <f t="shared" ca="1" si="829"/>
        <v>0.38351267174009113</v>
      </c>
      <c r="P6572" s="46">
        <f t="shared" ca="1" si="830"/>
        <v>0.35189799171014657</v>
      </c>
      <c r="Q6572" s="47">
        <f t="shared" ca="1" si="825"/>
        <v>0.44674203179998029</v>
      </c>
      <c r="R6572" s="47">
        <f t="shared" ca="1" si="826"/>
        <v>5.3523658112866329E-2</v>
      </c>
      <c r="S6572" s="97">
        <f t="shared" ca="1" si="831"/>
        <v>0.21851816492647874</v>
      </c>
      <c r="V6572">
        <v>6555</v>
      </c>
      <c r="W6572" s="46">
        <v>1.15911786863935E-2</v>
      </c>
    </row>
    <row r="6573" spans="10:23">
      <c r="J6573">
        <v>6556</v>
      </c>
      <c r="K6573" s="93">
        <f t="shared" ca="1" si="827"/>
        <v>0.50703503208538192</v>
      </c>
      <c r="L6573" s="93">
        <f t="shared" ca="1" si="827"/>
        <v>-2.2524745919445137</v>
      </c>
      <c r="M6573" s="93">
        <f t="shared" ca="1" si="828"/>
        <v>0.50703503208538192</v>
      </c>
      <c r="N6573" s="101">
        <f t="shared" ca="1" si="824"/>
        <v>-1.9742847775961161</v>
      </c>
      <c r="O6573" s="46">
        <f t="shared" ca="1" si="829"/>
        <v>0.50229340952657242</v>
      </c>
      <c r="P6573" s="46">
        <f t="shared" ca="1" si="830"/>
        <v>0.41128836060338719</v>
      </c>
      <c r="Q6573" s="47">
        <f t="shared" ca="1" si="825"/>
        <v>0.68430350737294288</v>
      </c>
      <c r="R6573" s="47">
        <f t="shared" ca="1" si="826"/>
        <v>-0.16980425100097429</v>
      </c>
      <c r="S6573" s="97">
        <f t="shared" ca="1" si="831"/>
        <v>0.16624457926279906</v>
      </c>
      <c r="V6573">
        <v>6556</v>
      </c>
      <c r="W6573" s="46">
        <v>0.12912675202684901</v>
      </c>
    </row>
    <row r="6574" spans="10:23">
      <c r="J6574">
        <v>6557</v>
      </c>
      <c r="K6574" s="93">
        <f t="shared" ca="1" si="827"/>
        <v>0.16271486595343856</v>
      </c>
      <c r="L6574" s="93">
        <f t="shared" ca="1" si="827"/>
        <v>-0.45748587667487411</v>
      </c>
      <c r="M6574" s="93">
        <f t="shared" ca="1" si="828"/>
        <v>0.16271486595343856</v>
      </c>
      <c r="N6574" s="101">
        <f t="shared" ca="1" si="824"/>
        <v>-0.38198769084962769</v>
      </c>
      <c r="O6574" s="46">
        <f t="shared" ca="1" si="829"/>
        <v>0.37869298122796069</v>
      </c>
      <c r="P6574" s="46">
        <f t="shared" ca="1" si="830"/>
        <v>0.34948814645408133</v>
      </c>
      <c r="Q6574" s="47">
        <f t="shared" ca="1" si="825"/>
        <v>0.43710265077571947</v>
      </c>
      <c r="R6574" s="47">
        <f t="shared" ca="1" si="826"/>
        <v>8.7658229283401515E-2</v>
      </c>
      <c r="S6574" s="97">
        <f t="shared" ca="1" si="831"/>
        <v>0.2331756052556811</v>
      </c>
      <c r="V6574">
        <v>6557</v>
      </c>
      <c r="W6574" s="46">
        <v>-0.28752940980299602</v>
      </c>
    </row>
    <row r="6575" spans="10:23">
      <c r="J6575">
        <v>6558</v>
      </c>
      <c r="K6575" s="93">
        <f t="shared" ca="1" si="827"/>
        <v>-1.0494272902512605</v>
      </c>
      <c r="L6575" s="93">
        <f t="shared" ca="1" si="827"/>
        <v>0.53352740790315145</v>
      </c>
      <c r="M6575" s="93">
        <f t="shared" ca="1" si="828"/>
        <v>-1.0494272902512605</v>
      </c>
      <c r="N6575" s="101">
        <f t="shared" ca="1" si="824"/>
        <v>0.1720869451141957</v>
      </c>
      <c r="O6575" s="46">
        <f t="shared" ca="1" si="829"/>
        <v>-5.6429048796537151E-2</v>
      </c>
      <c r="P6575" s="46">
        <f t="shared" ca="1" si="830"/>
        <v>0.13192713144183241</v>
      </c>
      <c r="Q6575" s="47">
        <f t="shared" ca="1" si="825"/>
        <v>-0.43314140927327627</v>
      </c>
      <c r="R6575" s="47">
        <f t="shared" ca="1" si="826"/>
        <v>0.17724793664723884</v>
      </c>
      <c r="S6575" s="97">
        <f t="shared" ca="1" si="831"/>
        <v>6.0409443925350845E-2</v>
      </c>
      <c r="V6575">
        <v>6558</v>
      </c>
      <c r="W6575" s="46">
        <v>0.70387656727989301</v>
      </c>
    </row>
    <row r="6576" spans="10:23">
      <c r="J6576">
        <v>6559</v>
      </c>
      <c r="K6576" s="93">
        <f t="shared" ca="1" si="827"/>
        <v>0.35980848040151292</v>
      </c>
      <c r="L6576" s="93">
        <f t="shared" ca="1" si="827"/>
        <v>0.99882249961871405</v>
      </c>
      <c r="M6576" s="93">
        <f t="shared" ca="1" si="828"/>
        <v>0.35980848040151292</v>
      </c>
      <c r="N6576" s="101">
        <f t="shared" ca="1" si="824"/>
        <v>1.0613939884413994</v>
      </c>
      <c r="O6576" s="46">
        <f t="shared" ca="1" si="829"/>
        <v>0.44944357197717744</v>
      </c>
      <c r="P6576" s="46">
        <f t="shared" ca="1" si="830"/>
        <v>0.3848634418286897</v>
      </c>
      <c r="Q6576" s="47">
        <f t="shared" ca="1" si="825"/>
        <v>0.57860383227415291</v>
      </c>
      <c r="R6576" s="47">
        <f t="shared" ca="1" si="826"/>
        <v>0.32104220658289706</v>
      </c>
      <c r="S6576" s="97">
        <f t="shared" ca="1" si="831"/>
        <v>0.38524288928003725</v>
      </c>
      <c r="V6576">
        <v>6559</v>
      </c>
      <c r="W6576" s="46">
        <v>3.5145448500062397E-2</v>
      </c>
    </row>
    <row r="6577" spans="10:23">
      <c r="J6577">
        <v>6560</v>
      </c>
      <c r="K6577" s="93">
        <f t="shared" ca="1" si="827"/>
        <v>2.7643770248887631</v>
      </c>
      <c r="L6577" s="93">
        <f t="shared" ca="1" si="827"/>
        <v>1.270023720416751</v>
      </c>
      <c r="M6577" s="93">
        <f t="shared" ca="1" si="828"/>
        <v>2.7643770248887631</v>
      </c>
      <c r="N6577" s="101">
        <f t="shared" ca="1" si="824"/>
        <v>2.0832220468193983</v>
      </c>
      <c r="O6577" s="46">
        <f t="shared" ca="1" si="829"/>
        <v>1.3126102732214622</v>
      </c>
      <c r="P6577" s="46">
        <f t="shared" ca="1" si="830"/>
        <v>0.81644679245083207</v>
      </c>
      <c r="Q6577" s="47">
        <f t="shared" ca="1" si="825"/>
        <v>2.3049372347627219</v>
      </c>
      <c r="R6577" s="47">
        <f t="shared" ca="1" si="826"/>
        <v>0.48626412937854757</v>
      </c>
      <c r="S6577" s="97">
        <f t="shared" ca="1" si="831"/>
        <v>0.89943720130000493</v>
      </c>
      <c r="V6577">
        <v>6560</v>
      </c>
      <c r="W6577" s="46">
        <v>0.13827591782738499</v>
      </c>
    </row>
    <row r="6578" spans="10:23">
      <c r="J6578">
        <v>6561</v>
      </c>
      <c r="K6578" s="93">
        <f t="shared" ca="1" si="827"/>
        <v>0.25886634447883677</v>
      </c>
      <c r="L6578" s="93">
        <f t="shared" ca="1" si="827"/>
        <v>0.57942693161524428</v>
      </c>
      <c r="M6578" s="93">
        <f t="shared" ca="1" si="828"/>
        <v>0.25886634447883677</v>
      </c>
      <c r="N6578" s="101">
        <f t="shared" ca="1" si="824"/>
        <v>0.63167023749811735</v>
      </c>
      <c r="O6578" s="46">
        <f t="shared" ca="1" si="829"/>
        <v>0.413208426723912</v>
      </c>
      <c r="P6578" s="46">
        <f t="shared" ca="1" si="830"/>
        <v>0.36674586920205698</v>
      </c>
      <c r="Q6578" s="47">
        <f t="shared" ca="1" si="825"/>
        <v>0.50613354176762204</v>
      </c>
      <c r="R6578" s="47">
        <f t="shared" ca="1" si="826"/>
        <v>0.25155910341335797</v>
      </c>
      <c r="S6578" s="97">
        <f t="shared" ca="1" si="831"/>
        <v>0.33238376506863498</v>
      </c>
      <c r="V6578">
        <v>6561</v>
      </c>
      <c r="W6578" s="46">
        <v>-0.29135194378645801</v>
      </c>
    </row>
    <row r="6579" spans="10:23">
      <c r="J6579">
        <v>6562</v>
      </c>
      <c r="K6579" s="93">
        <f t="shared" ca="1" si="827"/>
        <v>0.42446795520842556</v>
      </c>
      <c r="L6579" s="93">
        <f t="shared" ca="1" si="827"/>
        <v>-1.32333140284976</v>
      </c>
      <c r="M6579" s="93">
        <f t="shared" ca="1" si="828"/>
        <v>0.42446795520842556</v>
      </c>
      <c r="N6579" s="101">
        <f t="shared" ca="1" si="824"/>
        <v>-1.1196379233264935</v>
      </c>
      <c r="O6579" s="46">
        <f t="shared" ca="1" si="829"/>
        <v>0.47265434952029467</v>
      </c>
      <c r="P6579" s="46">
        <f t="shared" ca="1" si="830"/>
        <v>0.39646883060024829</v>
      </c>
      <c r="Q6579" s="47">
        <f t="shared" ca="1" si="825"/>
        <v>0.62502538736038737</v>
      </c>
      <c r="R6579" s="47">
        <f t="shared" ca="1" si="826"/>
        <v>-3.1614273327210396E-2</v>
      </c>
      <c r="S6579" s="97">
        <f t="shared" ca="1" si="831"/>
        <v>0.22052003809654214</v>
      </c>
      <c r="V6579">
        <v>6562</v>
      </c>
      <c r="W6579" s="46">
        <v>0.87635720927210703</v>
      </c>
    </row>
    <row r="6580" spans="10:23">
      <c r="J6580">
        <v>6563</v>
      </c>
      <c r="K6580" s="93">
        <f t="shared" ca="1" si="827"/>
        <v>0.32094934538357389</v>
      </c>
      <c r="L6580" s="93">
        <f t="shared" ca="1" si="827"/>
        <v>-1.7250586102660548</v>
      </c>
      <c r="M6580" s="93">
        <f t="shared" ca="1" si="828"/>
        <v>0.32094934538357389</v>
      </c>
      <c r="N6580" s="101">
        <f t="shared" ca="1" si="824"/>
        <v>-1.533429975134859</v>
      </c>
      <c r="O6580" s="46">
        <f t="shared" ca="1" si="829"/>
        <v>0.43549432879027006</v>
      </c>
      <c r="P6580" s="46">
        <f t="shared" ca="1" si="830"/>
        <v>0.37788882023523601</v>
      </c>
      <c r="Q6580" s="47">
        <f t="shared" ca="1" si="825"/>
        <v>0.55070534590033815</v>
      </c>
      <c r="R6580" s="47">
        <f t="shared" ca="1" si="826"/>
        <v>-9.8521340398610768E-2</v>
      </c>
      <c r="S6580" s="97">
        <f t="shared" ca="1" si="831"/>
        <v>0.16848649419582964</v>
      </c>
      <c r="V6580">
        <v>6563</v>
      </c>
      <c r="W6580" s="46">
        <v>0.21385075865571401</v>
      </c>
    </row>
    <row r="6581" spans="10:23">
      <c r="J6581">
        <v>6564</v>
      </c>
      <c r="K6581" s="93">
        <f t="shared" ca="1" si="827"/>
        <v>-0.14564469366362695</v>
      </c>
      <c r="L6581" s="93">
        <f t="shared" ca="1" si="827"/>
        <v>-0.58759337045432358</v>
      </c>
      <c r="M6581" s="93">
        <f t="shared" ca="1" si="828"/>
        <v>-0.14564469366362695</v>
      </c>
      <c r="N6581" s="101">
        <f t="shared" ca="1" si="824"/>
        <v>-0.60340567593799965</v>
      </c>
      <c r="O6581" s="46">
        <f t="shared" ca="1" si="829"/>
        <v>0.26800131286940293</v>
      </c>
      <c r="P6581" s="46">
        <f t="shared" ca="1" si="830"/>
        <v>0.29414231227480242</v>
      </c>
      <c r="Q6581" s="47">
        <f t="shared" ca="1" si="825"/>
        <v>0.21571931405860384</v>
      </c>
      <c r="R6581" s="47">
        <f t="shared" ca="1" si="826"/>
        <v>5.1856604012013127E-2</v>
      </c>
      <c r="S6581" s="97">
        <f t="shared" ca="1" si="831"/>
        <v>0.15992895844070804</v>
      </c>
      <c r="V6581">
        <v>6564</v>
      </c>
      <c r="W6581" s="46">
        <v>0.27395167593929298</v>
      </c>
    </row>
    <row r="6582" spans="10:23">
      <c r="J6582">
        <v>6565</v>
      </c>
      <c r="K6582" s="93">
        <f t="shared" ca="1" si="827"/>
        <v>-1.4409580873121748</v>
      </c>
      <c r="L6582" s="93">
        <f t="shared" ca="1" si="827"/>
        <v>-0.88359901317749256</v>
      </c>
      <c r="M6582" s="93">
        <f t="shared" ca="1" si="828"/>
        <v>-1.4409580873121748</v>
      </c>
      <c r="N6582" s="101">
        <f t="shared" ca="1" si="824"/>
        <v>-1.2959823671601454</v>
      </c>
      <c r="O6582" s="46">
        <f t="shared" ca="1" si="829"/>
        <v>-0.19697665236118433</v>
      </c>
      <c r="P6582" s="46">
        <f t="shared" ca="1" si="830"/>
        <v>6.1653329659508815E-2</v>
      </c>
      <c r="Q6582" s="47">
        <f t="shared" ca="1" si="825"/>
        <v>-0.71423661640257063</v>
      </c>
      <c r="R6582" s="47">
        <f t="shared" ca="1" si="826"/>
        <v>-6.0127845493915838E-2</v>
      </c>
      <c r="S6582" s="97">
        <f t="shared" ca="1" si="831"/>
        <v>-0.12855224892755007</v>
      </c>
      <c r="V6582">
        <v>6565</v>
      </c>
      <c r="W6582" s="46">
        <v>0.18315731927758999</v>
      </c>
    </row>
    <row r="6583" spans="10:23">
      <c r="J6583">
        <v>6566</v>
      </c>
      <c r="K6583" s="93">
        <f t="shared" ca="1" si="827"/>
        <v>-0.73630771243177395</v>
      </c>
      <c r="L6583" s="93">
        <f t="shared" ca="1" si="827"/>
        <v>0.78954365062546461</v>
      </c>
      <c r="M6583" s="93">
        <f t="shared" ca="1" si="828"/>
        <v>-0.73630771243177395</v>
      </c>
      <c r="N6583" s="101">
        <f t="shared" ca="1" si="824"/>
        <v>0.51439069089319134</v>
      </c>
      <c r="O6583" s="46">
        <f t="shared" ca="1" si="829"/>
        <v>5.5971320783728851E-2</v>
      </c>
      <c r="P6583" s="46">
        <f t="shared" ca="1" si="830"/>
        <v>0.18812731623196541</v>
      </c>
      <c r="Q6583" s="47">
        <f t="shared" ca="1" si="825"/>
        <v>-0.20834067011274426</v>
      </c>
      <c r="R6583" s="47">
        <f t="shared" ca="1" si="826"/>
        <v>0.23259588153293087</v>
      </c>
      <c r="S6583" s="97">
        <f t="shared" ca="1" si="831"/>
        <v>0.14428360115832986</v>
      </c>
      <c r="V6583">
        <v>6566</v>
      </c>
      <c r="W6583" s="46">
        <v>0.32471992157649798</v>
      </c>
    </row>
    <row r="6584" spans="10:23">
      <c r="J6584">
        <v>6567</v>
      </c>
      <c r="K6584" s="93">
        <f t="shared" ca="1" si="827"/>
        <v>0.76104878136892662</v>
      </c>
      <c r="L6584" s="93">
        <f t="shared" ca="1" si="827"/>
        <v>0.47365705973399841</v>
      </c>
      <c r="M6584" s="93">
        <f t="shared" ca="1" si="828"/>
        <v>0.76104878136892662</v>
      </c>
      <c r="N6584" s="101">
        <f t="shared" ca="1" si="824"/>
        <v>0.6910968808524921</v>
      </c>
      <c r="O6584" s="46">
        <f t="shared" ca="1" si="829"/>
        <v>0.59347659103430694</v>
      </c>
      <c r="P6584" s="46">
        <f t="shared" ca="1" si="830"/>
        <v>0.45687995135725445</v>
      </c>
      <c r="Q6584" s="47">
        <f t="shared" ca="1" si="825"/>
        <v>0.86666987038841203</v>
      </c>
      <c r="R6584" s="47">
        <f t="shared" ca="1" si="826"/>
        <v>0.2611679453313287</v>
      </c>
      <c r="S6584" s="97">
        <f t="shared" ca="1" si="831"/>
        <v>0.42732226818281782</v>
      </c>
      <c r="V6584">
        <v>6567</v>
      </c>
      <c r="W6584" s="46">
        <v>0.31713984541158902</v>
      </c>
    </row>
    <row r="6585" spans="10:23">
      <c r="J6585">
        <v>6568</v>
      </c>
      <c r="K6585" s="93">
        <f t="shared" ca="1" si="827"/>
        <v>-0.94064149462294233</v>
      </c>
      <c r="L6585" s="93">
        <f t="shared" ca="1" si="827"/>
        <v>-1.2899554699010198</v>
      </c>
      <c r="M6585" s="93">
        <f t="shared" ca="1" si="828"/>
        <v>-0.94064149462294233</v>
      </c>
      <c r="N6585" s="101">
        <f t="shared" ca="1" si="824"/>
        <v>-1.5221301918014252</v>
      </c>
      <c r="O6585" s="46">
        <f t="shared" ca="1" si="829"/>
        <v>-1.7378269158748294E-2</v>
      </c>
      <c r="P6585" s="46">
        <f t="shared" ca="1" si="830"/>
        <v>0.15145252126072684</v>
      </c>
      <c r="Q6585" s="47">
        <f t="shared" ca="1" si="825"/>
        <v>-0.35503984999769855</v>
      </c>
      <c r="R6585" s="47">
        <f t="shared" ca="1" si="826"/>
        <v>-9.6694250298454659E-2</v>
      </c>
      <c r="S6585" s="97">
        <f t="shared" ca="1" si="831"/>
        <v>-5.7036259728601477E-2</v>
      </c>
      <c r="V6585">
        <v>6568</v>
      </c>
      <c r="W6585" s="46">
        <v>0.574656876093663</v>
      </c>
    </row>
    <row r="6586" spans="10:23">
      <c r="J6586">
        <v>6569</v>
      </c>
      <c r="K6586" s="93">
        <f t="shared" ca="1" si="827"/>
        <v>1.3944001868342004</v>
      </c>
      <c r="L6586" s="93">
        <f t="shared" ca="1" si="827"/>
        <v>1.5655936488552564</v>
      </c>
      <c r="M6586" s="93">
        <f t="shared" ca="1" si="828"/>
        <v>1.3944001868342004</v>
      </c>
      <c r="N6586" s="101">
        <f t="shared" ca="1" si="824"/>
        <v>1.9277635588625801</v>
      </c>
      <c r="O6586" s="46">
        <f t="shared" ca="1" si="829"/>
        <v>0.82083041076102536</v>
      </c>
      <c r="P6586" s="46">
        <f t="shared" ca="1" si="830"/>
        <v>0.57055686122061366</v>
      </c>
      <c r="Q6586" s="47">
        <f t="shared" ca="1" si="825"/>
        <v>1.3213775098418488</v>
      </c>
      <c r="R6586" s="47">
        <f t="shared" ca="1" si="826"/>
        <v>0.46112765941715173</v>
      </c>
      <c r="S6586" s="97">
        <f t="shared" ca="1" si="831"/>
        <v>0.64097903508908849</v>
      </c>
      <c r="V6586">
        <v>6569</v>
      </c>
      <c r="W6586" s="46">
        <v>0.25505792425856599</v>
      </c>
    </row>
    <row r="6587" spans="10:23">
      <c r="J6587">
        <v>6570</v>
      </c>
      <c r="K6587" s="93">
        <f t="shared" ca="1" si="827"/>
        <v>2.4189157908795558</v>
      </c>
      <c r="L6587" s="93">
        <f t="shared" ca="1" si="827"/>
        <v>2.6907935851838287</v>
      </c>
      <c r="M6587" s="93">
        <f t="shared" ca="1" si="828"/>
        <v>2.4189157908795558</v>
      </c>
      <c r="N6587" s="101">
        <f t="shared" ca="1" si="824"/>
        <v>3.3203656475201972</v>
      </c>
      <c r="O6587" s="46">
        <f t="shared" ca="1" si="829"/>
        <v>1.188600236389223</v>
      </c>
      <c r="P6587" s="46">
        <f t="shared" ca="1" si="830"/>
        <v>0.75444177403471246</v>
      </c>
      <c r="Q6587" s="47">
        <f t="shared" ca="1" si="825"/>
        <v>2.056917161098244</v>
      </c>
      <c r="R6587" s="47">
        <f t="shared" ca="1" si="826"/>
        <v>0.68630095828162196</v>
      </c>
      <c r="S6587" s="97">
        <f t="shared" ca="1" si="831"/>
        <v>0.93745059733542246</v>
      </c>
      <c r="V6587">
        <v>6570</v>
      </c>
      <c r="W6587" s="46">
        <v>8.5218506436219393E-2</v>
      </c>
    </row>
    <row r="6588" spans="10:23">
      <c r="J6588">
        <v>6571</v>
      </c>
      <c r="K6588" s="93">
        <f t="shared" ca="1" si="827"/>
        <v>0.59190910263995467</v>
      </c>
      <c r="L6588" s="93">
        <f t="shared" ca="1" si="827"/>
        <v>1.3144406702070441</v>
      </c>
      <c r="M6588" s="93">
        <f t="shared" ca="1" si="828"/>
        <v>0.59190910263995467</v>
      </c>
      <c r="N6588" s="101">
        <f t="shared" ca="1" si="824"/>
        <v>1.4344394745901636</v>
      </c>
      <c r="O6588" s="46">
        <f t="shared" ca="1" si="829"/>
        <v>0.53276060983563545</v>
      </c>
      <c r="P6588" s="46">
        <f t="shared" ca="1" si="830"/>
        <v>0.42652196075791871</v>
      </c>
      <c r="Q6588" s="47">
        <f t="shared" ca="1" si="825"/>
        <v>0.74523790799106904</v>
      </c>
      <c r="R6588" s="47">
        <f t="shared" ca="1" si="826"/>
        <v>0.38136086000642311</v>
      </c>
      <c r="S6588" s="97">
        <f t="shared" ca="1" si="831"/>
        <v>0.45706073492102928</v>
      </c>
      <c r="V6588">
        <v>6571</v>
      </c>
      <c r="W6588" s="46">
        <v>0.25826747813747303</v>
      </c>
    </row>
    <row r="6589" spans="10:23">
      <c r="J6589">
        <v>6572</v>
      </c>
      <c r="K6589" s="93">
        <f t="shared" ca="1" si="827"/>
        <v>-1.7614245055513635</v>
      </c>
      <c r="L6589" s="93">
        <f t="shared" ca="1" si="827"/>
        <v>-0.99649677378369206</v>
      </c>
      <c r="M6589" s="93">
        <f t="shared" ca="1" si="828"/>
        <v>-1.7614245055513635</v>
      </c>
      <c r="N6589" s="101">
        <f t="shared" ca="1" si="824"/>
        <v>-1.5049343461963591</v>
      </c>
      <c r="O6589" s="46">
        <f t="shared" ca="1" si="829"/>
        <v>-0.31201431336912921</v>
      </c>
      <c r="P6589" s="46">
        <f t="shared" ca="1" si="830"/>
        <v>4.1344991555363753E-3</v>
      </c>
      <c r="Q6589" s="47">
        <f t="shared" ca="1" si="825"/>
        <v>-0.94431193841846039</v>
      </c>
      <c r="R6589" s="47">
        <f t="shared" ca="1" si="826"/>
        <v>-9.3913811210222908E-2</v>
      </c>
      <c r="S6589" s="97">
        <f t="shared" ca="1" si="831"/>
        <v>-0.20296406228967606</v>
      </c>
      <c r="V6589">
        <v>6572</v>
      </c>
      <c r="W6589" s="46">
        <v>0.23478741351681101</v>
      </c>
    </row>
    <row r="6590" spans="10:23">
      <c r="J6590">
        <v>6573</v>
      </c>
      <c r="K6590" s="93">
        <f t="shared" ca="1" si="827"/>
        <v>0.57469068080321473</v>
      </c>
      <c r="L6590" s="93">
        <f t="shared" ca="1" si="827"/>
        <v>4.9030387594107425E-2</v>
      </c>
      <c r="M6590" s="93">
        <f t="shared" ca="1" si="828"/>
        <v>0.57469068080321473</v>
      </c>
      <c r="N6590" s="101">
        <f t="shared" ca="1" si="824"/>
        <v>0.22924941507602781</v>
      </c>
      <c r="O6590" s="46">
        <f t="shared" ca="1" si="829"/>
        <v>0.52657972203706349</v>
      </c>
      <c r="P6590" s="46">
        <f t="shared" ca="1" si="830"/>
        <v>0.42343151685863273</v>
      </c>
      <c r="Q6590" s="47">
        <f t="shared" ca="1" si="825"/>
        <v>0.73287613239392502</v>
      </c>
      <c r="R6590" s="47">
        <f t="shared" ca="1" si="826"/>
        <v>0.18649067873227637</v>
      </c>
      <c r="S6590" s="97">
        <f t="shared" ca="1" si="831"/>
        <v>0.3565352003846699</v>
      </c>
      <c r="V6590">
        <v>6573</v>
      </c>
      <c r="W6590" s="46">
        <v>0.58475015584158296</v>
      </c>
    </row>
    <row r="6591" spans="10:23">
      <c r="J6591">
        <v>6574</v>
      </c>
      <c r="K6591" s="93">
        <f t="shared" ca="1" si="827"/>
        <v>-0.56495263062984169</v>
      </c>
      <c r="L6591" s="93">
        <f t="shared" ca="1" si="827"/>
        <v>1.6154715088788782</v>
      </c>
      <c r="M6591" s="93">
        <f t="shared" ca="1" si="828"/>
        <v>-0.56495263062984169</v>
      </c>
      <c r="N6591" s="101">
        <f t="shared" ca="1" si="824"/>
        <v>1.3519337680826491</v>
      </c>
      <c r="O6591" s="46">
        <f t="shared" ca="1" si="829"/>
        <v>0.11748256405417526</v>
      </c>
      <c r="P6591" s="46">
        <f t="shared" ca="1" si="830"/>
        <v>0.2188829378671886</v>
      </c>
      <c r="Q6591" s="47">
        <f t="shared" ca="1" si="825"/>
        <v>-8.5318183571851447E-2</v>
      </c>
      <c r="R6591" s="47">
        <f t="shared" ca="1" si="826"/>
        <v>0.3680203069074765</v>
      </c>
      <c r="S6591" s="97">
        <f t="shared" ca="1" si="831"/>
        <v>0.24275143548082589</v>
      </c>
      <c r="V6591">
        <v>6574</v>
      </c>
      <c r="W6591" s="46">
        <v>2.6530337345616401E-2</v>
      </c>
    </row>
    <row r="6592" spans="10:23">
      <c r="J6592">
        <v>6575</v>
      </c>
      <c r="K6592" s="93">
        <f t="shared" ca="1" si="827"/>
        <v>0.17145569050445991</v>
      </c>
      <c r="L6592" s="93">
        <f t="shared" ca="1" si="827"/>
        <v>0.41749966112623693</v>
      </c>
      <c r="M6592" s="93">
        <f t="shared" ca="1" si="828"/>
        <v>0.17145569050445991</v>
      </c>
      <c r="N6592" s="101">
        <f t="shared" ca="1" si="824"/>
        <v>0.45035116573793976</v>
      </c>
      <c r="O6592" s="46">
        <f t="shared" ca="1" si="829"/>
        <v>0.38183067040349178</v>
      </c>
      <c r="P6592" s="46">
        <f t="shared" ca="1" si="830"/>
        <v>0.3510569910418469</v>
      </c>
      <c r="Q6592" s="47">
        <f t="shared" ca="1" si="825"/>
        <v>0.44337802912678159</v>
      </c>
      <c r="R6592" s="47">
        <f t="shared" ca="1" si="826"/>
        <v>0.2222411712719243</v>
      </c>
      <c r="S6592" s="97">
        <f t="shared" ca="1" si="831"/>
        <v>0.30203592083770803</v>
      </c>
      <c r="V6592">
        <v>6575</v>
      </c>
      <c r="W6592" s="46">
        <v>0.544424112540699</v>
      </c>
    </row>
    <row r="6593" spans="10:23">
      <c r="J6593">
        <v>6576</v>
      </c>
      <c r="K6593" s="93">
        <f t="shared" ca="1" si="827"/>
        <v>0.72907538496143609</v>
      </c>
      <c r="L6593" s="93">
        <f t="shared" ca="1" si="827"/>
        <v>0.53612263854364595</v>
      </c>
      <c r="M6593" s="93">
        <f t="shared" ca="1" si="828"/>
        <v>0.72907538496143609</v>
      </c>
      <c r="N6593" s="101">
        <f t="shared" ca="1" si="824"/>
        <v>0.7401511886253852</v>
      </c>
      <c r="O6593" s="46">
        <f t="shared" ca="1" si="829"/>
        <v>0.58199911780198765</v>
      </c>
      <c r="P6593" s="46">
        <f t="shared" ca="1" si="830"/>
        <v>0.45114121474109481</v>
      </c>
      <c r="Q6593" s="47">
        <f t="shared" ca="1" si="825"/>
        <v>0.84371492392377345</v>
      </c>
      <c r="R6593" s="47">
        <f t="shared" ca="1" si="826"/>
        <v>0.26909965848521511</v>
      </c>
      <c r="S6593" s="97">
        <f t="shared" ca="1" si="831"/>
        <v>0.42554938814360138</v>
      </c>
      <c r="V6593">
        <v>6576</v>
      </c>
      <c r="W6593" s="46">
        <v>0.24139313963933201</v>
      </c>
    </row>
    <row r="6594" spans="10:23">
      <c r="J6594">
        <v>6577</v>
      </c>
      <c r="K6594" s="93">
        <f t="shared" ca="1" si="827"/>
        <v>0.54002782060705867</v>
      </c>
      <c r="L6594" s="93">
        <f t="shared" ca="1" si="827"/>
        <v>1.5826838518432855</v>
      </c>
      <c r="M6594" s="93">
        <f t="shared" ca="1" si="828"/>
        <v>0.54002782060705867</v>
      </c>
      <c r="N6594" s="101">
        <f t="shared" ca="1" si="824"/>
        <v>1.6722569138726058</v>
      </c>
      <c r="O6594" s="46">
        <f t="shared" ca="1" si="829"/>
        <v>0.51413681340806949</v>
      </c>
      <c r="P6594" s="46">
        <f t="shared" ca="1" si="830"/>
        <v>0.41721006254413573</v>
      </c>
      <c r="Q6594" s="47">
        <f t="shared" ca="1" si="825"/>
        <v>0.70799031513593702</v>
      </c>
      <c r="R6594" s="47">
        <f t="shared" ca="1" si="826"/>
        <v>0.41981415385603044</v>
      </c>
      <c r="S6594" s="97">
        <f t="shared" ca="1" si="831"/>
        <v>0.46697548363204999</v>
      </c>
      <c r="V6594">
        <v>6577</v>
      </c>
      <c r="W6594" s="46">
        <v>0.24278130426419001</v>
      </c>
    </row>
    <row r="6595" spans="10:23">
      <c r="J6595">
        <v>6578</v>
      </c>
      <c r="K6595" s="93">
        <f t="shared" ca="1" si="827"/>
        <v>0.48374175652226936</v>
      </c>
      <c r="L6595" s="93">
        <f t="shared" ca="1" si="827"/>
        <v>-0.61085052519433658</v>
      </c>
      <c r="M6595" s="93">
        <f t="shared" ca="1" si="828"/>
        <v>0.48374175652226936</v>
      </c>
      <c r="N6595" s="101">
        <f t="shared" ca="1" si="824"/>
        <v>-0.42529638277615889</v>
      </c>
      <c r="O6595" s="46">
        <f t="shared" ca="1" si="829"/>
        <v>0.49393183469225083</v>
      </c>
      <c r="P6595" s="46">
        <f t="shared" ca="1" si="830"/>
        <v>0.40710757318622637</v>
      </c>
      <c r="Q6595" s="47">
        <f t="shared" ca="1" si="825"/>
        <v>0.66758035770429969</v>
      </c>
      <c r="R6595" s="47">
        <f t="shared" ca="1" si="826"/>
        <v>8.0655539060523584E-2</v>
      </c>
      <c r="S6595" s="97">
        <f t="shared" ca="1" si="831"/>
        <v>0.28729368687638723</v>
      </c>
      <c r="V6595">
        <v>6578</v>
      </c>
      <c r="W6595" s="46">
        <v>0.44678357966791599</v>
      </c>
    </row>
    <row r="6596" spans="10:23">
      <c r="J6596">
        <v>6579</v>
      </c>
      <c r="K6596" s="93">
        <f t="shared" ca="1" si="827"/>
        <v>0.27013835260696434</v>
      </c>
      <c r="L6596" s="93">
        <f t="shared" ca="1" si="827"/>
        <v>3.0970327097624685E-2</v>
      </c>
      <c r="M6596" s="93">
        <f t="shared" ca="1" si="828"/>
        <v>0.27013835260696434</v>
      </c>
      <c r="N6596" s="101">
        <f t="shared" ca="1" si="824"/>
        <v>0.11527250276403347</v>
      </c>
      <c r="O6596" s="46">
        <f t="shared" ca="1" si="829"/>
        <v>0.41725473353211712</v>
      </c>
      <c r="P6596" s="46">
        <f t="shared" ca="1" si="830"/>
        <v>0.36876902260615957</v>
      </c>
      <c r="Q6596" s="47">
        <f t="shared" ca="1" si="825"/>
        <v>0.51422615538403227</v>
      </c>
      <c r="R6596" s="47">
        <f t="shared" ca="1" si="826"/>
        <v>0.16806146801321356</v>
      </c>
      <c r="S6596" s="97">
        <f t="shared" ca="1" si="831"/>
        <v>0.29265810077266535</v>
      </c>
      <c r="V6596">
        <v>6579</v>
      </c>
      <c r="W6596" s="46">
        <v>0.15095067024188899</v>
      </c>
    </row>
    <row r="6597" spans="10:23">
      <c r="J6597">
        <v>6580</v>
      </c>
      <c r="K6597" s="93">
        <f t="shared" ca="1" si="827"/>
        <v>-0.79471407139445982</v>
      </c>
      <c r="L6597" s="93">
        <f t="shared" ca="1" si="827"/>
        <v>-0.70157223154992721</v>
      </c>
      <c r="M6597" s="93">
        <f t="shared" ca="1" si="828"/>
        <v>-0.79471407139445982</v>
      </c>
      <c r="N6597" s="101">
        <f t="shared" ca="1" si="824"/>
        <v>-0.91788574104534182</v>
      </c>
      <c r="O6597" s="46">
        <f t="shared" ca="1" si="829"/>
        <v>3.5005220934717696E-2</v>
      </c>
      <c r="P6597" s="46">
        <f t="shared" ca="1" si="830"/>
        <v>0.17764426630745983</v>
      </c>
      <c r="Q6597" s="47">
        <f t="shared" ca="1" si="825"/>
        <v>-0.25027286981076657</v>
      </c>
      <c r="R6597" s="47">
        <f t="shared" ca="1" si="826"/>
        <v>1.0075393264987464E-3</v>
      </c>
      <c r="S6597" s="97">
        <f t="shared" ca="1" si="831"/>
        <v>1.8006380130608221E-2</v>
      </c>
      <c r="V6597">
        <v>6580</v>
      </c>
      <c r="W6597" s="46">
        <v>-0.302393573559047</v>
      </c>
    </row>
    <row r="6598" spans="10:23">
      <c r="J6598">
        <v>6581</v>
      </c>
      <c r="K6598" s="93">
        <f t="shared" ca="1" si="827"/>
        <v>-0.10552170133053615</v>
      </c>
      <c r="L6598" s="93">
        <f t="shared" ca="1" si="827"/>
        <v>0.64095096579794997</v>
      </c>
      <c r="M6598" s="93">
        <f t="shared" ca="1" si="828"/>
        <v>-0.10552170133053615</v>
      </c>
      <c r="N6598" s="101">
        <f t="shared" ca="1" si="824"/>
        <v>0.57411656686543455</v>
      </c>
      <c r="O6598" s="46">
        <f t="shared" ca="1" si="829"/>
        <v>0.282404242249646</v>
      </c>
      <c r="P6598" s="46">
        <f t="shared" ca="1" si="830"/>
        <v>0.30134377696492398</v>
      </c>
      <c r="Q6598" s="47">
        <f t="shared" ca="1" si="825"/>
        <v>0.24452517281908998</v>
      </c>
      <c r="R6598" s="47">
        <f t="shared" ca="1" si="826"/>
        <v>0.24225310711788164</v>
      </c>
      <c r="S6598" s="97">
        <f t="shared" ca="1" si="831"/>
        <v>0.26232867468376381</v>
      </c>
      <c r="V6598">
        <v>6581</v>
      </c>
      <c r="W6598" s="46">
        <v>0.56639148503327497</v>
      </c>
    </row>
    <row r="6599" spans="10:23">
      <c r="J6599">
        <v>6582</v>
      </c>
      <c r="K6599" s="93">
        <f t="shared" ca="1" si="827"/>
        <v>-1.0206575996852745</v>
      </c>
      <c r="L6599" s="93">
        <f t="shared" ca="1" si="827"/>
        <v>0.99524000282028213</v>
      </c>
      <c r="M6599" s="93">
        <f t="shared" ca="1" si="828"/>
        <v>-1.0206575996852745</v>
      </c>
      <c r="N6599" s="101">
        <f t="shared" ca="1" si="824"/>
        <v>0.61897830113551555</v>
      </c>
      <c r="O6599" s="46">
        <f t="shared" ca="1" si="829"/>
        <v>-4.6101608159174745E-2</v>
      </c>
      <c r="P6599" s="46">
        <f t="shared" ca="1" si="830"/>
        <v>0.13709085176051361</v>
      </c>
      <c r="Q6599" s="47">
        <f t="shared" ca="1" si="825"/>
        <v>-0.41248652799855146</v>
      </c>
      <c r="R6599" s="47">
        <f t="shared" ca="1" si="826"/>
        <v>0.24950691262388427</v>
      </c>
      <c r="S6599" s="97">
        <f t="shared" ca="1" si="831"/>
        <v>0.10170265223235476</v>
      </c>
      <c r="V6599">
        <v>6582</v>
      </c>
      <c r="W6599" s="46">
        <v>0.348543294272816</v>
      </c>
    </row>
    <row r="6600" spans="10:23">
      <c r="J6600">
        <v>6583</v>
      </c>
      <c r="K6600" s="93">
        <f t="shared" ca="1" si="827"/>
        <v>-0.7540039035837488</v>
      </c>
      <c r="L6600" s="93">
        <f t="shared" ca="1" si="827"/>
        <v>0.6475792152711729</v>
      </c>
      <c r="M6600" s="93">
        <f t="shared" ca="1" si="828"/>
        <v>-0.7540039035837488</v>
      </c>
      <c r="N6600" s="101">
        <f t="shared" ca="1" si="824"/>
        <v>0.37416881063801255</v>
      </c>
      <c r="O6600" s="46">
        <f t="shared" ca="1" si="829"/>
        <v>4.9618928386241379E-2</v>
      </c>
      <c r="P6600" s="46">
        <f t="shared" ca="1" si="830"/>
        <v>0.18495112003322167</v>
      </c>
      <c r="Q6600" s="47">
        <f t="shared" ca="1" si="825"/>
        <v>-0.22104545490771921</v>
      </c>
      <c r="R6600" s="47">
        <f t="shared" ca="1" si="826"/>
        <v>0.20992305660526406</v>
      </c>
      <c r="S6600" s="97">
        <f t="shared" ca="1" si="831"/>
        <v>0.12977099249575272</v>
      </c>
      <c r="V6600">
        <v>6583</v>
      </c>
      <c r="W6600" s="46">
        <v>0.11805230760537901</v>
      </c>
    </row>
    <row r="6601" spans="10:23">
      <c r="J6601">
        <v>6584</v>
      </c>
      <c r="K6601" s="93">
        <f t="shared" ca="1" si="827"/>
        <v>-1.188946577345751</v>
      </c>
      <c r="L6601" s="93">
        <f t="shared" ca="1" si="827"/>
        <v>9.7060974477868753E-2</v>
      </c>
      <c r="M6601" s="93">
        <f t="shared" ca="1" si="828"/>
        <v>-1.188946577345751</v>
      </c>
      <c r="N6601" s="101">
        <f t="shared" ca="1" si="824"/>
        <v>-0.28608980584103344</v>
      </c>
      <c r="O6601" s="46">
        <f t="shared" ca="1" si="829"/>
        <v>-0.1065122136443023</v>
      </c>
      <c r="P6601" s="46">
        <f t="shared" ca="1" si="830"/>
        <v>0.10688554901794983</v>
      </c>
      <c r="Q6601" s="47">
        <f t="shared" ca="1" si="825"/>
        <v>-0.53330773896880657</v>
      </c>
      <c r="R6601" s="47">
        <f t="shared" ca="1" si="826"/>
        <v>0.10316419706657907</v>
      </c>
      <c r="S6601" s="97">
        <f t="shared" ca="1" si="831"/>
        <v>-1.6740082888616128E-3</v>
      </c>
      <c r="V6601">
        <v>6584</v>
      </c>
      <c r="W6601" s="46">
        <v>0.25989023378600101</v>
      </c>
    </row>
    <row r="6602" spans="10:23">
      <c r="J6602">
        <v>6585</v>
      </c>
      <c r="K6602" s="93">
        <f t="shared" ca="1" si="827"/>
        <v>-1.7770491349185293</v>
      </c>
      <c r="L6602" s="93">
        <f t="shared" ca="1" si="827"/>
        <v>-0.99028387783757055</v>
      </c>
      <c r="M6602" s="93">
        <f t="shared" ca="1" si="828"/>
        <v>-1.7770491349185293</v>
      </c>
      <c r="N6602" s="101">
        <f t="shared" ca="1" si="824"/>
        <v>-1.5040129866556766</v>
      </c>
      <c r="O6602" s="46">
        <f t="shared" ca="1" si="829"/>
        <v>-0.31762307832612779</v>
      </c>
      <c r="P6602" s="46">
        <f t="shared" ca="1" si="830"/>
        <v>1.3301166770370854E-3</v>
      </c>
      <c r="Q6602" s="47">
        <f t="shared" ca="1" si="825"/>
        <v>-0.95552946833245755</v>
      </c>
      <c r="R6602" s="47">
        <f t="shared" ca="1" si="826"/>
        <v>-9.3764834292189042E-2</v>
      </c>
      <c r="S6602" s="97">
        <f t="shared" ca="1" si="831"/>
        <v>-0.20569395630915843</v>
      </c>
      <c r="V6602">
        <v>6585</v>
      </c>
      <c r="W6602" s="46">
        <v>-0.54366458812410201</v>
      </c>
    </row>
    <row r="6603" spans="10:23">
      <c r="J6603">
        <v>6586</v>
      </c>
      <c r="K6603" s="93">
        <f t="shared" ca="1" si="827"/>
        <v>-0.53259281601455466</v>
      </c>
      <c r="L6603" s="93">
        <f t="shared" ca="1" si="827"/>
        <v>1.0323989852300473</v>
      </c>
      <c r="M6603" s="93">
        <f t="shared" ca="1" si="828"/>
        <v>-0.53259281601455466</v>
      </c>
      <c r="N6603" s="101">
        <f t="shared" ca="1" si="824"/>
        <v>0.80942365791554272</v>
      </c>
      <c r="O6603" s="46">
        <f t="shared" ca="1" si="829"/>
        <v>0.12909874962658949</v>
      </c>
      <c r="P6603" s="46">
        <f t="shared" ca="1" si="830"/>
        <v>0.22469103065339574</v>
      </c>
      <c r="Q6603" s="47">
        <f t="shared" ca="1" si="825"/>
        <v>-6.2085812427022991E-2</v>
      </c>
      <c r="R6603" s="47">
        <f t="shared" ca="1" si="826"/>
        <v>0.28030049651181055</v>
      </c>
      <c r="S6603" s="97">
        <f t="shared" ca="1" si="831"/>
        <v>0.20469962306920003</v>
      </c>
      <c r="V6603">
        <v>6586</v>
      </c>
      <c r="W6603" s="46">
        <v>-0.130272769365855</v>
      </c>
    </row>
    <row r="6604" spans="10:23">
      <c r="J6604">
        <v>6587</v>
      </c>
      <c r="K6604" s="93">
        <f t="shared" ca="1" si="827"/>
        <v>-0.89337904942389279</v>
      </c>
      <c r="L6604" s="93">
        <f t="shared" ca="1" si="827"/>
        <v>-0.84166956670470905</v>
      </c>
      <c r="M6604" s="93">
        <f t="shared" ca="1" si="828"/>
        <v>-0.89337904942389279</v>
      </c>
      <c r="N6604" s="101">
        <f t="shared" ca="1" si="824"/>
        <v>-1.0820873456407716</v>
      </c>
      <c r="O6604" s="46">
        <f t="shared" ca="1" si="829"/>
        <v>-4.1249415153110647E-4</v>
      </c>
      <c r="P6604" s="46">
        <f t="shared" ca="1" si="830"/>
        <v>0.15993540876433543</v>
      </c>
      <c r="Q6604" s="47">
        <f t="shared" ca="1" si="825"/>
        <v>-0.32110829998326418</v>
      </c>
      <c r="R6604" s="47">
        <f t="shared" ca="1" si="826"/>
        <v>-2.5542626931856327E-2</v>
      </c>
      <c r="S6604" s="97">
        <f t="shared" ca="1" si="831"/>
        <v>-1.2977560541693717E-2</v>
      </c>
      <c r="V6604">
        <v>6587</v>
      </c>
      <c r="W6604" s="46">
        <v>1.7754342786913999</v>
      </c>
    </row>
    <row r="6605" spans="10:23">
      <c r="J6605">
        <v>6588</v>
      </c>
      <c r="K6605" s="93">
        <f t="shared" ca="1" si="827"/>
        <v>-0.60007493082873209</v>
      </c>
      <c r="L6605" s="93">
        <f t="shared" ca="1" si="827"/>
        <v>-0.5421234861695079</v>
      </c>
      <c r="M6605" s="93">
        <f t="shared" ca="1" si="828"/>
        <v>-0.60007493082873209</v>
      </c>
      <c r="N6605" s="101">
        <f t="shared" ca="1" si="824"/>
        <v>-0.70481545301289383</v>
      </c>
      <c r="O6605" s="46">
        <f t="shared" ca="1" si="829"/>
        <v>0.10487473048989965</v>
      </c>
      <c r="P6605" s="46">
        <f t="shared" ca="1" si="830"/>
        <v>0.21257902108505081</v>
      </c>
      <c r="Q6605" s="47">
        <f t="shared" ca="1" si="825"/>
        <v>-0.11053385070040267</v>
      </c>
      <c r="R6605" s="47">
        <f t="shared" ca="1" si="826"/>
        <v>3.5459404677725348E-2</v>
      </c>
      <c r="S6605" s="97">
        <f t="shared" ca="1" si="831"/>
        <v>7.0167067583812498E-2</v>
      </c>
      <c r="V6605">
        <v>6588</v>
      </c>
      <c r="W6605" s="46">
        <v>9.1248295092940301E-2</v>
      </c>
    </row>
    <row r="6606" spans="10:23">
      <c r="J6606">
        <v>6589</v>
      </c>
      <c r="K6606" s="93">
        <f t="shared" ca="1" si="827"/>
        <v>-0.82640212620384768</v>
      </c>
      <c r="L6606" s="93">
        <f t="shared" ca="1" si="827"/>
        <v>-1.037650031694284</v>
      </c>
      <c r="M6606" s="93">
        <f t="shared" ca="1" si="828"/>
        <v>-0.82640212620384768</v>
      </c>
      <c r="N6606" s="101">
        <f t="shared" ca="1" si="824"/>
        <v>-1.2465929655907213</v>
      </c>
      <c r="O6606" s="46">
        <f t="shared" ca="1" si="829"/>
        <v>2.3630176625261401E-2</v>
      </c>
      <c r="P6606" s="46">
        <f t="shared" ca="1" si="830"/>
        <v>0.17195674415273168</v>
      </c>
      <c r="Q6606" s="47">
        <f t="shared" ca="1" si="825"/>
        <v>-0.27302295842967916</v>
      </c>
      <c r="R6606" s="47">
        <f t="shared" ca="1" si="826"/>
        <v>-5.214195018978815E-2</v>
      </c>
      <c r="S6606" s="97">
        <f t="shared" ca="1" si="831"/>
        <v>-1.4255886782263374E-2</v>
      </c>
      <c r="V6606">
        <v>6589</v>
      </c>
      <c r="W6606" s="46">
        <v>-0.154881138999306</v>
      </c>
    </row>
    <row r="6607" spans="10:23">
      <c r="J6607">
        <v>6590</v>
      </c>
      <c r="K6607" s="93">
        <f t="shared" ca="1" si="827"/>
        <v>0.71006684435414902</v>
      </c>
      <c r="L6607" s="93">
        <f t="shared" ca="1" si="827"/>
        <v>-0.78841477808023452</v>
      </c>
      <c r="M6607" s="93">
        <f t="shared" ca="1" si="828"/>
        <v>0.71006684435414902</v>
      </c>
      <c r="N6607" s="101">
        <f t="shared" ca="1" si="824"/>
        <v>-0.52166561053781535</v>
      </c>
      <c r="O6607" s="46">
        <f t="shared" ca="1" si="829"/>
        <v>0.5751756320132061</v>
      </c>
      <c r="P6607" s="46">
        <f t="shared" ca="1" si="830"/>
        <v>0.44772947184670403</v>
      </c>
      <c r="Q6607" s="47">
        <f t="shared" ca="1" si="825"/>
        <v>0.83006795234621022</v>
      </c>
      <c r="R6607" s="47">
        <f t="shared" ca="1" si="826"/>
        <v>6.507335869410541E-2</v>
      </c>
      <c r="S6607" s="97">
        <f t="shared" ca="1" si="831"/>
        <v>0.32012449535365572</v>
      </c>
      <c r="V6607">
        <v>6590</v>
      </c>
      <c r="W6607" s="46">
        <v>0.74812003187646303</v>
      </c>
    </row>
    <row r="6608" spans="10:23">
      <c r="J6608">
        <v>6591</v>
      </c>
      <c r="K6608" s="93">
        <f t="shared" ca="1" si="827"/>
        <v>-0.51162049519060915</v>
      </c>
      <c r="L6608" s="93">
        <f t="shared" ca="1" si="827"/>
        <v>0.59391025454429314</v>
      </c>
      <c r="M6608" s="93">
        <f t="shared" ca="1" si="828"/>
        <v>-0.51162049519060915</v>
      </c>
      <c r="N6608" s="101">
        <f t="shared" ca="1" si="824"/>
        <v>0.40036953265202063</v>
      </c>
      <c r="O6608" s="46">
        <f t="shared" ca="1" si="829"/>
        <v>0.1366271725632299</v>
      </c>
      <c r="P6608" s="46">
        <f t="shared" ca="1" si="830"/>
        <v>0.22845524212171592</v>
      </c>
      <c r="Q6608" s="47">
        <f t="shared" ca="1" si="825"/>
        <v>-4.7028966553742169E-2</v>
      </c>
      <c r="R6608" s="47">
        <f t="shared" ca="1" si="826"/>
        <v>0.21415951657942084</v>
      </c>
      <c r="S6608" s="97">
        <f t="shared" ca="1" si="831"/>
        <v>0.17539334457132538</v>
      </c>
      <c r="V6608">
        <v>6591</v>
      </c>
      <c r="W6608" s="46">
        <v>0.43630704904178202</v>
      </c>
    </row>
    <row r="6609" spans="10:23">
      <c r="J6609">
        <v>6592</v>
      </c>
      <c r="K6609" s="93">
        <f t="shared" ca="1" si="827"/>
        <v>0.72606075521948388</v>
      </c>
      <c r="L6609" s="93">
        <f t="shared" ca="1" si="827"/>
        <v>-1.7091781018847778</v>
      </c>
      <c r="M6609" s="93">
        <f t="shared" ca="1" si="828"/>
        <v>0.72606075521948388</v>
      </c>
      <c r="N6609" s="101">
        <f t="shared" ca="1" si="824"/>
        <v>-1.3895394156753846</v>
      </c>
      <c r="O6609" s="46">
        <f t="shared" ca="1" si="829"/>
        <v>0.58091695775468954</v>
      </c>
      <c r="P6609" s="46">
        <f t="shared" ca="1" si="830"/>
        <v>0.45060013471744575</v>
      </c>
      <c r="Q6609" s="47">
        <f t="shared" ca="1" si="825"/>
        <v>0.84155060382917724</v>
      </c>
      <c r="R6609" s="47">
        <f t="shared" ca="1" si="826"/>
        <v>-7.5255317596522375E-2</v>
      </c>
      <c r="S6609" s="97">
        <f t="shared" ca="1" si="831"/>
        <v>0.25283082007908358</v>
      </c>
      <c r="V6609">
        <v>6592</v>
      </c>
      <c r="W6609" s="46">
        <v>-0.17765207984110201</v>
      </c>
    </row>
    <row r="6610" spans="10:23">
      <c r="J6610">
        <v>6593</v>
      </c>
      <c r="K6610" s="93">
        <f t="shared" ca="1" si="827"/>
        <v>-1.0426548375769755</v>
      </c>
      <c r="L6610" s="93">
        <f t="shared" ca="1" si="827"/>
        <v>0.31704642311815484</v>
      </c>
      <c r="M6610" s="93">
        <f t="shared" ca="1" si="828"/>
        <v>-1.0426548375769755</v>
      </c>
      <c r="N6610" s="101">
        <f t="shared" ref="N6610:N6673" ca="1" si="832">$N$2*K6610+SQRT(1-$N$2^2)*L6610</f>
        <v>-3.1001245240582953E-2</v>
      </c>
      <c r="O6610" s="46">
        <f t="shared" ca="1" si="829"/>
        <v>-5.3997945034659489E-2</v>
      </c>
      <c r="P6610" s="46">
        <f t="shared" ca="1" si="830"/>
        <v>0.13314268332277124</v>
      </c>
      <c r="Q6610" s="47">
        <f t="shared" ref="Q6610:Q6673" ca="1" si="833">$K$2+K6610*$S$3</f>
        <v>-0.42827920174952094</v>
      </c>
      <c r="R6610" s="47">
        <f t="shared" ref="R6610:R6673" ca="1" si="834">$L$2+$L$3*N6610</f>
        <v>0.14441010152185715</v>
      </c>
      <c r="S6610" s="97">
        <f t="shared" ca="1" si="831"/>
        <v>4.5206078243598832E-2</v>
      </c>
      <c r="V6610">
        <v>6593</v>
      </c>
      <c r="W6610" s="46">
        <v>1.4300616801162701E-2</v>
      </c>
    </row>
    <row r="6611" spans="10:23">
      <c r="J6611">
        <v>6594</v>
      </c>
      <c r="K6611" s="93">
        <f t="shared" ref="K6611:L6674" ca="1" si="835">_xlfn.NORM.S.INV(RAND())</f>
        <v>-0.61769406400846782</v>
      </c>
      <c r="L6611" s="93">
        <f t="shared" ca="1" si="835"/>
        <v>-0.14614836640537568</v>
      </c>
      <c r="M6611" s="93">
        <f t="shared" ref="M6611:M6674" ca="1" si="836">K6611</f>
        <v>-0.61769406400846782</v>
      </c>
      <c r="N6611" s="101">
        <f t="shared" ca="1" si="832"/>
        <v>-0.33500137863809343</v>
      </c>
      <c r="O6611" s="46">
        <f t="shared" ref="O6611:O6674" ca="1" si="837">$K$2+K6611*$K$3</f>
        <v>9.8549999552034362E-2</v>
      </c>
      <c r="P6611" s="46">
        <f t="shared" ref="P6611:P6674" ca="1" si="838">$K$2+K6611*$R$3</f>
        <v>0.20941665561611816</v>
      </c>
      <c r="Q6611" s="47">
        <f t="shared" ca="1" si="833"/>
        <v>-0.12318331257613324</v>
      </c>
      <c r="R6611" s="47">
        <f t="shared" ca="1" si="834"/>
        <v>9.525556308630112E-2</v>
      </c>
      <c r="S6611" s="97">
        <f t="shared" ref="S6611:S6674" ca="1" si="839">AVERAGE(R6611,O6611)</f>
        <v>9.6902781319167741E-2</v>
      </c>
      <c r="V6611">
        <v>6594</v>
      </c>
      <c r="W6611" s="46">
        <v>0.214665267987109</v>
      </c>
    </row>
    <row r="6612" spans="10:23">
      <c r="J6612">
        <v>6595</v>
      </c>
      <c r="K6612" s="93">
        <f t="shared" ca="1" si="835"/>
        <v>-0.35751515450064586</v>
      </c>
      <c r="L6612" s="93">
        <f t="shared" ca="1" si="835"/>
        <v>-0.3258364457332722</v>
      </c>
      <c r="M6612" s="93">
        <f t="shared" ca="1" si="836"/>
        <v>-0.35751515450064586</v>
      </c>
      <c r="N6612" s="101">
        <f t="shared" ca="1" si="832"/>
        <v>-0.42261789578729292</v>
      </c>
      <c r="O6612" s="46">
        <f t="shared" ca="1" si="837"/>
        <v>0.19194628537140609</v>
      </c>
      <c r="P6612" s="46">
        <f t="shared" ca="1" si="838"/>
        <v>0.25611479852580404</v>
      </c>
      <c r="Q6612" s="47">
        <f t="shared" ca="1" si="833"/>
        <v>6.3609259062610224E-2</v>
      </c>
      <c r="R6612" s="47">
        <f t="shared" ca="1" si="834"/>
        <v>8.1088630290359301E-2</v>
      </c>
      <c r="S6612" s="97">
        <f t="shared" ca="1" si="839"/>
        <v>0.1365174578308827</v>
      </c>
      <c r="V6612">
        <v>6595</v>
      </c>
      <c r="W6612" s="46">
        <v>1.2641997163965899</v>
      </c>
    </row>
    <row r="6613" spans="10:23">
      <c r="J6613">
        <v>6596</v>
      </c>
      <c r="K6613" s="93">
        <f t="shared" ca="1" si="835"/>
        <v>-0.41029498403027359</v>
      </c>
      <c r="L6613" s="93">
        <f t="shared" ca="1" si="835"/>
        <v>-0.6501551622544598</v>
      </c>
      <c r="M6613" s="93">
        <f t="shared" ca="1" si="836"/>
        <v>-0.41029498403027359</v>
      </c>
      <c r="N6613" s="101">
        <f t="shared" ca="1" si="832"/>
        <v>-0.74688418836701742</v>
      </c>
      <c r="O6613" s="46">
        <f t="shared" ca="1" si="837"/>
        <v>0.17299993782320627</v>
      </c>
      <c r="P6613" s="46">
        <f t="shared" ca="1" si="838"/>
        <v>0.24664162475170412</v>
      </c>
      <c r="Q6613" s="47">
        <f t="shared" ca="1" si="833"/>
        <v>2.5716563966210582E-2</v>
      </c>
      <c r="R6613" s="47">
        <f t="shared" ca="1" si="834"/>
        <v>2.8657206120149201E-2</v>
      </c>
      <c r="S6613" s="97">
        <f t="shared" ca="1" si="839"/>
        <v>0.10082857197167774</v>
      </c>
      <c r="V6613">
        <v>6596</v>
      </c>
      <c r="W6613" s="46">
        <v>5.0986840413315297E-2</v>
      </c>
    </row>
    <row r="6614" spans="10:23">
      <c r="J6614">
        <v>6597</v>
      </c>
      <c r="K6614" s="93">
        <f t="shared" ca="1" si="835"/>
        <v>0.71956166952582978</v>
      </c>
      <c r="L6614" s="93">
        <f t="shared" ca="1" si="835"/>
        <v>-1.0870232515626101</v>
      </c>
      <c r="M6614" s="93">
        <f t="shared" ca="1" si="836"/>
        <v>0.71956166952582978</v>
      </c>
      <c r="N6614" s="101">
        <f t="shared" ca="1" si="832"/>
        <v>-0.80175171668737932</v>
      </c>
      <c r="O6614" s="46">
        <f t="shared" ca="1" si="837"/>
        <v>0.57858398439356151</v>
      </c>
      <c r="P6614" s="46">
        <f t="shared" ca="1" si="838"/>
        <v>0.44943364803688174</v>
      </c>
      <c r="Q6614" s="47">
        <f t="shared" ca="1" si="833"/>
        <v>0.83688465710692106</v>
      </c>
      <c r="R6614" s="47">
        <f t="shared" ca="1" si="834"/>
        <v>1.978553886281742E-2</v>
      </c>
      <c r="S6614" s="97">
        <f t="shared" ca="1" si="839"/>
        <v>0.29918476162818947</v>
      </c>
      <c r="V6614">
        <v>6597</v>
      </c>
      <c r="W6614" s="46">
        <v>-0.13317627595245601</v>
      </c>
    </row>
    <row r="6615" spans="10:23">
      <c r="J6615">
        <v>6598</v>
      </c>
      <c r="K6615" s="93">
        <f t="shared" ca="1" si="835"/>
        <v>-8.5457484614072557E-2</v>
      </c>
      <c r="L6615" s="93">
        <f t="shared" ca="1" si="835"/>
        <v>0.3179450805843822</v>
      </c>
      <c r="M6615" s="93">
        <f t="shared" ca="1" si="836"/>
        <v>-8.5457484614072557E-2</v>
      </c>
      <c r="N6615" s="101">
        <f t="shared" ca="1" si="832"/>
        <v>0.27426098843932073</v>
      </c>
      <c r="O6615" s="46">
        <f t="shared" ca="1" si="837"/>
        <v>0.28960668353413566</v>
      </c>
      <c r="P6615" s="46">
        <f t="shared" ca="1" si="838"/>
        <v>0.30494499760716881</v>
      </c>
      <c r="Q6615" s="47">
        <f t="shared" ca="1" si="833"/>
        <v>0.2589300553880694</v>
      </c>
      <c r="R6615" s="47">
        <f t="shared" ca="1" si="834"/>
        <v>0.19376871209431354</v>
      </c>
      <c r="S6615" s="97">
        <f t="shared" ca="1" si="839"/>
        <v>0.24168769781422461</v>
      </c>
      <c r="V6615">
        <v>6598</v>
      </c>
      <c r="W6615" s="46">
        <v>0.39449136695695702</v>
      </c>
    </row>
    <row r="6616" spans="10:23">
      <c r="J6616">
        <v>6599</v>
      </c>
      <c r="K6616" s="93">
        <f t="shared" ca="1" si="835"/>
        <v>-0.30006429411765073</v>
      </c>
      <c r="L6616" s="93">
        <f t="shared" ca="1" si="835"/>
        <v>0.88446285087521692</v>
      </c>
      <c r="M6616" s="93">
        <f t="shared" ca="1" si="836"/>
        <v>-0.30006429411765073</v>
      </c>
      <c r="N6616" s="101">
        <f t="shared" ca="1" si="832"/>
        <v>0.74311718242883051</v>
      </c>
      <c r="O6616" s="46">
        <f t="shared" ca="1" si="837"/>
        <v>0.21256939039959333</v>
      </c>
      <c r="P6616" s="46">
        <f t="shared" ca="1" si="838"/>
        <v>0.26642635103989765</v>
      </c>
      <c r="Q6616" s="47">
        <f t="shared" ca="1" si="833"/>
        <v>0.10485546911898469</v>
      </c>
      <c r="R6616" s="47">
        <f t="shared" ca="1" si="834"/>
        <v>0.2695792374077034</v>
      </c>
      <c r="S6616" s="97">
        <f t="shared" ca="1" si="839"/>
        <v>0.24107431390364836</v>
      </c>
      <c r="V6616">
        <v>6599</v>
      </c>
      <c r="W6616" s="46">
        <v>-0.19693266019334801</v>
      </c>
    </row>
    <row r="6617" spans="10:23">
      <c r="J6617">
        <v>6600</v>
      </c>
      <c r="K6617" s="93">
        <f t="shared" ca="1" si="835"/>
        <v>-1.417201205169546</v>
      </c>
      <c r="L6617" s="93">
        <f t="shared" ca="1" si="835"/>
        <v>-0.13997511494444695</v>
      </c>
      <c r="M6617" s="93">
        <f t="shared" ca="1" si="836"/>
        <v>-1.417201205169546</v>
      </c>
      <c r="N6617" s="101">
        <f t="shared" ca="1" si="832"/>
        <v>-0.58340982944047526</v>
      </c>
      <c r="O6617" s="46">
        <f t="shared" ca="1" si="837"/>
        <v>-0.18844865691771284</v>
      </c>
      <c r="P6617" s="46">
        <f t="shared" ca="1" si="838"/>
        <v>6.5917327381244561E-2</v>
      </c>
      <c r="Q6617" s="47">
        <f t="shared" ca="1" si="833"/>
        <v>-0.69718062551562765</v>
      </c>
      <c r="R6617" s="47">
        <f t="shared" ca="1" si="834"/>
        <v>5.5089782215684571E-2</v>
      </c>
      <c r="S6617" s="97">
        <f t="shared" ca="1" si="839"/>
        <v>-6.6679437351014142E-2</v>
      </c>
      <c r="V6617">
        <v>6600</v>
      </c>
      <c r="W6617" s="46">
        <v>-0.32442803556148497</v>
      </c>
    </row>
    <row r="6618" spans="10:23">
      <c r="J6618">
        <v>6601</v>
      </c>
      <c r="K6618" s="93">
        <f t="shared" ca="1" si="835"/>
        <v>-7.8521857236711401E-2</v>
      </c>
      <c r="L6618" s="93">
        <f t="shared" ca="1" si="835"/>
        <v>-0.60768826156763001</v>
      </c>
      <c r="M6618" s="93">
        <f t="shared" ca="1" si="836"/>
        <v>-7.8521857236711401E-2</v>
      </c>
      <c r="N6618" s="101">
        <f t="shared" ca="1" si="832"/>
        <v>-0.60111073657889258</v>
      </c>
      <c r="O6618" s="46">
        <f t="shared" ca="1" si="837"/>
        <v>0.29209636203305034</v>
      </c>
      <c r="P6618" s="46">
        <f t="shared" ca="1" si="838"/>
        <v>0.30618983685662615</v>
      </c>
      <c r="Q6618" s="47">
        <f t="shared" ca="1" si="833"/>
        <v>0.26390941238589871</v>
      </c>
      <c r="R6618" s="47">
        <f t="shared" ca="1" si="834"/>
        <v>5.2227678470677899E-2</v>
      </c>
      <c r="S6618" s="97">
        <f t="shared" ca="1" si="839"/>
        <v>0.17216202025186411</v>
      </c>
      <c r="V6618">
        <v>6601</v>
      </c>
      <c r="W6618" s="46">
        <v>0.24945521323105799</v>
      </c>
    </row>
    <row r="6619" spans="10:23">
      <c r="J6619">
        <v>6602</v>
      </c>
      <c r="K6619" s="93">
        <f t="shared" ca="1" si="835"/>
        <v>-1.461923131368783</v>
      </c>
      <c r="L6619" s="93">
        <f t="shared" ca="1" si="835"/>
        <v>0.18814856899661478</v>
      </c>
      <c r="M6619" s="93">
        <f t="shared" ca="1" si="836"/>
        <v>-1.461923131368783</v>
      </c>
      <c r="N6619" s="101">
        <f t="shared" ca="1" si="832"/>
        <v>-0.28654385685753858</v>
      </c>
      <c r="O6619" s="46">
        <f t="shared" ca="1" si="837"/>
        <v>-0.20450246316049447</v>
      </c>
      <c r="P6619" s="46">
        <f t="shared" ca="1" si="838"/>
        <v>5.7890424259853746E-2</v>
      </c>
      <c r="Q6619" s="47">
        <f t="shared" ca="1" si="833"/>
        <v>-0.72928823800119091</v>
      </c>
      <c r="R6619" s="47">
        <f t="shared" ca="1" si="834"/>
        <v>0.10309078042727346</v>
      </c>
      <c r="S6619" s="97">
        <f t="shared" ca="1" si="839"/>
        <v>-5.0705841366610507E-2</v>
      </c>
      <c r="V6619">
        <v>6602</v>
      </c>
      <c r="W6619" s="46">
        <v>0.54094063402343995</v>
      </c>
    </row>
    <row r="6620" spans="10:23">
      <c r="J6620">
        <v>6603</v>
      </c>
      <c r="K6620" s="93">
        <f t="shared" ca="1" si="835"/>
        <v>-0.87393449853343075</v>
      </c>
      <c r="L6620" s="93">
        <f t="shared" ca="1" si="835"/>
        <v>0.61333734272475604</v>
      </c>
      <c r="M6620" s="93">
        <f t="shared" ca="1" si="836"/>
        <v>-0.87393449853343075</v>
      </c>
      <c r="N6620" s="101">
        <f t="shared" ca="1" si="832"/>
        <v>0.30356404727343211</v>
      </c>
      <c r="O6620" s="46">
        <f t="shared" ca="1" si="837"/>
        <v>6.5675060184685052E-3</v>
      </c>
      <c r="P6620" s="46">
        <f t="shared" ca="1" si="838"/>
        <v>0.16342540884933524</v>
      </c>
      <c r="Q6620" s="47">
        <f t="shared" ca="1" si="833"/>
        <v>-0.30714829964326495</v>
      </c>
      <c r="R6620" s="47">
        <f t="shared" ca="1" si="834"/>
        <v>0.1985067966327741</v>
      </c>
      <c r="S6620" s="97">
        <f t="shared" ca="1" si="839"/>
        <v>0.1025371513256213</v>
      </c>
      <c r="V6620">
        <v>6603</v>
      </c>
      <c r="W6620" s="46">
        <v>0.54355546454699699</v>
      </c>
    </row>
    <row r="6621" spans="10:23">
      <c r="J6621">
        <v>6604</v>
      </c>
      <c r="K6621" s="93">
        <f t="shared" ca="1" si="835"/>
        <v>-0.95442494606466288</v>
      </c>
      <c r="L6621" s="93">
        <f t="shared" ca="1" si="835"/>
        <v>1.3022776387755677</v>
      </c>
      <c r="M6621" s="93">
        <f t="shared" ca="1" si="836"/>
        <v>-0.95442494606466288</v>
      </c>
      <c r="N6621" s="101">
        <f t="shared" ca="1" si="832"/>
        <v>0.9311389916135635</v>
      </c>
      <c r="O6621" s="46">
        <f t="shared" ca="1" si="837"/>
        <v>-2.2326107447653343E-2</v>
      </c>
      <c r="P6621" s="46">
        <f t="shared" ca="1" si="838"/>
        <v>0.14897860211627431</v>
      </c>
      <c r="Q6621" s="47">
        <f t="shared" ca="1" si="833"/>
        <v>-0.36493552657550865</v>
      </c>
      <c r="R6621" s="47">
        <f t="shared" ca="1" si="834"/>
        <v>0.29998095185106105</v>
      </c>
      <c r="S6621" s="97">
        <f t="shared" ca="1" si="839"/>
        <v>0.13882742220170385</v>
      </c>
      <c r="V6621">
        <v>6604</v>
      </c>
      <c r="W6621" s="46">
        <v>8.1311118338925001E-2</v>
      </c>
    </row>
    <row r="6622" spans="10:23">
      <c r="J6622">
        <v>6605</v>
      </c>
      <c r="K6622" s="93">
        <f t="shared" ca="1" si="835"/>
        <v>-0.22148432837575366</v>
      </c>
      <c r="L6622" s="93">
        <f t="shared" ca="1" si="835"/>
        <v>0.65663829860052314</v>
      </c>
      <c r="M6622" s="93">
        <f t="shared" ca="1" si="836"/>
        <v>-0.22148432837575366</v>
      </c>
      <c r="N6622" s="101">
        <f t="shared" ca="1" si="832"/>
        <v>0.55211074650104563</v>
      </c>
      <c r="O6622" s="46">
        <f t="shared" ca="1" si="837"/>
        <v>0.24077719922618085</v>
      </c>
      <c r="P6622" s="46">
        <f t="shared" ca="1" si="838"/>
        <v>0.28053025545319143</v>
      </c>
      <c r="Q6622" s="47">
        <f t="shared" ca="1" si="833"/>
        <v>0.16127108677215973</v>
      </c>
      <c r="R6622" s="47">
        <f t="shared" ca="1" si="834"/>
        <v>0.23869493123546226</v>
      </c>
      <c r="S6622" s="97">
        <f t="shared" ca="1" si="839"/>
        <v>0.23973606523082155</v>
      </c>
      <c r="V6622">
        <v>6605</v>
      </c>
      <c r="W6622" s="46">
        <v>-0.29064572481596102</v>
      </c>
    </row>
    <row r="6623" spans="10:23">
      <c r="J6623">
        <v>6606</v>
      </c>
      <c r="K6623" s="93">
        <f t="shared" ca="1" si="835"/>
        <v>1.6685607662047441</v>
      </c>
      <c r="L6623" s="93">
        <f t="shared" ca="1" si="835"/>
        <v>-0.58271376132557584</v>
      </c>
      <c r="M6623" s="93">
        <f t="shared" ca="1" si="836"/>
        <v>1.6685607662047441</v>
      </c>
      <c r="N6623" s="101">
        <f t="shared" ca="1" si="832"/>
        <v>-2.1821365123430136E-2</v>
      </c>
      <c r="O6623" s="46">
        <f t="shared" ca="1" si="837"/>
        <v>0.91924568923126604</v>
      </c>
      <c r="P6623" s="46">
        <f t="shared" ca="1" si="838"/>
        <v>0.61976450045573395</v>
      </c>
      <c r="Q6623" s="47">
        <f t="shared" ca="1" si="833"/>
        <v>1.5182080667823301</v>
      </c>
      <c r="R6623" s="47">
        <f t="shared" ca="1" si="834"/>
        <v>0.145894419193068</v>
      </c>
      <c r="S6623" s="97">
        <f t="shared" ca="1" si="839"/>
        <v>0.53257005421216697</v>
      </c>
      <c r="V6623">
        <v>6606</v>
      </c>
      <c r="W6623" s="46">
        <v>0.74384115804950202</v>
      </c>
    </row>
    <row r="6624" spans="10:23">
      <c r="J6624">
        <v>6607</v>
      </c>
      <c r="K6624" s="93">
        <f t="shared" ca="1" si="835"/>
        <v>-0.54961750541732035</v>
      </c>
      <c r="L6624" s="93">
        <f t="shared" ca="1" si="835"/>
        <v>-0.5548928472002872</v>
      </c>
      <c r="M6624" s="93">
        <f t="shared" ca="1" si="836"/>
        <v>-0.54961750541732035</v>
      </c>
      <c r="N6624" s="101">
        <f t="shared" ca="1" si="832"/>
        <v>-0.7008752763064523</v>
      </c>
      <c r="O6624" s="46">
        <f t="shared" ca="1" si="837"/>
        <v>0.12298740585758605</v>
      </c>
      <c r="P6624" s="46">
        <f t="shared" ca="1" si="838"/>
        <v>0.22163535876889401</v>
      </c>
      <c r="Q6624" s="47">
        <f t="shared" ca="1" si="833"/>
        <v>-7.4308499965029862E-2</v>
      </c>
      <c r="R6624" s="47">
        <f t="shared" ca="1" si="834"/>
        <v>3.6096501659213881E-2</v>
      </c>
      <c r="S6624" s="97">
        <f t="shared" ca="1" si="839"/>
        <v>7.9541953758399966E-2</v>
      </c>
      <c r="V6624">
        <v>6607</v>
      </c>
      <c r="W6624" s="46">
        <v>0.30162689953958099</v>
      </c>
    </row>
    <row r="6625" spans="10:23">
      <c r="J6625">
        <v>6608</v>
      </c>
      <c r="K6625" s="93">
        <f t="shared" ca="1" si="835"/>
        <v>1.4701571477429092</v>
      </c>
      <c r="L6625" s="93">
        <f t="shared" ca="1" si="835"/>
        <v>0.72956066995138269</v>
      </c>
      <c r="M6625" s="93">
        <f t="shared" ca="1" si="836"/>
        <v>1.4701571477429092</v>
      </c>
      <c r="N6625" s="101">
        <f t="shared" ca="1" si="832"/>
        <v>1.1592271598696049</v>
      </c>
      <c r="O6625" s="46">
        <f t="shared" ca="1" si="837"/>
        <v>0.848024847032671</v>
      </c>
      <c r="P6625" s="46">
        <f t="shared" ca="1" si="838"/>
        <v>0.58415407935643648</v>
      </c>
      <c r="Q6625" s="47">
        <f t="shared" ca="1" si="833"/>
        <v>1.37576638238514</v>
      </c>
      <c r="R6625" s="47">
        <f t="shared" ca="1" si="834"/>
        <v>0.33686109564552746</v>
      </c>
      <c r="S6625" s="97">
        <f t="shared" ca="1" si="839"/>
        <v>0.59244297133909929</v>
      </c>
      <c r="V6625">
        <v>6608</v>
      </c>
      <c r="W6625" s="46">
        <v>-5.6229605609383899E-2</v>
      </c>
    </row>
    <row r="6626" spans="10:23">
      <c r="J6626">
        <v>6609</v>
      </c>
      <c r="K6626" s="93">
        <f t="shared" ca="1" si="835"/>
        <v>-0.60822614851665091</v>
      </c>
      <c r="L6626" s="93">
        <f t="shared" ca="1" si="835"/>
        <v>-0.46796684320234216</v>
      </c>
      <c r="M6626" s="93">
        <f t="shared" ca="1" si="836"/>
        <v>-0.60822614851665091</v>
      </c>
      <c r="N6626" s="101">
        <f t="shared" ca="1" si="832"/>
        <v>-0.63710105660975791</v>
      </c>
      <c r="O6626" s="46">
        <f t="shared" ca="1" si="837"/>
        <v>0.10194869217881242</v>
      </c>
      <c r="P6626" s="46">
        <f t="shared" ca="1" si="838"/>
        <v>0.21111600192950719</v>
      </c>
      <c r="Q6626" s="47">
        <f t="shared" ca="1" si="833"/>
        <v>-0.11638592732257713</v>
      </c>
      <c r="R6626" s="47">
        <f t="shared" ca="1" si="834"/>
        <v>4.6408314020097638E-2</v>
      </c>
      <c r="S6626" s="97">
        <f t="shared" ca="1" si="839"/>
        <v>7.4178503099455034E-2</v>
      </c>
      <c r="V6626">
        <v>6609</v>
      </c>
      <c r="W6626" s="46">
        <v>-6.1559842436567397E-2</v>
      </c>
    </row>
    <row r="6627" spans="10:23">
      <c r="J6627">
        <v>6610</v>
      </c>
      <c r="K6627" s="93">
        <f t="shared" ca="1" si="835"/>
        <v>0.76802768996811999</v>
      </c>
      <c r="L6627" s="93">
        <f t="shared" ca="1" si="835"/>
        <v>0.46089786996876225</v>
      </c>
      <c r="M6627" s="93">
        <f t="shared" ca="1" si="836"/>
        <v>0.76802768996811999</v>
      </c>
      <c r="N6627" s="101">
        <f t="shared" ca="1" si="832"/>
        <v>0.68121955703797177</v>
      </c>
      <c r="O6627" s="46">
        <f t="shared" ca="1" si="837"/>
        <v>0.59598180617057817</v>
      </c>
      <c r="P6627" s="46">
        <f t="shared" ca="1" si="838"/>
        <v>0.45813255892539007</v>
      </c>
      <c r="Q6627" s="47">
        <f t="shared" ca="1" si="833"/>
        <v>0.87168030066095448</v>
      </c>
      <c r="R6627" s="47">
        <f t="shared" ca="1" si="834"/>
        <v>0.25957085625227094</v>
      </c>
      <c r="S6627" s="97">
        <f t="shared" ca="1" si="839"/>
        <v>0.42777633121142455</v>
      </c>
      <c r="V6627">
        <v>6610</v>
      </c>
      <c r="W6627" s="46">
        <v>0.45347737136300997</v>
      </c>
    </row>
    <row r="6628" spans="10:23">
      <c r="J6628">
        <v>6611</v>
      </c>
      <c r="K6628" s="93">
        <f t="shared" ca="1" si="835"/>
        <v>1.2362342325553961</v>
      </c>
      <c r="L6628" s="93">
        <f t="shared" ca="1" si="835"/>
        <v>0.2218041873773432</v>
      </c>
      <c r="M6628" s="93">
        <f t="shared" ca="1" si="836"/>
        <v>1.2362342325553961</v>
      </c>
      <c r="N6628" s="101">
        <f t="shared" ca="1" si="832"/>
        <v>0.60343904028300432</v>
      </c>
      <c r="O6628" s="46">
        <f t="shared" ca="1" si="837"/>
        <v>0.76405366163612065</v>
      </c>
      <c r="P6628" s="46">
        <f t="shared" ca="1" si="838"/>
        <v>0.54216848665816131</v>
      </c>
      <c r="Q6628" s="47">
        <f t="shared" ca="1" si="833"/>
        <v>1.2078240115920393</v>
      </c>
      <c r="R6628" s="47">
        <f t="shared" ca="1" si="834"/>
        <v>0.24699433084867789</v>
      </c>
      <c r="S6628" s="97">
        <f t="shared" ca="1" si="839"/>
        <v>0.5055239962423993</v>
      </c>
      <c r="V6628">
        <v>6611</v>
      </c>
      <c r="W6628" s="46">
        <v>-0.14993295024838199</v>
      </c>
    </row>
    <row r="6629" spans="10:23">
      <c r="J6629">
        <v>6612</v>
      </c>
      <c r="K6629" s="93">
        <f t="shared" ca="1" si="835"/>
        <v>-0.36797996990333814</v>
      </c>
      <c r="L6629" s="93">
        <f t="shared" ca="1" si="835"/>
        <v>0.14418843456588107</v>
      </c>
      <c r="M6629" s="93">
        <f t="shared" ca="1" si="836"/>
        <v>-0.36797996990333814</v>
      </c>
      <c r="N6629" s="101">
        <f t="shared" ca="1" si="832"/>
        <v>1.9676745190045253E-2</v>
      </c>
      <c r="O6629" s="46">
        <f t="shared" ca="1" si="837"/>
        <v>0.18818973610980105</v>
      </c>
      <c r="P6629" s="46">
        <f t="shared" ca="1" si="838"/>
        <v>0.25423652389500151</v>
      </c>
      <c r="Q6629" s="47">
        <f t="shared" ca="1" si="833"/>
        <v>5.6096160539400142E-2</v>
      </c>
      <c r="R6629" s="47">
        <f t="shared" ca="1" si="834"/>
        <v>0.1526043519671415</v>
      </c>
      <c r="S6629" s="97">
        <f t="shared" ca="1" si="839"/>
        <v>0.17039704403847128</v>
      </c>
      <c r="V6629">
        <v>6612</v>
      </c>
      <c r="W6629" s="46">
        <v>-3.6253973533182299E-2</v>
      </c>
    </row>
    <row r="6630" spans="10:23">
      <c r="J6630">
        <v>6613</v>
      </c>
      <c r="K6630" s="93">
        <f t="shared" ca="1" si="835"/>
        <v>0.62839404122887332</v>
      </c>
      <c r="L6630" s="93">
        <f t="shared" ca="1" si="835"/>
        <v>-1.7536145076133693</v>
      </c>
      <c r="M6630" s="93">
        <f t="shared" ca="1" si="836"/>
        <v>0.62839404122887332</v>
      </c>
      <c r="N6630" s="101">
        <f t="shared" ca="1" si="832"/>
        <v>-1.4627290309569148</v>
      </c>
      <c r="O6630" s="46">
        <f t="shared" ca="1" si="837"/>
        <v>0.54585758898355685</v>
      </c>
      <c r="P6630" s="46">
        <f t="shared" ca="1" si="838"/>
        <v>0.43307045033187941</v>
      </c>
      <c r="Q6630" s="47">
        <f t="shared" ca="1" si="833"/>
        <v>0.77143186628691185</v>
      </c>
      <c r="R6630" s="47">
        <f t="shared" ca="1" si="834"/>
        <v>-8.7089528710947467E-2</v>
      </c>
      <c r="S6630" s="97">
        <f t="shared" ca="1" si="839"/>
        <v>0.22938403013630471</v>
      </c>
      <c r="V6630">
        <v>6613</v>
      </c>
      <c r="W6630" s="46">
        <v>-0.25537889600142599</v>
      </c>
    </row>
    <row r="6631" spans="10:23">
      <c r="J6631">
        <v>6614</v>
      </c>
      <c r="K6631" s="93">
        <f t="shared" ca="1" si="835"/>
        <v>0.22640973282854351</v>
      </c>
      <c r="L6631" s="93">
        <f t="shared" ca="1" si="835"/>
        <v>1.718782017683163</v>
      </c>
      <c r="M6631" s="93">
        <f t="shared" ca="1" si="836"/>
        <v>0.22640973282854351</v>
      </c>
      <c r="N6631" s="101">
        <f t="shared" ca="1" si="832"/>
        <v>1.7015517093451689</v>
      </c>
      <c r="O6631" s="46">
        <f t="shared" ca="1" si="837"/>
        <v>0.40155749397093266</v>
      </c>
      <c r="P6631" s="46">
        <f t="shared" ca="1" si="838"/>
        <v>0.36092040282556731</v>
      </c>
      <c r="Q6631" s="47">
        <f t="shared" ca="1" si="833"/>
        <v>0.48283167626166335</v>
      </c>
      <c r="R6631" s="47">
        <f t="shared" ca="1" si="834"/>
        <v>0.42455090227098902</v>
      </c>
      <c r="S6631" s="97">
        <f t="shared" ca="1" si="839"/>
        <v>0.41305419812096084</v>
      </c>
      <c r="V6631">
        <v>6614</v>
      </c>
      <c r="W6631" s="46">
        <v>-8.85148694092808E-2</v>
      </c>
    </row>
    <row r="6632" spans="10:23">
      <c r="J6632">
        <v>6615</v>
      </c>
      <c r="K6632" s="93">
        <f t="shared" ca="1" si="835"/>
        <v>-0.75140761827434599</v>
      </c>
      <c r="L6632" s="93">
        <f t="shared" ca="1" si="835"/>
        <v>-2.5398488174041902</v>
      </c>
      <c r="M6632" s="93">
        <f t="shared" ca="1" si="836"/>
        <v>-0.75140761827434599</v>
      </c>
      <c r="N6632" s="101">
        <f t="shared" ca="1" si="832"/>
        <v>-2.6469524437104544</v>
      </c>
      <c r="O6632" s="46">
        <f t="shared" ca="1" si="837"/>
        <v>5.0550915553396192E-2</v>
      </c>
      <c r="P6632" s="46">
        <f t="shared" ca="1" si="838"/>
        <v>0.18541711361679908</v>
      </c>
      <c r="Q6632" s="47">
        <f t="shared" ca="1" si="833"/>
        <v>-0.21918148057340958</v>
      </c>
      <c r="R6632" s="47">
        <f t="shared" ca="1" si="834"/>
        <v>-0.27856956066989363</v>
      </c>
      <c r="S6632" s="97">
        <f t="shared" ca="1" si="839"/>
        <v>-0.11400932255824872</v>
      </c>
      <c r="V6632">
        <v>6615</v>
      </c>
      <c r="W6632" s="46">
        <v>0.17689668252656299</v>
      </c>
    </row>
    <row r="6633" spans="10:23">
      <c r="J6633">
        <v>6616</v>
      </c>
      <c r="K6633" s="93">
        <f t="shared" ca="1" si="835"/>
        <v>2.1962625618250611</v>
      </c>
      <c r="L6633" s="93">
        <f t="shared" ca="1" si="835"/>
        <v>1.236940898928252</v>
      </c>
      <c r="M6633" s="93">
        <f t="shared" ca="1" si="836"/>
        <v>2.1962625618250611</v>
      </c>
      <c r="N6633" s="101">
        <f t="shared" ca="1" si="832"/>
        <v>1.8711836358300635</v>
      </c>
      <c r="O6633" s="46">
        <f t="shared" ca="1" si="837"/>
        <v>1.1086745242755189</v>
      </c>
      <c r="P6633" s="46">
        <f t="shared" ca="1" si="838"/>
        <v>0.71447891797786045</v>
      </c>
      <c r="Q6633" s="47">
        <f t="shared" ca="1" si="833"/>
        <v>1.8970657368708359</v>
      </c>
      <c r="R6633" s="47">
        <f t="shared" ca="1" si="834"/>
        <v>0.45197911079547731</v>
      </c>
      <c r="S6633" s="97">
        <f t="shared" ca="1" si="839"/>
        <v>0.78032681753549815</v>
      </c>
      <c r="V6633">
        <v>6616</v>
      </c>
      <c r="W6633" s="46">
        <v>0.93837035336698105</v>
      </c>
    </row>
    <row r="6634" spans="10:23">
      <c r="J6634">
        <v>6617</v>
      </c>
      <c r="K6634" s="93">
        <f t="shared" ca="1" si="835"/>
        <v>1.6171471431111555</v>
      </c>
      <c r="L6634" s="93">
        <f t="shared" ca="1" si="835"/>
        <v>8.5203556760063623E-2</v>
      </c>
      <c r="M6634" s="93">
        <f t="shared" ca="1" si="836"/>
        <v>1.6171471431111555</v>
      </c>
      <c r="N6634" s="101">
        <f t="shared" ca="1" si="832"/>
        <v>0.59506912971200332</v>
      </c>
      <c r="O6634" s="46">
        <f t="shared" ca="1" si="837"/>
        <v>0.90078976808630518</v>
      </c>
      <c r="P6634" s="46">
        <f t="shared" ca="1" si="838"/>
        <v>0.61053653988325363</v>
      </c>
      <c r="Q6634" s="47">
        <f t="shared" ca="1" si="833"/>
        <v>1.4812962244924084</v>
      </c>
      <c r="R6634" s="47">
        <f t="shared" ca="1" si="834"/>
        <v>0.24564097916995853</v>
      </c>
      <c r="S6634" s="97">
        <f t="shared" ca="1" si="839"/>
        <v>0.5732153736281318</v>
      </c>
      <c r="V6634">
        <v>6617</v>
      </c>
      <c r="W6634" s="46">
        <v>8.32479064273694E-2</v>
      </c>
    </row>
    <row r="6635" spans="10:23">
      <c r="J6635">
        <v>6618</v>
      </c>
      <c r="K6635" s="93">
        <f t="shared" ca="1" si="835"/>
        <v>-1.140544806924392</v>
      </c>
      <c r="L6635" s="93">
        <f t="shared" ca="1" si="835"/>
        <v>0.91224988638235016</v>
      </c>
      <c r="M6635" s="93">
        <f t="shared" ca="1" si="836"/>
        <v>-1.140544806924392</v>
      </c>
      <c r="N6635" s="101">
        <f t="shared" ca="1" si="832"/>
        <v>0.50216994554927541</v>
      </c>
      <c r="O6635" s="46">
        <f t="shared" ca="1" si="837"/>
        <v>-8.9137455663387044E-2</v>
      </c>
      <c r="P6635" s="46">
        <f t="shared" ca="1" si="838"/>
        <v>0.11557292800840746</v>
      </c>
      <c r="Q6635" s="47">
        <f t="shared" ca="1" si="833"/>
        <v>-0.49855822300697605</v>
      </c>
      <c r="R6635" s="47">
        <f t="shared" ca="1" si="834"/>
        <v>0.23061987879238874</v>
      </c>
      <c r="S6635" s="97">
        <f t="shared" ca="1" si="839"/>
        <v>7.0741211564500847E-2</v>
      </c>
      <c r="V6635">
        <v>6618</v>
      </c>
      <c r="W6635" s="46">
        <v>-9.3993511769188798E-2</v>
      </c>
    </row>
    <row r="6636" spans="10:23">
      <c r="J6636">
        <v>6619</v>
      </c>
      <c r="K6636" s="93">
        <f t="shared" ca="1" si="835"/>
        <v>0.14477827948731226</v>
      </c>
      <c r="L6636" s="93">
        <f t="shared" ca="1" si="835"/>
        <v>0.33945413954361703</v>
      </c>
      <c r="M6636" s="93">
        <f t="shared" ca="1" si="836"/>
        <v>0.14477827948731226</v>
      </c>
      <c r="N6636" s="101">
        <f t="shared" ca="1" si="832"/>
        <v>0.36787350363816401</v>
      </c>
      <c r="O6636" s="46">
        <f t="shared" ca="1" si="837"/>
        <v>0.3722542942514368</v>
      </c>
      <c r="P6636" s="46">
        <f t="shared" ca="1" si="838"/>
        <v>0.34626880296581941</v>
      </c>
      <c r="Q6636" s="47">
        <f t="shared" ca="1" si="833"/>
        <v>0.42422527682267164</v>
      </c>
      <c r="R6636" s="47">
        <f t="shared" ca="1" si="834"/>
        <v>0.20890515274308694</v>
      </c>
      <c r="S6636" s="97">
        <f t="shared" ca="1" si="839"/>
        <v>0.29057972349726185</v>
      </c>
      <c r="V6636">
        <v>6619</v>
      </c>
      <c r="W6636" s="46">
        <v>0.20363214703488799</v>
      </c>
    </row>
    <row r="6637" spans="10:23">
      <c r="J6637">
        <v>6620</v>
      </c>
      <c r="K6637" s="93">
        <f t="shared" ca="1" si="835"/>
        <v>-0.84599041555487398</v>
      </c>
      <c r="L6637" s="93">
        <f t="shared" ca="1" si="835"/>
        <v>-0.52322550931556977</v>
      </c>
      <c r="M6637" s="93">
        <f t="shared" ca="1" si="836"/>
        <v>-0.84599041555487398</v>
      </c>
      <c r="N6637" s="101">
        <f t="shared" ca="1" si="832"/>
        <v>-0.76510523978455491</v>
      </c>
      <c r="O6637" s="46">
        <f t="shared" ca="1" si="837"/>
        <v>1.6598578735940506E-2</v>
      </c>
      <c r="P6637" s="46">
        <f t="shared" ca="1" si="838"/>
        <v>0.16844094520807124</v>
      </c>
      <c r="Q6637" s="47">
        <f t="shared" ca="1" si="833"/>
        <v>-0.28708615420832095</v>
      </c>
      <c r="R6637" s="47">
        <f t="shared" ca="1" si="834"/>
        <v>2.5710998951652866E-2</v>
      </c>
      <c r="S6637" s="97">
        <f t="shared" ca="1" si="839"/>
        <v>2.1154788843796686E-2</v>
      </c>
      <c r="V6637">
        <v>6620</v>
      </c>
      <c r="W6637" s="46">
        <v>-0.11133221263071499</v>
      </c>
    </row>
    <row r="6638" spans="10:23">
      <c r="J6638">
        <v>6621</v>
      </c>
      <c r="K6638" s="93">
        <f t="shared" ca="1" si="835"/>
        <v>0.24489300878957942</v>
      </c>
      <c r="L6638" s="93">
        <f t="shared" ca="1" si="835"/>
        <v>-0.15169730709887805</v>
      </c>
      <c r="M6638" s="93">
        <f t="shared" ca="1" si="836"/>
        <v>0.24489300878957942</v>
      </c>
      <c r="N6638" s="101">
        <f t="shared" ca="1" si="832"/>
        <v>-6.5940195921118008E-2</v>
      </c>
      <c r="O6638" s="46">
        <f t="shared" ca="1" si="837"/>
        <v>0.40819242578689269</v>
      </c>
      <c r="P6638" s="46">
        <f t="shared" ca="1" si="838"/>
        <v>0.3642378687335473</v>
      </c>
      <c r="Q6638" s="47">
        <f t="shared" ca="1" si="833"/>
        <v>0.49610153989358341</v>
      </c>
      <c r="R6638" s="47">
        <f t="shared" ca="1" si="834"/>
        <v>0.138760735599117</v>
      </c>
      <c r="S6638" s="97">
        <f t="shared" ca="1" si="839"/>
        <v>0.27347658069300484</v>
      </c>
      <c r="V6638">
        <v>6621</v>
      </c>
      <c r="W6638" s="46">
        <v>1.01996425888491</v>
      </c>
    </row>
    <row r="6639" spans="10:23">
      <c r="J6639">
        <v>6622</v>
      </c>
      <c r="K6639" s="93">
        <f t="shared" ca="1" si="835"/>
        <v>-3.9227161063916681E-2</v>
      </c>
      <c r="L6639" s="93">
        <f t="shared" ca="1" si="835"/>
        <v>-0.40693904366227102</v>
      </c>
      <c r="M6639" s="93">
        <f t="shared" ca="1" si="836"/>
        <v>-3.9227161063916681E-2</v>
      </c>
      <c r="N6639" s="101">
        <f t="shared" ca="1" si="832"/>
        <v>-0.39828718313680345</v>
      </c>
      <c r="O6639" s="46">
        <f t="shared" ca="1" si="837"/>
        <v>0.30620195837782005</v>
      </c>
      <c r="P6639" s="46">
        <f t="shared" ca="1" si="838"/>
        <v>0.31324263502901101</v>
      </c>
      <c r="Q6639" s="47">
        <f t="shared" ca="1" si="833"/>
        <v>0.29212060507543813</v>
      </c>
      <c r="R6639" s="47">
        <f t="shared" ca="1" si="834"/>
        <v>8.5022723794782568E-2</v>
      </c>
      <c r="S6639" s="97">
        <f t="shared" ca="1" si="839"/>
        <v>0.19561234108630132</v>
      </c>
      <c r="V6639">
        <v>6622</v>
      </c>
      <c r="W6639" s="46">
        <v>-6.3718766939195995E-2</v>
      </c>
    </row>
    <row r="6640" spans="10:23">
      <c r="J6640">
        <v>6623</v>
      </c>
      <c r="K6640" s="93">
        <f t="shared" ca="1" si="835"/>
        <v>0.23801851570289742</v>
      </c>
      <c r="L6640" s="93">
        <f t="shared" ca="1" si="835"/>
        <v>1.9002455904730653</v>
      </c>
      <c r="M6640" s="93">
        <f t="shared" ca="1" si="836"/>
        <v>0.23801851570289742</v>
      </c>
      <c r="N6640" s="101">
        <f t="shared" ca="1" si="832"/>
        <v>1.8772861253558679</v>
      </c>
      <c r="O6640" s="46">
        <f t="shared" ca="1" si="837"/>
        <v>0.40572469263203548</v>
      </c>
      <c r="P6640" s="46">
        <f t="shared" ca="1" si="838"/>
        <v>0.36300400215611872</v>
      </c>
      <c r="Q6640" s="47">
        <f t="shared" ca="1" si="833"/>
        <v>0.49116607358386893</v>
      </c>
      <c r="R6640" s="47">
        <f t="shared" ca="1" si="834"/>
        <v>0.45296583752022018</v>
      </c>
      <c r="S6640" s="97">
        <f t="shared" ca="1" si="839"/>
        <v>0.4293452650761278</v>
      </c>
      <c r="V6640">
        <v>6623</v>
      </c>
      <c r="W6640" s="46">
        <v>0.79007054111158703</v>
      </c>
    </row>
    <row r="6641" spans="10:23">
      <c r="J6641">
        <v>6624</v>
      </c>
      <c r="K6641" s="93">
        <f t="shared" ca="1" si="835"/>
        <v>-1.2663397629995989</v>
      </c>
      <c r="L6641" s="93">
        <f t="shared" ca="1" si="835"/>
        <v>8.0532382178467837E-2</v>
      </c>
      <c r="M6641" s="93">
        <f t="shared" ca="1" si="836"/>
        <v>-1.2663397629995989</v>
      </c>
      <c r="N6641" s="101">
        <f t="shared" ca="1" si="832"/>
        <v>-0.32637305557168694</v>
      </c>
      <c r="O6641" s="46">
        <f t="shared" ca="1" si="837"/>
        <v>-0.13429400464908464</v>
      </c>
      <c r="P6641" s="46">
        <f t="shared" ca="1" si="838"/>
        <v>9.2994653515558662E-2</v>
      </c>
      <c r="Q6641" s="47">
        <f t="shared" ca="1" si="833"/>
        <v>-0.58887132097837125</v>
      </c>
      <c r="R6641" s="47">
        <f t="shared" ca="1" si="834"/>
        <v>9.6650698124769979E-2</v>
      </c>
      <c r="S6641" s="97">
        <f t="shared" ca="1" si="839"/>
        <v>-1.8821653262157331E-2</v>
      </c>
      <c r="V6641">
        <v>6624</v>
      </c>
      <c r="W6641" s="46">
        <v>1.2028581360664701</v>
      </c>
    </row>
    <row r="6642" spans="10:23">
      <c r="J6642">
        <v>6625</v>
      </c>
      <c r="K6642" s="93">
        <f t="shared" ca="1" si="835"/>
        <v>-2.0894919793819886E-2</v>
      </c>
      <c r="L6642" s="93">
        <f t="shared" ca="1" si="835"/>
        <v>0.21200642009060955</v>
      </c>
      <c r="M6642" s="93">
        <f t="shared" ca="1" si="836"/>
        <v>-2.0894919793819886E-2</v>
      </c>
      <c r="N6642" s="101">
        <f t="shared" ca="1" si="832"/>
        <v>0.19435466943151744</v>
      </c>
      <c r="O6642" s="46">
        <f t="shared" ca="1" si="837"/>
        <v>0.31278267335049226</v>
      </c>
      <c r="P6642" s="46">
        <f t="shared" ca="1" si="838"/>
        <v>0.31653299251534711</v>
      </c>
      <c r="Q6642" s="47">
        <f t="shared" ca="1" si="833"/>
        <v>0.30528203502078249</v>
      </c>
      <c r="R6642" s="47">
        <f t="shared" ca="1" si="834"/>
        <v>0.18084846043186795</v>
      </c>
      <c r="S6642" s="97">
        <f t="shared" ca="1" si="839"/>
        <v>0.24681556689118012</v>
      </c>
      <c r="V6642">
        <v>6625</v>
      </c>
      <c r="W6642" s="46">
        <v>-4.3592274955722599E-2</v>
      </c>
    </row>
    <row r="6643" spans="10:23">
      <c r="J6643">
        <v>6626</v>
      </c>
      <c r="K6643" s="93">
        <f t="shared" ca="1" si="835"/>
        <v>0.55495682832939353</v>
      </c>
      <c r="L6643" s="93">
        <f t="shared" ca="1" si="835"/>
        <v>1.3844188344874386</v>
      </c>
      <c r="M6643" s="93">
        <f t="shared" ca="1" si="836"/>
        <v>0.55495682832939353</v>
      </c>
      <c r="N6643" s="101">
        <f t="shared" ca="1" si="832"/>
        <v>1.4890329434802223</v>
      </c>
      <c r="O6643" s="46">
        <f t="shared" ca="1" si="837"/>
        <v>0.51949587143038345</v>
      </c>
      <c r="P6643" s="46">
        <f t="shared" ca="1" si="838"/>
        <v>0.41988959155529271</v>
      </c>
      <c r="Q6643" s="47">
        <f t="shared" ca="1" si="833"/>
        <v>0.71870843118056493</v>
      </c>
      <c r="R6643" s="47">
        <f t="shared" ca="1" si="834"/>
        <v>0.39018821391214575</v>
      </c>
      <c r="S6643" s="97">
        <f t="shared" ca="1" si="839"/>
        <v>0.4548420426712646</v>
      </c>
      <c r="V6643">
        <v>6626</v>
      </c>
      <c r="W6643" s="46">
        <v>-0.21685339920868801</v>
      </c>
    </row>
    <row r="6644" spans="10:23">
      <c r="J6644">
        <v>6627</v>
      </c>
      <c r="K6644" s="93">
        <f t="shared" ca="1" si="835"/>
        <v>0.28558492440782085</v>
      </c>
      <c r="L6644" s="93">
        <f t="shared" ca="1" si="835"/>
        <v>-7.8818619120289035E-2</v>
      </c>
      <c r="M6644" s="93">
        <f t="shared" ca="1" si="836"/>
        <v>0.28558492440782085</v>
      </c>
      <c r="N6644" s="101">
        <f t="shared" ca="1" si="832"/>
        <v>1.6095804961763729E-2</v>
      </c>
      <c r="O6644" s="46">
        <f t="shared" ca="1" si="837"/>
        <v>0.4227995812585193</v>
      </c>
      <c r="P6644" s="46">
        <f t="shared" ca="1" si="838"/>
        <v>0.37154144646936066</v>
      </c>
      <c r="Q6644" s="47">
        <f t="shared" ca="1" si="833"/>
        <v>0.52531585083683663</v>
      </c>
      <c r="R6644" s="47">
        <f t="shared" ca="1" si="834"/>
        <v>0.15202534082619465</v>
      </c>
      <c r="S6644" s="97">
        <f t="shared" ca="1" si="839"/>
        <v>0.28741246104235696</v>
      </c>
      <c r="V6644">
        <v>6627</v>
      </c>
      <c r="W6644" s="46">
        <v>0.31871478518326402</v>
      </c>
    </row>
    <row r="6645" spans="10:23">
      <c r="J6645">
        <v>6628</v>
      </c>
      <c r="K6645" s="93">
        <f t="shared" ca="1" si="835"/>
        <v>0.2163447364734731</v>
      </c>
      <c r="L6645" s="93">
        <f t="shared" ca="1" si="835"/>
        <v>0.21388579806037328</v>
      </c>
      <c r="M6645" s="93">
        <f t="shared" ca="1" si="836"/>
        <v>0.2163447364734731</v>
      </c>
      <c r="N6645" s="101">
        <f t="shared" ca="1" si="832"/>
        <v>0.27158400892627554</v>
      </c>
      <c r="O6645" s="46">
        <f t="shared" ca="1" si="837"/>
        <v>0.39794446754182144</v>
      </c>
      <c r="P6645" s="46">
        <f t="shared" ca="1" si="838"/>
        <v>0.35911388961101171</v>
      </c>
      <c r="Q6645" s="47">
        <f t="shared" ca="1" si="833"/>
        <v>0.47560562340344092</v>
      </c>
      <c r="R6645" s="47">
        <f t="shared" ca="1" si="834"/>
        <v>0.19333586461199642</v>
      </c>
      <c r="S6645" s="97">
        <f t="shared" ca="1" si="839"/>
        <v>0.29564016607690891</v>
      </c>
      <c r="V6645">
        <v>6628</v>
      </c>
      <c r="W6645" s="46">
        <v>1.0896544588580399</v>
      </c>
    </row>
    <row r="6646" spans="10:23">
      <c r="J6646">
        <v>6629</v>
      </c>
      <c r="K6646" s="93">
        <f t="shared" ca="1" si="835"/>
        <v>-0.1014887125606352</v>
      </c>
      <c r="L6646" s="93">
        <f t="shared" ca="1" si="835"/>
        <v>-0.52176981760108698</v>
      </c>
      <c r="M6646" s="93">
        <f t="shared" ca="1" si="836"/>
        <v>-0.1014887125606352</v>
      </c>
      <c r="N6646" s="101">
        <f t="shared" ca="1" si="832"/>
        <v>-0.52695687952213943</v>
      </c>
      <c r="O6646" s="46">
        <f t="shared" ca="1" si="837"/>
        <v>0.28385196209970037</v>
      </c>
      <c r="P6646" s="46">
        <f t="shared" ca="1" si="838"/>
        <v>0.3020676368899512</v>
      </c>
      <c r="Q6646" s="47">
        <f t="shared" ca="1" si="833"/>
        <v>0.24742061251919881</v>
      </c>
      <c r="R6646" s="47">
        <f t="shared" ca="1" si="834"/>
        <v>6.4217800238403247E-2</v>
      </c>
      <c r="S6646" s="97">
        <f t="shared" ca="1" si="839"/>
        <v>0.1740348811690518</v>
      </c>
      <c r="V6646">
        <v>6629</v>
      </c>
      <c r="W6646" s="46">
        <v>0.32149729122945703</v>
      </c>
    </row>
    <row r="6647" spans="10:23">
      <c r="J6647">
        <v>6630</v>
      </c>
      <c r="K6647" s="93">
        <f t="shared" ca="1" si="835"/>
        <v>0.71795382978085731</v>
      </c>
      <c r="L6647" s="93">
        <f t="shared" ca="1" si="835"/>
        <v>6.9030244740246605E-2</v>
      </c>
      <c r="M6647" s="93">
        <f t="shared" ca="1" si="836"/>
        <v>0.71795382978085731</v>
      </c>
      <c r="N6647" s="101">
        <f t="shared" ca="1" si="832"/>
        <v>0.2937718386883203</v>
      </c>
      <c r="O6647" s="46">
        <f t="shared" ca="1" si="837"/>
        <v>0.57800681900895268</v>
      </c>
      <c r="P6647" s="46">
        <f t="shared" ca="1" si="838"/>
        <v>0.44914506534457732</v>
      </c>
      <c r="Q6647" s="47">
        <f t="shared" ca="1" si="833"/>
        <v>0.83573032633770339</v>
      </c>
      <c r="R6647" s="47">
        <f t="shared" ca="1" si="834"/>
        <v>0.19692347004707</v>
      </c>
      <c r="S6647" s="97">
        <f t="shared" ca="1" si="839"/>
        <v>0.38746514452801134</v>
      </c>
      <c r="V6647">
        <v>6630</v>
      </c>
      <c r="W6647" s="46">
        <v>0.65806814511952505</v>
      </c>
    </row>
    <row r="6648" spans="10:23">
      <c r="J6648">
        <v>6631</v>
      </c>
      <c r="K6648" s="93">
        <f t="shared" ca="1" si="835"/>
        <v>-0.65164494821635721</v>
      </c>
      <c r="L6648" s="93">
        <f t="shared" ca="1" si="835"/>
        <v>0.45897895321678511</v>
      </c>
      <c r="M6648" s="93">
        <f t="shared" ca="1" si="836"/>
        <v>-0.65164494821635721</v>
      </c>
      <c r="N6648" s="101">
        <f t="shared" ca="1" si="832"/>
        <v>0.22791251698622186</v>
      </c>
      <c r="O6648" s="46">
        <f t="shared" ca="1" si="837"/>
        <v>8.6362668567756012E-2</v>
      </c>
      <c r="P6648" s="46">
        <f t="shared" ca="1" si="838"/>
        <v>0.20332299012397897</v>
      </c>
      <c r="Q6648" s="47">
        <f t="shared" ca="1" si="833"/>
        <v>-0.14755797454468994</v>
      </c>
      <c r="R6648" s="47">
        <f t="shared" ca="1" si="834"/>
        <v>0.18627451235167197</v>
      </c>
      <c r="S6648" s="97">
        <f t="shared" ca="1" si="839"/>
        <v>0.13631859045971401</v>
      </c>
      <c r="V6648">
        <v>6631</v>
      </c>
      <c r="W6648" s="46">
        <v>-0.232890452309097</v>
      </c>
    </row>
    <row r="6649" spans="10:23">
      <c r="J6649">
        <v>6632</v>
      </c>
      <c r="K6649" s="93">
        <f t="shared" ca="1" si="835"/>
        <v>0.83950979234796352</v>
      </c>
      <c r="L6649" s="93">
        <f t="shared" ca="1" si="835"/>
        <v>1.4536434736566173</v>
      </c>
      <c r="M6649" s="93">
        <f t="shared" ca="1" si="836"/>
        <v>0.83950979234796352</v>
      </c>
      <c r="N6649" s="101">
        <f t="shared" ca="1" si="832"/>
        <v>1.6451578861955913</v>
      </c>
      <c r="O6649" s="46">
        <f t="shared" ca="1" si="837"/>
        <v>0.62164169873245689</v>
      </c>
      <c r="P6649" s="46">
        <f t="shared" ca="1" si="838"/>
        <v>0.47096250520632943</v>
      </c>
      <c r="Q6649" s="47">
        <f t="shared" ca="1" si="833"/>
        <v>0.92300008578471182</v>
      </c>
      <c r="R6649" s="47">
        <f t="shared" ca="1" si="834"/>
        <v>0.41543244460271828</v>
      </c>
      <c r="S6649" s="97">
        <f t="shared" ca="1" si="839"/>
        <v>0.51853707166758756</v>
      </c>
      <c r="V6649">
        <v>6632</v>
      </c>
      <c r="W6649" s="46">
        <v>6.9177025875191298E-2</v>
      </c>
    </row>
    <row r="6650" spans="10:23">
      <c r="J6650">
        <v>6633</v>
      </c>
      <c r="K6650" s="93">
        <f t="shared" ca="1" si="835"/>
        <v>2.069799457782677E-2</v>
      </c>
      <c r="L6650" s="93">
        <f t="shared" ca="1" si="835"/>
        <v>-0.15564074222676119</v>
      </c>
      <c r="M6650" s="93">
        <f t="shared" ca="1" si="836"/>
        <v>2.069799457782677E-2</v>
      </c>
      <c r="N6650" s="101">
        <f t="shared" ca="1" si="832"/>
        <v>-0.14097794449472714</v>
      </c>
      <c r="O6650" s="46">
        <f t="shared" ca="1" si="837"/>
        <v>0.32771325986906696</v>
      </c>
      <c r="P6650" s="46">
        <f t="shared" ca="1" si="838"/>
        <v>0.32399828577463446</v>
      </c>
      <c r="Q6650" s="47">
        <f t="shared" ca="1" si="833"/>
        <v>0.33514320805793196</v>
      </c>
      <c r="R6650" s="47">
        <f t="shared" ca="1" si="834"/>
        <v>0.12662769521141412</v>
      </c>
      <c r="S6650" s="97">
        <f t="shared" ca="1" si="839"/>
        <v>0.22717047754024056</v>
      </c>
      <c r="V6650">
        <v>6633</v>
      </c>
      <c r="W6650" s="46">
        <v>0.15386334110118599</v>
      </c>
    </row>
    <row r="6651" spans="10:23">
      <c r="J6651">
        <v>6634</v>
      </c>
      <c r="K6651" s="93">
        <f t="shared" ca="1" si="835"/>
        <v>-1.9188812517774889</v>
      </c>
      <c r="L6651" s="93">
        <f t="shared" ca="1" si="835"/>
        <v>-0.49551146808619517</v>
      </c>
      <c r="M6651" s="93">
        <f t="shared" ca="1" si="836"/>
        <v>-1.9188812517774889</v>
      </c>
      <c r="N6651" s="101">
        <f t="shared" ca="1" si="832"/>
        <v>-1.0800333779629001</v>
      </c>
      <c r="O6651" s="46">
        <f t="shared" ca="1" si="837"/>
        <v>-0.3685364784536953</v>
      </c>
      <c r="P6651" s="46">
        <f t="shared" ca="1" si="838"/>
        <v>-2.4126583386746669E-2</v>
      </c>
      <c r="Q6651" s="47">
        <f t="shared" ca="1" si="833"/>
        <v>-1.0573562685875926</v>
      </c>
      <c r="R6651" s="47">
        <f t="shared" ca="1" si="834"/>
        <v>-2.5210515784275661E-2</v>
      </c>
      <c r="S6651" s="97">
        <f t="shared" ca="1" si="839"/>
        <v>-0.1968734971189855</v>
      </c>
      <c r="V6651">
        <v>6634</v>
      </c>
      <c r="W6651" s="46">
        <v>6.1794698438952501E-2</v>
      </c>
    </row>
    <row r="6652" spans="10:23">
      <c r="J6652">
        <v>6635</v>
      </c>
      <c r="K6652" s="93">
        <f t="shared" ca="1" si="835"/>
        <v>-1.6903305768106129</v>
      </c>
      <c r="L6652" s="93">
        <f t="shared" ca="1" si="835"/>
        <v>-0.75276810481452872</v>
      </c>
      <c r="M6652" s="93">
        <f t="shared" ca="1" si="836"/>
        <v>-1.6903305768106129</v>
      </c>
      <c r="N6652" s="101">
        <f t="shared" ca="1" si="832"/>
        <v>-1.2512498284348457</v>
      </c>
      <c r="O6652" s="46">
        <f t="shared" ca="1" si="837"/>
        <v>-0.28649376329359144</v>
      </c>
      <c r="P6652" s="46">
        <f t="shared" ca="1" si="838"/>
        <v>1.6894774193305262E-2</v>
      </c>
      <c r="Q6652" s="47">
        <f t="shared" ca="1" si="833"/>
        <v>-0.89327083826738485</v>
      </c>
      <c r="R6652" s="47">
        <f t="shared" ca="1" si="834"/>
        <v>-5.2894929937205931E-2</v>
      </c>
      <c r="S6652" s="97">
        <f t="shared" ca="1" si="839"/>
        <v>-0.16969434661539867</v>
      </c>
      <c r="V6652">
        <v>6635</v>
      </c>
      <c r="W6652" s="46">
        <v>0.34451814751602899</v>
      </c>
    </row>
    <row r="6653" spans="10:23">
      <c r="J6653">
        <v>6636</v>
      </c>
      <c r="K6653" s="93">
        <f t="shared" ca="1" si="835"/>
        <v>-1.3883305989143768</v>
      </c>
      <c r="L6653" s="93">
        <f t="shared" ca="1" si="835"/>
        <v>0.49784567344067537</v>
      </c>
      <c r="M6653" s="93">
        <f t="shared" ca="1" si="836"/>
        <v>-1.3883305989143768</v>
      </c>
      <c r="N6653" s="101">
        <f t="shared" ca="1" si="832"/>
        <v>3.0478837562092409E-2</v>
      </c>
      <c r="O6653" s="46">
        <f t="shared" ca="1" si="837"/>
        <v>-0.17808499062866934</v>
      </c>
      <c r="P6653" s="46">
        <f t="shared" ca="1" si="838"/>
        <v>7.1099160525766314E-2</v>
      </c>
      <c r="Q6653" s="47">
        <f t="shared" ca="1" si="833"/>
        <v>-0.67645329293754064</v>
      </c>
      <c r="R6653" s="47">
        <f t="shared" ca="1" si="834"/>
        <v>0.15435096917665411</v>
      </c>
      <c r="S6653" s="97">
        <f t="shared" ca="1" si="839"/>
        <v>-1.1867010726007612E-2</v>
      </c>
      <c r="V6653">
        <v>6636</v>
      </c>
      <c r="W6653" s="46">
        <v>0.48258165950158199</v>
      </c>
    </row>
    <row r="6654" spans="10:23">
      <c r="J6654">
        <v>6637</v>
      </c>
      <c r="K6654" s="93">
        <f t="shared" ca="1" si="835"/>
        <v>0.86001374297274469</v>
      </c>
      <c r="L6654" s="93">
        <f t="shared" ca="1" si="835"/>
        <v>0.28954080359039586</v>
      </c>
      <c r="M6654" s="93">
        <f t="shared" ca="1" si="836"/>
        <v>0.86001374297274469</v>
      </c>
      <c r="N6654" s="101">
        <f t="shared" ca="1" si="832"/>
        <v>0.54801243166404356</v>
      </c>
      <c r="O6654" s="46">
        <f t="shared" ca="1" si="837"/>
        <v>0.62900199106591659</v>
      </c>
      <c r="P6654" s="46">
        <f t="shared" ca="1" si="838"/>
        <v>0.47464265137305928</v>
      </c>
      <c r="Q6654" s="47">
        <f t="shared" ca="1" si="833"/>
        <v>0.93772067045163132</v>
      </c>
      <c r="R6654" s="47">
        <f t="shared" ca="1" si="834"/>
        <v>0.23803226450592826</v>
      </c>
      <c r="S6654" s="97">
        <f t="shared" ca="1" si="839"/>
        <v>0.43351712778592244</v>
      </c>
      <c r="V6654">
        <v>6637</v>
      </c>
      <c r="W6654" s="46">
        <v>0.25282816904094102</v>
      </c>
    </row>
    <row r="6655" spans="10:23">
      <c r="J6655">
        <v>6638</v>
      </c>
      <c r="K6655" s="93">
        <f t="shared" ca="1" si="835"/>
        <v>1.8191425340373668</v>
      </c>
      <c r="L6655" s="93">
        <f t="shared" ca="1" si="835"/>
        <v>-0.4542414421236855</v>
      </c>
      <c r="M6655" s="93">
        <f t="shared" ca="1" si="836"/>
        <v>1.8191425340373668</v>
      </c>
      <c r="N6655" s="101">
        <f t="shared" ca="1" si="832"/>
        <v>0.14786946112367827</v>
      </c>
      <c r="O6655" s="46">
        <f t="shared" ca="1" si="837"/>
        <v>0.97329994695064159</v>
      </c>
      <c r="P6655" s="46">
        <f t="shared" ca="1" si="838"/>
        <v>0.64679162931542178</v>
      </c>
      <c r="Q6655" s="47">
        <f t="shared" ca="1" si="833"/>
        <v>1.6263165822210812</v>
      </c>
      <c r="R6655" s="47">
        <f t="shared" ca="1" si="834"/>
        <v>0.17333215136675087</v>
      </c>
      <c r="S6655" s="97">
        <f t="shared" ca="1" si="839"/>
        <v>0.57331604915869627</v>
      </c>
      <c r="V6655">
        <v>6638</v>
      </c>
      <c r="W6655" s="46">
        <v>3.08406457097283E-2</v>
      </c>
    </row>
    <row r="6656" spans="10:23">
      <c r="J6656">
        <v>6639</v>
      </c>
      <c r="K6656" s="93">
        <f t="shared" ca="1" si="835"/>
        <v>0.60924557969564874</v>
      </c>
      <c r="L6656" s="93">
        <f t="shared" ca="1" si="835"/>
        <v>1.7999321819855525</v>
      </c>
      <c r="M6656" s="93">
        <f t="shared" ca="1" si="836"/>
        <v>0.60924557969564874</v>
      </c>
      <c r="N6656" s="101">
        <f t="shared" ca="1" si="832"/>
        <v>1.9002392035362994</v>
      </c>
      <c r="O6656" s="46">
        <f t="shared" ca="1" si="837"/>
        <v>0.53898387585384411</v>
      </c>
      <c r="P6656" s="46">
        <f t="shared" ca="1" si="838"/>
        <v>0.42963359376702304</v>
      </c>
      <c r="Q6656" s="47">
        <f t="shared" ca="1" si="833"/>
        <v>0.75768444002748614</v>
      </c>
      <c r="R6656" s="47">
        <f t="shared" ca="1" si="834"/>
        <v>0.45667717787729512</v>
      </c>
      <c r="S6656" s="97">
        <f t="shared" ca="1" si="839"/>
        <v>0.49783052686556961</v>
      </c>
      <c r="V6656">
        <v>6639</v>
      </c>
      <c r="W6656" s="46">
        <v>-0.30202021205914498</v>
      </c>
    </row>
    <row r="6657" spans="10:23">
      <c r="J6657">
        <v>6640</v>
      </c>
      <c r="K6657" s="93">
        <f t="shared" ca="1" si="835"/>
        <v>1.0567619066421146</v>
      </c>
      <c r="L6657" s="93">
        <f t="shared" ca="1" si="835"/>
        <v>0.88630064620560511</v>
      </c>
      <c r="M6657" s="93">
        <f t="shared" ca="1" si="836"/>
        <v>1.0567619066421146</v>
      </c>
      <c r="N6657" s="101">
        <f t="shared" ca="1" si="832"/>
        <v>1.1763607356503933</v>
      </c>
      <c r="O6657" s="46">
        <f t="shared" ca="1" si="837"/>
        <v>0.69962857553143643</v>
      </c>
      <c r="P6657" s="46">
        <f t="shared" ca="1" si="838"/>
        <v>0.5099559436058192</v>
      </c>
      <c r="Q6657" s="47">
        <f t="shared" ca="1" si="833"/>
        <v>1.0789738393826709</v>
      </c>
      <c r="R6657" s="47">
        <f t="shared" ca="1" si="834"/>
        <v>0.33963146617083917</v>
      </c>
      <c r="S6657" s="97">
        <f t="shared" ca="1" si="839"/>
        <v>0.51963002085113774</v>
      </c>
      <c r="V6657">
        <v>6640</v>
      </c>
      <c r="W6657" s="46">
        <v>0.69836143391039096</v>
      </c>
    </row>
    <row r="6658" spans="10:23">
      <c r="J6658">
        <v>6641</v>
      </c>
      <c r="K6658" s="93">
        <f t="shared" ca="1" si="835"/>
        <v>-1.2675804445970464</v>
      </c>
      <c r="L6658" s="93">
        <f t="shared" ca="1" si="835"/>
        <v>-0.6679858150474578</v>
      </c>
      <c r="M6658" s="93">
        <f t="shared" ca="1" si="836"/>
        <v>-1.2675804445970464</v>
      </c>
      <c r="N6658" s="101">
        <f t="shared" ca="1" si="832"/>
        <v>-1.036425138991182</v>
      </c>
      <c r="O6658" s="46">
        <f t="shared" ca="1" si="837"/>
        <v>-0.13473937146726844</v>
      </c>
      <c r="P6658" s="46">
        <f t="shared" ca="1" si="838"/>
        <v>9.2771970106466761E-2</v>
      </c>
      <c r="Q6658" s="47">
        <f t="shared" ca="1" si="833"/>
        <v>-0.58976205461473885</v>
      </c>
      <c r="R6658" s="47">
        <f t="shared" ca="1" si="834"/>
        <v>-1.8159391053881785E-2</v>
      </c>
      <c r="S6658" s="97">
        <f t="shared" ca="1" si="839"/>
        <v>-7.6449381260575114E-2</v>
      </c>
      <c r="V6658">
        <v>6641</v>
      </c>
      <c r="W6658" s="46">
        <v>-0.24676881024128899</v>
      </c>
    </row>
    <row r="6659" spans="10:23">
      <c r="J6659">
        <v>6642</v>
      </c>
      <c r="K6659" s="93">
        <f t="shared" ca="1" si="835"/>
        <v>-0.81963667114464178</v>
      </c>
      <c r="L6659" s="93">
        <f t="shared" ca="1" si="835"/>
        <v>-1.0181439082844097</v>
      </c>
      <c r="M6659" s="93">
        <f t="shared" ca="1" si="836"/>
        <v>-0.81963667114464178</v>
      </c>
      <c r="N6659" s="101">
        <f t="shared" ca="1" si="832"/>
        <v>-1.2259479714367296</v>
      </c>
      <c r="O6659" s="46">
        <f t="shared" ca="1" si="837"/>
        <v>2.6058768456947545E-2</v>
      </c>
      <c r="P6659" s="46">
        <f t="shared" ca="1" si="838"/>
        <v>0.17317104006857476</v>
      </c>
      <c r="Q6659" s="47">
        <f t="shared" ca="1" si="833"/>
        <v>-0.26816577476630687</v>
      </c>
      <c r="R6659" s="47">
        <f t="shared" ca="1" si="834"/>
        <v>-4.8803809685365185E-2</v>
      </c>
      <c r="S6659" s="97">
        <f t="shared" ca="1" si="839"/>
        <v>-1.137252061420882E-2</v>
      </c>
      <c r="V6659">
        <v>6642</v>
      </c>
      <c r="W6659" s="46">
        <v>6.3221208839192499E-3</v>
      </c>
    </row>
    <row r="6660" spans="10:23">
      <c r="J6660">
        <v>6643</v>
      </c>
      <c r="K6660" s="93">
        <f t="shared" ca="1" si="835"/>
        <v>-0.84088377255936486</v>
      </c>
      <c r="L6660" s="93">
        <f t="shared" ca="1" si="835"/>
        <v>-0.8443297718930689</v>
      </c>
      <c r="M6660" s="93">
        <f t="shared" ca="1" si="836"/>
        <v>-0.84088377255936486</v>
      </c>
      <c r="N6660" s="101">
        <f t="shared" ca="1" si="832"/>
        <v>-1.067914765754939</v>
      </c>
      <c r="O6660" s="46">
        <f t="shared" ca="1" si="837"/>
        <v>1.8431707676669351E-2</v>
      </c>
      <c r="P6660" s="46">
        <f t="shared" ca="1" si="838"/>
        <v>0.16935750967843566</v>
      </c>
      <c r="Q6660" s="47">
        <f t="shared" ca="1" si="833"/>
        <v>-0.28341989632686326</v>
      </c>
      <c r="R6660" s="47">
        <f t="shared" ca="1" si="834"/>
        <v>-2.3251027204766045E-2</v>
      </c>
      <c r="S6660" s="97">
        <f t="shared" ca="1" si="839"/>
        <v>-2.4096597640483469E-3</v>
      </c>
      <c r="V6660">
        <v>6643</v>
      </c>
      <c r="W6660" s="46">
        <v>-8.3384756831971593E-2</v>
      </c>
    </row>
    <row r="6661" spans="10:23">
      <c r="J6661">
        <v>6644</v>
      </c>
      <c r="K6661" s="93">
        <f t="shared" ca="1" si="835"/>
        <v>-0.87770184938349838</v>
      </c>
      <c r="L6661" s="93">
        <f t="shared" ca="1" si="835"/>
        <v>0.21080138882808344</v>
      </c>
      <c r="M6661" s="93">
        <f t="shared" ca="1" si="836"/>
        <v>-0.87770184938349838</v>
      </c>
      <c r="N6661" s="101">
        <f t="shared" ca="1" si="832"/>
        <v>-7.9271625340624569E-2</v>
      </c>
      <c r="O6661" s="46">
        <f t="shared" ca="1" si="837"/>
        <v>5.2151420722886255E-3</v>
      </c>
      <c r="P6661" s="46">
        <f t="shared" ca="1" si="838"/>
        <v>0.1627492268762453</v>
      </c>
      <c r="Q6661" s="47">
        <f t="shared" ca="1" si="833"/>
        <v>-0.30985302753562471</v>
      </c>
      <c r="R6661" s="47">
        <f t="shared" ca="1" si="834"/>
        <v>0.13660514358513204</v>
      </c>
      <c r="S6661" s="97">
        <f t="shared" ca="1" si="839"/>
        <v>7.0910142828710332E-2</v>
      </c>
      <c r="V6661">
        <v>6644</v>
      </c>
      <c r="W6661" s="46">
        <v>0.563743356180614</v>
      </c>
    </row>
    <row r="6662" spans="10:23">
      <c r="J6662">
        <v>6645</v>
      </c>
      <c r="K6662" s="93">
        <f t="shared" ca="1" si="835"/>
        <v>1.663919250087461E-2</v>
      </c>
      <c r="L6662" s="93">
        <f t="shared" ca="1" si="835"/>
        <v>0.360959742587665</v>
      </c>
      <c r="M6662" s="93">
        <f t="shared" ca="1" si="836"/>
        <v>1.663919250087461E-2</v>
      </c>
      <c r="N6662" s="101">
        <f t="shared" ca="1" si="832"/>
        <v>0.34751150005063169</v>
      </c>
      <c r="O6662" s="46">
        <f t="shared" ca="1" si="837"/>
        <v>0.32625627382980504</v>
      </c>
      <c r="P6662" s="46">
        <f t="shared" ca="1" si="838"/>
        <v>0.3232697927550035</v>
      </c>
      <c r="Q6662" s="47">
        <f t="shared" ca="1" si="833"/>
        <v>0.33222923597940818</v>
      </c>
      <c r="R6662" s="47">
        <f t="shared" ca="1" si="834"/>
        <v>0.20561276968791398</v>
      </c>
      <c r="S6662" s="97">
        <f t="shared" ca="1" si="839"/>
        <v>0.26593452175885951</v>
      </c>
      <c r="V6662">
        <v>6645</v>
      </c>
      <c r="W6662" s="46">
        <v>0.77558647185813401</v>
      </c>
    </row>
    <row r="6663" spans="10:23">
      <c r="J6663">
        <v>6646</v>
      </c>
      <c r="K6663" s="93">
        <f t="shared" ca="1" si="835"/>
        <v>0.38726991015111195</v>
      </c>
      <c r="L6663" s="93">
        <f t="shared" ca="1" si="835"/>
        <v>-0.67232627107773546</v>
      </c>
      <c r="M6663" s="93">
        <f t="shared" ca="1" si="836"/>
        <v>0.38726991015111195</v>
      </c>
      <c r="N6663" s="101">
        <f t="shared" ca="1" si="832"/>
        <v>-0.514260715287991</v>
      </c>
      <c r="O6663" s="46">
        <f t="shared" ca="1" si="837"/>
        <v>0.45930138691980271</v>
      </c>
      <c r="P6663" s="46">
        <f t="shared" ca="1" si="838"/>
        <v>0.38979234930000234</v>
      </c>
      <c r="Q6663" s="47">
        <f t="shared" ca="1" si="833"/>
        <v>0.59831946215940346</v>
      </c>
      <c r="R6663" s="47">
        <f t="shared" ca="1" si="834"/>
        <v>6.62706746429534E-2</v>
      </c>
      <c r="S6663" s="97">
        <f t="shared" ca="1" si="839"/>
        <v>0.26278603078137808</v>
      </c>
      <c r="V6663">
        <v>6646</v>
      </c>
      <c r="W6663" s="46">
        <v>0.63367283350515302</v>
      </c>
    </row>
    <row r="6664" spans="10:23">
      <c r="J6664">
        <v>6647</v>
      </c>
      <c r="K6664" s="93">
        <f t="shared" ca="1" si="835"/>
        <v>1.5359993714807019</v>
      </c>
      <c r="L6664" s="93">
        <f t="shared" ca="1" si="835"/>
        <v>0.44675408367379493</v>
      </c>
      <c r="M6664" s="93">
        <f t="shared" ca="1" si="836"/>
        <v>1.5359993714807019</v>
      </c>
      <c r="N6664" s="101">
        <f t="shared" ca="1" si="832"/>
        <v>0.91204229414062743</v>
      </c>
      <c r="O6664" s="46">
        <f t="shared" ca="1" si="837"/>
        <v>0.8716601953352322</v>
      </c>
      <c r="P6664" s="46">
        <f t="shared" ca="1" si="838"/>
        <v>0.59597175350771714</v>
      </c>
      <c r="Q6664" s="47">
        <f t="shared" ca="1" si="833"/>
        <v>1.4230370789902624</v>
      </c>
      <c r="R6664" s="47">
        <f t="shared" ca="1" si="834"/>
        <v>0.29689315929177884</v>
      </c>
      <c r="S6664" s="97">
        <f t="shared" ca="1" si="839"/>
        <v>0.58427667731350552</v>
      </c>
      <c r="V6664">
        <v>6647</v>
      </c>
      <c r="W6664" s="46">
        <v>0.374224040642328</v>
      </c>
    </row>
    <row r="6665" spans="10:23">
      <c r="J6665">
        <v>6648</v>
      </c>
      <c r="K6665" s="93">
        <f t="shared" ca="1" si="835"/>
        <v>-1.5475163360860142</v>
      </c>
      <c r="L6665" s="93">
        <f t="shared" ca="1" si="835"/>
        <v>-0.94732068289091864</v>
      </c>
      <c r="M6665" s="93">
        <f t="shared" ca="1" si="836"/>
        <v>-1.5475163360860142</v>
      </c>
      <c r="N6665" s="101">
        <f t="shared" ca="1" si="832"/>
        <v>-1.39028372453574</v>
      </c>
      <c r="O6665" s="46">
        <f t="shared" ca="1" si="837"/>
        <v>-0.23522781068035636</v>
      </c>
      <c r="P6665" s="46">
        <f t="shared" ca="1" si="838"/>
        <v>4.2527750499922801E-2</v>
      </c>
      <c r="Q6665" s="47">
        <f t="shared" ca="1" si="833"/>
        <v>-0.79073893304091469</v>
      </c>
      <c r="R6665" s="47">
        <f t="shared" ca="1" si="834"/>
        <v>-7.5375666749252584E-2</v>
      </c>
      <c r="S6665" s="97">
        <f t="shared" ca="1" si="839"/>
        <v>-0.15530173871480446</v>
      </c>
      <c r="V6665">
        <v>6648</v>
      </c>
      <c r="W6665" s="46">
        <v>-7.9378358349395203E-2</v>
      </c>
    </row>
    <row r="6666" spans="10:23">
      <c r="J6666">
        <v>6649</v>
      </c>
      <c r="K6666" s="93">
        <f t="shared" ca="1" si="835"/>
        <v>-1.1691732428279338</v>
      </c>
      <c r="L6666" s="93">
        <f t="shared" ca="1" si="835"/>
        <v>0.78979577858239702</v>
      </c>
      <c r="M6666" s="93">
        <f t="shared" ca="1" si="836"/>
        <v>-1.1691732428279338</v>
      </c>
      <c r="N6666" s="101">
        <f t="shared" ca="1" si="832"/>
        <v>0.37696877976347065</v>
      </c>
      <c r="O6666" s="46">
        <f t="shared" ca="1" si="837"/>
        <v>-9.9414190189128337E-2</v>
      </c>
      <c r="P6666" s="46">
        <f t="shared" ca="1" si="838"/>
        <v>0.11043456074553681</v>
      </c>
      <c r="Q6666" s="47">
        <f t="shared" ca="1" si="833"/>
        <v>-0.51911169205845864</v>
      </c>
      <c r="R6666" s="47">
        <f t="shared" ca="1" si="834"/>
        <v>0.21037579058421838</v>
      </c>
      <c r="S6666" s="97">
        <f t="shared" ca="1" si="839"/>
        <v>5.5480800197545019E-2</v>
      </c>
      <c r="V6666">
        <v>6649</v>
      </c>
      <c r="W6666" s="46">
        <v>-8.41030568227015E-2</v>
      </c>
    </row>
    <row r="6667" spans="10:23">
      <c r="J6667">
        <v>6650</v>
      </c>
      <c r="K6667" s="93">
        <f t="shared" ca="1" si="835"/>
        <v>1.4927845837376161</v>
      </c>
      <c r="L6667" s="93">
        <f t="shared" ca="1" si="835"/>
        <v>-0.70663379751358835</v>
      </c>
      <c r="M6667" s="93">
        <f t="shared" ca="1" si="836"/>
        <v>1.4927845837376161</v>
      </c>
      <c r="N6667" s="101">
        <f t="shared" ca="1" si="832"/>
        <v>-0.19520863743293843</v>
      </c>
      <c r="O6667" s="46">
        <f t="shared" ca="1" si="837"/>
        <v>0.85614740578856297</v>
      </c>
      <c r="P6667" s="46">
        <f t="shared" ca="1" si="838"/>
        <v>0.58821535873438247</v>
      </c>
      <c r="Q6667" s="47">
        <f t="shared" ca="1" si="833"/>
        <v>1.392011499896924</v>
      </c>
      <c r="R6667" s="47">
        <f t="shared" ca="1" si="834"/>
        <v>0.11785899945254583</v>
      </c>
      <c r="S6667" s="97">
        <f t="shared" ca="1" si="839"/>
        <v>0.48700320262055441</v>
      </c>
      <c r="V6667">
        <v>6650</v>
      </c>
      <c r="W6667" s="46">
        <v>2.9501509369388002E-2</v>
      </c>
    </row>
    <row r="6668" spans="10:23">
      <c r="J6668">
        <v>6651</v>
      </c>
      <c r="K6668" s="93">
        <f t="shared" ca="1" si="835"/>
        <v>-0.25357001475314062</v>
      </c>
      <c r="L6668" s="93">
        <f t="shared" ca="1" si="835"/>
        <v>-0.28528240670769744</v>
      </c>
      <c r="M6668" s="93">
        <f t="shared" ca="1" si="836"/>
        <v>-0.25357001475314062</v>
      </c>
      <c r="N6668" s="101">
        <f t="shared" ca="1" si="832"/>
        <v>-0.35111240686873985</v>
      </c>
      <c r="O6668" s="46">
        <f t="shared" ca="1" si="837"/>
        <v>0.22925941732263627</v>
      </c>
      <c r="P6668" s="46">
        <f t="shared" ca="1" si="838"/>
        <v>0.27477136450141915</v>
      </c>
      <c r="Q6668" s="47">
        <f t="shared" ca="1" si="833"/>
        <v>0.13823552296507058</v>
      </c>
      <c r="R6668" s="47">
        <f t="shared" ca="1" si="834"/>
        <v>9.265053082019975E-2</v>
      </c>
      <c r="S6668" s="97">
        <f t="shared" ca="1" si="839"/>
        <v>0.16095497407141801</v>
      </c>
      <c r="V6668">
        <v>6651</v>
      </c>
      <c r="W6668" s="46">
        <v>0.21497359125483401</v>
      </c>
    </row>
    <row r="6669" spans="10:23">
      <c r="J6669">
        <v>6652</v>
      </c>
      <c r="K6669" s="93">
        <f t="shared" ca="1" si="835"/>
        <v>0.88930735533469574</v>
      </c>
      <c r="L6669" s="93">
        <f t="shared" ca="1" si="835"/>
        <v>1.6519315897349094</v>
      </c>
      <c r="M6669" s="93">
        <f t="shared" ca="1" si="836"/>
        <v>0.88930735533469574</v>
      </c>
      <c r="N6669" s="101">
        <f t="shared" ca="1" si="832"/>
        <v>1.8489882576351921</v>
      </c>
      <c r="O6669" s="46">
        <f t="shared" ca="1" si="837"/>
        <v>0.63951750363384219</v>
      </c>
      <c r="P6669" s="46">
        <f t="shared" ca="1" si="838"/>
        <v>0.47990040765702208</v>
      </c>
      <c r="Q6669" s="47">
        <f t="shared" ca="1" si="833"/>
        <v>0.95875169558748241</v>
      </c>
      <c r="R6669" s="47">
        <f t="shared" ca="1" si="834"/>
        <v>0.44839028483550675</v>
      </c>
      <c r="S6669" s="97">
        <f t="shared" ca="1" si="839"/>
        <v>0.54395389423467444</v>
      </c>
      <c r="V6669">
        <v>6652</v>
      </c>
      <c r="W6669" s="46">
        <v>-2.1723933701224801E-2</v>
      </c>
    </row>
    <row r="6670" spans="10:23">
      <c r="J6670">
        <v>6653</v>
      </c>
      <c r="K6670" s="93">
        <f t="shared" ca="1" si="835"/>
        <v>0.23412442469903019</v>
      </c>
      <c r="L6670" s="93">
        <f t="shared" ca="1" si="835"/>
        <v>7.4142625457564268E-2</v>
      </c>
      <c r="M6670" s="93">
        <f t="shared" ca="1" si="836"/>
        <v>0.23412442469903019</v>
      </c>
      <c r="N6670" s="101">
        <f t="shared" ca="1" si="832"/>
        <v>0.14475019603677866</v>
      </c>
      <c r="O6670" s="46">
        <f t="shared" ca="1" si="837"/>
        <v>0.40432683283974169</v>
      </c>
      <c r="P6670" s="46">
        <f t="shared" ca="1" si="838"/>
        <v>0.36230507225997183</v>
      </c>
      <c r="Q6670" s="47">
        <f t="shared" ca="1" si="833"/>
        <v>0.48837035399928136</v>
      </c>
      <c r="R6670" s="47">
        <f t="shared" ca="1" si="834"/>
        <v>0.17282778962884265</v>
      </c>
      <c r="S6670" s="97">
        <f t="shared" ca="1" si="839"/>
        <v>0.2885773112342922</v>
      </c>
      <c r="V6670">
        <v>6653</v>
      </c>
      <c r="W6670" s="46">
        <v>1.22206926349599</v>
      </c>
    </row>
    <row r="6671" spans="10:23">
      <c r="J6671">
        <v>6654</v>
      </c>
      <c r="K6671" s="93">
        <f t="shared" ca="1" si="835"/>
        <v>-3.7147678252519828E-2</v>
      </c>
      <c r="L6671" s="93">
        <f t="shared" ca="1" si="835"/>
        <v>0.2703540470751985</v>
      </c>
      <c r="M6671" s="93">
        <f t="shared" ca="1" si="836"/>
        <v>-3.7147678252519828E-2</v>
      </c>
      <c r="N6671" s="101">
        <f t="shared" ca="1" si="832"/>
        <v>0.24450433184786644</v>
      </c>
      <c r="O6671" s="46">
        <f t="shared" ca="1" si="837"/>
        <v>0.3069484292250424</v>
      </c>
      <c r="P6671" s="46">
        <f t="shared" ca="1" si="838"/>
        <v>0.31361587045262218</v>
      </c>
      <c r="Q6671" s="47">
        <f t="shared" ca="1" si="833"/>
        <v>0.29361354676988283</v>
      </c>
      <c r="R6671" s="47">
        <f t="shared" ca="1" si="834"/>
        <v>0.18895728420514979</v>
      </c>
      <c r="S6671" s="97">
        <f t="shared" ca="1" si="839"/>
        <v>0.24795285671509609</v>
      </c>
      <c r="V6671">
        <v>6654</v>
      </c>
      <c r="W6671" s="46">
        <v>1.30881441443089</v>
      </c>
    </row>
    <row r="6672" spans="10:23">
      <c r="J6672">
        <v>6655</v>
      </c>
      <c r="K6672" s="93">
        <f t="shared" ca="1" si="835"/>
        <v>0.1064577246770446</v>
      </c>
      <c r="L6672" s="93">
        <f t="shared" ca="1" si="835"/>
        <v>-0.17123541813653825</v>
      </c>
      <c r="M6672" s="93">
        <f t="shared" ca="1" si="836"/>
        <v>0.1064577246770446</v>
      </c>
      <c r="N6672" s="101">
        <f t="shared" ca="1" si="832"/>
        <v>-0.12848947647716108</v>
      </c>
      <c r="O6672" s="46">
        <f t="shared" ca="1" si="837"/>
        <v>0.35849838491740577</v>
      </c>
      <c r="P6672" s="46">
        <f t="shared" ca="1" si="838"/>
        <v>0.33939084829880389</v>
      </c>
      <c r="Q6672" s="47">
        <f t="shared" ca="1" si="833"/>
        <v>0.39671345815460962</v>
      </c>
      <c r="R6672" s="47">
        <f t="shared" ca="1" si="834"/>
        <v>0.12864698669760558</v>
      </c>
      <c r="S6672" s="97">
        <f t="shared" ca="1" si="839"/>
        <v>0.24357268580750568</v>
      </c>
      <c r="V6672">
        <v>6655</v>
      </c>
      <c r="W6672" s="46">
        <v>1.1841987211054801</v>
      </c>
    </row>
    <row r="6673" spans="10:23">
      <c r="J6673">
        <v>6656</v>
      </c>
      <c r="K6673" s="93">
        <f t="shared" ca="1" si="835"/>
        <v>1.707227606454907</v>
      </c>
      <c r="L6673" s="93">
        <f t="shared" ca="1" si="835"/>
        <v>-2.0067281903933805</v>
      </c>
      <c r="M6673" s="93">
        <f t="shared" ca="1" si="836"/>
        <v>1.707227606454907</v>
      </c>
      <c r="N6673" s="101">
        <f t="shared" ca="1" si="832"/>
        <v>-1.3596085824150625</v>
      </c>
      <c r="O6673" s="46">
        <f t="shared" ca="1" si="837"/>
        <v>0.93312590446688115</v>
      </c>
      <c r="P6673" s="46">
        <f t="shared" ca="1" si="838"/>
        <v>0.62670460807354156</v>
      </c>
      <c r="Q6673" s="47">
        <f t="shared" ca="1" si="833"/>
        <v>1.5459684972535603</v>
      </c>
      <c r="R6673" s="47">
        <f t="shared" ca="1" si="834"/>
        <v>-7.0415726648123234E-2</v>
      </c>
      <c r="S6673" s="97">
        <f t="shared" ca="1" si="839"/>
        <v>0.43135508890937896</v>
      </c>
      <c r="V6673">
        <v>6656</v>
      </c>
      <c r="W6673" s="46">
        <v>-9.4141150566273202E-2</v>
      </c>
    </row>
    <row r="6674" spans="10:23">
      <c r="J6674">
        <v>6657</v>
      </c>
      <c r="K6674" s="93">
        <f t="shared" ca="1" si="835"/>
        <v>1.2122302125191946</v>
      </c>
      <c r="L6674" s="93">
        <f t="shared" ca="1" si="835"/>
        <v>-0.56773065486961372</v>
      </c>
      <c r="M6674" s="93">
        <f t="shared" ca="1" si="836"/>
        <v>1.2122302125191946</v>
      </c>
      <c r="N6674" s="101">
        <f t="shared" ref="N6674:N6737" ca="1" si="840">$N$2*K6674+SQRT(1-$N$2^2)*L6674</f>
        <v>-0.15273948700419421</v>
      </c>
      <c r="O6674" s="46">
        <f t="shared" ca="1" si="837"/>
        <v>0.75543695123343668</v>
      </c>
      <c r="P6674" s="46">
        <f t="shared" ca="1" si="838"/>
        <v>0.53786013145681932</v>
      </c>
      <c r="Q6674" s="47">
        <f t="shared" ref="Q6674:Q6737" ca="1" si="841">$K$2+K6674*$S$3</f>
        <v>1.1905905907866714</v>
      </c>
      <c r="R6674" s="47">
        <f t="shared" ref="R6674:R6737" ca="1" si="842">$L$2+$L$3*N6674</f>
        <v>0.12472594212044734</v>
      </c>
      <c r="S6674" s="97">
        <f t="shared" ca="1" si="839"/>
        <v>0.44008144667694199</v>
      </c>
      <c r="V6674">
        <v>6657</v>
      </c>
      <c r="W6674" s="46">
        <v>0.65822704776119001</v>
      </c>
    </row>
    <row r="6675" spans="10:23">
      <c r="J6675">
        <v>6658</v>
      </c>
      <c r="K6675" s="93">
        <f t="shared" ref="K6675:L6738" ca="1" si="843">_xlfn.NORM.S.INV(RAND())</f>
        <v>0.13209209514029613</v>
      </c>
      <c r="L6675" s="93">
        <f t="shared" ca="1" si="843"/>
        <v>0.34711303667547255</v>
      </c>
      <c r="M6675" s="93">
        <f t="shared" ref="M6675:M6738" ca="1" si="844">K6675</f>
        <v>0.13209209514029613</v>
      </c>
      <c r="N6675" s="101">
        <f t="shared" ca="1" si="840"/>
        <v>0.37110028402950018</v>
      </c>
      <c r="O6675" s="46">
        <f t="shared" ref="O6675:O6738" ca="1" si="845">$K$2+K6675*$K$3</f>
        <v>0.3677003413523624</v>
      </c>
      <c r="P6675" s="46">
        <f t="shared" ref="P6675:P6738" ca="1" si="846">$K$2+K6675*$R$3</f>
        <v>0.34399182651628218</v>
      </c>
      <c r="Q6675" s="47">
        <f t="shared" ca="1" si="841"/>
        <v>0.41511737102452284</v>
      </c>
      <c r="R6675" s="47">
        <f t="shared" ca="1" si="842"/>
        <v>0.20942689889824942</v>
      </c>
      <c r="S6675" s="97">
        <f t="shared" ref="S6675:S6738" ca="1" si="847">AVERAGE(R6675,O6675)</f>
        <v>0.2885636201253059</v>
      </c>
      <c r="V6675">
        <v>6658</v>
      </c>
      <c r="W6675" s="46">
        <v>1.1307002851699</v>
      </c>
    </row>
    <row r="6676" spans="10:23">
      <c r="J6676">
        <v>6659</v>
      </c>
      <c r="K6676" s="93">
        <f t="shared" ca="1" si="843"/>
        <v>-0.79630276093309216</v>
      </c>
      <c r="L6676" s="93">
        <f t="shared" ca="1" si="843"/>
        <v>-0.94688326164659464</v>
      </c>
      <c r="M6676" s="93">
        <f t="shared" ca="1" si="844"/>
        <v>-0.79630276093309216</v>
      </c>
      <c r="N6676" s="101">
        <f t="shared" ca="1" si="840"/>
        <v>-1.1509662434690515</v>
      </c>
      <c r="O6676" s="46">
        <f t="shared" ca="1" si="845"/>
        <v>3.4434929889570975E-2</v>
      </c>
      <c r="P6676" s="46">
        <f t="shared" ca="1" si="846"/>
        <v>0.17735912078488647</v>
      </c>
      <c r="Q6676" s="47">
        <f t="shared" ca="1" si="841"/>
        <v>-0.25141345190106001</v>
      </c>
      <c r="R6676" s="47">
        <f t="shared" ca="1" si="842"/>
        <v>-3.6679827408909321E-2</v>
      </c>
      <c r="S6676" s="97">
        <f t="shared" ca="1" si="847"/>
        <v>-1.1224487596691729E-3</v>
      </c>
      <c r="V6676">
        <v>6659</v>
      </c>
      <c r="W6676" s="46">
        <v>-0.35510638221585999</v>
      </c>
    </row>
    <row r="6677" spans="10:23">
      <c r="J6677">
        <v>6660</v>
      </c>
      <c r="K6677" s="93">
        <f t="shared" ca="1" si="843"/>
        <v>-0.83622272851307011</v>
      </c>
      <c r="L6677" s="93">
        <f t="shared" ca="1" si="843"/>
        <v>-1.0531357629555107</v>
      </c>
      <c r="M6677" s="93">
        <f t="shared" ca="1" si="844"/>
        <v>-0.83622272851307011</v>
      </c>
      <c r="N6677" s="101">
        <f t="shared" ca="1" si="840"/>
        <v>-1.2643978989021982</v>
      </c>
      <c r="O6677" s="46">
        <f t="shared" ca="1" si="845"/>
        <v>2.0104880197793107E-2</v>
      </c>
      <c r="P6677" s="46">
        <f t="shared" ca="1" si="846"/>
        <v>0.17019409593899754</v>
      </c>
      <c r="Q6677" s="47">
        <f t="shared" ca="1" si="841"/>
        <v>-0.28007355128461575</v>
      </c>
      <c r="R6677" s="47">
        <f t="shared" ca="1" si="842"/>
        <v>-5.5020874185709889E-2</v>
      </c>
      <c r="S6677" s="97">
        <f t="shared" ca="1" si="847"/>
        <v>-1.7457996993958391E-2</v>
      </c>
      <c r="V6677">
        <v>6660</v>
      </c>
      <c r="W6677" s="46">
        <v>1.2241894072005901</v>
      </c>
    </row>
    <row r="6678" spans="10:23">
      <c r="J6678">
        <v>6661</v>
      </c>
      <c r="K6678" s="93">
        <f t="shared" ca="1" si="843"/>
        <v>1.2349424696482134</v>
      </c>
      <c r="L6678" s="93">
        <f t="shared" ca="1" si="843"/>
        <v>-0.35864519665122285</v>
      </c>
      <c r="M6678" s="93">
        <f t="shared" ca="1" si="844"/>
        <v>1.2349424696482134</v>
      </c>
      <c r="N6678" s="101">
        <f t="shared" ca="1" si="840"/>
        <v>5.2713928111266073E-2</v>
      </c>
      <c r="O6678" s="46">
        <f t="shared" ca="1" si="845"/>
        <v>0.7635899581871427</v>
      </c>
      <c r="P6678" s="46">
        <f t="shared" ca="1" si="846"/>
        <v>0.54193663493367228</v>
      </c>
      <c r="Q6678" s="47">
        <f t="shared" ca="1" si="841"/>
        <v>1.2068966046940834</v>
      </c>
      <c r="R6678" s="47">
        <f t="shared" ca="1" si="842"/>
        <v>0.15794621632606334</v>
      </c>
      <c r="S6678" s="97">
        <f t="shared" ca="1" si="847"/>
        <v>0.46076808725660301</v>
      </c>
      <c r="V6678">
        <v>6661</v>
      </c>
      <c r="W6678" s="46">
        <v>0.47161266975656901</v>
      </c>
    </row>
    <row r="6679" spans="10:23">
      <c r="J6679">
        <v>6662</v>
      </c>
      <c r="K6679" s="93">
        <f t="shared" ca="1" si="843"/>
        <v>-0.84033478538088913</v>
      </c>
      <c r="L6679" s="93">
        <f t="shared" ca="1" si="843"/>
        <v>-0.64942552451437074</v>
      </c>
      <c r="M6679" s="93">
        <f t="shared" ca="1" si="844"/>
        <v>-0.84033478538088913</v>
      </c>
      <c r="N6679" s="101">
        <f t="shared" ca="1" si="840"/>
        <v>-0.88295473527131885</v>
      </c>
      <c r="O6679" s="46">
        <f t="shared" ca="1" si="845"/>
        <v>1.8628777314362466E-2</v>
      </c>
      <c r="P6679" s="46">
        <f t="shared" ca="1" si="846"/>
        <v>0.16945604449728222</v>
      </c>
      <c r="Q6679" s="47">
        <f t="shared" ca="1" si="841"/>
        <v>-0.28302575705147703</v>
      </c>
      <c r="R6679" s="47">
        <f t="shared" ca="1" si="842"/>
        <v>6.655620617524588E-3</v>
      </c>
      <c r="S6679" s="97">
        <f t="shared" ca="1" si="847"/>
        <v>1.2642198965943527E-2</v>
      </c>
      <c r="V6679">
        <v>6662</v>
      </c>
      <c r="W6679" s="46">
        <v>-0.19876778765498199</v>
      </c>
    </row>
    <row r="6680" spans="10:23">
      <c r="J6680">
        <v>6663</v>
      </c>
      <c r="K6680" s="93">
        <f t="shared" ca="1" si="843"/>
        <v>1.7564841307569021</v>
      </c>
      <c r="L6680" s="93">
        <f t="shared" ca="1" si="843"/>
        <v>-0.93087143541968831</v>
      </c>
      <c r="M6680" s="93">
        <f t="shared" ca="1" si="844"/>
        <v>1.7564841307569021</v>
      </c>
      <c r="N6680" s="101">
        <f t="shared" ca="1" si="840"/>
        <v>-0.32394220040179034</v>
      </c>
      <c r="O6680" s="46">
        <f t="shared" ca="1" si="845"/>
        <v>0.95080749299717537</v>
      </c>
      <c r="P6680" s="46">
        <f t="shared" ca="1" si="846"/>
        <v>0.63554540233868861</v>
      </c>
      <c r="Q6680" s="47">
        <f t="shared" ca="1" si="841"/>
        <v>1.5813316743141488</v>
      </c>
      <c r="R6680" s="47">
        <f t="shared" ca="1" si="842"/>
        <v>9.704374914926972E-2</v>
      </c>
      <c r="S6680" s="97">
        <f t="shared" ca="1" si="847"/>
        <v>0.5239256210732226</v>
      </c>
      <c r="V6680">
        <v>6663</v>
      </c>
      <c r="W6680" s="46">
        <v>0.28224801049994702</v>
      </c>
    </row>
    <row r="6681" spans="10:23">
      <c r="J6681">
        <v>6664</v>
      </c>
      <c r="K6681" s="93">
        <f t="shared" ca="1" si="843"/>
        <v>1.6744690729011693</v>
      </c>
      <c r="L6681" s="93">
        <f t="shared" ca="1" si="843"/>
        <v>-0.40759559507994109</v>
      </c>
      <c r="M6681" s="93">
        <f t="shared" ca="1" si="844"/>
        <v>1.6744690729011693</v>
      </c>
      <c r="N6681" s="101">
        <f t="shared" ca="1" si="840"/>
        <v>0.14608419831356623</v>
      </c>
      <c r="O6681" s="46">
        <f t="shared" ca="1" si="845"/>
        <v>0.92136659096758156</v>
      </c>
      <c r="P6681" s="46">
        <f t="shared" ca="1" si="846"/>
        <v>0.62082495132389171</v>
      </c>
      <c r="Q6681" s="47">
        <f t="shared" ca="1" si="841"/>
        <v>1.5224498702549611</v>
      </c>
      <c r="R6681" s="47">
        <f t="shared" ca="1" si="842"/>
        <v>0.17304348777823042</v>
      </c>
      <c r="S6681" s="97">
        <f t="shared" ca="1" si="847"/>
        <v>0.54720503937290599</v>
      </c>
      <c r="V6681">
        <v>6664</v>
      </c>
      <c r="W6681" s="46">
        <v>1.1450883053835601</v>
      </c>
    </row>
    <row r="6682" spans="10:23">
      <c r="J6682">
        <v>6665</v>
      </c>
      <c r="K6682" s="93">
        <f t="shared" ca="1" si="843"/>
        <v>-1.6892757796008988</v>
      </c>
      <c r="L6682" s="93">
        <f t="shared" ca="1" si="843"/>
        <v>-0.64366124346554443</v>
      </c>
      <c r="M6682" s="93">
        <f t="shared" ca="1" si="844"/>
        <v>-1.6892757796008988</v>
      </c>
      <c r="N6682" s="101">
        <f t="shared" ca="1" si="840"/>
        <v>-1.1474719982989123</v>
      </c>
      <c r="O6682" s="46">
        <f t="shared" ca="1" si="845"/>
        <v>-0.28611512329595945</v>
      </c>
      <c r="P6682" s="46">
        <f t="shared" ca="1" si="846"/>
        <v>1.7084094192121257E-2</v>
      </c>
      <c r="Q6682" s="47">
        <f t="shared" ca="1" si="841"/>
        <v>-0.89251355827212087</v>
      </c>
      <c r="R6682" s="47">
        <f t="shared" ca="1" si="842"/>
        <v>-3.6114834207757407E-2</v>
      </c>
      <c r="S6682" s="97">
        <f t="shared" ca="1" si="847"/>
        <v>-0.16111497875185843</v>
      </c>
      <c r="V6682">
        <v>6665</v>
      </c>
      <c r="W6682" s="46">
        <v>0.47017747192071702</v>
      </c>
    </row>
    <row r="6683" spans="10:23">
      <c r="J6683">
        <v>6666</v>
      </c>
      <c r="K6683" s="93">
        <f t="shared" ca="1" si="843"/>
        <v>1.7080484881567757</v>
      </c>
      <c r="L6683" s="93">
        <f t="shared" ca="1" si="843"/>
        <v>0.93800727319244914</v>
      </c>
      <c r="M6683" s="93">
        <f t="shared" ca="1" si="844"/>
        <v>1.7080484881567757</v>
      </c>
      <c r="N6683" s="101">
        <f t="shared" ca="1" si="840"/>
        <v>1.4325066630518248</v>
      </c>
      <c r="O6683" s="46">
        <f t="shared" ca="1" si="845"/>
        <v>0.93342057593812622</v>
      </c>
      <c r="P6683" s="46">
        <f t="shared" ca="1" si="846"/>
        <v>0.62685194380916409</v>
      </c>
      <c r="Q6683" s="47">
        <f t="shared" ca="1" si="841"/>
        <v>1.5465578401960505</v>
      </c>
      <c r="R6683" s="47">
        <f t="shared" ca="1" si="842"/>
        <v>0.38104833889668482</v>
      </c>
      <c r="S6683" s="97">
        <f t="shared" ca="1" si="847"/>
        <v>0.65723445741740549</v>
      </c>
      <c r="V6683">
        <v>6666</v>
      </c>
      <c r="W6683" s="46">
        <v>-0.18070900900169601</v>
      </c>
    </row>
    <row r="6684" spans="10:23">
      <c r="J6684">
        <v>6667</v>
      </c>
      <c r="K6684" s="93">
        <f t="shared" ca="1" si="843"/>
        <v>-1.4856620612714631</v>
      </c>
      <c r="L6684" s="93">
        <f t="shared" ca="1" si="843"/>
        <v>-6.8254755614103949E-2</v>
      </c>
      <c r="M6684" s="93">
        <f t="shared" ca="1" si="844"/>
        <v>-1.4856620612714631</v>
      </c>
      <c r="N6684" s="101">
        <f t="shared" ca="1" si="840"/>
        <v>-0.53718505057423915</v>
      </c>
      <c r="O6684" s="46">
        <f t="shared" ca="1" si="845"/>
        <v>-0.2130240142978671</v>
      </c>
      <c r="P6684" s="46">
        <f t="shared" ca="1" si="846"/>
        <v>5.3629648691167431E-2</v>
      </c>
      <c r="Q6684" s="47">
        <f t="shared" ca="1" si="841"/>
        <v>-0.74633134027593617</v>
      </c>
      <c r="R6684" s="47">
        <f t="shared" ca="1" si="842"/>
        <v>6.2563981795999909E-2</v>
      </c>
      <c r="S6684" s="97">
        <f t="shared" ca="1" si="847"/>
        <v>-7.523001625093359E-2</v>
      </c>
      <c r="V6684">
        <v>6667</v>
      </c>
      <c r="W6684" s="46">
        <v>0.349059467726342</v>
      </c>
    </row>
    <row r="6685" spans="10:23">
      <c r="J6685">
        <v>6668</v>
      </c>
      <c r="K6685" s="93">
        <f t="shared" ca="1" si="843"/>
        <v>-1.8516983090345867</v>
      </c>
      <c r="L6685" s="93">
        <f t="shared" ca="1" si="843"/>
        <v>-1.1976058898878794</v>
      </c>
      <c r="M6685" s="93">
        <f t="shared" ca="1" si="844"/>
        <v>-1.8516983090345867</v>
      </c>
      <c r="N6685" s="101">
        <f t="shared" ca="1" si="840"/>
        <v>-1.7243116128408706</v>
      </c>
      <c r="O6685" s="46">
        <f t="shared" ca="1" si="845"/>
        <v>-0.34441985295752331</v>
      </c>
      <c r="P6685" s="46">
        <f t="shared" ca="1" si="846"/>
        <v>-1.2068270638660672E-2</v>
      </c>
      <c r="Q6685" s="47">
        <f t="shared" ca="1" si="841"/>
        <v>-1.0091230175952486</v>
      </c>
      <c r="R6685" s="47">
        <f t="shared" ca="1" si="842"/>
        <v>-0.12938546763566439</v>
      </c>
      <c r="S6685" s="97">
        <f t="shared" ca="1" si="847"/>
        <v>-0.23690266029659385</v>
      </c>
      <c r="V6685">
        <v>6668</v>
      </c>
      <c r="W6685" s="46">
        <v>6.5734529989105894E-2</v>
      </c>
    </row>
    <row r="6686" spans="10:23">
      <c r="J6686">
        <v>6669</v>
      </c>
      <c r="K6686" s="93">
        <f t="shared" ca="1" si="843"/>
        <v>-1.3857982915783282</v>
      </c>
      <c r="L6686" s="93">
        <f t="shared" ca="1" si="843"/>
        <v>-0.62802950951907932</v>
      </c>
      <c r="M6686" s="93">
        <f t="shared" ca="1" si="844"/>
        <v>-1.3857982915783282</v>
      </c>
      <c r="N6686" s="101">
        <f t="shared" ca="1" si="840"/>
        <v>-1.0361391648521932</v>
      </c>
      <c r="O6686" s="46">
        <f t="shared" ca="1" si="845"/>
        <v>-0.17717596960084087</v>
      </c>
      <c r="P6686" s="46">
        <f t="shared" ca="1" si="846"/>
        <v>7.155367103968055E-2</v>
      </c>
      <c r="Q6686" s="47">
        <f t="shared" ca="1" si="841"/>
        <v>-0.6746352508818837</v>
      </c>
      <c r="R6686" s="47">
        <f t="shared" ca="1" si="842"/>
        <v>-1.811315118336132E-2</v>
      </c>
      <c r="S6686" s="97">
        <f t="shared" ca="1" si="847"/>
        <v>-9.7644560392101093E-2</v>
      </c>
      <c r="V6686">
        <v>6669</v>
      </c>
      <c r="W6686" s="46">
        <v>8.4297057182588203E-2</v>
      </c>
    </row>
    <row r="6687" spans="10:23">
      <c r="J6687">
        <v>6670</v>
      </c>
      <c r="K6687" s="93">
        <f t="shared" ca="1" si="843"/>
        <v>0.85705949805607862</v>
      </c>
      <c r="L6687" s="93">
        <f t="shared" ca="1" si="843"/>
        <v>-1.2355463961312032</v>
      </c>
      <c r="M6687" s="93">
        <f t="shared" ca="1" si="844"/>
        <v>0.85705949805607862</v>
      </c>
      <c r="N6687" s="101">
        <f t="shared" ca="1" si="840"/>
        <v>-0.89883661906214618</v>
      </c>
      <c r="O6687" s="46">
        <f t="shared" ca="1" si="845"/>
        <v>0.62794150732747944</v>
      </c>
      <c r="P6687" s="46">
        <f t="shared" ca="1" si="846"/>
        <v>0.4741124095038407</v>
      </c>
      <c r="Q6687" s="47">
        <f t="shared" ca="1" si="841"/>
        <v>0.93559970297475692</v>
      </c>
      <c r="R6687" s="47">
        <f t="shared" ca="1" si="842"/>
        <v>4.0876392863964939E-3</v>
      </c>
      <c r="S6687" s="97">
        <f t="shared" ca="1" si="847"/>
        <v>0.31601457330693794</v>
      </c>
      <c r="V6687">
        <v>6670</v>
      </c>
      <c r="W6687" s="46">
        <v>0.70750003277467399</v>
      </c>
    </row>
    <row r="6688" spans="10:23">
      <c r="J6688">
        <v>6671</v>
      </c>
      <c r="K6688" s="93">
        <f t="shared" ca="1" si="843"/>
        <v>-0.16979464211754289</v>
      </c>
      <c r="L6688" s="93">
        <f t="shared" ca="1" si="843"/>
        <v>0.5748907604200415</v>
      </c>
      <c r="M6688" s="93">
        <f t="shared" ca="1" si="844"/>
        <v>-0.16979464211754289</v>
      </c>
      <c r="N6688" s="101">
        <f t="shared" ca="1" si="840"/>
        <v>0.49104575969373859</v>
      </c>
      <c r="O6688" s="46">
        <f t="shared" ca="1" si="845"/>
        <v>0.25933221861963546</v>
      </c>
      <c r="P6688" s="46">
        <f t="shared" ca="1" si="846"/>
        <v>0.28980776514991868</v>
      </c>
      <c r="Q6688" s="47">
        <f t="shared" ca="1" si="841"/>
        <v>0.19838112555906895</v>
      </c>
      <c r="R6688" s="47">
        <f t="shared" ca="1" si="842"/>
        <v>0.22882118148561731</v>
      </c>
      <c r="S6688" s="97">
        <f t="shared" ca="1" si="847"/>
        <v>0.24407670005262638</v>
      </c>
      <c r="V6688">
        <v>6671</v>
      </c>
      <c r="W6688" s="46">
        <v>-6.80723241206556E-2</v>
      </c>
    </row>
    <row r="6689" spans="10:23">
      <c r="J6689">
        <v>6672</v>
      </c>
      <c r="K6689" s="93">
        <f t="shared" ca="1" si="843"/>
        <v>-1.458985048828852</v>
      </c>
      <c r="L6689" s="93">
        <f t="shared" ca="1" si="843"/>
        <v>1.5107956386198111</v>
      </c>
      <c r="M6689" s="93">
        <f t="shared" ca="1" si="844"/>
        <v>-1.458985048828852</v>
      </c>
      <c r="N6689" s="101">
        <f t="shared" ca="1" si="840"/>
        <v>0.9683699699105075</v>
      </c>
      <c r="O6689" s="46">
        <f t="shared" ca="1" si="845"/>
        <v>-0.2034477812219031</v>
      </c>
      <c r="P6689" s="46">
        <f t="shared" ca="1" si="846"/>
        <v>5.8417765229149432E-2</v>
      </c>
      <c r="Q6689" s="47">
        <f t="shared" ca="1" si="841"/>
        <v>-0.72717887412400817</v>
      </c>
      <c r="R6689" s="47">
        <f t="shared" ca="1" si="842"/>
        <v>0.30600092142553981</v>
      </c>
      <c r="S6689" s="97">
        <f t="shared" ca="1" si="847"/>
        <v>5.1276570101818353E-2</v>
      </c>
      <c r="V6689">
        <v>6672</v>
      </c>
      <c r="W6689" s="46">
        <v>0.46284675972087103</v>
      </c>
    </row>
    <row r="6690" spans="10:23">
      <c r="J6690">
        <v>6673</v>
      </c>
      <c r="K6690" s="93">
        <f t="shared" ca="1" si="843"/>
        <v>-0.71372984830687536</v>
      </c>
      <c r="L6690" s="93">
        <f t="shared" ca="1" si="843"/>
        <v>1.1626642377100589</v>
      </c>
      <c r="M6690" s="93">
        <f t="shared" ca="1" si="844"/>
        <v>-0.71372984830687536</v>
      </c>
      <c r="N6690" s="101">
        <f t="shared" ca="1" si="840"/>
        <v>0.87532031396780696</v>
      </c>
      <c r="O6690" s="46">
        <f t="shared" ca="1" si="845"/>
        <v>6.4076084751680584E-2</v>
      </c>
      <c r="P6690" s="46">
        <f t="shared" ca="1" si="846"/>
        <v>0.19217969821594127</v>
      </c>
      <c r="Q6690" s="47">
        <f t="shared" ca="1" si="841"/>
        <v>-0.1921311421768408</v>
      </c>
      <c r="R6690" s="47">
        <f t="shared" ca="1" si="842"/>
        <v>0.29095549089123796</v>
      </c>
      <c r="S6690" s="97">
        <f t="shared" ca="1" si="847"/>
        <v>0.17751578782145927</v>
      </c>
      <c r="V6690">
        <v>6673</v>
      </c>
      <c r="W6690" s="46">
        <v>1.04912155136737</v>
      </c>
    </row>
    <row r="6691" spans="10:23">
      <c r="J6691">
        <v>6674</v>
      </c>
      <c r="K6691" s="93">
        <f t="shared" ca="1" si="843"/>
        <v>1.6765096103732267</v>
      </c>
      <c r="L6691" s="93">
        <f t="shared" ca="1" si="843"/>
        <v>0.26417039661697056</v>
      </c>
      <c r="M6691" s="93">
        <f t="shared" ca="1" si="844"/>
        <v>1.6765096103732267</v>
      </c>
      <c r="N6691" s="101">
        <f t="shared" ca="1" si="840"/>
        <v>0.78362317812686899</v>
      </c>
      <c r="O6691" s="46">
        <f t="shared" ca="1" si="845"/>
        <v>0.92209908162689724</v>
      </c>
      <c r="P6691" s="46">
        <f t="shared" ca="1" si="846"/>
        <v>0.6211911966535496</v>
      </c>
      <c r="Q6691" s="47">
        <f t="shared" ca="1" si="841"/>
        <v>1.5239148515735925</v>
      </c>
      <c r="R6691" s="47">
        <f t="shared" ca="1" si="842"/>
        <v>0.27612875269954773</v>
      </c>
      <c r="S6691" s="97">
        <f t="shared" ca="1" si="847"/>
        <v>0.59911391716322249</v>
      </c>
      <c r="V6691">
        <v>6674</v>
      </c>
      <c r="W6691" s="46">
        <v>-0.170396519290516</v>
      </c>
    </row>
    <row r="6692" spans="10:23">
      <c r="J6692">
        <v>6675</v>
      </c>
      <c r="K6692" s="93">
        <f t="shared" ca="1" si="843"/>
        <v>-0.28732456379453597</v>
      </c>
      <c r="L6692" s="93">
        <f t="shared" ca="1" si="843"/>
        <v>-2.0195000384512851</v>
      </c>
      <c r="M6692" s="93">
        <f t="shared" ca="1" si="844"/>
        <v>-0.28732456379453597</v>
      </c>
      <c r="N6692" s="101">
        <f t="shared" ca="1" si="840"/>
        <v>-2.0060296920063014</v>
      </c>
      <c r="O6692" s="46">
        <f t="shared" ca="1" si="845"/>
        <v>0.2171425646694454</v>
      </c>
      <c r="P6692" s="46">
        <f t="shared" ca="1" si="846"/>
        <v>0.26871293817482367</v>
      </c>
      <c r="Q6692" s="47">
        <f t="shared" ca="1" si="841"/>
        <v>0.11400181765868883</v>
      </c>
      <c r="R6692" s="47">
        <f t="shared" ca="1" si="842"/>
        <v>-0.17493716524699704</v>
      </c>
      <c r="S6692" s="97">
        <f t="shared" ca="1" si="847"/>
        <v>2.1102699711224179E-2</v>
      </c>
      <c r="V6692">
        <v>6675</v>
      </c>
      <c r="W6692" s="46">
        <v>0.19792997666496101</v>
      </c>
    </row>
    <row r="6693" spans="10:23">
      <c r="J6693">
        <v>6676</v>
      </c>
      <c r="K6693" s="93">
        <f t="shared" ca="1" si="843"/>
        <v>-0.44270246260046991</v>
      </c>
      <c r="L6693" s="93">
        <f t="shared" ca="1" si="843"/>
        <v>2.1337712939057405</v>
      </c>
      <c r="M6693" s="93">
        <f t="shared" ca="1" si="844"/>
        <v>-0.44270246260046991</v>
      </c>
      <c r="N6693" s="101">
        <f t="shared" ca="1" si="840"/>
        <v>1.8822033766523891</v>
      </c>
      <c r="O6693" s="46">
        <f t="shared" ca="1" si="845"/>
        <v>0.16136664234605605</v>
      </c>
      <c r="P6693" s="46">
        <f t="shared" ca="1" si="846"/>
        <v>0.24082497701312899</v>
      </c>
      <c r="Q6693" s="47">
        <f t="shared" ca="1" si="841"/>
        <v>2.4499730119101337E-3</v>
      </c>
      <c r="R6693" s="47">
        <f t="shared" ca="1" si="842"/>
        <v>0.45376092012479291</v>
      </c>
      <c r="S6693" s="97">
        <f t="shared" ca="1" si="847"/>
        <v>0.30756378123542449</v>
      </c>
      <c r="V6693">
        <v>6676</v>
      </c>
      <c r="W6693" s="46">
        <v>0.13940869304235101</v>
      </c>
    </row>
    <row r="6694" spans="10:23">
      <c r="J6694">
        <v>6677</v>
      </c>
      <c r="K6694" s="93">
        <f t="shared" ca="1" si="843"/>
        <v>-0.42538326218567202</v>
      </c>
      <c r="L6694" s="93">
        <f t="shared" ca="1" si="843"/>
        <v>0.81285292470687798</v>
      </c>
      <c r="M6694" s="93">
        <f t="shared" ca="1" si="844"/>
        <v>-0.42538326218567202</v>
      </c>
      <c r="N6694" s="101">
        <f t="shared" ca="1" si="840"/>
        <v>0.63537077211785709</v>
      </c>
      <c r="O6694" s="46">
        <f t="shared" ca="1" si="845"/>
        <v>0.16758370657760099</v>
      </c>
      <c r="P6694" s="46">
        <f t="shared" ca="1" si="846"/>
        <v>0.24393350912890149</v>
      </c>
      <c r="Q6694" s="47">
        <f t="shared" ca="1" si="841"/>
        <v>1.4884101475000022E-2</v>
      </c>
      <c r="R6694" s="47">
        <f t="shared" ca="1" si="842"/>
        <v>0.25215745206921281</v>
      </c>
      <c r="S6694" s="97">
        <f t="shared" ca="1" si="847"/>
        <v>0.20987057932340691</v>
      </c>
      <c r="V6694">
        <v>6677</v>
      </c>
      <c r="W6694" s="46">
        <v>0.137036049238282</v>
      </c>
    </row>
    <row r="6695" spans="10:23">
      <c r="J6695">
        <v>6678</v>
      </c>
      <c r="K6695" s="93">
        <f t="shared" ca="1" si="843"/>
        <v>1.3462479241924428</v>
      </c>
      <c r="L6695" s="93">
        <f t="shared" ca="1" si="843"/>
        <v>0.26160013175299762</v>
      </c>
      <c r="M6695" s="93">
        <f t="shared" ca="1" si="844"/>
        <v>1.3462479241924428</v>
      </c>
      <c r="N6695" s="101">
        <f t="shared" ca="1" si="840"/>
        <v>0.6761557280493804</v>
      </c>
      <c r="O6695" s="46">
        <f t="shared" ca="1" si="845"/>
        <v>0.80354521845605931</v>
      </c>
      <c r="P6695" s="46">
        <f t="shared" ca="1" si="846"/>
        <v>0.56191426506813058</v>
      </c>
      <c r="Q6695" s="47">
        <f t="shared" ca="1" si="841"/>
        <v>1.2868071252319166</v>
      </c>
      <c r="R6695" s="47">
        <f t="shared" ca="1" si="842"/>
        <v>0.25875207313573417</v>
      </c>
      <c r="S6695" s="97">
        <f t="shared" ca="1" si="847"/>
        <v>0.53114864579589671</v>
      </c>
      <c r="V6695">
        <v>6678</v>
      </c>
      <c r="W6695" s="46">
        <v>0.76356806584040704</v>
      </c>
    </row>
    <row r="6696" spans="10:23">
      <c r="J6696">
        <v>6679</v>
      </c>
      <c r="K6696" s="93">
        <f t="shared" ca="1" si="843"/>
        <v>1.2830674972342608</v>
      </c>
      <c r="L6696" s="93">
        <f t="shared" ca="1" si="843"/>
        <v>-0.83078390909929334</v>
      </c>
      <c r="M6696" s="93">
        <f t="shared" ca="1" si="844"/>
        <v>1.2830674972342608</v>
      </c>
      <c r="N6696" s="101">
        <f t="shared" ca="1" si="840"/>
        <v>-0.37960800925988997</v>
      </c>
      <c r="O6696" s="46">
        <f t="shared" ca="1" si="845"/>
        <v>0.7808653739385355</v>
      </c>
      <c r="P6696" s="46">
        <f t="shared" ca="1" si="846"/>
        <v>0.55057434280936879</v>
      </c>
      <c r="Q6696" s="47">
        <f t="shared" ca="1" si="841"/>
        <v>1.241447436196869</v>
      </c>
      <c r="R6696" s="47">
        <f t="shared" ca="1" si="842"/>
        <v>8.8043005924318962E-2</v>
      </c>
      <c r="S6696" s="97">
        <f t="shared" ca="1" si="847"/>
        <v>0.43445418993142726</v>
      </c>
      <c r="V6696">
        <v>6679</v>
      </c>
      <c r="W6696" s="46">
        <v>-1.0688131832721701E-2</v>
      </c>
    </row>
    <row r="6697" spans="10:23">
      <c r="J6697">
        <v>6680</v>
      </c>
      <c r="K6697" s="93">
        <f t="shared" ca="1" si="843"/>
        <v>0.27844143795696386</v>
      </c>
      <c r="L6697" s="93">
        <f t="shared" ca="1" si="843"/>
        <v>0.21875728628017327</v>
      </c>
      <c r="M6697" s="93">
        <f t="shared" ca="1" si="844"/>
        <v>0.27844143795696386</v>
      </c>
      <c r="N6697" s="101">
        <f t="shared" ca="1" si="840"/>
        <v>0.29595072913447407</v>
      </c>
      <c r="O6697" s="46">
        <f t="shared" ca="1" si="845"/>
        <v>0.42023528769770324</v>
      </c>
      <c r="P6697" s="46">
        <f t="shared" ca="1" si="846"/>
        <v>0.3702592996889526</v>
      </c>
      <c r="Q6697" s="47">
        <f t="shared" ca="1" si="841"/>
        <v>0.52018726371520452</v>
      </c>
      <c r="R6697" s="47">
        <f t="shared" ca="1" si="842"/>
        <v>0.19727578026807338</v>
      </c>
      <c r="S6697" s="97">
        <f t="shared" ca="1" si="847"/>
        <v>0.3087555339828883</v>
      </c>
      <c r="V6697">
        <v>6680</v>
      </c>
      <c r="W6697" s="46">
        <v>0.43355536754933499</v>
      </c>
    </row>
    <row r="6698" spans="10:23">
      <c r="J6698">
        <v>6681</v>
      </c>
      <c r="K6698" s="93">
        <f t="shared" ca="1" si="843"/>
        <v>0.76854422484935114</v>
      </c>
      <c r="L6698" s="93">
        <f t="shared" ca="1" si="843"/>
        <v>-0.18420223114341591</v>
      </c>
      <c r="M6698" s="93">
        <f t="shared" ca="1" si="844"/>
        <v>0.76854422484935114</v>
      </c>
      <c r="N6698" s="101">
        <f t="shared" ca="1" si="840"/>
        <v>6.9775266158703469E-2</v>
      </c>
      <c r="O6698" s="46">
        <f t="shared" ca="1" si="845"/>
        <v>0.59616722642425835</v>
      </c>
      <c r="P6698" s="46">
        <f t="shared" ca="1" si="846"/>
        <v>0.45822526905223016</v>
      </c>
      <c r="Q6698" s="47">
        <f t="shared" ca="1" si="841"/>
        <v>0.87205114116831461</v>
      </c>
      <c r="R6698" s="47">
        <f t="shared" ca="1" si="842"/>
        <v>0.16070490655241981</v>
      </c>
      <c r="S6698" s="97">
        <f t="shared" ca="1" si="847"/>
        <v>0.37843606648833905</v>
      </c>
      <c r="V6698">
        <v>6681</v>
      </c>
      <c r="W6698" s="46">
        <v>0.40491688060891001</v>
      </c>
    </row>
    <row r="6699" spans="10:23">
      <c r="J6699">
        <v>6682</v>
      </c>
      <c r="K6699" s="93">
        <f t="shared" ca="1" si="843"/>
        <v>0.10019267427403961</v>
      </c>
      <c r="L6699" s="93">
        <f t="shared" ca="1" si="843"/>
        <v>-0.83410369239134785</v>
      </c>
      <c r="M6699" s="93">
        <f t="shared" ca="1" si="844"/>
        <v>0.10019267427403961</v>
      </c>
      <c r="N6699" s="101">
        <f t="shared" ca="1" si="840"/>
        <v>-0.75893616985356993</v>
      </c>
      <c r="O6699" s="46">
        <f t="shared" ca="1" si="845"/>
        <v>0.35624942308103436</v>
      </c>
      <c r="P6699" s="46">
        <f t="shared" ca="1" si="846"/>
        <v>0.33826636738061816</v>
      </c>
      <c r="Q6699" s="47">
        <f t="shared" ca="1" si="841"/>
        <v>0.39221553448186675</v>
      </c>
      <c r="R6699" s="47">
        <f t="shared" ca="1" si="842"/>
        <v>2.6708491227874068E-2</v>
      </c>
      <c r="S6699" s="97">
        <f t="shared" ca="1" si="847"/>
        <v>0.1914789571544542</v>
      </c>
      <c r="V6699">
        <v>6682</v>
      </c>
      <c r="W6699" s="46">
        <v>-0.37355027040540001</v>
      </c>
    </row>
    <row r="6700" spans="10:23">
      <c r="J6700">
        <v>6683</v>
      </c>
      <c r="K6700" s="93">
        <f t="shared" ca="1" si="843"/>
        <v>-0.16811690829341278</v>
      </c>
      <c r="L6700" s="93">
        <f t="shared" ca="1" si="843"/>
        <v>0.47544359231155647</v>
      </c>
      <c r="M6700" s="93">
        <f t="shared" ca="1" si="844"/>
        <v>-0.16811690829341278</v>
      </c>
      <c r="N6700" s="101">
        <f t="shared" ca="1" si="840"/>
        <v>0.39729512849144821</v>
      </c>
      <c r="O6700" s="46">
        <f t="shared" ca="1" si="845"/>
        <v>0.25993447384494828</v>
      </c>
      <c r="P6700" s="46">
        <f t="shared" ca="1" si="846"/>
        <v>0.29010889276257512</v>
      </c>
      <c r="Q6700" s="47">
        <f t="shared" ca="1" si="841"/>
        <v>0.19958563600969464</v>
      </c>
      <c r="R6700" s="47">
        <f t="shared" ca="1" si="842"/>
        <v>0.21366240851638035</v>
      </c>
      <c r="S6700" s="97">
        <f t="shared" ca="1" si="847"/>
        <v>0.23679844118066432</v>
      </c>
      <c r="V6700">
        <v>6683</v>
      </c>
      <c r="W6700" s="46">
        <v>1.2591409945705601</v>
      </c>
    </row>
    <row r="6701" spans="10:23">
      <c r="J6701">
        <v>6684</v>
      </c>
      <c r="K6701" s="93">
        <f t="shared" ca="1" si="843"/>
        <v>0.18964622353045218</v>
      </c>
      <c r="L6701" s="93">
        <f t="shared" ca="1" si="843"/>
        <v>1.3550015861803202</v>
      </c>
      <c r="M6701" s="93">
        <f t="shared" ca="1" si="844"/>
        <v>0.18964622353045218</v>
      </c>
      <c r="N6701" s="101">
        <f t="shared" ca="1" si="840"/>
        <v>1.3449659773521663</v>
      </c>
      <c r="O6701" s="46">
        <f t="shared" ca="1" si="845"/>
        <v>0.38836051644257369</v>
      </c>
      <c r="P6701" s="46">
        <f t="shared" ca="1" si="846"/>
        <v>0.3543219140613878</v>
      </c>
      <c r="Q6701" s="47">
        <f t="shared" ca="1" si="841"/>
        <v>0.45643772120494541</v>
      </c>
      <c r="R6701" s="47">
        <f t="shared" ca="1" si="842"/>
        <v>0.36689366747661623</v>
      </c>
      <c r="S6701" s="97">
        <f t="shared" ca="1" si="847"/>
        <v>0.37762709195959498</v>
      </c>
      <c r="V6701">
        <v>6684</v>
      </c>
      <c r="W6701" s="46">
        <v>-0.293115527488024</v>
      </c>
    </row>
    <row r="6702" spans="10:23">
      <c r="J6702">
        <v>6685</v>
      </c>
      <c r="K6702" s="93">
        <f t="shared" ca="1" si="843"/>
        <v>-1.4170280278129823</v>
      </c>
      <c r="L6702" s="93">
        <f t="shared" ca="1" si="843"/>
        <v>-0.42344487747318765</v>
      </c>
      <c r="M6702" s="93">
        <f t="shared" ca="1" si="844"/>
        <v>-1.4170280278129823</v>
      </c>
      <c r="N6702" s="101">
        <f t="shared" ca="1" si="840"/>
        <v>-0.85210767136766008</v>
      </c>
      <c r="O6702" s="46">
        <f t="shared" ca="1" si="845"/>
        <v>-0.18838649153343301</v>
      </c>
      <c r="P6702" s="46">
        <f t="shared" ca="1" si="846"/>
        <v>6.5948410073384478E-2</v>
      </c>
      <c r="Q6702" s="47">
        <f t="shared" ca="1" si="841"/>
        <v>-0.69705629474706798</v>
      </c>
      <c r="R6702" s="47">
        <f t="shared" ca="1" si="842"/>
        <v>1.164335917977638E-2</v>
      </c>
      <c r="S6702" s="97">
        <f t="shared" ca="1" si="847"/>
        <v>-8.8371566176828314E-2</v>
      </c>
      <c r="V6702">
        <v>6685</v>
      </c>
      <c r="W6702" s="46">
        <v>-0.150728456458112</v>
      </c>
    </row>
    <row r="6703" spans="10:23">
      <c r="J6703">
        <v>6686</v>
      </c>
      <c r="K6703" s="93">
        <f t="shared" ca="1" si="843"/>
        <v>-0.2905213228686222</v>
      </c>
      <c r="L6703" s="93">
        <f t="shared" ca="1" si="843"/>
        <v>-0.2412710715490553</v>
      </c>
      <c r="M6703" s="93">
        <f t="shared" ca="1" si="844"/>
        <v>-0.2905213228686222</v>
      </c>
      <c r="N6703" s="101">
        <f t="shared" ca="1" si="840"/>
        <v>-0.32113734484771017</v>
      </c>
      <c r="O6703" s="46">
        <f t="shared" ca="1" si="845"/>
        <v>0.21599502575192198</v>
      </c>
      <c r="P6703" s="46">
        <f t="shared" ca="1" si="846"/>
        <v>0.26813916871606197</v>
      </c>
      <c r="Q6703" s="47">
        <f t="shared" ca="1" si="841"/>
        <v>0.11170673982364202</v>
      </c>
      <c r="R6703" s="47">
        <f t="shared" ca="1" si="842"/>
        <v>9.7497273227033651E-2</v>
      </c>
      <c r="S6703" s="97">
        <f t="shared" ca="1" si="847"/>
        <v>0.15674614948947782</v>
      </c>
      <c r="V6703">
        <v>6686</v>
      </c>
      <c r="W6703" s="46">
        <v>0.58096540267590502</v>
      </c>
    </row>
    <row r="6704" spans="10:23">
      <c r="J6704">
        <v>6687</v>
      </c>
      <c r="K6704" s="93">
        <f t="shared" ca="1" si="843"/>
        <v>1.8321608420060667</v>
      </c>
      <c r="L6704" s="93">
        <f t="shared" ca="1" si="843"/>
        <v>0.46143869192875836</v>
      </c>
      <c r="M6704" s="93">
        <f t="shared" ca="1" si="844"/>
        <v>1.8321608420060667</v>
      </c>
      <c r="N6704" s="101">
        <f t="shared" ca="1" si="840"/>
        <v>1.0201505159532673</v>
      </c>
      <c r="O6704" s="46">
        <f t="shared" ca="1" si="845"/>
        <v>0.9779731220908916</v>
      </c>
      <c r="P6704" s="46">
        <f t="shared" ca="1" si="846"/>
        <v>0.64912821688554678</v>
      </c>
      <c r="Q6704" s="47">
        <f t="shared" ca="1" si="841"/>
        <v>1.6356629325015812</v>
      </c>
      <c r="R6704" s="47">
        <f t="shared" ca="1" si="842"/>
        <v>0.31437344683277291</v>
      </c>
      <c r="S6704" s="97">
        <f t="shared" ca="1" si="847"/>
        <v>0.6461732844618322</v>
      </c>
      <c r="V6704">
        <v>6687</v>
      </c>
      <c r="W6704" s="46">
        <v>7.31348716982545E-2</v>
      </c>
    </row>
    <row r="6705" spans="10:23">
      <c r="J6705">
        <v>6688</v>
      </c>
      <c r="K6705" s="93">
        <f t="shared" ca="1" si="843"/>
        <v>-1.1434565486972221</v>
      </c>
      <c r="L6705" s="93">
        <f t="shared" ca="1" si="843"/>
        <v>1.1581287617754674</v>
      </c>
      <c r="M6705" s="93">
        <f t="shared" ca="1" si="844"/>
        <v>-1.1434565486972221</v>
      </c>
      <c r="N6705" s="101">
        <f t="shared" ca="1" si="840"/>
        <v>0.73435757443402494</v>
      </c>
      <c r="O6705" s="46">
        <f t="shared" ca="1" si="845"/>
        <v>-9.0182682070715281E-2</v>
      </c>
      <c r="P6705" s="46">
        <f t="shared" ca="1" si="846"/>
        <v>0.11505031480474334</v>
      </c>
      <c r="Q6705" s="47">
        <f t="shared" ca="1" si="841"/>
        <v>-0.50064867582163253</v>
      </c>
      <c r="R6705" s="47">
        <f t="shared" ca="1" si="842"/>
        <v>0.26816287458230276</v>
      </c>
      <c r="S6705" s="97">
        <f t="shared" ca="1" si="847"/>
        <v>8.8990096255793738E-2</v>
      </c>
      <c r="V6705">
        <v>6688</v>
      </c>
      <c r="W6705" s="46">
        <v>0.77079360290635701</v>
      </c>
    </row>
    <row r="6706" spans="10:23">
      <c r="J6706">
        <v>6689</v>
      </c>
      <c r="K6706" s="93">
        <f t="shared" ca="1" si="843"/>
        <v>-1.2805104417363071</v>
      </c>
      <c r="L6706" s="93">
        <f t="shared" ca="1" si="843"/>
        <v>-0.59157444307859997</v>
      </c>
      <c r="M6706" s="93">
        <f t="shared" ca="1" si="844"/>
        <v>-1.2805104417363071</v>
      </c>
      <c r="N6706" s="101">
        <f t="shared" ca="1" si="840"/>
        <v>-0.96809283099848531</v>
      </c>
      <c r="O6706" s="46">
        <f t="shared" ca="1" si="845"/>
        <v>-0.13938084571568654</v>
      </c>
      <c r="P6706" s="46">
        <f t="shared" ca="1" si="846"/>
        <v>9.0451232982257712E-2</v>
      </c>
      <c r="Q6706" s="47">
        <f t="shared" ca="1" si="841"/>
        <v>-0.59904500311157505</v>
      </c>
      <c r="R6706" s="47">
        <f t="shared" ca="1" si="842"/>
        <v>-7.1105700481842449E-3</v>
      </c>
      <c r="S6706" s="97">
        <f t="shared" ca="1" si="847"/>
        <v>-7.3245707881935393E-2</v>
      </c>
      <c r="V6706">
        <v>6689</v>
      </c>
      <c r="W6706" s="46">
        <v>0.71855579809734604</v>
      </c>
    </row>
    <row r="6707" spans="10:23">
      <c r="J6707">
        <v>6690</v>
      </c>
      <c r="K6707" s="93">
        <f t="shared" ca="1" si="843"/>
        <v>0.76905599522702184</v>
      </c>
      <c r="L6707" s="93">
        <f t="shared" ca="1" si="843"/>
        <v>0.73976105650710955</v>
      </c>
      <c r="M6707" s="93">
        <f t="shared" ca="1" si="844"/>
        <v>0.76905599522702184</v>
      </c>
      <c r="N6707" s="101">
        <f t="shared" ca="1" si="840"/>
        <v>0.94593208013890284</v>
      </c>
      <c r="O6707" s="46">
        <f t="shared" ca="1" si="845"/>
        <v>0.59635093636660996</v>
      </c>
      <c r="P6707" s="46">
        <f t="shared" ca="1" si="846"/>
        <v>0.45831712402340596</v>
      </c>
      <c r="Q6707" s="47">
        <f t="shared" ca="1" si="841"/>
        <v>0.87241856105301807</v>
      </c>
      <c r="R6707" s="47">
        <f t="shared" ca="1" si="842"/>
        <v>0.3023728831649482</v>
      </c>
      <c r="S6707" s="97">
        <f t="shared" ca="1" si="847"/>
        <v>0.44936190976577906</v>
      </c>
      <c r="V6707">
        <v>6690</v>
      </c>
      <c r="W6707" s="46">
        <v>-0.184477738927736</v>
      </c>
    </row>
    <row r="6708" spans="10:23">
      <c r="J6708">
        <v>6691</v>
      </c>
      <c r="K6708" s="93">
        <f t="shared" ca="1" si="843"/>
        <v>-0.65769910998156178</v>
      </c>
      <c r="L6708" s="93">
        <f t="shared" ca="1" si="843"/>
        <v>-0.1154524950447874</v>
      </c>
      <c r="M6708" s="93">
        <f t="shared" ca="1" si="844"/>
        <v>-0.65769910998156178</v>
      </c>
      <c r="N6708" s="101">
        <f t="shared" ca="1" si="840"/>
        <v>-0.31862164113196706</v>
      </c>
      <c r="O6708" s="46">
        <f t="shared" ca="1" si="845"/>
        <v>8.4189409314385344E-2</v>
      </c>
      <c r="P6708" s="46">
        <f t="shared" ca="1" si="846"/>
        <v>0.20223636049729365</v>
      </c>
      <c r="Q6708" s="47">
        <f t="shared" ca="1" si="841"/>
        <v>-0.15190449305143128</v>
      </c>
      <c r="R6708" s="47">
        <f t="shared" ca="1" si="842"/>
        <v>9.7904043624158027E-2</v>
      </c>
      <c r="S6708" s="97">
        <f t="shared" ca="1" si="847"/>
        <v>9.1046726469271685E-2</v>
      </c>
      <c r="V6708">
        <v>6691</v>
      </c>
      <c r="W6708" s="46">
        <v>9.56264711542784E-2</v>
      </c>
    </row>
    <row r="6709" spans="10:23">
      <c r="J6709">
        <v>6692</v>
      </c>
      <c r="K6709" s="93">
        <f t="shared" ca="1" si="843"/>
        <v>2.5875276540376451</v>
      </c>
      <c r="L6709" s="93">
        <f t="shared" ca="1" si="843"/>
        <v>-0.44426757963590957</v>
      </c>
      <c r="M6709" s="93">
        <f t="shared" ca="1" si="844"/>
        <v>2.5875276540376451</v>
      </c>
      <c r="N6709" s="101">
        <f t="shared" ca="1" si="840"/>
        <v>0.40168921828975074</v>
      </c>
      <c r="O6709" s="46">
        <f t="shared" ca="1" si="845"/>
        <v>1.2491267479110042</v>
      </c>
      <c r="P6709" s="46">
        <f t="shared" ca="1" si="846"/>
        <v>0.78470502979560308</v>
      </c>
      <c r="Q6709" s="47">
        <f t="shared" ca="1" si="841"/>
        <v>2.1779701841418069</v>
      </c>
      <c r="R6709" s="47">
        <f t="shared" ca="1" si="842"/>
        <v>0.21437289983579538</v>
      </c>
      <c r="S6709" s="97">
        <f t="shared" ca="1" si="847"/>
        <v>0.73174982387339982</v>
      </c>
      <c r="V6709">
        <v>6692</v>
      </c>
      <c r="W6709" s="46">
        <v>2.5943985692082401E-2</v>
      </c>
    </row>
    <row r="6710" spans="10:23">
      <c r="J6710">
        <v>6693</v>
      </c>
      <c r="K6710" s="93">
        <f t="shared" ca="1" si="843"/>
        <v>1.5468595632593236</v>
      </c>
      <c r="L6710" s="93">
        <f t="shared" ca="1" si="843"/>
        <v>0.55581721582455024</v>
      </c>
      <c r="M6710" s="93">
        <f t="shared" ca="1" si="844"/>
        <v>1.5468595632593236</v>
      </c>
      <c r="N6710" s="101">
        <f t="shared" ca="1" si="840"/>
        <v>1.0188970008022993</v>
      </c>
      <c r="O6710" s="46">
        <f t="shared" ca="1" si="845"/>
        <v>0.87555867264581855</v>
      </c>
      <c r="P6710" s="46">
        <f t="shared" ca="1" si="846"/>
        <v>0.5979209921630102</v>
      </c>
      <c r="Q6710" s="47">
        <f t="shared" ca="1" si="841"/>
        <v>1.4308340336114351</v>
      </c>
      <c r="R6710" s="47">
        <f t="shared" ca="1" si="842"/>
        <v>0.31417076284714701</v>
      </c>
      <c r="S6710" s="97">
        <f t="shared" ca="1" si="847"/>
        <v>0.59486471774648275</v>
      </c>
      <c r="V6710">
        <v>6693</v>
      </c>
      <c r="W6710" s="46">
        <v>0.37685404728779498</v>
      </c>
    </row>
    <row r="6711" spans="10:23">
      <c r="J6711">
        <v>6694</v>
      </c>
      <c r="K6711" s="93">
        <f t="shared" ca="1" si="843"/>
        <v>1.9061820633547146</v>
      </c>
      <c r="L6711" s="93">
        <f t="shared" ca="1" si="843"/>
        <v>0.33549887477790064</v>
      </c>
      <c r="M6711" s="93">
        <f t="shared" ca="1" si="844"/>
        <v>1.9061820633547146</v>
      </c>
      <c r="N6711" s="101">
        <f t="shared" ca="1" si="840"/>
        <v>0.92428950154261791</v>
      </c>
      <c r="O6711" s="46">
        <f t="shared" ca="1" si="845"/>
        <v>1.0045444808488138</v>
      </c>
      <c r="P6711" s="46">
        <f t="shared" ca="1" si="846"/>
        <v>0.66241389626450786</v>
      </c>
      <c r="Q6711" s="47">
        <f t="shared" ca="1" si="841"/>
        <v>1.6888056500174256</v>
      </c>
      <c r="R6711" s="47">
        <f t="shared" ca="1" si="842"/>
        <v>0.29887344074837346</v>
      </c>
      <c r="S6711" s="97">
        <f t="shared" ca="1" si="847"/>
        <v>0.65170896079859364</v>
      </c>
      <c r="V6711">
        <v>6694</v>
      </c>
      <c r="W6711" s="46">
        <v>0.69720247593954099</v>
      </c>
    </row>
    <row r="6712" spans="10:23">
      <c r="J6712">
        <v>6695</v>
      </c>
      <c r="K6712" s="93">
        <f t="shared" ca="1" si="843"/>
        <v>0.47697569328348016</v>
      </c>
      <c r="L6712" s="93">
        <f t="shared" ca="1" si="843"/>
        <v>-1.4044710390075403</v>
      </c>
      <c r="M6712" s="93">
        <f t="shared" ca="1" si="844"/>
        <v>0.47697569328348016</v>
      </c>
      <c r="N6712" s="101">
        <f t="shared" ca="1" si="840"/>
        <v>-1.1798664096163953</v>
      </c>
      <c r="O6712" s="46">
        <f t="shared" ca="1" si="845"/>
        <v>0.4915030245426607</v>
      </c>
      <c r="P6712" s="46">
        <f t="shared" ca="1" si="846"/>
        <v>0.40589316811143134</v>
      </c>
      <c r="Q6712" s="47">
        <f t="shared" ca="1" si="841"/>
        <v>0.66272273740511944</v>
      </c>
      <c r="R6712" s="47">
        <f t="shared" ca="1" si="842"/>
        <v>-4.1352767225767972E-2</v>
      </c>
      <c r="S6712" s="97">
        <f t="shared" ca="1" si="847"/>
        <v>0.22507512865844637</v>
      </c>
      <c r="V6712">
        <v>6695</v>
      </c>
      <c r="W6712" s="46">
        <v>-0.25847947375824898</v>
      </c>
    </row>
    <row r="6713" spans="10:23">
      <c r="J6713">
        <v>6696</v>
      </c>
      <c r="K6713" s="93">
        <f t="shared" ca="1" si="843"/>
        <v>1.4433744089743592</v>
      </c>
      <c r="L6713" s="93">
        <f t="shared" ca="1" si="843"/>
        <v>-0.72657119952211935</v>
      </c>
      <c r="M6713" s="93">
        <f t="shared" ca="1" si="844"/>
        <v>1.4433744089743592</v>
      </c>
      <c r="N6713" s="101">
        <f t="shared" ca="1" si="840"/>
        <v>-0.22982449711708031</v>
      </c>
      <c r="O6713" s="46">
        <f t="shared" ca="1" si="845"/>
        <v>0.8384106614332888</v>
      </c>
      <c r="P6713" s="46">
        <f t="shared" ca="1" si="846"/>
        <v>0.57934698655674532</v>
      </c>
      <c r="Q6713" s="47">
        <f t="shared" ca="1" si="841"/>
        <v>1.3565380111863756</v>
      </c>
      <c r="R6713" s="47">
        <f t="shared" ca="1" si="842"/>
        <v>0.11226187491740935</v>
      </c>
      <c r="S6713" s="97">
        <f t="shared" ca="1" si="847"/>
        <v>0.47533626817534907</v>
      </c>
      <c r="V6713">
        <v>6696</v>
      </c>
      <c r="W6713" s="46">
        <v>3.9476781093129097E-2</v>
      </c>
    </row>
    <row r="6714" spans="10:23">
      <c r="J6714">
        <v>6697</v>
      </c>
      <c r="K6714" s="93">
        <f t="shared" ca="1" si="843"/>
        <v>1.006312744866845</v>
      </c>
      <c r="L6714" s="93">
        <f t="shared" ca="1" si="843"/>
        <v>0.56365581689902455</v>
      </c>
      <c r="M6714" s="93">
        <f t="shared" ca="1" si="844"/>
        <v>1.006312744866845</v>
      </c>
      <c r="N6714" s="101">
        <f t="shared" ca="1" si="840"/>
        <v>0.85442263202895274</v>
      </c>
      <c r="O6714" s="46">
        <f t="shared" ca="1" si="845"/>
        <v>0.68151886655685423</v>
      </c>
      <c r="P6714" s="46">
        <f t="shared" ca="1" si="846"/>
        <v>0.50090108911852815</v>
      </c>
      <c r="Q6714" s="47">
        <f t="shared" ca="1" si="841"/>
        <v>1.0427544214335065</v>
      </c>
      <c r="R6714" s="47">
        <f t="shared" ca="1" si="842"/>
        <v>0.28757649266976593</v>
      </c>
      <c r="S6714" s="97">
        <f t="shared" ca="1" si="847"/>
        <v>0.48454767961331008</v>
      </c>
      <c r="V6714">
        <v>6697</v>
      </c>
      <c r="W6714" s="46">
        <v>-0.155818498422815</v>
      </c>
    </row>
    <row r="6715" spans="10:23">
      <c r="J6715">
        <v>6698</v>
      </c>
      <c r="K6715" s="93">
        <f t="shared" ca="1" si="843"/>
        <v>0.91644352113371275</v>
      </c>
      <c r="L6715" s="93">
        <f t="shared" ca="1" si="843"/>
        <v>1.1711899518750328</v>
      </c>
      <c r="M6715" s="93">
        <f t="shared" ca="1" si="844"/>
        <v>0.91644352113371275</v>
      </c>
      <c r="N6715" s="101">
        <f t="shared" ca="1" si="840"/>
        <v>1.4018351024074822</v>
      </c>
      <c r="O6715" s="46">
        <f t="shared" ca="1" si="845"/>
        <v>0.64925855874780658</v>
      </c>
      <c r="P6715" s="46">
        <f t="shared" ca="1" si="846"/>
        <v>0.48477093521400427</v>
      </c>
      <c r="Q6715" s="47">
        <f t="shared" ca="1" si="841"/>
        <v>0.97823380581541131</v>
      </c>
      <c r="R6715" s="47">
        <f t="shared" ca="1" si="842"/>
        <v>0.3760889778933808</v>
      </c>
      <c r="S6715" s="97">
        <f t="shared" ca="1" si="847"/>
        <v>0.51267376832059375</v>
      </c>
      <c r="V6715">
        <v>6698</v>
      </c>
      <c r="W6715" s="46">
        <v>-0.37768264150675501</v>
      </c>
    </row>
    <row r="6716" spans="10:23">
      <c r="J6716">
        <v>6699</v>
      </c>
      <c r="K6716" s="93">
        <f t="shared" ca="1" si="843"/>
        <v>0.76354464099893549</v>
      </c>
      <c r="L6716" s="93">
        <f t="shared" ca="1" si="843"/>
        <v>0.71067067753320512</v>
      </c>
      <c r="M6716" s="93">
        <f t="shared" ca="1" si="844"/>
        <v>0.76354464099893549</v>
      </c>
      <c r="N6716" s="101">
        <f t="shared" ca="1" si="840"/>
        <v>0.91659924661172809</v>
      </c>
      <c r="O6716" s="46">
        <f t="shared" ca="1" si="845"/>
        <v>0.5943725284483361</v>
      </c>
      <c r="P6716" s="46">
        <f t="shared" ca="1" si="846"/>
        <v>0.45732792006426903</v>
      </c>
      <c r="Q6716" s="47">
        <f t="shared" ca="1" si="841"/>
        <v>0.86846174521647024</v>
      </c>
      <c r="R6716" s="47">
        <f t="shared" ca="1" si="842"/>
        <v>0.29762998428223642</v>
      </c>
      <c r="S6716" s="97">
        <f t="shared" ca="1" si="847"/>
        <v>0.44600125636528626</v>
      </c>
      <c r="V6716">
        <v>6699</v>
      </c>
      <c r="W6716" s="46">
        <v>0.41980940526306398</v>
      </c>
    </row>
    <row r="6717" spans="10:23">
      <c r="J6717">
        <v>6700</v>
      </c>
      <c r="K6717" s="93">
        <f t="shared" ca="1" si="843"/>
        <v>-1.0713377494912726</v>
      </c>
      <c r="L6717" s="93">
        <f t="shared" ca="1" si="843"/>
        <v>-1.1503483283760196</v>
      </c>
      <c r="M6717" s="93">
        <f t="shared" ca="1" si="844"/>
        <v>-1.0713377494912726</v>
      </c>
      <c r="N6717" s="101">
        <f t="shared" ca="1" si="840"/>
        <v>-1.4313353490096605</v>
      </c>
      <c r="O6717" s="46">
        <f t="shared" ca="1" si="845"/>
        <v>-6.4294234785228277E-2</v>
      </c>
      <c r="P6717" s="46">
        <f t="shared" ca="1" si="846"/>
        <v>0.12799453844748684</v>
      </c>
      <c r="Q6717" s="47">
        <f t="shared" ca="1" si="841"/>
        <v>-0.44887178125065852</v>
      </c>
      <c r="R6717" s="47">
        <f t="shared" ca="1" si="842"/>
        <v>-8.2013406116316523E-2</v>
      </c>
      <c r="S6717" s="97">
        <f t="shared" ca="1" si="847"/>
        <v>-7.31538204507724E-2</v>
      </c>
      <c r="V6717">
        <v>6700</v>
      </c>
      <c r="W6717" s="46">
        <v>0.2007731758339</v>
      </c>
    </row>
    <row r="6718" spans="10:23">
      <c r="J6718">
        <v>6701</v>
      </c>
      <c r="K6718" s="93">
        <f t="shared" ca="1" si="843"/>
        <v>0.38275276240091244</v>
      </c>
      <c r="L6718" s="93">
        <f t="shared" ca="1" si="843"/>
        <v>0.68458554401655924</v>
      </c>
      <c r="M6718" s="93">
        <f t="shared" ca="1" si="844"/>
        <v>0.38275276240091244</v>
      </c>
      <c r="N6718" s="101">
        <f t="shared" ca="1" si="840"/>
        <v>0.77076801012848617</v>
      </c>
      <c r="O6718" s="46">
        <f t="shared" ca="1" si="845"/>
        <v>0.45767986877613748</v>
      </c>
      <c r="P6718" s="46">
        <f t="shared" ca="1" si="846"/>
        <v>0.38898159022816969</v>
      </c>
      <c r="Q6718" s="47">
        <f t="shared" ca="1" si="841"/>
        <v>0.59507642587207299</v>
      </c>
      <c r="R6718" s="47">
        <f t="shared" ca="1" si="842"/>
        <v>0.2740501685804882</v>
      </c>
      <c r="S6718" s="97">
        <f t="shared" ca="1" si="847"/>
        <v>0.36586501867831284</v>
      </c>
      <c r="V6718">
        <v>6701</v>
      </c>
      <c r="W6718" s="46">
        <v>0.101604924603302</v>
      </c>
    </row>
    <row r="6719" spans="10:23">
      <c r="J6719">
        <v>6702</v>
      </c>
      <c r="K6719" s="93">
        <f t="shared" ca="1" si="843"/>
        <v>-1.9727165245014648</v>
      </c>
      <c r="L6719" s="93">
        <f t="shared" ca="1" si="843"/>
        <v>0.23085246217758915</v>
      </c>
      <c r="M6719" s="93">
        <f t="shared" ca="1" si="844"/>
        <v>-1.9727165245014648</v>
      </c>
      <c r="N6719" s="101">
        <f t="shared" ca="1" si="840"/>
        <v>-0.40850077162398013</v>
      </c>
      <c r="O6719" s="46">
        <f t="shared" ca="1" si="845"/>
        <v>-0.38786169788829028</v>
      </c>
      <c r="P6719" s="46">
        <f t="shared" ca="1" si="846"/>
        <v>-3.3789193104044157E-2</v>
      </c>
      <c r="Q6719" s="47">
        <f t="shared" ca="1" si="841"/>
        <v>-1.0960067074567825</v>
      </c>
      <c r="R6719" s="47">
        <f t="shared" ca="1" si="842"/>
        <v>8.3371263243607732E-2</v>
      </c>
      <c r="S6719" s="97">
        <f t="shared" ca="1" si="847"/>
        <v>-0.15224521732234128</v>
      </c>
      <c r="V6719">
        <v>6702</v>
      </c>
      <c r="W6719" s="46">
        <v>0.39030536423385198</v>
      </c>
    </row>
    <row r="6720" spans="10:23">
      <c r="J6720">
        <v>6703</v>
      </c>
      <c r="K6720" s="93">
        <f t="shared" ca="1" si="843"/>
        <v>-1.9478153918107712</v>
      </c>
      <c r="L6720" s="93">
        <f t="shared" ca="1" si="843"/>
        <v>-2.080671099368983</v>
      </c>
      <c r="M6720" s="93">
        <f t="shared" ca="1" si="844"/>
        <v>-1.9478153918107712</v>
      </c>
      <c r="N6720" s="101">
        <f t="shared" ca="1" si="840"/>
        <v>-2.5920982805956814</v>
      </c>
      <c r="O6720" s="46">
        <f t="shared" ca="1" si="845"/>
        <v>-0.37892295142953403</v>
      </c>
      <c r="P6720" s="46">
        <f t="shared" ca="1" si="846"/>
        <v>-2.9319819874666031E-2</v>
      </c>
      <c r="Q6720" s="47">
        <f t="shared" ca="1" si="841"/>
        <v>-1.07812921453927</v>
      </c>
      <c r="R6720" s="47">
        <f t="shared" ca="1" si="842"/>
        <v>-0.26970005446592876</v>
      </c>
      <c r="S6720" s="97">
        <f t="shared" ca="1" si="847"/>
        <v>-0.32431150294773137</v>
      </c>
      <c r="V6720">
        <v>6703</v>
      </c>
      <c r="W6720" s="46">
        <v>0.326784083477906</v>
      </c>
    </row>
    <row r="6721" spans="10:23">
      <c r="J6721">
        <v>6704</v>
      </c>
      <c r="K6721" s="93">
        <f t="shared" ca="1" si="843"/>
        <v>0.24051380975831479</v>
      </c>
      <c r="L6721" s="93">
        <f t="shared" ca="1" si="843"/>
        <v>0.2208980058440804</v>
      </c>
      <c r="M6721" s="93">
        <f t="shared" ca="1" si="844"/>
        <v>0.24051380975831479</v>
      </c>
      <c r="N6721" s="101">
        <f t="shared" ca="1" si="840"/>
        <v>0.2859184727424447</v>
      </c>
      <c r="O6721" s="46">
        <f t="shared" ca="1" si="845"/>
        <v>0.40662042702205192</v>
      </c>
      <c r="P6721" s="46">
        <f t="shared" ca="1" si="846"/>
        <v>0.36345186935112694</v>
      </c>
      <c r="Q6721" s="47">
        <f t="shared" ca="1" si="841"/>
        <v>0.49295754236390188</v>
      </c>
      <c r="R6721" s="47">
        <f t="shared" ca="1" si="842"/>
        <v>0.19565363975482386</v>
      </c>
      <c r="S6721" s="97">
        <f t="shared" ca="1" si="847"/>
        <v>0.30113703338843789</v>
      </c>
      <c r="V6721">
        <v>6704</v>
      </c>
      <c r="W6721" s="46">
        <v>0.67404881314655196</v>
      </c>
    </row>
    <row r="6722" spans="10:23">
      <c r="J6722">
        <v>6705</v>
      </c>
      <c r="K6722" s="93">
        <f t="shared" ca="1" si="843"/>
        <v>-0.17855547033600536</v>
      </c>
      <c r="L6722" s="93">
        <f t="shared" ca="1" si="843"/>
        <v>-0.34715526320361051</v>
      </c>
      <c r="M6722" s="93">
        <f t="shared" ca="1" si="844"/>
        <v>-0.17855547033600536</v>
      </c>
      <c r="N6722" s="101">
        <f t="shared" ca="1" si="840"/>
        <v>-0.38591671394487892</v>
      </c>
      <c r="O6722" s="46">
        <f t="shared" ca="1" si="845"/>
        <v>0.25618734873816129</v>
      </c>
      <c r="P6722" s="46">
        <f t="shared" ca="1" si="846"/>
        <v>0.28823533020918163</v>
      </c>
      <c r="Q6722" s="47">
        <f t="shared" ca="1" si="841"/>
        <v>0.19209138579612065</v>
      </c>
      <c r="R6722" s="47">
        <f t="shared" ca="1" si="842"/>
        <v>8.7022935757075398E-2</v>
      </c>
      <c r="S6722" s="97">
        <f t="shared" ca="1" si="847"/>
        <v>0.17160514224761836</v>
      </c>
      <c r="V6722">
        <v>6705</v>
      </c>
      <c r="W6722" s="46">
        <v>0.41901980034680802</v>
      </c>
    </row>
    <row r="6723" spans="10:23">
      <c r="J6723">
        <v>6706</v>
      </c>
      <c r="K6723" s="93">
        <f t="shared" ca="1" si="843"/>
        <v>0.95152268703179899</v>
      </c>
      <c r="L6723" s="93">
        <f t="shared" ca="1" si="843"/>
        <v>0.22981684162208918</v>
      </c>
      <c r="M6723" s="93">
        <f t="shared" ca="1" si="844"/>
        <v>0.95152268703179899</v>
      </c>
      <c r="N6723" s="101">
        <f t="shared" ca="1" si="840"/>
        <v>0.52049104447793548</v>
      </c>
      <c r="O6723" s="46">
        <f t="shared" ca="1" si="845"/>
        <v>0.66185090841488958</v>
      </c>
      <c r="P6723" s="46">
        <f t="shared" ca="1" si="846"/>
        <v>0.49106711004754577</v>
      </c>
      <c r="Q6723" s="47">
        <f t="shared" ca="1" si="841"/>
        <v>1.0034185051495772</v>
      </c>
      <c r="R6723" s="47">
        <f t="shared" ca="1" si="842"/>
        <v>0.23358226289204592</v>
      </c>
      <c r="S6723" s="97">
        <f t="shared" ca="1" si="847"/>
        <v>0.44771658565346772</v>
      </c>
      <c r="V6723">
        <v>6706</v>
      </c>
      <c r="W6723" s="46">
        <v>1.75667855821137</v>
      </c>
    </row>
    <row r="6724" spans="10:23">
      <c r="J6724">
        <v>6707</v>
      </c>
      <c r="K6724" s="93">
        <f t="shared" ca="1" si="843"/>
        <v>0.55514719745612706</v>
      </c>
      <c r="L6724" s="93">
        <f t="shared" ca="1" si="843"/>
        <v>1.5852999287404655E-2</v>
      </c>
      <c r="M6724" s="93">
        <f t="shared" ca="1" si="844"/>
        <v>0.55514719745612706</v>
      </c>
      <c r="N6724" s="101">
        <f t="shared" ca="1" si="840"/>
        <v>0.19157922485918227</v>
      </c>
      <c r="O6724" s="46">
        <f t="shared" ca="1" si="845"/>
        <v>0.51956420813532711</v>
      </c>
      <c r="P6724" s="46">
        <f t="shared" ca="1" si="846"/>
        <v>0.41992375990776454</v>
      </c>
      <c r="Q6724" s="47">
        <f t="shared" ca="1" si="841"/>
        <v>0.71884510459045226</v>
      </c>
      <c r="R6724" s="47">
        <f t="shared" ca="1" si="842"/>
        <v>0.18039969188896662</v>
      </c>
      <c r="S6724" s="97">
        <f t="shared" ca="1" si="847"/>
        <v>0.34998195001214688</v>
      </c>
      <c r="V6724">
        <v>6707</v>
      </c>
      <c r="W6724" s="46">
        <v>0.47198281685688998</v>
      </c>
    </row>
    <row r="6725" spans="10:23">
      <c r="J6725">
        <v>6708</v>
      </c>
      <c r="K6725" s="93">
        <f t="shared" ca="1" si="843"/>
        <v>-2.6254051540433165</v>
      </c>
      <c r="L6725" s="93">
        <f t="shared" ca="1" si="843"/>
        <v>-2.3432056689705494</v>
      </c>
      <c r="M6725" s="93">
        <f t="shared" ca="1" si="844"/>
        <v>-2.6254051540433165</v>
      </c>
      <c r="N6725" s="101">
        <f t="shared" ca="1" si="840"/>
        <v>-3.0564916375330808</v>
      </c>
      <c r="O6725" s="46">
        <f t="shared" ca="1" si="845"/>
        <v>-0.62215699073527708</v>
      </c>
      <c r="P6725" s="46">
        <f t="shared" ca="1" si="846"/>
        <v>-0.15093683952753756</v>
      </c>
      <c r="Q6725" s="47">
        <f t="shared" ca="1" si="841"/>
        <v>-1.5645972931507561</v>
      </c>
      <c r="R6725" s="47">
        <f t="shared" ca="1" si="842"/>
        <v>-0.34478897254527596</v>
      </c>
      <c r="S6725" s="97">
        <f t="shared" ca="1" si="847"/>
        <v>-0.48347298164027652</v>
      </c>
      <c r="V6725">
        <v>6708</v>
      </c>
      <c r="W6725" s="46">
        <v>0.12799173110173301</v>
      </c>
    </row>
    <row r="6726" spans="10:23">
      <c r="J6726">
        <v>6709</v>
      </c>
      <c r="K6726" s="93">
        <f t="shared" ca="1" si="843"/>
        <v>-0.11800532635704872</v>
      </c>
      <c r="L6726" s="93">
        <f t="shared" ca="1" si="843"/>
        <v>1.2477376950837162</v>
      </c>
      <c r="M6726" s="93">
        <f t="shared" ca="1" si="844"/>
        <v>-0.11800532635704872</v>
      </c>
      <c r="N6726" s="101">
        <f t="shared" ca="1" si="840"/>
        <v>1.1454307909021424</v>
      </c>
      <c r="O6726" s="46">
        <f t="shared" ca="1" si="845"/>
        <v>0.27792300196293862</v>
      </c>
      <c r="P6726" s="46">
        <f t="shared" ca="1" si="846"/>
        <v>0.29910315682157029</v>
      </c>
      <c r="Q6726" s="47">
        <f t="shared" ca="1" si="841"/>
        <v>0.23556269224567533</v>
      </c>
      <c r="R6726" s="47">
        <f t="shared" ca="1" si="842"/>
        <v>0.33463032639847751</v>
      </c>
      <c r="S6726" s="97">
        <f t="shared" ca="1" si="847"/>
        <v>0.30627666418070809</v>
      </c>
      <c r="V6726">
        <v>6709</v>
      </c>
      <c r="W6726" s="46">
        <v>1.2709149421464601</v>
      </c>
    </row>
    <row r="6727" spans="10:23">
      <c r="J6727">
        <v>6710</v>
      </c>
      <c r="K6727" s="93">
        <f t="shared" ca="1" si="843"/>
        <v>1.8788744831165087</v>
      </c>
      <c r="L6727" s="93">
        <f t="shared" ca="1" si="843"/>
        <v>2.917092203107623E-2</v>
      </c>
      <c r="M6727" s="93">
        <f t="shared" ca="1" si="844"/>
        <v>1.8788744831165087</v>
      </c>
      <c r="N6727" s="101">
        <f t="shared" ca="1" si="840"/>
        <v>0.62518069634937146</v>
      </c>
      <c r="O6727" s="46">
        <f t="shared" ca="1" si="845"/>
        <v>0.99474189318408901</v>
      </c>
      <c r="P6727" s="46">
        <f t="shared" ca="1" si="846"/>
        <v>0.65751260243214549</v>
      </c>
      <c r="Q6727" s="47">
        <f t="shared" ca="1" si="841"/>
        <v>1.6692004746879761</v>
      </c>
      <c r="R6727" s="47">
        <f t="shared" ca="1" si="842"/>
        <v>0.25050979334806256</v>
      </c>
      <c r="S6727" s="97">
        <f t="shared" ca="1" si="847"/>
        <v>0.62262584326607584</v>
      </c>
      <c r="V6727">
        <v>6710</v>
      </c>
      <c r="W6727" s="46">
        <v>0.42438022851116702</v>
      </c>
    </row>
    <row r="6728" spans="10:23">
      <c r="J6728">
        <v>6711</v>
      </c>
      <c r="K6728" s="93">
        <f t="shared" ca="1" si="843"/>
        <v>-1.2285197304379301</v>
      </c>
      <c r="L6728" s="93">
        <f t="shared" ca="1" si="843"/>
        <v>-1.7204998774613702</v>
      </c>
      <c r="M6728" s="93">
        <f t="shared" ca="1" si="844"/>
        <v>-1.2285197304379301</v>
      </c>
      <c r="N6728" s="101">
        <f t="shared" ca="1" si="840"/>
        <v>-2.0218738435155825</v>
      </c>
      <c r="O6728" s="46">
        <f t="shared" ca="1" si="845"/>
        <v>-0.12071776752244934</v>
      </c>
      <c r="P6728" s="46">
        <f t="shared" ca="1" si="846"/>
        <v>9.9782772078876314E-2</v>
      </c>
      <c r="Q6728" s="47">
        <f t="shared" ca="1" si="841"/>
        <v>-0.56171884672510064</v>
      </c>
      <c r="R6728" s="47">
        <f t="shared" ca="1" si="842"/>
        <v>-0.17749904555158014</v>
      </c>
      <c r="S6728" s="97">
        <f t="shared" ca="1" si="847"/>
        <v>-0.14910840653701474</v>
      </c>
      <c r="V6728">
        <v>6711</v>
      </c>
      <c r="W6728" s="46">
        <v>-4.55506885031014E-2</v>
      </c>
    </row>
    <row r="6729" spans="10:23">
      <c r="J6729">
        <v>6712</v>
      </c>
      <c r="K6729" s="93">
        <f t="shared" ca="1" si="843"/>
        <v>0.7615917349762461</v>
      </c>
      <c r="L6729" s="93">
        <f t="shared" ca="1" si="843"/>
        <v>2.5241722551717163</v>
      </c>
      <c r="M6729" s="93">
        <f t="shared" ca="1" si="844"/>
        <v>0.7615917349762461</v>
      </c>
      <c r="N6729" s="101">
        <f t="shared" ca="1" si="840"/>
        <v>2.6353285361871626</v>
      </c>
      <c r="O6729" s="46">
        <f t="shared" ca="1" si="845"/>
        <v>0.59367149480414683</v>
      </c>
      <c r="P6729" s="46">
        <f t="shared" ca="1" si="846"/>
        <v>0.4569774032421744</v>
      </c>
      <c r="Q6729" s="47">
        <f t="shared" ca="1" si="841"/>
        <v>0.86705967792809158</v>
      </c>
      <c r="R6729" s="47">
        <f t="shared" ca="1" si="842"/>
        <v>0.57553560221919042</v>
      </c>
      <c r="S6729" s="97">
        <f t="shared" ca="1" si="847"/>
        <v>0.58460354851166862</v>
      </c>
      <c r="V6729">
        <v>6712</v>
      </c>
      <c r="W6729" s="46">
        <v>1.53623371848767</v>
      </c>
    </row>
    <row r="6730" spans="10:23">
      <c r="J6730">
        <v>6713</v>
      </c>
      <c r="K6730" s="93">
        <f t="shared" ca="1" si="843"/>
        <v>2.1686976392793942</v>
      </c>
      <c r="L6730" s="93">
        <f t="shared" ca="1" si="843"/>
        <v>-1.5440458030877666</v>
      </c>
      <c r="M6730" s="93">
        <f t="shared" ca="1" si="844"/>
        <v>2.1686976392793942</v>
      </c>
      <c r="N6730" s="101">
        <f t="shared" ca="1" si="840"/>
        <v>-0.77418936666077864</v>
      </c>
      <c r="O6730" s="46">
        <f t="shared" ca="1" si="845"/>
        <v>1.0987795585785145</v>
      </c>
      <c r="P6730" s="46">
        <f t="shared" ca="1" si="846"/>
        <v>0.70953143512935823</v>
      </c>
      <c r="Q6730" s="47">
        <f t="shared" ca="1" si="841"/>
        <v>1.8772758054768268</v>
      </c>
      <c r="R6730" s="47">
        <f t="shared" ca="1" si="842"/>
        <v>2.4242163860363847E-2</v>
      </c>
      <c r="S6730" s="97">
        <f t="shared" ca="1" si="847"/>
        <v>0.56151086121943916</v>
      </c>
      <c r="V6730">
        <v>6713</v>
      </c>
      <c r="W6730" s="46">
        <v>-0.158807932098431</v>
      </c>
    </row>
    <row r="6731" spans="10:23">
      <c r="J6731">
        <v>6714</v>
      </c>
      <c r="K6731" s="93">
        <f t="shared" ca="1" si="843"/>
        <v>-0.40730938242320813</v>
      </c>
      <c r="L6731" s="93">
        <f t="shared" ca="1" si="843"/>
        <v>1.8960494171525248</v>
      </c>
      <c r="M6731" s="93">
        <f t="shared" ca="1" si="844"/>
        <v>-0.40730938242320813</v>
      </c>
      <c r="N6731" s="101">
        <f t="shared" ca="1" si="840"/>
        <v>1.6680790553307814</v>
      </c>
      <c r="O6731" s="46">
        <f t="shared" ca="1" si="845"/>
        <v>0.17407167765624557</v>
      </c>
      <c r="P6731" s="46">
        <f t="shared" ca="1" si="846"/>
        <v>0.24717749466822375</v>
      </c>
      <c r="Q6731" s="47">
        <f t="shared" ca="1" si="841"/>
        <v>2.7860043632289166E-2</v>
      </c>
      <c r="R6731" s="47">
        <f t="shared" ca="1" si="842"/>
        <v>0.41913862550682446</v>
      </c>
      <c r="S6731" s="97">
        <f t="shared" ca="1" si="847"/>
        <v>0.296605151581535</v>
      </c>
      <c r="V6731">
        <v>6714</v>
      </c>
      <c r="W6731" s="46">
        <v>0.508497355908758</v>
      </c>
    </row>
    <row r="6732" spans="10:23">
      <c r="J6732">
        <v>6715</v>
      </c>
      <c r="K6732" s="93">
        <f t="shared" ca="1" si="843"/>
        <v>1.1204062937345334</v>
      </c>
      <c r="L6732" s="93">
        <f t="shared" ca="1" si="843"/>
        <v>-0.61942802372191186</v>
      </c>
      <c r="M6732" s="93">
        <f t="shared" ca="1" si="844"/>
        <v>1.1204062937345334</v>
      </c>
      <c r="N6732" s="101">
        <f t="shared" ca="1" si="840"/>
        <v>-0.23095495940278166</v>
      </c>
      <c r="O6732" s="46">
        <f t="shared" ca="1" si="845"/>
        <v>0.72247496757346152</v>
      </c>
      <c r="P6732" s="46">
        <f t="shared" ca="1" si="846"/>
        <v>0.52137913962683169</v>
      </c>
      <c r="Q6732" s="47">
        <f t="shared" ca="1" si="841"/>
        <v>1.1246666234667211</v>
      </c>
      <c r="R6732" s="47">
        <f t="shared" ca="1" si="842"/>
        <v>0.11207908765593208</v>
      </c>
      <c r="S6732" s="97">
        <f t="shared" ca="1" si="847"/>
        <v>0.41727702761469682</v>
      </c>
      <c r="V6732">
        <v>6715</v>
      </c>
      <c r="W6732" s="46">
        <v>0.23229504990010999</v>
      </c>
    </row>
    <row r="6733" spans="10:23">
      <c r="J6733">
        <v>6716</v>
      </c>
      <c r="K6733" s="93">
        <f t="shared" ca="1" si="843"/>
        <v>-0.70007968991096803</v>
      </c>
      <c r="L6733" s="93">
        <f t="shared" ca="1" si="843"/>
        <v>0.89616722573974783</v>
      </c>
      <c r="M6733" s="93">
        <f t="shared" ca="1" si="844"/>
        <v>-0.70007968991096803</v>
      </c>
      <c r="N6733" s="101">
        <f t="shared" ca="1" si="840"/>
        <v>0.62700003381027103</v>
      </c>
      <c r="O6733" s="46">
        <f t="shared" ca="1" si="845"/>
        <v>6.8976074906284324E-2</v>
      </c>
      <c r="P6733" s="46">
        <f t="shared" ca="1" si="846"/>
        <v>0.19462969329324314</v>
      </c>
      <c r="Q6733" s="47">
        <f t="shared" ca="1" si="841"/>
        <v>-0.18233116186763332</v>
      </c>
      <c r="R6733" s="47">
        <f t="shared" ca="1" si="842"/>
        <v>0.25080396655170423</v>
      </c>
      <c r="S6733" s="97">
        <f t="shared" ca="1" si="847"/>
        <v>0.15989002072899428</v>
      </c>
      <c r="V6733">
        <v>6716</v>
      </c>
      <c r="W6733" s="46">
        <v>0.30920717869470898</v>
      </c>
    </row>
    <row r="6734" spans="10:23">
      <c r="J6734">
        <v>6717</v>
      </c>
      <c r="K6734" s="93">
        <f t="shared" ca="1" si="843"/>
        <v>0.70627690042111069</v>
      </c>
      <c r="L6734" s="93">
        <f t="shared" ca="1" si="843"/>
        <v>0.67524563075776556</v>
      </c>
      <c r="M6734" s="93">
        <f t="shared" ca="1" si="844"/>
        <v>0.70627690042111069</v>
      </c>
      <c r="N6734" s="101">
        <f t="shared" ca="1" si="840"/>
        <v>0.86480092909685757</v>
      </c>
      <c r="O6734" s="46">
        <f t="shared" ca="1" si="845"/>
        <v>0.57381515783995729</v>
      </c>
      <c r="P6734" s="46">
        <f t="shared" ca="1" si="846"/>
        <v>0.44704923476007963</v>
      </c>
      <c r="Q6734" s="47">
        <f t="shared" ca="1" si="841"/>
        <v>0.8273470039997125</v>
      </c>
      <c r="R6734" s="47">
        <f t="shared" ca="1" si="842"/>
        <v>0.28925458536143223</v>
      </c>
      <c r="S6734" s="97">
        <f t="shared" ca="1" si="847"/>
        <v>0.43153487160069476</v>
      </c>
      <c r="V6734">
        <v>6717</v>
      </c>
      <c r="W6734" s="46">
        <v>0.91713917764930897</v>
      </c>
    </row>
    <row r="6735" spans="10:23">
      <c r="J6735">
        <v>6718</v>
      </c>
      <c r="K6735" s="93">
        <f t="shared" ca="1" si="843"/>
        <v>-0.10242832660565307</v>
      </c>
      <c r="L6735" s="93">
        <f t="shared" ca="1" si="843"/>
        <v>-0.29529768773466164</v>
      </c>
      <c r="M6735" s="93">
        <f t="shared" ca="1" si="844"/>
        <v>-0.10242832660565307</v>
      </c>
      <c r="N6735" s="101">
        <f t="shared" ca="1" si="840"/>
        <v>-0.31254127894917205</v>
      </c>
      <c r="O6735" s="46">
        <f t="shared" ca="1" si="845"/>
        <v>0.28351466934190384</v>
      </c>
      <c r="P6735" s="46">
        <f t="shared" ca="1" si="846"/>
        <v>0.3018989905110529</v>
      </c>
      <c r="Q6735" s="47">
        <f t="shared" ca="1" si="841"/>
        <v>0.24674602700360576</v>
      </c>
      <c r="R6735" s="47">
        <f t="shared" ca="1" si="842"/>
        <v>9.8887192523719469E-2</v>
      </c>
      <c r="S6735" s="97">
        <f t="shared" ca="1" si="847"/>
        <v>0.19120093093281165</v>
      </c>
      <c r="V6735">
        <v>6718</v>
      </c>
      <c r="W6735" s="46">
        <v>-0.20570519562449299</v>
      </c>
    </row>
    <row r="6736" spans="10:23">
      <c r="J6736">
        <v>6719</v>
      </c>
      <c r="K6736" s="93">
        <f t="shared" ca="1" si="843"/>
        <v>-1.6411525981978095</v>
      </c>
      <c r="L6736" s="93">
        <f t="shared" ca="1" si="843"/>
        <v>-0.74935946234440165</v>
      </c>
      <c r="M6736" s="93">
        <f t="shared" ca="1" si="844"/>
        <v>-1.6411525981978095</v>
      </c>
      <c r="N6736" s="101">
        <f t="shared" ca="1" si="840"/>
        <v>-1.2323784513754195</v>
      </c>
      <c r="O6736" s="46">
        <f t="shared" ca="1" si="845"/>
        <v>-0.26884037026788865</v>
      </c>
      <c r="P6736" s="46">
        <f t="shared" ca="1" si="846"/>
        <v>2.5721470706156657E-2</v>
      </c>
      <c r="Q6736" s="47">
        <f t="shared" ca="1" si="841"/>
        <v>-0.85796405221597927</v>
      </c>
      <c r="R6736" s="47">
        <f t="shared" ca="1" si="842"/>
        <v>-4.9843569996562448E-2</v>
      </c>
      <c r="S6736" s="97">
        <f t="shared" ca="1" si="847"/>
        <v>-0.15934197013222556</v>
      </c>
      <c r="V6736">
        <v>6719</v>
      </c>
      <c r="W6736" s="46">
        <v>0.26917230379473001</v>
      </c>
    </row>
    <row r="6737" spans="10:23">
      <c r="J6737">
        <v>6720</v>
      </c>
      <c r="K6737" s="93">
        <f t="shared" ca="1" si="843"/>
        <v>-0.31314112256856008</v>
      </c>
      <c r="L6737" s="93">
        <f t="shared" ca="1" si="843"/>
        <v>1.6079006402871785</v>
      </c>
      <c r="M6737" s="93">
        <f t="shared" ca="1" si="844"/>
        <v>-0.31314112256856008</v>
      </c>
      <c r="N6737" s="101">
        <f t="shared" ca="1" si="840"/>
        <v>1.4248376634581845</v>
      </c>
      <c r="O6737" s="46">
        <f t="shared" ca="1" si="845"/>
        <v>0.2078752081927327</v>
      </c>
      <c r="P6737" s="46">
        <f t="shared" ca="1" si="846"/>
        <v>0.2640792599364673</v>
      </c>
      <c r="Q6737" s="47">
        <f t="shared" ca="1" si="841"/>
        <v>9.54671047052634E-2</v>
      </c>
      <c r="R6737" s="47">
        <f t="shared" ca="1" si="842"/>
        <v>0.37980831925894692</v>
      </c>
      <c r="S6737" s="97">
        <f t="shared" ca="1" si="847"/>
        <v>0.29384176372583981</v>
      </c>
      <c r="V6737">
        <v>6720</v>
      </c>
      <c r="W6737" s="46">
        <v>0.45463041448807701</v>
      </c>
    </row>
    <row r="6738" spans="10:23">
      <c r="J6738">
        <v>6721</v>
      </c>
      <c r="K6738" s="93">
        <f t="shared" ca="1" si="843"/>
        <v>-1.2714978485084389</v>
      </c>
      <c r="L6738" s="93">
        <f t="shared" ca="1" si="843"/>
        <v>-4.2915623346683439E-2</v>
      </c>
      <c r="M6738" s="93">
        <f t="shared" ca="1" si="844"/>
        <v>-1.2714978485084389</v>
      </c>
      <c r="N6738" s="101">
        <f t="shared" ref="N6738:N6801" ca="1" si="848">$N$2*K6738+SQRT(1-$N$2^2)*L6738</f>
        <v>-0.4450524211310789</v>
      </c>
      <c r="O6738" s="46">
        <f t="shared" ca="1" si="845"/>
        <v>-0.13614559988167169</v>
      </c>
      <c r="P6738" s="46">
        <f t="shared" ca="1" si="846"/>
        <v>9.206885589926514E-2</v>
      </c>
      <c r="Q6738" s="47">
        <f t="shared" ref="Q6738:Q6801" ca="1" si="849">$K$2+K6738*$S$3</f>
        <v>-0.59257451144354534</v>
      </c>
      <c r="R6738" s="47">
        <f t="shared" ref="R6738:R6801" ca="1" si="850">$L$2+$L$3*N6738</f>
        <v>7.7461136032478117E-2</v>
      </c>
      <c r="S6738" s="97">
        <f t="shared" ca="1" si="847"/>
        <v>-2.9342231924596784E-2</v>
      </c>
      <c r="V6738">
        <v>6721</v>
      </c>
      <c r="W6738" s="46">
        <v>0.92153577049055302</v>
      </c>
    </row>
    <row r="6739" spans="10:23">
      <c r="J6739">
        <v>6722</v>
      </c>
      <c r="K6739" s="93">
        <f t="shared" ref="K6739:L6802" ca="1" si="851">_xlfn.NORM.S.INV(RAND())</f>
        <v>-0.67471705291988371</v>
      </c>
      <c r="L6739" s="93">
        <f t="shared" ca="1" si="851"/>
        <v>-0.48863629489058874</v>
      </c>
      <c r="M6739" s="93">
        <f t="shared" ref="M6739:M6802" ca="1" si="852">K6739</f>
        <v>-0.67471705291988371</v>
      </c>
      <c r="N6739" s="101">
        <f t="shared" ca="1" si="848"/>
        <v>-0.67784301549626913</v>
      </c>
      <c r="O6739" s="46">
        <f t="shared" ref="O6739:O6802" ca="1" si="853">$K$2+K6739*$K$3</f>
        <v>7.8080487320162428E-2</v>
      </c>
      <c r="P6739" s="46">
        <f t="shared" ref="P6739:P6802" ca="1" si="854">$K$2+K6739*$R$3</f>
        <v>0.1991818995001822</v>
      </c>
      <c r="Q6739" s="47">
        <f t="shared" ca="1" si="849"/>
        <v>-0.16412233703987711</v>
      </c>
      <c r="R6739" s="47">
        <f t="shared" ca="1" si="850"/>
        <v>3.9820645252833659E-2</v>
      </c>
      <c r="S6739" s="97">
        <f t="shared" ref="S6739:S6802" ca="1" si="855">AVERAGE(R6739,O6739)</f>
        <v>5.8950566286498043E-2</v>
      </c>
      <c r="V6739">
        <v>6722</v>
      </c>
      <c r="W6739" s="46">
        <v>-6.0071321834848403E-2</v>
      </c>
    </row>
    <row r="6740" spans="10:23">
      <c r="J6740">
        <v>6723</v>
      </c>
      <c r="K6740" s="93">
        <f t="shared" ca="1" si="851"/>
        <v>1.1966098953181334</v>
      </c>
      <c r="L6740" s="93">
        <f t="shared" ca="1" si="851"/>
        <v>0.23459882615505184</v>
      </c>
      <c r="M6740" s="93">
        <f t="shared" ca="1" si="852"/>
        <v>1.1966098953181334</v>
      </c>
      <c r="N6740" s="101">
        <f t="shared" ca="1" si="848"/>
        <v>0.60296799404822854</v>
      </c>
      <c r="O6740" s="46">
        <f t="shared" ca="1" si="853"/>
        <v>0.74982973421242871</v>
      </c>
      <c r="P6740" s="46">
        <f t="shared" ca="1" si="854"/>
        <v>0.53505652294631534</v>
      </c>
      <c r="Q6740" s="47">
        <f t="shared" ca="1" si="849"/>
        <v>1.1793761567446555</v>
      </c>
      <c r="R6740" s="47">
        <f t="shared" ca="1" si="850"/>
        <v>0.24691816621021723</v>
      </c>
      <c r="S6740" s="97">
        <f t="shared" ca="1" si="855"/>
        <v>0.49837395021132297</v>
      </c>
      <c r="V6740">
        <v>6723</v>
      </c>
      <c r="W6740" s="46">
        <v>1.53275800803756</v>
      </c>
    </row>
    <row r="6741" spans="10:23">
      <c r="J6741">
        <v>6724</v>
      </c>
      <c r="K6741" s="93">
        <f t="shared" ca="1" si="851"/>
        <v>-0.80266902816202712</v>
      </c>
      <c r="L6741" s="93">
        <f t="shared" ca="1" si="851"/>
        <v>-0.10956992984391993</v>
      </c>
      <c r="M6741" s="93">
        <f t="shared" ca="1" si="852"/>
        <v>-0.80266902816202712</v>
      </c>
      <c r="N6741" s="101">
        <f t="shared" ca="1" si="848"/>
        <v>-0.35914816614313505</v>
      </c>
      <c r="O6741" s="46">
        <f t="shared" ca="1" si="853"/>
        <v>3.2149634302619357E-2</v>
      </c>
      <c r="P6741" s="46">
        <f t="shared" ca="1" si="854"/>
        <v>0.17621647299141066</v>
      </c>
      <c r="Q6741" s="47">
        <f t="shared" ca="1" si="849"/>
        <v>-0.25598404307496325</v>
      </c>
      <c r="R6741" s="47">
        <f t="shared" ca="1" si="850"/>
        <v>9.1351208896562161E-2</v>
      </c>
      <c r="S6741" s="97">
        <f t="shared" ca="1" si="855"/>
        <v>6.1750421599590759E-2</v>
      </c>
      <c r="V6741">
        <v>6724</v>
      </c>
      <c r="W6741" s="46">
        <v>-0.40023757296558998</v>
      </c>
    </row>
    <row r="6742" spans="10:23">
      <c r="J6742">
        <v>6725</v>
      </c>
      <c r="K6742" s="93">
        <f t="shared" ca="1" si="851"/>
        <v>0.4321594906053941</v>
      </c>
      <c r="L6742" s="93">
        <f t="shared" ca="1" si="851"/>
        <v>1.1702655973806764</v>
      </c>
      <c r="M6742" s="93">
        <f t="shared" ca="1" si="852"/>
        <v>0.4321594906053941</v>
      </c>
      <c r="N6742" s="101">
        <f t="shared" ca="1" si="848"/>
        <v>1.2469455514993646</v>
      </c>
      <c r="O6742" s="46">
        <f t="shared" ca="1" si="853"/>
        <v>0.47541537592202726</v>
      </c>
      <c r="P6742" s="46">
        <f t="shared" ca="1" si="854"/>
        <v>0.39784934380111459</v>
      </c>
      <c r="Q6742" s="47">
        <f t="shared" ca="1" si="849"/>
        <v>0.63054744016385256</v>
      </c>
      <c r="R6742" s="47">
        <f t="shared" ca="1" si="850"/>
        <v>0.35104450077986704</v>
      </c>
      <c r="S6742" s="97">
        <f t="shared" ca="1" si="855"/>
        <v>0.41322993835094712</v>
      </c>
      <c r="V6742">
        <v>6725</v>
      </c>
      <c r="W6742" s="46">
        <v>-0.194847607053834</v>
      </c>
    </row>
    <row r="6743" spans="10:23">
      <c r="J6743">
        <v>6726</v>
      </c>
      <c r="K6743" s="93">
        <f t="shared" ca="1" si="851"/>
        <v>-0.13527813250167534</v>
      </c>
      <c r="L6743" s="93">
        <f t="shared" ca="1" si="851"/>
        <v>-0.39166042933206402</v>
      </c>
      <c r="M6743" s="93">
        <f t="shared" ca="1" si="852"/>
        <v>-0.13527813250167534</v>
      </c>
      <c r="N6743" s="101">
        <f t="shared" ca="1" si="848"/>
        <v>-0.4143481494398476</v>
      </c>
      <c r="O6743" s="46">
        <f t="shared" ca="1" si="853"/>
        <v>0.27172259185806946</v>
      </c>
      <c r="P6743" s="46">
        <f t="shared" ca="1" si="854"/>
        <v>0.29600295176913571</v>
      </c>
      <c r="Q6743" s="47">
        <f t="shared" ca="1" si="849"/>
        <v>0.22316187203593696</v>
      </c>
      <c r="R6743" s="47">
        <f t="shared" ca="1" si="850"/>
        <v>8.2425786166393955E-2</v>
      </c>
      <c r="S6743" s="97">
        <f t="shared" ca="1" si="855"/>
        <v>0.17707418901223171</v>
      </c>
      <c r="V6743">
        <v>6726</v>
      </c>
      <c r="W6743" s="46">
        <v>9.7392480766628597E-2</v>
      </c>
    </row>
    <row r="6744" spans="10:23">
      <c r="J6744">
        <v>6727</v>
      </c>
      <c r="K6744" s="93">
        <f t="shared" ca="1" si="851"/>
        <v>-0.48998933382305959</v>
      </c>
      <c r="L6744" s="93">
        <f t="shared" ca="1" si="851"/>
        <v>0.94699101977485733</v>
      </c>
      <c r="M6744" s="93">
        <f t="shared" ca="1" si="852"/>
        <v>-0.48998933382305959</v>
      </c>
      <c r="N6744" s="101">
        <f t="shared" ca="1" si="848"/>
        <v>0.74199866481785204</v>
      </c>
      <c r="O6744" s="46">
        <f t="shared" ca="1" si="853"/>
        <v>0.14439209914206111</v>
      </c>
      <c r="P6744" s="46">
        <f t="shared" ca="1" si="854"/>
        <v>0.23233770541113152</v>
      </c>
      <c r="Q6744" s="47">
        <f t="shared" ca="1" si="849"/>
        <v>-3.1499113396079748E-2</v>
      </c>
      <c r="R6744" s="47">
        <f t="shared" ca="1" si="850"/>
        <v>0.26939838151042067</v>
      </c>
      <c r="S6744" s="97">
        <f t="shared" ca="1" si="855"/>
        <v>0.2068952403262409</v>
      </c>
      <c r="V6744">
        <v>6727</v>
      </c>
      <c r="W6744" s="46">
        <v>3.4457378953700601E-3</v>
      </c>
    </row>
    <row r="6745" spans="10:23">
      <c r="J6745">
        <v>6728</v>
      </c>
      <c r="K6745" s="93">
        <f t="shared" ca="1" si="851"/>
        <v>-0.24130411556692169</v>
      </c>
      <c r="L6745" s="93">
        <f t="shared" ca="1" si="851"/>
        <v>0.61831169082191473</v>
      </c>
      <c r="M6745" s="93">
        <f t="shared" ca="1" si="852"/>
        <v>-0.24130411556692169</v>
      </c>
      <c r="N6745" s="101">
        <f t="shared" ca="1" si="848"/>
        <v>0.50947079704971165</v>
      </c>
      <c r="O6745" s="46">
        <f t="shared" ca="1" si="853"/>
        <v>0.23366250067937261</v>
      </c>
      <c r="P6745" s="46">
        <f t="shared" ca="1" si="854"/>
        <v>0.27697290617978731</v>
      </c>
      <c r="Q6745" s="47">
        <f t="shared" ca="1" si="849"/>
        <v>0.14704168967854328</v>
      </c>
      <c r="R6745" s="47">
        <f t="shared" ca="1" si="850"/>
        <v>0.23180037164836134</v>
      </c>
      <c r="S6745" s="97">
        <f t="shared" ca="1" si="855"/>
        <v>0.23273143616386699</v>
      </c>
      <c r="V6745">
        <v>6728</v>
      </c>
      <c r="W6745" s="46">
        <v>0.43500697872973398</v>
      </c>
    </row>
    <row r="6746" spans="10:23">
      <c r="J6746">
        <v>6729</v>
      </c>
      <c r="K6746" s="93">
        <f t="shared" ca="1" si="851"/>
        <v>-5.4960008395032817E-2</v>
      </c>
      <c r="L6746" s="93">
        <f t="shared" ca="1" si="851"/>
        <v>-1.1505947253157918</v>
      </c>
      <c r="M6746" s="93">
        <f t="shared" ca="1" si="852"/>
        <v>-5.4960008395032817E-2</v>
      </c>
      <c r="N6746" s="101">
        <f t="shared" ca="1" si="848"/>
        <v>-1.1083380311048774</v>
      </c>
      <c r="O6746" s="46">
        <f t="shared" ca="1" si="853"/>
        <v>0.30055434647542145</v>
      </c>
      <c r="P6746" s="46">
        <f t="shared" ca="1" si="854"/>
        <v>0.31041882907781171</v>
      </c>
      <c r="Q6746" s="47">
        <f t="shared" ca="1" si="849"/>
        <v>0.28082538127064094</v>
      </c>
      <c r="R6746" s="47">
        <f t="shared" ca="1" si="850"/>
        <v>-2.9787165620653006E-2</v>
      </c>
      <c r="S6746" s="97">
        <f t="shared" ca="1" si="855"/>
        <v>0.13538359042738424</v>
      </c>
      <c r="V6746">
        <v>6729</v>
      </c>
      <c r="W6746" s="46">
        <v>0.38300665532331202</v>
      </c>
    </row>
    <row r="6747" spans="10:23">
      <c r="J6747">
        <v>6730</v>
      </c>
      <c r="K6747" s="93">
        <f t="shared" ca="1" si="851"/>
        <v>2.7615259585074345</v>
      </c>
      <c r="L6747" s="93">
        <f t="shared" ca="1" si="851"/>
        <v>3.9496073293987972E-2</v>
      </c>
      <c r="M6747" s="93">
        <f t="shared" ca="1" si="852"/>
        <v>2.7615259585074345</v>
      </c>
      <c r="N6747" s="101">
        <f t="shared" ca="1" si="848"/>
        <v>0.91567276891961136</v>
      </c>
      <c r="O6747" s="46">
        <f t="shared" ca="1" si="853"/>
        <v>1.3115868274273956</v>
      </c>
      <c r="P6747" s="46">
        <f t="shared" ca="1" si="854"/>
        <v>0.8159350695537988</v>
      </c>
      <c r="Q6747" s="47">
        <f t="shared" ca="1" si="849"/>
        <v>2.3028903431745893</v>
      </c>
      <c r="R6747" s="47">
        <f t="shared" ca="1" si="850"/>
        <v>0.29748017979755459</v>
      </c>
      <c r="S6747" s="97">
        <f t="shared" ca="1" si="855"/>
        <v>0.80453350361247511</v>
      </c>
      <c r="V6747">
        <v>6730</v>
      </c>
      <c r="W6747" s="46">
        <v>0.42388764118293298</v>
      </c>
    </row>
    <row r="6748" spans="10:23">
      <c r="J6748">
        <v>6731</v>
      </c>
      <c r="K6748" s="93">
        <f t="shared" ca="1" si="851"/>
        <v>-0.39617036932281291</v>
      </c>
      <c r="L6748" s="93">
        <f t="shared" ca="1" si="851"/>
        <v>0.46339882592229237</v>
      </c>
      <c r="M6748" s="93">
        <f t="shared" ca="1" si="852"/>
        <v>-0.39617036932281291</v>
      </c>
      <c r="N6748" s="101">
        <f t="shared" ca="1" si="848"/>
        <v>0.31334957130008401</v>
      </c>
      <c r="O6748" s="46">
        <f t="shared" ca="1" si="853"/>
        <v>0.17807024330954255</v>
      </c>
      <c r="P6748" s="46">
        <f t="shared" ca="1" si="854"/>
        <v>0.24917677749487227</v>
      </c>
      <c r="Q6748" s="47">
        <f t="shared" ca="1" si="849"/>
        <v>3.585717493888313E-2</v>
      </c>
      <c r="R6748" s="47">
        <f t="shared" ca="1" si="850"/>
        <v>0.20008904237557829</v>
      </c>
      <c r="S6748" s="97">
        <f t="shared" ca="1" si="855"/>
        <v>0.1890796428425604</v>
      </c>
      <c r="V6748">
        <v>6731</v>
      </c>
      <c r="W6748" s="46">
        <v>1.2538502765613</v>
      </c>
    </row>
    <row r="6749" spans="10:23">
      <c r="J6749">
        <v>6732</v>
      </c>
      <c r="K6749" s="93">
        <f t="shared" ca="1" si="851"/>
        <v>-0.59627373281314588</v>
      </c>
      <c r="L6749" s="93">
        <f t="shared" ca="1" si="851"/>
        <v>0.13115657806545006</v>
      </c>
      <c r="M6749" s="93">
        <f t="shared" ca="1" si="852"/>
        <v>-0.59627373281314588</v>
      </c>
      <c r="N6749" s="101">
        <f t="shared" ca="1" si="848"/>
        <v>-6.5281076929748313E-2</v>
      </c>
      <c r="O6749" s="46">
        <f t="shared" ca="1" si="853"/>
        <v>0.10623924453522063</v>
      </c>
      <c r="P6749" s="46">
        <f t="shared" ca="1" si="854"/>
        <v>0.21326127810771128</v>
      </c>
      <c r="Q6749" s="47">
        <f t="shared" ca="1" si="849"/>
        <v>-0.10780482260976071</v>
      </c>
      <c r="R6749" s="47">
        <f t="shared" ca="1" si="850"/>
        <v>0.13886731018983445</v>
      </c>
      <c r="S6749" s="97">
        <f t="shared" ca="1" si="855"/>
        <v>0.12255327736252754</v>
      </c>
      <c r="V6749">
        <v>6732</v>
      </c>
      <c r="W6749" s="46">
        <v>8.0223366725791403E-2</v>
      </c>
    </row>
    <row r="6750" spans="10:23">
      <c r="J6750">
        <v>6733</v>
      </c>
      <c r="K6750" s="93">
        <f t="shared" ca="1" si="851"/>
        <v>-0.84715395819244199</v>
      </c>
      <c r="L6750" s="93">
        <f t="shared" ca="1" si="851"/>
        <v>-0.73686661162404887</v>
      </c>
      <c r="M6750" s="93">
        <f t="shared" ca="1" si="852"/>
        <v>-0.84715395819244199</v>
      </c>
      <c r="N6750" s="101">
        <f t="shared" ca="1" si="848"/>
        <v>-0.9680248098492088</v>
      </c>
      <c r="O6750" s="46">
        <f t="shared" ca="1" si="853"/>
        <v>1.6180902449469403E-2</v>
      </c>
      <c r="P6750" s="46">
        <f t="shared" ca="1" si="854"/>
        <v>0.16823210706483568</v>
      </c>
      <c r="Q6750" s="47">
        <f t="shared" ca="1" si="849"/>
        <v>-0.28792150678126316</v>
      </c>
      <c r="R6750" s="47">
        <f t="shared" ca="1" si="850"/>
        <v>-7.0995715392060676E-3</v>
      </c>
      <c r="S6750" s="97">
        <f t="shared" ca="1" si="855"/>
        <v>4.5406654551316677E-3</v>
      </c>
      <c r="V6750">
        <v>6733</v>
      </c>
      <c r="W6750" s="46">
        <v>-0.186541012816135</v>
      </c>
    </row>
    <row r="6751" spans="10:23">
      <c r="J6751">
        <v>6734</v>
      </c>
      <c r="K6751" s="93">
        <f t="shared" ca="1" si="851"/>
        <v>0.46846260911719706</v>
      </c>
      <c r="L6751" s="93">
        <f t="shared" ca="1" si="851"/>
        <v>-1.9979702913322648</v>
      </c>
      <c r="M6751" s="93">
        <f t="shared" ca="1" si="852"/>
        <v>0.46846260911719706</v>
      </c>
      <c r="N6751" s="101">
        <f t="shared" ca="1" si="848"/>
        <v>-1.7452604246884897</v>
      </c>
      <c r="O6751" s="46">
        <f t="shared" ca="1" si="853"/>
        <v>0.48844708721283403</v>
      </c>
      <c r="P6751" s="46">
        <f t="shared" ca="1" si="854"/>
        <v>0.404365199446518</v>
      </c>
      <c r="Q6751" s="47">
        <f t="shared" ca="1" si="849"/>
        <v>0.6566108627454661</v>
      </c>
      <c r="R6751" s="47">
        <f t="shared" ca="1" si="850"/>
        <v>-0.13277273317938226</v>
      </c>
      <c r="S6751" s="97">
        <f t="shared" ca="1" si="855"/>
        <v>0.17783717701672588</v>
      </c>
      <c r="V6751">
        <v>6734</v>
      </c>
      <c r="W6751" s="46">
        <v>3.33322794036194E-3</v>
      </c>
    </row>
    <row r="6752" spans="10:23">
      <c r="J6752">
        <v>6735</v>
      </c>
      <c r="K6752" s="93">
        <f t="shared" ca="1" si="851"/>
        <v>0.2989189502504781</v>
      </c>
      <c r="L6752" s="93">
        <f t="shared" ca="1" si="851"/>
        <v>0.20055150230855134</v>
      </c>
      <c r="M6752" s="93">
        <f t="shared" ca="1" si="852"/>
        <v>0.2989189502504781</v>
      </c>
      <c r="N6752" s="101">
        <f t="shared" ca="1" si="848"/>
        <v>0.28520243971737247</v>
      </c>
      <c r="O6752" s="46">
        <f t="shared" ca="1" si="853"/>
        <v>0.42758608947734272</v>
      </c>
      <c r="P6752" s="46">
        <f t="shared" ca="1" si="854"/>
        <v>0.37393470057877232</v>
      </c>
      <c r="Q6752" s="47">
        <f t="shared" ca="1" si="849"/>
        <v>0.53488886727448348</v>
      </c>
      <c r="R6752" s="47">
        <f t="shared" ca="1" si="850"/>
        <v>0.19553786259229869</v>
      </c>
      <c r="S6752" s="97">
        <f t="shared" ca="1" si="855"/>
        <v>0.31156197603482072</v>
      </c>
      <c r="V6752">
        <v>6735</v>
      </c>
      <c r="W6752" s="46">
        <v>4.8584714923458297E-2</v>
      </c>
    </row>
    <row r="6753" spans="10:23">
      <c r="J6753">
        <v>6736</v>
      </c>
      <c r="K6753" s="93">
        <f t="shared" ca="1" si="851"/>
        <v>1.8247493982777863</v>
      </c>
      <c r="L6753" s="93">
        <f t="shared" ca="1" si="851"/>
        <v>-1.5527293162248752</v>
      </c>
      <c r="M6753" s="93">
        <f t="shared" ca="1" si="852"/>
        <v>1.8247493982777863</v>
      </c>
      <c r="N6753" s="101">
        <f t="shared" ca="1" si="848"/>
        <v>-0.89180531612320968</v>
      </c>
      <c r="O6753" s="46">
        <f t="shared" ca="1" si="853"/>
        <v>0.97531264004763107</v>
      </c>
      <c r="P6753" s="46">
        <f t="shared" ca="1" si="854"/>
        <v>0.64779797586391652</v>
      </c>
      <c r="Q6753" s="47">
        <f t="shared" ca="1" si="849"/>
        <v>1.6303419684150602</v>
      </c>
      <c r="R6753" s="47">
        <f t="shared" ca="1" si="850"/>
        <v>5.2245481643674874E-3</v>
      </c>
      <c r="S6753" s="97">
        <f t="shared" ca="1" si="855"/>
        <v>0.49026859410599927</v>
      </c>
      <c r="V6753">
        <v>6736</v>
      </c>
      <c r="W6753" s="46">
        <v>1.19563955839075</v>
      </c>
    </row>
    <row r="6754" spans="10:23">
      <c r="J6754">
        <v>6737</v>
      </c>
      <c r="K6754" s="93">
        <f t="shared" ca="1" si="851"/>
        <v>-1.3192636399358464</v>
      </c>
      <c r="L6754" s="93">
        <f t="shared" ca="1" si="851"/>
        <v>-0.46014083472583234</v>
      </c>
      <c r="M6754" s="93">
        <f t="shared" ca="1" si="852"/>
        <v>-1.3192636399358464</v>
      </c>
      <c r="N6754" s="101">
        <f t="shared" ca="1" si="848"/>
        <v>-0.85580722295906142</v>
      </c>
      <c r="O6754" s="46">
        <f t="shared" ca="1" si="853"/>
        <v>-0.15329206081880814</v>
      </c>
      <c r="P6754" s="46">
        <f t="shared" ca="1" si="854"/>
        <v>8.3495625430696913E-2</v>
      </c>
      <c r="Q6754" s="47">
        <f t="shared" ca="1" si="849"/>
        <v>-0.62686743331781825</v>
      </c>
      <c r="R6754" s="47">
        <f t="shared" ca="1" si="850"/>
        <v>1.1045169472220978E-2</v>
      </c>
      <c r="S6754" s="97">
        <f t="shared" ca="1" si="855"/>
        <v>-7.1123445673293581E-2</v>
      </c>
      <c r="V6754">
        <v>6737</v>
      </c>
      <c r="W6754" s="46">
        <v>1.2291665021182001</v>
      </c>
    </row>
    <row r="6755" spans="10:23">
      <c r="J6755">
        <v>6738</v>
      </c>
      <c r="K6755" s="93">
        <f t="shared" ca="1" si="851"/>
        <v>-0.59220151039013724</v>
      </c>
      <c r="L6755" s="93">
        <f t="shared" ca="1" si="851"/>
        <v>1.6057382332026655</v>
      </c>
      <c r="M6755" s="93">
        <f t="shared" ca="1" si="852"/>
        <v>-0.59220151039013724</v>
      </c>
      <c r="N6755" s="101">
        <f t="shared" ca="1" si="848"/>
        <v>1.3340400579932887</v>
      </c>
      <c r="O6755" s="46">
        <f t="shared" ca="1" si="853"/>
        <v>0.10770104806902295</v>
      </c>
      <c r="P6755" s="46">
        <f t="shared" ca="1" si="854"/>
        <v>0.21399217987461244</v>
      </c>
      <c r="Q6755" s="47">
        <f t="shared" ca="1" si="849"/>
        <v>-0.10488121554215607</v>
      </c>
      <c r="R6755" s="47">
        <f t="shared" ca="1" si="850"/>
        <v>0.36512702837331201</v>
      </c>
      <c r="S6755" s="97">
        <f t="shared" ca="1" si="855"/>
        <v>0.23641403822116747</v>
      </c>
      <c r="V6755">
        <v>6738</v>
      </c>
      <c r="W6755" s="46">
        <v>0.68501243746905505</v>
      </c>
    </row>
    <row r="6756" spans="10:23">
      <c r="J6756">
        <v>6739</v>
      </c>
      <c r="K6756" s="93">
        <f t="shared" ca="1" si="851"/>
        <v>-0.38130301269566858</v>
      </c>
      <c r="L6756" s="93">
        <f t="shared" ca="1" si="851"/>
        <v>-0.17061822934707752</v>
      </c>
      <c r="M6756" s="93">
        <f t="shared" ca="1" si="852"/>
        <v>-0.38130301269566858</v>
      </c>
      <c r="N6756" s="101">
        <f t="shared" ca="1" si="848"/>
        <v>-0.28302318688567518</v>
      </c>
      <c r="O6756" s="46">
        <f t="shared" ca="1" si="853"/>
        <v>0.18340717047075641</v>
      </c>
      <c r="P6756" s="46">
        <f t="shared" ca="1" si="854"/>
        <v>0.25184524107547918</v>
      </c>
      <c r="Q6756" s="47">
        <f t="shared" ca="1" si="849"/>
        <v>4.6531029261310863E-2</v>
      </c>
      <c r="R6756" s="47">
        <f t="shared" ca="1" si="850"/>
        <v>0.10366004632040574</v>
      </c>
      <c r="S6756" s="97">
        <f t="shared" ca="1" si="855"/>
        <v>0.14353360839558107</v>
      </c>
      <c r="V6756">
        <v>6739</v>
      </c>
      <c r="W6756" s="46">
        <v>-1.27315880820759E-2</v>
      </c>
    </row>
    <row r="6757" spans="10:23">
      <c r="J6757">
        <v>6740</v>
      </c>
      <c r="K6757" s="93">
        <f t="shared" ca="1" si="851"/>
        <v>0.20380988824858623</v>
      </c>
      <c r="L6757" s="93">
        <f t="shared" ca="1" si="851"/>
        <v>2.5203273823734426E-2</v>
      </c>
      <c r="M6757" s="93">
        <f t="shared" ca="1" si="852"/>
        <v>0.20380988824858623</v>
      </c>
      <c r="N6757" s="101">
        <f t="shared" ca="1" si="848"/>
        <v>8.8710916856152233E-2</v>
      </c>
      <c r="O6757" s="46">
        <f t="shared" ca="1" si="853"/>
        <v>0.39344483969063015</v>
      </c>
      <c r="P6757" s="46">
        <f t="shared" ca="1" si="854"/>
        <v>0.35686407568541606</v>
      </c>
      <c r="Q6757" s="47">
        <f t="shared" ca="1" si="849"/>
        <v>0.46660636770105834</v>
      </c>
      <c r="R6757" s="47">
        <f t="shared" ca="1" si="850"/>
        <v>0.16376665905761667</v>
      </c>
      <c r="S6757" s="97">
        <f t="shared" ca="1" si="855"/>
        <v>0.27860574937412341</v>
      </c>
      <c r="V6757">
        <v>6740</v>
      </c>
      <c r="W6757" s="46">
        <v>-9.0483299938397294E-2</v>
      </c>
    </row>
    <row r="6758" spans="10:23">
      <c r="J6758">
        <v>6741</v>
      </c>
      <c r="K6758" s="93">
        <f t="shared" ca="1" si="851"/>
        <v>-1.3764197931954862</v>
      </c>
      <c r="L6758" s="93">
        <f t="shared" ca="1" si="851"/>
        <v>-1.1185768745965203</v>
      </c>
      <c r="M6758" s="93">
        <f t="shared" ca="1" si="852"/>
        <v>-1.3764197931954862</v>
      </c>
      <c r="N6758" s="101">
        <f t="shared" ca="1" si="848"/>
        <v>-1.4982363018098921</v>
      </c>
      <c r="O6758" s="46">
        <f t="shared" ca="1" si="853"/>
        <v>-0.17380937498647575</v>
      </c>
      <c r="P6758" s="46">
        <f t="shared" ca="1" si="854"/>
        <v>7.3236968346863107E-2</v>
      </c>
      <c r="Q6758" s="47">
        <f t="shared" ca="1" si="849"/>
        <v>-0.66790206165315347</v>
      </c>
      <c r="R6758" s="47">
        <f t="shared" ca="1" si="850"/>
        <v>-9.2830787737311654E-2</v>
      </c>
      <c r="S6758" s="97">
        <f t="shared" ca="1" si="855"/>
        <v>-0.13332008136189372</v>
      </c>
      <c r="V6758">
        <v>6741</v>
      </c>
      <c r="W6758" s="46">
        <v>1.4035558627579201</v>
      </c>
    </row>
    <row r="6759" spans="10:23">
      <c r="J6759">
        <v>6742</v>
      </c>
      <c r="K6759" s="93">
        <f t="shared" ca="1" si="851"/>
        <v>-0.59888907450772555</v>
      </c>
      <c r="L6759" s="93">
        <f t="shared" ca="1" si="851"/>
        <v>1.4299295057038406</v>
      </c>
      <c r="M6759" s="93">
        <f t="shared" ca="1" si="852"/>
        <v>-0.59888907450772555</v>
      </c>
      <c r="N6759" s="101">
        <f t="shared" ca="1" si="848"/>
        <v>1.1652319637002375</v>
      </c>
      <c r="O6759" s="46">
        <f t="shared" ca="1" si="853"/>
        <v>0.10530041670753715</v>
      </c>
      <c r="P6759" s="46">
        <f t="shared" ca="1" si="854"/>
        <v>0.21279186419386956</v>
      </c>
      <c r="Q6759" s="47">
        <f t="shared" ca="1" si="849"/>
        <v>-0.10968247826512767</v>
      </c>
      <c r="R6759" s="47">
        <f t="shared" ca="1" si="850"/>
        <v>0.33783202732701079</v>
      </c>
      <c r="S6759" s="97">
        <f t="shared" ca="1" si="855"/>
        <v>0.22156622201727397</v>
      </c>
      <c r="V6759">
        <v>6742</v>
      </c>
      <c r="W6759" s="46">
        <v>0.47502598041960198</v>
      </c>
    </row>
    <row r="6760" spans="10:23">
      <c r="J6760">
        <v>6743</v>
      </c>
      <c r="K6760" s="93">
        <f t="shared" ca="1" si="851"/>
        <v>-2.1882532200870202</v>
      </c>
      <c r="L6760" s="93">
        <f t="shared" ca="1" si="851"/>
        <v>-0.77644612779017097</v>
      </c>
      <c r="M6760" s="93">
        <f t="shared" ca="1" si="852"/>
        <v>-2.1882532200870202</v>
      </c>
      <c r="N6760" s="101">
        <f t="shared" ca="1" si="848"/>
        <v>-1.4320491347169002</v>
      </c>
      <c r="O6760" s="46">
        <f t="shared" ca="1" si="853"/>
        <v>-0.465232791738871</v>
      </c>
      <c r="P6760" s="46">
        <f t="shared" ca="1" si="854"/>
        <v>-7.2474740029334517E-2</v>
      </c>
      <c r="Q6760" s="47">
        <f t="shared" ca="1" si="849"/>
        <v>-1.250748895157944</v>
      </c>
      <c r="R6760" s="47">
        <f t="shared" ca="1" si="850"/>
        <v>-8.212881990442622E-2</v>
      </c>
      <c r="S6760" s="97">
        <f t="shared" ca="1" si="855"/>
        <v>-0.27368080582164861</v>
      </c>
      <c r="V6760">
        <v>6743</v>
      </c>
      <c r="W6760" s="46">
        <v>1.28451759370914</v>
      </c>
    </row>
    <row r="6761" spans="10:23">
      <c r="J6761">
        <v>6744</v>
      </c>
      <c r="K6761" s="93">
        <f t="shared" ca="1" si="851"/>
        <v>0.17022747246769621</v>
      </c>
      <c r="L6761" s="93">
        <f t="shared" ca="1" si="851"/>
        <v>0.70535249689280988</v>
      </c>
      <c r="M6761" s="93">
        <f t="shared" ca="1" si="852"/>
        <v>0.17022747246769621</v>
      </c>
      <c r="N6761" s="101">
        <f t="shared" ca="1" si="848"/>
        <v>0.72286899910980007</v>
      </c>
      <c r="O6761" s="46">
        <f t="shared" ca="1" si="853"/>
        <v>0.38138977762310811</v>
      </c>
      <c r="P6761" s="46">
        <f t="shared" ca="1" si="854"/>
        <v>0.35083654465165504</v>
      </c>
      <c r="Q6761" s="47">
        <f t="shared" ca="1" si="849"/>
        <v>0.4424962435660143</v>
      </c>
      <c r="R6761" s="47">
        <f t="shared" ca="1" si="850"/>
        <v>0.26630525823512186</v>
      </c>
      <c r="S6761" s="97">
        <f t="shared" ca="1" si="855"/>
        <v>0.32384751792911498</v>
      </c>
      <c r="V6761">
        <v>6744</v>
      </c>
      <c r="W6761" s="46">
        <v>0.27854380103321302</v>
      </c>
    </row>
    <row r="6762" spans="10:23">
      <c r="J6762">
        <v>6745</v>
      </c>
      <c r="K6762" s="93">
        <f t="shared" ca="1" si="851"/>
        <v>0.50499358310405051</v>
      </c>
      <c r="L6762" s="93">
        <f t="shared" ca="1" si="851"/>
        <v>-1.743327344902618E-2</v>
      </c>
      <c r="M6762" s="93">
        <f t="shared" ca="1" si="852"/>
        <v>0.50499358310405051</v>
      </c>
      <c r="N6762" s="101">
        <f t="shared" ca="1" si="848"/>
        <v>0.14407109478941182</v>
      </c>
      <c r="O6762" s="46">
        <f t="shared" ca="1" si="853"/>
        <v>0.50156059166325384</v>
      </c>
      <c r="P6762" s="46">
        <f t="shared" ca="1" si="854"/>
        <v>0.4109219516717279</v>
      </c>
      <c r="Q6762" s="47">
        <f t="shared" ca="1" si="849"/>
        <v>0.68283787164630572</v>
      </c>
      <c r="R6762" s="47">
        <f t="shared" ca="1" si="850"/>
        <v>0.17271798405740338</v>
      </c>
      <c r="S6762" s="97">
        <f t="shared" ca="1" si="855"/>
        <v>0.3371392878603286</v>
      </c>
      <c r="V6762">
        <v>6745</v>
      </c>
      <c r="W6762" s="46">
        <v>0.42636712580014702</v>
      </c>
    </row>
    <row r="6763" spans="10:23">
      <c r="J6763">
        <v>6746</v>
      </c>
      <c r="K6763" s="93">
        <f t="shared" ca="1" si="851"/>
        <v>-0.52904750001426482</v>
      </c>
      <c r="L6763" s="93">
        <f t="shared" ca="1" si="851"/>
        <v>0.77320202315274056</v>
      </c>
      <c r="M6763" s="93">
        <f t="shared" ca="1" si="852"/>
        <v>-0.52904750001426482</v>
      </c>
      <c r="N6763" s="101">
        <f t="shared" ca="1" si="848"/>
        <v>0.56481086576445261</v>
      </c>
      <c r="O6763" s="46">
        <f t="shared" ca="1" si="853"/>
        <v>0.1303714098399382</v>
      </c>
      <c r="P6763" s="46">
        <f t="shared" ca="1" si="854"/>
        <v>0.22532736076007009</v>
      </c>
      <c r="Q6763" s="47">
        <f t="shared" ca="1" si="849"/>
        <v>-5.9540492000325573E-2</v>
      </c>
      <c r="R6763" s="47">
        <f t="shared" ca="1" si="850"/>
        <v>0.24074844513854002</v>
      </c>
      <c r="S6763" s="97">
        <f t="shared" ca="1" si="855"/>
        <v>0.18555992748923911</v>
      </c>
      <c r="V6763">
        <v>6746</v>
      </c>
      <c r="W6763" s="46">
        <v>-2.4159771962312698E-2</v>
      </c>
    </row>
    <row r="6764" spans="10:23">
      <c r="J6764">
        <v>6747</v>
      </c>
      <c r="K6764" s="93">
        <f t="shared" ca="1" si="851"/>
        <v>1.2874402422272639</v>
      </c>
      <c r="L6764" s="93">
        <f t="shared" ca="1" si="851"/>
        <v>-0.27978096871098884</v>
      </c>
      <c r="M6764" s="93">
        <f t="shared" ca="1" si="852"/>
        <v>1.2874402422272639</v>
      </c>
      <c r="N6764" s="101">
        <f t="shared" ca="1" si="848"/>
        <v>0.14417924616562805</v>
      </c>
      <c r="O6764" s="46">
        <f t="shared" ca="1" si="853"/>
        <v>0.78243505590066809</v>
      </c>
      <c r="P6764" s="46">
        <f t="shared" ca="1" si="854"/>
        <v>0.55135918379043503</v>
      </c>
      <c r="Q6764" s="47">
        <f t="shared" ca="1" si="849"/>
        <v>1.2445868001211342</v>
      </c>
      <c r="R6764" s="47">
        <f t="shared" ca="1" si="850"/>
        <v>0.17273547132268735</v>
      </c>
      <c r="S6764" s="97">
        <f t="shared" ca="1" si="855"/>
        <v>0.47758526361167775</v>
      </c>
      <c r="V6764">
        <v>6747</v>
      </c>
      <c r="W6764" s="46">
        <v>0.60546410912038195</v>
      </c>
    </row>
    <row r="6765" spans="10:23">
      <c r="J6765">
        <v>6748</v>
      </c>
      <c r="K6765" s="93">
        <f t="shared" ca="1" si="851"/>
        <v>0.36499291182982851</v>
      </c>
      <c r="L6765" s="93">
        <f t="shared" ca="1" si="851"/>
        <v>1.1016383884286347</v>
      </c>
      <c r="M6765" s="93">
        <f t="shared" ca="1" si="852"/>
        <v>0.36499291182982851</v>
      </c>
      <c r="N6765" s="101">
        <f t="shared" ca="1" si="848"/>
        <v>1.1605207695998909</v>
      </c>
      <c r="O6765" s="46">
        <f t="shared" ca="1" si="853"/>
        <v>0.45130462459057286</v>
      </c>
      <c r="P6765" s="46">
        <f t="shared" ca="1" si="854"/>
        <v>0.38579396813538741</v>
      </c>
      <c r="Q6765" s="47">
        <f t="shared" ca="1" si="849"/>
        <v>0.58232593750094375</v>
      </c>
      <c r="R6765" s="47">
        <f t="shared" ca="1" si="850"/>
        <v>0.33707026262350642</v>
      </c>
      <c r="S6765" s="97">
        <f t="shared" ca="1" si="855"/>
        <v>0.39418744360703961</v>
      </c>
      <c r="V6765">
        <v>6748</v>
      </c>
      <c r="W6765" s="46">
        <v>0.53756086945755399</v>
      </c>
    </row>
    <row r="6766" spans="10:23">
      <c r="J6766">
        <v>6749</v>
      </c>
      <c r="K6766" s="93">
        <f t="shared" ca="1" si="851"/>
        <v>-2.1663871912097819E-2</v>
      </c>
      <c r="L6766" s="93">
        <f t="shared" ca="1" si="851"/>
        <v>0.14478889192549521</v>
      </c>
      <c r="M6766" s="93">
        <f t="shared" ca="1" si="852"/>
        <v>-2.1663871912097819E-2</v>
      </c>
      <c r="N6766" s="101">
        <f t="shared" ca="1" si="848"/>
        <v>0.13038231700300071</v>
      </c>
      <c r="O6766" s="46">
        <f t="shared" ca="1" si="853"/>
        <v>0.31250664301445941</v>
      </c>
      <c r="P6766" s="46">
        <f t="shared" ca="1" si="854"/>
        <v>0.31639497734733069</v>
      </c>
      <c r="Q6766" s="47">
        <f t="shared" ca="1" si="849"/>
        <v>0.30472997434871685</v>
      </c>
      <c r="R6766" s="47">
        <f t="shared" ca="1" si="850"/>
        <v>0.17050461149628648</v>
      </c>
      <c r="S6766" s="97">
        <f t="shared" ca="1" si="855"/>
        <v>0.24150562725537295</v>
      </c>
      <c r="V6766">
        <v>6749</v>
      </c>
      <c r="W6766" s="46">
        <v>0.35804415283587099</v>
      </c>
    </row>
    <row r="6767" spans="10:23">
      <c r="J6767">
        <v>6750</v>
      </c>
      <c r="K6767" s="93">
        <f t="shared" ca="1" si="851"/>
        <v>6.7843377020388132E-2</v>
      </c>
      <c r="L6767" s="93">
        <f t="shared" ca="1" si="851"/>
        <v>-0.87683284454986354</v>
      </c>
      <c r="M6767" s="93">
        <f t="shared" ca="1" si="852"/>
        <v>6.7843377020388132E-2</v>
      </c>
      <c r="N6767" s="101">
        <f t="shared" ca="1" si="848"/>
        <v>-0.80973476289886304</v>
      </c>
      <c r="O6767" s="46">
        <f t="shared" ca="1" si="853"/>
        <v>0.34463701292037519</v>
      </c>
      <c r="P6767" s="46">
        <f t="shared" ca="1" si="854"/>
        <v>0.33246016230028858</v>
      </c>
      <c r="Q6767" s="47">
        <f t="shared" ca="1" si="849"/>
        <v>0.36899071416054846</v>
      </c>
      <c r="R6767" s="47">
        <f t="shared" ca="1" si="850"/>
        <v>1.8494740245561248E-2</v>
      </c>
      <c r="S6767" s="97">
        <f t="shared" ca="1" si="855"/>
        <v>0.18156587658296822</v>
      </c>
      <c r="V6767">
        <v>6750</v>
      </c>
      <c r="W6767" s="46">
        <v>0.341166163472366</v>
      </c>
    </row>
    <row r="6768" spans="10:23">
      <c r="J6768">
        <v>6751</v>
      </c>
      <c r="K6768" s="93">
        <f t="shared" ca="1" si="851"/>
        <v>-1.556792683714638</v>
      </c>
      <c r="L6768" s="93">
        <f t="shared" ca="1" si="851"/>
        <v>-2.0312876672306839</v>
      </c>
      <c r="M6768" s="93">
        <f t="shared" ca="1" si="852"/>
        <v>-1.556792683714638</v>
      </c>
      <c r="N6768" s="101">
        <f t="shared" ca="1" si="848"/>
        <v>-2.4209246855810518</v>
      </c>
      <c r="O6768" s="46">
        <f t="shared" ca="1" si="853"/>
        <v>-0.23855773629239663</v>
      </c>
      <c r="P6768" s="46">
        <f t="shared" ca="1" si="854"/>
        <v>4.0862787693902669E-2</v>
      </c>
      <c r="Q6768" s="47">
        <f t="shared" ca="1" si="849"/>
        <v>-0.79739878426499522</v>
      </c>
      <c r="R6768" s="47">
        <f t="shared" ca="1" si="850"/>
        <v>-0.24202256971858876</v>
      </c>
      <c r="S6768" s="97">
        <f t="shared" ca="1" si="855"/>
        <v>-0.2402901530054927</v>
      </c>
      <c r="V6768">
        <v>6751</v>
      </c>
      <c r="W6768" s="46">
        <v>7.7624771369419296E-2</v>
      </c>
    </row>
    <row r="6769" spans="10:23">
      <c r="J6769">
        <v>6752</v>
      </c>
      <c r="K6769" s="93">
        <f t="shared" ca="1" si="851"/>
        <v>-0.30774910304056863</v>
      </c>
      <c r="L6769" s="93">
        <f t="shared" ca="1" si="851"/>
        <v>-0.93730802563770443</v>
      </c>
      <c r="M6769" s="93">
        <f t="shared" ca="1" si="852"/>
        <v>-0.30774910304056863</v>
      </c>
      <c r="N6769" s="101">
        <f t="shared" ca="1" si="848"/>
        <v>-0.98651709994902936</v>
      </c>
      <c r="O6769" s="46">
        <f t="shared" ca="1" si="853"/>
        <v>0.20981077859670036</v>
      </c>
      <c r="P6769" s="46">
        <f t="shared" ca="1" si="854"/>
        <v>0.26504704513845118</v>
      </c>
      <c r="Q6769" s="47">
        <f t="shared" ca="1" si="849"/>
        <v>9.9338245513198753E-2</v>
      </c>
      <c r="R6769" s="47">
        <f t="shared" ca="1" si="850"/>
        <v>-1.0089635965541355E-2</v>
      </c>
      <c r="S6769" s="97">
        <f t="shared" ca="1" si="855"/>
        <v>9.9860571315579502E-2</v>
      </c>
      <c r="V6769">
        <v>6752</v>
      </c>
      <c r="W6769" s="46">
        <v>2.4312689376223901E-2</v>
      </c>
    </row>
    <row r="6770" spans="10:23">
      <c r="J6770">
        <v>6753</v>
      </c>
      <c r="K6770" s="93">
        <f t="shared" ca="1" si="851"/>
        <v>9.3459364487823729E-2</v>
      </c>
      <c r="L6770" s="93">
        <f t="shared" ca="1" si="851"/>
        <v>-0.1340918948137523</v>
      </c>
      <c r="M6770" s="93">
        <f t="shared" ca="1" si="852"/>
        <v>9.3459364487823729E-2</v>
      </c>
      <c r="N6770" s="101">
        <f t="shared" ca="1" si="848"/>
        <v>-9.7408096605415564E-2</v>
      </c>
      <c r="O6770" s="46">
        <f t="shared" ca="1" si="853"/>
        <v>0.35383237042102667</v>
      </c>
      <c r="P6770" s="46">
        <f t="shared" ca="1" si="854"/>
        <v>0.33705784105061432</v>
      </c>
      <c r="Q6770" s="47">
        <f t="shared" ca="1" si="849"/>
        <v>0.38738142916185131</v>
      </c>
      <c r="R6770" s="47">
        <f t="shared" ca="1" si="850"/>
        <v>0.13367261239211176</v>
      </c>
      <c r="S6770" s="97">
        <f t="shared" ca="1" si="855"/>
        <v>0.24375249140656921</v>
      </c>
      <c r="V6770">
        <v>6753</v>
      </c>
      <c r="W6770" s="46">
        <v>-0.23934571658748999</v>
      </c>
    </row>
    <row r="6771" spans="10:23">
      <c r="J6771">
        <v>6754</v>
      </c>
      <c r="K6771" s="93">
        <f t="shared" ca="1" si="851"/>
        <v>-2.085007156732952</v>
      </c>
      <c r="L6771" s="93">
        <f t="shared" ca="1" si="851"/>
        <v>1.3534891190999028</v>
      </c>
      <c r="M6771" s="93">
        <f t="shared" ca="1" si="852"/>
        <v>-2.085007156732952</v>
      </c>
      <c r="N6771" s="101">
        <f t="shared" ca="1" si="848"/>
        <v>0.62014122910637381</v>
      </c>
      <c r="O6771" s="46">
        <f t="shared" ca="1" si="853"/>
        <v>-0.42817060687160913</v>
      </c>
      <c r="P6771" s="46">
        <f t="shared" ca="1" si="854"/>
        <v>-5.3943647595703581E-2</v>
      </c>
      <c r="Q6771" s="47">
        <f t="shared" ca="1" si="849"/>
        <v>-1.1766245254234202</v>
      </c>
      <c r="R6771" s="47">
        <f t="shared" ca="1" si="850"/>
        <v>0.2496949493428241</v>
      </c>
      <c r="S6771" s="97">
        <f t="shared" ca="1" si="855"/>
        <v>-8.9237828764392513E-2</v>
      </c>
      <c r="V6771">
        <v>6754</v>
      </c>
      <c r="W6771" s="46">
        <v>1.98128285248555E-2</v>
      </c>
    </row>
    <row r="6772" spans="10:23">
      <c r="J6772">
        <v>6755</v>
      </c>
      <c r="K6772" s="93">
        <f t="shared" ca="1" si="851"/>
        <v>-1.3160279625591622</v>
      </c>
      <c r="L6772" s="93">
        <f t="shared" ca="1" si="851"/>
        <v>0.28805591590583668</v>
      </c>
      <c r="M6772" s="93">
        <f t="shared" ca="1" si="852"/>
        <v>-1.3160279625591622</v>
      </c>
      <c r="N6772" s="101">
        <f t="shared" ca="1" si="848"/>
        <v>-0.14542544423870424</v>
      </c>
      <c r="O6772" s="46">
        <f t="shared" ca="1" si="853"/>
        <v>-0.15213055141874288</v>
      </c>
      <c r="P6772" s="46">
        <f t="shared" ca="1" si="854"/>
        <v>8.4076380130729544E-2</v>
      </c>
      <c r="Q6772" s="47">
        <f t="shared" ca="1" si="849"/>
        <v>-0.62454441451768772</v>
      </c>
      <c r="R6772" s="47">
        <f t="shared" ca="1" si="850"/>
        <v>0.12590856790490867</v>
      </c>
      <c r="S6772" s="97">
        <f t="shared" ca="1" si="855"/>
        <v>-1.3110991756917101E-2</v>
      </c>
      <c r="V6772">
        <v>6755</v>
      </c>
      <c r="W6772" s="46">
        <v>0.13314406457783501</v>
      </c>
    </row>
    <row r="6773" spans="10:23">
      <c r="J6773">
        <v>6756</v>
      </c>
      <c r="K6773" s="93">
        <f t="shared" ca="1" si="851"/>
        <v>-1.1372280673387476</v>
      </c>
      <c r="L6773" s="93">
        <f t="shared" ca="1" si="851"/>
        <v>-0.18488783474762388</v>
      </c>
      <c r="M6773" s="93">
        <f t="shared" ca="1" si="852"/>
        <v>-1.1372280673387476</v>
      </c>
      <c r="N6773" s="101">
        <f t="shared" ca="1" si="848"/>
        <v>-0.53695308538013387</v>
      </c>
      <c r="O6773" s="46">
        <f t="shared" ca="1" si="853"/>
        <v>-8.7946847404957229E-2</v>
      </c>
      <c r="P6773" s="46">
        <f t="shared" ca="1" si="854"/>
        <v>0.11616823213762237</v>
      </c>
      <c r="Q6773" s="47">
        <f t="shared" ca="1" si="849"/>
        <v>-0.49617700649011642</v>
      </c>
      <c r="R6773" s="47">
        <f t="shared" ca="1" si="850"/>
        <v>6.2601488825756543E-2</v>
      </c>
      <c r="S6773" s="97">
        <f t="shared" ca="1" si="855"/>
        <v>-1.2672679289600343E-2</v>
      </c>
      <c r="V6773">
        <v>6756</v>
      </c>
      <c r="W6773" s="46">
        <v>0.61690661702979499</v>
      </c>
    </row>
    <row r="6774" spans="10:23">
      <c r="J6774">
        <v>6757</v>
      </c>
      <c r="K6774" s="93">
        <f t="shared" ca="1" si="851"/>
        <v>-0.2674829570715867</v>
      </c>
      <c r="L6774" s="93">
        <f t="shared" ca="1" si="851"/>
        <v>1.1488128463438172</v>
      </c>
      <c r="M6774" s="93">
        <f t="shared" ca="1" si="852"/>
        <v>-0.2674829570715867</v>
      </c>
      <c r="N6774" s="101">
        <f t="shared" ca="1" si="848"/>
        <v>1.0041045650267091</v>
      </c>
      <c r="O6774" s="46">
        <f t="shared" ca="1" si="853"/>
        <v>0.22426509576206044</v>
      </c>
      <c r="P6774" s="46">
        <f t="shared" ca="1" si="854"/>
        <v>0.2722742037211312</v>
      </c>
      <c r="Q6774" s="47">
        <f t="shared" ca="1" si="849"/>
        <v>0.12824687984391892</v>
      </c>
      <c r="R6774" s="47">
        <f t="shared" ca="1" si="850"/>
        <v>0.31177893707799198</v>
      </c>
      <c r="S6774" s="97">
        <f t="shared" ca="1" si="855"/>
        <v>0.26802201642002621</v>
      </c>
      <c r="V6774">
        <v>6757</v>
      </c>
      <c r="W6774" s="46">
        <v>0.248668208189502</v>
      </c>
    </row>
    <row r="6775" spans="10:23">
      <c r="J6775">
        <v>6758</v>
      </c>
      <c r="K6775" s="93">
        <f t="shared" ca="1" si="851"/>
        <v>-2.105860481935105</v>
      </c>
      <c r="L6775" s="93">
        <f t="shared" ca="1" si="851"/>
        <v>1.1375089082004788</v>
      </c>
      <c r="M6775" s="93">
        <f t="shared" ca="1" si="852"/>
        <v>-2.105860481935105</v>
      </c>
      <c r="N6775" s="101">
        <f t="shared" ca="1" si="848"/>
        <v>0.40874219694266678</v>
      </c>
      <c r="O6775" s="46">
        <f t="shared" ca="1" si="853"/>
        <v>-0.43565631401270244</v>
      </c>
      <c r="P6775" s="46">
        <f t="shared" ca="1" si="854"/>
        <v>-5.7686501166250237E-2</v>
      </c>
      <c r="Q6775" s="47">
        <f t="shared" ca="1" si="849"/>
        <v>-1.1915959397056068</v>
      </c>
      <c r="R6775" s="47">
        <f t="shared" ca="1" si="850"/>
        <v>0.21551331351392555</v>
      </c>
      <c r="S6775" s="97">
        <f t="shared" ca="1" si="855"/>
        <v>-0.11007150024938844</v>
      </c>
      <c r="V6775">
        <v>6758</v>
      </c>
      <c r="W6775" s="46">
        <v>0.52729926726324905</v>
      </c>
    </row>
    <row r="6776" spans="10:23">
      <c r="J6776">
        <v>6759</v>
      </c>
      <c r="K6776" s="93">
        <f t="shared" ca="1" si="851"/>
        <v>-1.3621100499307675</v>
      </c>
      <c r="L6776" s="93">
        <f t="shared" ca="1" si="851"/>
        <v>0.89302244641885353</v>
      </c>
      <c r="M6776" s="93">
        <f t="shared" ca="1" si="852"/>
        <v>-1.3621100499307675</v>
      </c>
      <c r="N6776" s="101">
        <f t="shared" ca="1" si="848"/>
        <v>0.41347801518152089</v>
      </c>
      <c r="O6776" s="46">
        <f t="shared" ca="1" si="853"/>
        <v>-0.16867261399965439</v>
      </c>
      <c r="P6776" s="46">
        <f t="shared" ca="1" si="854"/>
        <v>7.580534884027379E-2</v>
      </c>
      <c r="Q6776" s="47">
        <f t="shared" ca="1" si="849"/>
        <v>-0.65762853967951074</v>
      </c>
      <c r="R6776" s="47">
        <f t="shared" ca="1" si="850"/>
        <v>0.21627905975569173</v>
      </c>
      <c r="S6776" s="97">
        <f t="shared" ca="1" si="855"/>
        <v>2.3803222878018671E-2</v>
      </c>
      <c r="V6776">
        <v>6759</v>
      </c>
      <c r="W6776" s="46">
        <v>-0.14977561452687699</v>
      </c>
    </row>
    <row r="6777" spans="10:23">
      <c r="J6777">
        <v>6760</v>
      </c>
      <c r="K6777" s="93">
        <f t="shared" ca="1" si="851"/>
        <v>-2.000878633947099</v>
      </c>
      <c r="L6777" s="93">
        <f t="shared" ca="1" si="851"/>
        <v>-0.54174125608777934</v>
      </c>
      <c r="M6777" s="93">
        <f t="shared" ca="1" si="852"/>
        <v>-2.000878633947099</v>
      </c>
      <c r="N6777" s="101">
        <f t="shared" ca="1" si="848"/>
        <v>-1.1499400697885191</v>
      </c>
      <c r="O6777" s="46">
        <f t="shared" ca="1" si="853"/>
        <v>-0.39797103545157109</v>
      </c>
      <c r="P6777" s="46">
        <f t="shared" ca="1" si="854"/>
        <v>-3.8843861885684561E-2</v>
      </c>
      <c r="Q6777" s="47">
        <f t="shared" ca="1" si="849"/>
        <v>-1.1162253825833441</v>
      </c>
      <c r="R6777" s="47">
        <f t="shared" ca="1" si="850"/>
        <v>-3.6513902831648265E-2</v>
      </c>
      <c r="S6777" s="97">
        <f t="shared" ca="1" si="855"/>
        <v>-0.21724246914160966</v>
      </c>
      <c r="V6777">
        <v>6760</v>
      </c>
      <c r="W6777" s="46">
        <v>0.35815470437944602</v>
      </c>
    </row>
    <row r="6778" spans="10:23">
      <c r="J6778">
        <v>6761</v>
      </c>
      <c r="K6778" s="93">
        <f t="shared" ca="1" si="851"/>
        <v>5.0581198018357747E-2</v>
      </c>
      <c r="L6778" s="93">
        <f t="shared" ca="1" si="851"/>
        <v>0.47983703139866474</v>
      </c>
      <c r="M6778" s="93">
        <f t="shared" ca="1" si="852"/>
        <v>5.0581198018357747E-2</v>
      </c>
      <c r="N6778" s="101">
        <f t="shared" ca="1" si="848"/>
        <v>0.4710113782256749</v>
      </c>
      <c r="O6778" s="46">
        <f t="shared" ca="1" si="853"/>
        <v>0.3384404176352746</v>
      </c>
      <c r="P6778" s="46">
        <f t="shared" ca="1" si="854"/>
        <v>0.32936186465773831</v>
      </c>
      <c r="Q6778" s="47">
        <f t="shared" ca="1" si="849"/>
        <v>0.35659752359034724</v>
      </c>
      <c r="R6778" s="47">
        <f t="shared" ca="1" si="850"/>
        <v>0.2255817724666192</v>
      </c>
      <c r="S6778" s="97">
        <f t="shared" ca="1" si="855"/>
        <v>0.2820110950509469</v>
      </c>
      <c r="V6778">
        <v>6761</v>
      </c>
      <c r="W6778" s="46">
        <v>0.31128441239669202</v>
      </c>
    </row>
    <row r="6779" spans="10:23">
      <c r="J6779">
        <v>6762</v>
      </c>
      <c r="K6779" s="93">
        <f t="shared" ca="1" si="851"/>
        <v>-0.98175550160346925</v>
      </c>
      <c r="L6779" s="93">
        <f t="shared" ca="1" si="851"/>
        <v>-1.9778430423822235</v>
      </c>
      <c r="M6779" s="93">
        <f t="shared" ca="1" si="852"/>
        <v>-0.98175550160346925</v>
      </c>
      <c r="N6779" s="101">
        <f t="shared" ca="1" si="848"/>
        <v>-2.1873800111863151</v>
      </c>
      <c r="O6779" s="46">
        <f t="shared" ca="1" si="853"/>
        <v>-3.2136942543907865E-2</v>
      </c>
      <c r="P6779" s="46">
        <f t="shared" ca="1" si="854"/>
        <v>0.14407318456814705</v>
      </c>
      <c r="Q6779" s="47">
        <f t="shared" ca="1" si="849"/>
        <v>-0.3845571967680177</v>
      </c>
      <c r="R6779" s="47">
        <f t="shared" ca="1" si="850"/>
        <v>-0.2042601498615404</v>
      </c>
      <c r="S6779" s="97">
        <f t="shared" ca="1" si="855"/>
        <v>-0.11819854620272413</v>
      </c>
      <c r="V6779">
        <v>6762</v>
      </c>
      <c r="W6779" s="46">
        <v>0.39148480830711702</v>
      </c>
    </row>
    <row r="6780" spans="10:23">
      <c r="J6780">
        <v>6763</v>
      </c>
      <c r="K6780" s="93">
        <f t="shared" ca="1" si="851"/>
        <v>-0.74814344930641752</v>
      </c>
      <c r="L6780" s="93">
        <f t="shared" ca="1" si="851"/>
        <v>0.27833407624418804</v>
      </c>
      <c r="M6780" s="93">
        <f t="shared" ca="1" si="852"/>
        <v>-0.74814344930641752</v>
      </c>
      <c r="N6780" s="101">
        <f t="shared" ca="1" si="848"/>
        <v>2.5957457939838724E-2</v>
      </c>
      <c r="O6780" s="46">
        <f t="shared" ca="1" si="853"/>
        <v>5.1722652564932081E-2</v>
      </c>
      <c r="P6780" s="46">
        <f t="shared" ca="1" si="854"/>
        <v>0.18600298212256702</v>
      </c>
      <c r="Q6780" s="47">
        <f t="shared" ca="1" si="849"/>
        <v>-0.2168380065503378</v>
      </c>
      <c r="R6780" s="47">
        <f t="shared" ca="1" si="850"/>
        <v>0.15361989604869203</v>
      </c>
      <c r="S6780" s="97">
        <f t="shared" ca="1" si="855"/>
        <v>0.10267127430681205</v>
      </c>
      <c r="V6780">
        <v>6763</v>
      </c>
      <c r="W6780" s="46">
        <v>0.28167901279747198</v>
      </c>
    </row>
    <row r="6781" spans="10:23">
      <c r="J6781">
        <v>6764</v>
      </c>
      <c r="K6781" s="93">
        <f t="shared" ca="1" si="851"/>
        <v>0.88596652883362903</v>
      </c>
      <c r="L6781" s="93">
        <f t="shared" ca="1" si="851"/>
        <v>-1.6864812593769143</v>
      </c>
      <c r="M6781" s="93">
        <f t="shared" ca="1" si="852"/>
        <v>0.88596652883362903</v>
      </c>
      <c r="N6781" s="101">
        <f t="shared" ca="1" si="848"/>
        <v>-1.3171672975941364</v>
      </c>
      <c r="O6781" s="46">
        <f t="shared" ca="1" si="853"/>
        <v>0.63831824890809674</v>
      </c>
      <c r="P6781" s="46">
        <f t="shared" ca="1" si="854"/>
        <v>0.47930078029414935</v>
      </c>
      <c r="Q6781" s="47">
        <f t="shared" ca="1" si="849"/>
        <v>0.95635318613599152</v>
      </c>
      <c r="R6781" s="47">
        <f t="shared" ca="1" si="850"/>
        <v>-6.355328963972659E-2</v>
      </c>
      <c r="S6781" s="97">
        <f t="shared" ca="1" si="855"/>
        <v>0.28738247963418506</v>
      </c>
      <c r="V6781">
        <v>6764</v>
      </c>
      <c r="W6781" s="46">
        <v>1.33234698360467</v>
      </c>
    </row>
    <row r="6782" spans="10:23">
      <c r="J6782">
        <v>6765</v>
      </c>
      <c r="K6782" s="93">
        <f t="shared" ca="1" si="851"/>
        <v>-0.36483742886792453</v>
      </c>
      <c r="L6782" s="93">
        <f t="shared" ca="1" si="851"/>
        <v>4.5960582997513946E-2</v>
      </c>
      <c r="M6782" s="93">
        <f t="shared" ca="1" si="852"/>
        <v>-0.36483742886792453</v>
      </c>
      <c r="N6782" s="101">
        <f t="shared" ca="1" si="848"/>
        <v>-7.2452030945369478E-2</v>
      </c>
      <c r="O6782" s="46">
        <f t="shared" ca="1" si="853"/>
        <v>0.18931781240659931</v>
      </c>
      <c r="P6782" s="46">
        <f t="shared" ca="1" si="854"/>
        <v>0.25480056204340062</v>
      </c>
      <c r="Q6782" s="47">
        <f t="shared" ca="1" si="849"/>
        <v>5.8352313132996658E-2</v>
      </c>
      <c r="R6782" s="47">
        <f t="shared" ca="1" si="850"/>
        <v>0.13770782078158622</v>
      </c>
      <c r="S6782" s="97">
        <f t="shared" ca="1" si="855"/>
        <v>0.16351281659409278</v>
      </c>
      <c r="V6782">
        <v>6765</v>
      </c>
      <c r="W6782" s="46">
        <v>0.25524992759939202</v>
      </c>
    </row>
    <row r="6783" spans="10:23">
      <c r="J6783">
        <v>6766</v>
      </c>
      <c r="K6783" s="93">
        <f t="shared" ca="1" si="851"/>
        <v>1.5575007987810647</v>
      </c>
      <c r="L6783" s="93">
        <f t="shared" ca="1" si="851"/>
        <v>-1.4347527515684917</v>
      </c>
      <c r="M6783" s="93">
        <f t="shared" ca="1" si="852"/>
        <v>1.5575007987810647</v>
      </c>
      <c r="N6783" s="101">
        <f t="shared" ca="1" si="848"/>
        <v>-0.864944768566557</v>
      </c>
      <c r="O6783" s="46">
        <f t="shared" ca="1" si="853"/>
        <v>0.8793785513444411</v>
      </c>
      <c r="P6783" s="46">
        <f t="shared" ca="1" si="854"/>
        <v>0.59983093151232159</v>
      </c>
      <c r="Q6783" s="47">
        <f t="shared" ca="1" si="849"/>
        <v>1.4384737910086802</v>
      </c>
      <c r="R6783" s="47">
        <f t="shared" ca="1" si="850"/>
        <v>9.5676969732764461E-3</v>
      </c>
      <c r="S6783" s="97">
        <f t="shared" ca="1" si="855"/>
        <v>0.44447312415885876</v>
      </c>
      <c r="V6783">
        <v>6766</v>
      </c>
      <c r="W6783" s="46">
        <v>0.87283534026329401</v>
      </c>
    </row>
    <row r="6784" spans="10:23">
      <c r="J6784">
        <v>6767</v>
      </c>
      <c r="K6784" s="93">
        <f t="shared" ca="1" si="851"/>
        <v>0.16949255800426435</v>
      </c>
      <c r="L6784" s="93">
        <f t="shared" ca="1" si="851"/>
        <v>0.74158371831421499</v>
      </c>
      <c r="M6784" s="93">
        <f t="shared" ca="1" si="852"/>
        <v>0.16949255800426435</v>
      </c>
      <c r="N6784" s="101">
        <f t="shared" ca="1" si="848"/>
        <v>0.75698549174058627</v>
      </c>
      <c r="O6784" s="46">
        <f t="shared" ca="1" si="853"/>
        <v>0.38112596576606977</v>
      </c>
      <c r="P6784" s="46">
        <f t="shared" ca="1" si="854"/>
        <v>0.3507046387231359</v>
      </c>
      <c r="Q6784" s="47">
        <f t="shared" ca="1" si="849"/>
        <v>0.44196861985193758</v>
      </c>
      <c r="R6784" s="47">
        <f t="shared" ca="1" si="850"/>
        <v>0.27182163886813138</v>
      </c>
      <c r="S6784" s="97">
        <f t="shared" ca="1" si="855"/>
        <v>0.32647380231710055</v>
      </c>
      <c r="V6784">
        <v>6767</v>
      </c>
      <c r="W6784" s="46">
        <v>1.15362303462866</v>
      </c>
    </row>
    <row r="6785" spans="10:23">
      <c r="J6785">
        <v>6768</v>
      </c>
      <c r="K6785" s="93">
        <f t="shared" ca="1" si="851"/>
        <v>-0.19117775148009689</v>
      </c>
      <c r="L6785" s="93">
        <f t="shared" ca="1" si="851"/>
        <v>-1.7622512830747128</v>
      </c>
      <c r="M6785" s="93">
        <f t="shared" ca="1" si="852"/>
        <v>-0.19117775148009689</v>
      </c>
      <c r="N6785" s="101">
        <f t="shared" ca="1" si="848"/>
        <v>-1.7315596286158375</v>
      </c>
      <c r="O6785" s="46">
        <f t="shared" ca="1" si="853"/>
        <v>0.25165633513811159</v>
      </c>
      <c r="P6785" s="46">
        <f t="shared" ca="1" si="854"/>
        <v>0.28596982340915678</v>
      </c>
      <c r="Q6785" s="47">
        <f t="shared" ca="1" si="849"/>
        <v>0.18302935859602126</v>
      </c>
      <c r="R6785" s="47">
        <f t="shared" ca="1" si="850"/>
        <v>-0.13055741735164117</v>
      </c>
      <c r="S6785" s="97">
        <f t="shared" ca="1" si="855"/>
        <v>6.0549458893235208E-2</v>
      </c>
      <c r="V6785">
        <v>6768</v>
      </c>
      <c r="W6785" s="46">
        <v>0.68477332853292205</v>
      </c>
    </row>
    <row r="6786" spans="10:23">
      <c r="J6786">
        <v>6769</v>
      </c>
      <c r="K6786" s="93">
        <f t="shared" ca="1" si="851"/>
        <v>1.3509070530266833</v>
      </c>
      <c r="L6786" s="93">
        <f t="shared" ca="1" si="851"/>
        <v>0.12321646080849827</v>
      </c>
      <c r="M6786" s="93">
        <f t="shared" ca="1" si="852"/>
        <v>1.3509070530266833</v>
      </c>
      <c r="N6786" s="101">
        <f t="shared" ca="1" si="848"/>
        <v>0.54643820359834594</v>
      </c>
      <c r="O6786" s="46">
        <f t="shared" ca="1" si="853"/>
        <v>0.80521770347452282</v>
      </c>
      <c r="P6786" s="46">
        <f t="shared" ca="1" si="854"/>
        <v>0.56275050757736245</v>
      </c>
      <c r="Q6786" s="47">
        <f t="shared" ca="1" si="849"/>
        <v>1.2901520952688437</v>
      </c>
      <c r="R6786" s="47">
        <f t="shared" ca="1" si="850"/>
        <v>0.23777772365064356</v>
      </c>
      <c r="S6786" s="97">
        <f t="shared" ca="1" si="855"/>
        <v>0.52149771356258323</v>
      </c>
      <c r="V6786">
        <v>6769</v>
      </c>
      <c r="W6786" s="46">
        <v>-3.61425610181542E-3</v>
      </c>
    </row>
    <row r="6787" spans="10:23">
      <c r="J6787">
        <v>6770</v>
      </c>
      <c r="K6787" s="93">
        <f t="shared" ca="1" si="851"/>
        <v>1.3795719059901255</v>
      </c>
      <c r="L6787" s="93">
        <f t="shared" ca="1" si="851"/>
        <v>1.447392651709724</v>
      </c>
      <c r="M6787" s="93">
        <f t="shared" ca="1" si="852"/>
        <v>1.3795719059901255</v>
      </c>
      <c r="N6787" s="101">
        <f t="shared" ca="1" si="848"/>
        <v>1.8109834546820611</v>
      </c>
      <c r="O6787" s="46">
        <f t="shared" ca="1" si="853"/>
        <v>0.81550751061303506</v>
      </c>
      <c r="P6787" s="46">
        <f t="shared" ca="1" si="854"/>
        <v>0.56789541114661857</v>
      </c>
      <c r="Q6787" s="47">
        <f t="shared" ca="1" si="849"/>
        <v>1.3107317095458682</v>
      </c>
      <c r="R6787" s="47">
        <f t="shared" ca="1" si="850"/>
        <v>0.44224519362578452</v>
      </c>
      <c r="S6787" s="97">
        <f t="shared" ca="1" si="855"/>
        <v>0.62887635211940984</v>
      </c>
      <c r="V6787">
        <v>6770</v>
      </c>
      <c r="W6787" s="46">
        <v>-0.10667439237654799</v>
      </c>
    </row>
    <row r="6788" spans="10:23">
      <c r="J6788">
        <v>6771</v>
      </c>
      <c r="K6788" s="93">
        <f t="shared" ca="1" si="851"/>
        <v>-1.0946526656316695</v>
      </c>
      <c r="L6788" s="93">
        <f t="shared" ca="1" si="851"/>
        <v>-1.0177553006166982</v>
      </c>
      <c r="M6788" s="93">
        <f t="shared" ca="1" si="852"/>
        <v>-1.0946526656316695</v>
      </c>
      <c r="N6788" s="101">
        <f t="shared" ca="1" si="848"/>
        <v>-1.3130407948914642</v>
      </c>
      <c r="O6788" s="46">
        <f t="shared" ca="1" si="853"/>
        <v>-7.2663577926155465E-2</v>
      </c>
      <c r="P6788" s="46">
        <f t="shared" ca="1" si="854"/>
        <v>0.12380986687702325</v>
      </c>
      <c r="Q6788" s="47">
        <f t="shared" ca="1" si="849"/>
        <v>-0.46561046753251289</v>
      </c>
      <c r="R6788" s="47">
        <f t="shared" ca="1" si="850"/>
        <v>-6.2886065144013292E-2</v>
      </c>
      <c r="S6788" s="97">
        <f t="shared" ca="1" si="855"/>
        <v>-6.7774821535084379E-2</v>
      </c>
      <c r="V6788">
        <v>6771</v>
      </c>
      <c r="W6788" s="46">
        <v>2.27832269156655</v>
      </c>
    </row>
    <row r="6789" spans="10:23">
      <c r="J6789">
        <v>6772</v>
      </c>
      <c r="K6789" s="93">
        <f t="shared" ca="1" si="851"/>
        <v>-0.63121739765653639</v>
      </c>
      <c r="L6789" s="93">
        <f t="shared" ca="1" si="851"/>
        <v>0.10869541928583631</v>
      </c>
      <c r="M6789" s="93">
        <f t="shared" ca="1" si="852"/>
        <v>-0.63121739765653639</v>
      </c>
      <c r="N6789" s="101">
        <f t="shared" ca="1" si="848"/>
        <v>-9.7688993288906095E-2</v>
      </c>
      <c r="O6789" s="46">
        <f t="shared" ca="1" si="853"/>
        <v>9.3695535610222147E-2</v>
      </c>
      <c r="P6789" s="46">
        <f t="shared" ca="1" si="854"/>
        <v>0.20698942364521206</v>
      </c>
      <c r="Q6789" s="47">
        <f t="shared" ca="1" si="849"/>
        <v>-0.13289224045975767</v>
      </c>
      <c r="R6789" s="47">
        <f t="shared" ca="1" si="850"/>
        <v>0.13362719350801211</v>
      </c>
      <c r="S6789" s="97">
        <f t="shared" ca="1" si="855"/>
        <v>0.11366136455911713</v>
      </c>
      <c r="V6789">
        <v>6772</v>
      </c>
      <c r="W6789" s="46">
        <v>0.426297271353267</v>
      </c>
    </row>
    <row r="6790" spans="10:23">
      <c r="J6790">
        <v>6773</v>
      </c>
      <c r="K6790" s="93">
        <f t="shared" ca="1" si="851"/>
        <v>-0.25757113849247698</v>
      </c>
      <c r="L6790" s="93">
        <f t="shared" ca="1" si="851"/>
        <v>-3.4427952372628738E-2</v>
      </c>
      <c r="M6790" s="93">
        <f t="shared" ca="1" si="852"/>
        <v>-0.25757113849247698</v>
      </c>
      <c r="N6790" s="101">
        <f t="shared" ca="1" si="848"/>
        <v>-0.11455396314178196</v>
      </c>
      <c r="O6790" s="46">
        <f t="shared" ca="1" si="853"/>
        <v>0.22782313604578475</v>
      </c>
      <c r="P6790" s="46">
        <f t="shared" ca="1" si="854"/>
        <v>0.27405322386299336</v>
      </c>
      <c r="Q6790" s="47">
        <f t="shared" ca="1" si="849"/>
        <v>0.13536296041136753</v>
      </c>
      <c r="R6790" s="47">
        <f t="shared" ca="1" si="850"/>
        <v>0.13090025454393051</v>
      </c>
      <c r="S6790" s="97">
        <f t="shared" ca="1" si="855"/>
        <v>0.17936169529485763</v>
      </c>
      <c r="V6790">
        <v>6773</v>
      </c>
      <c r="W6790" s="46">
        <v>-4.0413674083349699E-2</v>
      </c>
    </row>
    <row r="6791" spans="10:23">
      <c r="J6791">
        <v>6774</v>
      </c>
      <c r="K6791" s="93">
        <f t="shared" ca="1" si="851"/>
        <v>-1.5504748051802508</v>
      </c>
      <c r="L6791" s="93">
        <f t="shared" ca="1" si="851"/>
        <v>-0.73232339116977663</v>
      </c>
      <c r="M6791" s="93">
        <f t="shared" ca="1" si="852"/>
        <v>-1.5504748051802508</v>
      </c>
      <c r="N6791" s="101">
        <f t="shared" ca="1" si="848"/>
        <v>-1.1873892662913097</v>
      </c>
      <c r="O6791" s="46">
        <f t="shared" ca="1" si="853"/>
        <v>-0.23628981076958644</v>
      </c>
      <c r="P6791" s="46">
        <f t="shared" ca="1" si="854"/>
        <v>4.1996750455307763E-2</v>
      </c>
      <c r="Q6791" s="47">
        <f t="shared" ca="1" si="849"/>
        <v>-0.79286293321937484</v>
      </c>
      <c r="R6791" s="47">
        <f t="shared" ca="1" si="850"/>
        <v>-4.2569156651126316E-2</v>
      </c>
      <c r="S6791" s="97">
        <f t="shared" ca="1" si="855"/>
        <v>-0.13942948371035638</v>
      </c>
      <c r="V6791">
        <v>6774</v>
      </c>
      <c r="W6791" s="46">
        <v>0.92140696306487502</v>
      </c>
    </row>
    <row r="6792" spans="10:23">
      <c r="J6792">
        <v>6775</v>
      </c>
      <c r="K6792" s="93">
        <f t="shared" ca="1" si="851"/>
        <v>-1.4409762621719222</v>
      </c>
      <c r="L6792" s="93">
        <f t="shared" ca="1" si="851"/>
        <v>-1.7539659692710345</v>
      </c>
      <c r="M6792" s="93">
        <f t="shared" ca="1" si="852"/>
        <v>-1.4409762621719222</v>
      </c>
      <c r="N6792" s="101">
        <f t="shared" ca="1" si="848"/>
        <v>-2.1211684257950827</v>
      </c>
      <c r="O6792" s="46">
        <f t="shared" ca="1" si="853"/>
        <v>-0.19698317658099496</v>
      </c>
      <c r="P6792" s="46">
        <f t="shared" ca="1" si="854"/>
        <v>6.1650067549603504E-2</v>
      </c>
      <c r="Q6792" s="47">
        <f t="shared" ca="1" si="849"/>
        <v>-0.71424966484219188</v>
      </c>
      <c r="R6792" s="47">
        <f t="shared" ca="1" si="850"/>
        <v>-0.19355423377321845</v>
      </c>
      <c r="S6792" s="97">
        <f t="shared" ca="1" si="855"/>
        <v>-0.19526870517710671</v>
      </c>
      <c r="V6792">
        <v>6775</v>
      </c>
      <c r="W6792" s="46">
        <v>0.14446188928942599</v>
      </c>
    </row>
    <row r="6793" spans="10:23">
      <c r="J6793">
        <v>6776</v>
      </c>
      <c r="K6793" s="93">
        <f t="shared" ca="1" si="851"/>
        <v>0.63604937755188695</v>
      </c>
      <c r="L6793" s="93">
        <f t="shared" ca="1" si="851"/>
        <v>0.86068710411871907</v>
      </c>
      <c r="M6793" s="93">
        <f t="shared" ca="1" si="852"/>
        <v>0.63604937755188695</v>
      </c>
      <c r="N6793" s="101">
        <f t="shared" ca="1" si="848"/>
        <v>1.0182809446521583</v>
      </c>
      <c r="O6793" s="46">
        <f t="shared" ca="1" si="853"/>
        <v>0.54860562102281829</v>
      </c>
      <c r="P6793" s="46">
        <f t="shared" ca="1" si="854"/>
        <v>0.43444446635151013</v>
      </c>
      <c r="Q6793" s="47">
        <f t="shared" ca="1" si="849"/>
        <v>0.77692793036543473</v>
      </c>
      <c r="R6793" s="47">
        <f t="shared" ca="1" si="850"/>
        <v>0.31407115119444107</v>
      </c>
      <c r="S6793" s="97">
        <f t="shared" ca="1" si="855"/>
        <v>0.43133838610862968</v>
      </c>
      <c r="V6793">
        <v>6776</v>
      </c>
      <c r="W6793" s="46">
        <v>0.42796948857301198</v>
      </c>
    </row>
    <row r="6794" spans="10:23">
      <c r="J6794">
        <v>6777</v>
      </c>
      <c r="K6794" s="93">
        <f t="shared" ca="1" si="851"/>
        <v>-0.14682366022111368</v>
      </c>
      <c r="L6794" s="93">
        <f t="shared" ca="1" si="851"/>
        <v>1.0094017857732487</v>
      </c>
      <c r="M6794" s="93">
        <f t="shared" ca="1" si="852"/>
        <v>-0.14682366022111368</v>
      </c>
      <c r="N6794" s="101">
        <f t="shared" ca="1" si="848"/>
        <v>0.91030364547637954</v>
      </c>
      <c r="O6794" s="46">
        <f t="shared" ca="1" si="853"/>
        <v>0.26757809986653958</v>
      </c>
      <c r="P6794" s="46">
        <f t="shared" ca="1" si="854"/>
        <v>0.29393070577337077</v>
      </c>
      <c r="Q6794" s="47">
        <f t="shared" ca="1" si="849"/>
        <v>0.21487288805287719</v>
      </c>
      <c r="R6794" s="47">
        <f t="shared" ca="1" si="850"/>
        <v>0.29661203286055804</v>
      </c>
      <c r="S6794" s="97">
        <f t="shared" ca="1" si="855"/>
        <v>0.28209506636354881</v>
      </c>
      <c r="V6794">
        <v>6777</v>
      </c>
      <c r="W6794" s="46">
        <v>0.197324679060358</v>
      </c>
    </row>
    <row r="6795" spans="10:23">
      <c r="J6795">
        <v>6778</v>
      </c>
      <c r="K6795" s="93">
        <f t="shared" ca="1" si="851"/>
        <v>-1.4728530582089927</v>
      </c>
      <c r="L6795" s="93">
        <f t="shared" ca="1" si="851"/>
        <v>1.0222660233197385</v>
      </c>
      <c r="M6795" s="93">
        <f t="shared" ca="1" si="852"/>
        <v>-1.4728530582089927</v>
      </c>
      <c r="N6795" s="101">
        <f t="shared" ca="1" si="848"/>
        <v>0.50079291662273206</v>
      </c>
      <c r="O6795" s="46">
        <f t="shared" ca="1" si="853"/>
        <v>-0.20842597322933176</v>
      </c>
      <c r="P6795" s="46">
        <f t="shared" ca="1" si="854"/>
        <v>5.5928669225435101E-2</v>
      </c>
      <c r="Q6795" s="47">
        <f t="shared" ca="1" si="849"/>
        <v>-0.73713525813886549</v>
      </c>
      <c r="R6795" s="47">
        <f t="shared" ca="1" si="850"/>
        <v>0.23039722355687889</v>
      </c>
      <c r="S6795" s="97">
        <f t="shared" ca="1" si="855"/>
        <v>1.0985625163773563E-2</v>
      </c>
      <c r="V6795">
        <v>6778</v>
      </c>
      <c r="W6795" s="46">
        <v>0.19819646252001599</v>
      </c>
    </row>
    <row r="6796" spans="10:23">
      <c r="J6796">
        <v>6779</v>
      </c>
      <c r="K6796" s="93">
        <f t="shared" ca="1" si="851"/>
        <v>0.2749130464340136</v>
      </c>
      <c r="L6796" s="93">
        <f t="shared" ca="1" si="851"/>
        <v>2.1881159877126994</v>
      </c>
      <c r="M6796" s="93">
        <f t="shared" ca="1" si="852"/>
        <v>0.2749130464340136</v>
      </c>
      <c r="N6796" s="101">
        <f t="shared" ca="1" si="848"/>
        <v>2.1619444978045563</v>
      </c>
      <c r="O6796" s="46">
        <f t="shared" ca="1" si="853"/>
        <v>0.41896870285505211</v>
      </c>
      <c r="P6796" s="46">
        <f t="shared" ca="1" si="854"/>
        <v>0.36962600726762707</v>
      </c>
      <c r="Q6796" s="47">
        <f t="shared" ca="1" si="849"/>
        <v>0.51765409402990226</v>
      </c>
      <c r="R6796" s="47">
        <f t="shared" ca="1" si="850"/>
        <v>0.49899295847294561</v>
      </c>
      <c r="S6796" s="97">
        <f t="shared" ca="1" si="855"/>
        <v>0.45898083066399886</v>
      </c>
      <c r="V6796">
        <v>6779</v>
      </c>
      <c r="W6796" s="46">
        <v>-0.16495983826740901</v>
      </c>
    </row>
    <row r="6797" spans="10:23">
      <c r="J6797">
        <v>6780</v>
      </c>
      <c r="K6797" s="93">
        <f t="shared" ca="1" si="851"/>
        <v>1.7824157686448834</v>
      </c>
      <c r="L6797" s="93">
        <f t="shared" ca="1" si="851"/>
        <v>-0.52844037838227043</v>
      </c>
      <c r="M6797" s="93">
        <f t="shared" ca="1" si="852"/>
        <v>1.7824157686448834</v>
      </c>
      <c r="N6797" s="101">
        <f t="shared" ca="1" si="848"/>
        <v>6.5842761766771507E-2</v>
      </c>
      <c r="O6797" s="46">
        <f t="shared" ca="1" si="853"/>
        <v>0.96011615936268468</v>
      </c>
      <c r="P6797" s="46">
        <f t="shared" ca="1" si="854"/>
        <v>0.64019973552144327</v>
      </c>
      <c r="Q6797" s="47">
        <f t="shared" ca="1" si="849"/>
        <v>1.5999490070451674</v>
      </c>
      <c r="R6797" s="47">
        <f t="shared" ca="1" si="850"/>
        <v>0.16006905012656603</v>
      </c>
      <c r="S6797" s="97">
        <f t="shared" ca="1" si="855"/>
        <v>0.5600926047446253</v>
      </c>
      <c r="V6797">
        <v>6780</v>
      </c>
      <c r="W6797" s="46">
        <v>0.63628813824735198</v>
      </c>
    </row>
    <row r="6798" spans="10:23">
      <c r="J6798">
        <v>6781</v>
      </c>
      <c r="K6798" s="93">
        <f t="shared" ca="1" si="851"/>
        <v>-0.68034761393247478</v>
      </c>
      <c r="L6798" s="93">
        <f t="shared" ca="1" si="851"/>
        <v>0.92525672425270955</v>
      </c>
      <c r="M6798" s="93">
        <f t="shared" ca="1" si="852"/>
        <v>-0.68034761393247478</v>
      </c>
      <c r="N6798" s="101">
        <f t="shared" ca="1" si="848"/>
        <v>0.66085454112613051</v>
      </c>
      <c r="O6798" s="46">
        <f t="shared" ca="1" si="853"/>
        <v>7.6059287805374076E-2</v>
      </c>
      <c r="P6798" s="46">
        <f t="shared" ca="1" si="854"/>
        <v>0.19817129974278802</v>
      </c>
      <c r="Q6798" s="47">
        <f t="shared" ca="1" si="849"/>
        <v>-0.16816473606945381</v>
      </c>
      <c r="R6798" s="47">
        <f t="shared" ca="1" si="850"/>
        <v>0.25627798612688069</v>
      </c>
      <c r="S6798" s="97">
        <f t="shared" ca="1" si="855"/>
        <v>0.16616863696612738</v>
      </c>
      <c r="V6798">
        <v>6781</v>
      </c>
      <c r="W6798" s="46">
        <v>0.86729711306438695</v>
      </c>
    </row>
    <row r="6799" spans="10:23">
      <c r="J6799">
        <v>6782</v>
      </c>
      <c r="K6799" s="93">
        <f t="shared" ca="1" si="851"/>
        <v>-0.67345386656700101</v>
      </c>
      <c r="L6799" s="93">
        <f t="shared" ca="1" si="851"/>
        <v>-1.0092877290472664</v>
      </c>
      <c r="M6799" s="93">
        <f t="shared" ca="1" si="852"/>
        <v>-0.67345386656700101</v>
      </c>
      <c r="N6799" s="101">
        <f t="shared" ca="1" si="848"/>
        <v>-1.1710621655252313</v>
      </c>
      <c r="O6799" s="46">
        <f t="shared" ca="1" si="853"/>
        <v>7.8533932658526456E-2</v>
      </c>
      <c r="P6799" s="46">
        <f t="shared" ca="1" si="854"/>
        <v>0.19940862216936422</v>
      </c>
      <c r="Q6799" s="47">
        <f t="shared" ca="1" si="849"/>
        <v>-0.16321544636314905</v>
      </c>
      <c r="R6799" s="47">
        <f t="shared" ca="1" si="850"/>
        <v>-3.9929187078817013E-2</v>
      </c>
      <c r="S6799" s="97">
        <f t="shared" ca="1" si="855"/>
        <v>1.9302372789854721E-2</v>
      </c>
      <c r="V6799">
        <v>6782</v>
      </c>
      <c r="W6799" s="46">
        <v>0.65118360893435101</v>
      </c>
    </row>
    <row r="6800" spans="10:23">
      <c r="J6800">
        <v>6783</v>
      </c>
      <c r="K6800" s="93">
        <f t="shared" ca="1" si="851"/>
        <v>-7.0855170757869693E-2</v>
      </c>
      <c r="L6800" s="93">
        <f t="shared" ca="1" si="851"/>
        <v>-0.44539964550047206</v>
      </c>
      <c r="M6800" s="93">
        <f t="shared" ca="1" si="852"/>
        <v>-7.0855170757869693E-2</v>
      </c>
      <c r="N6800" s="101">
        <f t="shared" ca="1" si="848"/>
        <v>-0.44480944976042008</v>
      </c>
      <c r="O6800" s="46">
        <f t="shared" ca="1" si="853"/>
        <v>0.2948484684317586</v>
      </c>
      <c r="P6800" s="46">
        <f t="shared" ca="1" si="854"/>
        <v>0.30756589005598028</v>
      </c>
      <c r="Q6800" s="47">
        <f t="shared" ca="1" si="849"/>
        <v>0.26941362518331519</v>
      </c>
      <c r="R6800" s="47">
        <f t="shared" ca="1" si="850"/>
        <v>7.750042267832366E-2</v>
      </c>
      <c r="S6800" s="97">
        <f t="shared" ca="1" si="855"/>
        <v>0.18617444555504115</v>
      </c>
      <c r="V6800">
        <v>6783</v>
      </c>
      <c r="W6800" s="46">
        <v>0.80864421246833895</v>
      </c>
    </row>
    <row r="6801" spans="10:23">
      <c r="J6801">
        <v>6784</v>
      </c>
      <c r="K6801" s="93">
        <f t="shared" ca="1" si="851"/>
        <v>0.79595301780719474</v>
      </c>
      <c r="L6801" s="93">
        <f t="shared" ca="1" si="851"/>
        <v>2.6813746541636103</v>
      </c>
      <c r="M6801" s="93">
        <f t="shared" ca="1" si="852"/>
        <v>0.79595301780719474</v>
      </c>
      <c r="N6801" s="101">
        <f t="shared" ca="1" si="848"/>
        <v>2.7952971466015413</v>
      </c>
      <c r="O6801" s="46">
        <f t="shared" ca="1" si="853"/>
        <v>0.60600614636552963</v>
      </c>
      <c r="P6801" s="46">
        <f t="shared" ca="1" si="854"/>
        <v>0.4631447290228658</v>
      </c>
      <c r="Q6801" s="47">
        <f t="shared" ca="1" si="849"/>
        <v>0.89172898105085729</v>
      </c>
      <c r="R6801" s="47">
        <f t="shared" ca="1" si="850"/>
        <v>0.60140132510956223</v>
      </c>
      <c r="S6801" s="97">
        <f t="shared" ca="1" si="855"/>
        <v>0.60370373573754588</v>
      </c>
      <c r="V6801">
        <v>6784</v>
      </c>
      <c r="W6801" s="46">
        <v>0.136663837770619</v>
      </c>
    </row>
    <row r="6802" spans="10:23">
      <c r="J6802">
        <v>6785</v>
      </c>
      <c r="K6802" s="93">
        <f t="shared" ca="1" si="851"/>
        <v>-0.10505291405412678</v>
      </c>
      <c r="L6802" s="93">
        <f t="shared" ca="1" si="851"/>
        <v>-1.8997848535464885</v>
      </c>
      <c r="M6802" s="93">
        <f t="shared" ca="1" si="852"/>
        <v>-0.10505291405412678</v>
      </c>
      <c r="N6802" s="101">
        <f t="shared" ref="N6802:N6865" ca="1" si="856">$N$2*K6802+SQRT(1-$N$2^2)*L6802</f>
        <v>-1.834563264197467</v>
      </c>
      <c r="O6802" s="46">
        <f t="shared" ca="1" si="853"/>
        <v>0.2825725225708251</v>
      </c>
      <c r="P6802" s="46">
        <f t="shared" ca="1" si="854"/>
        <v>0.30142791712551353</v>
      </c>
      <c r="Q6802" s="47">
        <f t="shared" ref="Q6802:Q6865" ca="1" si="857">$K$2+K6802*$S$3</f>
        <v>0.24486173346144824</v>
      </c>
      <c r="R6802" s="47">
        <f t="shared" ref="R6802:R6865" ca="1" si="858">$L$2+$L$3*N6802</f>
        <v>-0.14721233163609876</v>
      </c>
      <c r="S6802" s="97">
        <f t="shared" ca="1" si="855"/>
        <v>6.7680095467363172E-2</v>
      </c>
      <c r="V6802">
        <v>6785</v>
      </c>
      <c r="W6802" s="46">
        <v>0.44648373001033997</v>
      </c>
    </row>
    <row r="6803" spans="10:23">
      <c r="J6803">
        <v>6786</v>
      </c>
      <c r="K6803" s="93">
        <f t="shared" ref="K6803:L6866" ca="1" si="859">_xlfn.NORM.S.INV(RAND())</f>
        <v>-1.385213135512569</v>
      </c>
      <c r="L6803" s="93">
        <f t="shared" ca="1" si="859"/>
        <v>0.13006681211917795</v>
      </c>
      <c r="M6803" s="93">
        <f t="shared" ref="M6803:M6866" ca="1" si="860">K6803</f>
        <v>-1.385213135512569</v>
      </c>
      <c r="N6803" s="101">
        <f t="shared" ca="1" si="856"/>
        <v>-0.31721469452793444</v>
      </c>
      <c r="O6803" s="46">
        <f t="shared" ref="O6803:O6866" ca="1" si="861">$K$2+K6803*$K$3</f>
        <v>-0.17696591643677018</v>
      </c>
      <c r="P6803" s="46">
        <f t="shared" ref="P6803:P6866" ca="1" si="862">$K$2+K6803*$R$3</f>
        <v>7.1658697621715894E-2</v>
      </c>
      <c r="Q6803" s="47">
        <f t="shared" ca="1" si="857"/>
        <v>-0.67421514455374232</v>
      </c>
      <c r="R6803" s="47">
        <f t="shared" ca="1" si="858"/>
        <v>9.8131536323426888E-2</v>
      </c>
      <c r="S6803" s="97">
        <f t="shared" ref="S6803:S6866" ca="1" si="863">AVERAGE(R6803,O6803)</f>
        <v>-3.9417190056671644E-2</v>
      </c>
      <c r="V6803">
        <v>6786</v>
      </c>
      <c r="W6803" s="46">
        <v>0.213001129506143</v>
      </c>
    </row>
    <row r="6804" spans="10:23">
      <c r="J6804">
        <v>6787</v>
      </c>
      <c r="K6804" s="93">
        <f t="shared" ca="1" si="859"/>
        <v>0.18038136029888105</v>
      </c>
      <c r="L6804" s="93">
        <f t="shared" ca="1" si="859"/>
        <v>1.8157758807334594</v>
      </c>
      <c r="M6804" s="93">
        <f t="shared" ca="1" si="860"/>
        <v>0.18038136029888105</v>
      </c>
      <c r="N6804" s="101">
        <f t="shared" ca="1" si="856"/>
        <v>1.7788719052125563</v>
      </c>
      <c r="O6804" s="46">
        <f t="shared" ca="1" si="861"/>
        <v>0.38503471337848177</v>
      </c>
      <c r="P6804" s="46">
        <f t="shared" ca="1" si="862"/>
        <v>0.35265901252934184</v>
      </c>
      <c r="Q6804" s="47">
        <f t="shared" ca="1" si="857"/>
        <v>0.44978611507676158</v>
      </c>
      <c r="R6804" s="47">
        <f t="shared" ca="1" si="858"/>
        <v>0.43705299724421232</v>
      </c>
      <c r="S6804" s="97">
        <f t="shared" ca="1" si="863"/>
        <v>0.41104385531134702</v>
      </c>
      <c r="V6804">
        <v>6787</v>
      </c>
      <c r="W6804" s="46">
        <v>-0.38866601872504403</v>
      </c>
    </row>
    <row r="6805" spans="10:23">
      <c r="J6805">
        <v>6788</v>
      </c>
      <c r="K6805" s="93">
        <f t="shared" ca="1" si="859"/>
        <v>2.0486958052879922</v>
      </c>
      <c r="L6805" s="93">
        <f t="shared" ca="1" si="859"/>
        <v>-0.86532207190571753</v>
      </c>
      <c r="M6805" s="93">
        <f t="shared" ca="1" si="860"/>
        <v>2.0486958052879922</v>
      </c>
      <c r="N6805" s="101">
        <f t="shared" ca="1" si="856"/>
        <v>-0.16886608299147454</v>
      </c>
      <c r="O6805" s="46">
        <f t="shared" ca="1" si="861"/>
        <v>1.0557025635695365</v>
      </c>
      <c r="P6805" s="46">
        <f t="shared" ca="1" si="862"/>
        <v>0.68799293762486924</v>
      </c>
      <c r="Q6805" s="47">
        <f t="shared" ca="1" si="857"/>
        <v>1.7911218154588708</v>
      </c>
      <c r="R6805" s="47">
        <f t="shared" ca="1" si="858"/>
        <v>0.12211839266501692</v>
      </c>
      <c r="S6805" s="97">
        <f t="shared" ca="1" si="863"/>
        <v>0.5889104781172767</v>
      </c>
      <c r="V6805">
        <v>6788</v>
      </c>
      <c r="W6805" s="46">
        <v>0.58727580365750398</v>
      </c>
    </row>
    <row r="6806" spans="10:23">
      <c r="J6806">
        <v>6789</v>
      </c>
      <c r="K6806" s="93">
        <f t="shared" ca="1" si="859"/>
        <v>-1.3823634496490047</v>
      </c>
      <c r="L6806" s="93">
        <f t="shared" ca="1" si="859"/>
        <v>0.57487373850076795</v>
      </c>
      <c r="M6806" s="93">
        <f t="shared" ca="1" si="860"/>
        <v>-1.3823634496490047</v>
      </c>
      <c r="N6806" s="101">
        <f t="shared" ca="1" si="856"/>
        <v>0.10540553839493894</v>
      </c>
      <c r="O6806" s="46">
        <f t="shared" ca="1" si="861"/>
        <v>-0.17594296620643696</v>
      </c>
      <c r="P6806" s="46">
        <f t="shared" ca="1" si="862"/>
        <v>7.2170172736882504E-2</v>
      </c>
      <c r="Q6806" s="47">
        <f t="shared" ca="1" si="857"/>
        <v>-0.67216924409307588</v>
      </c>
      <c r="R6806" s="47">
        <f t="shared" ca="1" si="858"/>
        <v>0.16646605397867847</v>
      </c>
      <c r="S6806" s="97">
        <f t="shared" ca="1" si="863"/>
        <v>-4.7384561138792414E-3</v>
      </c>
      <c r="V6806">
        <v>6789</v>
      </c>
      <c r="W6806" s="46">
        <v>2.10196789708521E-2</v>
      </c>
    </row>
    <row r="6807" spans="10:23">
      <c r="J6807">
        <v>6790</v>
      </c>
      <c r="K6807" s="93">
        <f t="shared" ca="1" si="859"/>
        <v>-1.438069886754141</v>
      </c>
      <c r="L6807" s="93">
        <f t="shared" ca="1" si="859"/>
        <v>-1.6155004273605134</v>
      </c>
      <c r="M6807" s="93">
        <f t="shared" ca="1" si="860"/>
        <v>-1.438069886754141</v>
      </c>
      <c r="N6807" s="101">
        <f t="shared" ca="1" si="856"/>
        <v>-1.9889672807837695</v>
      </c>
      <c r="O6807" s="46">
        <f t="shared" ca="1" si="861"/>
        <v>-0.19593987653130607</v>
      </c>
      <c r="P6807" s="46">
        <f t="shared" ca="1" si="862"/>
        <v>6.2171717574447949E-2</v>
      </c>
      <c r="Q6807" s="47">
        <f t="shared" ca="1" si="857"/>
        <v>-0.7121630647428141</v>
      </c>
      <c r="R6807" s="47">
        <f t="shared" ca="1" si="858"/>
        <v>-0.17217830149628766</v>
      </c>
      <c r="S6807" s="97">
        <f t="shared" ca="1" si="863"/>
        <v>-0.18405908901379686</v>
      </c>
      <c r="V6807">
        <v>6790</v>
      </c>
      <c r="W6807" s="46">
        <v>0.29181822071847602</v>
      </c>
    </row>
    <row r="6808" spans="10:23">
      <c r="J6808">
        <v>6791</v>
      </c>
      <c r="K6808" s="93">
        <f t="shared" ca="1" si="859"/>
        <v>0.92280061352665532</v>
      </c>
      <c r="L6808" s="93">
        <f t="shared" ca="1" si="859"/>
        <v>0.78122468760316754</v>
      </c>
      <c r="M6808" s="93">
        <f t="shared" ca="1" si="860"/>
        <v>0.92280061352665532</v>
      </c>
      <c r="N6808" s="101">
        <f t="shared" ca="1" si="856"/>
        <v>1.0341372893697582</v>
      </c>
      <c r="O6808" s="46">
        <f t="shared" ca="1" si="861"/>
        <v>0.65154056084872469</v>
      </c>
      <c r="P6808" s="46">
        <f t="shared" ca="1" si="862"/>
        <v>0.48591193626446333</v>
      </c>
      <c r="Q6808" s="47">
        <f t="shared" ca="1" si="857"/>
        <v>0.98279781001724742</v>
      </c>
      <c r="R6808" s="47">
        <f t="shared" ca="1" si="858"/>
        <v>0.31663500304923453</v>
      </c>
      <c r="S6808" s="97">
        <f t="shared" ca="1" si="863"/>
        <v>0.48408778194897961</v>
      </c>
      <c r="V6808">
        <v>6791</v>
      </c>
      <c r="W6808" s="46">
        <v>0.121508685882812</v>
      </c>
    </row>
    <row r="6809" spans="10:23">
      <c r="J6809">
        <v>6792</v>
      </c>
      <c r="K6809" s="93">
        <f t="shared" ca="1" si="859"/>
        <v>-0.82656094425833126</v>
      </c>
      <c r="L6809" s="93">
        <f t="shared" ca="1" si="859"/>
        <v>-0.23016221336557274</v>
      </c>
      <c r="M6809" s="93">
        <f t="shared" ca="1" si="860"/>
        <v>-0.82656094425833126</v>
      </c>
      <c r="N6809" s="101">
        <f t="shared" ca="1" si="856"/>
        <v>-0.48107784807534459</v>
      </c>
      <c r="O6809" s="46">
        <f t="shared" ca="1" si="861"/>
        <v>2.3573165792070139E-2</v>
      </c>
      <c r="P6809" s="46">
        <f t="shared" ca="1" si="862"/>
        <v>0.17192823873613605</v>
      </c>
      <c r="Q6809" s="47">
        <f t="shared" ca="1" si="857"/>
        <v>-0.27313698009606169</v>
      </c>
      <c r="R6809" s="47">
        <f t="shared" ca="1" si="858"/>
        <v>7.1636095057664759E-2</v>
      </c>
      <c r="S6809" s="97">
        <f t="shared" ca="1" si="863"/>
        <v>4.7604630424867449E-2</v>
      </c>
      <c r="V6809">
        <v>6792</v>
      </c>
      <c r="W6809" s="46">
        <v>0.159903792725616</v>
      </c>
    </row>
    <row r="6810" spans="10:23">
      <c r="J6810">
        <v>6793</v>
      </c>
      <c r="K6810" s="93">
        <f t="shared" ca="1" si="859"/>
        <v>-3.8906914520470096E-3</v>
      </c>
      <c r="L6810" s="93">
        <f t="shared" ca="1" si="859"/>
        <v>-1.8901021002310181</v>
      </c>
      <c r="M6810" s="93">
        <f t="shared" ca="1" si="860"/>
        <v>-3.8906914520470096E-3</v>
      </c>
      <c r="N6810" s="101">
        <f t="shared" ca="1" si="856"/>
        <v>-1.7932113523413926</v>
      </c>
      <c r="O6810" s="46">
        <f t="shared" ca="1" si="861"/>
        <v>0.31888667222323075</v>
      </c>
      <c r="P6810" s="46">
        <f t="shared" ca="1" si="862"/>
        <v>0.31958499195171636</v>
      </c>
      <c r="Q6810" s="47">
        <f t="shared" ca="1" si="857"/>
        <v>0.31749003276625953</v>
      </c>
      <c r="R6810" s="47">
        <f t="shared" ca="1" si="858"/>
        <v>-0.14052603805459152</v>
      </c>
      <c r="S6810" s="97">
        <f t="shared" ca="1" si="863"/>
        <v>8.9180317084319616E-2</v>
      </c>
      <c r="V6810">
        <v>6793</v>
      </c>
      <c r="W6810" s="46">
        <v>0.24731085424388299</v>
      </c>
    </row>
    <row r="6811" spans="10:23">
      <c r="J6811">
        <v>6794</v>
      </c>
      <c r="K6811" s="93">
        <f t="shared" ca="1" si="859"/>
        <v>-0.11164603932336191</v>
      </c>
      <c r="L6811" s="93">
        <f t="shared" ca="1" si="859"/>
        <v>0.11281526211938071</v>
      </c>
      <c r="M6811" s="93">
        <f t="shared" ca="1" si="860"/>
        <v>-0.11164603932336191</v>
      </c>
      <c r="N6811" s="101">
        <f t="shared" ca="1" si="856"/>
        <v>7.1452308256088837E-2</v>
      </c>
      <c r="O6811" s="46">
        <f t="shared" ca="1" si="861"/>
        <v>0.2802057918728863</v>
      </c>
      <c r="P6811" s="46">
        <f t="shared" ca="1" si="862"/>
        <v>0.30024455177654413</v>
      </c>
      <c r="Q6811" s="47">
        <f t="shared" ca="1" si="857"/>
        <v>0.24012827206557064</v>
      </c>
      <c r="R6811" s="47">
        <f t="shared" ca="1" si="858"/>
        <v>0.16097607166446332</v>
      </c>
      <c r="S6811" s="97">
        <f t="shared" ca="1" si="863"/>
        <v>0.22059093176867481</v>
      </c>
      <c r="V6811">
        <v>6794</v>
      </c>
      <c r="W6811" s="46">
        <v>0.13655474885899599</v>
      </c>
    </row>
    <row r="6812" spans="10:23">
      <c r="J6812">
        <v>6795</v>
      </c>
      <c r="K6812" s="93">
        <f t="shared" ca="1" si="859"/>
        <v>-1.2201626304755282</v>
      </c>
      <c r="L6812" s="93">
        <f t="shared" ca="1" si="859"/>
        <v>-0.54893286353096549</v>
      </c>
      <c r="M6812" s="93">
        <f t="shared" ca="1" si="860"/>
        <v>-1.2201626304755282</v>
      </c>
      <c r="N6812" s="101">
        <f t="shared" ca="1" si="856"/>
        <v>-0.90847310851101326</v>
      </c>
      <c r="O6812" s="46">
        <f t="shared" ca="1" si="861"/>
        <v>-0.11771782375995893</v>
      </c>
      <c r="P6812" s="46">
        <f t="shared" ca="1" si="862"/>
        <v>0.10128274396012152</v>
      </c>
      <c r="Q6812" s="47">
        <f t="shared" ca="1" si="857"/>
        <v>-0.55571895920011982</v>
      </c>
      <c r="R6812" s="47">
        <f t="shared" ca="1" si="858"/>
        <v>2.5294913155244347E-3</v>
      </c>
      <c r="S6812" s="97">
        <f t="shared" ca="1" si="863"/>
        <v>-5.7594166222217247E-2</v>
      </c>
      <c r="V6812">
        <v>6795</v>
      </c>
      <c r="W6812" s="46">
        <v>0.27354869610556198</v>
      </c>
    </row>
    <row r="6813" spans="10:23">
      <c r="J6813">
        <v>6796</v>
      </c>
      <c r="K6813" s="93">
        <f t="shared" ca="1" si="859"/>
        <v>0.6764906749807772</v>
      </c>
      <c r="L6813" s="93">
        <f t="shared" ca="1" si="859"/>
        <v>0.75558526074762744</v>
      </c>
      <c r="M6813" s="93">
        <f t="shared" ca="1" si="860"/>
        <v>0.6764906749807772</v>
      </c>
      <c r="N6813" s="101">
        <f t="shared" ca="1" si="856"/>
        <v>0.93149689373214339</v>
      </c>
      <c r="O6813" s="46">
        <f t="shared" ca="1" si="861"/>
        <v>0.56312281221529392</v>
      </c>
      <c r="P6813" s="46">
        <f t="shared" ca="1" si="862"/>
        <v>0.44170306194774794</v>
      </c>
      <c r="Q6813" s="47">
        <f t="shared" ca="1" si="857"/>
        <v>0.80596231275038588</v>
      </c>
      <c r="R6813" s="47">
        <f t="shared" ca="1" si="858"/>
        <v>0.30003882193568004</v>
      </c>
      <c r="S6813" s="97">
        <f t="shared" ca="1" si="863"/>
        <v>0.43158081707548701</v>
      </c>
      <c r="V6813">
        <v>6796</v>
      </c>
      <c r="W6813" s="46">
        <v>0.17221884390136299</v>
      </c>
    </row>
    <row r="6814" spans="10:23">
      <c r="J6814">
        <v>6797</v>
      </c>
      <c r="K6814" s="93">
        <f t="shared" ca="1" si="859"/>
        <v>-1.5973311521307076</v>
      </c>
      <c r="L6814" s="93">
        <f t="shared" ca="1" si="859"/>
        <v>-0.49068247560110162</v>
      </c>
      <c r="M6814" s="93">
        <f t="shared" ca="1" si="860"/>
        <v>-1.5973311521307076</v>
      </c>
      <c r="N6814" s="101">
        <f t="shared" ca="1" si="856"/>
        <v>-0.97319494615138158</v>
      </c>
      <c r="O6814" s="46">
        <f t="shared" ca="1" si="861"/>
        <v>-0.25310980890285162</v>
      </c>
      <c r="P6814" s="46">
        <f t="shared" ca="1" si="862"/>
        <v>3.3586751388675173E-2</v>
      </c>
      <c r="Q6814" s="47">
        <f t="shared" ca="1" si="857"/>
        <v>-0.8265029294859052</v>
      </c>
      <c r="R6814" s="47">
        <f t="shared" ca="1" si="858"/>
        <v>-7.9355437499481762E-3</v>
      </c>
      <c r="S6814" s="97">
        <f t="shared" ca="1" si="863"/>
        <v>-0.13052267632639991</v>
      </c>
      <c r="V6814">
        <v>6797</v>
      </c>
      <c r="W6814" s="46">
        <v>0.352320622911241</v>
      </c>
    </row>
    <row r="6815" spans="10:23">
      <c r="J6815">
        <v>6798</v>
      </c>
      <c r="K6815" s="93">
        <f t="shared" ca="1" si="859"/>
        <v>-0.39038574800733422</v>
      </c>
      <c r="L6815" s="93">
        <f t="shared" ca="1" si="859"/>
        <v>1.0202126882534792E-2</v>
      </c>
      <c r="M6815" s="93">
        <f t="shared" ca="1" si="860"/>
        <v>-0.39038574800733422</v>
      </c>
      <c r="N6815" s="101">
        <f t="shared" ca="1" si="856"/>
        <v>-0.11447896065096569</v>
      </c>
      <c r="O6815" s="46">
        <f t="shared" ca="1" si="861"/>
        <v>0.18014674576994291</v>
      </c>
      <c r="P6815" s="46">
        <f t="shared" ca="1" si="862"/>
        <v>0.25021502872507245</v>
      </c>
      <c r="Q6815" s="47">
        <f t="shared" ca="1" si="857"/>
        <v>4.0010179859683859E-2</v>
      </c>
      <c r="R6815" s="47">
        <f t="shared" ca="1" si="858"/>
        <v>0.13091238188340365</v>
      </c>
      <c r="S6815" s="97">
        <f t="shared" ca="1" si="863"/>
        <v>0.15552956382667327</v>
      </c>
      <c r="V6815">
        <v>6798</v>
      </c>
      <c r="W6815" s="46">
        <v>0.52877751348967506</v>
      </c>
    </row>
    <row r="6816" spans="10:23">
      <c r="J6816">
        <v>6799</v>
      </c>
      <c r="K6816" s="93">
        <f t="shared" ca="1" si="859"/>
        <v>1.5078612969840415</v>
      </c>
      <c r="L6816" s="93">
        <f t="shared" ca="1" si="859"/>
        <v>-0.88154655022636008</v>
      </c>
      <c r="M6816" s="93">
        <f t="shared" ca="1" si="860"/>
        <v>1.5078612969840415</v>
      </c>
      <c r="N6816" s="101">
        <f t="shared" ca="1" si="856"/>
        <v>-0.35624574464100489</v>
      </c>
      <c r="O6816" s="46">
        <f t="shared" ca="1" si="861"/>
        <v>0.86155948558489837</v>
      </c>
      <c r="P6816" s="46">
        <f t="shared" ca="1" si="862"/>
        <v>0.59092139863255011</v>
      </c>
      <c r="Q6816" s="47">
        <f t="shared" ca="1" si="857"/>
        <v>1.4028356594895948</v>
      </c>
      <c r="R6816" s="47">
        <f t="shared" ca="1" si="858"/>
        <v>9.1820508655375388E-2</v>
      </c>
      <c r="S6816" s="97">
        <f t="shared" ca="1" si="863"/>
        <v>0.47668999712013688</v>
      </c>
      <c r="V6816">
        <v>6799</v>
      </c>
      <c r="W6816" s="46">
        <v>1.9487027387249301</v>
      </c>
    </row>
    <row r="6817" spans="10:23">
      <c r="J6817">
        <v>6800</v>
      </c>
      <c r="K6817" s="93">
        <f t="shared" ca="1" si="859"/>
        <v>-0.29571828051999033</v>
      </c>
      <c r="L6817" s="93">
        <f t="shared" ca="1" si="859"/>
        <v>1.1338394532488636</v>
      </c>
      <c r="M6817" s="93">
        <f t="shared" ca="1" si="860"/>
        <v>-0.29571828051999033</v>
      </c>
      <c r="N6817" s="101">
        <f t="shared" ca="1" si="856"/>
        <v>0.98092907648621686</v>
      </c>
      <c r="O6817" s="46">
        <f t="shared" ca="1" si="861"/>
        <v>0.21412947660684897</v>
      </c>
      <c r="P6817" s="46">
        <f t="shared" ca="1" si="862"/>
        <v>0.26720639414352548</v>
      </c>
      <c r="Q6817" s="47">
        <f t="shared" ca="1" si="857"/>
        <v>0.10797564153349598</v>
      </c>
      <c r="R6817" s="47">
        <f t="shared" ca="1" si="858"/>
        <v>0.30803163463606564</v>
      </c>
      <c r="S6817" s="97">
        <f t="shared" ca="1" si="863"/>
        <v>0.26108055562145732</v>
      </c>
      <c r="V6817">
        <v>6800</v>
      </c>
      <c r="W6817" s="46">
        <v>0.31004892559029101</v>
      </c>
    </row>
    <row r="6818" spans="10:23">
      <c r="J6818">
        <v>6801</v>
      </c>
      <c r="K6818" s="93">
        <f t="shared" ca="1" si="859"/>
        <v>-0.79819688457700622</v>
      </c>
      <c r="L6818" s="93">
        <f t="shared" ca="1" si="859"/>
        <v>1.651967257361026</v>
      </c>
      <c r="M6818" s="93">
        <f t="shared" ca="1" si="860"/>
        <v>-0.79819688457700622</v>
      </c>
      <c r="N6818" s="101">
        <f t="shared" ca="1" si="856"/>
        <v>1.3123578683904631</v>
      </c>
      <c r="O6818" s="46">
        <f t="shared" ca="1" si="861"/>
        <v>3.3754997324864366E-2</v>
      </c>
      <c r="P6818" s="46">
        <f t="shared" ca="1" si="862"/>
        <v>0.17701915450253317</v>
      </c>
      <c r="Q6818" s="47">
        <f t="shared" ca="1" si="857"/>
        <v>-0.25277331703047323</v>
      </c>
      <c r="R6818" s="47">
        <f t="shared" ca="1" si="858"/>
        <v>0.36162118115447051</v>
      </c>
      <c r="S6818" s="97">
        <f t="shared" ca="1" si="863"/>
        <v>0.19768808923966744</v>
      </c>
      <c r="V6818">
        <v>6801</v>
      </c>
      <c r="W6818" s="46">
        <v>0.26944673797600199</v>
      </c>
    </row>
    <row r="6819" spans="10:23">
      <c r="J6819">
        <v>6802</v>
      </c>
      <c r="K6819" s="93">
        <f t="shared" ca="1" si="859"/>
        <v>-0.19735089453387206</v>
      </c>
      <c r="L6819" s="93">
        <f t="shared" ca="1" si="859"/>
        <v>0.38827184684751298</v>
      </c>
      <c r="M6819" s="93">
        <f t="shared" ca="1" si="860"/>
        <v>-0.19735089453387206</v>
      </c>
      <c r="N6819" s="101">
        <f t="shared" ca="1" si="856"/>
        <v>0.3053519986838546</v>
      </c>
      <c r="O6819" s="46">
        <f t="shared" ca="1" si="861"/>
        <v>0.24944036523438301</v>
      </c>
      <c r="P6819" s="46">
        <f t="shared" ca="1" si="862"/>
        <v>0.28486183845729252</v>
      </c>
      <c r="Q6819" s="47">
        <f t="shared" ca="1" si="857"/>
        <v>0.17859741878856408</v>
      </c>
      <c r="R6819" s="47">
        <f t="shared" ca="1" si="858"/>
        <v>0.1987958949477725</v>
      </c>
      <c r="S6819" s="97">
        <f t="shared" ca="1" si="863"/>
        <v>0.22411813009107776</v>
      </c>
      <c r="V6819">
        <v>6802</v>
      </c>
      <c r="W6819" s="46">
        <v>0.33947003856125801</v>
      </c>
    </row>
    <row r="6820" spans="10:23">
      <c r="J6820">
        <v>6803</v>
      </c>
      <c r="K6820" s="93">
        <f t="shared" ca="1" si="859"/>
        <v>0.46702971819574968</v>
      </c>
      <c r="L6820" s="93">
        <f t="shared" ca="1" si="859"/>
        <v>-1.0149196818425223</v>
      </c>
      <c r="M6820" s="93">
        <f t="shared" ca="1" si="860"/>
        <v>0.46702971819574968</v>
      </c>
      <c r="N6820" s="101">
        <f t="shared" ca="1" si="856"/>
        <v>-0.81370236015671671</v>
      </c>
      <c r="O6820" s="46">
        <f t="shared" ca="1" si="861"/>
        <v>0.48793272311506514</v>
      </c>
      <c r="P6820" s="46">
        <f t="shared" ca="1" si="862"/>
        <v>0.40410801739763358</v>
      </c>
      <c r="Q6820" s="47">
        <f t="shared" ca="1" si="857"/>
        <v>0.65558213454992831</v>
      </c>
      <c r="R6820" s="47">
        <f t="shared" ca="1" si="858"/>
        <v>1.785320956684619E-2</v>
      </c>
      <c r="S6820" s="97">
        <f t="shared" ca="1" si="863"/>
        <v>0.25289296634095565</v>
      </c>
      <c r="V6820">
        <v>6803</v>
      </c>
      <c r="W6820" s="46">
        <v>0.24103960513286199</v>
      </c>
    </row>
    <row r="6821" spans="10:23">
      <c r="J6821">
        <v>6804</v>
      </c>
      <c r="K6821" s="93">
        <f t="shared" ca="1" si="859"/>
        <v>1.3459387069272732</v>
      </c>
      <c r="L6821" s="93">
        <f t="shared" ca="1" si="859"/>
        <v>-1.5793878541525395</v>
      </c>
      <c r="M6821" s="93">
        <f t="shared" ca="1" si="860"/>
        <v>1.3459387069272732</v>
      </c>
      <c r="N6821" s="101">
        <f t="shared" ca="1" si="856"/>
        <v>-1.0693523690606941</v>
      </c>
      <c r="O6821" s="46">
        <f t="shared" ca="1" si="861"/>
        <v>0.80343421889759137</v>
      </c>
      <c r="P6821" s="46">
        <f t="shared" ca="1" si="862"/>
        <v>0.56185876528889667</v>
      </c>
      <c r="Q6821" s="47">
        <f t="shared" ca="1" si="857"/>
        <v>1.2865851261149808</v>
      </c>
      <c r="R6821" s="47">
        <f t="shared" ca="1" si="858"/>
        <v>-2.348347686246216E-2</v>
      </c>
      <c r="S6821" s="97">
        <f t="shared" ca="1" si="863"/>
        <v>0.38997537101756463</v>
      </c>
      <c r="V6821">
        <v>6804</v>
      </c>
      <c r="W6821" s="46">
        <v>0.25141304085948402</v>
      </c>
    </row>
    <row r="6822" spans="10:23">
      <c r="J6822">
        <v>6805</v>
      </c>
      <c r="K6822" s="93">
        <f t="shared" ca="1" si="859"/>
        <v>-1.085090606277159</v>
      </c>
      <c r="L6822" s="93">
        <f t="shared" ca="1" si="859"/>
        <v>1.0256668034401473</v>
      </c>
      <c r="M6822" s="93">
        <f t="shared" ca="1" si="860"/>
        <v>-1.085090606277159</v>
      </c>
      <c r="N6822" s="101">
        <f t="shared" ca="1" si="856"/>
        <v>0.62733429771156013</v>
      </c>
      <c r="O6822" s="46">
        <f t="shared" ca="1" si="861"/>
        <v>-6.9231090526676919E-2</v>
      </c>
      <c r="P6822" s="46">
        <f t="shared" ca="1" si="862"/>
        <v>0.12552611057676252</v>
      </c>
      <c r="Q6822" s="47">
        <f t="shared" ca="1" si="857"/>
        <v>-0.4587454927335558</v>
      </c>
      <c r="R6822" s="47">
        <f t="shared" ca="1" si="858"/>
        <v>0.2508580145141176</v>
      </c>
      <c r="S6822" s="97">
        <f t="shared" ca="1" si="863"/>
        <v>9.081346199372034E-2</v>
      </c>
      <c r="V6822">
        <v>6805</v>
      </c>
      <c r="W6822" s="46">
        <v>0.391499282197173</v>
      </c>
    </row>
    <row r="6823" spans="10:23">
      <c r="J6823">
        <v>6806</v>
      </c>
      <c r="K6823" s="93">
        <f t="shared" ca="1" si="859"/>
        <v>0.16166796096946209</v>
      </c>
      <c r="L6823" s="93">
        <f t="shared" ca="1" si="859"/>
        <v>-0.31979904001384518</v>
      </c>
      <c r="M6823" s="93">
        <f t="shared" ca="1" si="860"/>
        <v>0.16166796096946209</v>
      </c>
      <c r="N6823" s="101">
        <f t="shared" ca="1" si="856"/>
        <v>-0.25178205504805817</v>
      </c>
      <c r="O6823" s="46">
        <f t="shared" ca="1" si="861"/>
        <v>0.37831717429843614</v>
      </c>
      <c r="P6823" s="46">
        <f t="shared" ca="1" si="862"/>
        <v>0.34930024298931905</v>
      </c>
      <c r="Q6823" s="47">
        <f t="shared" ca="1" si="857"/>
        <v>0.43635103691667027</v>
      </c>
      <c r="R6823" s="47">
        <f t="shared" ca="1" si="858"/>
        <v>0.10871150270800677</v>
      </c>
      <c r="S6823" s="97">
        <f t="shared" ca="1" si="863"/>
        <v>0.24351433850322146</v>
      </c>
      <c r="V6823">
        <v>6806</v>
      </c>
      <c r="W6823" s="46">
        <v>0.87773628492447597</v>
      </c>
    </row>
    <row r="6824" spans="10:23">
      <c r="J6824">
        <v>6807</v>
      </c>
      <c r="K6824" s="93">
        <f t="shared" ca="1" si="859"/>
        <v>1.6089519845629201</v>
      </c>
      <c r="L6824" s="93">
        <f t="shared" ca="1" si="859"/>
        <v>-0.62840239447106705</v>
      </c>
      <c r="M6824" s="93">
        <f t="shared" ca="1" si="860"/>
        <v>1.6089519845629201</v>
      </c>
      <c r="N6824" s="101">
        <f t="shared" ca="1" si="856"/>
        <v>-8.4094919902583443E-2</v>
      </c>
      <c r="O6824" s="46">
        <f t="shared" ca="1" si="861"/>
        <v>0.89784795634778281</v>
      </c>
      <c r="P6824" s="46">
        <f t="shared" ca="1" si="862"/>
        <v>0.60906563401399239</v>
      </c>
      <c r="Q6824" s="47">
        <f t="shared" ca="1" si="857"/>
        <v>1.4754126010153636</v>
      </c>
      <c r="R6824" s="47">
        <f t="shared" ca="1" si="858"/>
        <v>0.13582525307889398</v>
      </c>
      <c r="S6824" s="97">
        <f t="shared" ca="1" si="863"/>
        <v>0.51683660471333837</v>
      </c>
      <c r="V6824">
        <v>6807</v>
      </c>
      <c r="W6824" s="46">
        <v>1.12950480595461</v>
      </c>
    </row>
    <row r="6825" spans="10:23">
      <c r="J6825">
        <v>6808</v>
      </c>
      <c r="K6825" s="93">
        <f t="shared" ca="1" si="859"/>
        <v>-1.6268487259793036</v>
      </c>
      <c r="L6825" s="93">
        <f t="shared" ca="1" si="859"/>
        <v>0.48397677572386583</v>
      </c>
      <c r="M6825" s="93">
        <f t="shared" ca="1" si="860"/>
        <v>-1.6268487259793036</v>
      </c>
      <c r="N6825" s="101">
        <f t="shared" ca="1" si="856"/>
        <v>-5.8524146433597268E-2</v>
      </c>
      <c r="O6825" s="46">
        <f t="shared" ca="1" si="861"/>
        <v>-0.26370571680742749</v>
      </c>
      <c r="P6825" s="46">
        <f t="shared" ca="1" si="862"/>
        <v>2.8288797436387236E-2</v>
      </c>
      <c r="Q6825" s="47">
        <f t="shared" ca="1" si="857"/>
        <v>-0.84769474529505695</v>
      </c>
      <c r="R6825" s="47">
        <f t="shared" ca="1" si="858"/>
        <v>0.13995985510442874</v>
      </c>
      <c r="S6825" s="97">
        <f t="shared" ca="1" si="863"/>
        <v>-6.1872930851499378E-2</v>
      </c>
      <c r="V6825">
        <v>6808</v>
      </c>
      <c r="W6825" s="46">
        <v>1.16985179275925</v>
      </c>
    </row>
    <row r="6826" spans="10:23">
      <c r="J6826">
        <v>6809</v>
      </c>
      <c r="K6826" s="93">
        <f t="shared" ca="1" si="859"/>
        <v>0.43771182480381204</v>
      </c>
      <c r="L6826" s="93">
        <f t="shared" ca="1" si="859"/>
        <v>0.24071667977369204</v>
      </c>
      <c r="M6826" s="93">
        <f t="shared" ca="1" si="860"/>
        <v>0.43771182480381204</v>
      </c>
      <c r="N6826" s="101">
        <f t="shared" ca="1" si="856"/>
        <v>0.36742161695705455</v>
      </c>
      <c r="O6826" s="46">
        <f t="shared" ca="1" si="861"/>
        <v>0.47740849439862121</v>
      </c>
      <c r="P6826" s="46">
        <f t="shared" ca="1" si="862"/>
        <v>0.39884590303941159</v>
      </c>
      <c r="Q6826" s="47">
        <f t="shared" ca="1" si="857"/>
        <v>0.63453367711704045</v>
      </c>
      <c r="R6826" s="47">
        <f t="shared" ca="1" si="858"/>
        <v>0.20883208606055997</v>
      </c>
      <c r="S6826" s="97">
        <f t="shared" ca="1" si="863"/>
        <v>0.34312029022959056</v>
      </c>
      <c r="V6826">
        <v>6809</v>
      </c>
      <c r="W6826" s="46">
        <v>-0.40121374880219601</v>
      </c>
    </row>
    <row r="6827" spans="10:23">
      <c r="J6827">
        <v>6810</v>
      </c>
      <c r="K6827" s="93">
        <f t="shared" ca="1" si="859"/>
        <v>1.2289401440112557</v>
      </c>
      <c r="L6827" s="93">
        <f t="shared" ca="1" si="859"/>
        <v>7.3282946230026041E-2</v>
      </c>
      <c r="M6827" s="93">
        <f t="shared" ca="1" si="860"/>
        <v>1.2289401440112557</v>
      </c>
      <c r="N6827" s="101">
        <f t="shared" ca="1" si="856"/>
        <v>0.46030886467339316</v>
      </c>
      <c r="O6827" s="46">
        <f t="shared" ca="1" si="861"/>
        <v>0.76143530652136882</v>
      </c>
      <c r="P6827" s="46">
        <f t="shared" ca="1" si="862"/>
        <v>0.54085930910078539</v>
      </c>
      <c r="Q6827" s="47">
        <f t="shared" ca="1" si="857"/>
        <v>1.2025873013625357</v>
      </c>
      <c r="R6827" s="47">
        <f t="shared" ca="1" si="858"/>
        <v>0.22385125640439502</v>
      </c>
      <c r="S6827" s="97">
        <f t="shared" ca="1" si="863"/>
        <v>0.49264328146288194</v>
      </c>
      <c r="V6827">
        <v>6810</v>
      </c>
      <c r="W6827" s="46">
        <v>0.226830518477069</v>
      </c>
    </row>
    <row r="6828" spans="10:23">
      <c r="J6828">
        <v>6811</v>
      </c>
      <c r="K6828" s="93">
        <f t="shared" ca="1" si="859"/>
        <v>0.32935647606291452</v>
      </c>
      <c r="L6828" s="93">
        <f t="shared" ca="1" si="859"/>
        <v>-0.23875494572709949</v>
      </c>
      <c r="M6828" s="93">
        <f t="shared" ca="1" si="860"/>
        <v>0.32935647606291452</v>
      </c>
      <c r="N6828" s="101">
        <f t="shared" ca="1" si="856"/>
        <v>-0.12161680209311626</v>
      </c>
      <c r="O6828" s="46">
        <f t="shared" ca="1" si="861"/>
        <v>0.43851223205281292</v>
      </c>
      <c r="P6828" s="46">
        <f t="shared" ca="1" si="862"/>
        <v>0.37939777186650742</v>
      </c>
      <c r="Q6828" s="47">
        <f t="shared" ca="1" si="857"/>
        <v>0.55674115242542388</v>
      </c>
      <c r="R6828" s="47">
        <f t="shared" ca="1" si="858"/>
        <v>0.12975824652959997</v>
      </c>
      <c r="S6828" s="97">
        <f t="shared" ca="1" si="863"/>
        <v>0.28413523929120643</v>
      </c>
      <c r="V6828">
        <v>6811</v>
      </c>
      <c r="W6828" s="46">
        <v>1.19492474507505</v>
      </c>
    </row>
    <row r="6829" spans="10:23">
      <c r="J6829">
        <v>6812</v>
      </c>
      <c r="K6829" s="93">
        <f t="shared" ca="1" si="859"/>
        <v>-0.12030364127638114</v>
      </c>
      <c r="L6829" s="93">
        <f t="shared" ca="1" si="859"/>
        <v>0.1098507610208935</v>
      </c>
      <c r="M6829" s="93">
        <f t="shared" ca="1" si="860"/>
        <v>-0.12030364127638114</v>
      </c>
      <c r="N6829" s="101">
        <f t="shared" ca="1" si="856"/>
        <v>6.5888402960849093E-2</v>
      </c>
      <c r="O6829" s="46">
        <f t="shared" ca="1" si="861"/>
        <v>0.27709797706943379</v>
      </c>
      <c r="P6829" s="46">
        <f t="shared" ca="1" si="862"/>
        <v>0.2986906443748179</v>
      </c>
      <c r="Q6829" s="47">
        <f t="shared" ca="1" si="857"/>
        <v>0.23391264245866566</v>
      </c>
      <c r="R6829" s="47">
        <f t="shared" ca="1" si="858"/>
        <v>0.16007642996486893</v>
      </c>
      <c r="S6829" s="97">
        <f t="shared" ca="1" si="863"/>
        <v>0.21858720351715136</v>
      </c>
      <c r="V6829">
        <v>6812</v>
      </c>
      <c r="W6829" s="46">
        <v>0.91254552415134804</v>
      </c>
    </row>
    <row r="6830" spans="10:23">
      <c r="J6830">
        <v>6813</v>
      </c>
      <c r="K6830" s="93">
        <f t="shared" ca="1" si="859"/>
        <v>-0.95575624154190419</v>
      </c>
      <c r="L6830" s="93">
        <f t="shared" ca="1" si="859"/>
        <v>0.40961015099394971</v>
      </c>
      <c r="M6830" s="93">
        <f t="shared" ca="1" si="860"/>
        <v>-0.95575624154190419</v>
      </c>
      <c r="N6830" s="101">
        <f t="shared" ca="1" si="856"/>
        <v>8.4392571983219089E-2</v>
      </c>
      <c r="O6830" s="46">
        <f t="shared" ca="1" si="861"/>
        <v>-2.2804001882439306E-2</v>
      </c>
      <c r="P6830" s="46">
        <f t="shared" ca="1" si="862"/>
        <v>0.14873965489888133</v>
      </c>
      <c r="Q6830" s="47">
        <f t="shared" ca="1" si="857"/>
        <v>-0.36589131544508058</v>
      </c>
      <c r="R6830" s="47">
        <f t="shared" ca="1" si="858"/>
        <v>0.1630684151237661</v>
      </c>
      <c r="S6830" s="97">
        <f t="shared" ca="1" si="863"/>
        <v>7.0132206620663398E-2</v>
      </c>
      <c r="V6830">
        <v>6813</v>
      </c>
      <c r="W6830" s="46">
        <v>0.481269019491537</v>
      </c>
    </row>
    <row r="6831" spans="10:23">
      <c r="J6831">
        <v>6814</v>
      </c>
      <c r="K6831" s="93">
        <f t="shared" ca="1" si="859"/>
        <v>1.5093524962314462</v>
      </c>
      <c r="L6831" s="93">
        <f t="shared" ca="1" si="859"/>
        <v>-1.8786828000570126</v>
      </c>
      <c r="M6831" s="93">
        <f t="shared" ca="1" si="860"/>
        <v>1.5093524962314462</v>
      </c>
      <c r="N6831" s="101">
        <f t="shared" ca="1" si="856"/>
        <v>-1.3011396246190579</v>
      </c>
      <c r="O6831" s="46">
        <f t="shared" ca="1" si="861"/>
        <v>0.86209478059166011</v>
      </c>
      <c r="P6831" s="46">
        <f t="shared" ca="1" si="862"/>
        <v>0.59118904613593104</v>
      </c>
      <c r="Q6831" s="47">
        <f t="shared" ca="1" si="857"/>
        <v>1.4039062495031183</v>
      </c>
      <c r="R6831" s="47">
        <f t="shared" ca="1" si="858"/>
        <v>-6.096173529242685E-2</v>
      </c>
      <c r="S6831" s="97">
        <f t="shared" ca="1" si="863"/>
        <v>0.40056652264961662</v>
      </c>
      <c r="V6831">
        <v>6814</v>
      </c>
      <c r="W6831" s="46">
        <v>4.8347481138399699E-2</v>
      </c>
    </row>
    <row r="6832" spans="10:23">
      <c r="J6832">
        <v>6815</v>
      </c>
      <c r="K6832" s="93">
        <f t="shared" ca="1" si="859"/>
        <v>0.72495453615080108</v>
      </c>
      <c r="L6832" s="93">
        <f t="shared" ca="1" si="859"/>
        <v>-0.34646800139105516</v>
      </c>
      <c r="M6832" s="93">
        <f t="shared" ca="1" si="860"/>
        <v>0.72495453615080108</v>
      </c>
      <c r="N6832" s="101">
        <f t="shared" ca="1" si="856"/>
        <v>-9.7928681511224691E-2</v>
      </c>
      <c r="O6832" s="46">
        <f t="shared" ca="1" si="861"/>
        <v>0.58051985887948487</v>
      </c>
      <c r="P6832" s="46">
        <f t="shared" ca="1" si="862"/>
        <v>0.45040158527984342</v>
      </c>
      <c r="Q6832" s="47">
        <f t="shared" ca="1" si="857"/>
        <v>0.84075640607876789</v>
      </c>
      <c r="R6832" s="47">
        <f t="shared" ca="1" si="858"/>
        <v>0.13358843772259571</v>
      </c>
      <c r="S6832" s="97">
        <f t="shared" ca="1" si="863"/>
        <v>0.35705414830104032</v>
      </c>
      <c r="V6832">
        <v>6815</v>
      </c>
      <c r="W6832" s="46">
        <v>-0.134023130147019</v>
      </c>
    </row>
    <row r="6833" spans="10:23">
      <c r="J6833">
        <v>6816</v>
      </c>
      <c r="K6833" s="93">
        <f t="shared" ca="1" si="859"/>
        <v>2.3551786356194047</v>
      </c>
      <c r="L6833" s="93">
        <f t="shared" ca="1" si="859"/>
        <v>0.89964220192646494</v>
      </c>
      <c r="M6833" s="93">
        <f t="shared" ca="1" si="860"/>
        <v>2.3551786356194047</v>
      </c>
      <c r="N6833" s="101">
        <f t="shared" ca="1" si="856"/>
        <v>1.6019352883362985</v>
      </c>
      <c r="O6833" s="46">
        <f t="shared" ca="1" si="861"/>
        <v>1.1657205434069915</v>
      </c>
      <c r="P6833" s="46">
        <f t="shared" ca="1" si="862"/>
        <v>0.74300192754359673</v>
      </c>
      <c r="Q6833" s="47">
        <f t="shared" ca="1" si="857"/>
        <v>2.011157775133781</v>
      </c>
      <c r="R6833" s="47">
        <f t="shared" ca="1" si="858"/>
        <v>0.40844367514391977</v>
      </c>
      <c r="S6833" s="97">
        <f t="shared" ca="1" si="863"/>
        <v>0.78708210927545563</v>
      </c>
      <c r="V6833">
        <v>6816</v>
      </c>
      <c r="W6833" s="46">
        <v>0.19786149091055799</v>
      </c>
    </row>
    <row r="6834" spans="10:23">
      <c r="J6834">
        <v>6817</v>
      </c>
      <c r="K6834" s="93">
        <f t="shared" ca="1" si="859"/>
        <v>-0.11665289890136459</v>
      </c>
      <c r="L6834" s="93">
        <f t="shared" ca="1" si="859"/>
        <v>-0.24059000088699178</v>
      </c>
      <c r="M6834" s="93">
        <f t="shared" ca="1" si="860"/>
        <v>-0.11665289890136459</v>
      </c>
      <c r="N6834" s="101">
        <f t="shared" ca="1" si="856"/>
        <v>-0.26519757388323789</v>
      </c>
      <c r="O6834" s="46">
        <f t="shared" ca="1" si="861"/>
        <v>0.27840848213287239</v>
      </c>
      <c r="P6834" s="46">
        <f t="shared" ca="1" si="862"/>
        <v>0.29934589690653718</v>
      </c>
      <c r="Q6834" s="47">
        <f t="shared" ca="1" si="857"/>
        <v>0.23653365258554288</v>
      </c>
      <c r="R6834" s="47">
        <f t="shared" ca="1" si="858"/>
        <v>0.10654231406704492</v>
      </c>
      <c r="S6834" s="97">
        <f t="shared" ca="1" si="863"/>
        <v>0.19247539809995867</v>
      </c>
      <c r="V6834">
        <v>6817</v>
      </c>
      <c r="W6834" s="46">
        <v>9.2132825028121701E-2</v>
      </c>
    </row>
    <row r="6835" spans="10:23">
      <c r="J6835">
        <v>6818</v>
      </c>
      <c r="K6835" s="93">
        <f t="shared" ca="1" si="859"/>
        <v>-1.6577096147626944</v>
      </c>
      <c r="L6835" s="93">
        <f t="shared" ca="1" si="859"/>
        <v>1.5598685243725841</v>
      </c>
      <c r="M6835" s="93">
        <f t="shared" ca="1" si="860"/>
        <v>-1.6577096147626944</v>
      </c>
      <c r="N6835" s="101">
        <f t="shared" ca="1" si="856"/>
        <v>0.95169627780987676</v>
      </c>
      <c r="O6835" s="46">
        <f t="shared" ca="1" si="861"/>
        <v>-0.27478383376512339</v>
      </c>
      <c r="P6835" s="46">
        <f t="shared" ca="1" si="862"/>
        <v>2.2749738957539289E-2</v>
      </c>
      <c r="Q6835" s="47">
        <f t="shared" ca="1" si="857"/>
        <v>-0.86985097921044874</v>
      </c>
      <c r="R6835" s="47">
        <f t="shared" ca="1" si="858"/>
        <v>0.30330491063744125</v>
      </c>
      <c r="S6835" s="97">
        <f t="shared" ca="1" si="863"/>
        <v>1.4260538436158932E-2</v>
      </c>
      <c r="V6835">
        <v>6818</v>
      </c>
      <c r="W6835" s="46">
        <v>0.27052251577955699</v>
      </c>
    </row>
    <row r="6836" spans="10:23">
      <c r="J6836">
        <v>6819</v>
      </c>
      <c r="K6836" s="93">
        <f t="shared" ca="1" si="859"/>
        <v>-2.8543566121735312E-2</v>
      </c>
      <c r="L6836" s="93">
        <f t="shared" ca="1" si="859"/>
        <v>0.18015417227512132</v>
      </c>
      <c r="M6836" s="93">
        <f t="shared" ca="1" si="860"/>
        <v>-2.8543566121735312E-2</v>
      </c>
      <c r="N6836" s="101">
        <f t="shared" ca="1" si="856"/>
        <v>0.16172364765272706</v>
      </c>
      <c r="O6836" s="46">
        <f t="shared" ca="1" si="861"/>
        <v>0.31003704281524008</v>
      </c>
      <c r="P6836" s="46">
        <f t="shared" ca="1" si="862"/>
        <v>0.31516017724772105</v>
      </c>
      <c r="Q6836" s="47">
        <f t="shared" ca="1" si="857"/>
        <v>0.29979077395027826</v>
      </c>
      <c r="R6836" s="47">
        <f t="shared" ca="1" si="858"/>
        <v>0.17557226927928157</v>
      </c>
      <c r="S6836" s="97">
        <f t="shared" ca="1" si="863"/>
        <v>0.24280465604726081</v>
      </c>
      <c r="V6836">
        <v>6819</v>
      </c>
      <c r="W6836" s="46">
        <v>7.3450430752556695E-2</v>
      </c>
    </row>
    <row r="6837" spans="10:23">
      <c r="J6837">
        <v>6820</v>
      </c>
      <c r="K6837" s="93">
        <f t="shared" ca="1" si="859"/>
        <v>0.39102586514186305</v>
      </c>
      <c r="L6837" s="93">
        <f t="shared" ca="1" si="859"/>
        <v>-0.19308986672244619</v>
      </c>
      <c r="M6837" s="93">
        <f t="shared" ca="1" si="860"/>
        <v>0.39102586514186305</v>
      </c>
      <c r="N6837" s="101">
        <f t="shared" ca="1" si="856"/>
        <v>-5.8710259207012921E-2</v>
      </c>
      <c r="O6837" s="46">
        <f t="shared" ca="1" si="861"/>
        <v>0.46064966010037861</v>
      </c>
      <c r="P6837" s="46">
        <f t="shared" ca="1" si="862"/>
        <v>0.39046648589029032</v>
      </c>
      <c r="Q6837" s="47">
        <f t="shared" ca="1" si="857"/>
        <v>0.60101600852055526</v>
      </c>
      <c r="R6837" s="47">
        <f t="shared" ca="1" si="858"/>
        <v>0.1399297620667318</v>
      </c>
      <c r="S6837" s="97">
        <f t="shared" ca="1" si="863"/>
        <v>0.30028971108355518</v>
      </c>
      <c r="V6837">
        <v>6820</v>
      </c>
      <c r="W6837" s="46">
        <v>-0.12637273092210899</v>
      </c>
    </row>
    <row r="6838" spans="10:23">
      <c r="J6838">
        <v>6821</v>
      </c>
      <c r="K6838" s="93">
        <f t="shared" ca="1" si="859"/>
        <v>0.90411552792135708</v>
      </c>
      <c r="L6838" s="93">
        <f t="shared" ca="1" si="859"/>
        <v>1.793179805671353</v>
      </c>
      <c r="M6838" s="93">
        <f t="shared" ca="1" si="860"/>
        <v>0.90411552792135708</v>
      </c>
      <c r="N6838" s="101">
        <f t="shared" ca="1" si="856"/>
        <v>1.9876126476087776</v>
      </c>
      <c r="O6838" s="46">
        <f t="shared" ca="1" si="861"/>
        <v>0.64483318553128222</v>
      </c>
      <c r="P6838" s="46">
        <f t="shared" ca="1" si="862"/>
        <v>0.48255824860574209</v>
      </c>
      <c r="Q6838" s="47">
        <f t="shared" ca="1" si="857"/>
        <v>0.96938305938236247</v>
      </c>
      <c r="R6838" s="47">
        <f t="shared" ca="1" si="858"/>
        <v>0.47080480758228493</v>
      </c>
      <c r="S6838" s="97">
        <f t="shared" ca="1" si="863"/>
        <v>0.55781899655678358</v>
      </c>
      <c r="V6838">
        <v>6821</v>
      </c>
      <c r="W6838" s="46">
        <v>0.37806829738108899</v>
      </c>
    </row>
    <row r="6839" spans="10:23">
      <c r="J6839">
        <v>6822</v>
      </c>
      <c r="K6839" s="93">
        <f t="shared" ca="1" si="859"/>
        <v>-8.4810987304063418E-2</v>
      </c>
      <c r="L6839" s="93">
        <f t="shared" ca="1" si="859"/>
        <v>-0.87475324590568226</v>
      </c>
      <c r="M6839" s="93">
        <f t="shared" ca="1" si="860"/>
        <v>-8.4810987304063418E-2</v>
      </c>
      <c r="N6839" s="101">
        <f t="shared" ca="1" si="856"/>
        <v>-0.85631064283138048</v>
      </c>
      <c r="O6839" s="46">
        <f t="shared" ca="1" si="861"/>
        <v>0.2898387563322779</v>
      </c>
      <c r="P6839" s="46">
        <f t="shared" ca="1" si="862"/>
        <v>0.30506103400623991</v>
      </c>
      <c r="Q6839" s="47">
        <f t="shared" ca="1" si="857"/>
        <v>0.25939420098435384</v>
      </c>
      <c r="R6839" s="47">
        <f t="shared" ca="1" si="858"/>
        <v>1.0963770259705574E-2</v>
      </c>
      <c r="S6839" s="97">
        <f t="shared" ca="1" si="863"/>
        <v>0.15040126329599174</v>
      </c>
      <c r="V6839">
        <v>6822</v>
      </c>
      <c r="W6839" s="46">
        <v>1.50798194351631E-2</v>
      </c>
    </row>
    <row r="6840" spans="10:23">
      <c r="J6840">
        <v>6823</v>
      </c>
      <c r="K6840" s="93">
        <f t="shared" ca="1" si="859"/>
        <v>6.9277597032234808E-2</v>
      </c>
      <c r="L6840" s="93">
        <f t="shared" ca="1" si="859"/>
        <v>0.36480159538599793</v>
      </c>
      <c r="M6840" s="93">
        <f t="shared" ca="1" si="860"/>
        <v>6.9277597032234808E-2</v>
      </c>
      <c r="N6840" s="101">
        <f t="shared" ca="1" si="856"/>
        <v>0.36789408961115955</v>
      </c>
      <c r="O6840" s="46">
        <f t="shared" ca="1" si="861"/>
        <v>0.34515185412102323</v>
      </c>
      <c r="P6840" s="46">
        <f t="shared" ca="1" si="862"/>
        <v>0.3327175829006126</v>
      </c>
      <c r="Q6840" s="47">
        <f t="shared" ca="1" si="857"/>
        <v>0.37002039656184449</v>
      </c>
      <c r="R6840" s="47">
        <f t="shared" ca="1" si="858"/>
        <v>0.20890848134031331</v>
      </c>
      <c r="S6840" s="97">
        <f t="shared" ca="1" si="863"/>
        <v>0.27703016773066824</v>
      </c>
      <c r="V6840">
        <v>6823</v>
      </c>
      <c r="W6840" s="46">
        <v>0.18008658387894999</v>
      </c>
    </row>
    <row r="6841" spans="10:23">
      <c r="J6841">
        <v>6824</v>
      </c>
      <c r="K6841" s="93">
        <f t="shared" ca="1" si="859"/>
        <v>2.2703852709697139</v>
      </c>
      <c r="L6841" s="93">
        <f t="shared" ca="1" si="859"/>
        <v>1.5374333357355909</v>
      </c>
      <c r="M6841" s="93">
        <f t="shared" ca="1" si="860"/>
        <v>2.2703852709697139</v>
      </c>
      <c r="N6841" s="101">
        <f t="shared" ca="1" si="856"/>
        <v>2.1796481476917928</v>
      </c>
      <c r="O6841" s="46">
        <f t="shared" ca="1" si="861"/>
        <v>1.135282314054006</v>
      </c>
      <c r="P6841" s="46">
        <f t="shared" ca="1" si="862"/>
        <v>0.727782812867104</v>
      </c>
      <c r="Q6841" s="47">
        <f t="shared" ca="1" si="857"/>
        <v>1.9502813164278101</v>
      </c>
      <c r="R6841" s="47">
        <f t="shared" ca="1" si="858"/>
        <v>0.5018555056998375</v>
      </c>
      <c r="S6841" s="97">
        <f t="shared" ca="1" si="863"/>
        <v>0.81856890987692177</v>
      </c>
      <c r="V6841">
        <v>6824</v>
      </c>
      <c r="W6841" s="46">
        <v>-0.49031644633947202</v>
      </c>
    </row>
    <row r="6842" spans="10:23">
      <c r="J6842">
        <v>6825</v>
      </c>
      <c r="K6842" s="93">
        <f t="shared" ca="1" si="859"/>
        <v>-1.9167928714799738</v>
      </c>
      <c r="L6842" s="93">
        <f t="shared" ca="1" si="859"/>
        <v>-1.2801189247150755</v>
      </c>
      <c r="M6842" s="93">
        <f t="shared" ca="1" si="860"/>
        <v>-1.9167928714799738</v>
      </c>
      <c r="N6842" s="101">
        <f t="shared" ca="1" si="856"/>
        <v>-1.8232423651307825</v>
      </c>
      <c r="O6842" s="46">
        <f t="shared" ca="1" si="861"/>
        <v>-0.36778681368057731</v>
      </c>
      <c r="P6842" s="46">
        <f t="shared" ca="1" si="862"/>
        <v>-2.3751751000187671E-2</v>
      </c>
      <c r="Q6842" s="47">
        <f t="shared" ca="1" si="857"/>
        <v>-1.0558569390413566</v>
      </c>
      <c r="R6842" s="47">
        <f t="shared" ca="1" si="858"/>
        <v>-0.14538182728046173</v>
      </c>
      <c r="S6842" s="97">
        <f t="shared" ca="1" si="863"/>
        <v>-0.25658432048051949</v>
      </c>
      <c r="V6842">
        <v>6825</v>
      </c>
      <c r="W6842" s="46">
        <v>0.66688869835667497</v>
      </c>
    </row>
    <row r="6843" spans="10:23">
      <c r="J6843">
        <v>6826</v>
      </c>
      <c r="K6843" s="93">
        <f t="shared" ca="1" si="859"/>
        <v>-0.65977592358070059</v>
      </c>
      <c r="L6843" s="93">
        <f t="shared" ca="1" si="859"/>
        <v>-0.91731418612010185</v>
      </c>
      <c r="M6843" s="93">
        <f t="shared" ca="1" si="860"/>
        <v>-0.65977592358070059</v>
      </c>
      <c r="N6843" s="101">
        <f t="shared" ca="1" si="856"/>
        <v>-1.0795137030029869</v>
      </c>
      <c r="O6843" s="46">
        <f t="shared" ca="1" si="861"/>
        <v>8.3443896632878434E-2</v>
      </c>
      <c r="P6843" s="46">
        <f t="shared" ca="1" si="862"/>
        <v>0.2018636041565402</v>
      </c>
      <c r="Q6843" s="47">
        <f t="shared" ca="1" si="857"/>
        <v>-0.1533955184144451</v>
      </c>
      <c r="R6843" s="47">
        <f t="shared" ca="1" si="858"/>
        <v>-2.5126488246177026E-2</v>
      </c>
      <c r="S6843" s="97">
        <f t="shared" ca="1" si="863"/>
        <v>2.9158704193350704E-2</v>
      </c>
      <c r="V6843">
        <v>6826</v>
      </c>
      <c r="W6843" s="46">
        <v>0.39012280368275598</v>
      </c>
    </row>
    <row r="6844" spans="10:23">
      <c r="J6844">
        <v>6827</v>
      </c>
      <c r="K6844" s="93">
        <f t="shared" ca="1" si="859"/>
        <v>-0.12393877063074987</v>
      </c>
      <c r="L6844" s="93">
        <f t="shared" ca="1" si="859"/>
        <v>-1.215633613609034</v>
      </c>
      <c r="M6844" s="93">
        <f t="shared" ca="1" si="860"/>
        <v>-0.12393877063074987</v>
      </c>
      <c r="N6844" s="101">
        <f t="shared" ca="1" si="856"/>
        <v>-1.1919371015080995</v>
      </c>
      <c r="O6844" s="46">
        <f t="shared" ca="1" si="861"/>
        <v>0.27579307660377633</v>
      </c>
      <c r="P6844" s="46">
        <f t="shared" ca="1" si="862"/>
        <v>0.29803819414198918</v>
      </c>
      <c r="Q6844" s="47">
        <f t="shared" ca="1" si="857"/>
        <v>0.2313028415273507</v>
      </c>
      <c r="R6844" s="47">
        <f t="shared" ca="1" si="858"/>
        <v>-4.3304507450035196E-2</v>
      </c>
      <c r="S6844" s="97">
        <f t="shared" ca="1" si="863"/>
        <v>0.11624428457687057</v>
      </c>
      <c r="V6844">
        <v>6827</v>
      </c>
      <c r="W6844" s="46">
        <v>0.77750454639387001</v>
      </c>
    </row>
    <row r="6845" spans="10:23">
      <c r="J6845">
        <v>6828</v>
      </c>
      <c r="K6845" s="93">
        <f t="shared" ca="1" si="859"/>
        <v>1.0211088114689137</v>
      </c>
      <c r="L6845" s="93">
        <f t="shared" ca="1" si="859"/>
        <v>-0.5682810802557301</v>
      </c>
      <c r="M6845" s="93">
        <f t="shared" ca="1" si="860"/>
        <v>1.0211088114689137</v>
      </c>
      <c r="N6845" s="101">
        <f t="shared" ca="1" si="856"/>
        <v>-0.21404222913806498</v>
      </c>
      <c r="O6845" s="46">
        <f t="shared" ca="1" si="861"/>
        <v>0.68683020277539475</v>
      </c>
      <c r="P6845" s="46">
        <f t="shared" ca="1" si="862"/>
        <v>0.50355675722779836</v>
      </c>
      <c r="Q6845" s="47">
        <f t="shared" ca="1" si="857"/>
        <v>1.0533770938705875</v>
      </c>
      <c r="R6845" s="47">
        <f t="shared" ca="1" si="858"/>
        <v>0.11481374911991293</v>
      </c>
      <c r="S6845" s="97">
        <f t="shared" ca="1" si="863"/>
        <v>0.40082197594765384</v>
      </c>
      <c r="V6845">
        <v>6828</v>
      </c>
      <c r="W6845" s="46">
        <v>1.1337202301257799E-2</v>
      </c>
    </row>
    <row r="6846" spans="10:23">
      <c r="J6846">
        <v>6829</v>
      </c>
      <c r="K6846" s="93">
        <f t="shared" ca="1" si="859"/>
        <v>-0.18942289144417138</v>
      </c>
      <c r="L6846" s="93">
        <f t="shared" ca="1" si="859"/>
        <v>-1.1661080513356246</v>
      </c>
      <c r="M6846" s="93">
        <f t="shared" ca="1" si="860"/>
        <v>-0.18942289144417138</v>
      </c>
      <c r="N6846" s="101">
        <f t="shared" ca="1" si="856"/>
        <v>-1.1658081679959722</v>
      </c>
      <c r="O6846" s="46">
        <f t="shared" ca="1" si="861"/>
        <v>0.25228627631896416</v>
      </c>
      <c r="P6846" s="46">
        <f t="shared" ca="1" si="862"/>
        <v>0.28628479399958306</v>
      </c>
      <c r="Q6846" s="47">
        <f t="shared" ca="1" si="857"/>
        <v>0.18428924095772639</v>
      </c>
      <c r="R6846" s="47">
        <f t="shared" ca="1" si="858"/>
        <v>-3.9079655137478714E-2</v>
      </c>
      <c r="S6846" s="97">
        <f t="shared" ca="1" si="863"/>
        <v>0.10660331059074273</v>
      </c>
      <c r="V6846">
        <v>6829</v>
      </c>
      <c r="W6846" s="46">
        <v>0.80500325940650597</v>
      </c>
    </row>
    <row r="6847" spans="10:23">
      <c r="J6847">
        <v>6830</v>
      </c>
      <c r="K6847" s="93">
        <f t="shared" ca="1" si="859"/>
        <v>-1.1572679523561866</v>
      </c>
      <c r="L6847" s="93">
        <f t="shared" ca="1" si="859"/>
        <v>6.8555347282913112E-2</v>
      </c>
      <c r="M6847" s="93">
        <f t="shared" ca="1" si="860"/>
        <v>-1.1572679523561866</v>
      </c>
      <c r="N6847" s="101">
        <f t="shared" ca="1" si="856"/>
        <v>-0.30304099834023862</v>
      </c>
      <c r="O6847" s="46">
        <f t="shared" ca="1" si="861"/>
        <v>-9.5140554352290796E-2</v>
      </c>
      <c r="P6847" s="46">
        <f t="shared" ca="1" si="862"/>
        <v>0.11257137866395558</v>
      </c>
      <c r="Q6847" s="47">
        <f t="shared" ca="1" si="857"/>
        <v>-0.51056442038478356</v>
      </c>
      <c r="R6847" s="47">
        <f t="shared" ca="1" si="858"/>
        <v>0.10042331654814469</v>
      </c>
      <c r="S6847" s="97">
        <f t="shared" ca="1" si="863"/>
        <v>2.6413810979269495E-3</v>
      </c>
      <c r="V6847">
        <v>6830</v>
      </c>
      <c r="W6847" s="46">
        <v>0.20730293487281601</v>
      </c>
    </row>
    <row r="6848" spans="10:23">
      <c r="J6848">
        <v>6831</v>
      </c>
      <c r="K6848" s="93">
        <f t="shared" ca="1" si="859"/>
        <v>-6.8826643225304652E-3</v>
      </c>
      <c r="L6848" s="93">
        <f t="shared" ca="1" si="859"/>
        <v>-0.49598097500172761</v>
      </c>
      <c r="M6848" s="93">
        <f t="shared" ca="1" si="860"/>
        <v>-6.8826643225304652E-3</v>
      </c>
      <c r="N6848" s="101">
        <f t="shared" ca="1" si="856"/>
        <v>-0.47242006571511547</v>
      </c>
      <c r="O6848" s="46">
        <f t="shared" ca="1" si="861"/>
        <v>0.31781264530112513</v>
      </c>
      <c r="P6848" s="46">
        <f t="shared" ca="1" si="862"/>
        <v>0.31904797849066358</v>
      </c>
      <c r="Q6848" s="47">
        <f t="shared" ca="1" si="857"/>
        <v>0.31534197892204829</v>
      </c>
      <c r="R6848" s="47">
        <f t="shared" ca="1" si="858"/>
        <v>7.3035993442696345E-2</v>
      </c>
      <c r="S6848" s="97">
        <f t="shared" ca="1" si="863"/>
        <v>0.19542431937191074</v>
      </c>
      <c r="V6848">
        <v>6831</v>
      </c>
      <c r="W6848" s="46">
        <v>-0.250947059398754</v>
      </c>
    </row>
    <row r="6849" spans="10:23">
      <c r="J6849">
        <v>6832</v>
      </c>
      <c r="K6849" s="93">
        <f t="shared" ca="1" si="859"/>
        <v>1.2234563476344817</v>
      </c>
      <c r="L6849" s="93">
        <f t="shared" ca="1" si="859"/>
        <v>1.1550337691959733</v>
      </c>
      <c r="M6849" s="93">
        <f t="shared" ca="1" si="860"/>
        <v>1.2234563476344817</v>
      </c>
      <c r="N6849" s="101">
        <f t="shared" ca="1" si="856"/>
        <v>1.4841546634607048</v>
      </c>
      <c r="O6849" s="46">
        <f t="shared" ca="1" si="861"/>
        <v>0.75946679103043513</v>
      </c>
      <c r="P6849" s="46">
        <f t="shared" ca="1" si="862"/>
        <v>0.53987505135531855</v>
      </c>
      <c r="Q6849" s="47">
        <f t="shared" ca="1" si="857"/>
        <v>1.1986502703806683</v>
      </c>
      <c r="R6849" s="47">
        <f t="shared" ca="1" si="858"/>
        <v>0.38939943267037824</v>
      </c>
      <c r="S6849" s="97">
        <f t="shared" ca="1" si="863"/>
        <v>0.57443311185040669</v>
      </c>
      <c r="V6849">
        <v>6832</v>
      </c>
      <c r="W6849" s="46">
        <v>2.0846680174674601</v>
      </c>
    </row>
    <row r="6850" spans="10:23">
      <c r="J6850">
        <v>6833</v>
      </c>
      <c r="K6850" s="93">
        <f t="shared" ca="1" si="859"/>
        <v>-0.76956006145347799</v>
      </c>
      <c r="L6850" s="93">
        <f t="shared" ca="1" si="859"/>
        <v>1.7815723779367054</v>
      </c>
      <c r="M6850" s="93">
        <f t="shared" ca="1" si="860"/>
        <v>-0.76956006145347799</v>
      </c>
      <c r="N6850" s="101">
        <f t="shared" ca="1" si="856"/>
        <v>1.4443414564915231</v>
      </c>
      <c r="O6850" s="46">
        <f t="shared" ca="1" si="861"/>
        <v>4.403474260653728E-2</v>
      </c>
      <c r="P6850" s="46">
        <f t="shared" ca="1" si="862"/>
        <v>0.18215902714336962</v>
      </c>
      <c r="Q6850" s="47">
        <f t="shared" ca="1" si="857"/>
        <v>-0.2322138264671274</v>
      </c>
      <c r="R6850" s="47">
        <f t="shared" ca="1" si="858"/>
        <v>0.38296193611293289</v>
      </c>
      <c r="S6850" s="97">
        <f t="shared" ca="1" si="863"/>
        <v>0.21349833935973508</v>
      </c>
      <c r="V6850">
        <v>6833</v>
      </c>
      <c r="W6850" s="46">
        <v>0.89194834579674398</v>
      </c>
    </row>
    <row r="6851" spans="10:23">
      <c r="J6851">
        <v>6834</v>
      </c>
      <c r="K6851" s="93">
        <f t="shared" ca="1" si="859"/>
        <v>2.2444036201910755</v>
      </c>
      <c r="L6851" s="93">
        <f t="shared" ca="1" si="859"/>
        <v>-0.39606199732665942</v>
      </c>
      <c r="M6851" s="93">
        <f t="shared" ca="1" si="860"/>
        <v>2.2444036201910755</v>
      </c>
      <c r="N6851" s="101">
        <f t="shared" ca="1" si="856"/>
        <v>0.3382709801761713</v>
      </c>
      <c r="O6851" s="46">
        <f t="shared" ca="1" si="861"/>
        <v>1.1259556945875353</v>
      </c>
      <c r="P6851" s="46">
        <f t="shared" ca="1" si="862"/>
        <v>0.72311950313386864</v>
      </c>
      <c r="Q6851" s="47">
        <f t="shared" ca="1" si="857"/>
        <v>1.9316280774948684</v>
      </c>
      <c r="R6851" s="47">
        <f t="shared" ca="1" si="858"/>
        <v>0.20411864702336976</v>
      </c>
      <c r="S6851" s="97">
        <f t="shared" ca="1" si="863"/>
        <v>0.66503717080545255</v>
      </c>
      <c r="V6851">
        <v>6834</v>
      </c>
      <c r="W6851" s="46">
        <v>0.40003370427014701</v>
      </c>
    </row>
    <row r="6852" spans="10:23">
      <c r="J6852">
        <v>6835</v>
      </c>
      <c r="K6852" s="93">
        <f t="shared" ca="1" si="859"/>
        <v>0.96387611413320107</v>
      </c>
      <c r="L6852" s="93">
        <f t="shared" ca="1" si="859"/>
        <v>3.9315588536052527E-2</v>
      </c>
      <c r="M6852" s="93">
        <f t="shared" ca="1" si="860"/>
        <v>0.96387611413320107</v>
      </c>
      <c r="N6852" s="101">
        <f t="shared" ca="1" si="856"/>
        <v>0.34380867604971593</v>
      </c>
      <c r="O6852" s="46">
        <f t="shared" ca="1" si="861"/>
        <v>0.66628541162114052</v>
      </c>
      <c r="P6852" s="46">
        <f t="shared" ca="1" si="862"/>
        <v>0.49328436165067124</v>
      </c>
      <c r="Q6852" s="47">
        <f t="shared" ca="1" si="857"/>
        <v>1.0122875115620791</v>
      </c>
      <c r="R6852" s="47">
        <f t="shared" ca="1" si="858"/>
        <v>0.20501405085631688</v>
      </c>
      <c r="S6852" s="97">
        <f t="shared" ca="1" si="863"/>
        <v>0.43564973123872869</v>
      </c>
      <c r="V6852">
        <v>6835</v>
      </c>
      <c r="W6852" s="46">
        <v>0.80319834885802299</v>
      </c>
    </row>
    <row r="6853" spans="10:23">
      <c r="J6853">
        <v>6836</v>
      </c>
      <c r="K6853" s="93">
        <f t="shared" ca="1" si="859"/>
        <v>-1.54920929288589</v>
      </c>
      <c r="L6853" s="93">
        <f t="shared" ca="1" si="859"/>
        <v>2.3123647584613316</v>
      </c>
      <c r="M6853" s="93">
        <f t="shared" ca="1" si="860"/>
        <v>-1.54920929288589</v>
      </c>
      <c r="N6853" s="101">
        <f t="shared" ca="1" si="856"/>
        <v>1.6996308429318701</v>
      </c>
      <c r="O6853" s="46">
        <f t="shared" ca="1" si="861"/>
        <v>-0.23583553048923767</v>
      </c>
      <c r="P6853" s="46">
        <f t="shared" ca="1" si="862"/>
        <v>4.222389059548215E-2</v>
      </c>
      <c r="Q6853" s="47">
        <f t="shared" ca="1" si="857"/>
        <v>-0.7919543726586773</v>
      </c>
      <c r="R6853" s="47">
        <f t="shared" ca="1" si="858"/>
        <v>0.42424031259825817</v>
      </c>
      <c r="S6853" s="97">
        <f t="shared" ca="1" si="863"/>
        <v>9.4202391054510254E-2</v>
      </c>
      <c r="V6853">
        <v>6836</v>
      </c>
      <c r="W6853" s="46">
        <v>0.430590185836078</v>
      </c>
    </row>
    <row r="6854" spans="10:23">
      <c r="J6854">
        <v>6837</v>
      </c>
      <c r="K6854" s="93">
        <f t="shared" ca="1" si="859"/>
        <v>-0.3518855080763868</v>
      </c>
      <c r="L6854" s="93">
        <f t="shared" ca="1" si="859"/>
        <v>0.98349375311814224</v>
      </c>
      <c r="M6854" s="93">
        <f t="shared" ca="1" si="860"/>
        <v>-0.3518855080763868</v>
      </c>
      <c r="N6854" s="101">
        <f t="shared" ca="1" si="856"/>
        <v>0.82052640737956739</v>
      </c>
      <c r="O6854" s="46">
        <f t="shared" ca="1" si="861"/>
        <v>0.19396715657690361</v>
      </c>
      <c r="P6854" s="46">
        <f t="shared" ca="1" si="862"/>
        <v>0.25712523412855282</v>
      </c>
      <c r="Q6854" s="47">
        <f t="shared" ca="1" si="857"/>
        <v>6.7651001473605255E-2</v>
      </c>
      <c r="R6854" s="47">
        <f t="shared" ca="1" si="858"/>
        <v>0.28209572771506841</v>
      </c>
      <c r="S6854" s="97">
        <f t="shared" ca="1" si="863"/>
        <v>0.23803144214598601</v>
      </c>
      <c r="V6854">
        <v>6837</v>
      </c>
      <c r="W6854" s="46">
        <v>0.49249386932093397</v>
      </c>
    </row>
    <row r="6855" spans="10:23">
      <c r="J6855">
        <v>6838</v>
      </c>
      <c r="K6855" s="93">
        <f t="shared" ca="1" si="859"/>
        <v>0.15196934983218122</v>
      </c>
      <c r="L6855" s="93">
        <f t="shared" ca="1" si="859"/>
        <v>1.6181974660299689</v>
      </c>
      <c r="M6855" s="93">
        <f t="shared" ca="1" si="860"/>
        <v>0.15196934983218122</v>
      </c>
      <c r="N6855" s="101">
        <f t="shared" ca="1" si="856"/>
        <v>1.5825154751717718</v>
      </c>
      <c r="O6855" s="46">
        <f t="shared" ca="1" si="861"/>
        <v>0.37483566897757076</v>
      </c>
      <c r="P6855" s="46">
        <f t="shared" ca="1" si="862"/>
        <v>0.34755949032888639</v>
      </c>
      <c r="Q6855" s="47">
        <f t="shared" ca="1" si="857"/>
        <v>0.42938802627493955</v>
      </c>
      <c r="R6855" s="47">
        <f t="shared" ca="1" si="858"/>
        <v>0.40530363720400597</v>
      </c>
      <c r="S6855" s="97">
        <f t="shared" ca="1" si="863"/>
        <v>0.39006965309078834</v>
      </c>
      <c r="V6855">
        <v>6838</v>
      </c>
      <c r="W6855" s="46">
        <v>0.53756615236360705</v>
      </c>
    </row>
    <row r="6856" spans="10:23">
      <c r="J6856">
        <v>6839</v>
      </c>
      <c r="K6856" s="93">
        <f t="shared" ca="1" si="859"/>
        <v>0.68031222443341366</v>
      </c>
      <c r="L6856" s="93">
        <f t="shared" ca="1" si="859"/>
        <v>-0.59661419938981319</v>
      </c>
      <c r="M6856" s="93">
        <f t="shared" ca="1" si="860"/>
        <v>0.68031222443341366</v>
      </c>
      <c r="N6856" s="101">
        <f t="shared" ca="1" si="856"/>
        <v>-0.34928534303640546</v>
      </c>
      <c r="O6856" s="46">
        <f t="shared" ca="1" si="861"/>
        <v>0.56449463180523107</v>
      </c>
      <c r="P6856" s="46">
        <f t="shared" ca="1" si="862"/>
        <v>0.44238897174271652</v>
      </c>
      <c r="Q6856" s="47">
        <f t="shared" ca="1" si="857"/>
        <v>0.80870595193026007</v>
      </c>
      <c r="R6856" s="47">
        <f t="shared" ca="1" si="858"/>
        <v>9.2945953320074964E-2</v>
      </c>
      <c r="S6856" s="97">
        <f t="shared" ca="1" si="863"/>
        <v>0.328720292562653</v>
      </c>
      <c r="V6856">
        <v>6839</v>
      </c>
      <c r="W6856" s="46">
        <v>-0.155060455054711</v>
      </c>
    </row>
    <row r="6857" spans="10:23">
      <c r="J6857">
        <v>6840</v>
      </c>
      <c r="K6857" s="93">
        <f t="shared" ca="1" si="859"/>
        <v>-0.59239758170997314</v>
      </c>
      <c r="L6857" s="93">
        <f t="shared" ca="1" si="859"/>
        <v>1.1994593284992494</v>
      </c>
      <c r="M6857" s="93">
        <f t="shared" ca="1" si="860"/>
        <v>-0.59239758170997314</v>
      </c>
      <c r="N6857" s="101">
        <f t="shared" ca="1" si="856"/>
        <v>0.94879150365250753</v>
      </c>
      <c r="O6857" s="46">
        <f t="shared" ca="1" si="861"/>
        <v>0.10763066445083108</v>
      </c>
      <c r="P6857" s="46">
        <f t="shared" ca="1" si="862"/>
        <v>0.21395698806551652</v>
      </c>
      <c r="Q6857" s="47">
        <f t="shared" ca="1" si="857"/>
        <v>-0.1050219827785398</v>
      </c>
      <c r="R6857" s="47">
        <f t="shared" ca="1" si="858"/>
        <v>0.30283523047194505</v>
      </c>
      <c r="S6857" s="97">
        <f t="shared" ca="1" si="863"/>
        <v>0.20523294746138807</v>
      </c>
      <c r="V6857">
        <v>6840</v>
      </c>
      <c r="W6857" s="46">
        <v>1.38541589378256</v>
      </c>
    </row>
    <row r="6858" spans="10:23">
      <c r="J6858">
        <v>6841</v>
      </c>
      <c r="K6858" s="93">
        <f t="shared" ca="1" si="859"/>
        <v>-0.16571151291659011</v>
      </c>
      <c r="L6858" s="93">
        <f t="shared" ca="1" si="859"/>
        <v>-4.5885792706574824E-4</v>
      </c>
      <c r="M6858" s="93">
        <f t="shared" ca="1" si="860"/>
        <v>-0.16571151291659011</v>
      </c>
      <c r="N6858" s="101">
        <f t="shared" ca="1" si="856"/>
        <v>-5.3135014103062685E-2</v>
      </c>
      <c r="O6858" s="46">
        <f t="shared" ca="1" si="861"/>
        <v>0.26079793735375961</v>
      </c>
      <c r="P6858" s="46">
        <f t="shared" ca="1" si="862"/>
        <v>0.29054062451698076</v>
      </c>
      <c r="Q6858" s="47">
        <f t="shared" ca="1" si="857"/>
        <v>0.20131256302731726</v>
      </c>
      <c r="R6858" s="47">
        <f t="shared" ca="1" si="858"/>
        <v>0.14083123732822919</v>
      </c>
      <c r="S6858" s="97">
        <f t="shared" ca="1" si="863"/>
        <v>0.20081458734099439</v>
      </c>
      <c r="V6858">
        <v>6841</v>
      </c>
      <c r="W6858" s="46">
        <v>0.90669068570508304</v>
      </c>
    </row>
    <row r="6859" spans="10:23">
      <c r="J6859">
        <v>6842</v>
      </c>
      <c r="K6859" s="93">
        <f t="shared" ca="1" si="859"/>
        <v>-2.8119799467339721</v>
      </c>
      <c r="L6859" s="93">
        <f t="shared" ca="1" si="859"/>
        <v>0.13012176819508875</v>
      </c>
      <c r="M6859" s="93">
        <f t="shared" ca="1" si="860"/>
        <v>-2.8119799467339721</v>
      </c>
      <c r="N6859" s="101">
        <f t="shared" ca="1" si="856"/>
        <v>-0.77090644510968098</v>
      </c>
      <c r="O6859" s="46">
        <f t="shared" ca="1" si="861"/>
        <v>-0.6891316455902381</v>
      </c>
      <c r="P6859" s="46">
        <f t="shared" ca="1" si="862"/>
        <v>-0.18442416695501807</v>
      </c>
      <c r="Q6859" s="47">
        <f t="shared" ca="1" si="857"/>
        <v>-1.6985466028606782</v>
      </c>
      <c r="R6859" s="47">
        <f t="shared" ca="1" si="858"/>
        <v>2.4772987619422315E-2</v>
      </c>
      <c r="S6859" s="97">
        <f t="shared" ca="1" si="863"/>
        <v>-0.33217932898540792</v>
      </c>
      <c r="V6859">
        <v>6842</v>
      </c>
      <c r="W6859" s="46">
        <v>-0.224711412730907</v>
      </c>
    </row>
    <row r="6860" spans="10:23">
      <c r="J6860">
        <v>6843</v>
      </c>
      <c r="K6860" s="93">
        <f t="shared" ca="1" si="859"/>
        <v>-0.6873924447990436</v>
      </c>
      <c r="L6860" s="93">
        <f t="shared" ca="1" si="859"/>
        <v>-0.30818051820486086</v>
      </c>
      <c r="M6860" s="93">
        <f t="shared" ca="1" si="860"/>
        <v>-0.6873924447990436</v>
      </c>
      <c r="N6860" s="101">
        <f t="shared" ca="1" si="856"/>
        <v>-0.51078698638262843</v>
      </c>
      <c r="O6860" s="46">
        <f t="shared" ca="1" si="861"/>
        <v>7.353040858757795E-2</v>
      </c>
      <c r="P6860" s="46">
        <f t="shared" ca="1" si="862"/>
        <v>0.19690686013388997</v>
      </c>
      <c r="Q6860" s="47">
        <f t="shared" ca="1" si="857"/>
        <v>-0.17322249450504607</v>
      </c>
      <c r="R6860" s="47">
        <f t="shared" ca="1" si="858"/>
        <v>6.6832350518174391E-2</v>
      </c>
      <c r="S6860" s="97">
        <f t="shared" ca="1" si="863"/>
        <v>7.0181379552876177E-2</v>
      </c>
      <c r="V6860">
        <v>6843</v>
      </c>
      <c r="W6860" s="46">
        <v>8.7755957061970299E-2</v>
      </c>
    </row>
    <row r="6861" spans="10:23">
      <c r="J6861">
        <v>6844</v>
      </c>
      <c r="K6861" s="93">
        <f t="shared" ca="1" si="859"/>
        <v>-0.89097942650451856</v>
      </c>
      <c r="L6861" s="93">
        <f t="shared" ca="1" si="859"/>
        <v>0.68230988073124377</v>
      </c>
      <c r="M6861" s="93">
        <f t="shared" ca="1" si="860"/>
        <v>-0.89097942650451856</v>
      </c>
      <c r="N6861" s="101">
        <f t="shared" ca="1" si="856"/>
        <v>0.36353508152940817</v>
      </c>
      <c r="O6861" s="46">
        <f t="shared" ca="1" si="861"/>
        <v>4.4889722127672282E-4</v>
      </c>
      <c r="P6861" s="46">
        <f t="shared" ca="1" si="862"/>
        <v>0.16036610445073934</v>
      </c>
      <c r="Q6861" s="47">
        <f t="shared" ca="1" si="857"/>
        <v>-0.31938551723764852</v>
      </c>
      <c r="R6861" s="47">
        <f t="shared" ca="1" si="858"/>
        <v>0.20820366247099006</v>
      </c>
      <c r="S6861" s="97">
        <f t="shared" ca="1" si="863"/>
        <v>0.10432627984613339</v>
      </c>
      <c r="V6861">
        <v>6844</v>
      </c>
      <c r="W6861" s="46">
        <v>0.58290446791736295</v>
      </c>
    </row>
    <row r="6862" spans="10:23">
      <c r="J6862">
        <v>6845</v>
      </c>
      <c r="K6862" s="93">
        <f t="shared" ca="1" si="859"/>
        <v>2.191397653205315E-2</v>
      </c>
      <c r="L6862" s="93">
        <f t="shared" ca="1" si="859"/>
        <v>-0.55781375692757551</v>
      </c>
      <c r="M6862" s="93">
        <f t="shared" ca="1" si="860"/>
        <v>2.191397653205315E-2</v>
      </c>
      <c r="N6862" s="101">
        <f t="shared" ca="1" si="856"/>
        <v>-0.5218847089328964</v>
      </c>
      <c r="O6862" s="46">
        <f t="shared" ca="1" si="861"/>
        <v>0.3281497602693606</v>
      </c>
      <c r="P6862" s="46">
        <f t="shared" ca="1" si="862"/>
        <v>0.32421653597478128</v>
      </c>
      <c r="Q6862" s="47">
        <f t="shared" ca="1" si="857"/>
        <v>0.33601620885851924</v>
      </c>
      <c r="R6862" s="47">
        <f t="shared" ca="1" si="858"/>
        <v>6.5037932129117362E-2</v>
      </c>
      <c r="S6862" s="97">
        <f t="shared" ca="1" si="863"/>
        <v>0.19659384619923898</v>
      </c>
      <c r="V6862">
        <v>6845</v>
      </c>
      <c r="W6862" s="46">
        <v>0.26029332032261498</v>
      </c>
    </row>
    <row r="6863" spans="10:23">
      <c r="J6863">
        <v>6846</v>
      </c>
      <c r="K6863" s="93">
        <f t="shared" ca="1" si="859"/>
        <v>-0.76405670565729256</v>
      </c>
      <c r="L6863" s="93">
        <f t="shared" ca="1" si="859"/>
        <v>-0.53775663129915274</v>
      </c>
      <c r="M6863" s="93">
        <f t="shared" ca="1" si="860"/>
        <v>-0.76405670565729256</v>
      </c>
      <c r="N6863" s="101">
        <f t="shared" ca="1" si="856"/>
        <v>-0.75282519442544404</v>
      </c>
      <c r="O6863" s="46">
        <f t="shared" ca="1" si="861"/>
        <v>4.6010279331933468E-2</v>
      </c>
      <c r="P6863" s="46">
        <f t="shared" ca="1" si="862"/>
        <v>0.18314679550606772</v>
      </c>
      <c r="Q6863" s="47">
        <f t="shared" ca="1" si="857"/>
        <v>-0.22826275301633503</v>
      </c>
      <c r="R6863" s="47">
        <f t="shared" ca="1" si="858"/>
        <v>2.7696590059290607E-2</v>
      </c>
      <c r="S6863" s="97">
        <f t="shared" ca="1" si="863"/>
        <v>3.6853434695612038E-2</v>
      </c>
      <c r="V6863">
        <v>6846</v>
      </c>
      <c r="W6863" s="46">
        <v>0.55468394009133903</v>
      </c>
    </row>
    <row r="6864" spans="10:23">
      <c r="J6864">
        <v>6847</v>
      </c>
      <c r="K6864" s="93">
        <f t="shared" ca="1" si="859"/>
        <v>1.6388517904044468</v>
      </c>
      <c r="L6864" s="93">
        <f t="shared" ca="1" si="859"/>
        <v>3.2785197382067921E-2</v>
      </c>
      <c r="M6864" s="93">
        <f t="shared" ca="1" si="860"/>
        <v>1.6388517904044468</v>
      </c>
      <c r="N6864" s="101">
        <f t="shared" ca="1" si="856"/>
        <v>0.55227472918670462</v>
      </c>
      <c r="O6864" s="46">
        <f t="shared" ca="1" si="861"/>
        <v>0.90858107386911291</v>
      </c>
      <c r="P6864" s="46">
        <f t="shared" ca="1" si="862"/>
        <v>0.61443219277465744</v>
      </c>
      <c r="Q6864" s="47">
        <f t="shared" ca="1" si="857"/>
        <v>1.4968788360580239</v>
      </c>
      <c r="R6864" s="47">
        <f t="shared" ca="1" si="858"/>
        <v>0.23872144600417272</v>
      </c>
      <c r="S6864" s="97">
        <f t="shared" ca="1" si="863"/>
        <v>0.57365125993664279</v>
      </c>
      <c r="V6864">
        <v>6847</v>
      </c>
      <c r="W6864" s="46">
        <v>0.112590135821488</v>
      </c>
    </row>
    <row r="6865" spans="10:23">
      <c r="J6865">
        <v>6848</v>
      </c>
      <c r="K6865" s="93">
        <f t="shared" ca="1" si="859"/>
        <v>-1.3570870081891822</v>
      </c>
      <c r="L6865" s="93">
        <f t="shared" ca="1" si="859"/>
        <v>1.1605154062832872</v>
      </c>
      <c r="M6865" s="93">
        <f t="shared" ca="1" si="860"/>
        <v>-1.3570870081891822</v>
      </c>
      <c r="N6865" s="101">
        <f t="shared" ca="1" si="856"/>
        <v>0.66868103334498574</v>
      </c>
      <c r="O6865" s="46">
        <f t="shared" ca="1" si="861"/>
        <v>-0.16686949535692047</v>
      </c>
      <c r="P6865" s="46">
        <f t="shared" ca="1" si="862"/>
        <v>7.6706908161640747E-2</v>
      </c>
      <c r="Q6865" s="47">
        <f t="shared" ca="1" si="857"/>
        <v>-0.65402230239404291</v>
      </c>
      <c r="R6865" s="47">
        <f t="shared" ca="1" si="858"/>
        <v>0.2575434711392976</v>
      </c>
      <c r="S6865" s="97">
        <f t="shared" ca="1" si="863"/>
        <v>4.5336987891188563E-2</v>
      </c>
      <c r="V6865">
        <v>6848</v>
      </c>
      <c r="W6865" s="46">
        <v>0.39669673245510301</v>
      </c>
    </row>
    <row r="6866" spans="10:23">
      <c r="J6866">
        <v>6849</v>
      </c>
      <c r="K6866" s="93">
        <f t="shared" ca="1" si="859"/>
        <v>-0.79137744600313842</v>
      </c>
      <c r="L6866" s="93">
        <f t="shared" ca="1" si="859"/>
        <v>0.70770842536452394</v>
      </c>
      <c r="M6866" s="93">
        <f t="shared" ca="1" si="860"/>
        <v>-0.79137744600313842</v>
      </c>
      <c r="N6866" s="101">
        <f t="shared" ref="N6866:N6929" ca="1" si="864">$N$2*K6866+SQRT(1-$N$2^2)*L6866</f>
        <v>0.41929067893297994</v>
      </c>
      <c r="O6866" s="46">
        <f t="shared" ca="1" si="861"/>
        <v>3.6202967590315327E-2</v>
      </c>
      <c r="P6866" s="46">
        <f t="shared" ca="1" si="862"/>
        <v>0.17824313963525865</v>
      </c>
      <c r="Q6866" s="47">
        <f t="shared" ref="Q6866:Q6929" ca="1" si="865">$K$2+K6866*$S$3</f>
        <v>-0.24787737649957131</v>
      </c>
      <c r="R6866" s="47">
        <f t="shared" ref="R6866:R6929" ca="1" si="866">$L$2+$L$3*N6866</f>
        <v>0.217218923829404</v>
      </c>
      <c r="S6866" s="97">
        <f t="shared" ca="1" si="863"/>
        <v>0.12671094570985966</v>
      </c>
      <c r="V6866">
        <v>6849</v>
      </c>
      <c r="W6866" s="46">
        <v>-0.187934597540376</v>
      </c>
    </row>
    <row r="6867" spans="10:23">
      <c r="J6867">
        <v>6850</v>
      </c>
      <c r="K6867" s="93">
        <f t="shared" ref="K6867:L6930" ca="1" si="867">_xlfn.NORM.S.INV(RAND())</f>
        <v>-1.298790519612613</v>
      </c>
      <c r="L6867" s="93">
        <f t="shared" ca="1" si="867"/>
        <v>1.500225117734622</v>
      </c>
      <c r="M6867" s="93">
        <f t="shared" ref="M6867:M6930" ca="1" si="868">K6867</f>
        <v>-1.298790519612613</v>
      </c>
      <c r="N6867" s="101">
        <f t="shared" ca="1" si="864"/>
        <v>1.0092936908029464</v>
      </c>
      <c r="O6867" s="46">
        <f t="shared" ref="O6867:O6930" ca="1" si="869">$K$2+K6867*$K$3</f>
        <v>-0.14594283562242227</v>
      </c>
      <c r="P6867" s="46">
        <f t="shared" ref="P6867:P6930" ca="1" si="870">$K$2+K6867*$R$3</f>
        <v>8.7170238028889846E-2</v>
      </c>
      <c r="Q6867" s="47">
        <f t="shared" ca="1" si="865"/>
        <v>-0.61216898292504651</v>
      </c>
      <c r="R6867" s="47">
        <f t="shared" ca="1" si="866"/>
        <v>0.31261797974407346</v>
      </c>
      <c r="S6867" s="97">
        <f t="shared" ref="S6867:S6930" ca="1" si="871">AVERAGE(R6867,O6867)</f>
        <v>8.3337572060825593E-2</v>
      </c>
      <c r="V6867">
        <v>6850</v>
      </c>
      <c r="W6867" s="46">
        <v>1.19724173794137</v>
      </c>
    </row>
    <row r="6868" spans="10:23">
      <c r="J6868">
        <v>6851</v>
      </c>
      <c r="K6868" s="93">
        <f t="shared" ca="1" si="867"/>
        <v>1.8772869887247878</v>
      </c>
      <c r="L6868" s="93">
        <f t="shared" ca="1" si="867"/>
        <v>0.54157240010132346</v>
      </c>
      <c r="M6868" s="93">
        <f t="shared" ca="1" si="868"/>
        <v>1.8772869887247878</v>
      </c>
      <c r="N6868" s="101">
        <f t="shared" ca="1" si="864"/>
        <v>1.1104750644777917</v>
      </c>
      <c r="O6868" s="46">
        <f t="shared" ca="1" si="869"/>
        <v>0.99417203116019826</v>
      </c>
      <c r="P6868" s="46">
        <f t="shared" ca="1" si="870"/>
        <v>0.65722767142020011</v>
      </c>
      <c r="Q6868" s="47">
        <f t="shared" ca="1" si="865"/>
        <v>1.6680607506401945</v>
      </c>
      <c r="R6868" s="47">
        <f t="shared" ca="1" si="866"/>
        <v>0.32897824796395336</v>
      </c>
      <c r="S6868" s="97">
        <f t="shared" ca="1" si="871"/>
        <v>0.66157513956207581</v>
      </c>
      <c r="V6868">
        <v>6851</v>
      </c>
      <c r="W6868" s="46">
        <v>1.0771353257679399</v>
      </c>
    </row>
    <row r="6869" spans="10:23">
      <c r="J6869">
        <v>6852</v>
      </c>
      <c r="K6869" s="93">
        <f t="shared" ca="1" si="867"/>
        <v>0.70866187703089711</v>
      </c>
      <c r="L6869" s="93">
        <f t="shared" ca="1" si="867"/>
        <v>-1.4742225895658194</v>
      </c>
      <c r="M6869" s="93">
        <f t="shared" ca="1" si="868"/>
        <v>0.70866187703089711</v>
      </c>
      <c r="N6869" s="101">
        <f t="shared" ca="1" si="864"/>
        <v>-1.1723152780587871</v>
      </c>
      <c r="O6869" s="46">
        <f t="shared" ca="1" si="869"/>
        <v>0.57467129163474295</v>
      </c>
      <c r="P6869" s="46">
        <f t="shared" ca="1" si="870"/>
        <v>0.44747730165747246</v>
      </c>
      <c r="Q6869" s="47">
        <f t="shared" ca="1" si="865"/>
        <v>0.82905927158928383</v>
      </c>
      <c r="R6869" s="47">
        <f t="shared" ca="1" si="866"/>
        <v>-4.0131805964231104E-2</v>
      </c>
      <c r="S6869" s="97">
        <f t="shared" ca="1" si="871"/>
        <v>0.26726974283525595</v>
      </c>
      <c r="V6869">
        <v>6852</v>
      </c>
      <c r="W6869" s="46">
        <v>0.27521477593259402</v>
      </c>
    </row>
    <row r="6870" spans="10:23">
      <c r="J6870">
        <v>6853</v>
      </c>
      <c r="K6870" s="93">
        <f t="shared" ca="1" si="867"/>
        <v>8.2092655862317065E-2</v>
      </c>
      <c r="L6870" s="93">
        <f t="shared" ca="1" si="867"/>
        <v>0.26607435425526826</v>
      </c>
      <c r="M6870" s="93">
        <f t="shared" ca="1" si="868"/>
        <v>8.2092655862317065E-2</v>
      </c>
      <c r="N6870" s="101">
        <f t="shared" ca="1" si="864"/>
        <v>0.27836792827561196</v>
      </c>
      <c r="O6870" s="46">
        <f t="shared" ca="1" si="869"/>
        <v>0.34975206902526179</v>
      </c>
      <c r="P6870" s="46">
        <f t="shared" ca="1" si="870"/>
        <v>0.33501769035273188</v>
      </c>
      <c r="Q6870" s="47">
        <f t="shared" ca="1" si="865"/>
        <v>0.37922082637032162</v>
      </c>
      <c r="R6870" s="47">
        <f t="shared" ca="1" si="866"/>
        <v>0.19443277342145618</v>
      </c>
      <c r="S6870" s="97">
        <f t="shared" ca="1" si="871"/>
        <v>0.27209242122335897</v>
      </c>
      <c r="V6870">
        <v>6853</v>
      </c>
      <c r="W6870" s="46">
        <v>0.74865504549945305</v>
      </c>
    </row>
    <row r="6871" spans="10:23">
      <c r="J6871">
        <v>6854</v>
      </c>
      <c r="K6871" s="93">
        <f t="shared" ca="1" si="867"/>
        <v>-0.15574774202258829</v>
      </c>
      <c r="L6871" s="93">
        <f t="shared" ca="1" si="867"/>
        <v>0.83208993537546072</v>
      </c>
      <c r="M6871" s="93">
        <f t="shared" ca="1" si="868"/>
        <v>-0.15574774202258829</v>
      </c>
      <c r="N6871" s="101">
        <f t="shared" ca="1" si="864"/>
        <v>0.7393592028363849</v>
      </c>
      <c r="O6871" s="46">
        <f t="shared" ca="1" si="869"/>
        <v>0.26437462693253944</v>
      </c>
      <c r="P6871" s="46">
        <f t="shared" ca="1" si="870"/>
        <v>0.2923289693063707</v>
      </c>
      <c r="Q6871" s="47">
        <f t="shared" ca="1" si="865"/>
        <v>0.20846594218487696</v>
      </c>
      <c r="R6871" s="47">
        <f t="shared" ca="1" si="866"/>
        <v>0.2689716003311915</v>
      </c>
      <c r="S6871" s="97">
        <f t="shared" ca="1" si="871"/>
        <v>0.26667311363186547</v>
      </c>
      <c r="V6871">
        <v>6854</v>
      </c>
      <c r="W6871" s="46">
        <v>0.75788250603920304</v>
      </c>
    </row>
    <row r="6872" spans="10:23">
      <c r="J6872">
        <v>6855</v>
      </c>
      <c r="K6872" s="93">
        <f t="shared" ca="1" si="867"/>
        <v>0.2497891487822467</v>
      </c>
      <c r="L6872" s="93">
        <f t="shared" ca="1" si="867"/>
        <v>1.0573206885506665</v>
      </c>
      <c r="M6872" s="93">
        <f t="shared" ca="1" si="868"/>
        <v>0.2497891487822467</v>
      </c>
      <c r="N6872" s="101">
        <f t="shared" ca="1" si="864"/>
        <v>1.0818665223200579</v>
      </c>
      <c r="O6872" s="46">
        <f t="shared" ca="1" si="869"/>
        <v>0.40994999057579828</v>
      </c>
      <c r="P6872" s="46">
        <f t="shared" ca="1" si="870"/>
        <v>0.36511665112800012</v>
      </c>
      <c r="Q6872" s="47">
        <f t="shared" ca="1" si="865"/>
        <v>0.4996166694713946</v>
      </c>
      <c r="R6872" s="47">
        <f t="shared" ca="1" si="866"/>
        <v>0.32435246155602848</v>
      </c>
      <c r="S6872" s="97">
        <f t="shared" ca="1" si="871"/>
        <v>0.36715122606591338</v>
      </c>
      <c r="V6872">
        <v>6855</v>
      </c>
      <c r="W6872" s="46">
        <v>0.75416873408712404</v>
      </c>
    </row>
    <row r="6873" spans="10:23">
      <c r="J6873">
        <v>6856</v>
      </c>
      <c r="K6873" s="93">
        <f t="shared" ca="1" si="867"/>
        <v>-6.4347275178645982E-2</v>
      </c>
      <c r="L6873" s="93">
        <f t="shared" ca="1" si="867"/>
        <v>0.67358461659606272</v>
      </c>
      <c r="M6873" s="93">
        <f t="shared" ca="1" si="868"/>
        <v>-6.4347275178645982E-2</v>
      </c>
      <c r="N6873" s="101">
        <f t="shared" ca="1" si="864"/>
        <v>0.61815037376388804</v>
      </c>
      <c r="O6873" s="46">
        <f t="shared" ca="1" si="869"/>
        <v>0.29718460427285959</v>
      </c>
      <c r="P6873" s="46">
        <f t="shared" ca="1" si="870"/>
        <v>0.3087339579765308</v>
      </c>
      <c r="Q6873" s="47">
        <f t="shared" ca="1" si="865"/>
        <v>0.27408589686551726</v>
      </c>
      <c r="R6873" s="47">
        <f t="shared" ca="1" si="866"/>
        <v>0.2493730429858822</v>
      </c>
      <c r="S6873" s="97">
        <f t="shared" ca="1" si="871"/>
        <v>0.27327882362937089</v>
      </c>
      <c r="V6873">
        <v>6856</v>
      </c>
      <c r="W6873" s="46">
        <v>0.46025923338103603</v>
      </c>
    </row>
    <row r="6874" spans="10:23">
      <c r="J6874">
        <v>6857</v>
      </c>
      <c r="K6874" s="93">
        <f t="shared" ca="1" si="867"/>
        <v>-0.79732143368342034</v>
      </c>
      <c r="L6874" s="93">
        <f t="shared" ca="1" si="867"/>
        <v>-0.61569504694718835</v>
      </c>
      <c r="M6874" s="93">
        <f t="shared" ca="1" si="868"/>
        <v>-0.79732143368342034</v>
      </c>
      <c r="N6874" s="101">
        <f t="shared" ca="1" si="864"/>
        <v>-0.83729622577551044</v>
      </c>
      <c r="O6874" s="46">
        <f t="shared" ca="1" si="869"/>
        <v>3.4069257470057679E-2</v>
      </c>
      <c r="P6874" s="46">
        <f t="shared" ca="1" si="870"/>
        <v>0.17717628457512982</v>
      </c>
      <c r="Q6874" s="47">
        <f t="shared" ca="1" si="865"/>
        <v>-0.25214479674008661</v>
      </c>
      <c r="R6874" s="47">
        <f t="shared" ca="1" si="866"/>
        <v>1.4038258693499506E-2</v>
      </c>
      <c r="S6874" s="97">
        <f t="shared" ca="1" si="871"/>
        <v>2.4053758081778592E-2</v>
      </c>
      <c r="V6874">
        <v>6857</v>
      </c>
      <c r="W6874" s="46">
        <v>0.49381365137021599</v>
      </c>
    </row>
    <row r="6875" spans="10:23">
      <c r="J6875">
        <v>6858</v>
      </c>
      <c r="K6875" s="93">
        <f t="shared" ca="1" si="867"/>
        <v>1.2284564303726047</v>
      </c>
      <c r="L6875" s="93">
        <f t="shared" ca="1" si="867"/>
        <v>0.42720120838592446</v>
      </c>
      <c r="M6875" s="93">
        <f t="shared" ca="1" si="868"/>
        <v>1.2284564303726047</v>
      </c>
      <c r="N6875" s="101">
        <f t="shared" ca="1" si="864"/>
        <v>0.79569898722560617</v>
      </c>
      <c r="O6875" s="46">
        <f t="shared" ca="1" si="869"/>
        <v>0.76126166809181428</v>
      </c>
      <c r="P6875" s="46">
        <f t="shared" ca="1" si="870"/>
        <v>0.54077248988600812</v>
      </c>
      <c r="Q6875" s="47">
        <f t="shared" ca="1" si="865"/>
        <v>1.2022400245034266</v>
      </c>
      <c r="R6875" s="47">
        <f t="shared" ca="1" si="866"/>
        <v>0.2780813203377604</v>
      </c>
      <c r="S6875" s="97">
        <f t="shared" ca="1" si="871"/>
        <v>0.51967149421478731</v>
      </c>
      <c r="V6875">
        <v>6858</v>
      </c>
      <c r="W6875" s="46">
        <v>-0.13547370233950701</v>
      </c>
    </row>
    <row r="6876" spans="10:23">
      <c r="J6876">
        <v>6859</v>
      </c>
      <c r="K6876" s="93">
        <f t="shared" ca="1" si="867"/>
        <v>-3.3002811482109933</v>
      </c>
      <c r="L6876" s="93">
        <f t="shared" ca="1" si="867"/>
        <v>0.29519809670276415</v>
      </c>
      <c r="M6876" s="93">
        <f t="shared" ca="1" si="868"/>
        <v>-3.3002811482109933</v>
      </c>
      <c r="N6876" s="101">
        <f t="shared" ca="1" si="864"/>
        <v>-0.76969108971814537</v>
      </c>
      <c r="O6876" s="46">
        <f t="shared" ca="1" si="869"/>
        <v>-0.86441687015114521</v>
      </c>
      <c r="P6876" s="46">
        <f t="shared" ca="1" si="870"/>
        <v>-0.27206677923547162</v>
      </c>
      <c r="Q6876" s="47">
        <f t="shared" ca="1" si="865"/>
        <v>-2.0491170519824924</v>
      </c>
      <c r="R6876" s="47">
        <f t="shared" ca="1" si="866"/>
        <v>2.4969501458539559E-2</v>
      </c>
      <c r="S6876" s="97">
        <f t="shared" ca="1" si="871"/>
        <v>-0.41972368434630281</v>
      </c>
      <c r="V6876">
        <v>6859</v>
      </c>
      <c r="W6876" s="46">
        <v>-8.3496082489588896E-2</v>
      </c>
    </row>
    <row r="6877" spans="10:23">
      <c r="J6877">
        <v>6860</v>
      </c>
      <c r="K6877" s="93">
        <f t="shared" ca="1" si="867"/>
        <v>0.7158689888927563</v>
      </c>
      <c r="L6877" s="93">
        <f t="shared" ca="1" si="867"/>
        <v>2.5167358179663739</v>
      </c>
      <c r="M6877" s="93">
        <f t="shared" ca="1" si="868"/>
        <v>0.7158689888927563</v>
      </c>
      <c r="N6877" s="101">
        <f t="shared" ca="1" si="864"/>
        <v>2.6137373161115254</v>
      </c>
      <c r="O6877" s="46">
        <f t="shared" ca="1" si="869"/>
        <v>0.57725842477576395</v>
      </c>
      <c r="P6877" s="46">
        <f t="shared" ca="1" si="870"/>
        <v>0.44877086822798296</v>
      </c>
      <c r="Q6877" s="47">
        <f t="shared" ca="1" si="865"/>
        <v>0.83423353787132581</v>
      </c>
      <c r="R6877" s="47">
        <f t="shared" ca="1" si="866"/>
        <v>0.57204446408968612</v>
      </c>
      <c r="S6877" s="97">
        <f t="shared" ca="1" si="871"/>
        <v>0.57465144443272509</v>
      </c>
      <c r="V6877">
        <v>6860</v>
      </c>
      <c r="W6877" s="46">
        <v>-0.138362267413806</v>
      </c>
    </row>
    <row r="6878" spans="10:23">
      <c r="J6878">
        <v>6861</v>
      </c>
      <c r="K6878" s="93">
        <f t="shared" ca="1" si="867"/>
        <v>-0.49537616404195489</v>
      </c>
      <c r="L6878" s="93">
        <f t="shared" ca="1" si="867"/>
        <v>0.17553578896415836</v>
      </c>
      <c r="M6878" s="93">
        <f t="shared" ca="1" si="868"/>
        <v>-0.49537616404195489</v>
      </c>
      <c r="N6878" s="101">
        <f t="shared" ca="1" si="864"/>
        <v>8.8817971951127284E-3</v>
      </c>
      <c r="O6878" s="46">
        <f t="shared" ca="1" si="869"/>
        <v>0.14245839154164069</v>
      </c>
      <c r="P6878" s="46">
        <f t="shared" ca="1" si="870"/>
        <v>0.23137085161092133</v>
      </c>
      <c r="Q6878" s="47">
        <f t="shared" ca="1" si="865"/>
        <v>-3.5366528596920577E-2</v>
      </c>
      <c r="R6878" s="47">
        <f t="shared" ca="1" si="866"/>
        <v>0.15085888994975186</v>
      </c>
      <c r="S6878" s="97">
        <f t="shared" ca="1" si="871"/>
        <v>0.14665864074569629</v>
      </c>
      <c r="V6878">
        <v>6861</v>
      </c>
      <c r="W6878" s="46">
        <v>3.5609305281014199E-2</v>
      </c>
    </row>
    <row r="6879" spans="10:23">
      <c r="J6879">
        <v>6862</v>
      </c>
      <c r="K6879" s="93">
        <f t="shared" ca="1" si="867"/>
        <v>0.35405229585894593</v>
      </c>
      <c r="L6879" s="93">
        <f t="shared" ca="1" si="867"/>
        <v>0.35715124458243552</v>
      </c>
      <c r="M6879" s="93">
        <f t="shared" ca="1" si="868"/>
        <v>0.35405229585894593</v>
      </c>
      <c r="N6879" s="101">
        <f t="shared" ca="1" si="864"/>
        <v>0.45120566338498269</v>
      </c>
      <c r="O6879" s="46">
        <f t="shared" ca="1" si="869"/>
        <v>0.44737727745013978</v>
      </c>
      <c r="P6879" s="46">
        <f t="shared" ca="1" si="870"/>
        <v>0.38383029456517087</v>
      </c>
      <c r="Q6879" s="47">
        <f t="shared" ca="1" si="865"/>
        <v>0.57447124322007759</v>
      </c>
      <c r="R6879" s="47">
        <f t="shared" ca="1" si="866"/>
        <v>0.22237933712391011</v>
      </c>
      <c r="S6879" s="97">
        <f t="shared" ca="1" si="871"/>
        <v>0.33487830728702495</v>
      </c>
      <c r="V6879">
        <v>6862</v>
      </c>
      <c r="W6879" s="46">
        <v>0.75713001619502596</v>
      </c>
    </row>
    <row r="6880" spans="10:23">
      <c r="J6880">
        <v>6863</v>
      </c>
      <c r="K6880" s="93">
        <f t="shared" ca="1" si="867"/>
        <v>-0.23116677053785067</v>
      </c>
      <c r="L6880" s="93">
        <f t="shared" ca="1" si="867"/>
        <v>-0.80120490949880152</v>
      </c>
      <c r="M6880" s="93">
        <f t="shared" ca="1" si="868"/>
        <v>-0.23116677053785067</v>
      </c>
      <c r="N6880" s="101">
        <f t="shared" ca="1" si="864"/>
        <v>-0.83312512392365479</v>
      </c>
      <c r="O6880" s="46">
        <f t="shared" ca="1" si="869"/>
        <v>0.23730149807380302</v>
      </c>
      <c r="P6880" s="46">
        <f t="shared" ca="1" si="870"/>
        <v>0.27879240487700246</v>
      </c>
      <c r="Q6880" s="47">
        <f t="shared" ca="1" si="865"/>
        <v>0.15431968446740404</v>
      </c>
      <c r="R6880" s="47">
        <f t="shared" ca="1" si="866"/>
        <v>1.4712694536682391E-2</v>
      </c>
      <c r="S6880" s="97">
        <f t="shared" ca="1" si="871"/>
        <v>0.12600709630524271</v>
      </c>
      <c r="V6880">
        <v>6863</v>
      </c>
      <c r="W6880" s="46">
        <v>9.0929418621240099E-2</v>
      </c>
    </row>
    <row r="6881" spans="10:23">
      <c r="J6881">
        <v>6864</v>
      </c>
      <c r="K6881" s="93">
        <f t="shared" ca="1" si="867"/>
        <v>-0.24523537615971924</v>
      </c>
      <c r="L6881" s="93">
        <f t="shared" ca="1" si="867"/>
        <v>-1.8366656253139834E-3</v>
      </c>
      <c r="M6881" s="93">
        <f t="shared" ca="1" si="868"/>
        <v>-0.24523537615971924</v>
      </c>
      <c r="N6881" s="101">
        <f t="shared" ca="1" si="864"/>
        <v>-7.9731662937793615E-2</v>
      </c>
      <c r="O6881" s="46">
        <f t="shared" ca="1" si="869"/>
        <v>0.23225129813935924</v>
      </c>
      <c r="P6881" s="46">
        <f t="shared" ca="1" si="870"/>
        <v>0.27626730490978058</v>
      </c>
      <c r="Q6881" s="47">
        <f t="shared" ca="1" si="865"/>
        <v>0.14421928459851649</v>
      </c>
      <c r="R6881" s="47">
        <f t="shared" ca="1" si="866"/>
        <v>0.13653075896069414</v>
      </c>
      <c r="S6881" s="97">
        <f t="shared" ca="1" si="871"/>
        <v>0.1843910285500267</v>
      </c>
      <c r="V6881">
        <v>6864</v>
      </c>
      <c r="W6881" s="46">
        <v>8.8565277052778196E-2</v>
      </c>
    </row>
    <row r="6882" spans="10:23">
      <c r="J6882">
        <v>6865</v>
      </c>
      <c r="K6882" s="93">
        <f t="shared" ca="1" si="867"/>
        <v>1.8157000192298056</v>
      </c>
      <c r="L6882" s="93">
        <f t="shared" ca="1" si="867"/>
        <v>-0.67192747652724294</v>
      </c>
      <c r="M6882" s="93">
        <f t="shared" ca="1" si="868"/>
        <v>1.8157000192298056</v>
      </c>
      <c r="N6882" s="101">
        <f t="shared" ca="1" si="864"/>
        <v>-5.9609805333313282E-2</v>
      </c>
      <c r="O6882" s="46">
        <f t="shared" ca="1" si="869"/>
        <v>0.97206418922718651</v>
      </c>
      <c r="P6882" s="46">
        <f t="shared" ca="1" si="870"/>
        <v>0.64617375045369418</v>
      </c>
      <c r="Q6882" s="47">
        <f t="shared" ca="1" si="865"/>
        <v>1.6238450667741711</v>
      </c>
      <c r="R6882" s="47">
        <f t="shared" ca="1" si="866"/>
        <v>0.13978431221397805</v>
      </c>
      <c r="S6882" s="97">
        <f t="shared" ca="1" si="871"/>
        <v>0.55592425072058227</v>
      </c>
      <c r="V6882">
        <v>6865</v>
      </c>
      <c r="W6882" s="46">
        <v>0.140016860604154</v>
      </c>
    </row>
    <row r="6883" spans="10:23">
      <c r="J6883">
        <v>6866</v>
      </c>
      <c r="K6883" s="93">
        <f t="shared" ca="1" si="867"/>
        <v>1.9531936801654985</v>
      </c>
      <c r="L6883" s="93">
        <f t="shared" ca="1" si="867"/>
        <v>1.5877231815896988</v>
      </c>
      <c r="M6883" s="93">
        <f t="shared" ca="1" si="868"/>
        <v>1.9531936801654985</v>
      </c>
      <c r="N6883" s="101">
        <f t="shared" ca="1" si="864"/>
        <v>2.1264530634508851</v>
      </c>
      <c r="O6883" s="46">
        <f t="shared" ca="1" si="869"/>
        <v>1.0214202161218866</v>
      </c>
      <c r="P6883" s="46">
        <f t="shared" ca="1" si="870"/>
        <v>0.67085176390104428</v>
      </c>
      <c r="Q6883" s="47">
        <f t="shared" ca="1" si="865"/>
        <v>1.722557120563571</v>
      </c>
      <c r="R6883" s="47">
        <f t="shared" ca="1" si="866"/>
        <v>0.49325426008958223</v>
      </c>
      <c r="S6883" s="97">
        <f t="shared" ca="1" si="871"/>
        <v>0.75733723810573439</v>
      </c>
      <c r="V6883">
        <v>6866</v>
      </c>
      <c r="W6883" s="46">
        <v>0.28944710428220899</v>
      </c>
    </row>
    <row r="6884" spans="10:23">
      <c r="J6884">
        <v>6867</v>
      </c>
      <c r="K6884" s="93">
        <f t="shared" ca="1" si="867"/>
        <v>-1.2180951714039416</v>
      </c>
      <c r="L6884" s="93">
        <f t="shared" ca="1" si="867"/>
        <v>-1.4230217721231311</v>
      </c>
      <c r="M6884" s="93">
        <f t="shared" ca="1" si="868"/>
        <v>-1.2180951714039416</v>
      </c>
      <c r="N6884" s="101">
        <f t="shared" ca="1" si="864"/>
        <v>-1.7365246093586253</v>
      </c>
      <c r="O6884" s="46">
        <f t="shared" ca="1" si="869"/>
        <v>-0.11697566906826995</v>
      </c>
      <c r="P6884" s="46">
        <f t="shared" ca="1" si="870"/>
        <v>0.10165382130596601</v>
      </c>
      <c r="Q6884" s="47">
        <f t="shared" ca="1" si="865"/>
        <v>-0.55423464981674186</v>
      </c>
      <c r="R6884" s="47">
        <f t="shared" ca="1" si="866"/>
        <v>-0.13136021744921234</v>
      </c>
      <c r="S6884" s="97">
        <f t="shared" ca="1" si="871"/>
        <v>-0.12416794325874114</v>
      </c>
      <c r="V6884">
        <v>6867</v>
      </c>
      <c r="W6884" s="46">
        <v>0.21758646282386401</v>
      </c>
    </row>
    <row r="6885" spans="10:23">
      <c r="J6885">
        <v>6868</v>
      </c>
      <c r="K6885" s="93">
        <f t="shared" ca="1" si="867"/>
        <v>-1.7997363828851365</v>
      </c>
      <c r="L6885" s="93">
        <f t="shared" ca="1" si="867"/>
        <v>0.56937040638118552</v>
      </c>
      <c r="M6885" s="93">
        <f t="shared" ca="1" si="868"/>
        <v>-1.7997363828851365</v>
      </c>
      <c r="N6885" s="101">
        <f t="shared" ca="1" si="864"/>
        <v>-3.254603422164859E-2</v>
      </c>
      <c r="O6885" s="46">
        <f t="shared" ca="1" si="869"/>
        <v>-0.32576710775400308</v>
      </c>
      <c r="P6885" s="46">
        <f t="shared" ca="1" si="870"/>
        <v>-2.7418980369005586E-3</v>
      </c>
      <c r="Q6885" s="47">
        <f t="shared" ca="1" si="865"/>
        <v>-0.97181752718820813</v>
      </c>
      <c r="R6885" s="47">
        <f t="shared" ca="1" si="866"/>
        <v>0.14416032074546084</v>
      </c>
      <c r="S6885" s="97">
        <f t="shared" ca="1" si="871"/>
        <v>-9.0803393504271121E-2</v>
      </c>
      <c r="V6885">
        <v>6868</v>
      </c>
      <c r="W6885" s="46">
        <v>-8.7549438570692195E-2</v>
      </c>
    </row>
    <row r="6886" spans="10:23">
      <c r="J6886">
        <v>6869</v>
      </c>
      <c r="K6886" s="93">
        <f t="shared" ca="1" si="867"/>
        <v>-0.37647703580647818</v>
      </c>
      <c r="L6886" s="93">
        <f t="shared" ca="1" si="867"/>
        <v>1.0131692374685506</v>
      </c>
      <c r="M6886" s="93">
        <f t="shared" ca="1" si="868"/>
        <v>-0.37647703580647818</v>
      </c>
      <c r="N6886" s="101">
        <f t="shared" ca="1" si="864"/>
        <v>0.8408405776981942</v>
      </c>
      <c r="O6886" s="46">
        <f t="shared" ca="1" si="869"/>
        <v>0.18513954884744016</v>
      </c>
      <c r="P6886" s="46">
        <f t="shared" ca="1" si="870"/>
        <v>0.25271143026382104</v>
      </c>
      <c r="Q6886" s="47">
        <f t="shared" ca="1" si="865"/>
        <v>4.9995786014678356E-2</v>
      </c>
      <c r="R6886" s="47">
        <f t="shared" ca="1" si="866"/>
        <v>0.285380376489902</v>
      </c>
      <c r="S6886" s="97">
        <f t="shared" ca="1" si="871"/>
        <v>0.23525996266867108</v>
      </c>
      <c r="V6886">
        <v>6869</v>
      </c>
      <c r="W6886" s="46">
        <v>-0.11856061098809</v>
      </c>
    </row>
    <row r="6887" spans="10:23">
      <c r="J6887">
        <v>6870</v>
      </c>
      <c r="K6887" s="93">
        <f t="shared" ca="1" si="867"/>
        <v>0.49948002940068875</v>
      </c>
      <c r="L6887" s="93">
        <f t="shared" ca="1" si="867"/>
        <v>0.14413250467352967</v>
      </c>
      <c r="M6887" s="93">
        <f t="shared" ca="1" si="868"/>
        <v>0.49948002940068875</v>
      </c>
      <c r="N6887" s="101">
        <f t="shared" ca="1" si="864"/>
        <v>0.29549545904638136</v>
      </c>
      <c r="O6887" s="46">
        <f t="shared" ca="1" si="869"/>
        <v>0.49958139420050118</v>
      </c>
      <c r="P6887" s="46">
        <f t="shared" ca="1" si="870"/>
        <v>0.40993235294035157</v>
      </c>
      <c r="Q6887" s="47">
        <f t="shared" ca="1" si="865"/>
        <v>0.6788794767208004</v>
      </c>
      <c r="R6887" s="47">
        <f t="shared" ca="1" si="866"/>
        <v>0.19720216651404765</v>
      </c>
      <c r="S6887" s="97">
        <f t="shared" ca="1" si="871"/>
        <v>0.34839178035727442</v>
      </c>
      <c r="V6887">
        <v>6870</v>
      </c>
      <c r="W6887" s="46">
        <v>0.164065950342283</v>
      </c>
    </row>
    <row r="6888" spans="10:23">
      <c r="J6888">
        <v>6871</v>
      </c>
      <c r="K6888" s="93">
        <f t="shared" ca="1" si="867"/>
        <v>-2.3552245040948421</v>
      </c>
      <c r="L6888" s="93">
        <f t="shared" ca="1" si="867"/>
        <v>0.53311742519761285</v>
      </c>
      <c r="M6888" s="93">
        <f t="shared" ca="1" si="868"/>
        <v>-2.3552245040948421</v>
      </c>
      <c r="N6888" s="101">
        <f t="shared" ca="1" si="864"/>
        <v>-0.24357456035760583</v>
      </c>
      <c r="O6888" s="46">
        <f t="shared" ca="1" si="869"/>
        <v>-0.52517038542900518</v>
      </c>
      <c r="P6888" s="46">
        <f t="shared" ca="1" si="870"/>
        <v>-0.10244353687440161</v>
      </c>
      <c r="Q6888" s="47">
        <f t="shared" ca="1" si="865"/>
        <v>-1.3706240825382123</v>
      </c>
      <c r="R6888" s="47">
        <f t="shared" ca="1" si="866"/>
        <v>0.11003859295863481</v>
      </c>
      <c r="S6888" s="97">
        <f t="shared" ca="1" si="871"/>
        <v>-0.20756589623518518</v>
      </c>
      <c r="V6888">
        <v>6871</v>
      </c>
      <c r="W6888" s="46">
        <v>0.46510655454768002</v>
      </c>
    </row>
    <row r="6889" spans="10:23">
      <c r="J6889">
        <v>6872</v>
      </c>
      <c r="K6889" s="93">
        <f t="shared" ca="1" si="867"/>
        <v>-0.66919654660555772</v>
      </c>
      <c r="L6889" s="93">
        <f t="shared" ca="1" si="867"/>
        <v>-0.22613418870910373</v>
      </c>
      <c r="M6889" s="93">
        <f t="shared" ca="1" si="868"/>
        <v>-0.66919654660555772</v>
      </c>
      <c r="N6889" s="101">
        <f t="shared" ca="1" si="864"/>
        <v>-0.42721353691022323</v>
      </c>
      <c r="O6889" s="46">
        <f t="shared" ca="1" si="869"/>
        <v>8.0062180558003182E-2</v>
      </c>
      <c r="P6889" s="46">
        <f t="shared" ca="1" si="870"/>
        <v>0.20017274611910257</v>
      </c>
      <c r="Q6889" s="47">
        <f t="shared" ca="1" si="865"/>
        <v>-0.1601589505641956</v>
      </c>
      <c r="R6889" s="47">
        <f t="shared" ca="1" si="866"/>
        <v>8.03455496354646E-2</v>
      </c>
      <c r="S6889" s="97">
        <f t="shared" ca="1" si="871"/>
        <v>8.0203865096733884E-2</v>
      </c>
      <c r="V6889">
        <v>6872</v>
      </c>
      <c r="W6889" s="46">
        <v>8.0607591713379903E-2</v>
      </c>
    </row>
    <row r="6890" spans="10:23">
      <c r="J6890">
        <v>6873</v>
      </c>
      <c r="K6890" s="93">
        <f t="shared" ca="1" si="867"/>
        <v>0.15451330309363315</v>
      </c>
      <c r="L6890" s="93">
        <f t="shared" ca="1" si="867"/>
        <v>-0.32083205007644272</v>
      </c>
      <c r="M6890" s="93">
        <f t="shared" ca="1" si="868"/>
        <v>0.15451330309363315</v>
      </c>
      <c r="N6890" s="101">
        <f t="shared" ca="1" si="864"/>
        <v>-0.2550367762310225</v>
      </c>
      <c r="O6890" s="46">
        <f t="shared" ca="1" si="869"/>
        <v>0.37574887053709438</v>
      </c>
      <c r="P6890" s="46">
        <f t="shared" ca="1" si="870"/>
        <v>0.34801609110864817</v>
      </c>
      <c r="Q6890" s="47">
        <f t="shared" ca="1" si="865"/>
        <v>0.43121442939398674</v>
      </c>
      <c r="R6890" s="47">
        <f t="shared" ca="1" si="866"/>
        <v>0.10818523873668198</v>
      </c>
      <c r="S6890" s="97">
        <f t="shared" ca="1" si="871"/>
        <v>0.24196705463688817</v>
      </c>
      <c r="V6890">
        <v>6873</v>
      </c>
      <c r="W6890" s="46">
        <v>0.28067215547065</v>
      </c>
    </row>
    <row r="6891" spans="10:23">
      <c r="J6891">
        <v>6874</v>
      </c>
      <c r="K6891" s="93">
        <f t="shared" ca="1" si="867"/>
        <v>-0.156711527965645</v>
      </c>
      <c r="L6891" s="93">
        <f t="shared" ca="1" si="867"/>
        <v>-0.33599902504889662</v>
      </c>
      <c r="M6891" s="93">
        <f t="shared" ca="1" si="868"/>
        <v>-0.156711527965645</v>
      </c>
      <c r="N6891" s="101">
        <f t="shared" ca="1" si="864"/>
        <v>-0.36839280839455008</v>
      </c>
      <c r="O6891" s="46">
        <f t="shared" ca="1" si="869"/>
        <v>0.26402865720126223</v>
      </c>
      <c r="P6891" s="46">
        <f t="shared" ca="1" si="870"/>
        <v>0.2921559844407321</v>
      </c>
      <c r="Q6891" s="47">
        <f t="shared" ca="1" si="865"/>
        <v>0.20777400272232255</v>
      </c>
      <c r="R6891" s="47">
        <f t="shared" ca="1" si="866"/>
        <v>8.985641967462471E-2</v>
      </c>
      <c r="S6891" s="97">
        <f t="shared" ca="1" si="871"/>
        <v>0.17694253843794347</v>
      </c>
      <c r="V6891">
        <v>6874</v>
      </c>
      <c r="W6891" s="46">
        <v>1.38599030171989</v>
      </c>
    </row>
    <row r="6892" spans="10:23">
      <c r="J6892">
        <v>6875</v>
      </c>
      <c r="K6892" s="93">
        <f t="shared" ca="1" si="867"/>
        <v>-0.47109409762955889</v>
      </c>
      <c r="L6892" s="93">
        <f t="shared" ca="1" si="867"/>
        <v>-0.29953868319637178</v>
      </c>
      <c r="M6892" s="93">
        <f t="shared" ca="1" si="868"/>
        <v>-0.47109409762955889</v>
      </c>
      <c r="N6892" s="101">
        <f t="shared" ca="1" si="864"/>
        <v>-0.43380608114113017</v>
      </c>
      <c r="O6892" s="46">
        <f t="shared" ca="1" si="869"/>
        <v>0.15117491210522974</v>
      </c>
      <c r="P6892" s="46">
        <f t="shared" ca="1" si="870"/>
        <v>0.23572911189271584</v>
      </c>
      <c r="Q6892" s="47">
        <f t="shared" ca="1" si="865"/>
        <v>-1.7933487469742493E-2</v>
      </c>
      <c r="R6892" s="47">
        <f t="shared" ca="1" si="866"/>
        <v>7.9279584745368684E-2</v>
      </c>
      <c r="S6892" s="97">
        <f t="shared" ca="1" si="871"/>
        <v>0.11522724842529922</v>
      </c>
      <c r="V6892">
        <v>6875</v>
      </c>
      <c r="W6892" s="46">
        <v>0.37602120266169903</v>
      </c>
    </row>
    <row r="6893" spans="10:23">
      <c r="J6893">
        <v>6876</v>
      </c>
      <c r="K6893" s="93">
        <f t="shared" ca="1" si="867"/>
        <v>-2.7422547188835689E-2</v>
      </c>
      <c r="L6893" s="93">
        <f t="shared" ca="1" si="867"/>
        <v>-0.39845019402888815</v>
      </c>
      <c r="M6893" s="93">
        <f t="shared" ca="1" si="868"/>
        <v>-2.7422547188835689E-2</v>
      </c>
      <c r="N6893" s="101">
        <f t="shared" ca="1" si="864"/>
        <v>-0.38648491547988245</v>
      </c>
      <c r="O6893" s="46">
        <f t="shared" ca="1" si="869"/>
        <v>0.31043945438989107</v>
      </c>
      <c r="P6893" s="46">
        <f t="shared" ca="1" si="870"/>
        <v>0.31536138303504652</v>
      </c>
      <c r="Q6893" s="47">
        <f t="shared" ca="1" si="865"/>
        <v>0.30059559709958023</v>
      </c>
      <c r="R6893" s="47">
        <f t="shared" ca="1" si="866"/>
        <v>8.6931061836234211E-2</v>
      </c>
      <c r="S6893" s="97">
        <f t="shared" ca="1" si="871"/>
        <v>0.19868525811306265</v>
      </c>
      <c r="V6893">
        <v>6876</v>
      </c>
      <c r="W6893" s="46">
        <v>0.91609034995410699</v>
      </c>
    </row>
    <row r="6894" spans="10:23">
      <c r="J6894">
        <v>6877</v>
      </c>
      <c r="K6894" s="93">
        <f t="shared" ca="1" si="867"/>
        <v>1.868853310712606</v>
      </c>
      <c r="L6894" s="93">
        <f t="shared" ca="1" si="867"/>
        <v>0.4882672858405725</v>
      </c>
      <c r="M6894" s="93">
        <f t="shared" ca="1" si="868"/>
        <v>1.868853310712606</v>
      </c>
      <c r="N6894" s="101">
        <f t="shared" ca="1" si="864"/>
        <v>1.0572552829972248</v>
      </c>
      <c r="O6894" s="46">
        <f t="shared" ca="1" si="869"/>
        <v>0.99114459821559753</v>
      </c>
      <c r="P6894" s="46">
        <f t="shared" ca="1" si="870"/>
        <v>0.65571395494789975</v>
      </c>
      <c r="Q6894" s="47">
        <f t="shared" ca="1" si="865"/>
        <v>1.6620058847509931</v>
      </c>
      <c r="R6894" s="47">
        <f t="shared" ca="1" si="866"/>
        <v>0.32037300899552917</v>
      </c>
      <c r="S6894" s="97">
        <f t="shared" ca="1" si="871"/>
        <v>0.65575880360556338</v>
      </c>
      <c r="V6894">
        <v>6877</v>
      </c>
      <c r="W6894" s="46">
        <v>0.92172649037557897</v>
      </c>
    </row>
    <row r="6895" spans="10:23">
      <c r="J6895">
        <v>6878</v>
      </c>
      <c r="K6895" s="93">
        <f t="shared" ca="1" si="867"/>
        <v>0.46406052183742064</v>
      </c>
      <c r="L6895" s="93">
        <f t="shared" ca="1" si="867"/>
        <v>-7.7332349706957237E-2</v>
      </c>
      <c r="M6895" s="93">
        <f t="shared" ca="1" si="868"/>
        <v>0.46406052183742064</v>
      </c>
      <c r="N6895" s="101">
        <f t="shared" ca="1" si="864"/>
        <v>7.4264155842064208E-2</v>
      </c>
      <c r="O6895" s="46">
        <f t="shared" ca="1" si="869"/>
        <v>0.48686687226550579</v>
      </c>
      <c r="P6895" s="46">
        <f t="shared" ca="1" si="870"/>
        <v>0.40357509197285391</v>
      </c>
      <c r="Q6895" s="47">
        <f t="shared" ca="1" si="865"/>
        <v>0.65345043285080961</v>
      </c>
      <c r="R6895" s="47">
        <f t="shared" ca="1" si="866"/>
        <v>0.16143072630127236</v>
      </c>
      <c r="S6895" s="97">
        <f t="shared" ca="1" si="871"/>
        <v>0.32414879928338908</v>
      </c>
      <c r="V6895">
        <v>6878</v>
      </c>
      <c r="W6895" s="46">
        <v>0.81392630570332303</v>
      </c>
    </row>
    <row r="6896" spans="10:23">
      <c r="J6896">
        <v>6879</v>
      </c>
      <c r="K6896" s="93">
        <f t="shared" ca="1" si="867"/>
        <v>1.6582298933156363</v>
      </c>
      <c r="L6896" s="93">
        <f t="shared" ca="1" si="867"/>
        <v>-0.32109964596747076</v>
      </c>
      <c r="M6896" s="93">
        <f t="shared" ca="1" si="868"/>
        <v>1.6582298933156363</v>
      </c>
      <c r="N6896" s="101">
        <f t="shared" ca="1" si="864"/>
        <v>0.22292513010119364</v>
      </c>
      <c r="O6896" s="46">
        <f t="shared" ca="1" si="869"/>
        <v>0.91553722124306536</v>
      </c>
      <c r="P6896" s="46">
        <f t="shared" ca="1" si="870"/>
        <v>0.61791026646163361</v>
      </c>
      <c r="Q6896" s="47">
        <f t="shared" ca="1" si="865"/>
        <v>1.5107911308059288</v>
      </c>
      <c r="R6896" s="47">
        <f t="shared" ca="1" si="866"/>
        <v>0.18546808934917763</v>
      </c>
      <c r="S6896" s="97">
        <f t="shared" ca="1" si="871"/>
        <v>0.55050265529612152</v>
      </c>
      <c r="V6896">
        <v>6879</v>
      </c>
      <c r="W6896" s="46">
        <v>1.32586872010018</v>
      </c>
    </row>
    <row r="6897" spans="10:23">
      <c r="J6897">
        <v>6880</v>
      </c>
      <c r="K6897" s="93">
        <f t="shared" ca="1" si="867"/>
        <v>-0.70846394696060244</v>
      </c>
      <c r="L6897" s="93">
        <f t="shared" ca="1" si="867"/>
        <v>1.4494125137021481</v>
      </c>
      <c r="M6897" s="93">
        <f t="shared" ca="1" si="868"/>
        <v>-0.70846394696060244</v>
      </c>
      <c r="N6897" s="101">
        <f t="shared" ca="1" si="864"/>
        <v>1.1488562084375513</v>
      </c>
      <c r="O6897" s="46">
        <f t="shared" ca="1" si="869"/>
        <v>6.5966382578523997E-2</v>
      </c>
      <c r="P6897" s="46">
        <f t="shared" ca="1" si="870"/>
        <v>0.19312484712936298</v>
      </c>
      <c r="Q6897" s="47">
        <f t="shared" ca="1" si="865"/>
        <v>-0.18835054652315397</v>
      </c>
      <c r="R6897" s="47">
        <f t="shared" ca="1" si="866"/>
        <v>0.33518419068801031</v>
      </c>
      <c r="S6897" s="97">
        <f t="shared" ca="1" si="871"/>
        <v>0.20057528663326715</v>
      </c>
      <c r="V6897">
        <v>6880</v>
      </c>
      <c r="W6897" s="46">
        <v>0.105452068153517</v>
      </c>
    </row>
    <row r="6898" spans="10:23">
      <c r="J6898">
        <v>6881</v>
      </c>
      <c r="K6898" s="93">
        <f t="shared" ca="1" si="867"/>
        <v>-0.34427249390504866</v>
      </c>
      <c r="L6898" s="93">
        <f t="shared" ca="1" si="867"/>
        <v>-0.30369855552934155</v>
      </c>
      <c r="M6898" s="93">
        <f t="shared" ca="1" si="868"/>
        <v>-0.34427249390504866</v>
      </c>
      <c r="N6898" s="101">
        <f t="shared" ca="1" si="864"/>
        <v>-0.39741787111289717</v>
      </c>
      <c r="O6898" s="46">
        <f t="shared" ca="1" si="869"/>
        <v>0.19669999625571644</v>
      </c>
      <c r="P6898" s="46">
        <f t="shared" ca="1" si="870"/>
        <v>0.2584916539679592</v>
      </c>
      <c r="Q6898" s="47">
        <f t="shared" ca="1" si="865"/>
        <v>7.3116680831230907E-2</v>
      </c>
      <c r="R6898" s="47">
        <f t="shared" ca="1" si="866"/>
        <v>8.5163285020246629E-2</v>
      </c>
      <c r="S6898" s="97">
        <f t="shared" ca="1" si="871"/>
        <v>0.14093164063798153</v>
      </c>
      <c r="V6898">
        <v>6881</v>
      </c>
      <c r="W6898" s="46">
        <v>0.12821982220886199</v>
      </c>
    </row>
    <row r="6899" spans="10:23">
      <c r="J6899">
        <v>6882</v>
      </c>
      <c r="K6899" s="93">
        <f t="shared" ca="1" si="867"/>
        <v>-1.0288487539776741</v>
      </c>
      <c r="L6899" s="93">
        <f t="shared" ca="1" si="867"/>
        <v>0.3972053088634675</v>
      </c>
      <c r="M6899" s="93">
        <f t="shared" ca="1" si="868"/>
        <v>-1.0288487539776741</v>
      </c>
      <c r="N6899" s="101">
        <f t="shared" ca="1" si="864"/>
        <v>4.9386691023000973E-2</v>
      </c>
      <c r="O6899" s="46">
        <f t="shared" ca="1" si="869"/>
        <v>-4.9041982492093239E-2</v>
      </c>
      <c r="P6899" s="46">
        <f t="shared" ca="1" si="870"/>
        <v>0.13562066459405436</v>
      </c>
      <c r="Q6899" s="47">
        <f t="shared" ca="1" si="865"/>
        <v>-0.41836727666438844</v>
      </c>
      <c r="R6899" s="47">
        <f t="shared" ca="1" si="866"/>
        <v>0.15740822707746827</v>
      </c>
      <c r="S6899" s="97">
        <f t="shared" ca="1" si="871"/>
        <v>5.4183122292687513E-2</v>
      </c>
      <c r="V6899">
        <v>6882</v>
      </c>
      <c r="W6899" s="46">
        <v>0.35425940620318802</v>
      </c>
    </row>
    <row r="6900" spans="10:23">
      <c r="J6900">
        <v>6883</v>
      </c>
      <c r="K6900" s="93">
        <f t="shared" ca="1" si="867"/>
        <v>0.80464941295834624</v>
      </c>
      <c r="L6900" s="93">
        <f t="shared" ca="1" si="867"/>
        <v>-0.88726691970357341</v>
      </c>
      <c r="M6900" s="93">
        <f t="shared" ca="1" si="868"/>
        <v>0.80464941295834624</v>
      </c>
      <c r="N6900" s="101">
        <f t="shared" ca="1" si="864"/>
        <v>-0.58530628548115993</v>
      </c>
      <c r="O6900" s="46">
        <f t="shared" ca="1" si="869"/>
        <v>0.60912788674284002</v>
      </c>
      <c r="P6900" s="46">
        <f t="shared" ca="1" si="870"/>
        <v>0.46470559921152099</v>
      </c>
      <c r="Q6900" s="47">
        <f t="shared" ca="1" si="865"/>
        <v>0.89797246180547807</v>
      </c>
      <c r="R6900" s="47">
        <f t="shared" ca="1" si="866"/>
        <v>5.4783139516876009E-2</v>
      </c>
      <c r="S6900" s="97">
        <f t="shared" ca="1" si="871"/>
        <v>0.33195551312985799</v>
      </c>
      <c r="V6900">
        <v>6883</v>
      </c>
      <c r="W6900" s="46">
        <v>0.22457860644883901</v>
      </c>
    </row>
    <row r="6901" spans="10:23">
      <c r="J6901">
        <v>6884</v>
      </c>
      <c r="K6901" s="93">
        <f t="shared" ca="1" si="867"/>
        <v>-0.62013871497239492</v>
      </c>
      <c r="L6901" s="93">
        <f t="shared" ca="1" si="867"/>
        <v>-0.36596976091471145</v>
      </c>
      <c r="M6901" s="93">
        <f t="shared" ca="1" si="868"/>
        <v>-0.62013871497239492</v>
      </c>
      <c r="N6901" s="101">
        <f t="shared" ca="1" si="864"/>
        <v>-0.54418780102411457</v>
      </c>
      <c r="O6901" s="46">
        <f t="shared" ca="1" si="869"/>
        <v>9.7672444485839893E-2</v>
      </c>
      <c r="P6901" s="46">
        <f t="shared" ca="1" si="870"/>
        <v>0.20897787808302093</v>
      </c>
      <c r="Q6901" s="47">
        <f t="shared" ca="1" si="865"/>
        <v>-0.12493842270852218</v>
      </c>
      <c r="R6901" s="47">
        <f t="shared" ca="1" si="866"/>
        <v>6.143168964107211E-2</v>
      </c>
      <c r="S6901" s="97">
        <f t="shared" ca="1" si="871"/>
        <v>7.9552067063455995E-2</v>
      </c>
      <c r="V6901">
        <v>6884</v>
      </c>
      <c r="W6901" s="46">
        <v>0.42851405892383698</v>
      </c>
    </row>
    <row r="6902" spans="10:23">
      <c r="J6902">
        <v>6885</v>
      </c>
      <c r="K6902" s="93">
        <f t="shared" ca="1" si="867"/>
        <v>0.20905546545833459</v>
      </c>
      <c r="L6902" s="93">
        <f t="shared" ca="1" si="867"/>
        <v>0.60307124322147532</v>
      </c>
      <c r="M6902" s="93">
        <f t="shared" ca="1" si="868"/>
        <v>0.20905546545833459</v>
      </c>
      <c r="N6902" s="101">
        <f t="shared" ca="1" si="864"/>
        <v>0.63824603486126197</v>
      </c>
      <c r="O6902" s="46">
        <f t="shared" ca="1" si="869"/>
        <v>0.39532784177291269</v>
      </c>
      <c r="P6902" s="46">
        <f t="shared" ca="1" si="870"/>
        <v>0.35780557672655733</v>
      </c>
      <c r="Q6902" s="47">
        <f t="shared" ca="1" si="865"/>
        <v>0.47037237186562347</v>
      </c>
      <c r="R6902" s="47">
        <f t="shared" ca="1" si="866"/>
        <v>0.25262236046071085</v>
      </c>
      <c r="S6902" s="97">
        <f t="shared" ca="1" si="871"/>
        <v>0.32397510111681177</v>
      </c>
      <c r="V6902">
        <v>6885</v>
      </c>
      <c r="W6902" s="46">
        <v>-0.19120731292183299</v>
      </c>
    </row>
    <row r="6903" spans="10:23">
      <c r="J6903">
        <v>6886</v>
      </c>
      <c r="K6903" s="93">
        <f t="shared" ca="1" si="867"/>
        <v>1.3684577361526968</v>
      </c>
      <c r="L6903" s="93">
        <f t="shared" ca="1" si="867"/>
        <v>-0.69040166674117132</v>
      </c>
      <c r="M6903" s="93">
        <f t="shared" ca="1" si="868"/>
        <v>1.3684577361526968</v>
      </c>
      <c r="N6903" s="101">
        <f t="shared" ca="1" si="864"/>
        <v>-0.21935795377253603</v>
      </c>
      <c r="O6903" s="46">
        <f t="shared" ca="1" si="869"/>
        <v>0.81151786293273243</v>
      </c>
      <c r="P6903" s="46">
        <f t="shared" ca="1" si="870"/>
        <v>0.5659005873064672</v>
      </c>
      <c r="Q6903" s="47">
        <f t="shared" ca="1" si="865"/>
        <v>1.3027524141852629</v>
      </c>
      <c r="R6903" s="47">
        <f t="shared" ca="1" si="866"/>
        <v>0.11395423636925149</v>
      </c>
      <c r="S6903" s="97">
        <f t="shared" ca="1" si="871"/>
        <v>0.46273604965099197</v>
      </c>
      <c r="V6903">
        <v>6886</v>
      </c>
      <c r="W6903" s="46">
        <v>0.69836306794702097</v>
      </c>
    </row>
    <row r="6904" spans="10:23">
      <c r="J6904">
        <v>6887</v>
      </c>
      <c r="K6904" s="93">
        <f t="shared" ca="1" si="867"/>
        <v>0.37995705255199202</v>
      </c>
      <c r="L6904" s="93">
        <f t="shared" ca="1" si="867"/>
        <v>-0.98884461794108747</v>
      </c>
      <c r="M6904" s="93">
        <f t="shared" ca="1" si="868"/>
        <v>0.37995705255199202</v>
      </c>
      <c r="N6904" s="101">
        <f t="shared" ca="1" si="864"/>
        <v>-0.8166720914708242</v>
      </c>
      <c r="O6904" s="46">
        <f t="shared" ca="1" si="869"/>
        <v>0.45667629428729156</v>
      </c>
      <c r="P6904" s="46">
        <f t="shared" ca="1" si="870"/>
        <v>0.38847980298374674</v>
      </c>
      <c r="Q6904" s="47">
        <f t="shared" ca="1" si="865"/>
        <v>0.59306927689438116</v>
      </c>
      <c r="R6904" s="47">
        <f t="shared" ca="1" si="866"/>
        <v>1.7373026316953699E-2</v>
      </c>
      <c r="S6904" s="97">
        <f t="shared" ca="1" si="871"/>
        <v>0.23702466030212263</v>
      </c>
      <c r="V6904">
        <v>6887</v>
      </c>
      <c r="W6904" s="46">
        <v>-9.1261454098489694E-2</v>
      </c>
    </row>
    <row r="6905" spans="10:23">
      <c r="J6905">
        <v>6888</v>
      </c>
      <c r="K6905" s="93">
        <f t="shared" ca="1" si="867"/>
        <v>-0.7839915972618241</v>
      </c>
      <c r="L6905" s="93">
        <f t="shared" ca="1" si="867"/>
        <v>0.60198914864908326</v>
      </c>
      <c r="M6905" s="93">
        <f t="shared" ca="1" si="868"/>
        <v>-0.7839915972618241</v>
      </c>
      <c r="N6905" s="101">
        <f t="shared" ca="1" si="864"/>
        <v>0.32140887560332831</v>
      </c>
      <c r="O6905" s="46">
        <f t="shared" ca="1" si="869"/>
        <v>3.8854261814614099E-2</v>
      </c>
      <c r="P6905" s="46">
        <f t="shared" ca="1" si="870"/>
        <v>0.17956878674740803</v>
      </c>
      <c r="Q6905" s="47">
        <f t="shared" ca="1" si="865"/>
        <v>-0.24257478805097377</v>
      </c>
      <c r="R6905" s="47">
        <f t="shared" ca="1" si="866"/>
        <v>0.20139217135355031</v>
      </c>
      <c r="S6905" s="97">
        <f t="shared" ca="1" si="871"/>
        <v>0.1201232165840822</v>
      </c>
      <c r="V6905">
        <v>6888</v>
      </c>
      <c r="W6905" s="46">
        <v>6.7469477037253006E-2</v>
      </c>
    </row>
    <row r="6906" spans="10:23">
      <c r="J6906">
        <v>6889</v>
      </c>
      <c r="K6906" s="93">
        <f t="shared" ca="1" si="867"/>
        <v>0.381273534966316</v>
      </c>
      <c r="L6906" s="93">
        <f t="shared" ca="1" si="867"/>
        <v>0.86786376598983783</v>
      </c>
      <c r="M6906" s="93">
        <f t="shared" ca="1" si="868"/>
        <v>0.381273534966316</v>
      </c>
      <c r="N6906" s="101">
        <f t="shared" ca="1" si="864"/>
        <v>0.9440605836326923</v>
      </c>
      <c r="O6906" s="46">
        <f t="shared" ca="1" si="869"/>
        <v>0.45714887128470061</v>
      </c>
      <c r="P6906" s="46">
        <f t="shared" ca="1" si="870"/>
        <v>0.38871609148245129</v>
      </c>
      <c r="Q6906" s="47">
        <f t="shared" ca="1" si="865"/>
        <v>0.59401443088919925</v>
      </c>
      <c r="R6906" s="47">
        <f t="shared" ca="1" si="866"/>
        <v>0.30207027623541027</v>
      </c>
      <c r="S6906" s="97">
        <f t="shared" ca="1" si="871"/>
        <v>0.37960957376005544</v>
      </c>
      <c r="V6906">
        <v>6889</v>
      </c>
      <c r="W6906" s="46">
        <v>0.56058133030873203</v>
      </c>
    </row>
    <row r="6907" spans="10:23">
      <c r="J6907">
        <v>6890</v>
      </c>
      <c r="K6907" s="93">
        <f t="shared" ca="1" si="867"/>
        <v>-0.91792697118177891</v>
      </c>
      <c r="L6907" s="93">
        <f t="shared" ca="1" si="867"/>
        <v>1.5869751007064512</v>
      </c>
      <c r="M6907" s="93">
        <f t="shared" ca="1" si="868"/>
        <v>-0.91792697118177891</v>
      </c>
      <c r="N6907" s="101">
        <f t="shared" ca="1" si="864"/>
        <v>1.212663043782914</v>
      </c>
      <c r="O6907" s="46">
        <f t="shared" ca="1" si="869"/>
        <v>-9.2244486681679616E-3</v>
      </c>
      <c r="P6907" s="46">
        <f t="shared" ca="1" si="870"/>
        <v>0.155529431506017</v>
      </c>
      <c r="Q6907" s="47">
        <f t="shared" ca="1" si="865"/>
        <v>-0.33873220901653789</v>
      </c>
      <c r="R6907" s="47">
        <f t="shared" ca="1" si="866"/>
        <v>0.34550127675433018</v>
      </c>
      <c r="S6907" s="97">
        <f t="shared" ca="1" si="871"/>
        <v>0.16813841404308111</v>
      </c>
      <c r="V6907">
        <v>6890</v>
      </c>
      <c r="W6907" s="46">
        <v>0.43024035235008201</v>
      </c>
    </row>
    <row r="6908" spans="10:23">
      <c r="J6908">
        <v>6891</v>
      </c>
      <c r="K6908" s="93">
        <f t="shared" ca="1" si="867"/>
        <v>-0.68128483589284894</v>
      </c>
      <c r="L6908" s="93">
        <f t="shared" ca="1" si="867"/>
        <v>0.71656010445610874</v>
      </c>
      <c r="M6908" s="93">
        <f t="shared" ca="1" si="868"/>
        <v>-0.68128483589284894</v>
      </c>
      <c r="N6908" s="101">
        <f t="shared" ca="1" si="864"/>
        <v>0.46269472685779034</v>
      </c>
      <c r="O6908" s="46">
        <f t="shared" ca="1" si="869"/>
        <v>7.5722853732939549E-2</v>
      </c>
      <c r="P6908" s="46">
        <f t="shared" ca="1" si="870"/>
        <v>0.19800308270657074</v>
      </c>
      <c r="Q6908" s="47">
        <f t="shared" ca="1" si="865"/>
        <v>-0.16883760421432287</v>
      </c>
      <c r="R6908" s="47">
        <f t="shared" ca="1" si="866"/>
        <v>0.2242370324010507</v>
      </c>
      <c r="S6908" s="97">
        <f t="shared" ca="1" si="871"/>
        <v>0.14997994306699514</v>
      </c>
      <c r="V6908">
        <v>6891</v>
      </c>
      <c r="W6908" s="46">
        <v>0.51194323146921294</v>
      </c>
    </row>
    <row r="6909" spans="10:23">
      <c r="J6909">
        <v>6892</v>
      </c>
      <c r="K6909" s="93">
        <f t="shared" ca="1" si="867"/>
        <v>-0.36816982447221885</v>
      </c>
      <c r="L6909" s="93">
        <f t="shared" ca="1" si="867"/>
        <v>-2.6276830251639422E-2</v>
      </c>
      <c r="M6909" s="93">
        <f t="shared" ca="1" si="868"/>
        <v>-0.36816982447221885</v>
      </c>
      <c r="N6909" s="101">
        <f t="shared" ca="1" si="864"/>
        <v>-0.14199888456454263</v>
      </c>
      <c r="O6909" s="46">
        <f t="shared" ca="1" si="869"/>
        <v>0.18812158411541827</v>
      </c>
      <c r="P6909" s="46">
        <f t="shared" ca="1" si="870"/>
        <v>0.2542024478978101</v>
      </c>
      <c r="Q6909" s="47">
        <f t="shared" ca="1" si="865"/>
        <v>5.5959856550634568E-2</v>
      </c>
      <c r="R6909" s="47">
        <f t="shared" ca="1" si="866"/>
        <v>0.12646261686969995</v>
      </c>
      <c r="S6909" s="97">
        <f t="shared" ca="1" si="871"/>
        <v>0.15729210049255909</v>
      </c>
      <c r="V6909">
        <v>6892</v>
      </c>
      <c r="W6909" s="46">
        <v>2.6082765776624699</v>
      </c>
    </row>
    <row r="6910" spans="10:23">
      <c r="J6910">
        <v>6893</v>
      </c>
      <c r="K6910" s="93">
        <f t="shared" ca="1" si="867"/>
        <v>-0.82421000861558613</v>
      </c>
      <c r="L6910" s="93">
        <f t="shared" ca="1" si="867"/>
        <v>0.58548587230298899</v>
      </c>
      <c r="M6910" s="93">
        <f t="shared" ca="1" si="868"/>
        <v>-0.82421000861558613</v>
      </c>
      <c r="N6910" s="101">
        <f t="shared" ca="1" si="864"/>
        <v>0.29297203969459884</v>
      </c>
      <c r="O6910" s="46">
        <f t="shared" ca="1" si="869"/>
        <v>2.4417079918884366E-2</v>
      </c>
      <c r="P6910" s="46">
        <f t="shared" ca="1" si="870"/>
        <v>0.17235019579954317</v>
      </c>
      <c r="Q6910" s="47">
        <f t="shared" ca="1" si="865"/>
        <v>-0.27144915184243323</v>
      </c>
      <c r="R6910" s="47">
        <f t="shared" ca="1" si="866"/>
        <v>0.19679414855652252</v>
      </c>
      <c r="S6910" s="97">
        <f t="shared" ca="1" si="871"/>
        <v>0.11060561423770345</v>
      </c>
      <c r="V6910">
        <v>6893</v>
      </c>
      <c r="W6910" s="46">
        <v>0.25985563460016198</v>
      </c>
    </row>
    <row r="6911" spans="10:23">
      <c r="J6911">
        <v>6894</v>
      </c>
      <c r="K6911" s="93">
        <f t="shared" ca="1" si="867"/>
        <v>-0.10209609377891088</v>
      </c>
      <c r="L6911" s="93">
        <f t="shared" ca="1" si="867"/>
        <v>0.22696849407799252</v>
      </c>
      <c r="M6911" s="93">
        <f t="shared" ca="1" si="868"/>
        <v>-0.10209609377891088</v>
      </c>
      <c r="N6911" s="101">
        <f t="shared" ca="1" si="864"/>
        <v>0.18271616527572729</v>
      </c>
      <c r="O6911" s="46">
        <f t="shared" ca="1" si="869"/>
        <v>0.28363393078436161</v>
      </c>
      <c r="P6911" s="46">
        <f t="shared" ca="1" si="870"/>
        <v>0.30195862123228179</v>
      </c>
      <c r="Q6911" s="47">
        <f t="shared" ca="1" si="865"/>
        <v>0.24698454988852131</v>
      </c>
      <c r="R6911" s="47">
        <f t="shared" ca="1" si="866"/>
        <v>0.17896660171863471</v>
      </c>
      <c r="S6911" s="97">
        <f t="shared" ca="1" si="871"/>
        <v>0.23130026625149816</v>
      </c>
      <c r="V6911">
        <v>6894</v>
      </c>
      <c r="W6911" s="46">
        <v>0.36525745087994599</v>
      </c>
    </row>
    <row r="6912" spans="10:23">
      <c r="J6912">
        <v>6895</v>
      </c>
      <c r="K6912" s="93">
        <f t="shared" ca="1" si="867"/>
        <v>1.3738732623094521</v>
      </c>
      <c r="L6912" s="93">
        <f t="shared" ca="1" si="867"/>
        <v>0.43398261859950593</v>
      </c>
      <c r="M6912" s="93">
        <f t="shared" ca="1" si="868"/>
        <v>1.3738732623094521</v>
      </c>
      <c r="N6912" s="101">
        <f t="shared" ca="1" si="864"/>
        <v>0.84837414302319214</v>
      </c>
      <c r="O6912" s="46">
        <f t="shared" ca="1" si="869"/>
        <v>0.81346187149882032</v>
      </c>
      <c r="P6912" s="46">
        <f t="shared" ca="1" si="870"/>
        <v>0.5668725915895112</v>
      </c>
      <c r="Q6912" s="47">
        <f t="shared" ca="1" si="865"/>
        <v>1.3066404313174387</v>
      </c>
      <c r="R6912" s="47">
        <f t="shared" ca="1" si="866"/>
        <v>0.28659849742355359</v>
      </c>
      <c r="S6912" s="97">
        <f t="shared" ca="1" si="871"/>
        <v>0.55003018446118701</v>
      </c>
      <c r="V6912">
        <v>6895</v>
      </c>
      <c r="W6912" s="46">
        <v>0.61369099887708101</v>
      </c>
    </row>
    <row r="6913" spans="10:23">
      <c r="J6913">
        <v>6896</v>
      </c>
      <c r="K6913" s="93">
        <f t="shared" ca="1" si="867"/>
        <v>-0.29132947187061936</v>
      </c>
      <c r="L6913" s="93">
        <f t="shared" ca="1" si="867"/>
        <v>-0.79000148871543607</v>
      </c>
      <c r="M6913" s="93">
        <f t="shared" ca="1" si="868"/>
        <v>-0.29132947187061936</v>
      </c>
      <c r="N6913" s="101">
        <f t="shared" ca="1" si="864"/>
        <v>-0.84163643771983487</v>
      </c>
      <c r="O6913" s="46">
        <f t="shared" ca="1" si="869"/>
        <v>0.21570492493122922</v>
      </c>
      <c r="P6913" s="46">
        <f t="shared" ca="1" si="870"/>
        <v>0.26799411830571562</v>
      </c>
      <c r="Q6913" s="47">
        <f t="shared" ca="1" si="865"/>
        <v>0.11112653818225648</v>
      </c>
      <c r="R6913" s="47">
        <f t="shared" ca="1" si="866"/>
        <v>1.3336479018433406E-2</v>
      </c>
      <c r="S6913" s="97">
        <f t="shared" ca="1" si="871"/>
        <v>0.11452070197483132</v>
      </c>
      <c r="V6913">
        <v>6896</v>
      </c>
      <c r="W6913" s="46">
        <v>0.17236200498047</v>
      </c>
    </row>
    <row r="6914" spans="10:23">
      <c r="J6914">
        <v>6897</v>
      </c>
      <c r="K6914" s="93">
        <f t="shared" ca="1" si="867"/>
        <v>0.4779340304573903</v>
      </c>
      <c r="L6914" s="93">
        <f t="shared" ca="1" si="867"/>
        <v>-0.56029816889330131</v>
      </c>
      <c r="M6914" s="93">
        <f t="shared" ca="1" si="868"/>
        <v>0.4779340304573903</v>
      </c>
      <c r="N6914" s="101">
        <f t="shared" ca="1" si="864"/>
        <v>-0.37921553082109205</v>
      </c>
      <c r="O6914" s="46">
        <f t="shared" ca="1" si="869"/>
        <v>0.49184703833215326</v>
      </c>
      <c r="P6914" s="46">
        <f t="shared" ca="1" si="870"/>
        <v>0.40606517500617761</v>
      </c>
      <c r="Q6914" s="47">
        <f t="shared" ca="1" si="865"/>
        <v>0.66341076498410456</v>
      </c>
      <c r="R6914" s="47">
        <f t="shared" ca="1" si="866"/>
        <v>8.8106466740238379E-2</v>
      </c>
      <c r="S6914" s="97">
        <f t="shared" ca="1" si="871"/>
        <v>0.28997675253619581</v>
      </c>
      <c r="V6914">
        <v>6897</v>
      </c>
      <c r="W6914" s="46">
        <v>0.27910355291182898</v>
      </c>
    </row>
    <row r="6915" spans="10:23">
      <c r="J6915">
        <v>6898</v>
      </c>
      <c r="K6915" s="93">
        <f t="shared" ca="1" si="867"/>
        <v>0.20715656782012346</v>
      </c>
      <c r="L6915" s="93">
        <f t="shared" ca="1" si="867"/>
        <v>-1.2922813082845179</v>
      </c>
      <c r="M6915" s="93">
        <f t="shared" ca="1" si="868"/>
        <v>0.20715656782012346</v>
      </c>
      <c r="N6915" s="101">
        <f t="shared" ca="1" si="864"/>
        <v>-1.1593097469483595</v>
      </c>
      <c r="O6915" s="46">
        <f t="shared" ca="1" si="869"/>
        <v>0.39464619548999308</v>
      </c>
      <c r="P6915" s="46">
        <f t="shared" ca="1" si="870"/>
        <v>0.35746475358509749</v>
      </c>
      <c r="Q6915" s="47">
        <f t="shared" ca="1" si="865"/>
        <v>0.46900907929978419</v>
      </c>
      <c r="R6915" s="47">
        <f t="shared" ca="1" si="866"/>
        <v>-3.8028909259227334E-2</v>
      </c>
      <c r="S6915" s="97">
        <f t="shared" ca="1" si="871"/>
        <v>0.17830864311538286</v>
      </c>
      <c r="V6915">
        <v>6898</v>
      </c>
      <c r="W6915" s="46">
        <v>8.7957134857960195E-2</v>
      </c>
    </row>
    <row r="6916" spans="10:23">
      <c r="J6916">
        <v>6899</v>
      </c>
      <c r="K6916" s="93">
        <f t="shared" ca="1" si="867"/>
        <v>0.52341182944693432</v>
      </c>
      <c r="L6916" s="93">
        <f t="shared" ca="1" si="867"/>
        <v>-0.18375873971708984</v>
      </c>
      <c r="M6916" s="93">
        <f t="shared" ca="1" si="868"/>
        <v>0.52341182944693432</v>
      </c>
      <c r="N6916" s="101">
        <f t="shared" ca="1" si="864"/>
        <v>-7.7618680209611823E-3</v>
      </c>
      <c r="O6916" s="46">
        <f t="shared" ca="1" si="869"/>
        <v>0.50817217983150953</v>
      </c>
      <c r="P6916" s="46">
        <f t="shared" ca="1" si="870"/>
        <v>0.41422774575585575</v>
      </c>
      <c r="Q6916" s="47">
        <f t="shared" ca="1" si="865"/>
        <v>0.69606104798281698</v>
      </c>
      <c r="R6916" s="47">
        <f t="shared" ca="1" si="866"/>
        <v>0.14816773428337501</v>
      </c>
      <c r="S6916" s="97">
        <f t="shared" ca="1" si="871"/>
        <v>0.32816995705744229</v>
      </c>
      <c r="V6916">
        <v>6899</v>
      </c>
      <c r="W6916" s="46">
        <v>0.16024142907002201</v>
      </c>
    </row>
    <row r="6917" spans="10:23">
      <c r="J6917">
        <v>6900</v>
      </c>
      <c r="K6917" s="93">
        <f t="shared" ca="1" si="867"/>
        <v>0.74411007276876096</v>
      </c>
      <c r="L6917" s="93">
        <f t="shared" ca="1" si="867"/>
        <v>-0.21872797960602422</v>
      </c>
      <c r="M6917" s="93">
        <f t="shared" ca="1" si="868"/>
        <v>0.74411007276876096</v>
      </c>
      <c r="N6917" s="101">
        <f t="shared" ca="1" si="864"/>
        <v>2.9271375973769331E-2</v>
      </c>
      <c r="O6917" s="46">
        <f t="shared" ca="1" si="869"/>
        <v>0.58739611174863082</v>
      </c>
      <c r="P6917" s="46">
        <f t="shared" ca="1" si="870"/>
        <v>0.45383971171441639</v>
      </c>
      <c r="Q6917" s="47">
        <f t="shared" ca="1" si="865"/>
        <v>0.85450891181705979</v>
      </c>
      <c r="R6917" s="47">
        <f t="shared" ca="1" si="866"/>
        <v>0.15415573170623145</v>
      </c>
      <c r="S6917" s="97">
        <f t="shared" ca="1" si="871"/>
        <v>0.37077592172743112</v>
      </c>
      <c r="V6917">
        <v>6900</v>
      </c>
      <c r="W6917" s="46">
        <v>-0.288555159182174</v>
      </c>
    </row>
    <row r="6918" spans="10:23">
      <c r="J6918">
        <v>6901</v>
      </c>
      <c r="K6918" s="93">
        <f t="shared" ca="1" si="867"/>
        <v>1.1572751621696205</v>
      </c>
      <c r="L6918" s="93">
        <f t="shared" ca="1" si="867"/>
        <v>2.1480211479326252</v>
      </c>
      <c r="M6918" s="93">
        <f t="shared" ca="1" si="868"/>
        <v>1.1572751621696205</v>
      </c>
      <c r="N6918" s="101">
        <f t="shared" ca="1" si="864"/>
        <v>2.4045422016568563</v>
      </c>
      <c r="O6918" s="46">
        <f t="shared" ca="1" si="869"/>
        <v>0.73570976581561753</v>
      </c>
      <c r="P6918" s="46">
        <f t="shared" ca="1" si="870"/>
        <v>0.52799653874790975</v>
      </c>
      <c r="Q6918" s="47">
        <f t="shared" ca="1" si="865"/>
        <v>1.1511362199510331</v>
      </c>
      <c r="R6918" s="47">
        <f t="shared" ca="1" si="866"/>
        <v>0.53821918520223688</v>
      </c>
      <c r="S6918" s="97">
        <f t="shared" ca="1" si="871"/>
        <v>0.63696447550892721</v>
      </c>
      <c r="V6918">
        <v>6901</v>
      </c>
      <c r="W6918" s="46">
        <v>1.42463756437609</v>
      </c>
    </row>
    <row r="6919" spans="10:23">
      <c r="J6919">
        <v>6902</v>
      </c>
      <c r="K6919" s="93">
        <f t="shared" ca="1" si="867"/>
        <v>-0.69675826143748076</v>
      </c>
      <c r="L6919" s="93">
        <f t="shared" ca="1" si="867"/>
        <v>1.5887116774417065</v>
      </c>
      <c r="M6919" s="93">
        <f t="shared" ca="1" si="868"/>
        <v>-0.69675826143748076</v>
      </c>
      <c r="N6919" s="101">
        <f t="shared" ca="1" si="864"/>
        <v>1.284646074304157</v>
      </c>
      <c r="O6919" s="46">
        <f t="shared" ca="1" si="869"/>
        <v>7.0168366332308163E-2</v>
      </c>
      <c r="P6919" s="46">
        <f t="shared" ca="1" si="870"/>
        <v>0.19522583900625506</v>
      </c>
      <c r="Q6919" s="47">
        <f t="shared" ca="1" si="865"/>
        <v>-0.17994657901558564</v>
      </c>
      <c r="R6919" s="47">
        <f t="shared" ca="1" si="866"/>
        <v>0.35714039217484073</v>
      </c>
      <c r="S6919" s="97">
        <f t="shared" ca="1" si="871"/>
        <v>0.21365437925357444</v>
      </c>
      <c r="V6919">
        <v>6902</v>
      </c>
      <c r="W6919" s="46">
        <v>0.10247920583389</v>
      </c>
    </row>
    <row r="6920" spans="10:23">
      <c r="J6920">
        <v>6903</v>
      </c>
      <c r="K6920" s="93">
        <f t="shared" ca="1" si="867"/>
        <v>0.57060553648766987</v>
      </c>
      <c r="L6920" s="93">
        <f t="shared" ca="1" si="867"/>
        <v>0.15659216101999657</v>
      </c>
      <c r="M6920" s="93">
        <f t="shared" ca="1" si="868"/>
        <v>0.57060553648766987</v>
      </c>
      <c r="N6920" s="101">
        <f t="shared" ca="1" si="864"/>
        <v>0.32992775661528184</v>
      </c>
      <c r="O6920" s="46">
        <f t="shared" ca="1" si="869"/>
        <v>0.5251132799383178</v>
      </c>
      <c r="P6920" s="46">
        <f t="shared" ca="1" si="870"/>
        <v>0.42269829580925988</v>
      </c>
      <c r="Q6920" s="47">
        <f t="shared" ca="1" si="865"/>
        <v>0.72994324819643364</v>
      </c>
      <c r="R6920" s="47">
        <f t="shared" ca="1" si="866"/>
        <v>0.20276961043375774</v>
      </c>
      <c r="S6920" s="97">
        <f t="shared" ca="1" si="871"/>
        <v>0.36394144518603777</v>
      </c>
      <c r="V6920">
        <v>6903</v>
      </c>
      <c r="W6920" s="46">
        <v>0.55029849474419401</v>
      </c>
    </row>
    <row r="6921" spans="10:23">
      <c r="J6921">
        <v>6904</v>
      </c>
      <c r="K6921" s="93">
        <f t="shared" ca="1" si="867"/>
        <v>1.0508676873718672</v>
      </c>
      <c r="L6921" s="93">
        <f t="shared" ca="1" si="867"/>
        <v>0.1808831006478917</v>
      </c>
      <c r="M6921" s="93">
        <f t="shared" ca="1" si="868"/>
        <v>1.0508676873718672</v>
      </c>
      <c r="N6921" s="101">
        <f t="shared" ca="1" si="864"/>
        <v>0.50569172610158963</v>
      </c>
      <c r="O6921" s="46">
        <f t="shared" ca="1" si="869"/>
        <v>0.69751273075106024</v>
      </c>
      <c r="P6921" s="46">
        <f t="shared" ca="1" si="870"/>
        <v>0.5088980212156311</v>
      </c>
      <c r="Q6921" s="47">
        <f t="shared" ca="1" si="865"/>
        <v>1.0747421498219185</v>
      </c>
      <c r="R6921" s="47">
        <f t="shared" ca="1" si="866"/>
        <v>0.23118932425803912</v>
      </c>
      <c r="S6921" s="97">
        <f t="shared" ca="1" si="871"/>
        <v>0.46435102750454971</v>
      </c>
      <c r="V6921">
        <v>6904</v>
      </c>
      <c r="W6921" s="46">
        <v>0.124063558602739</v>
      </c>
    </row>
    <row r="6922" spans="10:23">
      <c r="J6922">
        <v>6905</v>
      </c>
      <c r="K6922" s="93">
        <f t="shared" ca="1" si="867"/>
        <v>1.019763401017002</v>
      </c>
      <c r="L6922" s="93">
        <f t="shared" ca="1" si="867"/>
        <v>1.072851280646679</v>
      </c>
      <c r="M6922" s="93">
        <f t="shared" ca="1" si="868"/>
        <v>1.019763401017002</v>
      </c>
      <c r="N6922" s="101">
        <f t="shared" ca="1" si="864"/>
        <v>1.3414599011095281</v>
      </c>
      <c r="O6922" s="46">
        <f t="shared" ca="1" si="869"/>
        <v>0.68634724149560156</v>
      </c>
      <c r="P6922" s="46">
        <f t="shared" ca="1" si="870"/>
        <v>0.50331527658790176</v>
      </c>
      <c r="Q6922" s="47">
        <f t="shared" ca="1" si="865"/>
        <v>1.0524111713110011</v>
      </c>
      <c r="R6922" s="47">
        <f t="shared" ca="1" si="866"/>
        <v>0.36632676127989622</v>
      </c>
      <c r="S6922" s="97">
        <f t="shared" ca="1" si="871"/>
        <v>0.52633700138774886</v>
      </c>
      <c r="V6922">
        <v>6905</v>
      </c>
      <c r="W6922" s="46">
        <v>0.27575185563738303</v>
      </c>
    </row>
    <row r="6923" spans="10:23">
      <c r="J6923">
        <v>6906</v>
      </c>
      <c r="K6923" s="93">
        <f t="shared" ca="1" si="867"/>
        <v>-1.8073421903563431</v>
      </c>
      <c r="L6923" s="93">
        <f t="shared" ca="1" si="867"/>
        <v>0.68903148372758483</v>
      </c>
      <c r="M6923" s="93">
        <f t="shared" ca="1" si="868"/>
        <v>-1.8073421903563431</v>
      </c>
      <c r="N6923" s="101">
        <f t="shared" ca="1" si="864"/>
        <v>7.8483804088629983E-2</v>
      </c>
      <c r="O6923" s="46">
        <f t="shared" ca="1" si="869"/>
        <v>-0.32849736044747346</v>
      </c>
      <c r="P6923" s="46">
        <f t="shared" ca="1" si="870"/>
        <v>-4.107024383635749E-3</v>
      </c>
      <c r="Q6923" s="47">
        <f t="shared" ca="1" si="865"/>
        <v>-0.97727803257514889</v>
      </c>
      <c r="R6923" s="47">
        <f t="shared" ca="1" si="866"/>
        <v>0.16211301173188147</v>
      </c>
      <c r="S6923" s="97">
        <f t="shared" ca="1" si="871"/>
        <v>-8.3192174357795995E-2</v>
      </c>
      <c r="V6923">
        <v>6906</v>
      </c>
      <c r="W6923" s="46">
        <v>-0.24050896425382501</v>
      </c>
    </row>
    <row r="6924" spans="10:23">
      <c r="J6924">
        <v>6907</v>
      </c>
      <c r="K6924" s="93">
        <f t="shared" ca="1" si="867"/>
        <v>-0.84282888716308357</v>
      </c>
      <c r="L6924" s="93">
        <f t="shared" ca="1" si="867"/>
        <v>-1.5373025922164585</v>
      </c>
      <c r="M6924" s="93">
        <f t="shared" ca="1" si="868"/>
        <v>-0.84282888716308357</v>
      </c>
      <c r="N6924" s="101">
        <f t="shared" ca="1" si="864"/>
        <v>-1.7255292366508594</v>
      </c>
      <c r="O6924" s="46">
        <f t="shared" ca="1" si="869"/>
        <v>1.7733470914035487E-2</v>
      </c>
      <c r="P6924" s="46">
        <f t="shared" ca="1" si="870"/>
        <v>0.16900839129711873</v>
      </c>
      <c r="Q6924" s="47">
        <f t="shared" ca="1" si="865"/>
        <v>-0.28481636985213099</v>
      </c>
      <c r="R6924" s="47">
        <f t="shared" ca="1" si="866"/>
        <v>-0.12958234826100895</v>
      </c>
      <c r="S6924" s="97">
        <f t="shared" ca="1" si="871"/>
        <v>-5.5924438673486732E-2</v>
      </c>
      <c r="V6924">
        <v>6907</v>
      </c>
      <c r="W6924" s="46">
        <v>0.14592170599208101</v>
      </c>
    </row>
    <row r="6925" spans="10:23">
      <c r="J6925">
        <v>6908</v>
      </c>
      <c r="K6925" s="93">
        <f t="shared" ca="1" si="867"/>
        <v>0.34542517797239286</v>
      </c>
      <c r="L6925" s="93">
        <f t="shared" ca="1" si="867"/>
        <v>0.32750454760621672</v>
      </c>
      <c r="M6925" s="93">
        <f t="shared" ca="1" si="868"/>
        <v>0.34542517797239286</v>
      </c>
      <c r="N6925" s="101">
        <f t="shared" ca="1" si="864"/>
        <v>0.42035451137127905</v>
      </c>
      <c r="O6925" s="46">
        <f t="shared" ca="1" si="869"/>
        <v>0.44428040549593667</v>
      </c>
      <c r="P6925" s="46">
        <f t="shared" ca="1" si="870"/>
        <v>0.38228185858806935</v>
      </c>
      <c r="Q6925" s="47">
        <f t="shared" ca="1" si="865"/>
        <v>0.56827749931167137</v>
      </c>
      <c r="R6925" s="47">
        <f t="shared" ca="1" si="866"/>
        <v>0.21739093754496702</v>
      </c>
      <c r="S6925" s="97">
        <f t="shared" ca="1" si="871"/>
        <v>0.33083567152045185</v>
      </c>
      <c r="V6925">
        <v>6908</v>
      </c>
      <c r="W6925" s="46">
        <v>0.79033206842695403</v>
      </c>
    </row>
    <row r="6926" spans="10:23">
      <c r="J6926">
        <v>6909</v>
      </c>
      <c r="K6926" s="93">
        <f t="shared" ca="1" si="867"/>
        <v>-0.59364989551040726</v>
      </c>
      <c r="L6926" s="93">
        <f t="shared" ca="1" si="867"/>
        <v>0.27221492223383353</v>
      </c>
      <c r="M6926" s="93">
        <f t="shared" ca="1" si="868"/>
        <v>-0.59364989551040726</v>
      </c>
      <c r="N6926" s="101">
        <f t="shared" ca="1" si="864"/>
        <v>6.9288406853589224E-2</v>
      </c>
      <c r="O6926" s="46">
        <f t="shared" ca="1" si="869"/>
        <v>0.10718112202688079</v>
      </c>
      <c r="P6926" s="46">
        <f t="shared" ca="1" si="870"/>
        <v>0.21373221685354138</v>
      </c>
      <c r="Q6926" s="47">
        <f t="shared" ca="1" si="865"/>
        <v>-0.10592106762644038</v>
      </c>
      <c r="R6926" s="47">
        <f t="shared" ca="1" si="866"/>
        <v>0.16062618505924647</v>
      </c>
      <c r="S6926" s="97">
        <f t="shared" ca="1" si="871"/>
        <v>0.13390365354306363</v>
      </c>
      <c r="V6926">
        <v>6909</v>
      </c>
      <c r="W6926" s="46">
        <v>-1.6181636373751099E-2</v>
      </c>
    </row>
    <row r="6927" spans="10:23">
      <c r="J6927">
        <v>6910</v>
      </c>
      <c r="K6927" s="93">
        <f t="shared" ca="1" si="867"/>
        <v>-3.1954110379807811E-2</v>
      </c>
      <c r="L6927" s="93">
        <f t="shared" ca="1" si="867"/>
        <v>-1.0501700193772556</v>
      </c>
      <c r="M6927" s="93">
        <f t="shared" ca="1" si="868"/>
        <v>-3.1954110379807811E-2</v>
      </c>
      <c r="N6927" s="101">
        <f t="shared" ca="1" si="864"/>
        <v>-1.0058106640519622</v>
      </c>
      <c r="O6927" s="46">
        <f t="shared" ca="1" si="869"/>
        <v>0.30881276154306042</v>
      </c>
      <c r="P6927" s="46">
        <f t="shared" ca="1" si="870"/>
        <v>0.31454803661163122</v>
      </c>
      <c r="Q6927" s="47">
        <f t="shared" ca="1" si="865"/>
        <v>0.29734221140591888</v>
      </c>
      <c r="R6927" s="47">
        <f t="shared" ca="1" si="866"/>
        <v>-1.3209260380364879E-2</v>
      </c>
      <c r="S6927" s="97">
        <f t="shared" ca="1" si="871"/>
        <v>0.14780175058134776</v>
      </c>
      <c r="V6927">
        <v>6910</v>
      </c>
      <c r="W6927" s="46">
        <v>0.108791300432261</v>
      </c>
    </row>
    <row r="6928" spans="10:23">
      <c r="J6928">
        <v>6911</v>
      </c>
      <c r="K6928" s="93">
        <f t="shared" ca="1" si="867"/>
        <v>1.0118126352148904</v>
      </c>
      <c r="L6928" s="93">
        <f t="shared" ca="1" si="867"/>
        <v>-2.542673060973776</v>
      </c>
      <c r="M6928" s="93">
        <f t="shared" ca="1" si="868"/>
        <v>1.0118126352148904</v>
      </c>
      <c r="N6928" s="101">
        <f t="shared" ca="1" si="864"/>
        <v>-2.0888864655347383</v>
      </c>
      <c r="O6928" s="46">
        <f t="shared" ca="1" si="869"/>
        <v>0.6834931592921607</v>
      </c>
      <c r="P6928" s="46">
        <f t="shared" ca="1" si="870"/>
        <v>0.50188823548618133</v>
      </c>
      <c r="Q6928" s="47">
        <f t="shared" ca="1" si="865"/>
        <v>1.0467030069041194</v>
      </c>
      <c r="R6928" s="47">
        <f t="shared" ca="1" si="866"/>
        <v>-0.18833448324660507</v>
      </c>
      <c r="S6928" s="97">
        <f t="shared" ca="1" si="871"/>
        <v>0.24757933802277782</v>
      </c>
      <c r="V6928">
        <v>6911</v>
      </c>
      <c r="W6928" s="46">
        <v>0.78220905417167597</v>
      </c>
    </row>
    <row r="6929" spans="10:23">
      <c r="J6929">
        <v>6912</v>
      </c>
      <c r="K6929" s="93">
        <f t="shared" ca="1" si="867"/>
        <v>-0.69721654636174646</v>
      </c>
      <c r="L6929" s="93">
        <f t="shared" ca="1" si="867"/>
        <v>-0.72237123456603958</v>
      </c>
      <c r="M6929" s="93">
        <f t="shared" ca="1" si="868"/>
        <v>-0.69721654636174646</v>
      </c>
      <c r="N6929" s="101">
        <f t="shared" ca="1" si="864"/>
        <v>-0.90659852595300716</v>
      </c>
      <c r="O6929" s="46">
        <f t="shared" ca="1" si="869"/>
        <v>7.0003856034934753E-2</v>
      </c>
      <c r="P6929" s="46">
        <f t="shared" ca="1" si="870"/>
        <v>0.19514358385756836</v>
      </c>
      <c r="Q6929" s="47">
        <f t="shared" ca="1" si="865"/>
        <v>-0.18027559961033246</v>
      </c>
      <c r="R6929" s="47">
        <f t="shared" ca="1" si="866"/>
        <v>2.8325972364604823E-3</v>
      </c>
      <c r="S6929" s="97">
        <f t="shared" ca="1" si="871"/>
        <v>3.6418226635697618E-2</v>
      </c>
      <c r="V6929">
        <v>6912</v>
      </c>
      <c r="W6929" s="46">
        <v>-0.20625715872295</v>
      </c>
    </row>
    <row r="6930" spans="10:23">
      <c r="J6930">
        <v>6913</v>
      </c>
      <c r="K6930" s="93">
        <f t="shared" ca="1" si="867"/>
        <v>0.50837932941280783</v>
      </c>
      <c r="L6930" s="93">
        <f t="shared" ca="1" si="867"/>
        <v>1.2033902171500059</v>
      </c>
      <c r="M6930" s="93">
        <f t="shared" ca="1" si="868"/>
        <v>0.50837932941280783</v>
      </c>
      <c r="N6930" s="101">
        <f t="shared" ref="N6930:N6993" ca="1" si="872">$N$2*K6930+SQRT(1-$N$2^2)*L6930</f>
        <v>1.3025900652452878</v>
      </c>
      <c r="O6930" s="46">
        <f t="shared" ca="1" si="869"/>
        <v>0.50277597122865658</v>
      </c>
      <c r="P6930" s="46">
        <f t="shared" ca="1" si="870"/>
        <v>0.41152964145442927</v>
      </c>
      <c r="Q6930" s="47">
        <f t="shared" ref="Q6930:Q6993" ca="1" si="873">$K$2+K6930*$S$3</f>
        <v>0.6852686307771112</v>
      </c>
      <c r="R6930" s="47">
        <f t="shared" ref="R6930:R6993" ca="1" si="874">$L$2+$L$3*N6930</f>
        <v>0.36004180074511177</v>
      </c>
      <c r="S6930" s="97">
        <f t="shared" ca="1" si="871"/>
        <v>0.43140888598688421</v>
      </c>
      <c r="V6930">
        <v>6913</v>
      </c>
      <c r="W6930" s="46">
        <v>0.41853828014677502</v>
      </c>
    </row>
    <row r="6931" spans="10:23">
      <c r="J6931">
        <v>6914</v>
      </c>
      <c r="K6931" s="93">
        <f t="shared" ref="K6931:L6994" ca="1" si="875">_xlfn.NORM.S.INV(RAND())</f>
        <v>0.58253029718202831</v>
      </c>
      <c r="L6931" s="93">
        <f t="shared" ca="1" si="875"/>
        <v>0.54880691695698225</v>
      </c>
      <c r="M6931" s="93">
        <f t="shared" ref="M6931:M6994" ca="1" si="876">K6931</f>
        <v>0.58253029718202831</v>
      </c>
      <c r="N6931" s="101">
        <f t="shared" ca="1" si="872"/>
        <v>0.70557231429257672</v>
      </c>
      <c r="O6931" s="46">
        <f t="shared" ref="O6931:O6994" ca="1" si="877">$K$2+K6931*$K$3</f>
        <v>0.52939390499068939</v>
      </c>
      <c r="P6931" s="46">
        <f t="shared" ref="P6931:P6994" ca="1" si="878">$K$2+K6931*$R$3</f>
        <v>0.42483860833544568</v>
      </c>
      <c r="Q6931" s="47">
        <f t="shared" ca="1" si="873"/>
        <v>0.73850449830117681</v>
      </c>
      <c r="R6931" s="47">
        <f t="shared" ca="1" si="874"/>
        <v>0.26350851420361787</v>
      </c>
      <c r="S6931" s="97">
        <f t="shared" ref="S6931:S6994" ca="1" si="879">AVERAGE(R6931,O6931)</f>
        <v>0.39645120959715363</v>
      </c>
      <c r="V6931">
        <v>6914</v>
      </c>
      <c r="W6931" s="46">
        <v>0.17322781406243901</v>
      </c>
    </row>
    <row r="6932" spans="10:23">
      <c r="J6932">
        <v>6915</v>
      </c>
      <c r="K6932" s="93">
        <f t="shared" ca="1" si="875"/>
        <v>-0.70123183400430111</v>
      </c>
      <c r="L6932" s="93">
        <f t="shared" ca="1" si="875"/>
        <v>0.10938058381299932</v>
      </c>
      <c r="M6932" s="93">
        <f t="shared" ca="1" si="876"/>
        <v>-0.70123183400430111</v>
      </c>
      <c r="N6932" s="101">
        <f t="shared" ca="1" si="872"/>
        <v>-0.11930556175543849</v>
      </c>
      <c r="O6932" s="46">
        <f t="shared" ca="1" si="877"/>
        <v>6.8562490349220906E-2</v>
      </c>
      <c r="P6932" s="46">
        <f t="shared" ca="1" si="878"/>
        <v>0.19442290101471144</v>
      </c>
      <c r="Q6932" s="47">
        <f t="shared" ca="1" si="873"/>
        <v>-0.18315833098176015</v>
      </c>
      <c r="R6932" s="47">
        <f t="shared" ca="1" si="874"/>
        <v>0.13013195673407424</v>
      </c>
      <c r="S6932" s="97">
        <f t="shared" ca="1" si="879"/>
        <v>9.9347223541647572E-2</v>
      </c>
      <c r="V6932">
        <v>6915</v>
      </c>
      <c r="W6932" s="46">
        <v>0.35190670370021299</v>
      </c>
    </row>
    <row r="6933" spans="10:23">
      <c r="J6933">
        <v>6916</v>
      </c>
      <c r="K6933" s="93">
        <f t="shared" ca="1" si="875"/>
        <v>0.65061218566296852</v>
      </c>
      <c r="L6933" s="93">
        <f t="shared" ca="1" si="875"/>
        <v>-1.4291513791315198</v>
      </c>
      <c r="M6933" s="93">
        <f t="shared" ca="1" si="876"/>
        <v>0.65061218566296852</v>
      </c>
      <c r="N6933" s="101">
        <f t="shared" ca="1" si="872"/>
        <v>-1.1480451252947348</v>
      </c>
      <c r="O6933" s="46">
        <f t="shared" ca="1" si="877"/>
        <v>0.55383322456396678</v>
      </c>
      <c r="P6933" s="46">
        <f t="shared" ca="1" si="878"/>
        <v>0.43705826812208437</v>
      </c>
      <c r="Q6933" s="47">
        <f t="shared" ca="1" si="873"/>
        <v>0.7873831374477317</v>
      </c>
      <c r="R6933" s="47">
        <f t="shared" ca="1" si="874"/>
        <v>-3.6207504538621288E-2</v>
      </c>
      <c r="S6933" s="97">
        <f t="shared" ca="1" si="879"/>
        <v>0.25881286001267273</v>
      </c>
      <c r="V6933">
        <v>6916</v>
      </c>
      <c r="W6933" s="46">
        <v>0.30034099611662801</v>
      </c>
    </row>
    <row r="6934" spans="10:23">
      <c r="J6934">
        <v>6917</v>
      </c>
      <c r="K6934" s="93">
        <f t="shared" ca="1" si="875"/>
        <v>1.2447313725304225</v>
      </c>
      <c r="L6934" s="93">
        <f t="shared" ca="1" si="875"/>
        <v>-0.72998230672457365</v>
      </c>
      <c r="M6934" s="93">
        <f t="shared" ca="1" si="876"/>
        <v>1.2447313725304225</v>
      </c>
      <c r="N6934" s="101">
        <f t="shared" ca="1" si="872"/>
        <v>-0.29623145238045584</v>
      </c>
      <c r="O6934" s="46">
        <f t="shared" ca="1" si="877"/>
        <v>0.7671038754880275</v>
      </c>
      <c r="P6934" s="46">
        <f t="shared" ca="1" si="878"/>
        <v>0.54369359358411473</v>
      </c>
      <c r="Q6934" s="47">
        <f t="shared" ca="1" si="873"/>
        <v>1.213924439295853</v>
      </c>
      <c r="R6934" s="47">
        <f t="shared" ca="1" si="874"/>
        <v>0.10152436898804987</v>
      </c>
      <c r="S6934" s="97">
        <f t="shared" ca="1" si="879"/>
        <v>0.43431412223803867</v>
      </c>
      <c r="V6934">
        <v>6917</v>
      </c>
      <c r="W6934" s="46">
        <v>0.18699534077676899</v>
      </c>
    </row>
    <row r="6935" spans="10:23">
      <c r="J6935">
        <v>6918</v>
      </c>
      <c r="K6935" s="93">
        <f t="shared" ca="1" si="875"/>
        <v>0.27519130020319027</v>
      </c>
      <c r="L6935" s="93">
        <f t="shared" ca="1" si="875"/>
        <v>-1.311638350894142</v>
      </c>
      <c r="M6935" s="93">
        <f t="shared" ca="1" si="876"/>
        <v>0.27519130020319027</v>
      </c>
      <c r="N6935" s="101">
        <f t="shared" ca="1" si="872"/>
        <v>-1.1560252624563017</v>
      </c>
      <c r="O6935" s="46">
        <f t="shared" ca="1" si="877"/>
        <v>0.41906858746370662</v>
      </c>
      <c r="P6935" s="46">
        <f t="shared" ca="1" si="878"/>
        <v>0.36967594957195427</v>
      </c>
      <c r="Q6935" s="47">
        <f t="shared" ca="1" si="873"/>
        <v>0.51785386324721128</v>
      </c>
      <c r="R6935" s="47">
        <f t="shared" ca="1" si="874"/>
        <v>-3.7497832784353757E-2</v>
      </c>
      <c r="S6935" s="97">
        <f t="shared" ca="1" si="879"/>
        <v>0.19078537733967643</v>
      </c>
      <c r="V6935">
        <v>6918</v>
      </c>
      <c r="W6935" s="46">
        <v>0.42264415893823198</v>
      </c>
    </row>
    <row r="6936" spans="10:23">
      <c r="J6936">
        <v>6919</v>
      </c>
      <c r="K6936" s="93">
        <f t="shared" ca="1" si="875"/>
        <v>-0.36745336886991264</v>
      </c>
      <c r="L6936" s="93">
        <f t="shared" ca="1" si="875"/>
        <v>-0.38174327171536254</v>
      </c>
      <c r="M6936" s="93">
        <f t="shared" ca="1" si="876"/>
        <v>-0.36745336886991264</v>
      </c>
      <c r="N6936" s="101">
        <f t="shared" ca="1" si="872"/>
        <v>-0.47878279272510904</v>
      </c>
      <c r="O6936" s="46">
        <f t="shared" ca="1" si="877"/>
        <v>0.18837876980482124</v>
      </c>
      <c r="P6936" s="46">
        <f t="shared" ca="1" si="878"/>
        <v>0.25433104074251162</v>
      </c>
      <c r="Q6936" s="47">
        <f t="shared" ca="1" si="873"/>
        <v>5.6474227929440513E-2</v>
      </c>
      <c r="R6936" s="47">
        <f t="shared" ca="1" si="874"/>
        <v>7.2007188271223876E-2</v>
      </c>
      <c r="S6936" s="97">
        <f t="shared" ca="1" si="879"/>
        <v>0.13019297903802257</v>
      </c>
      <c r="V6936">
        <v>6919</v>
      </c>
      <c r="W6936" s="46">
        <v>0.31975449720440802</v>
      </c>
    </row>
    <row r="6937" spans="10:23">
      <c r="J6937">
        <v>6920</v>
      </c>
      <c r="K6937" s="93">
        <f t="shared" ca="1" si="875"/>
        <v>-0.58567629806276489</v>
      </c>
      <c r="L6937" s="93">
        <f t="shared" ca="1" si="875"/>
        <v>0.21484434654949242</v>
      </c>
      <c r="M6937" s="93">
        <f t="shared" ca="1" si="876"/>
        <v>-0.58567629806276489</v>
      </c>
      <c r="N6937" s="101">
        <f t="shared" ca="1" si="872"/>
        <v>1.7432111415925627E-2</v>
      </c>
      <c r="O6937" s="46">
        <f t="shared" ca="1" si="877"/>
        <v>0.11004340009406682</v>
      </c>
      <c r="P6937" s="46">
        <f t="shared" ca="1" si="878"/>
        <v>0.21516335588713439</v>
      </c>
      <c r="Q6937" s="47">
        <f t="shared" ca="1" si="873"/>
        <v>-0.10019651149206832</v>
      </c>
      <c r="R6937" s="47">
        <f t="shared" ca="1" si="874"/>
        <v>0.15224141154375875</v>
      </c>
      <c r="S6937" s="97">
        <f t="shared" ca="1" si="879"/>
        <v>0.13114240581891279</v>
      </c>
      <c r="V6937">
        <v>6920</v>
      </c>
      <c r="W6937" s="46">
        <v>0.363729810946952</v>
      </c>
    </row>
    <row r="6938" spans="10:23">
      <c r="J6938">
        <v>6921</v>
      </c>
      <c r="K6938" s="93">
        <f t="shared" ca="1" si="875"/>
        <v>1.9370251002717827</v>
      </c>
      <c r="L6938" s="93">
        <f t="shared" ca="1" si="875"/>
        <v>-0.49549250555308794</v>
      </c>
      <c r="M6938" s="93">
        <f t="shared" ca="1" si="876"/>
        <v>1.9370251002717827</v>
      </c>
      <c r="N6938" s="101">
        <f t="shared" ca="1" si="872"/>
        <v>0.14624932198689777</v>
      </c>
      <c r="O6938" s="46">
        <f t="shared" ca="1" si="877"/>
        <v>1.0156161895314781</v>
      </c>
      <c r="P6938" s="46">
        <f t="shared" ca="1" si="878"/>
        <v>0.66794975060584005</v>
      </c>
      <c r="Q6938" s="47">
        <f t="shared" ca="1" si="873"/>
        <v>1.7109490673827543</v>
      </c>
      <c r="R6938" s="47">
        <f t="shared" ca="1" si="874"/>
        <v>0.17307018703607838</v>
      </c>
      <c r="S6938" s="97">
        <f t="shared" ca="1" si="879"/>
        <v>0.5943431882837783</v>
      </c>
      <c r="V6938">
        <v>6921</v>
      </c>
      <c r="W6938" s="46">
        <v>0.24880566685361699</v>
      </c>
    </row>
    <row r="6939" spans="10:23">
      <c r="J6939">
        <v>6922</v>
      </c>
      <c r="K6939" s="93">
        <f t="shared" ca="1" si="875"/>
        <v>0.53361707654149182</v>
      </c>
      <c r="L6939" s="93">
        <f t="shared" ca="1" si="875"/>
        <v>1.5801470252343019</v>
      </c>
      <c r="M6939" s="93">
        <f t="shared" ca="1" si="876"/>
        <v>0.53361707654149182</v>
      </c>
      <c r="N6939" s="101">
        <f t="shared" ca="1" si="872"/>
        <v>1.6678130307842458</v>
      </c>
      <c r="O6939" s="46">
        <f t="shared" ca="1" si="877"/>
        <v>0.51183555199454778</v>
      </c>
      <c r="P6939" s="46">
        <f t="shared" ca="1" si="878"/>
        <v>0.41605943183737487</v>
      </c>
      <c r="Q6939" s="47">
        <f t="shared" ca="1" si="873"/>
        <v>0.70338779230889359</v>
      </c>
      <c r="R6939" s="47">
        <f t="shared" ca="1" si="874"/>
        <v>0.4190956113355761</v>
      </c>
      <c r="S6939" s="97">
        <f t="shared" ca="1" si="879"/>
        <v>0.46546558166506191</v>
      </c>
      <c r="V6939">
        <v>6922</v>
      </c>
      <c r="W6939" s="46">
        <v>-0.14780203291640101</v>
      </c>
    </row>
    <row r="6940" spans="10:23">
      <c r="J6940">
        <v>6923</v>
      </c>
      <c r="K6940" s="93">
        <f t="shared" ca="1" si="875"/>
        <v>1.386512948278608</v>
      </c>
      <c r="L6940" s="93">
        <f t="shared" ca="1" si="875"/>
        <v>-1.6633615492796112</v>
      </c>
      <c r="M6940" s="93">
        <f t="shared" ca="1" si="876"/>
        <v>1.386512948278608</v>
      </c>
      <c r="N6940" s="101">
        <f t="shared" ca="1" si="872"/>
        <v>-1.1360628986833767</v>
      </c>
      <c r="O6940" s="46">
        <f t="shared" ca="1" si="877"/>
        <v>0.81799913289973691</v>
      </c>
      <c r="P6940" s="46">
        <f t="shared" ca="1" si="878"/>
        <v>0.56914122228996944</v>
      </c>
      <c r="Q6940" s="47">
        <f t="shared" ca="1" si="873"/>
        <v>1.3157149541192719</v>
      </c>
      <c r="R6940" s="47">
        <f t="shared" ca="1" si="874"/>
        <v>-3.4270068485784455E-2</v>
      </c>
      <c r="S6940" s="97">
        <f t="shared" ca="1" si="879"/>
        <v>0.39186453220697626</v>
      </c>
      <c r="V6940">
        <v>6923</v>
      </c>
      <c r="W6940" s="46">
        <v>0.63535413751836001</v>
      </c>
    </row>
    <row r="6941" spans="10:23">
      <c r="J6941">
        <v>6924</v>
      </c>
      <c r="K6941" s="93">
        <f t="shared" ca="1" si="875"/>
        <v>0.49437447937643153</v>
      </c>
      <c r="L6941" s="93">
        <f t="shared" ca="1" si="875"/>
        <v>0.52724124716114151</v>
      </c>
      <c r="M6941" s="93">
        <f t="shared" ca="1" si="876"/>
        <v>0.49437447937643153</v>
      </c>
      <c r="N6941" s="101">
        <f t="shared" ca="1" si="872"/>
        <v>0.65709073760091641</v>
      </c>
      <c r="O6941" s="46">
        <f t="shared" ca="1" si="877"/>
        <v>0.49774865760308573</v>
      </c>
      <c r="P6941" s="46">
        <f t="shared" ca="1" si="878"/>
        <v>0.40901598464164385</v>
      </c>
      <c r="Q6941" s="47">
        <f t="shared" ca="1" si="873"/>
        <v>0.6752140035259695</v>
      </c>
      <c r="R6941" s="47">
        <f t="shared" ca="1" si="874"/>
        <v>0.25566940736417959</v>
      </c>
      <c r="S6941" s="97">
        <f t="shared" ca="1" si="879"/>
        <v>0.37670903248363263</v>
      </c>
      <c r="V6941">
        <v>6924</v>
      </c>
      <c r="W6941" s="46">
        <v>6.2199511007369403E-2</v>
      </c>
    </row>
    <row r="6942" spans="10:23">
      <c r="J6942">
        <v>6925</v>
      </c>
      <c r="K6942" s="93">
        <f t="shared" ca="1" si="875"/>
        <v>0.68412690088990424</v>
      </c>
      <c r="L6942" s="93">
        <f t="shared" ca="1" si="875"/>
        <v>1.309728521838575</v>
      </c>
      <c r="M6942" s="93">
        <f t="shared" ca="1" si="876"/>
        <v>0.68412690088990424</v>
      </c>
      <c r="N6942" s="101">
        <f t="shared" ca="1" si="872"/>
        <v>1.4592992945643579</v>
      </c>
      <c r="O6942" s="46">
        <f t="shared" ca="1" si="877"/>
        <v>0.56586398419936934</v>
      </c>
      <c r="P6942" s="46">
        <f t="shared" ca="1" si="878"/>
        <v>0.44307364793978565</v>
      </c>
      <c r="Q6942" s="47">
        <f t="shared" ca="1" si="873"/>
        <v>0.81144465671853672</v>
      </c>
      <c r="R6942" s="47">
        <f t="shared" ca="1" si="874"/>
        <v>0.38538050619133013</v>
      </c>
      <c r="S6942" s="97">
        <f t="shared" ca="1" si="879"/>
        <v>0.47562224519534974</v>
      </c>
      <c r="V6942">
        <v>6925</v>
      </c>
      <c r="W6942" s="46">
        <v>0.16490171780035001</v>
      </c>
    </row>
    <row r="6943" spans="10:23">
      <c r="J6943">
        <v>6926</v>
      </c>
      <c r="K6943" s="93">
        <f t="shared" ca="1" si="875"/>
        <v>0.33074866985454604</v>
      </c>
      <c r="L6943" s="93">
        <f t="shared" ca="1" si="875"/>
        <v>-9.1202059316374803E-2</v>
      </c>
      <c r="M6943" s="93">
        <f t="shared" ca="1" si="876"/>
        <v>0.33074866985454604</v>
      </c>
      <c r="N6943" s="101">
        <f t="shared" ca="1" si="872"/>
        <v>1.8718357738370633E-2</v>
      </c>
      <c r="O6943" s="46">
        <f t="shared" ca="1" si="877"/>
        <v>0.43901198712337242</v>
      </c>
      <c r="P6943" s="46">
        <f t="shared" ca="1" si="878"/>
        <v>0.37964764940178719</v>
      </c>
      <c r="Q6943" s="47">
        <f t="shared" ca="1" si="873"/>
        <v>0.55774066256654287</v>
      </c>
      <c r="R6943" s="47">
        <f t="shared" ca="1" si="874"/>
        <v>0.15244938791399126</v>
      </c>
      <c r="S6943" s="97">
        <f t="shared" ca="1" si="879"/>
        <v>0.29573068751868181</v>
      </c>
      <c r="V6943">
        <v>6926</v>
      </c>
      <c r="W6943" s="46">
        <v>0.31934080007764998</v>
      </c>
    </row>
    <row r="6944" spans="10:23">
      <c r="J6944">
        <v>6927</v>
      </c>
      <c r="K6944" s="93">
        <f t="shared" ca="1" si="875"/>
        <v>-1.1700497943975117</v>
      </c>
      <c r="L6944" s="93">
        <f t="shared" ca="1" si="875"/>
        <v>0.96573078199505413</v>
      </c>
      <c r="M6944" s="93">
        <f t="shared" ca="1" si="876"/>
        <v>-1.1700497943975117</v>
      </c>
      <c r="N6944" s="101">
        <f t="shared" ca="1" si="872"/>
        <v>0.54349103564847989</v>
      </c>
      <c r="O6944" s="46">
        <f t="shared" ca="1" si="877"/>
        <v>-9.9728845443401548E-2</v>
      </c>
      <c r="P6944" s="46">
        <f t="shared" ca="1" si="878"/>
        <v>0.11027723311840021</v>
      </c>
      <c r="Q6944" s="47">
        <f t="shared" ca="1" si="873"/>
        <v>-0.51974100256700506</v>
      </c>
      <c r="R6944" s="47">
        <f t="shared" ca="1" si="874"/>
        <v>0.23730118872729106</v>
      </c>
      <c r="S6944" s="97">
        <f t="shared" ca="1" si="879"/>
        <v>6.8786171641944754E-2</v>
      </c>
      <c r="V6944">
        <v>6927</v>
      </c>
      <c r="W6944" s="46">
        <v>0.207836452579265</v>
      </c>
    </row>
    <row r="6945" spans="10:23">
      <c r="J6945">
        <v>6928</v>
      </c>
      <c r="K6945" s="93">
        <f t="shared" ca="1" si="875"/>
        <v>-0.15187228275963288</v>
      </c>
      <c r="L6945" s="93">
        <f t="shared" ca="1" si="875"/>
        <v>0.36263789723738132</v>
      </c>
      <c r="M6945" s="93">
        <f t="shared" ca="1" si="876"/>
        <v>-0.15187228275963288</v>
      </c>
      <c r="N6945" s="101">
        <f t="shared" ca="1" si="872"/>
        <v>0.29551210080589257</v>
      </c>
      <c r="O6945" s="46">
        <f t="shared" ca="1" si="877"/>
        <v>0.26576579849863224</v>
      </c>
      <c r="P6945" s="46">
        <f t="shared" ca="1" si="878"/>
        <v>0.2930245550894171</v>
      </c>
      <c r="Q6945" s="47">
        <f t="shared" ca="1" si="873"/>
        <v>0.21124828531706255</v>
      </c>
      <c r="R6945" s="47">
        <f t="shared" ca="1" si="874"/>
        <v>0.19720485736157589</v>
      </c>
      <c r="S6945" s="97">
        <f t="shared" ca="1" si="879"/>
        <v>0.23148532793010407</v>
      </c>
      <c r="V6945">
        <v>6928</v>
      </c>
      <c r="W6945" s="46">
        <v>0.14234845592558501</v>
      </c>
    </row>
    <row r="6946" spans="10:23">
      <c r="J6946">
        <v>6929</v>
      </c>
      <c r="K6946" s="93">
        <f t="shared" ca="1" si="875"/>
        <v>-1.1280942120219082</v>
      </c>
      <c r="L6946" s="93">
        <f t="shared" ca="1" si="875"/>
        <v>0.36531230172745033</v>
      </c>
      <c r="M6946" s="93">
        <f t="shared" ca="1" si="876"/>
        <v>-1.1280942120219082</v>
      </c>
      <c r="N6946" s="101">
        <f t="shared" ca="1" si="872"/>
        <v>-1.2412814956235141E-2</v>
      </c>
      <c r="O6946" s="46">
        <f t="shared" ca="1" si="877"/>
        <v>-8.4668072182868481E-2</v>
      </c>
      <c r="P6946" s="46">
        <f t="shared" ca="1" si="878"/>
        <v>0.11780761974866674</v>
      </c>
      <c r="Q6946" s="47">
        <f t="shared" ca="1" si="873"/>
        <v>-0.48961945604593893</v>
      </c>
      <c r="R6946" s="47">
        <f t="shared" ca="1" si="874"/>
        <v>0.14741571109398804</v>
      </c>
      <c r="S6946" s="97">
        <f t="shared" ca="1" si="879"/>
        <v>3.1373819455559782E-2</v>
      </c>
      <c r="V6946">
        <v>6929</v>
      </c>
      <c r="W6946" s="46">
        <v>0.23242625398154801</v>
      </c>
    </row>
    <row r="6947" spans="10:23">
      <c r="J6947">
        <v>6930</v>
      </c>
      <c r="K6947" s="93">
        <f t="shared" ca="1" si="875"/>
        <v>0.25444113701216803</v>
      </c>
      <c r="L6947" s="93">
        <f t="shared" ca="1" si="875"/>
        <v>-1.4572298452655426</v>
      </c>
      <c r="M6947" s="93">
        <f t="shared" ca="1" si="876"/>
        <v>0.25444113701216803</v>
      </c>
      <c r="N6947" s="101">
        <f t="shared" ca="1" si="872"/>
        <v>-1.3006571280082135</v>
      </c>
      <c r="O6947" s="46">
        <f t="shared" ca="1" si="877"/>
        <v>0.41161991233529827</v>
      </c>
      <c r="P6947" s="46">
        <f t="shared" ca="1" si="878"/>
        <v>0.36595161200775012</v>
      </c>
      <c r="Q6947" s="47">
        <f t="shared" ca="1" si="873"/>
        <v>0.50295651299039457</v>
      </c>
      <c r="R6947" s="47">
        <f t="shared" ca="1" si="874"/>
        <v>-6.0883719214151782E-2</v>
      </c>
      <c r="S6947" s="97">
        <f t="shared" ca="1" si="879"/>
        <v>0.17536809656057323</v>
      </c>
      <c r="V6947">
        <v>6930</v>
      </c>
      <c r="W6947" s="46">
        <v>0.65298678349331096</v>
      </c>
    </row>
    <row r="6948" spans="10:23">
      <c r="J6948">
        <v>6931</v>
      </c>
      <c r="K6948" s="93">
        <f t="shared" ca="1" si="875"/>
        <v>0.71176245475969235</v>
      </c>
      <c r="L6948" s="93">
        <f t="shared" ca="1" si="875"/>
        <v>1.0941708830853509</v>
      </c>
      <c r="M6948" s="93">
        <f t="shared" ca="1" si="876"/>
        <v>0.71176245475969235</v>
      </c>
      <c r="N6948" s="101">
        <f t="shared" ca="1" si="872"/>
        <v>1.2637214472742397</v>
      </c>
      <c r="O6948" s="46">
        <f t="shared" ca="1" si="877"/>
        <v>0.57578430438551331</v>
      </c>
      <c r="P6948" s="46">
        <f t="shared" ca="1" si="878"/>
        <v>0.44803380803285764</v>
      </c>
      <c r="Q6948" s="47">
        <f t="shared" ca="1" si="873"/>
        <v>0.83128529709082466</v>
      </c>
      <c r="R6948" s="47">
        <f t="shared" ca="1" si="874"/>
        <v>0.35375703713450979</v>
      </c>
      <c r="S6948" s="97">
        <f t="shared" ca="1" si="879"/>
        <v>0.46477067076001155</v>
      </c>
      <c r="V6948">
        <v>6931</v>
      </c>
      <c r="W6948" s="46">
        <v>-4.7242826010686897E-2</v>
      </c>
    </row>
    <row r="6949" spans="10:23">
      <c r="J6949">
        <v>6932</v>
      </c>
      <c r="K6949" s="93">
        <f t="shared" ca="1" si="875"/>
        <v>0.19166949731574801</v>
      </c>
      <c r="L6949" s="93">
        <f t="shared" ca="1" si="875"/>
        <v>-7.3773882372658112E-2</v>
      </c>
      <c r="M6949" s="93">
        <f t="shared" ca="1" si="876"/>
        <v>0.19166949731574801</v>
      </c>
      <c r="N6949" s="101">
        <f t="shared" ca="1" si="872"/>
        <v>-8.9885776173187007E-3</v>
      </c>
      <c r="O6949" s="46">
        <f t="shared" ca="1" si="877"/>
        <v>0.3890868099653646</v>
      </c>
      <c r="P6949" s="46">
        <f t="shared" ca="1" si="878"/>
        <v>0.35468506082278328</v>
      </c>
      <c r="Q6949" s="47">
        <f t="shared" ca="1" si="873"/>
        <v>0.45789030825052718</v>
      </c>
      <c r="R6949" s="47">
        <f t="shared" ca="1" si="874"/>
        <v>0.14796938455461164</v>
      </c>
      <c r="S6949" s="97">
        <f t="shared" ca="1" si="879"/>
        <v>0.26852809725998811</v>
      </c>
      <c r="V6949">
        <v>6932</v>
      </c>
      <c r="W6949" s="46">
        <v>0.821622819660069</v>
      </c>
    </row>
    <row r="6950" spans="10:23">
      <c r="J6950">
        <v>6933</v>
      </c>
      <c r="K6950" s="93">
        <f t="shared" ca="1" si="875"/>
        <v>0.39041803795808278</v>
      </c>
      <c r="L6950" s="93">
        <f t="shared" ca="1" si="875"/>
        <v>-1.7118425095134413</v>
      </c>
      <c r="M6950" s="93">
        <f t="shared" ca="1" si="876"/>
        <v>0.39041803795808278</v>
      </c>
      <c r="N6950" s="101">
        <f t="shared" ca="1" si="872"/>
        <v>-1.4988074095250101</v>
      </c>
      <c r="O6950" s="46">
        <f t="shared" ca="1" si="877"/>
        <v>0.4604314686970381</v>
      </c>
      <c r="P6950" s="46">
        <f t="shared" ca="1" si="878"/>
        <v>0.39035739018862003</v>
      </c>
      <c r="Q6950" s="47">
        <f t="shared" ca="1" si="873"/>
        <v>0.60057962571387424</v>
      </c>
      <c r="R6950" s="47">
        <f t="shared" ca="1" si="874"/>
        <v>-9.2923131565651046E-2</v>
      </c>
      <c r="S6950" s="97">
        <f t="shared" ca="1" si="879"/>
        <v>0.18375416856569354</v>
      </c>
      <c r="V6950">
        <v>6933</v>
      </c>
      <c r="W6950" s="46">
        <v>0.136687946939963</v>
      </c>
    </row>
    <row r="6951" spans="10:23">
      <c r="J6951">
        <v>6934</v>
      </c>
      <c r="K6951" s="93">
        <f t="shared" ca="1" si="875"/>
        <v>1.3857138518304009</v>
      </c>
      <c r="L6951" s="93">
        <f t="shared" ca="1" si="875"/>
        <v>-0.51201502277155309</v>
      </c>
      <c r="M6951" s="93">
        <f t="shared" ca="1" si="876"/>
        <v>1.3857138518304009</v>
      </c>
      <c r="N6951" s="101">
        <f t="shared" ca="1" si="872"/>
        <v>-4.4744743725996683E-2</v>
      </c>
      <c r="O6951" s="46">
        <f t="shared" ca="1" si="877"/>
        <v>0.81771228166949994</v>
      </c>
      <c r="P6951" s="46">
        <f t="shared" ca="1" si="878"/>
        <v>0.56899779667485095</v>
      </c>
      <c r="Q6951" s="47">
        <f t="shared" ca="1" si="873"/>
        <v>1.3151412516587979</v>
      </c>
      <c r="R6951" s="47">
        <f t="shared" ca="1" si="874"/>
        <v>0.14218788103468086</v>
      </c>
      <c r="S6951" s="97">
        <f t="shared" ca="1" si="879"/>
        <v>0.47995008135209039</v>
      </c>
      <c r="V6951">
        <v>6934</v>
      </c>
      <c r="W6951" s="46">
        <v>-0.420225267910039</v>
      </c>
    </row>
    <row r="6952" spans="10:23">
      <c r="J6952">
        <v>6935</v>
      </c>
      <c r="K6952" s="93">
        <f t="shared" ca="1" si="875"/>
        <v>0.24425083828033378</v>
      </c>
      <c r="L6952" s="93">
        <f t="shared" ca="1" si="875"/>
        <v>1.1606023577336175</v>
      </c>
      <c r="M6952" s="93">
        <f t="shared" ca="1" si="876"/>
        <v>0.24425083828033378</v>
      </c>
      <c r="N6952" s="101">
        <f t="shared" ca="1" si="872"/>
        <v>1.1780248295358704</v>
      </c>
      <c r="O6952" s="46">
        <f t="shared" ca="1" si="877"/>
        <v>0.40796190617813677</v>
      </c>
      <c r="P6952" s="46">
        <f t="shared" ca="1" si="878"/>
        <v>0.36412260892916937</v>
      </c>
      <c r="Q6952" s="47">
        <f t="shared" ca="1" si="873"/>
        <v>0.49564050067607157</v>
      </c>
      <c r="R6952" s="47">
        <f t="shared" ca="1" si="874"/>
        <v>0.33990053765426209</v>
      </c>
      <c r="S6952" s="97">
        <f t="shared" ca="1" si="879"/>
        <v>0.37393122191619943</v>
      </c>
      <c r="V6952">
        <v>6935</v>
      </c>
      <c r="W6952" s="46">
        <v>-8.8521634898821006E-2</v>
      </c>
    </row>
    <row r="6953" spans="10:23">
      <c r="J6953">
        <v>6936</v>
      </c>
      <c r="K6953" s="93">
        <f t="shared" ca="1" si="875"/>
        <v>-0.80181282351141225</v>
      </c>
      <c r="L6953" s="93">
        <f t="shared" ca="1" si="875"/>
        <v>-0.25529144036407647</v>
      </c>
      <c r="M6953" s="93">
        <f t="shared" ca="1" si="876"/>
        <v>-0.80181282351141225</v>
      </c>
      <c r="N6953" s="101">
        <f t="shared" ca="1" si="872"/>
        <v>-0.49703198813718025</v>
      </c>
      <c r="O6953" s="46">
        <f t="shared" ca="1" si="877"/>
        <v>3.2456985634131907E-2</v>
      </c>
      <c r="P6953" s="46">
        <f t="shared" ca="1" si="878"/>
        <v>0.17637014865716694</v>
      </c>
      <c r="Q6953" s="47">
        <f t="shared" ca="1" si="873"/>
        <v>-0.25536934041193815</v>
      </c>
      <c r="R6953" s="47">
        <f t="shared" ca="1" si="874"/>
        <v>6.9056430430181517E-2</v>
      </c>
      <c r="S6953" s="97">
        <f t="shared" ca="1" si="879"/>
        <v>5.0756708032156712E-2</v>
      </c>
      <c r="V6953">
        <v>6936</v>
      </c>
      <c r="W6953" s="46">
        <v>0.31506274894889302</v>
      </c>
    </row>
    <row r="6954" spans="10:23">
      <c r="J6954">
        <v>6937</v>
      </c>
      <c r="K6954" s="93">
        <f t="shared" ca="1" si="875"/>
        <v>-0.29672395003272639</v>
      </c>
      <c r="L6954" s="93">
        <f t="shared" ca="1" si="875"/>
        <v>-0.52744697334313051</v>
      </c>
      <c r="M6954" s="93">
        <f t="shared" ca="1" si="876"/>
        <v>-0.29672395003272639</v>
      </c>
      <c r="N6954" s="101">
        <f t="shared" ca="1" si="872"/>
        <v>-0.59442848078718957</v>
      </c>
      <c r="O6954" s="46">
        <f t="shared" ca="1" si="877"/>
        <v>0.21376847195267079</v>
      </c>
      <c r="P6954" s="46">
        <f t="shared" ca="1" si="878"/>
        <v>0.26702589181643638</v>
      </c>
      <c r="Q6954" s="47">
        <f t="shared" ca="1" si="873"/>
        <v>0.10725363222513962</v>
      </c>
      <c r="R6954" s="47">
        <f t="shared" ca="1" si="874"/>
        <v>5.3308149046393027E-2</v>
      </c>
      <c r="S6954" s="97">
        <f t="shared" ca="1" si="879"/>
        <v>0.13353831049953191</v>
      </c>
      <c r="V6954">
        <v>6937</v>
      </c>
      <c r="W6954" s="46">
        <v>-0.15347738810515801</v>
      </c>
    </row>
    <row r="6955" spans="10:23">
      <c r="J6955">
        <v>6938</v>
      </c>
      <c r="K6955" s="93">
        <f t="shared" ca="1" si="875"/>
        <v>0.52511273356042221</v>
      </c>
      <c r="L6955" s="93">
        <f t="shared" ca="1" si="875"/>
        <v>-0.21275264344623337</v>
      </c>
      <c r="M6955" s="93">
        <f t="shared" ca="1" si="876"/>
        <v>0.52511273356042221</v>
      </c>
      <c r="N6955" s="101">
        <f t="shared" ca="1" si="872"/>
        <v>-3.4709575040815982E-2</v>
      </c>
      <c r="O6955" s="46">
        <f t="shared" ca="1" si="877"/>
        <v>0.50878275248336347</v>
      </c>
      <c r="P6955" s="46">
        <f t="shared" ca="1" si="878"/>
        <v>0.41453303208178272</v>
      </c>
      <c r="Q6955" s="47">
        <f t="shared" ca="1" si="873"/>
        <v>0.69728219328652497</v>
      </c>
      <c r="R6955" s="47">
        <f t="shared" ca="1" si="874"/>
        <v>0.14381049244386074</v>
      </c>
      <c r="S6955" s="97">
        <f t="shared" ca="1" si="879"/>
        <v>0.32629662246361213</v>
      </c>
      <c r="V6955">
        <v>6938</v>
      </c>
      <c r="W6955" s="46">
        <v>0.34359397485961501</v>
      </c>
    </row>
    <row r="6956" spans="10:23">
      <c r="J6956">
        <v>6939</v>
      </c>
      <c r="K6956" s="93">
        <f t="shared" ca="1" si="875"/>
        <v>1.7785147738360436</v>
      </c>
      <c r="L6956" s="93">
        <f t="shared" ca="1" si="875"/>
        <v>0.41715749065325985</v>
      </c>
      <c r="M6956" s="93">
        <f t="shared" ca="1" si="876"/>
        <v>1.7785147738360436</v>
      </c>
      <c r="N6956" s="101">
        <f t="shared" ca="1" si="872"/>
        <v>0.96110760031784936</v>
      </c>
      <c r="O6956" s="46">
        <f t="shared" ca="1" si="877"/>
        <v>0.95871582131516386</v>
      </c>
      <c r="P6956" s="46">
        <f t="shared" ca="1" si="878"/>
        <v>0.63949956649768291</v>
      </c>
      <c r="Q6956" s="47">
        <f t="shared" ca="1" si="873"/>
        <v>1.5971483309501258</v>
      </c>
      <c r="R6956" s="47">
        <f t="shared" ca="1" si="874"/>
        <v>0.3048266508050439</v>
      </c>
      <c r="S6956" s="97">
        <f t="shared" ca="1" si="879"/>
        <v>0.63177123606010388</v>
      </c>
      <c r="V6956">
        <v>6939</v>
      </c>
      <c r="W6956" s="46">
        <v>-0.619944741794063</v>
      </c>
    </row>
    <row r="6957" spans="10:23">
      <c r="J6957">
        <v>6940</v>
      </c>
      <c r="K6957" s="93">
        <f t="shared" ca="1" si="875"/>
        <v>1.5821347014392899</v>
      </c>
      <c r="L6957" s="93">
        <f t="shared" ca="1" si="875"/>
        <v>1.4809568279773897</v>
      </c>
      <c r="M6957" s="93">
        <f t="shared" ca="1" si="876"/>
        <v>1.5821347014392899</v>
      </c>
      <c r="N6957" s="101">
        <f t="shared" ca="1" si="872"/>
        <v>1.9072245990963159</v>
      </c>
      <c r="O6957" s="46">
        <f t="shared" ca="1" si="877"/>
        <v>0.88822137037949056</v>
      </c>
      <c r="P6957" s="46">
        <f t="shared" ca="1" si="878"/>
        <v>0.60425234102984626</v>
      </c>
      <c r="Q6957" s="47">
        <f t="shared" ca="1" si="873"/>
        <v>1.4561594290787792</v>
      </c>
      <c r="R6957" s="47">
        <f t="shared" ca="1" si="874"/>
        <v>0.45780666387687335</v>
      </c>
      <c r="S6957" s="97">
        <f t="shared" ca="1" si="879"/>
        <v>0.67301401712818198</v>
      </c>
      <c r="V6957">
        <v>6940</v>
      </c>
      <c r="W6957" s="46">
        <v>-2.22136588422811E-2</v>
      </c>
    </row>
    <row r="6958" spans="10:23">
      <c r="J6958">
        <v>6941</v>
      </c>
      <c r="K6958" s="93">
        <f t="shared" ca="1" si="875"/>
        <v>0.15536183562896919</v>
      </c>
      <c r="L6958" s="93">
        <f t="shared" ca="1" si="875"/>
        <v>-1.3718482879909353</v>
      </c>
      <c r="M6958" s="93">
        <f t="shared" ca="1" si="876"/>
        <v>0.15536183562896919</v>
      </c>
      <c r="N6958" s="101">
        <f t="shared" ca="1" si="872"/>
        <v>-1.2512177495226131</v>
      </c>
      <c r="O6958" s="46">
        <f t="shared" ca="1" si="877"/>
        <v>0.37605346781343468</v>
      </c>
      <c r="P6958" s="46">
        <f t="shared" ca="1" si="878"/>
        <v>0.3481683897468183</v>
      </c>
      <c r="Q6958" s="47">
        <f t="shared" ca="1" si="873"/>
        <v>0.4318236239466674</v>
      </c>
      <c r="R6958" s="47">
        <f t="shared" ca="1" si="874"/>
        <v>-5.2889743018020435E-2</v>
      </c>
      <c r="S6958" s="97">
        <f t="shared" ca="1" si="879"/>
        <v>0.16158186239770711</v>
      </c>
      <c r="V6958">
        <v>6941</v>
      </c>
      <c r="W6958" s="46">
        <v>0.42037474930855001</v>
      </c>
    </row>
    <row r="6959" spans="10:23">
      <c r="J6959">
        <v>6942</v>
      </c>
      <c r="K6959" s="93">
        <f t="shared" ca="1" si="875"/>
        <v>0.77567205706788933</v>
      </c>
      <c r="L6959" s="93">
        <f t="shared" ca="1" si="875"/>
        <v>0.39045241234092953</v>
      </c>
      <c r="M6959" s="93">
        <f t="shared" ca="1" si="876"/>
        <v>0.77567205706788933</v>
      </c>
      <c r="N6959" s="101">
        <f t="shared" ca="1" si="872"/>
        <v>0.61686248320576142</v>
      </c>
      <c r="O6959" s="46">
        <f t="shared" ca="1" si="877"/>
        <v>0.59872590059356146</v>
      </c>
      <c r="P6959" s="46">
        <f t="shared" ca="1" si="878"/>
        <v>0.45950460613688171</v>
      </c>
      <c r="Q6959" s="47">
        <f t="shared" ca="1" si="873"/>
        <v>0.87716848950692083</v>
      </c>
      <c r="R6959" s="47">
        <f t="shared" ca="1" si="874"/>
        <v>0.24916480075508868</v>
      </c>
      <c r="S6959" s="97">
        <f t="shared" ca="1" si="879"/>
        <v>0.42394535067432504</v>
      </c>
      <c r="V6959">
        <v>6942</v>
      </c>
      <c r="W6959" s="46">
        <v>3.6924959542886403E-2</v>
      </c>
    </row>
    <row r="6960" spans="10:23">
      <c r="J6960">
        <v>6943</v>
      </c>
      <c r="K6960" s="93">
        <f t="shared" ca="1" si="875"/>
        <v>0.1291679816124095</v>
      </c>
      <c r="L6960" s="93">
        <f t="shared" ca="1" si="875"/>
        <v>0.21295339683422698</v>
      </c>
      <c r="M6960" s="93">
        <f t="shared" ca="1" si="876"/>
        <v>0.1291679816124095</v>
      </c>
      <c r="N6960" s="101">
        <f t="shared" ca="1" si="872"/>
        <v>0.24297585126308363</v>
      </c>
      <c r="O6960" s="46">
        <f t="shared" ca="1" si="877"/>
        <v>0.36665067386265154</v>
      </c>
      <c r="P6960" s="46">
        <f t="shared" ca="1" si="878"/>
        <v>0.34346699277142673</v>
      </c>
      <c r="Q6960" s="47">
        <f t="shared" ca="1" si="873"/>
        <v>0.41301803604510112</v>
      </c>
      <c r="R6960" s="47">
        <f t="shared" ca="1" si="874"/>
        <v>0.18871014037395131</v>
      </c>
      <c r="S6960" s="97">
        <f t="shared" ca="1" si="879"/>
        <v>0.27768040711830144</v>
      </c>
      <c r="V6960">
        <v>6943</v>
      </c>
      <c r="W6960" s="46">
        <v>0.93705877167045903</v>
      </c>
    </row>
    <row r="6961" spans="10:23">
      <c r="J6961">
        <v>6944</v>
      </c>
      <c r="K6961" s="93">
        <f t="shared" ca="1" si="875"/>
        <v>-0.77338582066873307</v>
      </c>
      <c r="L6961" s="93">
        <f t="shared" ca="1" si="875"/>
        <v>-0.81296259440704455</v>
      </c>
      <c r="M6961" s="93">
        <f t="shared" ca="1" si="876"/>
        <v>-0.77338582066873307</v>
      </c>
      <c r="N6961" s="101">
        <f t="shared" ca="1" si="872"/>
        <v>-1.0167102091950553</v>
      </c>
      <c r="O6961" s="46">
        <f t="shared" ca="1" si="877"/>
        <v>4.2661411840334951E-2</v>
      </c>
      <c r="P6961" s="46">
        <f t="shared" ca="1" si="878"/>
        <v>0.18147236176026846</v>
      </c>
      <c r="Q6961" s="47">
        <f t="shared" ca="1" si="873"/>
        <v>-0.23496048799953206</v>
      </c>
      <c r="R6961" s="47">
        <f t="shared" ca="1" si="874"/>
        <v>-1.497163497105522E-2</v>
      </c>
      <c r="S6961" s="97">
        <f t="shared" ca="1" si="879"/>
        <v>1.3844888434639865E-2</v>
      </c>
      <c r="V6961">
        <v>6944</v>
      </c>
      <c r="W6961" s="46">
        <v>-0.244313400300951</v>
      </c>
    </row>
    <row r="6962" spans="10:23">
      <c r="J6962">
        <v>6945</v>
      </c>
      <c r="K6962" s="93">
        <f t="shared" ca="1" si="875"/>
        <v>-6.8806004082952441E-2</v>
      </c>
      <c r="L6962" s="93">
        <f t="shared" ca="1" si="875"/>
        <v>0.59403232688584129</v>
      </c>
      <c r="M6962" s="93">
        <f t="shared" ca="1" si="876"/>
        <v>-6.8806004082952441E-2</v>
      </c>
      <c r="N6962" s="101">
        <f t="shared" ca="1" si="872"/>
        <v>0.54131020949120723</v>
      </c>
      <c r="O6962" s="46">
        <f t="shared" ca="1" si="877"/>
        <v>0.2955840567114702</v>
      </c>
      <c r="P6962" s="46">
        <f t="shared" ca="1" si="878"/>
        <v>0.30793368419583605</v>
      </c>
      <c r="Q6962" s="47">
        <f t="shared" ca="1" si="873"/>
        <v>0.27088480174273843</v>
      </c>
      <c r="R6962" s="47">
        <f t="shared" ca="1" si="874"/>
        <v>0.23694856551633756</v>
      </c>
      <c r="S6962" s="97">
        <f t="shared" ca="1" si="879"/>
        <v>0.26626631111390386</v>
      </c>
      <c r="V6962">
        <v>6945</v>
      </c>
      <c r="W6962" s="46">
        <v>0.47615431239054401</v>
      </c>
    </row>
    <row r="6963" spans="10:23">
      <c r="J6963">
        <v>6946</v>
      </c>
      <c r="K6963" s="93">
        <f t="shared" ca="1" si="875"/>
        <v>-0.36960365751475666</v>
      </c>
      <c r="L6963" s="93">
        <f t="shared" ca="1" si="875"/>
        <v>0.89464170184533687</v>
      </c>
      <c r="M6963" s="93">
        <f t="shared" ca="1" si="876"/>
        <v>-0.36960365751475666</v>
      </c>
      <c r="N6963" s="101">
        <f t="shared" ca="1" si="872"/>
        <v>0.73065250232865686</v>
      </c>
      <c r="O6963" s="46">
        <f t="shared" ca="1" si="877"/>
        <v>0.18760688182493881</v>
      </c>
      <c r="P6963" s="46">
        <f t="shared" ca="1" si="878"/>
        <v>0.25394509675257038</v>
      </c>
      <c r="Q6963" s="47">
        <f t="shared" ca="1" si="873"/>
        <v>5.4930451969675664E-2</v>
      </c>
      <c r="R6963" s="47">
        <f t="shared" ca="1" si="874"/>
        <v>0.26756379224909971</v>
      </c>
      <c r="S6963" s="97">
        <f t="shared" ca="1" si="879"/>
        <v>0.22758533703701928</v>
      </c>
      <c r="V6963">
        <v>6946</v>
      </c>
      <c r="W6963" s="46">
        <v>0.90839918282138699</v>
      </c>
    </row>
    <row r="6964" spans="10:23">
      <c r="J6964">
        <v>6947</v>
      </c>
      <c r="K6964" s="93">
        <f t="shared" ca="1" si="875"/>
        <v>1.7577479159832954</v>
      </c>
      <c r="L6964" s="93">
        <f t="shared" ca="1" si="875"/>
        <v>0.94081023682083831</v>
      </c>
      <c r="M6964" s="93">
        <f t="shared" ca="1" si="876"/>
        <v>1.7577479159832954</v>
      </c>
      <c r="N6964" s="101">
        <f t="shared" ca="1" si="872"/>
        <v>1.4509696387319171</v>
      </c>
      <c r="O6964" s="46">
        <f t="shared" ca="1" si="877"/>
        <v>0.95126115331284744</v>
      </c>
      <c r="P6964" s="46">
        <f t="shared" ca="1" si="878"/>
        <v>0.6357722324965247</v>
      </c>
      <c r="Q6964" s="47">
        <f t="shared" ca="1" si="873"/>
        <v>1.5822389949454929</v>
      </c>
      <c r="R6964" s="47">
        <f t="shared" ca="1" si="874"/>
        <v>0.38403366340151041</v>
      </c>
      <c r="S6964" s="97">
        <f t="shared" ca="1" si="879"/>
        <v>0.66764740835717895</v>
      </c>
      <c r="V6964">
        <v>6947</v>
      </c>
      <c r="W6964" s="46">
        <v>-0.212363807703978</v>
      </c>
    </row>
    <row r="6965" spans="10:23">
      <c r="J6965">
        <v>6948</v>
      </c>
      <c r="K6965" s="93">
        <f t="shared" ca="1" si="875"/>
        <v>1.1244985249031413E-2</v>
      </c>
      <c r="L6965" s="93">
        <f t="shared" ca="1" si="875"/>
        <v>-0.8599174414937184</v>
      </c>
      <c r="M6965" s="93">
        <f t="shared" ca="1" si="876"/>
        <v>1.1244985249031413E-2</v>
      </c>
      <c r="N6965" s="101">
        <f t="shared" ca="1" si="872"/>
        <v>-0.81169711193012795</v>
      </c>
      <c r="O6965" s="46">
        <f t="shared" ca="1" si="877"/>
        <v>0.32431991809976107</v>
      </c>
      <c r="P6965" s="46">
        <f t="shared" ca="1" si="878"/>
        <v>0.32230161488998149</v>
      </c>
      <c r="Q6965" s="47">
        <f t="shared" ca="1" si="873"/>
        <v>0.32835652451932013</v>
      </c>
      <c r="R6965" s="47">
        <f t="shared" ca="1" si="874"/>
        <v>1.8177443145052569E-2</v>
      </c>
      <c r="S6965" s="97">
        <f t="shared" ca="1" si="879"/>
        <v>0.17124868062240683</v>
      </c>
      <c r="V6965">
        <v>6948</v>
      </c>
      <c r="W6965" s="46">
        <v>0.36822721140683301</v>
      </c>
    </row>
    <row r="6966" spans="10:23">
      <c r="J6966">
        <v>6949</v>
      </c>
      <c r="K6966" s="93">
        <f t="shared" ca="1" si="875"/>
        <v>0.35411505083290012</v>
      </c>
      <c r="L6966" s="93">
        <f t="shared" ca="1" si="875"/>
        <v>0.32409409190474542</v>
      </c>
      <c r="M6966" s="93">
        <f t="shared" ca="1" si="876"/>
        <v>0.35411505083290012</v>
      </c>
      <c r="N6966" s="101">
        <f t="shared" ca="1" si="872"/>
        <v>0.41988469017162333</v>
      </c>
      <c r="O6966" s="46">
        <f t="shared" ca="1" si="877"/>
        <v>0.44739980457001705</v>
      </c>
      <c r="P6966" s="46">
        <f t="shared" ca="1" si="878"/>
        <v>0.38384155812510951</v>
      </c>
      <c r="Q6966" s="47">
        <f t="shared" ca="1" si="873"/>
        <v>0.57451629745983213</v>
      </c>
      <c r="R6966" s="47">
        <f t="shared" ca="1" si="874"/>
        <v>0.21731497098548491</v>
      </c>
      <c r="S6966" s="97">
        <f t="shared" ca="1" si="879"/>
        <v>0.33235738777775098</v>
      </c>
      <c r="V6966">
        <v>6949</v>
      </c>
      <c r="W6966" s="46">
        <v>7.7647011733357404E-2</v>
      </c>
    </row>
    <row r="6967" spans="10:23">
      <c r="J6967">
        <v>6950</v>
      </c>
      <c r="K6967" s="93">
        <f t="shared" ca="1" si="875"/>
        <v>1.348562015505866</v>
      </c>
      <c r="L6967" s="93">
        <f t="shared" ca="1" si="875"/>
        <v>-1.4166727580456685E-3</v>
      </c>
      <c r="M6967" s="93">
        <f t="shared" ca="1" si="876"/>
        <v>1.348562015505866</v>
      </c>
      <c r="N6967" s="101">
        <f t="shared" ca="1" si="872"/>
        <v>0.42752985043410779</v>
      </c>
      <c r="O6967" s="46">
        <f t="shared" ca="1" si="877"/>
        <v>0.80437590659342395</v>
      </c>
      <c r="P6967" s="46">
        <f t="shared" ca="1" si="878"/>
        <v>0.56232960913681296</v>
      </c>
      <c r="Q6967" s="47">
        <f t="shared" ca="1" si="873"/>
        <v>1.2884685015066459</v>
      </c>
      <c r="R6967" s="47">
        <f t="shared" ca="1" si="874"/>
        <v>0.21855113598241566</v>
      </c>
      <c r="S6967" s="97">
        <f t="shared" ca="1" si="879"/>
        <v>0.51146352128791983</v>
      </c>
      <c r="V6967">
        <v>6950</v>
      </c>
      <c r="W6967" s="46">
        <v>-6.4614269574644001E-2</v>
      </c>
    </row>
    <row r="6968" spans="10:23">
      <c r="J6968">
        <v>6951</v>
      </c>
      <c r="K6968" s="93">
        <f t="shared" ca="1" si="875"/>
        <v>0.69374530993383787</v>
      </c>
      <c r="L6968" s="93">
        <f t="shared" ca="1" si="875"/>
        <v>-1.2107116557887769</v>
      </c>
      <c r="M6968" s="93">
        <f t="shared" ca="1" si="876"/>
        <v>0.69374530993383787</v>
      </c>
      <c r="N6968" s="101">
        <f t="shared" ca="1" si="872"/>
        <v>-0.92722879481198561</v>
      </c>
      <c r="O6968" s="46">
        <f t="shared" ca="1" si="877"/>
        <v>0.56931669941711771</v>
      </c>
      <c r="P6968" s="46">
        <f t="shared" ca="1" si="878"/>
        <v>0.44480000554865984</v>
      </c>
      <c r="Q6968" s="47">
        <f t="shared" ca="1" si="873"/>
        <v>0.81835008715403357</v>
      </c>
      <c r="R6968" s="47">
        <f t="shared" ca="1" si="874"/>
        <v>-5.0316229835034587E-4</v>
      </c>
      <c r="S6968" s="97">
        <f t="shared" ca="1" si="879"/>
        <v>0.28440676855938368</v>
      </c>
      <c r="V6968">
        <v>6951</v>
      </c>
      <c r="W6968" s="46">
        <v>0.28422460679049499</v>
      </c>
    </row>
    <row r="6969" spans="10:23">
      <c r="J6969">
        <v>6952</v>
      </c>
      <c r="K6969" s="93">
        <f t="shared" ca="1" si="875"/>
        <v>0.24289042555588156</v>
      </c>
      <c r="L6969" s="93">
        <f t="shared" ca="1" si="875"/>
        <v>-1.2289731188123634</v>
      </c>
      <c r="M6969" s="93">
        <f t="shared" ca="1" si="876"/>
        <v>0.24289042555588156</v>
      </c>
      <c r="N6969" s="101">
        <f t="shared" ca="1" si="872"/>
        <v>-1.0879241484357716</v>
      </c>
      <c r="O6969" s="46">
        <f t="shared" ca="1" si="877"/>
        <v>0.40747355954048808</v>
      </c>
      <c r="P6969" s="46">
        <f t="shared" ca="1" si="878"/>
        <v>0.36387843561034505</v>
      </c>
      <c r="Q6969" s="47">
        <f t="shared" ca="1" si="873"/>
        <v>0.4946638074007742</v>
      </c>
      <c r="R6969" s="47">
        <f t="shared" ca="1" si="874"/>
        <v>-2.6486394107617495E-2</v>
      </c>
      <c r="S6969" s="97">
        <f t="shared" ca="1" si="879"/>
        <v>0.19049358271643529</v>
      </c>
      <c r="V6969">
        <v>6952</v>
      </c>
      <c r="W6969" s="46">
        <v>-8.9466566693385596E-2</v>
      </c>
    </row>
    <row r="6970" spans="10:23">
      <c r="J6970">
        <v>6953</v>
      </c>
      <c r="K6970" s="93">
        <f t="shared" ca="1" si="875"/>
        <v>-0.32143330673496651</v>
      </c>
      <c r="L6970" s="93">
        <f t="shared" ca="1" si="875"/>
        <v>-0.25953815201628849</v>
      </c>
      <c r="M6970" s="93">
        <f t="shared" ca="1" si="876"/>
        <v>-0.32143330673496651</v>
      </c>
      <c r="N6970" s="101">
        <f t="shared" ca="1" si="872"/>
        <v>-0.34828676107307815</v>
      </c>
      <c r="O6970" s="46">
        <f t="shared" ca="1" si="877"/>
        <v>0.20489856721926714</v>
      </c>
      <c r="P6970" s="46">
        <f t="shared" ca="1" si="878"/>
        <v>0.26259093944973455</v>
      </c>
      <c r="Q6970" s="47">
        <f t="shared" ca="1" si="873"/>
        <v>8.9513822758332334E-2</v>
      </c>
      <c r="R6970" s="47">
        <f t="shared" ca="1" si="874"/>
        <v>9.3107416523886266E-2</v>
      </c>
      <c r="S6970" s="97">
        <f t="shared" ca="1" si="879"/>
        <v>0.1490029918715767</v>
      </c>
      <c r="V6970">
        <v>6953</v>
      </c>
      <c r="W6970" s="46">
        <v>0.49556838303300899</v>
      </c>
    </row>
    <row r="6971" spans="10:23">
      <c r="J6971">
        <v>6954</v>
      </c>
      <c r="K6971" s="93">
        <f t="shared" ca="1" si="875"/>
        <v>0.11217114311167733</v>
      </c>
      <c r="L6971" s="93">
        <f t="shared" ca="1" si="875"/>
        <v>1.3631758444608626</v>
      </c>
      <c r="M6971" s="93">
        <f t="shared" ca="1" si="876"/>
        <v>0.11217114311167733</v>
      </c>
      <c r="N6971" s="101">
        <f t="shared" ca="1" si="872"/>
        <v>1.3280770405840971</v>
      </c>
      <c r="O6971" s="46">
        <f t="shared" ca="1" si="877"/>
        <v>0.3605493277172509</v>
      </c>
      <c r="P6971" s="46">
        <f t="shared" ca="1" si="878"/>
        <v>0.34041631969872643</v>
      </c>
      <c r="Q6971" s="47">
        <f t="shared" ca="1" si="873"/>
        <v>0.40081534375429989</v>
      </c>
      <c r="R6971" s="47">
        <f t="shared" ca="1" si="874"/>
        <v>0.36416285324234676</v>
      </c>
      <c r="S6971" s="97">
        <f t="shared" ca="1" si="879"/>
        <v>0.36235609047979883</v>
      </c>
      <c r="V6971">
        <v>6954</v>
      </c>
      <c r="W6971" s="46">
        <v>0.145609656076847</v>
      </c>
    </row>
    <row r="6972" spans="10:23">
      <c r="J6972">
        <v>6955</v>
      </c>
      <c r="K6972" s="93">
        <f t="shared" ca="1" si="875"/>
        <v>-2.4239161820988748E-2</v>
      </c>
      <c r="L6972" s="93">
        <f t="shared" ca="1" si="875"/>
        <v>0.95172391763548136</v>
      </c>
      <c r="M6972" s="93">
        <f t="shared" ca="1" si="876"/>
        <v>-2.4239161820988748E-2</v>
      </c>
      <c r="N6972" s="101">
        <f t="shared" ca="1" si="872"/>
        <v>0.89460484887009883</v>
      </c>
      <c r="O6972" s="46">
        <f t="shared" ca="1" si="877"/>
        <v>0.31158219255514463</v>
      </c>
      <c r="P6972" s="46">
        <f t="shared" ca="1" si="878"/>
        <v>0.3159327521176733</v>
      </c>
      <c r="Q6972" s="47">
        <f t="shared" ca="1" si="873"/>
        <v>0.3028810734300873</v>
      </c>
      <c r="R6972" s="47">
        <f t="shared" ca="1" si="874"/>
        <v>0.29407365535212987</v>
      </c>
      <c r="S6972" s="97">
        <f t="shared" ca="1" si="879"/>
        <v>0.30282792395363722</v>
      </c>
      <c r="V6972">
        <v>6955</v>
      </c>
      <c r="W6972" s="46">
        <v>1.3750597907011499</v>
      </c>
    </row>
    <row r="6973" spans="10:23">
      <c r="J6973">
        <v>6956</v>
      </c>
      <c r="K6973" s="93">
        <f t="shared" ca="1" si="875"/>
        <v>0.25859669033328675</v>
      </c>
      <c r="L6973" s="93">
        <f t="shared" ca="1" si="875"/>
        <v>1.2301598268794054</v>
      </c>
      <c r="M6973" s="93">
        <f t="shared" ca="1" si="876"/>
        <v>0.25859669033328675</v>
      </c>
      <c r="N6973" s="101">
        <f t="shared" ca="1" si="872"/>
        <v>1.2485333994277483</v>
      </c>
      <c r="O6973" s="46">
        <f t="shared" ca="1" si="877"/>
        <v>0.41311162911761179</v>
      </c>
      <c r="P6973" s="46">
        <f t="shared" ca="1" si="878"/>
        <v>0.36669747039890688</v>
      </c>
      <c r="Q6973" s="47">
        <f t="shared" ca="1" si="873"/>
        <v>0.50593994655502161</v>
      </c>
      <c r="R6973" s="47">
        <f t="shared" ca="1" si="874"/>
        <v>0.35130124386465877</v>
      </c>
      <c r="S6973" s="97">
        <f t="shared" ca="1" si="879"/>
        <v>0.38220643649113528</v>
      </c>
      <c r="V6973">
        <v>6956</v>
      </c>
      <c r="W6973" s="46">
        <v>-0.227771597748187</v>
      </c>
    </row>
    <row r="6974" spans="10:23">
      <c r="J6974">
        <v>6957</v>
      </c>
      <c r="K6974" s="93">
        <f t="shared" ca="1" si="875"/>
        <v>-0.10650642281668847</v>
      </c>
      <c r="L6974" s="93">
        <f t="shared" ca="1" si="875"/>
        <v>-1.0432975497596397</v>
      </c>
      <c r="M6974" s="93">
        <f t="shared" ca="1" si="876"/>
        <v>-0.10650642281668847</v>
      </c>
      <c r="N6974" s="101">
        <f t="shared" ca="1" si="872"/>
        <v>-1.023004298979409</v>
      </c>
      <c r="O6974" s="46">
        <f t="shared" ca="1" si="877"/>
        <v>0.28205075729751383</v>
      </c>
      <c r="P6974" s="46">
        <f t="shared" ca="1" si="878"/>
        <v>0.3011670344888579</v>
      </c>
      <c r="Q6974" s="47">
        <f t="shared" ca="1" si="873"/>
        <v>0.24381820291482575</v>
      </c>
      <c r="R6974" s="47">
        <f t="shared" ca="1" si="874"/>
        <v>-1.5989342018628477E-2</v>
      </c>
      <c r="S6974" s="97">
        <f t="shared" ca="1" si="879"/>
        <v>0.13303070763944269</v>
      </c>
      <c r="V6974">
        <v>6957</v>
      </c>
      <c r="W6974" s="46">
        <v>-2.07365393818583E-2</v>
      </c>
    </row>
    <row r="6975" spans="10:23">
      <c r="J6975">
        <v>6958</v>
      </c>
      <c r="K6975" s="93">
        <f t="shared" ca="1" si="875"/>
        <v>-0.52421152314923281</v>
      </c>
      <c r="L6975" s="93">
        <f t="shared" ca="1" si="875"/>
        <v>-0.50315724338637446</v>
      </c>
      <c r="M6975" s="93">
        <f t="shared" ca="1" si="876"/>
        <v>-0.52421152314923281</v>
      </c>
      <c r="N6975" s="101">
        <f t="shared" ca="1" si="872"/>
        <v>-0.64374594779060113</v>
      </c>
      <c r="O6975" s="46">
        <f t="shared" ca="1" si="877"/>
        <v>0.13210737790267169</v>
      </c>
      <c r="P6975" s="46">
        <f t="shared" ca="1" si="878"/>
        <v>0.22619534479143683</v>
      </c>
      <c r="Q6975" s="47">
        <f t="shared" ca="1" si="873"/>
        <v>-5.6068555874858594E-2</v>
      </c>
      <c r="R6975" s="47">
        <f t="shared" ca="1" si="874"/>
        <v>4.5333885021338782E-2</v>
      </c>
      <c r="S6975" s="97">
        <f t="shared" ca="1" si="879"/>
        <v>8.8720631462005234E-2</v>
      </c>
      <c r="V6975">
        <v>6958</v>
      </c>
      <c r="W6975" s="46">
        <v>0.49146861396365199</v>
      </c>
    </row>
    <row r="6976" spans="10:23">
      <c r="J6976">
        <v>6959</v>
      </c>
      <c r="K6976" s="93">
        <f t="shared" ca="1" si="875"/>
        <v>-0.76109692964638365</v>
      </c>
      <c r="L6976" s="93">
        <f t="shared" ca="1" si="875"/>
        <v>0.17692101321721182</v>
      </c>
      <c r="M6976" s="93">
        <f t="shared" ca="1" si="876"/>
        <v>-0.76109692964638365</v>
      </c>
      <c r="N6976" s="101">
        <f t="shared" ca="1" si="872"/>
        <v>-7.4310059519693106E-2</v>
      </c>
      <c r="O6976" s="46">
        <f t="shared" ca="1" si="877"/>
        <v>4.7072748564351619E-2</v>
      </c>
      <c r="P6976" s="46">
        <f t="shared" ca="1" si="878"/>
        <v>0.18367803012227679</v>
      </c>
      <c r="Q6976" s="47">
        <f t="shared" ca="1" si="873"/>
        <v>-0.22613781455149873</v>
      </c>
      <c r="R6976" s="47">
        <f t="shared" ca="1" si="874"/>
        <v>0.13740739151548612</v>
      </c>
      <c r="S6976" s="97">
        <f t="shared" ca="1" si="879"/>
        <v>9.2240070039918867E-2</v>
      </c>
      <c r="V6976">
        <v>6959</v>
      </c>
      <c r="W6976" s="46">
        <v>-4.4379371059519702E-2</v>
      </c>
    </row>
    <row r="6977" spans="10:23">
      <c r="J6977">
        <v>6960</v>
      </c>
      <c r="K6977" s="93">
        <f t="shared" ca="1" si="875"/>
        <v>-8.1361290140505416E-2</v>
      </c>
      <c r="L6977" s="93">
        <f t="shared" ca="1" si="875"/>
        <v>-1.3033833351764295</v>
      </c>
      <c r="M6977" s="93">
        <f t="shared" ca="1" si="876"/>
        <v>-8.1361290140505416E-2</v>
      </c>
      <c r="N6977" s="101">
        <f t="shared" ca="1" si="872"/>
        <v>-1.2615905433309058</v>
      </c>
      <c r="O6977" s="46">
        <f t="shared" ca="1" si="877"/>
        <v>0.29107709230227413</v>
      </c>
      <c r="P6977" s="46">
        <f t="shared" ca="1" si="878"/>
        <v>0.30568020199123808</v>
      </c>
      <c r="Q6977" s="47">
        <f t="shared" ca="1" si="873"/>
        <v>0.26187087292434635</v>
      </c>
      <c r="R6977" s="47">
        <f t="shared" ca="1" si="874"/>
        <v>-5.4566945873938649E-2</v>
      </c>
      <c r="S6977" s="97">
        <f t="shared" ca="1" si="879"/>
        <v>0.11825507321416774</v>
      </c>
      <c r="V6977">
        <v>6960</v>
      </c>
      <c r="W6977" s="46">
        <v>0.29885359599002898</v>
      </c>
    </row>
    <row r="6978" spans="10:23">
      <c r="J6978">
        <v>6961</v>
      </c>
      <c r="K6978" s="93">
        <f t="shared" ca="1" si="875"/>
        <v>0.70019176598896449</v>
      </c>
      <c r="L6978" s="93">
        <f t="shared" ca="1" si="875"/>
        <v>6.9922631614805011E-2</v>
      </c>
      <c r="M6978" s="93">
        <f t="shared" ca="1" si="876"/>
        <v>0.70019176598896449</v>
      </c>
      <c r="N6978" s="101">
        <f t="shared" ca="1" si="872"/>
        <v>0.28896916092822578</v>
      </c>
      <c r="O6978" s="46">
        <f t="shared" ca="1" si="877"/>
        <v>0.57163078034468251</v>
      </c>
      <c r="P6978" s="46">
        <f t="shared" ca="1" si="878"/>
        <v>0.44595704601244224</v>
      </c>
      <c r="Q6978" s="47">
        <f t="shared" ca="1" si="873"/>
        <v>0.82297824900916294</v>
      </c>
      <c r="R6978" s="47">
        <f t="shared" ca="1" si="874"/>
        <v>0.1961469131228549</v>
      </c>
      <c r="S6978" s="97">
        <f t="shared" ca="1" si="879"/>
        <v>0.38388884673376872</v>
      </c>
      <c r="V6978">
        <v>6961</v>
      </c>
      <c r="W6978" s="46">
        <v>0.84920032132105405</v>
      </c>
    </row>
    <row r="6979" spans="10:23">
      <c r="J6979">
        <v>6962</v>
      </c>
      <c r="K6979" s="93">
        <f t="shared" ca="1" si="875"/>
        <v>-0.49790087755848544</v>
      </c>
      <c r="L6979" s="93">
        <f t="shared" ca="1" si="875"/>
        <v>0.15988083952480101</v>
      </c>
      <c r="M6979" s="93">
        <f t="shared" ca="1" si="876"/>
        <v>-0.49790087755848544</v>
      </c>
      <c r="N6979" s="101">
        <f t="shared" ca="1" si="872"/>
        <v>-6.7633127169093588E-3</v>
      </c>
      <c r="O6979" s="46">
        <f t="shared" ca="1" si="877"/>
        <v>0.1415520964631965</v>
      </c>
      <c r="P6979" s="46">
        <f t="shared" ca="1" si="878"/>
        <v>0.23091770407169923</v>
      </c>
      <c r="Q6979" s="47">
        <f t="shared" ca="1" si="873"/>
        <v>-3.7179118753808971E-2</v>
      </c>
      <c r="R6979" s="47">
        <f t="shared" ca="1" si="874"/>
        <v>0.14832919317658169</v>
      </c>
      <c r="S6979" s="97">
        <f t="shared" ca="1" si="879"/>
        <v>0.14494064481988911</v>
      </c>
      <c r="V6979">
        <v>6962</v>
      </c>
      <c r="W6979" s="46">
        <v>8.8602975696068197E-3</v>
      </c>
    </row>
    <row r="6980" spans="10:23">
      <c r="J6980">
        <v>6963</v>
      </c>
      <c r="K6980" s="93">
        <f t="shared" ca="1" si="875"/>
        <v>-0.83958500593210683</v>
      </c>
      <c r="L6980" s="93">
        <f t="shared" ca="1" si="875"/>
        <v>0.52361949795664831</v>
      </c>
      <c r="M6980" s="93">
        <f t="shared" ca="1" si="876"/>
        <v>-0.83958500593210683</v>
      </c>
      <c r="N6980" s="101">
        <f t="shared" ca="1" si="872"/>
        <v>0.22942797619952537</v>
      </c>
      <c r="O6980" s="46">
        <f t="shared" ca="1" si="877"/>
        <v>1.889792524734607E-2</v>
      </c>
      <c r="P6980" s="46">
        <f t="shared" ca="1" si="878"/>
        <v>0.16959061846377402</v>
      </c>
      <c r="Q6980" s="47">
        <f t="shared" ca="1" si="873"/>
        <v>-0.28248746118550982</v>
      </c>
      <c r="R6980" s="47">
        <f t="shared" ca="1" si="874"/>
        <v>0.18651955072489679</v>
      </c>
      <c r="S6980" s="97">
        <f t="shared" ca="1" si="879"/>
        <v>0.10270873798612143</v>
      </c>
      <c r="V6980">
        <v>6963</v>
      </c>
      <c r="W6980" s="46">
        <v>-3.2347622600045201E-3</v>
      </c>
    </row>
    <row r="6981" spans="10:23">
      <c r="J6981">
        <v>6964</v>
      </c>
      <c r="K6981" s="93">
        <f t="shared" ca="1" si="875"/>
        <v>-1.49045807484618</v>
      </c>
      <c r="L6981" s="93">
        <f t="shared" ca="1" si="875"/>
        <v>-0.94319800790333697</v>
      </c>
      <c r="M6981" s="93">
        <f t="shared" ca="1" si="876"/>
        <v>-1.49045807484618</v>
      </c>
      <c r="N6981" s="101">
        <f t="shared" ca="1" si="872"/>
        <v>-1.3682292785920347</v>
      </c>
      <c r="O6981" s="46">
        <f t="shared" ca="1" si="877"/>
        <v>-0.21474563675936942</v>
      </c>
      <c r="P6981" s="46">
        <f t="shared" ca="1" si="878"/>
        <v>5.2768837460416274E-2</v>
      </c>
      <c r="Q6981" s="47">
        <f t="shared" ca="1" si="873"/>
        <v>-0.7497745851989408</v>
      </c>
      <c r="R6981" s="47">
        <f t="shared" ca="1" si="874"/>
        <v>-7.1809628475850873E-2</v>
      </c>
      <c r="S6981" s="97">
        <f t="shared" ca="1" si="879"/>
        <v>-0.14327763261761015</v>
      </c>
      <c r="V6981">
        <v>6964</v>
      </c>
      <c r="W6981" s="46">
        <v>1.14591912576231E-2</v>
      </c>
    </row>
    <row r="6982" spans="10:23">
      <c r="J6982">
        <v>6965</v>
      </c>
      <c r="K6982" s="93">
        <f t="shared" ca="1" si="875"/>
        <v>-0.85106532044992722</v>
      </c>
      <c r="L6982" s="93">
        <f t="shared" ca="1" si="875"/>
        <v>-0.36130218514305035</v>
      </c>
      <c r="M6982" s="93">
        <f t="shared" ca="1" si="876"/>
        <v>-0.85106532044992722</v>
      </c>
      <c r="N6982" s="101">
        <f t="shared" ca="1" si="872"/>
        <v>-0.61320239196709103</v>
      </c>
      <c r="O6982" s="46">
        <f t="shared" ca="1" si="877"/>
        <v>1.4776842804380408E-2</v>
      </c>
      <c r="P6982" s="46">
        <f t="shared" ca="1" si="878"/>
        <v>0.16753007724229119</v>
      </c>
      <c r="Q6982" s="47">
        <f t="shared" ca="1" si="873"/>
        <v>-0.29072962607144115</v>
      </c>
      <c r="R6982" s="47">
        <f t="shared" ca="1" si="874"/>
        <v>5.0272548606469861E-2</v>
      </c>
      <c r="S6982" s="97">
        <f t="shared" ca="1" si="879"/>
        <v>3.2524695705425134E-2</v>
      </c>
      <c r="V6982">
        <v>6965</v>
      </c>
      <c r="W6982" s="46">
        <v>-0.149259769222402</v>
      </c>
    </row>
    <row r="6983" spans="10:23">
      <c r="J6983">
        <v>6966</v>
      </c>
      <c r="K6983" s="93">
        <f t="shared" ca="1" si="875"/>
        <v>0.67276033648749045</v>
      </c>
      <c r="L6983" s="93">
        <f t="shared" ca="1" si="875"/>
        <v>-0.74294003822193699</v>
      </c>
      <c r="M6983" s="93">
        <f t="shared" ca="1" si="876"/>
        <v>0.67276033648749045</v>
      </c>
      <c r="N6983" s="101">
        <f t="shared" ca="1" si="872"/>
        <v>-0.49041608061282582</v>
      </c>
      <c r="O6983" s="46">
        <f t="shared" ca="1" si="877"/>
        <v>0.56178373457529196</v>
      </c>
      <c r="P6983" s="46">
        <f t="shared" ca="1" si="878"/>
        <v>0.44103352312774696</v>
      </c>
      <c r="Q6983" s="47">
        <f t="shared" ca="1" si="873"/>
        <v>0.80328415747038195</v>
      </c>
      <c r="R6983" s="47">
        <f t="shared" ca="1" si="874"/>
        <v>7.0126172989362343E-2</v>
      </c>
      <c r="S6983" s="97">
        <f t="shared" ca="1" si="879"/>
        <v>0.31595495378232713</v>
      </c>
      <c r="V6983">
        <v>6966</v>
      </c>
      <c r="W6983" s="46">
        <v>1.06649130841561</v>
      </c>
    </row>
    <row r="6984" spans="10:23">
      <c r="J6984">
        <v>6967</v>
      </c>
      <c r="K6984" s="93">
        <f t="shared" ca="1" si="875"/>
        <v>0.7172596229928534</v>
      </c>
      <c r="L6984" s="93">
        <f t="shared" ca="1" si="875"/>
        <v>4.7127799366605369E-2</v>
      </c>
      <c r="M6984" s="93">
        <f t="shared" ca="1" si="876"/>
        <v>0.7172596229928534</v>
      </c>
      <c r="N6984" s="101">
        <f t="shared" ca="1" si="872"/>
        <v>0.27278572511733001</v>
      </c>
      <c r="O6984" s="46">
        <f t="shared" ca="1" si="877"/>
        <v>0.57775761996467656</v>
      </c>
      <c r="P6984" s="46">
        <f t="shared" ca="1" si="878"/>
        <v>0.44902046582243926</v>
      </c>
      <c r="Q6984" s="47">
        <f t="shared" ca="1" si="873"/>
        <v>0.83523192824915105</v>
      </c>
      <c r="R6984" s="47">
        <f t="shared" ca="1" si="874"/>
        <v>0.19353017309483048</v>
      </c>
      <c r="S6984" s="97">
        <f t="shared" ca="1" si="879"/>
        <v>0.3856438965297535</v>
      </c>
      <c r="V6984">
        <v>6967</v>
      </c>
      <c r="W6984" s="46">
        <v>0.52248316572477904</v>
      </c>
    </row>
    <row r="6985" spans="10:23">
      <c r="J6985">
        <v>6968</v>
      </c>
      <c r="K6985" s="93">
        <f t="shared" ca="1" si="875"/>
        <v>0.56432543350600051</v>
      </c>
      <c r="L6985" s="93">
        <f t="shared" ca="1" si="875"/>
        <v>-0.24467681366704988</v>
      </c>
      <c r="M6985" s="93">
        <f t="shared" ca="1" si="876"/>
        <v>0.56432543350600051</v>
      </c>
      <c r="N6985" s="101">
        <f t="shared" ca="1" si="872"/>
        <v>-5.2505825858328387E-2</v>
      </c>
      <c r="O6985" s="46">
        <f t="shared" ca="1" si="877"/>
        <v>0.5228589146857282</v>
      </c>
      <c r="P6985" s="46">
        <f t="shared" ca="1" si="878"/>
        <v>0.42157111318296508</v>
      </c>
      <c r="Q6985" s="47">
        <f t="shared" ca="1" si="873"/>
        <v>0.72543451769125444</v>
      </c>
      <c r="R6985" s="47">
        <f t="shared" ca="1" si="874"/>
        <v>0.14093297234200483</v>
      </c>
      <c r="S6985" s="97">
        <f t="shared" ca="1" si="879"/>
        <v>0.33189594351386653</v>
      </c>
      <c r="V6985">
        <v>6968</v>
      </c>
      <c r="W6985" s="46">
        <v>7.9173029106374804E-2</v>
      </c>
    </row>
    <row r="6986" spans="10:23">
      <c r="J6986">
        <v>6969</v>
      </c>
      <c r="K6986" s="93">
        <f t="shared" ca="1" si="875"/>
        <v>1.2443894744437141</v>
      </c>
      <c r="L6986" s="93">
        <f t="shared" ca="1" si="875"/>
        <v>1.0266374385904136</v>
      </c>
      <c r="M6986" s="93">
        <f t="shared" ca="1" si="876"/>
        <v>1.2443894744437141</v>
      </c>
      <c r="N6986" s="101">
        <f t="shared" ca="1" si="872"/>
        <v>1.3690814649204153</v>
      </c>
      <c r="O6986" s="46">
        <f t="shared" ca="1" si="877"/>
        <v>0.76698114451230115</v>
      </c>
      <c r="P6986" s="46">
        <f t="shared" ca="1" si="878"/>
        <v>0.54363222809625156</v>
      </c>
      <c r="Q6986" s="47">
        <f t="shared" ca="1" si="873"/>
        <v>1.2136789773444003</v>
      </c>
      <c r="R6986" s="47">
        <f t="shared" ca="1" si="874"/>
        <v>0.37079296070164797</v>
      </c>
      <c r="S6986" s="97">
        <f t="shared" ca="1" si="879"/>
        <v>0.56888705260697459</v>
      </c>
      <c r="V6986">
        <v>6969</v>
      </c>
      <c r="W6986" s="46">
        <v>0.497763160707835</v>
      </c>
    </row>
    <row r="6987" spans="10:23">
      <c r="J6987">
        <v>6970</v>
      </c>
      <c r="K6987" s="93">
        <f t="shared" ca="1" si="875"/>
        <v>0.74394902472407298</v>
      </c>
      <c r="L6987" s="93">
        <f t="shared" ca="1" si="875"/>
        <v>-1.414540314822786E-2</v>
      </c>
      <c r="M6987" s="93">
        <f t="shared" ca="1" si="876"/>
        <v>0.74394902472407298</v>
      </c>
      <c r="N6987" s="101">
        <f t="shared" ca="1" si="872"/>
        <v>0.22318146041735293</v>
      </c>
      <c r="O6987" s="46">
        <f t="shared" ca="1" si="877"/>
        <v>0.58733830041703294</v>
      </c>
      <c r="P6987" s="46">
        <f t="shared" ca="1" si="878"/>
        <v>0.45381080604861745</v>
      </c>
      <c r="Q6987" s="47">
        <f t="shared" ca="1" si="873"/>
        <v>0.85439328915386403</v>
      </c>
      <c r="R6987" s="47">
        <f t="shared" ca="1" si="874"/>
        <v>0.18550953603618081</v>
      </c>
      <c r="S6987" s="97">
        <f t="shared" ca="1" si="879"/>
        <v>0.38642391822660688</v>
      </c>
      <c r="V6987">
        <v>6970</v>
      </c>
      <c r="W6987" s="46">
        <v>-4.9860159192830697E-2</v>
      </c>
    </row>
    <row r="6988" spans="10:23">
      <c r="J6988">
        <v>6971</v>
      </c>
      <c r="K6988" s="93">
        <f t="shared" ca="1" si="875"/>
        <v>-0.93624559091219373</v>
      </c>
      <c r="L6988" s="93">
        <f t="shared" ca="1" si="875"/>
        <v>0.15619197028529966</v>
      </c>
      <c r="M6988" s="93">
        <f t="shared" ca="1" si="876"/>
        <v>-0.93624559091219373</v>
      </c>
      <c r="N6988" s="101">
        <f t="shared" ca="1" si="872"/>
        <v>-0.14966412013165384</v>
      </c>
      <c r="O6988" s="46">
        <f t="shared" ca="1" si="877"/>
        <v>-1.5800273923930186E-2</v>
      </c>
      <c r="P6988" s="46">
        <f t="shared" ca="1" si="878"/>
        <v>0.15224151887813589</v>
      </c>
      <c r="Q6988" s="47">
        <f t="shared" ca="1" si="873"/>
        <v>-0.35188385952806234</v>
      </c>
      <c r="R6988" s="47">
        <f t="shared" ca="1" si="874"/>
        <v>0.12522320584678279</v>
      </c>
      <c r="S6988" s="97">
        <f t="shared" ca="1" si="879"/>
        <v>5.47114659614263E-2</v>
      </c>
      <c r="V6988">
        <v>6971</v>
      </c>
      <c r="W6988" s="46">
        <v>0.18382066265918601</v>
      </c>
    </row>
    <row r="6989" spans="10:23">
      <c r="J6989">
        <v>6972</v>
      </c>
      <c r="K6989" s="93">
        <f t="shared" ca="1" si="875"/>
        <v>-0.36463059234084244</v>
      </c>
      <c r="L6989" s="93">
        <f t="shared" ca="1" si="875"/>
        <v>-8.7139233785747394E-2</v>
      </c>
      <c r="M6989" s="93">
        <f t="shared" ca="1" si="876"/>
        <v>-0.36463059234084244</v>
      </c>
      <c r="N6989" s="101">
        <f t="shared" ca="1" si="872"/>
        <v>-0.19857595093203811</v>
      </c>
      <c r="O6989" s="46">
        <f t="shared" ca="1" si="877"/>
        <v>0.18939206040555431</v>
      </c>
      <c r="P6989" s="46">
        <f t="shared" ca="1" si="878"/>
        <v>0.25483768604287815</v>
      </c>
      <c r="Q6989" s="47">
        <f t="shared" ca="1" si="873"/>
        <v>5.8500809130906661E-2</v>
      </c>
      <c r="R6989" s="47">
        <f t="shared" ca="1" si="874"/>
        <v>0.11731453014930499</v>
      </c>
      <c r="S6989" s="97">
        <f t="shared" ca="1" si="879"/>
        <v>0.15335329527742964</v>
      </c>
      <c r="V6989">
        <v>6972</v>
      </c>
      <c r="W6989" s="46">
        <v>-0.232734060426593</v>
      </c>
    </row>
    <row r="6990" spans="10:23">
      <c r="J6990">
        <v>6973</v>
      </c>
      <c r="K6990" s="93">
        <f t="shared" ca="1" si="875"/>
        <v>0.56695305532043605</v>
      </c>
      <c r="L6990" s="93">
        <f t="shared" ca="1" si="875"/>
        <v>-0.46760635759998231</v>
      </c>
      <c r="M6990" s="93">
        <f t="shared" ca="1" si="876"/>
        <v>0.56695305532043605</v>
      </c>
      <c r="N6990" s="101">
        <f t="shared" ca="1" si="872"/>
        <v>-0.26302593592625922</v>
      </c>
      <c r="O6990" s="46">
        <f t="shared" ca="1" si="877"/>
        <v>0.52380215070155467</v>
      </c>
      <c r="P6990" s="46">
        <f t="shared" ca="1" si="878"/>
        <v>0.42204273119087832</v>
      </c>
      <c r="Q6990" s="47">
        <f t="shared" ca="1" si="873"/>
        <v>0.72732098972290748</v>
      </c>
      <c r="R6990" s="47">
        <f t="shared" ca="1" si="874"/>
        <v>0.10689345161501711</v>
      </c>
      <c r="S6990" s="97">
        <f t="shared" ca="1" si="879"/>
        <v>0.31534780115828587</v>
      </c>
      <c r="V6990">
        <v>6973</v>
      </c>
      <c r="W6990" s="46">
        <v>1.75574994285701</v>
      </c>
    </row>
    <row r="6991" spans="10:23">
      <c r="J6991">
        <v>6974</v>
      </c>
      <c r="K6991" s="93">
        <f t="shared" ca="1" si="875"/>
        <v>-1.1912127674288784</v>
      </c>
      <c r="L6991" s="93">
        <f t="shared" ca="1" si="875"/>
        <v>-1.8086459799097685</v>
      </c>
      <c r="M6991" s="93">
        <f t="shared" ca="1" si="876"/>
        <v>-1.1912127674288784</v>
      </c>
      <c r="N6991" s="101">
        <f t="shared" ca="1" si="872"/>
        <v>-2.0935792301835918</v>
      </c>
      <c r="O6991" s="46">
        <f t="shared" ca="1" si="877"/>
        <v>-0.10732570670231062</v>
      </c>
      <c r="P6991" s="46">
        <f t="shared" ca="1" si="878"/>
        <v>0.10647880248894567</v>
      </c>
      <c r="Q6991" s="47">
        <f t="shared" ca="1" si="873"/>
        <v>-0.5349347250848232</v>
      </c>
      <c r="R6991" s="47">
        <f t="shared" ca="1" si="874"/>
        <v>-0.1890932680462139</v>
      </c>
      <c r="S6991" s="97">
        <f t="shared" ca="1" si="879"/>
        <v>-0.14820948737426226</v>
      </c>
      <c r="V6991">
        <v>6974</v>
      </c>
      <c r="W6991" s="46">
        <v>-0.51001903558133599</v>
      </c>
    </row>
    <row r="6992" spans="10:23">
      <c r="J6992">
        <v>6975</v>
      </c>
      <c r="K6992" s="93">
        <f t="shared" ca="1" si="875"/>
        <v>1.048517444435725</v>
      </c>
      <c r="L6992" s="93">
        <f t="shared" ca="1" si="875"/>
        <v>-0.74625831664334941</v>
      </c>
      <c r="M6992" s="93">
        <f t="shared" ca="1" si="876"/>
        <v>1.048517444435725</v>
      </c>
      <c r="N6992" s="101">
        <f t="shared" ca="1" si="872"/>
        <v>-0.37406289467802584</v>
      </c>
      <c r="O6992" s="46">
        <f t="shared" ca="1" si="877"/>
        <v>0.69666906528476968</v>
      </c>
      <c r="P6992" s="46">
        <f t="shared" ca="1" si="878"/>
        <v>0.50847618848248577</v>
      </c>
      <c r="Q6992" s="47">
        <f t="shared" ca="1" si="873"/>
        <v>1.0730548188893374</v>
      </c>
      <c r="R6992" s="47">
        <f t="shared" ca="1" si="874"/>
        <v>8.8939609306684569E-2</v>
      </c>
      <c r="S6992" s="97">
        <f t="shared" ca="1" si="879"/>
        <v>0.39280433729572711</v>
      </c>
      <c r="V6992">
        <v>6975</v>
      </c>
      <c r="W6992" s="46">
        <v>-7.8166819626703396E-2</v>
      </c>
    </row>
    <row r="6993" spans="10:23">
      <c r="J6993">
        <v>6976</v>
      </c>
      <c r="K6993" s="93">
        <f t="shared" ca="1" si="875"/>
        <v>-1.5729824289444929</v>
      </c>
      <c r="L6993" s="93">
        <f t="shared" ca="1" si="875"/>
        <v>-2.065062724525669</v>
      </c>
      <c r="M6993" s="93">
        <f t="shared" ca="1" si="876"/>
        <v>-1.5729824289444929</v>
      </c>
      <c r="N6993" s="101">
        <f t="shared" ca="1" si="872"/>
        <v>-2.4580949517600179</v>
      </c>
      <c r="O6993" s="46">
        <f t="shared" ca="1" si="877"/>
        <v>-0.24436936059234737</v>
      </c>
      <c r="P6993" s="46">
        <f t="shared" ca="1" si="878"/>
        <v>3.7956975543927296E-2</v>
      </c>
      <c r="Q6993" s="47">
        <f t="shared" ca="1" si="873"/>
        <v>-0.80902203286489671</v>
      </c>
      <c r="R6993" s="47">
        <f t="shared" ca="1" si="874"/>
        <v>-0.24803272259955722</v>
      </c>
      <c r="S6993" s="97">
        <f t="shared" ca="1" si="879"/>
        <v>-0.2462010415959523</v>
      </c>
      <c r="V6993">
        <v>6976</v>
      </c>
      <c r="W6993" s="46">
        <v>0.17709506597274099</v>
      </c>
    </row>
    <row r="6994" spans="10:23">
      <c r="J6994">
        <v>6977</v>
      </c>
      <c r="K6994" s="93">
        <f t="shared" ca="1" si="875"/>
        <v>7.8111297163482349E-2</v>
      </c>
      <c r="L6994" s="93">
        <f t="shared" ca="1" si="875"/>
        <v>1.0990561624060413</v>
      </c>
      <c r="M6994" s="93">
        <f t="shared" ca="1" si="876"/>
        <v>7.8111297163482349E-2</v>
      </c>
      <c r="N6994" s="101">
        <f t="shared" ref="N6994:N7057" ca="1" si="880">$N$2*K6994+SQRT(1-$N$2^2)*L6994</f>
        <v>1.0668378152626501</v>
      </c>
      <c r="O6994" s="46">
        <f t="shared" ca="1" si="877"/>
        <v>0.34832288279456686</v>
      </c>
      <c r="P6994" s="46">
        <f t="shared" ca="1" si="878"/>
        <v>0.33430309723738438</v>
      </c>
      <c r="Q6994" s="47">
        <f t="shared" ref="Q6994:Q7057" ca="1" si="881">$K$2+K6994*$S$3</f>
        <v>0.37636245390893175</v>
      </c>
      <c r="R6994" s="47">
        <f t="shared" ref="R6994:R7057" ca="1" si="882">$L$2+$L$3*N6994</f>
        <v>0.3219224324950738</v>
      </c>
      <c r="S6994" s="97">
        <f t="shared" ca="1" si="879"/>
        <v>0.3351226576448203</v>
      </c>
      <c r="V6994">
        <v>6977</v>
      </c>
      <c r="W6994" s="46">
        <v>0.40976089881852201</v>
      </c>
    </row>
    <row r="6995" spans="10:23">
      <c r="J6995">
        <v>6978</v>
      </c>
      <c r="K6995" s="93">
        <f t="shared" ref="K6995:L7058" ca="1" si="883">_xlfn.NORM.S.INV(RAND())</f>
        <v>0.38292546254645649</v>
      </c>
      <c r="L6995" s="93">
        <f t="shared" ca="1" si="883"/>
        <v>-1.731409470752877E-2</v>
      </c>
      <c r="M6995" s="93">
        <f t="shared" ref="M6995:M7058" ca="1" si="884">K6995</f>
        <v>0.38292546254645649</v>
      </c>
      <c r="N6995" s="101">
        <f t="shared" ca="1" si="880"/>
        <v>0.10536368538342347</v>
      </c>
      <c r="O6995" s="46">
        <f t="shared" ref="O6995:O7058" ca="1" si="885">$K$2+K6995*$K$3</f>
        <v>0.45774186285622948</v>
      </c>
      <c r="P6995" s="46">
        <f t="shared" ref="P6995:P7058" ca="1" si="886">$K$2+K6995*$R$3</f>
        <v>0.38901258726821575</v>
      </c>
      <c r="Q6995" s="47">
        <f t="shared" ca="1" si="881"/>
        <v>0.59520041403225699</v>
      </c>
      <c r="R6995" s="47">
        <f t="shared" ca="1" si="882"/>
        <v>0.16645928666104548</v>
      </c>
      <c r="S6995" s="97">
        <f t="shared" ref="S6995:S7058" ca="1" si="887">AVERAGE(R6995,O6995)</f>
        <v>0.31210057475863751</v>
      </c>
      <c r="V6995">
        <v>6978</v>
      </c>
      <c r="W6995" s="46">
        <v>0.69489252048236805</v>
      </c>
    </row>
    <row r="6996" spans="10:23">
      <c r="J6996">
        <v>6979</v>
      </c>
      <c r="K6996" s="93">
        <f t="shared" ca="1" si="883"/>
        <v>5.8204791701945017E-3</v>
      </c>
      <c r="L6996" s="93">
        <f t="shared" ca="1" si="883"/>
        <v>-0.19360276802638277</v>
      </c>
      <c r="M6996" s="93">
        <f t="shared" ca="1" si="884"/>
        <v>5.8204791701945017E-3</v>
      </c>
      <c r="N6996" s="101">
        <f t="shared" ca="1" si="880"/>
        <v>-0.18170048660085614</v>
      </c>
      <c r="O6996" s="46">
        <f t="shared" ca="1" si="885"/>
        <v>0.32237268601578334</v>
      </c>
      <c r="P6996" s="46">
        <f t="shared" ca="1" si="886"/>
        <v>0.32132799884799262</v>
      </c>
      <c r="Q6996" s="47">
        <f t="shared" ca="1" si="881"/>
        <v>0.32446206035136466</v>
      </c>
      <c r="R6996" s="47">
        <f t="shared" ca="1" si="882"/>
        <v>0.12004316599171194</v>
      </c>
      <c r="S6996" s="97">
        <f t="shared" ca="1" si="887"/>
        <v>0.22120792600374764</v>
      </c>
      <c r="V6996">
        <v>6979</v>
      </c>
      <c r="W6996" s="46">
        <v>1.0780059648124001</v>
      </c>
    </row>
    <row r="6997" spans="10:23">
      <c r="J6997">
        <v>6980</v>
      </c>
      <c r="K6997" s="93">
        <f t="shared" ca="1" si="883"/>
        <v>-0.41513532709439616</v>
      </c>
      <c r="L6997" s="93">
        <f t="shared" ca="1" si="883"/>
        <v>0.82128203519604226</v>
      </c>
      <c r="M6997" s="93">
        <f t="shared" ca="1" si="884"/>
        <v>-0.41513532709439616</v>
      </c>
      <c r="N6997" s="101">
        <f t="shared" ca="1" si="880"/>
        <v>0.64662134332127708</v>
      </c>
      <c r="O6997" s="46">
        <f t="shared" ca="1" si="885"/>
        <v>0.1712624024282898</v>
      </c>
      <c r="P6997" s="46">
        <f t="shared" ca="1" si="886"/>
        <v>0.2457728570542459</v>
      </c>
      <c r="Q6997" s="47">
        <f t="shared" ca="1" si="881"/>
        <v>2.2241493176377636E-2</v>
      </c>
      <c r="R6997" s="47">
        <f t="shared" ca="1" si="882"/>
        <v>0.25397658493754399</v>
      </c>
      <c r="S6997" s="97">
        <f t="shared" ca="1" si="887"/>
        <v>0.21261949368291688</v>
      </c>
      <c r="V6997">
        <v>6980</v>
      </c>
      <c r="W6997" s="46">
        <v>1.72226788413906</v>
      </c>
    </row>
    <row r="6998" spans="10:23">
      <c r="J6998">
        <v>6981</v>
      </c>
      <c r="K6998" s="93">
        <f t="shared" ca="1" si="883"/>
        <v>-1.0593199386415921</v>
      </c>
      <c r="L6998" s="93">
        <f t="shared" ca="1" si="883"/>
        <v>-0.94234185383392133</v>
      </c>
      <c r="M6998" s="93">
        <f t="shared" ca="1" si="884"/>
        <v>-1.0593199386415921</v>
      </c>
      <c r="N6998" s="101">
        <f t="shared" ca="1" si="880"/>
        <v>-1.230305974009994</v>
      </c>
      <c r="O6998" s="46">
        <f t="shared" ca="1" si="885"/>
        <v>-5.9980207567714106E-2</v>
      </c>
      <c r="P6998" s="46">
        <f t="shared" ca="1" si="886"/>
        <v>0.13015155205624393</v>
      </c>
      <c r="Q6998" s="47">
        <f t="shared" ca="1" si="881"/>
        <v>-0.44024372681563018</v>
      </c>
      <c r="R6998" s="47">
        <f t="shared" ca="1" si="882"/>
        <v>-4.9508465971517757E-2</v>
      </c>
      <c r="S6998" s="97">
        <f t="shared" ca="1" si="887"/>
        <v>-5.4744336769615931E-2</v>
      </c>
      <c r="V6998">
        <v>6981</v>
      </c>
      <c r="W6998" s="46">
        <v>0.40212715908644198</v>
      </c>
    </row>
    <row r="6999" spans="10:23">
      <c r="J6999">
        <v>6982</v>
      </c>
      <c r="K6999" s="93">
        <f t="shared" ca="1" si="883"/>
        <v>-1.6981878291314174</v>
      </c>
      <c r="L6999" s="93">
        <f t="shared" ca="1" si="883"/>
        <v>1.1997325295528605</v>
      </c>
      <c r="M6999" s="93">
        <f t="shared" ca="1" si="884"/>
        <v>-1.6981878291314174</v>
      </c>
      <c r="N6999" s="101">
        <f t="shared" ca="1" si="880"/>
        <v>0.5973844154197907</v>
      </c>
      <c r="O6999" s="46">
        <f t="shared" ca="1" si="885"/>
        <v>-0.28931427701200529</v>
      </c>
      <c r="P6999" s="46">
        <f t="shared" ca="1" si="886"/>
        <v>1.5484517334098336E-2</v>
      </c>
      <c r="Q6999" s="47">
        <f t="shared" ca="1" si="881"/>
        <v>-0.89891186570421255</v>
      </c>
      <c r="R6999" s="47">
        <f t="shared" ca="1" si="882"/>
        <v>0.24601534348039755</v>
      </c>
      <c r="S6999" s="97">
        <f t="shared" ca="1" si="887"/>
        <v>-2.1649466765803871E-2</v>
      </c>
      <c r="V6999">
        <v>6982</v>
      </c>
      <c r="W6999" s="46">
        <v>0.63504794261660003</v>
      </c>
    </row>
    <row r="7000" spans="10:23">
      <c r="J7000">
        <v>6983</v>
      </c>
      <c r="K7000" s="93">
        <f t="shared" ca="1" si="883"/>
        <v>-1.1647625664212136</v>
      </c>
      <c r="L7000" s="93">
        <f t="shared" ca="1" si="883"/>
        <v>-0.64688675679055452</v>
      </c>
      <c r="M7000" s="93">
        <f t="shared" ca="1" si="884"/>
        <v>-1.1647625664212136</v>
      </c>
      <c r="N7000" s="101">
        <f t="shared" ca="1" si="880"/>
        <v>-0.98372308473416914</v>
      </c>
      <c r="O7000" s="46">
        <f t="shared" ca="1" si="885"/>
        <v>-9.7830892007434556E-2</v>
      </c>
      <c r="P7000" s="46">
        <f t="shared" ca="1" si="886"/>
        <v>0.1112262098363837</v>
      </c>
      <c r="Q7000" s="47">
        <f t="shared" ca="1" si="881"/>
        <v>-0.51594509569507108</v>
      </c>
      <c r="R7000" s="47">
        <f t="shared" ca="1" si="882"/>
        <v>-9.6378646892150144E-3</v>
      </c>
      <c r="S7000" s="97">
        <f t="shared" ca="1" si="887"/>
        <v>-5.3734378348324785E-2</v>
      </c>
      <c r="V7000">
        <v>6983</v>
      </c>
      <c r="W7000" s="46">
        <v>1.18249281062843</v>
      </c>
    </row>
    <row r="7001" spans="10:23">
      <c r="J7001">
        <v>6984</v>
      </c>
      <c r="K7001" s="93">
        <f t="shared" ca="1" si="883"/>
        <v>2.7079309630160444</v>
      </c>
      <c r="L7001" s="93">
        <f t="shared" ca="1" si="883"/>
        <v>-1.857237790434169</v>
      </c>
      <c r="M7001" s="93">
        <f t="shared" ca="1" si="884"/>
        <v>2.7079309630160444</v>
      </c>
      <c r="N7001" s="101">
        <f t="shared" ca="1" si="880"/>
        <v>-0.89963313063341943</v>
      </c>
      <c r="O7001" s="46">
        <f t="shared" ca="1" si="885"/>
        <v>1.2923478601841598</v>
      </c>
      <c r="P7001" s="46">
        <f t="shared" ca="1" si="886"/>
        <v>0.80631558593218089</v>
      </c>
      <c r="Q7001" s="47">
        <f t="shared" ca="1" si="881"/>
        <v>2.2644124086881177</v>
      </c>
      <c r="R7001" s="47">
        <f t="shared" ca="1" si="882"/>
        <v>3.958849347369342E-3</v>
      </c>
      <c r="S7001" s="97">
        <f t="shared" ca="1" si="887"/>
        <v>0.64815335476576452</v>
      </c>
      <c r="V7001">
        <v>6984</v>
      </c>
      <c r="W7001" s="46">
        <v>-0.228643969188807</v>
      </c>
    </row>
    <row r="7002" spans="10:23">
      <c r="J7002">
        <v>6985</v>
      </c>
      <c r="K7002" s="93">
        <f t="shared" ca="1" si="883"/>
        <v>-0.30171345421678414</v>
      </c>
      <c r="L7002" s="93">
        <f t="shared" ca="1" si="883"/>
        <v>-0.79155583956130537</v>
      </c>
      <c r="M7002" s="93">
        <f t="shared" ca="1" si="884"/>
        <v>-0.30171345421678414</v>
      </c>
      <c r="N7002" s="101">
        <f t="shared" ca="1" si="880"/>
        <v>-0.84641243096173913</v>
      </c>
      <c r="O7002" s="46">
        <f t="shared" ca="1" si="885"/>
        <v>0.21197739226926088</v>
      </c>
      <c r="P7002" s="46">
        <f t="shared" ca="1" si="886"/>
        <v>0.26613035197473145</v>
      </c>
      <c r="Q7002" s="47">
        <f t="shared" ca="1" si="881"/>
        <v>0.10367147285831979</v>
      </c>
      <c r="R7002" s="47">
        <f t="shared" ca="1" si="882"/>
        <v>1.2564236780400695E-2</v>
      </c>
      <c r="S7002" s="97">
        <f t="shared" ca="1" si="887"/>
        <v>0.11227081452483079</v>
      </c>
      <c r="V7002">
        <v>6985</v>
      </c>
      <c r="W7002" s="46">
        <v>-0.105261871183988</v>
      </c>
    </row>
    <row r="7003" spans="10:23">
      <c r="J7003">
        <v>6986</v>
      </c>
      <c r="K7003" s="93">
        <f t="shared" ca="1" si="883"/>
        <v>0.27481228259338036</v>
      </c>
      <c r="L7003" s="93">
        <f t="shared" ca="1" si="883"/>
        <v>-1.9673729098886512</v>
      </c>
      <c r="M7003" s="93">
        <f t="shared" ca="1" si="884"/>
        <v>0.27481228259338036</v>
      </c>
      <c r="N7003" s="101">
        <f t="shared" ca="1" si="880"/>
        <v>-1.7778367098518781</v>
      </c>
      <c r="O7003" s="46">
        <f t="shared" ca="1" si="885"/>
        <v>0.41893253171236478</v>
      </c>
      <c r="P7003" s="46">
        <f t="shared" ca="1" si="886"/>
        <v>0.36960792169628337</v>
      </c>
      <c r="Q7003" s="47">
        <f t="shared" ca="1" si="881"/>
        <v>0.51758175174452759</v>
      </c>
      <c r="R7003" s="47">
        <f t="shared" ca="1" si="882"/>
        <v>-0.13804007383234695</v>
      </c>
      <c r="S7003" s="97">
        <f t="shared" ca="1" si="887"/>
        <v>0.14044622894000891</v>
      </c>
      <c r="V7003">
        <v>6986</v>
      </c>
      <c r="W7003" s="46">
        <v>0.66305804088624698</v>
      </c>
    </row>
    <row r="7004" spans="10:23">
      <c r="J7004">
        <v>6987</v>
      </c>
      <c r="K7004" s="93">
        <f t="shared" ca="1" si="883"/>
        <v>1.1409395873068888</v>
      </c>
      <c r="L7004" s="93">
        <f t="shared" ca="1" si="883"/>
        <v>-0.27103828823332904</v>
      </c>
      <c r="M7004" s="93">
        <f t="shared" ca="1" si="884"/>
        <v>1.1409395873068888</v>
      </c>
      <c r="N7004" s="101">
        <f t="shared" ca="1" si="880"/>
        <v>0.10587753974139236</v>
      </c>
      <c r="O7004" s="46">
        <f t="shared" ca="1" si="885"/>
        <v>0.72984579312932429</v>
      </c>
      <c r="P7004" s="46">
        <f t="shared" ca="1" si="886"/>
        <v>0.52506455240476313</v>
      </c>
      <c r="Q7004" s="47">
        <f t="shared" ca="1" si="881"/>
        <v>1.1394082745784466</v>
      </c>
      <c r="R7004" s="47">
        <f t="shared" ca="1" si="882"/>
        <v>0.16654237305152422</v>
      </c>
      <c r="S7004" s="97">
        <f t="shared" ca="1" si="887"/>
        <v>0.44819408309042424</v>
      </c>
      <c r="V7004">
        <v>6987</v>
      </c>
      <c r="W7004" s="46">
        <v>-0.31017222515677501</v>
      </c>
    </row>
    <row r="7005" spans="10:23">
      <c r="J7005">
        <v>6988</v>
      </c>
      <c r="K7005" s="93">
        <f t="shared" ca="1" si="883"/>
        <v>0.41733542359559533</v>
      </c>
      <c r="L7005" s="93">
        <f t="shared" ca="1" si="883"/>
        <v>0.84656700346502789</v>
      </c>
      <c r="M7005" s="93">
        <f t="shared" ca="1" si="884"/>
        <v>0.41733542359559533</v>
      </c>
      <c r="N7005" s="101">
        <f t="shared" ca="1" si="880"/>
        <v>0.93533797070303637</v>
      </c>
      <c r="O7005" s="46">
        <f t="shared" ca="1" si="885"/>
        <v>0.47009398841190297</v>
      </c>
      <c r="P7005" s="46">
        <f t="shared" ca="1" si="886"/>
        <v>0.39518865004605247</v>
      </c>
      <c r="Q7005" s="47">
        <f t="shared" ca="1" si="881"/>
        <v>0.61990466514360398</v>
      </c>
      <c r="R7005" s="47">
        <f t="shared" ca="1" si="882"/>
        <v>0.3006598952342</v>
      </c>
      <c r="S7005" s="97">
        <f t="shared" ca="1" si="887"/>
        <v>0.38537694182305149</v>
      </c>
      <c r="V7005">
        <v>6988</v>
      </c>
      <c r="W7005" s="46">
        <v>0.620064281787997</v>
      </c>
    </row>
    <row r="7006" spans="10:23">
      <c r="J7006">
        <v>6989</v>
      </c>
      <c r="K7006" s="93">
        <f t="shared" ca="1" si="883"/>
        <v>-0.64273656065596541</v>
      </c>
      <c r="L7006" s="93">
        <f t="shared" ca="1" si="883"/>
        <v>0.80831600928074299</v>
      </c>
      <c r="M7006" s="93">
        <f t="shared" ca="1" si="884"/>
        <v>-0.64273656065596541</v>
      </c>
      <c r="N7006" s="101">
        <f t="shared" ca="1" si="880"/>
        <v>0.5619461739411955</v>
      </c>
      <c r="O7006" s="46">
        <f t="shared" ca="1" si="885"/>
        <v>8.9560507748318308E-2</v>
      </c>
      <c r="P7006" s="46">
        <f t="shared" ca="1" si="886"/>
        <v>0.20492190971426014</v>
      </c>
      <c r="Q7006" s="47">
        <f t="shared" ca="1" si="881"/>
        <v>-0.14116229618356535</v>
      </c>
      <c r="R7006" s="47">
        <f t="shared" ca="1" si="882"/>
        <v>0.24028524598543904</v>
      </c>
      <c r="S7006" s="97">
        <f t="shared" ca="1" si="887"/>
        <v>0.16492287686687868</v>
      </c>
      <c r="V7006">
        <v>6989</v>
      </c>
      <c r="W7006" s="46">
        <v>-0.18790242846490501</v>
      </c>
    </row>
    <row r="7007" spans="10:23">
      <c r="J7007">
        <v>6990</v>
      </c>
      <c r="K7007" s="93">
        <f t="shared" ca="1" si="883"/>
        <v>1.5207532378544235</v>
      </c>
      <c r="L7007" s="93">
        <f t="shared" ca="1" si="883"/>
        <v>-0.84758634864377136</v>
      </c>
      <c r="M7007" s="93">
        <f t="shared" ca="1" si="884"/>
        <v>1.5207532378544235</v>
      </c>
      <c r="N7007" s="101">
        <f t="shared" ca="1" si="880"/>
        <v>-0.31994872204357716</v>
      </c>
      <c r="O7007" s="46">
        <f t="shared" ca="1" si="885"/>
        <v>0.8661872987945638</v>
      </c>
      <c r="P7007" s="46">
        <f t="shared" ca="1" si="886"/>
        <v>0.59323530523738288</v>
      </c>
      <c r="Q7007" s="47">
        <f t="shared" ca="1" si="881"/>
        <v>1.4120912859089256</v>
      </c>
      <c r="R7007" s="47">
        <f t="shared" ca="1" si="882"/>
        <v>9.7689464607537871E-2</v>
      </c>
      <c r="S7007" s="97">
        <f t="shared" ca="1" si="887"/>
        <v>0.48193838170105086</v>
      </c>
      <c r="V7007">
        <v>6990</v>
      </c>
      <c r="W7007" s="46">
        <v>6.4465434641036407E-2</v>
      </c>
    </row>
    <row r="7008" spans="10:23">
      <c r="J7008">
        <v>6991</v>
      </c>
      <c r="K7008" s="93">
        <f t="shared" ca="1" si="883"/>
        <v>0.10002981340013828</v>
      </c>
      <c r="L7008" s="93">
        <f t="shared" ca="1" si="883"/>
        <v>-0.42124281834411631</v>
      </c>
      <c r="M7008" s="93">
        <f t="shared" ca="1" si="884"/>
        <v>0.10002981340013828</v>
      </c>
      <c r="N7008" s="101">
        <f t="shared" ca="1" si="880"/>
        <v>-0.36756150952254207</v>
      </c>
      <c r="O7008" s="46">
        <f t="shared" ca="1" si="885"/>
        <v>0.35619096099909064</v>
      </c>
      <c r="P7008" s="46">
        <f t="shared" ca="1" si="886"/>
        <v>0.3382371363396463</v>
      </c>
      <c r="Q7008" s="47">
        <f t="shared" ca="1" si="881"/>
        <v>0.39209861031797927</v>
      </c>
      <c r="R7008" s="47">
        <f t="shared" ca="1" si="882"/>
        <v>8.9990834458917326E-2</v>
      </c>
      <c r="S7008" s="97">
        <f t="shared" ca="1" si="887"/>
        <v>0.22309089772900398</v>
      </c>
      <c r="V7008">
        <v>6991</v>
      </c>
      <c r="W7008" s="46">
        <v>1.1763649365897699</v>
      </c>
    </row>
    <row r="7009" spans="10:23">
      <c r="J7009">
        <v>6992</v>
      </c>
      <c r="K7009" s="93">
        <f t="shared" ca="1" si="883"/>
        <v>-0.64180028052654325</v>
      </c>
      <c r="L7009" s="93">
        <f t="shared" ca="1" si="883"/>
        <v>0.39331238177622918</v>
      </c>
      <c r="M7009" s="93">
        <f t="shared" ca="1" si="884"/>
        <v>-0.64180028052654325</v>
      </c>
      <c r="N7009" s="101">
        <f t="shared" ca="1" si="880"/>
        <v>0.16878596975474819</v>
      </c>
      <c r="O7009" s="46">
        <f t="shared" ca="1" si="885"/>
        <v>8.9896603732193131E-2</v>
      </c>
      <c r="P7009" s="46">
        <f t="shared" ca="1" si="886"/>
        <v>0.20508995770619753</v>
      </c>
      <c r="Q7009" s="47">
        <f t="shared" ca="1" si="881"/>
        <v>-0.1404901042158157</v>
      </c>
      <c r="R7009" s="47">
        <f t="shared" ca="1" si="882"/>
        <v>0.17671419372295985</v>
      </c>
      <c r="S7009" s="97">
        <f t="shared" ca="1" si="887"/>
        <v>0.13330539872757649</v>
      </c>
      <c r="V7009">
        <v>6992</v>
      </c>
      <c r="W7009" s="46">
        <v>4.7573056664343701E-2</v>
      </c>
    </row>
    <row r="7010" spans="10:23">
      <c r="J7010">
        <v>6993</v>
      </c>
      <c r="K7010" s="93">
        <f t="shared" ca="1" si="883"/>
        <v>-4.2606780446728422E-2</v>
      </c>
      <c r="L7010" s="93">
        <f t="shared" ca="1" si="883"/>
        <v>-0.41967810923073373</v>
      </c>
      <c r="M7010" s="93">
        <f t="shared" ca="1" si="884"/>
        <v>-4.2606780446728422E-2</v>
      </c>
      <c r="N7010" s="101">
        <f t="shared" ca="1" si="880"/>
        <v>-0.41143967181624908</v>
      </c>
      <c r="O7010" s="46">
        <f t="shared" ca="1" si="885"/>
        <v>0.3049887781917901</v>
      </c>
      <c r="P7010" s="46">
        <f t="shared" ca="1" si="886"/>
        <v>0.312636044935996</v>
      </c>
      <c r="Q7010" s="47">
        <f t="shared" ca="1" si="881"/>
        <v>0.28969424470337823</v>
      </c>
      <c r="R7010" s="47">
        <f t="shared" ca="1" si="882"/>
        <v>8.2896065154565282E-2</v>
      </c>
      <c r="S7010" s="97">
        <f t="shared" ca="1" si="887"/>
        <v>0.19394242167317768</v>
      </c>
      <c r="V7010">
        <v>6993</v>
      </c>
      <c r="W7010" s="46">
        <v>-0.109643151043938</v>
      </c>
    </row>
    <row r="7011" spans="10:23">
      <c r="J7011">
        <v>6994</v>
      </c>
      <c r="K7011" s="93">
        <f t="shared" ca="1" si="883"/>
        <v>-0.83908586423899734</v>
      </c>
      <c r="L7011" s="93">
        <f t="shared" ca="1" si="883"/>
        <v>1.3026782890676181</v>
      </c>
      <c r="M7011" s="93">
        <f t="shared" ca="1" si="884"/>
        <v>-0.83908586423899734</v>
      </c>
      <c r="N7011" s="101">
        <f t="shared" ca="1" si="880"/>
        <v>0.96819925691353403</v>
      </c>
      <c r="O7011" s="46">
        <f t="shared" ca="1" si="885"/>
        <v>1.9077101877466474E-2</v>
      </c>
      <c r="P7011" s="46">
        <f t="shared" ca="1" si="886"/>
        <v>0.16968020677883422</v>
      </c>
      <c r="Q7011" s="47">
        <f t="shared" ca="1" si="881"/>
        <v>-0.28212910792526902</v>
      </c>
      <c r="R7011" s="47">
        <f t="shared" ca="1" si="882"/>
        <v>0.30597331841603648</v>
      </c>
      <c r="S7011" s="97">
        <f t="shared" ca="1" si="887"/>
        <v>0.16252521014675148</v>
      </c>
      <c r="V7011">
        <v>6994</v>
      </c>
      <c r="W7011" s="46">
        <v>0.62981485721351704</v>
      </c>
    </row>
    <row r="7012" spans="10:23">
      <c r="J7012">
        <v>6995</v>
      </c>
      <c r="K7012" s="93">
        <f t="shared" ca="1" si="883"/>
        <v>1.3286808403301085</v>
      </c>
      <c r="L7012" s="93">
        <f t="shared" ca="1" si="883"/>
        <v>0.41594828081015534</v>
      </c>
      <c r="M7012" s="93">
        <f t="shared" ca="1" si="884"/>
        <v>1.3286808403301085</v>
      </c>
      <c r="N7012" s="101">
        <f t="shared" ca="1" si="880"/>
        <v>0.81690388653603596</v>
      </c>
      <c r="O7012" s="46">
        <f t="shared" ca="1" si="885"/>
        <v>0.79723917163418911</v>
      </c>
      <c r="P7012" s="46">
        <f t="shared" ca="1" si="886"/>
        <v>0.55876124165719554</v>
      </c>
      <c r="Q7012" s="47">
        <f t="shared" ca="1" si="881"/>
        <v>1.2741950315881763</v>
      </c>
      <c r="R7012" s="47">
        <f t="shared" ca="1" si="882"/>
        <v>0.28150999330091886</v>
      </c>
      <c r="S7012" s="97">
        <f t="shared" ca="1" si="887"/>
        <v>0.53937458246755399</v>
      </c>
      <c r="V7012">
        <v>6995</v>
      </c>
      <c r="W7012" s="46">
        <v>-0.10966267542026201</v>
      </c>
    </row>
    <row r="7013" spans="10:23">
      <c r="J7013">
        <v>6996</v>
      </c>
      <c r="K7013" s="93">
        <f t="shared" ca="1" si="883"/>
        <v>1.6183090669496567</v>
      </c>
      <c r="L7013" s="93">
        <f t="shared" ca="1" si="883"/>
        <v>1.4483577597995734</v>
      </c>
      <c r="M7013" s="93">
        <f t="shared" ca="1" si="884"/>
        <v>1.6183090669496567</v>
      </c>
      <c r="N7013" s="101">
        <f t="shared" ca="1" si="880"/>
        <v>1.8878222303607943</v>
      </c>
      <c r="O7013" s="46">
        <f t="shared" ca="1" si="885"/>
        <v>0.90120686327332977</v>
      </c>
      <c r="P7013" s="46">
        <f t="shared" ca="1" si="886"/>
        <v>0.61074508747676592</v>
      </c>
      <c r="Q7013" s="47">
        <f t="shared" ca="1" si="881"/>
        <v>1.4821304148664576</v>
      </c>
      <c r="R7013" s="47">
        <f t="shared" ca="1" si="882"/>
        <v>0.4546694465701166</v>
      </c>
      <c r="S7013" s="97">
        <f t="shared" ca="1" si="887"/>
        <v>0.67793815492172316</v>
      </c>
      <c r="V7013">
        <v>6996</v>
      </c>
      <c r="W7013" s="46">
        <v>0.28794338741770797</v>
      </c>
    </row>
    <row r="7014" spans="10:23">
      <c r="J7014">
        <v>6997</v>
      </c>
      <c r="K7014" s="93">
        <f t="shared" ca="1" si="883"/>
        <v>-1.4101469612151136</v>
      </c>
      <c r="L7014" s="93">
        <f t="shared" ca="1" si="883"/>
        <v>-0.66015005214969691</v>
      </c>
      <c r="M7014" s="93">
        <f t="shared" ca="1" si="884"/>
        <v>-1.4101469612151136</v>
      </c>
      <c r="N7014" s="101">
        <f t="shared" ca="1" si="880"/>
        <v>-1.0743355344888881</v>
      </c>
      <c r="O7014" s="46">
        <f t="shared" ca="1" si="885"/>
        <v>-0.18591639868873477</v>
      </c>
      <c r="P7014" s="46">
        <f t="shared" ca="1" si="886"/>
        <v>6.7183456495733596E-2</v>
      </c>
      <c r="Q7014" s="47">
        <f t="shared" ca="1" si="881"/>
        <v>-0.69211610905767151</v>
      </c>
      <c r="R7014" s="47">
        <f t="shared" ca="1" si="882"/>
        <v>-2.4289217287090853E-2</v>
      </c>
      <c r="S7014" s="97">
        <f t="shared" ca="1" si="887"/>
        <v>-0.10510280798791281</v>
      </c>
      <c r="V7014">
        <v>6997</v>
      </c>
      <c r="W7014" s="46">
        <v>0.16812715067764</v>
      </c>
    </row>
    <row r="7015" spans="10:23">
      <c r="J7015">
        <v>6998</v>
      </c>
      <c r="K7015" s="93">
        <f t="shared" ca="1" si="883"/>
        <v>-0.12144449080574973</v>
      </c>
      <c r="L7015" s="93">
        <f t="shared" ca="1" si="883"/>
        <v>-1.8310652283063953</v>
      </c>
      <c r="M7015" s="93">
        <f t="shared" ca="1" si="884"/>
        <v>-0.12144449080574973</v>
      </c>
      <c r="N7015" s="101">
        <f t="shared" ca="1" si="880"/>
        <v>-1.7746242319385632</v>
      </c>
      <c r="O7015" s="46">
        <f t="shared" ca="1" si="885"/>
        <v>0.27668844691603528</v>
      </c>
      <c r="P7015" s="46">
        <f t="shared" ca="1" si="886"/>
        <v>0.29848587929811859</v>
      </c>
      <c r="Q7015" s="47">
        <f t="shared" ca="1" si="881"/>
        <v>0.23309358215186854</v>
      </c>
      <c r="R7015" s="47">
        <f t="shared" ca="1" si="882"/>
        <v>-0.13752064028046451</v>
      </c>
      <c r="S7015" s="97">
        <f t="shared" ca="1" si="887"/>
        <v>6.9583903317785384E-2</v>
      </c>
      <c r="V7015">
        <v>6998</v>
      </c>
      <c r="W7015" s="46">
        <v>0.12868739946234101</v>
      </c>
    </row>
    <row r="7016" spans="10:23">
      <c r="J7016">
        <v>6999</v>
      </c>
      <c r="K7016" s="93">
        <f t="shared" ca="1" si="883"/>
        <v>1.6831719541884875</v>
      </c>
      <c r="L7016" s="93">
        <f t="shared" ca="1" si="883"/>
        <v>2.3414343164748538E-2</v>
      </c>
      <c r="M7016" s="93">
        <f t="shared" ca="1" si="884"/>
        <v>1.6831719541884875</v>
      </c>
      <c r="N7016" s="101">
        <f t="shared" ca="1" si="880"/>
        <v>0.55748518618940968</v>
      </c>
      <c r="O7016" s="46">
        <f t="shared" ca="1" si="885"/>
        <v>0.92449065966976829</v>
      </c>
      <c r="P7016" s="46">
        <f t="shared" ca="1" si="886"/>
        <v>0.62238698567498507</v>
      </c>
      <c r="Q7016" s="47">
        <f t="shared" ca="1" si="881"/>
        <v>1.5286980076593346</v>
      </c>
      <c r="R7016" s="47">
        <f t="shared" ca="1" si="882"/>
        <v>0.23956393776937002</v>
      </c>
      <c r="S7016" s="97">
        <f t="shared" ca="1" si="887"/>
        <v>0.58202729871956915</v>
      </c>
      <c r="V7016">
        <v>6999</v>
      </c>
      <c r="W7016" s="46">
        <v>0.37319580789526302</v>
      </c>
    </row>
    <row r="7017" spans="10:23">
      <c r="J7017">
        <v>7000</v>
      </c>
      <c r="K7017" s="93">
        <f t="shared" ca="1" si="883"/>
        <v>0.83624332470994178</v>
      </c>
      <c r="L7017" s="93">
        <f t="shared" ca="1" si="883"/>
        <v>-0.97137117994114852</v>
      </c>
      <c r="M7017" s="93">
        <f t="shared" ca="1" si="884"/>
        <v>0.83624332470994178</v>
      </c>
      <c r="N7017" s="101">
        <f t="shared" ca="1" si="880"/>
        <v>-0.65499654796409601</v>
      </c>
      <c r="O7017" s="46">
        <f t="shared" ca="1" si="885"/>
        <v>0.62046913656853087</v>
      </c>
      <c r="P7017" s="46">
        <f t="shared" ca="1" si="886"/>
        <v>0.47037622412436642</v>
      </c>
      <c r="Q7017" s="47">
        <f t="shared" ca="1" si="881"/>
        <v>0.92065496145685977</v>
      </c>
      <c r="R7017" s="47">
        <f t="shared" ca="1" si="882"/>
        <v>4.3514747468764089E-2</v>
      </c>
      <c r="S7017" s="97">
        <f t="shared" ca="1" si="887"/>
        <v>0.33199194201864746</v>
      </c>
      <c r="V7017">
        <v>7000</v>
      </c>
      <c r="W7017" s="46">
        <v>0.174787187220871</v>
      </c>
    </row>
    <row r="7018" spans="10:23">
      <c r="J7018">
        <v>7001</v>
      </c>
      <c r="K7018" s="93">
        <f t="shared" ca="1" si="883"/>
        <v>-0.48545929162605012</v>
      </c>
      <c r="L7018" s="93">
        <f t="shared" ca="1" si="883"/>
        <v>0.14850528432018745</v>
      </c>
      <c r="M7018" s="93">
        <f t="shared" ca="1" si="884"/>
        <v>-0.48545929162605012</v>
      </c>
      <c r="N7018" s="101">
        <f t="shared" ca="1" si="880"/>
        <v>-1.3591581926314683E-2</v>
      </c>
      <c r="O7018" s="46">
        <f t="shared" ca="1" si="885"/>
        <v>0.14601824599849181</v>
      </c>
      <c r="P7018" s="46">
        <f t="shared" ca="1" si="886"/>
        <v>0.23315077883934687</v>
      </c>
      <c r="Q7018" s="47">
        <f t="shared" ca="1" si="881"/>
        <v>-2.8246819683218349E-2</v>
      </c>
      <c r="R7018" s="47">
        <f t="shared" ca="1" si="882"/>
        <v>0.14722511332782992</v>
      </c>
      <c r="S7018" s="97">
        <f t="shared" ca="1" si="887"/>
        <v>0.14662167966316086</v>
      </c>
      <c r="V7018">
        <v>7001</v>
      </c>
      <c r="W7018" s="46">
        <v>0.47972552065343999</v>
      </c>
    </row>
    <row r="7019" spans="10:23">
      <c r="J7019">
        <v>7002</v>
      </c>
      <c r="K7019" s="93">
        <f t="shared" ca="1" si="883"/>
        <v>-0.4623004916589129</v>
      </c>
      <c r="L7019" s="93">
        <f t="shared" ca="1" si="883"/>
        <v>-1.1528711092827477</v>
      </c>
      <c r="M7019" s="93">
        <f t="shared" ca="1" si="884"/>
        <v>-0.4623004916589129</v>
      </c>
      <c r="N7019" s="101">
        <f t="shared" ca="1" si="880"/>
        <v>-1.2400396442734731</v>
      </c>
      <c r="O7019" s="46">
        <f t="shared" ca="1" si="885"/>
        <v>0.15433154819910458</v>
      </c>
      <c r="P7019" s="46">
        <f t="shared" ca="1" si="886"/>
        <v>0.23730742993965326</v>
      </c>
      <c r="Q7019" s="47">
        <f t="shared" ca="1" si="881"/>
        <v>-1.1620215281992807E-2</v>
      </c>
      <c r="R7019" s="47">
        <f t="shared" ca="1" si="882"/>
        <v>-5.1082327350254697E-2</v>
      </c>
      <c r="S7019" s="97">
        <f t="shared" ca="1" si="887"/>
        <v>5.1624610424424941E-2</v>
      </c>
      <c r="V7019">
        <v>7002</v>
      </c>
      <c r="W7019" s="46">
        <v>0.30572305545212303</v>
      </c>
    </row>
    <row r="7020" spans="10:23">
      <c r="J7020">
        <v>7003</v>
      </c>
      <c r="K7020" s="93">
        <f t="shared" ca="1" si="883"/>
        <v>0.86697423377893335</v>
      </c>
      <c r="L7020" s="93">
        <f t="shared" ca="1" si="883"/>
        <v>-0.77833041044760198</v>
      </c>
      <c r="M7020" s="93">
        <f t="shared" ca="1" si="884"/>
        <v>0.86697423377893335</v>
      </c>
      <c r="N7020" s="101">
        <f t="shared" ca="1" si="880"/>
        <v>-0.46220472128397622</v>
      </c>
      <c r="O7020" s="46">
        <f t="shared" ca="1" si="885"/>
        <v>0.63150059477675424</v>
      </c>
      <c r="P7020" s="46">
        <f t="shared" ca="1" si="886"/>
        <v>0.4758919532284781</v>
      </c>
      <c r="Q7020" s="47">
        <f t="shared" ca="1" si="881"/>
        <v>0.94271787787330641</v>
      </c>
      <c r="R7020" s="47">
        <f t="shared" ca="1" si="882"/>
        <v>7.4687737916822261E-2</v>
      </c>
      <c r="S7020" s="97">
        <f t="shared" ca="1" si="887"/>
        <v>0.35309416634678825</v>
      </c>
      <c r="V7020">
        <v>7003</v>
      </c>
      <c r="W7020" s="46">
        <v>0.25979316114623102</v>
      </c>
    </row>
    <row r="7021" spans="10:23">
      <c r="J7021">
        <v>7004</v>
      </c>
      <c r="K7021" s="93">
        <f t="shared" ca="1" si="883"/>
        <v>-1.3594516289120286</v>
      </c>
      <c r="L7021" s="93">
        <f t="shared" ca="1" si="883"/>
        <v>0.29317965504972676</v>
      </c>
      <c r="M7021" s="93">
        <f t="shared" ca="1" si="884"/>
        <v>-1.3594516289120286</v>
      </c>
      <c r="N7021" s="101">
        <f t="shared" ca="1" si="880"/>
        <v>-0.1543774133460073</v>
      </c>
      <c r="O7021" s="46">
        <f t="shared" ca="1" si="885"/>
        <v>-0.16771832200971548</v>
      </c>
      <c r="P7021" s="46">
        <f t="shared" ca="1" si="886"/>
        <v>7.6282494835243242E-2</v>
      </c>
      <c r="Q7021" s="47">
        <f t="shared" ca="1" si="881"/>
        <v>-0.65571995569963293</v>
      </c>
      <c r="R7021" s="47">
        <f t="shared" ca="1" si="882"/>
        <v>0.12446110173230848</v>
      </c>
      <c r="S7021" s="97">
        <f t="shared" ca="1" si="887"/>
        <v>-2.16286101387035E-2</v>
      </c>
      <c r="V7021">
        <v>7004</v>
      </c>
      <c r="W7021" s="46">
        <v>-0.33426651242746602</v>
      </c>
    </row>
    <row r="7022" spans="10:23">
      <c r="J7022">
        <v>7005</v>
      </c>
      <c r="K7022" s="93">
        <f t="shared" ca="1" si="883"/>
        <v>0.48350917963128859</v>
      </c>
      <c r="L7022" s="93">
        <f t="shared" ca="1" si="883"/>
        <v>-0.98214530288591906</v>
      </c>
      <c r="M7022" s="93">
        <f t="shared" ca="1" si="884"/>
        <v>0.48350917963128859</v>
      </c>
      <c r="N7022" s="101">
        <f t="shared" ca="1" si="880"/>
        <v>-0.77738868403435779</v>
      </c>
      <c r="O7022" s="46">
        <f t="shared" ca="1" si="885"/>
        <v>0.49384834668845334</v>
      </c>
      <c r="P7022" s="46">
        <f t="shared" ca="1" si="886"/>
        <v>0.40706582918432765</v>
      </c>
      <c r="Q7022" s="47">
        <f t="shared" ca="1" si="881"/>
        <v>0.66741338169670472</v>
      </c>
      <c r="R7022" s="47">
        <f t="shared" ca="1" si="882"/>
        <v>2.3724858268916932E-2</v>
      </c>
      <c r="S7022" s="97">
        <f t="shared" ca="1" si="887"/>
        <v>0.25878660247868512</v>
      </c>
      <c r="V7022">
        <v>7005</v>
      </c>
      <c r="W7022" s="46">
        <v>0.24006196504226199</v>
      </c>
    </row>
    <row r="7023" spans="10:23">
      <c r="J7023">
        <v>7006</v>
      </c>
      <c r="K7023" s="93">
        <f t="shared" ca="1" si="883"/>
        <v>0.86563582185340426</v>
      </c>
      <c r="L7023" s="93">
        <f t="shared" ca="1" si="883"/>
        <v>-7.8071401810695662E-2</v>
      </c>
      <c r="M7023" s="93">
        <f t="shared" ca="1" si="884"/>
        <v>0.86563582185340426</v>
      </c>
      <c r="N7023" s="101">
        <f t="shared" ca="1" si="880"/>
        <v>0.20127342716023236</v>
      </c>
      <c r="O7023" s="46">
        <f t="shared" ca="1" si="885"/>
        <v>0.63102014575428256</v>
      </c>
      <c r="P7023" s="46">
        <f t="shared" ca="1" si="886"/>
        <v>0.47565172871724226</v>
      </c>
      <c r="Q7023" s="47">
        <f t="shared" ca="1" si="881"/>
        <v>0.94175697982836315</v>
      </c>
      <c r="R7023" s="47">
        <f t="shared" ca="1" si="882"/>
        <v>0.18196717159459536</v>
      </c>
      <c r="S7023" s="97">
        <f t="shared" ca="1" si="887"/>
        <v>0.40649365867443898</v>
      </c>
      <c r="V7023">
        <v>7006</v>
      </c>
      <c r="W7023" s="46">
        <v>-0.20328716687366899</v>
      </c>
    </row>
    <row r="7024" spans="10:23">
      <c r="J7024">
        <v>7007</v>
      </c>
      <c r="K7024" s="93">
        <f t="shared" ca="1" si="883"/>
        <v>-1.0052559181818927</v>
      </c>
      <c r="L7024" s="93">
        <f t="shared" ca="1" si="883"/>
        <v>-0.81354883564029745</v>
      </c>
      <c r="M7024" s="93">
        <f t="shared" ca="1" si="884"/>
        <v>-1.0052559181818927</v>
      </c>
      <c r="N7024" s="101">
        <f t="shared" ca="1" si="880"/>
        <v>-1.0910059073474492</v>
      </c>
      <c r="O7024" s="46">
        <f t="shared" ca="1" si="885"/>
        <v>-4.0572874679163262E-2</v>
      </c>
      <c r="P7024" s="46">
        <f t="shared" ca="1" si="886"/>
        <v>0.13985521850051935</v>
      </c>
      <c r="Q7024" s="47">
        <f t="shared" ca="1" si="881"/>
        <v>-0.40142906103852849</v>
      </c>
      <c r="R7024" s="47">
        <f t="shared" ca="1" si="882"/>
        <v>-2.6984691378675263E-2</v>
      </c>
      <c r="S7024" s="97">
        <f t="shared" ca="1" si="887"/>
        <v>-3.3778783028919263E-2</v>
      </c>
      <c r="V7024">
        <v>7007</v>
      </c>
      <c r="W7024" s="46">
        <v>0.13179126192089999</v>
      </c>
    </row>
    <row r="7025" spans="10:23">
      <c r="J7025">
        <v>7008</v>
      </c>
      <c r="K7025" s="93">
        <f t="shared" ca="1" si="883"/>
        <v>0.61060121325954053</v>
      </c>
      <c r="L7025" s="93">
        <f t="shared" ca="1" si="883"/>
        <v>-0.20599341289603226</v>
      </c>
      <c r="M7025" s="93">
        <f t="shared" ca="1" si="884"/>
        <v>0.61060121325954053</v>
      </c>
      <c r="N7025" s="101">
        <f t="shared" ca="1" si="880"/>
        <v>-1.1140078307019519E-3</v>
      </c>
      <c r="O7025" s="46">
        <f t="shared" ca="1" si="885"/>
        <v>0.53947050691874887</v>
      </c>
      <c r="P7025" s="46">
        <f t="shared" ca="1" si="886"/>
        <v>0.42987690929947542</v>
      </c>
      <c r="Q7025" s="47">
        <f t="shared" ca="1" si="881"/>
        <v>0.75865770215729578</v>
      </c>
      <c r="R7025" s="47">
        <f t="shared" ca="1" si="882"/>
        <v>0.14924264334865825</v>
      </c>
      <c r="S7025" s="97">
        <f t="shared" ca="1" si="887"/>
        <v>0.34435657513370355</v>
      </c>
      <c r="V7025">
        <v>7008</v>
      </c>
      <c r="W7025" s="46">
        <v>0.70603404705092898</v>
      </c>
    </row>
    <row r="7026" spans="10:23">
      <c r="J7026">
        <v>7009</v>
      </c>
      <c r="K7026" s="93">
        <f t="shared" ca="1" si="883"/>
        <v>0.87815746150219809</v>
      </c>
      <c r="L7026" s="93">
        <f t="shared" ca="1" si="883"/>
        <v>0.26475760608668897</v>
      </c>
      <c r="M7026" s="93">
        <f t="shared" ca="1" si="884"/>
        <v>0.87815746150219809</v>
      </c>
      <c r="N7026" s="101">
        <f t="shared" ca="1" si="880"/>
        <v>0.53028600828303385</v>
      </c>
      <c r="O7026" s="46">
        <f t="shared" ca="1" si="885"/>
        <v>0.63551503212988547</v>
      </c>
      <c r="P7026" s="46">
        <f t="shared" ca="1" si="886"/>
        <v>0.47789917190504372</v>
      </c>
      <c r="Q7026" s="47">
        <f t="shared" ca="1" si="881"/>
        <v>0.95074675257956898</v>
      </c>
      <c r="R7026" s="47">
        <f t="shared" ca="1" si="882"/>
        <v>0.23516603497612926</v>
      </c>
      <c r="S7026" s="97">
        <f t="shared" ca="1" si="887"/>
        <v>0.43534053355300739</v>
      </c>
      <c r="V7026">
        <v>7009</v>
      </c>
      <c r="W7026" s="46">
        <v>0.48435520616429301</v>
      </c>
    </row>
    <row r="7027" spans="10:23">
      <c r="J7027">
        <v>7010</v>
      </c>
      <c r="K7027" s="93">
        <f t="shared" ca="1" si="883"/>
        <v>0.67742388547512189</v>
      </c>
      <c r="L7027" s="93">
        <f t="shared" ca="1" si="883"/>
        <v>0.31749984648390112</v>
      </c>
      <c r="M7027" s="93">
        <f t="shared" ca="1" si="884"/>
        <v>0.67742388547512189</v>
      </c>
      <c r="N7027" s="101">
        <f t="shared" ca="1" si="880"/>
        <v>0.516452259353257</v>
      </c>
      <c r="O7027" s="46">
        <f t="shared" ca="1" si="885"/>
        <v>0.5634578062938852</v>
      </c>
      <c r="P7027" s="46">
        <f t="shared" ca="1" si="886"/>
        <v>0.44187055898704358</v>
      </c>
      <c r="Q7027" s="47">
        <f t="shared" ca="1" si="881"/>
        <v>0.80663230090756843</v>
      </c>
      <c r="R7027" s="47">
        <f t="shared" ca="1" si="882"/>
        <v>0.23292922166990815</v>
      </c>
      <c r="S7027" s="97">
        <f t="shared" ca="1" si="887"/>
        <v>0.39819351398189667</v>
      </c>
      <c r="V7027">
        <v>7010</v>
      </c>
      <c r="W7027" s="46">
        <v>0.79590001442865499</v>
      </c>
    </row>
    <row r="7028" spans="10:23">
      <c r="J7028">
        <v>7011</v>
      </c>
      <c r="K7028" s="93">
        <f t="shared" ca="1" si="883"/>
        <v>0.21544522618025125</v>
      </c>
      <c r="L7028" s="93">
        <f t="shared" ca="1" si="883"/>
        <v>1.1018650787763156</v>
      </c>
      <c r="M7028" s="93">
        <f t="shared" ca="1" si="884"/>
        <v>0.21544522618025125</v>
      </c>
      <c r="N7028" s="101">
        <f t="shared" ca="1" si="880"/>
        <v>1.1131761719748776</v>
      </c>
      <c r="O7028" s="46">
        <f t="shared" ca="1" si="885"/>
        <v>0.39762157080663973</v>
      </c>
      <c r="P7028" s="46">
        <f t="shared" ca="1" si="886"/>
        <v>0.35895244124342085</v>
      </c>
      <c r="Q7028" s="47">
        <f t="shared" ca="1" si="881"/>
        <v>0.4749598299330775</v>
      </c>
      <c r="R7028" s="47">
        <f t="shared" ca="1" si="882"/>
        <v>0.32941499676008124</v>
      </c>
      <c r="S7028" s="97">
        <f t="shared" ca="1" si="887"/>
        <v>0.36351828378336049</v>
      </c>
      <c r="V7028">
        <v>7011</v>
      </c>
      <c r="W7028" s="46">
        <v>0.27928364327995098</v>
      </c>
    </row>
    <row r="7029" spans="10:23">
      <c r="J7029">
        <v>7012</v>
      </c>
      <c r="K7029" s="93">
        <f t="shared" ca="1" si="883"/>
        <v>4.7180096766978978E-2</v>
      </c>
      <c r="L7029" s="93">
        <f t="shared" ca="1" si="883"/>
        <v>-1.5993342783714997</v>
      </c>
      <c r="M7029" s="93">
        <f t="shared" ca="1" si="884"/>
        <v>4.7180096766978978E-2</v>
      </c>
      <c r="N7029" s="101">
        <f t="shared" ca="1" si="880"/>
        <v>-1.5012976124156319</v>
      </c>
      <c r="O7029" s="46">
        <f t="shared" ca="1" si="885"/>
        <v>0.33721952611422362</v>
      </c>
      <c r="P7029" s="46">
        <f t="shared" ca="1" si="886"/>
        <v>0.32875141889721277</v>
      </c>
      <c r="Q7029" s="47">
        <f t="shared" ca="1" si="881"/>
        <v>0.35415574054824528</v>
      </c>
      <c r="R7029" s="47">
        <f t="shared" ca="1" si="882"/>
        <v>-9.3325778670872356E-2</v>
      </c>
      <c r="S7029" s="97">
        <f t="shared" ca="1" si="887"/>
        <v>0.12194687372167563</v>
      </c>
      <c r="V7029">
        <v>7012</v>
      </c>
      <c r="W7029" s="46">
        <v>0.68873619480372805</v>
      </c>
    </row>
    <row r="7030" spans="10:23">
      <c r="J7030">
        <v>7013</v>
      </c>
      <c r="K7030" s="93">
        <f t="shared" ca="1" si="883"/>
        <v>-0.83217817058944865</v>
      </c>
      <c r="L7030" s="93">
        <f t="shared" ca="1" si="883"/>
        <v>-0.49794353905240363</v>
      </c>
      <c r="M7030" s="93">
        <f t="shared" ca="1" si="884"/>
        <v>-0.83217817058944865</v>
      </c>
      <c r="N7030" s="101">
        <f t="shared" ca="1" si="880"/>
        <v>-0.73674322505625356</v>
      </c>
      <c r="O7030" s="46">
        <f t="shared" ca="1" si="885"/>
        <v>2.1556753020852193E-2</v>
      </c>
      <c r="P7030" s="46">
        <f t="shared" ca="1" si="886"/>
        <v>0.17092003235052708</v>
      </c>
      <c r="Q7030" s="47">
        <f t="shared" ca="1" si="881"/>
        <v>-0.27716980563849758</v>
      </c>
      <c r="R7030" s="47">
        <f t="shared" ca="1" si="882"/>
        <v>3.0296923725735586E-2</v>
      </c>
      <c r="S7030" s="97">
        <f t="shared" ca="1" si="887"/>
        <v>2.592683837329389E-2</v>
      </c>
      <c r="V7030">
        <v>7013</v>
      </c>
      <c r="W7030" s="46">
        <v>-0.252748228953245</v>
      </c>
    </row>
    <row r="7031" spans="10:23">
      <c r="J7031">
        <v>7014</v>
      </c>
      <c r="K7031" s="93">
        <f t="shared" ca="1" si="883"/>
        <v>-2.2587687061089432</v>
      </c>
      <c r="L7031" s="93">
        <f t="shared" ca="1" si="883"/>
        <v>2.3266242378407305</v>
      </c>
      <c r="M7031" s="93">
        <f t="shared" ca="1" si="884"/>
        <v>-2.2587687061089432</v>
      </c>
      <c r="N7031" s="101">
        <f t="shared" ca="1" si="880"/>
        <v>1.487494204212275</v>
      </c>
      <c r="O7031" s="46">
        <f t="shared" ca="1" si="885"/>
        <v>-0.49054569853694274</v>
      </c>
      <c r="P7031" s="46">
        <f t="shared" ca="1" si="886"/>
        <v>-8.5131193428370389E-2</v>
      </c>
      <c r="Q7031" s="47">
        <f t="shared" ca="1" si="881"/>
        <v>-1.3013747087540875</v>
      </c>
      <c r="R7031" s="47">
        <f t="shared" ca="1" si="882"/>
        <v>0.3899394113289254</v>
      </c>
      <c r="S7031" s="97">
        <f t="shared" ca="1" si="887"/>
        <v>-5.0303143604008671E-2</v>
      </c>
      <c r="V7031">
        <v>7014</v>
      </c>
      <c r="W7031" s="46">
        <v>0.70199995448469399</v>
      </c>
    </row>
    <row r="7032" spans="10:23">
      <c r="J7032">
        <v>7015</v>
      </c>
      <c r="K7032" s="93">
        <f t="shared" ca="1" si="883"/>
        <v>-0.77003994597631342</v>
      </c>
      <c r="L7032" s="93">
        <f t="shared" ca="1" si="883"/>
        <v>1.3068358794843618</v>
      </c>
      <c r="M7032" s="93">
        <f t="shared" ca="1" si="884"/>
        <v>-0.77003994597631342</v>
      </c>
      <c r="N7032" s="101">
        <f t="shared" ca="1" si="880"/>
        <v>0.99409914944844902</v>
      </c>
      <c r="O7032" s="46">
        <f t="shared" ca="1" si="885"/>
        <v>4.3862478712665853E-2</v>
      </c>
      <c r="P7032" s="46">
        <f t="shared" ca="1" si="886"/>
        <v>0.18207289519643391</v>
      </c>
      <c r="Q7032" s="47">
        <f t="shared" ca="1" si="881"/>
        <v>-0.23255835425487026</v>
      </c>
      <c r="R7032" s="47">
        <f t="shared" ca="1" si="882"/>
        <v>0.31016113652274613</v>
      </c>
      <c r="S7032" s="97">
        <f t="shared" ca="1" si="887"/>
        <v>0.17701180761770599</v>
      </c>
      <c r="V7032">
        <v>7015</v>
      </c>
      <c r="W7032" s="46">
        <v>-0.108957541125194</v>
      </c>
    </row>
    <row r="7033" spans="10:23">
      <c r="J7033">
        <v>7016</v>
      </c>
      <c r="K7033" s="93">
        <f t="shared" ca="1" si="883"/>
        <v>1.2404397362206669</v>
      </c>
      <c r="L7033" s="93">
        <f t="shared" ca="1" si="883"/>
        <v>-0.45334901598747229</v>
      </c>
      <c r="M7033" s="93">
        <f t="shared" ca="1" si="884"/>
        <v>1.2404397362206669</v>
      </c>
      <c r="N7033" s="101">
        <f t="shared" ca="1" si="880"/>
        <v>-3.5324916764467362E-2</v>
      </c>
      <c r="O7033" s="46">
        <f t="shared" ca="1" si="885"/>
        <v>0.7655633090671099</v>
      </c>
      <c r="P7033" s="46">
        <f t="shared" ca="1" si="886"/>
        <v>0.54292331037365593</v>
      </c>
      <c r="Q7033" s="47">
        <f t="shared" ca="1" si="881"/>
        <v>1.2108433064540178</v>
      </c>
      <c r="R7033" s="47">
        <f t="shared" ca="1" si="882"/>
        <v>0.14371099630855255</v>
      </c>
      <c r="S7033" s="97">
        <f t="shared" ca="1" si="887"/>
        <v>0.45463715268783123</v>
      </c>
      <c r="V7033">
        <v>7016</v>
      </c>
      <c r="W7033" s="46">
        <v>2.5963280429775102</v>
      </c>
    </row>
    <row r="7034" spans="10:23">
      <c r="J7034">
        <v>7017</v>
      </c>
      <c r="K7034" s="93">
        <f t="shared" ca="1" si="883"/>
        <v>0.87688382202288528</v>
      </c>
      <c r="L7034" s="93">
        <f t="shared" ca="1" si="883"/>
        <v>0.54491722440633794</v>
      </c>
      <c r="M7034" s="93">
        <f t="shared" ca="1" si="884"/>
        <v>0.87688382202288528</v>
      </c>
      <c r="N7034" s="101">
        <f t="shared" ca="1" si="880"/>
        <v>0.79549558649273577</v>
      </c>
      <c r="O7034" s="46">
        <f t="shared" ca="1" si="885"/>
        <v>0.63505783443824404</v>
      </c>
      <c r="P7034" s="46">
        <f t="shared" ca="1" si="886"/>
        <v>0.477670573059223</v>
      </c>
      <c r="Q7034" s="47">
        <f t="shared" ca="1" si="881"/>
        <v>0.94983235719628623</v>
      </c>
      <c r="R7034" s="47">
        <f t="shared" ca="1" si="882"/>
        <v>0.27804843196685752</v>
      </c>
      <c r="S7034" s="97">
        <f t="shared" ca="1" si="887"/>
        <v>0.45655313320255075</v>
      </c>
      <c r="V7034">
        <v>7017</v>
      </c>
      <c r="W7034" s="46">
        <v>0.46695574363791398</v>
      </c>
    </row>
    <row r="7035" spans="10:23">
      <c r="J7035">
        <v>7018</v>
      </c>
      <c r="K7035" s="93">
        <f t="shared" ca="1" si="883"/>
        <v>-1.2011801508322828</v>
      </c>
      <c r="L7035" s="93">
        <f t="shared" ca="1" si="883"/>
        <v>0.57388032217698604</v>
      </c>
      <c r="M7035" s="93">
        <f t="shared" ca="1" si="884"/>
        <v>-1.2011801508322828</v>
      </c>
      <c r="N7035" s="101">
        <f t="shared" ca="1" si="880"/>
        <v>0.16208405070055593</v>
      </c>
      <c r="O7035" s="46">
        <f t="shared" ca="1" si="885"/>
        <v>-0.11090369306168396</v>
      </c>
      <c r="P7035" s="46">
        <f t="shared" ca="1" si="886"/>
        <v>0.104689809309259</v>
      </c>
      <c r="Q7035" s="47">
        <f t="shared" ca="1" si="881"/>
        <v>-0.54209069780356989</v>
      </c>
      <c r="R7035" s="47">
        <f t="shared" ca="1" si="882"/>
        <v>0.1756305437453774</v>
      </c>
      <c r="S7035" s="97">
        <f t="shared" ca="1" si="887"/>
        <v>3.2363425341846719E-2</v>
      </c>
      <c r="V7035">
        <v>7018</v>
      </c>
      <c r="W7035" s="46">
        <v>-0.51995574886323503</v>
      </c>
    </row>
    <row r="7036" spans="10:23">
      <c r="J7036">
        <v>7019</v>
      </c>
      <c r="K7036" s="93">
        <f t="shared" ca="1" si="883"/>
        <v>0.22713944854674942</v>
      </c>
      <c r="L7036" s="93">
        <f t="shared" ca="1" si="883"/>
        <v>0.46817227437792014</v>
      </c>
      <c r="M7036" s="93">
        <f t="shared" ca="1" si="884"/>
        <v>0.22713944854674942</v>
      </c>
      <c r="N7036" s="101">
        <f t="shared" ca="1" si="880"/>
        <v>0.51610170270886802</v>
      </c>
      <c r="O7036" s="46">
        <f t="shared" ca="1" si="885"/>
        <v>0.40181943963714123</v>
      </c>
      <c r="P7036" s="46">
        <f t="shared" ca="1" si="886"/>
        <v>0.36105137565867157</v>
      </c>
      <c r="Q7036" s="47">
        <f t="shared" ca="1" si="881"/>
        <v>0.48335556759408049</v>
      </c>
      <c r="R7036" s="47">
        <f t="shared" ca="1" si="882"/>
        <v>0.23287253929329901</v>
      </c>
      <c r="S7036" s="97">
        <f t="shared" ca="1" si="887"/>
        <v>0.31734598946522014</v>
      </c>
      <c r="V7036">
        <v>7019</v>
      </c>
      <c r="W7036" s="46">
        <v>0.38562600768502697</v>
      </c>
    </row>
    <row r="7037" spans="10:23">
      <c r="J7037">
        <v>7020</v>
      </c>
      <c r="K7037" s="93">
        <f t="shared" ca="1" si="883"/>
        <v>1.3093983326483465</v>
      </c>
      <c r="L7037" s="93">
        <f t="shared" ca="1" si="883"/>
        <v>0.43779247326860476</v>
      </c>
      <c r="M7037" s="93">
        <f t="shared" ca="1" si="884"/>
        <v>1.3093983326483465</v>
      </c>
      <c r="N7037" s="101">
        <f t="shared" ca="1" si="880"/>
        <v>0.83148172814605603</v>
      </c>
      <c r="O7037" s="46">
        <f t="shared" ca="1" si="885"/>
        <v>0.79031734002928755</v>
      </c>
      <c r="P7037" s="46">
        <f t="shared" ca="1" si="886"/>
        <v>0.55530032585474476</v>
      </c>
      <c r="Q7037" s="47">
        <f t="shared" ca="1" si="881"/>
        <v>1.2603513683783731</v>
      </c>
      <c r="R7037" s="47">
        <f t="shared" ca="1" si="882"/>
        <v>0.28386712080516963</v>
      </c>
      <c r="S7037" s="97">
        <f t="shared" ca="1" si="887"/>
        <v>0.53709223041722853</v>
      </c>
      <c r="V7037">
        <v>7020</v>
      </c>
      <c r="W7037" s="46">
        <v>-0.14162415559150299</v>
      </c>
    </row>
    <row r="7038" spans="10:23">
      <c r="J7038">
        <v>7021</v>
      </c>
      <c r="K7038" s="93">
        <f t="shared" ca="1" si="883"/>
        <v>1.8593655753420679</v>
      </c>
      <c r="L7038" s="93">
        <f t="shared" ca="1" si="883"/>
        <v>-0.72186916283403135</v>
      </c>
      <c r="M7038" s="93">
        <f t="shared" ca="1" si="884"/>
        <v>1.8593655753420679</v>
      </c>
      <c r="N7038" s="101">
        <f t="shared" ca="1" si="880"/>
        <v>-9.3072052090051982E-2</v>
      </c>
      <c r="O7038" s="46">
        <f t="shared" ca="1" si="885"/>
        <v>0.98773879085741612</v>
      </c>
      <c r="P7038" s="46">
        <f t="shared" ca="1" si="886"/>
        <v>0.6540110512688091</v>
      </c>
      <c r="Q7038" s="47">
        <f t="shared" ca="1" si="881"/>
        <v>1.6551942700346303</v>
      </c>
      <c r="R7038" s="47">
        <f t="shared" ca="1" si="882"/>
        <v>0.13437371822521355</v>
      </c>
      <c r="S7038" s="97">
        <f t="shared" ca="1" si="887"/>
        <v>0.5610562545413148</v>
      </c>
      <c r="V7038">
        <v>7021</v>
      </c>
      <c r="W7038" s="46">
        <v>0.84281460558976495</v>
      </c>
    </row>
    <row r="7039" spans="10:23">
      <c r="J7039">
        <v>7022</v>
      </c>
      <c r="K7039" s="93">
        <f t="shared" ca="1" si="883"/>
        <v>-0.23376894853317381</v>
      </c>
      <c r="L7039" s="93">
        <f t="shared" ca="1" si="883"/>
        <v>-1.6587390137774747</v>
      </c>
      <c r="M7039" s="93">
        <f t="shared" ca="1" si="884"/>
        <v>-0.23376894853317381</v>
      </c>
      <c r="N7039" s="101">
        <f t="shared" ca="1" si="880"/>
        <v>-1.646966342462137</v>
      </c>
      <c r="O7039" s="46">
        <f t="shared" ca="1" si="885"/>
        <v>0.23636739561229364</v>
      </c>
      <c r="P7039" s="46">
        <f t="shared" ca="1" si="886"/>
        <v>0.27832535364624778</v>
      </c>
      <c r="Q7039" s="47">
        <f t="shared" ca="1" si="881"/>
        <v>0.15245147954438532</v>
      </c>
      <c r="R7039" s="47">
        <f t="shared" ca="1" si="882"/>
        <v>-0.11687931830227377</v>
      </c>
      <c r="S7039" s="97">
        <f t="shared" ca="1" si="887"/>
        <v>5.9744038655009934E-2</v>
      </c>
      <c r="V7039">
        <v>7022</v>
      </c>
      <c r="W7039" s="46">
        <v>-8.9205543655062197E-2</v>
      </c>
    </row>
    <row r="7040" spans="10:23">
      <c r="J7040">
        <v>7023</v>
      </c>
      <c r="K7040" s="93">
        <f t="shared" ca="1" si="883"/>
        <v>0.93689295313008258</v>
      </c>
      <c r="L7040" s="93">
        <f t="shared" ca="1" si="883"/>
        <v>2.1329762429909955</v>
      </c>
      <c r="M7040" s="93">
        <f t="shared" ca="1" si="884"/>
        <v>0.93689295313008258</v>
      </c>
      <c r="N7040" s="101">
        <f t="shared" ca="1" si="880"/>
        <v>2.3201918937685071</v>
      </c>
      <c r="O7040" s="46">
        <f t="shared" ca="1" si="885"/>
        <v>0.65659928055800143</v>
      </c>
      <c r="P7040" s="46">
        <f t="shared" ca="1" si="886"/>
        <v>0.4884412961191017</v>
      </c>
      <c r="Q7040" s="47">
        <f t="shared" ca="1" si="881"/>
        <v>0.99291524943580078</v>
      </c>
      <c r="R7040" s="47">
        <f t="shared" ca="1" si="882"/>
        <v>0.52458037391353496</v>
      </c>
      <c r="S7040" s="97">
        <f t="shared" ca="1" si="887"/>
        <v>0.59058982723576814</v>
      </c>
      <c r="V7040">
        <v>7023</v>
      </c>
      <c r="W7040" s="46">
        <v>-0.26955942387526899</v>
      </c>
    </row>
    <row r="7041" spans="10:23">
      <c r="J7041">
        <v>7024</v>
      </c>
      <c r="K7041" s="93">
        <f t="shared" ca="1" si="883"/>
        <v>-0.14083648261500581</v>
      </c>
      <c r="L7041" s="93">
        <f t="shared" ca="1" si="883"/>
        <v>0.49302096437145854</v>
      </c>
      <c r="M7041" s="93">
        <f t="shared" ca="1" si="884"/>
        <v>-0.14083648261500581</v>
      </c>
      <c r="N7041" s="101">
        <f t="shared" ca="1" si="880"/>
        <v>0.42263572679831574</v>
      </c>
      <c r="O7041" s="46">
        <f t="shared" ca="1" si="885"/>
        <v>0.26972731385167459</v>
      </c>
      <c r="P7041" s="46">
        <f t="shared" ca="1" si="886"/>
        <v>0.29500531276593828</v>
      </c>
      <c r="Q7041" s="47">
        <f t="shared" ca="1" si="881"/>
        <v>0.21917131602314727</v>
      </c>
      <c r="R7041" s="47">
        <f t="shared" ca="1" si="882"/>
        <v>0.21775979294688699</v>
      </c>
      <c r="S7041" s="97">
        <f t="shared" ca="1" si="887"/>
        <v>0.24374355339928078</v>
      </c>
      <c r="V7041">
        <v>7024</v>
      </c>
      <c r="W7041" s="46">
        <v>0.73082204282562901</v>
      </c>
    </row>
    <row r="7042" spans="10:23">
      <c r="J7042">
        <v>7025</v>
      </c>
      <c r="K7042" s="93">
        <f t="shared" ca="1" si="883"/>
        <v>-1.1606297635201501</v>
      </c>
      <c r="L7042" s="93">
        <f t="shared" ca="1" si="883"/>
        <v>1.3023157565193724</v>
      </c>
      <c r="M7042" s="93">
        <f t="shared" ca="1" si="884"/>
        <v>-1.1606297635201501</v>
      </c>
      <c r="N7042" s="101">
        <f t="shared" ca="1" si="880"/>
        <v>0.86559737253419788</v>
      </c>
      <c r="O7042" s="46">
        <f t="shared" ca="1" si="885"/>
        <v>-9.6347341931400265E-2</v>
      </c>
      <c r="P7042" s="46">
        <f t="shared" ca="1" si="886"/>
        <v>0.11196798487440085</v>
      </c>
      <c r="Q7042" s="47">
        <f t="shared" ca="1" si="881"/>
        <v>-0.5129779955430025</v>
      </c>
      <c r="R7042" s="47">
        <f t="shared" ca="1" si="882"/>
        <v>0.28938336428371414</v>
      </c>
      <c r="S7042" s="97">
        <f t="shared" ca="1" si="887"/>
        <v>9.6518011176156937E-2</v>
      </c>
      <c r="V7042">
        <v>7025</v>
      </c>
      <c r="W7042" s="46">
        <v>0.251621993734927</v>
      </c>
    </row>
    <row r="7043" spans="10:23">
      <c r="J7043">
        <v>7026</v>
      </c>
      <c r="K7043" s="93">
        <f t="shared" ca="1" si="883"/>
        <v>-0.85389713299415093</v>
      </c>
      <c r="L7043" s="93">
        <f t="shared" ca="1" si="883"/>
        <v>-1.4760203445924622</v>
      </c>
      <c r="M7043" s="93">
        <f t="shared" ca="1" si="884"/>
        <v>-0.85389713299415093</v>
      </c>
      <c r="N7043" s="101">
        <f t="shared" ca="1" si="880"/>
        <v>-1.67094851841962</v>
      </c>
      <c r="O7043" s="46">
        <f t="shared" ca="1" si="885"/>
        <v>1.3760308550057054E-2</v>
      </c>
      <c r="P7043" s="46">
        <f t="shared" ca="1" si="886"/>
        <v>0.16702181011512951</v>
      </c>
      <c r="Q7043" s="47">
        <f t="shared" ca="1" si="881"/>
        <v>-0.29276269458008786</v>
      </c>
      <c r="R7043" s="47">
        <f t="shared" ca="1" si="882"/>
        <v>-0.12075705604105602</v>
      </c>
      <c r="S7043" s="97">
        <f t="shared" ca="1" si="887"/>
        <v>-5.3498373745499483E-2</v>
      </c>
      <c r="V7043">
        <v>7026</v>
      </c>
      <c r="W7043" s="46">
        <v>0.43005406043585098</v>
      </c>
    </row>
    <row r="7044" spans="10:23">
      <c r="J7044">
        <v>7027</v>
      </c>
      <c r="K7044" s="93">
        <f t="shared" ca="1" si="883"/>
        <v>-1.0070747300732721</v>
      </c>
      <c r="L7044" s="93">
        <f t="shared" ca="1" si="883"/>
        <v>0.62405370630102774</v>
      </c>
      <c r="M7044" s="93">
        <f t="shared" ca="1" si="884"/>
        <v>-1.0070747300732721</v>
      </c>
      <c r="N7044" s="101">
        <f t="shared" ca="1" si="880"/>
        <v>0.27138247097146606</v>
      </c>
      <c r="O7044" s="46">
        <f t="shared" ca="1" si="885"/>
        <v>-4.1225772623813273E-2</v>
      </c>
      <c r="P7044" s="46">
        <f t="shared" ca="1" si="886"/>
        <v>0.13952876952819435</v>
      </c>
      <c r="Q7044" s="47">
        <f t="shared" ca="1" si="881"/>
        <v>-0.40273485692782851</v>
      </c>
      <c r="R7044" s="47">
        <f t="shared" ca="1" si="882"/>
        <v>0.19330327743831599</v>
      </c>
      <c r="S7044" s="97">
        <f t="shared" ca="1" si="887"/>
        <v>7.6038752407251359E-2</v>
      </c>
      <c r="V7044">
        <v>7027</v>
      </c>
      <c r="W7044" s="46">
        <v>1.0233933940405899</v>
      </c>
    </row>
    <row r="7045" spans="10:23">
      <c r="J7045">
        <v>7028</v>
      </c>
      <c r="K7045" s="93">
        <f t="shared" ca="1" si="883"/>
        <v>-0.32464666815028176</v>
      </c>
      <c r="L7045" s="93">
        <f t="shared" ca="1" si="883"/>
        <v>-7.7904637229610635E-2</v>
      </c>
      <c r="M7045" s="93">
        <f t="shared" ca="1" si="884"/>
        <v>-0.32464666815028176</v>
      </c>
      <c r="N7045" s="101">
        <f t="shared" ca="1" si="880"/>
        <v>-0.17710500031074289</v>
      </c>
      <c r="O7045" s="46">
        <f t="shared" ca="1" si="885"/>
        <v>0.20374506856807575</v>
      </c>
      <c r="P7045" s="46">
        <f t="shared" ca="1" si="886"/>
        <v>0.26201419012413885</v>
      </c>
      <c r="Q7045" s="47">
        <f t="shared" ca="1" si="881"/>
        <v>8.7206825455949544E-2</v>
      </c>
      <c r="R7045" s="47">
        <f t="shared" ca="1" si="882"/>
        <v>0.12078622161130297</v>
      </c>
      <c r="S7045" s="97">
        <f t="shared" ca="1" si="887"/>
        <v>0.16226564508968935</v>
      </c>
      <c r="V7045">
        <v>7028</v>
      </c>
      <c r="W7045" s="46">
        <v>0.18901833859461201</v>
      </c>
    </row>
    <row r="7046" spans="10:23">
      <c r="J7046">
        <v>7029</v>
      </c>
      <c r="K7046" s="93">
        <f t="shared" ca="1" si="883"/>
        <v>1.1822867564333777</v>
      </c>
      <c r="L7046" s="93">
        <f t="shared" ca="1" si="883"/>
        <v>0.79509384703409891</v>
      </c>
      <c r="M7046" s="93">
        <f t="shared" ca="1" si="884"/>
        <v>1.1822867564333777</v>
      </c>
      <c r="N7046" s="101">
        <f t="shared" ca="1" si="880"/>
        <v>1.1298088209184054</v>
      </c>
      <c r="O7046" s="46">
        <f t="shared" ca="1" si="885"/>
        <v>0.7446881646069532</v>
      </c>
      <c r="P7046" s="46">
        <f t="shared" ca="1" si="886"/>
        <v>0.53248573814357758</v>
      </c>
      <c r="Q7046" s="47">
        <f t="shared" ca="1" si="881"/>
        <v>1.1690930175337044</v>
      </c>
      <c r="R7046" s="47">
        <f t="shared" ca="1" si="882"/>
        <v>0.33210437117792302</v>
      </c>
      <c r="S7046" s="97">
        <f t="shared" ca="1" si="887"/>
        <v>0.53839626789243811</v>
      </c>
      <c r="V7046">
        <v>7029</v>
      </c>
      <c r="W7046" s="46">
        <v>-0.30660450931959998</v>
      </c>
    </row>
    <row r="7047" spans="10:23">
      <c r="J7047">
        <v>7030</v>
      </c>
      <c r="K7047" s="93">
        <f t="shared" ca="1" si="883"/>
        <v>-0.15744331455403748</v>
      </c>
      <c r="L7047" s="93">
        <f t="shared" ca="1" si="883"/>
        <v>0.29527655663580282</v>
      </c>
      <c r="M7047" s="93">
        <f t="shared" ca="1" si="884"/>
        <v>-0.15744331455403748</v>
      </c>
      <c r="N7047" s="101">
        <f t="shared" ca="1" si="880"/>
        <v>0.22987623315907185</v>
      </c>
      <c r="O7047" s="46">
        <f t="shared" ca="1" si="885"/>
        <v>0.26376596815587583</v>
      </c>
      <c r="P7047" s="46">
        <f t="shared" ca="1" si="886"/>
        <v>0.2920246399180389</v>
      </c>
      <c r="Q7047" s="47">
        <f t="shared" ca="1" si="881"/>
        <v>0.20724862463154969</v>
      </c>
      <c r="R7047" s="47">
        <f t="shared" ca="1" si="882"/>
        <v>0.18659203050870732</v>
      </c>
      <c r="S7047" s="97">
        <f t="shared" ca="1" si="887"/>
        <v>0.22517899933229157</v>
      </c>
      <c r="V7047">
        <v>7030</v>
      </c>
      <c r="W7047" s="46">
        <v>-6.5142747275603902E-2</v>
      </c>
    </row>
    <row r="7048" spans="10:23">
      <c r="J7048">
        <v>7031</v>
      </c>
      <c r="K7048" s="93">
        <f t="shared" ca="1" si="883"/>
        <v>1.4565598839897158</v>
      </c>
      <c r="L7048" s="93">
        <f t="shared" ca="1" si="883"/>
        <v>0.27644930234883908</v>
      </c>
      <c r="M7048" s="93">
        <f t="shared" ca="1" si="884"/>
        <v>1.4565598839897158</v>
      </c>
      <c r="N7048" s="101">
        <f t="shared" ca="1" si="880"/>
        <v>0.72531565496191186</v>
      </c>
      <c r="O7048" s="46">
        <f t="shared" ca="1" si="885"/>
        <v>0.84314384444004364</v>
      </c>
      <c r="P7048" s="46">
        <f t="shared" ca="1" si="886"/>
        <v>0.5817135780601228</v>
      </c>
      <c r="Q7048" s="47">
        <f t="shared" ca="1" si="881"/>
        <v>1.3660043771998853</v>
      </c>
      <c r="R7048" s="47">
        <f t="shared" ca="1" si="882"/>
        <v>0.26670086411126781</v>
      </c>
      <c r="S7048" s="97">
        <f t="shared" ca="1" si="887"/>
        <v>0.55492235427565573</v>
      </c>
      <c r="V7048">
        <v>7031</v>
      </c>
      <c r="W7048" s="46">
        <v>1.06036601536377</v>
      </c>
    </row>
    <row r="7049" spans="10:23">
      <c r="J7049">
        <v>7032</v>
      </c>
      <c r="K7049" s="93">
        <f t="shared" ca="1" si="883"/>
        <v>-0.69993988533294749</v>
      </c>
      <c r="L7049" s="93">
        <f t="shared" ca="1" si="883"/>
        <v>-0.44318479950479617</v>
      </c>
      <c r="M7049" s="93">
        <f t="shared" ca="1" si="884"/>
        <v>-0.69993988533294749</v>
      </c>
      <c r="N7049" s="101">
        <f t="shared" ca="1" si="880"/>
        <v>-0.6427726433900488</v>
      </c>
      <c r="O7049" s="46">
        <f t="shared" ca="1" si="885"/>
        <v>6.902626048186522E-2</v>
      </c>
      <c r="P7049" s="46">
        <f t="shared" ca="1" si="886"/>
        <v>0.19465478608103359</v>
      </c>
      <c r="Q7049" s="47">
        <f t="shared" ca="1" si="881"/>
        <v>-0.18223079071647152</v>
      </c>
      <c r="R7049" s="47">
        <f t="shared" ca="1" si="882"/>
        <v>4.5491261033091659E-2</v>
      </c>
      <c r="S7049" s="97">
        <f t="shared" ca="1" si="887"/>
        <v>5.725876075747844E-2</v>
      </c>
      <c r="V7049">
        <v>7032</v>
      </c>
      <c r="W7049" s="46">
        <v>0.214110456419077</v>
      </c>
    </row>
    <row r="7050" spans="10:23">
      <c r="J7050">
        <v>7033</v>
      </c>
      <c r="K7050" s="93">
        <f t="shared" ca="1" si="883"/>
        <v>-0.54685791740209233</v>
      </c>
      <c r="L7050" s="93">
        <f t="shared" ca="1" si="883"/>
        <v>0.67078885945992961</v>
      </c>
      <c r="M7050" s="93">
        <f t="shared" ca="1" si="884"/>
        <v>-0.54685791740209233</v>
      </c>
      <c r="N7050" s="101">
        <f t="shared" ca="1" si="880"/>
        <v>0.46205055473725093</v>
      </c>
      <c r="O7050" s="46">
        <f t="shared" ca="1" si="885"/>
        <v>0.12397801371085712</v>
      </c>
      <c r="P7050" s="46">
        <f t="shared" ca="1" si="886"/>
        <v>0.22213066269552956</v>
      </c>
      <c r="Q7050" s="47">
        <f t="shared" ca="1" si="881"/>
        <v>-7.2327284258487723E-2</v>
      </c>
      <c r="R7050" s="47">
        <f t="shared" ca="1" si="882"/>
        <v>0.22413287460709092</v>
      </c>
      <c r="S7050" s="97">
        <f t="shared" ca="1" si="887"/>
        <v>0.174055444158974</v>
      </c>
      <c r="V7050">
        <v>7033</v>
      </c>
      <c r="W7050" s="46">
        <v>0.23417440918395899</v>
      </c>
    </row>
    <row r="7051" spans="10:23">
      <c r="J7051">
        <v>7034</v>
      </c>
      <c r="K7051" s="93">
        <f t="shared" ca="1" si="883"/>
        <v>-0.78651339470034454</v>
      </c>
      <c r="L7051" s="93">
        <f t="shared" ca="1" si="883"/>
        <v>0.82216574902108586</v>
      </c>
      <c r="M7051" s="93">
        <f t="shared" ca="1" si="884"/>
        <v>-0.78651339470034454</v>
      </c>
      <c r="N7051" s="101">
        <f t="shared" ca="1" si="880"/>
        <v>0.52935262068869138</v>
      </c>
      <c r="O7051" s="46">
        <f t="shared" ca="1" si="885"/>
        <v>3.7949013519154029E-2</v>
      </c>
      <c r="P7051" s="46">
        <f t="shared" ca="1" si="886"/>
        <v>0.179116162599678</v>
      </c>
      <c r="Q7051" s="47">
        <f t="shared" ca="1" si="881"/>
        <v>-0.24438528464189391</v>
      </c>
      <c r="R7051" s="47">
        <f t="shared" ca="1" si="882"/>
        <v>0.23501511321215296</v>
      </c>
      <c r="S7051" s="97">
        <f t="shared" ca="1" si="887"/>
        <v>0.13648206336565349</v>
      </c>
      <c r="V7051">
        <v>7034</v>
      </c>
      <c r="W7051" s="46">
        <v>0.64145922013692203</v>
      </c>
    </row>
    <row r="7052" spans="10:23">
      <c r="J7052">
        <v>7035</v>
      </c>
      <c r="K7052" s="93">
        <f t="shared" ca="1" si="883"/>
        <v>2.0510499049169741</v>
      </c>
      <c r="L7052" s="93">
        <f t="shared" ca="1" si="883"/>
        <v>-1.460258506885977</v>
      </c>
      <c r="M7052" s="93">
        <f t="shared" ca="1" si="884"/>
        <v>2.0510499049169741</v>
      </c>
      <c r="N7052" s="101">
        <f t="shared" ca="1" si="880"/>
        <v>-0.73216665854045948</v>
      </c>
      <c r="O7052" s="46">
        <f t="shared" ca="1" si="885"/>
        <v>1.05654761347082</v>
      </c>
      <c r="P7052" s="46">
        <f t="shared" ca="1" si="886"/>
        <v>0.68841546257551101</v>
      </c>
      <c r="Q7052" s="47">
        <f t="shared" ca="1" si="881"/>
        <v>1.7928119152614381</v>
      </c>
      <c r="R7052" s="47">
        <f t="shared" ca="1" si="882"/>
        <v>3.1036920159912551E-2</v>
      </c>
      <c r="S7052" s="97">
        <f t="shared" ca="1" si="887"/>
        <v>0.5437922668153663</v>
      </c>
      <c r="V7052">
        <v>7035</v>
      </c>
      <c r="W7052" s="46">
        <v>0.29856817961784399</v>
      </c>
    </row>
    <row r="7053" spans="10:23">
      <c r="J7053">
        <v>7036</v>
      </c>
      <c r="K7053" s="93">
        <f t="shared" ca="1" si="883"/>
        <v>0.8652484107432683</v>
      </c>
      <c r="L7053" s="93">
        <f t="shared" ca="1" si="883"/>
        <v>8.5973534677592736E-2</v>
      </c>
      <c r="M7053" s="93">
        <f t="shared" ca="1" si="884"/>
        <v>0.8652484107432683</v>
      </c>
      <c r="N7053" s="101">
        <f t="shared" ca="1" si="880"/>
        <v>0.35667846812717746</v>
      </c>
      <c r="O7053" s="46">
        <f t="shared" ca="1" si="885"/>
        <v>0.63088107699255891</v>
      </c>
      <c r="P7053" s="46">
        <f t="shared" ca="1" si="886"/>
        <v>0.47558219433638044</v>
      </c>
      <c r="Q7053" s="47">
        <f t="shared" ca="1" si="881"/>
        <v>0.94147884230491585</v>
      </c>
      <c r="R7053" s="47">
        <f t="shared" ca="1" si="882"/>
        <v>0.20709499957913208</v>
      </c>
      <c r="S7053" s="97">
        <f t="shared" ca="1" si="887"/>
        <v>0.41898803828584552</v>
      </c>
      <c r="V7053">
        <v>7036</v>
      </c>
      <c r="W7053" s="46">
        <v>0.51296919651679296</v>
      </c>
    </row>
    <row r="7054" spans="10:23">
      <c r="J7054">
        <v>7037</v>
      </c>
      <c r="K7054" s="93">
        <f t="shared" ca="1" si="883"/>
        <v>-0.75124958666784469</v>
      </c>
      <c r="L7054" s="93">
        <f t="shared" ca="1" si="883"/>
        <v>0.18676822487935935</v>
      </c>
      <c r="M7054" s="93">
        <f t="shared" ca="1" si="884"/>
        <v>-0.75124958666784469</v>
      </c>
      <c r="N7054" s="101">
        <f t="shared" ca="1" si="880"/>
        <v>-6.1842407713607578E-2</v>
      </c>
      <c r="O7054" s="46">
        <f t="shared" ca="1" si="885"/>
        <v>5.0607644075770286E-2</v>
      </c>
      <c r="P7054" s="46">
        <f t="shared" ca="1" si="886"/>
        <v>0.18544547787798613</v>
      </c>
      <c r="Q7054" s="47">
        <f t="shared" ca="1" si="881"/>
        <v>-0.21906802352866139</v>
      </c>
      <c r="R7054" s="47">
        <f t="shared" ca="1" si="882"/>
        <v>0.13942331717661735</v>
      </c>
      <c r="S7054" s="97">
        <f t="shared" ca="1" si="887"/>
        <v>9.5015480626193818E-2</v>
      </c>
      <c r="V7054">
        <v>7037</v>
      </c>
      <c r="W7054" s="46">
        <v>0.53665294268734998</v>
      </c>
    </row>
    <row r="7055" spans="10:23">
      <c r="J7055">
        <v>7038</v>
      </c>
      <c r="K7055" s="93">
        <f t="shared" ca="1" si="883"/>
        <v>0.22227503025552184</v>
      </c>
      <c r="L7055" s="93">
        <f t="shared" ca="1" si="883"/>
        <v>-0.33738806825128009</v>
      </c>
      <c r="M7055" s="93">
        <f t="shared" ca="1" si="884"/>
        <v>0.22227503025552184</v>
      </c>
      <c r="N7055" s="101">
        <f t="shared" ca="1" si="880"/>
        <v>-0.24918350934748529</v>
      </c>
      <c r="O7055" s="46">
        <f t="shared" ca="1" si="885"/>
        <v>0.40007326197065818</v>
      </c>
      <c r="P7055" s="46">
        <f t="shared" ca="1" si="886"/>
        <v>0.36017828682543007</v>
      </c>
      <c r="Q7055" s="47">
        <f t="shared" ca="1" si="881"/>
        <v>0.47986321226111439</v>
      </c>
      <c r="R7055" s="47">
        <f t="shared" ca="1" si="882"/>
        <v>0.10913166803190924</v>
      </c>
      <c r="S7055" s="97">
        <f t="shared" ca="1" si="887"/>
        <v>0.2546024650012837</v>
      </c>
      <c r="V7055">
        <v>7038</v>
      </c>
      <c r="W7055" s="46">
        <v>0.81897855721434898</v>
      </c>
    </row>
    <row r="7056" spans="10:23">
      <c r="J7056">
        <v>7039</v>
      </c>
      <c r="K7056" s="93">
        <f t="shared" ca="1" si="883"/>
        <v>0.93136094980699413</v>
      </c>
      <c r="L7056" s="93">
        <f t="shared" ca="1" si="883"/>
        <v>0.67153698285446894</v>
      </c>
      <c r="M7056" s="93">
        <f t="shared" ca="1" si="884"/>
        <v>0.93136094980699413</v>
      </c>
      <c r="N7056" s="101">
        <f t="shared" ca="1" si="880"/>
        <v>0.93286659952368023</v>
      </c>
      <c r="O7056" s="46">
        <f t="shared" ca="1" si="885"/>
        <v>0.65461346024499345</v>
      </c>
      <c r="P7056" s="46">
        <f t="shared" ca="1" si="886"/>
        <v>0.48744838596259771</v>
      </c>
      <c r="Q7056" s="47">
        <f t="shared" ca="1" si="881"/>
        <v>0.98894360880978494</v>
      </c>
      <c r="R7056" s="47">
        <f t="shared" ca="1" si="882"/>
        <v>0.30026029307525837</v>
      </c>
      <c r="S7056" s="97">
        <f t="shared" ca="1" si="887"/>
        <v>0.47743687666012591</v>
      </c>
      <c r="V7056">
        <v>7039</v>
      </c>
      <c r="W7056" s="46">
        <v>0.27966511202564498</v>
      </c>
    </row>
    <row r="7057" spans="10:23">
      <c r="J7057">
        <v>7040</v>
      </c>
      <c r="K7057" s="93">
        <f t="shared" ca="1" si="883"/>
        <v>0.49564539483311615</v>
      </c>
      <c r="L7057" s="93">
        <f t="shared" ca="1" si="883"/>
        <v>0.13366547839834081</v>
      </c>
      <c r="M7057" s="93">
        <f t="shared" ca="1" si="884"/>
        <v>0.49564539483311615</v>
      </c>
      <c r="N7057" s="101">
        <f t="shared" ca="1" si="880"/>
        <v>0.2843523475873867</v>
      </c>
      <c r="O7057" s="46">
        <f t="shared" ca="1" si="885"/>
        <v>0.49820487745376202</v>
      </c>
      <c r="P7057" s="46">
        <f t="shared" ca="1" si="886"/>
        <v>0.40924409456698196</v>
      </c>
      <c r="Q7057" s="47">
        <f t="shared" ca="1" si="881"/>
        <v>0.67612644322732207</v>
      </c>
      <c r="R7057" s="47">
        <f t="shared" ca="1" si="882"/>
        <v>0.19540040907933423</v>
      </c>
      <c r="S7057" s="97">
        <f t="shared" ca="1" si="887"/>
        <v>0.34680264326654814</v>
      </c>
      <c r="V7057">
        <v>7040</v>
      </c>
      <c r="W7057" s="46">
        <v>0.97042845693472002</v>
      </c>
    </row>
    <row r="7058" spans="10:23">
      <c r="J7058">
        <v>7041</v>
      </c>
      <c r="K7058" s="93">
        <f t="shared" ca="1" si="883"/>
        <v>1.5194476892766324</v>
      </c>
      <c r="L7058" s="93">
        <f t="shared" ca="1" si="883"/>
        <v>0.92066436860825229</v>
      </c>
      <c r="M7058" s="93">
        <f t="shared" ca="1" si="884"/>
        <v>1.5194476892766324</v>
      </c>
      <c r="N7058" s="101">
        <f t="shared" ref="N7058:N7121" ca="1" si="888">$N$2*K7058+SQRT(1-$N$2^2)*L7058</f>
        <v>1.3560848617386865</v>
      </c>
      <c r="O7058" s="46">
        <f t="shared" ca="1" si="885"/>
        <v>0.86571864671068388</v>
      </c>
      <c r="P7058" s="46">
        <f t="shared" ca="1" si="886"/>
        <v>0.59300097919544292</v>
      </c>
      <c r="Q7058" s="47">
        <f t="shared" ref="Q7058:Q7121" ca="1" si="889">$K$2+K7058*$S$3</f>
        <v>1.4111539817411658</v>
      </c>
      <c r="R7058" s="47">
        <f t="shared" ref="R7058:R7121" ca="1" si="890">$L$2+$L$3*N7058</f>
        <v>0.36869150757566327</v>
      </c>
      <c r="S7058" s="97">
        <f t="shared" ca="1" si="887"/>
        <v>0.61720507714317363</v>
      </c>
      <c r="V7058">
        <v>7041</v>
      </c>
      <c r="W7058" s="46">
        <v>-0.40771701867583698</v>
      </c>
    </row>
    <row r="7059" spans="10:23">
      <c r="J7059">
        <v>7042</v>
      </c>
      <c r="K7059" s="93">
        <f t="shared" ref="K7059:L7122" ca="1" si="891">_xlfn.NORM.S.INV(RAND())</f>
        <v>-2.1993824945959859</v>
      </c>
      <c r="L7059" s="93">
        <f t="shared" ca="1" si="891"/>
        <v>-0.66079896308096886</v>
      </c>
      <c r="M7059" s="93">
        <f t="shared" ref="M7059:M7122" ca="1" si="892">K7059</f>
        <v>-2.1993824945959859</v>
      </c>
      <c r="N7059" s="101">
        <f t="shared" ca="1" si="888"/>
        <v>-1.3259453610589107</v>
      </c>
      <c r="O7059" s="46">
        <f t="shared" ref="O7059:O7122" ca="1" si="893">$K$2+K7059*$K$3</f>
        <v>-0.46922786153514273</v>
      </c>
      <c r="P7059" s="46">
        <f t="shared" ref="P7059:P7122" ca="1" si="894">$K$2+K7059*$R$3</f>
        <v>-7.4472274927470383E-2</v>
      </c>
      <c r="Q7059" s="47">
        <f t="shared" ca="1" si="889"/>
        <v>-1.2587390347504874</v>
      </c>
      <c r="R7059" s="47">
        <f t="shared" ca="1" si="890"/>
        <v>-6.497263657601493E-2</v>
      </c>
      <c r="S7059" s="97">
        <f t="shared" ref="S7059:S7122" ca="1" si="895">AVERAGE(R7059,O7059)</f>
        <v>-0.26710024905557883</v>
      </c>
      <c r="V7059">
        <v>7042</v>
      </c>
      <c r="W7059" s="46">
        <v>0.31379159272324902</v>
      </c>
    </row>
    <row r="7060" spans="10:23">
      <c r="J7060">
        <v>7043</v>
      </c>
      <c r="K7060" s="93">
        <f t="shared" ca="1" si="891"/>
        <v>0.70125375166305692</v>
      </c>
      <c r="L7060" s="93">
        <f t="shared" ca="1" si="891"/>
        <v>1.0280663633110079</v>
      </c>
      <c r="M7060" s="93">
        <f t="shared" ca="1" si="892"/>
        <v>0.70125375166305692</v>
      </c>
      <c r="N7060" s="101">
        <f t="shared" ca="1" si="888"/>
        <v>1.1977068600803256</v>
      </c>
      <c r="O7060" s="46">
        <f t="shared" ca="1" si="893"/>
        <v>0.5720120007815781</v>
      </c>
      <c r="P7060" s="46">
        <f t="shared" ca="1" si="894"/>
        <v>0.44614765623089003</v>
      </c>
      <c r="Q7060" s="47">
        <f t="shared" ca="1" si="889"/>
        <v>0.82374068988295424</v>
      </c>
      <c r="R7060" s="47">
        <f t="shared" ca="1" si="890"/>
        <v>0.34308297417517691</v>
      </c>
      <c r="S7060" s="97">
        <f t="shared" ca="1" si="895"/>
        <v>0.45754748747837748</v>
      </c>
      <c r="V7060">
        <v>7043</v>
      </c>
      <c r="W7060" s="46">
        <v>-9.0528876695476199E-2</v>
      </c>
    </row>
    <row r="7061" spans="10:23">
      <c r="J7061">
        <v>7044</v>
      </c>
      <c r="K7061" s="93">
        <f t="shared" ca="1" si="891"/>
        <v>-0.23802065073709963</v>
      </c>
      <c r="L7061" s="93">
        <f t="shared" ca="1" si="891"/>
        <v>1.3085164971231737</v>
      </c>
      <c r="M7061" s="93">
        <f t="shared" ca="1" si="892"/>
        <v>-0.23802065073709963</v>
      </c>
      <c r="N7061" s="101">
        <f t="shared" ca="1" si="888"/>
        <v>1.1648865857825386</v>
      </c>
      <c r="O7061" s="46">
        <f t="shared" ca="1" si="893"/>
        <v>0.23484116431626784</v>
      </c>
      <c r="P7061" s="46">
        <f t="shared" ca="1" si="894"/>
        <v>0.27756223799823487</v>
      </c>
      <c r="Q7061" s="47">
        <f t="shared" ca="1" si="889"/>
        <v>0.14939901695233368</v>
      </c>
      <c r="R7061" s="47">
        <f t="shared" ca="1" si="890"/>
        <v>0.33777618231161366</v>
      </c>
      <c r="S7061" s="97">
        <f t="shared" ca="1" si="895"/>
        <v>0.28630867331394072</v>
      </c>
      <c r="V7061">
        <v>7044</v>
      </c>
      <c r="W7061" s="46">
        <v>0.16598028265992101</v>
      </c>
    </row>
    <row r="7062" spans="10:23">
      <c r="J7062">
        <v>7045</v>
      </c>
      <c r="K7062" s="93">
        <f t="shared" ca="1" si="891"/>
        <v>-0.18599502959283534</v>
      </c>
      <c r="L7062" s="93">
        <f t="shared" ca="1" si="891"/>
        <v>-0.39986824494661893</v>
      </c>
      <c r="M7062" s="93">
        <f t="shared" ca="1" si="892"/>
        <v>-0.18599502959283534</v>
      </c>
      <c r="N7062" s="101">
        <f t="shared" ca="1" si="888"/>
        <v>-0.43825895247431301</v>
      </c>
      <c r="O7062" s="46">
        <f t="shared" ca="1" si="893"/>
        <v>0.25351677407845719</v>
      </c>
      <c r="P7062" s="46">
        <f t="shared" ca="1" si="894"/>
        <v>0.28690004287932958</v>
      </c>
      <c r="Q7062" s="47">
        <f t="shared" ca="1" si="889"/>
        <v>0.18675023647671235</v>
      </c>
      <c r="R7062" s="47">
        <f t="shared" ca="1" si="890"/>
        <v>7.8559588893230961E-2</v>
      </c>
      <c r="S7062" s="97">
        <f t="shared" ca="1" si="895"/>
        <v>0.16603818148584407</v>
      </c>
      <c r="V7062">
        <v>7045</v>
      </c>
      <c r="W7062" s="46">
        <v>0.76419428387541999</v>
      </c>
    </row>
    <row r="7063" spans="10:23">
      <c r="J7063">
        <v>7046</v>
      </c>
      <c r="K7063" s="93">
        <f t="shared" ca="1" si="891"/>
        <v>0.62260321241304328</v>
      </c>
      <c r="L7063" s="93">
        <f t="shared" ca="1" si="891"/>
        <v>-0.93225856624173509</v>
      </c>
      <c r="M7063" s="93">
        <f t="shared" ca="1" si="892"/>
        <v>0.62260321241304328</v>
      </c>
      <c r="N7063" s="101">
        <f t="shared" ca="1" si="888"/>
        <v>-0.68585688490139696</v>
      </c>
      <c r="O7063" s="46">
        <f t="shared" ca="1" si="893"/>
        <v>0.5437788582200318</v>
      </c>
      <c r="P7063" s="46">
        <f t="shared" ca="1" si="894"/>
        <v>0.43203108495011688</v>
      </c>
      <c r="Q7063" s="47">
        <f t="shared" ca="1" si="889"/>
        <v>0.76727440475986164</v>
      </c>
      <c r="R7063" s="47">
        <f t="shared" ca="1" si="890"/>
        <v>3.8524862756656938E-2</v>
      </c>
      <c r="S7063" s="97">
        <f t="shared" ca="1" si="895"/>
        <v>0.29115186048834435</v>
      </c>
      <c r="V7063">
        <v>7046</v>
      </c>
      <c r="W7063" s="46">
        <v>-1.4034036780186099E-4</v>
      </c>
    </row>
    <row r="7064" spans="10:23">
      <c r="J7064">
        <v>7047</v>
      </c>
      <c r="K7064" s="93">
        <f t="shared" ca="1" si="891"/>
        <v>1.0376917665295435</v>
      </c>
      <c r="L7064" s="93">
        <f t="shared" ca="1" si="891"/>
        <v>0.53702015695429473</v>
      </c>
      <c r="M7064" s="93">
        <f t="shared" ca="1" si="892"/>
        <v>1.0376917665295435</v>
      </c>
      <c r="N7064" s="101">
        <f t="shared" ca="1" si="888"/>
        <v>0.83914904346300778</v>
      </c>
      <c r="O7064" s="46">
        <f t="shared" ca="1" si="893"/>
        <v>0.69278297740075623</v>
      </c>
      <c r="P7064" s="46">
        <f t="shared" ca="1" si="894"/>
        <v>0.50653314454047904</v>
      </c>
      <c r="Q7064" s="47">
        <f t="shared" ca="1" si="889"/>
        <v>1.0652826431213105</v>
      </c>
      <c r="R7064" s="47">
        <f t="shared" ca="1" si="890"/>
        <v>0.28510686810801644</v>
      </c>
      <c r="S7064" s="97">
        <f t="shared" ca="1" si="895"/>
        <v>0.48894492275438634</v>
      </c>
      <c r="V7064">
        <v>7047</v>
      </c>
      <c r="W7064" s="46">
        <v>1.25268134436275</v>
      </c>
    </row>
    <row r="7065" spans="10:23">
      <c r="J7065">
        <v>7048</v>
      </c>
      <c r="K7065" s="93">
        <f t="shared" ca="1" si="891"/>
        <v>-0.14470054286685169</v>
      </c>
      <c r="L7065" s="93">
        <f t="shared" ca="1" si="891"/>
        <v>1.1259238162240544</v>
      </c>
      <c r="M7065" s="93">
        <f t="shared" ca="1" si="892"/>
        <v>-0.14470054286685169</v>
      </c>
      <c r="N7065" s="101">
        <f t="shared" ca="1" si="888"/>
        <v>1.0214514225475346</v>
      </c>
      <c r="O7065" s="46">
        <f t="shared" ca="1" si="893"/>
        <v>0.26834023418258324</v>
      </c>
      <c r="P7065" s="46">
        <f t="shared" ca="1" si="894"/>
        <v>0.2943117729313926</v>
      </c>
      <c r="Q7065" s="47">
        <f t="shared" ca="1" si="889"/>
        <v>0.21639715668496445</v>
      </c>
      <c r="R7065" s="47">
        <f t="shared" ca="1" si="890"/>
        <v>0.31458379365885591</v>
      </c>
      <c r="S7065" s="97">
        <f t="shared" ca="1" si="895"/>
        <v>0.29146201392071958</v>
      </c>
      <c r="V7065">
        <v>7048</v>
      </c>
      <c r="W7065" s="46">
        <v>-0.28306507650171497</v>
      </c>
    </row>
    <row r="7066" spans="10:23">
      <c r="J7066">
        <v>7049</v>
      </c>
      <c r="K7066" s="93">
        <f t="shared" ca="1" si="891"/>
        <v>0.93651332336958959</v>
      </c>
      <c r="L7066" s="93">
        <f t="shared" ca="1" si="891"/>
        <v>1.7123969897368456</v>
      </c>
      <c r="M7066" s="93">
        <f t="shared" ca="1" si="892"/>
        <v>0.93651332336958959</v>
      </c>
      <c r="N7066" s="101">
        <f t="shared" ca="1" si="888"/>
        <v>1.9213270436796166</v>
      </c>
      <c r="O7066" s="46">
        <f t="shared" ca="1" si="893"/>
        <v>0.65646300506325195</v>
      </c>
      <c r="P7066" s="46">
        <f t="shared" ca="1" si="894"/>
        <v>0.48837315837172696</v>
      </c>
      <c r="Q7066" s="47">
        <f t="shared" ca="1" si="889"/>
        <v>0.99264269844630193</v>
      </c>
      <c r="R7066" s="47">
        <f t="shared" ca="1" si="890"/>
        <v>0.46008692325228201</v>
      </c>
      <c r="S7066" s="97">
        <f t="shared" ca="1" si="895"/>
        <v>0.55827496415776701</v>
      </c>
      <c r="V7066">
        <v>7049</v>
      </c>
      <c r="W7066" s="46">
        <v>0.579056634452361</v>
      </c>
    </row>
    <row r="7067" spans="10:23">
      <c r="J7067">
        <v>7050</v>
      </c>
      <c r="K7067" s="93">
        <f t="shared" ca="1" si="891"/>
        <v>0.41824470111604745</v>
      </c>
      <c r="L7067" s="93">
        <f t="shared" ca="1" si="891"/>
        <v>0.20729050844043398</v>
      </c>
      <c r="M7067" s="93">
        <f t="shared" ca="1" si="892"/>
        <v>0.41824470111604745</v>
      </c>
      <c r="N7067" s="101">
        <f t="shared" ca="1" si="888"/>
        <v>0.32953984381991513</v>
      </c>
      <c r="O7067" s="46">
        <f t="shared" ca="1" si="893"/>
        <v>0.47042039128348823</v>
      </c>
      <c r="P7067" s="46">
        <f t="shared" ca="1" si="894"/>
        <v>0.3953518514818451</v>
      </c>
      <c r="Q7067" s="47">
        <f t="shared" ca="1" si="889"/>
        <v>0.62055747088677449</v>
      </c>
      <c r="R7067" s="47">
        <f t="shared" ca="1" si="890"/>
        <v>0.20270688784809177</v>
      </c>
      <c r="S7067" s="97">
        <f t="shared" ca="1" si="895"/>
        <v>0.33656363956579</v>
      </c>
      <c r="V7067">
        <v>7050</v>
      </c>
      <c r="W7067" s="46">
        <v>0.57819021906557699</v>
      </c>
    </row>
    <row r="7068" spans="10:23">
      <c r="J7068">
        <v>7051</v>
      </c>
      <c r="K7068" s="93">
        <f t="shared" ca="1" si="891"/>
        <v>0.62731384502631748</v>
      </c>
      <c r="L7068" s="93">
        <f t="shared" ca="1" si="891"/>
        <v>0.45776542190395142</v>
      </c>
      <c r="M7068" s="93">
        <f t="shared" ca="1" si="892"/>
        <v>0.62731384502631748</v>
      </c>
      <c r="N7068" s="101">
        <f t="shared" ca="1" si="888"/>
        <v>0.63349957627739861</v>
      </c>
      <c r="O7068" s="46">
        <f t="shared" ca="1" si="893"/>
        <v>0.54546983152287054</v>
      </c>
      <c r="P7068" s="46">
        <f t="shared" ca="1" si="894"/>
        <v>0.43287657160153625</v>
      </c>
      <c r="Q7068" s="47">
        <f t="shared" ca="1" si="889"/>
        <v>0.77065635136553912</v>
      </c>
      <c r="R7068" s="47">
        <f t="shared" ca="1" si="890"/>
        <v>0.25185489375506892</v>
      </c>
      <c r="S7068" s="97">
        <f t="shared" ca="1" si="895"/>
        <v>0.3986623626389697</v>
      </c>
      <c r="V7068">
        <v>7051</v>
      </c>
      <c r="W7068" s="46">
        <v>0.91458317418936796</v>
      </c>
    </row>
    <row r="7069" spans="10:23">
      <c r="J7069">
        <v>7052</v>
      </c>
      <c r="K7069" s="93">
        <f t="shared" ca="1" si="891"/>
        <v>-1.5514789955938515</v>
      </c>
      <c r="L7069" s="93">
        <f t="shared" ca="1" si="891"/>
        <v>-0.87506269132291759</v>
      </c>
      <c r="M7069" s="93">
        <f t="shared" ca="1" si="892"/>
        <v>-1.5514789955938515</v>
      </c>
      <c r="N7069" s="101">
        <f t="shared" ca="1" si="888"/>
        <v>-1.3230373521385812</v>
      </c>
      <c r="O7069" s="46">
        <f t="shared" ca="1" si="893"/>
        <v>-0.23665028447232872</v>
      </c>
      <c r="P7069" s="46">
        <f t="shared" ca="1" si="894"/>
        <v>4.1816513603936623E-2</v>
      </c>
      <c r="Q7069" s="47">
        <f t="shared" ca="1" si="889"/>
        <v>-0.79358388062485941</v>
      </c>
      <c r="R7069" s="47">
        <f t="shared" ca="1" si="890"/>
        <v>-6.4502433373642087E-2</v>
      </c>
      <c r="S7069" s="97">
        <f t="shared" ca="1" si="895"/>
        <v>-0.1505763589229854</v>
      </c>
      <c r="V7069">
        <v>7052</v>
      </c>
      <c r="W7069" s="46">
        <v>-0.109116374161769</v>
      </c>
    </row>
    <row r="7070" spans="10:23">
      <c r="J7070">
        <v>7053</v>
      </c>
      <c r="K7070" s="93">
        <f t="shared" ca="1" si="891"/>
        <v>-2.0411249631517698</v>
      </c>
      <c r="L7070" s="93">
        <f t="shared" ca="1" si="891"/>
        <v>-0.91308042018812019</v>
      </c>
      <c r="M7070" s="93">
        <f t="shared" ca="1" si="892"/>
        <v>-2.0411249631517698</v>
      </c>
      <c r="N7070" s="101">
        <f t="shared" ca="1" si="888"/>
        <v>-1.5147997239437281</v>
      </c>
      <c r="O7070" s="46">
        <f t="shared" ca="1" si="893"/>
        <v>-0.41241823900350605</v>
      </c>
      <c r="P7070" s="46">
        <f t="shared" ca="1" si="894"/>
        <v>-4.6067463661652042E-2</v>
      </c>
      <c r="Q7070" s="47">
        <f t="shared" ca="1" si="889"/>
        <v>-1.1451197896872141</v>
      </c>
      <c r="R7070" s="47">
        <f t="shared" ca="1" si="890"/>
        <v>-9.5508968699940966E-2</v>
      </c>
      <c r="S7070" s="97">
        <f t="shared" ca="1" si="895"/>
        <v>-0.25396360385172351</v>
      </c>
      <c r="V7070">
        <v>7053</v>
      </c>
      <c r="W7070" s="46">
        <v>0.50646559479400699</v>
      </c>
    </row>
    <row r="7071" spans="10:23">
      <c r="J7071">
        <v>7054</v>
      </c>
      <c r="K7071" s="93">
        <f t="shared" ca="1" si="891"/>
        <v>1.298321181948445</v>
      </c>
      <c r="L7071" s="93">
        <f t="shared" ca="1" si="891"/>
        <v>1.0846910519755457</v>
      </c>
      <c r="M7071" s="93">
        <f t="shared" ca="1" si="892"/>
        <v>1.298321181948445</v>
      </c>
      <c r="N7071" s="101">
        <f t="shared" ca="1" si="888"/>
        <v>1.4412726126540585</v>
      </c>
      <c r="O7071" s="46">
        <f t="shared" ca="1" si="893"/>
        <v>0.78634098108924388</v>
      </c>
      <c r="P7071" s="46">
        <f t="shared" ca="1" si="894"/>
        <v>0.55331214638472292</v>
      </c>
      <c r="Q7071" s="47">
        <f t="shared" ca="1" si="889"/>
        <v>1.2523986504982858</v>
      </c>
      <c r="R7071" s="47">
        <f t="shared" ca="1" si="890"/>
        <v>0.38246572711237919</v>
      </c>
      <c r="S7071" s="97">
        <f t="shared" ca="1" si="895"/>
        <v>0.58440335410081157</v>
      </c>
      <c r="V7071">
        <v>7054</v>
      </c>
      <c r="W7071" s="46">
        <v>-0.407069068601633</v>
      </c>
    </row>
    <row r="7072" spans="10:23">
      <c r="J7072">
        <v>7055</v>
      </c>
      <c r="K7072" s="93">
        <f t="shared" ca="1" si="891"/>
        <v>-0.10703629316745478</v>
      </c>
      <c r="L7072" s="93">
        <f t="shared" ca="1" si="891"/>
        <v>-1.5085038092790155</v>
      </c>
      <c r="M7072" s="93">
        <f t="shared" ca="1" si="892"/>
        <v>-0.10703629316745478</v>
      </c>
      <c r="N7072" s="101">
        <f t="shared" ca="1" si="888"/>
        <v>-1.4642270433254196</v>
      </c>
      <c r="O7072" s="46">
        <f t="shared" ca="1" si="893"/>
        <v>0.28186055001737342</v>
      </c>
      <c r="P7072" s="46">
        <f t="shared" ca="1" si="894"/>
        <v>0.30107193084878769</v>
      </c>
      <c r="Q7072" s="47">
        <f t="shared" ca="1" si="889"/>
        <v>0.24343778835454494</v>
      </c>
      <c r="R7072" s="47">
        <f t="shared" ca="1" si="890"/>
        <v>-8.7331746060399507E-2</v>
      </c>
      <c r="S7072" s="97">
        <f t="shared" ca="1" si="895"/>
        <v>9.7264401978486958E-2</v>
      </c>
      <c r="V7072">
        <v>7055</v>
      </c>
      <c r="W7072" s="46">
        <v>-0.12654545613812701</v>
      </c>
    </row>
    <row r="7073" spans="10:23">
      <c r="J7073">
        <v>7056</v>
      </c>
      <c r="K7073" s="93">
        <f t="shared" ca="1" si="891"/>
        <v>-1.721202579348466</v>
      </c>
      <c r="L7073" s="93">
        <f t="shared" ca="1" si="891"/>
        <v>0.54057208216253694</v>
      </c>
      <c r="M7073" s="93">
        <f t="shared" ca="1" si="892"/>
        <v>-1.721202579348466</v>
      </c>
      <c r="N7073" s="101">
        <f t="shared" ca="1" si="888"/>
        <v>-3.4873729938980524E-2</v>
      </c>
      <c r="O7073" s="46">
        <f t="shared" ca="1" si="893"/>
        <v>-0.29757586974986061</v>
      </c>
      <c r="P7073" s="46">
        <f t="shared" ca="1" si="894"/>
        <v>1.1353720965170677E-2</v>
      </c>
      <c r="Q7073" s="47">
        <f t="shared" ca="1" si="889"/>
        <v>-0.91543505117992319</v>
      </c>
      <c r="R7073" s="47">
        <f t="shared" ca="1" si="890"/>
        <v>0.14378394982968146</v>
      </c>
      <c r="S7073" s="97">
        <f t="shared" ca="1" si="895"/>
        <v>-7.6895959960089577E-2</v>
      </c>
      <c r="V7073">
        <v>7056</v>
      </c>
      <c r="W7073" s="46">
        <v>-0.31793176048159899</v>
      </c>
    </row>
    <row r="7074" spans="10:23">
      <c r="J7074">
        <v>7057</v>
      </c>
      <c r="K7074" s="93">
        <f t="shared" ca="1" si="891"/>
        <v>0.21416248745161967</v>
      </c>
      <c r="L7074" s="93">
        <f t="shared" ca="1" si="891"/>
        <v>-0.71230688033636291</v>
      </c>
      <c r="M7074" s="93">
        <f t="shared" ca="1" si="892"/>
        <v>0.21416248745161967</v>
      </c>
      <c r="N7074" s="101">
        <f t="shared" ca="1" si="888"/>
        <v>-0.60721770262402952</v>
      </c>
      <c r="O7074" s="46">
        <f t="shared" ca="1" si="893"/>
        <v>0.39716110676227317</v>
      </c>
      <c r="P7074" s="46">
        <f t="shared" ca="1" si="894"/>
        <v>0.35872220922123754</v>
      </c>
      <c r="Q7074" s="47">
        <f t="shared" ca="1" si="889"/>
        <v>0.47403890184434438</v>
      </c>
      <c r="R7074" s="47">
        <f t="shared" ca="1" si="890"/>
        <v>5.1240227926378973E-2</v>
      </c>
      <c r="S7074" s="97">
        <f t="shared" ca="1" si="895"/>
        <v>0.22420066734432609</v>
      </c>
      <c r="V7074">
        <v>7057</v>
      </c>
      <c r="W7074" s="46">
        <v>0.29710890432202802</v>
      </c>
    </row>
    <row r="7075" spans="10:23">
      <c r="J7075">
        <v>7058</v>
      </c>
      <c r="K7075" s="93">
        <f t="shared" ca="1" si="891"/>
        <v>-1.0712347690225594</v>
      </c>
      <c r="L7075" s="93">
        <f t="shared" ca="1" si="891"/>
        <v>0.88671726481772872</v>
      </c>
      <c r="M7075" s="93">
        <f t="shared" ca="1" si="892"/>
        <v>-1.0712347690225594</v>
      </c>
      <c r="N7075" s="101">
        <f t="shared" ca="1" si="888"/>
        <v>0.50000504322149431</v>
      </c>
      <c r="O7075" s="46">
        <f t="shared" ca="1" si="893"/>
        <v>-6.4257267940729113E-2</v>
      </c>
      <c r="P7075" s="46">
        <f t="shared" ca="1" si="894"/>
        <v>0.12801302186973643</v>
      </c>
      <c r="Q7075" s="47">
        <f t="shared" ca="1" si="889"/>
        <v>-0.44879784756166019</v>
      </c>
      <c r="R7075" s="47">
        <f t="shared" ca="1" si="890"/>
        <v>0.23026983034507115</v>
      </c>
      <c r="S7075" s="97">
        <f t="shared" ca="1" si="895"/>
        <v>8.3006281202171017E-2</v>
      </c>
      <c r="V7075">
        <v>7058</v>
      </c>
      <c r="W7075" s="46">
        <v>0.37747926278924099</v>
      </c>
    </row>
    <row r="7076" spans="10:23">
      <c r="J7076">
        <v>7059</v>
      </c>
      <c r="K7076" s="93">
        <f t="shared" ca="1" si="891"/>
        <v>0.37595300832992484</v>
      </c>
      <c r="L7076" s="93">
        <f t="shared" ca="1" si="891"/>
        <v>0.24094187713760917</v>
      </c>
      <c r="M7076" s="93">
        <f t="shared" ca="1" si="892"/>
        <v>0.37595300832992484</v>
      </c>
      <c r="N7076" s="101">
        <f t="shared" ca="1" si="888"/>
        <v>0.34799443367926791</v>
      </c>
      <c r="O7076" s="46">
        <f t="shared" ca="1" si="893"/>
        <v>0.45523896464629565</v>
      </c>
      <c r="P7076" s="46">
        <f t="shared" ca="1" si="894"/>
        <v>0.38776113816324881</v>
      </c>
      <c r="Q7076" s="47">
        <f t="shared" ca="1" si="889"/>
        <v>0.59019461761238934</v>
      </c>
      <c r="R7076" s="47">
        <f t="shared" ca="1" si="890"/>
        <v>0.20569085642868384</v>
      </c>
      <c r="S7076" s="97">
        <f t="shared" ca="1" si="895"/>
        <v>0.33046491053748972</v>
      </c>
      <c r="V7076">
        <v>7059</v>
      </c>
      <c r="W7076" s="46">
        <v>-0.121114738089822</v>
      </c>
    </row>
    <row r="7077" spans="10:23">
      <c r="J7077">
        <v>7060</v>
      </c>
      <c r="K7077" s="93">
        <f t="shared" ca="1" si="891"/>
        <v>0.77276247196811232</v>
      </c>
      <c r="L7077" s="93">
        <f t="shared" ca="1" si="891"/>
        <v>0.98840810158452308</v>
      </c>
      <c r="M7077" s="93">
        <f t="shared" ca="1" si="892"/>
        <v>0.77276247196811232</v>
      </c>
      <c r="N7077" s="101">
        <f t="shared" ca="1" si="888"/>
        <v>1.1828489061213985</v>
      </c>
      <c r="O7077" s="46">
        <f t="shared" ca="1" si="893"/>
        <v>0.59768144836602066</v>
      </c>
      <c r="P7077" s="46">
        <f t="shared" ca="1" si="894"/>
        <v>0.45898238002311131</v>
      </c>
      <c r="Q7077" s="47">
        <f t="shared" ca="1" si="889"/>
        <v>0.87507958505183947</v>
      </c>
      <c r="R7077" s="47">
        <f t="shared" ca="1" si="890"/>
        <v>0.34068055460783808</v>
      </c>
      <c r="S7077" s="97">
        <f t="shared" ca="1" si="895"/>
        <v>0.46918100148692937</v>
      </c>
      <c r="V7077">
        <v>7060</v>
      </c>
      <c r="W7077" s="46">
        <v>0.26146536661252101</v>
      </c>
    </row>
    <row r="7078" spans="10:23">
      <c r="J7078">
        <v>7061</v>
      </c>
      <c r="K7078" s="93">
        <f t="shared" ca="1" si="891"/>
        <v>1.1600319279480444</v>
      </c>
      <c r="L7078" s="93">
        <f t="shared" ca="1" si="891"/>
        <v>-0.80984569915530413</v>
      </c>
      <c r="M7078" s="93">
        <f t="shared" ca="1" si="892"/>
        <v>1.1600319279480444</v>
      </c>
      <c r="N7078" s="101">
        <f t="shared" ca="1" si="888"/>
        <v>-0.39888491558762962</v>
      </c>
      <c r="O7078" s="46">
        <f t="shared" ca="1" si="893"/>
        <v>0.73669936057203267</v>
      </c>
      <c r="P7078" s="46">
        <f t="shared" ca="1" si="894"/>
        <v>0.52849133612611732</v>
      </c>
      <c r="Q7078" s="47">
        <f t="shared" ca="1" si="889"/>
        <v>1.1531154094638634</v>
      </c>
      <c r="R7078" s="47">
        <f t="shared" ca="1" si="890"/>
        <v>8.492607494663916E-2</v>
      </c>
      <c r="S7078" s="97">
        <f t="shared" ca="1" si="895"/>
        <v>0.41081271775933592</v>
      </c>
      <c r="V7078">
        <v>7061</v>
      </c>
      <c r="W7078" s="46">
        <v>0.19089347354217401</v>
      </c>
    </row>
    <row r="7079" spans="10:23">
      <c r="J7079">
        <v>7062</v>
      </c>
      <c r="K7079" s="93">
        <f t="shared" ca="1" si="891"/>
        <v>0.41279546174998644</v>
      </c>
      <c r="L7079" s="93">
        <f t="shared" ca="1" si="891"/>
        <v>0.73814183962308555</v>
      </c>
      <c r="M7079" s="93">
        <f t="shared" ca="1" si="892"/>
        <v>0.41279546174998644</v>
      </c>
      <c r="N7079" s="101">
        <f t="shared" ca="1" si="888"/>
        <v>0.83109808597388035</v>
      </c>
      <c r="O7079" s="46">
        <f t="shared" ca="1" si="893"/>
        <v>0.46846428070445023</v>
      </c>
      <c r="P7079" s="46">
        <f t="shared" ca="1" si="894"/>
        <v>0.3943737961923261</v>
      </c>
      <c r="Q7079" s="47">
        <f t="shared" ca="1" si="889"/>
        <v>0.6166452497286985</v>
      </c>
      <c r="R7079" s="47">
        <f t="shared" ca="1" si="890"/>
        <v>0.28380508874719995</v>
      </c>
      <c r="S7079" s="97">
        <f t="shared" ca="1" si="895"/>
        <v>0.37613468472582512</v>
      </c>
      <c r="V7079">
        <v>7062</v>
      </c>
      <c r="W7079" s="46">
        <v>-0.25188413423329398</v>
      </c>
    </row>
    <row r="7080" spans="10:23">
      <c r="J7080">
        <v>7063</v>
      </c>
      <c r="K7080" s="93">
        <f t="shared" ca="1" si="891"/>
        <v>-0.21339643167203948</v>
      </c>
      <c r="L7080" s="93">
        <f t="shared" ca="1" si="891"/>
        <v>-1.6641304548243994</v>
      </c>
      <c r="M7080" s="93">
        <f t="shared" ca="1" si="892"/>
        <v>-0.21339643167203948</v>
      </c>
      <c r="N7080" s="101">
        <f t="shared" ca="1" si="888"/>
        <v>-1.645598959687653</v>
      </c>
      <c r="O7080" s="46">
        <f t="shared" ca="1" si="893"/>
        <v>0.24368050723698997</v>
      </c>
      <c r="P7080" s="46">
        <f t="shared" ca="1" si="894"/>
        <v>0.28198190945859597</v>
      </c>
      <c r="Q7080" s="47">
        <f t="shared" ca="1" si="889"/>
        <v>0.16707770279377801</v>
      </c>
      <c r="R7080" s="47">
        <f t="shared" ca="1" si="890"/>
        <v>-0.1166582227771063</v>
      </c>
      <c r="S7080" s="97">
        <f t="shared" ca="1" si="895"/>
        <v>6.3511142229941836E-2</v>
      </c>
      <c r="V7080">
        <v>7063</v>
      </c>
      <c r="W7080" s="46">
        <v>0.43277827184626</v>
      </c>
    </row>
    <row r="7081" spans="10:23">
      <c r="J7081">
        <v>7064</v>
      </c>
      <c r="K7081" s="93">
        <f t="shared" ca="1" si="891"/>
        <v>0.23714289690275772</v>
      </c>
      <c r="L7081" s="93">
        <f t="shared" ca="1" si="891"/>
        <v>1.9496088619449594</v>
      </c>
      <c r="M7081" s="93">
        <f t="shared" ca="1" si="892"/>
        <v>0.23714289690275772</v>
      </c>
      <c r="N7081" s="101">
        <f t="shared" ca="1" si="888"/>
        <v>1.9238081467303123</v>
      </c>
      <c r="O7081" s="46">
        <f t="shared" ca="1" si="893"/>
        <v>0.40541037221351511</v>
      </c>
      <c r="P7081" s="46">
        <f t="shared" ca="1" si="894"/>
        <v>0.36284684194685857</v>
      </c>
      <c r="Q7081" s="47">
        <f t="shared" ca="1" si="889"/>
        <v>0.49053743274682826</v>
      </c>
      <c r="R7081" s="47">
        <f t="shared" ca="1" si="890"/>
        <v>0.46048809898172988</v>
      </c>
      <c r="S7081" s="97">
        <f t="shared" ca="1" si="895"/>
        <v>0.43294923559762249</v>
      </c>
      <c r="V7081">
        <v>7064</v>
      </c>
      <c r="W7081" s="46">
        <v>-0.10557160013460599</v>
      </c>
    </row>
    <row r="7082" spans="10:23">
      <c r="J7082">
        <v>7065</v>
      </c>
      <c r="K7082" s="93">
        <f t="shared" ca="1" si="891"/>
        <v>-0.99950388415022462</v>
      </c>
      <c r="L7082" s="93">
        <f t="shared" ca="1" si="891"/>
        <v>-1.6386206535567593</v>
      </c>
      <c r="M7082" s="93">
        <f t="shared" ca="1" si="892"/>
        <v>-0.99950388415022462</v>
      </c>
      <c r="N7082" s="101">
        <f t="shared" ca="1" si="888"/>
        <v>-1.8714133510961506</v>
      </c>
      <c r="O7082" s="46">
        <f t="shared" ca="1" si="893"/>
        <v>-3.8508070058832278E-2</v>
      </c>
      <c r="P7082" s="46">
        <f t="shared" ca="1" si="894"/>
        <v>0.14088762081068484</v>
      </c>
      <c r="Q7082" s="47">
        <f t="shared" ca="1" si="889"/>
        <v>-0.39729945179786652</v>
      </c>
      <c r="R7082" s="47">
        <f t="shared" ca="1" si="890"/>
        <v>-0.15317071393209075</v>
      </c>
      <c r="S7082" s="97">
        <f t="shared" ca="1" si="895"/>
        <v>-9.5839391995461515E-2</v>
      </c>
      <c r="V7082">
        <v>7065</v>
      </c>
      <c r="W7082" s="46">
        <v>0.143351153310188</v>
      </c>
    </row>
    <row r="7083" spans="10:23">
      <c r="J7083">
        <v>7066</v>
      </c>
      <c r="K7083" s="93">
        <f t="shared" ca="1" si="891"/>
        <v>0.60011347099768197</v>
      </c>
      <c r="L7083" s="93">
        <f t="shared" ca="1" si="891"/>
        <v>0.41029413194453052</v>
      </c>
      <c r="M7083" s="93">
        <f t="shared" ca="1" si="892"/>
        <v>0.60011347099768197</v>
      </c>
      <c r="N7083" s="101">
        <f t="shared" ca="1" si="888"/>
        <v>0.57984251520156693</v>
      </c>
      <c r="O7083" s="46">
        <f t="shared" ca="1" si="893"/>
        <v>0.53570572761461011</v>
      </c>
      <c r="P7083" s="46">
        <f t="shared" ca="1" si="894"/>
        <v>0.42799451964740604</v>
      </c>
      <c r="Q7083" s="47">
        <f t="shared" ca="1" si="889"/>
        <v>0.75112814354901825</v>
      </c>
      <c r="R7083" s="47">
        <f t="shared" ca="1" si="890"/>
        <v>0.24317894996019512</v>
      </c>
      <c r="S7083" s="97">
        <f t="shared" ca="1" si="895"/>
        <v>0.38944233878740264</v>
      </c>
      <c r="V7083">
        <v>7066</v>
      </c>
      <c r="W7083" s="46">
        <v>0.79960630264411203</v>
      </c>
    </row>
    <row r="7084" spans="10:23">
      <c r="J7084">
        <v>7067</v>
      </c>
      <c r="K7084" s="93">
        <f t="shared" ca="1" si="891"/>
        <v>0.37318908111411836</v>
      </c>
      <c r="L7084" s="93">
        <f t="shared" ca="1" si="891"/>
        <v>0.61964185371183789</v>
      </c>
      <c r="M7084" s="93">
        <f t="shared" ca="1" si="892"/>
        <v>0.37318908111411836</v>
      </c>
      <c r="N7084" s="101">
        <f t="shared" ca="1" si="888"/>
        <v>0.70615452397485701</v>
      </c>
      <c r="O7084" s="46">
        <f t="shared" ca="1" si="893"/>
        <v>0.45424679915248323</v>
      </c>
      <c r="P7084" s="46">
        <f t="shared" ca="1" si="894"/>
        <v>0.3872650554163426</v>
      </c>
      <c r="Q7084" s="47">
        <f t="shared" ca="1" si="889"/>
        <v>0.58821028662476449</v>
      </c>
      <c r="R7084" s="47">
        <f t="shared" ca="1" si="890"/>
        <v>0.2636026531366682</v>
      </c>
      <c r="S7084" s="97">
        <f t="shared" ca="1" si="895"/>
        <v>0.35892472614457571</v>
      </c>
      <c r="V7084">
        <v>7067</v>
      </c>
      <c r="W7084" s="46">
        <v>0.24006391731806201</v>
      </c>
    </row>
    <row r="7085" spans="10:23">
      <c r="J7085">
        <v>7068</v>
      </c>
      <c r="K7085" s="93">
        <f t="shared" ca="1" si="891"/>
        <v>1.0699690558370065</v>
      </c>
      <c r="L7085" s="93">
        <f t="shared" ca="1" si="891"/>
        <v>0.42279588822220571</v>
      </c>
      <c r="M7085" s="93">
        <f t="shared" ca="1" si="892"/>
        <v>1.0699690558370065</v>
      </c>
      <c r="N7085" s="101">
        <f t="shared" ca="1" si="888"/>
        <v>0.74111983669190939</v>
      </c>
      <c r="O7085" s="46">
        <f t="shared" ca="1" si="893"/>
        <v>0.70436953890697906</v>
      </c>
      <c r="P7085" s="46">
        <f t="shared" ca="1" si="894"/>
        <v>0.51232642529359051</v>
      </c>
      <c r="Q7085" s="47">
        <f t="shared" ca="1" si="889"/>
        <v>1.0884557661337562</v>
      </c>
      <c r="R7085" s="47">
        <f t="shared" ca="1" si="890"/>
        <v>0.26925628160272619</v>
      </c>
      <c r="S7085" s="97">
        <f t="shared" ca="1" si="895"/>
        <v>0.48681291025485263</v>
      </c>
      <c r="V7085">
        <v>7068</v>
      </c>
      <c r="W7085" s="46">
        <v>0.162136879996721</v>
      </c>
    </row>
    <row r="7086" spans="10:23">
      <c r="J7086">
        <v>7069</v>
      </c>
      <c r="K7086" s="93">
        <f t="shared" ca="1" si="891"/>
        <v>-4.6838604532957247E-2</v>
      </c>
      <c r="L7086" s="93">
        <f t="shared" ca="1" si="891"/>
        <v>-1.5578867801123888</v>
      </c>
      <c r="M7086" s="93">
        <f t="shared" ca="1" si="892"/>
        <v>-4.6838604532957247E-2</v>
      </c>
      <c r="N7086" s="101">
        <f t="shared" ca="1" si="888"/>
        <v>-1.4919019923171801</v>
      </c>
      <c r="O7086" s="46">
        <f t="shared" ca="1" si="893"/>
        <v>0.30346968253318196</v>
      </c>
      <c r="P7086" s="46">
        <f t="shared" ca="1" si="894"/>
        <v>0.31187649710669196</v>
      </c>
      <c r="Q7086" s="47">
        <f t="shared" ca="1" si="889"/>
        <v>0.28665605338616196</v>
      </c>
      <c r="R7086" s="47">
        <f t="shared" ca="1" si="890"/>
        <v>-9.1806577464959294E-2</v>
      </c>
      <c r="S7086" s="97">
        <f t="shared" ca="1" si="895"/>
        <v>0.10583155253411133</v>
      </c>
      <c r="V7086">
        <v>7069</v>
      </c>
      <c r="W7086" s="46">
        <v>1.97893543409453</v>
      </c>
    </row>
    <row r="7087" spans="10:23">
      <c r="J7087">
        <v>7070</v>
      </c>
      <c r="K7087" s="93">
        <f t="shared" ca="1" si="891"/>
        <v>-2.2311025347373867</v>
      </c>
      <c r="L7087" s="93">
        <f t="shared" ca="1" si="891"/>
        <v>2.1162565930355628</v>
      </c>
      <c r="M7087" s="93">
        <f t="shared" ca="1" si="892"/>
        <v>-2.2311025347373867</v>
      </c>
      <c r="N7087" s="101">
        <f t="shared" ca="1" si="888"/>
        <v>1.2968466399835012</v>
      </c>
      <c r="O7087" s="46">
        <f t="shared" ca="1" si="893"/>
        <v>-0.48061438760234942</v>
      </c>
      <c r="P7087" s="46">
        <f t="shared" ca="1" si="894"/>
        <v>-8.016553796107373E-2</v>
      </c>
      <c r="Q7087" s="47">
        <f t="shared" ca="1" si="889"/>
        <v>-1.2815120868849008</v>
      </c>
      <c r="R7087" s="47">
        <f t="shared" ca="1" si="890"/>
        <v>0.35911313201517714</v>
      </c>
      <c r="S7087" s="97">
        <f t="shared" ca="1" si="895"/>
        <v>-6.0750627793586143E-2</v>
      </c>
      <c r="V7087">
        <v>7070</v>
      </c>
      <c r="W7087" s="46">
        <v>-0.164361482051335</v>
      </c>
    </row>
    <row r="7088" spans="10:23">
      <c r="J7088">
        <v>7071</v>
      </c>
      <c r="K7088" s="93">
        <f t="shared" ca="1" si="891"/>
        <v>-0.50301252884760006</v>
      </c>
      <c r="L7088" s="93">
        <f t="shared" ca="1" si="891"/>
        <v>-0.66922814869814229</v>
      </c>
      <c r="M7088" s="93">
        <f t="shared" ca="1" si="892"/>
        <v>-0.50301252884760006</v>
      </c>
      <c r="N7088" s="101">
        <f t="shared" ca="1" si="888"/>
        <v>-0.79445322540481622</v>
      </c>
      <c r="O7088" s="46">
        <f t="shared" ca="1" si="893"/>
        <v>0.13971716969795553</v>
      </c>
      <c r="P7088" s="46">
        <f t="shared" ca="1" si="894"/>
        <v>0.23000024068907876</v>
      </c>
      <c r="Q7088" s="47">
        <f t="shared" ca="1" si="889"/>
        <v>-4.0848972284290908E-2</v>
      </c>
      <c r="R7088" s="47">
        <f t="shared" ca="1" si="890"/>
        <v>2.0965650089285914E-2</v>
      </c>
      <c r="S7088" s="97">
        <f t="shared" ca="1" si="895"/>
        <v>8.0341409893620722E-2</v>
      </c>
      <c r="V7088">
        <v>7071</v>
      </c>
      <c r="W7088" s="46">
        <v>0.25488820848352201</v>
      </c>
    </row>
    <row r="7089" spans="10:23">
      <c r="J7089">
        <v>7072</v>
      </c>
      <c r="K7089" s="93">
        <f t="shared" ca="1" si="891"/>
        <v>-6.7332031092964276E-2</v>
      </c>
      <c r="L7089" s="93">
        <f t="shared" ca="1" si="891"/>
        <v>0.17763529761147534</v>
      </c>
      <c r="M7089" s="93">
        <f t="shared" ca="1" si="892"/>
        <v>-6.7332031092964276E-2</v>
      </c>
      <c r="N7089" s="101">
        <f t="shared" ca="1" si="888"/>
        <v>0.14699994290443691</v>
      </c>
      <c r="O7089" s="46">
        <f t="shared" ca="1" si="893"/>
        <v>0.29611316801769938</v>
      </c>
      <c r="P7089" s="46">
        <f t="shared" ca="1" si="894"/>
        <v>0.30819823984895067</v>
      </c>
      <c r="Q7089" s="47">
        <f t="shared" ca="1" si="889"/>
        <v>0.27194302435519679</v>
      </c>
      <c r="R7089" s="47">
        <f t="shared" ca="1" si="890"/>
        <v>0.1731915568010497</v>
      </c>
      <c r="S7089" s="97">
        <f t="shared" ca="1" si="895"/>
        <v>0.23465236240937454</v>
      </c>
      <c r="V7089">
        <v>7072</v>
      </c>
      <c r="W7089" s="46">
        <v>0.31603310288953601</v>
      </c>
    </row>
    <row r="7090" spans="10:23">
      <c r="J7090">
        <v>7073</v>
      </c>
      <c r="K7090" s="93">
        <f t="shared" ca="1" si="891"/>
        <v>0.51062174443882391</v>
      </c>
      <c r="L7090" s="93">
        <f t="shared" ca="1" si="891"/>
        <v>-0.50364865921290503</v>
      </c>
      <c r="M7090" s="93">
        <f t="shared" ca="1" si="892"/>
        <v>0.51062174443882391</v>
      </c>
      <c r="N7090" s="101">
        <f t="shared" ca="1" si="888"/>
        <v>-0.31511165672446795</v>
      </c>
      <c r="O7090" s="46">
        <f t="shared" ca="1" si="893"/>
        <v>0.50358092976696256</v>
      </c>
      <c r="P7090" s="46">
        <f t="shared" ca="1" si="894"/>
        <v>0.41193212072358226</v>
      </c>
      <c r="Q7090" s="47">
        <f t="shared" ca="1" si="889"/>
        <v>0.68687854785372315</v>
      </c>
      <c r="R7090" s="47">
        <f t="shared" ca="1" si="890"/>
        <v>9.8471581741784484E-2</v>
      </c>
      <c r="S7090" s="97">
        <f t="shared" ca="1" si="895"/>
        <v>0.30102625575437353</v>
      </c>
      <c r="V7090">
        <v>7073</v>
      </c>
      <c r="W7090" s="46">
        <v>0.513199929957731</v>
      </c>
    </row>
    <row r="7091" spans="10:23">
      <c r="J7091">
        <v>7074</v>
      </c>
      <c r="K7091" s="93">
        <f t="shared" ca="1" si="891"/>
        <v>1.2723636262499338</v>
      </c>
      <c r="L7091" s="93">
        <f t="shared" ca="1" si="891"/>
        <v>-0.50310449750835817</v>
      </c>
      <c r="M7091" s="93">
        <f t="shared" ca="1" si="892"/>
        <v>1.2723636262499338</v>
      </c>
      <c r="N7091" s="101">
        <f t="shared" ca="1" si="888"/>
        <v>-7.2344739116604773E-2</v>
      </c>
      <c r="O7091" s="46">
        <f t="shared" ca="1" si="893"/>
        <v>0.77702301102096849</v>
      </c>
      <c r="P7091" s="46">
        <f t="shared" ca="1" si="894"/>
        <v>0.54865316135058517</v>
      </c>
      <c r="Q7091" s="47">
        <f t="shared" ca="1" si="889"/>
        <v>1.233762710361735</v>
      </c>
      <c r="R7091" s="47">
        <f t="shared" ca="1" si="890"/>
        <v>0.13772516906450274</v>
      </c>
      <c r="S7091" s="97">
        <f t="shared" ca="1" si="895"/>
        <v>0.4573740900427356</v>
      </c>
      <c r="V7091">
        <v>7074</v>
      </c>
      <c r="W7091" s="46">
        <v>0.22226134293595801</v>
      </c>
    </row>
    <row r="7092" spans="10:23">
      <c r="J7092">
        <v>7075</v>
      </c>
      <c r="K7092" s="93">
        <f t="shared" ca="1" si="891"/>
        <v>0.11990792340553139</v>
      </c>
      <c r="L7092" s="93">
        <f t="shared" ca="1" si="891"/>
        <v>-1.1525630655291788</v>
      </c>
      <c r="M7092" s="93">
        <f t="shared" ca="1" si="892"/>
        <v>0.11990792340553139</v>
      </c>
      <c r="N7092" s="101">
        <f t="shared" ca="1" si="888"/>
        <v>-1.0545922561364367</v>
      </c>
      <c r="O7092" s="46">
        <f t="shared" ca="1" si="893"/>
        <v>0.36332659565573749</v>
      </c>
      <c r="P7092" s="46">
        <f t="shared" ca="1" si="894"/>
        <v>0.34180495366796976</v>
      </c>
      <c r="Q7092" s="47">
        <f t="shared" ca="1" si="889"/>
        <v>0.40636987963127302</v>
      </c>
      <c r="R7092" s="47">
        <f t="shared" ca="1" si="890"/>
        <v>-2.1096877455613006E-2</v>
      </c>
      <c r="S7092" s="97">
        <f t="shared" ca="1" si="895"/>
        <v>0.17111485910006224</v>
      </c>
      <c r="V7092">
        <v>7075</v>
      </c>
      <c r="W7092" s="46">
        <v>-6.02910565093163E-2</v>
      </c>
    </row>
    <row r="7093" spans="10:23">
      <c r="J7093">
        <v>7076</v>
      </c>
      <c r="K7093" s="93">
        <f t="shared" ca="1" si="891"/>
        <v>-0.84061769831809485</v>
      </c>
      <c r="L7093" s="93">
        <f t="shared" ca="1" si="891"/>
        <v>0.56439119964704554</v>
      </c>
      <c r="M7093" s="93">
        <f t="shared" ca="1" si="892"/>
        <v>-0.84061769831809485</v>
      </c>
      <c r="N7093" s="101">
        <f t="shared" ca="1" si="888"/>
        <v>0.26775452178000742</v>
      </c>
      <c r="O7093" s="46">
        <f t="shared" ca="1" si="893"/>
        <v>1.8527220206619732E-2</v>
      </c>
      <c r="P7093" s="46">
        <f t="shared" ca="1" si="894"/>
        <v>0.16940526594341085</v>
      </c>
      <c r="Q7093" s="47">
        <f t="shared" ca="1" si="889"/>
        <v>-0.2832288712669625</v>
      </c>
      <c r="R7093" s="47">
        <f t="shared" ca="1" si="890"/>
        <v>0.19271666530107517</v>
      </c>
      <c r="S7093" s="97">
        <f t="shared" ca="1" si="895"/>
        <v>0.10562194275384745</v>
      </c>
      <c r="V7093">
        <v>7076</v>
      </c>
      <c r="W7093" s="46">
        <v>0.40820439548824999</v>
      </c>
    </row>
    <row r="7094" spans="10:23">
      <c r="J7094">
        <v>7077</v>
      </c>
      <c r="K7094" s="93">
        <f t="shared" ca="1" si="891"/>
        <v>0.80869426834533253</v>
      </c>
      <c r="L7094" s="93">
        <f t="shared" ca="1" si="891"/>
        <v>-9.9262964072532281E-2</v>
      </c>
      <c r="M7094" s="93">
        <f t="shared" ca="1" si="892"/>
        <v>0.80869426834533253</v>
      </c>
      <c r="N7094" s="101">
        <f t="shared" ca="1" si="888"/>
        <v>0.16307337182770215</v>
      </c>
      <c r="O7094" s="46">
        <f t="shared" ca="1" si="893"/>
        <v>0.61057986634616612</v>
      </c>
      <c r="P7094" s="46">
        <f t="shared" ca="1" si="894"/>
        <v>0.46543158901318404</v>
      </c>
      <c r="Q7094" s="47">
        <f t="shared" ca="1" si="889"/>
        <v>0.90087642101213028</v>
      </c>
      <c r="R7094" s="47">
        <f t="shared" ca="1" si="890"/>
        <v>0.17579050954152994</v>
      </c>
      <c r="S7094" s="97">
        <f t="shared" ca="1" si="895"/>
        <v>0.39318518794384805</v>
      </c>
      <c r="V7094">
        <v>7077</v>
      </c>
      <c r="W7094" s="46">
        <v>0.54883753518290501</v>
      </c>
    </row>
    <row r="7095" spans="10:23">
      <c r="J7095">
        <v>7078</v>
      </c>
      <c r="K7095" s="93">
        <f t="shared" ca="1" si="891"/>
        <v>1.6068537116330304</v>
      </c>
      <c r="L7095" s="93">
        <f t="shared" ca="1" si="891"/>
        <v>0.32213215185027044</v>
      </c>
      <c r="M7095" s="93">
        <f t="shared" ca="1" si="892"/>
        <v>1.6068537116330304</v>
      </c>
      <c r="N7095" s="101">
        <f t="shared" ca="1" si="888"/>
        <v>0.81642360538773484</v>
      </c>
      <c r="O7095" s="46">
        <f t="shared" ca="1" si="893"/>
        <v>0.89709474042164283</v>
      </c>
      <c r="P7095" s="46">
        <f t="shared" ca="1" si="894"/>
        <v>0.60868902605092234</v>
      </c>
      <c r="Q7095" s="47">
        <f t="shared" ca="1" si="889"/>
        <v>1.4739061691630837</v>
      </c>
      <c r="R7095" s="47">
        <f t="shared" ca="1" si="890"/>
        <v>0.2814323354462982</v>
      </c>
      <c r="S7095" s="97">
        <f t="shared" ca="1" si="895"/>
        <v>0.58926353793397057</v>
      </c>
      <c r="V7095">
        <v>7078</v>
      </c>
      <c r="W7095" s="46">
        <v>1.3042493494728099E-2</v>
      </c>
    </row>
    <row r="7096" spans="10:23">
      <c r="J7096">
        <v>7079</v>
      </c>
      <c r="K7096" s="93">
        <f t="shared" ca="1" si="891"/>
        <v>1.349971077566692</v>
      </c>
      <c r="L7096" s="93">
        <f t="shared" ca="1" si="891"/>
        <v>-0.80017624812306465</v>
      </c>
      <c r="M7096" s="93">
        <f t="shared" ca="1" si="892"/>
        <v>1.349971077566692</v>
      </c>
      <c r="N7096" s="101">
        <f t="shared" ca="1" si="888"/>
        <v>-0.32931256102350409</v>
      </c>
      <c r="O7096" s="46">
        <f t="shared" ca="1" si="893"/>
        <v>0.80488171685767274</v>
      </c>
      <c r="P7096" s="46">
        <f t="shared" ca="1" si="894"/>
        <v>0.56258251426893735</v>
      </c>
      <c r="Q7096" s="47">
        <f t="shared" ca="1" si="889"/>
        <v>1.2894801220351435</v>
      </c>
      <c r="R7096" s="47">
        <f t="shared" ca="1" si="890"/>
        <v>9.6175402169804275E-2</v>
      </c>
      <c r="S7096" s="97">
        <f t="shared" ca="1" si="895"/>
        <v>0.45052855951373849</v>
      </c>
      <c r="V7096">
        <v>7079</v>
      </c>
      <c r="W7096" s="46">
        <v>0.54369925819668097</v>
      </c>
    </row>
    <row r="7097" spans="10:23">
      <c r="J7097">
        <v>7080</v>
      </c>
      <c r="K7097" s="93">
        <f t="shared" ca="1" si="891"/>
        <v>-1.3575254476676804</v>
      </c>
      <c r="L7097" s="93">
        <f t="shared" ca="1" si="891"/>
        <v>0.60839716410945166</v>
      </c>
      <c r="M7097" s="93">
        <f t="shared" ca="1" si="892"/>
        <v>-1.3575254476676804</v>
      </c>
      <c r="N7097" s="101">
        <f t="shared" ca="1" si="888"/>
        <v>0.14508757646118492</v>
      </c>
      <c r="O7097" s="46">
        <f t="shared" ca="1" si="893"/>
        <v>-0.1670268817451015</v>
      </c>
      <c r="P7097" s="46">
        <f t="shared" ca="1" si="894"/>
        <v>7.6628214967550234E-2</v>
      </c>
      <c r="Q7097" s="47">
        <f t="shared" ca="1" si="889"/>
        <v>-0.65433707517040496</v>
      </c>
      <c r="R7097" s="47">
        <f t="shared" ca="1" si="890"/>
        <v>0.17288234150963805</v>
      </c>
      <c r="S7097" s="97">
        <f t="shared" ca="1" si="895"/>
        <v>2.9277298822682762E-3</v>
      </c>
      <c r="V7097">
        <v>7080</v>
      </c>
      <c r="W7097" s="46">
        <v>-0.10654350046082101</v>
      </c>
    </row>
    <row r="7098" spans="10:23">
      <c r="J7098">
        <v>7081</v>
      </c>
      <c r="K7098" s="93">
        <f t="shared" ca="1" si="891"/>
        <v>0.77234054245203143</v>
      </c>
      <c r="L7098" s="93">
        <f t="shared" ca="1" si="891"/>
        <v>0.37903694758567835</v>
      </c>
      <c r="M7098" s="93">
        <f t="shared" ca="1" si="892"/>
        <v>0.77234054245203143</v>
      </c>
      <c r="N7098" s="101">
        <f t="shared" ca="1" si="888"/>
        <v>0.60498017660024173</v>
      </c>
      <c r="O7098" s="46">
        <f t="shared" ca="1" si="893"/>
        <v>0.59752998855033446</v>
      </c>
      <c r="P7098" s="46">
        <f t="shared" ca="1" si="894"/>
        <v>0.45890665011526821</v>
      </c>
      <c r="Q7098" s="47">
        <f t="shared" ca="1" si="889"/>
        <v>0.87477666542046684</v>
      </c>
      <c r="R7098" s="47">
        <f t="shared" ca="1" si="890"/>
        <v>0.24724352101676583</v>
      </c>
      <c r="S7098" s="97">
        <f t="shared" ca="1" si="895"/>
        <v>0.42238675478355014</v>
      </c>
      <c r="V7098">
        <v>7081</v>
      </c>
      <c r="W7098" s="46">
        <v>0.76822431185068496</v>
      </c>
    </row>
    <row r="7099" spans="10:23">
      <c r="J7099">
        <v>7082</v>
      </c>
      <c r="K7099" s="93">
        <f t="shared" ca="1" si="891"/>
        <v>-0.68314470346934386</v>
      </c>
      <c r="L7099" s="93">
        <f t="shared" ca="1" si="891"/>
        <v>9.4047169063527544E-2</v>
      </c>
      <c r="M7099" s="93">
        <f t="shared" ca="1" si="892"/>
        <v>-0.68314470346934386</v>
      </c>
      <c r="N7099" s="101">
        <f t="shared" ca="1" si="888"/>
        <v>-0.12809080122690492</v>
      </c>
      <c r="O7099" s="46">
        <f t="shared" ca="1" si="893"/>
        <v>7.5055218050673445E-2</v>
      </c>
      <c r="P7099" s="46">
        <f t="shared" ca="1" si="894"/>
        <v>0.1976692648654377</v>
      </c>
      <c r="Q7099" s="47">
        <f t="shared" ca="1" si="889"/>
        <v>-0.17017287557885508</v>
      </c>
      <c r="R7099" s="47">
        <f t="shared" ca="1" si="890"/>
        <v>0.12871144949139784</v>
      </c>
      <c r="S7099" s="97">
        <f t="shared" ca="1" si="895"/>
        <v>0.10188333377103564</v>
      </c>
      <c r="V7099">
        <v>7082</v>
      </c>
      <c r="W7099" s="46">
        <v>0.600909596727767</v>
      </c>
    </row>
    <row r="7100" spans="10:23">
      <c r="J7100">
        <v>7083</v>
      </c>
      <c r="K7100" s="93">
        <f t="shared" ca="1" si="891"/>
        <v>0.14929898334818428</v>
      </c>
      <c r="L7100" s="93">
        <f t="shared" ca="1" si="891"/>
        <v>-0.800267907166064</v>
      </c>
      <c r="M7100" s="93">
        <f t="shared" ca="1" si="892"/>
        <v>0.14929898334818428</v>
      </c>
      <c r="N7100" s="101">
        <f t="shared" ca="1" si="888"/>
        <v>-0.7112401228046531</v>
      </c>
      <c r="O7100" s="46">
        <f t="shared" ca="1" si="893"/>
        <v>0.37387708893027316</v>
      </c>
      <c r="P7100" s="46">
        <f t="shared" ca="1" si="894"/>
        <v>0.34708020030523756</v>
      </c>
      <c r="Q7100" s="47">
        <f t="shared" ca="1" si="889"/>
        <v>0.42747086618034436</v>
      </c>
      <c r="R7100" s="47">
        <f t="shared" ca="1" si="890"/>
        <v>3.4420583823650777E-2</v>
      </c>
      <c r="S7100" s="97">
        <f t="shared" ca="1" si="895"/>
        <v>0.20414883637696196</v>
      </c>
      <c r="V7100">
        <v>7083</v>
      </c>
      <c r="W7100" s="46">
        <v>0.74772307921907299</v>
      </c>
    </row>
    <row r="7101" spans="10:23">
      <c r="J7101">
        <v>7084</v>
      </c>
      <c r="K7101" s="93">
        <f t="shared" ca="1" si="891"/>
        <v>-0.46107942613084374</v>
      </c>
      <c r="L7101" s="93">
        <f t="shared" ca="1" si="891"/>
        <v>-1.1479898326661151</v>
      </c>
      <c r="M7101" s="93">
        <f t="shared" ca="1" si="892"/>
        <v>-0.46107942613084374</v>
      </c>
      <c r="N7101" s="101">
        <f t="shared" ca="1" si="888"/>
        <v>-1.2350234617455291</v>
      </c>
      <c r="O7101" s="46">
        <f t="shared" ca="1" si="893"/>
        <v>0.15476987344721738</v>
      </c>
      <c r="P7101" s="46">
        <f t="shared" ca="1" si="894"/>
        <v>0.23752659256370967</v>
      </c>
      <c r="Q7101" s="47">
        <f t="shared" ca="1" si="889"/>
        <v>-1.0743564785767212E-2</v>
      </c>
      <c r="R7101" s="47">
        <f t="shared" ca="1" si="890"/>
        <v>-5.0271248308564997E-2</v>
      </c>
      <c r="S7101" s="97">
        <f t="shared" ca="1" si="895"/>
        <v>5.224931256932619E-2</v>
      </c>
      <c r="V7101">
        <v>7084</v>
      </c>
      <c r="W7101" s="46">
        <v>0.56743168244584197</v>
      </c>
    </row>
    <row r="7102" spans="10:23">
      <c r="J7102">
        <v>7085</v>
      </c>
      <c r="K7102" s="93">
        <f t="shared" ca="1" si="891"/>
        <v>0.26450974679593914</v>
      </c>
      <c r="L7102" s="93">
        <f t="shared" ca="1" si="891"/>
        <v>-0.18711123450751954</v>
      </c>
      <c r="M7102" s="93">
        <f t="shared" ca="1" si="892"/>
        <v>0.26450974679593914</v>
      </c>
      <c r="N7102" s="101">
        <f t="shared" ca="1" si="888"/>
        <v>-9.3276982364288552E-2</v>
      </c>
      <c r="O7102" s="46">
        <f t="shared" ca="1" si="893"/>
        <v>0.41523423587500291</v>
      </c>
      <c r="P7102" s="46">
        <f t="shared" ca="1" si="894"/>
        <v>0.36775877377760247</v>
      </c>
      <c r="Q7102" s="47">
        <f t="shared" ca="1" si="889"/>
        <v>0.51018516006980386</v>
      </c>
      <c r="R7102" s="47">
        <f t="shared" ca="1" si="890"/>
        <v>0.13434058253895911</v>
      </c>
      <c r="S7102" s="97">
        <f t="shared" ca="1" si="895"/>
        <v>0.27478740920698103</v>
      </c>
      <c r="V7102">
        <v>7085</v>
      </c>
      <c r="W7102" s="46">
        <v>0.267369020569722</v>
      </c>
    </row>
    <row r="7103" spans="10:23">
      <c r="J7103">
        <v>7086</v>
      </c>
      <c r="K7103" s="93">
        <f t="shared" ca="1" si="891"/>
        <v>0.18919338557734328</v>
      </c>
      <c r="L7103" s="93">
        <f t="shared" ca="1" si="891"/>
        <v>-0.9299643455441664</v>
      </c>
      <c r="M7103" s="93">
        <f t="shared" ca="1" si="892"/>
        <v>0.18919338557734328</v>
      </c>
      <c r="N7103" s="101">
        <f t="shared" ca="1" si="888"/>
        <v>-0.82151582071332441</v>
      </c>
      <c r="O7103" s="46">
        <f t="shared" ca="1" si="893"/>
        <v>0.38819796144156138</v>
      </c>
      <c r="P7103" s="46">
        <f t="shared" ca="1" si="894"/>
        <v>0.35424063656088167</v>
      </c>
      <c r="Q7103" s="47">
        <f t="shared" ca="1" si="889"/>
        <v>0.45611261120292079</v>
      </c>
      <c r="R7103" s="47">
        <f t="shared" ca="1" si="890"/>
        <v>1.658983167634287E-2</v>
      </c>
      <c r="S7103" s="97">
        <f t="shared" ca="1" si="895"/>
        <v>0.20239389655895212</v>
      </c>
      <c r="V7103">
        <v>7086</v>
      </c>
      <c r="W7103" s="46">
        <v>0.29553832923753298</v>
      </c>
    </row>
    <row r="7104" spans="10:23">
      <c r="J7104">
        <v>7087</v>
      </c>
      <c r="K7104" s="93">
        <f t="shared" ca="1" si="891"/>
        <v>0.6371727449242599</v>
      </c>
      <c r="L7104" s="93">
        <f t="shared" ca="1" si="891"/>
        <v>0.15876039320573529</v>
      </c>
      <c r="M7104" s="93">
        <f t="shared" ca="1" si="892"/>
        <v>0.6371727449242599</v>
      </c>
      <c r="N7104" s="101">
        <f t="shared" ca="1" si="888"/>
        <v>0.35315328672497559</v>
      </c>
      <c r="O7104" s="46">
        <f t="shared" ca="1" si="893"/>
        <v>0.54900887561554756</v>
      </c>
      <c r="P7104" s="46">
        <f t="shared" ca="1" si="894"/>
        <v>0.43464609364787476</v>
      </c>
      <c r="Q7104" s="47">
        <f t="shared" ca="1" si="889"/>
        <v>0.77773443955089316</v>
      </c>
      <c r="R7104" s="47">
        <f t="shared" ca="1" si="890"/>
        <v>0.20652500422159631</v>
      </c>
      <c r="S7104" s="97">
        <f t="shared" ca="1" si="895"/>
        <v>0.37776693991857191</v>
      </c>
      <c r="V7104">
        <v>7087</v>
      </c>
      <c r="W7104" s="46">
        <v>0.212128924335695</v>
      </c>
    </row>
    <row r="7105" spans="10:23">
      <c r="J7105">
        <v>7088</v>
      </c>
      <c r="K7105" s="93">
        <f t="shared" ca="1" si="891"/>
        <v>1.08648525703708</v>
      </c>
      <c r="L7105" s="93">
        <f t="shared" ca="1" si="891"/>
        <v>2.472327057000216</v>
      </c>
      <c r="M7105" s="93">
        <f t="shared" ca="1" si="892"/>
        <v>1.08648525703708</v>
      </c>
      <c r="N7105" s="101">
        <f t="shared" ca="1" si="888"/>
        <v>2.6894984039660561</v>
      </c>
      <c r="O7105" s="46">
        <f t="shared" ca="1" si="893"/>
        <v>0.71029835093425042</v>
      </c>
      <c r="P7105" s="46">
        <f t="shared" ca="1" si="894"/>
        <v>0.51529083130722619</v>
      </c>
      <c r="Q7105" s="47">
        <f t="shared" ca="1" si="889"/>
        <v>1.1003133901882989</v>
      </c>
      <c r="R7105" s="47">
        <f t="shared" ca="1" si="890"/>
        <v>0.58429446300661281</v>
      </c>
      <c r="S7105" s="97">
        <f t="shared" ca="1" si="895"/>
        <v>0.64729640697043167</v>
      </c>
      <c r="V7105">
        <v>7088</v>
      </c>
      <c r="W7105" s="46">
        <v>0.61296621510367499</v>
      </c>
    </row>
    <row r="7106" spans="10:23">
      <c r="J7106">
        <v>7089</v>
      </c>
      <c r="K7106" s="93">
        <f t="shared" ca="1" si="891"/>
        <v>-2.8837766389129298</v>
      </c>
      <c r="L7106" s="93">
        <f t="shared" ca="1" si="891"/>
        <v>-0.40168948093801071</v>
      </c>
      <c r="M7106" s="93">
        <f t="shared" ca="1" si="892"/>
        <v>-2.8837766389129298</v>
      </c>
      <c r="N7106" s="101">
        <f t="shared" ca="1" si="888"/>
        <v>-1.2979407084717196</v>
      </c>
      <c r="O7106" s="46">
        <f t="shared" ca="1" si="893"/>
        <v>-0.71490446628625914</v>
      </c>
      <c r="P7106" s="46">
        <f t="shared" ca="1" si="894"/>
        <v>-0.19731057730302859</v>
      </c>
      <c r="Q7106" s="47">
        <f t="shared" ca="1" si="889"/>
        <v>-1.7500922442527203</v>
      </c>
      <c r="R7106" s="47">
        <f t="shared" ca="1" si="890"/>
        <v>-6.0444494576249758E-2</v>
      </c>
      <c r="S7106" s="97">
        <f t="shared" ca="1" si="895"/>
        <v>-0.38767448043125446</v>
      </c>
      <c r="V7106">
        <v>7089</v>
      </c>
      <c r="W7106" s="46">
        <v>0.50674208542278698</v>
      </c>
    </row>
    <row r="7107" spans="10:23">
      <c r="J7107">
        <v>7090</v>
      </c>
      <c r="K7107" s="93">
        <f t="shared" ca="1" si="891"/>
        <v>0.62536364377702303</v>
      </c>
      <c r="L7107" s="93">
        <f t="shared" ca="1" si="891"/>
        <v>-0.54737348496800453</v>
      </c>
      <c r="M7107" s="93">
        <f t="shared" ca="1" si="892"/>
        <v>0.62536364377702303</v>
      </c>
      <c r="N7107" s="101">
        <f t="shared" ca="1" si="888"/>
        <v>-0.3200759308633267</v>
      </c>
      <c r="O7107" s="46">
        <f t="shared" ca="1" si="893"/>
        <v>0.54476976880975914</v>
      </c>
      <c r="P7107" s="46">
        <f t="shared" ca="1" si="894"/>
        <v>0.43252654024498055</v>
      </c>
      <c r="Q7107" s="47">
        <f t="shared" ca="1" si="889"/>
        <v>0.76925622593931631</v>
      </c>
      <c r="R7107" s="47">
        <f t="shared" ca="1" si="890"/>
        <v>9.7668895896761865E-2</v>
      </c>
      <c r="S7107" s="97">
        <f t="shared" ca="1" si="895"/>
        <v>0.3212193323532605</v>
      </c>
      <c r="V7107">
        <v>7090</v>
      </c>
      <c r="W7107" s="46">
        <v>0.370229044243017</v>
      </c>
    </row>
    <row r="7108" spans="10:23">
      <c r="J7108">
        <v>7091</v>
      </c>
      <c r="K7108" s="93">
        <f t="shared" ca="1" si="891"/>
        <v>-0.35059174982230007</v>
      </c>
      <c r="L7108" s="93">
        <f t="shared" ca="1" si="891"/>
        <v>-0.452720132898006</v>
      </c>
      <c r="M7108" s="93">
        <f t="shared" ca="1" si="892"/>
        <v>-0.35059174982230007</v>
      </c>
      <c r="N7108" s="101">
        <f t="shared" ca="1" si="888"/>
        <v>-0.54071238843803071</v>
      </c>
      <c r="O7108" s="46">
        <f t="shared" ca="1" si="893"/>
        <v>0.19443157629450653</v>
      </c>
      <c r="P7108" s="46">
        <f t="shared" ca="1" si="894"/>
        <v>0.25735744398735427</v>
      </c>
      <c r="Q7108" s="47">
        <f t="shared" ca="1" si="889"/>
        <v>6.8579840908811085E-2</v>
      </c>
      <c r="R7108" s="47">
        <f t="shared" ca="1" si="890"/>
        <v>6.1993637754820766E-2</v>
      </c>
      <c r="S7108" s="97">
        <f t="shared" ca="1" si="895"/>
        <v>0.12821260702466364</v>
      </c>
      <c r="V7108">
        <v>7091</v>
      </c>
      <c r="W7108" s="46">
        <v>2.4986422399807902</v>
      </c>
    </row>
    <row r="7109" spans="10:23">
      <c r="J7109">
        <v>7092</v>
      </c>
      <c r="K7109" s="93">
        <f t="shared" ca="1" si="891"/>
        <v>-0.72891344467211183</v>
      </c>
      <c r="L7109" s="93">
        <f t="shared" ca="1" si="891"/>
        <v>0.13193884848473283</v>
      </c>
      <c r="M7109" s="93">
        <f t="shared" ca="1" si="892"/>
        <v>-0.72891344467211183</v>
      </c>
      <c r="N7109" s="101">
        <f t="shared" ca="1" si="888"/>
        <v>-0.10672182345670689</v>
      </c>
      <c r="O7109" s="46">
        <f t="shared" ca="1" si="893"/>
        <v>5.8625637178600254E-2</v>
      </c>
      <c r="P7109" s="46">
        <f t="shared" ca="1" si="894"/>
        <v>0.18945447442940111</v>
      </c>
      <c r="Q7109" s="47">
        <f t="shared" ca="1" si="889"/>
        <v>-0.20303203732300146</v>
      </c>
      <c r="R7109" s="47">
        <f t="shared" ca="1" si="890"/>
        <v>0.13216665270922096</v>
      </c>
      <c r="S7109" s="97">
        <f t="shared" ca="1" si="895"/>
        <v>9.5396144943910605E-2</v>
      </c>
      <c r="V7109">
        <v>7092</v>
      </c>
      <c r="W7109" s="46">
        <v>-2.9250326624225598E-2</v>
      </c>
    </row>
    <row r="7110" spans="10:23">
      <c r="J7110">
        <v>7093</v>
      </c>
      <c r="K7110" s="93">
        <f t="shared" ca="1" si="891"/>
        <v>0.94041097589321321</v>
      </c>
      <c r="L7110" s="93">
        <f t="shared" ca="1" si="891"/>
        <v>-2.0131217969952124</v>
      </c>
      <c r="M7110" s="93">
        <f t="shared" ca="1" si="892"/>
        <v>0.94041097589321321</v>
      </c>
      <c r="N7110" s="101">
        <f t="shared" ca="1" si="888"/>
        <v>-1.6095351443379138</v>
      </c>
      <c r="O7110" s="46">
        <f t="shared" ca="1" si="893"/>
        <v>0.65786214333241289</v>
      </c>
      <c r="P7110" s="46">
        <f t="shared" ca="1" si="894"/>
        <v>0.48907272750630743</v>
      </c>
      <c r="Q7110" s="47">
        <f t="shared" ca="1" si="889"/>
        <v>0.99544097498462381</v>
      </c>
      <c r="R7110" s="47">
        <f t="shared" ca="1" si="890"/>
        <v>-0.11082697468543667</v>
      </c>
      <c r="S7110" s="97">
        <f t="shared" ca="1" si="895"/>
        <v>0.27351758432348811</v>
      </c>
      <c r="V7110">
        <v>7093</v>
      </c>
      <c r="W7110" s="46">
        <v>0.46514118690370598</v>
      </c>
    </row>
    <row r="7111" spans="10:23">
      <c r="J7111">
        <v>7094</v>
      </c>
      <c r="K7111" s="93">
        <f t="shared" ca="1" si="891"/>
        <v>-0.22084842370291816</v>
      </c>
      <c r="L7111" s="93">
        <f t="shared" ca="1" si="891"/>
        <v>0.66028705435735058</v>
      </c>
      <c r="M7111" s="93">
        <f t="shared" ca="1" si="892"/>
        <v>-0.22084842370291816</v>
      </c>
      <c r="N7111" s="101">
        <f t="shared" ca="1" si="888"/>
        <v>0.5557723024434833</v>
      </c>
      <c r="O7111" s="46">
        <f t="shared" ca="1" si="893"/>
        <v>0.24100546959094782</v>
      </c>
      <c r="P7111" s="46">
        <f t="shared" ca="1" si="894"/>
        <v>0.28064439063557489</v>
      </c>
      <c r="Q7111" s="47">
        <f t="shared" ca="1" si="889"/>
        <v>0.16172762750169364</v>
      </c>
      <c r="R7111" s="47">
        <f t="shared" ca="1" si="890"/>
        <v>0.23928697733193927</v>
      </c>
      <c r="S7111" s="97">
        <f t="shared" ca="1" si="895"/>
        <v>0.24014622346144354</v>
      </c>
      <c r="V7111">
        <v>7094</v>
      </c>
      <c r="W7111" s="46">
        <v>0.44010758477256401</v>
      </c>
    </row>
    <row r="7112" spans="10:23">
      <c r="J7112">
        <v>7095</v>
      </c>
      <c r="K7112" s="93">
        <f t="shared" ca="1" si="891"/>
        <v>-1.1773161720769287</v>
      </c>
      <c r="L7112" s="93">
        <f t="shared" ca="1" si="891"/>
        <v>-1.979609162635293</v>
      </c>
      <c r="M7112" s="93">
        <f t="shared" ca="1" si="892"/>
        <v>-1.1773161720769287</v>
      </c>
      <c r="N7112" s="101">
        <f t="shared" ca="1" si="888"/>
        <v>-2.2512471204509596</v>
      </c>
      <c r="O7112" s="46">
        <f t="shared" ca="1" si="893"/>
        <v>-0.10233725320366982</v>
      </c>
      <c r="P7112" s="46">
        <f t="shared" ca="1" si="894"/>
        <v>0.10897302923826607</v>
      </c>
      <c r="Q7112" s="47">
        <f t="shared" ca="1" si="889"/>
        <v>-0.52495781808754161</v>
      </c>
      <c r="R7112" s="47">
        <f t="shared" ca="1" si="890"/>
        <v>-0.21458698176793239</v>
      </c>
      <c r="S7112" s="97">
        <f t="shared" ca="1" si="895"/>
        <v>-0.15846211748580111</v>
      </c>
      <c r="V7112">
        <v>7095</v>
      </c>
      <c r="W7112" s="46">
        <v>-0.35572941780571499</v>
      </c>
    </row>
    <row r="7113" spans="10:23">
      <c r="J7113">
        <v>7096</v>
      </c>
      <c r="K7113" s="93">
        <f t="shared" ca="1" si="891"/>
        <v>2.2841079352659168</v>
      </c>
      <c r="L7113" s="93">
        <f t="shared" ca="1" si="891"/>
        <v>-1.7337817693339315</v>
      </c>
      <c r="M7113" s="93">
        <f t="shared" ca="1" si="892"/>
        <v>2.2841079352659168</v>
      </c>
      <c r="N7113" s="101">
        <f t="shared" ca="1" si="888"/>
        <v>-0.91737178325783686</v>
      </c>
      <c r="O7113" s="46">
        <f t="shared" ca="1" si="893"/>
        <v>1.1402083316133691</v>
      </c>
      <c r="P7113" s="46">
        <f t="shared" ca="1" si="894"/>
        <v>0.73024582164678553</v>
      </c>
      <c r="Q7113" s="47">
        <f t="shared" ca="1" si="889"/>
        <v>1.9601333515465362</v>
      </c>
      <c r="R7113" s="47">
        <f t="shared" ca="1" si="890"/>
        <v>1.0906424407566839E-3</v>
      </c>
      <c r="S7113" s="97">
        <f t="shared" ca="1" si="895"/>
        <v>0.57064948702706286</v>
      </c>
      <c r="V7113">
        <v>7096</v>
      </c>
      <c r="W7113" s="46">
        <v>8.5604444660735801E-2</v>
      </c>
    </row>
    <row r="7114" spans="10:23">
      <c r="J7114">
        <v>7097</v>
      </c>
      <c r="K7114" s="93">
        <f t="shared" ca="1" si="891"/>
        <v>-1.2313922817506608</v>
      </c>
      <c r="L7114" s="93">
        <f t="shared" ca="1" si="891"/>
        <v>1.6111736743676319</v>
      </c>
      <c r="M7114" s="93">
        <f t="shared" ca="1" si="892"/>
        <v>-1.2313922817506608</v>
      </c>
      <c r="N7114" s="101">
        <f t="shared" ca="1" si="888"/>
        <v>1.1359163037263929</v>
      </c>
      <c r="O7114" s="46">
        <f t="shared" ca="1" si="893"/>
        <v>-0.1217489257510011</v>
      </c>
      <c r="P7114" s="46">
        <f t="shared" ca="1" si="894"/>
        <v>9.9267192964600431E-2</v>
      </c>
      <c r="Q7114" s="47">
        <f t="shared" ca="1" si="889"/>
        <v>-0.56378116318220417</v>
      </c>
      <c r="R7114" s="47">
        <f t="shared" ca="1" si="890"/>
        <v>0.33309190527889387</v>
      </c>
      <c r="S7114" s="97">
        <f t="shared" ca="1" si="895"/>
        <v>0.10567148976394639</v>
      </c>
      <c r="V7114">
        <v>7097</v>
      </c>
      <c r="W7114" s="46">
        <v>-0.131473855663471</v>
      </c>
    </row>
    <row r="7115" spans="10:23">
      <c r="J7115">
        <v>7098</v>
      </c>
      <c r="K7115" s="93">
        <f t="shared" ca="1" si="891"/>
        <v>0.43053196078956202</v>
      </c>
      <c r="L7115" s="93">
        <f t="shared" ca="1" si="891"/>
        <v>1.0139733784312901E-2</v>
      </c>
      <c r="M7115" s="93">
        <f t="shared" ca="1" si="892"/>
        <v>0.43053196078956202</v>
      </c>
      <c r="N7115" s="101">
        <f t="shared" ca="1" si="888"/>
        <v>0.14653213305519891</v>
      </c>
      <c r="O7115" s="46">
        <f t="shared" ca="1" si="893"/>
        <v>0.47483114240307467</v>
      </c>
      <c r="P7115" s="46">
        <f t="shared" ca="1" si="894"/>
        <v>0.39755722704163832</v>
      </c>
      <c r="Q7115" s="47">
        <f t="shared" ca="1" si="889"/>
        <v>0.62937897312594737</v>
      </c>
      <c r="R7115" s="47">
        <f t="shared" ca="1" si="890"/>
        <v>0.17311591546182425</v>
      </c>
      <c r="S7115" s="97">
        <f t="shared" ca="1" si="895"/>
        <v>0.32397352893244946</v>
      </c>
      <c r="V7115">
        <v>7098</v>
      </c>
      <c r="W7115" s="46">
        <v>-0.25710199108761</v>
      </c>
    </row>
    <row r="7116" spans="10:23">
      <c r="J7116">
        <v>7099</v>
      </c>
      <c r="K7116" s="93">
        <f t="shared" ca="1" si="891"/>
        <v>-0.81505979571940157</v>
      </c>
      <c r="L7116" s="93">
        <f t="shared" ca="1" si="891"/>
        <v>0.80448108881185842</v>
      </c>
      <c r="M7116" s="93">
        <f t="shared" ca="1" si="892"/>
        <v>-0.81505979571940157</v>
      </c>
      <c r="N7116" s="101">
        <f t="shared" ca="1" si="888"/>
        <v>0.50350769573242027</v>
      </c>
      <c r="O7116" s="46">
        <f t="shared" ca="1" si="893"/>
        <v>2.7701727012596877E-2</v>
      </c>
      <c r="P7116" s="46">
        <f t="shared" ca="1" si="894"/>
        <v>0.17399251934639942</v>
      </c>
      <c r="Q7116" s="47">
        <f t="shared" ca="1" si="889"/>
        <v>-0.26487985765500821</v>
      </c>
      <c r="R7116" s="47">
        <f t="shared" ca="1" si="890"/>
        <v>0.23083618295008654</v>
      </c>
      <c r="S7116" s="97">
        <f t="shared" ca="1" si="895"/>
        <v>0.12926895498134172</v>
      </c>
      <c r="V7116">
        <v>7099</v>
      </c>
      <c r="W7116" s="46">
        <v>0.22209487995539701</v>
      </c>
    </row>
    <row r="7117" spans="10:23">
      <c r="J7117">
        <v>7100</v>
      </c>
      <c r="K7117" s="93">
        <f t="shared" ca="1" si="891"/>
        <v>2.6026760077024979E-3</v>
      </c>
      <c r="L7117" s="93">
        <f t="shared" ca="1" si="891"/>
        <v>0.12444850119843781</v>
      </c>
      <c r="M7117" s="93">
        <f t="shared" ca="1" si="892"/>
        <v>2.6026760077024979E-3</v>
      </c>
      <c r="N7117" s="101">
        <f t="shared" ca="1" si="888"/>
        <v>0.11881524113863584</v>
      </c>
      <c r="O7117" s="46">
        <f t="shared" ca="1" si="893"/>
        <v>0.32121759291295227</v>
      </c>
      <c r="P7117" s="46">
        <f t="shared" ca="1" si="894"/>
        <v>0.32075045229657712</v>
      </c>
      <c r="Q7117" s="47">
        <f t="shared" ca="1" si="889"/>
        <v>0.32215187414570262</v>
      </c>
      <c r="R7117" s="47">
        <f t="shared" ca="1" si="890"/>
        <v>0.16863430220132822</v>
      </c>
      <c r="S7117" s="97">
        <f t="shared" ca="1" si="895"/>
        <v>0.24492594755714026</v>
      </c>
      <c r="V7117">
        <v>7100</v>
      </c>
      <c r="W7117" s="46">
        <v>0.85933747527843596</v>
      </c>
    </row>
    <row r="7118" spans="10:23">
      <c r="J7118">
        <v>7101</v>
      </c>
      <c r="K7118" s="93">
        <f t="shared" ca="1" si="891"/>
        <v>-0.83334622120301094</v>
      </c>
      <c r="L7118" s="93">
        <f t="shared" ca="1" si="891"/>
        <v>1.0983751043469441</v>
      </c>
      <c r="M7118" s="93">
        <f t="shared" ca="1" si="892"/>
        <v>-0.83334622120301094</v>
      </c>
      <c r="N7118" s="101">
        <f t="shared" ca="1" si="888"/>
        <v>0.77632817743414839</v>
      </c>
      <c r="O7118" s="46">
        <f t="shared" ca="1" si="893"/>
        <v>2.1137458508617812E-2</v>
      </c>
      <c r="P7118" s="46">
        <f t="shared" ca="1" si="894"/>
        <v>0.17071038509440989</v>
      </c>
      <c r="Q7118" s="47">
        <f t="shared" ca="1" si="889"/>
        <v>-0.27800839466296634</v>
      </c>
      <c r="R7118" s="47">
        <f t="shared" ca="1" si="890"/>
        <v>0.27494920587524135</v>
      </c>
      <c r="S7118" s="97">
        <f t="shared" ca="1" si="895"/>
        <v>0.14804333219192958</v>
      </c>
      <c r="V7118">
        <v>7101</v>
      </c>
      <c r="W7118" s="46">
        <v>-0.14104389731919301</v>
      </c>
    </row>
    <row r="7119" spans="10:23">
      <c r="J7119">
        <v>7102</v>
      </c>
      <c r="K7119" s="93">
        <f t="shared" ca="1" si="891"/>
        <v>-0.97544311495048686</v>
      </c>
      <c r="L7119" s="93">
        <f t="shared" ca="1" si="891"/>
        <v>-1.1573974479655684</v>
      </c>
      <c r="M7119" s="93">
        <f t="shared" ca="1" si="892"/>
        <v>-0.97544311495048686</v>
      </c>
      <c r="N7119" s="101">
        <f t="shared" ca="1" si="888"/>
        <v>-1.4075218557362026</v>
      </c>
      <c r="O7119" s="46">
        <f t="shared" ca="1" si="893"/>
        <v>-2.987098843886693E-2</v>
      </c>
      <c r="P7119" s="46">
        <f t="shared" ca="1" si="894"/>
        <v>0.14520616162066752</v>
      </c>
      <c r="Q7119" s="47">
        <f t="shared" ca="1" si="889"/>
        <v>-0.38002528855793583</v>
      </c>
      <c r="R7119" s="47">
        <f t="shared" ca="1" si="890"/>
        <v>-7.8162943100682086E-2</v>
      </c>
      <c r="S7119" s="97">
        <f t="shared" ca="1" si="895"/>
        <v>-5.4016965769774508E-2</v>
      </c>
      <c r="V7119">
        <v>7102</v>
      </c>
      <c r="W7119" s="46">
        <v>0.25356084416487201</v>
      </c>
    </row>
    <row r="7120" spans="10:23">
      <c r="J7120">
        <v>7103</v>
      </c>
      <c r="K7120" s="93">
        <f t="shared" ca="1" si="891"/>
        <v>-0.8022899486485644</v>
      </c>
      <c r="L7120" s="93">
        <f t="shared" ca="1" si="891"/>
        <v>-5.208140700094227E-2</v>
      </c>
      <c r="M7120" s="93">
        <f t="shared" ca="1" si="892"/>
        <v>-0.8022899486485644</v>
      </c>
      <c r="N7120" s="101">
        <f t="shared" ca="1" si="888"/>
        <v>-0.30452370833285886</v>
      </c>
      <c r="O7120" s="46">
        <f t="shared" ca="1" si="893"/>
        <v>3.228571227548277E-2</v>
      </c>
      <c r="P7120" s="46">
        <f t="shared" ca="1" si="894"/>
        <v>0.17628451197784237</v>
      </c>
      <c r="Q7120" s="47">
        <f t="shared" ca="1" si="889"/>
        <v>-0.25571188712923643</v>
      </c>
      <c r="R7120" s="47">
        <f t="shared" ca="1" si="890"/>
        <v>0.10018357347794764</v>
      </c>
      <c r="S7120" s="97">
        <f t="shared" ca="1" si="895"/>
        <v>6.6234642876715211E-2</v>
      </c>
      <c r="V7120">
        <v>7103</v>
      </c>
      <c r="W7120" s="46">
        <v>0.352081581437239</v>
      </c>
    </row>
    <row r="7121" spans="10:23">
      <c r="J7121">
        <v>7104</v>
      </c>
      <c r="K7121" s="93">
        <f t="shared" ca="1" si="891"/>
        <v>0.54610803343760006</v>
      </c>
      <c r="L7121" s="93">
        <f t="shared" ca="1" si="891"/>
        <v>-0.76401401512115941</v>
      </c>
      <c r="M7121" s="93">
        <f t="shared" ca="1" si="892"/>
        <v>0.54610803343760006</v>
      </c>
      <c r="N7121" s="101">
        <f t="shared" ca="1" si="888"/>
        <v>-0.55067423745867439</v>
      </c>
      <c r="O7121" s="46">
        <f t="shared" ca="1" si="893"/>
        <v>0.51631942419861399</v>
      </c>
      <c r="P7121" s="46">
        <f t="shared" ca="1" si="894"/>
        <v>0.41830136793940798</v>
      </c>
      <c r="Q7121" s="47">
        <f t="shared" ca="1" si="889"/>
        <v>0.71235553671702589</v>
      </c>
      <c r="R7121" s="47">
        <f t="shared" ca="1" si="890"/>
        <v>6.0382881584743225E-2</v>
      </c>
      <c r="S7121" s="97">
        <f t="shared" ca="1" si="895"/>
        <v>0.28835115289167862</v>
      </c>
      <c r="V7121">
        <v>7104</v>
      </c>
      <c r="W7121" s="46">
        <v>-0.59039103303403895</v>
      </c>
    </row>
    <row r="7122" spans="10:23">
      <c r="J7122">
        <v>7105</v>
      </c>
      <c r="K7122" s="93">
        <f t="shared" ca="1" si="891"/>
        <v>3.7898471496150905E-3</v>
      </c>
      <c r="L7122" s="93">
        <f t="shared" ca="1" si="891"/>
        <v>0.34204587577844481</v>
      </c>
      <c r="M7122" s="93">
        <f t="shared" ca="1" si="892"/>
        <v>3.7898471496150905E-3</v>
      </c>
      <c r="N7122" s="101">
        <f t="shared" ref="N7122:N7185" ca="1" si="896">$N$2*K7122+SQRT(1-$N$2^2)*L7122</f>
        <v>0.3254932008262521</v>
      </c>
      <c r="O7122" s="46">
        <f t="shared" ca="1" si="893"/>
        <v>0.32164375111115645</v>
      </c>
      <c r="P7122" s="46">
        <f t="shared" ca="1" si="894"/>
        <v>0.32096353139567924</v>
      </c>
      <c r="Q7122" s="47">
        <f t="shared" ref="Q7122:Q7185" ca="1" si="897">$K$2+K7122*$S$3</f>
        <v>0.32300419054211094</v>
      </c>
      <c r="R7122" s="47">
        <f t="shared" ref="R7122:R7185" ca="1" si="898">$L$2+$L$3*N7122</f>
        <v>0.20205257606755417</v>
      </c>
      <c r="S7122" s="97">
        <f t="shared" ca="1" si="895"/>
        <v>0.26184816358935531</v>
      </c>
      <c r="V7122">
        <v>7105</v>
      </c>
      <c r="W7122" s="46">
        <v>0.97269243313637099</v>
      </c>
    </row>
    <row r="7123" spans="10:23">
      <c r="J7123">
        <v>7106</v>
      </c>
      <c r="K7123" s="93">
        <f t="shared" ref="K7123:L7186" ca="1" si="899">_xlfn.NORM.S.INV(RAND())</f>
        <v>0.6895633797783266</v>
      </c>
      <c r="L7123" s="93">
        <f t="shared" ca="1" si="899"/>
        <v>-8.3555572342350684E-2</v>
      </c>
      <c r="M7123" s="93">
        <f t="shared" ref="M7123:M7186" ca="1" si="900">K7123</f>
        <v>0.6895633797783266</v>
      </c>
      <c r="N7123" s="101">
        <f t="shared" ca="1" si="896"/>
        <v>0.14007899075584679</v>
      </c>
      <c r="O7123" s="46">
        <f t="shared" ref="O7123:O7186" ca="1" si="901">$K$2+K7123*$K$3</f>
        <v>0.56781551415648446</v>
      </c>
      <c r="P7123" s="46">
        <f t="shared" ref="P7123:P7186" ca="1" si="902">$K$2+K7123*$R$3</f>
        <v>0.44404941291834321</v>
      </c>
      <c r="Q7123" s="47">
        <f t="shared" ca="1" si="897"/>
        <v>0.81534771663276695</v>
      </c>
      <c r="R7123" s="47">
        <f t="shared" ca="1" si="898"/>
        <v>0.17207249081710924</v>
      </c>
      <c r="S7123" s="97">
        <f t="shared" ref="S7123:S7186" ca="1" si="903">AVERAGE(R7123,O7123)</f>
        <v>0.36994400248679682</v>
      </c>
      <c r="V7123">
        <v>7106</v>
      </c>
      <c r="W7123" s="46">
        <v>0.17887272409850899</v>
      </c>
    </row>
    <row r="7124" spans="10:23">
      <c r="J7124">
        <v>7107</v>
      </c>
      <c r="K7124" s="93">
        <f t="shared" ca="1" si="899"/>
        <v>0.87210186998515016</v>
      </c>
      <c r="L7124" s="93">
        <f t="shared" ca="1" si="899"/>
        <v>-0.49292269898180086</v>
      </c>
      <c r="M7124" s="93">
        <f t="shared" ca="1" si="900"/>
        <v>0.87210186998515016</v>
      </c>
      <c r="N7124" s="101">
        <f t="shared" ca="1" si="896"/>
        <v>-0.18998376492060504</v>
      </c>
      <c r="O7124" s="46">
        <f t="shared" ca="1" si="901"/>
        <v>0.63334125963925025</v>
      </c>
      <c r="P7124" s="46">
        <f t="shared" ca="1" si="902"/>
        <v>0.47681228565972611</v>
      </c>
      <c r="Q7124" s="47">
        <f t="shared" ca="1" si="897"/>
        <v>0.94639920759829854</v>
      </c>
      <c r="R7124" s="47">
        <f t="shared" ca="1" si="898"/>
        <v>0.11870382209738509</v>
      </c>
      <c r="S7124" s="97">
        <f t="shared" ca="1" si="903"/>
        <v>0.37602254086831766</v>
      </c>
      <c r="V7124">
        <v>7107</v>
      </c>
      <c r="W7124" s="46">
        <v>0.41459327179636102</v>
      </c>
    </row>
    <row r="7125" spans="10:23">
      <c r="J7125">
        <v>7108</v>
      </c>
      <c r="K7125" s="93">
        <f t="shared" ca="1" si="899"/>
        <v>-0.35198312712663288</v>
      </c>
      <c r="L7125" s="93">
        <f t="shared" ca="1" si="899"/>
        <v>1.2423803288762822</v>
      </c>
      <c r="M7125" s="93">
        <f t="shared" ca="1" si="900"/>
        <v>-0.35198312712663288</v>
      </c>
      <c r="N7125" s="101">
        <f t="shared" ca="1" si="896"/>
        <v>1.0659413724540523</v>
      </c>
      <c r="O7125" s="46">
        <f t="shared" ca="1" si="901"/>
        <v>0.1939321143179617</v>
      </c>
      <c r="P7125" s="46">
        <f t="shared" ca="1" si="902"/>
        <v>0.25710771299908186</v>
      </c>
      <c r="Q7125" s="47">
        <f t="shared" ca="1" si="897"/>
        <v>6.7580916955721437E-2</v>
      </c>
      <c r="R7125" s="47">
        <f t="shared" ca="1" si="898"/>
        <v>0.3217774844254857</v>
      </c>
      <c r="S7125" s="97">
        <f t="shared" ca="1" si="903"/>
        <v>0.25785479937172373</v>
      </c>
      <c r="V7125">
        <v>7108</v>
      </c>
      <c r="W7125" s="46">
        <v>-0.40737969661510798</v>
      </c>
    </row>
    <row r="7126" spans="10:23">
      <c r="J7126">
        <v>7109</v>
      </c>
      <c r="K7126" s="93">
        <f t="shared" ca="1" si="899"/>
        <v>0.13572036832879389</v>
      </c>
      <c r="L7126" s="93">
        <f t="shared" ca="1" si="899"/>
        <v>0.73318875484583279</v>
      </c>
      <c r="M7126" s="93">
        <f t="shared" ca="1" si="900"/>
        <v>0.13572036832879389</v>
      </c>
      <c r="N7126" s="101">
        <f t="shared" ca="1" si="896"/>
        <v>0.73828605406152548</v>
      </c>
      <c r="O7126" s="46">
        <f t="shared" ca="1" si="901"/>
        <v>0.36900278066377601</v>
      </c>
      <c r="P7126" s="46">
        <f t="shared" ca="1" si="902"/>
        <v>0.34464304617198899</v>
      </c>
      <c r="Q7126" s="47">
        <f t="shared" ca="1" si="897"/>
        <v>0.41772224964735</v>
      </c>
      <c r="R7126" s="47">
        <f t="shared" ca="1" si="898"/>
        <v>0.26879808023397522</v>
      </c>
      <c r="S7126" s="97">
        <f t="shared" ca="1" si="903"/>
        <v>0.31890043044887562</v>
      </c>
      <c r="V7126">
        <v>7109</v>
      </c>
      <c r="W7126" s="46">
        <v>0.47607981929465798</v>
      </c>
    </row>
    <row r="7127" spans="10:23">
      <c r="J7127">
        <v>7110</v>
      </c>
      <c r="K7127" s="93">
        <f t="shared" ca="1" si="899"/>
        <v>-0.21522637360195387</v>
      </c>
      <c r="L7127" s="93">
        <f t="shared" ca="1" si="899"/>
        <v>0.23560026494630762</v>
      </c>
      <c r="M7127" s="93">
        <f t="shared" ca="1" si="900"/>
        <v>-0.21522637360195387</v>
      </c>
      <c r="N7127" s="101">
        <f t="shared" ca="1" si="896"/>
        <v>0.15492183521474218</v>
      </c>
      <c r="O7127" s="46">
        <f t="shared" ca="1" si="901"/>
        <v>0.24302361394828167</v>
      </c>
      <c r="P7127" s="46">
        <f t="shared" ca="1" si="902"/>
        <v>0.28165346281424181</v>
      </c>
      <c r="Q7127" s="47">
        <f t="shared" ca="1" si="897"/>
        <v>0.16576391621636138</v>
      </c>
      <c r="R7127" s="47">
        <f t="shared" ca="1" si="898"/>
        <v>0.17447246729176999</v>
      </c>
      <c r="S7127" s="97">
        <f t="shared" ca="1" si="903"/>
        <v>0.20874804062002583</v>
      </c>
      <c r="V7127">
        <v>7110</v>
      </c>
      <c r="W7127" s="46">
        <v>0.338192141584717</v>
      </c>
    </row>
    <row r="7128" spans="10:23">
      <c r="J7128">
        <v>7111</v>
      </c>
      <c r="K7128" s="93">
        <f t="shared" ca="1" si="899"/>
        <v>6.7402229156383761E-2</v>
      </c>
      <c r="L7128" s="93">
        <f t="shared" ca="1" si="899"/>
        <v>-8.342589469449159E-2</v>
      </c>
      <c r="M7128" s="93">
        <f t="shared" ca="1" si="900"/>
        <v>6.7402229156383761E-2</v>
      </c>
      <c r="N7128" s="101">
        <f t="shared" ca="1" si="896"/>
        <v>-5.765926727117493E-2</v>
      </c>
      <c r="O7128" s="46">
        <f t="shared" ca="1" si="901"/>
        <v>0.34447865430447855</v>
      </c>
      <c r="P7128" s="46">
        <f t="shared" ca="1" si="902"/>
        <v>0.33238098299234026</v>
      </c>
      <c r="Q7128" s="47">
        <f t="shared" ca="1" si="897"/>
        <v>0.36867399692875519</v>
      </c>
      <c r="R7128" s="47">
        <f t="shared" ca="1" si="898"/>
        <v>0.14009969956948298</v>
      </c>
      <c r="S7128" s="97">
        <f t="shared" ca="1" si="903"/>
        <v>0.24228917693698077</v>
      </c>
      <c r="V7128">
        <v>7111</v>
      </c>
      <c r="W7128" s="46">
        <v>-8.1078527590132607E-3</v>
      </c>
    </row>
    <row r="7129" spans="10:23">
      <c r="J7129">
        <v>7112</v>
      </c>
      <c r="K7129" s="93">
        <f t="shared" ca="1" si="899"/>
        <v>-0.27542045553836153</v>
      </c>
      <c r="L7129" s="93">
        <f t="shared" ca="1" si="899"/>
        <v>1.7966586671762024</v>
      </c>
      <c r="M7129" s="93">
        <f t="shared" ca="1" si="900"/>
        <v>-0.27542045553836153</v>
      </c>
      <c r="N7129" s="101">
        <f t="shared" ca="1" si="896"/>
        <v>1.615791993712884</v>
      </c>
      <c r="O7129" s="46">
        <f t="shared" ca="1" si="901"/>
        <v>0.22141577612698279</v>
      </c>
      <c r="P7129" s="46">
        <f t="shared" ca="1" si="902"/>
        <v>0.27084954390359239</v>
      </c>
      <c r="Q7129" s="47">
        <f t="shared" ca="1" si="897"/>
        <v>0.12254824057376362</v>
      </c>
      <c r="R7129" s="47">
        <f t="shared" ca="1" si="898"/>
        <v>0.41068420033517988</v>
      </c>
      <c r="S7129" s="97">
        <f t="shared" ca="1" si="903"/>
        <v>0.31604998823108132</v>
      </c>
      <c r="V7129">
        <v>7112</v>
      </c>
      <c r="W7129" s="46">
        <v>-0.21851824977566001</v>
      </c>
    </row>
    <row r="7130" spans="10:23">
      <c r="J7130">
        <v>7113</v>
      </c>
      <c r="K7130" s="93">
        <f t="shared" ca="1" si="899"/>
        <v>0.49040767321701223</v>
      </c>
      <c r="L7130" s="93">
        <f t="shared" ca="1" si="899"/>
        <v>-1.5941631370841285</v>
      </c>
      <c r="M7130" s="93">
        <f t="shared" ca="1" si="900"/>
        <v>0.49040767321701223</v>
      </c>
      <c r="N7130" s="101">
        <f t="shared" ca="1" si="896"/>
        <v>-1.3554386277870609</v>
      </c>
      <c r="O7130" s="46">
        <f t="shared" ca="1" si="901"/>
        <v>0.49632469528978362</v>
      </c>
      <c r="P7130" s="46">
        <f t="shared" ca="1" si="902"/>
        <v>0.40830400348499279</v>
      </c>
      <c r="Q7130" s="47">
        <f t="shared" ca="1" si="897"/>
        <v>0.67236607889936528</v>
      </c>
      <c r="R7130" s="47">
        <f t="shared" ca="1" si="898"/>
        <v>-6.9741476302421557E-2</v>
      </c>
      <c r="S7130" s="97">
        <f t="shared" ca="1" si="903"/>
        <v>0.21329160949368103</v>
      </c>
      <c r="V7130">
        <v>7113</v>
      </c>
      <c r="W7130" s="46">
        <v>0.81273388175502104</v>
      </c>
    </row>
    <row r="7131" spans="10:23">
      <c r="J7131">
        <v>7114</v>
      </c>
      <c r="K7131" s="93">
        <f t="shared" ca="1" si="899"/>
        <v>0.65709897728449218</v>
      </c>
      <c r="L7131" s="93">
        <f t="shared" ca="1" si="899"/>
        <v>0.33377109666035421</v>
      </c>
      <c r="M7131" s="93">
        <f t="shared" ca="1" si="900"/>
        <v>0.65709897728449218</v>
      </c>
      <c r="N7131" s="101">
        <f t="shared" ca="1" si="896"/>
        <v>0.52541498133036812</v>
      </c>
      <c r="O7131" s="46">
        <f t="shared" ca="1" si="901"/>
        <v>0.5561617847285113</v>
      </c>
      <c r="P7131" s="46">
        <f t="shared" ca="1" si="902"/>
        <v>0.43822254820435663</v>
      </c>
      <c r="Q7131" s="47">
        <f t="shared" ca="1" si="897"/>
        <v>0.79204025777682063</v>
      </c>
      <c r="R7131" s="47">
        <f t="shared" ca="1" si="898"/>
        <v>0.2343784265007989</v>
      </c>
      <c r="S7131" s="97">
        <f t="shared" ca="1" si="903"/>
        <v>0.39527010561465509</v>
      </c>
      <c r="V7131">
        <v>7114</v>
      </c>
      <c r="W7131" s="46">
        <v>-0.35982142989174798</v>
      </c>
    </row>
    <row r="7132" spans="10:23">
      <c r="J7132">
        <v>7115</v>
      </c>
      <c r="K7132" s="93">
        <f t="shared" ca="1" si="899"/>
        <v>-1.0528227978682412</v>
      </c>
      <c r="L7132" s="93">
        <f t="shared" ca="1" si="899"/>
        <v>0.14990333793976865</v>
      </c>
      <c r="M7132" s="93">
        <f t="shared" ca="1" si="900"/>
        <v>-1.0528227978682412</v>
      </c>
      <c r="N7132" s="101">
        <f t="shared" ca="1" si="896"/>
        <v>-0.19270043379593987</v>
      </c>
      <c r="O7132" s="46">
        <f t="shared" ca="1" si="901"/>
        <v>-5.7647932373600663E-2</v>
      </c>
      <c r="P7132" s="46">
        <f t="shared" ca="1" si="902"/>
        <v>0.13131768965330065</v>
      </c>
      <c r="Q7132" s="47">
        <f t="shared" ca="1" si="897"/>
        <v>-0.43557917642740329</v>
      </c>
      <c r="R7132" s="47">
        <f t="shared" ca="1" si="898"/>
        <v>0.1182645571432651</v>
      </c>
      <c r="S7132" s="97">
        <f t="shared" ca="1" si="903"/>
        <v>3.0308312384832219E-2</v>
      </c>
      <c r="V7132">
        <v>7115</v>
      </c>
      <c r="W7132" s="46">
        <v>0.18885440630971301</v>
      </c>
    </row>
    <row r="7133" spans="10:23">
      <c r="J7133">
        <v>7116</v>
      </c>
      <c r="K7133" s="93">
        <f t="shared" ca="1" si="899"/>
        <v>-0.76162937590156543</v>
      </c>
      <c r="L7133" s="93">
        <f t="shared" ca="1" si="899"/>
        <v>0.60245290090225778</v>
      </c>
      <c r="M7133" s="93">
        <f t="shared" ca="1" si="900"/>
        <v>-0.76162937590156543</v>
      </c>
      <c r="N7133" s="101">
        <f t="shared" ca="1" si="896"/>
        <v>0.32896023937619168</v>
      </c>
      <c r="O7133" s="46">
        <f t="shared" ca="1" si="901"/>
        <v>4.6881616613162758E-2</v>
      </c>
      <c r="P7133" s="46">
        <f t="shared" ca="1" si="902"/>
        <v>0.18358246414668236</v>
      </c>
      <c r="Q7133" s="47">
        <f t="shared" ca="1" si="897"/>
        <v>-0.22652007845387645</v>
      </c>
      <c r="R7133" s="47">
        <f t="shared" ca="1" si="898"/>
        <v>0.20261317016254993</v>
      </c>
      <c r="S7133" s="97">
        <f t="shared" ca="1" si="903"/>
        <v>0.12474739338785634</v>
      </c>
      <c r="V7133">
        <v>7116</v>
      </c>
      <c r="W7133" s="46">
        <v>-5.7049260418682302E-2</v>
      </c>
    </row>
    <row r="7134" spans="10:23">
      <c r="J7134">
        <v>7117</v>
      </c>
      <c r="K7134" s="93">
        <f t="shared" ca="1" si="899"/>
        <v>-1.4323068881778542</v>
      </c>
      <c r="L7134" s="93">
        <f t="shared" ca="1" si="899"/>
        <v>-0.11826511053388032</v>
      </c>
      <c r="M7134" s="93">
        <f t="shared" ca="1" si="900"/>
        <v>-1.4323068881778542</v>
      </c>
      <c r="N7134" s="101">
        <f t="shared" ca="1" si="896"/>
        <v>-0.56763088531525052</v>
      </c>
      <c r="O7134" s="46">
        <f t="shared" ca="1" si="901"/>
        <v>-0.1938711359741806</v>
      </c>
      <c r="P7134" s="46">
        <f t="shared" ca="1" si="902"/>
        <v>6.3206087853010684E-2</v>
      </c>
      <c r="Q7134" s="47">
        <f t="shared" ca="1" si="897"/>
        <v>-0.70802558362856316</v>
      </c>
      <c r="R7134" s="47">
        <f t="shared" ca="1" si="898"/>
        <v>5.7641118975993375E-2</v>
      </c>
      <c r="S7134" s="97">
        <f t="shared" ca="1" si="903"/>
        <v>-6.8115008499093604E-2</v>
      </c>
      <c r="V7134">
        <v>7117</v>
      </c>
      <c r="W7134" s="46">
        <v>-0.21626663758732501</v>
      </c>
    </row>
    <row r="7135" spans="10:23">
      <c r="J7135">
        <v>7118</v>
      </c>
      <c r="K7135" s="93">
        <f t="shared" ca="1" si="899"/>
        <v>0.3603055239707344</v>
      </c>
      <c r="L7135" s="93">
        <f t="shared" ca="1" si="899"/>
        <v>-1.9809276643234643E-2</v>
      </c>
      <c r="M7135" s="93">
        <f t="shared" ca="1" si="900"/>
        <v>0.3603055239707344</v>
      </c>
      <c r="N7135" s="101">
        <f t="shared" ca="1" si="896"/>
        <v>9.5804397424529786E-2</v>
      </c>
      <c r="O7135" s="46">
        <f t="shared" ca="1" si="901"/>
        <v>0.44962199544487325</v>
      </c>
      <c r="P7135" s="46">
        <f t="shared" ca="1" si="902"/>
        <v>0.38495265356253761</v>
      </c>
      <c r="Q7135" s="47">
        <f t="shared" ca="1" si="897"/>
        <v>0.57896067920954453</v>
      </c>
      <c r="R7135" s="47">
        <f t="shared" ca="1" si="898"/>
        <v>0.16491362159129508</v>
      </c>
      <c r="S7135" s="97">
        <f t="shared" ca="1" si="903"/>
        <v>0.30726780851808416</v>
      </c>
      <c r="V7135">
        <v>7118</v>
      </c>
      <c r="W7135" s="46">
        <v>7.2822977181240894E-2</v>
      </c>
    </row>
    <row r="7136" spans="10:23">
      <c r="J7136">
        <v>7119</v>
      </c>
      <c r="K7136" s="93">
        <f t="shared" ca="1" si="899"/>
        <v>-0.27920712421850319</v>
      </c>
      <c r="L7136" s="93">
        <f t="shared" ca="1" si="899"/>
        <v>-0.42166673133684207</v>
      </c>
      <c r="M7136" s="93">
        <f t="shared" ca="1" si="900"/>
        <v>-0.27920712421850319</v>
      </c>
      <c r="N7136" s="101">
        <f t="shared" ca="1" si="896"/>
        <v>-0.48856926812441442</v>
      </c>
      <c r="O7136" s="46">
        <f t="shared" ca="1" si="901"/>
        <v>0.22005647766953754</v>
      </c>
      <c r="P7136" s="46">
        <f t="shared" ca="1" si="902"/>
        <v>0.27016989467486974</v>
      </c>
      <c r="Q7136" s="47">
        <f t="shared" ca="1" si="897"/>
        <v>0.11982964365887311</v>
      </c>
      <c r="R7136" s="47">
        <f t="shared" ca="1" si="898"/>
        <v>7.0424788698606716E-2</v>
      </c>
      <c r="S7136" s="97">
        <f t="shared" ca="1" si="903"/>
        <v>0.14524063318407213</v>
      </c>
      <c r="V7136">
        <v>7119</v>
      </c>
      <c r="W7136" s="46">
        <v>1.3829223517995901</v>
      </c>
    </row>
    <row r="7137" spans="10:23">
      <c r="J7137">
        <v>7120</v>
      </c>
      <c r="K7137" s="93">
        <f t="shared" ca="1" si="899"/>
        <v>-0.80890651633915578</v>
      </c>
      <c r="L7137" s="93">
        <f t="shared" ca="1" si="899"/>
        <v>1.2402964654448241</v>
      </c>
      <c r="M7137" s="93">
        <f t="shared" ca="1" si="900"/>
        <v>-0.80890651633915578</v>
      </c>
      <c r="N7137" s="101">
        <f t="shared" ca="1" si="896"/>
        <v>0.91865380835278443</v>
      </c>
      <c r="O7137" s="46">
        <f t="shared" ca="1" si="901"/>
        <v>2.9910566463922983E-2</v>
      </c>
      <c r="P7137" s="46">
        <f t="shared" ca="1" si="902"/>
        <v>0.17509693907206247</v>
      </c>
      <c r="Q7137" s="47">
        <f t="shared" ca="1" si="897"/>
        <v>-0.260462178752356</v>
      </c>
      <c r="R7137" s="47">
        <f t="shared" ca="1" si="898"/>
        <v>0.29796219148537251</v>
      </c>
      <c r="S7137" s="97">
        <f t="shared" ca="1" si="903"/>
        <v>0.16393637897464775</v>
      </c>
      <c r="V7137">
        <v>7120</v>
      </c>
      <c r="W7137" s="46">
        <v>-0.29313125111455202</v>
      </c>
    </row>
    <row r="7138" spans="10:23">
      <c r="J7138">
        <v>7121</v>
      </c>
      <c r="K7138" s="93">
        <f t="shared" ca="1" si="899"/>
        <v>1.3642729778538083</v>
      </c>
      <c r="L7138" s="93">
        <f t="shared" ca="1" si="899"/>
        <v>1.3899156552094076</v>
      </c>
      <c r="M7138" s="93">
        <f t="shared" ca="1" si="900"/>
        <v>1.3642729778538083</v>
      </c>
      <c r="N7138" s="101">
        <f t="shared" ca="1" si="896"/>
        <v>1.7516250782351959</v>
      </c>
      <c r="O7138" s="46">
        <f t="shared" ca="1" si="901"/>
        <v>0.81001566245496381</v>
      </c>
      <c r="P7138" s="46">
        <f t="shared" ca="1" si="902"/>
        <v>0.56514948706758283</v>
      </c>
      <c r="Q7138" s="47">
        <f t="shared" ca="1" si="897"/>
        <v>1.2997480132297257</v>
      </c>
      <c r="R7138" s="47">
        <f t="shared" ca="1" si="898"/>
        <v>0.43264738995405255</v>
      </c>
      <c r="S7138" s="97">
        <f t="shared" ca="1" si="903"/>
        <v>0.62133152620450816</v>
      </c>
      <c r="V7138">
        <v>7121</v>
      </c>
      <c r="W7138" s="46">
        <v>0.58636163541054598</v>
      </c>
    </row>
    <row r="7139" spans="10:23">
      <c r="J7139">
        <v>7122</v>
      </c>
      <c r="K7139" s="93">
        <f t="shared" ca="1" si="899"/>
        <v>-1.8287521895260377</v>
      </c>
      <c r="L7139" s="93">
        <f t="shared" ca="1" si="899"/>
        <v>0.20585144528074764</v>
      </c>
      <c r="M7139" s="93">
        <f t="shared" ca="1" si="900"/>
        <v>-1.8287521895260377</v>
      </c>
      <c r="N7139" s="101">
        <f t="shared" ca="1" si="896"/>
        <v>-0.38641992726791702</v>
      </c>
      <c r="O7139" s="46">
        <f t="shared" ca="1" si="901"/>
        <v>-0.33618289654887368</v>
      </c>
      <c r="P7139" s="46">
        <f t="shared" ca="1" si="902"/>
        <v>-7.9497924343358561E-3</v>
      </c>
      <c r="Q7139" s="47">
        <f t="shared" ca="1" si="897"/>
        <v>-0.99264910477794932</v>
      </c>
      <c r="R7139" s="47">
        <f t="shared" ca="1" si="898"/>
        <v>8.6941569942027494E-2</v>
      </c>
      <c r="S7139" s="97">
        <f t="shared" ca="1" si="903"/>
        <v>-0.12462066330342308</v>
      </c>
      <c r="V7139">
        <v>7122</v>
      </c>
      <c r="W7139" s="46">
        <v>0.18952553249776299</v>
      </c>
    </row>
    <row r="7140" spans="10:23">
      <c r="J7140">
        <v>7123</v>
      </c>
      <c r="K7140" s="93">
        <f t="shared" ca="1" si="899"/>
        <v>1.211397300902006</v>
      </c>
      <c r="L7140" s="93">
        <f t="shared" ca="1" si="899"/>
        <v>-1.2758979481493553</v>
      </c>
      <c r="M7140" s="93">
        <f t="shared" ca="1" si="900"/>
        <v>1.211397300902006</v>
      </c>
      <c r="N7140" s="101">
        <f t="shared" ca="1" si="896"/>
        <v>-0.82440587676286858</v>
      </c>
      <c r="O7140" s="46">
        <f t="shared" ca="1" si="901"/>
        <v>0.7551379613898388</v>
      </c>
      <c r="P7140" s="46">
        <f t="shared" ca="1" si="902"/>
        <v>0.53771063653502038</v>
      </c>
      <c r="Q7140" s="47">
        <f t="shared" ca="1" si="897"/>
        <v>1.1899926110994756</v>
      </c>
      <c r="R7140" s="47">
        <f t="shared" ca="1" si="898"/>
        <v>1.612253131834443E-2</v>
      </c>
      <c r="S7140" s="97">
        <f t="shared" ca="1" si="903"/>
        <v>0.3856302463540916</v>
      </c>
      <c r="V7140">
        <v>7123</v>
      </c>
      <c r="W7140" s="46">
        <v>6.3598264155558096E-2</v>
      </c>
    </row>
    <row r="7141" spans="10:23">
      <c r="J7141">
        <v>7124</v>
      </c>
      <c r="K7141" s="93">
        <f t="shared" ca="1" si="899"/>
        <v>-1.1528235557719049</v>
      </c>
      <c r="L7141" s="93">
        <f t="shared" ca="1" si="899"/>
        <v>-0.48441833145360208</v>
      </c>
      <c r="M7141" s="93">
        <f t="shared" ca="1" si="900"/>
        <v>-1.1528235557719049</v>
      </c>
      <c r="N7141" s="101">
        <f t="shared" ca="1" si="896"/>
        <v>-0.82589262884001813</v>
      </c>
      <c r="O7141" s="46">
        <f t="shared" ca="1" si="901"/>
        <v>-9.3545151656255821E-2</v>
      </c>
      <c r="P7141" s="46">
        <f t="shared" ca="1" si="902"/>
        <v>0.11336908001197307</v>
      </c>
      <c r="Q7141" s="47">
        <f t="shared" ca="1" si="897"/>
        <v>-0.50737361499271361</v>
      </c>
      <c r="R7141" s="47">
        <f t="shared" ca="1" si="898"/>
        <v>1.5882134673436299E-2</v>
      </c>
      <c r="S7141" s="97">
        <f t="shared" ca="1" si="903"/>
        <v>-3.8831508491409761E-2</v>
      </c>
      <c r="V7141">
        <v>7124</v>
      </c>
      <c r="W7141" s="46">
        <v>0.15247456632866899</v>
      </c>
    </row>
    <row r="7142" spans="10:23">
      <c r="J7142">
        <v>7125</v>
      </c>
      <c r="K7142" s="93">
        <f t="shared" ca="1" si="899"/>
        <v>1.1667373163876196</v>
      </c>
      <c r="L7142" s="93">
        <f t="shared" ca="1" si="899"/>
        <v>-0.60827005564759573</v>
      </c>
      <c r="M7142" s="93">
        <f t="shared" ca="1" si="900"/>
        <v>1.1667373163876196</v>
      </c>
      <c r="N7142" s="101">
        <f t="shared" ca="1" si="896"/>
        <v>-0.20564197288099118</v>
      </c>
      <c r="O7142" s="46">
        <f t="shared" ca="1" si="901"/>
        <v>0.73910639032097425</v>
      </c>
      <c r="P7142" s="46">
        <f t="shared" ca="1" si="902"/>
        <v>0.52969485100058811</v>
      </c>
      <c r="Q7142" s="47">
        <f t="shared" ca="1" si="897"/>
        <v>1.1579294689617465</v>
      </c>
      <c r="R7142" s="47">
        <f t="shared" ca="1" si="898"/>
        <v>0.11617200746816481</v>
      </c>
      <c r="S7142" s="97">
        <f t="shared" ca="1" si="903"/>
        <v>0.42763919889456953</v>
      </c>
      <c r="V7142">
        <v>7125</v>
      </c>
      <c r="W7142" s="46">
        <v>1.1594511932840399</v>
      </c>
    </row>
    <row r="7143" spans="10:23">
      <c r="J7143">
        <v>7126</v>
      </c>
      <c r="K7143" s="93">
        <f t="shared" ca="1" si="899"/>
        <v>-0.58588152779349068</v>
      </c>
      <c r="L7143" s="93">
        <f t="shared" ca="1" si="899"/>
        <v>-0.84443254440353621</v>
      </c>
      <c r="M7143" s="93">
        <f t="shared" ca="1" si="900"/>
        <v>-0.58588152779349068</v>
      </c>
      <c r="N7143" s="101">
        <f t="shared" ca="1" si="896"/>
        <v>-0.98691576818521976</v>
      </c>
      <c r="O7143" s="46">
        <f t="shared" ca="1" si="901"/>
        <v>0.10996972888595177</v>
      </c>
      <c r="P7143" s="46">
        <f t="shared" ca="1" si="902"/>
        <v>0.21512652028307688</v>
      </c>
      <c r="Q7143" s="47">
        <f t="shared" ca="1" si="897"/>
        <v>-0.10034385390829842</v>
      </c>
      <c r="R7143" s="47">
        <f t="shared" ca="1" si="898"/>
        <v>-1.0154097625211855E-2</v>
      </c>
      <c r="S7143" s="97">
        <f t="shared" ca="1" si="903"/>
        <v>4.9907815630369959E-2</v>
      </c>
      <c r="V7143">
        <v>7126</v>
      </c>
      <c r="W7143" s="46">
        <v>7.6666085840706596E-2</v>
      </c>
    </row>
    <row r="7144" spans="10:23">
      <c r="J7144">
        <v>7127</v>
      </c>
      <c r="K7144" s="93">
        <f t="shared" ca="1" si="899"/>
        <v>-6.6107473134426997E-2</v>
      </c>
      <c r="L7144" s="93">
        <f t="shared" ca="1" si="899"/>
        <v>0.53736590900925285</v>
      </c>
      <c r="M7144" s="93">
        <f t="shared" ca="1" si="900"/>
        <v>-6.6107473134426997E-2</v>
      </c>
      <c r="N7144" s="101">
        <f t="shared" ca="1" si="896"/>
        <v>0.48844392474734288</v>
      </c>
      <c r="O7144" s="46">
        <f t="shared" ca="1" si="901"/>
        <v>0.29655274694173395</v>
      </c>
      <c r="P7144" s="46">
        <f t="shared" ca="1" si="902"/>
        <v>0.30841802931096796</v>
      </c>
      <c r="Q7144" s="47">
        <f t="shared" ca="1" si="897"/>
        <v>0.27282218220326593</v>
      </c>
      <c r="R7144" s="47">
        <f t="shared" ca="1" si="898"/>
        <v>0.22840048431536855</v>
      </c>
      <c r="S7144" s="97">
        <f t="shared" ca="1" si="903"/>
        <v>0.26247661562855124</v>
      </c>
      <c r="V7144">
        <v>7127</v>
      </c>
      <c r="W7144" s="46">
        <v>-0.14817785870783701</v>
      </c>
    </row>
    <row r="7145" spans="10:23">
      <c r="J7145">
        <v>7128</v>
      </c>
      <c r="K7145" s="93">
        <f t="shared" ca="1" si="899"/>
        <v>2.013824700834067E-2</v>
      </c>
      <c r="L7145" s="93">
        <f t="shared" ca="1" si="899"/>
        <v>-0.81663361324384354</v>
      </c>
      <c r="M7145" s="93">
        <f t="shared" ca="1" si="900"/>
        <v>2.013824700834067E-2</v>
      </c>
      <c r="N7145" s="101">
        <f t="shared" ca="1" si="896"/>
        <v>-0.76783218529872699</v>
      </c>
      <c r="O7145" s="46">
        <f t="shared" ca="1" si="901"/>
        <v>0.32751232757949239</v>
      </c>
      <c r="P7145" s="46">
        <f t="shared" ca="1" si="902"/>
        <v>0.32389781962984721</v>
      </c>
      <c r="Q7145" s="47">
        <f t="shared" ca="1" si="897"/>
        <v>0.33474134347878282</v>
      </c>
      <c r="R7145" s="47">
        <f t="shared" ca="1" si="898"/>
        <v>2.5270072342213637E-2</v>
      </c>
      <c r="S7145" s="97">
        <f t="shared" ca="1" si="903"/>
        <v>0.17639119996085301</v>
      </c>
      <c r="V7145">
        <v>7128</v>
      </c>
      <c r="W7145" s="46">
        <v>0.31075980131598202</v>
      </c>
    </row>
    <row r="7146" spans="10:23">
      <c r="J7146">
        <v>7129</v>
      </c>
      <c r="K7146" s="93">
        <f t="shared" ca="1" si="899"/>
        <v>2.0796606464588119</v>
      </c>
      <c r="L7146" s="93">
        <f t="shared" ca="1" si="899"/>
        <v>-0.73984770611333672</v>
      </c>
      <c r="M7146" s="93">
        <f t="shared" ca="1" si="900"/>
        <v>2.0796606464588119</v>
      </c>
      <c r="N7146" s="101">
        <f t="shared" ca="1" si="896"/>
        <v>-4.0058432090052332E-2</v>
      </c>
      <c r="O7146" s="46">
        <f t="shared" ca="1" si="901"/>
        <v>1.0668179962608799</v>
      </c>
      <c r="P7146" s="46">
        <f t="shared" ca="1" si="902"/>
        <v>0.69355065397054094</v>
      </c>
      <c r="Q7146" s="47">
        <f t="shared" ca="1" si="897"/>
        <v>1.8133526808415577</v>
      </c>
      <c r="R7146" s="47">
        <f t="shared" ca="1" si="898"/>
        <v>0.14294562243056638</v>
      </c>
      <c r="S7146" s="97">
        <f t="shared" ca="1" si="903"/>
        <v>0.60488180934572311</v>
      </c>
      <c r="V7146">
        <v>7129</v>
      </c>
      <c r="W7146" s="46">
        <v>9.2240576097907395E-2</v>
      </c>
    </row>
    <row r="7147" spans="10:23">
      <c r="J7147">
        <v>7130</v>
      </c>
      <c r="K7147" s="93">
        <f t="shared" ca="1" si="899"/>
        <v>-0.84318238589207606</v>
      </c>
      <c r="L7147" s="93">
        <f t="shared" ca="1" si="899"/>
        <v>-0.42745581885222084</v>
      </c>
      <c r="M7147" s="93">
        <f t="shared" ca="1" si="900"/>
        <v>-0.84318238589207606</v>
      </c>
      <c r="N7147" s="101">
        <f t="shared" ca="1" si="896"/>
        <v>-0.6734145898917766</v>
      </c>
      <c r="O7147" s="46">
        <f t="shared" ca="1" si="901"/>
        <v>1.760657566187146E-2</v>
      </c>
      <c r="P7147" s="46">
        <f t="shared" ca="1" si="902"/>
        <v>0.16894494367103671</v>
      </c>
      <c r="Q7147" s="47">
        <f t="shared" ca="1" si="897"/>
        <v>-0.28507016035645905</v>
      </c>
      <c r="R7147" s="47">
        <f t="shared" ca="1" si="898"/>
        <v>4.0536688414237132E-2</v>
      </c>
      <c r="S7147" s="97">
        <f t="shared" ca="1" si="903"/>
        <v>2.9071632038054296E-2</v>
      </c>
      <c r="V7147">
        <v>7130</v>
      </c>
      <c r="W7147" s="46">
        <v>0.92969504959139304</v>
      </c>
    </row>
    <row r="7148" spans="10:23">
      <c r="J7148">
        <v>7131</v>
      </c>
      <c r="K7148" s="93">
        <f t="shared" ca="1" si="899"/>
        <v>-2.1092953842023969</v>
      </c>
      <c r="L7148" s="93">
        <f t="shared" ca="1" si="899"/>
        <v>6.7479702840363545E-2</v>
      </c>
      <c r="M7148" s="93">
        <f t="shared" ca="1" si="900"/>
        <v>-2.1092953842023969</v>
      </c>
      <c r="N7148" s="101">
        <f t="shared" ca="1" si="896"/>
        <v>-0.60682687950176473</v>
      </c>
      <c r="O7148" s="46">
        <f t="shared" ca="1" si="901"/>
        <v>-0.43688933906659511</v>
      </c>
      <c r="P7148" s="46">
        <f t="shared" ca="1" si="902"/>
        <v>-5.830301369319657E-2</v>
      </c>
      <c r="Q7148" s="47">
        <f t="shared" ca="1" si="897"/>
        <v>-1.1940619898133922</v>
      </c>
      <c r="R7148" s="47">
        <f t="shared" ca="1" si="898"/>
        <v>5.130342109004693E-2</v>
      </c>
      <c r="S7148" s="97">
        <f t="shared" ca="1" si="903"/>
        <v>-0.19279295898827409</v>
      </c>
      <c r="V7148">
        <v>7131</v>
      </c>
      <c r="W7148" s="46">
        <v>0.28264199034200299</v>
      </c>
    </row>
    <row r="7149" spans="10:23">
      <c r="J7149">
        <v>7132</v>
      </c>
      <c r="K7149" s="93">
        <f t="shared" ca="1" si="899"/>
        <v>0.34527135735048858</v>
      </c>
      <c r="L7149" s="93">
        <f t="shared" ca="1" si="899"/>
        <v>-0.12302126760981114</v>
      </c>
      <c r="M7149" s="93">
        <f t="shared" ca="1" si="900"/>
        <v>0.34527135735048858</v>
      </c>
      <c r="N7149" s="101">
        <f t="shared" ca="1" si="896"/>
        <v>-6.8303582857438122E-3</v>
      </c>
      <c r="O7149" s="46">
        <f t="shared" ca="1" si="901"/>
        <v>0.4442251885884807</v>
      </c>
      <c r="P7149" s="46">
        <f t="shared" ca="1" si="902"/>
        <v>0.38225425013434133</v>
      </c>
      <c r="Q7149" s="47">
        <f t="shared" ca="1" si="897"/>
        <v>0.56816706549675944</v>
      </c>
      <c r="R7149" s="47">
        <f t="shared" ca="1" si="898"/>
        <v>0.14831835241163407</v>
      </c>
      <c r="S7149" s="97">
        <f t="shared" ca="1" si="903"/>
        <v>0.29627177050005737</v>
      </c>
      <c r="V7149">
        <v>7132</v>
      </c>
      <c r="W7149" s="46">
        <v>0.299321145391859</v>
      </c>
    </row>
    <row r="7150" spans="10:23">
      <c r="J7150">
        <v>7133</v>
      </c>
      <c r="K7150" s="93">
        <f t="shared" ca="1" si="899"/>
        <v>-1.5830275029178418</v>
      </c>
      <c r="L7150" s="93">
        <f t="shared" ca="1" si="899"/>
        <v>0.6692222277603751</v>
      </c>
      <c r="M7150" s="93">
        <f t="shared" ca="1" si="900"/>
        <v>-1.5830275029178418</v>
      </c>
      <c r="N7150" s="101">
        <f t="shared" ca="1" si="896"/>
        <v>0.13104008433170067</v>
      </c>
      <c r="O7150" s="46">
        <f t="shared" ca="1" si="901"/>
        <v>-0.24797523549460732</v>
      </c>
      <c r="P7150" s="46">
        <f t="shared" ca="1" si="902"/>
        <v>3.6154038092797325E-2</v>
      </c>
      <c r="Q7150" s="47">
        <f t="shared" ca="1" si="897"/>
        <v>-0.8162337826694166</v>
      </c>
      <c r="R7150" s="47">
        <f t="shared" ca="1" si="898"/>
        <v>0.17061096753330163</v>
      </c>
      <c r="S7150" s="97">
        <f t="shared" ca="1" si="903"/>
        <v>-3.8682133980652844E-2</v>
      </c>
      <c r="V7150">
        <v>7133</v>
      </c>
      <c r="W7150" s="46">
        <v>-0.201678526518871</v>
      </c>
    </row>
    <row r="7151" spans="10:23">
      <c r="J7151">
        <v>7134</v>
      </c>
      <c r="K7151" s="93">
        <f t="shared" ca="1" si="899"/>
        <v>-0.21061843577816344</v>
      </c>
      <c r="L7151" s="93">
        <f t="shared" ca="1" si="899"/>
        <v>-0.7444605337446264</v>
      </c>
      <c r="M7151" s="93">
        <f t="shared" ca="1" si="900"/>
        <v>-0.21061843577816344</v>
      </c>
      <c r="N7151" s="101">
        <f t="shared" ca="1" si="896"/>
        <v>-0.77279190382009244</v>
      </c>
      <c r="O7151" s="46">
        <f t="shared" ca="1" si="901"/>
        <v>0.24467772295674334</v>
      </c>
      <c r="P7151" s="46">
        <f t="shared" ca="1" si="902"/>
        <v>0.28248051731847268</v>
      </c>
      <c r="Q7151" s="47">
        <f t="shared" ca="1" si="897"/>
        <v>0.16907213423328474</v>
      </c>
      <c r="R7151" s="47">
        <f t="shared" ca="1" si="898"/>
        <v>2.4468123106325582E-2</v>
      </c>
      <c r="S7151" s="97">
        <f t="shared" ca="1" si="903"/>
        <v>0.13457292303153445</v>
      </c>
      <c r="V7151">
        <v>7134</v>
      </c>
      <c r="W7151" s="46">
        <v>0.17836491877889199</v>
      </c>
    </row>
    <row r="7152" spans="10:23">
      <c r="J7152">
        <v>7135</v>
      </c>
      <c r="K7152" s="93">
        <f t="shared" ca="1" si="899"/>
        <v>0.44318442704756245</v>
      </c>
      <c r="L7152" s="93">
        <f t="shared" ca="1" si="899"/>
        <v>1.4759909507364186</v>
      </c>
      <c r="M7152" s="93">
        <f t="shared" ca="1" si="900"/>
        <v>0.44318442704756245</v>
      </c>
      <c r="N7152" s="101">
        <f t="shared" ca="1" si="896"/>
        <v>1.5403047963349277</v>
      </c>
      <c r="O7152" s="46">
        <f t="shared" ca="1" si="901"/>
        <v>0.47937299153753204</v>
      </c>
      <c r="P7152" s="46">
        <f t="shared" ca="1" si="902"/>
        <v>0.39982815160886698</v>
      </c>
      <c r="Q7152" s="47">
        <f t="shared" ca="1" si="897"/>
        <v>0.63846267139486212</v>
      </c>
      <c r="R7152" s="47">
        <f t="shared" ca="1" si="898"/>
        <v>0.39847848745131331</v>
      </c>
      <c r="S7152" s="97">
        <f t="shared" ca="1" si="903"/>
        <v>0.43892573949442271</v>
      </c>
      <c r="V7152">
        <v>7135</v>
      </c>
      <c r="W7152" s="46">
        <v>-0.11350829270438501</v>
      </c>
    </row>
    <row r="7153" spans="10:23">
      <c r="J7153">
        <v>7136</v>
      </c>
      <c r="K7153" s="93">
        <f t="shared" ca="1" si="899"/>
        <v>-3.7454614061111953E-2</v>
      </c>
      <c r="L7153" s="93">
        <f t="shared" ca="1" si="899"/>
        <v>-0.31051693769496869</v>
      </c>
      <c r="M7153" s="93">
        <f t="shared" ca="1" si="900"/>
        <v>-3.7454614061111953E-2</v>
      </c>
      <c r="N7153" s="101">
        <f t="shared" ca="1" si="896"/>
        <v>-0.30630729578852012</v>
      </c>
      <c r="O7153" s="46">
        <f t="shared" ca="1" si="901"/>
        <v>0.30683824863983777</v>
      </c>
      <c r="P7153" s="46">
        <f t="shared" ca="1" si="902"/>
        <v>0.31356078016001987</v>
      </c>
      <c r="Q7153" s="47">
        <f t="shared" ca="1" si="897"/>
        <v>0.29339318559947364</v>
      </c>
      <c r="R7153" s="47">
        <f t="shared" ca="1" si="898"/>
        <v>9.9895180781659446E-2</v>
      </c>
      <c r="S7153" s="97">
        <f t="shared" ca="1" si="903"/>
        <v>0.2033667147107486</v>
      </c>
      <c r="V7153">
        <v>7136</v>
      </c>
      <c r="W7153" s="46">
        <v>-0.24739966612185099</v>
      </c>
    </row>
    <row r="7154" spans="10:23">
      <c r="J7154">
        <v>7137</v>
      </c>
      <c r="K7154" s="93">
        <f t="shared" ca="1" si="899"/>
        <v>-1.3427796224048001</v>
      </c>
      <c r="L7154" s="93">
        <f t="shared" ca="1" si="899"/>
        <v>-0.6849577573749599</v>
      </c>
      <c r="M7154" s="93">
        <f t="shared" ca="1" si="900"/>
        <v>-1.3427796224048001</v>
      </c>
      <c r="N7154" s="101">
        <f t="shared" ca="1" si="896"/>
        <v>-1.0764309777153616</v>
      </c>
      <c r="O7154" s="46">
        <f t="shared" ca="1" si="901"/>
        <v>-0.16173358063357129</v>
      </c>
      <c r="P7154" s="46">
        <f t="shared" ca="1" si="902"/>
        <v>7.9274865523315335E-2</v>
      </c>
      <c r="Q7154" s="47">
        <f t="shared" ca="1" si="897"/>
        <v>-0.64375047294734455</v>
      </c>
      <c r="R7154" s="47">
        <f t="shared" ca="1" si="898"/>
        <v>-2.4628034719386294E-2</v>
      </c>
      <c r="S7154" s="97">
        <f t="shared" ca="1" si="903"/>
        <v>-9.3180807676478794E-2</v>
      </c>
      <c r="V7154">
        <v>7137</v>
      </c>
      <c r="W7154" s="46">
        <v>0.34662690566590298</v>
      </c>
    </row>
    <row r="7155" spans="10:23">
      <c r="J7155">
        <v>7138</v>
      </c>
      <c r="K7155" s="93">
        <f t="shared" ca="1" si="899"/>
        <v>0.49517906843355675</v>
      </c>
      <c r="L7155" s="93">
        <f t="shared" ca="1" si="899"/>
        <v>-0.57592736633527608</v>
      </c>
      <c r="M7155" s="93">
        <f t="shared" ca="1" si="900"/>
        <v>0.49517906843355675</v>
      </c>
      <c r="N7155" s="101">
        <f t="shared" ca="1" si="896"/>
        <v>-0.38854900121555624</v>
      </c>
      <c r="O7155" s="46">
        <f t="shared" ca="1" si="901"/>
        <v>0.49803748051224683</v>
      </c>
      <c r="P7155" s="46">
        <f t="shared" ca="1" si="902"/>
        <v>0.4091603960962244</v>
      </c>
      <c r="Q7155" s="47">
        <f t="shared" ca="1" si="897"/>
        <v>0.6757916493442917</v>
      </c>
      <c r="R7155" s="47">
        <f t="shared" ca="1" si="898"/>
        <v>8.6597314674696654E-2</v>
      </c>
      <c r="S7155" s="97">
        <f t="shared" ca="1" si="903"/>
        <v>0.29231739759347175</v>
      </c>
      <c r="V7155">
        <v>7138</v>
      </c>
      <c r="W7155" s="46">
        <v>0.41478930399245101</v>
      </c>
    </row>
    <row r="7156" spans="10:23">
      <c r="J7156">
        <v>7139</v>
      </c>
      <c r="K7156" s="93">
        <f t="shared" ca="1" si="899"/>
        <v>1.9371215622123164</v>
      </c>
      <c r="L7156" s="93">
        <f t="shared" ca="1" si="899"/>
        <v>0.12482813231086923</v>
      </c>
      <c r="M7156" s="93">
        <f t="shared" ca="1" si="900"/>
        <v>1.9371215622123164</v>
      </c>
      <c r="N7156" s="101">
        <f t="shared" ca="1" si="896"/>
        <v>0.73439556708940246</v>
      </c>
      <c r="O7156" s="46">
        <f t="shared" ca="1" si="901"/>
        <v>1.0156508164233573</v>
      </c>
      <c r="P7156" s="46">
        <f t="shared" ca="1" si="902"/>
        <v>0.66796706405177964</v>
      </c>
      <c r="Q7156" s="47">
        <f t="shared" ca="1" si="897"/>
        <v>1.7110183211665129</v>
      </c>
      <c r="R7156" s="47">
        <f t="shared" ca="1" si="898"/>
        <v>0.26816901770934076</v>
      </c>
      <c r="S7156" s="97">
        <f t="shared" ca="1" si="903"/>
        <v>0.64190991706634903</v>
      </c>
      <c r="V7156">
        <v>7139</v>
      </c>
      <c r="W7156" s="46">
        <v>1.0600200553893899</v>
      </c>
    </row>
    <row r="7157" spans="10:23">
      <c r="J7157">
        <v>7140</v>
      </c>
      <c r="K7157" s="93">
        <f t="shared" ca="1" si="899"/>
        <v>-0.60210401138744984</v>
      </c>
      <c r="L7157" s="93">
        <f t="shared" ca="1" si="899"/>
        <v>-0.40045731960975645</v>
      </c>
      <c r="M7157" s="93">
        <f t="shared" ca="1" si="900"/>
        <v>-0.60210401138744984</v>
      </c>
      <c r="N7157" s="101">
        <f t="shared" ca="1" si="896"/>
        <v>-0.57114943530063556</v>
      </c>
      <c r="O7157" s="46">
        <f t="shared" ca="1" si="901"/>
        <v>0.10414635251271839</v>
      </c>
      <c r="P7157" s="46">
        <f t="shared" ca="1" si="902"/>
        <v>0.21221483209646019</v>
      </c>
      <c r="Q7157" s="47">
        <f t="shared" ca="1" si="897"/>
        <v>-0.11199060665476518</v>
      </c>
      <c r="R7157" s="47">
        <f t="shared" ca="1" si="898"/>
        <v>5.7072195868752895E-2</v>
      </c>
      <c r="S7157" s="97">
        <f t="shared" ca="1" si="903"/>
        <v>8.0609274190735644E-2</v>
      </c>
      <c r="V7157">
        <v>7140</v>
      </c>
      <c r="W7157" s="46">
        <v>-2.5844353504988302E-2</v>
      </c>
    </row>
    <row r="7158" spans="10:23">
      <c r="J7158">
        <v>7141</v>
      </c>
      <c r="K7158" s="93">
        <f t="shared" ca="1" si="899"/>
        <v>-0.29723637395481128</v>
      </c>
      <c r="L7158" s="93">
        <f t="shared" ca="1" si="899"/>
        <v>-2.1339295816559645</v>
      </c>
      <c r="M7158" s="93">
        <f t="shared" ca="1" si="900"/>
        <v>-0.29723637395481128</v>
      </c>
      <c r="N7158" s="101">
        <f t="shared" ca="1" si="896"/>
        <v>-2.1176705961388076</v>
      </c>
      <c r="O7158" s="46">
        <f t="shared" ca="1" si="901"/>
        <v>0.21358452740782563</v>
      </c>
      <c r="P7158" s="46">
        <f t="shared" ca="1" si="902"/>
        <v>0.2669339195440138</v>
      </c>
      <c r="Q7158" s="47">
        <f t="shared" ca="1" si="897"/>
        <v>0.10688574313544932</v>
      </c>
      <c r="R7158" s="47">
        <f t="shared" ca="1" si="898"/>
        <v>-0.19298866098757894</v>
      </c>
      <c r="S7158" s="97">
        <f t="shared" ca="1" si="903"/>
        <v>1.0297933210123345E-2</v>
      </c>
      <c r="V7158">
        <v>7141</v>
      </c>
      <c r="W7158" s="46">
        <v>0.174642867319171</v>
      </c>
    </row>
    <row r="7159" spans="10:23">
      <c r="J7159">
        <v>7142</v>
      </c>
      <c r="K7159" s="93">
        <f t="shared" ca="1" si="899"/>
        <v>-3.6438472842495406E-2</v>
      </c>
      <c r="L7159" s="93">
        <f t="shared" ca="1" si="899"/>
        <v>-1.1589465686304152</v>
      </c>
      <c r="M7159" s="93">
        <f t="shared" ca="1" si="900"/>
        <v>-3.6438472842495406E-2</v>
      </c>
      <c r="N7159" s="101">
        <f t="shared" ca="1" si="896"/>
        <v>-1.1103660095310015</v>
      </c>
      <c r="O7159" s="46">
        <f t="shared" ca="1" si="901"/>
        <v>0.30720301231674874</v>
      </c>
      <c r="P7159" s="46">
        <f t="shared" ca="1" si="902"/>
        <v>0.31374316199847535</v>
      </c>
      <c r="Q7159" s="47">
        <f t="shared" ca="1" si="897"/>
        <v>0.29412271295329551</v>
      </c>
      <c r="R7159" s="47">
        <f t="shared" ca="1" si="898"/>
        <v>-3.011507450141343E-2</v>
      </c>
      <c r="S7159" s="97">
        <f t="shared" ca="1" si="903"/>
        <v>0.13854396890766765</v>
      </c>
      <c r="V7159">
        <v>7142</v>
      </c>
      <c r="W7159" s="46">
        <v>0.38761263039758498</v>
      </c>
    </row>
    <row r="7160" spans="10:23">
      <c r="J7160">
        <v>7143</v>
      </c>
      <c r="K7160" s="93">
        <f t="shared" ca="1" si="899"/>
        <v>-0.1917027479698348</v>
      </c>
      <c r="L7160" s="93">
        <f t="shared" ca="1" si="899"/>
        <v>0.29741108525073717</v>
      </c>
      <c r="M7160" s="93">
        <f t="shared" ca="1" si="900"/>
        <v>-0.1917027479698348</v>
      </c>
      <c r="N7160" s="101">
        <f t="shared" ca="1" si="896"/>
        <v>0.22100467546423858</v>
      </c>
      <c r="O7160" s="46">
        <f t="shared" ca="1" si="901"/>
        <v>0.25146787742529209</v>
      </c>
      <c r="P7160" s="46">
        <f t="shared" ca="1" si="902"/>
        <v>0.28587559455274703</v>
      </c>
      <c r="Q7160" s="47">
        <f t="shared" ca="1" si="897"/>
        <v>0.18265244317038215</v>
      </c>
      <c r="R7160" s="47">
        <f t="shared" ca="1" si="898"/>
        <v>0.185157566257589</v>
      </c>
      <c r="S7160" s="97">
        <f t="shared" ca="1" si="903"/>
        <v>0.21831272184144054</v>
      </c>
      <c r="V7160">
        <v>7143</v>
      </c>
      <c r="W7160" s="46">
        <v>0.65667767840473401</v>
      </c>
    </row>
    <row r="7161" spans="10:23">
      <c r="J7161">
        <v>7144</v>
      </c>
      <c r="K7161" s="93">
        <f t="shared" ca="1" si="899"/>
        <v>1.4341703084059692</v>
      </c>
      <c r="L7161" s="93">
        <f t="shared" ca="1" si="899"/>
        <v>0.35024947363924008</v>
      </c>
      <c r="M7161" s="93">
        <f t="shared" ca="1" si="900"/>
        <v>1.4341703084059692</v>
      </c>
      <c r="N7161" s="101">
        <f t="shared" ca="1" si="896"/>
        <v>0.78816396933245492</v>
      </c>
      <c r="O7161" s="46">
        <f t="shared" ca="1" si="901"/>
        <v>0.83510667031032748</v>
      </c>
      <c r="P7161" s="46">
        <f t="shared" ca="1" si="902"/>
        <v>0.57769499099526467</v>
      </c>
      <c r="Q7161" s="47">
        <f t="shared" ca="1" si="897"/>
        <v>1.349930028940453</v>
      </c>
      <c r="R7161" s="47">
        <f t="shared" ca="1" si="898"/>
        <v>0.27686296453474768</v>
      </c>
      <c r="S7161" s="97">
        <f t="shared" ca="1" si="903"/>
        <v>0.55598481742253758</v>
      </c>
      <c r="V7161">
        <v>7144</v>
      </c>
      <c r="W7161" s="46">
        <v>1.28769012058719</v>
      </c>
    </row>
    <row r="7162" spans="10:23">
      <c r="J7162">
        <v>7145</v>
      </c>
      <c r="K7162" s="93">
        <f t="shared" ca="1" si="899"/>
        <v>5.7727582811813026E-2</v>
      </c>
      <c r="L7162" s="93">
        <f t="shared" ca="1" si="899"/>
        <v>0.79411665100047668</v>
      </c>
      <c r="M7162" s="93">
        <f t="shared" ca="1" si="900"/>
        <v>5.7727582811813026E-2</v>
      </c>
      <c r="N7162" s="101">
        <f t="shared" ca="1" si="896"/>
        <v>0.77124731264212698</v>
      </c>
      <c r="O7162" s="46">
        <f t="shared" ca="1" si="901"/>
        <v>0.34100575161260338</v>
      </c>
      <c r="P7162" s="46">
        <f t="shared" ca="1" si="902"/>
        <v>0.33064453164640267</v>
      </c>
      <c r="Q7162" s="47">
        <f t="shared" ca="1" si="897"/>
        <v>0.3617281915450048</v>
      </c>
      <c r="R7162" s="47">
        <f t="shared" ca="1" si="898"/>
        <v>0.27412766819723411</v>
      </c>
      <c r="S7162" s="97">
        <f t="shared" ca="1" si="903"/>
        <v>0.30756670990491874</v>
      </c>
      <c r="V7162">
        <v>7145</v>
      </c>
      <c r="W7162" s="46">
        <v>0.53703187422728504</v>
      </c>
    </row>
    <row r="7163" spans="10:23">
      <c r="J7163">
        <v>7146</v>
      </c>
      <c r="K7163" s="93">
        <f t="shared" ca="1" si="899"/>
        <v>-0.33482174953634541</v>
      </c>
      <c r="L7163" s="93">
        <f t="shared" ca="1" si="899"/>
        <v>0.46117712416089579</v>
      </c>
      <c r="M7163" s="93">
        <f t="shared" ca="1" si="900"/>
        <v>-0.33482174953634541</v>
      </c>
      <c r="N7163" s="101">
        <f t="shared" ca="1" si="896"/>
        <v>0.33075345057469174</v>
      </c>
      <c r="O7163" s="46">
        <f t="shared" ca="1" si="901"/>
        <v>0.20009252497349356</v>
      </c>
      <c r="P7163" s="46">
        <f t="shared" ca="1" si="902"/>
        <v>0.26018791832684779</v>
      </c>
      <c r="Q7163" s="47">
        <f t="shared" ca="1" si="897"/>
        <v>7.9901738266785177E-2</v>
      </c>
      <c r="R7163" s="47">
        <f t="shared" ca="1" si="898"/>
        <v>0.20290311894577787</v>
      </c>
      <c r="S7163" s="97">
        <f t="shared" ca="1" si="903"/>
        <v>0.20149782195963573</v>
      </c>
      <c r="V7163">
        <v>7146</v>
      </c>
      <c r="W7163" s="46">
        <v>0.454263914563724</v>
      </c>
    </row>
    <row r="7164" spans="10:23">
      <c r="J7164">
        <v>7147</v>
      </c>
      <c r="K7164" s="93">
        <f t="shared" ca="1" si="899"/>
        <v>-0.75918098038851611</v>
      </c>
      <c r="L7164" s="93">
        <f t="shared" ca="1" si="899"/>
        <v>1.9494807950730064</v>
      </c>
      <c r="M7164" s="93">
        <f t="shared" ca="1" si="900"/>
        <v>-0.75918098038851611</v>
      </c>
      <c r="N7164" s="101">
        <f t="shared" ca="1" si="896"/>
        <v>1.6068333845517966</v>
      </c>
      <c r="O7164" s="46">
        <f t="shared" ca="1" si="901"/>
        <v>4.7760515858179198E-2</v>
      </c>
      <c r="P7164" s="46">
        <f t="shared" ca="1" si="902"/>
        <v>0.18402191376919058</v>
      </c>
      <c r="Q7164" s="47">
        <f t="shared" ca="1" si="897"/>
        <v>-0.22476227996384357</v>
      </c>
      <c r="R7164" s="47">
        <f t="shared" ca="1" si="898"/>
        <v>0.40923566051575161</v>
      </c>
      <c r="S7164" s="97">
        <f t="shared" ca="1" si="903"/>
        <v>0.2284980881869654</v>
      </c>
      <c r="V7164">
        <v>7147</v>
      </c>
      <c r="W7164" s="46">
        <v>1.6844142123168799</v>
      </c>
    </row>
    <row r="7165" spans="10:23">
      <c r="J7165">
        <v>7148</v>
      </c>
      <c r="K7165" s="93">
        <f t="shared" ca="1" si="899"/>
        <v>0.12974045019785313</v>
      </c>
      <c r="L7165" s="93">
        <f t="shared" ca="1" si="899"/>
        <v>-1.0262173795406555</v>
      </c>
      <c r="M7165" s="93">
        <f t="shared" ca="1" si="900"/>
        <v>0.12974045019785313</v>
      </c>
      <c r="N7165" s="101">
        <f t="shared" ca="1" si="896"/>
        <v>-0.9316790712522085</v>
      </c>
      <c r="O7165" s="46">
        <f t="shared" ca="1" si="901"/>
        <v>0.36685617260861003</v>
      </c>
      <c r="P7165" s="46">
        <f t="shared" ca="1" si="902"/>
        <v>0.343569742144406</v>
      </c>
      <c r="Q7165" s="47">
        <f t="shared" ca="1" si="897"/>
        <v>0.4134290335370181</v>
      </c>
      <c r="R7165" s="47">
        <f t="shared" ca="1" si="898"/>
        <v>-1.222738575784893E-3</v>
      </c>
      <c r="S7165" s="97">
        <f t="shared" ca="1" si="903"/>
        <v>0.18281671701641256</v>
      </c>
      <c r="V7165">
        <v>7148</v>
      </c>
      <c r="W7165" s="46">
        <v>0.48701290337619801</v>
      </c>
    </row>
    <row r="7166" spans="10:23">
      <c r="J7166">
        <v>7149</v>
      </c>
      <c r="K7166" s="93">
        <f t="shared" ca="1" si="899"/>
        <v>1.3105229638999627</v>
      </c>
      <c r="L7166" s="93">
        <f t="shared" ca="1" si="899"/>
        <v>-1.078192137180142</v>
      </c>
      <c r="M7166" s="93">
        <f t="shared" ca="1" si="900"/>
        <v>1.3105229638999627</v>
      </c>
      <c r="N7166" s="101">
        <f t="shared" ca="1" si="896"/>
        <v>-0.60544013659613927</v>
      </c>
      <c r="O7166" s="46">
        <f t="shared" ca="1" si="901"/>
        <v>0.79072104831608159</v>
      </c>
      <c r="P7166" s="46">
        <f t="shared" ca="1" si="902"/>
        <v>0.55550217999814178</v>
      </c>
      <c r="Q7166" s="47">
        <f t="shared" ca="1" si="897"/>
        <v>1.2611587849519612</v>
      </c>
      <c r="R7166" s="47">
        <f t="shared" ca="1" si="898"/>
        <v>5.1527647003019372E-2</v>
      </c>
      <c r="S7166" s="97">
        <f t="shared" ca="1" si="903"/>
        <v>0.42112434765955048</v>
      </c>
      <c r="V7166">
        <v>7149</v>
      </c>
      <c r="W7166" s="46">
        <v>0.36251752130461201</v>
      </c>
    </row>
    <row r="7167" spans="10:23">
      <c r="J7167">
        <v>7150</v>
      </c>
      <c r="K7167" s="93">
        <f t="shared" ca="1" si="899"/>
        <v>1.4089222072338621</v>
      </c>
      <c r="L7167" s="93">
        <f t="shared" ca="1" si="899"/>
        <v>-3.6863710590229415E-2</v>
      </c>
      <c r="M7167" s="93">
        <f t="shared" ca="1" si="900"/>
        <v>1.4089222072338621</v>
      </c>
      <c r="N7167" s="101">
        <f t="shared" ca="1" si="896"/>
        <v>0.41311900486167702</v>
      </c>
      <c r="O7167" s="46">
        <f t="shared" ca="1" si="901"/>
        <v>0.8260433727589338</v>
      </c>
      <c r="P7167" s="46">
        <f t="shared" ca="1" si="902"/>
        <v>0.57316334221956788</v>
      </c>
      <c r="Q7167" s="47">
        <f t="shared" ca="1" si="897"/>
        <v>1.3318034338376656</v>
      </c>
      <c r="R7167" s="47">
        <f t="shared" ca="1" si="898"/>
        <v>0.21622101048325126</v>
      </c>
      <c r="S7167" s="97">
        <f t="shared" ca="1" si="903"/>
        <v>0.52113219162109248</v>
      </c>
      <c r="V7167">
        <v>7150</v>
      </c>
      <c r="W7167" s="46">
        <v>0.69074730045559196</v>
      </c>
    </row>
    <row r="7168" spans="10:23">
      <c r="J7168">
        <v>7151</v>
      </c>
      <c r="K7168" s="93">
        <f t="shared" ca="1" si="899"/>
        <v>-2.1344521554285039</v>
      </c>
      <c r="L7168" s="93">
        <f t="shared" ca="1" si="899"/>
        <v>-9.4950660654837843E-2</v>
      </c>
      <c r="M7168" s="93">
        <f t="shared" ca="1" si="900"/>
        <v>-2.1344521554285039</v>
      </c>
      <c r="N7168" s="101">
        <f t="shared" ca="1" si="896"/>
        <v>-0.76882479398928505</v>
      </c>
      <c r="O7168" s="46">
        <f t="shared" ca="1" si="901"/>
        <v>-0.44591985195547856</v>
      </c>
      <c r="P7168" s="46">
        <f t="shared" ca="1" si="902"/>
        <v>-6.2818270137638299E-2</v>
      </c>
      <c r="Q7168" s="47">
        <f t="shared" ca="1" si="897"/>
        <v>-1.2121230155911591</v>
      </c>
      <c r="R7168" s="47">
        <f t="shared" ca="1" si="898"/>
        <v>2.5109574971747997E-2</v>
      </c>
      <c r="S7168" s="97">
        <f t="shared" ca="1" si="903"/>
        <v>-0.21040513849186529</v>
      </c>
      <c r="V7168">
        <v>7151</v>
      </c>
      <c r="W7168" s="46">
        <v>2.3190866434890101E-3</v>
      </c>
    </row>
    <row r="7169" spans="10:23">
      <c r="J7169">
        <v>7152</v>
      </c>
      <c r="K7169" s="93">
        <f t="shared" ca="1" si="899"/>
        <v>-0.19937800274716083</v>
      </c>
      <c r="L7169" s="93">
        <f t="shared" ca="1" si="899"/>
        <v>-0.81330336237963041</v>
      </c>
      <c r="M7169" s="93">
        <f t="shared" ca="1" si="900"/>
        <v>-0.19937800274716083</v>
      </c>
      <c r="N7169" s="101">
        <f t="shared" ca="1" si="896"/>
        <v>-0.83448592240839814</v>
      </c>
      <c r="O7169" s="46">
        <f t="shared" ca="1" si="901"/>
        <v>0.24871269526899936</v>
      </c>
      <c r="P7169" s="46">
        <f t="shared" ca="1" si="902"/>
        <v>0.28449800347460069</v>
      </c>
      <c r="Q7169" s="47">
        <f t="shared" ca="1" si="897"/>
        <v>0.17714207885779679</v>
      </c>
      <c r="R7169" s="47">
        <f t="shared" ca="1" si="898"/>
        <v>1.4492663641715975E-2</v>
      </c>
      <c r="S7169" s="97">
        <f t="shared" ca="1" si="903"/>
        <v>0.13160267945535767</v>
      </c>
      <c r="V7169">
        <v>7152</v>
      </c>
      <c r="W7169" s="46">
        <v>-0.25827424125974502</v>
      </c>
    </row>
    <row r="7170" spans="10:23">
      <c r="J7170">
        <v>7153</v>
      </c>
      <c r="K7170" s="93">
        <f t="shared" ca="1" si="899"/>
        <v>-0.445079136088811</v>
      </c>
      <c r="L7170" s="93">
        <f t="shared" ca="1" si="899"/>
        <v>1.9604816231338118</v>
      </c>
      <c r="M7170" s="93">
        <f t="shared" ca="1" si="900"/>
        <v>-0.445079136088811</v>
      </c>
      <c r="N7170" s="101">
        <f t="shared" ca="1" si="896"/>
        <v>1.7171545176211704</v>
      </c>
      <c r="O7170" s="46">
        <f t="shared" ca="1" si="901"/>
        <v>0.16051348911839308</v>
      </c>
      <c r="P7170" s="46">
        <f t="shared" ca="1" si="902"/>
        <v>0.24039840039929752</v>
      </c>
      <c r="Q7170" s="47">
        <f t="shared" ca="1" si="897"/>
        <v>7.4366655658419933E-4</v>
      </c>
      <c r="R7170" s="47">
        <f t="shared" ca="1" si="898"/>
        <v>0.42707375918731305</v>
      </c>
      <c r="S7170" s="97">
        <f t="shared" ca="1" si="903"/>
        <v>0.29379362415285304</v>
      </c>
      <c r="V7170">
        <v>7153</v>
      </c>
      <c r="W7170" s="46">
        <v>2.7772471255582899E-2</v>
      </c>
    </row>
    <row r="7171" spans="10:23">
      <c r="J7171">
        <v>7154</v>
      </c>
      <c r="K7171" s="93">
        <f t="shared" ca="1" si="899"/>
        <v>0.23636292901353867</v>
      </c>
      <c r="L7171" s="93">
        <f t="shared" ca="1" si="899"/>
        <v>0.68355367503284792</v>
      </c>
      <c r="M7171" s="93">
        <f t="shared" ca="1" si="900"/>
        <v>0.23636292901353867</v>
      </c>
      <c r="N7171" s="101">
        <f t="shared" ca="1" si="896"/>
        <v>0.72323446142148939</v>
      </c>
      <c r="O7171" s="46">
        <f t="shared" ca="1" si="901"/>
        <v>0.40513038755200187</v>
      </c>
      <c r="P7171" s="46">
        <f t="shared" ca="1" si="902"/>
        <v>0.36270684961610189</v>
      </c>
      <c r="Q7171" s="47">
        <f t="shared" ca="1" si="897"/>
        <v>0.48997746342380177</v>
      </c>
      <c r="R7171" s="47">
        <f t="shared" ca="1" si="898"/>
        <v>0.26636435074618725</v>
      </c>
      <c r="S7171" s="97">
        <f t="shared" ca="1" si="903"/>
        <v>0.33574736914909453</v>
      </c>
      <c r="V7171">
        <v>7154</v>
      </c>
      <c r="W7171" s="46">
        <v>2.7416595305195601</v>
      </c>
    </row>
    <row r="7172" spans="10:23">
      <c r="J7172">
        <v>7155</v>
      </c>
      <c r="K7172" s="93">
        <f t="shared" ca="1" si="899"/>
        <v>4.6328398840980683E-5</v>
      </c>
      <c r="L7172" s="93">
        <f t="shared" ca="1" si="899"/>
        <v>-1.2394714682228498</v>
      </c>
      <c r="M7172" s="93">
        <f t="shared" ca="1" si="900"/>
        <v>4.6328398840980683E-5</v>
      </c>
      <c r="N7172" s="101">
        <f t="shared" ca="1" si="896"/>
        <v>-1.1751073277837423</v>
      </c>
      <c r="O7172" s="46">
        <f t="shared" ca="1" si="901"/>
        <v>0.32029994216108104</v>
      </c>
      <c r="P7172" s="46">
        <f t="shared" ca="1" si="902"/>
        <v>0.3202916269206415</v>
      </c>
      <c r="Q7172" s="47">
        <f t="shared" ca="1" si="897"/>
        <v>0.32031657264196012</v>
      </c>
      <c r="R7172" s="47">
        <f t="shared" ca="1" si="898"/>
        <v>-4.058325943560126E-2</v>
      </c>
      <c r="S7172" s="97">
        <f t="shared" ca="1" si="903"/>
        <v>0.13985834136273989</v>
      </c>
      <c r="V7172">
        <v>7155</v>
      </c>
      <c r="W7172" s="46">
        <v>0.564790548378721</v>
      </c>
    </row>
    <row r="7173" spans="10:23">
      <c r="J7173">
        <v>7156</v>
      </c>
      <c r="K7173" s="93">
        <f t="shared" ca="1" si="899"/>
        <v>-8.5322533405828779E-2</v>
      </c>
      <c r="L7173" s="93">
        <f t="shared" ca="1" si="899"/>
        <v>0.77981294935178946</v>
      </c>
      <c r="M7173" s="93">
        <f t="shared" ca="1" si="900"/>
        <v>-8.5322533405828779E-2</v>
      </c>
      <c r="N7173" s="101">
        <f t="shared" ca="1" si="896"/>
        <v>0.71219306749101796</v>
      </c>
      <c r="O7173" s="46">
        <f t="shared" ca="1" si="901"/>
        <v>0.2896551268981295</v>
      </c>
      <c r="P7173" s="46">
        <f t="shared" ca="1" si="902"/>
        <v>0.30496921928916576</v>
      </c>
      <c r="Q7173" s="47">
        <f t="shared" ca="1" si="897"/>
        <v>0.25902694211605704</v>
      </c>
      <c r="R7173" s="47">
        <f t="shared" ca="1" si="898"/>
        <v>0.26457904027190604</v>
      </c>
      <c r="S7173" s="97">
        <f t="shared" ca="1" si="903"/>
        <v>0.27711708358501774</v>
      </c>
      <c r="V7173">
        <v>7156</v>
      </c>
      <c r="W7173" s="46">
        <v>0.71646268779820099</v>
      </c>
    </row>
    <row r="7174" spans="10:23">
      <c r="J7174">
        <v>7157</v>
      </c>
      <c r="K7174" s="93">
        <f t="shared" ca="1" si="899"/>
        <v>0.86599360178481111</v>
      </c>
      <c r="L7174" s="93">
        <f t="shared" ca="1" si="899"/>
        <v>-1.0781260611700014</v>
      </c>
      <c r="M7174" s="93">
        <f t="shared" ca="1" si="900"/>
        <v>0.86599360178481111</v>
      </c>
      <c r="N7174" s="101">
        <f t="shared" ca="1" si="896"/>
        <v>-0.74674780059735424</v>
      </c>
      <c r="O7174" s="46">
        <f t="shared" ca="1" si="901"/>
        <v>0.63114857782741762</v>
      </c>
      <c r="P7174" s="46">
        <f t="shared" ca="1" si="902"/>
        <v>0.47571594475380979</v>
      </c>
      <c r="Q7174" s="47">
        <f t="shared" ca="1" si="897"/>
        <v>0.94201384397463328</v>
      </c>
      <c r="R7174" s="47">
        <f t="shared" ca="1" si="898"/>
        <v>2.8679258998189502E-2</v>
      </c>
      <c r="S7174" s="97">
        <f t="shared" ca="1" si="903"/>
        <v>0.32991391841280354</v>
      </c>
      <c r="V7174">
        <v>7157</v>
      </c>
      <c r="W7174" s="46">
        <v>-5.6103420890722903E-3</v>
      </c>
    </row>
    <row r="7175" spans="10:23">
      <c r="J7175">
        <v>7158</v>
      </c>
      <c r="K7175" s="93">
        <f t="shared" ca="1" si="899"/>
        <v>-0.48687173163933478</v>
      </c>
      <c r="L7175" s="93">
        <f t="shared" ca="1" si="899"/>
        <v>0.12566020392181973</v>
      </c>
      <c r="M7175" s="93">
        <f t="shared" ca="1" si="900"/>
        <v>-0.48687173163933478</v>
      </c>
      <c r="N7175" s="101">
        <f t="shared" ca="1" si="896"/>
        <v>-3.5699806195050851E-2</v>
      </c>
      <c r="O7175" s="46">
        <f t="shared" ca="1" si="901"/>
        <v>0.14551122315243178</v>
      </c>
      <c r="P7175" s="46">
        <f t="shared" ca="1" si="902"/>
        <v>0.23289726741631689</v>
      </c>
      <c r="Q7175" s="47">
        <f t="shared" ca="1" si="897"/>
        <v>-2.9260865375338396E-2</v>
      </c>
      <c r="R7175" s="47">
        <f t="shared" ca="1" si="898"/>
        <v>0.14365037950316251</v>
      </c>
      <c r="S7175" s="97">
        <f t="shared" ca="1" si="903"/>
        <v>0.14458080132779716</v>
      </c>
      <c r="V7175">
        <v>7158</v>
      </c>
      <c r="W7175" s="46">
        <v>0.45754479573747497</v>
      </c>
    </row>
    <row r="7176" spans="10:23">
      <c r="J7176">
        <v>7159</v>
      </c>
      <c r="K7176" s="93">
        <f t="shared" ca="1" si="899"/>
        <v>0.37301086012891621</v>
      </c>
      <c r="L7176" s="93">
        <f t="shared" ca="1" si="899"/>
        <v>-0.57955376566358041</v>
      </c>
      <c r="M7176" s="93">
        <f t="shared" ca="1" si="900"/>
        <v>0.37301086012891621</v>
      </c>
      <c r="N7176" s="101">
        <f t="shared" ca="1" si="896"/>
        <v>-0.43083936036843967</v>
      </c>
      <c r="O7176" s="46">
        <f t="shared" ca="1" si="901"/>
        <v>0.45418282325949311</v>
      </c>
      <c r="P7176" s="46">
        <f t="shared" ca="1" si="902"/>
        <v>0.38723306746984754</v>
      </c>
      <c r="Q7176" s="47">
        <f t="shared" ca="1" si="897"/>
        <v>0.58808233483878425</v>
      </c>
      <c r="R7176" s="47">
        <f t="shared" ca="1" si="898"/>
        <v>7.9759281213324151E-2</v>
      </c>
      <c r="S7176" s="97">
        <f t="shared" ca="1" si="903"/>
        <v>0.2669710522364086</v>
      </c>
      <c r="V7176">
        <v>7159</v>
      </c>
      <c r="W7176" s="46">
        <v>-2.2394057071291398E-2</v>
      </c>
    </row>
    <row r="7177" spans="10:23">
      <c r="J7177">
        <v>7160</v>
      </c>
      <c r="K7177" s="93">
        <f t="shared" ca="1" si="899"/>
        <v>0.62081028950835337</v>
      </c>
      <c r="L7177" s="93">
        <f t="shared" ca="1" si="899"/>
        <v>-0.62047161245702009</v>
      </c>
      <c r="M7177" s="93">
        <f t="shared" ca="1" si="900"/>
        <v>0.62081028950835337</v>
      </c>
      <c r="N7177" s="101">
        <f t="shared" ca="1" si="896"/>
        <v>-0.39082710542893695</v>
      </c>
      <c r="O7177" s="46">
        <f t="shared" ca="1" si="901"/>
        <v>0.54313525363126913</v>
      </c>
      <c r="P7177" s="46">
        <f t="shared" ca="1" si="902"/>
        <v>0.43170928265573555</v>
      </c>
      <c r="Q7177" s="47">
        <f t="shared" ca="1" si="897"/>
        <v>0.7659871955823363</v>
      </c>
      <c r="R7177" s="47">
        <f t="shared" ca="1" si="898"/>
        <v>8.6228962332658698E-2</v>
      </c>
      <c r="S7177" s="97">
        <f t="shared" ca="1" si="903"/>
        <v>0.31468210798196394</v>
      </c>
      <c r="V7177">
        <v>7160</v>
      </c>
      <c r="W7177" s="46">
        <v>0.40188291696704198</v>
      </c>
    </row>
    <row r="7178" spans="10:23">
      <c r="J7178">
        <v>7161</v>
      </c>
      <c r="K7178" s="93">
        <f t="shared" ca="1" si="899"/>
        <v>-6.7558016616418054E-2</v>
      </c>
      <c r="L7178" s="93">
        <f t="shared" ca="1" si="899"/>
        <v>0.68540392755584012</v>
      </c>
      <c r="M7178" s="93">
        <f t="shared" ca="1" si="900"/>
        <v>-6.7558016616418054E-2</v>
      </c>
      <c r="N7178" s="101">
        <f t="shared" ca="1" si="896"/>
        <v>0.62833497597498733</v>
      </c>
      <c r="O7178" s="46">
        <f t="shared" ca="1" si="901"/>
        <v>0.29603204611362399</v>
      </c>
      <c r="P7178" s="46">
        <f t="shared" ca="1" si="902"/>
        <v>0.30815767889691298</v>
      </c>
      <c r="Q7178" s="47">
        <f t="shared" ca="1" si="897"/>
        <v>0.27178078054704602</v>
      </c>
      <c r="R7178" s="47">
        <f t="shared" ca="1" si="898"/>
        <v>0.25101981667391116</v>
      </c>
      <c r="S7178" s="97">
        <f t="shared" ca="1" si="903"/>
        <v>0.27352593139376757</v>
      </c>
      <c r="V7178">
        <v>7161</v>
      </c>
      <c r="W7178" s="46">
        <v>0.27940901634784598</v>
      </c>
    </row>
    <row r="7179" spans="10:23">
      <c r="J7179">
        <v>7162</v>
      </c>
      <c r="K7179" s="93">
        <f t="shared" ca="1" si="899"/>
        <v>1.5985864973070358</v>
      </c>
      <c r="L7179" s="93">
        <f t="shared" ca="1" si="899"/>
        <v>0.58273168122427632</v>
      </c>
      <c r="M7179" s="93">
        <f t="shared" ca="1" si="900"/>
        <v>1.5985864973070358</v>
      </c>
      <c r="N7179" s="101">
        <f t="shared" ca="1" si="896"/>
        <v>1.0608644784162713</v>
      </c>
      <c r="O7179" s="46">
        <f t="shared" ca="1" si="901"/>
        <v>0.89412706285861043</v>
      </c>
      <c r="P7179" s="46">
        <f t="shared" ca="1" si="902"/>
        <v>0.6072051872694062</v>
      </c>
      <c r="Q7179" s="47">
        <f t="shared" ca="1" si="897"/>
        <v>1.4679708140370189</v>
      </c>
      <c r="R7179" s="47">
        <f t="shared" ca="1" si="898"/>
        <v>0.32095658878861755</v>
      </c>
      <c r="S7179" s="97">
        <f t="shared" ca="1" si="903"/>
        <v>0.60754182582361405</v>
      </c>
      <c r="V7179">
        <v>7162</v>
      </c>
      <c r="W7179" s="46">
        <v>-0.14148822465333399</v>
      </c>
    </row>
    <row r="7180" spans="10:23">
      <c r="J7180">
        <v>7163</v>
      </c>
      <c r="K7180" s="93">
        <f t="shared" ca="1" si="899"/>
        <v>-1.391328150645786</v>
      </c>
      <c r="L7180" s="93">
        <f t="shared" ca="1" si="899"/>
        <v>-2.1246129408950276</v>
      </c>
      <c r="M7180" s="93">
        <f t="shared" ca="1" si="900"/>
        <v>-1.391328150645786</v>
      </c>
      <c r="N7180" s="101">
        <f t="shared" ca="1" si="896"/>
        <v>-2.4567833750903265</v>
      </c>
      <c r="O7180" s="46">
        <f t="shared" ca="1" si="901"/>
        <v>-0.17916102019153685</v>
      </c>
      <c r="P7180" s="46">
        <f t="shared" ca="1" si="902"/>
        <v>7.056114574433256E-2</v>
      </c>
      <c r="Q7180" s="47">
        <f t="shared" ca="1" si="897"/>
        <v>-0.67860535206327566</v>
      </c>
      <c r="R7180" s="47">
        <f t="shared" ca="1" si="898"/>
        <v>-0.2478206505024137</v>
      </c>
      <c r="S7180" s="97">
        <f t="shared" ca="1" si="903"/>
        <v>-0.21349083534697527</v>
      </c>
      <c r="V7180">
        <v>7163</v>
      </c>
      <c r="W7180" s="46">
        <v>0.38724762333067397</v>
      </c>
    </row>
    <row r="7181" spans="10:23">
      <c r="J7181">
        <v>7164</v>
      </c>
      <c r="K7181" s="93">
        <f t="shared" ca="1" si="899"/>
        <v>2.0425347248110758E-2</v>
      </c>
      <c r="L7181" s="93">
        <f t="shared" ca="1" si="899"/>
        <v>-0.24237854519050342</v>
      </c>
      <c r="M7181" s="93">
        <f t="shared" ca="1" si="900"/>
        <v>2.0425347248110758E-2</v>
      </c>
      <c r="N7181" s="101">
        <f t="shared" ca="1" si="896"/>
        <v>-0.22329930523184843</v>
      </c>
      <c r="O7181" s="46">
        <f t="shared" ca="1" si="901"/>
        <v>0.3276153878010265</v>
      </c>
      <c r="P7181" s="46">
        <f t="shared" ca="1" si="902"/>
        <v>0.32394934974061423</v>
      </c>
      <c r="Q7181" s="47">
        <f t="shared" ca="1" si="897"/>
        <v>0.33494746392185104</v>
      </c>
      <c r="R7181" s="47">
        <f t="shared" ca="1" si="898"/>
        <v>0.11331694943904649</v>
      </c>
      <c r="S7181" s="97">
        <f t="shared" ca="1" si="903"/>
        <v>0.22046616862003648</v>
      </c>
      <c r="V7181">
        <v>7164</v>
      </c>
      <c r="W7181" s="46">
        <v>-0.19097152455791699</v>
      </c>
    </row>
    <row r="7182" spans="10:23">
      <c r="J7182">
        <v>7165</v>
      </c>
      <c r="K7182" s="93">
        <f t="shared" ca="1" si="899"/>
        <v>6.8852533249212589E-2</v>
      </c>
      <c r="L7182" s="93">
        <f t="shared" ca="1" si="899"/>
        <v>-0.39253341466745573</v>
      </c>
      <c r="M7182" s="93">
        <f t="shared" ca="1" si="900"/>
        <v>6.8852533249212589E-2</v>
      </c>
      <c r="N7182" s="101">
        <f t="shared" ca="1" si="896"/>
        <v>-0.35025768106121857</v>
      </c>
      <c r="O7182" s="46">
        <f t="shared" ca="1" si="901"/>
        <v>0.34499926919918728</v>
      </c>
      <c r="P7182" s="46">
        <f t="shared" ca="1" si="902"/>
        <v>0.33264129043969465</v>
      </c>
      <c r="Q7182" s="47">
        <f t="shared" ca="1" si="897"/>
        <v>0.36971522671817264</v>
      </c>
      <c r="R7182" s="47">
        <f t="shared" ca="1" si="898"/>
        <v>9.2788733564021342E-2</v>
      </c>
      <c r="S7182" s="97">
        <f t="shared" ca="1" si="903"/>
        <v>0.21889400138160431</v>
      </c>
      <c r="V7182">
        <v>7165</v>
      </c>
      <c r="W7182" s="46">
        <v>1.09062508527598</v>
      </c>
    </row>
    <row r="7183" spans="10:23">
      <c r="J7183">
        <v>7166</v>
      </c>
      <c r="K7183" s="93">
        <f t="shared" ca="1" si="899"/>
        <v>-1.1865830294032476</v>
      </c>
      <c r="L7183" s="93">
        <f t="shared" ca="1" si="899"/>
        <v>2.697216246855128</v>
      </c>
      <c r="M7183" s="93">
        <f t="shared" ca="1" si="900"/>
        <v>-1.1865830294032476</v>
      </c>
      <c r="N7183" s="101">
        <f t="shared" ca="1" si="896"/>
        <v>2.1798253558324285</v>
      </c>
      <c r="O7183" s="46">
        <f t="shared" ca="1" si="901"/>
        <v>-0.10566377208690081</v>
      </c>
      <c r="P7183" s="46">
        <f t="shared" ca="1" si="902"/>
        <v>0.10730976979665058</v>
      </c>
      <c r="Q7183" s="47">
        <f t="shared" ca="1" si="897"/>
        <v>-0.53161085585400358</v>
      </c>
      <c r="R7183" s="47">
        <f t="shared" ca="1" si="898"/>
        <v>0.50188415892529048</v>
      </c>
      <c r="S7183" s="97">
        <f t="shared" ca="1" si="903"/>
        <v>0.19811019341919484</v>
      </c>
      <c r="V7183">
        <v>7166</v>
      </c>
      <c r="W7183" s="46">
        <v>0.75232449524464096</v>
      </c>
    </row>
    <row r="7184" spans="10:23">
      <c r="J7184">
        <v>7167</v>
      </c>
      <c r="K7184" s="93">
        <f t="shared" ca="1" si="899"/>
        <v>1.3754089884013183</v>
      </c>
      <c r="L7184" s="93">
        <f t="shared" ca="1" si="899"/>
        <v>0.5309997261856475</v>
      </c>
      <c r="M7184" s="93">
        <f t="shared" ca="1" si="900"/>
        <v>1.3754089884013183</v>
      </c>
      <c r="N7184" s="101">
        <f t="shared" ca="1" si="896"/>
        <v>0.94084282704080946</v>
      </c>
      <c r="O7184" s="46">
        <f t="shared" ca="1" si="901"/>
        <v>0.81401315028343646</v>
      </c>
      <c r="P7184" s="46">
        <f t="shared" ca="1" si="902"/>
        <v>0.56714823098181921</v>
      </c>
      <c r="Q7184" s="47">
        <f t="shared" ca="1" si="897"/>
        <v>1.307742988886671</v>
      </c>
      <c r="R7184" s="47">
        <f t="shared" ca="1" si="898"/>
        <v>0.30154998916084791</v>
      </c>
      <c r="S7184" s="97">
        <f t="shared" ca="1" si="903"/>
        <v>0.55778156972214221</v>
      </c>
      <c r="V7184">
        <v>7167</v>
      </c>
      <c r="W7184" s="46">
        <v>0.471664293123357</v>
      </c>
    </row>
    <row r="7185" spans="10:23">
      <c r="J7185">
        <v>7168</v>
      </c>
      <c r="K7185" s="93">
        <f t="shared" ca="1" si="899"/>
        <v>-3.2527604087255173</v>
      </c>
      <c r="L7185" s="93">
        <f t="shared" ca="1" si="899"/>
        <v>0.20981451147927441</v>
      </c>
      <c r="M7185" s="93">
        <f t="shared" ca="1" si="900"/>
        <v>-3.2527604087255173</v>
      </c>
      <c r="N7185" s="101">
        <f t="shared" ca="1" si="896"/>
        <v>-0.83552917019666795</v>
      </c>
      <c r="O7185" s="46">
        <f t="shared" ca="1" si="901"/>
        <v>-0.84735837538026137</v>
      </c>
      <c r="P7185" s="46">
        <f t="shared" ca="1" si="902"/>
        <v>-0.2635375318500297</v>
      </c>
      <c r="Q7185" s="47">
        <f t="shared" ca="1" si="897"/>
        <v>-2.0150000624407247</v>
      </c>
      <c r="R7185" s="47">
        <f t="shared" ca="1" si="898"/>
        <v>1.4323978309465607E-2</v>
      </c>
      <c r="S7185" s="97">
        <f t="shared" ca="1" si="903"/>
        <v>-0.41651719853539787</v>
      </c>
      <c r="V7185">
        <v>7168</v>
      </c>
      <c r="W7185" s="46">
        <v>0.25623923596706899</v>
      </c>
    </row>
    <row r="7186" spans="10:23">
      <c r="J7186">
        <v>7169</v>
      </c>
      <c r="K7186" s="93">
        <f t="shared" ca="1" si="899"/>
        <v>1.3388586331098287</v>
      </c>
      <c r="L7186" s="93">
        <f t="shared" ca="1" si="899"/>
        <v>-0.20947212152830005</v>
      </c>
      <c r="M7186" s="93">
        <f t="shared" ca="1" si="900"/>
        <v>1.3388586331098287</v>
      </c>
      <c r="N7186" s="101">
        <f t="shared" ref="N7186:N7249" ca="1" si="904">$N$2*K7186+SQRT(1-$N$2^2)*L7186</f>
        <v>0.22719008396134022</v>
      </c>
      <c r="O7186" s="46">
        <f t="shared" ca="1" si="901"/>
        <v>0.80089268853632112</v>
      </c>
      <c r="P7186" s="46">
        <f t="shared" ca="1" si="902"/>
        <v>0.56058800010826149</v>
      </c>
      <c r="Q7186" s="47">
        <f t="shared" ref="Q7186:Q7249" ca="1" si="905">$K$2+K7186*$S$3</f>
        <v>1.2815020653924403</v>
      </c>
      <c r="R7186" s="47">
        <f t="shared" ref="R7186:R7249" ca="1" si="906">$L$2+$L$3*N7186</f>
        <v>0.18615770035724361</v>
      </c>
      <c r="S7186" s="97">
        <f t="shared" ca="1" si="903"/>
        <v>0.49352519444678233</v>
      </c>
      <c r="V7186">
        <v>7169</v>
      </c>
      <c r="W7186" s="46">
        <v>0.62090486102754405</v>
      </c>
    </row>
    <row r="7187" spans="10:23">
      <c r="J7187">
        <v>7170</v>
      </c>
      <c r="K7187" s="93">
        <f t="shared" ref="K7187:L7250" ca="1" si="907">_xlfn.NORM.S.INV(RAND())</f>
        <v>1.0255103263376739</v>
      </c>
      <c r="L7187" s="93">
        <f t="shared" ca="1" si="907"/>
        <v>-0.71466435504609693</v>
      </c>
      <c r="M7187" s="93">
        <f t="shared" ref="M7187:M7250" ca="1" si="908">K7187</f>
        <v>1.0255103263376739</v>
      </c>
      <c r="N7187" s="101">
        <f t="shared" ca="1" si="904"/>
        <v>-0.35142597052772262</v>
      </c>
      <c r="O7187" s="46">
        <f t="shared" ref="O7187:O7250" ca="1" si="909">$K$2+K7187*$K$3</f>
        <v>0.68841021224464261</v>
      </c>
      <c r="P7187" s="46">
        <f t="shared" ref="P7187:P7250" ca="1" si="910">$K$2+K7187*$R$3</f>
        <v>0.50434676196242223</v>
      </c>
      <c r="Q7187" s="47">
        <f t="shared" ca="1" si="905"/>
        <v>1.0565371128090832</v>
      </c>
      <c r="R7187" s="47">
        <f t="shared" ca="1" si="906"/>
        <v>9.2599829931502092E-2</v>
      </c>
      <c r="S7187" s="97">
        <f t="shared" ref="S7187:S7250" ca="1" si="911">AVERAGE(R7187,O7187)</f>
        <v>0.39050502108807233</v>
      </c>
      <c r="V7187">
        <v>7170</v>
      </c>
      <c r="W7187" s="46">
        <v>0.44901713743486898</v>
      </c>
    </row>
    <row r="7188" spans="10:23">
      <c r="J7188">
        <v>7171</v>
      </c>
      <c r="K7188" s="93">
        <f t="shared" ca="1" si="907"/>
        <v>5.375147812944428E-2</v>
      </c>
      <c r="L7188" s="93">
        <f t="shared" ca="1" si="907"/>
        <v>-0.56759956831081226</v>
      </c>
      <c r="M7188" s="93">
        <f t="shared" ca="1" si="908"/>
        <v>5.375147812944428E-2</v>
      </c>
      <c r="N7188" s="101">
        <f t="shared" ca="1" si="904"/>
        <v>-0.52103743244967271</v>
      </c>
      <c r="O7188" s="46">
        <f t="shared" ca="1" si="909"/>
        <v>0.33957845141342602</v>
      </c>
      <c r="P7188" s="46">
        <f t="shared" ca="1" si="910"/>
        <v>0.32993088154681399</v>
      </c>
      <c r="Q7188" s="47">
        <f t="shared" ca="1" si="905"/>
        <v>0.35887359114665013</v>
      </c>
      <c r="R7188" s="47">
        <f t="shared" ca="1" si="906"/>
        <v>6.5174930373146756E-2</v>
      </c>
      <c r="S7188" s="97">
        <f t="shared" ca="1" si="911"/>
        <v>0.20237669089328639</v>
      </c>
      <c r="V7188">
        <v>7171</v>
      </c>
      <c r="W7188" s="46">
        <v>-0.34296235703410799</v>
      </c>
    </row>
    <row r="7189" spans="10:23">
      <c r="J7189">
        <v>7172</v>
      </c>
      <c r="K7189" s="93">
        <f t="shared" ca="1" si="907"/>
        <v>0.53890301818366537</v>
      </c>
      <c r="L7189" s="93">
        <f t="shared" ca="1" si="907"/>
        <v>0.90306606520615396</v>
      </c>
      <c r="M7189" s="93">
        <f t="shared" ca="1" si="908"/>
        <v>0.53890301818366537</v>
      </c>
      <c r="N7189" s="101">
        <f t="shared" ca="1" si="904"/>
        <v>1.0275650035681523</v>
      </c>
      <c r="O7189" s="46">
        <f t="shared" ca="1" si="909"/>
        <v>0.51373304367583295</v>
      </c>
      <c r="P7189" s="46">
        <f t="shared" ca="1" si="910"/>
        <v>0.41700817767801746</v>
      </c>
      <c r="Q7189" s="47">
        <f t="shared" ca="1" si="905"/>
        <v>0.70718277567146404</v>
      </c>
      <c r="R7189" s="47">
        <f t="shared" ca="1" si="906"/>
        <v>0.31557231379500961</v>
      </c>
      <c r="S7189" s="97">
        <f t="shared" ca="1" si="911"/>
        <v>0.41465267873542128</v>
      </c>
      <c r="V7189">
        <v>7172</v>
      </c>
      <c r="W7189" s="46">
        <v>-0.38852011149621202</v>
      </c>
    </row>
    <row r="7190" spans="10:23">
      <c r="J7190">
        <v>7173</v>
      </c>
      <c r="K7190" s="93">
        <f t="shared" ca="1" si="907"/>
        <v>-0.99377321013188469</v>
      </c>
      <c r="L7190" s="93">
        <f t="shared" ca="1" si="907"/>
        <v>0.22220258682217495</v>
      </c>
      <c r="M7190" s="93">
        <f t="shared" ca="1" si="908"/>
        <v>-0.99377321013188469</v>
      </c>
      <c r="N7190" s="101">
        <f t="shared" ca="1" si="904"/>
        <v>-0.10537563781611683</v>
      </c>
      <c r="O7190" s="46">
        <f t="shared" ca="1" si="909"/>
        <v>-3.6450933031211552E-2</v>
      </c>
      <c r="P7190" s="46">
        <f t="shared" ca="1" si="910"/>
        <v>0.14191618932449521</v>
      </c>
      <c r="Q7190" s="47">
        <f t="shared" ca="1" si="905"/>
        <v>-0.39318517774262507</v>
      </c>
      <c r="R7190" s="47">
        <f t="shared" ca="1" si="906"/>
        <v>0.13238432081703477</v>
      </c>
      <c r="S7190" s="97">
        <f t="shared" ca="1" si="911"/>
        <v>4.796669389291161E-2</v>
      </c>
      <c r="V7190">
        <v>7173</v>
      </c>
      <c r="W7190" s="46">
        <v>-0.133991000649481</v>
      </c>
    </row>
    <row r="7191" spans="10:23">
      <c r="J7191">
        <v>7174</v>
      </c>
      <c r="K7191" s="93">
        <f t="shared" ca="1" si="907"/>
        <v>0.22417418349956258</v>
      </c>
      <c r="L7191" s="93">
        <f t="shared" ca="1" si="907"/>
        <v>-0.84725131726306635</v>
      </c>
      <c r="M7191" s="93">
        <f t="shared" ca="1" si="908"/>
        <v>0.22417418349956258</v>
      </c>
      <c r="N7191" s="101">
        <f t="shared" ca="1" si="904"/>
        <v>-0.73197231067114832</v>
      </c>
      <c r="O7191" s="46">
        <f t="shared" ca="1" si="909"/>
        <v>0.40075500000826758</v>
      </c>
      <c r="P7191" s="46">
        <f t="shared" ca="1" si="910"/>
        <v>0.36051915584423477</v>
      </c>
      <c r="Q7191" s="47">
        <f t="shared" ca="1" si="905"/>
        <v>0.4812266883363332</v>
      </c>
      <c r="R7191" s="47">
        <f t="shared" ca="1" si="906"/>
        <v>3.1068344750767682E-2</v>
      </c>
      <c r="S7191" s="97">
        <f t="shared" ca="1" si="911"/>
        <v>0.21591167237951764</v>
      </c>
      <c r="V7191">
        <v>7174</v>
      </c>
      <c r="W7191" s="46">
        <v>0.78774249186985601</v>
      </c>
    </row>
    <row r="7192" spans="10:23">
      <c r="J7192">
        <v>7175</v>
      </c>
      <c r="K7192" s="93">
        <f t="shared" ca="1" si="907"/>
        <v>1.3119000837353927</v>
      </c>
      <c r="L7192" s="93">
        <f t="shared" ca="1" si="907"/>
        <v>-1.2412189726721481</v>
      </c>
      <c r="M7192" s="93">
        <f t="shared" ca="1" si="908"/>
        <v>1.3119000837353927</v>
      </c>
      <c r="N7192" s="101">
        <f t="shared" ca="1" si="904"/>
        <v>-0.759565183547244</v>
      </c>
      <c r="O7192" s="46">
        <f t="shared" ca="1" si="909"/>
        <v>0.7912153922965397</v>
      </c>
      <c r="P7192" s="46">
        <f t="shared" ca="1" si="910"/>
        <v>0.55574935198837083</v>
      </c>
      <c r="Q7192" s="47">
        <f t="shared" ca="1" si="905"/>
        <v>1.2621474729128774</v>
      </c>
      <c r="R7192" s="47">
        <f t="shared" ca="1" si="906"/>
        <v>2.6606784437693945E-2</v>
      </c>
      <c r="S7192" s="97">
        <f t="shared" ca="1" si="911"/>
        <v>0.40891108836711682</v>
      </c>
      <c r="V7192">
        <v>7175</v>
      </c>
      <c r="W7192" s="46">
        <v>6.5459661220806903E-2</v>
      </c>
    </row>
    <row r="7193" spans="10:23">
      <c r="J7193">
        <v>7176</v>
      </c>
      <c r="K7193" s="93">
        <f t="shared" ca="1" si="907"/>
        <v>0.68618103173331357</v>
      </c>
      <c r="L7193" s="93">
        <f t="shared" ca="1" si="907"/>
        <v>1.2254894998446353</v>
      </c>
      <c r="M7193" s="93">
        <f t="shared" ca="1" si="908"/>
        <v>0.68618103173331357</v>
      </c>
      <c r="N7193" s="101">
        <f t="shared" ca="1" si="904"/>
        <v>1.3800869537127687</v>
      </c>
      <c r="O7193" s="46">
        <f t="shared" ca="1" si="909"/>
        <v>0.56660135446402438</v>
      </c>
      <c r="P7193" s="46">
        <f t="shared" ca="1" si="910"/>
        <v>0.44344233307211317</v>
      </c>
      <c r="Q7193" s="47">
        <f t="shared" ca="1" si="905"/>
        <v>0.81291939724784679</v>
      </c>
      <c r="R7193" s="47">
        <f t="shared" ca="1" si="906"/>
        <v>0.37257246558475421</v>
      </c>
      <c r="S7193" s="97">
        <f t="shared" ca="1" si="911"/>
        <v>0.46958691002438929</v>
      </c>
      <c r="V7193">
        <v>7176</v>
      </c>
      <c r="W7193" s="46">
        <v>0.50358054240747596</v>
      </c>
    </row>
    <row r="7194" spans="10:23">
      <c r="J7194">
        <v>7177</v>
      </c>
      <c r="K7194" s="93">
        <f t="shared" ca="1" si="907"/>
        <v>-1.167435092837267</v>
      </c>
      <c r="L7194" s="93">
        <f t="shared" ca="1" si="907"/>
        <v>0.32049837627903677</v>
      </c>
      <c r="M7194" s="93">
        <f t="shared" ca="1" si="908"/>
        <v>-1.167435092837267</v>
      </c>
      <c r="N7194" s="101">
        <f t="shared" ca="1" si="904"/>
        <v>-6.7411426928006501E-2</v>
      </c>
      <c r="O7194" s="46">
        <f t="shared" ca="1" si="909"/>
        <v>-9.8790247404402454E-2</v>
      </c>
      <c r="P7194" s="46">
        <f t="shared" ca="1" si="910"/>
        <v>0.11074653213789976</v>
      </c>
      <c r="Q7194" s="47">
        <f t="shared" ca="1" si="905"/>
        <v>-0.51786380648900687</v>
      </c>
      <c r="R7194" s="47">
        <f t="shared" ca="1" si="906"/>
        <v>0.13852284859470204</v>
      </c>
      <c r="S7194" s="97">
        <f t="shared" ca="1" si="911"/>
        <v>1.9866300595149794E-2</v>
      </c>
      <c r="V7194">
        <v>7177</v>
      </c>
      <c r="W7194" s="46">
        <v>-4.5783390799846599E-2</v>
      </c>
    </row>
    <row r="7195" spans="10:23">
      <c r="J7195">
        <v>7178</v>
      </c>
      <c r="K7195" s="93">
        <f t="shared" ca="1" si="907"/>
        <v>0.33849164186972741</v>
      </c>
      <c r="L7195" s="93">
        <f t="shared" ca="1" si="907"/>
        <v>-0.33297808978783616</v>
      </c>
      <c r="M7195" s="93">
        <f t="shared" ca="1" si="908"/>
        <v>0.33849164186972741</v>
      </c>
      <c r="N7195" s="101">
        <f t="shared" ca="1" si="904"/>
        <v>-0.20804299325338443</v>
      </c>
      <c r="O7195" s="46">
        <f t="shared" ca="1" si="909"/>
        <v>0.44179147770079574</v>
      </c>
      <c r="P7195" s="46">
        <f t="shared" ca="1" si="910"/>
        <v>0.38103739469049885</v>
      </c>
      <c r="Q7195" s="47">
        <f t="shared" ca="1" si="905"/>
        <v>0.56329964372138952</v>
      </c>
      <c r="R7195" s="47">
        <f t="shared" ca="1" si="906"/>
        <v>0.11578378050635282</v>
      </c>
      <c r="S7195" s="97">
        <f t="shared" ca="1" si="911"/>
        <v>0.2787876291035743</v>
      </c>
      <c r="V7195">
        <v>7178</v>
      </c>
      <c r="W7195" s="46">
        <v>0.38468283457614699</v>
      </c>
    </row>
    <row r="7196" spans="10:23">
      <c r="J7196">
        <v>7179</v>
      </c>
      <c r="K7196" s="93">
        <f t="shared" ca="1" si="907"/>
        <v>-0.64143629555569537</v>
      </c>
      <c r="L7196" s="93">
        <f t="shared" ca="1" si="907"/>
        <v>-0.36349616113935784</v>
      </c>
      <c r="M7196" s="93">
        <f t="shared" ca="1" si="908"/>
        <v>-0.64143629555569537</v>
      </c>
      <c r="N7196" s="101">
        <f t="shared" ca="1" si="904"/>
        <v>-0.54861573107013706</v>
      </c>
      <c r="O7196" s="46">
        <f t="shared" ca="1" si="909"/>
        <v>9.0027263225061216E-2</v>
      </c>
      <c r="P7196" s="46">
        <f t="shared" ca="1" si="910"/>
        <v>0.20515528745263159</v>
      </c>
      <c r="Q7196" s="47">
        <f t="shared" ca="1" si="905"/>
        <v>-0.14022878523007953</v>
      </c>
      <c r="R7196" s="47">
        <f t="shared" ca="1" si="906"/>
        <v>6.0715726607751444E-2</v>
      </c>
      <c r="S7196" s="97">
        <f t="shared" ca="1" si="911"/>
        <v>7.5371494916406323E-2</v>
      </c>
      <c r="V7196">
        <v>7179</v>
      </c>
      <c r="W7196" s="46">
        <v>-3.7199718684641198E-2</v>
      </c>
    </row>
    <row r="7197" spans="10:23">
      <c r="J7197">
        <v>7180</v>
      </c>
      <c r="K7197" s="93">
        <f t="shared" ca="1" si="907"/>
        <v>2.0529127985913576</v>
      </c>
      <c r="L7197" s="93">
        <f t="shared" ca="1" si="907"/>
        <v>-0.62839549782999204</v>
      </c>
      <c r="M7197" s="93">
        <f t="shared" ca="1" si="908"/>
        <v>2.0529127985913576</v>
      </c>
      <c r="N7197" s="101">
        <f t="shared" ca="1" si="904"/>
        <v>5.7101117196279083E-2</v>
      </c>
      <c r="O7197" s="46">
        <f t="shared" ca="1" si="909"/>
        <v>1.0572163354298478</v>
      </c>
      <c r="P7197" s="46">
        <f t="shared" ca="1" si="910"/>
        <v>0.6887498235550249</v>
      </c>
      <c r="Q7197" s="47">
        <f t="shared" ca="1" si="905"/>
        <v>1.7941493591794939</v>
      </c>
      <c r="R7197" s="47">
        <f t="shared" ca="1" si="906"/>
        <v>0.15865559185196595</v>
      </c>
      <c r="S7197" s="97">
        <f t="shared" ca="1" si="911"/>
        <v>0.60793596364090685</v>
      </c>
      <c r="V7197">
        <v>7180</v>
      </c>
      <c r="W7197" s="46">
        <v>-0.16384669113631101</v>
      </c>
    </row>
    <row r="7198" spans="10:23">
      <c r="J7198">
        <v>7181</v>
      </c>
      <c r="K7198" s="93">
        <f t="shared" ca="1" si="907"/>
        <v>0.19096552794635729</v>
      </c>
      <c r="L7198" s="93">
        <f t="shared" ca="1" si="907"/>
        <v>0.40793937918386403</v>
      </c>
      <c r="M7198" s="93">
        <f t="shared" ca="1" si="908"/>
        <v>0.19096552794635729</v>
      </c>
      <c r="N7198" s="101">
        <f t="shared" ca="1" si="904"/>
        <v>0.44749178913690191</v>
      </c>
      <c r="O7198" s="46">
        <f t="shared" ca="1" si="909"/>
        <v>0.38883410645240085</v>
      </c>
      <c r="P7198" s="46">
        <f t="shared" ca="1" si="910"/>
        <v>0.35455870906630138</v>
      </c>
      <c r="Q7198" s="47">
        <f t="shared" ca="1" si="905"/>
        <v>0.45738490122459974</v>
      </c>
      <c r="R7198" s="47">
        <f t="shared" ca="1" si="906"/>
        <v>0.2217788315503372</v>
      </c>
      <c r="S7198" s="97">
        <f t="shared" ca="1" si="911"/>
        <v>0.30530646900136904</v>
      </c>
      <c r="V7198">
        <v>7181</v>
      </c>
      <c r="W7198" s="46">
        <v>0.89497898872127202</v>
      </c>
    </row>
    <row r="7199" spans="10:23">
      <c r="J7199">
        <v>7182</v>
      </c>
      <c r="K7199" s="93">
        <f t="shared" ca="1" si="907"/>
        <v>0.20333521628921722</v>
      </c>
      <c r="L7199" s="93">
        <f t="shared" ca="1" si="907"/>
        <v>-0.48706090387843592</v>
      </c>
      <c r="M7199" s="93">
        <f t="shared" ca="1" si="908"/>
        <v>0.20333521628921722</v>
      </c>
      <c r="N7199" s="101">
        <f t="shared" ca="1" si="904"/>
        <v>-0.39710909426306662</v>
      </c>
      <c r="O7199" s="46">
        <f t="shared" ca="1" si="909"/>
        <v>0.39327444694791502</v>
      </c>
      <c r="P7199" s="46">
        <f t="shared" ca="1" si="910"/>
        <v>0.35677887931405849</v>
      </c>
      <c r="Q7199" s="47">
        <f t="shared" ca="1" si="905"/>
        <v>0.46626558221562808</v>
      </c>
      <c r="R7199" s="47">
        <f t="shared" ca="1" si="906"/>
        <v>8.5213211917854803E-2</v>
      </c>
      <c r="S7199" s="97">
        <f t="shared" ca="1" si="911"/>
        <v>0.23924382943288491</v>
      </c>
      <c r="V7199">
        <v>7182</v>
      </c>
      <c r="W7199" s="46">
        <v>4.1944372827272501E-2</v>
      </c>
    </row>
    <row r="7200" spans="10:23">
      <c r="J7200">
        <v>7183</v>
      </c>
      <c r="K7200" s="93">
        <f t="shared" ca="1" si="907"/>
        <v>-0.18974628723684281</v>
      </c>
      <c r="L7200" s="93">
        <f t="shared" ca="1" si="907"/>
        <v>-1.4740230348317092</v>
      </c>
      <c r="M7200" s="93">
        <f t="shared" ca="1" si="908"/>
        <v>-0.18974628723684281</v>
      </c>
      <c r="N7200" s="101">
        <f t="shared" ca="1" si="904"/>
        <v>-1.457840034355091</v>
      </c>
      <c r="O7200" s="46">
        <f t="shared" ca="1" si="909"/>
        <v>0.25217018710196248</v>
      </c>
      <c r="P7200" s="46">
        <f t="shared" ca="1" si="910"/>
        <v>0.28622674939108222</v>
      </c>
      <c r="Q7200" s="47">
        <f t="shared" ca="1" si="905"/>
        <v>0.18405706252372298</v>
      </c>
      <c r="R7200" s="47">
        <f t="shared" ca="1" si="906"/>
        <v>-8.6299014678305891E-2</v>
      </c>
      <c r="S7200" s="97">
        <f t="shared" ca="1" si="911"/>
        <v>8.2935586211828297E-2</v>
      </c>
      <c r="V7200">
        <v>7183</v>
      </c>
      <c r="W7200" s="46">
        <v>0.83820621607558299</v>
      </c>
    </row>
    <row r="7201" spans="10:23">
      <c r="J7201">
        <v>7184</v>
      </c>
      <c r="K7201" s="93">
        <f t="shared" ca="1" si="907"/>
        <v>-2.1985624467107279</v>
      </c>
      <c r="L7201" s="93">
        <f t="shared" ca="1" si="907"/>
        <v>-2.2692150919999394E-2</v>
      </c>
      <c r="M7201" s="93">
        <f t="shared" ca="1" si="908"/>
        <v>-2.1985624467107279</v>
      </c>
      <c r="N7201" s="101">
        <f t="shared" ca="1" si="904"/>
        <v>-0.7207062265602513</v>
      </c>
      <c r="O7201" s="46">
        <f t="shared" ca="1" si="909"/>
        <v>-0.46893348937860624</v>
      </c>
      <c r="P7201" s="46">
        <f t="shared" ca="1" si="910"/>
        <v>-7.4325088849202137E-2</v>
      </c>
      <c r="Q7201" s="47">
        <f t="shared" ca="1" si="905"/>
        <v>-1.2581502904374144</v>
      </c>
      <c r="R7201" s="47">
        <f t="shared" ca="1" si="906"/>
        <v>3.2889985939731151E-2</v>
      </c>
      <c r="S7201" s="97">
        <f t="shared" ca="1" si="911"/>
        <v>-0.21802175171943755</v>
      </c>
      <c r="V7201">
        <v>7184</v>
      </c>
      <c r="W7201" s="46">
        <v>0.26195172890987101</v>
      </c>
    </row>
    <row r="7202" spans="10:23">
      <c r="J7202">
        <v>7185</v>
      </c>
      <c r="K7202" s="93">
        <f t="shared" ca="1" si="907"/>
        <v>-0.30666265072248522</v>
      </c>
      <c r="L7202" s="93">
        <f t="shared" ca="1" si="907"/>
        <v>-1.0954189455956216</v>
      </c>
      <c r="M7202" s="93">
        <f t="shared" ca="1" si="908"/>
        <v>-0.30666265072248522</v>
      </c>
      <c r="N7202" s="101">
        <f t="shared" ca="1" si="904"/>
        <v>-1.1360738888189803</v>
      </c>
      <c r="O7202" s="46">
        <f t="shared" ca="1" si="909"/>
        <v>0.2102007818118756</v>
      </c>
      <c r="P7202" s="46">
        <f t="shared" ca="1" si="910"/>
        <v>0.2652420467460388</v>
      </c>
      <c r="Q7202" s="47">
        <f t="shared" ca="1" si="905"/>
        <v>0.10011825194354923</v>
      </c>
      <c r="R7202" s="47">
        <f t="shared" ca="1" si="906"/>
        <v>-3.427184550817225E-2</v>
      </c>
      <c r="S7202" s="97">
        <f t="shared" ca="1" si="911"/>
        <v>8.7964468151851674E-2</v>
      </c>
      <c r="V7202">
        <v>7185</v>
      </c>
      <c r="W7202" s="46">
        <v>0.21537252628723699</v>
      </c>
    </row>
    <row r="7203" spans="10:23">
      <c r="J7203">
        <v>7186</v>
      </c>
      <c r="K7203" s="93">
        <f t="shared" ca="1" si="907"/>
        <v>-1.1051888160027985</v>
      </c>
      <c r="L7203" s="93">
        <f t="shared" ca="1" si="907"/>
        <v>-0.94685644935004531</v>
      </c>
      <c r="M7203" s="93">
        <f t="shared" ca="1" si="908"/>
        <v>-1.1051888160027985</v>
      </c>
      <c r="N7203" s="101">
        <f t="shared" ca="1" si="904"/>
        <v>-1.2491735181261201</v>
      </c>
      <c r="O7203" s="46">
        <f t="shared" ca="1" si="909"/>
        <v>-7.6445734263728471E-2</v>
      </c>
      <c r="P7203" s="46">
        <f t="shared" ca="1" si="910"/>
        <v>0.12191878870823675</v>
      </c>
      <c r="Q7203" s="47">
        <f t="shared" ca="1" si="905"/>
        <v>-0.47317478020765891</v>
      </c>
      <c r="R7203" s="47">
        <f t="shared" ca="1" si="906"/>
        <v>-5.2559206154016186E-2</v>
      </c>
      <c r="S7203" s="97">
        <f t="shared" ca="1" si="911"/>
        <v>-6.4502470208872328E-2</v>
      </c>
      <c r="V7203">
        <v>7186</v>
      </c>
      <c r="W7203" s="46">
        <v>-1.0008780220991199E-2</v>
      </c>
    </row>
    <row r="7204" spans="10:23">
      <c r="J7204">
        <v>7187</v>
      </c>
      <c r="K7204" s="93">
        <f t="shared" ca="1" si="907"/>
        <v>-0.33724390378583252</v>
      </c>
      <c r="L7204" s="93">
        <f t="shared" ca="1" si="907"/>
        <v>-8.6876265394846899E-2</v>
      </c>
      <c r="M7204" s="93">
        <f t="shared" ca="1" si="908"/>
        <v>-0.33724390378583252</v>
      </c>
      <c r="N7204" s="101">
        <f t="shared" ca="1" si="904"/>
        <v>-0.18961705367853454</v>
      </c>
      <c r="O7204" s="46">
        <f t="shared" ca="1" si="909"/>
        <v>0.1992230455410075</v>
      </c>
      <c r="P7204" s="46">
        <f t="shared" ca="1" si="910"/>
        <v>0.25975317861060476</v>
      </c>
      <c r="Q7204" s="47">
        <f t="shared" ca="1" si="905"/>
        <v>7.8162779401813043E-2</v>
      </c>
      <c r="R7204" s="47">
        <f t="shared" ca="1" si="906"/>
        <v>0.11876311655111328</v>
      </c>
      <c r="S7204" s="97">
        <f t="shared" ca="1" si="911"/>
        <v>0.15899308104606039</v>
      </c>
      <c r="V7204">
        <v>7187</v>
      </c>
      <c r="W7204" s="46">
        <v>1.29367431801987</v>
      </c>
    </row>
    <row r="7205" spans="10:23">
      <c r="J7205">
        <v>7188</v>
      </c>
      <c r="K7205" s="93">
        <f t="shared" ca="1" si="907"/>
        <v>-1.059711283356106</v>
      </c>
      <c r="L7205" s="93">
        <f t="shared" ca="1" si="907"/>
        <v>-2.1169778806524362</v>
      </c>
      <c r="M7205" s="93">
        <f t="shared" ca="1" si="908"/>
        <v>-1.059711283356106</v>
      </c>
      <c r="N7205" s="101">
        <f t="shared" ca="1" si="904"/>
        <v>-2.3440830996685382</v>
      </c>
      <c r="O7205" s="46">
        <f t="shared" ca="1" si="909"/>
        <v>-6.0120688373325071E-2</v>
      </c>
      <c r="P7205" s="46">
        <f t="shared" ca="1" si="910"/>
        <v>0.13008131165343845</v>
      </c>
      <c r="Q7205" s="47">
        <f t="shared" ca="1" si="905"/>
        <v>-0.44052468842685211</v>
      </c>
      <c r="R7205" s="47">
        <f t="shared" ca="1" si="906"/>
        <v>-0.22959786238056012</v>
      </c>
      <c r="S7205" s="97">
        <f t="shared" ca="1" si="911"/>
        <v>-0.1448592753769426</v>
      </c>
      <c r="V7205">
        <v>7188</v>
      </c>
      <c r="W7205" s="46">
        <v>4.9067066103806803E-2</v>
      </c>
    </row>
    <row r="7206" spans="10:23">
      <c r="J7206">
        <v>7189</v>
      </c>
      <c r="K7206" s="93">
        <f t="shared" ca="1" si="907"/>
        <v>0.31832059190654372</v>
      </c>
      <c r="L7206" s="93">
        <f t="shared" ca="1" si="907"/>
        <v>-1.0373092245455625E-2</v>
      </c>
      <c r="M7206" s="93">
        <f t="shared" ca="1" si="908"/>
        <v>0.31832059190654372</v>
      </c>
      <c r="N7206" s="101">
        <f t="shared" ca="1" si="904"/>
        <v>9.1398534942213672E-2</v>
      </c>
      <c r="O7206" s="46">
        <f t="shared" ca="1" si="909"/>
        <v>0.43455068654211926</v>
      </c>
      <c r="P7206" s="46">
        <f t="shared" ca="1" si="910"/>
        <v>0.37741699911116061</v>
      </c>
      <c r="Q7206" s="47">
        <f t="shared" ca="1" si="905"/>
        <v>0.54881806140403655</v>
      </c>
      <c r="R7206" s="47">
        <f t="shared" ca="1" si="906"/>
        <v>0.16420122671729154</v>
      </c>
      <c r="S7206" s="97">
        <f t="shared" ca="1" si="911"/>
        <v>0.2993759566297054</v>
      </c>
      <c r="V7206">
        <v>7189</v>
      </c>
      <c r="W7206" s="46">
        <v>0.367149177918145</v>
      </c>
    </row>
    <row r="7207" spans="10:23">
      <c r="J7207">
        <v>7190</v>
      </c>
      <c r="K7207" s="93">
        <f t="shared" ca="1" si="907"/>
        <v>-1.9369327700288304</v>
      </c>
      <c r="L7207" s="93">
        <f t="shared" ca="1" si="907"/>
        <v>-0.98456770768445268</v>
      </c>
      <c r="M7207" s="93">
        <f t="shared" ca="1" si="908"/>
        <v>-1.9369327700288304</v>
      </c>
      <c r="N7207" s="101">
        <f t="shared" ca="1" si="904"/>
        <v>-1.5494401645665645</v>
      </c>
      <c r="O7207" s="46">
        <f t="shared" ca="1" si="909"/>
        <v>-0.37501642243249511</v>
      </c>
      <c r="P7207" s="46">
        <f t="shared" ca="1" si="910"/>
        <v>-2.7366555376146573E-2</v>
      </c>
      <c r="Q7207" s="47">
        <f t="shared" ca="1" si="905"/>
        <v>-1.0703161565451922</v>
      </c>
      <c r="R7207" s="47">
        <f t="shared" ca="1" si="906"/>
        <v>-0.10111006778825393</v>
      </c>
      <c r="S7207" s="97">
        <f t="shared" ca="1" si="911"/>
        <v>-0.23806324511037452</v>
      </c>
      <c r="V7207">
        <v>7190</v>
      </c>
      <c r="W7207" s="46">
        <v>0.376215413671461</v>
      </c>
    </row>
    <row r="7208" spans="10:23">
      <c r="J7208">
        <v>7191</v>
      </c>
      <c r="K7208" s="93">
        <f t="shared" ca="1" si="907"/>
        <v>1.2650278803601402</v>
      </c>
      <c r="L7208" s="93">
        <f t="shared" ca="1" si="907"/>
        <v>-1.4759101513261363</v>
      </c>
      <c r="M7208" s="93">
        <f t="shared" ca="1" si="908"/>
        <v>1.2650278803601402</v>
      </c>
      <c r="N7208" s="101">
        <f t="shared" ca="1" si="904"/>
        <v>-0.99697835663035839</v>
      </c>
      <c r="O7208" s="46">
        <f t="shared" ca="1" si="909"/>
        <v>0.77438970219083503</v>
      </c>
      <c r="P7208" s="46">
        <f t="shared" ca="1" si="910"/>
        <v>0.5473365069355185</v>
      </c>
      <c r="Q7208" s="47">
        <f t="shared" ca="1" si="905"/>
        <v>1.2284960927014681</v>
      </c>
      <c r="R7208" s="47">
        <f t="shared" ca="1" si="906"/>
        <v>-1.1781142603646072E-2</v>
      </c>
      <c r="S7208" s="97">
        <f t="shared" ca="1" si="911"/>
        <v>0.38130427979359449</v>
      </c>
      <c r="V7208">
        <v>7191</v>
      </c>
      <c r="W7208" s="46">
        <v>0.35513755500963201</v>
      </c>
    </row>
    <row r="7209" spans="10:23">
      <c r="J7209">
        <v>7192</v>
      </c>
      <c r="K7209" s="93">
        <f t="shared" ca="1" si="907"/>
        <v>-0.65539752545751839</v>
      </c>
      <c r="L7209" s="93">
        <f t="shared" ca="1" si="907"/>
        <v>-0.32330931029597415</v>
      </c>
      <c r="M7209" s="93">
        <f t="shared" ca="1" si="908"/>
        <v>-0.65539752545751839</v>
      </c>
      <c r="N7209" s="101">
        <f t="shared" ca="1" si="904"/>
        <v>-0.51495523770924101</v>
      </c>
      <c r="O7209" s="46">
        <f t="shared" ca="1" si="909"/>
        <v>8.501560789616755E-2</v>
      </c>
      <c r="P7209" s="46">
        <f t="shared" ca="1" si="910"/>
        <v>0.20264945978818477</v>
      </c>
      <c r="Q7209" s="47">
        <f t="shared" ca="1" si="905"/>
        <v>-0.15025209588786687</v>
      </c>
      <c r="R7209" s="47">
        <f t="shared" ca="1" si="906"/>
        <v>6.6158375583514992E-2</v>
      </c>
      <c r="S7209" s="97">
        <f t="shared" ca="1" si="911"/>
        <v>7.5586991739841264E-2</v>
      </c>
      <c r="V7209">
        <v>7192</v>
      </c>
      <c r="W7209" s="46">
        <v>0.68563942993608995</v>
      </c>
    </row>
    <row r="7210" spans="10:23">
      <c r="J7210">
        <v>7193</v>
      </c>
      <c r="K7210" s="93">
        <f t="shared" ca="1" si="907"/>
        <v>0.15433662606651399</v>
      </c>
      <c r="L7210" s="93">
        <f t="shared" ca="1" si="907"/>
        <v>-1.6832883213060263</v>
      </c>
      <c r="M7210" s="93">
        <f t="shared" ca="1" si="908"/>
        <v>0.15433662606651399</v>
      </c>
      <c r="N7210" s="101">
        <f t="shared" ca="1" si="904"/>
        <v>-1.5468148488756526</v>
      </c>
      <c r="O7210" s="46">
        <f t="shared" ca="1" si="909"/>
        <v>0.37568544887792238</v>
      </c>
      <c r="P7210" s="46">
        <f t="shared" ca="1" si="910"/>
        <v>0.3479843802790622</v>
      </c>
      <c r="Q7210" s="47">
        <f t="shared" ca="1" si="905"/>
        <v>0.43108758607564279</v>
      </c>
      <c r="R7210" s="47">
        <f t="shared" ca="1" si="906"/>
        <v>-0.10068557395796451</v>
      </c>
      <c r="S7210" s="97">
        <f t="shared" ca="1" si="911"/>
        <v>0.13749993745997893</v>
      </c>
      <c r="V7210">
        <v>7193</v>
      </c>
      <c r="W7210" s="46">
        <v>0.40071584790602699</v>
      </c>
    </row>
    <row r="7211" spans="10:23">
      <c r="J7211">
        <v>7194</v>
      </c>
      <c r="K7211" s="93">
        <f t="shared" ca="1" si="907"/>
        <v>-2.0863461637169678</v>
      </c>
      <c r="L7211" s="93">
        <f t="shared" ca="1" si="907"/>
        <v>-1.3485967490267417E-2</v>
      </c>
      <c r="M7211" s="93">
        <f t="shared" ca="1" si="908"/>
        <v>-2.0863461637169678</v>
      </c>
      <c r="N7211" s="101">
        <f t="shared" ca="1" si="904"/>
        <v>-0.67629070341369091</v>
      </c>
      <c r="O7211" s="46">
        <f t="shared" ca="1" si="909"/>
        <v>-0.42865126950191157</v>
      </c>
      <c r="P7211" s="46">
        <f t="shared" ca="1" si="910"/>
        <v>-5.4183978910854802E-2</v>
      </c>
      <c r="Q7211" s="47">
        <f t="shared" ca="1" si="905"/>
        <v>-1.1775858506840251</v>
      </c>
      <c r="R7211" s="47">
        <f t="shared" ca="1" si="906"/>
        <v>4.0071642458243753E-2</v>
      </c>
      <c r="S7211" s="97">
        <f t="shared" ca="1" si="911"/>
        <v>-0.19428981352183392</v>
      </c>
      <c r="V7211">
        <v>7194</v>
      </c>
      <c r="W7211" s="46">
        <v>0.551083009432209</v>
      </c>
    </row>
    <row r="7212" spans="10:23">
      <c r="J7212">
        <v>7195</v>
      </c>
      <c r="K7212" s="93">
        <f t="shared" ca="1" si="907"/>
        <v>-1.9364248751003845</v>
      </c>
      <c r="L7212" s="93">
        <f t="shared" ca="1" si="907"/>
        <v>-5.3138510204819987E-2</v>
      </c>
      <c r="M7212" s="93">
        <f t="shared" ca="1" si="908"/>
        <v>-1.9364248751003845</v>
      </c>
      <c r="N7212" s="101">
        <f t="shared" ca="1" si="904"/>
        <v>-0.66620627947269662</v>
      </c>
      <c r="O7212" s="46">
        <f t="shared" ca="1" si="909"/>
        <v>-0.3748341036581061</v>
      </c>
      <c r="P7212" s="46">
        <f t="shared" ca="1" si="910"/>
        <v>-2.7275395988952067E-2</v>
      </c>
      <c r="Q7212" s="47">
        <f t="shared" ca="1" si="905"/>
        <v>-1.0699515189964142</v>
      </c>
      <c r="R7212" s="47">
        <f t="shared" ca="1" si="906"/>
        <v>4.1702218072366515E-2</v>
      </c>
      <c r="S7212" s="97">
        <f t="shared" ca="1" si="911"/>
        <v>-0.16656594279286979</v>
      </c>
      <c r="V7212">
        <v>7195</v>
      </c>
      <c r="W7212" s="46">
        <v>0.116550210181843</v>
      </c>
    </row>
    <row r="7213" spans="10:23">
      <c r="J7213">
        <v>7196</v>
      </c>
      <c r="K7213" s="93">
        <f t="shared" ca="1" si="907"/>
        <v>-0.91463884392730177</v>
      </c>
      <c r="L7213" s="93">
        <f t="shared" ca="1" si="907"/>
        <v>8.3141883152505376E-3</v>
      </c>
      <c r="M7213" s="93">
        <f t="shared" ca="1" si="908"/>
        <v>-0.91463884392730177</v>
      </c>
      <c r="N7213" s="101">
        <f t="shared" ca="1" si="904"/>
        <v>-0.28299312886441064</v>
      </c>
      <c r="O7213" s="46">
        <f t="shared" ca="1" si="909"/>
        <v>-8.0441113631552486E-3</v>
      </c>
      <c r="P7213" s="46">
        <f t="shared" ca="1" si="910"/>
        <v>0.15611960015852336</v>
      </c>
      <c r="Q7213" s="47">
        <f t="shared" ca="1" si="905"/>
        <v>-0.33637153440651246</v>
      </c>
      <c r="R7213" s="47">
        <f t="shared" ca="1" si="906"/>
        <v>0.10366490647669921</v>
      </c>
      <c r="S7213" s="97">
        <f t="shared" ca="1" si="911"/>
        <v>4.781039755677198E-2</v>
      </c>
      <c r="V7213">
        <v>7196</v>
      </c>
      <c r="W7213" s="46">
        <v>0.71080526504080899</v>
      </c>
    </row>
    <row r="7214" spans="10:23">
      <c r="J7214">
        <v>7197</v>
      </c>
      <c r="K7214" s="93">
        <f t="shared" ca="1" si="907"/>
        <v>-0.19372070551086915</v>
      </c>
      <c r="L7214" s="93">
        <f t="shared" ca="1" si="907"/>
        <v>-0.31592995983889671</v>
      </c>
      <c r="M7214" s="93">
        <f t="shared" ca="1" si="908"/>
        <v>-0.19372070551086915</v>
      </c>
      <c r="N7214" s="101">
        <f t="shared" ca="1" si="904"/>
        <v>-0.36113541377563263</v>
      </c>
      <c r="O7214" s="46">
        <f t="shared" ca="1" si="909"/>
        <v>0.25074349227189768</v>
      </c>
      <c r="P7214" s="46">
        <f t="shared" ca="1" si="910"/>
        <v>0.28551340197604985</v>
      </c>
      <c r="Q7214" s="47">
        <f t="shared" ca="1" si="905"/>
        <v>0.18120367286359343</v>
      </c>
      <c r="R7214" s="47">
        <f t="shared" ca="1" si="906"/>
        <v>9.1029885879230332E-2</v>
      </c>
      <c r="S7214" s="97">
        <f t="shared" ca="1" si="911"/>
        <v>0.17088668907556401</v>
      </c>
      <c r="V7214">
        <v>7197</v>
      </c>
      <c r="W7214" s="46">
        <v>0.62900261488896103</v>
      </c>
    </row>
    <row r="7215" spans="10:23">
      <c r="J7215">
        <v>7198</v>
      </c>
      <c r="K7215" s="93">
        <f t="shared" ca="1" si="907"/>
        <v>0.20176656708301094</v>
      </c>
      <c r="L7215" s="93">
        <f t="shared" ca="1" si="907"/>
        <v>0.9254381281807772</v>
      </c>
      <c r="M7215" s="93">
        <f t="shared" ca="1" si="908"/>
        <v>0.20176656708301094</v>
      </c>
      <c r="N7215" s="101">
        <f t="shared" ca="1" si="904"/>
        <v>0.94155862571818627</v>
      </c>
      <c r="O7215" s="46">
        <f t="shared" ca="1" si="909"/>
        <v>0.39271134977032163</v>
      </c>
      <c r="P7215" s="46">
        <f t="shared" ca="1" si="910"/>
        <v>0.3564973307252618</v>
      </c>
      <c r="Q7215" s="47">
        <f t="shared" ca="1" si="905"/>
        <v>0.46513938786044134</v>
      </c>
      <c r="R7215" s="47">
        <f t="shared" ca="1" si="906"/>
        <v>0.30166572843111072</v>
      </c>
      <c r="S7215" s="97">
        <f t="shared" ca="1" si="911"/>
        <v>0.34718853910071618</v>
      </c>
      <c r="V7215">
        <v>7198</v>
      </c>
      <c r="W7215" s="46">
        <v>0.512129684901794</v>
      </c>
    </row>
    <row r="7216" spans="10:23">
      <c r="J7216">
        <v>7199</v>
      </c>
      <c r="K7216" s="93">
        <f t="shared" ca="1" si="907"/>
        <v>-4.6893679830416597E-2</v>
      </c>
      <c r="L7216" s="93">
        <f t="shared" ca="1" si="907"/>
        <v>1.1024584725516382</v>
      </c>
      <c r="M7216" s="93">
        <f t="shared" ca="1" si="908"/>
        <v>-4.6893679830416597E-2</v>
      </c>
      <c r="N7216" s="101">
        <f t="shared" ca="1" si="904"/>
        <v>1.030309101314415</v>
      </c>
      <c r="O7216" s="46">
        <f t="shared" ca="1" si="909"/>
        <v>0.3034499121827226</v>
      </c>
      <c r="P7216" s="46">
        <f t="shared" ca="1" si="910"/>
        <v>0.31186661193146231</v>
      </c>
      <c r="Q7216" s="47">
        <f t="shared" ca="1" si="905"/>
        <v>0.28661651268524324</v>
      </c>
      <c r="R7216" s="47">
        <f t="shared" ca="1" si="906"/>
        <v>0.3160160137915593</v>
      </c>
      <c r="S7216" s="97">
        <f t="shared" ca="1" si="911"/>
        <v>0.30973296298714093</v>
      </c>
      <c r="V7216">
        <v>7199</v>
      </c>
      <c r="W7216" s="46">
        <v>1.4849305713937799</v>
      </c>
    </row>
    <row r="7217" spans="10:23">
      <c r="J7217">
        <v>7200</v>
      </c>
      <c r="K7217" s="93">
        <f t="shared" ca="1" si="907"/>
        <v>-0.30853699411142627</v>
      </c>
      <c r="L7217" s="93">
        <f t="shared" ca="1" si="907"/>
        <v>1.4059392495378333</v>
      </c>
      <c r="M7217" s="93">
        <f t="shared" ca="1" si="908"/>
        <v>-0.30853699411142627</v>
      </c>
      <c r="N7217" s="101">
        <f t="shared" ca="1" si="904"/>
        <v>1.2348256803634245</v>
      </c>
      <c r="O7217" s="46">
        <f t="shared" ca="1" si="909"/>
        <v>0.20952794975485628</v>
      </c>
      <c r="P7217" s="46">
        <f t="shared" ca="1" si="910"/>
        <v>0.26490563071752915</v>
      </c>
      <c r="Q7217" s="47">
        <f t="shared" ca="1" si="905"/>
        <v>9.8772587829510622E-2</v>
      </c>
      <c r="R7217" s="47">
        <f t="shared" ca="1" si="906"/>
        <v>0.34908480864115821</v>
      </c>
      <c r="S7217" s="97">
        <f t="shared" ca="1" si="911"/>
        <v>0.27930637919800727</v>
      </c>
      <c r="V7217">
        <v>7200</v>
      </c>
      <c r="W7217" s="46">
        <v>0.72148227308097401</v>
      </c>
    </row>
    <row r="7218" spans="10:23">
      <c r="J7218">
        <v>7201</v>
      </c>
      <c r="K7218" s="93">
        <f t="shared" ca="1" si="907"/>
        <v>-1.1603956786890717</v>
      </c>
      <c r="L7218" s="93">
        <f t="shared" ca="1" si="907"/>
        <v>0.41181597886946603</v>
      </c>
      <c r="M7218" s="93">
        <f t="shared" ca="1" si="908"/>
        <v>-1.1603956786890717</v>
      </c>
      <c r="N7218" s="101">
        <f t="shared" ca="1" si="904"/>
        <v>2.1403948491775293E-2</v>
      </c>
      <c r="O7218" s="46">
        <f t="shared" ca="1" si="909"/>
        <v>-9.6263312623141806E-2</v>
      </c>
      <c r="P7218" s="46">
        <f t="shared" ca="1" si="910"/>
        <v>0.11200999952853008</v>
      </c>
      <c r="Q7218" s="47">
        <f t="shared" ca="1" si="905"/>
        <v>-0.51280993692648558</v>
      </c>
      <c r="R7218" s="47">
        <f t="shared" ca="1" si="906"/>
        <v>0.15288362776920142</v>
      </c>
      <c r="S7218" s="97">
        <f t="shared" ca="1" si="911"/>
        <v>2.8310157573029807E-2</v>
      </c>
      <c r="V7218">
        <v>7201</v>
      </c>
      <c r="W7218" s="46">
        <v>1.0670837240130899</v>
      </c>
    </row>
    <row r="7219" spans="10:23">
      <c r="J7219">
        <v>7202</v>
      </c>
      <c r="K7219" s="93">
        <f t="shared" ca="1" si="907"/>
        <v>0.87069737541676329</v>
      </c>
      <c r="L7219" s="93">
        <f t="shared" ca="1" si="907"/>
        <v>-0.4859842824089845</v>
      </c>
      <c r="M7219" s="93">
        <f t="shared" ca="1" si="908"/>
        <v>0.87069737541676329</v>
      </c>
      <c r="N7219" s="101">
        <f t="shared" ca="1" si="904"/>
        <v>-0.18385222959595643</v>
      </c>
      <c r="O7219" s="46">
        <f t="shared" ca="1" si="909"/>
        <v>0.6328370889653514</v>
      </c>
      <c r="P7219" s="46">
        <f t="shared" ca="1" si="910"/>
        <v>0.47656020032277668</v>
      </c>
      <c r="Q7219" s="47">
        <f t="shared" ca="1" si="905"/>
        <v>0.94539086625050084</v>
      </c>
      <c r="R7219" s="47">
        <f t="shared" ca="1" si="906"/>
        <v>0.11969524530965818</v>
      </c>
      <c r="S7219" s="97">
        <f t="shared" ca="1" si="911"/>
        <v>0.37626616713750477</v>
      </c>
      <c r="V7219">
        <v>7202</v>
      </c>
      <c r="W7219" s="46">
        <v>0.21922636195282</v>
      </c>
    </row>
    <row r="7220" spans="10:23">
      <c r="J7220">
        <v>7203</v>
      </c>
      <c r="K7220" s="93">
        <f t="shared" ca="1" si="907"/>
        <v>2.3085184852351182</v>
      </c>
      <c r="L7220" s="93">
        <f t="shared" ca="1" si="907"/>
        <v>0.97423140732999636</v>
      </c>
      <c r="M7220" s="93">
        <f t="shared" ca="1" si="908"/>
        <v>2.3085184852351182</v>
      </c>
      <c r="N7220" s="101">
        <f t="shared" ca="1" si="904"/>
        <v>1.6578130854209698</v>
      </c>
      <c r="O7220" s="46">
        <f t="shared" ca="1" si="909"/>
        <v>1.1489709738515288</v>
      </c>
      <c r="P7220" s="46">
        <f t="shared" ca="1" si="910"/>
        <v>0.73462714276586538</v>
      </c>
      <c r="Q7220" s="47">
        <f t="shared" ca="1" si="905"/>
        <v>1.9776586360228556</v>
      </c>
      <c r="R7220" s="47">
        <f t="shared" ca="1" si="906"/>
        <v>0.41747869527301018</v>
      </c>
      <c r="S7220" s="97">
        <f t="shared" ca="1" si="911"/>
        <v>0.78322483456226943</v>
      </c>
      <c r="V7220">
        <v>7203</v>
      </c>
      <c r="W7220" s="46">
        <v>0.45908933021343001</v>
      </c>
    </row>
    <row r="7221" spans="10:23">
      <c r="J7221">
        <v>7204</v>
      </c>
      <c r="K7221" s="93">
        <f t="shared" ca="1" si="907"/>
        <v>6.0868979010466825E-3</v>
      </c>
      <c r="L7221" s="93">
        <f t="shared" ca="1" si="907"/>
        <v>-0.29914236894557827</v>
      </c>
      <c r="M7221" s="93">
        <f t="shared" ca="1" si="908"/>
        <v>6.0868979010466825E-3</v>
      </c>
      <c r="N7221" s="101">
        <f t="shared" ca="1" si="904"/>
        <v>-0.28167608078668155</v>
      </c>
      <c r="O7221" s="46">
        <f t="shared" ca="1" si="909"/>
        <v>0.32246832220697719</v>
      </c>
      <c r="P7221" s="46">
        <f t="shared" ca="1" si="910"/>
        <v>0.32137581694358958</v>
      </c>
      <c r="Q7221" s="47">
        <f t="shared" ca="1" si="905"/>
        <v>0.32465333273375241</v>
      </c>
      <c r="R7221" s="47">
        <f t="shared" ca="1" si="906"/>
        <v>0.10387786325943046</v>
      </c>
      <c r="S7221" s="97">
        <f t="shared" ca="1" si="911"/>
        <v>0.21317309273320384</v>
      </c>
      <c r="V7221">
        <v>7204</v>
      </c>
      <c r="W7221" s="46">
        <v>0.18370699224614201</v>
      </c>
    </row>
    <row r="7222" spans="10:23">
      <c r="J7222">
        <v>7205</v>
      </c>
      <c r="K7222" s="93">
        <f t="shared" ca="1" si="907"/>
        <v>-0.23850957181282892</v>
      </c>
      <c r="L7222" s="93">
        <f t="shared" ca="1" si="907"/>
        <v>0.81461861262199631</v>
      </c>
      <c r="M7222" s="93">
        <f t="shared" ca="1" si="908"/>
        <v>-0.23850957181282892</v>
      </c>
      <c r="N7222" s="101">
        <f t="shared" ca="1" si="904"/>
        <v>0.69647481693774882</v>
      </c>
      <c r="O7222" s="46">
        <f t="shared" ca="1" si="909"/>
        <v>0.23466565657577376</v>
      </c>
      <c r="P7222" s="46">
        <f t="shared" ca="1" si="910"/>
        <v>0.27747448412798786</v>
      </c>
      <c r="Q7222" s="47">
        <f t="shared" ca="1" si="905"/>
        <v>0.14904800147134553</v>
      </c>
      <c r="R7222" s="47">
        <f t="shared" ca="1" si="906"/>
        <v>0.26203751720635499</v>
      </c>
      <c r="S7222" s="97">
        <f t="shared" ca="1" si="911"/>
        <v>0.24835158689106437</v>
      </c>
      <c r="V7222">
        <v>7205</v>
      </c>
      <c r="W7222" s="46">
        <v>0.28392789514154798</v>
      </c>
    </row>
    <row r="7223" spans="10:23">
      <c r="J7223">
        <v>7206</v>
      </c>
      <c r="K7223" s="93">
        <f t="shared" ca="1" si="907"/>
        <v>-0.58653168128016497</v>
      </c>
      <c r="L7223" s="93">
        <f t="shared" ca="1" si="907"/>
        <v>-0.92823792907031388</v>
      </c>
      <c r="M7223" s="93">
        <f t="shared" ca="1" si="908"/>
        <v>-0.58653168128016497</v>
      </c>
      <c r="N7223" s="101">
        <f t="shared" ca="1" si="904"/>
        <v>-1.0665770078610128</v>
      </c>
      <c r="O7223" s="46">
        <f t="shared" ca="1" si="909"/>
        <v>0.10973634363200185</v>
      </c>
      <c r="P7223" s="46">
        <f t="shared" ca="1" si="910"/>
        <v>0.21500982765610191</v>
      </c>
      <c r="Q7223" s="47">
        <f t="shared" ca="1" si="905"/>
        <v>-0.10081062441619826</v>
      </c>
      <c r="R7223" s="47">
        <f t="shared" ca="1" si="906"/>
        <v>-2.303472180029284E-2</v>
      </c>
      <c r="S7223" s="97">
        <f t="shared" ca="1" si="911"/>
        <v>4.3350810915854507E-2</v>
      </c>
      <c r="V7223">
        <v>7206</v>
      </c>
      <c r="W7223" s="46">
        <v>0.53673689226886201</v>
      </c>
    </row>
    <row r="7224" spans="10:23">
      <c r="J7224">
        <v>7207</v>
      </c>
      <c r="K7224" s="93">
        <f t="shared" ca="1" si="907"/>
        <v>-1.2414957133994742</v>
      </c>
      <c r="L7224" s="93">
        <f t="shared" ca="1" si="907"/>
        <v>-1.2564393380727268</v>
      </c>
      <c r="M7224" s="93">
        <f t="shared" ca="1" si="908"/>
        <v>-1.2414957133994742</v>
      </c>
      <c r="N7224" s="101">
        <f t="shared" ca="1" si="904"/>
        <v>-1.586032501502382</v>
      </c>
      <c r="O7224" s="46">
        <f t="shared" ca="1" si="909"/>
        <v>-0.12537574927722045</v>
      </c>
      <c r="P7224" s="46">
        <f t="shared" ca="1" si="910"/>
        <v>9.7453781201490758E-2</v>
      </c>
      <c r="Q7224" s="47">
        <f t="shared" ca="1" si="905"/>
        <v>-0.57103481023464286</v>
      </c>
      <c r="R7224" s="47">
        <f t="shared" ca="1" si="906"/>
        <v>-0.10702677385103221</v>
      </c>
      <c r="S7224" s="97">
        <f t="shared" ca="1" si="911"/>
        <v>-0.11620126156412633</v>
      </c>
      <c r="V7224">
        <v>7207</v>
      </c>
      <c r="W7224" s="46">
        <v>0.94866757987885797</v>
      </c>
    </row>
    <row r="7225" spans="10:23">
      <c r="J7225">
        <v>7208</v>
      </c>
      <c r="K7225" s="93">
        <f t="shared" ca="1" si="907"/>
        <v>1.2782860982872326</v>
      </c>
      <c r="L7225" s="93">
        <f t="shared" ca="1" si="907"/>
        <v>8.1798939797352782E-2</v>
      </c>
      <c r="M7225" s="93">
        <f t="shared" ca="1" si="908"/>
        <v>1.2782860982872326</v>
      </c>
      <c r="N7225" s="101">
        <f t="shared" ca="1" si="904"/>
        <v>0.48407585547341109</v>
      </c>
      <c r="O7225" s="46">
        <f t="shared" ca="1" si="909"/>
        <v>0.77914899768222079</v>
      </c>
      <c r="P7225" s="46">
        <f t="shared" ca="1" si="910"/>
        <v>0.54971615468121138</v>
      </c>
      <c r="Q7225" s="47">
        <f t="shared" ca="1" si="905"/>
        <v>1.2380146836842396</v>
      </c>
      <c r="R7225" s="47">
        <f t="shared" ca="1" si="906"/>
        <v>0.22769420031932208</v>
      </c>
      <c r="S7225" s="97">
        <f t="shared" ca="1" si="911"/>
        <v>0.50342159900077144</v>
      </c>
      <c r="V7225">
        <v>7208</v>
      </c>
      <c r="W7225" s="46">
        <v>0.41481658003191901</v>
      </c>
    </row>
    <row r="7226" spans="10:23">
      <c r="J7226">
        <v>7209</v>
      </c>
      <c r="K7226" s="93">
        <f t="shared" ca="1" si="907"/>
        <v>-1.9186819647666307</v>
      </c>
      <c r="L7226" s="93">
        <f t="shared" ca="1" si="907"/>
        <v>1.2834300146229434</v>
      </c>
      <c r="M7226" s="93">
        <f t="shared" ca="1" si="908"/>
        <v>-1.9186819647666307</v>
      </c>
      <c r="N7226" s="101">
        <f t="shared" ca="1" si="904"/>
        <v>0.60661451229415664</v>
      </c>
      <c r="O7226" s="46">
        <f t="shared" ca="1" si="909"/>
        <v>-0.36846494050059442</v>
      </c>
      <c r="P7226" s="46">
        <f t="shared" ca="1" si="910"/>
        <v>-2.4090814410196226E-2</v>
      </c>
      <c r="Q7226" s="47">
        <f t="shared" ca="1" si="905"/>
        <v>-1.0572131926813908</v>
      </c>
      <c r="R7226" s="47">
        <f t="shared" ca="1" si="906"/>
        <v>0.2475077808241064</v>
      </c>
      <c r="S7226" s="97">
        <f t="shared" ca="1" si="911"/>
        <v>-6.0478579838244007E-2</v>
      </c>
      <c r="V7226">
        <v>7209</v>
      </c>
      <c r="W7226" s="46">
        <v>0.48775033163252002</v>
      </c>
    </row>
    <row r="7227" spans="10:23">
      <c r="J7227">
        <v>7210</v>
      </c>
      <c r="K7227" s="93">
        <f t="shared" ca="1" si="907"/>
        <v>-1.1627187530386003</v>
      </c>
      <c r="L7227" s="93">
        <f t="shared" ca="1" si="907"/>
        <v>-0.82605453477878799</v>
      </c>
      <c r="M7227" s="93">
        <f t="shared" ca="1" si="908"/>
        <v>-1.1627187530386003</v>
      </c>
      <c r="N7227" s="101">
        <f t="shared" ca="1" si="904"/>
        <v>-1.1529390644030122</v>
      </c>
      <c r="O7227" s="46">
        <f t="shared" ca="1" si="909"/>
        <v>-9.709722539623572E-2</v>
      </c>
      <c r="P7227" s="46">
        <f t="shared" ca="1" si="910"/>
        <v>0.11159304314198312</v>
      </c>
      <c r="Q7227" s="47">
        <f t="shared" ca="1" si="905"/>
        <v>-0.51447776247267341</v>
      </c>
      <c r="R7227" s="47">
        <f t="shared" ca="1" si="906"/>
        <v>-3.6998817737436684E-2</v>
      </c>
      <c r="S7227" s="97">
        <f t="shared" ca="1" si="911"/>
        <v>-6.7048021566836202E-2</v>
      </c>
      <c r="V7227">
        <v>7210</v>
      </c>
      <c r="W7227" s="46">
        <v>0.16600371461647201</v>
      </c>
    </row>
    <row r="7228" spans="10:23">
      <c r="J7228">
        <v>7211</v>
      </c>
      <c r="K7228" s="93">
        <f t="shared" ca="1" si="907"/>
        <v>0.55548987993742316</v>
      </c>
      <c r="L7228" s="93">
        <f t="shared" ca="1" si="907"/>
        <v>0.46332705529118284</v>
      </c>
      <c r="M7228" s="93">
        <f t="shared" ca="1" si="908"/>
        <v>0.55548987993742316</v>
      </c>
      <c r="N7228" s="101">
        <f t="shared" ca="1" si="904"/>
        <v>0.61593083522083225</v>
      </c>
      <c r="O7228" s="46">
        <f t="shared" ca="1" si="909"/>
        <v>0.51968722068476458</v>
      </c>
      <c r="P7228" s="46">
        <f t="shared" ca="1" si="910"/>
        <v>0.41998526618248327</v>
      </c>
      <c r="Q7228" s="47">
        <f t="shared" ca="1" si="905"/>
        <v>0.7190911296893272</v>
      </c>
      <c r="R7228" s="47">
        <f t="shared" ca="1" si="906"/>
        <v>0.2490141602728895</v>
      </c>
      <c r="S7228" s="97">
        <f t="shared" ca="1" si="911"/>
        <v>0.38435069047882703</v>
      </c>
      <c r="V7228">
        <v>7211</v>
      </c>
      <c r="W7228" s="46">
        <v>0.50822240424284504</v>
      </c>
    </row>
    <row r="7229" spans="10:23">
      <c r="J7229">
        <v>7212</v>
      </c>
      <c r="K7229" s="93">
        <f t="shared" ca="1" si="907"/>
        <v>0.9905593837724378</v>
      </c>
      <c r="L7229" s="93">
        <f t="shared" ca="1" si="907"/>
        <v>1.5488938638439609</v>
      </c>
      <c r="M7229" s="93">
        <f t="shared" ca="1" si="908"/>
        <v>0.9905593837724378</v>
      </c>
      <c r="N7229" s="101">
        <f t="shared" ca="1" si="904"/>
        <v>1.7835003384622032</v>
      </c>
      <c r="O7229" s="46">
        <f t="shared" ca="1" si="909"/>
        <v>0.67586389083967457</v>
      </c>
      <c r="P7229" s="46">
        <f t="shared" ca="1" si="910"/>
        <v>0.49807360125993827</v>
      </c>
      <c r="Q7229" s="47">
        <f t="shared" ca="1" si="905"/>
        <v>1.0314444699991472</v>
      </c>
      <c r="R7229" s="47">
        <f t="shared" ca="1" si="906"/>
        <v>0.43780138013971809</v>
      </c>
      <c r="S7229" s="97">
        <f t="shared" ca="1" si="911"/>
        <v>0.5568326354896963</v>
      </c>
      <c r="V7229">
        <v>7212</v>
      </c>
      <c r="W7229" s="46">
        <v>1.1360261608108699</v>
      </c>
    </row>
    <row r="7230" spans="10:23">
      <c r="J7230">
        <v>7213</v>
      </c>
      <c r="K7230" s="93">
        <f t="shared" ca="1" si="907"/>
        <v>-1.2851256186629474</v>
      </c>
      <c r="L7230" s="93">
        <f t="shared" ca="1" si="907"/>
        <v>0.88077032312061243</v>
      </c>
      <c r="M7230" s="93">
        <f t="shared" ca="1" si="908"/>
        <v>-1.2851256186629474</v>
      </c>
      <c r="N7230" s="101">
        <f t="shared" ca="1" si="904"/>
        <v>0.4263447592455924</v>
      </c>
      <c r="O7230" s="46">
        <f t="shared" ca="1" si="909"/>
        <v>-0.14103755334107732</v>
      </c>
      <c r="P7230" s="46">
        <f t="shared" ca="1" si="910"/>
        <v>8.9622879169562325E-2</v>
      </c>
      <c r="Q7230" s="47">
        <f t="shared" ca="1" si="905"/>
        <v>-0.6023584183623566</v>
      </c>
      <c r="R7230" s="47">
        <f t="shared" ca="1" si="906"/>
        <v>0.21835951563763328</v>
      </c>
      <c r="S7230" s="97">
        <f t="shared" ca="1" si="911"/>
        <v>3.8660981148277984E-2</v>
      </c>
      <c r="V7230">
        <v>7213</v>
      </c>
      <c r="W7230" s="46">
        <v>0.31957055515479399</v>
      </c>
    </row>
    <row r="7231" spans="10:23">
      <c r="J7231">
        <v>7214</v>
      </c>
      <c r="K7231" s="93">
        <f t="shared" ca="1" si="907"/>
        <v>0.24966213373007312</v>
      </c>
      <c r="L7231" s="93">
        <f t="shared" ca="1" si="907"/>
        <v>1.5766381243504</v>
      </c>
      <c r="M7231" s="93">
        <f t="shared" ca="1" si="908"/>
        <v>0.24966213373007312</v>
      </c>
      <c r="N7231" s="101">
        <f t="shared" ca="1" si="904"/>
        <v>1.5741822588957992</v>
      </c>
      <c r="O7231" s="46">
        <f t="shared" ca="1" si="909"/>
        <v>0.40990439604956014</v>
      </c>
      <c r="P7231" s="46">
        <f t="shared" ca="1" si="910"/>
        <v>0.36509385386488108</v>
      </c>
      <c r="Q7231" s="47">
        <f t="shared" ca="1" si="905"/>
        <v>0.49952548041891831</v>
      </c>
      <c r="R7231" s="47">
        <f t="shared" ca="1" si="906"/>
        <v>0.40395621871720722</v>
      </c>
      <c r="S7231" s="97">
        <f t="shared" ca="1" si="911"/>
        <v>0.40693030738338365</v>
      </c>
      <c r="V7231">
        <v>7214</v>
      </c>
      <c r="W7231" s="46">
        <v>0.136248337368991</v>
      </c>
    </row>
    <row r="7232" spans="10:23">
      <c r="J7232">
        <v>7215</v>
      </c>
      <c r="K7232" s="93">
        <f t="shared" ca="1" si="907"/>
        <v>0.3941111663757858</v>
      </c>
      <c r="L7232" s="93">
        <f t="shared" ca="1" si="907"/>
        <v>0.5464155836815765</v>
      </c>
      <c r="M7232" s="93">
        <f t="shared" ca="1" si="908"/>
        <v>0.3941111663757858</v>
      </c>
      <c r="N7232" s="101">
        <f t="shared" ca="1" si="904"/>
        <v>0.64338362089718715</v>
      </c>
      <c r="O7232" s="46">
        <f t="shared" ca="1" si="909"/>
        <v>0.46175718905584784</v>
      </c>
      <c r="P7232" s="46">
        <f t="shared" ca="1" si="910"/>
        <v>0.3910202503680249</v>
      </c>
      <c r="Q7232" s="47">
        <f t="shared" ca="1" si="905"/>
        <v>0.60323106643149371</v>
      </c>
      <c r="R7232" s="47">
        <f t="shared" ca="1" si="906"/>
        <v>0.25345306953786328</v>
      </c>
      <c r="S7232" s="97">
        <f t="shared" ca="1" si="911"/>
        <v>0.35760512929685556</v>
      </c>
      <c r="V7232">
        <v>7215</v>
      </c>
      <c r="W7232" s="46">
        <v>-0.28223437922915201</v>
      </c>
    </row>
    <row r="7233" spans="10:23">
      <c r="J7233">
        <v>7216</v>
      </c>
      <c r="K7233" s="93">
        <f t="shared" ca="1" si="907"/>
        <v>0.87113514945517545</v>
      </c>
      <c r="L7233" s="93">
        <f t="shared" ca="1" si="907"/>
        <v>0.89567542042484249</v>
      </c>
      <c r="M7233" s="93">
        <f t="shared" ca="1" si="908"/>
        <v>0.87113514945517545</v>
      </c>
      <c r="N7233" s="101">
        <f t="shared" ca="1" si="904"/>
        <v>1.1262153284150105</v>
      </c>
      <c r="O7233" s="46">
        <f t="shared" ca="1" si="909"/>
        <v>0.63299423648085607</v>
      </c>
      <c r="P7233" s="46">
        <f t="shared" ca="1" si="910"/>
        <v>0.47663877408052902</v>
      </c>
      <c r="Q7233" s="47">
        <f t="shared" ca="1" si="905"/>
        <v>0.94570516128151005</v>
      </c>
      <c r="R7233" s="47">
        <f t="shared" ca="1" si="906"/>
        <v>0.3315233304283618</v>
      </c>
      <c r="S7233" s="97">
        <f t="shared" ca="1" si="911"/>
        <v>0.48225878345460893</v>
      </c>
      <c r="V7233">
        <v>7216</v>
      </c>
      <c r="W7233" s="46">
        <v>1.0521005323685899</v>
      </c>
    </row>
    <row r="7234" spans="10:23">
      <c r="J7234">
        <v>7217</v>
      </c>
      <c r="K7234" s="93">
        <f t="shared" ca="1" si="907"/>
        <v>-0.2525660041872983</v>
      </c>
      <c r="L7234" s="93">
        <f t="shared" ca="1" si="907"/>
        <v>0.64182291611149778</v>
      </c>
      <c r="M7234" s="93">
        <f t="shared" ca="1" si="908"/>
        <v>-0.2525660041872983</v>
      </c>
      <c r="N7234" s="101">
        <f t="shared" ca="1" si="904"/>
        <v>0.52817986125412142</v>
      </c>
      <c r="O7234" s="46">
        <f t="shared" ca="1" si="909"/>
        <v>0.22961982646552362</v>
      </c>
      <c r="P7234" s="46">
        <f t="shared" ca="1" si="910"/>
        <v>0.27495156907286278</v>
      </c>
      <c r="Q7234" s="47">
        <f t="shared" ca="1" si="905"/>
        <v>0.13895634125084527</v>
      </c>
      <c r="R7234" s="47">
        <f t="shared" ca="1" si="906"/>
        <v>0.2348254868193683</v>
      </c>
      <c r="S7234" s="97">
        <f t="shared" ca="1" si="911"/>
        <v>0.23222265664244596</v>
      </c>
      <c r="V7234">
        <v>7217</v>
      </c>
      <c r="W7234" s="46">
        <v>0.41075924805672998</v>
      </c>
    </row>
    <row r="7235" spans="10:23">
      <c r="J7235">
        <v>7218</v>
      </c>
      <c r="K7235" s="93">
        <f t="shared" ca="1" si="907"/>
        <v>-0.84722769165195</v>
      </c>
      <c r="L7235" s="93">
        <f t="shared" ca="1" si="907"/>
        <v>-0.99042234215203684</v>
      </c>
      <c r="M7235" s="93">
        <f t="shared" ca="1" si="908"/>
        <v>-0.84722769165195</v>
      </c>
      <c r="N7235" s="101">
        <f t="shared" ca="1" si="904"/>
        <v>-1.2084401841243428</v>
      </c>
      <c r="O7235" s="46">
        <f t="shared" ca="1" si="909"/>
        <v>1.6154434388427508E-2</v>
      </c>
      <c r="P7235" s="46">
        <f t="shared" ca="1" si="910"/>
        <v>0.16821887303431474</v>
      </c>
      <c r="Q7235" s="47">
        <f t="shared" ca="1" si="905"/>
        <v>-0.28797444290334695</v>
      </c>
      <c r="R7235" s="47">
        <f t="shared" ca="1" si="906"/>
        <v>-4.5972931965838154E-2</v>
      </c>
      <c r="S7235" s="97">
        <f t="shared" ca="1" si="911"/>
        <v>-1.4909248788705323E-2</v>
      </c>
      <c r="V7235">
        <v>7218</v>
      </c>
      <c r="W7235" s="46">
        <v>0.96885704627852598</v>
      </c>
    </row>
    <row r="7236" spans="10:23">
      <c r="J7236">
        <v>7219</v>
      </c>
      <c r="K7236" s="93">
        <f t="shared" ca="1" si="907"/>
        <v>0.4942809387508818</v>
      </c>
      <c r="L7236" s="93">
        <f t="shared" ca="1" si="907"/>
        <v>0.64417286240961891</v>
      </c>
      <c r="M7236" s="93">
        <f t="shared" ca="1" si="908"/>
        <v>0.4942809387508818</v>
      </c>
      <c r="N7236" s="101">
        <f t="shared" ca="1" si="904"/>
        <v>0.7679218881676354</v>
      </c>
      <c r="O7236" s="46">
        <f t="shared" ca="1" si="909"/>
        <v>0.49771507937410442</v>
      </c>
      <c r="P7236" s="46">
        <f t="shared" ca="1" si="910"/>
        <v>0.40899919552715319</v>
      </c>
      <c r="Q7236" s="47">
        <f t="shared" ca="1" si="905"/>
        <v>0.67514684706800687</v>
      </c>
      <c r="R7236" s="47">
        <f t="shared" ca="1" si="906"/>
        <v>0.27358997203467295</v>
      </c>
      <c r="S7236" s="97">
        <f t="shared" ca="1" si="911"/>
        <v>0.38565252570438868</v>
      </c>
      <c r="V7236">
        <v>7219</v>
      </c>
      <c r="W7236" s="46">
        <v>0.37233838146978698</v>
      </c>
    </row>
    <row r="7237" spans="10:23">
      <c r="J7237">
        <v>7220</v>
      </c>
      <c r="K7237" s="93">
        <f t="shared" ca="1" si="907"/>
        <v>1.9209686285942058</v>
      </c>
      <c r="L7237" s="93">
        <f t="shared" ca="1" si="907"/>
        <v>1.0772898588831825</v>
      </c>
      <c r="M7237" s="93">
        <f t="shared" ca="1" si="908"/>
        <v>1.9209686285942058</v>
      </c>
      <c r="N7237" s="101">
        <f t="shared" ca="1" si="904"/>
        <v>1.6322715221804915</v>
      </c>
      <c r="O7237" s="46">
        <f t="shared" ca="1" si="909"/>
        <v>1.0098524063682448</v>
      </c>
      <c r="P7237" s="46">
        <f t="shared" ca="1" si="910"/>
        <v>0.66506785902422338</v>
      </c>
      <c r="Q7237" s="47">
        <f t="shared" ca="1" si="905"/>
        <v>1.6994215010562876</v>
      </c>
      <c r="R7237" s="47">
        <f t="shared" ca="1" si="906"/>
        <v>0.41334881632204734</v>
      </c>
      <c r="S7237" s="97">
        <f t="shared" ca="1" si="911"/>
        <v>0.71160061134514607</v>
      </c>
      <c r="V7237">
        <v>7220</v>
      </c>
      <c r="W7237" s="46">
        <v>1.58025030154725</v>
      </c>
    </row>
    <row r="7238" spans="10:23">
      <c r="J7238">
        <v>7221</v>
      </c>
      <c r="K7238" s="93">
        <f t="shared" ca="1" si="907"/>
        <v>0.37835643003360409</v>
      </c>
      <c r="L7238" s="93">
        <f t="shared" ca="1" si="907"/>
        <v>1.6040104938839175</v>
      </c>
      <c r="M7238" s="93">
        <f t="shared" ca="1" si="908"/>
        <v>0.37835643003360409</v>
      </c>
      <c r="N7238" s="101">
        <f t="shared" ca="1" si="904"/>
        <v>1.6410612155747544</v>
      </c>
      <c r="O7238" s="46">
        <f t="shared" ca="1" si="909"/>
        <v>0.45610171966670038</v>
      </c>
      <c r="P7238" s="46">
        <f t="shared" ca="1" si="910"/>
        <v>0.38819251567345114</v>
      </c>
      <c r="Q7238" s="47">
        <f t="shared" ca="1" si="905"/>
        <v>0.59192012765319879</v>
      </c>
      <c r="R7238" s="47">
        <f t="shared" ca="1" si="906"/>
        <v>0.41477004373058962</v>
      </c>
      <c r="S7238" s="97">
        <f t="shared" ca="1" si="911"/>
        <v>0.435435881698645</v>
      </c>
      <c r="V7238">
        <v>7221</v>
      </c>
      <c r="W7238" s="46">
        <v>0.281332483676488</v>
      </c>
    </row>
    <row r="7239" spans="10:23">
      <c r="J7239">
        <v>7222</v>
      </c>
      <c r="K7239" s="93">
        <f t="shared" ca="1" si="907"/>
        <v>1.3082733290379041</v>
      </c>
      <c r="L7239" s="93">
        <f t="shared" ca="1" si="907"/>
        <v>0.52090780982073526</v>
      </c>
      <c r="M7239" s="93">
        <f t="shared" ca="1" si="908"/>
        <v>1.3082733290379041</v>
      </c>
      <c r="N7239" s="101">
        <f t="shared" ca="1" si="904"/>
        <v>0.90992420502523164</v>
      </c>
      <c r="O7239" s="46">
        <f t="shared" ca="1" si="909"/>
        <v>0.78991349807704214</v>
      </c>
      <c r="P7239" s="46">
        <f t="shared" ca="1" si="910"/>
        <v>0.55509840487862205</v>
      </c>
      <c r="Q7239" s="47">
        <f t="shared" ca="1" si="905"/>
        <v>1.2595436844738823</v>
      </c>
      <c r="R7239" s="47">
        <f t="shared" ca="1" si="906"/>
        <v>0.29655068018932229</v>
      </c>
      <c r="S7239" s="97">
        <f t="shared" ca="1" si="911"/>
        <v>0.54323208913318222</v>
      </c>
      <c r="V7239">
        <v>7222</v>
      </c>
      <c r="W7239" s="46">
        <v>2.1154038500077599</v>
      </c>
    </row>
    <row r="7240" spans="10:23">
      <c r="J7240">
        <v>7223</v>
      </c>
      <c r="K7240" s="93">
        <f t="shared" ca="1" si="907"/>
        <v>-1.2852838960791029</v>
      </c>
      <c r="L7240" s="93">
        <f t="shared" ca="1" si="907"/>
        <v>0.2340537732673609</v>
      </c>
      <c r="M7240" s="93">
        <f t="shared" ca="1" si="908"/>
        <v>-1.2852838960791029</v>
      </c>
      <c r="N7240" s="101">
        <f t="shared" ca="1" si="904"/>
        <v>-0.18684666495869823</v>
      </c>
      <c r="O7240" s="46">
        <f t="shared" ca="1" si="909"/>
        <v>-0.14109437010161324</v>
      </c>
      <c r="P7240" s="46">
        <f t="shared" ca="1" si="910"/>
        <v>8.9594470789294361E-2</v>
      </c>
      <c r="Q7240" s="47">
        <f t="shared" ca="1" si="905"/>
        <v>-0.60247205188342845</v>
      </c>
      <c r="R7240" s="47">
        <f t="shared" ca="1" si="906"/>
        <v>0.11921106760063654</v>
      </c>
      <c r="S7240" s="97">
        <f t="shared" ca="1" si="911"/>
        <v>-1.0941651250488349E-2</v>
      </c>
      <c r="V7240">
        <v>7223</v>
      </c>
      <c r="W7240" s="46">
        <v>-0.28269991643965098</v>
      </c>
    </row>
    <row r="7241" spans="10:23">
      <c r="J7241">
        <v>7224</v>
      </c>
      <c r="K7241" s="93">
        <f t="shared" ca="1" si="907"/>
        <v>0.36737063221842814</v>
      </c>
      <c r="L7241" s="93">
        <f t="shared" ca="1" si="907"/>
        <v>1.3964519927873256</v>
      </c>
      <c r="M7241" s="93">
        <f t="shared" ca="1" si="908"/>
        <v>0.36737063221842814</v>
      </c>
      <c r="N7241" s="101">
        <f t="shared" ca="1" si="904"/>
        <v>1.4407847599642858</v>
      </c>
      <c r="O7241" s="46">
        <f t="shared" ca="1" si="909"/>
        <v>0.45215815362346906</v>
      </c>
      <c r="P7241" s="46">
        <f t="shared" ca="1" si="910"/>
        <v>0.38622073265183554</v>
      </c>
      <c r="Q7241" s="47">
        <f t="shared" ca="1" si="905"/>
        <v>0.58403299556673616</v>
      </c>
      <c r="R7241" s="47">
        <f t="shared" ca="1" si="906"/>
        <v>0.38238684499636721</v>
      </c>
      <c r="S7241" s="97">
        <f t="shared" ca="1" si="911"/>
        <v>0.41727249930991817</v>
      </c>
      <c r="V7241">
        <v>7224</v>
      </c>
      <c r="W7241" s="46">
        <v>0.236725474319646</v>
      </c>
    </row>
    <row r="7242" spans="10:23">
      <c r="J7242">
        <v>7225</v>
      </c>
      <c r="K7242" s="93">
        <f t="shared" ca="1" si="907"/>
        <v>-0.94600725921715156</v>
      </c>
      <c r="L7242" s="93">
        <f t="shared" ca="1" si="907"/>
        <v>-0.50929863244131335</v>
      </c>
      <c r="M7242" s="93">
        <f t="shared" ca="1" si="908"/>
        <v>-0.94600725921715156</v>
      </c>
      <c r="N7242" s="101">
        <f t="shared" ca="1" si="904"/>
        <v>-0.78370900198069127</v>
      </c>
      <c r="O7242" s="46">
        <f t="shared" ca="1" si="909"/>
        <v>-1.9304414842993944E-2</v>
      </c>
      <c r="P7242" s="46">
        <f t="shared" ca="1" si="910"/>
        <v>0.15048944841860401</v>
      </c>
      <c r="Q7242" s="47">
        <f t="shared" ca="1" si="905"/>
        <v>-0.35889214136618985</v>
      </c>
      <c r="R7242" s="47">
        <f t="shared" ca="1" si="906"/>
        <v>2.2702910324533143E-2</v>
      </c>
      <c r="S7242" s="97">
        <f t="shared" ca="1" si="911"/>
        <v>1.6992477407695994E-3</v>
      </c>
      <c r="V7242">
        <v>7225</v>
      </c>
      <c r="W7242" s="46">
        <v>0.47312628306362797</v>
      </c>
    </row>
    <row r="7243" spans="10:23">
      <c r="J7243">
        <v>7226</v>
      </c>
      <c r="K7243" s="93">
        <f t="shared" ca="1" si="907"/>
        <v>-0.59474836867035508</v>
      </c>
      <c r="L7243" s="93">
        <f t="shared" ca="1" si="907"/>
        <v>0.64527624010461959</v>
      </c>
      <c r="M7243" s="93">
        <f t="shared" ca="1" si="908"/>
        <v>-0.59474836867035508</v>
      </c>
      <c r="N7243" s="101">
        <f t="shared" ca="1" si="904"/>
        <v>0.4226322313804729</v>
      </c>
      <c r="O7243" s="46">
        <f t="shared" ca="1" si="909"/>
        <v>0.10678680369644628</v>
      </c>
      <c r="P7243" s="46">
        <f t="shared" ca="1" si="910"/>
        <v>0.21353505768832412</v>
      </c>
      <c r="Q7243" s="47">
        <f t="shared" ca="1" si="905"/>
        <v>-0.10670970428730941</v>
      </c>
      <c r="R7243" s="47">
        <f t="shared" ca="1" si="906"/>
        <v>0.21775922776407347</v>
      </c>
      <c r="S7243" s="97">
        <f t="shared" ca="1" si="911"/>
        <v>0.16227301573025987</v>
      </c>
      <c r="V7243">
        <v>7226</v>
      </c>
      <c r="W7243" s="46">
        <v>0.230642998948103</v>
      </c>
    </row>
    <row r="7244" spans="10:23">
      <c r="J7244">
        <v>7227</v>
      </c>
      <c r="K7244" s="93">
        <f t="shared" ca="1" si="907"/>
        <v>1.0732231521769582</v>
      </c>
      <c r="L7244" s="93">
        <f t="shared" ca="1" si="907"/>
        <v>-0.52025214646378615</v>
      </c>
      <c r="M7244" s="93">
        <f t="shared" ca="1" si="908"/>
        <v>1.0732231521769582</v>
      </c>
      <c r="N7244" s="101">
        <f t="shared" ca="1" si="904"/>
        <v>-0.15193327500510212</v>
      </c>
      <c r="O7244" s="46">
        <f t="shared" ca="1" si="909"/>
        <v>0.70553766015256669</v>
      </c>
      <c r="P7244" s="46">
        <f t="shared" ca="1" si="910"/>
        <v>0.51291048591638433</v>
      </c>
      <c r="Q7244" s="47">
        <f t="shared" ca="1" si="905"/>
        <v>1.0907920086249314</v>
      </c>
      <c r="R7244" s="47">
        <f t="shared" ca="1" si="906"/>
        <v>0.1248563005457996</v>
      </c>
      <c r="S7244" s="97">
        <f t="shared" ca="1" si="911"/>
        <v>0.41519698034918318</v>
      </c>
      <c r="V7244">
        <v>7227</v>
      </c>
      <c r="W7244" s="46">
        <v>0.22565719502151599</v>
      </c>
    </row>
    <row r="7245" spans="10:23">
      <c r="J7245">
        <v>7228</v>
      </c>
      <c r="K7245" s="93">
        <f t="shared" ca="1" si="907"/>
        <v>4.1599503110577037E-2</v>
      </c>
      <c r="L7245" s="93">
        <f t="shared" ca="1" si="907"/>
        <v>-0.25597490276018559</v>
      </c>
      <c r="M7245" s="93">
        <f t="shared" ca="1" si="908"/>
        <v>4.1599503110577037E-2</v>
      </c>
      <c r="N7245" s="101">
        <f t="shared" ca="1" si="904"/>
        <v>-0.22945592668694256</v>
      </c>
      <c r="O7245" s="46">
        <f t="shared" ca="1" si="909"/>
        <v>0.33521626335491289</v>
      </c>
      <c r="P7245" s="46">
        <f t="shared" ca="1" si="910"/>
        <v>0.32774978751755746</v>
      </c>
      <c r="Q7245" s="47">
        <f t="shared" ca="1" si="905"/>
        <v>0.35014921502962387</v>
      </c>
      <c r="R7245" s="47">
        <f t="shared" ca="1" si="906"/>
        <v>0.11232146998788495</v>
      </c>
      <c r="S7245" s="97">
        <f t="shared" ca="1" si="911"/>
        <v>0.22376886667139892</v>
      </c>
      <c r="V7245">
        <v>7228</v>
      </c>
      <c r="W7245" s="46">
        <v>1.4655945118243401</v>
      </c>
    </row>
    <row r="7246" spans="10:23">
      <c r="J7246">
        <v>7229</v>
      </c>
      <c r="K7246" s="93">
        <f t="shared" ca="1" si="907"/>
        <v>-1.9614077161303689</v>
      </c>
      <c r="L7246" s="93">
        <f t="shared" ca="1" si="907"/>
        <v>0.74542462494160044</v>
      </c>
      <c r="M7246" s="93">
        <f t="shared" ca="1" si="908"/>
        <v>-1.9614077161303689</v>
      </c>
      <c r="N7246" s="101">
        <f t="shared" ca="1" si="904"/>
        <v>8.2952899758778842E-2</v>
      </c>
      <c r="O7246" s="46">
        <f t="shared" ca="1" si="909"/>
        <v>-0.38380218091629059</v>
      </c>
      <c r="P7246" s="46">
        <f t="shared" ca="1" si="910"/>
        <v>-3.1759434618044313E-2</v>
      </c>
      <c r="Q7246" s="47">
        <f t="shared" ca="1" si="905"/>
        <v>-1.0878876735127831</v>
      </c>
      <c r="R7246" s="47">
        <f t="shared" ca="1" si="906"/>
        <v>0.16283563093745682</v>
      </c>
      <c r="S7246" s="97">
        <f t="shared" ca="1" si="911"/>
        <v>-0.11048327498941689</v>
      </c>
      <c r="V7246">
        <v>7229</v>
      </c>
      <c r="W7246" s="46">
        <v>0.14851780076606799</v>
      </c>
    </row>
    <row r="7247" spans="10:23">
      <c r="J7247">
        <v>7230</v>
      </c>
      <c r="K7247" s="93">
        <f t="shared" ca="1" si="907"/>
        <v>-0.42049311126864525</v>
      </c>
      <c r="L7247" s="93">
        <f t="shared" ca="1" si="907"/>
        <v>-0.24737792613806298</v>
      </c>
      <c r="M7247" s="93">
        <f t="shared" ca="1" si="908"/>
        <v>-0.42049311126864525</v>
      </c>
      <c r="N7247" s="101">
        <f t="shared" ca="1" si="904"/>
        <v>-0.36826109546519026</v>
      </c>
      <c r="O7247" s="46">
        <f t="shared" ca="1" si="909"/>
        <v>0.16933912147118507</v>
      </c>
      <c r="P7247" s="46">
        <f t="shared" ca="1" si="910"/>
        <v>0.24481121657569352</v>
      </c>
      <c r="Q7247" s="47">
        <f t="shared" ca="1" si="905"/>
        <v>1.8394931262168179E-2</v>
      </c>
      <c r="R7247" s="47">
        <f t="shared" ca="1" si="906"/>
        <v>8.9877716666097451E-2</v>
      </c>
      <c r="S7247" s="97">
        <f t="shared" ca="1" si="911"/>
        <v>0.12960841906864126</v>
      </c>
      <c r="V7247">
        <v>7230</v>
      </c>
      <c r="W7247" s="46">
        <v>0.206433800351467</v>
      </c>
    </row>
    <row r="7248" spans="10:23">
      <c r="J7248">
        <v>7231</v>
      </c>
      <c r="K7248" s="93">
        <f t="shared" ca="1" si="907"/>
        <v>-0.30090563178520702</v>
      </c>
      <c r="L7248" s="93">
        <f t="shared" ca="1" si="907"/>
        <v>1.0873188883986977</v>
      </c>
      <c r="M7248" s="93">
        <f t="shared" ca="1" si="908"/>
        <v>-0.30090563178520702</v>
      </c>
      <c r="N7248" s="101">
        <f t="shared" ca="1" si="904"/>
        <v>0.9351740169736158</v>
      </c>
      <c r="O7248" s="46">
        <f t="shared" ca="1" si="909"/>
        <v>0.2122673758611423</v>
      </c>
      <c r="P7248" s="46">
        <f t="shared" ca="1" si="910"/>
        <v>0.26627534377067213</v>
      </c>
      <c r="Q7248" s="47">
        <f t="shared" ca="1" si="905"/>
        <v>0.10425144004208267</v>
      </c>
      <c r="R7248" s="47">
        <f t="shared" ca="1" si="906"/>
        <v>0.30063338514749577</v>
      </c>
      <c r="S7248" s="97">
        <f t="shared" ca="1" si="911"/>
        <v>0.25645038050431901</v>
      </c>
      <c r="V7248">
        <v>7231</v>
      </c>
      <c r="W7248" s="46">
        <v>5.4629554097676197E-2</v>
      </c>
    </row>
    <row r="7249" spans="10:23">
      <c r="J7249">
        <v>7232</v>
      </c>
      <c r="K7249" s="93">
        <f t="shared" ca="1" si="907"/>
        <v>-0.15380865798442553</v>
      </c>
      <c r="L7249" s="93">
        <f t="shared" ca="1" si="907"/>
        <v>-0.37056702442860728</v>
      </c>
      <c r="M7249" s="93">
        <f t="shared" ca="1" si="908"/>
        <v>-0.15380865798442553</v>
      </c>
      <c r="N7249" s="101">
        <f t="shared" ca="1" si="904"/>
        <v>-0.40024296967964373</v>
      </c>
      <c r="O7249" s="46">
        <f t="shared" ca="1" si="909"/>
        <v>0.26507069890623869</v>
      </c>
      <c r="P7249" s="46">
        <f t="shared" ca="1" si="910"/>
        <v>0.29267700529322033</v>
      </c>
      <c r="Q7249" s="47">
        <f t="shared" ca="1" si="905"/>
        <v>0.20985808613227547</v>
      </c>
      <c r="R7249" s="47">
        <f t="shared" ca="1" si="906"/>
        <v>8.4706487799365821E-2</v>
      </c>
      <c r="S7249" s="97">
        <f t="shared" ca="1" si="911"/>
        <v>0.17488859335280227</v>
      </c>
      <c r="V7249">
        <v>7232</v>
      </c>
      <c r="W7249" s="46">
        <v>-0.11822842818000499</v>
      </c>
    </row>
    <row r="7250" spans="10:23">
      <c r="J7250">
        <v>7233</v>
      </c>
      <c r="K7250" s="93">
        <f t="shared" ca="1" si="907"/>
        <v>0.3693597267068664</v>
      </c>
      <c r="L7250" s="93">
        <f t="shared" ca="1" si="907"/>
        <v>2.7587328498006594</v>
      </c>
      <c r="M7250" s="93">
        <f t="shared" ca="1" si="908"/>
        <v>0.3693597267068664</v>
      </c>
      <c r="N7250" s="101">
        <f t="shared" ref="N7250:N7313" ca="1" si="912">$N$2*K7250+SQRT(1-$N$2^2)*L7250</f>
        <v>2.732972914751306</v>
      </c>
      <c r="O7250" s="46">
        <f t="shared" ca="1" si="909"/>
        <v>0.45287217782210737</v>
      </c>
      <c r="P7250" s="46">
        <f t="shared" ca="1" si="910"/>
        <v>0.38657774475115469</v>
      </c>
      <c r="Q7250" s="47">
        <f t="shared" ref="Q7250:Q7313" ca="1" si="913">$K$2+K7250*$S$3</f>
        <v>0.58546104396401277</v>
      </c>
      <c r="R7250" s="47">
        <f t="shared" ref="R7250:R7313" ca="1" si="914">$L$2+$L$3*N7250</f>
        <v>0.59132396489359473</v>
      </c>
      <c r="S7250" s="97">
        <f t="shared" ca="1" si="911"/>
        <v>0.52209807135785102</v>
      </c>
      <c r="V7250">
        <v>7233</v>
      </c>
      <c r="W7250" s="46">
        <v>0.97591714553543596</v>
      </c>
    </row>
    <row r="7251" spans="10:23">
      <c r="J7251">
        <v>7234</v>
      </c>
      <c r="K7251" s="93">
        <f t="shared" ref="K7251:L7314" ca="1" si="915">_xlfn.NORM.S.INV(RAND())</f>
        <v>-9.1683632029395862E-2</v>
      </c>
      <c r="L7251" s="93">
        <f t="shared" ca="1" si="915"/>
        <v>1.1178840177193812</v>
      </c>
      <c r="M7251" s="93">
        <f t="shared" ref="M7251:M7314" ca="1" si="916">K7251</f>
        <v>-9.1683632029395862E-2</v>
      </c>
      <c r="N7251" s="101">
        <f t="shared" ca="1" si="912"/>
        <v>1.0306895917564414</v>
      </c>
      <c r="O7251" s="46">
        <f t="shared" ref="O7251:O7314" ca="1" si="917">$K$2+K7251*$K$3</f>
        <v>0.28737168668271873</v>
      </c>
      <c r="P7251" s="46">
        <f t="shared" ref="P7251:P7314" ca="1" si="918">$K$2+K7251*$R$3</f>
        <v>0.30382749918146035</v>
      </c>
      <c r="Q7251" s="47">
        <f t="shared" ca="1" si="913"/>
        <v>0.25446006168523549</v>
      </c>
      <c r="R7251" s="47">
        <f t="shared" ca="1" si="914"/>
        <v>0.31607753623843432</v>
      </c>
      <c r="S7251" s="97">
        <f t="shared" ref="S7251:S7314" ca="1" si="919">AVERAGE(R7251,O7251)</f>
        <v>0.3017246114605765</v>
      </c>
      <c r="V7251">
        <v>7234</v>
      </c>
      <c r="W7251" s="46">
        <v>0.421185434477441</v>
      </c>
    </row>
    <row r="7252" spans="10:23">
      <c r="J7252">
        <v>7235</v>
      </c>
      <c r="K7252" s="93">
        <f t="shared" ca="1" si="915"/>
        <v>-0.554027184143143</v>
      </c>
      <c r="L7252" s="93">
        <f t="shared" ca="1" si="915"/>
        <v>-5.0380027464197362E-2</v>
      </c>
      <c r="M7252" s="93">
        <f t="shared" ca="1" si="916"/>
        <v>-0.554027184143143</v>
      </c>
      <c r="N7252" s="101">
        <f t="shared" ca="1" si="912"/>
        <v>-0.22395753045201841</v>
      </c>
      <c r="O7252" s="46">
        <f t="shared" ca="1" si="917"/>
        <v>0.1214044658128775</v>
      </c>
      <c r="P7252" s="46">
        <f t="shared" ca="1" si="918"/>
        <v>0.22084388874653973</v>
      </c>
      <c r="Q7252" s="47">
        <f t="shared" ca="1" si="913"/>
        <v>-7.7474380054446956E-2</v>
      </c>
      <c r="R7252" s="47">
        <f t="shared" ca="1" si="914"/>
        <v>0.11321051936441956</v>
      </c>
      <c r="S7252" s="97">
        <f t="shared" ca="1" si="919"/>
        <v>0.11730749258864853</v>
      </c>
      <c r="V7252">
        <v>7235</v>
      </c>
      <c r="W7252" s="46">
        <v>-0.17581864717113299</v>
      </c>
    </row>
    <row r="7253" spans="10:23">
      <c r="J7253">
        <v>7236</v>
      </c>
      <c r="K7253" s="93">
        <f t="shared" ca="1" si="915"/>
        <v>-0.10652162413541572</v>
      </c>
      <c r="L7253" s="93">
        <f t="shared" ca="1" si="915"/>
        <v>0.11338216168307223</v>
      </c>
      <c r="M7253" s="93">
        <f t="shared" ca="1" si="916"/>
        <v>-0.10652162413541572</v>
      </c>
      <c r="N7253" s="101">
        <f t="shared" ca="1" si="912"/>
        <v>7.3619455190764571E-2</v>
      </c>
      <c r="O7253" s="46">
        <f t="shared" ca="1" si="917"/>
        <v>0.28204530048815385</v>
      </c>
      <c r="P7253" s="46">
        <f t="shared" ca="1" si="918"/>
        <v>0.30116430608417788</v>
      </c>
      <c r="Q7253" s="47">
        <f t="shared" ca="1" si="913"/>
        <v>0.24380728929610571</v>
      </c>
      <c r="R7253" s="47">
        <f t="shared" ca="1" si="914"/>
        <v>0.16132648304785807</v>
      </c>
      <c r="S7253" s="97">
        <f t="shared" ca="1" si="919"/>
        <v>0.22168589176800596</v>
      </c>
      <c r="V7253">
        <v>7236</v>
      </c>
      <c r="W7253" s="46">
        <v>0.55658523711946495</v>
      </c>
    </row>
    <row r="7254" spans="10:23">
      <c r="J7254">
        <v>7237</v>
      </c>
      <c r="K7254" s="93">
        <f t="shared" ca="1" si="915"/>
        <v>0.27684619181874731</v>
      </c>
      <c r="L7254" s="93">
        <f t="shared" ca="1" si="915"/>
        <v>-0.30358460230351775</v>
      </c>
      <c r="M7254" s="93">
        <f t="shared" ca="1" si="916"/>
        <v>0.27684619181874731</v>
      </c>
      <c r="N7254" s="101">
        <f t="shared" ca="1" si="912"/>
        <v>-0.19978015797428691</v>
      </c>
      <c r="O7254" s="46">
        <f t="shared" ca="1" si="917"/>
        <v>0.41966264303346446</v>
      </c>
      <c r="P7254" s="46">
        <f t="shared" ca="1" si="918"/>
        <v>0.36997297735683321</v>
      </c>
      <c r="Q7254" s="47">
        <f t="shared" ca="1" si="913"/>
        <v>0.51904197438672695</v>
      </c>
      <c r="R7254" s="47">
        <f t="shared" ca="1" si="914"/>
        <v>0.11711981891453989</v>
      </c>
      <c r="S7254" s="97">
        <f t="shared" ca="1" si="919"/>
        <v>0.26839123097400219</v>
      </c>
      <c r="V7254">
        <v>7237</v>
      </c>
      <c r="W7254" s="46">
        <v>0.43035775334304699</v>
      </c>
    </row>
    <row r="7255" spans="10:23">
      <c r="J7255">
        <v>7238</v>
      </c>
      <c r="K7255" s="93">
        <f t="shared" ca="1" si="915"/>
        <v>-0.12407442155319798</v>
      </c>
      <c r="L7255" s="93">
        <f t="shared" ca="1" si="915"/>
        <v>6.5062892844410469E-2</v>
      </c>
      <c r="M7255" s="93">
        <f t="shared" ca="1" si="916"/>
        <v>-0.12407442155319798</v>
      </c>
      <c r="N7255" s="101">
        <f t="shared" ca="1" si="912"/>
        <v>2.2226585387913306E-2</v>
      </c>
      <c r="O7255" s="46">
        <f t="shared" ca="1" si="917"/>
        <v>0.27574438206374391</v>
      </c>
      <c r="P7255" s="46">
        <f t="shared" ca="1" si="918"/>
        <v>0.29801384687197291</v>
      </c>
      <c r="Q7255" s="47">
        <f t="shared" ca="1" si="913"/>
        <v>0.23120545244728583</v>
      </c>
      <c r="R7255" s="47">
        <f t="shared" ca="1" si="914"/>
        <v>0.15301664197704998</v>
      </c>
      <c r="S7255" s="97">
        <f t="shared" ca="1" si="919"/>
        <v>0.21438051202039693</v>
      </c>
      <c r="V7255">
        <v>7238</v>
      </c>
      <c r="W7255" s="46">
        <v>1.38999515971501</v>
      </c>
    </row>
    <row r="7256" spans="10:23">
      <c r="J7256">
        <v>7239</v>
      </c>
      <c r="K7256" s="93">
        <f t="shared" ca="1" si="915"/>
        <v>0.7839299001343949</v>
      </c>
      <c r="L7256" s="93">
        <f t="shared" ca="1" si="915"/>
        <v>0.15977554146361211</v>
      </c>
      <c r="M7256" s="93">
        <f t="shared" ca="1" si="916"/>
        <v>0.7839299001343949</v>
      </c>
      <c r="N7256" s="101">
        <f t="shared" ca="1" si="912"/>
        <v>0.40078779937291087</v>
      </c>
      <c r="O7256" s="46">
        <f t="shared" ca="1" si="917"/>
        <v>0.60169021416052137</v>
      </c>
      <c r="P7256" s="46">
        <f t="shared" ca="1" si="918"/>
        <v>0.46098676292036167</v>
      </c>
      <c r="Q7256" s="47">
        <f t="shared" ca="1" si="913"/>
        <v>0.88309711664084067</v>
      </c>
      <c r="R7256" s="47">
        <f t="shared" ca="1" si="914"/>
        <v>0.21422714716687663</v>
      </c>
      <c r="S7256" s="97">
        <f t="shared" ca="1" si="919"/>
        <v>0.407958680663699</v>
      </c>
      <c r="V7256">
        <v>7239</v>
      </c>
      <c r="W7256" s="46">
        <v>1.63110940715729</v>
      </c>
    </row>
    <row r="7257" spans="10:23">
      <c r="J7257">
        <v>7240</v>
      </c>
      <c r="K7257" s="93">
        <f t="shared" ca="1" si="915"/>
        <v>0.84436535064693574</v>
      </c>
      <c r="L7257" s="93">
        <f t="shared" ca="1" si="915"/>
        <v>-1.2519703895385341</v>
      </c>
      <c r="M7257" s="93">
        <f t="shared" ca="1" si="916"/>
        <v>0.84436535064693574</v>
      </c>
      <c r="N7257" s="101">
        <f t="shared" ca="1" si="912"/>
        <v>-0.91844495474624721</v>
      </c>
      <c r="O7257" s="46">
        <f t="shared" ca="1" si="917"/>
        <v>0.62338469593219648</v>
      </c>
      <c r="P7257" s="46">
        <f t="shared" ca="1" si="918"/>
        <v>0.47183400380619922</v>
      </c>
      <c r="Q7257" s="47">
        <f t="shared" ca="1" si="913"/>
        <v>0.92648608018419099</v>
      </c>
      <c r="R7257" s="47">
        <f t="shared" ca="1" si="914"/>
        <v>9.1711867092980626E-4</v>
      </c>
      <c r="S7257" s="97">
        <f t="shared" ca="1" si="919"/>
        <v>0.31215090730156314</v>
      </c>
      <c r="V7257">
        <v>7240</v>
      </c>
      <c r="W7257" s="46">
        <v>0.20779419496544399</v>
      </c>
    </row>
    <row r="7258" spans="10:23">
      <c r="J7258">
        <v>7241</v>
      </c>
      <c r="K7258" s="93">
        <f t="shared" ca="1" si="915"/>
        <v>-1.0862367785635239</v>
      </c>
      <c r="L7258" s="93">
        <f t="shared" ca="1" si="915"/>
        <v>-1.6961407809007647</v>
      </c>
      <c r="M7258" s="93">
        <f t="shared" ca="1" si="916"/>
        <v>-1.0862367785635239</v>
      </c>
      <c r="N7258" s="101">
        <f t="shared" ca="1" si="912"/>
        <v>-1.9535302229693712</v>
      </c>
      <c r="O7258" s="46">
        <f t="shared" ca="1" si="917"/>
        <v>-6.9642531387344997E-2</v>
      </c>
      <c r="P7258" s="46">
        <f t="shared" ca="1" si="918"/>
        <v>0.12532039014642848</v>
      </c>
      <c r="Q7258" s="47">
        <f t="shared" ca="1" si="913"/>
        <v>-0.45956837445489196</v>
      </c>
      <c r="R7258" s="47">
        <f t="shared" ca="1" si="914"/>
        <v>-0.16644839539094008</v>
      </c>
      <c r="S7258" s="97">
        <f t="shared" ca="1" si="919"/>
        <v>-0.11804546338914254</v>
      </c>
      <c r="V7258">
        <v>7241</v>
      </c>
      <c r="W7258" s="46">
        <v>1.5004510953377601</v>
      </c>
    </row>
    <row r="7259" spans="10:23">
      <c r="J7259">
        <v>7242</v>
      </c>
      <c r="K7259" s="93">
        <f t="shared" ca="1" si="915"/>
        <v>1.7265285150978078</v>
      </c>
      <c r="L7259" s="93">
        <f t="shared" ca="1" si="915"/>
        <v>5.8570286243516886E-2</v>
      </c>
      <c r="M7259" s="93">
        <f t="shared" ca="1" si="916"/>
        <v>1.7265285150978078</v>
      </c>
      <c r="N7259" s="101">
        <f t="shared" ca="1" si="912"/>
        <v>0.60460430380088048</v>
      </c>
      <c r="O7259" s="46">
        <f t="shared" ca="1" si="917"/>
        <v>0.94005434145509037</v>
      </c>
      <c r="P7259" s="46">
        <f t="shared" ca="1" si="918"/>
        <v>0.63016882656764617</v>
      </c>
      <c r="Q7259" s="47">
        <f t="shared" ca="1" si="913"/>
        <v>1.5598253712299788</v>
      </c>
      <c r="R7259" s="47">
        <f t="shared" ca="1" si="914"/>
        <v>0.24718274520802982</v>
      </c>
      <c r="S7259" s="97">
        <f t="shared" ca="1" si="919"/>
        <v>0.59361854333156006</v>
      </c>
      <c r="V7259">
        <v>7242</v>
      </c>
      <c r="W7259" s="46">
        <v>2.2799600292777202E-2</v>
      </c>
    </row>
    <row r="7260" spans="10:23">
      <c r="J7260">
        <v>7243</v>
      </c>
      <c r="K7260" s="93">
        <f t="shared" ca="1" si="915"/>
        <v>0.65522609233333784</v>
      </c>
      <c r="L7260" s="93">
        <f t="shared" ca="1" si="915"/>
        <v>0.63688572336781535</v>
      </c>
      <c r="M7260" s="93">
        <f t="shared" ca="1" si="916"/>
        <v>0.65522609233333784</v>
      </c>
      <c r="N7260" s="101">
        <f t="shared" ca="1" si="912"/>
        <v>0.81219724357385048</v>
      </c>
      <c r="O7260" s="46">
        <f t="shared" ca="1" si="917"/>
        <v>0.55548947620613442</v>
      </c>
      <c r="P7260" s="46">
        <f t="shared" ca="1" si="918"/>
        <v>0.4378863939431682</v>
      </c>
      <c r="Q7260" s="47">
        <f t="shared" ca="1" si="913"/>
        <v>0.790695640732067</v>
      </c>
      <c r="R7260" s="47">
        <f t="shared" ca="1" si="914"/>
        <v>0.28074896448227471</v>
      </c>
      <c r="S7260" s="97">
        <f t="shared" ca="1" si="919"/>
        <v>0.41811922034420457</v>
      </c>
      <c r="V7260">
        <v>7243</v>
      </c>
      <c r="W7260" s="46">
        <v>2.2576605517539101E-2</v>
      </c>
    </row>
    <row r="7261" spans="10:23">
      <c r="J7261">
        <v>7244</v>
      </c>
      <c r="K7261" s="93">
        <f t="shared" ca="1" si="915"/>
        <v>-0.50281598989102072</v>
      </c>
      <c r="L7261" s="93">
        <f t="shared" ca="1" si="915"/>
        <v>-0.9164552917009855</v>
      </c>
      <c r="M7261" s="93">
        <f t="shared" ca="1" si="916"/>
        <v>-0.50281598989102072</v>
      </c>
      <c r="N7261" s="101">
        <f t="shared" ca="1" si="912"/>
        <v>-1.0287826195509149</v>
      </c>
      <c r="O7261" s="46">
        <f t="shared" ca="1" si="917"/>
        <v>0.13978772118346236</v>
      </c>
      <c r="P7261" s="46">
        <f t="shared" ca="1" si="918"/>
        <v>0.23003551643183218</v>
      </c>
      <c r="Q7261" s="47">
        <f t="shared" ca="1" si="913"/>
        <v>-4.0707869313277245E-2</v>
      </c>
      <c r="R7261" s="47">
        <f t="shared" ca="1" si="914"/>
        <v>-1.6923653058070198E-2</v>
      </c>
      <c r="S7261" s="97">
        <f t="shared" ca="1" si="919"/>
        <v>6.1432034062696081E-2</v>
      </c>
      <c r="V7261">
        <v>7244</v>
      </c>
      <c r="W7261" s="46">
        <v>0.28267162058588402</v>
      </c>
    </row>
    <row r="7262" spans="10:23">
      <c r="J7262">
        <v>7245</v>
      </c>
      <c r="K7262" s="93">
        <f t="shared" ca="1" si="915"/>
        <v>-0.61798841591862586</v>
      </c>
      <c r="L7262" s="93">
        <f t="shared" ca="1" si="915"/>
        <v>1.3357938716503408</v>
      </c>
      <c r="M7262" s="93">
        <f t="shared" ca="1" si="916"/>
        <v>-0.61798841591862586</v>
      </c>
      <c r="N7262" s="101">
        <f t="shared" ca="1" si="912"/>
        <v>1.0699095326091792</v>
      </c>
      <c r="O7262" s="46">
        <f t="shared" ca="1" si="917"/>
        <v>9.8444336202208632E-2</v>
      </c>
      <c r="P7262" s="46">
        <f t="shared" ca="1" si="918"/>
        <v>0.20936382394120528</v>
      </c>
      <c r="Q7262" s="47">
        <f t="shared" ca="1" si="913"/>
        <v>-0.1233946392757847</v>
      </c>
      <c r="R7262" s="47">
        <f t="shared" ca="1" si="914"/>
        <v>0.32241910612046232</v>
      </c>
      <c r="S7262" s="97">
        <f t="shared" ca="1" si="919"/>
        <v>0.21043172116133546</v>
      </c>
      <c r="V7262">
        <v>7245</v>
      </c>
      <c r="W7262" s="46">
        <v>-0.27792885055246402</v>
      </c>
    </row>
    <row r="7263" spans="10:23">
      <c r="J7263">
        <v>7246</v>
      </c>
      <c r="K7263" s="93">
        <f t="shared" ca="1" si="915"/>
        <v>-0.49380469691894774</v>
      </c>
      <c r="L7263" s="93">
        <f t="shared" ca="1" si="915"/>
        <v>0.20317628764851911</v>
      </c>
      <c r="M7263" s="93">
        <f t="shared" ca="1" si="916"/>
        <v>-0.49380469691894774</v>
      </c>
      <c r="N7263" s="101">
        <f t="shared" ca="1" si="912"/>
        <v>3.5587051109547102E-2</v>
      </c>
      <c r="O7263" s="46">
        <f t="shared" ca="1" si="917"/>
        <v>0.14302250026534072</v>
      </c>
      <c r="P7263" s="46">
        <f t="shared" ca="1" si="918"/>
        <v>0.23165290597277133</v>
      </c>
      <c r="Q7263" s="47">
        <f t="shared" ca="1" si="913"/>
        <v>-3.4238311149520528E-2</v>
      </c>
      <c r="R7263" s="47">
        <f t="shared" ca="1" si="914"/>
        <v>0.15517692894301732</v>
      </c>
      <c r="S7263" s="97">
        <f t="shared" ca="1" si="919"/>
        <v>0.14909971460417903</v>
      </c>
      <c r="V7263">
        <v>7246</v>
      </c>
      <c r="W7263" s="46">
        <v>0.69550082936152402</v>
      </c>
    </row>
    <row r="7264" spans="10:23">
      <c r="J7264">
        <v>7247</v>
      </c>
      <c r="K7264" s="93">
        <f t="shared" ca="1" si="915"/>
        <v>-0.80282885365604784</v>
      </c>
      <c r="L7264" s="93">
        <f t="shared" ca="1" si="915"/>
        <v>1.0596801069340924</v>
      </c>
      <c r="M7264" s="93">
        <f t="shared" ca="1" si="916"/>
        <v>-0.80282885365604784</v>
      </c>
      <c r="N7264" s="101">
        <f t="shared" ca="1" si="912"/>
        <v>0.74934730841523334</v>
      </c>
      <c r="O7264" s="46">
        <f t="shared" ca="1" si="917"/>
        <v>3.2092261829389235E-2</v>
      </c>
      <c r="P7264" s="46">
        <f t="shared" ca="1" si="918"/>
        <v>0.1761877867547956</v>
      </c>
      <c r="Q7264" s="47">
        <f t="shared" ca="1" si="913"/>
        <v>-0.2560987880214235</v>
      </c>
      <c r="R7264" s="47">
        <f t="shared" ca="1" si="914"/>
        <v>0.27058660198953588</v>
      </c>
      <c r="S7264" s="97">
        <f t="shared" ca="1" si="919"/>
        <v>0.15133943190946256</v>
      </c>
      <c r="V7264">
        <v>7247</v>
      </c>
      <c r="W7264" s="46">
        <v>0.213025663968442</v>
      </c>
    </row>
    <row r="7265" spans="10:23">
      <c r="J7265">
        <v>7248</v>
      </c>
      <c r="K7265" s="93">
        <f t="shared" ca="1" si="915"/>
        <v>0.91909671395023496</v>
      </c>
      <c r="L7265" s="93">
        <f t="shared" ca="1" si="915"/>
        <v>-1.0770134972049001</v>
      </c>
      <c r="M7265" s="93">
        <f t="shared" ca="1" si="916"/>
        <v>0.91909671395023496</v>
      </c>
      <c r="N7265" s="101">
        <f t="shared" ca="1" si="912"/>
        <v>-0.72880501644260054</v>
      </c>
      <c r="O7265" s="46">
        <f t="shared" ca="1" si="917"/>
        <v>0.65021097397275529</v>
      </c>
      <c r="P7265" s="46">
        <f t="shared" ca="1" si="918"/>
        <v>0.48524714282647863</v>
      </c>
      <c r="Q7265" s="47">
        <f t="shared" ca="1" si="913"/>
        <v>0.98013863626530873</v>
      </c>
      <c r="R7265" s="47">
        <f t="shared" ca="1" si="914"/>
        <v>3.1580472440166721E-2</v>
      </c>
      <c r="S7265" s="97">
        <f t="shared" ca="1" si="919"/>
        <v>0.340895723206461</v>
      </c>
      <c r="V7265">
        <v>7248</v>
      </c>
      <c r="W7265" s="46">
        <v>0.386758161717495</v>
      </c>
    </row>
    <row r="7266" spans="10:23">
      <c r="J7266">
        <v>7249</v>
      </c>
      <c r="K7266" s="93">
        <f t="shared" ca="1" si="915"/>
        <v>-0.52896464805064336</v>
      </c>
      <c r="L7266" s="93">
        <f t="shared" ca="1" si="915"/>
        <v>0.57189141289722867</v>
      </c>
      <c r="M7266" s="93">
        <f t="shared" ca="1" si="916"/>
        <v>-0.52896464805064336</v>
      </c>
      <c r="N7266" s="101">
        <f t="shared" ca="1" si="912"/>
        <v>0.37397800936155567</v>
      </c>
      <c r="O7266" s="46">
        <f t="shared" ca="1" si="917"/>
        <v>0.13040115116558879</v>
      </c>
      <c r="P7266" s="46">
        <f t="shared" ca="1" si="918"/>
        <v>0.22534223142289539</v>
      </c>
      <c r="Q7266" s="47">
        <f t="shared" ca="1" si="913"/>
        <v>-5.9481009349024394E-2</v>
      </c>
      <c r="R7266" s="47">
        <f t="shared" ca="1" si="914"/>
        <v>0.20989220547183743</v>
      </c>
      <c r="S7266" s="97">
        <f t="shared" ca="1" si="919"/>
        <v>0.17014667831871311</v>
      </c>
      <c r="V7266">
        <v>7249</v>
      </c>
      <c r="W7266" s="46">
        <v>0.51665634933733595</v>
      </c>
    </row>
    <row r="7267" spans="10:23">
      <c r="J7267">
        <v>7250</v>
      </c>
      <c r="K7267" s="93">
        <f t="shared" ca="1" si="915"/>
        <v>1.876797192630012</v>
      </c>
      <c r="L7267" s="93">
        <f t="shared" ca="1" si="915"/>
        <v>-8.2922120075308706E-2</v>
      </c>
      <c r="M7267" s="93">
        <f t="shared" ca="1" si="916"/>
        <v>1.876797192630012</v>
      </c>
      <c r="N7267" s="101">
        <f t="shared" ca="1" si="912"/>
        <v>0.51824654264022962</v>
      </c>
      <c r="O7267" s="46">
        <f t="shared" ca="1" si="917"/>
        <v>0.99399620931457888</v>
      </c>
      <c r="P7267" s="46">
        <f t="shared" ca="1" si="918"/>
        <v>0.65713976049739042</v>
      </c>
      <c r="Q7267" s="47">
        <f t="shared" ca="1" si="913"/>
        <v>1.6677091069489558</v>
      </c>
      <c r="R7267" s="47">
        <f t="shared" ca="1" si="914"/>
        <v>0.23321934380179038</v>
      </c>
      <c r="S7267" s="97">
        <f t="shared" ca="1" si="919"/>
        <v>0.61360777655818466</v>
      </c>
      <c r="V7267">
        <v>7250</v>
      </c>
      <c r="W7267" s="46">
        <v>0.49770197052770299</v>
      </c>
    </row>
    <row r="7268" spans="10:23">
      <c r="J7268">
        <v>7251</v>
      </c>
      <c r="K7268" s="93">
        <f t="shared" ca="1" si="915"/>
        <v>1.1612631856316074</v>
      </c>
      <c r="L7268" s="93">
        <f t="shared" ca="1" si="915"/>
        <v>-0.1211302642832927</v>
      </c>
      <c r="M7268" s="93">
        <f t="shared" ca="1" si="916"/>
        <v>1.1612631856316074</v>
      </c>
      <c r="N7268" s="101">
        <f t="shared" ca="1" si="912"/>
        <v>0.25446617722122206</v>
      </c>
      <c r="O7268" s="46">
        <f t="shared" ca="1" si="917"/>
        <v>0.73714134449282354</v>
      </c>
      <c r="P7268" s="46">
        <f t="shared" ca="1" si="918"/>
        <v>0.5287123280865127</v>
      </c>
      <c r="Q7268" s="47">
        <f t="shared" ca="1" si="913"/>
        <v>1.1539993773054451</v>
      </c>
      <c r="R7268" s="47">
        <f t="shared" ca="1" si="914"/>
        <v>0.19056803978548825</v>
      </c>
      <c r="S7268" s="97">
        <f t="shared" ca="1" si="919"/>
        <v>0.46385469213915587</v>
      </c>
      <c r="V7268">
        <v>7251</v>
      </c>
      <c r="W7268" s="46">
        <v>-0.130893940914143</v>
      </c>
    </row>
    <row r="7269" spans="10:23">
      <c r="J7269">
        <v>7252</v>
      </c>
      <c r="K7269" s="93">
        <f t="shared" ca="1" si="915"/>
        <v>0.38828091448869279</v>
      </c>
      <c r="L7269" s="93">
        <f t="shared" ca="1" si="915"/>
        <v>-1.5575977776440169</v>
      </c>
      <c r="M7269" s="93">
        <f t="shared" ca="1" si="916"/>
        <v>0.38828091448869279</v>
      </c>
      <c r="N7269" s="101">
        <f t="shared" ca="1" si="912"/>
        <v>-1.3532502255805836</v>
      </c>
      <c r="O7269" s="46">
        <f t="shared" ca="1" si="917"/>
        <v>0.45966430661323959</v>
      </c>
      <c r="P7269" s="46">
        <f t="shared" ca="1" si="918"/>
        <v>0.38997380914672075</v>
      </c>
      <c r="Q7269" s="47">
        <f t="shared" ca="1" si="913"/>
        <v>0.59904530154627722</v>
      </c>
      <c r="R7269" s="47">
        <f t="shared" ca="1" si="914"/>
        <v>-6.938762810121013E-2</v>
      </c>
      <c r="S7269" s="97">
        <f t="shared" ca="1" si="919"/>
        <v>0.19513833925601473</v>
      </c>
      <c r="V7269">
        <v>7252</v>
      </c>
      <c r="W7269" s="46">
        <v>4.6403627372893101E-2</v>
      </c>
    </row>
    <row r="7270" spans="10:23">
      <c r="J7270">
        <v>7253</v>
      </c>
      <c r="K7270" s="93">
        <f t="shared" ca="1" si="915"/>
        <v>1.6751345723054079</v>
      </c>
      <c r="L7270" s="93">
        <f t="shared" ca="1" si="915"/>
        <v>-9.6269986006971203E-2</v>
      </c>
      <c r="M7270" s="93">
        <f t="shared" ca="1" si="916"/>
        <v>1.6751345723054079</v>
      </c>
      <c r="N7270" s="101">
        <f t="shared" ca="1" si="912"/>
        <v>0.44145841806641589</v>
      </c>
      <c r="O7270" s="46">
        <f t="shared" ca="1" si="917"/>
        <v>0.92160548493745975</v>
      </c>
      <c r="P7270" s="46">
        <f t="shared" ca="1" si="918"/>
        <v>0.62094439830883086</v>
      </c>
      <c r="Q7270" s="47">
        <f t="shared" ca="1" si="913"/>
        <v>1.5229276581947175</v>
      </c>
      <c r="R7270" s="47">
        <f t="shared" ca="1" si="914"/>
        <v>0.22080328076071837</v>
      </c>
      <c r="S7270" s="97">
        <f t="shared" ca="1" si="919"/>
        <v>0.57120438284908903</v>
      </c>
      <c r="V7270">
        <v>7253</v>
      </c>
      <c r="W7270" s="46">
        <v>1.9965440618321801E-2</v>
      </c>
    </row>
    <row r="7271" spans="10:23">
      <c r="J7271">
        <v>7254</v>
      </c>
      <c r="K7271" s="93">
        <f t="shared" ca="1" si="915"/>
        <v>0.6260270483721857</v>
      </c>
      <c r="L7271" s="93">
        <f t="shared" ca="1" si="915"/>
        <v>-2.0205563646966311</v>
      </c>
      <c r="M7271" s="93">
        <f t="shared" ca="1" si="916"/>
        <v>0.6260270483721857</v>
      </c>
      <c r="N7271" s="101">
        <f t="shared" ca="1" si="912"/>
        <v>-1.7165648747084004</v>
      </c>
      <c r="O7271" s="46">
        <f t="shared" ca="1" si="917"/>
        <v>0.54500791080712896</v>
      </c>
      <c r="P7271" s="46">
        <f t="shared" ca="1" si="918"/>
        <v>0.43264561124366546</v>
      </c>
      <c r="Q7271" s="47">
        <f t="shared" ca="1" si="913"/>
        <v>0.76973250993405595</v>
      </c>
      <c r="R7271" s="47">
        <f t="shared" ca="1" si="914"/>
        <v>-0.12813287826003805</v>
      </c>
      <c r="S7271" s="97">
        <f t="shared" ca="1" si="919"/>
        <v>0.20843751627354545</v>
      </c>
      <c r="V7271">
        <v>7254</v>
      </c>
      <c r="W7271" s="46">
        <v>-0.115562519196537</v>
      </c>
    </row>
    <row r="7272" spans="10:23">
      <c r="J7272">
        <v>7255</v>
      </c>
      <c r="K7272" s="93">
        <f t="shared" ca="1" si="915"/>
        <v>0.92785872495626875</v>
      </c>
      <c r="L7272" s="93">
        <f t="shared" ca="1" si="915"/>
        <v>2.3058343125815761</v>
      </c>
      <c r="M7272" s="93">
        <f t="shared" ca="1" si="916"/>
        <v>0.92785872495626875</v>
      </c>
      <c r="N7272" s="101">
        <f t="shared" ca="1" si="912"/>
        <v>2.4812026362592885</v>
      </c>
      <c r="O7272" s="46">
        <f t="shared" ca="1" si="917"/>
        <v>0.65335626843885963</v>
      </c>
      <c r="P7272" s="46">
        <f t="shared" ca="1" si="918"/>
        <v>0.4868197900595308</v>
      </c>
      <c r="Q7272" s="47">
        <f t="shared" ca="1" si="913"/>
        <v>0.98642922519751741</v>
      </c>
      <c r="R7272" s="47">
        <f t="shared" ca="1" si="914"/>
        <v>0.55061460173392751</v>
      </c>
      <c r="S7272" s="97">
        <f t="shared" ca="1" si="919"/>
        <v>0.60198543508639357</v>
      </c>
      <c r="V7272">
        <v>7255</v>
      </c>
      <c r="W7272" s="46">
        <v>0.62172970758941704</v>
      </c>
    </row>
    <row r="7273" spans="10:23">
      <c r="J7273">
        <v>7256</v>
      </c>
      <c r="K7273" s="93">
        <f t="shared" ca="1" si="915"/>
        <v>-0.11720893343047689</v>
      </c>
      <c r="L7273" s="93">
        <f t="shared" ca="1" si="915"/>
        <v>-1.2166247492328539</v>
      </c>
      <c r="M7273" s="93">
        <f t="shared" ca="1" si="916"/>
        <v>-0.11720893343047689</v>
      </c>
      <c r="N7273" s="101">
        <f t="shared" ca="1" si="912"/>
        <v>-1.1907365413259521</v>
      </c>
      <c r="O7273" s="46">
        <f t="shared" ca="1" si="917"/>
        <v>0.27820888271144101</v>
      </c>
      <c r="P7273" s="46">
        <f t="shared" ca="1" si="918"/>
        <v>0.29924609719582151</v>
      </c>
      <c r="Q7273" s="47">
        <f t="shared" ca="1" si="913"/>
        <v>0.23613445374268011</v>
      </c>
      <c r="R7273" s="47">
        <f t="shared" ca="1" si="914"/>
        <v>-4.3110385885159447E-2</v>
      </c>
      <c r="S7273" s="97">
        <f t="shared" ca="1" si="919"/>
        <v>0.11754924841314078</v>
      </c>
      <c r="V7273">
        <v>7256</v>
      </c>
      <c r="W7273" s="46">
        <v>0.90917442904815404</v>
      </c>
    </row>
    <row r="7274" spans="10:23">
      <c r="J7274">
        <v>7257</v>
      </c>
      <c r="K7274" s="93">
        <f t="shared" ca="1" si="915"/>
        <v>-1.7359342383022416</v>
      </c>
      <c r="L7274" s="93">
        <f t="shared" ca="1" si="915"/>
        <v>-1.5383197736347956</v>
      </c>
      <c r="M7274" s="93">
        <f t="shared" ca="1" si="916"/>
        <v>-1.7359342383022416</v>
      </c>
      <c r="N7274" s="101">
        <f t="shared" ca="1" si="912"/>
        <v>-2.0105211465015667</v>
      </c>
      <c r="O7274" s="46">
        <f t="shared" ca="1" si="917"/>
        <v>-0.30286408558888867</v>
      </c>
      <c r="P7274" s="46">
        <f t="shared" ca="1" si="918"/>
        <v>8.7096130456566501E-3</v>
      </c>
      <c r="Q7274" s="47">
        <f t="shared" ca="1" si="913"/>
        <v>-0.9260114828579793</v>
      </c>
      <c r="R7274" s="47">
        <f t="shared" ca="1" si="914"/>
        <v>-0.175663399706672</v>
      </c>
      <c r="S7274" s="97">
        <f t="shared" ca="1" si="919"/>
        <v>-0.23926374264778033</v>
      </c>
      <c r="V7274">
        <v>7257</v>
      </c>
      <c r="W7274" s="46">
        <v>0.29587077327837003</v>
      </c>
    </row>
    <row r="7275" spans="10:23">
      <c r="J7275">
        <v>7258</v>
      </c>
      <c r="K7275" s="93">
        <f t="shared" ca="1" si="915"/>
        <v>-0.85317146027346868</v>
      </c>
      <c r="L7275" s="93">
        <f t="shared" ca="1" si="915"/>
        <v>-6.0103745464542731E-2</v>
      </c>
      <c r="M7275" s="93">
        <f t="shared" ca="1" si="916"/>
        <v>-0.85317146027346868</v>
      </c>
      <c r="N7275" s="101">
        <f t="shared" ca="1" si="912"/>
        <v>-0.32831101471334301</v>
      </c>
      <c r="O7275" s="46">
        <f t="shared" ca="1" si="917"/>
        <v>1.4020802903578489E-2</v>
      </c>
      <c r="P7275" s="46">
        <f t="shared" ca="1" si="918"/>
        <v>0.16715205729189023</v>
      </c>
      <c r="Q7275" s="47">
        <f t="shared" ca="1" si="913"/>
        <v>-0.29224170587304499</v>
      </c>
      <c r="R7275" s="47">
        <f t="shared" ca="1" si="914"/>
        <v>9.6337344686235435E-2</v>
      </c>
      <c r="S7275" s="97">
        <f t="shared" ca="1" si="919"/>
        <v>5.5179073794906962E-2</v>
      </c>
      <c r="V7275">
        <v>7258</v>
      </c>
      <c r="W7275" s="46">
        <v>-4.3619565475885802E-2</v>
      </c>
    </row>
    <row r="7276" spans="10:23">
      <c r="J7276">
        <v>7259</v>
      </c>
      <c r="K7276" s="93">
        <f t="shared" ca="1" si="915"/>
        <v>-0.35341464431870795</v>
      </c>
      <c r="L7276" s="93">
        <f t="shared" ca="1" si="915"/>
        <v>2.1037462930262114</v>
      </c>
      <c r="M7276" s="93">
        <f t="shared" ca="1" si="916"/>
        <v>-0.35341464431870795</v>
      </c>
      <c r="N7276" s="101">
        <f t="shared" ca="1" si="912"/>
        <v>1.8821327073559642</v>
      </c>
      <c r="O7276" s="46">
        <f t="shared" ca="1" si="917"/>
        <v>0.19341824334710053</v>
      </c>
      <c r="P7276" s="46">
        <f t="shared" ca="1" si="918"/>
        <v>0.25685077751365126</v>
      </c>
      <c r="Q7276" s="47">
        <f t="shared" ca="1" si="913"/>
        <v>6.65531750139991E-2</v>
      </c>
      <c r="R7276" s="47">
        <f t="shared" ca="1" si="914"/>
        <v>0.45374949343030924</v>
      </c>
      <c r="S7276" s="97">
        <f t="shared" ca="1" si="919"/>
        <v>0.3235838683887049</v>
      </c>
      <c r="V7276">
        <v>7259</v>
      </c>
      <c r="W7276" s="46">
        <v>0.41381435568324798</v>
      </c>
    </row>
    <row r="7277" spans="10:23">
      <c r="J7277">
        <v>7260</v>
      </c>
      <c r="K7277" s="93">
        <f t="shared" ca="1" si="915"/>
        <v>-1.3862730674718544</v>
      </c>
      <c r="L7277" s="93">
        <f t="shared" ca="1" si="915"/>
        <v>-0.13910290125982613</v>
      </c>
      <c r="M7277" s="93">
        <f t="shared" ca="1" si="916"/>
        <v>-1.3862730674718544</v>
      </c>
      <c r="N7277" s="101">
        <f t="shared" ca="1" si="912"/>
        <v>-0.57274705669161774</v>
      </c>
      <c r="O7277" s="46">
        <f t="shared" ca="1" si="917"/>
        <v>-0.17734639965274557</v>
      </c>
      <c r="P7277" s="46">
        <f t="shared" ca="1" si="918"/>
        <v>7.1468456013728199E-2</v>
      </c>
      <c r="Q7277" s="47">
        <f t="shared" ca="1" si="913"/>
        <v>-0.6749761109856931</v>
      </c>
      <c r="R7277" s="47">
        <f t="shared" ca="1" si="914"/>
        <v>5.6813872488460773E-2</v>
      </c>
      <c r="S7277" s="97">
        <f t="shared" ca="1" si="919"/>
        <v>-6.0266263582142397E-2</v>
      </c>
      <c r="V7277">
        <v>7260</v>
      </c>
      <c r="W7277" s="46">
        <v>-0.127563459890251</v>
      </c>
    </row>
    <row r="7278" spans="10:23">
      <c r="J7278">
        <v>7261</v>
      </c>
      <c r="K7278" s="93">
        <f t="shared" ca="1" si="915"/>
        <v>-0.5670996130086926</v>
      </c>
      <c r="L7278" s="93">
        <f t="shared" ca="1" si="915"/>
        <v>0.36715984861964746</v>
      </c>
      <c r="M7278" s="93">
        <f t="shared" ca="1" si="916"/>
        <v>-0.5670996130086926</v>
      </c>
      <c r="N7278" s="101">
        <f t="shared" ca="1" si="912"/>
        <v>0.16774768081770222</v>
      </c>
      <c r="O7278" s="46">
        <f t="shared" ca="1" si="917"/>
        <v>0.11671186292285129</v>
      </c>
      <c r="P7278" s="46">
        <f t="shared" ca="1" si="918"/>
        <v>0.21849758730152663</v>
      </c>
      <c r="Q7278" s="47">
        <f t="shared" ca="1" si="913"/>
        <v>-8.6859585834499375E-2</v>
      </c>
      <c r="R7278" s="47">
        <f t="shared" ca="1" si="914"/>
        <v>0.17654631019970987</v>
      </c>
      <c r="S7278" s="97">
        <f t="shared" ca="1" si="919"/>
        <v>0.1466290865612806</v>
      </c>
      <c r="V7278">
        <v>7261</v>
      </c>
      <c r="W7278" s="46">
        <v>-9.6657810087708407E-2</v>
      </c>
    </row>
    <row r="7279" spans="10:23">
      <c r="J7279">
        <v>7262</v>
      </c>
      <c r="K7279" s="93">
        <f t="shared" ca="1" si="915"/>
        <v>-1.1592028311429521</v>
      </c>
      <c r="L7279" s="93">
        <f t="shared" ca="1" si="915"/>
        <v>0.26462992011031816</v>
      </c>
      <c r="M7279" s="93">
        <f t="shared" ca="1" si="916"/>
        <v>-1.1592028311429521</v>
      </c>
      <c r="N7279" s="101">
        <f t="shared" ca="1" si="912"/>
        <v>-0.11776132707305026</v>
      </c>
      <c r="O7279" s="46">
        <f t="shared" ca="1" si="917"/>
        <v>-9.5835116769115547E-2</v>
      </c>
      <c r="P7279" s="46">
        <f t="shared" ca="1" si="918"/>
        <v>0.11222409745554321</v>
      </c>
      <c r="Q7279" s="47">
        <f t="shared" ca="1" si="913"/>
        <v>-0.51195354521843306</v>
      </c>
      <c r="R7279" s="47">
        <f t="shared" ca="1" si="914"/>
        <v>0.13038164788453738</v>
      </c>
      <c r="S7279" s="97">
        <f t="shared" ca="1" si="919"/>
        <v>1.7273265557710915E-2</v>
      </c>
      <c r="V7279">
        <v>7262</v>
      </c>
      <c r="W7279" s="46">
        <v>0.167059267058323</v>
      </c>
    </row>
    <row r="7280" spans="10:23">
      <c r="J7280">
        <v>7263</v>
      </c>
      <c r="K7280" s="93">
        <f t="shared" ca="1" si="915"/>
        <v>0.46262602090639826</v>
      </c>
      <c r="L7280" s="93">
        <f t="shared" ca="1" si="915"/>
        <v>1.0246234296283878</v>
      </c>
      <c r="M7280" s="93">
        <f t="shared" ca="1" si="916"/>
        <v>0.46262602090639826</v>
      </c>
      <c r="N7280" s="101">
        <f t="shared" ca="1" si="912"/>
        <v>1.1185537008732673</v>
      </c>
      <c r="O7280" s="46">
        <f t="shared" ca="1" si="917"/>
        <v>0.48635193022344958</v>
      </c>
      <c r="P7280" s="46">
        <f t="shared" ca="1" si="918"/>
        <v>0.40331762095182577</v>
      </c>
      <c r="Q7280" s="47">
        <f t="shared" ca="1" si="913"/>
        <v>0.65242054876669719</v>
      </c>
      <c r="R7280" s="47">
        <f t="shared" ca="1" si="914"/>
        <v>0.33028450279604926</v>
      </c>
      <c r="S7280" s="97">
        <f t="shared" ca="1" si="919"/>
        <v>0.40831821650974942</v>
      </c>
      <c r="V7280">
        <v>7263</v>
      </c>
      <c r="W7280" s="46">
        <v>0.62027784453847001</v>
      </c>
    </row>
    <row r="7281" spans="10:23">
      <c r="J7281">
        <v>7264</v>
      </c>
      <c r="K7281" s="93">
        <f t="shared" ca="1" si="915"/>
        <v>6.4973780522896998E-2</v>
      </c>
      <c r="L7281" s="93">
        <f t="shared" ca="1" si="915"/>
        <v>0.79119717172433057</v>
      </c>
      <c r="M7281" s="93">
        <f t="shared" ca="1" si="916"/>
        <v>6.4973780522896998E-2</v>
      </c>
      <c r="N7281" s="101">
        <f t="shared" ca="1" si="912"/>
        <v>0.7707838568527392</v>
      </c>
      <c r="O7281" s="46">
        <f t="shared" ca="1" si="917"/>
        <v>0.34360691538029042</v>
      </c>
      <c r="P7281" s="46">
        <f t="shared" ca="1" si="918"/>
        <v>0.33194511353024619</v>
      </c>
      <c r="Q7281" s="47">
        <f t="shared" ca="1" si="913"/>
        <v>0.36693051908037888</v>
      </c>
      <c r="R7281" s="47">
        <f t="shared" ca="1" si="914"/>
        <v>0.27405273087678617</v>
      </c>
      <c r="S7281" s="97">
        <f t="shared" ca="1" si="919"/>
        <v>0.30882982312853829</v>
      </c>
      <c r="V7281">
        <v>7264</v>
      </c>
      <c r="W7281" s="46">
        <v>0.41210676585598299</v>
      </c>
    </row>
    <row r="7282" spans="10:23">
      <c r="J7282">
        <v>7265</v>
      </c>
      <c r="K7282" s="93">
        <f t="shared" ca="1" si="915"/>
        <v>0.70050980544756258</v>
      </c>
      <c r="L7282" s="93">
        <f t="shared" ca="1" si="915"/>
        <v>1.1902933025966025</v>
      </c>
      <c r="M7282" s="93">
        <f t="shared" ca="1" si="916"/>
        <v>0.70050980544756258</v>
      </c>
      <c r="N7282" s="101">
        <f t="shared" ca="1" si="912"/>
        <v>1.3512749023013568</v>
      </c>
      <c r="O7282" s="46">
        <f t="shared" ca="1" si="917"/>
        <v>0.57174494680126897</v>
      </c>
      <c r="P7282" s="46">
        <f t="shared" ca="1" si="918"/>
        <v>0.44601412924073547</v>
      </c>
      <c r="Q7282" s="47">
        <f t="shared" ca="1" si="913"/>
        <v>0.82320658192233609</v>
      </c>
      <c r="R7282" s="47">
        <f t="shared" ca="1" si="914"/>
        <v>0.36791377325892693</v>
      </c>
      <c r="S7282" s="97">
        <f t="shared" ca="1" si="919"/>
        <v>0.46982936003009795</v>
      </c>
      <c r="V7282">
        <v>7265</v>
      </c>
      <c r="W7282" s="46">
        <v>0.39761028119210601</v>
      </c>
    </row>
    <row r="7283" spans="10:23">
      <c r="J7283">
        <v>7266</v>
      </c>
      <c r="K7283" s="93">
        <f t="shared" ca="1" si="915"/>
        <v>1.5336464950013047</v>
      </c>
      <c r="L7283" s="93">
        <f t="shared" ca="1" si="915"/>
        <v>0.59425024196543785</v>
      </c>
      <c r="M7283" s="93">
        <f t="shared" ca="1" si="916"/>
        <v>1.5336464950013047</v>
      </c>
      <c r="N7283" s="101">
        <f t="shared" ca="1" si="912"/>
        <v>1.0511326546344437</v>
      </c>
      <c r="O7283" s="46">
        <f t="shared" ca="1" si="917"/>
        <v>0.87081558450730934</v>
      </c>
      <c r="P7283" s="46">
        <f t="shared" ca="1" si="918"/>
        <v>0.59554944809375565</v>
      </c>
      <c r="Q7283" s="47">
        <f t="shared" ca="1" si="913"/>
        <v>1.4213478573344167</v>
      </c>
      <c r="R7283" s="47">
        <f t="shared" ca="1" si="914"/>
        <v>0.319383025972096</v>
      </c>
      <c r="S7283" s="97">
        <f t="shared" ca="1" si="919"/>
        <v>0.59509930523970267</v>
      </c>
      <c r="V7283">
        <v>7266</v>
      </c>
      <c r="W7283" s="46">
        <v>0.19556573153509399</v>
      </c>
    </row>
    <row r="7284" spans="10:23">
      <c r="J7284">
        <v>7267</v>
      </c>
      <c r="K7284" s="93">
        <f t="shared" ca="1" si="915"/>
        <v>-1.6810709520483156</v>
      </c>
      <c r="L7284" s="93">
        <f t="shared" ca="1" si="915"/>
        <v>-1.7006252934848542E-2</v>
      </c>
      <c r="M7284" s="93">
        <f t="shared" ca="1" si="916"/>
        <v>-1.6810709520483156</v>
      </c>
      <c r="N7284" s="101">
        <f t="shared" ca="1" si="912"/>
        <v>-0.55074161776042618</v>
      </c>
      <c r="O7284" s="46">
        <f t="shared" ca="1" si="917"/>
        <v>-0.2831698406800498</v>
      </c>
      <c r="P7284" s="46">
        <f t="shared" ca="1" si="918"/>
        <v>1.8556735500076083E-2</v>
      </c>
      <c r="Q7284" s="47">
        <f t="shared" ca="1" si="913"/>
        <v>-0.88662299304030157</v>
      </c>
      <c r="R7284" s="47">
        <f t="shared" ca="1" si="914"/>
        <v>6.0371986695996818E-2</v>
      </c>
      <c r="S7284" s="97">
        <f t="shared" ca="1" si="919"/>
        <v>-0.1113989269920265</v>
      </c>
      <c r="V7284">
        <v>7267</v>
      </c>
      <c r="W7284" s="46">
        <v>1.4618694437267501</v>
      </c>
    </row>
    <row r="7285" spans="10:23">
      <c r="J7285">
        <v>7268</v>
      </c>
      <c r="K7285" s="93">
        <f t="shared" ca="1" si="915"/>
        <v>-1.8715986775737739</v>
      </c>
      <c r="L7285" s="93">
        <f t="shared" ca="1" si="915"/>
        <v>-0.5459804851969714</v>
      </c>
      <c r="M7285" s="93">
        <f t="shared" ca="1" si="916"/>
        <v>-1.8715986775737739</v>
      </c>
      <c r="N7285" s="101">
        <f t="shared" ca="1" si="912"/>
        <v>-1.1128452852936175</v>
      </c>
      <c r="O7285" s="46">
        <f t="shared" ca="1" si="917"/>
        <v>-0.35156347774829777</v>
      </c>
      <c r="P7285" s="46">
        <f t="shared" ca="1" si="918"/>
        <v>-1.5640083034047902E-2</v>
      </c>
      <c r="Q7285" s="47">
        <f t="shared" ca="1" si="913"/>
        <v>-1.0234102671767975</v>
      </c>
      <c r="R7285" s="47">
        <f t="shared" ca="1" si="914"/>
        <v>-3.0515954772102311E-2</v>
      </c>
      <c r="S7285" s="97">
        <f t="shared" ca="1" si="919"/>
        <v>-0.19103971626020005</v>
      </c>
      <c r="V7285">
        <v>7268</v>
      </c>
      <c r="W7285" s="46">
        <v>0.24679680543622301</v>
      </c>
    </row>
    <row r="7286" spans="10:23">
      <c r="J7286">
        <v>7269</v>
      </c>
      <c r="K7286" s="93">
        <f t="shared" ca="1" si="915"/>
        <v>0.12504887032625434</v>
      </c>
      <c r="L7286" s="93">
        <f t="shared" ca="1" si="915"/>
        <v>0.15865950340456286</v>
      </c>
      <c r="M7286" s="93">
        <f t="shared" ca="1" si="916"/>
        <v>0.12504887032625434</v>
      </c>
      <c r="N7286" s="101">
        <f t="shared" ca="1" si="912"/>
        <v>0.19019075388587392</v>
      </c>
      <c r="O7286" s="46">
        <f t="shared" ca="1" si="917"/>
        <v>0.3651720386583942</v>
      </c>
      <c r="P7286" s="46">
        <f t="shared" ca="1" si="918"/>
        <v>0.34272767516929808</v>
      </c>
      <c r="Q7286" s="47">
        <f t="shared" ca="1" si="913"/>
        <v>0.41006076563658644</v>
      </c>
      <c r="R7286" s="47">
        <f t="shared" ca="1" si="914"/>
        <v>0.18017518656042819</v>
      </c>
      <c r="S7286" s="97">
        <f t="shared" ca="1" si="919"/>
        <v>0.2726736126094112</v>
      </c>
      <c r="V7286">
        <v>7269</v>
      </c>
      <c r="W7286" s="46">
        <v>1.2126537308847301</v>
      </c>
    </row>
    <row r="7287" spans="10:23">
      <c r="J7287">
        <v>7270</v>
      </c>
      <c r="K7287" s="93">
        <f t="shared" ca="1" si="915"/>
        <v>-1.4727112368171271</v>
      </c>
      <c r="L7287" s="93">
        <f t="shared" ca="1" si="915"/>
        <v>0.89037507025096052</v>
      </c>
      <c r="M7287" s="93">
        <f t="shared" ca="1" si="916"/>
        <v>-1.4727112368171271</v>
      </c>
      <c r="N7287" s="101">
        <f t="shared" ca="1" si="912"/>
        <v>0.37579442372904509</v>
      </c>
      <c r="O7287" s="46">
        <f t="shared" ca="1" si="917"/>
        <v>-0.20837506367914949</v>
      </c>
      <c r="P7287" s="46">
        <f t="shared" ca="1" si="918"/>
        <v>5.595412400052624E-2</v>
      </c>
      <c r="Q7287" s="47">
        <f t="shared" ca="1" si="913"/>
        <v>-0.73703343903850094</v>
      </c>
      <c r="R7287" s="47">
        <f t="shared" ca="1" si="914"/>
        <v>0.21018590603322801</v>
      </c>
      <c r="S7287" s="97">
        <f t="shared" ca="1" si="919"/>
        <v>9.0542117703926173E-4</v>
      </c>
      <c r="V7287">
        <v>7270</v>
      </c>
      <c r="W7287" s="46">
        <v>0.75268136969176302</v>
      </c>
    </row>
    <row r="7288" spans="10:23">
      <c r="J7288">
        <v>7271</v>
      </c>
      <c r="K7288" s="93">
        <f t="shared" ca="1" si="915"/>
        <v>-0.55895950364527835</v>
      </c>
      <c r="L7288" s="93">
        <f t="shared" ca="1" si="915"/>
        <v>1.3309880645506091</v>
      </c>
      <c r="M7288" s="93">
        <f t="shared" ca="1" si="916"/>
        <v>-0.55895950364527835</v>
      </c>
      <c r="N7288" s="101">
        <f t="shared" ca="1" si="912"/>
        <v>1.0841257460274092</v>
      </c>
      <c r="O7288" s="46">
        <f t="shared" ca="1" si="917"/>
        <v>0.11963391368455426</v>
      </c>
      <c r="P7288" s="46">
        <f t="shared" ca="1" si="918"/>
        <v>0.2199586126823781</v>
      </c>
      <c r="Q7288" s="47">
        <f t="shared" ca="1" si="913"/>
        <v>-8.1015484311093455E-2</v>
      </c>
      <c r="R7288" s="47">
        <f t="shared" ca="1" si="914"/>
        <v>0.32471776106203998</v>
      </c>
      <c r="S7288" s="97">
        <f t="shared" ca="1" si="919"/>
        <v>0.2221758373732971</v>
      </c>
      <c r="V7288">
        <v>7271</v>
      </c>
      <c r="W7288" s="46">
        <v>0.48872965188178003</v>
      </c>
    </row>
    <row r="7289" spans="10:23">
      <c r="J7289">
        <v>7272</v>
      </c>
      <c r="K7289" s="93">
        <f t="shared" ca="1" si="915"/>
        <v>-0.28360958159402033</v>
      </c>
      <c r="L7289" s="93">
        <f t="shared" ca="1" si="915"/>
        <v>0.35040598810966817</v>
      </c>
      <c r="M7289" s="93">
        <f t="shared" ca="1" si="916"/>
        <v>-0.28360958159402033</v>
      </c>
      <c r="N7289" s="101">
        <f t="shared" ca="1" si="912"/>
        <v>0.24201981702864653</v>
      </c>
      <c r="O7289" s="46">
        <f t="shared" ca="1" si="917"/>
        <v>0.21847612986913661</v>
      </c>
      <c r="P7289" s="46">
        <f t="shared" ca="1" si="918"/>
        <v>0.26937972077466926</v>
      </c>
      <c r="Q7289" s="47">
        <f t="shared" ca="1" si="913"/>
        <v>0.11666894805807124</v>
      </c>
      <c r="R7289" s="47">
        <f t="shared" ca="1" si="914"/>
        <v>0.18855555681835498</v>
      </c>
      <c r="S7289" s="97">
        <f t="shared" ca="1" si="919"/>
        <v>0.20351584334374578</v>
      </c>
      <c r="V7289">
        <v>7272</v>
      </c>
      <c r="W7289" s="46">
        <v>0.133925821822068</v>
      </c>
    </row>
    <row r="7290" spans="10:23">
      <c r="J7290">
        <v>7273</v>
      </c>
      <c r="K7290" s="93">
        <f t="shared" ca="1" si="915"/>
        <v>-1.6577189957614886</v>
      </c>
      <c r="L7290" s="93">
        <f t="shared" ca="1" si="915"/>
        <v>0.28967687077925697</v>
      </c>
      <c r="M7290" s="93">
        <f t="shared" ca="1" si="916"/>
        <v>-1.6577189957614886</v>
      </c>
      <c r="N7290" s="101">
        <f t="shared" ca="1" si="912"/>
        <v>-0.25255405809967468</v>
      </c>
      <c r="O7290" s="46">
        <f t="shared" ca="1" si="917"/>
        <v>-0.27478720125730904</v>
      </c>
      <c r="P7290" s="46">
        <f t="shared" ca="1" si="918"/>
        <v>2.2748055211446461E-2</v>
      </c>
      <c r="Q7290" s="47">
        <f t="shared" ca="1" si="913"/>
        <v>-0.86985771419482005</v>
      </c>
      <c r="R7290" s="47">
        <f t="shared" ca="1" si="914"/>
        <v>0.10858667561254154</v>
      </c>
      <c r="S7290" s="97">
        <f t="shared" ca="1" si="919"/>
        <v>-8.3100262822383753E-2</v>
      </c>
      <c r="V7290">
        <v>7273</v>
      </c>
      <c r="W7290" s="46">
        <v>0.12622740428919799</v>
      </c>
    </row>
    <row r="7291" spans="10:23">
      <c r="J7291">
        <v>7274</v>
      </c>
      <c r="K7291" s="93">
        <f t="shared" ca="1" si="915"/>
        <v>-1.4447112307051142</v>
      </c>
      <c r="L7291" s="93">
        <f t="shared" ca="1" si="915"/>
        <v>1.7429120552820121</v>
      </c>
      <c r="M7291" s="93">
        <f t="shared" ca="1" si="916"/>
        <v>-1.4447112307051142</v>
      </c>
      <c r="N7291" s="101">
        <f t="shared" ca="1" si="912"/>
        <v>1.1929750366258558</v>
      </c>
      <c r="O7291" s="46">
        <f t="shared" ca="1" si="917"/>
        <v>-0.19832391626397783</v>
      </c>
      <c r="P7291" s="46">
        <f t="shared" ca="1" si="918"/>
        <v>6.0979697708112068E-2</v>
      </c>
      <c r="Q7291" s="47">
        <f t="shared" ca="1" si="913"/>
        <v>-0.71693114420815762</v>
      </c>
      <c r="R7291" s="47">
        <f t="shared" ca="1" si="914"/>
        <v>0.34231787386004364</v>
      </c>
      <c r="S7291" s="97">
        <f t="shared" ca="1" si="919"/>
        <v>7.1996978798032907E-2</v>
      </c>
      <c r="V7291">
        <v>7274</v>
      </c>
      <c r="W7291" s="46">
        <v>0.16001817988221101</v>
      </c>
    </row>
    <row r="7292" spans="10:23">
      <c r="J7292">
        <v>7275</v>
      </c>
      <c r="K7292" s="93">
        <f t="shared" ca="1" si="915"/>
        <v>0.28286966985797385</v>
      </c>
      <c r="L7292" s="93">
        <f t="shared" ca="1" si="915"/>
        <v>0.58152453917267066</v>
      </c>
      <c r="M7292" s="93">
        <f t="shared" ca="1" si="916"/>
        <v>0.28286966985797385</v>
      </c>
      <c r="N7292" s="101">
        <f t="shared" ca="1" si="912"/>
        <v>0.64129253991077251</v>
      </c>
      <c r="O7292" s="46">
        <f t="shared" ca="1" si="917"/>
        <v>0.42182488776591615</v>
      </c>
      <c r="P7292" s="46">
        <f t="shared" ca="1" si="918"/>
        <v>0.37105409972305903</v>
      </c>
      <c r="Q7292" s="47">
        <f t="shared" ca="1" si="913"/>
        <v>0.52336646385163033</v>
      </c>
      <c r="R7292" s="47">
        <f t="shared" ca="1" si="914"/>
        <v>0.25311495744702356</v>
      </c>
      <c r="S7292" s="97">
        <f t="shared" ca="1" si="919"/>
        <v>0.33746992260646985</v>
      </c>
      <c r="V7292">
        <v>7275</v>
      </c>
      <c r="W7292" s="46">
        <v>0.17595183683919699</v>
      </c>
    </row>
    <row r="7293" spans="10:23">
      <c r="J7293">
        <v>7276</v>
      </c>
      <c r="K7293" s="93">
        <f t="shared" ca="1" si="915"/>
        <v>8.0770888281913353E-2</v>
      </c>
      <c r="L7293" s="93">
        <f t="shared" ca="1" si="915"/>
        <v>0.10716079157276398</v>
      </c>
      <c r="M7293" s="93">
        <f t="shared" ca="1" si="916"/>
        <v>8.0770888281913353E-2</v>
      </c>
      <c r="N7293" s="101">
        <f t="shared" ca="1" si="912"/>
        <v>0.12728429937955299</v>
      </c>
      <c r="O7293" s="46">
        <f t="shared" ca="1" si="917"/>
        <v>0.34927759481457465</v>
      </c>
      <c r="P7293" s="46">
        <f t="shared" ca="1" si="918"/>
        <v>0.33478045324738831</v>
      </c>
      <c r="Q7293" s="47">
        <f t="shared" ca="1" si="913"/>
        <v>0.37827187794894734</v>
      </c>
      <c r="R7293" s="47">
        <f t="shared" ca="1" si="914"/>
        <v>0.17000368531364343</v>
      </c>
      <c r="S7293" s="97">
        <f t="shared" ca="1" si="919"/>
        <v>0.25964064006410903</v>
      </c>
      <c r="V7293">
        <v>7276</v>
      </c>
      <c r="W7293" s="46">
        <v>0.30971227801552798</v>
      </c>
    </row>
    <row r="7294" spans="10:23">
      <c r="J7294">
        <v>7277</v>
      </c>
      <c r="K7294" s="93">
        <f t="shared" ca="1" si="915"/>
        <v>4.4789893141219004E-3</v>
      </c>
      <c r="L7294" s="93">
        <f t="shared" ca="1" si="915"/>
        <v>1.1012107688588493</v>
      </c>
      <c r="M7294" s="93">
        <f t="shared" ca="1" si="916"/>
        <v>4.4789893141219004E-3</v>
      </c>
      <c r="N7294" s="101">
        <f t="shared" ca="1" si="912"/>
        <v>1.0454638356823689</v>
      </c>
      <c r="O7294" s="46">
        <f t="shared" ca="1" si="917"/>
        <v>0.32189113211020903</v>
      </c>
      <c r="P7294" s="46">
        <f t="shared" ca="1" si="918"/>
        <v>0.3210872218952055</v>
      </c>
      <c r="Q7294" s="47">
        <f t="shared" ca="1" si="913"/>
        <v>0.32349895254021616</v>
      </c>
      <c r="R7294" s="47">
        <f t="shared" ca="1" si="914"/>
        <v>0.31846642052212537</v>
      </c>
      <c r="S7294" s="97">
        <f t="shared" ca="1" si="919"/>
        <v>0.3201787763161672</v>
      </c>
      <c r="V7294">
        <v>7277</v>
      </c>
      <c r="W7294" s="46">
        <v>0.52406556860598297</v>
      </c>
    </row>
    <row r="7295" spans="10:23">
      <c r="J7295">
        <v>7278</v>
      </c>
      <c r="K7295" s="93">
        <f t="shared" ca="1" si="915"/>
        <v>-1.0932358645360674</v>
      </c>
      <c r="L7295" s="93">
        <f t="shared" ca="1" si="915"/>
        <v>1.7336204148883223</v>
      </c>
      <c r="M7295" s="93">
        <f t="shared" ca="1" si="916"/>
        <v>-1.0932358645360674</v>
      </c>
      <c r="N7295" s="101">
        <f t="shared" ca="1" si="912"/>
        <v>1.2959428398846529</v>
      </c>
      <c r="O7295" s="46">
        <f t="shared" ca="1" si="917"/>
        <v>-7.2154989584677753E-2</v>
      </c>
      <c r="P7295" s="46">
        <f t="shared" ca="1" si="918"/>
        <v>0.12406416104776211</v>
      </c>
      <c r="Q7295" s="47">
        <f t="shared" ca="1" si="913"/>
        <v>-0.46459329084955747</v>
      </c>
      <c r="R7295" s="47">
        <f t="shared" ca="1" si="914"/>
        <v>0.35896699432701107</v>
      </c>
      <c r="S7295" s="97">
        <f t="shared" ca="1" si="919"/>
        <v>0.14340600237116666</v>
      </c>
      <c r="V7295">
        <v>7278</v>
      </c>
      <c r="W7295" s="46">
        <v>0.78501980344546896</v>
      </c>
    </row>
    <row r="7296" spans="10:23">
      <c r="J7296">
        <v>7279</v>
      </c>
      <c r="K7296" s="93">
        <f t="shared" ca="1" si="915"/>
        <v>-1.5550562408985356</v>
      </c>
      <c r="L7296" s="93">
        <f t="shared" ca="1" si="915"/>
        <v>1.2660734670398452</v>
      </c>
      <c r="M7296" s="93">
        <f t="shared" ca="1" si="916"/>
        <v>-1.5550562408985356</v>
      </c>
      <c r="N7296" s="101">
        <f t="shared" ca="1" si="912"/>
        <v>0.70580019895723289</v>
      </c>
      <c r="O7296" s="46">
        <f t="shared" ca="1" si="917"/>
        <v>-0.23793440633122298</v>
      </c>
      <c r="P7296" s="46">
        <f t="shared" ca="1" si="918"/>
        <v>4.1174452674489492E-2</v>
      </c>
      <c r="Q7296" s="47">
        <f t="shared" ca="1" si="913"/>
        <v>-0.79615212434264793</v>
      </c>
      <c r="R7296" s="47">
        <f t="shared" ca="1" si="914"/>
        <v>0.26354536144240859</v>
      </c>
      <c r="S7296" s="97">
        <f t="shared" ca="1" si="919"/>
        <v>1.2805477555592804E-2</v>
      </c>
      <c r="V7296">
        <v>7279</v>
      </c>
      <c r="W7296" s="46">
        <v>0.59965975285976503</v>
      </c>
    </row>
    <row r="7297" spans="10:23">
      <c r="J7297">
        <v>7280</v>
      </c>
      <c r="K7297" s="93">
        <f t="shared" ca="1" si="915"/>
        <v>-1.3054397120147283</v>
      </c>
      <c r="L7297" s="93">
        <f t="shared" ca="1" si="915"/>
        <v>0.51276516191459065</v>
      </c>
      <c r="M7297" s="93">
        <f t="shared" ca="1" si="916"/>
        <v>-1.3054397120147283</v>
      </c>
      <c r="N7297" s="101">
        <f t="shared" ca="1" si="912"/>
        <v>7.0984915337270249E-2</v>
      </c>
      <c r="O7297" s="46">
        <f t="shared" ca="1" si="917"/>
        <v>-0.14832969270945795</v>
      </c>
      <c r="P7297" s="46">
        <f t="shared" ca="1" si="918"/>
        <v>8.5976809485372008E-2</v>
      </c>
      <c r="Q7297" s="47">
        <f t="shared" ca="1" si="913"/>
        <v>-0.61694269709911786</v>
      </c>
      <c r="R7297" s="47">
        <f t="shared" ca="1" si="914"/>
        <v>0.16090049773975543</v>
      </c>
      <c r="S7297" s="97">
        <f t="shared" ca="1" si="919"/>
        <v>6.2854025151487386E-3</v>
      </c>
      <c r="V7297">
        <v>7280</v>
      </c>
      <c r="W7297" s="46">
        <v>0.37917254461951</v>
      </c>
    </row>
    <row r="7298" spans="10:23">
      <c r="J7298">
        <v>7281</v>
      </c>
      <c r="K7298" s="93">
        <f t="shared" ca="1" si="915"/>
        <v>0.96894263265720704</v>
      </c>
      <c r="L7298" s="93">
        <f t="shared" ca="1" si="915"/>
        <v>0.99459972201647273</v>
      </c>
      <c r="M7298" s="93">
        <f t="shared" ca="1" si="916"/>
        <v>0.96894263265720704</v>
      </c>
      <c r="N7298" s="101">
        <f t="shared" ca="1" si="912"/>
        <v>1.251108769490918</v>
      </c>
      <c r="O7298" s="46">
        <f t="shared" ca="1" si="917"/>
        <v>0.66810413710151217</v>
      </c>
      <c r="P7298" s="46">
        <f t="shared" ca="1" si="918"/>
        <v>0.49419372439085707</v>
      </c>
      <c r="Q7298" s="47">
        <f t="shared" ca="1" si="913"/>
        <v>1.0159249625228224</v>
      </c>
      <c r="R7298" s="47">
        <f t="shared" ca="1" si="914"/>
        <v>0.35171766186204934</v>
      </c>
      <c r="S7298" s="97">
        <f t="shared" ca="1" si="919"/>
        <v>0.5099108994817807</v>
      </c>
      <c r="V7298">
        <v>7281</v>
      </c>
      <c r="W7298" s="46">
        <v>0.22688642730175501</v>
      </c>
    </row>
    <row r="7299" spans="10:23">
      <c r="J7299">
        <v>7282</v>
      </c>
      <c r="K7299" s="93">
        <f t="shared" ca="1" si="915"/>
        <v>1.9750703287805942</v>
      </c>
      <c r="L7299" s="93">
        <f t="shared" ca="1" si="915"/>
        <v>-0.73123058625455295</v>
      </c>
      <c r="M7299" s="93">
        <f t="shared" ca="1" si="916"/>
        <v>1.9750703287805942</v>
      </c>
      <c r="N7299" s="101">
        <f t="shared" ca="1" si="912"/>
        <v>-6.5150752982540805E-2</v>
      </c>
      <c r="O7299" s="46">
        <f t="shared" ca="1" si="917"/>
        <v>1.0292732651283973</v>
      </c>
      <c r="P7299" s="46">
        <f t="shared" ca="1" si="918"/>
        <v>0.67477828840429965</v>
      </c>
      <c r="Q7299" s="47">
        <f t="shared" ca="1" si="913"/>
        <v>1.7382632185765925</v>
      </c>
      <c r="R7299" s="47">
        <f t="shared" ca="1" si="914"/>
        <v>0.13888838259332484</v>
      </c>
      <c r="S7299" s="97">
        <f t="shared" ca="1" si="919"/>
        <v>0.58408082386086113</v>
      </c>
      <c r="V7299">
        <v>7282</v>
      </c>
      <c r="W7299" s="46">
        <v>-0.251294873828114</v>
      </c>
    </row>
    <row r="7300" spans="10:23">
      <c r="J7300">
        <v>7283</v>
      </c>
      <c r="K7300" s="93">
        <f t="shared" ca="1" si="915"/>
        <v>-0.38668108149170366</v>
      </c>
      <c r="L7300" s="93">
        <f t="shared" ca="1" si="915"/>
        <v>-0.45951022737716923</v>
      </c>
      <c r="M7300" s="93">
        <f t="shared" ca="1" si="916"/>
        <v>-0.38668108149170366</v>
      </c>
      <c r="N7300" s="101">
        <f t="shared" ca="1" si="912"/>
        <v>-0.55862717994513211</v>
      </c>
      <c r="O7300" s="46">
        <f t="shared" ca="1" si="917"/>
        <v>0.18147660795367571</v>
      </c>
      <c r="P7300" s="46">
        <f t="shared" ca="1" si="918"/>
        <v>0.25087995981693884</v>
      </c>
      <c r="Q7300" s="47">
        <f t="shared" ca="1" si="913"/>
        <v>4.2669904227149447E-2</v>
      </c>
      <c r="R7300" s="47">
        <f t="shared" ca="1" si="914"/>
        <v>5.9096950513735508E-2</v>
      </c>
      <c r="S7300" s="97">
        <f t="shared" ca="1" si="919"/>
        <v>0.12028677923370561</v>
      </c>
      <c r="V7300">
        <v>7283</v>
      </c>
      <c r="W7300" s="46">
        <v>1.078860285407</v>
      </c>
    </row>
    <row r="7301" spans="10:23">
      <c r="J7301">
        <v>7284</v>
      </c>
      <c r="K7301" s="93">
        <f t="shared" ca="1" si="915"/>
        <v>1.1547378222977871</v>
      </c>
      <c r="L7301" s="93">
        <f t="shared" ca="1" si="915"/>
        <v>-0.30463353982317765</v>
      </c>
      <c r="M7301" s="93">
        <f t="shared" ca="1" si="916"/>
        <v>1.1547378222977871</v>
      </c>
      <c r="N7301" s="101">
        <f t="shared" ca="1" si="912"/>
        <v>7.8414594777768742E-2</v>
      </c>
      <c r="O7301" s="46">
        <f t="shared" ca="1" si="917"/>
        <v>0.73479893826107467</v>
      </c>
      <c r="P7301" s="46">
        <f t="shared" ca="1" si="918"/>
        <v>0.52754112497063832</v>
      </c>
      <c r="Q7301" s="47">
        <f t="shared" ca="1" si="913"/>
        <v>1.1493145648419474</v>
      </c>
      <c r="R7301" s="47">
        <f t="shared" ca="1" si="914"/>
        <v>0.1621018211060985</v>
      </c>
      <c r="S7301" s="97">
        <f t="shared" ca="1" si="919"/>
        <v>0.44845037968358659</v>
      </c>
      <c r="V7301">
        <v>7284</v>
      </c>
      <c r="W7301" s="46">
        <v>0.54740284829062003</v>
      </c>
    </row>
    <row r="7302" spans="10:23">
      <c r="J7302">
        <v>7285</v>
      </c>
      <c r="K7302" s="93">
        <f t="shared" ca="1" si="915"/>
        <v>-1.1080904954953697E-2</v>
      </c>
      <c r="L7302" s="93">
        <f t="shared" ca="1" si="915"/>
        <v>0.35840044519785441</v>
      </c>
      <c r="M7302" s="93">
        <f t="shared" ca="1" si="916"/>
        <v>-1.1080904954953697E-2</v>
      </c>
      <c r="N7302" s="101">
        <f t="shared" ca="1" si="912"/>
        <v>0.33626946036869676</v>
      </c>
      <c r="O7302" s="46">
        <f t="shared" ca="1" si="917"/>
        <v>0.31630560507720373</v>
      </c>
      <c r="P7302" s="46">
        <f t="shared" ca="1" si="918"/>
        <v>0.31829445837870285</v>
      </c>
      <c r="Q7302" s="47">
        <f t="shared" ca="1" si="913"/>
        <v>0.31232789847420545</v>
      </c>
      <c r="R7302" s="47">
        <f t="shared" ca="1" si="914"/>
        <v>0.20379501630253258</v>
      </c>
      <c r="S7302" s="97">
        <f t="shared" ca="1" si="919"/>
        <v>0.26005031068986817</v>
      </c>
      <c r="V7302">
        <v>7285</v>
      </c>
      <c r="W7302" s="46">
        <v>-0.140362302058404</v>
      </c>
    </row>
    <row r="7303" spans="10:23">
      <c r="J7303">
        <v>7286</v>
      </c>
      <c r="K7303" s="93">
        <f t="shared" ca="1" si="915"/>
        <v>1.7622003153591979</v>
      </c>
      <c r="L7303" s="93">
        <f t="shared" ca="1" si="915"/>
        <v>-3.8248493369960175E-2</v>
      </c>
      <c r="M7303" s="93">
        <f t="shared" ca="1" si="916"/>
        <v>1.7622003153591979</v>
      </c>
      <c r="N7303" s="101">
        <f t="shared" ca="1" si="912"/>
        <v>0.52415647927974929</v>
      </c>
      <c r="O7303" s="46">
        <f t="shared" ca="1" si="917"/>
        <v>0.95285942876676644</v>
      </c>
      <c r="P7303" s="46">
        <f t="shared" ca="1" si="918"/>
        <v>0.6365713702234842</v>
      </c>
      <c r="Q7303" s="47">
        <f t="shared" ca="1" si="913"/>
        <v>1.5854355458533309</v>
      </c>
      <c r="R7303" s="47">
        <f t="shared" ca="1" si="914"/>
        <v>0.23417493617095264</v>
      </c>
      <c r="S7303" s="97">
        <f t="shared" ca="1" si="919"/>
        <v>0.59351718246885954</v>
      </c>
      <c r="V7303">
        <v>7286</v>
      </c>
      <c r="W7303" s="46">
        <v>1.1871997270167101</v>
      </c>
    </row>
    <row r="7304" spans="10:23">
      <c r="J7304">
        <v>7287</v>
      </c>
      <c r="K7304" s="93">
        <f t="shared" ca="1" si="915"/>
        <v>-1.0219530219465798</v>
      </c>
      <c r="L7304" s="93">
        <f t="shared" ca="1" si="915"/>
        <v>0.34553104296269105</v>
      </c>
      <c r="M7304" s="93">
        <f t="shared" ca="1" si="916"/>
        <v>-1.0219530219465798</v>
      </c>
      <c r="N7304" s="101">
        <f t="shared" ca="1" si="912"/>
        <v>2.5881857429283506E-3</v>
      </c>
      <c r="O7304" s="46">
        <f t="shared" ca="1" si="917"/>
        <v>-4.6566625204570611E-2</v>
      </c>
      <c r="P7304" s="46">
        <f t="shared" ca="1" si="918"/>
        <v>0.13685834323781568</v>
      </c>
      <c r="Q7304" s="47">
        <f t="shared" ca="1" si="913"/>
        <v>-0.41341656208934319</v>
      </c>
      <c r="R7304" s="47">
        <f t="shared" ca="1" si="914"/>
        <v>0.14984126024489797</v>
      </c>
      <c r="S7304" s="97">
        <f t="shared" ca="1" si="919"/>
        <v>5.1637317520163678E-2</v>
      </c>
      <c r="V7304">
        <v>7287</v>
      </c>
      <c r="W7304" s="46">
        <v>9.4951897105998995E-2</v>
      </c>
    </row>
    <row r="7305" spans="10:23">
      <c r="J7305">
        <v>7288</v>
      </c>
      <c r="K7305" s="93">
        <f t="shared" ca="1" si="915"/>
        <v>0.83644731054563159</v>
      </c>
      <c r="L7305" s="93">
        <f t="shared" ca="1" si="915"/>
        <v>-0.54444235183631695</v>
      </c>
      <c r="M7305" s="93">
        <f t="shared" ca="1" si="916"/>
        <v>0.83644731054563159</v>
      </c>
      <c r="N7305" s="101">
        <f t="shared" ca="1" si="912"/>
        <v>-0.25016763141558496</v>
      </c>
      <c r="O7305" s="46">
        <f t="shared" ca="1" si="917"/>
        <v>0.62054236125630147</v>
      </c>
      <c r="P7305" s="46">
        <f t="shared" ca="1" si="918"/>
        <v>0.47041283646825172</v>
      </c>
      <c r="Q7305" s="47">
        <f t="shared" ca="1" si="913"/>
        <v>0.92080141083240086</v>
      </c>
      <c r="R7305" s="47">
        <f t="shared" ca="1" si="914"/>
        <v>0.10897254288455796</v>
      </c>
      <c r="S7305" s="97">
        <f t="shared" ca="1" si="919"/>
        <v>0.3647574520704297</v>
      </c>
      <c r="V7305">
        <v>7288</v>
      </c>
      <c r="W7305" s="46">
        <v>0.20040637510675199</v>
      </c>
    </row>
    <row r="7306" spans="10:23">
      <c r="J7306">
        <v>7289</v>
      </c>
      <c r="K7306" s="93">
        <f t="shared" ca="1" si="915"/>
        <v>0.51068941756469477</v>
      </c>
      <c r="L7306" s="93">
        <f t="shared" ca="1" si="915"/>
        <v>-1.778434895865068</v>
      </c>
      <c r="M7306" s="93">
        <f t="shared" ca="1" si="916"/>
        <v>0.51068941756469477</v>
      </c>
      <c r="N7306" s="101">
        <f t="shared" ca="1" si="912"/>
        <v>-1.5236935346485632</v>
      </c>
      <c r="O7306" s="46">
        <f t="shared" ca="1" si="917"/>
        <v>0.50360522235323746</v>
      </c>
      <c r="P7306" s="46">
        <f t="shared" ca="1" si="918"/>
        <v>0.41194426701671971</v>
      </c>
      <c r="Q7306" s="47">
        <f t="shared" ca="1" si="913"/>
        <v>0.68692713302627295</v>
      </c>
      <c r="R7306" s="47">
        <f t="shared" ca="1" si="914"/>
        <v>-9.6947031095649616E-2</v>
      </c>
      <c r="S7306" s="97">
        <f t="shared" ca="1" si="919"/>
        <v>0.20332909562879392</v>
      </c>
      <c r="V7306">
        <v>7289</v>
      </c>
      <c r="W7306" s="46">
        <v>-0.18558333253392401</v>
      </c>
    </row>
    <row r="7307" spans="10:23">
      <c r="J7307">
        <v>7290</v>
      </c>
      <c r="K7307" s="93">
        <f t="shared" ca="1" si="915"/>
        <v>-2.4940359578564899</v>
      </c>
      <c r="L7307" s="93">
        <f t="shared" ca="1" si="915"/>
        <v>0.54122035519418654</v>
      </c>
      <c r="M7307" s="93">
        <f t="shared" ca="1" si="916"/>
        <v>-2.4940359578564899</v>
      </c>
      <c r="N7307" s="101">
        <f t="shared" ca="1" si="912"/>
        <v>-0.28003746499249593</v>
      </c>
      <c r="O7307" s="46">
        <f t="shared" ca="1" si="917"/>
        <v>-0.57499945971888577</v>
      </c>
      <c r="P7307" s="46">
        <f t="shared" ca="1" si="918"/>
        <v>-0.1273580740193419</v>
      </c>
      <c r="Q7307" s="47">
        <f t="shared" ca="1" si="913"/>
        <v>-1.4702822311179735</v>
      </c>
      <c r="R7307" s="47">
        <f t="shared" ca="1" si="914"/>
        <v>0.10414281512683995</v>
      </c>
      <c r="S7307" s="97">
        <f t="shared" ca="1" si="919"/>
        <v>-0.2354283222960229</v>
      </c>
      <c r="V7307">
        <v>7290</v>
      </c>
      <c r="W7307" s="46">
        <v>0.38098855398041198</v>
      </c>
    </row>
    <row r="7308" spans="10:23">
      <c r="J7308">
        <v>7291</v>
      </c>
      <c r="K7308" s="93">
        <f t="shared" ca="1" si="915"/>
        <v>-0.19509090046606661</v>
      </c>
      <c r="L7308" s="93">
        <f t="shared" ca="1" si="915"/>
        <v>-1.2001209990240085</v>
      </c>
      <c r="M7308" s="93">
        <f t="shared" ca="1" si="916"/>
        <v>-0.19509090046606661</v>
      </c>
      <c r="N7308" s="101">
        <f t="shared" ca="1" si="912"/>
        <v>-1.199857825902783</v>
      </c>
      <c r="O7308" s="46">
        <f t="shared" ca="1" si="917"/>
        <v>0.2502516341120416</v>
      </c>
      <c r="P7308" s="46">
        <f t="shared" ca="1" si="918"/>
        <v>0.28526747289612175</v>
      </c>
      <c r="Q7308" s="47">
        <f t="shared" ca="1" si="913"/>
        <v>0.18021995654388123</v>
      </c>
      <c r="R7308" s="47">
        <f t="shared" ca="1" si="914"/>
        <v>-4.4585229097570844E-2</v>
      </c>
      <c r="S7308" s="97">
        <f t="shared" ca="1" si="919"/>
        <v>0.10283320250723538</v>
      </c>
      <c r="V7308">
        <v>7291</v>
      </c>
      <c r="W7308" s="46">
        <v>2.51778340432501</v>
      </c>
    </row>
    <row r="7309" spans="10:23">
      <c r="J7309">
        <v>7292</v>
      </c>
      <c r="K7309" s="93">
        <f t="shared" ca="1" si="915"/>
        <v>-0.52175018900670145</v>
      </c>
      <c r="L7309" s="93">
        <f t="shared" ca="1" si="915"/>
        <v>0.81244791897580582</v>
      </c>
      <c r="M7309" s="93">
        <f t="shared" ca="1" si="916"/>
        <v>-0.52175018900670145</v>
      </c>
      <c r="N7309" s="101">
        <f t="shared" ca="1" si="912"/>
        <v>0.60433994840497007</v>
      </c>
      <c r="O7309" s="46">
        <f t="shared" ca="1" si="917"/>
        <v>0.13299092172068405</v>
      </c>
      <c r="P7309" s="46">
        <f t="shared" ca="1" si="918"/>
        <v>0.22663711670044301</v>
      </c>
      <c r="Q7309" s="47">
        <f t="shared" ca="1" si="913"/>
        <v>-5.4301468238833861E-2</v>
      </c>
      <c r="R7309" s="47">
        <f t="shared" ca="1" si="914"/>
        <v>0.24714000092590171</v>
      </c>
      <c r="S7309" s="97">
        <f t="shared" ca="1" si="919"/>
        <v>0.19006546132329288</v>
      </c>
      <c r="V7309">
        <v>7292</v>
      </c>
      <c r="W7309" s="46">
        <v>-6.6527143202396596E-2</v>
      </c>
    </row>
    <row r="7310" spans="10:23">
      <c r="J7310">
        <v>7293</v>
      </c>
      <c r="K7310" s="93">
        <f t="shared" ca="1" si="915"/>
        <v>-0.21089321779569073</v>
      </c>
      <c r="L7310" s="93">
        <f t="shared" ca="1" si="915"/>
        <v>1.0409190848266938</v>
      </c>
      <c r="M7310" s="93">
        <f t="shared" ca="1" si="916"/>
        <v>-0.21089321779569073</v>
      </c>
      <c r="N7310" s="101">
        <f t="shared" ca="1" si="912"/>
        <v>0.91980911022502176</v>
      </c>
      <c r="O7310" s="46">
        <f t="shared" ca="1" si="917"/>
        <v>0.24457908460094599</v>
      </c>
      <c r="P7310" s="46">
        <f t="shared" ca="1" si="918"/>
        <v>0.28243119814057399</v>
      </c>
      <c r="Q7310" s="47">
        <f t="shared" ca="1" si="913"/>
        <v>0.16887485752169001</v>
      </c>
      <c r="R7310" s="47">
        <f t="shared" ca="1" si="914"/>
        <v>0.29814899512143966</v>
      </c>
      <c r="S7310" s="97">
        <f t="shared" ca="1" si="919"/>
        <v>0.27136403986119284</v>
      </c>
      <c r="V7310">
        <v>7293</v>
      </c>
      <c r="W7310" s="46">
        <v>0.780923425325876</v>
      </c>
    </row>
    <row r="7311" spans="10:23">
      <c r="J7311">
        <v>7294</v>
      </c>
      <c r="K7311" s="93">
        <f t="shared" ca="1" si="915"/>
        <v>-0.71787542977155283</v>
      </c>
      <c r="L7311" s="93">
        <f t="shared" ca="1" si="915"/>
        <v>0.80058933785601694</v>
      </c>
      <c r="M7311" s="93">
        <f t="shared" ca="1" si="916"/>
        <v>-0.71787542977155283</v>
      </c>
      <c r="N7311" s="101">
        <f t="shared" ca="1" si="912"/>
        <v>0.53072480064718153</v>
      </c>
      <c r="O7311" s="46">
        <f t="shared" ca="1" si="917"/>
        <v>6.2587947561410506E-2</v>
      </c>
      <c r="P7311" s="46">
        <f t="shared" ca="1" si="918"/>
        <v>0.19143562962080624</v>
      </c>
      <c r="Q7311" s="47">
        <f t="shared" ca="1" si="913"/>
        <v>-0.19510741655738095</v>
      </c>
      <c r="R7311" s="47">
        <f t="shared" ca="1" si="914"/>
        <v>0.23523698440594587</v>
      </c>
      <c r="S7311" s="97">
        <f t="shared" ca="1" si="919"/>
        <v>0.14891246598367819</v>
      </c>
      <c r="V7311">
        <v>7294</v>
      </c>
      <c r="W7311" s="46">
        <v>-0.36670429800279097</v>
      </c>
    </row>
    <row r="7312" spans="10:23">
      <c r="J7312">
        <v>7295</v>
      </c>
      <c r="K7312" s="93">
        <f t="shared" ca="1" si="915"/>
        <v>2.3873826632577964</v>
      </c>
      <c r="L7312" s="93">
        <f t="shared" ca="1" si="915"/>
        <v>0.11335747983366586</v>
      </c>
      <c r="M7312" s="93">
        <f t="shared" ca="1" si="916"/>
        <v>2.3873826632577964</v>
      </c>
      <c r="N7312" s="101">
        <f t="shared" ca="1" si="912"/>
        <v>0.86671356543735378</v>
      </c>
      <c r="O7312" s="46">
        <f t="shared" ca="1" si="917"/>
        <v>1.1772808062105367</v>
      </c>
      <c r="P7312" s="46">
        <f t="shared" ca="1" si="918"/>
        <v>0.74878205894536931</v>
      </c>
      <c r="Q7312" s="47">
        <f t="shared" ca="1" si="913"/>
        <v>2.0342783007408709</v>
      </c>
      <c r="R7312" s="47">
        <f t="shared" ca="1" si="914"/>
        <v>0.28956384429320131</v>
      </c>
      <c r="S7312" s="97">
        <f t="shared" ca="1" si="919"/>
        <v>0.73342232525186901</v>
      </c>
      <c r="V7312">
        <v>7295</v>
      </c>
      <c r="W7312" s="46">
        <v>1.4685090853196201</v>
      </c>
    </row>
    <row r="7313" spans="10:23">
      <c r="J7313">
        <v>7296</v>
      </c>
      <c r="K7313" s="93">
        <f t="shared" ca="1" si="915"/>
        <v>0.69008320710989612</v>
      </c>
      <c r="L7313" s="93">
        <f t="shared" ca="1" si="915"/>
        <v>0.63173129506430536</v>
      </c>
      <c r="M7313" s="93">
        <f t="shared" ca="1" si="916"/>
        <v>0.69008320710989612</v>
      </c>
      <c r="N7313" s="101">
        <f t="shared" ca="1" si="912"/>
        <v>0.81839576122482649</v>
      </c>
      <c r="O7313" s="46">
        <f t="shared" ca="1" si="917"/>
        <v>0.56800211629932473</v>
      </c>
      <c r="P7313" s="46">
        <f t="shared" ca="1" si="918"/>
        <v>0.44414271398976335</v>
      </c>
      <c r="Q7313" s="47">
        <f t="shared" ca="1" si="913"/>
        <v>0.8157209209184475</v>
      </c>
      <c r="R7313" s="47">
        <f t="shared" ca="1" si="914"/>
        <v>0.28175121823365701</v>
      </c>
      <c r="S7313" s="97">
        <f t="shared" ca="1" si="919"/>
        <v>0.42487666726649087</v>
      </c>
      <c r="V7313">
        <v>7296</v>
      </c>
      <c r="W7313" s="46">
        <v>1.0233329005346501</v>
      </c>
    </row>
    <row r="7314" spans="10:23">
      <c r="J7314">
        <v>7297</v>
      </c>
      <c r="K7314" s="93">
        <f t="shared" ca="1" si="915"/>
        <v>0.44102094370772266</v>
      </c>
      <c r="L7314" s="93">
        <f t="shared" ca="1" si="915"/>
        <v>6.9748238213605179E-2</v>
      </c>
      <c r="M7314" s="93">
        <f t="shared" ca="1" si="916"/>
        <v>0.44102094370772266</v>
      </c>
      <c r="N7314" s="101">
        <f t="shared" ref="N7314:N7377" ca="1" si="920">$N$2*K7314+SQRT(1-$N$2^2)*L7314</f>
        <v>0.20638168585114525</v>
      </c>
      <c r="O7314" s="46">
        <f t="shared" ca="1" si="917"/>
        <v>0.47859636706495134</v>
      </c>
      <c r="P7314" s="46">
        <f t="shared" ca="1" si="918"/>
        <v>0.39943983937257665</v>
      </c>
      <c r="Q7314" s="47">
        <f t="shared" ref="Q7314:Q7377" ca="1" si="921">$K$2+K7314*$S$3</f>
        <v>0.63690942244970072</v>
      </c>
      <c r="R7314" s="47">
        <f t="shared" ref="R7314:R7377" ca="1" si="922">$L$2+$L$3*N7314</f>
        <v>0.18279313866031671</v>
      </c>
      <c r="S7314" s="97">
        <f t="shared" ca="1" si="919"/>
        <v>0.33069475286263406</v>
      </c>
      <c r="V7314">
        <v>7297</v>
      </c>
      <c r="W7314" s="46">
        <v>-0.28843035923589599</v>
      </c>
    </row>
    <row r="7315" spans="10:23">
      <c r="J7315">
        <v>7298</v>
      </c>
      <c r="K7315" s="93">
        <f t="shared" ref="K7315:L7378" ca="1" si="923">_xlfn.NORM.S.INV(RAND())</f>
        <v>0.89850362230477954</v>
      </c>
      <c r="L7315" s="93">
        <f t="shared" ca="1" si="923"/>
        <v>7.2171762691254596E-2</v>
      </c>
      <c r="M7315" s="93">
        <f t="shared" ref="M7315:M7378" ca="1" si="924">K7315</f>
        <v>0.89850362230477954</v>
      </c>
      <c r="N7315" s="101">
        <f t="shared" ca="1" si="920"/>
        <v>0.35416914345115502</v>
      </c>
      <c r="O7315" s="46">
        <f t="shared" ref="O7315:O7378" ca="1" si="925">$K$2+K7315*$K$3</f>
        <v>0.64281868273415421</v>
      </c>
      <c r="P7315" s="46">
        <f t="shared" ref="P7315:P7378" ca="1" si="926">$K$2+K7315*$R$3</f>
        <v>0.48155099720717809</v>
      </c>
      <c r="Q7315" s="47">
        <f t="shared" ca="1" si="921"/>
        <v>0.96535405378810646</v>
      </c>
      <c r="R7315" s="47">
        <f t="shared" ca="1" si="922"/>
        <v>0.20668926062482199</v>
      </c>
      <c r="S7315" s="97">
        <f t="shared" ref="S7315:S7378" ca="1" si="927">AVERAGE(R7315,O7315)</f>
        <v>0.42475397167948808</v>
      </c>
      <c r="V7315">
        <v>7298</v>
      </c>
      <c r="W7315" s="46">
        <v>0.69661545375956602</v>
      </c>
    </row>
    <row r="7316" spans="10:23">
      <c r="J7316">
        <v>7299</v>
      </c>
      <c r="K7316" s="93">
        <f t="shared" ca="1" si="923"/>
        <v>0.99370367989895814</v>
      </c>
      <c r="L7316" s="93">
        <f t="shared" ca="1" si="923"/>
        <v>-0.82565208183598626</v>
      </c>
      <c r="M7316" s="93">
        <f t="shared" ca="1" si="924"/>
        <v>0.99370367989895814</v>
      </c>
      <c r="N7316" s="101">
        <f t="shared" ca="1" si="920"/>
        <v>-0.46676679549754541</v>
      </c>
      <c r="O7316" s="46">
        <f t="shared" ca="1" si="925"/>
        <v>0.67699259716060101</v>
      </c>
      <c r="P7316" s="46">
        <f t="shared" ca="1" si="926"/>
        <v>0.49863795442040149</v>
      </c>
      <c r="Q7316" s="47">
        <f t="shared" ca="1" si="921"/>
        <v>1.033701882641</v>
      </c>
      <c r="R7316" s="47">
        <f t="shared" ca="1" si="922"/>
        <v>7.3950084779073402E-2</v>
      </c>
      <c r="S7316" s="97">
        <f t="shared" ca="1" si="927"/>
        <v>0.3754713409698372</v>
      </c>
      <c r="V7316">
        <v>7299</v>
      </c>
      <c r="W7316" s="46">
        <v>0.82387168783000297</v>
      </c>
    </row>
    <row r="7317" spans="10:23">
      <c r="J7317">
        <v>7300</v>
      </c>
      <c r="K7317" s="93">
        <f t="shared" ca="1" si="923"/>
        <v>1.0029620893693858</v>
      </c>
      <c r="L7317" s="93">
        <f t="shared" ca="1" si="923"/>
        <v>0.10744773981906938</v>
      </c>
      <c r="M7317" s="93">
        <f t="shared" ca="1" si="924"/>
        <v>1.0029620893693858</v>
      </c>
      <c r="N7317" s="101">
        <f t="shared" ca="1" si="920"/>
        <v>0.42083384022088383</v>
      </c>
      <c r="O7317" s="46">
        <f t="shared" ca="1" si="925"/>
        <v>0.68031608352146167</v>
      </c>
      <c r="P7317" s="46">
        <f t="shared" ca="1" si="926"/>
        <v>0.50029969760083182</v>
      </c>
      <c r="Q7317" s="47">
        <f t="shared" ca="1" si="921"/>
        <v>1.0403488553627214</v>
      </c>
      <c r="R7317" s="47">
        <f t="shared" ca="1" si="922"/>
        <v>0.21746844142004054</v>
      </c>
      <c r="S7317" s="97">
        <f t="shared" ca="1" si="927"/>
        <v>0.44889226247075109</v>
      </c>
      <c r="V7317">
        <v>7300</v>
      </c>
      <c r="W7317" s="46">
        <v>0.34015949860184103</v>
      </c>
    </row>
    <row r="7318" spans="10:23">
      <c r="J7318">
        <v>7301</v>
      </c>
      <c r="K7318" s="93">
        <f t="shared" ca="1" si="923"/>
        <v>1.0986517332165295</v>
      </c>
      <c r="L7318" s="93">
        <f t="shared" ca="1" si="923"/>
        <v>-0.42222513209278989</v>
      </c>
      <c r="M7318" s="93">
        <f t="shared" ca="1" si="924"/>
        <v>1.0986517332165295</v>
      </c>
      <c r="N7318" s="101">
        <f t="shared" ca="1" si="920"/>
        <v>-5.0908651466525012E-2</v>
      </c>
      <c r="O7318" s="46">
        <f t="shared" ca="1" si="925"/>
        <v>0.71466574446672382</v>
      </c>
      <c r="P7318" s="46">
        <f t="shared" ca="1" si="926"/>
        <v>0.51747452807346295</v>
      </c>
      <c r="Q7318" s="47">
        <f t="shared" ca="1" si="921"/>
        <v>1.1090481772532457</v>
      </c>
      <c r="R7318" s="47">
        <f t="shared" ca="1" si="922"/>
        <v>0.14119122344588683</v>
      </c>
      <c r="S7318" s="97">
        <f t="shared" ca="1" si="927"/>
        <v>0.42792848395630534</v>
      </c>
      <c r="V7318">
        <v>7301</v>
      </c>
      <c r="W7318" s="46">
        <v>-0.37080464083022702</v>
      </c>
    </row>
    <row r="7319" spans="10:23">
      <c r="J7319">
        <v>7302</v>
      </c>
      <c r="K7319" s="93">
        <f t="shared" ca="1" si="923"/>
        <v>-0.13667897260614451</v>
      </c>
      <c r="L7319" s="93">
        <f t="shared" ca="1" si="923"/>
        <v>1.4318277933202454E-2</v>
      </c>
      <c r="M7319" s="93">
        <f t="shared" ca="1" si="924"/>
        <v>-0.13667897260614451</v>
      </c>
      <c r="N7319" s="101">
        <f t="shared" ca="1" si="920"/>
        <v>-2.9892060900745154E-2</v>
      </c>
      <c r="O7319" s="46">
        <f t="shared" ca="1" si="925"/>
        <v>0.27121973302515429</v>
      </c>
      <c r="P7319" s="46">
        <f t="shared" ca="1" si="926"/>
        <v>0.29575152235267815</v>
      </c>
      <c r="Q7319" s="47">
        <f t="shared" ca="1" si="921"/>
        <v>0.22215615437010663</v>
      </c>
      <c r="R7319" s="47">
        <f t="shared" ca="1" si="922"/>
        <v>0.14458944829929221</v>
      </c>
      <c r="S7319" s="97">
        <f t="shared" ca="1" si="927"/>
        <v>0.20790459066222325</v>
      </c>
      <c r="V7319">
        <v>7302</v>
      </c>
      <c r="W7319" s="46">
        <v>0.271798314489342</v>
      </c>
    </row>
    <row r="7320" spans="10:23">
      <c r="J7320">
        <v>7303</v>
      </c>
      <c r="K7320" s="93">
        <f t="shared" ca="1" si="923"/>
        <v>0.476421307579034</v>
      </c>
      <c r="L7320" s="93">
        <f t="shared" ca="1" si="923"/>
        <v>-0.76436161890529741</v>
      </c>
      <c r="M7320" s="93">
        <f t="shared" ca="1" si="924"/>
        <v>0.476421307579034</v>
      </c>
      <c r="N7320" s="101">
        <f t="shared" ca="1" si="920"/>
        <v>-0.57316573691114114</v>
      </c>
      <c r="O7320" s="46">
        <f t="shared" ca="1" si="925"/>
        <v>0.49130401699894943</v>
      </c>
      <c r="P7320" s="46">
        <f t="shared" ca="1" si="926"/>
        <v>0.4057936643395757</v>
      </c>
      <c r="Q7320" s="47">
        <f t="shared" ca="1" si="921"/>
        <v>0.6623247223176969</v>
      </c>
      <c r="R7320" s="47">
        <f t="shared" ca="1" si="922"/>
        <v>5.6746175041381505E-2</v>
      </c>
      <c r="S7320" s="97">
        <f t="shared" ca="1" si="927"/>
        <v>0.27402509602016545</v>
      </c>
      <c r="V7320">
        <v>7303</v>
      </c>
      <c r="W7320" s="46">
        <v>2.3521899470327101</v>
      </c>
    </row>
    <row r="7321" spans="10:23">
      <c r="J7321">
        <v>7304</v>
      </c>
      <c r="K7321" s="93">
        <f t="shared" ca="1" si="923"/>
        <v>-8.1944279192989522E-2</v>
      </c>
      <c r="L7321" s="93">
        <f t="shared" ca="1" si="923"/>
        <v>0.77461948994495611</v>
      </c>
      <c r="M7321" s="93">
        <f t="shared" ca="1" si="924"/>
        <v>-8.1944279192989522E-2</v>
      </c>
      <c r="N7321" s="101">
        <f t="shared" ca="1" si="920"/>
        <v>0.70834359656504686</v>
      </c>
      <c r="O7321" s="46">
        <f t="shared" ca="1" si="925"/>
        <v>0.29086781702981501</v>
      </c>
      <c r="P7321" s="46">
        <f t="shared" ca="1" si="926"/>
        <v>0.30557556435500849</v>
      </c>
      <c r="Q7321" s="47">
        <f t="shared" ca="1" si="921"/>
        <v>0.26145232237942806</v>
      </c>
      <c r="R7321" s="47">
        <f t="shared" ca="1" si="922"/>
        <v>0.26395660973389118</v>
      </c>
      <c r="S7321" s="97">
        <f t="shared" ca="1" si="927"/>
        <v>0.27741221338185307</v>
      </c>
      <c r="V7321">
        <v>7304</v>
      </c>
      <c r="W7321" s="46">
        <v>1.351183904158</v>
      </c>
    </row>
    <row r="7322" spans="10:23">
      <c r="J7322">
        <v>7305</v>
      </c>
      <c r="K7322" s="93">
        <f t="shared" ca="1" si="923"/>
        <v>0.41575062144990271</v>
      </c>
      <c r="L7322" s="93">
        <f t="shared" ca="1" si="923"/>
        <v>-1.4639062152303726</v>
      </c>
      <c r="M7322" s="93">
        <f t="shared" ca="1" si="924"/>
        <v>0.41575062144990271</v>
      </c>
      <c r="N7322" s="101">
        <f t="shared" ca="1" si="920"/>
        <v>-1.2556868473230194</v>
      </c>
      <c r="O7322" s="46">
        <f t="shared" ca="1" si="925"/>
        <v>0.46952509282214794</v>
      </c>
      <c r="P7322" s="46">
        <f t="shared" ca="1" si="926"/>
        <v>0.39490420225117495</v>
      </c>
      <c r="Q7322" s="47">
        <f t="shared" ca="1" si="921"/>
        <v>0.61876687396409391</v>
      </c>
      <c r="R7322" s="47">
        <f t="shared" ca="1" si="922"/>
        <v>-5.3612362568042415E-2</v>
      </c>
      <c r="S7322" s="97">
        <f t="shared" ca="1" si="927"/>
        <v>0.20795636512705276</v>
      </c>
      <c r="V7322">
        <v>7305</v>
      </c>
      <c r="W7322" s="46">
        <v>-0.23357978566375101</v>
      </c>
    </row>
    <row r="7323" spans="10:23">
      <c r="J7323">
        <v>7306</v>
      </c>
      <c r="K7323" s="93">
        <f t="shared" ca="1" si="923"/>
        <v>2.2262345330065991</v>
      </c>
      <c r="L7323" s="93">
        <f t="shared" ca="1" si="923"/>
        <v>1.3901347260817909E-2</v>
      </c>
      <c r="M7323" s="93">
        <f t="shared" ca="1" si="924"/>
        <v>2.2262345330065991</v>
      </c>
      <c r="N7323" s="101">
        <f t="shared" ca="1" si="920"/>
        <v>0.72117215762753462</v>
      </c>
      <c r="O7323" s="46">
        <f t="shared" ca="1" si="925"/>
        <v>1.1194335469508627</v>
      </c>
      <c r="P7323" s="46">
        <f t="shared" ca="1" si="926"/>
        <v>0.71985842931553234</v>
      </c>
      <c r="Q7323" s="47">
        <f t="shared" ca="1" si="921"/>
        <v>1.9185837822215237</v>
      </c>
      <c r="R7323" s="47">
        <f t="shared" ca="1" si="922"/>
        <v>0.26603089171124272</v>
      </c>
      <c r="S7323" s="97">
        <f t="shared" ca="1" si="927"/>
        <v>0.69273221933105278</v>
      </c>
      <c r="V7323">
        <v>7306</v>
      </c>
      <c r="W7323" s="46">
        <v>-0.119509499221979</v>
      </c>
    </row>
    <row r="7324" spans="10:23">
      <c r="J7324">
        <v>7307</v>
      </c>
      <c r="K7324" s="93">
        <f t="shared" ca="1" si="923"/>
        <v>0.41966529926293267</v>
      </c>
      <c r="L7324" s="93">
        <f t="shared" ca="1" si="923"/>
        <v>0.92408481226484263</v>
      </c>
      <c r="M7324" s="93">
        <f t="shared" ca="1" si="924"/>
        <v>0.41966529926293267</v>
      </c>
      <c r="N7324" s="101">
        <f t="shared" ca="1" si="920"/>
        <v>1.0095722547406409</v>
      </c>
      <c r="O7324" s="46">
        <f t="shared" ca="1" si="925"/>
        <v>0.47093034265046085</v>
      </c>
      <c r="P7324" s="46">
        <f t="shared" ca="1" si="926"/>
        <v>0.39560682716533141</v>
      </c>
      <c r="Q7324" s="47">
        <f t="shared" ca="1" si="921"/>
        <v>0.62157737362071974</v>
      </c>
      <c r="R7324" s="47">
        <f t="shared" ca="1" si="922"/>
        <v>0.31266302144069757</v>
      </c>
      <c r="S7324" s="97">
        <f t="shared" ca="1" si="927"/>
        <v>0.39179668204557921</v>
      </c>
      <c r="V7324">
        <v>7307</v>
      </c>
      <c r="W7324" s="46">
        <v>0.20516236719693201</v>
      </c>
    </row>
    <row r="7325" spans="10:23">
      <c r="J7325">
        <v>7308</v>
      </c>
      <c r="K7325" s="93">
        <f t="shared" ca="1" si="923"/>
        <v>0.80389360132874821</v>
      </c>
      <c r="L7325" s="93">
        <f t="shared" ca="1" si="923"/>
        <v>0.79625697768150439</v>
      </c>
      <c r="M7325" s="93">
        <f t="shared" ca="1" si="924"/>
        <v>0.80389360132874821</v>
      </c>
      <c r="N7325" s="101">
        <f t="shared" ca="1" si="920"/>
        <v>1.0105740534792056</v>
      </c>
      <c r="O7325" s="46">
        <f t="shared" ca="1" si="925"/>
        <v>0.6088565734410929</v>
      </c>
      <c r="P7325" s="46">
        <f t="shared" ca="1" si="926"/>
        <v>0.46456994256064743</v>
      </c>
      <c r="Q7325" s="47">
        <f t="shared" ca="1" si="921"/>
        <v>0.89742983520198372</v>
      </c>
      <c r="R7325" s="47">
        <f t="shared" ca="1" si="922"/>
        <v>0.31282500477290576</v>
      </c>
      <c r="S7325" s="97">
        <f t="shared" ca="1" si="927"/>
        <v>0.46084078910699933</v>
      </c>
      <c r="V7325">
        <v>7308</v>
      </c>
      <c r="W7325" s="46">
        <v>0.182860549959031</v>
      </c>
    </row>
    <row r="7326" spans="10:23">
      <c r="J7326">
        <v>7309</v>
      </c>
      <c r="K7326" s="93">
        <f t="shared" ca="1" si="923"/>
        <v>1.3677919383652022</v>
      </c>
      <c r="L7326" s="93">
        <f t="shared" ca="1" si="923"/>
        <v>0.24547349745789468</v>
      </c>
      <c r="M7326" s="93">
        <f t="shared" ca="1" si="924"/>
        <v>1.3677919383652022</v>
      </c>
      <c r="N7326" s="101">
        <f t="shared" ca="1" si="920"/>
        <v>0.66771781700939958</v>
      </c>
      <c r="O7326" s="46">
        <f t="shared" ca="1" si="925"/>
        <v>0.81127886185237441</v>
      </c>
      <c r="P7326" s="46">
        <f t="shared" ca="1" si="926"/>
        <v>0.56578108676628824</v>
      </c>
      <c r="Q7326" s="47">
        <f t="shared" ca="1" si="921"/>
        <v>1.3022744120245469</v>
      </c>
      <c r="R7326" s="47">
        <f t="shared" ca="1" si="922"/>
        <v>0.25738772629188528</v>
      </c>
      <c r="S7326" s="97">
        <f t="shared" ca="1" si="927"/>
        <v>0.53433329407212982</v>
      </c>
      <c r="V7326">
        <v>7309</v>
      </c>
      <c r="W7326" s="46">
        <v>-0.28962790738343203</v>
      </c>
    </row>
    <row r="7327" spans="10:23">
      <c r="J7327">
        <v>7310</v>
      </c>
      <c r="K7327" s="93">
        <f t="shared" ca="1" si="923"/>
        <v>1.2391405050232842</v>
      </c>
      <c r="L7327" s="93">
        <f t="shared" ca="1" si="923"/>
        <v>-0.21110761549355653</v>
      </c>
      <c r="M7327" s="93">
        <f t="shared" ca="1" si="924"/>
        <v>1.2391405050232842</v>
      </c>
      <c r="N7327" s="101">
        <f t="shared" ca="1" si="920"/>
        <v>0.19392689785835604</v>
      </c>
      <c r="O7327" s="46">
        <f t="shared" ca="1" si="925"/>
        <v>0.76509692472994062</v>
      </c>
      <c r="P7327" s="46">
        <f t="shared" ca="1" si="926"/>
        <v>0.54269011820507129</v>
      </c>
      <c r="Q7327" s="47">
        <f t="shared" ca="1" si="921"/>
        <v>1.2099105377796793</v>
      </c>
      <c r="R7327" s="47">
        <f t="shared" ca="1" si="922"/>
        <v>0.18077929298118428</v>
      </c>
      <c r="S7327" s="97">
        <f t="shared" ca="1" si="927"/>
        <v>0.47293810885556242</v>
      </c>
      <c r="V7327">
        <v>7310</v>
      </c>
      <c r="W7327" s="46">
        <v>0.52606314206368299</v>
      </c>
    </row>
    <row r="7328" spans="10:23">
      <c r="J7328">
        <v>7311</v>
      </c>
      <c r="K7328" s="93">
        <f t="shared" ca="1" si="923"/>
        <v>-0.23458758496684556</v>
      </c>
      <c r="L7328" s="93">
        <f t="shared" ca="1" si="923"/>
        <v>1.8352045402579527</v>
      </c>
      <c r="M7328" s="93">
        <f t="shared" ca="1" si="924"/>
        <v>-0.23458758496684556</v>
      </c>
      <c r="N7328" s="101">
        <f t="shared" ca="1" si="920"/>
        <v>1.6653224568263645</v>
      </c>
      <c r="O7328" s="46">
        <f t="shared" ca="1" si="925"/>
        <v>0.23607353012378807</v>
      </c>
      <c r="P7328" s="46">
        <f t="shared" ca="1" si="926"/>
        <v>0.27817842090199502</v>
      </c>
      <c r="Q7328" s="47">
        <f t="shared" ca="1" si="921"/>
        <v>0.1518637485673742</v>
      </c>
      <c r="R7328" s="47">
        <f t="shared" ca="1" si="922"/>
        <v>0.41869290423156574</v>
      </c>
      <c r="S7328" s="97">
        <f t="shared" ca="1" si="927"/>
        <v>0.32738321717767693</v>
      </c>
      <c r="V7328">
        <v>7311</v>
      </c>
      <c r="W7328" s="46">
        <v>0.78482527639872002</v>
      </c>
    </row>
    <row r="7329" spans="10:23">
      <c r="J7329">
        <v>7312</v>
      </c>
      <c r="K7329" s="93">
        <f t="shared" ca="1" si="923"/>
        <v>-0.83858741824952254</v>
      </c>
      <c r="L7329" s="93">
        <f t="shared" ca="1" si="923"/>
        <v>6.6384929268908766E-2</v>
      </c>
      <c r="M7329" s="93">
        <f t="shared" ca="1" si="924"/>
        <v>-0.83858741824952254</v>
      </c>
      <c r="N7329" s="101">
        <f t="shared" ca="1" si="920"/>
        <v>-0.20375117616660371</v>
      </c>
      <c r="O7329" s="46">
        <f t="shared" ca="1" si="925"/>
        <v>1.9256028771220401E-2</v>
      </c>
      <c r="P7329" s="46">
        <f t="shared" ca="1" si="926"/>
        <v>0.16976967022571118</v>
      </c>
      <c r="Q7329" s="47">
        <f t="shared" ca="1" si="921"/>
        <v>-0.28177125413776116</v>
      </c>
      <c r="R7329" s="47">
        <f t="shared" ca="1" si="922"/>
        <v>0.1164777350964144</v>
      </c>
      <c r="S7329" s="97">
        <f t="shared" ca="1" si="927"/>
        <v>6.7866881933817402E-2</v>
      </c>
      <c r="V7329">
        <v>7312</v>
      </c>
      <c r="W7329" s="46">
        <v>0.18578207792300899</v>
      </c>
    </row>
    <row r="7330" spans="10:23">
      <c r="J7330">
        <v>7313</v>
      </c>
      <c r="K7330" s="93">
        <f t="shared" ca="1" si="923"/>
        <v>0.32957637403516732</v>
      </c>
      <c r="L7330" s="93">
        <f t="shared" ca="1" si="923"/>
        <v>-0.64088305614160268</v>
      </c>
      <c r="M7330" s="93">
        <f t="shared" ca="1" si="924"/>
        <v>0.32957637403516732</v>
      </c>
      <c r="N7330" s="101">
        <f t="shared" ca="1" si="920"/>
        <v>-0.50279777058439401</v>
      </c>
      <c r="O7330" s="46">
        <f t="shared" ca="1" si="925"/>
        <v>0.43859116871184678</v>
      </c>
      <c r="P7330" s="46">
        <f t="shared" ca="1" si="926"/>
        <v>0.37943724019602437</v>
      </c>
      <c r="Q7330" s="47">
        <f t="shared" ca="1" si="921"/>
        <v>0.55689902574349159</v>
      </c>
      <c r="R7330" s="47">
        <f t="shared" ca="1" si="922"/>
        <v>6.8124146711272648E-2</v>
      </c>
      <c r="S7330" s="97">
        <f t="shared" ca="1" si="927"/>
        <v>0.25335765771155971</v>
      </c>
      <c r="V7330">
        <v>7313</v>
      </c>
      <c r="W7330" s="46">
        <v>0.40635968707320202</v>
      </c>
    </row>
    <row r="7331" spans="10:23">
      <c r="J7331">
        <v>7314</v>
      </c>
      <c r="K7331" s="93">
        <f t="shared" ca="1" si="923"/>
        <v>0.17577092422035243</v>
      </c>
      <c r="L7331" s="93">
        <f t="shared" ca="1" si="923"/>
        <v>-1.7173093022318662</v>
      </c>
      <c r="M7331" s="93">
        <f t="shared" ca="1" si="924"/>
        <v>0.17577092422035243</v>
      </c>
      <c r="N7331" s="101">
        <f t="shared" ca="1" si="920"/>
        <v>-1.5722529812750883</v>
      </c>
      <c r="O7331" s="46">
        <f t="shared" ca="1" si="925"/>
        <v>0.38337970757283535</v>
      </c>
      <c r="P7331" s="46">
        <f t="shared" ca="1" si="926"/>
        <v>0.35183150962651866</v>
      </c>
      <c r="Q7331" s="47">
        <f t="shared" ca="1" si="921"/>
        <v>0.44647610346546873</v>
      </c>
      <c r="R7331" s="47">
        <f t="shared" ca="1" si="922"/>
        <v>-0.10479872891872832</v>
      </c>
      <c r="S7331" s="97">
        <f t="shared" ca="1" si="927"/>
        <v>0.13929048932705351</v>
      </c>
      <c r="V7331">
        <v>7314</v>
      </c>
      <c r="W7331" s="46">
        <v>0.39955226344350198</v>
      </c>
    </row>
    <row r="7332" spans="10:23">
      <c r="J7332">
        <v>7315</v>
      </c>
      <c r="K7332" s="93">
        <f t="shared" ca="1" si="923"/>
        <v>0.28972129692611176</v>
      </c>
      <c r="L7332" s="93">
        <f t="shared" ca="1" si="923"/>
        <v>-0.89576369424973779</v>
      </c>
      <c r="M7332" s="93">
        <f t="shared" ca="1" si="924"/>
        <v>0.28972129692611176</v>
      </c>
      <c r="N7332" s="101">
        <f t="shared" ca="1" si="920"/>
        <v>-0.75712062718227857</v>
      </c>
      <c r="O7332" s="46">
        <f t="shared" ca="1" si="925"/>
        <v>0.42428441271816564</v>
      </c>
      <c r="P7332" s="46">
        <f t="shared" ca="1" si="926"/>
        <v>0.3722838621991838</v>
      </c>
      <c r="Q7332" s="47">
        <f t="shared" ca="1" si="921"/>
        <v>0.52828551375612931</v>
      </c>
      <c r="R7332" s="47">
        <f t="shared" ca="1" si="922"/>
        <v>2.700205084253611E-2</v>
      </c>
      <c r="S7332" s="97">
        <f t="shared" ca="1" si="927"/>
        <v>0.22564323178035087</v>
      </c>
      <c r="V7332">
        <v>7315</v>
      </c>
      <c r="W7332" s="46">
        <v>3.6339399277459598E-2</v>
      </c>
    </row>
    <row r="7333" spans="10:23">
      <c r="J7333">
        <v>7316</v>
      </c>
      <c r="K7333" s="93">
        <f t="shared" ca="1" si="923"/>
        <v>-0.43887102305597386</v>
      </c>
      <c r="L7333" s="93">
        <f t="shared" ca="1" si="923"/>
        <v>-0.96785214336795045</v>
      </c>
      <c r="M7333" s="93">
        <f t="shared" ca="1" si="924"/>
        <v>-0.43887102305597386</v>
      </c>
      <c r="N7333" s="101">
        <f t="shared" ca="1" si="920"/>
        <v>-1.0571751765712154</v>
      </c>
      <c r="O7333" s="46">
        <f t="shared" ca="1" si="925"/>
        <v>0.16274201217704781</v>
      </c>
      <c r="P7333" s="46">
        <f t="shared" ca="1" si="926"/>
        <v>0.24151266192862489</v>
      </c>
      <c r="Q7333" s="47">
        <f t="shared" ca="1" si="921"/>
        <v>5.2007126738936593E-3</v>
      </c>
      <c r="R7333" s="47">
        <f t="shared" ca="1" si="922"/>
        <v>-2.151451629138712E-2</v>
      </c>
      <c r="S7333" s="97">
        <f t="shared" ca="1" si="927"/>
        <v>7.0613747942830346E-2</v>
      </c>
      <c r="V7333">
        <v>7316</v>
      </c>
      <c r="W7333" s="46">
        <v>-0.13014238089687699</v>
      </c>
    </row>
    <row r="7334" spans="10:23">
      <c r="J7334">
        <v>7317</v>
      </c>
      <c r="K7334" s="93">
        <f t="shared" ca="1" si="923"/>
        <v>1.9706227264373226</v>
      </c>
      <c r="L7334" s="93">
        <f t="shared" ca="1" si="923"/>
        <v>0.33231890802681613</v>
      </c>
      <c r="M7334" s="93">
        <f t="shared" ca="1" si="924"/>
        <v>1.9706227264373226</v>
      </c>
      <c r="N7334" s="101">
        <f t="shared" ca="1" si="920"/>
        <v>0.94176820502457681</v>
      </c>
      <c r="O7334" s="46">
        <f t="shared" ca="1" si="925"/>
        <v>1.0276767116627497</v>
      </c>
      <c r="P7334" s="46">
        <f t="shared" ca="1" si="926"/>
        <v>0.67398001167147581</v>
      </c>
      <c r="Q7334" s="47">
        <f t="shared" ca="1" si="921"/>
        <v>1.7350701116452973</v>
      </c>
      <c r="R7334" s="47">
        <f t="shared" ca="1" si="922"/>
        <v>0.30169961583094884</v>
      </c>
      <c r="S7334" s="97">
        <f t="shared" ca="1" si="927"/>
        <v>0.66468816374684925</v>
      </c>
      <c r="V7334">
        <v>7317</v>
      </c>
      <c r="W7334" s="46">
        <v>-0.14680751670998299</v>
      </c>
    </row>
    <row r="7335" spans="10:23">
      <c r="J7335">
        <v>7318</v>
      </c>
      <c r="K7335" s="93">
        <f t="shared" ca="1" si="923"/>
        <v>-1.5264160329832173</v>
      </c>
      <c r="L7335" s="93">
        <f t="shared" ca="1" si="923"/>
        <v>-0.84384712602780776</v>
      </c>
      <c r="M7335" s="93">
        <f t="shared" ca="1" si="924"/>
        <v>-1.5264160329832173</v>
      </c>
      <c r="N7335" s="101">
        <f t="shared" ca="1" si="920"/>
        <v>-1.2854718151095061</v>
      </c>
      <c r="O7335" s="46">
        <f t="shared" ca="1" si="925"/>
        <v>-0.22765344601262782</v>
      </c>
      <c r="P7335" s="46">
        <f t="shared" ca="1" si="926"/>
        <v>4.631493283378707E-2</v>
      </c>
      <c r="Q7335" s="47">
        <f t="shared" ca="1" si="921"/>
        <v>-0.77559020370545761</v>
      </c>
      <c r="R7335" s="47">
        <f t="shared" ca="1" si="922"/>
        <v>-5.8428368164817113E-2</v>
      </c>
      <c r="S7335" s="97">
        <f t="shared" ca="1" si="927"/>
        <v>-0.14304090708872247</v>
      </c>
      <c r="V7335">
        <v>7318</v>
      </c>
      <c r="W7335" s="46">
        <v>0.94777757808543595</v>
      </c>
    </row>
    <row r="7336" spans="10:23">
      <c r="J7336">
        <v>7319</v>
      </c>
      <c r="K7336" s="93">
        <f t="shared" ca="1" si="923"/>
        <v>0.67120548201012564</v>
      </c>
      <c r="L7336" s="93">
        <f t="shared" ca="1" si="923"/>
        <v>0.91871509546021091</v>
      </c>
      <c r="M7336" s="93">
        <f t="shared" ca="1" si="924"/>
        <v>0.67120548201012564</v>
      </c>
      <c r="N7336" s="101">
        <f t="shared" ca="1" si="920"/>
        <v>1.0844767375834439</v>
      </c>
      <c r="O7336" s="46">
        <f t="shared" ca="1" si="925"/>
        <v>0.56122558928422972</v>
      </c>
      <c r="P7336" s="46">
        <f t="shared" ca="1" si="926"/>
        <v>0.44075445048221584</v>
      </c>
      <c r="Q7336" s="47">
        <f t="shared" ca="1" si="921"/>
        <v>0.80216786688825759</v>
      </c>
      <c r="R7336" s="47">
        <f t="shared" ca="1" si="922"/>
        <v>0.32477451376059585</v>
      </c>
      <c r="S7336" s="97">
        <f t="shared" ca="1" si="927"/>
        <v>0.44300005152241279</v>
      </c>
      <c r="V7336">
        <v>7319</v>
      </c>
      <c r="W7336" s="46">
        <v>-7.2556439428051206E-2</v>
      </c>
    </row>
    <row r="7337" spans="10:23">
      <c r="J7337">
        <v>7320</v>
      </c>
      <c r="K7337" s="93">
        <f t="shared" ca="1" si="923"/>
        <v>0.16944053021767511</v>
      </c>
      <c r="L7337" s="93">
        <f t="shared" ca="1" si="923"/>
        <v>-0.90825664809210671</v>
      </c>
      <c r="M7337" s="93">
        <f t="shared" ca="1" si="924"/>
        <v>0.16944053021767511</v>
      </c>
      <c r="N7337" s="101">
        <f t="shared" ca="1" si="920"/>
        <v>-0.80721696883730865</v>
      </c>
      <c r="O7337" s="46">
        <f t="shared" ca="1" si="925"/>
        <v>0.38110728937897898</v>
      </c>
      <c r="P7337" s="46">
        <f t="shared" ca="1" si="926"/>
        <v>0.35069530052959047</v>
      </c>
      <c r="Q7337" s="47">
        <f t="shared" ca="1" si="921"/>
        <v>0.44193126707775593</v>
      </c>
      <c r="R7337" s="47">
        <f t="shared" ca="1" si="922"/>
        <v>1.8901848635904162E-2</v>
      </c>
      <c r="S7337" s="97">
        <f t="shared" ca="1" si="927"/>
        <v>0.20000456900744157</v>
      </c>
      <c r="V7337">
        <v>7320</v>
      </c>
      <c r="W7337" s="46">
        <v>0.24599035714256701</v>
      </c>
    </row>
    <row r="7338" spans="10:23">
      <c r="J7338">
        <v>7321</v>
      </c>
      <c r="K7338" s="93">
        <f t="shared" ca="1" si="923"/>
        <v>0.17049894159215362</v>
      </c>
      <c r="L7338" s="93">
        <f t="shared" ca="1" si="923"/>
        <v>1.9426360051414255</v>
      </c>
      <c r="M7338" s="93">
        <f t="shared" ca="1" si="924"/>
        <v>0.17049894159215362</v>
      </c>
      <c r="N7338" s="101">
        <f t="shared" ca="1" si="920"/>
        <v>1.8960030255673128</v>
      </c>
      <c r="O7338" s="46">
        <f t="shared" ca="1" si="925"/>
        <v>0.38148722675142882</v>
      </c>
      <c r="P7338" s="46">
        <f t="shared" ca="1" si="926"/>
        <v>0.35088526921581537</v>
      </c>
      <c r="Q7338" s="47">
        <f t="shared" ca="1" si="921"/>
        <v>0.44269114182265562</v>
      </c>
      <c r="R7338" s="47">
        <f t="shared" ca="1" si="922"/>
        <v>0.45599221971471393</v>
      </c>
      <c r="S7338" s="97">
        <f t="shared" ca="1" si="927"/>
        <v>0.4187397232330714</v>
      </c>
      <c r="V7338">
        <v>7321</v>
      </c>
      <c r="W7338" s="46">
        <v>-1.7602905965841398E-2</v>
      </c>
    </row>
    <row r="7339" spans="10:23">
      <c r="J7339">
        <v>7322</v>
      </c>
      <c r="K7339" s="93">
        <f t="shared" ca="1" si="923"/>
        <v>-1.8266649122192966</v>
      </c>
      <c r="L7339" s="93">
        <f t="shared" ca="1" si="923"/>
        <v>0.80333534857153621</v>
      </c>
      <c r="M7339" s="93">
        <f t="shared" ca="1" si="924"/>
        <v>-1.8266649122192966</v>
      </c>
      <c r="N7339" s="101">
        <f t="shared" ca="1" si="920"/>
        <v>0.18070831766043194</v>
      </c>
      <c r="O7339" s="46">
        <f t="shared" ca="1" si="925"/>
        <v>-0.33543362771577168</v>
      </c>
      <c r="P7339" s="46">
        <f t="shared" ca="1" si="926"/>
        <v>-7.5751580177848554E-3</v>
      </c>
      <c r="Q7339" s="47">
        <f t="shared" ca="1" si="921"/>
        <v>-0.99115056711174532</v>
      </c>
      <c r="R7339" s="47">
        <f t="shared" ca="1" si="922"/>
        <v>0.17864194783879672</v>
      </c>
      <c r="S7339" s="97">
        <f t="shared" ca="1" si="927"/>
        <v>-7.8395839938487477E-2</v>
      </c>
      <c r="V7339">
        <v>7322</v>
      </c>
      <c r="W7339" s="46">
        <v>-0.22683653056101699</v>
      </c>
    </row>
    <row r="7340" spans="10:23">
      <c r="J7340">
        <v>7323</v>
      </c>
      <c r="K7340" s="93">
        <f t="shared" ca="1" si="923"/>
        <v>0.16226286254468614</v>
      </c>
      <c r="L7340" s="93">
        <f t="shared" ca="1" si="923"/>
        <v>-0.49878723920524892</v>
      </c>
      <c r="M7340" s="93">
        <f t="shared" ca="1" si="924"/>
        <v>0.16226286254468614</v>
      </c>
      <c r="N7340" s="101">
        <f t="shared" ca="1" si="920"/>
        <v>-0.42128856553776028</v>
      </c>
      <c r="O7340" s="46">
        <f t="shared" ca="1" si="925"/>
        <v>0.3785307258028956</v>
      </c>
      <c r="P7340" s="46">
        <f t="shared" ca="1" si="926"/>
        <v>0.34940701874154878</v>
      </c>
      <c r="Q7340" s="47">
        <f t="shared" ca="1" si="921"/>
        <v>0.43677813992558923</v>
      </c>
      <c r="R7340" s="47">
        <f t="shared" ca="1" si="922"/>
        <v>8.1303573008028304E-2</v>
      </c>
      <c r="S7340" s="97">
        <f t="shared" ca="1" si="927"/>
        <v>0.22991714940546196</v>
      </c>
      <c r="V7340">
        <v>7323</v>
      </c>
      <c r="W7340" s="46">
        <v>-0.14379174321771401</v>
      </c>
    </row>
    <row r="7341" spans="10:23">
      <c r="J7341">
        <v>7324</v>
      </c>
      <c r="K7341" s="93">
        <f t="shared" ca="1" si="923"/>
        <v>-0.18481751135675428</v>
      </c>
      <c r="L7341" s="93">
        <f t="shared" ca="1" si="923"/>
        <v>0.35135582770926399</v>
      </c>
      <c r="M7341" s="93">
        <f t="shared" ca="1" si="924"/>
        <v>-0.18481751135675428</v>
      </c>
      <c r="N7341" s="101">
        <f t="shared" ca="1" si="920"/>
        <v>0.27433843858374318</v>
      </c>
      <c r="O7341" s="46">
        <f t="shared" ca="1" si="925"/>
        <v>0.25393946717814997</v>
      </c>
      <c r="P7341" s="46">
        <f t="shared" ca="1" si="926"/>
        <v>0.28711138942917597</v>
      </c>
      <c r="Q7341" s="47">
        <f t="shared" ca="1" si="921"/>
        <v>0.18759562267609792</v>
      </c>
      <c r="R7341" s="47">
        <f t="shared" ca="1" si="922"/>
        <v>0.19378123520099216</v>
      </c>
      <c r="S7341" s="97">
        <f t="shared" ca="1" si="927"/>
        <v>0.22386035118957107</v>
      </c>
      <c r="V7341">
        <v>7324</v>
      </c>
      <c r="W7341" s="46">
        <v>0.81260073169298097</v>
      </c>
    </row>
    <row r="7342" spans="10:23">
      <c r="J7342">
        <v>7325</v>
      </c>
      <c r="K7342" s="93">
        <f t="shared" ca="1" si="923"/>
        <v>-1.0127691494413413</v>
      </c>
      <c r="L7342" s="93">
        <f t="shared" ca="1" si="923"/>
        <v>-0.59889293698736512</v>
      </c>
      <c r="M7342" s="93">
        <f t="shared" ca="1" si="924"/>
        <v>-1.0127691494413413</v>
      </c>
      <c r="N7342" s="101">
        <f t="shared" ca="1" si="920"/>
        <v>-0.88988363467989329</v>
      </c>
      <c r="O7342" s="46">
        <f t="shared" ca="1" si="925"/>
        <v>-4.3269895338762132E-2</v>
      </c>
      <c r="P7342" s="46">
        <f t="shared" ca="1" si="926"/>
        <v>0.13850670817071992</v>
      </c>
      <c r="Q7342" s="47">
        <f t="shared" ca="1" si="921"/>
        <v>-0.40682310235772623</v>
      </c>
      <c r="R7342" s="47">
        <f t="shared" ca="1" si="922"/>
        <v>5.5352696213310515E-3</v>
      </c>
      <c r="S7342" s="97">
        <f t="shared" ca="1" si="927"/>
        <v>-1.886731285871554E-2</v>
      </c>
      <c r="V7342">
        <v>7325</v>
      </c>
      <c r="W7342" s="46">
        <v>-0.15457947579536399</v>
      </c>
    </row>
    <row r="7343" spans="10:23">
      <c r="J7343">
        <v>7326</v>
      </c>
      <c r="K7343" s="93">
        <f t="shared" ca="1" si="923"/>
        <v>1.0928277375496314</v>
      </c>
      <c r="L7343" s="93">
        <f t="shared" ca="1" si="923"/>
        <v>1.38936550671432</v>
      </c>
      <c r="M7343" s="93">
        <f t="shared" ca="1" si="924"/>
        <v>1.0928277375496314</v>
      </c>
      <c r="N7343" s="101">
        <f t="shared" ca="1" si="920"/>
        <v>1.6647778157797988</v>
      </c>
      <c r="O7343" s="46">
        <f t="shared" ca="1" si="925"/>
        <v>0.71257510781617683</v>
      </c>
      <c r="P7343" s="46">
        <f t="shared" ca="1" si="926"/>
        <v>0.5164292097481894</v>
      </c>
      <c r="Q7343" s="47">
        <f t="shared" ca="1" si="921"/>
        <v>1.1048669039521517</v>
      </c>
      <c r="R7343" s="47">
        <f t="shared" ca="1" si="922"/>
        <v>0.41860483986475844</v>
      </c>
      <c r="S7343" s="97">
        <f t="shared" ca="1" si="927"/>
        <v>0.56558997384046761</v>
      </c>
      <c r="V7343">
        <v>7326</v>
      </c>
      <c r="W7343" s="46">
        <v>0.16555884072779301</v>
      </c>
    </row>
    <row r="7344" spans="10:23">
      <c r="J7344">
        <v>7327</v>
      </c>
      <c r="K7344" s="93">
        <f t="shared" ca="1" si="923"/>
        <v>-0.73045719816648202</v>
      </c>
      <c r="L7344" s="93">
        <f t="shared" ca="1" si="923"/>
        <v>-0.14520957126241676</v>
      </c>
      <c r="M7344" s="93">
        <f t="shared" ca="1" si="924"/>
        <v>-0.73045719816648202</v>
      </c>
      <c r="N7344" s="101">
        <f t="shared" ca="1" si="920"/>
        <v>-0.36997252909349876</v>
      </c>
      <c r="O7344" s="46">
        <f t="shared" ca="1" si="925"/>
        <v>5.8071476801544342E-2</v>
      </c>
      <c r="P7344" s="46">
        <f t="shared" ca="1" si="926"/>
        <v>0.18917739424087315</v>
      </c>
      <c r="Q7344" s="47">
        <f t="shared" ca="1" si="921"/>
        <v>-0.20414035807711328</v>
      </c>
      <c r="R7344" s="47">
        <f t="shared" ca="1" si="922"/>
        <v>8.9600990701794697E-2</v>
      </c>
      <c r="S7344" s="97">
        <f t="shared" ca="1" si="927"/>
        <v>7.3836233751669519E-2</v>
      </c>
      <c r="V7344">
        <v>7327</v>
      </c>
      <c r="W7344" s="46">
        <v>0.26464702462386303</v>
      </c>
    </row>
    <row r="7345" spans="10:23">
      <c r="J7345">
        <v>7328</v>
      </c>
      <c r="K7345" s="93">
        <f t="shared" ca="1" si="923"/>
        <v>4.2992795778468346E-2</v>
      </c>
      <c r="L7345" s="93">
        <f t="shared" ca="1" si="923"/>
        <v>-0.43945940764692659</v>
      </c>
      <c r="M7345" s="93">
        <f t="shared" ca="1" si="924"/>
        <v>4.2992795778468346E-2</v>
      </c>
      <c r="N7345" s="101">
        <f t="shared" ca="1" si="920"/>
        <v>-0.40297140273705201</v>
      </c>
      <c r="O7345" s="46">
        <f t="shared" ca="1" si="925"/>
        <v>0.33571641288850335</v>
      </c>
      <c r="P7345" s="46">
        <f t="shared" ca="1" si="926"/>
        <v>0.32799986228435268</v>
      </c>
      <c r="Q7345" s="47">
        <f t="shared" ca="1" si="921"/>
        <v>0.35114951409680478</v>
      </c>
      <c r="R7345" s="47">
        <f t="shared" ca="1" si="922"/>
        <v>8.4265320665357205E-2</v>
      </c>
      <c r="S7345" s="97">
        <f t="shared" ca="1" si="927"/>
        <v>0.20999086677693027</v>
      </c>
      <c r="V7345">
        <v>7328</v>
      </c>
      <c r="W7345" s="46">
        <v>6.9370346735876096E-2</v>
      </c>
    </row>
    <row r="7346" spans="10:23">
      <c r="J7346">
        <v>7329</v>
      </c>
      <c r="K7346" s="93">
        <f t="shared" ca="1" si="923"/>
        <v>-2.0266636811997349</v>
      </c>
      <c r="L7346" s="93">
        <f t="shared" ca="1" si="923"/>
        <v>-2.7463635782410492E-3</v>
      </c>
      <c r="M7346" s="93">
        <f t="shared" ca="1" si="924"/>
        <v>-2.0266636811997349</v>
      </c>
      <c r="N7346" s="101">
        <f t="shared" ca="1" si="920"/>
        <v>-0.64712829716232478</v>
      </c>
      <c r="O7346" s="46">
        <f t="shared" ca="1" si="925"/>
        <v>-0.4072270802540835</v>
      </c>
      <c r="P7346" s="46">
        <f t="shared" ca="1" si="926"/>
        <v>-4.3471884286940765E-2</v>
      </c>
      <c r="Q7346" s="47">
        <f t="shared" ca="1" si="921"/>
        <v>-1.134737472188369</v>
      </c>
      <c r="R7346" s="47">
        <f t="shared" ca="1" si="922"/>
        <v>4.4786984530418697E-2</v>
      </c>
      <c r="S7346" s="97">
        <f t="shared" ca="1" si="927"/>
        <v>-0.18122004786183241</v>
      </c>
      <c r="V7346">
        <v>7329</v>
      </c>
      <c r="W7346" s="46">
        <v>0.31254088156093202</v>
      </c>
    </row>
    <row r="7347" spans="10:23">
      <c r="J7347">
        <v>7330</v>
      </c>
      <c r="K7347" s="93">
        <f t="shared" ca="1" si="923"/>
        <v>0.13129831238438511</v>
      </c>
      <c r="L7347" s="93">
        <f t="shared" ca="1" si="923"/>
        <v>-8.7891591200918787E-3</v>
      </c>
      <c r="M7347" s="93">
        <f t="shared" ca="1" si="924"/>
        <v>0.13129831238438511</v>
      </c>
      <c r="N7347" s="101">
        <f t="shared" ca="1" si="920"/>
        <v>3.3422954834710285E-2</v>
      </c>
      <c r="O7347" s="46">
        <f t="shared" ca="1" si="925"/>
        <v>0.36741539757544445</v>
      </c>
      <c r="P7347" s="46">
        <f t="shared" ca="1" si="926"/>
        <v>0.34384935462782323</v>
      </c>
      <c r="Q7347" s="47">
        <f t="shared" ca="1" si="921"/>
        <v>0.41454748347068693</v>
      </c>
      <c r="R7347" s="47">
        <f t="shared" ca="1" si="922"/>
        <v>0.15482701082840711</v>
      </c>
      <c r="S7347" s="97">
        <f t="shared" ca="1" si="927"/>
        <v>0.26112120420192575</v>
      </c>
      <c r="V7347">
        <v>7330</v>
      </c>
      <c r="W7347" s="46">
        <v>0.18317501720579399</v>
      </c>
    </row>
    <row r="7348" spans="10:23">
      <c r="J7348">
        <v>7331</v>
      </c>
      <c r="K7348" s="93">
        <f t="shared" ca="1" si="923"/>
        <v>-0.39011288033330083</v>
      </c>
      <c r="L7348" s="93">
        <f t="shared" ca="1" si="923"/>
        <v>-1.5487215490957882</v>
      </c>
      <c r="M7348" s="93">
        <f t="shared" ca="1" si="924"/>
        <v>-0.39011288033330083</v>
      </c>
      <c r="N7348" s="101">
        <f t="shared" ca="1" si="920"/>
        <v>-1.5923815114638287</v>
      </c>
      <c r="O7348" s="46">
        <f t="shared" ca="1" si="925"/>
        <v>0.18024469693486669</v>
      </c>
      <c r="P7348" s="46">
        <f t="shared" ca="1" si="926"/>
        <v>0.25026400430753432</v>
      </c>
      <c r="Q7348" s="47">
        <f t="shared" ca="1" si="921"/>
        <v>4.0206082189531422E-2</v>
      </c>
      <c r="R7348" s="47">
        <f t="shared" ca="1" si="922"/>
        <v>-0.10805336107877389</v>
      </c>
      <c r="S7348" s="97">
        <f t="shared" ca="1" si="927"/>
        <v>3.6095667928046402E-2</v>
      </c>
      <c r="V7348">
        <v>7331</v>
      </c>
      <c r="W7348" s="46">
        <v>1.0480173716532999</v>
      </c>
    </row>
    <row r="7349" spans="10:23">
      <c r="J7349">
        <v>7332</v>
      </c>
      <c r="K7349" s="93">
        <f t="shared" ca="1" si="923"/>
        <v>0.64404168401950956</v>
      </c>
      <c r="L7349" s="93">
        <f t="shared" ca="1" si="923"/>
        <v>0.56961960288233626</v>
      </c>
      <c r="M7349" s="93">
        <f t="shared" ca="1" si="924"/>
        <v>0.64404168401950956</v>
      </c>
      <c r="N7349" s="101">
        <f t="shared" ca="1" si="920"/>
        <v>0.74486647285674579</v>
      </c>
      <c r="O7349" s="46">
        <f t="shared" ca="1" si="925"/>
        <v>0.55147461505703177</v>
      </c>
      <c r="P7349" s="46">
        <f t="shared" ca="1" si="926"/>
        <v>0.43587896336861687</v>
      </c>
      <c r="Q7349" s="47">
        <f t="shared" ca="1" si="921"/>
        <v>0.78266591843386157</v>
      </c>
      <c r="R7349" s="47">
        <f t="shared" ca="1" si="922"/>
        <v>0.26986208453218635</v>
      </c>
      <c r="S7349" s="97">
        <f t="shared" ca="1" si="927"/>
        <v>0.41066834979460909</v>
      </c>
      <c r="V7349">
        <v>7332</v>
      </c>
      <c r="W7349" s="46">
        <v>-2.0861099265080799E-2</v>
      </c>
    </row>
    <row r="7350" spans="10:23">
      <c r="J7350">
        <v>7333</v>
      </c>
      <c r="K7350" s="93">
        <f t="shared" ca="1" si="923"/>
        <v>-0.44883209894377973</v>
      </c>
      <c r="L7350" s="93">
        <f t="shared" ca="1" si="923"/>
        <v>0.44112706040058935</v>
      </c>
      <c r="M7350" s="93">
        <f t="shared" ca="1" si="924"/>
        <v>-0.44883209894377973</v>
      </c>
      <c r="N7350" s="101">
        <f t="shared" ca="1" si="920"/>
        <v>0.27548647342509824</v>
      </c>
      <c r="O7350" s="46">
        <f t="shared" ca="1" si="925"/>
        <v>0.15916629002321966</v>
      </c>
      <c r="P7350" s="46">
        <f t="shared" ca="1" si="926"/>
        <v>0.23972480085171083</v>
      </c>
      <c r="Q7350" s="47">
        <f t="shared" ca="1" si="921"/>
        <v>-1.9507316337626368E-3</v>
      </c>
      <c r="R7350" s="47">
        <f t="shared" ca="1" si="922"/>
        <v>0.19396686381274331</v>
      </c>
      <c r="S7350" s="97">
        <f t="shared" ca="1" si="927"/>
        <v>0.1765665769179815</v>
      </c>
      <c r="V7350">
        <v>7333</v>
      </c>
      <c r="W7350" s="46">
        <v>0.67011797768874104</v>
      </c>
    </row>
    <row r="7351" spans="10:23">
      <c r="J7351">
        <v>7334</v>
      </c>
      <c r="K7351" s="93">
        <f t="shared" ca="1" si="923"/>
        <v>0.43207397371910339</v>
      </c>
      <c r="L7351" s="93">
        <f t="shared" ca="1" si="923"/>
        <v>-1.2132640293977797</v>
      </c>
      <c r="M7351" s="93">
        <f t="shared" ca="1" si="924"/>
        <v>0.43207397371910339</v>
      </c>
      <c r="N7351" s="101">
        <f t="shared" ca="1" si="920"/>
        <v>-1.0128660124723456</v>
      </c>
      <c r="O7351" s="46">
        <f t="shared" ca="1" si="925"/>
        <v>0.47538467797049266</v>
      </c>
      <c r="P7351" s="46">
        <f t="shared" ca="1" si="926"/>
        <v>0.39783399482534731</v>
      </c>
      <c r="Q7351" s="47">
        <f t="shared" ca="1" si="921"/>
        <v>0.63048604426078336</v>
      </c>
      <c r="R7351" s="47">
        <f t="shared" ca="1" si="922"/>
        <v>-1.4350057232096841E-2</v>
      </c>
      <c r="S7351" s="97">
        <f t="shared" ca="1" si="927"/>
        <v>0.23051731036919793</v>
      </c>
      <c r="V7351">
        <v>7334</v>
      </c>
      <c r="W7351" s="46">
        <v>2.3152053122771599</v>
      </c>
    </row>
    <row r="7352" spans="10:23">
      <c r="J7352">
        <v>7335</v>
      </c>
      <c r="K7352" s="93">
        <f t="shared" ca="1" si="923"/>
        <v>-0.53023407625364072</v>
      </c>
      <c r="L7352" s="93">
        <f t="shared" ca="1" si="923"/>
        <v>0.74729508027989255</v>
      </c>
      <c r="M7352" s="93">
        <f t="shared" ca="1" si="924"/>
        <v>-0.53023407625364072</v>
      </c>
      <c r="N7352" s="101">
        <f t="shared" ca="1" si="920"/>
        <v>0.5398715709061801</v>
      </c>
      <c r="O7352" s="46">
        <f t="shared" ca="1" si="925"/>
        <v>0.12994546519358363</v>
      </c>
      <c r="P7352" s="46">
        <f t="shared" ca="1" si="926"/>
        <v>0.2251143884368928</v>
      </c>
      <c r="Q7352" s="47">
        <f t="shared" ca="1" si="921"/>
        <v>-6.0392381293034703E-2</v>
      </c>
      <c r="R7352" s="47">
        <f t="shared" ca="1" si="922"/>
        <v>0.23671594846175842</v>
      </c>
      <c r="S7352" s="97">
        <f t="shared" ca="1" si="927"/>
        <v>0.18333070682767102</v>
      </c>
      <c r="V7352">
        <v>7335</v>
      </c>
      <c r="W7352" s="46">
        <v>-6.5428282155248194E-2</v>
      </c>
    </row>
    <row r="7353" spans="10:23">
      <c r="J7353">
        <v>7336</v>
      </c>
      <c r="K7353" s="93">
        <f t="shared" ca="1" si="923"/>
        <v>5.218334736411756E-2</v>
      </c>
      <c r="L7353" s="93">
        <f t="shared" ca="1" si="923"/>
        <v>1.0196113523748409</v>
      </c>
      <c r="M7353" s="93">
        <f t="shared" ca="1" si="924"/>
        <v>5.218334736411756E-2</v>
      </c>
      <c r="N7353" s="101">
        <f t="shared" ca="1" si="920"/>
        <v>0.98327185678974072</v>
      </c>
      <c r="O7353" s="46">
        <f t="shared" ca="1" si="925"/>
        <v>0.33901554034028158</v>
      </c>
      <c r="P7353" s="46">
        <f t="shared" ca="1" si="926"/>
        <v>0.32964942601024178</v>
      </c>
      <c r="Q7353" s="47">
        <f t="shared" ca="1" si="921"/>
        <v>0.3577477690003612</v>
      </c>
      <c r="R7353" s="47">
        <f t="shared" ca="1" si="922"/>
        <v>0.30841044461614231</v>
      </c>
      <c r="S7353" s="97">
        <f t="shared" ca="1" si="927"/>
        <v>0.32371299247821195</v>
      </c>
      <c r="V7353">
        <v>7336</v>
      </c>
      <c r="W7353" s="46">
        <v>-3.0574768246032301E-2</v>
      </c>
    </row>
    <row r="7354" spans="10:23">
      <c r="J7354">
        <v>7337</v>
      </c>
      <c r="K7354" s="93">
        <f t="shared" ca="1" si="923"/>
        <v>-0.22693660097439886</v>
      </c>
      <c r="L7354" s="93">
        <f t="shared" ca="1" si="923"/>
        <v>-0.32724289140782453</v>
      </c>
      <c r="M7354" s="93">
        <f t="shared" ca="1" si="924"/>
        <v>-0.22693660097439886</v>
      </c>
      <c r="N7354" s="101">
        <f t="shared" ca="1" si="920"/>
        <v>-0.38242441391538301</v>
      </c>
      <c r="O7354" s="46">
        <f t="shared" ca="1" si="925"/>
        <v>0.23881999980924315</v>
      </c>
      <c r="P7354" s="46">
        <f t="shared" ca="1" si="926"/>
        <v>0.27955165574472257</v>
      </c>
      <c r="Q7354" s="47">
        <f t="shared" ca="1" si="921"/>
        <v>0.15735668793828433</v>
      </c>
      <c r="R7354" s="47">
        <f t="shared" ca="1" si="922"/>
        <v>8.7587614443593892E-2</v>
      </c>
      <c r="S7354" s="97">
        <f t="shared" ca="1" si="927"/>
        <v>0.16320380712641852</v>
      </c>
      <c r="V7354">
        <v>7337</v>
      </c>
      <c r="W7354" s="46">
        <v>0.383715290441492</v>
      </c>
    </row>
    <row r="7355" spans="10:23">
      <c r="J7355">
        <v>7338</v>
      </c>
      <c r="K7355" s="93">
        <f t="shared" ca="1" si="923"/>
        <v>0.21809573628526652</v>
      </c>
      <c r="L7355" s="93">
        <f t="shared" ca="1" si="923"/>
        <v>-0.67450942979192186</v>
      </c>
      <c r="M7355" s="93">
        <f t="shared" ca="1" si="924"/>
        <v>0.21809573628526652</v>
      </c>
      <c r="N7355" s="101">
        <f t="shared" ca="1" si="920"/>
        <v>-0.57013171384057704</v>
      </c>
      <c r="O7355" s="46">
        <f t="shared" ca="1" si="925"/>
        <v>0.39857302302005482</v>
      </c>
      <c r="P7355" s="46">
        <f t="shared" ca="1" si="926"/>
        <v>0.35942816735012839</v>
      </c>
      <c r="Q7355" s="47">
        <f t="shared" ca="1" si="921"/>
        <v>0.47686273435990767</v>
      </c>
      <c r="R7355" s="47">
        <f t="shared" ca="1" si="922"/>
        <v>5.7236753785442102E-2</v>
      </c>
      <c r="S7355" s="97">
        <f t="shared" ca="1" si="927"/>
        <v>0.22790488840274847</v>
      </c>
      <c r="V7355">
        <v>7338</v>
      </c>
      <c r="W7355" s="46">
        <v>2.2615926377638802</v>
      </c>
    </row>
    <row r="7356" spans="10:23">
      <c r="J7356">
        <v>7339</v>
      </c>
      <c r="K7356" s="93">
        <f t="shared" ca="1" si="923"/>
        <v>-9.7075115010293561E-2</v>
      </c>
      <c r="L7356" s="93">
        <f t="shared" ca="1" si="923"/>
        <v>-0.70637766580867101</v>
      </c>
      <c r="M7356" s="93">
        <f t="shared" ca="1" si="924"/>
        <v>-9.7075115010293561E-2</v>
      </c>
      <c r="N7356" s="101">
        <f t="shared" ca="1" si="920"/>
        <v>-0.70057685378030488</v>
      </c>
      <c r="O7356" s="46">
        <f t="shared" ca="1" si="925"/>
        <v>0.2854363088827781</v>
      </c>
      <c r="P7356" s="46">
        <f t="shared" ca="1" si="926"/>
        <v>0.30285981028149006</v>
      </c>
      <c r="Q7356" s="47">
        <f t="shared" ca="1" si="921"/>
        <v>0.25058930608535424</v>
      </c>
      <c r="R7356" s="47">
        <f t="shared" ca="1" si="922"/>
        <v>3.6144754340446644E-2</v>
      </c>
      <c r="S7356" s="97">
        <f t="shared" ca="1" si="927"/>
        <v>0.16079053161161239</v>
      </c>
      <c r="V7356">
        <v>7339</v>
      </c>
      <c r="W7356" s="46">
        <v>1.0234203661875401</v>
      </c>
    </row>
    <row r="7357" spans="10:23">
      <c r="J7357">
        <v>7340</v>
      </c>
      <c r="K7357" s="93">
        <f t="shared" ca="1" si="923"/>
        <v>-0.95696469400993289</v>
      </c>
      <c r="L7357" s="93">
        <f t="shared" ca="1" si="923"/>
        <v>-0.75456888970041025</v>
      </c>
      <c r="M7357" s="93">
        <f t="shared" ca="1" si="924"/>
        <v>-0.95696469400993289</v>
      </c>
      <c r="N7357" s="101">
        <f t="shared" ca="1" si="920"/>
        <v>-1.0197303195282597</v>
      </c>
      <c r="O7357" s="46">
        <f t="shared" ca="1" si="925"/>
        <v>-2.3237799427046735E-2</v>
      </c>
      <c r="P7357" s="46">
        <f t="shared" ca="1" si="926"/>
        <v>0.14852275612657762</v>
      </c>
      <c r="Q7357" s="47">
        <f t="shared" ca="1" si="921"/>
        <v>-0.36675891053429543</v>
      </c>
      <c r="R7357" s="47">
        <f t="shared" ca="1" si="922"/>
        <v>-1.5459964129973691E-2</v>
      </c>
      <c r="S7357" s="97">
        <f t="shared" ca="1" si="927"/>
        <v>-1.9348881778510213E-2</v>
      </c>
      <c r="V7357">
        <v>7340</v>
      </c>
      <c r="W7357" s="46">
        <v>1.6362618538157701</v>
      </c>
    </row>
    <row r="7358" spans="10:23">
      <c r="J7358">
        <v>7341</v>
      </c>
      <c r="K7358" s="93">
        <f t="shared" ca="1" si="923"/>
        <v>-2.9566079605793348E-2</v>
      </c>
      <c r="L7358" s="93">
        <f t="shared" ca="1" si="923"/>
        <v>-0.97259811023330289</v>
      </c>
      <c r="M7358" s="93">
        <f t="shared" ca="1" si="924"/>
        <v>-2.9566079605793348E-2</v>
      </c>
      <c r="N7358" s="101">
        <f t="shared" ca="1" si="920"/>
        <v>-0.93150659375905254</v>
      </c>
      <c r="O7358" s="46">
        <f t="shared" ca="1" si="925"/>
        <v>0.30966999168956699</v>
      </c>
      <c r="P7358" s="46">
        <f t="shared" ca="1" si="926"/>
        <v>0.31497665168488448</v>
      </c>
      <c r="Q7358" s="47">
        <f t="shared" ca="1" si="921"/>
        <v>0.29905667169893202</v>
      </c>
      <c r="R7358" s="47">
        <f t="shared" ca="1" si="922"/>
        <v>-1.1948502605007849E-3</v>
      </c>
      <c r="S7358" s="97">
        <f t="shared" ca="1" si="927"/>
        <v>0.15423757071453309</v>
      </c>
      <c r="V7358">
        <v>7341</v>
      </c>
      <c r="W7358" s="46">
        <v>0.21898433843241499</v>
      </c>
    </row>
    <row r="7359" spans="10:23">
      <c r="J7359">
        <v>7342</v>
      </c>
      <c r="K7359" s="93">
        <f t="shared" ca="1" si="923"/>
        <v>-1.030641232135119</v>
      </c>
      <c r="L7359" s="93">
        <f t="shared" ca="1" si="923"/>
        <v>-0.98378237467965679</v>
      </c>
      <c r="M7359" s="93">
        <f t="shared" ca="1" si="924"/>
        <v>-1.030641232135119</v>
      </c>
      <c r="N7359" s="101">
        <f t="shared" ca="1" si="920"/>
        <v>-1.2604745630970868</v>
      </c>
      <c r="O7359" s="46">
        <f t="shared" ca="1" si="925"/>
        <v>-4.9685427430172235E-2</v>
      </c>
      <c r="P7359" s="46">
        <f t="shared" ca="1" si="926"/>
        <v>0.13529894212501486</v>
      </c>
      <c r="Q7359" s="47">
        <f t="shared" ca="1" si="921"/>
        <v>-0.41965416654054644</v>
      </c>
      <c r="R7359" s="47">
        <f t="shared" ca="1" si="922"/>
        <v>-5.4386500251486086E-2</v>
      </c>
      <c r="S7359" s="97">
        <f t="shared" ca="1" si="927"/>
        <v>-5.2035963840829161E-2</v>
      </c>
      <c r="V7359">
        <v>7342</v>
      </c>
      <c r="W7359" s="46">
        <v>-0.113107904359548</v>
      </c>
    </row>
    <row r="7360" spans="10:23">
      <c r="J7360">
        <v>7343</v>
      </c>
      <c r="K7360" s="93">
        <f t="shared" ca="1" si="923"/>
        <v>0.27402691652311512</v>
      </c>
      <c r="L7360" s="93">
        <f t="shared" ca="1" si="923"/>
        <v>0.96074701938582607</v>
      </c>
      <c r="M7360" s="93">
        <f t="shared" ca="1" si="924"/>
        <v>0.27402691652311512</v>
      </c>
      <c r="N7360" s="101">
        <f t="shared" ca="1" si="920"/>
        <v>0.9980148040462562</v>
      </c>
      <c r="O7360" s="46">
        <f t="shared" ca="1" si="925"/>
        <v>0.41865060926865061</v>
      </c>
      <c r="P7360" s="46">
        <f t="shared" ca="1" si="926"/>
        <v>0.36946696047442629</v>
      </c>
      <c r="Q7360" s="47">
        <f t="shared" ca="1" si="921"/>
        <v>0.51701790685709925</v>
      </c>
      <c r="R7360" s="47">
        <f t="shared" ca="1" si="922"/>
        <v>0.31079426846343705</v>
      </c>
      <c r="S7360" s="97">
        <f t="shared" ca="1" si="927"/>
        <v>0.36472243886604383</v>
      </c>
      <c r="V7360">
        <v>7343</v>
      </c>
      <c r="W7360" s="46">
        <v>0.87132869385970402</v>
      </c>
    </row>
    <row r="7361" spans="10:23">
      <c r="J7361">
        <v>7344</v>
      </c>
      <c r="K7361" s="93">
        <f t="shared" ca="1" si="923"/>
        <v>-0.23929893123722118</v>
      </c>
      <c r="L7361" s="93">
        <f t="shared" ca="1" si="923"/>
        <v>-1.2059495076542042</v>
      </c>
      <c r="M7361" s="93">
        <f t="shared" ca="1" si="924"/>
        <v>-0.23929893123722118</v>
      </c>
      <c r="N7361" s="101">
        <f t="shared" ca="1" si="920"/>
        <v>-1.2194428824786545</v>
      </c>
      <c r="O7361" s="46">
        <f t="shared" ca="1" si="925"/>
        <v>0.23438230063983639</v>
      </c>
      <c r="P7361" s="46">
        <f t="shared" ca="1" si="926"/>
        <v>0.27733280616001915</v>
      </c>
      <c r="Q7361" s="47">
        <f t="shared" ca="1" si="921"/>
        <v>0.14848128959947079</v>
      </c>
      <c r="R7361" s="47">
        <f t="shared" ca="1" si="922"/>
        <v>-4.7751985656070112E-2</v>
      </c>
      <c r="S7361" s="97">
        <f t="shared" ca="1" si="927"/>
        <v>9.3315157491883141E-2</v>
      </c>
      <c r="V7361">
        <v>7344</v>
      </c>
      <c r="W7361" s="46">
        <v>0.42250804437386702</v>
      </c>
    </row>
    <row r="7362" spans="10:23">
      <c r="J7362">
        <v>7345</v>
      </c>
      <c r="K7362" s="93">
        <f t="shared" ca="1" si="923"/>
        <v>-0.10291275768356793</v>
      </c>
      <c r="L7362" s="93">
        <f t="shared" ca="1" si="923"/>
        <v>-0.81954813218751643</v>
      </c>
      <c r="M7362" s="93">
        <f t="shared" ca="1" si="924"/>
        <v>-0.10291275768356793</v>
      </c>
      <c r="N7362" s="101">
        <f t="shared" ca="1" si="920"/>
        <v>-0.80972837168241485</v>
      </c>
      <c r="O7362" s="46">
        <f t="shared" ca="1" si="925"/>
        <v>0.28334077337355534</v>
      </c>
      <c r="P7362" s="46">
        <f t="shared" ca="1" si="926"/>
        <v>0.30181204252687865</v>
      </c>
      <c r="Q7362" s="47">
        <f t="shared" ca="1" si="921"/>
        <v>0.24639823506690872</v>
      </c>
      <c r="R7362" s="47">
        <f t="shared" ca="1" si="922"/>
        <v>1.8495773657260905E-2</v>
      </c>
      <c r="S7362" s="97">
        <f t="shared" ca="1" si="927"/>
        <v>0.15091827351540812</v>
      </c>
      <c r="V7362">
        <v>7345</v>
      </c>
      <c r="W7362" s="46">
        <v>1.35182067015611</v>
      </c>
    </row>
    <row r="7363" spans="10:23">
      <c r="J7363">
        <v>7346</v>
      </c>
      <c r="K7363" s="93">
        <f t="shared" ca="1" si="923"/>
        <v>1.4094082055362966</v>
      </c>
      <c r="L7363" s="93">
        <f t="shared" ca="1" si="923"/>
        <v>-0.22646431759833807</v>
      </c>
      <c r="M7363" s="93">
        <f t="shared" ca="1" si="924"/>
        <v>1.4094082055362966</v>
      </c>
      <c r="N7363" s="101">
        <f t="shared" ca="1" si="920"/>
        <v>0.23351641525097935</v>
      </c>
      <c r="O7363" s="46">
        <f t="shared" ca="1" si="925"/>
        <v>0.82621783131304094</v>
      </c>
      <c r="P7363" s="46">
        <f t="shared" ca="1" si="926"/>
        <v>0.5732505714966214</v>
      </c>
      <c r="Q7363" s="47">
        <f t="shared" ca="1" si="921"/>
        <v>1.3321523509458799</v>
      </c>
      <c r="R7363" s="47">
        <f t="shared" ca="1" si="922"/>
        <v>0.18718062061407784</v>
      </c>
      <c r="S7363" s="97">
        <f t="shared" ca="1" si="927"/>
        <v>0.50669922596355943</v>
      </c>
      <c r="V7363">
        <v>7346</v>
      </c>
      <c r="W7363" s="46">
        <v>0.46426550457591598</v>
      </c>
    </row>
    <row r="7364" spans="10:23">
      <c r="J7364">
        <v>7347</v>
      </c>
      <c r="K7364" s="93">
        <f t="shared" ca="1" si="923"/>
        <v>0.58154533620978321</v>
      </c>
      <c r="L7364" s="93">
        <f t="shared" ca="1" si="923"/>
        <v>-0.71048545007609598</v>
      </c>
      <c r="M7364" s="93">
        <f t="shared" ca="1" si="924"/>
        <v>0.58154533620978321</v>
      </c>
      <c r="N7364" s="101">
        <f t="shared" ca="1" si="920"/>
        <v>-0.48865484758336813</v>
      </c>
      <c r="O7364" s="46">
        <f t="shared" ca="1" si="925"/>
        <v>0.529040334070361</v>
      </c>
      <c r="P7364" s="46">
        <f t="shared" ca="1" si="926"/>
        <v>0.42466182287528148</v>
      </c>
      <c r="Q7364" s="47">
        <f t="shared" ca="1" si="921"/>
        <v>0.73779735646052003</v>
      </c>
      <c r="R7364" s="47">
        <f t="shared" ca="1" si="922"/>
        <v>7.0410951142822045E-2</v>
      </c>
      <c r="S7364" s="97">
        <f t="shared" ca="1" si="927"/>
        <v>0.29972564260659151</v>
      </c>
      <c r="V7364">
        <v>7347</v>
      </c>
      <c r="W7364" s="46">
        <v>0.12764854837161899</v>
      </c>
    </row>
    <row r="7365" spans="10:23">
      <c r="J7365">
        <v>7348</v>
      </c>
      <c r="K7365" s="93">
        <f t="shared" ca="1" si="923"/>
        <v>0.10876219391938485</v>
      </c>
      <c r="L7365" s="93">
        <f t="shared" ca="1" si="923"/>
        <v>0.87639191276949391</v>
      </c>
      <c r="M7365" s="93">
        <f t="shared" ca="1" si="924"/>
        <v>0.10876219391938485</v>
      </c>
      <c r="N7365" s="101">
        <f t="shared" ca="1" si="920"/>
        <v>0.86548125635194073</v>
      </c>
      <c r="O7365" s="46">
        <f t="shared" ca="1" si="925"/>
        <v>0.35932561902499238</v>
      </c>
      <c r="P7365" s="46">
        <f t="shared" ca="1" si="926"/>
        <v>0.33980446535259717</v>
      </c>
      <c r="Q7365" s="47">
        <f t="shared" ca="1" si="921"/>
        <v>0.3983679263697828</v>
      </c>
      <c r="R7365" s="47">
        <f t="shared" ca="1" si="922"/>
        <v>0.28936458916911156</v>
      </c>
      <c r="S7365" s="97">
        <f t="shared" ca="1" si="927"/>
        <v>0.32434510409705197</v>
      </c>
      <c r="V7365">
        <v>7348</v>
      </c>
      <c r="W7365" s="46">
        <v>0.33656141261682299</v>
      </c>
    </row>
    <row r="7366" spans="10:23">
      <c r="J7366">
        <v>7349</v>
      </c>
      <c r="K7366" s="93">
        <f t="shared" ca="1" si="923"/>
        <v>-1.4698777764511757</v>
      </c>
      <c r="L7366" s="93">
        <f t="shared" ca="1" si="923"/>
        <v>1.1320505442860653</v>
      </c>
      <c r="M7366" s="93">
        <f t="shared" ca="1" si="924"/>
        <v>-1.4698777764511757</v>
      </c>
      <c r="N7366" s="101">
        <f t="shared" ca="1" si="920"/>
        <v>0.60582398161889628</v>
      </c>
      <c r="O7366" s="46">
        <f t="shared" ca="1" si="925"/>
        <v>-0.2073579379071302</v>
      </c>
      <c r="P7366" s="46">
        <f t="shared" ca="1" si="926"/>
        <v>5.6462686886535884E-2</v>
      </c>
      <c r="Q7366" s="47">
        <f t="shared" ca="1" si="921"/>
        <v>-0.73499918749446236</v>
      </c>
      <c r="R7366" s="47">
        <f t="shared" ca="1" si="922"/>
        <v>0.24737995795104617</v>
      </c>
      <c r="S7366" s="97">
        <f t="shared" ca="1" si="927"/>
        <v>2.0011010021957987E-2</v>
      </c>
      <c r="V7366">
        <v>7349</v>
      </c>
      <c r="W7366" s="46">
        <v>0.24767623728327101</v>
      </c>
    </row>
    <row r="7367" spans="10:23">
      <c r="J7367">
        <v>7350</v>
      </c>
      <c r="K7367" s="93">
        <f t="shared" ca="1" si="923"/>
        <v>-0.51295435677066692</v>
      </c>
      <c r="L7367" s="93">
        <f t="shared" ca="1" si="923"/>
        <v>-0.71548937984807126</v>
      </c>
      <c r="M7367" s="93">
        <f t="shared" ca="1" si="924"/>
        <v>-0.51295435677066692</v>
      </c>
      <c r="N7367" s="101">
        <f t="shared" ca="1" si="920"/>
        <v>-0.8414744452334143</v>
      </c>
      <c r="O7367" s="46">
        <f t="shared" ca="1" si="925"/>
        <v>0.13614835697587035</v>
      </c>
      <c r="P7367" s="46">
        <f t="shared" ca="1" si="926"/>
        <v>0.22821583432803616</v>
      </c>
      <c r="Q7367" s="47">
        <f t="shared" ca="1" si="921"/>
        <v>-4.7986597728461255E-2</v>
      </c>
      <c r="R7367" s="47">
        <f t="shared" ca="1" si="922"/>
        <v>1.3362671986874047E-2</v>
      </c>
      <c r="S7367" s="97">
        <f t="shared" ca="1" si="927"/>
        <v>7.4755514481372201E-2</v>
      </c>
      <c r="V7367">
        <v>7350</v>
      </c>
      <c r="W7367" s="46">
        <v>0.16330902921968299</v>
      </c>
    </row>
    <row r="7368" spans="10:23">
      <c r="J7368">
        <v>7351</v>
      </c>
      <c r="K7368" s="93">
        <f t="shared" ca="1" si="923"/>
        <v>9.5824004802917251E-2</v>
      </c>
      <c r="L7368" s="93">
        <f t="shared" ca="1" si="923"/>
        <v>0.50282945492436759</v>
      </c>
      <c r="M7368" s="93">
        <f t="shared" ca="1" si="924"/>
        <v>9.5824004802917251E-2</v>
      </c>
      <c r="N7368" s="101">
        <f t="shared" ca="1" si="920"/>
        <v>0.50719833594340602</v>
      </c>
      <c r="O7368" s="46">
        <f t="shared" ca="1" si="925"/>
        <v>0.35468120410684023</v>
      </c>
      <c r="P7368" s="46">
        <f t="shared" ca="1" si="926"/>
        <v>0.3374822578935211</v>
      </c>
      <c r="Q7368" s="47">
        <f t="shared" ca="1" si="921"/>
        <v>0.3890790965334785</v>
      </c>
      <c r="R7368" s="47">
        <f t="shared" ca="1" si="922"/>
        <v>0.23143293175435595</v>
      </c>
      <c r="S7368" s="97">
        <f t="shared" ca="1" si="927"/>
        <v>0.2930570679305981</v>
      </c>
      <c r="V7368">
        <v>7351</v>
      </c>
      <c r="W7368" s="46">
        <v>0.93733828457286505</v>
      </c>
    </row>
    <row r="7369" spans="10:23">
      <c r="J7369">
        <v>7352</v>
      </c>
      <c r="K7369" s="93">
        <f t="shared" ca="1" si="923"/>
        <v>1.0834025695206011</v>
      </c>
      <c r="L7369" s="93">
        <f t="shared" ca="1" si="923"/>
        <v>0.5515920436949302</v>
      </c>
      <c r="M7369" s="93">
        <f t="shared" ca="1" si="924"/>
        <v>1.0834025695206011</v>
      </c>
      <c r="N7369" s="101">
        <f t="shared" ca="1" si="920"/>
        <v>0.86750146511186033</v>
      </c>
      <c r="O7369" s="46">
        <f t="shared" ca="1" si="925"/>
        <v>0.70919176022355246</v>
      </c>
      <c r="P7369" s="46">
        <f t="shared" ca="1" si="926"/>
        <v>0.51473753595187721</v>
      </c>
      <c r="Q7369" s="47">
        <f t="shared" ca="1" si="921"/>
        <v>1.098100208766903</v>
      </c>
      <c r="R7369" s="47">
        <f t="shared" ca="1" si="922"/>
        <v>0.28969124175319927</v>
      </c>
      <c r="S7369" s="97">
        <f t="shared" ca="1" si="927"/>
        <v>0.49944150098837586</v>
      </c>
      <c r="V7369">
        <v>7352</v>
      </c>
      <c r="W7369" s="46">
        <v>3.9641373351886298E-2</v>
      </c>
    </row>
    <row r="7370" spans="10:23">
      <c r="J7370">
        <v>7353</v>
      </c>
      <c r="K7370" s="93">
        <f t="shared" ca="1" si="923"/>
        <v>0.86809229247386066</v>
      </c>
      <c r="L7370" s="93">
        <f t="shared" ca="1" si="923"/>
        <v>0.60231409734961738</v>
      </c>
      <c r="M7370" s="93">
        <f t="shared" ca="1" si="924"/>
        <v>0.86809229247386066</v>
      </c>
      <c r="N7370" s="101">
        <f t="shared" ca="1" si="920"/>
        <v>0.84711669316207627</v>
      </c>
      <c r="O7370" s="46">
        <f t="shared" ca="1" si="925"/>
        <v>0.63190194371634267</v>
      </c>
      <c r="P7370" s="46">
        <f t="shared" ca="1" si="926"/>
        <v>0.47609262769827232</v>
      </c>
      <c r="Q7370" s="47">
        <f t="shared" ca="1" si="921"/>
        <v>0.94352057575248349</v>
      </c>
      <c r="R7370" s="47">
        <f t="shared" ca="1" si="922"/>
        <v>0.28639517722484764</v>
      </c>
      <c r="S7370" s="97">
        <f t="shared" ca="1" si="927"/>
        <v>0.45914856047059516</v>
      </c>
      <c r="V7370">
        <v>7353</v>
      </c>
      <c r="W7370" s="46">
        <v>0.26051981156972298</v>
      </c>
    </row>
    <row r="7371" spans="10:23">
      <c r="J7371">
        <v>7354</v>
      </c>
      <c r="K7371" s="93">
        <f t="shared" ca="1" si="923"/>
        <v>-1.1594240799441857</v>
      </c>
      <c r="L7371" s="93">
        <f t="shared" ca="1" si="923"/>
        <v>-0.98090510197484759</v>
      </c>
      <c r="M7371" s="93">
        <f t="shared" ca="1" si="924"/>
        <v>-1.1594240799441857</v>
      </c>
      <c r="N7371" s="101">
        <f t="shared" ca="1" si="920"/>
        <v>-1.2987025038866422</v>
      </c>
      <c r="O7371" s="46">
        <f t="shared" ca="1" si="925"/>
        <v>-9.5914538334515687E-2</v>
      </c>
      <c r="P7371" s="46">
        <f t="shared" ca="1" si="926"/>
        <v>0.11218438667284314</v>
      </c>
      <c r="Q7371" s="47">
        <f t="shared" ca="1" si="921"/>
        <v>-0.51211238834923334</v>
      </c>
      <c r="R7371" s="47">
        <f t="shared" ca="1" si="922"/>
        <v>-6.0567671173524074E-2</v>
      </c>
      <c r="S7371" s="97">
        <f t="shared" ca="1" si="927"/>
        <v>-7.824110475401988E-2</v>
      </c>
      <c r="V7371">
        <v>7354</v>
      </c>
      <c r="W7371" s="46">
        <v>0.464386659468911</v>
      </c>
    </row>
    <row r="7372" spans="10:23">
      <c r="J7372">
        <v>7355</v>
      </c>
      <c r="K7372" s="93">
        <f t="shared" ca="1" si="923"/>
        <v>-0.3613341164600174</v>
      </c>
      <c r="L7372" s="93">
        <f t="shared" ca="1" si="923"/>
        <v>1.7065613272600737</v>
      </c>
      <c r="M7372" s="93">
        <f t="shared" ca="1" si="924"/>
        <v>-0.3613341164600174</v>
      </c>
      <c r="N7372" s="101">
        <f t="shared" ca="1" si="920"/>
        <v>1.5030497489109034</v>
      </c>
      <c r="O7372" s="46">
        <f t="shared" ca="1" si="925"/>
        <v>0.19057539461256059</v>
      </c>
      <c r="P7372" s="46">
        <f t="shared" ca="1" si="926"/>
        <v>0.25542935314638127</v>
      </c>
      <c r="Q7372" s="47">
        <f t="shared" ca="1" si="921"/>
        <v>6.0867477544919224E-2</v>
      </c>
      <c r="R7372" s="47">
        <f t="shared" ca="1" si="922"/>
        <v>0.39245462607975223</v>
      </c>
      <c r="S7372" s="97">
        <f t="shared" ca="1" si="927"/>
        <v>0.2915150103461564</v>
      </c>
      <c r="V7372">
        <v>7355</v>
      </c>
      <c r="W7372" s="46">
        <v>-0.28411072328108</v>
      </c>
    </row>
    <row r="7373" spans="10:23">
      <c r="J7373">
        <v>7356</v>
      </c>
      <c r="K7373" s="93">
        <f t="shared" ca="1" si="923"/>
        <v>1.0757433129279885</v>
      </c>
      <c r="L7373" s="93">
        <f t="shared" ca="1" si="923"/>
        <v>-0.42819232317953482</v>
      </c>
      <c r="M7373" s="93">
        <f t="shared" ca="1" si="924"/>
        <v>1.0757433129279885</v>
      </c>
      <c r="N7373" s="101">
        <f t="shared" ca="1" si="920"/>
        <v>-6.3851436587100074E-2</v>
      </c>
      <c r="O7373" s="46">
        <f t="shared" ca="1" si="925"/>
        <v>0.70644232092718229</v>
      </c>
      <c r="P7373" s="46">
        <f t="shared" ca="1" si="926"/>
        <v>0.51336281630369207</v>
      </c>
      <c r="Q7373" s="47">
        <f t="shared" ca="1" si="921"/>
        <v>1.0926013301741626</v>
      </c>
      <c r="R7373" s="47">
        <f t="shared" ca="1" si="922"/>
        <v>0.13909847229620048</v>
      </c>
      <c r="S7373" s="97">
        <f t="shared" ca="1" si="927"/>
        <v>0.42277039661169136</v>
      </c>
      <c r="V7373">
        <v>7356</v>
      </c>
      <c r="W7373" s="46">
        <v>-0.15449562703452399</v>
      </c>
    </row>
    <row r="7374" spans="10:23">
      <c r="J7374">
        <v>7357</v>
      </c>
      <c r="K7374" s="93">
        <f t="shared" ca="1" si="923"/>
        <v>-0.37187238183562671</v>
      </c>
      <c r="L7374" s="93">
        <f t="shared" ca="1" si="923"/>
        <v>1.1720854631425013</v>
      </c>
      <c r="M7374" s="93">
        <f t="shared" ca="1" si="924"/>
        <v>-0.37187238183562671</v>
      </c>
      <c r="N7374" s="101">
        <f t="shared" ca="1" si="920"/>
        <v>0.99297076285086305</v>
      </c>
      <c r="O7374" s="46">
        <f t="shared" ca="1" si="925"/>
        <v>0.18679247905294563</v>
      </c>
      <c r="P7374" s="46">
        <f t="shared" ca="1" si="926"/>
        <v>0.25353789536657378</v>
      </c>
      <c r="Q7374" s="47">
        <f t="shared" ca="1" si="921"/>
        <v>5.3301646425689297E-2</v>
      </c>
      <c r="R7374" s="47">
        <f t="shared" ca="1" si="922"/>
        <v>0.30997868488444807</v>
      </c>
      <c r="S7374" s="97">
        <f t="shared" ca="1" si="927"/>
        <v>0.24838558196869687</v>
      </c>
      <c r="V7374">
        <v>7357</v>
      </c>
      <c r="W7374" s="46">
        <v>0.48543992884860898</v>
      </c>
    </row>
    <row r="7375" spans="10:23">
      <c r="J7375">
        <v>7358</v>
      </c>
      <c r="K7375" s="93">
        <f t="shared" ca="1" si="923"/>
        <v>2.0245362439980652</v>
      </c>
      <c r="L7375" s="93">
        <f t="shared" ca="1" si="923"/>
        <v>-1.3758634407025427</v>
      </c>
      <c r="M7375" s="93">
        <f t="shared" ca="1" si="924"/>
        <v>2.0245362439980652</v>
      </c>
      <c r="N7375" s="101">
        <f t="shared" ca="1" si="920"/>
        <v>-0.66058505409601787</v>
      </c>
      <c r="O7375" s="46">
        <f t="shared" ca="1" si="925"/>
        <v>1.0470300186051</v>
      </c>
      <c r="P7375" s="46">
        <f t="shared" ca="1" si="926"/>
        <v>0.683656665142651</v>
      </c>
      <c r="Q7375" s="47">
        <f t="shared" ca="1" si="921"/>
        <v>1.7737767255299979</v>
      </c>
      <c r="R7375" s="47">
        <f t="shared" ca="1" si="922"/>
        <v>4.2611127998638074E-2</v>
      </c>
      <c r="S7375" s="97">
        <f t="shared" ca="1" si="927"/>
        <v>0.54482057330186906</v>
      </c>
      <c r="V7375">
        <v>7358</v>
      </c>
      <c r="W7375" s="46">
        <v>-0.40799750369556198</v>
      </c>
    </row>
    <row r="7376" spans="10:23">
      <c r="J7376">
        <v>7359</v>
      </c>
      <c r="K7376" s="93">
        <f t="shared" ca="1" si="923"/>
        <v>-1.0600973984353019</v>
      </c>
      <c r="L7376" s="93">
        <f t="shared" ca="1" si="923"/>
        <v>0.62921251899491337</v>
      </c>
      <c r="M7376" s="93">
        <f t="shared" ca="1" si="924"/>
        <v>-1.0600973984353019</v>
      </c>
      <c r="N7376" s="101">
        <f t="shared" ca="1" si="920"/>
        <v>0.25941105652798263</v>
      </c>
      <c r="O7376" s="46">
        <f t="shared" ca="1" si="925"/>
        <v>-6.025929189950624E-2</v>
      </c>
      <c r="P7376" s="46">
        <f t="shared" ca="1" si="926"/>
        <v>0.13001200989034786</v>
      </c>
      <c r="Q7376" s="47">
        <f t="shared" ca="1" si="921"/>
        <v>-0.44080189547921445</v>
      </c>
      <c r="R7376" s="47">
        <f t="shared" ca="1" si="922"/>
        <v>0.19136758963182177</v>
      </c>
      <c r="S7376" s="97">
        <f t="shared" ca="1" si="927"/>
        <v>6.5554148866157763E-2</v>
      </c>
      <c r="V7376">
        <v>7359</v>
      </c>
      <c r="W7376" s="46">
        <v>-0.155952778822146</v>
      </c>
    </row>
    <row r="7377" spans="10:23">
      <c r="J7377">
        <v>7360</v>
      </c>
      <c r="K7377" s="93">
        <f t="shared" ca="1" si="923"/>
        <v>-0.59102244317772601</v>
      </c>
      <c r="L7377" s="93">
        <f t="shared" ca="1" si="923"/>
        <v>-1.183033142061128</v>
      </c>
      <c r="M7377" s="93">
        <f t="shared" ca="1" si="924"/>
        <v>-0.59102244317772601</v>
      </c>
      <c r="N7377" s="101">
        <f t="shared" ca="1" si="920"/>
        <v>-1.3095722287544393</v>
      </c>
      <c r="O7377" s="46">
        <f t="shared" ca="1" si="925"/>
        <v>0.10812429720393138</v>
      </c>
      <c r="P7377" s="46">
        <f t="shared" ca="1" si="926"/>
        <v>0.21420380444206666</v>
      </c>
      <c r="Q7377" s="47">
        <f t="shared" ca="1" si="921"/>
        <v>-0.10403471727233921</v>
      </c>
      <c r="R7377" s="47">
        <f t="shared" ca="1" si="922"/>
        <v>-6.232522404965854E-2</v>
      </c>
      <c r="S7377" s="97">
        <f t="shared" ca="1" si="927"/>
        <v>2.289953657713642E-2</v>
      </c>
      <c r="V7377">
        <v>7360</v>
      </c>
      <c r="W7377" s="46">
        <v>0.362729038439561</v>
      </c>
    </row>
    <row r="7378" spans="10:23">
      <c r="J7378">
        <v>7361</v>
      </c>
      <c r="K7378" s="93">
        <f t="shared" ca="1" si="923"/>
        <v>0.70072970785058575</v>
      </c>
      <c r="L7378" s="93">
        <f t="shared" ca="1" si="923"/>
        <v>-0.93346227509226898</v>
      </c>
      <c r="M7378" s="93">
        <f t="shared" ca="1" si="924"/>
        <v>0.70072970785058575</v>
      </c>
      <c r="N7378" s="101">
        <f t="shared" ref="N7378:N7441" ca="1" si="928">$N$2*K7378+SQRT(1-$N$2^2)*L7378</f>
        <v>-0.6621521228167766</v>
      </c>
      <c r="O7378" s="46">
        <f t="shared" ca="1" si="925"/>
        <v>0.57182388505081416</v>
      </c>
      <c r="P7378" s="46">
        <f t="shared" ca="1" si="926"/>
        <v>0.44605359836550806</v>
      </c>
      <c r="Q7378" s="47">
        <f t="shared" ref="Q7378:Q7441" ca="1" si="929">$K$2+K7378*$S$3</f>
        <v>0.82336445842142636</v>
      </c>
      <c r="R7378" s="47">
        <f t="shared" ref="R7378:R7441" ca="1" si="930">$L$2+$L$3*N7378</f>
        <v>4.2357744755661106E-2</v>
      </c>
      <c r="S7378" s="97">
        <f t="shared" ca="1" si="927"/>
        <v>0.30709081490323764</v>
      </c>
      <c r="V7378">
        <v>7361</v>
      </c>
      <c r="W7378" s="46">
        <v>0.17571093839101201</v>
      </c>
    </row>
    <row r="7379" spans="10:23">
      <c r="J7379">
        <v>7362</v>
      </c>
      <c r="K7379" s="93">
        <f t="shared" ref="K7379:L7442" ca="1" si="931">_xlfn.NORM.S.INV(RAND())</f>
        <v>1.945127565994192</v>
      </c>
      <c r="L7379" s="93">
        <f t="shared" ca="1" si="931"/>
        <v>-1.4895656690013355</v>
      </c>
      <c r="M7379" s="93">
        <f t="shared" ref="M7379:M7442" ca="1" si="932">K7379</f>
        <v>1.945127565994192</v>
      </c>
      <c r="N7379" s="101">
        <f t="shared" ca="1" si="928"/>
        <v>-0.79363796623435268</v>
      </c>
      <c r="O7379" s="46">
        <f t="shared" ref="O7379:O7442" ca="1" si="933">$K$2+K7379*$K$3</f>
        <v>1.0185247273752385</v>
      </c>
      <c r="P7379" s="46">
        <f t="shared" ref="P7379:P7442" ca="1" si="934">$K$2+K7379*$R$3</f>
        <v>0.66940401952772022</v>
      </c>
      <c r="Q7379" s="47">
        <f t="shared" ca="1" si="929"/>
        <v>1.7167661430702752</v>
      </c>
      <c r="R7379" s="47">
        <f t="shared" ca="1" si="930"/>
        <v>2.1097471374301874E-2</v>
      </c>
      <c r="S7379" s="97">
        <f t="shared" ref="S7379:S7442" ca="1" si="935">AVERAGE(R7379,O7379)</f>
        <v>0.51981109937477021</v>
      </c>
      <c r="V7379">
        <v>7362</v>
      </c>
      <c r="W7379" s="46">
        <v>0.81225705559832195</v>
      </c>
    </row>
    <row r="7380" spans="10:23">
      <c r="J7380">
        <v>7363</v>
      </c>
      <c r="K7380" s="93">
        <f t="shared" ca="1" si="931"/>
        <v>1.5784916191996234</v>
      </c>
      <c r="L7380" s="93">
        <f t="shared" ca="1" si="931"/>
        <v>-0.46003977623855458</v>
      </c>
      <c r="M7380" s="93">
        <f t="shared" ca="1" si="932"/>
        <v>1.5784916191996234</v>
      </c>
      <c r="N7380" s="101">
        <f t="shared" ca="1" si="928"/>
        <v>6.5839768440238533E-2</v>
      </c>
      <c r="O7380" s="46">
        <f t="shared" ca="1" si="933"/>
        <v>0.88691361507079547</v>
      </c>
      <c r="P7380" s="46">
        <f t="shared" ca="1" si="934"/>
        <v>0.60359846337549872</v>
      </c>
      <c r="Q7380" s="47">
        <f t="shared" ca="1" si="929"/>
        <v>1.453543918461389</v>
      </c>
      <c r="R7380" s="47">
        <f t="shared" ca="1" si="930"/>
        <v>0.16006856612814646</v>
      </c>
      <c r="S7380" s="97">
        <f t="shared" ca="1" si="935"/>
        <v>0.52349109059947097</v>
      </c>
      <c r="V7380">
        <v>7363</v>
      </c>
      <c r="W7380" s="46">
        <v>-2.5925499726875099E-2</v>
      </c>
    </row>
    <row r="7381" spans="10:23">
      <c r="J7381">
        <v>7364</v>
      </c>
      <c r="K7381" s="93">
        <f t="shared" ca="1" si="931"/>
        <v>9.2920638045996304E-2</v>
      </c>
      <c r="L7381" s="93">
        <f t="shared" ca="1" si="931"/>
        <v>0.38567324229940231</v>
      </c>
      <c r="M7381" s="93">
        <f t="shared" ca="1" si="932"/>
        <v>9.2920638045996304E-2</v>
      </c>
      <c r="N7381" s="101">
        <f t="shared" ca="1" si="928"/>
        <v>0.39520116460082072</v>
      </c>
      <c r="O7381" s="46">
        <f t="shared" ca="1" si="933"/>
        <v>0.35363898407455241</v>
      </c>
      <c r="P7381" s="46">
        <f t="shared" ca="1" si="934"/>
        <v>0.33696114787737719</v>
      </c>
      <c r="Q7381" s="47">
        <f t="shared" ca="1" si="929"/>
        <v>0.38699465646890285</v>
      </c>
      <c r="R7381" s="47">
        <f t="shared" ca="1" si="930"/>
        <v>0.21332383028158092</v>
      </c>
      <c r="S7381" s="97">
        <f t="shared" ca="1" si="935"/>
        <v>0.28348140717806669</v>
      </c>
      <c r="V7381">
        <v>7364</v>
      </c>
      <c r="W7381" s="46">
        <v>0.71839173161784997</v>
      </c>
    </row>
    <row r="7382" spans="10:23">
      <c r="J7382">
        <v>7365</v>
      </c>
      <c r="K7382" s="93">
        <f t="shared" ca="1" si="931"/>
        <v>-1.3292640445632551</v>
      </c>
      <c r="L7382" s="93">
        <f t="shared" ca="1" si="931"/>
        <v>-0.96253837762128258</v>
      </c>
      <c r="M7382" s="93">
        <f t="shared" ca="1" si="932"/>
        <v>-1.3292640445632551</v>
      </c>
      <c r="N7382" s="101">
        <f t="shared" ca="1" si="928"/>
        <v>-1.3353022401792001</v>
      </c>
      <c r="O7382" s="46">
        <f t="shared" ca="1" si="933"/>
        <v>-0.15688190078953318</v>
      </c>
      <c r="P7382" s="46">
        <f t="shared" ca="1" si="934"/>
        <v>8.1700705445334393E-2</v>
      </c>
      <c r="Q7382" s="47">
        <f t="shared" ca="1" si="929"/>
        <v>-0.63404711325926832</v>
      </c>
      <c r="R7382" s="47">
        <f t="shared" ca="1" si="930"/>
        <v>-6.6485573656715813E-2</v>
      </c>
      <c r="S7382" s="97">
        <f t="shared" ca="1" si="935"/>
        <v>-0.1116837372231245</v>
      </c>
      <c r="V7382">
        <v>7365</v>
      </c>
      <c r="W7382" s="46">
        <v>0.21888797930940701</v>
      </c>
    </row>
    <row r="7383" spans="10:23">
      <c r="J7383">
        <v>7366</v>
      </c>
      <c r="K7383" s="93">
        <f t="shared" ca="1" si="931"/>
        <v>-0.22117040480602676</v>
      </c>
      <c r="L7383" s="93">
        <f t="shared" ca="1" si="931"/>
        <v>0.17939163716741408</v>
      </c>
      <c r="M7383" s="93">
        <f t="shared" ca="1" si="932"/>
        <v>-0.22117040480602676</v>
      </c>
      <c r="N7383" s="101">
        <f t="shared" ca="1" si="928"/>
        <v>9.9741044917734126E-2</v>
      </c>
      <c r="O7383" s="46">
        <f t="shared" ca="1" si="933"/>
        <v>0.24088988820431176</v>
      </c>
      <c r="P7383" s="46">
        <f t="shared" ca="1" si="934"/>
        <v>0.28058659994225688</v>
      </c>
      <c r="Q7383" s="47">
        <f t="shared" ca="1" si="929"/>
        <v>0.16149646472842155</v>
      </c>
      <c r="R7383" s="47">
        <f t="shared" ca="1" si="930"/>
        <v>0.16555014792550865</v>
      </c>
      <c r="S7383" s="97">
        <f t="shared" ca="1" si="935"/>
        <v>0.20322001806491019</v>
      </c>
      <c r="V7383">
        <v>7366</v>
      </c>
      <c r="W7383" s="46">
        <v>0.27057386256222798</v>
      </c>
    </row>
    <row r="7384" spans="10:23">
      <c r="J7384">
        <v>7367</v>
      </c>
      <c r="K7384" s="93">
        <f t="shared" ca="1" si="931"/>
        <v>-0.24373657076000033</v>
      </c>
      <c r="L7384" s="93">
        <f t="shared" ca="1" si="931"/>
        <v>1.4486865887875178</v>
      </c>
      <c r="M7384" s="93">
        <f t="shared" ca="1" si="932"/>
        <v>-0.24373657076000033</v>
      </c>
      <c r="N7384" s="101">
        <f t="shared" ca="1" si="928"/>
        <v>1.2959617023794323</v>
      </c>
      <c r="O7384" s="46">
        <f t="shared" ca="1" si="933"/>
        <v>0.23278932352260251</v>
      </c>
      <c r="P7384" s="46">
        <f t="shared" ca="1" si="934"/>
        <v>0.27653631760140224</v>
      </c>
      <c r="Q7384" s="47">
        <f t="shared" ca="1" si="929"/>
        <v>0.14529533536500305</v>
      </c>
      <c r="R7384" s="47">
        <f t="shared" ca="1" si="930"/>
        <v>0.35897004425075374</v>
      </c>
      <c r="S7384" s="97">
        <f t="shared" ca="1" si="935"/>
        <v>0.29587968388667812</v>
      </c>
      <c r="V7384">
        <v>7367</v>
      </c>
      <c r="W7384" s="46">
        <v>1.0760076602248101</v>
      </c>
    </row>
    <row r="7385" spans="10:23">
      <c r="J7385">
        <v>7368</v>
      </c>
      <c r="K7385" s="93">
        <f t="shared" ca="1" si="931"/>
        <v>1.9630567609319474</v>
      </c>
      <c r="L7385" s="93">
        <f t="shared" ca="1" si="931"/>
        <v>0.3920640116420922</v>
      </c>
      <c r="M7385" s="93">
        <f t="shared" ca="1" si="932"/>
        <v>1.9630567609319474</v>
      </c>
      <c r="N7385" s="101">
        <f t="shared" ca="1" si="928"/>
        <v>0.99600538657573079</v>
      </c>
      <c r="O7385" s="46">
        <f t="shared" ca="1" si="933"/>
        <v>1.0249607610187246</v>
      </c>
      <c r="P7385" s="46">
        <f t="shared" ca="1" si="934"/>
        <v>0.67262203634946327</v>
      </c>
      <c r="Q7385" s="47">
        <f t="shared" ca="1" si="929"/>
        <v>1.729638210357247</v>
      </c>
      <c r="R7385" s="47">
        <f t="shared" ca="1" si="930"/>
        <v>0.31046936074979847</v>
      </c>
      <c r="S7385" s="97">
        <f t="shared" ca="1" si="935"/>
        <v>0.66771506088426147</v>
      </c>
      <c r="V7385">
        <v>7368</v>
      </c>
      <c r="W7385" s="46">
        <v>1.3304822127407201</v>
      </c>
    </row>
    <row r="7386" spans="10:23">
      <c r="J7386">
        <v>7369</v>
      </c>
      <c r="K7386" s="93">
        <f t="shared" ca="1" si="931"/>
        <v>-0.65516888920979688</v>
      </c>
      <c r="L7386" s="93">
        <f t="shared" ca="1" si="931"/>
        <v>-0.91646539975370578</v>
      </c>
      <c r="M7386" s="93">
        <f t="shared" ca="1" si="932"/>
        <v>-0.65516888920979688</v>
      </c>
      <c r="N7386" s="101">
        <f t="shared" ca="1" si="928"/>
        <v>-1.0772438426362407</v>
      </c>
      <c r="O7386" s="46">
        <f t="shared" ca="1" si="933"/>
        <v>8.5097681329334207E-2</v>
      </c>
      <c r="P7386" s="46">
        <f t="shared" ca="1" si="934"/>
        <v>0.20269049650476809</v>
      </c>
      <c r="Q7386" s="47">
        <f t="shared" ca="1" si="929"/>
        <v>-0.15008794902153355</v>
      </c>
      <c r="R7386" s="47">
        <f t="shared" ca="1" si="930"/>
        <v>-2.4759468872226048E-2</v>
      </c>
      <c r="S7386" s="97">
        <f t="shared" ca="1" si="935"/>
        <v>3.016910622855408E-2</v>
      </c>
      <c r="V7386">
        <v>7369</v>
      </c>
      <c r="W7386" s="46">
        <v>0.149841139147178</v>
      </c>
    </row>
    <row r="7387" spans="10:23">
      <c r="J7387">
        <v>7370</v>
      </c>
      <c r="K7387" s="93">
        <f t="shared" ca="1" si="931"/>
        <v>1.0893459989638683</v>
      </c>
      <c r="L7387" s="93">
        <f t="shared" ca="1" si="931"/>
        <v>1.7260661674389259</v>
      </c>
      <c r="M7387" s="93">
        <f t="shared" ca="1" si="932"/>
        <v>1.0893459989638683</v>
      </c>
      <c r="N7387" s="101">
        <f t="shared" ca="1" si="928"/>
        <v>1.9828907806844422</v>
      </c>
      <c r="O7387" s="46">
        <f t="shared" ca="1" si="933"/>
        <v>0.71132526995376355</v>
      </c>
      <c r="P7387" s="46">
        <f t="shared" ca="1" si="934"/>
        <v>0.51580429081698276</v>
      </c>
      <c r="Q7387" s="47">
        <f t="shared" ca="1" si="929"/>
        <v>1.1023672282273251</v>
      </c>
      <c r="R7387" s="47">
        <f t="shared" ca="1" si="930"/>
        <v>0.47004131716329778</v>
      </c>
      <c r="S7387" s="97">
        <f t="shared" ca="1" si="935"/>
        <v>0.59068329355853066</v>
      </c>
      <c r="V7387">
        <v>7370</v>
      </c>
      <c r="W7387" s="46">
        <v>0.39237845934367999</v>
      </c>
    </row>
    <row r="7388" spans="10:23">
      <c r="J7388">
        <v>7371</v>
      </c>
      <c r="K7388" s="93">
        <f t="shared" ca="1" si="931"/>
        <v>-0.74645602889847129</v>
      </c>
      <c r="L7388" s="93">
        <f t="shared" ca="1" si="931"/>
        <v>-0.33842634399844135</v>
      </c>
      <c r="M7388" s="93">
        <f t="shared" ca="1" si="932"/>
        <v>-0.74645602889847129</v>
      </c>
      <c r="N7388" s="101">
        <f t="shared" ca="1" si="928"/>
        <v>-0.55824609008385817</v>
      </c>
      <c r="O7388" s="46">
        <f t="shared" ca="1" si="933"/>
        <v>5.2328384978124642E-2</v>
      </c>
      <c r="P7388" s="46">
        <f t="shared" ca="1" si="934"/>
        <v>0.1863058483291633</v>
      </c>
      <c r="Q7388" s="47">
        <f t="shared" ca="1" si="929"/>
        <v>-0.21562654172395268</v>
      </c>
      <c r="R7388" s="47">
        <f t="shared" ca="1" si="930"/>
        <v>5.9158569882201029E-2</v>
      </c>
      <c r="S7388" s="97">
        <f t="shared" ca="1" si="935"/>
        <v>5.5743477430162836E-2</v>
      </c>
      <c r="V7388">
        <v>7371</v>
      </c>
      <c r="W7388" s="46">
        <v>-0.299584341648299</v>
      </c>
    </row>
    <row r="7389" spans="10:23">
      <c r="J7389">
        <v>7372</v>
      </c>
      <c r="K7389" s="93">
        <f t="shared" ca="1" si="931"/>
        <v>0.55988240556260072</v>
      </c>
      <c r="L7389" s="93">
        <f t="shared" ca="1" si="931"/>
        <v>-0.43512566032773464</v>
      </c>
      <c r="M7389" s="93">
        <f t="shared" ca="1" si="932"/>
        <v>0.55988240556260072</v>
      </c>
      <c r="N7389" s="101">
        <f t="shared" ca="1" si="928"/>
        <v>-0.23448015814526205</v>
      </c>
      <c r="O7389" s="46">
        <f t="shared" ca="1" si="933"/>
        <v>0.52126400328998823</v>
      </c>
      <c r="P7389" s="46">
        <f t="shared" ca="1" si="934"/>
        <v>0.4207736574850951</v>
      </c>
      <c r="Q7389" s="47">
        <f t="shared" ca="1" si="929"/>
        <v>0.7222446948997745</v>
      </c>
      <c r="R7389" s="47">
        <f t="shared" ca="1" si="930"/>
        <v>0.1115090894946035</v>
      </c>
      <c r="S7389" s="97">
        <f t="shared" ca="1" si="935"/>
        <v>0.31638654639229585</v>
      </c>
      <c r="V7389">
        <v>7372</v>
      </c>
      <c r="W7389" s="46">
        <v>0.125260578397202</v>
      </c>
    </row>
    <row r="7390" spans="10:23">
      <c r="J7390">
        <v>7373</v>
      </c>
      <c r="K7390" s="93">
        <f t="shared" ca="1" si="931"/>
        <v>-1.1309556583789722</v>
      </c>
      <c r="L7390" s="93">
        <f t="shared" ca="1" si="931"/>
        <v>1.6752651882537497</v>
      </c>
      <c r="M7390" s="93">
        <f t="shared" ca="1" si="932"/>
        <v>-1.1309556583789722</v>
      </c>
      <c r="N7390" s="101">
        <f t="shared" ca="1" si="928"/>
        <v>1.2286214899362591</v>
      </c>
      <c r="O7390" s="46">
        <f t="shared" ca="1" si="933"/>
        <v>-8.5695244071345933E-2</v>
      </c>
      <c r="P7390" s="46">
        <f t="shared" ca="1" si="934"/>
        <v>0.11729403380442802</v>
      </c>
      <c r="Q7390" s="47">
        <f t="shared" ca="1" si="929"/>
        <v>-0.49167379982289383</v>
      </c>
      <c r="R7390" s="47">
        <f t="shared" ca="1" si="930"/>
        <v>0.34808163764447037</v>
      </c>
      <c r="S7390" s="97">
        <f t="shared" ca="1" si="935"/>
        <v>0.13119319678656222</v>
      </c>
      <c r="V7390">
        <v>7373</v>
      </c>
      <c r="W7390" s="46">
        <v>-0.48547428034266599</v>
      </c>
    </row>
    <row r="7391" spans="10:23">
      <c r="J7391">
        <v>7374</v>
      </c>
      <c r="K7391" s="93">
        <f t="shared" ca="1" si="931"/>
        <v>0.52887379580183258</v>
      </c>
      <c r="L7391" s="93">
        <f t="shared" ca="1" si="931"/>
        <v>-1.0949557397623062</v>
      </c>
      <c r="M7391" s="93">
        <f t="shared" ca="1" si="932"/>
        <v>0.52887379580183258</v>
      </c>
      <c r="N7391" s="101">
        <f t="shared" ca="1" si="928"/>
        <v>-0.86991539705356613</v>
      </c>
      <c r="O7391" s="46">
        <f t="shared" ca="1" si="933"/>
        <v>0.5101328590110128</v>
      </c>
      <c r="P7391" s="46">
        <f t="shared" ca="1" si="934"/>
        <v>0.41520808534560738</v>
      </c>
      <c r="Q7391" s="47">
        <f t="shared" ca="1" si="929"/>
        <v>0.69998240634182363</v>
      </c>
      <c r="R7391" s="47">
        <f t="shared" ca="1" si="930"/>
        <v>8.7639836778810321E-3</v>
      </c>
      <c r="S7391" s="97">
        <f t="shared" ca="1" si="935"/>
        <v>0.2594484213444469</v>
      </c>
      <c r="V7391">
        <v>7374</v>
      </c>
      <c r="W7391" s="46">
        <v>1.11200727412974</v>
      </c>
    </row>
    <row r="7392" spans="10:23">
      <c r="J7392">
        <v>7375</v>
      </c>
      <c r="K7392" s="93">
        <f t="shared" ca="1" si="931"/>
        <v>-1.2118373073345785</v>
      </c>
      <c r="L7392" s="93">
        <f t="shared" ca="1" si="931"/>
        <v>-1.9364250880693272</v>
      </c>
      <c r="M7392" s="93">
        <f t="shared" ca="1" si="932"/>
        <v>-1.2118373073345785</v>
      </c>
      <c r="N7392" s="101">
        <f t="shared" ca="1" si="928"/>
        <v>-2.2212835208037265</v>
      </c>
      <c r="O7392" s="46">
        <f t="shared" ca="1" si="933"/>
        <v>-0.11472928690629292</v>
      </c>
      <c r="P7392" s="46">
        <f t="shared" ca="1" si="934"/>
        <v>0.10277701238695452</v>
      </c>
      <c r="Q7392" s="47">
        <f t="shared" ca="1" si="929"/>
        <v>-0.5497418854927878</v>
      </c>
      <c r="R7392" s="47">
        <f t="shared" ca="1" si="930"/>
        <v>-0.20974209274085542</v>
      </c>
      <c r="S7392" s="97">
        <f t="shared" ca="1" si="935"/>
        <v>-0.16223568982357417</v>
      </c>
      <c r="V7392">
        <v>7375</v>
      </c>
      <c r="W7392" s="46">
        <v>0.87441493757188904</v>
      </c>
    </row>
    <row r="7393" spans="10:23">
      <c r="J7393">
        <v>7376</v>
      </c>
      <c r="K7393" s="93">
        <f t="shared" ca="1" si="931"/>
        <v>0.53982840163823154</v>
      </c>
      <c r="L7393" s="93">
        <f t="shared" ca="1" si="931"/>
        <v>1.0529048983766276</v>
      </c>
      <c r="M7393" s="93">
        <f t="shared" ca="1" si="932"/>
        <v>0.53982840163823154</v>
      </c>
      <c r="N7393" s="101">
        <f t="shared" ca="1" si="928"/>
        <v>1.1699189749322045</v>
      </c>
      <c r="O7393" s="46">
        <f t="shared" ca="1" si="933"/>
        <v>0.51406522808608623</v>
      </c>
      <c r="P7393" s="46">
        <f t="shared" ca="1" si="934"/>
        <v>0.4171742698831441</v>
      </c>
      <c r="Q7393" s="47">
        <f t="shared" ca="1" si="929"/>
        <v>0.7078471444919705</v>
      </c>
      <c r="R7393" s="47">
        <f t="shared" ca="1" si="930"/>
        <v>0.33858988184231903</v>
      </c>
      <c r="S7393" s="97">
        <f t="shared" ca="1" si="935"/>
        <v>0.4263275549642026</v>
      </c>
      <c r="V7393">
        <v>7376</v>
      </c>
      <c r="W7393" s="46">
        <v>0.16463091383401501</v>
      </c>
    </row>
    <row r="7394" spans="10:23">
      <c r="J7394">
        <v>7377</v>
      </c>
      <c r="K7394" s="93">
        <f t="shared" ca="1" si="931"/>
        <v>-2.4936610269935446</v>
      </c>
      <c r="L7394" s="93">
        <f t="shared" ca="1" si="931"/>
        <v>0.1408590798773596</v>
      </c>
      <c r="M7394" s="93">
        <f t="shared" ca="1" si="932"/>
        <v>-2.4936610269935446</v>
      </c>
      <c r="N7394" s="101">
        <f t="shared" ca="1" si="928"/>
        <v>-0.6594940228941869</v>
      </c>
      <c r="O7394" s="46">
        <f t="shared" ca="1" si="933"/>
        <v>-0.5748648709849089</v>
      </c>
      <c r="P7394" s="46">
        <f t="shared" ca="1" si="934"/>
        <v>-0.12729077965235347</v>
      </c>
      <c r="Q7394" s="47">
        <f t="shared" ca="1" si="929"/>
        <v>-1.4700130536500198</v>
      </c>
      <c r="R7394" s="47">
        <f t="shared" ca="1" si="930"/>
        <v>4.2787539549993106E-2</v>
      </c>
      <c r="S7394" s="97">
        <f t="shared" ca="1" si="935"/>
        <v>-0.26603866571745788</v>
      </c>
      <c r="V7394">
        <v>7377</v>
      </c>
      <c r="W7394" s="46">
        <v>-0.122363642204803</v>
      </c>
    </row>
    <row r="7395" spans="10:23">
      <c r="J7395">
        <v>7378</v>
      </c>
      <c r="K7395" s="93">
        <f t="shared" ca="1" si="931"/>
        <v>0.55399345601812511</v>
      </c>
      <c r="L7395" s="93">
        <f t="shared" ca="1" si="931"/>
        <v>-0.76273041285664078</v>
      </c>
      <c r="M7395" s="93">
        <f t="shared" ca="1" si="932"/>
        <v>0.55399345601812511</v>
      </c>
      <c r="N7395" s="101">
        <f t="shared" ca="1" si="928"/>
        <v>-0.54694953445218786</v>
      </c>
      <c r="O7395" s="46">
        <f t="shared" ca="1" si="933"/>
        <v>0.51915005018029103</v>
      </c>
      <c r="P7395" s="46">
        <f t="shared" ca="1" si="934"/>
        <v>0.4197166809302465</v>
      </c>
      <c r="Q7395" s="47">
        <f t="shared" ca="1" si="929"/>
        <v>0.7180167886803801</v>
      </c>
      <c r="R7395" s="47">
        <f t="shared" ca="1" si="930"/>
        <v>6.0985138087223015E-2</v>
      </c>
      <c r="S7395" s="97">
        <f t="shared" ca="1" si="935"/>
        <v>0.29006759413375705</v>
      </c>
      <c r="V7395">
        <v>7378</v>
      </c>
      <c r="W7395" s="46">
        <v>0.26626252799855998</v>
      </c>
    </row>
    <row r="7396" spans="10:23">
      <c r="J7396">
        <v>7379</v>
      </c>
      <c r="K7396" s="93">
        <f t="shared" ca="1" si="931"/>
        <v>-0.32937696147537543</v>
      </c>
      <c r="L7396" s="93">
        <f t="shared" ca="1" si="931"/>
        <v>-0.93893256475703446</v>
      </c>
      <c r="M7396" s="93">
        <f t="shared" ca="1" si="932"/>
        <v>-0.32937696147537543</v>
      </c>
      <c r="N7396" s="101">
        <f t="shared" ca="1" si="928"/>
        <v>-0.99493544235004494</v>
      </c>
      <c r="O7396" s="46">
        <f t="shared" ca="1" si="933"/>
        <v>0.20204703766989246</v>
      </c>
      <c r="P7396" s="46">
        <f t="shared" ca="1" si="934"/>
        <v>0.26116517467504718</v>
      </c>
      <c r="Q7396" s="47">
        <f t="shared" ca="1" si="929"/>
        <v>8.3810763659582954E-2</v>
      </c>
      <c r="R7396" s="47">
        <f t="shared" ca="1" si="930"/>
        <v>-1.1450818707436111E-2</v>
      </c>
      <c r="S7396" s="97">
        <f t="shared" ca="1" si="935"/>
        <v>9.5298109481228174E-2</v>
      </c>
      <c r="V7396">
        <v>7379</v>
      </c>
      <c r="W7396" s="46">
        <v>-0.29114808902606198</v>
      </c>
    </row>
    <row r="7397" spans="10:23">
      <c r="J7397">
        <v>7380</v>
      </c>
      <c r="K7397" s="93">
        <f t="shared" ca="1" si="931"/>
        <v>-1.8841956429942552</v>
      </c>
      <c r="L7397" s="93">
        <f t="shared" ca="1" si="931"/>
        <v>-0.15478061701138346</v>
      </c>
      <c r="M7397" s="93">
        <f t="shared" ca="1" si="932"/>
        <v>-1.8841956429942552</v>
      </c>
      <c r="N7397" s="101">
        <f t="shared" ca="1" si="928"/>
        <v>-0.74596138464692885</v>
      </c>
      <c r="O7397" s="46">
        <f t="shared" ca="1" si="933"/>
        <v>-0.35608540377640518</v>
      </c>
      <c r="P7397" s="46">
        <f t="shared" ca="1" si="934"/>
        <v>-1.790104604810161E-2</v>
      </c>
      <c r="Q7397" s="47">
        <f t="shared" ca="1" si="929"/>
        <v>-1.0324541192330123</v>
      </c>
      <c r="R7397" s="47">
        <f t="shared" ca="1" si="930"/>
        <v>2.8806416551146796E-2</v>
      </c>
      <c r="S7397" s="97">
        <f t="shared" ca="1" si="935"/>
        <v>-0.16363949361262919</v>
      </c>
      <c r="V7397">
        <v>7380</v>
      </c>
      <c r="W7397" s="46">
        <v>0.301451361628578</v>
      </c>
    </row>
    <row r="7398" spans="10:23">
      <c r="J7398">
        <v>7381</v>
      </c>
      <c r="K7398" s="93">
        <f t="shared" ca="1" si="931"/>
        <v>-0.19581344452670485</v>
      </c>
      <c r="L7398" s="93">
        <f t="shared" ca="1" si="931"/>
        <v>0.60989622399672605</v>
      </c>
      <c r="M7398" s="93">
        <f t="shared" ca="1" si="932"/>
        <v>-0.19581344452670485</v>
      </c>
      <c r="N7398" s="101">
        <f t="shared" ca="1" si="928"/>
        <v>0.51595928834327665</v>
      </c>
      <c r="O7398" s="46">
        <f t="shared" ca="1" si="933"/>
        <v>0.24999226285196477</v>
      </c>
      <c r="P7398" s="46">
        <f t="shared" ca="1" si="934"/>
        <v>0.28513778726608335</v>
      </c>
      <c r="Q7398" s="47">
        <f t="shared" ca="1" si="929"/>
        <v>0.17970121402372757</v>
      </c>
      <c r="R7398" s="47">
        <f t="shared" ca="1" si="930"/>
        <v>0.23284951195995873</v>
      </c>
      <c r="S7398" s="97">
        <f t="shared" ca="1" si="935"/>
        <v>0.24142088740596174</v>
      </c>
      <c r="V7398">
        <v>7381</v>
      </c>
      <c r="W7398" s="46">
        <v>1.07217612493436</v>
      </c>
    </row>
    <row r="7399" spans="10:23">
      <c r="J7399">
        <v>7382</v>
      </c>
      <c r="K7399" s="93">
        <f t="shared" ca="1" si="931"/>
        <v>1.7331033605611661</v>
      </c>
      <c r="L7399" s="93">
        <f t="shared" ca="1" si="931"/>
        <v>0.66402585330322839</v>
      </c>
      <c r="M7399" s="93">
        <f t="shared" ca="1" si="932"/>
        <v>1.7331033605611661</v>
      </c>
      <c r="N7399" s="101">
        <f t="shared" ca="1" si="928"/>
        <v>1.1807174964765932</v>
      </c>
      <c r="O7399" s="46">
        <f t="shared" ca="1" si="933"/>
        <v>0.94241451026076195</v>
      </c>
      <c r="P7399" s="46">
        <f t="shared" ca="1" si="934"/>
        <v>0.63134891097048196</v>
      </c>
      <c r="Q7399" s="47">
        <f t="shared" ca="1" si="929"/>
        <v>1.5645457088413219</v>
      </c>
      <c r="R7399" s="47">
        <f t="shared" ca="1" si="930"/>
        <v>0.34033592167581728</v>
      </c>
      <c r="S7399" s="97">
        <f t="shared" ca="1" si="935"/>
        <v>0.64137521596828961</v>
      </c>
      <c r="V7399">
        <v>7382</v>
      </c>
      <c r="W7399" s="46">
        <v>1.85913912424599</v>
      </c>
    </row>
    <row r="7400" spans="10:23">
      <c r="J7400">
        <v>7383</v>
      </c>
      <c r="K7400" s="93">
        <f t="shared" ca="1" si="931"/>
        <v>0.19146639591915937</v>
      </c>
      <c r="L7400" s="93">
        <f t="shared" ca="1" si="931"/>
        <v>0.80415429978914954</v>
      </c>
      <c r="M7400" s="93">
        <f t="shared" ca="1" si="932"/>
        <v>0.19146639591915937</v>
      </c>
      <c r="N7400" s="101">
        <f t="shared" ca="1" si="928"/>
        <v>0.82329578152144578</v>
      </c>
      <c r="O7400" s="46">
        <f t="shared" ca="1" si="933"/>
        <v>0.38901390276423137</v>
      </c>
      <c r="P7400" s="46">
        <f t="shared" ca="1" si="934"/>
        <v>0.35464860722221669</v>
      </c>
      <c r="Q7400" s="47">
        <f t="shared" ca="1" si="929"/>
        <v>0.45774449384826077</v>
      </c>
      <c r="R7400" s="47">
        <f t="shared" ca="1" si="930"/>
        <v>0.28254351471495565</v>
      </c>
      <c r="S7400" s="97">
        <f t="shared" ca="1" si="935"/>
        <v>0.33577870873959348</v>
      </c>
      <c r="V7400">
        <v>7383</v>
      </c>
      <c r="W7400" s="46">
        <v>7.6554860693143203E-3</v>
      </c>
    </row>
    <row r="7401" spans="10:23">
      <c r="J7401">
        <v>7384</v>
      </c>
      <c r="K7401" s="93">
        <f t="shared" ca="1" si="931"/>
        <v>-2.4277810442677876</v>
      </c>
      <c r="L7401" s="93">
        <f t="shared" ca="1" si="931"/>
        <v>-2.9812848232043984E-2</v>
      </c>
      <c r="M7401" s="93">
        <f t="shared" ca="1" si="932"/>
        <v>-2.4277810442677876</v>
      </c>
      <c r="N7401" s="101">
        <f t="shared" ca="1" si="928"/>
        <v>-0.8003538961960811</v>
      </c>
      <c r="O7401" s="46">
        <f t="shared" ca="1" si="933"/>
        <v>-0.55121596835836806</v>
      </c>
      <c r="P7401" s="46">
        <f t="shared" ca="1" si="934"/>
        <v>-0.11546632833908305</v>
      </c>
      <c r="Q7401" s="47">
        <f t="shared" ca="1" si="929"/>
        <v>-1.4227152483969381</v>
      </c>
      <c r="R7401" s="47">
        <f t="shared" ca="1" si="930"/>
        <v>2.0011555938197062E-2</v>
      </c>
      <c r="S7401" s="97">
        <f t="shared" ca="1" si="935"/>
        <v>-0.26560220621008551</v>
      </c>
      <c r="V7401">
        <v>7384</v>
      </c>
      <c r="W7401" s="46">
        <v>0.20709699285766001</v>
      </c>
    </row>
    <row r="7402" spans="10:23">
      <c r="J7402">
        <v>7385</v>
      </c>
      <c r="K7402" s="93">
        <f t="shared" ca="1" si="931"/>
        <v>-0.87733733242417078</v>
      </c>
      <c r="L7402" s="93">
        <f t="shared" ca="1" si="931"/>
        <v>1.0496787329069219</v>
      </c>
      <c r="M7402" s="93">
        <f t="shared" ca="1" si="932"/>
        <v>-0.87733733242417078</v>
      </c>
      <c r="N7402" s="101">
        <f t="shared" ca="1" si="928"/>
        <v>0.71616980609815828</v>
      </c>
      <c r="O7402" s="46">
        <f t="shared" ca="1" si="933"/>
        <v>5.345992532780508E-3</v>
      </c>
      <c r="P7402" s="46">
        <f t="shared" ca="1" si="934"/>
        <v>0.16281465210649124</v>
      </c>
      <c r="Q7402" s="47">
        <f t="shared" ca="1" si="929"/>
        <v>-0.30959132661464095</v>
      </c>
      <c r="R7402" s="47">
        <f t="shared" ca="1" si="930"/>
        <v>0.26522204903814639</v>
      </c>
      <c r="S7402" s="97">
        <f t="shared" ca="1" si="935"/>
        <v>0.13528402078546345</v>
      </c>
      <c r="V7402">
        <v>7385</v>
      </c>
      <c r="W7402" s="46">
        <v>0.88821888662609405</v>
      </c>
    </row>
    <row r="7403" spans="10:23">
      <c r="J7403">
        <v>7386</v>
      </c>
      <c r="K7403" s="93">
        <f t="shared" ca="1" si="931"/>
        <v>-0.25343639754740022</v>
      </c>
      <c r="L7403" s="93">
        <f t="shared" ca="1" si="931"/>
        <v>-0.35609440305572848</v>
      </c>
      <c r="M7403" s="93">
        <f t="shared" ca="1" si="932"/>
        <v>-0.25343639754740022</v>
      </c>
      <c r="N7403" s="101">
        <f t="shared" ca="1" si="928"/>
        <v>-0.41820557685900117</v>
      </c>
      <c r="O7403" s="46">
        <f t="shared" ca="1" si="933"/>
        <v>0.22930738182045557</v>
      </c>
      <c r="P7403" s="46">
        <f t="shared" ca="1" si="934"/>
        <v>0.27479534675032879</v>
      </c>
      <c r="Q7403" s="47">
        <f t="shared" ca="1" si="929"/>
        <v>0.1383314519607092</v>
      </c>
      <c r="R7403" s="47">
        <f t="shared" ca="1" si="930"/>
        <v>8.1802069123187202E-2</v>
      </c>
      <c r="S7403" s="97">
        <f t="shared" ca="1" si="935"/>
        <v>0.15555472547182139</v>
      </c>
      <c r="V7403">
        <v>7386</v>
      </c>
      <c r="W7403" s="46">
        <v>9.303431038578E-2</v>
      </c>
    </row>
    <row r="7404" spans="10:23">
      <c r="J7404">
        <v>7387</v>
      </c>
      <c r="K7404" s="93">
        <f t="shared" ca="1" si="931"/>
        <v>0.67162344412279906</v>
      </c>
      <c r="L7404" s="93">
        <f t="shared" ca="1" si="931"/>
        <v>0.66916437737313306</v>
      </c>
      <c r="M7404" s="93">
        <f t="shared" ca="1" si="932"/>
        <v>0.67162344412279906</v>
      </c>
      <c r="N7404" s="101">
        <f t="shared" ca="1" si="928"/>
        <v>0.8480148184944637</v>
      </c>
      <c r="O7404" s="46">
        <f t="shared" ca="1" si="933"/>
        <v>0.56137562492320892</v>
      </c>
      <c r="P7404" s="46">
        <f t="shared" ca="1" si="934"/>
        <v>0.44082946830170544</v>
      </c>
      <c r="Q7404" s="47">
        <f t="shared" ca="1" si="929"/>
        <v>0.80246793816621598</v>
      </c>
      <c r="R7404" s="47">
        <f t="shared" ca="1" si="930"/>
        <v>0.28654039734589626</v>
      </c>
      <c r="S7404" s="97">
        <f t="shared" ca="1" si="935"/>
        <v>0.42395801113455256</v>
      </c>
      <c r="V7404">
        <v>7387</v>
      </c>
      <c r="W7404" s="46">
        <v>0.11775528104405</v>
      </c>
    </row>
    <row r="7405" spans="10:23">
      <c r="J7405">
        <v>7388</v>
      </c>
      <c r="K7405" s="93">
        <f t="shared" ca="1" si="931"/>
        <v>-1.0310231942773191</v>
      </c>
      <c r="L7405" s="93">
        <f t="shared" ca="1" si="931"/>
        <v>1.7041817541895987</v>
      </c>
      <c r="M7405" s="93">
        <f t="shared" ca="1" si="932"/>
        <v>-1.0310231942773191</v>
      </c>
      <c r="N7405" s="101">
        <f t="shared" ca="1" si="928"/>
        <v>1.2878175653912947</v>
      </c>
      <c r="O7405" s="46">
        <f t="shared" ca="1" si="933"/>
        <v>-4.9822540178751984E-2</v>
      </c>
      <c r="P7405" s="46">
        <f t="shared" ca="1" si="934"/>
        <v>0.13523038575072499</v>
      </c>
      <c r="Q7405" s="47">
        <f t="shared" ca="1" si="929"/>
        <v>-0.41992839203770593</v>
      </c>
      <c r="R7405" s="47">
        <f t="shared" ca="1" si="930"/>
        <v>0.35765319846475407</v>
      </c>
      <c r="S7405" s="97">
        <f t="shared" ca="1" si="935"/>
        <v>0.15391532914300105</v>
      </c>
      <c r="V7405">
        <v>7388</v>
      </c>
      <c r="W7405" s="46">
        <v>1.91100646578257E-2</v>
      </c>
    </row>
    <row r="7406" spans="10:23">
      <c r="J7406">
        <v>7389</v>
      </c>
      <c r="K7406" s="93">
        <f t="shared" ca="1" si="931"/>
        <v>0.15796350433902376</v>
      </c>
      <c r="L7406" s="93">
        <f t="shared" ca="1" si="931"/>
        <v>2.8406651317654984E-2</v>
      </c>
      <c r="M7406" s="93">
        <f t="shared" ca="1" si="932"/>
        <v>0.15796350433902376</v>
      </c>
      <c r="N7406" s="101">
        <f t="shared" ca="1" si="928"/>
        <v>7.7167806619927448E-2</v>
      </c>
      <c r="O7406" s="46">
        <f t="shared" ca="1" si="933"/>
        <v>0.37698738745707999</v>
      </c>
      <c r="P7406" s="46">
        <f t="shared" ca="1" si="934"/>
        <v>0.34863534956864101</v>
      </c>
      <c r="Q7406" s="47">
        <f t="shared" ca="1" si="929"/>
        <v>0.43369146323395802</v>
      </c>
      <c r="R7406" s="47">
        <f t="shared" ca="1" si="930"/>
        <v>0.1619002248247394</v>
      </c>
      <c r="S7406" s="97">
        <f t="shared" ca="1" si="935"/>
        <v>0.26944380614090968</v>
      </c>
      <c r="V7406">
        <v>7389</v>
      </c>
      <c r="W7406" s="46">
        <v>0.75484727094930304</v>
      </c>
    </row>
    <row r="7407" spans="10:23">
      <c r="J7407">
        <v>7390</v>
      </c>
      <c r="K7407" s="93">
        <f t="shared" ca="1" si="931"/>
        <v>0.19187489498337065</v>
      </c>
      <c r="L7407" s="93">
        <f t="shared" ca="1" si="931"/>
        <v>-0.50785572416563352</v>
      </c>
      <c r="M7407" s="93">
        <f t="shared" ca="1" si="932"/>
        <v>0.19187489498337065</v>
      </c>
      <c r="N7407" s="101">
        <f t="shared" ca="1" si="928"/>
        <v>-0.42046895305039039</v>
      </c>
      <c r="O7407" s="46">
        <f t="shared" ca="1" si="933"/>
        <v>0.38916054145769885</v>
      </c>
      <c r="P7407" s="46">
        <f t="shared" ca="1" si="934"/>
        <v>0.35472192656895041</v>
      </c>
      <c r="Q7407" s="47">
        <f t="shared" ca="1" si="929"/>
        <v>0.45803777123519573</v>
      </c>
      <c r="R7407" s="47">
        <f t="shared" ca="1" si="930"/>
        <v>8.1436098191693285E-2</v>
      </c>
      <c r="S7407" s="97">
        <f t="shared" ca="1" si="935"/>
        <v>0.23529831982469607</v>
      </c>
      <c r="V7407">
        <v>7390</v>
      </c>
      <c r="W7407" s="46">
        <v>0.81851665999415602</v>
      </c>
    </row>
    <row r="7408" spans="10:23">
      <c r="J7408">
        <v>7391</v>
      </c>
      <c r="K7408" s="93">
        <f t="shared" ca="1" si="931"/>
        <v>1.2661202119080415</v>
      </c>
      <c r="L7408" s="93">
        <f t="shared" ca="1" si="931"/>
        <v>0.14728252481455767</v>
      </c>
      <c r="M7408" s="93">
        <f t="shared" ca="1" si="932"/>
        <v>1.2661202119080415</v>
      </c>
      <c r="N7408" s="101">
        <f t="shared" ca="1" si="928"/>
        <v>0.54229071673667917</v>
      </c>
      <c r="O7408" s="46">
        <f t="shared" ca="1" si="933"/>
        <v>0.77478181587003481</v>
      </c>
      <c r="P7408" s="46">
        <f t="shared" ca="1" si="934"/>
        <v>0.54753256377511839</v>
      </c>
      <c r="Q7408" s="47">
        <f t="shared" ca="1" si="929"/>
        <v>1.2292803200598676</v>
      </c>
      <c r="R7408" s="47">
        <f t="shared" ca="1" si="930"/>
        <v>0.23710710617401837</v>
      </c>
      <c r="S7408" s="97">
        <f t="shared" ca="1" si="935"/>
        <v>0.50594446102202661</v>
      </c>
      <c r="V7408">
        <v>7391</v>
      </c>
      <c r="W7408" s="46">
        <v>0.24203446969647599</v>
      </c>
    </row>
    <row r="7409" spans="10:23">
      <c r="J7409">
        <v>7392</v>
      </c>
      <c r="K7409" s="93">
        <f t="shared" ca="1" si="931"/>
        <v>-0.49098189271805487</v>
      </c>
      <c r="L7409" s="93">
        <f t="shared" ca="1" si="931"/>
        <v>0.10669430492605313</v>
      </c>
      <c r="M7409" s="93">
        <f t="shared" ca="1" si="932"/>
        <v>-0.49098189271805487</v>
      </c>
      <c r="N7409" s="101">
        <f t="shared" ca="1" si="928"/>
        <v>-5.4988179610529639E-2</v>
      </c>
      <c r="O7409" s="46">
        <f t="shared" ca="1" si="933"/>
        <v>0.14403580079941336</v>
      </c>
      <c r="P7409" s="46">
        <f t="shared" ca="1" si="934"/>
        <v>0.23215955623980766</v>
      </c>
      <c r="Q7409" s="47">
        <f t="shared" ca="1" si="929"/>
        <v>-3.2211710081375244E-2</v>
      </c>
      <c r="R7409" s="47">
        <f t="shared" ca="1" si="930"/>
        <v>0.14053159438351667</v>
      </c>
      <c r="S7409" s="97">
        <f t="shared" ca="1" si="935"/>
        <v>0.14228369759146503</v>
      </c>
      <c r="V7409">
        <v>7392</v>
      </c>
      <c r="W7409" s="46">
        <v>0.224756573033494</v>
      </c>
    </row>
    <row r="7410" spans="10:23">
      <c r="J7410">
        <v>7393</v>
      </c>
      <c r="K7410" s="93">
        <f t="shared" ca="1" si="931"/>
        <v>-1.1660582428434929</v>
      </c>
      <c r="L7410" s="93">
        <f t="shared" ca="1" si="931"/>
        <v>-2.0416454072732475</v>
      </c>
      <c r="M7410" s="93">
        <f t="shared" ca="1" si="932"/>
        <v>-1.1660582428434929</v>
      </c>
      <c r="N7410" s="101">
        <f t="shared" ca="1" si="928"/>
        <v>-2.3064823669978338</v>
      </c>
      <c r="O7410" s="46">
        <f t="shared" ca="1" si="933"/>
        <v>-9.8296000288861152E-2</v>
      </c>
      <c r="P7410" s="46">
        <f t="shared" ca="1" si="934"/>
        <v>0.11099365569567041</v>
      </c>
      <c r="Q7410" s="47">
        <f t="shared" ca="1" si="929"/>
        <v>-0.51687531225792427</v>
      </c>
      <c r="R7410" s="47">
        <f t="shared" ca="1" si="930"/>
        <v>-0.22351810630081381</v>
      </c>
      <c r="S7410" s="97">
        <f t="shared" ca="1" si="935"/>
        <v>-0.16090705329483748</v>
      </c>
      <c r="V7410">
        <v>7393</v>
      </c>
      <c r="W7410" s="46">
        <v>-9.72680232164366E-2</v>
      </c>
    </row>
    <row r="7411" spans="10:23">
      <c r="J7411">
        <v>7394</v>
      </c>
      <c r="K7411" s="93">
        <f t="shared" ca="1" si="931"/>
        <v>9.4119915985891117E-2</v>
      </c>
      <c r="L7411" s="93">
        <f t="shared" ca="1" si="931"/>
        <v>0.70865274249680099</v>
      </c>
      <c r="M7411" s="93">
        <f t="shared" ca="1" si="932"/>
        <v>9.4119915985891117E-2</v>
      </c>
      <c r="N7411" s="101">
        <f t="shared" ca="1" si="928"/>
        <v>0.70179399615457361</v>
      </c>
      <c r="O7411" s="46">
        <f t="shared" ca="1" si="933"/>
        <v>0.3540694882436381</v>
      </c>
      <c r="P7411" s="46">
        <f t="shared" ca="1" si="934"/>
        <v>0.33717639996192</v>
      </c>
      <c r="Q7411" s="47">
        <f t="shared" ca="1" si="929"/>
        <v>0.38785566480707423</v>
      </c>
      <c r="R7411" s="47">
        <f t="shared" ca="1" si="930"/>
        <v>0.26289758853703804</v>
      </c>
      <c r="S7411" s="97">
        <f t="shared" ca="1" si="935"/>
        <v>0.30848353839033804</v>
      </c>
      <c r="V7411">
        <v>7394</v>
      </c>
      <c r="W7411" s="46">
        <v>1.34581334540235E-2</v>
      </c>
    </row>
    <row r="7412" spans="10:23">
      <c r="J7412">
        <v>7395</v>
      </c>
      <c r="K7412" s="93">
        <f t="shared" ca="1" si="931"/>
        <v>0.7667069681497326</v>
      </c>
      <c r="L7412" s="93">
        <f t="shared" ca="1" si="931"/>
        <v>-0.59624972976726309</v>
      </c>
      <c r="M7412" s="93">
        <f t="shared" ca="1" si="932"/>
        <v>0.7667069681497326</v>
      </c>
      <c r="N7412" s="101">
        <f t="shared" ca="1" si="928"/>
        <v>-0.32146432886599052</v>
      </c>
      <c r="O7412" s="46">
        <f t="shared" ca="1" si="933"/>
        <v>0.59550770735653014</v>
      </c>
      <c r="P7412" s="46">
        <f t="shared" ca="1" si="934"/>
        <v>0.45789550951836605</v>
      </c>
      <c r="Q7412" s="47">
        <f t="shared" ca="1" si="929"/>
        <v>0.87073210303285831</v>
      </c>
      <c r="R7412" s="47">
        <f t="shared" ca="1" si="930"/>
        <v>9.7444402367028615E-2</v>
      </c>
      <c r="S7412" s="97">
        <f t="shared" ca="1" si="935"/>
        <v>0.34647605486177935</v>
      </c>
      <c r="V7412">
        <v>7395</v>
      </c>
      <c r="W7412" s="46">
        <v>0.82967443980559896</v>
      </c>
    </row>
    <row r="7413" spans="10:23">
      <c r="J7413">
        <v>7396</v>
      </c>
      <c r="K7413" s="93">
        <f t="shared" ca="1" si="931"/>
        <v>1.7812516542106205</v>
      </c>
      <c r="L7413" s="93">
        <f t="shared" ca="1" si="931"/>
        <v>-6.4178815033087188E-3</v>
      </c>
      <c r="M7413" s="93">
        <f t="shared" ca="1" si="932"/>
        <v>1.7812516542106205</v>
      </c>
      <c r="N7413" s="101">
        <f t="shared" ca="1" si="928"/>
        <v>0.56039330040533775</v>
      </c>
      <c r="O7413" s="46">
        <f t="shared" ca="1" si="933"/>
        <v>0.9596982778186558</v>
      </c>
      <c r="P7413" s="46">
        <f t="shared" ca="1" si="934"/>
        <v>0.63999079474942888</v>
      </c>
      <c r="Q7413" s="47">
        <f t="shared" ca="1" si="929"/>
        <v>1.5991132439571096</v>
      </c>
      <c r="R7413" s="47">
        <f t="shared" ca="1" si="930"/>
        <v>0.24003415799725034</v>
      </c>
      <c r="S7413" s="97">
        <f t="shared" ca="1" si="935"/>
        <v>0.59986621790795303</v>
      </c>
      <c r="V7413">
        <v>7396</v>
      </c>
      <c r="W7413" s="46">
        <v>0.38346038880324301</v>
      </c>
    </row>
    <row r="7414" spans="10:23">
      <c r="J7414">
        <v>7397</v>
      </c>
      <c r="K7414" s="93">
        <f t="shared" ca="1" si="931"/>
        <v>-0.53305340252710542</v>
      </c>
      <c r="L7414" s="93">
        <f t="shared" ca="1" si="931"/>
        <v>0.47452500379130425</v>
      </c>
      <c r="M7414" s="93">
        <f t="shared" ca="1" si="932"/>
        <v>-0.53305340252710542</v>
      </c>
      <c r="N7414" s="101">
        <f t="shared" ca="1" si="928"/>
        <v>0.28036623814545458</v>
      </c>
      <c r="O7414" s="46">
        <f t="shared" ca="1" si="933"/>
        <v>0.12893341312928416</v>
      </c>
      <c r="P7414" s="46">
        <f t="shared" ca="1" si="934"/>
        <v>0.22460836240474308</v>
      </c>
      <c r="Q7414" s="47">
        <f t="shared" ca="1" si="929"/>
        <v>-6.2416485421633638E-2</v>
      </c>
      <c r="R7414" s="47">
        <f t="shared" ca="1" si="930"/>
        <v>0.19475588511948591</v>
      </c>
      <c r="S7414" s="97">
        <f t="shared" ca="1" si="935"/>
        <v>0.16184464912438504</v>
      </c>
      <c r="V7414">
        <v>7397</v>
      </c>
      <c r="W7414" s="46">
        <v>-0.24297885751792</v>
      </c>
    </row>
    <row r="7415" spans="10:23">
      <c r="J7415">
        <v>7398</v>
      </c>
      <c r="K7415" s="93">
        <f t="shared" ca="1" si="931"/>
        <v>-0.19270697961983291</v>
      </c>
      <c r="L7415" s="93">
        <f t="shared" ca="1" si="931"/>
        <v>-0.14805221761123782</v>
      </c>
      <c r="M7415" s="93">
        <f t="shared" ca="1" si="932"/>
        <v>-0.19270697961983291</v>
      </c>
      <c r="N7415" s="101">
        <f t="shared" ca="1" si="928"/>
        <v>-0.20165096112467287</v>
      </c>
      <c r="O7415" s="46">
        <f t="shared" ca="1" si="933"/>
        <v>0.251107388919942</v>
      </c>
      <c r="P7415" s="46">
        <f t="shared" ca="1" si="934"/>
        <v>0.28569535030007198</v>
      </c>
      <c r="Q7415" s="47">
        <f t="shared" ca="1" si="929"/>
        <v>0.18193146615968203</v>
      </c>
      <c r="R7415" s="47">
        <f t="shared" ca="1" si="930"/>
        <v>0.1168173240954315</v>
      </c>
      <c r="S7415" s="97">
        <f t="shared" ca="1" si="935"/>
        <v>0.18396235650768675</v>
      </c>
      <c r="V7415">
        <v>7398</v>
      </c>
      <c r="W7415" s="46">
        <v>0.226316899182782</v>
      </c>
    </row>
    <row r="7416" spans="10:23">
      <c r="J7416">
        <v>7399</v>
      </c>
      <c r="K7416" s="93">
        <f t="shared" ca="1" si="931"/>
        <v>0.35913961056238602</v>
      </c>
      <c r="L7416" s="93">
        <f t="shared" ca="1" si="931"/>
        <v>-8.8940692997297691E-2</v>
      </c>
      <c r="M7416" s="93">
        <f t="shared" ca="1" si="932"/>
        <v>0.35913961056238602</v>
      </c>
      <c r="N7416" s="101">
        <f t="shared" ca="1" si="928"/>
        <v>2.9891277184488557E-2</v>
      </c>
      <c r="O7416" s="46">
        <f t="shared" ca="1" si="933"/>
        <v>0.44920346812406642</v>
      </c>
      <c r="P7416" s="46">
        <f t="shared" ca="1" si="934"/>
        <v>0.38474338990213419</v>
      </c>
      <c r="Q7416" s="47">
        <f t="shared" ca="1" si="929"/>
        <v>0.57812362456793087</v>
      </c>
      <c r="R7416" s="47">
        <f t="shared" ca="1" si="930"/>
        <v>0.15425596507635533</v>
      </c>
      <c r="S7416" s="97">
        <f t="shared" ca="1" si="935"/>
        <v>0.30172971660021086</v>
      </c>
      <c r="V7416">
        <v>7399</v>
      </c>
      <c r="W7416" s="46">
        <v>0.46031780057657901</v>
      </c>
    </row>
    <row r="7417" spans="10:23">
      <c r="J7417">
        <v>7400</v>
      </c>
      <c r="K7417" s="93">
        <f t="shared" ca="1" si="931"/>
        <v>-1.0461370394485729</v>
      </c>
      <c r="L7417" s="93">
        <f t="shared" ca="1" si="931"/>
        <v>0.49266731693584886</v>
      </c>
      <c r="M7417" s="93">
        <f t="shared" ca="1" si="932"/>
        <v>-1.0461370394485729</v>
      </c>
      <c r="N7417" s="101">
        <f t="shared" ca="1" si="928"/>
        <v>0.13439455336798306</v>
      </c>
      <c r="O7417" s="46">
        <f t="shared" ca="1" si="933"/>
        <v>-5.5247949202544167E-2</v>
      </c>
      <c r="P7417" s="46">
        <f t="shared" ca="1" si="934"/>
        <v>0.1325176812388289</v>
      </c>
      <c r="Q7417" s="47">
        <f t="shared" ca="1" si="929"/>
        <v>-0.4307792100852903</v>
      </c>
      <c r="R7417" s="47">
        <f t="shared" ca="1" si="930"/>
        <v>0.17115335998337078</v>
      </c>
      <c r="S7417" s="97">
        <f t="shared" ca="1" si="935"/>
        <v>5.7952705390413306E-2</v>
      </c>
      <c r="V7417">
        <v>7400</v>
      </c>
      <c r="W7417" s="46">
        <v>0.246768540446517</v>
      </c>
    </row>
    <row r="7418" spans="10:23">
      <c r="J7418">
        <v>7401</v>
      </c>
      <c r="K7418" s="93">
        <f t="shared" ca="1" si="931"/>
        <v>0.25580646273602026</v>
      </c>
      <c r="L7418" s="93">
        <f t="shared" ca="1" si="931"/>
        <v>1.0239741097436035</v>
      </c>
      <c r="M7418" s="93">
        <f t="shared" ca="1" si="932"/>
        <v>0.25580646273602026</v>
      </c>
      <c r="N7418" s="101">
        <f t="shared" ca="1" si="928"/>
        <v>1.0521648323971176</v>
      </c>
      <c r="O7418" s="46">
        <f t="shared" ca="1" si="933"/>
        <v>0.41211002258974844</v>
      </c>
      <c r="P7418" s="46">
        <f t="shared" ca="1" si="934"/>
        <v>0.36619666713497517</v>
      </c>
      <c r="Q7418" s="47">
        <f t="shared" ca="1" si="929"/>
        <v>0.50393673349929491</v>
      </c>
      <c r="R7418" s="47">
        <f t="shared" ca="1" si="930"/>
        <v>0.31954992136434679</v>
      </c>
      <c r="S7418" s="97">
        <f t="shared" ca="1" si="935"/>
        <v>0.36582997197704759</v>
      </c>
      <c r="V7418">
        <v>7401</v>
      </c>
      <c r="W7418" s="46">
        <v>-0.141318935379139</v>
      </c>
    </row>
    <row r="7419" spans="10:23">
      <c r="J7419">
        <v>7402</v>
      </c>
      <c r="K7419" s="93">
        <f t="shared" ca="1" si="931"/>
        <v>-1.5182426361942791</v>
      </c>
      <c r="L7419" s="93">
        <f t="shared" ca="1" si="931"/>
        <v>-1.4714018630729304</v>
      </c>
      <c r="M7419" s="93">
        <f t="shared" ca="1" si="932"/>
        <v>-1.5182426361942791</v>
      </c>
      <c r="N7419" s="101">
        <f t="shared" ca="1" si="928"/>
        <v>-1.8778465874284747</v>
      </c>
      <c r="O7419" s="46">
        <f t="shared" ca="1" si="933"/>
        <v>-0.22471944608135419</v>
      </c>
      <c r="P7419" s="46">
        <f t="shared" ca="1" si="934"/>
        <v>4.7781932799423887E-2</v>
      </c>
      <c r="Q7419" s="47">
        <f t="shared" ca="1" si="929"/>
        <v>-0.76972220384291035</v>
      </c>
      <c r="R7419" s="47">
        <f t="shared" ca="1" si="930"/>
        <v>-0.15421091993143732</v>
      </c>
      <c r="S7419" s="97">
        <f t="shared" ca="1" si="935"/>
        <v>-0.18946518300639575</v>
      </c>
      <c r="V7419">
        <v>7402</v>
      </c>
      <c r="W7419" s="46">
        <v>-0.28000369641727801</v>
      </c>
    </row>
    <row r="7420" spans="10:23">
      <c r="J7420">
        <v>7403</v>
      </c>
      <c r="K7420" s="93">
        <f t="shared" ca="1" si="931"/>
        <v>1.2282635977055154</v>
      </c>
      <c r="L7420" s="93">
        <f t="shared" ca="1" si="931"/>
        <v>-0.7264711305535787</v>
      </c>
      <c r="M7420" s="93">
        <f t="shared" ca="1" si="932"/>
        <v>1.2282635977055154</v>
      </c>
      <c r="N7420" s="101">
        <f t="shared" ca="1" si="928"/>
        <v>-0.29813968710811806</v>
      </c>
      <c r="O7420" s="46">
        <f t="shared" ca="1" si="933"/>
        <v>0.76119244705108935</v>
      </c>
      <c r="P7420" s="46">
        <f t="shared" ca="1" si="934"/>
        <v>0.54073787936564566</v>
      </c>
      <c r="Q7420" s="47">
        <f t="shared" ca="1" si="929"/>
        <v>1.2021015824219767</v>
      </c>
      <c r="R7420" s="47">
        <f t="shared" ca="1" si="930"/>
        <v>0.10121582176401861</v>
      </c>
      <c r="S7420" s="97">
        <f t="shared" ca="1" si="935"/>
        <v>0.43120413440755401</v>
      </c>
      <c r="V7420">
        <v>7403</v>
      </c>
      <c r="W7420" s="46">
        <v>0.33501602709081002</v>
      </c>
    </row>
    <row r="7421" spans="10:23">
      <c r="J7421">
        <v>7404</v>
      </c>
      <c r="K7421" s="93">
        <f t="shared" ca="1" si="931"/>
        <v>0.34449059677360988</v>
      </c>
      <c r="L7421" s="93">
        <f t="shared" ca="1" si="931"/>
        <v>-0.46837910613053624</v>
      </c>
      <c r="M7421" s="93">
        <f t="shared" ca="1" si="932"/>
        <v>0.34449059677360988</v>
      </c>
      <c r="N7421" s="101">
        <f t="shared" ca="1" si="928"/>
        <v>-0.33450661827300249</v>
      </c>
      <c r="O7421" s="46">
        <f t="shared" ca="1" si="933"/>
        <v>0.44394491937629665</v>
      </c>
      <c r="P7421" s="46">
        <f t="shared" ca="1" si="934"/>
        <v>0.38211411552824931</v>
      </c>
      <c r="Q7421" s="47">
        <f t="shared" ca="1" si="929"/>
        <v>0.56760652707239134</v>
      </c>
      <c r="R7421" s="47">
        <f t="shared" ca="1" si="930"/>
        <v>9.5335562121533296E-2</v>
      </c>
      <c r="S7421" s="97">
        <f t="shared" ca="1" si="935"/>
        <v>0.26964024074891496</v>
      </c>
      <c r="V7421">
        <v>7404</v>
      </c>
      <c r="W7421" s="46">
        <v>4.3830839583338201E-2</v>
      </c>
    </row>
    <row r="7422" spans="10:23">
      <c r="J7422">
        <v>7405</v>
      </c>
      <c r="K7422" s="93">
        <f t="shared" ca="1" si="931"/>
        <v>0.44480196186372312</v>
      </c>
      <c r="L7422" s="93">
        <f t="shared" ca="1" si="931"/>
        <v>1.2108691900227737</v>
      </c>
      <c r="M7422" s="93">
        <f t="shared" ca="1" si="932"/>
        <v>0.44480196186372312</v>
      </c>
      <c r="N7422" s="101">
        <f t="shared" ca="1" si="928"/>
        <v>1.2894617245396947</v>
      </c>
      <c r="O7422" s="46">
        <f t="shared" ca="1" si="933"/>
        <v>0.47995363715672812</v>
      </c>
      <c r="P7422" s="46">
        <f t="shared" ca="1" si="934"/>
        <v>0.40011847441846504</v>
      </c>
      <c r="Q7422" s="47">
        <f t="shared" ca="1" si="929"/>
        <v>0.63962396263325427</v>
      </c>
      <c r="R7422" s="47">
        <f t="shared" ca="1" si="930"/>
        <v>0.35791904665090768</v>
      </c>
      <c r="S7422" s="97">
        <f t="shared" ca="1" si="935"/>
        <v>0.4189363419038179</v>
      </c>
      <c r="V7422">
        <v>7405</v>
      </c>
      <c r="W7422" s="46">
        <v>0.56329970456558398</v>
      </c>
    </row>
    <row r="7423" spans="10:23">
      <c r="J7423">
        <v>7406</v>
      </c>
      <c r="K7423" s="93">
        <f t="shared" ca="1" si="931"/>
        <v>0.22427504132712658</v>
      </c>
      <c r="L7423" s="93">
        <f t="shared" ca="1" si="931"/>
        <v>-0.39634600951235338</v>
      </c>
      <c r="M7423" s="93">
        <f t="shared" ca="1" si="932"/>
        <v>0.22427504132712658</v>
      </c>
      <c r="N7423" s="101">
        <f t="shared" ca="1" si="928"/>
        <v>-0.30444449387869721</v>
      </c>
      <c r="O7423" s="46">
        <f t="shared" ca="1" si="933"/>
        <v>0.40079120488939379</v>
      </c>
      <c r="P7423" s="46">
        <f t="shared" ca="1" si="934"/>
        <v>0.36053725828479788</v>
      </c>
      <c r="Q7423" s="47">
        <f t="shared" ca="1" si="929"/>
        <v>0.48129909809858568</v>
      </c>
      <c r="R7423" s="47">
        <f t="shared" ca="1" si="930"/>
        <v>0.10019638186026059</v>
      </c>
      <c r="S7423" s="97">
        <f t="shared" ca="1" si="935"/>
        <v>0.25049379337482719</v>
      </c>
      <c r="V7423">
        <v>7406</v>
      </c>
      <c r="W7423" s="46">
        <v>0.44279192274776902</v>
      </c>
    </row>
    <row r="7424" spans="10:23">
      <c r="J7424">
        <v>7407</v>
      </c>
      <c r="K7424" s="93">
        <f t="shared" ca="1" si="931"/>
        <v>0.1685036814237173</v>
      </c>
      <c r="L7424" s="93">
        <f t="shared" ca="1" si="931"/>
        <v>-0.29684673124173494</v>
      </c>
      <c r="M7424" s="93">
        <f t="shared" ca="1" si="932"/>
        <v>0.1685036814237173</v>
      </c>
      <c r="N7424" s="101">
        <f t="shared" ca="1" si="928"/>
        <v>-0.22784744451683736</v>
      </c>
      <c r="O7424" s="46">
        <f t="shared" ca="1" si="933"/>
        <v>0.3807709892618959</v>
      </c>
      <c r="P7424" s="46">
        <f t="shared" ca="1" si="934"/>
        <v>0.35052715047104893</v>
      </c>
      <c r="Q7424" s="47">
        <f t="shared" ca="1" si="929"/>
        <v>0.44125866684358983</v>
      </c>
      <c r="R7424" s="47">
        <f t="shared" ca="1" si="930"/>
        <v>0.11258154947459345</v>
      </c>
      <c r="S7424" s="97">
        <f t="shared" ca="1" si="935"/>
        <v>0.24667626936824466</v>
      </c>
      <c r="V7424">
        <v>7407</v>
      </c>
      <c r="W7424" s="46">
        <v>6.4267245156623701E-2</v>
      </c>
    </row>
    <row r="7425" spans="10:23">
      <c r="J7425">
        <v>7408</v>
      </c>
      <c r="K7425" s="93">
        <f t="shared" ca="1" si="931"/>
        <v>1.3896015254400012</v>
      </c>
      <c r="L7425" s="93">
        <f t="shared" ca="1" si="931"/>
        <v>-1.1698328832790468</v>
      </c>
      <c r="M7425" s="93">
        <f t="shared" ca="1" si="932"/>
        <v>1.3896015254400012</v>
      </c>
      <c r="N7425" s="101">
        <f t="shared" ca="1" si="928"/>
        <v>-0.66717443073684524</v>
      </c>
      <c r="O7425" s="46">
        <f t="shared" ca="1" si="933"/>
        <v>0.81910783781316099</v>
      </c>
      <c r="P7425" s="46">
        <f t="shared" ca="1" si="934"/>
        <v>0.56969557474668142</v>
      </c>
      <c r="Q7425" s="47">
        <f t="shared" ca="1" si="929"/>
        <v>1.31793236394612</v>
      </c>
      <c r="R7425" s="47">
        <f t="shared" ca="1" si="930"/>
        <v>4.1545675284068453E-2</v>
      </c>
      <c r="S7425" s="97">
        <f t="shared" ca="1" si="935"/>
        <v>0.43032675654861474</v>
      </c>
      <c r="V7425">
        <v>7408</v>
      </c>
      <c r="W7425" s="46">
        <v>-0.20846986419493399</v>
      </c>
    </row>
    <row r="7426" spans="10:23">
      <c r="J7426">
        <v>7409</v>
      </c>
      <c r="K7426" s="93">
        <f t="shared" ca="1" si="931"/>
        <v>-0.97663850305213806</v>
      </c>
      <c r="L7426" s="93">
        <f t="shared" ca="1" si="931"/>
        <v>-0.36822968038455717</v>
      </c>
      <c r="M7426" s="93">
        <f t="shared" ca="1" si="932"/>
        <v>-0.97663850305213806</v>
      </c>
      <c r="N7426" s="101">
        <f t="shared" ca="1" si="928"/>
        <v>-0.65970532287038763</v>
      </c>
      <c r="O7426" s="46">
        <f t="shared" ca="1" si="933"/>
        <v>-3.0300096274771426E-2</v>
      </c>
      <c r="P7426" s="46">
        <f t="shared" ca="1" si="934"/>
        <v>0.14499160770271527</v>
      </c>
      <c r="Q7426" s="47">
        <f t="shared" ca="1" si="929"/>
        <v>-0.38088350422974482</v>
      </c>
      <c r="R7426" s="47">
        <f t="shared" ca="1" si="930"/>
        <v>4.2753373930769487E-2</v>
      </c>
      <c r="S7426" s="97">
        <f t="shared" ca="1" si="935"/>
        <v>6.2266388279990301E-3</v>
      </c>
      <c r="V7426">
        <v>7409</v>
      </c>
      <c r="W7426" s="46">
        <v>0.42946022887907198</v>
      </c>
    </row>
    <row r="7427" spans="10:23">
      <c r="J7427">
        <v>7410</v>
      </c>
      <c r="K7427" s="93">
        <f t="shared" ca="1" si="931"/>
        <v>0.51440931276699464</v>
      </c>
      <c r="L7427" s="93">
        <f t="shared" ca="1" si="931"/>
        <v>-0.66673532349173026</v>
      </c>
      <c r="M7427" s="93">
        <f t="shared" ca="1" si="932"/>
        <v>0.51440931276699464</v>
      </c>
      <c r="N7427" s="101">
        <f t="shared" ca="1" si="928"/>
        <v>-0.46852684964674723</v>
      </c>
      <c r="O7427" s="46">
        <f t="shared" ca="1" si="933"/>
        <v>0.50494055117058601</v>
      </c>
      <c r="P7427" s="46">
        <f t="shared" ca="1" si="934"/>
        <v>0.41261193142539399</v>
      </c>
      <c r="Q7427" s="47">
        <f t="shared" ca="1" si="929"/>
        <v>0.68959779066096993</v>
      </c>
      <c r="R7427" s="47">
        <f t="shared" ca="1" si="930"/>
        <v>7.3665497241697298E-2</v>
      </c>
      <c r="S7427" s="97">
        <f t="shared" ca="1" si="935"/>
        <v>0.28930302420614162</v>
      </c>
      <c r="V7427">
        <v>7410</v>
      </c>
      <c r="W7427" s="46">
        <v>1.08943871721851</v>
      </c>
    </row>
    <row r="7428" spans="10:23">
      <c r="J7428">
        <v>7411</v>
      </c>
      <c r="K7428" s="93">
        <f t="shared" ca="1" si="931"/>
        <v>0.61938272383471371</v>
      </c>
      <c r="L7428" s="93">
        <f t="shared" ca="1" si="931"/>
        <v>0.23719184371543647</v>
      </c>
      <c r="M7428" s="93">
        <f t="shared" ca="1" si="932"/>
        <v>0.61938272383471371</v>
      </c>
      <c r="N7428" s="101">
        <f t="shared" ca="1" si="928"/>
        <v>0.42185520057693104</v>
      </c>
      <c r="O7428" s="46">
        <f t="shared" ca="1" si="933"/>
        <v>0.54262280113489503</v>
      </c>
      <c r="P7428" s="46">
        <f t="shared" ca="1" si="934"/>
        <v>0.4314530564075485</v>
      </c>
      <c r="Q7428" s="47">
        <f t="shared" ca="1" si="929"/>
        <v>0.76496229058958809</v>
      </c>
      <c r="R7428" s="47">
        <f t="shared" ca="1" si="930"/>
        <v>0.21763358771888189</v>
      </c>
      <c r="S7428" s="97">
        <f t="shared" ca="1" si="935"/>
        <v>0.38012819442688844</v>
      </c>
      <c r="V7428">
        <v>7411</v>
      </c>
      <c r="W7428" s="46">
        <v>1.1360662398035899</v>
      </c>
    </row>
    <row r="7429" spans="10:23">
      <c r="J7429">
        <v>7412</v>
      </c>
      <c r="K7429" s="93">
        <f t="shared" ca="1" si="931"/>
        <v>0.65359090576362933</v>
      </c>
      <c r="L7429" s="93">
        <f t="shared" ca="1" si="931"/>
        <v>2.8565987156853358E-2</v>
      </c>
      <c r="M7429" s="93">
        <f t="shared" ca="1" si="932"/>
        <v>0.65359090576362933</v>
      </c>
      <c r="N7429" s="101">
        <f t="shared" ca="1" si="928"/>
        <v>0.23493950262033958</v>
      </c>
      <c r="O7429" s="46">
        <f t="shared" ca="1" si="933"/>
        <v>0.55490249414628423</v>
      </c>
      <c r="P7429" s="46">
        <f t="shared" ca="1" si="934"/>
        <v>0.4375929029132431</v>
      </c>
      <c r="Q7429" s="47">
        <f t="shared" ca="1" si="929"/>
        <v>0.7895216766123665</v>
      </c>
      <c r="R7429" s="47">
        <f t="shared" ca="1" si="930"/>
        <v>0.18741072315387808</v>
      </c>
      <c r="S7429" s="97">
        <f t="shared" ca="1" si="935"/>
        <v>0.37115660865008115</v>
      </c>
      <c r="V7429">
        <v>7412</v>
      </c>
      <c r="W7429" s="46">
        <v>-6.8965378223572293E-2</v>
      </c>
    </row>
    <row r="7430" spans="10:23">
      <c r="J7430">
        <v>7413</v>
      </c>
      <c r="K7430" s="93">
        <f t="shared" ca="1" si="931"/>
        <v>-5.4696321399082676E-2</v>
      </c>
      <c r="L7430" s="93">
        <f t="shared" ca="1" si="931"/>
        <v>-0.2868214831930862</v>
      </c>
      <c r="M7430" s="93">
        <f t="shared" ca="1" si="932"/>
        <v>-5.4696321399082676E-2</v>
      </c>
      <c r="N7430" s="101">
        <f t="shared" ca="1" si="928"/>
        <v>-0.28932528346633507</v>
      </c>
      <c r="O7430" s="46">
        <f t="shared" ca="1" si="933"/>
        <v>0.30064900205717943</v>
      </c>
      <c r="P7430" s="46">
        <f t="shared" ca="1" si="934"/>
        <v>0.31046615686869067</v>
      </c>
      <c r="Q7430" s="47">
        <f t="shared" ca="1" si="929"/>
        <v>0.28101469243415683</v>
      </c>
      <c r="R7430" s="47">
        <f t="shared" ca="1" si="930"/>
        <v>0.1026410446340033</v>
      </c>
      <c r="S7430" s="97">
        <f t="shared" ca="1" si="935"/>
        <v>0.20164502334559137</v>
      </c>
      <c r="V7430">
        <v>7413</v>
      </c>
      <c r="W7430" s="46">
        <v>-0.21545056531877199</v>
      </c>
    </row>
    <row r="7431" spans="10:23">
      <c r="J7431">
        <v>7414</v>
      </c>
      <c r="K7431" s="93">
        <f t="shared" ca="1" si="931"/>
        <v>1.4403325563653111</v>
      </c>
      <c r="L7431" s="93">
        <f t="shared" ca="1" si="931"/>
        <v>0.2253405039318766</v>
      </c>
      <c r="M7431" s="93">
        <f t="shared" ca="1" si="932"/>
        <v>1.4403325563653111</v>
      </c>
      <c r="N7431" s="101">
        <f t="shared" ca="1" si="928"/>
        <v>0.67169960819231622</v>
      </c>
      <c r="O7431" s="46">
        <f t="shared" ca="1" si="933"/>
        <v>0.83731872920775807</v>
      </c>
      <c r="P7431" s="46">
        <f t="shared" ca="1" si="934"/>
        <v>0.57880102044397996</v>
      </c>
      <c r="Q7431" s="47">
        <f t="shared" ca="1" si="929"/>
        <v>1.3543541467353142</v>
      </c>
      <c r="R7431" s="47">
        <f t="shared" ca="1" si="930"/>
        <v>0.25803155202168226</v>
      </c>
      <c r="S7431" s="97">
        <f t="shared" ca="1" si="935"/>
        <v>0.54767514061472022</v>
      </c>
      <c r="V7431">
        <v>7414</v>
      </c>
      <c r="W7431" s="46">
        <v>1.11869096203948</v>
      </c>
    </row>
    <row r="7432" spans="10:23">
      <c r="J7432">
        <v>7415</v>
      </c>
      <c r="K7432" s="93">
        <f t="shared" ca="1" si="931"/>
        <v>0.35389925440513259</v>
      </c>
      <c r="L7432" s="93">
        <f t="shared" ca="1" si="931"/>
        <v>-0.16213853237944609</v>
      </c>
      <c r="M7432" s="93">
        <f t="shared" ca="1" si="932"/>
        <v>0.35389925440513259</v>
      </c>
      <c r="N7432" s="101">
        <f t="shared" ca="1" si="928"/>
        <v>-4.1172914563171986E-2</v>
      </c>
      <c r="O7432" s="46">
        <f t="shared" ca="1" si="933"/>
        <v>0.4473223402402422</v>
      </c>
      <c r="P7432" s="46">
        <f t="shared" ca="1" si="934"/>
        <v>0.38380282596022208</v>
      </c>
      <c r="Q7432" s="47">
        <f t="shared" ca="1" si="929"/>
        <v>0.57436136880028243</v>
      </c>
      <c r="R7432" s="47">
        <f t="shared" ca="1" si="930"/>
        <v>0.14276541898477027</v>
      </c>
      <c r="S7432" s="97">
        <f t="shared" ca="1" si="935"/>
        <v>0.29504387961250622</v>
      </c>
      <c r="V7432">
        <v>7415</v>
      </c>
      <c r="W7432" s="46">
        <v>0.208515445799826</v>
      </c>
    </row>
    <row r="7433" spans="10:23">
      <c r="J7433">
        <v>7416</v>
      </c>
      <c r="K7433" s="93">
        <f t="shared" ca="1" si="931"/>
        <v>1.0903819430726345</v>
      </c>
      <c r="L7433" s="93">
        <f t="shared" ca="1" si="931"/>
        <v>0.52908246144299531</v>
      </c>
      <c r="M7433" s="93">
        <f t="shared" ca="1" si="932"/>
        <v>1.0903819430726345</v>
      </c>
      <c r="N7433" s="101">
        <f t="shared" ca="1" si="928"/>
        <v>0.84838010596795432</v>
      </c>
      <c r="O7433" s="46">
        <f t="shared" ca="1" si="933"/>
        <v>0.71169714226369929</v>
      </c>
      <c r="P7433" s="46">
        <f t="shared" ca="1" si="934"/>
        <v>0.51599022697195063</v>
      </c>
      <c r="Q7433" s="47">
        <f t="shared" ca="1" si="929"/>
        <v>1.1031109728471966</v>
      </c>
      <c r="R7433" s="47">
        <f t="shared" ca="1" si="930"/>
        <v>0.28659946158693805</v>
      </c>
      <c r="S7433" s="97">
        <f t="shared" ca="1" si="935"/>
        <v>0.49914830192531867</v>
      </c>
      <c r="V7433">
        <v>7416</v>
      </c>
      <c r="W7433" s="46">
        <v>0.27852738991735299</v>
      </c>
    </row>
    <row r="7434" spans="10:23">
      <c r="J7434">
        <v>7417</v>
      </c>
      <c r="K7434" s="93">
        <f t="shared" ca="1" si="931"/>
        <v>-0.55290357868262585</v>
      </c>
      <c r="L7434" s="93">
        <f t="shared" ca="1" si="931"/>
        <v>-1.6443427892774642</v>
      </c>
      <c r="M7434" s="93">
        <f t="shared" ca="1" si="932"/>
        <v>-0.55290357868262585</v>
      </c>
      <c r="N7434" s="101">
        <f t="shared" ca="1" si="928"/>
        <v>-1.7348094957730424</v>
      </c>
      <c r="O7434" s="46">
        <f t="shared" ca="1" si="933"/>
        <v>0.12180780587198214</v>
      </c>
      <c r="P7434" s="46">
        <f t="shared" ca="1" si="934"/>
        <v>0.22104555877609205</v>
      </c>
      <c r="Q7434" s="47">
        <f t="shared" ca="1" si="929"/>
        <v>-7.6667699936237677E-2</v>
      </c>
      <c r="R7434" s="47">
        <f t="shared" ca="1" si="930"/>
        <v>-0.13108289646345589</v>
      </c>
      <c r="S7434" s="97">
        <f t="shared" ca="1" si="935"/>
        <v>-4.6375452957368724E-3</v>
      </c>
      <c r="V7434">
        <v>7417</v>
      </c>
      <c r="W7434" s="46">
        <v>0.14311467074292</v>
      </c>
    </row>
    <row r="7435" spans="10:23">
      <c r="J7435">
        <v>7418</v>
      </c>
      <c r="K7435" s="93">
        <f t="shared" ca="1" si="931"/>
        <v>1.0621775758817513</v>
      </c>
      <c r="L7435" s="93">
        <f t="shared" ca="1" si="931"/>
        <v>1.5567146271178158</v>
      </c>
      <c r="M7435" s="93">
        <f t="shared" ca="1" si="932"/>
        <v>1.0621775758817513</v>
      </c>
      <c r="N7435" s="101">
        <f t="shared" ca="1" si="928"/>
        <v>1.8136912643869949</v>
      </c>
      <c r="O7435" s="46">
        <f t="shared" ca="1" si="933"/>
        <v>0.70157263545991067</v>
      </c>
      <c r="P7435" s="46">
        <f t="shared" ca="1" si="934"/>
        <v>0.51092797357005626</v>
      </c>
      <c r="Q7435" s="47">
        <f t="shared" ca="1" si="929"/>
        <v>1.0828619592396194</v>
      </c>
      <c r="R7435" s="47">
        <f t="shared" ca="1" si="930"/>
        <v>0.44268302611858579</v>
      </c>
      <c r="S7435" s="97">
        <f t="shared" ca="1" si="935"/>
        <v>0.57212783078924823</v>
      </c>
      <c r="V7435">
        <v>7418</v>
      </c>
      <c r="W7435" s="46">
        <v>-0.41002319621123701</v>
      </c>
    </row>
    <row r="7436" spans="10:23">
      <c r="J7436">
        <v>7419</v>
      </c>
      <c r="K7436" s="93">
        <f t="shared" ca="1" si="931"/>
        <v>-0.7294647518706584</v>
      </c>
      <c r="L7436" s="93">
        <f t="shared" ca="1" si="931"/>
        <v>-1.713158048542704</v>
      </c>
      <c r="M7436" s="93">
        <f t="shared" ca="1" si="932"/>
        <v>-0.7294647518706584</v>
      </c>
      <c r="N7436" s="101">
        <f t="shared" ca="1" si="928"/>
        <v>-1.8562025001529578</v>
      </c>
      <c r="O7436" s="46">
        <f t="shared" ca="1" si="933"/>
        <v>5.8427734724526892E-2</v>
      </c>
      <c r="P7436" s="46">
        <f t="shared" ca="1" si="934"/>
        <v>0.18935552320236443</v>
      </c>
      <c r="Q7436" s="47">
        <f t="shared" ca="1" si="929"/>
        <v>-0.20342784223114818</v>
      </c>
      <c r="R7436" s="47">
        <f t="shared" ca="1" si="930"/>
        <v>-0.15071123357276139</v>
      </c>
      <c r="S7436" s="97">
        <f t="shared" ca="1" si="935"/>
        <v>-4.6141749424117251E-2</v>
      </c>
      <c r="V7436">
        <v>7419</v>
      </c>
      <c r="W7436" s="46">
        <v>0.21123994324525899</v>
      </c>
    </row>
    <row r="7437" spans="10:23">
      <c r="J7437">
        <v>7420</v>
      </c>
      <c r="K7437" s="93">
        <f t="shared" ca="1" si="931"/>
        <v>0.51023658222949952</v>
      </c>
      <c r="L7437" s="93">
        <f t="shared" ca="1" si="931"/>
        <v>6.5996882458228295E-2</v>
      </c>
      <c r="M7437" s="93">
        <f t="shared" ca="1" si="932"/>
        <v>0.51023658222949952</v>
      </c>
      <c r="N7437" s="101">
        <f t="shared" ca="1" si="928"/>
        <v>0.22483721433386433</v>
      </c>
      <c r="O7437" s="46">
        <f t="shared" ca="1" si="933"/>
        <v>0.50344266829197626</v>
      </c>
      <c r="P7437" s="46">
        <f t="shared" ca="1" si="934"/>
        <v>0.41186298998608911</v>
      </c>
      <c r="Q7437" s="47">
        <f t="shared" ca="1" si="929"/>
        <v>0.68660202490375055</v>
      </c>
      <c r="R7437" s="47">
        <f t="shared" ca="1" si="930"/>
        <v>0.18577725900925779</v>
      </c>
      <c r="S7437" s="97">
        <f t="shared" ca="1" si="935"/>
        <v>0.34460996365061702</v>
      </c>
      <c r="V7437">
        <v>7420</v>
      </c>
      <c r="W7437" s="46">
        <v>-4.0265302967017302E-2</v>
      </c>
    </row>
    <row r="7438" spans="10:23">
      <c r="J7438">
        <v>7421</v>
      </c>
      <c r="K7438" s="93">
        <f t="shared" ca="1" si="931"/>
        <v>0.19935161057776291</v>
      </c>
      <c r="L7438" s="93">
        <f t="shared" ca="1" si="931"/>
        <v>-0.40666879165643638</v>
      </c>
      <c r="M7438" s="93">
        <f t="shared" ca="1" si="932"/>
        <v>0.19935161057776291</v>
      </c>
      <c r="N7438" s="101">
        <f t="shared" ca="1" si="928"/>
        <v>-0.32215756018585356</v>
      </c>
      <c r="O7438" s="46">
        <f t="shared" ca="1" si="933"/>
        <v>0.391844454108286</v>
      </c>
      <c r="P7438" s="46">
        <f t="shared" ca="1" si="934"/>
        <v>0.35606388289424395</v>
      </c>
      <c r="Q7438" s="47">
        <f t="shared" ca="1" si="929"/>
        <v>0.46340559653637003</v>
      </c>
      <c r="R7438" s="47">
        <f t="shared" ca="1" si="930"/>
        <v>9.7332312068987903E-2</v>
      </c>
      <c r="S7438" s="97">
        <f t="shared" ca="1" si="935"/>
        <v>0.24458838308863695</v>
      </c>
      <c r="V7438">
        <v>7421</v>
      </c>
      <c r="W7438" s="46">
        <v>0.48556873178257998</v>
      </c>
    </row>
    <row r="7439" spans="10:23">
      <c r="J7439">
        <v>7422</v>
      </c>
      <c r="K7439" s="93">
        <f t="shared" ca="1" si="931"/>
        <v>0.89379357776782509</v>
      </c>
      <c r="L7439" s="93">
        <f t="shared" ca="1" si="931"/>
        <v>-0.42658205409506544</v>
      </c>
      <c r="M7439" s="93">
        <f t="shared" ca="1" si="932"/>
        <v>0.89379357776782509</v>
      </c>
      <c r="N7439" s="101">
        <f t="shared" ca="1" si="928"/>
        <v>-0.1201888651118817</v>
      </c>
      <c r="O7439" s="46">
        <f t="shared" ca="1" si="933"/>
        <v>0.64112792053276157</v>
      </c>
      <c r="P7439" s="46">
        <f t="shared" ca="1" si="934"/>
        <v>0.48070561610648177</v>
      </c>
      <c r="Q7439" s="47">
        <f t="shared" ca="1" si="929"/>
        <v>0.9619725293853213</v>
      </c>
      <c r="R7439" s="47">
        <f t="shared" ca="1" si="930"/>
        <v>0.12998913321521818</v>
      </c>
      <c r="S7439" s="97">
        <f t="shared" ca="1" si="935"/>
        <v>0.38555852687398989</v>
      </c>
      <c r="V7439">
        <v>7422</v>
      </c>
      <c r="W7439" s="46">
        <v>0.458502663329313</v>
      </c>
    </row>
    <row r="7440" spans="10:23">
      <c r="J7440">
        <v>7423</v>
      </c>
      <c r="K7440" s="93">
        <f t="shared" ca="1" si="931"/>
        <v>-0.83867242849546153</v>
      </c>
      <c r="L7440" s="93">
        <f t="shared" ca="1" si="931"/>
        <v>-0.4352383711734793</v>
      </c>
      <c r="M7440" s="93">
        <f t="shared" ca="1" si="932"/>
        <v>-0.83867242849546153</v>
      </c>
      <c r="N7440" s="101">
        <f t="shared" ca="1" si="928"/>
        <v>-0.67935882928191638</v>
      </c>
      <c r="O7440" s="46">
        <f t="shared" ca="1" si="933"/>
        <v>1.9225512688105462E-2</v>
      </c>
      <c r="P7440" s="46">
        <f t="shared" ca="1" si="934"/>
        <v>0.16975441218415371</v>
      </c>
      <c r="Q7440" s="47">
        <f t="shared" ca="1" si="929"/>
        <v>-0.28183228630399104</v>
      </c>
      <c r="R7440" s="47">
        <f t="shared" ca="1" si="930"/>
        <v>3.9575549547923847E-2</v>
      </c>
      <c r="S7440" s="97">
        <f t="shared" ca="1" si="935"/>
        <v>2.9400531118014654E-2</v>
      </c>
      <c r="V7440">
        <v>7423</v>
      </c>
      <c r="W7440" s="46">
        <v>0.66214208823835496</v>
      </c>
    </row>
    <row r="7441" spans="10:23">
      <c r="J7441">
        <v>7424</v>
      </c>
      <c r="K7441" s="93">
        <f t="shared" ca="1" si="931"/>
        <v>-1.9466057772479406</v>
      </c>
      <c r="L7441" s="93">
        <f t="shared" ca="1" si="931"/>
        <v>-0.51064364346861324</v>
      </c>
      <c r="M7441" s="93">
        <f t="shared" ca="1" si="932"/>
        <v>-1.9466057772479406</v>
      </c>
      <c r="N7441" s="101">
        <f t="shared" ca="1" si="928"/>
        <v>-1.1031969601046816</v>
      </c>
      <c r="O7441" s="46">
        <f t="shared" ca="1" si="933"/>
        <v>-0.37848873672836891</v>
      </c>
      <c r="P7441" s="46">
        <f t="shared" ca="1" si="934"/>
        <v>-2.9102712524083474E-2</v>
      </c>
      <c r="Q7441" s="47">
        <f t="shared" ca="1" si="929"/>
        <v>-1.0772607851369398</v>
      </c>
      <c r="R7441" s="47">
        <f t="shared" ca="1" si="930"/>
        <v>-2.895589305095117E-2</v>
      </c>
      <c r="S7441" s="97">
        <f t="shared" ca="1" si="935"/>
        <v>-0.20372231488966003</v>
      </c>
      <c r="V7441">
        <v>7424</v>
      </c>
      <c r="W7441" s="46">
        <v>0.79284337390880399</v>
      </c>
    </row>
    <row r="7442" spans="10:23">
      <c r="J7442">
        <v>7425</v>
      </c>
      <c r="K7442" s="93">
        <f t="shared" ca="1" si="931"/>
        <v>0.57069190619804866</v>
      </c>
      <c r="L7442" s="93">
        <f t="shared" ca="1" si="931"/>
        <v>0.19224220347505064</v>
      </c>
      <c r="M7442" s="93">
        <f t="shared" ca="1" si="932"/>
        <v>0.57069190619804866</v>
      </c>
      <c r="N7442" s="101">
        <f t="shared" ref="N7442:N7505" ca="1" si="936">$N$2*K7442+SQRT(1-$N$2^2)*L7442</f>
        <v>0.36375443003039454</v>
      </c>
      <c r="O7442" s="46">
        <f t="shared" ca="1" si="933"/>
        <v>0.52514428402766511</v>
      </c>
      <c r="P7442" s="46">
        <f t="shared" ca="1" si="934"/>
        <v>0.42271379785393354</v>
      </c>
      <c r="Q7442" s="47">
        <f t="shared" ref="Q7442:Q7505" ca="1" si="937">$K$2+K7442*$S$3</f>
        <v>0.73000525637512825</v>
      </c>
      <c r="R7442" s="47">
        <f t="shared" ref="R7442:R7505" ca="1" si="938">$L$2+$L$3*N7442</f>
        <v>0.20823912947622464</v>
      </c>
      <c r="S7442" s="97">
        <f t="shared" ca="1" si="935"/>
        <v>0.36669170675194485</v>
      </c>
      <c r="V7442">
        <v>7425</v>
      </c>
      <c r="W7442" s="46">
        <v>0.24755895557417801</v>
      </c>
    </row>
    <row r="7443" spans="10:23">
      <c r="J7443">
        <v>7426</v>
      </c>
      <c r="K7443" s="93">
        <f t="shared" ref="K7443:L7506" ca="1" si="939">_xlfn.NORM.S.INV(RAND())</f>
        <v>0.56094964735250474</v>
      </c>
      <c r="L7443" s="93">
        <f t="shared" ca="1" si="939"/>
        <v>-0.19961201307611018</v>
      </c>
      <c r="M7443" s="93">
        <f t="shared" ref="M7443:M7506" ca="1" si="940">K7443</f>
        <v>0.56094964735250474</v>
      </c>
      <c r="N7443" s="101">
        <f t="shared" ca="1" si="936"/>
        <v>-1.0854221767181094E-2</v>
      </c>
      <c r="O7443" s="46">
        <f t="shared" ref="O7443:O7506" ca="1" si="941">$K$2+K7443*$K$3</f>
        <v>0.52164711051200263</v>
      </c>
      <c r="P7443" s="46">
        <f t="shared" ref="P7443:P7506" ca="1" si="942">$K$2+K7443*$R$3</f>
        <v>0.4209652110961023</v>
      </c>
      <c r="Q7443" s="47">
        <f t="shared" ca="1" si="937"/>
        <v>0.72301090934380319</v>
      </c>
      <c r="R7443" s="47">
        <f t="shared" ca="1" si="938"/>
        <v>0.14766772390714222</v>
      </c>
      <c r="S7443" s="97">
        <f t="shared" ref="S7443:S7506" ca="1" si="943">AVERAGE(R7443,O7443)</f>
        <v>0.33465741720957243</v>
      </c>
      <c r="V7443">
        <v>7426</v>
      </c>
      <c r="W7443" s="46">
        <v>-0.124802354664725</v>
      </c>
    </row>
    <row r="7444" spans="10:23">
      <c r="J7444">
        <v>7427</v>
      </c>
      <c r="K7444" s="93">
        <f t="shared" ca="1" si="939"/>
        <v>-1.0244936049702735</v>
      </c>
      <c r="L7444" s="93">
        <f t="shared" ca="1" si="939"/>
        <v>-0.39341525239829706</v>
      </c>
      <c r="M7444" s="93">
        <f t="shared" ca="1" si="940"/>
        <v>-1.0244936049702735</v>
      </c>
      <c r="N7444" s="101">
        <f t="shared" ca="1" si="936"/>
        <v>-0.69880233625452881</v>
      </c>
      <c r="O7444" s="46">
        <f t="shared" ca="1" si="941"/>
        <v>-4.747861695162503E-2</v>
      </c>
      <c r="P7444" s="46">
        <f t="shared" ca="1" si="942"/>
        <v>0.13640234736428847</v>
      </c>
      <c r="Q7444" s="47">
        <f t="shared" ca="1" si="937"/>
        <v>-0.41524054558345203</v>
      </c>
      <c r="R7444" s="47">
        <f t="shared" ca="1" si="938"/>
        <v>3.6431680497190366E-2</v>
      </c>
      <c r="S7444" s="97">
        <f t="shared" ca="1" si="943"/>
        <v>-5.5234682272173319E-3</v>
      </c>
      <c r="V7444">
        <v>7427</v>
      </c>
      <c r="W7444" s="46">
        <v>0.17069317177054799</v>
      </c>
    </row>
    <row r="7445" spans="10:23">
      <c r="J7445">
        <v>7428</v>
      </c>
      <c r="K7445" s="93">
        <f t="shared" ca="1" si="939"/>
        <v>-1.4098456564407424</v>
      </c>
      <c r="L7445" s="93">
        <f t="shared" ca="1" si="939"/>
        <v>-0.36741658389049264</v>
      </c>
      <c r="M7445" s="93">
        <f t="shared" ca="1" si="940"/>
        <v>-1.4098456564407424</v>
      </c>
      <c r="N7445" s="101">
        <f t="shared" ca="1" si="936"/>
        <v>-0.79670403293639191</v>
      </c>
      <c r="O7445" s="46">
        <f t="shared" ca="1" si="941"/>
        <v>-0.18580823947291225</v>
      </c>
      <c r="P7445" s="46">
        <f t="shared" ca="1" si="942"/>
        <v>6.7237536103644857E-2</v>
      </c>
      <c r="Q7445" s="47">
        <f t="shared" ca="1" si="937"/>
        <v>-0.69189979062602647</v>
      </c>
      <c r="R7445" s="47">
        <f t="shared" ca="1" si="938"/>
        <v>2.0601711415689311E-2</v>
      </c>
      <c r="S7445" s="97">
        <f t="shared" ca="1" si="943"/>
        <v>-8.260326402861147E-2</v>
      </c>
      <c r="V7445">
        <v>7428</v>
      </c>
      <c r="W7445" s="46">
        <v>0.90027888738504902</v>
      </c>
    </row>
    <row r="7446" spans="10:23">
      <c r="J7446">
        <v>7429</v>
      </c>
      <c r="K7446" s="93">
        <f t="shared" ca="1" si="939"/>
        <v>-0.49274814298091663</v>
      </c>
      <c r="L7446" s="93">
        <f t="shared" ca="1" si="939"/>
        <v>1.2537635397486715</v>
      </c>
      <c r="M7446" s="93">
        <f t="shared" ca="1" si="940"/>
        <v>-0.49274814298091663</v>
      </c>
      <c r="N7446" s="101">
        <f t="shared" ca="1" si="936"/>
        <v>1.0319671703991107</v>
      </c>
      <c r="O7446" s="46">
        <f t="shared" ca="1" si="941"/>
        <v>0.14340177087480943</v>
      </c>
      <c r="P7446" s="46">
        <f t="shared" ca="1" si="942"/>
        <v>0.2318425412775057</v>
      </c>
      <c r="Q7446" s="47">
        <f t="shared" ca="1" si="937"/>
        <v>-3.3479769930583103E-2</v>
      </c>
      <c r="R7446" s="47">
        <f t="shared" ca="1" si="938"/>
        <v>0.31628411110994403</v>
      </c>
      <c r="S7446" s="97">
        <f t="shared" ca="1" si="943"/>
        <v>0.22984294099237673</v>
      </c>
      <c r="V7446">
        <v>7429</v>
      </c>
      <c r="W7446" s="46">
        <v>-0.24711792535545299</v>
      </c>
    </row>
    <row r="7447" spans="10:23">
      <c r="J7447">
        <v>7430</v>
      </c>
      <c r="K7447" s="93">
        <f t="shared" ca="1" si="939"/>
        <v>1.287233170313165</v>
      </c>
      <c r="L7447" s="93">
        <f t="shared" ca="1" si="939"/>
        <v>-0.185544623487432</v>
      </c>
      <c r="M7447" s="93">
        <f t="shared" ca="1" si="940"/>
        <v>1.287233170313165</v>
      </c>
      <c r="N7447" s="101">
        <f t="shared" ca="1" si="936"/>
        <v>0.23345728727378257</v>
      </c>
      <c r="O7447" s="46">
        <f t="shared" ca="1" si="941"/>
        <v>0.78236072340495988</v>
      </c>
      <c r="P7447" s="46">
        <f t="shared" ca="1" si="942"/>
        <v>0.55132201754258092</v>
      </c>
      <c r="Q7447" s="47">
        <f t="shared" ca="1" si="937"/>
        <v>1.2444381351297178</v>
      </c>
      <c r="R7447" s="47">
        <f t="shared" ca="1" si="938"/>
        <v>0.18717106006423448</v>
      </c>
      <c r="S7447" s="97">
        <f t="shared" ca="1" si="943"/>
        <v>0.48476589173459717</v>
      </c>
      <c r="V7447">
        <v>7430</v>
      </c>
      <c r="W7447" s="46">
        <v>0.355772535682711</v>
      </c>
    </row>
    <row r="7448" spans="10:23">
      <c r="J7448">
        <v>7431</v>
      </c>
      <c r="K7448" s="93">
        <f t="shared" ca="1" si="939"/>
        <v>0.68771730748051929</v>
      </c>
      <c r="L7448" s="93">
        <f t="shared" ca="1" si="939"/>
        <v>-0.25374398725468383</v>
      </c>
      <c r="M7448" s="93">
        <f t="shared" ca="1" si="940"/>
        <v>0.68771730748051929</v>
      </c>
      <c r="N7448" s="101">
        <f t="shared" ca="1" si="936"/>
        <v>-2.186087665074149E-2</v>
      </c>
      <c r="O7448" s="46">
        <f t="shared" ca="1" si="941"/>
        <v>0.56715283055812749</v>
      </c>
      <c r="P7448" s="46">
        <f t="shared" ca="1" si="942"/>
        <v>0.44371807111916473</v>
      </c>
      <c r="Q7448" s="47">
        <f t="shared" ca="1" si="937"/>
        <v>0.81402234943605301</v>
      </c>
      <c r="R7448" s="47">
        <f t="shared" ca="1" si="938"/>
        <v>0.14588803047584553</v>
      </c>
      <c r="S7448" s="97">
        <f t="shared" ca="1" si="943"/>
        <v>0.35652043051698651</v>
      </c>
      <c r="V7448">
        <v>7431</v>
      </c>
      <c r="W7448" s="46">
        <v>0.53373030851527803</v>
      </c>
    </row>
    <row r="7449" spans="10:23">
      <c r="J7449">
        <v>7432</v>
      </c>
      <c r="K7449" s="93">
        <f t="shared" ca="1" si="939"/>
        <v>-2.2730449366970351</v>
      </c>
      <c r="L7449" s="93">
        <f t="shared" ca="1" si="939"/>
        <v>-1.1954015975116632</v>
      </c>
      <c r="M7449" s="93">
        <f t="shared" ca="1" si="940"/>
        <v>-2.2730449366970351</v>
      </c>
      <c r="N7449" s="101">
        <f t="shared" ca="1" si="936"/>
        <v>-1.8562194402240892</v>
      </c>
      <c r="O7449" s="46">
        <f t="shared" ca="1" si="941"/>
        <v>-0.49567042949592388</v>
      </c>
      <c r="P7449" s="46">
        <f t="shared" ca="1" si="942"/>
        <v>-8.7693558907860958E-2</v>
      </c>
      <c r="Q7449" s="47">
        <f t="shared" ca="1" si="937"/>
        <v>-1.3116241706720497</v>
      </c>
      <c r="R7449" s="47">
        <f t="shared" ca="1" si="938"/>
        <v>-0.15071397265503816</v>
      </c>
      <c r="S7449" s="97">
        <f t="shared" ca="1" si="943"/>
        <v>-0.32319220107548102</v>
      </c>
      <c r="V7449">
        <v>7432</v>
      </c>
      <c r="W7449" s="46">
        <v>1.3730510907086899</v>
      </c>
    </row>
    <row r="7450" spans="10:23">
      <c r="J7450">
        <v>7433</v>
      </c>
      <c r="K7450" s="93">
        <f t="shared" ca="1" si="939"/>
        <v>-0.20793362687842035</v>
      </c>
      <c r="L7450" s="93">
        <f t="shared" ca="1" si="939"/>
        <v>-0.14708161885433266</v>
      </c>
      <c r="M7450" s="93">
        <f t="shared" ca="1" si="940"/>
        <v>-0.20793362687842035</v>
      </c>
      <c r="N7450" s="101">
        <f t="shared" ca="1" si="936"/>
        <v>-0.20557316817783522</v>
      </c>
      <c r="O7450" s="46">
        <f t="shared" ca="1" si="941"/>
        <v>0.24564148739039843</v>
      </c>
      <c r="P7450" s="46">
        <f t="shared" ca="1" si="942"/>
        <v>0.28296239953530017</v>
      </c>
      <c r="Q7450" s="47">
        <f t="shared" ca="1" si="937"/>
        <v>0.17099966310059486</v>
      </c>
      <c r="R7450" s="47">
        <f t="shared" ca="1" si="938"/>
        <v>0.11618313267192057</v>
      </c>
      <c r="S7450" s="97">
        <f t="shared" ca="1" si="943"/>
        <v>0.18091231003115948</v>
      </c>
      <c r="V7450">
        <v>7433</v>
      </c>
      <c r="W7450" s="46">
        <v>3.6161914514809498E-3</v>
      </c>
    </row>
    <row r="7451" spans="10:23">
      <c r="J7451">
        <v>7434</v>
      </c>
      <c r="K7451" s="93">
        <f t="shared" ca="1" si="939"/>
        <v>-0.63433859450348551</v>
      </c>
      <c r="L7451" s="93">
        <f t="shared" ca="1" si="939"/>
        <v>-1.1688057868159318</v>
      </c>
      <c r="M7451" s="93">
        <f t="shared" ca="1" si="940"/>
        <v>-0.63433859450348551</v>
      </c>
      <c r="N7451" s="101">
        <f t="shared" ca="1" si="936"/>
        <v>-1.3098590202938558</v>
      </c>
      <c r="O7451" s="46">
        <f t="shared" ca="1" si="941"/>
        <v>9.2575121225491191E-2</v>
      </c>
      <c r="P7451" s="46">
        <f t="shared" ca="1" si="942"/>
        <v>0.20642921645284656</v>
      </c>
      <c r="Q7451" s="47">
        <f t="shared" ca="1" si="937"/>
        <v>-0.13513306922921958</v>
      </c>
      <c r="R7451" s="47">
        <f t="shared" ca="1" si="938"/>
        <v>-6.2371596087689218E-2</v>
      </c>
      <c r="S7451" s="97">
        <f t="shared" ca="1" si="943"/>
        <v>1.5101762568900987E-2</v>
      </c>
      <c r="V7451">
        <v>7434</v>
      </c>
      <c r="W7451" s="46">
        <v>-1.54009137615451E-3</v>
      </c>
    </row>
    <row r="7452" spans="10:23">
      <c r="J7452">
        <v>7435</v>
      </c>
      <c r="K7452" s="93">
        <f t="shared" ca="1" si="939"/>
        <v>-0.36396010647419164</v>
      </c>
      <c r="L7452" s="93">
        <f t="shared" ca="1" si="939"/>
        <v>1.1914256840333408</v>
      </c>
      <c r="M7452" s="93">
        <f t="shared" ca="1" si="940"/>
        <v>-0.36396010647419164</v>
      </c>
      <c r="N7452" s="101">
        <f t="shared" ca="1" si="936"/>
        <v>1.0138231821991208</v>
      </c>
      <c r="O7452" s="46">
        <f t="shared" ca="1" si="941"/>
        <v>0.18963274436321262</v>
      </c>
      <c r="P7452" s="46">
        <f t="shared" ca="1" si="942"/>
        <v>0.25495802802170731</v>
      </c>
      <c r="Q7452" s="47">
        <f t="shared" ca="1" si="937"/>
        <v>5.8982177046223272E-2</v>
      </c>
      <c r="R7452" s="47">
        <f t="shared" ca="1" si="938"/>
        <v>0.31335036448495662</v>
      </c>
      <c r="S7452" s="97">
        <f t="shared" ca="1" si="943"/>
        <v>0.25149155442408461</v>
      </c>
      <c r="V7452">
        <v>7435</v>
      </c>
      <c r="W7452" s="46">
        <v>0.17847156768335601</v>
      </c>
    </row>
    <row r="7453" spans="10:23">
      <c r="J7453">
        <v>7436</v>
      </c>
      <c r="K7453" s="93">
        <f t="shared" ca="1" si="939"/>
        <v>-0.76226657146285204</v>
      </c>
      <c r="L7453" s="93">
        <f t="shared" ca="1" si="939"/>
        <v>0.11812781426016186</v>
      </c>
      <c r="M7453" s="93">
        <f t="shared" ca="1" si="940"/>
        <v>-0.76226657146285204</v>
      </c>
      <c r="N7453" s="101">
        <f t="shared" ca="1" si="936"/>
        <v>-0.13042287536727487</v>
      </c>
      <c r="O7453" s="46">
        <f t="shared" ca="1" si="941"/>
        <v>4.6652882858849887E-2</v>
      </c>
      <c r="P7453" s="46">
        <f t="shared" ca="1" si="942"/>
        <v>0.18346809726952593</v>
      </c>
      <c r="Q7453" s="47">
        <f t="shared" ca="1" si="937"/>
        <v>-0.22697754596250219</v>
      </c>
      <c r="R7453" s="47">
        <f t="shared" ca="1" si="938"/>
        <v>0.12833437061749653</v>
      </c>
      <c r="S7453" s="97">
        <f t="shared" ca="1" si="943"/>
        <v>8.7493626738173208E-2</v>
      </c>
      <c r="V7453">
        <v>7436</v>
      </c>
      <c r="W7453" s="46">
        <v>3.6899675945187799E-3</v>
      </c>
    </row>
    <row r="7454" spans="10:23">
      <c r="J7454">
        <v>7437</v>
      </c>
      <c r="K7454" s="93">
        <f t="shared" ca="1" si="939"/>
        <v>-0.98590689025903488</v>
      </c>
      <c r="L7454" s="93">
        <f t="shared" ca="1" si="939"/>
        <v>2.0348244630046084</v>
      </c>
      <c r="M7454" s="93">
        <f t="shared" ca="1" si="940"/>
        <v>-0.98590689025903488</v>
      </c>
      <c r="N7454" s="101">
        <f t="shared" ca="1" si="936"/>
        <v>1.615642355713758</v>
      </c>
      <c r="O7454" s="46">
        <f t="shared" ca="1" si="941"/>
        <v>-3.3627164338425941E-2</v>
      </c>
      <c r="P7454" s="46">
        <f t="shared" ca="1" si="942"/>
        <v>0.14332807367088801</v>
      </c>
      <c r="Q7454" s="47">
        <f t="shared" ca="1" si="937"/>
        <v>-0.38753764035705385</v>
      </c>
      <c r="R7454" s="47">
        <f t="shared" ca="1" si="938"/>
        <v>0.41066000499454874</v>
      </c>
      <c r="S7454" s="97">
        <f t="shared" ca="1" si="943"/>
        <v>0.1885164203280614</v>
      </c>
      <c r="V7454">
        <v>7437</v>
      </c>
      <c r="W7454" s="46">
        <v>-0.35627120257274902</v>
      </c>
    </row>
    <row r="7455" spans="10:23">
      <c r="J7455">
        <v>7438</v>
      </c>
      <c r="K7455" s="93">
        <f t="shared" ca="1" si="939"/>
        <v>-1.0684649151859009</v>
      </c>
      <c r="L7455" s="93">
        <f t="shared" ca="1" si="939"/>
        <v>1.749027328157472</v>
      </c>
      <c r="M7455" s="93">
        <f t="shared" ca="1" si="940"/>
        <v>-1.0684649151859009</v>
      </c>
      <c r="N7455" s="101">
        <f t="shared" ca="1" si="936"/>
        <v>1.3184275929323457</v>
      </c>
      <c r="O7455" s="46">
        <f t="shared" ca="1" si="941"/>
        <v>-6.3262974970957619E-2</v>
      </c>
      <c r="P7455" s="46">
        <f t="shared" ca="1" si="942"/>
        <v>0.12851016835462217</v>
      </c>
      <c r="Q7455" s="47">
        <f t="shared" ca="1" si="937"/>
        <v>-0.4468092616221172</v>
      </c>
      <c r="R7455" s="47">
        <f t="shared" ca="1" si="938"/>
        <v>0.36260261002738836</v>
      </c>
      <c r="S7455" s="97">
        <f t="shared" ca="1" si="943"/>
        <v>0.14966981752821537</v>
      </c>
      <c r="V7455">
        <v>7438</v>
      </c>
      <c r="W7455" s="46">
        <v>-0.157757137861049</v>
      </c>
    </row>
    <row r="7456" spans="10:23">
      <c r="J7456">
        <v>7439</v>
      </c>
      <c r="K7456" s="93">
        <f t="shared" ca="1" si="939"/>
        <v>1.2917589667410396</v>
      </c>
      <c r="L7456" s="93">
        <f t="shared" ca="1" si="939"/>
        <v>0.25600821004442437</v>
      </c>
      <c r="M7456" s="93">
        <f t="shared" ca="1" si="940"/>
        <v>1.2917589667410396</v>
      </c>
      <c r="N7456" s="101">
        <f t="shared" ca="1" si="936"/>
        <v>0.65352541023371757</v>
      </c>
      <c r="O7456" s="46">
        <f t="shared" ca="1" si="941"/>
        <v>0.78398534615988524</v>
      </c>
      <c r="P7456" s="46">
        <f t="shared" ca="1" si="942"/>
        <v>0.55213432892004355</v>
      </c>
      <c r="Q7456" s="47">
        <f t="shared" ca="1" si="937"/>
        <v>1.2476873806395685</v>
      </c>
      <c r="R7456" s="47">
        <f t="shared" ca="1" si="938"/>
        <v>0.2550929207056124</v>
      </c>
      <c r="S7456" s="97">
        <f t="shared" ca="1" si="943"/>
        <v>0.51953913343274882</v>
      </c>
      <c r="V7456">
        <v>7439</v>
      </c>
      <c r="W7456" s="46">
        <v>-0.41727509503618598</v>
      </c>
    </row>
    <row r="7457" spans="10:23">
      <c r="J7457">
        <v>7440</v>
      </c>
      <c r="K7457" s="93">
        <f t="shared" ca="1" si="939"/>
        <v>0.27369483641573916</v>
      </c>
      <c r="L7457" s="93">
        <f t="shared" ca="1" si="939"/>
        <v>0.7270485506103096</v>
      </c>
      <c r="M7457" s="93">
        <f t="shared" ca="1" si="940"/>
        <v>0.27369483641573916</v>
      </c>
      <c r="N7457" s="101">
        <f t="shared" ca="1" si="936"/>
        <v>0.77634360577230577</v>
      </c>
      <c r="O7457" s="46">
        <f t="shared" ca="1" si="941"/>
        <v>0.41853140264778316</v>
      </c>
      <c r="P7457" s="46">
        <f t="shared" ca="1" si="942"/>
        <v>0.36940735716399253</v>
      </c>
      <c r="Q7457" s="47">
        <f t="shared" ca="1" si="937"/>
        <v>0.51677949361536435</v>
      </c>
      <c r="R7457" s="47">
        <f t="shared" ca="1" si="938"/>
        <v>0.27495170052164986</v>
      </c>
      <c r="S7457" s="97">
        <f t="shared" ca="1" si="943"/>
        <v>0.34674155158471653</v>
      </c>
      <c r="V7457">
        <v>7440</v>
      </c>
      <c r="W7457" s="46">
        <v>0.15017934821769</v>
      </c>
    </row>
    <row r="7458" spans="10:23">
      <c r="J7458">
        <v>7441</v>
      </c>
      <c r="K7458" s="93">
        <f t="shared" ca="1" si="939"/>
        <v>-1.6280961819782049</v>
      </c>
      <c r="L7458" s="93">
        <f t="shared" ca="1" si="939"/>
        <v>1.0424121434722706</v>
      </c>
      <c r="M7458" s="93">
        <f t="shared" ca="1" si="940"/>
        <v>-1.6280961819782049</v>
      </c>
      <c r="N7458" s="101">
        <f t="shared" ca="1" si="936"/>
        <v>0.47052231842253789</v>
      </c>
      <c r="O7458" s="46">
        <f t="shared" ca="1" si="941"/>
        <v>-0.26415351542892562</v>
      </c>
      <c r="P7458" s="46">
        <f t="shared" ca="1" si="942"/>
        <v>2.8064898125638171E-2</v>
      </c>
      <c r="Q7458" s="47">
        <f t="shared" ca="1" si="937"/>
        <v>-0.84859034253805321</v>
      </c>
      <c r="R7458" s="47">
        <f t="shared" ca="1" si="938"/>
        <v>0.22550269516944199</v>
      </c>
      <c r="S7458" s="97">
        <f t="shared" ca="1" si="943"/>
        <v>-1.9325410129741816E-2</v>
      </c>
      <c r="V7458">
        <v>7441</v>
      </c>
      <c r="W7458" s="46">
        <v>-5.7989463604032301E-2</v>
      </c>
    </row>
    <row r="7459" spans="10:23">
      <c r="J7459">
        <v>7442</v>
      </c>
      <c r="K7459" s="93">
        <f t="shared" ca="1" si="939"/>
        <v>-0.68556818755728899</v>
      </c>
      <c r="L7459" s="93">
        <f t="shared" ca="1" si="939"/>
        <v>-0.16378650432807618</v>
      </c>
      <c r="M7459" s="93">
        <f t="shared" ca="1" si="940"/>
        <v>-0.68556818755728899</v>
      </c>
      <c r="N7459" s="101">
        <f t="shared" ca="1" si="936"/>
        <v>-0.37330929462429474</v>
      </c>
      <c r="O7459" s="46">
        <f t="shared" ca="1" si="941"/>
        <v>7.4185261246778017E-2</v>
      </c>
      <c r="P7459" s="46">
        <f t="shared" ca="1" si="942"/>
        <v>0.19723428646349001</v>
      </c>
      <c r="Q7459" s="47">
        <f t="shared" ca="1" si="937"/>
        <v>-0.17191278918664593</v>
      </c>
      <c r="R7459" s="47">
        <f t="shared" ca="1" si="938"/>
        <v>8.9061460775603896E-2</v>
      </c>
      <c r="S7459" s="97">
        <f t="shared" ca="1" si="943"/>
        <v>8.1623361011190956E-2</v>
      </c>
      <c r="V7459">
        <v>7442</v>
      </c>
      <c r="W7459" s="46">
        <v>0.46614982859679899</v>
      </c>
    </row>
    <row r="7460" spans="10:23">
      <c r="J7460">
        <v>7443</v>
      </c>
      <c r="K7460" s="93">
        <f t="shared" ca="1" si="939"/>
        <v>-9.9637815416171602E-2</v>
      </c>
      <c r="L7460" s="93">
        <f t="shared" ca="1" si="939"/>
        <v>1.0993429346516423</v>
      </c>
      <c r="M7460" s="93">
        <f t="shared" ca="1" si="940"/>
        <v>-9.9637815416171602E-2</v>
      </c>
      <c r="N7460" s="101">
        <f t="shared" ca="1" si="936"/>
        <v>1.0105814938510993</v>
      </c>
      <c r="O7460" s="46">
        <f t="shared" ca="1" si="941"/>
        <v>0.28451637767071492</v>
      </c>
      <c r="P7460" s="46">
        <f t="shared" ca="1" si="942"/>
        <v>0.30239984467545844</v>
      </c>
      <c r="Q7460" s="47">
        <f t="shared" ca="1" si="937"/>
        <v>0.24874944366122789</v>
      </c>
      <c r="R7460" s="47">
        <f t="shared" ca="1" si="938"/>
        <v>0.31282620782516146</v>
      </c>
      <c r="S7460" s="97">
        <f t="shared" ca="1" si="943"/>
        <v>0.29867129274793819</v>
      </c>
      <c r="V7460">
        <v>7443</v>
      </c>
      <c r="W7460" s="46">
        <v>-0.144078217810648</v>
      </c>
    </row>
    <row r="7461" spans="10:23">
      <c r="J7461">
        <v>7444</v>
      </c>
      <c r="K7461" s="93">
        <f t="shared" ca="1" si="939"/>
        <v>0.69393456464236059</v>
      </c>
      <c r="L7461" s="93">
        <f t="shared" ca="1" si="939"/>
        <v>1.0824098322705331</v>
      </c>
      <c r="M7461" s="93">
        <f t="shared" ca="1" si="940"/>
        <v>0.69393456464236059</v>
      </c>
      <c r="N7461" s="101">
        <f t="shared" ca="1" si="936"/>
        <v>1.2469013237199211</v>
      </c>
      <c r="O7461" s="46">
        <f t="shared" ca="1" si="941"/>
        <v>0.56938463607994438</v>
      </c>
      <c r="P7461" s="46">
        <f t="shared" ca="1" si="942"/>
        <v>0.44483397388007317</v>
      </c>
      <c r="Q7461" s="47">
        <f t="shared" ca="1" si="937"/>
        <v>0.81848596047968691</v>
      </c>
      <c r="R7461" s="47">
        <f t="shared" ca="1" si="938"/>
        <v>0.35103734948009535</v>
      </c>
      <c r="S7461" s="97">
        <f t="shared" ca="1" si="943"/>
        <v>0.46021099278001987</v>
      </c>
      <c r="V7461">
        <v>7444</v>
      </c>
      <c r="W7461" s="46">
        <v>5.2452469045696601E-2</v>
      </c>
    </row>
    <row r="7462" spans="10:23">
      <c r="J7462">
        <v>7445</v>
      </c>
      <c r="K7462" s="93">
        <f t="shared" ca="1" si="939"/>
        <v>-1.6499943301553239</v>
      </c>
      <c r="L7462" s="93">
        <f t="shared" ca="1" si="939"/>
        <v>-0.55028109584434703</v>
      </c>
      <c r="M7462" s="93">
        <f t="shared" ca="1" si="940"/>
        <v>-1.6499943301553239</v>
      </c>
      <c r="N7462" s="101">
        <f t="shared" ca="1" si="936"/>
        <v>-1.0464474680804434</v>
      </c>
      <c r="O7462" s="46">
        <f t="shared" ca="1" si="941"/>
        <v>-0.27201428212186796</v>
      </c>
      <c r="P7462" s="46">
        <f t="shared" ca="1" si="942"/>
        <v>2.4134514779167004E-2</v>
      </c>
      <c r="Q7462" s="47">
        <f t="shared" ca="1" si="937"/>
        <v>-0.86431187592393788</v>
      </c>
      <c r="R7462" s="47">
        <f t="shared" ca="1" si="938"/>
        <v>-1.9779926396830821E-2</v>
      </c>
      <c r="S7462" s="97">
        <f t="shared" ca="1" si="943"/>
        <v>-0.14589710425934937</v>
      </c>
      <c r="V7462">
        <v>7445</v>
      </c>
      <c r="W7462" s="46">
        <v>0.677386880743858</v>
      </c>
    </row>
    <row r="7463" spans="10:23">
      <c r="J7463">
        <v>7446</v>
      </c>
      <c r="K7463" s="93">
        <f t="shared" ca="1" si="939"/>
        <v>-1.5033704558027057</v>
      </c>
      <c r="L7463" s="93">
        <f t="shared" ca="1" si="939"/>
        <v>1.6386745260100086</v>
      </c>
      <c r="M7463" s="93">
        <f t="shared" ca="1" si="940"/>
        <v>-1.5033704558027057</v>
      </c>
      <c r="N7463" s="101">
        <f t="shared" ca="1" si="936"/>
        <v>1.0754942380255736</v>
      </c>
      <c r="O7463" s="46">
        <f t="shared" ca="1" si="941"/>
        <v>-0.21938078733596922</v>
      </c>
      <c r="P7463" s="46">
        <f t="shared" ca="1" si="942"/>
        <v>5.0451262172116373E-2</v>
      </c>
      <c r="Q7463" s="47">
        <f t="shared" ca="1" si="937"/>
        <v>-0.7590448863521404</v>
      </c>
      <c r="R7463" s="47">
        <f t="shared" ca="1" si="938"/>
        <v>0.32332211104343206</v>
      </c>
      <c r="S7463" s="97">
        <f t="shared" ca="1" si="943"/>
        <v>5.197066185373142E-2</v>
      </c>
      <c r="V7463">
        <v>7446</v>
      </c>
      <c r="W7463" s="46">
        <v>0.78670308157567503</v>
      </c>
    </row>
    <row r="7464" spans="10:23">
      <c r="J7464">
        <v>7447</v>
      </c>
      <c r="K7464" s="93">
        <f t="shared" ca="1" si="939"/>
        <v>0.96147817613607511</v>
      </c>
      <c r="L7464" s="93">
        <f t="shared" ca="1" si="939"/>
        <v>-1.0291729204710585</v>
      </c>
      <c r="M7464" s="93">
        <f t="shared" ca="1" si="940"/>
        <v>0.96147817613607511</v>
      </c>
      <c r="N7464" s="101">
        <f t="shared" ca="1" si="936"/>
        <v>-0.66996991418356266</v>
      </c>
      <c r="O7464" s="46">
        <f t="shared" ca="1" si="941"/>
        <v>0.66542462508398281</v>
      </c>
      <c r="P7464" s="46">
        <f t="shared" ca="1" si="942"/>
        <v>0.49285396838209239</v>
      </c>
      <c r="Q7464" s="47">
        <f t="shared" ca="1" si="937"/>
        <v>1.0105659384877637</v>
      </c>
      <c r="R7464" s="47">
        <f t="shared" ca="1" si="938"/>
        <v>4.1093666605677676E-2</v>
      </c>
      <c r="S7464" s="97">
        <f t="shared" ca="1" si="943"/>
        <v>0.35325914584483026</v>
      </c>
      <c r="V7464">
        <v>7447</v>
      </c>
      <c r="W7464" s="46">
        <v>2.9910690211128299E-2</v>
      </c>
    </row>
    <row r="7465" spans="10:23">
      <c r="J7465">
        <v>7448</v>
      </c>
      <c r="K7465" s="93">
        <f t="shared" ca="1" si="939"/>
        <v>-1.4719197217524407</v>
      </c>
      <c r="L7465" s="93">
        <f t="shared" ca="1" si="939"/>
        <v>-0.14254985904543865</v>
      </c>
      <c r="M7465" s="93">
        <f t="shared" ca="1" si="940"/>
        <v>-1.4719197217524407</v>
      </c>
      <c r="N7465" s="101">
        <f t="shared" ca="1" si="936"/>
        <v>-0.6032526168442861</v>
      </c>
      <c r="O7465" s="46">
        <f t="shared" ca="1" si="941"/>
        <v>-0.20809093393415345</v>
      </c>
      <c r="P7465" s="46">
        <f t="shared" ca="1" si="942"/>
        <v>5.6096188873024255E-2</v>
      </c>
      <c r="Q7465" s="47">
        <f t="shared" ca="1" si="937"/>
        <v>-0.73646517954850887</v>
      </c>
      <c r="R7465" s="47">
        <f t="shared" ca="1" si="938"/>
        <v>5.1881352517945581E-2</v>
      </c>
      <c r="S7465" s="97">
        <f t="shared" ca="1" si="943"/>
        <v>-7.8104790708103944E-2</v>
      </c>
      <c r="V7465">
        <v>7448</v>
      </c>
      <c r="W7465" s="46">
        <v>-0.237702993612188</v>
      </c>
    </row>
    <row r="7466" spans="10:23">
      <c r="J7466">
        <v>7449</v>
      </c>
      <c r="K7466" s="93">
        <f t="shared" ca="1" si="939"/>
        <v>-0.44981038146772784</v>
      </c>
      <c r="L7466" s="93">
        <f t="shared" ca="1" si="939"/>
        <v>0.33577840449870394</v>
      </c>
      <c r="M7466" s="93">
        <f t="shared" ca="1" si="940"/>
        <v>-0.44981038146772784</v>
      </c>
      <c r="N7466" s="101">
        <f t="shared" ca="1" si="936"/>
        <v>0.17529606807786982</v>
      </c>
      <c r="O7466" s="46">
        <f t="shared" ca="1" si="941"/>
        <v>0.1588151164619514</v>
      </c>
      <c r="P7466" s="46">
        <f t="shared" ca="1" si="942"/>
        <v>0.23954921407107668</v>
      </c>
      <c r="Q7466" s="47">
        <f t="shared" ca="1" si="937"/>
        <v>-2.6530787562991653E-3</v>
      </c>
      <c r="R7466" s="47">
        <f t="shared" ca="1" si="938"/>
        <v>0.1777668277289611</v>
      </c>
      <c r="S7466" s="97">
        <f t="shared" ca="1" si="943"/>
        <v>0.16829097209545624</v>
      </c>
      <c r="V7466">
        <v>7449</v>
      </c>
      <c r="W7466" s="46">
        <v>1.4256578211916899</v>
      </c>
    </row>
    <row r="7467" spans="10:23">
      <c r="J7467">
        <v>7450</v>
      </c>
      <c r="K7467" s="93">
        <f t="shared" ca="1" si="939"/>
        <v>1.400770960267252E-2</v>
      </c>
      <c r="L7467" s="93">
        <f t="shared" ca="1" si="939"/>
        <v>-7.4243848668008941E-2</v>
      </c>
      <c r="M7467" s="93">
        <f t="shared" ca="1" si="940"/>
        <v>1.400770960267252E-2</v>
      </c>
      <c r="N7467" s="101">
        <f t="shared" ca="1" si="936"/>
        <v>-6.5934578850811068E-2</v>
      </c>
      <c r="O7467" s="46">
        <f t="shared" ca="1" si="941"/>
        <v>0.32531165180277682</v>
      </c>
      <c r="P7467" s="46">
        <f t="shared" ca="1" si="942"/>
        <v>0.32279748174148942</v>
      </c>
      <c r="Q7467" s="47">
        <f t="shared" ca="1" si="937"/>
        <v>0.33033999192535174</v>
      </c>
      <c r="R7467" s="47">
        <f t="shared" ca="1" si="938"/>
        <v>0.13876164383719969</v>
      </c>
      <c r="S7467" s="97">
        <f t="shared" ca="1" si="943"/>
        <v>0.23203664781998826</v>
      </c>
      <c r="V7467">
        <v>7450</v>
      </c>
      <c r="W7467" s="46">
        <v>0.67811813688781397</v>
      </c>
    </row>
    <row r="7468" spans="10:23">
      <c r="J7468">
        <v>7451</v>
      </c>
      <c r="K7468" s="93">
        <f t="shared" ca="1" si="939"/>
        <v>-0.16746226887515742</v>
      </c>
      <c r="L7468" s="93">
        <f t="shared" ca="1" si="939"/>
        <v>0.15049978590896806</v>
      </c>
      <c r="M7468" s="93">
        <f t="shared" ca="1" si="940"/>
        <v>-0.16746226887515742</v>
      </c>
      <c r="N7468" s="101">
        <f t="shared" ca="1" si="936"/>
        <v>8.9429558558082545E-2</v>
      </c>
      <c r="O7468" s="46">
        <f t="shared" ca="1" si="941"/>
        <v>0.26016946941139013</v>
      </c>
      <c r="P7468" s="46">
        <f t="shared" ca="1" si="942"/>
        <v>0.29022639054579602</v>
      </c>
      <c r="Q7468" s="47">
        <f t="shared" ca="1" si="937"/>
        <v>0.20005562714257824</v>
      </c>
      <c r="R7468" s="47">
        <f t="shared" ca="1" si="938"/>
        <v>0.16388285802359784</v>
      </c>
      <c r="S7468" s="97">
        <f t="shared" ca="1" si="943"/>
        <v>0.212026163717494</v>
      </c>
      <c r="V7468">
        <v>7451</v>
      </c>
      <c r="W7468" s="46">
        <v>0.70278526930974405</v>
      </c>
    </row>
    <row r="7469" spans="10:23">
      <c r="J7469">
        <v>7452</v>
      </c>
      <c r="K7469" s="93">
        <f t="shared" ca="1" si="939"/>
        <v>-0.17084352345034451</v>
      </c>
      <c r="L7469" s="93">
        <f t="shared" ca="1" si="939"/>
        <v>-0.97854059653605074</v>
      </c>
      <c r="M7469" s="93">
        <f t="shared" ca="1" si="940"/>
        <v>-0.17084352345034451</v>
      </c>
      <c r="N7469" s="101">
        <f t="shared" ca="1" si="936"/>
        <v>-0.98206996162580162</v>
      </c>
      <c r="O7469" s="46">
        <f t="shared" ca="1" si="941"/>
        <v>0.25895570224121622</v>
      </c>
      <c r="P7469" s="46">
        <f t="shared" ca="1" si="942"/>
        <v>0.28961950696070909</v>
      </c>
      <c r="Q7469" s="47">
        <f t="shared" ca="1" si="937"/>
        <v>0.19762809280223054</v>
      </c>
      <c r="R7469" s="47">
        <f t="shared" ca="1" si="938"/>
        <v>-9.370567098056698E-3</v>
      </c>
      <c r="S7469" s="97">
        <f t="shared" ca="1" si="943"/>
        <v>0.12479256757157976</v>
      </c>
      <c r="V7469">
        <v>7452</v>
      </c>
      <c r="W7469" s="46">
        <v>2.6695139689158799E-2</v>
      </c>
    </row>
    <row r="7470" spans="10:23">
      <c r="J7470">
        <v>7453</v>
      </c>
      <c r="K7470" s="93">
        <f t="shared" ca="1" si="939"/>
        <v>0.53802150533708815</v>
      </c>
      <c r="L7470" s="93">
        <f t="shared" ca="1" si="939"/>
        <v>1.7533193834961225</v>
      </c>
      <c r="M7470" s="93">
        <f t="shared" ca="1" si="940"/>
        <v>0.53802150533708815</v>
      </c>
      <c r="N7470" s="101">
        <f t="shared" ca="1" si="936"/>
        <v>1.8333955394744672</v>
      </c>
      <c r="O7470" s="46">
        <f t="shared" ca="1" si="941"/>
        <v>0.51341660747457396</v>
      </c>
      <c r="P7470" s="46">
        <f t="shared" ca="1" si="942"/>
        <v>0.41684995957738796</v>
      </c>
      <c r="Q7470" s="47">
        <f t="shared" ca="1" si="937"/>
        <v>0.70654990326894596</v>
      </c>
      <c r="R7470" s="47">
        <f t="shared" ca="1" si="938"/>
        <v>0.44586905941504307</v>
      </c>
      <c r="S7470" s="97">
        <f t="shared" ca="1" si="943"/>
        <v>0.47964283344480851</v>
      </c>
      <c r="V7470">
        <v>7453</v>
      </c>
      <c r="W7470" s="46">
        <v>3.0749151394296501E-2</v>
      </c>
    </row>
    <row r="7471" spans="10:23">
      <c r="J7471">
        <v>7454</v>
      </c>
      <c r="K7471" s="93">
        <f t="shared" ca="1" si="939"/>
        <v>0.23305609692349913</v>
      </c>
      <c r="L7471" s="93">
        <f t="shared" ca="1" si="939"/>
        <v>0.23746305771492057</v>
      </c>
      <c r="M7471" s="93">
        <f t="shared" ca="1" si="940"/>
        <v>0.23305609692349913</v>
      </c>
      <c r="N7471" s="101">
        <f t="shared" ca="1" si="936"/>
        <v>0.29925179994758838</v>
      </c>
      <c r="O7471" s="46">
        <f t="shared" ca="1" si="941"/>
        <v>0.40394333578204</v>
      </c>
      <c r="P7471" s="46">
        <f t="shared" ca="1" si="942"/>
        <v>0.36211332373112098</v>
      </c>
      <c r="Q7471" s="47">
        <f t="shared" ca="1" si="937"/>
        <v>0.48760335988387804</v>
      </c>
      <c r="R7471" s="47">
        <f t="shared" ca="1" si="938"/>
        <v>0.19780953862649339</v>
      </c>
      <c r="S7471" s="97">
        <f t="shared" ca="1" si="943"/>
        <v>0.30087643720426671</v>
      </c>
      <c r="V7471">
        <v>7454</v>
      </c>
      <c r="W7471" s="46">
        <v>0.164478837834834</v>
      </c>
    </row>
    <row r="7472" spans="10:23">
      <c r="J7472">
        <v>7455</v>
      </c>
      <c r="K7472" s="93">
        <f t="shared" ca="1" si="939"/>
        <v>-2.3010448368881806</v>
      </c>
      <c r="L7472" s="93">
        <f t="shared" ca="1" si="939"/>
        <v>0.54851696473189004</v>
      </c>
      <c r="M7472" s="93">
        <f t="shared" ca="1" si="940"/>
        <v>-2.3010448368881806</v>
      </c>
      <c r="N7472" s="101">
        <f t="shared" ca="1" si="936"/>
        <v>-0.21174416620160263</v>
      </c>
      <c r="O7472" s="46">
        <f t="shared" ca="1" si="941"/>
        <v>-0.50572153888873761</v>
      </c>
      <c r="P7472" s="46">
        <f t="shared" ca="1" si="942"/>
        <v>-9.2719113604267822E-2</v>
      </c>
      <c r="Q7472" s="47">
        <f t="shared" ca="1" si="937"/>
        <v>-1.3317263894576772</v>
      </c>
      <c r="R7472" s="47">
        <f t="shared" ca="1" si="938"/>
        <v>0.11518532863757702</v>
      </c>
      <c r="S7472" s="97">
        <f t="shared" ca="1" si="943"/>
        <v>-0.19526810512558029</v>
      </c>
      <c r="V7472">
        <v>7455</v>
      </c>
      <c r="W7472" s="46">
        <v>-0.47638095774964101</v>
      </c>
    </row>
    <row r="7473" spans="10:23">
      <c r="J7473">
        <v>7456</v>
      </c>
      <c r="K7473" s="93">
        <f t="shared" ca="1" si="939"/>
        <v>-1.1504811739255614</v>
      </c>
      <c r="L7473" s="93">
        <f t="shared" ca="1" si="939"/>
        <v>-0.45524650794517285</v>
      </c>
      <c r="M7473" s="93">
        <f t="shared" ca="1" si="940"/>
        <v>-1.1504811739255614</v>
      </c>
      <c r="N7473" s="101">
        <f t="shared" ca="1" si="936"/>
        <v>-0.79749038342780876</v>
      </c>
      <c r="O7473" s="46">
        <f t="shared" ca="1" si="941"/>
        <v>-9.2704308081221043E-2</v>
      </c>
      <c r="P7473" s="46">
        <f t="shared" ca="1" si="942"/>
        <v>0.11378950179949046</v>
      </c>
      <c r="Q7473" s="47">
        <f t="shared" ca="1" si="937"/>
        <v>-0.50569192784264405</v>
      </c>
      <c r="R7473" s="47">
        <f t="shared" ca="1" si="938"/>
        <v>2.0474564446962079E-2</v>
      </c>
      <c r="S7473" s="97">
        <f t="shared" ca="1" si="943"/>
        <v>-3.6114871817129482E-2</v>
      </c>
      <c r="V7473">
        <v>7456</v>
      </c>
      <c r="W7473" s="46">
        <v>-0.173409935217398</v>
      </c>
    </row>
    <row r="7474" spans="10:23">
      <c r="J7474">
        <v>7457</v>
      </c>
      <c r="K7474" s="93">
        <f t="shared" ca="1" si="939"/>
        <v>0.36288535704229241</v>
      </c>
      <c r="L7474" s="93">
        <f t="shared" ca="1" si="939"/>
        <v>0.25379106985581801</v>
      </c>
      <c r="M7474" s="93">
        <f t="shared" ca="1" si="940"/>
        <v>0.36288535704229241</v>
      </c>
      <c r="N7474" s="101">
        <f t="shared" ca="1" si="936"/>
        <v>0.3560207310129227</v>
      </c>
      <c r="O7474" s="46">
        <f t="shared" ca="1" si="941"/>
        <v>0.45054807676089265</v>
      </c>
      <c r="P7474" s="46">
        <f t="shared" ca="1" si="942"/>
        <v>0.38541569422054733</v>
      </c>
      <c r="Q7474" s="47">
        <f t="shared" ca="1" si="937"/>
        <v>0.58081284184158333</v>
      </c>
      <c r="R7474" s="47">
        <f t="shared" ca="1" si="938"/>
        <v>0.20698864842756581</v>
      </c>
      <c r="S7474" s="97">
        <f t="shared" ca="1" si="943"/>
        <v>0.32876836259422926</v>
      </c>
      <c r="V7474">
        <v>7457</v>
      </c>
      <c r="W7474" s="46">
        <v>0.421003149707464</v>
      </c>
    </row>
    <row r="7475" spans="10:23">
      <c r="J7475">
        <v>7458</v>
      </c>
      <c r="K7475" s="93">
        <f t="shared" ca="1" si="939"/>
        <v>-0.79574979438223015</v>
      </c>
      <c r="L7475" s="93">
        <f t="shared" ca="1" si="939"/>
        <v>-1.1123703290204914</v>
      </c>
      <c r="M7475" s="93">
        <f t="shared" ca="1" si="940"/>
        <v>-0.79574979438223015</v>
      </c>
      <c r="N7475" s="101">
        <f t="shared" ca="1" si="936"/>
        <v>-1.3076858941396416</v>
      </c>
      <c r="O7475" s="46">
        <f t="shared" ca="1" si="941"/>
        <v>3.4633428000469202E-2</v>
      </c>
      <c r="P7475" s="46">
        <f t="shared" ca="1" si="942"/>
        <v>0.17745836984033558</v>
      </c>
      <c r="Q7475" s="47">
        <f t="shared" ca="1" si="937"/>
        <v>-0.25101645567926356</v>
      </c>
      <c r="R7475" s="47">
        <f t="shared" ca="1" si="938"/>
        <v>-6.2020217909400849E-2</v>
      </c>
      <c r="S7475" s="97">
        <f t="shared" ca="1" si="943"/>
        <v>-1.3693394954465823E-2</v>
      </c>
      <c r="V7475">
        <v>7458</v>
      </c>
      <c r="W7475" s="46">
        <v>-0.17552807945009799</v>
      </c>
    </row>
    <row r="7476" spans="10:23">
      <c r="J7476">
        <v>7459</v>
      </c>
      <c r="K7476" s="93">
        <f t="shared" ca="1" si="939"/>
        <v>-0.11799024091630425</v>
      </c>
      <c r="L7476" s="93">
        <f t="shared" ca="1" si="939"/>
        <v>1.0210489523850612</v>
      </c>
      <c r="M7476" s="93">
        <f t="shared" ca="1" si="940"/>
        <v>-0.11799024091630425</v>
      </c>
      <c r="N7476" s="101">
        <f t="shared" ca="1" si="936"/>
        <v>0.93051580250791088</v>
      </c>
      <c r="O7476" s="46">
        <f t="shared" ca="1" si="941"/>
        <v>0.27792841717564037</v>
      </c>
      <c r="P7476" s="46">
        <f t="shared" ca="1" si="942"/>
        <v>0.29910586442792114</v>
      </c>
      <c r="Q7476" s="47">
        <f t="shared" ca="1" si="937"/>
        <v>0.23557352267107873</v>
      </c>
      <c r="R7476" s="47">
        <f t="shared" ca="1" si="938"/>
        <v>0.29988018685301954</v>
      </c>
      <c r="S7476" s="97">
        <f t="shared" ca="1" si="943"/>
        <v>0.28890430201432993</v>
      </c>
      <c r="V7476">
        <v>7459</v>
      </c>
      <c r="W7476" s="46">
        <v>0.114305420337159</v>
      </c>
    </row>
    <row r="7477" spans="10:23">
      <c r="J7477">
        <v>7460</v>
      </c>
      <c r="K7477" s="93">
        <f t="shared" ca="1" si="939"/>
        <v>0.81794109336592224</v>
      </c>
      <c r="L7477" s="93">
        <f t="shared" ca="1" si="939"/>
        <v>0.24122210026292237</v>
      </c>
      <c r="M7477" s="93">
        <f t="shared" ca="1" si="940"/>
        <v>0.81794109336592224</v>
      </c>
      <c r="N7477" s="101">
        <f t="shared" ca="1" si="936"/>
        <v>0.4888222349476723</v>
      </c>
      <c r="O7477" s="46">
        <f t="shared" ca="1" si="941"/>
        <v>0.61389919424318284</v>
      </c>
      <c r="P7477" s="46">
        <f t="shared" ca="1" si="942"/>
        <v>0.4670912529616924</v>
      </c>
      <c r="Q7477" s="47">
        <f t="shared" ca="1" si="937"/>
        <v>0.90751507680616383</v>
      </c>
      <c r="R7477" s="47">
        <f t="shared" ca="1" si="938"/>
        <v>0.22846165423353548</v>
      </c>
      <c r="S7477" s="97">
        <f t="shared" ca="1" si="943"/>
        <v>0.42118042423835916</v>
      </c>
      <c r="V7477">
        <v>7460</v>
      </c>
      <c r="W7477" s="46">
        <v>-0.26499950364674202</v>
      </c>
    </row>
    <row r="7478" spans="10:23">
      <c r="J7478">
        <v>7461</v>
      </c>
      <c r="K7478" s="93">
        <f t="shared" ca="1" si="939"/>
        <v>2.0582079261106871</v>
      </c>
      <c r="L7478" s="93">
        <f t="shared" ca="1" si="939"/>
        <v>0.29362894073330004</v>
      </c>
      <c r="M7478" s="93">
        <f t="shared" ca="1" si="940"/>
        <v>2.0582079261106871</v>
      </c>
      <c r="N7478" s="101">
        <f t="shared" ca="1" si="936"/>
        <v>0.93294095583151537</v>
      </c>
      <c r="O7478" s="46">
        <f t="shared" ca="1" si="941"/>
        <v>1.0591171245606075</v>
      </c>
      <c r="P7478" s="46">
        <f t="shared" ca="1" si="942"/>
        <v>0.68970021812040472</v>
      </c>
      <c r="Q7478" s="47">
        <f t="shared" ca="1" si="937"/>
        <v>1.797950937441013</v>
      </c>
      <c r="R7478" s="47">
        <f t="shared" ca="1" si="938"/>
        <v>0.30027231593179649</v>
      </c>
      <c r="S7478" s="97">
        <f t="shared" ca="1" si="943"/>
        <v>0.67969472024620203</v>
      </c>
      <c r="V7478">
        <v>7461</v>
      </c>
      <c r="W7478" s="46">
        <v>-0.20084040791952101</v>
      </c>
    </row>
    <row r="7479" spans="10:23">
      <c r="J7479">
        <v>7462</v>
      </c>
      <c r="K7479" s="93">
        <f t="shared" ca="1" si="939"/>
        <v>0.23002245714509653</v>
      </c>
      <c r="L7479" s="93">
        <f t="shared" ca="1" si="939"/>
        <v>-1.0308570891444579</v>
      </c>
      <c r="M7479" s="93">
        <f t="shared" ca="1" si="940"/>
        <v>0.23002245714509653</v>
      </c>
      <c r="N7479" s="101">
        <f t="shared" ca="1" si="936"/>
        <v>-0.904185974027925</v>
      </c>
      <c r="O7479" s="46">
        <f t="shared" ca="1" si="941"/>
        <v>0.40285435171199113</v>
      </c>
      <c r="P7479" s="46">
        <f t="shared" ca="1" si="942"/>
        <v>0.36156883169609655</v>
      </c>
      <c r="Q7479" s="47">
        <f t="shared" ca="1" si="937"/>
        <v>0.4854253917437803</v>
      </c>
      <c r="R7479" s="47">
        <f t="shared" ca="1" si="938"/>
        <v>3.2226887637367696E-3</v>
      </c>
      <c r="S7479" s="97">
        <f t="shared" ca="1" si="943"/>
        <v>0.20303852023786395</v>
      </c>
      <c r="V7479">
        <v>7462</v>
      </c>
      <c r="W7479" s="46">
        <v>0.20071373921170399</v>
      </c>
    </row>
    <row r="7480" spans="10:23">
      <c r="J7480">
        <v>7463</v>
      </c>
      <c r="K7480" s="93">
        <f t="shared" ca="1" si="939"/>
        <v>-2.3021946739558419</v>
      </c>
      <c r="L7480" s="93">
        <f t="shared" ca="1" si="939"/>
        <v>0.32365794489839583</v>
      </c>
      <c r="M7480" s="93">
        <f t="shared" ca="1" si="940"/>
        <v>-2.3021946739558419</v>
      </c>
      <c r="N7480" s="101">
        <f t="shared" ca="1" si="936"/>
        <v>-0.42529489659944447</v>
      </c>
      <c r="O7480" s="46">
        <f t="shared" ca="1" si="941"/>
        <v>-0.50613429529401333</v>
      </c>
      <c r="P7480" s="46">
        <f t="shared" ca="1" si="942"/>
        <v>-9.292549180690568E-2</v>
      </c>
      <c r="Q7480" s="47">
        <f t="shared" ca="1" si="937"/>
        <v>-1.3325519022682286</v>
      </c>
      <c r="R7480" s="47">
        <f t="shared" ca="1" si="938"/>
        <v>8.0655779364136662E-2</v>
      </c>
      <c r="S7480" s="97">
        <f t="shared" ca="1" si="943"/>
        <v>-0.21273925796493834</v>
      </c>
      <c r="V7480">
        <v>7463</v>
      </c>
      <c r="W7480" s="46">
        <v>0.60382183359664998</v>
      </c>
    </row>
    <row r="7481" spans="10:23">
      <c r="J7481">
        <v>7464</v>
      </c>
      <c r="K7481" s="93">
        <f t="shared" ca="1" si="939"/>
        <v>0.89173954836327307</v>
      </c>
      <c r="L7481" s="93">
        <f t="shared" ca="1" si="939"/>
        <v>-0.10781625662585982</v>
      </c>
      <c r="M7481" s="93">
        <f t="shared" ca="1" si="940"/>
        <v>0.89173954836327307</v>
      </c>
      <c r="N7481" s="101">
        <f t="shared" ca="1" si="936"/>
        <v>0.18137440100627683</v>
      </c>
      <c r="O7481" s="46">
        <f t="shared" ca="1" si="941"/>
        <v>0.64039058668155957</v>
      </c>
      <c r="P7481" s="46">
        <f t="shared" ca="1" si="942"/>
        <v>0.48033694918088077</v>
      </c>
      <c r="Q7481" s="47">
        <f t="shared" ca="1" si="937"/>
        <v>0.96049786168291729</v>
      </c>
      <c r="R7481" s="47">
        <f t="shared" ca="1" si="938"/>
        <v>0.17874964851332834</v>
      </c>
      <c r="S7481" s="97">
        <f t="shared" ca="1" si="943"/>
        <v>0.40957011759744394</v>
      </c>
      <c r="V7481">
        <v>7464</v>
      </c>
      <c r="W7481" s="46">
        <v>0.21276608751076201</v>
      </c>
    </row>
    <row r="7482" spans="10:23">
      <c r="J7482">
        <v>7465</v>
      </c>
      <c r="K7482" s="93">
        <f t="shared" ca="1" si="939"/>
        <v>0.50329025958866058</v>
      </c>
      <c r="L7482" s="93">
        <f t="shared" ca="1" si="939"/>
        <v>0.749791081317837</v>
      </c>
      <c r="M7482" s="93">
        <f t="shared" ca="1" si="940"/>
        <v>0.50329025958866058</v>
      </c>
      <c r="N7482" s="101">
        <f t="shared" ca="1" si="936"/>
        <v>0.87092191201838665</v>
      </c>
      <c r="O7482" s="46">
        <f t="shared" ca="1" si="941"/>
        <v>0.50094915051997613</v>
      </c>
      <c r="P7482" s="46">
        <f t="shared" ca="1" si="942"/>
        <v>0.41061623110008905</v>
      </c>
      <c r="Q7482" s="47">
        <f t="shared" ca="1" si="937"/>
        <v>0.68161498935975029</v>
      </c>
      <c r="R7482" s="47">
        <f t="shared" ca="1" si="938"/>
        <v>0.29024430232937271</v>
      </c>
      <c r="S7482" s="97">
        <f t="shared" ca="1" si="943"/>
        <v>0.39559672642467442</v>
      </c>
      <c r="V7482">
        <v>7465</v>
      </c>
      <c r="W7482" s="46">
        <v>0.92111205288785003</v>
      </c>
    </row>
    <row r="7483" spans="10:23">
      <c r="J7483">
        <v>7466</v>
      </c>
      <c r="K7483" s="93">
        <f t="shared" ca="1" si="939"/>
        <v>-0.2685886991090059</v>
      </c>
      <c r="L7483" s="93">
        <f t="shared" ca="1" si="939"/>
        <v>-1.1409376049352886</v>
      </c>
      <c r="M7483" s="93">
        <f t="shared" ca="1" si="940"/>
        <v>-0.2685886991090059</v>
      </c>
      <c r="N7483" s="101">
        <f t="shared" ca="1" si="936"/>
        <v>-1.1671209937378595</v>
      </c>
      <c r="O7483" s="46">
        <f t="shared" ca="1" si="941"/>
        <v>0.22386816812651666</v>
      </c>
      <c r="P7483" s="46">
        <f t="shared" ca="1" si="942"/>
        <v>0.27207573990335931</v>
      </c>
      <c r="Q7483" s="47">
        <f t="shared" ca="1" si="937"/>
        <v>0.12745302457283136</v>
      </c>
      <c r="R7483" s="47">
        <f t="shared" ca="1" si="938"/>
        <v>-3.9291929200215403E-2</v>
      </c>
      <c r="S7483" s="97">
        <f t="shared" ca="1" si="943"/>
        <v>9.2288119463150631E-2</v>
      </c>
      <c r="V7483">
        <v>7466</v>
      </c>
      <c r="W7483" s="46">
        <v>-0.32591863065048898</v>
      </c>
    </row>
    <row r="7484" spans="10:23">
      <c r="J7484">
        <v>7467</v>
      </c>
      <c r="K7484" s="93">
        <f t="shared" ca="1" si="939"/>
        <v>0.96684872242748088</v>
      </c>
      <c r="L7484" s="93">
        <f t="shared" ca="1" si="939"/>
        <v>-1.8256555960260809E-2</v>
      </c>
      <c r="M7484" s="93">
        <f t="shared" ca="1" si="940"/>
        <v>0.96684872242748088</v>
      </c>
      <c r="N7484" s="101">
        <f t="shared" ca="1" si="936"/>
        <v>0.29017084986909814</v>
      </c>
      <c r="O7484" s="46">
        <f t="shared" ca="1" si="941"/>
        <v>0.66735248725154728</v>
      </c>
      <c r="P7484" s="46">
        <f t="shared" ca="1" si="942"/>
        <v>0.49381789946587462</v>
      </c>
      <c r="Q7484" s="47">
        <f t="shared" ca="1" si="937"/>
        <v>1.0144216628228926</v>
      </c>
      <c r="R7484" s="47">
        <f t="shared" ca="1" si="938"/>
        <v>0.19634121719953915</v>
      </c>
      <c r="S7484" s="97">
        <f t="shared" ca="1" si="943"/>
        <v>0.4318468522255432</v>
      </c>
      <c r="V7484">
        <v>7467</v>
      </c>
      <c r="W7484" s="46">
        <v>0.14389215134154501</v>
      </c>
    </row>
    <row r="7485" spans="10:23">
      <c r="J7485">
        <v>7468</v>
      </c>
      <c r="K7485" s="93">
        <f t="shared" ca="1" si="939"/>
        <v>-0.66583692268125072</v>
      </c>
      <c r="L7485" s="93">
        <f t="shared" ca="1" si="939"/>
        <v>1.5047327263527208</v>
      </c>
      <c r="M7485" s="93">
        <f t="shared" ca="1" si="940"/>
        <v>-0.66583692268125072</v>
      </c>
      <c r="N7485" s="101">
        <f t="shared" ca="1" si="936"/>
        <v>1.2148607220175509</v>
      </c>
      <c r="O7485" s="46">
        <f t="shared" ca="1" si="941"/>
        <v>8.1268182984847642E-2</v>
      </c>
      <c r="P7485" s="46">
        <f t="shared" ca="1" si="942"/>
        <v>0.20077574733252479</v>
      </c>
      <c r="Q7485" s="47">
        <f t="shared" ca="1" si="937"/>
        <v>-0.15774694571050668</v>
      </c>
      <c r="R7485" s="47">
        <f t="shared" ca="1" si="938"/>
        <v>0.34585662481962914</v>
      </c>
      <c r="S7485" s="97">
        <f t="shared" ca="1" si="943"/>
        <v>0.21356240390223841</v>
      </c>
      <c r="V7485">
        <v>7468</v>
      </c>
      <c r="W7485" s="46">
        <v>0.30254111691051899</v>
      </c>
    </row>
    <row r="7486" spans="10:23">
      <c r="J7486">
        <v>7469</v>
      </c>
      <c r="K7486" s="93">
        <f t="shared" ca="1" si="939"/>
        <v>-1.3581745630843396</v>
      </c>
      <c r="L7486" s="93">
        <f t="shared" ca="1" si="939"/>
        <v>0.70959009336233236</v>
      </c>
      <c r="M7486" s="93">
        <f t="shared" ca="1" si="940"/>
        <v>-1.3581745630843396</v>
      </c>
      <c r="N7486" s="101">
        <f t="shared" ca="1" si="936"/>
        <v>0.2408204581842695</v>
      </c>
      <c r="O7486" s="46">
        <f t="shared" ca="1" si="941"/>
        <v>-0.167259894363606</v>
      </c>
      <c r="P7486" s="46">
        <f t="shared" ca="1" si="942"/>
        <v>7.6511708658297983E-2</v>
      </c>
      <c r="Q7486" s="47">
        <f t="shared" ca="1" si="937"/>
        <v>-0.65480310040741396</v>
      </c>
      <c r="R7486" s="47">
        <f t="shared" ca="1" si="938"/>
        <v>0.18836162950077429</v>
      </c>
      <c r="S7486" s="97">
        <f t="shared" ca="1" si="943"/>
        <v>1.0550867568584144E-2</v>
      </c>
      <c r="V7486">
        <v>7469</v>
      </c>
      <c r="W7486" s="46">
        <v>0.18368850923000599</v>
      </c>
    </row>
    <row r="7487" spans="10:23">
      <c r="J7487">
        <v>7470</v>
      </c>
      <c r="K7487" s="93">
        <f t="shared" ca="1" si="939"/>
        <v>1.1162306204087207</v>
      </c>
      <c r="L7487" s="93">
        <f t="shared" ca="1" si="939"/>
        <v>2.8295686016093686</v>
      </c>
      <c r="M7487" s="93">
        <f t="shared" ca="1" si="940"/>
        <v>1.1162306204087207</v>
      </c>
      <c r="N7487" s="101">
        <f t="shared" ca="1" si="936"/>
        <v>3.0376527993786917</v>
      </c>
      <c r="O7487" s="46">
        <f t="shared" ca="1" si="941"/>
        <v>0.72097602832368268</v>
      </c>
      <c r="P7487" s="46">
        <f t="shared" ca="1" si="942"/>
        <v>0.52062967000194238</v>
      </c>
      <c r="Q7487" s="47">
        <f t="shared" ca="1" si="937"/>
        <v>1.1216687449671634</v>
      </c>
      <c r="R7487" s="47">
        <f t="shared" ca="1" si="938"/>
        <v>0.64058841399788014</v>
      </c>
      <c r="S7487" s="97">
        <f t="shared" ca="1" si="943"/>
        <v>0.68078222116078146</v>
      </c>
      <c r="V7487">
        <v>7470</v>
      </c>
      <c r="W7487" s="46">
        <v>0.245979437182269</v>
      </c>
    </row>
    <row r="7488" spans="10:23">
      <c r="J7488">
        <v>7471</v>
      </c>
      <c r="K7488" s="93">
        <f t="shared" ca="1" si="939"/>
        <v>-0.79081213909257098</v>
      </c>
      <c r="L7488" s="93">
        <f t="shared" ca="1" si="939"/>
        <v>3.1837204854305384E-2</v>
      </c>
      <c r="M7488" s="93">
        <f t="shared" ca="1" si="940"/>
        <v>-0.79081213909257098</v>
      </c>
      <c r="N7488" s="101">
        <f t="shared" ca="1" si="936"/>
        <v>-0.22131168232966289</v>
      </c>
      <c r="O7488" s="46">
        <f t="shared" ca="1" si="941"/>
        <v>3.6405895513623554E-2</v>
      </c>
      <c r="P7488" s="46">
        <f t="shared" ca="1" si="942"/>
        <v>0.17834460359691276</v>
      </c>
      <c r="Q7488" s="47">
        <f t="shared" ca="1" si="937"/>
        <v>-0.24747152065295486</v>
      </c>
      <c r="R7488" s="47">
        <f t="shared" ca="1" si="938"/>
        <v>0.11363833313466849</v>
      </c>
      <c r="S7488" s="97">
        <f t="shared" ca="1" si="943"/>
        <v>7.5022114324146016E-2</v>
      </c>
      <c r="V7488">
        <v>7471</v>
      </c>
      <c r="W7488" s="46">
        <v>0.273461498187199</v>
      </c>
    </row>
    <row r="7489" spans="10:23">
      <c r="J7489">
        <v>7472</v>
      </c>
      <c r="K7489" s="93">
        <f t="shared" ca="1" si="939"/>
        <v>-0.60897989818751608</v>
      </c>
      <c r="L7489" s="93">
        <f t="shared" ca="1" si="939"/>
        <v>1.5581882576758141</v>
      </c>
      <c r="M7489" s="93">
        <f t="shared" ca="1" si="940"/>
        <v>-0.60897989818751608</v>
      </c>
      <c r="N7489" s="101">
        <f t="shared" ca="1" si="936"/>
        <v>1.2836228218782459</v>
      </c>
      <c r="O7489" s="46">
        <f t="shared" ca="1" si="941"/>
        <v>0.10167811905730326</v>
      </c>
      <c r="P7489" s="46">
        <f t="shared" ca="1" si="942"/>
        <v>0.21098071536875262</v>
      </c>
      <c r="Q7489" s="47">
        <f t="shared" ca="1" si="937"/>
        <v>-0.11692707356559545</v>
      </c>
      <c r="R7489" s="47">
        <f t="shared" ca="1" si="938"/>
        <v>0.35697493994251239</v>
      </c>
      <c r="S7489" s="97">
        <f t="shared" ca="1" si="943"/>
        <v>0.22932652949990784</v>
      </c>
      <c r="V7489">
        <v>7472</v>
      </c>
      <c r="W7489" s="46">
        <v>-0.28306532118233801</v>
      </c>
    </row>
    <row r="7490" spans="10:23">
      <c r="J7490">
        <v>7473</v>
      </c>
      <c r="K7490" s="93">
        <f t="shared" ca="1" si="939"/>
        <v>-1.9778610788957751</v>
      </c>
      <c r="L7490" s="93">
        <f t="shared" ca="1" si="939"/>
        <v>1.7324278341646984E-2</v>
      </c>
      <c r="M7490" s="93">
        <f t="shared" ca="1" si="940"/>
        <v>-1.9778610788957751</v>
      </c>
      <c r="N7490" s="101">
        <f t="shared" ca="1" si="936"/>
        <v>-0.61257933663033692</v>
      </c>
      <c r="O7490" s="46">
        <f t="shared" ca="1" si="941"/>
        <v>-0.38970843586383652</v>
      </c>
      <c r="P7490" s="46">
        <f t="shared" ca="1" si="942"/>
        <v>-3.4712562091817278E-2</v>
      </c>
      <c r="Q7490" s="47">
        <f t="shared" ca="1" si="937"/>
        <v>-1.099700183407875</v>
      </c>
      <c r="R7490" s="47">
        <f t="shared" ca="1" si="938"/>
        <v>5.0373291975085138E-2</v>
      </c>
      <c r="S7490" s="97">
        <f t="shared" ca="1" si="943"/>
        <v>-0.16966757194437571</v>
      </c>
      <c r="V7490">
        <v>7473</v>
      </c>
      <c r="W7490" s="46">
        <v>-0.36235469153109001</v>
      </c>
    </row>
    <row r="7491" spans="10:23">
      <c r="J7491">
        <v>7474</v>
      </c>
      <c r="K7491" s="93">
        <f t="shared" ca="1" si="939"/>
        <v>-0.55611694510814569</v>
      </c>
      <c r="L7491" s="93">
        <f t="shared" ca="1" si="939"/>
        <v>1.1557575827717699</v>
      </c>
      <c r="M7491" s="93">
        <f t="shared" ca="1" si="940"/>
        <v>-0.55611694510814569</v>
      </c>
      <c r="N7491" s="101">
        <f t="shared" ca="1" si="936"/>
        <v>0.9188966695794698</v>
      </c>
      <c r="O7491" s="46">
        <f t="shared" ca="1" si="941"/>
        <v>0.12065430542228026</v>
      </c>
      <c r="P7491" s="46">
        <f t="shared" ca="1" si="942"/>
        <v>0.22046880855124112</v>
      </c>
      <c r="Q7491" s="47">
        <f t="shared" ca="1" si="937"/>
        <v>-7.8974700835641454E-2</v>
      </c>
      <c r="R7491" s="47">
        <f t="shared" ca="1" si="938"/>
        <v>0.29800146032176478</v>
      </c>
      <c r="S7491" s="97">
        <f t="shared" ca="1" si="943"/>
        <v>0.20932788287202253</v>
      </c>
      <c r="V7491">
        <v>7474</v>
      </c>
      <c r="W7491" s="46">
        <v>-0.35511201991012498</v>
      </c>
    </row>
    <row r="7492" spans="10:23">
      <c r="J7492">
        <v>7475</v>
      </c>
      <c r="K7492" s="93">
        <f t="shared" ca="1" si="939"/>
        <v>-0.42555181024397493</v>
      </c>
      <c r="L7492" s="93">
        <f t="shared" ca="1" si="939"/>
        <v>1.3604940761347746</v>
      </c>
      <c r="M7492" s="93">
        <f t="shared" ca="1" si="940"/>
        <v>-0.42555181024397493</v>
      </c>
      <c r="N7492" s="101">
        <f t="shared" ca="1" si="936"/>
        <v>1.1545265388798354</v>
      </c>
      <c r="O7492" s="46">
        <f t="shared" ca="1" si="941"/>
        <v>0.16752320297007439</v>
      </c>
      <c r="P7492" s="46">
        <f t="shared" ca="1" si="942"/>
        <v>0.24390325732513818</v>
      </c>
      <c r="Q7492" s="47">
        <f t="shared" ca="1" si="937"/>
        <v>1.4763094259946818E-2</v>
      </c>
      <c r="R7492" s="47">
        <f t="shared" ca="1" si="938"/>
        <v>0.33610104053459605</v>
      </c>
      <c r="S7492" s="97">
        <f t="shared" ca="1" si="943"/>
        <v>0.25181212175233525</v>
      </c>
      <c r="V7492">
        <v>7475</v>
      </c>
      <c r="W7492" s="46">
        <v>0.56069321372905201</v>
      </c>
    </row>
    <row r="7493" spans="10:23">
      <c r="J7493">
        <v>7476</v>
      </c>
      <c r="K7493" s="93">
        <f t="shared" ca="1" si="939"/>
        <v>0.6986129422162406</v>
      </c>
      <c r="L7493" s="93">
        <f t="shared" ca="1" si="939"/>
        <v>0.59964424113031678</v>
      </c>
      <c r="M7493" s="93">
        <f t="shared" ca="1" si="940"/>
        <v>0.6986129422162406</v>
      </c>
      <c r="N7493" s="101">
        <f t="shared" ca="1" si="936"/>
        <v>0.79068721194836566</v>
      </c>
      <c r="O7493" s="46">
        <f t="shared" ca="1" si="941"/>
        <v>0.57106403080831658</v>
      </c>
      <c r="P7493" s="46">
        <f t="shared" ca="1" si="942"/>
        <v>0.44567367124425927</v>
      </c>
      <c r="Q7493" s="47">
        <f t="shared" ca="1" si="937"/>
        <v>0.82184474993643108</v>
      </c>
      <c r="R7493" s="47">
        <f t="shared" ca="1" si="938"/>
        <v>0.27727095391540968</v>
      </c>
      <c r="S7493" s="97">
        <f t="shared" ca="1" si="943"/>
        <v>0.42416749236186313</v>
      </c>
      <c r="V7493">
        <v>7476</v>
      </c>
      <c r="W7493" s="46">
        <v>0.455686278094112</v>
      </c>
    </row>
    <row r="7494" spans="10:23">
      <c r="J7494">
        <v>7477</v>
      </c>
      <c r="K7494" s="93">
        <f t="shared" ca="1" si="939"/>
        <v>0.11742457509186541</v>
      </c>
      <c r="L7494" s="93">
        <f t="shared" ca="1" si="939"/>
        <v>-0.40391492462895445</v>
      </c>
      <c r="M7494" s="93">
        <f t="shared" ca="1" si="940"/>
        <v>0.11742457509186541</v>
      </c>
      <c r="N7494" s="101">
        <f t="shared" ca="1" si="936"/>
        <v>-0.34560130035913555</v>
      </c>
      <c r="O7494" s="46">
        <f t="shared" ca="1" si="941"/>
        <v>0.36243514942233235</v>
      </c>
      <c r="P7494" s="46">
        <f t="shared" ca="1" si="942"/>
        <v>0.34135923055126716</v>
      </c>
      <c r="Q7494" s="47">
        <f t="shared" ca="1" si="937"/>
        <v>0.40458698716446279</v>
      </c>
      <c r="R7494" s="47">
        <f t="shared" ca="1" si="938"/>
        <v>9.3541635352692054E-2</v>
      </c>
      <c r="S7494" s="97">
        <f t="shared" ca="1" si="943"/>
        <v>0.2279883923875122</v>
      </c>
      <c r="V7494">
        <v>7477</v>
      </c>
      <c r="W7494" s="46">
        <v>0.89482642525249201</v>
      </c>
    </row>
    <row r="7495" spans="10:23">
      <c r="J7495">
        <v>7478</v>
      </c>
      <c r="K7495" s="93">
        <f t="shared" ca="1" si="939"/>
        <v>2.1013944614845128</v>
      </c>
      <c r="L7495" s="93">
        <f t="shared" ca="1" si="939"/>
        <v>-2.1441868112178413</v>
      </c>
      <c r="M7495" s="93">
        <f t="shared" ca="1" si="940"/>
        <v>2.1013944614845128</v>
      </c>
      <c r="N7495" s="101">
        <f t="shared" ca="1" si="936"/>
        <v>-1.3645768874004753</v>
      </c>
      <c r="O7495" s="46">
        <f t="shared" ca="1" si="941"/>
        <v>1.0746197723691955</v>
      </c>
      <c r="P7495" s="46">
        <f t="shared" ca="1" si="942"/>
        <v>0.69745154202469872</v>
      </c>
      <c r="Q7495" s="47">
        <f t="shared" ca="1" si="937"/>
        <v>1.8289562330581888</v>
      </c>
      <c r="R7495" s="47">
        <f t="shared" ca="1" si="938"/>
        <v>-7.1219064250760744E-2</v>
      </c>
      <c r="S7495" s="97">
        <f t="shared" ca="1" si="943"/>
        <v>0.50170035405921731</v>
      </c>
      <c r="V7495">
        <v>7478</v>
      </c>
      <c r="W7495" s="46">
        <v>0.27306239734354099</v>
      </c>
    </row>
    <row r="7496" spans="10:23">
      <c r="J7496">
        <v>7479</v>
      </c>
      <c r="K7496" s="93">
        <f t="shared" ca="1" si="939"/>
        <v>-0.39544931881819073</v>
      </c>
      <c r="L7496" s="93">
        <f t="shared" ca="1" si="939"/>
        <v>-0.86584252612213919</v>
      </c>
      <c r="M7496" s="93">
        <f t="shared" ca="1" si="940"/>
        <v>-0.39544931881819073</v>
      </c>
      <c r="N7496" s="101">
        <f t="shared" ca="1" si="936"/>
        <v>-0.94665249737389268</v>
      </c>
      <c r="O7496" s="46">
        <f t="shared" ca="1" si="941"/>
        <v>0.1783290784286046</v>
      </c>
      <c r="P7496" s="46">
        <f t="shared" ca="1" si="942"/>
        <v>0.24930619505440327</v>
      </c>
      <c r="Q7496" s="47">
        <f t="shared" ca="1" si="937"/>
        <v>3.6374845177007231E-2</v>
      </c>
      <c r="R7496" s="47">
        <f t="shared" ca="1" si="938"/>
        <v>-3.6438291246100041E-3</v>
      </c>
      <c r="S7496" s="97">
        <f t="shared" ca="1" si="943"/>
        <v>8.7342624651997297E-2</v>
      </c>
      <c r="V7496">
        <v>7479</v>
      </c>
      <c r="W7496" s="46">
        <v>0.36648026171593601</v>
      </c>
    </row>
    <row r="7497" spans="10:23">
      <c r="J7497">
        <v>7480</v>
      </c>
      <c r="K7497" s="93">
        <f t="shared" ca="1" si="939"/>
        <v>0.61597390361312598</v>
      </c>
      <c r="L7497" s="93">
        <f t="shared" ca="1" si="939"/>
        <v>-1.4567969510175325</v>
      </c>
      <c r="M7497" s="93">
        <f t="shared" ca="1" si="940"/>
        <v>0.61597390361312598</v>
      </c>
      <c r="N7497" s="101">
        <f t="shared" ca="1" si="936"/>
        <v>-1.1852711779814722</v>
      </c>
      <c r="O7497" s="46">
        <f t="shared" ca="1" si="941"/>
        <v>0.54139913873918233</v>
      </c>
      <c r="P7497" s="46">
        <f t="shared" ca="1" si="942"/>
        <v>0.43084122520969215</v>
      </c>
      <c r="Q7497" s="47">
        <f t="shared" ca="1" si="937"/>
        <v>0.76251496579816269</v>
      </c>
      <c r="R7497" s="47">
        <f t="shared" ca="1" si="938"/>
        <v>-4.2226677678922464E-2</v>
      </c>
      <c r="S7497" s="97">
        <f t="shared" ca="1" si="943"/>
        <v>0.24958623053012993</v>
      </c>
      <c r="V7497">
        <v>7480</v>
      </c>
      <c r="W7497" s="46">
        <v>5.1550321625513096E-3</v>
      </c>
    </row>
    <row r="7498" spans="10:23">
      <c r="J7498">
        <v>7481</v>
      </c>
      <c r="K7498" s="93">
        <f t="shared" ca="1" si="939"/>
        <v>-0.56179704896358384</v>
      </c>
      <c r="L7498" s="93">
        <f t="shared" ca="1" si="939"/>
        <v>0.85726615151147945</v>
      </c>
      <c r="M7498" s="93">
        <f t="shared" ca="1" si="940"/>
        <v>-0.56179704896358384</v>
      </c>
      <c r="N7498" s="101">
        <f t="shared" ca="1" si="936"/>
        <v>0.63409556133375156</v>
      </c>
      <c r="O7498" s="46">
        <f t="shared" ca="1" si="941"/>
        <v>0.11861532153934462</v>
      </c>
      <c r="P7498" s="46">
        <f t="shared" ca="1" si="942"/>
        <v>0.21944931660977329</v>
      </c>
      <c r="Q7498" s="47">
        <f t="shared" ca="1" si="937"/>
        <v>-8.3052668601512725E-2</v>
      </c>
      <c r="R7498" s="47">
        <f t="shared" ca="1" si="938"/>
        <v>0.25195126006264951</v>
      </c>
      <c r="S7498" s="97">
        <f t="shared" ca="1" si="943"/>
        <v>0.18528329080099706</v>
      </c>
      <c r="V7498">
        <v>7481</v>
      </c>
      <c r="W7498" s="46">
        <v>-0.42924888322434002</v>
      </c>
    </row>
    <row r="7499" spans="10:23">
      <c r="J7499">
        <v>7482</v>
      </c>
      <c r="K7499" s="93">
        <f t="shared" ca="1" si="939"/>
        <v>-1.4730381677557516</v>
      </c>
      <c r="L7499" s="93">
        <f t="shared" ca="1" si="939"/>
        <v>-9.787060863640179E-2</v>
      </c>
      <c r="M7499" s="93">
        <f t="shared" ca="1" si="940"/>
        <v>-1.4730381677557516</v>
      </c>
      <c r="N7499" s="101">
        <f t="shared" ca="1" si="936"/>
        <v>-0.56124866159073084</v>
      </c>
      <c r="O7499" s="46">
        <f t="shared" ca="1" si="941"/>
        <v>-0.208492421905628</v>
      </c>
      <c r="P7499" s="46">
        <f t="shared" ca="1" si="942"/>
        <v>5.5895444887286982E-2</v>
      </c>
      <c r="Q7499" s="47">
        <f t="shared" ca="1" si="937"/>
        <v>-0.73726815549145797</v>
      </c>
      <c r="R7499" s="47">
        <f t="shared" ca="1" si="938"/>
        <v>5.8673076619778386E-2</v>
      </c>
      <c r="S7499" s="97">
        <f t="shared" ca="1" si="943"/>
        <v>-7.4909672642924807E-2</v>
      </c>
      <c r="V7499">
        <v>7482</v>
      </c>
      <c r="W7499" s="46">
        <v>0.77349259664408698</v>
      </c>
    </row>
    <row r="7500" spans="10:23">
      <c r="J7500">
        <v>7483</v>
      </c>
      <c r="K7500" s="93">
        <f t="shared" ca="1" si="939"/>
        <v>0.24444014558223834</v>
      </c>
      <c r="L7500" s="93">
        <f t="shared" ca="1" si="939"/>
        <v>-0.61139507281491234</v>
      </c>
      <c r="M7500" s="93">
        <f t="shared" ca="1" si="940"/>
        <v>0.24444014558223834</v>
      </c>
      <c r="N7500" s="101">
        <f t="shared" ca="1" si="936"/>
        <v>-0.50191593990081518</v>
      </c>
      <c r="O7500" s="46">
        <f t="shared" ca="1" si="941"/>
        <v>0.40802986172038197</v>
      </c>
      <c r="P7500" s="46">
        <f t="shared" ca="1" si="942"/>
        <v>0.364156586700292</v>
      </c>
      <c r="Q7500" s="47">
        <f t="shared" ca="1" si="937"/>
        <v>0.49577641176056197</v>
      </c>
      <c r="R7500" s="47">
        <f t="shared" ca="1" si="938"/>
        <v>6.8266732109986766E-2</v>
      </c>
      <c r="S7500" s="97">
        <f t="shared" ca="1" si="943"/>
        <v>0.23814829691518435</v>
      </c>
      <c r="V7500">
        <v>7483</v>
      </c>
      <c r="W7500" s="46">
        <v>0.281887420834316</v>
      </c>
    </row>
    <row r="7501" spans="10:23">
      <c r="J7501">
        <v>7484</v>
      </c>
      <c r="K7501" s="93">
        <f t="shared" ca="1" si="939"/>
        <v>0.2152695693779455</v>
      </c>
      <c r="L7501" s="93">
        <f t="shared" ca="1" si="939"/>
        <v>3.5229302786468131E-2</v>
      </c>
      <c r="M7501" s="93">
        <f t="shared" ca="1" si="940"/>
        <v>0.2152695693779455</v>
      </c>
      <c r="N7501" s="101">
        <f t="shared" ca="1" si="936"/>
        <v>0.10186086204122252</v>
      </c>
      <c r="O7501" s="46">
        <f t="shared" ca="1" si="941"/>
        <v>0.39755851537703057</v>
      </c>
      <c r="P7501" s="46">
        <f t="shared" ca="1" si="942"/>
        <v>0.35892091352861627</v>
      </c>
      <c r="Q7501" s="47">
        <f t="shared" ca="1" si="937"/>
        <v>0.47483371907385913</v>
      </c>
      <c r="R7501" s="47">
        <f t="shared" ca="1" si="938"/>
        <v>0.1658929064338959</v>
      </c>
      <c r="S7501" s="97">
        <f t="shared" ca="1" si="943"/>
        <v>0.28172571090546322</v>
      </c>
      <c r="V7501">
        <v>7484</v>
      </c>
      <c r="W7501" s="46">
        <v>-0.117399418469112</v>
      </c>
    </row>
    <row r="7502" spans="10:23">
      <c r="J7502">
        <v>7485</v>
      </c>
      <c r="K7502" s="93">
        <f t="shared" ca="1" si="939"/>
        <v>0.49889255722321962</v>
      </c>
      <c r="L7502" s="93">
        <f t="shared" ca="1" si="939"/>
        <v>-0.87087130993644057</v>
      </c>
      <c r="M7502" s="93">
        <f t="shared" ca="1" si="940"/>
        <v>0.49889255722321962</v>
      </c>
      <c r="N7502" s="101">
        <f t="shared" ca="1" si="936"/>
        <v>-0.66699942285793901</v>
      </c>
      <c r="O7502" s="46">
        <f t="shared" ca="1" si="941"/>
        <v>0.49937050962303242</v>
      </c>
      <c r="P7502" s="46">
        <f t="shared" ca="1" si="942"/>
        <v>0.40982691065161719</v>
      </c>
      <c r="Q7502" s="47">
        <f t="shared" ca="1" si="937"/>
        <v>0.67845770756586288</v>
      </c>
      <c r="R7502" s="47">
        <f t="shared" ca="1" si="938"/>
        <v>4.1573972743724416E-2</v>
      </c>
      <c r="S7502" s="97">
        <f t="shared" ca="1" si="943"/>
        <v>0.27047224118337843</v>
      </c>
      <c r="V7502">
        <v>7485</v>
      </c>
      <c r="W7502" s="46">
        <v>8.2215774404220399E-2</v>
      </c>
    </row>
    <row r="7503" spans="10:23">
      <c r="J7503">
        <v>7486</v>
      </c>
      <c r="K7503" s="93">
        <f t="shared" ca="1" si="939"/>
        <v>2.7445945462927075E-2</v>
      </c>
      <c r="L7503" s="93">
        <f t="shared" ca="1" si="939"/>
        <v>0.20595045168227066</v>
      </c>
      <c r="M7503" s="93">
        <f t="shared" ca="1" si="940"/>
        <v>2.7445945462927075E-2</v>
      </c>
      <c r="N7503" s="101">
        <f t="shared" ca="1" si="936"/>
        <v>0.20398658720767243</v>
      </c>
      <c r="O7503" s="46">
        <f t="shared" ca="1" si="941"/>
        <v>0.33013556823661344</v>
      </c>
      <c r="P7503" s="46">
        <f t="shared" ca="1" si="942"/>
        <v>0.32520943995840768</v>
      </c>
      <c r="Q7503" s="47">
        <f t="shared" ca="1" si="937"/>
        <v>0.33998782479302492</v>
      </c>
      <c r="R7503" s="47">
        <f t="shared" ca="1" si="938"/>
        <v>0.18240586919759713</v>
      </c>
      <c r="S7503" s="97">
        <f t="shared" ca="1" si="943"/>
        <v>0.25627071871710527</v>
      </c>
      <c r="V7503">
        <v>7486</v>
      </c>
      <c r="W7503" s="46">
        <v>-0.46750380836008798</v>
      </c>
    </row>
    <row r="7504" spans="10:23">
      <c r="J7504">
        <v>7487</v>
      </c>
      <c r="K7504" s="93">
        <f t="shared" ca="1" si="939"/>
        <v>0.33552159721481539</v>
      </c>
      <c r="L7504" s="93">
        <f t="shared" ca="1" si="939"/>
        <v>-1.5797561582049737</v>
      </c>
      <c r="M7504" s="93">
        <f t="shared" ca="1" si="940"/>
        <v>0.33552159721481539</v>
      </c>
      <c r="N7504" s="101">
        <f t="shared" ca="1" si="936"/>
        <v>-1.3910368601433629</v>
      </c>
      <c r="O7504" s="46">
        <f t="shared" ca="1" si="941"/>
        <v>0.44072532233865974</v>
      </c>
      <c r="P7504" s="46">
        <f t="shared" ca="1" si="942"/>
        <v>0.38050431700943088</v>
      </c>
      <c r="Q7504" s="47">
        <f t="shared" ca="1" si="937"/>
        <v>0.56116733299711752</v>
      </c>
      <c r="R7504" s="47">
        <f t="shared" ca="1" si="938"/>
        <v>-7.5497443120724372E-2</v>
      </c>
      <c r="S7504" s="97">
        <f t="shared" ca="1" si="943"/>
        <v>0.18261393960896768</v>
      </c>
      <c r="V7504">
        <v>7487</v>
      </c>
      <c r="W7504" s="46">
        <v>-0.42646863405581598</v>
      </c>
    </row>
    <row r="7505" spans="10:23">
      <c r="J7505">
        <v>7488</v>
      </c>
      <c r="K7505" s="93">
        <f t="shared" ca="1" si="939"/>
        <v>0.32510743813278853</v>
      </c>
      <c r="L7505" s="93">
        <f t="shared" ca="1" si="939"/>
        <v>-0.76002137772004585</v>
      </c>
      <c r="M7505" s="93">
        <f t="shared" ca="1" si="940"/>
        <v>0.32510743813278853</v>
      </c>
      <c r="N7505" s="101">
        <f t="shared" ca="1" si="936"/>
        <v>-0.61717203221255712</v>
      </c>
      <c r="O7505" s="46">
        <f t="shared" ca="1" si="941"/>
        <v>0.43698695714974678</v>
      </c>
      <c r="P7505" s="46">
        <f t="shared" ca="1" si="942"/>
        <v>0.37863513441497437</v>
      </c>
      <c r="Q7505" s="47">
        <f t="shared" ca="1" si="937"/>
        <v>0.55369060261929159</v>
      </c>
      <c r="R7505" s="47">
        <f t="shared" ca="1" si="938"/>
        <v>4.9630687592001343E-2</v>
      </c>
      <c r="S7505" s="97">
        <f t="shared" ca="1" si="943"/>
        <v>0.24330882237087406</v>
      </c>
      <c r="V7505">
        <v>7488</v>
      </c>
      <c r="W7505" s="46">
        <v>-0.186353594823331</v>
      </c>
    </row>
    <row r="7506" spans="10:23">
      <c r="J7506">
        <v>7489</v>
      </c>
      <c r="K7506" s="93">
        <f t="shared" ca="1" si="939"/>
        <v>0.44159297195522146</v>
      </c>
      <c r="L7506" s="93">
        <f t="shared" ca="1" si="939"/>
        <v>0.82381137188473397</v>
      </c>
      <c r="M7506" s="93">
        <f t="shared" ca="1" si="940"/>
        <v>0.44159297195522146</v>
      </c>
      <c r="N7506" s="101">
        <f t="shared" ref="N7506:N7569" ca="1" si="944">$N$2*K7506+SQRT(1-$N$2^2)*L7506</f>
        <v>0.92147818352827859</v>
      </c>
      <c r="O7506" s="46">
        <f t="shared" ca="1" si="941"/>
        <v>0.47880170774303021</v>
      </c>
      <c r="P7506" s="46">
        <f t="shared" ca="1" si="942"/>
        <v>0.39954250971161609</v>
      </c>
      <c r="Q7506" s="47">
        <f t="shared" ref="Q7506:Q7569" ca="1" si="945">$K$2+K7506*$S$3</f>
        <v>0.63732010380585846</v>
      </c>
      <c r="R7506" s="47">
        <f t="shared" ref="R7506:R7569" ca="1" si="946">$L$2+$L$3*N7506</f>
        <v>0.29841887173932069</v>
      </c>
      <c r="S7506" s="97">
        <f t="shared" ca="1" si="943"/>
        <v>0.38861028974117545</v>
      </c>
      <c r="V7506">
        <v>7489</v>
      </c>
      <c r="W7506" s="46">
        <v>0.48755660467576001</v>
      </c>
    </row>
    <row r="7507" spans="10:23">
      <c r="J7507">
        <v>7490</v>
      </c>
      <c r="K7507" s="93">
        <f t="shared" ref="K7507:L7570" ca="1" si="947">_xlfn.NORM.S.INV(RAND())</f>
        <v>-0.49582522306814147</v>
      </c>
      <c r="L7507" s="93">
        <f t="shared" ca="1" si="947"/>
        <v>-1.279398730232477</v>
      </c>
      <c r="M7507" s="93">
        <f t="shared" ref="M7507:M7570" ca="1" si="948">K7507</f>
        <v>-0.49582522306814147</v>
      </c>
      <c r="N7507" s="101">
        <f t="shared" ca="1" si="944"/>
        <v>-1.3706599712058638</v>
      </c>
      <c r="O7507" s="46">
        <f t="shared" ref="O7507:O7570" ca="1" si="949">$K$2+K7507*$K$3</f>
        <v>0.14229719306003114</v>
      </c>
      <c r="P7507" s="46">
        <f t="shared" ref="P7507:P7570" ca="1" si="950">$K$2+K7507*$R$3</f>
        <v>0.23129025237011655</v>
      </c>
      <c r="Q7507" s="47">
        <f t="shared" ca="1" si="945"/>
        <v>-3.5688925560139695E-2</v>
      </c>
      <c r="R7507" s="47">
        <f t="shared" ca="1" si="946"/>
        <v>-7.2202653216255352E-2</v>
      </c>
      <c r="S7507" s="97">
        <f t="shared" ref="S7507:S7570" ca="1" si="951">AVERAGE(R7507,O7507)</f>
        <v>3.5047269921887891E-2</v>
      </c>
      <c r="V7507">
        <v>7490</v>
      </c>
      <c r="W7507" s="46">
        <v>0.33838177404761199</v>
      </c>
    </row>
    <row r="7508" spans="10:23">
      <c r="J7508">
        <v>7491</v>
      </c>
      <c r="K7508" s="93">
        <f t="shared" ca="1" si="947"/>
        <v>-0.26862072660145503</v>
      </c>
      <c r="L7508" s="93">
        <f t="shared" ca="1" si="947"/>
        <v>0.25820135170244168</v>
      </c>
      <c r="M7508" s="93">
        <f t="shared" ca="1" si="948"/>
        <v>-0.26862072660145503</v>
      </c>
      <c r="N7508" s="101">
        <f t="shared" ca="1" si="944"/>
        <v>0.15936894352039915</v>
      </c>
      <c r="O7508" s="46">
        <f t="shared" ca="1" si="949"/>
        <v>0.22385667123445685</v>
      </c>
      <c r="P7508" s="46">
        <f t="shared" ca="1" si="950"/>
        <v>0.27206999145732941</v>
      </c>
      <c r="Q7508" s="47">
        <f t="shared" ca="1" si="945"/>
        <v>0.12743003078871171</v>
      </c>
      <c r="R7508" s="47">
        <f t="shared" ca="1" si="946"/>
        <v>0.17519153130563889</v>
      </c>
      <c r="S7508" s="97">
        <f t="shared" ca="1" si="951"/>
        <v>0.19952410127004788</v>
      </c>
      <c r="V7508">
        <v>7491</v>
      </c>
      <c r="W7508" s="46">
        <v>-1.9399765898474999E-2</v>
      </c>
    </row>
    <row r="7509" spans="10:23">
      <c r="J7509">
        <v>7492</v>
      </c>
      <c r="K7509" s="93">
        <f t="shared" ca="1" si="947"/>
        <v>-0.42107863578790872</v>
      </c>
      <c r="L7509" s="93">
        <f t="shared" ca="1" si="947"/>
        <v>0.85550751755293342</v>
      </c>
      <c r="M7509" s="93">
        <f t="shared" ca="1" si="948"/>
        <v>-0.42107863578790872</v>
      </c>
      <c r="N7509" s="101">
        <f t="shared" ca="1" si="944"/>
        <v>0.67717984225681238</v>
      </c>
      <c r="O7509" s="46">
        <f t="shared" ca="1" si="949"/>
        <v>0.16912893604355439</v>
      </c>
      <c r="P7509" s="46">
        <f t="shared" ca="1" si="950"/>
        <v>0.24470612386187818</v>
      </c>
      <c r="Q7509" s="47">
        <f t="shared" ca="1" si="945"/>
        <v>1.7974560406906814E-2</v>
      </c>
      <c r="R7509" s="47">
        <f t="shared" ca="1" si="946"/>
        <v>0.25891766471166217</v>
      </c>
      <c r="S7509" s="97">
        <f t="shared" ca="1" si="951"/>
        <v>0.21402330037760828</v>
      </c>
      <c r="V7509">
        <v>7492</v>
      </c>
      <c r="W7509" s="46">
        <v>0.22876128033542101</v>
      </c>
    </row>
    <row r="7510" spans="10:23">
      <c r="J7510">
        <v>7493</v>
      </c>
      <c r="K7510" s="93">
        <f t="shared" ca="1" si="947"/>
        <v>0.73449206904217679</v>
      </c>
      <c r="L7510" s="93">
        <f t="shared" ca="1" si="947"/>
        <v>-0.1173546903882097</v>
      </c>
      <c r="M7510" s="93">
        <f t="shared" ca="1" si="948"/>
        <v>0.73449206904217679</v>
      </c>
      <c r="N7510" s="101">
        <f t="shared" ca="1" si="944"/>
        <v>0.12232294626023725</v>
      </c>
      <c r="O7510" s="46">
        <f t="shared" ca="1" si="949"/>
        <v>0.58394354202743748</v>
      </c>
      <c r="P7510" s="46">
        <f t="shared" ca="1" si="950"/>
        <v>0.45211342685381972</v>
      </c>
      <c r="Q7510" s="47">
        <f t="shared" ca="1" si="945"/>
        <v>0.84760377237467288</v>
      </c>
      <c r="R7510" s="47">
        <f t="shared" ca="1" si="946"/>
        <v>0.16920147177554315</v>
      </c>
      <c r="S7510" s="97">
        <f t="shared" ca="1" si="951"/>
        <v>0.3765725069014903</v>
      </c>
      <c r="V7510">
        <v>7493</v>
      </c>
      <c r="W7510" s="46">
        <v>-0.104314389779115</v>
      </c>
    </row>
    <row r="7511" spans="10:23">
      <c r="J7511">
        <v>7494</v>
      </c>
      <c r="K7511" s="93">
        <f t="shared" ca="1" si="947"/>
        <v>-1.6196428727160113</v>
      </c>
      <c r="L7511" s="93">
        <f t="shared" ca="1" si="947"/>
        <v>-0.30077663335976917</v>
      </c>
      <c r="M7511" s="93">
        <f t="shared" ca="1" si="948"/>
        <v>-1.6196428727160113</v>
      </c>
      <c r="N7511" s="101">
        <f t="shared" ca="1" si="944"/>
        <v>-0.80024403746354378</v>
      </c>
      <c r="O7511" s="46">
        <f t="shared" ca="1" si="949"/>
        <v>-0.26111903546486981</v>
      </c>
      <c r="P7511" s="46">
        <f t="shared" ca="1" si="950"/>
        <v>2.9582138107666078E-2</v>
      </c>
      <c r="Q7511" s="47">
        <f t="shared" ca="1" si="945"/>
        <v>-0.84252138260994158</v>
      </c>
      <c r="R7511" s="47">
        <f t="shared" ca="1" si="946"/>
        <v>2.0029319270175372E-2</v>
      </c>
      <c r="S7511" s="97">
        <f t="shared" ca="1" si="951"/>
        <v>-0.12054485809734722</v>
      </c>
      <c r="V7511">
        <v>7494</v>
      </c>
      <c r="W7511" s="46">
        <v>-0.27847418310342598</v>
      </c>
    </row>
    <row r="7512" spans="10:23">
      <c r="J7512">
        <v>7495</v>
      </c>
      <c r="K7512" s="93">
        <f t="shared" ca="1" si="947"/>
        <v>0.34926237190150927</v>
      </c>
      <c r="L7512" s="93">
        <f t="shared" ca="1" si="947"/>
        <v>1.5866602795477089</v>
      </c>
      <c r="M7512" s="93">
        <f t="shared" ca="1" si="948"/>
        <v>0.34926237190150927</v>
      </c>
      <c r="N7512" s="101">
        <f t="shared" ca="1" si="944"/>
        <v>1.6153592058801718</v>
      </c>
      <c r="O7512" s="46">
        <f t="shared" ca="1" si="949"/>
        <v>0.44565784097533834</v>
      </c>
      <c r="P7512" s="46">
        <f t="shared" ca="1" si="950"/>
        <v>0.38297057632777015</v>
      </c>
      <c r="Q7512" s="47">
        <f t="shared" ca="1" si="945"/>
        <v>0.57103237027047471</v>
      </c>
      <c r="R7512" s="47">
        <f t="shared" ca="1" si="946"/>
        <v>0.4106142217930005</v>
      </c>
      <c r="S7512" s="97">
        <f t="shared" ca="1" si="951"/>
        <v>0.42813603138416945</v>
      </c>
      <c r="V7512">
        <v>7495</v>
      </c>
      <c r="W7512" s="46">
        <v>0.228350164630618</v>
      </c>
    </row>
    <row r="7513" spans="10:23">
      <c r="J7513">
        <v>7496</v>
      </c>
      <c r="K7513" s="93">
        <f t="shared" ca="1" si="947"/>
        <v>0.47663671410462793</v>
      </c>
      <c r="L7513" s="93">
        <f t="shared" ca="1" si="947"/>
        <v>-0.61103031033452682</v>
      </c>
      <c r="M7513" s="93">
        <f t="shared" ca="1" si="948"/>
        <v>0.47663671410462793</v>
      </c>
      <c r="N7513" s="101">
        <f t="shared" ca="1" si="944"/>
        <v>-0.42772639692569259</v>
      </c>
      <c r="O7513" s="46">
        <f t="shared" ca="1" si="949"/>
        <v>0.49138134136574679</v>
      </c>
      <c r="P7513" s="46">
        <f t="shared" ca="1" si="950"/>
        <v>0.40583232652297441</v>
      </c>
      <c r="Q7513" s="47">
        <f t="shared" ca="1" si="945"/>
        <v>0.66247937105129162</v>
      </c>
      <c r="R7513" s="47">
        <f t="shared" ca="1" si="946"/>
        <v>8.0262624022700194E-2</v>
      </c>
      <c r="S7513" s="97">
        <f t="shared" ca="1" si="951"/>
        <v>0.28582198269422349</v>
      </c>
      <c r="V7513">
        <v>7496</v>
      </c>
      <c r="W7513" s="46">
        <v>1.6388915256084099E-2</v>
      </c>
    </row>
    <row r="7514" spans="10:23">
      <c r="J7514">
        <v>7497</v>
      </c>
      <c r="K7514" s="93">
        <f t="shared" ca="1" si="947"/>
        <v>0.51009457029882399</v>
      </c>
      <c r="L7514" s="93">
        <f t="shared" ca="1" si="947"/>
        <v>1.5685330072133707</v>
      </c>
      <c r="M7514" s="93">
        <f t="shared" ca="1" si="948"/>
        <v>0.51009457029882399</v>
      </c>
      <c r="N7514" s="101">
        <f t="shared" ca="1" si="944"/>
        <v>1.6493212908712094</v>
      </c>
      <c r="O7514" s="46">
        <f t="shared" ca="1" si="949"/>
        <v>0.50339169034417786</v>
      </c>
      <c r="P7514" s="46">
        <f t="shared" ca="1" si="950"/>
        <v>0.41183750101218991</v>
      </c>
      <c r="Q7514" s="47">
        <f t="shared" ca="1" si="945"/>
        <v>0.68650006900815375</v>
      </c>
      <c r="R7514" s="47">
        <f t="shared" ca="1" si="946"/>
        <v>0.41610563587031174</v>
      </c>
      <c r="S7514" s="97">
        <f t="shared" ca="1" si="951"/>
        <v>0.45974866310724483</v>
      </c>
      <c r="V7514">
        <v>7497</v>
      </c>
      <c r="W7514" s="46">
        <v>0.35106013110691903</v>
      </c>
    </row>
    <row r="7515" spans="10:23">
      <c r="J7515">
        <v>7498</v>
      </c>
      <c r="K7515" s="93">
        <f t="shared" ca="1" si="947"/>
        <v>1.3158271271636288</v>
      </c>
      <c r="L7515" s="93">
        <f t="shared" ca="1" si="947"/>
        <v>0.52700757373164697</v>
      </c>
      <c r="M7515" s="93">
        <f t="shared" ca="1" si="948"/>
        <v>1.3158271271636288</v>
      </c>
      <c r="N7515" s="101">
        <f t="shared" ca="1" si="944"/>
        <v>0.918109565904069</v>
      </c>
      <c r="O7515" s="46">
        <f t="shared" ca="1" si="949"/>
        <v>0.79262508100321638</v>
      </c>
      <c r="P7515" s="46">
        <f t="shared" ca="1" si="950"/>
        <v>0.55645419634170912</v>
      </c>
      <c r="Q7515" s="47">
        <f t="shared" ca="1" si="945"/>
        <v>1.2649668503262308</v>
      </c>
      <c r="R7515" s="47">
        <f t="shared" ca="1" si="946"/>
        <v>0.29787419156884398</v>
      </c>
      <c r="S7515" s="97">
        <f t="shared" ca="1" si="951"/>
        <v>0.54524963628603018</v>
      </c>
      <c r="V7515">
        <v>7498</v>
      </c>
      <c r="W7515" s="46">
        <v>-0.32065280937130203</v>
      </c>
    </row>
    <row r="7516" spans="10:23">
      <c r="J7516">
        <v>7499</v>
      </c>
      <c r="K7516" s="93">
        <f t="shared" ca="1" si="947"/>
        <v>-1.0253823038488095</v>
      </c>
      <c r="L7516" s="93">
        <f t="shared" ca="1" si="947"/>
        <v>-0.56400770897154273</v>
      </c>
      <c r="M7516" s="93">
        <f t="shared" ca="1" si="948"/>
        <v>-1.0253823038488095</v>
      </c>
      <c r="N7516" s="101">
        <f t="shared" ca="1" si="944"/>
        <v>-0.86082080254247351</v>
      </c>
      <c r="O7516" s="46">
        <f t="shared" ca="1" si="949"/>
        <v>-4.7797632718983352E-2</v>
      </c>
      <c r="P7516" s="46">
        <f t="shared" ca="1" si="950"/>
        <v>0.13624283948060931</v>
      </c>
      <c r="Q7516" s="47">
        <f t="shared" ca="1" si="945"/>
        <v>-0.41587857711816867</v>
      </c>
      <c r="R7516" s="47">
        <f t="shared" ca="1" si="946"/>
        <v>1.0234511307113198E-2</v>
      </c>
      <c r="S7516" s="97">
        <f t="shared" ca="1" si="951"/>
        <v>-1.8781560705935077E-2</v>
      </c>
      <c r="V7516">
        <v>7499</v>
      </c>
      <c r="W7516" s="46">
        <v>4.48616916549942E-2</v>
      </c>
    </row>
    <row r="7517" spans="10:23">
      <c r="J7517">
        <v>7500</v>
      </c>
      <c r="K7517" s="93">
        <f t="shared" ca="1" si="947"/>
        <v>1.0755134470779464</v>
      </c>
      <c r="L7517" s="93">
        <f t="shared" ca="1" si="947"/>
        <v>0.87192537646200086</v>
      </c>
      <c r="M7517" s="93">
        <f t="shared" ca="1" si="948"/>
        <v>1.0755134470779464</v>
      </c>
      <c r="N7517" s="101">
        <f t="shared" ca="1" si="944"/>
        <v>1.1686951946044286</v>
      </c>
      <c r="O7517" s="46">
        <f t="shared" ca="1" si="949"/>
        <v>0.70635980610431948</v>
      </c>
      <c r="P7517" s="46">
        <f t="shared" ca="1" si="950"/>
        <v>0.51332155889226072</v>
      </c>
      <c r="Q7517" s="47">
        <f t="shared" ca="1" si="945"/>
        <v>1.092436300528437</v>
      </c>
      <c r="R7517" s="47">
        <f t="shared" ca="1" si="946"/>
        <v>0.33839200575428563</v>
      </c>
      <c r="S7517" s="97">
        <f t="shared" ca="1" si="951"/>
        <v>0.5223759059293025</v>
      </c>
      <c r="V7517">
        <v>7500</v>
      </c>
      <c r="W7517" s="46">
        <v>0.26455270677027498</v>
      </c>
    </row>
    <row r="7518" spans="10:23">
      <c r="J7518">
        <v>7501</v>
      </c>
      <c r="K7518" s="93">
        <f t="shared" ca="1" si="947"/>
        <v>-2.3628604329971581</v>
      </c>
      <c r="L7518" s="93">
        <f t="shared" ca="1" si="947"/>
        <v>-0.26170680783717271</v>
      </c>
      <c r="M7518" s="93">
        <f t="shared" ca="1" si="948"/>
        <v>-2.3628604329971581</v>
      </c>
      <c r="N7518" s="101">
        <f t="shared" ca="1" si="944"/>
        <v>-0.99956244995035348</v>
      </c>
      <c r="O7518" s="46">
        <f t="shared" ca="1" si="949"/>
        <v>-0.52791145079670243</v>
      </c>
      <c r="P7518" s="46">
        <f t="shared" ca="1" si="950"/>
        <v>-0.10381406955825023</v>
      </c>
      <c r="Q7518" s="47">
        <f t="shared" ca="1" si="945"/>
        <v>-1.3761062132736068</v>
      </c>
      <c r="R7518" s="47">
        <f t="shared" ca="1" si="946"/>
        <v>-1.219897108615095E-2</v>
      </c>
      <c r="S7518" s="97">
        <f t="shared" ca="1" si="951"/>
        <v>-0.2700552109414267</v>
      </c>
      <c r="V7518">
        <v>7501</v>
      </c>
      <c r="W7518" s="46">
        <v>-0.50989483844279504</v>
      </c>
    </row>
    <row r="7519" spans="10:23">
      <c r="J7519">
        <v>7502</v>
      </c>
      <c r="K7519" s="93">
        <f t="shared" ca="1" si="947"/>
        <v>-0.75567443046851335</v>
      </c>
      <c r="L7519" s="93">
        <f t="shared" ca="1" si="947"/>
        <v>1.5551962215397956</v>
      </c>
      <c r="M7519" s="93">
        <f t="shared" ca="1" si="948"/>
        <v>-0.75567443046851335</v>
      </c>
      <c r="N7519" s="101">
        <f t="shared" ca="1" si="944"/>
        <v>1.2341339705644474</v>
      </c>
      <c r="O7519" s="46">
        <f t="shared" ca="1" si="949"/>
        <v>4.9019260232148643E-2</v>
      </c>
      <c r="P7519" s="46">
        <f t="shared" ca="1" si="950"/>
        <v>0.1846512859561753</v>
      </c>
      <c r="Q7519" s="47">
        <f t="shared" ca="1" si="945"/>
        <v>-0.22224479121590468</v>
      </c>
      <c r="R7519" s="47">
        <f t="shared" ca="1" si="946"/>
        <v>0.34897296436161768</v>
      </c>
      <c r="S7519" s="97">
        <f t="shared" ca="1" si="951"/>
        <v>0.19899611229688316</v>
      </c>
      <c r="V7519">
        <v>7502</v>
      </c>
      <c r="W7519" s="46">
        <v>0.39237921408114002</v>
      </c>
    </row>
    <row r="7520" spans="10:23">
      <c r="J7520">
        <v>7503</v>
      </c>
      <c r="K7520" s="93">
        <f t="shared" ca="1" si="947"/>
        <v>1.2500433126874373</v>
      </c>
      <c r="L7520" s="93">
        <f t="shared" ca="1" si="947"/>
        <v>-0.22352668015085786</v>
      </c>
      <c r="M7520" s="93">
        <f t="shared" ca="1" si="948"/>
        <v>1.2500433126874373</v>
      </c>
      <c r="N7520" s="101">
        <f t="shared" ca="1" si="944"/>
        <v>0.18561992887046674</v>
      </c>
      <c r="O7520" s="46">
        <f t="shared" ca="1" si="949"/>
        <v>0.76901069984246284</v>
      </c>
      <c r="P7520" s="46">
        <f t="shared" ca="1" si="950"/>
        <v>0.5446470057613324</v>
      </c>
      <c r="Q7520" s="47">
        <f t="shared" ca="1" si="945"/>
        <v>1.2177380880047237</v>
      </c>
      <c r="R7520" s="47">
        <f t="shared" ca="1" si="946"/>
        <v>0.17943611848374336</v>
      </c>
      <c r="S7520" s="97">
        <f t="shared" ca="1" si="951"/>
        <v>0.47422340916310313</v>
      </c>
      <c r="V7520">
        <v>7503</v>
      </c>
      <c r="W7520" s="46">
        <v>-0.33143207737011798</v>
      </c>
    </row>
    <row r="7521" spans="10:23">
      <c r="J7521">
        <v>7504</v>
      </c>
      <c r="K7521" s="93">
        <f t="shared" ca="1" si="947"/>
        <v>-1.4296830567249699</v>
      </c>
      <c r="L7521" s="93">
        <f t="shared" ca="1" si="947"/>
        <v>0.71661233431428439</v>
      </c>
      <c r="M7521" s="93">
        <f t="shared" ca="1" si="948"/>
        <v>-1.4296830567249699</v>
      </c>
      <c r="N7521" s="101">
        <f t="shared" ca="1" si="944"/>
        <v>0.22473682160206149</v>
      </c>
      <c r="O7521" s="46">
        <f t="shared" ca="1" si="949"/>
        <v>-0.19292926058243953</v>
      </c>
      <c r="P7521" s="46">
        <f t="shared" ca="1" si="950"/>
        <v>6.3677025548881216E-2</v>
      </c>
      <c r="Q7521" s="47">
        <f t="shared" ca="1" si="945"/>
        <v>-0.70614183284508103</v>
      </c>
      <c r="R7521" s="47">
        <f t="shared" ca="1" si="946"/>
        <v>0.18576102625850566</v>
      </c>
      <c r="S7521" s="97">
        <f t="shared" ca="1" si="951"/>
        <v>-3.5841171619669376E-3</v>
      </c>
      <c r="V7521">
        <v>7504</v>
      </c>
      <c r="W7521" s="46">
        <v>0.40410533751244598</v>
      </c>
    </row>
    <row r="7522" spans="10:23">
      <c r="J7522">
        <v>7505</v>
      </c>
      <c r="K7522" s="93">
        <f t="shared" ca="1" si="947"/>
        <v>2.2444587583826996</v>
      </c>
      <c r="L7522" s="93">
        <f t="shared" ca="1" si="947"/>
        <v>1.0301080900986987</v>
      </c>
      <c r="M7522" s="93">
        <f t="shared" ca="1" si="948"/>
        <v>2.2444587583826996</v>
      </c>
      <c r="N7522" s="101">
        <f t="shared" ca="1" si="944"/>
        <v>1.6904163987347176</v>
      </c>
      <c r="O7522" s="46">
        <f t="shared" ca="1" si="949"/>
        <v>1.1259754875150798</v>
      </c>
      <c r="P7522" s="46">
        <f t="shared" ca="1" si="950"/>
        <v>0.72312939959764089</v>
      </c>
      <c r="Q7522" s="47">
        <f t="shared" ca="1" si="945"/>
        <v>1.9316676633499574</v>
      </c>
      <c r="R7522" s="47">
        <f t="shared" ca="1" si="946"/>
        <v>0.42275040617489829</v>
      </c>
      <c r="S7522" s="97">
        <f t="shared" ca="1" si="951"/>
        <v>0.77436294684498908</v>
      </c>
      <c r="V7522">
        <v>7505</v>
      </c>
      <c r="W7522" s="46">
        <v>-0.15768674536296001</v>
      </c>
    </row>
    <row r="7523" spans="10:23">
      <c r="J7523">
        <v>7506</v>
      </c>
      <c r="K7523" s="93">
        <f t="shared" ca="1" si="947"/>
        <v>0.67876241454158803</v>
      </c>
      <c r="L7523" s="93">
        <f t="shared" ca="1" si="947"/>
        <v>-1.7420337026181445</v>
      </c>
      <c r="M7523" s="93">
        <f t="shared" ca="1" si="948"/>
        <v>0.67876241454158803</v>
      </c>
      <c r="N7523" s="101">
        <f t="shared" ca="1" si="944"/>
        <v>-1.435731191776914</v>
      </c>
      <c r="O7523" s="46">
        <f t="shared" ca="1" si="949"/>
        <v>0.56393829736637713</v>
      </c>
      <c r="P7523" s="46">
        <f t="shared" ca="1" si="950"/>
        <v>0.44211080452328955</v>
      </c>
      <c r="Q7523" s="47">
        <f t="shared" ca="1" si="945"/>
        <v>0.8075932830525524</v>
      </c>
      <c r="R7523" s="47">
        <f t="shared" ca="1" si="946"/>
        <v>-8.2724180877645576E-2</v>
      </c>
      <c r="S7523" s="97">
        <f t="shared" ca="1" si="951"/>
        <v>0.24060705824436579</v>
      </c>
      <c r="V7523">
        <v>7506</v>
      </c>
      <c r="W7523" s="46">
        <v>1.15310709461042</v>
      </c>
    </row>
    <row r="7524" spans="10:23">
      <c r="J7524">
        <v>7507</v>
      </c>
      <c r="K7524" s="93">
        <f t="shared" ca="1" si="947"/>
        <v>0.58408175865364531</v>
      </c>
      <c r="L7524" s="93">
        <f t="shared" ca="1" si="947"/>
        <v>0.72875052821053443</v>
      </c>
      <c r="M7524" s="93">
        <f t="shared" ca="1" si="948"/>
        <v>0.58408175865364531</v>
      </c>
      <c r="N7524" s="101">
        <f t="shared" ca="1" si="944"/>
        <v>0.87666722649577755</v>
      </c>
      <c r="O7524" s="46">
        <f t="shared" ca="1" si="949"/>
        <v>0.52995083229626927</v>
      </c>
      <c r="P7524" s="46">
        <f t="shared" ca="1" si="950"/>
        <v>0.42511707198823562</v>
      </c>
      <c r="Q7524" s="47">
        <f t="shared" ca="1" si="945"/>
        <v>0.73961835291233657</v>
      </c>
      <c r="R7524" s="47">
        <f t="shared" ca="1" si="946"/>
        <v>0.291173276531282</v>
      </c>
      <c r="S7524" s="97">
        <f t="shared" ca="1" si="951"/>
        <v>0.41056205441377563</v>
      </c>
      <c r="V7524">
        <v>7507</v>
      </c>
      <c r="W7524" s="46">
        <v>1.20843843534715</v>
      </c>
    </row>
    <row r="7525" spans="10:23">
      <c r="J7525">
        <v>7508</v>
      </c>
      <c r="K7525" s="93">
        <f t="shared" ca="1" si="947"/>
        <v>1.725128423397382</v>
      </c>
      <c r="L7525" s="93">
        <f t="shared" ca="1" si="947"/>
        <v>-0.77850583148372032</v>
      </c>
      <c r="M7525" s="93">
        <f t="shared" ca="1" si="948"/>
        <v>1.725128423397382</v>
      </c>
      <c r="N7525" s="101">
        <f t="shared" ca="1" si="944"/>
        <v>-0.18945875121519784</v>
      </c>
      <c r="O7525" s="46">
        <f t="shared" ca="1" si="949"/>
        <v>0.93955175127637969</v>
      </c>
      <c r="P7525" s="46">
        <f t="shared" ca="1" si="950"/>
        <v>0.62991753147829077</v>
      </c>
      <c r="Q7525" s="47">
        <f t="shared" ca="1" si="945"/>
        <v>1.5588201908725574</v>
      </c>
      <c r="R7525" s="47">
        <f t="shared" ca="1" si="946"/>
        <v>0.11878871287053447</v>
      </c>
      <c r="S7525" s="97">
        <f t="shared" ca="1" si="951"/>
        <v>0.52917023207345704</v>
      </c>
      <c r="V7525">
        <v>7508</v>
      </c>
      <c r="W7525" s="46">
        <v>0.29953372144315998</v>
      </c>
    </row>
    <row r="7526" spans="10:23">
      <c r="J7526">
        <v>7509</v>
      </c>
      <c r="K7526" s="93">
        <f t="shared" ca="1" si="947"/>
        <v>-2.5372309321080457E-2</v>
      </c>
      <c r="L7526" s="93">
        <f t="shared" ca="1" si="947"/>
        <v>0.51904518231308883</v>
      </c>
      <c r="M7526" s="93">
        <f t="shared" ca="1" si="948"/>
        <v>-2.5372309321080457E-2</v>
      </c>
      <c r="N7526" s="101">
        <f t="shared" ca="1" si="944"/>
        <v>0.48402904770126948</v>
      </c>
      <c r="O7526" s="46">
        <f t="shared" ca="1" si="949"/>
        <v>0.31117542719513036</v>
      </c>
      <c r="P7526" s="46">
        <f t="shared" ca="1" si="950"/>
        <v>0.31572936943766616</v>
      </c>
      <c r="Q7526" s="47">
        <f t="shared" ca="1" si="945"/>
        <v>0.30206754271005876</v>
      </c>
      <c r="R7526" s="47">
        <f t="shared" ca="1" si="946"/>
        <v>0.22768663185410759</v>
      </c>
      <c r="S7526" s="97">
        <f t="shared" ca="1" si="951"/>
        <v>0.26943102952461895</v>
      </c>
      <c r="V7526">
        <v>7509</v>
      </c>
      <c r="W7526" s="46">
        <v>-0.13643615139778001</v>
      </c>
    </row>
    <row r="7527" spans="10:23">
      <c r="J7527">
        <v>7510</v>
      </c>
      <c r="K7527" s="93">
        <f t="shared" ca="1" si="947"/>
        <v>-0.93038811587834402</v>
      </c>
      <c r="L7527" s="93">
        <f t="shared" ca="1" si="947"/>
        <v>-0.28910561016410125</v>
      </c>
      <c r="M7527" s="93">
        <f t="shared" ca="1" si="948"/>
        <v>-0.93038811587834402</v>
      </c>
      <c r="N7527" s="101">
        <f t="shared" ca="1" si="944"/>
        <v>-0.56998046142891234</v>
      </c>
      <c r="O7527" s="46">
        <f t="shared" ca="1" si="949"/>
        <v>-1.3697619202699518E-2</v>
      </c>
      <c r="P7527" s="46">
        <f t="shared" ca="1" si="950"/>
        <v>0.15329284623875122</v>
      </c>
      <c r="Q7527" s="47">
        <f t="shared" ca="1" si="945"/>
        <v>-0.347678550085601</v>
      </c>
      <c r="R7527" s="47">
        <f t="shared" ca="1" si="946"/>
        <v>5.7261210164455997E-2</v>
      </c>
      <c r="S7527" s="97">
        <f t="shared" ca="1" si="951"/>
        <v>2.178179548087824E-2</v>
      </c>
      <c r="V7527">
        <v>7510</v>
      </c>
      <c r="W7527" s="46">
        <v>8.6649483038735403E-2</v>
      </c>
    </row>
    <row r="7528" spans="10:23">
      <c r="J7528">
        <v>7511</v>
      </c>
      <c r="K7528" s="93">
        <f t="shared" ca="1" si="947"/>
        <v>0.72165028850461932</v>
      </c>
      <c r="L7528" s="93">
        <f t="shared" ca="1" si="947"/>
        <v>0.9383159436939108</v>
      </c>
      <c r="M7528" s="93">
        <f t="shared" ca="1" si="948"/>
        <v>0.72165028850461932</v>
      </c>
      <c r="N7528" s="101">
        <f t="shared" ca="1" si="944"/>
        <v>1.1191025523928178</v>
      </c>
      <c r="O7528" s="46">
        <f t="shared" ca="1" si="949"/>
        <v>0.57933373484597062</v>
      </c>
      <c r="P7528" s="46">
        <f t="shared" ca="1" si="950"/>
        <v>0.44980852326308629</v>
      </c>
      <c r="Q7528" s="47">
        <f t="shared" ca="1" si="945"/>
        <v>0.83838415801173927</v>
      </c>
      <c r="R7528" s="47">
        <f t="shared" ca="1" si="946"/>
        <v>0.33037324796471623</v>
      </c>
      <c r="S7528" s="97">
        <f t="shared" ca="1" si="951"/>
        <v>0.45485349140534342</v>
      </c>
      <c r="V7528">
        <v>7511</v>
      </c>
      <c r="W7528" s="46">
        <v>-0.11620468035228</v>
      </c>
    </row>
    <row r="7529" spans="10:23">
      <c r="J7529">
        <v>7512</v>
      </c>
      <c r="K7529" s="93">
        <f t="shared" ca="1" si="947"/>
        <v>1.5459144435184389</v>
      </c>
      <c r="L7529" s="93">
        <f t="shared" ca="1" si="947"/>
        <v>-1.7677678155402134</v>
      </c>
      <c r="M7529" s="93">
        <f t="shared" ca="1" si="948"/>
        <v>1.5459144435184389</v>
      </c>
      <c r="N7529" s="101">
        <f t="shared" ca="1" si="944"/>
        <v>-1.184355473027056</v>
      </c>
      <c r="O7529" s="46">
        <f t="shared" ca="1" si="949"/>
        <v>0.87521940351128269</v>
      </c>
      <c r="P7529" s="46">
        <f t="shared" ca="1" si="950"/>
        <v>0.59775135759574227</v>
      </c>
      <c r="Q7529" s="47">
        <f t="shared" ca="1" si="945"/>
        <v>1.4301554953423634</v>
      </c>
      <c r="R7529" s="47">
        <f t="shared" ca="1" si="946"/>
        <v>-4.207861506502017E-2</v>
      </c>
      <c r="S7529" s="97">
        <f t="shared" ca="1" si="951"/>
        <v>0.41657039422313125</v>
      </c>
      <c r="V7529">
        <v>7512</v>
      </c>
      <c r="W7529" s="46">
        <v>-1.7397946893219399E-2</v>
      </c>
    </row>
    <row r="7530" spans="10:23">
      <c r="J7530">
        <v>7513</v>
      </c>
      <c r="K7530" s="93">
        <f t="shared" ca="1" si="947"/>
        <v>-2.2908135047784834</v>
      </c>
      <c r="L7530" s="93">
        <f t="shared" ca="1" si="947"/>
        <v>-0.84962431056452903</v>
      </c>
      <c r="M7530" s="93">
        <f t="shared" ca="1" si="948"/>
        <v>-2.2908135047784834</v>
      </c>
      <c r="N7530" s="101">
        <f t="shared" ca="1" si="944"/>
        <v>-1.534044610877388</v>
      </c>
      <c r="O7530" s="46">
        <f t="shared" ca="1" si="949"/>
        <v>-0.50204880300158283</v>
      </c>
      <c r="P7530" s="46">
        <f t="shared" ca="1" si="950"/>
        <v>-9.0882745660690434E-2</v>
      </c>
      <c r="Q7530" s="47">
        <f t="shared" ca="1" si="945"/>
        <v>-1.3243809176833676</v>
      </c>
      <c r="R7530" s="47">
        <f t="shared" ca="1" si="946"/>
        <v>-9.8620722382073589E-2</v>
      </c>
      <c r="S7530" s="97">
        <f t="shared" ca="1" si="951"/>
        <v>-0.30033476269182824</v>
      </c>
      <c r="V7530">
        <v>7513</v>
      </c>
      <c r="W7530" s="46">
        <v>-0.29367263288825801</v>
      </c>
    </row>
    <row r="7531" spans="10:23">
      <c r="J7531">
        <v>7514</v>
      </c>
      <c r="K7531" s="93">
        <f t="shared" ca="1" si="947"/>
        <v>1.2445965566384809</v>
      </c>
      <c r="L7531" s="93">
        <f t="shared" ca="1" si="947"/>
        <v>-0.82365633521670889</v>
      </c>
      <c r="M7531" s="93">
        <f t="shared" ca="1" si="948"/>
        <v>1.2445965566384809</v>
      </c>
      <c r="N7531" s="101">
        <f t="shared" ca="1" si="944"/>
        <v>-0.38508509844121802</v>
      </c>
      <c r="O7531" s="46">
        <f t="shared" ca="1" si="949"/>
        <v>0.76705548069845519</v>
      </c>
      <c r="P7531" s="46">
        <f t="shared" ca="1" si="950"/>
        <v>0.54366939618932864</v>
      </c>
      <c r="Q7531" s="47">
        <f t="shared" ca="1" si="945"/>
        <v>1.2138276497167084</v>
      </c>
      <c r="R7531" s="47">
        <f t="shared" ca="1" si="946"/>
        <v>8.7157401738328283E-2</v>
      </c>
      <c r="S7531" s="97">
        <f t="shared" ca="1" si="951"/>
        <v>0.42710644121839175</v>
      </c>
      <c r="V7531">
        <v>7514</v>
      </c>
      <c r="W7531" s="46">
        <v>0.37766126317877402</v>
      </c>
    </row>
    <row r="7532" spans="10:23">
      <c r="J7532">
        <v>7515</v>
      </c>
      <c r="K7532" s="93">
        <f t="shared" ca="1" si="947"/>
        <v>-0.35485316835656089</v>
      </c>
      <c r="L7532" s="93">
        <f t="shared" ca="1" si="947"/>
        <v>1.5566413008182114</v>
      </c>
      <c r="M7532" s="93">
        <f t="shared" ca="1" si="948"/>
        <v>-0.35485316835656089</v>
      </c>
      <c r="N7532" s="101">
        <f t="shared" ca="1" si="944"/>
        <v>1.3629741791575358</v>
      </c>
      <c r="O7532" s="46">
        <f t="shared" ca="1" si="949"/>
        <v>0.19290185713250879</v>
      </c>
      <c r="P7532" s="46">
        <f t="shared" ca="1" si="950"/>
        <v>0.25659258440635535</v>
      </c>
      <c r="Q7532" s="47">
        <f t="shared" ca="1" si="945"/>
        <v>6.5520402584815618E-2</v>
      </c>
      <c r="R7532" s="47">
        <f t="shared" ca="1" si="946"/>
        <v>0.36980545846139123</v>
      </c>
      <c r="S7532" s="97">
        <f t="shared" ca="1" si="951"/>
        <v>0.28135365779694999</v>
      </c>
      <c r="V7532">
        <v>7515</v>
      </c>
      <c r="W7532" s="46">
        <v>0.89552760264176501</v>
      </c>
    </row>
    <row r="7533" spans="10:23">
      <c r="J7533">
        <v>7516</v>
      </c>
      <c r="K7533" s="93">
        <f t="shared" ca="1" si="947"/>
        <v>9.8181331507058753E-2</v>
      </c>
      <c r="L7533" s="93">
        <f t="shared" ca="1" si="947"/>
        <v>-1.5398826614726535</v>
      </c>
      <c r="M7533" s="93">
        <f t="shared" ca="1" si="948"/>
        <v>9.8181331507058753E-2</v>
      </c>
      <c r="N7533" s="101">
        <f t="shared" ca="1" si="944"/>
        <v>-1.4287129971338888</v>
      </c>
      <c r="O7533" s="46">
        <f t="shared" ca="1" si="949"/>
        <v>0.35552741242959063</v>
      </c>
      <c r="P7533" s="46">
        <f t="shared" ca="1" si="950"/>
        <v>0.3379053620548963</v>
      </c>
      <c r="Q7533" s="47">
        <f t="shared" ca="1" si="945"/>
        <v>0.39077151317897924</v>
      </c>
      <c r="R7533" s="47">
        <f t="shared" ca="1" si="946"/>
        <v>-8.1589391512676107E-2</v>
      </c>
      <c r="S7533" s="97">
        <f t="shared" ca="1" si="951"/>
        <v>0.13696901045845727</v>
      </c>
      <c r="V7533">
        <v>7516</v>
      </c>
      <c r="W7533" s="46">
        <v>0.73822513161746595</v>
      </c>
    </row>
    <row r="7534" spans="10:23">
      <c r="J7534">
        <v>7517</v>
      </c>
      <c r="K7534" s="93">
        <f t="shared" ca="1" si="947"/>
        <v>0.64347391290571887</v>
      </c>
      <c r="L7534" s="93">
        <f t="shared" ca="1" si="947"/>
        <v>0.26154795500242584</v>
      </c>
      <c r="M7534" s="93">
        <f t="shared" ca="1" si="948"/>
        <v>0.64347391290571887</v>
      </c>
      <c r="N7534" s="101">
        <f t="shared" ca="1" si="944"/>
        <v>0.45260835879479572</v>
      </c>
      <c r="O7534" s="46">
        <f t="shared" ca="1" si="949"/>
        <v>0.55127080255999317</v>
      </c>
      <c r="P7534" s="46">
        <f t="shared" ca="1" si="950"/>
        <v>0.43577705712009757</v>
      </c>
      <c r="Q7534" s="47">
        <f t="shared" ca="1" si="945"/>
        <v>0.78225829343978437</v>
      </c>
      <c r="R7534" s="47">
        <f t="shared" ca="1" si="946"/>
        <v>0.22260614243700144</v>
      </c>
      <c r="S7534" s="97">
        <f t="shared" ca="1" si="951"/>
        <v>0.38693847249849733</v>
      </c>
      <c r="V7534">
        <v>7517</v>
      </c>
      <c r="W7534" s="46">
        <v>0.17385254557039101</v>
      </c>
    </row>
    <row r="7535" spans="10:23">
      <c r="J7535">
        <v>7518</v>
      </c>
      <c r="K7535" s="93">
        <f t="shared" ca="1" si="947"/>
        <v>1.399071619742533</v>
      </c>
      <c r="L7535" s="93">
        <f t="shared" ca="1" si="947"/>
        <v>1.2369726439658326</v>
      </c>
      <c r="M7535" s="93">
        <f t="shared" ca="1" si="948"/>
        <v>1.399071619742533</v>
      </c>
      <c r="N7535" s="101">
        <f t="shared" ca="1" si="944"/>
        <v>1.6176891293053006</v>
      </c>
      <c r="O7535" s="46">
        <f t="shared" ca="1" si="949"/>
        <v>0.82250731256647136</v>
      </c>
      <c r="P7535" s="46">
        <f t="shared" ca="1" si="950"/>
        <v>0.57139531212333661</v>
      </c>
      <c r="Q7535" s="47">
        <f t="shared" ca="1" si="945"/>
        <v>1.3247313134527408</v>
      </c>
      <c r="R7535" s="47">
        <f t="shared" ca="1" si="946"/>
        <v>0.41099095291239984</v>
      </c>
      <c r="S7535" s="97">
        <f t="shared" ca="1" si="951"/>
        <v>0.61674913273943566</v>
      </c>
      <c r="V7535">
        <v>7518</v>
      </c>
      <c r="W7535" s="46">
        <v>-0.28818618843365501</v>
      </c>
    </row>
    <row r="7536" spans="10:23">
      <c r="J7536">
        <v>7519</v>
      </c>
      <c r="K7536" s="93">
        <f t="shared" ca="1" si="947"/>
        <v>-0.82531929482843769</v>
      </c>
      <c r="L7536" s="93">
        <f t="shared" ca="1" si="947"/>
        <v>8.7436931513124747E-2</v>
      </c>
      <c r="M7536" s="93">
        <f t="shared" ca="1" si="948"/>
        <v>-0.82531929482843769</v>
      </c>
      <c r="N7536" s="101">
        <f t="shared" ca="1" si="944"/>
        <v>-0.17957256586133474</v>
      </c>
      <c r="O7536" s="46">
        <f t="shared" ca="1" si="949"/>
        <v>2.4018880032556311E-2</v>
      </c>
      <c r="P7536" s="46">
        <f t="shared" ca="1" si="950"/>
        <v>0.17215109585637914</v>
      </c>
      <c r="Q7536" s="47">
        <f t="shared" ca="1" si="945"/>
        <v>-0.27224555161508934</v>
      </c>
      <c r="R7536" s="47">
        <f t="shared" ca="1" si="946"/>
        <v>0.12038723479395108</v>
      </c>
      <c r="S7536" s="97">
        <f t="shared" ca="1" si="951"/>
        <v>7.2203057413253696E-2</v>
      </c>
      <c r="V7536">
        <v>7519</v>
      </c>
      <c r="W7536" s="46">
        <v>0.12016892510351</v>
      </c>
    </row>
    <row r="7537" spans="10:23">
      <c r="J7537">
        <v>7520</v>
      </c>
      <c r="K7537" s="93">
        <f t="shared" ca="1" si="947"/>
        <v>-1.18833998874326</v>
      </c>
      <c r="L7537" s="93">
        <f t="shared" ca="1" si="947"/>
        <v>0.24590953935668755</v>
      </c>
      <c r="M7537" s="93">
        <f t="shared" ca="1" si="948"/>
        <v>-1.18833998874326</v>
      </c>
      <c r="N7537" s="101">
        <f t="shared" ca="1" si="944"/>
        <v>-0.14477607511077173</v>
      </c>
      <c r="O7537" s="46">
        <f t="shared" ca="1" si="949"/>
        <v>-0.10629446685383337</v>
      </c>
      <c r="P7537" s="46">
        <f t="shared" ca="1" si="950"/>
        <v>0.1069944224131843</v>
      </c>
      <c r="Q7537" s="47">
        <f t="shared" ca="1" si="945"/>
        <v>-0.5328722453878687</v>
      </c>
      <c r="R7537" s="47">
        <f t="shared" ca="1" si="946"/>
        <v>0.1260135660159328</v>
      </c>
      <c r="S7537" s="97">
        <f t="shared" ca="1" si="951"/>
        <v>9.8595495810497175E-3</v>
      </c>
      <c r="V7537">
        <v>7520</v>
      </c>
      <c r="W7537" s="46">
        <v>6.7728767557321906E-2</v>
      </c>
    </row>
    <row r="7538" spans="10:23">
      <c r="J7538">
        <v>7521</v>
      </c>
      <c r="K7538" s="93">
        <f t="shared" ca="1" si="947"/>
        <v>0.66254168836115235</v>
      </c>
      <c r="L7538" s="93">
        <f t="shared" ca="1" si="947"/>
        <v>0.51607889396543283</v>
      </c>
      <c r="M7538" s="93">
        <f t="shared" ca="1" si="948"/>
        <v>0.66254168836115235</v>
      </c>
      <c r="N7538" s="101">
        <f t="shared" ca="1" si="944"/>
        <v>0.69998884325197674</v>
      </c>
      <c r="O7538" s="46">
        <f t="shared" ca="1" si="949"/>
        <v>0.55811555185094874</v>
      </c>
      <c r="P7538" s="46">
        <f t="shared" ca="1" si="950"/>
        <v>0.43919943176557535</v>
      </c>
      <c r="Q7538" s="47">
        <f t="shared" ca="1" si="945"/>
        <v>0.79594779202169552</v>
      </c>
      <c r="R7538" s="47">
        <f t="shared" ca="1" si="946"/>
        <v>0.2626057088699435</v>
      </c>
      <c r="S7538" s="97">
        <f t="shared" ca="1" si="951"/>
        <v>0.41036063036044612</v>
      </c>
      <c r="V7538">
        <v>7521</v>
      </c>
      <c r="W7538" s="46">
        <v>-0.17729243221793001</v>
      </c>
    </row>
    <row r="7539" spans="10:23">
      <c r="J7539">
        <v>7522</v>
      </c>
      <c r="K7539" s="93">
        <f t="shared" ca="1" si="947"/>
        <v>-0.47048966561285283</v>
      </c>
      <c r="L7539" s="93">
        <f t="shared" ca="1" si="947"/>
        <v>2.9652416329377894E-2</v>
      </c>
      <c r="M7539" s="93">
        <f t="shared" ca="1" si="948"/>
        <v>-0.47048966561285283</v>
      </c>
      <c r="N7539" s="101">
        <f t="shared" ca="1" si="944"/>
        <v>-0.12151331104056408</v>
      </c>
      <c r="O7539" s="46">
        <f t="shared" ca="1" si="949"/>
        <v>0.15139188474723769</v>
      </c>
      <c r="P7539" s="46">
        <f t="shared" ca="1" si="950"/>
        <v>0.23583759821371983</v>
      </c>
      <c r="Q7539" s="47">
        <f t="shared" ca="1" si="945"/>
        <v>-1.749954218572658E-2</v>
      </c>
      <c r="R7539" s="47">
        <f t="shared" ca="1" si="946"/>
        <v>0.12977498025554793</v>
      </c>
      <c r="S7539" s="97">
        <f t="shared" ca="1" si="951"/>
        <v>0.14058343250139282</v>
      </c>
      <c r="V7539">
        <v>7522</v>
      </c>
      <c r="W7539" s="46">
        <v>0.60109637602204602</v>
      </c>
    </row>
    <row r="7540" spans="10:23">
      <c r="J7540">
        <v>7523</v>
      </c>
      <c r="K7540" s="93">
        <f t="shared" ca="1" si="947"/>
        <v>-0.13577846776848679</v>
      </c>
      <c r="L7540" s="93">
        <f t="shared" ca="1" si="947"/>
        <v>-8.5276292083579022E-2</v>
      </c>
      <c r="M7540" s="93">
        <f t="shared" ca="1" si="948"/>
        <v>-0.13577846776848679</v>
      </c>
      <c r="N7540" s="101">
        <f t="shared" ca="1" si="944"/>
        <v>-0.12402961762795561</v>
      </c>
      <c r="O7540" s="46">
        <f t="shared" ca="1" si="949"/>
        <v>0.27154298677142724</v>
      </c>
      <c r="P7540" s="46">
        <f t="shared" ca="1" si="950"/>
        <v>0.29591314922581458</v>
      </c>
      <c r="Q7540" s="47">
        <f t="shared" ca="1" si="945"/>
        <v>0.22280266186265246</v>
      </c>
      <c r="R7540" s="47">
        <f t="shared" ca="1" si="946"/>
        <v>0.12936811237860577</v>
      </c>
      <c r="S7540" s="97">
        <f t="shared" ca="1" si="951"/>
        <v>0.20045554957501649</v>
      </c>
      <c r="V7540">
        <v>7523</v>
      </c>
      <c r="W7540" s="46">
        <v>-2.58256369474767E-2</v>
      </c>
    </row>
    <row r="7541" spans="10:23">
      <c r="J7541">
        <v>7524</v>
      </c>
      <c r="K7541" s="93">
        <f t="shared" ca="1" si="947"/>
        <v>-0.67564590314831119</v>
      </c>
      <c r="L7541" s="93">
        <f t="shared" ca="1" si="947"/>
        <v>-1.2685165556916915</v>
      </c>
      <c r="M7541" s="93">
        <f t="shared" ca="1" si="948"/>
        <v>-0.67564590314831119</v>
      </c>
      <c r="N7541" s="101">
        <f t="shared" ca="1" si="944"/>
        <v>-1.4175297747672437</v>
      </c>
      <c r="O7541" s="46">
        <f t="shared" ca="1" si="949"/>
        <v>7.7747058443926043E-2</v>
      </c>
      <c r="P7541" s="46">
        <f t="shared" ca="1" si="950"/>
        <v>0.199015185062064</v>
      </c>
      <c r="Q7541" s="47">
        <f t="shared" ca="1" si="945"/>
        <v>-0.16478919479234988</v>
      </c>
      <c r="R7541" s="47">
        <f t="shared" ca="1" si="946"/>
        <v>-7.978114844544093E-2</v>
      </c>
      <c r="S7541" s="97">
        <f t="shared" ca="1" si="951"/>
        <v>-1.0170450007574439E-3</v>
      </c>
      <c r="V7541">
        <v>7524</v>
      </c>
      <c r="W7541" s="46">
        <v>1.04596640808518</v>
      </c>
    </row>
    <row r="7542" spans="10:23">
      <c r="J7542">
        <v>7525</v>
      </c>
      <c r="K7542" s="93">
        <f t="shared" ca="1" si="947"/>
        <v>0.6938475400406604</v>
      </c>
      <c r="L7542" s="93">
        <f t="shared" ca="1" si="947"/>
        <v>-0.15956058989257815</v>
      </c>
      <c r="M7542" s="93">
        <f t="shared" ca="1" si="948"/>
        <v>0.6938475400406604</v>
      </c>
      <c r="N7542" s="101">
        <f t="shared" ca="1" si="944"/>
        <v>6.9382370471612054E-2</v>
      </c>
      <c r="O7542" s="46">
        <f t="shared" ca="1" si="949"/>
        <v>0.56935339690460518</v>
      </c>
      <c r="P7542" s="46">
        <f t="shared" ca="1" si="950"/>
        <v>0.44481835429240357</v>
      </c>
      <c r="Q7542" s="47">
        <f t="shared" ca="1" si="945"/>
        <v>0.81842348212900828</v>
      </c>
      <c r="R7542" s="47">
        <f t="shared" ca="1" si="946"/>
        <v>0.160641378270585</v>
      </c>
      <c r="S7542" s="97">
        <f t="shared" ca="1" si="951"/>
        <v>0.36499738758759509</v>
      </c>
      <c r="V7542">
        <v>7525</v>
      </c>
      <c r="W7542" s="46">
        <v>-5.5363759572542401E-2</v>
      </c>
    </row>
    <row r="7543" spans="10:23">
      <c r="J7543">
        <v>7526</v>
      </c>
      <c r="K7543" s="93">
        <f t="shared" ca="1" si="947"/>
        <v>0.53057407802985157</v>
      </c>
      <c r="L7543" s="93">
        <f t="shared" ca="1" si="947"/>
        <v>2.3094930375684699</v>
      </c>
      <c r="M7543" s="93">
        <f t="shared" ca="1" si="948"/>
        <v>0.53057407802985157</v>
      </c>
      <c r="N7543" s="101">
        <f t="shared" ca="1" si="944"/>
        <v>2.3583259816539965</v>
      </c>
      <c r="O7543" s="46">
        <f t="shared" ca="1" si="949"/>
        <v>0.51074320842496823</v>
      </c>
      <c r="P7543" s="46">
        <f t="shared" ca="1" si="950"/>
        <v>0.4155132600525851</v>
      </c>
      <c r="Q7543" s="47">
        <f t="shared" ca="1" si="945"/>
        <v>0.7012031051697345</v>
      </c>
      <c r="R7543" s="47">
        <f t="shared" ca="1" si="946"/>
        <v>0.53074636952584975</v>
      </c>
      <c r="S7543" s="97">
        <f t="shared" ca="1" si="951"/>
        <v>0.52074478897540899</v>
      </c>
      <c r="V7543">
        <v>7526</v>
      </c>
      <c r="W7543" s="46">
        <v>1.19139000448544</v>
      </c>
    </row>
    <row r="7544" spans="10:23">
      <c r="J7544">
        <v>7527</v>
      </c>
      <c r="K7544" s="93">
        <f t="shared" ca="1" si="947"/>
        <v>-1.4925161301781655</v>
      </c>
      <c r="L7544" s="93">
        <f t="shared" ca="1" si="947"/>
        <v>1.1241822318773484</v>
      </c>
      <c r="M7544" s="93">
        <f t="shared" ca="1" si="948"/>
        <v>-1.4925161301781655</v>
      </c>
      <c r="N7544" s="101">
        <f t="shared" ca="1" si="944"/>
        <v>0.59116466255940825</v>
      </c>
      <c r="O7544" s="46">
        <f t="shared" ca="1" si="949"/>
        <v>-0.21548441579561728</v>
      </c>
      <c r="P7544" s="46">
        <f t="shared" ca="1" si="950"/>
        <v>5.2399447942292343E-2</v>
      </c>
      <c r="Q7544" s="47">
        <f t="shared" ca="1" si="945"/>
        <v>-0.75125214327143652</v>
      </c>
      <c r="R7544" s="47">
        <f t="shared" ca="1" si="946"/>
        <v>0.2450096561551372</v>
      </c>
      <c r="S7544" s="97">
        <f t="shared" ca="1" si="951"/>
        <v>1.4762620179759961E-2</v>
      </c>
      <c r="V7544">
        <v>7527</v>
      </c>
      <c r="W7544" s="46">
        <v>1.2373499344284999</v>
      </c>
    </row>
    <row r="7545" spans="10:23">
      <c r="J7545">
        <v>7528</v>
      </c>
      <c r="K7545" s="93">
        <f t="shared" ca="1" si="947"/>
        <v>2.2704648363250781</v>
      </c>
      <c r="L7545" s="93">
        <f t="shared" ca="1" si="947"/>
        <v>1.2944273254895817</v>
      </c>
      <c r="M7545" s="93">
        <f t="shared" ca="1" si="948"/>
        <v>2.2704648363250781</v>
      </c>
      <c r="N7545" s="101">
        <f t="shared" ca="1" si="944"/>
        <v>1.9492835383182068</v>
      </c>
      <c r="O7545" s="46">
        <f t="shared" ca="1" si="949"/>
        <v>1.1353108755876251</v>
      </c>
      <c r="P7545" s="46">
        <f t="shared" ca="1" si="950"/>
        <v>0.72779709363391354</v>
      </c>
      <c r="Q7545" s="47">
        <f t="shared" ca="1" si="945"/>
        <v>1.9503384394950485</v>
      </c>
      <c r="R7545" s="47">
        <f t="shared" ca="1" si="946"/>
        <v>0.46460727847343941</v>
      </c>
      <c r="S7545" s="97">
        <f t="shared" ca="1" si="951"/>
        <v>0.79995907703053226</v>
      </c>
      <c r="V7545">
        <v>7528</v>
      </c>
      <c r="W7545" s="46">
        <v>1.76789846763698</v>
      </c>
    </row>
    <row r="7546" spans="10:23">
      <c r="J7546">
        <v>7529</v>
      </c>
      <c r="K7546" s="93">
        <f t="shared" ca="1" si="947"/>
        <v>0.36243504827253298</v>
      </c>
      <c r="L7546" s="93">
        <f t="shared" ca="1" si="947"/>
        <v>0.20037458059057681</v>
      </c>
      <c r="M7546" s="93">
        <f t="shared" ca="1" si="948"/>
        <v>0.36243504827253298</v>
      </c>
      <c r="N7546" s="101">
        <f t="shared" ca="1" si="944"/>
        <v>0.30523424727798032</v>
      </c>
      <c r="O7546" s="46">
        <f t="shared" ca="1" si="949"/>
        <v>0.45038642965949238</v>
      </c>
      <c r="P7546" s="46">
        <f t="shared" ca="1" si="950"/>
        <v>0.38533487066984717</v>
      </c>
      <c r="Q7546" s="47">
        <f t="shared" ca="1" si="945"/>
        <v>0.5804895476387828</v>
      </c>
      <c r="R7546" s="47">
        <f t="shared" ca="1" si="946"/>
        <v>0.19877685542979204</v>
      </c>
      <c r="S7546" s="97">
        <f t="shared" ca="1" si="951"/>
        <v>0.32458164254464222</v>
      </c>
      <c r="V7546">
        <v>7529</v>
      </c>
      <c r="W7546" s="46">
        <v>0.49921183731022201</v>
      </c>
    </row>
    <row r="7547" spans="10:23">
      <c r="J7547">
        <v>7530</v>
      </c>
      <c r="K7547" s="93">
        <f t="shared" ca="1" si="947"/>
        <v>0.54300056420217147</v>
      </c>
      <c r="L7547" s="93">
        <f t="shared" ca="1" si="947"/>
        <v>-0.23342707077892672</v>
      </c>
      <c r="M7547" s="93">
        <f t="shared" ca="1" si="948"/>
        <v>0.54300056420217147</v>
      </c>
      <c r="N7547" s="101">
        <f t="shared" ca="1" si="944"/>
        <v>-4.8621920587363893E-2</v>
      </c>
      <c r="O7547" s="46">
        <f t="shared" ca="1" si="949"/>
        <v>0.51520393760734484</v>
      </c>
      <c r="P7547" s="46">
        <f t="shared" ca="1" si="950"/>
        <v>0.4177436246437734</v>
      </c>
      <c r="Q7547" s="47">
        <f t="shared" ca="1" si="945"/>
        <v>0.71012456353448772</v>
      </c>
      <c r="R7547" s="47">
        <f t="shared" ca="1" si="946"/>
        <v>0.14156097065499257</v>
      </c>
      <c r="S7547" s="97">
        <f t="shared" ca="1" si="951"/>
        <v>0.32838245413116873</v>
      </c>
      <c r="V7547">
        <v>7530</v>
      </c>
      <c r="W7547" s="46">
        <v>0.48753880078031803</v>
      </c>
    </row>
    <row r="7548" spans="10:23">
      <c r="J7548">
        <v>7531</v>
      </c>
      <c r="K7548" s="93">
        <f t="shared" ca="1" si="947"/>
        <v>-0.52786648442714867</v>
      </c>
      <c r="L7548" s="93">
        <f t="shared" ca="1" si="947"/>
        <v>0.95827264747434893</v>
      </c>
      <c r="M7548" s="93">
        <f t="shared" ca="1" si="948"/>
        <v>-0.52786648442714867</v>
      </c>
      <c r="N7548" s="101">
        <f t="shared" ca="1" si="944"/>
        <v>0.7406488027613557</v>
      </c>
      <c r="O7548" s="46">
        <f t="shared" ca="1" si="949"/>
        <v>0.13079535838188611</v>
      </c>
      <c r="P7548" s="46">
        <f t="shared" ca="1" si="950"/>
        <v>0.22553933503104404</v>
      </c>
      <c r="Q7548" s="47">
        <f t="shared" ca="1" si="945"/>
        <v>-5.8692594916429752E-2</v>
      </c>
      <c r="R7548" s="47">
        <f t="shared" ca="1" si="946"/>
        <v>0.26918011895376581</v>
      </c>
      <c r="S7548" s="97">
        <f t="shared" ca="1" si="951"/>
        <v>0.19998773866782596</v>
      </c>
      <c r="V7548">
        <v>7531</v>
      </c>
      <c r="W7548" s="46">
        <v>0.37891216304013298</v>
      </c>
    </row>
    <row r="7549" spans="10:23">
      <c r="J7549">
        <v>7532</v>
      </c>
      <c r="K7549" s="93">
        <f t="shared" ca="1" si="947"/>
        <v>-1.5506828058980857</v>
      </c>
      <c r="L7549" s="93">
        <f t="shared" ca="1" si="947"/>
        <v>-0.88648904162785991</v>
      </c>
      <c r="M7549" s="93">
        <f t="shared" ca="1" si="948"/>
        <v>-1.5506828058980857</v>
      </c>
      <c r="N7549" s="101">
        <f t="shared" ca="1" si="944"/>
        <v>-1.3336172765803094</v>
      </c>
      <c r="O7549" s="46">
        <f t="shared" ca="1" si="949"/>
        <v>-0.23636447667748151</v>
      </c>
      <c r="P7549" s="46">
        <f t="shared" ca="1" si="950"/>
        <v>4.195941750136023E-2</v>
      </c>
      <c r="Q7549" s="47">
        <f t="shared" ca="1" si="945"/>
        <v>-0.79301226503516498</v>
      </c>
      <c r="R7549" s="47">
        <f t="shared" ca="1" si="946"/>
        <v>-6.6213127697371837E-2</v>
      </c>
      <c r="S7549" s="97">
        <f t="shared" ca="1" si="951"/>
        <v>-0.15128880218742669</v>
      </c>
      <c r="V7549">
        <v>7532</v>
      </c>
      <c r="W7549" s="46">
        <v>0.17389810828840799</v>
      </c>
    </row>
    <row r="7550" spans="10:23">
      <c r="J7550">
        <v>7533</v>
      </c>
      <c r="K7550" s="93">
        <f t="shared" ca="1" si="947"/>
        <v>-1.1457217965705504</v>
      </c>
      <c r="L7550" s="93">
        <f t="shared" ca="1" si="947"/>
        <v>-1.4871317072532388</v>
      </c>
      <c r="M7550" s="93">
        <f t="shared" ca="1" si="948"/>
        <v>-1.1457217965705504</v>
      </c>
      <c r="N7550" s="101">
        <f t="shared" ca="1" si="944"/>
        <v>-1.7742898042571127</v>
      </c>
      <c r="O7550" s="46">
        <f t="shared" ca="1" si="949"/>
        <v>-9.0995836904169347E-2</v>
      </c>
      <c r="P7550" s="46">
        <f t="shared" ca="1" si="950"/>
        <v>0.11464373738801631</v>
      </c>
      <c r="Q7550" s="47">
        <f t="shared" ca="1" si="945"/>
        <v>-0.50227498548854066</v>
      </c>
      <c r="R7550" s="47">
        <f t="shared" ca="1" si="946"/>
        <v>-0.13746656583602906</v>
      </c>
      <c r="S7550" s="97">
        <f t="shared" ca="1" si="951"/>
        <v>-0.11423120137009921</v>
      </c>
      <c r="V7550">
        <v>7533</v>
      </c>
      <c r="W7550" s="46">
        <v>0.408705601852074</v>
      </c>
    </row>
    <row r="7551" spans="10:23">
      <c r="J7551">
        <v>7534</v>
      </c>
      <c r="K7551" s="93">
        <f t="shared" ca="1" si="947"/>
        <v>0.28564801867644746</v>
      </c>
      <c r="L7551" s="93">
        <f t="shared" ca="1" si="947"/>
        <v>0.9987490633161159</v>
      </c>
      <c r="M7551" s="93">
        <f t="shared" ca="1" si="948"/>
        <v>0.28564801867644746</v>
      </c>
      <c r="N7551" s="101">
        <f t="shared" ca="1" si="944"/>
        <v>1.0377396742012881</v>
      </c>
      <c r="O7551" s="46">
        <f t="shared" ca="1" si="949"/>
        <v>0.42282223017482601</v>
      </c>
      <c r="P7551" s="46">
        <f t="shared" ca="1" si="950"/>
        <v>0.37155277092751399</v>
      </c>
      <c r="Q7551" s="47">
        <f t="shared" ca="1" si="945"/>
        <v>0.52536114866945005</v>
      </c>
      <c r="R7551" s="47">
        <f t="shared" ca="1" si="946"/>
        <v>0.31721748162147112</v>
      </c>
      <c r="S7551" s="97">
        <f t="shared" ca="1" si="951"/>
        <v>0.37001985589814856</v>
      </c>
      <c r="V7551">
        <v>7534</v>
      </c>
      <c r="W7551" s="46">
        <v>0.650426571268507</v>
      </c>
    </row>
    <row r="7552" spans="10:23">
      <c r="J7552">
        <v>7535</v>
      </c>
      <c r="K7552" s="93">
        <f t="shared" ca="1" si="947"/>
        <v>0.30998159647889117</v>
      </c>
      <c r="L7552" s="93">
        <f t="shared" ca="1" si="947"/>
        <v>1.6738140692295764</v>
      </c>
      <c r="M7552" s="93">
        <f t="shared" ca="1" si="948"/>
        <v>0.30998159647889117</v>
      </c>
      <c r="N7552" s="101">
        <f t="shared" ca="1" si="944"/>
        <v>1.6854960808695423</v>
      </c>
      <c r="O7552" s="46">
        <f t="shared" ca="1" si="949"/>
        <v>0.43155724175491195</v>
      </c>
      <c r="P7552" s="46">
        <f t="shared" ca="1" si="950"/>
        <v>0.37592027671755696</v>
      </c>
      <c r="Q7552" s="47">
        <f t="shared" ca="1" si="945"/>
        <v>0.54283117182962193</v>
      </c>
      <c r="R7552" s="47">
        <f t="shared" ca="1" si="946"/>
        <v>0.42195482772920512</v>
      </c>
      <c r="S7552" s="97">
        <f t="shared" ca="1" si="951"/>
        <v>0.42675603474205853</v>
      </c>
      <c r="V7552">
        <v>7535</v>
      </c>
      <c r="W7552" s="46">
        <v>0.12998937604455699</v>
      </c>
    </row>
    <row r="7553" spans="10:23">
      <c r="J7553">
        <v>7536</v>
      </c>
      <c r="K7553" s="93">
        <f t="shared" ca="1" si="947"/>
        <v>0.81882508109291297</v>
      </c>
      <c r="L7553" s="93">
        <f t="shared" ca="1" si="947"/>
        <v>-0.28246043885645972</v>
      </c>
      <c r="M7553" s="93">
        <f t="shared" ca="1" si="948"/>
        <v>0.81882508109291297</v>
      </c>
      <c r="N7553" s="101">
        <f t="shared" ca="1" si="944"/>
        <v>-7.3912484078778595E-3</v>
      </c>
      <c r="O7553" s="46">
        <f t="shared" ca="1" si="949"/>
        <v>0.61421651885095763</v>
      </c>
      <c r="P7553" s="46">
        <f t="shared" ca="1" si="950"/>
        <v>0.4672499152655798</v>
      </c>
      <c r="Q7553" s="47">
        <f t="shared" ca="1" si="945"/>
        <v>0.9081497260217134</v>
      </c>
      <c r="R7553" s="47">
        <f t="shared" ca="1" si="946"/>
        <v>0.14822766069134291</v>
      </c>
      <c r="S7553" s="97">
        <f t="shared" ca="1" si="951"/>
        <v>0.38122208977115024</v>
      </c>
      <c r="V7553">
        <v>7536</v>
      </c>
      <c r="W7553" s="46">
        <v>-0.14532004965992301</v>
      </c>
    </row>
    <row r="7554" spans="10:23">
      <c r="J7554">
        <v>7537</v>
      </c>
      <c r="K7554" s="93">
        <f t="shared" ca="1" si="947"/>
        <v>0.78544044224436826</v>
      </c>
      <c r="L7554" s="93">
        <f t="shared" ca="1" si="947"/>
        <v>0.72174270502305837</v>
      </c>
      <c r="M7554" s="93">
        <f t="shared" ca="1" si="948"/>
        <v>0.78544044224436826</v>
      </c>
      <c r="N7554" s="101">
        <f t="shared" ca="1" si="944"/>
        <v>0.93405980573209235</v>
      </c>
      <c r="O7554" s="46">
        <f t="shared" ca="1" si="949"/>
        <v>0.6022324526644498</v>
      </c>
      <c r="P7554" s="46">
        <f t="shared" ca="1" si="950"/>
        <v>0.46125788217232588</v>
      </c>
      <c r="Q7554" s="47">
        <f t="shared" ca="1" si="945"/>
        <v>0.88418159364869764</v>
      </c>
      <c r="R7554" s="47">
        <f t="shared" ca="1" si="946"/>
        <v>0.30045322555781173</v>
      </c>
      <c r="S7554" s="97">
        <f t="shared" ca="1" si="951"/>
        <v>0.45134283911113077</v>
      </c>
      <c r="V7554">
        <v>7537</v>
      </c>
      <c r="W7554" s="46">
        <v>0.34035245454733598</v>
      </c>
    </row>
    <row r="7555" spans="10:23">
      <c r="J7555">
        <v>7538</v>
      </c>
      <c r="K7555" s="93">
        <f t="shared" ca="1" si="947"/>
        <v>-0.88285754314839493</v>
      </c>
      <c r="L7555" s="93">
        <f t="shared" ca="1" si="947"/>
        <v>0.66674865466813216</v>
      </c>
      <c r="M7555" s="93">
        <f t="shared" ca="1" si="948"/>
        <v>-0.88285754314839493</v>
      </c>
      <c r="N7555" s="101">
        <f t="shared" ca="1" si="944"/>
        <v>0.35136468582196095</v>
      </c>
      <c r="O7555" s="46">
        <f t="shared" ca="1" si="949"/>
        <v>3.3644054027625603E-3</v>
      </c>
      <c r="P7555" s="46">
        <f t="shared" ca="1" si="950"/>
        <v>0.16182385854148226</v>
      </c>
      <c r="Q7555" s="47">
        <f t="shared" ca="1" si="945"/>
        <v>-0.31355450087467684</v>
      </c>
      <c r="R7555" s="47">
        <f t="shared" ca="1" si="946"/>
        <v>0.20623580088852361</v>
      </c>
      <c r="S7555" s="97">
        <f t="shared" ca="1" si="951"/>
        <v>0.10480010314564309</v>
      </c>
      <c r="V7555">
        <v>7538</v>
      </c>
      <c r="W7555" s="46">
        <v>1.4574618303873299</v>
      </c>
    </row>
    <row r="7556" spans="10:23">
      <c r="J7556">
        <v>7539</v>
      </c>
      <c r="K7556" s="93">
        <f t="shared" ca="1" si="947"/>
        <v>0.36715957223265361</v>
      </c>
      <c r="L7556" s="93">
        <f t="shared" ca="1" si="947"/>
        <v>-1.3691525107518268</v>
      </c>
      <c r="M7556" s="93">
        <f t="shared" ca="1" si="948"/>
        <v>0.36715957223265361</v>
      </c>
      <c r="N7556" s="101">
        <f t="shared" ca="1" si="944"/>
        <v>-1.1813054968131398</v>
      </c>
      <c r="O7556" s="46">
        <f t="shared" ca="1" si="949"/>
        <v>0.45208238953177649</v>
      </c>
      <c r="P7556" s="46">
        <f t="shared" ca="1" si="950"/>
        <v>0.38618285060598923</v>
      </c>
      <c r="Q7556" s="47">
        <f t="shared" ca="1" si="945"/>
        <v>0.583881467383351</v>
      </c>
      <c r="R7556" s="47">
        <f t="shared" ca="1" si="946"/>
        <v>-4.1585456817492567E-2</v>
      </c>
      <c r="S7556" s="97">
        <f t="shared" ca="1" si="951"/>
        <v>0.20524846635714195</v>
      </c>
      <c r="V7556">
        <v>7539</v>
      </c>
      <c r="W7556" s="46">
        <v>0.14309632060849101</v>
      </c>
    </row>
    <row r="7557" spans="10:23">
      <c r="J7557">
        <v>7540</v>
      </c>
      <c r="K7557" s="93">
        <f t="shared" ca="1" si="947"/>
        <v>-0.57658737028573348</v>
      </c>
      <c r="L7557" s="93">
        <f t="shared" ca="1" si="947"/>
        <v>-0.21513993377342311</v>
      </c>
      <c r="M7557" s="93">
        <f t="shared" ca="1" si="948"/>
        <v>-0.57658737028573348</v>
      </c>
      <c r="N7557" s="101">
        <f t="shared" ca="1" si="944"/>
        <v>-0.38733827301030421</v>
      </c>
      <c r="O7557" s="46">
        <f t="shared" ca="1" si="949"/>
        <v>0.11330604770090419</v>
      </c>
      <c r="P7557" s="46">
        <f t="shared" ca="1" si="950"/>
        <v>0.21679467969055308</v>
      </c>
      <c r="Q7557" s="47">
        <f t="shared" ca="1" si="945"/>
        <v>-9.3671216278393588E-2</v>
      </c>
      <c r="R7557" s="47">
        <f t="shared" ca="1" si="946"/>
        <v>8.6793080332543432E-2</v>
      </c>
      <c r="S7557" s="97">
        <f t="shared" ca="1" si="951"/>
        <v>0.10004956401672381</v>
      </c>
      <c r="V7557">
        <v>7540</v>
      </c>
      <c r="W7557" s="46">
        <v>-1.66673586960375E-3</v>
      </c>
    </row>
    <row r="7558" spans="10:23">
      <c r="J7558">
        <v>7541</v>
      </c>
      <c r="K7558" s="93">
        <f t="shared" ca="1" si="947"/>
        <v>2.3209553206710933</v>
      </c>
      <c r="L7558" s="93">
        <f t="shared" ca="1" si="947"/>
        <v>0.37664818435562747</v>
      </c>
      <c r="M7558" s="93">
        <f t="shared" ca="1" si="948"/>
        <v>2.3209553206710933</v>
      </c>
      <c r="N7558" s="101">
        <f t="shared" ca="1" si="944"/>
        <v>1.095209670850978</v>
      </c>
      <c r="O7558" s="46">
        <f t="shared" ca="1" si="949"/>
        <v>1.1534354181036173</v>
      </c>
      <c r="P7558" s="46">
        <f t="shared" ca="1" si="950"/>
        <v>0.73685936489190962</v>
      </c>
      <c r="Q7558" s="47">
        <f t="shared" ca="1" si="945"/>
        <v>1.9865875245270326</v>
      </c>
      <c r="R7558" s="47">
        <f t="shared" ca="1" si="946"/>
        <v>0.3265099484623149</v>
      </c>
      <c r="S7558" s="97">
        <f t="shared" ca="1" si="951"/>
        <v>0.73997268328296606</v>
      </c>
      <c r="V7558">
        <v>7541</v>
      </c>
      <c r="W7558" s="46">
        <v>0.33287465016812301</v>
      </c>
    </row>
    <row r="7559" spans="10:23">
      <c r="J7559">
        <v>7542</v>
      </c>
      <c r="K7559" s="93">
        <f t="shared" ca="1" si="947"/>
        <v>-0.22888692676475131</v>
      </c>
      <c r="L7559" s="93">
        <f t="shared" ca="1" si="947"/>
        <v>-1.909076623904531E-2</v>
      </c>
      <c r="M7559" s="93">
        <f t="shared" ca="1" si="948"/>
        <v>-0.22888692676475131</v>
      </c>
      <c r="N7559" s="101">
        <f t="shared" ca="1" si="944"/>
        <v>-9.0890811994373405E-2</v>
      </c>
      <c r="O7559" s="46">
        <f t="shared" ca="1" si="949"/>
        <v>0.23811989238969394</v>
      </c>
      <c r="P7559" s="46">
        <f t="shared" ca="1" si="950"/>
        <v>0.27920160203494793</v>
      </c>
      <c r="Q7559" s="47">
        <f t="shared" ca="1" si="945"/>
        <v>0.15595647309918592</v>
      </c>
      <c r="R7559" s="47">
        <f t="shared" ca="1" si="946"/>
        <v>0.1347264083668985</v>
      </c>
      <c r="S7559" s="97">
        <f t="shared" ca="1" si="951"/>
        <v>0.18642315037829621</v>
      </c>
      <c r="V7559">
        <v>7542</v>
      </c>
      <c r="W7559" s="46">
        <v>0.75562529387143995</v>
      </c>
    </row>
    <row r="7560" spans="10:23">
      <c r="J7560">
        <v>7543</v>
      </c>
      <c r="K7560" s="93">
        <f t="shared" ca="1" si="947"/>
        <v>-0.62467677401865451</v>
      </c>
      <c r="L7560" s="93">
        <f t="shared" ca="1" si="947"/>
        <v>-0.50947012327864416</v>
      </c>
      <c r="M7560" s="93">
        <f t="shared" ca="1" si="948"/>
        <v>-0.62467677401865451</v>
      </c>
      <c r="N7560" s="101">
        <f t="shared" ca="1" si="944"/>
        <v>-0.6816812866612515</v>
      </c>
      <c r="O7560" s="46">
        <f t="shared" ca="1" si="949"/>
        <v>9.6043419825265319E-2</v>
      </c>
      <c r="P7560" s="46">
        <f t="shared" ca="1" si="950"/>
        <v>0.20816336575273364</v>
      </c>
      <c r="Q7560" s="47">
        <f t="shared" ca="1" si="945"/>
        <v>-0.12819647202967133</v>
      </c>
      <c r="R7560" s="47">
        <f t="shared" ca="1" si="946"/>
        <v>3.9200025632057017E-2</v>
      </c>
      <c r="S7560" s="97">
        <f t="shared" ca="1" si="951"/>
        <v>6.7621722728661168E-2</v>
      </c>
      <c r="V7560">
        <v>7543</v>
      </c>
      <c r="W7560" s="46">
        <v>-0.22494047252191501</v>
      </c>
    </row>
    <row r="7561" spans="10:23">
      <c r="J7561">
        <v>7544</v>
      </c>
      <c r="K7561" s="93">
        <f t="shared" ca="1" si="947"/>
        <v>5.9059006607990253E-2</v>
      </c>
      <c r="L7561" s="93">
        <f t="shared" ca="1" si="947"/>
        <v>2.4305237612080783</v>
      </c>
      <c r="M7561" s="93">
        <f t="shared" ca="1" si="948"/>
        <v>5.9059006607990253E-2</v>
      </c>
      <c r="N7561" s="101">
        <f t="shared" ca="1" si="944"/>
        <v>2.3231208054880015</v>
      </c>
      <c r="O7561" s="46">
        <f t="shared" ca="1" si="949"/>
        <v>0.34148369210997004</v>
      </c>
      <c r="P7561" s="46">
        <f t="shared" ca="1" si="950"/>
        <v>0.33088350189508597</v>
      </c>
      <c r="Q7561" s="47">
        <f t="shared" ca="1" si="945"/>
        <v>0.36268407253973806</v>
      </c>
      <c r="R7561" s="47">
        <f t="shared" ca="1" si="946"/>
        <v>0.52505395694154622</v>
      </c>
      <c r="S7561" s="97">
        <f t="shared" ca="1" si="951"/>
        <v>0.4332688245257581</v>
      </c>
      <c r="V7561">
        <v>7544</v>
      </c>
      <c r="W7561" s="46">
        <v>-0.11564145367680401</v>
      </c>
    </row>
    <row r="7562" spans="10:23">
      <c r="J7562">
        <v>7545</v>
      </c>
      <c r="K7562" s="93">
        <f t="shared" ca="1" si="947"/>
        <v>-1.1615674483274399</v>
      </c>
      <c r="L7562" s="93">
        <f t="shared" ca="1" si="947"/>
        <v>0.49165901745760621</v>
      </c>
      <c r="M7562" s="93">
        <f t="shared" ca="1" si="948"/>
        <v>-1.1615674483274399</v>
      </c>
      <c r="N7562" s="101">
        <f t="shared" ca="1" si="944"/>
        <v>9.672914203855637E-2</v>
      </c>
      <c r="O7562" s="46">
        <f t="shared" ca="1" si="949"/>
        <v>-9.6683942151747804E-2</v>
      </c>
      <c r="P7562" s="46">
        <f t="shared" ca="1" si="950"/>
        <v>0.11179968476422708</v>
      </c>
      <c r="Q7562" s="47">
        <f t="shared" ca="1" si="945"/>
        <v>-0.51365119598369757</v>
      </c>
      <c r="R7562" s="47">
        <f t="shared" ca="1" si="946"/>
        <v>0.16506314585026574</v>
      </c>
      <c r="S7562" s="97">
        <f t="shared" ca="1" si="951"/>
        <v>3.4189601849258969E-2</v>
      </c>
      <c r="V7562">
        <v>7545</v>
      </c>
      <c r="W7562" s="46">
        <v>-0.34019834835613399</v>
      </c>
    </row>
    <row r="7563" spans="10:23">
      <c r="J7563">
        <v>7546</v>
      </c>
      <c r="K7563" s="93">
        <f t="shared" ca="1" si="947"/>
        <v>-0.94468738768016303</v>
      </c>
      <c r="L7563" s="93">
        <f t="shared" ca="1" si="947"/>
        <v>-0.50146873803055503</v>
      </c>
      <c r="M7563" s="93">
        <f t="shared" ca="1" si="948"/>
        <v>-0.94468738768016303</v>
      </c>
      <c r="N7563" s="101">
        <f t="shared" ca="1" si="944"/>
        <v>-0.77586586196634832</v>
      </c>
      <c r="O7563" s="46">
        <f t="shared" ca="1" si="949"/>
        <v>-1.8830621254010804E-2</v>
      </c>
      <c r="P7563" s="46">
        <f t="shared" ca="1" si="950"/>
        <v>0.15072634521309558</v>
      </c>
      <c r="Q7563" s="47">
        <f t="shared" ca="1" si="945"/>
        <v>-0.35794455418822357</v>
      </c>
      <c r="R7563" s="47">
        <f t="shared" ca="1" si="946"/>
        <v>2.3971087160450349E-2</v>
      </c>
      <c r="S7563" s="97">
        <f t="shared" ca="1" si="951"/>
        <v>2.5702329532197726E-3</v>
      </c>
      <c r="V7563">
        <v>7546</v>
      </c>
      <c r="W7563" s="46">
        <v>0.376185275981815</v>
      </c>
    </row>
    <row r="7564" spans="10:23">
      <c r="J7564">
        <v>7547</v>
      </c>
      <c r="K7564" s="93">
        <f t="shared" ca="1" si="947"/>
        <v>0.24425403018097785</v>
      </c>
      <c r="L7564" s="93">
        <f t="shared" ca="1" si="947"/>
        <v>-0.53950181327103064</v>
      </c>
      <c r="M7564" s="93">
        <f t="shared" ca="1" si="948"/>
        <v>0.24425403018097785</v>
      </c>
      <c r="N7564" s="101">
        <f t="shared" ca="1" si="944"/>
        <v>-0.43381433805646741</v>
      </c>
      <c r="O7564" s="46">
        <f t="shared" ca="1" si="949"/>
        <v>0.40796305197302624</v>
      </c>
      <c r="P7564" s="46">
        <f t="shared" ca="1" si="950"/>
        <v>0.36412318182661413</v>
      </c>
      <c r="Q7564" s="47">
        <f t="shared" ca="1" si="945"/>
        <v>0.49564279226585051</v>
      </c>
      <c r="R7564" s="47">
        <f t="shared" ca="1" si="946"/>
        <v>7.9278249664170644E-2</v>
      </c>
      <c r="S7564" s="97">
        <f t="shared" ca="1" si="951"/>
        <v>0.24362065081859843</v>
      </c>
      <c r="V7564">
        <v>7547</v>
      </c>
      <c r="W7564" s="46">
        <v>4.8946533557193E-2</v>
      </c>
    </row>
    <row r="7565" spans="10:23">
      <c r="J7565">
        <v>7548</v>
      </c>
      <c r="K7565" s="93">
        <f t="shared" ca="1" si="947"/>
        <v>0.44666876347485596</v>
      </c>
      <c r="L7565" s="93">
        <f t="shared" ca="1" si="947"/>
        <v>2.0585823626583024</v>
      </c>
      <c r="M7565" s="93">
        <f t="shared" ca="1" si="948"/>
        <v>0.44666876347485596</v>
      </c>
      <c r="N7565" s="101">
        <f t="shared" ca="1" si="944"/>
        <v>2.0937580167076955</v>
      </c>
      <c r="O7565" s="46">
        <f t="shared" ca="1" si="949"/>
        <v>0.4806237619457483</v>
      </c>
      <c r="P7565" s="46">
        <f t="shared" ca="1" si="950"/>
        <v>0.40045353681297513</v>
      </c>
      <c r="Q7565" s="47">
        <f t="shared" ca="1" si="945"/>
        <v>0.64096421221129463</v>
      </c>
      <c r="R7565" s="47">
        <f t="shared" ca="1" si="946"/>
        <v>0.48796771658109978</v>
      </c>
      <c r="S7565" s="97">
        <f t="shared" ca="1" si="951"/>
        <v>0.48429573926342406</v>
      </c>
      <c r="V7565">
        <v>7548</v>
      </c>
      <c r="W7565" s="46">
        <v>0.20885938417316599</v>
      </c>
    </row>
    <row r="7566" spans="10:23">
      <c r="J7566">
        <v>7549</v>
      </c>
      <c r="K7566" s="93">
        <f t="shared" ca="1" si="947"/>
        <v>-0.71511004349279006</v>
      </c>
      <c r="L7566" s="93">
        <f t="shared" ca="1" si="947"/>
        <v>-0.35974063778297194</v>
      </c>
      <c r="M7566" s="93">
        <f t="shared" ca="1" si="948"/>
        <v>-0.71511004349279006</v>
      </c>
      <c r="N7566" s="101">
        <f t="shared" ca="1" si="944"/>
        <v>-0.56848508712600976</v>
      </c>
      <c r="O7566" s="46">
        <f t="shared" ca="1" si="949"/>
        <v>6.3580636814282221E-2</v>
      </c>
      <c r="P7566" s="46">
        <f t="shared" ca="1" si="950"/>
        <v>0.19193197424724209</v>
      </c>
      <c r="Q7566" s="47">
        <f t="shared" ca="1" si="945"/>
        <v>-0.19312203805163752</v>
      </c>
      <c r="R7566" s="47">
        <f t="shared" ca="1" si="946"/>
        <v>5.7503000958512837E-2</v>
      </c>
      <c r="S7566" s="97">
        <f t="shared" ca="1" si="951"/>
        <v>6.0541818886397529E-2</v>
      </c>
      <c r="V7566">
        <v>7549</v>
      </c>
      <c r="W7566" s="46">
        <v>-0.35920660025203199</v>
      </c>
    </row>
    <row r="7567" spans="10:23">
      <c r="J7567">
        <v>7550</v>
      </c>
      <c r="K7567" s="93">
        <f t="shared" ca="1" si="947"/>
        <v>-0.28921866609762398</v>
      </c>
      <c r="L7567" s="93">
        <f t="shared" ca="1" si="947"/>
        <v>-0.81560965116817408</v>
      </c>
      <c r="M7567" s="93">
        <f t="shared" ca="1" si="948"/>
        <v>-0.28921866609762398</v>
      </c>
      <c r="N7567" s="101">
        <f t="shared" ca="1" si="944"/>
        <v>-0.86524382243269271</v>
      </c>
      <c r="O7567" s="46">
        <f t="shared" ca="1" si="949"/>
        <v>0.21646263976544383</v>
      </c>
      <c r="P7567" s="46">
        <f t="shared" ca="1" si="950"/>
        <v>0.26837297572282293</v>
      </c>
      <c r="Q7567" s="47">
        <f t="shared" ca="1" si="945"/>
        <v>0.1126419678506857</v>
      </c>
      <c r="R7567" s="47">
        <f t="shared" ca="1" si="946"/>
        <v>9.5193422091091329E-3</v>
      </c>
      <c r="S7567" s="97">
        <f t="shared" ca="1" si="951"/>
        <v>0.11299099098727648</v>
      </c>
      <c r="V7567">
        <v>7550</v>
      </c>
      <c r="W7567" s="46">
        <v>0.97091715999438899</v>
      </c>
    </row>
    <row r="7568" spans="10:23">
      <c r="J7568">
        <v>7551</v>
      </c>
      <c r="K7568" s="93">
        <f t="shared" ca="1" si="947"/>
        <v>-0.20506172322480004</v>
      </c>
      <c r="L7568" s="93">
        <f t="shared" ca="1" si="947"/>
        <v>-0.70071835905950075</v>
      </c>
      <c r="M7568" s="93">
        <f t="shared" ca="1" si="948"/>
        <v>-0.20506172322480004</v>
      </c>
      <c r="N7568" s="101">
        <f t="shared" ca="1" si="944"/>
        <v>-0.7295535241374359</v>
      </c>
      <c r="O7568" s="46">
        <f t="shared" ca="1" si="949"/>
        <v>0.24667241312910115</v>
      </c>
      <c r="P7568" s="46">
        <f t="shared" ca="1" si="950"/>
        <v>0.28347786240465156</v>
      </c>
      <c r="Q7568" s="47">
        <f t="shared" ca="1" si="945"/>
        <v>0.17306151457800031</v>
      </c>
      <c r="R7568" s="47">
        <f t="shared" ca="1" si="946"/>
        <v>3.1459444367435627E-2</v>
      </c>
      <c r="S7568" s="97">
        <f t="shared" ca="1" si="951"/>
        <v>0.1390659287482684</v>
      </c>
      <c r="V7568">
        <v>7551</v>
      </c>
      <c r="W7568" s="46">
        <v>0.426963132770596</v>
      </c>
    </row>
    <row r="7569" spans="10:23">
      <c r="J7569">
        <v>7552</v>
      </c>
      <c r="K7569" s="93">
        <f t="shared" ca="1" si="947"/>
        <v>-1.5255199505655002</v>
      </c>
      <c r="L7569" s="93">
        <f t="shared" ca="1" si="947"/>
        <v>0.52355769221813453</v>
      </c>
      <c r="M7569" s="93">
        <f t="shared" ca="1" si="948"/>
        <v>-1.5255199505655002</v>
      </c>
      <c r="N7569" s="101">
        <f t="shared" ca="1" si="944"/>
        <v>1.1226678820341618E-2</v>
      </c>
      <c r="O7569" s="46">
        <f t="shared" ca="1" si="949"/>
        <v>-0.22733177978010677</v>
      </c>
      <c r="P7569" s="46">
        <f t="shared" ca="1" si="950"/>
        <v>4.6475765950047598E-2</v>
      </c>
      <c r="Q7569" s="47">
        <f t="shared" ca="1" si="945"/>
        <v>-0.7749468712404155</v>
      </c>
      <c r="R7569" s="47">
        <f t="shared" ca="1" si="946"/>
        <v>0.1512380396977667</v>
      </c>
      <c r="S7569" s="97">
        <f t="shared" ca="1" si="951"/>
        <v>-3.8046870041170036E-2</v>
      </c>
      <c r="V7569">
        <v>7552</v>
      </c>
      <c r="W7569" s="46">
        <v>1.2343013153358</v>
      </c>
    </row>
    <row r="7570" spans="10:23">
      <c r="J7570">
        <v>7553</v>
      </c>
      <c r="K7570" s="93">
        <f t="shared" ca="1" si="947"/>
        <v>0.73085572035592306</v>
      </c>
      <c r="L7570" s="93">
        <f t="shared" ca="1" si="947"/>
        <v>0.73270076909834359</v>
      </c>
      <c r="M7570" s="93">
        <f t="shared" ca="1" si="948"/>
        <v>0.73085572035592306</v>
      </c>
      <c r="N7570" s="101">
        <f t="shared" ref="N7570:N7633" ca="1" si="952">$N$2*K7570+SQRT(1-$N$2^2)*L7570</f>
        <v>0.92708979596344177</v>
      </c>
      <c r="O7570" s="46">
        <f t="shared" ca="1" si="949"/>
        <v>0.58263820385885678</v>
      </c>
      <c r="P7570" s="46">
        <f t="shared" ca="1" si="950"/>
        <v>0.45146075776952937</v>
      </c>
      <c r="Q7570" s="47">
        <f t="shared" ref="Q7570:Q7633" ca="1" si="953">$K$2+K7570*$S$3</f>
        <v>0.8449930960375116</v>
      </c>
      <c r="R7570" s="47">
        <f t="shared" ref="R7570:R7633" ca="1" si="954">$L$2+$L$3*N7570</f>
        <v>0.29932622732514536</v>
      </c>
      <c r="S7570" s="97">
        <f t="shared" ca="1" si="951"/>
        <v>0.44098221559200107</v>
      </c>
      <c r="V7570">
        <v>7553</v>
      </c>
      <c r="W7570" s="46">
        <v>6.6614510834973995E-2</v>
      </c>
    </row>
    <row r="7571" spans="10:23">
      <c r="J7571">
        <v>7554</v>
      </c>
      <c r="K7571" s="93">
        <f t="shared" ref="K7571:L7634" ca="1" si="955">_xlfn.NORM.S.INV(RAND())</f>
        <v>-9.5742353449269166E-2</v>
      </c>
      <c r="L7571" s="93">
        <f t="shared" ca="1" si="955"/>
        <v>-0.4126282911917421</v>
      </c>
      <c r="M7571" s="93">
        <f t="shared" ref="M7571:M7634" ca="1" si="956">K7571</f>
        <v>-9.5742353449269166E-2</v>
      </c>
      <c r="N7571" s="101">
        <f t="shared" ca="1" si="952"/>
        <v>-0.42165416209181672</v>
      </c>
      <c r="O7571" s="46">
        <f t="shared" ref="O7571:O7634" ca="1" si="957">$K$2+K7571*$K$3</f>
        <v>0.28591472959688585</v>
      </c>
      <c r="P7571" s="46">
        <f t="shared" ref="P7571:P7634" ca="1" si="958">$K$2+K7571*$R$3</f>
        <v>0.30309902063854388</v>
      </c>
      <c r="Q7571" s="47">
        <f t="shared" ca="1" si="953"/>
        <v>0.25154614751356974</v>
      </c>
      <c r="R7571" s="47">
        <f t="shared" ca="1" si="954"/>
        <v>8.1244458790980328E-2</v>
      </c>
      <c r="S7571" s="97">
        <f t="shared" ref="S7571:S7634" ca="1" si="959">AVERAGE(R7571,O7571)</f>
        <v>0.1835795941939331</v>
      </c>
      <c r="V7571">
        <v>7554</v>
      </c>
      <c r="W7571" s="46">
        <v>0.39304535911057797</v>
      </c>
    </row>
    <row r="7572" spans="10:23">
      <c r="J7572">
        <v>7555</v>
      </c>
      <c r="K7572" s="93">
        <f t="shared" ca="1" si="955"/>
        <v>0.1416615941253774</v>
      </c>
      <c r="L7572" s="93">
        <f t="shared" ca="1" si="955"/>
        <v>-0.71305132097072721</v>
      </c>
      <c r="M7572" s="93">
        <f t="shared" ca="1" si="956"/>
        <v>0.1416615941253774</v>
      </c>
      <c r="N7572" s="101">
        <f t="shared" ca="1" si="952"/>
        <v>-0.63098040480933271</v>
      </c>
      <c r="O7572" s="46">
        <f t="shared" ca="1" si="957"/>
        <v>0.37113549935210016</v>
      </c>
      <c r="P7572" s="46">
        <f t="shared" ca="1" si="958"/>
        <v>0.34570940551615104</v>
      </c>
      <c r="Q7572" s="47">
        <f t="shared" ca="1" si="953"/>
        <v>0.42198768702399836</v>
      </c>
      <c r="R7572" s="47">
        <f t="shared" ca="1" si="954"/>
        <v>4.7397977448242423E-2</v>
      </c>
      <c r="S7572" s="97">
        <f t="shared" ca="1" si="959"/>
        <v>0.20926673840017129</v>
      </c>
      <c r="V7572">
        <v>7555</v>
      </c>
      <c r="W7572" s="46">
        <v>-3.3328858980808299E-2</v>
      </c>
    </row>
    <row r="7573" spans="10:23">
      <c r="J7573">
        <v>7556</v>
      </c>
      <c r="K7573" s="93">
        <f t="shared" ca="1" si="955"/>
        <v>0.43762127652149552</v>
      </c>
      <c r="L7573" s="93">
        <f t="shared" ca="1" si="955"/>
        <v>0.31652465446788014</v>
      </c>
      <c r="M7573" s="93">
        <f t="shared" ca="1" si="956"/>
        <v>0.43762127652149552</v>
      </c>
      <c r="N7573" s="101">
        <f t="shared" ca="1" si="952"/>
        <v>0.43926508690967153</v>
      </c>
      <c r="O7573" s="46">
        <f t="shared" ca="1" si="957"/>
        <v>0.47737599032951095</v>
      </c>
      <c r="P7573" s="46">
        <f t="shared" ca="1" si="958"/>
        <v>0.39882965100485646</v>
      </c>
      <c r="Q7573" s="47">
        <f t="shared" ca="1" si="953"/>
        <v>0.63446866897881993</v>
      </c>
      <c r="R7573" s="47">
        <f t="shared" ca="1" si="954"/>
        <v>0.22044863558526667</v>
      </c>
      <c r="S7573" s="97">
        <f t="shared" ca="1" si="959"/>
        <v>0.34891231295738878</v>
      </c>
      <c r="V7573">
        <v>7556</v>
      </c>
      <c r="W7573" s="46">
        <v>0.35253161962707102</v>
      </c>
    </row>
    <row r="7574" spans="10:23">
      <c r="J7574">
        <v>7557</v>
      </c>
      <c r="K7574" s="93">
        <f t="shared" ca="1" si="955"/>
        <v>1.4077315883867771</v>
      </c>
      <c r="L7574" s="93">
        <f t="shared" ca="1" si="955"/>
        <v>-4.7653383082774871E-2</v>
      </c>
      <c r="M7574" s="93">
        <f t="shared" ca="1" si="956"/>
        <v>1.4077315883867771</v>
      </c>
      <c r="N7574" s="101">
        <f t="shared" ca="1" si="952"/>
        <v>0.40251085426223598</v>
      </c>
      <c r="O7574" s="46">
        <f t="shared" ca="1" si="957"/>
        <v>0.82561597693982369</v>
      </c>
      <c r="P7574" s="46">
        <f t="shared" ca="1" si="958"/>
        <v>0.57294964431001283</v>
      </c>
      <c r="Q7574" s="47">
        <f t="shared" ca="1" si="953"/>
        <v>1.3309486421994454</v>
      </c>
      <c r="R7574" s="47">
        <f t="shared" ca="1" si="954"/>
        <v>0.21450575220180651</v>
      </c>
      <c r="S7574" s="97">
        <f t="shared" ca="1" si="959"/>
        <v>0.52006086457081513</v>
      </c>
      <c r="V7574">
        <v>7557</v>
      </c>
      <c r="W7574" s="46">
        <v>-0.30444548327780602</v>
      </c>
    </row>
    <row r="7575" spans="10:23">
      <c r="J7575">
        <v>7558</v>
      </c>
      <c r="K7575" s="93">
        <f t="shared" ca="1" si="955"/>
        <v>5.5938025242756755E-2</v>
      </c>
      <c r="L7575" s="93">
        <f t="shared" ca="1" si="955"/>
        <v>-1.1984119619281759</v>
      </c>
      <c r="M7575" s="93">
        <f t="shared" ca="1" si="956"/>
        <v>5.5938025242756755E-2</v>
      </c>
      <c r="N7575" s="101">
        <f t="shared" ca="1" si="952"/>
        <v>-1.118404686701217</v>
      </c>
      <c r="O7575" s="46">
        <f t="shared" ca="1" si="957"/>
        <v>0.34036335507659676</v>
      </c>
      <c r="P7575" s="46">
        <f t="shared" ca="1" si="958"/>
        <v>0.33032333337839936</v>
      </c>
      <c r="Q7575" s="47">
        <f t="shared" ca="1" si="953"/>
        <v>0.36044339847299156</v>
      </c>
      <c r="R7575" s="47">
        <f t="shared" ca="1" si="954"/>
        <v>-3.1414868226890852E-2</v>
      </c>
      <c r="S7575" s="97">
        <f t="shared" ca="1" si="959"/>
        <v>0.15447424342485294</v>
      </c>
      <c r="V7575">
        <v>7558</v>
      </c>
      <c r="W7575" s="46">
        <v>2.2271430687225502</v>
      </c>
    </row>
    <row r="7576" spans="10:23">
      <c r="J7576">
        <v>7559</v>
      </c>
      <c r="K7576" s="93">
        <f t="shared" ca="1" si="955"/>
        <v>-2.3122808382355977</v>
      </c>
      <c r="L7576" s="93">
        <f t="shared" ca="1" si="955"/>
        <v>0.27405311829588797</v>
      </c>
      <c r="M7576" s="93">
        <f t="shared" ca="1" si="956"/>
        <v>-2.3122808382355977</v>
      </c>
      <c r="N7576" s="101">
        <f t="shared" ca="1" si="952"/>
        <v>-0.47553202526413002</v>
      </c>
      <c r="O7576" s="46">
        <f t="shared" ca="1" si="957"/>
        <v>-0.50975492036187608</v>
      </c>
      <c r="P7576" s="46">
        <f t="shared" ca="1" si="958"/>
        <v>-9.473580434083706E-2</v>
      </c>
      <c r="Q7576" s="47">
        <f t="shared" ca="1" si="953"/>
        <v>-1.3397931524039541</v>
      </c>
      <c r="R7576" s="47">
        <f t="shared" ca="1" si="954"/>
        <v>7.2532812955397305E-2</v>
      </c>
      <c r="S7576" s="97">
        <f t="shared" ca="1" si="959"/>
        <v>-0.21861105370323938</v>
      </c>
      <c r="V7576">
        <v>7559</v>
      </c>
      <c r="W7576" s="46">
        <v>3.64416358134627E-2</v>
      </c>
    </row>
    <row r="7577" spans="10:23">
      <c r="J7577">
        <v>7560</v>
      </c>
      <c r="K7577" s="93">
        <f t="shared" ca="1" si="955"/>
        <v>-0.96445324085628814</v>
      </c>
      <c r="L7577" s="93">
        <f t="shared" ca="1" si="955"/>
        <v>0.93403319488952996</v>
      </c>
      <c r="M7577" s="93">
        <f t="shared" ca="1" si="956"/>
        <v>-0.96445324085628814</v>
      </c>
      <c r="N7577" s="101">
        <f t="shared" ca="1" si="952"/>
        <v>0.57882340250892472</v>
      </c>
      <c r="O7577" s="46">
        <f t="shared" ca="1" si="957"/>
        <v>-2.5925959135906285E-2</v>
      </c>
      <c r="P7577" s="46">
        <f t="shared" ca="1" si="958"/>
        <v>0.14717867627214784</v>
      </c>
      <c r="Q7577" s="47">
        <f t="shared" ca="1" si="953"/>
        <v>-0.37213522995201453</v>
      </c>
      <c r="R7577" s="47">
        <f t="shared" ca="1" si="954"/>
        <v>0.24301416709164569</v>
      </c>
      <c r="S7577" s="97">
        <f t="shared" ca="1" si="959"/>
        <v>0.1085441039778697</v>
      </c>
      <c r="V7577">
        <v>7560</v>
      </c>
      <c r="W7577" s="46">
        <v>0.30554288378255601</v>
      </c>
    </row>
    <row r="7578" spans="10:23">
      <c r="J7578">
        <v>7561</v>
      </c>
      <c r="K7578" s="93">
        <f t="shared" ca="1" si="955"/>
        <v>-0.15729458700915913</v>
      </c>
      <c r="L7578" s="93">
        <f t="shared" ca="1" si="955"/>
        <v>-0.3884739662301962</v>
      </c>
      <c r="M7578" s="93">
        <f t="shared" ca="1" si="956"/>
        <v>-0.15729458700915913</v>
      </c>
      <c r="N7578" s="101">
        <f t="shared" ca="1" si="952"/>
        <v>-0.41832884378536528</v>
      </c>
      <c r="O7578" s="46">
        <f t="shared" ca="1" si="957"/>
        <v>0.26381935680416002</v>
      </c>
      <c r="P7578" s="46">
        <f t="shared" ca="1" si="958"/>
        <v>0.29205133424218099</v>
      </c>
      <c r="Q7578" s="47">
        <f t="shared" ca="1" si="953"/>
        <v>0.20735540192811805</v>
      </c>
      <c r="R7578" s="47">
        <f t="shared" ca="1" si="954"/>
        <v>8.1782137786966788E-2</v>
      </c>
      <c r="S7578" s="97">
        <f t="shared" ca="1" si="959"/>
        <v>0.17280074729556341</v>
      </c>
      <c r="V7578">
        <v>7561</v>
      </c>
      <c r="W7578" s="46">
        <v>0.40188883248997098</v>
      </c>
    </row>
    <row r="7579" spans="10:23">
      <c r="J7579">
        <v>7562</v>
      </c>
      <c r="K7579" s="93">
        <f t="shared" ca="1" si="955"/>
        <v>0.80389855856590509</v>
      </c>
      <c r="L7579" s="93">
        <f t="shared" ca="1" si="955"/>
        <v>-0.49593698190913277</v>
      </c>
      <c r="M7579" s="93">
        <f t="shared" ca="1" si="956"/>
        <v>0.80389855856590509</v>
      </c>
      <c r="N7579" s="101">
        <f t="shared" ca="1" si="952"/>
        <v>-0.21453173896695005</v>
      </c>
      <c r="O7579" s="46">
        <f t="shared" ca="1" si="957"/>
        <v>0.60885835293789858</v>
      </c>
      <c r="P7579" s="46">
        <f t="shared" ca="1" si="958"/>
        <v>0.46457083230905027</v>
      </c>
      <c r="Q7579" s="47">
        <f t="shared" ca="1" si="953"/>
        <v>0.89743339419559509</v>
      </c>
      <c r="R7579" s="47">
        <f t="shared" ca="1" si="954"/>
        <v>0.1147345990569521</v>
      </c>
      <c r="S7579" s="97">
        <f t="shared" ca="1" si="959"/>
        <v>0.36179647599742537</v>
      </c>
      <c r="V7579">
        <v>7562</v>
      </c>
      <c r="W7579" s="46">
        <v>0.18008198008488899</v>
      </c>
    </row>
    <row r="7580" spans="10:23">
      <c r="J7580">
        <v>7563</v>
      </c>
      <c r="K7580" s="93">
        <f t="shared" ca="1" si="955"/>
        <v>-0.25841952087036069</v>
      </c>
      <c r="L7580" s="93">
        <f t="shared" ca="1" si="955"/>
        <v>-0.43662773654814108</v>
      </c>
      <c r="M7580" s="93">
        <f t="shared" ca="1" si="956"/>
        <v>-0.25841952087036069</v>
      </c>
      <c r="N7580" s="101">
        <f t="shared" ca="1" si="952"/>
        <v>-0.49614262143764559</v>
      </c>
      <c r="O7580" s="46">
        <f t="shared" ca="1" si="957"/>
        <v>0.22751859267138583</v>
      </c>
      <c r="P7580" s="46">
        <f t="shared" ca="1" si="958"/>
        <v>0.27390095217579391</v>
      </c>
      <c r="Q7580" s="47">
        <f t="shared" ca="1" si="953"/>
        <v>0.13475387366256969</v>
      </c>
      <c r="R7580" s="47">
        <f t="shared" ca="1" si="954"/>
        <v>6.9200234346077888E-2</v>
      </c>
      <c r="S7580" s="97">
        <f t="shared" ca="1" si="959"/>
        <v>0.14835941350873186</v>
      </c>
      <c r="V7580">
        <v>7563</v>
      </c>
      <c r="W7580" s="46">
        <v>0.67973781452336701</v>
      </c>
    </row>
    <row r="7581" spans="10:23">
      <c r="J7581">
        <v>7564</v>
      </c>
      <c r="K7581" s="93">
        <f t="shared" ca="1" si="955"/>
        <v>-1.1170508475867267</v>
      </c>
      <c r="L7581" s="93">
        <f t="shared" ca="1" si="955"/>
        <v>-0.28280157504395842</v>
      </c>
      <c r="M7581" s="93">
        <f t="shared" ca="1" si="956"/>
        <v>-1.1170508475867267</v>
      </c>
      <c r="N7581" s="101">
        <f t="shared" ca="1" si="952"/>
        <v>-0.6233666479179194</v>
      </c>
      <c r="O7581" s="46">
        <f t="shared" ca="1" si="957"/>
        <v>-8.0703841480438354E-2</v>
      </c>
      <c r="P7581" s="46">
        <f t="shared" ca="1" si="958"/>
        <v>0.11978973509988181</v>
      </c>
      <c r="Q7581" s="47">
        <f t="shared" ca="1" si="953"/>
        <v>-0.48169099464107867</v>
      </c>
      <c r="R7581" s="47">
        <f t="shared" ca="1" si="954"/>
        <v>4.8629064755919965E-2</v>
      </c>
      <c r="S7581" s="97">
        <f t="shared" ca="1" si="959"/>
        <v>-1.6037388362259195E-2</v>
      </c>
      <c r="V7581">
        <v>7564</v>
      </c>
      <c r="W7581" s="46">
        <v>1.2023259298350299</v>
      </c>
    </row>
    <row r="7582" spans="10:23">
      <c r="J7582">
        <v>7565</v>
      </c>
      <c r="K7582" s="93">
        <f t="shared" ca="1" si="955"/>
        <v>-1.8092780198029921</v>
      </c>
      <c r="L7582" s="93">
        <f t="shared" ca="1" si="955"/>
        <v>0.19776899575760654</v>
      </c>
      <c r="M7582" s="93">
        <f t="shared" ca="1" si="956"/>
        <v>-1.8092780198029921</v>
      </c>
      <c r="N7582" s="101">
        <f t="shared" ca="1" si="952"/>
        <v>-0.38788953893208122</v>
      </c>
      <c r="O7582" s="46">
        <f t="shared" ca="1" si="957"/>
        <v>-0.32919226412217484</v>
      </c>
      <c r="P7582" s="46">
        <f t="shared" ca="1" si="958"/>
        <v>-4.4544762209864364E-3</v>
      </c>
      <c r="Q7582" s="47">
        <f t="shared" ca="1" si="953"/>
        <v>-0.97866783992455164</v>
      </c>
      <c r="R7582" s="47">
        <f t="shared" ca="1" si="954"/>
        <v>8.6703944773169284E-2</v>
      </c>
      <c r="S7582" s="97">
        <f t="shared" ca="1" si="959"/>
        <v>-0.12124415967450278</v>
      </c>
      <c r="V7582">
        <v>7565</v>
      </c>
      <c r="W7582" s="46">
        <v>0.20375780838413499</v>
      </c>
    </row>
    <row r="7583" spans="10:23">
      <c r="J7583">
        <v>7566</v>
      </c>
      <c r="K7583" s="93">
        <f t="shared" ca="1" si="955"/>
        <v>-1.1947740265713711</v>
      </c>
      <c r="L7583" s="93">
        <f t="shared" ca="1" si="955"/>
        <v>-0.9645828046897732</v>
      </c>
      <c r="M7583" s="93">
        <f t="shared" ca="1" si="956"/>
        <v>-1.1947740265713711</v>
      </c>
      <c r="N7583" s="101">
        <f t="shared" ca="1" si="952"/>
        <v>-1.2944696842928749</v>
      </c>
      <c r="O7583" s="46">
        <f t="shared" ca="1" si="957"/>
        <v>-0.10860409001700089</v>
      </c>
      <c r="P7583" s="46">
        <f t="shared" ca="1" si="958"/>
        <v>0.10583961083160054</v>
      </c>
      <c r="Q7583" s="47">
        <f t="shared" ca="1" si="953"/>
        <v>-0.53749149171420374</v>
      </c>
      <c r="R7583" s="47">
        <f t="shared" ca="1" si="954"/>
        <v>-5.9883256034993365E-2</v>
      </c>
      <c r="S7583" s="97">
        <f t="shared" ca="1" si="959"/>
        <v>-8.4243673025997126E-2</v>
      </c>
      <c r="V7583">
        <v>7566</v>
      </c>
      <c r="W7583" s="46">
        <v>0.295792404266075</v>
      </c>
    </row>
    <row r="7584" spans="10:23">
      <c r="J7584">
        <v>7567</v>
      </c>
      <c r="K7584" s="93">
        <f t="shared" ca="1" si="955"/>
        <v>-0.56748522669011714</v>
      </c>
      <c r="L7584" s="93">
        <f t="shared" ca="1" si="955"/>
        <v>1.9039251496262213</v>
      </c>
      <c r="M7584" s="93">
        <f t="shared" ca="1" si="956"/>
        <v>-0.56748522669011714</v>
      </c>
      <c r="N7584" s="101">
        <f t="shared" ca="1" si="952"/>
        <v>1.6246063930827557</v>
      </c>
      <c r="O7584" s="46">
        <f t="shared" ca="1" si="957"/>
        <v>0.11657343938316347</v>
      </c>
      <c r="P7584" s="46">
        <f t="shared" ca="1" si="958"/>
        <v>0.21842837553168271</v>
      </c>
      <c r="Q7584" s="47">
        <f t="shared" ca="1" si="953"/>
        <v>-8.7136432913875017E-2</v>
      </c>
      <c r="R7584" s="47">
        <f t="shared" ca="1" si="954"/>
        <v>0.41210942251442856</v>
      </c>
      <c r="S7584" s="97">
        <f t="shared" ca="1" si="959"/>
        <v>0.26434143094879603</v>
      </c>
      <c r="V7584">
        <v>7567</v>
      </c>
      <c r="W7584" s="46">
        <v>6.3594931293723997E-2</v>
      </c>
    </row>
    <row r="7585" spans="10:23">
      <c r="J7585">
        <v>7568</v>
      </c>
      <c r="K7585" s="93">
        <f t="shared" ca="1" si="955"/>
        <v>-1.6716554696552515</v>
      </c>
      <c r="L7585" s="93">
        <f t="shared" ca="1" si="955"/>
        <v>0.70483630739266001</v>
      </c>
      <c r="M7585" s="93">
        <f t="shared" ca="1" si="956"/>
        <v>-1.6716554696552515</v>
      </c>
      <c r="N7585" s="101">
        <f t="shared" ca="1" si="952"/>
        <v>0.13661951282500429</v>
      </c>
      <c r="O7585" s="46">
        <f t="shared" ca="1" si="957"/>
        <v>-0.279789969935056</v>
      </c>
      <c r="P7585" s="46">
        <f t="shared" ca="1" si="958"/>
        <v>2.024667087257298E-2</v>
      </c>
      <c r="Q7585" s="47">
        <f t="shared" ca="1" si="953"/>
        <v>-0.87986325155031397</v>
      </c>
      <c r="R7585" s="47">
        <f t="shared" ca="1" si="954"/>
        <v>0.17151311921743892</v>
      </c>
      <c r="S7585" s="97">
        <f t="shared" ca="1" si="959"/>
        <v>-5.4138425358808542E-2</v>
      </c>
      <c r="V7585">
        <v>7568</v>
      </c>
      <c r="W7585" s="46">
        <v>0.70241786740059697</v>
      </c>
    </row>
    <row r="7586" spans="10:23">
      <c r="J7586">
        <v>7569</v>
      </c>
      <c r="K7586" s="93">
        <f t="shared" ca="1" si="955"/>
        <v>-0.99613746458614405</v>
      </c>
      <c r="L7586" s="93">
        <f t="shared" ca="1" si="955"/>
        <v>1.4453339469266022</v>
      </c>
      <c r="M7586" s="93">
        <f t="shared" ca="1" si="956"/>
        <v>-0.99613746458614405</v>
      </c>
      <c r="N7586" s="101">
        <f t="shared" ca="1" si="952"/>
        <v>1.0535027556823695</v>
      </c>
      <c r="O7586" s="46">
        <f t="shared" ca="1" si="957"/>
        <v>-3.7299628204765178E-2</v>
      </c>
      <c r="P7586" s="46">
        <f t="shared" ca="1" si="958"/>
        <v>0.14149184173771839</v>
      </c>
      <c r="Q7586" s="47">
        <f t="shared" ca="1" si="953"/>
        <v>-0.39488256808973232</v>
      </c>
      <c r="R7586" s="47">
        <f t="shared" ca="1" si="954"/>
        <v>0.31976625351135529</v>
      </c>
      <c r="S7586" s="97">
        <f t="shared" ca="1" si="959"/>
        <v>0.14123331265329506</v>
      </c>
      <c r="V7586">
        <v>7569</v>
      </c>
      <c r="W7586" s="46">
        <v>0.61639618671533902</v>
      </c>
    </row>
    <row r="7587" spans="10:23">
      <c r="J7587">
        <v>7570</v>
      </c>
      <c r="K7587" s="93">
        <f t="shared" ca="1" si="955"/>
        <v>0.84644319519459499</v>
      </c>
      <c r="L7587" s="93">
        <f t="shared" ca="1" si="955"/>
        <v>-0.2128751069182363</v>
      </c>
      <c r="M7587" s="93">
        <f t="shared" ca="1" si="956"/>
        <v>0.84644319519459499</v>
      </c>
      <c r="N7587" s="101">
        <f t="shared" ca="1" si="952"/>
        <v>6.7364614805468237E-2</v>
      </c>
      <c r="O7587" s="46">
        <f t="shared" ca="1" si="957"/>
        <v>0.62413057869274957</v>
      </c>
      <c r="P7587" s="46">
        <f t="shared" ca="1" si="958"/>
        <v>0.47220694518647577</v>
      </c>
      <c r="Q7587" s="47">
        <f t="shared" ca="1" si="953"/>
        <v>0.92797784570529729</v>
      </c>
      <c r="R7587" s="47">
        <f t="shared" ca="1" si="954"/>
        <v>0.16031512233333731</v>
      </c>
      <c r="S7587" s="97">
        <f t="shared" ca="1" si="959"/>
        <v>0.39222285051304345</v>
      </c>
      <c r="V7587">
        <v>7570</v>
      </c>
      <c r="W7587" s="46">
        <v>0.20806274759027699</v>
      </c>
    </row>
    <row r="7588" spans="10:23">
      <c r="J7588">
        <v>7571</v>
      </c>
      <c r="K7588" s="93">
        <f t="shared" ca="1" si="955"/>
        <v>-8.1174413234962592E-2</v>
      </c>
      <c r="L7588" s="93">
        <f t="shared" ca="1" si="955"/>
        <v>-0.87685148249223954</v>
      </c>
      <c r="M7588" s="93">
        <f t="shared" ca="1" si="956"/>
        <v>-8.1174413234962592E-2</v>
      </c>
      <c r="N7588" s="101">
        <f t="shared" ca="1" si="952"/>
        <v>-0.85714343352842859</v>
      </c>
      <c r="O7588" s="46">
        <f t="shared" ca="1" si="957"/>
        <v>0.29114417540642018</v>
      </c>
      <c r="P7588" s="46">
        <f t="shared" ca="1" si="958"/>
        <v>0.3057137435433111</v>
      </c>
      <c r="Q7588" s="47">
        <f t="shared" ca="1" si="953"/>
        <v>0.26200503913263845</v>
      </c>
      <c r="R7588" s="47">
        <f t="shared" ca="1" si="954"/>
        <v>1.0829114258508049E-2</v>
      </c>
      <c r="S7588" s="97">
        <f t="shared" ca="1" si="959"/>
        <v>0.1509866448324641</v>
      </c>
      <c r="V7588">
        <v>7571</v>
      </c>
      <c r="W7588" s="46">
        <v>4.8746694993654797E-2</v>
      </c>
    </row>
    <row r="7589" spans="10:23">
      <c r="J7589">
        <v>7572</v>
      </c>
      <c r="K7589" s="93">
        <f t="shared" ca="1" si="955"/>
        <v>0.12787984529492966</v>
      </c>
      <c r="L7589" s="93">
        <f t="shared" ca="1" si="955"/>
        <v>0.4318490135855752</v>
      </c>
      <c r="M7589" s="93">
        <f t="shared" ca="1" si="956"/>
        <v>0.12787984529492966</v>
      </c>
      <c r="N7589" s="101">
        <f t="shared" ca="1" si="952"/>
        <v>0.45009744922534334</v>
      </c>
      <c r="O7589" s="46">
        <f t="shared" ca="1" si="957"/>
        <v>0.36618827224866501</v>
      </c>
      <c r="P7589" s="46">
        <f t="shared" ca="1" si="958"/>
        <v>0.34323579196443349</v>
      </c>
      <c r="Q7589" s="47">
        <f t="shared" ca="1" si="953"/>
        <v>0.41209323281712812</v>
      </c>
      <c r="R7589" s="47">
        <f t="shared" ca="1" si="954"/>
        <v>0.22220014721732678</v>
      </c>
      <c r="S7589" s="97">
        <f t="shared" ca="1" si="959"/>
        <v>0.29419420973299593</v>
      </c>
      <c r="V7589">
        <v>7572</v>
      </c>
      <c r="W7589" s="46">
        <v>9.1500915890503302E-3</v>
      </c>
    </row>
    <row r="7590" spans="10:23">
      <c r="J7590">
        <v>7573</v>
      </c>
      <c r="K7590" s="93">
        <f t="shared" ca="1" si="955"/>
        <v>-1.8369777202694861</v>
      </c>
      <c r="L7590" s="93">
        <f t="shared" ca="1" si="955"/>
        <v>-1.2479626610035002</v>
      </c>
      <c r="M7590" s="93">
        <f t="shared" ca="1" si="956"/>
        <v>-1.8369777202694861</v>
      </c>
      <c r="N7590" s="101">
        <f t="shared" ca="1" si="952"/>
        <v>-1.7673725434833401</v>
      </c>
      <c r="O7590" s="46">
        <f t="shared" ca="1" si="957"/>
        <v>-0.33913561097828082</v>
      </c>
      <c r="P7590" s="46">
        <f t="shared" ca="1" si="958"/>
        <v>-9.4261496490394281E-3</v>
      </c>
      <c r="Q7590" s="47">
        <f t="shared" ca="1" si="953"/>
        <v>-0.99855453363676361</v>
      </c>
      <c r="R7590" s="47">
        <f t="shared" ca="1" si="954"/>
        <v>-0.13634809671967324</v>
      </c>
      <c r="S7590" s="97">
        <f t="shared" ca="1" si="959"/>
        <v>-0.23774185384897703</v>
      </c>
      <c r="V7590">
        <v>7573</v>
      </c>
      <c r="W7590" s="46">
        <v>5.04742859765046E-2</v>
      </c>
    </row>
    <row r="7591" spans="10:23">
      <c r="J7591">
        <v>7574</v>
      </c>
      <c r="K7591" s="93">
        <f t="shared" ca="1" si="955"/>
        <v>-0.70550111196494314</v>
      </c>
      <c r="L7591" s="93">
        <f t="shared" ca="1" si="955"/>
        <v>-1.3400011719606282</v>
      </c>
      <c r="M7591" s="93">
        <f t="shared" ca="1" si="956"/>
        <v>-0.70550111196494314</v>
      </c>
      <c r="N7591" s="101">
        <f t="shared" ca="1" si="952"/>
        <v>-1.4947977638296051</v>
      </c>
      <c r="O7591" s="46">
        <f t="shared" ca="1" si="957"/>
        <v>6.7029949893083418E-2</v>
      </c>
      <c r="P7591" s="46">
        <f t="shared" ca="1" si="958"/>
        <v>0.19365663078664269</v>
      </c>
      <c r="Q7591" s="47">
        <f t="shared" ca="1" si="953"/>
        <v>-0.18622341189403513</v>
      </c>
      <c r="R7591" s="47">
        <f t="shared" ca="1" si="954"/>
        <v>-9.2274801970380682E-2</v>
      </c>
      <c r="S7591" s="97">
        <f t="shared" ca="1" si="959"/>
        <v>-1.2622426038648632E-2</v>
      </c>
      <c r="V7591">
        <v>7574</v>
      </c>
      <c r="W7591" s="46">
        <v>-5.8770626392743303E-2</v>
      </c>
    </row>
    <row r="7592" spans="10:23">
      <c r="J7592">
        <v>7575</v>
      </c>
      <c r="K7592" s="93">
        <f t="shared" ca="1" si="955"/>
        <v>0.29031075233940978</v>
      </c>
      <c r="L7592" s="93">
        <f t="shared" ca="1" si="955"/>
        <v>0.67505224451298385</v>
      </c>
      <c r="M7592" s="93">
        <f t="shared" ca="1" si="956"/>
        <v>0.29031075233940978</v>
      </c>
      <c r="N7592" s="101">
        <f t="shared" ca="1" si="952"/>
        <v>0.73233101613272045</v>
      </c>
      <c r="O7592" s="46">
        <f t="shared" ca="1" si="957"/>
        <v>0.42449600921675312</v>
      </c>
      <c r="P7592" s="46">
        <f t="shared" ca="1" si="958"/>
        <v>0.37238966044847754</v>
      </c>
      <c r="Q7592" s="47">
        <f t="shared" ca="1" si="953"/>
        <v>0.52870870675330428</v>
      </c>
      <c r="R7592" s="47">
        <f t="shared" ca="1" si="954"/>
        <v>0.26783519532506012</v>
      </c>
      <c r="S7592" s="97">
        <f t="shared" ca="1" si="959"/>
        <v>0.34616560227090665</v>
      </c>
      <c r="V7592">
        <v>7575</v>
      </c>
      <c r="W7592" s="46">
        <v>0.31642000307747797</v>
      </c>
    </row>
    <row r="7593" spans="10:23">
      <c r="J7593">
        <v>7576</v>
      </c>
      <c r="K7593" s="93">
        <f t="shared" ca="1" si="955"/>
        <v>0.77142186124035139</v>
      </c>
      <c r="L7593" s="93">
        <f t="shared" ca="1" si="955"/>
        <v>-0.50690737021476939</v>
      </c>
      <c r="M7593" s="93">
        <f t="shared" ca="1" si="956"/>
        <v>0.77142186124035139</v>
      </c>
      <c r="N7593" s="101">
        <f t="shared" ca="1" si="952"/>
        <v>-0.23526089800678213</v>
      </c>
      <c r="O7593" s="46">
        <f t="shared" ca="1" si="957"/>
        <v>0.59720021004067247</v>
      </c>
      <c r="P7593" s="46">
        <f t="shared" ca="1" si="958"/>
        <v>0.45874176086043722</v>
      </c>
      <c r="Q7593" s="47">
        <f t="shared" ca="1" si="953"/>
        <v>0.87411710840114298</v>
      </c>
      <c r="R7593" s="47">
        <f t="shared" ca="1" si="954"/>
        <v>0.11138284972259302</v>
      </c>
      <c r="S7593" s="97">
        <f t="shared" ca="1" si="959"/>
        <v>0.35429152988163276</v>
      </c>
      <c r="V7593">
        <v>7576</v>
      </c>
      <c r="W7593" s="46">
        <v>0.94950390809853402</v>
      </c>
    </row>
    <row r="7594" spans="10:23">
      <c r="J7594">
        <v>7577</v>
      </c>
      <c r="K7594" s="93">
        <f t="shared" ca="1" si="955"/>
        <v>1.9996951249182706</v>
      </c>
      <c r="L7594" s="93">
        <f t="shared" ca="1" si="955"/>
        <v>-0.40022975572958536</v>
      </c>
      <c r="M7594" s="93">
        <f t="shared" ca="1" si="956"/>
        <v>1.9996951249182706</v>
      </c>
      <c r="N7594" s="101">
        <f t="shared" ca="1" si="952"/>
        <v>0.25649680730771485</v>
      </c>
      <c r="O7594" s="46">
        <f t="shared" ca="1" si="957"/>
        <v>1.0381128152005719</v>
      </c>
      <c r="P7594" s="46">
        <f t="shared" ca="1" si="958"/>
        <v>0.67919806344038691</v>
      </c>
      <c r="Q7594" s="47">
        <f t="shared" ca="1" si="953"/>
        <v>1.7559423187209418</v>
      </c>
      <c r="R7594" s="47">
        <f t="shared" ca="1" si="954"/>
        <v>0.19089637741981549</v>
      </c>
      <c r="S7594" s="97">
        <f t="shared" ca="1" si="959"/>
        <v>0.61450459631019372</v>
      </c>
      <c r="V7594">
        <v>7577</v>
      </c>
      <c r="W7594" s="46">
        <v>1.22580857398659</v>
      </c>
    </row>
    <row r="7595" spans="10:23">
      <c r="J7595">
        <v>7578</v>
      </c>
      <c r="K7595" s="93">
        <f t="shared" ca="1" si="955"/>
        <v>0.58398561998740739</v>
      </c>
      <c r="L7595" s="93">
        <f t="shared" ca="1" si="955"/>
        <v>-0.37780773555471553</v>
      </c>
      <c r="M7595" s="93">
        <f t="shared" ca="1" si="956"/>
        <v>0.58398561998740739</v>
      </c>
      <c r="N7595" s="101">
        <f t="shared" ca="1" si="952"/>
        <v>-0.1724726343770063</v>
      </c>
      <c r="O7595" s="46">
        <f t="shared" ca="1" si="957"/>
        <v>0.52991632144999334</v>
      </c>
      <c r="P7595" s="46">
        <f t="shared" ca="1" si="958"/>
        <v>0.42509981656509765</v>
      </c>
      <c r="Q7595" s="47">
        <f t="shared" ca="1" si="953"/>
        <v>0.73954933121978472</v>
      </c>
      <c r="R7595" s="47">
        <f t="shared" ca="1" si="954"/>
        <v>0.12153524039229038</v>
      </c>
      <c r="S7595" s="97">
        <f t="shared" ca="1" si="959"/>
        <v>0.32572578092114185</v>
      </c>
      <c r="V7595">
        <v>7578</v>
      </c>
      <c r="W7595" s="46">
        <v>0.196910598705929</v>
      </c>
    </row>
    <row r="7596" spans="10:23">
      <c r="J7596">
        <v>7579</v>
      </c>
      <c r="K7596" s="93">
        <f t="shared" ca="1" si="955"/>
        <v>0.17631299407309259</v>
      </c>
      <c r="L7596" s="93">
        <f t="shared" ca="1" si="955"/>
        <v>-0.14931475918653542</v>
      </c>
      <c r="M7596" s="93">
        <f t="shared" ca="1" si="956"/>
        <v>0.17631299407309259</v>
      </c>
      <c r="N7596" s="101">
        <f t="shared" ca="1" si="952"/>
        <v>-8.5491325478244728E-2</v>
      </c>
      <c r="O7596" s="46">
        <f t="shared" ca="1" si="957"/>
        <v>0.38357429410176019</v>
      </c>
      <c r="P7596" s="46">
        <f t="shared" ca="1" si="958"/>
        <v>0.35192880289098111</v>
      </c>
      <c r="Q7596" s="47">
        <f t="shared" ca="1" si="953"/>
        <v>0.44686527652331842</v>
      </c>
      <c r="R7596" s="47">
        <f t="shared" ca="1" si="954"/>
        <v>0.13559946478474638</v>
      </c>
      <c r="S7596" s="97">
        <f t="shared" ca="1" si="959"/>
        <v>0.25958687944325332</v>
      </c>
      <c r="V7596">
        <v>7579</v>
      </c>
      <c r="W7596" s="46">
        <v>3.1635218194883102E-2</v>
      </c>
    </row>
    <row r="7597" spans="10:23">
      <c r="J7597">
        <v>7580</v>
      </c>
      <c r="K7597" s="93">
        <f t="shared" ca="1" si="955"/>
        <v>-0.25077627932634189</v>
      </c>
      <c r="L7597" s="93">
        <f t="shared" ca="1" si="955"/>
        <v>0.30317286068847754</v>
      </c>
      <c r="M7597" s="93">
        <f t="shared" ca="1" si="956"/>
        <v>-0.25077627932634189</v>
      </c>
      <c r="N7597" s="101">
        <f t="shared" ca="1" si="952"/>
        <v>0.20768060968629704</v>
      </c>
      <c r="O7597" s="46">
        <f t="shared" ca="1" si="957"/>
        <v>0.23026228305421531</v>
      </c>
      <c r="P7597" s="46">
        <f t="shared" ca="1" si="958"/>
        <v>0.27527279736720867</v>
      </c>
      <c r="Q7597" s="47">
        <f t="shared" ca="1" si="953"/>
        <v>0.14024125442822866</v>
      </c>
      <c r="R7597" s="47">
        <f t="shared" ca="1" si="954"/>
        <v>0.18300316488914187</v>
      </c>
      <c r="S7597" s="97">
        <f t="shared" ca="1" si="959"/>
        <v>0.20663272397167859</v>
      </c>
      <c r="V7597">
        <v>7580</v>
      </c>
      <c r="W7597" s="46">
        <v>-2.1820160169855898E-2</v>
      </c>
    </row>
    <row r="7598" spans="10:23">
      <c r="J7598">
        <v>7581</v>
      </c>
      <c r="K7598" s="93">
        <f t="shared" ca="1" si="955"/>
        <v>0.84953836384949877</v>
      </c>
      <c r="L7598" s="93">
        <f t="shared" ca="1" si="955"/>
        <v>-0.96210763826681289</v>
      </c>
      <c r="M7598" s="93">
        <f t="shared" ca="1" si="956"/>
        <v>0.84953836384949877</v>
      </c>
      <c r="N7598" s="101">
        <f t="shared" ca="1" si="952"/>
        <v>-0.64198581913739106</v>
      </c>
      <c r="O7598" s="46">
        <f t="shared" ca="1" si="957"/>
        <v>0.62524164975112018</v>
      </c>
      <c r="P7598" s="46">
        <f t="shared" ca="1" si="958"/>
        <v>0.47276248071566107</v>
      </c>
      <c r="Q7598" s="47">
        <f t="shared" ca="1" si="953"/>
        <v>0.93019998782203839</v>
      </c>
      <c r="R7598" s="47">
        <f t="shared" ca="1" si="954"/>
        <v>4.5618484605453452E-2</v>
      </c>
      <c r="S7598" s="97">
        <f t="shared" ca="1" si="959"/>
        <v>0.33543006717828683</v>
      </c>
      <c r="V7598">
        <v>7581</v>
      </c>
      <c r="W7598" s="46">
        <v>0.647552665640864</v>
      </c>
    </row>
    <row r="7599" spans="10:23">
      <c r="J7599">
        <v>7582</v>
      </c>
      <c r="K7599" s="93">
        <f t="shared" ca="1" si="955"/>
        <v>-0.49741679431751823</v>
      </c>
      <c r="L7599" s="93">
        <f t="shared" ca="1" si="955"/>
        <v>0.6394632272166626</v>
      </c>
      <c r="M7599" s="93">
        <f t="shared" ca="1" si="956"/>
        <v>-0.49741679431751823</v>
      </c>
      <c r="N7599" s="101">
        <f t="shared" ca="1" si="952"/>
        <v>0.44807463573250428</v>
      </c>
      <c r="O7599" s="46">
        <f t="shared" ca="1" si="957"/>
        <v>0.14172586756869951</v>
      </c>
      <c r="P7599" s="46">
        <f t="shared" ca="1" si="958"/>
        <v>0.23100458962445075</v>
      </c>
      <c r="Q7599" s="47">
        <f t="shared" ca="1" si="953"/>
        <v>-3.6831576542802946E-2</v>
      </c>
      <c r="R7599" s="47">
        <f t="shared" ca="1" si="954"/>
        <v>0.2218730734674883</v>
      </c>
      <c r="S7599" s="97">
        <f t="shared" ca="1" si="959"/>
        <v>0.18179947051809392</v>
      </c>
      <c r="V7599">
        <v>7582</v>
      </c>
      <c r="W7599" s="46">
        <v>0.746245265259741</v>
      </c>
    </row>
    <row r="7600" spans="10:23">
      <c r="J7600">
        <v>7583</v>
      </c>
      <c r="K7600" s="93">
        <f t="shared" ca="1" si="955"/>
        <v>0.23831384752742002</v>
      </c>
      <c r="L7600" s="93">
        <f t="shared" ca="1" si="955"/>
        <v>-0.34308142787126095</v>
      </c>
      <c r="M7600" s="93">
        <f t="shared" ca="1" si="956"/>
        <v>0.23831384752742002</v>
      </c>
      <c r="N7600" s="101">
        <f t="shared" ca="1" si="952"/>
        <v>-0.24948058418626445</v>
      </c>
      <c r="O7600" s="46">
        <f t="shared" ca="1" si="957"/>
        <v>0.40583070774120339</v>
      </c>
      <c r="P7600" s="46">
        <f t="shared" ca="1" si="958"/>
        <v>0.3630570097107027</v>
      </c>
      <c r="Q7600" s="47">
        <f t="shared" ca="1" si="953"/>
        <v>0.49137810380220481</v>
      </c>
      <c r="R7600" s="47">
        <f t="shared" ca="1" si="954"/>
        <v>0.10908363326160236</v>
      </c>
      <c r="S7600" s="97">
        <f t="shared" ca="1" si="959"/>
        <v>0.25745717050140288</v>
      </c>
      <c r="V7600">
        <v>7583</v>
      </c>
      <c r="W7600" s="46">
        <v>0.369985481040353</v>
      </c>
    </row>
    <row r="7601" spans="10:23">
      <c r="J7601">
        <v>7584</v>
      </c>
      <c r="K7601" s="93">
        <f t="shared" ca="1" si="955"/>
        <v>-0.60222396024673142</v>
      </c>
      <c r="L7601" s="93">
        <f t="shared" ca="1" si="955"/>
        <v>2.2999138551417402</v>
      </c>
      <c r="M7601" s="93">
        <f t="shared" ca="1" si="956"/>
        <v>-0.60222396024673142</v>
      </c>
      <c r="N7601" s="101">
        <f t="shared" ca="1" si="952"/>
        <v>1.9889889309055817</v>
      </c>
      <c r="O7601" s="46">
        <f t="shared" ca="1" si="957"/>
        <v>0.10410329453401304</v>
      </c>
      <c r="P7601" s="46">
        <f t="shared" ca="1" si="958"/>
        <v>0.21219330310710749</v>
      </c>
      <c r="Q7601" s="47">
        <f t="shared" ca="1" si="953"/>
        <v>-0.11207672261217588</v>
      </c>
      <c r="R7601" s="47">
        <f t="shared" ca="1" si="954"/>
        <v>0.47102734225506587</v>
      </c>
      <c r="S7601" s="97">
        <f t="shared" ca="1" si="959"/>
        <v>0.28756531839453947</v>
      </c>
      <c r="V7601">
        <v>7584</v>
      </c>
      <c r="W7601" s="46">
        <v>1.3756079991132901E-2</v>
      </c>
    </row>
    <row r="7602" spans="10:23">
      <c r="J7602">
        <v>7585</v>
      </c>
      <c r="K7602" s="93">
        <f t="shared" ca="1" si="955"/>
        <v>-0.97944899026231669</v>
      </c>
      <c r="L7602" s="93">
        <f t="shared" ca="1" si="955"/>
        <v>-1.536884129000736</v>
      </c>
      <c r="M7602" s="93">
        <f t="shared" ca="1" si="956"/>
        <v>-0.97944899026231669</v>
      </c>
      <c r="N7602" s="101">
        <f t="shared" ca="1" si="952"/>
        <v>-1.7685807563802443</v>
      </c>
      <c r="O7602" s="46">
        <f t="shared" ca="1" si="957"/>
        <v>-3.1308975385188453E-2</v>
      </c>
      <c r="P7602" s="46">
        <f t="shared" ca="1" si="958"/>
        <v>0.14448716814750676</v>
      </c>
      <c r="Q7602" s="47">
        <f t="shared" ca="1" si="953"/>
        <v>-0.38290126245057887</v>
      </c>
      <c r="R7602" s="47">
        <f t="shared" ca="1" si="954"/>
        <v>-0.13654345567105092</v>
      </c>
      <c r="S7602" s="97">
        <f t="shared" ca="1" si="959"/>
        <v>-8.3926215528119685E-2</v>
      </c>
      <c r="V7602">
        <v>7585</v>
      </c>
      <c r="W7602" s="46">
        <v>4.6390956724231699E-2</v>
      </c>
    </row>
    <row r="7603" spans="10:23">
      <c r="J7603">
        <v>7586</v>
      </c>
      <c r="K7603" s="93">
        <f t="shared" ca="1" si="955"/>
        <v>-0.36303572031699377</v>
      </c>
      <c r="L7603" s="93">
        <f t="shared" ca="1" si="955"/>
        <v>1.4465884916919545</v>
      </c>
      <c r="M7603" s="93">
        <f t="shared" ca="1" si="956"/>
        <v>-0.36303572031699377</v>
      </c>
      <c r="N7603" s="101">
        <f t="shared" ca="1" si="952"/>
        <v>1.2560327259249988</v>
      </c>
      <c r="O7603" s="46">
        <f t="shared" ca="1" si="957"/>
        <v>0.18996457077415593</v>
      </c>
      <c r="P7603" s="46">
        <f t="shared" ca="1" si="958"/>
        <v>0.25512394122717896</v>
      </c>
      <c r="Q7603" s="47">
        <f t="shared" ca="1" si="953"/>
        <v>5.9645829868109901E-2</v>
      </c>
      <c r="R7603" s="47">
        <f t="shared" ca="1" si="954"/>
        <v>0.35251382863700775</v>
      </c>
      <c r="S7603" s="97">
        <f t="shared" ca="1" si="959"/>
        <v>0.27123919970558186</v>
      </c>
      <c r="V7603">
        <v>7586</v>
      </c>
      <c r="W7603" s="46">
        <v>0.59790562851422302</v>
      </c>
    </row>
    <row r="7604" spans="10:23">
      <c r="J7604">
        <v>7587</v>
      </c>
      <c r="K7604" s="93">
        <f t="shared" ca="1" si="955"/>
        <v>-0.18167075818470346</v>
      </c>
      <c r="L7604" s="93">
        <f t="shared" ca="1" si="955"/>
        <v>-0.39947857614149912</v>
      </c>
      <c r="M7604" s="93">
        <f t="shared" ca="1" si="956"/>
        <v>-0.18167075818470346</v>
      </c>
      <c r="N7604" s="101">
        <f t="shared" ca="1" si="952"/>
        <v>-0.4365142987143707</v>
      </c>
      <c r="O7604" s="46">
        <f t="shared" ca="1" si="957"/>
        <v>0.25506905550341363</v>
      </c>
      <c r="P7604" s="46">
        <f t="shared" ca="1" si="958"/>
        <v>0.2876761835918078</v>
      </c>
      <c r="Q7604" s="47">
        <f t="shared" ca="1" si="953"/>
        <v>0.1898547993266253</v>
      </c>
      <c r="R7604" s="47">
        <f t="shared" ca="1" si="954"/>
        <v>7.884168630332547E-2</v>
      </c>
      <c r="S7604" s="97">
        <f t="shared" ca="1" si="959"/>
        <v>0.16695537090336954</v>
      </c>
      <c r="V7604">
        <v>7587</v>
      </c>
      <c r="W7604" s="46">
        <v>-0.14795781810558101</v>
      </c>
    </row>
    <row r="7605" spans="10:23">
      <c r="J7605">
        <v>7588</v>
      </c>
      <c r="K7605" s="93">
        <f t="shared" ca="1" si="955"/>
        <v>-1.7549007266795063</v>
      </c>
      <c r="L7605" s="93">
        <f t="shared" ca="1" si="955"/>
        <v>1.2884898737126929</v>
      </c>
      <c r="M7605" s="93">
        <f t="shared" ca="1" si="956"/>
        <v>-1.7549007266795063</v>
      </c>
      <c r="N7605" s="101">
        <f t="shared" ca="1" si="952"/>
        <v>0.66349778754954469</v>
      </c>
      <c r="O7605" s="46">
        <f t="shared" ca="1" si="957"/>
        <v>-0.30967247591085501</v>
      </c>
      <c r="P7605" s="46">
        <f t="shared" ca="1" si="958"/>
        <v>5.3054178846734801E-3</v>
      </c>
      <c r="Q7605" s="47">
        <f t="shared" ca="1" si="953"/>
        <v>-0.93962826350191198</v>
      </c>
      <c r="R7605" s="47">
        <f t="shared" ca="1" si="954"/>
        <v>0.25670537922195036</v>
      </c>
      <c r="S7605" s="97">
        <f t="shared" ca="1" si="959"/>
        <v>-2.6483548344452323E-2</v>
      </c>
      <c r="V7605">
        <v>7588</v>
      </c>
      <c r="W7605" s="46">
        <v>-6.9357716680743906E-2</v>
      </c>
    </row>
    <row r="7606" spans="10:23">
      <c r="J7606">
        <v>7589</v>
      </c>
      <c r="K7606" s="93">
        <f t="shared" ca="1" si="955"/>
        <v>1.1132669476837951</v>
      </c>
      <c r="L7606" s="93">
        <f t="shared" ca="1" si="955"/>
        <v>0.63730604707838656</v>
      </c>
      <c r="M7606" s="93">
        <f t="shared" ca="1" si="956"/>
        <v>1.1132669476837951</v>
      </c>
      <c r="N7606" s="101">
        <f t="shared" ca="1" si="952"/>
        <v>0.95826301293354588</v>
      </c>
      <c r="O7606" s="46">
        <f t="shared" ca="1" si="957"/>
        <v>0.71991216028989069</v>
      </c>
      <c r="P7606" s="46">
        <f t="shared" ca="1" si="958"/>
        <v>0.52009773598504627</v>
      </c>
      <c r="Q7606" s="47">
        <f t="shared" ca="1" si="953"/>
        <v>1.1195410088995794</v>
      </c>
      <c r="R7606" s="47">
        <f t="shared" ca="1" si="954"/>
        <v>0.30436670238873115</v>
      </c>
      <c r="S7606" s="97">
        <f t="shared" ca="1" si="959"/>
        <v>0.51213943133931095</v>
      </c>
      <c r="V7606">
        <v>7589</v>
      </c>
      <c r="W7606" s="46">
        <v>0.74449974448749201</v>
      </c>
    </row>
    <row r="7607" spans="10:23">
      <c r="J7607">
        <v>7590</v>
      </c>
      <c r="K7607" s="93">
        <f t="shared" ca="1" si="955"/>
        <v>-0.36815896689424171</v>
      </c>
      <c r="L7607" s="93">
        <f t="shared" ca="1" si="955"/>
        <v>0.1413544707136811</v>
      </c>
      <c r="M7607" s="93">
        <f t="shared" ca="1" si="956"/>
        <v>-0.36815896689424171</v>
      </c>
      <c r="N7607" s="101">
        <f t="shared" ca="1" si="952"/>
        <v>1.6932986647199846E-2</v>
      </c>
      <c r="O7607" s="46">
        <f t="shared" ca="1" si="957"/>
        <v>0.18812548165445392</v>
      </c>
      <c r="P7607" s="46">
        <f t="shared" ca="1" si="958"/>
        <v>0.25420439666732797</v>
      </c>
      <c r="Q7607" s="47">
        <f t="shared" ca="1" si="953"/>
        <v>5.5967651628705872E-2</v>
      </c>
      <c r="R7607" s="47">
        <f t="shared" ca="1" si="954"/>
        <v>0.15216070681723684</v>
      </c>
      <c r="S7607" s="97">
        <f t="shared" ca="1" si="959"/>
        <v>0.17014309423584539</v>
      </c>
      <c r="V7607">
        <v>7590</v>
      </c>
      <c r="W7607" s="46">
        <v>-0.10727853653646</v>
      </c>
    </row>
    <row r="7608" spans="10:23">
      <c r="J7608">
        <v>7591</v>
      </c>
      <c r="K7608" s="93">
        <f t="shared" ca="1" si="955"/>
        <v>9.5739459444174977E-3</v>
      </c>
      <c r="L7608" s="93">
        <f t="shared" ca="1" si="955"/>
        <v>0.21229803188711519</v>
      </c>
      <c r="M7608" s="93">
        <f t="shared" ca="1" si="956"/>
        <v>9.5739459444174977E-3</v>
      </c>
      <c r="N7608" s="101">
        <f t="shared" ca="1" si="952"/>
        <v>0.20432092450498671</v>
      </c>
      <c r="O7608" s="46">
        <f t="shared" ca="1" si="957"/>
        <v>0.32372006600258546</v>
      </c>
      <c r="P7608" s="46">
        <f t="shared" ca="1" si="958"/>
        <v>0.32200168884139374</v>
      </c>
      <c r="Q7608" s="47">
        <f t="shared" ca="1" si="953"/>
        <v>0.32715682032496896</v>
      </c>
      <c r="R7608" s="47">
        <f t="shared" ca="1" si="954"/>
        <v>0.18245992902759656</v>
      </c>
      <c r="S7608" s="97">
        <f t="shared" ca="1" si="959"/>
        <v>0.25308999751509098</v>
      </c>
      <c r="V7608">
        <v>7591</v>
      </c>
      <c r="W7608" s="46">
        <v>0.21128655124957499</v>
      </c>
    </row>
    <row r="7609" spans="10:23">
      <c r="J7609">
        <v>7592</v>
      </c>
      <c r="K7609" s="93">
        <f t="shared" ca="1" si="955"/>
        <v>-1.5873357664932535</v>
      </c>
      <c r="L7609" s="93">
        <f t="shared" ca="1" si="955"/>
        <v>-0.55376392359826976</v>
      </c>
      <c r="M7609" s="93">
        <f t="shared" ca="1" si="956"/>
        <v>-1.5873357664932535</v>
      </c>
      <c r="N7609" s="101">
        <f t="shared" ca="1" si="952"/>
        <v>-1.0298226496183041</v>
      </c>
      <c r="O7609" s="46">
        <f t="shared" ca="1" si="957"/>
        <v>-0.24952177059630143</v>
      </c>
      <c r="P7609" s="46">
        <f t="shared" ca="1" si="958"/>
        <v>3.5380770541950268E-2</v>
      </c>
      <c r="Q7609" s="47">
        <f t="shared" ca="1" si="953"/>
        <v>-0.81932685287280482</v>
      </c>
      <c r="R7609" s="47">
        <f t="shared" ca="1" si="954"/>
        <v>-1.7091818109020246E-2</v>
      </c>
      <c r="S7609" s="97">
        <f t="shared" ca="1" si="959"/>
        <v>-0.13330679435266085</v>
      </c>
      <c r="V7609">
        <v>7592</v>
      </c>
      <c r="W7609" s="46">
        <v>0.18305090103982199</v>
      </c>
    </row>
    <row r="7610" spans="10:23">
      <c r="J7610">
        <v>7593</v>
      </c>
      <c r="K7610" s="93">
        <f t="shared" ca="1" si="955"/>
        <v>0.84190959230143414</v>
      </c>
      <c r="L7610" s="93">
        <f t="shared" ca="1" si="955"/>
        <v>-6.0230213398580756E-2</v>
      </c>
      <c r="M7610" s="93">
        <f t="shared" ca="1" si="956"/>
        <v>0.84190959230143414</v>
      </c>
      <c r="N7610" s="101">
        <f t="shared" ca="1" si="952"/>
        <v>0.21064288468820072</v>
      </c>
      <c r="O7610" s="46">
        <f t="shared" ca="1" si="957"/>
        <v>0.62250315365510089</v>
      </c>
      <c r="P7610" s="46">
        <f t="shared" ca="1" si="958"/>
        <v>0.47139323266765143</v>
      </c>
      <c r="Q7610" s="47">
        <f t="shared" ca="1" si="953"/>
        <v>0.92472299562999982</v>
      </c>
      <c r="R7610" s="47">
        <f t="shared" ca="1" si="954"/>
        <v>0.18348214250935024</v>
      </c>
      <c r="S7610" s="97">
        <f t="shared" ca="1" si="959"/>
        <v>0.40299264808222557</v>
      </c>
      <c r="V7610">
        <v>7593</v>
      </c>
      <c r="W7610" s="46">
        <v>0.51476636003476295</v>
      </c>
    </row>
    <row r="7611" spans="10:23">
      <c r="J7611">
        <v>7594</v>
      </c>
      <c r="K7611" s="93">
        <f t="shared" ca="1" si="955"/>
        <v>-0.5281891531952303</v>
      </c>
      <c r="L7611" s="93">
        <f t="shared" ca="1" si="955"/>
        <v>1.1063188561975508</v>
      </c>
      <c r="M7611" s="93">
        <f t="shared" ca="1" si="956"/>
        <v>-0.5281891531952303</v>
      </c>
      <c r="N7611" s="101">
        <f t="shared" ca="1" si="952"/>
        <v>0.8809063084190929</v>
      </c>
      <c r="O7611" s="46">
        <f t="shared" ca="1" si="957"/>
        <v>0.13067953014451764</v>
      </c>
      <c r="P7611" s="46">
        <f t="shared" ca="1" si="958"/>
        <v>0.22548142091235979</v>
      </c>
      <c r="Q7611" s="47">
        <f t="shared" ca="1" si="953"/>
        <v>-5.8924251391166693E-2</v>
      </c>
      <c r="R7611" s="47">
        <f t="shared" ca="1" si="954"/>
        <v>0.29185870424146859</v>
      </c>
      <c r="S7611" s="97">
        <f t="shared" ca="1" si="959"/>
        <v>0.21126911719299313</v>
      </c>
      <c r="V7611">
        <v>7594</v>
      </c>
      <c r="W7611" s="46">
        <v>1.0786210478301199</v>
      </c>
    </row>
    <row r="7612" spans="10:23">
      <c r="J7612">
        <v>7595</v>
      </c>
      <c r="K7612" s="93">
        <f t="shared" ca="1" si="955"/>
        <v>-0.8432723321759219</v>
      </c>
      <c r="L7612" s="93">
        <f t="shared" ca="1" si="955"/>
        <v>-0.32356505373174438</v>
      </c>
      <c r="M7612" s="93">
        <f t="shared" ca="1" si="956"/>
        <v>-0.8432723321759219</v>
      </c>
      <c r="N7612" s="101">
        <f t="shared" ca="1" si="952"/>
        <v>-0.57494610700972615</v>
      </c>
      <c r="O7612" s="46">
        <f t="shared" ca="1" si="957"/>
        <v>1.7574287691834389E-2</v>
      </c>
      <c r="P7612" s="46">
        <f t="shared" ca="1" si="958"/>
        <v>0.16892879968601818</v>
      </c>
      <c r="Q7612" s="47">
        <f t="shared" ca="1" si="953"/>
        <v>-0.28513473629653319</v>
      </c>
      <c r="R7612" s="47">
        <f t="shared" ca="1" si="954"/>
        <v>5.6458302567569202E-2</v>
      </c>
      <c r="S7612" s="97">
        <f t="shared" ca="1" si="959"/>
        <v>3.7016295129701796E-2</v>
      </c>
      <c r="V7612">
        <v>7595</v>
      </c>
      <c r="W7612" s="46">
        <v>0.68029888665432203</v>
      </c>
    </row>
    <row r="7613" spans="10:23">
      <c r="J7613">
        <v>7596</v>
      </c>
      <c r="K7613" s="93">
        <f t="shared" ca="1" si="955"/>
        <v>-0.18906046757278083</v>
      </c>
      <c r="L7613" s="93">
        <f t="shared" ca="1" si="955"/>
        <v>-1.7140644693875629</v>
      </c>
      <c r="M7613" s="93">
        <f t="shared" ca="1" si="956"/>
        <v>-0.18906046757278083</v>
      </c>
      <c r="N7613" s="101">
        <f t="shared" ca="1" si="952"/>
        <v>-1.6852011768861013</v>
      </c>
      <c r="O7613" s="46">
        <f t="shared" ca="1" si="957"/>
        <v>0.25241637542478401</v>
      </c>
      <c r="P7613" s="46">
        <f t="shared" ca="1" si="958"/>
        <v>0.28634984355249299</v>
      </c>
      <c r="Q7613" s="47">
        <f t="shared" ca="1" si="953"/>
        <v>0.18454943916936611</v>
      </c>
      <c r="R7613" s="47">
        <f t="shared" ca="1" si="954"/>
        <v>-0.12306160387322235</v>
      </c>
      <c r="S7613" s="97">
        <f t="shared" ca="1" si="959"/>
        <v>6.4677385775780832E-2</v>
      </c>
      <c r="V7613">
        <v>7596</v>
      </c>
      <c r="W7613" s="46">
        <v>0.5875472755244</v>
      </c>
    </row>
    <row r="7614" spans="10:23">
      <c r="J7614">
        <v>7597</v>
      </c>
      <c r="K7614" s="93">
        <f t="shared" ca="1" si="955"/>
        <v>-0.38194600134622608</v>
      </c>
      <c r="L7614" s="93">
        <f t="shared" ca="1" si="955"/>
        <v>6.8113742754138795E-3</v>
      </c>
      <c r="M7614" s="93">
        <f t="shared" ca="1" si="956"/>
        <v>-0.38194600134622608</v>
      </c>
      <c r="N7614" s="101">
        <f t="shared" ca="1" si="952"/>
        <v>-0.1150096474207578</v>
      </c>
      <c r="O7614" s="46">
        <f t="shared" ca="1" si="957"/>
        <v>0.18317635717424563</v>
      </c>
      <c r="P7614" s="46">
        <f t="shared" ca="1" si="958"/>
        <v>0.2517298344272238</v>
      </c>
      <c r="Q7614" s="47">
        <f t="shared" ca="1" si="953"/>
        <v>4.6069402668289294E-2</v>
      </c>
      <c r="R7614" s="47">
        <f t="shared" ca="1" si="954"/>
        <v>0.13082657381834967</v>
      </c>
      <c r="S7614" s="97">
        <f t="shared" ca="1" si="959"/>
        <v>0.15700146549629765</v>
      </c>
      <c r="V7614">
        <v>7597</v>
      </c>
      <c r="W7614" s="46">
        <v>-6.9392550425002197E-2</v>
      </c>
    </row>
    <row r="7615" spans="10:23">
      <c r="J7615">
        <v>7598</v>
      </c>
      <c r="K7615" s="93">
        <f t="shared" ca="1" si="955"/>
        <v>0.37621824181513813</v>
      </c>
      <c r="L7615" s="93">
        <f t="shared" ca="1" si="955"/>
        <v>-0.20563186807904313</v>
      </c>
      <c r="M7615" s="93">
        <f t="shared" ca="1" si="956"/>
        <v>0.37621824181513813</v>
      </c>
      <c r="N7615" s="101">
        <f t="shared" ca="1" si="952"/>
        <v>-7.5310276245862645E-2</v>
      </c>
      <c r="O7615" s="46">
        <f t="shared" ca="1" si="957"/>
        <v>0.45533417537048809</v>
      </c>
      <c r="P7615" s="46">
        <f t="shared" ca="1" si="958"/>
        <v>0.387808743525345</v>
      </c>
      <c r="Q7615" s="47">
        <f t="shared" ca="1" si="953"/>
        <v>0.59038503906077422</v>
      </c>
      <c r="R7615" s="47">
        <f t="shared" ca="1" si="954"/>
        <v>0.1372456639828008</v>
      </c>
      <c r="S7615" s="97">
        <f t="shared" ca="1" si="959"/>
        <v>0.29628991967664442</v>
      </c>
      <c r="V7615">
        <v>7598</v>
      </c>
      <c r="W7615" s="46">
        <v>0.28003509195783399</v>
      </c>
    </row>
    <row r="7616" spans="10:23">
      <c r="J7616">
        <v>7599</v>
      </c>
      <c r="K7616" s="93">
        <f t="shared" ca="1" si="955"/>
        <v>-0.25735818236691654</v>
      </c>
      <c r="L7616" s="93">
        <f t="shared" ca="1" si="955"/>
        <v>0.36152835626423024</v>
      </c>
      <c r="M7616" s="93">
        <f t="shared" ca="1" si="956"/>
        <v>-0.25735818236691654</v>
      </c>
      <c r="N7616" s="101">
        <f t="shared" ca="1" si="952"/>
        <v>0.26091328115690604</v>
      </c>
      <c r="O7616" s="46">
        <f t="shared" ca="1" si="957"/>
        <v>0.22789958079377548</v>
      </c>
      <c r="P7616" s="46">
        <f t="shared" ca="1" si="958"/>
        <v>0.27409144623698872</v>
      </c>
      <c r="Q7616" s="47">
        <f t="shared" ca="1" si="953"/>
        <v>0.135515849907349</v>
      </c>
      <c r="R7616" s="47">
        <f t="shared" ca="1" si="954"/>
        <v>0.19161048807214809</v>
      </c>
      <c r="S7616" s="97">
        <f t="shared" ca="1" si="959"/>
        <v>0.20975503443296178</v>
      </c>
      <c r="V7616">
        <v>7599</v>
      </c>
      <c r="W7616" s="46">
        <v>1.40627990579076</v>
      </c>
    </row>
    <row r="7617" spans="10:23">
      <c r="J7617">
        <v>7600</v>
      </c>
      <c r="K7617" s="93">
        <f t="shared" ca="1" si="955"/>
        <v>0.64390671758911222</v>
      </c>
      <c r="L7617" s="93">
        <f t="shared" ca="1" si="955"/>
        <v>5.5793778543418271E-2</v>
      </c>
      <c r="M7617" s="93">
        <f t="shared" ca="1" si="956"/>
        <v>0.64390671758911222</v>
      </c>
      <c r="N7617" s="101">
        <f t="shared" ca="1" si="952"/>
        <v>0.25767392479438284</v>
      </c>
      <c r="O7617" s="46">
        <f t="shared" ca="1" si="957"/>
        <v>0.55142616622874951</v>
      </c>
      <c r="P7617" s="46">
        <f t="shared" ca="1" si="958"/>
        <v>0.43585473895447574</v>
      </c>
      <c r="Q7617" s="47">
        <f t="shared" ca="1" si="953"/>
        <v>0.78256902077729706</v>
      </c>
      <c r="R7617" s="47">
        <f t="shared" ca="1" si="954"/>
        <v>0.1910867084768941</v>
      </c>
      <c r="S7617" s="97">
        <f t="shared" ca="1" si="959"/>
        <v>0.37125643735282182</v>
      </c>
      <c r="V7617">
        <v>7600</v>
      </c>
      <c r="W7617" s="46">
        <v>1.76923847642666</v>
      </c>
    </row>
    <row r="7618" spans="10:23">
      <c r="J7618">
        <v>7601</v>
      </c>
      <c r="K7618" s="93">
        <f t="shared" ca="1" si="955"/>
        <v>1.1839235877131922</v>
      </c>
      <c r="L7618" s="93">
        <f t="shared" ca="1" si="955"/>
        <v>-0.78779388843727627</v>
      </c>
      <c r="M7618" s="93">
        <f t="shared" ca="1" si="956"/>
        <v>1.1839235877131922</v>
      </c>
      <c r="N7618" s="101">
        <f t="shared" ca="1" si="952"/>
        <v>-0.370379880795144</v>
      </c>
      <c r="O7618" s="46">
        <f t="shared" ca="1" si="957"/>
        <v>0.74527573706752204</v>
      </c>
      <c r="P7618" s="46">
        <f t="shared" ca="1" si="958"/>
        <v>0.532779524373862</v>
      </c>
      <c r="Q7618" s="47">
        <f t="shared" ca="1" si="953"/>
        <v>1.1702681624548421</v>
      </c>
      <c r="R7618" s="47">
        <f t="shared" ca="1" si="954"/>
        <v>8.9535124990975656E-2</v>
      </c>
      <c r="S7618" s="97">
        <f t="shared" ca="1" si="959"/>
        <v>0.41740543102924887</v>
      </c>
      <c r="V7618">
        <v>7601</v>
      </c>
      <c r="W7618" s="46">
        <v>0.63627975959154703</v>
      </c>
    </row>
    <row r="7619" spans="10:23">
      <c r="J7619">
        <v>7602</v>
      </c>
      <c r="K7619" s="93">
        <f t="shared" ca="1" si="955"/>
        <v>-0.70785202093657562</v>
      </c>
      <c r="L7619" s="93">
        <f t="shared" ca="1" si="955"/>
        <v>-0.52195504997673825</v>
      </c>
      <c r="M7619" s="93">
        <f t="shared" ca="1" si="956"/>
        <v>-0.70785202093657562</v>
      </c>
      <c r="N7619" s="101">
        <f t="shared" ca="1" si="952"/>
        <v>-0.71996963021121707</v>
      </c>
      <c r="O7619" s="46">
        <f t="shared" ca="1" si="957"/>
        <v>6.6186045340384414E-2</v>
      </c>
      <c r="P7619" s="46">
        <f t="shared" ca="1" si="958"/>
        <v>0.19323467851029319</v>
      </c>
      <c r="Q7619" s="47">
        <f t="shared" ca="1" si="953"/>
        <v>-0.18791122099943314</v>
      </c>
      <c r="R7619" s="47">
        <f t="shared" ca="1" si="954"/>
        <v>3.3009088037304082E-2</v>
      </c>
      <c r="S7619" s="97">
        <f t="shared" ca="1" si="959"/>
        <v>4.9597566688844248E-2</v>
      </c>
      <c r="V7619">
        <v>7602</v>
      </c>
      <c r="W7619" s="46">
        <v>0.27969017589344097</v>
      </c>
    </row>
    <row r="7620" spans="10:23">
      <c r="J7620">
        <v>7603</v>
      </c>
      <c r="K7620" s="93">
        <f t="shared" ca="1" si="955"/>
        <v>1.0966506091118409</v>
      </c>
      <c r="L7620" s="93">
        <f t="shared" ca="1" si="955"/>
        <v>-2.3383454640769394</v>
      </c>
      <c r="M7620" s="93">
        <f t="shared" ca="1" si="956"/>
        <v>1.0966506091118409</v>
      </c>
      <c r="N7620" s="101">
        <f t="shared" ca="1" si="952"/>
        <v>-1.8681865271129996</v>
      </c>
      <c r="O7620" s="46">
        <f t="shared" ca="1" si="957"/>
        <v>0.71394740200308948</v>
      </c>
      <c r="P7620" s="46">
        <f t="shared" ca="1" si="958"/>
        <v>0.51711535684164578</v>
      </c>
      <c r="Q7620" s="47">
        <f t="shared" ca="1" si="953"/>
        <v>1.107611492325977</v>
      </c>
      <c r="R7620" s="47">
        <f t="shared" ca="1" si="954"/>
        <v>-0.15264896072845918</v>
      </c>
      <c r="S7620" s="97">
        <f t="shared" ca="1" si="959"/>
        <v>0.28064922063731512</v>
      </c>
      <c r="V7620">
        <v>7603</v>
      </c>
      <c r="W7620" s="46">
        <v>-0.16043387212832999</v>
      </c>
    </row>
    <row r="7621" spans="10:23">
      <c r="J7621">
        <v>7604</v>
      </c>
      <c r="K7621" s="93">
        <f t="shared" ca="1" si="955"/>
        <v>-1.6021981625590165</v>
      </c>
      <c r="L7621" s="93">
        <f t="shared" ca="1" si="955"/>
        <v>-1.6363151884417233</v>
      </c>
      <c r="M7621" s="93">
        <f t="shared" ca="1" si="956"/>
        <v>-1.6021981625590165</v>
      </c>
      <c r="N7621" s="101">
        <f t="shared" ca="1" si="952"/>
        <v>-2.0608978795282811</v>
      </c>
      <c r="O7621" s="46">
        <f t="shared" ca="1" si="957"/>
        <v>-0.25485691706741453</v>
      </c>
      <c r="P7621" s="46">
        <f t="shared" ca="1" si="958"/>
        <v>3.2713197306393715E-2</v>
      </c>
      <c r="Q7621" s="47">
        <f t="shared" ca="1" si="953"/>
        <v>-0.82999714581503103</v>
      </c>
      <c r="R7621" s="47">
        <f t="shared" ca="1" si="954"/>
        <v>-0.18380893909227958</v>
      </c>
      <c r="S7621" s="97">
        <f t="shared" ca="1" si="959"/>
        <v>-0.21933292807984706</v>
      </c>
      <c r="V7621">
        <v>7604</v>
      </c>
      <c r="W7621" s="46">
        <v>1.0562593560310401E-2</v>
      </c>
    </row>
    <row r="7622" spans="10:23">
      <c r="J7622">
        <v>7605</v>
      </c>
      <c r="K7622" s="93">
        <f t="shared" ca="1" si="955"/>
        <v>-0.31097075185920292</v>
      </c>
      <c r="L7622" s="93">
        <f t="shared" ca="1" si="955"/>
        <v>-6.586690839432828E-2</v>
      </c>
      <c r="M7622" s="93">
        <f t="shared" ca="1" si="956"/>
        <v>-0.31097075185920292</v>
      </c>
      <c r="N7622" s="101">
        <f t="shared" ca="1" si="952"/>
        <v>-0.16134298379723538</v>
      </c>
      <c r="O7622" s="46">
        <f t="shared" ca="1" si="957"/>
        <v>0.20865430502071375</v>
      </c>
      <c r="P7622" s="46">
        <f t="shared" ca="1" si="958"/>
        <v>0.26446880835045783</v>
      </c>
      <c r="Q7622" s="47">
        <f t="shared" ca="1" si="953"/>
        <v>9.7025298361225532E-2</v>
      </c>
      <c r="R7622" s="47">
        <f t="shared" ca="1" si="954"/>
        <v>0.12333482130392869</v>
      </c>
      <c r="S7622" s="97">
        <f t="shared" ca="1" si="959"/>
        <v>0.16599456316232122</v>
      </c>
      <c r="V7622">
        <v>7605</v>
      </c>
      <c r="W7622" s="46">
        <v>0.91018546304513803</v>
      </c>
    </row>
    <row r="7623" spans="10:23">
      <c r="J7623">
        <v>7606</v>
      </c>
      <c r="K7623" s="93">
        <f t="shared" ca="1" si="955"/>
        <v>0.17588726595407955</v>
      </c>
      <c r="L7623" s="93">
        <f t="shared" ca="1" si="955"/>
        <v>0.61829316189169481</v>
      </c>
      <c r="M7623" s="93">
        <f t="shared" ca="1" si="956"/>
        <v>0.17588726595407955</v>
      </c>
      <c r="N7623" s="101">
        <f t="shared" ca="1" si="952"/>
        <v>0.64212944851922837</v>
      </c>
      <c r="O7623" s="46">
        <f t="shared" ca="1" si="957"/>
        <v>0.38342147070358429</v>
      </c>
      <c r="P7623" s="46">
        <f t="shared" ca="1" si="958"/>
        <v>0.35185239119189315</v>
      </c>
      <c r="Q7623" s="47">
        <f t="shared" ca="1" si="953"/>
        <v>0.44655962972696661</v>
      </c>
      <c r="R7623" s="47">
        <f t="shared" ca="1" si="954"/>
        <v>0.25325027928356897</v>
      </c>
      <c r="S7623" s="97">
        <f t="shared" ca="1" si="959"/>
        <v>0.31833587499357663</v>
      </c>
      <c r="V7623">
        <v>7606</v>
      </c>
      <c r="W7623" s="46">
        <v>0.55302219383972095</v>
      </c>
    </row>
    <row r="7624" spans="10:23">
      <c r="J7624">
        <v>7607</v>
      </c>
      <c r="K7624" s="93">
        <f t="shared" ca="1" si="955"/>
        <v>0.93538014862686836</v>
      </c>
      <c r="L7624" s="93">
        <f t="shared" ca="1" si="955"/>
        <v>1.5410566242709909</v>
      </c>
      <c r="M7624" s="93">
        <f t="shared" ca="1" si="956"/>
        <v>0.93538014862686836</v>
      </c>
      <c r="N7624" s="101">
        <f t="shared" ca="1" si="952"/>
        <v>1.7585217487350076</v>
      </c>
      <c r="O7624" s="46">
        <f t="shared" ca="1" si="957"/>
        <v>0.65605622992396539</v>
      </c>
      <c r="P7624" s="46">
        <f t="shared" ca="1" si="958"/>
        <v>0.48816977080208368</v>
      </c>
      <c r="Q7624" s="47">
        <f t="shared" ca="1" si="953"/>
        <v>0.99182914816772871</v>
      </c>
      <c r="R7624" s="47">
        <f t="shared" ca="1" si="954"/>
        <v>0.43376252977774821</v>
      </c>
      <c r="S7624" s="97">
        <f t="shared" ca="1" si="959"/>
        <v>0.54490937985085686</v>
      </c>
      <c r="V7624">
        <v>7607</v>
      </c>
      <c r="W7624" s="46">
        <v>0.42698882388523601</v>
      </c>
    </row>
    <row r="7625" spans="10:23">
      <c r="J7625">
        <v>7608</v>
      </c>
      <c r="K7625" s="93">
        <f t="shared" ca="1" si="955"/>
        <v>0.14259168405650888</v>
      </c>
      <c r="L7625" s="93">
        <f t="shared" ca="1" si="955"/>
        <v>-2.0302310138156168</v>
      </c>
      <c r="M7625" s="93">
        <f t="shared" ca="1" si="956"/>
        <v>0.14259168405650888</v>
      </c>
      <c r="N7625" s="101">
        <f t="shared" ca="1" si="952"/>
        <v>-1.8794805379474964</v>
      </c>
      <c r="O7625" s="46">
        <f t="shared" ca="1" si="957"/>
        <v>0.37146937324376184</v>
      </c>
      <c r="P7625" s="46">
        <f t="shared" ca="1" si="958"/>
        <v>0.3458763424619819</v>
      </c>
      <c r="Q7625" s="47">
        <f t="shared" ca="1" si="953"/>
        <v>0.42265543480732176</v>
      </c>
      <c r="R7625" s="47">
        <f t="shared" ca="1" si="954"/>
        <v>-0.15447511745889042</v>
      </c>
      <c r="S7625" s="97">
        <f t="shared" ca="1" si="959"/>
        <v>0.10849712789243571</v>
      </c>
      <c r="V7625">
        <v>7608</v>
      </c>
      <c r="W7625" s="46">
        <v>0.28552002505032698</v>
      </c>
    </row>
    <row r="7626" spans="10:23">
      <c r="J7626">
        <v>7609</v>
      </c>
      <c r="K7626" s="93">
        <f t="shared" ca="1" si="955"/>
        <v>-1.0841570109122378</v>
      </c>
      <c r="L7626" s="93">
        <f t="shared" ca="1" si="955"/>
        <v>-1.3910768391998436</v>
      </c>
      <c r="M7626" s="93">
        <f t="shared" ca="1" si="956"/>
        <v>-1.0841570109122378</v>
      </c>
      <c r="N7626" s="101">
        <f t="shared" ca="1" si="952"/>
        <v>-1.6636428157522334</v>
      </c>
      <c r="O7626" s="46">
        <f t="shared" ca="1" si="957"/>
        <v>-6.8895958291297965E-2</v>
      </c>
      <c r="P7626" s="46">
        <f t="shared" ca="1" si="958"/>
        <v>0.125693676694452</v>
      </c>
      <c r="Q7626" s="47">
        <f t="shared" ca="1" si="953"/>
        <v>-0.4580752282627979</v>
      </c>
      <c r="R7626" s="47">
        <f t="shared" ca="1" si="954"/>
        <v>-0.11957577878782127</v>
      </c>
      <c r="S7626" s="97">
        <f t="shared" ca="1" si="959"/>
        <v>-9.423586853955962E-2</v>
      </c>
      <c r="V7626">
        <v>7609</v>
      </c>
      <c r="W7626" s="46">
        <v>0.38414035497759103</v>
      </c>
    </row>
    <row r="7627" spans="10:23">
      <c r="J7627">
        <v>7610</v>
      </c>
      <c r="K7627" s="93">
        <f t="shared" ca="1" si="955"/>
        <v>0.34575671593019341</v>
      </c>
      <c r="L7627" s="93">
        <f t="shared" ca="1" si="955"/>
        <v>8.0314130904447459E-2</v>
      </c>
      <c r="M7627" s="93">
        <f t="shared" ca="1" si="956"/>
        <v>0.34575671593019341</v>
      </c>
      <c r="N7627" s="101">
        <f t="shared" ca="1" si="952"/>
        <v>0.1861028695246974</v>
      </c>
      <c r="O7627" s="46">
        <f t="shared" ca="1" si="957"/>
        <v>0.44439941750165723</v>
      </c>
      <c r="P7627" s="46">
        <f t="shared" ca="1" si="958"/>
        <v>0.3823413645909296</v>
      </c>
      <c r="Q7627" s="47">
        <f t="shared" ca="1" si="953"/>
        <v>0.5685155233231125</v>
      </c>
      <c r="R7627" s="47">
        <f t="shared" ca="1" si="954"/>
        <v>0.17951420636049908</v>
      </c>
      <c r="S7627" s="97">
        <f t="shared" ca="1" si="959"/>
        <v>0.31195681193107816</v>
      </c>
      <c r="V7627">
        <v>7610</v>
      </c>
      <c r="W7627" s="46">
        <v>0.20842148710595701</v>
      </c>
    </row>
    <row r="7628" spans="10:23">
      <c r="J7628">
        <v>7611</v>
      </c>
      <c r="K7628" s="93">
        <f t="shared" ca="1" si="955"/>
        <v>1.3391684847732388</v>
      </c>
      <c r="L7628" s="93">
        <f t="shared" ca="1" si="955"/>
        <v>0.67333914043556942</v>
      </c>
      <c r="M7628" s="93">
        <f t="shared" ca="1" si="956"/>
        <v>1.3391684847732388</v>
      </c>
      <c r="N7628" s="101">
        <f t="shared" ca="1" si="952"/>
        <v>1.0642671395474665</v>
      </c>
      <c r="O7628" s="46">
        <f t="shared" ca="1" si="957"/>
        <v>0.80100391582439068</v>
      </c>
      <c r="P7628" s="46">
        <f t="shared" ca="1" si="958"/>
        <v>0.56064361375229632</v>
      </c>
      <c r="Q7628" s="47">
        <f t="shared" ca="1" si="953"/>
        <v>1.2817245199685794</v>
      </c>
      <c r="R7628" s="47">
        <f t="shared" ca="1" si="954"/>
        <v>0.32150677353849655</v>
      </c>
      <c r="S7628" s="97">
        <f t="shared" ca="1" si="959"/>
        <v>0.56125534468144367</v>
      </c>
      <c r="V7628">
        <v>7611</v>
      </c>
      <c r="W7628" s="46">
        <v>-3.3134263315076101E-2</v>
      </c>
    </row>
    <row r="7629" spans="10:23">
      <c r="J7629">
        <v>7612</v>
      </c>
      <c r="K7629" s="93">
        <f t="shared" ca="1" si="955"/>
        <v>0.63496215382030552</v>
      </c>
      <c r="L7629" s="93">
        <f t="shared" ca="1" si="955"/>
        <v>0.1918661084803493</v>
      </c>
      <c r="M7629" s="93">
        <f t="shared" ca="1" si="956"/>
        <v>0.63496215382030552</v>
      </c>
      <c r="N7629" s="101">
        <f t="shared" ca="1" si="952"/>
        <v>0.3838372412469726</v>
      </c>
      <c r="O7629" s="46">
        <f t="shared" ca="1" si="957"/>
        <v>0.54821534089374691</v>
      </c>
      <c r="P7629" s="46">
        <f t="shared" ca="1" si="958"/>
        <v>0.43424932628697444</v>
      </c>
      <c r="Q7629" s="47">
        <f t="shared" ca="1" si="953"/>
        <v>0.77614737010729185</v>
      </c>
      <c r="R7629" s="47">
        <f t="shared" ca="1" si="954"/>
        <v>0.21148636922183517</v>
      </c>
      <c r="S7629" s="97">
        <f t="shared" ca="1" si="959"/>
        <v>0.37985085505779104</v>
      </c>
      <c r="V7629">
        <v>7612</v>
      </c>
      <c r="W7629" s="46">
        <v>0.25716302372572802</v>
      </c>
    </row>
    <row r="7630" spans="10:23">
      <c r="J7630">
        <v>7613</v>
      </c>
      <c r="K7630" s="93">
        <f t="shared" ca="1" si="955"/>
        <v>0.97243740157698277</v>
      </c>
      <c r="L7630" s="93">
        <f t="shared" ca="1" si="955"/>
        <v>-0.20360313070021524</v>
      </c>
      <c r="M7630" s="93">
        <f t="shared" ca="1" si="956"/>
        <v>0.97243740157698277</v>
      </c>
      <c r="N7630" s="101">
        <f t="shared" ca="1" si="952"/>
        <v>0.1162242037147955</v>
      </c>
      <c r="O7630" s="46">
        <f t="shared" ca="1" si="957"/>
        <v>0.66935865245604842</v>
      </c>
      <c r="P7630" s="46">
        <f t="shared" ca="1" si="958"/>
        <v>0.49482098206812519</v>
      </c>
      <c r="Q7630" s="47">
        <f t="shared" ca="1" si="953"/>
        <v>1.0184339932318949</v>
      </c>
      <c r="R7630" s="47">
        <f t="shared" ca="1" si="954"/>
        <v>0.16821535090938391</v>
      </c>
      <c r="S7630" s="97">
        <f t="shared" ca="1" si="959"/>
        <v>0.41878700168271615</v>
      </c>
      <c r="V7630">
        <v>7613</v>
      </c>
      <c r="W7630" s="46">
        <v>0.57779380757207899</v>
      </c>
    </row>
    <row r="7631" spans="10:23">
      <c r="J7631">
        <v>7614</v>
      </c>
      <c r="K7631" s="93">
        <f t="shared" ca="1" si="955"/>
        <v>0.2227529442296235</v>
      </c>
      <c r="L7631" s="93">
        <f t="shared" ca="1" si="955"/>
        <v>1.0869005658069426</v>
      </c>
      <c r="M7631" s="93">
        <f t="shared" ca="1" si="956"/>
        <v>0.2227529442296235</v>
      </c>
      <c r="N7631" s="101">
        <f t="shared" ca="1" si="952"/>
        <v>1.10131258708755</v>
      </c>
      <c r="O7631" s="46">
        <f t="shared" ca="1" si="957"/>
        <v>0.40024481849769067</v>
      </c>
      <c r="P7631" s="46">
        <f t="shared" ca="1" si="958"/>
        <v>0.36026406508894632</v>
      </c>
      <c r="Q7631" s="47">
        <f t="shared" ca="1" si="953"/>
        <v>0.48020632531517943</v>
      </c>
      <c r="R7631" s="47">
        <f t="shared" ca="1" si="954"/>
        <v>0.32749674418298419</v>
      </c>
      <c r="S7631" s="97">
        <f t="shared" ca="1" si="959"/>
        <v>0.36387078134033746</v>
      </c>
      <c r="V7631">
        <v>7614</v>
      </c>
      <c r="W7631" s="46">
        <v>-0.42137963991529198</v>
      </c>
    </row>
    <row r="7632" spans="10:23">
      <c r="J7632">
        <v>7615</v>
      </c>
      <c r="K7632" s="93">
        <f t="shared" ca="1" si="955"/>
        <v>0.32318055776725146</v>
      </c>
      <c r="L7632" s="93">
        <f t="shared" ca="1" si="955"/>
        <v>1.0974285153865018</v>
      </c>
      <c r="M7632" s="93">
        <f t="shared" ca="1" si="956"/>
        <v>0.32318055776725146</v>
      </c>
      <c r="N7632" s="101">
        <f t="shared" ca="1" si="952"/>
        <v>1.143232193149885</v>
      </c>
      <c r="O7632" s="46">
        <f t="shared" ca="1" si="957"/>
        <v>0.43629526592196866</v>
      </c>
      <c r="P7632" s="46">
        <f t="shared" ca="1" si="958"/>
        <v>0.37828928880108531</v>
      </c>
      <c r="Q7632" s="47">
        <f t="shared" ca="1" si="953"/>
        <v>0.55230722016373535</v>
      </c>
      <c r="R7632" s="47">
        <f t="shared" ca="1" si="954"/>
        <v>0.33427482965408517</v>
      </c>
      <c r="S7632" s="97">
        <f t="shared" ca="1" si="959"/>
        <v>0.38528504778802691</v>
      </c>
      <c r="V7632">
        <v>7615</v>
      </c>
      <c r="W7632" s="46">
        <v>-6.7379639710513001E-2</v>
      </c>
    </row>
    <row r="7633" spans="10:23">
      <c r="J7633">
        <v>7616</v>
      </c>
      <c r="K7633" s="93">
        <f t="shared" ca="1" si="955"/>
        <v>-0.37803697467141684</v>
      </c>
      <c r="L7633" s="93">
        <f t="shared" ca="1" si="955"/>
        <v>0.19532655256288742</v>
      </c>
      <c r="M7633" s="93">
        <f t="shared" ca="1" si="956"/>
        <v>-0.37803697467141684</v>
      </c>
      <c r="N7633" s="101">
        <f t="shared" ca="1" si="952"/>
        <v>6.4961582007020707E-2</v>
      </c>
      <c r="O7633" s="46">
        <f t="shared" ca="1" si="957"/>
        <v>0.1845795784164542</v>
      </c>
      <c r="P7633" s="46">
        <f t="shared" ca="1" si="958"/>
        <v>0.2524314450483281</v>
      </c>
      <c r="Q7633" s="47">
        <f t="shared" ca="1" si="953"/>
        <v>4.8875845152706432E-2</v>
      </c>
      <c r="R7633" s="47">
        <f t="shared" ca="1" si="954"/>
        <v>0.15992656997734628</v>
      </c>
      <c r="S7633" s="97">
        <f t="shared" ca="1" si="959"/>
        <v>0.17225307419690022</v>
      </c>
      <c r="V7633">
        <v>7616</v>
      </c>
      <c r="W7633" s="46">
        <v>0.76651888908113597</v>
      </c>
    </row>
    <row r="7634" spans="10:23">
      <c r="J7634">
        <v>7617</v>
      </c>
      <c r="K7634" s="93">
        <f t="shared" ca="1" si="955"/>
        <v>-0.56934661034807754</v>
      </c>
      <c r="L7634" s="93">
        <f t="shared" ca="1" si="955"/>
        <v>0.11901772379341263</v>
      </c>
      <c r="M7634" s="93">
        <f t="shared" ca="1" si="956"/>
        <v>-0.56934661034807754</v>
      </c>
      <c r="N7634" s="101">
        <f t="shared" ref="N7634:N7697" ca="1" si="960">$N$2*K7634+SQRT(1-$N$2^2)*L7634</f>
        <v>-6.8226291572128769E-2</v>
      </c>
      <c r="O7634" s="46">
        <f t="shared" ca="1" si="957"/>
        <v>0.11590525947393393</v>
      </c>
      <c r="P7634" s="46">
        <f t="shared" ca="1" si="958"/>
        <v>0.21809428557706795</v>
      </c>
      <c r="Q7634" s="47">
        <f t="shared" ref="Q7634:Q7697" ca="1" si="961">$K$2+K7634*$S$3</f>
        <v>-8.8472792732334105E-2</v>
      </c>
      <c r="R7634" s="47">
        <f t="shared" ref="R7634:R7697" ca="1" si="962">$L$2+$L$3*N7634</f>
        <v>0.13839109110163242</v>
      </c>
      <c r="S7634" s="97">
        <f t="shared" ca="1" si="959"/>
        <v>0.12714817528778316</v>
      </c>
      <c r="V7634">
        <v>7617</v>
      </c>
      <c r="W7634" s="46">
        <v>-1.4367678829511001E-3</v>
      </c>
    </row>
    <row r="7635" spans="10:23">
      <c r="J7635">
        <v>7618</v>
      </c>
      <c r="K7635" s="93">
        <f t="shared" ref="K7635:L7698" ca="1" si="963">_xlfn.NORM.S.INV(RAND())</f>
        <v>1.2635164398755609</v>
      </c>
      <c r="L7635" s="93">
        <f t="shared" ca="1" si="963"/>
        <v>0.26830747821713335</v>
      </c>
      <c r="M7635" s="93">
        <f t="shared" ref="M7635:M7698" ca="1" si="964">K7635</f>
        <v>1.2635164398755609</v>
      </c>
      <c r="N7635" s="101">
        <f t="shared" ca="1" si="960"/>
        <v>0.65620438248986201</v>
      </c>
      <c r="O7635" s="46">
        <f t="shared" ref="O7635:O7698" ca="1" si="965">$K$2+K7635*$K$3</f>
        <v>0.77384714119784848</v>
      </c>
      <c r="P7635" s="46">
        <f t="shared" ref="P7635:P7698" ca="1" si="966">$K$2+K7635*$R$3</f>
        <v>0.54706522643902522</v>
      </c>
      <c r="Q7635" s="47">
        <f t="shared" ca="1" si="961"/>
        <v>1.227410970715495</v>
      </c>
      <c r="R7635" s="47">
        <f t="shared" ca="1" si="962"/>
        <v>0.25552609039952251</v>
      </c>
      <c r="S7635" s="97">
        <f t="shared" ref="S7635:S7698" ca="1" si="967">AVERAGE(R7635,O7635)</f>
        <v>0.51468661579868547</v>
      </c>
      <c r="V7635">
        <v>7618</v>
      </c>
      <c r="W7635" s="46">
        <v>-0.39428186810115201</v>
      </c>
    </row>
    <row r="7636" spans="10:23">
      <c r="J7636">
        <v>7619</v>
      </c>
      <c r="K7636" s="93">
        <f t="shared" ca="1" si="963"/>
        <v>0.15102922303764069</v>
      </c>
      <c r="L7636" s="93">
        <f t="shared" ca="1" si="963"/>
        <v>1.2129034489863155</v>
      </c>
      <c r="M7636" s="93">
        <f t="shared" ca="1" si="964"/>
        <v>0.15102922303764069</v>
      </c>
      <c r="N7636" s="101">
        <f t="shared" ca="1" si="960"/>
        <v>1.1979640499306461</v>
      </c>
      <c r="O7636" s="46">
        <f t="shared" ca="1" si="965"/>
        <v>0.37449819215834873</v>
      </c>
      <c r="P7636" s="46">
        <f t="shared" ca="1" si="966"/>
        <v>0.34739075191927538</v>
      </c>
      <c r="Q7636" s="47">
        <f t="shared" ca="1" si="961"/>
        <v>0.4287130726364955</v>
      </c>
      <c r="R7636" s="47">
        <f t="shared" ca="1" si="962"/>
        <v>0.34312455984239865</v>
      </c>
      <c r="S7636" s="97">
        <f t="shared" ca="1" si="967"/>
        <v>0.35881137600037372</v>
      </c>
      <c r="V7636">
        <v>7619</v>
      </c>
      <c r="W7636" s="46">
        <v>0.48999594035557598</v>
      </c>
    </row>
    <row r="7637" spans="10:23">
      <c r="J7637">
        <v>7620</v>
      </c>
      <c r="K7637" s="93">
        <f t="shared" ca="1" si="963"/>
        <v>-6.6748801207648534E-2</v>
      </c>
      <c r="L7637" s="93">
        <f t="shared" ca="1" si="963"/>
        <v>-0.23412135120135613</v>
      </c>
      <c r="M7637" s="93">
        <f t="shared" ca="1" si="964"/>
        <v>-6.6748801207648534E-2</v>
      </c>
      <c r="N7637" s="101">
        <f t="shared" ca="1" si="960"/>
        <v>-0.24319413326986081</v>
      </c>
      <c r="O7637" s="46">
        <f t="shared" ca="1" si="965"/>
        <v>0.29632252974179296</v>
      </c>
      <c r="P7637" s="46">
        <f t="shared" ca="1" si="966"/>
        <v>0.30830292071099746</v>
      </c>
      <c r="Q7637" s="47">
        <f t="shared" ca="1" si="961"/>
        <v>0.27236174780338396</v>
      </c>
      <c r="R7637" s="47">
        <f t="shared" ca="1" si="962"/>
        <v>0.11010010516159835</v>
      </c>
      <c r="S7637" s="97">
        <f t="shared" ca="1" si="967"/>
        <v>0.20321131745169566</v>
      </c>
      <c r="V7637">
        <v>7620</v>
      </c>
      <c r="W7637" s="46">
        <v>0.22931013009816201</v>
      </c>
    </row>
    <row r="7638" spans="10:23">
      <c r="J7638">
        <v>7621</v>
      </c>
      <c r="K7638" s="93">
        <f t="shared" ca="1" si="963"/>
        <v>-0.39584188738901344</v>
      </c>
      <c r="L7638" s="93">
        <f t="shared" ca="1" si="963"/>
        <v>-0.37769474763155109</v>
      </c>
      <c r="M7638" s="93">
        <f t="shared" ca="1" si="964"/>
        <v>-0.39584188738901344</v>
      </c>
      <c r="N7638" s="101">
        <f t="shared" ca="1" si="960"/>
        <v>-0.48397264085061709</v>
      </c>
      <c r="O7638" s="46">
        <f t="shared" ca="1" si="965"/>
        <v>0.17818815829594045</v>
      </c>
      <c r="P7638" s="46">
        <f t="shared" ca="1" si="966"/>
        <v>0.24923573498807122</v>
      </c>
      <c r="Q7638" s="47">
        <f t="shared" ca="1" si="961"/>
        <v>3.6093004911678939E-2</v>
      </c>
      <c r="R7638" s="47">
        <f t="shared" ca="1" si="962"/>
        <v>7.116802880669032E-2</v>
      </c>
      <c r="S7638" s="97">
        <f t="shared" ca="1" si="967"/>
        <v>0.12467809355131539</v>
      </c>
      <c r="V7638">
        <v>7621</v>
      </c>
      <c r="W7638" s="46">
        <v>0.34773531352402398</v>
      </c>
    </row>
    <row r="7639" spans="10:23">
      <c r="J7639">
        <v>7622</v>
      </c>
      <c r="K7639" s="93">
        <f t="shared" ca="1" si="963"/>
        <v>0.8731638273144382</v>
      </c>
      <c r="L7639" s="93">
        <f t="shared" ca="1" si="963"/>
        <v>1.0722290732889714</v>
      </c>
      <c r="M7639" s="93">
        <f t="shared" ca="1" si="964"/>
        <v>0.8731638273144382</v>
      </c>
      <c r="N7639" s="101">
        <f t="shared" ca="1" si="960"/>
        <v>1.2942480435775239</v>
      </c>
      <c r="O7639" s="46">
        <f t="shared" ca="1" si="965"/>
        <v>0.63372246990122649</v>
      </c>
      <c r="P7639" s="46">
        <f t="shared" ca="1" si="966"/>
        <v>0.47700289079071423</v>
      </c>
      <c r="Q7639" s="47">
        <f t="shared" ca="1" si="961"/>
        <v>0.94716162812225091</v>
      </c>
      <c r="R7639" s="47">
        <f t="shared" ca="1" si="962"/>
        <v>0.35869295849259158</v>
      </c>
      <c r="S7639" s="97">
        <f t="shared" ca="1" si="967"/>
        <v>0.49620771419690901</v>
      </c>
      <c r="V7639">
        <v>7622</v>
      </c>
      <c r="W7639" s="46">
        <v>0.68949768125476296</v>
      </c>
    </row>
    <row r="7640" spans="10:23">
      <c r="J7640">
        <v>7623</v>
      </c>
      <c r="K7640" s="93">
        <f t="shared" ca="1" si="963"/>
        <v>-2.0418008459707622</v>
      </c>
      <c r="L7640" s="93">
        <f t="shared" ca="1" si="963"/>
        <v>-0.74099085217491079</v>
      </c>
      <c r="M7640" s="93">
        <f t="shared" ca="1" si="964"/>
        <v>-2.0418008459707622</v>
      </c>
      <c r="N7640" s="101">
        <f t="shared" ca="1" si="960"/>
        <v>-1.351859443547764</v>
      </c>
      <c r="O7640" s="46">
        <f t="shared" ca="1" si="965"/>
        <v>-0.41266086030229787</v>
      </c>
      <c r="P7640" s="46">
        <f t="shared" ca="1" si="966"/>
        <v>-4.6188774311047953E-2</v>
      </c>
      <c r="Q7640" s="47">
        <f t="shared" ca="1" si="961"/>
        <v>-1.1456050322847977</v>
      </c>
      <c r="R7640" s="47">
        <f t="shared" ca="1" si="962"/>
        <v>-6.9162749091705472E-2</v>
      </c>
      <c r="S7640" s="97">
        <f t="shared" ca="1" si="967"/>
        <v>-0.24091180469700169</v>
      </c>
      <c r="V7640">
        <v>7623</v>
      </c>
      <c r="W7640" s="46">
        <v>-0.226202072014907</v>
      </c>
    </row>
    <row r="7641" spans="10:23">
      <c r="J7641">
        <v>7624</v>
      </c>
      <c r="K7641" s="93">
        <f t="shared" ca="1" si="963"/>
        <v>-0.12451268558499887</v>
      </c>
      <c r="L7641" s="93">
        <f t="shared" ca="1" si="963"/>
        <v>-3.2081556104642986E-2</v>
      </c>
      <c r="M7641" s="93">
        <f t="shared" ca="1" si="964"/>
        <v>-0.12451268558499887</v>
      </c>
      <c r="N7641" s="101">
        <f t="shared" ca="1" si="960"/>
        <v>-7.0013811279893035E-2</v>
      </c>
      <c r="O7641" s="46">
        <f t="shared" ca="1" si="965"/>
        <v>0.2755870586555712</v>
      </c>
      <c r="P7641" s="46">
        <f t="shared" ca="1" si="966"/>
        <v>0.29793518516788658</v>
      </c>
      <c r="Q7641" s="47">
        <f t="shared" ca="1" si="961"/>
        <v>0.23089080563094044</v>
      </c>
      <c r="R7641" s="47">
        <f t="shared" ca="1" si="962"/>
        <v>0.13810206258971161</v>
      </c>
      <c r="S7641" s="97">
        <f t="shared" ca="1" si="967"/>
        <v>0.20684456062264139</v>
      </c>
      <c r="V7641">
        <v>7624</v>
      </c>
      <c r="W7641" s="46">
        <v>2.6805039777979101E-2</v>
      </c>
    </row>
    <row r="7642" spans="10:23">
      <c r="J7642">
        <v>7625</v>
      </c>
      <c r="K7642" s="93">
        <f t="shared" ca="1" si="963"/>
        <v>-0.49173778693010384</v>
      </c>
      <c r="L7642" s="93">
        <f t="shared" ca="1" si="963"/>
        <v>0.81413446842038195</v>
      </c>
      <c r="M7642" s="93">
        <f t="shared" ca="1" si="964"/>
        <v>-0.49173778693010384</v>
      </c>
      <c r="N7642" s="101">
        <f t="shared" ca="1" si="960"/>
        <v>0.61548355472660388</v>
      </c>
      <c r="O7642" s="46">
        <f t="shared" ca="1" si="965"/>
        <v>0.14376445785308739</v>
      </c>
      <c r="P7642" s="46">
        <f t="shared" ca="1" si="966"/>
        <v>0.23202388476664468</v>
      </c>
      <c r="Q7642" s="47">
        <f t="shared" ca="1" si="961"/>
        <v>-3.2754395974027184E-2</v>
      </c>
      <c r="R7642" s="47">
        <f t="shared" ca="1" si="962"/>
        <v>0.24894183837618733</v>
      </c>
      <c r="S7642" s="97">
        <f t="shared" ca="1" si="967"/>
        <v>0.19635314811463736</v>
      </c>
      <c r="V7642">
        <v>7625</v>
      </c>
      <c r="W7642" s="46">
        <v>-0.12683159123292201</v>
      </c>
    </row>
    <row r="7643" spans="10:23">
      <c r="J7643">
        <v>7626</v>
      </c>
      <c r="K7643" s="93">
        <f t="shared" ca="1" si="963"/>
        <v>0.41043553539143701</v>
      </c>
      <c r="L7643" s="93">
        <f t="shared" ca="1" si="963"/>
        <v>-0.74669439367446266</v>
      </c>
      <c r="M7643" s="93">
        <f t="shared" ca="1" si="964"/>
        <v>0.41043553539143701</v>
      </c>
      <c r="N7643" s="101">
        <f t="shared" ca="1" si="960"/>
        <v>-0.57740069354337298</v>
      </c>
      <c r="O7643" s="46">
        <f t="shared" ca="1" si="965"/>
        <v>0.4676171391851292</v>
      </c>
      <c r="P7643" s="46">
        <f t="shared" ca="1" si="966"/>
        <v>0.39395022543266556</v>
      </c>
      <c r="Q7643" s="47">
        <f t="shared" ca="1" si="961"/>
        <v>0.61495096669005644</v>
      </c>
      <c r="R7643" s="47">
        <f t="shared" ca="1" si="962"/>
        <v>5.6061414359780903E-2</v>
      </c>
      <c r="S7643" s="97">
        <f t="shared" ca="1" si="967"/>
        <v>0.26183927677245505</v>
      </c>
      <c r="V7643">
        <v>7626</v>
      </c>
      <c r="W7643" s="46">
        <v>9.4701323678021601E-2</v>
      </c>
    </row>
    <row r="7644" spans="10:23">
      <c r="J7644">
        <v>7627</v>
      </c>
      <c r="K7644" s="93">
        <f t="shared" ca="1" si="963"/>
        <v>2.1996992664175687</v>
      </c>
      <c r="L7644" s="93">
        <f t="shared" ca="1" si="963"/>
        <v>2.40470804977104</v>
      </c>
      <c r="M7644" s="93">
        <f t="shared" ca="1" si="964"/>
        <v>2.1996992664175687</v>
      </c>
      <c r="N7644" s="101">
        <f t="shared" ca="1" si="960"/>
        <v>2.9794169884139601</v>
      </c>
      <c r="O7644" s="46">
        <f t="shared" ca="1" si="965"/>
        <v>1.1099081963091431</v>
      </c>
      <c r="P7644" s="46">
        <f t="shared" ca="1" si="966"/>
        <v>0.71509575399467251</v>
      </c>
      <c r="Q7644" s="47">
        <f t="shared" ca="1" si="961"/>
        <v>1.8995330809380839</v>
      </c>
      <c r="R7644" s="47">
        <f t="shared" ca="1" si="962"/>
        <v>0.63117212073379592</v>
      </c>
      <c r="S7644" s="97">
        <f t="shared" ca="1" si="967"/>
        <v>0.87054015852146949</v>
      </c>
      <c r="V7644">
        <v>7627</v>
      </c>
      <c r="W7644" s="46">
        <v>0.51311087542406497</v>
      </c>
    </row>
    <row r="7645" spans="10:23">
      <c r="J7645">
        <v>7628</v>
      </c>
      <c r="K7645" s="93">
        <f t="shared" ca="1" si="963"/>
        <v>-2.2622012329524179</v>
      </c>
      <c r="L7645" s="93">
        <f t="shared" ca="1" si="963"/>
        <v>-0.26006622360959758</v>
      </c>
      <c r="M7645" s="93">
        <f t="shared" ca="1" si="964"/>
        <v>-2.2622012329524179</v>
      </c>
      <c r="N7645" s="101">
        <f t="shared" ca="1" si="960"/>
        <v>-0.96599515586088436</v>
      </c>
      <c r="O7645" s="46">
        <f t="shared" ca="1" si="965"/>
        <v>-0.49177787088620151</v>
      </c>
      <c r="P7645" s="46">
        <f t="shared" ca="1" si="966"/>
        <v>-8.5747279602999771E-2</v>
      </c>
      <c r="Q7645" s="47">
        <f t="shared" ca="1" si="961"/>
        <v>-1.303839053452605</v>
      </c>
      <c r="R7645" s="47">
        <f t="shared" ca="1" si="962"/>
        <v>-6.7713917326218398E-3</v>
      </c>
      <c r="S7645" s="97">
        <f t="shared" ca="1" si="967"/>
        <v>-0.24927463130941169</v>
      </c>
      <c r="V7645">
        <v>7628</v>
      </c>
      <c r="W7645" s="46">
        <v>0.37931901188916001</v>
      </c>
    </row>
    <row r="7646" spans="10:23">
      <c r="J7646">
        <v>7629</v>
      </c>
      <c r="K7646" s="93">
        <f t="shared" ca="1" si="963"/>
        <v>-0.9025868643018885</v>
      </c>
      <c r="L7646" s="93">
        <f t="shared" ca="1" si="963"/>
        <v>0.41620359928632078</v>
      </c>
      <c r="M7646" s="93">
        <f t="shared" ca="1" si="964"/>
        <v>-0.9025868643018885</v>
      </c>
      <c r="N7646" s="101">
        <f t="shared" ca="1" si="960"/>
        <v>0.10755276420531562</v>
      </c>
      <c r="O7646" s="46">
        <f t="shared" ca="1" si="965"/>
        <v>-3.7178185982510992E-3</v>
      </c>
      <c r="P7646" s="46">
        <f t="shared" ca="1" si="966"/>
        <v>0.15828274654097543</v>
      </c>
      <c r="Q7646" s="47">
        <f t="shared" ca="1" si="961"/>
        <v>-0.32771894887670416</v>
      </c>
      <c r="R7646" s="47">
        <f t="shared" ca="1" si="962"/>
        <v>0.16681324426588789</v>
      </c>
      <c r="S7646" s="97">
        <f t="shared" ca="1" si="967"/>
        <v>8.1547712833818398E-2</v>
      </c>
      <c r="V7646">
        <v>7629</v>
      </c>
      <c r="W7646" s="46">
        <v>-0.29063671001839902</v>
      </c>
    </row>
    <row r="7647" spans="10:23">
      <c r="J7647">
        <v>7630</v>
      </c>
      <c r="K7647" s="93">
        <f t="shared" ca="1" si="963"/>
        <v>0.76414055581046325</v>
      </c>
      <c r="L7647" s="93">
        <f t="shared" ca="1" si="963"/>
        <v>1.016739792690458</v>
      </c>
      <c r="M7647" s="93">
        <f t="shared" ca="1" si="964"/>
        <v>0.76414055581046325</v>
      </c>
      <c r="N7647" s="101">
        <f t="shared" ca="1" si="960"/>
        <v>1.206967743392787</v>
      </c>
      <c r="O7647" s="46">
        <f t="shared" ca="1" si="965"/>
        <v>0.59458644367369673</v>
      </c>
      <c r="P7647" s="46">
        <f t="shared" ca="1" si="966"/>
        <v>0.45743487767694935</v>
      </c>
      <c r="Q7647" s="47">
        <f t="shared" ca="1" si="961"/>
        <v>0.86888957566719138</v>
      </c>
      <c r="R7647" s="47">
        <f t="shared" ca="1" si="962"/>
        <v>0.3445803894547102</v>
      </c>
      <c r="S7647" s="97">
        <f t="shared" ca="1" si="967"/>
        <v>0.46958341656420344</v>
      </c>
      <c r="V7647">
        <v>7630</v>
      </c>
      <c r="W7647" s="46">
        <v>9.5542254319711306E-2</v>
      </c>
    </row>
    <row r="7648" spans="10:23">
      <c r="J7648">
        <v>7631</v>
      </c>
      <c r="K7648" s="93">
        <f t="shared" ca="1" si="963"/>
        <v>0.91993009025231576</v>
      </c>
      <c r="L7648" s="93">
        <f t="shared" ca="1" si="963"/>
        <v>0.37384384903314261</v>
      </c>
      <c r="M7648" s="93">
        <f t="shared" ca="1" si="964"/>
        <v>0.91993009025231576</v>
      </c>
      <c r="N7648" s="101">
        <f t="shared" ca="1" si="960"/>
        <v>0.64699347433638443</v>
      </c>
      <c r="O7648" s="46">
        <f t="shared" ca="1" si="965"/>
        <v>0.65051013062404373</v>
      </c>
      <c r="P7648" s="46">
        <f t="shared" ca="1" si="966"/>
        <v>0.48539672115212285</v>
      </c>
      <c r="Q7648" s="47">
        <f t="shared" ca="1" si="961"/>
        <v>0.9807369495678856</v>
      </c>
      <c r="R7648" s="47">
        <f t="shared" ca="1" si="962"/>
        <v>0.2540367557278681</v>
      </c>
      <c r="S7648" s="97">
        <f t="shared" ca="1" si="967"/>
        <v>0.45227344317595591</v>
      </c>
      <c r="V7648">
        <v>7631</v>
      </c>
      <c r="W7648" s="46">
        <v>-0.21553252018639399</v>
      </c>
    </row>
    <row r="7649" spans="10:23">
      <c r="J7649">
        <v>7632</v>
      </c>
      <c r="K7649" s="93">
        <f t="shared" ca="1" si="963"/>
        <v>1.2413413463442855</v>
      </c>
      <c r="L7649" s="93">
        <f t="shared" ca="1" si="963"/>
        <v>1.4418505702906104</v>
      </c>
      <c r="M7649" s="93">
        <f t="shared" ca="1" si="964"/>
        <v>1.2413413463442855</v>
      </c>
      <c r="N7649" s="101">
        <f t="shared" ca="1" si="960"/>
        <v>1.7617686814817857</v>
      </c>
      <c r="O7649" s="46">
        <f t="shared" ca="1" si="965"/>
        <v>0.76588695957730069</v>
      </c>
      <c r="P7649" s="46">
        <f t="shared" ca="1" si="966"/>
        <v>0.54308513562875138</v>
      </c>
      <c r="Q7649" s="47">
        <f t="shared" ca="1" si="961"/>
        <v>1.2114906074743994</v>
      </c>
      <c r="R7649" s="47">
        <f t="shared" ca="1" si="962"/>
        <v>0.43428753441743523</v>
      </c>
      <c r="S7649" s="97">
        <f t="shared" ca="1" si="967"/>
        <v>0.60008724699736793</v>
      </c>
      <c r="V7649">
        <v>7632</v>
      </c>
      <c r="W7649" s="46">
        <v>-0.162320824226421</v>
      </c>
    </row>
    <row r="7650" spans="10:23">
      <c r="J7650">
        <v>7633</v>
      </c>
      <c r="K7650" s="93">
        <f t="shared" ca="1" si="963"/>
        <v>0.86723399618752894</v>
      </c>
      <c r="L7650" s="93">
        <f t="shared" ca="1" si="963"/>
        <v>-0.69467742555863099</v>
      </c>
      <c r="M7650" s="93">
        <f t="shared" ca="1" si="964"/>
        <v>0.86723399618752894</v>
      </c>
      <c r="N7650" s="101">
        <f t="shared" ca="1" si="960"/>
        <v>-0.38281212239611867</v>
      </c>
      <c r="O7650" s="46">
        <f t="shared" ca="1" si="965"/>
        <v>0.63159384155146092</v>
      </c>
      <c r="P7650" s="46">
        <f t="shared" ca="1" si="966"/>
        <v>0.47593857661583144</v>
      </c>
      <c r="Q7650" s="47">
        <f t="shared" ca="1" si="961"/>
        <v>0.94290437142271988</v>
      </c>
      <c r="R7650" s="47">
        <f t="shared" ca="1" si="962"/>
        <v>8.7524924894069267E-2</v>
      </c>
      <c r="S7650" s="97">
        <f t="shared" ca="1" si="967"/>
        <v>0.35955938322276509</v>
      </c>
      <c r="V7650">
        <v>7633</v>
      </c>
      <c r="W7650" s="46">
        <v>0.135889041156703</v>
      </c>
    </row>
    <row r="7651" spans="10:23">
      <c r="J7651">
        <v>7634</v>
      </c>
      <c r="K7651" s="93">
        <f t="shared" ca="1" si="963"/>
        <v>0.49872830839861454</v>
      </c>
      <c r="L7651" s="93">
        <f t="shared" ca="1" si="963"/>
        <v>-0.37999418631879056</v>
      </c>
      <c r="M7651" s="93">
        <f t="shared" ca="1" si="964"/>
        <v>0.49872830839861454</v>
      </c>
      <c r="N7651" s="101">
        <f t="shared" ca="1" si="960"/>
        <v>-0.20165930930361256</v>
      </c>
      <c r="O7651" s="46">
        <f t="shared" ca="1" si="965"/>
        <v>0.49931154930915717</v>
      </c>
      <c r="P7651" s="46">
        <f t="shared" ca="1" si="966"/>
        <v>0.40979743049467954</v>
      </c>
      <c r="Q7651" s="47">
        <f t="shared" ca="1" si="961"/>
        <v>0.67833978693811237</v>
      </c>
      <c r="R7651" s="47">
        <f t="shared" ca="1" si="962"/>
        <v>0.11681597425759435</v>
      </c>
      <c r="S7651" s="97">
        <f t="shared" ca="1" si="967"/>
        <v>0.30806376178337574</v>
      </c>
      <c r="V7651">
        <v>7634</v>
      </c>
      <c r="W7651" s="46">
        <v>7.6876842857010505E-2</v>
      </c>
    </row>
    <row r="7652" spans="10:23">
      <c r="J7652">
        <v>7635</v>
      </c>
      <c r="K7652" s="93">
        <f t="shared" ca="1" si="963"/>
        <v>-0.33697853834113212</v>
      </c>
      <c r="L7652" s="93">
        <f t="shared" ca="1" si="963"/>
        <v>-0.91356026540566282</v>
      </c>
      <c r="M7652" s="93">
        <f t="shared" ca="1" si="964"/>
        <v>-0.33697853834113212</v>
      </c>
      <c r="N7652" s="101">
        <f t="shared" ca="1" si="960"/>
        <v>-0.97329786386367756</v>
      </c>
      <c r="O7652" s="46">
        <f t="shared" ca="1" si="965"/>
        <v>0.19931830363462744</v>
      </c>
      <c r="P7652" s="46">
        <f t="shared" ca="1" si="966"/>
        <v>0.2598008076574147</v>
      </c>
      <c r="Q7652" s="47">
        <f t="shared" ca="1" si="961"/>
        <v>7.8353295589052879E-2</v>
      </c>
      <c r="R7652" s="47">
        <f t="shared" ca="1" si="962"/>
        <v>-7.952184771082671E-3</v>
      </c>
      <c r="S7652" s="97">
        <f t="shared" ca="1" si="967"/>
        <v>9.5683059431772383E-2</v>
      </c>
      <c r="V7652">
        <v>7635</v>
      </c>
      <c r="W7652" s="46">
        <v>-6.3281396295893896E-2</v>
      </c>
    </row>
    <row r="7653" spans="10:23">
      <c r="J7653">
        <v>7636</v>
      </c>
      <c r="K7653" s="93">
        <f t="shared" ca="1" si="963"/>
        <v>-0.52764029072772323</v>
      </c>
      <c r="L7653" s="93">
        <f t="shared" ca="1" si="963"/>
        <v>0.3635941171249123</v>
      </c>
      <c r="M7653" s="93">
        <f t="shared" ca="1" si="964"/>
        <v>-0.52764029072772323</v>
      </c>
      <c r="N7653" s="101">
        <f t="shared" ca="1" si="960"/>
        <v>0.17691602043477558</v>
      </c>
      <c r="O7653" s="46">
        <f t="shared" ca="1" si="965"/>
        <v>0.13087655501478015</v>
      </c>
      <c r="P7653" s="46">
        <f t="shared" ca="1" si="966"/>
        <v>0.22557993334749105</v>
      </c>
      <c r="Q7653" s="47">
        <f t="shared" ca="1" si="961"/>
        <v>-5.8530201650641656E-2</v>
      </c>
      <c r="R7653" s="47">
        <f t="shared" ca="1" si="962"/>
        <v>0.17802876185873062</v>
      </c>
      <c r="S7653" s="97">
        <f t="shared" ca="1" si="967"/>
        <v>0.15445265843675537</v>
      </c>
      <c r="V7653">
        <v>7636</v>
      </c>
      <c r="W7653" s="46">
        <v>0.854953740490772</v>
      </c>
    </row>
    <row r="7654" spans="10:23">
      <c r="J7654">
        <v>7637</v>
      </c>
      <c r="K7654" s="93">
        <f t="shared" ca="1" si="963"/>
        <v>2.0578378653055949</v>
      </c>
      <c r="L7654" s="93">
        <f t="shared" ca="1" si="963"/>
        <v>0.61298215462433692</v>
      </c>
      <c r="M7654" s="93">
        <f t="shared" ca="1" si="964"/>
        <v>2.0578378653055949</v>
      </c>
      <c r="N7654" s="101">
        <f t="shared" ca="1" si="960"/>
        <v>1.2355966813758148</v>
      </c>
      <c r="O7654" s="46">
        <f t="shared" ca="1" si="965"/>
        <v>1.0589842840287276</v>
      </c>
      <c r="P7654" s="46">
        <f t="shared" ca="1" si="966"/>
        <v>0.68963379785446477</v>
      </c>
      <c r="Q7654" s="47">
        <f t="shared" ca="1" si="961"/>
        <v>1.7976852563772532</v>
      </c>
      <c r="R7654" s="47">
        <f t="shared" ca="1" si="962"/>
        <v>0.34920947371440614</v>
      </c>
      <c r="S7654" s="97">
        <f t="shared" ca="1" si="967"/>
        <v>0.70409687887156691</v>
      </c>
      <c r="V7654">
        <v>7637</v>
      </c>
      <c r="W7654" s="46">
        <v>1.10530683230053</v>
      </c>
    </row>
    <row r="7655" spans="10:23">
      <c r="J7655">
        <v>7638</v>
      </c>
      <c r="K7655" s="93">
        <f t="shared" ca="1" si="963"/>
        <v>-0.98444979290135015</v>
      </c>
      <c r="L7655" s="93">
        <f t="shared" ca="1" si="963"/>
        <v>-0.70347683881165335</v>
      </c>
      <c r="M7655" s="93">
        <f t="shared" ca="1" si="964"/>
        <v>-0.98444979290135015</v>
      </c>
      <c r="N7655" s="101">
        <f t="shared" ca="1" si="960"/>
        <v>-0.98003168306861266</v>
      </c>
      <c r="O7655" s="46">
        <f t="shared" ca="1" si="965"/>
        <v>-3.3104110869017489E-2</v>
      </c>
      <c r="P7655" s="46">
        <f t="shared" ca="1" si="966"/>
        <v>0.14358960040559224</v>
      </c>
      <c r="Q7655" s="47">
        <f t="shared" ca="1" si="961"/>
        <v>-0.38649153341823694</v>
      </c>
      <c r="R7655" s="47">
        <f t="shared" ca="1" si="962"/>
        <v>-9.0409927634602649E-3</v>
      </c>
      <c r="S7655" s="97">
        <f t="shared" ca="1" si="967"/>
        <v>-2.1072551816238877E-2</v>
      </c>
      <c r="V7655">
        <v>7638</v>
      </c>
      <c r="W7655" s="46">
        <v>0.20504026974735001</v>
      </c>
    </row>
    <row r="7656" spans="10:23">
      <c r="J7656">
        <v>7639</v>
      </c>
      <c r="K7656" s="93">
        <f t="shared" ca="1" si="963"/>
        <v>2.110225809554283</v>
      </c>
      <c r="L7656" s="93">
        <f t="shared" ca="1" si="963"/>
        <v>7.8770200632818491E-2</v>
      </c>
      <c r="M7656" s="93">
        <f t="shared" ca="1" si="964"/>
        <v>2.110225809554283</v>
      </c>
      <c r="N7656" s="101">
        <f t="shared" ca="1" si="960"/>
        <v>0.745779850392702</v>
      </c>
      <c r="O7656" s="46">
        <f t="shared" ca="1" si="965"/>
        <v>1.077789956724472</v>
      </c>
      <c r="P7656" s="46">
        <f t="shared" ca="1" si="966"/>
        <v>0.69903663420233697</v>
      </c>
      <c r="Q7656" s="47">
        <f t="shared" ca="1" si="961"/>
        <v>1.835296601768742</v>
      </c>
      <c r="R7656" s="47">
        <f t="shared" ca="1" si="962"/>
        <v>0.27000977082000333</v>
      </c>
      <c r="S7656" s="97">
        <f t="shared" ca="1" si="967"/>
        <v>0.67389986377223765</v>
      </c>
      <c r="V7656">
        <v>7639</v>
      </c>
      <c r="W7656" s="46">
        <v>9.78403632182967E-2</v>
      </c>
    </row>
    <row r="7657" spans="10:23">
      <c r="J7657">
        <v>7640</v>
      </c>
      <c r="K7657" s="93">
        <f t="shared" ca="1" si="963"/>
        <v>-2.0591376083045723</v>
      </c>
      <c r="L7657" s="93">
        <f t="shared" ca="1" si="963"/>
        <v>-1.7242521757014428</v>
      </c>
      <c r="M7657" s="93">
        <f t="shared" ca="1" si="964"/>
        <v>-2.0591376083045723</v>
      </c>
      <c r="N7657" s="101">
        <f t="shared" ca="1" si="960"/>
        <v>-2.2895864533217791</v>
      </c>
      <c r="O7657" s="46">
        <f t="shared" ca="1" si="965"/>
        <v>-0.41888422872664111</v>
      </c>
      <c r="P7657" s="46">
        <f t="shared" ca="1" si="966"/>
        <v>-4.930045852321957E-2</v>
      </c>
      <c r="Q7657" s="47">
        <f t="shared" ca="1" si="961"/>
        <v>-1.1580517691334842</v>
      </c>
      <c r="R7657" s="47">
        <f t="shared" ca="1" si="962"/>
        <v>-0.22078616395292183</v>
      </c>
      <c r="S7657" s="97">
        <f t="shared" ca="1" si="967"/>
        <v>-0.31983519633978147</v>
      </c>
      <c r="V7657">
        <v>7640</v>
      </c>
      <c r="W7657" s="46">
        <v>0.46985581120763698</v>
      </c>
    </row>
    <row r="7658" spans="10:23">
      <c r="J7658">
        <v>7641</v>
      </c>
      <c r="K7658" s="93">
        <f t="shared" ca="1" si="963"/>
        <v>0.37811370209002093</v>
      </c>
      <c r="L7658" s="93">
        <f t="shared" ca="1" si="963"/>
        <v>0.97115935536588505</v>
      </c>
      <c r="M7658" s="93">
        <f t="shared" ca="1" si="964"/>
        <v>0.37811370209002093</v>
      </c>
      <c r="N7658" s="101">
        <f t="shared" ca="1" si="960"/>
        <v>1.0409884975923662</v>
      </c>
      <c r="O7658" s="46">
        <f t="shared" ca="1" si="965"/>
        <v>0.45601458774490811</v>
      </c>
      <c r="P7658" s="46">
        <f t="shared" ca="1" si="966"/>
        <v>0.38814894971255504</v>
      </c>
      <c r="Q7658" s="47">
        <f t="shared" ca="1" si="961"/>
        <v>0.59174586380961425</v>
      </c>
      <c r="R7658" s="47">
        <f t="shared" ca="1" si="962"/>
        <v>0.31774279196414212</v>
      </c>
      <c r="S7658" s="97">
        <f t="shared" ca="1" si="967"/>
        <v>0.38687868985452512</v>
      </c>
      <c r="V7658">
        <v>7641</v>
      </c>
      <c r="W7658" s="46">
        <v>-9.9139444721038306E-2</v>
      </c>
    </row>
    <row r="7659" spans="10:23">
      <c r="J7659">
        <v>7642</v>
      </c>
      <c r="K7659" s="93">
        <f t="shared" ca="1" si="963"/>
        <v>1.5999124537422431</v>
      </c>
      <c r="L7659" s="93">
        <f t="shared" ca="1" si="963"/>
        <v>0.80446291505517786</v>
      </c>
      <c r="M7659" s="93">
        <f t="shared" ca="1" si="964"/>
        <v>1.5999124537422431</v>
      </c>
      <c r="N7659" s="101">
        <f t="shared" ca="1" si="960"/>
        <v>1.2715058173986975</v>
      </c>
      <c r="O7659" s="46">
        <f t="shared" ca="1" si="965"/>
        <v>0.89460304074029551</v>
      </c>
      <c r="P7659" s="46">
        <f t="shared" ca="1" si="966"/>
        <v>0.60744317621024879</v>
      </c>
      <c r="Q7659" s="47">
        <f t="shared" ca="1" si="961"/>
        <v>1.468922769800389</v>
      </c>
      <c r="R7659" s="47">
        <f t="shared" ca="1" si="962"/>
        <v>0.3550157113206126</v>
      </c>
      <c r="S7659" s="97">
        <f t="shared" ca="1" si="967"/>
        <v>0.62480937603045406</v>
      </c>
      <c r="V7659">
        <v>7642</v>
      </c>
      <c r="W7659" s="46">
        <v>-0.50534867396496497</v>
      </c>
    </row>
    <row r="7660" spans="10:23">
      <c r="J7660">
        <v>7643</v>
      </c>
      <c r="K7660" s="93">
        <f t="shared" ca="1" si="963"/>
        <v>-9.6882808741757781E-2</v>
      </c>
      <c r="L7660" s="93">
        <f t="shared" ca="1" si="963"/>
        <v>1.4347980823109125</v>
      </c>
      <c r="M7660" s="93">
        <f t="shared" ca="1" si="964"/>
        <v>-9.6882808741757781E-2</v>
      </c>
      <c r="N7660" s="101">
        <f t="shared" ca="1" si="960"/>
        <v>1.329497033663348</v>
      </c>
      <c r="O7660" s="46">
        <f t="shared" ca="1" si="965"/>
        <v>0.28550534096249203</v>
      </c>
      <c r="P7660" s="46">
        <f t="shared" ca="1" si="966"/>
        <v>0.302894326321347</v>
      </c>
      <c r="Q7660" s="47">
        <f t="shared" ca="1" si="961"/>
        <v>0.25072737024478209</v>
      </c>
      <c r="R7660" s="47">
        <f t="shared" ca="1" si="962"/>
        <v>0.36439245545867538</v>
      </c>
      <c r="S7660" s="97">
        <f t="shared" ca="1" si="967"/>
        <v>0.3249488982105837</v>
      </c>
      <c r="V7660">
        <v>7643</v>
      </c>
      <c r="W7660" s="46">
        <v>8.2917618931244802E-2</v>
      </c>
    </row>
    <row r="7661" spans="10:23">
      <c r="J7661">
        <v>7644</v>
      </c>
      <c r="K7661" s="93">
        <f t="shared" ca="1" si="963"/>
        <v>-0.97186830663159218</v>
      </c>
      <c r="L7661" s="93">
        <f t="shared" ca="1" si="963"/>
        <v>-0.68038982777618939</v>
      </c>
      <c r="M7661" s="93">
        <f t="shared" ca="1" si="964"/>
        <v>-0.97186830663159218</v>
      </c>
      <c r="N7661" s="101">
        <f t="shared" ca="1" si="960"/>
        <v>-0.95414208115843702</v>
      </c>
      <c r="O7661" s="46">
        <f t="shared" ca="1" si="965"/>
        <v>-2.858774138347514E-2</v>
      </c>
      <c r="P7661" s="46">
        <f t="shared" ca="1" si="966"/>
        <v>0.14584778514836341</v>
      </c>
      <c r="Q7661" s="47">
        <f t="shared" ca="1" si="961"/>
        <v>-0.37745879444715225</v>
      </c>
      <c r="R7661" s="47">
        <f t="shared" ca="1" si="962"/>
        <v>-4.8548385734851762E-3</v>
      </c>
      <c r="S7661" s="97">
        <f t="shared" ca="1" si="967"/>
        <v>-1.6721289978480158E-2</v>
      </c>
      <c r="V7661">
        <v>7644</v>
      </c>
      <c r="W7661" s="46">
        <v>7.5633773831995599E-2</v>
      </c>
    </row>
    <row r="7662" spans="10:23">
      <c r="J7662">
        <v>7645</v>
      </c>
      <c r="K7662" s="93">
        <f t="shared" ca="1" si="963"/>
        <v>-1.4287933916446323</v>
      </c>
      <c r="L7662" s="93">
        <f t="shared" ca="1" si="963"/>
        <v>-0.38101449672914639</v>
      </c>
      <c r="M7662" s="93">
        <f t="shared" ca="1" si="964"/>
        <v>-1.4287933916446323</v>
      </c>
      <c r="N7662" s="101">
        <f t="shared" ca="1" si="960"/>
        <v>-0.81562179035422511</v>
      </c>
      <c r="O7662" s="46">
        <f t="shared" ca="1" si="965"/>
        <v>-0.19260989797813044</v>
      </c>
      <c r="P7662" s="46">
        <f t="shared" ca="1" si="966"/>
        <v>6.3836706851035763E-2</v>
      </c>
      <c r="Q7662" s="47">
        <f t="shared" ca="1" si="961"/>
        <v>-0.70550310763646285</v>
      </c>
      <c r="R7662" s="47">
        <f t="shared" ca="1" si="962"/>
        <v>1.7542852119422248E-2</v>
      </c>
      <c r="S7662" s="97">
        <f t="shared" ca="1" si="967"/>
        <v>-8.7533522929354096E-2</v>
      </c>
      <c r="V7662">
        <v>7645</v>
      </c>
      <c r="W7662" s="46">
        <v>0.19606156529148999</v>
      </c>
    </row>
    <row r="7663" spans="10:23">
      <c r="J7663">
        <v>7646</v>
      </c>
      <c r="K7663" s="93">
        <f t="shared" ca="1" si="963"/>
        <v>8.4195179042873408E-2</v>
      </c>
      <c r="L7663" s="93">
        <f t="shared" ca="1" si="963"/>
        <v>-6.4813113100161454E-2</v>
      </c>
      <c r="M7663" s="93">
        <f t="shared" ca="1" si="964"/>
        <v>8.4195179042873408E-2</v>
      </c>
      <c r="N7663" s="101">
        <f t="shared" ca="1" si="960"/>
        <v>-3.4672267165712645E-2</v>
      </c>
      <c r="O7663" s="46">
        <f t="shared" ca="1" si="965"/>
        <v>0.35050681066164024</v>
      </c>
      <c r="P7663" s="46">
        <f t="shared" ca="1" si="966"/>
        <v>0.3353950611709211</v>
      </c>
      <c r="Q7663" s="47">
        <f t="shared" ca="1" si="961"/>
        <v>0.38073030964307852</v>
      </c>
      <c r="R7663" s="47">
        <f t="shared" ca="1" si="962"/>
        <v>0.14381652484707128</v>
      </c>
      <c r="S7663" s="97">
        <f t="shared" ca="1" si="967"/>
        <v>0.24716166775435577</v>
      </c>
      <c r="V7663">
        <v>7646</v>
      </c>
      <c r="W7663" s="46">
        <v>-9.8383250930306795E-2</v>
      </c>
    </row>
    <row r="7664" spans="10:23">
      <c r="J7664">
        <v>7647</v>
      </c>
      <c r="K7664" s="93">
        <f t="shared" ca="1" si="963"/>
        <v>-8.4437420809016422E-2</v>
      </c>
      <c r="L7664" s="93">
        <f t="shared" ca="1" si="963"/>
        <v>0.25507456132218792</v>
      </c>
      <c r="M7664" s="93">
        <f t="shared" ca="1" si="964"/>
        <v>-8.4437420809016422E-2</v>
      </c>
      <c r="N7664" s="101">
        <f t="shared" ca="1" si="960"/>
        <v>0.21497890926826616</v>
      </c>
      <c r="O7664" s="46">
        <f t="shared" ca="1" si="965"/>
        <v>0.28997285529983047</v>
      </c>
      <c r="P7664" s="46">
        <f t="shared" ca="1" si="966"/>
        <v>0.30512808349001619</v>
      </c>
      <c r="Q7664" s="47">
        <f t="shared" ca="1" si="961"/>
        <v>0.25966239891945897</v>
      </c>
      <c r="R7664" s="47">
        <f t="shared" ca="1" si="962"/>
        <v>0.18418324511906403</v>
      </c>
      <c r="S7664" s="97">
        <f t="shared" ca="1" si="967"/>
        <v>0.23707805020944725</v>
      </c>
      <c r="V7664">
        <v>7647</v>
      </c>
      <c r="W7664" s="46">
        <v>0.68037495446238605</v>
      </c>
    </row>
    <row r="7665" spans="10:23">
      <c r="J7665">
        <v>7648</v>
      </c>
      <c r="K7665" s="93">
        <f t="shared" ca="1" si="963"/>
        <v>-1.523145729349684</v>
      </c>
      <c r="L7665" s="93">
        <f t="shared" ca="1" si="963"/>
        <v>-1.4022052317951996E-2</v>
      </c>
      <c r="M7665" s="93">
        <f t="shared" ca="1" si="964"/>
        <v>-1.523145729349684</v>
      </c>
      <c r="N7665" s="101">
        <f t="shared" ca="1" si="960"/>
        <v>-0.49768858367272517</v>
      </c>
      <c r="O7665" s="46">
        <f t="shared" ca="1" si="965"/>
        <v>-0.22647950684341767</v>
      </c>
      <c r="P7665" s="46">
        <f t="shared" ca="1" si="966"/>
        <v>4.690190241839215E-2</v>
      </c>
      <c r="Q7665" s="47">
        <f t="shared" ca="1" si="961"/>
        <v>-0.7732423253670373</v>
      </c>
      <c r="R7665" s="47">
        <f t="shared" ca="1" si="962"/>
        <v>6.8950263863319011E-2</v>
      </c>
      <c r="S7665" s="97">
        <f t="shared" ca="1" si="967"/>
        <v>-7.8764621490049327E-2</v>
      </c>
      <c r="V7665">
        <v>7648</v>
      </c>
      <c r="W7665" s="46">
        <v>1.05651490738003E-2</v>
      </c>
    </row>
    <row r="7666" spans="10:23">
      <c r="J7666">
        <v>7649</v>
      </c>
      <c r="K7666" s="93">
        <f t="shared" ca="1" si="963"/>
        <v>0.21368375710660556</v>
      </c>
      <c r="L7666" s="93">
        <f t="shared" ca="1" si="963"/>
        <v>2.0663904550150001</v>
      </c>
      <c r="M7666" s="93">
        <f t="shared" ca="1" si="964"/>
        <v>0.21368375710660556</v>
      </c>
      <c r="N7666" s="101">
        <f t="shared" ca="1" si="960"/>
        <v>2.027066279080568</v>
      </c>
      <c r="O7666" s="46">
        <f t="shared" ca="1" si="965"/>
        <v>0.3969892571830051</v>
      </c>
      <c r="P7666" s="46">
        <f t="shared" ca="1" si="966"/>
        <v>0.35863628443160356</v>
      </c>
      <c r="Q7666" s="47">
        <f t="shared" ca="1" si="961"/>
        <v>0.47369520268580823</v>
      </c>
      <c r="R7666" s="47">
        <f t="shared" ca="1" si="962"/>
        <v>0.47718416348232506</v>
      </c>
      <c r="S7666" s="97">
        <f t="shared" ca="1" si="967"/>
        <v>0.43708671033266511</v>
      </c>
      <c r="V7666">
        <v>7649</v>
      </c>
      <c r="W7666" s="46">
        <v>0.12334073450875201</v>
      </c>
    </row>
    <row r="7667" spans="10:23">
      <c r="J7667">
        <v>7650</v>
      </c>
      <c r="K7667" s="93">
        <f t="shared" ca="1" si="963"/>
        <v>0.53264080052166674</v>
      </c>
      <c r="L7667" s="93">
        <f t="shared" ca="1" si="963"/>
        <v>-0.28589436415123254</v>
      </c>
      <c r="M7667" s="93">
        <f t="shared" ca="1" si="964"/>
        <v>0.53264080052166674</v>
      </c>
      <c r="N7667" s="101">
        <f t="shared" ca="1" si="960"/>
        <v>-0.10165991662048901</v>
      </c>
      <c r="O7667" s="46">
        <f t="shared" ca="1" si="965"/>
        <v>0.51148509870700543</v>
      </c>
      <c r="P7667" s="46">
        <f t="shared" ca="1" si="966"/>
        <v>0.4158842051936037</v>
      </c>
      <c r="Q7667" s="47">
        <f t="shared" ca="1" si="961"/>
        <v>0.70268688573380889</v>
      </c>
      <c r="R7667" s="47">
        <f t="shared" ca="1" si="962"/>
        <v>0.13298512502815488</v>
      </c>
      <c r="S7667" s="97">
        <f t="shared" ca="1" si="967"/>
        <v>0.32223511186758014</v>
      </c>
      <c r="V7667">
        <v>7650</v>
      </c>
      <c r="W7667" s="46">
        <v>-1.5415212362223501E-2</v>
      </c>
    </row>
    <row r="7668" spans="10:23">
      <c r="J7668">
        <v>7651</v>
      </c>
      <c r="K7668" s="93">
        <f t="shared" ca="1" si="963"/>
        <v>1.3109112390896707</v>
      </c>
      <c r="L7668" s="93">
        <f t="shared" ca="1" si="963"/>
        <v>1.3653767314897531</v>
      </c>
      <c r="M7668" s="93">
        <f t="shared" ca="1" si="964"/>
        <v>1.3109112390896707</v>
      </c>
      <c r="N7668" s="101">
        <f t="shared" ca="1" si="960"/>
        <v>1.7113899071765146</v>
      </c>
      <c r="O7668" s="46">
        <f t="shared" ca="1" si="965"/>
        <v>0.79086042725599315</v>
      </c>
      <c r="P7668" s="46">
        <f t="shared" ca="1" si="966"/>
        <v>0.55557186946809756</v>
      </c>
      <c r="Q7668" s="47">
        <f t="shared" ca="1" si="961"/>
        <v>1.2614375428317843</v>
      </c>
      <c r="R7668" s="47">
        <f t="shared" ca="1" si="962"/>
        <v>0.42614166497241568</v>
      </c>
      <c r="S7668" s="97">
        <f t="shared" ca="1" si="967"/>
        <v>0.60850104611420441</v>
      </c>
      <c r="V7668">
        <v>7651</v>
      </c>
      <c r="W7668" s="46">
        <v>0.97920548402269103</v>
      </c>
    </row>
    <row r="7669" spans="10:23">
      <c r="J7669">
        <v>7652</v>
      </c>
      <c r="K7669" s="93">
        <f t="shared" ca="1" si="963"/>
        <v>0.21309130158515885</v>
      </c>
      <c r="L7669" s="93">
        <f t="shared" ca="1" si="963"/>
        <v>-1.0756363666720996</v>
      </c>
      <c r="M7669" s="93">
        <f t="shared" ca="1" si="964"/>
        <v>0.21309130158515885</v>
      </c>
      <c r="N7669" s="101">
        <f t="shared" ca="1" si="960"/>
        <v>-0.95202494152601413</v>
      </c>
      <c r="O7669" s="46">
        <f t="shared" ca="1" si="965"/>
        <v>0.396776583737179</v>
      </c>
      <c r="P7669" s="46">
        <f t="shared" ca="1" si="966"/>
        <v>0.35852994770869051</v>
      </c>
      <c r="Q7669" s="47">
        <f t="shared" ca="1" si="961"/>
        <v>0.47326985579415604</v>
      </c>
      <c r="R7669" s="47">
        <f t="shared" ca="1" si="962"/>
        <v>-4.5125129952944265E-3</v>
      </c>
      <c r="S7669" s="97">
        <f t="shared" ca="1" si="967"/>
        <v>0.19613203537094229</v>
      </c>
      <c r="V7669">
        <v>7652</v>
      </c>
      <c r="W7669" s="46">
        <v>-0.148617236019293</v>
      </c>
    </row>
    <row r="7670" spans="10:23">
      <c r="J7670">
        <v>7653</v>
      </c>
      <c r="K7670" s="93">
        <f t="shared" ca="1" si="963"/>
        <v>1.2670439099828819</v>
      </c>
      <c r="L7670" s="93">
        <f t="shared" ca="1" si="963"/>
        <v>-0.77672935438073232</v>
      </c>
      <c r="M7670" s="93">
        <f t="shared" ca="1" si="964"/>
        <v>1.2670439099828819</v>
      </c>
      <c r="N7670" s="101">
        <f t="shared" ca="1" si="960"/>
        <v>-0.33345565489954643</v>
      </c>
      <c r="O7670" s="46">
        <f t="shared" ca="1" si="965"/>
        <v>0.77511339528041745</v>
      </c>
      <c r="P7670" s="46">
        <f t="shared" ca="1" si="966"/>
        <v>0.54769835348030971</v>
      </c>
      <c r="Q7670" s="47">
        <f t="shared" ca="1" si="961"/>
        <v>1.2299434788806329</v>
      </c>
      <c r="R7670" s="47">
        <f t="shared" ca="1" si="962"/>
        <v>9.5505495005961866E-2</v>
      </c>
      <c r="S7670" s="97">
        <f t="shared" ca="1" si="967"/>
        <v>0.43530944514318964</v>
      </c>
      <c r="V7670">
        <v>7653</v>
      </c>
      <c r="W7670" s="46">
        <v>0.35547016745585103</v>
      </c>
    </row>
    <row r="7671" spans="10:23">
      <c r="J7671">
        <v>7654</v>
      </c>
      <c r="K7671" s="93">
        <f t="shared" ca="1" si="963"/>
        <v>0.18520275588220134</v>
      </c>
      <c r="L7671" s="93">
        <f t="shared" ca="1" si="963"/>
        <v>0.29808337526302014</v>
      </c>
      <c r="M7671" s="93">
        <f t="shared" ca="1" si="964"/>
        <v>0.18520275588220134</v>
      </c>
      <c r="N7671" s="101">
        <f t="shared" ca="1" si="960"/>
        <v>0.34150646790240341</v>
      </c>
      <c r="O7671" s="46">
        <f t="shared" ca="1" si="965"/>
        <v>0.38676544720621542</v>
      </c>
      <c r="P7671" s="46">
        <f t="shared" ca="1" si="966"/>
        <v>0.35352437944320869</v>
      </c>
      <c r="Q7671" s="47">
        <f t="shared" ca="1" si="961"/>
        <v>0.45324758273222887</v>
      </c>
      <c r="R7671" s="47">
        <f t="shared" ca="1" si="962"/>
        <v>0.20464180108919014</v>
      </c>
      <c r="S7671" s="97">
        <f t="shared" ca="1" si="967"/>
        <v>0.29570362414770279</v>
      </c>
      <c r="V7671">
        <v>7654</v>
      </c>
      <c r="W7671" s="46">
        <v>0.120671110444003</v>
      </c>
    </row>
    <row r="7672" spans="10:23">
      <c r="J7672">
        <v>7655</v>
      </c>
      <c r="K7672" s="93">
        <f t="shared" ca="1" si="963"/>
        <v>-1.0765041172559551</v>
      </c>
      <c r="L7672" s="93">
        <f t="shared" ca="1" si="963"/>
        <v>0.73946535779763034</v>
      </c>
      <c r="M7672" s="93">
        <f t="shared" ca="1" si="964"/>
        <v>-1.0765041172559551</v>
      </c>
      <c r="N7672" s="101">
        <f t="shared" ca="1" si="960"/>
        <v>0.35872221479915778</v>
      </c>
      <c r="O7672" s="46">
        <f t="shared" ca="1" si="965"/>
        <v>-6.6148803094823627E-2</v>
      </c>
      <c r="P7672" s="46">
        <f t="shared" ca="1" si="966"/>
        <v>0.12706725429268917</v>
      </c>
      <c r="Q7672" s="47">
        <f t="shared" ca="1" si="961"/>
        <v>-0.45258091786984922</v>
      </c>
      <c r="R7672" s="47">
        <f t="shared" ca="1" si="962"/>
        <v>0.20742545806682305</v>
      </c>
      <c r="S7672" s="97">
        <f t="shared" ca="1" si="967"/>
        <v>7.0638327485999713E-2</v>
      </c>
      <c r="V7672">
        <v>7655</v>
      </c>
      <c r="W7672" s="46">
        <v>1.7935070912592801</v>
      </c>
    </row>
    <row r="7673" spans="10:23">
      <c r="J7673">
        <v>7656</v>
      </c>
      <c r="K7673" s="93">
        <f t="shared" ca="1" si="963"/>
        <v>-0.85675703443236484</v>
      </c>
      <c r="L7673" s="93">
        <f t="shared" ca="1" si="963"/>
        <v>7.1206368899257522E-2</v>
      </c>
      <c r="M7673" s="93">
        <f t="shared" ca="1" si="964"/>
        <v>-0.85675703443236484</v>
      </c>
      <c r="N7673" s="101">
        <f t="shared" ca="1" si="960"/>
        <v>-0.2049583958666491</v>
      </c>
      <c r="O7673" s="46">
        <f t="shared" ca="1" si="965"/>
        <v>1.2733691240283784E-2</v>
      </c>
      <c r="P7673" s="46">
        <f t="shared" ca="1" si="966"/>
        <v>0.16650850146024287</v>
      </c>
      <c r="Q7673" s="47">
        <f t="shared" ca="1" si="961"/>
        <v>-0.2948159291996344</v>
      </c>
      <c r="R7673" s="47">
        <f t="shared" ca="1" si="962"/>
        <v>0.11628253673750959</v>
      </c>
      <c r="S7673" s="97">
        <f t="shared" ca="1" si="967"/>
        <v>6.4508113988896693E-2</v>
      </c>
      <c r="V7673">
        <v>7656</v>
      </c>
      <c r="W7673" s="46">
        <v>0.90372140951972801</v>
      </c>
    </row>
    <row r="7674" spans="10:23">
      <c r="J7674">
        <v>7657</v>
      </c>
      <c r="K7674" s="93">
        <f t="shared" ca="1" si="963"/>
        <v>-0.29363691285020893</v>
      </c>
      <c r="L7674" s="93">
        <f t="shared" ca="1" si="963"/>
        <v>6.850580197265918E-2</v>
      </c>
      <c r="M7674" s="93">
        <f t="shared" ca="1" si="964"/>
        <v>-0.29363691285020893</v>
      </c>
      <c r="N7674" s="101">
        <f t="shared" ca="1" si="960"/>
        <v>-2.8433926482162503E-2</v>
      </c>
      <c r="O7674" s="46">
        <f t="shared" ca="1" si="965"/>
        <v>0.21487662406069075</v>
      </c>
      <c r="P7674" s="46">
        <f t="shared" ca="1" si="966"/>
        <v>0.26757996787044636</v>
      </c>
      <c r="Q7674" s="47">
        <f t="shared" ca="1" si="961"/>
        <v>0.10946993644117956</v>
      </c>
      <c r="R7674" s="47">
        <f t="shared" ca="1" si="962"/>
        <v>0.14482521768373754</v>
      </c>
      <c r="S7674" s="97">
        <f t="shared" ca="1" si="967"/>
        <v>0.17985092087221416</v>
      </c>
      <c r="V7674">
        <v>7657</v>
      </c>
      <c r="W7674" s="46">
        <v>0.86009788402496701</v>
      </c>
    </row>
    <row r="7675" spans="10:23">
      <c r="J7675">
        <v>7658</v>
      </c>
      <c r="K7675" s="93">
        <f t="shared" ca="1" si="963"/>
        <v>0.54310340321072426</v>
      </c>
      <c r="L7675" s="93">
        <f t="shared" ca="1" si="963"/>
        <v>1.8959003694503855</v>
      </c>
      <c r="M7675" s="93">
        <f t="shared" ca="1" si="964"/>
        <v>0.54310340321072426</v>
      </c>
      <c r="N7675" s="101">
        <f t="shared" ca="1" si="960"/>
        <v>1.9701903327413643</v>
      </c>
      <c r="O7675" s="46">
        <f t="shared" ca="1" si="965"/>
        <v>0.51524085367196493</v>
      </c>
      <c r="P7675" s="46">
        <f t="shared" ca="1" si="966"/>
        <v>0.41776208267608345</v>
      </c>
      <c r="Q7675" s="47">
        <f t="shared" ca="1" si="961"/>
        <v>0.71019839566372789</v>
      </c>
      <c r="R7675" s="47">
        <f t="shared" ca="1" si="962"/>
        <v>0.46798775011518567</v>
      </c>
      <c r="S7675" s="97">
        <f t="shared" ca="1" si="967"/>
        <v>0.4916143018935753</v>
      </c>
      <c r="V7675">
        <v>7658</v>
      </c>
      <c r="W7675" s="46">
        <v>0.78268886278042304</v>
      </c>
    </row>
    <row r="7676" spans="10:23">
      <c r="J7676">
        <v>7659</v>
      </c>
      <c r="K7676" s="93">
        <f t="shared" ca="1" si="963"/>
        <v>-0.95604101585643175</v>
      </c>
      <c r="L7676" s="93">
        <f t="shared" ca="1" si="963"/>
        <v>-0.97984280382012279</v>
      </c>
      <c r="M7676" s="93">
        <f t="shared" ca="1" si="964"/>
        <v>-0.95604101585643175</v>
      </c>
      <c r="N7676" s="101">
        <f t="shared" ca="1" si="960"/>
        <v>-1.2330149798669552</v>
      </c>
      <c r="O7676" s="46">
        <f t="shared" ca="1" si="965"/>
        <v>-2.2906227167816762E-2</v>
      </c>
      <c r="P7676" s="46">
        <f t="shared" ca="1" si="966"/>
        <v>0.1486885422561926</v>
      </c>
      <c r="Q7676" s="47">
        <f t="shared" ca="1" si="961"/>
        <v>-0.36609576601583549</v>
      </c>
      <c r="R7676" s="47">
        <f t="shared" ca="1" si="962"/>
        <v>-4.9946491873118365E-2</v>
      </c>
      <c r="S7676" s="97">
        <f t="shared" ca="1" si="967"/>
        <v>-3.6426359520467563E-2</v>
      </c>
      <c r="V7676">
        <v>7659</v>
      </c>
      <c r="W7676" s="46">
        <v>0.40608371675429</v>
      </c>
    </row>
    <row r="7677" spans="10:23">
      <c r="J7677">
        <v>7660</v>
      </c>
      <c r="K7677" s="93">
        <f t="shared" ca="1" si="963"/>
        <v>-0.41859514239667323</v>
      </c>
      <c r="L7677" s="93">
        <f t="shared" ca="1" si="963"/>
        <v>1.2848234805471186</v>
      </c>
      <c r="M7677" s="93">
        <f t="shared" ca="1" si="964"/>
        <v>-0.41859514239667323</v>
      </c>
      <c r="N7677" s="101">
        <f t="shared" ca="1" si="960"/>
        <v>1.0849968958021141</v>
      </c>
      <c r="O7677" s="46">
        <f t="shared" ca="1" si="965"/>
        <v>0.17002043435537809</v>
      </c>
      <c r="P7677" s="46">
        <f t="shared" ca="1" si="966"/>
        <v>0.24515187301779001</v>
      </c>
      <c r="Q7677" s="47">
        <f t="shared" ca="1" si="961"/>
        <v>1.9757557030554207E-2</v>
      </c>
      <c r="R7677" s="47">
        <f t="shared" ca="1" si="962"/>
        <v>0.32485861943800609</v>
      </c>
      <c r="S7677" s="97">
        <f t="shared" ca="1" si="967"/>
        <v>0.24743952689669207</v>
      </c>
      <c r="V7677">
        <v>7660</v>
      </c>
      <c r="W7677" s="46">
        <v>-0.201565870708527</v>
      </c>
    </row>
    <row r="7678" spans="10:23">
      <c r="J7678">
        <v>7661</v>
      </c>
      <c r="K7678" s="93">
        <f t="shared" ca="1" si="963"/>
        <v>0.1205267096051881</v>
      </c>
      <c r="L7678" s="93">
        <f t="shared" ca="1" si="963"/>
        <v>0.73249794961463388</v>
      </c>
      <c r="M7678" s="93">
        <f t="shared" ca="1" si="964"/>
        <v>0.1205267096051881</v>
      </c>
      <c r="N7678" s="101">
        <f t="shared" ca="1" si="960"/>
        <v>0.73279918891263884</v>
      </c>
      <c r="O7678" s="46">
        <f t="shared" ca="1" si="965"/>
        <v>0.36354872101122288</v>
      </c>
      <c r="P7678" s="46">
        <f t="shared" ca="1" si="966"/>
        <v>0.34191601634571245</v>
      </c>
      <c r="Q7678" s="47">
        <f t="shared" ca="1" si="961"/>
        <v>0.40681413034224378</v>
      </c>
      <c r="R7678" s="47">
        <f t="shared" ca="1" si="962"/>
        <v>0.26791089534745083</v>
      </c>
      <c r="S7678" s="97">
        <f t="shared" ca="1" si="967"/>
        <v>0.31572980817933682</v>
      </c>
      <c r="V7678">
        <v>7661</v>
      </c>
      <c r="W7678" s="46">
        <v>-0.26312065307960197</v>
      </c>
    </row>
    <row r="7679" spans="10:23">
      <c r="J7679">
        <v>7662</v>
      </c>
      <c r="K7679" s="93">
        <f t="shared" ca="1" si="963"/>
        <v>1.5832195789915495</v>
      </c>
      <c r="L7679" s="93">
        <f t="shared" ca="1" si="963"/>
        <v>-5.8719254512861925E-2</v>
      </c>
      <c r="M7679" s="93">
        <f t="shared" ca="1" si="964"/>
        <v>1.5832195789915495</v>
      </c>
      <c r="N7679" s="101">
        <f t="shared" ca="1" si="960"/>
        <v>0.44782860544006048</v>
      </c>
      <c r="O7679" s="46">
        <f t="shared" ca="1" si="965"/>
        <v>0.88861080830180927</v>
      </c>
      <c r="P7679" s="46">
        <f t="shared" ca="1" si="966"/>
        <v>0.60444705999100568</v>
      </c>
      <c r="Q7679" s="47">
        <f t="shared" ca="1" si="961"/>
        <v>1.4569383049234166</v>
      </c>
      <c r="R7679" s="47">
        <f t="shared" ca="1" si="962"/>
        <v>0.22183329221696357</v>
      </c>
      <c r="S7679" s="97">
        <f t="shared" ca="1" si="967"/>
        <v>0.55522205025938642</v>
      </c>
      <c r="V7679">
        <v>7662</v>
      </c>
      <c r="W7679" s="46">
        <v>4.9512885875649698E-2</v>
      </c>
    </row>
    <row r="7680" spans="10:23">
      <c r="J7680">
        <v>7663</v>
      </c>
      <c r="K7680" s="93">
        <f t="shared" ca="1" si="963"/>
        <v>-0.2688276080098666</v>
      </c>
      <c r="L7680" s="93">
        <f t="shared" ca="1" si="963"/>
        <v>1.2483999291144963</v>
      </c>
      <c r="M7680" s="93">
        <f t="shared" ca="1" si="964"/>
        <v>-0.2688276080098666</v>
      </c>
      <c r="N7680" s="101">
        <f t="shared" ca="1" si="960"/>
        <v>1.0980937747979611</v>
      </c>
      <c r="O7680" s="46">
        <f t="shared" ca="1" si="965"/>
        <v>0.2237824071244747</v>
      </c>
      <c r="P7680" s="46">
        <f t="shared" ca="1" si="966"/>
        <v>0.27203285940233835</v>
      </c>
      <c r="Q7680" s="47">
        <f t="shared" ca="1" si="961"/>
        <v>0.12728150256874743</v>
      </c>
      <c r="R7680" s="47">
        <f t="shared" ca="1" si="962"/>
        <v>0.32697628641003135</v>
      </c>
      <c r="S7680" s="97">
        <f t="shared" ca="1" si="967"/>
        <v>0.27537934676725301</v>
      </c>
      <c r="V7680">
        <v>7663</v>
      </c>
      <c r="W7680" s="46">
        <v>-6.0921014628414698E-2</v>
      </c>
    </row>
    <row r="7681" spans="10:23">
      <c r="J7681">
        <v>7664</v>
      </c>
      <c r="K7681" s="93">
        <f t="shared" ca="1" si="963"/>
        <v>0.68466408637255616</v>
      </c>
      <c r="L7681" s="93">
        <f t="shared" ca="1" si="963"/>
        <v>1.7801835058828894</v>
      </c>
      <c r="M7681" s="93">
        <f t="shared" ca="1" si="964"/>
        <v>0.68466408637255616</v>
      </c>
      <c r="N7681" s="101">
        <f t="shared" ca="1" si="960"/>
        <v>1.9055005927679083</v>
      </c>
      <c r="O7681" s="46">
        <f t="shared" ca="1" si="965"/>
        <v>0.56605681738854163</v>
      </c>
      <c r="P7681" s="46">
        <f t="shared" ca="1" si="966"/>
        <v>0.4431700645343718</v>
      </c>
      <c r="Q7681" s="47">
        <f t="shared" ca="1" si="961"/>
        <v>0.8118303230968813</v>
      </c>
      <c r="R7681" s="47">
        <f t="shared" ca="1" si="962"/>
        <v>0.4575279050013894</v>
      </c>
      <c r="S7681" s="97">
        <f t="shared" ca="1" si="967"/>
        <v>0.51179236119496552</v>
      </c>
      <c r="V7681">
        <v>7664</v>
      </c>
      <c r="W7681" s="46">
        <v>0.54044485596536396</v>
      </c>
    </row>
    <row r="7682" spans="10:23">
      <c r="J7682">
        <v>7665</v>
      </c>
      <c r="K7682" s="93">
        <f t="shared" ca="1" si="963"/>
        <v>-0.11497245655809481</v>
      </c>
      <c r="L7682" s="93">
        <f t="shared" ca="1" si="963"/>
        <v>-0.36715448876513751</v>
      </c>
      <c r="M7682" s="93">
        <f t="shared" ca="1" si="964"/>
        <v>-0.11497245655809481</v>
      </c>
      <c r="N7682" s="101">
        <f t="shared" ca="1" si="960"/>
        <v>-0.38465681869786245</v>
      </c>
      <c r="O7682" s="46">
        <f t="shared" ca="1" si="965"/>
        <v>0.27901170963387123</v>
      </c>
      <c r="P7682" s="46">
        <f t="shared" ca="1" si="966"/>
        <v>0.2996475106570366</v>
      </c>
      <c r="Q7682" s="47">
        <f t="shared" ca="1" si="961"/>
        <v>0.23774010758754049</v>
      </c>
      <c r="R7682" s="47">
        <f t="shared" ca="1" si="962"/>
        <v>8.7226651356315826E-2</v>
      </c>
      <c r="S7682" s="97">
        <f t="shared" ca="1" si="967"/>
        <v>0.18311918049509351</v>
      </c>
      <c r="V7682">
        <v>7665</v>
      </c>
      <c r="W7682" s="46">
        <v>0.76176854841529495</v>
      </c>
    </row>
    <row r="7683" spans="10:23">
      <c r="J7683">
        <v>7666</v>
      </c>
      <c r="K7683" s="93">
        <f t="shared" ca="1" si="963"/>
        <v>-0.44264935833723601</v>
      </c>
      <c r="L7683" s="93">
        <f t="shared" ca="1" si="963"/>
        <v>-0.12312915116490446</v>
      </c>
      <c r="M7683" s="93">
        <f t="shared" ca="1" si="964"/>
        <v>-0.44264935833723601</v>
      </c>
      <c r="N7683" s="101">
        <f t="shared" ca="1" si="960"/>
        <v>-0.25750910437352315</v>
      </c>
      <c r="O7683" s="46">
        <f t="shared" ca="1" si="965"/>
        <v>0.16138570515539982</v>
      </c>
      <c r="P7683" s="46">
        <f t="shared" ca="1" si="966"/>
        <v>0.24083450841780091</v>
      </c>
      <c r="Q7683" s="47">
        <f t="shared" ca="1" si="961"/>
        <v>2.4880986305976793E-3</v>
      </c>
      <c r="R7683" s="47">
        <f t="shared" ca="1" si="962"/>
        <v>0.10778548184398698</v>
      </c>
      <c r="S7683" s="97">
        <f t="shared" ca="1" si="967"/>
        <v>0.1345855934996934</v>
      </c>
      <c r="V7683">
        <v>7666</v>
      </c>
      <c r="W7683" s="46">
        <v>-0.110364088703232</v>
      </c>
    </row>
    <row r="7684" spans="10:23">
      <c r="J7684">
        <v>7667</v>
      </c>
      <c r="K7684" s="93">
        <f t="shared" ca="1" si="963"/>
        <v>1.6009266724598852</v>
      </c>
      <c r="L7684" s="93">
        <f t="shared" ca="1" si="963"/>
        <v>0.24817497868558785</v>
      </c>
      <c r="M7684" s="93">
        <f t="shared" ca="1" si="964"/>
        <v>1.6009266724598852</v>
      </c>
      <c r="N7684" s="101">
        <f t="shared" ca="1" si="960"/>
        <v>0.74442112144279493</v>
      </c>
      <c r="O7684" s="46">
        <f t="shared" ca="1" si="965"/>
        <v>0.89496711429804643</v>
      </c>
      <c r="P7684" s="46">
        <f t="shared" ca="1" si="966"/>
        <v>0.6076252129891242</v>
      </c>
      <c r="Q7684" s="47">
        <f t="shared" ca="1" si="961"/>
        <v>1.4696509169158909</v>
      </c>
      <c r="R7684" s="47">
        <f t="shared" ca="1" si="962"/>
        <v>0.26979007455327708</v>
      </c>
      <c r="S7684" s="97">
        <f t="shared" ca="1" si="967"/>
        <v>0.58237859442566176</v>
      </c>
      <c r="V7684">
        <v>7667</v>
      </c>
      <c r="W7684" s="46">
        <v>-0.33320424976826701</v>
      </c>
    </row>
    <row r="7685" spans="10:23">
      <c r="J7685">
        <v>7668</v>
      </c>
      <c r="K7685" s="93">
        <f t="shared" ca="1" si="963"/>
        <v>1.9754722166709637</v>
      </c>
      <c r="L7685" s="93">
        <f t="shared" ca="1" si="963"/>
        <v>-0.8125858768019194</v>
      </c>
      <c r="M7685" s="93">
        <f t="shared" ca="1" si="964"/>
        <v>1.9754722166709637</v>
      </c>
      <c r="N7685" s="101">
        <f t="shared" ca="1" si="960"/>
        <v>-0.14215452685525864</v>
      </c>
      <c r="O7685" s="46">
        <f t="shared" ca="1" si="965"/>
        <v>1.0294175306122801</v>
      </c>
      <c r="P7685" s="46">
        <f t="shared" ca="1" si="966"/>
        <v>0.67485042114624105</v>
      </c>
      <c r="Q7685" s="47">
        <f t="shared" ca="1" si="961"/>
        <v>1.7385517495443583</v>
      </c>
      <c r="R7685" s="47">
        <f t="shared" ca="1" si="962"/>
        <v>0.12643745068021281</v>
      </c>
      <c r="S7685" s="97">
        <f t="shared" ca="1" si="967"/>
        <v>0.57792749064624649</v>
      </c>
      <c r="V7685">
        <v>7668</v>
      </c>
      <c r="W7685" s="46">
        <v>1.4588829409822399</v>
      </c>
    </row>
    <row r="7686" spans="10:23">
      <c r="J7686">
        <v>7669</v>
      </c>
      <c r="K7686" s="93">
        <f t="shared" ca="1" si="963"/>
        <v>-1.3230997787809986</v>
      </c>
      <c r="L7686" s="93">
        <f t="shared" ca="1" si="963"/>
        <v>-0.17492769797355537</v>
      </c>
      <c r="M7686" s="93">
        <f t="shared" ca="1" si="964"/>
        <v>-1.3230997787809986</v>
      </c>
      <c r="N7686" s="101">
        <f t="shared" ca="1" si="960"/>
        <v>-0.5866214211666898</v>
      </c>
      <c r="O7686" s="46">
        <f t="shared" ca="1" si="965"/>
        <v>-0.15466911755527613</v>
      </c>
      <c r="P7686" s="46">
        <f t="shared" ca="1" si="966"/>
        <v>8.280709706246292E-2</v>
      </c>
      <c r="Q7686" s="47">
        <f t="shared" ca="1" si="961"/>
        <v>-0.62962154679075422</v>
      </c>
      <c r="R7686" s="47">
        <f t="shared" ca="1" si="962"/>
        <v>5.4570491953600697E-2</v>
      </c>
      <c r="S7686" s="97">
        <f t="shared" ca="1" si="967"/>
        <v>-5.0049312800837714E-2</v>
      </c>
      <c r="V7686">
        <v>7669</v>
      </c>
      <c r="W7686" s="46">
        <v>0.69642116639853202</v>
      </c>
    </row>
    <row r="7687" spans="10:23">
      <c r="J7687">
        <v>7670</v>
      </c>
      <c r="K7687" s="93">
        <f t="shared" ca="1" si="963"/>
        <v>-0.36495035889660621</v>
      </c>
      <c r="L7687" s="93">
        <f t="shared" ca="1" si="963"/>
        <v>-1.1496919935928342</v>
      </c>
      <c r="M7687" s="93">
        <f t="shared" ca="1" si="964"/>
        <v>-0.36495035889660621</v>
      </c>
      <c r="N7687" s="101">
        <f t="shared" ca="1" si="960"/>
        <v>-1.2060660520002442</v>
      </c>
      <c r="O7687" s="46">
        <f t="shared" ca="1" si="965"/>
        <v>0.18927727397380975</v>
      </c>
      <c r="P7687" s="46">
        <f t="shared" ca="1" si="966"/>
        <v>0.25478029282700587</v>
      </c>
      <c r="Q7687" s="47">
        <f t="shared" ca="1" si="961"/>
        <v>5.8271236267417537E-2</v>
      </c>
      <c r="R7687" s="47">
        <f t="shared" ca="1" si="962"/>
        <v>-4.5589052631836352E-2</v>
      </c>
      <c r="S7687" s="97">
        <f t="shared" ca="1" si="967"/>
        <v>7.1844110670986699E-2</v>
      </c>
      <c r="V7687">
        <v>7670</v>
      </c>
      <c r="W7687" s="46">
        <v>-0.208170313125809</v>
      </c>
    </row>
    <row r="7688" spans="10:23">
      <c r="J7688">
        <v>7671</v>
      </c>
      <c r="K7688" s="93">
        <f t="shared" ca="1" si="963"/>
        <v>0.10445418797235929</v>
      </c>
      <c r="L7688" s="93">
        <f t="shared" ca="1" si="963"/>
        <v>2.0588320460135376</v>
      </c>
      <c r="M7688" s="93">
        <f t="shared" ca="1" si="964"/>
        <v>0.10445418797235929</v>
      </c>
      <c r="N7688" s="101">
        <f t="shared" ca="1" si="960"/>
        <v>1.9851628251774971</v>
      </c>
      <c r="O7688" s="46">
        <f t="shared" ca="1" si="965"/>
        <v>0.35777917640402407</v>
      </c>
      <c r="P7688" s="46">
        <f t="shared" ca="1" si="966"/>
        <v>0.33903124404211304</v>
      </c>
      <c r="Q7688" s="47">
        <f t="shared" ca="1" si="961"/>
        <v>0.39527504112784623</v>
      </c>
      <c r="R7688" s="47">
        <f t="shared" ca="1" si="962"/>
        <v>0.4704086896940694</v>
      </c>
      <c r="S7688" s="97">
        <f t="shared" ca="1" si="967"/>
        <v>0.41409393304904674</v>
      </c>
      <c r="V7688">
        <v>7671</v>
      </c>
      <c r="W7688" s="46">
        <v>0.22388128355326001</v>
      </c>
    </row>
    <row r="7689" spans="10:23">
      <c r="J7689">
        <v>7672</v>
      </c>
      <c r="K7689" s="93">
        <f t="shared" ca="1" si="963"/>
        <v>1.116164157037985</v>
      </c>
      <c r="L7689" s="93">
        <f t="shared" ca="1" si="963"/>
        <v>-1.1068064678016909</v>
      </c>
      <c r="M7689" s="93">
        <f t="shared" ca="1" si="964"/>
        <v>1.116164157037985</v>
      </c>
      <c r="N7689" s="101">
        <f t="shared" ca="1" si="960"/>
        <v>-0.69437936315332149</v>
      </c>
      <c r="O7689" s="46">
        <f t="shared" ca="1" si="965"/>
        <v>0.72095217000257017</v>
      </c>
      <c r="P7689" s="46">
        <f t="shared" ca="1" si="966"/>
        <v>0.52061774084138612</v>
      </c>
      <c r="Q7689" s="47">
        <f t="shared" ca="1" si="961"/>
        <v>1.1216210283249384</v>
      </c>
      <c r="R7689" s="47">
        <f t="shared" ca="1" si="962"/>
        <v>3.7146842029762595E-2</v>
      </c>
      <c r="S7689" s="97">
        <f t="shared" ca="1" si="967"/>
        <v>0.37904950601616638</v>
      </c>
      <c r="V7689">
        <v>7672</v>
      </c>
      <c r="W7689" s="46">
        <v>0.24849796045400799</v>
      </c>
    </row>
    <row r="7690" spans="10:23">
      <c r="J7690">
        <v>7673</v>
      </c>
      <c r="K7690" s="93">
        <f t="shared" ca="1" si="963"/>
        <v>0.49891604651554661</v>
      </c>
      <c r="L7690" s="93">
        <f t="shared" ca="1" si="963"/>
        <v>-0.39682113964693705</v>
      </c>
      <c r="M7690" s="93">
        <f t="shared" ca="1" si="964"/>
        <v>0.49891604651554661</v>
      </c>
      <c r="N7690" s="101">
        <f t="shared" ca="1" si="960"/>
        <v>-0.21755295592952875</v>
      </c>
      <c r="O7690" s="46">
        <f t="shared" ca="1" si="965"/>
        <v>0.49937894156190105</v>
      </c>
      <c r="P7690" s="46">
        <f t="shared" ca="1" si="966"/>
        <v>0.40983112662105148</v>
      </c>
      <c r="Q7690" s="47">
        <f t="shared" ca="1" si="961"/>
        <v>0.67847457144360013</v>
      </c>
      <c r="R7690" s="47">
        <f t="shared" ca="1" si="962"/>
        <v>0.11424609096437491</v>
      </c>
      <c r="S7690" s="97">
        <f t="shared" ca="1" si="967"/>
        <v>0.30681251626313799</v>
      </c>
      <c r="V7690">
        <v>7673</v>
      </c>
      <c r="W7690" s="46">
        <v>0.486878398590123</v>
      </c>
    </row>
    <row r="7691" spans="10:23">
      <c r="J7691">
        <v>7674</v>
      </c>
      <c r="K7691" s="93">
        <f t="shared" ca="1" si="963"/>
        <v>1.7306387912593411</v>
      </c>
      <c r="L7691" s="93">
        <f t="shared" ca="1" si="963"/>
        <v>0.15322677906025467</v>
      </c>
      <c r="M7691" s="93">
        <f t="shared" ca="1" si="964"/>
        <v>1.7306387912593411</v>
      </c>
      <c r="N7691" s="101">
        <f t="shared" ca="1" si="960"/>
        <v>0.69565369332048388</v>
      </c>
      <c r="O7691" s="46">
        <f t="shared" ca="1" si="965"/>
        <v>0.94152980511932549</v>
      </c>
      <c r="P7691" s="46">
        <f t="shared" ca="1" si="966"/>
        <v>0.63090655839976373</v>
      </c>
      <c r="Q7691" s="47">
        <f t="shared" ca="1" si="961"/>
        <v>1.562776298558449</v>
      </c>
      <c r="R7691" s="47">
        <f t="shared" ca="1" si="962"/>
        <v>0.26190474768433503</v>
      </c>
      <c r="S7691" s="97">
        <f t="shared" ca="1" si="967"/>
        <v>0.60171727640183026</v>
      </c>
      <c r="V7691">
        <v>7674</v>
      </c>
      <c r="W7691" s="46">
        <v>4.0629011014689097E-2</v>
      </c>
    </row>
    <row r="7692" spans="10:23">
      <c r="J7692">
        <v>7675</v>
      </c>
      <c r="K7692" s="93">
        <f t="shared" ca="1" si="963"/>
        <v>1.2546558264980419</v>
      </c>
      <c r="L7692" s="93">
        <f t="shared" ca="1" si="963"/>
        <v>-0.49579606478845406</v>
      </c>
      <c r="M7692" s="93">
        <f t="shared" ca="1" si="964"/>
        <v>1.2546558264980419</v>
      </c>
      <c r="N7692" s="101">
        <f t="shared" ca="1" si="960"/>
        <v>-7.1047214494060096E-2</v>
      </c>
      <c r="O7692" s="46">
        <f t="shared" ca="1" si="965"/>
        <v>0.77066645149049595</v>
      </c>
      <c r="P7692" s="46">
        <f t="shared" ca="1" si="966"/>
        <v>0.54547488158534896</v>
      </c>
      <c r="Q7692" s="47">
        <f t="shared" ca="1" si="961"/>
        <v>1.2210495913007899</v>
      </c>
      <c r="R7692" s="47">
        <f t="shared" ca="1" si="962"/>
        <v>0.13793496905115785</v>
      </c>
      <c r="S7692" s="97">
        <f t="shared" ca="1" si="967"/>
        <v>0.45430071027082691</v>
      </c>
      <c r="V7692">
        <v>7675</v>
      </c>
      <c r="W7692" s="46">
        <v>0.357059154988768</v>
      </c>
    </row>
    <row r="7693" spans="10:23">
      <c r="J7693">
        <v>7676</v>
      </c>
      <c r="K7693" s="93">
        <f t="shared" ca="1" si="963"/>
        <v>-0.80247182350573021</v>
      </c>
      <c r="L7693" s="93">
        <f t="shared" ca="1" si="963"/>
        <v>0.330724024878714</v>
      </c>
      <c r="M7693" s="93">
        <f t="shared" ca="1" si="964"/>
        <v>-0.80247182350573021</v>
      </c>
      <c r="N7693" s="101">
        <f t="shared" ca="1" si="960"/>
        <v>5.8349845692470759E-2</v>
      </c>
      <c r="O7693" s="46">
        <f t="shared" ca="1" si="965"/>
        <v>3.2220424754002441E-2</v>
      </c>
      <c r="P7693" s="46">
        <f t="shared" ca="1" si="966"/>
        <v>0.1762518682171022</v>
      </c>
      <c r="Q7693" s="47">
        <f t="shared" ca="1" si="961"/>
        <v>-0.25584246217219708</v>
      </c>
      <c r="R7693" s="47">
        <f t="shared" ca="1" si="962"/>
        <v>0.15885750187146377</v>
      </c>
      <c r="S7693" s="97">
        <f t="shared" ca="1" si="967"/>
        <v>9.5538963312733108E-2</v>
      </c>
      <c r="V7693">
        <v>7676</v>
      </c>
      <c r="W7693" s="46">
        <v>0.430118499041377</v>
      </c>
    </row>
    <row r="7694" spans="10:23">
      <c r="J7694">
        <v>7677</v>
      </c>
      <c r="K7694" s="93">
        <f t="shared" ca="1" si="963"/>
        <v>-0.9052761205572204</v>
      </c>
      <c r="L7694" s="93">
        <f t="shared" ca="1" si="963"/>
        <v>0.31041632045746892</v>
      </c>
      <c r="M7694" s="93">
        <f t="shared" ca="1" si="964"/>
        <v>-0.9052761205572204</v>
      </c>
      <c r="N7694" s="101">
        <f t="shared" ca="1" si="960"/>
        <v>6.4023798051637271E-3</v>
      </c>
      <c r="O7694" s="46">
        <f t="shared" ca="1" si="965"/>
        <v>-4.6831794967944762E-3</v>
      </c>
      <c r="P7694" s="46">
        <f t="shared" ca="1" si="966"/>
        <v>0.15780006609170374</v>
      </c>
      <c r="Q7694" s="47">
        <f t="shared" ca="1" si="961"/>
        <v>-0.32964967067379092</v>
      </c>
      <c r="R7694" s="47">
        <f t="shared" ca="1" si="962"/>
        <v>0.15045798677898689</v>
      </c>
      <c r="S7694" s="97">
        <f t="shared" ca="1" si="967"/>
        <v>7.2887403641096207E-2</v>
      </c>
      <c r="V7694">
        <v>7677</v>
      </c>
      <c r="W7694" s="46">
        <v>0.63069956454035203</v>
      </c>
    </row>
    <row r="7695" spans="10:23">
      <c r="J7695">
        <v>7678</v>
      </c>
      <c r="K7695" s="93">
        <f t="shared" ca="1" si="963"/>
        <v>-1.0412491207009582</v>
      </c>
      <c r="L7695" s="93">
        <f t="shared" ca="1" si="963"/>
        <v>1.8096127435152685</v>
      </c>
      <c r="M7695" s="93">
        <f t="shared" ca="1" si="964"/>
        <v>-1.0412491207009582</v>
      </c>
      <c r="N7695" s="101">
        <f t="shared" ca="1" si="960"/>
        <v>1.3845228398771356</v>
      </c>
      <c r="O7695" s="46">
        <f t="shared" ca="1" si="965"/>
        <v>-5.349333558963576E-2</v>
      </c>
      <c r="P7695" s="46">
        <f t="shared" ca="1" si="966"/>
        <v>0.1333949880452831</v>
      </c>
      <c r="Q7695" s="47">
        <f t="shared" ca="1" si="961"/>
        <v>-0.42726998285947348</v>
      </c>
      <c r="R7695" s="47">
        <f t="shared" ca="1" si="962"/>
        <v>0.37328971506265829</v>
      </c>
      <c r="S7695" s="97">
        <f t="shared" ca="1" si="967"/>
        <v>0.15989818973651126</v>
      </c>
      <c r="V7695">
        <v>7678</v>
      </c>
      <c r="W7695" s="46">
        <v>-7.5492276645878403E-2</v>
      </c>
    </row>
    <row r="7696" spans="10:23">
      <c r="J7696">
        <v>7679</v>
      </c>
      <c r="K7696" s="93">
        <f t="shared" ca="1" si="963"/>
        <v>0.31770837388868289</v>
      </c>
      <c r="L7696" s="93">
        <f t="shared" ca="1" si="963"/>
        <v>1.0226033776592753</v>
      </c>
      <c r="M7696" s="93">
        <f t="shared" ca="1" si="964"/>
        <v>0.31770837388868289</v>
      </c>
      <c r="N7696" s="101">
        <f t="shared" ca="1" si="960"/>
        <v>1.0705514607829856</v>
      </c>
      <c r="O7696" s="46">
        <f t="shared" ca="1" si="965"/>
        <v>0.43433091896338638</v>
      </c>
      <c r="P7696" s="46">
        <f t="shared" ca="1" si="966"/>
        <v>0.37730711532179417</v>
      </c>
      <c r="Q7696" s="47">
        <f t="shared" ca="1" si="961"/>
        <v>0.5483785262465708</v>
      </c>
      <c r="R7696" s="47">
        <f t="shared" ca="1" si="962"/>
        <v>0.32252290108508808</v>
      </c>
      <c r="S7696" s="97">
        <f t="shared" ca="1" si="967"/>
        <v>0.37842691002423723</v>
      </c>
      <c r="V7696">
        <v>7679</v>
      </c>
      <c r="W7696" s="46">
        <v>0.10562919633717099</v>
      </c>
    </row>
    <row r="7697" spans="10:23">
      <c r="J7697">
        <v>7680</v>
      </c>
      <c r="K7697" s="93">
        <f t="shared" ca="1" si="963"/>
        <v>-1.416166018608578</v>
      </c>
      <c r="L7697" s="93">
        <f t="shared" ca="1" si="963"/>
        <v>-0.73113618144596193</v>
      </c>
      <c r="M7697" s="93">
        <f t="shared" ca="1" si="964"/>
        <v>-1.416166018608578</v>
      </c>
      <c r="N7697" s="101">
        <f t="shared" ca="1" si="960"/>
        <v>-1.1435504855491918</v>
      </c>
      <c r="O7697" s="46">
        <f t="shared" ca="1" si="965"/>
        <v>-0.18807705654431051</v>
      </c>
      <c r="P7697" s="46">
        <f t="shared" ca="1" si="966"/>
        <v>6.610312756794573E-2</v>
      </c>
      <c r="Q7697" s="47">
        <f t="shared" ca="1" si="961"/>
        <v>-0.69643742476882298</v>
      </c>
      <c r="R7697" s="47">
        <f t="shared" ca="1" si="962"/>
        <v>-3.5480755047898604E-2</v>
      </c>
      <c r="S7697" s="97">
        <f t="shared" ca="1" si="967"/>
        <v>-0.11177890579610456</v>
      </c>
      <c r="V7697">
        <v>7680</v>
      </c>
      <c r="W7697" s="46">
        <v>0.89522756485377397</v>
      </c>
    </row>
    <row r="7698" spans="10:23">
      <c r="J7698">
        <v>7681</v>
      </c>
      <c r="K7698" s="93">
        <f t="shared" ca="1" si="963"/>
        <v>-0.38403962301794092</v>
      </c>
      <c r="L7698" s="93">
        <f t="shared" ca="1" si="963"/>
        <v>-0.59774887760227069</v>
      </c>
      <c r="M7698" s="93">
        <f t="shared" ca="1" si="964"/>
        <v>-0.38403962301794092</v>
      </c>
      <c r="N7698" s="101">
        <f t="shared" ref="N7698:N7761" ca="1" si="968">$N$2*K7698+SQRT(1-$N$2^2)*L7698</f>
        <v>-0.68884887712845022</v>
      </c>
      <c r="O7698" s="46">
        <f t="shared" ca="1" si="965"/>
        <v>0.18242481090779766</v>
      </c>
      <c r="P7698" s="46">
        <f t="shared" ca="1" si="966"/>
        <v>0.25135406129399984</v>
      </c>
      <c r="Q7698" s="47">
        <f t="shared" ref="Q7698:Q7761" ca="1" si="969">$K$2+K7698*$S$3</f>
        <v>4.4566310135393361E-2</v>
      </c>
      <c r="R7698" s="47">
        <f t="shared" ref="R7698:R7761" ca="1" si="970">$L$2+$L$3*N7698</f>
        <v>3.8041080084327439E-2</v>
      </c>
      <c r="S7698" s="97">
        <f t="shared" ca="1" si="967"/>
        <v>0.11023294549606255</v>
      </c>
      <c r="V7698">
        <v>7681</v>
      </c>
      <c r="W7698" s="46">
        <v>0.79954142061679101</v>
      </c>
    </row>
    <row r="7699" spans="10:23">
      <c r="J7699">
        <v>7682</v>
      </c>
      <c r="K7699" s="93">
        <f t="shared" ref="K7699:L7762" ca="1" si="971">_xlfn.NORM.S.INV(RAND())</f>
        <v>-0.10092770777672329</v>
      </c>
      <c r="L7699" s="93">
        <f t="shared" ca="1" si="971"/>
        <v>0.63468125127103936</v>
      </c>
      <c r="M7699" s="93">
        <f t="shared" ref="M7699:M7762" ca="1" si="972">K7699</f>
        <v>-0.10092770777672329</v>
      </c>
      <c r="N7699" s="101">
        <f t="shared" ca="1" si="968"/>
        <v>0.56963334893778728</v>
      </c>
      <c r="O7699" s="46">
        <f t="shared" ref="O7699:O7762" ca="1" si="973">$K$2+K7699*$K$3</f>
        <v>0.28405334569087382</v>
      </c>
      <c r="P7699" s="46">
        <f t="shared" ref="P7699:P7762" ca="1" si="974">$K$2+K7699*$R$3</f>
        <v>0.30216832868553789</v>
      </c>
      <c r="Q7699" s="47">
        <f t="shared" ca="1" si="969"/>
        <v>0.24782337970154567</v>
      </c>
      <c r="R7699" s="47">
        <f t="shared" ca="1" si="970"/>
        <v>0.24152820444933132</v>
      </c>
      <c r="S7699" s="97">
        <f t="shared" ref="S7699:S7762" ca="1" si="975">AVERAGE(R7699,O7699)</f>
        <v>0.26279077507010257</v>
      </c>
      <c r="V7699">
        <v>7682</v>
      </c>
      <c r="W7699" s="46">
        <v>0.61963621266547497</v>
      </c>
    </row>
    <row r="7700" spans="10:23">
      <c r="J7700">
        <v>7683</v>
      </c>
      <c r="K7700" s="93">
        <f t="shared" ca="1" si="971"/>
        <v>0.28745410068137434</v>
      </c>
      <c r="L7700" s="93">
        <f t="shared" ca="1" si="971"/>
        <v>0.11797003950196736</v>
      </c>
      <c r="M7700" s="93">
        <f t="shared" ca="1" si="972"/>
        <v>0.28745410068137434</v>
      </c>
      <c r="N7700" s="101">
        <f t="shared" ca="1" si="968"/>
        <v>0.20326226381387902</v>
      </c>
      <c r="O7700" s="46">
        <f t="shared" ca="1" si="973"/>
        <v>0.42347055847885523</v>
      </c>
      <c r="P7700" s="46">
        <f t="shared" ca="1" si="974"/>
        <v>0.37187693507952857</v>
      </c>
      <c r="Q7700" s="47">
        <f t="shared" ca="1" si="969"/>
        <v>0.5266578052775085</v>
      </c>
      <c r="R7700" s="47">
        <f t="shared" ca="1" si="970"/>
        <v>0.18228875154471297</v>
      </c>
      <c r="S7700" s="97">
        <f t="shared" ca="1" si="975"/>
        <v>0.3028796550117841</v>
      </c>
      <c r="V7700">
        <v>7683</v>
      </c>
      <c r="W7700" s="46">
        <v>0.80197048977810403</v>
      </c>
    </row>
    <row r="7701" spans="10:23">
      <c r="J7701">
        <v>7684</v>
      </c>
      <c r="K7701" s="93">
        <f t="shared" ca="1" si="971"/>
        <v>2.3130972001280052E-2</v>
      </c>
      <c r="L7701" s="93">
        <f t="shared" ca="1" si="971"/>
        <v>0.15008428954615616</v>
      </c>
      <c r="M7701" s="93">
        <f t="shared" ca="1" si="972"/>
        <v>2.3130972001280052E-2</v>
      </c>
      <c r="N7701" s="101">
        <f t="shared" ca="1" si="968"/>
        <v>0.14964855973686766</v>
      </c>
      <c r="O7701" s="46">
        <f t="shared" ca="1" si="973"/>
        <v>0.32858662449059906</v>
      </c>
      <c r="P7701" s="46">
        <f t="shared" ca="1" si="974"/>
        <v>0.32443496808540051</v>
      </c>
      <c r="Q7701" s="47">
        <f t="shared" ca="1" si="969"/>
        <v>0.33688993730099609</v>
      </c>
      <c r="R7701" s="47">
        <f t="shared" ca="1" si="970"/>
        <v>0.17361981825092393</v>
      </c>
      <c r="S7701" s="97">
        <f t="shared" ca="1" si="975"/>
        <v>0.25110322137076146</v>
      </c>
      <c r="V7701">
        <v>7684</v>
      </c>
      <c r="W7701" s="46">
        <v>0.32005762996482601</v>
      </c>
    </row>
    <row r="7702" spans="10:23">
      <c r="J7702">
        <v>7685</v>
      </c>
      <c r="K7702" s="93">
        <f t="shared" ca="1" si="971"/>
        <v>1.7396864999845782</v>
      </c>
      <c r="L7702" s="93">
        <f t="shared" ca="1" si="971"/>
        <v>-1.3287055898449349</v>
      </c>
      <c r="M7702" s="93">
        <f t="shared" ca="1" si="972"/>
        <v>1.7396864999845782</v>
      </c>
      <c r="N7702" s="101">
        <f t="shared" ca="1" si="968"/>
        <v>-0.70646409731441351</v>
      </c>
      <c r="O7702" s="46">
        <f t="shared" ca="1" si="973"/>
        <v>0.94477765634489641</v>
      </c>
      <c r="P7702" s="46">
        <f t="shared" ca="1" si="974"/>
        <v>0.63253048401254919</v>
      </c>
      <c r="Q7702" s="47">
        <f t="shared" ca="1" si="969"/>
        <v>1.5692720010095909</v>
      </c>
      <c r="R7702" s="47">
        <f t="shared" ca="1" si="970"/>
        <v>3.5192831275997122E-2</v>
      </c>
      <c r="S7702" s="97">
        <f t="shared" ca="1" si="975"/>
        <v>0.48998524381044678</v>
      </c>
      <c r="V7702">
        <v>7685</v>
      </c>
      <c r="W7702" s="46">
        <v>-0.131173801126168</v>
      </c>
    </row>
    <row r="7703" spans="10:23">
      <c r="J7703">
        <v>7686</v>
      </c>
      <c r="K7703" s="93">
        <f t="shared" ca="1" si="971"/>
        <v>-1.8951954410894514</v>
      </c>
      <c r="L7703" s="93">
        <f t="shared" ca="1" si="971"/>
        <v>-6.8070442178486484E-2</v>
      </c>
      <c r="M7703" s="93">
        <f t="shared" ca="1" si="972"/>
        <v>-1.8951954410894514</v>
      </c>
      <c r="N7703" s="101">
        <f t="shared" ca="1" si="968"/>
        <v>-0.66725110820306621</v>
      </c>
      <c r="O7703" s="46">
        <f t="shared" ca="1" si="973"/>
        <v>-0.36003399549276582</v>
      </c>
      <c r="P7703" s="46">
        <f t="shared" ca="1" si="974"/>
        <v>-1.9875341906281929E-2</v>
      </c>
      <c r="Q7703" s="47">
        <f t="shared" ca="1" si="969"/>
        <v>-1.0403513026657336</v>
      </c>
      <c r="R7703" s="47">
        <f t="shared" ca="1" si="970"/>
        <v>4.1533277113651956E-2</v>
      </c>
      <c r="S7703" s="97">
        <f t="shared" ca="1" si="975"/>
        <v>-0.15925035918955693</v>
      </c>
      <c r="V7703">
        <v>7686</v>
      </c>
      <c r="W7703" s="46">
        <v>-0.124836378361638</v>
      </c>
    </row>
    <row r="7704" spans="10:23">
      <c r="J7704">
        <v>7687</v>
      </c>
      <c r="K7704" s="93">
        <f t="shared" ca="1" si="971"/>
        <v>0.14694745699784639</v>
      </c>
      <c r="L7704" s="93">
        <f t="shared" ca="1" si="971"/>
        <v>0.93223350900705559</v>
      </c>
      <c r="M7704" s="93">
        <f t="shared" ca="1" si="972"/>
        <v>0.14694745699784639</v>
      </c>
      <c r="N7704" s="101">
        <f t="shared" ca="1" si="968"/>
        <v>0.93056750523869103</v>
      </c>
      <c r="O7704" s="46">
        <f t="shared" ca="1" si="973"/>
        <v>0.37303296275746611</v>
      </c>
      <c r="P7704" s="46">
        <f t="shared" ca="1" si="974"/>
        <v>0.34665813721883404</v>
      </c>
      <c r="Q7704" s="47">
        <f t="shared" ca="1" si="969"/>
        <v>0.42578261383473032</v>
      </c>
      <c r="R7704" s="47">
        <f t="shared" ca="1" si="970"/>
        <v>0.29988854679628318</v>
      </c>
      <c r="S7704" s="97">
        <f t="shared" ca="1" si="975"/>
        <v>0.33646075477687465</v>
      </c>
      <c r="V7704">
        <v>7687</v>
      </c>
      <c r="W7704" s="46">
        <v>0.72523440762290403</v>
      </c>
    </row>
    <row r="7705" spans="10:23">
      <c r="J7705">
        <v>7688</v>
      </c>
      <c r="K7705" s="93">
        <f t="shared" ca="1" si="971"/>
        <v>0.49568527572113991</v>
      </c>
      <c r="L7705" s="93">
        <f t="shared" ca="1" si="971"/>
        <v>-1.1188805190379403</v>
      </c>
      <c r="M7705" s="93">
        <f t="shared" ca="1" si="972"/>
        <v>0.49568527572113991</v>
      </c>
      <c r="N7705" s="101">
        <f t="shared" ca="1" si="968"/>
        <v>-0.90315277199009081</v>
      </c>
      <c r="O7705" s="46">
        <f t="shared" ca="1" si="973"/>
        <v>0.49821919347508614</v>
      </c>
      <c r="P7705" s="46">
        <f t="shared" ca="1" si="974"/>
        <v>0.40925125257764405</v>
      </c>
      <c r="Q7705" s="47">
        <f t="shared" ca="1" si="969"/>
        <v>0.67615507526997032</v>
      </c>
      <c r="R7705" s="47">
        <f t="shared" ca="1" si="970"/>
        <v>3.3897497735883853E-3</v>
      </c>
      <c r="S7705" s="97">
        <f t="shared" ca="1" si="975"/>
        <v>0.25080447162433728</v>
      </c>
      <c r="V7705">
        <v>7688</v>
      </c>
      <c r="W7705" s="46">
        <v>0.61073455072479899</v>
      </c>
    </row>
    <row r="7706" spans="10:23">
      <c r="J7706">
        <v>7689</v>
      </c>
      <c r="K7706" s="93">
        <f t="shared" ca="1" si="971"/>
        <v>1.1151641982546634</v>
      </c>
      <c r="L7706" s="93">
        <f t="shared" ca="1" si="971"/>
        <v>1.6467075962432978</v>
      </c>
      <c r="M7706" s="93">
        <f t="shared" ca="1" si="972"/>
        <v>1.1151641982546634</v>
      </c>
      <c r="N7706" s="101">
        <f t="shared" ca="1" si="968"/>
        <v>1.9158630200658426</v>
      </c>
      <c r="O7706" s="46">
        <f t="shared" ca="1" si="973"/>
        <v>0.72059321532591569</v>
      </c>
      <c r="P7706" s="46">
        <f t="shared" ca="1" si="974"/>
        <v>0.52043826350305888</v>
      </c>
      <c r="Q7706" s="47">
        <f t="shared" ca="1" si="969"/>
        <v>1.1209031189716294</v>
      </c>
      <c r="R7706" s="47">
        <f t="shared" ca="1" si="970"/>
        <v>0.45920343167043837</v>
      </c>
      <c r="S7706" s="97">
        <f t="shared" ca="1" si="975"/>
        <v>0.58989832349817706</v>
      </c>
      <c r="V7706">
        <v>7689</v>
      </c>
      <c r="W7706" s="46">
        <v>0.544397948454175</v>
      </c>
    </row>
    <row r="7707" spans="10:23">
      <c r="J7707">
        <v>7690</v>
      </c>
      <c r="K7707" s="93">
        <f t="shared" ca="1" si="971"/>
        <v>-1.2628831445233366</v>
      </c>
      <c r="L7707" s="93">
        <f t="shared" ca="1" si="971"/>
        <v>0.50993867896986855</v>
      </c>
      <c r="M7707" s="93">
        <f t="shared" ca="1" si="972"/>
        <v>-1.2628831445233366</v>
      </c>
      <c r="N7707" s="101">
        <f t="shared" ca="1" si="968"/>
        <v>8.1839117535836725E-2</v>
      </c>
      <c r="O7707" s="46">
        <f t="shared" ca="1" si="973"/>
        <v>-0.13305318413912004</v>
      </c>
      <c r="P7707" s="46">
        <f t="shared" ca="1" si="974"/>
        <v>9.3615063770540963E-2</v>
      </c>
      <c r="Q7707" s="47">
        <f t="shared" ca="1" si="969"/>
        <v>-0.58638967995844204</v>
      </c>
      <c r="R7707" s="47">
        <f t="shared" ca="1" si="970"/>
        <v>0.16265554071685531</v>
      </c>
      <c r="S7707" s="97">
        <f t="shared" ca="1" si="975"/>
        <v>1.4801178288867636E-2</v>
      </c>
      <c r="V7707">
        <v>7690</v>
      </c>
      <c r="W7707" s="46">
        <v>-0.42569741623698598</v>
      </c>
    </row>
    <row r="7708" spans="10:23">
      <c r="J7708">
        <v>7691</v>
      </c>
      <c r="K7708" s="93">
        <f t="shared" ca="1" si="971"/>
        <v>-0.55247464195882701</v>
      </c>
      <c r="L7708" s="93">
        <f t="shared" ca="1" si="971"/>
        <v>1.3561349434837908</v>
      </c>
      <c r="M7708" s="93">
        <f t="shared" ca="1" si="972"/>
        <v>-0.55247464195882701</v>
      </c>
      <c r="N7708" s="101">
        <f t="shared" ca="1" si="968"/>
        <v>1.1100294106744346</v>
      </c>
      <c r="O7708" s="46">
        <f t="shared" ca="1" si="973"/>
        <v>0.12196178106132446</v>
      </c>
      <c r="P7708" s="46">
        <f t="shared" ca="1" si="974"/>
        <v>0.22112254637076323</v>
      </c>
      <c r="Q7708" s="47">
        <f t="shared" ca="1" si="969"/>
        <v>-7.6359749557553036E-2</v>
      </c>
      <c r="R7708" s="47">
        <f t="shared" ca="1" si="970"/>
        <v>0.32890618909094815</v>
      </c>
      <c r="S7708" s="97">
        <f t="shared" ca="1" si="975"/>
        <v>0.22543398507613632</v>
      </c>
      <c r="V7708">
        <v>7691</v>
      </c>
      <c r="W7708" s="46">
        <v>-0.244612086943537</v>
      </c>
    </row>
    <row r="7709" spans="10:23">
      <c r="J7709">
        <v>7692</v>
      </c>
      <c r="K7709" s="93">
        <f t="shared" ca="1" si="971"/>
        <v>-0.68649701459787438</v>
      </c>
      <c r="L7709" s="93">
        <f t="shared" ca="1" si="971"/>
        <v>0.51271466365711482</v>
      </c>
      <c r="M7709" s="93">
        <f t="shared" ca="1" si="972"/>
        <v>-0.68649701459787438</v>
      </c>
      <c r="N7709" s="101">
        <f t="shared" ca="1" si="968"/>
        <v>0.26777470169238926</v>
      </c>
      <c r="O7709" s="46">
        <f t="shared" ca="1" si="973"/>
        <v>7.3851840694269061E-2</v>
      </c>
      <c r="P7709" s="46">
        <f t="shared" ca="1" si="974"/>
        <v>0.19706757618723553</v>
      </c>
      <c r="Q7709" s="47">
        <f t="shared" ca="1" si="969"/>
        <v>-0.17257963029166384</v>
      </c>
      <c r="R7709" s="47">
        <f t="shared" ca="1" si="970"/>
        <v>0.19271992824134998</v>
      </c>
      <c r="S7709" s="97">
        <f t="shared" ca="1" si="975"/>
        <v>0.13328588446780953</v>
      </c>
      <c r="V7709">
        <v>7692</v>
      </c>
      <c r="W7709" s="46">
        <v>-0.43819852420091798</v>
      </c>
    </row>
    <row r="7710" spans="10:23">
      <c r="J7710">
        <v>7693</v>
      </c>
      <c r="K7710" s="93">
        <f t="shared" ca="1" si="971"/>
        <v>1.1391675439533731</v>
      </c>
      <c r="L7710" s="93">
        <f t="shared" ca="1" si="971"/>
        <v>-1.4533793803283883</v>
      </c>
      <c r="M7710" s="93">
        <f t="shared" ca="1" si="972"/>
        <v>1.1391675439533731</v>
      </c>
      <c r="N7710" s="101">
        <f t="shared" ca="1" si="968"/>
        <v>-1.0156437219109635</v>
      </c>
      <c r="O7710" s="46">
        <f t="shared" ca="1" si="973"/>
        <v>0.7292096836620261</v>
      </c>
      <c r="P7710" s="46">
        <f t="shared" ca="1" si="974"/>
        <v>0.52474649767111403</v>
      </c>
      <c r="Q7710" s="47">
        <f t="shared" ca="1" si="969"/>
        <v>1.1381360556438502</v>
      </c>
      <c r="R7710" s="47">
        <f t="shared" ca="1" si="970"/>
        <v>-1.4799191986866217E-2</v>
      </c>
      <c r="S7710" s="97">
        <f t="shared" ca="1" si="975"/>
        <v>0.35720524583757995</v>
      </c>
      <c r="V7710">
        <v>7693</v>
      </c>
      <c r="W7710" s="46">
        <v>0.21421669553059999</v>
      </c>
    </row>
    <row r="7711" spans="10:23">
      <c r="J7711">
        <v>7694</v>
      </c>
      <c r="K7711" s="93">
        <f t="shared" ca="1" si="971"/>
        <v>-0.16173632018282111</v>
      </c>
      <c r="L7711" s="93">
        <f t="shared" ca="1" si="971"/>
        <v>-2.3375489297681527</v>
      </c>
      <c r="M7711" s="93">
        <f t="shared" ca="1" si="972"/>
        <v>-0.16173632018282111</v>
      </c>
      <c r="N7711" s="101">
        <f t="shared" ca="1" si="968"/>
        <v>-2.2676266200163813</v>
      </c>
      <c r="O7711" s="46">
        <f t="shared" ca="1" si="973"/>
        <v>0.2622249101912294</v>
      </c>
      <c r="P7711" s="46">
        <f t="shared" ca="1" si="974"/>
        <v>0.29125411093571568</v>
      </c>
      <c r="Q7711" s="47">
        <f t="shared" ca="1" si="969"/>
        <v>0.20416650870225689</v>
      </c>
      <c r="R7711" s="47">
        <f t="shared" ca="1" si="970"/>
        <v>-0.21723542383256433</v>
      </c>
      <c r="S7711" s="97">
        <f t="shared" ca="1" si="975"/>
        <v>2.2494743179332533E-2</v>
      </c>
      <c r="V7711">
        <v>7694</v>
      </c>
      <c r="W7711" s="46">
        <v>0.31156903516513001</v>
      </c>
    </row>
    <row r="7712" spans="10:23">
      <c r="J7712">
        <v>7695</v>
      </c>
      <c r="K7712" s="93">
        <f t="shared" ca="1" si="971"/>
        <v>-0.53366666727389112</v>
      </c>
      <c r="L7712" s="93">
        <f t="shared" ca="1" si="971"/>
        <v>1.3038291418860792</v>
      </c>
      <c r="M7712" s="93">
        <f t="shared" ca="1" si="972"/>
        <v>-0.53366666727389112</v>
      </c>
      <c r="N7712" s="101">
        <f t="shared" ca="1" si="968"/>
        <v>1.0664205174160117</v>
      </c>
      <c r="O7712" s="46">
        <f t="shared" ca="1" si="973"/>
        <v>0.1287132698068216</v>
      </c>
      <c r="P7712" s="46">
        <f t="shared" ca="1" si="974"/>
        <v>0.2244982907435118</v>
      </c>
      <c r="Q7712" s="47">
        <f t="shared" ca="1" si="969"/>
        <v>-6.2856772066558764E-2</v>
      </c>
      <c r="R7712" s="47">
        <f t="shared" ca="1" si="970"/>
        <v>0.32185495856730795</v>
      </c>
      <c r="S7712" s="97">
        <f t="shared" ca="1" si="975"/>
        <v>0.22528411418706479</v>
      </c>
      <c r="V7712">
        <v>7695</v>
      </c>
      <c r="W7712" s="46">
        <v>1.8295088489102</v>
      </c>
    </row>
    <row r="7713" spans="10:23">
      <c r="J7713">
        <v>7696</v>
      </c>
      <c r="K7713" s="93">
        <f t="shared" ca="1" si="971"/>
        <v>1.1782406282085822</v>
      </c>
      <c r="L7713" s="93">
        <f t="shared" ca="1" si="971"/>
        <v>0.43716847643478335</v>
      </c>
      <c r="M7713" s="93">
        <f t="shared" ca="1" si="972"/>
        <v>1.1782406282085822</v>
      </c>
      <c r="N7713" s="101">
        <f t="shared" ca="1" si="968"/>
        <v>0.78917903488443586</v>
      </c>
      <c r="O7713" s="46">
        <f t="shared" ca="1" si="973"/>
        <v>0.74323572809371052</v>
      </c>
      <c r="P7713" s="46">
        <f t="shared" ca="1" si="974"/>
        <v>0.53175951988695624</v>
      </c>
      <c r="Q7713" s="47">
        <f t="shared" ca="1" si="969"/>
        <v>1.1661881445072191</v>
      </c>
      <c r="R7713" s="47">
        <f t="shared" ca="1" si="970"/>
        <v>0.27702709301104739</v>
      </c>
      <c r="S7713" s="97">
        <f t="shared" ca="1" si="975"/>
        <v>0.51013141055237898</v>
      </c>
      <c r="V7713">
        <v>7696</v>
      </c>
      <c r="W7713" s="46">
        <v>0.148457320229782</v>
      </c>
    </row>
    <row r="7714" spans="10:23">
      <c r="J7714">
        <v>7697</v>
      </c>
      <c r="K7714" s="93">
        <f t="shared" ca="1" si="971"/>
        <v>-0.75559047490360332</v>
      </c>
      <c r="L7714" s="93">
        <f t="shared" ca="1" si="971"/>
        <v>-0.13319623013428394</v>
      </c>
      <c r="M7714" s="93">
        <f t="shared" ca="1" si="972"/>
        <v>-0.75559047490360332</v>
      </c>
      <c r="N7714" s="101">
        <f t="shared" ca="1" si="968"/>
        <v>-0.36657582816880896</v>
      </c>
      <c r="O7714" s="46">
        <f t="shared" ca="1" si="973"/>
        <v>4.9049397716971255E-2</v>
      </c>
      <c r="P7714" s="46">
        <f t="shared" ca="1" si="974"/>
        <v>0.18466635469858661</v>
      </c>
      <c r="Q7714" s="47">
        <f t="shared" ca="1" si="969"/>
        <v>-0.22218451624625946</v>
      </c>
      <c r="R7714" s="47">
        <f t="shared" ca="1" si="970"/>
        <v>9.0150211731044816E-2</v>
      </c>
      <c r="S7714" s="97">
        <f t="shared" ca="1" si="975"/>
        <v>6.9599804724008035E-2</v>
      </c>
      <c r="V7714">
        <v>7697</v>
      </c>
      <c r="W7714" s="46">
        <v>-0.18884064647058699</v>
      </c>
    </row>
    <row r="7715" spans="10:23">
      <c r="J7715">
        <v>7698</v>
      </c>
      <c r="K7715" s="93">
        <f t="shared" ca="1" si="971"/>
        <v>0.56694623346055839</v>
      </c>
      <c r="L7715" s="93">
        <f t="shared" ca="1" si="971"/>
        <v>-0.47572715679070776</v>
      </c>
      <c r="M7715" s="93">
        <f t="shared" ca="1" si="972"/>
        <v>0.56694623346055839</v>
      </c>
      <c r="N7715" s="101">
        <f t="shared" ca="1" si="968"/>
        <v>-0.27072729861807165</v>
      </c>
      <c r="O7715" s="46">
        <f t="shared" ca="1" si="973"/>
        <v>0.52379970186211511</v>
      </c>
      <c r="P7715" s="46">
        <f t="shared" ca="1" si="974"/>
        <v>0.42204150677115854</v>
      </c>
      <c r="Q7715" s="47">
        <f t="shared" ca="1" si="969"/>
        <v>0.72731609204402825</v>
      </c>
      <c r="R7715" s="47">
        <f t="shared" ca="1" si="970"/>
        <v>0.10564819910736162</v>
      </c>
      <c r="S7715" s="97">
        <f t="shared" ca="1" si="975"/>
        <v>0.31472395048473834</v>
      </c>
      <c r="V7715">
        <v>7698</v>
      </c>
      <c r="W7715" s="46">
        <v>4.7787502851157099E-2</v>
      </c>
    </row>
    <row r="7716" spans="10:23">
      <c r="J7716">
        <v>7699</v>
      </c>
      <c r="K7716" s="93">
        <f t="shared" ca="1" si="971"/>
        <v>1.0752091110844697</v>
      </c>
      <c r="L7716" s="93">
        <f t="shared" ca="1" si="971"/>
        <v>-0.8075237362568205</v>
      </c>
      <c r="M7716" s="93">
        <f t="shared" ca="1" si="972"/>
        <v>1.0752091110844697</v>
      </c>
      <c r="N7716" s="101">
        <f t="shared" ca="1" si="968"/>
        <v>-0.42365906024548289</v>
      </c>
      <c r="O7716" s="46">
        <f t="shared" ca="1" si="973"/>
        <v>0.70625055877337473</v>
      </c>
      <c r="P7716" s="46">
        <f t="shared" ca="1" si="974"/>
        <v>0.51326693522678835</v>
      </c>
      <c r="Q7716" s="47">
        <f t="shared" ca="1" si="969"/>
        <v>1.0922178058665475</v>
      </c>
      <c r="R7716" s="47">
        <f t="shared" ca="1" si="970"/>
        <v>8.092028181693639E-2</v>
      </c>
      <c r="S7716" s="97">
        <f t="shared" ca="1" si="975"/>
        <v>0.39358542029515553</v>
      </c>
      <c r="V7716">
        <v>7699</v>
      </c>
      <c r="W7716" s="46">
        <v>0.271556185169054</v>
      </c>
    </row>
    <row r="7717" spans="10:23">
      <c r="J7717">
        <v>7700</v>
      </c>
      <c r="K7717" s="93">
        <f t="shared" ca="1" si="971"/>
        <v>-0.92117280381012179</v>
      </c>
      <c r="L7717" s="93">
        <f t="shared" ca="1" si="971"/>
        <v>-0.63986236914015715</v>
      </c>
      <c r="M7717" s="93">
        <f t="shared" ca="1" si="972"/>
        <v>-0.92117280381012179</v>
      </c>
      <c r="N7717" s="101">
        <f t="shared" ca="1" si="968"/>
        <v>-0.89959637178496332</v>
      </c>
      <c r="O7717" s="46">
        <f t="shared" ca="1" si="973"/>
        <v>-1.0389603493561106E-2</v>
      </c>
      <c r="P7717" s="46">
        <f t="shared" ca="1" si="974"/>
        <v>0.15494685409332043</v>
      </c>
      <c r="Q7717" s="47">
        <f t="shared" ca="1" si="969"/>
        <v>-0.34106251866732418</v>
      </c>
      <c r="R7717" s="47">
        <f t="shared" ca="1" si="970"/>
        <v>3.9647929770944002E-3</v>
      </c>
      <c r="S7717" s="97">
        <f t="shared" ca="1" si="975"/>
        <v>-3.2124052582333529E-3</v>
      </c>
      <c r="V7717">
        <v>7700</v>
      </c>
      <c r="W7717" s="46">
        <v>5.0927568717969898E-2</v>
      </c>
    </row>
    <row r="7718" spans="10:23">
      <c r="J7718">
        <v>7701</v>
      </c>
      <c r="K7718" s="93">
        <f t="shared" ca="1" si="971"/>
        <v>6.8302782269128851E-2</v>
      </c>
      <c r="L7718" s="93">
        <f t="shared" ca="1" si="971"/>
        <v>0.93358163639824321</v>
      </c>
      <c r="M7718" s="93">
        <f t="shared" ca="1" si="972"/>
        <v>6.8302782269128851E-2</v>
      </c>
      <c r="N7718" s="101">
        <f t="shared" ca="1" si="968"/>
        <v>0.90683487130529516</v>
      </c>
      <c r="O7718" s="46">
        <f t="shared" ca="1" si="973"/>
        <v>0.34480192538003412</v>
      </c>
      <c r="P7718" s="46">
        <f t="shared" ca="1" si="974"/>
        <v>0.33254261853011802</v>
      </c>
      <c r="Q7718" s="47">
        <f t="shared" ca="1" si="969"/>
        <v>0.36932053907986628</v>
      </c>
      <c r="R7718" s="47">
        <f t="shared" ca="1" si="970"/>
        <v>0.29605115812865823</v>
      </c>
      <c r="S7718" s="97">
        <f t="shared" ca="1" si="975"/>
        <v>0.32042654175434615</v>
      </c>
      <c r="V7718">
        <v>7701</v>
      </c>
      <c r="W7718" s="46">
        <v>-0.30301989943748098</v>
      </c>
    </row>
    <row r="7719" spans="10:23">
      <c r="J7719">
        <v>7702</v>
      </c>
      <c r="K7719" s="93">
        <f t="shared" ca="1" si="971"/>
        <v>-0.84905410644764245</v>
      </c>
      <c r="L7719" s="93">
        <f t="shared" ca="1" si="971"/>
        <v>-1.1206008697984986</v>
      </c>
      <c r="M7719" s="93">
        <f t="shared" ca="1" si="972"/>
        <v>-0.84905410644764245</v>
      </c>
      <c r="N7719" s="101">
        <f t="shared" ca="1" si="968"/>
        <v>-1.3324410985264223</v>
      </c>
      <c r="O7719" s="46">
        <f t="shared" ca="1" si="973"/>
        <v>1.5498807233229162E-2</v>
      </c>
      <c r="P7719" s="46">
        <f t="shared" ca="1" si="974"/>
        <v>0.16789105945671556</v>
      </c>
      <c r="Q7719" s="47">
        <f t="shared" ca="1" si="969"/>
        <v>-0.28928569721374364</v>
      </c>
      <c r="R7719" s="47">
        <f t="shared" ca="1" si="970"/>
        <v>-6.6022948539518483E-2</v>
      </c>
      <c r="S7719" s="97">
        <f t="shared" ca="1" si="975"/>
        <v>-2.5262070653144661E-2</v>
      </c>
      <c r="V7719">
        <v>7702</v>
      </c>
      <c r="W7719" s="46">
        <v>9.7189127065859804E-2</v>
      </c>
    </row>
    <row r="7720" spans="10:23">
      <c r="J7720">
        <v>7703</v>
      </c>
      <c r="K7720" s="93">
        <f t="shared" ca="1" si="971"/>
        <v>-0.78350135230864437</v>
      </c>
      <c r="L7720" s="93">
        <f t="shared" ca="1" si="971"/>
        <v>-1.2527477048880802</v>
      </c>
      <c r="M7720" s="93">
        <f t="shared" ca="1" si="972"/>
        <v>-0.78350135230864437</v>
      </c>
      <c r="N7720" s="101">
        <f t="shared" ca="1" si="968"/>
        <v>-1.43688004484457</v>
      </c>
      <c r="O7720" s="46">
        <f t="shared" ca="1" si="973"/>
        <v>3.9030244786697754E-2</v>
      </c>
      <c r="P7720" s="46">
        <f t="shared" ca="1" si="974"/>
        <v>0.17965677823344986</v>
      </c>
      <c r="Q7720" s="47">
        <f t="shared" ca="1" si="969"/>
        <v>-0.24222282210680646</v>
      </c>
      <c r="R7720" s="47">
        <f t="shared" ca="1" si="970"/>
        <v>-8.2909941790444475E-2</v>
      </c>
      <c r="S7720" s="97">
        <f t="shared" ca="1" si="975"/>
        <v>-2.193984850187336E-2</v>
      </c>
      <c r="V7720">
        <v>7703</v>
      </c>
      <c r="W7720" s="46">
        <v>0.61607562682319095</v>
      </c>
    </row>
    <row r="7721" spans="10:23">
      <c r="J7721">
        <v>7704</v>
      </c>
      <c r="K7721" s="93">
        <f t="shared" ca="1" si="971"/>
        <v>0.32192646030072541</v>
      </c>
      <c r="L7721" s="93">
        <f t="shared" ca="1" si="971"/>
        <v>1.305141168561786</v>
      </c>
      <c r="M7721" s="93">
        <f t="shared" ca="1" si="972"/>
        <v>0.32192646030072541</v>
      </c>
      <c r="N7721" s="101">
        <f t="shared" ca="1" si="968"/>
        <v>1.3397622364698396</v>
      </c>
      <c r="O7721" s="46">
        <f t="shared" ca="1" si="973"/>
        <v>0.4358450832163428</v>
      </c>
      <c r="P7721" s="46">
        <f t="shared" ca="1" si="974"/>
        <v>0.37806419744827235</v>
      </c>
      <c r="Q7721" s="47">
        <f t="shared" ca="1" si="969"/>
        <v>0.55140685475248363</v>
      </c>
      <c r="R7721" s="47">
        <f t="shared" ca="1" si="970"/>
        <v>0.36605226165764393</v>
      </c>
      <c r="S7721" s="97">
        <f t="shared" ca="1" si="975"/>
        <v>0.40094867243699339</v>
      </c>
      <c r="V7721">
        <v>7704</v>
      </c>
      <c r="W7721" s="46">
        <v>0.454827602241832</v>
      </c>
    </row>
    <row r="7722" spans="10:23">
      <c r="J7722">
        <v>7705</v>
      </c>
      <c r="K7722" s="93">
        <f t="shared" ca="1" si="971"/>
        <v>-1.1569928821696289</v>
      </c>
      <c r="L7722" s="93">
        <f t="shared" ca="1" si="971"/>
        <v>-0.73904712622692326</v>
      </c>
      <c r="M7722" s="93">
        <f t="shared" ca="1" si="972"/>
        <v>-1.1569928821696289</v>
      </c>
      <c r="N7722" s="101">
        <f t="shared" ca="1" si="968"/>
        <v>-1.0686278477193221</v>
      </c>
      <c r="O7722" s="46">
        <f t="shared" ca="1" si="973"/>
        <v>-9.5041812552608684E-2</v>
      </c>
      <c r="P7722" s="46">
        <f t="shared" ca="1" si="974"/>
        <v>0.11262074956379664</v>
      </c>
      <c r="Q7722" s="47">
        <f t="shared" ca="1" si="969"/>
        <v>-0.51036693678541933</v>
      </c>
      <c r="R7722" s="47">
        <f t="shared" ca="1" si="970"/>
        <v>-2.3366327202941156E-2</v>
      </c>
      <c r="S7722" s="97">
        <f t="shared" ca="1" si="975"/>
        <v>-5.920406987777492E-2</v>
      </c>
      <c r="V7722">
        <v>7705</v>
      </c>
      <c r="W7722" s="46">
        <v>0.89181320834292499</v>
      </c>
    </row>
    <row r="7723" spans="10:23">
      <c r="J7723">
        <v>7706</v>
      </c>
      <c r="K7723" s="93">
        <f t="shared" ca="1" si="971"/>
        <v>-0.50297720158882198</v>
      </c>
      <c r="L7723" s="93">
        <f t="shared" ca="1" si="971"/>
        <v>-0.88220077561398069</v>
      </c>
      <c r="M7723" s="93">
        <f t="shared" ca="1" si="972"/>
        <v>-0.50297720158882198</v>
      </c>
      <c r="N7723" s="101">
        <f t="shared" ca="1" si="968"/>
        <v>-0.99635775766596357</v>
      </c>
      <c r="O7723" s="46">
        <f t="shared" ca="1" si="973"/>
        <v>0.13972985110539279</v>
      </c>
      <c r="P7723" s="46">
        <f t="shared" ca="1" si="974"/>
        <v>0.23000658139279739</v>
      </c>
      <c r="Q7723" s="47">
        <f t="shared" ca="1" si="969"/>
        <v>-4.0823609469416378E-2</v>
      </c>
      <c r="R7723" s="47">
        <f t="shared" ca="1" si="970"/>
        <v>-1.1680796411993183E-2</v>
      </c>
      <c r="S7723" s="97">
        <f t="shared" ca="1" si="975"/>
        <v>6.4024527346699805E-2</v>
      </c>
      <c r="V7723">
        <v>7706</v>
      </c>
      <c r="W7723" s="46">
        <v>1.3026622542803299</v>
      </c>
    </row>
    <row r="7724" spans="10:23">
      <c r="J7724">
        <v>7707</v>
      </c>
      <c r="K7724" s="93">
        <f t="shared" ca="1" si="971"/>
        <v>-0.72799359543280562</v>
      </c>
      <c r="L7724" s="93">
        <f t="shared" ca="1" si="971"/>
        <v>-1.2931688525042457</v>
      </c>
      <c r="M7724" s="93">
        <f t="shared" ca="1" si="972"/>
        <v>-0.72799359543280562</v>
      </c>
      <c r="N7724" s="101">
        <f t="shared" ca="1" si="968"/>
        <v>-1.4575499434200352</v>
      </c>
      <c r="O7724" s="46">
        <f t="shared" ca="1" si="973"/>
        <v>5.895583497452267E-2</v>
      </c>
      <c r="P7724" s="46">
        <f t="shared" ca="1" si="974"/>
        <v>0.18961957332736232</v>
      </c>
      <c r="Q7724" s="47">
        <f t="shared" ca="1" si="969"/>
        <v>-0.20237164173115663</v>
      </c>
      <c r="R7724" s="47">
        <f t="shared" ca="1" si="970"/>
        <v>-8.625210915277981E-2</v>
      </c>
      <c r="S7724" s="97">
        <f t="shared" ca="1" si="975"/>
        <v>-1.364813708912857E-2</v>
      </c>
      <c r="V7724">
        <v>7707</v>
      </c>
      <c r="W7724" s="46">
        <v>-0.20729370841109099</v>
      </c>
    </row>
    <row r="7725" spans="10:23">
      <c r="J7725">
        <v>7708</v>
      </c>
      <c r="K7725" s="93">
        <f t="shared" ca="1" si="971"/>
        <v>-1.1133517487939979</v>
      </c>
      <c r="L7725" s="93">
        <f t="shared" ca="1" si="971"/>
        <v>1.3221269947377325</v>
      </c>
      <c r="M7725" s="93">
        <f t="shared" ca="1" si="972"/>
        <v>-1.1133517487939979</v>
      </c>
      <c r="N7725" s="101">
        <f t="shared" ca="1" si="968"/>
        <v>0.89941554372605315</v>
      </c>
      <c r="O7725" s="46">
        <f t="shared" ca="1" si="973"/>
        <v>-7.9375977939256881E-2</v>
      </c>
      <c r="P7725" s="46">
        <f t="shared" ca="1" si="974"/>
        <v>0.12045366687047254</v>
      </c>
      <c r="Q7725" s="47">
        <f t="shared" ca="1" si="969"/>
        <v>-0.47903526755871573</v>
      </c>
      <c r="R7725" s="47">
        <f t="shared" ca="1" si="970"/>
        <v>0.29485150858053466</v>
      </c>
      <c r="S7725" s="97">
        <f t="shared" ca="1" si="975"/>
        <v>0.10773776532063889</v>
      </c>
      <c r="V7725">
        <v>7708</v>
      </c>
      <c r="W7725" s="46">
        <v>0.88929339011476904</v>
      </c>
    </row>
    <row r="7726" spans="10:23">
      <c r="J7726">
        <v>7709</v>
      </c>
      <c r="K7726" s="93">
        <f t="shared" ca="1" si="971"/>
        <v>0.20677897653042374</v>
      </c>
      <c r="L7726" s="93">
        <f t="shared" ca="1" si="971"/>
        <v>-0.79863358423391195</v>
      </c>
      <c r="M7726" s="93">
        <f t="shared" ca="1" si="972"/>
        <v>0.20677897653042374</v>
      </c>
      <c r="N7726" s="101">
        <f t="shared" ca="1" si="968"/>
        <v>-0.69141072139232052</v>
      </c>
      <c r="O7726" s="46">
        <f t="shared" ca="1" si="973"/>
        <v>0.39451065174402833</v>
      </c>
      <c r="P7726" s="46">
        <f t="shared" ca="1" si="974"/>
        <v>0.35739698171211515</v>
      </c>
      <c r="Q7726" s="47">
        <f t="shared" ca="1" si="969"/>
        <v>0.46873799180785475</v>
      </c>
      <c r="R7726" s="47">
        <f t="shared" ca="1" si="970"/>
        <v>3.7626849107100666E-2</v>
      </c>
      <c r="S7726" s="97">
        <f t="shared" ca="1" si="975"/>
        <v>0.2160687504255645</v>
      </c>
      <c r="V7726">
        <v>7709</v>
      </c>
      <c r="W7726" s="46">
        <v>-0.20505150648216799</v>
      </c>
    </row>
    <row r="7727" spans="10:23">
      <c r="J7727">
        <v>7710</v>
      </c>
      <c r="K7727" s="93">
        <f t="shared" ca="1" si="971"/>
        <v>0.28773305062470816</v>
      </c>
      <c r="L7727" s="93">
        <f t="shared" ca="1" si="971"/>
        <v>0.12292220289257567</v>
      </c>
      <c r="M7727" s="93">
        <f t="shared" ca="1" si="972"/>
        <v>0.28773305062470816</v>
      </c>
      <c r="N7727" s="101">
        <f t="shared" ca="1" si="968"/>
        <v>0.2080460390094846</v>
      </c>
      <c r="O7727" s="46">
        <f t="shared" ca="1" si="973"/>
        <v>0.4235706929927795</v>
      </c>
      <c r="P7727" s="46">
        <f t="shared" ca="1" si="974"/>
        <v>0.37192700233649073</v>
      </c>
      <c r="Q7727" s="47">
        <f t="shared" ca="1" si="969"/>
        <v>0.52685807430535703</v>
      </c>
      <c r="R7727" s="47">
        <f t="shared" ca="1" si="970"/>
        <v>0.18306225206621429</v>
      </c>
      <c r="S7727" s="97">
        <f t="shared" ca="1" si="975"/>
        <v>0.30331647252949689</v>
      </c>
      <c r="V7727">
        <v>7710</v>
      </c>
      <c r="W7727" s="46">
        <v>0.25672754843532197</v>
      </c>
    </row>
    <row r="7728" spans="10:23">
      <c r="J7728">
        <v>7711</v>
      </c>
      <c r="K7728" s="93">
        <f t="shared" ca="1" si="971"/>
        <v>0.69364421086089234</v>
      </c>
      <c r="L7728" s="93">
        <f t="shared" ca="1" si="971"/>
        <v>-2.2878193523055073</v>
      </c>
      <c r="M7728" s="93">
        <f t="shared" ca="1" si="972"/>
        <v>0.69364421086089234</v>
      </c>
      <c r="N7728" s="101">
        <f t="shared" ca="1" si="968"/>
        <v>-1.9484486455146244</v>
      </c>
      <c r="O7728" s="46">
        <f t="shared" ca="1" si="973"/>
        <v>0.56928040793626422</v>
      </c>
      <c r="P7728" s="46">
        <f t="shared" ca="1" si="974"/>
        <v>0.44478185980823309</v>
      </c>
      <c r="Q7728" s="47">
        <f t="shared" ca="1" si="969"/>
        <v>0.81827750419232648</v>
      </c>
      <c r="R7728" s="47">
        <f t="shared" ca="1" si="970"/>
        <v>-0.16562674248072246</v>
      </c>
      <c r="S7728" s="97">
        <f t="shared" ca="1" si="975"/>
        <v>0.20182683272777088</v>
      </c>
      <c r="V7728">
        <v>7711</v>
      </c>
      <c r="W7728" s="46">
        <v>0.94960262804651996</v>
      </c>
    </row>
    <row r="7729" spans="10:23">
      <c r="J7729">
        <v>7712</v>
      </c>
      <c r="K7729" s="93">
        <f t="shared" ca="1" si="971"/>
        <v>-0.35302239049787754</v>
      </c>
      <c r="L7729" s="93">
        <f t="shared" ca="1" si="971"/>
        <v>1.1192795197028118</v>
      </c>
      <c r="M7729" s="93">
        <f t="shared" ca="1" si="972"/>
        <v>-0.35302239049787754</v>
      </c>
      <c r="N7729" s="101">
        <f t="shared" ca="1" si="968"/>
        <v>0.94890105575853467</v>
      </c>
      <c r="O7729" s="46">
        <f t="shared" ca="1" si="973"/>
        <v>0.19355905049412608</v>
      </c>
      <c r="P7729" s="46">
        <f t="shared" ca="1" si="974"/>
        <v>0.256921181087164</v>
      </c>
      <c r="Q7729" s="47">
        <f t="shared" ca="1" si="969"/>
        <v>6.6834789308050202E-2</v>
      </c>
      <c r="R7729" s="47">
        <f t="shared" ca="1" si="970"/>
        <v>0.30285294422471948</v>
      </c>
      <c r="S7729" s="97">
        <f t="shared" ca="1" si="975"/>
        <v>0.24820599735942278</v>
      </c>
      <c r="V7729">
        <v>7712</v>
      </c>
      <c r="W7729" s="46">
        <v>-0.101910700341764</v>
      </c>
    </row>
    <row r="7730" spans="10:23">
      <c r="J7730">
        <v>7713</v>
      </c>
      <c r="K7730" s="93">
        <f t="shared" ca="1" si="971"/>
        <v>1.0674810105000889</v>
      </c>
      <c r="L7730" s="93">
        <f t="shared" ca="1" si="971"/>
        <v>-1.6067964875433327</v>
      </c>
      <c r="M7730" s="93">
        <f t="shared" ca="1" si="972"/>
        <v>1.0674810105000889</v>
      </c>
      <c r="N7730" s="101">
        <f t="shared" ca="1" si="968"/>
        <v>-1.1838938278676565</v>
      </c>
      <c r="O7730" s="46">
        <f t="shared" ca="1" si="973"/>
        <v>0.7034764065856165</v>
      </c>
      <c r="P7730" s="46">
        <f t="shared" ca="1" si="974"/>
        <v>0.51187985913290923</v>
      </c>
      <c r="Q7730" s="47">
        <f t="shared" ca="1" si="969"/>
        <v>1.086669501491031</v>
      </c>
      <c r="R7730" s="47">
        <f t="shared" ca="1" si="970"/>
        <v>-4.2003970509842892E-2</v>
      </c>
      <c r="S7730" s="97">
        <f t="shared" ca="1" si="975"/>
        <v>0.33073621803788678</v>
      </c>
      <c r="V7730">
        <v>7713</v>
      </c>
      <c r="W7730" s="46">
        <v>0.37092329374822802</v>
      </c>
    </row>
    <row r="7731" spans="10:23">
      <c r="J7731">
        <v>7714</v>
      </c>
      <c r="K7731" s="93">
        <f t="shared" ca="1" si="971"/>
        <v>0.75606538335381335</v>
      </c>
      <c r="L7731" s="93">
        <f t="shared" ca="1" si="971"/>
        <v>-0.59220592094561042</v>
      </c>
      <c r="M7731" s="93">
        <f t="shared" ca="1" si="972"/>
        <v>0.75606538335381335</v>
      </c>
      <c r="N7731" s="101">
        <f t="shared" ca="1" si="968"/>
        <v>-0.32101472440033352</v>
      </c>
      <c r="O7731" s="46">
        <f t="shared" ca="1" si="973"/>
        <v>0.59168770327914011</v>
      </c>
      <c r="P7731" s="46">
        <f t="shared" ca="1" si="974"/>
        <v>0.45598550747967104</v>
      </c>
      <c r="Q7731" s="47">
        <f t="shared" ca="1" si="969"/>
        <v>0.86309209487807836</v>
      </c>
      <c r="R7731" s="47">
        <f t="shared" ca="1" si="970"/>
        <v>9.751710003245706E-2</v>
      </c>
      <c r="S7731" s="97">
        <f t="shared" ca="1" si="975"/>
        <v>0.34460240165579858</v>
      </c>
      <c r="V7731">
        <v>7714</v>
      </c>
      <c r="W7731" s="46">
        <v>0.19860520500104001</v>
      </c>
    </row>
    <row r="7732" spans="10:23">
      <c r="J7732">
        <v>7715</v>
      </c>
      <c r="K7732" s="93">
        <f t="shared" ca="1" si="971"/>
        <v>1.4763403559331147</v>
      </c>
      <c r="L7732" s="93">
        <f t="shared" ca="1" si="971"/>
        <v>-0.25960173877115272</v>
      </c>
      <c r="M7732" s="93">
        <f t="shared" ca="1" si="972"/>
        <v>1.4763403559331147</v>
      </c>
      <c r="N7732" s="101">
        <f t="shared" ca="1" si="968"/>
        <v>0.2233853086939537</v>
      </c>
      <c r="O7732" s="46">
        <f t="shared" ca="1" si="973"/>
        <v>0.85024443001311145</v>
      </c>
      <c r="P7732" s="46">
        <f t="shared" ca="1" si="974"/>
        <v>0.58526387084665665</v>
      </c>
      <c r="Q7732" s="47">
        <f t="shared" ca="1" si="969"/>
        <v>1.3802055483460209</v>
      </c>
      <c r="R7732" s="47">
        <f t="shared" ca="1" si="970"/>
        <v>0.18554249677154366</v>
      </c>
      <c r="S7732" s="97">
        <f t="shared" ca="1" si="975"/>
        <v>0.51789346339232756</v>
      </c>
      <c r="V7732">
        <v>7715</v>
      </c>
      <c r="W7732" s="46">
        <v>3.0846378651955001E-2</v>
      </c>
    </row>
    <row r="7733" spans="10:23">
      <c r="J7733">
        <v>7716</v>
      </c>
      <c r="K7733" s="93">
        <f t="shared" ca="1" si="971"/>
        <v>1.0026594456347513</v>
      </c>
      <c r="L7733" s="93">
        <f t="shared" ca="1" si="971"/>
        <v>-0.27335699183351908</v>
      </c>
      <c r="M7733" s="93">
        <f t="shared" ca="1" si="972"/>
        <v>1.0026594456347513</v>
      </c>
      <c r="N7733" s="101">
        <f t="shared" ca="1" si="968"/>
        <v>5.9703028663731339E-2</v>
      </c>
      <c r="O7733" s="46">
        <f t="shared" ca="1" si="973"/>
        <v>0.68020744365978025</v>
      </c>
      <c r="P7733" s="46">
        <f t="shared" ca="1" si="974"/>
        <v>0.50024537766999111</v>
      </c>
      <c r="Q7733" s="47">
        <f t="shared" ca="1" si="969"/>
        <v>1.0401315756393585</v>
      </c>
      <c r="R7733" s="47">
        <f t="shared" ca="1" si="970"/>
        <v>0.15907630139509488</v>
      </c>
      <c r="S7733" s="97">
        <f t="shared" ca="1" si="975"/>
        <v>0.41964187252743756</v>
      </c>
      <c r="V7733">
        <v>7716</v>
      </c>
      <c r="W7733" s="46">
        <v>-7.2245024891540704E-3</v>
      </c>
    </row>
    <row r="7734" spans="10:23">
      <c r="J7734">
        <v>7717</v>
      </c>
      <c r="K7734" s="93">
        <f t="shared" ca="1" si="971"/>
        <v>0.45317896399584773</v>
      </c>
      <c r="L7734" s="93">
        <f t="shared" ca="1" si="971"/>
        <v>0.26286804131825853</v>
      </c>
      <c r="M7734" s="93">
        <f t="shared" ca="1" si="972"/>
        <v>0.45317896399584773</v>
      </c>
      <c r="N7734" s="101">
        <f t="shared" ca="1" si="968"/>
        <v>0.39334184767980518</v>
      </c>
      <c r="O7734" s="46">
        <f t="shared" ca="1" si="973"/>
        <v>0.4829607251905792</v>
      </c>
      <c r="P7734" s="46">
        <f t="shared" ca="1" si="974"/>
        <v>0.40162201843539058</v>
      </c>
      <c r="Q7734" s="47">
        <f t="shared" ca="1" si="969"/>
        <v>0.64563813870095643</v>
      </c>
      <c r="R7734" s="47">
        <f t="shared" ca="1" si="970"/>
        <v>0.2130231926994966</v>
      </c>
      <c r="S7734" s="97">
        <f t="shared" ca="1" si="975"/>
        <v>0.34799195894503787</v>
      </c>
      <c r="V7734">
        <v>7717</v>
      </c>
      <c r="W7734" s="46">
        <v>1.09947933810091</v>
      </c>
    </row>
    <row r="7735" spans="10:23">
      <c r="J7735">
        <v>7718</v>
      </c>
      <c r="K7735" s="93">
        <f t="shared" ca="1" si="971"/>
        <v>-1.6205241075706877E-2</v>
      </c>
      <c r="L7735" s="93">
        <f t="shared" ca="1" si="971"/>
        <v>-0.76146804756053399</v>
      </c>
      <c r="M7735" s="93">
        <f t="shared" ca="1" si="972"/>
        <v>-1.6205241075706877E-2</v>
      </c>
      <c r="N7735" s="101">
        <f t="shared" ca="1" si="968"/>
        <v>-0.72708868443454888</v>
      </c>
      <c r="O7735" s="46">
        <f t="shared" ca="1" si="973"/>
        <v>0.3144661248446447</v>
      </c>
      <c r="P7735" s="46">
        <f t="shared" ca="1" si="974"/>
        <v>0.31737471826242336</v>
      </c>
      <c r="Q7735" s="47">
        <f t="shared" ca="1" si="969"/>
        <v>0.30864893800908749</v>
      </c>
      <c r="R7735" s="47">
        <f t="shared" ca="1" si="970"/>
        <v>3.1857990435685601E-2</v>
      </c>
      <c r="S7735" s="97">
        <f t="shared" ca="1" si="975"/>
        <v>0.17316205764016515</v>
      </c>
      <c r="V7735">
        <v>7718</v>
      </c>
      <c r="W7735" s="46">
        <v>1.47806931770071</v>
      </c>
    </row>
    <row r="7736" spans="10:23">
      <c r="J7736">
        <v>7719</v>
      </c>
      <c r="K7736" s="93">
        <f t="shared" ca="1" si="971"/>
        <v>1.0075655658084621</v>
      </c>
      <c r="L7736" s="93">
        <f t="shared" ca="1" si="971"/>
        <v>-1.0534422210191072</v>
      </c>
      <c r="M7736" s="93">
        <f t="shared" ca="1" si="972"/>
        <v>1.0075655658084621</v>
      </c>
      <c r="N7736" s="101">
        <f t="shared" ca="1" si="968"/>
        <v>-0.67832240619929185</v>
      </c>
      <c r="O7736" s="46">
        <f t="shared" ca="1" si="973"/>
        <v>0.68196859102900731</v>
      </c>
      <c r="P7736" s="46">
        <f t="shared" ca="1" si="974"/>
        <v>0.50112595135460469</v>
      </c>
      <c r="Q7736" s="47">
        <f t="shared" ca="1" si="969"/>
        <v>1.0436538703778127</v>
      </c>
      <c r="R7736" s="47">
        <f t="shared" ca="1" si="970"/>
        <v>3.9743131376527019E-2</v>
      </c>
      <c r="S7736" s="97">
        <f t="shared" ca="1" si="975"/>
        <v>0.36085586120276714</v>
      </c>
      <c r="V7736">
        <v>7719</v>
      </c>
      <c r="W7736" s="46">
        <v>1.30980734959034</v>
      </c>
    </row>
    <row r="7737" spans="10:23">
      <c r="J7737">
        <v>7720</v>
      </c>
      <c r="K7737" s="93">
        <f t="shared" ca="1" si="971"/>
        <v>-0.91466087093943782</v>
      </c>
      <c r="L7737" s="93">
        <f t="shared" ca="1" si="971"/>
        <v>-0.36145126165347213</v>
      </c>
      <c r="M7737" s="93">
        <f t="shared" ca="1" si="972"/>
        <v>-0.91466087093943782</v>
      </c>
      <c r="N7737" s="101">
        <f t="shared" ca="1" si="968"/>
        <v>-0.63356854063447599</v>
      </c>
      <c r="O7737" s="46">
        <f t="shared" ca="1" si="973"/>
        <v>-8.0520183880755103E-3</v>
      </c>
      <c r="P7737" s="46">
        <f t="shared" ca="1" si="974"/>
        <v>0.15611564664606323</v>
      </c>
      <c r="Q7737" s="47">
        <f t="shared" ca="1" si="969"/>
        <v>-0.33638734845635299</v>
      </c>
      <c r="R7737" s="47">
        <f t="shared" ca="1" si="970"/>
        <v>4.6979495323015555E-2</v>
      </c>
      <c r="S7737" s="97">
        <f t="shared" ca="1" si="975"/>
        <v>1.9463738467470022E-2</v>
      </c>
      <c r="V7737">
        <v>7720</v>
      </c>
      <c r="W7737" s="46">
        <v>1.35334073236853</v>
      </c>
    </row>
    <row r="7738" spans="10:23">
      <c r="J7738">
        <v>7721</v>
      </c>
      <c r="K7738" s="93">
        <f t="shared" ca="1" si="971"/>
        <v>-0.50530669927003746</v>
      </c>
      <c r="L7738" s="93">
        <f t="shared" ca="1" si="971"/>
        <v>-1.7001269000112442</v>
      </c>
      <c r="M7738" s="93">
        <f t="shared" ca="1" si="972"/>
        <v>-0.50530669927003746</v>
      </c>
      <c r="N7738" s="101">
        <f t="shared" ca="1" si="968"/>
        <v>-1.7725605979039201</v>
      </c>
      <c r="O7738" s="46">
        <f t="shared" ca="1" si="973"/>
        <v>0.13889363255231355</v>
      </c>
      <c r="P7738" s="46">
        <f t="shared" ca="1" si="974"/>
        <v>0.22958847211625777</v>
      </c>
      <c r="Q7738" s="47">
        <f t="shared" ca="1" si="969"/>
        <v>-4.2496046575574875E-2</v>
      </c>
      <c r="R7738" s="47">
        <f t="shared" ca="1" si="970"/>
        <v>-0.13718696615559117</v>
      </c>
      <c r="S7738" s="97">
        <f t="shared" ca="1" si="975"/>
        <v>8.5333319836118637E-4</v>
      </c>
      <c r="V7738">
        <v>7721</v>
      </c>
      <c r="W7738" s="46">
        <v>0.25320160047497198</v>
      </c>
    </row>
    <row r="7739" spans="10:23">
      <c r="J7739">
        <v>7722</v>
      </c>
      <c r="K7739" s="93">
        <f t="shared" ca="1" si="971"/>
        <v>-0.14532224412245037</v>
      </c>
      <c r="L7739" s="93">
        <f t="shared" ca="1" si="971"/>
        <v>-1.8943432612022781</v>
      </c>
      <c r="M7739" s="93">
        <f t="shared" ca="1" si="972"/>
        <v>-0.14532224412245037</v>
      </c>
      <c r="N7739" s="101">
        <f t="shared" ca="1" si="968"/>
        <v>-1.8422107323275689</v>
      </c>
      <c r="O7739" s="46">
        <f t="shared" ca="1" si="973"/>
        <v>0.26811706241100497</v>
      </c>
      <c r="P7739" s="46">
        <f t="shared" ca="1" si="974"/>
        <v>0.29420018704560347</v>
      </c>
      <c r="Q7739" s="47">
        <f t="shared" ca="1" si="969"/>
        <v>0.21595081314180797</v>
      </c>
      <c r="R7739" s="47">
        <f t="shared" ca="1" si="970"/>
        <v>-0.14844886979789046</v>
      </c>
      <c r="S7739" s="97">
        <f t="shared" ca="1" si="975"/>
        <v>5.9834096306557255E-2</v>
      </c>
      <c r="V7739">
        <v>7722</v>
      </c>
      <c r="W7739" s="46">
        <v>-0.109846624874717</v>
      </c>
    </row>
    <row r="7740" spans="10:23">
      <c r="J7740">
        <v>7723</v>
      </c>
      <c r="K7740" s="93">
        <f t="shared" ca="1" si="971"/>
        <v>1.0581312281428559</v>
      </c>
      <c r="L7740" s="93">
        <f t="shared" ca="1" si="971"/>
        <v>0.20119065248493928</v>
      </c>
      <c r="M7740" s="93">
        <f t="shared" ca="1" si="972"/>
        <v>1.0581312281428559</v>
      </c>
      <c r="N7740" s="101">
        <f t="shared" ca="1" si="968"/>
        <v>0.52725494350412849</v>
      </c>
      <c r="O7740" s="46">
        <f t="shared" ca="1" si="973"/>
        <v>0.70012012014780733</v>
      </c>
      <c r="P7740" s="46">
        <f t="shared" ca="1" si="974"/>
        <v>0.51020171591400465</v>
      </c>
      <c r="Q7740" s="47">
        <f t="shared" ca="1" si="969"/>
        <v>1.0799569286154127</v>
      </c>
      <c r="R7740" s="47">
        <f t="shared" ca="1" si="970"/>
        <v>0.2346759345656122</v>
      </c>
      <c r="S7740" s="97">
        <f t="shared" ca="1" si="975"/>
        <v>0.46739802735670977</v>
      </c>
      <c r="V7740">
        <v>7723</v>
      </c>
      <c r="W7740" s="46">
        <v>0.62227844064617999</v>
      </c>
    </row>
    <row r="7741" spans="10:23">
      <c r="J7741">
        <v>7724</v>
      </c>
      <c r="K7741" s="93">
        <f t="shared" ca="1" si="971"/>
        <v>-1.0988740185434636</v>
      </c>
      <c r="L7741" s="93">
        <f t="shared" ca="1" si="971"/>
        <v>0.46150961082714398</v>
      </c>
      <c r="M7741" s="93">
        <f t="shared" ca="1" si="972"/>
        <v>-1.0988740185434636</v>
      </c>
      <c r="N7741" s="101">
        <f t="shared" ca="1" si="968"/>
        <v>8.8082913590446954E-2</v>
      </c>
      <c r="O7741" s="46">
        <f t="shared" ca="1" si="973"/>
        <v>-7.4178914752803582E-2</v>
      </c>
      <c r="P7741" s="46">
        <f t="shared" ca="1" si="974"/>
        <v>0.12305219846369919</v>
      </c>
      <c r="Q7741" s="47">
        <f t="shared" ca="1" si="969"/>
        <v>-0.46864114118580913</v>
      </c>
      <c r="R7741" s="47">
        <f t="shared" ca="1" si="970"/>
        <v>0.16366511564605046</v>
      </c>
      <c r="S7741" s="97">
        <f t="shared" ca="1" si="975"/>
        <v>4.4743100446623441E-2</v>
      </c>
      <c r="V7741">
        <v>7724</v>
      </c>
      <c r="W7741" s="46">
        <v>0.35526822910008699</v>
      </c>
    </row>
    <row r="7742" spans="10:23">
      <c r="J7742">
        <v>7725</v>
      </c>
      <c r="K7742" s="93">
        <f t="shared" ca="1" si="971"/>
        <v>-0.88947146265840094</v>
      </c>
      <c r="L7742" s="93">
        <f t="shared" ca="1" si="971"/>
        <v>-0.85079662301836745</v>
      </c>
      <c r="M7742" s="93">
        <f t="shared" ca="1" si="972"/>
        <v>-0.88947146265840094</v>
      </c>
      <c r="N7742" s="101">
        <f t="shared" ca="1" si="968"/>
        <v>-1.0894978540366012</v>
      </c>
      <c r="O7742" s="46">
        <f t="shared" ca="1" si="973"/>
        <v>9.9021020718981223E-4</v>
      </c>
      <c r="P7742" s="46">
        <f t="shared" ca="1" si="974"/>
        <v>0.16063676094369589</v>
      </c>
      <c r="Q7742" s="47">
        <f t="shared" ca="1" si="969"/>
        <v>-0.31830289126582234</v>
      </c>
      <c r="R7742" s="47">
        <f t="shared" ca="1" si="970"/>
        <v>-2.6740850484256923E-2</v>
      </c>
      <c r="S7742" s="97">
        <f t="shared" ca="1" si="975"/>
        <v>-1.2875320138533555E-2</v>
      </c>
      <c r="V7742">
        <v>7725</v>
      </c>
      <c r="W7742" s="46">
        <v>4.7556418080119303E-2</v>
      </c>
    </row>
    <row r="7743" spans="10:23">
      <c r="J7743">
        <v>7726</v>
      </c>
      <c r="K7743" s="93">
        <f t="shared" ca="1" si="971"/>
        <v>-0.39925264217100648</v>
      </c>
      <c r="L7743" s="93">
        <f t="shared" ca="1" si="971"/>
        <v>-0.15869293493077882</v>
      </c>
      <c r="M7743" s="93">
        <f t="shared" ca="1" si="972"/>
        <v>-0.39925264217100648</v>
      </c>
      <c r="N7743" s="101">
        <f t="shared" ca="1" si="968"/>
        <v>-0.2774254005837874</v>
      </c>
      <c r="O7743" s="46">
        <f t="shared" ca="1" si="973"/>
        <v>0.17696380145210014</v>
      </c>
      <c r="P7743" s="46">
        <f t="shared" ca="1" si="974"/>
        <v>0.24862355656615104</v>
      </c>
      <c r="Q7743" s="47">
        <f t="shared" ca="1" si="969"/>
        <v>3.3644291223998313E-2</v>
      </c>
      <c r="R7743" s="47">
        <f t="shared" ca="1" si="970"/>
        <v>0.1045651663243183</v>
      </c>
      <c r="S7743" s="97">
        <f t="shared" ca="1" si="975"/>
        <v>0.14076448388820922</v>
      </c>
      <c r="V7743">
        <v>7726</v>
      </c>
      <c r="W7743" s="46">
        <v>-4.7282236920549697E-2</v>
      </c>
    </row>
    <row r="7744" spans="10:23">
      <c r="J7744">
        <v>7727</v>
      </c>
      <c r="K7744" s="93">
        <f t="shared" ca="1" si="971"/>
        <v>0.88915026476443437</v>
      </c>
      <c r="L7744" s="93">
        <f t="shared" ca="1" si="971"/>
        <v>0.18901113142591841</v>
      </c>
      <c r="M7744" s="93">
        <f t="shared" ca="1" si="972"/>
        <v>0.88915026476443437</v>
      </c>
      <c r="N7744" s="101">
        <f t="shared" ca="1" si="968"/>
        <v>0.46196800713883657</v>
      </c>
      <c r="O7744" s="46">
        <f t="shared" ca="1" si="973"/>
        <v>0.6394611129147505</v>
      </c>
      <c r="P7744" s="46">
        <f t="shared" ca="1" si="974"/>
        <v>0.47987221229747623</v>
      </c>
      <c r="Q7744" s="47">
        <f t="shared" ca="1" si="969"/>
        <v>0.95863891414929892</v>
      </c>
      <c r="R7744" s="47">
        <f t="shared" ca="1" si="970"/>
        <v>0.22411952728038526</v>
      </c>
      <c r="S7744" s="97">
        <f t="shared" ca="1" si="975"/>
        <v>0.4317903200975679</v>
      </c>
      <c r="V7744">
        <v>7727</v>
      </c>
      <c r="W7744" s="46">
        <v>0.64964025419238103</v>
      </c>
    </row>
    <row r="7745" spans="10:23">
      <c r="J7745">
        <v>7728</v>
      </c>
      <c r="K7745" s="93">
        <f t="shared" ca="1" si="971"/>
        <v>-0.81775330147600334</v>
      </c>
      <c r="L7745" s="93">
        <f t="shared" ca="1" si="971"/>
        <v>-2.3596587677377849</v>
      </c>
      <c r="M7745" s="93">
        <f t="shared" ca="1" si="972"/>
        <v>-0.81775330147600334</v>
      </c>
      <c r="N7745" s="101">
        <f t="shared" ca="1" si="968"/>
        <v>-2.4972167025759742</v>
      </c>
      <c r="O7745" s="46">
        <f t="shared" ca="1" si="973"/>
        <v>2.673484067282561E-2</v>
      </c>
      <c r="P7745" s="46">
        <f t="shared" ca="1" si="974"/>
        <v>0.17350907617651379</v>
      </c>
      <c r="Q7745" s="47">
        <f t="shared" ca="1" si="969"/>
        <v>-0.26681363033455074</v>
      </c>
      <c r="R7745" s="47">
        <f t="shared" ca="1" si="970"/>
        <v>-0.25435841589007507</v>
      </c>
      <c r="S7745" s="97">
        <f t="shared" ca="1" si="975"/>
        <v>-0.11381178760862473</v>
      </c>
      <c r="V7745">
        <v>7728</v>
      </c>
      <c r="W7745" s="46">
        <v>0.571686398132631</v>
      </c>
    </row>
    <row r="7746" spans="10:23">
      <c r="J7746">
        <v>7729</v>
      </c>
      <c r="K7746" s="93">
        <f t="shared" ca="1" si="971"/>
        <v>0.71356008551247019</v>
      </c>
      <c r="L7746" s="93">
        <f t="shared" ca="1" si="971"/>
        <v>1.0830043930815936</v>
      </c>
      <c r="M7746" s="93">
        <f t="shared" ca="1" si="972"/>
        <v>0.71356008551247019</v>
      </c>
      <c r="N7746" s="101">
        <f t="shared" ca="1" si="968"/>
        <v>1.2537063727374194</v>
      </c>
      <c r="O7746" s="46">
        <f t="shared" ca="1" si="973"/>
        <v>0.57642959894801926</v>
      </c>
      <c r="P7746" s="46">
        <f t="shared" ca="1" si="974"/>
        <v>0.44835645531411061</v>
      </c>
      <c r="Q7746" s="47">
        <f t="shared" ca="1" si="969"/>
        <v>0.83257588621583656</v>
      </c>
      <c r="R7746" s="47">
        <f t="shared" ca="1" si="970"/>
        <v>0.35213767479820657</v>
      </c>
      <c r="S7746" s="97">
        <f t="shared" ca="1" si="975"/>
        <v>0.46428363687311291</v>
      </c>
      <c r="V7746">
        <v>7729</v>
      </c>
      <c r="W7746" s="46">
        <v>2.0888350256940101E-2</v>
      </c>
    </row>
    <row r="7747" spans="10:23">
      <c r="J7747">
        <v>7730</v>
      </c>
      <c r="K7747" s="93">
        <f t="shared" ca="1" si="971"/>
        <v>1.1413284458190966</v>
      </c>
      <c r="L7747" s="93">
        <f t="shared" ca="1" si="971"/>
        <v>-0.58737461950176095</v>
      </c>
      <c r="M7747" s="93">
        <f t="shared" ca="1" si="972"/>
        <v>1.1413284458190966</v>
      </c>
      <c r="N7747" s="101">
        <f t="shared" ca="1" si="968"/>
        <v>-0.19391195201513223</v>
      </c>
      <c r="O7747" s="46">
        <f t="shared" ca="1" si="973"/>
        <v>0.72998538146420577</v>
      </c>
      <c r="P7747" s="46">
        <f t="shared" ca="1" si="974"/>
        <v>0.52513434657220381</v>
      </c>
      <c r="Q7747" s="47">
        <f t="shared" ca="1" si="969"/>
        <v>1.1396874512482096</v>
      </c>
      <c r="R7747" s="47">
        <f t="shared" ca="1" si="970"/>
        <v>0.11806866374609742</v>
      </c>
      <c r="S7747" s="97">
        <f t="shared" ca="1" si="975"/>
        <v>0.42402702260515157</v>
      </c>
      <c r="V7747">
        <v>7730</v>
      </c>
      <c r="W7747" s="46">
        <v>0.64479778274924004</v>
      </c>
    </row>
    <row r="7748" spans="10:23">
      <c r="J7748">
        <v>7731</v>
      </c>
      <c r="K7748" s="93">
        <f t="shared" ca="1" si="971"/>
        <v>-0.57819830436242836</v>
      </c>
      <c r="L7748" s="93">
        <f t="shared" ca="1" si="971"/>
        <v>0.24841997214791675</v>
      </c>
      <c r="M7748" s="93">
        <f t="shared" ca="1" si="972"/>
        <v>-0.57819830436242836</v>
      </c>
      <c r="N7748" s="101">
        <f t="shared" ca="1" si="968"/>
        <v>5.164276733367848E-2</v>
      </c>
      <c r="O7748" s="46">
        <f t="shared" ca="1" si="973"/>
        <v>0.11272777154567018</v>
      </c>
      <c r="P7748" s="46">
        <f t="shared" ca="1" si="974"/>
        <v>0.21650554161293606</v>
      </c>
      <c r="Q7748" s="47">
        <f t="shared" ca="1" si="969"/>
        <v>-9.4827768588861605E-2</v>
      </c>
      <c r="R7748" s="47">
        <f t="shared" ca="1" si="970"/>
        <v>0.15777301767307544</v>
      </c>
      <c r="S7748" s="97">
        <f t="shared" ca="1" si="975"/>
        <v>0.13525039460937283</v>
      </c>
      <c r="V7748">
        <v>7731</v>
      </c>
      <c r="W7748" s="46">
        <v>1.04625014261682</v>
      </c>
    </row>
    <row r="7749" spans="10:23">
      <c r="J7749">
        <v>7732</v>
      </c>
      <c r="K7749" s="93">
        <f t="shared" ca="1" si="971"/>
        <v>-1.5435441787034521</v>
      </c>
      <c r="L7749" s="93">
        <f t="shared" ca="1" si="971"/>
        <v>-1.0230339016465149</v>
      </c>
      <c r="M7749" s="93">
        <f t="shared" ca="1" si="972"/>
        <v>-1.5435441787034521</v>
      </c>
      <c r="N7749" s="101">
        <f t="shared" ca="1" si="968"/>
        <v>-1.4608029192035745</v>
      </c>
      <c r="O7749" s="46">
        <f t="shared" ca="1" si="973"/>
        <v>-0.23380192744130712</v>
      </c>
      <c r="P7749" s="46">
        <f t="shared" ca="1" si="974"/>
        <v>4.3240692119447421E-2</v>
      </c>
      <c r="Q7749" s="47">
        <f t="shared" ca="1" si="969"/>
        <v>-0.78788716656281621</v>
      </c>
      <c r="R7749" s="47">
        <f t="shared" ca="1" si="970"/>
        <v>-8.6778090906126065E-2</v>
      </c>
      <c r="S7749" s="97">
        <f t="shared" ca="1" si="975"/>
        <v>-0.16029000917371661</v>
      </c>
      <c r="V7749">
        <v>7732</v>
      </c>
      <c r="W7749" s="46">
        <v>0.53630483233979198</v>
      </c>
    </row>
    <row r="7750" spans="10:23">
      <c r="J7750">
        <v>7733</v>
      </c>
      <c r="K7750" s="93">
        <f t="shared" ca="1" si="971"/>
        <v>-5.5102732876011397E-2</v>
      </c>
      <c r="L7750" s="93">
        <f t="shared" ca="1" si="971"/>
        <v>2.1309655389214939</v>
      </c>
      <c r="M7750" s="93">
        <f t="shared" ca="1" si="972"/>
        <v>-5.5102732876011397E-2</v>
      </c>
      <c r="N7750" s="101">
        <f t="shared" ca="1" si="968"/>
        <v>2.002808696839236</v>
      </c>
      <c r="O7750" s="46">
        <f t="shared" ca="1" si="973"/>
        <v>0.30050311274381686</v>
      </c>
      <c r="P7750" s="46">
        <f t="shared" ca="1" si="974"/>
        <v>0.31039321221200944</v>
      </c>
      <c r="Q7750" s="47">
        <f t="shared" ca="1" si="969"/>
        <v>0.28072291380743181</v>
      </c>
      <c r="R7750" s="47">
        <f t="shared" ca="1" si="970"/>
        <v>0.47326189461583057</v>
      </c>
      <c r="S7750" s="97">
        <f t="shared" ca="1" si="975"/>
        <v>0.38688250367982369</v>
      </c>
      <c r="V7750">
        <v>7733</v>
      </c>
      <c r="W7750" s="46">
        <v>0.21533246631351</v>
      </c>
    </row>
    <row r="7751" spans="10:23">
      <c r="J7751">
        <v>7734</v>
      </c>
      <c r="K7751" s="93">
        <f t="shared" ca="1" si="971"/>
        <v>-2.2150950901888282</v>
      </c>
      <c r="L7751" s="93">
        <f t="shared" ca="1" si="971"/>
        <v>1.0464368549628886</v>
      </c>
      <c r="M7751" s="93">
        <f t="shared" ca="1" si="972"/>
        <v>-2.2150950901888282</v>
      </c>
      <c r="N7751" s="101">
        <f t="shared" ca="1" si="968"/>
        <v>0.28765925840243478</v>
      </c>
      <c r="O7751" s="46">
        <f t="shared" ca="1" si="973"/>
        <v>-0.47486820368174243</v>
      </c>
      <c r="P7751" s="46">
        <f t="shared" ca="1" si="974"/>
        <v>-7.7292446000770232E-2</v>
      </c>
      <c r="Q7751" s="47">
        <f t="shared" ca="1" si="969"/>
        <v>-1.2700197190436868</v>
      </c>
      <c r="R7751" s="47">
        <f t="shared" ca="1" si="970"/>
        <v>0.19593511172220673</v>
      </c>
      <c r="S7751" s="97">
        <f t="shared" ca="1" si="975"/>
        <v>-0.13946654597976785</v>
      </c>
      <c r="V7751">
        <v>7734</v>
      </c>
      <c r="W7751" s="46">
        <v>0.207032384387284</v>
      </c>
    </row>
    <row r="7752" spans="10:23">
      <c r="J7752">
        <v>7735</v>
      </c>
      <c r="K7752" s="93">
        <f t="shared" ca="1" si="971"/>
        <v>0.54008166675512181</v>
      </c>
      <c r="L7752" s="93">
        <f t="shared" ca="1" si="971"/>
        <v>-0.55105509586230828</v>
      </c>
      <c r="M7752" s="93">
        <f t="shared" ca="1" si="972"/>
        <v>0.54008166675512181</v>
      </c>
      <c r="N7752" s="101">
        <f t="shared" ca="1" si="968"/>
        <v>-0.35068798613410684</v>
      </c>
      <c r="O7752" s="46">
        <f t="shared" ca="1" si="973"/>
        <v>0.51415614253141884</v>
      </c>
      <c r="P7752" s="46">
        <f t="shared" ca="1" si="974"/>
        <v>0.4172197271058104</v>
      </c>
      <c r="Q7752" s="47">
        <f t="shared" ca="1" si="969"/>
        <v>0.70802897338263571</v>
      </c>
      <c r="R7752" s="47">
        <f t="shared" ca="1" si="970"/>
        <v>9.2719156465459196E-2</v>
      </c>
      <c r="S7752" s="97">
        <f t="shared" ca="1" si="975"/>
        <v>0.30343764949843899</v>
      </c>
      <c r="V7752">
        <v>7735</v>
      </c>
      <c r="W7752" s="46">
        <v>-0.25637682790337901</v>
      </c>
    </row>
    <row r="7753" spans="10:23">
      <c r="J7753">
        <v>7736</v>
      </c>
      <c r="K7753" s="93">
        <f t="shared" ca="1" si="971"/>
        <v>-1.3371599516249169</v>
      </c>
      <c r="L7753" s="93">
        <f t="shared" ca="1" si="971"/>
        <v>-0.31388971057664711</v>
      </c>
      <c r="M7753" s="93">
        <f t="shared" ca="1" si="972"/>
        <v>-1.3371599516249169</v>
      </c>
      <c r="N7753" s="101">
        <f t="shared" ca="1" si="968"/>
        <v>-0.72284041949662314</v>
      </c>
      <c r="O7753" s="46">
        <f t="shared" ca="1" si="973"/>
        <v>-0.15971629037987001</v>
      </c>
      <c r="P7753" s="46">
        <f t="shared" ca="1" si="974"/>
        <v>8.0283510650165979E-2</v>
      </c>
      <c r="Q7753" s="47">
        <f t="shared" ca="1" si="969"/>
        <v>-0.63971589243994198</v>
      </c>
      <c r="R7753" s="47">
        <f t="shared" ca="1" si="970"/>
        <v>3.2544902970367426E-2</v>
      </c>
      <c r="S7753" s="97">
        <f t="shared" ca="1" si="975"/>
        <v>-6.3585693704751284E-2</v>
      </c>
      <c r="V7753">
        <v>7736</v>
      </c>
      <c r="W7753" s="46">
        <v>6.2769652049749297E-2</v>
      </c>
    </row>
    <row r="7754" spans="10:23">
      <c r="J7754">
        <v>7737</v>
      </c>
      <c r="K7754" s="93">
        <f t="shared" ca="1" si="971"/>
        <v>0.55477962483563048</v>
      </c>
      <c r="L7754" s="93">
        <f t="shared" ca="1" si="971"/>
        <v>-1.5283617078646545</v>
      </c>
      <c r="M7754" s="93">
        <f t="shared" ca="1" si="972"/>
        <v>0.55477962483563048</v>
      </c>
      <c r="N7754" s="101">
        <f t="shared" ca="1" si="968"/>
        <v>-1.2725816742750551</v>
      </c>
      <c r="O7754" s="46">
        <f t="shared" ca="1" si="973"/>
        <v>0.51943226078575822</v>
      </c>
      <c r="P7754" s="46">
        <f t="shared" ca="1" si="974"/>
        <v>0.41985778623298009</v>
      </c>
      <c r="Q7754" s="47">
        <f t="shared" ca="1" si="969"/>
        <v>0.71858120989131447</v>
      </c>
      <c r="R7754" s="47">
        <f t="shared" ca="1" si="970"/>
        <v>-5.6344129200822157E-2</v>
      </c>
      <c r="S7754" s="97">
        <f t="shared" ca="1" si="975"/>
        <v>0.23154406579246803</v>
      </c>
      <c r="V7754">
        <v>7737</v>
      </c>
      <c r="W7754" s="46">
        <v>0.23473307768278301</v>
      </c>
    </row>
    <row r="7755" spans="10:23">
      <c r="J7755">
        <v>7738</v>
      </c>
      <c r="K7755" s="93">
        <f t="shared" ca="1" si="971"/>
        <v>0.97806855467948051</v>
      </c>
      <c r="L7755" s="93">
        <f t="shared" ca="1" si="971"/>
        <v>-1.1645668102724422</v>
      </c>
      <c r="M7755" s="93">
        <f t="shared" ca="1" si="972"/>
        <v>0.97806855467948051</v>
      </c>
      <c r="N7755" s="101">
        <f t="shared" ca="1" si="968"/>
        <v>-0.79305847232782356</v>
      </c>
      <c r="O7755" s="46">
        <f t="shared" ca="1" si="973"/>
        <v>0.671380064513038</v>
      </c>
      <c r="P7755" s="46">
        <f t="shared" ca="1" si="974"/>
        <v>0.49583168809661998</v>
      </c>
      <c r="Q7755" s="47">
        <f t="shared" ca="1" si="969"/>
        <v>1.022476817345874</v>
      </c>
      <c r="R7755" s="47">
        <f t="shared" ca="1" si="970"/>
        <v>2.1191171186809576E-2</v>
      </c>
      <c r="S7755" s="97">
        <f t="shared" ca="1" si="975"/>
        <v>0.34628561784992379</v>
      </c>
      <c r="V7755">
        <v>7738</v>
      </c>
      <c r="W7755" s="46">
        <v>-0.196679557049146</v>
      </c>
    </row>
    <row r="7756" spans="10:23">
      <c r="J7756">
        <v>7739</v>
      </c>
      <c r="K7756" s="93">
        <f t="shared" ca="1" si="971"/>
        <v>-0.58059581794738013</v>
      </c>
      <c r="L7756" s="93">
        <f t="shared" ca="1" si="971"/>
        <v>-0.12524809389094554</v>
      </c>
      <c r="M7756" s="93">
        <f t="shared" ca="1" si="972"/>
        <v>-0.58059581794738013</v>
      </c>
      <c r="N7756" s="101">
        <f t="shared" ca="1" si="968"/>
        <v>-0.30338810714333631</v>
      </c>
      <c r="O7756" s="46">
        <f t="shared" ca="1" si="973"/>
        <v>0.11186713735952664</v>
      </c>
      <c r="P7756" s="46">
        <f t="shared" ca="1" si="974"/>
        <v>0.2160752245198643</v>
      </c>
      <c r="Q7756" s="47">
        <f t="shared" ca="1" si="969"/>
        <v>-9.6549036961148693E-2</v>
      </c>
      <c r="R7756" s="47">
        <f t="shared" ca="1" si="970"/>
        <v>0.10036719166157804</v>
      </c>
      <c r="S7756" s="97">
        <f t="shared" ca="1" si="975"/>
        <v>0.10611716451055234</v>
      </c>
      <c r="V7756">
        <v>7739</v>
      </c>
      <c r="W7756" s="46">
        <v>0.40512917777271301</v>
      </c>
    </row>
    <row r="7757" spans="10:23">
      <c r="J7757">
        <v>7740</v>
      </c>
      <c r="K7757" s="93">
        <f t="shared" ca="1" si="971"/>
        <v>-2.1376407466332594</v>
      </c>
      <c r="L7757" s="93">
        <f t="shared" ca="1" si="971"/>
        <v>0.71004371287002754</v>
      </c>
      <c r="M7757" s="93">
        <f t="shared" ca="1" si="972"/>
        <v>-2.1376407466332594</v>
      </c>
      <c r="N7757" s="101">
        <f t="shared" ca="1" si="968"/>
        <v>-6.6372054036627492E-3</v>
      </c>
      <c r="O7757" s="46">
        <f t="shared" ca="1" si="973"/>
        <v>-0.44706445885725943</v>
      </c>
      <c r="P7757" s="46">
        <f t="shared" ca="1" si="974"/>
        <v>-6.3390573588528731E-2</v>
      </c>
      <c r="Q7757" s="47">
        <f t="shared" ca="1" si="969"/>
        <v>-1.2144122293947208</v>
      </c>
      <c r="R7757" s="47">
        <f t="shared" ca="1" si="970"/>
        <v>0.14834958378202881</v>
      </c>
      <c r="S7757" s="97">
        <f t="shared" ca="1" si="975"/>
        <v>-0.14935743753761532</v>
      </c>
      <c r="V7757">
        <v>7740</v>
      </c>
      <c r="W7757" s="46">
        <v>0.31817838463214099</v>
      </c>
    </row>
    <row r="7758" spans="10:23">
      <c r="J7758">
        <v>7741</v>
      </c>
      <c r="K7758" s="93">
        <f t="shared" ca="1" si="971"/>
        <v>-0.4428135237528612</v>
      </c>
      <c r="L7758" s="93">
        <f t="shared" ca="1" si="971"/>
        <v>-2.0127228600536715</v>
      </c>
      <c r="M7758" s="93">
        <f t="shared" ca="1" si="972"/>
        <v>-0.4428135237528612</v>
      </c>
      <c r="N7758" s="101">
        <f t="shared" ca="1" si="968"/>
        <v>-2.0490533405512572</v>
      </c>
      <c r="O7758" s="46">
        <f t="shared" ca="1" si="973"/>
        <v>0.16132677478280202</v>
      </c>
      <c r="P7758" s="46">
        <f t="shared" ca="1" si="974"/>
        <v>0.24080504323150198</v>
      </c>
      <c r="Q7758" s="47">
        <f t="shared" ca="1" si="969"/>
        <v>2.3702378854020822E-3</v>
      </c>
      <c r="R7758" s="47">
        <f t="shared" ca="1" si="970"/>
        <v>-0.18189376609583796</v>
      </c>
      <c r="S7758" s="97">
        <f t="shared" ca="1" si="975"/>
        <v>-1.0283495656517969E-2</v>
      </c>
      <c r="V7758">
        <v>7741</v>
      </c>
      <c r="W7758" s="46">
        <v>-6.5890278792305398E-3</v>
      </c>
    </row>
    <row r="7759" spans="10:23">
      <c r="J7759">
        <v>7742</v>
      </c>
      <c r="K7759" s="93">
        <f t="shared" ca="1" si="971"/>
        <v>1.8192680603009141</v>
      </c>
      <c r="L7759" s="93">
        <f t="shared" ca="1" si="971"/>
        <v>-0.17812954579603416</v>
      </c>
      <c r="M7759" s="93">
        <f t="shared" ca="1" si="972"/>
        <v>1.8192680603009141</v>
      </c>
      <c r="N7759" s="101">
        <f t="shared" ca="1" si="968"/>
        <v>0.40968642825691343</v>
      </c>
      <c r="O7759" s="46">
        <f t="shared" ca="1" si="973"/>
        <v>0.97334500704721238</v>
      </c>
      <c r="P7759" s="46">
        <f t="shared" ca="1" si="974"/>
        <v>0.64681415936370712</v>
      </c>
      <c r="Q7759" s="47">
        <f t="shared" ca="1" si="969"/>
        <v>1.6264067024142228</v>
      </c>
      <c r="R7759" s="47">
        <f t="shared" ca="1" si="970"/>
        <v>0.21566598862597064</v>
      </c>
      <c r="S7759" s="97">
        <f t="shared" ca="1" si="975"/>
        <v>0.59450549783659157</v>
      </c>
      <c r="V7759">
        <v>7742</v>
      </c>
      <c r="W7759" s="46">
        <v>-0.110235966667885</v>
      </c>
    </row>
    <row r="7760" spans="10:23">
      <c r="J7760">
        <v>7743</v>
      </c>
      <c r="K7760" s="93">
        <f t="shared" ca="1" si="971"/>
        <v>1.7268694990042359</v>
      </c>
      <c r="L7760" s="93">
        <f t="shared" ca="1" si="971"/>
        <v>1.6072153888459362</v>
      </c>
      <c r="M7760" s="93">
        <f t="shared" ca="1" si="972"/>
        <v>1.7268694990042359</v>
      </c>
      <c r="N7760" s="101">
        <f t="shared" ca="1" si="968"/>
        <v>2.0729571305710492</v>
      </c>
      <c r="O7760" s="46">
        <f t="shared" ca="1" si="973"/>
        <v>0.94017674426800413</v>
      </c>
      <c r="P7760" s="46">
        <f t="shared" ca="1" si="974"/>
        <v>0.6302300279741031</v>
      </c>
      <c r="Q7760" s="47">
        <f t="shared" ca="1" si="969"/>
        <v>1.5600701768558063</v>
      </c>
      <c r="R7760" s="47">
        <f t="shared" ca="1" si="970"/>
        <v>0.48460436951387847</v>
      </c>
      <c r="S7760" s="97">
        <f t="shared" ca="1" si="975"/>
        <v>0.71239055689094133</v>
      </c>
      <c r="V7760">
        <v>7743</v>
      </c>
      <c r="W7760" s="46">
        <v>0.26838388845496802</v>
      </c>
    </row>
    <row r="7761" spans="10:23">
      <c r="J7761">
        <v>7744</v>
      </c>
      <c r="K7761" s="93">
        <f t="shared" ca="1" si="971"/>
        <v>-7.848392938042105E-2</v>
      </c>
      <c r="L7761" s="93">
        <f t="shared" ca="1" si="971"/>
        <v>-0.2042031781430583</v>
      </c>
      <c r="M7761" s="93">
        <f t="shared" ca="1" si="972"/>
        <v>-7.848392938042105E-2</v>
      </c>
      <c r="N7761" s="101">
        <f t="shared" ca="1" si="968"/>
        <v>-0.21856125039250796</v>
      </c>
      <c r="O7761" s="46">
        <f t="shared" ca="1" si="973"/>
        <v>0.29210997697560392</v>
      </c>
      <c r="P7761" s="46">
        <f t="shared" ca="1" si="974"/>
        <v>0.30619664432790294</v>
      </c>
      <c r="Q7761" s="47">
        <f t="shared" ca="1" si="969"/>
        <v>0.26393664227100588</v>
      </c>
      <c r="R7761" s="47">
        <f t="shared" ca="1" si="970"/>
        <v>0.11408305732231377</v>
      </c>
      <c r="S7761" s="97">
        <f t="shared" ca="1" si="975"/>
        <v>0.20309651714895885</v>
      </c>
      <c r="V7761">
        <v>7744</v>
      </c>
      <c r="W7761" s="46">
        <v>-0.32367966593582198</v>
      </c>
    </row>
    <row r="7762" spans="10:23">
      <c r="J7762">
        <v>7745</v>
      </c>
      <c r="K7762" s="93">
        <f t="shared" ca="1" si="971"/>
        <v>1.249353083600655</v>
      </c>
      <c r="L7762" s="93">
        <f t="shared" ca="1" si="971"/>
        <v>0.57787318280960409</v>
      </c>
      <c r="M7762" s="93">
        <f t="shared" ca="1" si="972"/>
        <v>1.249353083600655</v>
      </c>
      <c r="N7762" s="101">
        <f t="shared" ref="N7762:N7825" ca="1" si="976">$N$2*K7762+SQRT(1-$N$2^2)*L7762</f>
        <v>0.94519415762105674</v>
      </c>
      <c r="O7762" s="46">
        <f t="shared" ca="1" si="973"/>
        <v>0.76876292867149476</v>
      </c>
      <c r="P7762" s="46">
        <f t="shared" ca="1" si="974"/>
        <v>0.54452312017584836</v>
      </c>
      <c r="Q7762" s="47">
        <f t="shared" ref="Q7762:Q7825" ca="1" si="977">$K$2+K7762*$S$3</f>
        <v>1.2172425456627876</v>
      </c>
      <c r="R7762" s="47">
        <f t="shared" ref="R7762:R7825" ca="1" si="978">$L$2+$L$3*N7762</f>
        <v>0.30225356663583836</v>
      </c>
      <c r="S7762" s="97">
        <f t="shared" ca="1" si="975"/>
        <v>0.53550824765366656</v>
      </c>
      <c r="V7762">
        <v>7745</v>
      </c>
      <c r="W7762" s="46">
        <v>0.58487082196835305</v>
      </c>
    </row>
    <row r="7763" spans="10:23">
      <c r="J7763">
        <v>7746</v>
      </c>
      <c r="K7763" s="93">
        <f t="shared" ref="K7763:L7826" ca="1" si="979">_xlfn.NORM.S.INV(RAND())</f>
        <v>0.925199447046407</v>
      </c>
      <c r="L7763" s="93">
        <f t="shared" ca="1" si="979"/>
        <v>-0.16145255808813536</v>
      </c>
      <c r="M7763" s="93">
        <f t="shared" ref="M7763:M7826" ca="1" si="980">K7763</f>
        <v>0.925199447046407</v>
      </c>
      <c r="N7763" s="101">
        <f t="shared" ca="1" si="976"/>
        <v>0.14116372372150951</v>
      </c>
      <c r="O7763" s="46">
        <f t="shared" ref="O7763:O7826" ca="1" si="981">$K$2+K7763*$K$3</f>
        <v>0.65240166885116668</v>
      </c>
      <c r="P7763" s="46">
        <f t="shared" ref="P7763:P7826" ca="1" si="982">$K$2+K7763*$R$3</f>
        <v>0.48634249026568432</v>
      </c>
      <c r="Q7763" s="47">
        <f t="shared" ca="1" si="977"/>
        <v>0.9845200260221314</v>
      </c>
      <c r="R7763" s="47">
        <f t="shared" ca="1" si="978"/>
        <v>0.17224788399097757</v>
      </c>
      <c r="S7763" s="97">
        <f t="shared" ref="S7763:S7826" ca="1" si="983">AVERAGE(R7763,O7763)</f>
        <v>0.41232477642107213</v>
      </c>
      <c r="V7763">
        <v>7746</v>
      </c>
      <c r="W7763" s="46">
        <v>0.23939692607232799</v>
      </c>
    </row>
    <row r="7764" spans="10:23">
      <c r="J7764">
        <v>7747</v>
      </c>
      <c r="K7764" s="93">
        <f t="shared" ca="1" si="979"/>
        <v>-0.29377878027242588</v>
      </c>
      <c r="L7764" s="93">
        <f t="shared" ca="1" si="979"/>
        <v>-0.56197200149426962</v>
      </c>
      <c r="M7764" s="93">
        <f t="shared" ca="1" si="980"/>
        <v>-0.29377878027242588</v>
      </c>
      <c r="N7764" s="101">
        <f t="shared" ca="1" si="976"/>
        <v>-0.62622444949421419</v>
      </c>
      <c r="O7764" s="46">
        <f t="shared" ca="1" si="981"/>
        <v>0.21482569798701745</v>
      </c>
      <c r="P7764" s="46">
        <f t="shared" ca="1" si="982"/>
        <v>0.26755450483360971</v>
      </c>
      <c r="Q7764" s="47">
        <f t="shared" ca="1" si="977"/>
        <v>0.10936808429383296</v>
      </c>
      <c r="R7764" s="47">
        <f t="shared" ca="1" si="978"/>
        <v>4.8166979704004909E-2</v>
      </c>
      <c r="S7764" s="97">
        <f t="shared" ca="1" si="983"/>
        <v>0.13149633884551118</v>
      </c>
      <c r="V7764">
        <v>7747</v>
      </c>
      <c r="W7764" s="46">
        <v>0.29999342700037301</v>
      </c>
    </row>
    <row r="7765" spans="10:23">
      <c r="J7765">
        <v>7748</v>
      </c>
      <c r="K7765" s="93">
        <f t="shared" ca="1" si="979"/>
        <v>0.72838104152257477</v>
      </c>
      <c r="L7765" s="93">
        <f t="shared" ca="1" si="979"/>
        <v>-0.11261408609165721</v>
      </c>
      <c r="M7765" s="93">
        <f t="shared" ca="1" si="980"/>
        <v>0.72838104152257477</v>
      </c>
      <c r="N7765" s="101">
        <f t="shared" ca="1" si="976"/>
        <v>0.12487398965191919</v>
      </c>
      <c r="O7765" s="46">
        <f t="shared" ca="1" si="981"/>
        <v>0.58174986970422538</v>
      </c>
      <c r="P7765" s="46">
        <f t="shared" ca="1" si="982"/>
        <v>0.45101659069221367</v>
      </c>
      <c r="Q7765" s="47">
        <f t="shared" ca="1" si="977"/>
        <v>0.84321642772824879</v>
      </c>
      <c r="R7765" s="47">
        <f t="shared" ca="1" si="978"/>
        <v>0.16961395633285498</v>
      </c>
      <c r="S7765" s="97">
        <f t="shared" ca="1" si="983"/>
        <v>0.37568191301854015</v>
      </c>
      <c r="V7765">
        <v>7748</v>
      </c>
      <c r="W7765" s="46">
        <v>0.308964297495882</v>
      </c>
    </row>
    <row r="7766" spans="10:23">
      <c r="J7766">
        <v>7749</v>
      </c>
      <c r="K7766" s="93">
        <f t="shared" ca="1" si="979"/>
        <v>-4.7916927198658067E-2</v>
      </c>
      <c r="L7766" s="93">
        <f t="shared" ca="1" si="979"/>
        <v>0.16700099353398604</v>
      </c>
      <c r="M7766" s="93">
        <f t="shared" ca="1" si="980"/>
        <v>-4.7916927198658067E-2</v>
      </c>
      <c r="N7766" s="101">
        <f t="shared" ca="1" si="976"/>
        <v>0.14309217658000895</v>
      </c>
      <c r="O7766" s="46">
        <f t="shared" ca="1" si="981"/>
        <v>0.30308259761503153</v>
      </c>
      <c r="P7766" s="46">
        <f t="shared" ca="1" si="982"/>
        <v>0.31168295464761675</v>
      </c>
      <c r="Q7766" s="47">
        <f t="shared" ca="1" si="977"/>
        <v>0.2858818835498611</v>
      </c>
      <c r="R7766" s="47">
        <f t="shared" ca="1" si="978"/>
        <v>0.1725597003349208</v>
      </c>
      <c r="S7766" s="97">
        <f t="shared" ca="1" si="983"/>
        <v>0.23782114897497617</v>
      </c>
      <c r="V7766">
        <v>7749</v>
      </c>
      <c r="W7766" s="46">
        <v>1.0872308398306101</v>
      </c>
    </row>
    <row r="7767" spans="10:23">
      <c r="J7767">
        <v>7750</v>
      </c>
      <c r="K7767" s="93">
        <f t="shared" ca="1" si="979"/>
        <v>1.3919414278320921</v>
      </c>
      <c r="L7767" s="93">
        <f t="shared" ca="1" si="979"/>
        <v>-0.56540332472202581</v>
      </c>
      <c r="M7767" s="93">
        <f t="shared" ca="1" si="980"/>
        <v>1.3919414278320921</v>
      </c>
      <c r="N7767" s="101">
        <f t="shared" ca="1" si="976"/>
        <v>-9.3380786375233893E-2</v>
      </c>
      <c r="O7767" s="46">
        <f t="shared" ca="1" si="981"/>
        <v>0.81994779133981144</v>
      </c>
      <c r="P7767" s="46">
        <f t="shared" ca="1" si="982"/>
        <v>0.5701155515100067</v>
      </c>
      <c r="Q7767" s="47">
        <f t="shared" ca="1" si="977"/>
        <v>1.3196122709994209</v>
      </c>
      <c r="R7767" s="47">
        <f t="shared" ca="1" si="978"/>
        <v>0.13432379820998941</v>
      </c>
      <c r="S7767" s="97">
        <f t="shared" ca="1" si="983"/>
        <v>0.47713579477490042</v>
      </c>
      <c r="V7767">
        <v>7750</v>
      </c>
      <c r="W7767" s="46">
        <v>1.5192754904960699</v>
      </c>
    </row>
    <row r="7768" spans="10:23">
      <c r="J7768">
        <v>7751</v>
      </c>
      <c r="K7768" s="93">
        <f t="shared" ca="1" si="979"/>
        <v>0.83963572081095461</v>
      </c>
      <c r="L7768" s="93">
        <f t="shared" ca="1" si="979"/>
        <v>0.65739996475489815</v>
      </c>
      <c r="M7768" s="93">
        <f t="shared" ca="1" si="980"/>
        <v>0.83963572081095461</v>
      </c>
      <c r="N7768" s="101">
        <f t="shared" ca="1" si="976"/>
        <v>0.89029284978274015</v>
      </c>
      <c r="O7768" s="46">
        <f t="shared" ca="1" si="981"/>
        <v>0.62168690320634967</v>
      </c>
      <c r="P7768" s="46">
        <f t="shared" ca="1" si="982"/>
        <v>0.47098510744327582</v>
      </c>
      <c r="Q7768" s="47">
        <f t="shared" ca="1" si="977"/>
        <v>0.92309049473249749</v>
      </c>
      <c r="R7768" s="47">
        <f t="shared" ca="1" si="978"/>
        <v>0.29337643748414788</v>
      </c>
      <c r="S7768" s="97">
        <f t="shared" ca="1" si="983"/>
        <v>0.45753167034524878</v>
      </c>
      <c r="V7768">
        <v>7751</v>
      </c>
      <c r="W7768" s="46">
        <v>0.70211534611311499</v>
      </c>
    </row>
    <row r="7769" spans="10:23">
      <c r="J7769">
        <v>7752</v>
      </c>
      <c r="K7769" s="93">
        <f t="shared" ca="1" si="979"/>
        <v>-0.96933469586903953</v>
      </c>
      <c r="L7769" s="93">
        <f t="shared" ca="1" si="979"/>
        <v>-0.71819849956121473</v>
      </c>
      <c r="M7769" s="93">
        <f t="shared" ca="1" si="980"/>
        <v>-0.96933469586903953</v>
      </c>
      <c r="N7769" s="101">
        <f t="shared" ca="1" si="976"/>
        <v>-0.98918210218477354</v>
      </c>
      <c r="O7769" s="46">
        <f t="shared" ca="1" si="981"/>
        <v>-2.7678252465322517E-2</v>
      </c>
      <c r="P7769" s="46">
        <f t="shared" ca="1" si="982"/>
        <v>0.14630252960743972</v>
      </c>
      <c r="Q7769" s="47">
        <f t="shared" ca="1" si="977"/>
        <v>-0.375639816610847</v>
      </c>
      <c r="R7769" s="47">
        <f t="shared" ca="1" si="978"/>
        <v>-1.0520546812071929E-2</v>
      </c>
      <c r="S7769" s="97">
        <f t="shared" ca="1" si="983"/>
        <v>-1.9099399638697223E-2</v>
      </c>
      <c r="V7769">
        <v>7752</v>
      </c>
      <c r="W7769" s="46">
        <v>0.88676346506381998</v>
      </c>
    </row>
    <row r="7770" spans="10:23">
      <c r="J7770">
        <v>7753</v>
      </c>
      <c r="K7770" s="93">
        <f t="shared" ca="1" si="979"/>
        <v>-0.52332709231503916</v>
      </c>
      <c r="L7770" s="93">
        <f t="shared" ca="1" si="979"/>
        <v>-0.76571960027869046</v>
      </c>
      <c r="M7770" s="93">
        <f t="shared" ca="1" si="980"/>
        <v>-0.52332709231503916</v>
      </c>
      <c r="N7770" s="101">
        <f t="shared" ca="1" si="976"/>
        <v>-0.89239563536350419</v>
      </c>
      <c r="O7770" s="46">
        <f t="shared" ca="1" si="981"/>
        <v>0.13242486157240521</v>
      </c>
      <c r="P7770" s="46">
        <f t="shared" ca="1" si="982"/>
        <v>0.22635408662630357</v>
      </c>
      <c r="Q7770" s="47">
        <f t="shared" ca="1" si="977"/>
        <v>-5.5433588535391543E-2</v>
      </c>
      <c r="R7770" s="47">
        <f t="shared" ca="1" si="978"/>
        <v>5.1290979766915323E-3</v>
      </c>
      <c r="S7770" s="97">
        <f t="shared" ca="1" si="983"/>
        <v>6.8776979774548372E-2</v>
      </c>
      <c r="V7770">
        <v>7753</v>
      </c>
      <c r="W7770" s="46">
        <v>0.607111756231278</v>
      </c>
    </row>
    <row r="7771" spans="10:23">
      <c r="J7771">
        <v>7754</v>
      </c>
      <c r="K7771" s="93">
        <f t="shared" ca="1" si="979"/>
        <v>1.9202710006637207</v>
      </c>
      <c r="L7771" s="93">
        <f t="shared" ca="1" si="979"/>
        <v>-0.50477843286667157</v>
      </c>
      <c r="M7771" s="93">
        <f t="shared" ca="1" si="980"/>
        <v>1.9202710006637207</v>
      </c>
      <c r="N7771" s="101">
        <f t="shared" ca="1" si="976"/>
        <v>0.13211731088373108</v>
      </c>
      <c r="O7771" s="46">
        <f t="shared" ca="1" si="981"/>
        <v>1.009601979238258</v>
      </c>
      <c r="P7771" s="46">
        <f t="shared" ca="1" si="982"/>
        <v>0.66494264545922999</v>
      </c>
      <c r="Q7771" s="47">
        <f t="shared" ca="1" si="977"/>
        <v>1.6989206467963138</v>
      </c>
      <c r="R7771" s="47">
        <f t="shared" ca="1" si="978"/>
        <v>0.17078514697646108</v>
      </c>
      <c r="S7771" s="97">
        <f t="shared" ca="1" si="983"/>
        <v>0.5901935631073596</v>
      </c>
      <c r="V7771">
        <v>7754</v>
      </c>
      <c r="W7771" s="46">
        <v>0.231209054285855</v>
      </c>
    </row>
    <row r="7772" spans="10:23">
      <c r="J7772">
        <v>7755</v>
      </c>
      <c r="K7772" s="93">
        <f t="shared" ca="1" si="979"/>
        <v>-0.57098044355694144</v>
      </c>
      <c r="L7772" s="93">
        <f t="shared" ca="1" si="979"/>
        <v>0.10887489108647604</v>
      </c>
      <c r="M7772" s="93">
        <f t="shared" ca="1" si="980"/>
        <v>-0.57098044355694144</v>
      </c>
      <c r="N7772" s="101">
        <f t="shared" ca="1" si="976"/>
        <v>-7.8362136355335024E-2</v>
      </c>
      <c r="O7772" s="46">
        <f t="shared" ca="1" si="981"/>
        <v>0.11531876322931175</v>
      </c>
      <c r="P7772" s="46">
        <f t="shared" ca="1" si="982"/>
        <v>0.21780103745475687</v>
      </c>
      <c r="Q7772" s="47">
        <f t="shared" ca="1" si="977"/>
        <v>-8.9645785221578456E-2</v>
      </c>
      <c r="R7772" s="47">
        <f t="shared" ca="1" si="978"/>
        <v>0.13675220112351039</v>
      </c>
      <c r="S7772" s="97">
        <f t="shared" ca="1" si="983"/>
        <v>0.12603548217641108</v>
      </c>
      <c r="V7772">
        <v>7755</v>
      </c>
      <c r="W7772" s="46">
        <v>0.53539505276072596</v>
      </c>
    </row>
    <row r="7773" spans="10:23">
      <c r="J7773">
        <v>7756</v>
      </c>
      <c r="K7773" s="93">
        <f t="shared" ca="1" si="979"/>
        <v>0.55939453277099394</v>
      </c>
      <c r="L7773" s="93">
        <f t="shared" ca="1" si="979"/>
        <v>-8.3495467041119167E-2</v>
      </c>
      <c r="M7773" s="93">
        <f t="shared" ca="1" si="980"/>
        <v>0.55939453277099394</v>
      </c>
      <c r="N7773" s="101">
        <f t="shared" ca="1" si="976"/>
        <v>9.8739362074635462E-2</v>
      </c>
      <c r="O7773" s="46">
        <f t="shared" ca="1" si="981"/>
        <v>0.52108887185149233</v>
      </c>
      <c r="P7773" s="46">
        <f t="shared" ca="1" si="982"/>
        <v>0.42068609176584715</v>
      </c>
      <c r="Q7773" s="47">
        <f t="shared" ca="1" si="977"/>
        <v>0.72189443202278269</v>
      </c>
      <c r="R7773" s="47">
        <f t="shared" ca="1" si="978"/>
        <v>0.16538818333272687</v>
      </c>
      <c r="S7773" s="97">
        <f t="shared" ca="1" si="983"/>
        <v>0.3432385275921096</v>
      </c>
      <c r="V7773">
        <v>7756</v>
      </c>
      <c r="W7773" s="46">
        <v>-0.57054387602114298</v>
      </c>
    </row>
    <row r="7774" spans="10:23">
      <c r="J7774">
        <v>7757</v>
      </c>
      <c r="K7774" s="93">
        <f t="shared" ca="1" si="979"/>
        <v>0.93536609688620709</v>
      </c>
      <c r="L7774" s="93">
        <f t="shared" ca="1" si="979"/>
        <v>1.7255980616334459</v>
      </c>
      <c r="M7774" s="93">
        <f t="shared" ca="1" si="980"/>
        <v>0.93536609688620709</v>
      </c>
      <c r="N7774" s="101">
        <f t="shared" ca="1" si="976"/>
        <v>1.933477914252612</v>
      </c>
      <c r="O7774" s="46">
        <f t="shared" ca="1" si="981"/>
        <v>0.65605118577803689</v>
      </c>
      <c r="P7774" s="46">
        <f t="shared" ca="1" si="982"/>
        <v>0.48816724872911943</v>
      </c>
      <c r="Q7774" s="47">
        <f t="shared" ca="1" si="977"/>
        <v>0.99181905987587182</v>
      </c>
      <c r="R7774" s="47">
        <f t="shared" ca="1" si="978"/>
        <v>0.46205162776714737</v>
      </c>
      <c r="S7774" s="97">
        <f t="shared" ca="1" si="983"/>
        <v>0.55905140677259213</v>
      </c>
      <c r="V7774">
        <v>7757</v>
      </c>
      <c r="W7774" s="46">
        <v>0.76476017601949198</v>
      </c>
    </row>
    <row r="7775" spans="10:23">
      <c r="J7775">
        <v>7758</v>
      </c>
      <c r="K7775" s="93">
        <f t="shared" ca="1" si="979"/>
        <v>1.5776033198194896</v>
      </c>
      <c r="L7775" s="93">
        <f t="shared" ca="1" si="979"/>
        <v>0.50387161254252077</v>
      </c>
      <c r="M7775" s="93">
        <f t="shared" ca="1" si="980"/>
        <v>1.5776033198194896</v>
      </c>
      <c r="N7775" s="101">
        <f t="shared" ca="1" si="976"/>
        <v>0.97942545191050889</v>
      </c>
      <c r="O7775" s="46">
        <f t="shared" ca="1" si="981"/>
        <v>0.88659474271116767</v>
      </c>
      <c r="P7775" s="46">
        <f t="shared" ca="1" si="982"/>
        <v>0.60343902719568487</v>
      </c>
      <c r="Q7775" s="47">
        <f t="shared" ca="1" si="977"/>
        <v>1.4529061737421334</v>
      </c>
      <c r="R7775" s="47">
        <f t="shared" ca="1" si="978"/>
        <v>0.30778850983485828</v>
      </c>
      <c r="S7775" s="97">
        <f t="shared" ca="1" si="983"/>
        <v>0.59719162627301303</v>
      </c>
      <c r="V7775">
        <v>7758</v>
      </c>
      <c r="W7775" s="46">
        <v>-0.225609813554424</v>
      </c>
    </row>
    <row r="7776" spans="10:23">
      <c r="J7776">
        <v>7759</v>
      </c>
      <c r="K7776" s="93">
        <f t="shared" ca="1" si="979"/>
        <v>-0.30948174012002222</v>
      </c>
      <c r="L7776" s="93">
        <f t="shared" ca="1" si="979"/>
        <v>-0.57593413536503479</v>
      </c>
      <c r="M7776" s="93">
        <f t="shared" ca="1" si="980"/>
        <v>-0.30948174012002222</v>
      </c>
      <c r="N7776" s="101">
        <f t="shared" ca="1" si="976"/>
        <v>-0.64445560739401486</v>
      </c>
      <c r="O7776" s="46">
        <f t="shared" ca="1" si="981"/>
        <v>0.20918881477880286</v>
      </c>
      <c r="P7776" s="46">
        <f t="shared" ca="1" si="982"/>
        <v>0.26473606322950244</v>
      </c>
      <c r="Q7776" s="47">
        <f t="shared" ca="1" si="977"/>
        <v>9.8094317877403775E-2</v>
      </c>
      <c r="R7776" s="47">
        <f t="shared" ca="1" si="978"/>
        <v>4.5219138393229413E-2</v>
      </c>
      <c r="S7776" s="97">
        <f t="shared" ca="1" si="983"/>
        <v>0.12720397658601612</v>
      </c>
      <c r="V7776">
        <v>7759</v>
      </c>
      <c r="W7776" s="46">
        <v>-0.18741939412716599</v>
      </c>
    </row>
    <row r="7777" spans="10:23">
      <c r="J7777">
        <v>7760</v>
      </c>
      <c r="K7777" s="93">
        <f t="shared" ca="1" si="979"/>
        <v>0.8395001502269277</v>
      </c>
      <c r="L7777" s="93">
        <f t="shared" ca="1" si="979"/>
        <v>-1.6771536931287316</v>
      </c>
      <c r="M7777" s="93">
        <f t="shared" ca="1" si="980"/>
        <v>0.8395001502269277</v>
      </c>
      <c r="N7777" s="101">
        <f t="shared" ca="1" si="976"/>
        <v>-1.3231013396536051</v>
      </c>
      <c r="O7777" s="46">
        <f t="shared" ca="1" si="981"/>
        <v>0.62163823750535796</v>
      </c>
      <c r="P7777" s="46">
        <f t="shared" ca="1" si="982"/>
        <v>0.47096077459277996</v>
      </c>
      <c r="Q7777" s="47">
        <f t="shared" ca="1" si="977"/>
        <v>0.92299316333051384</v>
      </c>
      <c r="R7777" s="47">
        <f t="shared" ca="1" si="978"/>
        <v>-6.4512779674255477E-2</v>
      </c>
      <c r="S7777" s="97">
        <f t="shared" ca="1" si="983"/>
        <v>0.27856272891555123</v>
      </c>
      <c r="V7777">
        <v>7760</v>
      </c>
      <c r="W7777" s="46">
        <v>9.3972518824869899E-2</v>
      </c>
    </row>
    <row r="7778" spans="10:23">
      <c r="J7778">
        <v>7761</v>
      </c>
      <c r="K7778" s="93">
        <f t="shared" ca="1" si="979"/>
        <v>-0.56603323225540103</v>
      </c>
      <c r="L7778" s="93">
        <f t="shared" ca="1" si="979"/>
        <v>0.59381775268841719</v>
      </c>
      <c r="M7778" s="93">
        <f t="shared" ca="1" si="980"/>
        <v>-0.56603323225540103</v>
      </c>
      <c r="N7778" s="101">
        <f t="shared" ca="1" si="976"/>
        <v>0.38297736213629852</v>
      </c>
      <c r="O7778" s="46">
        <f t="shared" ca="1" si="981"/>
        <v>0.11709466105900729</v>
      </c>
      <c r="P7778" s="46">
        <f t="shared" ca="1" si="982"/>
        <v>0.21868898636960463</v>
      </c>
      <c r="Q7778" s="47">
        <f t="shared" ca="1" si="977"/>
        <v>-8.609398956218739E-2</v>
      </c>
      <c r="R7778" s="47">
        <f t="shared" ca="1" si="978"/>
        <v>0.21134733322759666</v>
      </c>
      <c r="S7778" s="97">
        <f t="shared" ca="1" si="983"/>
        <v>0.16422099714330196</v>
      </c>
      <c r="V7778">
        <v>7761</v>
      </c>
      <c r="W7778" s="46">
        <v>0.73758700280137401</v>
      </c>
    </row>
    <row r="7779" spans="10:23">
      <c r="J7779">
        <v>7762</v>
      </c>
      <c r="K7779" s="93">
        <f t="shared" ca="1" si="979"/>
        <v>1.6264656524826953</v>
      </c>
      <c r="L7779" s="93">
        <f t="shared" ca="1" si="979"/>
        <v>4.9960399898712109E-3</v>
      </c>
      <c r="M7779" s="93">
        <f t="shared" ca="1" si="980"/>
        <v>1.6264656524826953</v>
      </c>
      <c r="N7779" s="101">
        <f t="shared" ca="1" si="976"/>
        <v>0.52198922652437418</v>
      </c>
      <c r="O7779" s="46">
        <f t="shared" ca="1" si="981"/>
        <v>0.90413482847694637</v>
      </c>
      <c r="P7779" s="46">
        <f t="shared" ca="1" si="982"/>
        <v>0.61220907007857417</v>
      </c>
      <c r="Q7779" s="47">
        <f t="shared" ca="1" si="977"/>
        <v>1.4879863452736908</v>
      </c>
      <c r="R7779" s="47">
        <f t="shared" ca="1" si="978"/>
        <v>0.23382450767714552</v>
      </c>
      <c r="S7779" s="97">
        <f t="shared" ca="1" si="983"/>
        <v>0.56897966807704592</v>
      </c>
      <c r="V7779">
        <v>7762</v>
      </c>
      <c r="W7779" s="46">
        <v>0.42404222174197997</v>
      </c>
    </row>
    <row r="7780" spans="10:23">
      <c r="J7780">
        <v>7763</v>
      </c>
      <c r="K7780" s="93">
        <f t="shared" ca="1" si="979"/>
        <v>-0.58815687211722045</v>
      </c>
      <c r="L7780" s="93">
        <f t="shared" ca="1" si="979"/>
        <v>-6.3425323238079756E-2</v>
      </c>
      <c r="M7780" s="93">
        <f t="shared" ca="1" si="980"/>
        <v>-0.58815687211722045</v>
      </c>
      <c r="N7780" s="101">
        <f t="shared" ca="1" si="976"/>
        <v>-0.24717956248832371</v>
      </c>
      <c r="O7780" s="46">
        <f t="shared" ca="1" si="981"/>
        <v>0.10915294973502615</v>
      </c>
      <c r="P7780" s="46">
        <f t="shared" ca="1" si="982"/>
        <v>0.21471813070761406</v>
      </c>
      <c r="Q7780" s="47">
        <f t="shared" ca="1" si="977"/>
        <v>-0.10197741221014966</v>
      </c>
      <c r="R7780" s="47">
        <f t="shared" ca="1" si="978"/>
        <v>0.10945569118877629</v>
      </c>
      <c r="S7780" s="97">
        <f t="shared" ca="1" si="983"/>
        <v>0.10930432046190122</v>
      </c>
      <c r="V7780">
        <v>7763</v>
      </c>
      <c r="W7780" s="46">
        <v>0.97202510150723498</v>
      </c>
    </row>
    <row r="7781" spans="10:23">
      <c r="J7781">
        <v>7764</v>
      </c>
      <c r="K7781" s="93">
        <f t="shared" ca="1" si="979"/>
        <v>0.2733864830862231</v>
      </c>
      <c r="L7781" s="93">
        <f t="shared" ca="1" si="979"/>
        <v>-2.187644184480614</v>
      </c>
      <c r="M7781" s="93">
        <f t="shared" ca="1" si="980"/>
        <v>0.2733864830862231</v>
      </c>
      <c r="N7781" s="101">
        <f t="shared" ca="1" si="976"/>
        <v>-1.9871256383611564</v>
      </c>
      <c r="O7781" s="46">
        <f t="shared" ca="1" si="981"/>
        <v>0.41842071321584068</v>
      </c>
      <c r="P7781" s="46">
        <f t="shared" ca="1" si="982"/>
        <v>0.36935201244802129</v>
      </c>
      <c r="Q7781" s="47">
        <f t="shared" ca="1" si="977"/>
        <v>0.51655811475147939</v>
      </c>
      <c r="R7781" s="47">
        <f t="shared" ca="1" si="978"/>
        <v>-0.17188052174785406</v>
      </c>
      <c r="S7781" s="97">
        <f t="shared" ca="1" si="983"/>
        <v>0.12327009573399331</v>
      </c>
      <c r="V7781">
        <v>7764</v>
      </c>
      <c r="W7781" s="46">
        <v>1.8950687937483299</v>
      </c>
    </row>
    <row r="7782" spans="10:23">
      <c r="J7782">
        <v>7765</v>
      </c>
      <c r="K7782" s="93">
        <f t="shared" ca="1" si="979"/>
        <v>0.61670281515215175</v>
      </c>
      <c r="L7782" s="93">
        <f t="shared" ca="1" si="979"/>
        <v>1.1066050766117888</v>
      </c>
      <c r="M7782" s="93">
        <f t="shared" ca="1" si="980"/>
        <v>0.61670281515215175</v>
      </c>
      <c r="N7782" s="101">
        <f t="shared" ca="1" si="976"/>
        <v>1.245278999188197</v>
      </c>
      <c r="O7782" s="46">
        <f t="shared" ca="1" si="981"/>
        <v>0.54166079572961501</v>
      </c>
      <c r="P7782" s="46">
        <f t="shared" ca="1" si="982"/>
        <v>0.43097205370490849</v>
      </c>
      <c r="Q7782" s="47">
        <f t="shared" ca="1" si="977"/>
        <v>0.76303827977902805</v>
      </c>
      <c r="R7782" s="47">
        <f t="shared" ca="1" si="978"/>
        <v>0.35077503178747349</v>
      </c>
      <c r="S7782" s="97">
        <f t="shared" ca="1" si="983"/>
        <v>0.44621791375854425</v>
      </c>
      <c r="V7782">
        <v>7765</v>
      </c>
      <c r="W7782" s="46">
        <v>0.30550221791931498</v>
      </c>
    </row>
    <row r="7783" spans="10:23">
      <c r="J7783">
        <v>7766</v>
      </c>
      <c r="K7783" s="93">
        <f t="shared" ca="1" si="979"/>
        <v>-0.32760222936895211</v>
      </c>
      <c r="L7783" s="93">
        <f t="shared" ca="1" si="979"/>
        <v>-0.42814875170519506</v>
      </c>
      <c r="M7783" s="93">
        <f t="shared" ca="1" si="980"/>
        <v>-0.32760222936895211</v>
      </c>
      <c r="N7783" s="101">
        <f t="shared" ca="1" si="976"/>
        <v>-0.51010549177636555</v>
      </c>
      <c r="O7783" s="46">
        <f t="shared" ca="1" si="981"/>
        <v>0.20268411231740283</v>
      </c>
      <c r="P7783" s="46">
        <f t="shared" ca="1" si="982"/>
        <v>0.26148371199880238</v>
      </c>
      <c r="Q7783" s="47">
        <f t="shared" ca="1" si="977"/>
        <v>8.5084912954603686E-2</v>
      </c>
      <c r="R7783" s="47">
        <f t="shared" ca="1" si="978"/>
        <v>6.6942543077772296E-2</v>
      </c>
      <c r="S7783" s="97">
        <f t="shared" ca="1" si="983"/>
        <v>0.13481332769758755</v>
      </c>
      <c r="V7783">
        <v>7766</v>
      </c>
      <c r="W7783" s="46">
        <v>1.6172244241623199E-2</v>
      </c>
    </row>
    <row r="7784" spans="10:23">
      <c r="J7784">
        <v>7767</v>
      </c>
      <c r="K7784" s="93">
        <f t="shared" ca="1" si="979"/>
        <v>0.99960587129860701</v>
      </c>
      <c r="L7784" s="93">
        <f t="shared" ca="1" si="979"/>
        <v>-1.3125317897405573</v>
      </c>
      <c r="M7784" s="93">
        <f t="shared" ca="1" si="980"/>
        <v>0.99960587129860701</v>
      </c>
      <c r="N7784" s="101">
        <f t="shared" ca="1" si="976"/>
        <v>-0.92649223195643615</v>
      </c>
      <c r="O7784" s="46">
        <f t="shared" ca="1" si="981"/>
        <v>0.67911130369206063</v>
      </c>
      <c r="P7784" s="46">
        <f t="shared" ca="1" si="982"/>
        <v>0.4996973076861313</v>
      </c>
      <c r="Q7784" s="47">
        <f t="shared" ca="1" si="977"/>
        <v>1.0379392957039193</v>
      </c>
      <c r="R7784" s="47">
        <f t="shared" ca="1" si="978"/>
        <v>-3.840656164223466E-4</v>
      </c>
      <c r="S7784" s="97">
        <f t="shared" ca="1" si="983"/>
        <v>0.33936361903781914</v>
      </c>
      <c r="V7784">
        <v>7767</v>
      </c>
      <c r="W7784" s="46">
        <v>-0.31467543672797599</v>
      </c>
    </row>
    <row r="7785" spans="10:23">
      <c r="J7785">
        <v>7768</v>
      </c>
      <c r="K7785" s="93">
        <f t="shared" ca="1" si="979"/>
        <v>-1.1945262338152323</v>
      </c>
      <c r="L7785" s="93">
        <f t="shared" ca="1" si="979"/>
        <v>2.0456483543441291</v>
      </c>
      <c r="M7785" s="93">
        <f t="shared" ca="1" si="980"/>
        <v>-1.1945262338152323</v>
      </c>
      <c r="N7785" s="101">
        <f t="shared" ca="1" si="976"/>
        <v>1.559558673785445</v>
      </c>
      <c r="O7785" s="46">
        <f t="shared" ca="1" si="981"/>
        <v>-0.10851513998211876</v>
      </c>
      <c r="P7785" s="46">
        <f t="shared" ca="1" si="982"/>
        <v>0.1058840858490416</v>
      </c>
      <c r="Q7785" s="47">
        <f t="shared" ca="1" si="977"/>
        <v>-0.53731359164443948</v>
      </c>
      <c r="R7785" s="47">
        <f t="shared" ca="1" si="978"/>
        <v>0.40159169483250018</v>
      </c>
      <c r="S7785" s="97">
        <f t="shared" ca="1" si="983"/>
        <v>0.14653827742519071</v>
      </c>
      <c r="V7785">
        <v>7768</v>
      </c>
      <c r="W7785" s="46">
        <v>0.149014727976889</v>
      </c>
    </row>
    <row r="7786" spans="10:23">
      <c r="J7786">
        <v>7769</v>
      </c>
      <c r="K7786" s="93">
        <f t="shared" ca="1" si="979"/>
        <v>0.83807003517561085</v>
      </c>
      <c r="L7786" s="93">
        <f t="shared" ca="1" si="979"/>
        <v>0.20870715785781135</v>
      </c>
      <c r="M7786" s="93">
        <f t="shared" ca="1" si="980"/>
        <v>0.83807003517561085</v>
      </c>
      <c r="N7786" s="101">
        <f t="shared" ca="1" si="976"/>
        <v>0.46439681974918634</v>
      </c>
      <c r="O7786" s="46">
        <f t="shared" ca="1" si="981"/>
        <v>0.62112486986022464</v>
      </c>
      <c r="P7786" s="46">
        <f t="shared" ca="1" si="982"/>
        <v>0.4707040907702133</v>
      </c>
      <c r="Q7786" s="47">
        <f t="shared" ca="1" si="977"/>
        <v>0.92196642804024731</v>
      </c>
      <c r="R7786" s="47">
        <f t="shared" ca="1" si="978"/>
        <v>0.22451224803834652</v>
      </c>
      <c r="S7786" s="97">
        <f t="shared" ca="1" si="983"/>
        <v>0.42281855894928555</v>
      </c>
      <c r="V7786">
        <v>7769</v>
      </c>
      <c r="W7786" s="46">
        <v>0.24305134029787301</v>
      </c>
    </row>
    <row r="7787" spans="10:23">
      <c r="J7787">
        <v>7770</v>
      </c>
      <c r="K7787" s="93">
        <f t="shared" ca="1" si="979"/>
        <v>-0.35073062189276621</v>
      </c>
      <c r="L7787" s="93">
        <f t="shared" ca="1" si="979"/>
        <v>-1.561353252159972</v>
      </c>
      <c r="M7787" s="93">
        <f t="shared" ca="1" si="980"/>
        <v>-0.35073062189276621</v>
      </c>
      <c r="N7787" s="101">
        <f t="shared" ca="1" si="976"/>
        <v>-1.5918329751063685</v>
      </c>
      <c r="O7787" s="46">
        <f t="shared" ca="1" si="981"/>
        <v>0.19438172546067023</v>
      </c>
      <c r="P7787" s="46">
        <f t="shared" ca="1" si="982"/>
        <v>0.2573325185704361</v>
      </c>
      <c r="Q7787" s="47">
        <f t="shared" ca="1" si="977"/>
        <v>6.8480139241138493E-2</v>
      </c>
      <c r="R7787" s="47">
        <f t="shared" ca="1" si="978"/>
        <v>-0.10796466686944989</v>
      </c>
      <c r="S7787" s="97">
        <f t="shared" ca="1" si="983"/>
        <v>4.3208529295610171E-2</v>
      </c>
      <c r="V7787">
        <v>7770</v>
      </c>
      <c r="W7787" s="46">
        <v>1.07201302455856</v>
      </c>
    </row>
    <row r="7788" spans="10:23">
      <c r="J7788">
        <v>7771</v>
      </c>
      <c r="K7788" s="93">
        <f t="shared" ca="1" si="979"/>
        <v>-0.69123022364551645</v>
      </c>
      <c r="L7788" s="93">
        <f t="shared" ca="1" si="979"/>
        <v>-1.1303415164099071</v>
      </c>
      <c r="M7788" s="93">
        <f t="shared" ca="1" si="980"/>
        <v>-0.69123022364551645</v>
      </c>
      <c r="N7788" s="101">
        <f t="shared" ca="1" si="976"/>
        <v>-1.2914845065285767</v>
      </c>
      <c r="O7788" s="46">
        <f t="shared" ca="1" si="981"/>
        <v>7.2152763140701542E-2</v>
      </c>
      <c r="P7788" s="46">
        <f t="shared" ca="1" si="982"/>
        <v>0.19621803741045174</v>
      </c>
      <c r="Q7788" s="47">
        <f t="shared" ca="1" si="977"/>
        <v>-0.17597778539879888</v>
      </c>
      <c r="R7788" s="47">
        <f t="shared" ca="1" si="978"/>
        <v>-5.9400575210112633E-2</v>
      </c>
      <c r="S7788" s="97">
        <f t="shared" ca="1" si="983"/>
        <v>6.3760939652944548E-3</v>
      </c>
      <c r="V7788">
        <v>7771</v>
      </c>
      <c r="W7788" s="46">
        <v>0.49210862456996701</v>
      </c>
    </row>
    <row r="7789" spans="10:23">
      <c r="J7789">
        <v>7772</v>
      </c>
      <c r="K7789" s="93">
        <f t="shared" ca="1" si="979"/>
        <v>-0.45220506979554581</v>
      </c>
      <c r="L7789" s="93">
        <f t="shared" ca="1" si="979"/>
        <v>1.3864734948030542</v>
      </c>
      <c r="M7789" s="93">
        <f t="shared" ca="1" si="980"/>
        <v>-0.45220506979554581</v>
      </c>
      <c r="N7789" s="101">
        <f t="shared" ca="1" si="976"/>
        <v>1.1706808544914784</v>
      </c>
      <c r="O7789" s="46">
        <f t="shared" ca="1" si="981"/>
        <v>0.15795549645686996</v>
      </c>
      <c r="P7789" s="46">
        <f t="shared" ca="1" si="982"/>
        <v>0.23911940406853596</v>
      </c>
      <c r="Q7789" s="47">
        <f t="shared" ca="1" si="977"/>
        <v>-4.3723187664620466E-3</v>
      </c>
      <c r="R7789" s="47">
        <f t="shared" ca="1" si="978"/>
        <v>0.33871307204510304</v>
      </c>
      <c r="S7789" s="97">
        <f t="shared" ca="1" si="983"/>
        <v>0.2483342842509865</v>
      </c>
      <c r="V7789">
        <v>7772</v>
      </c>
      <c r="W7789" s="46">
        <v>0.115137139450268</v>
      </c>
    </row>
    <row r="7790" spans="10:23">
      <c r="J7790">
        <v>7773</v>
      </c>
      <c r="K7790" s="93">
        <f t="shared" ca="1" si="979"/>
        <v>-0.16415758273709319</v>
      </c>
      <c r="L7790" s="93">
        <f t="shared" ca="1" si="979"/>
        <v>2.1049910452170004</v>
      </c>
      <c r="M7790" s="93">
        <f t="shared" ca="1" si="980"/>
        <v>-0.16415758273709319</v>
      </c>
      <c r="N7790" s="101">
        <f t="shared" ca="1" si="976"/>
        <v>1.9435008272855296</v>
      </c>
      <c r="O7790" s="46">
        <f t="shared" ca="1" si="981"/>
        <v>0.26135575085010404</v>
      </c>
      <c r="P7790" s="46">
        <f t="shared" ca="1" si="982"/>
        <v>0.29081953126515303</v>
      </c>
      <c r="Q7790" s="47">
        <f t="shared" ca="1" si="977"/>
        <v>0.20242819002000612</v>
      </c>
      <c r="R7790" s="47">
        <f t="shared" ca="1" si="978"/>
        <v>0.46367225752940006</v>
      </c>
      <c r="S7790" s="97">
        <f t="shared" ca="1" si="983"/>
        <v>0.36251400418975205</v>
      </c>
      <c r="V7790">
        <v>7773</v>
      </c>
      <c r="W7790" s="46">
        <v>-5.8797664772315003E-2</v>
      </c>
    </row>
    <row r="7791" spans="10:23">
      <c r="J7791">
        <v>7774</v>
      </c>
      <c r="K7791" s="93">
        <f t="shared" ca="1" si="979"/>
        <v>1.9916926202633678</v>
      </c>
      <c r="L7791" s="93">
        <f t="shared" ca="1" si="979"/>
        <v>-0.81147060954862926</v>
      </c>
      <c r="M7791" s="93">
        <f t="shared" ca="1" si="980"/>
        <v>1.9916926202633678</v>
      </c>
      <c r="N7791" s="101">
        <f t="shared" ca="1" si="976"/>
        <v>-0.13593870849732304</v>
      </c>
      <c r="O7791" s="46">
        <f t="shared" ca="1" si="981"/>
        <v>1.0352401603284531</v>
      </c>
      <c r="P7791" s="46">
        <f t="shared" ca="1" si="982"/>
        <v>0.67776173600432754</v>
      </c>
      <c r="Q7791" s="47">
        <f t="shared" ca="1" si="977"/>
        <v>1.7501970089767045</v>
      </c>
      <c r="R7791" s="47">
        <f t="shared" ca="1" si="978"/>
        <v>0.12744250182597683</v>
      </c>
      <c r="S7791" s="97">
        <f t="shared" ca="1" si="983"/>
        <v>0.58134133107721497</v>
      </c>
      <c r="V7791">
        <v>7774</v>
      </c>
      <c r="W7791" s="46">
        <v>1.8691658505936399</v>
      </c>
    </row>
    <row r="7792" spans="10:23">
      <c r="J7792">
        <v>7775</v>
      </c>
      <c r="K7792" s="93">
        <f t="shared" ca="1" si="979"/>
        <v>-0.12956661729745944</v>
      </c>
      <c r="L7792" s="93">
        <f t="shared" ca="1" si="979"/>
        <v>-0.73428560881253646</v>
      </c>
      <c r="M7792" s="93">
        <f t="shared" ca="1" si="980"/>
        <v>-0.12956661729745944</v>
      </c>
      <c r="N7792" s="101">
        <f t="shared" ca="1" si="976"/>
        <v>-0.73736893198836972</v>
      </c>
      <c r="O7792" s="46">
        <f t="shared" ca="1" si="981"/>
        <v>0.27377285145629643</v>
      </c>
      <c r="P7792" s="46">
        <f t="shared" ca="1" si="982"/>
        <v>0.29702808156824917</v>
      </c>
      <c r="Q7792" s="47">
        <f t="shared" ca="1" si="977"/>
        <v>0.22726239123239084</v>
      </c>
      <c r="R7792" s="47">
        <f t="shared" ca="1" si="978"/>
        <v>3.0195751614064556E-2</v>
      </c>
      <c r="S7792" s="97">
        <f t="shared" ca="1" si="983"/>
        <v>0.1519843015351805</v>
      </c>
      <c r="V7792">
        <v>7775</v>
      </c>
      <c r="W7792" s="46">
        <v>0.137982020319007</v>
      </c>
    </row>
    <row r="7793" spans="10:23">
      <c r="J7793">
        <v>7776</v>
      </c>
      <c r="K7793" s="93">
        <f t="shared" ca="1" si="979"/>
        <v>-0.14999643403947396</v>
      </c>
      <c r="L7793" s="93">
        <f t="shared" ca="1" si="979"/>
        <v>-0.876745354740605</v>
      </c>
      <c r="M7793" s="93">
        <f t="shared" ca="1" si="980"/>
        <v>-0.14999643403947396</v>
      </c>
      <c r="N7793" s="101">
        <f t="shared" ca="1" si="976"/>
        <v>-0.87892976213422669</v>
      </c>
      <c r="O7793" s="46">
        <f t="shared" ca="1" si="981"/>
        <v>0.26643917092360431</v>
      </c>
      <c r="P7793" s="46">
        <f t="shared" ca="1" si="982"/>
        <v>0.29336124130190311</v>
      </c>
      <c r="Q7793" s="47">
        <f t="shared" ca="1" si="977"/>
        <v>0.21259503016700665</v>
      </c>
      <c r="R7793" s="47">
        <f t="shared" ca="1" si="978"/>
        <v>7.3064285450019639E-3</v>
      </c>
      <c r="S7793" s="97">
        <f t="shared" ca="1" si="983"/>
        <v>0.13687279973430314</v>
      </c>
      <c r="V7793">
        <v>7776</v>
      </c>
      <c r="W7793" s="46">
        <v>-0.261677097856722</v>
      </c>
    </row>
    <row r="7794" spans="10:23">
      <c r="J7794">
        <v>7777</v>
      </c>
      <c r="K7794" s="93">
        <f t="shared" ca="1" si="979"/>
        <v>1.0180429627136414</v>
      </c>
      <c r="L7794" s="93">
        <f t="shared" ca="1" si="979"/>
        <v>-0.6084913342321312</v>
      </c>
      <c r="M7794" s="93">
        <f t="shared" ca="1" si="980"/>
        <v>1.0180429627136414</v>
      </c>
      <c r="N7794" s="101">
        <f t="shared" ca="1" si="976"/>
        <v>-0.25313990360790067</v>
      </c>
      <c r="O7794" s="46">
        <f t="shared" ca="1" si="981"/>
        <v>0.68572965666591945</v>
      </c>
      <c r="P7794" s="46">
        <f t="shared" ca="1" si="982"/>
        <v>0.50300648417306071</v>
      </c>
      <c r="Q7794" s="47">
        <f t="shared" ca="1" si="977"/>
        <v>1.0511760016516369</v>
      </c>
      <c r="R7794" s="47">
        <f t="shared" ca="1" si="978"/>
        <v>0.10849194879374197</v>
      </c>
      <c r="S7794" s="97">
        <f t="shared" ca="1" si="983"/>
        <v>0.39711080272983068</v>
      </c>
      <c r="V7794">
        <v>7777</v>
      </c>
      <c r="W7794" s="46">
        <v>1.17157930704942</v>
      </c>
    </row>
    <row r="7795" spans="10:23">
      <c r="J7795">
        <v>7778</v>
      </c>
      <c r="K7795" s="93">
        <f t="shared" ca="1" si="979"/>
        <v>-1.7016336218548065</v>
      </c>
      <c r="L7795" s="93">
        <f t="shared" ca="1" si="979"/>
        <v>0.65020522170742767</v>
      </c>
      <c r="M7795" s="93">
        <f t="shared" ca="1" si="980"/>
        <v>-1.7016336218548065</v>
      </c>
      <c r="N7795" s="101">
        <f t="shared" ca="1" si="976"/>
        <v>7.52909740167369E-2</v>
      </c>
      <c r="O7795" s="46">
        <f t="shared" ca="1" si="981"/>
        <v>-0.29055121140717499</v>
      </c>
      <c r="P7795" s="46">
        <f t="shared" ca="1" si="982"/>
        <v>1.4866050136513487E-2</v>
      </c>
      <c r="Q7795" s="47">
        <f t="shared" ca="1" si="977"/>
        <v>-0.90138573449455195</v>
      </c>
      <c r="R7795" s="47">
        <f t="shared" ca="1" si="978"/>
        <v>0.16159675508839558</v>
      </c>
      <c r="S7795" s="97">
        <f t="shared" ca="1" si="983"/>
        <v>-6.4477228159389707E-2</v>
      </c>
      <c r="V7795">
        <v>7778</v>
      </c>
      <c r="W7795" s="46">
        <v>-0.30220149787488798</v>
      </c>
    </row>
    <row r="7796" spans="10:23">
      <c r="J7796">
        <v>7779</v>
      </c>
      <c r="K7796" s="93">
        <f t="shared" ca="1" si="979"/>
        <v>1.0427239311941876</v>
      </c>
      <c r="L7796" s="93">
        <f t="shared" ca="1" si="979"/>
        <v>3.4560426870217924</v>
      </c>
      <c r="M7796" s="93">
        <f t="shared" ca="1" si="980"/>
        <v>1.0427239311941876</v>
      </c>
      <c r="N7796" s="101">
        <f t="shared" ca="1" si="976"/>
        <v>3.6082255713987976</v>
      </c>
      <c r="O7796" s="46">
        <f t="shared" ca="1" si="981"/>
        <v>0.69458937089436534</v>
      </c>
      <c r="P7796" s="46">
        <f t="shared" ca="1" si="982"/>
        <v>0.50743634128728365</v>
      </c>
      <c r="Q7796" s="47">
        <f t="shared" ca="1" si="977"/>
        <v>1.0688954301085287</v>
      </c>
      <c r="R7796" s="47">
        <f t="shared" ca="1" si="978"/>
        <v>0.7328457460559249</v>
      </c>
      <c r="S7796" s="97">
        <f t="shared" ca="1" si="983"/>
        <v>0.71371755847514518</v>
      </c>
      <c r="V7796">
        <v>7779</v>
      </c>
      <c r="W7796" s="46">
        <v>1.1248093874176399</v>
      </c>
    </row>
    <row r="7797" spans="10:23">
      <c r="J7797">
        <v>7780</v>
      </c>
      <c r="K7797" s="93">
        <f t="shared" ca="1" si="979"/>
        <v>-1.5067034449877148</v>
      </c>
      <c r="L7797" s="93">
        <f t="shared" ca="1" si="979"/>
        <v>0.48250885121617715</v>
      </c>
      <c r="M7797" s="93">
        <f t="shared" ca="1" si="980"/>
        <v>-1.5067034449877148</v>
      </c>
      <c r="N7797" s="101">
        <f t="shared" ca="1" si="976"/>
        <v>-2.1706966331909605E-2</v>
      </c>
      <c r="O7797" s="46">
        <f t="shared" ca="1" si="981"/>
        <v>-0.22057722870450613</v>
      </c>
      <c r="P7797" s="46">
        <f t="shared" ca="1" si="982"/>
        <v>4.9853041487847916E-2</v>
      </c>
      <c r="Q7797" s="47">
        <f t="shared" ca="1" si="977"/>
        <v>-0.76143776908921423</v>
      </c>
      <c r="R7797" s="47">
        <f t="shared" ca="1" si="978"/>
        <v>0.14591291661848665</v>
      </c>
      <c r="S7797" s="97">
        <f t="shared" ca="1" si="983"/>
        <v>-3.733215604300974E-2</v>
      </c>
      <c r="V7797">
        <v>7780</v>
      </c>
      <c r="W7797" s="46">
        <v>1.4501107978764001</v>
      </c>
    </row>
    <row r="7798" spans="10:23">
      <c r="J7798">
        <v>7781</v>
      </c>
      <c r="K7798" s="93">
        <f t="shared" ca="1" si="979"/>
        <v>-0.80169903222065009</v>
      </c>
      <c r="L7798" s="93">
        <f t="shared" ca="1" si="979"/>
        <v>1.938295013844417</v>
      </c>
      <c r="M7798" s="93">
        <f t="shared" ca="1" si="980"/>
        <v>-0.80169903222065009</v>
      </c>
      <c r="N7798" s="101">
        <f t="shared" ca="1" si="976"/>
        <v>1.5827066391058322</v>
      </c>
      <c r="O7798" s="46">
        <f t="shared" ca="1" si="981"/>
        <v>3.2497833233715911E-2</v>
      </c>
      <c r="P7798" s="46">
        <f t="shared" ca="1" si="982"/>
        <v>0.17639057245695894</v>
      </c>
      <c r="Q7798" s="47">
        <f t="shared" ca="1" si="977"/>
        <v>-0.25528764521277014</v>
      </c>
      <c r="R7798" s="47">
        <f t="shared" ca="1" si="978"/>
        <v>0.40533454697644339</v>
      </c>
      <c r="S7798" s="97">
        <f t="shared" ca="1" si="983"/>
        <v>0.21891619010507965</v>
      </c>
      <c r="V7798">
        <v>7781</v>
      </c>
      <c r="W7798" s="46">
        <v>-0.34420946915874501</v>
      </c>
    </row>
    <row r="7799" spans="10:23">
      <c r="J7799">
        <v>7782</v>
      </c>
      <c r="K7799" s="93">
        <f t="shared" ca="1" si="979"/>
        <v>8.1609455176995527E-2</v>
      </c>
      <c r="L7799" s="93">
        <f t="shared" ca="1" si="979"/>
        <v>0.29658276874792372</v>
      </c>
      <c r="M7799" s="93">
        <f t="shared" ca="1" si="980"/>
        <v>8.1609455176995527E-2</v>
      </c>
      <c r="N7799" s="101">
        <f t="shared" ca="1" si="976"/>
        <v>0.30713877449632704</v>
      </c>
      <c r="O7799" s="46">
        <f t="shared" ca="1" si="981"/>
        <v>0.34957861473029311</v>
      </c>
      <c r="P7799" s="46">
        <f t="shared" ca="1" si="982"/>
        <v>0.33493096320524751</v>
      </c>
      <c r="Q7799" s="47">
        <f t="shared" ca="1" si="977"/>
        <v>0.37887391778038421</v>
      </c>
      <c r="R7799" s="47">
        <f t="shared" ca="1" si="978"/>
        <v>0.19908480317741153</v>
      </c>
      <c r="S7799" s="97">
        <f t="shared" ca="1" si="983"/>
        <v>0.27433170895385234</v>
      </c>
      <c r="V7799">
        <v>7782</v>
      </c>
      <c r="W7799" s="46">
        <v>-3.3913738446631002E-2</v>
      </c>
    </row>
    <row r="7800" spans="10:23">
      <c r="J7800">
        <v>7783</v>
      </c>
      <c r="K7800" s="93">
        <f t="shared" ca="1" si="979"/>
        <v>0.96521906236825983</v>
      </c>
      <c r="L7800" s="93">
        <f t="shared" ca="1" si="979"/>
        <v>-0.13939151970823593</v>
      </c>
      <c r="M7800" s="93">
        <f t="shared" ca="1" si="980"/>
        <v>0.96521906236825983</v>
      </c>
      <c r="N7800" s="101">
        <f t="shared" ca="1" si="976"/>
        <v>0.17480655878054638</v>
      </c>
      <c r="O7800" s="46">
        <f t="shared" ca="1" si="981"/>
        <v>0.66676748904024974</v>
      </c>
      <c r="P7800" s="46">
        <f t="shared" ca="1" si="982"/>
        <v>0.49352540036022585</v>
      </c>
      <c r="Q7800" s="47">
        <f t="shared" ca="1" si="977"/>
        <v>1.0132516664002975</v>
      </c>
      <c r="R7800" s="47">
        <f t="shared" ca="1" si="978"/>
        <v>0.1776876777519498</v>
      </c>
      <c r="S7800" s="97">
        <f t="shared" ca="1" si="983"/>
        <v>0.42222758339609978</v>
      </c>
      <c r="V7800">
        <v>7783</v>
      </c>
      <c r="W7800" s="46">
        <v>0.16234506104256899</v>
      </c>
    </row>
    <row r="7801" spans="10:23">
      <c r="J7801">
        <v>7784</v>
      </c>
      <c r="K7801" s="93">
        <f t="shared" ca="1" si="979"/>
        <v>-0.11644623710431794</v>
      </c>
      <c r="L7801" s="93">
        <f t="shared" ca="1" si="979"/>
        <v>0.56322905980990257</v>
      </c>
      <c r="M7801" s="93">
        <f t="shared" ca="1" si="980"/>
        <v>-0.11644623710431794</v>
      </c>
      <c r="N7801" s="101">
        <f t="shared" ca="1" si="976"/>
        <v>0.49695548699171993</v>
      </c>
      <c r="O7801" s="46">
        <f t="shared" ca="1" si="981"/>
        <v>0.27848266740907879</v>
      </c>
      <c r="P7801" s="46">
        <f t="shared" ca="1" si="982"/>
        <v>0.29938298954464038</v>
      </c>
      <c r="Q7801" s="47">
        <f t="shared" ca="1" si="977"/>
        <v>0.23668202313795567</v>
      </c>
      <c r="R7801" s="47">
        <f t="shared" ca="1" si="978"/>
        <v>0.22977674000582504</v>
      </c>
      <c r="S7801" s="97">
        <f t="shared" ca="1" si="983"/>
        <v>0.25412970370745191</v>
      </c>
      <c r="V7801">
        <v>7784</v>
      </c>
      <c r="W7801" s="46">
        <v>0.82118269438648805</v>
      </c>
    </row>
    <row r="7802" spans="10:23">
      <c r="J7802">
        <v>7785</v>
      </c>
      <c r="K7802" s="93">
        <f t="shared" ca="1" si="979"/>
        <v>-0.25233602757008811</v>
      </c>
      <c r="L7802" s="93">
        <f t="shared" ca="1" si="979"/>
        <v>-1.9285811867437366</v>
      </c>
      <c r="M7802" s="93">
        <f t="shared" ca="1" si="980"/>
        <v>-0.25233602757008811</v>
      </c>
      <c r="N7802" s="101">
        <f t="shared" ca="1" si="976"/>
        <v>-1.9087039177746088</v>
      </c>
      <c r="O7802" s="46">
        <f t="shared" ca="1" si="981"/>
        <v>0.22970238105041818</v>
      </c>
      <c r="P7802" s="46">
        <f t="shared" ca="1" si="982"/>
        <v>0.27499284636531007</v>
      </c>
      <c r="Q7802" s="47">
        <f t="shared" ca="1" si="977"/>
        <v>0.13912145042063437</v>
      </c>
      <c r="R7802" s="47">
        <f t="shared" ca="1" si="978"/>
        <v>-0.15920031850033317</v>
      </c>
      <c r="S7802" s="97">
        <f t="shared" ca="1" si="983"/>
        <v>3.5251031275042505E-2</v>
      </c>
      <c r="V7802">
        <v>7785</v>
      </c>
      <c r="W7802" s="46">
        <v>0.17012912744979</v>
      </c>
    </row>
    <row r="7803" spans="10:23">
      <c r="J7803">
        <v>7786</v>
      </c>
      <c r="K7803" s="93">
        <f t="shared" ca="1" si="979"/>
        <v>1.6754336046483083</v>
      </c>
      <c r="L7803" s="93">
        <f t="shared" ca="1" si="979"/>
        <v>1.8150405484009506</v>
      </c>
      <c r="M7803" s="93">
        <f t="shared" ca="1" si="980"/>
        <v>1.6754336046483083</v>
      </c>
      <c r="N7803" s="101">
        <f t="shared" ca="1" si="976"/>
        <v>2.2536349021279793</v>
      </c>
      <c r="O7803" s="46">
        <f t="shared" ca="1" si="981"/>
        <v>0.92171282841975655</v>
      </c>
      <c r="P7803" s="46">
        <f t="shared" ca="1" si="982"/>
        <v>0.62099807004997931</v>
      </c>
      <c r="Q7803" s="47">
        <f t="shared" ca="1" si="977"/>
        <v>1.5231423451593111</v>
      </c>
      <c r="R7803" s="47">
        <f t="shared" ca="1" si="978"/>
        <v>0.51381860822880943</v>
      </c>
      <c r="S7803" s="97">
        <f t="shared" ca="1" si="983"/>
        <v>0.71776571832428293</v>
      </c>
      <c r="V7803">
        <v>7786</v>
      </c>
      <c r="W7803" s="46">
        <v>-4.5995842180276397E-3</v>
      </c>
    </row>
    <row r="7804" spans="10:23">
      <c r="J7804">
        <v>7787</v>
      </c>
      <c r="K7804" s="93">
        <f t="shared" ca="1" si="979"/>
        <v>1.3067928475432828</v>
      </c>
      <c r="L7804" s="93">
        <f t="shared" ca="1" si="979"/>
        <v>1.5276270365372153</v>
      </c>
      <c r="M7804" s="93">
        <f t="shared" ca="1" si="980"/>
        <v>1.3067928475432828</v>
      </c>
      <c r="N7804" s="101">
        <f t="shared" ca="1" si="976"/>
        <v>1.8639069527673018</v>
      </c>
      <c r="O7804" s="46">
        <f t="shared" ca="1" si="981"/>
        <v>0.78938205041634024</v>
      </c>
      <c r="P7804" s="46">
        <f t="shared" ca="1" si="982"/>
        <v>0.5548326810482711</v>
      </c>
      <c r="Q7804" s="47">
        <f t="shared" ca="1" si="977"/>
        <v>1.2584807891524785</v>
      </c>
      <c r="R7804" s="47">
        <f t="shared" ca="1" si="978"/>
        <v>0.45080252579436425</v>
      </c>
      <c r="S7804" s="97">
        <f t="shared" ca="1" si="983"/>
        <v>0.62009228810535222</v>
      </c>
      <c r="V7804">
        <v>7787</v>
      </c>
      <c r="W7804" s="46">
        <v>-0.30392706258795199</v>
      </c>
    </row>
    <row r="7805" spans="10:23">
      <c r="J7805">
        <v>7788</v>
      </c>
      <c r="K7805" s="93">
        <f t="shared" ca="1" si="979"/>
        <v>-0.4422991002997208</v>
      </c>
      <c r="L7805" s="93">
        <f t="shared" ca="1" si="979"/>
        <v>1.2319920024930058</v>
      </c>
      <c r="M7805" s="93">
        <f t="shared" ca="1" si="980"/>
        <v>-0.4422991002997208</v>
      </c>
      <c r="N7805" s="101">
        <f t="shared" ca="1" si="976"/>
        <v>1.0273698692734181</v>
      </c>
      <c r="O7805" s="46">
        <f t="shared" ca="1" si="981"/>
        <v>0.16151143709825477</v>
      </c>
      <c r="P7805" s="46">
        <f t="shared" ca="1" si="982"/>
        <v>0.24089737438922837</v>
      </c>
      <c r="Q7805" s="47">
        <f t="shared" ca="1" si="977"/>
        <v>2.739562516307581E-3</v>
      </c>
      <c r="R7805" s="47">
        <f t="shared" ca="1" si="978"/>
        <v>0.31554076204506987</v>
      </c>
      <c r="S7805" s="97">
        <f t="shared" ca="1" si="983"/>
        <v>0.23852609957166232</v>
      </c>
      <c r="V7805">
        <v>7788</v>
      </c>
      <c r="W7805" s="46">
        <v>-0.141877498550085</v>
      </c>
    </row>
    <row r="7806" spans="10:23">
      <c r="J7806">
        <v>7789</v>
      </c>
      <c r="K7806" s="93">
        <f t="shared" ca="1" si="979"/>
        <v>1.235986214127454</v>
      </c>
      <c r="L7806" s="93">
        <f t="shared" ca="1" si="979"/>
        <v>0.270323886259206</v>
      </c>
      <c r="M7806" s="93">
        <f t="shared" ca="1" si="980"/>
        <v>1.235986214127454</v>
      </c>
      <c r="N7806" s="101">
        <f t="shared" ca="1" si="976"/>
        <v>0.64936087566453593</v>
      </c>
      <c r="O7806" s="46">
        <f t="shared" ca="1" si="981"/>
        <v>0.76396463059195041</v>
      </c>
      <c r="P7806" s="46">
        <f t="shared" ca="1" si="982"/>
        <v>0.54212397113607613</v>
      </c>
      <c r="Q7806" s="47">
        <f t="shared" ca="1" si="977"/>
        <v>1.2076459495036989</v>
      </c>
      <c r="R7806" s="47">
        <f t="shared" ca="1" si="978"/>
        <v>0.25441954674271561</v>
      </c>
      <c r="S7806" s="97">
        <f t="shared" ca="1" si="983"/>
        <v>0.50919208866733301</v>
      </c>
      <c r="V7806">
        <v>7789</v>
      </c>
      <c r="W7806" s="46">
        <v>0.19222636307027199</v>
      </c>
    </row>
    <row r="7807" spans="10:23">
      <c r="J7807">
        <v>7790</v>
      </c>
      <c r="K7807" s="93">
        <f t="shared" ca="1" si="979"/>
        <v>0.79867163697997856</v>
      </c>
      <c r="L7807" s="93">
        <f t="shared" ca="1" si="979"/>
        <v>0.47341838864265362</v>
      </c>
      <c r="M7807" s="93">
        <f t="shared" ca="1" si="980"/>
        <v>0.79867163697997856</v>
      </c>
      <c r="N7807" s="101">
        <f t="shared" ca="1" si="976"/>
        <v>0.70283551290445745</v>
      </c>
      <c r="O7807" s="46">
        <f t="shared" ca="1" si="981"/>
        <v>0.60698204765505248</v>
      </c>
      <c r="P7807" s="46">
        <f t="shared" ca="1" si="982"/>
        <v>0.46363267966762722</v>
      </c>
      <c r="Q7807" s="47">
        <f t="shared" ca="1" si="977"/>
        <v>0.89368078362990311</v>
      </c>
      <c r="R7807" s="47">
        <f t="shared" ca="1" si="978"/>
        <v>0.26306599397338204</v>
      </c>
      <c r="S7807" s="97">
        <f t="shared" ca="1" si="983"/>
        <v>0.43502402081421726</v>
      </c>
      <c r="V7807">
        <v>7790</v>
      </c>
      <c r="W7807" s="46">
        <v>0.31416748416277301</v>
      </c>
    </row>
    <row r="7808" spans="10:23">
      <c r="J7808">
        <v>7791</v>
      </c>
      <c r="K7808" s="93">
        <f t="shared" ca="1" si="979"/>
        <v>-2.0433915935355542</v>
      </c>
      <c r="L7808" s="93">
        <f t="shared" ca="1" si="979"/>
        <v>0.36511166200570683</v>
      </c>
      <c r="M7808" s="93">
        <f t="shared" ca="1" si="980"/>
        <v>-2.0433915935355542</v>
      </c>
      <c r="N7808" s="101">
        <f t="shared" ca="1" si="976"/>
        <v>-0.30368813885862395</v>
      </c>
      <c r="O7808" s="46">
        <f t="shared" ca="1" si="981"/>
        <v>-0.41323189011600892</v>
      </c>
      <c r="P7808" s="46">
        <f t="shared" ca="1" si="982"/>
        <v>-4.6474289217903475E-2</v>
      </c>
      <c r="Q7808" s="47">
        <f t="shared" ca="1" si="977"/>
        <v>-1.1467470919122198</v>
      </c>
      <c r="R7808" s="47">
        <f t="shared" ca="1" si="978"/>
        <v>0.10031867878654679</v>
      </c>
      <c r="S7808" s="97">
        <f t="shared" ca="1" si="983"/>
        <v>-0.15645660566473107</v>
      </c>
      <c r="V7808">
        <v>7791</v>
      </c>
      <c r="W7808" s="46">
        <v>0.43675378061554299</v>
      </c>
    </row>
    <row r="7809" spans="10:23">
      <c r="J7809">
        <v>7792</v>
      </c>
      <c r="K7809" s="93">
        <f t="shared" ca="1" si="979"/>
        <v>-0.7119585410199748</v>
      </c>
      <c r="L7809" s="93">
        <f t="shared" ca="1" si="979"/>
        <v>-1.0618729391983408</v>
      </c>
      <c r="M7809" s="93">
        <f t="shared" ca="1" si="980"/>
        <v>-0.7119585410199748</v>
      </c>
      <c r="N7809" s="101">
        <f t="shared" ca="1" si="976"/>
        <v>-1.2331626694918003</v>
      </c>
      <c r="O7809" s="46">
        <f t="shared" ca="1" si="981"/>
        <v>6.4711929993534589E-2</v>
      </c>
      <c r="P7809" s="46">
        <f t="shared" ca="1" si="982"/>
        <v>0.19249762083686828</v>
      </c>
      <c r="Q7809" s="47">
        <f t="shared" ca="1" si="977"/>
        <v>-0.19085945169313279</v>
      </c>
      <c r="R7809" s="47">
        <f t="shared" ca="1" si="978"/>
        <v>-4.9970372176261157E-2</v>
      </c>
      <c r="S7809" s="97">
        <f t="shared" ca="1" si="983"/>
        <v>7.3707789086367159E-3</v>
      </c>
      <c r="V7809">
        <v>7792</v>
      </c>
      <c r="W7809" s="46">
        <v>0.64986606498941801</v>
      </c>
    </row>
    <row r="7810" spans="10:23">
      <c r="J7810">
        <v>7793</v>
      </c>
      <c r="K7810" s="93">
        <f t="shared" ca="1" si="979"/>
        <v>0.6680139386063022</v>
      </c>
      <c r="L7810" s="93">
        <f t="shared" ca="1" si="979"/>
        <v>0.21456988839589969</v>
      </c>
      <c r="M7810" s="93">
        <f t="shared" ca="1" si="980"/>
        <v>0.6680139386063022</v>
      </c>
      <c r="N7810" s="101">
        <f t="shared" ca="1" si="976"/>
        <v>0.41587352232623942</v>
      </c>
      <c r="O7810" s="46">
        <f t="shared" ca="1" si="981"/>
        <v>0.56007992263310769</v>
      </c>
      <c r="P7810" s="46">
        <f t="shared" ca="1" si="982"/>
        <v>0.44018161715665483</v>
      </c>
      <c r="Q7810" s="47">
        <f t="shared" ca="1" si="977"/>
        <v>0.79987653358601341</v>
      </c>
      <c r="R7810" s="47">
        <f t="shared" ca="1" si="978"/>
        <v>0.21666639526999476</v>
      </c>
      <c r="S7810" s="97">
        <f t="shared" ca="1" si="983"/>
        <v>0.38837315895155122</v>
      </c>
      <c r="V7810">
        <v>7793</v>
      </c>
      <c r="W7810" s="46">
        <v>0.331701526300199</v>
      </c>
    </row>
    <row r="7811" spans="10:23">
      <c r="J7811">
        <v>7794</v>
      </c>
      <c r="K7811" s="93">
        <f t="shared" ca="1" si="979"/>
        <v>1.3806020199148785</v>
      </c>
      <c r="L7811" s="93">
        <f t="shared" ca="1" si="979"/>
        <v>-1.1021062913503439</v>
      </c>
      <c r="M7811" s="93">
        <f t="shared" ca="1" si="980"/>
        <v>1.3806020199148785</v>
      </c>
      <c r="N7811" s="101">
        <f t="shared" ca="1" si="976"/>
        <v>-0.605826032184829</v>
      </c>
      <c r="O7811" s="46">
        <f t="shared" ca="1" si="981"/>
        <v>0.81587729006489274</v>
      </c>
      <c r="P7811" s="46">
        <f t="shared" ca="1" si="982"/>
        <v>0.56808030087254735</v>
      </c>
      <c r="Q7811" s="47">
        <f t="shared" ca="1" si="977"/>
        <v>1.3114712684495835</v>
      </c>
      <c r="R7811" s="47">
        <f t="shared" ca="1" si="978"/>
        <v>5.1465250584523198E-2</v>
      </c>
      <c r="S7811" s="97">
        <f t="shared" ca="1" si="983"/>
        <v>0.43367127032470798</v>
      </c>
      <c r="V7811">
        <v>7794</v>
      </c>
      <c r="W7811" s="46">
        <v>0.54434325141834194</v>
      </c>
    </row>
    <row r="7812" spans="10:23">
      <c r="J7812">
        <v>7795</v>
      </c>
      <c r="K7812" s="93">
        <f t="shared" ca="1" si="979"/>
        <v>0.19229531352745854</v>
      </c>
      <c r="L7812" s="93">
        <f t="shared" ca="1" si="979"/>
        <v>0.17559379406253803</v>
      </c>
      <c r="M7812" s="93">
        <f t="shared" ca="1" si="980"/>
        <v>0.19229531352745854</v>
      </c>
      <c r="N7812" s="101">
        <f t="shared" ca="1" si="976"/>
        <v>0.22763174768165606</v>
      </c>
      <c r="O7812" s="46">
        <f t="shared" ca="1" si="981"/>
        <v>0.38931145888056634</v>
      </c>
      <c r="P7812" s="46">
        <f t="shared" ca="1" si="982"/>
        <v>0.35479738528038418</v>
      </c>
      <c r="Q7812" s="47">
        <f t="shared" ca="1" si="977"/>
        <v>0.45833960608093072</v>
      </c>
      <c r="R7812" s="47">
        <f t="shared" ca="1" si="978"/>
        <v>0.18622911406378784</v>
      </c>
      <c r="S7812" s="97">
        <f t="shared" ca="1" si="983"/>
        <v>0.28777028647217706</v>
      </c>
      <c r="V7812">
        <v>7795</v>
      </c>
      <c r="W7812" s="46">
        <v>0.91373272225530699</v>
      </c>
    </row>
    <row r="7813" spans="10:23">
      <c r="J7813">
        <v>7796</v>
      </c>
      <c r="K7813" s="93">
        <f t="shared" ca="1" si="979"/>
        <v>1.3723406748767408</v>
      </c>
      <c r="L7813" s="93">
        <f t="shared" ca="1" si="979"/>
        <v>-0.98072321958904651</v>
      </c>
      <c r="M7813" s="93">
        <f t="shared" ca="1" si="980"/>
        <v>1.3723406748767408</v>
      </c>
      <c r="N7813" s="101">
        <f t="shared" ca="1" si="976"/>
        <v>-0.49337207557200657</v>
      </c>
      <c r="O7813" s="46">
        <f t="shared" ca="1" si="981"/>
        <v>0.81291171939702456</v>
      </c>
      <c r="P7813" s="46">
        <f t="shared" ca="1" si="982"/>
        <v>0.56659751553861326</v>
      </c>
      <c r="Q7813" s="47">
        <f t="shared" ca="1" si="977"/>
        <v>1.3055401271138471</v>
      </c>
      <c r="R7813" s="47">
        <f t="shared" ca="1" si="978"/>
        <v>6.964821080489722E-2</v>
      </c>
      <c r="S7813" s="97">
        <f t="shared" ca="1" si="983"/>
        <v>0.4412799651009609</v>
      </c>
      <c r="V7813">
        <v>7796</v>
      </c>
      <c r="W7813" s="46">
        <v>1.2902359009909099</v>
      </c>
    </row>
    <row r="7814" spans="10:23">
      <c r="J7814">
        <v>7797</v>
      </c>
      <c r="K7814" s="93">
        <f t="shared" ca="1" si="979"/>
        <v>0.20260629009646822</v>
      </c>
      <c r="L7814" s="93">
        <f t="shared" ca="1" si="979"/>
        <v>-0.56194538621793411</v>
      </c>
      <c r="M7814" s="93">
        <f t="shared" ca="1" si="980"/>
        <v>0.20260629009646822</v>
      </c>
      <c r="N7814" s="101">
        <f t="shared" ca="1" si="976"/>
        <v>-0.46833762790663719</v>
      </c>
      <c r="O7814" s="46">
        <f t="shared" ca="1" si="981"/>
        <v>0.39301278469724299</v>
      </c>
      <c r="P7814" s="46">
        <f t="shared" ca="1" si="982"/>
        <v>0.35664804818872248</v>
      </c>
      <c r="Q7814" s="47">
        <f t="shared" ca="1" si="977"/>
        <v>0.46574225771428401</v>
      </c>
      <c r="R7814" s="47">
        <f t="shared" ca="1" si="978"/>
        <v>7.3696092975959429E-2</v>
      </c>
      <c r="S7814" s="97">
        <f t="shared" ca="1" si="983"/>
        <v>0.2333544388366012</v>
      </c>
      <c r="V7814">
        <v>7797</v>
      </c>
      <c r="W7814" s="46">
        <v>-0.548047935236045</v>
      </c>
    </row>
    <row r="7815" spans="10:23">
      <c r="J7815">
        <v>7798</v>
      </c>
      <c r="K7815" s="93">
        <f t="shared" ca="1" si="979"/>
        <v>-1.7900421255501913</v>
      </c>
      <c r="L7815" s="93">
        <f t="shared" ca="1" si="979"/>
        <v>0.99610267893472804</v>
      </c>
      <c r="M7815" s="93">
        <f t="shared" ca="1" si="980"/>
        <v>-1.7900421255501913</v>
      </c>
      <c r="N7815" s="101">
        <f t="shared" ca="1" si="976"/>
        <v>0.37511465055105275</v>
      </c>
      <c r="O7815" s="46">
        <f t="shared" ca="1" si="981"/>
        <v>-0.32228716531526413</v>
      </c>
      <c r="P7815" s="46">
        <f t="shared" ca="1" si="982"/>
        <v>-1.0019268175310847E-3</v>
      </c>
      <c r="Q7815" s="47">
        <f t="shared" ca="1" si="977"/>
        <v>-0.96485764231073023</v>
      </c>
      <c r="R7815" s="47">
        <f t="shared" ca="1" si="978"/>
        <v>0.21007599181565301</v>
      </c>
      <c r="S7815" s="97">
        <f t="shared" ca="1" si="983"/>
        <v>-5.6105586749805564E-2</v>
      </c>
      <c r="V7815">
        <v>7798</v>
      </c>
      <c r="W7815" s="46">
        <v>0.46663564814124597</v>
      </c>
    </row>
    <row r="7816" spans="10:23">
      <c r="J7816">
        <v>7799</v>
      </c>
      <c r="K7816" s="93">
        <f t="shared" ca="1" si="979"/>
        <v>-0.40454918032857823</v>
      </c>
      <c r="L7816" s="93">
        <f t="shared" ca="1" si="979"/>
        <v>-2.4650399761064867</v>
      </c>
      <c r="M7816" s="93">
        <f t="shared" ca="1" si="980"/>
        <v>-0.40454918032857823</v>
      </c>
      <c r="N7816" s="101">
        <f t="shared" ca="1" si="976"/>
        <v>-2.4657186743914203</v>
      </c>
      <c r="O7816" s="46">
        <f t="shared" ca="1" si="981"/>
        <v>0.17506250594527539</v>
      </c>
      <c r="P7816" s="46">
        <f t="shared" ca="1" si="982"/>
        <v>0.24767290881273868</v>
      </c>
      <c r="Q7816" s="47">
        <f t="shared" ca="1" si="977"/>
        <v>2.984170021034882E-2</v>
      </c>
      <c r="R7816" s="47">
        <f t="shared" ca="1" si="978"/>
        <v>-0.2492654212925452</v>
      </c>
      <c r="S7816" s="97">
        <f t="shared" ca="1" si="983"/>
        <v>-3.7101457673634902E-2</v>
      </c>
      <c r="V7816">
        <v>7799</v>
      </c>
      <c r="W7816" s="46">
        <v>0.200343278495971</v>
      </c>
    </row>
    <row r="7817" spans="10:23">
      <c r="J7817">
        <v>7800</v>
      </c>
      <c r="K7817" s="93">
        <f t="shared" ca="1" si="979"/>
        <v>-0.64387203724938469</v>
      </c>
      <c r="L7817" s="93">
        <f t="shared" ca="1" si="979"/>
        <v>4.5175860980857789E-2</v>
      </c>
      <c r="M7817" s="93">
        <f t="shared" ca="1" si="980"/>
        <v>-0.64387203724938469</v>
      </c>
      <c r="N7817" s="101">
        <f t="shared" ca="1" si="976"/>
        <v>-0.16193527791853674</v>
      </c>
      <c r="O7817" s="46">
        <f t="shared" ca="1" si="981"/>
        <v>8.9152906314901581E-2</v>
      </c>
      <c r="P7817" s="46">
        <f t="shared" ca="1" si="982"/>
        <v>0.20471810899755177</v>
      </c>
      <c r="Q7817" s="47">
        <f t="shared" ca="1" si="977"/>
        <v>-0.1419774990503988</v>
      </c>
      <c r="R7817" s="47">
        <f t="shared" ca="1" si="978"/>
        <v>0.1232390517928259</v>
      </c>
      <c r="S7817" s="97">
        <f t="shared" ca="1" si="983"/>
        <v>0.10619597905386374</v>
      </c>
      <c r="V7817">
        <v>7800</v>
      </c>
      <c r="W7817" s="46">
        <v>0.61281611006710002</v>
      </c>
    </row>
    <row r="7818" spans="10:23">
      <c r="J7818">
        <v>7801</v>
      </c>
      <c r="K7818" s="93">
        <f t="shared" ca="1" si="979"/>
        <v>-0.51440114282941007</v>
      </c>
      <c r="L7818" s="93">
        <f t="shared" ca="1" si="979"/>
        <v>-7.76208207161527E-2</v>
      </c>
      <c r="M7818" s="93">
        <f t="shared" ca="1" si="980"/>
        <v>-0.51440114282941007</v>
      </c>
      <c r="N7818" s="101">
        <f t="shared" ca="1" si="976"/>
        <v>-0.23718209847361618</v>
      </c>
      <c r="O7818" s="46">
        <f t="shared" ca="1" si="981"/>
        <v>0.13562900494800048</v>
      </c>
      <c r="P7818" s="46">
        <f t="shared" ca="1" si="982"/>
        <v>0.22795615831410121</v>
      </c>
      <c r="Q7818" s="47">
        <f t="shared" ca="1" si="977"/>
        <v>-4.9025301784201003E-2</v>
      </c>
      <c r="R7818" s="47">
        <f t="shared" ca="1" si="978"/>
        <v>0.11107220603591436</v>
      </c>
      <c r="S7818" s="97">
        <f t="shared" ca="1" si="983"/>
        <v>0.12335060549195742</v>
      </c>
      <c r="V7818">
        <v>7801</v>
      </c>
      <c r="W7818" s="46">
        <v>0.54862779471800105</v>
      </c>
    </row>
    <row r="7819" spans="10:23">
      <c r="J7819">
        <v>7802</v>
      </c>
      <c r="K7819" s="93">
        <f t="shared" ca="1" si="979"/>
        <v>-0.39039003048349769</v>
      </c>
      <c r="L7819" s="93">
        <f t="shared" ca="1" si="979"/>
        <v>7.7799511904275462E-2</v>
      </c>
      <c r="M7819" s="93">
        <f t="shared" ca="1" si="980"/>
        <v>-0.39039003048349769</v>
      </c>
      <c r="N7819" s="101">
        <f t="shared" ca="1" si="976"/>
        <v>-5.0392378270249394E-2</v>
      </c>
      <c r="O7819" s="46">
        <f t="shared" ca="1" si="981"/>
        <v>0.18014520849173488</v>
      </c>
      <c r="P7819" s="46">
        <f t="shared" ca="1" si="982"/>
        <v>0.25021426008596842</v>
      </c>
      <c r="Q7819" s="47">
        <f t="shared" ca="1" si="977"/>
        <v>4.0007105303267787E-2</v>
      </c>
      <c r="R7819" s="47">
        <f t="shared" ca="1" si="978"/>
        <v>0.14127470094435357</v>
      </c>
      <c r="S7819" s="97">
        <f t="shared" ca="1" si="983"/>
        <v>0.16070995471804422</v>
      </c>
      <c r="V7819">
        <v>7802</v>
      </c>
      <c r="W7819" s="46">
        <v>0.34786411843723802</v>
      </c>
    </row>
    <row r="7820" spans="10:23">
      <c r="J7820">
        <v>7803</v>
      </c>
      <c r="K7820" s="93">
        <f t="shared" ca="1" si="979"/>
        <v>0.92978758001075967</v>
      </c>
      <c r="L7820" s="93">
        <f t="shared" ca="1" si="979"/>
        <v>-1.4031329446782232</v>
      </c>
      <c r="M7820" s="93">
        <f t="shared" ca="1" si="980"/>
        <v>0.92978758001075967</v>
      </c>
      <c r="N7820" s="101">
        <f t="shared" ca="1" si="976"/>
        <v>-1.0345934466893265</v>
      </c>
      <c r="O7820" s="46">
        <f t="shared" ca="1" si="981"/>
        <v>0.65404866851968935</v>
      </c>
      <c r="P7820" s="46">
        <f t="shared" ca="1" si="982"/>
        <v>0.48716599009994566</v>
      </c>
      <c r="Q7820" s="47">
        <f t="shared" ca="1" si="977"/>
        <v>0.98781402535917662</v>
      </c>
      <c r="R7820" s="47">
        <f t="shared" ca="1" si="978"/>
        <v>-1.7863220165246219E-2</v>
      </c>
      <c r="S7820" s="97">
        <f t="shared" ca="1" si="983"/>
        <v>0.31809272417722156</v>
      </c>
      <c r="V7820">
        <v>7803</v>
      </c>
      <c r="W7820" s="46">
        <v>3.0438303107156398E-3</v>
      </c>
    </row>
    <row r="7821" spans="10:23">
      <c r="J7821">
        <v>7804</v>
      </c>
      <c r="K7821" s="93">
        <f t="shared" ca="1" si="979"/>
        <v>0.18402269066007543</v>
      </c>
      <c r="L7821" s="93">
        <f t="shared" ca="1" si="979"/>
        <v>0.58928766140035838</v>
      </c>
      <c r="M7821" s="93">
        <f t="shared" ca="1" si="980"/>
        <v>0.18402269066007543</v>
      </c>
      <c r="N7821" s="101">
        <f t="shared" ca="1" si="976"/>
        <v>0.61721706870211079</v>
      </c>
      <c r="O7821" s="46">
        <f t="shared" ca="1" si="981"/>
        <v>0.38634183981628645</v>
      </c>
      <c r="P7821" s="46">
        <f t="shared" ca="1" si="982"/>
        <v>0.35331257574824421</v>
      </c>
      <c r="Q7821" s="47">
        <f t="shared" ca="1" si="977"/>
        <v>0.45240036795237093</v>
      </c>
      <c r="R7821" s="47">
        <f t="shared" ca="1" si="978"/>
        <v>0.24922213456680187</v>
      </c>
      <c r="S7821" s="97">
        <f t="shared" ca="1" si="983"/>
        <v>0.31778198719154416</v>
      </c>
      <c r="V7821">
        <v>7804</v>
      </c>
      <c r="W7821" s="46">
        <v>4.5543792067361998E-2</v>
      </c>
    </row>
    <row r="7822" spans="10:23">
      <c r="J7822">
        <v>7805</v>
      </c>
      <c r="K7822" s="93">
        <f t="shared" ca="1" si="979"/>
        <v>-0.9172663623813796</v>
      </c>
      <c r="L7822" s="93">
        <f t="shared" ca="1" si="979"/>
        <v>0.51941081231530739</v>
      </c>
      <c r="M7822" s="93">
        <f t="shared" ca="1" si="980"/>
        <v>-0.9172663623813796</v>
      </c>
      <c r="N7822" s="101">
        <f t="shared" ca="1" si="976"/>
        <v>0.20073337807369607</v>
      </c>
      <c r="O7822" s="46">
        <f t="shared" ca="1" si="981"/>
        <v>-8.9873102757686563E-3</v>
      </c>
      <c r="P7822" s="46">
        <f t="shared" ca="1" si="982"/>
        <v>0.15564800070221665</v>
      </c>
      <c r="Q7822" s="47">
        <f t="shared" ca="1" si="977"/>
        <v>-0.33825793223173928</v>
      </c>
      <c r="R7822" s="47">
        <f t="shared" ca="1" si="978"/>
        <v>0.18187984971323773</v>
      </c>
      <c r="S7822" s="97">
        <f t="shared" ca="1" si="983"/>
        <v>8.6446269718734536E-2</v>
      </c>
      <c r="V7822">
        <v>7805</v>
      </c>
      <c r="W7822" s="46">
        <v>0.62348267374005695</v>
      </c>
    </row>
    <row r="7823" spans="10:23">
      <c r="J7823">
        <v>7806</v>
      </c>
      <c r="K7823" s="93">
        <f t="shared" ca="1" si="979"/>
        <v>-1.5335140439836095</v>
      </c>
      <c r="L7823" s="93">
        <f t="shared" ca="1" si="979"/>
        <v>0.83778129017365743</v>
      </c>
      <c r="M7823" s="93">
        <f t="shared" ca="1" si="980"/>
        <v>-1.5335140439836095</v>
      </c>
      <c r="N7823" s="101">
        <f t="shared" ca="1" si="976"/>
        <v>0.30659448832875486</v>
      </c>
      <c r="O7823" s="46">
        <f t="shared" ca="1" si="981"/>
        <v>-0.23020141527499316</v>
      </c>
      <c r="P7823" s="46">
        <f t="shared" ca="1" si="982"/>
        <v>4.5040948202604403E-2</v>
      </c>
      <c r="Q7823" s="47">
        <f t="shared" ca="1" si="977"/>
        <v>-0.78068614223018828</v>
      </c>
      <c r="R7823" s="47">
        <f t="shared" ca="1" si="978"/>
        <v>0.19899679619187219</v>
      </c>
      <c r="S7823" s="97">
        <f t="shared" ca="1" si="983"/>
        <v>-1.5602309541560486E-2</v>
      </c>
      <c r="V7823">
        <v>7806</v>
      </c>
      <c r="W7823" s="46">
        <v>3.3226317305179399E-4</v>
      </c>
    </row>
    <row r="7824" spans="10:23">
      <c r="J7824">
        <v>7807</v>
      </c>
      <c r="K7824" s="93">
        <f t="shared" ca="1" si="979"/>
        <v>-1.2550210613295694</v>
      </c>
      <c r="L7824" s="93">
        <f t="shared" ca="1" si="979"/>
        <v>0.21238898304705559</v>
      </c>
      <c r="M7824" s="93">
        <f t="shared" ca="1" si="980"/>
        <v>-1.2550210613295694</v>
      </c>
      <c r="N7824" s="101">
        <f t="shared" ca="1" si="976"/>
        <v>-0.19776242798677124</v>
      </c>
      <c r="O7824" s="46">
        <f t="shared" ca="1" si="981"/>
        <v>-0.13023093628478855</v>
      </c>
      <c r="P7824" s="46">
        <f t="shared" ca="1" si="982"/>
        <v>9.502618769770671E-2</v>
      </c>
      <c r="Q7824" s="47">
        <f t="shared" ca="1" si="977"/>
        <v>-0.58074518424977906</v>
      </c>
      <c r="R7824" s="47">
        <f t="shared" ca="1" si="978"/>
        <v>0.11744607069974626</v>
      </c>
      <c r="S7824" s="97">
        <f t="shared" ca="1" si="983"/>
        <v>-6.3924327925211424E-3</v>
      </c>
      <c r="V7824">
        <v>7807</v>
      </c>
      <c r="W7824" s="46">
        <v>-0.14302428378080201</v>
      </c>
    </row>
    <row r="7825" spans="10:23">
      <c r="J7825">
        <v>7808</v>
      </c>
      <c r="K7825" s="93">
        <f t="shared" ca="1" si="979"/>
        <v>-0.90275506284469509</v>
      </c>
      <c r="L7825" s="93">
        <f t="shared" ca="1" si="979"/>
        <v>1.1499070119857648</v>
      </c>
      <c r="M7825" s="93">
        <f t="shared" ca="1" si="980"/>
        <v>-0.90275506284469509</v>
      </c>
      <c r="N7825" s="101">
        <f t="shared" ca="1" si="976"/>
        <v>0.80311114398782535</v>
      </c>
      <c r="O7825" s="46">
        <f t="shared" ca="1" si="981"/>
        <v>-3.7781967403844319E-3</v>
      </c>
      <c r="P7825" s="46">
        <f t="shared" ca="1" si="982"/>
        <v>0.15825255746990877</v>
      </c>
      <c r="Q7825" s="47">
        <f t="shared" ca="1" si="977"/>
        <v>-0.32783970516097083</v>
      </c>
      <c r="R7825" s="47">
        <f t="shared" ca="1" si="978"/>
        <v>0.27927981041862643</v>
      </c>
      <c r="S7825" s="97">
        <f t="shared" ca="1" si="983"/>
        <v>0.137750806839121</v>
      </c>
      <c r="V7825">
        <v>7808</v>
      </c>
      <c r="W7825" s="46">
        <v>-2.3058996092983799E-2</v>
      </c>
    </row>
    <row r="7826" spans="10:23">
      <c r="J7826">
        <v>7809</v>
      </c>
      <c r="K7826" s="93">
        <f t="shared" ca="1" si="979"/>
        <v>-0.16827509030936472</v>
      </c>
      <c r="L7826" s="93">
        <f t="shared" ca="1" si="979"/>
        <v>0.61096504815337715</v>
      </c>
      <c r="M7826" s="93">
        <f t="shared" ca="1" si="980"/>
        <v>-0.16827509030936472</v>
      </c>
      <c r="N7826" s="101">
        <f t="shared" ref="N7826:N7889" ca="1" si="984">$N$2*K7826+SQRT(1-$N$2^2)*L7826</f>
        <v>0.52573043698341904</v>
      </c>
      <c r="O7826" s="46">
        <f t="shared" ca="1" si="981"/>
        <v>0.25987769133017308</v>
      </c>
      <c r="P7826" s="46">
        <f t="shared" ca="1" si="982"/>
        <v>0.29008050150518749</v>
      </c>
      <c r="Q7826" s="47">
        <f t="shared" ref="Q7826:Q7889" ca="1" si="985">$K$2+K7826*$S$3</f>
        <v>0.19947207098014416</v>
      </c>
      <c r="R7826" s="47">
        <f t="shared" ref="R7826:R7889" ca="1" si="986">$L$2+$L$3*N7826</f>
        <v>0.23442943331072791</v>
      </c>
      <c r="S7826" s="97">
        <f t="shared" ca="1" si="983"/>
        <v>0.24715356232045049</v>
      </c>
      <c r="V7826">
        <v>7809</v>
      </c>
      <c r="W7826" s="46">
        <v>-0.20633907144132499</v>
      </c>
    </row>
    <row r="7827" spans="10:23">
      <c r="J7827">
        <v>7810</v>
      </c>
      <c r="K7827" s="93">
        <f t="shared" ref="K7827:L7890" ca="1" si="987">_xlfn.NORM.S.INV(RAND())</f>
        <v>1.4364873252924835</v>
      </c>
      <c r="L7827" s="93">
        <f t="shared" ca="1" si="987"/>
        <v>1.0519847799427793</v>
      </c>
      <c r="M7827" s="93">
        <f t="shared" ref="M7827:M7890" ca="1" si="988">K7827</f>
        <v>1.4364873252924835</v>
      </c>
      <c r="N7827" s="101">
        <f t="shared" ca="1" si="984"/>
        <v>1.4542042791418832</v>
      </c>
      <c r="O7827" s="46">
        <f t="shared" ref="O7827:O7890" ca="1" si="989">$K$2+K7827*$K$3</f>
        <v>0.8359384086391205</v>
      </c>
      <c r="P7827" s="46">
        <f t="shared" ref="P7827:P7890" ca="1" si="990">$K$2+K7827*$R$3</f>
        <v>0.57811086015966118</v>
      </c>
      <c r="Q7827" s="47">
        <f t="shared" ca="1" si="985"/>
        <v>1.351593505598039</v>
      </c>
      <c r="R7827" s="47">
        <f t="shared" ca="1" si="986"/>
        <v>0.38455668046265418</v>
      </c>
      <c r="S7827" s="97">
        <f t="shared" ref="S7827:S7890" ca="1" si="991">AVERAGE(R7827,O7827)</f>
        <v>0.61024754455088737</v>
      </c>
      <c r="V7827">
        <v>7810</v>
      </c>
      <c r="W7827" s="46">
        <v>0.76607123553103795</v>
      </c>
    </row>
    <row r="7828" spans="10:23">
      <c r="J7828">
        <v>7811</v>
      </c>
      <c r="K7828" s="93">
        <f t="shared" ca="1" si="987"/>
        <v>0.44331277982800033</v>
      </c>
      <c r="L7828" s="93">
        <f t="shared" ca="1" si="987"/>
        <v>3.9504501662740957E-2</v>
      </c>
      <c r="M7828" s="93">
        <f t="shared" ca="1" si="988"/>
        <v>0.44331277982800033</v>
      </c>
      <c r="N7828" s="101">
        <f t="shared" ca="1" si="984"/>
        <v>0.17843696297988193</v>
      </c>
      <c r="O7828" s="46">
        <f t="shared" ca="1" si="989"/>
        <v>0.47941906626737912</v>
      </c>
      <c r="P7828" s="46">
        <f t="shared" ca="1" si="990"/>
        <v>0.39985118897379057</v>
      </c>
      <c r="Q7828" s="47">
        <f t="shared" ca="1" si="985"/>
        <v>0.63855482085455628</v>
      </c>
      <c r="R7828" s="47">
        <f t="shared" ca="1" si="986"/>
        <v>0.17827468684552639</v>
      </c>
      <c r="S7828" s="97">
        <f t="shared" ca="1" si="991"/>
        <v>0.32884687655645273</v>
      </c>
      <c r="V7828">
        <v>7811</v>
      </c>
      <c r="W7828" s="46">
        <v>0.41017845835168198</v>
      </c>
    </row>
    <row r="7829" spans="10:23">
      <c r="J7829">
        <v>7812</v>
      </c>
      <c r="K7829" s="93">
        <f t="shared" ca="1" si="987"/>
        <v>0.44344502108807665</v>
      </c>
      <c r="L7829" s="93">
        <f t="shared" ca="1" si="987"/>
        <v>0.92239616824288384</v>
      </c>
      <c r="M7829" s="93">
        <f t="shared" ca="1" si="988"/>
        <v>0.44344502108807665</v>
      </c>
      <c r="N7829" s="101">
        <f t="shared" ca="1" si="984"/>
        <v>1.0155337647382447</v>
      </c>
      <c r="O7829" s="46">
        <f t="shared" ca="1" si="989"/>
        <v>0.47946653684270968</v>
      </c>
      <c r="P7829" s="46">
        <f t="shared" ca="1" si="990"/>
        <v>0.39987492426145582</v>
      </c>
      <c r="Q7829" s="47">
        <f t="shared" ca="1" si="985"/>
        <v>0.63864976200521739</v>
      </c>
      <c r="R7829" s="47">
        <f t="shared" ca="1" si="986"/>
        <v>0.31362695283453018</v>
      </c>
      <c r="S7829" s="97">
        <f t="shared" ca="1" si="991"/>
        <v>0.39654674483861996</v>
      </c>
      <c r="V7829">
        <v>7812</v>
      </c>
      <c r="W7829" s="46">
        <v>1.3657115178486601</v>
      </c>
    </row>
    <row r="7830" spans="10:23">
      <c r="J7830">
        <v>7813</v>
      </c>
      <c r="K7830" s="93">
        <f t="shared" ca="1" si="987"/>
        <v>-0.2716874966120606</v>
      </c>
      <c r="L7830" s="93">
        <f t="shared" ca="1" si="987"/>
        <v>-1.9779045992276545</v>
      </c>
      <c r="M7830" s="93">
        <f t="shared" ca="1" si="988"/>
        <v>-0.2716874966120606</v>
      </c>
      <c r="N7830" s="101">
        <f t="shared" ca="1" si="984"/>
        <v>-1.9616208172132565</v>
      </c>
      <c r="O7830" s="46">
        <f t="shared" ca="1" si="989"/>
        <v>0.22275579442244076</v>
      </c>
      <c r="P7830" s="46">
        <f t="shared" ca="1" si="990"/>
        <v>0.27151955305132136</v>
      </c>
      <c r="Q7830" s="47">
        <f t="shared" ca="1" si="985"/>
        <v>0.12522827716467952</v>
      </c>
      <c r="R7830" s="47">
        <f t="shared" ca="1" si="986"/>
        <v>-0.16775658371731667</v>
      </c>
      <c r="S7830" s="97">
        <f t="shared" ca="1" si="991"/>
        <v>2.7499605352562045E-2</v>
      </c>
      <c r="V7830">
        <v>7813</v>
      </c>
      <c r="W7830" s="46">
        <v>-0.25206255759769702</v>
      </c>
    </row>
    <row r="7831" spans="10:23">
      <c r="J7831">
        <v>7814</v>
      </c>
      <c r="K7831" s="93">
        <f t="shared" ca="1" si="987"/>
        <v>2.1056946568497636</v>
      </c>
      <c r="L7831" s="93">
        <f t="shared" ca="1" si="987"/>
        <v>-0.83671508950455764</v>
      </c>
      <c r="M7831" s="93">
        <f t="shared" ca="1" si="988"/>
        <v>2.1056946568497636</v>
      </c>
      <c r="N7831" s="101">
        <f t="shared" ca="1" si="984"/>
        <v>-0.12361737042506316</v>
      </c>
      <c r="O7831" s="46">
        <f t="shared" ca="1" si="989"/>
        <v>1.0761634112297465</v>
      </c>
      <c r="P7831" s="46">
        <f t="shared" ca="1" si="990"/>
        <v>0.69822336145497421</v>
      </c>
      <c r="Q7831" s="47">
        <f t="shared" ca="1" si="985"/>
        <v>1.8320435107792912</v>
      </c>
      <c r="R7831" s="47">
        <f t="shared" ca="1" si="986"/>
        <v>0.12943476965520975</v>
      </c>
      <c r="S7831" s="97">
        <f t="shared" ca="1" si="991"/>
        <v>0.60279909044247815</v>
      </c>
      <c r="V7831">
        <v>7814</v>
      </c>
      <c r="W7831" s="46">
        <v>0.76118977633999996</v>
      </c>
    </row>
    <row r="7832" spans="10:23">
      <c r="J7832">
        <v>7815</v>
      </c>
      <c r="K7832" s="93">
        <f t="shared" ca="1" si="987"/>
        <v>-1.5129262233311709</v>
      </c>
      <c r="L7832" s="93">
        <f t="shared" ca="1" si="987"/>
        <v>1.2595607723358966</v>
      </c>
      <c r="M7832" s="93">
        <f t="shared" ca="1" si="988"/>
        <v>-1.5129262233311709</v>
      </c>
      <c r="N7832" s="101">
        <f t="shared" ca="1" si="984"/>
        <v>0.7130239133138967</v>
      </c>
      <c r="O7832" s="46">
        <f t="shared" ca="1" si="989"/>
        <v>-0.22281101616197319</v>
      </c>
      <c r="P7832" s="46">
        <f t="shared" ca="1" si="990"/>
        <v>4.873614775911439E-2</v>
      </c>
      <c r="Q7832" s="47">
        <f t="shared" ca="1" si="985"/>
        <v>-0.76590534400414834</v>
      </c>
      <c r="R7832" s="47">
        <f t="shared" ca="1" si="986"/>
        <v>0.26471338180155696</v>
      </c>
      <c r="S7832" s="97">
        <f t="shared" ca="1" si="991"/>
        <v>2.0951182819791886E-2</v>
      </c>
      <c r="V7832">
        <v>7815</v>
      </c>
      <c r="W7832" s="46">
        <v>0.22337313597005801</v>
      </c>
    </row>
    <row r="7833" spans="10:23">
      <c r="J7833">
        <v>7816</v>
      </c>
      <c r="K7833" s="93">
        <f t="shared" ca="1" si="987"/>
        <v>-0.77252833721741287</v>
      </c>
      <c r="L7833" s="93">
        <f t="shared" ca="1" si="987"/>
        <v>1.2128504944328662</v>
      </c>
      <c r="M7833" s="93">
        <f t="shared" ca="1" si="988"/>
        <v>-0.77252833721741287</v>
      </c>
      <c r="N7833" s="101">
        <f t="shared" ca="1" si="984"/>
        <v>0.90420182170797891</v>
      </c>
      <c r="O7833" s="46">
        <f t="shared" ca="1" si="989"/>
        <v>4.2969222222261683E-2</v>
      </c>
      <c r="P7833" s="46">
        <f t="shared" ca="1" si="990"/>
        <v>0.18162626695123182</v>
      </c>
      <c r="Q7833" s="47">
        <f t="shared" ca="1" si="985"/>
        <v>-0.2343448672356786</v>
      </c>
      <c r="R7833" s="47">
        <f t="shared" ca="1" si="986"/>
        <v>0.29562541378378726</v>
      </c>
      <c r="S7833" s="97">
        <f t="shared" ca="1" si="991"/>
        <v>0.16929731800302447</v>
      </c>
      <c r="V7833">
        <v>7816</v>
      </c>
      <c r="W7833" s="46">
        <v>-1.3654931375047001E-2</v>
      </c>
    </row>
    <row r="7834" spans="10:23">
      <c r="J7834">
        <v>7817</v>
      </c>
      <c r="K7834" s="93">
        <f t="shared" ca="1" si="987"/>
        <v>-1.8914465240215053</v>
      </c>
      <c r="L7834" s="93">
        <f t="shared" ca="1" si="987"/>
        <v>2.1796589980528642</v>
      </c>
      <c r="M7834" s="93">
        <f t="shared" ca="1" si="988"/>
        <v>-1.8914465240215053</v>
      </c>
      <c r="N7834" s="101">
        <f t="shared" ca="1" si="984"/>
        <v>1.4649756253923898</v>
      </c>
      <c r="O7834" s="46">
        <f t="shared" ca="1" si="989"/>
        <v>-0.35868824871162441</v>
      </c>
      <c r="P7834" s="46">
        <f t="shared" ca="1" si="990"/>
        <v>-1.9202468515711224E-2</v>
      </c>
      <c r="Q7834" s="47">
        <f t="shared" ca="1" si="985"/>
        <v>-1.0376598091034508</v>
      </c>
      <c r="R7834" s="47">
        <f t="shared" ca="1" si="986"/>
        <v>0.38629832625522653</v>
      </c>
      <c r="S7834" s="97">
        <f t="shared" ca="1" si="991"/>
        <v>1.3805038771801059E-2</v>
      </c>
      <c r="V7834">
        <v>7817</v>
      </c>
      <c r="W7834" s="46">
        <v>0.83865392094841895</v>
      </c>
    </row>
    <row r="7835" spans="10:23">
      <c r="J7835">
        <v>7818</v>
      </c>
      <c r="K7835" s="93">
        <f t="shared" ca="1" si="987"/>
        <v>-0.5592884397159561</v>
      </c>
      <c r="L7835" s="93">
        <f t="shared" ca="1" si="987"/>
        <v>-0.21462272979203562</v>
      </c>
      <c r="M7835" s="93">
        <f t="shared" ca="1" si="988"/>
        <v>-0.5592884397159561</v>
      </c>
      <c r="N7835" s="101">
        <f t="shared" ca="1" si="984"/>
        <v>-0.38134647261185928</v>
      </c>
      <c r="O7835" s="46">
        <f t="shared" ca="1" si="989"/>
        <v>0.11951583567688087</v>
      </c>
      <c r="P7835" s="46">
        <f t="shared" ca="1" si="990"/>
        <v>0.2198995736785414</v>
      </c>
      <c r="Q7835" s="47">
        <f t="shared" ca="1" si="985"/>
        <v>-8.1251640326440222E-2</v>
      </c>
      <c r="R7835" s="47">
        <f t="shared" ca="1" si="986"/>
        <v>8.7761909456701814E-2</v>
      </c>
      <c r="S7835" s="97">
        <f t="shared" ca="1" si="991"/>
        <v>0.10363887256679134</v>
      </c>
      <c r="V7835">
        <v>7818</v>
      </c>
      <c r="W7835" s="46">
        <v>1.72845997178218</v>
      </c>
    </row>
    <row r="7836" spans="10:23">
      <c r="J7836">
        <v>7819</v>
      </c>
      <c r="K7836" s="93">
        <f t="shared" ca="1" si="987"/>
        <v>0.67865048265168271</v>
      </c>
      <c r="L7836" s="93">
        <f t="shared" ca="1" si="987"/>
        <v>0.30148370370220057</v>
      </c>
      <c r="M7836" s="93">
        <f t="shared" ca="1" si="988"/>
        <v>0.67865048265168271</v>
      </c>
      <c r="N7836" s="101">
        <f t="shared" ca="1" si="984"/>
        <v>0.50165770906155904</v>
      </c>
      <c r="O7836" s="46">
        <f t="shared" ca="1" si="989"/>
        <v>0.56389811723493732</v>
      </c>
      <c r="P7836" s="46">
        <f t="shared" ca="1" si="990"/>
        <v>0.44209071445756964</v>
      </c>
      <c r="Q7836" s="47">
        <f t="shared" ca="1" si="985"/>
        <v>0.80751292278967268</v>
      </c>
      <c r="R7836" s="47">
        <f t="shared" ca="1" si="986"/>
        <v>0.23053705399937913</v>
      </c>
      <c r="S7836" s="97">
        <f t="shared" ca="1" si="991"/>
        <v>0.39721758561715825</v>
      </c>
      <c r="V7836">
        <v>7819</v>
      </c>
      <c r="W7836" s="46">
        <v>0.48633768888537598</v>
      </c>
    </row>
    <row r="7837" spans="10:23">
      <c r="J7837">
        <v>7820</v>
      </c>
      <c r="K7837" s="93">
        <f t="shared" ca="1" si="987"/>
        <v>-0.55141465172372506</v>
      </c>
      <c r="L7837" s="93">
        <f t="shared" ca="1" si="987"/>
        <v>1.0846233129354568</v>
      </c>
      <c r="M7837" s="93">
        <f t="shared" ca="1" si="988"/>
        <v>-0.55141465172372506</v>
      </c>
      <c r="N7837" s="101">
        <f t="shared" ca="1" si="984"/>
        <v>0.85295089902973864</v>
      </c>
      <c r="O7837" s="46">
        <f t="shared" ca="1" si="989"/>
        <v>0.12234228519653895</v>
      </c>
      <c r="P7837" s="46">
        <f t="shared" ca="1" si="990"/>
        <v>0.22131279843837046</v>
      </c>
      <c r="Q7837" s="47">
        <f t="shared" ca="1" si="985"/>
        <v>-7.5598741287124072E-2</v>
      </c>
      <c r="R7837" s="47">
        <f t="shared" ca="1" si="986"/>
        <v>0.28733852449696207</v>
      </c>
      <c r="S7837" s="97">
        <f t="shared" ca="1" si="991"/>
        <v>0.20484040484675051</v>
      </c>
      <c r="V7837">
        <v>7820</v>
      </c>
      <c r="W7837" s="46">
        <v>1.1796854598650599</v>
      </c>
    </row>
    <row r="7838" spans="10:23">
      <c r="J7838">
        <v>7821</v>
      </c>
      <c r="K7838" s="93">
        <f t="shared" ca="1" si="987"/>
        <v>-8.8462012665804883E-3</v>
      </c>
      <c r="L7838" s="93">
        <f t="shared" ca="1" si="987"/>
        <v>0.5259867032695309</v>
      </c>
      <c r="M7838" s="93">
        <f t="shared" ca="1" si="988"/>
        <v>-8.8462012665804883E-3</v>
      </c>
      <c r="N7838" s="101">
        <f t="shared" ca="1" si="984"/>
        <v>0.49586586012225359</v>
      </c>
      <c r="O7838" s="46">
        <f t="shared" ca="1" si="989"/>
        <v>0.31710779548070617</v>
      </c>
      <c r="P7838" s="46">
        <f t="shared" ca="1" si="990"/>
        <v>0.31869555358045409</v>
      </c>
      <c r="Q7838" s="47">
        <f t="shared" ca="1" si="985"/>
        <v>0.31393227928121037</v>
      </c>
      <c r="R7838" s="47">
        <f t="shared" ca="1" si="986"/>
        <v>0.2296005555244664</v>
      </c>
      <c r="S7838" s="97">
        <f t="shared" ca="1" si="991"/>
        <v>0.27335417550258628</v>
      </c>
      <c r="V7838">
        <v>7821</v>
      </c>
      <c r="W7838" s="46">
        <v>0.25301493384569401</v>
      </c>
    </row>
    <row r="7839" spans="10:23">
      <c r="J7839">
        <v>7822</v>
      </c>
      <c r="K7839" s="93">
        <f t="shared" ca="1" si="987"/>
        <v>0.21724952845073486</v>
      </c>
      <c r="L7839" s="93">
        <f t="shared" ca="1" si="987"/>
        <v>-0.24548165250073128</v>
      </c>
      <c r="M7839" s="93">
        <f t="shared" ca="1" si="988"/>
        <v>0.21724952845073486</v>
      </c>
      <c r="N7839" s="101">
        <f t="shared" ca="1" si="984"/>
        <v>-0.16364680400240622</v>
      </c>
      <c r="O7839" s="46">
        <f t="shared" ca="1" si="989"/>
        <v>0.39826926024033521</v>
      </c>
      <c r="P7839" s="46">
        <f t="shared" ca="1" si="990"/>
        <v>0.35927628596026862</v>
      </c>
      <c r="Q7839" s="47">
        <f t="shared" ca="1" si="985"/>
        <v>0.47625520880046845</v>
      </c>
      <c r="R7839" s="47">
        <f t="shared" ca="1" si="986"/>
        <v>0.1229623108791533</v>
      </c>
      <c r="S7839" s="97">
        <f t="shared" ca="1" si="991"/>
        <v>0.26061578555974424</v>
      </c>
      <c r="V7839">
        <v>7822</v>
      </c>
      <c r="W7839" s="46">
        <v>-0.17108772489007401</v>
      </c>
    </row>
    <row r="7840" spans="10:23">
      <c r="J7840">
        <v>7823</v>
      </c>
      <c r="K7840" s="93">
        <f t="shared" ca="1" si="987"/>
        <v>-0.38082377140569834</v>
      </c>
      <c r="L7840" s="93">
        <f t="shared" ca="1" si="987"/>
        <v>0.83894135376425694</v>
      </c>
      <c r="M7840" s="93">
        <f t="shared" ca="1" si="988"/>
        <v>-0.38082377140569834</v>
      </c>
      <c r="N7840" s="101">
        <f t="shared" ca="1" si="984"/>
        <v>0.67427569081198002</v>
      </c>
      <c r="O7840" s="46">
        <f t="shared" ca="1" si="989"/>
        <v>0.18357920346366571</v>
      </c>
      <c r="P7840" s="46">
        <f t="shared" ca="1" si="990"/>
        <v>0.25193125757193385</v>
      </c>
      <c r="Q7840" s="47">
        <f t="shared" ca="1" si="985"/>
        <v>4.6875095247129461E-2</v>
      </c>
      <c r="R7840" s="47">
        <f t="shared" ca="1" si="986"/>
        <v>0.2584480852341064</v>
      </c>
      <c r="S7840" s="97">
        <f t="shared" ca="1" si="991"/>
        <v>0.22101364434888604</v>
      </c>
      <c r="V7840">
        <v>7823</v>
      </c>
      <c r="W7840" s="46">
        <v>0.131977986050058</v>
      </c>
    </row>
    <row r="7841" spans="10:23">
      <c r="J7841">
        <v>7824</v>
      </c>
      <c r="K7841" s="93">
        <f t="shared" ca="1" si="987"/>
        <v>-0.52134960888720983</v>
      </c>
      <c r="L7841" s="93">
        <f t="shared" ca="1" si="987"/>
        <v>0.25155223139761457</v>
      </c>
      <c r="M7841" s="93">
        <f t="shared" ca="1" si="988"/>
        <v>-0.52134960888720983</v>
      </c>
      <c r="N7841" s="101">
        <f t="shared" ca="1" si="984"/>
        <v>7.2691570152518259E-2</v>
      </c>
      <c r="O7841" s="46">
        <f t="shared" ca="1" si="989"/>
        <v>0.13313471775474525</v>
      </c>
      <c r="P7841" s="46">
        <f t="shared" ca="1" si="990"/>
        <v>0.22670901471747362</v>
      </c>
      <c r="Q7841" s="47">
        <f t="shared" ca="1" si="985"/>
        <v>-5.4013876170711461E-2</v>
      </c>
      <c r="R7841" s="47">
        <f t="shared" ca="1" si="986"/>
        <v>0.16117645100587666</v>
      </c>
      <c r="S7841" s="97">
        <f t="shared" ca="1" si="991"/>
        <v>0.14715558438031096</v>
      </c>
      <c r="V7841">
        <v>7824</v>
      </c>
      <c r="W7841" s="46">
        <v>-0.15069281772492699</v>
      </c>
    </row>
    <row r="7842" spans="10:23">
      <c r="J7842">
        <v>7825</v>
      </c>
      <c r="K7842" s="93">
        <f t="shared" ca="1" si="987"/>
        <v>0.72424372711489327</v>
      </c>
      <c r="L7842" s="93">
        <f t="shared" ca="1" si="987"/>
        <v>1.5088234086706493</v>
      </c>
      <c r="M7842" s="93">
        <f t="shared" ca="1" si="988"/>
        <v>0.72424372711489327</v>
      </c>
      <c r="N7842" s="101">
        <f t="shared" ca="1" si="984"/>
        <v>1.6608158603281291</v>
      </c>
      <c r="O7842" s="46">
        <f t="shared" ca="1" si="989"/>
        <v>0.58026470013504161</v>
      </c>
      <c r="P7842" s="46">
        <f t="shared" ca="1" si="990"/>
        <v>0.45027400590762179</v>
      </c>
      <c r="Q7842" s="47">
        <f t="shared" ca="1" si="985"/>
        <v>0.84024608858988137</v>
      </c>
      <c r="R7842" s="47">
        <f t="shared" ca="1" si="986"/>
        <v>0.41796422142373157</v>
      </c>
      <c r="S7842" s="97">
        <f t="shared" ca="1" si="991"/>
        <v>0.49911446077938659</v>
      </c>
      <c r="V7842">
        <v>7825</v>
      </c>
      <c r="W7842" s="46">
        <v>-7.9631580449107703E-2</v>
      </c>
    </row>
    <row r="7843" spans="10:23">
      <c r="J7843">
        <v>7826</v>
      </c>
      <c r="K7843" s="93">
        <f t="shared" ca="1" si="987"/>
        <v>-2.0158268012869183</v>
      </c>
      <c r="L7843" s="93">
        <f t="shared" ca="1" si="987"/>
        <v>0.1826823537830784</v>
      </c>
      <c r="M7843" s="93">
        <f t="shared" ca="1" si="988"/>
        <v>-2.0158268012869183</v>
      </c>
      <c r="N7843" s="101">
        <f t="shared" ca="1" si="984"/>
        <v>-0.46788007670309906</v>
      </c>
      <c r="O7843" s="46">
        <f t="shared" ca="1" si="989"/>
        <v>-0.40333697119166079</v>
      </c>
      <c r="P7843" s="46">
        <f t="shared" ca="1" si="990"/>
        <v>-4.1526829755729411E-2</v>
      </c>
      <c r="Q7843" s="47">
        <f t="shared" ca="1" si="985"/>
        <v>-1.1269572540635235</v>
      </c>
      <c r="R7843" s="47">
        <f t="shared" ca="1" si="986"/>
        <v>7.37700755692208E-2</v>
      </c>
      <c r="S7843" s="97">
        <f t="shared" ca="1" si="991"/>
        <v>-0.16478344781122001</v>
      </c>
      <c r="V7843">
        <v>7826</v>
      </c>
      <c r="W7843" s="46">
        <v>1.7950800376293501</v>
      </c>
    </row>
    <row r="7844" spans="10:23">
      <c r="J7844">
        <v>7827</v>
      </c>
      <c r="K7844" s="93">
        <f t="shared" ca="1" si="987"/>
        <v>0.87246038174768703</v>
      </c>
      <c r="L7844" s="93">
        <f t="shared" ca="1" si="987"/>
        <v>-0.77602037087615316</v>
      </c>
      <c r="M7844" s="93">
        <f t="shared" ca="1" si="988"/>
        <v>0.87246038174768703</v>
      </c>
      <c r="N7844" s="101">
        <f t="shared" ca="1" si="984"/>
        <v>-0.45826989347402503</v>
      </c>
      <c r="O7844" s="46">
        <f t="shared" ca="1" si="989"/>
        <v>0.63346995441741982</v>
      </c>
      <c r="P7844" s="46">
        <f t="shared" ca="1" si="990"/>
        <v>0.47687663304881089</v>
      </c>
      <c r="Q7844" s="47">
        <f t="shared" ca="1" si="985"/>
        <v>0.94665659715463757</v>
      </c>
      <c r="R7844" s="47">
        <f t="shared" ca="1" si="986"/>
        <v>7.5323970021920164E-2</v>
      </c>
      <c r="S7844" s="97">
        <f t="shared" ca="1" si="991"/>
        <v>0.35439696221966999</v>
      </c>
      <c r="V7844">
        <v>7827</v>
      </c>
      <c r="W7844" s="46">
        <v>0.42055049260548599</v>
      </c>
    </row>
    <row r="7845" spans="10:23">
      <c r="J7845">
        <v>7828</v>
      </c>
      <c r="K7845" s="93">
        <f t="shared" ca="1" si="987"/>
        <v>-0.34301339985434837</v>
      </c>
      <c r="L7845" s="93">
        <f t="shared" ca="1" si="987"/>
        <v>-0.30913810231015082</v>
      </c>
      <c r="M7845" s="93">
        <f t="shared" ca="1" si="988"/>
        <v>-0.34301339985434837</v>
      </c>
      <c r="N7845" s="101">
        <f t="shared" ca="1" si="984"/>
        <v>-0.40217459381295367</v>
      </c>
      <c r="O7845" s="46">
        <f t="shared" ca="1" si="989"/>
        <v>0.19715197258252604</v>
      </c>
      <c r="P7845" s="46">
        <f t="shared" ca="1" si="990"/>
        <v>0.258717642131364</v>
      </c>
      <c r="Q7845" s="47">
        <f t="shared" ca="1" si="985"/>
        <v>7.4020633484850107E-2</v>
      </c>
      <c r="R7845" s="47">
        <f t="shared" ca="1" si="986"/>
        <v>8.4394158684102979E-2</v>
      </c>
      <c r="S7845" s="97">
        <f t="shared" ca="1" si="991"/>
        <v>0.14077306563331451</v>
      </c>
      <c r="V7845">
        <v>7828</v>
      </c>
      <c r="W7845" s="46">
        <v>0.17492956071594401</v>
      </c>
    </row>
    <row r="7846" spans="10:23">
      <c r="J7846">
        <v>7829</v>
      </c>
      <c r="K7846" s="93">
        <f t="shared" ca="1" si="987"/>
        <v>0.11941821761278869</v>
      </c>
      <c r="L7846" s="93">
        <f t="shared" ca="1" si="987"/>
        <v>-0.42741986717660801</v>
      </c>
      <c r="M7846" s="93">
        <f t="shared" ca="1" si="988"/>
        <v>0.11941821761278869</v>
      </c>
      <c r="N7846" s="101">
        <f t="shared" ca="1" si="984"/>
        <v>-0.36725191818148689</v>
      </c>
      <c r="O7846" s="46">
        <f t="shared" ca="1" si="989"/>
        <v>0.36315080622579132</v>
      </c>
      <c r="P7846" s="46">
        <f t="shared" ca="1" si="990"/>
        <v>0.34171705895299664</v>
      </c>
      <c r="Q7846" s="47">
        <f t="shared" ca="1" si="985"/>
        <v>0.40601830077138068</v>
      </c>
      <c r="R7846" s="47">
        <f t="shared" ca="1" si="986"/>
        <v>9.0040893053639437E-2</v>
      </c>
      <c r="S7846" s="97">
        <f t="shared" ca="1" si="991"/>
        <v>0.22659584963971538</v>
      </c>
      <c r="V7846">
        <v>7829</v>
      </c>
      <c r="W7846" s="46">
        <v>0.55527751104848999</v>
      </c>
    </row>
    <row r="7847" spans="10:23">
      <c r="J7847">
        <v>7830</v>
      </c>
      <c r="K7847" s="93">
        <f t="shared" ca="1" si="987"/>
        <v>-0.9087540777721399</v>
      </c>
      <c r="L7847" s="93">
        <f t="shared" ca="1" si="987"/>
        <v>-0.39203666010922333</v>
      </c>
      <c r="M7847" s="93">
        <f t="shared" ca="1" si="988"/>
        <v>-0.9087540777721399</v>
      </c>
      <c r="N7847" s="101">
        <f t="shared" ca="1" si="984"/>
        <v>-0.66068754997627854</v>
      </c>
      <c r="O7847" s="46">
        <f t="shared" ca="1" si="989"/>
        <v>-5.9316599625118815E-3</v>
      </c>
      <c r="P7847" s="46">
        <f t="shared" ca="1" si="990"/>
        <v>0.15717582585884504</v>
      </c>
      <c r="Q7847" s="47">
        <f t="shared" ca="1" si="985"/>
        <v>-0.33214663160522573</v>
      </c>
      <c r="R7847" s="47">
        <f t="shared" ca="1" si="986"/>
        <v>4.2594555184575625E-2</v>
      </c>
      <c r="S7847" s="97">
        <f t="shared" ca="1" si="991"/>
        <v>1.8331447611031872E-2</v>
      </c>
      <c r="V7847">
        <v>7830</v>
      </c>
      <c r="W7847" s="46">
        <v>-0.253399852482945</v>
      </c>
    </row>
    <row r="7848" spans="10:23">
      <c r="J7848">
        <v>7831</v>
      </c>
      <c r="K7848" s="93">
        <f t="shared" ca="1" si="987"/>
        <v>0.82581475210374944</v>
      </c>
      <c r="L7848" s="93">
        <f t="shared" ca="1" si="987"/>
        <v>-0.30226163291507452</v>
      </c>
      <c r="M7848" s="93">
        <f t="shared" ca="1" si="988"/>
        <v>0.82581475210374944</v>
      </c>
      <c r="N7848" s="101">
        <f t="shared" ca="1" si="984"/>
        <v>-2.3941555415716631E-2</v>
      </c>
      <c r="O7848" s="46">
        <f t="shared" ca="1" si="989"/>
        <v>0.61672559736445587</v>
      </c>
      <c r="P7848" s="46">
        <f t="shared" ca="1" si="990"/>
        <v>0.46850445452232892</v>
      </c>
      <c r="Q7848" s="47">
        <f t="shared" ca="1" si="985"/>
        <v>0.91316788304870977</v>
      </c>
      <c r="R7848" s="47">
        <f t="shared" ca="1" si="986"/>
        <v>0.14555160034608872</v>
      </c>
      <c r="S7848" s="97">
        <f t="shared" ca="1" si="991"/>
        <v>0.38113859885527229</v>
      </c>
      <c r="V7848">
        <v>7831</v>
      </c>
      <c r="W7848" s="46">
        <v>-5.5850640296399898E-2</v>
      </c>
    </row>
    <row r="7849" spans="10:23">
      <c r="J7849">
        <v>7832</v>
      </c>
      <c r="K7849" s="93">
        <f t="shared" ca="1" si="987"/>
        <v>0.60149550869880408</v>
      </c>
      <c r="L7849" s="93">
        <f t="shared" ca="1" si="987"/>
        <v>-0.58048888671755827</v>
      </c>
      <c r="M7849" s="93">
        <f t="shared" ca="1" si="988"/>
        <v>0.60149550869880408</v>
      </c>
      <c r="N7849" s="101">
        <f t="shared" ca="1" si="984"/>
        <v>-0.35906268893554077</v>
      </c>
      <c r="O7849" s="46">
        <f t="shared" ca="1" si="989"/>
        <v>0.53620183695872004</v>
      </c>
      <c r="P7849" s="46">
        <f t="shared" ca="1" si="990"/>
        <v>0.428242574319461</v>
      </c>
      <c r="Q7849" s="47">
        <f t="shared" ca="1" si="985"/>
        <v>0.75212036223723799</v>
      </c>
      <c r="R7849" s="47">
        <f t="shared" ca="1" si="986"/>
        <v>9.1365029919069946E-2</v>
      </c>
      <c r="S7849" s="97">
        <f t="shared" ca="1" si="991"/>
        <v>0.31378343343889498</v>
      </c>
      <c r="V7849">
        <v>7832</v>
      </c>
      <c r="W7849" s="46">
        <v>-0.27090727615649401</v>
      </c>
    </row>
    <row r="7850" spans="10:23">
      <c r="J7850">
        <v>7833</v>
      </c>
      <c r="K7850" s="93">
        <f t="shared" ca="1" si="987"/>
        <v>0.15098908675844935</v>
      </c>
      <c r="L7850" s="93">
        <f t="shared" ca="1" si="987"/>
        <v>-0.53089301487909601</v>
      </c>
      <c r="M7850" s="93">
        <f t="shared" ca="1" si="988"/>
        <v>0.15098908675844935</v>
      </c>
      <c r="N7850" s="101">
        <f t="shared" ca="1" si="984"/>
        <v>-0.45531282530932082</v>
      </c>
      <c r="O7850" s="46">
        <f t="shared" ca="1" si="989"/>
        <v>0.37448378445939201</v>
      </c>
      <c r="P7850" s="46">
        <f t="shared" ca="1" si="990"/>
        <v>0.34738354806979699</v>
      </c>
      <c r="Q7850" s="47">
        <f t="shared" ca="1" si="985"/>
        <v>0.42868425723858206</v>
      </c>
      <c r="R7850" s="47">
        <f t="shared" ca="1" si="986"/>
        <v>7.5802105735658307E-2</v>
      </c>
      <c r="S7850" s="97">
        <f t="shared" ca="1" si="991"/>
        <v>0.22514294509752517</v>
      </c>
      <c r="V7850">
        <v>7833</v>
      </c>
      <c r="W7850" s="46">
        <v>1.5969131375079799</v>
      </c>
    </row>
    <row r="7851" spans="10:23">
      <c r="J7851">
        <v>7834</v>
      </c>
      <c r="K7851" s="93">
        <f t="shared" ca="1" si="987"/>
        <v>0.82516198977857813</v>
      </c>
      <c r="L7851" s="93">
        <f t="shared" ca="1" si="987"/>
        <v>-0.39229729713418465</v>
      </c>
      <c r="M7851" s="93">
        <f t="shared" ca="1" si="988"/>
        <v>0.82516198977857813</v>
      </c>
      <c r="N7851" s="101">
        <f t="shared" ca="1" si="984"/>
        <v>-0.10951044806192073</v>
      </c>
      <c r="O7851" s="46">
        <f t="shared" ca="1" si="989"/>
        <v>0.61649127561712769</v>
      </c>
      <c r="P7851" s="46">
        <f t="shared" ca="1" si="990"/>
        <v>0.46838729364866483</v>
      </c>
      <c r="Q7851" s="47">
        <f t="shared" ca="1" si="985"/>
        <v>0.91269923955405341</v>
      </c>
      <c r="R7851" s="47">
        <f t="shared" ca="1" si="986"/>
        <v>0.1317157530539893</v>
      </c>
      <c r="S7851" s="97">
        <f t="shared" ca="1" si="991"/>
        <v>0.3741035143355585</v>
      </c>
      <c r="V7851">
        <v>7834</v>
      </c>
      <c r="W7851" s="46">
        <v>1.4267986329170701</v>
      </c>
    </row>
    <row r="7852" spans="10:23">
      <c r="J7852">
        <v>7835</v>
      </c>
      <c r="K7852" s="93">
        <f t="shared" ca="1" si="987"/>
        <v>-1.2113916995245688</v>
      </c>
      <c r="L7852" s="93">
        <f t="shared" ca="1" si="987"/>
        <v>-0.3101274498132181</v>
      </c>
      <c r="M7852" s="93">
        <f t="shared" ca="1" si="988"/>
        <v>-1.2113916995245688</v>
      </c>
      <c r="N7852" s="101">
        <f t="shared" ca="1" si="984"/>
        <v>-0.67927635771212469</v>
      </c>
      <c r="O7852" s="46">
        <f t="shared" ca="1" si="989"/>
        <v>-0.11456932730593278</v>
      </c>
      <c r="P7852" s="46">
        <f t="shared" ca="1" si="990"/>
        <v>0.10285699218713459</v>
      </c>
      <c r="Q7852" s="47">
        <f t="shared" ca="1" si="985"/>
        <v>-0.54942196629206752</v>
      </c>
      <c r="R7852" s="47">
        <f t="shared" ca="1" si="986"/>
        <v>3.9588884581372219E-2</v>
      </c>
      <c r="S7852" s="97">
        <f t="shared" ca="1" si="991"/>
        <v>-3.7490221362280279E-2</v>
      </c>
      <c r="V7852">
        <v>7835</v>
      </c>
      <c r="W7852" s="46">
        <v>0.71468705292316403</v>
      </c>
    </row>
    <row r="7853" spans="10:23">
      <c r="J7853">
        <v>7836</v>
      </c>
      <c r="K7853" s="93">
        <f t="shared" ca="1" si="987"/>
        <v>1.7033422071445894</v>
      </c>
      <c r="L7853" s="93">
        <f t="shared" ca="1" si="987"/>
        <v>-0.15461799929033562</v>
      </c>
      <c r="M7853" s="93">
        <f t="shared" ca="1" si="988"/>
        <v>1.7033422071445894</v>
      </c>
      <c r="N7853" s="101">
        <f t="shared" ca="1" si="984"/>
        <v>0.39511030828684374</v>
      </c>
      <c r="O7853" s="46">
        <f t="shared" ca="1" si="989"/>
        <v>0.93173116472723327</v>
      </c>
      <c r="P7853" s="46">
        <f t="shared" ca="1" si="990"/>
        <v>0.62600723820371762</v>
      </c>
      <c r="Q7853" s="47">
        <f t="shared" ca="1" si="985"/>
        <v>1.5431790177742646</v>
      </c>
      <c r="R7853" s="47">
        <f t="shared" ca="1" si="986"/>
        <v>0.21330913949796981</v>
      </c>
      <c r="S7853" s="97">
        <f t="shared" ca="1" si="991"/>
        <v>0.57252015211260154</v>
      </c>
      <c r="V7853">
        <v>7836</v>
      </c>
      <c r="W7853" s="46">
        <v>-0.205902874254701</v>
      </c>
    </row>
    <row r="7854" spans="10:23">
      <c r="J7854">
        <v>7837</v>
      </c>
      <c r="K7854" s="93">
        <f t="shared" ca="1" si="987"/>
        <v>-1.7802393527445683</v>
      </c>
      <c r="L7854" s="93">
        <f t="shared" ca="1" si="987"/>
        <v>-0.57400930814145901</v>
      </c>
      <c r="M7854" s="93">
        <f t="shared" ca="1" si="988"/>
        <v>-1.7802393527445683</v>
      </c>
      <c r="N7854" s="101">
        <f t="shared" ca="1" si="984"/>
        <v>-1.1103646262957305</v>
      </c>
      <c r="O7854" s="46">
        <f t="shared" ca="1" si="989"/>
        <v>-0.31876826913529233</v>
      </c>
      <c r="P7854" s="46">
        <f t="shared" ca="1" si="990"/>
        <v>7.5752127245481971E-4</v>
      </c>
      <c r="Q7854" s="47">
        <f t="shared" ca="1" si="985"/>
        <v>-0.95781984995078662</v>
      </c>
      <c r="R7854" s="47">
        <f t="shared" ca="1" si="986"/>
        <v>-3.0114850842658636E-2</v>
      </c>
      <c r="S7854" s="97">
        <f t="shared" ca="1" si="991"/>
        <v>-0.17444155998897548</v>
      </c>
      <c r="V7854">
        <v>7837</v>
      </c>
      <c r="W7854" s="46">
        <v>8.5639974203305602E-2</v>
      </c>
    </row>
    <row r="7855" spans="10:23">
      <c r="J7855">
        <v>7838</v>
      </c>
      <c r="K7855" s="93">
        <f t="shared" ca="1" si="987"/>
        <v>-0.6122098779666072</v>
      </c>
      <c r="L7855" s="93">
        <f t="shared" ca="1" si="987"/>
        <v>-3.8070045031515801E-2</v>
      </c>
      <c r="M7855" s="93">
        <f t="shared" ca="1" si="988"/>
        <v>-0.6122098779666072</v>
      </c>
      <c r="N7855" s="101">
        <f t="shared" ca="1" si="984"/>
        <v>-0.2307900449450988</v>
      </c>
      <c r="O7855" s="46">
        <f t="shared" ca="1" si="989"/>
        <v>0.10051865492083867</v>
      </c>
      <c r="P7855" s="46">
        <f t="shared" ca="1" si="990"/>
        <v>0.21040098330052032</v>
      </c>
      <c r="Q7855" s="47">
        <f t="shared" ca="1" si="985"/>
        <v>-0.11924600183852463</v>
      </c>
      <c r="R7855" s="47">
        <f t="shared" ca="1" si="986"/>
        <v>0.11210575308518093</v>
      </c>
      <c r="S7855" s="97">
        <f t="shared" ca="1" si="991"/>
        <v>0.10631220400300981</v>
      </c>
      <c r="V7855">
        <v>7838</v>
      </c>
      <c r="W7855" s="46">
        <v>0.67633852892749702</v>
      </c>
    </row>
    <row r="7856" spans="10:23">
      <c r="J7856">
        <v>7839</v>
      </c>
      <c r="K7856" s="93">
        <f t="shared" ca="1" si="987"/>
        <v>-0.73344615137179636</v>
      </c>
      <c r="L7856" s="93">
        <f t="shared" ca="1" si="987"/>
        <v>0.59936033268983302</v>
      </c>
      <c r="M7856" s="93">
        <f t="shared" ca="1" si="988"/>
        <v>-0.73344615137179636</v>
      </c>
      <c r="N7856" s="101">
        <f t="shared" ca="1" si="984"/>
        <v>0.33499112509791085</v>
      </c>
      <c r="O7856" s="46">
        <f t="shared" ca="1" si="989"/>
        <v>5.699853384705067E-2</v>
      </c>
      <c r="P7856" s="46">
        <f t="shared" ca="1" si="990"/>
        <v>0.18864092276362632</v>
      </c>
      <c r="Q7856" s="47">
        <f t="shared" ca="1" si="985"/>
        <v>-0.20628624398610063</v>
      </c>
      <c r="R7856" s="47">
        <f t="shared" ca="1" si="986"/>
        <v>0.20358831908993891</v>
      </c>
      <c r="S7856" s="97">
        <f t="shared" ca="1" si="991"/>
        <v>0.13029342646849479</v>
      </c>
      <c r="V7856">
        <v>7839</v>
      </c>
      <c r="W7856" s="46">
        <v>-0.142137618697562</v>
      </c>
    </row>
    <row r="7857" spans="10:23">
      <c r="J7857">
        <v>7840</v>
      </c>
      <c r="K7857" s="93">
        <f t="shared" ca="1" si="987"/>
        <v>0.73148261010977611</v>
      </c>
      <c r="L7857" s="93">
        <f t="shared" ca="1" si="987"/>
        <v>-0.44321262768350006</v>
      </c>
      <c r="M7857" s="93">
        <f t="shared" ca="1" si="988"/>
        <v>0.73148261010977611</v>
      </c>
      <c r="N7857" s="101">
        <f t="shared" ca="1" si="984"/>
        <v>-0.18757456127879743</v>
      </c>
      <c r="O7857" s="46">
        <f t="shared" ca="1" si="989"/>
        <v>0.58286323814291485</v>
      </c>
      <c r="P7857" s="46">
        <f t="shared" ca="1" si="990"/>
        <v>0.45157327491155841</v>
      </c>
      <c r="Q7857" s="47">
        <f t="shared" ca="1" si="985"/>
        <v>0.84544316460562763</v>
      </c>
      <c r="R7857" s="47">
        <f t="shared" ca="1" si="986"/>
        <v>0.1190933722324025</v>
      </c>
      <c r="S7857" s="97">
        <f t="shared" ca="1" si="991"/>
        <v>0.35097830518765866</v>
      </c>
      <c r="V7857">
        <v>7840</v>
      </c>
      <c r="W7857" s="46">
        <v>-0.115133970312189</v>
      </c>
    </row>
    <row r="7858" spans="10:23">
      <c r="J7858">
        <v>7841</v>
      </c>
      <c r="K7858" s="93">
        <f t="shared" ca="1" si="987"/>
        <v>1.1837111950663262</v>
      </c>
      <c r="L7858" s="93">
        <f t="shared" ca="1" si="987"/>
        <v>-1.0327342854308621</v>
      </c>
      <c r="M7858" s="93">
        <f t="shared" ca="1" si="988"/>
        <v>1.1837111950663262</v>
      </c>
      <c r="N7858" s="101">
        <f t="shared" ca="1" si="984"/>
        <v>-0.60267129891793436</v>
      </c>
      <c r="O7858" s="46">
        <f t="shared" ca="1" si="989"/>
        <v>0.74519949459118084</v>
      </c>
      <c r="P7858" s="46">
        <f t="shared" ca="1" si="990"/>
        <v>0.5327414031356914</v>
      </c>
      <c r="Q7858" s="47">
        <f t="shared" ca="1" si="985"/>
        <v>1.1701156775021597</v>
      </c>
      <c r="R7858" s="47">
        <f t="shared" ca="1" si="986"/>
        <v>5.1975347260759627E-2</v>
      </c>
      <c r="S7858" s="97">
        <f t="shared" ca="1" si="991"/>
        <v>0.39858742092597022</v>
      </c>
      <c r="V7858">
        <v>7841</v>
      </c>
      <c r="W7858" s="46">
        <v>-0.21194341409300099</v>
      </c>
    </row>
    <row r="7859" spans="10:23">
      <c r="J7859">
        <v>7842</v>
      </c>
      <c r="K7859" s="93">
        <f t="shared" ca="1" si="987"/>
        <v>1.7684231884100265</v>
      </c>
      <c r="L7859" s="93">
        <f t="shared" ca="1" si="987"/>
        <v>-0.65334393630161514</v>
      </c>
      <c r="M7859" s="93">
        <f t="shared" ca="1" si="988"/>
        <v>1.7684231884100265</v>
      </c>
      <c r="N7859" s="101">
        <f t="shared" ca="1" si="984"/>
        <v>-5.7026156059648225E-2</v>
      </c>
      <c r="O7859" s="46">
        <f t="shared" ca="1" si="989"/>
        <v>0.9550932502212891</v>
      </c>
      <c r="P7859" s="46">
        <f t="shared" ca="1" si="990"/>
        <v>0.63768828095074559</v>
      </c>
      <c r="Q7859" s="47">
        <f t="shared" ca="1" si="985"/>
        <v>1.5899031887623762</v>
      </c>
      <c r="R7859" s="47">
        <f t="shared" ca="1" si="986"/>
        <v>0.14020206889752629</v>
      </c>
      <c r="S7859" s="97">
        <f t="shared" ca="1" si="991"/>
        <v>0.54764765955940775</v>
      </c>
      <c r="V7859">
        <v>7842</v>
      </c>
      <c r="W7859" s="46">
        <v>-0.50972863141045899</v>
      </c>
    </row>
    <row r="7860" spans="10:23">
      <c r="J7860">
        <v>7843</v>
      </c>
      <c r="K7860" s="93">
        <f t="shared" ca="1" si="987"/>
        <v>1.4077079225210489</v>
      </c>
      <c r="L7860" s="93">
        <f t="shared" ca="1" si="987"/>
        <v>2.5355503242910684</v>
      </c>
      <c r="M7860" s="93">
        <f t="shared" ca="1" si="988"/>
        <v>1.4077079225210489</v>
      </c>
      <c r="N7860" s="101">
        <f t="shared" ca="1" si="984"/>
        <v>2.8515953345977114</v>
      </c>
      <c r="O7860" s="46">
        <f t="shared" ca="1" si="989"/>
        <v>0.82560748161649444</v>
      </c>
      <c r="P7860" s="46">
        <f t="shared" ca="1" si="990"/>
        <v>0.5729453966483482</v>
      </c>
      <c r="Q7860" s="47">
        <f t="shared" ca="1" si="985"/>
        <v>1.3309316515527869</v>
      </c>
      <c r="R7860" s="47">
        <f t="shared" ca="1" si="986"/>
        <v>0.61050431929177651</v>
      </c>
      <c r="S7860" s="97">
        <f t="shared" ca="1" si="991"/>
        <v>0.71805590045413548</v>
      </c>
      <c r="V7860">
        <v>7843</v>
      </c>
      <c r="W7860" s="46">
        <v>-2.6046891508759301E-2</v>
      </c>
    </row>
    <row r="7861" spans="10:23">
      <c r="J7861">
        <v>7844</v>
      </c>
      <c r="K7861" s="93">
        <f t="shared" ca="1" si="987"/>
        <v>-3.248515530922249E-2</v>
      </c>
      <c r="L7861" s="93">
        <f t="shared" ca="1" si="987"/>
        <v>0.82682519459443893</v>
      </c>
      <c r="M7861" s="93">
        <f t="shared" ca="1" si="988"/>
        <v>-3.248515530922249E-2</v>
      </c>
      <c r="N7861" s="101">
        <f t="shared" ca="1" si="984"/>
        <v>0.77356805841268617</v>
      </c>
      <c r="O7861" s="46">
        <f t="shared" ca="1" si="989"/>
        <v>0.30862213262504257</v>
      </c>
      <c r="P7861" s="46">
        <f t="shared" ca="1" si="990"/>
        <v>0.31445272215262227</v>
      </c>
      <c r="Q7861" s="47">
        <f t="shared" ca="1" si="985"/>
        <v>0.29696095356988317</v>
      </c>
      <c r="R7861" s="47">
        <f t="shared" ca="1" si="986"/>
        <v>0.2745029153588166</v>
      </c>
      <c r="S7861" s="97">
        <f t="shared" ca="1" si="991"/>
        <v>0.29156252399192961</v>
      </c>
      <c r="V7861">
        <v>7844</v>
      </c>
      <c r="W7861" s="46">
        <v>-0.124307775358109</v>
      </c>
    </row>
    <row r="7862" spans="10:23">
      <c r="J7862">
        <v>7845</v>
      </c>
      <c r="K7862" s="93">
        <f t="shared" ca="1" si="987"/>
        <v>-1.4146964256684451</v>
      </c>
      <c r="L7862" s="93">
        <f t="shared" ca="1" si="987"/>
        <v>0.50826597634108273</v>
      </c>
      <c r="M7862" s="93">
        <f t="shared" ca="1" si="988"/>
        <v>-1.4146964256684451</v>
      </c>
      <c r="N7862" s="101">
        <f t="shared" ca="1" si="984"/>
        <v>3.1973227168995422E-2</v>
      </c>
      <c r="O7862" s="46">
        <f t="shared" ca="1" si="989"/>
        <v>-0.18754951754226601</v>
      </c>
      <c r="P7862" s="46">
        <f t="shared" ca="1" si="990"/>
        <v>6.6366897068967978E-2</v>
      </c>
      <c r="Q7862" s="47">
        <f t="shared" ca="1" si="985"/>
        <v>-0.69538234676473398</v>
      </c>
      <c r="R7862" s="47">
        <f t="shared" ca="1" si="986"/>
        <v>0.15459260075276318</v>
      </c>
      <c r="S7862" s="97">
        <f t="shared" ca="1" si="991"/>
        <v>-1.6478458394751413E-2</v>
      </c>
      <c r="V7862">
        <v>7845</v>
      </c>
      <c r="W7862" s="46">
        <v>0.61908449500211005</v>
      </c>
    </row>
    <row r="7863" spans="10:23">
      <c r="J7863">
        <v>7846</v>
      </c>
      <c r="K7863" s="93">
        <f t="shared" ca="1" si="987"/>
        <v>2.2752544409673168</v>
      </c>
      <c r="L7863" s="93">
        <f t="shared" ca="1" si="987"/>
        <v>-0.5809745449904764</v>
      </c>
      <c r="M7863" s="93">
        <f t="shared" ca="1" si="988"/>
        <v>2.2752544409673168</v>
      </c>
      <c r="N7863" s="101">
        <f t="shared" ca="1" si="984"/>
        <v>0.17276975555456875</v>
      </c>
      <c r="O7863" s="46">
        <f t="shared" ca="1" si="989"/>
        <v>1.1370301974380186</v>
      </c>
      <c r="P7863" s="46">
        <f t="shared" ca="1" si="990"/>
        <v>0.72865675455911028</v>
      </c>
      <c r="Q7863" s="47">
        <f t="shared" ca="1" si="985"/>
        <v>1.9537770831958352</v>
      </c>
      <c r="R7863" s="47">
        <f t="shared" ca="1" si="986"/>
        <v>0.17735834196733002</v>
      </c>
      <c r="S7863" s="97">
        <f t="shared" ca="1" si="991"/>
        <v>0.65719426970267425</v>
      </c>
      <c r="V7863">
        <v>7846</v>
      </c>
      <c r="W7863" s="46">
        <v>-0.123018400096491</v>
      </c>
    </row>
    <row r="7864" spans="10:23">
      <c r="J7864">
        <v>7847</v>
      </c>
      <c r="K7864" s="93">
        <f t="shared" ca="1" si="987"/>
        <v>-0.78698163125980947</v>
      </c>
      <c r="L7864" s="93">
        <f t="shared" ca="1" si="987"/>
        <v>0.11935345346182689</v>
      </c>
      <c r="M7864" s="93">
        <f t="shared" ca="1" si="988"/>
        <v>-0.78698163125980947</v>
      </c>
      <c r="N7864" s="101">
        <f t="shared" ca="1" si="984"/>
        <v>-0.1371208109091003</v>
      </c>
      <c r="O7864" s="46">
        <f t="shared" ca="1" si="989"/>
        <v>3.7780930888545783E-2</v>
      </c>
      <c r="P7864" s="46">
        <f t="shared" ca="1" si="990"/>
        <v>0.17903212128437387</v>
      </c>
      <c r="Q7864" s="47">
        <f t="shared" ca="1" si="985"/>
        <v>-0.2447214499031104</v>
      </c>
      <c r="R7864" s="47">
        <f t="shared" ca="1" si="986"/>
        <v>0.12725136474394635</v>
      </c>
      <c r="S7864" s="97">
        <f t="shared" ca="1" si="991"/>
        <v>8.2516147816246069E-2</v>
      </c>
      <c r="V7864">
        <v>7847</v>
      </c>
      <c r="W7864" s="46">
        <v>-0.27280628080272301</v>
      </c>
    </row>
    <row r="7865" spans="10:23">
      <c r="J7865">
        <v>7848</v>
      </c>
      <c r="K7865" s="93">
        <f t="shared" ca="1" si="987"/>
        <v>7.3637235169483645E-2</v>
      </c>
      <c r="L7865" s="93">
        <f t="shared" ca="1" si="987"/>
        <v>0.90259335566285848</v>
      </c>
      <c r="M7865" s="93">
        <f t="shared" ca="1" si="988"/>
        <v>7.3637235169483645E-2</v>
      </c>
      <c r="N7865" s="101">
        <f t="shared" ca="1" si="984"/>
        <v>0.87915187900280323</v>
      </c>
      <c r="O7865" s="46">
        <f t="shared" ca="1" si="989"/>
        <v>0.34671683112206364</v>
      </c>
      <c r="P7865" s="46">
        <f t="shared" ca="1" si="990"/>
        <v>0.3335000714011328</v>
      </c>
      <c r="Q7865" s="47">
        <f t="shared" ca="1" si="985"/>
        <v>0.37315035056392537</v>
      </c>
      <c r="R7865" s="47">
        <f t="shared" ca="1" si="986"/>
        <v>0.29157502618116093</v>
      </c>
      <c r="S7865" s="97">
        <f t="shared" ca="1" si="991"/>
        <v>0.31914592865161229</v>
      </c>
      <c r="V7865">
        <v>7848</v>
      </c>
      <c r="W7865" s="46">
        <v>0.18929918712084301</v>
      </c>
    </row>
    <row r="7866" spans="10:23">
      <c r="J7866">
        <v>7849</v>
      </c>
      <c r="K7866" s="93">
        <f t="shared" ca="1" si="987"/>
        <v>0.91715437427693502</v>
      </c>
      <c r="L7866" s="93">
        <f t="shared" ca="1" si="987"/>
        <v>-0.15164333227546944</v>
      </c>
      <c r="M7866" s="93">
        <f t="shared" ca="1" si="988"/>
        <v>0.91715437427693502</v>
      </c>
      <c r="N7866" s="101">
        <f t="shared" ca="1" si="984"/>
        <v>0.14790517218278285</v>
      </c>
      <c r="O7866" s="46">
        <f t="shared" ca="1" si="989"/>
        <v>0.64951373332542928</v>
      </c>
      <c r="P7866" s="46">
        <f t="shared" ca="1" si="990"/>
        <v>0.48489852250281562</v>
      </c>
      <c r="Q7866" s="47">
        <f t="shared" ca="1" si="985"/>
        <v>0.97874415497065659</v>
      </c>
      <c r="R7866" s="47">
        <f t="shared" ca="1" si="986"/>
        <v>0.17333792557680699</v>
      </c>
      <c r="S7866" s="97">
        <f t="shared" ca="1" si="991"/>
        <v>0.41142582945111816</v>
      </c>
      <c r="V7866">
        <v>7849</v>
      </c>
      <c r="W7866" s="46">
        <v>6.5279060090127405E-2</v>
      </c>
    </row>
    <row r="7867" spans="10:23">
      <c r="J7867">
        <v>7850</v>
      </c>
      <c r="K7867" s="93">
        <f t="shared" ca="1" si="987"/>
        <v>-0.54674284185325916</v>
      </c>
      <c r="L7867" s="93">
        <f t="shared" ca="1" si="987"/>
        <v>-1.7316842526697716</v>
      </c>
      <c r="M7867" s="93">
        <f t="shared" ca="1" si="988"/>
        <v>-0.54674284185325916</v>
      </c>
      <c r="N7867" s="101">
        <f t="shared" ca="1" si="984"/>
        <v>-1.8156572163271711</v>
      </c>
      <c r="O7867" s="46">
        <f t="shared" ca="1" si="989"/>
        <v>0.12401932231988302</v>
      </c>
      <c r="P7867" s="46">
        <f t="shared" ca="1" si="990"/>
        <v>0.22215131700004248</v>
      </c>
      <c r="Q7867" s="47">
        <f t="shared" ca="1" si="985"/>
        <v>-7.2244667040435917E-2</v>
      </c>
      <c r="R7867" s="47">
        <f t="shared" ca="1" si="986"/>
        <v>-0.14415536568572618</v>
      </c>
      <c r="S7867" s="97">
        <f t="shared" ca="1" si="991"/>
        <v>-1.0068021682921577E-2</v>
      </c>
      <c r="V7867">
        <v>7850</v>
      </c>
      <c r="W7867" s="46">
        <v>1.5228287471897901</v>
      </c>
    </row>
    <row r="7868" spans="10:23">
      <c r="J7868">
        <v>7851</v>
      </c>
      <c r="K7868" s="93">
        <f t="shared" ca="1" si="987"/>
        <v>0.48881979263486658</v>
      </c>
      <c r="L7868" s="93">
        <f t="shared" ca="1" si="987"/>
        <v>-5.4433331486940836E-2</v>
      </c>
      <c r="M7868" s="93">
        <f t="shared" ca="1" si="988"/>
        <v>0.48881979263486658</v>
      </c>
      <c r="N7868" s="101">
        <f t="shared" ca="1" si="984"/>
        <v>0.10384833359601461</v>
      </c>
      <c r="O7868" s="46">
        <f t="shared" ca="1" si="989"/>
        <v>0.49575469463531996</v>
      </c>
      <c r="P7868" s="46">
        <f t="shared" ca="1" si="990"/>
        <v>0.40801900315776096</v>
      </c>
      <c r="Q7868" s="47">
        <f t="shared" ca="1" si="985"/>
        <v>0.67122607759043795</v>
      </c>
      <c r="R7868" s="47">
        <f t="shared" ca="1" si="986"/>
        <v>0.16621426565778105</v>
      </c>
      <c r="S7868" s="97">
        <f t="shared" ca="1" si="991"/>
        <v>0.33098448014655052</v>
      </c>
      <c r="V7868">
        <v>7851</v>
      </c>
      <c r="W7868" s="46">
        <v>-5.3177262416853097E-2</v>
      </c>
    </row>
    <row r="7869" spans="10:23">
      <c r="J7869">
        <v>7852</v>
      </c>
      <c r="K7869" s="93">
        <f t="shared" ca="1" si="987"/>
        <v>1.8114488049793329</v>
      </c>
      <c r="L7869" s="93">
        <f t="shared" ca="1" si="987"/>
        <v>0.85711962286415855</v>
      </c>
      <c r="M7869" s="93">
        <f t="shared" ca="1" si="988"/>
        <v>1.8114488049793329</v>
      </c>
      <c r="N7869" s="101">
        <f t="shared" ca="1" si="984"/>
        <v>1.3887020620370198</v>
      </c>
      <c r="O7869" s="46">
        <f t="shared" ca="1" si="989"/>
        <v>0.97053813309155423</v>
      </c>
      <c r="P7869" s="46">
        <f t="shared" ca="1" si="990"/>
        <v>0.64541072238587804</v>
      </c>
      <c r="Q7869" s="47">
        <f t="shared" ca="1" si="985"/>
        <v>1.6207929545029065</v>
      </c>
      <c r="R7869" s="47">
        <f t="shared" ca="1" si="986"/>
        <v>0.37396546389866336</v>
      </c>
      <c r="S7869" s="97">
        <f t="shared" ca="1" si="991"/>
        <v>0.67225179849510885</v>
      </c>
      <c r="V7869">
        <v>7852</v>
      </c>
      <c r="W7869" s="46">
        <v>0.46615092025098598</v>
      </c>
    </row>
    <row r="7870" spans="10:23">
      <c r="J7870">
        <v>7853</v>
      </c>
      <c r="K7870" s="93">
        <f t="shared" ca="1" si="987"/>
        <v>-1.2644616512822153</v>
      </c>
      <c r="L7870" s="93">
        <f t="shared" ca="1" si="987"/>
        <v>0.47754886569479416</v>
      </c>
      <c r="M7870" s="93">
        <f t="shared" ca="1" si="988"/>
        <v>-1.2644616512822153</v>
      </c>
      <c r="N7870" s="101">
        <f t="shared" ca="1" si="984"/>
        <v>5.0628879540425553E-2</v>
      </c>
      <c r="O7870" s="46">
        <f t="shared" ca="1" si="989"/>
        <v>-0.13361981987719329</v>
      </c>
      <c r="P7870" s="46">
        <f t="shared" ca="1" si="990"/>
        <v>9.3331745901504337E-2</v>
      </c>
      <c r="Q7870" s="47">
        <f t="shared" ca="1" si="985"/>
        <v>-0.58752295143458855</v>
      </c>
      <c r="R7870" s="47">
        <f t="shared" ca="1" si="986"/>
        <v>0.15760907963151669</v>
      </c>
      <c r="S7870" s="97">
        <f t="shared" ca="1" si="991"/>
        <v>1.1994629877161697E-2</v>
      </c>
      <c r="V7870">
        <v>7853</v>
      </c>
      <c r="W7870" s="46">
        <v>0.33011415831603103</v>
      </c>
    </row>
    <row r="7871" spans="10:23">
      <c r="J7871">
        <v>7854</v>
      </c>
      <c r="K7871" s="93">
        <f t="shared" ca="1" si="987"/>
        <v>-0.23070731954131438</v>
      </c>
      <c r="L7871" s="93">
        <f t="shared" ca="1" si="987"/>
        <v>0.13674147427740635</v>
      </c>
      <c r="M7871" s="93">
        <f t="shared" ca="1" si="988"/>
        <v>-0.23070731954131438</v>
      </c>
      <c r="N7871" s="101">
        <f t="shared" ca="1" si="984"/>
        <v>5.627218967512912E-2</v>
      </c>
      <c r="O7871" s="46">
        <f t="shared" ca="1" si="989"/>
        <v>0.23746642695552395</v>
      </c>
      <c r="P7871" s="46">
        <f t="shared" ca="1" si="990"/>
        <v>0.27887486931786298</v>
      </c>
      <c r="Q7871" s="47">
        <f t="shared" ca="1" si="985"/>
        <v>0.15464954223084593</v>
      </c>
      <c r="R7871" s="47">
        <f t="shared" ca="1" si="986"/>
        <v>0.15852156049729751</v>
      </c>
      <c r="S7871" s="97">
        <f t="shared" ca="1" si="991"/>
        <v>0.19799399372641074</v>
      </c>
      <c r="V7871">
        <v>7854</v>
      </c>
      <c r="W7871" s="46">
        <v>0.52687967309178796</v>
      </c>
    </row>
    <row r="7872" spans="10:23">
      <c r="J7872">
        <v>7855</v>
      </c>
      <c r="K7872" s="93">
        <f t="shared" ca="1" si="987"/>
        <v>1.1973417741091219</v>
      </c>
      <c r="L7872" s="93">
        <f t="shared" ca="1" si="987"/>
        <v>2.5207928295663495</v>
      </c>
      <c r="M7872" s="93">
        <f t="shared" ca="1" si="988"/>
        <v>1.1973417741091219</v>
      </c>
      <c r="N7872" s="101">
        <f t="shared" ca="1" si="984"/>
        <v>2.7707028474802096</v>
      </c>
      <c r="O7872" s="46">
        <f t="shared" ca="1" si="989"/>
        <v>0.7500924563557323</v>
      </c>
      <c r="P7872" s="46">
        <f t="shared" ca="1" si="990"/>
        <v>0.53518788401796713</v>
      </c>
      <c r="Q7872" s="47">
        <f t="shared" ca="1" si="985"/>
        <v>1.1799016010312626</v>
      </c>
      <c r="R7872" s="47">
        <f t="shared" ca="1" si="986"/>
        <v>0.59742461165241956</v>
      </c>
      <c r="S7872" s="97">
        <f t="shared" ca="1" si="991"/>
        <v>0.67375853400407593</v>
      </c>
      <c r="V7872">
        <v>7855</v>
      </c>
      <c r="W7872" s="46">
        <v>0.70877489236836799</v>
      </c>
    </row>
    <row r="7873" spans="10:23">
      <c r="J7873">
        <v>7856</v>
      </c>
      <c r="K7873" s="93">
        <f t="shared" ca="1" si="987"/>
        <v>-0.43338671672517792</v>
      </c>
      <c r="L7873" s="93">
        <f t="shared" ca="1" si="987"/>
        <v>-0.53934588502099012</v>
      </c>
      <c r="M7873" s="93">
        <f t="shared" ca="1" si="988"/>
        <v>-0.43338671672517792</v>
      </c>
      <c r="N7873" s="101">
        <f t="shared" ca="1" si="984"/>
        <v>-0.64917146455546226</v>
      </c>
      <c r="O7873" s="46">
        <f t="shared" ca="1" si="989"/>
        <v>0.16471071072590776</v>
      </c>
      <c r="P7873" s="46">
        <f t="shared" ca="1" si="990"/>
        <v>0.24249701120305486</v>
      </c>
      <c r="Q7873" s="47">
        <f t="shared" ca="1" si="985"/>
        <v>9.1381097716135562E-3</v>
      </c>
      <c r="R7873" s="47">
        <f t="shared" ca="1" si="986"/>
        <v>4.4456619707766043E-2</v>
      </c>
      <c r="S7873" s="97">
        <f t="shared" ca="1" si="991"/>
        <v>0.1045836652168369</v>
      </c>
      <c r="V7873">
        <v>7856</v>
      </c>
      <c r="W7873" s="46">
        <v>-0.34047200374009401</v>
      </c>
    </row>
    <row r="7874" spans="10:23">
      <c r="J7874">
        <v>7857</v>
      </c>
      <c r="K7874" s="93">
        <f t="shared" ca="1" si="987"/>
        <v>-0.50579952110217963</v>
      </c>
      <c r="L7874" s="93">
        <f t="shared" ca="1" si="987"/>
        <v>-0.46919787805822183</v>
      </c>
      <c r="M7874" s="93">
        <f t="shared" ca="1" si="988"/>
        <v>-0.50579952110217963</v>
      </c>
      <c r="N7874" s="101">
        <f t="shared" ca="1" si="984"/>
        <v>-0.60569421474280694</v>
      </c>
      <c r="O7874" s="46">
        <f t="shared" ca="1" si="989"/>
        <v>0.13871672455934886</v>
      </c>
      <c r="P7874" s="46">
        <f t="shared" ca="1" si="990"/>
        <v>0.22950001811977541</v>
      </c>
      <c r="Q7874" s="47">
        <f t="shared" ca="1" si="985"/>
        <v>-4.2849862561504248E-2</v>
      </c>
      <c r="R7874" s="47">
        <f t="shared" ca="1" si="986"/>
        <v>5.14865644749085E-2</v>
      </c>
      <c r="S7874" s="97">
        <f t="shared" ca="1" si="991"/>
        <v>9.5101644517128686E-2</v>
      </c>
      <c r="V7874">
        <v>7857</v>
      </c>
      <c r="W7874" s="46">
        <v>-0.35130811160850101</v>
      </c>
    </row>
    <row r="7875" spans="10:23">
      <c r="J7875">
        <v>7858</v>
      </c>
      <c r="K7875" s="93">
        <f t="shared" ca="1" si="987"/>
        <v>-0.49110355915876408</v>
      </c>
      <c r="L7875" s="93">
        <f t="shared" ca="1" si="987"/>
        <v>-0.19791770566388681</v>
      </c>
      <c r="M7875" s="93">
        <f t="shared" ca="1" si="988"/>
        <v>-0.49110355915876408</v>
      </c>
      <c r="N7875" s="101">
        <f t="shared" ca="1" si="984"/>
        <v>-0.34382439842686691</v>
      </c>
      <c r="O7875" s="46">
        <f t="shared" ca="1" si="989"/>
        <v>0.1439921262614095</v>
      </c>
      <c r="P7875" s="46">
        <f t="shared" ca="1" si="990"/>
        <v>0.23213771897080573</v>
      </c>
      <c r="Q7875" s="47">
        <f t="shared" ca="1" si="985"/>
        <v>-3.2299059157382959E-2</v>
      </c>
      <c r="R7875" s="47">
        <f t="shared" ca="1" si="986"/>
        <v>9.3828947050058009E-2</v>
      </c>
      <c r="S7875" s="97">
        <f t="shared" ca="1" si="991"/>
        <v>0.11891053665573376</v>
      </c>
      <c r="V7875">
        <v>7858</v>
      </c>
      <c r="W7875" s="46">
        <v>0.24573171701101601</v>
      </c>
    </row>
    <row r="7876" spans="10:23">
      <c r="J7876">
        <v>7859</v>
      </c>
      <c r="K7876" s="93">
        <f t="shared" ca="1" si="987"/>
        <v>-1.0566760766857812</v>
      </c>
      <c r="L7876" s="93">
        <f t="shared" ca="1" si="987"/>
        <v>-0.69524494236733492</v>
      </c>
      <c r="M7876" s="93">
        <f t="shared" ca="1" si="988"/>
        <v>-1.0566760766857812</v>
      </c>
      <c r="N7876" s="101">
        <f t="shared" ca="1" si="984"/>
        <v>-0.99519673898337568</v>
      </c>
      <c r="O7876" s="46">
        <f t="shared" ca="1" si="989"/>
        <v>-5.9031141836909939E-2</v>
      </c>
      <c r="P7876" s="46">
        <f t="shared" ca="1" si="990"/>
        <v>0.13062608492164601</v>
      </c>
      <c r="Q7876" s="47">
        <f t="shared" ca="1" si="985"/>
        <v>-0.43834559535402184</v>
      </c>
      <c r="R7876" s="47">
        <f t="shared" ca="1" si="986"/>
        <v>-1.1493068410627333E-2</v>
      </c>
      <c r="S7876" s="97">
        <f t="shared" ca="1" si="991"/>
        <v>-3.5262105123768636E-2</v>
      </c>
      <c r="V7876">
        <v>7859</v>
      </c>
      <c r="W7876" s="46">
        <v>0.68934182820568102</v>
      </c>
    </row>
    <row r="7877" spans="10:23">
      <c r="J7877">
        <v>7860</v>
      </c>
      <c r="K7877" s="93">
        <f t="shared" ca="1" si="987"/>
        <v>0.21360580650285643</v>
      </c>
      <c r="L7877" s="93">
        <f t="shared" ca="1" si="987"/>
        <v>-0.48412938650086113</v>
      </c>
      <c r="M7877" s="93">
        <f t="shared" ca="1" si="988"/>
        <v>0.21360580650285643</v>
      </c>
      <c r="N7877" s="101">
        <f t="shared" ca="1" si="984"/>
        <v>-0.39106349382706412</v>
      </c>
      <c r="O7877" s="46">
        <f t="shared" ca="1" si="989"/>
        <v>0.39696127529592085</v>
      </c>
      <c r="P7877" s="46">
        <f t="shared" ca="1" si="990"/>
        <v>0.35862229348806141</v>
      </c>
      <c r="Q7877" s="47">
        <f t="shared" ca="1" si="985"/>
        <v>0.47363923891163978</v>
      </c>
      <c r="R7877" s="47">
        <f t="shared" ca="1" si="986"/>
        <v>8.6190740104031355E-2</v>
      </c>
      <c r="S7877" s="97">
        <f t="shared" ca="1" si="991"/>
        <v>0.24157600769997611</v>
      </c>
      <c r="V7877">
        <v>7860</v>
      </c>
      <c r="W7877" s="46">
        <v>1.3115570330725701</v>
      </c>
    </row>
    <row r="7878" spans="10:23">
      <c r="J7878">
        <v>7861</v>
      </c>
      <c r="K7878" s="93">
        <f t="shared" ca="1" si="987"/>
        <v>1.5497689693865011</v>
      </c>
      <c r="L7878" s="93">
        <f t="shared" ca="1" si="987"/>
        <v>-2.648600695781925</v>
      </c>
      <c r="M7878" s="93">
        <f t="shared" ca="1" si="988"/>
        <v>1.5497689693865011</v>
      </c>
      <c r="N7878" s="101">
        <f t="shared" ca="1" si="984"/>
        <v>-2.0182324926855242</v>
      </c>
      <c r="O7878" s="46">
        <f t="shared" ca="1" si="989"/>
        <v>0.87660306062765969</v>
      </c>
      <c r="P7878" s="46">
        <f t="shared" ca="1" si="990"/>
        <v>0.59844318615393077</v>
      </c>
      <c r="Q7878" s="47">
        <f t="shared" ca="1" si="985"/>
        <v>1.4329228095751174</v>
      </c>
      <c r="R7878" s="47">
        <f t="shared" ca="1" si="986"/>
        <v>-0.17691026647002822</v>
      </c>
      <c r="S7878" s="97">
        <f t="shared" ca="1" si="991"/>
        <v>0.34984639707881571</v>
      </c>
      <c r="V7878">
        <v>7861</v>
      </c>
      <c r="W7878" s="46">
        <v>-0.42965071550627199</v>
      </c>
    </row>
    <row r="7879" spans="10:23">
      <c r="J7879">
        <v>7862</v>
      </c>
      <c r="K7879" s="93">
        <f t="shared" ca="1" si="987"/>
        <v>-0.5858933723270674</v>
      </c>
      <c r="L7879" s="93">
        <f t="shared" ca="1" si="987"/>
        <v>1.7873141754006221E-2</v>
      </c>
      <c r="M7879" s="93">
        <f t="shared" ca="1" si="988"/>
        <v>-0.5858933723270674</v>
      </c>
      <c r="N7879" s="101">
        <f t="shared" ca="1" si="984"/>
        <v>-0.16938201089252478</v>
      </c>
      <c r="O7879" s="46">
        <f t="shared" ca="1" si="989"/>
        <v>0.10996547705998547</v>
      </c>
      <c r="P7879" s="46">
        <f t="shared" ca="1" si="990"/>
        <v>0.21512439437009373</v>
      </c>
      <c r="Q7879" s="47">
        <f t="shared" ca="1" si="985"/>
        <v>-0.10035235756023103</v>
      </c>
      <c r="R7879" s="47">
        <f t="shared" ca="1" si="986"/>
        <v>0.12203497099819485</v>
      </c>
      <c r="S7879" s="97">
        <f t="shared" ca="1" si="991"/>
        <v>0.11600022402909016</v>
      </c>
      <c r="V7879">
        <v>7862</v>
      </c>
      <c r="W7879" s="46">
        <v>0.13024604970970699</v>
      </c>
    </row>
    <row r="7880" spans="10:23">
      <c r="J7880">
        <v>7863</v>
      </c>
      <c r="K7880" s="93">
        <f t="shared" ca="1" si="987"/>
        <v>-1.2470641423464848</v>
      </c>
      <c r="L7880" s="93">
        <f t="shared" ca="1" si="987"/>
        <v>0.50331606633839432</v>
      </c>
      <c r="M7880" s="93">
        <f t="shared" ca="1" si="988"/>
        <v>-1.2470641423464848</v>
      </c>
      <c r="N7880" s="101">
        <f t="shared" ca="1" si="984"/>
        <v>8.0591127407819707E-2</v>
      </c>
      <c r="O7880" s="46">
        <f t="shared" ca="1" si="989"/>
        <v>-0.12737464527722164</v>
      </c>
      <c r="P7880" s="46">
        <f t="shared" ca="1" si="990"/>
        <v>9.6454333201490161E-2</v>
      </c>
      <c r="Q7880" s="47">
        <f t="shared" ca="1" si="985"/>
        <v>-0.57503260223464525</v>
      </c>
      <c r="R7880" s="47">
        <f t="shared" ca="1" si="986"/>
        <v>0.16245375008594598</v>
      </c>
      <c r="S7880" s="97">
        <f t="shared" ca="1" si="991"/>
        <v>1.7539552404362169E-2</v>
      </c>
      <c r="V7880">
        <v>7863</v>
      </c>
      <c r="W7880" s="46">
        <v>-4.9533916933264699E-2</v>
      </c>
    </row>
    <row r="7881" spans="10:23">
      <c r="J7881">
        <v>7864</v>
      </c>
      <c r="K7881" s="93">
        <f t="shared" ca="1" si="987"/>
        <v>-0.32644665017527535</v>
      </c>
      <c r="L7881" s="93">
        <f t="shared" ca="1" si="987"/>
        <v>2.733500761189612</v>
      </c>
      <c r="M7881" s="93">
        <f t="shared" ca="1" si="988"/>
        <v>-0.32644665017527535</v>
      </c>
      <c r="N7881" s="101">
        <f t="shared" ca="1" si="984"/>
        <v>2.4877687584318111</v>
      </c>
      <c r="O7881" s="46">
        <f t="shared" ca="1" si="989"/>
        <v>0.20309892997062351</v>
      </c>
      <c r="P7881" s="46">
        <f t="shared" ca="1" si="990"/>
        <v>0.26169112082541274</v>
      </c>
      <c r="Q7881" s="47">
        <f t="shared" ca="1" si="985"/>
        <v>8.5914548261045082E-2</v>
      </c>
      <c r="R7881" s="47">
        <f t="shared" ca="1" si="986"/>
        <v>0.5516762943756206</v>
      </c>
      <c r="S7881" s="97">
        <f t="shared" ca="1" si="991"/>
        <v>0.37738761217312206</v>
      </c>
      <c r="V7881">
        <v>7864</v>
      </c>
      <c r="W7881" s="46">
        <v>1.5131125843215401</v>
      </c>
    </row>
    <row r="7882" spans="10:23">
      <c r="J7882">
        <v>7865</v>
      </c>
      <c r="K7882" s="93">
        <f t="shared" ca="1" si="987"/>
        <v>-0.41484396449630245</v>
      </c>
      <c r="L7882" s="93">
        <f t="shared" ca="1" si="987"/>
        <v>-0.56175437894262525</v>
      </c>
      <c r="M7882" s="93">
        <f t="shared" ca="1" si="988"/>
        <v>-0.41484396449630245</v>
      </c>
      <c r="N7882" s="101">
        <f t="shared" ca="1" si="984"/>
        <v>-0.66451956972520643</v>
      </c>
      <c r="O7882" s="46">
        <f t="shared" ca="1" si="989"/>
        <v>0.17136699270634159</v>
      </c>
      <c r="P7882" s="46">
        <f t="shared" ca="1" si="990"/>
        <v>0.24582515219327178</v>
      </c>
      <c r="Q7882" s="47">
        <f t="shared" ca="1" si="985"/>
        <v>2.2450673732481219E-2</v>
      </c>
      <c r="R7882" s="47">
        <f t="shared" ca="1" si="986"/>
        <v>4.1974946370824925E-2</v>
      </c>
      <c r="S7882" s="97">
        <f t="shared" ca="1" si="991"/>
        <v>0.10667096953858327</v>
      </c>
      <c r="V7882">
        <v>7865</v>
      </c>
      <c r="W7882" s="46">
        <v>0.194259693285493</v>
      </c>
    </row>
    <row r="7883" spans="10:23">
      <c r="J7883">
        <v>7866</v>
      </c>
      <c r="K7883" s="93">
        <f t="shared" ca="1" si="987"/>
        <v>0.5994881656562695</v>
      </c>
      <c r="L7883" s="93">
        <f t="shared" ca="1" si="987"/>
        <v>0.29247195978937213</v>
      </c>
      <c r="M7883" s="93">
        <f t="shared" ca="1" si="988"/>
        <v>0.5994881656562695</v>
      </c>
      <c r="N7883" s="101">
        <f t="shared" ca="1" si="984"/>
        <v>0.46793843345969233</v>
      </c>
      <c r="O7883" s="46">
        <f t="shared" ca="1" si="989"/>
        <v>0.53548126208624958</v>
      </c>
      <c r="P7883" s="46">
        <f t="shared" ca="1" si="990"/>
        <v>0.42788228688322577</v>
      </c>
      <c r="Q7883" s="47">
        <f t="shared" ca="1" si="985"/>
        <v>0.75067921249229719</v>
      </c>
      <c r="R7883" s="47">
        <f t="shared" ca="1" si="986"/>
        <v>0.22508490037672338</v>
      </c>
      <c r="S7883" s="97">
        <f t="shared" ca="1" si="991"/>
        <v>0.38028308123148646</v>
      </c>
      <c r="V7883">
        <v>7866</v>
      </c>
      <c r="W7883" s="46">
        <v>0.19426831300324099</v>
      </c>
    </row>
    <row r="7884" spans="10:23">
      <c r="J7884">
        <v>7867</v>
      </c>
      <c r="K7884" s="93">
        <f t="shared" ca="1" si="987"/>
        <v>0.98735872205964614</v>
      </c>
      <c r="L7884" s="93">
        <f t="shared" ca="1" si="987"/>
        <v>-1.6774684373495998</v>
      </c>
      <c r="M7884" s="93">
        <f t="shared" ca="1" si="988"/>
        <v>0.98735872205964614</v>
      </c>
      <c r="N7884" s="101">
        <f t="shared" ca="1" si="984"/>
        <v>-1.2763774005121145</v>
      </c>
      <c r="O7884" s="46">
        <f t="shared" ca="1" si="989"/>
        <v>0.67471495099399492</v>
      </c>
      <c r="P7884" s="46">
        <f t="shared" ca="1" si="990"/>
        <v>0.49749913133709844</v>
      </c>
      <c r="Q7884" s="47">
        <f t="shared" ca="1" si="985"/>
        <v>1.0291465903077879</v>
      </c>
      <c r="R7884" s="47">
        <f t="shared" ca="1" si="986"/>
        <v>-5.6957869626279189E-2</v>
      </c>
      <c r="S7884" s="97">
        <f t="shared" ca="1" si="991"/>
        <v>0.30887854068385789</v>
      </c>
      <c r="V7884">
        <v>7867</v>
      </c>
      <c r="W7884" s="46">
        <v>0.79727451379337599</v>
      </c>
    </row>
    <row r="7885" spans="10:23">
      <c r="J7885">
        <v>7868</v>
      </c>
      <c r="K7885" s="93">
        <f t="shared" ca="1" si="987"/>
        <v>0.47642263705656118</v>
      </c>
      <c r="L7885" s="93">
        <f t="shared" ca="1" si="987"/>
        <v>-0.14820062970239131</v>
      </c>
      <c r="M7885" s="93">
        <f t="shared" ca="1" si="988"/>
        <v>0.47642263705656118</v>
      </c>
      <c r="N7885" s="101">
        <f t="shared" ca="1" si="984"/>
        <v>1.100656096967384E-2</v>
      </c>
      <c r="O7885" s="46">
        <f t="shared" ca="1" si="989"/>
        <v>0.49130449424079559</v>
      </c>
      <c r="P7885" s="46">
        <f t="shared" ca="1" si="990"/>
        <v>0.40579390296049878</v>
      </c>
      <c r="Q7885" s="47">
        <f t="shared" ca="1" si="985"/>
        <v>0.66232567680138921</v>
      </c>
      <c r="R7885" s="47">
        <f t="shared" ca="1" si="986"/>
        <v>0.15120244829446672</v>
      </c>
      <c r="S7885" s="97">
        <f t="shared" ca="1" si="991"/>
        <v>0.32125347126763115</v>
      </c>
      <c r="V7885">
        <v>7868</v>
      </c>
      <c r="W7885" s="46">
        <v>0.28150321047280702</v>
      </c>
    </row>
    <row r="7886" spans="10:23">
      <c r="J7886">
        <v>7869</v>
      </c>
      <c r="K7886" s="93">
        <f t="shared" ca="1" si="987"/>
        <v>-0.34567149923543972</v>
      </c>
      <c r="L7886" s="93">
        <f t="shared" ca="1" si="987"/>
        <v>1.0233016463425835</v>
      </c>
      <c r="M7886" s="93">
        <f t="shared" ca="1" si="988"/>
        <v>-0.34567149923543972</v>
      </c>
      <c r="N7886" s="101">
        <f t="shared" ca="1" si="984"/>
        <v>0.86024379591675815</v>
      </c>
      <c r="O7886" s="46">
        <f t="shared" ca="1" si="989"/>
        <v>0.19619779605068366</v>
      </c>
      <c r="P7886" s="46">
        <f t="shared" ca="1" si="990"/>
        <v>0.25824055386544281</v>
      </c>
      <c r="Q7886" s="47">
        <f t="shared" ca="1" si="985"/>
        <v>7.2112280421165381E-2</v>
      </c>
      <c r="R7886" s="47">
        <f t="shared" ca="1" si="986"/>
        <v>0.28851773115168677</v>
      </c>
      <c r="S7886" s="97">
        <f t="shared" ca="1" si="991"/>
        <v>0.24235776360118522</v>
      </c>
      <c r="V7886">
        <v>7869</v>
      </c>
      <c r="W7886" s="46">
        <v>6.2571111148793795E-2</v>
      </c>
    </row>
    <row r="7887" spans="10:23">
      <c r="J7887">
        <v>7870</v>
      </c>
      <c r="K7887" s="93">
        <f t="shared" ca="1" si="987"/>
        <v>1.2873601352572863</v>
      </c>
      <c r="L7887" s="93">
        <f t="shared" ca="1" si="987"/>
        <v>-0.49657577866073416</v>
      </c>
      <c r="M7887" s="93">
        <f t="shared" ca="1" si="988"/>
        <v>1.2873601352572863</v>
      </c>
      <c r="N7887" s="101">
        <f t="shared" ca="1" si="984"/>
        <v>-6.1385744246474527E-2</v>
      </c>
      <c r="O7887" s="46">
        <f t="shared" ca="1" si="989"/>
        <v>0.78240629994393696</v>
      </c>
      <c r="P7887" s="46">
        <f t="shared" ca="1" si="990"/>
        <v>0.55134480581206946</v>
      </c>
      <c r="Q7887" s="47">
        <f t="shared" ca="1" si="985"/>
        <v>1.2445292882076719</v>
      </c>
      <c r="R7887" s="47">
        <f t="shared" ca="1" si="986"/>
        <v>0.13949715622956918</v>
      </c>
      <c r="S7887" s="97">
        <f t="shared" ca="1" si="991"/>
        <v>0.46095172808675305</v>
      </c>
      <c r="V7887">
        <v>7870</v>
      </c>
      <c r="W7887" s="46">
        <v>0.95160780909700005</v>
      </c>
    </row>
    <row r="7888" spans="10:23">
      <c r="J7888">
        <v>7871</v>
      </c>
      <c r="K7888" s="93">
        <f t="shared" ca="1" si="987"/>
        <v>-0.12689012993660131</v>
      </c>
      <c r="L7888" s="93">
        <f t="shared" ca="1" si="987"/>
        <v>1.1556332175503161</v>
      </c>
      <c r="M7888" s="93">
        <f t="shared" ca="1" si="988"/>
        <v>-0.12689012993660131</v>
      </c>
      <c r="N7888" s="101">
        <f t="shared" ca="1" si="984"/>
        <v>1.0552825173397904</v>
      </c>
      <c r="O7888" s="46">
        <f t="shared" ca="1" si="989"/>
        <v>0.27473362871153018</v>
      </c>
      <c r="P7888" s="46">
        <f t="shared" ca="1" si="990"/>
        <v>0.29750847019586607</v>
      </c>
      <c r="Q7888" s="47">
        <f t="shared" ca="1" si="985"/>
        <v>0.22918394574285839</v>
      </c>
      <c r="R7888" s="47">
        <f t="shared" ca="1" si="986"/>
        <v>0.32005402760480095</v>
      </c>
      <c r="S7888" s="97">
        <f t="shared" ca="1" si="991"/>
        <v>0.29739382815816556</v>
      </c>
      <c r="V7888">
        <v>7871</v>
      </c>
      <c r="W7888" s="46">
        <v>-3.9320882889900897E-2</v>
      </c>
    </row>
    <row r="7889" spans="10:23">
      <c r="J7889">
        <v>7872</v>
      </c>
      <c r="K7889" s="93">
        <f t="shared" ca="1" si="987"/>
        <v>-0.17371138877923439</v>
      </c>
      <c r="L7889" s="93">
        <f t="shared" ca="1" si="987"/>
        <v>0.93299867269041592</v>
      </c>
      <c r="M7889" s="93">
        <f t="shared" ca="1" si="988"/>
        <v>-0.17371138877923439</v>
      </c>
      <c r="N7889" s="101">
        <f t="shared" ca="1" si="984"/>
        <v>0.82931623756716655</v>
      </c>
      <c r="O7889" s="46">
        <f t="shared" ca="1" si="989"/>
        <v>0.25792622613781052</v>
      </c>
      <c r="P7889" s="46">
        <f t="shared" ca="1" si="990"/>
        <v>0.28910476890900622</v>
      </c>
      <c r="Q7889" s="47">
        <f t="shared" ca="1" si="985"/>
        <v>0.19556914059541905</v>
      </c>
      <c r="R7889" s="47">
        <f t="shared" ca="1" si="986"/>
        <v>0.28351697724206582</v>
      </c>
      <c r="S7889" s="97">
        <f t="shared" ca="1" si="991"/>
        <v>0.2707216016899382</v>
      </c>
      <c r="V7889">
        <v>7872</v>
      </c>
      <c r="W7889" s="46">
        <v>-0.120782001068129</v>
      </c>
    </row>
    <row r="7890" spans="10:23">
      <c r="J7890">
        <v>7873</v>
      </c>
      <c r="K7890" s="93">
        <f t="shared" ca="1" si="987"/>
        <v>-1.6889287119416183</v>
      </c>
      <c r="L7890" s="93">
        <f t="shared" ca="1" si="987"/>
        <v>0.70471080863659186</v>
      </c>
      <c r="M7890" s="93">
        <f t="shared" ca="1" si="988"/>
        <v>-1.6889287119416183</v>
      </c>
      <c r="N7890" s="101">
        <f t="shared" ref="N7890:N7953" ca="1" si="992">$N$2*K7890+SQRT(1-$N$2^2)*L7890</f>
        <v>0.13100725101581367</v>
      </c>
      <c r="O7890" s="46">
        <f t="shared" ca="1" si="989"/>
        <v>-0.28599053660149554</v>
      </c>
      <c r="P7890" s="46">
        <f t="shared" ca="1" si="990"/>
        <v>1.7146387539353214E-2</v>
      </c>
      <c r="Q7890" s="47">
        <f t="shared" ref="Q7890:Q7953" ca="1" si="993">$K$2+K7890*$S$3</f>
        <v>-0.89226438488319304</v>
      </c>
      <c r="R7890" s="47">
        <f t="shared" ref="R7890:R7953" ca="1" si="994">$L$2+$L$3*N7890</f>
        <v>0.17060565863271104</v>
      </c>
      <c r="S7890" s="97">
        <f t="shared" ca="1" si="991"/>
        <v>-5.7692438984392247E-2</v>
      </c>
      <c r="V7890">
        <v>7873</v>
      </c>
      <c r="W7890" s="46">
        <v>4.4426757660907201E-2</v>
      </c>
    </row>
    <row r="7891" spans="10:23">
      <c r="J7891">
        <v>7874</v>
      </c>
      <c r="K7891" s="93">
        <f t="shared" ref="K7891:L7954" ca="1" si="995">_xlfn.NORM.S.INV(RAND())</f>
        <v>-0.20702875409142987</v>
      </c>
      <c r="L7891" s="93">
        <f t="shared" ca="1" si="995"/>
        <v>0.4540174864014721</v>
      </c>
      <c r="M7891" s="93">
        <f t="shared" ref="M7891:M7954" ca="1" si="996">K7891</f>
        <v>-0.20702875409142987</v>
      </c>
      <c r="N7891" s="101">
        <f t="shared" ca="1" si="992"/>
        <v>0.36460655779253492</v>
      </c>
      <c r="O7891" s="46">
        <f t="shared" ref="O7891:O7954" ca="1" si="997">$K$2+K7891*$K$3</f>
        <v>0.24596630909713785</v>
      </c>
      <c r="P7891" s="46">
        <f t="shared" ref="P7891:P7954" ca="1" si="998">$K$2+K7891*$R$3</f>
        <v>0.28312481038866988</v>
      </c>
      <c r="Q7891" s="47">
        <f t="shared" ca="1" si="993"/>
        <v>0.17164930651407373</v>
      </c>
      <c r="R7891" s="47">
        <f t="shared" ca="1" si="994"/>
        <v>0.20837691213562026</v>
      </c>
      <c r="S7891" s="97">
        <f t="shared" ref="S7891:S7954" ca="1" si="999">AVERAGE(R7891,O7891)</f>
        <v>0.22717161061637905</v>
      </c>
      <c r="V7891">
        <v>7874</v>
      </c>
      <c r="W7891" s="46">
        <v>-0.14823894678577801</v>
      </c>
    </row>
    <row r="7892" spans="10:23">
      <c r="J7892">
        <v>7875</v>
      </c>
      <c r="K7892" s="93">
        <f t="shared" ca="1" si="995"/>
        <v>-0.69553418227353137</v>
      </c>
      <c r="L7892" s="93">
        <f t="shared" ca="1" si="995"/>
        <v>0.13173405703084615</v>
      </c>
      <c r="M7892" s="93">
        <f t="shared" ca="1" si="996"/>
        <v>-0.69553418227353137</v>
      </c>
      <c r="N7892" s="101">
        <f t="shared" ca="1" si="992"/>
        <v>-9.6300628530770843E-2</v>
      </c>
      <c r="O7892" s="46">
        <f t="shared" ca="1" si="997"/>
        <v>7.0607773383702249E-2</v>
      </c>
      <c r="P7892" s="46">
        <f t="shared" ca="1" si="998"/>
        <v>0.19544554253195212</v>
      </c>
      <c r="Q7892" s="47">
        <f t="shared" ca="1" si="993"/>
        <v>-0.17906776491279747</v>
      </c>
      <c r="R7892" s="47">
        <f t="shared" ca="1" si="994"/>
        <v>0.13385168166235478</v>
      </c>
      <c r="S7892" s="97">
        <f t="shared" ca="1" si="999"/>
        <v>0.10222972752302852</v>
      </c>
      <c r="V7892">
        <v>7875</v>
      </c>
      <c r="W7892" s="46">
        <v>0.90868614612165499</v>
      </c>
    </row>
    <row r="7893" spans="10:23">
      <c r="J7893">
        <v>7876</v>
      </c>
      <c r="K7893" s="93">
        <f t="shared" ca="1" si="995"/>
        <v>1.9112987069342369</v>
      </c>
      <c r="L7893" s="93">
        <f t="shared" ca="1" si="995"/>
        <v>0.71065347630847631</v>
      </c>
      <c r="M7893" s="93">
        <f t="shared" ca="1" si="996"/>
        <v>1.9112987069342369</v>
      </c>
      <c r="N7893" s="101">
        <f t="shared" ca="1" si="992"/>
        <v>1.281594479666166</v>
      </c>
      <c r="O7893" s="46">
        <f t="shared" ca="1" si="997"/>
        <v>1.0063811996939074</v>
      </c>
      <c r="P7893" s="46">
        <f t="shared" ca="1" si="998"/>
        <v>0.66333225568705467</v>
      </c>
      <c r="Q7893" s="47">
        <f t="shared" ca="1" si="993"/>
        <v>1.6924790877076126</v>
      </c>
      <c r="R7893" s="47">
        <f t="shared" ca="1" si="994"/>
        <v>0.35664697224029507</v>
      </c>
      <c r="S7893" s="97">
        <f t="shared" ca="1" si="999"/>
        <v>0.68151408596710117</v>
      </c>
      <c r="V7893">
        <v>7876</v>
      </c>
      <c r="W7893" s="46">
        <v>1.0273299171254999</v>
      </c>
    </row>
    <row r="7894" spans="10:23">
      <c r="J7894">
        <v>7877</v>
      </c>
      <c r="K7894" s="93">
        <f t="shared" ca="1" si="995"/>
        <v>-0.73053597922998381</v>
      </c>
      <c r="L7894" s="93">
        <f t="shared" ca="1" si="995"/>
        <v>-0.15865416282879083</v>
      </c>
      <c r="M7894" s="93">
        <f t="shared" ca="1" si="996"/>
        <v>-0.73053597922998381</v>
      </c>
      <c r="N7894" s="101">
        <f t="shared" ca="1" si="992"/>
        <v>-0.38274417447509546</v>
      </c>
      <c r="O7894" s="46">
        <f t="shared" ca="1" si="997"/>
        <v>5.8043196804760999E-2</v>
      </c>
      <c r="P7894" s="46">
        <f t="shared" ca="1" si="998"/>
        <v>0.18916325424248148</v>
      </c>
      <c r="Q7894" s="47">
        <f t="shared" ca="1" si="993"/>
        <v>-0.20419691807067997</v>
      </c>
      <c r="R7894" s="47">
        <f t="shared" ca="1" si="994"/>
        <v>8.7535911562588858E-2</v>
      </c>
      <c r="S7894" s="97">
        <f t="shared" ca="1" si="999"/>
        <v>7.2789554183674929E-2</v>
      </c>
      <c r="V7894">
        <v>7877</v>
      </c>
      <c r="W7894" s="46">
        <v>0.37643316306985097</v>
      </c>
    </row>
    <row r="7895" spans="10:23">
      <c r="J7895">
        <v>7878</v>
      </c>
      <c r="K7895" s="93">
        <f t="shared" ca="1" si="995"/>
        <v>1.5354776589032941</v>
      </c>
      <c r="L7895" s="93">
        <f t="shared" ca="1" si="995"/>
        <v>0.23970590420580382</v>
      </c>
      <c r="M7895" s="93">
        <f t="shared" ca="1" si="996"/>
        <v>1.5354776589032941</v>
      </c>
      <c r="N7895" s="101">
        <f t="shared" ca="1" si="992"/>
        <v>0.71557747973972707</v>
      </c>
      <c r="O7895" s="46">
        <f t="shared" ca="1" si="997"/>
        <v>0.87147291644668845</v>
      </c>
      <c r="P7895" s="46">
        <f t="shared" ca="1" si="998"/>
        <v>0.59587811406344526</v>
      </c>
      <c r="Q7895" s="47">
        <f t="shared" ca="1" si="993"/>
        <v>1.4226625212131749</v>
      </c>
      <c r="R7895" s="47">
        <f t="shared" ca="1" si="994"/>
        <v>0.26512627431454183</v>
      </c>
      <c r="S7895" s="97">
        <f t="shared" ca="1" si="999"/>
        <v>0.56829959538061514</v>
      </c>
      <c r="V7895">
        <v>7878</v>
      </c>
      <c r="W7895" s="46">
        <v>0.66293478415985196</v>
      </c>
    </row>
    <row r="7896" spans="10:23">
      <c r="J7896">
        <v>7879</v>
      </c>
      <c r="K7896" s="93">
        <f t="shared" ca="1" si="995"/>
        <v>-0.69023260081164051</v>
      </c>
      <c r="L7896" s="93">
        <f t="shared" ca="1" si="995"/>
        <v>-1.2029256456448583</v>
      </c>
      <c r="M7896" s="93">
        <f t="shared" ca="1" si="996"/>
        <v>-0.69023260081164051</v>
      </c>
      <c r="N7896" s="101">
        <f t="shared" ca="1" si="992"/>
        <v>-1.3599830327436311</v>
      </c>
      <c r="O7896" s="46">
        <f t="shared" ca="1" si="997"/>
        <v>7.2510879282816465E-2</v>
      </c>
      <c r="P7896" s="46">
        <f t="shared" ca="1" si="998"/>
        <v>0.19639709548150922</v>
      </c>
      <c r="Q7896" s="47">
        <f t="shared" ca="1" si="993"/>
        <v>-0.17526155311456904</v>
      </c>
      <c r="R7896" s="47">
        <f t="shared" ca="1" si="994"/>
        <v>-7.0476272454015249E-2</v>
      </c>
      <c r="S7896" s="97">
        <f t="shared" ca="1" si="999"/>
        <v>1.0173034144006082E-3</v>
      </c>
      <c r="V7896">
        <v>7879</v>
      </c>
      <c r="W7896" s="46">
        <v>1.0297763926807699</v>
      </c>
    </row>
    <row r="7897" spans="10:23">
      <c r="J7897">
        <v>7880</v>
      </c>
      <c r="K7897" s="93">
        <f t="shared" ca="1" si="995"/>
        <v>-0.35485754481838355</v>
      </c>
      <c r="L7897" s="93">
        <f t="shared" ca="1" si="995"/>
        <v>-0.36506160561276513</v>
      </c>
      <c r="M7897" s="93">
        <f t="shared" ca="1" si="996"/>
        <v>-0.35485754481838355</v>
      </c>
      <c r="N7897" s="101">
        <f t="shared" ca="1" si="992"/>
        <v>-0.45896143092404229</v>
      </c>
      <c r="O7897" s="46">
        <f t="shared" ca="1" si="997"/>
        <v>0.19290028611631826</v>
      </c>
      <c r="P7897" s="46">
        <f t="shared" ca="1" si="998"/>
        <v>0.25659179889826012</v>
      </c>
      <c r="Q7897" s="47">
        <f t="shared" ca="1" si="993"/>
        <v>6.5517260552434564E-2</v>
      </c>
      <c r="R7897" s="47">
        <f t="shared" ca="1" si="994"/>
        <v>7.5212153609912041E-2</v>
      </c>
      <c r="S7897" s="97">
        <f t="shared" ca="1" si="999"/>
        <v>0.13405621986311517</v>
      </c>
      <c r="V7897">
        <v>7880</v>
      </c>
      <c r="W7897" s="46">
        <v>-8.6091422594183203E-2</v>
      </c>
    </row>
    <row r="7898" spans="10:23">
      <c r="J7898">
        <v>7881</v>
      </c>
      <c r="K7898" s="93">
        <f t="shared" ca="1" si="995"/>
        <v>0.75287339296331335</v>
      </c>
      <c r="L7898" s="93">
        <f t="shared" ca="1" si="995"/>
        <v>-1.528049552803769</v>
      </c>
      <c r="M7898" s="93">
        <f t="shared" ca="1" si="996"/>
        <v>0.75287339296331335</v>
      </c>
      <c r="N7898" s="101">
        <f t="shared" ca="1" si="992"/>
        <v>-1.2092874630847286</v>
      </c>
      <c r="O7898" s="46">
        <f t="shared" ca="1" si="997"/>
        <v>0.59054187617344667</v>
      </c>
      <c r="P7898" s="46">
        <f t="shared" ca="1" si="998"/>
        <v>0.45541259392682432</v>
      </c>
      <c r="Q7898" s="47">
        <f t="shared" ca="1" si="993"/>
        <v>0.86080044066669148</v>
      </c>
      <c r="R7898" s="47">
        <f t="shared" ca="1" si="994"/>
        <v>-4.6109930610406052E-2</v>
      </c>
      <c r="S7898" s="97">
        <f t="shared" ca="1" si="999"/>
        <v>0.27221597278152032</v>
      </c>
      <c r="V7898">
        <v>7881</v>
      </c>
      <c r="W7898" s="46">
        <v>0.355739407060567</v>
      </c>
    </row>
    <row r="7899" spans="10:23">
      <c r="J7899">
        <v>7882</v>
      </c>
      <c r="K7899" s="93">
        <f t="shared" ca="1" si="995"/>
        <v>0.12304860153395157</v>
      </c>
      <c r="L7899" s="93">
        <f t="shared" ca="1" si="995"/>
        <v>-1.8592180762670898</v>
      </c>
      <c r="M7899" s="93">
        <f t="shared" ca="1" si="996"/>
        <v>0.12304860153395157</v>
      </c>
      <c r="N7899" s="101">
        <f t="shared" ca="1" si="992"/>
        <v>-1.7235611855603121</v>
      </c>
      <c r="O7899" s="46">
        <f t="shared" ca="1" si="997"/>
        <v>0.36445400322579563</v>
      </c>
      <c r="P7899" s="46">
        <f t="shared" ca="1" si="998"/>
        <v>0.34236865745299877</v>
      </c>
      <c r="Q7899" s="47">
        <f t="shared" ca="1" si="993"/>
        <v>0.40862469477138924</v>
      </c>
      <c r="R7899" s="47">
        <f t="shared" ca="1" si="994"/>
        <v>-0.12926412918033853</v>
      </c>
      <c r="S7899" s="97">
        <f t="shared" ca="1" si="999"/>
        <v>0.11759493702272855</v>
      </c>
      <c r="V7899">
        <v>7882</v>
      </c>
      <c r="W7899" s="46">
        <v>1.7333980060838201</v>
      </c>
    </row>
    <row r="7900" spans="10:23">
      <c r="J7900">
        <v>7883</v>
      </c>
      <c r="K7900" s="93">
        <f t="shared" ca="1" si="995"/>
        <v>-0.46485941370799699</v>
      </c>
      <c r="L7900" s="93">
        <f t="shared" ca="1" si="995"/>
        <v>1.4341656303425503</v>
      </c>
      <c r="M7900" s="93">
        <f t="shared" ca="1" si="996"/>
        <v>-0.46485941370799699</v>
      </c>
      <c r="N7900" s="101">
        <f t="shared" ca="1" si="992"/>
        <v>1.211872601158086</v>
      </c>
      <c r="O7900" s="46">
        <f t="shared" ca="1" si="997"/>
        <v>0.15341297330178544</v>
      </c>
      <c r="P7900" s="46">
        <f t="shared" ca="1" si="998"/>
        <v>0.2368481424909937</v>
      </c>
      <c r="Q7900" s="47">
        <f t="shared" ca="1" si="993"/>
        <v>-1.3457365076631089E-2</v>
      </c>
      <c r="R7900" s="47">
        <f t="shared" ca="1" si="994"/>
        <v>0.3453734681183635</v>
      </c>
      <c r="S7900" s="97">
        <f t="shared" ca="1" si="999"/>
        <v>0.24939322071007447</v>
      </c>
      <c r="V7900">
        <v>7883</v>
      </c>
      <c r="W7900" s="46">
        <v>0.63845045873346795</v>
      </c>
    </row>
    <row r="7901" spans="10:23">
      <c r="J7901">
        <v>7884</v>
      </c>
      <c r="K7901" s="93">
        <f t="shared" ca="1" si="995"/>
        <v>-0.54364303233615396</v>
      </c>
      <c r="L7901" s="93">
        <f t="shared" ca="1" si="995"/>
        <v>6.9001270150772703E-2</v>
      </c>
      <c r="M7901" s="93">
        <f t="shared" ca="1" si="996"/>
        <v>-0.54364303233615396</v>
      </c>
      <c r="N7901" s="101">
        <f t="shared" ca="1" si="992"/>
        <v>-0.107471735971119</v>
      </c>
      <c r="O7901" s="46">
        <f t="shared" ca="1" si="997"/>
        <v>0.12513205930610852</v>
      </c>
      <c r="P7901" s="46">
        <f t="shared" ca="1" si="998"/>
        <v>0.22270768549315523</v>
      </c>
      <c r="Q7901" s="47">
        <f t="shared" ca="1" si="993"/>
        <v>-7.0019193067984931E-2</v>
      </c>
      <c r="R7901" s="47">
        <f t="shared" ca="1" si="994"/>
        <v>0.13204539748771496</v>
      </c>
      <c r="S7901" s="97">
        <f t="shared" ca="1" si="999"/>
        <v>0.12858872839691174</v>
      </c>
      <c r="V7901">
        <v>7884</v>
      </c>
      <c r="W7901" s="46">
        <v>0.73961915612785201</v>
      </c>
    </row>
    <row r="7902" spans="10:23">
      <c r="J7902">
        <v>7885</v>
      </c>
      <c r="K7902" s="93">
        <f t="shared" ca="1" si="995"/>
        <v>-0.58143213246717806</v>
      </c>
      <c r="L7902" s="93">
        <f t="shared" ca="1" si="995"/>
        <v>0.59971939119203521</v>
      </c>
      <c r="M7902" s="93">
        <f t="shared" ca="1" si="996"/>
        <v>-0.58143213246717806</v>
      </c>
      <c r="N7902" s="101">
        <f t="shared" ca="1" si="992"/>
        <v>0.38367541066388233</v>
      </c>
      <c r="O7902" s="46">
        <f t="shared" ca="1" si="997"/>
        <v>0.11156692597777515</v>
      </c>
      <c r="P7902" s="46">
        <f t="shared" ca="1" si="998"/>
        <v>0.21592511882898857</v>
      </c>
      <c r="Q7902" s="47">
        <f t="shared" ca="1" si="993"/>
        <v>-9.7149459724651666E-2</v>
      </c>
      <c r="R7902" s="47">
        <f t="shared" ca="1" si="994"/>
        <v>0.21146020243194708</v>
      </c>
      <c r="S7902" s="97">
        <f t="shared" ca="1" si="999"/>
        <v>0.16151356420486113</v>
      </c>
      <c r="V7902">
        <v>7885</v>
      </c>
      <c r="W7902" s="46">
        <v>0.22230183611731</v>
      </c>
    </row>
    <row r="7903" spans="10:23">
      <c r="J7903">
        <v>7886</v>
      </c>
      <c r="K7903" s="93">
        <f t="shared" ca="1" si="995"/>
        <v>-0.36393238724898108</v>
      </c>
      <c r="L7903" s="93">
        <f t="shared" ca="1" si="995"/>
        <v>-3.0843514777719769E-2</v>
      </c>
      <c r="M7903" s="93">
        <f t="shared" ca="1" si="996"/>
        <v>-0.36393238724898108</v>
      </c>
      <c r="N7903" s="101">
        <f t="shared" ca="1" si="992"/>
        <v>-0.14498088129140468</v>
      </c>
      <c r="O7903" s="46">
        <f t="shared" ca="1" si="997"/>
        <v>0.18964269471885578</v>
      </c>
      <c r="P7903" s="46">
        <f t="shared" ca="1" si="998"/>
        <v>0.25496300319952886</v>
      </c>
      <c r="Q7903" s="47">
        <f t="shared" ca="1" si="993"/>
        <v>5.9002077757509597E-2</v>
      </c>
      <c r="R7903" s="47">
        <f t="shared" ca="1" si="994"/>
        <v>0.12598045039468206</v>
      </c>
      <c r="S7903" s="97">
        <f t="shared" ca="1" si="999"/>
        <v>0.15781157255676892</v>
      </c>
      <c r="V7903">
        <v>7886</v>
      </c>
      <c r="W7903" s="46">
        <v>1.6315523617385299</v>
      </c>
    </row>
    <row r="7904" spans="10:23">
      <c r="J7904">
        <v>7887</v>
      </c>
      <c r="K7904" s="93">
        <f t="shared" ca="1" si="995"/>
        <v>1.9132861038460536</v>
      </c>
      <c r="L7904" s="93">
        <f t="shared" ca="1" si="995"/>
        <v>-2.3864160668227212E-2</v>
      </c>
      <c r="M7904" s="93">
        <f t="shared" ca="1" si="996"/>
        <v>1.9132861038460536</v>
      </c>
      <c r="N7904" s="101">
        <f t="shared" ca="1" si="992"/>
        <v>0.58584269342752759</v>
      </c>
      <c r="O7904" s="46">
        <f t="shared" ca="1" si="997"/>
        <v>1.0070946145143618</v>
      </c>
      <c r="P7904" s="46">
        <f t="shared" ca="1" si="998"/>
        <v>0.66368896309728187</v>
      </c>
      <c r="Q7904" s="47">
        <f t="shared" ca="1" si="993"/>
        <v>1.6939059173485216</v>
      </c>
      <c r="R7904" s="47">
        <f t="shared" ca="1" si="994"/>
        <v>0.24414913371614272</v>
      </c>
      <c r="S7904" s="97">
        <f t="shared" ca="1" si="999"/>
        <v>0.62562187411525227</v>
      </c>
      <c r="V7904">
        <v>7887</v>
      </c>
      <c r="W7904" s="46">
        <v>0.98567241528016203</v>
      </c>
    </row>
    <row r="7905" spans="10:23">
      <c r="J7905">
        <v>7888</v>
      </c>
      <c r="K7905" s="93">
        <f t="shared" ca="1" si="995"/>
        <v>-1.2052242597586371</v>
      </c>
      <c r="L7905" s="93">
        <f t="shared" ca="1" si="995"/>
        <v>1.5758650408722485</v>
      </c>
      <c r="M7905" s="93">
        <f t="shared" ca="1" si="996"/>
        <v>-1.2052242597586371</v>
      </c>
      <c r="N7905" s="101">
        <f t="shared" ca="1" si="992"/>
        <v>1.1107627999486591</v>
      </c>
      <c r="O7905" s="46">
        <f t="shared" ca="1" si="997"/>
        <v>-0.11235540470843108</v>
      </c>
      <c r="P7905" s="46">
        <f t="shared" ca="1" si="998"/>
        <v>0.10396395348588544</v>
      </c>
      <c r="Q7905" s="47">
        <f t="shared" ca="1" si="993"/>
        <v>-0.54499412109706413</v>
      </c>
      <c r="R7905" s="47">
        <f t="shared" ca="1" si="994"/>
        <v>0.32902477262861046</v>
      </c>
      <c r="S7905" s="97">
        <f t="shared" ca="1" si="999"/>
        <v>0.10833468396008969</v>
      </c>
      <c r="V7905">
        <v>7888</v>
      </c>
      <c r="W7905" s="46">
        <v>-6.6257706953298801E-4</v>
      </c>
    </row>
    <row r="7906" spans="10:23">
      <c r="J7906">
        <v>7889</v>
      </c>
      <c r="K7906" s="93">
        <f t="shared" ca="1" si="995"/>
        <v>0.44544001369824104</v>
      </c>
      <c r="L7906" s="93">
        <f t="shared" ca="1" si="995"/>
        <v>-1.2138611780554138</v>
      </c>
      <c r="M7906" s="93">
        <f t="shared" ca="1" si="996"/>
        <v>0.44544001369824104</v>
      </c>
      <c r="N7906" s="101">
        <f t="shared" ca="1" si="992"/>
        <v>-1.0091814585134617</v>
      </c>
      <c r="O7906" s="46">
        <f t="shared" ca="1" si="997"/>
        <v>0.4801826782869909</v>
      </c>
      <c r="P7906" s="46">
        <f t="shared" ca="1" si="998"/>
        <v>0.40023299498359644</v>
      </c>
      <c r="Q7906" s="47">
        <f t="shared" ca="1" si="993"/>
        <v>0.64008204489377984</v>
      </c>
      <c r="R7906" s="47">
        <f t="shared" ca="1" si="994"/>
        <v>-1.3754292529082668E-2</v>
      </c>
      <c r="S7906" s="97">
        <f t="shared" ca="1" si="999"/>
        <v>0.23321419287895412</v>
      </c>
      <c r="V7906">
        <v>7889</v>
      </c>
      <c r="W7906" s="46">
        <v>7.6344048856620494E-2</v>
      </c>
    </row>
    <row r="7907" spans="10:23">
      <c r="J7907">
        <v>7890</v>
      </c>
      <c r="K7907" s="93">
        <f t="shared" ca="1" si="995"/>
        <v>0.85458943785141017</v>
      </c>
      <c r="L7907" s="93">
        <f t="shared" ca="1" si="995"/>
        <v>0.42566445779925727</v>
      </c>
      <c r="M7907" s="93">
        <f t="shared" ca="1" si="996"/>
        <v>0.85458943785141017</v>
      </c>
      <c r="N7907" s="101">
        <f t="shared" ca="1" si="992"/>
        <v>0.67534392901803852</v>
      </c>
      <c r="O7907" s="46">
        <f t="shared" ca="1" si="997"/>
        <v>0.62705483111954752</v>
      </c>
      <c r="P7907" s="46">
        <f t="shared" ca="1" si="998"/>
        <v>0.47366907139987474</v>
      </c>
      <c r="Q7907" s="47">
        <f t="shared" ca="1" si="993"/>
        <v>0.93382635055889307</v>
      </c>
      <c r="R7907" s="47">
        <f t="shared" ca="1" si="994"/>
        <v>0.25862081132922743</v>
      </c>
      <c r="S7907" s="97">
        <f t="shared" ca="1" si="999"/>
        <v>0.44283782122438747</v>
      </c>
      <c r="V7907">
        <v>7890</v>
      </c>
      <c r="W7907" s="46">
        <v>1.6349191424734699</v>
      </c>
    </row>
    <row r="7908" spans="10:23">
      <c r="J7908">
        <v>7891</v>
      </c>
      <c r="K7908" s="93">
        <f t="shared" ca="1" si="995"/>
        <v>-0.21016829154227093</v>
      </c>
      <c r="L7908" s="93">
        <f t="shared" ca="1" si="995"/>
        <v>-1.6037678784565357E-2</v>
      </c>
      <c r="M7908" s="93">
        <f t="shared" ca="1" si="996"/>
        <v>-0.21016829154227093</v>
      </c>
      <c r="N7908" s="101">
        <f t="shared" ca="1" si="992"/>
        <v>-8.2043285179225059E-2</v>
      </c>
      <c r="O7908" s="46">
        <f t="shared" ca="1" si="997"/>
        <v>0.24483931099550826</v>
      </c>
      <c r="P7908" s="46">
        <f t="shared" ca="1" si="998"/>
        <v>0.28256131133785511</v>
      </c>
      <c r="Q7908" s="47">
        <f t="shared" ca="1" si="993"/>
        <v>0.16939531031081453</v>
      </c>
      <c r="R7908" s="47">
        <f t="shared" ca="1" si="994"/>
        <v>0.13615698700525111</v>
      </c>
      <c r="S7908" s="97">
        <f t="shared" ca="1" si="999"/>
        <v>0.1904981490003797</v>
      </c>
      <c r="V7908">
        <v>7891</v>
      </c>
      <c r="W7908" s="46">
        <v>1.21332704745102</v>
      </c>
    </row>
    <row r="7909" spans="10:23">
      <c r="J7909">
        <v>7892</v>
      </c>
      <c r="K7909" s="93">
        <f t="shared" ca="1" si="995"/>
        <v>-1.0827728351871106</v>
      </c>
      <c r="L7909" s="93">
        <f t="shared" ca="1" si="995"/>
        <v>0.70659410528989475</v>
      </c>
      <c r="M7909" s="93">
        <f t="shared" ca="1" si="996"/>
        <v>-1.0827728351871106</v>
      </c>
      <c r="N7909" s="101">
        <f t="shared" ca="1" si="992"/>
        <v>0.32556393998992805</v>
      </c>
      <c r="O7909" s="46">
        <f t="shared" ca="1" si="997"/>
        <v>-6.8399081461839484E-2</v>
      </c>
      <c r="P7909" s="46">
        <f t="shared" ca="1" si="998"/>
        <v>0.12594211510918124</v>
      </c>
      <c r="Q7909" s="47">
        <f t="shared" ca="1" si="993"/>
        <v>-0.45708147460388093</v>
      </c>
      <c r="R7909" s="47">
        <f t="shared" ca="1" si="994"/>
        <v>0.20206401405904764</v>
      </c>
      <c r="S7909" s="97">
        <f t="shared" ca="1" si="999"/>
        <v>6.6832466298604079E-2</v>
      </c>
      <c r="V7909">
        <v>7892</v>
      </c>
      <c r="W7909" s="46">
        <v>-0.30626125828102602</v>
      </c>
    </row>
    <row r="7910" spans="10:23">
      <c r="J7910">
        <v>7893</v>
      </c>
      <c r="K7910" s="93">
        <f t="shared" ca="1" si="995"/>
        <v>0.27503071434150739</v>
      </c>
      <c r="L7910" s="93">
        <f t="shared" ca="1" si="995"/>
        <v>0.19959924458196013</v>
      </c>
      <c r="M7910" s="93">
        <f t="shared" ca="1" si="996"/>
        <v>0.27503071434150739</v>
      </c>
      <c r="N7910" s="101">
        <f t="shared" ca="1" si="992"/>
        <v>0.2767026252573061</v>
      </c>
      <c r="O7910" s="46">
        <f t="shared" ca="1" si="997"/>
        <v>0.41901094204169814</v>
      </c>
      <c r="P7910" s="46">
        <f t="shared" ca="1" si="998"/>
        <v>0.36964712686095003</v>
      </c>
      <c r="Q7910" s="47">
        <f t="shared" ca="1" si="993"/>
        <v>0.51773857240319432</v>
      </c>
      <c r="R7910" s="47">
        <f t="shared" ca="1" si="994"/>
        <v>0.19416350643033575</v>
      </c>
      <c r="S7910" s="97">
        <f t="shared" ca="1" si="999"/>
        <v>0.30658722423601692</v>
      </c>
      <c r="V7910">
        <v>7893</v>
      </c>
      <c r="W7910" s="46">
        <v>0.45415020889316599</v>
      </c>
    </row>
    <row r="7911" spans="10:23">
      <c r="J7911">
        <v>7894</v>
      </c>
      <c r="K7911" s="93">
        <f t="shared" ca="1" si="995"/>
        <v>-0.15458508998909737</v>
      </c>
      <c r="L7911" s="93">
        <f t="shared" ca="1" si="995"/>
        <v>-0.20298631385505456</v>
      </c>
      <c r="M7911" s="93">
        <f t="shared" ca="1" si="996"/>
        <v>-0.15458508998909737</v>
      </c>
      <c r="N7911" s="101">
        <f t="shared" ca="1" si="992"/>
        <v>-0.24160943811685792</v>
      </c>
      <c r="O7911" s="46">
        <f t="shared" ca="1" si="997"/>
        <v>0.26479198351933508</v>
      </c>
      <c r="P7911" s="46">
        <f t="shared" ca="1" si="998"/>
        <v>0.29253764759976852</v>
      </c>
      <c r="Q7911" s="47">
        <f t="shared" ca="1" si="993"/>
        <v>0.2093006553584682</v>
      </c>
      <c r="R7911" s="47">
        <f t="shared" ca="1" si="994"/>
        <v>0.11035633846628926</v>
      </c>
      <c r="S7911" s="97">
        <f t="shared" ca="1" si="999"/>
        <v>0.18757416099281216</v>
      </c>
      <c r="V7911">
        <v>7894</v>
      </c>
      <c r="W7911" s="46">
        <v>-9.8397787995369301E-2</v>
      </c>
    </row>
    <row r="7912" spans="10:23">
      <c r="J7912">
        <v>7895</v>
      </c>
      <c r="K7912" s="93">
        <f t="shared" ca="1" si="995"/>
        <v>-0.53231871223990435</v>
      </c>
      <c r="L7912" s="93">
        <f t="shared" ca="1" si="995"/>
        <v>-1.0411799433192834</v>
      </c>
      <c r="M7912" s="93">
        <f t="shared" ca="1" si="996"/>
        <v>-0.53231871223990435</v>
      </c>
      <c r="N7912" s="101">
        <f t="shared" ca="1" si="992"/>
        <v>-1.1564144924619528</v>
      </c>
      <c r="O7912" s="46">
        <f t="shared" ca="1" si="997"/>
        <v>0.1291971445138993</v>
      </c>
      <c r="P7912" s="46">
        <f t="shared" ca="1" si="998"/>
        <v>0.22474022809705063</v>
      </c>
      <c r="Q7912" s="47">
        <f t="shared" ca="1" si="993"/>
        <v>-6.1889022652403369E-2</v>
      </c>
      <c r="R7912" s="47">
        <f t="shared" ca="1" si="994"/>
        <v>-3.75607683530301E-2</v>
      </c>
      <c r="S7912" s="97">
        <f t="shared" ca="1" si="999"/>
        <v>4.5818188080434599E-2</v>
      </c>
      <c r="V7912">
        <v>7895</v>
      </c>
      <c r="W7912" s="46">
        <v>0.86502758069212804</v>
      </c>
    </row>
    <row r="7913" spans="10:23">
      <c r="J7913">
        <v>7896</v>
      </c>
      <c r="K7913" s="93">
        <f t="shared" ca="1" si="995"/>
        <v>0.25206081678073478</v>
      </c>
      <c r="L7913" s="93">
        <f t="shared" ca="1" si="995"/>
        <v>0.92809865590333063</v>
      </c>
      <c r="M7913" s="93">
        <f t="shared" ca="1" si="996"/>
        <v>0.25206081678073478</v>
      </c>
      <c r="N7913" s="101">
        <f t="shared" ca="1" si="992"/>
        <v>0.96007572700961319</v>
      </c>
      <c r="O7913" s="46">
        <f t="shared" ca="1" si="997"/>
        <v>0.41076545003819231</v>
      </c>
      <c r="P7913" s="46">
        <f t="shared" ca="1" si="998"/>
        <v>0.36552438085919714</v>
      </c>
      <c r="Q7913" s="47">
        <f t="shared" ca="1" si="993"/>
        <v>0.50124758839618266</v>
      </c>
      <c r="R7913" s="47">
        <f t="shared" ca="1" si="994"/>
        <v>0.30465980464078912</v>
      </c>
      <c r="S7913" s="97">
        <f t="shared" ca="1" si="999"/>
        <v>0.35771262733949072</v>
      </c>
      <c r="V7913">
        <v>7896</v>
      </c>
      <c r="W7913" s="46">
        <v>0.73423628755322101</v>
      </c>
    </row>
    <row r="7914" spans="10:23">
      <c r="J7914">
        <v>7897</v>
      </c>
      <c r="K7914" s="93">
        <f t="shared" ca="1" si="995"/>
        <v>1.2241131416127319E-2</v>
      </c>
      <c r="L7914" s="93">
        <f t="shared" ca="1" si="995"/>
        <v>0.13770693181912219</v>
      </c>
      <c r="M7914" s="93">
        <f t="shared" ca="1" si="996"/>
        <v>1.2241131416127319E-2</v>
      </c>
      <c r="N7914" s="101">
        <f t="shared" ca="1" si="992"/>
        <v>0.13445058135711863</v>
      </c>
      <c r="O7914" s="46">
        <f t="shared" ca="1" si="997"/>
        <v>0.32467750416358138</v>
      </c>
      <c r="P7914" s="46">
        <f t="shared" ca="1" si="998"/>
        <v>0.32248040792189164</v>
      </c>
      <c r="Q7914" s="47">
        <f t="shared" ca="1" si="993"/>
        <v>0.32907169664696073</v>
      </c>
      <c r="R7914" s="47">
        <f t="shared" ca="1" si="994"/>
        <v>0.17116241928842651</v>
      </c>
      <c r="S7914" s="97">
        <f t="shared" ca="1" si="999"/>
        <v>0.24791996172600395</v>
      </c>
      <c r="V7914">
        <v>7897</v>
      </c>
      <c r="W7914" s="46">
        <v>-5.9690019246516603E-2</v>
      </c>
    </row>
    <row r="7915" spans="10:23">
      <c r="J7915">
        <v>7898</v>
      </c>
      <c r="K7915" s="93">
        <f t="shared" ca="1" si="995"/>
        <v>-0.50577810583144234</v>
      </c>
      <c r="L7915" s="93">
        <f t="shared" ca="1" si="995"/>
        <v>-1.1796003379976829</v>
      </c>
      <c r="M7915" s="93">
        <f t="shared" ca="1" si="996"/>
        <v>-0.50577810583144234</v>
      </c>
      <c r="N7915" s="101">
        <f t="shared" ca="1" si="992"/>
        <v>-1.2792080333183418</v>
      </c>
      <c r="O7915" s="46">
        <f t="shared" ca="1" si="997"/>
        <v>0.1387244119877821</v>
      </c>
      <c r="P7915" s="46">
        <f t="shared" ca="1" si="998"/>
        <v>0.22950386183399202</v>
      </c>
      <c r="Q7915" s="47">
        <f t="shared" ca="1" si="993"/>
        <v>-4.2834487704637769E-2</v>
      </c>
      <c r="R7915" s="47">
        <f t="shared" ca="1" si="994"/>
        <v>-5.7415561692120198E-2</v>
      </c>
      <c r="S7915" s="97">
        <f t="shared" ca="1" si="999"/>
        <v>4.065442514783095E-2</v>
      </c>
      <c r="V7915">
        <v>7898</v>
      </c>
      <c r="W7915" s="46">
        <v>-0.25843017115092298</v>
      </c>
    </row>
    <row r="7916" spans="10:23">
      <c r="J7916">
        <v>7899</v>
      </c>
      <c r="K7916" s="93">
        <f t="shared" ca="1" si="995"/>
        <v>0.14843921586988049</v>
      </c>
      <c r="L7916" s="93">
        <f t="shared" ca="1" si="995"/>
        <v>-1.0345333195247022</v>
      </c>
      <c r="M7916" s="93">
        <f t="shared" ca="1" si="996"/>
        <v>0.14843921586988049</v>
      </c>
      <c r="N7916" s="101">
        <f t="shared" ca="1" si="992"/>
        <v>-0.93361664718030213</v>
      </c>
      <c r="O7916" s="46">
        <f t="shared" ca="1" si="997"/>
        <v>0.37356845865238569</v>
      </c>
      <c r="P7916" s="46">
        <f t="shared" ca="1" si="998"/>
        <v>0.3469258851662938</v>
      </c>
      <c r="Q7916" s="47">
        <f t="shared" ca="1" si="993"/>
        <v>0.42685360562456942</v>
      </c>
      <c r="R7916" s="47">
        <f t="shared" ca="1" si="994"/>
        <v>-1.5360300515644409E-3</v>
      </c>
      <c r="S7916" s="97">
        <f t="shared" ca="1" si="999"/>
        <v>0.18601621430041063</v>
      </c>
      <c r="V7916">
        <v>7899</v>
      </c>
      <c r="W7916" s="46">
        <v>-0.46247194749634701</v>
      </c>
    </row>
    <row r="7917" spans="10:23">
      <c r="J7917">
        <v>7900</v>
      </c>
      <c r="K7917" s="93">
        <f t="shared" ca="1" si="995"/>
        <v>-3.8162261517806197E-2</v>
      </c>
      <c r="L7917" s="93">
        <f t="shared" ca="1" si="995"/>
        <v>-1.0223145358565378</v>
      </c>
      <c r="M7917" s="93">
        <f t="shared" ca="1" si="996"/>
        <v>-3.8162261517806197E-2</v>
      </c>
      <c r="N7917" s="101">
        <f t="shared" ca="1" si="992"/>
        <v>-0.98137567976046591</v>
      </c>
      <c r="O7917" s="46">
        <f t="shared" ca="1" si="997"/>
        <v>0.3065842248058161</v>
      </c>
      <c r="P7917" s="46">
        <f t="shared" ca="1" si="998"/>
        <v>0.313433768243009</v>
      </c>
      <c r="Q7917" s="47">
        <f t="shared" ca="1" si="993"/>
        <v>0.29288513793143017</v>
      </c>
      <c r="R7917" s="47">
        <f t="shared" ca="1" si="994"/>
        <v>-9.2583069347030034E-3</v>
      </c>
      <c r="S7917" s="97">
        <f t="shared" ca="1" si="999"/>
        <v>0.14866295893555653</v>
      </c>
      <c r="V7917">
        <v>7900</v>
      </c>
      <c r="W7917" s="46">
        <v>0.56977266650801295</v>
      </c>
    </row>
    <row r="7918" spans="10:23">
      <c r="J7918">
        <v>7901</v>
      </c>
      <c r="K7918" s="93">
        <f t="shared" ca="1" si="995"/>
        <v>-6.6027802861906654E-2</v>
      </c>
      <c r="L7918" s="93">
        <f t="shared" ca="1" si="995"/>
        <v>-0.40177889155487123</v>
      </c>
      <c r="M7918" s="93">
        <f t="shared" ca="1" si="996"/>
        <v>-6.6027802861906654E-2</v>
      </c>
      <c r="N7918" s="101">
        <f t="shared" ca="1" si="992"/>
        <v>-0.40191813500249812</v>
      </c>
      <c r="O7918" s="46">
        <f t="shared" ca="1" si="997"/>
        <v>0.29658134613740933</v>
      </c>
      <c r="P7918" s="46">
        <f t="shared" ca="1" si="998"/>
        <v>0.30843232890880562</v>
      </c>
      <c r="Q7918" s="47">
        <f t="shared" ca="1" si="993"/>
        <v>0.27287938059461664</v>
      </c>
      <c r="R7918" s="47">
        <f t="shared" ca="1" si="994"/>
        <v>8.4435626147668821E-2</v>
      </c>
      <c r="S7918" s="97">
        <f t="shared" ca="1" si="999"/>
        <v>0.19050848614253907</v>
      </c>
      <c r="V7918">
        <v>7901</v>
      </c>
      <c r="W7918" s="46">
        <v>0.98664073275890496</v>
      </c>
    </row>
    <row r="7919" spans="10:23">
      <c r="J7919">
        <v>7902</v>
      </c>
      <c r="K7919" s="93">
        <f t="shared" ca="1" si="995"/>
        <v>-6.0321879135906642E-2</v>
      </c>
      <c r="L7919" s="93">
        <f t="shared" ca="1" si="995"/>
        <v>-0.62253885582577451</v>
      </c>
      <c r="M7919" s="93">
        <f t="shared" ca="1" si="996"/>
        <v>-6.0321879135906642E-2</v>
      </c>
      <c r="N7919" s="101">
        <f t="shared" ca="1" si="992"/>
        <v>-0.60940233400210264</v>
      </c>
      <c r="O7919" s="46">
        <f t="shared" ca="1" si="997"/>
        <v>0.29862959856565241</v>
      </c>
      <c r="P7919" s="46">
        <f t="shared" ca="1" si="998"/>
        <v>0.30945645512292719</v>
      </c>
      <c r="Q7919" s="47">
        <f t="shared" ca="1" si="993"/>
        <v>0.2769758854511028</v>
      </c>
      <c r="R7919" s="47">
        <f t="shared" ca="1" si="994"/>
        <v>5.0886989439800412E-2</v>
      </c>
      <c r="S7919" s="97">
        <f t="shared" ca="1" si="999"/>
        <v>0.17475829400272641</v>
      </c>
      <c r="V7919">
        <v>7902</v>
      </c>
      <c r="W7919" s="46">
        <v>0.58712724706179498</v>
      </c>
    </row>
    <row r="7920" spans="10:23">
      <c r="J7920">
        <v>7903</v>
      </c>
      <c r="K7920" s="93">
        <f t="shared" ca="1" si="995"/>
        <v>7.0811832303165456E-2</v>
      </c>
      <c r="L7920" s="93">
        <f t="shared" ca="1" si="995"/>
        <v>-0.84358965280315223</v>
      </c>
      <c r="M7920" s="93">
        <f t="shared" ca="1" si="996"/>
        <v>7.0811832303165456E-2</v>
      </c>
      <c r="N7920" s="101">
        <f t="shared" ca="1" si="992"/>
        <v>-0.7772734163091588</v>
      </c>
      <c r="O7920" s="46">
        <f t="shared" ca="1" si="997"/>
        <v>0.34570259774643491</v>
      </c>
      <c r="P7920" s="46">
        <f t="shared" ca="1" si="998"/>
        <v>0.33299295471331841</v>
      </c>
      <c r="Q7920" s="47">
        <f t="shared" ca="1" si="993"/>
        <v>0.37112188381266786</v>
      </c>
      <c r="R7920" s="47">
        <f t="shared" ca="1" si="994"/>
        <v>2.3743496194385427E-2</v>
      </c>
      <c r="S7920" s="97">
        <f t="shared" ca="1" si="999"/>
        <v>0.18472304697041017</v>
      </c>
      <c r="V7920">
        <v>7903</v>
      </c>
      <c r="W7920" s="46">
        <v>0.14997290528857499</v>
      </c>
    </row>
    <row r="7921" spans="10:23">
      <c r="J7921">
        <v>7904</v>
      </c>
      <c r="K7921" s="93">
        <f t="shared" ca="1" si="995"/>
        <v>1.3582642090996568</v>
      </c>
      <c r="L7921" s="93">
        <f t="shared" ca="1" si="995"/>
        <v>-1.1352307802325718</v>
      </c>
      <c r="M7921" s="93">
        <f t="shared" ca="1" si="996"/>
        <v>1.3582642090996568</v>
      </c>
      <c r="N7921" s="101">
        <f t="shared" ca="1" si="992"/>
        <v>-0.64433472816841375</v>
      </c>
      <c r="O7921" s="46">
        <f t="shared" ca="1" si="997"/>
        <v>0.80785869790681175</v>
      </c>
      <c r="P7921" s="46">
        <f t="shared" ca="1" si="998"/>
        <v>0.56407100479350691</v>
      </c>
      <c r="Q7921" s="47">
        <f t="shared" ca="1" si="993"/>
        <v>1.2954340841334215</v>
      </c>
      <c r="R7921" s="47">
        <f t="shared" ca="1" si="994"/>
        <v>4.5238683656168815E-2</v>
      </c>
      <c r="S7921" s="97">
        <f t="shared" ca="1" si="999"/>
        <v>0.42654869078149027</v>
      </c>
      <c r="V7921">
        <v>7904</v>
      </c>
      <c r="W7921" s="46">
        <v>0.77197600510499798</v>
      </c>
    </row>
    <row r="7922" spans="10:23">
      <c r="J7922">
        <v>7905</v>
      </c>
      <c r="K7922" s="93">
        <f t="shared" ca="1" si="995"/>
        <v>1.4342597122498906</v>
      </c>
      <c r="L7922" s="93">
        <f t="shared" ca="1" si="995"/>
        <v>0.38521068349009185</v>
      </c>
      <c r="M7922" s="93">
        <f t="shared" ca="1" si="996"/>
        <v>1.4342597122498906</v>
      </c>
      <c r="N7922" s="101">
        <f t="shared" ca="1" si="992"/>
        <v>0.82133853705858462</v>
      </c>
      <c r="O7922" s="46">
        <f t="shared" ca="1" si="997"/>
        <v>0.83513876356099115</v>
      </c>
      <c r="P7922" s="46">
        <f t="shared" ca="1" si="998"/>
        <v>0.5777110376205965</v>
      </c>
      <c r="Q7922" s="47">
        <f t="shared" ca="1" si="993"/>
        <v>1.3499942154417803</v>
      </c>
      <c r="R7922" s="47">
        <f t="shared" ca="1" si="994"/>
        <v>0.28222704298482093</v>
      </c>
      <c r="S7922" s="97">
        <f t="shared" ca="1" si="999"/>
        <v>0.55868290327290604</v>
      </c>
      <c r="V7922">
        <v>7905</v>
      </c>
      <c r="W7922" s="46">
        <v>0.229642403710686</v>
      </c>
    </row>
    <row r="7923" spans="10:23">
      <c r="J7923">
        <v>7906</v>
      </c>
      <c r="K7923" s="93">
        <f t="shared" ca="1" si="995"/>
        <v>0.99072301142456165</v>
      </c>
      <c r="L7923" s="93">
        <f t="shared" ca="1" si="995"/>
        <v>1.4379509968114357</v>
      </c>
      <c r="M7923" s="93">
        <f t="shared" ca="1" si="996"/>
        <v>0.99072301142456165</v>
      </c>
      <c r="N7923" s="101">
        <f t="shared" ca="1" si="992"/>
        <v>1.6783693086440423</v>
      </c>
      <c r="O7923" s="46">
        <f t="shared" ca="1" si="997"/>
        <v>0.6759226281715921</v>
      </c>
      <c r="P7923" s="46">
        <f t="shared" ca="1" si="998"/>
        <v>0.49810296992589703</v>
      </c>
      <c r="Q7923" s="47">
        <f t="shared" ca="1" si="993"/>
        <v>1.0315619446629822</v>
      </c>
      <c r="R7923" s="47">
        <f t="shared" ca="1" si="994"/>
        <v>0.42080248218460065</v>
      </c>
      <c r="S7923" s="97">
        <f t="shared" ca="1" si="999"/>
        <v>0.5483625551780964</v>
      </c>
      <c r="V7923">
        <v>7906</v>
      </c>
      <c r="W7923" s="46">
        <v>-0.32014167834444102</v>
      </c>
    </row>
    <row r="7924" spans="10:23">
      <c r="J7924">
        <v>7907</v>
      </c>
      <c r="K7924" s="93">
        <f t="shared" ca="1" si="995"/>
        <v>-3.8531671659858734E-2</v>
      </c>
      <c r="L7924" s="93">
        <f t="shared" ca="1" si="995"/>
        <v>-1.1764354332709031</v>
      </c>
      <c r="M7924" s="93">
        <f t="shared" ca="1" si="996"/>
        <v>-3.8531671659858734E-2</v>
      </c>
      <c r="N7924" s="101">
        <f t="shared" ca="1" si="992"/>
        <v>-1.1276125922589957</v>
      </c>
      <c r="O7924" s="46">
        <f t="shared" ca="1" si="997"/>
        <v>0.30645161784210412</v>
      </c>
      <c r="P7924" s="46">
        <f t="shared" ca="1" si="998"/>
        <v>0.31336746476115307</v>
      </c>
      <c r="Q7924" s="47">
        <f t="shared" ca="1" si="993"/>
        <v>0.29261992400400633</v>
      </c>
      <c r="R7924" s="47">
        <f t="shared" ca="1" si="994"/>
        <v>-3.2903717401371213E-2</v>
      </c>
      <c r="S7924" s="97">
        <f t="shared" ca="1" si="999"/>
        <v>0.13677395022036645</v>
      </c>
      <c r="V7924">
        <v>7907</v>
      </c>
      <c r="W7924" s="46">
        <v>0.31960504150180902</v>
      </c>
    </row>
    <row r="7925" spans="10:23">
      <c r="J7925">
        <v>7908</v>
      </c>
      <c r="K7925" s="93">
        <f t="shared" ca="1" si="995"/>
        <v>-0.93372887119874481</v>
      </c>
      <c r="L7925" s="93">
        <f t="shared" ca="1" si="995"/>
        <v>0.85835277559216572</v>
      </c>
      <c r="M7925" s="93">
        <f t="shared" ca="1" si="996"/>
        <v>-0.93372887119874481</v>
      </c>
      <c r="N7925" s="101">
        <f t="shared" ca="1" si="992"/>
        <v>0.5168431081084397</v>
      </c>
      <c r="O7925" s="46">
        <f t="shared" ca="1" si="997"/>
        <v>-1.489684837675892E-2</v>
      </c>
      <c r="P7925" s="46">
        <f t="shared" ca="1" si="998"/>
        <v>0.15269323165172152</v>
      </c>
      <c r="Q7925" s="47">
        <f t="shared" ca="1" si="993"/>
        <v>-0.35007700843371981</v>
      </c>
      <c r="R7925" s="47">
        <f t="shared" ca="1" si="994"/>
        <v>0.2329924189782264</v>
      </c>
      <c r="S7925" s="97">
        <f t="shared" ca="1" si="999"/>
        <v>0.10904778530073374</v>
      </c>
      <c r="V7925">
        <v>7908</v>
      </c>
      <c r="W7925" s="46">
        <v>0.24876865637246201</v>
      </c>
    </row>
    <row r="7926" spans="10:23">
      <c r="J7926">
        <v>7909</v>
      </c>
      <c r="K7926" s="93">
        <f t="shared" ca="1" si="995"/>
        <v>0.8212204646297353</v>
      </c>
      <c r="L7926" s="93">
        <f t="shared" ca="1" si="995"/>
        <v>1.6641041803150225</v>
      </c>
      <c r="M7926" s="93">
        <f t="shared" ca="1" si="996"/>
        <v>0.8212204646297353</v>
      </c>
      <c r="N7926" s="101">
        <f t="shared" ca="1" si="992"/>
        <v>1.8388757274411898</v>
      </c>
      <c r="O7926" s="46">
        <f t="shared" ca="1" si="997"/>
        <v>0.61507638841484846</v>
      </c>
      <c r="P7926" s="46">
        <f t="shared" ca="1" si="998"/>
        <v>0.46767985004752521</v>
      </c>
      <c r="Q7926" s="47">
        <f t="shared" ca="1" si="993"/>
        <v>0.90986946514949507</v>
      </c>
      <c r="R7926" s="47">
        <f t="shared" ca="1" si="994"/>
        <v>0.44675516465135917</v>
      </c>
      <c r="S7926" s="97">
        <f t="shared" ca="1" si="999"/>
        <v>0.53091577653310384</v>
      </c>
      <c r="V7926">
        <v>7909</v>
      </c>
      <c r="W7926" s="46">
        <v>-0.36238442253199799</v>
      </c>
    </row>
    <row r="7927" spans="10:23">
      <c r="J7927">
        <v>7910</v>
      </c>
      <c r="K7927" s="93">
        <f t="shared" ca="1" si="995"/>
        <v>0.5049731875361575</v>
      </c>
      <c r="L7927" s="93">
        <f t="shared" ca="1" si="995"/>
        <v>-0.65190064081084143</v>
      </c>
      <c r="M7927" s="93">
        <f t="shared" ca="1" si="996"/>
        <v>0.5049731875361575</v>
      </c>
      <c r="N7927" s="101">
        <f t="shared" ca="1" si="992"/>
        <v>-0.45746323590483284</v>
      </c>
      <c r="O7927" s="46">
        <f t="shared" ca="1" si="997"/>
        <v>0.50155327027701235</v>
      </c>
      <c r="P7927" s="46">
        <f t="shared" ca="1" si="998"/>
        <v>0.41091829097860716</v>
      </c>
      <c r="Q7927" s="47">
        <f t="shared" ca="1" si="993"/>
        <v>0.68282322887382274</v>
      </c>
      <c r="R7927" s="47">
        <f t="shared" ca="1" si="994"/>
        <v>7.5454400492611234E-2</v>
      </c>
      <c r="S7927" s="97">
        <f t="shared" ca="1" si="999"/>
        <v>0.28850383538481178</v>
      </c>
      <c r="V7927">
        <v>7910</v>
      </c>
      <c r="W7927" s="46">
        <v>0.39780988853717297</v>
      </c>
    </row>
    <row r="7928" spans="10:23">
      <c r="J7928">
        <v>7911</v>
      </c>
      <c r="K7928" s="93">
        <f t="shared" ca="1" si="995"/>
        <v>-0.54024374641565021</v>
      </c>
      <c r="L7928" s="93">
        <f t="shared" ca="1" si="995"/>
        <v>-1.7992753594162725</v>
      </c>
      <c r="M7928" s="93">
        <f t="shared" ca="1" si="996"/>
        <v>-0.54024374641565021</v>
      </c>
      <c r="N7928" s="101">
        <f t="shared" ca="1" si="992"/>
        <v>-1.8776723501567738</v>
      </c>
      <c r="O7928" s="46">
        <f t="shared" ca="1" si="997"/>
        <v>0.12635229917879345</v>
      </c>
      <c r="P7928" s="46">
        <f t="shared" ca="1" si="998"/>
        <v>0.2233178054294977</v>
      </c>
      <c r="Q7928" s="47">
        <f t="shared" ca="1" si="993"/>
        <v>-6.7578713322615058E-2</v>
      </c>
      <c r="R7928" s="47">
        <f t="shared" ca="1" si="994"/>
        <v>-0.15418274707317897</v>
      </c>
      <c r="S7928" s="97">
        <f t="shared" ca="1" si="999"/>
        <v>-1.3915223947192759E-2</v>
      </c>
      <c r="V7928">
        <v>7911</v>
      </c>
      <c r="W7928" s="46">
        <v>1.1209373480837299</v>
      </c>
    </row>
    <row r="7929" spans="10:23">
      <c r="J7929">
        <v>7912</v>
      </c>
      <c r="K7929" s="93">
        <f t="shared" ca="1" si="995"/>
        <v>-1.3440301409448268</v>
      </c>
      <c r="L7929" s="93">
        <f t="shared" ca="1" si="995"/>
        <v>0.563200732937022</v>
      </c>
      <c r="M7929" s="93">
        <f t="shared" ca="1" si="996"/>
        <v>-1.3440301409448268</v>
      </c>
      <c r="N7929" s="101">
        <f t="shared" ca="1" si="992"/>
        <v>0.10652941018721485</v>
      </c>
      <c r="O7929" s="46">
        <f t="shared" ca="1" si="997"/>
        <v>-0.16218247861384066</v>
      </c>
      <c r="P7929" s="46">
        <f t="shared" ca="1" si="998"/>
        <v>7.9050416533180651E-2</v>
      </c>
      <c r="Q7929" s="47">
        <f t="shared" ca="1" si="993"/>
        <v>-0.64464826890788329</v>
      </c>
      <c r="R7929" s="47">
        <f t="shared" ca="1" si="994"/>
        <v>0.1666477756068655</v>
      </c>
      <c r="S7929" s="97">
        <f t="shared" ca="1" si="999"/>
        <v>2.2326484965124183E-3</v>
      </c>
      <c r="V7929">
        <v>7912</v>
      </c>
      <c r="W7929" s="46">
        <v>0.93980314050967195</v>
      </c>
    </row>
    <row r="7930" spans="10:23">
      <c r="J7930">
        <v>7913</v>
      </c>
      <c r="K7930" s="93">
        <f t="shared" ca="1" si="995"/>
        <v>-0.27945643676842141</v>
      </c>
      <c r="L7930" s="93">
        <f t="shared" ca="1" si="995"/>
        <v>-0.61219636135088573</v>
      </c>
      <c r="M7930" s="93">
        <f t="shared" ca="1" si="996"/>
        <v>-0.27945643676842141</v>
      </c>
      <c r="N7930" s="101">
        <f t="shared" ca="1" si="992"/>
        <v>-0.66928649417520647</v>
      </c>
      <c r="O7930" s="46">
        <f t="shared" ca="1" si="997"/>
        <v>0.21996698207508458</v>
      </c>
      <c r="P7930" s="46">
        <f t="shared" ca="1" si="998"/>
        <v>0.27012514687764327</v>
      </c>
      <c r="Q7930" s="47">
        <f t="shared" ca="1" si="993"/>
        <v>0.11965065246996723</v>
      </c>
      <c r="R7930" s="47">
        <f t="shared" ca="1" si="994"/>
        <v>4.1204170488333691E-2</v>
      </c>
      <c r="S7930" s="97">
        <f t="shared" ca="1" si="999"/>
        <v>0.13058557628170914</v>
      </c>
      <c r="V7930">
        <v>7913</v>
      </c>
      <c r="W7930" s="46">
        <v>1.1642950495495101E-2</v>
      </c>
    </row>
    <row r="7931" spans="10:23">
      <c r="J7931">
        <v>7914</v>
      </c>
      <c r="K7931" s="93">
        <f t="shared" ca="1" si="995"/>
        <v>0.7825411492258032</v>
      </c>
      <c r="L7931" s="93">
        <f t="shared" ca="1" si="995"/>
        <v>2.3267367269691581</v>
      </c>
      <c r="M7931" s="93">
        <f t="shared" ca="1" si="996"/>
        <v>0.7825411492258032</v>
      </c>
      <c r="N7931" s="101">
        <f t="shared" ca="1" si="992"/>
        <v>2.4548056148509625</v>
      </c>
      <c r="O7931" s="46">
        <f t="shared" ca="1" si="997"/>
        <v>0.60119169497986946</v>
      </c>
      <c r="P7931" s="46">
        <f t="shared" ca="1" si="998"/>
        <v>0.46073750333003571</v>
      </c>
      <c r="Q7931" s="47">
        <f t="shared" ca="1" si="993"/>
        <v>0.88210007827953685</v>
      </c>
      <c r="R7931" s="47">
        <f t="shared" ca="1" si="994"/>
        <v>0.54634640162197856</v>
      </c>
      <c r="S7931" s="97">
        <f t="shared" ca="1" si="999"/>
        <v>0.57376904830092401</v>
      </c>
      <c r="V7931">
        <v>7914</v>
      </c>
      <c r="W7931" s="46">
        <v>0.52919454683604195</v>
      </c>
    </row>
    <row r="7932" spans="10:23">
      <c r="J7932">
        <v>7915</v>
      </c>
      <c r="K7932" s="93">
        <f t="shared" ca="1" si="995"/>
        <v>-1.1738255020225801</v>
      </c>
      <c r="L7932" s="93">
        <f t="shared" ca="1" si="995"/>
        <v>1.2653603750834368</v>
      </c>
      <c r="M7932" s="93">
        <f t="shared" ca="1" si="996"/>
        <v>-1.1738255020225801</v>
      </c>
      <c r="N7932" s="101">
        <f t="shared" ca="1" si="992"/>
        <v>0.8263640558099572</v>
      </c>
      <c r="O7932" s="46">
        <f t="shared" ca="1" si="997"/>
        <v>-0.10108420921669259</v>
      </c>
      <c r="P7932" s="46">
        <f t="shared" ca="1" si="998"/>
        <v>0.10959955123175469</v>
      </c>
      <c r="Q7932" s="47">
        <f t="shared" ca="1" si="993"/>
        <v>-0.52245173011358714</v>
      </c>
      <c r="R7932" s="47">
        <f t="shared" ca="1" si="994"/>
        <v>0.28303963162372114</v>
      </c>
      <c r="S7932" s="97">
        <f t="shared" ca="1" si="999"/>
        <v>9.0977711203514278E-2</v>
      </c>
      <c r="V7932">
        <v>7915</v>
      </c>
      <c r="W7932" s="46">
        <v>1.79013208836372</v>
      </c>
    </row>
    <row r="7933" spans="10:23">
      <c r="J7933">
        <v>7916</v>
      </c>
      <c r="K7933" s="93">
        <f t="shared" ca="1" si="995"/>
        <v>-0.74810028270014473</v>
      </c>
      <c r="L7933" s="93">
        <f t="shared" ca="1" si="995"/>
        <v>6.3608214816444339E-2</v>
      </c>
      <c r="M7933" s="93">
        <f t="shared" ca="1" si="996"/>
        <v>-0.74810028270014473</v>
      </c>
      <c r="N7933" s="101">
        <f t="shared" ca="1" si="992"/>
        <v>-0.17760679339861904</v>
      </c>
      <c r="O7933" s="46">
        <f t="shared" ca="1" si="997"/>
        <v>5.1738148058801781E-2</v>
      </c>
      <c r="P7933" s="46">
        <f t="shared" ca="1" si="998"/>
        <v>0.18601072986950187</v>
      </c>
      <c r="Q7933" s="47">
        <f t="shared" ca="1" si="993"/>
        <v>-0.2168070155625984</v>
      </c>
      <c r="R7933" s="47">
        <f t="shared" ca="1" si="994"/>
        <v>0.12070508543761435</v>
      </c>
      <c r="S7933" s="97">
        <f t="shared" ca="1" si="999"/>
        <v>8.6221616748208066E-2</v>
      </c>
      <c r="V7933">
        <v>7916</v>
      </c>
      <c r="W7933" s="46">
        <v>-0.42118901780732199</v>
      </c>
    </row>
    <row r="7934" spans="10:23">
      <c r="J7934">
        <v>7917</v>
      </c>
      <c r="K7934" s="93">
        <f t="shared" ca="1" si="995"/>
        <v>-1.0310756609897362</v>
      </c>
      <c r="L7934" s="93">
        <f t="shared" ca="1" si="995"/>
        <v>-0.15753423613307854</v>
      </c>
      <c r="M7934" s="93">
        <f t="shared" ca="1" si="996"/>
        <v>-1.0310756609897362</v>
      </c>
      <c r="N7934" s="101">
        <f t="shared" ca="1" si="992"/>
        <v>-0.477260751795622</v>
      </c>
      <c r="O7934" s="46">
        <f t="shared" ca="1" si="997"/>
        <v>-4.9841374126815552E-2</v>
      </c>
      <c r="P7934" s="46">
        <f t="shared" ca="1" si="998"/>
        <v>0.13522096877669321</v>
      </c>
      <c r="Q7934" s="47">
        <f t="shared" ca="1" si="993"/>
        <v>-0.41996605993383307</v>
      </c>
      <c r="R7934" s="47">
        <f t="shared" ca="1" si="994"/>
        <v>7.2253290858524818E-2</v>
      </c>
      <c r="S7934" s="97">
        <f t="shared" ca="1" si="999"/>
        <v>1.1205958365854633E-2</v>
      </c>
      <c r="V7934">
        <v>7917</v>
      </c>
      <c r="W7934" s="46">
        <v>-0.17917215261494601</v>
      </c>
    </row>
    <row r="7935" spans="10:23">
      <c r="J7935">
        <v>7918</v>
      </c>
      <c r="K7935" s="93">
        <f t="shared" ca="1" si="995"/>
        <v>0.39048765659253704</v>
      </c>
      <c r="L7935" s="93">
        <f t="shared" ca="1" si="995"/>
        <v>0.33214552015110549</v>
      </c>
      <c r="M7935" s="93">
        <f t="shared" ca="1" si="996"/>
        <v>0.39048765659253704</v>
      </c>
      <c r="N7935" s="101">
        <f t="shared" ca="1" si="992"/>
        <v>0.43908541853364852</v>
      </c>
      <c r="O7935" s="46">
        <f t="shared" ca="1" si="997"/>
        <v>0.46045645966150228</v>
      </c>
      <c r="P7935" s="46">
        <f t="shared" ca="1" si="998"/>
        <v>0.39036988567085212</v>
      </c>
      <c r="Q7935" s="47">
        <f t="shared" ca="1" si="993"/>
        <v>0.6006296076428026</v>
      </c>
      <c r="R7935" s="47">
        <f t="shared" ca="1" si="994"/>
        <v>0.22041958455822871</v>
      </c>
      <c r="S7935" s="97">
        <f t="shared" ca="1" si="999"/>
        <v>0.34043802210986551</v>
      </c>
      <c r="V7935">
        <v>7918</v>
      </c>
      <c r="W7935" s="46">
        <v>0.16027581669935601</v>
      </c>
    </row>
    <row r="7936" spans="10:23">
      <c r="J7936">
        <v>7919</v>
      </c>
      <c r="K7936" s="93">
        <f t="shared" ca="1" si="995"/>
        <v>1.6919676449316015</v>
      </c>
      <c r="L7936" s="93">
        <f t="shared" ca="1" si="995"/>
        <v>0.56628206005166293</v>
      </c>
      <c r="M7936" s="93">
        <f t="shared" ca="1" si="996"/>
        <v>1.6919676449316015</v>
      </c>
      <c r="N7936" s="101">
        <f t="shared" ca="1" si="992"/>
        <v>1.0749661689523742</v>
      </c>
      <c r="O7936" s="46">
        <f t="shared" ca="1" si="997"/>
        <v>0.92764804413331547</v>
      </c>
      <c r="P7936" s="46">
        <f t="shared" ca="1" si="998"/>
        <v>0.62396567790675872</v>
      </c>
      <c r="Q7936" s="47">
        <f t="shared" ca="1" si="993"/>
        <v>1.535012776586429</v>
      </c>
      <c r="R7936" s="47">
        <f t="shared" ca="1" si="994"/>
        <v>0.32323672624025745</v>
      </c>
      <c r="S7936" s="97">
        <f t="shared" ca="1" si="999"/>
        <v>0.62544238518678652</v>
      </c>
      <c r="V7936">
        <v>7919</v>
      </c>
      <c r="W7936" s="46">
        <v>-0.19985044872373101</v>
      </c>
    </row>
    <row r="7937" spans="10:23">
      <c r="J7937">
        <v>7920</v>
      </c>
      <c r="K7937" s="93">
        <f t="shared" ca="1" si="995"/>
        <v>0.8860689967852714</v>
      </c>
      <c r="L7937" s="93">
        <f t="shared" ca="1" si="995"/>
        <v>-4.9869338812241155E-2</v>
      </c>
      <c r="M7937" s="93">
        <f t="shared" ca="1" si="996"/>
        <v>0.8860689967852714</v>
      </c>
      <c r="N7937" s="101">
        <f t="shared" ca="1" si="992"/>
        <v>0.23450953697955221</v>
      </c>
      <c r="O7937" s="46">
        <f t="shared" ca="1" si="997"/>
        <v>0.63835503177461361</v>
      </c>
      <c r="P7937" s="46">
        <f t="shared" ca="1" si="998"/>
        <v>0.47931917172740779</v>
      </c>
      <c r="Q7937" s="47">
        <f t="shared" ca="1" si="993"/>
        <v>0.95642675186902515</v>
      </c>
      <c r="R7937" s="47">
        <f t="shared" ca="1" si="994"/>
        <v>0.18734120093893741</v>
      </c>
      <c r="S7937" s="97">
        <f t="shared" ca="1" si="999"/>
        <v>0.41284811635677554</v>
      </c>
      <c r="V7937">
        <v>7920</v>
      </c>
      <c r="W7937" s="46">
        <v>0.53334225956056702</v>
      </c>
    </row>
    <row r="7938" spans="10:23">
      <c r="J7938">
        <v>7921</v>
      </c>
      <c r="K7938" s="93">
        <f t="shared" ca="1" si="995"/>
        <v>0.67295725314197508</v>
      </c>
      <c r="L7938" s="93">
        <f t="shared" ca="1" si="995"/>
        <v>-0.23229911530013056</v>
      </c>
      <c r="M7938" s="93">
        <f t="shared" ca="1" si="996"/>
        <v>0.67295725314197508</v>
      </c>
      <c r="N7938" s="101">
        <f t="shared" ca="1" si="992"/>
        <v>-6.2233824790171866E-3</v>
      </c>
      <c r="O7938" s="46">
        <f t="shared" ca="1" si="997"/>
        <v>0.56185442164281652</v>
      </c>
      <c r="P7938" s="46">
        <f t="shared" ca="1" si="998"/>
        <v>0.44106886666150924</v>
      </c>
      <c r="Q7938" s="47">
        <f t="shared" ca="1" si="993"/>
        <v>0.80342553160543106</v>
      </c>
      <c r="R7938" s="47">
        <f t="shared" ca="1" si="994"/>
        <v>0.14841649584100614</v>
      </c>
      <c r="S7938" s="97">
        <f t="shared" ca="1" si="999"/>
        <v>0.35513545874191133</v>
      </c>
      <c r="V7938">
        <v>7921</v>
      </c>
      <c r="W7938" s="46">
        <v>1.2080683838578701</v>
      </c>
    </row>
    <row r="7939" spans="10:23">
      <c r="J7939">
        <v>7922</v>
      </c>
      <c r="K7939" s="93">
        <f t="shared" ca="1" si="995"/>
        <v>-0.63846041169780088</v>
      </c>
      <c r="L7939" s="93">
        <f t="shared" ca="1" si="995"/>
        <v>0.86061921024633659</v>
      </c>
      <c r="M7939" s="93">
        <f t="shared" ca="1" si="996"/>
        <v>-0.63846041169780088</v>
      </c>
      <c r="N7939" s="101">
        <f t="shared" ca="1" si="992"/>
        <v>0.61289387076300095</v>
      </c>
      <c r="O7939" s="46">
        <f t="shared" ca="1" si="997"/>
        <v>9.1095514682809825E-2</v>
      </c>
      <c r="P7939" s="46">
        <f t="shared" ca="1" si="998"/>
        <v>0.20568941318150591</v>
      </c>
      <c r="Q7939" s="47">
        <f t="shared" ca="1" si="993"/>
        <v>-0.13809228231458232</v>
      </c>
      <c r="R7939" s="47">
        <f t="shared" ca="1" si="994"/>
        <v>0.24852310592859853</v>
      </c>
      <c r="S7939" s="97">
        <f t="shared" ca="1" si="999"/>
        <v>0.16980931030570418</v>
      </c>
      <c r="V7939">
        <v>7922</v>
      </c>
      <c r="W7939" s="46">
        <v>0.112870907154035</v>
      </c>
    </row>
    <row r="7940" spans="10:23">
      <c r="J7940">
        <v>7923</v>
      </c>
      <c r="K7940" s="93">
        <f t="shared" ca="1" si="995"/>
        <v>0.40743643641952132</v>
      </c>
      <c r="L7940" s="93">
        <f t="shared" ca="1" si="995"/>
        <v>-0.87595262512892347</v>
      </c>
      <c r="M7940" s="93">
        <f t="shared" ca="1" si="996"/>
        <v>0.40743643641952132</v>
      </c>
      <c r="N7940" s="101">
        <f t="shared" ca="1" si="992"/>
        <v>-0.70090203047325872</v>
      </c>
      <c r="O7940" s="46">
        <f t="shared" ca="1" si="997"/>
        <v>0.46654055421015372</v>
      </c>
      <c r="P7940" s="46">
        <f t="shared" ca="1" si="998"/>
        <v>0.39341193294517784</v>
      </c>
      <c r="Q7940" s="47">
        <f t="shared" ca="1" si="993"/>
        <v>0.61279779674010548</v>
      </c>
      <c r="R7940" s="47">
        <f t="shared" ca="1" si="994"/>
        <v>3.6092175711373325E-2</v>
      </c>
      <c r="S7940" s="97">
        <f t="shared" ca="1" si="999"/>
        <v>0.25131636496076354</v>
      </c>
      <c r="V7940">
        <v>7923</v>
      </c>
      <c r="W7940" s="46">
        <v>-0.17627538480331501</v>
      </c>
    </row>
    <row r="7941" spans="10:23">
      <c r="J7941">
        <v>7924</v>
      </c>
      <c r="K7941" s="93">
        <f t="shared" ca="1" si="995"/>
        <v>-1.795058445901748</v>
      </c>
      <c r="L7941" s="93">
        <f t="shared" ca="1" si="995"/>
        <v>0.62963006888554418</v>
      </c>
      <c r="M7941" s="93">
        <f t="shared" ca="1" si="996"/>
        <v>-1.795058445901748</v>
      </c>
      <c r="N7941" s="101">
        <f t="shared" ca="1" si="992"/>
        <v>2.6072827628061512E-2</v>
      </c>
      <c r="O7941" s="46">
        <f t="shared" ca="1" si="997"/>
        <v>-0.32408787118416715</v>
      </c>
      <c r="P7941" s="46">
        <f t="shared" ca="1" si="998"/>
        <v>-1.902279751982594E-3</v>
      </c>
      <c r="Q7941" s="47">
        <f t="shared" ca="1" si="993"/>
        <v>-0.96845905404853627</v>
      </c>
      <c r="R7941" s="47">
        <f t="shared" ca="1" si="994"/>
        <v>0.1536385504608157</v>
      </c>
      <c r="S7941" s="97">
        <f t="shared" ca="1" si="999"/>
        <v>-8.5224660361675725E-2</v>
      </c>
      <c r="V7941">
        <v>7924</v>
      </c>
      <c r="W7941" s="46">
        <v>-2.8794705573659998E-2</v>
      </c>
    </row>
    <row r="7942" spans="10:23">
      <c r="J7942">
        <v>7925</v>
      </c>
      <c r="K7942" s="93">
        <f t="shared" ca="1" si="995"/>
        <v>-0.58831710831573214</v>
      </c>
      <c r="L7942" s="93">
        <f t="shared" ca="1" si="995"/>
        <v>-0.74006933569268063</v>
      </c>
      <c r="M7942" s="93">
        <f t="shared" ca="1" si="996"/>
        <v>-0.58831710831573214</v>
      </c>
      <c r="N7942" s="101">
        <f t="shared" ca="1" si="992"/>
        <v>-0.88874533378664411</v>
      </c>
      <c r="O7942" s="46">
        <f t="shared" ca="1" si="997"/>
        <v>0.10909542983142168</v>
      </c>
      <c r="P7942" s="46">
        <f t="shared" ca="1" si="998"/>
        <v>0.21468937075581182</v>
      </c>
      <c r="Q7942" s="47">
        <f t="shared" ca="1" si="993"/>
        <v>-0.10209245201735861</v>
      </c>
      <c r="R7942" s="47">
        <f t="shared" ca="1" si="994"/>
        <v>5.7193243267784355E-3</v>
      </c>
      <c r="S7942" s="97">
        <f t="shared" ca="1" si="999"/>
        <v>5.7407377079100055E-2</v>
      </c>
      <c r="V7942">
        <v>7925</v>
      </c>
      <c r="W7942" s="46">
        <v>0.83567035610882501</v>
      </c>
    </row>
    <row r="7943" spans="10:23">
      <c r="J7943">
        <v>7926</v>
      </c>
      <c r="K7943" s="93">
        <f t="shared" ca="1" si="995"/>
        <v>0.77362081138773675</v>
      </c>
      <c r="L7943" s="93">
        <f t="shared" ca="1" si="995"/>
        <v>-3.1452847678704567</v>
      </c>
      <c r="M7943" s="93">
        <f t="shared" ca="1" si="996"/>
        <v>0.77362081138773675</v>
      </c>
      <c r="N7943" s="101">
        <f t="shared" ca="1" si="992"/>
        <v>-2.7359628373273903</v>
      </c>
      <c r="O7943" s="46">
        <f t="shared" ca="1" si="997"/>
        <v>0.59798956601443787</v>
      </c>
      <c r="P7943" s="46">
        <f t="shared" ca="1" si="998"/>
        <v>0.45913643884731992</v>
      </c>
      <c r="Q7943" s="47">
        <f t="shared" ca="1" si="993"/>
        <v>0.87569582034867366</v>
      </c>
      <c r="R7943" s="47">
        <f t="shared" ca="1" si="994"/>
        <v>-0.29296187282222597</v>
      </c>
      <c r="S7943" s="97">
        <f t="shared" ca="1" si="999"/>
        <v>0.15251384659610595</v>
      </c>
      <c r="V7943">
        <v>7926</v>
      </c>
      <c r="W7943" s="46">
        <v>0.77465693174356198</v>
      </c>
    </row>
    <row r="7944" spans="10:23">
      <c r="J7944">
        <v>7927</v>
      </c>
      <c r="K7944" s="93">
        <f t="shared" ca="1" si="995"/>
        <v>1.1631488708838889</v>
      </c>
      <c r="L7944" s="93">
        <f t="shared" ca="1" si="995"/>
        <v>-0.20825777388854433</v>
      </c>
      <c r="M7944" s="93">
        <f t="shared" ca="1" si="996"/>
        <v>1.1631488708838889</v>
      </c>
      <c r="N7944" s="101">
        <f t="shared" ca="1" si="992"/>
        <v>0.17246174034925166</v>
      </c>
      <c r="O7944" s="46">
        <f t="shared" ca="1" si="997"/>
        <v>0.73781824793253969</v>
      </c>
      <c r="P7944" s="46">
        <f t="shared" ca="1" si="998"/>
        <v>0.52905077980637083</v>
      </c>
      <c r="Q7944" s="47">
        <f t="shared" ca="1" si="993"/>
        <v>1.1553531841848774</v>
      </c>
      <c r="R7944" s="47">
        <f t="shared" ca="1" si="994"/>
        <v>0.1773085382219195</v>
      </c>
      <c r="S7944" s="97">
        <f t="shared" ca="1" si="999"/>
        <v>0.4575633930772296</v>
      </c>
      <c r="V7944">
        <v>7927</v>
      </c>
      <c r="W7944" s="46">
        <v>0.99531569001050002</v>
      </c>
    </row>
    <row r="7945" spans="10:23">
      <c r="J7945">
        <v>7928</v>
      </c>
      <c r="K7945" s="93">
        <f t="shared" ca="1" si="995"/>
        <v>0.43349361242799439</v>
      </c>
      <c r="L7945" s="93">
        <f t="shared" ca="1" si="995"/>
        <v>0.23048775640257818</v>
      </c>
      <c r="M7945" s="93">
        <f t="shared" ca="1" si="996"/>
        <v>0.43349361242799439</v>
      </c>
      <c r="N7945" s="101">
        <f t="shared" ca="1" si="992"/>
        <v>0.35638226051040994</v>
      </c>
      <c r="O7945" s="46">
        <f t="shared" ca="1" si="997"/>
        <v>0.47589428492851493</v>
      </c>
      <c r="P7945" s="46">
        <f t="shared" ca="1" si="998"/>
        <v>0.39808879830435845</v>
      </c>
      <c r="Q7945" s="47">
        <f t="shared" ca="1" si="993"/>
        <v>0.6315052581768279</v>
      </c>
      <c r="R7945" s="47">
        <f t="shared" ca="1" si="994"/>
        <v>0.20704710503211138</v>
      </c>
      <c r="S7945" s="97">
        <f t="shared" ca="1" si="999"/>
        <v>0.34147069498031313</v>
      </c>
      <c r="V7945">
        <v>7928</v>
      </c>
      <c r="W7945" s="46">
        <v>0.46774075963876999</v>
      </c>
    </row>
    <row r="7946" spans="10:23">
      <c r="J7946">
        <v>7929</v>
      </c>
      <c r="K7946" s="93">
        <f t="shared" ca="1" si="995"/>
        <v>-0.26930422274159227</v>
      </c>
      <c r="L7946" s="93">
        <f t="shared" ca="1" si="995"/>
        <v>1.0385504805427295</v>
      </c>
      <c r="M7946" s="93">
        <f t="shared" ca="1" si="996"/>
        <v>-0.26930422274159227</v>
      </c>
      <c r="N7946" s="101">
        <f t="shared" ca="1" si="992"/>
        <v>0.89898746638083105</v>
      </c>
      <c r="O7946" s="46">
        <f t="shared" ca="1" si="997"/>
        <v>0.22361131698579212</v>
      </c>
      <c r="P7946" s="46">
        <f t="shared" ca="1" si="998"/>
        <v>0.27194731433299707</v>
      </c>
      <c r="Q7946" s="47">
        <f t="shared" ca="1" si="993"/>
        <v>0.1269393222913823</v>
      </c>
      <c r="R7946" s="47">
        <f t="shared" ca="1" si="994"/>
        <v>0.29478229168880521</v>
      </c>
      <c r="S7946" s="97">
        <f t="shared" ca="1" si="999"/>
        <v>0.25919680433729864</v>
      </c>
      <c r="V7946">
        <v>7929</v>
      </c>
      <c r="W7946" s="46">
        <v>1.13196337577039</v>
      </c>
    </row>
    <row r="7947" spans="10:23">
      <c r="J7947">
        <v>7930</v>
      </c>
      <c r="K7947" s="93">
        <f t="shared" ca="1" si="995"/>
        <v>2.0908969963863693</v>
      </c>
      <c r="L7947" s="93">
        <f t="shared" ca="1" si="995"/>
        <v>0.52303349017661083</v>
      </c>
      <c r="M7947" s="93">
        <f t="shared" ca="1" si="996"/>
        <v>2.0908969963863693</v>
      </c>
      <c r="N7947" s="101">
        <f t="shared" ca="1" si="992"/>
        <v>1.1608314101331452</v>
      </c>
      <c r="O7947" s="46">
        <f t="shared" ca="1" si="997"/>
        <v>1.0708515028636474</v>
      </c>
      <c r="P7947" s="46">
        <f t="shared" ca="1" si="998"/>
        <v>0.69556740727192468</v>
      </c>
      <c r="Q7947" s="47">
        <f t="shared" ca="1" si="993"/>
        <v>1.8214196940470926</v>
      </c>
      <c r="R7947" s="47">
        <f t="shared" ca="1" si="994"/>
        <v>0.33712049086472734</v>
      </c>
      <c r="S7947" s="97">
        <f t="shared" ca="1" si="999"/>
        <v>0.70398599686418739</v>
      </c>
      <c r="V7947">
        <v>7930</v>
      </c>
      <c r="W7947" s="46">
        <v>-4.9333346298393997E-2</v>
      </c>
    </row>
    <row r="7948" spans="10:23">
      <c r="J7948">
        <v>7931</v>
      </c>
      <c r="K7948" s="93">
        <f t="shared" ca="1" si="995"/>
        <v>0.43538411486330347</v>
      </c>
      <c r="L7948" s="93">
        <f t="shared" ca="1" si="995"/>
        <v>1.3699004150922531</v>
      </c>
      <c r="M7948" s="93">
        <f t="shared" ca="1" si="996"/>
        <v>0.43538411486330347</v>
      </c>
      <c r="N7948" s="101">
        <f t="shared" ca="1" si="992"/>
        <v>1.4372414688015878</v>
      </c>
      <c r="O7948" s="46">
        <f t="shared" ca="1" si="997"/>
        <v>0.47657291758987996</v>
      </c>
      <c r="P7948" s="46">
        <f t="shared" ca="1" si="998"/>
        <v>0.39842811463504096</v>
      </c>
      <c r="Q7948" s="47">
        <f t="shared" ca="1" si="993"/>
        <v>0.63286252349955796</v>
      </c>
      <c r="R7948" s="47">
        <f t="shared" ca="1" si="994"/>
        <v>0.38181392142656911</v>
      </c>
      <c r="S7948" s="97">
        <f t="shared" ca="1" si="999"/>
        <v>0.42919341950822454</v>
      </c>
      <c r="V7948">
        <v>7931</v>
      </c>
      <c r="W7948" s="46">
        <v>0.334337146228805</v>
      </c>
    </row>
    <row r="7949" spans="10:23">
      <c r="J7949">
        <v>7932</v>
      </c>
      <c r="K7949" s="93">
        <f t="shared" ca="1" si="995"/>
        <v>-0.11198555426094051</v>
      </c>
      <c r="L7949" s="93">
        <f t="shared" ca="1" si="995"/>
        <v>1.5738057961662022</v>
      </c>
      <c r="M7949" s="93">
        <f t="shared" ca="1" si="996"/>
        <v>-0.11198555426094051</v>
      </c>
      <c r="N7949" s="101">
        <f t="shared" ca="1" si="992"/>
        <v>1.4564848983128635</v>
      </c>
      <c r="O7949" s="46">
        <f t="shared" ca="1" si="997"/>
        <v>0.28008391637494523</v>
      </c>
      <c r="P7949" s="46">
        <f t="shared" ca="1" si="998"/>
        <v>0.3001836140275736</v>
      </c>
      <c r="Q7949" s="47">
        <f t="shared" ca="1" si="993"/>
        <v>0.23988452106968844</v>
      </c>
      <c r="R7949" s="47">
        <f t="shared" ca="1" si="994"/>
        <v>0.3849254394544479</v>
      </c>
      <c r="S7949" s="97">
        <f t="shared" ca="1" si="999"/>
        <v>0.33250467791469657</v>
      </c>
      <c r="V7949">
        <v>7932</v>
      </c>
      <c r="W7949" s="46">
        <v>0.62269875437175304</v>
      </c>
    </row>
    <row r="7950" spans="10:23">
      <c r="J7950">
        <v>7933</v>
      </c>
      <c r="K7950" s="93">
        <f t="shared" ca="1" si="995"/>
        <v>-1.4849273528494051</v>
      </c>
      <c r="L7950" s="93">
        <f t="shared" ca="1" si="995"/>
        <v>1.0472176631873944</v>
      </c>
      <c r="M7950" s="93">
        <f t="shared" ca="1" si="996"/>
        <v>-1.4849273528494051</v>
      </c>
      <c r="N7950" s="101">
        <f t="shared" ca="1" si="992"/>
        <v>0.52060925033304595</v>
      </c>
      <c r="O7950" s="46">
        <f t="shared" ca="1" si="997"/>
        <v>-0.21276027640339201</v>
      </c>
      <c r="P7950" s="46">
        <f t="shared" ca="1" si="998"/>
        <v>5.3761517638404976E-2</v>
      </c>
      <c r="Q7950" s="47">
        <f t="shared" ca="1" si="993"/>
        <v>-0.74580386448698599</v>
      </c>
      <c r="R7950" s="47">
        <f t="shared" ca="1" si="994"/>
        <v>0.23360137589105484</v>
      </c>
      <c r="S7950" s="97">
        <f t="shared" ca="1" si="999"/>
        <v>1.0420549743831414E-2</v>
      </c>
      <c r="V7950">
        <v>7933</v>
      </c>
      <c r="W7950" s="46">
        <v>0.39716376500762901</v>
      </c>
    </row>
    <row r="7951" spans="10:23">
      <c r="J7951">
        <v>7934</v>
      </c>
      <c r="K7951" s="93">
        <f t="shared" ca="1" si="995"/>
        <v>-2.1687346934004839</v>
      </c>
      <c r="L7951" s="93">
        <f t="shared" ca="1" si="995"/>
        <v>-0.11229888220867268</v>
      </c>
      <c r="M7951" s="93">
        <f t="shared" ca="1" si="996"/>
        <v>-2.1687346934004839</v>
      </c>
      <c r="N7951" s="101">
        <f t="shared" ca="1" si="992"/>
        <v>-0.7961749673458719</v>
      </c>
      <c r="O7951" s="46">
        <f t="shared" ca="1" si="997"/>
        <v>-0.45822623651640026</v>
      </c>
      <c r="P7951" s="46">
        <f t="shared" ca="1" si="998"/>
        <v>-6.897146241809915E-2</v>
      </c>
      <c r="Q7951" s="47">
        <f t="shared" ca="1" si="993"/>
        <v>-1.2367357847130025</v>
      </c>
      <c r="R7951" s="47">
        <f t="shared" ca="1" si="994"/>
        <v>2.0687257348230542E-2</v>
      </c>
      <c r="S7951" s="97">
        <f t="shared" ca="1" si="999"/>
        <v>-0.21876948958408488</v>
      </c>
      <c r="V7951">
        <v>7934</v>
      </c>
      <c r="W7951" s="46">
        <v>1.46822827436428E-2</v>
      </c>
    </row>
    <row r="7952" spans="10:23">
      <c r="J7952">
        <v>7935</v>
      </c>
      <c r="K7952" s="93">
        <f t="shared" ca="1" si="995"/>
        <v>-0.69544802834573716</v>
      </c>
      <c r="L7952" s="93">
        <f t="shared" ca="1" si="995"/>
        <v>-0.52371324517536388</v>
      </c>
      <c r="M7952" s="93">
        <f t="shared" ca="1" si="996"/>
        <v>-0.69544802834573716</v>
      </c>
      <c r="N7952" s="101">
        <f t="shared" ca="1" si="992"/>
        <v>-0.71769179761022972</v>
      </c>
      <c r="O7952" s="46">
        <f t="shared" ca="1" si="997"/>
        <v>7.0638700013689104E-2</v>
      </c>
      <c r="P7952" s="46">
        <f t="shared" ca="1" si="998"/>
        <v>0.19546100584694553</v>
      </c>
      <c r="Q7952" s="47">
        <f t="shared" ca="1" si="993"/>
        <v>-0.17900591165282376</v>
      </c>
      <c r="R7952" s="47">
        <f t="shared" ca="1" si="994"/>
        <v>3.3377396461657924E-2</v>
      </c>
      <c r="S7952" s="97">
        <f t="shared" ca="1" si="999"/>
        <v>5.2008048237673514E-2</v>
      </c>
      <c r="V7952">
        <v>7935</v>
      </c>
      <c r="W7952" s="46">
        <v>9.9110019976154304E-2</v>
      </c>
    </row>
    <row r="7953" spans="10:23">
      <c r="J7953">
        <v>7936</v>
      </c>
      <c r="K7953" s="93">
        <f t="shared" ca="1" si="995"/>
        <v>-0.31784799425774568</v>
      </c>
      <c r="L7953" s="93">
        <f t="shared" ca="1" si="995"/>
        <v>1.4961652429313028</v>
      </c>
      <c r="M7953" s="93">
        <f t="shared" ca="1" si="996"/>
        <v>-0.31784799425774568</v>
      </c>
      <c r="N7953" s="101">
        <f t="shared" ca="1" si="992"/>
        <v>1.3174063209108604</v>
      </c>
      <c r="O7953" s="46">
        <f t="shared" ca="1" si="997"/>
        <v>0.20618558494682898</v>
      </c>
      <c r="P7953" s="46">
        <f t="shared" ca="1" si="998"/>
        <v>0.2632344483135155</v>
      </c>
      <c r="Q7953" s="47">
        <f t="shared" ca="1" si="993"/>
        <v>9.2087858213456025E-2</v>
      </c>
      <c r="R7953" s="47">
        <f t="shared" ca="1" si="994"/>
        <v>0.36243747801158233</v>
      </c>
      <c r="S7953" s="97">
        <f t="shared" ca="1" si="999"/>
        <v>0.28431153147920563</v>
      </c>
      <c r="V7953">
        <v>7936</v>
      </c>
      <c r="W7953" s="46">
        <v>-3.1558832316411801E-2</v>
      </c>
    </row>
    <row r="7954" spans="10:23">
      <c r="J7954">
        <v>7937</v>
      </c>
      <c r="K7954" s="93">
        <f t="shared" ca="1" si="995"/>
        <v>-0.82441937174749813</v>
      </c>
      <c r="L7954" s="93">
        <f t="shared" ca="1" si="995"/>
        <v>0.62377583301669959</v>
      </c>
      <c r="M7954" s="93">
        <f t="shared" ca="1" si="996"/>
        <v>-0.82441937174749813</v>
      </c>
      <c r="N7954" s="101">
        <f t="shared" ref="N7954:N8017" ca="1" si="1000">$N$2*K7954+SQRT(1-$N$2^2)*L7954</f>
        <v>0.32920752555071287</v>
      </c>
      <c r="O7954" s="46">
        <f t="shared" ca="1" si="997"/>
        <v>2.4341924945927185E-2</v>
      </c>
      <c r="P7954" s="46">
        <f t="shared" ca="1" si="998"/>
        <v>0.17231261831306457</v>
      </c>
      <c r="Q7954" s="47">
        <f t="shared" ref="Q7954:Q8017" ca="1" si="1001">$K$2+K7954*$S$3</f>
        <v>-0.2715994617883476</v>
      </c>
      <c r="R7954" s="47">
        <f t="shared" ref="R7954:R8017" ca="1" si="1002">$L$2+$L$3*N7954</f>
        <v>0.2026531544797745</v>
      </c>
      <c r="S7954" s="97">
        <f t="shared" ca="1" si="999"/>
        <v>0.11349753971285084</v>
      </c>
      <c r="V7954">
        <v>7937</v>
      </c>
      <c r="W7954" s="46">
        <v>-0.14769131386530099</v>
      </c>
    </row>
    <row r="7955" spans="10:23">
      <c r="J7955">
        <v>7938</v>
      </c>
      <c r="K7955" s="93">
        <f t="shared" ref="K7955:L8018" ca="1" si="1003">_xlfn.NORM.S.INV(RAND())</f>
        <v>0.15326628605405915</v>
      </c>
      <c r="L7955" s="93">
        <f t="shared" ca="1" si="1003"/>
        <v>-1.363605284420961</v>
      </c>
      <c r="M7955" s="93">
        <f t="shared" ref="M7955:M8018" ca="1" si="1004">K7955</f>
        <v>0.15326628605405915</v>
      </c>
      <c r="N7955" s="101">
        <f t="shared" ca="1" si="1000"/>
        <v>-1.2440691281933778</v>
      </c>
      <c r="O7955" s="46">
        <f t="shared" ref="O7955:O8018" ca="1" si="1005">$K$2+K7955*$K$3</f>
        <v>0.37530122948859429</v>
      </c>
      <c r="P7955" s="46">
        <f t="shared" ref="P7955:P8018" ca="1" si="1006">$K$2+K7955*$R$3</f>
        <v>0.34779227058439816</v>
      </c>
      <c r="Q7955" s="47">
        <f t="shared" ca="1" si="1001"/>
        <v>0.43031914729698661</v>
      </c>
      <c r="R7955" s="47">
        <f t="shared" ca="1" si="1002"/>
        <v>-5.1733864637435456E-2</v>
      </c>
      <c r="S7955" s="97">
        <f t="shared" ref="S7955:S8018" ca="1" si="1007">AVERAGE(R7955,O7955)</f>
        <v>0.16178368242557942</v>
      </c>
      <c r="V7955">
        <v>7938</v>
      </c>
      <c r="W7955" s="46">
        <v>0.67857256727509296</v>
      </c>
    </row>
    <row r="7956" spans="10:23">
      <c r="J7956">
        <v>7939</v>
      </c>
      <c r="K7956" s="93">
        <f t="shared" ca="1" si="1003"/>
        <v>-0.62593731301478128</v>
      </c>
      <c r="L7956" s="93">
        <f t="shared" ca="1" si="1003"/>
        <v>-2.0890732146086194E-2</v>
      </c>
      <c r="M7956" s="93">
        <f t="shared" ca="1" si="1004"/>
        <v>-0.62593731301478128</v>
      </c>
      <c r="N7956" s="101">
        <f t="shared" ca="1" si="1000"/>
        <v>-0.21886825951528296</v>
      </c>
      <c r="O7956" s="46">
        <f t="shared" ca="1" si="1005"/>
        <v>9.5590924807158612E-2</v>
      </c>
      <c r="P7956" s="46">
        <f t="shared" ca="1" si="1006"/>
        <v>0.20793711824368027</v>
      </c>
      <c r="Q7956" s="47">
        <f t="shared" ca="1" si="1001"/>
        <v>-0.12910146206588474</v>
      </c>
      <c r="R7956" s="47">
        <f t="shared" ca="1" si="1002"/>
        <v>0.11403341625289432</v>
      </c>
      <c r="S7956" s="97">
        <f t="shared" ca="1" si="1007"/>
        <v>0.10481217053002646</v>
      </c>
      <c r="V7956">
        <v>7939</v>
      </c>
      <c r="W7956" s="46">
        <v>0.23758575673572299</v>
      </c>
    </row>
    <row r="7957" spans="10:23">
      <c r="J7957">
        <v>7940</v>
      </c>
      <c r="K7957" s="93">
        <f t="shared" ca="1" si="1003"/>
        <v>0.9395129491458315</v>
      </c>
      <c r="L7957" s="93">
        <f t="shared" ca="1" si="1003"/>
        <v>-0.92041926163928167</v>
      </c>
      <c r="M7957" s="93">
        <f t="shared" ca="1" si="1004"/>
        <v>0.9395129491458315</v>
      </c>
      <c r="N7957" s="101">
        <f t="shared" ca="1" si="1000"/>
        <v>-0.5738478335342877</v>
      </c>
      <c r="O7957" s="46">
        <f t="shared" ca="1" si="1005"/>
        <v>0.65753977914489836</v>
      </c>
      <c r="P7957" s="46">
        <f t="shared" ca="1" si="1006"/>
        <v>0.48891154541255016</v>
      </c>
      <c r="Q7957" s="47">
        <f t="shared" ca="1" si="1001"/>
        <v>0.99479624660959476</v>
      </c>
      <c r="R7957" s="47">
        <f t="shared" ca="1" si="1002"/>
        <v>5.6635885140174855E-2</v>
      </c>
      <c r="S7957" s="97">
        <f t="shared" ca="1" si="1007"/>
        <v>0.35708783214253659</v>
      </c>
      <c r="V7957">
        <v>7940</v>
      </c>
      <c r="W7957" s="46">
        <v>7.5824893417817396E-3</v>
      </c>
    </row>
    <row r="7958" spans="10:23">
      <c r="J7958">
        <v>7941</v>
      </c>
      <c r="K7958" s="93">
        <f t="shared" ca="1" si="1003"/>
        <v>0.42089557963384872</v>
      </c>
      <c r="L7958" s="93">
        <f t="shared" ca="1" si="1003"/>
        <v>2.209289446104532</v>
      </c>
      <c r="M7958" s="93">
        <f t="shared" ca="1" si="1004"/>
        <v>0.42089557963384872</v>
      </c>
      <c r="N7958" s="101">
        <f t="shared" ca="1" si="1000"/>
        <v>2.2284444182158114</v>
      </c>
      <c r="O7958" s="46">
        <f t="shared" ca="1" si="1005"/>
        <v>0.47137197574584666</v>
      </c>
      <c r="P7958" s="46">
        <f t="shared" ca="1" si="1006"/>
        <v>0.39582764371302431</v>
      </c>
      <c r="Q7958" s="47">
        <f t="shared" ca="1" si="1001"/>
        <v>0.62246063981149136</v>
      </c>
      <c r="R7958" s="47">
        <f t="shared" ca="1" si="1002"/>
        <v>0.50974549616852027</v>
      </c>
      <c r="S7958" s="97">
        <f t="shared" ca="1" si="1007"/>
        <v>0.49055873595718347</v>
      </c>
      <c r="V7958">
        <v>7941</v>
      </c>
      <c r="W7958" s="46">
        <v>-8.6407278212404598E-2</v>
      </c>
    </row>
    <row r="7959" spans="10:23">
      <c r="J7959">
        <v>7942</v>
      </c>
      <c r="K7959" s="93">
        <f t="shared" ca="1" si="1003"/>
        <v>2.5212224854362137</v>
      </c>
      <c r="L7959" s="93">
        <f t="shared" ca="1" si="1003"/>
        <v>1.9657440192591875</v>
      </c>
      <c r="M7959" s="93">
        <f t="shared" ca="1" si="1004"/>
        <v>2.5212224854362137</v>
      </c>
      <c r="N7959" s="101">
        <f t="shared" ca="1" si="1000"/>
        <v>2.6654941674466346</v>
      </c>
      <c r="O7959" s="46">
        <f t="shared" ca="1" si="1005"/>
        <v>1.2253252165350927</v>
      </c>
      <c r="P7959" s="46">
        <f t="shared" ca="1" si="1006"/>
        <v>0.77280426410764735</v>
      </c>
      <c r="Q7959" s="47">
        <f t="shared" ca="1" si="1001"/>
        <v>2.1303671213899831</v>
      </c>
      <c r="R7959" s="47">
        <f t="shared" ca="1" si="1002"/>
        <v>0.58041315824064665</v>
      </c>
      <c r="S7959" s="97">
        <f t="shared" ca="1" si="1007"/>
        <v>0.9028691873878697</v>
      </c>
      <c r="V7959">
        <v>7942</v>
      </c>
      <c r="W7959" s="46">
        <v>5.0240171071917299E-2</v>
      </c>
    </row>
    <row r="7960" spans="10:23">
      <c r="J7960">
        <v>7943</v>
      </c>
      <c r="K7960" s="93">
        <f t="shared" ca="1" si="1003"/>
        <v>-0.24123493956435949</v>
      </c>
      <c r="L7960" s="93">
        <f t="shared" ca="1" si="1003"/>
        <v>0.87984247562288931</v>
      </c>
      <c r="M7960" s="93">
        <f t="shared" ca="1" si="1004"/>
        <v>-0.24123493956435949</v>
      </c>
      <c r="N7960" s="101">
        <f t="shared" ca="1" si="1000"/>
        <v>0.75744573683235772</v>
      </c>
      <c r="O7960" s="46">
        <f t="shared" ca="1" si="1005"/>
        <v>0.23368733275250014</v>
      </c>
      <c r="P7960" s="46">
        <f t="shared" ca="1" si="1006"/>
        <v>0.27698532221635108</v>
      </c>
      <c r="Q7960" s="47">
        <f t="shared" ca="1" si="1001"/>
        <v>0.14709135382479835</v>
      </c>
      <c r="R7960" s="47">
        <f t="shared" ca="1" si="1002"/>
        <v>0.27189605704288816</v>
      </c>
      <c r="S7960" s="97">
        <f t="shared" ca="1" si="1007"/>
        <v>0.25279169489769415</v>
      </c>
      <c r="V7960">
        <v>7943</v>
      </c>
      <c r="W7960" s="46">
        <v>0.78493371501684495</v>
      </c>
    </row>
    <row r="7961" spans="10:23">
      <c r="J7961">
        <v>7944</v>
      </c>
      <c r="K7961" s="93">
        <f t="shared" ca="1" si="1003"/>
        <v>1.1282682002594868</v>
      </c>
      <c r="L7961" s="93">
        <f t="shared" ca="1" si="1003"/>
        <v>0.2451340201518423</v>
      </c>
      <c r="M7961" s="93">
        <f t="shared" ca="1" si="1004"/>
        <v>1.1282682002594868</v>
      </c>
      <c r="N7961" s="101">
        <f t="shared" ca="1" si="1000"/>
        <v>0.59122204218053409</v>
      </c>
      <c r="O7961" s="46">
        <f t="shared" ca="1" si="1005"/>
        <v>0.72529715200908218</v>
      </c>
      <c r="P7961" s="46">
        <f t="shared" ca="1" si="1006"/>
        <v>0.52279023184464202</v>
      </c>
      <c r="Q7961" s="47">
        <f t="shared" ca="1" si="1001"/>
        <v>1.1303109923379624</v>
      </c>
      <c r="R7961" s="47">
        <f t="shared" ca="1" si="1002"/>
        <v>0.2450189340089346</v>
      </c>
      <c r="S7961" s="97">
        <f t="shared" ca="1" si="1007"/>
        <v>0.48515804300900839</v>
      </c>
      <c r="V7961">
        <v>7944</v>
      </c>
      <c r="W7961" s="46">
        <v>-0.13210853977348599</v>
      </c>
    </row>
    <row r="7962" spans="10:23">
      <c r="J7962">
        <v>7945</v>
      </c>
      <c r="K7962" s="93">
        <f t="shared" ca="1" si="1003"/>
        <v>0.36432360302510491</v>
      </c>
      <c r="L7962" s="93">
        <f t="shared" ca="1" si="1003"/>
        <v>1.3849477419105529</v>
      </c>
      <c r="M7962" s="93">
        <f t="shared" ca="1" si="1004"/>
        <v>0.36432360302510491</v>
      </c>
      <c r="N7962" s="101">
        <f t="shared" ca="1" si="1000"/>
        <v>1.4289087494760115</v>
      </c>
      <c r="O7962" s="46">
        <f t="shared" ca="1" si="1005"/>
        <v>0.45106436316221327</v>
      </c>
      <c r="P7962" s="46">
        <f t="shared" ca="1" si="1006"/>
        <v>0.38567383742120764</v>
      </c>
      <c r="Q7962" s="47">
        <f t="shared" ca="1" si="1001"/>
        <v>0.58184541464422457</v>
      </c>
      <c r="R7962" s="47">
        <f t="shared" ca="1" si="1002"/>
        <v>0.38046658329291716</v>
      </c>
      <c r="S7962" s="97">
        <f t="shared" ca="1" si="1007"/>
        <v>0.41576547322756519</v>
      </c>
      <c r="V7962">
        <v>7945</v>
      </c>
      <c r="W7962" s="46">
        <v>2.6988504176564902E-2</v>
      </c>
    </row>
    <row r="7963" spans="10:23">
      <c r="J7963">
        <v>7946</v>
      </c>
      <c r="K7963" s="93">
        <f t="shared" ca="1" si="1003"/>
        <v>0.78528429774605313</v>
      </c>
      <c r="L7963" s="93">
        <f t="shared" ca="1" si="1003"/>
        <v>-0.4556960108487586</v>
      </c>
      <c r="M7963" s="93">
        <f t="shared" ca="1" si="1004"/>
        <v>0.78528429774605313</v>
      </c>
      <c r="N7963" s="101">
        <f t="shared" ca="1" si="1000"/>
        <v>-0.18229970335444692</v>
      </c>
      <c r="O7963" s="46">
        <f t="shared" ca="1" si="1005"/>
        <v>0.60217640155630525</v>
      </c>
      <c r="P7963" s="46">
        <f t="shared" ca="1" si="1006"/>
        <v>0.46122985661825361</v>
      </c>
      <c r="Q7963" s="47">
        <f t="shared" ca="1" si="1001"/>
        <v>0.88406949143240854</v>
      </c>
      <c r="R7963" s="47">
        <f t="shared" ca="1" si="1002"/>
        <v>0.11994627714295905</v>
      </c>
      <c r="S7963" s="97">
        <f t="shared" ca="1" si="1007"/>
        <v>0.36106133934963214</v>
      </c>
      <c r="V7963">
        <v>7946</v>
      </c>
      <c r="W7963" s="46">
        <v>0.87362782748224099</v>
      </c>
    </row>
    <row r="7964" spans="10:23">
      <c r="J7964">
        <v>7947</v>
      </c>
      <c r="K7964" s="93">
        <f t="shared" ca="1" si="1003"/>
        <v>0.56038609310144916</v>
      </c>
      <c r="L7964" s="93">
        <f t="shared" ca="1" si="1003"/>
        <v>0.8366499999723287</v>
      </c>
      <c r="M7964" s="93">
        <f t="shared" ca="1" si="1004"/>
        <v>0.56038609310144916</v>
      </c>
      <c r="N7964" s="101">
        <f t="shared" ca="1" si="1000"/>
        <v>0.97142914846173678</v>
      </c>
      <c r="O7964" s="46">
        <f t="shared" ca="1" si="1005"/>
        <v>0.52144481173995427</v>
      </c>
      <c r="P7964" s="46">
        <f t="shared" ca="1" si="1006"/>
        <v>0.42086406171007812</v>
      </c>
      <c r="Q7964" s="47">
        <f t="shared" ca="1" si="1001"/>
        <v>0.72260631179970658</v>
      </c>
      <c r="R7964" s="47">
        <f t="shared" ca="1" si="1002"/>
        <v>0.30649556762189856</v>
      </c>
      <c r="S7964" s="97">
        <f t="shared" ca="1" si="1007"/>
        <v>0.41397018968092641</v>
      </c>
      <c r="V7964">
        <v>7947</v>
      </c>
      <c r="W7964" s="46">
        <v>1.11526028370589</v>
      </c>
    </row>
    <row r="7965" spans="10:23">
      <c r="J7965">
        <v>7948</v>
      </c>
      <c r="K7965" s="93">
        <f t="shared" ca="1" si="1003"/>
        <v>0.12463060461543278</v>
      </c>
      <c r="L7965" s="93">
        <f t="shared" ca="1" si="1003"/>
        <v>0.81146580764872511</v>
      </c>
      <c r="M7965" s="93">
        <f t="shared" ca="1" si="1004"/>
        <v>0.12463060461543278</v>
      </c>
      <c r="N7965" s="101">
        <f t="shared" ca="1" si="1000"/>
        <v>0.80897241820001886</v>
      </c>
      <c r="O7965" s="46">
        <f t="shared" ca="1" si="1005"/>
        <v>0.36502189403694801</v>
      </c>
      <c r="P7965" s="46">
        <f t="shared" ca="1" si="1006"/>
        <v>0.34265260285857502</v>
      </c>
      <c r="Q7965" s="47">
        <f t="shared" ca="1" si="1001"/>
        <v>0.40976047639369406</v>
      </c>
      <c r="R7965" s="47">
        <f t="shared" ca="1" si="1002"/>
        <v>0.28022753443875992</v>
      </c>
      <c r="S7965" s="97">
        <f t="shared" ca="1" si="1007"/>
        <v>0.32262471423785399</v>
      </c>
      <c r="V7965">
        <v>7948</v>
      </c>
      <c r="W7965" s="46">
        <v>0.60668057996216196</v>
      </c>
    </row>
    <row r="7966" spans="10:23">
      <c r="J7966">
        <v>7949</v>
      </c>
      <c r="K7966" s="93">
        <f t="shared" ca="1" si="1003"/>
        <v>-9.624693001334346E-2</v>
      </c>
      <c r="L7966" s="93">
        <f t="shared" ca="1" si="1003"/>
        <v>3.6733228909615938E-2</v>
      </c>
      <c r="M7966" s="93">
        <f t="shared" ca="1" si="1004"/>
        <v>-9.624693001334346E-2</v>
      </c>
      <c r="N7966" s="101">
        <f t="shared" ca="1" si="1000"/>
        <v>4.2174738655310594E-3</v>
      </c>
      <c r="O7966" s="46">
        <f t="shared" ca="1" si="1005"/>
        <v>0.28573360201400377</v>
      </c>
      <c r="P7966" s="46">
        <f t="shared" ca="1" si="1006"/>
        <v>0.30300845684710287</v>
      </c>
      <c r="Q7966" s="47">
        <f t="shared" ca="1" si="1001"/>
        <v>0.25118389234780564</v>
      </c>
      <c r="R7966" s="47">
        <f t="shared" ca="1" si="1002"/>
        <v>0.1501047038978662</v>
      </c>
      <c r="S7966" s="97">
        <f t="shared" ca="1" si="1007"/>
        <v>0.217919152955935</v>
      </c>
      <c r="V7966">
        <v>7949</v>
      </c>
      <c r="W7966" s="46">
        <v>0.69932005281940202</v>
      </c>
    </row>
    <row r="7967" spans="10:23">
      <c r="J7967">
        <v>7950</v>
      </c>
      <c r="K7967" s="93">
        <f t="shared" ca="1" si="1003"/>
        <v>-0.54501731525800634</v>
      </c>
      <c r="L7967" s="93">
        <f t="shared" ca="1" si="1003"/>
        <v>0.39774093422946522</v>
      </c>
      <c r="M7967" s="93">
        <f t="shared" ca="1" si="1004"/>
        <v>-0.54501731525800634</v>
      </c>
      <c r="N7967" s="101">
        <f t="shared" ca="1" si="1000"/>
        <v>0.20376376003134128</v>
      </c>
      <c r="O7967" s="46">
        <f t="shared" ca="1" si="1005"/>
        <v>0.12463873369101999</v>
      </c>
      <c r="P7967" s="46">
        <f t="shared" ca="1" si="1006"/>
        <v>0.22246102268561097</v>
      </c>
      <c r="Q7967" s="47">
        <f t="shared" ca="1" si="1001"/>
        <v>-7.100584429816198E-2</v>
      </c>
      <c r="R7967" s="47">
        <f t="shared" ca="1" si="1002"/>
        <v>0.18236983971668524</v>
      </c>
      <c r="S7967" s="97">
        <f t="shared" ca="1" si="1007"/>
        <v>0.15350428670385263</v>
      </c>
      <c r="V7967">
        <v>7950</v>
      </c>
      <c r="W7967" s="46">
        <v>1.17773903452093</v>
      </c>
    </row>
    <row r="7968" spans="10:23">
      <c r="J7968">
        <v>7951</v>
      </c>
      <c r="K7968" s="93">
        <f t="shared" ca="1" si="1003"/>
        <v>-0.99849424347064109</v>
      </c>
      <c r="L7968" s="93">
        <f t="shared" ca="1" si="1003"/>
        <v>0.33854433720001514</v>
      </c>
      <c r="M7968" s="93">
        <f t="shared" ca="1" si="1004"/>
        <v>-0.99849424347064109</v>
      </c>
      <c r="N7968" s="101">
        <f t="shared" ca="1" si="1000"/>
        <v>3.4246252892371487E-3</v>
      </c>
      <c r="O7968" s="46">
        <f t="shared" ca="1" si="1005"/>
        <v>-3.8145639876986936E-2</v>
      </c>
      <c r="P7968" s="46">
        <f t="shared" ca="1" si="1006"/>
        <v>0.14106883590160751</v>
      </c>
      <c r="Q7968" s="47">
        <f t="shared" ca="1" si="1001"/>
        <v>-0.39657459143417584</v>
      </c>
      <c r="R7968" s="47">
        <f t="shared" ca="1" si="1002"/>
        <v>0.14997650623761696</v>
      </c>
      <c r="S7968" s="97">
        <f t="shared" ca="1" si="1007"/>
        <v>5.5915433180315013E-2</v>
      </c>
      <c r="V7968">
        <v>7951</v>
      </c>
      <c r="W7968" s="46">
        <v>-0.29340790603146499</v>
      </c>
    </row>
    <row r="7969" spans="10:23">
      <c r="J7969">
        <v>7952</v>
      </c>
      <c r="K7969" s="93">
        <f t="shared" ca="1" si="1003"/>
        <v>-0.72157728972650081</v>
      </c>
      <c r="L7969" s="93">
        <f t="shared" ca="1" si="1003"/>
        <v>0.65264587710485655</v>
      </c>
      <c r="M7969" s="93">
        <f t="shared" ca="1" si="1004"/>
        <v>-0.72157728972650081</v>
      </c>
      <c r="N7969" s="101">
        <f t="shared" ca="1" si="1000"/>
        <v>0.38928481819568361</v>
      </c>
      <c r="O7969" s="46">
        <f t="shared" ca="1" si="1005"/>
        <v>6.1259092847284591E-2</v>
      </c>
      <c r="P7969" s="46">
        <f t="shared" ca="1" si="1006"/>
        <v>0.19077120226374328</v>
      </c>
      <c r="Q7969" s="47">
        <f t="shared" ca="1" si="1001"/>
        <v>-0.19776512598563278</v>
      </c>
      <c r="R7969" s="47">
        <f t="shared" ca="1" si="1002"/>
        <v>0.21236720150145763</v>
      </c>
      <c r="S7969" s="97">
        <f t="shared" ca="1" si="1007"/>
        <v>0.1368131471743711</v>
      </c>
      <c r="V7969">
        <v>7952</v>
      </c>
      <c r="W7969" s="46">
        <v>-0.188148268306053</v>
      </c>
    </row>
    <row r="7970" spans="10:23">
      <c r="J7970">
        <v>7953</v>
      </c>
      <c r="K7970" s="93">
        <f t="shared" ca="1" si="1003"/>
        <v>-0.16120519040186262</v>
      </c>
      <c r="L7970" s="93">
        <f t="shared" ca="1" si="1003"/>
        <v>-0.36785904739267822</v>
      </c>
      <c r="M7970" s="93">
        <f t="shared" ca="1" si="1004"/>
        <v>-0.16120519040186262</v>
      </c>
      <c r="N7970" s="101">
        <f t="shared" ca="1" si="1000"/>
        <v>-0.40002784541764058</v>
      </c>
      <c r="O7970" s="46">
        <f t="shared" ca="1" si="1005"/>
        <v>0.26241556956836115</v>
      </c>
      <c r="P7970" s="46">
        <f t="shared" ca="1" si="1006"/>
        <v>0.29134944062428159</v>
      </c>
      <c r="Q7970" s="47">
        <f t="shared" ca="1" si="1001"/>
        <v>0.20454782745652039</v>
      </c>
      <c r="R7970" s="47">
        <f t="shared" ca="1" si="1002"/>
        <v>8.4741271776882135E-2</v>
      </c>
      <c r="S7970" s="97">
        <f t="shared" ca="1" si="1007"/>
        <v>0.17357842067262164</v>
      </c>
      <c r="V7970">
        <v>7953</v>
      </c>
      <c r="W7970" s="46">
        <v>0.82904387340364505</v>
      </c>
    </row>
    <row r="7971" spans="10:23">
      <c r="J7971">
        <v>7954</v>
      </c>
      <c r="K7971" s="93">
        <f t="shared" ca="1" si="1003"/>
        <v>-0.7982530620260494</v>
      </c>
      <c r="L7971" s="93">
        <f t="shared" ca="1" si="1003"/>
        <v>8.4025070967770177E-2</v>
      </c>
      <c r="M7971" s="93">
        <f t="shared" ca="1" si="1004"/>
        <v>-0.7982530620260494</v>
      </c>
      <c r="N7971" s="101">
        <f t="shared" ca="1" si="1000"/>
        <v>-0.17419962426005739</v>
      </c>
      <c r="O7971" s="46">
        <f t="shared" ca="1" si="1005"/>
        <v>3.3734831335632709E-2</v>
      </c>
      <c r="P7971" s="46">
        <f t="shared" ca="1" si="1006"/>
        <v>0.17700907150791734</v>
      </c>
      <c r="Q7971" s="47">
        <f t="shared" ca="1" si="1001"/>
        <v>-0.25281364900893655</v>
      </c>
      <c r="R7971" s="47">
        <f t="shared" ca="1" si="1002"/>
        <v>0.12125599909842802</v>
      </c>
      <c r="S7971" s="97">
        <f t="shared" ca="1" si="1007"/>
        <v>7.7495415217030364E-2</v>
      </c>
      <c r="V7971">
        <v>7954</v>
      </c>
      <c r="W7971" s="46">
        <v>0.24089068489033599</v>
      </c>
    </row>
    <row r="7972" spans="10:23">
      <c r="J7972">
        <v>7955</v>
      </c>
      <c r="K7972" s="93">
        <f t="shared" ca="1" si="1003"/>
        <v>1.0783977010437067</v>
      </c>
      <c r="L7972" s="93">
        <f t="shared" ca="1" si="1003"/>
        <v>0.11696842738595351</v>
      </c>
      <c r="M7972" s="93">
        <f t="shared" ca="1" si="1004"/>
        <v>1.0783977010437067</v>
      </c>
      <c r="N7972" s="101">
        <f t="shared" ca="1" si="1000"/>
        <v>0.45385046084929292</v>
      </c>
      <c r="O7972" s="46">
        <f t="shared" ca="1" si="1005"/>
        <v>0.70739516522805246</v>
      </c>
      <c r="P7972" s="46">
        <f t="shared" ca="1" si="1006"/>
        <v>0.51383923845412727</v>
      </c>
      <c r="Q7972" s="47">
        <f t="shared" ca="1" si="1001"/>
        <v>1.094507018775903</v>
      </c>
      <c r="R7972" s="47">
        <f t="shared" ca="1" si="1002"/>
        <v>0.22280698101064389</v>
      </c>
      <c r="S7972" s="97">
        <f t="shared" ca="1" si="1007"/>
        <v>0.46510107311934817</v>
      </c>
      <c r="V7972">
        <v>7955</v>
      </c>
      <c r="W7972" s="46">
        <v>0.36537129138212299</v>
      </c>
    </row>
    <row r="7973" spans="10:23">
      <c r="J7973">
        <v>7956</v>
      </c>
      <c r="K7973" s="93">
        <f t="shared" ca="1" si="1003"/>
        <v>-0.37077815979591494</v>
      </c>
      <c r="L7973" s="93">
        <f t="shared" ca="1" si="1003"/>
        <v>-0.25930696218472793</v>
      </c>
      <c r="M7973" s="93">
        <f t="shared" ca="1" si="1004"/>
        <v>-0.37077815979591494</v>
      </c>
      <c r="N7973" s="101">
        <f t="shared" ca="1" si="1000"/>
        <v>-0.36376034413757929</v>
      </c>
      <c r="O7973" s="46">
        <f t="shared" ca="1" si="1005"/>
        <v>0.18718527136099281</v>
      </c>
      <c r="P7973" s="46">
        <f t="shared" ca="1" si="1006"/>
        <v>0.2537342915205974</v>
      </c>
      <c r="Q7973" s="47">
        <f t="shared" ca="1" si="1001"/>
        <v>5.4087231041783645E-2</v>
      </c>
      <c r="R7973" s="47">
        <f t="shared" ca="1" si="1002"/>
        <v>9.0605454353740664E-2</v>
      </c>
      <c r="S7973" s="97">
        <f t="shared" ca="1" si="1007"/>
        <v>0.13889536285736673</v>
      </c>
      <c r="V7973">
        <v>7956</v>
      </c>
      <c r="W7973" s="46">
        <v>-0.29085478113709401</v>
      </c>
    </row>
    <row r="7974" spans="10:23">
      <c r="J7974">
        <v>7957</v>
      </c>
      <c r="K7974" s="93">
        <f t="shared" ca="1" si="1003"/>
        <v>0.40992478833118268</v>
      </c>
      <c r="L7974" s="93">
        <f t="shared" ca="1" si="1003"/>
        <v>0.75323852064186381</v>
      </c>
      <c r="M7974" s="93">
        <f t="shared" ca="1" si="1004"/>
        <v>0.40992478833118268</v>
      </c>
      <c r="N7974" s="101">
        <f t="shared" ca="1" si="1000"/>
        <v>0.84449805689835955</v>
      </c>
      <c r="O7974" s="46">
        <f t="shared" ca="1" si="1005"/>
        <v>0.46743379658249029</v>
      </c>
      <c r="P7974" s="46">
        <f t="shared" ca="1" si="1006"/>
        <v>0.39385855413134613</v>
      </c>
      <c r="Q7974" s="47">
        <f t="shared" ca="1" si="1001"/>
        <v>0.61458428148477862</v>
      </c>
      <c r="R7974" s="47">
        <f t="shared" ca="1" si="1002"/>
        <v>0.28597176340777114</v>
      </c>
      <c r="S7974" s="97">
        <f t="shared" ca="1" si="1007"/>
        <v>0.37670277999513069</v>
      </c>
      <c r="V7974">
        <v>7957</v>
      </c>
      <c r="W7974" s="46">
        <v>0.51378665357022402</v>
      </c>
    </row>
    <row r="7975" spans="10:23">
      <c r="J7975">
        <v>7958</v>
      </c>
      <c r="K7975" s="93">
        <f t="shared" ca="1" si="1003"/>
        <v>-0.30480134760202909</v>
      </c>
      <c r="L7975" s="93">
        <f t="shared" ca="1" si="1003"/>
        <v>0.12011968905864626</v>
      </c>
      <c r="M7975" s="93">
        <f t="shared" ca="1" si="1004"/>
        <v>-0.30480134760202909</v>
      </c>
      <c r="N7975" s="101">
        <f t="shared" ca="1" si="1000"/>
        <v>1.6949791431038821E-2</v>
      </c>
      <c r="O7975" s="46">
        <f t="shared" ca="1" si="1005"/>
        <v>0.21086893281059974</v>
      </c>
      <c r="P7975" s="46">
        <f t="shared" ca="1" si="1006"/>
        <v>0.26557612224540084</v>
      </c>
      <c r="Q7975" s="47">
        <f t="shared" ca="1" si="1001"/>
        <v>0.10145455394099751</v>
      </c>
      <c r="R7975" s="47">
        <f t="shared" ca="1" si="1002"/>
        <v>0.15216342402457447</v>
      </c>
      <c r="S7975" s="97">
        <f t="shared" ca="1" si="1007"/>
        <v>0.1815161784175871</v>
      </c>
      <c r="V7975">
        <v>7958</v>
      </c>
      <c r="W7975" s="46">
        <v>1.3140061561113801</v>
      </c>
    </row>
    <row r="7976" spans="10:23">
      <c r="J7976">
        <v>7959</v>
      </c>
      <c r="K7976" s="93">
        <f t="shared" ca="1" si="1003"/>
        <v>0.1699259627312027</v>
      </c>
      <c r="L7976" s="93">
        <f t="shared" ca="1" si="1003"/>
        <v>0.15229023776452064</v>
      </c>
      <c r="M7976" s="93">
        <f t="shared" ca="1" si="1004"/>
        <v>0.1699259627312027</v>
      </c>
      <c r="N7976" s="101">
        <f t="shared" ca="1" si="1000"/>
        <v>0.19842408235190973</v>
      </c>
      <c r="O7976" s="46">
        <f t="shared" ca="1" si="1005"/>
        <v>0.38128154483214077</v>
      </c>
      <c r="P7976" s="46">
        <f t="shared" ca="1" si="1006"/>
        <v>0.3507824282561714</v>
      </c>
      <c r="Q7976" s="47">
        <f t="shared" ca="1" si="1001"/>
        <v>0.44227977798407958</v>
      </c>
      <c r="R7976" s="47">
        <f t="shared" ca="1" si="1002"/>
        <v>0.18150645393854845</v>
      </c>
      <c r="S7976" s="97">
        <f t="shared" ca="1" si="1007"/>
        <v>0.2813939993853446</v>
      </c>
      <c r="V7976">
        <v>7959</v>
      </c>
      <c r="W7976" s="46">
        <v>0.91987105686524795</v>
      </c>
    </row>
    <row r="7977" spans="10:23">
      <c r="J7977">
        <v>7960</v>
      </c>
      <c r="K7977" s="93">
        <f t="shared" ca="1" si="1003"/>
        <v>-0.69788152937962467</v>
      </c>
      <c r="L7977" s="93">
        <f t="shared" ca="1" si="1003"/>
        <v>-0.43915561064301728</v>
      </c>
      <c r="M7977" s="93">
        <f t="shared" ca="1" si="1004"/>
        <v>-0.69788152937962467</v>
      </c>
      <c r="N7977" s="101">
        <f t="shared" ca="1" si="1000"/>
        <v>-0.63829803379865158</v>
      </c>
      <c r="O7977" s="46">
        <f t="shared" ca="1" si="1005"/>
        <v>6.9765147431995855E-2</v>
      </c>
      <c r="P7977" s="46">
        <f t="shared" ca="1" si="1006"/>
        <v>0.19502422955609891</v>
      </c>
      <c r="Q7977" s="47">
        <f t="shared" ca="1" si="1001"/>
        <v>-0.18075301681621025</v>
      </c>
      <c r="R7977" s="47">
        <f t="shared" ca="1" si="1002"/>
        <v>4.6214771798321619E-2</v>
      </c>
      <c r="S7977" s="97">
        <f t="shared" ca="1" si="1007"/>
        <v>5.7989959615158737E-2</v>
      </c>
      <c r="V7977">
        <v>7960</v>
      </c>
      <c r="W7977" s="46">
        <v>-7.5068450785444496E-2</v>
      </c>
    </row>
    <row r="7978" spans="10:23">
      <c r="J7978">
        <v>7961</v>
      </c>
      <c r="K7978" s="93">
        <f t="shared" ca="1" si="1003"/>
        <v>0.28549326641184469</v>
      </c>
      <c r="L7978" s="93">
        <f t="shared" ca="1" si="1003"/>
        <v>-4.4708114742632601E-2</v>
      </c>
      <c r="M7978" s="93">
        <f t="shared" ca="1" si="1004"/>
        <v>0.28549326641184469</v>
      </c>
      <c r="N7978" s="101">
        <f t="shared" ca="1" si="1000"/>
        <v>4.8406251403702159E-2</v>
      </c>
      <c r="O7978" s="46">
        <f t="shared" ca="1" si="1005"/>
        <v>0.42276667883608232</v>
      </c>
      <c r="P7978" s="46">
        <f t="shared" ca="1" si="1006"/>
        <v>0.37152499525814214</v>
      </c>
      <c r="Q7978" s="47">
        <f t="shared" ca="1" si="1001"/>
        <v>0.52525004599196268</v>
      </c>
      <c r="R7978" s="47">
        <f t="shared" ca="1" si="1002"/>
        <v>0.15724969735443176</v>
      </c>
      <c r="S7978" s="97">
        <f t="shared" ca="1" si="1007"/>
        <v>0.29000818809525702</v>
      </c>
      <c r="V7978">
        <v>7961</v>
      </c>
      <c r="W7978" s="46">
        <v>0.85178642203528498</v>
      </c>
    </row>
    <row r="7979" spans="10:23">
      <c r="J7979">
        <v>7962</v>
      </c>
      <c r="K7979" s="93">
        <f t="shared" ca="1" si="1003"/>
        <v>-1.7252915593071083</v>
      </c>
      <c r="L7979" s="93">
        <f t="shared" ca="1" si="1003"/>
        <v>1.0130639814574403</v>
      </c>
      <c r="M7979" s="93">
        <f t="shared" ca="1" si="1004"/>
        <v>-1.7252915593071083</v>
      </c>
      <c r="N7979" s="101">
        <f t="shared" ca="1" si="1000"/>
        <v>0.41178750897743488</v>
      </c>
      <c r="O7979" s="46">
        <f t="shared" ca="1" si="1005"/>
        <v>-0.2990436887273844</v>
      </c>
      <c r="P7979" s="46">
        <f t="shared" ca="1" si="1006"/>
        <v>1.061981147640878E-2</v>
      </c>
      <c r="Q7979" s="47">
        <f t="shared" ca="1" si="1001"/>
        <v>-0.91837068913497077</v>
      </c>
      <c r="R7979" s="47">
        <f t="shared" ca="1" si="1002"/>
        <v>0.21600571759871434</v>
      </c>
      <c r="S7979" s="97">
        <f t="shared" ca="1" si="1007"/>
        <v>-4.1518985564335031E-2</v>
      </c>
      <c r="V7979">
        <v>7962</v>
      </c>
      <c r="W7979" s="46">
        <v>-9.7906446006568906E-2</v>
      </c>
    </row>
    <row r="7980" spans="10:23">
      <c r="J7980">
        <v>7963</v>
      </c>
      <c r="K7980" s="93">
        <f t="shared" ca="1" si="1003"/>
        <v>1.5509978642436824</v>
      </c>
      <c r="L7980" s="93">
        <f t="shared" ca="1" si="1003"/>
        <v>0.12400059587858245</v>
      </c>
      <c r="M7980" s="93">
        <f t="shared" ca="1" si="1004"/>
        <v>1.5509978642436824</v>
      </c>
      <c r="N7980" s="101">
        <f t="shared" ca="1" si="1000"/>
        <v>0.6108149956038611</v>
      </c>
      <c r="O7980" s="46">
        <f t="shared" ca="1" si="1005"/>
        <v>0.87704419636591135</v>
      </c>
      <c r="P7980" s="46">
        <f t="shared" ca="1" si="1006"/>
        <v>0.5986637540230566</v>
      </c>
      <c r="Q7980" s="47">
        <f t="shared" ca="1" si="1001"/>
        <v>1.4338050810516207</v>
      </c>
      <c r="R7980" s="47">
        <f t="shared" ca="1" si="1002"/>
        <v>0.24818696742835963</v>
      </c>
      <c r="S7980" s="97">
        <f t="shared" ca="1" si="1007"/>
        <v>0.56261558189713545</v>
      </c>
      <c r="V7980">
        <v>7963</v>
      </c>
      <c r="W7980" s="46">
        <v>0.52359213180605102</v>
      </c>
    </row>
    <row r="7981" spans="10:23">
      <c r="J7981">
        <v>7964</v>
      </c>
      <c r="K7981" s="93">
        <f t="shared" ca="1" si="1003"/>
        <v>1.2054061591129035</v>
      </c>
      <c r="L7981" s="93">
        <f t="shared" ca="1" si="1003"/>
        <v>-0.54219834553740276</v>
      </c>
      <c r="M7981" s="93">
        <f t="shared" ca="1" si="1004"/>
        <v>1.2054061591129035</v>
      </c>
      <c r="N7981" s="101">
        <f t="shared" ca="1" si="1000"/>
        <v>-0.13070293584227538</v>
      </c>
      <c r="O7981" s="46">
        <f t="shared" ca="1" si="1005"/>
        <v>0.7529873243840266</v>
      </c>
      <c r="P7981" s="46">
        <f t="shared" ca="1" si="1006"/>
        <v>0.53663531803211428</v>
      </c>
      <c r="Q7981" s="47">
        <f t="shared" ca="1" si="1001"/>
        <v>1.1856913370878512</v>
      </c>
      <c r="R7981" s="47">
        <f t="shared" ca="1" si="1002"/>
        <v>0.12828908694202953</v>
      </c>
      <c r="S7981" s="97">
        <f t="shared" ca="1" si="1007"/>
        <v>0.44063820566302808</v>
      </c>
      <c r="V7981">
        <v>7964</v>
      </c>
      <c r="W7981" s="46">
        <v>-0.15563513141898599</v>
      </c>
    </row>
    <row r="7982" spans="10:23">
      <c r="J7982">
        <v>7965</v>
      </c>
      <c r="K7982" s="93">
        <f t="shared" ca="1" si="1003"/>
        <v>-0.9285971226082026</v>
      </c>
      <c r="L7982" s="93">
        <f t="shared" ca="1" si="1003"/>
        <v>-1.4413947897353196</v>
      </c>
      <c r="M7982" s="93">
        <f t="shared" ca="1" si="1004"/>
        <v>-0.9285971226082026</v>
      </c>
      <c r="N7982" s="101">
        <f t="shared" ca="1" si="1000"/>
        <v>-1.6618768844665512</v>
      </c>
      <c r="O7982" s="46">
        <f t="shared" ca="1" si="1005"/>
        <v>-1.305470729383218E-2</v>
      </c>
      <c r="P7982" s="46">
        <f t="shared" ca="1" si="1006"/>
        <v>0.15361430219318489</v>
      </c>
      <c r="Q7982" s="47">
        <f t="shared" ca="1" si="1001"/>
        <v>-0.34639272626786632</v>
      </c>
      <c r="R7982" s="47">
        <f t="shared" ca="1" si="1002"/>
        <v>-0.11929024096161545</v>
      </c>
      <c r="S7982" s="97">
        <f t="shared" ca="1" si="1007"/>
        <v>-6.6172474127723813E-2</v>
      </c>
      <c r="V7982">
        <v>7965</v>
      </c>
      <c r="W7982" s="46">
        <v>1.0582349958966799</v>
      </c>
    </row>
    <row r="7983" spans="10:23">
      <c r="J7983">
        <v>7966</v>
      </c>
      <c r="K7983" s="93">
        <f t="shared" ca="1" si="1003"/>
        <v>-1.1940332930254784</v>
      </c>
      <c r="L7983" s="93">
        <f t="shared" ca="1" si="1003"/>
        <v>0.24321063034682056</v>
      </c>
      <c r="M7983" s="93">
        <f t="shared" ca="1" si="1004"/>
        <v>-1.1940332930254784</v>
      </c>
      <c r="N7983" s="101">
        <f t="shared" ca="1" si="1000"/>
        <v>-0.14914546385263316</v>
      </c>
      <c r="O7983" s="46">
        <f t="shared" ca="1" si="1005"/>
        <v>-0.10833818928700295</v>
      </c>
      <c r="P7983" s="46">
        <f t="shared" ca="1" si="1006"/>
        <v>0.10597256119659951</v>
      </c>
      <c r="Q7983" s="47">
        <f t="shared" ca="1" si="1001"/>
        <v>-0.53695969025420787</v>
      </c>
      <c r="R7983" s="47">
        <f t="shared" ca="1" si="1002"/>
        <v>0.12530706867183172</v>
      </c>
      <c r="S7983" s="97">
        <f t="shared" ca="1" si="1007"/>
        <v>8.4844396924143861E-3</v>
      </c>
      <c r="V7983">
        <v>7966</v>
      </c>
      <c r="W7983" s="46">
        <v>-0.21360435714140999</v>
      </c>
    </row>
    <row r="7984" spans="10:23">
      <c r="J7984">
        <v>7967</v>
      </c>
      <c r="K7984" s="93">
        <f t="shared" ca="1" si="1003"/>
        <v>0.80278298114864555</v>
      </c>
      <c r="L7984" s="93">
        <f t="shared" ca="1" si="1003"/>
        <v>1.6607467781230469</v>
      </c>
      <c r="M7984" s="93">
        <f t="shared" ca="1" si="1004"/>
        <v>0.80278298114864555</v>
      </c>
      <c r="N7984" s="101">
        <f t="shared" ca="1" si="1000"/>
        <v>1.8298290975005191</v>
      </c>
      <c r="O7984" s="46">
        <f t="shared" ca="1" si="1005"/>
        <v>0.60845789470124467</v>
      </c>
      <c r="P7984" s="46">
        <f t="shared" ca="1" si="1006"/>
        <v>0.46437060319072332</v>
      </c>
      <c r="Q7984" s="47">
        <f t="shared" ca="1" si="1001"/>
        <v>0.89663247772228749</v>
      </c>
      <c r="R7984" s="47">
        <f t="shared" ca="1" si="1002"/>
        <v>0.44529239253293557</v>
      </c>
      <c r="S7984" s="97">
        <f t="shared" ca="1" si="1007"/>
        <v>0.52687514361709009</v>
      </c>
      <c r="V7984">
        <v>7967</v>
      </c>
      <c r="W7984" s="46">
        <v>-0.14236940071033599</v>
      </c>
    </row>
    <row r="7985" spans="10:23">
      <c r="J7985">
        <v>7968</v>
      </c>
      <c r="K7985" s="93">
        <f t="shared" ca="1" si="1003"/>
        <v>4.1382138769523361E-2</v>
      </c>
      <c r="L7985" s="93">
        <f t="shared" ca="1" si="1003"/>
        <v>-0.40964035655609043</v>
      </c>
      <c r="M7985" s="93">
        <f t="shared" ca="1" si="1004"/>
        <v>4.1382138769523361E-2</v>
      </c>
      <c r="N7985" s="101">
        <f t="shared" ca="1" si="1000"/>
        <v>-0.37521268677198943</v>
      </c>
      <c r="O7985" s="46">
        <f t="shared" ca="1" si="1005"/>
        <v>0.33513823619213329</v>
      </c>
      <c r="P7985" s="46">
        <f t="shared" ca="1" si="1006"/>
        <v>0.32771077393616765</v>
      </c>
      <c r="Q7985" s="47">
        <f t="shared" ca="1" si="1001"/>
        <v>0.34999316070406461</v>
      </c>
      <c r="R7985" s="47">
        <f t="shared" ca="1" si="1002"/>
        <v>8.8753696560384121E-2</v>
      </c>
      <c r="S7985" s="97">
        <f t="shared" ca="1" si="1007"/>
        <v>0.2119459663762587</v>
      </c>
      <c r="V7985">
        <v>7968</v>
      </c>
      <c r="W7985" s="46">
        <v>-6.0981914333508497E-2</v>
      </c>
    </row>
    <row r="7986" spans="10:23">
      <c r="J7986">
        <v>7969</v>
      </c>
      <c r="K7986" s="93">
        <f t="shared" ca="1" si="1003"/>
        <v>0.26783343715267482</v>
      </c>
      <c r="L7986" s="93">
        <f t="shared" ca="1" si="1003"/>
        <v>0.58279953624681402</v>
      </c>
      <c r="M7986" s="93">
        <f t="shared" ca="1" si="1004"/>
        <v>0.26783343715267482</v>
      </c>
      <c r="N7986" s="101">
        <f t="shared" ca="1" si="1000"/>
        <v>0.6377194838843282</v>
      </c>
      <c r="O7986" s="46">
        <f t="shared" ca="1" si="1005"/>
        <v>0.41642733924806263</v>
      </c>
      <c r="P7986" s="46">
        <f t="shared" ca="1" si="1006"/>
        <v>0.3683553254641323</v>
      </c>
      <c r="Q7986" s="47">
        <f t="shared" ca="1" si="1001"/>
        <v>0.5125713668159233</v>
      </c>
      <c r="R7986" s="47">
        <f t="shared" ca="1" si="1002"/>
        <v>0.25253722112230098</v>
      </c>
      <c r="S7986" s="97">
        <f t="shared" ca="1" si="1007"/>
        <v>0.33448228018518178</v>
      </c>
      <c r="V7986">
        <v>7969</v>
      </c>
      <c r="W7986" s="46">
        <v>-6.3558871415980702E-3</v>
      </c>
    </row>
    <row r="7987" spans="10:23">
      <c r="J7987">
        <v>7970</v>
      </c>
      <c r="K7987" s="93">
        <f t="shared" ca="1" si="1003"/>
        <v>2.0519345373386773</v>
      </c>
      <c r="L7987" s="93">
        <f t="shared" ca="1" si="1003"/>
        <v>0.15387339613093259</v>
      </c>
      <c r="M7987" s="93">
        <f t="shared" ca="1" si="1004"/>
        <v>2.0519345373386773</v>
      </c>
      <c r="N7987" s="101">
        <f t="shared" ca="1" si="1000"/>
        <v>0.79844599517440851</v>
      </c>
      <c r="O7987" s="46">
        <f t="shared" ca="1" si="1005"/>
        <v>1.0568651695043156</v>
      </c>
      <c r="P7987" s="46">
        <f t="shared" ca="1" si="1006"/>
        <v>0.6885742405922588</v>
      </c>
      <c r="Q7987" s="47">
        <f t="shared" ca="1" si="1001"/>
        <v>1.7934470273284291</v>
      </c>
      <c r="R7987" s="47">
        <f t="shared" ca="1" si="1002"/>
        <v>0.27852549089220424</v>
      </c>
      <c r="S7987" s="97">
        <f t="shared" ca="1" si="1007"/>
        <v>0.66769533019826</v>
      </c>
      <c r="V7987">
        <v>7970</v>
      </c>
      <c r="W7987" s="46">
        <v>4.8485216888925799E-2</v>
      </c>
    </row>
    <row r="7988" spans="10:23">
      <c r="J7988">
        <v>7971</v>
      </c>
      <c r="K7988" s="93">
        <f t="shared" ca="1" si="1003"/>
        <v>0.34482232210786068</v>
      </c>
      <c r="L7988" s="93">
        <f t="shared" ca="1" si="1003"/>
        <v>0.42535551649350845</v>
      </c>
      <c r="M7988" s="93">
        <f t="shared" ca="1" si="1004"/>
        <v>0.34482232210786068</v>
      </c>
      <c r="N7988" s="101">
        <f t="shared" ca="1" si="1000"/>
        <v>0.51293364823152232</v>
      </c>
      <c r="O7988" s="46">
        <f t="shared" ca="1" si="1005"/>
        <v>0.44406399864444268</v>
      </c>
      <c r="P7988" s="46">
        <f t="shared" ca="1" si="1006"/>
        <v>0.38217365516232232</v>
      </c>
      <c r="Q7988" s="47">
        <f t="shared" ca="1" si="1001"/>
        <v>0.5678446856086834</v>
      </c>
      <c r="R7988" s="47">
        <f t="shared" ca="1" si="1002"/>
        <v>0.23236028867737907</v>
      </c>
      <c r="S7988" s="97">
        <f t="shared" ca="1" si="1007"/>
        <v>0.3382121436609109</v>
      </c>
      <c r="V7988">
        <v>7971</v>
      </c>
      <c r="W7988" s="46">
        <v>-0.143171257914494</v>
      </c>
    </row>
    <row r="7989" spans="10:23">
      <c r="J7989">
        <v>7972</v>
      </c>
      <c r="K7989" s="93">
        <f t="shared" ca="1" si="1003"/>
        <v>-1.6086740326651889</v>
      </c>
      <c r="L7989" s="93">
        <f t="shared" ca="1" si="1003"/>
        <v>-1.5613054437640316E-2</v>
      </c>
      <c r="M7989" s="93">
        <f t="shared" ca="1" si="1004"/>
        <v>-1.6086740326651889</v>
      </c>
      <c r="N7989" s="101">
        <f t="shared" ca="1" si="1000"/>
        <v>-0.5263969051985824</v>
      </c>
      <c r="O7989" s="46">
        <f t="shared" ca="1" si="1005"/>
        <v>-0.2571815567413579</v>
      </c>
      <c r="P7989" s="46">
        <f t="shared" ca="1" si="1006"/>
        <v>3.1550877469422034E-2</v>
      </c>
      <c r="Q7989" s="47">
        <f t="shared" ca="1" si="1001"/>
        <v>-0.83464642516291776</v>
      </c>
      <c r="R7989" s="47">
        <f t="shared" ca="1" si="1002"/>
        <v>6.4308343880942434E-2</v>
      </c>
      <c r="S7989" s="97">
        <f t="shared" ca="1" si="1007"/>
        <v>-9.6436606430207739E-2</v>
      </c>
      <c r="V7989">
        <v>7972</v>
      </c>
      <c r="W7989" s="46">
        <v>0.39488954706379797</v>
      </c>
    </row>
    <row r="7990" spans="10:23">
      <c r="J7990">
        <v>7973</v>
      </c>
      <c r="K7990" s="93">
        <f t="shared" ca="1" si="1003"/>
        <v>-2.3212071687643379</v>
      </c>
      <c r="L7990" s="93">
        <f t="shared" ca="1" si="1003"/>
        <v>-0.68676558320423919</v>
      </c>
      <c r="M7990" s="93">
        <f t="shared" ca="1" si="1004"/>
        <v>-2.3212071687643379</v>
      </c>
      <c r="N7990" s="101">
        <f t="shared" ca="1" si="1000"/>
        <v>-1.3893068564057311</v>
      </c>
      <c r="O7990" s="46">
        <f t="shared" ca="1" si="1005"/>
        <v>-0.51295920052031585</v>
      </c>
      <c r="P7990" s="46">
        <f t="shared" ca="1" si="1006"/>
        <v>-9.6337944420056942E-2</v>
      </c>
      <c r="Q7990" s="47">
        <f t="shared" ca="1" si="1001"/>
        <v>-1.3462017127208337</v>
      </c>
      <c r="R7990" s="47">
        <f t="shared" ca="1" si="1002"/>
        <v>-7.5217714509211303E-2</v>
      </c>
      <c r="S7990" s="97">
        <f t="shared" ca="1" si="1007"/>
        <v>-0.29408845751476359</v>
      </c>
      <c r="V7990">
        <v>7973</v>
      </c>
      <c r="W7990" s="46">
        <v>0.36583246235876499</v>
      </c>
    </row>
    <row r="7991" spans="10:23">
      <c r="J7991">
        <v>7974</v>
      </c>
      <c r="K7991" s="93">
        <f t="shared" ca="1" si="1003"/>
        <v>1.2345063190793124</v>
      </c>
      <c r="L7991" s="93">
        <f t="shared" ca="1" si="1003"/>
        <v>1.3733391959034351</v>
      </c>
      <c r="M7991" s="93">
        <f t="shared" ca="1" si="1004"/>
        <v>1.2345063190793124</v>
      </c>
      <c r="N7991" s="101">
        <f t="shared" ca="1" si="1000"/>
        <v>1.6946405072213637</v>
      </c>
      <c r="O7991" s="46">
        <f t="shared" ca="1" si="1005"/>
        <v>0.76343339344763161</v>
      </c>
      <c r="P7991" s="46">
        <f t="shared" ca="1" si="1006"/>
        <v>0.54185835256391679</v>
      </c>
      <c r="Q7991" s="47">
        <f t="shared" ca="1" si="1001"/>
        <v>1.2065834752150613</v>
      </c>
      <c r="R7991" s="47">
        <f t="shared" ca="1" si="1002"/>
        <v>0.42343341279283059</v>
      </c>
      <c r="S7991" s="97">
        <f t="shared" ca="1" si="1007"/>
        <v>0.59343340312023107</v>
      </c>
      <c r="V7991">
        <v>7974</v>
      </c>
      <c r="W7991" s="46">
        <v>4.95989433889494E-2</v>
      </c>
    </row>
    <row r="7992" spans="10:23">
      <c r="J7992">
        <v>7975</v>
      </c>
      <c r="K7992" s="93">
        <f t="shared" ca="1" si="1003"/>
        <v>-0.25392138875387082</v>
      </c>
      <c r="L7992" s="93">
        <f t="shared" ca="1" si="1003"/>
        <v>0.17987860872127115</v>
      </c>
      <c r="M7992" s="93">
        <f t="shared" ca="1" si="1004"/>
        <v>-0.25392138875387082</v>
      </c>
      <c r="N7992" s="101">
        <f t="shared" ca="1" si="1000"/>
        <v>8.9787186842514022E-2</v>
      </c>
      <c r="O7992" s="46">
        <f t="shared" ca="1" si="1005"/>
        <v>0.22913328478305506</v>
      </c>
      <c r="P7992" s="46">
        <f t="shared" ca="1" si="1006"/>
        <v>0.27470829823162851</v>
      </c>
      <c r="Q7992" s="47">
        <f t="shared" ca="1" si="1001"/>
        <v>0.13798325788590815</v>
      </c>
      <c r="R7992" s="47">
        <f t="shared" ca="1" si="1002"/>
        <v>0.16394068383129162</v>
      </c>
      <c r="S7992" s="97">
        <f t="shared" ca="1" si="1007"/>
        <v>0.19653698430717334</v>
      </c>
      <c r="V7992">
        <v>7975</v>
      </c>
      <c r="W7992" s="46">
        <v>-9.5928105870908997E-2</v>
      </c>
    </row>
    <row r="7993" spans="10:23">
      <c r="J7993">
        <v>7976</v>
      </c>
      <c r="K7993" s="93">
        <f t="shared" ca="1" si="1003"/>
        <v>-0.13996512243103379</v>
      </c>
      <c r="L7993" s="93">
        <f t="shared" ca="1" si="1003"/>
        <v>-0.98931276658197065</v>
      </c>
      <c r="M7993" s="93">
        <f t="shared" ca="1" si="1004"/>
        <v>-0.13996512243103379</v>
      </c>
      <c r="N7993" s="101">
        <f t="shared" ca="1" si="1000"/>
        <v>-0.9824628507081139</v>
      </c>
      <c r="O7993" s="46">
        <f t="shared" ca="1" si="1005"/>
        <v>0.27004010555699698</v>
      </c>
      <c r="P7993" s="46">
        <f t="shared" ca="1" si="1006"/>
        <v>0.29516170861859947</v>
      </c>
      <c r="Q7993" s="47">
        <f t="shared" ca="1" si="1001"/>
        <v>0.21979689943379205</v>
      </c>
      <c r="R7993" s="47">
        <f t="shared" ca="1" si="1002"/>
        <v>-9.4340943119483323E-3</v>
      </c>
      <c r="S7993" s="97">
        <f t="shared" ca="1" si="1007"/>
        <v>0.13030300562252434</v>
      </c>
      <c r="V7993">
        <v>7976</v>
      </c>
      <c r="W7993" s="46">
        <v>1.18781590908454E-2</v>
      </c>
    </row>
    <row r="7994" spans="10:23">
      <c r="J7994">
        <v>7977</v>
      </c>
      <c r="K7994" s="93">
        <f t="shared" ca="1" si="1003"/>
        <v>1.1844337376881695</v>
      </c>
      <c r="L7994" s="93">
        <f t="shared" ca="1" si="1003"/>
        <v>-5.205690434676967E-2</v>
      </c>
      <c r="M7994" s="93">
        <f t="shared" ca="1" si="1004"/>
        <v>1.1844337376881695</v>
      </c>
      <c r="N7994" s="101">
        <f t="shared" ca="1" si="1000"/>
        <v>0.32732222388166926</v>
      </c>
      <c r="O7994" s="46">
        <f t="shared" ca="1" si="1005"/>
        <v>0.74545886533477423</v>
      </c>
      <c r="P7994" s="46">
        <f t="shared" ca="1" si="1006"/>
        <v>0.5328710885074881</v>
      </c>
      <c r="Q7994" s="47">
        <f t="shared" ca="1" si="1001"/>
        <v>1.1706344189893465</v>
      </c>
      <c r="R7994" s="47">
        <f t="shared" ca="1" si="1002"/>
        <v>0.20234831535908754</v>
      </c>
      <c r="S7994" s="97">
        <f t="shared" ca="1" si="1007"/>
        <v>0.47390359034693086</v>
      </c>
      <c r="V7994">
        <v>7977</v>
      </c>
      <c r="W7994" s="46">
        <v>0.37270095776172102</v>
      </c>
    </row>
    <row r="7995" spans="10:23">
      <c r="J7995">
        <v>7978</v>
      </c>
      <c r="K7995" s="93">
        <f t="shared" ca="1" si="1003"/>
        <v>-0.89012706649208673</v>
      </c>
      <c r="L7995" s="93">
        <f t="shared" ca="1" si="1003"/>
        <v>0.57024325852055102</v>
      </c>
      <c r="M7995" s="93">
        <f t="shared" ca="1" si="1004"/>
        <v>-0.89012706649208673</v>
      </c>
      <c r="N7995" s="101">
        <f t="shared" ca="1" si="1000"/>
        <v>0.25755767066053198</v>
      </c>
      <c r="O7995" s="46">
        <f t="shared" ca="1" si="1005"/>
        <v>7.5486844504996098E-4</v>
      </c>
      <c r="P7995" s="46">
        <f t="shared" ca="1" si="1006"/>
        <v>0.16051909006262596</v>
      </c>
      <c r="Q7995" s="47">
        <f t="shared" ca="1" si="1001"/>
        <v>-0.31877357479010204</v>
      </c>
      <c r="R7995" s="47">
        <f t="shared" ca="1" si="1002"/>
        <v>0.19106791105655485</v>
      </c>
      <c r="S7995" s="97">
        <f t="shared" ca="1" si="1007"/>
        <v>9.5911389750802406E-2</v>
      </c>
      <c r="V7995">
        <v>7978</v>
      </c>
      <c r="W7995" s="46">
        <v>6.8604505307548302E-2</v>
      </c>
    </row>
    <row r="7996" spans="10:23">
      <c r="J7996">
        <v>7979</v>
      </c>
      <c r="K7996" s="93">
        <f t="shared" ca="1" si="1003"/>
        <v>-0.15695804891490986</v>
      </c>
      <c r="L7996" s="93">
        <f t="shared" ca="1" si="1003"/>
        <v>0.8729940224250291</v>
      </c>
      <c r="M7996" s="93">
        <f t="shared" ca="1" si="1004"/>
        <v>-0.15695804891490986</v>
      </c>
      <c r="N7996" s="101">
        <f t="shared" ca="1" si="1000"/>
        <v>0.77775477535270809</v>
      </c>
      <c r="O7996" s="46">
        <f t="shared" ca="1" si="1005"/>
        <v>0.26394016370622242</v>
      </c>
      <c r="P7996" s="46">
        <f t="shared" ca="1" si="1006"/>
        <v>0.29211173769321219</v>
      </c>
      <c r="Q7996" s="47">
        <f t="shared" ca="1" si="1001"/>
        <v>0.20759701573224282</v>
      </c>
      <c r="R7996" s="47">
        <f t="shared" ca="1" si="1002"/>
        <v>0.2751798760444818</v>
      </c>
      <c r="S7996" s="97">
        <f t="shared" ca="1" si="1007"/>
        <v>0.26956001987535211</v>
      </c>
      <c r="V7996">
        <v>7979</v>
      </c>
      <c r="W7996" s="46">
        <v>-0.47375632015595798</v>
      </c>
    </row>
    <row r="7997" spans="10:23">
      <c r="J7997">
        <v>7980</v>
      </c>
      <c r="K7997" s="93">
        <f t="shared" ca="1" si="1003"/>
        <v>0.41734041727394883</v>
      </c>
      <c r="L7997" s="93">
        <f t="shared" ca="1" si="1003"/>
        <v>-0.90756249359007946</v>
      </c>
      <c r="M7997" s="93">
        <f t="shared" ca="1" si="1004"/>
        <v>0.41734041727394883</v>
      </c>
      <c r="N7997" s="101">
        <f t="shared" ca="1" si="1000"/>
        <v>-0.72772112724808435</v>
      </c>
      <c r="O7997" s="46">
        <f t="shared" ca="1" si="1005"/>
        <v>0.47009578098998572</v>
      </c>
      <c r="P7997" s="46">
        <f t="shared" ca="1" si="1006"/>
        <v>0.39518954633509384</v>
      </c>
      <c r="Q7997" s="47">
        <f t="shared" ca="1" si="1001"/>
        <v>0.61990825029976948</v>
      </c>
      <c r="R7997" s="47">
        <f t="shared" ca="1" si="1002"/>
        <v>3.175572918257763E-2</v>
      </c>
      <c r="S7997" s="97">
        <f t="shared" ca="1" si="1007"/>
        <v>0.25092575508628168</v>
      </c>
      <c r="V7997">
        <v>7980</v>
      </c>
      <c r="W7997" s="46">
        <v>4.8606246125705299E-2</v>
      </c>
    </row>
    <row r="7998" spans="10:23">
      <c r="J7998">
        <v>7981</v>
      </c>
      <c r="K7998" s="93">
        <f t="shared" ca="1" si="1003"/>
        <v>-0.4036307635292915</v>
      </c>
      <c r="L7998" s="93">
        <f t="shared" ca="1" si="1003"/>
        <v>1.257171251391358</v>
      </c>
      <c r="M7998" s="93">
        <f t="shared" ca="1" si="1004"/>
        <v>-0.4036307635292915</v>
      </c>
      <c r="N7998" s="101">
        <f t="shared" ca="1" si="1000"/>
        <v>1.063539290408791</v>
      </c>
      <c r="O7998" s="46">
        <f t="shared" ca="1" si="1005"/>
        <v>0.17539218953896007</v>
      </c>
      <c r="P7998" s="46">
        <f t="shared" ca="1" si="1006"/>
        <v>0.24783775060958102</v>
      </c>
      <c r="Q7998" s="47">
        <f t="shared" ca="1" si="1001"/>
        <v>3.0501067397718185E-2</v>
      </c>
      <c r="R7998" s="47">
        <f t="shared" ca="1" si="1002"/>
        <v>0.32138908579914438</v>
      </c>
      <c r="S7998" s="97">
        <f t="shared" ca="1" si="1007"/>
        <v>0.24839063766905223</v>
      </c>
      <c r="V7998">
        <v>7981</v>
      </c>
      <c r="W7998" s="46">
        <v>0.40995149804956699</v>
      </c>
    </row>
    <row r="7999" spans="10:23">
      <c r="J7999">
        <v>7982</v>
      </c>
      <c r="K7999" s="93">
        <f t="shared" ca="1" si="1003"/>
        <v>0.29223665282101408</v>
      </c>
      <c r="L7999" s="93">
        <f t="shared" ca="1" si="1003"/>
        <v>-1.4590824983798647</v>
      </c>
      <c r="M7999" s="93">
        <f t="shared" ca="1" si="1004"/>
        <v>0.29223665282101408</v>
      </c>
      <c r="N7999" s="101">
        <f t="shared" ca="1" si="1000"/>
        <v>-1.2903937753619696</v>
      </c>
      <c r="O7999" s="46">
        <f t="shared" ca="1" si="1005"/>
        <v>0.42518734869611308</v>
      </c>
      <c r="P7999" s="46">
        <f t="shared" ca="1" si="1006"/>
        <v>0.37273533018815752</v>
      </c>
      <c r="Q7999" s="47">
        <f t="shared" ca="1" si="1001"/>
        <v>0.53009138571202419</v>
      </c>
      <c r="R7999" s="47">
        <f t="shared" ca="1" si="1002"/>
        <v>-5.9224212172199947E-2</v>
      </c>
      <c r="S7999" s="97">
        <f t="shared" ca="1" si="1007"/>
        <v>0.18298156826195655</v>
      </c>
      <c r="V7999">
        <v>7982</v>
      </c>
      <c r="W7999" s="46">
        <v>0.701155596695897</v>
      </c>
    </row>
    <row r="8000" spans="10:23">
      <c r="J8000">
        <v>7983</v>
      </c>
      <c r="K8000" s="93">
        <f t="shared" ca="1" si="1003"/>
        <v>2.4605358942655569</v>
      </c>
      <c r="L8000" s="93">
        <f t="shared" ca="1" si="1003"/>
        <v>8.4400134925543824E-2</v>
      </c>
      <c r="M8000" s="93">
        <f t="shared" ca="1" si="1004"/>
        <v>2.4605358942655569</v>
      </c>
      <c r="N8000" s="101">
        <f t="shared" ca="1" si="1000"/>
        <v>0.86252396210784399</v>
      </c>
      <c r="O8000" s="46">
        <f t="shared" ca="1" si="1005"/>
        <v>1.2035405829339298</v>
      </c>
      <c r="P8000" s="46">
        <f t="shared" ca="1" si="1006"/>
        <v>0.76191194730706591</v>
      </c>
      <c r="Q8000" s="47">
        <f t="shared" ca="1" si="1001"/>
        <v>2.0867978541876573</v>
      </c>
      <c r="R8000" s="47">
        <f t="shared" ca="1" si="1002"/>
        <v>0.28888641690003358</v>
      </c>
      <c r="S8000" s="97">
        <f t="shared" ca="1" si="1007"/>
        <v>0.74621349991698172</v>
      </c>
      <c r="V8000">
        <v>7983</v>
      </c>
      <c r="W8000" s="46">
        <v>1.3899454683996499</v>
      </c>
    </row>
    <row r="8001" spans="10:23">
      <c r="J8001">
        <v>7984</v>
      </c>
      <c r="K8001" s="93">
        <f t="shared" ca="1" si="1003"/>
        <v>0.39748759222466984</v>
      </c>
      <c r="L8001" s="93">
        <f t="shared" ca="1" si="1003"/>
        <v>-2.0840815772032002</v>
      </c>
      <c r="M8001" s="93">
        <f t="shared" ca="1" si="1004"/>
        <v>0.39748759222466984</v>
      </c>
      <c r="N8001" s="101">
        <f t="shared" ca="1" si="1000"/>
        <v>-1.8494727347339042</v>
      </c>
      <c r="O8001" s="46">
        <f t="shared" ca="1" si="1005"/>
        <v>0.46296922286068931</v>
      </c>
      <c r="P8001" s="46">
        <f t="shared" ca="1" si="1006"/>
        <v>0.39162626727044564</v>
      </c>
      <c r="Q8001" s="47">
        <f t="shared" ca="1" si="1001"/>
        <v>0.60565513404117666</v>
      </c>
      <c r="R8001" s="47">
        <f t="shared" ca="1" si="1002"/>
        <v>-0.14962308104711564</v>
      </c>
      <c r="S8001" s="97">
        <f t="shared" ca="1" si="1007"/>
        <v>0.15667307090678684</v>
      </c>
      <c r="V8001">
        <v>7984</v>
      </c>
      <c r="W8001" s="46">
        <v>7.6829078562600905E-2</v>
      </c>
    </row>
    <row r="8002" spans="10:23">
      <c r="J8002">
        <v>7985</v>
      </c>
      <c r="K8002" s="93">
        <f t="shared" ca="1" si="1003"/>
        <v>-0.16141431177310819</v>
      </c>
      <c r="L8002" s="93">
        <f t="shared" ca="1" si="1003"/>
        <v>2.5850638594790094E-2</v>
      </c>
      <c r="M8002" s="93">
        <f t="shared" ca="1" si="1004"/>
        <v>-0.16141431177310819</v>
      </c>
      <c r="N8002" s="101">
        <f t="shared" ca="1" si="1000"/>
        <v>-2.6824816395740466E-2</v>
      </c>
      <c r="O8002" s="46">
        <f t="shared" ca="1" si="1005"/>
        <v>0.26234050138010279</v>
      </c>
      <c r="P8002" s="46">
        <f t="shared" ca="1" si="1006"/>
        <v>0.29131190653015238</v>
      </c>
      <c r="Q8002" s="47">
        <f t="shared" ca="1" si="1001"/>
        <v>0.20439769108000366</v>
      </c>
      <c r="R8002" s="47">
        <f t="shared" ca="1" si="1002"/>
        <v>0.14508539869979864</v>
      </c>
      <c r="S8002" s="97">
        <f t="shared" ca="1" si="1007"/>
        <v>0.20371295003995071</v>
      </c>
      <c r="V8002">
        <v>7985</v>
      </c>
      <c r="W8002" s="46">
        <v>1.4734150157721999</v>
      </c>
    </row>
    <row r="8003" spans="10:23">
      <c r="J8003">
        <v>7986</v>
      </c>
      <c r="K8003" s="93">
        <f t="shared" ca="1" si="1003"/>
        <v>0.34754431605351216</v>
      </c>
      <c r="L8003" s="93">
        <f t="shared" ca="1" si="1003"/>
        <v>-0.81110107743812987</v>
      </c>
      <c r="M8003" s="93">
        <f t="shared" ca="1" si="1004"/>
        <v>0.34754431605351216</v>
      </c>
      <c r="N8003" s="101">
        <f t="shared" ca="1" si="1000"/>
        <v>-0.65846440625348812</v>
      </c>
      <c r="O8003" s="46">
        <f t="shared" ca="1" si="1005"/>
        <v>0.44504111137440061</v>
      </c>
      <c r="P8003" s="46">
        <f t="shared" ca="1" si="1006"/>
        <v>0.38266221152730129</v>
      </c>
      <c r="Q8003" s="47">
        <f t="shared" ca="1" si="1001"/>
        <v>0.56979891106859926</v>
      </c>
      <c r="R8003" s="47">
        <f t="shared" ca="1" si="1002"/>
        <v>4.295402082805537E-2</v>
      </c>
      <c r="S8003" s="97">
        <f t="shared" ca="1" si="1007"/>
        <v>0.243997566101228</v>
      </c>
      <c r="V8003">
        <v>7986</v>
      </c>
      <c r="W8003" s="46">
        <v>-0.16656147177208699</v>
      </c>
    </row>
    <row r="8004" spans="10:23">
      <c r="J8004">
        <v>7987</v>
      </c>
      <c r="K8004" s="93">
        <f t="shared" ca="1" si="1003"/>
        <v>-1.8067098930124252E-2</v>
      </c>
      <c r="L8004" s="93">
        <f t="shared" ca="1" si="1003"/>
        <v>-0.67557098409489236</v>
      </c>
      <c r="M8004" s="93">
        <f t="shared" ca="1" si="1004"/>
        <v>-1.8067098930124252E-2</v>
      </c>
      <c r="N8004" s="101">
        <f t="shared" ca="1" si="1000"/>
        <v>-0.64624323521445115</v>
      </c>
      <c r="O8004" s="46">
        <f t="shared" ca="1" si="1005"/>
        <v>0.31379777471336329</v>
      </c>
      <c r="P8004" s="46">
        <f t="shared" ca="1" si="1006"/>
        <v>0.31704054319678265</v>
      </c>
      <c r="Q8004" s="47">
        <f t="shared" ca="1" si="1001"/>
        <v>0.30731223774652466</v>
      </c>
      <c r="R8004" s="47">
        <f t="shared" ca="1" si="1002"/>
        <v>4.4930092400301491E-2</v>
      </c>
      <c r="S8004" s="97">
        <f t="shared" ca="1" si="1007"/>
        <v>0.17936393355683239</v>
      </c>
      <c r="V8004">
        <v>7987</v>
      </c>
      <c r="W8004" s="46">
        <v>0.43640797287750399</v>
      </c>
    </row>
    <row r="8005" spans="10:23">
      <c r="J8005">
        <v>7988</v>
      </c>
      <c r="K8005" s="93">
        <f t="shared" ca="1" si="1003"/>
        <v>3.4914245822515337E-2</v>
      </c>
      <c r="L8005" s="93">
        <f t="shared" ca="1" si="1003"/>
        <v>0.73397613195199873</v>
      </c>
      <c r="M8005" s="93">
        <f t="shared" ca="1" si="1004"/>
        <v>3.4914245822515337E-2</v>
      </c>
      <c r="N8005" s="101">
        <f t="shared" ca="1" si="1000"/>
        <v>0.70697394465536134</v>
      </c>
      <c r="O8005" s="46">
        <f t="shared" ca="1" si="1005"/>
        <v>0.3328164600748047</v>
      </c>
      <c r="P8005" s="46">
        <f t="shared" ca="1" si="1006"/>
        <v>0.32654988587750333</v>
      </c>
      <c r="Q8005" s="47">
        <f t="shared" ca="1" si="1001"/>
        <v>0.34534960846940743</v>
      </c>
      <c r="R8005" s="47">
        <f t="shared" ca="1" si="1002"/>
        <v>0.26373514730660352</v>
      </c>
      <c r="S8005" s="97">
        <f t="shared" ca="1" si="1007"/>
        <v>0.29827580369070411</v>
      </c>
      <c r="V8005">
        <v>7988</v>
      </c>
      <c r="W8005" s="46">
        <v>0.362486107181967</v>
      </c>
    </row>
    <row r="8006" spans="10:23">
      <c r="J8006">
        <v>7989</v>
      </c>
      <c r="K8006" s="93">
        <f t="shared" ca="1" si="1003"/>
        <v>0.83463837108672168</v>
      </c>
      <c r="L8006" s="93">
        <f t="shared" ca="1" si="1003"/>
        <v>-6.769871414025308E-2</v>
      </c>
      <c r="M8006" s="93">
        <f t="shared" ca="1" si="1004"/>
        <v>0.83463837108672168</v>
      </c>
      <c r="N8006" s="101">
        <f t="shared" ca="1" si="1000"/>
        <v>0.20124971322799823</v>
      </c>
      <c r="O8006" s="46">
        <f t="shared" ca="1" si="1005"/>
        <v>0.61989300721352403</v>
      </c>
      <c r="P8006" s="46">
        <f t="shared" ca="1" si="1006"/>
        <v>0.470088159446863</v>
      </c>
      <c r="Q8006" s="47">
        <f t="shared" ca="1" si="1001"/>
        <v>0.9195027027468462</v>
      </c>
      <c r="R8006" s="47">
        <f t="shared" ca="1" si="1002"/>
        <v>0.18196333722985203</v>
      </c>
      <c r="S8006" s="97">
        <f t="shared" ca="1" si="1007"/>
        <v>0.40092817222168803</v>
      </c>
      <c r="V8006">
        <v>7989</v>
      </c>
      <c r="W8006" s="46">
        <v>0.19092150221329501</v>
      </c>
    </row>
    <row r="8007" spans="10:23">
      <c r="J8007">
        <v>7990</v>
      </c>
      <c r="K8007" s="93">
        <f t="shared" ca="1" si="1003"/>
        <v>-0.33173979783873081</v>
      </c>
      <c r="L8007" s="93">
        <f t="shared" ca="1" si="1003"/>
        <v>0.38056421575713523</v>
      </c>
      <c r="M8007" s="93">
        <f t="shared" ca="1" si="1004"/>
        <v>-0.33173979783873081</v>
      </c>
      <c r="N8007" s="101">
        <f t="shared" ca="1" si="1000"/>
        <v>0.25530583714577137</v>
      </c>
      <c r="O8007" s="46">
        <f t="shared" ca="1" si="1005"/>
        <v>0.20119885154768216</v>
      </c>
      <c r="P8007" s="46">
        <f t="shared" ca="1" si="1006"/>
        <v>0.26074108161394205</v>
      </c>
      <c r="Q8007" s="47">
        <f t="shared" ca="1" si="1001"/>
        <v>8.2114391415162358E-2</v>
      </c>
      <c r="R8007" s="47">
        <f t="shared" ca="1" si="1002"/>
        <v>0.1907038064891827</v>
      </c>
      <c r="S8007" s="97">
        <f t="shared" ca="1" si="1007"/>
        <v>0.19595132901843243</v>
      </c>
      <c r="V8007">
        <v>7990</v>
      </c>
      <c r="W8007" s="46">
        <v>0.32654646129075499</v>
      </c>
    </row>
    <row r="8008" spans="10:23">
      <c r="J8008">
        <v>7991</v>
      </c>
      <c r="K8008" s="93">
        <f t="shared" ca="1" si="1003"/>
        <v>1.9955986338351994</v>
      </c>
      <c r="L8008" s="93">
        <f t="shared" ca="1" si="1003"/>
        <v>1.8172804932774465</v>
      </c>
      <c r="M8008" s="93">
        <f t="shared" ca="1" si="1004"/>
        <v>1.9955986338351994</v>
      </c>
      <c r="N8008" s="101">
        <f t="shared" ca="1" si="1000"/>
        <v>2.3575782179499924</v>
      </c>
      <c r="O8008" s="46">
        <f t="shared" ca="1" si="1005"/>
        <v>1.0366422999586762</v>
      </c>
      <c r="P8008" s="46">
        <f t="shared" ca="1" si="1006"/>
        <v>0.67846280581943907</v>
      </c>
      <c r="Q8008" s="47">
        <f t="shared" ca="1" si="1001"/>
        <v>1.7530012882371506</v>
      </c>
      <c r="R8008" s="47">
        <f t="shared" ca="1" si="1002"/>
        <v>0.53062546175084846</v>
      </c>
      <c r="S8008" s="97">
        <f t="shared" ca="1" si="1007"/>
        <v>0.78363388085476227</v>
      </c>
      <c r="V8008">
        <v>7991</v>
      </c>
      <c r="W8008" s="46">
        <v>-0.18711719316709</v>
      </c>
    </row>
    <row r="8009" spans="10:23">
      <c r="J8009">
        <v>7992</v>
      </c>
      <c r="K8009" s="93">
        <f t="shared" ca="1" si="1003"/>
        <v>-3.3357034103531453</v>
      </c>
      <c r="L8009" s="93">
        <f t="shared" ca="1" si="1003"/>
        <v>-1.5296599086249867</v>
      </c>
      <c r="M8009" s="93">
        <f t="shared" ca="1" si="1004"/>
        <v>-3.3357034103531453</v>
      </c>
      <c r="N8009" s="101">
        <f t="shared" ca="1" si="1000"/>
        <v>-2.511073359400311</v>
      </c>
      <c r="O8009" s="46">
        <f t="shared" ca="1" si="1005"/>
        <v>-0.87713238089586865</v>
      </c>
      <c r="P8009" s="46">
        <f t="shared" ca="1" si="1006"/>
        <v>-0.27842453460783334</v>
      </c>
      <c r="Q8009" s="47">
        <f t="shared" ca="1" si="1001"/>
        <v>-2.0745480734719393</v>
      </c>
      <c r="R8009" s="47">
        <f t="shared" ca="1" si="1002"/>
        <v>-0.25659893323080118</v>
      </c>
      <c r="S8009" s="97">
        <f t="shared" ca="1" si="1007"/>
        <v>-0.56686565706333492</v>
      </c>
      <c r="V8009">
        <v>7992</v>
      </c>
      <c r="W8009" s="46">
        <v>0.83578630728510905</v>
      </c>
    </row>
    <row r="8010" spans="10:23">
      <c r="J8010">
        <v>7993</v>
      </c>
      <c r="K8010" s="93">
        <f t="shared" ca="1" si="1003"/>
        <v>-1.0033149988068011</v>
      </c>
      <c r="L8010" s="93">
        <f t="shared" ca="1" si="1003"/>
        <v>1.0595726093170688</v>
      </c>
      <c r="M8010" s="93">
        <f t="shared" ca="1" si="1004"/>
        <v>-1.0033149988068011</v>
      </c>
      <c r="N8010" s="101">
        <f t="shared" ca="1" si="1000"/>
        <v>0.6854862999437541</v>
      </c>
      <c r="O8010" s="46">
        <f t="shared" ca="1" si="1005"/>
        <v>-3.9876143875535397E-2</v>
      </c>
      <c r="P8010" s="46">
        <f t="shared" ca="1" si="1006"/>
        <v>0.14020358390233328</v>
      </c>
      <c r="Q8010" s="47">
        <f t="shared" ca="1" si="1001"/>
        <v>-0.40003559943127276</v>
      </c>
      <c r="R8010" s="47">
        <f t="shared" ca="1" si="1002"/>
        <v>0.2602607565355799</v>
      </c>
      <c r="S8010" s="97">
        <f t="shared" ca="1" si="1007"/>
        <v>0.11019230633002225</v>
      </c>
      <c r="V8010">
        <v>7993</v>
      </c>
      <c r="W8010" s="46">
        <v>-0.20774826154801901</v>
      </c>
    </row>
    <row r="8011" spans="10:23">
      <c r="J8011">
        <v>7994</v>
      </c>
      <c r="K8011" s="93">
        <f t="shared" ca="1" si="1003"/>
        <v>1.5298236176639295</v>
      </c>
      <c r="L8011" s="93">
        <f t="shared" ca="1" si="1003"/>
        <v>1.8511335830648692</v>
      </c>
      <c r="M8011" s="93">
        <f t="shared" ca="1" si="1004"/>
        <v>1.5298236176639295</v>
      </c>
      <c r="N8011" s="101">
        <f t="shared" ca="1" si="1000"/>
        <v>2.2415468590831238</v>
      </c>
      <c r="O8011" s="46">
        <f t="shared" ca="1" si="1005"/>
        <v>0.86944328824728845</v>
      </c>
      <c r="P8011" s="46">
        <f t="shared" ca="1" si="1006"/>
        <v>0.59486329996374521</v>
      </c>
      <c r="Q8011" s="47">
        <f t="shared" ca="1" si="1001"/>
        <v>1.4186032648143749</v>
      </c>
      <c r="R8011" s="47">
        <f t="shared" ca="1" si="1002"/>
        <v>0.51186406245339011</v>
      </c>
      <c r="S8011" s="97">
        <f t="shared" ca="1" si="1007"/>
        <v>0.69065367535033928</v>
      </c>
      <c r="V8011">
        <v>7994</v>
      </c>
      <c r="W8011" s="46">
        <v>0.27039276113017902</v>
      </c>
    </row>
    <row r="8012" spans="10:23">
      <c r="J8012">
        <v>7995</v>
      </c>
      <c r="K8012" s="93">
        <f t="shared" ca="1" si="1003"/>
        <v>1.5624498293773961</v>
      </c>
      <c r="L8012" s="93">
        <f t="shared" ca="1" si="1003"/>
        <v>0.60228204537455288</v>
      </c>
      <c r="M8012" s="93">
        <f t="shared" ca="1" si="1004"/>
        <v>1.5624498293773961</v>
      </c>
      <c r="N8012" s="101">
        <f t="shared" ca="1" si="1000"/>
        <v>1.067907578912078</v>
      </c>
      <c r="O8012" s="46">
        <f t="shared" ca="1" si="1005"/>
        <v>0.88115510224542748</v>
      </c>
      <c r="P8012" s="46">
        <f t="shared" ca="1" si="1006"/>
        <v>0.60071920696281467</v>
      </c>
      <c r="Q8012" s="47">
        <f t="shared" ca="1" si="1001"/>
        <v>1.442026892810653</v>
      </c>
      <c r="R8012" s="47">
        <f t="shared" ca="1" si="1002"/>
        <v>0.32209540524293112</v>
      </c>
      <c r="S8012" s="97">
        <f t="shared" ca="1" si="1007"/>
        <v>0.6016252537441793</v>
      </c>
      <c r="V8012">
        <v>7995</v>
      </c>
      <c r="W8012" s="46">
        <v>-0.22560996047458601</v>
      </c>
    </row>
    <row r="8013" spans="10:23">
      <c r="J8013">
        <v>7996</v>
      </c>
      <c r="K8013" s="93">
        <f t="shared" ca="1" si="1003"/>
        <v>-1.1907119350022497</v>
      </c>
      <c r="L8013" s="93">
        <f t="shared" ca="1" si="1003"/>
        <v>-0.68540324720858603</v>
      </c>
      <c r="M8013" s="93">
        <f t="shared" ca="1" si="1004"/>
        <v>-1.1907119350022497</v>
      </c>
      <c r="N8013" s="101">
        <f t="shared" ca="1" si="1000"/>
        <v>-1.0284924031143479</v>
      </c>
      <c r="O8013" s="46">
        <f t="shared" ca="1" si="1005"/>
        <v>-0.10714592315047122</v>
      </c>
      <c r="P8013" s="46">
        <f t="shared" ca="1" si="1006"/>
        <v>0.10656869426486537</v>
      </c>
      <c r="Q8013" s="47">
        <f t="shared" ca="1" si="1001"/>
        <v>-0.53457515798114441</v>
      </c>
      <c r="R8013" s="47">
        <f t="shared" ca="1" si="1002"/>
        <v>-1.6876727239892308E-2</v>
      </c>
      <c r="S8013" s="97">
        <f t="shared" ca="1" si="1007"/>
        <v>-6.2011325195181766E-2</v>
      </c>
      <c r="V8013">
        <v>7996</v>
      </c>
      <c r="W8013" s="46">
        <v>-0.29157728115738102</v>
      </c>
    </row>
    <row r="8014" spans="10:23">
      <c r="J8014">
        <v>7997</v>
      </c>
      <c r="K8014" s="93">
        <f t="shared" ca="1" si="1003"/>
        <v>1.04901825118543</v>
      </c>
      <c r="L8014" s="93">
        <f t="shared" ca="1" si="1003"/>
        <v>-0.24692130506048271</v>
      </c>
      <c r="M8014" s="93">
        <f t="shared" ca="1" si="1004"/>
        <v>1.04901825118543</v>
      </c>
      <c r="N8014" s="101">
        <f t="shared" ca="1" si="1000"/>
        <v>9.9509399022264355E-2</v>
      </c>
      <c r="O8014" s="46">
        <f t="shared" ca="1" si="1005"/>
        <v>0.69684883961937738</v>
      </c>
      <c r="P8014" s="46">
        <f t="shared" ca="1" si="1006"/>
        <v>0.50856607564978962</v>
      </c>
      <c r="Q8014" s="47">
        <f t="shared" ca="1" si="1001"/>
        <v>1.0734143675585528</v>
      </c>
      <c r="R8014" s="47">
        <f t="shared" ca="1" si="1002"/>
        <v>0.16551269252394335</v>
      </c>
      <c r="S8014" s="97">
        <f t="shared" ca="1" si="1007"/>
        <v>0.43118076607166034</v>
      </c>
      <c r="V8014">
        <v>7997</v>
      </c>
      <c r="W8014" s="46">
        <v>7.0326347201096207E-2</v>
      </c>
    </row>
    <row r="8015" spans="10:23">
      <c r="J8015">
        <v>7998</v>
      </c>
      <c r="K8015" s="93">
        <f t="shared" ca="1" si="1003"/>
        <v>-0.54872102814376833</v>
      </c>
      <c r="L8015" s="93">
        <f t="shared" ca="1" si="1003"/>
        <v>-9.3083399203230249E-2</v>
      </c>
      <c r="M8015" s="93">
        <f t="shared" ca="1" si="1004"/>
        <v>-0.54872102814376833</v>
      </c>
      <c r="N8015" s="101">
        <f t="shared" ca="1" si="1000"/>
        <v>-0.26275640263241007</v>
      </c>
      <c r="O8015" s="46">
        <f t="shared" ca="1" si="1005"/>
        <v>0.12330921383129778</v>
      </c>
      <c r="P8015" s="46">
        <f t="shared" ca="1" si="1006"/>
        <v>0.22179626275574987</v>
      </c>
      <c r="Q8015" s="47">
        <f t="shared" ca="1" si="1001"/>
        <v>-7.3664884017606402E-2</v>
      </c>
      <c r="R8015" s="47">
        <f t="shared" ca="1" si="1002"/>
        <v>0.10693703312435429</v>
      </c>
      <c r="S8015" s="97">
        <f t="shared" ca="1" si="1007"/>
        <v>0.11512312347782604</v>
      </c>
      <c r="V8015">
        <v>7998</v>
      </c>
      <c r="W8015" s="46">
        <v>0.29611700579429701</v>
      </c>
    </row>
    <row r="8016" spans="10:23">
      <c r="J8016">
        <v>7999</v>
      </c>
      <c r="K8016" s="93">
        <f t="shared" ca="1" si="1003"/>
        <v>-3.1719982332019288E-2</v>
      </c>
      <c r="L8016" s="93">
        <f t="shared" ca="1" si="1003"/>
        <v>1.8744794253060215</v>
      </c>
      <c r="M8016" s="93">
        <f t="shared" ca="1" si="1004"/>
        <v>-3.1719982332019288E-2</v>
      </c>
      <c r="N8016" s="101">
        <f t="shared" ca="1" si="1000"/>
        <v>1.7670747637508941</v>
      </c>
      <c r="O8016" s="46">
        <f t="shared" ca="1" si="1005"/>
        <v>0.30889680636479849</v>
      </c>
      <c r="P8016" s="46">
        <f t="shared" ca="1" si="1006"/>
        <v>0.3145900590225002</v>
      </c>
      <c r="Q8016" s="47">
        <f t="shared" ca="1" si="1001"/>
        <v>0.29751030104939502</v>
      </c>
      <c r="R8016" s="47">
        <f t="shared" ca="1" si="1002"/>
        <v>0.43514548807003467</v>
      </c>
      <c r="S8016" s="97">
        <f t="shared" ca="1" si="1007"/>
        <v>0.37202114721741658</v>
      </c>
      <c r="V8016">
        <v>7999</v>
      </c>
      <c r="W8016" s="46">
        <v>0.18009735518047901</v>
      </c>
    </row>
    <row r="8017" spans="10:23">
      <c r="J8017">
        <v>8000</v>
      </c>
      <c r="K8017" s="93">
        <f t="shared" ca="1" si="1003"/>
        <v>-1.6027182971006948</v>
      </c>
      <c r="L8017" s="93">
        <f t="shared" ca="1" si="1003"/>
        <v>7.5253718440036935E-2</v>
      </c>
      <c r="M8017" s="93">
        <f t="shared" ca="1" si="1004"/>
        <v>-1.6027182971006948</v>
      </c>
      <c r="N8017" s="101">
        <f t="shared" ca="1" si="1000"/>
        <v>-0.43835358795064477</v>
      </c>
      <c r="O8017" s="46">
        <f t="shared" ca="1" si="1005"/>
        <v>-0.25504362948930537</v>
      </c>
      <c r="P8017" s="46">
        <f t="shared" ca="1" si="1006"/>
        <v>3.2619841095448299E-2</v>
      </c>
      <c r="Q8017" s="47">
        <f t="shared" ca="1" si="1001"/>
        <v>-0.8303705706588127</v>
      </c>
      <c r="R8017" s="47">
        <f t="shared" ca="1" si="1002"/>
        <v>7.8544287047449757E-2</v>
      </c>
      <c r="S8017" s="97">
        <f t="shared" ca="1" si="1007"/>
        <v>-8.8249671220927806E-2</v>
      </c>
      <c r="V8017">
        <v>8000</v>
      </c>
      <c r="W8017" s="46">
        <v>3.9169389124304503E-2</v>
      </c>
    </row>
    <row r="8018" spans="10:23">
      <c r="J8018">
        <v>8001</v>
      </c>
      <c r="K8018" s="93">
        <f t="shared" ca="1" si="1003"/>
        <v>-0.20472588658039162</v>
      </c>
      <c r="L8018" s="93">
        <f t="shared" ca="1" si="1003"/>
        <v>-0.49819207814827854</v>
      </c>
      <c r="M8018" s="93">
        <f t="shared" ca="1" si="1004"/>
        <v>-0.20472588658039162</v>
      </c>
      <c r="N8018" s="101">
        <f t="shared" ref="N8018:N8081" ca="1" si="1008">$N$2*K8018+SQRT(1-$N$2^2)*L8018</f>
        <v>-0.53743495845343847</v>
      </c>
      <c r="O8018" s="46">
        <f t="shared" ca="1" si="1005"/>
        <v>0.24679296823208441</v>
      </c>
      <c r="P8018" s="46">
        <f t="shared" ca="1" si="1006"/>
        <v>0.28353813995614319</v>
      </c>
      <c r="Q8018" s="47">
        <f t="shared" ref="Q8018:Q8081" ca="1" si="1009">$K$2+K8018*$S$3</f>
        <v>0.17330262478396682</v>
      </c>
      <c r="R8018" s="47">
        <f t="shared" ref="R8018:R8081" ca="1" si="1010">$L$2+$L$3*N8018</f>
        <v>6.2523573568818686E-2</v>
      </c>
      <c r="S8018" s="97">
        <f t="shared" ca="1" si="1007"/>
        <v>0.15465827090045153</v>
      </c>
      <c r="V8018">
        <v>8001</v>
      </c>
      <c r="W8018" s="46">
        <v>0.43784145417772902</v>
      </c>
    </row>
    <row r="8019" spans="10:23">
      <c r="J8019">
        <v>8002</v>
      </c>
      <c r="K8019" s="93">
        <f t="shared" ref="K8019:L8082" ca="1" si="1011">_xlfn.NORM.S.INV(RAND())</f>
        <v>-1.8767274528345679</v>
      </c>
      <c r="L8019" s="93">
        <f t="shared" ca="1" si="1011"/>
        <v>-2.0769849651049008</v>
      </c>
      <c r="M8019" s="93">
        <f t="shared" ref="M8019:M8082" ca="1" si="1012">K8019</f>
        <v>-1.8767274528345679</v>
      </c>
      <c r="N8019" s="101">
        <f t="shared" ca="1" si="1008"/>
        <v>-2.5659959593162531</v>
      </c>
      <c r="O8019" s="46">
        <f t="shared" ref="O8019:O8082" ca="1" si="1013">$K$2+K8019*$K$3</f>
        <v>-0.35340455149661421</v>
      </c>
      <c r="P8019" s="46">
        <f t="shared" ref="P8019:P8082" ca="1" si="1014">$K$2+K8019*$R$3</f>
        <v>-1.656061990820612E-2</v>
      </c>
      <c r="Q8019" s="47">
        <f t="shared" ca="1" si="1009"/>
        <v>-1.0270924146734304</v>
      </c>
      <c r="R8019" s="47">
        <f t="shared" ca="1" si="1010"/>
        <v>-0.26547950515153362</v>
      </c>
      <c r="S8019" s="97">
        <f t="shared" ref="S8019:S8082" ca="1" si="1015">AVERAGE(R8019,O8019)</f>
        <v>-0.30944202832407391</v>
      </c>
      <c r="V8019">
        <v>8002</v>
      </c>
      <c r="W8019" s="46">
        <v>0.33446670600320899</v>
      </c>
    </row>
    <row r="8020" spans="10:23">
      <c r="J8020">
        <v>8003</v>
      </c>
      <c r="K8020" s="93">
        <f t="shared" ca="1" si="1011"/>
        <v>-1.1699376123956515</v>
      </c>
      <c r="L8020" s="93">
        <f t="shared" ca="1" si="1011"/>
        <v>-0.74032157003671806</v>
      </c>
      <c r="M8020" s="93">
        <f t="shared" ca="1" si="1012"/>
        <v>-1.1699376123956515</v>
      </c>
      <c r="N8020" s="101">
        <f t="shared" ca="1" si="1008"/>
        <v>-1.0739528410787107</v>
      </c>
      <c r="O8020" s="46">
        <f t="shared" ca="1" si="1013"/>
        <v>-9.9688575529405299E-2</v>
      </c>
      <c r="P8020" s="46">
        <f t="shared" ca="1" si="1014"/>
        <v>0.11029736807539833</v>
      </c>
      <c r="Q8020" s="47">
        <f t="shared" ca="1" si="1009"/>
        <v>-0.51966046273901256</v>
      </c>
      <c r="R8020" s="47">
        <f t="shared" ca="1" si="1010"/>
        <v>-2.4227338636810786E-2</v>
      </c>
      <c r="S8020" s="97">
        <f t="shared" ca="1" si="1015"/>
        <v>-6.1957957083108042E-2</v>
      </c>
      <c r="V8020">
        <v>8003</v>
      </c>
      <c r="W8020" s="46">
        <v>0.34823248923633099</v>
      </c>
    </row>
    <row r="8021" spans="10:23">
      <c r="J8021">
        <v>8004</v>
      </c>
      <c r="K8021" s="93">
        <f t="shared" ca="1" si="1011"/>
        <v>-0.48202403397395238</v>
      </c>
      <c r="L8021" s="93">
        <f t="shared" ca="1" si="1011"/>
        <v>1.5090276870890209</v>
      </c>
      <c r="M8021" s="93">
        <f t="shared" ca="1" si="1012"/>
        <v>-0.48202403397395238</v>
      </c>
      <c r="N8021" s="101">
        <f t="shared" ca="1" si="1008"/>
        <v>1.2773893242830259</v>
      </c>
      <c r="O8021" s="46">
        <f t="shared" ca="1" si="1013"/>
        <v>0.14725139862468059</v>
      </c>
      <c r="P8021" s="46">
        <f t="shared" ca="1" si="1014"/>
        <v>0.23376735515244129</v>
      </c>
      <c r="Q8021" s="47">
        <f t="shared" ca="1" si="1009"/>
        <v>-2.5780514430840784E-2</v>
      </c>
      <c r="R8021" s="47">
        <f t="shared" ca="1" si="1010"/>
        <v>0.35596703019685605</v>
      </c>
      <c r="S8021" s="97">
        <f t="shared" ca="1" si="1015"/>
        <v>0.25160921441076833</v>
      </c>
      <c r="V8021">
        <v>8004</v>
      </c>
      <c r="W8021" s="46">
        <v>0.24222762036016701</v>
      </c>
    </row>
    <row r="8022" spans="10:23">
      <c r="J8022">
        <v>8005</v>
      </c>
      <c r="K8022" s="93">
        <f t="shared" ca="1" si="1011"/>
        <v>2.3539187120605805</v>
      </c>
      <c r="L8022" s="93">
        <f t="shared" ca="1" si="1011"/>
        <v>0.8561273816828453</v>
      </c>
      <c r="M8022" s="93">
        <f t="shared" ca="1" si="1012"/>
        <v>2.3539187120605805</v>
      </c>
      <c r="N8022" s="101">
        <f t="shared" ca="1" si="1008"/>
        <v>1.5602789348701886</v>
      </c>
      <c r="O8022" s="46">
        <f t="shared" ca="1" si="1013"/>
        <v>1.1652682693120884</v>
      </c>
      <c r="P8022" s="46">
        <f t="shared" ca="1" si="1014"/>
        <v>0.74277579049614517</v>
      </c>
      <c r="Q8022" s="47">
        <f t="shared" ca="1" si="1009"/>
        <v>2.0102532269439752</v>
      </c>
      <c r="R8022" s="47">
        <f t="shared" ca="1" si="1010"/>
        <v>0.4017081556405202</v>
      </c>
      <c r="S8022" s="97">
        <f t="shared" ca="1" si="1015"/>
        <v>0.78348821247630429</v>
      </c>
      <c r="V8022">
        <v>8005</v>
      </c>
      <c r="W8022" s="46">
        <v>1.0162774126044201</v>
      </c>
    </row>
    <row r="8023" spans="10:23">
      <c r="J8023">
        <v>8006</v>
      </c>
      <c r="K8023" s="93">
        <f t="shared" ca="1" si="1011"/>
        <v>0.61186148943292584</v>
      </c>
      <c r="L8023" s="93">
        <f t="shared" ca="1" si="1011"/>
        <v>0.81612296535549389</v>
      </c>
      <c r="M8023" s="93">
        <f t="shared" ca="1" si="1012"/>
        <v>0.61186148943292584</v>
      </c>
      <c r="N8023" s="101">
        <f t="shared" ca="1" si="1008"/>
        <v>0.96833814285118602</v>
      </c>
      <c r="O8023" s="46">
        <f t="shared" ca="1" si="1013"/>
        <v>0.53992290759151484</v>
      </c>
      <c r="P8023" s="46">
        <f t="shared" ca="1" si="1014"/>
        <v>0.4301031096358584</v>
      </c>
      <c r="Q8023" s="47">
        <f t="shared" ca="1" si="1009"/>
        <v>0.75956250350282761</v>
      </c>
      <c r="R8023" s="47">
        <f t="shared" ca="1" si="1010"/>
        <v>0.3059957752290785</v>
      </c>
      <c r="S8023" s="97">
        <f t="shared" ca="1" si="1015"/>
        <v>0.42295934141029667</v>
      </c>
      <c r="V8023">
        <v>8006</v>
      </c>
      <c r="W8023" s="46">
        <v>0.79946022109505799</v>
      </c>
    </row>
    <row r="8024" spans="10:23">
      <c r="J8024">
        <v>8007</v>
      </c>
      <c r="K8024" s="93">
        <f t="shared" ca="1" si="1011"/>
        <v>8.1286483208159357E-2</v>
      </c>
      <c r="L8024" s="93">
        <f t="shared" ca="1" si="1011"/>
        <v>0.49577259866577444</v>
      </c>
      <c r="M8024" s="93">
        <f t="shared" ca="1" si="1012"/>
        <v>8.1286483208159357E-2</v>
      </c>
      <c r="N8024" s="101">
        <f t="shared" ca="1" si="1008"/>
        <v>0.49588459116684019</v>
      </c>
      <c r="O8024" s="46">
        <f t="shared" ca="1" si="1013"/>
        <v>0.34946267765310984</v>
      </c>
      <c r="P8024" s="46">
        <f t="shared" ca="1" si="1014"/>
        <v>0.33487299466665588</v>
      </c>
      <c r="Q8024" s="47">
        <f t="shared" ca="1" si="1009"/>
        <v>0.37864204362601767</v>
      </c>
      <c r="R8024" s="47">
        <f t="shared" ca="1" si="1010"/>
        <v>0.22960358419370014</v>
      </c>
      <c r="S8024" s="97">
        <f t="shared" ca="1" si="1015"/>
        <v>0.28953313092340499</v>
      </c>
      <c r="V8024">
        <v>8007</v>
      </c>
      <c r="W8024" s="46">
        <v>1.40076291614438</v>
      </c>
    </row>
    <row r="8025" spans="10:23">
      <c r="J8025">
        <v>8008</v>
      </c>
      <c r="K8025" s="93">
        <f t="shared" ca="1" si="1011"/>
        <v>-0.66468383641998141</v>
      </c>
      <c r="L8025" s="93">
        <f t="shared" ca="1" si="1011"/>
        <v>0.68595466783303305</v>
      </c>
      <c r="M8025" s="93">
        <f t="shared" ca="1" si="1012"/>
        <v>-0.66468383641998141</v>
      </c>
      <c r="N8025" s="101">
        <f t="shared" ca="1" si="1008"/>
        <v>0.43895771718136106</v>
      </c>
      <c r="O8025" s="46">
        <f t="shared" ca="1" si="1013"/>
        <v>8.1682105751437833E-2</v>
      </c>
      <c r="P8025" s="46">
        <f t="shared" ca="1" si="1014"/>
        <v>0.20098270871581991</v>
      </c>
      <c r="Q8025" s="47">
        <f t="shared" ca="1" si="1009"/>
        <v>-0.1569191001773263</v>
      </c>
      <c r="R8025" s="47">
        <f t="shared" ca="1" si="1010"/>
        <v>0.2203989362086404</v>
      </c>
      <c r="S8025" s="97">
        <f t="shared" ca="1" si="1015"/>
        <v>0.15104052098003912</v>
      </c>
      <c r="V8025">
        <v>8008</v>
      </c>
      <c r="W8025" s="46">
        <v>0.21702786362590401</v>
      </c>
    </row>
    <row r="8026" spans="10:23">
      <c r="J8026">
        <v>8009</v>
      </c>
      <c r="K8026" s="93">
        <f t="shared" ca="1" si="1011"/>
        <v>1.3640386833636968</v>
      </c>
      <c r="L8026" s="93">
        <f t="shared" ca="1" si="1011"/>
        <v>6.52240600177562E-2</v>
      </c>
      <c r="M8026" s="93">
        <f t="shared" ca="1" si="1012"/>
        <v>1.3640386833636968</v>
      </c>
      <c r="N8026" s="101">
        <f t="shared" ca="1" si="1008"/>
        <v>0.49563273640348549</v>
      </c>
      <c r="O8026" s="46">
        <f t="shared" ca="1" si="1013"/>
        <v>0.80993155788551296</v>
      </c>
      <c r="P8026" s="46">
        <f t="shared" ca="1" si="1014"/>
        <v>0.56510743478285752</v>
      </c>
      <c r="Q8026" s="47">
        <f t="shared" ca="1" si="1009"/>
        <v>1.299579804090824</v>
      </c>
      <c r="R8026" s="47">
        <f t="shared" ca="1" si="1010"/>
        <v>0.22956286116997268</v>
      </c>
      <c r="S8026" s="97">
        <f t="shared" ca="1" si="1015"/>
        <v>0.51974720952774278</v>
      </c>
      <c r="V8026">
        <v>8009</v>
      </c>
      <c r="W8026" s="46">
        <v>-0.23649487005527001</v>
      </c>
    </row>
    <row r="8027" spans="10:23">
      <c r="J8027">
        <v>8010</v>
      </c>
      <c r="K8027" s="93">
        <f t="shared" ca="1" si="1011"/>
        <v>-0.98816505574815916</v>
      </c>
      <c r="L8027" s="93">
        <f t="shared" ca="1" si="1011"/>
        <v>0.68919879183231181</v>
      </c>
      <c r="M8027" s="93">
        <f t="shared" ca="1" si="1012"/>
        <v>-0.98816505574815916</v>
      </c>
      <c r="N8027" s="101">
        <f t="shared" ca="1" si="1008"/>
        <v>0.33915913200422459</v>
      </c>
      <c r="O8027" s="46">
        <f t="shared" ca="1" si="1013"/>
        <v>-3.4437776812160481E-2</v>
      </c>
      <c r="P8027" s="46">
        <f t="shared" ca="1" si="1014"/>
        <v>0.14292276743402074</v>
      </c>
      <c r="Q8027" s="47">
        <f t="shared" ca="1" si="1009"/>
        <v>-0.38915886530452293</v>
      </c>
      <c r="R8027" s="47">
        <f t="shared" ca="1" si="1010"/>
        <v>0.20426225450367164</v>
      </c>
      <c r="S8027" s="97">
        <f t="shared" ca="1" si="1015"/>
        <v>8.4912238845755578E-2</v>
      </c>
      <c r="V8027">
        <v>8010</v>
      </c>
      <c r="W8027" s="46">
        <v>0.37263227912875901</v>
      </c>
    </row>
    <row r="8028" spans="10:23">
      <c r="J8028">
        <v>8011</v>
      </c>
      <c r="K8028" s="93">
        <f t="shared" ca="1" si="1011"/>
        <v>-0.7727541018461439</v>
      </c>
      <c r="L8028" s="93">
        <f t="shared" ca="1" si="1011"/>
        <v>0.60172214983427863</v>
      </c>
      <c r="M8028" s="93">
        <f t="shared" ca="1" si="1012"/>
        <v>-0.7727541018461439</v>
      </c>
      <c r="N8028" s="101">
        <f t="shared" ca="1" si="1008"/>
        <v>0.32472951415563978</v>
      </c>
      <c r="O8028" s="46">
        <f t="shared" ca="1" si="1013"/>
        <v>4.2888179612648347E-2</v>
      </c>
      <c r="P8028" s="46">
        <f t="shared" ca="1" si="1014"/>
        <v>0.18158574564642516</v>
      </c>
      <c r="Q8028" s="47">
        <f t="shared" ca="1" si="1009"/>
        <v>-0.23450695245490527</v>
      </c>
      <c r="R8028" s="47">
        <f t="shared" ca="1" si="1010"/>
        <v>0.20192909366843875</v>
      </c>
      <c r="S8028" s="97">
        <f t="shared" ca="1" si="1015"/>
        <v>0.12240863664054355</v>
      </c>
      <c r="V8028">
        <v>8011</v>
      </c>
      <c r="W8028" s="46">
        <v>0.95100473608979896</v>
      </c>
    </row>
    <row r="8029" spans="10:23">
      <c r="J8029">
        <v>8012</v>
      </c>
      <c r="K8029" s="93">
        <f t="shared" ca="1" si="1011"/>
        <v>0.52405473957190363</v>
      </c>
      <c r="L8029" s="93">
        <f t="shared" ca="1" si="1011"/>
        <v>0.31979877290634962</v>
      </c>
      <c r="M8029" s="93">
        <f t="shared" ca="1" si="1012"/>
        <v>0.52405473957190363</v>
      </c>
      <c r="N8029" s="101">
        <f t="shared" ca="1" si="1008"/>
        <v>0.46985700382282969</v>
      </c>
      <c r="O8029" s="46">
        <f t="shared" ca="1" si="1013"/>
        <v>0.50840296493973136</v>
      </c>
      <c r="P8029" s="46">
        <f t="shared" ca="1" si="1014"/>
        <v>0.41434313830996666</v>
      </c>
      <c r="Q8029" s="47">
        <f t="shared" ca="1" si="1009"/>
        <v>0.69652261819926076</v>
      </c>
      <c r="R8029" s="47">
        <f t="shared" ca="1" si="1010"/>
        <v>0.22539511879538715</v>
      </c>
      <c r="S8029" s="97">
        <f t="shared" ca="1" si="1015"/>
        <v>0.36689904186755928</v>
      </c>
      <c r="V8029">
        <v>8012</v>
      </c>
      <c r="W8029" s="46">
        <v>-9.5620012261023499E-2</v>
      </c>
    </row>
    <row r="8030" spans="10:23">
      <c r="J8030">
        <v>8013</v>
      </c>
      <c r="K8030" s="93">
        <f t="shared" ca="1" si="1011"/>
        <v>-0.32626566325902773</v>
      </c>
      <c r="L8030" s="93">
        <f t="shared" ca="1" si="1011"/>
        <v>1.1146098072450021</v>
      </c>
      <c r="M8030" s="93">
        <f t="shared" ca="1" si="1012"/>
        <v>-0.32626566325902773</v>
      </c>
      <c r="N8030" s="101">
        <f t="shared" ca="1" si="1008"/>
        <v>0.95298301939585461</v>
      </c>
      <c r="O8030" s="46">
        <f t="shared" ca="1" si="1013"/>
        <v>0.20316389874842111</v>
      </c>
      <c r="P8030" s="46">
        <f t="shared" ca="1" si="1014"/>
        <v>0.26172360521431154</v>
      </c>
      <c r="Q8030" s="47">
        <f t="shared" ca="1" si="1009"/>
        <v>8.6044485816640232E-2</v>
      </c>
      <c r="R8030" s="47">
        <f t="shared" ca="1" si="1010"/>
        <v>0.30351296708806741</v>
      </c>
      <c r="S8030" s="97">
        <f t="shared" ca="1" si="1015"/>
        <v>0.25333843291824426</v>
      </c>
      <c r="V8030">
        <v>8013</v>
      </c>
      <c r="W8030" s="46">
        <v>-0.29515015493158198</v>
      </c>
    </row>
    <row r="8031" spans="10:23">
      <c r="J8031">
        <v>8014</v>
      </c>
      <c r="K8031" s="93">
        <f t="shared" ca="1" si="1011"/>
        <v>1.011076956224942</v>
      </c>
      <c r="L8031" s="93">
        <f t="shared" ca="1" si="1011"/>
        <v>2.0031011819522506</v>
      </c>
      <c r="M8031" s="93">
        <f t="shared" ca="1" si="1012"/>
        <v>1.011076956224942</v>
      </c>
      <c r="N8031" s="101">
        <f t="shared" ca="1" si="1008"/>
        <v>2.2206517090334335</v>
      </c>
      <c r="O8031" s="46">
        <f t="shared" ca="1" si="1013"/>
        <v>0.68322907299344227</v>
      </c>
      <c r="P8031" s="46">
        <f t="shared" ca="1" si="1014"/>
        <v>0.50175619233682212</v>
      </c>
      <c r="Q8031" s="47">
        <f t="shared" ca="1" si="1009"/>
        <v>1.0461748343066826</v>
      </c>
      <c r="R8031" s="47">
        <f t="shared" ca="1" si="1010"/>
        <v>0.50848547361938068</v>
      </c>
      <c r="S8031" s="97">
        <f t="shared" ca="1" si="1015"/>
        <v>0.59585727330641147</v>
      </c>
      <c r="V8031">
        <v>8014</v>
      </c>
      <c r="W8031" s="46">
        <v>0.62202033986022998</v>
      </c>
    </row>
    <row r="8032" spans="10:23">
      <c r="J8032">
        <v>8015</v>
      </c>
      <c r="K8032" s="93">
        <f t="shared" ca="1" si="1011"/>
        <v>1.0188554931640514</v>
      </c>
      <c r="L8032" s="93">
        <f t="shared" ca="1" si="1011"/>
        <v>1.1067127726284882</v>
      </c>
      <c r="M8032" s="93">
        <f t="shared" ca="1" si="1012"/>
        <v>1.0188554931640514</v>
      </c>
      <c r="N8032" s="101">
        <f t="shared" ca="1" si="1008"/>
        <v>1.3732746773193574</v>
      </c>
      <c r="O8032" s="46">
        <f t="shared" ca="1" si="1013"/>
        <v>0.6860213302928363</v>
      </c>
      <c r="P8032" s="46">
        <f t="shared" ca="1" si="1014"/>
        <v>0.50315232098651919</v>
      </c>
      <c r="Q8032" s="47">
        <f t="shared" ca="1" si="1009"/>
        <v>1.0517593489054706</v>
      </c>
      <c r="R8032" s="47">
        <f t="shared" ca="1" si="1010"/>
        <v>0.3714709716542377</v>
      </c>
      <c r="S8032" s="97">
        <f t="shared" ca="1" si="1015"/>
        <v>0.52874615097353694</v>
      </c>
      <c r="V8032">
        <v>8015</v>
      </c>
      <c r="W8032" s="46">
        <v>0.21534250984888301</v>
      </c>
    </row>
    <row r="8033" spans="10:23">
      <c r="J8033">
        <v>8016</v>
      </c>
      <c r="K8033" s="93">
        <f t="shared" ca="1" si="1011"/>
        <v>-0.18549448762173215</v>
      </c>
      <c r="L8033" s="93">
        <f t="shared" ca="1" si="1011"/>
        <v>1.4671185555101538</v>
      </c>
      <c r="M8033" s="93">
        <f t="shared" ca="1" si="1012"/>
        <v>-0.18549448762173215</v>
      </c>
      <c r="N8033" s="101">
        <f t="shared" ca="1" si="1008"/>
        <v>1.3319590291730536</v>
      </c>
      <c r="O8033" s="46">
        <f t="shared" ca="1" si="1013"/>
        <v>0.2536964533656299</v>
      </c>
      <c r="P8033" s="46">
        <f t="shared" ca="1" si="1014"/>
        <v>0.28698988252291591</v>
      </c>
      <c r="Q8033" s="47">
        <f t="shared" ca="1" si="1009"/>
        <v>0.18710959505105781</v>
      </c>
      <c r="R8033" s="47">
        <f t="shared" ca="1" si="1010"/>
        <v>0.36479054164224867</v>
      </c>
      <c r="S8033" s="97">
        <f t="shared" ca="1" si="1015"/>
        <v>0.30924349750393931</v>
      </c>
      <c r="V8033">
        <v>8016</v>
      </c>
      <c r="W8033" s="46">
        <v>1.6092331328821901</v>
      </c>
    </row>
    <row r="8034" spans="10:23">
      <c r="J8034">
        <v>8017</v>
      </c>
      <c r="K8034" s="93">
        <f t="shared" ca="1" si="1011"/>
        <v>0.66033631776347601</v>
      </c>
      <c r="L8034" s="93">
        <f t="shared" ca="1" si="1011"/>
        <v>0.27187477934131343</v>
      </c>
      <c r="M8034" s="93">
        <f t="shared" ca="1" si="1012"/>
        <v>0.66033631776347601</v>
      </c>
      <c r="N8034" s="101">
        <f t="shared" ca="1" si="1008"/>
        <v>0.46776167036736416</v>
      </c>
      <c r="O8034" s="46">
        <f t="shared" ca="1" si="1013"/>
        <v>0.55732389113153125</v>
      </c>
      <c r="P8034" s="46">
        <f t="shared" ca="1" si="1014"/>
        <v>0.43880360140586661</v>
      </c>
      <c r="Q8034" s="47">
        <f t="shared" ca="1" si="1009"/>
        <v>0.79436447058286053</v>
      </c>
      <c r="R8034" s="47">
        <f t="shared" ca="1" si="1010"/>
        <v>0.22505631911223928</v>
      </c>
      <c r="S8034" s="97">
        <f t="shared" ca="1" si="1015"/>
        <v>0.39119010512188523</v>
      </c>
      <c r="V8034">
        <v>8017</v>
      </c>
      <c r="W8034" s="46">
        <v>-0.24875039349227601</v>
      </c>
    </row>
    <row r="8035" spans="10:23">
      <c r="J8035">
        <v>8018</v>
      </c>
      <c r="K8035" s="93">
        <f t="shared" ca="1" si="1011"/>
        <v>-1.4747866374643199</v>
      </c>
      <c r="L8035" s="93">
        <f t="shared" ca="1" si="1011"/>
        <v>0.49158896089967985</v>
      </c>
      <c r="M8035" s="93">
        <f t="shared" ca="1" si="1012"/>
        <v>-1.4747866374643199</v>
      </c>
      <c r="N8035" s="101">
        <f t="shared" ca="1" si="1008"/>
        <v>-2.9480061921451917E-3</v>
      </c>
      <c r="O8035" s="46">
        <f t="shared" ca="1" si="1013"/>
        <v>-0.20912006915404213</v>
      </c>
      <c r="P8035" s="46">
        <f t="shared" ca="1" si="1014"/>
        <v>5.5581621263079917E-2</v>
      </c>
      <c r="Q8035" s="47">
        <f t="shared" ca="1" si="1009"/>
        <v>-0.73852344998828623</v>
      </c>
      <c r="R8035" s="47">
        <f t="shared" ca="1" si="1010"/>
        <v>0.14894609958750657</v>
      </c>
      <c r="S8035" s="97">
        <f t="shared" ca="1" si="1015"/>
        <v>-3.0086984783267781E-2</v>
      </c>
      <c r="V8035">
        <v>8018</v>
      </c>
      <c r="W8035" s="46">
        <v>-1.07139592367098E-2</v>
      </c>
    </row>
    <row r="8036" spans="10:23">
      <c r="J8036">
        <v>8019</v>
      </c>
      <c r="K8036" s="93">
        <f t="shared" ca="1" si="1011"/>
        <v>-1.8621817931927276</v>
      </c>
      <c r="L8036" s="93">
        <f t="shared" ca="1" si="1011"/>
        <v>-0.17757673732399543</v>
      </c>
      <c r="M8036" s="93">
        <f t="shared" ca="1" si="1012"/>
        <v>-1.8621817931927276</v>
      </c>
      <c r="N8036" s="101">
        <f t="shared" ca="1" si="1008"/>
        <v>-0.76057310498386521</v>
      </c>
      <c r="O8036" s="46">
        <f t="shared" ca="1" si="1013"/>
        <v>-0.34818310373241801</v>
      </c>
      <c r="P8036" s="46">
        <f t="shared" ca="1" si="1014"/>
        <v>-1.3949896026108022E-2</v>
      </c>
      <c r="Q8036" s="47">
        <f t="shared" ca="1" si="1009"/>
        <v>-1.016649519145038</v>
      </c>
      <c r="R8036" s="47">
        <f t="shared" ca="1" si="1010"/>
        <v>2.6443811111193344E-2</v>
      </c>
      <c r="S8036" s="97">
        <f t="shared" ca="1" si="1015"/>
        <v>-0.16086964631061235</v>
      </c>
      <c r="V8036">
        <v>8019</v>
      </c>
      <c r="W8036" s="46">
        <v>0.50338767242138105</v>
      </c>
    </row>
    <row r="8037" spans="10:23">
      <c r="J8037">
        <v>8020</v>
      </c>
      <c r="K8037" s="93">
        <f t="shared" ca="1" si="1011"/>
        <v>-0.27081587028609877</v>
      </c>
      <c r="L8037" s="93">
        <f t="shared" ca="1" si="1011"/>
        <v>-1.3591142425107119</v>
      </c>
      <c r="M8037" s="93">
        <f t="shared" ca="1" si="1012"/>
        <v>-0.27081587028609877</v>
      </c>
      <c r="N8037" s="101">
        <f t="shared" ca="1" si="1008"/>
        <v>-1.3746788862751194</v>
      </c>
      <c r="O8037" s="46">
        <f t="shared" ca="1" si="1013"/>
        <v>0.22306868166461274</v>
      </c>
      <c r="P8037" s="46">
        <f t="shared" ca="1" si="1014"/>
        <v>0.27167599667240733</v>
      </c>
      <c r="Q8037" s="47">
        <f t="shared" ca="1" si="1009"/>
        <v>0.1258540516490235</v>
      </c>
      <c r="R8037" s="47">
        <f t="shared" ca="1" si="1010"/>
        <v>-7.2852481599661484E-2</v>
      </c>
      <c r="S8037" s="97">
        <f t="shared" ca="1" si="1015"/>
        <v>7.510810003247563E-2</v>
      </c>
      <c r="V8037">
        <v>8020</v>
      </c>
      <c r="W8037" s="46">
        <v>0.40617606811029</v>
      </c>
    </row>
    <row r="8038" spans="10:23">
      <c r="J8038">
        <v>8021</v>
      </c>
      <c r="K8038" s="93">
        <f t="shared" ca="1" si="1011"/>
        <v>0.67123432932903593</v>
      </c>
      <c r="L8038" s="93">
        <f t="shared" ca="1" si="1011"/>
        <v>-2.226484390176803</v>
      </c>
      <c r="M8038" s="93">
        <f t="shared" ca="1" si="1012"/>
        <v>0.67123432932903593</v>
      </c>
      <c r="N8038" s="101">
        <f t="shared" ca="1" si="1008"/>
        <v>-1.8974248441344987</v>
      </c>
      <c r="O8038" s="46">
        <f t="shared" ca="1" si="1013"/>
        <v>0.56123594459107295</v>
      </c>
      <c r="P8038" s="46">
        <f t="shared" ca="1" si="1014"/>
        <v>0.44075962813563746</v>
      </c>
      <c r="Q8038" s="47">
        <f t="shared" ca="1" si="1009"/>
        <v>0.80218857750194394</v>
      </c>
      <c r="R8038" s="47">
        <f t="shared" ca="1" si="1010"/>
        <v>-0.15737657700205132</v>
      </c>
      <c r="S8038" s="97">
        <f t="shared" ca="1" si="1015"/>
        <v>0.20192968379451082</v>
      </c>
      <c r="V8038">
        <v>8021</v>
      </c>
      <c r="W8038" s="46">
        <v>1.5762422155313001</v>
      </c>
    </row>
    <row r="8039" spans="10:23">
      <c r="J8039">
        <v>8022</v>
      </c>
      <c r="K8039" s="93">
        <f t="shared" ca="1" si="1011"/>
        <v>-0.71948180354331948</v>
      </c>
      <c r="L8039" s="93">
        <f t="shared" ca="1" si="1011"/>
        <v>-0.18107659944293092</v>
      </c>
      <c r="M8039" s="93">
        <f t="shared" ca="1" si="1012"/>
        <v>-0.71948180354331948</v>
      </c>
      <c r="N8039" s="101">
        <f t="shared" ca="1" si="1008"/>
        <v>-0.40048703381350792</v>
      </c>
      <c r="O8039" s="46">
        <f t="shared" ca="1" si="1013"/>
        <v>6.20113084164296E-2</v>
      </c>
      <c r="P8039" s="46">
        <f t="shared" ca="1" si="1014"/>
        <v>0.19114731004831578</v>
      </c>
      <c r="Q8039" s="47">
        <f t="shared" ca="1" si="1009"/>
        <v>-0.19626069484734276</v>
      </c>
      <c r="R8039" s="47">
        <f t="shared" ca="1" si="1010"/>
        <v>8.4667024461916957E-2</v>
      </c>
      <c r="S8039" s="97">
        <f t="shared" ca="1" si="1015"/>
        <v>7.3339166439173278E-2</v>
      </c>
      <c r="V8039">
        <v>8022</v>
      </c>
      <c r="W8039" s="46">
        <v>0.36115205691228702</v>
      </c>
    </row>
    <row r="8040" spans="10:23">
      <c r="J8040">
        <v>8023</v>
      </c>
      <c r="K8040" s="93">
        <f t="shared" ca="1" si="1011"/>
        <v>-0.57172791143151458</v>
      </c>
      <c r="L8040" s="93">
        <f t="shared" ca="1" si="1011"/>
        <v>0.53233630721660175</v>
      </c>
      <c r="M8040" s="93">
        <f t="shared" ca="1" si="1012"/>
        <v>-0.57172791143151458</v>
      </c>
      <c r="N8040" s="101">
        <f t="shared" ca="1" si="1008"/>
        <v>0.32287680156904008</v>
      </c>
      <c r="O8040" s="46">
        <f t="shared" ca="1" si="1013"/>
        <v>0.1150504450809019</v>
      </c>
      <c r="P8040" s="46">
        <f t="shared" ca="1" si="1014"/>
        <v>0.21766687838055193</v>
      </c>
      <c r="Q8040" s="47">
        <f t="shared" ca="1" si="1009"/>
        <v>-9.018242151839817E-2</v>
      </c>
      <c r="R8040" s="47">
        <f t="shared" ca="1" si="1010"/>
        <v>0.2016295239576289</v>
      </c>
      <c r="S8040" s="97">
        <f t="shared" ca="1" si="1015"/>
        <v>0.1583399845192654</v>
      </c>
      <c r="V8040">
        <v>8023</v>
      </c>
      <c r="W8040" s="46">
        <v>-0.19409545173769399</v>
      </c>
    </row>
    <row r="8041" spans="10:23">
      <c r="J8041">
        <v>8024</v>
      </c>
      <c r="K8041" s="93">
        <f t="shared" ca="1" si="1011"/>
        <v>-1.7897679903494812</v>
      </c>
      <c r="L8041" s="93">
        <f t="shared" ca="1" si="1011"/>
        <v>1.5826439624104061</v>
      </c>
      <c r="M8041" s="93">
        <f t="shared" ca="1" si="1012"/>
        <v>-1.7897679903494812</v>
      </c>
      <c r="N8041" s="101">
        <f t="shared" ca="1" si="1008"/>
        <v>0.93129176173296391</v>
      </c>
      <c r="O8041" s="46">
        <f t="shared" ca="1" si="1013"/>
        <v>-0.32218875914695833</v>
      </c>
      <c r="P8041" s="46">
        <f t="shared" ca="1" si="1014"/>
        <v>-9.5272373337818017E-4</v>
      </c>
      <c r="Q8041" s="47">
        <f t="shared" ca="1" si="1009"/>
        <v>-0.96466082997411862</v>
      </c>
      <c r="R8041" s="47">
        <f t="shared" ca="1" si="1010"/>
        <v>0.30000565363201737</v>
      </c>
      <c r="S8041" s="97">
        <f t="shared" ca="1" si="1015"/>
        <v>-1.109155275747048E-2</v>
      </c>
      <c r="V8041">
        <v>8024</v>
      </c>
      <c r="W8041" s="46">
        <v>0.33150094189225898</v>
      </c>
    </row>
    <row r="8042" spans="10:23">
      <c r="J8042">
        <v>8025</v>
      </c>
      <c r="K8042" s="93">
        <f t="shared" ca="1" si="1011"/>
        <v>-4.2871207520065423E-2</v>
      </c>
      <c r="L8042" s="93">
        <f t="shared" ca="1" si="1011"/>
        <v>-1.1628043797471521</v>
      </c>
      <c r="M8042" s="93">
        <f t="shared" ca="1" si="1012"/>
        <v>-4.2871207520065423E-2</v>
      </c>
      <c r="N8042" s="101">
        <f t="shared" ca="1" si="1008"/>
        <v>-1.1160692893309581</v>
      </c>
      <c r="O8042" s="46">
        <f t="shared" ca="1" si="1013"/>
        <v>0.30489385694484322</v>
      </c>
      <c r="P8042" s="46">
        <f t="shared" ca="1" si="1014"/>
        <v>0.31258858431252257</v>
      </c>
      <c r="Q8042" s="47">
        <f t="shared" ca="1" si="1009"/>
        <v>0.28950440220948442</v>
      </c>
      <c r="R8042" s="47">
        <f t="shared" ca="1" si="1010"/>
        <v>-3.1037252011674982E-2</v>
      </c>
      <c r="S8042" s="97">
        <f t="shared" ca="1" si="1015"/>
        <v>0.13692830246658411</v>
      </c>
      <c r="V8042">
        <v>8025</v>
      </c>
      <c r="W8042" s="46">
        <v>-0.19636275201035699</v>
      </c>
    </row>
    <row r="8043" spans="10:23">
      <c r="J8043">
        <v>8026</v>
      </c>
      <c r="K8043" s="93">
        <f t="shared" ca="1" si="1011"/>
        <v>-1.3926636604872928</v>
      </c>
      <c r="L8043" s="93">
        <f t="shared" ca="1" si="1011"/>
        <v>1.1413155068830887</v>
      </c>
      <c r="M8043" s="93">
        <f t="shared" ca="1" si="1012"/>
        <v>-1.3926636604872928</v>
      </c>
      <c r="N8043" s="101">
        <f t="shared" ca="1" si="1008"/>
        <v>0.63916375796495273</v>
      </c>
      <c r="O8043" s="46">
        <f t="shared" ca="1" si="1013"/>
        <v>-0.17964042745443876</v>
      </c>
      <c r="P8043" s="46">
        <f t="shared" ca="1" si="1014"/>
        <v>7.0321442112881605E-2</v>
      </c>
      <c r="Q8043" s="47">
        <f t="shared" ca="1" si="1009"/>
        <v>-0.67956416658907948</v>
      </c>
      <c r="R8043" s="47">
        <f t="shared" ca="1" si="1010"/>
        <v>0.25277074939419392</v>
      </c>
      <c r="S8043" s="97">
        <f t="shared" ca="1" si="1015"/>
        <v>3.656516096987758E-2</v>
      </c>
      <c r="V8043">
        <v>8026</v>
      </c>
      <c r="W8043" s="46">
        <v>0.52209928637124303</v>
      </c>
    </row>
    <row r="8044" spans="10:23">
      <c r="J8044">
        <v>8027</v>
      </c>
      <c r="K8044" s="93">
        <f t="shared" ca="1" si="1011"/>
        <v>-0.18428827794634864</v>
      </c>
      <c r="L8044" s="93">
        <f t="shared" ca="1" si="1011"/>
        <v>2.1176844290829786</v>
      </c>
      <c r="M8044" s="93">
        <f t="shared" ca="1" si="1012"/>
        <v>-0.18428827794634864</v>
      </c>
      <c r="N8044" s="101">
        <f t="shared" ca="1" si="1008"/>
        <v>1.9491331984490927</v>
      </c>
      <c r="O8044" s="46">
        <f t="shared" ca="1" si="1013"/>
        <v>0.25412944581614527</v>
      </c>
      <c r="P8044" s="46">
        <f t="shared" ca="1" si="1014"/>
        <v>0.28720637874817362</v>
      </c>
      <c r="Q8044" s="47">
        <f t="shared" ca="1" si="1009"/>
        <v>0.18797557995208858</v>
      </c>
      <c r="R8044" s="47">
        <f t="shared" ca="1" si="1010"/>
        <v>0.4645829696457025</v>
      </c>
      <c r="S8044" s="97">
        <f t="shared" ca="1" si="1015"/>
        <v>0.35935620773092392</v>
      </c>
      <c r="V8044">
        <v>8027</v>
      </c>
      <c r="W8044" s="46">
        <v>1.30650697324927</v>
      </c>
    </row>
    <row r="8045" spans="10:23">
      <c r="J8045">
        <v>8028</v>
      </c>
      <c r="K8045" s="93">
        <f t="shared" ca="1" si="1011"/>
        <v>0.91157113450561178</v>
      </c>
      <c r="L8045" s="93">
        <f t="shared" ca="1" si="1011"/>
        <v>-1.2976037248770025</v>
      </c>
      <c r="M8045" s="93">
        <f t="shared" ca="1" si="1012"/>
        <v>0.91157113450561178</v>
      </c>
      <c r="N8045" s="101">
        <f t="shared" ca="1" si="1008"/>
        <v>-0.9403362058652398</v>
      </c>
      <c r="O8045" s="46">
        <f t="shared" ca="1" si="1013"/>
        <v>0.64750952069164192</v>
      </c>
      <c r="P8045" s="46">
        <f t="shared" ca="1" si="1014"/>
        <v>0.48389641618592194</v>
      </c>
      <c r="Q8045" s="47">
        <f t="shared" ca="1" si="1009"/>
        <v>0.97473572970308198</v>
      </c>
      <c r="R8045" s="47">
        <f t="shared" ca="1" si="1010"/>
        <v>-2.6225322249593674E-3</v>
      </c>
      <c r="S8045" s="97">
        <f t="shared" ca="1" si="1015"/>
        <v>0.32244349423334129</v>
      </c>
      <c r="V8045">
        <v>8028</v>
      </c>
      <c r="W8045" s="46">
        <v>0.107217126751613</v>
      </c>
    </row>
    <row r="8046" spans="10:23">
      <c r="J8046">
        <v>8029</v>
      </c>
      <c r="K8046" s="93">
        <f t="shared" ca="1" si="1011"/>
        <v>0.39239165768429896</v>
      </c>
      <c r="L8046" s="93">
        <f t="shared" ca="1" si="1011"/>
        <v>0.72928937993615084</v>
      </c>
      <c r="M8046" s="93">
        <f t="shared" ca="1" si="1012"/>
        <v>0.39239165768429896</v>
      </c>
      <c r="N8046" s="101">
        <f t="shared" ca="1" si="1008"/>
        <v>0.8162163503465516</v>
      </c>
      <c r="O8046" s="46">
        <f t="shared" ca="1" si="1013"/>
        <v>0.46113993792844937</v>
      </c>
      <c r="P8046" s="46">
        <f t="shared" ca="1" si="1014"/>
        <v>0.39071162480432564</v>
      </c>
      <c r="Q8046" s="47">
        <f t="shared" ca="1" si="1009"/>
        <v>0.60199656417669678</v>
      </c>
      <c r="R8046" s="47">
        <f t="shared" ca="1" si="1010"/>
        <v>0.28139882386268822</v>
      </c>
      <c r="S8046" s="97">
        <f t="shared" ca="1" si="1015"/>
        <v>0.37126938089556882</v>
      </c>
      <c r="V8046">
        <v>8029</v>
      </c>
      <c r="W8046" s="46">
        <v>0.17713440389603799</v>
      </c>
    </row>
    <row r="8047" spans="10:23">
      <c r="J8047">
        <v>8030</v>
      </c>
      <c r="K8047" s="93">
        <f t="shared" ca="1" si="1011"/>
        <v>0.18953986584556917</v>
      </c>
      <c r="L8047" s="93">
        <f t="shared" ca="1" si="1011"/>
        <v>-1.0665377840518806</v>
      </c>
      <c r="M8047" s="93">
        <f t="shared" ca="1" si="1012"/>
        <v>0.18953986584556917</v>
      </c>
      <c r="N8047" s="101">
        <f t="shared" ca="1" si="1008"/>
        <v>-0.95088861321665374</v>
      </c>
      <c r="O8047" s="46">
        <f t="shared" ca="1" si="1013"/>
        <v>0.38832233728056853</v>
      </c>
      <c r="P8047" s="46">
        <f t="shared" ca="1" si="1014"/>
        <v>0.35430282448038525</v>
      </c>
      <c r="Q8047" s="47">
        <f t="shared" ca="1" si="1009"/>
        <v>0.4563613628809351</v>
      </c>
      <c r="R8047" s="47">
        <f t="shared" ca="1" si="1010"/>
        <v>-4.3287772418471315E-3</v>
      </c>
      <c r="S8047" s="97">
        <f t="shared" ca="1" si="1015"/>
        <v>0.19199678001936071</v>
      </c>
      <c r="V8047">
        <v>8030</v>
      </c>
      <c r="W8047" s="46">
        <v>0.231952269976793</v>
      </c>
    </row>
    <row r="8048" spans="10:23">
      <c r="J8048">
        <v>8031</v>
      </c>
      <c r="K8048" s="93">
        <f t="shared" ca="1" si="1011"/>
        <v>0.12360208207996701</v>
      </c>
      <c r="L8048" s="93">
        <f t="shared" ca="1" si="1011"/>
        <v>-0.26258886857835395</v>
      </c>
      <c r="M8048" s="93">
        <f t="shared" ca="1" si="1012"/>
        <v>0.12360208207996701</v>
      </c>
      <c r="N8048" s="101">
        <f t="shared" ca="1" si="1008"/>
        <v>-0.20964785675936931</v>
      </c>
      <c r="O8048" s="46">
        <f t="shared" ca="1" si="1013"/>
        <v>0.36465268584526278</v>
      </c>
      <c r="P8048" s="46">
        <f t="shared" ca="1" si="1014"/>
        <v>0.34246799876273237</v>
      </c>
      <c r="Q8048" s="47">
        <f t="shared" ca="1" si="1009"/>
        <v>0.40902206001032354</v>
      </c>
      <c r="R8048" s="47">
        <f t="shared" ca="1" si="1010"/>
        <v>0.11552428613045529</v>
      </c>
      <c r="S8048" s="97">
        <f t="shared" ca="1" si="1015"/>
        <v>0.24008848598785903</v>
      </c>
      <c r="V8048">
        <v>8031</v>
      </c>
      <c r="W8048" s="46">
        <v>3.9705159412885202E-2</v>
      </c>
    </row>
    <row r="8049" spans="10:23">
      <c r="J8049">
        <v>8032</v>
      </c>
      <c r="K8049" s="93">
        <f t="shared" ca="1" si="1011"/>
        <v>-0.160666749348262</v>
      </c>
      <c r="L8049" s="93">
        <f t="shared" ca="1" si="1011"/>
        <v>-1.7838268299556974</v>
      </c>
      <c r="M8049" s="93">
        <f t="shared" ca="1" si="1012"/>
        <v>-0.160666749348262</v>
      </c>
      <c r="N8049" s="101">
        <f t="shared" ca="1" si="1008"/>
        <v>-1.7423118587393787</v>
      </c>
      <c r="O8049" s="46">
        <f t="shared" ca="1" si="1013"/>
        <v>0.26260885346917429</v>
      </c>
      <c r="P8049" s="46">
        <f t="shared" ca="1" si="1014"/>
        <v>0.29144608257468813</v>
      </c>
      <c r="Q8049" s="47">
        <f t="shared" ca="1" si="1009"/>
        <v>0.20493439525814655</v>
      </c>
      <c r="R8049" s="47">
        <f t="shared" ca="1" si="1010"/>
        <v>-0.13229597221005124</v>
      </c>
      <c r="S8049" s="97">
        <f t="shared" ca="1" si="1015"/>
        <v>6.5156440629561524E-2</v>
      </c>
      <c r="V8049">
        <v>8032</v>
      </c>
      <c r="W8049" s="46">
        <v>-0.106218640921836</v>
      </c>
    </row>
    <row r="8050" spans="10:23">
      <c r="J8050">
        <v>8033</v>
      </c>
      <c r="K8050" s="93">
        <f t="shared" ca="1" si="1011"/>
        <v>-0.33007810121306419</v>
      </c>
      <c r="L8050" s="93">
        <f t="shared" ca="1" si="1011"/>
        <v>1.8835319326167448</v>
      </c>
      <c r="M8050" s="93">
        <f t="shared" ca="1" si="1012"/>
        <v>-0.33007810121306419</v>
      </c>
      <c r="N8050" s="101">
        <f t="shared" ca="1" si="1008"/>
        <v>1.6807727186861439</v>
      </c>
      <c r="O8050" s="46">
        <f t="shared" ca="1" si="1013"/>
        <v>0.20179534990832726</v>
      </c>
      <c r="P8050" s="46">
        <f t="shared" ca="1" si="1014"/>
        <v>0.26103933079426461</v>
      </c>
      <c r="Q8050" s="47">
        <f t="shared" ca="1" si="1009"/>
        <v>8.3307388136452554E-2</v>
      </c>
      <c r="R8050" s="47">
        <f t="shared" ca="1" si="1010"/>
        <v>0.42119109553805728</v>
      </c>
      <c r="S8050" s="97">
        <f t="shared" ca="1" si="1015"/>
        <v>0.31149322272319224</v>
      </c>
      <c r="V8050">
        <v>8033</v>
      </c>
      <c r="W8050" s="46">
        <v>-0.386972342616623</v>
      </c>
    </row>
    <row r="8051" spans="10:23">
      <c r="J8051">
        <v>8034</v>
      </c>
      <c r="K8051" s="93">
        <f t="shared" ca="1" si="1011"/>
        <v>0.13130939480443257</v>
      </c>
      <c r="L8051" s="93">
        <f t="shared" ca="1" si="1011"/>
        <v>-0.31424925101271356</v>
      </c>
      <c r="M8051" s="93">
        <f t="shared" ca="1" si="1012"/>
        <v>0.13130939480443257</v>
      </c>
      <c r="N8051" s="101">
        <f t="shared" ca="1" si="1008"/>
        <v>-0.25617509849115322</v>
      </c>
      <c r="O8051" s="46">
        <f t="shared" ca="1" si="1013"/>
        <v>0.36741937582591944</v>
      </c>
      <c r="P8051" s="46">
        <f t="shared" ca="1" si="1014"/>
        <v>0.3438513437530607</v>
      </c>
      <c r="Q8051" s="47">
        <f t="shared" ca="1" si="1009"/>
        <v>0.41455543997163685</v>
      </c>
      <c r="R8051" s="47">
        <f t="shared" ca="1" si="1010"/>
        <v>0.10800118057637031</v>
      </c>
      <c r="S8051" s="97">
        <f t="shared" ca="1" si="1015"/>
        <v>0.23771027820114488</v>
      </c>
      <c r="V8051">
        <v>8034</v>
      </c>
      <c r="W8051" s="46">
        <v>0.27119158796978299</v>
      </c>
    </row>
    <row r="8052" spans="10:23">
      <c r="J8052">
        <v>8035</v>
      </c>
      <c r="K8052" s="93">
        <f t="shared" ca="1" si="1011"/>
        <v>5.2502378685064521E-2</v>
      </c>
      <c r="L8052" s="93">
        <f t="shared" ca="1" si="1011"/>
        <v>0.42378927923579068</v>
      </c>
      <c r="M8052" s="93">
        <f t="shared" ca="1" si="1012"/>
        <v>5.2502378685064521E-2</v>
      </c>
      <c r="N8052" s="101">
        <f t="shared" ca="1" si="1008"/>
        <v>0.41848442521568857</v>
      </c>
      <c r="O8052" s="46">
        <f t="shared" ca="1" si="1013"/>
        <v>0.339130062845172</v>
      </c>
      <c r="P8052" s="46">
        <f t="shared" ca="1" si="1014"/>
        <v>0.32970668726268698</v>
      </c>
      <c r="Q8052" s="47">
        <f t="shared" ca="1" si="1009"/>
        <v>0.35797681401014203</v>
      </c>
      <c r="R8052" s="47">
        <f t="shared" ca="1" si="1010"/>
        <v>0.21708855865853222</v>
      </c>
      <c r="S8052" s="97">
        <f t="shared" ca="1" si="1015"/>
        <v>0.27810931075185208</v>
      </c>
      <c r="V8052">
        <v>8035</v>
      </c>
      <c r="W8052" s="46">
        <v>-7.2460081651865405E-2</v>
      </c>
    </row>
    <row r="8053" spans="10:23">
      <c r="J8053">
        <v>8036</v>
      </c>
      <c r="K8053" s="93">
        <f t="shared" ca="1" si="1011"/>
        <v>0.92130519348605855</v>
      </c>
      <c r="L8053" s="93">
        <f t="shared" ca="1" si="1011"/>
        <v>-0.30659214218979264</v>
      </c>
      <c r="M8053" s="93">
        <f t="shared" ca="1" si="1012"/>
        <v>0.92130519348605855</v>
      </c>
      <c r="N8053" s="101">
        <f t="shared" ca="1" si="1008"/>
        <v>2.3208641005403319E-3</v>
      </c>
      <c r="O8053" s="46">
        <f t="shared" ca="1" si="1013"/>
        <v>0.65100375070605865</v>
      </c>
      <c r="P8053" s="46">
        <f t="shared" ca="1" si="1014"/>
        <v>0.48564353119313031</v>
      </c>
      <c r="Q8053" s="47">
        <f t="shared" ca="1" si="1009"/>
        <v>0.98172418973191522</v>
      </c>
      <c r="R8053" s="47">
        <f t="shared" ca="1" si="1010"/>
        <v>0.14979803634299185</v>
      </c>
      <c r="S8053" s="97">
        <f t="shared" ca="1" si="1015"/>
        <v>0.40040089352452524</v>
      </c>
      <c r="V8053">
        <v>8036</v>
      </c>
      <c r="W8053" s="46">
        <v>-0.50313184064126604</v>
      </c>
    </row>
    <row r="8054" spans="10:23">
      <c r="J8054">
        <v>8037</v>
      </c>
      <c r="K8054" s="93">
        <f t="shared" ca="1" si="1011"/>
        <v>0.25283722172757273</v>
      </c>
      <c r="L8054" s="93">
        <f t="shared" ca="1" si="1011"/>
        <v>0.11434726953427901</v>
      </c>
      <c r="M8054" s="93">
        <f t="shared" ca="1" si="1012"/>
        <v>0.25283722172757273</v>
      </c>
      <c r="N8054" s="101">
        <f t="shared" ca="1" si="1008"/>
        <v>0.1888186324236317</v>
      </c>
      <c r="O8054" s="46">
        <f t="shared" ca="1" si="1013"/>
        <v>0.41104415571215958</v>
      </c>
      <c r="P8054" s="46">
        <f t="shared" ca="1" si="1014"/>
        <v>0.36566373369618077</v>
      </c>
      <c r="Q8054" s="47">
        <f t="shared" ca="1" si="1009"/>
        <v>0.50180499974411719</v>
      </c>
      <c r="R8054" s="47">
        <f t="shared" ca="1" si="1010"/>
        <v>0.17995332482503926</v>
      </c>
      <c r="S8054" s="97">
        <f t="shared" ca="1" si="1015"/>
        <v>0.2954987402685994</v>
      </c>
      <c r="V8054">
        <v>8037</v>
      </c>
      <c r="W8054" s="46">
        <v>1.0109690913699401</v>
      </c>
    </row>
    <row r="8055" spans="10:23">
      <c r="J8055">
        <v>8038</v>
      </c>
      <c r="K8055" s="93">
        <f t="shared" ca="1" si="1011"/>
        <v>-0.99348554760587959</v>
      </c>
      <c r="L8055" s="93">
        <f t="shared" ca="1" si="1011"/>
        <v>-0.66384212853905145</v>
      </c>
      <c r="M8055" s="93">
        <f t="shared" ca="1" si="1012"/>
        <v>-0.99348554760587959</v>
      </c>
      <c r="N8055" s="101">
        <f t="shared" ca="1" si="1008"/>
        <v>-0.94532825329140802</v>
      </c>
      <c r="O8055" s="46">
        <f t="shared" ca="1" si="1013"/>
        <v>-3.6347670966084433E-2</v>
      </c>
      <c r="P8055" s="46">
        <f t="shared" ca="1" si="1014"/>
        <v>0.14196782035705877</v>
      </c>
      <c r="Q8055" s="47">
        <f t="shared" ca="1" si="1009"/>
        <v>-0.39297865361237083</v>
      </c>
      <c r="R8055" s="47">
        <f t="shared" ca="1" si="1010"/>
        <v>-3.429708801953979E-3</v>
      </c>
      <c r="S8055" s="97">
        <f t="shared" ca="1" si="1015"/>
        <v>-1.9888689884019206E-2</v>
      </c>
      <c r="V8055">
        <v>8038</v>
      </c>
      <c r="W8055" s="46">
        <v>0.188832253071232</v>
      </c>
    </row>
    <row r="8056" spans="10:23">
      <c r="J8056">
        <v>8039</v>
      </c>
      <c r="K8056" s="93">
        <f t="shared" ca="1" si="1011"/>
        <v>0.71200746621856126</v>
      </c>
      <c r="L8056" s="93">
        <f t="shared" ca="1" si="1011"/>
        <v>-0.23022183745247121</v>
      </c>
      <c r="M8056" s="93">
        <f t="shared" ca="1" si="1012"/>
        <v>0.71200746621856126</v>
      </c>
      <c r="N8056" s="101">
        <f t="shared" ca="1" si="1008"/>
        <v>8.1648935215423712E-3</v>
      </c>
      <c r="O8056" s="46">
        <f t="shared" ca="1" si="1013"/>
        <v>0.57587225601958236</v>
      </c>
      <c r="P8056" s="46">
        <f t="shared" ca="1" si="1014"/>
        <v>0.44807778384989216</v>
      </c>
      <c r="Q8056" s="47">
        <f t="shared" ca="1" si="1009"/>
        <v>0.83146120035896287</v>
      </c>
      <c r="R8056" s="47">
        <f t="shared" ca="1" si="1010"/>
        <v>0.15074297200990339</v>
      </c>
      <c r="S8056" s="97">
        <f t="shared" ca="1" si="1015"/>
        <v>0.36330761401474287</v>
      </c>
      <c r="V8056">
        <v>8039</v>
      </c>
      <c r="W8056" s="46">
        <v>-0.34227912339622002</v>
      </c>
    </row>
    <row r="8057" spans="10:23">
      <c r="J8057">
        <v>8040</v>
      </c>
      <c r="K8057" s="93">
        <f t="shared" ca="1" si="1011"/>
        <v>0.79391724460134661</v>
      </c>
      <c r="L8057" s="93">
        <f t="shared" ca="1" si="1011"/>
        <v>-4.9993372092499745E-2</v>
      </c>
      <c r="M8057" s="93">
        <f t="shared" ca="1" si="1012"/>
        <v>0.79391724460134661</v>
      </c>
      <c r="N8057" s="101">
        <f t="shared" ca="1" si="1008"/>
        <v>0.20508561861985092</v>
      </c>
      <c r="O8057" s="46">
        <f t="shared" ca="1" si="1013"/>
        <v>0.60527536593234044</v>
      </c>
      <c r="P8057" s="46">
        <f t="shared" ca="1" si="1014"/>
        <v>0.4627793388062712</v>
      </c>
      <c r="Q8057" s="47">
        <f t="shared" ca="1" si="1009"/>
        <v>0.89026742018447902</v>
      </c>
      <c r="R8057" s="47">
        <f t="shared" ca="1" si="1010"/>
        <v>0.1825835743228813</v>
      </c>
      <c r="S8057" s="97">
        <f t="shared" ca="1" si="1015"/>
        <v>0.39392947012761087</v>
      </c>
      <c r="V8057">
        <v>8040</v>
      </c>
      <c r="W8057" s="46">
        <v>1.05474651077083</v>
      </c>
    </row>
    <row r="8058" spans="10:23">
      <c r="J8058">
        <v>8041</v>
      </c>
      <c r="K8058" s="93">
        <f t="shared" ca="1" si="1011"/>
        <v>-1.6850826134923613</v>
      </c>
      <c r="L8058" s="93">
        <f t="shared" ca="1" si="1011"/>
        <v>-0.61260100731494416</v>
      </c>
      <c r="M8058" s="93">
        <f t="shared" ca="1" si="1012"/>
        <v>-1.6850826134923613</v>
      </c>
      <c r="N8058" s="101">
        <f t="shared" ca="1" si="1008"/>
        <v>-1.11669078969314</v>
      </c>
      <c r="O8058" s="46">
        <f t="shared" ca="1" si="1013"/>
        <v>-0.28460990467119884</v>
      </c>
      <c r="P8058" s="46">
        <f t="shared" ca="1" si="1014"/>
        <v>1.7836703504501561E-2</v>
      </c>
      <c r="Q8058" s="47">
        <f t="shared" ca="1" si="1009"/>
        <v>-0.88950312102259965</v>
      </c>
      <c r="R8058" s="47">
        <f t="shared" ca="1" si="1010"/>
        <v>-3.113774395258026E-2</v>
      </c>
      <c r="S8058" s="97">
        <f t="shared" ca="1" si="1015"/>
        <v>-0.15787382431188957</v>
      </c>
      <c r="V8058">
        <v>8041</v>
      </c>
      <c r="W8058" s="46">
        <v>0.104203616779554</v>
      </c>
    </row>
    <row r="8059" spans="10:23">
      <c r="J8059">
        <v>8042</v>
      </c>
      <c r="K8059" s="93">
        <f t="shared" ca="1" si="1011"/>
        <v>-0.57433748031516607</v>
      </c>
      <c r="L8059" s="93">
        <f t="shared" ca="1" si="1011"/>
        <v>0.42672926204292</v>
      </c>
      <c r="M8059" s="93">
        <f t="shared" ca="1" si="1012"/>
        <v>-0.57433748031516607</v>
      </c>
      <c r="N8059" s="101">
        <f t="shared" ca="1" si="1008"/>
        <v>0.22192263603917023</v>
      </c>
      <c r="O8059" s="46">
        <f t="shared" ca="1" si="1013"/>
        <v>0.11411368951611034</v>
      </c>
      <c r="P8059" s="46">
        <f t="shared" ca="1" si="1014"/>
        <v>0.21719850059815615</v>
      </c>
      <c r="Q8059" s="47">
        <f t="shared" ca="1" si="1009"/>
        <v>-9.2055932647981287E-2</v>
      </c>
      <c r="R8059" s="47">
        <f t="shared" ca="1" si="1010"/>
        <v>0.18530599358838823</v>
      </c>
      <c r="S8059" s="97">
        <f t="shared" ca="1" si="1015"/>
        <v>0.14970984155224928</v>
      </c>
      <c r="V8059">
        <v>8042</v>
      </c>
      <c r="W8059" s="46">
        <v>0.16357612052939199</v>
      </c>
    </row>
    <row r="8060" spans="10:23">
      <c r="J8060">
        <v>8043</v>
      </c>
      <c r="K8060" s="93">
        <f t="shared" ca="1" si="1011"/>
        <v>-0.53549324309341573</v>
      </c>
      <c r="L8060" s="93">
        <f t="shared" ca="1" si="1011"/>
        <v>-0.40539342216330382</v>
      </c>
      <c r="M8060" s="93">
        <f t="shared" ca="1" si="1012"/>
        <v>-0.53549324309341573</v>
      </c>
      <c r="N8060" s="101">
        <f t="shared" ca="1" si="1008"/>
        <v>-0.55464555250860692</v>
      </c>
      <c r="O8060" s="46">
        <f t="shared" ca="1" si="1013"/>
        <v>0.12805758484898322</v>
      </c>
      <c r="P8060" s="46">
        <f t="shared" ca="1" si="1014"/>
        <v>0.22417044826459259</v>
      </c>
      <c r="Q8060" s="47">
        <f t="shared" ca="1" si="1009"/>
        <v>-6.4168141982235527E-2</v>
      </c>
      <c r="R8060" s="47">
        <f t="shared" ca="1" si="1010"/>
        <v>5.9740749766970774E-2</v>
      </c>
      <c r="S8060" s="97">
        <f t="shared" ca="1" si="1015"/>
        <v>9.3899167307976997E-2</v>
      </c>
      <c r="V8060">
        <v>8043</v>
      </c>
      <c r="W8060" s="46">
        <v>0.16148905821075299</v>
      </c>
    </row>
    <row r="8061" spans="10:23">
      <c r="J8061">
        <v>8044</v>
      </c>
      <c r="K8061" s="93">
        <f t="shared" ca="1" si="1011"/>
        <v>-1.2616262611407079</v>
      </c>
      <c r="L8061" s="93">
        <f t="shared" ca="1" si="1011"/>
        <v>-0.30648031346472954</v>
      </c>
      <c r="M8061" s="93">
        <f t="shared" ca="1" si="1012"/>
        <v>-1.2616262611407079</v>
      </c>
      <c r="N8061" s="101">
        <f t="shared" ca="1" si="1008"/>
        <v>-0.6917942865921306</v>
      </c>
      <c r="O8061" s="46">
        <f t="shared" ca="1" si="1013"/>
        <v>-0.13260200137466127</v>
      </c>
      <c r="P8061" s="46">
        <f t="shared" ca="1" si="1014"/>
        <v>9.3840655152770347E-2</v>
      </c>
      <c r="Q8061" s="47">
        <f t="shared" ca="1" si="1009"/>
        <v>-0.58548731442952451</v>
      </c>
      <c r="R8061" s="47">
        <f t="shared" ca="1" si="1010"/>
        <v>3.7564829494984395E-2</v>
      </c>
      <c r="S8061" s="97">
        <f t="shared" ca="1" si="1015"/>
        <v>-4.7518585939838438E-2</v>
      </c>
      <c r="V8061">
        <v>8044</v>
      </c>
      <c r="W8061" s="46">
        <v>0.89319577626245195</v>
      </c>
    </row>
    <row r="8062" spans="10:23">
      <c r="J8062">
        <v>8045</v>
      </c>
      <c r="K8062" s="93">
        <f t="shared" ca="1" si="1011"/>
        <v>-0.34960399987625351</v>
      </c>
      <c r="L8062" s="93">
        <f t="shared" ca="1" si="1011"/>
        <v>-5.472418357957938E-2</v>
      </c>
      <c r="M8062" s="93">
        <f t="shared" ca="1" si="1012"/>
        <v>-0.34960399987625351</v>
      </c>
      <c r="N8062" s="101">
        <f t="shared" ca="1" si="1008"/>
        <v>-0.16306499328287044</v>
      </c>
      <c r="O8062" s="46">
        <f t="shared" ca="1" si="1013"/>
        <v>0.19478614837128841</v>
      </c>
      <c r="P8062" s="46">
        <f t="shared" ca="1" si="1014"/>
        <v>0.25753473002574517</v>
      </c>
      <c r="Q8062" s="47">
        <f t="shared" ca="1" si="1009"/>
        <v>6.9288985062374853E-2</v>
      </c>
      <c r="R8062" s="47">
        <f t="shared" ca="1" si="1010"/>
        <v>0.12305638530292418</v>
      </c>
      <c r="S8062" s="97">
        <f t="shared" ca="1" si="1015"/>
        <v>0.15892126683710628</v>
      </c>
      <c r="V8062">
        <v>8045</v>
      </c>
      <c r="W8062" s="46">
        <v>-0.30607917644416299</v>
      </c>
    </row>
    <row r="8063" spans="10:23">
      <c r="J8063">
        <v>8046</v>
      </c>
      <c r="K8063" s="93">
        <f t="shared" ca="1" si="1011"/>
        <v>-0.56047221783611079</v>
      </c>
      <c r="L8063" s="93">
        <f t="shared" ca="1" si="1011"/>
        <v>-0.62110220784899639</v>
      </c>
      <c r="M8063" s="93">
        <f t="shared" ca="1" si="1012"/>
        <v>-0.56047221783611079</v>
      </c>
      <c r="N8063" s="101">
        <f t="shared" ca="1" si="1008"/>
        <v>-0.76709930009747429</v>
      </c>
      <c r="O8063" s="46">
        <f t="shared" ca="1" si="1013"/>
        <v>0.11909089546990625</v>
      </c>
      <c r="P8063" s="46">
        <f t="shared" ca="1" si="1014"/>
        <v>0.21968710357505411</v>
      </c>
      <c r="Q8063" s="47">
        <f t="shared" ca="1" si="1009"/>
        <v>-8.2101520740389455E-2</v>
      </c>
      <c r="R8063" s="47">
        <f t="shared" ca="1" si="1010"/>
        <v>2.5388574375062145E-2</v>
      </c>
      <c r="S8063" s="97">
        <f t="shared" ca="1" si="1015"/>
        <v>7.22397349224842E-2</v>
      </c>
      <c r="V8063">
        <v>8046</v>
      </c>
      <c r="W8063" s="46">
        <v>0.246148799725288</v>
      </c>
    </row>
    <row r="8064" spans="10:23">
      <c r="J8064">
        <v>8047</v>
      </c>
      <c r="K8064" s="93">
        <f t="shared" ca="1" si="1011"/>
        <v>-1.9310825493831865</v>
      </c>
      <c r="L8064" s="93">
        <f t="shared" ca="1" si="1011"/>
        <v>1.221429873996396</v>
      </c>
      <c r="M8064" s="93">
        <f t="shared" ca="1" si="1012"/>
        <v>-1.9310825493831865</v>
      </c>
      <c r="N8064" s="101">
        <f t="shared" ca="1" si="1008"/>
        <v>0.54388955720310761</v>
      </c>
      <c r="O8064" s="46">
        <f t="shared" ca="1" si="1013"/>
        <v>-0.37291637181516968</v>
      </c>
      <c r="P8064" s="46">
        <f t="shared" ca="1" si="1014"/>
        <v>-2.6316530067483856E-2</v>
      </c>
      <c r="Q8064" s="47">
        <f t="shared" ca="1" si="1009"/>
        <v>-1.0661160553105413</v>
      </c>
      <c r="R8064" s="47">
        <f t="shared" ca="1" si="1010"/>
        <v>0.23736562666965449</v>
      </c>
      <c r="S8064" s="97">
        <f t="shared" ca="1" si="1015"/>
        <v>-6.7775372572757592E-2</v>
      </c>
      <c r="V8064">
        <v>8047</v>
      </c>
      <c r="W8064" s="46">
        <v>-0.103364541149801</v>
      </c>
    </row>
    <row r="8065" spans="10:23">
      <c r="J8065">
        <v>8048</v>
      </c>
      <c r="K8065" s="93">
        <f t="shared" ca="1" si="1011"/>
        <v>-0.82125847902855309</v>
      </c>
      <c r="L8065" s="93">
        <f t="shared" ca="1" si="1011"/>
        <v>-0.36948336987050956</v>
      </c>
      <c r="M8065" s="93">
        <f t="shared" ca="1" si="1012"/>
        <v>-0.82125847902855309</v>
      </c>
      <c r="N8065" s="101">
        <f t="shared" ca="1" si="1008"/>
        <v>-0.61147959141924813</v>
      </c>
      <c r="O8065" s="46">
        <f t="shared" ca="1" si="1013"/>
        <v>2.5476588936876432E-2</v>
      </c>
      <c r="P8065" s="46">
        <f t="shared" ca="1" si="1014"/>
        <v>0.1728799503085392</v>
      </c>
      <c r="Q8065" s="47">
        <f t="shared" ca="1" si="1009"/>
        <v>-0.2693301338064491</v>
      </c>
      <c r="R8065" s="47">
        <f t="shared" ca="1" si="1010"/>
        <v>5.0551112516292268E-2</v>
      </c>
      <c r="S8065" s="97">
        <f t="shared" ca="1" si="1015"/>
        <v>3.801385072658435E-2</v>
      </c>
      <c r="V8065">
        <v>8048</v>
      </c>
      <c r="W8065" s="46">
        <v>0.49805574435683098</v>
      </c>
    </row>
    <row r="8066" spans="10:23">
      <c r="J8066">
        <v>8049</v>
      </c>
      <c r="K8066" s="93">
        <f t="shared" ca="1" si="1011"/>
        <v>0.63125148036921119</v>
      </c>
      <c r="L8066" s="93">
        <f t="shared" ca="1" si="1011"/>
        <v>0.2126235675984966</v>
      </c>
      <c r="M8066" s="93">
        <f t="shared" ca="1" si="1012"/>
        <v>0.63125148036921119</v>
      </c>
      <c r="N8066" s="101">
        <f t="shared" ca="1" si="1008"/>
        <v>0.4023369618649848</v>
      </c>
      <c r="O8066" s="46">
        <f t="shared" ca="1" si="1013"/>
        <v>0.54688332240356119</v>
      </c>
      <c r="P8066" s="46">
        <f t="shared" ca="1" si="1014"/>
        <v>0.43358331704188158</v>
      </c>
      <c r="Q8066" s="47">
        <f t="shared" ca="1" si="1009"/>
        <v>0.77348333312692052</v>
      </c>
      <c r="R8066" s="47">
        <f t="shared" ca="1" si="1010"/>
        <v>0.21447763510715656</v>
      </c>
      <c r="S8066" s="97">
        <f t="shared" ca="1" si="1015"/>
        <v>0.38068047875535888</v>
      </c>
      <c r="V8066">
        <v>8049</v>
      </c>
      <c r="W8066" s="46">
        <v>0.17175386860101799</v>
      </c>
    </row>
    <row r="8067" spans="10:23">
      <c r="J8067">
        <v>8050</v>
      </c>
      <c r="K8067" s="93">
        <f t="shared" ca="1" si="1011"/>
        <v>0.36298322264171967</v>
      </c>
      <c r="L8067" s="93">
        <f t="shared" ca="1" si="1011"/>
        <v>0.95206031739507224</v>
      </c>
      <c r="M8067" s="93">
        <f t="shared" ca="1" si="1012"/>
        <v>0.36298322264171967</v>
      </c>
      <c r="N8067" s="101">
        <f t="shared" ca="1" si="1008"/>
        <v>1.0180691888857889</v>
      </c>
      <c r="O8067" s="46">
        <f t="shared" ca="1" si="1013"/>
        <v>0.45058320752346398</v>
      </c>
      <c r="P8067" s="46">
        <f t="shared" ca="1" si="1014"/>
        <v>0.38543325960183294</v>
      </c>
      <c r="Q8067" s="47">
        <f t="shared" ca="1" si="1009"/>
        <v>0.58088310336672599</v>
      </c>
      <c r="R8067" s="47">
        <f t="shared" ca="1" si="1010"/>
        <v>0.31403691187737026</v>
      </c>
      <c r="S8067" s="97">
        <f t="shared" ca="1" si="1015"/>
        <v>0.38231005970041709</v>
      </c>
      <c r="V8067">
        <v>8050</v>
      </c>
      <c r="W8067" s="46">
        <v>0.56311385770380995</v>
      </c>
    </row>
    <row r="8068" spans="10:23">
      <c r="J8068">
        <v>8051</v>
      </c>
      <c r="K8068" s="93">
        <f t="shared" ca="1" si="1011"/>
        <v>0.21652096813754271</v>
      </c>
      <c r="L8068" s="93">
        <f t="shared" ca="1" si="1011"/>
        <v>-1.3946173964729973</v>
      </c>
      <c r="M8068" s="93">
        <f t="shared" ca="1" si="1012"/>
        <v>0.21652096813754271</v>
      </c>
      <c r="N8068" s="101">
        <f t="shared" ca="1" si="1008"/>
        <v>-1.2533547823258713</v>
      </c>
      <c r="O8068" s="46">
        <f t="shared" ca="1" si="1013"/>
        <v>0.39800772932925454</v>
      </c>
      <c r="P8068" s="46">
        <f t="shared" ca="1" si="1014"/>
        <v>0.35914552050472826</v>
      </c>
      <c r="Q8068" s="47">
        <f t="shared" ca="1" si="1009"/>
        <v>0.47573214697830718</v>
      </c>
      <c r="R8068" s="47">
        <f t="shared" ca="1" si="1010"/>
        <v>-5.3235285172531427E-2</v>
      </c>
      <c r="S8068" s="97">
        <f t="shared" ca="1" si="1015"/>
        <v>0.17238622207836157</v>
      </c>
      <c r="V8068">
        <v>8051</v>
      </c>
      <c r="W8068" s="46">
        <v>0.241307356489079</v>
      </c>
    </row>
    <row r="8069" spans="10:23">
      <c r="J8069">
        <v>8052</v>
      </c>
      <c r="K8069" s="93">
        <f t="shared" ca="1" si="1011"/>
        <v>0.39287711005047665</v>
      </c>
      <c r="L8069" s="93">
        <f t="shared" ca="1" si="1011"/>
        <v>-0.22813380008707754</v>
      </c>
      <c r="M8069" s="93">
        <f t="shared" ca="1" si="1012"/>
        <v>0.39287711005047665</v>
      </c>
      <c r="N8069" s="101">
        <f t="shared" ca="1" si="1008"/>
        <v>-9.1346085866740936E-2</v>
      </c>
      <c r="O8069" s="46">
        <f t="shared" ca="1" si="1013"/>
        <v>0.46131420050810656</v>
      </c>
      <c r="P8069" s="46">
        <f t="shared" ca="1" si="1014"/>
        <v>0.39079875609415426</v>
      </c>
      <c r="Q8069" s="47">
        <f t="shared" ca="1" si="1009"/>
        <v>0.60234508933601116</v>
      </c>
      <c r="R8069" s="47">
        <f t="shared" ca="1" si="1010"/>
        <v>0.13465279400098396</v>
      </c>
      <c r="S8069" s="97">
        <f t="shared" ca="1" si="1015"/>
        <v>0.29798349725454526</v>
      </c>
      <c r="V8069">
        <v>8052</v>
      </c>
      <c r="W8069" s="46">
        <v>1.10706900351153</v>
      </c>
    </row>
    <row r="8070" spans="10:23">
      <c r="J8070">
        <v>8053</v>
      </c>
      <c r="K8070" s="93">
        <f t="shared" ca="1" si="1011"/>
        <v>0.60415814809150992</v>
      </c>
      <c r="L8070" s="93">
        <f t="shared" ca="1" si="1011"/>
        <v>0.25530973693802483</v>
      </c>
      <c r="M8070" s="93">
        <f t="shared" ca="1" si="1012"/>
        <v>0.60415814809150992</v>
      </c>
      <c r="N8070" s="101">
        <f t="shared" ca="1" si="1008"/>
        <v>0.43419071391786029</v>
      </c>
      <c r="O8070" s="46">
        <f t="shared" ca="1" si="1013"/>
        <v>0.53715764321613535</v>
      </c>
      <c r="P8070" s="46">
        <f t="shared" ca="1" si="1014"/>
        <v>0.42872047744816866</v>
      </c>
      <c r="Q8070" s="47">
        <f t="shared" ca="1" si="1009"/>
        <v>0.75403197475206862</v>
      </c>
      <c r="R8070" s="47">
        <f t="shared" ca="1" si="1010"/>
        <v>0.21962814758259802</v>
      </c>
      <c r="S8070" s="97">
        <f t="shared" ca="1" si="1015"/>
        <v>0.37839289539936671</v>
      </c>
      <c r="V8070">
        <v>8053</v>
      </c>
      <c r="W8070" s="46">
        <v>0.37158520371248599</v>
      </c>
    </row>
    <row r="8071" spans="10:23">
      <c r="J8071">
        <v>8054</v>
      </c>
      <c r="K8071" s="93">
        <f t="shared" ca="1" si="1011"/>
        <v>-0.74501209676333746</v>
      </c>
      <c r="L8071" s="93">
        <f t="shared" ca="1" si="1011"/>
        <v>0.87218520052585924</v>
      </c>
      <c r="M8071" s="93">
        <f t="shared" ca="1" si="1012"/>
        <v>-0.74501209676333746</v>
      </c>
      <c r="N8071" s="101">
        <f t="shared" ca="1" si="1008"/>
        <v>0.58997356551080471</v>
      </c>
      <c r="O8071" s="46">
        <f t="shared" ca="1" si="1013"/>
        <v>5.2846712534542817E-2</v>
      </c>
      <c r="P8071" s="46">
        <f t="shared" ca="1" si="1014"/>
        <v>0.18656501210737239</v>
      </c>
      <c r="Q8071" s="47">
        <f t="shared" ca="1" si="1009"/>
        <v>-0.21458988661111633</v>
      </c>
      <c r="R8071" s="47">
        <f t="shared" ca="1" si="1010"/>
        <v>0.24481706470788445</v>
      </c>
      <c r="S8071" s="97">
        <f t="shared" ca="1" si="1015"/>
        <v>0.14883188862121363</v>
      </c>
      <c r="V8071">
        <v>8054</v>
      </c>
      <c r="W8071" s="46">
        <v>-0.32474654171776102</v>
      </c>
    </row>
    <row r="8072" spans="10:23">
      <c r="J8072">
        <v>8055</v>
      </c>
      <c r="K8072" s="93">
        <f t="shared" ca="1" si="1011"/>
        <v>-0.14141469795133987</v>
      </c>
      <c r="L8072" s="93">
        <f t="shared" ca="1" si="1011"/>
        <v>1.1616896031645798</v>
      </c>
      <c r="M8072" s="93">
        <f t="shared" ca="1" si="1012"/>
        <v>-0.14141469795133987</v>
      </c>
      <c r="N8072" s="101">
        <f t="shared" ca="1" si="1008"/>
        <v>1.0564053362544921</v>
      </c>
      <c r="O8072" s="46">
        <f t="shared" ca="1" si="1013"/>
        <v>0.26951975219758223</v>
      </c>
      <c r="P8072" s="46">
        <f t="shared" ca="1" si="1014"/>
        <v>0.29490153193889207</v>
      </c>
      <c r="Q8072" s="47">
        <f t="shared" ca="1" si="1009"/>
        <v>0.21875619271496247</v>
      </c>
      <c r="R8072" s="47">
        <f t="shared" ca="1" si="1010"/>
        <v>0.32023557899059163</v>
      </c>
      <c r="S8072" s="97">
        <f t="shared" ca="1" si="1015"/>
        <v>0.2948776655940869</v>
      </c>
      <c r="V8072">
        <v>8055</v>
      </c>
      <c r="W8072" s="46">
        <v>0.42405500362753201</v>
      </c>
    </row>
    <row r="8073" spans="10:23">
      <c r="J8073">
        <v>8056</v>
      </c>
      <c r="K8073" s="93">
        <f t="shared" ca="1" si="1011"/>
        <v>0.61214091595663656</v>
      </c>
      <c r="L8073" s="93">
        <f t="shared" ca="1" si="1011"/>
        <v>0.6926793585966744</v>
      </c>
      <c r="M8073" s="93">
        <f t="shared" ca="1" si="1012"/>
        <v>0.61214091595663656</v>
      </c>
      <c r="N8073" s="101">
        <f t="shared" ca="1" si="1008"/>
        <v>0.85139219849763381</v>
      </c>
      <c r="O8073" s="46">
        <f t="shared" ca="1" si="1013"/>
        <v>0.54002321318324542</v>
      </c>
      <c r="P8073" s="46">
        <f t="shared" ca="1" si="1014"/>
        <v>0.43015326243172369</v>
      </c>
      <c r="Q8073" s="47">
        <f t="shared" ca="1" si="1009"/>
        <v>0.75976311468628877</v>
      </c>
      <c r="R8073" s="47">
        <f t="shared" ca="1" si="1010"/>
        <v>0.28708649432724276</v>
      </c>
      <c r="S8073" s="97">
        <f t="shared" ca="1" si="1015"/>
        <v>0.41355485375524409</v>
      </c>
      <c r="V8073">
        <v>8056</v>
      </c>
      <c r="W8073" s="46">
        <v>0.311464957515171</v>
      </c>
    </row>
    <row r="8074" spans="10:23">
      <c r="J8074">
        <v>8057</v>
      </c>
      <c r="K8074" s="93">
        <f t="shared" ca="1" si="1011"/>
        <v>-0.60407539050377401</v>
      </c>
      <c r="L8074" s="93">
        <f t="shared" ca="1" si="1011"/>
        <v>1.1016159305761022</v>
      </c>
      <c r="M8074" s="93">
        <f t="shared" ca="1" si="1012"/>
        <v>-0.60407539050377401</v>
      </c>
      <c r="N8074" s="101">
        <f t="shared" ca="1" si="1008"/>
        <v>0.85231401783496907</v>
      </c>
      <c r="O8074" s="46">
        <f t="shared" ca="1" si="1013"/>
        <v>0.1034386875918574</v>
      </c>
      <c r="P8074" s="46">
        <f t="shared" ca="1" si="1014"/>
        <v>0.21186099963602967</v>
      </c>
      <c r="Q8074" s="47">
        <f t="shared" ca="1" si="1009"/>
        <v>-0.11340593649648717</v>
      </c>
      <c r="R8074" s="47">
        <f t="shared" ca="1" si="1010"/>
        <v>0.28723554559094211</v>
      </c>
      <c r="S8074" s="97">
        <f t="shared" ca="1" si="1015"/>
        <v>0.19533711659139974</v>
      </c>
      <c r="V8074">
        <v>8057</v>
      </c>
      <c r="W8074" s="46">
        <v>3.9673661713514899E-2</v>
      </c>
    </row>
    <row r="8075" spans="10:23">
      <c r="J8075">
        <v>8058</v>
      </c>
      <c r="K8075" s="93">
        <f t="shared" ca="1" si="1011"/>
        <v>-7.5608947023513437E-2</v>
      </c>
      <c r="L8075" s="93">
        <f t="shared" ca="1" si="1011"/>
        <v>0.63547312847806525</v>
      </c>
      <c r="M8075" s="93">
        <f t="shared" ca="1" si="1012"/>
        <v>-7.5608947023513437E-2</v>
      </c>
      <c r="N8075" s="101">
        <f t="shared" ca="1" si="1008"/>
        <v>0.57843604831586104</v>
      </c>
      <c r="O8075" s="46">
        <f t="shared" ca="1" si="1013"/>
        <v>0.29314200787480071</v>
      </c>
      <c r="P8075" s="46">
        <f t="shared" ca="1" si="1014"/>
        <v>0.30671265977750134</v>
      </c>
      <c r="Q8075" s="47">
        <f t="shared" ca="1" si="1009"/>
        <v>0.26600070406939946</v>
      </c>
      <c r="R8075" s="47">
        <f t="shared" ca="1" si="1010"/>
        <v>0.24295153482777684</v>
      </c>
      <c r="S8075" s="97">
        <f t="shared" ca="1" si="1015"/>
        <v>0.26804677135128879</v>
      </c>
      <c r="V8075">
        <v>8058</v>
      </c>
      <c r="W8075" s="46">
        <v>-9.3444771334293603E-2</v>
      </c>
    </row>
    <row r="8076" spans="10:23">
      <c r="J8076">
        <v>8059</v>
      </c>
      <c r="K8076" s="93">
        <f t="shared" ca="1" si="1011"/>
        <v>2.2605023280722985</v>
      </c>
      <c r="L8076" s="93">
        <f t="shared" ca="1" si="1011"/>
        <v>-0.70971235192413007</v>
      </c>
      <c r="M8076" s="93">
        <f t="shared" ca="1" si="1012"/>
        <v>2.2605023280722985</v>
      </c>
      <c r="N8076" s="101">
        <f t="shared" ca="1" si="1008"/>
        <v>4.6024102273378942E-2</v>
      </c>
      <c r="O8076" s="46">
        <f t="shared" ca="1" si="1013"/>
        <v>1.1317346392584984</v>
      </c>
      <c r="P8076" s="46">
        <f t="shared" ca="1" si="1014"/>
        <v>0.72600897546935017</v>
      </c>
      <c r="Q8076" s="47">
        <f t="shared" ca="1" si="1009"/>
        <v>1.943185966836795</v>
      </c>
      <c r="R8076" s="47">
        <f t="shared" ca="1" si="1010"/>
        <v>0.15686452173073362</v>
      </c>
      <c r="S8076" s="97">
        <f t="shared" ca="1" si="1015"/>
        <v>0.644299580494616</v>
      </c>
      <c r="V8076">
        <v>8059</v>
      </c>
      <c r="W8076" s="46">
        <v>0.14265952964121401</v>
      </c>
    </row>
    <row r="8077" spans="10:23">
      <c r="J8077">
        <v>8060</v>
      </c>
      <c r="K8077" s="93">
        <f t="shared" ca="1" si="1011"/>
        <v>-0.10124884641507889</v>
      </c>
      <c r="L8077" s="93">
        <f t="shared" ca="1" si="1011"/>
        <v>-1.1596532836630933E-2</v>
      </c>
      <c r="M8077" s="93">
        <f t="shared" ca="1" si="1012"/>
        <v>-0.10124884641507889</v>
      </c>
      <c r="N8077" s="101">
        <f t="shared" ca="1" si="1008"/>
        <v>-4.3193882361793882E-2</v>
      </c>
      <c r="O8077" s="46">
        <f t="shared" ca="1" si="1013"/>
        <v>0.28393806672336547</v>
      </c>
      <c r="P8077" s="46">
        <f t="shared" ca="1" si="1014"/>
        <v>0.30211068920178374</v>
      </c>
      <c r="Q8077" s="47">
        <f t="shared" ca="1" si="1009"/>
        <v>0.24759282176652903</v>
      </c>
      <c r="R8077" s="47">
        <f t="shared" ca="1" si="1010"/>
        <v>0.14243864366982498</v>
      </c>
      <c r="S8077" s="97">
        <f t="shared" ca="1" si="1015"/>
        <v>0.21318835519659524</v>
      </c>
      <c r="V8077">
        <v>8060</v>
      </c>
      <c r="W8077" s="46">
        <v>1.86252517522279</v>
      </c>
    </row>
    <row r="8078" spans="10:23">
      <c r="J8078">
        <v>8061</v>
      </c>
      <c r="K8078" s="93">
        <f t="shared" ca="1" si="1011"/>
        <v>1.571057573648196</v>
      </c>
      <c r="L8078" s="93">
        <f t="shared" ca="1" si="1011"/>
        <v>-2.0290050106540951</v>
      </c>
      <c r="M8078" s="93">
        <f t="shared" ca="1" si="1012"/>
        <v>1.571057573648196</v>
      </c>
      <c r="N8078" s="101">
        <f t="shared" ca="1" si="1008"/>
        <v>-1.4240339864097638</v>
      </c>
      <c r="O8078" s="46">
        <f t="shared" ca="1" si="1013"/>
        <v>0.88424501966300939</v>
      </c>
      <c r="P8078" s="46">
        <f t="shared" ca="1" si="1014"/>
        <v>0.60226416567160568</v>
      </c>
      <c r="Q8078" s="47">
        <f t="shared" ca="1" si="1009"/>
        <v>1.4482067276458168</v>
      </c>
      <c r="R8078" s="47">
        <f t="shared" ca="1" si="1010"/>
        <v>-8.0832830619399665E-2</v>
      </c>
      <c r="S8078" s="97">
        <f t="shared" ca="1" si="1015"/>
        <v>0.40170609452180484</v>
      </c>
      <c r="V8078">
        <v>8061</v>
      </c>
      <c r="W8078" s="46">
        <v>0.126919240235358</v>
      </c>
    </row>
    <row r="8079" spans="10:23">
      <c r="J8079">
        <v>8062</v>
      </c>
      <c r="K8079" s="93">
        <f t="shared" ca="1" si="1011"/>
        <v>-0.43405093069520839</v>
      </c>
      <c r="L8079" s="93">
        <f t="shared" ca="1" si="1011"/>
        <v>0.2500137570467173</v>
      </c>
      <c r="M8079" s="93">
        <f t="shared" ca="1" si="1012"/>
        <v>-0.43405093069520839</v>
      </c>
      <c r="N8079" s="101">
        <f t="shared" ca="1" si="1008"/>
        <v>9.8995906575444492E-2</v>
      </c>
      <c r="O8079" s="46">
        <f t="shared" ca="1" si="1013"/>
        <v>0.16447227818766882</v>
      </c>
      <c r="P8079" s="46">
        <f t="shared" ca="1" si="1014"/>
        <v>0.24237779493393541</v>
      </c>
      <c r="Q8079" s="47">
        <f t="shared" ca="1" si="1009"/>
        <v>8.6612446951356836E-3</v>
      </c>
      <c r="R8079" s="47">
        <f t="shared" ca="1" si="1010"/>
        <v>0.16542966465177933</v>
      </c>
      <c r="S8079" s="97">
        <f t="shared" ca="1" si="1015"/>
        <v>0.16495097141972409</v>
      </c>
      <c r="V8079">
        <v>8062</v>
      </c>
      <c r="W8079" s="46">
        <v>0.29364673287668203</v>
      </c>
    </row>
    <row r="8080" spans="10:23">
      <c r="J8080">
        <v>8063</v>
      </c>
      <c r="K8080" s="93">
        <f t="shared" ca="1" si="1011"/>
        <v>-0.64743533886319982</v>
      </c>
      <c r="L8080" s="93">
        <f t="shared" ca="1" si="1011"/>
        <v>-2.7736588990296833</v>
      </c>
      <c r="M8080" s="93">
        <f t="shared" ca="1" si="1012"/>
        <v>-0.64743533886319982</v>
      </c>
      <c r="N8080" s="101">
        <f t="shared" ca="1" si="1008"/>
        <v>-2.8355583339997583</v>
      </c>
      <c r="O8080" s="46">
        <f t="shared" ca="1" si="1013"/>
        <v>8.7873789815358788E-2</v>
      </c>
      <c r="P8080" s="46">
        <f t="shared" ca="1" si="1014"/>
        <v>0.20407855074778036</v>
      </c>
      <c r="Q8080" s="47">
        <f t="shared" ca="1" si="1009"/>
        <v>-0.14453573204948439</v>
      </c>
      <c r="R8080" s="47">
        <f t="shared" ca="1" si="1010"/>
        <v>-0.309065716641231</v>
      </c>
      <c r="S8080" s="97">
        <f t="shared" ca="1" si="1015"/>
        <v>-0.11059596341293611</v>
      </c>
      <c r="V8080">
        <v>8063</v>
      </c>
      <c r="W8080" s="46">
        <v>0.58109821863337496</v>
      </c>
    </row>
    <row r="8081" spans="10:23">
      <c r="J8081">
        <v>8064</v>
      </c>
      <c r="K8081" s="93">
        <f t="shared" ca="1" si="1011"/>
        <v>0.81196198202163261</v>
      </c>
      <c r="L8081" s="93">
        <f t="shared" ca="1" si="1011"/>
        <v>0.54348797054628362</v>
      </c>
      <c r="M8081" s="93">
        <f t="shared" ca="1" si="1012"/>
        <v>0.81196198202163261</v>
      </c>
      <c r="N8081" s="101">
        <f t="shared" ca="1" si="1008"/>
        <v>0.77349393338406269</v>
      </c>
      <c r="O8081" s="46">
        <f t="shared" ca="1" si="1013"/>
        <v>0.6117528757997952</v>
      </c>
      <c r="P8081" s="46">
        <f t="shared" ca="1" si="1014"/>
        <v>0.46601809373999858</v>
      </c>
      <c r="Q8081" s="47">
        <f t="shared" ca="1" si="1009"/>
        <v>0.90322243991938855</v>
      </c>
      <c r="R8081" s="47">
        <f t="shared" ca="1" si="1010"/>
        <v>0.27449092989839002</v>
      </c>
      <c r="S8081" s="97">
        <f t="shared" ca="1" si="1015"/>
        <v>0.44312190284909259</v>
      </c>
      <c r="V8081">
        <v>8064</v>
      </c>
      <c r="W8081" s="46">
        <v>0.86537037747788104</v>
      </c>
    </row>
    <row r="8082" spans="10:23">
      <c r="J8082">
        <v>8065</v>
      </c>
      <c r="K8082" s="93">
        <f t="shared" ca="1" si="1011"/>
        <v>1.6304384267012966</v>
      </c>
      <c r="L8082" s="93">
        <f t="shared" ca="1" si="1011"/>
        <v>-0.11106064342359251</v>
      </c>
      <c r="M8082" s="93">
        <f t="shared" ca="1" si="1012"/>
        <v>1.6304384267012966</v>
      </c>
      <c r="N8082" s="101">
        <f t="shared" ref="N8082:N8145" ca="1" si="1016">$N$2*K8082+SQRT(1-$N$2^2)*L8082</f>
        <v>0.41322126742908138</v>
      </c>
      <c r="O8082" s="46">
        <f t="shared" ca="1" si="1013"/>
        <v>0.90556093314130293</v>
      </c>
      <c r="P8082" s="46">
        <f t="shared" ca="1" si="1014"/>
        <v>0.61292212241075239</v>
      </c>
      <c r="Q8082" s="47">
        <f t="shared" ref="Q8082:Q8145" ca="1" si="1017">$K$2+K8082*$S$3</f>
        <v>1.4908385546024039</v>
      </c>
      <c r="R8082" s="47">
        <f t="shared" ref="R8082:R8145" ca="1" si="1018">$L$2+$L$3*N8082</f>
        <v>0.21623754557237712</v>
      </c>
      <c r="S8082" s="97">
        <f t="shared" ca="1" si="1015"/>
        <v>0.56089923935684005</v>
      </c>
      <c r="V8082">
        <v>8065</v>
      </c>
      <c r="W8082" s="46">
        <v>1.2972814791732401</v>
      </c>
    </row>
    <row r="8083" spans="10:23">
      <c r="J8083">
        <v>8066</v>
      </c>
      <c r="K8083" s="93">
        <f t="shared" ref="K8083:L8146" ca="1" si="1019">_xlfn.NORM.S.INV(RAND())</f>
        <v>0.44488237634834255</v>
      </c>
      <c r="L8083" s="93">
        <f t="shared" ca="1" si="1019"/>
        <v>0.54378071037168585</v>
      </c>
      <c r="M8083" s="93">
        <f t="shared" ref="M8083:M8146" ca="1" si="1020">K8083</f>
        <v>0.44488237634834255</v>
      </c>
      <c r="N8083" s="101">
        <f t="shared" ca="1" si="1016"/>
        <v>0.65703192556241252</v>
      </c>
      <c r="O8083" s="46">
        <f t="shared" ref="O8083:O8146" ca="1" si="1021">$K$2+K8083*$K$3</f>
        <v>0.47998250350182786</v>
      </c>
      <c r="P8083" s="46">
        <f t="shared" ref="P8083:P8146" ca="1" si="1022">$K$2+K8083*$R$3</f>
        <v>0.40013290759101494</v>
      </c>
      <c r="Q8083" s="47">
        <f t="shared" ca="1" si="1017"/>
        <v>0.63968169532345376</v>
      </c>
      <c r="R8083" s="47">
        <f t="shared" ca="1" si="1018"/>
        <v>0.25565989789925009</v>
      </c>
      <c r="S8083" s="97">
        <f t="shared" ref="S8083:S8146" ca="1" si="1023">AVERAGE(R8083,O8083)</f>
        <v>0.36782120070053897</v>
      </c>
      <c r="V8083">
        <v>8066</v>
      </c>
      <c r="W8083" s="46">
        <v>-0.16344608044926701</v>
      </c>
    </row>
    <row r="8084" spans="10:23">
      <c r="J8084">
        <v>8067</v>
      </c>
      <c r="K8084" s="93">
        <f t="shared" ca="1" si="1019"/>
        <v>-2.6470640283257145</v>
      </c>
      <c r="L8084" s="93">
        <f t="shared" ca="1" si="1019"/>
        <v>0.84340058076723878</v>
      </c>
      <c r="M8084" s="93">
        <f t="shared" ca="1" si="1020"/>
        <v>-2.6470640283257145</v>
      </c>
      <c r="N8084" s="101">
        <f t="shared" ca="1" si="1016"/>
        <v>-4.2211832708360486E-2</v>
      </c>
      <c r="O8084" s="46">
        <f t="shared" ca="1" si="1021"/>
        <v>-0.62993186540452406</v>
      </c>
      <c r="P8084" s="46">
        <f t="shared" ca="1" si="1022"/>
        <v>-0.15482427686216105</v>
      </c>
      <c r="Q8084" s="47">
        <f t="shared" ca="1" si="1017"/>
        <v>-1.5801470424892501</v>
      </c>
      <c r="R8084" s="47">
        <f t="shared" ca="1" si="1018"/>
        <v>0.14259743372328917</v>
      </c>
      <c r="S8084" s="97">
        <f t="shared" ca="1" si="1023"/>
        <v>-0.24366721584061746</v>
      </c>
      <c r="V8084">
        <v>8067</v>
      </c>
      <c r="W8084" s="46">
        <v>0.61466336847842995</v>
      </c>
    </row>
    <row r="8085" spans="10:23">
      <c r="J8085">
        <v>8068</v>
      </c>
      <c r="K8085" s="93">
        <f t="shared" ca="1" si="1019"/>
        <v>-1.516044813313614</v>
      </c>
      <c r="L8085" s="93">
        <f t="shared" ca="1" si="1019"/>
        <v>-0.87921904065776546</v>
      </c>
      <c r="M8085" s="93">
        <f t="shared" ca="1" si="1020"/>
        <v>-1.516044813313614</v>
      </c>
      <c r="N8085" s="101">
        <f t="shared" ca="1" si="1016"/>
        <v>-1.3157090521850547</v>
      </c>
      <c r="O8085" s="46">
        <f t="shared" ca="1" si="1021"/>
        <v>-0.22393049476192839</v>
      </c>
      <c r="P8085" s="46">
        <f t="shared" ca="1" si="1022"/>
        <v>4.8176408459136788E-2</v>
      </c>
      <c r="Q8085" s="47">
        <f t="shared" ca="1" si="1017"/>
        <v>-0.76814430120405874</v>
      </c>
      <c r="R8085" s="47">
        <f t="shared" ca="1" si="1018"/>
        <v>-6.331750230895114E-2</v>
      </c>
      <c r="S8085" s="97">
        <f t="shared" ca="1" si="1023"/>
        <v>-0.14362399853543978</v>
      </c>
      <c r="V8085">
        <v>8068</v>
      </c>
      <c r="W8085" s="46">
        <v>8.5030352828951994E-2</v>
      </c>
    </row>
    <row r="8086" spans="10:23">
      <c r="J8086">
        <v>8069</v>
      </c>
      <c r="K8086" s="93">
        <f t="shared" ca="1" si="1019"/>
        <v>-0.27562840227852803</v>
      </c>
      <c r="L8086" s="93">
        <f t="shared" ca="1" si="1019"/>
        <v>0.79238107212702158</v>
      </c>
      <c r="M8086" s="93">
        <f t="shared" ca="1" si="1020"/>
        <v>-0.27562840227852803</v>
      </c>
      <c r="N8086" s="101">
        <f t="shared" ca="1" si="1016"/>
        <v>0.66358715785009348</v>
      </c>
      <c r="O8086" s="46">
        <f t="shared" ca="1" si="1021"/>
        <v>0.2213411295954229</v>
      </c>
      <c r="P8086" s="46">
        <f t="shared" ca="1" si="1022"/>
        <v>0.27081222063781241</v>
      </c>
      <c r="Q8086" s="47">
        <f t="shared" ca="1" si="1017"/>
        <v>0.12239894751064384</v>
      </c>
      <c r="R8086" s="47">
        <f t="shared" ca="1" si="1018"/>
        <v>0.25671982972835056</v>
      </c>
      <c r="S8086" s="97">
        <f t="shared" ca="1" si="1023"/>
        <v>0.23903047966188673</v>
      </c>
      <c r="V8086">
        <v>8069</v>
      </c>
      <c r="W8086" s="46">
        <v>0.26846423471349501</v>
      </c>
    </row>
    <row r="8087" spans="10:23">
      <c r="J8087">
        <v>8070</v>
      </c>
      <c r="K8087" s="93">
        <f t="shared" ca="1" si="1019"/>
        <v>0.56958623838149502</v>
      </c>
      <c r="L8087" s="93">
        <f t="shared" ca="1" si="1019"/>
        <v>0.34434584783450606</v>
      </c>
      <c r="M8087" s="93">
        <f t="shared" ca="1" si="1020"/>
        <v>0.56958623838149502</v>
      </c>
      <c r="N8087" s="101">
        <f t="shared" ca="1" si="1016"/>
        <v>0.5076097109390787</v>
      </c>
      <c r="O8087" s="46">
        <f t="shared" ca="1" si="1021"/>
        <v>0.52474738303514634</v>
      </c>
      <c r="P8087" s="46">
        <f t="shared" ca="1" si="1022"/>
        <v>0.42251534735767415</v>
      </c>
      <c r="Q8087" s="47">
        <f t="shared" ca="1" si="1017"/>
        <v>0.72921145439009072</v>
      </c>
      <c r="R8087" s="47">
        <f t="shared" ca="1" si="1018"/>
        <v>0.23149944800160305</v>
      </c>
      <c r="S8087" s="97">
        <f t="shared" ca="1" si="1023"/>
        <v>0.37812341551837469</v>
      </c>
      <c r="V8087">
        <v>8070</v>
      </c>
      <c r="W8087" s="46">
        <v>4.3679901395878799E-3</v>
      </c>
    </row>
    <row r="8088" spans="10:23">
      <c r="J8088">
        <v>8071</v>
      </c>
      <c r="K8088" s="93">
        <f t="shared" ca="1" si="1019"/>
        <v>1.1744092883081059</v>
      </c>
      <c r="L8088" s="93">
        <f t="shared" ca="1" si="1019"/>
        <v>0.90847984983645547</v>
      </c>
      <c r="M8088" s="93">
        <f t="shared" ca="1" si="1020"/>
        <v>1.1744092883081059</v>
      </c>
      <c r="N8088" s="101">
        <f t="shared" ca="1" si="1016"/>
        <v>1.2348029723665606</v>
      </c>
      <c r="O8088" s="46">
        <f t="shared" ca="1" si="1021"/>
        <v>0.74186039403187987</v>
      </c>
      <c r="P8088" s="46">
        <f t="shared" ca="1" si="1022"/>
        <v>0.53107185285604097</v>
      </c>
      <c r="Q8088" s="47">
        <f t="shared" ca="1" si="1017"/>
        <v>1.1634374763835578</v>
      </c>
      <c r="R8088" s="47">
        <f t="shared" ca="1" si="1018"/>
        <v>0.34908113692860937</v>
      </c>
      <c r="S8088" s="97">
        <f t="shared" ca="1" si="1023"/>
        <v>0.54547076548024465</v>
      </c>
      <c r="V8088">
        <v>8071</v>
      </c>
      <c r="W8088" s="46">
        <v>0.41182978578157198</v>
      </c>
    </row>
    <row r="8089" spans="10:23">
      <c r="J8089">
        <v>8072</v>
      </c>
      <c r="K8089" s="93">
        <f t="shared" ca="1" si="1019"/>
        <v>-1.4310402264637696</v>
      </c>
      <c r="L8089" s="93">
        <f t="shared" ca="1" si="1019"/>
        <v>-0.54959777094125373</v>
      </c>
      <c r="M8089" s="93">
        <f t="shared" ca="1" si="1020"/>
        <v>-1.4310402264637696</v>
      </c>
      <c r="N8089" s="101">
        <f t="shared" ca="1" si="1016"/>
        <v>-0.97616730232059923</v>
      </c>
      <c r="O8089" s="46">
        <f t="shared" ca="1" si="1021"/>
        <v>-0.19341644308724026</v>
      </c>
      <c r="P8089" s="46">
        <f t="shared" ca="1" si="1022"/>
        <v>6.3433434296480851E-2</v>
      </c>
      <c r="Q8089" s="47">
        <f t="shared" ca="1" si="1017"/>
        <v>-0.70711619785468249</v>
      </c>
      <c r="R8089" s="47">
        <f t="shared" ca="1" si="1018"/>
        <v>-8.4161514191985198E-3</v>
      </c>
      <c r="S8089" s="97">
        <f t="shared" ca="1" si="1023"/>
        <v>-0.10091629725321939</v>
      </c>
      <c r="V8089">
        <v>8072</v>
      </c>
      <c r="W8089" s="46">
        <v>1.1160872332224401</v>
      </c>
    </row>
    <row r="8090" spans="10:23">
      <c r="J8090">
        <v>8073</v>
      </c>
      <c r="K8090" s="93">
        <f t="shared" ca="1" si="1019"/>
        <v>4.2519745751102053E-2</v>
      </c>
      <c r="L8090" s="93">
        <f t="shared" ca="1" si="1019"/>
        <v>-0.8775909587752172</v>
      </c>
      <c r="M8090" s="93">
        <f t="shared" ca="1" si="1020"/>
        <v>4.2519745751102053E-2</v>
      </c>
      <c r="N8090" s="101">
        <f t="shared" ca="1" si="1016"/>
        <v>-0.81850700109500596</v>
      </c>
      <c r="O8090" s="46">
        <f t="shared" ca="1" si="1021"/>
        <v>0.33554660236986317</v>
      </c>
      <c r="P8090" s="46">
        <f t="shared" ca="1" si="1022"/>
        <v>0.32791495702503259</v>
      </c>
      <c r="Q8090" s="47">
        <f t="shared" ca="1" si="1017"/>
        <v>0.35080989305952437</v>
      </c>
      <c r="R8090" s="47">
        <f t="shared" ca="1" si="1018"/>
        <v>1.7076335211461069E-2</v>
      </c>
      <c r="S8090" s="97">
        <f t="shared" ca="1" si="1023"/>
        <v>0.17631146879066212</v>
      </c>
      <c r="V8090">
        <v>8073</v>
      </c>
      <c r="W8090" s="46">
        <v>0.45428310143860101</v>
      </c>
    </row>
    <row r="8091" spans="10:23">
      <c r="J8091">
        <v>8074</v>
      </c>
      <c r="K8091" s="93">
        <f t="shared" ca="1" si="1019"/>
        <v>0.40703004549687039</v>
      </c>
      <c r="L8091" s="93">
        <f t="shared" ca="1" si="1019"/>
        <v>-0.43230348891034626</v>
      </c>
      <c r="M8091" s="93">
        <f t="shared" ca="1" si="1020"/>
        <v>0.40703004549687039</v>
      </c>
      <c r="N8091" s="101">
        <f t="shared" ca="1" si="1016"/>
        <v>-0.28041498440298779</v>
      </c>
      <c r="O8091" s="46">
        <f t="shared" ca="1" si="1021"/>
        <v>0.46639467227514947</v>
      </c>
      <c r="P8091" s="46">
        <f t="shared" ca="1" si="1022"/>
        <v>0.39333899197767574</v>
      </c>
      <c r="Q8091" s="47">
        <f t="shared" ca="1" si="1017"/>
        <v>0.61250603287009697</v>
      </c>
      <c r="R8091" s="47">
        <f t="shared" ca="1" si="1018"/>
        <v>0.10408177307345071</v>
      </c>
      <c r="S8091" s="97">
        <f t="shared" ca="1" si="1023"/>
        <v>0.2852382226743001</v>
      </c>
      <c r="V8091">
        <v>8074</v>
      </c>
      <c r="W8091" s="46">
        <v>0.97926905026255495</v>
      </c>
    </row>
    <row r="8092" spans="10:23">
      <c r="J8092">
        <v>8075</v>
      </c>
      <c r="K8092" s="93">
        <f t="shared" ca="1" si="1019"/>
        <v>0.60524484969502212</v>
      </c>
      <c r="L8092" s="93">
        <f t="shared" ca="1" si="1019"/>
        <v>0.68691880690032248</v>
      </c>
      <c r="M8092" s="93">
        <f t="shared" ca="1" si="1020"/>
        <v>0.60524484969502212</v>
      </c>
      <c r="N8092" s="101">
        <f t="shared" ca="1" si="1016"/>
        <v>0.84373761250474077</v>
      </c>
      <c r="O8092" s="46">
        <f t="shared" ca="1" si="1021"/>
        <v>0.53754773591716931</v>
      </c>
      <c r="P8092" s="46">
        <f t="shared" ca="1" si="1022"/>
        <v>0.42891552379868564</v>
      </c>
      <c r="Q8092" s="47">
        <f t="shared" ca="1" si="1017"/>
        <v>0.75481216015413666</v>
      </c>
      <c r="R8092" s="47">
        <f t="shared" ca="1" si="1018"/>
        <v>0.28584880526049505</v>
      </c>
      <c r="S8092" s="97">
        <f t="shared" ca="1" si="1023"/>
        <v>0.41169827058883218</v>
      </c>
      <c r="V8092">
        <v>8075</v>
      </c>
      <c r="W8092" s="46">
        <v>0.33526531027526602</v>
      </c>
    </row>
    <row r="8093" spans="10:23">
      <c r="J8093">
        <v>8076</v>
      </c>
      <c r="K8093" s="93">
        <f t="shared" ca="1" si="1019"/>
        <v>-0.31011663025584579</v>
      </c>
      <c r="L8093" s="93">
        <f t="shared" ca="1" si="1019"/>
        <v>-1.175235669469499</v>
      </c>
      <c r="M8093" s="93">
        <f t="shared" ca="1" si="1020"/>
        <v>-0.31011663025584579</v>
      </c>
      <c r="N8093" s="101">
        <f t="shared" ca="1" si="1016"/>
        <v>-1.2128452258364777</v>
      </c>
      <c r="O8093" s="46">
        <f t="shared" ca="1" si="1021"/>
        <v>0.20896090860185162</v>
      </c>
      <c r="P8093" s="46">
        <f t="shared" ca="1" si="1022"/>
        <v>0.26462211014102677</v>
      </c>
      <c r="Q8093" s="47">
        <f t="shared" ca="1" si="1017"/>
        <v>9.7638505523501257E-2</v>
      </c>
      <c r="R8093" s="47">
        <f t="shared" ca="1" si="1018"/>
        <v>-4.6685194127467633E-2</v>
      </c>
      <c r="S8093" s="97">
        <f t="shared" ca="1" si="1023"/>
        <v>8.1137857237191996E-2</v>
      </c>
      <c r="V8093">
        <v>8076</v>
      </c>
      <c r="W8093" s="46">
        <v>0.61088183135903795</v>
      </c>
    </row>
    <row r="8094" spans="10:23">
      <c r="J8094">
        <v>8077</v>
      </c>
      <c r="K8094" s="93">
        <f t="shared" ca="1" si="1019"/>
        <v>0.94639516627286202</v>
      </c>
      <c r="L8094" s="93">
        <f t="shared" ca="1" si="1019"/>
        <v>0.6456720206035933</v>
      </c>
      <c r="M8094" s="93">
        <f t="shared" ca="1" si="1020"/>
        <v>0.94639516627286202</v>
      </c>
      <c r="N8094" s="101">
        <f t="shared" ca="1" si="1016"/>
        <v>0.91312568175870235</v>
      </c>
      <c r="O8094" s="46">
        <f t="shared" ca="1" si="1021"/>
        <v>0.66001028499444259</v>
      </c>
      <c r="P8094" s="46">
        <f t="shared" ca="1" si="1022"/>
        <v>0.49014679833732228</v>
      </c>
      <c r="Q8094" s="47">
        <f t="shared" ca="1" si="1017"/>
        <v>0.99973725830868321</v>
      </c>
      <c r="R8094" s="47">
        <f t="shared" ca="1" si="1018"/>
        <v>0.29706833493304624</v>
      </c>
      <c r="S8094" s="97">
        <f t="shared" ca="1" si="1023"/>
        <v>0.47853930996374439</v>
      </c>
      <c r="V8094">
        <v>8077</v>
      </c>
      <c r="W8094" s="46">
        <v>0.29824192811601102</v>
      </c>
    </row>
    <row r="8095" spans="10:23">
      <c r="J8095">
        <v>8078</v>
      </c>
      <c r="K8095" s="93">
        <f t="shared" ca="1" si="1019"/>
        <v>0.29483372354565446</v>
      </c>
      <c r="L8095" s="93">
        <f t="shared" ca="1" si="1019"/>
        <v>0.35919743588312042</v>
      </c>
      <c r="M8095" s="93">
        <f t="shared" ca="1" si="1020"/>
        <v>0.29483372354565446</v>
      </c>
      <c r="N8095" s="101">
        <f t="shared" ca="1" si="1016"/>
        <v>0.43431278847437038</v>
      </c>
      <c r="O8095" s="46">
        <f t="shared" ca="1" si="1021"/>
        <v>0.42611961780336116</v>
      </c>
      <c r="P8095" s="46">
        <f t="shared" ca="1" si="1022"/>
        <v>0.37320146474178156</v>
      </c>
      <c r="Q8095" s="47">
        <f t="shared" ca="1" si="1017"/>
        <v>0.53195592392652036</v>
      </c>
      <c r="R8095" s="47">
        <f t="shared" ca="1" si="1018"/>
        <v>0.2196478861215681</v>
      </c>
      <c r="S8095" s="97">
        <f t="shared" ca="1" si="1023"/>
        <v>0.32288375196246466</v>
      </c>
      <c r="V8095">
        <v>8078</v>
      </c>
      <c r="W8095" s="46">
        <v>0.85740763532308795</v>
      </c>
    </row>
    <row r="8096" spans="10:23">
      <c r="J8096">
        <v>8079</v>
      </c>
      <c r="K8096" s="93">
        <f t="shared" ca="1" si="1019"/>
        <v>1.5877915545455676</v>
      </c>
      <c r="L8096" s="93">
        <f t="shared" ca="1" si="1019"/>
        <v>-0.173444041759029</v>
      </c>
      <c r="M8096" s="93">
        <f t="shared" ca="1" si="1020"/>
        <v>1.5877915545455676</v>
      </c>
      <c r="N8096" s="101">
        <f t="shared" ca="1" si="1016"/>
        <v>0.34051395417630403</v>
      </c>
      <c r="O8096" s="46">
        <f t="shared" ca="1" si="1021"/>
        <v>0.8902520079532722</v>
      </c>
      <c r="P8096" s="46">
        <f t="shared" ca="1" si="1022"/>
        <v>0.60526765981673702</v>
      </c>
      <c r="Q8096" s="47">
        <f t="shared" ca="1" si="1017"/>
        <v>1.4602207042263424</v>
      </c>
      <c r="R8096" s="47">
        <f t="shared" ca="1" si="1018"/>
        <v>0.20448131907376427</v>
      </c>
      <c r="S8096" s="97">
        <f t="shared" ca="1" si="1023"/>
        <v>0.54736666351351826</v>
      </c>
      <c r="V8096">
        <v>8079</v>
      </c>
      <c r="W8096" s="46">
        <v>1.1230447660241001</v>
      </c>
    </row>
    <row r="8097" spans="10:23">
      <c r="J8097">
        <v>8080</v>
      </c>
      <c r="K8097" s="93">
        <f t="shared" ca="1" si="1019"/>
        <v>-1.134014950957511</v>
      </c>
      <c r="L8097" s="93">
        <f t="shared" ca="1" si="1019"/>
        <v>-1.7834498203131071</v>
      </c>
      <c r="M8097" s="93">
        <f t="shared" ca="1" si="1020"/>
        <v>-1.134014950957511</v>
      </c>
      <c r="N8097" s="101">
        <f t="shared" ca="1" si="1016"/>
        <v>-2.0515009860712401</v>
      </c>
      <c r="O8097" s="46">
        <f t="shared" ca="1" si="1021"/>
        <v>-8.6793436713519745E-2</v>
      </c>
      <c r="P8097" s="46">
        <f t="shared" ca="1" si="1022"/>
        <v>0.11674493748334111</v>
      </c>
      <c r="Q8097" s="47">
        <f t="shared" ca="1" si="1017"/>
        <v>-0.49387018510724146</v>
      </c>
      <c r="R8097" s="47">
        <f t="shared" ca="1" si="1018"/>
        <v>-0.18228953199384595</v>
      </c>
      <c r="S8097" s="97">
        <f t="shared" ca="1" si="1023"/>
        <v>-0.13454148435368285</v>
      </c>
      <c r="V8097">
        <v>8080</v>
      </c>
      <c r="W8097" s="46">
        <v>-0.51978758573741601</v>
      </c>
    </row>
    <row r="8098" spans="10:23">
      <c r="J8098">
        <v>8081</v>
      </c>
      <c r="K8098" s="93">
        <f t="shared" ca="1" si="1019"/>
        <v>-0.911288972351042</v>
      </c>
      <c r="L8098" s="93">
        <f t="shared" ca="1" si="1019"/>
        <v>2.76550335383055</v>
      </c>
      <c r="M8098" s="93">
        <f t="shared" ca="1" si="1020"/>
        <v>-0.911288972351042</v>
      </c>
      <c r="N8098" s="101">
        <f t="shared" ca="1" si="1016"/>
        <v>2.3321168999104094</v>
      </c>
      <c r="O8098" s="46">
        <f t="shared" ca="1" si="1021"/>
        <v>-6.8416097315418534E-3</v>
      </c>
      <c r="P8098" s="46">
        <f t="shared" ca="1" si="1022"/>
        <v>0.15672085097433006</v>
      </c>
      <c r="Q8098" s="47">
        <f t="shared" ca="1" si="1017"/>
        <v>-0.33396653114328567</v>
      </c>
      <c r="R8098" s="47">
        <f t="shared" ca="1" si="1018"/>
        <v>0.52650855784620409</v>
      </c>
      <c r="S8098" s="97">
        <f t="shared" ca="1" si="1023"/>
        <v>0.25983347405733115</v>
      </c>
      <c r="V8098">
        <v>8081</v>
      </c>
      <c r="W8098" s="46">
        <v>-0.27599192068015699</v>
      </c>
    </row>
    <row r="8099" spans="10:23">
      <c r="J8099">
        <v>8082</v>
      </c>
      <c r="K8099" s="93">
        <f t="shared" ca="1" si="1019"/>
        <v>0.39067208860037766</v>
      </c>
      <c r="L8099" s="93">
        <f t="shared" ca="1" si="1019"/>
        <v>-2.7061291847059115E-2</v>
      </c>
      <c r="M8099" s="93">
        <f t="shared" ca="1" si="1020"/>
        <v>0.39067208860037766</v>
      </c>
      <c r="N8099" s="101">
        <f t="shared" ca="1" si="1016"/>
        <v>9.8586132513549779E-2</v>
      </c>
      <c r="O8099" s="46">
        <f t="shared" ca="1" si="1021"/>
        <v>0.46052266512201062</v>
      </c>
      <c r="P8099" s="46">
        <f t="shared" ca="1" si="1022"/>
        <v>0.39040298840110632</v>
      </c>
      <c r="Q8099" s="47">
        <f t="shared" ca="1" si="1017"/>
        <v>0.60076201856381928</v>
      </c>
      <c r="R8099" s="47">
        <f t="shared" ca="1" si="1018"/>
        <v>0.16536340726350063</v>
      </c>
      <c r="S8099" s="97">
        <f t="shared" ca="1" si="1023"/>
        <v>0.31294303619275565</v>
      </c>
      <c r="V8099">
        <v>8082</v>
      </c>
      <c r="W8099" s="46">
        <v>-9.29202545930011E-2</v>
      </c>
    </row>
    <row r="8100" spans="10:23">
      <c r="J8100">
        <v>8083</v>
      </c>
      <c r="K8100" s="93">
        <f t="shared" ca="1" si="1019"/>
        <v>0.86859694718365399</v>
      </c>
      <c r="L8100" s="93">
        <f t="shared" ca="1" si="1019"/>
        <v>-0.98149444078001402</v>
      </c>
      <c r="M8100" s="93">
        <f t="shared" ca="1" si="1020"/>
        <v>0.86859694718365399</v>
      </c>
      <c r="N8100" s="101">
        <f t="shared" ca="1" si="1016"/>
        <v>-0.65430506361948548</v>
      </c>
      <c r="O8100" s="46">
        <f t="shared" ca="1" si="1021"/>
        <v>0.63208309935115237</v>
      </c>
      <c r="P8100" s="46">
        <f t="shared" ca="1" si="1022"/>
        <v>0.47618320551567717</v>
      </c>
      <c r="Q8100" s="47">
        <f t="shared" ca="1" si="1017"/>
        <v>0.94388288702210266</v>
      </c>
      <c r="R8100" s="47">
        <f t="shared" ca="1" si="1018"/>
        <v>4.3626555294026773E-2</v>
      </c>
      <c r="S8100" s="97">
        <f t="shared" ca="1" si="1023"/>
        <v>0.33785482732258959</v>
      </c>
      <c r="V8100">
        <v>8083</v>
      </c>
      <c r="W8100" s="46">
        <v>0.20317682946917301</v>
      </c>
    </row>
    <row r="8101" spans="10:23">
      <c r="J8101">
        <v>8084</v>
      </c>
      <c r="K8101" s="93">
        <f t="shared" ca="1" si="1019"/>
        <v>1.0853626824315155</v>
      </c>
      <c r="L8101" s="93">
        <f t="shared" ca="1" si="1019"/>
        <v>-0.31414940434843713</v>
      </c>
      <c r="M8101" s="93">
        <f t="shared" ca="1" si="1020"/>
        <v>1.0853626824315155</v>
      </c>
      <c r="N8101" s="101">
        <f t="shared" ca="1" si="1016"/>
        <v>4.7329912787323347E-2</v>
      </c>
      <c r="O8101" s="46">
        <f t="shared" ca="1" si="1021"/>
        <v>0.709895380920604</v>
      </c>
      <c r="P8101" s="46">
        <f t="shared" ca="1" si="1022"/>
        <v>0.51508934630040293</v>
      </c>
      <c r="Q8101" s="47">
        <f t="shared" ca="1" si="1017"/>
        <v>1.099507450161006</v>
      </c>
      <c r="R8101" s="47">
        <f t="shared" ca="1" si="1018"/>
        <v>0.15707566148379848</v>
      </c>
      <c r="S8101" s="97">
        <f t="shared" ca="1" si="1023"/>
        <v>0.43348552120220124</v>
      </c>
      <c r="V8101">
        <v>8084</v>
      </c>
      <c r="W8101" s="46">
        <v>-0.14794967791379399</v>
      </c>
    </row>
    <row r="8102" spans="10:23">
      <c r="J8102">
        <v>8085</v>
      </c>
      <c r="K8102" s="93">
        <f t="shared" ca="1" si="1019"/>
        <v>0.85344891418544377</v>
      </c>
      <c r="L8102" s="93">
        <f t="shared" ca="1" si="1019"/>
        <v>-1.5708358571863279</v>
      </c>
      <c r="M8102" s="93">
        <f t="shared" ca="1" si="1020"/>
        <v>0.85344891418544377</v>
      </c>
      <c r="N8102" s="101">
        <f t="shared" ca="1" si="1016"/>
        <v>-1.2178671669325902</v>
      </c>
      <c r="O8102" s="46">
        <f t="shared" ca="1" si="1021"/>
        <v>0.62664541794116246</v>
      </c>
      <c r="P8102" s="46">
        <f t="shared" ca="1" si="1022"/>
        <v>0.47346436481068221</v>
      </c>
      <c r="Q8102" s="47">
        <f t="shared" ca="1" si="1017"/>
        <v>0.93300752420212296</v>
      </c>
      <c r="R8102" s="47">
        <f t="shared" ca="1" si="1018"/>
        <v>-4.7497204286381545E-2</v>
      </c>
      <c r="S8102" s="97">
        <f t="shared" ca="1" si="1023"/>
        <v>0.28957410682739049</v>
      </c>
      <c r="V8102">
        <v>8085</v>
      </c>
      <c r="W8102" s="46">
        <v>-0.24262743661398301</v>
      </c>
    </row>
    <row r="8103" spans="10:23">
      <c r="J8103">
        <v>8086</v>
      </c>
      <c r="K8103" s="93">
        <f t="shared" ca="1" si="1019"/>
        <v>0.59734234152448007</v>
      </c>
      <c r="L8103" s="93">
        <f t="shared" ca="1" si="1019"/>
        <v>-6.2469086382306936E-2</v>
      </c>
      <c r="M8103" s="93">
        <f t="shared" ca="1" si="1020"/>
        <v>0.59734234152448007</v>
      </c>
      <c r="N8103" s="101">
        <f t="shared" ca="1" si="1016"/>
        <v>0.13074237457592378</v>
      </c>
      <c r="O8103" s="46">
        <f t="shared" ca="1" si="1021"/>
        <v>0.53471097673026191</v>
      </c>
      <c r="P8103" s="46">
        <f t="shared" ca="1" si="1022"/>
        <v>0.42749714420523194</v>
      </c>
      <c r="Q8103" s="47">
        <f t="shared" ca="1" si="1017"/>
        <v>0.74913864178032186</v>
      </c>
      <c r="R8103" s="47">
        <f t="shared" ca="1" si="1018"/>
        <v>0.17056283010168463</v>
      </c>
      <c r="S8103" s="97">
        <f t="shared" ca="1" si="1023"/>
        <v>0.35263690341597326</v>
      </c>
      <c r="V8103">
        <v>8086</v>
      </c>
      <c r="W8103" s="46">
        <v>-2.60817865345951E-2</v>
      </c>
    </row>
    <row r="8104" spans="10:23">
      <c r="J8104">
        <v>8087</v>
      </c>
      <c r="K8104" s="93">
        <f t="shared" ca="1" si="1019"/>
        <v>-0.38250793291415702</v>
      </c>
      <c r="L8104" s="93">
        <f t="shared" ca="1" si="1019"/>
        <v>1.2306810679869846</v>
      </c>
      <c r="M8104" s="93">
        <f t="shared" ca="1" si="1020"/>
        <v>-0.38250793291415702</v>
      </c>
      <c r="N8104" s="101">
        <f t="shared" ca="1" si="1016"/>
        <v>1.0451419268684112</v>
      </c>
      <c r="O8104" s="46">
        <f t="shared" ca="1" si="1021"/>
        <v>0.18297464089590207</v>
      </c>
      <c r="P8104" s="46">
        <f t="shared" ca="1" si="1022"/>
        <v>0.25162897628805203</v>
      </c>
      <c r="Q8104" s="47">
        <f t="shared" ca="1" si="1017"/>
        <v>4.5665970111602172E-2</v>
      </c>
      <c r="R8104" s="47">
        <f t="shared" ca="1" si="1018"/>
        <v>0.31841437028454289</v>
      </c>
      <c r="S8104" s="97">
        <f t="shared" ca="1" si="1023"/>
        <v>0.25069450559022249</v>
      </c>
      <c r="V8104">
        <v>8087</v>
      </c>
      <c r="W8104" s="46">
        <v>0.20862311891662999</v>
      </c>
    </row>
    <row r="8105" spans="10:23">
      <c r="J8105">
        <v>8088</v>
      </c>
      <c r="K8105" s="93">
        <f t="shared" ca="1" si="1019"/>
        <v>1.2182694879758154</v>
      </c>
      <c r="L8105" s="93">
        <f t="shared" ca="1" si="1019"/>
        <v>-0.95751717320404151</v>
      </c>
      <c r="M8105" s="93">
        <f t="shared" ca="1" si="1020"/>
        <v>1.2182694879758154</v>
      </c>
      <c r="N8105" s="101">
        <f t="shared" ca="1" si="1016"/>
        <v>-0.52036890693921267</v>
      </c>
      <c r="O8105" s="46">
        <f t="shared" ca="1" si="1021"/>
        <v>0.75760486675647232</v>
      </c>
      <c r="P8105" s="46">
        <f t="shared" ca="1" si="1022"/>
        <v>0.53894408921833714</v>
      </c>
      <c r="Q8105" s="47">
        <f t="shared" ca="1" si="1017"/>
        <v>1.1949264218327427</v>
      </c>
      <c r="R8105" s="47">
        <f t="shared" ca="1" si="1018"/>
        <v>6.5283025927355243E-2</v>
      </c>
      <c r="S8105" s="97">
        <f t="shared" ca="1" si="1023"/>
        <v>0.41144394634191378</v>
      </c>
      <c r="V8105">
        <v>8088</v>
      </c>
      <c r="W8105" s="46">
        <v>-0.17846584705125801</v>
      </c>
    </row>
    <row r="8106" spans="10:23">
      <c r="J8106">
        <v>8089</v>
      </c>
      <c r="K8106" s="93">
        <f t="shared" ca="1" si="1019"/>
        <v>0.63467734854812807</v>
      </c>
      <c r="L8106" s="93">
        <f t="shared" ca="1" si="1019"/>
        <v>0.13409388274342676</v>
      </c>
      <c r="M8106" s="93">
        <f t="shared" ca="1" si="1020"/>
        <v>0.63467734854812807</v>
      </c>
      <c r="N8106" s="101">
        <f t="shared" ca="1" si="1016"/>
        <v>0.32897379081614975</v>
      </c>
      <c r="O8106" s="46">
        <f t="shared" ca="1" si="1021"/>
        <v>0.5481131044955182</v>
      </c>
      <c r="P8106" s="46">
        <f t="shared" ca="1" si="1022"/>
        <v>0.43419820808786008</v>
      </c>
      <c r="Q8106" s="47">
        <f t="shared" ca="1" si="1017"/>
        <v>0.77594289731083443</v>
      </c>
      <c r="R8106" s="47">
        <f t="shared" ca="1" si="1018"/>
        <v>0.20261536132861563</v>
      </c>
      <c r="S8106" s="97">
        <f t="shared" ca="1" si="1023"/>
        <v>0.37536423291206689</v>
      </c>
      <c r="V8106">
        <v>8089</v>
      </c>
      <c r="W8106" s="46">
        <v>-0.31116182140189103</v>
      </c>
    </row>
    <row r="8107" spans="10:23">
      <c r="J8107">
        <v>8090</v>
      </c>
      <c r="K8107" s="93">
        <f t="shared" ca="1" si="1019"/>
        <v>0.13590920469151263</v>
      </c>
      <c r="L8107" s="93">
        <f t="shared" ca="1" si="1019"/>
        <v>-4.7964072377425782E-2</v>
      </c>
      <c r="M8107" s="93">
        <f t="shared" ca="1" si="1020"/>
        <v>0.13590920469151263</v>
      </c>
      <c r="N8107" s="101">
        <f t="shared" ca="1" si="1016"/>
        <v>-2.2517546303991859E-3</v>
      </c>
      <c r="O8107" s="46">
        <f t="shared" ca="1" si="1021"/>
        <v>0.36907056715323022</v>
      </c>
      <c r="P8107" s="46">
        <f t="shared" ca="1" si="1022"/>
        <v>0.34467693941671612</v>
      </c>
      <c r="Q8107" s="47">
        <f t="shared" ca="1" si="1017"/>
        <v>0.41785782262625848</v>
      </c>
      <c r="R8107" s="47">
        <f t="shared" ca="1" si="1018"/>
        <v>0.14905867823597679</v>
      </c>
      <c r="S8107" s="97">
        <f t="shared" ca="1" si="1023"/>
        <v>0.25906462269460351</v>
      </c>
      <c r="V8107">
        <v>8090</v>
      </c>
      <c r="W8107" s="46">
        <v>0.87669715410673299</v>
      </c>
    </row>
    <row r="8108" spans="10:23">
      <c r="J8108">
        <v>8091</v>
      </c>
      <c r="K8108" s="93">
        <f t="shared" ca="1" si="1019"/>
        <v>1.3812696624182395</v>
      </c>
      <c r="L8108" s="93">
        <f t="shared" ca="1" si="1019"/>
        <v>-1.9903766010124289</v>
      </c>
      <c r="M8108" s="93">
        <f t="shared" ca="1" si="1020"/>
        <v>1.3812696624182395</v>
      </c>
      <c r="N8108" s="101">
        <f t="shared" ca="1" si="1016"/>
        <v>-1.4477678540433532</v>
      </c>
      <c r="O8108" s="46">
        <f t="shared" ca="1" si="1021"/>
        <v>0.81611695334193168</v>
      </c>
      <c r="P8108" s="46">
        <f t="shared" ca="1" si="1022"/>
        <v>0.56820013251106682</v>
      </c>
      <c r="Q8108" s="47">
        <f t="shared" ca="1" si="1017"/>
        <v>1.3119505950036614</v>
      </c>
      <c r="R8108" s="47">
        <f t="shared" ca="1" si="1018"/>
        <v>-8.4670418767080452E-2</v>
      </c>
      <c r="S8108" s="97">
        <f t="shared" ca="1" si="1023"/>
        <v>0.3657232672874256</v>
      </c>
      <c r="V8108">
        <v>8091</v>
      </c>
      <c r="W8108" s="46">
        <v>0.57190658256488802</v>
      </c>
    </row>
    <row r="8109" spans="10:23">
      <c r="J8109">
        <v>8092</v>
      </c>
      <c r="K8109" s="93">
        <f t="shared" ca="1" si="1019"/>
        <v>0.59045008734098436</v>
      </c>
      <c r="L8109" s="93">
        <f t="shared" ca="1" si="1019"/>
        <v>0.28083885751194915</v>
      </c>
      <c r="M8109" s="93">
        <f t="shared" ca="1" si="1020"/>
        <v>0.59045008734098436</v>
      </c>
      <c r="N8109" s="101">
        <f t="shared" ca="1" si="1016"/>
        <v>0.45403497310298235</v>
      </c>
      <c r="O8109" s="46">
        <f t="shared" ca="1" si="1021"/>
        <v>0.53223686788385605</v>
      </c>
      <c r="P8109" s="46">
        <f t="shared" ca="1" si="1022"/>
        <v>0.42626008978202901</v>
      </c>
      <c r="Q8109" s="47">
        <f t="shared" ca="1" si="1017"/>
        <v>0.74419042408751024</v>
      </c>
      <c r="R8109" s="47">
        <f t="shared" ca="1" si="1018"/>
        <v>0.22283681525632149</v>
      </c>
      <c r="S8109" s="97">
        <f t="shared" ca="1" si="1023"/>
        <v>0.37753684157008877</v>
      </c>
      <c r="V8109">
        <v>8092</v>
      </c>
      <c r="W8109" s="46">
        <v>-0.35878777136332901</v>
      </c>
    </row>
    <row r="8110" spans="10:23">
      <c r="J8110">
        <v>8093</v>
      </c>
      <c r="K8110" s="93">
        <f t="shared" ca="1" si="1019"/>
        <v>1.2027948553733987</v>
      </c>
      <c r="L8110" s="93">
        <f t="shared" ca="1" si="1019"/>
        <v>8.4294237068066422E-2</v>
      </c>
      <c r="M8110" s="93">
        <f t="shared" ca="1" si="1020"/>
        <v>1.2027948553733987</v>
      </c>
      <c r="N8110" s="101">
        <f t="shared" ca="1" si="1016"/>
        <v>0.46243369607680818</v>
      </c>
      <c r="O8110" s="46">
        <f t="shared" ca="1" si="1021"/>
        <v>0.75204994605894504</v>
      </c>
      <c r="P8110" s="46">
        <f t="shared" ca="1" si="1022"/>
        <v>0.53616662886957345</v>
      </c>
      <c r="Q8110" s="47">
        <f t="shared" ca="1" si="1017"/>
        <v>1.1838165804376881</v>
      </c>
      <c r="R8110" s="47">
        <f t="shared" ca="1" si="1018"/>
        <v>0.22419482568418761</v>
      </c>
      <c r="S8110" s="97">
        <f t="shared" ca="1" si="1023"/>
        <v>0.48812238587156631</v>
      </c>
      <c r="V8110">
        <v>8093</v>
      </c>
      <c r="W8110" s="46">
        <v>0.29415571719019201</v>
      </c>
    </row>
    <row r="8111" spans="10:23">
      <c r="J8111">
        <v>8094</v>
      </c>
      <c r="K8111" s="93">
        <f t="shared" ca="1" si="1019"/>
        <v>0.24948252536097074</v>
      </c>
      <c r="L8111" s="93">
        <f t="shared" ca="1" si="1019"/>
        <v>0.15756541786446793</v>
      </c>
      <c r="M8111" s="93">
        <f t="shared" ca="1" si="1020"/>
        <v>0.24948252536097074</v>
      </c>
      <c r="N8111" s="101">
        <f t="shared" ca="1" si="1016"/>
        <v>0.22872616357729456</v>
      </c>
      <c r="O8111" s="46">
        <f t="shared" ca="1" si="1021"/>
        <v>0.40983992212810366</v>
      </c>
      <c r="P8111" s="46">
        <f t="shared" ca="1" si="1022"/>
        <v>0.36506161690415284</v>
      </c>
      <c r="Q8111" s="47">
        <f t="shared" ca="1" si="1017"/>
        <v>0.49939653257600536</v>
      </c>
      <c r="R8111" s="47">
        <f t="shared" ca="1" si="1018"/>
        <v>0.18640607289471145</v>
      </c>
      <c r="S8111" s="97">
        <f t="shared" ca="1" si="1023"/>
        <v>0.29812299751140758</v>
      </c>
      <c r="V8111">
        <v>8094</v>
      </c>
      <c r="W8111" s="46">
        <v>0.80524378390629303</v>
      </c>
    </row>
    <row r="8112" spans="10:23">
      <c r="J8112">
        <v>8095</v>
      </c>
      <c r="K8112" s="93">
        <f t="shared" ca="1" si="1019"/>
        <v>-8.2189230334154387E-2</v>
      </c>
      <c r="L8112" s="93">
        <f t="shared" ca="1" si="1019"/>
        <v>-3.0502878895869702E-2</v>
      </c>
      <c r="M8112" s="93">
        <f t="shared" ca="1" si="1020"/>
        <v>-8.2189230334154387E-2</v>
      </c>
      <c r="N8112" s="101">
        <f t="shared" ca="1" si="1016"/>
        <v>-5.5057285720591903E-2</v>
      </c>
      <c r="O8112" s="46">
        <f t="shared" ca="1" si="1021"/>
        <v>0.29077988704796026</v>
      </c>
      <c r="P8112" s="46">
        <f t="shared" ca="1" si="1022"/>
        <v>0.30553159936408109</v>
      </c>
      <c r="Q8112" s="47">
        <f t="shared" ca="1" si="1017"/>
        <v>0.26127646241571856</v>
      </c>
      <c r="R8112" s="47">
        <f t="shared" ca="1" si="1018"/>
        <v>0.14052042044452781</v>
      </c>
      <c r="S8112" s="97">
        <f t="shared" ca="1" si="1023"/>
        <v>0.21565015374624402</v>
      </c>
      <c r="V8112">
        <v>8095</v>
      </c>
      <c r="W8112" s="46">
        <v>0.67055027668980705</v>
      </c>
    </row>
    <row r="8113" spans="10:23">
      <c r="J8113">
        <v>8096</v>
      </c>
      <c r="K8113" s="93">
        <f t="shared" ca="1" si="1019"/>
        <v>0.32739960099597026</v>
      </c>
      <c r="L8113" s="93">
        <f t="shared" ca="1" si="1019"/>
        <v>0.38609270938614543</v>
      </c>
      <c r="M8113" s="93">
        <f t="shared" ca="1" si="1020"/>
        <v>0.32739960099597026</v>
      </c>
      <c r="N8113" s="101">
        <f t="shared" ca="1" si="1016"/>
        <v>0.47016842472388909</v>
      </c>
      <c r="O8113" s="46">
        <f t="shared" ca="1" si="1021"/>
        <v>0.43780977364290236</v>
      </c>
      <c r="P8113" s="46">
        <f t="shared" ca="1" si="1022"/>
        <v>0.37904654266155213</v>
      </c>
      <c r="Q8113" s="47">
        <f t="shared" ca="1" si="1017"/>
        <v>0.55533623560560275</v>
      </c>
      <c r="R8113" s="47">
        <f t="shared" ca="1" si="1018"/>
        <v>0.22544547321622138</v>
      </c>
      <c r="S8113" s="97">
        <f t="shared" ca="1" si="1023"/>
        <v>0.33162762342956187</v>
      </c>
      <c r="V8113">
        <v>8096</v>
      </c>
      <c r="W8113" s="46">
        <v>0.60678698435379497</v>
      </c>
    </row>
    <row r="8114" spans="10:23">
      <c r="J8114">
        <v>8097</v>
      </c>
      <c r="K8114" s="93">
        <f t="shared" ca="1" si="1019"/>
        <v>0.42489055745051896</v>
      </c>
      <c r="L8114" s="93">
        <f t="shared" ca="1" si="1019"/>
        <v>0.24044176242542262</v>
      </c>
      <c r="M8114" s="93">
        <f t="shared" ca="1" si="1020"/>
        <v>0.42489055745051896</v>
      </c>
      <c r="N8114" s="101">
        <f t="shared" ca="1" si="1016"/>
        <v>0.3630835217952289</v>
      </c>
      <c r="O8114" s="46">
        <f t="shared" ca="1" si="1021"/>
        <v>0.47280605082408261</v>
      </c>
      <c r="P8114" s="46">
        <f t="shared" ca="1" si="1022"/>
        <v>0.39654468125214226</v>
      </c>
      <c r="Q8114" s="47">
        <f t="shared" ca="1" si="1017"/>
        <v>0.62532878996796326</v>
      </c>
      <c r="R8114" s="47">
        <f t="shared" ca="1" si="1018"/>
        <v>0.20813064865332626</v>
      </c>
      <c r="S8114" s="97">
        <f t="shared" ca="1" si="1023"/>
        <v>0.34046834973870443</v>
      </c>
      <c r="V8114">
        <v>8097</v>
      </c>
      <c r="W8114" s="46">
        <v>0.187229035832293</v>
      </c>
    </row>
    <row r="8115" spans="10:23">
      <c r="J8115">
        <v>8098</v>
      </c>
      <c r="K8115" s="93">
        <f t="shared" ca="1" si="1019"/>
        <v>0.73214507089883496</v>
      </c>
      <c r="L8115" s="93">
        <f t="shared" ca="1" si="1019"/>
        <v>-0.20155762308311179</v>
      </c>
      <c r="M8115" s="93">
        <f t="shared" ca="1" si="1020"/>
        <v>0.73214507089883496</v>
      </c>
      <c r="N8115" s="101">
        <f t="shared" ca="1" si="1016"/>
        <v>4.1745163315295125E-2</v>
      </c>
      <c r="O8115" s="46">
        <f t="shared" ca="1" si="1021"/>
        <v>0.58310104134270568</v>
      </c>
      <c r="P8115" s="46">
        <f t="shared" ca="1" si="1022"/>
        <v>0.45169217651145382</v>
      </c>
      <c r="Q8115" s="47">
        <f t="shared" ca="1" si="1017"/>
        <v>0.8459187710052094</v>
      </c>
      <c r="R8115" s="47">
        <f t="shared" ca="1" si="1018"/>
        <v>0.15617264943736361</v>
      </c>
      <c r="S8115" s="97">
        <f t="shared" ca="1" si="1023"/>
        <v>0.36963684539003466</v>
      </c>
      <c r="V8115">
        <v>8098</v>
      </c>
      <c r="W8115" s="46">
        <v>-7.1904181828123997E-2</v>
      </c>
    </row>
    <row r="8116" spans="10:23">
      <c r="J8116">
        <v>8099</v>
      </c>
      <c r="K8116" s="93">
        <f t="shared" ca="1" si="1019"/>
        <v>0.21356226400770562</v>
      </c>
      <c r="L8116" s="93">
        <f t="shared" ca="1" si="1019"/>
        <v>-0.23256571861872596</v>
      </c>
      <c r="M8116" s="93">
        <f t="shared" ca="1" si="1020"/>
        <v>0.21356226400770562</v>
      </c>
      <c r="N8116" s="101">
        <f t="shared" ca="1" si="1016"/>
        <v>-0.15257405704077506</v>
      </c>
      <c r="O8116" s="46">
        <f t="shared" ca="1" si="1021"/>
        <v>0.39694564486941902</v>
      </c>
      <c r="P8116" s="46">
        <f t="shared" ca="1" si="1022"/>
        <v>0.35861447827481052</v>
      </c>
      <c r="Q8116" s="47">
        <f t="shared" ca="1" si="1017"/>
        <v>0.47360797805863608</v>
      </c>
      <c r="R8116" s="47">
        <f t="shared" ca="1" si="1018"/>
        <v>0.12475269090310215</v>
      </c>
      <c r="S8116" s="97">
        <f t="shared" ca="1" si="1023"/>
        <v>0.26084916788626056</v>
      </c>
      <c r="V8116">
        <v>8099</v>
      </c>
      <c r="W8116" s="46">
        <v>0.496343309439572</v>
      </c>
    </row>
    <row r="8117" spans="10:23">
      <c r="J8117">
        <v>8100</v>
      </c>
      <c r="K8117" s="93">
        <f t="shared" ca="1" si="1019"/>
        <v>-7.7516596030888937E-2</v>
      </c>
      <c r="L8117" s="93">
        <f t="shared" ca="1" si="1019"/>
        <v>0.89951513293015417</v>
      </c>
      <c r="M8117" s="93">
        <f t="shared" ca="1" si="1020"/>
        <v>-7.7516596030888937E-2</v>
      </c>
      <c r="N8117" s="101">
        <f t="shared" ca="1" si="1016"/>
        <v>0.82816315853106004</v>
      </c>
      <c r="O8117" s="46">
        <f t="shared" ca="1" si="1021"/>
        <v>0.29245722011751124</v>
      </c>
      <c r="P8117" s="46">
        <f t="shared" ca="1" si="1022"/>
        <v>0.30637026589885658</v>
      </c>
      <c r="Q8117" s="47">
        <f t="shared" ca="1" si="1017"/>
        <v>0.26463112855482052</v>
      </c>
      <c r="R8117" s="47">
        <f t="shared" ca="1" si="1018"/>
        <v>0.28333053302190681</v>
      </c>
      <c r="S8117" s="97">
        <f t="shared" ca="1" si="1023"/>
        <v>0.287893876569709</v>
      </c>
      <c r="V8117">
        <v>8100</v>
      </c>
      <c r="W8117" s="46">
        <v>0.46549845274766199</v>
      </c>
    </row>
    <row r="8118" spans="10:23">
      <c r="J8118">
        <v>8101</v>
      </c>
      <c r="K8118" s="93">
        <f t="shared" ca="1" si="1019"/>
        <v>-8.0334510082918711E-2</v>
      </c>
      <c r="L8118" s="93">
        <f t="shared" ca="1" si="1019"/>
        <v>-0.41197973345949335</v>
      </c>
      <c r="M8118" s="93">
        <f t="shared" ca="1" si="1020"/>
        <v>-8.0334510082918711E-2</v>
      </c>
      <c r="N8118" s="101">
        <f t="shared" ca="1" si="1016"/>
        <v>-0.41613923556509769</v>
      </c>
      <c r="O8118" s="46">
        <f t="shared" ca="1" si="1021"/>
        <v>0.29144567499759488</v>
      </c>
      <c r="P8118" s="46">
        <f t="shared" ca="1" si="1022"/>
        <v>0.30586449333889842</v>
      </c>
      <c r="Q8118" s="47">
        <f t="shared" ca="1" si="1017"/>
        <v>0.2626080383149878</v>
      </c>
      <c r="R8118" s="47">
        <f t="shared" ca="1" si="1018"/>
        <v>8.2136180991550581E-2</v>
      </c>
      <c r="S8118" s="97">
        <f t="shared" ca="1" si="1023"/>
        <v>0.18679092799457273</v>
      </c>
      <c r="V8118">
        <v>8101</v>
      </c>
      <c r="W8118" s="46">
        <v>0.287674140193038</v>
      </c>
    </row>
    <row r="8119" spans="10:23">
      <c r="J8119">
        <v>8102</v>
      </c>
      <c r="K8119" s="93">
        <f t="shared" ca="1" si="1019"/>
        <v>0.95890761609833619</v>
      </c>
      <c r="L8119" s="93">
        <f t="shared" ca="1" si="1019"/>
        <v>4.826131799388491E-2</v>
      </c>
      <c r="M8119" s="93">
        <f t="shared" ca="1" si="1020"/>
        <v>0.95890761609833619</v>
      </c>
      <c r="N8119" s="101">
        <f t="shared" ca="1" si="1016"/>
        <v>0.3507098779182295</v>
      </c>
      <c r="O8119" s="46">
        <f t="shared" ca="1" si="1021"/>
        <v>0.66450187250401904</v>
      </c>
      <c r="P8119" s="46">
        <f t="shared" ca="1" si="1022"/>
        <v>0.4923925920921105</v>
      </c>
      <c r="Q8119" s="47">
        <f t="shared" ca="1" si="1017"/>
        <v>1.0087204333278361</v>
      </c>
      <c r="R8119" s="47">
        <f t="shared" ca="1" si="1018"/>
        <v>0.20612992336829966</v>
      </c>
      <c r="S8119" s="97">
        <f t="shared" ca="1" si="1023"/>
        <v>0.43531589793615932</v>
      </c>
      <c r="V8119">
        <v>8102</v>
      </c>
      <c r="W8119" s="46">
        <v>1.62665522542802</v>
      </c>
    </row>
    <row r="8120" spans="10:23">
      <c r="J8120">
        <v>8103</v>
      </c>
      <c r="K8120" s="93">
        <f t="shared" ca="1" si="1019"/>
        <v>-0.50422759748400137</v>
      </c>
      <c r="L8120" s="93">
        <f t="shared" ca="1" si="1019"/>
        <v>-1.598502503170524</v>
      </c>
      <c r="M8120" s="93">
        <f t="shared" ca="1" si="1020"/>
        <v>-0.50422759748400137</v>
      </c>
      <c r="N8120" s="101">
        <f t="shared" ca="1" si="1016"/>
        <v>-1.6758690371739335</v>
      </c>
      <c r="O8120" s="46">
        <f t="shared" ca="1" si="1021"/>
        <v>0.13928099715087949</v>
      </c>
      <c r="P8120" s="46">
        <f t="shared" ca="1" si="1022"/>
        <v>0.22978215441554073</v>
      </c>
      <c r="Q8120" s="47">
        <f t="shared" ca="1" si="1017"/>
        <v>-4.1721317378442979E-2</v>
      </c>
      <c r="R8120" s="47">
        <f t="shared" ca="1" si="1018"/>
        <v>-0.12155266696901412</v>
      </c>
      <c r="S8120" s="97">
        <f t="shared" ca="1" si="1023"/>
        <v>8.8641650909326852E-3</v>
      </c>
      <c r="V8120">
        <v>8103</v>
      </c>
      <c r="W8120" s="46">
        <v>0.153688954963485</v>
      </c>
    </row>
    <row r="8121" spans="10:23">
      <c r="J8121">
        <v>8104</v>
      </c>
      <c r="K8121" s="93">
        <f t="shared" ca="1" si="1019"/>
        <v>-1.0491877682266459</v>
      </c>
      <c r="L8121" s="93">
        <f t="shared" ca="1" si="1019"/>
        <v>-1.690032477280869</v>
      </c>
      <c r="M8121" s="93">
        <f t="shared" ca="1" si="1020"/>
        <v>-1.0491877682266459</v>
      </c>
      <c r="N8121" s="101">
        <f t="shared" ca="1" si="1016"/>
        <v>-1.935956626568474</v>
      </c>
      <c r="O8121" s="46">
        <f t="shared" ca="1" si="1021"/>
        <v>-5.6343067701784877E-2</v>
      </c>
      <c r="P8121" s="46">
        <f t="shared" ca="1" si="1022"/>
        <v>0.13197012198920854</v>
      </c>
      <c r="Q8121" s="47">
        <f t="shared" ca="1" si="1017"/>
        <v>-0.43296944708377172</v>
      </c>
      <c r="R8121" s="47">
        <f t="shared" ca="1" si="1018"/>
        <v>-0.16360687683604752</v>
      </c>
      <c r="S8121" s="97">
        <f t="shared" ca="1" si="1023"/>
        <v>-0.1099749722689162</v>
      </c>
      <c r="V8121">
        <v>8104</v>
      </c>
      <c r="W8121" s="46">
        <v>1.15513886307185</v>
      </c>
    </row>
    <row r="8122" spans="10:23">
      <c r="J8122">
        <v>8105</v>
      </c>
      <c r="K8122" s="93">
        <f t="shared" ca="1" si="1019"/>
        <v>-0.3310138355426594</v>
      </c>
      <c r="L8122" s="93">
        <f t="shared" ca="1" si="1019"/>
        <v>-1.0973272306253605</v>
      </c>
      <c r="M8122" s="93">
        <f t="shared" ca="1" si="1020"/>
        <v>-0.3310138355426594</v>
      </c>
      <c r="N8122" s="101">
        <f t="shared" ca="1" si="1016"/>
        <v>-1.1456273248319875</v>
      </c>
      <c r="O8122" s="46">
        <f t="shared" ca="1" si="1021"/>
        <v>0.20145944984992825</v>
      </c>
      <c r="P8122" s="46">
        <f t="shared" ca="1" si="1022"/>
        <v>0.26087138076506511</v>
      </c>
      <c r="Q8122" s="47">
        <f t="shared" ca="1" si="1017"/>
        <v>8.263558801965451E-2</v>
      </c>
      <c r="R8122" s="47">
        <f t="shared" ca="1" si="1018"/>
        <v>-3.5816564362222691E-2</v>
      </c>
      <c r="S8122" s="97">
        <f t="shared" ca="1" si="1023"/>
        <v>8.282144274385278E-2</v>
      </c>
      <c r="V8122">
        <v>8105</v>
      </c>
      <c r="W8122" s="46">
        <v>0.81610527882556405</v>
      </c>
    </row>
    <row r="8123" spans="10:23">
      <c r="J8123">
        <v>8106</v>
      </c>
      <c r="K8123" s="93">
        <f t="shared" ca="1" si="1019"/>
        <v>0.78007357839953018</v>
      </c>
      <c r="L8123" s="93">
        <f t="shared" ca="1" si="1019"/>
        <v>-0.35762132240656724</v>
      </c>
      <c r="M8123" s="93">
        <f t="shared" ca="1" si="1020"/>
        <v>0.78007357839953018</v>
      </c>
      <c r="N8123" s="101">
        <f t="shared" ca="1" si="1016"/>
        <v>-9.0973865703668749E-2</v>
      </c>
      <c r="O8123" s="46">
        <f t="shared" ca="1" si="1021"/>
        <v>0.60030591238278608</v>
      </c>
      <c r="P8123" s="46">
        <f t="shared" ca="1" si="1022"/>
        <v>0.46029461203149402</v>
      </c>
      <c r="Q8123" s="47">
        <f t="shared" ca="1" si="1017"/>
        <v>0.8803285130853703</v>
      </c>
      <c r="R8123" s="47">
        <f t="shared" ca="1" si="1018"/>
        <v>0.13471297920586442</v>
      </c>
      <c r="S8123" s="97">
        <f t="shared" ca="1" si="1023"/>
        <v>0.36750944579432526</v>
      </c>
      <c r="V8123">
        <v>8106</v>
      </c>
      <c r="W8123" s="46">
        <v>-0.15339218671631299</v>
      </c>
    </row>
    <row r="8124" spans="10:23">
      <c r="J8124">
        <v>8107</v>
      </c>
      <c r="K8124" s="93">
        <f t="shared" ca="1" si="1019"/>
        <v>-1.171356878603433</v>
      </c>
      <c r="L8124" s="93">
        <f t="shared" ca="1" si="1019"/>
        <v>0.98272690059507117</v>
      </c>
      <c r="M8124" s="93">
        <f t="shared" ca="1" si="1020"/>
        <v>-1.171356878603433</v>
      </c>
      <c r="N8124" s="101">
        <f t="shared" ca="1" si="1016"/>
        <v>0.55918908785739707</v>
      </c>
      <c r="O8124" s="46">
        <f t="shared" ca="1" si="1021"/>
        <v>-0.10019804877090088</v>
      </c>
      <c r="P8124" s="46">
        <f t="shared" ca="1" si="1022"/>
        <v>0.11004263145465054</v>
      </c>
      <c r="Q8124" s="47">
        <f t="shared" ca="1" si="1017"/>
        <v>-0.52067940922200373</v>
      </c>
      <c r="R8124" s="47">
        <f t="shared" ca="1" si="1018"/>
        <v>0.2398394458722562</v>
      </c>
      <c r="S8124" s="97">
        <f t="shared" ca="1" si="1023"/>
        <v>6.9820698550677657E-2</v>
      </c>
      <c r="V8124">
        <v>8107</v>
      </c>
      <c r="W8124" s="46">
        <v>-0.36003340266418599</v>
      </c>
    </row>
    <row r="8125" spans="10:23">
      <c r="J8125">
        <v>8108</v>
      </c>
      <c r="K8125" s="93">
        <f t="shared" ca="1" si="1019"/>
        <v>-1.6658680416657734</v>
      </c>
      <c r="L8125" s="93">
        <f t="shared" ca="1" si="1019"/>
        <v>-0.43693421638507352</v>
      </c>
      <c r="M8125" s="93">
        <f t="shared" ca="1" si="1020"/>
        <v>-1.6658680416657734</v>
      </c>
      <c r="N8125" s="101">
        <f t="shared" ca="1" si="1016"/>
        <v>-0.94403339359730554</v>
      </c>
      <c r="O8125" s="46">
        <f t="shared" ca="1" si="1021"/>
        <v>-0.27771245996437144</v>
      </c>
      <c r="P8125" s="46">
        <f t="shared" ca="1" si="1022"/>
        <v>2.1285425857915263E-2</v>
      </c>
      <c r="Q8125" s="47">
        <f t="shared" ca="1" si="1017"/>
        <v>-0.87570823160894484</v>
      </c>
      <c r="R8125" s="47">
        <f t="shared" ca="1" si="1018"/>
        <v>-3.2203397142135104E-3</v>
      </c>
      <c r="S8125" s="97">
        <f t="shared" ca="1" si="1023"/>
        <v>-0.14046639983929249</v>
      </c>
      <c r="V8125">
        <v>8108</v>
      </c>
      <c r="W8125" s="46">
        <v>0.90958181066481902</v>
      </c>
    </row>
    <row r="8126" spans="10:23">
      <c r="J8126">
        <v>8109</v>
      </c>
      <c r="K8126" s="93">
        <f t="shared" ca="1" si="1019"/>
        <v>1.8453418853523036</v>
      </c>
      <c r="L8126" s="93">
        <f t="shared" ca="1" si="1019"/>
        <v>0.31455764650295032</v>
      </c>
      <c r="M8126" s="93">
        <f t="shared" ca="1" si="1020"/>
        <v>1.8453418853523036</v>
      </c>
      <c r="N8126" s="101">
        <f t="shared" ca="1" si="1016"/>
        <v>0.88508693360502355</v>
      </c>
      <c r="O8126" s="46">
        <f t="shared" ca="1" si="1021"/>
        <v>0.98270471426372163</v>
      </c>
      <c r="P8126" s="46">
        <f t="shared" ca="1" si="1022"/>
        <v>0.65149401297196174</v>
      </c>
      <c r="Q8126" s="47">
        <f t="shared" ca="1" si="1017"/>
        <v>1.6451261168472413</v>
      </c>
      <c r="R8126" s="47">
        <f t="shared" ca="1" si="1018"/>
        <v>0.29253467993624827</v>
      </c>
      <c r="S8126" s="97">
        <f t="shared" ca="1" si="1023"/>
        <v>0.63761969709998501</v>
      </c>
      <c r="V8126">
        <v>8109</v>
      </c>
      <c r="W8126" s="46">
        <v>1.0547703043428801E-2</v>
      </c>
    </row>
    <row r="8127" spans="10:23">
      <c r="J8127">
        <v>8110</v>
      </c>
      <c r="K8127" s="93">
        <f t="shared" ca="1" si="1019"/>
        <v>-1.4156660117027529</v>
      </c>
      <c r="L8127" s="93">
        <f t="shared" ca="1" si="1019"/>
        <v>0.37906129678490175</v>
      </c>
      <c r="M8127" s="93">
        <f t="shared" ca="1" si="1020"/>
        <v>-1.4156660117027529</v>
      </c>
      <c r="N8127" s="101">
        <f t="shared" ca="1" si="1016"/>
        <v>-9.0831907462953831E-2</v>
      </c>
      <c r="O8127" s="46">
        <f t="shared" ca="1" si="1021"/>
        <v>-0.18789756932923818</v>
      </c>
      <c r="P8127" s="46">
        <f t="shared" ca="1" si="1022"/>
        <v>6.6192871175481893E-2</v>
      </c>
      <c r="Q8127" s="47">
        <f t="shared" ca="1" si="1017"/>
        <v>-0.69607845033867832</v>
      </c>
      <c r="R8127" s="47">
        <f t="shared" ca="1" si="1018"/>
        <v>0.13473593278723783</v>
      </c>
      <c r="S8127" s="97">
        <f t="shared" ca="1" si="1023"/>
        <v>-2.6580818271000173E-2</v>
      </c>
      <c r="V8127">
        <v>8110</v>
      </c>
      <c r="W8127" s="46">
        <v>-0.218849798748494</v>
      </c>
    </row>
    <row r="8128" spans="10:23">
      <c r="J8128">
        <v>8111</v>
      </c>
      <c r="K8128" s="93">
        <f t="shared" ca="1" si="1019"/>
        <v>0.86609770936782737</v>
      </c>
      <c r="L8128" s="93">
        <f t="shared" ca="1" si="1019"/>
        <v>0.39277347093705928</v>
      </c>
      <c r="M8128" s="93">
        <f t="shared" ca="1" si="1020"/>
        <v>0.86609770936782737</v>
      </c>
      <c r="N8128" s="101">
        <f t="shared" ca="1" si="1016"/>
        <v>0.64782042584567412</v>
      </c>
      <c r="O8128" s="46">
        <f t="shared" ca="1" si="1021"/>
        <v>0.63118594927154326</v>
      </c>
      <c r="P8128" s="46">
        <f t="shared" ca="1" si="1022"/>
        <v>0.47573463047587261</v>
      </c>
      <c r="Q8128" s="47">
        <f t="shared" ca="1" si="1017"/>
        <v>0.94208858686288466</v>
      </c>
      <c r="R8128" s="47">
        <f t="shared" ca="1" si="1018"/>
        <v>0.25417046757625916</v>
      </c>
      <c r="S8128" s="97">
        <f t="shared" ca="1" si="1023"/>
        <v>0.44267820842390121</v>
      </c>
      <c r="V8128">
        <v>8111</v>
      </c>
      <c r="W8128" s="46">
        <v>0.46177804330897698</v>
      </c>
    </row>
    <row r="8129" spans="10:23">
      <c r="J8129">
        <v>8112</v>
      </c>
      <c r="K8129" s="93">
        <f t="shared" ca="1" si="1019"/>
        <v>0.48956413452772329</v>
      </c>
      <c r="L8129" s="93">
        <f t="shared" ca="1" si="1019"/>
        <v>-0.68094740199173254</v>
      </c>
      <c r="M8129" s="93">
        <f t="shared" ca="1" si="1020"/>
        <v>0.48956413452772329</v>
      </c>
      <c r="N8129" s="101">
        <f t="shared" ca="1" si="1016"/>
        <v>-0.48990240638911342</v>
      </c>
      <c r="O8129" s="46">
        <f t="shared" ca="1" si="1021"/>
        <v>0.49602189065172303</v>
      </c>
      <c r="P8129" s="46">
        <f t="shared" ca="1" si="1022"/>
        <v>0.40815260116596253</v>
      </c>
      <c r="Q8129" s="47">
        <f t="shared" ca="1" si="1017"/>
        <v>0.67176046962324409</v>
      </c>
      <c r="R8129" s="47">
        <f t="shared" ca="1" si="1018"/>
        <v>7.0209230253484689E-2</v>
      </c>
      <c r="S8129" s="97">
        <f t="shared" ca="1" si="1023"/>
        <v>0.28311556045260389</v>
      </c>
      <c r="V8129">
        <v>8112</v>
      </c>
      <c r="W8129" s="46">
        <v>0.619396935794854</v>
      </c>
    </row>
    <row r="8130" spans="10:23">
      <c r="J8130">
        <v>8113</v>
      </c>
      <c r="K8130" s="93">
        <f t="shared" ca="1" si="1019"/>
        <v>-0.55393933605108703</v>
      </c>
      <c r="L8130" s="93">
        <f t="shared" ca="1" si="1019"/>
        <v>2.556951413425085</v>
      </c>
      <c r="M8130" s="93">
        <f t="shared" ca="1" si="1020"/>
        <v>-0.55393933605108703</v>
      </c>
      <c r="N8130" s="101">
        <f t="shared" ca="1" si="1016"/>
        <v>2.2480375123386285</v>
      </c>
      <c r="O8130" s="46">
        <f t="shared" ca="1" si="1021"/>
        <v>0.1214360005961152</v>
      </c>
      <c r="P8130" s="46">
        <f t="shared" ca="1" si="1022"/>
        <v>0.22085965613815858</v>
      </c>
      <c r="Q8130" s="47">
        <f t="shared" ca="1" si="1017"/>
        <v>-7.7411310487971563E-2</v>
      </c>
      <c r="R8130" s="47">
        <f t="shared" ca="1" si="1018"/>
        <v>0.51291355233799618</v>
      </c>
      <c r="S8130" s="97">
        <f t="shared" ca="1" si="1023"/>
        <v>0.31717477646705572</v>
      </c>
      <c r="V8130">
        <v>8113</v>
      </c>
      <c r="W8130" s="46">
        <v>0.12556654201044001</v>
      </c>
    </row>
    <row r="8131" spans="10:23">
      <c r="J8131">
        <v>8114</v>
      </c>
      <c r="K8131" s="93">
        <f t="shared" ca="1" si="1019"/>
        <v>-0.73575428759748174</v>
      </c>
      <c r="L8131" s="93">
        <f t="shared" ca="1" si="1019"/>
        <v>0.75150258592206343</v>
      </c>
      <c r="M8131" s="93">
        <f t="shared" ca="1" si="1020"/>
        <v>-0.73575428759748174</v>
      </c>
      <c r="N8131" s="101">
        <f t="shared" ca="1" si="1016"/>
        <v>0.4785005984999639</v>
      </c>
      <c r="O8131" s="46">
        <f t="shared" ca="1" si="1021"/>
        <v>5.6169983404388169E-2</v>
      </c>
      <c r="P8131" s="46">
        <f t="shared" ca="1" si="1022"/>
        <v>0.18822664754229507</v>
      </c>
      <c r="Q8131" s="47">
        <f t="shared" ca="1" si="1017"/>
        <v>-0.20794334487142563</v>
      </c>
      <c r="R8131" s="47">
        <f t="shared" ca="1" si="1018"/>
        <v>0.22679272313861618</v>
      </c>
      <c r="S8131" s="97">
        <f t="shared" ca="1" si="1023"/>
        <v>0.14148135327150219</v>
      </c>
      <c r="V8131">
        <v>8114</v>
      </c>
      <c r="W8131" s="46">
        <v>-0.194488353092304</v>
      </c>
    </row>
    <row r="8132" spans="10:23">
      <c r="J8132">
        <v>8115</v>
      </c>
      <c r="K8132" s="93">
        <f t="shared" ca="1" si="1019"/>
        <v>-1.3737320160784174</v>
      </c>
      <c r="L8132" s="93">
        <f t="shared" ca="1" si="1019"/>
        <v>0.77332774928177395</v>
      </c>
      <c r="M8132" s="93">
        <f t="shared" ca="1" si="1020"/>
        <v>-1.3737320160784174</v>
      </c>
      <c r="N8132" s="101">
        <f t="shared" ca="1" si="1016"/>
        <v>0.29630143915353785</v>
      </c>
      <c r="O8132" s="46">
        <f t="shared" ca="1" si="1021"/>
        <v>-0.17284454505341396</v>
      </c>
      <c r="P8132" s="46">
        <f t="shared" ca="1" si="1022"/>
        <v>7.3719383313394005E-2</v>
      </c>
      <c r="Q8132" s="47">
        <f t="shared" ca="1" si="1017"/>
        <v>-0.66597240178702988</v>
      </c>
      <c r="R8132" s="47">
        <f t="shared" ca="1" si="1018"/>
        <v>0.19733248744421553</v>
      </c>
      <c r="S8132" s="97">
        <f t="shared" ca="1" si="1023"/>
        <v>1.2243971195400785E-2</v>
      </c>
      <c r="V8132">
        <v>8115</v>
      </c>
      <c r="W8132" s="46">
        <v>1.39912787480558</v>
      </c>
    </row>
    <row r="8133" spans="10:23">
      <c r="J8133">
        <v>8116</v>
      </c>
      <c r="K8133" s="93">
        <f t="shared" ca="1" si="1019"/>
        <v>-0.50392754772754145</v>
      </c>
      <c r="L8133" s="93">
        <f t="shared" ca="1" si="1019"/>
        <v>-0.30030332472102156</v>
      </c>
      <c r="M8133" s="93">
        <f t="shared" ca="1" si="1020"/>
        <v>-0.50392754772754145</v>
      </c>
      <c r="N8133" s="101">
        <f t="shared" ca="1" si="1016"/>
        <v>-0.44497279861995021</v>
      </c>
      <c r="O8133" s="46">
        <f t="shared" ca="1" si="1021"/>
        <v>0.13938870585358479</v>
      </c>
      <c r="P8133" s="46">
        <f t="shared" ca="1" si="1022"/>
        <v>0.22983600876689336</v>
      </c>
      <c r="Q8133" s="47">
        <f t="shared" ca="1" si="1017"/>
        <v>-4.150589997303239E-2</v>
      </c>
      <c r="R8133" s="47">
        <f t="shared" ca="1" si="1018"/>
        <v>7.7474010394537995E-2</v>
      </c>
      <c r="S8133" s="97">
        <f t="shared" ca="1" si="1023"/>
        <v>0.10843135812406139</v>
      </c>
      <c r="V8133">
        <v>8116</v>
      </c>
      <c r="W8133" s="46">
        <v>0.38489064039504201</v>
      </c>
    </row>
    <row r="8134" spans="10:23">
      <c r="J8134">
        <v>8117</v>
      </c>
      <c r="K8134" s="93">
        <f t="shared" ca="1" si="1019"/>
        <v>-2.7805407817124776</v>
      </c>
      <c r="L8134" s="93">
        <f t="shared" ca="1" si="1019"/>
        <v>0.49509317375209383</v>
      </c>
      <c r="M8134" s="93">
        <f t="shared" ca="1" si="1020"/>
        <v>-2.7805407817124776</v>
      </c>
      <c r="N8134" s="101">
        <f t="shared" ca="1" si="1016"/>
        <v>-0.41488483156264172</v>
      </c>
      <c r="O8134" s="46">
        <f t="shared" ca="1" si="1021"/>
        <v>-0.6778459451165737</v>
      </c>
      <c r="P8134" s="46">
        <f t="shared" ca="1" si="1022"/>
        <v>-0.17878131671818587</v>
      </c>
      <c r="Q8134" s="47">
        <f t="shared" ca="1" si="1017"/>
        <v>-1.6759752019133494</v>
      </c>
      <c r="R8134" s="47">
        <f t="shared" ca="1" si="1018"/>
        <v>8.2339008697786514E-2</v>
      </c>
      <c r="S8134" s="97">
        <f t="shared" ca="1" si="1023"/>
        <v>-0.29775346820939358</v>
      </c>
      <c r="V8134">
        <v>8117</v>
      </c>
      <c r="W8134" s="46">
        <v>5.1406412982253999E-2</v>
      </c>
    </row>
    <row r="8135" spans="10:23">
      <c r="J8135">
        <v>8118</v>
      </c>
      <c r="K8135" s="93">
        <f t="shared" ca="1" si="1019"/>
        <v>2.2199891012707751E-2</v>
      </c>
      <c r="L8135" s="93">
        <f t="shared" ca="1" si="1019"/>
        <v>-0.3976046626905036</v>
      </c>
      <c r="M8135" s="93">
        <f t="shared" ca="1" si="1020"/>
        <v>2.2199891012707751E-2</v>
      </c>
      <c r="N8135" s="101">
        <f t="shared" ca="1" si="1016"/>
        <v>-0.36990223287384738</v>
      </c>
      <c r="O8135" s="46">
        <f t="shared" ca="1" si="1021"/>
        <v>0.32825239483957092</v>
      </c>
      <c r="P8135" s="46">
        <f t="shared" ca="1" si="1022"/>
        <v>0.32426785325988644</v>
      </c>
      <c r="Q8135" s="47">
        <f t="shared" ca="1" si="1017"/>
        <v>0.33622147799893981</v>
      </c>
      <c r="R8135" s="47">
        <f t="shared" ca="1" si="1018"/>
        <v>8.9612357072566012E-2</v>
      </c>
      <c r="S8135" s="97">
        <f t="shared" ca="1" si="1023"/>
        <v>0.20893237595606845</v>
      </c>
      <c r="V8135">
        <v>8118</v>
      </c>
      <c r="W8135" s="46">
        <v>0.34585877579357599</v>
      </c>
    </row>
    <row r="8136" spans="10:23">
      <c r="J8136">
        <v>8119</v>
      </c>
      <c r="K8136" s="93">
        <f t="shared" ca="1" si="1019"/>
        <v>0.89790072676096289</v>
      </c>
      <c r="L8136" s="93">
        <f t="shared" ca="1" si="1019"/>
        <v>0.12785527441557643</v>
      </c>
      <c r="M8136" s="93">
        <f t="shared" ca="1" si="1020"/>
        <v>0.89790072676096289</v>
      </c>
      <c r="N8136" s="101">
        <f t="shared" ca="1" si="1016"/>
        <v>0.4067700104678808</v>
      </c>
      <c r="O8136" s="46">
        <f t="shared" ca="1" si="1021"/>
        <v>0.64260226163900835</v>
      </c>
      <c r="P8136" s="46">
        <f t="shared" ca="1" si="1022"/>
        <v>0.48144278665960516</v>
      </c>
      <c r="Q8136" s="47">
        <f t="shared" ca="1" si="1017"/>
        <v>0.96492121159781485</v>
      </c>
      <c r="R8136" s="47">
        <f t="shared" ca="1" si="1018"/>
        <v>0.21519442577268172</v>
      </c>
      <c r="S8136" s="97">
        <f t="shared" ca="1" si="1023"/>
        <v>0.42889834370584501</v>
      </c>
      <c r="V8136">
        <v>8119</v>
      </c>
      <c r="W8136" s="46">
        <v>0.72174369292393903</v>
      </c>
    </row>
    <row r="8137" spans="10:23">
      <c r="J8137">
        <v>8120</v>
      </c>
      <c r="K8137" s="93">
        <f t="shared" ca="1" si="1019"/>
        <v>-0.43659389151603945</v>
      </c>
      <c r="L8137" s="93">
        <f t="shared" ca="1" si="1019"/>
        <v>0.445201392866789</v>
      </c>
      <c r="M8137" s="93">
        <f t="shared" ca="1" si="1020"/>
        <v>-0.43659389151603945</v>
      </c>
      <c r="N8137" s="101">
        <f t="shared" ca="1" si="1016"/>
        <v>0.28324130404868886</v>
      </c>
      <c r="O8137" s="46">
        <f t="shared" ca="1" si="1021"/>
        <v>0.1635594328840311</v>
      </c>
      <c r="P8137" s="46">
        <f t="shared" ca="1" si="1022"/>
        <v>0.24192137228211652</v>
      </c>
      <c r="Q8137" s="47">
        <f t="shared" ca="1" si="1017"/>
        <v>6.8355540878602405E-3</v>
      </c>
      <c r="R8137" s="47">
        <f t="shared" ca="1" si="1018"/>
        <v>0.19522076168340666</v>
      </c>
      <c r="S8137" s="97">
        <f t="shared" ca="1" si="1023"/>
        <v>0.17939009728371888</v>
      </c>
      <c r="V8137">
        <v>8120</v>
      </c>
      <c r="W8137" s="46">
        <v>0.15236245115951</v>
      </c>
    </row>
    <row r="8138" spans="10:23">
      <c r="J8138">
        <v>8121</v>
      </c>
      <c r="K8138" s="93">
        <f t="shared" ca="1" si="1019"/>
        <v>-1.8184097729814552</v>
      </c>
      <c r="L8138" s="93">
        <f t="shared" ca="1" si="1019"/>
        <v>-1.6519663339389856</v>
      </c>
      <c r="M8138" s="93">
        <f t="shared" ca="1" si="1020"/>
        <v>-1.8184097729814552</v>
      </c>
      <c r="N8138" s="101">
        <f t="shared" ca="1" si="1016"/>
        <v>-2.1444966099735558</v>
      </c>
      <c r="O8138" s="46">
        <f t="shared" ca="1" si="1021"/>
        <v>-0.33247028474076024</v>
      </c>
      <c r="P8138" s="46">
        <f t="shared" ca="1" si="1022"/>
        <v>-6.0934865302791352E-3</v>
      </c>
      <c r="Q8138" s="47">
        <f t="shared" ca="1" si="1017"/>
        <v>-0.98522388116172244</v>
      </c>
      <c r="R8138" s="47">
        <f t="shared" ca="1" si="1018"/>
        <v>-0.19732622595301486</v>
      </c>
      <c r="S8138" s="97">
        <f t="shared" ca="1" si="1023"/>
        <v>-0.26489825534688755</v>
      </c>
      <c r="V8138">
        <v>8121</v>
      </c>
      <c r="W8138" s="46">
        <v>6.2644035502701104E-2</v>
      </c>
    </row>
    <row r="8139" spans="10:23">
      <c r="J8139">
        <v>8122</v>
      </c>
      <c r="K8139" s="93">
        <f t="shared" ca="1" si="1019"/>
        <v>0.31284196145784271</v>
      </c>
      <c r="L8139" s="93">
        <f t="shared" ca="1" si="1019"/>
        <v>-1.5166876003327936</v>
      </c>
      <c r="M8139" s="93">
        <f t="shared" ca="1" si="1020"/>
        <v>0.31284196145784271</v>
      </c>
      <c r="N8139" s="101">
        <f t="shared" ca="1" si="1016"/>
        <v>-1.3384552536788938</v>
      </c>
      <c r="O8139" s="46">
        <f t="shared" ca="1" si="1021"/>
        <v>0.43258402546165914</v>
      </c>
      <c r="P8139" s="46">
        <f t="shared" ca="1" si="1022"/>
        <v>0.37643366857093052</v>
      </c>
      <c r="Q8139" s="47">
        <f t="shared" ca="1" si="1017"/>
        <v>0.54488473924311631</v>
      </c>
      <c r="R8139" s="47">
        <f t="shared" ca="1" si="1018"/>
        <v>-6.6995392259511843E-2</v>
      </c>
      <c r="S8139" s="97">
        <f t="shared" ca="1" si="1023"/>
        <v>0.18279431660107365</v>
      </c>
      <c r="V8139">
        <v>8122</v>
      </c>
      <c r="W8139" s="46">
        <v>-0.231867770903422</v>
      </c>
    </row>
    <row r="8140" spans="10:23">
      <c r="J8140">
        <v>8123</v>
      </c>
      <c r="K8140" s="93">
        <f t="shared" ca="1" si="1019"/>
        <v>-0.91916307903562411</v>
      </c>
      <c r="L8140" s="93">
        <f t="shared" ca="1" si="1019"/>
        <v>-6.4949485372595803E-2</v>
      </c>
      <c r="M8140" s="93">
        <f t="shared" ca="1" si="1020"/>
        <v>-0.91916307903562411</v>
      </c>
      <c r="N8140" s="101">
        <f t="shared" ca="1" si="1016"/>
        <v>-0.35389199445176123</v>
      </c>
      <c r="O8140" s="46">
        <f t="shared" ca="1" si="1021"/>
        <v>-9.6681736520249917E-3</v>
      </c>
      <c r="P8140" s="46">
        <f t="shared" ca="1" si="1022"/>
        <v>0.15530756901408849</v>
      </c>
      <c r="Q8140" s="47">
        <f t="shared" ca="1" si="1017"/>
        <v>-0.33961965898425195</v>
      </c>
      <c r="R8140" s="47">
        <f t="shared" ca="1" si="1018"/>
        <v>9.2201092383585759E-2</v>
      </c>
      <c r="S8140" s="97">
        <f t="shared" ca="1" si="1023"/>
        <v>4.1266459365780384E-2</v>
      </c>
      <c r="V8140">
        <v>8123</v>
      </c>
      <c r="W8140" s="46">
        <v>0.43847549716884698</v>
      </c>
    </row>
    <row r="8141" spans="10:23">
      <c r="J8141">
        <v>8124</v>
      </c>
      <c r="K8141" s="93">
        <f t="shared" ca="1" si="1019"/>
        <v>0.79012399743256589</v>
      </c>
      <c r="L8141" s="93">
        <f t="shared" ca="1" si="1019"/>
        <v>0.57406024562058411</v>
      </c>
      <c r="M8141" s="93">
        <f t="shared" ca="1" si="1020"/>
        <v>0.79012399743256589</v>
      </c>
      <c r="N8141" s="101">
        <f t="shared" ca="1" si="1016"/>
        <v>0.79553402440211685</v>
      </c>
      <c r="O8141" s="46">
        <f t="shared" ca="1" si="1021"/>
        <v>0.60391370599830063</v>
      </c>
      <c r="P8141" s="46">
        <f t="shared" ca="1" si="1022"/>
        <v>0.4620985088392513</v>
      </c>
      <c r="Q8141" s="47">
        <f t="shared" ca="1" si="1017"/>
        <v>0.88754410031639941</v>
      </c>
      <c r="R8141" s="47">
        <f t="shared" ca="1" si="1018"/>
        <v>0.27805464708812389</v>
      </c>
      <c r="S8141" s="97">
        <f t="shared" ca="1" si="1023"/>
        <v>0.44098417654321226</v>
      </c>
      <c r="V8141">
        <v>8124</v>
      </c>
      <c r="W8141" s="46">
        <v>-0.46147168203891498</v>
      </c>
    </row>
    <row r="8142" spans="10:23">
      <c r="J8142">
        <v>8125</v>
      </c>
      <c r="K8142" s="93">
        <f t="shared" ca="1" si="1019"/>
        <v>1.3631399597007745</v>
      </c>
      <c r="L8142" s="93">
        <f t="shared" ca="1" si="1019"/>
        <v>2.0807170427867532</v>
      </c>
      <c r="M8142" s="93">
        <f t="shared" ca="1" si="1020"/>
        <v>1.3631399597007745</v>
      </c>
      <c r="N8142" s="101">
        <f t="shared" ca="1" si="1016"/>
        <v>2.4062019349800141</v>
      </c>
      <c r="O8142" s="46">
        <f t="shared" ca="1" si="1021"/>
        <v>0.80960894352659474</v>
      </c>
      <c r="P8142" s="46">
        <f t="shared" ca="1" si="1022"/>
        <v>0.56494612760339835</v>
      </c>
      <c r="Q8142" s="47">
        <f t="shared" ca="1" si="1017"/>
        <v>1.2989345753729875</v>
      </c>
      <c r="R8142" s="47">
        <f t="shared" ca="1" si="1018"/>
        <v>0.5384875516154819</v>
      </c>
      <c r="S8142" s="97">
        <f t="shared" ca="1" si="1023"/>
        <v>0.67404824757103832</v>
      </c>
      <c r="V8142">
        <v>8125</v>
      </c>
      <c r="W8142" s="46">
        <v>6.0436058695733298E-2</v>
      </c>
    </row>
    <row r="8143" spans="10:23">
      <c r="J8143">
        <v>8126</v>
      </c>
      <c r="K8143" s="93">
        <f t="shared" ca="1" si="1019"/>
        <v>0.29698056875883216</v>
      </c>
      <c r="L8143" s="93">
        <f t="shared" ca="1" si="1019"/>
        <v>-0.74896742111461323</v>
      </c>
      <c r="M8143" s="93">
        <f t="shared" ca="1" si="1020"/>
        <v>0.29698056875883216</v>
      </c>
      <c r="N8143" s="101">
        <f t="shared" ca="1" si="1016"/>
        <v>-0.61563693724047597</v>
      </c>
      <c r="O8143" s="46">
        <f t="shared" ca="1" si="1021"/>
        <v>0.42689026969639576</v>
      </c>
      <c r="P8143" s="46">
        <f t="shared" ca="1" si="1022"/>
        <v>0.37358679068829886</v>
      </c>
      <c r="Q8143" s="47">
        <f t="shared" ca="1" si="1017"/>
        <v>0.53349722771258956</v>
      </c>
      <c r="R8143" s="47">
        <f t="shared" ca="1" si="1018"/>
        <v>4.987890091994987E-2</v>
      </c>
      <c r="S8143" s="97">
        <f t="shared" ca="1" si="1023"/>
        <v>0.2383845853081728</v>
      </c>
      <c r="V8143">
        <v>8126</v>
      </c>
      <c r="W8143" s="46">
        <v>0.76827924552821703</v>
      </c>
    </row>
    <row r="8144" spans="10:23">
      <c r="J8144">
        <v>8127</v>
      </c>
      <c r="K8144" s="93">
        <f t="shared" ca="1" si="1019"/>
        <v>7.2412655322397532E-2</v>
      </c>
      <c r="L8144" s="93">
        <f t="shared" ca="1" si="1019"/>
        <v>-1.1878069193095437</v>
      </c>
      <c r="M8144" s="93">
        <f t="shared" ca="1" si="1020"/>
        <v>7.2412655322397532E-2</v>
      </c>
      <c r="N8144" s="101">
        <f t="shared" ca="1" si="1016"/>
        <v>-1.1031109221336108</v>
      </c>
      <c r="O8144" s="46">
        <f t="shared" ca="1" si="1021"/>
        <v>0.34627724434070828</v>
      </c>
      <c r="P8144" s="46">
        <f t="shared" ca="1" si="1022"/>
        <v>0.33328027801045512</v>
      </c>
      <c r="Q8144" s="47">
        <f t="shared" ca="1" si="1017"/>
        <v>0.37227117700121459</v>
      </c>
      <c r="R8144" s="47">
        <f t="shared" ca="1" si="1018"/>
        <v>-2.8941981357200747E-2</v>
      </c>
      <c r="S8144" s="97">
        <f t="shared" ca="1" si="1023"/>
        <v>0.15866763149175378</v>
      </c>
      <c r="V8144">
        <v>8127</v>
      </c>
      <c r="W8144" s="46">
        <v>0.67587219187729997</v>
      </c>
    </row>
    <row r="8145" spans="10:23">
      <c r="J8145">
        <v>8128</v>
      </c>
      <c r="K8145" s="93">
        <f t="shared" ca="1" si="1019"/>
        <v>-0.80088258940411439</v>
      </c>
      <c r="L8145" s="93">
        <f t="shared" ca="1" si="1019"/>
        <v>-0.97079630055313226</v>
      </c>
      <c r="M8145" s="93">
        <f t="shared" ca="1" si="1020"/>
        <v>-0.80088258940411439</v>
      </c>
      <c r="N8145" s="101">
        <f t="shared" ca="1" si="1016"/>
        <v>-1.1750942818306105</v>
      </c>
      <c r="O8145" s="46">
        <f t="shared" ca="1" si="1021"/>
        <v>3.2790911280635937E-2</v>
      </c>
      <c r="P8145" s="46">
        <f t="shared" ca="1" si="1022"/>
        <v>0.17653711148041895</v>
      </c>
      <c r="Q8145" s="47">
        <f t="shared" ca="1" si="1017"/>
        <v>-0.25470148911893009</v>
      </c>
      <c r="R8145" s="47">
        <f t="shared" ca="1" si="1018"/>
        <v>-4.0581150002958977E-2</v>
      </c>
      <c r="S8145" s="97">
        <f t="shared" ca="1" si="1023"/>
        <v>-3.8951193611615198E-3</v>
      </c>
      <c r="V8145">
        <v>8128</v>
      </c>
      <c r="W8145" s="46">
        <v>0.32436489880545999</v>
      </c>
    </row>
    <row r="8146" spans="10:23">
      <c r="J8146">
        <v>8129</v>
      </c>
      <c r="K8146" s="93">
        <f t="shared" ca="1" si="1019"/>
        <v>-2.0170549451778208</v>
      </c>
      <c r="L8146" s="93">
        <f t="shared" ca="1" si="1019"/>
        <v>-0.14334172661118469</v>
      </c>
      <c r="M8146" s="93">
        <f t="shared" ca="1" si="1020"/>
        <v>-2.0170549451778208</v>
      </c>
      <c r="N8146" s="101">
        <f t="shared" ref="N8146:N8209" ca="1" si="1024">$N$2*K8146+SQRT(1-$N$2^2)*L8146</f>
        <v>-0.77736860357656057</v>
      </c>
      <c r="O8146" s="46">
        <f t="shared" ca="1" si="1021"/>
        <v>-0.40377783735594375</v>
      </c>
      <c r="P8146" s="46">
        <f t="shared" ca="1" si="1022"/>
        <v>-4.1747262837870891E-2</v>
      </c>
      <c r="Q8146" s="47">
        <f t="shared" ref="Q8146:Q8209" ca="1" si="1025">$K$2+K8146*$S$3</f>
        <v>-1.1278389863920895</v>
      </c>
      <c r="R8146" s="47">
        <f t="shared" ref="R8146:R8209" ca="1" si="1026">$L$2+$L$3*N8146</f>
        <v>2.372810512813231E-2</v>
      </c>
      <c r="S8146" s="97">
        <f t="shared" ca="1" si="1023"/>
        <v>-0.19002486611390573</v>
      </c>
      <c r="V8146">
        <v>8129</v>
      </c>
      <c r="W8146" s="46">
        <v>0.87090011136813505</v>
      </c>
    </row>
    <row r="8147" spans="10:23">
      <c r="J8147">
        <v>8130</v>
      </c>
      <c r="K8147" s="93">
        <f t="shared" ref="K8147:L8210" ca="1" si="1027">_xlfn.NORM.S.INV(RAND())</f>
        <v>-0.89184782343339042</v>
      </c>
      <c r="L8147" s="93">
        <f t="shared" ca="1" si="1027"/>
        <v>0.73509866578615046</v>
      </c>
      <c r="M8147" s="93">
        <f t="shared" ref="M8147:M8210" ca="1" si="1028">K8147</f>
        <v>-0.89184782343339042</v>
      </c>
      <c r="N8147" s="101">
        <f t="shared" ca="1" si="1024"/>
        <v>0.41330707145987328</v>
      </c>
      <c r="O8147" s="46">
        <f t="shared" ref="O8147:O8210" ca="1" si="1029">$K$2+K8147*$K$3</f>
        <v>1.3716923407358639E-4</v>
      </c>
      <c r="P8147" s="46">
        <f t="shared" ref="P8147:P8210" ca="1" si="1030">$K$2+K8147*$R$3</f>
        <v>0.16021024045713778</v>
      </c>
      <c r="Q8147" s="47">
        <f t="shared" ca="1" si="1025"/>
        <v>-0.32000897321205479</v>
      </c>
      <c r="R8147" s="47">
        <f t="shared" ca="1" si="1026"/>
        <v>0.21625141943974141</v>
      </c>
      <c r="S8147" s="97">
        <f t="shared" ref="S8147:S8210" ca="1" si="1031">AVERAGE(R8147,O8147)</f>
        <v>0.1081942943369075</v>
      </c>
      <c r="V8147">
        <v>8130</v>
      </c>
      <c r="W8147" s="46">
        <v>0.99292321346295298</v>
      </c>
    </row>
    <row r="8148" spans="10:23">
      <c r="J8148">
        <v>8131</v>
      </c>
      <c r="K8148" s="93">
        <f t="shared" ca="1" si="1027"/>
        <v>0.36396111707592038</v>
      </c>
      <c r="L8148" s="93">
        <f t="shared" ca="1" si="1027"/>
        <v>-0.75968545315714919</v>
      </c>
      <c r="M8148" s="93">
        <f t="shared" ca="1" si="1028"/>
        <v>0.36396111707592038</v>
      </c>
      <c r="N8148" s="101">
        <f t="shared" ca="1" si="1024"/>
        <v>-0.60449720624937786</v>
      </c>
      <c r="O8148" s="46">
        <f t="shared" ca="1" si="1029"/>
        <v>0.45093424177236047</v>
      </c>
      <c r="P8148" s="46">
        <f t="shared" ca="1" si="1030"/>
        <v>0.38560877672628124</v>
      </c>
      <c r="Q8148" s="47">
        <f t="shared" ca="1" si="1025"/>
        <v>0.58158517186451897</v>
      </c>
      <c r="R8148" s="47">
        <f t="shared" ca="1" si="1026"/>
        <v>5.168011175839278E-2</v>
      </c>
      <c r="S8148" s="97">
        <f t="shared" ca="1" si="1031"/>
        <v>0.25130717676537662</v>
      </c>
      <c r="V8148">
        <v>8131</v>
      </c>
      <c r="W8148" s="46">
        <v>0.24811873962220601</v>
      </c>
    </row>
    <row r="8149" spans="10:23">
      <c r="J8149">
        <v>8132</v>
      </c>
      <c r="K8149" s="93">
        <f t="shared" ca="1" si="1027"/>
        <v>1.9788679827665048E-2</v>
      </c>
      <c r="L8149" s="93">
        <f t="shared" ca="1" si="1027"/>
        <v>0.8978045366371129</v>
      </c>
      <c r="M8149" s="93">
        <f t="shared" ca="1" si="1028"/>
        <v>1.9788679827665048E-2</v>
      </c>
      <c r="N8149" s="101">
        <f t="shared" ca="1" si="1024"/>
        <v>0.85748663157649929</v>
      </c>
      <c r="O8149" s="46">
        <f t="shared" ca="1" si="1029"/>
        <v>0.32738684363315251</v>
      </c>
      <c r="P8149" s="46">
        <f t="shared" ca="1" si="1030"/>
        <v>0.32383507765667724</v>
      </c>
      <c r="Q8149" s="47">
        <f t="shared" ca="1" si="1025"/>
        <v>0.33449037558610306</v>
      </c>
      <c r="R8149" s="47">
        <f t="shared" ca="1" si="1026"/>
        <v>0.288071918385022</v>
      </c>
      <c r="S8149" s="97">
        <f t="shared" ca="1" si="1031"/>
        <v>0.30772938100908726</v>
      </c>
      <c r="V8149">
        <v>8132</v>
      </c>
      <c r="W8149" s="46">
        <v>0.59823535948700701</v>
      </c>
    </row>
    <row r="8150" spans="10:23">
      <c r="J8150">
        <v>8133</v>
      </c>
      <c r="K8150" s="93">
        <f t="shared" ca="1" si="1027"/>
        <v>-0.96246959811101862</v>
      </c>
      <c r="L8150" s="93">
        <f t="shared" ca="1" si="1027"/>
        <v>1.3000477413966454</v>
      </c>
      <c r="M8150" s="93">
        <f t="shared" ca="1" si="1028"/>
        <v>-0.96246959811101862</v>
      </c>
      <c r="N8150" s="101">
        <f t="shared" ca="1" si="1024"/>
        <v>0.92646648357582395</v>
      </c>
      <c r="O8150" s="46">
        <f t="shared" ca="1" si="1029"/>
        <v>-2.5213891946635758E-2</v>
      </c>
      <c r="P8150" s="46">
        <f t="shared" ca="1" si="1030"/>
        <v>0.1475347098667831</v>
      </c>
      <c r="Q8150" s="47">
        <f t="shared" ca="1" si="1025"/>
        <v>-0.37071109557347348</v>
      </c>
      <c r="R8150" s="47">
        <f t="shared" ca="1" si="1026"/>
        <v>0.29922544239333593</v>
      </c>
      <c r="S8150" s="97">
        <f t="shared" ca="1" si="1031"/>
        <v>0.13700577522335008</v>
      </c>
      <c r="V8150">
        <v>8133</v>
      </c>
      <c r="W8150" s="46">
        <v>-3.12392740301452E-2</v>
      </c>
    </row>
    <row r="8151" spans="10:23">
      <c r="J8151">
        <v>8134</v>
      </c>
      <c r="K8151" s="93">
        <f t="shared" ca="1" si="1027"/>
        <v>-1.2517330443782768</v>
      </c>
      <c r="L8151" s="93">
        <f t="shared" ca="1" si="1027"/>
        <v>-1.3062978230425313</v>
      </c>
      <c r="M8151" s="93">
        <f t="shared" ca="1" si="1028"/>
        <v>-1.2517330443782768</v>
      </c>
      <c r="N8151" s="101">
        <f t="shared" ca="1" si="1024"/>
        <v>-1.6365581938021565</v>
      </c>
      <c r="O8151" s="46">
        <f t="shared" ca="1" si="1029"/>
        <v>-0.12905063857525179</v>
      </c>
      <c r="P8151" s="46">
        <f t="shared" ca="1" si="1030"/>
        <v>9.561633655247509E-2</v>
      </c>
      <c r="Q8151" s="47">
        <f t="shared" ca="1" si="1025"/>
        <v>-0.57838458883070554</v>
      </c>
      <c r="R8151" s="47">
        <f t="shared" ca="1" si="1026"/>
        <v>-0.11519639883236349</v>
      </c>
      <c r="S8151" s="97">
        <f t="shared" ca="1" si="1031"/>
        <v>-0.12212351870380764</v>
      </c>
      <c r="V8151">
        <v>8134</v>
      </c>
      <c r="W8151" s="46">
        <v>0.58321698762027996</v>
      </c>
    </row>
    <row r="8152" spans="10:23">
      <c r="J8152">
        <v>8135</v>
      </c>
      <c r="K8152" s="93">
        <f t="shared" ca="1" si="1027"/>
        <v>5.791475359987272E-2</v>
      </c>
      <c r="L8152" s="93">
        <f t="shared" ca="1" si="1027"/>
        <v>-0.14558387017402888</v>
      </c>
      <c r="M8152" s="93">
        <f t="shared" ca="1" si="1028"/>
        <v>5.791475359987272E-2</v>
      </c>
      <c r="N8152" s="101">
        <f t="shared" ca="1" si="1024"/>
        <v>-0.11960742890017591</v>
      </c>
      <c r="O8152" s="46">
        <f t="shared" ca="1" si="1029"/>
        <v>0.34107294021160139</v>
      </c>
      <c r="P8152" s="46">
        <f t="shared" ca="1" si="1030"/>
        <v>0.33067812594590168</v>
      </c>
      <c r="Q8152" s="47">
        <f t="shared" ca="1" si="1025"/>
        <v>0.36186256874300077</v>
      </c>
      <c r="R8152" s="47">
        <f t="shared" ca="1" si="1026"/>
        <v>0.13008314708388563</v>
      </c>
      <c r="S8152" s="97">
        <f t="shared" ca="1" si="1031"/>
        <v>0.23557804364774351</v>
      </c>
      <c r="V8152">
        <v>8135</v>
      </c>
      <c r="W8152" s="46">
        <v>-0.477958666177348</v>
      </c>
    </row>
    <row r="8153" spans="10:23">
      <c r="J8153">
        <v>8136</v>
      </c>
      <c r="K8153" s="93">
        <f t="shared" ca="1" si="1027"/>
        <v>0.63991776658677924</v>
      </c>
      <c r="L8153" s="93">
        <f t="shared" ca="1" si="1027"/>
        <v>1.7182803038281809</v>
      </c>
      <c r="M8153" s="93">
        <f t="shared" ca="1" si="1028"/>
        <v>0.63991776658677924</v>
      </c>
      <c r="N8153" s="101">
        <f t="shared" ca="1" si="1024"/>
        <v>1.8325808740913505</v>
      </c>
      <c r="O8153" s="46">
        <f t="shared" ca="1" si="1029"/>
        <v>0.5499942545928751</v>
      </c>
      <c r="P8153" s="46">
        <f t="shared" ca="1" si="1030"/>
        <v>0.43513878313653853</v>
      </c>
      <c r="Q8153" s="47">
        <f t="shared" ca="1" si="1025"/>
        <v>0.77970519750554823</v>
      </c>
      <c r="R8153" s="47">
        <f t="shared" ca="1" si="1026"/>
        <v>0.44573733414098154</v>
      </c>
      <c r="S8153" s="97">
        <f t="shared" ca="1" si="1031"/>
        <v>0.49786579436692835</v>
      </c>
      <c r="V8153">
        <v>8136</v>
      </c>
      <c r="W8153" s="46">
        <v>3.11815256805585E-2</v>
      </c>
    </row>
    <row r="8154" spans="10:23">
      <c r="J8154">
        <v>8137</v>
      </c>
      <c r="K8154" s="93">
        <f t="shared" ca="1" si="1027"/>
        <v>2.9457942161404498</v>
      </c>
      <c r="L8154" s="93">
        <f t="shared" ca="1" si="1027"/>
        <v>0.21538356051524821</v>
      </c>
      <c r="M8154" s="93">
        <f t="shared" ca="1" si="1028"/>
        <v>2.9457942161404498</v>
      </c>
      <c r="N8154" s="101">
        <f t="shared" ca="1" si="1024"/>
        <v>1.1410301782971786</v>
      </c>
      <c r="O8154" s="46">
        <f t="shared" ca="1" si="1029"/>
        <v>1.3777335066101422</v>
      </c>
      <c r="P8154" s="46">
        <f t="shared" ca="1" si="1030"/>
        <v>0.84900840914517206</v>
      </c>
      <c r="Q8154" s="47">
        <f t="shared" ca="1" si="1025"/>
        <v>2.4351837015400823</v>
      </c>
      <c r="R8154" s="47">
        <f t="shared" ca="1" si="1026"/>
        <v>0.33391878039021361</v>
      </c>
      <c r="S8154" s="97">
        <f t="shared" ca="1" si="1031"/>
        <v>0.85582614350017794</v>
      </c>
      <c r="V8154">
        <v>8137</v>
      </c>
      <c r="W8154" s="46">
        <v>-0.21428014505954601</v>
      </c>
    </row>
    <row r="8155" spans="10:23">
      <c r="J8155">
        <v>8138</v>
      </c>
      <c r="K8155" s="93">
        <f t="shared" ca="1" si="1027"/>
        <v>0.81629311580516928</v>
      </c>
      <c r="L8155" s="93">
        <f t="shared" ca="1" si="1027"/>
        <v>-0.24410801060191489</v>
      </c>
      <c r="M8155" s="93">
        <f t="shared" ca="1" si="1028"/>
        <v>0.81629311580516928</v>
      </c>
      <c r="N8155" s="101">
        <f t="shared" ca="1" si="1024"/>
        <v>2.8164822283578694E-2</v>
      </c>
      <c r="O8155" s="46">
        <f t="shared" ca="1" si="1029"/>
        <v>0.61330762060802879</v>
      </c>
      <c r="P8155" s="46">
        <f t="shared" ca="1" si="1030"/>
        <v>0.46679546614411538</v>
      </c>
      <c r="Q8155" s="47">
        <f t="shared" ca="1" si="1025"/>
        <v>0.90633192953585551</v>
      </c>
      <c r="R8155" s="47">
        <f t="shared" ca="1" si="1026"/>
        <v>0.15397681028508733</v>
      </c>
      <c r="S8155" s="97">
        <f t="shared" ca="1" si="1031"/>
        <v>0.38364221544655808</v>
      </c>
      <c r="V8155">
        <v>8138</v>
      </c>
      <c r="W8155" s="46">
        <v>-4.6455701161662498E-2</v>
      </c>
    </row>
    <row r="8156" spans="10:23">
      <c r="J8156">
        <v>8139</v>
      </c>
      <c r="K8156" s="93">
        <f t="shared" ca="1" si="1027"/>
        <v>0.26437081594091216</v>
      </c>
      <c r="L8156" s="93">
        <f t="shared" ca="1" si="1027"/>
        <v>-1.1012415342657917</v>
      </c>
      <c r="M8156" s="93">
        <f t="shared" ca="1" si="1028"/>
        <v>0.26437081594091216</v>
      </c>
      <c r="N8156" s="101">
        <f t="shared" ca="1" si="1024"/>
        <v>-0.95999273450190004</v>
      </c>
      <c r="O8156" s="46">
        <f t="shared" ca="1" si="1029"/>
        <v>0.41518436393930386</v>
      </c>
      <c r="P8156" s="46">
        <f t="shared" ca="1" si="1030"/>
        <v>0.36773383780975288</v>
      </c>
      <c r="Q8156" s="47">
        <f t="shared" ca="1" si="1025"/>
        <v>0.51008541619840575</v>
      </c>
      <c r="R8156" s="47">
        <f t="shared" ca="1" si="1026"/>
        <v>-5.8008452789109211E-3</v>
      </c>
      <c r="S8156" s="97">
        <f t="shared" ca="1" si="1031"/>
        <v>0.20469175933019645</v>
      </c>
      <c r="V8156">
        <v>8139</v>
      </c>
      <c r="W8156" s="46">
        <v>0.45702415737817298</v>
      </c>
    </row>
    <row r="8157" spans="10:23">
      <c r="J8157">
        <v>8140</v>
      </c>
      <c r="K8157" s="93">
        <f t="shared" ca="1" si="1027"/>
        <v>-0.12681865942346082</v>
      </c>
      <c r="L8157" s="93">
        <f t="shared" ca="1" si="1027"/>
        <v>0.75354939610494254</v>
      </c>
      <c r="M8157" s="93">
        <f t="shared" ca="1" si="1028"/>
        <v>-0.12681865942346082</v>
      </c>
      <c r="N8157" s="101">
        <f t="shared" ca="1" si="1024"/>
        <v>0.67409633521380319</v>
      </c>
      <c r="O8157" s="46">
        <f t="shared" ca="1" si="1029"/>
        <v>0.27475928444390896</v>
      </c>
      <c r="P8157" s="46">
        <f t="shared" ca="1" si="1030"/>
        <v>0.29752129806205546</v>
      </c>
      <c r="Q8157" s="47">
        <f t="shared" ca="1" si="1025"/>
        <v>0.22923525720761589</v>
      </c>
      <c r="R8157" s="47">
        <f t="shared" ca="1" si="1026"/>
        <v>0.25841908478089709</v>
      </c>
      <c r="S8157" s="97">
        <f t="shared" ca="1" si="1031"/>
        <v>0.266589184612403</v>
      </c>
      <c r="V8157">
        <v>8140</v>
      </c>
      <c r="W8157" s="46">
        <v>0.58517928545131503</v>
      </c>
    </row>
    <row r="8158" spans="10:23">
      <c r="J8158">
        <v>8141</v>
      </c>
      <c r="K8158" s="93">
        <f t="shared" ca="1" si="1027"/>
        <v>0.89585566012383</v>
      </c>
      <c r="L8158" s="93">
        <f t="shared" ca="1" si="1027"/>
        <v>0.25418516761470394</v>
      </c>
      <c r="M8158" s="93">
        <f t="shared" ca="1" si="1028"/>
        <v>0.89585566012383</v>
      </c>
      <c r="N8158" s="101">
        <f t="shared" ca="1" si="1024"/>
        <v>0.5258908813059997</v>
      </c>
      <c r="O8158" s="46">
        <f t="shared" ca="1" si="1029"/>
        <v>0.64186814514769619</v>
      </c>
      <c r="P8158" s="46">
        <f t="shared" ca="1" si="1030"/>
        <v>0.48107572841394908</v>
      </c>
      <c r="Q8158" s="47">
        <f t="shared" ca="1" si="1025"/>
        <v>0.96345297861519041</v>
      </c>
      <c r="R8158" s="47">
        <f t="shared" ca="1" si="1026"/>
        <v>0.23445537595270283</v>
      </c>
      <c r="S8158" s="97">
        <f t="shared" ca="1" si="1031"/>
        <v>0.43816176055019951</v>
      </c>
      <c r="V8158">
        <v>8141</v>
      </c>
      <c r="W8158" s="46">
        <v>0.15895605777757901</v>
      </c>
    </row>
    <row r="8159" spans="10:23">
      <c r="J8159">
        <v>8142</v>
      </c>
      <c r="K8159" s="93">
        <f t="shared" ca="1" si="1027"/>
        <v>-0.93221481859639876</v>
      </c>
      <c r="L8159" s="93">
        <f t="shared" ca="1" si="1027"/>
        <v>1.9383343135547508</v>
      </c>
      <c r="M8159" s="93">
        <f t="shared" ca="1" si="1028"/>
        <v>-0.93221481859639876</v>
      </c>
      <c r="N8159" s="101">
        <f t="shared" ca="1" si="1024"/>
        <v>1.5412369504914079</v>
      </c>
      <c r="O8159" s="46">
        <f t="shared" ca="1" si="1029"/>
        <v>-1.4353349713236319E-2</v>
      </c>
      <c r="P8159" s="46">
        <f t="shared" ca="1" si="1030"/>
        <v>0.15296498098348282</v>
      </c>
      <c r="Q8159" s="47">
        <f t="shared" ca="1" si="1025"/>
        <v>-0.3489900111066746</v>
      </c>
      <c r="R8159" s="47">
        <f t="shared" ca="1" si="1026"/>
        <v>0.39862920977765071</v>
      </c>
      <c r="S8159" s="97">
        <f t="shared" ca="1" si="1031"/>
        <v>0.19213793003220719</v>
      </c>
      <c r="V8159">
        <v>8142</v>
      </c>
      <c r="W8159" s="46">
        <v>-0.26336004559424597</v>
      </c>
    </row>
    <row r="8160" spans="10:23">
      <c r="J8160">
        <v>8143</v>
      </c>
      <c r="K8160" s="93">
        <f t="shared" ca="1" si="1027"/>
        <v>0.65472135060875181</v>
      </c>
      <c r="L8160" s="93">
        <f t="shared" ca="1" si="1027"/>
        <v>-0.78851450796965539</v>
      </c>
      <c r="M8160" s="93">
        <f t="shared" ca="1" si="1028"/>
        <v>0.65472135060875181</v>
      </c>
      <c r="N8160" s="101">
        <f t="shared" ca="1" si="1024"/>
        <v>-0.53936127138016676</v>
      </c>
      <c r="O8160" s="46">
        <f t="shared" ca="1" si="1029"/>
        <v>0.55530828933567067</v>
      </c>
      <c r="P8160" s="46">
        <f t="shared" ca="1" si="1030"/>
        <v>0.43779580050793632</v>
      </c>
      <c r="Q8160" s="47">
        <f t="shared" ca="1" si="1025"/>
        <v>0.79033326699113937</v>
      </c>
      <c r="R8160" s="47">
        <f t="shared" ca="1" si="1026"/>
        <v>6.2212103235771296E-2</v>
      </c>
      <c r="S8160" s="97">
        <f t="shared" ca="1" si="1031"/>
        <v>0.30876019628572099</v>
      </c>
      <c r="V8160">
        <v>8143</v>
      </c>
      <c r="W8160" s="46">
        <v>0.25677846413154198</v>
      </c>
    </row>
    <row r="8161" spans="10:23">
      <c r="J8161">
        <v>8144</v>
      </c>
      <c r="K8161" s="93">
        <f t="shared" ca="1" si="1027"/>
        <v>-1.8109960920180608</v>
      </c>
      <c r="L8161" s="93">
        <f t="shared" ca="1" si="1027"/>
        <v>1.7759417343893136</v>
      </c>
      <c r="M8161" s="93">
        <f t="shared" ca="1" si="1028"/>
        <v>-1.8109960920180608</v>
      </c>
      <c r="N8161" s="101">
        <f t="shared" ca="1" si="1024"/>
        <v>1.1078031171055063</v>
      </c>
      <c r="O8161" s="46">
        <f t="shared" ca="1" si="1029"/>
        <v>-0.32980899959839172</v>
      </c>
      <c r="P8161" s="46">
        <f t="shared" ca="1" si="1030"/>
        <v>-4.7628439590948757E-3</v>
      </c>
      <c r="Q8161" s="47">
        <f t="shared" ca="1" si="1025"/>
        <v>-0.9799013108769854</v>
      </c>
      <c r="R8161" s="47">
        <f t="shared" ca="1" si="1026"/>
        <v>0.32854621414100421</v>
      </c>
      <c r="S8161" s="97">
        <f t="shared" ca="1" si="1031"/>
        <v>-6.3139272869375263E-4</v>
      </c>
      <c r="V8161">
        <v>8144</v>
      </c>
      <c r="W8161" s="46">
        <v>0.36859181378061101</v>
      </c>
    </row>
    <row r="8162" spans="10:23">
      <c r="J8162">
        <v>8145</v>
      </c>
      <c r="K8162" s="93">
        <f t="shared" ca="1" si="1027"/>
        <v>-0.24681907691629235</v>
      </c>
      <c r="L8162" s="93">
        <f t="shared" ca="1" si="1027"/>
        <v>0.46886710138251547</v>
      </c>
      <c r="M8162" s="93">
        <f t="shared" ca="1" si="1028"/>
        <v>-0.24681907691629235</v>
      </c>
      <c r="N8162" s="101">
        <f t="shared" ca="1" si="1024"/>
        <v>0.36603101280774125</v>
      </c>
      <c r="O8162" s="46">
        <f t="shared" ca="1" si="1029"/>
        <v>0.23168279791467514</v>
      </c>
      <c r="P8162" s="46">
        <f t="shared" ca="1" si="1030"/>
        <v>0.27598305479743857</v>
      </c>
      <c r="Q8162" s="47">
        <f t="shared" ca="1" si="1025"/>
        <v>0.14308228414914831</v>
      </c>
      <c r="R8162" s="47">
        <f t="shared" ca="1" si="1026"/>
        <v>0.20860723581348234</v>
      </c>
      <c r="S8162" s="97">
        <f t="shared" ca="1" si="1031"/>
        <v>0.22014501686407872</v>
      </c>
      <c r="V8162">
        <v>8145</v>
      </c>
      <c r="W8162" s="46">
        <v>-0.35420789531771402</v>
      </c>
    </row>
    <row r="8163" spans="10:23">
      <c r="J8163">
        <v>8146</v>
      </c>
      <c r="K8163" s="93">
        <f t="shared" ca="1" si="1027"/>
        <v>-0.8027629207848378</v>
      </c>
      <c r="L8163" s="93">
        <f t="shared" ca="1" si="1027"/>
        <v>-0.49370950428212412</v>
      </c>
      <c r="M8163" s="93">
        <f t="shared" ca="1" si="1028"/>
        <v>-0.8027629207848378</v>
      </c>
      <c r="N8163" s="101">
        <f t="shared" ca="1" si="1024"/>
        <v>-0.72337429854395818</v>
      </c>
      <c r="O8163" s="46">
        <f t="shared" ca="1" si="1029"/>
        <v>3.2115929717367098E-2</v>
      </c>
      <c r="P8163" s="46">
        <f t="shared" ca="1" si="1030"/>
        <v>0.17619962069878453</v>
      </c>
      <c r="Q8163" s="47">
        <f t="shared" ca="1" si="1025"/>
        <v>-0.25605145224546777</v>
      </c>
      <c r="R8163" s="47">
        <f t="shared" ca="1" si="1026"/>
        <v>3.2458578738009766E-2</v>
      </c>
      <c r="S8163" s="97">
        <f t="shared" ca="1" si="1031"/>
        <v>3.2287254227688432E-2</v>
      </c>
      <c r="V8163">
        <v>8146</v>
      </c>
      <c r="W8163" s="46">
        <v>0.50815201247984598</v>
      </c>
    </row>
    <row r="8164" spans="10:23">
      <c r="J8164">
        <v>8147</v>
      </c>
      <c r="K8164" s="93">
        <f t="shared" ca="1" si="1027"/>
        <v>2.5329289363103915</v>
      </c>
      <c r="L8164" s="93">
        <f t="shared" ca="1" si="1027"/>
        <v>0.7498809606075002</v>
      </c>
      <c r="M8164" s="93">
        <f t="shared" ca="1" si="1028"/>
        <v>2.5329289363103915</v>
      </c>
      <c r="N8164" s="101">
        <f t="shared" ca="1" si="1024"/>
        <v>1.516477756402955</v>
      </c>
      <c r="O8164" s="46">
        <f t="shared" ca="1" si="1029"/>
        <v>1.2295274750265415</v>
      </c>
      <c r="P8164" s="46">
        <f t="shared" ca="1" si="1030"/>
        <v>0.77490539335337172</v>
      </c>
      <c r="Q8164" s="47">
        <f t="shared" ca="1" si="1025"/>
        <v>2.138771638372881</v>
      </c>
      <c r="R8164" s="47">
        <f t="shared" ca="1" si="1026"/>
        <v>0.39462583404273666</v>
      </c>
      <c r="S8164" s="97">
        <f t="shared" ca="1" si="1031"/>
        <v>0.81207665453463906</v>
      </c>
      <c r="V8164">
        <v>8147</v>
      </c>
      <c r="W8164" s="46">
        <v>0.13428864223164699</v>
      </c>
    </row>
    <row r="8165" spans="10:23">
      <c r="J8165">
        <v>8148</v>
      </c>
      <c r="K8165" s="93">
        <f t="shared" ca="1" si="1027"/>
        <v>-0.18930789910360024</v>
      </c>
      <c r="L8165" s="93">
        <f t="shared" ca="1" si="1027"/>
        <v>-1.0950753110617717</v>
      </c>
      <c r="M8165" s="93">
        <f t="shared" ca="1" si="1028"/>
        <v>-0.18930789910360024</v>
      </c>
      <c r="N8165" s="101">
        <f t="shared" ca="1" si="1024"/>
        <v>-1.0984266509878067</v>
      </c>
      <c r="O8165" s="46">
        <f t="shared" ca="1" si="1029"/>
        <v>0.2523275550587642</v>
      </c>
      <c r="P8165" s="46">
        <f t="shared" ca="1" si="1030"/>
        <v>0.28630543336948305</v>
      </c>
      <c r="Q8165" s="47">
        <f t="shared" ca="1" si="1025"/>
        <v>0.1843717984373264</v>
      </c>
      <c r="R8165" s="47">
        <f t="shared" ca="1" si="1026"/>
        <v>-2.8184569893246164E-2</v>
      </c>
      <c r="S8165" s="97">
        <f t="shared" ca="1" si="1031"/>
        <v>0.11207149258275902</v>
      </c>
      <c r="V8165">
        <v>8148</v>
      </c>
      <c r="W8165" s="46">
        <v>1.0004887547032699</v>
      </c>
    </row>
    <row r="8166" spans="10:23">
      <c r="J8166">
        <v>8149</v>
      </c>
      <c r="K8166" s="93">
        <f t="shared" ca="1" si="1027"/>
        <v>-1.409156381058025</v>
      </c>
      <c r="L8166" s="93">
        <f t="shared" ca="1" si="1027"/>
        <v>0.23783793124604619</v>
      </c>
      <c r="M8166" s="93">
        <f t="shared" ca="1" si="1028"/>
        <v>-1.409156381058025</v>
      </c>
      <c r="N8166" s="101">
        <f t="shared" ca="1" si="1024"/>
        <v>-0.22265319752927984</v>
      </c>
      <c r="O8166" s="46">
        <f t="shared" ca="1" si="1029"/>
        <v>-0.18556081065258889</v>
      </c>
      <c r="P8166" s="46">
        <f t="shared" ca="1" si="1030"/>
        <v>6.7361250513806536E-2</v>
      </c>
      <c r="Q8166" s="47">
        <f t="shared" ca="1" si="1025"/>
        <v>-0.69140493298537975</v>
      </c>
      <c r="R8166" s="47">
        <f t="shared" ca="1" si="1026"/>
        <v>0.11342142020208359</v>
      </c>
      <c r="S8166" s="97">
        <f t="shared" ca="1" si="1031"/>
        <v>-3.6069695225252649E-2</v>
      </c>
      <c r="V8166">
        <v>8149</v>
      </c>
      <c r="W8166" s="46">
        <v>-5.5737022593518697E-2</v>
      </c>
    </row>
    <row r="8167" spans="10:23">
      <c r="J8167">
        <v>8150</v>
      </c>
      <c r="K8167" s="93">
        <f t="shared" ca="1" si="1027"/>
        <v>1.4348517750186287</v>
      </c>
      <c r="L8167" s="93">
        <f t="shared" ca="1" si="1027"/>
        <v>-0.66585160061552473</v>
      </c>
      <c r="M8167" s="93">
        <f t="shared" ca="1" si="1028"/>
        <v>1.4348517750186287</v>
      </c>
      <c r="N8167" s="101">
        <f t="shared" ca="1" si="1024"/>
        <v>-0.17496765499201417</v>
      </c>
      <c r="O8167" s="46">
        <f t="shared" ca="1" si="1029"/>
        <v>0.83535129602058478</v>
      </c>
      <c r="P8167" s="46">
        <f t="shared" ca="1" si="1030"/>
        <v>0.57781730385039332</v>
      </c>
      <c r="Q8167" s="47">
        <f t="shared" ca="1" si="1025"/>
        <v>1.3504192803609676</v>
      </c>
      <c r="R8167" s="47">
        <f t="shared" ca="1" si="1026"/>
        <v>0.12113181429721843</v>
      </c>
      <c r="S8167" s="97">
        <f t="shared" ca="1" si="1031"/>
        <v>0.4782415551589016</v>
      </c>
      <c r="V8167">
        <v>8150</v>
      </c>
      <c r="W8167" s="46">
        <v>0.34500073715816998</v>
      </c>
    </row>
    <row r="8168" spans="10:23">
      <c r="J8168">
        <v>8151</v>
      </c>
      <c r="K8168" s="93">
        <f t="shared" ca="1" si="1027"/>
        <v>1.9401896922384918</v>
      </c>
      <c r="L8168" s="93">
        <f t="shared" ca="1" si="1027"/>
        <v>0.20766509746378256</v>
      </c>
      <c r="M8168" s="93">
        <f t="shared" ca="1" si="1028"/>
        <v>1.9401896922384918</v>
      </c>
      <c r="N8168" s="101">
        <f t="shared" ca="1" si="1024"/>
        <v>0.81390763528852217</v>
      </c>
      <c r="O8168" s="46">
        <f t="shared" ca="1" si="1029"/>
        <v>1.0167521814394447</v>
      </c>
      <c r="P8168" s="46">
        <f t="shared" ca="1" si="1030"/>
        <v>0.66851774655982332</v>
      </c>
      <c r="Q8168" s="47">
        <f t="shared" ca="1" si="1025"/>
        <v>1.7132210511986876</v>
      </c>
      <c r="R8168" s="47">
        <f t="shared" ca="1" si="1026"/>
        <v>0.28102552197696745</v>
      </c>
      <c r="S8168" s="97">
        <f t="shared" ca="1" si="1031"/>
        <v>0.64888885170820609</v>
      </c>
      <c r="V8168">
        <v>8151</v>
      </c>
      <c r="W8168" s="46">
        <v>0.69751941126481698</v>
      </c>
    </row>
    <row r="8169" spans="10:23">
      <c r="J8169">
        <v>8152</v>
      </c>
      <c r="K8169" s="93">
        <f t="shared" ca="1" si="1027"/>
        <v>0.55591099854207859</v>
      </c>
      <c r="L8169" s="93">
        <f t="shared" ca="1" si="1027"/>
        <v>-1.457512976941945</v>
      </c>
      <c r="M8169" s="93">
        <f t="shared" ca="1" si="1028"/>
        <v>0.55591099854207859</v>
      </c>
      <c r="N8169" s="101">
        <f t="shared" ca="1" si="1024"/>
        <v>-1.2050513813637145</v>
      </c>
      <c r="O8169" s="46">
        <f t="shared" ca="1" si="1029"/>
        <v>0.51983838940800453</v>
      </c>
      <c r="P8169" s="46">
        <f t="shared" ca="1" si="1030"/>
        <v>0.42006085054410325</v>
      </c>
      <c r="Q8169" s="47">
        <f t="shared" ca="1" si="1025"/>
        <v>0.7193934671358071</v>
      </c>
      <c r="R8169" s="47">
        <f t="shared" ca="1" si="1026"/>
        <v>-4.5424988010399125E-2</v>
      </c>
      <c r="S8169" s="97">
        <f t="shared" ca="1" si="1031"/>
        <v>0.2372067006988027</v>
      </c>
      <c r="V8169">
        <v>8152</v>
      </c>
      <c r="W8169" s="46">
        <v>0.19907710889079999</v>
      </c>
    </row>
    <row r="8170" spans="10:23">
      <c r="J8170">
        <v>8153</v>
      </c>
      <c r="K8170" s="93">
        <f t="shared" ca="1" si="1027"/>
        <v>1.3442610418758312</v>
      </c>
      <c r="L8170" s="93">
        <f t="shared" ca="1" si="1027"/>
        <v>-0.45667193734170292</v>
      </c>
      <c r="M8170" s="93">
        <f t="shared" ca="1" si="1028"/>
        <v>1.3442610418758312</v>
      </c>
      <c r="N8170" s="101">
        <f t="shared" ca="1" si="1024"/>
        <v>-5.4578183499662258E-3</v>
      </c>
      <c r="O8170" s="46">
        <f t="shared" ca="1" si="1029"/>
        <v>0.80283198835957403</v>
      </c>
      <c r="P8170" s="46">
        <f t="shared" ca="1" si="1030"/>
        <v>0.561557650019888</v>
      </c>
      <c r="Q8170" s="47">
        <f t="shared" ca="1" si="1025"/>
        <v>1.2853806650389461</v>
      </c>
      <c r="R8170" s="47">
        <f t="shared" ca="1" si="1026"/>
        <v>0.14854028181105081</v>
      </c>
      <c r="S8170" s="97">
        <f t="shared" ca="1" si="1031"/>
        <v>0.47568613508531243</v>
      </c>
      <c r="V8170">
        <v>8153</v>
      </c>
      <c r="W8170" s="46">
        <v>7.3401253626337495E-2</v>
      </c>
    </row>
    <row r="8171" spans="10:23">
      <c r="J8171">
        <v>8154</v>
      </c>
      <c r="K8171" s="93">
        <f t="shared" ca="1" si="1027"/>
        <v>-0.24691822331161289</v>
      </c>
      <c r="L8171" s="93">
        <f t="shared" ca="1" si="1027"/>
        <v>-1.0405258423962036</v>
      </c>
      <c r="M8171" s="93">
        <f t="shared" ca="1" si="1028"/>
        <v>-0.24691822331161289</v>
      </c>
      <c r="N8171" s="101">
        <f t="shared" ca="1" si="1024"/>
        <v>-1.0650305923279875</v>
      </c>
      <c r="O8171" s="46">
        <f t="shared" ca="1" si="1029"/>
        <v>0.231647207385478</v>
      </c>
      <c r="P8171" s="46">
        <f t="shared" ca="1" si="1030"/>
        <v>0.27596525953284001</v>
      </c>
      <c r="Q8171" s="47">
        <f t="shared" ca="1" si="1025"/>
        <v>0.14301110309075404</v>
      </c>
      <c r="R8171" s="47">
        <f t="shared" ca="1" si="1026"/>
        <v>-2.2784678022660515E-2</v>
      </c>
      <c r="S8171" s="97">
        <f t="shared" ca="1" si="1031"/>
        <v>0.10443126468140874</v>
      </c>
      <c r="V8171">
        <v>8154</v>
      </c>
      <c r="W8171" s="46">
        <v>1.02773550926115</v>
      </c>
    </row>
    <row r="8172" spans="10:23">
      <c r="J8172">
        <v>8155</v>
      </c>
      <c r="K8172" s="93">
        <f t="shared" ca="1" si="1027"/>
        <v>1.5438209852052522</v>
      </c>
      <c r="L8172" s="93">
        <f t="shared" ca="1" si="1027"/>
        <v>0.96805947990984365</v>
      </c>
      <c r="M8172" s="93">
        <f t="shared" ca="1" si="1028"/>
        <v>1.5438209852052522</v>
      </c>
      <c r="N8172" s="101">
        <f t="shared" ca="1" si="1024"/>
        <v>1.40877062485233</v>
      </c>
      <c r="O8172" s="46">
        <f t="shared" ca="1" si="1029"/>
        <v>0.87446791588555939</v>
      </c>
      <c r="P8172" s="46">
        <f t="shared" ca="1" si="1030"/>
        <v>0.59737561378288073</v>
      </c>
      <c r="Q8172" s="47">
        <f t="shared" ca="1" si="1025"/>
        <v>1.4286525200909168</v>
      </c>
      <c r="R8172" s="47">
        <f t="shared" ca="1" si="1026"/>
        <v>0.37721039978479876</v>
      </c>
      <c r="S8172" s="97">
        <f t="shared" ca="1" si="1031"/>
        <v>0.62583915783517907</v>
      </c>
      <c r="V8172">
        <v>8155</v>
      </c>
      <c r="W8172" s="46">
        <v>1.0342374016320499</v>
      </c>
    </row>
    <row r="8173" spans="10:23">
      <c r="J8173">
        <v>8156</v>
      </c>
      <c r="K8173" s="93">
        <f t="shared" ca="1" si="1027"/>
        <v>1.1550569328760192</v>
      </c>
      <c r="L8173" s="93">
        <f t="shared" ca="1" si="1027"/>
        <v>0.85122437105419579</v>
      </c>
      <c r="M8173" s="93">
        <f t="shared" ca="1" si="1028"/>
        <v>1.1550569328760192</v>
      </c>
      <c r="N8173" s="101">
        <f t="shared" ca="1" si="1024"/>
        <v>1.1743655323309652</v>
      </c>
      <c r="O8173" s="46">
        <f t="shared" ca="1" si="1029"/>
        <v>0.73491348921691091</v>
      </c>
      <c r="P8173" s="46">
        <f t="shared" ca="1" si="1030"/>
        <v>0.52759840044855644</v>
      </c>
      <c r="Q8173" s="47">
        <f t="shared" ca="1" si="1025"/>
        <v>1.1495436667536199</v>
      </c>
      <c r="R8173" s="47">
        <f t="shared" ca="1" si="1026"/>
        <v>0.33930885677868028</v>
      </c>
      <c r="S8173" s="97">
        <f t="shared" ca="1" si="1031"/>
        <v>0.53711117299779554</v>
      </c>
      <c r="V8173">
        <v>8156</v>
      </c>
      <c r="W8173" s="46">
        <v>0.123782548703192</v>
      </c>
    </row>
    <row r="8174" spans="10:23">
      <c r="J8174">
        <v>8157</v>
      </c>
      <c r="K8174" s="93">
        <f t="shared" ca="1" si="1027"/>
        <v>2.6331069747265659</v>
      </c>
      <c r="L8174" s="93">
        <f t="shared" ca="1" si="1027"/>
        <v>0.4915619106778959</v>
      </c>
      <c r="M8174" s="93">
        <f t="shared" ca="1" si="1028"/>
        <v>2.6331069747265659</v>
      </c>
      <c r="N8174" s="101">
        <f t="shared" ca="1" si="1024"/>
        <v>1.303428671549864</v>
      </c>
      <c r="O8174" s="46">
        <f t="shared" ca="1" si="1029"/>
        <v>1.2654883326012012</v>
      </c>
      <c r="P8174" s="46">
        <f t="shared" ca="1" si="1030"/>
        <v>0.79288582214070158</v>
      </c>
      <c r="Q8174" s="47">
        <f t="shared" ca="1" si="1025"/>
        <v>2.2106933535222</v>
      </c>
      <c r="R8174" s="47">
        <f t="shared" ca="1" si="1026"/>
        <v>0.36017739708636964</v>
      </c>
      <c r="S8174" s="97">
        <f t="shared" ca="1" si="1031"/>
        <v>0.81283286484378547</v>
      </c>
      <c r="V8174">
        <v>8157</v>
      </c>
      <c r="W8174" s="46">
        <v>-0.33880658151149701</v>
      </c>
    </row>
    <row r="8175" spans="10:23">
      <c r="J8175">
        <v>8158</v>
      </c>
      <c r="K8175" s="93">
        <f t="shared" ca="1" si="1027"/>
        <v>0.10129458386229818</v>
      </c>
      <c r="L8175" s="93">
        <f t="shared" ca="1" si="1027"/>
        <v>-0.67054880520877691</v>
      </c>
      <c r="M8175" s="93">
        <f t="shared" ca="1" si="1028"/>
        <v>0.10129458386229818</v>
      </c>
      <c r="N8175" s="101">
        <f t="shared" ca="1" si="1024"/>
        <v>-0.60352209900181142</v>
      </c>
      <c r="O8175" s="46">
        <f t="shared" ca="1" si="1029"/>
        <v>0.35664497498432579</v>
      </c>
      <c r="P8175" s="46">
        <f t="shared" ca="1" si="1030"/>
        <v>0.33846414333226388</v>
      </c>
      <c r="Q8175" s="47">
        <f t="shared" ca="1" si="1025"/>
        <v>0.39300663828844962</v>
      </c>
      <c r="R8175" s="47">
        <f t="shared" ca="1" si="1026"/>
        <v>5.1837779276967907E-2</v>
      </c>
      <c r="S8175" s="97">
        <f t="shared" ca="1" si="1031"/>
        <v>0.20424137713064686</v>
      </c>
      <c r="V8175">
        <v>8158</v>
      </c>
      <c r="W8175" s="46">
        <v>-6.8326230729168103E-2</v>
      </c>
    </row>
    <row r="8176" spans="10:23">
      <c r="J8176">
        <v>8159</v>
      </c>
      <c r="K8176" s="93">
        <f t="shared" ca="1" si="1027"/>
        <v>0.33627946630417138</v>
      </c>
      <c r="L8176" s="93">
        <f t="shared" ca="1" si="1027"/>
        <v>-0.18953239803263511</v>
      </c>
      <c r="M8176" s="93">
        <f t="shared" ca="1" si="1028"/>
        <v>0.33627946630417138</v>
      </c>
      <c r="N8176" s="101">
        <f t="shared" ca="1" si="1024"/>
        <v>-7.2748065940031748E-2</v>
      </c>
      <c r="O8176" s="46">
        <f t="shared" ca="1" si="1029"/>
        <v>0.44099737420565027</v>
      </c>
      <c r="P8176" s="46">
        <f t="shared" ca="1" si="1030"/>
        <v>0.38064034294292615</v>
      </c>
      <c r="Q8176" s="47">
        <f t="shared" ca="1" si="1025"/>
        <v>0.56171143673109858</v>
      </c>
      <c r="R8176" s="47">
        <f t="shared" ca="1" si="1026"/>
        <v>0.1376599541462635</v>
      </c>
      <c r="S8176" s="97">
        <f t="shared" ca="1" si="1031"/>
        <v>0.28932866417595687</v>
      </c>
      <c r="V8176">
        <v>8159</v>
      </c>
      <c r="W8176" s="46">
        <v>1.35531819422738</v>
      </c>
    </row>
    <row r="8177" spans="10:23">
      <c r="J8177">
        <v>8160</v>
      </c>
      <c r="K8177" s="93">
        <f t="shared" ca="1" si="1027"/>
        <v>-1.7828873634619276</v>
      </c>
      <c r="L8177" s="93">
        <f t="shared" ca="1" si="1027"/>
        <v>-1.730415905557205</v>
      </c>
      <c r="M8177" s="93">
        <f t="shared" ca="1" si="1028"/>
        <v>-1.7828873634619276</v>
      </c>
      <c r="N8177" s="101">
        <f t="shared" ca="1" si="1024"/>
        <v>-2.2075764068214441</v>
      </c>
      <c r="O8177" s="46">
        <f t="shared" ca="1" si="1029"/>
        <v>-0.31971882414483965</v>
      </c>
      <c r="P8177" s="46">
        <f t="shared" ca="1" si="1030"/>
        <v>2.8224376768115622E-4</v>
      </c>
      <c r="Q8177" s="47">
        <f t="shared" ca="1" si="1025"/>
        <v>-0.95972095996988127</v>
      </c>
      <c r="R8177" s="47">
        <f t="shared" ca="1" si="1026"/>
        <v>-0.20752575535457657</v>
      </c>
      <c r="S8177" s="97">
        <f t="shared" ca="1" si="1031"/>
        <v>-0.26362228974970814</v>
      </c>
      <c r="V8177">
        <v>8160</v>
      </c>
      <c r="W8177" s="46">
        <v>-6.2667053794949103E-3</v>
      </c>
    </row>
    <row r="8178" spans="10:23">
      <c r="J8178">
        <v>8161</v>
      </c>
      <c r="K8178" s="93">
        <f t="shared" ca="1" si="1027"/>
        <v>-1.1525024971845521</v>
      </c>
      <c r="L8178" s="93">
        <f t="shared" ca="1" si="1027"/>
        <v>1.4972130342783918</v>
      </c>
      <c r="M8178" s="93">
        <f t="shared" ca="1" si="1028"/>
        <v>-1.1525024971845521</v>
      </c>
      <c r="N8178" s="101">
        <f t="shared" ca="1" si="1024"/>
        <v>1.0529608580187753</v>
      </c>
      <c r="O8178" s="46">
        <f t="shared" ca="1" si="1029"/>
        <v>-9.3429901424613715E-2</v>
      </c>
      <c r="P8178" s="46">
        <f t="shared" ca="1" si="1030"/>
        <v>0.11342670512779413</v>
      </c>
      <c r="Q8178" s="47">
        <f t="shared" ca="1" si="1025"/>
        <v>-0.5071431145294294</v>
      </c>
      <c r="R8178" s="47">
        <f t="shared" ca="1" si="1026"/>
        <v>0.31967863272897079</v>
      </c>
      <c r="S8178" s="97">
        <f t="shared" ca="1" si="1031"/>
        <v>0.11312436565217854</v>
      </c>
      <c r="V8178">
        <v>8161</v>
      </c>
      <c r="W8178" s="46">
        <v>3.6549714007337197E-2</v>
      </c>
    </row>
    <row r="8179" spans="10:23">
      <c r="J8179">
        <v>8162</v>
      </c>
      <c r="K8179" s="93">
        <f t="shared" ca="1" si="1027"/>
        <v>1.339528644682203</v>
      </c>
      <c r="L8179" s="93">
        <f t="shared" ca="1" si="1027"/>
        <v>1.351537066891471</v>
      </c>
      <c r="M8179" s="93">
        <f t="shared" ca="1" si="1028"/>
        <v>1.339528644682203</v>
      </c>
      <c r="N8179" s="101">
        <f t="shared" ca="1" si="1024"/>
        <v>1.7073697308112381</v>
      </c>
      <c r="O8179" s="46">
        <f t="shared" ca="1" si="1029"/>
        <v>0.80113320223681339</v>
      </c>
      <c r="P8179" s="46">
        <f t="shared" ca="1" si="1030"/>
        <v>0.56070825695850768</v>
      </c>
      <c r="Q8179" s="47">
        <f t="shared" ca="1" si="1025"/>
        <v>1.2819830927934248</v>
      </c>
      <c r="R8179" s="47">
        <f t="shared" ca="1" si="1026"/>
        <v>0.4254916326469157</v>
      </c>
      <c r="S8179" s="97">
        <f t="shared" ca="1" si="1031"/>
        <v>0.61331241744186449</v>
      </c>
      <c r="V8179">
        <v>8162</v>
      </c>
      <c r="W8179" s="46">
        <v>-0.155787645505821</v>
      </c>
    </row>
    <row r="8180" spans="10:23">
      <c r="J8180">
        <v>8163</v>
      </c>
      <c r="K8180" s="93">
        <f t="shared" ca="1" si="1027"/>
        <v>-1.3277900404064777</v>
      </c>
      <c r="L8180" s="93">
        <f t="shared" ca="1" si="1027"/>
        <v>0.94936264729497699</v>
      </c>
      <c r="M8180" s="93">
        <f t="shared" ca="1" si="1028"/>
        <v>-1.3277900404064777</v>
      </c>
      <c r="N8180" s="101">
        <f t="shared" ca="1" si="1024"/>
        <v>0.47780774540178383</v>
      </c>
      <c r="O8180" s="46">
        <f t="shared" ca="1" si="1029"/>
        <v>-0.15635277829537814</v>
      </c>
      <c r="P8180" s="46">
        <f t="shared" ca="1" si="1030"/>
        <v>8.1965266692411914E-2</v>
      </c>
      <c r="Q8180" s="47">
        <f t="shared" ca="1" si="1025"/>
        <v>-0.63298886827095824</v>
      </c>
      <c r="R8180" s="47">
        <f t="shared" ca="1" si="1026"/>
        <v>0.22668069399618104</v>
      </c>
      <c r="S8180" s="97">
        <f t="shared" ca="1" si="1031"/>
        <v>3.5163957850401453E-2</v>
      </c>
      <c r="V8180">
        <v>8163</v>
      </c>
      <c r="W8180" s="46">
        <v>1.9290345644538101</v>
      </c>
    </row>
    <row r="8181" spans="10:23">
      <c r="J8181">
        <v>8164</v>
      </c>
      <c r="K8181" s="93">
        <f t="shared" ca="1" si="1027"/>
        <v>-0.43032518199289044</v>
      </c>
      <c r="L8181" s="93">
        <f t="shared" ca="1" si="1027"/>
        <v>-1.5017245092330436</v>
      </c>
      <c r="M8181" s="93">
        <f t="shared" ca="1" si="1028"/>
        <v>-0.43032518199289044</v>
      </c>
      <c r="N8181" s="101">
        <f t="shared" ca="1" si="1024"/>
        <v>-1.5606128221108795</v>
      </c>
      <c r="O8181" s="46">
        <f t="shared" ca="1" si="1029"/>
        <v>0.16580970823282926</v>
      </c>
      <c r="P8181" s="46">
        <f t="shared" ca="1" si="1030"/>
        <v>0.24304650995651561</v>
      </c>
      <c r="Q8181" s="47">
        <f t="shared" ca="1" si="1025"/>
        <v>1.1336104785456547E-2</v>
      </c>
      <c r="R8181" s="47">
        <f t="shared" ca="1" si="1026"/>
        <v>-0.1029166026030634</v>
      </c>
      <c r="S8181" s="97">
        <f t="shared" ca="1" si="1031"/>
        <v>3.1446552814882928E-2</v>
      </c>
      <c r="V8181">
        <v>8164</v>
      </c>
      <c r="W8181" s="46">
        <v>-5.3648155567241999E-2</v>
      </c>
    </row>
    <row r="8182" spans="10:23">
      <c r="J8182">
        <v>8165</v>
      </c>
      <c r="K8182" s="93">
        <f t="shared" ca="1" si="1027"/>
        <v>-0.41661586244973259</v>
      </c>
      <c r="L8182" s="93">
        <f t="shared" ca="1" si="1027"/>
        <v>-3.1812832831248028E-2</v>
      </c>
      <c r="M8182" s="93">
        <f t="shared" ca="1" si="1028"/>
        <v>-0.41661586244973259</v>
      </c>
      <c r="N8182" s="101">
        <f t="shared" ca="1" si="1024"/>
        <v>-0.16265440243687795</v>
      </c>
      <c r="O8182" s="46">
        <f t="shared" ca="1" si="1029"/>
        <v>0.17073093543323528</v>
      </c>
      <c r="P8182" s="46">
        <f t="shared" ca="1" si="1030"/>
        <v>0.24550712355671861</v>
      </c>
      <c r="Q8182" s="47">
        <f t="shared" ca="1" si="1025"/>
        <v>2.1178559186268597E-2</v>
      </c>
      <c r="R8182" s="47">
        <f t="shared" ca="1" si="1026"/>
        <v>0.1231227747590572</v>
      </c>
      <c r="S8182" s="97">
        <f t="shared" ca="1" si="1031"/>
        <v>0.14692685509614622</v>
      </c>
      <c r="V8182">
        <v>8165</v>
      </c>
      <c r="W8182" s="46">
        <v>2.7308853693742701</v>
      </c>
    </row>
    <row r="8183" spans="10:23">
      <c r="J8183">
        <v>8166</v>
      </c>
      <c r="K8183" s="93">
        <f t="shared" ca="1" si="1027"/>
        <v>-0.9872899801420123</v>
      </c>
      <c r="L8183" s="93">
        <f t="shared" ca="1" si="1027"/>
        <v>3.7421521676163631E-2</v>
      </c>
      <c r="M8183" s="93">
        <f t="shared" ca="1" si="1028"/>
        <v>-0.9872899801420123</v>
      </c>
      <c r="N8183" s="101">
        <f t="shared" ca="1" si="1024"/>
        <v>-0.27850164659639431</v>
      </c>
      <c r="O8183" s="46">
        <f t="shared" ca="1" si="1029"/>
        <v>-3.4123651383701104E-2</v>
      </c>
      <c r="P8183" s="46">
        <f t="shared" ca="1" si="1030"/>
        <v>0.14307983014825043</v>
      </c>
      <c r="Q8183" s="47">
        <f t="shared" ca="1" si="1025"/>
        <v>-0.38853061444760417</v>
      </c>
      <c r="R8183" s="47">
        <f t="shared" ca="1" si="1026"/>
        <v>0.10439114542701947</v>
      </c>
      <c r="S8183" s="97">
        <f t="shared" ca="1" si="1031"/>
        <v>3.5133747021659181E-2</v>
      </c>
      <c r="V8183">
        <v>8166</v>
      </c>
      <c r="W8183" s="46">
        <v>0.38058246701421899</v>
      </c>
    </row>
    <row r="8184" spans="10:23">
      <c r="J8184">
        <v>8167</v>
      </c>
      <c r="K8184" s="93">
        <f t="shared" ca="1" si="1027"/>
        <v>1.4655848818521331</v>
      </c>
      <c r="L8184" s="93">
        <f t="shared" ca="1" si="1027"/>
        <v>-0.60177787479384137</v>
      </c>
      <c r="M8184" s="93">
        <f t="shared" ca="1" si="1028"/>
        <v>1.4655848818521331</v>
      </c>
      <c r="N8184" s="101">
        <f t="shared" ca="1" si="1024"/>
        <v>-0.10444661530835925</v>
      </c>
      <c r="O8184" s="46">
        <f t="shared" ca="1" si="1029"/>
        <v>0.8463835431591753</v>
      </c>
      <c r="P8184" s="46">
        <f t="shared" ca="1" si="1030"/>
        <v>0.58333342741968863</v>
      </c>
      <c r="Q8184" s="47">
        <f t="shared" ca="1" si="1025"/>
        <v>1.3724837746381486</v>
      </c>
      <c r="R8184" s="47">
        <f t="shared" ca="1" si="1026"/>
        <v>0.13253453677929342</v>
      </c>
      <c r="S8184" s="97">
        <f t="shared" ca="1" si="1031"/>
        <v>0.48945903996923434</v>
      </c>
      <c r="V8184">
        <v>8167</v>
      </c>
      <c r="W8184" s="46">
        <v>0.83803234178560904</v>
      </c>
    </row>
    <row r="8185" spans="10:23">
      <c r="J8185">
        <v>8168</v>
      </c>
      <c r="K8185" s="93">
        <f t="shared" ca="1" si="1027"/>
        <v>-2.2955615415609998</v>
      </c>
      <c r="L8185" s="93">
        <f t="shared" ca="1" si="1027"/>
        <v>-0.48219889644216085</v>
      </c>
      <c r="M8185" s="93">
        <f t="shared" ca="1" si="1028"/>
        <v>-2.2955615415609998</v>
      </c>
      <c r="N8185" s="101">
        <f t="shared" ca="1" si="1024"/>
        <v>-1.1872047350494952</v>
      </c>
      <c r="O8185" s="46">
        <f t="shared" ca="1" si="1029"/>
        <v>-0.50375320325931183</v>
      </c>
      <c r="P8185" s="46">
        <f t="shared" ca="1" si="1030"/>
        <v>-9.1734945789554934E-2</v>
      </c>
      <c r="Q8185" s="47">
        <f t="shared" ca="1" si="1025"/>
        <v>-1.3277897181988256</v>
      </c>
      <c r="R8185" s="47">
        <f t="shared" ca="1" si="1026"/>
        <v>-4.2539319335211462E-2</v>
      </c>
      <c r="S8185" s="97">
        <f t="shared" ca="1" si="1031"/>
        <v>-0.27314626129726166</v>
      </c>
      <c r="V8185">
        <v>8168</v>
      </c>
      <c r="W8185" s="46">
        <v>-3.6311313423278398E-3</v>
      </c>
    </row>
    <row r="8186" spans="10:23">
      <c r="J8186">
        <v>8169</v>
      </c>
      <c r="K8186" s="93">
        <f t="shared" ca="1" si="1027"/>
        <v>-0.83553825937342063</v>
      </c>
      <c r="L8186" s="93">
        <f t="shared" ca="1" si="1027"/>
        <v>0.16262235550564219</v>
      </c>
      <c r="M8186" s="93">
        <f t="shared" ca="1" si="1028"/>
        <v>-0.83553825937342063</v>
      </c>
      <c r="N8186" s="101">
        <f t="shared" ca="1" si="1024"/>
        <v>-0.11154038935133617</v>
      </c>
      <c r="O8186" s="46">
        <f t="shared" ca="1" si="1029"/>
        <v>2.0350583723579119E-2</v>
      </c>
      <c r="P8186" s="46">
        <f t="shared" ca="1" si="1030"/>
        <v>0.17031694770189054</v>
      </c>
      <c r="Q8186" s="47">
        <f t="shared" ca="1" si="1025"/>
        <v>-0.27958214423304373</v>
      </c>
      <c r="R8186" s="47">
        <f t="shared" ca="1" si="1026"/>
        <v>0.13138752679297638</v>
      </c>
      <c r="S8186" s="97">
        <f t="shared" ca="1" si="1031"/>
        <v>7.5869055258277751E-2</v>
      </c>
      <c r="V8186">
        <v>8169</v>
      </c>
      <c r="W8186" s="46">
        <v>0.48924091577815298</v>
      </c>
    </row>
    <row r="8187" spans="10:23">
      <c r="J8187">
        <v>8170</v>
      </c>
      <c r="K8187" s="93">
        <f t="shared" ca="1" si="1027"/>
        <v>0.12665892559759181</v>
      </c>
      <c r="L8187" s="93">
        <f t="shared" ca="1" si="1027"/>
        <v>0.54048807419864187</v>
      </c>
      <c r="M8187" s="93">
        <f t="shared" ca="1" si="1028"/>
        <v>0.12665892559759181</v>
      </c>
      <c r="N8187" s="101">
        <f t="shared" ca="1" si="1024"/>
        <v>0.55270803631912235</v>
      </c>
      <c r="O8187" s="46">
        <f t="shared" ca="1" si="1029"/>
        <v>0.36574999934933289</v>
      </c>
      <c r="P8187" s="46">
        <f t="shared" ca="1" si="1030"/>
        <v>0.34301665551476745</v>
      </c>
      <c r="Q8187" s="47">
        <f t="shared" ca="1" si="1025"/>
        <v>0.41121668701846387</v>
      </c>
      <c r="R8187" s="47">
        <f t="shared" ca="1" si="1026"/>
        <v>0.2387915085132144</v>
      </c>
      <c r="S8187" s="97">
        <f t="shared" ca="1" si="1031"/>
        <v>0.30227075393127367</v>
      </c>
      <c r="V8187">
        <v>8170</v>
      </c>
      <c r="W8187" s="46">
        <v>0.75770628850383703</v>
      </c>
    </row>
    <row r="8188" spans="10:23">
      <c r="J8188">
        <v>8171</v>
      </c>
      <c r="K8188" s="93">
        <f t="shared" ca="1" si="1027"/>
        <v>-0.85534351336530912</v>
      </c>
      <c r="L8188" s="93">
        <f t="shared" ca="1" si="1027"/>
        <v>-0.65124707721024666</v>
      </c>
      <c r="M8188" s="93">
        <f t="shared" ca="1" si="1028"/>
        <v>-0.85534351336530912</v>
      </c>
      <c r="N8188" s="101">
        <f t="shared" ca="1" si="1024"/>
        <v>-0.88945483095781852</v>
      </c>
      <c r="O8188" s="46">
        <f t="shared" ca="1" si="1029"/>
        <v>1.3241102151645423E-2</v>
      </c>
      <c r="P8188" s="46">
        <f t="shared" ca="1" si="1030"/>
        <v>0.16676220691592369</v>
      </c>
      <c r="Q8188" s="47">
        <f t="shared" ca="1" si="1025"/>
        <v>-0.29380110737691112</v>
      </c>
      <c r="R8188" s="47">
        <f t="shared" ca="1" si="1026"/>
        <v>5.6046039627422328E-3</v>
      </c>
      <c r="S8188" s="97">
        <f t="shared" ca="1" si="1031"/>
        <v>9.4228530571938279E-3</v>
      </c>
      <c r="V8188">
        <v>8171</v>
      </c>
      <c r="W8188" s="46">
        <v>0.67810129251272799</v>
      </c>
    </row>
    <row r="8189" spans="10:23">
      <c r="J8189">
        <v>8172</v>
      </c>
      <c r="K8189" s="93">
        <f t="shared" ca="1" si="1027"/>
        <v>0.41407582947237415</v>
      </c>
      <c r="L8189" s="93">
        <f t="shared" ca="1" si="1027"/>
        <v>-1.113436498420028</v>
      </c>
      <c r="M8189" s="93">
        <f t="shared" ca="1" si="1028"/>
        <v>0.41407582947237415</v>
      </c>
      <c r="N8189" s="101">
        <f t="shared" ca="1" si="1024"/>
        <v>-0.923945022268573</v>
      </c>
      <c r="O8189" s="46">
        <f t="shared" ca="1" si="1029"/>
        <v>0.4689238936299569</v>
      </c>
      <c r="P8189" s="46">
        <f t="shared" ca="1" si="1030"/>
        <v>0.39460360265507943</v>
      </c>
      <c r="Q8189" s="47">
        <f t="shared" ca="1" si="1025"/>
        <v>0.61756447557971184</v>
      </c>
      <c r="R8189" s="47">
        <f t="shared" ca="1" si="1026"/>
        <v>2.7799059774236135E-5</v>
      </c>
      <c r="S8189" s="97">
        <f t="shared" ca="1" si="1031"/>
        <v>0.23447584634486557</v>
      </c>
      <c r="V8189">
        <v>8172</v>
      </c>
      <c r="W8189" s="46">
        <v>-0.28035468309448802</v>
      </c>
    </row>
    <row r="8190" spans="10:23">
      <c r="J8190">
        <v>8173</v>
      </c>
      <c r="K8190" s="93">
        <f t="shared" ca="1" si="1027"/>
        <v>1.2871500186649392</v>
      </c>
      <c r="L8190" s="93">
        <f t="shared" ca="1" si="1027"/>
        <v>-0.98851521197328307</v>
      </c>
      <c r="M8190" s="93">
        <f t="shared" ca="1" si="1028"/>
        <v>1.2871500186649392</v>
      </c>
      <c r="N8190" s="101">
        <f t="shared" ca="1" si="1024"/>
        <v>-0.52785207236414022</v>
      </c>
      <c r="O8190" s="46">
        <f t="shared" ca="1" si="1029"/>
        <v>0.78233087450168504</v>
      </c>
      <c r="P8190" s="46">
        <f t="shared" ca="1" si="1030"/>
        <v>0.5513070930909435</v>
      </c>
      <c r="Q8190" s="47">
        <f t="shared" ca="1" si="1025"/>
        <v>1.2443784373231681</v>
      </c>
      <c r="R8190" s="47">
        <f t="shared" ca="1" si="1026"/>
        <v>6.4073054279026237E-2</v>
      </c>
      <c r="S8190" s="97">
        <f t="shared" ca="1" si="1031"/>
        <v>0.42320196439035562</v>
      </c>
      <c r="V8190">
        <v>8173</v>
      </c>
      <c r="W8190" s="46">
        <v>0.15076928695180999</v>
      </c>
    </row>
    <row r="8191" spans="10:23">
      <c r="J8191">
        <v>8174</v>
      </c>
      <c r="K8191" s="93">
        <f t="shared" ca="1" si="1027"/>
        <v>-0.82257857712055793</v>
      </c>
      <c r="L8191" s="93">
        <f t="shared" ca="1" si="1027"/>
        <v>-0.45507634160763238</v>
      </c>
      <c r="M8191" s="93">
        <f t="shared" ca="1" si="1028"/>
        <v>-0.82257857712055793</v>
      </c>
      <c r="N8191" s="101">
        <f t="shared" ca="1" si="1024"/>
        <v>-0.69304866975762591</v>
      </c>
      <c r="O8191" s="46">
        <f t="shared" ca="1" si="1029"/>
        <v>2.5002714021558625E-2</v>
      </c>
      <c r="P8191" s="46">
        <f t="shared" ca="1" si="1030"/>
        <v>0.1726430128508803</v>
      </c>
      <c r="Q8191" s="47">
        <f t="shared" ca="1" si="1025"/>
        <v>-0.27027788363708471</v>
      </c>
      <c r="R8191" s="47">
        <f t="shared" ca="1" si="1026"/>
        <v>3.7362005157928493E-2</v>
      </c>
      <c r="S8191" s="97">
        <f t="shared" ca="1" si="1031"/>
        <v>3.1182359589743559E-2</v>
      </c>
      <c r="V8191">
        <v>8174</v>
      </c>
      <c r="W8191" s="46">
        <v>-0.21142393585306299</v>
      </c>
    </row>
    <row r="8192" spans="10:23">
      <c r="J8192">
        <v>8175</v>
      </c>
      <c r="K8192" s="93">
        <f t="shared" ca="1" si="1027"/>
        <v>-1.2778412118065883</v>
      </c>
      <c r="L8192" s="93">
        <f t="shared" ca="1" si="1027"/>
        <v>-9.7073907542608237E-2</v>
      </c>
      <c r="M8192" s="93">
        <f t="shared" ca="1" si="1028"/>
        <v>-1.2778412118065883</v>
      </c>
      <c r="N8192" s="101">
        <f t="shared" ca="1" si="1024"/>
        <v>-0.49841631171145745</v>
      </c>
      <c r="O8192" s="46">
        <f t="shared" ca="1" si="1029"/>
        <v>-0.13842267365667821</v>
      </c>
      <c r="P8192" s="46">
        <f t="shared" ca="1" si="1030"/>
        <v>9.0930319011761879E-2</v>
      </c>
      <c r="Q8192" s="47">
        <f t="shared" ca="1" si="1025"/>
        <v>-0.59712865899355838</v>
      </c>
      <c r="R8192" s="47">
        <f t="shared" ca="1" si="1026"/>
        <v>6.8832595704918162E-2</v>
      </c>
      <c r="S8192" s="97">
        <f t="shared" ca="1" si="1031"/>
        <v>-3.4795038975880023E-2</v>
      </c>
      <c r="V8192">
        <v>8175</v>
      </c>
      <c r="W8192" s="46">
        <v>3.7890188077651602E-3</v>
      </c>
    </row>
    <row r="8193" spans="10:23">
      <c r="J8193">
        <v>8176</v>
      </c>
      <c r="K8193" s="93">
        <f t="shared" ca="1" si="1027"/>
        <v>-1.0795605268150013</v>
      </c>
      <c r="L8193" s="93">
        <f t="shared" ca="1" si="1027"/>
        <v>0.65832165243624474</v>
      </c>
      <c r="M8193" s="93">
        <f t="shared" ca="1" si="1028"/>
        <v>-1.0795605268150013</v>
      </c>
      <c r="N8193" s="101">
        <f t="shared" ca="1" si="1024"/>
        <v>0.28081922511309043</v>
      </c>
      <c r="O8193" s="46">
        <f t="shared" ca="1" si="1029"/>
        <v>-6.7245960821011863E-2</v>
      </c>
      <c r="P8193" s="46">
        <f t="shared" ca="1" si="1030"/>
        <v>0.12651867542959505</v>
      </c>
      <c r="Q8193" s="47">
        <f t="shared" ca="1" si="1025"/>
        <v>-0.45477523332222569</v>
      </c>
      <c r="R8193" s="47">
        <f t="shared" ca="1" si="1026"/>
        <v>0.19482912971008071</v>
      </c>
      <c r="S8193" s="97">
        <f t="shared" ca="1" si="1031"/>
        <v>6.3791584444534422E-2</v>
      </c>
      <c r="V8193">
        <v>8176</v>
      </c>
      <c r="W8193" s="46">
        <v>-0.38840661754782102</v>
      </c>
    </row>
    <row r="8194" spans="10:23">
      <c r="J8194">
        <v>8177</v>
      </c>
      <c r="K8194" s="93">
        <f t="shared" ca="1" si="1027"/>
        <v>-1.5652271321064375</v>
      </c>
      <c r="L8194" s="93">
        <f t="shared" ca="1" si="1027"/>
        <v>1.3391622181135192</v>
      </c>
      <c r="M8194" s="93">
        <f t="shared" ca="1" si="1028"/>
        <v>-1.5652271321064375</v>
      </c>
      <c r="N8194" s="101">
        <f t="shared" ca="1" si="1024"/>
        <v>0.77185984352140946</v>
      </c>
      <c r="O8194" s="46">
        <f t="shared" ca="1" si="1029"/>
        <v>-0.24158544577976215</v>
      </c>
      <c r="P8194" s="46">
        <f t="shared" ca="1" si="1030"/>
        <v>3.9348932950219906E-2</v>
      </c>
      <c r="Q8194" s="47">
        <f t="shared" ca="1" si="1025"/>
        <v>-0.80345420323972627</v>
      </c>
      <c r="R8194" s="47">
        <f t="shared" ca="1" si="1026"/>
        <v>0.27422670984011815</v>
      </c>
      <c r="S8194" s="97">
        <f t="shared" ca="1" si="1031"/>
        <v>1.6320632030178001E-2</v>
      </c>
      <c r="V8194">
        <v>8177</v>
      </c>
      <c r="W8194" s="46">
        <v>1.56500232042759</v>
      </c>
    </row>
    <row r="8195" spans="10:23">
      <c r="J8195">
        <v>8178</v>
      </c>
      <c r="K8195" s="93">
        <f t="shared" ca="1" si="1027"/>
        <v>0.11097075994668305</v>
      </c>
      <c r="L8195" s="93">
        <f t="shared" ca="1" si="1027"/>
        <v>5.3369996355226997E-2</v>
      </c>
      <c r="M8195" s="93">
        <f t="shared" ca="1" si="1028"/>
        <v>0.11097075994668305</v>
      </c>
      <c r="N8195" s="101">
        <f t="shared" ca="1" si="1024"/>
        <v>8.589038743669479E-2</v>
      </c>
      <c r="O8195" s="46">
        <f t="shared" ca="1" si="1029"/>
        <v>0.36011842680609463</v>
      </c>
      <c r="P8195" s="46">
        <f t="shared" ca="1" si="1030"/>
        <v>0.3402008692431483</v>
      </c>
      <c r="Q8195" s="47">
        <f t="shared" ca="1" si="1025"/>
        <v>0.39995354193198729</v>
      </c>
      <c r="R8195" s="47">
        <f t="shared" ca="1" si="1026"/>
        <v>0.16331060063353681</v>
      </c>
      <c r="S8195" s="97">
        <f t="shared" ca="1" si="1031"/>
        <v>0.26171451371981569</v>
      </c>
      <c r="V8195">
        <v>8178</v>
      </c>
      <c r="W8195" s="46">
        <v>1.0748192874623099</v>
      </c>
    </row>
    <row r="8196" spans="10:23">
      <c r="J8196">
        <v>8179</v>
      </c>
      <c r="K8196" s="93">
        <f t="shared" ca="1" si="1027"/>
        <v>-0.59727106265389951</v>
      </c>
      <c r="L8196" s="93">
        <f t="shared" ca="1" si="1027"/>
        <v>0.14932363624901485</v>
      </c>
      <c r="M8196" s="93">
        <f t="shared" ca="1" si="1028"/>
        <v>-0.59727106265389951</v>
      </c>
      <c r="N8196" s="101">
        <f t="shared" ca="1" si="1024"/>
        <v>-4.8374367750257025E-2</v>
      </c>
      <c r="O8196" s="46">
        <f t="shared" ca="1" si="1029"/>
        <v>0.10588123356869217</v>
      </c>
      <c r="P8196" s="46">
        <f t="shared" ca="1" si="1030"/>
        <v>0.21308227262444707</v>
      </c>
      <c r="Q8196" s="47">
        <f t="shared" ca="1" si="1025"/>
        <v>-0.10852084454281763</v>
      </c>
      <c r="R8196" s="47">
        <f t="shared" ca="1" si="1026"/>
        <v>0.14160099808955454</v>
      </c>
      <c r="S8196" s="97">
        <f t="shared" ca="1" si="1031"/>
        <v>0.12374111582912335</v>
      </c>
      <c r="V8196">
        <v>8179</v>
      </c>
      <c r="W8196" s="46">
        <v>-1.9162791415773201E-3</v>
      </c>
    </row>
    <row r="8197" spans="10:23">
      <c r="J8197">
        <v>8180</v>
      </c>
      <c r="K8197" s="93">
        <f t="shared" ca="1" si="1027"/>
        <v>-7.6436639186870048E-2</v>
      </c>
      <c r="L8197" s="93">
        <f t="shared" ca="1" si="1027"/>
        <v>1.2119105417208882</v>
      </c>
      <c r="M8197" s="93">
        <f t="shared" ca="1" si="1028"/>
        <v>-7.6436639186870048E-2</v>
      </c>
      <c r="N8197" s="101">
        <f t="shared" ca="1" si="1024"/>
        <v>1.1246834441746751</v>
      </c>
      <c r="O8197" s="46">
        <f t="shared" ca="1" si="1029"/>
        <v>0.29284489165578992</v>
      </c>
      <c r="P8197" s="46">
        <f t="shared" ca="1" si="1030"/>
        <v>0.30656410166799597</v>
      </c>
      <c r="Q8197" s="47">
        <f t="shared" ca="1" si="1025"/>
        <v>0.26540647163137793</v>
      </c>
      <c r="R8197" s="47">
        <f t="shared" ca="1" si="1026"/>
        <v>0.33127563625162293</v>
      </c>
      <c r="S8197" s="97">
        <f t="shared" ca="1" si="1031"/>
        <v>0.31206026395370645</v>
      </c>
      <c r="V8197">
        <v>8180</v>
      </c>
      <c r="W8197" s="46">
        <v>0.117582966697077</v>
      </c>
    </row>
    <row r="8198" spans="10:23">
      <c r="J8198">
        <v>8181</v>
      </c>
      <c r="K8198" s="93">
        <f t="shared" ca="1" si="1027"/>
        <v>-0.92716127644864166</v>
      </c>
      <c r="L8198" s="93">
        <f t="shared" ca="1" si="1027"/>
        <v>-1.3720951323357933</v>
      </c>
      <c r="M8198" s="93">
        <f t="shared" ca="1" si="1028"/>
        <v>-0.92716127644864166</v>
      </c>
      <c r="N8198" s="101">
        <f t="shared" ca="1" si="1024"/>
        <v>-1.5957184130492896</v>
      </c>
      <c r="O8198" s="46">
        <f t="shared" ca="1" si="1029"/>
        <v>-1.2539282355797488E-2</v>
      </c>
      <c r="P8198" s="46">
        <f t="shared" ca="1" si="1030"/>
        <v>0.15387201466220224</v>
      </c>
      <c r="Q8198" s="47">
        <f t="shared" ca="1" si="1025"/>
        <v>-0.34536187639179694</v>
      </c>
      <c r="R8198" s="47">
        <f t="shared" ca="1" si="1026"/>
        <v>-0.10859291300398222</v>
      </c>
      <c r="S8198" s="97">
        <f t="shared" ca="1" si="1031"/>
        <v>-6.0566097679889852E-2</v>
      </c>
      <c r="V8198">
        <v>8181</v>
      </c>
      <c r="W8198" s="46">
        <v>0.12572613562052001</v>
      </c>
    </row>
    <row r="8199" spans="10:23">
      <c r="J8199">
        <v>8182</v>
      </c>
      <c r="K8199" s="93">
        <f t="shared" ca="1" si="1027"/>
        <v>1.3663032120830145</v>
      </c>
      <c r="L8199" s="93">
        <f t="shared" ca="1" si="1027"/>
        <v>-0.11455617606084673</v>
      </c>
      <c r="M8199" s="93">
        <f t="shared" ca="1" si="1028"/>
        <v>1.3663032120830145</v>
      </c>
      <c r="N8199" s="101">
        <f t="shared" ca="1" si="1024"/>
        <v>0.32590628794421284</v>
      </c>
      <c r="O8199" s="46">
        <f t="shared" ca="1" si="1029"/>
        <v>0.8107444545646314</v>
      </c>
      <c r="P8199" s="46">
        <f t="shared" ca="1" si="1030"/>
        <v>0.56551388312241668</v>
      </c>
      <c r="Q8199" s="47">
        <f t="shared" ca="1" si="1025"/>
        <v>1.3012055974490608</v>
      </c>
      <c r="R8199" s="47">
        <f t="shared" ca="1" si="1026"/>
        <v>0.2021193691521167</v>
      </c>
      <c r="S8199" s="97">
        <f t="shared" ca="1" si="1031"/>
        <v>0.506431911858374</v>
      </c>
      <c r="V8199">
        <v>8182</v>
      </c>
      <c r="W8199" s="46">
        <v>-4.8360854886260102E-2</v>
      </c>
    </row>
    <row r="8200" spans="10:23">
      <c r="J8200">
        <v>8183</v>
      </c>
      <c r="K8200" s="93">
        <f t="shared" ca="1" si="1027"/>
        <v>1.164256551726875</v>
      </c>
      <c r="L8200" s="93">
        <f t="shared" ca="1" si="1027"/>
        <v>0.22123106034768125</v>
      </c>
      <c r="M8200" s="93">
        <f t="shared" ca="1" si="1028"/>
        <v>1.164256551726875</v>
      </c>
      <c r="N8200" s="101">
        <f t="shared" ca="1" si="1024"/>
        <v>0.58000515095805238</v>
      </c>
      <c r="O8200" s="46">
        <f t="shared" ca="1" si="1029"/>
        <v>0.7382158715400946</v>
      </c>
      <c r="P8200" s="46">
        <f t="shared" ca="1" si="1030"/>
        <v>0.52924959161014828</v>
      </c>
      <c r="Q8200" s="47">
        <f t="shared" ca="1" si="1025"/>
        <v>1.1561484313999872</v>
      </c>
      <c r="R8200" s="47">
        <f t="shared" ca="1" si="1026"/>
        <v>0.2432052469405741</v>
      </c>
      <c r="S8200" s="97">
        <f t="shared" ca="1" si="1031"/>
        <v>0.49071055924033435</v>
      </c>
      <c r="V8200">
        <v>8183</v>
      </c>
      <c r="W8200" s="46">
        <v>0.30824572662137101</v>
      </c>
    </row>
    <row r="8201" spans="10:23">
      <c r="J8201">
        <v>8184</v>
      </c>
      <c r="K8201" s="93">
        <f t="shared" ca="1" si="1027"/>
        <v>-0.96648037659142272</v>
      </c>
      <c r="L8201" s="93">
        <f t="shared" ca="1" si="1027"/>
        <v>-1.9286769973847249</v>
      </c>
      <c r="M8201" s="93">
        <f t="shared" ca="1" si="1028"/>
        <v>-0.96648037659142272</v>
      </c>
      <c r="N8201" s="101">
        <f t="shared" ca="1" si="1024"/>
        <v>-2.1359086780645788</v>
      </c>
      <c r="O8201" s="46">
        <f t="shared" ca="1" si="1029"/>
        <v>-2.6653638980792427E-2</v>
      </c>
      <c r="P8201" s="46">
        <f t="shared" ca="1" si="1030"/>
        <v>0.14681483634970477</v>
      </c>
      <c r="Q8201" s="47">
        <f t="shared" ca="1" si="1025"/>
        <v>-0.37359058964178682</v>
      </c>
      <c r="R8201" s="47">
        <f t="shared" ca="1" si="1026"/>
        <v>-0.19593762186135233</v>
      </c>
      <c r="S8201" s="97">
        <f t="shared" ca="1" si="1031"/>
        <v>-0.11129563042107238</v>
      </c>
      <c r="V8201">
        <v>8184</v>
      </c>
      <c r="W8201" s="46">
        <v>-4.1329590994199403E-2</v>
      </c>
    </row>
    <row r="8202" spans="10:23">
      <c r="J8202">
        <v>8185</v>
      </c>
      <c r="K8202" s="93">
        <f t="shared" ca="1" si="1027"/>
        <v>0.93364556074979388</v>
      </c>
      <c r="L8202" s="93">
        <f t="shared" ca="1" si="1027"/>
        <v>2.0346525446713839</v>
      </c>
      <c r="M8202" s="93">
        <f t="shared" ca="1" si="1028"/>
        <v>0.93364556074979388</v>
      </c>
      <c r="N8202" s="101">
        <f t="shared" ca="1" si="1024"/>
        <v>2.2259401047640619</v>
      </c>
      <c r="O8202" s="46">
        <f t="shared" ca="1" si="1029"/>
        <v>0.65543356582927559</v>
      </c>
      <c r="P8202" s="46">
        <f t="shared" ca="1" si="1030"/>
        <v>0.48785843875473878</v>
      </c>
      <c r="Q8202" s="47">
        <f t="shared" ca="1" si="1025"/>
        <v>0.9905838199783491</v>
      </c>
      <c r="R8202" s="47">
        <f t="shared" ca="1" si="1026"/>
        <v>0.50934056749153922</v>
      </c>
      <c r="S8202" s="97">
        <f t="shared" ca="1" si="1031"/>
        <v>0.5823870666604074</v>
      </c>
      <c r="V8202">
        <v>8185</v>
      </c>
      <c r="W8202" s="46">
        <v>0.61452485714522798</v>
      </c>
    </row>
    <row r="8203" spans="10:23">
      <c r="J8203">
        <v>8186</v>
      </c>
      <c r="K8203" s="93">
        <f t="shared" ca="1" si="1027"/>
        <v>-0.91338601664965913</v>
      </c>
      <c r="L8203" s="93">
        <f t="shared" ca="1" si="1027"/>
        <v>-0.94888304235396403</v>
      </c>
      <c r="M8203" s="93">
        <f t="shared" ca="1" si="1028"/>
        <v>-0.91338601664965913</v>
      </c>
      <c r="N8203" s="101">
        <f t="shared" ca="1" si="1024"/>
        <v>-1.1900973038569387</v>
      </c>
      <c r="O8203" s="46">
        <f t="shared" ca="1" si="1029"/>
        <v>-7.5943846165624218E-3</v>
      </c>
      <c r="P8203" s="46">
        <f t="shared" ca="1" si="1030"/>
        <v>0.15634446353181977</v>
      </c>
      <c r="Q8203" s="47">
        <f t="shared" ca="1" si="1025"/>
        <v>-0.33547208091332681</v>
      </c>
      <c r="R8203" s="47">
        <f t="shared" ca="1" si="1026"/>
        <v>-4.3007025987290642E-2</v>
      </c>
      <c r="S8203" s="97">
        <f t="shared" ca="1" si="1031"/>
        <v>-2.5300705301926532E-2</v>
      </c>
      <c r="V8203">
        <v>8186</v>
      </c>
      <c r="W8203" s="46">
        <v>0.466372147147469</v>
      </c>
    </row>
    <row r="8204" spans="10:23">
      <c r="J8204">
        <v>8187</v>
      </c>
      <c r="K8204" s="93">
        <f t="shared" ca="1" si="1027"/>
        <v>0.18856149793367374</v>
      </c>
      <c r="L8204" s="93">
        <f t="shared" ca="1" si="1027"/>
        <v>-0.4101438374538251</v>
      </c>
      <c r="M8204" s="93">
        <f t="shared" ca="1" si="1028"/>
        <v>0.18856149793367374</v>
      </c>
      <c r="N8204" s="101">
        <f t="shared" ca="1" si="1024"/>
        <v>-0.32888369056663302</v>
      </c>
      <c r="O8204" s="46">
        <f t="shared" ca="1" si="1029"/>
        <v>0.38797113306763387</v>
      </c>
      <c r="P8204" s="46">
        <f t="shared" ca="1" si="1030"/>
        <v>0.35412722237391792</v>
      </c>
      <c r="Q8204" s="47">
        <f t="shared" ca="1" si="1025"/>
        <v>0.45565895445506582</v>
      </c>
      <c r="R8204" s="47">
        <f t="shared" ca="1" si="1026"/>
        <v>9.6244747301730826E-2</v>
      </c>
      <c r="S8204" s="97">
        <f t="shared" ca="1" si="1031"/>
        <v>0.24210794018468235</v>
      </c>
      <c r="V8204">
        <v>8187</v>
      </c>
      <c r="W8204" s="46">
        <v>-4.4232662790160998E-2</v>
      </c>
    </row>
    <row r="8205" spans="10:23">
      <c r="J8205">
        <v>8188</v>
      </c>
      <c r="K8205" s="93">
        <f t="shared" ca="1" si="1027"/>
        <v>0.62419724592396353</v>
      </c>
      <c r="L8205" s="93">
        <f t="shared" ca="1" si="1027"/>
        <v>-0.89012891157777252</v>
      </c>
      <c r="M8205" s="93">
        <f t="shared" ca="1" si="1028"/>
        <v>0.62419724592396353</v>
      </c>
      <c r="N8205" s="101">
        <f t="shared" ca="1" si="1024"/>
        <v>-0.6454075291741469</v>
      </c>
      <c r="O8205" s="46">
        <f t="shared" ca="1" si="1029"/>
        <v>0.54435106758809004</v>
      </c>
      <c r="P8205" s="46">
        <f t="shared" ca="1" si="1030"/>
        <v>0.432317189634146</v>
      </c>
      <c r="Q8205" s="47">
        <f t="shared" ca="1" si="1025"/>
        <v>0.76841882349597823</v>
      </c>
      <c r="R8205" s="47">
        <f t="shared" ca="1" si="1026"/>
        <v>4.5065219790608416E-2</v>
      </c>
      <c r="S8205" s="97">
        <f t="shared" ca="1" si="1031"/>
        <v>0.29470814368934922</v>
      </c>
      <c r="V8205">
        <v>8188</v>
      </c>
      <c r="W8205" s="46">
        <v>0.121589316276261</v>
      </c>
    </row>
    <row r="8206" spans="10:23">
      <c r="J8206">
        <v>8189</v>
      </c>
      <c r="K8206" s="93">
        <f t="shared" ca="1" si="1027"/>
        <v>-0.18217748353350433</v>
      </c>
      <c r="L8206" s="93">
        <f t="shared" ca="1" si="1027"/>
        <v>1.3144121028822997</v>
      </c>
      <c r="M8206" s="93">
        <f t="shared" ca="1" si="1028"/>
        <v>-0.18217748353350433</v>
      </c>
      <c r="N8206" s="101">
        <f t="shared" ca="1" si="1024"/>
        <v>1.188235490422074</v>
      </c>
      <c r="O8206" s="46">
        <f t="shared" ca="1" si="1029"/>
        <v>0.25488715657241245</v>
      </c>
      <c r="P8206" s="46">
        <f t="shared" ca="1" si="1030"/>
        <v>0.28758523412630721</v>
      </c>
      <c r="Q8206" s="47">
        <f t="shared" ca="1" si="1025"/>
        <v>0.18949100146462292</v>
      </c>
      <c r="R8206" s="47">
        <f t="shared" ca="1" si="1026"/>
        <v>0.34155152483434681</v>
      </c>
      <c r="S8206" s="97">
        <f t="shared" ca="1" si="1031"/>
        <v>0.29821934070337963</v>
      </c>
      <c r="V8206">
        <v>8189</v>
      </c>
      <c r="W8206" s="46">
        <v>0.33672224379070498</v>
      </c>
    </row>
    <row r="8207" spans="10:23">
      <c r="J8207">
        <v>8190</v>
      </c>
      <c r="K8207" s="93">
        <f t="shared" ca="1" si="1027"/>
        <v>-1.5084384209963093</v>
      </c>
      <c r="L8207" s="93">
        <f t="shared" ca="1" si="1027"/>
        <v>-1.7237912161132243</v>
      </c>
      <c r="M8207" s="93">
        <f t="shared" ca="1" si="1028"/>
        <v>-1.5084384209963093</v>
      </c>
      <c r="N8207" s="101">
        <f t="shared" ca="1" si="1024"/>
        <v>-2.1140147295452234</v>
      </c>
      <c r="O8207" s="46">
        <f t="shared" ca="1" si="1029"/>
        <v>-0.22120003212656281</v>
      </c>
      <c r="P8207" s="46">
        <f t="shared" ca="1" si="1030"/>
        <v>4.9541639776819579E-2</v>
      </c>
      <c r="Q8207" s="47">
        <f t="shared" ca="1" si="1025"/>
        <v>-0.76268337593332758</v>
      </c>
      <c r="R8207" s="47">
        <f t="shared" ca="1" si="1026"/>
        <v>-0.19239753481608279</v>
      </c>
      <c r="S8207" s="97">
        <f t="shared" ca="1" si="1031"/>
        <v>-0.2067987834713228</v>
      </c>
      <c r="V8207">
        <v>8190</v>
      </c>
      <c r="W8207" s="46">
        <v>0.68907304366364897</v>
      </c>
    </row>
    <row r="8208" spans="10:23">
      <c r="J8208">
        <v>8191</v>
      </c>
      <c r="K8208" s="93">
        <f t="shared" ca="1" si="1027"/>
        <v>-1.9337832463573189E-2</v>
      </c>
      <c r="L8208" s="93">
        <f t="shared" ca="1" si="1027"/>
        <v>-1.6870739310065495</v>
      </c>
      <c r="M8208" s="93">
        <f t="shared" ca="1" si="1028"/>
        <v>-1.9337832463573189E-2</v>
      </c>
      <c r="N8208" s="101">
        <f t="shared" ca="1" si="1024"/>
        <v>-1.6056362957491772</v>
      </c>
      <c r="O8208" s="46">
        <f t="shared" ca="1" si="1029"/>
        <v>0.31334162016757494</v>
      </c>
      <c r="P8208" s="46">
        <f t="shared" ca="1" si="1030"/>
        <v>0.31681246592388845</v>
      </c>
      <c r="Q8208" s="47">
        <f t="shared" ca="1" si="1025"/>
        <v>0.30639992865494786</v>
      </c>
      <c r="R8208" s="47">
        <f t="shared" ca="1" si="1026"/>
        <v>-0.11019656015019413</v>
      </c>
      <c r="S8208" s="97">
        <f t="shared" ca="1" si="1031"/>
        <v>0.1015725300086904</v>
      </c>
      <c r="V8208">
        <v>8191</v>
      </c>
      <c r="W8208" s="46">
        <v>-7.1838719165922202E-2</v>
      </c>
    </row>
    <row r="8209" spans="10:23">
      <c r="J8209">
        <v>8192</v>
      </c>
      <c r="K8209" s="93">
        <f t="shared" ca="1" si="1027"/>
        <v>0.34438184202210365</v>
      </c>
      <c r="L8209" s="93">
        <f t="shared" ca="1" si="1027"/>
        <v>-0.90643777804012649</v>
      </c>
      <c r="M8209" s="93">
        <f t="shared" ca="1" si="1028"/>
        <v>0.34438184202210365</v>
      </c>
      <c r="N8209" s="101">
        <f t="shared" ca="1" si="1024"/>
        <v>-0.74985726699875332</v>
      </c>
      <c r="O8209" s="46">
        <f t="shared" ca="1" si="1029"/>
        <v>0.44390587974055101</v>
      </c>
      <c r="P8209" s="46">
        <f t="shared" ca="1" si="1030"/>
        <v>0.38209459571037652</v>
      </c>
      <c r="Q8209" s="47">
        <f t="shared" ca="1" si="1025"/>
        <v>0.56752844780090006</v>
      </c>
      <c r="R8209" s="47">
        <f t="shared" ca="1" si="1026"/>
        <v>2.8176481634135581E-2</v>
      </c>
      <c r="S8209" s="97">
        <f t="shared" ca="1" si="1031"/>
        <v>0.23604118068734331</v>
      </c>
      <c r="V8209">
        <v>8192</v>
      </c>
      <c r="W8209" s="46">
        <v>0.53606509190756202</v>
      </c>
    </row>
    <row r="8210" spans="10:23">
      <c r="J8210">
        <v>8193</v>
      </c>
      <c r="K8210" s="93">
        <f t="shared" ca="1" si="1027"/>
        <v>0.91497730310170755</v>
      </c>
      <c r="L8210" s="93">
        <f t="shared" ca="1" si="1027"/>
        <v>1.4651464973790262</v>
      </c>
      <c r="M8210" s="93">
        <f t="shared" ca="1" si="1028"/>
        <v>0.91497730310170755</v>
      </c>
      <c r="N8210" s="101">
        <f t="shared" ref="N8210:N8273" ca="1" si="1032">$N$2*K8210+SQRT(1-$N$2^2)*L8210</f>
        <v>1.6800640710292483</v>
      </c>
      <c r="O8210" s="46">
        <f t="shared" ca="1" si="1029"/>
        <v>0.64873223123475143</v>
      </c>
      <c r="P8210" s="46">
        <f t="shared" ca="1" si="1030"/>
        <v>0.4845077714574767</v>
      </c>
      <c r="Q8210" s="47">
        <f t="shared" ref="Q8210:Q8273" ca="1" si="1033">$K$2+K8210*$S$3</f>
        <v>0.97718115078930079</v>
      </c>
      <c r="R8210" s="47">
        <f t="shared" ref="R8210:R8273" ca="1" si="1034">$L$2+$L$3*N8210</f>
        <v>0.42107651253409989</v>
      </c>
      <c r="S8210" s="97">
        <f t="shared" ca="1" si="1031"/>
        <v>0.53490437188442563</v>
      </c>
      <c r="V8210">
        <v>8193</v>
      </c>
      <c r="W8210" s="46">
        <v>1.0827582123203401</v>
      </c>
    </row>
    <row r="8211" spans="10:23">
      <c r="J8211">
        <v>8194</v>
      </c>
      <c r="K8211" s="93">
        <f t="shared" ref="K8211:L8274" ca="1" si="1035">_xlfn.NORM.S.INV(RAND())</f>
        <v>0.74073386069720115</v>
      </c>
      <c r="L8211" s="93">
        <f t="shared" ca="1" si="1035"/>
        <v>-0.84821486154894921</v>
      </c>
      <c r="M8211" s="93">
        <f t="shared" ref="M8211:M8274" ca="1" si="1036">K8211</f>
        <v>0.74073386069720115</v>
      </c>
      <c r="N8211" s="101">
        <f t="shared" ca="1" si="1032"/>
        <v>-0.56860826515711727</v>
      </c>
      <c r="O8211" s="46">
        <f t="shared" ref="O8211:O8274" ca="1" si="1037">$K$2+K8211*$K$3</f>
        <v>0.58618415468332263</v>
      </c>
      <c r="P8211" s="46">
        <f t="shared" ref="P8211:P8274" ca="1" si="1038">$K$2+K8211*$R$3</f>
        <v>0.4532337331817623</v>
      </c>
      <c r="Q8211" s="47">
        <f t="shared" ca="1" si="1033"/>
        <v>0.85208499768644319</v>
      </c>
      <c r="R8211" s="47">
        <f t="shared" ca="1" si="1034"/>
        <v>5.7483083995987783E-2</v>
      </c>
      <c r="S8211" s="97">
        <f t="shared" ref="S8211:S8274" ca="1" si="1039">AVERAGE(R8211,O8211)</f>
        <v>0.32183361933965521</v>
      </c>
      <c r="V8211">
        <v>8194</v>
      </c>
      <c r="W8211" s="46">
        <v>-0.109397417851348</v>
      </c>
    </row>
    <row r="8212" spans="10:23">
      <c r="J8212">
        <v>8195</v>
      </c>
      <c r="K8212" s="93">
        <f t="shared" ca="1" si="1035"/>
        <v>-0.18428705083917335</v>
      </c>
      <c r="L8212" s="93">
        <f t="shared" ca="1" si="1035"/>
        <v>1.0720029197925782</v>
      </c>
      <c r="M8212" s="93">
        <f t="shared" ca="1" si="1036"/>
        <v>-0.18428705083917335</v>
      </c>
      <c r="N8212" s="101">
        <f t="shared" ca="1" si="1032"/>
        <v>0.95774052954523559</v>
      </c>
      <c r="O8212" s="46">
        <f t="shared" ca="1" si="1037"/>
        <v>0.25412988631016031</v>
      </c>
      <c r="P8212" s="46">
        <f t="shared" ca="1" si="1038"/>
        <v>0.28720659899518114</v>
      </c>
      <c r="Q8212" s="47">
        <f t="shared" ca="1" si="1033"/>
        <v>0.18797646094011863</v>
      </c>
      <c r="R8212" s="47">
        <f t="shared" ca="1" si="1034"/>
        <v>0.30428222074885292</v>
      </c>
      <c r="S8212" s="97">
        <f t="shared" ca="1" si="1039"/>
        <v>0.27920605352950661</v>
      </c>
      <c r="V8212">
        <v>8195</v>
      </c>
      <c r="W8212" s="46">
        <v>5.7012822576367698E-3</v>
      </c>
    </row>
    <row r="8213" spans="10:23">
      <c r="J8213">
        <v>8196</v>
      </c>
      <c r="K8213" s="93">
        <f t="shared" ca="1" si="1035"/>
        <v>-0.86002216132483233</v>
      </c>
      <c r="L8213" s="93">
        <f t="shared" ca="1" si="1035"/>
        <v>-0.96751499966184995</v>
      </c>
      <c r="M8213" s="93">
        <f t="shared" ca="1" si="1036"/>
        <v>-0.86002216132483233</v>
      </c>
      <c r="N8213" s="101">
        <f t="shared" ca="1" si="1032"/>
        <v>-1.1907910462057114</v>
      </c>
      <c r="O8213" s="46">
        <f t="shared" ca="1" si="1037"/>
        <v>1.1561610363081731E-2</v>
      </c>
      <c r="P8213" s="46">
        <f t="shared" ca="1" si="1038"/>
        <v>0.16592246102164185</v>
      </c>
      <c r="Q8213" s="47">
        <f t="shared" ca="1" si="1033"/>
        <v>-0.2971600909540385</v>
      </c>
      <c r="R8213" s="47">
        <f t="shared" ca="1" si="1034"/>
        <v>-4.3119198914868068E-2</v>
      </c>
      <c r="S8213" s="97">
        <f t="shared" ca="1" si="1039"/>
        <v>-1.5778794275893168E-2</v>
      </c>
      <c r="V8213">
        <v>8196</v>
      </c>
      <c r="W8213" s="46">
        <v>0.11742555892054</v>
      </c>
    </row>
    <row r="8214" spans="10:23">
      <c r="J8214">
        <v>8197</v>
      </c>
      <c r="K8214" s="93">
        <f t="shared" ca="1" si="1035"/>
        <v>8.9140263573858347E-2</v>
      </c>
      <c r="L8214" s="93">
        <f t="shared" ca="1" si="1035"/>
        <v>-3.1340281809391482E-2</v>
      </c>
      <c r="M8214" s="93">
        <f t="shared" ca="1" si="1036"/>
        <v>8.9140263573858347E-2</v>
      </c>
      <c r="N8214" s="101">
        <f t="shared" ca="1" si="1032"/>
        <v>-1.3645907410642852E-3</v>
      </c>
      <c r="O8214" s="46">
        <f t="shared" ca="1" si="1037"/>
        <v>0.35228194504563204</v>
      </c>
      <c r="P8214" s="46">
        <f t="shared" ca="1" si="1038"/>
        <v>0.336282628362917</v>
      </c>
      <c r="Q8214" s="47">
        <f t="shared" ca="1" si="1033"/>
        <v>0.38428057841106211</v>
      </c>
      <c r="R8214" s="47">
        <f t="shared" ca="1" si="1034"/>
        <v>0.14920212597400764</v>
      </c>
      <c r="S8214" s="97">
        <f t="shared" ca="1" si="1039"/>
        <v>0.25074203550981983</v>
      </c>
      <c r="V8214">
        <v>8197</v>
      </c>
      <c r="W8214" s="46">
        <v>0.61551533195633301</v>
      </c>
    </row>
    <row r="8215" spans="10:23">
      <c r="J8215">
        <v>8198</v>
      </c>
      <c r="K8215" s="93">
        <f t="shared" ca="1" si="1035"/>
        <v>-0.74150066948267968</v>
      </c>
      <c r="L8215" s="93">
        <f t="shared" ca="1" si="1035"/>
        <v>1.0873658429375346</v>
      </c>
      <c r="M8215" s="93">
        <f t="shared" ca="1" si="1036"/>
        <v>-0.74150066948267968</v>
      </c>
      <c r="N8215" s="101">
        <f t="shared" ca="1" si="1032"/>
        <v>0.79509942765288688</v>
      </c>
      <c r="O8215" s="46">
        <f t="shared" ca="1" si="1037"/>
        <v>5.4107207732092266E-2</v>
      </c>
      <c r="P8215" s="46">
        <f t="shared" ca="1" si="1038"/>
        <v>0.18719525970614712</v>
      </c>
      <c r="Q8215" s="47">
        <f t="shared" ca="1" si="1033"/>
        <v>-0.21206889621601743</v>
      </c>
      <c r="R8215" s="47">
        <f t="shared" ca="1" si="1034"/>
        <v>0.27798437605772908</v>
      </c>
      <c r="S8215" s="97">
        <f t="shared" ca="1" si="1039"/>
        <v>0.16604579189491067</v>
      </c>
      <c r="V8215">
        <v>8198</v>
      </c>
      <c r="W8215" s="46">
        <v>-0.24263912432631499</v>
      </c>
    </row>
    <row r="8216" spans="10:23">
      <c r="J8216">
        <v>8199</v>
      </c>
      <c r="K8216" s="93">
        <f t="shared" ca="1" si="1035"/>
        <v>-0.3685713695782834</v>
      </c>
      <c r="L8216" s="93">
        <f t="shared" ca="1" si="1035"/>
        <v>-0.53896276933446829</v>
      </c>
      <c r="M8216" s="93">
        <f t="shared" ca="1" si="1036"/>
        <v>-0.3685713695782834</v>
      </c>
      <c r="N8216" s="101">
        <f t="shared" ca="1" si="1032"/>
        <v>-0.62819550457833739</v>
      </c>
      <c r="O8216" s="46">
        <f t="shared" ca="1" si="1037"/>
        <v>0.18797744168063629</v>
      </c>
      <c r="P8216" s="46">
        <f t="shared" ca="1" si="1038"/>
        <v>0.25413037668041916</v>
      </c>
      <c r="Q8216" s="47">
        <f t="shared" ca="1" si="1033"/>
        <v>5.567157168107062E-2</v>
      </c>
      <c r="R8216" s="47">
        <f t="shared" ca="1" si="1034"/>
        <v>4.7848274900134172E-2</v>
      </c>
      <c r="S8216" s="97">
        <f t="shared" ca="1" si="1039"/>
        <v>0.11791285829038523</v>
      </c>
      <c r="V8216">
        <v>8199</v>
      </c>
      <c r="W8216" s="46">
        <v>1.3699379004566801</v>
      </c>
    </row>
    <row r="8217" spans="10:23">
      <c r="J8217">
        <v>8200</v>
      </c>
      <c r="K8217" s="93">
        <f t="shared" ca="1" si="1035"/>
        <v>-0.92213846315995707</v>
      </c>
      <c r="L8217" s="93">
        <f t="shared" ca="1" si="1035"/>
        <v>1.0354589030608046</v>
      </c>
      <c r="M8217" s="93">
        <f t="shared" ca="1" si="1036"/>
        <v>-0.92213846315995707</v>
      </c>
      <c r="N8217" s="101">
        <f t="shared" ca="1" si="1032"/>
        <v>0.68844045985670044</v>
      </c>
      <c r="O8217" s="46">
        <f t="shared" ca="1" si="1037"/>
        <v>-1.073624572068077E-2</v>
      </c>
      <c r="P8217" s="46">
        <f t="shared" ca="1" si="1038"/>
        <v>0.1547735329797606</v>
      </c>
      <c r="Q8217" s="47">
        <f t="shared" ca="1" si="1033"/>
        <v>-0.34175580312156351</v>
      </c>
      <c r="R8217" s="47">
        <f t="shared" ca="1" si="1034"/>
        <v>0.26073842200685066</v>
      </c>
      <c r="S8217" s="97">
        <f t="shared" ca="1" si="1039"/>
        <v>0.12500108814308494</v>
      </c>
      <c r="V8217">
        <v>8200</v>
      </c>
      <c r="W8217" s="46">
        <v>0.36524340199138999</v>
      </c>
    </row>
    <row r="8218" spans="10:23">
      <c r="J8218">
        <v>8201</v>
      </c>
      <c r="K8218" s="93">
        <f t="shared" ca="1" si="1035"/>
        <v>1.0096032804030142</v>
      </c>
      <c r="L8218" s="93">
        <f t="shared" ca="1" si="1035"/>
        <v>-1.8149247543259202</v>
      </c>
      <c r="M8218" s="93">
        <f t="shared" ca="1" si="1036"/>
        <v>1.0096032804030142</v>
      </c>
      <c r="N8218" s="101">
        <f t="shared" ca="1" si="1032"/>
        <v>-1.3996231551676717</v>
      </c>
      <c r="O8218" s="46">
        <f t="shared" ca="1" si="1037"/>
        <v>0.68270006836147479</v>
      </c>
      <c r="P8218" s="46">
        <f t="shared" ca="1" si="1038"/>
        <v>0.50149169002083838</v>
      </c>
      <c r="Q8218" s="47">
        <f t="shared" ca="1" si="1033"/>
        <v>1.0451168250427476</v>
      </c>
      <c r="R8218" s="47">
        <f t="shared" ca="1" si="1034"/>
        <v>-7.6885782540429604E-2</v>
      </c>
      <c r="S8218" s="97">
        <f t="shared" ca="1" si="1039"/>
        <v>0.30290714291052256</v>
      </c>
      <c r="V8218">
        <v>8201</v>
      </c>
      <c r="W8218" s="46">
        <v>6.8446938334580695E-2</v>
      </c>
    </row>
    <row r="8219" spans="10:23">
      <c r="J8219">
        <v>8202</v>
      </c>
      <c r="K8219" s="93">
        <f t="shared" ca="1" si="1035"/>
        <v>0.35404920741949308</v>
      </c>
      <c r="L8219" s="93">
        <f t="shared" ca="1" si="1035"/>
        <v>-8.1472687912956948E-2</v>
      </c>
      <c r="M8219" s="93">
        <f t="shared" ca="1" si="1036"/>
        <v>0.35404920741949308</v>
      </c>
      <c r="N8219" s="101">
        <f t="shared" ca="1" si="1032"/>
        <v>3.5352704858601383E-2</v>
      </c>
      <c r="O8219" s="46">
        <f t="shared" ca="1" si="1037"/>
        <v>0.44737616879465958</v>
      </c>
      <c r="P8219" s="46">
        <f t="shared" ca="1" si="1038"/>
        <v>0.38382974023743077</v>
      </c>
      <c r="Q8219" s="47">
        <f t="shared" ca="1" si="1033"/>
        <v>0.57446902590911719</v>
      </c>
      <c r="R8219" s="47">
        <f t="shared" ca="1" si="1034"/>
        <v>0.15513903691425207</v>
      </c>
      <c r="S8219" s="97">
        <f t="shared" ca="1" si="1039"/>
        <v>0.3012576028544558</v>
      </c>
      <c r="V8219">
        <v>8202</v>
      </c>
      <c r="W8219" s="46">
        <v>5.4432369294710403E-2</v>
      </c>
    </row>
    <row r="8220" spans="10:23">
      <c r="J8220">
        <v>8203</v>
      </c>
      <c r="K8220" s="93">
        <f t="shared" ca="1" si="1035"/>
        <v>0.52126087013876221</v>
      </c>
      <c r="L8220" s="93">
        <f t="shared" ca="1" si="1035"/>
        <v>-1.5202904487977558</v>
      </c>
      <c r="M8220" s="93">
        <f t="shared" ca="1" si="1036"/>
        <v>0.52126087013876221</v>
      </c>
      <c r="N8220" s="101">
        <f t="shared" ca="1" si="1032"/>
        <v>-1.2755891651868856</v>
      </c>
      <c r="O8220" s="46">
        <f t="shared" ca="1" si="1037"/>
        <v>0.50740005110396624</v>
      </c>
      <c r="P8220" s="46">
        <f t="shared" ca="1" si="1038"/>
        <v>0.4138416813920841</v>
      </c>
      <c r="Q8220" s="47">
        <f t="shared" ca="1" si="1033"/>
        <v>0.69451679052773041</v>
      </c>
      <c r="R8220" s="47">
        <f t="shared" ca="1" si="1034"/>
        <v>-5.6830417894080221E-2</v>
      </c>
      <c r="S8220" s="97">
        <f t="shared" ca="1" si="1039"/>
        <v>0.22528481660494301</v>
      </c>
      <c r="V8220">
        <v>8203</v>
      </c>
      <c r="W8220" s="46">
        <v>0.45001338807291702</v>
      </c>
    </row>
    <row r="8221" spans="10:23">
      <c r="J8221">
        <v>8204</v>
      </c>
      <c r="K8221" s="93">
        <f t="shared" ca="1" si="1035"/>
        <v>0.34720450810696574</v>
      </c>
      <c r="L8221" s="93">
        <f t="shared" ca="1" si="1035"/>
        <v>-1.6522554463645247</v>
      </c>
      <c r="M8221" s="93">
        <f t="shared" ca="1" si="1036"/>
        <v>0.34720450810696574</v>
      </c>
      <c r="N8221" s="101">
        <f t="shared" ca="1" si="1032"/>
        <v>-1.456056788648936</v>
      </c>
      <c r="O8221" s="46">
        <f t="shared" ca="1" si="1037"/>
        <v>0.44491913069518496</v>
      </c>
      <c r="P8221" s="46">
        <f t="shared" ca="1" si="1038"/>
        <v>0.38260122118769346</v>
      </c>
      <c r="Q8221" s="47">
        <f t="shared" ca="1" si="1033"/>
        <v>0.56955494971016796</v>
      </c>
      <c r="R8221" s="47">
        <f t="shared" ca="1" si="1034"/>
        <v>-8.6010677240346195E-2</v>
      </c>
      <c r="S8221" s="97">
        <f t="shared" ca="1" si="1039"/>
        <v>0.1794542267274194</v>
      </c>
      <c r="V8221">
        <v>8204</v>
      </c>
      <c r="W8221" s="46">
        <v>-0.21755290943272099</v>
      </c>
    </row>
    <row r="8222" spans="10:23">
      <c r="J8222">
        <v>8205</v>
      </c>
      <c r="K8222" s="93">
        <f t="shared" ca="1" si="1035"/>
        <v>0.99857099588530884</v>
      </c>
      <c r="L8222" s="93">
        <f t="shared" ca="1" si="1035"/>
        <v>3.1432485668461123E-2</v>
      </c>
      <c r="M8222" s="93">
        <f t="shared" ca="1" si="1036"/>
        <v>0.99857099588530884</v>
      </c>
      <c r="N8222" s="101">
        <f t="shared" ca="1" si="1032"/>
        <v>0.34736858947921612</v>
      </c>
      <c r="O8222" s="46">
        <f t="shared" ca="1" si="1037"/>
        <v>0.67873981501117298</v>
      </c>
      <c r="P8222" s="46">
        <f t="shared" ca="1" si="1038"/>
        <v>0.49951156334568747</v>
      </c>
      <c r="Q8222" s="47">
        <f t="shared" ca="1" si="1033"/>
        <v>1.037196318342144</v>
      </c>
      <c r="R8222" s="47">
        <f t="shared" ca="1" si="1034"/>
        <v>0.20558966212181856</v>
      </c>
      <c r="S8222" s="97">
        <f t="shared" ca="1" si="1039"/>
        <v>0.44216473856649574</v>
      </c>
      <c r="V8222">
        <v>8205</v>
      </c>
      <c r="W8222" s="46">
        <v>1.83985313838466E-2</v>
      </c>
    </row>
    <row r="8223" spans="10:23">
      <c r="J8223">
        <v>8206</v>
      </c>
      <c r="K8223" s="93">
        <f t="shared" ca="1" si="1035"/>
        <v>0.19020168172391375</v>
      </c>
      <c r="L8223" s="93">
        <f t="shared" ca="1" si="1035"/>
        <v>0.21613383844337594</v>
      </c>
      <c r="M8223" s="93">
        <f t="shared" ca="1" si="1036"/>
        <v>0.19020168172391375</v>
      </c>
      <c r="N8223" s="101">
        <f t="shared" ca="1" si="1032"/>
        <v>0.26540126032603012</v>
      </c>
      <c r="O8223" s="46">
        <f t="shared" ca="1" si="1037"/>
        <v>0.38855990897710069</v>
      </c>
      <c r="P8223" s="46">
        <f t="shared" ca="1" si="1038"/>
        <v>0.35442161032865133</v>
      </c>
      <c r="Q8223" s="47">
        <f t="shared" ca="1" si="1033"/>
        <v>0.45683650627399947</v>
      </c>
      <c r="R8223" s="47">
        <f t="shared" ca="1" si="1034"/>
        <v>0.19233616059768682</v>
      </c>
      <c r="S8223" s="97">
        <f t="shared" ca="1" si="1039"/>
        <v>0.29044803478739378</v>
      </c>
      <c r="V8223">
        <v>8206</v>
      </c>
      <c r="W8223" s="46">
        <v>0.26143661064860602</v>
      </c>
    </row>
    <row r="8224" spans="10:23">
      <c r="J8224">
        <v>8207</v>
      </c>
      <c r="K8224" s="93">
        <f t="shared" ca="1" si="1035"/>
        <v>0.84691870950771586</v>
      </c>
      <c r="L8224" s="93">
        <f t="shared" ca="1" si="1035"/>
        <v>0.14328802956659861</v>
      </c>
      <c r="M8224" s="93">
        <f t="shared" ca="1" si="1036"/>
        <v>0.84691870950771586</v>
      </c>
      <c r="N8224" s="101">
        <f t="shared" ca="1" si="1032"/>
        <v>0.40518812097614754</v>
      </c>
      <c r="O8224" s="46">
        <f t="shared" ca="1" si="1037"/>
        <v>0.62430127381474643</v>
      </c>
      <c r="P8224" s="46">
        <f t="shared" ca="1" si="1038"/>
        <v>0.4722922927474742</v>
      </c>
      <c r="Q8224" s="47">
        <f t="shared" ca="1" si="1033"/>
        <v>0.928319235949291</v>
      </c>
      <c r="R8224" s="47">
        <f t="shared" ca="1" si="1034"/>
        <v>0.21493864612234675</v>
      </c>
      <c r="S8224" s="97">
        <f t="shared" ca="1" si="1039"/>
        <v>0.41961995996854662</v>
      </c>
      <c r="V8224">
        <v>8207</v>
      </c>
      <c r="W8224" s="46">
        <v>0.23975599603433501</v>
      </c>
    </row>
    <row r="8225" spans="10:23">
      <c r="J8225">
        <v>8208</v>
      </c>
      <c r="K8225" s="93">
        <f t="shared" ca="1" si="1035"/>
        <v>2.2332121309638504</v>
      </c>
      <c r="L8225" s="93">
        <f t="shared" ca="1" si="1035"/>
        <v>-0.62124225317885351</v>
      </c>
      <c r="M8225" s="93">
        <f t="shared" ca="1" si="1036"/>
        <v>2.2332121309638504</v>
      </c>
      <c r="N8225" s="101">
        <f t="shared" ca="1" si="1032"/>
        <v>0.12122222065220767</v>
      </c>
      <c r="O8225" s="46">
        <f t="shared" ca="1" si="1037"/>
        <v>1.1219382916066878</v>
      </c>
      <c r="P8225" s="46">
        <f t="shared" ca="1" si="1038"/>
        <v>0.72111080164344488</v>
      </c>
      <c r="Q8225" s="47">
        <f t="shared" ca="1" si="1033"/>
        <v>1.9235932715331738</v>
      </c>
      <c r="R8225" s="47">
        <f t="shared" ca="1" si="1034"/>
        <v>0.16902349271151379</v>
      </c>
      <c r="S8225" s="97">
        <f t="shared" ca="1" si="1039"/>
        <v>0.64548089215910076</v>
      </c>
      <c r="V8225">
        <v>8208</v>
      </c>
      <c r="W8225" s="46">
        <v>0.30132756926054499</v>
      </c>
    </row>
    <row r="8226" spans="10:23">
      <c r="J8226">
        <v>8209</v>
      </c>
      <c r="K8226" s="93">
        <f t="shared" ca="1" si="1035"/>
        <v>0.86142380886698122</v>
      </c>
      <c r="L8226" s="93">
        <f t="shared" ca="1" si="1035"/>
        <v>-2.6042854034817989E-2</v>
      </c>
      <c r="M8226" s="93">
        <f t="shared" ca="1" si="1036"/>
        <v>0.86142380886698122</v>
      </c>
      <c r="N8226" s="101">
        <f t="shared" ca="1" si="1032"/>
        <v>0.24926130399170596</v>
      </c>
      <c r="O8226" s="46">
        <f t="shared" ca="1" si="1037"/>
        <v>0.62950816167571511</v>
      </c>
      <c r="P8226" s="46">
        <f t="shared" ca="1" si="1038"/>
        <v>0.47489573667795854</v>
      </c>
      <c r="Q8226" s="47">
        <f t="shared" ca="1" si="1033"/>
        <v>0.93873301167122825</v>
      </c>
      <c r="R8226" s="47">
        <f t="shared" ca="1" si="1034"/>
        <v>0.18972645087447976</v>
      </c>
      <c r="S8226" s="97">
        <f t="shared" ca="1" si="1039"/>
        <v>0.4096173062750974</v>
      </c>
      <c r="V8226">
        <v>8209</v>
      </c>
      <c r="W8226" s="46">
        <v>0.127681890565019</v>
      </c>
    </row>
    <row r="8227" spans="10:23">
      <c r="J8227">
        <v>8210</v>
      </c>
      <c r="K8227" s="93">
        <f t="shared" ca="1" si="1035"/>
        <v>0.24258196907355886</v>
      </c>
      <c r="L8227" s="93">
        <f t="shared" ca="1" si="1035"/>
        <v>0.71635098647601481</v>
      </c>
      <c r="M8227" s="93">
        <f t="shared" ca="1" si="1036"/>
        <v>0.24258196907355886</v>
      </c>
      <c r="N8227" s="101">
        <f t="shared" ca="1" si="1032"/>
        <v>0.75630683527300957</v>
      </c>
      <c r="O8227" s="46">
        <f t="shared" ca="1" si="1037"/>
        <v>0.40736283307983701</v>
      </c>
      <c r="P8227" s="46">
        <f t="shared" ca="1" si="1038"/>
        <v>0.36382307238001949</v>
      </c>
      <c r="Q8227" s="47">
        <f t="shared" ca="1" si="1033"/>
        <v>0.4944423544794721</v>
      </c>
      <c r="R8227" s="47">
        <f t="shared" ca="1" si="1034"/>
        <v>0.27171190521424377</v>
      </c>
      <c r="S8227" s="97">
        <f t="shared" ca="1" si="1039"/>
        <v>0.33953736914704036</v>
      </c>
      <c r="V8227">
        <v>8210</v>
      </c>
      <c r="W8227" s="46">
        <v>-0.103853070835925</v>
      </c>
    </row>
    <row r="8228" spans="10:23">
      <c r="J8228">
        <v>8211</v>
      </c>
      <c r="K8228" s="93">
        <f t="shared" ca="1" si="1035"/>
        <v>1.2021022312529626</v>
      </c>
      <c r="L8228" s="93">
        <f t="shared" ca="1" si="1035"/>
        <v>-1.0881723172286908</v>
      </c>
      <c r="M8228" s="93">
        <f t="shared" ca="1" si="1036"/>
        <v>1.2021022312529626</v>
      </c>
      <c r="N8228" s="101">
        <f t="shared" ca="1" si="1032"/>
        <v>-0.64938240276650472</v>
      </c>
      <c r="O8228" s="46">
        <f t="shared" ca="1" si="1037"/>
        <v>0.75180131514401038</v>
      </c>
      <c r="P8228" s="46">
        <f t="shared" ca="1" si="1038"/>
        <v>0.53604231341210618</v>
      </c>
      <c r="Q8228" s="47">
        <f t="shared" ca="1" si="1033"/>
        <v>1.1833193186078188</v>
      </c>
      <c r="R8228" s="47">
        <f t="shared" ca="1" si="1034"/>
        <v>4.4422512583251542E-2</v>
      </c>
      <c r="S8228" s="97">
        <f t="shared" ca="1" si="1039"/>
        <v>0.39811191386363098</v>
      </c>
      <c r="V8228">
        <v>8211</v>
      </c>
      <c r="W8228" s="46">
        <v>-0.176645658626363</v>
      </c>
    </row>
    <row r="8229" spans="10:23">
      <c r="J8229">
        <v>8212</v>
      </c>
      <c r="K8229" s="93">
        <f t="shared" ca="1" si="1035"/>
        <v>1.2558733836298113</v>
      </c>
      <c r="L8229" s="93">
        <f t="shared" ca="1" si="1035"/>
        <v>-0.40666801526314289</v>
      </c>
      <c r="M8229" s="93">
        <f t="shared" ca="1" si="1036"/>
        <v>1.2558733836298113</v>
      </c>
      <c r="N8229" s="101">
        <f t="shared" ca="1" si="1032"/>
        <v>1.3840801338496356E-2</v>
      </c>
      <c r="O8229" s="46">
        <f t="shared" ca="1" si="1037"/>
        <v>0.77110351733144078</v>
      </c>
      <c r="P8229" s="46">
        <f t="shared" ca="1" si="1038"/>
        <v>0.54569341450582143</v>
      </c>
      <c r="Q8229" s="47">
        <f t="shared" ca="1" si="1033"/>
        <v>1.2219237229826796</v>
      </c>
      <c r="R8229" s="47">
        <f t="shared" ca="1" si="1034"/>
        <v>0.15166072367608546</v>
      </c>
      <c r="S8229" s="97">
        <f t="shared" ca="1" si="1039"/>
        <v>0.46138212050376315</v>
      </c>
      <c r="V8229">
        <v>8212</v>
      </c>
      <c r="W8229" s="46">
        <v>1.71634824328266</v>
      </c>
    </row>
    <row r="8230" spans="10:23">
      <c r="J8230">
        <v>8213</v>
      </c>
      <c r="K8230" s="93">
        <f t="shared" ca="1" si="1035"/>
        <v>0.38699846161901674</v>
      </c>
      <c r="L8230" s="93">
        <f t="shared" ca="1" si="1035"/>
        <v>-0.18045351746583094</v>
      </c>
      <c r="M8230" s="93">
        <f t="shared" ca="1" si="1036"/>
        <v>0.38699846161901674</v>
      </c>
      <c r="N8230" s="101">
        <f t="shared" ca="1" si="1032"/>
        <v>-4.8010753586321203E-2</v>
      </c>
      <c r="O8230" s="46">
        <f t="shared" ca="1" si="1037"/>
        <v>0.45920394518351143</v>
      </c>
      <c r="P8230" s="46">
        <f t="shared" ca="1" si="1038"/>
        <v>0.38974362843185673</v>
      </c>
      <c r="Q8230" s="47">
        <f t="shared" ca="1" si="1033"/>
        <v>0.5981245786868209</v>
      </c>
      <c r="R8230" s="47">
        <f t="shared" ca="1" si="1034"/>
        <v>0.14165979176900836</v>
      </c>
      <c r="S8230" s="97">
        <f t="shared" ca="1" si="1039"/>
        <v>0.30043186847625991</v>
      </c>
      <c r="V8230">
        <v>8213</v>
      </c>
      <c r="W8230" s="46">
        <v>0.47209458700283002</v>
      </c>
    </row>
    <row r="8231" spans="10:23">
      <c r="J8231">
        <v>8214</v>
      </c>
      <c r="K8231" s="93">
        <f t="shared" ca="1" si="1035"/>
        <v>0.22065780711418276</v>
      </c>
      <c r="L8231" s="93">
        <f t="shared" ca="1" si="1035"/>
        <v>-2.0318062662474414</v>
      </c>
      <c r="M8231" s="93">
        <f t="shared" ca="1" si="1036"/>
        <v>0.22065780711418276</v>
      </c>
      <c r="N8231" s="101">
        <f t="shared" ca="1" si="1032"/>
        <v>-1.8561472298571442</v>
      </c>
      <c r="O8231" s="46">
        <f t="shared" ca="1" si="1037"/>
        <v>0.39949272823320831</v>
      </c>
      <c r="P8231" s="46">
        <f t="shared" ca="1" si="1038"/>
        <v>0.35988801995670516</v>
      </c>
      <c r="Q8231" s="47">
        <f t="shared" ca="1" si="1033"/>
        <v>0.47870214478621465</v>
      </c>
      <c r="R8231" s="47">
        <f t="shared" ca="1" si="1034"/>
        <v>-0.15070229678102531</v>
      </c>
      <c r="S8231" s="97">
        <f t="shared" ca="1" si="1039"/>
        <v>0.1243952157260915</v>
      </c>
      <c r="V8231">
        <v>8214</v>
      </c>
      <c r="W8231" s="46">
        <v>7.3618596470842401E-2</v>
      </c>
    </row>
    <row r="8232" spans="10:23">
      <c r="J8232">
        <v>8215</v>
      </c>
      <c r="K8232" s="93">
        <f t="shared" ca="1" si="1035"/>
        <v>-0.71980567353564806</v>
      </c>
      <c r="L8232" s="93">
        <f t="shared" ca="1" si="1035"/>
        <v>-0.27721228969513223</v>
      </c>
      <c r="M8232" s="93">
        <f t="shared" ca="1" si="1036"/>
        <v>-0.71980567353564806</v>
      </c>
      <c r="N8232" s="101">
        <f t="shared" ca="1" si="1032"/>
        <v>-0.49173466344907124</v>
      </c>
      <c r="O8232" s="46">
        <f t="shared" ca="1" si="1037"/>
        <v>6.1895048976227218E-2</v>
      </c>
      <c r="P8232" s="46">
        <f t="shared" ca="1" si="1038"/>
        <v>0.19108918032821459</v>
      </c>
      <c r="Q8232" s="47">
        <f t="shared" ca="1" si="1033"/>
        <v>-0.19649321372774753</v>
      </c>
      <c r="R8232" s="47">
        <f t="shared" ca="1" si="1034"/>
        <v>6.9912968047705498E-2</v>
      </c>
      <c r="S8232" s="97">
        <f t="shared" ca="1" si="1039"/>
        <v>6.5904008511966358E-2</v>
      </c>
      <c r="V8232">
        <v>8215</v>
      </c>
      <c r="W8232" s="46">
        <v>0.76729284033273204</v>
      </c>
    </row>
    <row r="8233" spans="10:23">
      <c r="J8233">
        <v>8216</v>
      </c>
      <c r="K8233" s="93">
        <f t="shared" ca="1" si="1035"/>
        <v>-1.941869649995549</v>
      </c>
      <c r="L8233" s="93">
        <f t="shared" ca="1" si="1035"/>
        <v>-2.351270074501667</v>
      </c>
      <c r="M8233" s="93">
        <f t="shared" ca="1" si="1036"/>
        <v>-1.941869649995549</v>
      </c>
      <c r="N8233" s="101">
        <f t="shared" ca="1" si="1032"/>
        <v>-2.8467577403766211</v>
      </c>
      <c r="O8233" s="46">
        <f t="shared" ca="1" si="1037"/>
        <v>-0.37678861162838273</v>
      </c>
      <c r="P8233" s="46">
        <f t="shared" ca="1" si="1038"/>
        <v>-2.8252649974090382E-2</v>
      </c>
      <c r="Q8233" s="47">
        <f t="shared" ca="1" si="1033"/>
        <v>-1.0738605349369674</v>
      </c>
      <c r="R8233" s="47">
        <f t="shared" ca="1" si="1034"/>
        <v>-0.31087657654137152</v>
      </c>
      <c r="S8233" s="97">
        <f t="shared" ca="1" si="1039"/>
        <v>-0.3438325940848771</v>
      </c>
      <c r="V8233">
        <v>8216</v>
      </c>
      <c r="W8233" s="46">
        <v>-0.19042293562478099</v>
      </c>
    </row>
    <row r="8234" spans="10:23">
      <c r="J8234">
        <v>8217</v>
      </c>
      <c r="K8234" s="93">
        <f t="shared" ca="1" si="1035"/>
        <v>-1.7653421314461162</v>
      </c>
      <c r="L8234" s="93">
        <f t="shared" ca="1" si="1035"/>
        <v>-1.1260346691913323</v>
      </c>
      <c r="M8234" s="93">
        <f t="shared" ca="1" si="1036"/>
        <v>-1.7653421314461162</v>
      </c>
      <c r="N8234" s="101">
        <f t="shared" ca="1" si="1032"/>
        <v>-1.6289929399859413</v>
      </c>
      <c r="O8234" s="46">
        <f t="shared" ca="1" si="1037"/>
        <v>-0.31342062146878213</v>
      </c>
      <c r="P8234" s="46">
        <f t="shared" ca="1" si="1038"/>
        <v>3.4313451057099154E-3</v>
      </c>
      <c r="Q8234" s="47">
        <f t="shared" ca="1" si="1033"/>
        <v>-0.94712455461776623</v>
      </c>
      <c r="R8234" s="47">
        <f t="shared" ca="1" si="1034"/>
        <v>-0.11397315410767239</v>
      </c>
      <c r="S8234" s="97">
        <f t="shared" ca="1" si="1039"/>
        <v>-0.21369688778822726</v>
      </c>
      <c r="V8234">
        <v>8217</v>
      </c>
      <c r="W8234" s="46">
        <v>0.13291076611677899</v>
      </c>
    </row>
    <row r="8235" spans="10:23">
      <c r="J8235">
        <v>8218</v>
      </c>
      <c r="K8235" s="93">
        <f t="shared" ca="1" si="1035"/>
        <v>-0.85705573334272545</v>
      </c>
      <c r="L8235" s="93">
        <f t="shared" ca="1" si="1035"/>
        <v>-0.83524595319565087</v>
      </c>
      <c r="M8235" s="93">
        <f t="shared" ca="1" si="1036"/>
        <v>-0.85705573334272545</v>
      </c>
      <c r="N8235" s="101">
        <f t="shared" ca="1" si="1032"/>
        <v>-1.0644455962881572</v>
      </c>
      <c r="O8235" s="46">
        <f t="shared" ca="1" si="1037"/>
        <v>1.2626467450089773E-2</v>
      </c>
      <c r="P8235" s="46">
        <f t="shared" ca="1" si="1038"/>
        <v>0.16645488956514587</v>
      </c>
      <c r="Q8235" s="47">
        <f t="shared" ca="1" si="1033"/>
        <v>-0.29503037678002242</v>
      </c>
      <c r="R8235" s="47">
        <f t="shared" ca="1" si="1034"/>
        <v>-2.2690088556520771E-2</v>
      </c>
      <c r="S8235" s="97">
        <f t="shared" ca="1" si="1039"/>
        <v>-5.0318105532154989E-3</v>
      </c>
      <c r="V8235">
        <v>8218</v>
      </c>
      <c r="W8235" s="46">
        <v>-0.53694150356721604</v>
      </c>
    </row>
    <row r="8236" spans="10:23">
      <c r="J8236">
        <v>8219</v>
      </c>
      <c r="K8236" s="93">
        <f t="shared" ca="1" si="1035"/>
        <v>-3.7130006075679498E-2</v>
      </c>
      <c r="L8236" s="93">
        <f t="shared" ca="1" si="1035"/>
        <v>0.90257062499682972</v>
      </c>
      <c r="M8236" s="93">
        <f t="shared" ca="1" si="1036"/>
        <v>-3.7130006075679498E-2</v>
      </c>
      <c r="N8236" s="101">
        <f t="shared" ca="1" si="1032"/>
        <v>0.8439038608142837</v>
      </c>
      <c r="O8236" s="46">
        <f t="shared" ca="1" si="1037"/>
        <v>0.30695477299703511</v>
      </c>
      <c r="P8236" s="46">
        <f t="shared" ca="1" si="1038"/>
        <v>0.31361904233861854</v>
      </c>
      <c r="Q8236" s="47">
        <f t="shared" ca="1" si="1033"/>
        <v>0.29362623431386825</v>
      </c>
      <c r="R8236" s="47">
        <f t="shared" ca="1" si="1034"/>
        <v>0.28587568636357208</v>
      </c>
      <c r="S8236" s="97">
        <f t="shared" ca="1" si="1039"/>
        <v>0.29641522968030359</v>
      </c>
      <c r="V8236">
        <v>8219</v>
      </c>
      <c r="W8236" s="46">
        <v>-0.16732223740827101</v>
      </c>
    </row>
    <row r="8237" spans="10:23">
      <c r="J8237">
        <v>8220</v>
      </c>
      <c r="K8237" s="93">
        <f t="shared" ca="1" si="1035"/>
        <v>-1.187333762094305</v>
      </c>
      <c r="L8237" s="93">
        <f t="shared" ca="1" si="1035"/>
        <v>-0.86106849342646963</v>
      </c>
      <c r="M8237" s="93">
        <f t="shared" ca="1" si="1036"/>
        <v>-1.187333762094305</v>
      </c>
      <c r="N8237" s="101">
        <f t="shared" ca="1" si="1032"/>
        <v>-1.1939633350320771</v>
      </c>
      <c r="O8237" s="46">
        <f t="shared" ca="1" si="1037"/>
        <v>-0.10593326220476079</v>
      </c>
      <c r="P8237" s="46">
        <f t="shared" ca="1" si="1038"/>
        <v>0.10717502473772059</v>
      </c>
      <c r="Q8237" s="47">
        <f t="shared" ca="1" si="1033"/>
        <v>-0.53214983608972355</v>
      </c>
      <c r="R8237" s="47">
        <f t="shared" ca="1" si="1034"/>
        <v>-4.3632134193223288E-2</v>
      </c>
      <c r="S8237" s="97">
        <f t="shared" ca="1" si="1039"/>
        <v>-7.478269819899204E-2</v>
      </c>
      <c r="V8237">
        <v>8220</v>
      </c>
      <c r="W8237" s="46">
        <v>-3.1821122442896498E-2</v>
      </c>
    </row>
    <row r="8238" spans="10:23">
      <c r="J8238">
        <v>8221</v>
      </c>
      <c r="K8238" s="93">
        <f t="shared" ca="1" si="1035"/>
        <v>1.5298575635213565</v>
      </c>
      <c r="L8238" s="93">
        <f t="shared" ca="1" si="1035"/>
        <v>1.6714603485773274</v>
      </c>
      <c r="M8238" s="93">
        <f t="shared" ca="1" si="1036"/>
        <v>1.5298575635213565</v>
      </c>
      <c r="N8238" s="101">
        <f t="shared" ca="1" si="1032"/>
        <v>2.0712124816433146</v>
      </c>
      <c r="O8238" s="46">
        <f t="shared" ca="1" si="1037"/>
        <v>0.86945547377381183</v>
      </c>
      <c r="P8238" s="46">
        <f t="shared" ca="1" si="1038"/>
        <v>0.5948693927270069</v>
      </c>
      <c r="Q8238" s="47">
        <f t="shared" ca="1" si="1033"/>
        <v>1.4186276358674217</v>
      </c>
      <c r="R8238" s="47">
        <f t="shared" ca="1" si="1034"/>
        <v>0.48432227288511565</v>
      </c>
      <c r="S8238" s="97">
        <f t="shared" ca="1" si="1039"/>
        <v>0.67688887332946379</v>
      </c>
      <c r="V8238">
        <v>8221</v>
      </c>
      <c r="W8238" s="46">
        <v>0.64437805146885796</v>
      </c>
    </row>
    <row r="8239" spans="10:23">
      <c r="J8239">
        <v>8222</v>
      </c>
      <c r="K8239" s="93">
        <f t="shared" ca="1" si="1035"/>
        <v>0.14150940102352277</v>
      </c>
      <c r="L8239" s="93">
        <f t="shared" ca="1" si="1035"/>
        <v>-0.50794824816078255</v>
      </c>
      <c r="M8239" s="93">
        <f t="shared" ca="1" si="1036"/>
        <v>0.14150940102352277</v>
      </c>
      <c r="N8239" s="101">
        <f t="shared" ca="1" si="1032"/>
        <v>-0.43657403045429755</v>
      </c>
      <c r="O8239" s="46">
        <f t="shared" ca="1" si="1037"/>
        <v>0.37108086667465739</v>
      </c>
      <c r="P8239" s="46">
        <f t="shared" ca="1" si="1038"/>
        <v>0.34568208917742971</v>
      </c>
      <c r="Q8239" s="47">
        <f t="shared" ca="1" si="1033"/>
        <v>0.42187842166911282</v>
      </c>
      <c r="R8239" s="47">
        <f t="shared" ca="1" si="1034"/>
        <v>7.8832028129583107E-2</v>
      </c>
      <c r="S8239" s="97">
        <f t="shared" ca="1" si="1039"/>
        <v>0.22495644740212026</v>
      </c>
      <c r="V8239">
        <v>8222</v>
      </c>
      <c r="W8239" s="46">
        <v>-0.29564055820500501</v>
      </c>
    </row>
    <row r="8240" spans="10:23">
      <c r="J8240">
        <v>8223</v>
      </c>
      <c r="K8240" s="93">
        <f t="shared" ca="1" si="1035"/>
        <v>1.6474732256530293</v>
      </c>
      <c r="L8240" s="93">
        <f t="shared" ca="1" si="1035"/>
        <v>0.65641300826163695</v>
      </c>
      <c r="M8240" s="93">
        <f t="shared" ca="1" si="1036"/>
        <v>1.6474732256530293</v>
      </c>
      <c r="N8240" s="101">
        <f t="shared" ca="1" si="1032"/>
        <v>1.1462675821836958</v>
      </c>
      <c r="O8240" s="46">
        <f t="shared" ca="1" si="1037"/>
        <v>0.91167590592976311</v>
      </c>
      <c r="P8240" s="46">
        <f t="shared" ca="1" si="1038"/>
        <v>0.61597960880498248</v>
      </c>
      <c r="Q8240" s="47">
        <f t="shared" ca="1" si="1033"/>
        <v>1.5030685001793243</v>
      </c>
      <c r="R8240" s="47">
        <f t="shared" ca="1" si="1034"/>
        <v>0.33476562926414394</v>
      </c>
      <c r="S8240" s="97">
        <f t="shared" ca="1" si="1039"/>
        <v>0.62322076759695355</v>
      </c>
      <c r="V8240">
        <v>8223</v>
      </c>
      <c r="W8240" s="46">
        <v>-0.26144819573741002</v>
      </c>
    </row>
    <row r="8241" spans="10:23">
      <c r="J8241">
        <v>8224</v>
      </c>
      <c r="K8241" s="93">
        <f t="shared" ca="1" si="1035"/>
        <v>2.0576487539202941</v>
      </c>
      <c r="L8241" s="93">
        <f t="shared" ca="1" si="1035"/>
        <v>0.94475192976237721</v>
      </c>
      <c r="M8241" s="93">
        <f t="shared" ca="1" si="1036"/>
        <v>2.0576487539202941</v>
      </c>
      <c r="N8241" s="101">
        <f t="shared" ca="1" si="1032"/>
        <v>1.5500818858682801</v>
      </c>
      <c r="O8241" s="46">
        <f t="shared" ca="1" si="1037"/>
        <v>1.0589163988145622</v>
      </c>
      <c r="P8241" s="46">
        <f t="shared" ca="1" si="1038"/>
        <v>0.6895998552473821</v>
      </c>
      <c r="Q8241" s="47">
        <f t="shared" ca="1" si="1033"/>
        <v>1.7975494859489225</v>
      </c>
      <c r="R8241" s="47">
        <f t="shared" ca="1" si="1034"/>
        <v>0.40005936939989661</v>
      </c>
      <c r="S8241" s="97">
        <f t="shared" ca="1" si="1039"/>
        <v>0.72948788410722942</v>
      </c>
      <c r="V8241">
        <v>8224</v>
      </c>
      <c r="W8241" s="46">
        <v>-9.73513996498621E-2</v>
      </c>
    </row>
    <row r="8242" spans="10:23">
      <c r="J8242">
        <v>8225</v>
      </c>
      <c r="K8242" s="93">
        <f t="shared" ca="1" si="1035"/>
        <v>-0.22460258206418623</v>
      </c>
      <c r="L8242" s="93">
        <f t="shared" ca="1" si="1035"/>
        <v>2.3158930693832769</v>
      </c>
      <c r="M8242" s="93">
        <f t="shared" ca="1" si="1036"/>
        <v>-0.22460258206418623</v>
      </c>
      <c r="N8242" s="101">
        <f t="shared" ca="1" si="1032"/>
        <v>2.1242306249650387</v>
      </c>
      <c r="O8242" s="46">
        <f t="shared" ca="1" si="1037"/>
        <v>0.2396578413455091</v>
      </c>
      <c r="P8242" s="46">
        <f t="shared" ca="1" si="1038"/>
        <v>0.27997057651285556</v>
      </c>
      <c r="Q8242" s="47">
        <f t="shared" ca="1" si="1033"/>
        <v>0.15903237101081627</v>
      </c>
      <c r="R8242" s="47">
        <f t="shared" ca="1" si="1034"/>
        <v>0.4928949084776198</v>
      </c>
      <c r="S8242" s="97">
        <f t="shared" ca="1" si="1039"/>
        <v>0.36627637491156445</v>
      </c>
      <c r="V8242">
        <v>8225</v>
      </c>
      <c r="W8242" s="46">
        <v>0.33887714928561402</v>
      </c>
    </row>
    <row r="8243" spans="10:23">
      <c r="J8243">
        <v>8226</v>
      </c>
      <c r="K8243" s="93">
        <f t="shared" ca="1" si="1035"/>
        <v>0.12197848682586124</v>
      </c>
      <c r="L8243" s="93">
        <f t="shared" ca="1" si="1035"/>
        <v>-0.50079165598254227</v>
      </c>
      <c r="M8243" s="93">
        <f t="shared" ca="1" si="1036"/>
        <v>0.12197848682586124</v>
      </c>
      <c r="N8243" s="101">
        <f t="shared" ca="1" si="1032"/>
        <v>-0.43600025458940095</v>
      </c>
      <c r="O8243" s="46">
        <f t="shared" ca="1" si="1037"/>
        <v>0.36406986471385633</v>
      </c>
      <c r="P8243" s="46">
        <f t="shared" ca="1" si="1038"/>
        <v>0.34217658819702912</v>
      </c>
      <c r="Q8243" s="47">
        <f t="shared" ca="1" si="1033"/>
        <v>0.40785641774751069</v>
      </c>
      <c r="R8243" s="47">
        <f t="shared" ca="1" si="1034"/>
        <v>7.8924803377703065E-2</v>
      </c>
      <c r="S8243" s="97">
        <f t="shared" ca="1" si="1039"/>
        <v>0.2214973340457797</v>
      </c>
      <c r="V8243">
        <v>8226</v>
      </c>
      <c r="W8243" s="46">
        <v>1.16930212242244</v>
      </c>
    </row>
    <row r="8244" spans="10:23">
      <c r="J8244">
        <v>8227</v>
      </c>
      <c r="K8244" s="93">
        <f t="shared" ca="1" si="1035"/>
        <v>-0.94258378853645852</v>
      </c>
      <c r="L8244" s="93">
        <f t="shared" ca="1" si="1035"/>
        <v>1.2679424218515214</v>
      </c>
      <c r="M8244" s="93">
        <f t="shared" ca="1" si="1036"/>
        <v>-0.94258378853645852</v>
      </c>
      <c r="N8244" s="101">
        <f t="shared" ca="1" si="1032"/>
        <v>0.90235210341927985</v>
      </c>
      <c r="O8244" s="46">
        <f t="shared" ca="1" si="1037"/>
        <v>-1.8075493379708929E-2</v>
      </c>
      <c r="P8244" s="46">
        <f t="shared" ca="1" si="1038"/>
        <v>0.15110390915024652</v>
      </c>
      <c r="Q8244" s="47">
        <f t="shared" ca="1" si="1033"/>
        <v>-0.35643429843961982</v>
      </c>
      <c r="R8244" s="47">
        <f t="shared" ca="1" si="1034"/>
        <v>0.29532632822845983</v>
      </c>
      <c r="S8244" s="97">
        <f t="shared" ca="1" si="1039"/>
        <v>0.13862541742437545</v>
      </c>
      <c r="V8244">
        <v>8227</v>
      </c>
      <c r="W8244" s="46">
        <v>0.83486510433459205</v>
      </c>
    </row>
    <row r="8245" spans="10:23">
      <c r="J8245">
        <v>8228</v>
      </c>
      <c r="K8245" s="93">
        <f t="shared" ca="1" si="1035"/>
        <v>0.1014869717734561</v>
      </c>
      <c r="L8245" s="93">
        <f t="shared" ca="1" si="1035"/>
        <v>6.4190716918715737E-2</v>
      </c>
      <c r="M8245" s="93">
        <f t="shared" ca="1" si="1036"/>
        <v>0.1014869717734561</v>
      </c>
      <c r="N8245" s="101">
        <f t="shared" ca="1" si="1032"/>
        <v>9.313327329216875E-2</v>
      </c>
      <c r="O8245" s="46">
        <f t="shared" ca="1" si="1037"/>
        <v>0.35671403637124866</v>
      </c>
      <c r="P8245" s="46">
        <f t="shared" ca="1" si="1038"/>
        <v>0.33849867402572531</v>
      </c>
      <c r="Q8245" s="47">
        <f t="shared" ca="1" si="1033"/>
        <v>0.3931447610622954</v>
      </c>
      <c r="R8245" s="47">
        <f t="shared" ca="1" si="1034"/>
        <v>0.16448172088005891</v>
      </c>
      <c r="S8245" s="97">
        <f t="shared" ca="1" si="1039"/>
        <v>0.26059787862565376</v>
      </c>
      <c r="V8245">
        <v>8228</v>
      </c>
      <c r="W8245" s="46">
        <v>0.51904167193587702</v>
      </c>
    </row>
    <row r="8246" spans="10:23">
      <c r="J8246">
        <v>8229</v>
      </c>
      <c r="K8246" s="93">
        <f t="shared" ca="1" si="1035"/>
        <v>0.84365989093721849</v>
      </c>
      <c r="L8246" s="93">
        <f t="shared" ca="1" si="1035"/>
        <v>-1.3226501374101358</v>
      </c>
      <c r="M8246" s="93">
        <f t="shared" ca="1" si="1036"/>
        <v>0.84365989093721849</v>
      </c>
      <c r="N8246" s="101">
        <f t="shared" ca="1" si="1032"/>
        <v>-0.98567958746199158</v>
      </c>
      <c r="O8246" s="46">
        <f t="shared" ca="1" si="1037"/>
        <v>0.62313145743255238</v>
      </c>
      <c r="P8246" s="46">
        <f t="shared" ca="1" si="1038"/>
        <v>0.47170738455637717</v>
      </c>
      <c r="Q8246" s="47">
        <f t="shared" ca="1" si="1033"/>
        <v>0.92597960318490269</v>
      </c>
      <c r="R8246" s="47">
        <f t="shared" ca="1" si="1034"/>
        <v>-9.9542164863646032E-3</v>
      </c>
      <c r="S8246" s="97">
        <f t="shared" ca="1" si="1039"/>
        <v>0.30658862047309388</v>
      </c>
      <c r="V8246">
        <v>8229</v>
      </c>
      <c r="W8246" s="46">
        <v>-0.124204565757561</v>
      </c>
    </row>
    <row r="8247" spans="10:23">
      <c r="J8247">
        <v>8230</v>
      </c>
      <c r="K8247" s="93">
        <f t="shared" ca="1" si="1035"/>
        <v>0.33642048552808584</v>
      </c>
      <c r="L8247" s="93">
        <f t="shared" ca="1" si="1035"/>
        <v>-0.75764226206758933</v>
      </c>
      <c r="M8247" s="93">
        <f t="shared" ca="1" si="1036"/>
        <v>0.33642048552808584</v>
      </c>
      <c r="N8247" s="101">
        <f t="shared" ca="1" si="1032"/>
        <v>-0.6113186297954063</v>
      </c>
      <c r="O8247" s="46">
        <f t="shared" ca="1" si="1037"/>
        <v>0.44104799580202658</v>
      </c>
      <c r="P8247" s="46">
        <f t="shared" ca="1" si="1038"/>
        <v>0.38066565374111427</v>
      </c>
      <c r="Q8247" s="47">
        <f t="shared" ca="1" si="1033"/>
        <v>0.5618126799238512</v>
      </c>
      <c r="R8247" s="47">
        <f t="shared" ca="1" si="1034"/>
        <v>5.0577138801996019E-2</v>
      </c>
      <c r="S8247" s="97">
        <f t="shared" ca="1" si="1039"/>
        <v>0.24581256730201129</v>
      </c>
      <c r="V8247">
        <v>8230</v>
      </c>
      <c r="W8247" s="46">
        <v>0.122594702928302</v>
      </c>
    </row>
    <row r="8248" spans="10:23">
      <c r="J8248">
        <v>8231</v>
      </c>
      <c r="K8248" s="93">
        <f t="shared" ca="1" si="1035"/>
        <v>0.60045498899294492</v>
      </c>
      <c r="L8248" s="93">
        <f t="shared" ca="1" si="1035"/>
        <v>0.51807164426994701</v>
      </c>
      <c r="M8248" s="93">
        <f t="shared" ca="1" si="1036"/>
        <v>0.60045498899294492</v>
      </c>
      <c r="N8248" s="101">
        <f t="shared" ca="1" si="1032"/>
        <v>0.68213317308539845</v>
      </c>
      <c r="O8248" s="46">
        <f t="shared" ca="1" si="1037"/>
        <v>0.53582832214911091</v>
      </c>
      <c r="P8248" s="46">
        <f t="shared" ca="1" si="1038"/>
        <v>0.42805581691465644</v>
      </c>
      <c r="Q8248" s="47">
        <f t="shared" ca="1" si="1033"/>
        <v>0.75137333261801986</v>
      </c>
      <c r="R8248" s="47">
        <f t="shared" ca="1" si="1034"/>
        <v>0.25971858110560131</v>
      </c>
      <c r="S8248" s="97">
        <f t="shared" ca="1" si="1039"/>
        <v>0.39777345162735611</v>
      </c>
      <c r="V8248">
        <v>8231</v>
      </c>
      <c r="W8248" s="46">
        <v>0.216668297836938</v>
      </c>
    </row>
    <row r="8249" spans="10:23">
      <c r="J8249">
        <v>8232</v>
      </c>
      <c r="K8249" s="93">
        <f t="shared" ca="1" si="1035"/>
        <v>-0.63192784919334333</v>
      </c>
      <c r="L8249" s="93">
        <f t="shared" ca="1" si="1035"/>
        <v>-0.3129426908922962</v>
      </c>
      <c r="M8249" s="93">
        <f t="shared" ca="1" si="1036"/>
        <v>-0.63192784919334333</v>
      </c>
      <c r="N8249" s="101">
        <f t="shared" ca="1" si="1032"/>
        <v>-0.49766293657251293</v>
      </c>
      <c r="O8249" s="46">
        <f t="shared" ca="1" si="1037"/>
        <v>9.3440505197042417E-2</v>
      </c>
      <c r="P8249" s="46">
        <f t="shared" ca="1" si="1038"/>
        <v>0.20686190843862218</v>
      </c>
      <c r="Q8249" s="47">
        <f t="shared" ca="1" si="1033"/>
        <v>-0.13340230128611713</v>
      </c>
      <c r="R8249" s="47">
        <f t="shared" ca="1" si="1034"/>
        <v>6.8954410806805699E-2</v>
      </c>
      <c r="S8249" s="97">
        <f t="shared" ca="1" si="1039"/>
        <v>8.1197458001924058E-2</v>
      </c>
      <c r="V8249">
        <v>8232</v>
      </c>
      <c r="W8249" s="46">
        <v>-0.11885565780101701</v>
      </c>
    </row>
    <row r="8250" spans="10:23">
      <c r="J8250">
        <v>8233</v>
      </c>
      <c r="K8250" s="93">
        <f t="shared" ca="1" si="1035"/>
        <v>0.94927739934570532</v>
      </c>
      <c r="L8250" s="93">
        <f t="shared" ca="1" si="1035"/>
        <v>1.0465847952388985</v>
      </c>
      <c r="M8250" s="93">
        <f t="shared" ca="1" si="1036"/>
        <v>0.94927739934570532</v>
      </c>
      <c r="N8250" s="101">
        <f t="shared" ca="1" si="1032"/>
        <v>1.2941409580940968</v>
      </c>
      <c r="O8250" s="46">
        <f t="shared" ca="1" si="1037"/>
        <v>0.6610449186793117</v>
      </c>
      <c r="P8250" s="46">
        <f t="shared" ca="1" si="1038"/>
        <v>0.49066411517975683</v>
      </c>
      <c r="Q8250" s="47">
        <f t="shared" ca="1" si="1033"/>
        <v>1.0018065256784214</v>
      </c>
      <c r="R8250" s="47">
        <f t="shared" ca="1" si="1034"/>
        <v>0.35867564357416648</v>
      </c>
      <c r="S8250" s="97">
        <f t="shared" ca="1" si="1039"/>
        <v>0.50986028112673909</v>
      </c>
      <c r="V8250">
        <v>8233</v>
      </c>
      <c r="W8250" s="46">
        <v>1.8057972880464399</v>
      </c>
    </row>
    <row r="8251" spans="10:23">
      <c r="J8251">
        <v>8234</v>
      </c>
      <c r="K8251" s="93">
        <f t="shared" ca="1" si="1035"/>
        <v>-2.6637723140572609</v>
      </c>
      <c r="L8251" s="93">
        <f t="shared" ca="1" si="1035"/>
        <v>-0.69223805924498527</v>
      </c>
      <c r="M8251" s="93">
        <f t="shared" ca="1" si="1036"/>
        <v>-2.6637723140572609</v>
      </c>
      <c r="N8251" s="101">
        <f t="shared" ca="1" si="1032"/>
        <v>-1.5034386201172647</v>
      </c>
      <c r="O8251" s="46">
        <f t="shared" ca="1" si="1037"/>
        <v>-0.63592962991467294</v>
      </c>
      <c r="P8251" s="46">
        <f t="shared" ca="1" si="1038"/>
        <v>-0.15782315911723549</v>
      </c>
      <c r="Q8251" s="47">
        <f t="shared" ca="1" si="1033"/>
        <v>-1.5921425715095479</v>
      </c>
      <c r="R8251" s="47">
        <f t="shared" ca="1" si="1034"/>
        <v>-9.3671963536597791E-2</v>
      </c>
      <c r="S8251" s="97">
        <f t="shared" ca="1" si="1039"/>
        <v>-0.36480079672563537</v>
      </c>
      <c r="V8251">
        <v>8234</v>
      </c>
      <c r="W8251" s="46">
        <v>-0.103897012491434</v>
      </c>
    </row>
    <row r="8252" spans="10:23">
      <c r="J8252">
        <v>8235</v>
      </c>
      <c r="K8252" s="93">
        <f t="shared" ca="1" si="1035"/>
        <v>1.7622455699282529</v>
      </c>
      <c r="L8252" s="93">
        <f t="shared" ca="1" si="1035"/>
        <v>-1.7990528346592756</v>
      </c>
      <c r="M8252" s="93">
        <f t="shared" ca="1" si="1036"/>
        <v>1.7622455699282529</v>
      </c>
      <c r="N8252" s="101">
        <f t="shared" ca="1" si="1032"/>
        <v>-1.1452181224071203</v>
      </c>
      <c r="O8252" s="46">
        <f t="shared" ca="1" si="1037"/>
        <v>0.95287567377553406</v>
      </c>
      <c r="P8252" s="46">
        <f t="shared" ca="1" si="1038"/>
        <v>0.63657949272786807</v>
      </c>
      <c r="Q8252" s="47">
        <f t="shared" ca="1" si="1033"/>
        <v>1.5854680358708662</v>
      </c>
      <c r="R8252" s="47">
        <f t="shared" ca="1" si="1034"/>
        <v>-3.5750399403358168E-2</v>
      </c>
      <c r="S8252" s="97">
        <f t="shared" ca="1" si="1039"/>
        <v>0.45856263718608792</v>
      </c>
      <c r="V8252">
        <v>8235</v>
      </c>
      <c r="W8252" s="46">
        <v>0.79293188508492995</v>
      </c>
    </row>
    <row r="8253" spans="10:23">
      <c r="J8253">
        <v>8236</v>
      </c>
      <c r="K8253" s="93">
        <f t="shared" ca="1" si="1035"/>
        <v>-0.92753553373946229</v>
      </c>
      <c r="L8253" s="93">
        <f t="shared" ca="1" si="1035"/>
        <v>1.923153016409773</v>
      </c>
      <c r="M8253" s="93">
        <f t="shared" ca="1" si="1036"/>
        <v>-0.92753553373946229</v>
      </c>
      <c r="N8253" s="101">
        <f t="shared" ca="1" si="1032"/>
        <v>1.5283319354512583</v>
      </c>
      <c r="O8253" s="46">
        <f t="shared" ca="1" si="1037"/>
        <v>-1.26736292979443E-2</v>
      </c>
      <c r="P8253" s="46">
        <f t="shared" ca="1" si="1038"/>
        <v>0.15380484119112883</v>
      </c>
      <c r="Q8253" s="47">
        <f t="shared" ca="1" si="1033"/>
        <v>-0.34563057027609057</v>
      </c>
      <c r="R8253" s="47">
        <f t="shared" ca="1" si="1034"/>
        <v>0.3965425657663042</v>
      </c>
      <c r="S8253" s="97">
        <f t="shared" ca="1" si="1039"/>
        <v>0.19193446823417995</v>
      </c>
      <c r="V8253">
        <v>8236</v>
      </c>
      <c r="W8253" s="46">
        <v>0.57276900207097503</v>
      </c>
    </row>
    <row r="8254" spans="10:23">
      <c r="J8254">
        <v>8237</v>
      </c>
      <c r="K8254" s="93">
        <f t="shared" ca="1" si="1035"/>
        <v>-4.2423364989033936E-2</v>
      </c>
      <c r="L8254" s="93">
        <f t="shared" ca="1" si="1035"/>
        <v>-1.0084304905877033</v>
      </c>
      <c r="M8254" s="93">
        <f t="shared" ca="1" si="1036"/>
        <v>-4.2423364989033936E-2</v>
      </c>
      <c r="N8254" s="101">
        <f t="shared" ca="1" si="1032"/>
        <v>-0.9695675763529481</v>
      </c>
      <c r="O8254" s="46">
        <f t="shared" ca="1" si="1037"/>
        <v>0.30505461874182904</v>
      </c>
      <c r="P8254" s="46">
        <f t="shared" ca="1" si="1038"/>
        <v>0.3126689652110155</v>
      </c>
      <c r="Q8254" s="47">
        <f t="shared" ca="1" si="1033"/>
        <v>0.28982592580345606</v>
      </c>
      <c r="R8254" s="47">
        <f t="shared" ca="1" si="1034"/>
        <v>-7.3490252962081504E-3</v>
      </c>
      <c r="S8254" s="97">
        <f t="shared" ca="1" si="1039"/>
        <v>0.14885279672281043</v>
      </c>
      <c r="V8254">
        <v>8237</v>
      </c>
      <c r="W8254" s="46">
        <v>-8.9229600286522603E-2</v>
      </c>
    </row>
    <row r="8255" spans="10:23">
      <c r="J8255">
        <v>8238</v>
      </c>
      <c r="K8255" s="93">
        <f t="shared" ca="1" si="1035"/>
        <v>0.42874013129855509</v>
      </c>
      <c r="L8255" s="93">
        <f t="shared" ca="1" si="1035"/>
        <v>-0.4921197066799658</v>
      </c>
      <c r="M8255" s="93">
        <f t="shared" ca="1" si="1036"/>
        <v>0.42874013129855509</v>
      </c>
      <c r="N8255" s="101">
        <f t="shared" ca="1" si="1032"/>
        <v>-0.33022144053026492</v>
      </c>
      <c r="O8255" s="46">
        <f t="shared" ca="1" si="1037"/>
        <v>0.47418793031644457</v>
      </c>
      <c r="P8255" s="46">
        <f t="shared" ca="1" si="1038"/>
        <v>0.39723562099832327</v>
      </c>
      <c r="Q8255" s="47">
        <f t="shared" ca="1" si="1033"/>
        <v>0.62809254895268718</v>
      </c>
      <c r="R8255" s="47">
        <f t="shared" ca="1" si="1034"/>
        <v>9.6028443179526635E-2</v>
      </c>
      <c r="S8255" s="97">
        <f t="shared" ca="1" si="1039"/>
        <v>0.2851081867479856</v>
      </c>
      <c r="V8255">
        <v>8238</v>
      </c>
      <c r="W8255" s="46">
        <v>0.210817760112399</v>
      </c>
    </row>
    <row r="8256" spans="10:23">
      <c r="J8256">
        <v>8239</v>
      </c>
      <c r="K8256" s="93">
        <f t="shared" ca="1" si="1035"/>
        <v>-1.1876251759969325</v>
      </c>
      <c r="L8256" s="93">
        <f t="shared" ca="1" si="1035"/>
        <v>1.1627769786981361</v>
      </c>
      <c r="M8256" s="93">
        <f t="shared" ca="1" si="1036"/>
        <v>-1.1876251759969325</v>
      </c>
      <c r="N8256" s="101">
        <f t="shared" ca="1" si="1032"/>
        <v>0.72471785640990727</v>
      </c>
      <c r="O8256" s="46">
        <f t="shared" ca="1" si="1037"/>
        <v>-0.106037870899574</v>
      </c>
      <c r="P8256" s="46">
        <f t="shared" ca="1" si="1038"/>
        <v>0.10712272039031398</v>
      </c>
      <c r="Q8256" s="47">
        <f t="shared" ca="1" si="1033"/>
        <v>-0.53235905347934998</v>
      </c>
      <c r="R8256" s="47">
        <f t="shared" ca="1" si="1034"/>
        <v>0.26660420457506029</v>
      </c>
      <c r="S8256" s="97">
        <f t="shared" ca="1" si="1039"/>
        <v>8.0283166837743142E-2</v>
      </c>
      <c r="V8256">
        <v>8239</v>
      </c>
      <c r="W8256" s="46">
        <v>-0.18578426827620401</v>
      </c>
    </row>
    <row r="8257" spans="10:23">
      <c r="J8257">
        <v>8240</v>
      </c>
      <c r="K8257" s="93">
        <f t="shared" ca="1" si="1035"/>
        <v>-6.9728389515975068E-3</v>
      </c>
      <c r="L8257" s="93">
        <f t="shared" ca="1" si="1035"/>
        <v>1.2861378379743988</v>
      </c>
      <c r="M8257" s="93">
        <f t="shared" ca="1" si="1036"/>
        <v>-6.9728389515975068E-3</v>
      </c>
      <c r="N8257" s="101">
        <f t="shared" ca="1" si="1032"/>
        <v>1.2171481426562067</v>
      </c>
      <c r="O8257" s="46">
        <f t="shared" ca="1" si="1037"/>
        <v>0.31778027536212455</v>
      </c>
      <c r="P8257" s="46">
        <f t="shared" ca="1" si="1038"/>
        <v>0.31903179352116329</v>
      </c>
      <c r="Q8257" s="47">
        <f t="shared" ca="1" si="1033"/>
        <v>0.3152772390440472</v>
      </c>
      <c r="R8257" s="47">
        <f t="shared" ca="1" si="1034"/>
        <v>0.34622648355766483</v>
      </c>
      <c r="S8257" s="97">
        <f t="shared" ca="1" si="1039"/>
        <v>0.33200337945989467</v>
      </c>
      <c r="V8257">
        <v>8240</v>
      </c>
      <c r="W8257" s="46">
        <v>1.0782429697743801</v>
      </c>
    </row>
    <row r="8258" spans="10:23">
      <c r="J8258">
        <v>8241</v>
      </c>
      <c r="K8258" s="93">
        <f t="shared" ca="1" si="1035"/>
        <v>0.26486472478212131</v>
      </c>
      <c r="L8258" s="93">
        <f t="shared" ca="1" si="1035"/>
        <v>-1.7898601352811513E-2</v>
      </c>
      <c r="M8258" s="93">
        <f t="shared" ca="1" si="1036"/>
        <v>0.26486472478212131</v>
      </c>
      <c r="N8258" s="101">
        <f t="shared" ca="1" si="1032"/>
        <v>6.7263561320819759E-2</v>
      </c>
      <c r="O8258" s="46">
        <f t="shared" ca="1" si="1037"/>
        <v>0.41536166213533959</v>
      </c>
      <c r="P8258" s="46">
        <f t="shared" ca="1" si="1038"/>
        <v>0.36782248690777075</v>
      </c>
      <c r="Q8258" s="47">
        <f t="shared" ca="1" si="1033"/>
        <v>0.51044001259047722</v>
      </c>
      <c r="R8258" s="47">
        <f t="shared" ca="1" si="1034"/>
        <v>0.16029878274381251</v>
      </c>
      <c r="S8258" s="97">
        <f t="shared" ca="1" si="1039"/>
        <v>0.28783022243957607</v>
      </c>
      <c r="V8258">
        <v>8241</v>
      </c>
      <c r="W8258" s="46">
        <v>0.236297577490785</v>
      </c>
    </row>
    <row r="8259" spans="10:23">
      <c r="J8259">
        <v>8242</v>
      </c>
      <c r="K8259" s="93">
        <f t="shared" ca="1" si="1035"/>
        <v>-0.14978577211318517</v>
      </c>
      <c r="L8259" s="93">
        <f t="shared" ca="1" si="1035"/>
        <v>0.5080232045034343</v>
      </c>
      <c r="M8259" s="93">
        <f t="shared" ca="1" si="1036"/>
        <v>-0.14978577211318517</v>
      </c>
      <c r="N8259" s="101">
        <f t="shared" ca="1" si="1032"/>
        <v>0.43401302362713368</v>
      </c>
      <c r="O8259" s="46">
        <f t="shared" ca="1" si="1037"/>
        <v>0.2665147921240934</v>
      </c>
      <c r="P8259" s="46">
        <f t="shared" ca="1" si="1038"/>
        <v>0.29339905190214771</v>
      </c>
      <c r="Q8259" s="47">
        <f t="shared" ca="1" si="1033"/>
        <v>0.21274627256798484</v>
      </c>
      <c r="R8259" s="47">
        <f t="shared" ca="1" si="1034"/>
        <v>0.21959941639709646</v>
      </c>
      <c r="S8259" s="97">
        <f t="shared" ca="1" si="1039"/>
        <v>0.24305710426059493</v>
      </c>
      <c r="V8259">
        <v>8242</v>
      </c>
      <c r="W8259" s="46">
        <v>0.46361262665551101</v>
      </c>
    </row>
    <row r="8260" spans="10:23">
      <c r="J8260">
        <v>8243</v>
      </c>
      <c r="K8260" s="93">
        <f t="shared" ca="1" si="1035"/>
        <v>2.5406458324306604</v>
      </c>
      <c r="L8260" s="93">
        <f t="shared" ca="1" si="1035"/>
        <v>1.0942579493024633</v>
      </c>
      <c r="M8260" s="93">
        <f t="shared" ca="1" si="1036"/>
        <v>2.5406458324306604</v>
      </c>
      <c r="N8260" s="101">
        <f t="shared" ca="1" si="1032"/>
        <v>1.8454299358657065</v>
      </c>
      <c r="O8260" s="46">
        <f t="shared" ca="1" si="1037"/>
        <v>1.2322976051537315</v>
      </c>
      <c r="P8260" s="46">
        <f t="shared" ca="1" si="1038"/>
        <v>0.77629045841696676</v>
      </c>
      <c r="Q8260" s="47">
        <f t="shared" ca="1" si="1033"/>
        <v>2.1443118986272607</v>
      </c>
      <c r="R8260" s="47">
        <f t="shared" ca="1" si="1034"/>
        <v>0.44781493092947555</v>
      </c>
      <c r="S8260" s="97">
        <f t="shared" ca="1" si="1039"/>
        <v>0.84005626804160349</v>
      </c>
      <c r="V8260">
        <v>8243</v>
      </c>
      <c r="W8260" s="46">
        <v>0.73050203566629501</v>
      </c>
    </row>
    <row r="8261" spans="10:23">
      <c r="J8261">
        <v>8244</v>
      </c>
      <c r="K8261" s="93">
        <f t="shared" ca="1" si="1035"/>
        <v>0.53279471990114025</v>
      </c>
      <c r="L8261" s="93">
        <f t="shared" ca="1" si="1035"/>
        <v>1.3270691315038583</v>
      </c>
      <c r="M8261" s="93">
        <f t="shared" ca="1" si="1036"/>
        <v>0.53279471990114025</v>
      </c>
      <c r="N8261" s="101">
        <f t="shared" ca="1" si="1032"/>
        <v>1.4276126065777217</v>
      </c>
      <c r="O8261" s="46">
        <f t="shared" ca="1" si="1037"/>
        <v>0.51154035106541396</v>
      </c>
      <c r="P8261" s="46">
        <f t="shared" ca="1" si="1038"/>
        <v>0.41591183137280796</v>
      </c>
      <c r="Q8261" s="47">
        <f t="shared" ca="1" si="1033"/>
        <v>0.70279739045062595</v>
      </c>
      <c r="R8261" s="47">
        <f t="shared" ca="1" si="1034"/>
        <v>0.38025700672069684</v>
      </c>
      <c r="S8261" s="97">
        <f t="shared" ca="1" si="1039"/>
        <v>0.4458986788930554</v>
      </c>
      <c r="V8261">
        <v>8244</v>
      </c>
      <c r="W8261" s="46">
        <v>0.110715517220037</v>
      </c>
    </row>
    <row r="8262" spans="10:23">
      <c r="J8262">
        <v>8245</v>
      </c>
      <c r="K8262" s="93">
        <f t="shared" ca="1" si="1035"/>
        <v>-0.83780587073045687</v>
      </c>
      <c r="L8262" s="93">
        <f t="shared" ca="1" si="1035"/>
        <v>-0.46119682288078501</v>
      </c>
      <c r="M8262" s="93">
        <f t="shared" ca="1" si="1036"/>
        <v>-0.83780587073045687</v>
      </c>
      <c r="N8262" s="101">
        <f t="shared" ca="1" si="1032"/>
        <v>-0.70369401612755933</v>
      </c>
      <c r="O8262" s="46">
        <f t="shared" ca="1" si="1037"/>
        <v>1.9536580471625931E-2</v>
      </c>
      <c r="P8262" s="46">
        <f t="shared" ca="1" si="1038"/>
        <v>0.16990994607591395</v>
      </c>
      <c r="Q8262" s="47">
        <f t="shared" ca="1" si="1033"/>
        <v>-0.2812101507369501</v>
      </c>
      <c r="R8262" s="47">
        <f t="shared" ca="1" si="1034"/>
        <v>3.5640732599746844E-2</v>
      </c>
      <c r="S8262" s="97">
        <f t="shared" ca="1" si="1039"/>
        <v>2.7588656535686387E-2</v>
      </c>
      <c r="V8262">
        <v>8245</v>
      </c>
      <c r="W8262" s="46">
        <v>-0.27977589863609498</v>
      </c>
    </row>
    <row r="8263" spans="10:23">
      <c r="J8263">
        <v>8246</v>
      </c>
      <c r="K8263" s="93">
        <f t="shared" ca="1" si="1035"/>
        <v>-0.16808691318855026</v>
      </c>
      <c r="L8263" s="93">
        <f t="shared" ca="1" si="1035"/>
        <v>-2.8740752744581366</v>
      </c>
      <c r="M8263" s="93">
        <f t="shared" ca="1" si="1036"/>
        <v>-0.16808691318855026</v>
      </c>
      <c r="N8263" s="101">
        <f t="shared" ca="1" si="1032"/>
        <v>-2.7783178584765458</v>
      </c>
      <c r="O8263" s="46">
        <f t="shared" ca="1" si="1037"/>
        <v>0.25994524117190887</v>
      </c>
      <c r="P8263" s="46">
        <f t="shared" ca="1" si="1038"/>
        <v>0.29011427642605542</v>
      </c>
      <c r="Q8263" s="47">
        <f t="shared" ca="1" si="1033"/>
        <v>0.19960717066361583</v>
      </c>
      <c r="R8263" s="47">
        <f t="shared" ca="1" si="1034"/>
        <v>-0.29981036164276409</v>
      </c>
      <c r="S8263" s="97">
        <f t="shared" ca="1" si="1039"/>
        <v>-1.993256023542761E-2</v>
      </c>
      <c r="V8263">
        <v>8246</v>
      </c>
      <c r="W8263" s="46">
        <v>1.17098727325305</v>
      </c>
    </row>
    <row r="8264" spans="10:23">
      <c r="J8264">
        <v>8247</v>
      </c>
      <c r="K8264" s="93">
        <f t="shared" ca="1" si="1035"/>
        <v>1.0679228982161553</v>
      </c>
      <c r="L8264" s="93">
        <f t="shared" ca="1" si="1035"/>
        <v>0.1392122112454523</v>
      </c>
      <c r="M8264" s="93">
        <f t="shared" ca="1" si="1036"/>
        <v>1.0679228982161553</v>
      </c>
      <c r="N8264" s="101">
        <f t="shared" ca="1" si="1032"/>
        <v>0.47160819608113624</v>
      </c>
      <c r="O8264" s="46">
        <f t="shared" ca="1" si="1037"/>
        <v>0.70363503078581724</v>
      </c>
      <c r="P8264" s="46">
        <f t="shared" ca="1" si="1038"/>
        <v>0.5119591712330096</v>
      </c>
      <c r="Q8264" s="47">
        <f t="shared" ca="1" si="1033"/>
        <v>1.0869867498914325</v>
      </c>
      <c r="R8264" s="47">
        <f t="shared" ca="1" si="1034"/>
        <v>0.22567827343156102</v>
      </c>
      <c r="S8264" s="97">
        <f t="shared" ca="1" si="1039"/>
        <v>0.46465665210868912</v>
      </c>
      <c r="V8264">
        <v>8247</v>
      </c>
      <c r="W8264" s="46">
        <v>0.19622538456504801</v>
      </c>
    </row>
    <row r="8265" spans="10:23">
      <c r="J8265">
        <v>8248</v>
      </c>
      <c r="K8265" s="93">
        <f t="shared" ca="1" si="1035"/>
        <v>1.6520206455884334</v>
      </c>
      <c r="L8265" s="93">
        <f t="shared" ca="1" si="1035"/>
        <v>0.2234981945809035</v>
      </c>
      <c r="M8265" s="93">
        <f t="shared" ca="1" si="1036"/>
        <v>1.6520206455884334</v>
      </c>
      <c r="N8265" s="101">
        <f t="shared" ca="1" si="1032"/>
        <v>0.7372745069724107</v>
      </c>
      <c r="O8265" s="46">
        <f t="shared" ca="1" si="1037"/>
        <v>0.91330829086377308</v>
      </c>
      <c r="P8265" s="46">
        <f t="shared" ca="1" si="1038"/>
        <v>0.61679580127198752</v>
      </c>
      <c r="Q8265" s="47">
        <f t="shared" ca="1" si="1033"/>
        <v>1.5063332700473442</v>
      </c>
      <c r="R8265" s="47">
        <f t="shared" ca="1" si="1034"/>
        <v>0.26863452066669619</v>
      </c>
      <c r="S8265" s="97">
        <f t="shared" ca="1" si="1039"/>
        <v>0.59097140576523466</v>
      </c>
      <c r="V8265">
        <v>8248</v>
      </c>
      <c r="W8265" s="46">
        <v>0.163311864322742</v>
      </c>
    </row>
    <row r="8266" spans="10:23">
      <c r="J8266">
        <v>8249</v>
      </c>
      <c r="K8266" s="93">
        <f t="shared" ca="1" si="1035"/>
        <v>-2.0779710243969025</v>
      </c>
      <c r="L8266" s="93">
        <f t="shared" ca="1" si="1035"/>
        <v>1.3543654029261443</v>
      </c>
      <c r="M8266" s="93">
        <f t="shared" ca="1" si="1036"/>
        <v>-2.0779710243969025</v>
      </c>
      <c r="N8266" s="101">
        <f t="shared" ca="1" si="1032"/>
        <v>0.62320966699889513</v>
      </c>
      <c r="O8266" s="46">
        <f t="shared" ca="1" si="1037"/>
        <v>-0.42564485016072229</v>
      </c>
      <c r="P8266" s="46">
        <f t="shared" ca="1" si="1038"/>
        <v>-5.2680769240260161E-2</v>
      </c>
      <c r="Q8266" s="47">
        <f t="shared" ca="1" si="1033"/>
        <v>-1.1715730120016465</v>
      </c>
      <c r="R8266" s="47">
        <f t="shared" ca="1" si="1034"/>
        <v>0.25019109270512924</v>
      </c>
      <c r="S8266" s="97">
        <f t="shared" ca="1" si="1039"/>
        <v>-8.7726878727796526E-2</v>
      </c>
      <c r="V8266">
        <v>8249</v>
      </c>
      <c r="W8266" s="46">
        <v>0.160981432348659</v>
      </c>
    </row>
    <row r="8267" spans="10:23">
      <c r="J8267">
        <v>8250</v>
      </c>
      <c r="K8267" s="93">
        <f t="shared" ca="1" si="1035"/>
        <v>-0.5837068460192999</v>
      </c>
      <c r="L8267" s="93">
        <f t="shared" ca="1" si="1035"/>
        <v>0.37361181518597003</v>
      </c>
      <c r="M8267" s="93">
        <f t="shared" ca="1" si="1036"/>
        <v>-0.5837068460192999</v>
      </c>
      <c r="N8267" s="101">
        <f t="shared" ca="1" si="1032"/>
        <v>0.16858320919221401</v>
      </c>
      <c r="O8267" s="46">
        <f t="shared" ca="1" si="1037"/>
        <v>0.11075037325460071</v>
      </c>
      <c r="P8267" s="46">
        <f t="shared" ca="1" si="1038"/>
        <v>0.21551684246740133</v>
      </c>
      <c r="Q8267" s="47">
        <f t="shared" ca="1" si="1033"/>
        <v>-9.8782565171000536E-2</v>
      </c>
      <c r="R8267" s="47">
        <f t="shared" ca="1" si="1034"/>
        <v>0.17668140886279249</v>
      </c>
      <c r="S8267" s="97">
        <f t="shared" ca="1" si="1039"/>
        <v>0.14371589105869659</v>
      </c>
      <c r="V8267">
        <v>8250</v>
      </c>
      <c r="W8267" s="46">
        <v>0.160276337148824</v>
      </c>
    </row>
    <row r="8268" spans="10:23">
      <c r="J8268">
        <v>8251</v>
      </c>
      <c r="K8268" s="93">
        <f t="shared" ca="1" si="1035"/>
        <v>1.3636521871085836</v>
      </c>
      <c r="L8268" s="93">
        <f t="shared" ca="1" si="1035"/>
        <v>-1.889045727143877</v>
      </c>
      <c r="M8268" s="93">
        <f t="shared" ca="1" si="1036"/>
        <v>1.3636521871085836</v>
      </c>
      <c r="N8268" s="101">
        <f t="shared" ca="1" si="1032"/>
        <v>-1.3573005084569676</v>
      </c>
      <c r="O8268" s="46">
        <f t="shared" ca="1" si="1037"/>
        <v>0.80979281752881394</v>
      </c>
      <c r="P8268" s="46">
        <f t="shared" ca="1" si="1038"/>
        <v>0.56503806460450789</v>
      </c>
      <c r="Q8268" s="47">
        <f t="shared" ca="1" si="1033"/>
        <v>1.2993023233774259</v>
      </c>
      <c r="R8268" s="47">
        <f t="shared" ca="1" si="1034"/>
        <v>-7.004252842344702E-2</v>
      </c>
      <c r="S8268" s="97">
        <f t="shared" ca="1" si="1039"/>
        <v>0.36987514455268344</v>
      </c>
      <c r="V8268">
        <v>8251</v>
      </c>
      <c r="W8268" s="46">
        <v>-4.3140049374213701E-2</v>
      </c>
    </row>
    <row r="8269" spans="10:23">
      <c r="J8269">
        <v>8252</v>
      </c>
      <c r="K8269" s="93">
        <f t="shared" ca="1" si="1035"/>
        <v>-0.33617581613049236</v>
      </c>
      <c r="L8269" s="93">
        <f t="shared" ca="1" si="1035"/>
        <v>0.56137855736995912</v>
      </c>
      <c r="M8269" s="93">
        <f t="shared" ca="1" si="1036"/>
        <v>-0.33617581613049236</v>
      </c>
      <c r="N8269" s="101">
        <f t="shared" ca="1" si="1032"/>
        <v>0.42532212127843555</v>
      </c>
      <c r="O8269" s="46">
        <f t="shared" ca="1" si="1037"/>
        <v>0.19960645640289099</v>
      </c>
      <c r="P8269" s="46">
        <f t="shared" ca="1" si="1038"/>
        <v>0.25994488404154648</v>
      </c>
      <c r="Q8269" s="47">
        <f t="shared" ca="1" si="1033"/>
        <v>7.8929601125579979E-2</v>
      </c>
      <c r="R8269" s="47">
        <f t="shared" ca="1" si="1034"/>
        <v>0.21819416275867076</v>
      </c>
      <c r="S8269" s="97">
        <f t="shared" ca="1" si="1039"/>
        <v>0.20890030958078087</v>
      </c>
      <c r="V8269">
        <v>8252</v>
      </c>
      <c r="W8269" s="46">
        <v>0.284416812063913</v>
      </c>
    </row>
    <row r="8270" spans="10:23">
      <c r="J8270">
        <v>8253</v>
      </c>
      <c r="K8270" s="93">
        <f t="shared" ca="1" si="1035"/>
        <v>-1.3120975681883067</v>
      </c>
      <c r="L8270" s="93">
        <f t="shared" ca="1" si="1035"/>
        <v>-0.20291062620244671</v>
      </c>
      <c r="M8270" s="93">
        <f t="shared" ca="1" si="1036"/>
        <v>-1.3120975681883067</v>
      </c>
      <c r="N8270" s="101">
        <f t="shared" ca="1" si="1032"/>
        <v>-0.60965261518872571</v>
      </c>
      <c r="O8270" s="46">
        <f t="shared" ca="1" si="1037"/>
        <v>-0.1507196598259628</v>
      </c>
      <c r="P8270" s="46">
        <f t="shared" ca="1" si="1038"/>
        <v>8.4781825927119581E-2</v>
      </c>
      <c r="Q8270" s="47">
        <f t="shared" ca="1" si="1033"/>
        <v>-0.62172263133212757</v>
      </c>
      <c r="R8270" s="47">
        <f t="shared" ca="1" si="1034"/>
        <v>5.0846520851612412E-2</v>
      </c>
      <c r="S8270" s="97">
        <f t="shared" ca="1" si="1039"/>
        <v>-4.9936569487175196E-2</v>
      </c>
      <c r="V8270">
        <v>8253</v>
      </c>
      <c r="W8270" s="46">
        <v>0.44676256928472902</v>
      </c>
    </row>
    <row r="8271" spans="10:23">
      <c r="J8271">
        <v>8254</v>
      </c>
      <c r="K8271" s="93">
        <f t="shared" ca="1" si="1035"/>
        <v>0.12415715751535961</v>
      </c>
      <c r="L8271" s="93">
        <f t="shared" ca="1" si="1035"/>
        <v>2.3835451028624131</v>
      </c>
      <c r="M8271" s="93">
        <f t="shared" ca="1" si="1036"/>
        <v>0.12415715751535961</v>
      </c>
      <c r="N8271" s="101">
        <f t="shared" ca="1" si="1032"/>
        <v>2.2992838016828574</v>
      </c>
      <c r="O8271" s="46">
        <f t="shared" ca="1" si="1037"/>
        <v>0.36485194098132778</v>
      </c>
      <c r="P8271" s="46">
        <f t="shared" ca="1" si="1038"/>
        <v>0.34256762633076487</v>
      </c>
      <c r="Q8271" s="47">
        <f t="shared" ca="1" si="1033"/>
        <v>0.40942057028245366</v>
      </c>
      <c r="R8271" s="47">
        <f t="shared" ca="1" si="1034"/>
        <v>0.52119969244950948</v>
      </c>
      <c r="S8271" s="97">
        <f t="shared" ca="1" si="1039"/>
        <v>0.44302581671541863</v>
      </c>
      <c r="V8271">
        <v>8254</v>
      </c>
      <c r="W8271" s="46">
        <v>-0.45082786499629102</v>
      </c>
    </row>
    <row r="8272" spans="10:23">
      <c r="J8272">
        <v>8255</v>
      </c>
      <c r="K8272" s="93">
        <f t="shared" ca="1" si="1035"/>
        <v>-4.6170072437257161E-2</v>
      </c>
      <c r="L8272" s="93">
        <f t="shared" ca="1" si="1035"/>
        <v>0.14399772344933204</v>
      </c>
      <c r="M8272" s="93">
        <f t="shared" ca="1" si="1036"/>
        <v>-4.6170072437257161E-2</v>
      </c>
      <c r="N8272" s="101">
        <f t="shared" ca="1" si="1032"/>
        <v>0.1218387019419305</v>
      </c>
      <c r="O8272" s="46">
        <f t="shared" ca="1" si="1037"/>
        <v>0.30370966514671333</v>
      </c>
      <c r="P8272" s="46">
        <f t="shared" ca="1" si="1038"/>
        <v>0.31199648841345767</v>
      </c>
      <c r="Q8272" s="47">
        <f t="shared" ca="1" si="1033"/>
        <v>0.28713601861322469</v>
      </c>
      <c r="R8272" s="47">
        <f t="shared" ca="1" si="1034"/>
        <v>0.16912317310609723</v>
      </c>
      <c r="S8272" s="97">
        <f t="shared" ca="1" si="1039"/>
        <v>0.23641641912640526</v>
      </c>
      <c r="V8272">
        <v>8255</v>
      </c>
      <c r="W8272" s="46">
        <v>-0.25579608213050098</v>
      </c>
    </row>
    <row r="8273" spans="10:23">
      <c r="J8273">
        <v>8256</v>
      </c>
      <c r="K8273" s="93">
        <f t="shared" ca="1" si="1035"/>
        <v>1.0518828626027736</v>
      </c>
      <c r="L8273" s="93">
        <f t="shared" ca="1" si="1035"/>
        <v>-1.1169923279701961</v>
      </c>
      <c r="M8273" s="93">
        <f t="shared" ca="1" si="1036"/>
        <v>1.0518828626027736</v>
      </c>
      <c r="N8273" s="101">
        <f t="shared" ca="1" si="1032"/>
        <v>-0.72447929962881208</v>
      </c>
      <c r="O8273" s="46">
        <f t="shared" ca="1" si="1037"/>
        <v>0.69787714766787279</v>
      </c>
      <c r="P8273" s="46">
        <f t="shared" ca="1" si="1038"/>
        <v>0.50908022967403732</v>
      </c>
      <c r="Q8273" s="47">
        <f t="shared" ca="1" si="1033"/>
        <v>1.0754709836555436</v>
      </c>
      <c r="R8273" s="47">
        <f t="shared" ca="1" si="1034"/>
        <v>3.2279908361488058E-2</v>
      </c>
      <c r="S8273" s="97">
        <f t="shared" ca="1" si="1039"/>
        <v>0.36507852801468044</v>
      </c>
      <c r="V8273">
        <v>8256</v>
      </c>
      <c r="W8273" s="46">
        <v>0.247434027362505</v>
      </c>
    </row>
    <row r="8274" spans="10:23">
      <c r="J8274">
        <v>8257</v>
      </c>
      <c r="K8274" s="93">
        <f t="shared" ca="1" si="1035"/>
        <v>0.975397382456621</v>
      </c>
      <c r="L8274" s="93">
        <f t="shared" ca="1" si="1035"/>
        <v>0.10783101574144156</v>
      </c>
      <c r="M8274" s="93">
        <f t="shared" ca="1" si="1036"/>
        <v>0.975397382456621</v>
      </c>
      <c r="N8274" s="101">
        <f t="shared" ref="N8274:N8337" ca="1" si="1040">$N$2*K8274+SQRT(1-$N$2^2)*L8274</f>
        <v>0.41243102250489028</v>
      </c>
      <c r="O8274" s="46">
        <f t="shared" ca="1" si="1037"/>
        <v>0.67042119523008614</v>
      </c>
      <c r="P8274" s="46">
        <f t="shared" ca="1" si="1038"/>
        <v>0.49535225345514405</v>
      </c>
      <c r="Q8274" s="47">
        <f t="shared" ref="Q8274:Q8337" ca="1" si="1041">$K$2+K8274*$S$3</f>
        <v>1.0205590787799703</v>
      </c>
      <c r="R8274" s="47">
        <f t="shared" ref="R8274:R8337" ca="1" si="1042">$L$2+$L$3*N8274</f>
        <v>0.21610976890311867</v>
      </c>
      <c r="S8274" s="97">
        <f t="shared" ca="1" si="1039"/>
        <v>0.44326548206660243</v>
      </c>
      <c r="V8274">
        <v>8257</v>
      </c>
      <c r="W8274" s="46">
        <v>0.54553309965725805</v>
      </c>
    </row>
    <row r="8275" spans="10:23">
      <c r="J8275">
        <v>8258</v>
      </c>
      <c r="K8275" s="93">
        <f t="shared" ref="K8275:L8338" ca="1" si="1043">_xlfn.NORM.S.INV(RAND())</f>
        <v>0.37463039672463538</v>
      </c>
      <c r="L8275" s="93">
        <f t="shared" ca="1" si="1043"/>
        <v>0.97920642410691261</v>
      </c>
      <c r="M8275" s="93">
        <f t="shared" ref="M8275:M8338" ca="1" si="1044">K8275</f>
        <v>0.37463039672463538</v>
      </c>
      <c r="N8275" s="101">
        <f t="shared" ca="1" si="1040"/>
        <v>1.04751001893054</v>
      </c>
      <c r="O8275" s="46">
        <f t="shared" ref="O8275:O8338" ca="1" si="1045">$K$2+K8275*$K$3</f>
        <v>0.45476418745644076</v>
      </c>
      <c r="P8275" s="46">
        <f t="shared" ref="P8275:P8338" ca="1" si="1046">$K$2+K8275*$R$3</f>
        <v>0.38752374956832136</v>
      </c>
      <c r="Q8275" s="47">
        <f t="shared" ca="1" si="1041"/>
        <v>0.58924506323267956</v>
      </c>
      <c r="R8275" s="47">
        <f t="shared" ca="1" si="1042"/>
        <v>0.31879727298588689</v>
      </c>
      <c r="S8275" s="97">
        <f t="shared" ref="S8275:S8338" ca="1" si="1047">AVERAGE(R8275,O8275)</f>
        <v>0.38678073022116383</v>
      </c>
      <c r="V8275">
        <v>8258</v>
      </c>
      <c r="W8275" s="46">
        <v>-0.48765474987312601</v>
      </c>
    </row>
    <row r="8276" spans="10:23">
      <c r="J8276">
        <v>8259</v>
      </c>
      <c r="K8276" s="93">
        <f t="shared" ca="1" si="1043"/>
        <v>1.2518749076801534</v>
      </c>
      <c r="L8276" s="93">
        <f t="shared" ca="1" si="1043"/>
        <v>0.92404836519909961</v>
      </c>
      <c r="M8276" s="93">
        <f t="shared" ca="1" si="1044"/>
        <v>1.2518749076801534</v>
      </c>
      <c r="N8276" s="101">
        <f t="shared" ca="1" si="1040"/>
        <v>1.2741990248414514</v>
      </c>
      <c r="O8276" s="46">
        <f t="shared" ca="1" si="1045"/>
        <v>0.7696681865302526</v>
      </c>
      <c r="P8276" s="46">
        <f t="shared" ca="1" si="1046"/>
        <v>0.54497574910522728</v>
      </c>
      <c r="Q8276" s="47">
        <f t="shared" ca="1" si="1041"/>
        <v>1.2190530613803032</v>
      </c>
      <c r="R8276" s="47">
        <f t="shared" ca="1" si="1042"/>
        <v>0.35545118273728682</v>
      </c>
      <c r="S8276" s="97">
        <f t="shared" ca="1" si="1047"/>
        <v>0.56255968463376971</v>
      </c>
      <c r="V8276">
        <v>8259</v>
      </c>
      <c r="W8276" s="46">
        <v>0.155337231159527</v>
      </c>
    </row>
    <row r="8277" spans="10:23">
      <c r="J8277">
        <v>8260</v>
      </c>
      <c r="K8277" s="93">
        <f t="shared" ca="1" si="1043"/>
        <v>-0.81300282750947006</v>
      </c>
      <c r="L8277" s="93">
        <f t="shared" ca="1" si="1043"/>
        <v>0.32061432305271514</v>
      </c>
      <c r="M8277" s="93">
        <f t="shared" ca="1" si="1044"/>
        <v>-0.81300282750947006</v>
      </c>
      <c r="N8277" s="101">
        <f t="shared" ca="1" si="1040"/>
        <v>4.5415911831968692E-2</v>
      </c>
      <c r="O8277" s="46">
        <f t="shared" ca="1" si="1045"/>
        <v>2.8440115805214772E-2</v>
      </c>
      <c r="P8277" s="46">
        <f t="shared" ca="1" si="1046"/>
        <v>0.17436171374270837</v>
      </c>
      <c r="Q8277" s="47">
        <f t="shared" ca="1" si="1041"/>
        <v>-0.26340308006977242</v>
      </c>
      <c r="R8277" s="47">
        <f t="shared" ca="1" si="1042"/>
        <v>0.1567661819040555</v>
      </c>
      <c r="S8277" s="97">
        <f t="shared" ca="1" si="1047"/>
        <v>9.2603148854635137E-2</v>
      </c>
      <c r="V8277">
        <v>8260</v>
      </c>
      <c r="W8277" s="46">
        <v>5.5085583819755903E-2</v>
      </c>
    </row>
    <row r="8278" spans="10:23">
      <c r="J8278">
        <v>8261</v>
      </c>
      <c r="K8278" s="93">
        <f t="shared" ca="1" si="1043"/>
        <v>-1.210494647172373</v>
      </c>
      <c r="L8278" s="93">
        <f t="shared" ca="1" si="1043"/>
        <v>-1.4172381940538163</v>
      </c>
      <c r="M8278" s="93">
        <f t="shared" ca="1" si="1044"/>
        <v>-1.210494647172373</v>
      </c>
      <c r="N8278" s="101">
        <f t="shared" ca="1" si="1040"/>
        <v>-1.7286241590106532</v>
      </c>
      <c r="O8278" s="46">
        <f t="shared" ca="1" si="1045"/>
        <v>-0.11424731289654383</v>
      </c>
      <c r="P8278" s="46">
        <f t="shared" ca="1" si="1046"/>
        <v>0.10301799939182907</v>
      </c>
      <c r="Q8278" s="47">
        <f t="shared" ca="1" si="1041"/>
        <v>-0.54877793747328962</v>
      </c>
      <c r="R8278" s="47">
        <f t="shared" ca="1" si="1042"/>
        <v>-0.13008277396276557</v>
      </c>
      <c r="S8278" s="97">
        <f t="shared" ca="1" si="1047"/>
        <v>-0.1221650434296547</v>
      </c>
      <c r="V8278">
        <v>8261</v>
      </c>
      <c r="W8278" s="46">
        <v>-0.16784761907446899</v>
      </c>
    </row>
    <row r="8279" spans="10:23">
      <c r="J8279">
        <v>8262</v>
      </c>
      <c r="K8279" s="93">
        <f t="shared" ca="1" si="1043"/>
        <v>-0.6955676474865824</v>
      </c>
      <c r="L8279" s="93">
        <f t="shared" ca="1" si="1043"/>
        <v>0.55675613420086989</v>
      </c>
      <c r="M8279" s="93">
        <f t="shared" ca="1" si="1044"/>
        <v>-0.6955676474865824</v>
      </c>
      <c r="N8279" s="101">
        <f t="shared" ca="1" si="1040"/>
        <v>0.30664501475201167</v>
      </c>
      <c r="O8279" s="46">
        <f t="shared" ca="1" si="1045"/>
        <v>7.0595760393836804E-2</v>
      </c>
      <c r="P8279" s="46">
        <f t="shared" ca="1" si="1046"/>
        <v>0.19543953603701938</v>
      </c>
      <c r="Q8279" s="47">
        <f t="shared" ca="1" si="1041"/>
        <v>-0.17909179089252836</v>
      </c>
      <c r="R8279" s="47">
        <f t="shared" ca="1" si="1042"/>
        <v>0.1990049659350438</v>
      </c>
      <c r="S8279" s="97">
        <f t="shared" ca="1" si="1047"/>
        <v>0.1348003631644403</v>
      </c>
      <c r="V8279">
        <v>8262</v>
      </c>
      <c r="W8279" s="46">
        <v>0.24225866686366901</v>
      </c>
    </row>
    <row r="8280" spans="10:23">
      <c r="J8280">
        <v>8263</v>
      </c>
      <c r="K8280" s="93">
        <f t="shared" ca="1" si="1043"/>
        <v>-1.2600536070650969</v>
      </c>
      <c r="L8280" s="93">
        <f t="shared" ca="1" si="1043"/>
        <v>-2.1765042963059527</v>
      </c>
      <c r="M8280" s="93">
        <f t="shared" ca="1" si="1044"/>
        <v>-1.2600536070650969</v>
      </c>
      <c r="N8280" s="101">
        <f t="shared" ca="1" si="1040"/>
        <v>-2.4642324469454904</v>
      </c>
      <c r="O8280" s="46">
        <f t="shared" ca="1" si="1045"/>
        <v>-0.13203746657121157</v>
      </c>
      <c r="P8280" s="46">
        <f t="shared" ca="1" si="1046"/>
        <v>9.4122922554495198E-2</v>
      </c>
      <c r="Q8280" s="47">
        <f t="shared" ca="1" si="1041"/>
        <v>-0.58435824482262511</v>
      </c>
      <c r="R8280" s="47">
        <f t="shared" ca="1" si="1042"/>
        <v>-0.24902510947656514</v>
      </c>
      <c r="S8280" s="97">
        <f t="shared" ca="1" si="1047"/>
        <v>-0.19053128802388836</v>
      </c>
      <c r="V8280">
        <v>8263</v>
      </c>
      <c r="W8280" s="46">
        <v>0.47352218379827299</v>
      </c>
    </row>
    <row r="8281" spans="10:23">
      <c r="J8281">
        <v>8264</v>
      </c>
      <c r="K8281" s="93">
        <f t="shared" ca="1" si="1043"/>
        <v>-0.35921423877368108</v>
      </c>
      <c r="L8281" s="93">
        <f t="shared" ca="1" si="1043"/>
        <v>-0.40614702396384778</v>
      </c>
      <c r="M8281" s="93">
        <f t="shared" ca="1" si="1044"/>
        <v>-0.35921423877368108</v>
      </c>
      <c r="N8281" s="101">
        <f t="shared" ca="1" si="1040"/>
        <v>-0.49929935175634887</v>
      </c>
      <c r="O8281" s="46">
        <f t="shared" ca="1" si="1045"/>
        <v>0.19133636598671888</v>
      </c>
      <c r="P8281" s="46">
        <f t="shared" ca="1" si="1046"/>
        <v>0.25580983883346042</v>
      </c>
      <c r="Q8281" s="47">
        <f t="shared" ca="1" si="1041"/>
        <v>6.2389420293235798E-2</v>
      </c>
      <c r="R8281" s="47">
        <f t="shared" ca="1" si="1042"/>
        <v>6.8689814761562482E-2</v>
      </c>
      <c r="S8281" s="97">
        <f t="shared" ca="1" si="1047"/>
        <v>0.13001309037414069</v>
      </c>
      <c r="V8281">
        <v>8264</v>
      </c>
      <c r="W8281" s="46">
        <v>-5.5978350420048999E-2</v>
      </c>
    </row>
    <row r="8282" spans="10:23">
      <c r="J8282">
        <v>8265</v>
      </c>
      <c r="K8282" s="93">
        <f t="shared" ca="1" si="1043"/>
        <v>0.96899058240093217</v>
      </c>
      <c r="L8282" s="93">
        <f t="shared" ca="1" si="1043"/>
        <v>-1.3770412318941665</v>
      </c>
      <c r="M8282" s="93">
        <f t="shared" ca="1" si="1044"/>
        <v>0.96899058240093217</v>
      </c>
      <c r="N8282" s="101">
        <f t="shared" ca="1" si="1040"/>
        <v>-0.99738889822252963</v>
      </c>
      <c r="O8282" s="46">
        <f t="shared" ca="1" si="1045"/>
        <v>0.66812134959570857</v>
      </c>
      <c r="P8282" s="46">
        <f t="shared" ca="1" si="1046"/>
        <v>0.49420233063795527</v>
      </c>
      <c r="Q8282" s="47">
        <f t="shared" ca="1" si="1041"/>
        <v>1.0159593875112152</v>
      </c>
      <c r="R8282" s="47">
        <f t="shared" ca="1" si="1042"/>
        <v>-1.1847524095806111E-2</v>
      </c>
      <c r="S8282" s="97">
        <f t="shared" ca="1" si="1047"/>
        <v>0.32813691274995122</v>
      </c>
      <c r="V8282">
        <v>8265</v>
      </c>
      <c r="W8282" s="46">
        <v>0.63005962386778303</v>
      </c>
    </row>
    <row r="8283" spans="10:23">
      <c r="J8283">
        <v>8266</v>
      </c>
      <c r="K8283" s="93">
        <f t="shared" ca="1" si="1043"/>
        <v>-0.86873772386043224</v>
      </c>
      <c r="L8283" s="93">
        <f t="shared" ca="1" si="1043"/>
        <v>-0.50963573063109169</v>
      </c>
      <c r="M8283" s="93">
        <f t="shared" ca="1" si="1044"/>
        <v>-0.86873772386043224</v>
      </c>
      <c r="N8283" s="101">
        <f t="shared" ca="1" si="1040"/>
        <v>-0.7594551534283277</v>
      </c>
      <c r="O8283" s="46">
        <f t="shared" ca="1" si="1045"/>
        <v>8.4329894798927385E-3</v>
      </c>
      <c r="P8283" s="46">
        <f t="shared" ca="1" si="1046"/>
        <v>0.16435815058004735</v>
      </c>
      <c r="Q8283" s="47">
        <f t="shared" ca="1" si="1041"/>
        <v>-0.30341733272041649</v>
      </c>
      <c r="R8283" s="47">
        <f t="shared" ca="1" si="1042"/>
        <v>2.6624575481562551E-2</v>
      </c>
      <c r="S8283" s="97">
        <f t="shared" ca="1" si="1047"/>
        <v>1.7528782480727645E-2</v>
      </c>
      <c r="V8283">
        <v>8266</v>
      </c>
      <c r="W8283" s="46">
        <v>3.5211021064091401E-2</v>
      </c>
    </row>
    <row r="8284" spans="10:23">
      <c r="J8284">
        <v>8267</v>
      </c>
      <c r="K8284" s="93">
        <f t="shared" ca="1" si="1043"/>
        <v>0.68625293253571895</v>
      </c>
      <c r="L8284" s="93">
        <f t="shared" ca="1" si="1043"/>
        <v>-0.87224463922492579</v>
      </c>
      <c r="M8284" s="93">
        <f t="shared" ca="1" si="1044"/>
        <v>0.68625293253571895</v>
      </c>
      <c r="N8284" s="101">
        <f t="shared" ca="1" si="1040"/>
        <v>-0.60871665074728343</v>
      </c>
      <c r="O8284" s="46">
        <f t="shared" ca="1" si="1045"/>
        <v>0.56662716465711338</v>
      </c>
      <c r="P8284" s="46">
        <f t="shared" ca="1" si="1046"/>
        <v>0.44345523816865767</v>
      </c>
      <c r="Q8284" s="47">
        <f t="shared" ca="1" si="1041"/>
        <v>0.8129710176340248</v>
      </c>
      <c r="R8284" s="47">
        <f t="shared" ca="1" si="1042"/>
        <v>5.0997859272411822E-2</v>
      </c>
      <c r="S8284" s="97">
        <f t="shared" ca="1" si="1047"/>
        <v>0.30881251196476261</v>
      </c>
      <c r="V8284">
        <v>8267</v>
      </c>
      <c r="W8284" s="46">
        <v>-8.5183120008720997E-2</v>
      </c>
    </row>
    <row r="8285" spans="10:23">
      <c r="J8285">
        <v>8268</v>
      </c>
      <c r="K8285" s="93">
        <f t="shared" ca="1" si="1043"/>
        <v>2.4155729039877736</v>
      </c>
      <c r="L8285" s="93">
        <f t="shared" ca="1" si="1043"/>
        <v>2.6586909572723669E-2</v>
      </c>
      <c r="M8285" s="93">
        <f t="shared" ca="1" si="1044"/>
        <v>2.4155729039877736</v>
      </c>
      <c r="N8285" s="101">
        <f t="shared" ca="1" si="1040"/>
        <v>0.79341297550524281</v>
      </c>
      <c r="O8285" s="46">
        <f t="shared" ca="1" si="1045"/>
        <v>1.1874002420461098</v>
      </c>
      <c r="P8285" s="46">
        <f t="shared" ca="1" si="1046"/>
        <v>0.7538417768631559</v>
      </c>
      <c r="Q8285" s="47">
        <f t="shared" ca="1" si="1041"/>
        <v>2.0545171724120177</v>
      </c>
      <c r="R8285" s="47">
        <f t="shared" ca="1" si="1042"/>
        <v>0.27771168941123114</v>
      </c>
      <c r="S8285" s="97">
        <f t="shared" ca="1" si="1047"/>
        <v>0.73255596572867043</v>
      </c>
      <c r="V8285">
        <v>8268</v>
      </c>
      <c r="W8285" s="46">
        <v>0.15413124615070001</v>
      </c>
    </row>
    <row r="8286" spans="10:23">
      <c r="J8286">
        <v>8269</v>
      </c>
      <c r="K8286" s="93">
        <f t="shared" ca="1" si="1043"/>
        <v>0.6265461694615766</v>
      </c>
      <c r="L8286" s="93">
        <f t="shared" ca="1" si="1043"/>
        <v>0.4700603254107335</v>
      </c>
      <c r="M8286" s="93">
        <f t="shared" ca="1" si="1044"/>
        <v>0.6265461694615766</v>
      </c>
      <c r="N8286" s="101">
        <f t="shared" ca="1" si="1040"/>
        <v>0.64491202954117421</v>
      </c>
      <c r="O8286" s="46">
        <f t="shared" ca="1" si="1045"/>
        <v>0.54519425943058708</v>
      </c>
      <c r="P8286" s="46">
        <f t="shared" ca="1" si="1046"/>
        <v>0.43273878555539452</v>
      </c>
      <c r="Q8286" s="47">
        <f t="shared" ca="1" si="1041"/>
        <v>0.7701052071809722</v>
      </c>
      <c r="R8286" s="47">
        <f t="shared" ca="1" si="1042"/>
        <v>0.25370020173677538</v>
      </c>
      <c r="S8286" s="97">
        <f t="shared" ca="1" si="1047"/>
        <v>0.39944723058368126</v>
      </c>
      <c r="V8286">
        <v>8269</v>
      </c>
      <c r="W8286" s="46">
        <v>0.370888045511098</v>
      </c>
    </row>
    <row r="8287" spans="10:23">
      <c r="J8287">
        <v>8270</v>
      </c>
      <c r="K8287" s="93">
        <f t="shared" ca="1" si="1043"/>
        <v>-0.95663546332465521</v>
      </c>
      <c r="L8287" s="93">
        <f t="shared" ca="1" si="1043"/>
        <v>0.12073881108872538</v>
      </c>
      <c r="M8287" s="93">
        <f t="shared" ca="1" si="1044"/>
        <v>-0.95663546332465521</v>
      </c>
      <c r="N8287" s="101">
        <f t="shared" ca="1" si="1040"/>
        <v>-0.18976110117970135</v>
      </c>
      <c r="O8287" s="46">
        <f t="shared" ca="1" si="1045"/>
        <v>-2.3119615661725879E-2</v>
      </c>
      <c r="P8287" s="46">
        <f t="shared" ca="1" si="1046"/>
        <v>0.14858184800923804</v>
      </c>
      <c r="Q8287" s="47">
        <f t="shared" ca="1" si="1041"/>
        <v>-0.36652254300365372</v>
      </c>
      <c r="R8287" s="47">
        <f t="shared" ca="1" si="1042"/>
        <v>0.1187398251520158</v>
      </c>
      <c r="S8287" s="97">
        <f t="shared" ca="1" si="1047"/>
        <v>4.7810104745144959E-2</v>
      </c>
      <c r="V8287">
        <v>8270</v>
      </c>
      <c r="W8287" s="46">
        <v>-0.36873568505033499</v>
      </c>
    </row>
    <row r="8288" spans="10:23">
      <c r="J8288">
        <v>8271</v>
      </c>
      <c r="K8288" s="93">
        <f t="shared" ca="1" si="1043"/>
        <v>-1.0483285520242962</v>
      </c>
      <c r="L8288" s="93">
        <f t="shared" ca="1" si="1043"/>
        <v>3.2465627219917605</v>
      </c>
      <c r="M8288" s="93">
        <f t="shared" ca="1" si="1044"/>
        <v>-1.0483285520242962</v>
      </c>
      <c r="N8288" s="101">
        <f t="shared" ca="1" si="1040"/>
        <v>2.7446195387517185</v>
      </c>
      <c r="O8288" s="46">
        <f t="shared" ca="1" si="1045"/>
        <v>-5.6034635315135639E-2</v>
      </c>
      <c r="P8288" s="46">
        <f t="shared" ca="1" si="1046"/>
        <v>0.13212433818253316</v>
      </c>
      <c r="Q8288" s="47">
        <f t="shared" ca="1" si="1041"/>
        <v>-0.43235258231047324</v>
      </c>
      <c r="R8288" s="47">
        <f t="shared" ca="1" si="1042"/>
        <v>0.5932071365247209</v>
      </c>
      <c r="S8288" s="97">
        <f t="shared" ca="1" si="1047"/>
        <v>0.26858625060479263</v>
      </c>
      <c r="V8288">
        <v>8271</v>
      </c>
      <c r="W8288" s="46">
        <v>0.436550104563936</v>
      </c>
    </row>
    <row r="8289" spans="10:23">
      <c r="J8289">
        <v>8272</v>
      </c>
      <c r="K8289" s="93">
        <f t="shared" ca="1" si="1043"/>
        <v>-2.623052776330312</v>
      </c>
      <c r="L8289" s="93">
        <f t="shared" ca="1" si="1043"/>
        <v>0.31855754590260682</v>
      </c>
      <c r="M8289" s="93">
        <f t="shared" ca="1" si="1044"/>
        <v>-2.623052776330312</v>
      </c>
      <c r="N8289" s="101">
        <f t="shared" ca="1" si="1040"/>
        <v>-0.53217057370431764</v>
      </c>
      <c r="O8289" s="46">
        <f t="shared" ca="1" si="1045"/>
        <v>-0.62131255894926296</v>
      </c>
      <c r="P8289" s="46">
        <f t="shared" ca="1" si="1046"/>
        <v>-0.1505146236345305</v>
      </c>
      <c r="Q8289" s="47">
        <f t="shared" ca="1" si="1041"/>
        <v>-1.5629084295787279</v>
      </c>
      <c r="R8289" s="47">
        <f t="shared" ca="1" si="1042"/>
        <v>6.3374785045597376E-2</v>
      </c>
      <c r="S8289" s="97">
        <f t="shared" ca="1" si="1047"/>
        <v>-0.27896888695183281</v>
      </c>
      <c r="V8289">
        <v>8272</v>
      </c>
      <c r="W8289" s="46">
        <v>3.1700049737988199E-3</v>
      </c>
    </row>
    <row r="8290" spans="10:23">
      <c r="J8290">
        <v>8273</v>
      </c>
      <c r="K8290" s="93">
        <f t="shared" ca="1" si="1043"/>
        <v>2.0849928542561993</v>
      </c>
      <c r="L8290" s="93">
        <f t="shared" ca="1" si="1043"/>
        <v>-0.7905320675679075</v>
      </c>
      <c r="M8290" s="93">
        <f t="shared" ca="1" si="1044"/>
        <v>2.0849928542561993</v>
      </c>
      <c r="N8290" s="101">
        <f t="shared" ca="1" si="1040"/>
        <v>-8.6415661388598242E-2</v>
      </c>
      <c r="O8290" s="46">
        <f t="shared" ca="1" si="1045"/>
        <v>1.0687320960794822</v>
      </c>
      <c r="P8290" s="46">
        <f t="shared" ca="1" si="1046"/>
        <v>0.69450770387984206</v>
      </c>
      <c r="Q8290" s="47">
        <f t="shared" ca="1" si="1041"/>
        <v>1.8171808804787624</v>
      </c>
      <c r="R8290" s="47">
        <f t="shared" ca="1" si="1042"/>
        <v>0.13545000661009018</v>
      </c>
      <c r="S8290" s="97">
        <f t="shared" ca="1" si="1047"/>
        <v>0.60209105134478613</v>
      </c>
      <c r="V8290">
        <v>8273</v>
      </c>
      <c r="W8290" s="46">
        <v>-5.4330739985368297E-2</v>
      </c>
    </row>
    <row r="8291" spans="10:23">
      <c r="J8291">
        <v>8274</v>
      </c>
      <c r="K8291" s="93">
        <f t="shared" ca="1" si="1043"/>
        <v>-0.67106750368423429</v>
      </c>
      <c r="L8291" s="93">
        <f t="shared" ca="1" si="1043"/>
        <v>0.78869210981432836</v>
      </c>
      <c r="M8291" s="93">
        <f t="shared" ca="1" si="1044"/>
        <v>-0.67106750368423429</v>
      </c>
      <c r="N8291" s="101">
        <f t="shared" ca="1" si="1040"/>
        <v>0.53433120932189537</v>
      </c>
      <c r="O8291" s="46">
        <f t="shared" ca="1" si="1045"/>
        <v>7.9390564082992165E-2</v>
      </c>
      <c r="P8291" s="46">
        <f t="shared" ca="1" si="1046"/>
        <v>0.19983693788159707</v>
      </c>
      <c r="Q8291" s="47">
        <f t="shared" ca="1" si="1041"/>
        <v>-0.16150218351421763</v>
      </c>
      <c r="R8291" s="47">
        <f t="shared" ca="1" si="1042"/>
        <v>0.23582011360340493</v>
      </c>
      <c r="S8291" s="97">
        <f t="shared" ca="1" si="1047"/>
        <v>0.15760533884319855</v>
      </c>
      <c r="V8291">
        <v>8274</v>
      </c>
      <c r="W8291" s="46">
        <v>0.76691767666795596</v>
      </c>
    </row>
    <row r="8292" spans="10:23">
      <c r="J8292">
        <v>8275</v>
      </c>
      <c r="K8292" s="93">
        <f t="shared" ca="1" si="1043"/>
        <v>0.65359046435803425</v>
      </c>
      <c r="L8292" s="93">
        <f t="shared" ca="1" si="1043"/>
        <v>-3.1963815041907968</v>
      </c>
      <c r="M8292" s="93">
        <f t="shared" ca="1" si="1044"/>
        <v>0.65359046435803425</v>
      </c>
      <c r="N8292" s="101">
        <f t="shared" ca="1" si="1040"/>
        <v>-2.8225791370743791</v>
      </c>
      <c r="O8292" s="46">
        <f t="shared" ca="1" si="1045"/>
        <v>0.55490233569515079</v>
      </c>
      <c r="P8292" s="46">
        <f t="shared" ca="1" si="1046"/>
        <v>0.43759282368767638</v>
      </c>
      <c r="Q8292" s="47">
        <f t="shared" ca="1" si="1041"/>
        <v>0.78952135971009951</v>
      </c>
      <c r="R8292" s="47">
        <f t="shared" ca="1" si="1042"/>
        <v>-0.30696707797617173</v>
      </c>
      <c r="S8292" s="97">
        <f t="shared" ca="1" si="1047"/>
        <v>0.12396762885948953</v>
      </c>
      <c r="V8292">
        <v>8275</v>
      </c>
      <c r="W8292" s="46">
        <v>0.51173695890335302</v>
      </c>
    </row>
    <row r="8293" spans="10:23">
      <c r="J8293">
        <v>8276</v>
      </c>
      <c r="K8293" s="93">
        <f t="shared" ca="1" si="1043"/>
        <v>0.84739085024750649</v>
      </c>
      <c r="L8293" s="93">
        <f t="shared" ca="1" si="1043"/>
        <v>3.1283616100036424E-2</v>
      </c>
      <c r="M8293" s="93">
        <f t="shared" ca="1" si="1044"/>
        <v>0.84739085024750649</v>
      </c>
      <c r="N8293" s="101">
        <f t="shared" ca="1" si="1040"/>
        <v>0.29914877091334474</v>
      </c>
      <c r="O8293" s="46">
        <f t="shared" ca="1" si="1045"/>
        <v>0.62447075792690554</v>
      </c>
      <c r="P8293" s="46">
        <f t="shared" ca="1" si="1046"/>
        <v>0.47237703480355375</v>
      </c>
      <c r="Q8293" s="47">
        <f t="shared" ca="1" si="1041"/>
        <v>0.92865820417360911</v>
      </c>
      <c r="R8293" s="47">
        <f t="shared" ca="1" si="1042"/>
        <v>0.19779287960543604</v>
      </c>
      <c r="S8293" s="97">
        <f t="shared" ca="1" si="1047"/>
        <v>0.41113181876617078</v>
      </c>
      <c r="V8293">
        <v>8276</v>
      </c>
      <c r="W8293" s="46">
        <v>1.3132012028134701</v>
      </c>
    </row>
    <row r="8294" spans="10:23">
      <c r="J8294">
        <v>8277</v>
      </c>
      <c r="K8294" s="93">
        <f t="shared" ca="1" si="1043"/>
        <v>0.84612590277920063</v>
      </c>
      <c r="L8294" s="93">
        <f t="shared" ca="1" si="1043"/>
        <v>3.4381126416270953E-2</v>
      </c>
      <c r="M8294" s="93">
        <f t="shared" ca="1" si="1044"/>
        <v>0.84612590277920063</v>
      </c>
      <c r="N8294" s="101">
        <f t="shared" ca="1" si="1040"/>
        <v>0.3016831866971158</v>
      </c>
      <c r="O8294" s="46">
        <f t="shared" ca="1" si="1045"/>
        <v>0.62401668040186764</v>
      </c>
      <c r="P8294" s="46">
        <f t="shared" ca="1" si="1046"/>
        <v>0.4721499960410348</v>
      </c>
      <c r="Q8294" s="47">
        <f t="shared" ca="1" si="1041"/>
        <v>0.9277500491235332</v>
      </c>
      <c r="R8294" s="47">
        <f t="shared" ca="1" si="1042"/>
        <v>0.19820267560342714</v>
      </c>
      <c r="S8294" s="97">
        <f t="shared" ca="1" si="1047"/>
        <v>0.41110967800264742</v>
      </c>
      <c r="V8294">
        <v>8277</v>
      </c>
      <c r="W8294" s="46">
        <v>0.542451840066007</v>
      </c>
    </row>
    <row r="8295" spans="10:23">
      <c r="J8295">
        <v>8278</v>
      </c>
      <c r="K8295" s="93">
        <f t="shared" ca="1" si="1043"/>
        <v>-1.8640755110832152</v>
      </c>
      <c r="L8295" s="93">
        <f t="shared" ca="1" si="1043"/>
        <v>-0.65248012738735128</v>
      </c>
      <c r="M8295" s="93">
        <f t="shared" ca="1" si="1044"/>
        <v>-1.8640755110832152</v>
      </c>
      <c r="N8295" s="101">
        <f t="shared" ca="1" si="1040"/>
        <v>-1.2114232698859033</v>
      </c>
      <c r="O8295" s="46">
        <f t="shared" ca="1" si="1045"/>
        <v>-0.34886289064403131</v>
      </c>
      <c r="P8295" s="46">
        <f t="shared" ca="1" si="1046"/>
        <v>-1.4289789481914672E-2</v>
      </c>
      <c r="Q8295" s="47">
        <f t="shared" ca="1" si="1041"/>
        <v>-1.0180090929682646</v>
      </c>
      <c r="R8295" s="47">
        <f t="shared" ca="1" si="1042"/>
        <v>-4.6455274529587809E-2</v>
      </c>
      <c r="S8295" s="97">
        <f t="shared" ca="1" si="1047"/>
        <v>-0.19765908258680956</v>
      </c>
      <c r="V8295">
        <v>8278</v>
      </c>
      <c r="W8295" s="46">
        <v>0.41255847547963198</v>
      </c>
    </row>
    <row r="8296" spans="10:23">
      <c r="J8296">
        <v>8279</v>
      </c>
      <c r="K8296" s="93">
        <f t="shared" ca="1" si="1043"/>
        <v>-0.70475609838765407</v>
      </c>
      <c r="L8296" s="93">
        <f t="shared" ca="1" si="1043"/>
        <v>0.24796378988087359</v>
      </c>
      <c r="M8296" s="93">
        <f t="shared" ca="1" si="1044"/>
        <v>-0.70475609838765407</v>
      </c>
      <c r="N8296" s="101">
        <f t="shared" ca="1" si="1040"/>
        <v>1.0962050946020097E-2</v>
      </c>
      <c r="O8296" s="46">
        <f t="shared" ca="1" si="1045"/>
        <v>6.729738702369259E-2</v>
      </c>
      <c r="P8296" s="46">
        <f t="shared" ca="1" si="1046"/>
        <v>0.19379034935194728</v>
      </c>
      <c r="Q8296" s="47">
        <f t="shared" ca="1" si="1041"/>
        <v>-0.18568853763281679</v>
      </c>
      <c r="R8296" s="47">
        <f t="shared" ca="1" si="1042"/>
        <v>0.15119525135792591</v>
      </c>
      <c r="S8296" s="97">
        <f t="shared" ca="1" si="1047"/>
        <v>0.10924631919080925</v>
      </c>
      <c r="V8296">
        <v>8279</v>
      </c>
      <c r="W8296" s="46">
        <v>0.136577994158841</v>
      </c>
    </row>
    <row r="8297" spans="10:23">
      <c r="J8297">
        <v>8280</v>
      </c>
      <c r="K8297" s="93">
        <f t="shared" ca="1" si="1043"/>
        <v>-0.65418579279463984</v>
      </c>
      <c r="L8297" s="93">
        <f t="shared" ca="1" si="1043"/>
        <v>0.95515854013752632</v>
      </c>
      <c r="M8297" s="93">
        <f t="shared" ca="1" si="1044"/>
        <v>-0.65418579279463984</v>
      </c>
      <c r="N8297" s="101">
        <f t="shared" ca="1" si="1040"/>
        <v>0.69752399608884708</v>
      </c>
      <c r="O8297" s="46">
        <f t="shared" ca="1" si="1045"/>
        <v>8.5450582930588881E-2</v>
      </c>
      <c r="P8297" s="46">
        <f t="shared" ca="1" si="1046"/>
        <v>0.20286694730539542</v>
      </c>
      <c r="Q8297" s="47">
        <f t="shared" ca="1" si="1041"/>
        <v>-0.1493821458190242</v>
      </c>
      <c r="R8297" s="47">
        <f t="shared" ca="1" si="1042"/>
        <v>0.26220716159542834</v>
      </c>
      <c r="S8297" s="97">
        <f t="shared" ca="1" si="1047"/>
        <v>0.17382887226300861</v>
      </c>
      <c r="V8297">
        <v>8280</v>
      </c>
      <c r="W8297" s="46">
        <v>0.327765952866094</v>
      </c>
    </row>
    <row r="8298" spans="10:23">
      <c r="J8298">
        <v>8281</v>
      </c>
      <c r="K8298" s="93">
        <f t="shared" ca="1" si="1043"/>
        <v>1.0641119126115217</v>
      </c>
      <c r="L8298" s="93">
        <f t="shared" ca="1" si="1043"/>
        <v>0.29686638715319608</v>
      </c>
      <c r="M8298" s="93">
        <f t="shared" ca="1" si="1044"/>
        <v>1.0641119126115217</v>
      </c>
      <c r="N8298" s="101">
        <f t="shared" ca="1" si="1040"/>
        <v>0.61986549088954712</v>
      </c>
      <c r="O8298" s="46">
        <f t="shared" ca="1" si="1045"/>
        <v>0.70226700329482206</v>
      </c>
      <c r="P8298" s="46">
        <f t="shared" ca="1" si="1046"/>
        <v>0.51127515748751207</v>
      </c>
      <c r="Q8298" s="47">
        <f t="shared" ca="1" si="1041"/>
        <v>1.0842506949094421</v>
      </c>
      <c r="R8298" s="47">
        <f t="shared" ca="1" si="1042"/>
        <v>0.24965036454404232</v>
      </c>
      <c r="S8298" s="97">
        <f t="shared" ca="1" si="1047"/>
        <v>0.47595868391943219</v>
      </c>
      <c r="V8298">
        <v>8281</v>
      </c>
      <c r="W8298" s="46">
        <v>0.72357200387842602</v>
      </c>
    </row>
    <row r="8299" spans="10:23">
      <c r="J8299">
        <v>8282</v>
      </c>
      <c r="K8299" s="93">
        <f t="shared" ca="1" si="1043"/>
        <v>0.64502876963043865</v>
      </c>
      <c r="L8299" s="93">
        <f t="shared" ca="1" si="1043"/>
        <v>-0.64049089388700398</v>
      </c>
      <c r="M8299" s="93">
        <f t="shared" ca="1" si="1044"/>
        <v>0.64502876963043865</v>
      </c>
      <c r="N8299" s="101">
        <f t="shared" ca="1" si="1040"/>
        <v>-0.40210502960518535</v>
      </c>
      <c r="O8299" s="46">
        <f t="shared" ca="1" si="1045"/>
        <v>0.5518289486577872</v>
      </c>
      <c r="P8299" s="46">
        <f t="shared" ca="1" si="1046"/>
        <v>0.43605613016899458</v>
      </c>
      <c r="Q8299" s="47">
        <f t="shared" ca="1" si="1041"/>
        <v>0.78337458563537243</v>
      </c>
      <c r="R8299" s="47">
        <f t="shared" ca="1" si="1042"/>
        <v>8.4405406694050444E-2</v>
      </c>
      <c r="S8299" s="97">
        <f t="shared" ca="1" si="1047"/>
        <v>0.31811717767591885</v>
      </c>
      <c r="V8299">
        <v>8282</v>
      </c>
      <c r="W8299" s="46">
        <v>-2.18562501662674E-2</v>
      </c>
    </row>
    <row r="8300" spans="10:23">
      <c r="J8300">
        <v>8283</v>
      </c>
      <c r="K8300" s="93">
        <f t="shared" ca="1" si="1043"/>
        <v>0.26783068412675015</v>
      </c>
      <c r="L8300" s="93">
        <f t="shared" ca="1" si="1043"/>
        <v>-0.69778773853650611</v>
      </c>
      <c r="M8300" s="93">
        <f t="shared" ca="1" si="1044"/>
        <v>0.26783068412675015</v>
      </c>
      <c r="N8300" s="101">
        <f t="shared" ca="1" si="1040"/>
        <v>-0.5763846578621068</v>
      </c>
      <c r="O8300" s="46">
        <f t="shared" ca="1" si="1045"/>
        <v>0.4164263509957995</v>
      </c>
      <c r="P8300" s="46">
        <f t="shared" ca="1" si="1046"/>
        <v>0.36835483133800073</v>
      </c>
      <c r="Q8300" s="47">
        <f t="shared" ca="1" si="1041"/>
        <v>0.51256939031139703</v>
      </c>
      <c r="R8300" s="47">
        <f t="shared" ca="1" si="1042"/>
        <v>5.6225699698700116E-2</v>
      </c>
      <c r="S8300" s="97">
        <f t="shared" ca="1" si="1047"/>
        <v>0.23632602534724981</v>
      </c>
      <c r="V8300">
        <v>8283</v>
      </c>
      <c r="W8300" s="46">
        <v>-0.32335405360382202</v>
      </c>
    </row>
    <row r="8301" spans="10:23">
      <c r="J8301">
        <v>8284</v>
      </c>
      <c r="K8301" s="93">
        <f t="shared" ca="1" si="1043"/>
        <v>0.51071123067527069</v>
      </c>
      <c r="L8301" s="93">
        <f t="shared" ca="1" si="1043"/>
        <v>0.27333047575338459</v>
      </c>
      <c r="M8301" s="93">
        <f t="shared" ca="1" si="1044"/>
        <v>0.51071123067527069</v>
      </c>
      <c r="N8301" s="101">
        <f t="shared" ca="1" si="1040"/>
        <v>0.42155765733629547</v>
      </c>
      <c r="O8301" s="46">
        <f t="shared" ca="1" si="1045"/>
        <v>0.50361305259402755</v>
      </c>
      <c r="P8301" s="46">
        <f t="shared" ca="1" si="1046"/>
        <v>0.41194818213711476</v>
      </c>
      <c r="Q8301" s="47">
        <f t="shared" ca="1" si="1041"/>
        <v>0.68694279350785314</v>
      </c>
      <c r="R8301" s="47">
        <f t="shared" ca="1" si="1042"/>
        <v>0.21758547721151267</v>
      </c>
      <c r="S8301" s="97">
        <f t="shared" ca="1" si="1047"/>
        <v>0.36059926490277011</v>
      </c>
      <c r="V8301">
        <v>8284</v>
      </c>
      <c r="W8301" s="46">
        <v>-0.42996161240932101</v>
      </c>
    </row>
    <row r="8302" spans="10:23">
      <c r="J8302">
        <v>8285</v>
      </c>
      <c r="K8302" s="93">
        <f t="shared" ca="1" si="1043"/>
        <v>-0.88016311168345707</v>
      </c>
      <c r="L8302" s="93">
        <f t="shared" ca="1" si="1043"/>
        <v>-1.2694297602938023</v>
      </c>
      <c r="M8302" s="93">
        <f t="shared" ca="1" si="1044"/>
        <v>-0.88016311168345707</v>
      </c>
      <c r="N8302" s="101">
        <f t="shared" ca="1" si="1040"/>
        <v>-1.4834366290734675</v>
      </c>
      <c r="O8302" s="46">
        <f t="shared" ca="1" si="1045"/>
        <v>4.3316240435666842E-3</v>
      </c>
      <c r="P8302" s="46">
        <f t="shared" ca="1" si="1046"/>
        <v>0.16230746786188432</v>
      </c>
      <c r="Q8302" s="47">
        <f t="shared" ca="1" si="1041"/>
        <v>-0.3116200635930686</v>
      </c>
      <c r="R8302" s="47">
        <f t="shared" ca="1" si="1042"/>
        <v>-9.0437791805941498E-2</v>
      </c>
      <c r="S8302" s="97">
        <f t="shared" ca="1" si="1047"/>
        <v>-4.3053083881187407E-2</v>
      </c>
      <c r="V8302">
        <v>8285</v>
      </c>
      <c r="W8302" s="46">
        <v>0.56734643288307796</v>
      </c>
    </row>
    <row r="8303" spans="10:23">
      <c r="J8303">
        <v>8286</v>
      </c>
      <c r="K8303" s="93">
        <f t="shared" ca="1" si="1043"/>
        <v>0.45973254442922862</v>
      </c>
      <c r="L8303" s="93">
        <f t="shared" ca="1" si="1043"/>
        <v>2.6754755182587302</v>
      </c>
      <c r="M8303" s="93">
        <f t="shared" ca="1" si="1044"/>
        <v>0.45973254442922862</v>
      </c>
      <c r="N8303" s="101">
        <f t="shared" ca="1" si="1040"/>
        <v>2.6827786218486671</v>
      </c>
      <c r="O8303" s="46">
        <f t="shared" ca="1" si="1045"/>
        <v>0.48531326049966383</v>
      </c>
      <c r="P8303" s="46">
        <f t="shared" ca="1" si="1046"/>
        <v>0.4027982860899329</v>
      </c>
      <c r="Q8303" s="47">
        <f t="shared" ca="1" si="1041"/>
        <v>0.6503432093191257</v>
      </c>
      <c r="R8303" s="47">
        <f t="shared" ca="1" si="1042"/>
        <v>0.58320792470586857</v>
      </c>
      <c r="S8303" s="97">
        <f t="shared" ca="1" si="1047"/>
        <v>0.53426059260276615</v>
      </c>
      <c r="V8303">
        <v>8286</v>
      </c>
      <c r="W8303" s="46">
        <v>3.9599198596397003E-2</v>
      </c>
    </row>
    <row r="8304" spans="10:23">
      <c r="J8304">
        <v>8287</v>
      </c>
      <c r="K8304" s="93">
        <f t="shared" ca="1" si="1043"/>
        <v>-2.612627334621688E-2</v>
      </c>
      <c r="L8304" s="93">
        <f t="shared" ca="1" si="1043"/>
        <v>-1.4092047540435608</v>
      </c>
      <c r="M8304" s="93">
        <f t="shared" ca="1" si="1044"/>
        <v>-2.612627334621688E-2</v>
      </c>
      <c r="N8304" s="101">
        <f t="shared" ca="1" si="1040"/>
        <v>-1.3443520770464632</v>
      </c>
      <c r="O8304" s="46">
        <f t="shared" ca="1" si="1045"/>
        <v>0.31090477712698161</v>
      </c>
      <c r="P8304" s="46">
        <f t="shared" ca="1" si="1046"/>
        <v>0.31559404440359179</v>
      </c>
      <c r="Q8304" s="47">
        <f t="shared" ca="1" si="1041"/>
        <v>0.30152624257376121</v>
      </c>
      <c r="R8304" s="47">
        <f t="shared" ca="1" si="1042"/>
        <v>-6.7948864311084461E-2</v>
      </c>
      <c r="S8304" s="97">
        <f t="shared" ca="1" si="1047"/>
        <v>0.12147795640794858</v>
      </c>
      <c r="V8304">
        <v>8287</v>
      </c>
      <c r="W8304" s="46">
        <v>-5.23684736470168E-2</v>
      </c>
    </row>
    <row r="8305" spans="10:23">
      <c r="J8305">
        <v>8288</v>
      </c>
      <c r="K8305" s="93">
        <f t="shared" ca="1" si="1043"/>
        <v>0.88182719768750417</v>
      </c>
      <c r="L8305" s="93">
        <f t="shared" ca="1" si="1043"/>
        <v>-0.14958722909420602</v>
      </c>
      <c r="M8305" s="93">
        <f t="shared" ca="1" si="1044"/>
        <v>0.88182719768750417</v>
      </c>
      <c r="N8305" s="101">
        <f t="shared" ca="1" si="1040"/>
        <v>0.13861969437019972</v>
      </c>
      <c r="O8305" s="46">
        <f t="shared" ca="1" si="1045"/>
        <v>0.63683235539137839</v>
      </c>
      <c r="P8305" s="46">
        <f t="shared" ca="1" si="1046"/>
        <v>0.47855783353579018</v>
      </c>
      <c r="Q8305" s="47">
        <f t="shared" ca="1" si="1041"/>
        <v>0.95338139910255493</v>
      </c>
      <c r="R8305" s="47">
        <f t="shared" ca="1" si="1042"/>
        <v>0.17183653355131634</v>
      </c>
      <c r="S8305" s="97">
        <f t="shared" ca="1" si="1047"/>
        <v>0.40433444447134737</v>
      </c>
      <c r="V8305">
        <v>8288</v>
      </c>
      <c r="W8305" s="46">
        <v>0.63011026175996099</v>
      </c>
    </row>
    <row r="8306" spans="10:23">
      <c r="J8306">
        <v>8289</v>
      </c>
      <c r="K8306" s="93">
        <f t="shared" ca="1" si="1043"/>
        <v>0.82839677975537074</v>
      </c>
      <c r="L8306" s="93">
        <f t="shared" ca="1" si="1043"/>
        <v>8.7468242512846845E-4</v>
      </c>
      <c r="M8306" s="93">
        <f t="shared" ca="1" si="1044"/>
        <v>0.82839677975537074</v>
      </c>
      <c r="N8306" s="101">
        <f t="shared" ca="1" si="1040"/>
        <v>0.26427803160334379</v>
      </c>
      <c r="O8306" s="46">
        <f t="shared" ca="1" si="1045"/>
        <v>0.61765246646772232</v>
      </c>
      <c r="P8306" s="46">
        <f t="shared" ca="1" si="1046"/>
        <v>0.46896788907396214</v>
      </c>
      <c r="Q8306" s="47">
        <f t="shared" ca="1" si="1041"/>
        <v>0.91502162125524256</v>
      </c>
      <c r="R8306" s="47">
        <f t="shared" ca="1" si="1042"/>
        <v>0.19215454294902282</v>
      </c>
      <c r="S8306" s="97">
        <f t="shared" ca="1" si="1047"/>
        <v>0.40490350470837255</v>
      </c>
      <c r="V8306">
        <v>8289</v>
      </c>
      <c r="W8306" s="46">
        <v>0.37325265027277299</v>
      </c>
    </row>
    <row r="8307" spans="10:23">
      <c r="J8307">
        <v>8290</v>
      </c>
      <c r="K8307" s="93">
        <f t="shared" ca="1" si="1043"/>
        <v>-1.4996117130606275</v>
      </c>
      <c r="L8307" s="93">
        <f t="shared" ca="1" si="1043"/>
        <v>-0.78354573331754396</v>
      </c>
      <c r="M8307" s="93">
        <f t="shared" ca="1" si="1044"/>
        <v>-1.4996117130606275</v>
      </c>
      <c r="N8307" s="101">
        <f t="shared" ca="1" si="1040"/>
        <v>-1.2197767034035969</v>
      </c>
      <c r="O8307" s="46">
        <f t="shared" ca="1" si="1045"/>
        <v>-0.21803151343777083</v>
      </c>
      <c r="P8307" s="46">
        <f t="shared" ca="1" si="1046"/>
        <v>5.1125899121215568E-2</v>
      </c>
      <c r="Q8307" s="47">
        <f t="shared" ca="1" si="1041"/>
        <v>-0.75634633855574362</v>
      </c>
      <c r="R8307" s="47">
        <f t="shared" ca="1" si="1042"/>
        <v>-4.7805961992535118E-2</v>
      </c>
      <c r="S8307" s="97">
        <f t="shared" ca="1" si="1047"/>
        <v>-0.13291873771515297</v>
      </c>
      <c r="V8307">
        <v>8290</v>
      </c>
      <c r="W8307" s="46">
        <v>-0.50207823848673705</v>
      </c>
    </row>
    <row r="8308" spans="10:23">
      <c r="J8308">
        <v>8291</v>
      </c>
      <c r="K8308" s="93">
        <f t="shared" ca="1" si="1043"/>
        <v>0.85342315105215949</v>
      </c>
      <c r="L8308" s="93">
        <f t="shared" ca="1" si="1043"/>
        <v>-0.33470693172040039</v>
      </c>
      <c r="M8308" s="93">
        <f t="shared" ca="1" si="1044"/>
        <v>0.85342315105215949</v>
      </c>
      <c r="N8308" s="101">
        <f t="shared" ca="1" si="1040"/>
        <v>-4.5922307526666317E-2</v>
      </c>
      <c r="O8308" s="46">
        <f t="shared" ca="1" si="1045"/>
        <v>0.62663616976280556</v>
      </c>
      <c r="P8308" s="46">
        <f t="shared" ca="1" si="1046"/>
        <v>0.47345974072150376</v>
      </c>
      <c r="Q8308" s="47">
        <f t="shared" ca="1" si="1041"/>
        <v>0.93298902784540916</v>
      </c>
      <c r="R8308" s="47">
        <f t="shared" ca="1" si="1042"/>
        <v>0.14199747781198013</v>
      </c>
      <c r="S8308" s="97">
        <f t="shared" ca="1" si="1047"/>
        <v>0.38431682378739285</v>
      </c>
      <c r="V8308">
        <v>8291</v>
      </c>
      <c r="W8308" s="46">
        <v>0.39189648756140899</v>
      </c>
    </row>
    <row r="8309" spans="10:23">
      <c r="J8309">
        <v>8292</v>
      </c>
      <c r="K8309" s="93">
        <f t="shared" ca="1" si="1043"/>
        <v>5.6708496329747955E-2</v>
      </c>
      <c r="L8309" s="93">
        <f t="shared" ca="1" si="1043"/>
        <v>-1.6785483059186319</v>
      </c>
      <c r="M8309" s="93">
        <f t="shared" ca="1" si="1044"/>
        <v>5.6708496329747955E-2</v>
      </c>
      <c r="N8309" s="101">
        <f t="shared" ca="1" si="1040"/>
        <v>-1.5733688553838294</v>
      </c>
      <c r="O8309" s="46">
        <f t="shared" ca="1" si="1045"/>
        <v>0.34063993067602683</v>
      </c>
      <c r="P8309" s="46">
        <f t="shared" ca="1" si="1046"/>
        <v>0.3304616211781144</v>
      </c>
      <c r="Q8309" s="47">
        <f t="shared" ca="1" si="1041"/>
        <v>0.36099654967185174</v>
      </c>
      <c r="R8309" s="47">
        <f t="shared" ca="1" si="1042"/>
        <v>-0.10497915738155283</v>
      </c>
      <c r="S8309" s="97">
        <f t="shared" ca="1" si="1047"/>
        <v>0.117830386647237</v>
      </c>
      <c r="V8309">
        <v>8292</v>
      </c>
      <c r="W8309" s="46">
        <v>-0.184430767574182</v>
      </c>
    </row>
    <row r="8310" spans="10:23">
      <c r="J8310">
        <v>8293</v>
      </c>
      <c r="K8310" s="93">
        <f t="shared" ca="1" si="1043"/>
        <v>4.262651344242098E-2</v>
      </c>
      <c r="L8310" s="93">
        <f t="shared" ca="1" si="1043"/>
        <v>-0.21083574358330776</v>
      </c>
      <c r="M8310" s="93">
        <f t="shared" ca="1" si="1044"/>
        <v>4.262651344242098E-2</v>
      </c>
      <c r="N8310" s="101">
        <f t="shared" ca="1" si="1040"/>
        <v>-0.18633363641756737</v>
      </c>
      <c r="O8310" s="46">
        <f t="shared" ca="1" si="1045"/>
        <v>0.33558492871166223</v>
      </c>
      <c r="P8310" s="46">
        <f t="shared" ca="1" si="1046"/>
        <v>0.3279341201959321</v>
      </c>
      <c r="Q8310" s="47">
        <f t="shared" ca="1" si="1041"/>
        <v>0.35088654574312245</v>
      </c>
      <c r="R8310" s="47">
        <f t="shared" ca="1" si="1042"/>
        <v>0.11929402046273473</v>
      </c>
      <c r="S8310" s="97">
        <f t="shared" ca="1" si="1047"/>
        <v>0.22743947458719849</v>
      </c>
      <c r="V8310">
        <v>8293</v>
      </c>
      <c r="W8310" s="46">
        <v>9.8746135256566794E-2</v>
      </c>
    </row>
    <row r="8311" spans="10:23">
      <c r="J8311">
        <v>8294</v>
      </c>
      <c r="K8311" s="93">
        <f t="shared" ca="1" si="1043"/>
        <v>1.0504664764126419</v>
      </c>
      <c r="L8311" s="93">
        <f t="shared" ca="1" si="1043"/>
        <v>-0.39703127357911289</v>
      </c>
      <c r="M8311" s="93">
        <f t="shared" ca="1" si="1044"/>
        <v>1.0504664764126419</v>
      </c>
      <c r="N8311" s="101">
        <f t="shared" ca="1" si="1040"/>
        <v>-4.234677039765572E-2</v>
      </c>
      <c r="O8311" s="46">
        <f t="shared" ca="1" si="1045"/>
        <v>0.6973687082647928</v>
      </c>
      <c r="P8311" s="46">
        <f t="shared" ca="1" si="1046"/>
        <v>0.50882600997249738</v>
      </c>
      <c r="Q8311" s="47">
        <f t="shared" ca="1" si="1041"/>
        <v>1.0744541048493836</v>
      </c>
      <c r="R8311" s="47">
        <f t="shared" ca="1" si="1042"/>
        <v>0.14257561531235383</v>
      </c>
      <c r="S8311" s="97">
        <f t="shared" ca="1" si="1047"/>
        <v>0.41997216178857333</v>
      </c>
      <c r="V8311">
        <v>8294</v>
      </c>
      <c r="W8311" s="46">
        <v>-0.239040122312077</v>
      </c>
    </row>
    <row r="8312" spans="10:23">
      <c r="J8312">
        <v>8295</v>
      </c>
      <c r="K8312" s="93">
        <f t="shared" ca="1" si="1043"/>
        <v>-0.95393172359714262</v>
      </c>
      <c r="L8312" s="93">
        <f t="shared" ca="1" si="1043"/>
        <v>-0.10743054988487148</v>
      </c>
      <c r="M8312" s="93">
        <f t="shared" ca="1" si="1044"/>
        <v>-0.95393172359714262</v>
      </c>
      <c r="N8312" s="101">
        <f t="shared" ca="1" si="1040"/>
        <v>-0.40522478648907911</v>
      </c>
      <c r="O8312" s="46">
        <f t="shared" ca="1" si="1045"/>
        <v>-2.2149055638818416E-2</v>
      </c>
      <c r="P8312" s="46">
        <f t="shared" ca="1" si="1046"/>
        <v>0.14906712802069177</v>
      </c>
      <c r="Q8312" s="47">
        <f t="shared" ca="1" si="1041"/>
        <v>-0.3645814229578388</v>
      </c>
      <c r="R8312" s="47">
        <f t="shared" ca="1" si="1042"/>
        <v>8.390096543626184E-2</v>
      </c>
      <c r="S8312" s="97">
        <f t="shared" ca="1" si="1047"/>
        <v>3.0875954898721712E-2</v>
      </c>
      <c r="V8312">
        <v>8295</v>
      </c>
      <c r="W8312" s="46">
        <v>0.71363294062306304</v>
      </c>
    </row>
    <row r="8313" spans="10:23">
      <c r="J8313">
        <v>8296</v>
      </c>
      <c r="K8313" s="93">
        <f t="shared" ca="1" si="1043"/>
        <v>1.2110273853579372</v>
      </c>
      <c r="L8313" s="93">
        <f t="shared" ca="1" si="1043"/>
        <v>0.7113025972115582</v>
      </c>
      <c r="M8313" s="93">
        <f t="shared" ca="1" si="1044"/>
        <v>1.2110273853579372</v>
      </c>
      <c r="N8313" s="101">
        <f t="shared" ca="1" si="1040"/>
        <v>1.059507910399228</v>
      </c>
      <c r="O8313" s="46">
        <f t="shared" ca="1" si="1045"/>
        <v>0.7550051730022318</v>
      </c>
      <c r="P8313" s="46">
        <f t="shared" ca="1" si="1046"/>
        <v>0.53764424234121688</v>
      </c>
      <c r="Q8313" s="47">
        <f t="shared" ca="1" si="1041"/>
        <v>1.1897270343242616</v>
      </c>
      <c r="R8313" s="47">
        <f t="shared" ca="1" si="1042"/>
        <v>0.32073724192850606</v>
      </c>
      <c r="S8313" s="97">
        <f t="shared" ca="1" si="1047"/>
        <v>0.53787120746536887</v>
      </c>
      <c r="V8313">
        <v>8296</v>
      </c>
      <c r="W8313" s="46">
        <v>0.229885033338771</v>
      </c>
    </row>
    <row r="8314" spans="10:23">
      <c r="J8314">
        <v>8297</v>
      </c>
      <c r="K8314" s="93">
        <f t="shared" ca="1" si="1043"/>
        <v>0.34537574439923852</v>
      </c>
      <c r="L8314" s="93">
        <f t="shared" ca="1" si="1043"/>
        <v>1.1424698853056157</v>
      </c>
      <c r="M8314" s="93">
        <f t="shared" ca="1" si="1044"/>
        <v>0.34537574439923852</v>
      </c>
      <c r="N8314" s="101">
        <f t="shared" ca="1" si="1040"/>
        <v>1.1929937260102657</v>
      </c>
      <c r="O8314" s="46">
        <f t="shared" ca="1" si="1045"/>
        <v>0.4442626603522733</v>
      </c>
      <c r="P8314" s="46">
        <f t="shared" ca="1" si="1046"/>
        <v>0.38227298601623766</v>
      </c>
      <c r="Q8314" s="47">
        <f t="shared" ca="1" si="1041"/>
        <v>0.56824200902434463</v>
      </c>
      <c r="R8314" s="47">
        <f t="shared" ca="1" si="1042"/>
        <v>0.34232089579313962</v>
      </c>
      <c r="S8314" s="97">
        <f t="shared" ca="1" si="1047"/>
        <v>0.39329177807270643</v>
      </c>
      <c r="V8314">
        <v>8297</v>
      </c>
      <c r="W8314" s="46">
        <v>1.1218920760250199</v>
      </c>
    </row>
    <row r="8315" spans="10:23">
      <c r="J8315">
        <v>8298</v>
      </c>
      <c r="K8315" s="93">
        <f t="shared" ca="1" si="1043"/>
        <v>1.0810692046526533</v>
      </c>
      <c r="L8315" s="93">
        <f t="shared" ca="1" si="1043"/>
        <v>0.4072976148341565</v>
      </c>
      <c r="M8315" s="93">
        <f t="shared" ca="1" si="1044"/>
        <v>1.0810692046526533</v>
      </c>
      <c r="N8315" s="101">
        <f t="shared" ca="1" si="1040"/>
        <v>0.72995628058674478</v>
      </c>
      <c r="O8315" s="46">
        <f t="shared" ca="1" si="1045"/>
        <v>0.70835415346849318</v>
      </c>
      <c r="P8315" s="46">
        <f t="shared" ca="1" si="1046"/>
        <v>0.51431873257434757</v>
      </c>
      <c r="Q8315" s="47">
        <f t="shared" ca="1" si="1041"/>
        <v>1.0964249952567844</v>
      </c>
      <c r="R8315" s="47">
        <f t="shared" ca="1" si="1042"/>
        <v>0.26745121842227271</v>
      </c>
      <c r="S8315" s="97">
        <f t="shared" ca="1" si="1047"/>
        <v>0.48790268594538294</v>
      </c>
      <c r="V8315">
        <v>8298</v>
      </c>
      <c r="W8315" s="46">
        <v>-1.32620468506226E-2</v>
      </c>
    </row>
    <row r="8316" spans="10:23">
      <c r="J8316">
        <v>8299</v>
      </c>
      <c r="K8316" s="93">
        <f t="shared" ca="1" si="1043"/>
        <v>-0.88809710231440286</v>
      </c>
      <c r="L8316" s="93">
        <f t="shared" ca="1" si="1043"/>
        <v>-2.2065349419857609</v>
      </c>
      <c r="M8316" s="93">
        <f t="shared" ca="1" si="1044"/>
        <v>-0.88809710231440286</v>
      </c>
      <c r="N8316" s="101">
        <f t="shared" ca="1" si="1040"/>
        <v>-2.3744134844030378</v>
      </c>
      <c r="O8316" s="46">
        <f t="shared" ca="1" si="1045"/>
        <v>1.4835636144650555E-3</v>
      </c>
      <c r="P8316" s="46">
        <f t="shared" ca="1" si="1046"/>
        <v>0.16088343764733351</v>
      </c>
      <c r="Q8316" s="47">
        <f t="shared" ca="1" si="1041"/>
        <v>-0.31731618445127185</v>
      </c>
      <c r="R8316" s="47">
        <f t="shared" ca="1" si="1042"/>
        <v>-0.2345020578015789</v>
      </c>
      <c r="S8316" s="97">
        <f t="shared" ca="1" si="1047"/>
        <v>-0.11650924709355692</v>
      </c>
      <c r="V8316">
        <v>8299</v>
      </c>
      <c r="W8316" s="46">
        <v>0.225180159712113</v>
      </c>
    </row>
    <row r="8317" spans="10:23">
      <c r="J8317">
        <v>8300</v>
      </c>
      <c r="K8317" s="93">
        <f t="shared" ca="1" si="1043"/>
        <v>0.81447809481895161</v>
      </c>
      <c r="L8317" s="93">
        <f t="shared" ca="1" si="1043"/>
        <v>1.2394837605901121</v>
      </c>
      <c r="M8317" s="93">
        <f t="shared" ca="1" si="1044"/>
        <v>0.81447809481895161</v>
      </c>
      <c r="N8317" s="101">
        <f t="shared" ca="1" si="1040"/>
        <v>1.4341560212854376</v>
      </c>
      <c r="O8317" s="46">
        <f t="shared" ca="1" si="1045"/>
        <v>0.6126560834826037</v>
      </c>
      <c r="P8317" s="46">
        <f t="shared" ca="1" si="1046"/>
        <v>0.46646969758140283</v>
      </c>
      <c r="Q8317" s="47">
        <f t="shared" ca="1" si="1041"/>
        <v>0.90502885528500543</v>
      </c>
      <c r="R8317" s="47">
        <f t="shared" ca="1" si="1042"/>
        <v>0.38131502773587067</v>
      </c>
      <c r="S8317" s="97">
        <f t="shared" ca="1" si="1047"/>
        <v>0.49698555560923718</v>
      </c>
      <c r="V8317">
        <v>8300</v>
      </c>
      <c r="W8317" s="46">
        <v>0.48888598422644203</v>
      </c>
    </row>
    <row r="8318" spans="10:23">
      <c r="J8318">
        <v>8301</v>
      </c>
      <c r="K8318" s="93">
        <f t="shared" ca="1" si="1043"/>
        <v>-1.113218415417941</v>
      </c>
      <c r="L8318" s="93">
        <f t="shared" ca="1" si="1043"/>
        <v>0.85994813235353229</v>
      </c>
      <c r="M8318" s="93">
        <f t="shared" ca="1" si="1044"/>
        <v>-1.113218415417941</v>
      </c>
      <c r="N8318" s="101">
        <f t="shared" ca="1" si="1040"/>
        <v>0.46127393737104466</v>
      </c>
      <c r="O8318" s="46">
        <f t="shared" ca="1" si="1045"/>
        <v>-7.9328115327629234E-2</v>
      </c>
      <c r="P8318" s="46">
        <f t="shared" ca="1" si="1046"/>
        <v>0.12047759817628637</v>
      </c>
      <c r="Q8318" s="47">
        <f t="shared" ca="1" si="1041"/>
        <v>-0.47893954233546043</v>
      </c>
      <c r="R8318" s="47">
        <f t="shared" ca="1" si="1042"/>
        <v>0.22400730141161146</v>
      </c>
      <c r="S8318" s="97">
        <f t="shared" ca="1" si="1047"/>
        <v>7.2339593041991113E-2</v>
      </c>
      <c r="V8318">
        <v>8301</v>
      </c>
      <c r="W8318" s="46">
        <v>0.93491842290634997</v>
      </c>
    </row>
    <row r="8319" spans="10:23">
      <c r="J8319">
        <v>8302</v>
      </c>
      <c r="K8319" s="93">
        <f t="shared" ca="1" si="1043"/>
        <v>0.38038789002471729</v>
      </c>
      <c r="L8319" s="93">
        <f t="shared" ca="1" si="1043"/>
        <v>0.39919834912403518</v>
      </c>
      <c r="M8319" s="93">
        <f t="shared" ca="1" si="1044"/>
        <v>0.38038789002471729</v>
      </c>
      <c r="N8319" s="101">
        <f t="shared" ca="1" si="1040"/>
        <v>0.49944512606005975</v>
      </c>
      <c r="O8319" s="46">
        <f t="shared" ca="1" si="1045"/>
        <v>0.45683095178747274</v>
      </c>
      <c r="P8319" s="46">
        <f t="shared" ca="1" si="1046"/>
        <v>0.38855713173383732</v>
      </c>
      <c r="Q8319" s="47">
        <f t="shared" ca="1" si="1041"/>
        <v>0.59337859189474351</v>
      </c>
      <c r="R8319" s="47">
        <f t="shared" ca="1" si="1042"/>
        <v>0.23017929594521785</v>
      </c>
      <c r="S8319" s="97">
        <f t="shared" ca="1" si="1047"/>
        <v>0.3435051238663453</v>
      </c>
      <c r="V8319">
        <v>8302</v>
      </c>
      <c r="W8319" s="46">
        <v>-0.30019226050155501</v>
      </c>
    </row>
    <row r="8320" spans="10:23">
      <c r="J8320">
        <v>8303</v>
      </c>
      <c r="K8320" s="93">
        <f t="shared" ca="1" si="1043"/>
        <v>-0.49923249602392755</v>
      </c>
      <c r="L8320" s="93">
        <f t="shared" ca="1" si="1043"/>
        <v>0.32905440053925755</v>
      </c>
      <c r="M8320" s="93">
        <f t="shared" ca="1" si="1044"/>
        <v>-0.49923249602392755</v>
      </c>
      <c r="N8320" s="101">
        <f t="shared" ca="1" si="1040"/>
        <v>0.15320381182081916</v>
      </c>
      <c r="O8320" s="46">
        <f t="shared" ca="1" si="1045"/>
        <v>0.14107408608550659</v>
      </c>
      <c r="P8320" s="46">
        <f t="shared" ca="1" si="1046"/>
        <v>0.23067869888285428</v>
      </c>
      <c r="Q8320" s="47">
        <f t="shared" ca="1" si="1041"/>
        <v>-3.8135139509188787E-2</v>
      </c>
      <c r="R8320" s="47">
        <f t="shared" ca="1" si="1042"/>
        <v>0.17419467581185855</v>
      </c>
      <c r="S8320" s="97">
        <f t="shared" ca="1" si="1047"/>
        <v>0.15763438094868257</v>
      </c>
      <c r="V8320">
        <v>8303</v>
      </c>
      <c r="W8320" s="46">
        <v>0.37070405119611499</v>
      </c>
    </row>
    <row r="8321" spans="10:23">
      <c r="J8321">
        <v>8304</v>
      </c>
      <c r="K8321" s="93">
        <f t="shared" ca="1" si="1043"/>
        <v>-1.3905916401567615</v>
      </c>
      <c r="L8321" s="93">
        <f t="shared" ca="1" si="1043"/>
        <v>0.89652292339619943</v>
      </c>
      <c r="M8321" s="93">
        <f t="shared" ca="1" si="1044"/>
        <v>-1.3905916401567615</v>
      </c>
      <c r="N8321" s="101">
        <f t="shared" ca="1" si="1040"/>
        <v>0.4077389739173134</v>
      </c>
      <c r="O8321" s="46">
        <f t="shared" ca="1" si="1045"/>
        <v>-0.17889663541003392</v>
      </c>
      <c r="P8321" s="46">
        <f t="shared" ca="1" si="1046"/>
        <v>7.0693338135084022E-2</v>
      </c>
      <c r="Q8321" s="47">
        <f t="shared" ca="1" si="1041"/>
        <v>-0.67807658250026981</v>
      </c>
      <c r="R8321" s="47">
        <f t="shared" ca="1" si="1042"/>
        <v>0.21535109988524043</v>
      </c>
      <c r="S8321" s="97">
        <f t="shared" ca="1" si="1047"/>
        <v>1.8227232237603253E-2</v>
      </c>
      <c r="V8321">
        <v>8304</v>
      </c>
      <c r="W8321" s="46">
        <v>2.2356391926713098E-2</v>
      </c>
    </row>
    <row r="8322" spans="10:23">
      <c r="J8322">
        <v>8305</v>
      </c>
      <c r="K8322" s="93">
        <f t="shared" ca="1" si="1043"/>
        <v>-0.29375735543539233</v>
      </c>
      <c r="L8322" s="93">
        <f t="shared" ca="1" si="1043"/>
        <v>0.58504482285070758</v>
      </c>
      <c r="M8322" s="93">
        <f t="shared" ca="1" si="1044"/>
        <v>-0.29375735543539233</v>
      </c>
      <c r="N8322" s="101">
        <f t="shared" ca="1" si="1040"/>
        <v>0.46124973180848122</v>
      </c>
      <c r="O8322" s="46">
        <f t="shared" ca="1" si="1045"/>
        <v>0.21483338884945902</v>
      </c>
      <c r="P8322" s="46">
        <f t="shared" ca="1" si="1046"/>
        <v>0.26755835026483049</v>
      </c>
      <c r="Q8322" s="47">
        <f t="shared" ca="1" si="1041"/>
        <v>0.1093834660187161</v>
      </c>
      <c r="R8322" s="47">
        <f t="shared" ca="1" si="1042"/>
        <v>0.22400338755393617</v>
      </c>
      <c r="S8322" s="97">
        <f t="shared" ca="1" si="1047"/>
        <v>0.2194183882016976</v>
      </c>
      <c r="V8322">
        <v>8305</v>
      </c>
      <c r="W8322" s="46">
        <v>0.287106973458569</v>
      </c>
    </row>
    <row r="8323" spans="10:23">
      <c r="J8323">
        <v>8306</v>
      </c>
      <c r="K8323" s="93">
        <f t="shared" ca="1" si="1043"/>
        <v>-1.5169949891575458</v>
      </c>
      <c r="L8323" s="93">
        <f t="shared" ca="1" si="1043"/>
        <v>-1.9680723883844458</v>
      </c>
      <c r="M8323" s="93">
        <f t="shared" ca="1" si="1044"/>
        <v>-1.5169949891575458</v>
      </c>
      <c r="N8323" s="101">
        <f t="shared" ca="1" si="1040"/>
        <v>-2.348334782795142</v>
      </c>
      <c r="O8323" s="46">
        <f t="shared" ca="1" si="1045"/>
        <v>-0.22427157888310634</v>
      </c>
      <c r="P8323" s="46">
        <f t="shared" ca="1" si="1046"/>
        <v>4.8005866398547814E-2</v>
      </c>
      <c r="Q8323" s="47">
        <f t="shared" ca="1" si="1041"/>
        <v>-0.76882646944641464</v>
      </c>
      <c r="R8323" s="47">
        <f t="shared" ca="1" si="1042"/>
        <v>-0.23028532761067955</v>
      </c>
      <c r="S8323" s="97">
        <f t="shared" ca="1" si="1047"/>
        <v>-0.22727845324689294</v>
      </c>
      <c r="V8323">
        <v>8306</v>
      </c>
      <c r="W8323" s="46">
        <v>0.14942859923839999</v>
      </c>
    </row>
    <row r="8324" spans="10:23">
      <c r="J8324">
        <v>8307</v>
      </c>
      <c r="K8324" s="93">
        <f t="shared" ca="1" si="1043"/>
        <v>0.44556959453116246</v>
      </c>
      <c r="L8324" s="93">
        <f t="shared" ca="1" si="1043"/>
        <v>-0.73881387105051211</v>
      </c>
      <c r="M8324" s="93">
        <f t="shared" ca="1" si="1044"/>
        <v>0.44556959453116246</v>
      </c>
      <c r="N8324" s="101">
        <f t="shared" ca="1" si="1040"/>
        <v>-0.55875588353893668</v>
      </c>
      <c r="O8324" s="46">
        <f t="shared" ca="1" si="1045"/>
        <v>0.48022919385018981</v>
      </c>
      <c r="P8324" s="46">
        <f t="shared" ca="1" si="1046"/>
        <v>0.40025625276519589</v>
      </c>
      <c r="Q8324" s="47">
        <f t="shared" ca="1" si="1041"/>
        <v>0.64017507602017765</v>
      </c>
      <c r="R8324" s="47">
        <f t="shared" ca="1" si="1042"/>
        <v>5.9076140109221006E-2</v>
      </c>
      <c r="S8324" s="97">
        <f t="shared" ca="1" si="1047"/>
        <v>0.26965266697970541</v>
      </c>
      <c r="V8324">
        <v>8307</v>
      </c>
      <c r="W8324" s="46">
        <v>1.7168044482656</v>
      </c>
    </row>
    <row r="8325" spans="10:23">
      <c r="J8325">
        <v>8308</v>
      </c>
      <c r="K8325" s="93">
        <f t="shared" ca="1" si="1043"/>
        <v>-0.78392023923265775</v>
      </c>
      <c r="L8325" s="93">
        <f t="shared" ca="1" si="1043"/>
        <v>9.7406192318862314E-3</v>
      </c>
      <c r="M8325" s="93">
        <f t="shared" ca="1" si="1044"/>
        <v>-0.78392023923265775</v>
      </c>
      <c r="N8325" s="101">
        <f t="shared" ca="1" si="1040"/>
        <v>-0.24006930490879477</v>
      </c>
      <c r="O8325" s="46">
        <f t="shared" ca="1" si="1045"/>
        <v>3.8879877168680022E-2</v>
      </c>
      <c r="P8325" s="46">
        <f t="shared" ca="1" si="1046"/>
        <v>0.17958159442444099</v>
      </c>
      <c r="Q8325" s="47">
        <f t="shared" ca="1" si="1041"/>
        <v>-0.24252355734284192</v>
      </c>
      <c r="R8325" s="47">
        <f t="shared" ca="1" si="1042"/>
        <v>0.11060536643915736</v>
      </c>
      <c r="S8325" s="97">
        <f t="shared" ca="1" si="1047"/>
        <v>7.4742621803918691E-2</v>
      </c>
      <c r="V8325">
        <v>8308</v>
      </c>
      <c r="W8325" s="46">
        <v>2.1609267674151802</v>
      </c>
    </row>
    <row r="8326" spans="10:23">
      <c r="J8326">
        <v>8309</v>
      </c>
      <c r="K8326" s="93">
        <f t="shared" ca="1" si="1043"/>
        <v>-0.10860473594237589</v>
      </c>
      <c r="L8326" s="93">
        <f t="shared" ca="1" si="1043"/>
        <v>1.211485944540162</v>
      </c>
      <c r="M8326" s="93">
        <f t="shared" ca="1" si="1044"/>
        <v>-0.10860473594237589</v>
      </c>
      <c r="N8326" s="101">
        <f t="shared" ca="1" si="1040"/>
        <v>1.1140507143107576</v>
      </c>
      <c r="O8326" s="46">
        <f t="shared" ca="1" si="1045"/>
        <v>0.28129752694230958</v>
      </c>
      <c r="P8326" s="46">
        <f t="shared" ca="1" si="1046"/>
        <v>0.30079041931125577</v>
      </c>
      <c r="Q8326" s="47">
        <f t="shared" ca="1" si="1041"/>
        <v>0.24231174220441715</v>
      </c>
      <c r="R8326" s="47">
        <f t="shared" ca="1" si="1042"/>
        <v>0.32955640368771022</v>
      </c>
      <c r="S8326" s="97">
        <f t="shared" ca="1" si="1047"/>
        <v>0.3054269653150099</v>
      </c>
      <c r="V8326">
        <v>8309</v>
      </c>
      <c r="W8326" s="46">
        <v>-0.14409072547570601</v>
      </c>
    </row>
    <row r="8327" spans="10:23">
      <c r="J8327">
        <v>8310</v>
      </c>
      <c r="K8327" s="93">
        <f t="shared" ca="1" si="1043"/>
        <v>0.66310980160881816</v>
      </c>
      <c r="L8327" s="93">
        <f t="shared" ca="1" si="1043"/>
        <v>1.7089345893721213</v>
      </c>
      <c r="M8327" s="93">
        <f t="shared" ca="1" si="1044"/>
        <v>0.66310980160881816</v>
      </c>
      <c r="N8327" s="101">
        <f t="shared" ca="1" si="1040"/>
        <v>1.8310959467523245</v>
      </c>
      <c r="O8327" s="46">
        <f t="shared" ca="1" si="1045"/>
        <v>0.55831948716360391</v>
      </c>
      <c r="P8327" s="46">
        <f t="shared" ca="1" si="1046"/>
        <v>0.43930139942190294</v>
      </c>
      <c r="Q8327" s="47">
        <f t="shared" ca="1" si="1041"/>
        <v>0.79635566264700586</v>
      </c>
      <c r="R8327" s="47">
        <f t="shared" ca="1" si="1042"/>
        <v>0.4454972325425236</v>
      </c>
      <c r="S8327" s="97">
        <f t="shared" ca="1" si="1047"/>
        <v>0.50190835985306381</v>
      </c>
      <c r="V8327">
        <v>8310</v>
      </c>
      <c r="W8327" s="46">
        <v>0.18942526278017599</v>
      </c>
    </row>
    <row r="8328" spans="10:23">
      <c r="J8328">
        <v>8311</v>
      </c>
      <c r="K8328" s="93">
        <f t="shared" ca="1" si="1043"/>
        <v>-0.81624689101438797</v>
      </c>
      <c r="L8328" s="93">
        <f t="shared" ca="1" si="1043"/>
        <v>0.25916303813160879</v>
      </c>
      <c r="M8328" s="93">
        <f t="shared" ca="1" si="1044"/>
        <v>-0.81624689101438797</v>
      </c>
      <c r="N8328" s="101">
        <f t="shared" ca="1" si="1040"/>
        <v>-1.3876703264594253E-2</v>
      </c>
      <c r="O8328" s="46">
        <f t="shared" ca="1" si="1045"/>
        <v>2.7275596041123784E-2</v>
      </c>
      <c r="P8328" s="46">
        <f t="shared" ca="1" si="1046"/>
        <v>0.17377945386066287</v>
      </c>
      <c r="Q8328" s="47">
        <f t="shared" ca="1" si="1041"/>
        <v>-0.2657321195979544</v>
      </c>
      <c r="R8328" s="47">
        <f t="shared" ca="1" si="1042"/>
        <v>0.14717901134877936</v>
      </c>
      <c r="S8328" s="97">
        <f t="shared" ca="1" si="1047"/>
        <v>8.7227303694951575E-2</v>
      </c>
      <c r="V8328">
        <v>8311</v>
      </c>
      <c r="W8328" s="46">
        <v>0.29526527033392302</v>
      </c>
    </row>
    <row r="8329" spans="10:23">
      <c r="J8329">
        <v>8312</v>
      </c>
      <c r="K8329" s="93">
        <f t="shared" ca="1" si="1043"/>
        <v>-1.0805816456090855</v>
      </c>
      <c r="L8329" s="93">
        <f t="shared" ca="1" si="1043"/>
        <v>-1.1629393751739669</v>
      </c>
      <c r="M8329" s="93">
        <f t="shared" ca="1" si="1044"/>
        <v>-1.0805816456090855</v>
      </c>
      <c r="N8329" s="101">
        <f t="shared" ca="1" si="1040"/>
        <v>-1.4462124751399335</v>
      </c>
      <c r="O8329" s="46">
        <f t="shared" ca="1" si="1045"/>
        <v>-6.7612511295561228E-2</v>
      </c>
      <c r="P8329" s="46">
        <f t="shared" ca="1" si="1046"/>
        <v>0.12633540019232037</v>
      </c>
      <c r="Q8329" s="47">
        <f t="shared" ca="1" si="1041"/>
        <v>-0.45550833427132442</v>
      </c>
      <c r="R8329" s="47">
        <f t="shared" ca="1" si="1042"/>
        <v>-8.4418925679773077E-2</v>
      </c>
      <c r="S8329" s="97">
        <f t="shared" ca="1" si="1047"/>
        <v>-7.6015718487667153E-2</v>
      </c>
      <c r="V8329">
        <v>8312</v>
      </c>
      <c r="W8329" s="46">
        <v>0.76730463041851305</v>
      </c>
    </row>
    <row r="8330" spans="10:23">
      <c r="J8330">
        <v>8313</v>
      </c>
      <c r="K8330" s="93">
        <f t="shared" ca="1" si="1043"/>
        <v>0.83407452473500676</v>
      </c>
      <c r="L8330" s="93">
        <f t="shared" ca="1" si="1043"/>
        <v>-2.041723771460227</v>
      </c>
      <c r="M8330" s="93">
        <f t="shared" ca="1" si="1044"/>
        <v>0.83407452473500676</v>
      </c>
      <c r="N8330" s="101">
        <f t="shared" ca="1" si="1040"/>
        <v>-1.6704695724569041</v>
      </c>
      <c r="O8330" s="46">
        <f t="shared" ca="1" si="1045"/>
        <v>0.61969060358625627</v>
      </c>
      <c r="P8330" s="46">
        <f t="shared" ca="1" si="1046"/>
        <v>0.46998695763322912</v>
      </c>
      <c r="Q8330" s="47">
        <f t="shared" ca="1" si="1041"/>
        <v>0.91909789549231058</v>
      </c>
      <c r="R8330" s="47">
        <f t="shared" ca="1" si="1042"/>
        <v>-0.12067961407591682</v>
      </c>
      <c r="S8330" s="97">
        <f t="shared" ca="1" si="1047"/>
        <v>0.24950549475516973</v>
      </c>
      <c r="V8330">
        <v>8313</v>
      </c>
      <c r="W8330" s="46">
        <v>0.20566230872359001</v>
      </c>
    </row>
    <row r="8331" spans="10:23">
      <c r="J8331">
        <v>8314</v>
      </c>
      <c r="K8331" s="93">
        <f t="shared" ca="1" si="1043"/>
        <v>-0.86916084855416742</v>
      </c>
      <c r="L8331" s="93">
        <f t="shared" ca="1" si="1043"/>
        <v>0.57968877724507673</v>
      </c>
      <c r="M8331" s="93">
        <f t="shared" ca="1" si="1044"/>
        <v>-0.86916084855416742</v>
      </c>
      <c r="N8331" s="101">
        <f t="shared" ca="1" si="1040"/>
        <v>0.27318053581934937</v>
      </c>
      <c r="O8331" s="46">
        <f t="shared" ca="1" si="1045"/>
        <v>8.2811006319147284E-3</v>
      </c>
      <c r="P8331" s="46">
        <f t="shared" ca="1" si="1046"/>
        <v>0.16428220615605835</v>
      </c>
      <c r="Q8331" s="47">
        <f t="shared" ca="1" si="1041"/>
        <v>-0.30372111041637251</v>
      </c>
      <c r="R8331" s="47">
        <f t="shared" ca="1" si="1042"/>
        <v>0.1935940110201968</v>
      </c>
      <c r="S8331" s="97">
        <f t="shared" ca="1" si="1047"/>
        <v>0.10093755582605576</v>
      </c>
      <c r="V8331">
        <v>8314</v>
      </c>
      <c r="W8331" s="46">
        <v>-0.27274082494150698</v>
      </c>
    </row>
    <row r="8332" spans="10:23">
      <c r="J8332">
        <v>8315</v>
      </c>
      <c r="K8332" s="93">
        <f t="shared" ca="1" si="1043"/>
        <v>0.28124025477963444</v>
      </c>
      <c r="L8332" s="93">
        <f t="shared" ca="1" si="1043"/>
        <v>0.94672066851149217</v>
      </c>
      <c r="M8332" s="93">
        <f t="shared" ca="1" si="1044"/>
        <v>0.28124025477963444</v>
      </c>
      <c r="N8332" s="101">
        <f t="shared" ca="1" si="1040"/>
        <v>0.98701065997761728</v>
      </c>
      <c r="O8332" s="46">
        <f t="shared" ca="1" si="1045"/>
        <v>0.42123997749527636</v>
      </c>
      <c r="P8332" s="46">
        <f t="shared" ca="1" si="1046"/>
        <v>0.37076164458773919</v>
      </c>
      <c r="Q8332" s="47">
        <f t="shared" ca="1" si="1041"/>
        <v>0.52219664331035076</v>
      </c>
      <c r="R8332" s="47">
        <f t="shared" ca="1" si="1042"/>
        <v>0.30901498101205616</v>
      </c>
      <c r="S8332" s="97">
        <f t="shared" ca="1" si="1047"/>
        <v>0.36512747925366629</v>
      </c>
      <c r="V8332">
        <v>8315</v>
      </c>
      <c r="W8332" s="46">
        <v>-0.219010536088598</v>
      </c>
    </row>
    <row r="8333" spans="10:23">
      <c r="J8333">
        <v>8316</v>
      </c>
      <c r="K8333" s="93">
        <f t="shared" ca="1" si="1043"/>
        <v>-0.12828100019058333</v>
      </c>
      <c r="L8333" s="93">
        <f t="shared" ca="1" si="1043"/>
        <v>1.4982033400452504</v>
      </c>
      <c r="M8333" s="93">
        <f t="shared" ca="1" si="1044"/>
        <v>-0.12828100019058333</v>
      </c>
      <c r="N8333" s="101">
        <f t="shared" ca="1" si="1040"/>
        <v>1.3796251633078147</v>
      </c>
      <c r="O8333" s="46">
        <f t="shared" ca="1" si="1045"/>
        <v>0.27423434875058217</v>
      </c>
      <c r="P8333" s="46">
        <f t="shared" ca="1" si="1046"/>
        <v>0.29725883021539207</v>
      </c>
      <c r="Q8333" s="47">
        <f t="shared" ca="1" si="1041"/>
        <v>0.22818538582096234</v>
      </c>
      <c r="R8333" s="47">
        <f t="shared" ca="1" si="1042"/>
        <v>0.37249779754446161</v>
      </c>
      <c r="S8333" s="97">
        <f t="shared" ca="1" si="1047"/>
        <v>0.32336607314752186</v>
      </c>
      <c r="V8333">
        <v>8316</v>
      </c>
      <c r="W8333" s="46">
        <v>-0.22430827615145801</v>
      </c>
    </row>
    <row r="8334" spans="10:23">
      <c r="J8334">
        <v>8317</v>
      </c>
      <c r="K8334" s="93">
        <f t="shared" ca="1" si="1043"/>
        <v>-0.3467703041064194</v>
      </c>
      <c r="L8334" s="93">
        <f t="shared" ca="1" si="1043"/>
        <v>-1.5451404609573365</v>
      </c>
      <c r="M8334" s="93">
        <f t="shared" ca="1" si="1044"/>
        <v>-0.3467703041064194</v>
      </c>
      <c r="N8334" s="101">
        <f t="shared" ca="1" si="1040"/>
        <v>-1.5752024304333136</v>
      </c>
      <c r="O8334" s="46">
        <f t="shared" ca="1" si="1045"/>
        <v>0.19580335864611514</v>
      </c>
      <c r="P8334" s="46">
        <f t="shared" ca="1" si="1046"/>
        <v>0.25804333516315858</v>
      </c>
      <c r="Q8334" s="47">
        <f t="shared" ca="1" si="1041"/>
        <v>7.1323405612028323E-2</v>
      </c>
      <c r="R8334" s="47">
        <f t="shared" ca="1" si="1042"/>
        <v>-0.10527563269633994</v>
      </c>
      <c r="S8334" s="97">
        <f t="shared" ca="1" si="1047"/>
        <v>4.5263862974887603E-2</v>
      </c>
      <c r="V8334">
        <v>8317</v>
      </c>
      <c r="W8334" s="46">
        <v>0.168958641174</v>
      </c>
    </row>
    <row r="8335" spans="10:23">
      <c r="J8335">
        <v>8318</v>
      </c>
      <c r="K8335" s="93">
        <f t="shared" ca="1" si="1043"/>
        <v>0.69354486333866239</v>
      </c>
      <c r="L8335" s="93">
        <f t="shared" ca="1" si="1043"/>
        <v>1.1586447994655211</v>
      </c>
      <c r="M8335" s="93">
        <f t="shared" ca="1" si="1044"/>
        <v>0.69354486333866239</v>
      </c>
      <c r="N8335" s="101">
        <f t="shared" ca="1" si="1040"/>
        <v>1.3190544807121418</v>
      </c>
      <c r="O8335" s="46">
        <f t="shared" ca="1" si="1045"/>
        <v>0.56924474520864665</v>
      </c>
      <c r="P8335" s="46">
        <f t="shared" ca="1" si="1046"/>
        <v>0.44476402844442431</v>
      </c>
      <c r="Q8335" s="47">
        <f t="shared" ca="1" si="1041"/>
        <v>0.81820617873709123</v>
      </c>
      <c r="R8335" s="47">
        <f t="shared" ca="1" si="1042"/>
        <v>0.36270397307326074</v>
      </c>
      <c r="S8335" s="97">
        <f t="shared" ca="1" si="1047"/>
        <v>0.4659743591409537</v>
      </c>
      <c r="V8335">
        <v>8318</v>
      </c>
      <c r="W8335" s="46">
        <v>0.16426908902885601</v>
      </c>
    </row>
    <row r="8336" spans="10:23">
      <c r="J8336">
        <v>8319</v>
      </c>
      <c r="K8336" s="93">
        <f t="shared" ca="1" si="1043"/>
        <v>0.25007796699900009</v>
      </c>
      <c r="L8336" s="93">
        <f t="shared" ca="1" si="1043"/>
        <v>-0.93084823277640427</v>
      </c>
      <c r="M8336" s="93">
        <f t="shared" ca="1" si="1044"/>
        <v>0.25007796699900009</v>
      </c>
      <c r="N8336" s="101">
        <f t="shared" ca="1" si="1040"/>
        <v>-0.80299115658478537</v>
      </c>
      <c r="O8336" s="46">
        <f t="shared" ca="1" si="1045"/>
        <v>0.41005366749862332</v>
      </c>
      <c r="P8336" s="46">
        <f t="shared" ca="1" si="1046"/>
        <v>0.36516848958941261</v>
      </c>
      <c r="Q8336" s="47">
        <f t="shared" ca="1" si="1041"/>
        <v>0.49982402331704467</v>
      </c>
      <c r="R8336" s="47">
        <f t="shared" ca="1" si="1042"/>
        <v>1.9585130739982998E-2</v>
      </c>
      <c r="S8336" s="97">
        <f t="shared" ca="1" si="1047"/>
        <v>0.21481939911930314</v>
      </c>
      <c r="V8336">
        <v>8319</v>
      </c>
      <c r="W8336" s="46">
        <v>1.01557147583347</v>
      </c>
    </row>
    <row r="8337" spans="10:23">
      <c r="J8337">
        <v>8320</v>
      </c>
      <c r="K8337" s="93">
        <f t="shared" ca="1" si="1043"/>
        <v>-1.2210046728214146</v>
      </c>
      <c r="L8337" s="93">
        <f t="shared" ca="1" si="1043"/>
        <v>0.79455067560371218</v>
      </c>
      <c r="M8337" s="93">
        <f t="shared" ca="1" si="1044"/>
        <v>-1.2210046728214146</v>
      </c>
      <c r="N8337" s="101">
        <f t="shared" ca="1" si="1040"/>
        <v>0.36499326018636774</v>
      </c>
      <c r="O8337" s="46">
        <f t="shared" ca="1" si="1045"/>
        <v>-0.11802009125641816</v>
      </c>
      <c r="P8337" s="46">
        <f t="shared" ca="1" si="1046"/>
        <v>0.1011316102118919</v>
      </c>
      <c r="Q8337" s="47">
        <f t="shared" ca="1" si="1041"/>
        <v>-0.55632349419303828</v>
      </c>
      <c r="R8337" s="47">
        <f t="shared" ca="1" si="1042"/>
        <v>0.20843943900844869</v>
      </c>
      <c r="S8337" s="97">
        <f t="shared" ca="1" si="1047"/>
        <v>4.5209673876015266E-2</v>
      </c>
      <c r="V8337">
        <v>8320</v>
      </c>
      <c r="W8337" s="46">
        <v>0.70221090527736096</v>
      </c>
    </row>
    <row r="8338" spans="10:23">
      <c r="J8338">
        <v>8321</v>
      </c>
      <c r="K8338" s="93">
        <f t="shared" ca="1" si="1043"/>
        <v>-1.2321422569706071</v>
      </c>
      <c r="L8338" s="93">
        <f t="shared" ca="1" si="1043"/>
        <v>0.69615940288988476</v>
      </c>
      <c r="M8338" s="93">
        <f t="shared" ca="1" si="1044"/>
        <v>-1.2321422569706071</v>
      </c>
      <c r="N8338" s="101">
        <f t="shared" ref="N8338:N8401" ca="1" si="1048">$N$2*K8338+SQRT(1-$N$2^2)*L8338</f>
        <v>0.26816814704673658</v>
      </c>
      <c r="O8338" s="46">
        <f t="shared" ca="1" si="1045"/>
        <v>-0.12201814395985611</v>
      </c>
      <c r="P8338" s="46">
        <f t="shared" ca="1" si="1046"/>
        <v>9.9132583860172929E-2</v>
      </c>
      <c r="Q8338" s="47">
        <f t="shared" ref="Q8338:Q8401" ca="1" si="1049">$K$2+K8338*$S$3</f>
        <v>-0.56431959959991418</v>
      </c>
      <c r="R8338" s="47">
        <f t="shared" ref="R8338:R8401" ca="1" si="1050">$L$2+$L$3*N8338</f>
        <v>0.19278354540025189</v>
      </c>
      <c r="S8338" s="97">
        <f t="shared" ca="1" si="1047"/>
        <v>3.538270072019789E-2</v>
      </c>
      <c r="V8338">
        <v>8321</v>
      </c>
      <c r="W8338" s="46">
        <v>-5.7543702017123204E-3</v>
      </c>
    </row>
    <row r="8339" spans="10:23">
      <c r="J8339">
        <v>8322</v>
      </c>
      <c r="K8339" s="93">
        <f t="shared" ref="K8339:L8402" ca="1" si="1051">_xlfn.NORM.S.INV(RAND())</f>
        <v>-0.75235917750141401</v>
      </c>
      <c r="L8339" s="93">
        <f t="shared" ca="1" si="1051"/>
        <v>-0.80366238247788579</v>
      </c>
      <c r="M8339" s="93">
        <f t="shared" ref="M8339:M8402" ca="1" si="1052">K8339</f>
        <v>-0.75235917750141401</v>
      </c>
      <c r="N8339" s="101">
        <f t="shared" ca="1" si="1048"/>
        <v>-1.001205890387548</v>
      </c>
      <c r="O8339" s="46">
        <f t="shared" ref="O8339:O8402" ca="1" si="1053">$K$2+K8339*$K$3</f>
        <v>5.0209334839903974E-2</v>
      </c>
      <c r="P8339" s="46">
        <f t="shared" ref="P8339:P8402" ca="1" si="1054">$K$2+K8339*$R$3</f>
        <v>0.18524632326005297</v>
      </c>
      <c r="Q8339" s="47">
        <f t="shared" ca="1" si="1049"/>
        <v>-0.21986464200039402</v>
      </c>
      <c r="R8339" s="47">
        <f t="shared" ca="1" si="1050"/>
        <v>-1.246470306210043E-2</v>
      </c>
      <c r="S8339" s="97">
        <f t="shared" ref="S8339:S8402" ca="1" si="1055">AVERAGE(R8339,O8339)</f>
        <v>1.8872315888901772E-2</v>
      </c>
      <c r="V8339">
        <v>8322</v>
      </c>
      <c r="W8339" s="46">
        <v>0.528249348310603</v>
      </c>
    </row>
    <row r="8340" spans="10:23">
      <c r="J8340">
        <v>8323</v>
      </c>
      <c r="K8340" s="93">
        <f t="shared" ca="1" si="1051"/>
        <v>-2.8317129960041015E-2</v>
      </c>
      <c r="L8340" s="93">
        <f t="shared" ca="1" si="1051"/>
        <v>-0.2623545291749369</v>
      </c>
      <c r="M8340" s="93">
        <f t="shared" ca="1" si="1052"/>
        <v>-2.8317129960041015E-2</v>
      </c>
      <c r="N8340" s="101">
        <f t="shared" ca="1" si="1048"/>
        <v>-0.2577394010373133</v>
      </c>
      <c r="O8340" s="46">
        <f t="shared" ca="1" si="1053"/>
        <v>0.31011832648468685</v>
      </c>
      <c r="P8340" s="46">
        <f t="shared" ca="1" si="1054"/>
        <v>0.31520081908244441</v>
      </c>
      <c r="Q8340" s="47">
        <f t="shared" ca="1" si="1049"/>
        <v>0.29995334128917167</v>
      </c>
      <c r="R8340" s="47">
        <f t="shared" ca="1" si="1050"/>
        <v>0.10774824460305113</v>
      </c>
      <c r="S8340" s="97">
        <f t="shared" ca="1" si="1055"/>
        <v>0.20893328554386897</v>
      </c>
      <c r="V8340">
        <v>8323</v>
      </c>
      <c r="W8340" s="46">
        <v>0.62770702619948504</v>
      </c>
    </row>
    <row r="8341" spans="10:23">
      <c r="J8341">
        <v>8324</v>
      </c>
      <c r="K8341" s="93">
        <f t="shared" ca="1" si="1051"/>
        <v>-0.85921159004191483</v>
      </c>
      <c r="L8341" s="93">
        <f t="shared" ca="1" si="1051"/>
        <v>-0.27016818185267594</v>
      </c>
      <c r="M8341" s="93">
        <f t="shared" ca="1" si="1052"/>
        <v>-0.85921159004191483</v>
      </c>
      <c r="N8341" s="101">
        <f t="shared" ca="1" si="1048"/>
        <v>-0.52939047205629541</v>
      </c>
      <c r="O8341" s="46">
        <f t="shared" ca="1" si="1053"/>
        <v>1.1852580708677896E-2</v>
      </c>
      <c r="P8341" s="46">
        <f t="shared" ca="1" si="1054"/>
        <v>0.16606794619443993</v>
      </c>
      <c r="Q8341" s="47">
        <f t="shared" ca="1" si="1049"/>
        <v>-0.29657815026284617</v>
      </c>
      <c r="R8341" s="47">
        <f t="shared" ca="1" si="1050"/>
        <v>6.382430660266121E-2</v>
      </c>
      <c r="S8341" s="97">
        <f t="shared" ca="1" si="1055"/>
        <v>3.7838443655669553E-2</v>
      </c>
      <c r="V8341">
        <v>8324</v>
      </c>
      <c r="W8341" s="46">
        <v>1.00127704212642E-2</v>
      </c>
    </row>
    <row r="8342" spans="10:23">
      <c r="J8342">
        <v>8325</v>
      </c>
      <c r="K8342" s="93">
        <f t="shared" ca="1" si="1051"/>
        <v>0.66245650021747637</v>
      </c>
      <c r="L8342" s="93">
        <f t="shared" ca="1" si="1051"/>
        <v>-0.35801506711193443</v>
      </c>
      <c r="M8342" s="93">
        <f t="shared" ca="1" si="1052"/>
        <v>0.66245650021747637</v>
      </c>
      <c r="N8342" s="101">
        <f t="shared" ca="1" si="1048"/>
        <v>-0.1287520378780373</v>
      </c>
      <c r="O8342" s="46">
        <f t="shared" ca="1" si="1053"/>
        <v>0.55808497190797701</v>
      </c>
      <c r="P8342" s="46">
        <f t="shared" ca="1" si="1054"/>
        <v>0.43918414179408949</v>
      </c>
      <c r="Q8342" s="47">
        <f t="shared" ca="1" si="1049"/>
        <v>0.79588663213575217</v>
      </c>
      <c r="R8342" s="47">
        <f t="shared" ca="1" si="1050"/>
        <v>0.12860453249100104</v>
      </c>
      <c r="S8342" s="97">
        <f t="shared" ca="1" si="1055"/>
        <v>0.34334475219948901</v>
      </c>
      <c r="V8342">
        <v>8325</v>
      </c>
      <c r="W8342" s="46">
        <v>0.13036613495458399</v>
      </c>
    </row>
    <row r="8343" spans="10:23">
      <c r="J8343">
        <v>8326</v>
      </c>
      <c r="K8343" s="93">
        <f t="shared" ca="1" si="1051"/>
        <v>0.80198247803309008</v>
      </c>
      <c r="L8343" s="93">
        <f t="shared" ca="1" si="1051"/>
        <v>0.22659058634201285</v>
      </c>
      <c r="M8343" s="93">
        <f t="shared" ca="1" si="1052"/>
        <v>0.80198247803309008</v>
      </c>
      <c r="N8343" s="101">
        <f t="shared" ca="1" si="1048"/>
        <v>0.46987514489624205</v>
      </c>
      <c r="O8343" s="46">
        <f t="shared" ca="1" si="1053"/>
        <v>0.60817053852037239</v>
      </c>
      <c r="P8343" s="46">
        <f t="shared" ca="1" si="1054"/>
        <v>0.46422692510028718</v>
      </c>
      <c r="Q8343" s="47">
        <f t="shared" ca="1" si="1049"/>
        <v>0.89605776536054271</v>
      </c>
      <c r="R8343" s="47">
        <f t="shared" ca="1" si="1050"/>
        <v>0.22539805207071287</v>
      </c>
      <c r="S8343" s="97">
        <f t="shared" ca="1" si="1055"/>
        <v>0.41678429529554262</v>
      </c>
      <c r="V8343">
        <v>8326</v>
      </c>
      <c r="W8343" s="46">
        <v>0.88989646722990101</v>
      </c>
    </row>
    <row r="8344" spans="10:23">
      <c r="J8344">
        <v>8327</v>
      </c>
      <c r="K8344" s="93">
        <f t="shared" ca="1" si="1051"/>
        <v>0.35742700326679744</v>
      </c>
      <c r="L8344" s="93">
        <f t="shared" ca="1" si="1051"/>
        <v>-0.96212470565516628</v>
      </c>
      <c r="M8344" s="93">
        <f t="shared" ca="1" si="1052"/>
        <v>0.35742700326679744</v>
      </c>
      <c r="N8344" s="101">
        <f t="shared" ca="1" si="1048"/>
        <v>-0.7985044529460974</v>
      </c>
      <c r="O8344" s="46">
        <f t="shared" ca="1" si="1053"/>
        <v>0.44858869438711091</v>
      </c>
      <c r="P8344" s="46">
        <f t="shared" ca="1" si="1054"/>
        <v>0.38443600303365644</v>
      </c>
      <c r="Q8344" s="47">
        <f t="shared" ca="1" si="1049"/>
        <v>0.57689407709401985</v>
      </c>
      <c r="R8344" s="47">
        <f t="shared" ca="1" si="1050"/>
        <v>2.0310597021829857E-2</v>
      </c>
      <c r="S8344" s="97">
        <f t="shared" ca="1" si="1055"/>
        <v>0.23444964570447038</v>
      </c>
      <c r="V8344">
        <v>8327</v>
      </c>
      <c r="W8344" s="46">
        <v>-0.34081836318944497</v>
      </c>
    </row>
    <row r="8345" spans="10:23">
      <c r="J8345">
        <v>8328</v>
      </c>
      <c r="K8345" s="93">
        <f t="shared" ca="1" si="1051"/>
        <v>-1.2602482469185925</v>
      </c>
      <c r="L8345" s="93">
        <f t="shared" ca="1" si="1051"/>
        <v>0.69778632789328565</v>
      </c>
      <c r="M8345" s="93">
        <f t="shared" ca="1" si="1052"/>
        <v>-1.2602482469185925</v>
      </c>
      <c r="N8345" s="101">
        <f t="shared" ca="1" si="1048"/>
        <v>0.26077227196832664</v>
      </c>
      <c r="O8345" s="46">
        <f t="shared" ca="1" si="1053"/>
        <v>-0.13210733633668681</v>
      </c>
      <c r="P8345" s="46">
        <f t="shared" ca="1" si="1054"/>
        <v>9.4087987671757578E-2</v>
      </c>
      <c r="Q8345" s="47">
        <f t="shared" ca="1" si="1049"/>
        <v>-0.58449798435357558</v>
      </c>
      <c r="R8345" s="47">
        <f t="shared" ca="1" si="1050"/>
        <v>0.19158768794537734</v>
      </c>
      <c r="S8345" s="97">
        <f t="shared" ca="1" si="1055"/>
        <v>2.9740175804345265E-2</v>
      </c>
      <c r="V8345">
        <v>8328</v>
      </c>
      <c r="W8345" s="46">
        <v>0.45533702230883999</v>
      </c>
    </row>
    <row r="8346" spans="10:23">
      <c r="J8346">
        <v>8329</v>
      </c>
      <c r="K8346" s="93">
        <f t="shared" ca="1" si="1051"/>
        <v>0.73649022228494976</v>
      </c>
      <c r="L8346" s="93">
        <f t="shared" ca="1" si="1051"/>
        <v>-0.84030567468926809</v>
      </c>
      <c r="M8346" s="93">
        <f t="shared" ca="1" si="1052"/>
        <v>0.73649022228494976</v>
      </c>
      <c r="N8346" s="101">
        <f t="shared" ca="1" si="1048"/>
        <v>-0.56245927027852916</v>
      </c>
      <c r="O8346" s="46">
        <f t="shared" ca="1" si="1053"/>
        <v>0.58466081804233794</v>
      </c>
      <c r="P8346" s="46">
        <f t="shared" ca="1" si="1054"/>
        <v>0.45247206486126995</v>
      </c>
      <c r="Q8346" s="47">
        <f t="shared" ca="1" si="1049"/>
        <v>0.84903832440447391</v>
      </c>
      <c r="R8346" s="47">
        <f t="shared" ca="1" si="1050"/>
        <v>5.8477330287006246E-2</v>
      </c>
      <c r="S8346" s="97">
        <f t="shared" ca="1" si="1055"/>
        <v>0.32156907416467206</v>
      </c>
      <c r="V8346">
        <v>8329</v>
      </c>
      <c r="W8346" s="46">
        <v>0.61187911678872797</v>
      </c>
    </row>
    <row r="8347" spans="10:23">
      <c r="J8347">
        <v>8330</v>
      </c>
      <c r="K8347" s="93">
        <f t="shared" ca="1" si="1051"/>
        <v>-1.2147558417330659E-2</v>
      </c>
      <c r="L8347" s="93">
        <f t="shared" ca="1" si="1051"/>
        <v>8.7152267995895694E-3</v>
      </c>
      <c r="M8347" s="93">
        <f t="shared" ca="1" si="1052"/>
        <v>-1.2147558417330659E-2</v>
      </c>
      <c r="N8347" s="101">
        <f t="shared" ca="1" si="1048"/>
        <v>4.3995639194627997E-3</v>
      </c>
      <c r="O8347" s="46">
        <f t="shared" ca="1" si="1053"/>
        <v>0.31592270904681125</v>
      </c>
      <c r="P8347" s="46">
        <f t="shared" ca="1" si="1054"/>
        <v>0.31810301036350663</v>
      </c>
      <c r="Q8347" s="47">
        <f t="shared" ca="1" si="1049"/>
        <v>0.31156210641342058</v>
      </c>
      <c r="R8347" s="47">
        <f t="shared" ca="1" si="1050"/>
        <v>0.15013414649203446</v>
      </c>
      <c r="S8347" s="97">
        <f t="shared" ca="1" si="1055"/>
        <v>0.23302842776942284</v>
      </c>
      <c r="V8347">
        <v>8330</v>
      </c>
      <c r="W8347" s="46">
        <v>1.2240215867120301</v>
      </c>
    </row>
    <row r="8348" spans="10:23">
      <c r="J8348">
        <v>8331</v>
      </c>
      <c r="K8348" s="93">
        <f t="shared" ca="1" si="1051"/>
        <v>-1.5917529172179681</v>
      </c>
      <c r="L8348" s="93">
        <f t="shared" ca="1" si="1051"/>
        <v>0.5445982815037067</v>
      </c>
      <c r="M8348" s="93">
        <f t="shared" ca="1" si="1052"/>
        <v>-1.5917529172179681</v>
      </c>
      <c r="N8348" s="101">
        <f t="shared" ca="1" si="1048"/>
        <v>1.0111338550729432E-2</v>
      </c>
      <c r="O8348" s="46">
        <f t="shared" ca="1" si="1053"/>
        <v>-0.25110739286050843</v>
      </c>
      <c r="P8348" s="46">
        <f t="shared" ca="1" si="1054"/>
        <v>3.4587959409846769E-2</v>
      </c>
      <c r="Q8348" s="47">
        <f t="shared" ca="1" si="1049"/>
        <v>-0.82249809740121882</v>
      </c>
      <c r="R8348" s="47">
        <f t="shared" ca="1" si="1050"/>
        <v>0.15105769755272005</v>
      </c>
      <c r="S8348" s="97">
        <f t="shared" ca="1" si="1055"/>
        <v>-5.0024847653894186E-2</v>
      </c>
      <c r="V8348">
        <v>8331</v>
      </c>
      <c r="W8348" s="46">
        <v>-0.32688017911106199</v>
      </c>
    </row>
    <row r="8349" spans="10:23">
      <c r="J8349">
        <v>8332</v>
      </c>
      <c r="K8349" s="93">
        <f t="shared" ca="1" si="1051"/>
        <v>-0.15501812342384888</v>
      </c>
      <c r="L8349" s="93">
        <f t="shared" ca="1" si="1051"/>
        <v>-0.15123247100000836</v>
      </c>
      <c r="M8349" s="93">
        <f t="shared" ca="1" si="1052"/>
        <v>-0.15501812342384888</v>
      </c>
      <c r="N8349" s="101">
        <f t="shared" ca="1" si="1048"/>
        <v>-0.19268020412891146</v>
      </c>
      <c r="O8349" s="46">
        <f t="shared" ca="1" si="1053"/>
        <v>0.26463653773582441</v>
      </c>
      <c r="P8349" s="46">
        <f t="shared" ca="1" si="1054"/>
        <v>0.29245992470801319</v>
      </c>
      <c r="Q8349" s="47">
        <f t="shared" ca="1" si="1049"/>
        <v>0.20898976379144685</v>
      </c>
      <c r="R8349" s="47">
        <f t="shared" ca="1" si="1050"/>
        <v>0.11826782812849256</v>
      </c>
      <c r="S8349" s="97">
        <f t="shared" ca="1" si="1055"/>
        <v>0.19145218293215849</v>
      </c>
      <c r="V8349">
        <v>8332</v>
      </c>
      <c r="W8349" s="46">
        <v>0.53700411144343596</v>
      </c>
    </row>
    <row r="8350" spans="10:23">
      <c r="J8350">
        <v>8333</v>
      </c>
      <c r="K8350" s="93">
        <f t="shared" ca="1" si="1051"/>
        <v>-1.7500456039844301</v>
      </c>
      <c r="L8350" s="93">
        <f t="shared" ca="1" si="1051"/>
        <v>0.31864718699650579</v>
      </c>
      <c r="M8350" s="93">
        <f t="shared" ca="1" si="1052"/>
        <v>-1.7500456039844301</v>
      </c>
      <c r="N8350" s="101">
        <f t="shared" ca="1" si="1048"/>
        <v>-0.25444972097274632</v>
      </c>
      <c r="O8350" s="46">
        <f t="shared" ca="1" si="1053"/>
        <v>-0.30792963507961613</v>
      </c>
      <c r="P8350" s="46">
        <f t="shared" ca="1" si="1054"/>
        <v>6.1768383002929195E-3</v>
      </c>
      <c r="Q8350" s="47">
        <f t="shared" ca="1" si="1049"/>
        <v>-0.93614258183943422</v>
      </c>
      <c r="R8350" s="47">
        <f t="shared" ca="1" si="1050"/>
        <v>0.10828016116297907</v>
      </c>
      <c r="S8350" s="97">
        <f t="shared" ca="1" si="1055"/>
        <v>-9.9824736958318533E-2</v>
      </c>
      <c r="V8350">
        <v>8333</v>
      </c>
      <c r="W8350" s="46">
        <v>0.31237079211974</v>
      </c>
    </row>
    <row r="8351" spans="10:23">
      <c r="J8351">
        <v>8334</v>
      </c>
      <c r="K8351" s="93">
        <f t="shared" ca="1" si="1051"/>
        <v>-1.1321880541625324</v>
      </c>
      <c r="L8351" s="93">
        <f t="shared" ca="1" si="1051"/>
        <v>1.3547210235922091</v>
      </c>
      <c r="M8351" s="93">
        <f t="shared" ca="1" si="1052"/>
        <v>-1.1321880541625324</v>
      </c>
      <c r="N8351" s="101">
        <f t="shared" ca="1" si="1048"/>
        <v>0.92432702684439805</v>
      </c>
      <c r="O8351" s="46">
        <f t="shared" ca="1" si="1053"/>
        <v>-8.613763653529205E-2</v>
      </c>
      <c r="P8351" s="46">
        <f t="shared" ca="1" si="1054"/>
        <v>0.11707283757245496</v>
      </c>
      <c r="Q8351" s="47">
        <f t="shared" ca="1" si="1049"/>
        <v>-0.49255858475078607</v>
      </c>
      <c r="R8351" s="47">
        <f t="shared" ca="1" si="1050"/>
        <v>0.29887950830784471</v>
      </c>
      <c r="S8351" s="97">
        <f t="shared" ca="1" si="1055"/>
        <v>0.10637093588627633</v>
      </c>
      <c r="V8351">
        <v>8334</v>
      </c>
      <c r="W8351" s="46">
        <v>-0.302681354172954</v>
      </c>
    </row>
    <row r="8352" spans="10:23">
      <c r="J8352">
        <v>8335</v>
      </c>
      <c r="K8352" s="93">
        <f t="shared" ca="1" si="1051"/>
        <v>-6.4469642314529119E-3</v>
      </c>
      <c r="L8352" s="93">
        <f t="shared" ca="1" si="1051"/>
        <v>1.5286712914848692</v>
      </c>
      <c r="M8352" s="93">
        <f t="shared" ca="1" si="1052"/>
        <v>-6.4469642314529119E-3</v>
      </c>
      <c r="N8352" s="101">
        <f t="shared" ca="1" si="1048"/>
        <v>1.4472572724595905</v>
      </c>
      <c r="O8352" s="46">
        <f t="shared" ca="1" si="1053"/>
        <v>0.31796904833284967</v>
      </c>
      <c r="P8352" s="46">
        <f t="shared" ca="1" si="1054"/>
        <v>0.31912618000652582</v>
      </c>
      <c r="Q8352" s="47">
        <f t="shared" ca="1" si="1049"/>
        <v>0.31565478498549737</v>
      </c>
      <c r="R8352" s="47">
        <f t="shared" ca="1" si="1050"/>
        <v>0.38343340165629158</v>
      </c>
      <c r="S8352" s="97">
        <f t="shared" ca="1" si="1055"/>
        <v>0.35070122499457063</v>
      </c>
      <c r="V8352">
        <v>8335</v>
      </c>
      <c r="W8352" s="46">
        <v>1.98256678049333</v>
      </c>
    </row>
    <row r="8353" spans="10:23">
      <c r="J8353">
        <v>8336</v>
      </c>
      <c r="K8353" s="93">
        <f t="shared" ca="1" si="1051"/>
        <v>-0.96034409370886209</v>
      </c>
      <c r="L8353" s="93">
        <f t="shared" ca="1" si="1051"/>
        <v>0.15085984112316772</v>
      </c>
      <c r="M8353" s="93">
        <f t="shared" ca="1" si="1052"/>
        <v>-0.96034409370886209</v>
      </c>
      <c r="N8353" s="101">
        <f t="shared" ca="1" si="1048"/>
        <v>-0.16238328665349219</v>
      </c>
      <c r="O8353" s="46">
        <f t="shared" ca="1" si="1053"/>
        <v>-2.4450900753269333E-2</v>
      </c>
      <c r="P8353" s="46">
        <f t="shared" ca="1" si="1054"/>
        <v>0.14791620546346632</v>
      </c>
      <c r="Q8353" s="47">
        <f t="shared" ca="1" si="1049"/>
        <v>-0.36918511318674063</v>
      </c>
      <c r="R8353" s="47">
        <f t="shared" ca="1" si="1050"/>
        <v>0.12316661214506747</v>
      </c>
      <c r="S8353" s="97">
        <f t="shared" ca="1" si="1055"/>
        <v>4.9357855695899067E-2</v>
      </c>
      <c r="V8353">
        <v>8336</v>
      </c>
      <c r="W8353" s="46">
        <v>0.46666509022334102</v>
      </c>
    </row>
    <row r="8354" spans="10:23">
      <c r="J8354">
        <v>8337</v>
      </c>
      <c r="K8354" s="93">
        <f t="shared" ca="1" si="1051"/>
        <v>-0.13380176225858012</v>
      </c>
      <c r="L8354" s="93">
        <f t="shared" ca="1" si="1051"/>
        <v>-1.2670649805288217</v>
      </c>
      <c r="M8354" s="93">
        <f t="shared" ca="1" si="1052"/>
        <v>-0.13380176225858012</v>
      </c>
      <c r="N8354" s="101">
        <f t="shared" ca="1" si="1048"/>
        <v>-1.2438349684302525</v>
      </c>
      <c r="O8354" s="46">
        <f t="shared" ca="1" si="1053"/>
        <v>0.27225256370498119</v>
      </c>
      <c r="P8354" s="46">
        <f t="shared" ca="1" si="1054"/>
        <v>0.29626793769259158</v>
      </c>
      <c r="Q8354" s="47">
        <f t="shared" ca="1" si="1049"/>
        <v>0.22422181572976035</v>
      </c>
      <c r="R8354" s="47">
        <f t="shared" ca="1" si="1050"/>
        <v>-5.1696002762350202E-2</v>
      </c>
      <c r="S8354" s="97">
        <f t="shared" ca="1" si="1055"/>
        <v>0.11027828047131549</v>
      </c>
      <c r="V8354">
        <v>8337</v>
      </c>
      <c r="W8354" s="46">
        <v>0.37452408569864598</v>
      </c>
    </row>
    <row r="8355" spans="10:23">
      <c r="J8355">
        <v>8338</v>
      </c>
      <c r="K8355" s="93">
        <f t="shared" ca="1" si="1051"/>
        <v>1.3943271014228749</v>
      </c>
      <c r="L8355" s="93">
        <f t="shared" ca="1" si="1051"/>
        <v>0.74034042266880207</v>
      </c>
      <c r="M8355" s="93">
        <f t="shared" ca="1" si="1052"/>
        <v>1.3943271014228749</v>
      </c>
      <c r="N8355" s="101">
        <f t="shared" ca="1" si="1048"/>
        <v>1.1453316063215113</v>
      </c>
      <c r="O8355" s="46">
        <f t="shared" ca="1" si="1053"/>
        <v>0.82080417532949745</v>
      </c>
      <c r="P8355" s="46">
        <f t="shared" ca="1" si="1054"/>
        <v>0.57054374350484971</v>
      </c>
      <c r="Q8355" s="47">
        <f t="shared" ca="1" si="1049"/>
        <v>1.3213250389787929</v>
      </c>
      <c r="R8355" s="47">
        <f t="shared" ca="1" si="1050"/>
        <v>0.33461428899669632</v>
      </c>
      <c r="S8355" s="97">
        <f t="shared" ca="1" si="1055"/>
        <v>0.57770923216309689</v>
      </c>
      <c r="V8355">
        <v>8338</v>
      </c>
      <c r="W8355" s="46">
        <v>0.76297888130445002</v>
      </c>
    </row>
    <row r="8356" spans="10:23">
      <c r="J8356">
        <v>8339</v>
      </c>
      <c r="K8356" s="93">
        <f t="shared" ca="1" si="1051"/>
        <v>-0.57586277453367796</v>
      </c>
      <c r="L8356" s="93">
        <f t="shared" ca="1" si="1051"/>
        <v>0.83731117109027098</v>
      </c>
      <c r="M8356" s="93">
        <f t="shared" ca="1" si="1052"/>
        <v>-0.57586277453367796</v>
      </c>
      <c r="N8356" s="101">
        <f t="shared" ca="1" si="1048"/>
        <v>0.61070336359945654</v>
      </c>
      <c r="O8356" s="46">
        <f t="shared" ca="1" si="1053"/>
        <v>0.11356615545556617</v>
      </c>
      <c r="P8356" s="46">
        <f t="shared" ca="1" si="1054"/>
        <v>0.21692473356788405</v>
      </c>
      <c r="Q8356" s="47">
        <f t="shared" ca="1" si="1049"/>
        <v>-9.3151000769069625E-2</v>
      </c>
      <c r="R8356" s="47">
        <f t="shared" ca="1" si="1050"/>
        <v>0.24816891737163821</v>
      </c>
      <c r="S8356" s="97">
        <f t="shared" ca="1" si="1055"/>
        <v>0.1808675364136022</v>
      </c>
      <c r="V8356">
        <v>8339</v>
      </c>
      <c r="W8356" s="46">
        <v>-0.23904845033001201</v>
      </c>
    </row>
    <row r="8357" spans="10:23">
      <c r="J8357">
        <v>8340</v>
      </c>
      <c r="K8357" s="93">
        <f t="shared" ca="1" si="1051"/>
        <v>-2.7349806300887405</v>
      </c>
      <c r="L8357" s="93">
        <f t="shared" ca="1" si="1051"/>
        <v>1.0599281113646923</v>
      </c>
      <c r="M8357" s="93">
        <f t="shared" ca="1" si="1052"/>
        <v>-2.7349806300887405</v>
      </c>
      <c r="N8357" s="101">
        <f t="shared" ca="1" si="1048"/>
        <v>0.13511482718143353</v>
      </c>
      <c r="O8357" s="46">
        <f t="shared" ca="1" si="1053"/>
        <v>-0.66149124153558825</v>
      </c>
      <c r="P8357" s="46">
        <f t="shared" ca="1" si="1054"/>
        <v>-0.17060396492769314</v>
      </c>
      <c r="Q8357" s="47">
        <f t="shared" ca="1" si="1049"/>
        <v>-1.6432657947513785</v>
      </c>
      <c r="R8357" s="47">
        <f t="shared" ca="1" si="1050"/>
        <v>0.17126982284952708</v>
      </c>
      <c r="S8357" s="97">
        <f t="shared" ca="1" si="1055"/>
        <v>-0.24511070934303059</v>
      </c>
      <c r="V8357">
        <v>8340</v>
      </c>
      <c r="W8357" s="46">
        <v>0.224856132267272</v>
      </c>
    </row>
    <row r="8358" spans="10:23">
      <c r="J8358">
        <v>8341</v>
      </c>
      <c r="K8358" s="93">
        <f t="shared" ca="1" si="1051"/>
        <v>0.89914584769376571</v>
      </c>
      <c r="L8358" s="93">
        <f t="shared" ca="1" si="1051"/>
        <v>0.22309757440573558</v>
      </c>
      <c r="M8358" s="93">
        <f t="shared" ca="1" si="1052"/>
        <v>0.89914584769376571</v>
      </c>
      <c r="N8358" s="101">
        <f t="shared" ca="1" si="1048"/>
        <v>0.49746361028158076</v>
      </c>
      <c r="O8358" s="46">
        <f t="shared" ca="1" si="1053"/>
        <v>0.64304922204306159</v>
      </c>
      <c r="P8358" s="46">
        <f t="shared" ca="1" si="1054"/>
        <v>0.48166626686163178</v>
      </c>
      <c r="Q8358" s="47">
        <f t="shared" ca="1" si="1049"/>
        <v>0.96581513240592121</v>
      </c>
      <c r="R8358" s="47">
        <f t="shared" ca="1" si="1050"/>
        <v>0.22985889972563284</v>
      </c>
      <c r="S8358" s="97">
        <f t="shared" ca="1" si="1055"/>
        <v>0.43645406088434724</v>
      </c>
      <c r="V8358">
        <v>8341</v>
      </c>
      <c r="W8358" s="46">
        <v>-1.1786297655376501E-2</v>
      </c>
    </row>
    <row r="8359" spans="10:23">
      <c r="J8359">
        <v>8342</v>
      </c>
      <c r="K8359" s="93">
        <f t="shared" ca="1" si="1051"/>
        <v>1.600262384174544</v>
      </c>
      <c r="L8359" s="93">
        <f t="shared" ca="1" si="1051"/>
        <v>1.2093978131757688</v>
      </c>
      <c r="M8359" s="93">
        <f t="shared" ca="1" si="1052"/>
        <v>1.600262384174544</v>
      </c>
      <c r="N8359" s="101">
        <f t="shared" ca="1" si="1048"/>
        <v>1.6555290723428764</v>
      </c>
      <c r="O8359" s="46">
        <f t="shared" ca="1" si="1053"/>
        <v>0.89472865508287958</v>
      </c>
      <c r="P8359" s="46">
        <f t="shared" ca="1" si="1054"/>
        <v>0.60750598338154083</v>
      </c>
      <c r="Q8359" s="47">
        <f t="shared" ca="1" si="1049"/>
        <v>1.4691739984855572</v>
      </c>
      <c r="R8359" s="47">
        <f t="shared" ca="1" si="1050"/>
        <v>0.41710938751192561</v>
      </c>
      <c r="S8359" s="97">
        <f t="shared" ca="1" si="1055"/>
        <v>0.65591902129740265</v>
      </c>
      <c r="V8359">
        <v>8342</v>
      </c>
      <c r="W8359" s="46">
        <v>0.87355939750478795</v>
      </c>
    </row>
    <row r="8360" spans="10:23">
      <c r="J8360">
        <v>8343</v>
      </c>
      <c r="K8360" s="93">
        <f t="shared" ca="1" si="1051"/>
        <v>0.35951653117081089</v>
      </c>
      <c r="L8360" s="93">
        <f t="shared" ca="1" si="1051"/>
        <v>-1.520336631992014</v>
      </c>
      <c r="M8360" s="93">
        <f t="shared" ca="1" si="1052"/>
        <v>0.35951653117081089</v>
      </c>
      <c r="N8360" s="101">
        <f t="shared" ca="1" si="1048"/>
        <v>-1.3270712789998442</v>
      </c>
      <c r="O8360" s="46">
        <f t="shared" ca="1" si="1053"/>
        <v>0.4493387711159279</v>
      </c>
      <c r="P8360" s="46">
        <f t="shared" ca="1" si="1054"/>
        <v>0.38481104139806493</v>
      </c>
      <c r="Q8360" s="47">
        <f t="shared" ca="1" si="1049"/>
        <v>0.57839423055165384</v>
      </c>
      <c r="R8360" s="47">
        <f t="shared" ca="1" si="1050"/>
        <v>-6.5154689051072662E-2</v>
      </c>
      <c r="S8360" s="97">
        <f t="shared" ca="1" si="1055"/>
        <v>0.19209204103242761</v>
      </c>
      <c r="V8360">
        <v>8343</v>
      </c>
      <c r="W8360" s="46">
        <v>0.64867668018086</v>
      </c>
    </row>
    <row r="8361" spans="10:23">
      <c r="J8361">
        <v>8344</v>
      </c>
      <c r="K8361" s="93">
        <f t="shared" ca="1" si="1051"/>
        <v>0.71781554395967329</v>
      </c>
      <c r="L8361" s="93">
        <f t="shared" ca="1" si="1051"/>
        <v>-0.95593711980975449</v>
      </c>
      <c r="M8361" s="93">
        <f t="shared" ca="1" si="1052"/>
        <v>0.71781554395967329</v>
      </c>
      <c r="N8361" s="101">
        <f t="shared" ca="1" si="1048"/>
        <v>-0.67802646607058459</v>
      </c>
      <c r="O8361" s="46">
        <f t="shared" ca="1" si="1053"/>
        <v>0.57795717862071172</v>
      </c>
      <c r="P8361" s="46">
        <f t="shared" ca="1" si="1054"/>
        <v>0.44912024515045684</v>
      </c>
      <c r="Q8361" s="47">
        <f t="shared" ca="1" si="1049"/>
        <v>0.83563104556122147</v>
      </c>
      <c r="R8361" s="47">
        <f t="shared" ca="1" si="1050"/>
        <v>3.9790982672737285E-2</v>
      </c>
      <c r="S8361" s="97">
        <f t="shared" ca="1" si="1055"/>
        <v>0.3088740806467245</v>
      </c>
      <c r="V8361">
        <v>8344</v>
      </c>
      <c r="W8361" s="46">
        <v>4.9369915893726801E-2</v>
      </c>
    </row>
    <row r="8362" spans="10:23">
      <c r="J8362">
        <v>8345</v>
      </c>
      <c r="K8362" s="93">
        <f t="shared" ca="1" si="1051"/>
        <v>-0.17237514197951931</v>
      </c>
      <c r="L8362" s="93">
        <f t="shared" ca="1" si="1051"/>
        <v>0.98004043417517184</v>
      </c>
      <c r="M8362" s="93">
        <f t="shared" ca="1" si="1052"/>
        <v>-0.17237514197951931</v>
      </c>
      <c r="N8362" s="101">
        <f t="shared" ca="1" si="1048"/>
        <v>0.87434069723251462</v>
      </c>
      <c r="O8362" s="46">
        <f t="shared" ca="1" si="1053"/>
        <v>0.25840589794621149</v>
      </c>
      <c r="P8362" s="46">
        <f t="shared" ca="1" si="1054"/>
        <v>0.28934460481320673</v>
      </c>
      <c r="Q8362" s="47">
        <f t="shared" ca="1" si="1049"/>
        <v>0.19652848421222102</v>
      </c>
      <c r="R8362" s="47">
        <f t="shared" ca="1" si="1050"/>
        <v>0.29079709422236516</v>
      </c>
      <c r="S8362" s="97">
        <f t="shared" ca="1" si="1055"/>
        <v>0.2746014960842883</v>
      </c>
      <c r="V8362">
        <v>8345</v>
      </c>
      <c r="W8362" s="46">
        <v>0.23549796411152299</v>
      </c>
    </row>
    <row r="8363" spans="10:23">
      <c r="J8363">
        <v>8346</v>
      </c>
      <c r="K8363" s="93">
        <f t="shared" ca="1" si="1051"/>
        <v>-0.50566490303036149</v>
      </c>
      <c r="L8363" s="93">
        <f t="shared" ca="1" si="1051"/>
        <v>1.8349364429970363</v>
      </c>
      <c r="M8363" s="93">
        <f t="shared" ca="1" si="1052"/>
        <v>-0.50566490303036149</v>
      </c>
      <c r="N8363" s="101">
        <f t="shared" ca="1" si="1048"/>
        <v>1.5788596099306496</v>
      </c>
      <c r="O8363" s="46">
        <f t="shared" ca="1" si="1053"/>
        <v>0.13876504833753581</v>
      </c>
      <c r="P8363" s="46">
        <f t="shared" ca="1" si="1054"/>
        <v>0.22952418000886887</v>
      </c>
      <c r="Q8363" s="47">
        <f t="shared" ca="1" si="1049"/>
        <v>-4.2753215005130352E-2</v>
      </c>
      <c r="R8363" s="47">
        <f t="shared" ca="1" si="1050"/>
        <v>0.40471251125119273</v>
      </c>
      <c r="S8363" s="97">
        <f t="shared" ca="1" si="1055"/>
        <v>0.27173877979436428</v>
      </c>
      <c r="V8363">
        <v>8346</v>
      </c>
      <c r="W8363" s="46">
        <v>0.13010576168156801</v>
      </c>
    </row>
    <row r="8364" spans="10:23">
      <c r="J8364">
        <v>8347</v>
      </c>
      <c r="K8364" s="93">
        <f t="shared" ca="1" si="1051"/>
        <v>-0.18584456386577905</v>
      </c>
      <c r="L8364" s="93">
        <f t="shared" ca="1" si="1051"/>
        <v>-0.18676221968466011</v>
      </c>
      <c r="M8364" s="93">
        <f t="shared" ca="1" si="1052"/>
        <v>-0.18584456386577905</v>
      </c>
      <c r="N8364" s="101">
        <f t="shared" ca="1" si="1048"/>
        <v>-0.23616886114637292</v>
      </c>
      <c r="O8364" s="46">
        <f t="shared" ca="1" si="1053"/>
        <v>0.2535707866810803</v>
      </c>
      <c r="P8364" s="46">
        <f t="shared" ca="1" si="1054"/>
        <v>0.28692704918064116</v>
      </c>
      <c r="Q8364" s="47">
        <f t="shared" ca="1" si="1049"/>
        <v>0.18685826168195865</v>
      </c>
      <c r="R8364" s="47">
        <f t="shared" ca="1" si="1050"/>
        <v>0.11123603890200458</v>
      </c>
      <c r="S8364" s="97">
        <f t="shared" ca="1" si="1055"/>
        <v>0.18240341279154243</v>
      </c>
      <c r="V8364">
        <v>8347</v>
      </c>
      <c r="W8364" s="46">
        <v>-0.18709657603236601</v>
      </c>
    </row>
    <row r="8365" spans="10:23">
      <c r="J8365">
        <v>8348</v>
      </c>
      <c r="K8365" s="93">
        <f t="shared" ca="1" si="1051"/>
        <v>-0.90095082207371691</v>
      </c>
      <c r="L8365" s="93">
        <f t="shared" ca="1" si="1051"/>
        <v>-0.39971862498814259</v>
      </c>
      <c r="M8365" s="93">
        <f t="shared" ca="1" si="1052"/>
        <v>-0.90095082207371691</v>
      </c>
      <c r="N8365" s="101">
        <f t="shared" ca="1" si="1048"/>
        <v>-0.66548908136281537</v>
      </c>
      <c r="O8365" s="46">
        <f t="shared" ca="1" si="1053"/>
        <v>-3.130529383133962E-3</v>
      </c>
      <c r="P8365" s="46">
        <f t="shared" ca="1" si="1054"/>
        <v>0.158576391148534</v>
      </c>
      <c r="Q8365" s="47">
        <f t="shared" ca="1" si="1049"/>
        <v>-0.32654437044646989</v>
      </c>
      <c r="R8365" s="47">
        <f t="shared" ca="1" si="1050"/>
        <v>4.1818183620355165E-2</v>
      </c>
      <c r="S8365" s="97">
        <f t="shared" ca="1" si="1055"/>
        <v>1.9343827118610601E-2</v>
      </c>
      <c r="V8365">
        <v>8348</v>
      </c>
      <c r="W8365" s="46">
        <v>0.93710125370289099</v>
      </c>
    </row>
    <row r="8366" spans="10:23">
      <c r="J8366">
        <v>8349</v>
      </c>
      <c r="K8366" s="93">
        <f t="shared" ca="1" si="1051"/>
        <v>0.41058043032915409</v>
      </c>
      <c r="L8366" s="93">
        <f t="shared" ca="1" si="1051"/>
        <v>2.1459338136691466</v>
      </c>
      <c r="M8366" s="93">
        <f t="shared" ca="1" si="1052"/>
        <v>0.41058043032915409</v>
      </c>
      <c r="N8366" s="101">
        <f t="shared" ca="1" si="1048"/>
        <v>2.1650975593421196</v>
      </c>
      <c r="O8366" s="46">
        <f t="shared" ca="1" si="1053"/>
        <v>0.46766915204444359</v>
      </c>
      <c r="P8366" s="46">
        <f t="shared" ca="1" si="1054"/>
        <v>0.39397623186232278</v>
      </c>
      <c r="Q8366" s="47">
        <f t="shared" ca="1" si="1049"/>
        <v>0.61505499240868522</v>
      </c>
      <c r="R8366" s="47">
        <f t="shared" ca="1" si="1050"/>
        <v>0.4995027848431044</v>
      </c>
      <c r="S8366" s="97">
        <f t="shared" ca="1" si="1055"/>
        <v>0.48358596844377399</v>
      </c>
      <c r="V8366">
        <v>8349</v>
      </c>
      <c r="W8366" s="46">
        <v>0.67781485576971201</v>
      </c>
    </row>
    <row r="8367" spans="10:23">
      <c r="J8367">
        <v>8350</v>
      </c>
      <c r="K8367" s="93">
        <f t="shared" ca="1" si="1051"/>
        <v>0.90294265339875024</v>
      </c>
      <c r="L8367" s="93">
        <f t="shared" ca="1" si="1051"/>
        <v>-0.46329017368600633</v>
      </c>
      <c r="M8367" s="93">
        <f t="shared" ca="1" si="1052"/>
        <v>0.90294265339875024</v>
      </c>
      <c r="N8367" s="101">
        <f t="shared" ca="1" si="1048"/>
        <v>-0.15208160486831951</v>
      </c>
      <c r="O8367" s="46">
        <f t="shared" ca="1" si="1053"/>
        <v>0.64441215938296414</v>
      </c>
      <c r="P8367" s="46">
        <f t="shared" ca="1" si="1054"/>
        <v>0.48234773553158306</v>
      </c>
      <c r="Q8367" s="47">
        <f t="shared" ca="1" si="1049"/>
        <v>0.96854100708572644</v>
      </c>
      <c r="R8367" s="47">
        <f t="shared" ca="1" si="1050"/>
        <v>0.12483231672092041</v>
      </c>
      <c r="S8367" s="97">
        <f t="shared" ca="1" si="1055"/>
        <v>0.38462223805194229</v>
      </c>
      <c r="V8367">
        <v>8350</v>
      </c>
      <c r="W8367" s="46">
        <v>2.04910143693859</v>
      </c>
    </row>
    <row r="8368" spans="10:23">
      <c r="J8368">
        <v>8351</v>
      </c>
      <c r="K8368" s="93">
        <f t="shared" ca="1" si="1051"/>
        <v>-0.16204802257489093</v>
      </c>
      <c r="L8368" s="93">
        <f t="shared" ca="1" si="1051"/>
        <v>0.727636012699174</v>
      </c>
      <c r="M8368" s="93">
        <f t="shared" ca="1" si="1052"/>
        <v>-0.16204802257489093</v>
      </c>
      <c r="N8368" s="101">
        <f t="shared" ca="1" si="1048"/>
        <v>0.63832456425355477</v>
      </c>
      <c r="O8368" s="46">
        <f t="shared" ca="1" si="1053"/>
        <v>0.26211301854806968</v>
      </c>
      <c r="P8368" s="46">
        <f t="shared" ca="1" si="1054"/>
        <v>0.29119816511413582</v>
      </c>
      <c r="Q8368" s="47">
        <f t="shared" ca="1" si="1049"/>
        <v>0.20394272541593744</v>
      </c>
      <c r="R8368" s="47">
        <f t="shared" ca="1" si="1050"/>
        <v>0.2526350580736646</v>
      </c>
      <c r="S8368" s="97">
        <f t="shared" ca="1" si="1055"/>
        <v>0.25737403831086714</v>
      </c>
      <c r="V8368">
        <v>8351</v>
      </c>
      <c r="W8368" s="46">
        <v>-0.119742950359686</v>
      </c>
    </row>
    <row r="8369" spans="10:23">
      <c r="J8369">
        <v>8352</v>
      </c>
      <c r="K8369" s="93">
        <f t="shared" ca="1" si="1051"/>
        <v>1.6492204158336008</v>
      </c>
      <c r="L8369" s="93">
        <f t="shared" ca="1" si="1051"/>
        <v>0.57306919655369282</v>
      </c>
      <c r="M8369" s="93">
        <f t="shared" ca="1" si="1052"/>
        <v>1.6492204158336008</v>
      </c>
      <c r="N8369" s="101">
        <f t="shared" ca="1" si="1048"/>
        <v>1.0678063611375743</v>
      </c>
      <c r="O8369" s="46">
        <f t="shared" ca="1" si="1053"/>
        <v>0.91230309386668751</v>
      </c>
      <c r="P8369" s="46">
        <f t="shared" ca="1" si="1054"/>
        <v>0.61629320277344468</v>
      </c>
      <c r="Q8369" s="47">
        <f t="shared" ca="1" si="1049"/>
        <v>1.5043228760531731</v>
      </c>
      <c r="R8369" s="47">
        <f t="shared" ca="1" si="1050"/>
        <v>0.32207903908897062</v>
      </c>
      <c r="S8369" s="97">
        <f t="shared" ca="1" si="1055"/>
        <v>0.61719106647782906</v>
      </c>
      <c r="V8369">
        <v>8352</v>
      </c>
      <c r="W8369" s="46">
        <v>-0.164408294363656</v>
      </c>
    </row>
    <row r="8370" spans="10:23">
      <c r="J8370">
        <v>8353</v>
      </c>
      <c r="K8370" s="93">
        <f t="shared" ca="1" si="1051"/>
        <v>0.8985853642432069</v>
      </c>
      <c r="L8370" s="93">
        <f t="shared" ca="1" si="1051"/>
        <v>-1.1282326890250007</v>
      </c>
      <c r="M8370" s="93">
        <f t="shared" ca="1" si="1052"/>
        <v>0.8985853642432069</v>
      </c>
      <c r="N8370" s="101">
        <f t="shared" ca="1" si="1048"/>
        <v>-0.78388814047019695</v>
      </c>
      <c r="O8370" s="46">
        <f t="shared" ca="1" si="1053"/>
        <v>0.64284802559464671</v>
      </c>
      <c r="P8370" s="46">
        <f t="shared" ca="1" si="1054"/>
        <v>0.48156566863742434</v>
      </c>
      <c r="Q8370" s="47">
        <f t="shared" ca="1" si="1049"/>
        <v>0.96541273950909157</v>
      </c>
      <c r="R8370" s="47">
        <f t="shared" ca="1" si="1050"/>
        <v>2.2673944976165428E-2</v>
      </c>
      <c r="S8370" s="97">
        <f t="shared" ca="1" si="1055"/>
        <v>0.3327609852854061</v>
      </c>
      <c r="V8370">
        <v>8353</v>
      </c>
      <c r="W8370" s="46">
        <v>0.30310745008642798</v>
      </c>
    </row>
    <row r="8371" spans="10:23">
      <c r="J8371">
        <v>8354</v>
      </c>
      <c r="K8371" s="93">
        <f t="shared" ca="1" si="1051"/>
        <v>1.0835941131538864</v>
      </c>
      <c r="L8371" s="93">
        <f t="shared" ca="1" si="1051"/>
        <v>-1.5720694561196491</v>
      </c>
      <c r="M8371" s="93">
        <f t="shared" ca="1" si="1052"/>
        <v>1.0835941131538864</v>
      </c>
      <c r="N8371" s="101">
        <f t="shared" ca="1" si="1048"/>
        <v>-1.1458453850802433</v>
      </c>
      <c r="O8371" s="46">
        <f t="shared" ca="1" si="1053"/>
        <v>0.70926051854049299</v>
      </c>
      <c r="P8371" s="46">
        <f t="shared" ca="1" si="1054"/>
        <v>0.51477191511034748</v>
      </c>
      <c r="Q8371" s="47">
        <f t="shared" ca="1" si="1049"/>
        <v>1.098237725400784</v>
      </c>
      <c r="R8371" s="47">
        <f t="shared" ca="1" si="1050"/>
        <v>-3.58518230666659E-2</v>
      </c>
      <c r="S8371" s="97">
        <f t="shared" ca="1" si="1055"/>
        <v>0.33670434773691355</v>
      </c>
      <c r="V8371">
        <v>8354</v>
      </c>
      <c r="W8371" s="46">
        <v>0.48571275493807098</v>
      </c>
    </row>
    <row r="8372" spans="10:23">
      <c r="J8372">
        <v>8355</v>
      </c>
      <c r="K8372" s="93">
        <f t="shared" ca="1" si="1051"/>
        <v>0.23677413885981718</v>
      </c>
      <c r="L8372" s="93">
        <f t="shared" ca="1" si="1051"/>
        <v>-5.0507024921375925E-2</v>
      </c>
      <c r="M8372" s="93">
        <f t="shared" ca="1" si="1052"/>
        <v>0.23677413885981718</v>
      </c>
      <c r="N8372" s="101">
        <f t="shared" ca="1" si="1048"/>
        <v>2.7414626645498576E-2</v>
      </c>
      <c r="O8372" s="46">
        <f t="shared" ca="1" si="1053"/>
        <v>0.40527799933347725</v>
      </c>
      <c r="P8372" s="46">
        <f t="shared" ca="1" si="1054"/>
        <v>0.36278065550683958</v>
      </c>
      <c r="Q8372" s="47">
        <f t="shared" ca="1" si="1049"/>
        <v>0.49027268698675253</v>
      </c>
      <c r="R8372" s="47">
        <f t="shared" ca="1" si="1050"/>
        <v>0.15385550928461053</v>
      </c>
      <c r="S8372" s="97">
        <f t="shared" ca="1" si="1055"/>
        <v>0.27956675430904387</v>
      </c>
      <c r="V8372">
        <v>8355</v>
      </c>
      <c r="W8372" s="46">
        <v>0.69220402499667599</v>
      </c>
    </row>
    <row r="8373" spans="10:23">
      <c r="J8373">
        <v>8356</v>
      </c>
      <c r="K8373" s="93">
        <f t="shared" ca="1" si="1051"/>
        <v>-0.63313757420036443</v>
      </c>
      <c r="L8373" s="93">
        <f t="shared" ca="1" si="1051"/>
        <v>-0.61579320106337032</v>
      </c>
      <c r="M8373" s="93">
        <f t="shared" ca="1" si="1052"/>
        <v>-0.63313757420036443</v>
      </c>
      <c r="N8373" s="101">
        <f t="shared" ca="1" si="1048"/>
        <v>-0.78517513348892709</v>
      </c>
      <c r="O8373" s="46">
        <f t="shared" ca="1" si="1053"/>
        <v>9.3006250849784561E-2</v>
      </c>
      <c r="P8373" s="46">
        <f t="shared" ca="1" si="1054"/>
        <v>0.20664478126499325</v>
      </c>
      <c r="Q8373" s="47">
        <f t="shared" ca="1" si="1049"/>
        <v>-0.13427080998063284</v>
      </c>
      <c r="R8373" s="47">
        <f t="shared" ca="1" si="1050"/>
        <v>2.246584787075151E-2</v>
      </c>
      <c r="S8373" s="97">
        <f t="shared" ca="1" si="1055"/>
        <v>5.7736049360268035E-2</v>
      </c>
      <c r="V8373">
        <v>8356</v>
      </c>
      <c r="W8373" s="46">
        <v>0.36871759006374999</v>
      </c>
    </row>
    <row r="8374" spans="10:23">
      <c r="J8374">
        <v>8357</v>
      </c>
      <c r="K8374" s="93">
        <f t="shared" ca="1" si="1051"/>
        <v>0.19322014205230501</v>
      </c>
      <c r="L8374" s="93">
        <f t="shared" ca="1" si="1051"/>
        <v>0.43118469363330009</v>
      </c>
      <c r="M8374" s="93">
        <f t="shared" ca="1" si="1052"/>
        <v>0.19322014205230501</v>
      </c>
      <c r="N8374" s="101">
        <f t="shared" ca="1" si="1048"/>
        <v>0.47024729883527483</v>
      </c>
      <c r="O8374" s="46">
        <f t="shared" ca="1" si="1053"/>
        <v>0.38964344408799101</v>
      </c>
      <c r="P8374" s="46">
        <f t="shared" ca="1" si="1054"/>
        <v>0.35496337788409649</v>
      </c>
      <c r="Q8374" s="47">
        <f t="shared" ca="1" si="1049"/>
        <v>0.45900357649578</v>
      </c>
      <c r="R8374" s="47">
        <f t="shared" ca="1" si="1050"/>
        <v>0.22545822656766354</v>
      </c>
      <c r="S8374" s="97">
        <f t="shared" ca="1" si="1055"/>
        <v>0.30755083532782729</v>
      </c>
      <c r="V8374">
        <v>8357</v>
      </c>
      <c r="W8374" s="46">
        <v>-0.151939491182151</v>
      </c>
    </row>
    <row r="8375" spans="10:23">
      <c r="J8375">
        <v>8358</v>
      </c>
      <c r="K8375" s="93">
        <f t="shared" ca="1" si="1051"/>
        <v>5.5552015662701321E-2</v>
      </c>
      <c r="L8375" s="93">
        <f t="shared" ca="1" si="1051"/>
        <v>0.20127787185441526</v>
      </c>
      <c r="M8375" s="93">
        <f t="shared" ca="1" si="1052"/>
        <v>5.5552015662701321E-2</v>
      </c>
      <c r="N8375" s="101">
        <f t="shared" ca="1" si="1048"/>
        <v>0.20849495367187953</v>
      </c>
      <c r="O8375" s="46">
        <f t="shared" ca="1" si="1053"/>
        <v>0.3402247894213864</v>
      </c>
      <c r="P8375" s="46">
        <f t="shared" ca="1" si="1054"/>
        <v>0.33025405055079415</v>
      </c>
      <c r="Q8375" s="47">
        <f t="shared" ca="1" si="1049"/>
        <v>0.36016626716257083</v>
      </c>
      <c r="R8375" s="47">
        <f t="shared" ca="1" si="1050"/>
        <v>0.18313483819563592</v>
      </c>
      <c r="S8375" s="97">
        <f t="shared" ca="1" si="1055"/>
        <v>0.26167981380851113</v>
      </c>
      <c r="V8375">
        <v>8358</v>
      </c>
      <c r="W8375" s="46">
        <v>0.50232312283615499</v>
      </c>
    </row>
    <row r="8376" spans="10:23">
      <c r="J8376">
        <v>8359</v>
      </c>
      <c r="K8376" s="93">
        <f t="shared" ca="1" si="1051"/>
        <v>0.76604350093076756</v>
      </c>
      <c r="L8376" s="93">
        <f t="shared" ca="1" si="1051"/>
        <v>0.72907686550433359</v>
      </c>
      <c r="M8376" s="93">
        <f t="shared" ca="1" si="1052"/>
        <v>0.76604350093076756</v>
      </c>
      <c r="N8376" s="101">
        <f t="shared" ca="1" si="1048"/>
        <v>0.93484453750247853</v>
      </c>
      <c r="O8376" s="46">
        <f t="shared" ca="1" si="1053"/>
        <v>0.59526954287912703</v>
      </c>
      <c r="P8376" s="46">
        <f t="shared" ca="1" si="1054"/>
        <v>0.4577764272796645</v>
      </c>
      <c r="Q8376" s="47">
        <f t="shared" ca="1" si="1049"/>
        <v>0.8702557740780521</v>
      </c>
      <c r="R8376" s="47">
        <f t="shared" ca="1" si="1050"/>
        <v>0.30058011079150537</v>
      </c>
      <c r="S8376" s="97">
        <f t="shared" ca="1" si="1055"/>
        <v>0.4479248268353162</v>
      </c>
      <c r="V8376">
        <v>8359</v>
      </c>
      <c r="W8376" s="46">
        <v>0.17112294537885001</v>
      </c>
    </row>
    <row r="8377" spans="10:23">
      <c r="J8377">
        <v>8360</v>
      </c>
      <c r="K8377" s="93">
        <f t="shared" ca="1" si="1051"/>
        <v>-0.28322236495236242</v>
      </c>
      <c r="L8377" s="93">
        <f t="shared" ca="1" si="1051"/>
        <v>-0.2372665290840559</v>
      </c>
      <c r="M8377" s="93">
        <f t="shared" ca="1" si="1052"/>
        <v>-0.28322236495236242</v>
      </c>
      <c r="N8377" s="101">
        <f t="shared" ca="1" si="1048"/>
        <v>-0.31501947310085998</v>
      </c>
      <c r="O8377" s="46">
        <f t="shared" ca="1" si="1053"/>
        <v>0.2186151288226133</v>
      </c>
      <c r="P8377" s="46">
        <f t="shared" ca="1" si="1054"/>
        <v>0.26944922025140766</v>
      </c>
      <c r="Q8377" s="47">
        <f t="shared" ca="1" si="1049"/>
        <v>0.11694694596502467</v>
      </c>
      <c r="R8377" s="47">
        <f t="shared" ca="1" si="1050"/>
        <v>9.8486487141394435E-2</v>
      </c>
      <c r="S8377" s="97">
        <f t="shared" ca="1" si="1055"/>
        <v>0.15855080798200388</v>
      </c>
      <c r="V8377">
        <v>8360</v>
      </c>
      <c r="W8377" s="46">
        <v>0.158685156975964</v>
      </c>
    </row>
    <row r="8378" spans="10:23">
      <c r="J8378">
        <v>8361</v>
      </c>
      <c r="K8378" s="93">
        <f t="shared" ca="1" si="1051"/>
        <v>0.59031068241969187</v>
      </c>
      <c r="L8378" s="93">
        <f t="shared" ca="1" si="1051"/>
        <v>1.1909717329191625E-3</v>
      </c>
      <c r="M8378" s="93">
        <f t="shared" ca="1" si="1052"/>
        <v>0.59031068241969187</v>
      </c>
      <c r="N8378" s="101">
        <f t="shared" ca="1" si="1048"/>
        <v>0.18886118009279307</v>
      </c>
      <c r="O8378" s="46">
        <f t="shared" ca="1" si="1053"/>
        <v>0.53218682577283993</v>
      </c>
      <c r="P8378" s="46">
        <f t="shared" ca="1" si="1054"/>
        <v>0.42623506872652095</v>
      </c>
      <c r="Q8378" s="47">
        <f t="shared" ca="1" si="1049"/>
        <v>0.7440903398654779</v>
      </c>
      <c r="R8378" s="47">
        <f t="shared" ca="1" si="1050"/>
        <v>0.17996020446359653</v>
      </c>
      <c r="S8378" s="97">
        <f t="shared" ca="1" si="1055"/>
        <v>0.35607351511821822</v>
      </c>
      <c r="V8378">
        <v>8361</v>
      </c>
      <c r="W8378" s="46">
        <v>-0.243585660723807</v>
      </c>
    </row>
    <row r="8379" spans="10:23">
      <c r="J8379">
        <v>8362</v>
      </c>
      <c r="K8379" s="93">
        <f t="shared" ca="1" si="1051"/>
        <v>-7.3935278907831289E-2</v>
      </c>
      <c r="L8379" s="93">
        <f t="shared" ca="1" si="1051"/>
        <v>-0.64189002811499818</v>
      </c>
      <c r="M8379" s="93">
        <f t="shared" ca="1" si="1052"/>
        <v>-7.3935278907831289E-2</v>
      </c>
      <c r="N8379" s="101">
        <f t="shared" ca="1" si="1048"/>
        <v>-0.63207822164645189</v>
      </c>
      <c r="O8379" s="46">
        <f t="shared" ca="1" si="1053"/>
        <v>0.29374280363489791</v>
      </c>
      <c r="P8379" s="46">
        <f t="shared" ca="1" si="1054"/>
        <v>0.30701305765754994</v>
      </c>
      <c r="Q8379" s="47">
        <f t="shared" ca="1" si="1049"/>
        <v>0.26720229558959391</v>
      </c>
      <c r="R8379" s="47">
        <f t="shared" ca="1" si="1050"/>
        <v>4.7220468710623506E-2</v>
      </c>
      <c r="S8379" s="97">
        <f t="shared" ca="1" si="1055"/>
        <v>0.17048163617276071</v>
      </c>
      <c r="V8379">
        <v>8362</v>
      </c>
      <c r="W8379" s="46">
        <v>0.60194743573172205</v>
      </c>
    </row>
    <row r="8380" spans="10:23">
      <c r="J8380">
        <v>8363</v>
      </c>
      <c r="K8380" s="93">
        <f t="shared" ca="1" si="1051"/>
        <v>6.9442654454788685E-2</v>
      </c>
      <c r="L8380" s="93">
        <f t="shared" ca="1" si="1051"/>
        <v>-0.72728903287089652</v>
      </c>
      <c r="M8380" s="93">
        <f t="shared" ca="1" si="1052"/>
        <v>6.9442654454788685E-2</v>
      </c>
      <c r="N8380" s="101">
        <f t="shared" ca="1" si="1048"/>
        <v>-0.66744618304759151</v>
      </c>
      <c r="O8380" s="46">
        <f t="shared" ca="1" si="1053"/>
        <v>0.34521110469687738</v>
      </c>
      <c r="P8380" s="46">
        <f t="shared" ca="1" si="1054"/>
        <v>0.3327472081885397</v>
      </c>
      <c r="Q8380" s="47">
        <f t="shared" ca="1" si="1049"/>
        <v>0.37013889771355279</v>
      </c>
      <c r="R8380" s="47">
        <f t="shared" ca="1" si="1050"/>
        <v>4.1501734976364502E-2</v>
      </c>
      <c r="S8380" s="97">
        <f t="shared" ca="1" si="1055"/>
        <v>0.19335641983662094</v>
      </c>
      <c r="V8380">
        <v>8363</v>
      </c>
      <c r="W8380" s="46">
        <v>-0.30768843788913303</v>
      </c>
    </row>
    <row r="8381" spans="10:23">
      <c r="J8381">
        <v>8364</v>
      </c>
      <c r="K8381" s="93">
        <f t="shared" ca="1" si="1051"/>
        <v>-0.25279534835456247</v>
      </c>
      <c r="L8381" s="93">
        <f t="shared" ca="1" si="1051"/>
        <v>0.71783151527799682</v>
      </c>
      <c r="M8381" s="93">
        <f t="shared" ca="1" si="1052"/>
        <v>-0.25279534835456247</v>
      </c>
      <c r="N8381" s="101">
        <f t="shared" ca="1" si="1048"/>
        <v>0.60016939969096683</v>
      </c>
      <c r="O8381" s="46">
        <f t="shared" ca="1" si="1053"/>
        <v>0.22953749891085237</v>
      </c>
      <c r="P8381" s="46">
        <f t="shared" ca="1" si="1054"/>
        <v>0.27491040529552718</v>
      </c>
      <c r="Q8381" s="47">
        <f t="shared" ca="1" si="1049"/>
        <v>0.13879168614150278</v>
      </c>
      <c r="R8381" s="47">
        <f t="shared" ca="1" si="1050"/>
        <v>0.24646565452095534</v>
      </c>
      <c r="S8381" s="97">
        <f t="shared" ca="1" si="1055"/>
        <v>0.23800157671590386</v>
      </c>
      <c r="V8381">
        <v>8364</v>
      </c>
      <c r="W8381" s="46">
        <v>-0.32729128272125602</v>
      </c>
    </row>
    <row r="8382" spans="10:23">
      <c r="J8382">
        <v>8365</v>
      </c>
      <c r="K8382" s="93">
        <f t="shared" ca="1" si="1051"/>
        <v>-2.7048658310021154</v>
      </c>
      <c r="L8382" s="93">
        <f t="shared" ca="1" si="1051"/>
        <v>-0.49368280875681225</v>
      </c>
      <c r="M8382" s="93">
        <f t="shared" ca="1" si="1052"/>
        <v>-2.7048658310021154</v>
      </c>
      <c r="N8382" s="101">
        <f t="shared" ca="1" si="1048"/>
        <v>-1.3282603854688975</v>
      </c>
      <c r="O8382" s="46">
        <f t="shared" ca="1" si="1053"/>
        <v>-0.65068094800254217</v>
      </c>
      <c r="P8382" s="46">
        <f t="shared" ca="1" si="1054"/>
        <v>-0.1651988181611701</v>
      </c>
      <c r="Q8382" s="47">
        <f t="shared" ca="1" si="1049"/>
        <v>-1.6216452076852863</v>
      </c>
      <c r="R8382" s="47">
        <f t="shared" ca="1" si="1050"/>
        <v>-6.5346958636562008E-2</v>
      </c>
      <c r="S8382" s="97">
        <f t="shared" ca="1" si="1055"/>
        <v>-0.3580139533195521</v>
      </c>
      <c r="V8382">
        <v>8365</v>
      </c>
      <c r="W8382" s="46">
        <v>0.39378638293724999</v>
      </c>
    </row>
    <row r="8383" spans="10:23">
      <c r="J8383">
        <v>8366</v>
      </c>
      <c r="K8383" s="93">
        <f t="shared" ca="1" si="1051"/>
        <v>-1.1512827358237208</v>
      </c>
      <c r="L8383" s="93">
        <f t="shared" ca="1" si="1051"/>
        <v>-0.18137938081782293</v>
      </c>
      <c r="M8383" s="93">
        <f t="shared" ca="1" si="1052"/>
        <v>-1.1512827358237208</v>
      </c>
      <c r="N8383" s="101">
        <f t="shared" ca="1" si="1048"/>
        <v>-0.53809647906809577</v>
      </c>
      <c r="O8383" s="46">
        <f t="shared" ca="1" si="1053"/>
        <v>-9.2992044332725954E-2</v>
      </c>
      <c r="P8383" s="46">
        <f t="shared" ca="1" si="1054"/>
        <v>0.11364563367373801</v>
      </c>
      <c r="Q8383" s="47">
        <f t="shared" ca="1" si="1049"/>
        <v>-0.50626740034565387</v>
      </c>
      <c r="R8383" s="47">
        <f t="shared" ca="1" si="1050"/>
        <v>6.2416610653652574E-2</v>
      </c>
      <c r="S8383" s="97">
        <f t="shared" ca="1" si="1055"/>
        <v>-1.528771683953669E-2</v>
      </c>
      <c r="V8383">
        <v>8366</v>
      </c>
      <c r="W8383" s="46">
        <v>-3.4144539220123102E-2</v>
      </c>
    </row>
    <row r="8384" spans="10:23">
      <c r="J8384">
        <v>8367</v>
      </c>
      <c r="K8384" s="93">
        <f t="shared" ca="1" si="1051"/>
        <v>-1.082826421879991</v>
      </c>
      <c r="L8384" s="93">
        <f t="shared" ca="1" si="1051"/>
        <v>-0.72405018512593589</v>
      </c>
      <c r="M8384" s="93">
        <f t="shared" ca="1" si="1052"/>
        <v>-1.082826421879991</v>
      </c>
      <c r="N8384" s="101">
        <f t="shared" ca="1" si="1048"/>
        <v>-1.0308229017929946</v>
      </c>
      <c r="O8384" s="46">
        <f t="shared" ca="1" si="1053"/>
        <v>-6.8418317448698807E-2</v>
      </c>
      <c r="P8384" s="46">
        <f t="shared" ca="1" si="1054"/>
        <v>0.12593249711575158</v>
      </c>
      <c r="Q8384" s="47">
        <f t="shared" ca="1" si="1049"/>
        <v>-0.45711994657759958</v>
      </c>
      <c r="R8384" s="47">
        <f t="shared" ca="1" si="1050"/>
        <v>-1.7253551373465181E-2</v>
      </c>
      <c r="S8384" s="97">
        <f t="shared" ca="1" si="1055"/>
        <v>-4.2835934411081994E-2</v>
      </c>
      <c r="V8384">
        <v>8367</v>
      </c>
      <c r="W8384" s="46">
        <v>0.42674556397105201</v>
      </c>
    </row>
    <row r="8385" spans="10:23">
      <c r="J8385">
        <v>8368</v>
      </c>
      <c r="K8385" s="93">
        <f t="shared" ca="1" si="1051"/>
        <v>8.8250743596937312E-2</v>
      </c>
      <c r="L8385" s="93">
        <f t="shared" ca="1" si="1051"/>
        <v>1.4640849810983758</v>
      </c>
      <c r="M8385" s="93">
        <f t="shared" ca="1" si="1052"/>
        <v>8.8250743596937312E-2</v>
      </c>
      <c r="N8385" s="101">
        <f t="shared" ca="1" si="1048"/>
        <v>1.4161400728972786</v>
      </c>
      <c r="O8385" s="46">
        <f t="shared" ca="1" si="1053"/>
        <v>0.35196263452901977</v>
      </c>
      <c r="P8385" s="46">
        <f t="shared" ca="1" si="1054"/>
        <v>0.33612297310461087</v>
      </c>
      <c r="Q8385" s="47">
        <f t="shared" ca="1" si="1049"/>
        <v>0.38364195737783757</v>
      </c>
      <c r="R8385" s="47">
        <f t="shared" ca="1" si="1050"/>
        <v>0.37840198418683779</v>
      </c>
      <c r="S8385" s="97">
        <f t="shared" ca="1" si="1055"/>
        <v>0.36518230935792878</v>
      </c>
      <c r="V8385">
        <v>8368</v>
      </c>
      <c r="W8385" s="46">
        <v>0.19537033056563299</v>
      </c>
    </row>
    <row r="8386" spans="10:23">
      <c r="J8386">
        <v>8369</v>
      </c>
      <c r="K8386" s="93">
        <f t="shared" ca="1" si="1051"/>
        <v>-0.41479028549732666</v>
      </c>
      <c r="L8386" s="93">
        <f t="shared" ca="1" si="1051"/>
        <v>1.1424876909076214</v>
      </c>
      <c r="M8386" s="93">
        <f t="shared" ca="1" si="1052"/>
        <v>-0.41479028549732666</v>
      </c>
      <c r="N8386" s="101">
        <f t="shared" ca="1" si="1048"/>
        <v>0.95126075641894192</v>
      </c>
      <c r="O8386" s="46">
        <f t="shared" ca="1" si="1053"/>
        <v>0.1713862618282713</v>
      </c>
      <c r="P8386" s="46">
        <f t="shared" ca="1" si="1054"/>
        <v>0.24583478675423664</v>
      </c>
      <c r="Q8386" s="47">
        <f t="shared" ca="1" si="1049"/>
        <v>2.2489211976340628E-2</v>
      </c>
      <c r="R8386" s="47">
        <f t="shared" ca="1" si="1050"/>
        <v>0.30323449009942716</v>
      </c>
      <c r="S8386" s="97">
        <f t="shared" ca="1" si="1055"/>
        <v>0.23731037596384924</v>
      </c>
      <c r="V8386">
        <v>8369</v>
      </c>
      <c r="W8386" s="46">
        <v>0.19913247189406999</v>
      </c>
    </row>
    <row r="8387" spans="10:23">
      <c r="J8387">
        <v>8370</v>
      </c>
      <c r="K8387" s="93">
        <f t="shared" ca="1" si="1051"/>
        <v>-0.32529860328065385</v>
      </c>
      <c r="L8387" s="93">
        <f t="shared" ca="1" si="1051"/>
        <v>-0.35702498809566319</v>
      </c>
      <c r="M8387" s="93">
        <f t="shared" ca="1" si="1052"/>
        <v>-0.32529860328065385</v>
      </c>
      <c r="N8387" s="101">
        <f t="shared" ca="1" si="1048"/>
        <v>-0.44194164244315443</v>
      </c>
      <c r="O8387" s="46">
        <f t="shared" ca="1" si="1053"/>
        <v>0.20351104375842802</v>
      </c>
      <c r="P8387" s="46">
        <f t="shared" ca="1" si="1054"/>
        <v>0.26189717771931498</v>
      </c>
      <c r="Q8387" s="47">
        <f t="shared" ca="1" si="1049"/>
        <v>8.673877583665407E-2</v>
      </c>
      <c r="R8387" s="47">
        <f t="shared" ca="1" si="1050"/>
        <v>7.7964125583407512E-2</v>
      </c>
      <c r="S8387" s="97">
        <f t="shared" ca="1" si="1055"/>
        <v>0.14073758467091776</v>
      </c>
      <c r="V8387">
        <v>8370</v>
      </c>
      <c r="W8387" s="46">
        <v>0.44304121793941398</v>
      </c>
    </row>
    <row r="8388" spans="10:23">
      <c r="J8388">
        <v>8371</v>
      </c>
      <c r="K8388" s="93">
        <f t="shared" ca="1" si="1051"/>
        <v>-2.0339211486771149</v>
      </c>
      <c r="L8388" s="93">
        <f t="shared" ca="1" si="1051"/>
        <v>0.61587684009754851</v>
      </c>
      <c r="M8388" s="93">
        <f t="shared" ca="1" si="1052"/>
        <v>-2.0339211486771149</v>
      </c>
      <c r="N8388" s="101">
        <f t="shared" ca="1" si="1048"/>
        <v>-6.293007540682527E-2</v>
      </c>
      <c r="O8388" s="46">
        <f t="shared" ca="1" si="1053"/>
        <v>-0.40983228952382944</v>
      </c>
      <c r="P8388" s="46">
        <f t="shared" ca="1" si="1054"/>
        <v>-4.4774488921813738E-2</v>
      </c>
      <c r="Q8388" s="47">
        <f t="shared" ca="1" si="1049"/>
        <v>-1.1399478907278608</v>
      </c>
      <c r="R8388" s="47">
        <f t="shared" ca="1" si="1050"/>
        <v>0.13924744947934409</v>
      </c>
      <c r="S8388" s="97">
        <f t="shared" ca="1" si="1055"/>
        <v>-0.13529242002224268</v>
      </c>
      <c r="V8388">
        <v>8371</v>
      </c>
      <c r="W8388" s="46">
        <v>0.63187897732885401</v>
      </c>
    </row>
    <row r="8389" spans="10:23">
      <c r="J8389">
        <v>8372</v>
      </c>
      <c r="K8389" s="93">
        <f t="shared" ca="1" si="1051"/>
        <v>1.8727265052266775</v>
      </c>
      <c r="L8389" s="93">
        <f t="shared" ca="1" si="1051"/>
        <v>0.3757406035365462</v>
      </c>
      <c r="M8389" s="93">
        <f t="shared" ca="1" si="1052"/>
        <v>1.8727265052266775</v>
      </c>
      <c r="N8389" s="101">
        <f t="shared" ca="1" si="1048"/>
        <v>0.95180239002808142</v>
      </c>
      <c r="O8389" s="46">
        <f t="shared" ca="1" si="1053"/>
        <v>0.99253495680597881</v>
      </c>
      <c r="P8389" s="46">
        <f t="shared" ca="1" si="1054"/>
        <v>0.65640913424309044</v>
      </c>
      <c r="Q8389" s="47">
        <f t="shared" ca="1" si="1049"/>
        <v>1.6647866019317556</v>
      </c>
      <c r="R8389" s="47">
        <f t="shared" ca="1" si="1050"/>
        <v>0.30332206818618945</v>
      </c>
      <c r="S8389" s="97">
        <f t="shared" ca="1" si="1055"/>
        <v>0.64792851249608407</v>
      </c>
      <c r="V8389">
        <v>8372</v>
      </c>
      <c r="W8389" s="46">
        <v>-0.36193047995566502</v>
      </c>
    </row>
    <row r="8390" spans="10:23">
      <c r="J8390">
        <v>8373</v>
      </c>
      <c r="K8390" s="93">
        <f t="shared" ca="1" si="1051"/>
        <v>0.77914919431318208</v>
      </c>
      <c r="L8390" s="93">
        <f t="shared" ca="1" si="1051"/>
        <v>0.4604133738933408</v>
      </c>
      <c r="M8390" s="93">
        <f t="shared" ca="1" si="1052"/>
        <v>0.77914919431318208</v>
      </c>
      <c r="N8390" s="101">
        <f t="shared" ca="1" si="1048"/>
        <v>0.68429710233146057</v>
      </c>
      <c r="O8390" s="46">
        <f t="shared" ca="1" si="1053"/>
        <v>0.59997408671521468</v>
      </c>
      <c r="P8390" s="46">
        <f t="shared" ca="1" si="1054"/>
        <v>0.46012869919770832</v>
      </c>
      <c r="Q8390" s="47">
        <f t="shared" ca="1" si="1049"/>
        <v>0.8796648617502274</v>
      </c>
      <c r="R8390" s="47">
        <f t="shared" ca="1" si="1050"/>
        <v>0.26006847221291313</v>
      </c>
      <c r="S8390" s="97">
        <f t="shared" ca="1" si="1055"/>
        <v>0.43002127946406388</v>
      </c>
      <c r="V8390">
        <v>8373</v>
      </c>
      <c r="W8390" s="46">
        <v>-0.15577903758723299</v>
      </c>
    </row>
    <row r="8391" spans="10:23">
      <c r="J8391">
        <v>8374</v>
      </c>
      <c r="K8391" s="93">
        <f t="shared" ca="1" si="1051"/>
        <v>-0.70131990605748884</v>
      </c>
      <c r="L8391" s="93">
        <f t="shared" ca="1" si="1051"/>
        <v>0.43926652286185108</v>
      </c>
      <c r="M8391" s="93">
        <f t="shared" ca="1" si="1052"/>
        <v>-0.70131990605748884</v>
      </c>
      <c r="N8391" s="101">
        <f t="shared" ca="1" si="1048"/>
        <v>0.19342574218586575</v>
      </c>
      <c r="O8391" s="46">
        <f t="shared" ca="1" si="1053"/>
        <v>6.8530875170773942E-2</v>
      </c>
      <c r="P8391" s="46">
        <f t="shared" ca="1" si="1054"/>
        <v>0.19440709342548795</v>
      </c>
      <c r="Q8391" s="47">
        <f t="shared" ca="1" si="1049"/>
        <v>-0.18322156133865408</v>
      </c>
      <c r="R8391" s="47">
        <f t="shared" ca="1" si="1050"/>
        <v>0.18069825987277635</v>
      </c>
      <c r="S8391" s="97">
        <f t="shared" ca="1" si="1055"/>
        <v>0.12461456752177515</v>
      </c>
      <c r="V8391">
        <v>8374</v>
      </c>
      <c r="W8391" s="46">
        <v>-0.117091338227688</v>
      </c>
    </row>
    <row r="8392" spans="10:23">
      <c r="J8392">
        <v>8375</v>
      </c>
      <c r="K8392" s="93">
        <f t="shared" ca="1" si="1051"/>
        <v>-1.2496630630243677</v>
      </c>
      <c r="L8392" s="93">
        <f t="shared" ca="1" si="1051"/>
        <v>1.3798181183833698</v>
      </c>
      <c r="M8392" s="93">
        <f t="shared" ca="1" si="1052"/>
        <v>-1.2496630630243677</v>
      </c>
      <c r="N8392" s="101">
        <f t="shared" ca="1" si="1048"/>
        <v>0.91076147228030302</v>
      </c>
      <c r="O8392" s="46">
        <f t="shared" ca="1" si="1053"/>
        <v>-0.12830757846120877</v>
      </c>
      <c r="P8392" s="46">
        <f t="shared" ca="1" si="1054"/>
        <v>9.5987866609496597E-2</v>
      </c>
      <c r="Q8392" s="47">
        <f t="shared" ca="1" si="1049"/>
        <v>-0.57689846860261951</v>
      </c>
      <c r="R8392" s="47">
        <f t="shared" ca="1" si="1050"/>
        <v>0.29668606001633191</v>
      </c>
      <c r="S8392" s="97">
        <f t="shared" ca="1" si="1055"/>
        <v>8.4189240777561569E-2</v>
      </c>
      <c r="V8392">
        <v>8375</v>
      </c>
      <c r="W8392" s="46">
        <v>-0.55051612289059204</v>
      </c>
    </row>
    <row r="8393" spans="10:23">
      <c r="J8393">
        <v>8376</v>
      </c>
      <c r="K8393" s="93">
        <f t="shared" ca="1" si="1051"/>
        <v>-1.660475516661754</v>
      </c>
      <c r="L8393" s="93">
        <f t="shared" ca="1" si="1051"/>
        <v>0.93919266793580003</v>
      </c>
      <c r="M8393" s="93">
        <f t="shared" ca="1" si="1052"/>
        <v>-1.660475516661754</v>
      </c>
      <c r="N8393" s="101">
        <f t="shared" ca="1" si="1048"/>
        <v>0.36236431415833104</v>
      </c>
      <c r="O8393" s="46">
        <f t="shared" ca="1" si="1053"/>
        <v>-0.27577670810994082</v>
      </c>
      <c r="P8393" s="46">
        <f t="shared" ca="1" si="1054"/>
        <v>2.2253301785130575E-2</v>
      </c>
      <c r="Q8393" s="47">
        <f t="shared" ca="1" si="1049"/>
        <v>-0.8718367279000836</v>
      </c>
      <c r="R8393" s="47">
        <f t="shared" ca="1" si="1050"/>
        <v>0.20801435817991118</v>
      </c>
      <c r="S8393" s="97">
        <f t="shared" ca="1" si="1055"/>
        <v>-3.3881174965014818E-2</v>
      </c>
      <c r="V8393">
        <v>8376</v>
      </c>
      <c r="W8393" s="46">
        <v>8.7050631328204897E-2</v>
      </c>
    </row>
    <row r="8394" spans="10:23">
      <c r="J8394">
        <v>8377</v>
      </c>
      <c r="K8394" s="93">
        <f t="shared" ca="1" si="1051"/>
        <v>1.3429966847520907</v>
      </c>
      <c r="L8394" s="93">
        <f t="shared" ca="1" si="1051"/>
        <v>0.23851236894743119</v>
      </c>
      <c r="M8394" s="93">
        <f t="shared" ca="1" si="1052"/>
        <v>1.3429966847520907</v>
      </c>
      <c r="N8394" s="101">
        <f t="shared" ca="1" si="1048"/>
        <v>0.65323264120157565</v>
      </c>
      <c r="O8394" s="46">
        <f t="shared" ca="1" si="1053"/>
        <v>0.80237812275021314</v>
      </c>
      <c r="P8394" s="46">
        <f t="shared" ca="1" si="1054"/>
        <v>0.56133071721520755</v>
      </c>
      <c r="Q8394" s="47">
        <f t="shared" ca="1" si="1049"/>
        <v>1.2844729338202243</v>
      </c>
      <c r="R8394" s="47">
        <f t="shared" ca="1" si="1050"/>
        <v>0.25504558215190082</v>
      </c>
      <c r="S8394" s="97">
        <f t="shared" ca="1" si="1055"/>
        <v>0.52871185245105701</v>
      </c>
      <c r="V8394">
        <v>8377</v>
      </c>
      <c r="W8394" s="46">
        <v>0.34824745532754697</v>
      </c>
    </row>
    <row r="8395" spans="10:23">
      <c r="J8395">
        <v>8378</v>
      </c>
      <c r="K8395" s="93">
        <f t="shared" ca="1" si="1051"/>
        <v>-1.5347361115287388</v>
      </c>
      <c r="L8395" s="93">
        <f t="shared" ca="1" si="1051"/>
        <v>-0.1942980448062257</v>
      </c>
      <c r="M8395" s="93">
        <f t="shared" ca="1" si="1052"/>
        <v>-1.5347361115287388</v>
      </c>
      <c r="N8395" s="101">
        <f t="shared" ca="1" si="1048"/>
        <v>-0.67229122293093424</v>
      </c>
      <c r="O8395" s="46">
        <f t="shared" ca="1" si="1053"/>
        <v>-0.23064010021664116</v>
      </c>
      <c r="P8395" s="46">
        <f t="shared" ca="1" si="1054"/>
        <v>4.4821605731780401E-2</v>
      </c>
      <c r="Q8395" s="47">
        <f t="shared" ca="1" si="1049"/>
        <v>-0.78156351211348429</v>
      </c>
      <c r="R8395" s="47">
        <f t="shared" ca="1" si="1050"/>
        <v>4.0718328414972776E-2</v>
      </c>
      <c r="S8395" s="97">
        <f t="shared" ca="1" si="1055"/>
        <v>-9.4960885900834194E-2</v>
      </c>
      <c r="V8395">
        <v>8378</v>
      </c>
      <c r="W8395" s="46">
        <v>0.85847743577326596</v>
      </c>
    </row>
    <row r="8396" spans="10:23">
      <c r="J8396">
        <v>8379</v>
      </c>
      <c r="K8396" s="93">
        <f t="shared" ca="1" si="1051"/>
        <v>-0.63516820369286642</v>
      </c>
      <c r="L8396" s="93">
        <f t="shared" ca="1" si="1051"/>
        <v>1.0884782942164719</v>
      </c>
      <c r="M8396" s="93">
        <f t="shared" ca="1" si="1052"/>
        <v>-0.63516820369286642</v>
      </c>
      <c r="N8396" s="101">
        <f t="shared" ca="1" si="1048"/>
        <v>0.82997023355145072</v>
      </c>
      <c r="O8396" s="46">
        <f t="shared" ca="1" si="1053"/>
        <v>9.2277316852660329E-2</v>
      </c>
      <c r="P8396" s="46">
        <f t="shared" ca="1" si="1054"/>
        <v>0.20628031426643115</v>
      </c>
      <c r="Q8396" s="47">
        <f t="shared" ca="1" si="1049"/>
        <v>-0.13572867797488131</v>
      </c>
      <c r="R8396" s="47">
        <f t="shared" ca="1" si="1050"/>
        <v>0.28362272348101286</v>
      </c>
      <c r="S8396" s="97">
        <f t="shared" ca="1" si="1055"/>
        <v>0.1879500201668366</v>
      </c>
      <c r="V8396">
        <v>8379</v>
      </c>
      <c r="W8396" s="46">
        <v>0.24675920867428799</v>
      </c>
    </row>
    <row r="8397" spans="10:23">
      <c r="J8397">
        <v>8380</v>
      </c>
      <c r="K8397" s="93">
        <f t="shared" ca="1" si="1051"/>
        <v>-0.37644193712714508</v>
      </c>
      <c r="L8397" s="93">
        <f t="shared" ca="1" si="1051"/>
        <v>2.9003047805901483</v>
      </c>
      <c r="M8397" s="93">
        <f t="shared" ca="1" si="1052"/>
        <v>-0.37644193712714508</v>
      </c>
      <c r="N8397" s="101">
        <f t="shared" ca="1" si="1048"/>
        <v>2.6300132221207346</v>
      </c>
      <c r="O8397" s="46">
        <f t="shared" ca="1" si="1053"/>
        <v>0.18515214820183473</v>
      </c>
      <c r="P8397" s="46">
        <f t="shared" ca="1" si="1054"/>
        <v>0.25271772994101838</v>
      </c>
      <c r="Q8397" s="47">
        <f t="shared" ca="1" si="1049"/>
        <v>5.0020984723467499E-2</v>
      </c>
      <c r="R8397" s="47">
        <f t="shared" ca="1" si="1050"/>
        <v>0.5746761558542981</v>
      </c>
      <c r="S8397" s="97">
        <f t="shared" ca="1" si="1055"/>
        <v>0.37991415202806644</v>
      </c>
      <c r="V8397">
        <v>8380</v>
      </c>
      <c r="W8397" s="46">
        <v>0.67707550364846103</v>
      </c>
    </row>
    <row r="8398" spans="10:23">
      <c r="J8398">
        <v>8381</v>
      </c>
      <c r="K8398" s="93">
        <f t="shared" ca="1" si="1051"/>
        <v>-0.65438348242908118</v>
      </c>
      <c r="L8398" s="93">
        <f t="shared" ca="1" si="1051"/>
        <v>-3.5902169069682605E-2</v>
      </c>
      <c r="M8398" s="93">
        <f t="shared" ca="1" si="1052"/>
        <v>-0.65438348242908118</v>
      </c>
      <c r="N8398" s="101">
        <f t="shared" ca="1" si="1048"/>
        <v>-0.24214687051731881</v>
      </c>
      <c r="O8398" s="46">
        <f t="shared" ca="1" si="1053"/>
        <v>8.5379618386857287E-2</v>
      </c>
      <c r="P8398" s="46">
        <f t="shared" ca="1" si="1054"/>
        <v>0.20283146503352961</v>
      </c>
      <c r="Q8398" s="47">
        <f t="shared" ca="1" si="1049"/>
        <v>-0.14952407490648739</v>
      </c>
      <c r="R8398" s="47">
        <f t="shared" ca="1" si="1050"/>
        <v>0.11026943968341792</v>
      </c>
      <c r="S8398" s="97">
        <f t="shared" ca="1" si="1055"/>
        <v>9.7824529035137608E-2</v>
      </c>
      <c r="V8398">
        <v>8381</v>
      </c>
      <c r="W8398" s="46">
        <v>1.16782885249945</v>
      </c>
    </row>
    <row r="8399" spans="10:23">
      <c r="J8399">
        <v>8382</v>
      </c>
      <c r="K8399" s="93">
        <f t="shared" ca="1" si="1051"/>
        <v>0.46686083141714746</v>
      </c>
      <c r="L8399" s="93">
        <f t="shared" ca="1" si="1051"/>
        <v>0.31421259871254442</v>
      </c>
      <c r="M8399" s="93">
        <f t="shared" ca="1" si="1052"/>
        <v>0.46686083141714746</v>
      </c>
      <c r="N8399" s="101">
        <f t="shared" ca="1" si="1048"/>
        <v>0.44637190012378891</v>
      </c>
      <c r="O8399" s="46">
        <f t="shared" ca="1" si="1053"/>
        <v>0.48787209791729147</v>
      </c>
      <c r="P8399" s="46">
        <f t="shared" ca="1" si="1054"/>
        <v>0.40407770479874672</v>
      </c>
      <c r="Q8399" s="47">
        <f t="shared" ca="1" si="1049"/>
        <v>0.65546088415438097</v>
      </c>
      <c r="R8399" s="47">
        <f t="shared" ca="1" si="1050"/>
        <v>0.22159775390762892</v>
      </c>
      <c r="S8399" s="97">
        <f t="shared" ca="1" si="1055"/>
        <v>0.3547349259124602</v>
      </c>
      <c r="V8399">
        <v>8382</v>
      </c>
      <c r="W8399" s="46">
        <v>5.5969569485147998E-4</v>
      </c>
    </row>
    <row r="8400" spans="10:23">
      <c r="J8400">
        <v>8383</v>
      </c>
      <c r="K8400" s="93">
        <f t="shared" ca="1" si="1051"/>
        <v>-9.6075473641802703E-2</v>
      </c>
      <c r="L8400" s="93">
        <f t="shared" ca="1" si="1051"/>
        <v>-0.75407481674901844</v>
      </c>
      <c r="M8400" s="93">
        <f t="shared" ca="1" si="1052"/>
        <v>-9.6075473641802703E-2</v>
      </c>
      <c r="N8400" s="101">
        <f t="shared" ca="1" si="1048"/>
        <v>-0.74547981233029337</v>
      </c>
      <c r="O8400" s="46">
        <f t="shared" ca="1" si="1053"/>
        <v>0.28579514961719832</v>
      </c>
      <c r="P8400" s="46">
        <f t="shared" ca="1" si="1054"/>
        <v>0.30303923064870014</v>
      </c>
      <c r="Q8400" s="47">
        <f t="shared" ca="1" si="1049"/>
        <v>0.25130698755419467</v>
      </c>
      <c r="R8400" s="47">
        <f t="shared" ca="1" si="1050"/>
        <v>2.8884283177990036E-2</v>
      </c>
      <c r="S8400" s="97">
        <f t="shared" ca="1" si="1055"/>
        <v>0.15733971639759417</v>
      </c>
      <c r="V8400">
        <v>8383</v>
      </c>
      <c r="W8400" s="46">
        <v>0.72865837213241702</v>
      </c>
    </row>
    <row r="8401" spans="10:23">
      <c r="J8401">
        <v>8384</v>
      </c>
      <c r="K8401" s="93">
        <f t="shared" ca="1" si="1051"/>
        <v>-0.8689868569794601</v>
      </c>
      <c r="L8401" s="93">
        <f t="shared" ca="1" si="1051"/>
        <v>-0.41098682740359427</v>
      </c>
      <c r="M8401" s="93">
        <f t="shared" ca="1" si="1052"/>
        <v>-0.8689868569794601</v>
      </c>
      <c r="N8401" s="101">
        <f t="shared" ca="1" si="1048"/>
        <v>-0.66600701666650974</v>
      </c>
      <c r="O8401" s="46">
        <f t="shared" ca="1" si="1053"/>
        <v>8.343558295651865E-3</v>
      </c>
      <c r="P8401" s="46">
        <f t="shared" ca="1" si="1054"/>
        <v>0.16431343498792692</v>
      </c>
      <c r="Q8401" s="47">
        <f t="shared" ca="1" si="1049"/>
        <v>-0.30359619508889824</v>
      </c>
      <c r="R8401" s="47">
        <f t="shared" ca="1" si="1050"/>
        <v>4.1734437371601762E-2</v>
      </c>
      <c r="S8401" s="97">
        <f t="shared" ca="1" si="1055"/>
        <v>2.5038997833626814E-2</v>
      </c>
      <c r="V8401">
        <v>8384</v>
      </c>
      <c r="W8401" s="46">
        <v>0.96450292838495799</v>
      </c>
    </row>
    <row r="8402" spans="10:23">
      <c r="J8402">
        <v>8385</v>
      </c>
      <c r="K8402" s="93">
        <f t="shared" ca="1" si="1051"/>
        <v>-1.69903525788731</v>
      </c>
      <c r="L8402" s="93">
        <f t="shared" ca="1" si="1051"/>
        <v>1.0416552657295932</v>
      </c>
      <c r="M8402" s="93">
        <f t="shared" ca="1" si="1052"/>
        <v>-1.69903525788731</v>
      </c>
      <c r="N8402" s="101">
        <f t="shared" ref="N8402:N8465" ca="1" si="1056">$N$2*K8402+SQRT(1-$N$2^2)*L8402</f>
        <v>0.44724451779980223</v>
      </c>
      <c r="O8402" s="46">
        <f t="shared" ca="1" si="1053"/>
        <v>-0.28961847806522145</v>
      </c>
      <c r="P8402" s="46">
        <f t="shared" ca="1" si="1054"/>
        <v>1.5332416807490257E-2</v>
      </c>
      <c r="Q8402" s="47">
        <f t="shared" ref="Q8402:Q8465" ca="1" si="1057">$K$2+K8402*$S$3</f>
        <v>-0.89952026781064487</v>
      </c>
      <c r="R8402" s="47">
        <f t="shared" ref="R8402:R8465" ca="1" si="1058">$L$2+$L$3*N8402</f>
        <v>0.22173884963221224</v>
      </c>
      <c r="S8402" s="97">
        <f t="shared" ca="1" si="1055"/>
        <v>-3.3939814216504605E-2</v>
      </c>
      <c r="V8402">
        <v>8385</v>
      </c>
      <c r="W8402" s="46">
        <v>0.84077692211949395</v>
      </c>
    </row>
    <row r="8403" spans="10:23">
      <c r="J8403">
        <v>8386</v>
      </c>
      <c r="K8403" s="93">
        <f t="shared" ref="K8403:L8466" ca="1" si="1059">_xlfn.NORM.S.INV(RAND())</f>
        <v>1.3042701789927194</v>
      </c>
      <c r="L8403" s="93">
        <f t="shared" ca="1" si="1059"/>
        <v>-8.1610865979963657E-2</v>
      </c>
      <c r="M8403" s="93">
        <f t="shared" ref="M8403:M8466" ca="1" si="1060">K8403</f>
        <v>1.3042701789927194</v>
      </c>
      <c r="N8403" s="101">
        <f t="shared" ca="1" si="1056"/>
        <v>0.33741328641312684</v>
      </c>
      <c r="O8403" s="46">
        <f t="shared" ref="O8403:O8466" ca="1" si="1061">$K$2+K8403*$K$3</f>
        <v>0.78847648941824988</v>
      </c>
      <c r="P8403" s="46">
        <f t="shared" ref="P8403:P8466" ca="1" si="1062">$K$2+K8403*$R$3</f>
        <v>0.55437990054922592</v>
      </c>
      <c r="Q8403" s="47">
        <f t="shared" ca="1" si="1057"/>
        <v>1.2566696671562978</v>
      </c>
      <c r="R8403" s="47">
        <f t="shared" ca="1" si="1058"/>
        <v>0.20397996438343033</v>
      </c>
      <c r="S8403" s="97">
        <f t="shared" ref="S8403:S8466" ca="1" si="1063">AVERAGE(R8403,O8403)</f>
        <v>0.49622822690084012</v>
      </c>
      <c r="V8403">
        <v>8386</v>
      </c>
      <c r="W8403" s="46">
        <v>-0.34672803614234599</v>
      </c>
    </row>
    <row r="8404" spans="10:23">
      <c r="J8404">
        <v>8387</v>
      </c>
      <c r="K8404" s="93">
        <f t="shared" ca="1" si="1059"/>
        <v>1.5736942617890395</v>
      </c>
      <c r="L8404" s="93">
        <f t="shared" ca="1" si="1059"/>
        <v>-0.8216883283893287</v>
      </c>
      <c r="M8404" s="93">
        <f t="shared" ca="1" si="1060"/>
        <v>1.5736942617890395</v>
      </c>
      <c r="N8404" s="101">
        <f t="shared" ca="1" si="1056"/>
        <v>-0.278558811163091</v>
      </c>
      <c r="O8404" s="46">
        <f t="shared" ca="1" si="1061"/>
        <v>0.88519151021324127</v>
      </c>
      <c r="P8404" s="46">
        <f t="shared" ca="1" si="1062"/>
        <v>0.60273741094672162</v>
      </c>
      <c r="Q8404" s="47">
        <f t="shared" ca="1" si="1057"/>
        <v>1.4500997087462806</v>
      </c>
      <c r="R8404" s="47">
        <f t="shared" ca="1" si="1058"/>
        <v>0.10438190234590813</v>
      </c>
      <c r="S8404" s="97">
        <f t="shared" ca="1" si="1063"/>
        <v>0.49478670627957472</v>
      </c>
      <c r="V8404">
        <v>8387</v>
      </c>
      <c r="W8404" s="46">
        <v>0.63811130016127704</v>
      </c>
    </row>
    <row r="8405" spans="10:23">
      <c r="J8405">
        <v>8388</v>
      </c>
      <c r="K8405" s="93">
        <f t="shared" ca="1" si="1059"/>
        <v>0.36098170627118981</v>
      </c>
      <c r="L8405" s="93">
        <f t="shared" ca="1" si="1059"/>
        <v>0.46005735256459296</v>
      </c>
      <c r="M8405" s="93">
        <f t="shared" ca="1" si="1060"/>
        <v>0.36098170627118981</v>
      </c>
      <c r="N8405" s="101">
        <f t="shared" ca="1" si="1056"/>
        <v>0.55097292228700889</v>
      </c>
      <c r="O8405" s="46">
        <f t="shared" ca="1" si="1061"/>
        <v>0.44986472424836771</v>
      </c>
      <c r="P8405" s="46">
        <f t="shared" ca="1" si="1062"/>
        <v>0.38507401796428486</v>
      </c>
      <c r="Q8405" s="47">
        <f t="shared" ca="1" si="1057"/>
        <v>0.57944613681653345</v>
      </c>
      <c r="R8405" s="47">
        <f t="shared" ca="1" si="1058"/>
        <v>0.23851095360546351</v>
      </c>
      <c r="S8405" s="97">
        <f t="shared" ca="1" si="1063"/>
        <v>0.34418783892691562</v>
      </c>
      <c r="V8405">
        <v>8388</v>
      </c>
      <c r="W8405" s="46">
        <v>-0.123631798109914</v>
      </c>
    </row>
    <row r="8406" spans="10:23">
      <c r="J8406">
        <v>8389</v>
      </c>
      <c r="K8406" s="93">
        <f t="shared" ca="1" si="1059"/>
        <v>-0.27994262897813993</v>
      </c>
      <c r="L8406" s="93">
        <f t="shared" ca="1" si="1059"/>
        <v>0.84028690840741127</v>
      </c>
      <c r="M8406" s="93">
        <f t="shared" ca="1" si="1060"/>
        <v>-0.27994262897813993</v>
      </c>
      <c r="N8406" s="101">
        <f t="shared" ca="1" si="1056"/>
        <v>0.70763385496915077</v>
      </c>
      <c r="O8406" s="46">
        <f t="shared" ca="1" si="1061"/>
        <v>0.21979245391418209</v>
      </c>
      <c r="P8406" s="46">
        <f t="shared" ca="1" si="1062"/>
        <v>0.27003788279719204</v>
      </c>
      <c r="Q8406" s="47">
        <f t="shared" ca="1" si="1057"/>
        <v>0.11930159614816221</v>
      </c>
      <c r="R8406" s="47">
        <f t="shared" ca="1" si="1058"/>
        <v>0.26384184984821318</v>
      </c>
      <c r="S8406" s="97">
        <f t="shared" ca="1" si="1063"/>
        <v>0.24181715188119762</v>
      </c>
      <c r="V8406">
        <v>8389</v>
      </c>
      <c r="W8406" s="46">
        <v>0.53410361443481202</v>
      </c>
    </row>
    <row r="8407" spans="10:23">
      <c r="J8407">
        <v>8390</v>
      </c>
      <c r="K8407" s="93">
        <f t="shared" ca="1" si="1059"/>
        <v>0.27264074237337982</v>
      </c>
      <c r="L8407" s="93">
        <f t="shared" ca="1" si="1059"/>
        <v>-0.35871814200150987</v>
      </c>
      <c r="M8407" s="93">
        <f t="shared" ca="1" si="1060"/>
        <v>0.27264074237337982</v>
      </c>
      <c r="N8407" s="101">
        <f t="shared" ca="1" si="1056"/>
        <v>-0.25338876733402554</v>
      </c>
      <c r="O8407" s="46">
        <f t="shared" ca="1" si="1061"/>
        <v>0.41815301506576535</v>
      </c>
      <c r="P8407" s="46">
        <f t="shared" ca="1" si="1062"/>
        <v>0.36921816337298369</v>
      </c>
      <c r="Q8407" s="47">
        <f t="shared" ca="1" si="1057"/>
        <v>0.51602271845132874</v>
      </c>
      <c r="R8407" s="47">
        <f t="shared" ca="1" si="1058"/>
        <v>0.10845170939827098</v>
      </c>
      <c r="S8407" s="97">
        <f t="shared" ca="1" si="1063"/>
        <v>0.26330236223201819</v>
      </c>
      <c r="V8407">
        <v>8390</v>
      </c>
      <c r="W8407" s="46">
        <v>1.15305388798783</v>
      </c>
    </row>
    <row r="8408" spans="10:23">
      <c r="J8408">
        <v>8391</v>
      </c>
      <c r="K8408" s="93">
        <f t="shared" ca="1" si="1059"/>
        <v>0.41630158629177405</v>
      </c>
      <c r="L8408" s="93">
        <f t="shared" ca="1" si="1059"/>
        <v>-1.391455563650507</v>
      </c>
      <c r="M8408" s="93">
        <f t="shared" ca="1" si="1060"/>
        <v>0.41630158629177405</v>
      </c>
      <c r="N8408" s="101">
        <f t="shared" ca="1" si="1056"/>
        <v>-1.1868223834074341</v>
      </c>
      <c r="O8408" s="46">
        <f t="shared" ca="1" si="1061"/>
        <v>0.46972287238062632</v>
      </c>
      <c r="P8408" s="46">
        <f t="shared" ca="1" si="1062"/>
        <v>0.39500309203041417</v>
      </c>
      <c r="Q8408" s="47">
        <f t="shared" ca="1" si="1057"/>
        <v>0.61916243308105068</v>
      </c>
      <c r="R8408" s="47">
        <f t="shared" ca="1" si="1058"/>
        <v>-4.2477495946269012E-2</v>
      </c>
      <c r="S8408" s="97">
        <f t="shared" ca="1" si="1063"/>
        <v>0.21362268821717867</v>
      </c>
      <c r="V8408">
        <v>8391</v>
      </c>
      <c r="W8408" s="46">
        <v>0.56011220812682705</v>
      </c>
    </row>
    <row r="8409" spans="10:23">
      <c r="J8409">
        <v>8392</v>
      </c>
      <c r="K8409" s="93">
        <f t="shared" ca="1" si="1059"/>
        <v>6.2390187371367679E-2</v>
      </c>
      <c r="L8409" s="93">
        <f t="shared" ca="1" si="1059"/>
        <v>-0.28845174475296909</v>
      </c>
      <c r="M8409" s="93">
        <f t="shared" ca="1" si="1060"/>
        <v>6.2390187371367679E-2</v>
      </c>
      <c r="N8409" s="101">
        <f t="shared" ca="1" si="1056"/>
        <v>-0.2536347705803087</v>
      </c>
      <c r="O8409" s="46">
        <f t="shared" ca="1" si="1061"/>
        <v>0.34267948431034834</v>
      </c>
      <c r="P8409" s="46">
        <f t="shared" ca="1" si="1062"/>
        <v>0.33148139799527515</v>
      </c>
      <c r="Q8409" s="47">
        <f t="shared" ca="1" si="1057"/>
        <v>0.36507565694049471</v>
      </c>
      <c r="R8409" s="47">
        <f t="shared" ca="1" si="1058"/>
        <v>0.10841193252090728</v>
      </c>
      <c r="S8409" s="97">
        <f t="shared" ca="1" si="1063"/>
        <v>0.22554570841562782</v>
      </c>
      <c r="V8409">
        <v>8392</v>
      </c>
      <c r="W8409" s="46">
        <v>4.0685058491235201E-2</v>
      </c>
    </row>
    <row r="8410" spans="10:23">
      <c r="J8410">
        <v>8393</v>
      </c>
      <c r="K8410" s="93">
        <f t="shared" ca="1" si="1059"/>
        <v>-5.9364671595707602E-2</v>
      </c>
      <c r="L8410" s="93">
        <f t="shared" ca="1" si="1059"/>
        <v>0.24442261701352344</v>
      </c>
      <c r="M8410" s="93">
        <f t="shared" ca="1" si="1060"/>
        <v>-5.9364671595707602E-2</v>
      </c>
      <c r="N8410" s="101">
        <f t="shared" ca="1" si="1056"/>
        <v>0.21285367667013547</v>
      </c>
      <c r="O8410" s="46">
        <f t="shared" ca="1" si="1061"/>
        <v>0.29897320685112794</v>
      </c>
      <c r="P8410" s="46">
        <f t="shared" ca="1" si="1062"/>
        <v>0.30962825926566495</v>
      </c>
      <c r="Q8410" s="47">
        <f t="shared" ca="1" si="1057"/>
        <v>0.27766310202205396</v>
      </c>
      <c r="R8410" s="47">
        <f t="shared" ca="1" si="1058"/>
        <v>0.18383961096909901</v>
      </c>
      <c r="S8410" s="97">
        <f t="shared" ca="1" si="1063"/>
        <v>0.24140640891011347</v>
      </c>
      <c r="V8410">
        <v>8393</v>
      </c>
      <c r="W8410" s="46">
        <v>0.75659478996793295</v>
      </c>
    </row>
    <row r="8411" spans="10:23">
      <c r="J8411">
        <v>8394</v>
      </c>
      <c r="K8411" s="93">
        <f t="shared" ca="1" si="1059"/>
        <v>-0.58728254845143568</v>
      </c>
      <c r="L8411" s="93">
        <f t="shared" ca="1" si="1059"/>
        <v>0.8586430401985452</v>
      </c>
      <c r="M8411" s="93">
        <f t="shared" ca="1" si="1060"/>
        <v>-0.58728254845143568</v>
      </c>
      <c r="N8411" s="101">
        <f t="shared" ca="1" si="1056"/>
        <v>0.62729600578079991</v>
      </c>
      <c r="O8411" s="46">
        <f t="shared" ca="1" si="1061"/>
        <v>0.1094668052398507</v>
      </c>
      <c r="P8411" s="46">
        <f t="shared" ca="1" si="1062"/>
        <v>0.21487505846002633</v>
      </c>
      <c r="Q8411" s="47">
        <f t="shared" ca="1" si="1057"/>
        <v>-0.10134970120050057</v>
      </c>
      <c r="R8411" s="47">
        <f t="shared" ca="1" si="1058"/>
        <v>0.25085182299649789</v>
      </c>
      <c r="S8411" s="97">
        <f t="shared" ca="1" si="1063"/>
        <v>0.18015931411817429</v>
      </c>
      <c r="V8411">
        <v>8394</v>
      </c>
      <c r="W8411" s="46">
        <v>0.28363688198430598</v>
      </c>
    </row>
    <row r="8412" spans="10:23">
      <c r="J8412">
        <v>8395</v>
      </c>
      <c r="K8412" s="93">
        <f t="shared" ca="1" si="1059"/>
        <v>-6.0567621571446906E-2</v>
      </c>
      <c r="L8412" s="93">
        <f t="shared" ca="1" si="1059"/>
        <v>-0.41194593187175121</v>
      </c>
      <c r="M8412" s="93">
        <f t="shared" ca="1" si="1060"/>
        <v>-6.0567621571446906E-2</v>
      </c>
      <c r="N8412" s="101">
        <f t="shared" ca="1" si="1056"/>
        <v>-0.40982087485850466</v>
      </c>
      <c r="O8412" s="46">
        <f t="shared" ca="1" si="1061"/>
        <v>0.29854138453327334</v>
      </c>
      <c r="P8412" s="46">
        <f t="shared" ca="1" si="1062"/>
        <v>0.30941234810673768</v>
      </c>
      <c r="Q8412" s="47">
        <f t="shared" ca="1" si="1057"/>
        <v>0.2767994573863447</v>
      </c>
      <c r="R8412" s="47">
        <f t="shared" ca="1" si="1058"/>
        <v>8.3157812464967812E-2</v>
      </c>
      <c r="S8412" s="97">
        <f t="shared" ca="1" si="1063"/>
        <v>0.19084959849912059</v>
      </c>
      <c r="V8412">
        <v>8395</v>
      </c>
      <c r="W8412" s="46">
        <v>0.27831464033301401</v>
      </c>
    </row>
    <row r="8413" spans="10:23">
      <c r="J8413">
        <v>8396</v>
      </c>
      <c r="K8413" s="93">
        <f t="shared" ca="1" si="1059"/>
        <v>-0.54937296852146889</v>
      </c>
      <c r="L8413" s="93">
        <f t="shared" ca="1" si="1059"/>
        <v>-0.5659482504949318</v>
      </c>
      <c r="M8413" s="93">
        <f t="shared" ca="1" si="1060"/>
        <v>-0.54937296852146889</v>
      </c>
      <c r="N8413" s="101">
        <f t="shared" ca="1" si="1056"/>
        <v>-0.71127895008995279</v>
      </c>
      <c r="O8413" s="46">
        <f t="shared" ca="1" si="1061"/>
        <v>0.12307518713801932</v>
      </c>
      <c r="P8413" s="46">
        <f t="shared" ca="1" si="1062"/>
        <v>0.22167924940911066</v>
      </c>
      <c r="Q8413" s="47">
        <f t="shared" ca="1" si="1057"/>
        <v>-7.4132937404163324E-2</v>
      </c>
      <c r="R8413" s="47">
        <f t="shared" ca="1" si="1058"/>
        <v>3.4414305743222712E-2</v>
      </c>
      <c r="S8413" s="97">
        <f t="shared" ca="1" si="1063"/>
        <v>7.8744746440621016E-2</v>
      </c>
      <c r="V8413">
        <v>8396</v>
      </c>
      <c r="W8413" s="46">
        <v>0.670876188586495</v>
      </c>
    </row>
    <row r="8414" spans="10:23">
      <c r="J8414">
        <v>8397</v>
      </c>
      <c r="K8414" s="93">
        <f t="shared" ca="1" si="1059"/>
        <v>0.67671408470466621</v>
      </c>
      <c r="L8414" s="93">
        <f t="shared" ca="1" si="1059"/>
        <v>0.86117476681314031</v>
      </c>
      <c r="M8414" s="93">
        <f t="shared" ca="1" si="1060"/>
        <v>0.67671408470466621</v>
      </c>
      <c r="N8414" s="101">
        <f t="shared" ca="1" si="1056"/>
        <v>1.0316755785854295</v>
      </c>
      <c r="O8414" s="46">
        <f t="shared" ca="1" si="1061"/>
        <v>0.56320300948595914</v>
      </c>
      <c r="P8414" s="46">
        <f t="shared" ca="1" si="1062"/>
        <v>0.44174316058308055</v>
      </c>
      <c r="Q8414" s="47">
        <f t="shared" ca="1" si="1057"/>
        <v>0.80612270729171631</v>
      </c>
      <c r="R8414" s="47">
        <f t="shared" ca="1" si="1058"/>
        <v>0.31623696290361636</v>
      </c>
      <c r="S8414" s="97">
        <f t="shared" ca="1" si="1063"/>
        <v>0.43971998619478775</v>
      </c>
      <c r="V8414">
        <v>8397</v>
      </c>
      <c r="W8414" s="46">
        <v>0.18391242882550499</v>
      </c>
    </row>
    <row r="8415" spans="10:23">
      <c r="J8415">
        <v>8398</v>
      </c>
      <c r="K8415" s="93">
        <f t="shared" ca="1" si="1059"/>
        <v>1.2242000439973193</v>
      </c>
      <c r="L8415" s="93">
        <f t="shared" ca="1" si="1059"/>
        <v>-0.38718739305416461</v>
      </c>
      <c r="M8415" s="93">
        <f t="shared" ca="1" si="1060"/>
        <v>1.2242000439973193</v>
      </c>
      <c r="N8415" s="101">
        <f t="shared" ca="1" si="1056"/>
        <v>2.2237219199352509E-2</v>
      </c>
      <c r="O8415" s="46">
        <f t="shared" ca="1" si="1061"/>
        <v>0.75973375532126786</v>
      </c>
      <c r="P8415" s="46">
        <f t="shared" ca="1" si="1062"/>
        <v>0.54000853350073497</v>
      </c>
      <c r="Q8415" s="47">
        <f t="shared" ca="1" si="1057"/>
        <v>1.1991841989623337</v>
      </c>
      <c r="R8415" s="47">
        <f t="shared" ca="1" si="1058"/>
        <v>0.15301836138449648</v>
      </c>
      <c r="S8415" s="97">
        <f t="shared" ca="1" si="1063"/>
        <v>0.4563760583528822</v>
      </c>
      <c r="V8415">
        <v>8398</v>
      </c>
      <c r="W8415" s="46">
        <v>9.7280080001296898E-2</v>
      </c>
    </row>
    <row r="8416" spans="10:23">
      <c r="J8416">
        <v>8399</v>
      </c>
      <c r="K8416" s="93">
        <f t="shared" ca="1" si="1059"/>
        <v>-0.88544058324328223</v>
      </c>
      <c r="L8416" s="93">
        <f t="shared" ca="1" si="1059"/>
        <v>-0.73850990603714228</v>
      </c>
      <c r="M8416" s="93">
        <f t="shared" ca="1" si="1060"/>
        <v>-0.88544058324328223</v>
      </c>
      <c r="N8416" s="101">
        <f t="shared" ca="1" si="1056"/>
        <v>-0.98175879532927568</v>
      </c>
      <c r="O8416" s="46">
        <f t="shared" ca="1" si="1061"/>
        <v>2.4371728632713863E-3</v>
      </c>
      <c r="P8416" s="46">
        <f t="shared" ca="1" si="1062"/>
        <v>0.16136024227173668</v>
      </c>
      <c r="Q8416" s="47">
        <f t="shared" ca="1" si="1057"/>
        <v>-0.31540896595365919</v>
      </c>
      <c r="R8416" s="47">
        <f t="shared" ca="1" si="1058"/>
        <v>-9.3202538448633743E-3</v>
      </c>
      <c r="S8416" s="97">
        <f t="shared" ca="1" si="1063"/>
        <v>-3.441540490795994E-3</v>
      </c>
      <c r="V8416">
        <v>8399</v>
      </c>
      <c r="W8416" s="46">
        <v>0.58986315173070902</v>
      </c>
    </row>
    <row r="8417" spans="10:23">
      <c r="J8417">
        <v>8400</v>
      </c>
      <c r="K8417" s="93">
        <f t="shared" ca="1" si="1059"/>
        <v>-1.128305357472027</v>
      </c>
      <c r="L8417" s="93">
        <f t="shared" ca="1" si="1059"/>
        <v>1.2053801231338237</v>
      </c>
      <c r="M8417" s="93">
        <f t="shared" ca="1" si="1060"/>
        <v>-1.128305357472027</v>
      </c>
      <c r="N8417" s="101">
        <f t="shared" ca="1" si="1056"/>
        <v>0.78397421446229998</v>
      </c>
      <c r="O8417" s="46">
        <f t="shared" ca="1" si="1061"/>
        <v>-8.4743866953651603E-2</v>
      </c>
      <c r="P8417" s="46">
        <f t="shared" ca="1" si="1062"/>
        <v>0.11776972236327518</v>
      </c>
      <c r="Q8417" s="47">
        <f t="shared" ca="1" si="1057"/>
        <v>-0.48977104558750517</v>
      </c>
      <c r="R8417" s="47">
        <f t="shared" ca="1" si="1058"/>
        <v>0.2761855126385957</v>
      </c>
      <c r="S8417" s="97">
        <f t="shared" ca="1" si="1063"/>
        <v>9.5720822842472048E-2</v>
      </c>
      <c r="V8417">
        <v>8400</v>
      </c>
      <c r="W8417" s="46">
        <v>-0.20937237630810299</v>
      </c>
    </row>
    <row r="8418" spans="10:23">
      <c r="J8418">
        <v>8401</v>
      </c>
      <c r="K8418" s="93">
        <f t="shared" ca="1" si="1059"/>
        <v>-0.49632470465053785</v>
      </c>
      <c r="L8418" s="93">
        <f t="shared" ca="1" si="1059"/>
        <v>-0.64104160144564926</v>
      </c>
      <c r="M8418" s="93">
        <f t="shared" ca="1" si="1060"/>
        <v>-0.49632470465053785</v>
      </c>
      <c r="N8418" s="101">
        <f t="shared" ca="1" si="1056"/>
        <v>-0.76560315569504289</v>
      </c>
      <c r="O8418" s="46">
        <f t="shared" ca="1" si="1061"/>
        <v>0.14211789442003281</v>
      </c>
      <c r="P8418" s="46">
        <f t="shared" ca="1" si="1062"/>
        <v>0.23120060305011739</v>
      </c>
      <c r="Q8418" s="47">
        <f t="shared" ca="1" si="1057"/>
        <v>-3.6047522840136348E-2</v>
      </c>
      <c r="R8418" s="47">
        <f t="shared" ca="1" si="1058"/>
        <v>2.5630489688429112E-2</v>
      </c>
      <c r="S8418" s="97">
        <f t="shared" ca="1" si="1063"/>
        <v>8.3874192054230967E-2</v>
      </c>
      <c r="V8418">
        <v>8401</v>
      </c>
      <c r="W8418" s="46">
        <v>0.14870691061563601</v>
      </c>
    </row>
    <row r="8419" spans="10:23">
      <c r="J8419">
        <v>8402</v>
      </c>
      <c r="K8419" s="93">
        <f t="shared" ca="1" si="1059"/>
        <v>0.20542971877546279</v>
      </c>
      <c r="L8419" s="93">
        <f t="shared" ca="1" si="1059"/>
        <v>-0.2557108325677146</v>
      </c>
      <c r="M8419" s="93">
        <f t="shared" ca="1" si="1060"/>
        <v>0.20542971877546279</v>
      </c>
      <c r="N8419" s="101">
        <f t="shared" ca="1" si="1056"/>
        <v>-0.17710388229066365</v>
      </c>
      <c r="O8419" s="46">
        <f t="shared" ca="1" si="1061"/>
        <v>0.39402630939989014</v>
      </c>
      <c r="P8419" s="46">
        <f t="shared" ca="1" si="1062"/>
        <v>0.35715481054004605</v>
      </c>
      <c r="Q8419" s="47">
        <f t="shared" ca="1" si="1057"/>
        <v>0.46776930711957837</v>
      </c>
      <c r="R8419" s="47">
        <f t="shared" ca="1" si="1058"/>
        <v>0.1207864023867531</v>
      </c>
      <c r="S8419" s="97">
        <f t="shared" ca="1" si="1063"/>
        <v>0.25740635589332161</v>
      </c>
      <c r="V8419">
        <v>8402</v>
      </c>
      <c r="W8419" s="46">
        <v>-0.29990319045189501</v>
      </c>
    </row>
    <row r="8420" spans="10:23">
      <c r="J8420">
        <v>8403</v>
      </c>
      <c r="K8420" s="93">
        <f t="shared" ca="1" si="1059"/>
        <v>1.4083190877995337</v>
      </c>
      <c r="L8420" s="93">
        <f t="shared" ca="1" si="1059"/>
        <v>0.22927226005629897</v>
      </c>
      <c r="M8420" s="93">
        <f t="shared" ca="1" si="1060"/>
        <v>1.4083190877995337</v>
      </c>
      <c r="N8420" s="101">
        <f t="shared" ca="1" si="1056"/>
        <v>0.66524623889199663</v>
      </c>
      <c r="O8420" s="46">
        <f t="shared" ca="1" si="1061"/>
        <v>0.82582687129392918</v>
      </c>
      <c r="P8420" s="46">
        <f t="shared" ca="1" si="1062"/>
        <v>0.57305509148706557</v>
      </c>
      <c r="Q8420" s="47">
        <f t="shared" ca="1" si="1057"/>
        <v>1.3313704309076564</v>
      </c>
      <c r="R8420" s="47">
        <f t="shared" ca="1" si="1058"/>
        <v>0.25698809067261563</v>
      </c>
      <c r="S8420" s="97">
        <f t="shared" ca="1" si="1063"/>
        <v>0.5414074809832724</v>
      </c>
      <c r="V8420">
        <v>8403</v>
      </c>
      <c r="W8420" s="46">
        <v>-0.18142617134322001</v>
      </c>
    </row>
    <row r="8421" spans="10:23">
      <c r="J8421">
        <v>8404</v>
      </c>
      <c r="K8421" s="93">
        <f t="shared" ca="1" si="1059"/>
        <v>1.0662218073066658</v>
      </c>
      <c r="L8421" s="93">
        <f t="shared" ca="1" si="1059"/>
        <v>-0.5250508195286514</v>
      </c>
      <c r="M8421" s="93">
        <f t="shared" ca="1" si="1060"/>
        <v>1.0662218073066658</v>
      </c>
      <c r="N8421" s="101">
        <f t="shared" ca="1" si="1056"/>
        <v>-0.15870940099775066</v>
      </c>
      <c r="O8421" s="46">
        <f t="shared" ca="1" si="1061"/>
        <v>0.70302439107990122</v>
      </c>
      <c r="P8421" s="46">
        <f t="shared" ca="1" si="1062"/>
        <v>0.51165385138005159</v>
      </c>
      <c r="Q8421" s="47">
        <f t="shared" ca="1" si="1057"/>
        <v>1.0857654704796005</v>
      </c>
      <c r="R8421" s="47">
        <f t="shared" ca="1" si="1058"/>
        <v>0.12376065186358577</v>
      </c>
      <c r="S8421" s="97">
        <f t="shared" ca="1" si="1063"/>
        <v>0.41339252147174349</v>
      </c>
      <c r="V8421">
        <v>8404</v>
      </c>
      <c r="W8421" s="46">
        <v>-0.30714045439055199</v>
      </c>
    </row>
    <row r="8422" spans="10:23">
      <c r="J8422">
        <v>8405</v>
      </c>
      <c r="K8422" s="93">
        <f t="shared" ca="1" si="1059"/>
        <v>1.1349739283018649</v>
      </c>
      <c r="L8422" s="93">
        <f t="shared" ca="1" si="1059"/>
        <v>-1.4419563016658292</v>
      </c>
      <c r="M8422" s="93">
        <f t="shared" ca="1" si="1060"/>
        <v>1.1349739283018649</v>
      </c>
      <c r="N8422" s="101">
        <f t="shared" ca="1" si="1056"/>
        <v>-1.0061473569288668</v>
      </c>
      <c r="O8422" s="46">
        <f t="shared" ca="1" si="1061"/>
        <v>0.72770430366506256</v>
      </c>
      <c r="P8422" s="46">
        <f t="shared" ca="1" si="1062"/>
        <v>0.52399380767263226</v>
      </c>
      <c r="Q8422" s="47">
        <f t="shared" ca="1" si="1057"/>
        <v>1.1351252956499231</v>
      </c>
      <c r="R8422" s="47">
        <f t="shared" ca="1" si="1058"/>
        <v>-1.3263701089892943E-2</v>
      </c>
      <c r="S8422" s="97">
        <f t="shared" ca="1" si="1063"/>
        <v>0.35722030128758481</v>
      </c>
      <c r="V8422">
        <v>8405</v>
      </c>
      <c r="W8422" s="46">
        <v>1.3301414391439399</v>
      </c>
    </row>
    <row r="8423" spans="10:23">
      <c r="J8423">
        <v>8406</v>
      </c>
      <c r="K8423" s="93">
        <f t="shared" ca="1" si="1059"/>
        <v>0.43346460591066049</v>
      </c>
      <c r="L8423" s="93">
        <f t="shared" ca="1" si="1059"/>
        <v>0.59905102274917188</v>
      </c>
      <c r="M8423" s="93">
        <f t="shared" ca="1" si="1060"/>
        <v>0.43346460591066049</v>
      </c>
      <c r="N8423" s="101">
        <f t="shared" ca="1" si="1056"/>
        <v>0.70580167239198843</v>
      </c>
      <c r="O8423" s="46">
        <f t="shared" ca="1" si="1061"/>
        <v>0.4758838724742977</v>
      </c>
      <c r="P8423" s="46">
        <f t="shared" ca="1" si="1062"/>
        <v>0.39808359207724986</v>
      </c>
      <c r="Q8423" s="47">
        <f t="shared" ca="1" si="1057"/>
        <v>0.63148443326839343</v>
      </c>
      <c r="R8423" s="47">
        <f t="shared" ca="1" si="1058"/>
        <v>0.26354559968574265</v>
      </c>
      <c r="S8423" s="97">
        <f t="shared" ca="1" si="1063"/>
        <v>0.36971473608002015</v>
      </c>
      <c r="V8423">
        <v>8406</v>
      </c>
      <c r="W8423" s="46">
        <v>0.14614627639637701</v>
      </c>
    </row>
    <row r="8424" spans="10:23">
      <c r="J8424">
        <v>8407</v>
      </c>
      <c r="K8424" s="93">
        <f t="shared" ca="1" si="1059"/>
        <v>0.60447020945107088</v>
      </c>
      <c r="L8424" s="93">
        <f t="shared" ca="1" si="1059"/>
        <v>1.1972407907079115</v>
      </c>
      <c r="M8424" s="93">
        <f t="shared" ca="1" si="1060"/>
        <v>0.60447020945107088</v>
      </c>
      <c r="N8424" s="101">
        <f t="shared" ca="1" si="1056"/>
        <v>1.3273189529370648</v>
      </c>
      <c r="O8424" s="46">
        <f t="shared" ca="1" si="1061"/>
        <v>0.53726966371766582</v>
      </c>
      <c r="P8424" s="46">
        <f t="shared" ca="1" si="1062"/>
        <v>0.42877648769893389</v>
      </c>
      <c r="Q8424" s="47">
        <f t="shared" ca="1" si="1057"/>
        <v>0.75425601575512968</v>
      </c>
      <c r="R8424" s="47">
        <f t="shared" ca="1" si="1058"/>
        <v>0.36404027616329382</v>
      </c>
      <c r="S8424" s="97">
        <f t="shared" ca="1" si="1063"/>
        <v>0.45065496994047982</v>
      </c>
      <c r="V8424">
        <v>8407</v>
      </c>
      <c r="W8424" s="46">
        <v>0.49140878381145597</v>
      </c>
    </row>
    <row r="8425" spans="10:23">
      <c r="J8425">
        <v>8408</v>
      </c>
      <c r="K8425" s="93">
        <f t="shared" ca="1" si="1059"/>
        <v>-0.21315331763018569</v>
      </c>
      <c r="L8425" s="93">
        <f t="shared" ca="1" si="1059"/>
        <v>0.49188880730693468</v>
      </c>
      <c r="M8425" s="93">
        <f t="shared" ca="1" si="1060"/>
        <v>-0.21315331763018569</v>
      </c>
      <c r="N8425" s="101">
        <f t="shared" ca="1" si="1056"/>
        <v>0.39856397185580833</v>
      </c>
      <c r="O8425" s="46">
        <f t="shared" ca="1" si="1061"/>
        <v>0.2437677777562747</v>
      </c>
      <c r="P8425" s="46">
        <f t="shared" ca="1" si="1062"/>
        <v>0.28202554471823832</v>
      </c>
      <c r="Q8425" s="47">
        <f t="shared" ca="1" si="1057"/>
        <v>0.16725224383234744</v>
      </c>
      <c r="R8425" s="47">
        <f t="shared" ca="1" si="1058"/>
        <v>0.21386757095899211</v>
      </c>
      <c r="S8425" s="97">
        <f t="shared" ca="1" si="1063"/>
        <v>0.22881767435763339</v>
      </c>
      <c r="V8425">
        <v>8408</v>
      </c>
      <c r="W8425" s="46">
        <v>-2.2253805811062099E-3</v>
      </c>
    </row>
    <row r="8426" spans="10:23">
      <c r="J8426">
        <v>8409</v>
      </c>
      <c r="K8426" s="93">
        <f t="shared" ca="1" si="1059"/>
        <v>1.5437502606453035</v>
      </c>
      <c r="L8426" s="93">
        <f t="shared" ca="1" si="1059"/>
        <v>-1.0119646154066744</v>
      </c>
      <c r="M8426" s="93">
        <f t="shared" ca="1" si="1060"/>
        <v>1.5437502606453035</v>
      </c>
      <c r="N8426" s="101">
        <f t="shared" ca="1" si="1056"/>
        <v>-0.46847942411007476</v>
      </c>
      <c r="O8426" s="46">
        <f t="shared" ca="1" si="1061"/>
        <v>0.87444252792760413</v>
      </c>
      <c r="P8426" s="46">
        <f t="shared" ca="1" si="1062"/>
        <v>0.59736291980390299</v>
      </c>
      <c r="Q8426" s="47">
        <f t="shared" ca="1" si="1057"/>
        <v>1.4286017441750063</v>
      </c>
      <c r="R8426" s="47">
        <f t="shared" ca="1" si="1058"/>
        <v>7.3673165594796822E-2</v>
      </c>
      <c r="S8426" s="97">
        <f t="shared" ca="1" si="1063"/>
        <v>0.4740578467612005</v>
      </c>
      <c r="V8426">
        <v>8409</v>
      </c>
      <c r="W8426" s="46">
        <v>-0.29601462019653602</v>
      </c>
    </row>
    <row r="8427" spans="10:23">
      <c r="J8427">
        <v>8410</v>
      </c>
      <c r="K8427" s="93">
        <f t="shared" ca="1" si="1059"/>
        <v>0.22112856537121328</v>
      </c>
      <c r="L8427" s="93">
        <f t="shared" ca="1" si="1059"/>
        <v>-1.7223193569542961</v>
      </c>
      <c r="M8427" s="93">
        <f t="shared" ca="1" si="1060"/>
        <v>0.22112856537121328</v>
      </c>
      <c r="N8427" s="101">
        <f t="shared" ca="1" si="1056"/>
        <v>-1.562578182507222</v>
      </c>
      <c r="O8427" s="46">
        <f t="shared" ca="1" si="1061"/>
        <v>0.39966171607626072</v>
      </c>
      <c r="P8427" s="46">
        <f t="shared" ca="1" si="1062"/>
        <v>0.35997251387823131</v>
      </c>
      <c r="Q8427" s="47">
        <f t="shared" ca="1" si="1057"/>
        <v>0.47904012047231948</v>
      </c>
      <c r="R8427" s="47">
        <f t="shared" ca="1" si="1058"/>
        <v>-0.10323438661868889</v>
      </c>
      <c r="S8427" s="97">
        <f t="shared" ca="1" si="1063"/>
        <v>0.14821366472878592</v>
      </c>
      <c r="V8427">
        <v>8410</v>
      </c>
      <c r="W8427" s="46">
        <v>0.352231432657371</v>
      </c>
    </row>
    <row r="8428" spans="10:23">
      <c r="J8428">
        <v>8411</v>
      </c>
      <c r="K8428" s="93">
        <f t="shared" ca="1" si="1059"/>
        <v>0.65512313527963417</v>
      </c>
      <c r="L8428" s="93">
        <f t="shared" ca="1" si="1059"/>
        <v>0.22482874259021737</v>
      </c>
      <c r="M8428" s="93">
        <f t="shared" ca="1" si="1060"/>
        <v>0.65512313527963417</v>
      </c>
      <c r="N8428" s="101">
        <f t="shared" ca="1" si="1056"/>
        <v>0.42150020487261841</v>
      </c>
      <c r="O8428" s="46">
        <f t="shared" ca="1" si="1061"/>
        <v>0.55545251776690885</v>
      </c>
      <c r="P8428" s="46">
        <f t="shared" ca="1" si="1062"/>
        <v>0.43786791472355541</v>
      </c>
      <c r="Q8428" s="47">
        <f t="shared" ca="1" si="1057"/>
        <v>0.79062172385361573</v>
      </c>
      <c r="R8428" s="47">
        <f t="shared" ca="1" si="1058"/>
        <v>0.21757618757962183</v>
      </c>
      <c r="S8428" s="97">
        <f t="shared" ca="1" si="1063"/>
        <v>0.38651435267326534</v>
      </c>
      <c r="V8428">
        <v>8411</v>
      </c>
      <c r="W8428" s="46">
        <v>0.16595312147799299</v>
      </c>
    </row>
    <row r="8429" spans="10:23">
      <c r="J8429">
        <v>8412</v>
      </c>
      <c r="K8429" s="93">
        <f t="shared" ca="1" si="1059"/>
        <v>0.59444873637977891</v>
      </c>
      <c r="L8429" s="93">
        <f t="shared" ca="1" si="1059"/>
        <v>-0.78188818394826776</v>
      </c>
      <c r="M8429" s="93">
        <f t="shared" ca="1" si="1060"/>
        <v>0.59444873637977891</v>
      </c>
      <c r="N8429" s="101">
        <f t="shared" ca="1" si="1056"/>
        <v>-0.55224700843379948</v>
      </c>
      <c r="O8429" s="46">
        <f t="shared" ca="1" si="1061"/>
        <v>0.53367226081876029</v>
      </c>
      <c r="P8429" s="46">
        <f t="shared" ca="1" si="1062"/>
        <v>0.42697778624948113</v>
      </c>
      <c r="Q8429" s="47">
        <f t="shared" ca="1" si="1057"/>
        <v>0.74706120995731862</v>
      </c>
      <c r="R8429" s="47">
        <f t="shared" ca="1" si="1058"/>
        <v>6.0128576330060912E-2</v>
      </c>
      <c r="S8429" s="97">
        <f t="shared" ca="1" si="1063"/>
        <v>0.29690041857441063</v>
      </c>
      <c r="V8429">
        <v>8412</v>
      </c>
      <c r="W8429" s="46">
        <v>-0.20543856625706799</v>
      </c>
    </row>
    <row r="8430" spans="10:23">
      <c r="J8430">
        <v>8413</v>
      </c>
      <c r="K8430" s="93">
        <f t="shared" ca="1" si="1059"/>
        <v>1.3103901085370371</v>
      </c>
      <c r="L8430" s="93">
        <f t="shared" ca="1" si="1059"/>
        <v>-0.31391104257175323</v>
      </c>
      <c r="M8430" s="93">
        <f t="shared" ca="1" si="1060"/>
        <v>1.3103901085370371</v>
      </c>
      <c r="N8430" s="101">
        <f t="shared" ca="1" si="1056"/>
        <v>0.11911966926190865</v>
      </c>
      <c r="O8430" s="46">
        <f t="shared" ca="1" si="1061"/>
        <v>0.7906733572965754</v>
      </c>
      <c r="P8430" s="46">
        <f t="shared" ca="1" si="1062"/>
        <v>0.55547833448838868</v>
      </c>
      <c r="Q8430" s="47">
        <f t="shared" ca="1" si="1057"/>
        <v>1.2610634029129488</v>
      </c>
      <c r="R8430" s="47">
        <f t="shared" ca="1" si="1058"/>
        <v>0.16868352594251226</v>
      </c>
      <c r="S8430" s="97">
        <f t="shared" ca="1" si="1063"/>
        <v>0.47967844161954382</v>
      </c>
      <c r="V8430">
        <v>8413</v>
      </c>
      <c r="W8430" s="46">
        <v>0.860107698063725</v>
      </c>
    </row>
    <row r="8431" spans="10:23">
      <c r="J8431">
        <v>8414</v>
      </c>
      <c r="K8431" s="93">
        <f t="shared" ca="1" si="1059"/>
        <v>-0.49326795938439771</v>
      </c>
      <c r="L8431" s="93">
        <f t="shared" ca="1" si="1059"/>
        <v>0.4355970386604448</v>
      </c>
      <c r="M8431" s="93">
        <f t="shared" ca="1" si="1060"/>
        <v>-0.49326795938439771</v>
      </c>
      <c r="N8431" s="101">
        <f t="shared" ca="1" si="1056"/>
        <v>0.25611195230564332</v>
      </c>
      <c r="O8431" s="46">
        <f t="shared" ca="1" si="1061"/>
        <v>0.14321517265481937</v>
      </c>
      <c r="P8431" s="46">
        <f t="shared" ca="1" si="1062"/>
        <v>0.23174924216751067</v>
      </c>
      <c r="Q8431" s="47">
        <f t="shared" ca="1" si="1057"/>
        <v>-3.3852966370563231E-2</v>
      </c>
      <c r="R8431" s="47">
        <f t="shared" ca="1" si="1058"/>
        <v>0.19083414925636036</v>
      </c>
      <c r="S8431" s="97">
        <f t="shared" ca="1" si="1063"/>
        <v>0.16702466095558988</v>
      </c>
      <c r="V8431">
        <v>8414</v>
      </c>
      <c r="W8431" s="46">
        <v>-0.54960511373530796</v>
      </c>
    </row>
    <row r="8432" spans="10:23">
      <c r="J8432">
        <v>8415</v>
      </c>
      <c r="K8432" s="93">
        <f t="shared" ca="1" si="1059"/>
        <v>0.61921386155155289</v>
      </c>
      <c r="L8432" s="93">
        <f t="shared" ca="1" si="1059"/>
        <v>0.37896353736004851</v>
      </c>
      <c r="M8432" s="93">
        <f t="shared" ca="1" si="1060"/>
        <v>0.61921386155155289</v>
      </c>
      <c r="N8432" s="101">
        <f t="shared" ca="1" si="1056"/>
        <v>0.55621285788730135</v>
      </c>
      <c r="O8432" s="46">
        <f t="shared" ca="1" si="1061"/>
        <v>0.54256218473023698</v>
      </c>
      <c r="P8432" s="46">
        <f t="shared" ca="1" si="1062"/>
        <v>0.43142274820521948</v>
      </c>
      <c r="Q8432" s="47">
        <f t="shared" ca="1" si="1057"/>
        <v>0.764841057780272</v>
      </c>
      <c r="R8432" s="47">
        <f t="shared" ca="1" si="1058"/>
        <v>0.23935821183849731</v>
      </c>
      <c r="S8432" s="97">
        <f t="shared" ca="1" si="1063"/>
        <v>0.39096019828436712</v>
      </c>
      <c r="V8432">
        <v>8415</v>
      </c>
      <c r="W8432" s="46">
        <v>0.24647748082541299</v>
      </c>
    </row>
    <row r="8433" spans="10:23">
      <c r="J8433">
        <v>8416</v>
      </c>
      <c r="K8433" s="93">
        <f t="shared" ca="1" si="1059"/>
        <v>1.3783788421403549</v>
      </c>
      <c r="L8433" s="93">
        <f t="shared" ca="1" si="1059"/>
        <v>1.2752043929546266</v>
      </c>
      <c r="M8433" s="93">
        <f t="shared" ca="1" si="1060"/>
        <v>1.3783788421403549</v>
      </c>
      <c r="N8433" s="101">
        <f t="shared" ca="1" si="1056"/>
        <v>1.6473552402849774</v>
      </c>
      <c r="O8433" s="46">
        <f t="shared" ca="1" si="1061"/>
        <v>0.81507923711260144</v>
      </c>
      <c r="P8433" s="46">
        <f t="shared" ca="1" si="1062"/>
        <v>0.5676812743964017</v>
      </c>
      <c r="Q8433" s="47">
        <f t="shared" ca="1" si="1057"/>
        <v>1.3098751625450009</v>
      </c>
      <c r="R8433" s="47">
        <f t="shared" ca="1" si="1058"/>
        <v>0.41578774025616466</v>
      </c>
      <c r="S8433" s="97">
        <f t="shared" ca="1" si="1063"/>
        <v>0.61543348868438308</v>
      </c>
      <c r="V8433">
        <v>8416</v>
      </c>
      <c r="W8433" s="46">
        <v>0.25997867759847898</v>
      </c>
    </row>
    <row r="8434" spans="10:23">
      <c r="J8434">
        <v>8417</v>
      </c>
      <c r="K8434" s="93">
        <f t="shared" ca="1" si="1059"/>
        <v>-0.66867841597752486</v>
      </c>
      <c r="L8434" s="93">
        <f t="shared" ca="1" si="1059"/>
        <v>-0.24493120482586889</v>
      </c>
      <c r="M8434" s="93">
        <f t="shared" ca="1" si="1060"/>
        <v>-0.66867841597752486</v>
      </c>
      <c r="N8434" s="101">
        <f t="shared" ca="1" si="1056"/>
        <v>-0.44486989471526239</v>
      </c>
      <c r="O8434" s="46">
        <f t="shared" ca="1" si="1061"/>
        <v>8.0248173636070397E-2</v>
      </c>
      <c r="P8434" s="46">
        <f t="shared" ca="1" si="1062"/>
        <v>0.20026574265813618</v>
      </c>
      <c r="Q8434" s="47">
        <f t="shared" ca="1" si="1057"/>
        <v>-0.15978696440806117</v>
      </c>
      <c r="R8434" s="47">
        <f t="shared" ca="1" si="1058"/>
        <v>7.749064918308593E-2</v>
      </c>
      <c r="S8434" s="97">
        <f t="shared" ca="1" si="1063"/>
        <v>7.8869411409578163E-2</v>
      </c>
      <c r="V8434">
        <v>8417</v>
      </c>
      <c r="W8434" s="46">
        <v>0.71137957622264802</v>
      </c>
    </row>
    <row r="8435" spans="10:23">
      <c r="J8435">
        <v>8418</v>
      </c>
      <c r="K8435" s="93">
        <f t="shared" ca="1" si="1059"/>
        <v>1.935882304845969</v>
      </c>
      <c r="L8435" s="93">
        <f t="shared" ca="1" si="1059"/>
        <v>-1.5492457209090567</v>
      </c>
      <c r="M8435" s="93">
        <f t="shared" ca="1" si="1060"/>
        <v>1.935882304845969</v>
      </c>
      <c r="N8435" s="101">
        <f t="shared" ca="1" si="1056"/>
        <v>-0.85315982056773221</v>
      </c>
      <c r="O8435" s="46">
        <f t="shared" ca="1" si="1061"/>
        <v>1.0152059608606598</v>
      </c>
      <c r="P8435" s="46">
        <f t="shared" ca="1" si="1062"/>
        <v>0.6677446362704309</v>
      </c>
      <c r="Q8435" s="47">
        <f t="shared" ca="1" si="1057"/>
        <v>1.7101286100411177</v>
      </c>
      <c r="R8435" s="47">
        <f t="shared" ca="1" si="1058"/>
        <v>1.1473234556089923E-2</v>
      </c>
      <c r="S8435" s="97">
        <f t="shared" ca="1" si="1063"/>
        <v>0.5133395977083749</v>
      </c>
      <c r="V8435">
        <v>8418</v>
      </c>
      <c r="W8435" s="46">
        <v>5.29138449525106E-2</v>
      </c>
    </row>
    <row r="8436" spans="10:23">
      <c r="J8436">
        <v>8419</v>
      </c>
      <c r="K8436" s="93">
        <f t="shared" ca="1" si="1059"/>
        <v>0.70926634370501229</v>
      </c>
      <c r="L8436" s="93">
        <f t="shared" ca="1" si="1059"/>
        <v>1.686410263842463</v>
      </c>
      <c r="M8436" s="93">
        <f t="shared" ca="1" si="1060"/>
        <v>0.70926634370501229</v>
      </c>
      <c r="N8436" s="101">
        <f t="shared" ca="1" si="1056"/>
        <v>1.8244198282374395</v>
      </c>
      <c r="O8436" s="46">
        <f t="shared" ca="1" si="1061"/>
        <v>0.57488827671770271</v>
      </c>
      <c r="P8436" s="46">
        <f t="shared" ca="1" si="1062"/>
        <v>0.44758579419895234</v>
      </c>
      <c r="Q8436" s="47">
        <f t="shared" ca="1" si="1057"/>
        <v>0.82949324175520345</v>
      </c>
      <c r="R8436" s="47">
        <f t="shared" ca="1" si="1058"/>
        <v>0.44441775431837716</v>
      </c>
      <c r="S8436" s="97">
        <f t="shared" ca="1" si="1063"/>
        <v>0.50965301551803988</v>
      </c>
      <c r="V8436">
        <v>8419</v>
      </c>
      <c r="W8436" s="46">
        <v>-4.0229052356078703E-2</v>
      </c>
    </row>
    <row r="8437" spans="10:23">
      <c r="J8437">
        <v>8420</v>
      </c>
      <c r="K8437" s="93">
        <f t="shared" ca="1" si="1059"/>
        <v>0.44317881642114126</v>
      </c>
      <c r="L8437" s="93">
        <f t="shared" ca="1" si="1059"/>
        <v>-0.76479161344528779</v>
      </c>
      <c r="M8437" s="93">
        <f t="shared" ca="1" si="1060"/>
        <v>0.44317881642114126</v>
      </c>
      <c r="N8437" s="101">
        <f t="shared" ca="1" si="1056"/>
        <v>-0.58414526544315293</v>
      </c>
      <c r="O8437" s="46">
        <f t="shared" ca="1" si="1061"/>
        <v>0.47937097749392699</v>
      </c>
      <c r="P8437" s="46">
        <f t="shared" ca="1" si="1062"/>
        <v>0.39982714458706448</v>
      </c>
      <c r="Q8437" s="47">
        <f t="shared" ca="1" si="1057"/>
        <v>0.63845864330765201</v>
      </c>
      <c r="R8437" s="47">
        <f t="shared" ca="1" si="1058"/>
        <v>5.4970867737402937E-2</v>
      </c>
      <c r="S8437" s="97">
        <f t="shared" ca="1" si="1063"/>
        <v>0.26717092261566494</v>
      </c>
      <c r="V8437">
        <v>8420</v>
      </c>
      <c r="W8437" s="46">
        <v>-0.17570935406367</v>
      </c>
    </row>
    <row r="8438" spans="10:23">
      <c r="J8438">
        <v>8421</v>
      </c>
      <c r="K8438" s="93">
        <f t="shared" ca="1" si="1059"/>
        <v>0.82651172584153276</v>
      </c>
      <c r="L8438" s="93">
        <f t="shared" ca="1" si="1059"/>
        <v>0.35549084521279739</v>
      </c>
      <c r="M8438" s="93">
        <f t="shared" ca="1" si="1060"/>
        <v>0.82651172584153276</v>
      </c>
      <c r="N8438" s="101">
        <f t="shared" ca="1" si="1056"/>
        <v>0.59988416436691527</v>
      </c>
      <c r="O8438" s="46">
        <f t="shared" ca="1" si="1061"/>
        <v>0.61697578965923383</v>
      </c>
      <c r="P8438" s="46">
        <f t="shared" ca="1" si="1062"/>
        <v>0.4686295506697179</v>
      </c>
      <c r="Q8438" s="47">
        <f t="shared" ca="1" si="1057"/>
        <v>0.91366826763826581</v>
      </c>
      <c r="R8438" s="47">
        <f t="shared" ca="1" si="1058"/>
        <v>0.24641953411126152</v>
      </c>
      <c r="S8438" s="97">
        <f t="shared" ca="1" si="1063"/>
        <v>0.43169766188524766</v>
      </c>
      <c r="V8438">
        <v>8421</v>
      </c>
      <c r="W8438" s="46">
        <v>1.6541039554970102E-2</v>
      </c>
    </row>
    <row r="8439" spans="10:23">
      <c r="J8439">
        <v>8422</v>
      </c>
      <c r="K8439" s="93">
        <f t="shared" ca="1" si="1059"/>
        <v>-0.25417897374073906</v>
      </c>
      <c r="L8439" s="93">
        <f t="shared" ca="1" si="1059"/>
        <v>-0.44278681300369133</v>
      </c>
      <c r="M8439" s="93">
        <f t="shared" ca="1" si="1060"/>
        <v>-0.25417897374073906</v>
      </c>
      <c r="N8439" s="101">
        <f t="shared" ca="1" si="1056"/>
        <v>-0.50063334916183888</v>
      </c>
      <c r="O8439" s="46">
        <f t="shared" ca="1" si="1061"/>
        <v>0.22904081963627648</v>
      </c>
      <c r="P8439" s="46">
        <f t="shared" ca="1" si="1062"/>
        <v>0.27466206565823925</v>
      </c>
      <c r="Q8439" s="47">
        <f t="shared" ca="1" si="1057"/>
        <v>0.13779832759235103</v>
      </c>
      <c r="R8439" s="47">
        <f t="shared" ca="1" si="1058"/>
        <v>6.847411739982695E-2</v>
      </c>
      <c r="S8439" s="97">
        <f t="shared" ca="1" si="1063"/>
        <v>0.14875746851805172</v>
      </c>
      <c r="V8439">
        <v>8422</v>
      </c>
      <c r="W8439" s="46">
        <v>0.16884317679111699</v>
      </c>
    </row>
    <row r="8440" spans="10:23">
      <c r="J8440">
        <v>8423</v>
      </c>
      <c r="K8440" s="93">
        <f t="shared" ca="1" si="1059"/>
        <v>0.47392496950318053</v>
      </c>
      <c r="L8440" s="93">
        <f t="shared" ca="1" si="1059"/>
        <v>-1.1588811489083615</v>
      </c>
      <c r="M8440" s="93">
        <f t="shared" ca="1" si="1060"/>
        <v>0.47392496950318053</v>
      </c>
      <c r="N8440" s="101">
        <f t="shared" ca="1" si="1056"/>
        <v>-0.94799696222670526</v>
      </c>
      <c r="O8440" s="46">
        <f t="shared" ca="1" si="1061"/>
        <v>0.49040790783746802</v>
      </c>
      <c r="P8440" s="46">
        <f t="shared" ca="1" si="1062"/>
        <v>0.40534560975883499</v>
      </c>
      <c r="Q8440" s="47">
        <f t="shared" ca="1" si="1057"/>
        <v>0.66053250399473407</v>
      </c>
      <c r="R8440" s="47">
        <f t="shared" ca="1" si="1058"/>
        <v>-3.8612189939638275E-3</v>
      </c>
      <c r="S8440" s="97">
        <f t="shared" ca="1" si="1063"/>
        <v>0.24327334442175208</v>
      </c>
      <c r="V8440">
        <v>8423</v>
      </c>
      <c r="W8440" s="46">
        <v>-0.22331134325343299</v>
      </c>
    </row>
    <row r="8441" spans="10:23">
      <c r="J8441">
        <v>8424</v>
      </c>
      <c r="K8441" s="93">
        <f t="shared" ca="1" si="1059"/>
        <v>-0.62873784040180047</v>
      </c>
      <c r="L8441" s="93">
        <f t="shared" ca="1" si="1059"/>
        <v>0.51855111120632569</v>
      </c>
      <c r="M8441" s="93">
        <f t="shared" ca="1" si="1060"/>
        <v>-0.62873784040180047</v>
      </c>
      <c r="N8441" s="101">
        <f t="shared" ca="1" si="1056"/>
        <v>0.29167685263424292</v>
      </c>
      <c r="O8441" s="46">
        <f t="shared" ca="1" si="1061"/>
        <v>9.4585620969204143E-2</v>
      </c>
      <c r="P8441" s="46">
        <f t="shared" ca="1" si="1062"/>
        <v>0.20743446632470305</v>
      </c>
      <c r="Q8441" s="47">
        <f t="shared" ca="1" si="1057"/>
        <v>-0.13111206974179368</v>
      </c>
      <c r="R8441" s="47">
        <f t="shared" ca="1" si="1058"/>
        <v>0.19658472653611753</v>
      </c>
      <c r="S8441" s="97">
        <f t="shared" ca="1" si="1063"/>
        <v>0.14558517375266083</v>
      </c>
      <c r="V8441">
        <v>8424</v>
      </c>
      <c r="W8441" s="46">
        <v>0.98487402939954405</v>
      </c>
    </row>
    <row r="8442" spans="10:23">
      <c r="J8442">
        <v>8425</v>
      </c>
      <c r="K8442" s="93">
        <f t="shared" ca="1" si="1059"/>
        <v>0.35655334964052088</v>
      </c>
      <c r="L8442" s="93">
        <f t="shared" ca="1" si="1059"/>
        <v>-0.69512765091771411</v>
      </c>
      <c r="M8442" s="93">
        <f t="shared" ca="1" si="1060"/>
        <v>0.35655334964052088</v>
      </c>
      <c r="N8442" s="101">
        <f t="shared" ca="1" si="1056"/>
        <v>-0.54564687550766244</v>
      </c>
      <c r="O8442" s="46">
        <f t="shared" ca="1" si="1061"/>
        <v>0.44827507940601496</v>
      </c>
      <c r="P8442" s="46">
        <f t="shared" ca="1" si="1062"/>
        <v>0.38427919554310846</v>
      </c>
      <c r="Q8442" s="47">
        <f t="shared" ca="1" si="1057"/>
        <v>0.57626684713182796</v>
      </c>
      <c r="R8442" s="47">
        <f t="shared" ca="1" si="1058"/>
        <v>6.1195768255182081E-2</v>
      </c>
      <c r="S8442" s="97">
        <f t="shared" ca="1" si="1063"/>
        <v>0.25473542383059855</v>
      </c>
      <c r="V8442">
        <v>8425</v>
      </c>
      <c r="W8442" s="46">
        <v>0.46670334652078899</v>
      </c>
    </row>
    <row r="8443" spans="10:23">
      <c r="J8443">
        <v>8426</v>
      </c>
      <c r="K8443" s="93">
        <f t="shared" ca="1" si="1059"/>
        <v>1.2187724975554697</v>
      </c>
      <c r="L8443" s="93">
        <f t="shared" ca="1" si="1059"/>
        <v>-1.5303745955635861</v>
      </c>
      <c r="M8443" s="93">
        <f t="shared" ca="1" si="1060"/>
        <v>1.2187724975554697</v>
      </c>
      <c r="N8443" s="101">
        <f t="shared" ca="1" si="1056"/>
        <v>-1.0633254299731674</v>
      </c>
      <c r="O8443" s="46">
        <f t="shared" ca="1" si="1061"/>
        <v>0.7577854318397842</v>
      </c>
      <c r="P8443" s="46">
        <f t="shared" ca="1" si="1062"/>
        <v>0.53903437175999303</v>
      </c>
      <c r="Q8443" s="47">
        <f t="shared" ca="1" si="1057"/>
        <v>1.1952875519993664</v>
      </c>
      <c r="R8443" s="47">
        <f t="shared" ca="1" si="1058"/>
        <v>-2.2508966076181636E-2</v>
      </c>
      <c r="S8443" s="97">
        <f t="shared" ca="1" si="1063"/>
        <v>0.36763823288180131</v>
      </c>
      <c r="V8443">
        <v>8426</v>
      </c>
      <c r="W8443" s="46">
        <v>0.35139601399255299</v>
      </c>
    </row>
    <row r="8444" spans="10:23">
      <c r="J8444">
        <v>8427</v>
      </c>
      <c r="K8444" s="93">
        <f t="shared" ca="1" si="1059"/>
        <v>-0.93380554851700048</v>
      </c>
      <c r="L8444" s="93">
        <f t="shared" ca="1" si="1059"/>
        <v>-1.3350495586015838</v>
      </c>
      <c r="M8444" s="93">
        <f t="shared" ca="1" si="1060"/>
        <v>-0.93380554851700048</v>
      </c>
      <c r="N8444" s="101">
        <f t="shared" ca="1" si="1056"/>
        <v>-1.562709154968128</v>
      </c>
      <c r="O8444" s="46">
        <f t="shared" ca="1" si="1061"/>
        <v>-1.4924373193221652E-2</v>
      </c>
      <c r="P8444" s="46">
        <f t="shared" ca="1" si="1062"/>
        <v>0.15267946924349016</v>
      </c>
      <c r="Q8444" s="47">
        <f t="shared" ca="1" si="1057"/>
        <v>-0.35013205806664527</v>
      </c>
      <c r="R8444" s="47">
        <f t="shared" ca="1" si="1058"/>
        <v>-0.10325556388197377</v>
      </c>
      <c r="S8444" s="97">
        <f t="shared" ca="1" si="1063"/>
        <v>-5.9089968537597709E-2</v>
      </c>
      <c r="V8444">
        <v>8427</v>
      </c>
      <c r="W8444" s="46">
        <v>0.95521812996220001</v>
      </c>
    </row>
    <row r="8445" spans="10:23">
      <c r="J8445">
        <v>8428</v>
      </c>
      <c r="K8445" s="93">
        <f t="shared" ca="1" si="1059"/>
        <v>-1.2088085975613303</v>
      </c>
      <c r="L8445" s="93">
        <f t="shared" ca="1" si="1059"/>
        <v>1.1970153143093458</v>
      </c>
      <c r="M8445" s="93">
        <f t="shared" ca="1" si="1060"/>
        <v>-1.2088085975613303</v>
      </c>
      <c r="N8445" s="101">
        <f t="shared" ca="1" si="1056"/>
        <v>0.75044184351592735</v>
      </c>
      <c r="O8445" s="46">
        <f t="shared" ca="1" si="1061"/>
        <v>-0.11364207255759218</v>
      </c>
      <c r="P8445" s="46">
        <f t="shared" ca="1" si="1062"/>
        <v>0.10332061956130489</v>
      </c>
      <c r="Q8445" s="47">
        <f t="shared" ca="1" si="1057"/>
        <v>-0.54756745679538632</v>
      </c>
      <c r="R8445" s="47">
        <f t="shared" ca="1" si="1058"/>
        <v>0.27076358009502172</v>
      </c>
      <c r="S8445" s="97">
        <f t="shared" ca="1" si="1063"/>
        <v>7.8560753768714769E-2</v>
      </c>
      <c r="V8445">
        <v>8428</v>
      </c>
      <c r="W8445" s="46">
        <v>0.35604716828791599</v>
      </c>
    </row>
    <row r="8446" spans="10:23">
      <c r="J8446">
        <v>8429</v>
      </c>
      <c r="K8446" s="93">
        <f t="shared" ca="1" si="1059"/>
        <v>-0.13538716190726144</v>
      </c>
      <c r="L8446" s="93">
        <f t="shared" ca="1" si="1059"/>
        <v>-0.58806739323606683</v>
      </c>
      <c r="M8446" s="93">
        <f t="shared" ca="1" si="1060"/>
        <v>-0.13538716190726144</v>
      </c>
      <c r="N8446" s="101">
        <f t="shared" ca="1" si="1056"/>
        <v>-0.60059296375608839</v>
      </c>
      <c r="O8446" s="46">
        <f t="shared" ca="1" si="1061"/>
        <v>0.27168345362989371</v>
      </c>
      <c r="P8446" s="46">
        <f t="shared" ca="1" si="1062"/>
        <v>0.29598338265504781</v>
      </c>
      <c r="Q8446" s="47">
        <f t="shared" ca="1" si="1057"/>
        <v>0.22308359557958543</v>
      </c>
      <c r="R8446" s="47">
        <f t="shared" ca="1" si="1058"/>
        <v>5.231139844749165E-2</v>
      </c>
      <c r="S8446" s="97">
        <f t="shared" ca="1" si="1063"/>
        <v>0.16199742603869269</v>
      </c>
      <c r="V8446">
        <v>8429</v>
      </c>
      <c r="W8446" s="46">
        <v>0.18505254502868401</v>
      </c>
    </row>
    <row r="8447" spans="10:23">
      <c r="J8447">
        <v>8430</v>
      </c>
      <c r="K8447" s="93">
        <f t="shared" ca="1" si="1059"/>
        <v>-0.25995717558029224</v>
      </c>
      <c r="L8447" s="93">
        <f t="shared" ca="1" si="1059"/>
        <v>0.73527171788481416</v>
      </c>
      <c r="M8447" s="93">
        <f t="shared" ca="1" si="1060"/>
        <v>-0.25995717558029224</v>
      </c>
      <c r="N8447" s="101">
        <f t="shared" ca="1" si="1056"/>
        <v>0.61442654085749071</v>
      </c>
      <c r="O8447" s="46">
        <f t="shared" ca="1" si="1061"/>
        <v>0.22696662157176078</v>
      </c>
      <c r="P8447" s="46">
        <f t="shared" ca="1" si="1062"/>
        <v>0.2736249666259814</v>
      </c>
      <c r="Q8447" s="47">
        <f t="shared" ca="1" si="1057"/>
        <v>0.13364993146331963</v>
      </c>
      <c r="R8447" s="47">
        <f t="shared" ca="1" si="1058"/>
        <v>0.2487709271720521</v>
      </c>
      <c r="S8447" s="97">
        <f t="shared" ca="1" si="1063"/>
        <v>0.23786877437190646</v>
      </c>
      <c r="V8447">
        <v>8430</v>
      </c>
      <c r="W8447" s="46">
        <v>5.1996357514723902E-2</v>
      </c>
    </row>
    <row r="8448" spans="10:23">
      <c r="J8448">
        <v>8431</v>
      </c>
      <c r="K8448" s="93">
        <f t="shared" ca="1" si="1059"/>
        <v>-0.22851178795050234</v>
      </c>
      <c r="L8448" s="93">
        <f t="shared" ca="1" si="1059"/>
        <v>0.15949728492702323</v>
      </c>
      <c r="M8448" s="93">
        <f t="shared" ca="1" si="1060"/>
        <v>-0.22851178795050234</v>
      </c>
      <c r="N8448" s="101">
        <f t="shared" ca="1" si="1056"/>
        <v>7.8544819485094217E-2</v>
      </c>
      <c r="O8448" s="46">
        <f t="shared" ca="1" si="1061"/>
        <v>0.23825455577184054</v>
      </c>
      <c r="P8448" s="46">
        <f t="shared" ca="1" si="1062"/>
        <v>0.27926893372602124</v>
      </c>
      <c r="Q8448" s="47">
        <f t="shared" ca="1" si="1057"/>
        <v>0.15622579986347912</v>
      </c>
      <c r="R8448" s="47">
        <f t="shared" ca="1" si="1058"/>
        <v>0.16212287746324527</v>
      </c>
      <c r="S8448" s="97">
        <f t="shared" ca="1" si="1063"/>
        <v>0.20018871661754289</v>
      </c>
      <c r="V8448">
        <v>8431</v>
      </c>
      <c r="W8448" s="46">
        <v>0.31693468744529202</v>
      </c>
    </row>
    <row r="8449" spans="10:23">
      <c r="J8449">
        <v>8432</v>
      </c>
      <c r="K8449" s="93">
        <f t="shared" ca="1" si="1059"/>
        <v>0.1587112975395833</v>
      </c>
      <c r="L8449" s="93">
        <f t="shared" ca="1" si="1059"/>
        <v>-0.8590699201368599</v>
      </c>
      <c r="M8449" s="93">
        <f t="shared" ca="1" si="1060"/>
        <v>0.1587112975395833</v>
      </c>
      <c r="N8449" s="101">
        <f t="shared" ca="1" si="1056"/>
        <v>-0.76399599566840204</v>
      </c>
      <c r="O8449" s="46">
        <f t="shared" ca="1" si="1061"/>
        <v>0.37725582238758748</v>
      </c>
      <c r="P8449" s="46">
        <f t="shared" ca="1" si="1062"/>
        <v>0.34876956703389472</v>
      </c>
      <c r="Q8449" s="47">
        <f t="shared" ca="1" si="1057"/>
        <v>0.434228333094973</v>
      </c>
      <c r="R8449" s="47">
        <f t="shared" ca="1" si="1058"/>
        <v>2.5890355394469142E-2</v>
      </c>
      <c r="S8449" s="97">
        <f t="shared" ca="1" si="1063"/>
        <v>0.20157308889102832</v>
      </c>
      <c r="V8449">
        <v>8432</v>
      </c>
      <c r="W8449" s="46">
        <v>0.60094756531419902</v>
      </c>
    </row>
    <row r="8450" spans="10:23">
      <c r="J8450">
        <v>8433</v>
      </c>
      <c r="K8450" s="93">
        <f t="shared" ca="1" si="1059"/>
        <v>1.0256403406250534</v>
      </c>
      <c r="L8450" s="93">
        <f t="shared" ca="1" si="1059"/>
        <v>5.8552587076806564E-2</v>
      </c>
      <c r="M8450" s="93">
        <f t="shared" ca="1" si="1060"/>
        <v>1.0256403406250534</v>
      </c>
      <c r="N8450" s="101">
        <f t="shared" ca="1" si="1056"/>
        <v>0.38168936057691361</v>
      </c>
      <c r="O8450" s="46">
        <f t="shared" ca="1" si="1061"/>
        <v>0.68845688340475952</v>
      </c>
      <c r="P8450" s="46">
        <f t="shared" ca="1" si="1062"/>
        <v>0.50437009754248074</v>
      </c>
      <c r="Q8450" s="47">
        <f t="shared" ca="1" si="1057"/>
        <v>1.0566304551293171</v>
      </c>
      <c r="R8450" s="47">
        <f t="shared" ca="1" si="1058"/>
        <v>0.21113907304873333</v>
      </c>
      <c r="S8450" s="97">
        <f t="shared" ca="1" si="1063"/>
        <v>0.44979797822674644</v>
      </c>
      <c r="V8450">
        <v>8433</v>
      </c>
      <c r="W8450" s="46">
        <v>0.47562461881969198</v>
      </c>
    </row>
    <row r="8451" spans="10:23">
      <c r="J8451">
        <v>8434</v>
      </c>
      <c r="K8451" s="93">
        <f t="shared" ca="1" si="1059"/>
        <v>-0.2911026411791125</v>
      </c>
      <c r="L8451" s="93">
        <f t="shared" ca="1" si="1059"/>
        <v>1.748491538544207</v>
      </c>
      <c r="M8451" s="93">
        <f t="shared" ca="1" si="1060"/>
        <v>-0.2911026411791125</v>
      </c>
      <c r="N8451" s="101">
        <f t="shared" ca="1" si="1056"/>
        <v>1.5651382619919103</v>
      </c>
      <c r="O8451" s="46">
        <f t="shared" ca="1" si="1061"/>
        <v>0.21578635022483453</v>
      </c>
      <c r="P8451" s="46">
        <f t="shared" ca="1" si="1062"/>
        <v>0.26803483095251823</v>
      </c>
      <c r="Q8451" s="47">
        <f t="shared" ca="1" si="1057"/>
        <v>0.11128938876946709</v>
      </c>
      <c r="R8451" s="47">
        <f t="shared" ca="1" si="1058"/>
        <v>0.40249387234105627</v>
      </c>
      <c r="S8451" s="97">
        <f t="shared" ca="1" si="1063"/>
        <v>0.30914011128294538</v>
      </c>
      <c r="V8451">
        <v>8434</v>
      </c>
      <c r="W8451" s="46">
        <v>-0.12249036196225099</v>
      </c>
    </row>
    <row r="8452" spans="10:23">
      <c r="J8452">
        <v>8435</v>
      </c>
      <c r="K8452" s="93">
        <f t="shared" ca="1" si="1059"/>
        <v>-1.0341090509074857</v>
      </c>
      <c r="L8452" s="93">
        <f t="shared" ca="1" si="1059"/>
        <v>-1.0389223872660192</v>
      </c>
      <c r="M8452" s="93">
        <f t="shared" ca="1" si="1060"/>
        <v>-1.0341090509074857</v>
      </c>
      <c r="N8452" s="101">
        <f t="shared" ca="1" si="1056"/>
        <v>-1.3138547261917275</v>
      </c>
      <c r="O8452" s="46">
        <f t="shared" ca="1" si="1061"/>
        <v>-5.0930268504517651E-2</v>
      </c>
      <c r="P8452" s="46">
        <f t="shared" ca="1" si="1062"/>
        <v>0.13467652158784216</v>
      </c>
      <c r="Q8452" s="47">
        <f t="shared" ca="1" si="1057"/>
        <v>-0.42214384868923727</v>
      </c>
      <c r="R8452" s="47">
        <f t="shared" ca="1" si="1058"/>
        <v>-6.3017671722390617E-2</v>
      </c>
      <c r="S8452" s="97">
        <f t="shared" ca="1" si="1063"/>
        <v>-5.6973970113454134E-2</v>
      </c>
      <c r="V8452">
        <v>8435</v>
      </c>
      <c r="W8452" s="46">
        <v>-0.249057719720573</v>
      </c>
    </row>
    <row r="8453" spans="10:23">
      <c r="J8453">
        <v>8436</v>
      </c>
      <c r="K8453" s="93">
        <f t="shared" ca="1" si="1059"/>
        <v>0.67098357393249952</v>
      </c>
      <c r="L8453" s="93">
        <f t="shared" ca="1" si="1059"/>
        <v>-0.87256760781001297</v>
      </c>
      <c r="M8453" s="93">
        <f t="shared" ca="1" si="1060"/>
        <v>0.67098357393249952</v>
      </c>
      <c r="N8453" s="101">
        <f t="shared" ca="1" si="1056"/>
        <v>-0.6138788504159336</v>
      </c>
      <c r="O8453" s="46">
        <f t="shared" ca="1" si="1061"/>
        <v>0.56114593105873101</v>
      </c>
      <c r="P8453" s="46">
        <f t="shared" ca="1" si="1062"/>
        <v>0.44071462136946649</v>
      </c>
      <c r="Q8453" s="47">
        <f t="shared" ca="1" si="1057"/>
        <v>0.80200855043726005</v>
      </c>
      <c r="R8453" s="47">
        <f t="shared" ca="1" si="1058"/>
        <v>5.0163170355703737E-2</v>
      </c>
      <c r="S8453" s="97">
        <f t="shared" ca="1" si="1063"/>
        <v>0.30565455070721737</v>
      </c>
      <c r="V8453">
        <v>8436</v>
      </c>
      <c r="W8453" s="46">
        <v>0.56345400654923095</v>
      </c>
    </row>
    <row r="8454" spans="10:23">
      <c r="J8454">
        <v>8437</v>
      </c>
      <c r="K8454" s="93">
        <f t="shared" ca="1" si="1059"/>
        <v>0.52162838310998416</v>
      </c>
      <c r="L8454" s="93">
        <f t="shared" ca="1" si="1059"/>
        <v>-0.7884612288352747</v>
      </c>
      <c r="M8454" s="93">
        <f t="shared" ca="1" si="1060"/>
        <v>0.52162838310998416</v>
      </c>
      <c r="N8454" s="101">
        <f t="shared" ca="1" si="1056"/>
        <v>-0.58163730775029443</v>
      </c>
      <c r="O8454" s="46">
        <f t="shared" ca="1" si="1061"/>
        <v>0.5075319770412664</v>
      </c>
      <c r="P8454" s="46">
        <f t="shared" ca="1" si="1062"/>
        <v>0.41390764436073418</v>
      </c>
      <c r="Q8454" s="47">
        <f t="shared" ca="1" si="1057"/>
        <v>0.69478064240233084</v>
      </c>
      <c r="R8454" s="47">
        <f t="shared" ca="1" si="1058"/>
        <v>5.5376385660801886E-2</v>
      </c>
      <c r="S8454" s="97">
        <f t="shared" ca="1" si="1063"/>
        <v>0.28145418135103417</v>
      </c>
      <c r="V8454">
        <v>8437</v>
      </c>
      <c r="W8454" s="46">
        <v>5.04742192992813E-3</v>
      </c>
    </row>
    <row r="8455" spans="10:23">
      <c r="J8455">
        <v>8438</v>
      </c>
      <c r="K8455" s="93">
        <f t="shared" ca="1" si="1059"/>
        <v>0.47291818727937396</v>
      </c>
      <c r="L8455" s="93">
        <f t="shared" ca="1" si="1059"/>
        <v>-0.62671312116553668</v>
      </c>
      <c r="M8455" s="93">
        <f t="shared" ca="1" si="1060"/>
        <v>0.47291818727937396</v>
      </c>
      <c r="N8455" s="101">
        <f t="shared" ca="1" si="1056"/>
        <v>-0.44377758116846838</v>
      </c>
      <c r="O8455" s="46">
        <f t="shared" ca="1" si="1061"/>
        <v>0.49004650375398418</v>
      </c>
      <c r="P8455" s="46">
        <f t="shared" ca="1" si="1062"/>
        <v>0.40516490771709307</v>
      </c>
      <c r="Q8455" s="47">
        <f t="shared" ca="1" si="1057"/>
        <v>0.65980969582776638</v>
      </c>
      <c r="R8455" s="47">
        <f t="shared" ca="1" si="1058"/>
        <v>7.7667268079990678E-2</v>
      </c>
      <c r="S8455" s="97">
        <f t="shared" ca="1" si="1063"/>
        <v>0.28385688591698743</v>
      </c>
      <c r="V8455">
        <v>8438</v>
      </c>
      <c r="W8455" s="46">
        <v>-0.24764643865798999</v>
      </c>
    </row>
    <row r="8456" spans="10:23">
      <c r="J8456">
        <v>8439</v>
      </c>
      <c r="K8456" s="93">
        <f t="shared" ca="1" si="1059"/>
        <v>-0.50553873711107977</v>
      </c>
      <c r="L8456" s="93">
        <f t="shared" ca="1" si="1059"/>
        <v>0.83975689116201191</v>
      </c>
      <c r="M8456" s="93">
        <f t="shared" ca="1" si="1060"/>
        <v>-0.50553873711107977</v>
      </c>
      <c r="N8456" s="101">
        <f t="shared" ca="1" si="1056"/>
        <v>0.63538673120561906</v>
      </c>
      <c r="O8456" s="46">
        <f t="shared" ca="1" si="1061"/>
        <v>0.13881033805098794</v>
      </c>
      <c r="P8456" s="46">
        <f t="shared" ca="1" si="1062"/>
        <v>0.22954682486559497</v>
      </c>
      <c r="Q8456" s="47">
        <f t="shared" ca="1" si="1057"/>
        <v>-4.2662635578226082E-2</v>
      </c>
      <c r="R8456" s="47">
        <f t="shared" ca="1" si="1058"/>
        <v>0.25216003253384628</v>
      </c>
      <c r="S8456" s="97">
        <f t="shared" ca="1" si="1063"/>
        <v>0.1954851852924171</v>
      </c>
      <c r="V8456">
        <v>8439</v>
      </c>
      <c r="W8456" s="46">
        <v>0.53660534467100596</v>
      </c>
    </row>
    <row r="8457" spans="10:23">
      <c r="J8457">
        <v>8440</v>
      </c>
      <c r="K8457" s="93">
        <f t="shared" ca="1" si="1059"/>
        <v>1.6647443786924729</v>
      </c>
      <c r="L8457" s="93">
        <f t="shared" ca="1" si="1059"/>
        <v>1.3813255858980031</v>
      </c>
      <c r="M8457" s="93">
        <f t="shared" ca="1" si="1060"/>
        <v>1.6647443786924729</v>
      </c>
      <c r="N8457" s="101">
        <f t="shared" ca="1" si="1056"/>
        <v>1.8390376240637654</v>
      </c>
      <c r="O8457" s="46">
        <f t="shared" ca="1" si="1061"/>
        <v>0.91787572262033734</v>
      </c>
      <c r="P8457" s="46">
        <f t="shared" ca="1" si="1062"/>
        <v>0.61907951715026965</v>
      </c>
      <c r="Q8457" s="47">
        <f t="shared" ca="1" si="1057"/>
        <v>1.5154681335604727</v>
      </c>
      <c r="R8457" s="47">
        <f t="shared" ca="1" si="1058"/>
        <v>0.44678134211933607</v>
      </c>
      <c r="S8457" s="97">
        <f t="shared" ca="1" si="1063"/>
        <v>0.6823285323698367</v>
      </c>
      <c r="V8457">
        <v>8440</v>
      </c>
      <c r="W8457" s="46">
        <v>0.79566999689019502</v>
      </c>
    </row>
    <row r="8458" spans="10:23">
      <c r="J8458">
        <v>8441</v>
      </c>
      <c r="K8458" s="93">
        <f t="shared" ca="1" si="1059"/>
        <v>1.0196310313829284</v>
      </c>
      <c r="L8458" s="93">
        <f t="shared" ca="1" si="1059"/>
        <v>0.75491688312816718</v>
      </c>
      <c r="M8458" s="93">
        <f t="shared" ca="1" si="1060"/>
        <v>1.0196310313829284</v>
      </c>
      <c r="N8458" s="101">
        <f t="shared" ca="1" si="1056"/>
        <v>1.0399895473641492</v>
      </c>
      <c r="O8458" s="46">
        <f t="shared" ca="1" si="1061"/>
        <v>0.68629972483792501</v>
      </c>
      <c r="P8458" s="46">
        <f t="shared" ca="1" si="1062"/>
        <v>0.50329151825906349</v>
      </c>
      <c r="Q8458" s="47">
        <f t="shared" ca="1" si="1057"/>
        <v>1.052316137995648</v>
      </c>
      <c r="R8458" s="47">
        <f t="shared" ca="1" si="1058"/>
        <v>0.31758126921466395</v>
      </c>
      <c r="S8458" s="97">
        <f t="shared" ca="1" si="1063"/>
        <v>0.50194049702629451</v>
      </c>
      <c r="V8458">
        <v>8441</v>
      </c>
      <c r="W8458" s="46">
        <v>0.11622308646738</v>
      </c>
    </row>
    <row r="8459" spans="10:23">
      <c r="J8459">
        <v>8442</v>
      </c>
      <c r="K8459" s="93">
        <f t="shared" ca="1" si="1059"/>
        <v>6.8029937269609819E-2</v>
      </c>
      <c r="L8459" s="93">
        <f t="shared" ca="1" si="1059"/>
        <v>-7.1681489453848751E-2</v>
      </c>
      <c r="M8459" s="93">
        <f t="shared" ca="1" si="1060"/>
        <v>6.8029937269609819E-2</v>
      </c>
      <c r="N8459" s="101">
        <f t="shared" ca="1" si="1056"/>
        <v>-4.6324968845548327E-2</v>
      </c>
      <c r="O8459" s="46">
        <f t="shared" ca="1" si="1061"/>
        <v>0.34470398235456878</v>
      </c>
      <c r="P8459" s="46">
        <f t="shared" ca="1" si="1062"/>
        <v>0.33249364701738537</v>
      </c>
      <c r="Q8459" s="47">
        <f t="shared" ca="1" si="1057"/>
        <v>0.3691246530289356</v>
      </c>
      <c r="R8459" s="47">
        <f t="shared" ca="1" si="1058"/>
        <v>0.14193237050082769</v>
      </c>
      <c r="S8459" s="97">
        <f t="shared" ca="1" si="1063"/>
        <v>0.24331817642769824</v>
      </c>
      <c r="V8459">
        <v>8442</v>
      </c>
      <c r="W8459" s="46">
        <v>1.1519829882647099</v>
      </c>
    </row>
    <row r="8460" spans="10:23">
      <c r="J8460">
        <v>8443</v>
      </c>
      <c r="K8460" s="93">
        <f t="shared" ca="1" si="1059"/>
        <v>-5.8587264236145929E-2</v>
      </c>
      <c r="L8460" s="93">
        <f t="shared" ca="1" si="1059"/>
        <v>-0.11466750746214022</v>
      </c>
      <c r="M8460" s="93">
        <f t="shared" ca="1" si="1060"/>
        <v>-5.8587264236145929E-2</v>
      </c>
      <c r="N8460" s="101">
        <f t="shared" ca="1" si="1056"/>
        <v>-0.12734640040717826</v>
      </c>
      <c r="O8460" s="46">
        <f t="shared" ca="1" si="1061"/>
        <v>0.2992522723606616</v>
      </c>
      <c r="P8460" s="46">
        <f t="shared" ca="1" si="1062"/>
        <v>0.30976779202043175</v>
      </c>
      <c r="Q8460" s="47">
        <f t="shared" ca="1" si="1057"/>
        <v>0.27822123304112123</v>
      </c>
      <c r="R8460" s="47">
        <f t="shared" ca="1" si="1058"/>
        <v>0.12883181351326775</v>
      </c>
      <c r="S8460" s="97">
        <f t="shared" ca="1" si="1063"/>
        <v>0.21404204293696466</v>
      </c>
      <c r="V8460">
        <v>8443</v>
      </c>
      <c r="W8460" s="46">
        <v>0.16956644990273101</v>
      </c>
    </row>
    <row r="8461" spans="10:23">
      <c r="J8461">
        <v>8444</v>
      </c>
      <c r="K8461" s="93">
        <f t="shared" ca="1" si="1059"/>
        <v>-1.5378842169415086</v>
      </c>
      <c r="L8461" s="93">
        <f t="shared" ca="1" si="1059"/>
        <v>8.9175389172535206E-3</v>
      </c>
      <c r="M8461" s="93">
        <f t="shared" ca="1" si="1060"/>
        <v>-1.5378842169415086</v>
      </c>
      <c r="N8461" s="101">
        <f t="shared" ca="1" si="1056"/>
        <v>-0.4806271125706853</v>
      </c>
      <c r="O8461" s="46">
        <f t="shared" ca="1" si="1061"/>
        <v>-0.23177017395504196</v>
      </c>
      <c r="P8461" s="46">
        <f t="shared" ca="1" si="1062"/>
        <v>4.4256568862580004E-2</v>
      </c>
      <c r="Q8461" s="47">
        <f t="shared" ca="1" si="1057"/>
        <v>-0.78382365959028588</v>
      </c>
      <c r="R8461" s="47">
        <f t="shared" ca="1" si="1058"/>
        <v>7.1708975603605424E-2</v>
      </c>
      <c r="S8461" s="97">
        <f t="shared" ca="1" si="1063"/>
        <v>-8.0030599175718267E-2</v>
      </c>
      <c r="V8461">
        <v>8444</v>
      </c>
      <c r="W8461" s="46">
        <v>0.74032276687245901</v>
      </c>
    </row>
    <row r="8462" spans="10:23">
      <c r="J8462">
        <v>8445</v>
      </c>
      <c r="K8462" s="93">
        <f t="shared" ca="1" si="1059"/>
        <v>1.1342249448577588</v>
      </c>
      <c r="L8462" s="93">
        <f t="shared" ca="1" si="1059"/>
        <v>-0.14366478047168976</v>
      </c>
      <c r="M8462" s="93">
        <f t="shared" ca="1" si="1060"/>
        <v>1.1342249448577588</v>
      </c>
      <c r="N8462" s="101">
        <f t="shared" ca="1" si="1056"/>
        <v>0.22450281413746495</v>
      </c>
      <c r="O8462" s="46">
        <f t="shared" ca="1" si="1061"/>
        <v>0.7274354414734574</v>
      </c>
      <c r="P8462" s="46">
        <f t="shared" ca="1" si="1062"/>
        <v>0.52385937657682968</v>
      </c>
      <c r="Q8462" s="47">
        <f t="shared" ca="1" si="1057"/>
        <v>1.1345875712667128</v>
      </c>
      <c r="R8462" s="47">
        <f t="shared" ca="1" si="1058"/>
        <v>0.18572318900894869</v>
      </c>
      <c r="S8462" s="97">
        <f t="shared" ca="1" si="1063"/>
        <v>0.45657931524120304</v>
      </c>
      <c r="V8462">
        <v>8445</v>
      </c>
      <c r="W8462" s="46">
        <v>-0.264295792625037</v>
      </c>
    </row>
    <row r="8463" spans="10:23">
      <c r="J8463">
        <v>8446</v>
      </c>
      <c r="K8463" s="93">
        <f t="shared" ca="1" si="1059"/>
        <v>0.80770596014883356</v>
      </c>
      <c r="L8463" s="93">
        <f t="shared" ca="1" si="1059"/>
        <v>-0.15773341525489459</v>
      </c>
      <c r="M8463" s="93">
        <f t="shared" ca="1" si="1060"/>
        <v>0.80770596014883356</v>
      </c>
      <c r="N8463" s="101">
        <f t="shared" ca="1" si="1056"/>
        <v>0.1073242158784449</v>
      </c>
      <c r="O8463" s="46">
        <f t="shared" ca="1" si="1061"/>
        <v>0.61022509387451396</v>
      </c>
      <c r="P8463" s="46">
        <f t="shared" ca="1" si="1062"/>
        <v>0.46525420277735796</v>
      </c>
      <c r="Q8463" s="47">
        <f t="shared" ca="1" si="1057"/>
        <v>0.90016687606882606</v>
      </c>
      <c r="R8463" s="47">
        <f t="shared" ca="1" si="1058"/>
        <v>0.16677628971790137</v>
      </c>
      <c r="S8463" s="97">
        <f t="shared" ca="1" si="1063"/>
        <v>0.38850069179620766</v>
      </c>
      <c r="V8463">
        <v>8446</v>
      </c>
      <c r="W8463" s="46">
        <v>0.120604986579067</v>
      </c>
    </row>
    <row r="8464" spans="10:23">
      <c r="J8464">
        <v>8447</v>
      </c>
      <c r="K8464" s="93">
        <f t="shared" ca="1" si="1059"/>
        <v>-0.15785458756230594</v>
      </c>
      <c r="L8464" s="93">
        <f t="shared" ca="1" si="1059"/>
        <v>0.81858802637088401</v>
      </c>
      <c r="M8464" s="93">
        <f t="shared" ca="1" si="1060"/>
        <v>-0.15785458756230594</v>
      </c>
      <c r="N8464" s="101">
        <f t="shared" ca="1" si="1056"/>
        <v>0.72588824575497346</v>
      </c>
      <c r="O8464" s="46">
        <f t="shared" ca="1" si="1061"/>
        <v>0.26361833370117427</v>
      </c>
      <c r="P8464" s="46">
        <f t="shared" ca="1" si="1062"/>
        <v>0.29195082269068812</v>
      </c>
      <c r="Q8464" s="47">
        <f t="shared" ca="1" si="1057"/>
        <v>0.20695335572214657</v>
      </c>
      <c r="R8464" s="47">
        <f t="shared" ca="1" si="1058"/>
        <v>0.26679344774217228</v>
      </c>
      <c r="S8464" s="97">
        <f t="shared" ca="1" si="1063"/>
        <v>0.26520589072167328</v>
      </c>
      <c r="V8464">
        <v>8447</v>
      </c>
      <c r="W8464" s="46">
        <v>0.26037244766982198</v>
      </c>
    </row>
    <row r="8465" spans="10:23">
      <c r="J8465">
        <v>8448</v>
      </c>
      <c r="K8465" s="93">
        <f t="shared" ca="1" si="1059"/>
        <v>-0.50537598505457437</v>
      </c>
      <c r="L8465" s="93">
        <f t="shared" ca="1" si="1059"/>
        <v>-0.16883656161065158</v>
      </c>
      <c r="M8465" s="93">
        <f t="shared" ca="1" si="1060"/>
        <v>-0.50537598505457437</v>
      </c>
      <c r="N8465" s="101">
        <f t="shared" ca="1" si="1056"/>
        <v>-0.32079200627393489</v>
      </c>
      <c r="O8465" s="46">
        <f t="shared" ca="1" si="1061"/>
        <v>0.13886876107080851</v>
      </c>
      <c r="P8465" s="46">
        <f t="shared" ca="1" si="1062"/>
        <v>0.22957603637550522</v>
      </c>
      <c r="Q8465" s="47">
        <f t="shared" ca="1" si="1057"/>
        <v>-4.2545789538584955E-2</v>
      </c>
      <c r="R8465" s="47">
        <f t="shared" ca="1" si="1058"/>
        <v>9.755311188081385E-2</v>
      </c>
      <c r="S8465" s="97">
        <f t="shared" ca="1" si="1063"/>
        <v>0.11821093647581118</v>
      </c>
      <c r="V8465">
        <v>8448</v>
      </c>
      <c r="W8465" s="46">
        <v>5.9406915393542502E-2</v>
      </c>
    </row>
    <row r="8466" spans="10:23">
      <c r="J8466">
        <v>8449</v>
      </c>
      <c r="K8466" s="93">
        <f t="shared" ca="1" si="1059"/>
        <v>1.5686653576566523</v>
      </c>
      <c r="L8466" s="93">
        <f t="shared" ca="1" si="1059"/>
        <v>0.15053555168760321</v>
      </c>
      <c r="M8466" s="93">
        <f t="shared" ca="1" si="1060"/>
        <v>1.5686653576566523</v>
      </c>
      <c r="N8466" s="101">
        <f t="shared" ref="N8466:N8529" ca="1" si="1064">$N$2*K8466+SQRT(1-$N$2^2)*L8466</f>
        <v>0.64159100035672223</v>
      </c>
      <c r="O8466" s="46">
        <f t="shared" ca="1" si="1061"/>
        <v>0.8833862871511754</v>
      </c>
      <c r="P8466" s="46">
        <f t="shared" ca="1" si="1062"/>
        <v>0.60183479941568874</v>
      </c>
      <c r="Q8466" s="47">
        <f t="shared" ref="Q8466:Q8529" ca="1" si="1065">$K$2+K8466*$S$3</f>
        <v>1.4464892626221488</v>
      </c>
      <c r="R8466" s="47">
        <f t="shared" ref="R8466:R8529" ca="1" si="1066">$L$2+$L$3*N8466</f>
        <v>0.25316321625960359</v>
      </c>
      <c r="S8466" s="97">
        <f t="shared" ca="1" si="1063"/>
        <v>0.56827475170538944</v>
      </c>
      <c r="V8466">
        <v>8449</v>
      </c>
      <c r="W8466" s="46">
        <v>0.72823270414966101</v>
      </c>
    </row>
    <row r="8467" spans="10:23">
      <c r="J8467">
        <v>8450</v>
      </c>
      <c r="K8467" s="93">
        <f t="shared" ref="K8467:L8530" ca="1" si="1067">_xlfn.NORM.S.INV(RAND())</f>
        <v>-0.66552943510881357</v>
      </c>
      <c r="L8467" s="93">
        <f t="shared" ca="1" si="1067"/>
        <v>-1.1027576891491988</v>
      </c>
      <c r="M8467" s="93">
        <f t="shared" ref="M8467:M8530" ca="1" si="1068">K8467</f>
        <v>-0.66552943510881357</v>
      </c>
      <c r="N8467" s="101">
        <f t="shared" ca="1" si="1064"/>
        <v>-1.2571593163205661</v>
      </c>
      <c r="O8467" s="46">
        <f t="shared" ref="O8467:O8530" ca="1" si="1069">$K$2+K8467*$K$3</f>
        <v>8.1378561636428481E-2</v>
      </c>
      <c r="P8467" s="46">
        <f t="shared" ref="P8467:P8530" ca="1" si="1070">$K$2+K8467*$R$3</f>
        <v>0.20083093665831522</v>
      </c>
      <c r="Q8467" s="47">
        <f t="shared" ca="1" si="1065"/>
        <v>-0.157526188407345</v>
      </c>
      <c r="R8467" s="47">
        <f t="shared" ca="1" si="1066"/>
        <v>-5.3850449746249113E-2</v>
      </c>
      <c r="S8467" s="97">
        <f t="shared" ref="S8467:S8530" ca="1" si="1071">AVERAGE(R8467,O8467)</f>
        <v>1.3764055945089684E-2</v>
      </c>
      <c r="V8467">
        <v>8450</v>
      </c>
      <c r="W8467" s="46">
        <v>0.48782310069318002</v>
      </c>
    </row>
    <row r="8468" spans="10:23">
      <c r="J8468">
        <v>8451</v>
      </c>
      <c r="K8468" s="93">
        <f t="shared" ca="1" si="1067"/>
        <v>3.8166685557120113E-2</v>
      </c>
      <c r="L8468" s="93">
        <f t="shared" ca="1" si="1067"/>
        <v>-0.57020909865738889</v>
      </c>
      <c r="M8468" s="93">
        <f t="shared" ca="1" si="1068"/>
        <v>3.8166685557120113E-2</v>
      </c>
      <c r="N8468" s="101">
        <f t="shared" ca="1" si="1064"/>
        <v>-0.52846779796163312</v>
      </c>
      <c r="O8468" s="46">
        <f t="shared" ca="1" si="1069"/>
        <v>0.33398398664964529</v>
      </c>
      <c r="P8468" s="46">
        <f t="shared" ca="1" si="1070"/>
        <v>0.32713364916492366</v>
      </c>
      <c r="Q8468" s="47">
        <f t="shared" ca="1" si="1065"/>
        <v>0.34768466161908862</v>
      </c>
      <c r="R8468" s="47">
        <f t="shared" ca="1" si="1066"/>
        <v>6.39734960742009E-2</v>
      </c>
      <c r="S8468" s="97">
        <f t="shared" ca="1" si="1071"/>
        <v>0.19897874136192309</v>
      </c>
      <c r="V8468">
        <v>8451</v>
      </c>
      <c r="W8468" s="46">
        <v>6.65569604637965E-2</v>
      </c>
    </row>
    <row r="8469" spans="10:23">
      <c r="J8469">
        <v>8452</v>
      </c>
      <c r="K8469" s="93">
        <f t="shared" ca="1" si="1067"/>
        <v>-0.40114571070563121</v>
      </c>
      <c r="L8469" s="93">
        <f t="shared" ca="1" si="1067"/>
        <v>2.6288834807670174</v>
      </c>
      <c r="M8469" s="93">
        <f t="shared" ca="1" si="1068"/>
        <v>-0.40114571070563121</v>
      </c>
      <c r="N8469" s="101">
        <f t="shared" ca="1" si="1064"/>
        <v>2.3648268966507624</v>
      </c>
      <c r="O8469" s="46">
        <f t="shared" ca="1" si="1069"/>
        <v>0.17628424763941819</v>
      </c>
      <c r="P8469" s="46">
        <f t="shared" ca="1" si="1070"/>
        <v>0.24828377965981008</v>
      </c>
      <c r="Q8469" s="47">
        <f t="shared" ca="1" si="1065"/>
        <v>3.2285183598634415E-2</v>
      </c>
      <c r="R8469" s="47">
        <f t="shared" ca="1" si="1066"/>
        <v>0.5317975186569488</v>
      </c>
      <c r="S8469" s="97">
        <f t="shared" ca="1" si="1071"/>
        <v>0.35404088314818349</v>
      </c>
      <c r="V8469">
        <v>8452</v>
      </c>
      <c r="W8469" s="46">
        <v>-0.32953974179075202</v>
      </c>
    </row>
    <row r="8470" spans="10:23">
      <c r="J8470">
        <v>8453</v>
      </c>
      <c r="K8470" s="93">
        <f t="shared" ca="1" si="1067"/>
        <v>0.33779946496952862</v>
      </c>
      <c r="L8470" s="93">
        <f t="shared" ca="1" si="1067"/>
        <v>0.7039199065231363</v>
      </c>
      <c r="M8470" s="93">
        <f t="shared" ca="1" si="1068"/>
        <v>0.33779946496952862</v>
      </c>
      <c r="N8470" s="101">
        <f t="shared" ca="1" si="1064"/>
        <v>0.77480243712680763</v>
      </c>
      <c r="O8470" s="46">
        <f t="shared" ca="1" si="1069"/>
        <v>0.4415430073242736</v>
      </c>
      <c r="P8470" s="46">
        <f t="shared" ca="1" si="1070"/>
        <v>0.38091315950223781</v>
      </c>
      <c r="Q8470" s="47">
        <f t="shared" ca="1" si="1065"/>
        <v>0.56280270296834523</v>
      </c>
      <c r="R8470" s="47">
        <f t="shared" ca="1" si="1066"/>
        <v>0.27470250512632494</v>
      </c>
      <c r="S8470" s="97">
        <f t="shared" ca="1" si="1071"/>
        <v>0.35812275622529927</v>
      </c>
      <c r="V8470">
        <v>8453</v>
      </c>
      <c r="W8470" s="46">
        <v>0.32060715169878201</v>
      </c>
    </row>
    <row r="8471" spans="10:23">
      <c r="J8471">
        <v>8454</v>
      </c>
      <c r="K8471" s="93">
        <f t="shared" ca="1" si="1067"/>
        <v>-1.0979529179768881</v>
      </c>
      <c r="L8471" s="93">
        <f t="shared" ca="1" si="1067"/>
        <v>-1.0563915132285902</v>
      </c>
      <c r="M8471" s="93">
        <f t="shared" ca="1" si="1068"/>
        <v>-1.0979529179768881</v>
      </c>
      <c r="N8471" s="101">
        <f t="shared" ca="1" si="1064"/>
        <v>-1.3507206928062292</v>
      </c>
      <c r="O8471" s="46">
        <f t="shared" ca="1" si="1069"/>
        <v>-7.3848267768591824E-2</v>
      </c>
      <c r="P8471" s="46">
        <f t="shared" ca="1" si="1070"/>
        <v>0.12321752195580507</v>
      </c>
      <c r="Q8471" s="47">
        <f t="shared" ca="1" si="1065"/>
        <v>-0.46797984721738561</v>
      </c>
      <c r="R8471" s="47">
        <f t="shared" ca="1" si="1066"/>
        <v>-6.897862164916882E-2</v>
      </c>
      <c r="S8471" s="97">
        <f t="shared" ca="1" si="1071"/>
        <v>-7.1413444708880322E-2</v>
      </c>
      <c r="V8471">
        <v>8454</v>
      </c>
      <c r="W8471" s="46">
        <v>0.75802540780509498</v>
      </c>
    </row>
    <row r="8472" spans="10:23">
      <c r="J8472">
        <v>8455</v>
      </c>
      <c r="K8472" s="93">
        <f t="shared" ca="1" si="1067"/>
        <v>1.2260532803865851</v>
      </c>
      <c r="L8472" s="93">
        <f t="shared" ca="1" si="1067"/>
        <v>-0.93545611588259825</v>
      </c>
      <c r="M8472" s="93">
        <f t="shared" ca="1" si="1068"/>
        <v>1.2260532803865851</v>
      </c>
      <c r="N8472" s="101">
        <f t="shared" ca="1" si="1064"/>
        <v>-0.49697776877395444</v>
      </c>
      <c r="O8472" s="46">
        <f t="shared" ca="1" si="1069"/>
        <v>0.76039901060975434</v>
      </c>
      <c r="P8472" s="46">
        <f t="shared" ca="1" si="1070"/>
        <v>0.54034116114497821</v>
      </c>
      <c r="Q8472" s="47">
        <f t="shared" ca="1" si="1065"/>
        <v>1.2005147095393067</v>
      </c>
      <c r="R8472" s="47">
        <f t="shared" ca="1" si="1066"/>
        <v>6.9065197294010977E-2</v>
      </c>
      <c r="S8472" s="97">
        <f t="shared" ca="1" si="1071"/>
        <v>0.41473210395188265</v>
      </c>
      <c r="V8472">
        <v>8455</v>
      </c>
      <c r="W8472" s="46">
        <v>0.19384816645602501</v>
      </c>
    </row>
    <row r="8473" spans="10:23">
      <c r="J8473">
        <v>8456</v>
      </c>
      <c r="K8473" s="93">
        <f t="shared" ca="1" si="1067"/>
        <v>-0.36429725013106368</v>
      </c>
      <c r="L8473" s="93">
        <f t="shared" ca="1" si="1067"/>
        <v>-0.38823579620013521</v>
      </c>
      <c r="M8473" s="93">
        <f t="shared" ca="1" si="1068"/>
        <v>-0.36429725013106368</v>
      </c>
      <c r="N8473" s="101">
        <f t="shared" ca="1" si="1064"/>
        <v>-0.48393452947586124</v>
      </c>
      <c r="O8473" s="46">
        <f t="shared" ca="1" si="1069"/>
        <v>0.18951172008265516</v>
      </c>
      <c r="P8473" s="46">
        <f t="shared" ca="1" si="1070"/>
        <v>0.25489751588142856</v>
      </c>
      <c r="Q8473" s="47">
        <f t="shared" ca="1" si="1065"/>
        <v>5.8740128485108345E-2</v>
      </c>
      <c r="R8473" s="47">
        <f t="shared" ca="1" si="1066"/>
        <v>7.1174191129760159E-2</v>
      </c>
      <c r="S8473" s="97">
        <f t="shared" ca="1" si="1071"/>
        <v>0.13034295560620765</v>
      </c>
      <c r="V8473">
        <v>8456</v>
      </c>
      <c r="W8473" s="46">
        <v>0.42217729263703402</v>
      </c>
    </row>
    <row r="8474" spans="10:23">
      <c r="J8474">
        <v>8457</v>
      </c>
      <c r="K8474" s="93">
        <f t="shared" ca="1" si="1067"/>
        <v>0.63325394533884716</v>
      </c>
      <c r="L8474" s="93">
        <f t="shared" ca="1" si="1067"/>
        <v>-0.85066475367670435</v>
      </c>
      <c r="M8474" s="93">
        <f t="shared" ca="1" si="1068"/>
        <v>0.63325394533884716</v>
      </c>
      <c r="N8474" s="101">
        <f t="shared" ca="1" si="1064"/>
        <v>-0.60511199094387758</v>
      </c>
      <c r="O8474" s="46">
        <f t="shared" ca="1" si="1069"/>
        <v>0.54760214619677794</v>
      </c>
      <c r="P8474" s="46">
        <f t="shared" ca="1" si="1070"/>
        <v>0.43394272893848995</v>
      </c>
      <c r="Q8474" s="47">
        <f t="shared" ca="1" si="1065"/>
        <v>0.77492098071335391</v>
      </c>
      <c r="R8474" s="47">
        <f t="shared" ca="1" si="1066"/>
        <v>5.1580705690514955E-2</v>
      </c>
      <c r="S8474" s="97">
        <f t="shared" ca="1" si="1071"/>
        <v>0.29959142594364646</v>
      </c>
      <c r="V8474">
        <v>8457</v>
      </c>
      <c r="W8474" s="46">
        <v>0.59490216917937699</v>
      </c>
    </row>
    <row r="8475" spans="10:23">
      <c r="J8475">
        <v>8458</v>
      </c>
      <c r="K8475" s="93">
        <f t="shared" ca="1" si="1067"/>
        <v>0.34483212151875953</v>
      </c>
      <c r="L8475" s="93">
        <f t="shared" ca="1" si="1067"/>
        <v>-0.80632333014430357</v>
      </c>
      <c r="M8475" s="93">
        <f t="shared" ca="1" si="1068"/>
        <v>0.34483212151875953</v>
      </c>
      <c r="N8475" s="101">
        <f t="shared" ca="1" si="1064"/>
        <v>-0.65479724307322118</v>
      </c>
      <c r="O8475" s="46">
        <f t="shared" ca="1" si="1069"/>
        <v>0.44406751633380076</v>
      </c>
      <c r="P8475" s="46">
        <f t="shared" ca="1" si="1070"/>
        <v>0.38217541400700134</v>
      </c>
      <c r="Q8475" s="47">
        <f t="shared" ca="1" si="1065"/>
        <v>0.56785172098739956</v>
      </c>
      <c r="R8475" s="47">
        <f t="shared" ca="1" si="1066"/>
        <v>4.3546973572777301E-2</v>
      </c>
      <c r="S8475" s="97">
        <f t="shared" ca="1" si="1071"/>
        <v>0.24380724495328904</v>
      </c>
      <c r="V8475">
        <v>8458</v>
      </c>
      <c r="W8475" s="46">
        <v>-0.28199556354358002</v>
      </c>
    </row>
    <row r="8476" spans="10:23">
      <c r="J8476">
        <v>8459</v>
      </c>
      <c r="K8476" s="93">
        <f t="shared" ca="1" si="1067"/>
        <v>1.4556397415061175</v>
      </c>
      <c r="L8476" s="93">
        <f t="shared" ca="1" si="1067"/>
        <v>7.3451017932243151E-2</v>
      </c>
      <c r="M8476" s="93">
        <f t="shared" ca="1" si="1068"/>
        <v>1.4556397415061175</v>
      </c>
      <c r="N8476" s="101">
        <f t="shared" ca="1" si="1064"/>
        <v>0.53256376832474872</v>
      </c>
      <c r="O8476" s="46">
        <f t="shared" ca="1" si="1069"/>
        <v>0.8428135413783725</v>
      </c>
      <c r="P8476" s="46">
        <f t="shared" ca="1" si="1070"/>
        <v>0.58154842652928718</v>
      </c>
      <c r="Q8476" s="47">
        <f t="shared" ca="1" si="1065"/>
        <v>1.365343771076543</v>
      </c>
      <c r="R8476" s="47">
        <f t="shared" ca="1" si="1066"/>
        <v>0.23553433166819368</v>
      </c>
      <c r="S8476" s="97">
        <f t="shared" ca="1" si="1071"/>
        <v>0.53917393652328305</v>
      </c>
      <c r="V8476">
        <v>8459</v>
      </c>
      <c r="W8476" s="46">
        <v>-0.11681729242887801</v>
      </c>
    </row>
    <row r="8477" spans="10:23">
      <c r="J8477">
        <v>8460</v>
      </c>
      <c r="K8477" s="93">
        <f t="shared" ca="1" si="1067"/>
        <v>-0.60539570722740865</v>
      </c>
      <c r="L8477" s="93">
        <f t="shared" ca="1" si="1067"/>
        <v>-1.204607991173958</v>
      </c>
      <c r="M8477" s="93">
        <f t="shared" ca="1" si="1068"/>
        <v>-0.60539570722740865</v>
      </c>
      <c r="N8477" s="101">
        <f t="shared" ca="1" si="1064"/>
        <v>-1.3345980008980347</v>
      </c>
      <c r="O8477" s="46">
        <f t="shared" ca="1" si="1069"/>
        <v>0.10296473419445887</v>
      </c>
      <c r="P8477" s="46">
        <f t="shared" ca="1" si="1070"/>
        <v>0.2116240229373304</v>
      </c>
      <c r="Q8477" s="47">
        <f t="shared" ca="1" si="1065"/>
        <v>-0.11435384329128423</v>
      </c>
      <c r="R8477" s="47">
        <f t="shared" ca="1" si="1066"/>
        <v>-6.6371703454005726E-2</v>
      </c>
      <c r="S8477" s="97">
        <f t="shared" ca="1" si="1071"/>
        <v>1.8296515370226571E-2</v>
      </c>
      <c r="V8477">
        <v>8460</v>
      </c>
      <c r="W8477" s="46">
        <v>0.41280499431054202</v>
      </c>
    </row>
    <row r="8478" spans="10:23">
      <c r="J8478">
        <v>8461</v>
      </c>
      <c r="K8478" s="93">
        <f t="shared" ca="1" si="1067"/>
        <v>-2.685543879757827</v>
      </c>
      <c r="L8478" s="93">
        <f t="shared" ca="1" si="1067"/>
        <v>-0.65951919439318341</v>
      </c>
      <c r="M8478" s="93">
        <f t="shared" ca="1" si="1068"/>
        <v>-2.685543879757827</v>
      </c>
      <c r="N8478" s="101">
        <f t="shared" ca="1" si="1064"/>
        <v>-1.479342260722678</v>
      </c>
      <c r="O8478" s="46">
        <f t="shared" ca="1" si="1069"/>
        <v>-0.64374495736281945</v>
      </c>
      <c r="P8478" s="46">
        <f t="shared" ca="1" si="1070"/>
        <v>-0.16173082284130874</v>
      </c>
      <c r="Q8478" s="47">
        <f t="shared" ca="1" si="1065"/>
        <v>-1.6077732264058409</v>
      </c>
      <c r="R8478" s="47">
        <f t="shared" ca="1" si="1066"/>
        <v>-8.9775763193588737E-2</v>
      </c>
      <c r="S8478" s="97">
        <f t="shared" ca="1" si="1071"/>
        <v>-0.36676036027820408</v>
      </c>
      <c r="V8478">
        <v>8461</v>
      </c>
      <c r="W8478" s="46">
        <v>0.17787561947973499</v>
      </c>
    </row>
    <row r="8479" spans="10:23">
      <c r="J8479">
        <v>8462</v>
      </c>
      <c r="K8479" s="93">
        <f t="shared" ca="1" si="1067"/>
        <v>-0.30483436168809058</v>
      </c>
      <c r="L8479" s="93">
        <f t="shared" ca="1" si="1067"/>
        <v>-2.2185697770114392</v>
      </c>
      <c r="M8479" s="93">
        <f t="shared" ca="1" si="1068"/>
        <v>-0.30483436168809058</v>
      </c>
      <c r="N8479" s="101">
        <f t="shared" ca="1" si="1064"/>
        <v>-2.2003328729493656</v>
      </c>
      <c r="O8479" s="46">
        <f t="shared" ca="1" si="1069"/>
        <v>0.2108570817615516</v>
      </c>
      <c r="P8479" s="46">
        <f t="shared" ca="1" si="1070"/>
        <v>0.26557019672087678</v>
      </c>
      <c r="Q8479" s="47">
        <f t="shared" ca="1" si="1065"/>
        <v>0.10143085184290127</v>
      </c>
      <c r="R8479" s="47">
        <f t="shared" ca="1" si="1066"/>
        <v>-0.20635453032863638</v>
      </c>
      <c r="S8479" s="97">
        <f t="shared" ca="1" si="1071"/>
        <v>2.2512757164576125E-3</v>
      </c>
      <c r="V8479">
        <v>8462</v>
      </c>
      <c r="W8479" s="46">
        <v>0.49402806214943601</v>
      </c>
    </row>
    <row r="8480" spans="10:23">
      <c r="J8480">
        <v>8463</v>
      </c>
      <c r="K8480" s="93">
        <f t="shared" ca="1" si="1067"/>
        <v>0.82270694400947852</v>
      </c>
      <c r="L8480" s="93">
        <f t="shared" ca="1" si="1067"/>
        <v>-0.84034378516161423</v>
      </c>
      <c r="M8480" s="93">
        <f t="shared" ca="1" si="1068"/>
        <v>0.82270694400947852</v>
      </c>
      <c r="N8480" s="101">
        <f t="shared" ca="1" si="1064"/>
        <v>-0.53507655051504943</v>
      </c>
      <c r="O8480" s="46">
        <f t="shared" ca="1" si="1069"/>
        <v>0.61560998913320697</v>
      </c>
      <c r="P8480" s="46">
        <f t="shared" ca="1" si="1070"/>
        <v>0.46794665040670447</v>
      </c>
      <c r="Q8480" s="47">
        <f t="shared" ca="1" si="1065"/>
        <v>0.91093666658621197</v>
      </c>
      <c r="R8480" s="47">
        <f t="shared" ca="1" si="1066"/>
        <v>6.2904910420084725E-2</v>
      </c>
      <c r="S8480" s="97">
        <f t="shared" ca="1" si="1071"/>
        <v>0.33925744977664585</v>
      </c>
      <c r="V8480">
        <v>8463</v>
      </c>
      <c r="W8480" s="46">
        <v>0.152659722067539</v>
      </c>
    </row>
    <row r="8481" spans="10:23">
      <c r="J8481">
        <v>8464</v>
      </c>
      <c r="K8481" s="93">
        <f t="shared" ca="1" si="1067"/>
        <v>0.75797259604552425</v>
      </c>
      <c r="L8481" s="93">
        <f t="shared" ca="1" si="1067"/>
        <v>0.15780728103323247</v>
      </c>
      <c r="M8481" s="93">
        <f t="shared" ca="1" si="1068"/>
        <v>0.75797259604552425</v>
      </c>
      <c r="N8481" s="101">
        <f t="shared" ca="1" si="1064"/>
        <v>0.39066671973233658</v>
      </c>
      <c r="O8481" s="46">
        <f t="shared" ca="1" si="1069"/>
        <v>0.59237233441242587</v>
      </c>
      <c r="P8481" s="46">
        <f t="shared" ca="1" si="1070"/>
        <v>0.45632782304631392</v>
      </c>
      <c r="Q8481" s="47">
        <f t="shared" ca="1" si="1065"/>
        <v>0.86446135714464967</v>
      </c>
      <c r="R8481" s="47">
        <f t="shared" ca="1" si="1066"/>
        <v>0.2125906446014274</v>
      </c>
      <c r="S8481" s="97">
        <f t="shared" ca="1" si="1071"/>
        <v>0.40248148950692664</v>
      </c>
      <c r="V8481">
        <v>8464</v>
      </c>
      <c r="W8481" s="46">
        <v>0.153888035478668</v>
      </c>
    </row>
    <row r="8482" spans="10:23">
      <c r="J8482">
        <v>8465</v>
      </c>
      <c r="K8482" s="93">
        <f t="shared" ca="1" si="1067"/>
        <v>-1.8799089786855316</v>
      </c>
      <c r="L8482" s="93">
        <f t="shared" ca="1" si="1067"/>
        <v>-0.97083062544061116</v>
      </c>
      <c r="M8482" s="93">
        <f t="shared" ca="1" si="1068"/>
        <v>-1.8799089786855316</v>
      </c>
      <c r="N8482" s="101">
        <f t="shared" ca="1" si="1064"/>
        <v>-1.518281422939243</v>
      </c>
      <c r="O8482" s="46">
        <f t="shared" ca="1" si="1069"/>
        <v>-0.35454662215207366</v>
      </c>
      <c r="P8482" s="46">
        <f t="shared" ca="1" si="1070"/>
        <v>-1.713165523593585E-2</v>
      </c>
      <c r="Q8482" s="47">
        <f t="shared" ca="1" si="1065"/>
        <v>-1.0293765559843493</v>
      </c>
      <c r="R8482" s="47">
        <f t="shared" ca="1" si="1066"/>
        <v>-9.6071933278881749E-2</v>
      </c>
      <c r="S8482" s="97">
        <f t="shared" ca="1" si="1071"/>
        <v>-0.22530927771547771</v>
      </c>
      <c r="V8482">
        <v>8465</v>
      </c>
      <c r="W8482" s="46">
        <v>0.954639054600537</v>
      </c>
    </row>
    <row r="8483" spans="10:23">
      <c r="J8483">
        <v>8466</v>
      </c>
      <c r="K8483" s="93">
        <f t="shared" ca="1" si="1067"/>
        <v>0.5277442560800637</v>
      </c>
      <c r="L8483" s="93">
        <f t="shared" ca="1" si="1067"/>
        <v>-1.0706805657037042</v>
      </c>
      <c r="M8483" s="93">
        <f t="shared" ca="1" si="1068"/>
        <v>0.5277442560800637</v>
      </c>
      <c r="N8483" s="101">
        <f t="shared" ca="1" si="1064"/>
        <v>-0.847259731609591</v>
      </c>
      <c r="O8483" s="46">
        <f t="shared" ca="1" si="1069"/>
        <v>0.50972738873327883</v>
      </c>
      <c r="P8483" s="46">
        <f t="shared" ca="1" si="1070"/>
        <v>0.4150053502067404</v>
      </c>
      <c r="Q8483" s="47">
        <f t="shared" ca="1" si="1065"/>
        <v>0.69917146578635569</v>
      </c>
      <c r="R8483" s="47">
        <f t="shared" ca="1" si="1066"/>
        <v>1.2427234629132394E-2</v>
      </c>
      <c r="S8483" s="97">
        <f t="shared" ca="1" si="1071"/>
        <v>0.26107731168120563</v>
      </c>
      <c r="V8483">
        <v>8466</v>
      </c>
      <c r="W8483" s="46">
        <v>-0.282192505592891</v>
      </c>
    </row>
    <row r="8484" spans="10:23">
      <c r="J8484">
        <v>8467</v>
      </c>
      <c r="K8484" s="93">
        <f t="shared" ca="1" si="1067"/>
        <v>-1.8542273130410198</v>
      </c>
      <c r="L8484" s="93">
        <f t="shared" ca="1" si="1067"/>
        <v>2.2806452680510318</v>
      </c>
      <c r="M8484" s="93">
        <f t="shared" ca="1" si="1068"/>
        <v>-1.8542273130410198</v>
      </c>
      <c r="N8484" s="101">
        <f t="shared" ca="1" si="1064"/>
        <v>1.5725555542683494</v>
      </c>
      <c r="O8484" s="46">
        <f t="shared" ca="1" si="1069"/>
        <v>-0.34532768819086324</v>
      </c>
      <c r="P8484" s="46">
        <f t="shared" ca="1" si="1070"/>
        <v>-1.2522188255330635E-2</v>
      </c>
      <c r="Q8484" s="47">
        <f t="shared" ca="1" si="1065"/>
        <v>-1.0109386880619284</v>
      </c>
      <c r="R8484" s="47">
        <f t="shared" ca="1" si="1066"/>
        <v>0.40369319279600235</v>
      </c>
      <c r="S8484" s="97">
        <f t="shared" ca="1" si="1071"/>
        <v>2.9182752302569559E-2</v>
      </c>
      <c r="V8484">
        <v>8467</v>
      </c>
      <c r="W8484" s="46">
        <v>-0.13000833288334601</v>
      </c>
    </row>
    <row r="8485" spans="10:23">
      <c r="J8485">
        <v>8468</v>
      </c>
      <c r="K8485" s="93">
        <f t="shared" ca="1" si="1067"/>
        <v>-1.7784526156181912</v>
      </c>
      <c r="L8485" s="93">
        <f t="shared" ca="1" si="1067"/>
        <v>1.9974508612204611</v>
      </c>
      <c r="M8485" s="93">
        <f t="shared" ca="1" si="1068"/>
        <v>-1.7784526156181912</v>
      </c>
      <c r="N8485" s="101">
        <f t="shared" ca="1" si="1064"/>
        <v>1.3281617518462423</v>
      </c>
      <c r="O8485" s="46">
        <f t="shared" ca="1" si="1069"/>
        <v>-0.31812688505210551</v>
      </c>
      <c r="P8485" s="46">
        <f t="shared" ca="1" si="1070"/>
        <v>1.0782133140482264E-3</v>
      </c>
      <c r="Q8485" s="47">
        <f t="shared" ca="1" si="1065"/>
        <v>-0.95653708178441299</v>
      </c>
      <c r="R8485" s="47">
        <f t="shared" ca="1" si="1066"/>
        <v>0.36417655041722791</v>
      </c>
      <c r="S8485" s="97">
        <f t="shared" ca="1" si="1071"/>
        <v>2.3024832682561197E-2</v>
      </c>
      <c r="V8485">
        <v>8468</v>
      </c>
      <c r="W8485" s="46">
        <v>-0.60666656679925501</v>
      </c>
    </row>
    <row r="8486" spans="10:23">
      <c r="J8486">
        <v>8469</v>
      </c>
      <c r="K8486" s="93">
        <f t="shared" ca="1" si="1067"/>
        <v>-0.46391170890072286</v>
      </c>
      <c r="L8486" s="93">
        <f t="shared" ca="1" si="1067"/>
        <v>1.2032524827359952</v>
      </c>
      <c r="M8486" s="93">
        <f t="shared" ca="1" si="1068"/>
        <v>-0.46391170890072286</v>
      </c>
      <c r="N8486" s="101">
        <f t="shared" ca="1" si="1064"/>
        <v>0.99324911937118432</v>
      </c>
      <c r="O8486" s="46">
        <f t="shared" ca="1" si="1069"/>
        <v>0.15375317039623868</v>
      </c>
      <c r="P8486" s="46">
        <f t="shared" ca="1" si="1070"/>
        <v>0.23701824103822033</v>
      </c>
      <c r="Q8486" s="47">
        <f t="shared" ca="1" si="1065"/>
        <v>-1.2776970887724615E-2</v>
      </c>
      <c r="R8486" s="47">
        <f t="shared" ca="1" si="1066"/>
        <v>0.31002369304324062</v>
      </c>
      <c r="S8486" s="97">
        <f t="shared" ca="1" si="1071"/>
        <v>0.23188843171973966</v>
      </c>
      <c r="V8486">
        <v>8469</v>
      </c>
      <c r="W8486" s="46">
        <v>-0.107173166263801</v>
      </c>
    </row>
    <row r="8487" spans="10:23">
      <c r="J8487">
        <v>8470</v>
      </c>
      <c r="K8487" s="93">
        <f t="shared" ca="1" si="1067"/>
        <v>0.731077384578113</v>
      </c>
      <c r="L8487" s="93">
        <f t="shared" ca="1" si="1067"/>
        <v>-0.77813390460211918</v>
      </c>
      <c r="M8487" s="93">
        <f t="shared" ca="1" si="1068"/>
        <v>0.731077384578113</v>
      </c>
      <c r="N8487" s="101">
        <f t="shared" ca="1" si="1064"/>
        <v>-0.50523666409967982</v>
      </c>
      <c r="O8487" s="46">
        <f t="shared" ca="1" si="1069"/>
        <v>0.58271777454769835</v>
      </c>
      <c r="P8487" s="46">
        <f t="shared" ca="1" si="1070"/>
        <v>0.45150054311395016</v>
      </c>
      <c r="Q8487" s="47">
        <f t="shared" ca="1" si="1065"/>
        <v>0.84515223741519463</v>
      </c>
      <c r="R8487" s="47">
        <f t="shared" ca="1" si="1066"/>
        <v>6.7729795946693913E-2</v>
      </c>
      <c r="S8487" s="97">
        <f t="shared" ca="1" si="1071"/>
        <v>0.32522378524719614</v>
      </c>
      <c r="V8487">
        <v>8470</v>
      </c>
      <c r="W8487" s="46">
        <v>-0.16031373034898899</v>
      </c>
    </row>
    <row r="8488" spans="10:23">
      <c r="J8488">
        <v>8471</v>
      </c>
      <c r="K8488" s="93">
        <f t="shared" ca="1" si="1067"/>
        <v>-0.48452142082081723</v>
      </c>
      <c r="L8488" s="93">
        <f t="shared" ca="1" si="1067"/>
        <v>-1.1218140783691024</v>
      </c>
      <c r="M8488" s="93">
        <f t="shared" ca="1" si="1068"/>
        <v>-0.48452142082081723</v>
      </c>
      <c r="N8488" s="101">
        <f t="shared" ca="1" si="1064"/>
        <v>-1.2176617493587585</v>
      </c>
      <c r="O8488" s="46">
        <f t="shared" ca="1" si="1069"/>
        <v>0.14635491298642284</v>
      </c>
      <c r="P8488" s="46">
        <f t="shared" ca="1" si="1070"/>
        <v>0.2333191123333124</v>
      </c>
      <c r="Q8488" s="47">
        <f t="shared" ca="1" si="1065"/>
        <v>-2.7573485707356293E-2</v>
      </c>
      <c r="R8488" s="47">
        <f t="shared" ca="1" si="1066"/>
        <v>-4.7463989807442347E-2</v>
      </c>
      <c r="S8488" s="97">
        <f t="shared" ca="1" si="1071"/>
        <v>4.9445461589490244E-2</v>
      </c>
      <c r="V8488">
        <v>8471</v>
      </c>
      <c r="W8488" s="46">
        <v>8.7034504239535695E-2</v>
      </c>
    </row>
    <row r="8489" spans="10:23">
      <c r="J8489">
        <v>8472</v>
      </c>
      <c r="K8489" s="93">
        <f t="shared" ca="1" si="1067"/>
        <v>-9.9383625710793136E-2</v>
      </c>
      <c r="L8489" s="93">
        <f t="shared" ca="1" si="1067"/>
        <v>-6.7646304736996996E-2</v>
      </c>
      <c r="M8489" s="93">
        <f t="shared" ca="1" si="1068"/>
        <v>-9.9383625710793136E-2</v>
      </c>
      <c r="N8489" s="101">
        <f t="shared" ca="1" si="1064"/>
        <v>-9.5740546774375337E-2</v>
      </c>
      <c r="O8489" s="46">
        <f t="shared" ca="1" si="1069"/>
        <v>0.28460762401508921</v>
      </c>
      <c r="P8489" s="46">
        <f t="shared" ca="1" si="1070"/>
        <v>0.30244546784764559</v>
      </c>
      <c r="Q8489" s="47">
        <f t="shared" ca="1" si="1065"/>
        <v>0.2489319363499764</v>
      </c>
      <c r="R8489" s="47">
        <f t="shared" ca="1" si="1066"/>
        <v>0.1339422426759771</v>
      </c>
      <c r="S8489" s="97">
        <f t="shared" ca="1" si="1071"/>
        <v>0.20927493334553315</v>
      </c>
      <c r="V8489">
        <v>8472</v>
      </c>
      <c r="W8489" s="46">
        <v>0.612708796022018</v>
      </c>
    </row>
    <row r="8490" spans="10:23">
      <c r="J8490">
        <v>8473</v>
      </c>
      <c r="K8490" s="93">
        <f t="shared" ca="1" si="1067"/>
        <v>0.56755162005435766</v>
      </c>
      <c r="L8490" s="93">
        <f t="shared" ca="1" si="1067"/>
        <v>-0.46725999107630334</v>
      </c>
      <c r="M8490" s="93">
        <f t="shared" ca="1" si="1068"/>
        <v>0.56755162005435766</v>
      </c>
      <c r="N8490" s="101">
        <f t="shared" ca="1" si="1064"/>
        <v>-0.26250719463484895</v>
      </c>
      <c r="O8490" s="46">
        <f t="shared" ca="1" si="1069"/>
        <v>0.52401701716815841</v>
      </c>
      <c r="P8490" s="46">
        <f t="shared" ca="1" si="1070"/>
        <v>0.42215016442418019</v>
      </c>
      <c r="Q8490" s="47">
        <f t="shared" ca="1" si="1065"/>
        <v>0.72775072265611485</v>
      </c>
      <c r="R8490" s="47">
        <f t="shared" ca="1" si="1066"/>
        <v>0.10697732818593095</v>
      </c>
      <c r="S8490" s="97">
        <f t="shared" ca="1" si="1071"/>
        <v>0.31549717267704469</v>
      </c>
      <c r="V8490">
        <v>8473</v>
      </c>
      <c r="W8490" s="46">
        <v>0.49416465002631899</v>
      </c>
    </row>
    <row r="8491" spans="10:23">
      <c r="J8491">
        <v>8474</v>
      </c>
      <c r="K8491" s="93">
        <f t="shared" ca="1" si="1067"/>
        <v>1.0378498686648776</v>
      </c>
      <c r="L8491" s="93">
        <f t="shared" ca="1" si="1067"/>
        <v>-1.4251560797855636</v>
      </c>
      <c r="M8491" s="93">
        <f t="shared" ca="1" si="1068"/>
        <v>1.0378498686648776</v>
      </c>
      <c r="N8491" s="101">
        <f t="shared" ca="1" si="1064"/>
        <v>-1.0211069788152969</v>
      </c>
      <c r="O8491" s="46">
        <f t="shared" ca="1" si="1069"/>
        <v>0.6928397312408282</v>
      </c>
      <c r="P8491" s="46">
        <f t="shared" ca="1" si="1070"/>
        <v>0.50656152146051503</v>
      </c>
      <c r="Q8491" s="47">
        <f t="shared" ca="1" si="1065"/>
        <v>1.0653961508014544</v>
      </c>
      <c r="R8491" s="47">
        <f t="shared" ca="1" si="1066"/>
        <v>-1.5682559597551521E-2</v>
      </c>
      <c r="S8491" s="97">
        <f t="shared" ca="1" si="1071"/>
        <v>0.33857858582163836</v>
      </c>
      <c r="V8491">
        <v>8474</v>
      </c>
      <c r="W8491" s="46">
        <v>0.11265568085082101</v>
      </c>
    </row>
    <row r="8492" spans="10:23">
      <c r="J8492">
        <v>8475</v>
      </c>
      <c r="K8492" s="93">
        <f t="shared" ca="1" si="1067"/>
        <v>-2.3032627477508778</v>
      </c>
      <c r="L8492" s="93">
        <f t="shared" ca="1" si="1067"/>
        <v>-1.2760681107673875</v>
      </c>
      <c r="M8492" s="93">
        <f t="shared" ca="1" si="1068"/>
        <v>-2.3032627477508778</v>
      </c>
      <c r="N8492" s="101">
        <f t="shared" ca="1" si="1064"/>
        <v>-1.9423079471011611</v>
      </c>
      <c r="O8492" s="46">
        <f t="shared" ca="1" si="1069"/>
        <v>-0.50651770118047068</v>
      </c>
      <c r="P8492" s="46">
        <f t="shared" ca="1" si="1070"/>
        <v>-9.3117194750134358E-2</v>
      </c>
      <c r="Q8492" s="47">
        <f t="shared" ca="1" si="1065"/>
        <v>-1.3333187140411433</v>
      </c>
      <c r="R8492" s="47">
        <f t="shared" ca="1" si="1066"/>
        <v>-0.16463383766580569</v>
      </c>
      <c r="S8492" s="97">
        <f t="shared" ca="1" si="1071"/>
        <v>-0.33557576942313816</v>
      </c>
      <c r="V8492">
        <v>8475</v>
      </c>
      <c r="W8492" s="46">
        <v>0.64195666566323095</v>
      </c>
    </row>
    <row r="8493" spans="10:23">
      <c r="J8493">
        <v>8476</v>
      </c>
      <c r="K8493" s="93">
        <f t="shared" ca="1" si="1067"/>
        <v>8.5861139561818775E-2</v>
      </c>
      <c r="L8493" s="93">
        <f t="shared" ca="1" si="1067"/>
        <v>1.1100331581481662</v>
      </c>
      <c r="M8493" s="93">
        <f t="shared" ca="1" si="1068"/>
        <v>8.5861139561818775E-2</v>
      </c>
      <c r="N8493" s="101">
        <f t="shared" ca="1" si="1064"/>
        <v>1.0797095441222022</v>
      </c>
      <c r="O8493" s="46">
        <f t="shared" ca="1" si="1069"/>
        <v>0.3511048396298051</v>
      </c>
      <c r="P8493" s="46">
        <f t="shared" ca="1" si="1070"/>
        <v>0.33569407565500353</v>
      </c>
      <c r="Q8493" s="47">
        <f t="shared" ca="1" si="1065"/>
        <v>0.38192636757940818</v>
      </c>
      <c r="R8493" s="47">
        <f t="shared" ca="1" si="1066"/>
        <v>0.32400369438100718</v>
      </c>
      <c r="S8493" s="97">
        <f t="shared" ca="1" si="1071"/>
        <v>0.33755426700540614</v>
      </c>
      <c r="V8493">
        <v>8476</v>
      </c>
      <c r="W8493" s="46">
        <v>0.60419293669796403</v>
      </c>
    </row>
    <row r="8494" spans="10:23">
      <c r="J8494">
        <v>8477</v>
      </c>
      <c r="K8494" s="93">
        <f t="shared" ca="1" si="1067"/>
        <v>-1.0866005886433667</v>
      </c>
      <c r="L8494" s="93">
        <f t="shared" ca="1" si="1067"/>
        <v>0.1245096867522132</v>
      </c>
      <c r="M8494" s="93">
        <f t="shared" ca="1" si="1068"/>
        <v>-1.0866005886433667</v>
      </c>
      <c r="N8494" s="101">
        <f t="shared" ca="1" si="1064"/>
        <v>-0.22751782279805532</v>
      </c>
      <c r="O8494" s="46">
        <f t="shared" ca="1" si="1069"/>
        <v>-6.9773128099681281E-2</v>
      </c>
      <c r="P8494" s="46">
        <f t="shared" ca="1" si="1070"/>
        <v>0.12525509179026034</v>
      </c>
      <c r="Q8494" s="47">
        <f t="shared" ca="1" si="1065"/>
        <v>-0.45982956787956453</v>
      </c>
      <c r="R8494" s="47">
        <f t="shared" ca="1" si="1066"/>
        <v>0.11263484683095967</v>
      </c>
      <c r="S8494" s="97">
        <f t="shared" ca="1" si="1071"/>
        <v>2.1430859365639196E-2</v>
      </c>
      <c r="V8494">
        <v>8477</v>
      </c>
      <c r="W8494" s="46">
        <v>0.28965367676278497</v>
      </c>
    </row>
    <row r="8495" spans="10:23">
      <c r="J8495">
        <v>8478</v>
      </c>
      <c r="K8495" s="93">
        <f t="shared" ca="1" si="1067"/>
        <v>-0.85379260553321334</v>
      </c>
      <c r="L8495" s="93">
        <f t="shared" ca="1" si="1067"/>
        <v>-0.62168186141424198</v>
      </c>
      <c r="M8495" s="93">
        <f t="shared" ca="1" si="1068"/>
        <v>-0.85379260553321334</v>
      </c>
      <c r="N8495" s="101">
        <f t="shared" ca="1" si="1064"/>
        <v>-0.86093132342355672</v>
      </c>
      <c r="O8495" s="46">
        <f t="shared" ca="1" si="1069"/>
        <v>1.379783071753854E-2</v>
      </c>
      <c r="P8495" s="46">
        <f t="shared" ca="1" si="1070"/>
        <v>0.16704057119887025</v>
      </c>
      <c r="Q8495" s="47">
        <f t="shared" ca="1" si="1065"/>
        <v>-0.29268765024512489</v>
      </c>
      <c r="R8495" s="47">
        <f t="shared" ca="1" si="1066"/>
        <v>1.0216640910687969E-2</v>
      </c>
      <c r="S8495" s="97">
        <f t="shared" ca="1" si="1071"/>
        <v>1.2007235814113254E-2</v>
      </c>
      <c r="V8495">
        <v>8478</v>
      </c>
      <c r="W8495" s="46">
        <v>-6.9231244267723993E-2</v>
      </c>
    </row>
    <row r="8496" spans="10:23">
      <c r="J8496">
        <v>8479</v>
      </c>
      <c r="K8496" s="93">
        <f t="shared" ca="1" si="1067"/>
        <v>0.17036140044674755</v>
      </c>
      <c r="L8496" s="93">
        <f t="shared" ca="1" si="1067"/>
        <v>-1.9575437987350812</v>
      </c>
      <c r="M8496" s="93">
        <f t="shared" ca="1" si="1068"/>
        <v>0.17036140044674755</v>
      </c>
      <c r="N8496" s="101">
        <f t="shared" ca="1" si="1064"/>
        <v>-1.8017356185464686</v>
      </c>
      <c r="O8496" s="46">
        <f t="shared" ca="1" si="1069"/>
        <v>0.3814378536790588</v>
      </c>
      <c r="P8496" s="46">
        <f t="shared" ca="1" si="1070"/>
        <v>0.35086058267963038</v>
      </c>
      <c r="Q8496" s="47">
        <f t="shared" ca="1" si="1065"/>
        <v>0.4425923956779157</v>
      </c>
      <c r="R8496" s="47">
        <f t="shared" ca="1" si="1066"/>
        <v>-0.14190434788008233</v>
      </c>
      <c r="S8496" s="97">
        <f t="shared" ca="1" si="1071"/>
        <v>0.11976675289948824</v>
      </c>
      <c r="V8496">
        <v>8479</v>
      </c>
      <c r="W8496" s="46">
        <v>0.15344700146149901</v>
      </c>
    </row>
    <row r="8497" spans="10:23">
      <c r="J8497">
        <v>8480</v>
      </c>
      <c r="K8497" s="93">
        <f t="shared" ca="1" si="1067"/>
        <v>-0.5634113783048319</v>
      </c>
      <c r="L8497" s="93">
        <f t="shared" ca="1" si="1067"/>
        <v>-0.2426228522097133</v>
      </c>
      <c r="M8497" s="93">
        <f t="shared" ca="1" si="1068"/>
        <v>-0.5634113783048319</v>
      </c>
      <c r="N8497" s="101">
        <f t="shared" ca="1" si="1064"/>
        <v>-0.40920410490681131</v>
      </c>
      <c r="O8497" s="46">
        <f t="shared" ca="1" si="1069"/>
        <v>0.11803582658778602</v>
      </c>
      <c r="P8497" s="46">
        <f t="shared" ca="1" si="1070"/>
        <v>0.21915956913399398</v>
      </c>
      <c r="Q8497" s="47">
        <f t="shared" ca="1" si="1065"/>
        <v>-8.4211658504629916E-2</v>
      </c>
      <c r="R8497" s="47">
        <f t="shared" ca="1" si="1066"/>
        <v>8.3257539534023942E-2</v>
      </c>
      <c r="S8497" s="97">
        <f t="shared" ca="1" si="1071"/>
        <v>0.10064668306090499</v>
      </c>
      <c r="V8497">
        <v>8480</v>
      </c>
      <c r="W8497" s="46">
        <v>0.42435330197462501</v>
      </c>
    </row>
    <row r="8498" spans="10:23">
      <c r="J8498">
        <v>8481</v>
      </c>
      <c r="K8498" s="93">
        <f t="shared" ca="1" si="1067"/>
        <v>-1.4589671898058223</v>
      </c>
      <c r="L8498" s="93">
        <f t="shared" ca="1" si="1067"/>
        <v>-0.15872917188023225</v>
      </c>
      <c r="M8498" s="93">
        <f t="shared" ca="1" si="1068"/>
        <v>-1.4589671898058223</v>
      </c>
      <c r="N8498" s="101">
        <f t="shared" ca="1" si="1064"/>
        <v>-0.61447275560808912</v>
      </c>
      <c r="O8498" s="46">
        <f t="shared" ca="1" si="1069"/>
        <v>-0.20344137037783239</v>
      </c>
      <c r="P8498" s="46">
        <f t="shared" ca="1" si="1070"/>
        <v>5.8420970651184789E-2</v>
      </c>
      <c r="Q8498" s="47">
        <f t="shared" ca="1" si="1065"/>
        <v>-0.72716605243586674</v>
      </c>
      <c r="R8498" s="47">
        <f t="shared" ca="1" si="1066"/>
        <v>5.0067140346543471E-2</v>
      </c>
      <c r="S8498" s="97">
        <f t="shared" ca="1" si="1071"/>
        <v>-7.6687115015644458E-2</v>
      </c>
      <c r="V8498">
        <v>8481</v>
      </c>
      <c r="W8498" s="46">
        <v>4.0146217143375199E-2</v>
      </c>
    </row>
    <row r="8499" spans="10:23">
      <c r="J8499">
        <v>8482</v>
      </c>
      <c r="K8499" s="93">
        <f t="shared" ca="1" si="1067"/>
        <v>-0.96887404067997562</v>
      </c>
      <c r="L8499" s="93">
        <f t="shared" ca="1" si="1067"/>
        <v>1.3630618331477455</v>
      </c>
      <c r="M8499" s="93">
        <f t="shared" ca="1" si="1068"/>
        <v>-0.96887404067997562</v>
      </c>
      <c r="N8499" s="101">
        <f t="shared" ca="1" si="1064"/>
        <v>0.98417232817186628</v>
      </c>
      <c r="O8499" s="46">
        <f t="shared" ca="1" si="1069"/>
        <v>-2.751289131524548E-2</v>
      </c>
      <c r="P8499" s="46">
        <f t="shared" ca="1" si="1070"/>
        <v>0.14638521018247824</v>
      </c>
      <c r="Q8499" s="47">
        <f t="shared" ca="1" si="1065"/>
        <v>-0.37530909431069293</v>
      </c>
      <c r="R8499" s="47">
        <f t="shared" ca="1" si="1066"/>
        <v>0.30855604407581405</v>
      </c>
      <c r="S8499" s="97">
        <f t="shared" ca="1" si="1071"/>
        <v>0.14052157638028429</v>
      </c>
      <c r="V8499">
        <v>8482</v>
      </c>
      <c r="W8499" s="46">
        <v>-3.0312665477757302E-2</v>
      </c>
    </row>
    <row r="8500" spans="10:23">
      <c r="J8500">
        <v>8483</v>
      </c>
      <c r="K8500" s="93">
        <f t="shared" ca="1" si="1067"/>
        <v>-0.6899250122751065</v>
      </c>
      <c r="L8500" s="93">
        <f t="shared" ca="1" si="1067"/>
        <v>0.22645345494757721</v>
      </c>
      <c r="M8500" s="93">
        <f t="shared" ca="1" si="1068"/>
        <v>-0.6899250122751065</v>
      </c>
      <c r="N8500" s="101">
        <f t="shared" ca="1" si="1064"/>
        <v>-4.7149178776659806E-3</v>
      </c>
      <c r="O8500" s="46">
        <f t="shared" ca="1" si="1069"/>
        <v>7.2621294177425855E-2</v>
      </c>
      <c r="P8500" s="46">
        <f t="shared" ca="1" si="1070"/>
        <v>0.19645230292881391</v>
      </c>
      <c r="Q8500" s="47">
        <f t="shared" ca="1" si="1065"/>
        <v>-0.17504072332535026</v>
      </c>
      <c r="R8500" s="47">
        <f t="shared" ca="1" si="1066"/>
        <v>0.14866040323800991</v>
      </c>
      <c r="S8500" s="97">
        <f t="shared" ca="1" si="1071"/>
        <v>0.11064084870771788</v>
      </c>
      <c r="V8500">
        <v>8483</v>
      </c>
      <c r="W8500" s="46">
        <v>-0.25898459492144799</v>
      </c>
    </row>
    <row r="8501" spans="10:23">
      <c r="J8501">
        <v>8484</v>
      </c>
      <c r="K8501" s="93">
        <f t="shared" ca="1" si="1067"/>
        <v>-0.64989763135617784</v>
      </c>
      <c r="L8501" s="93">
        <f t="shared" ca="1" si="1067"/>
        <v>-2.1145183926872098</v>
      </c>
      <c r="M8501" s="93">
        <f t="shared" ca="1" si="1068"/>
        <v>-0.64989763135617784</v>
      </c>
      <c r="N8501" s="101">
        <f t="shared" ca="1" si="1064"/>
        <v>-2.211421365537301</v>
      </c>
      <c r="O8501" s="46">
        <f t="shared" ca="1" si="1069"/>
        <v>8.6989901978792389E-2</v>
      </c>
      <c r="P8501" s="46">
        <f t="shared" ca="1" si="1070"/>
        <v>0.20363660682949719</v>
      </c>
      <c r="Q8501" s="47">
        <f t="shared" ca="1" si="1065"/>
        <v>-0.14630350772261719</v>
      </c>
      <c r="R8501" s="47">
        <f t="shared" ca="1" si="1066"/>
        <v>-0.20814745630210407</v>
      </c>
      <c r="S8501" s="97">
        <f t="shared" ca="1" si="1071"/>
        <v>-6.0578777161655842E-2</v>
      </c>
      <c r="V8501">
        <v>8484</v>
      </c>
      <c r="W8501" s="46">
        <v>0.95990612389948005</v>
      </c>
    </row>
    <row r="8502" spans="10:23">
      <c r="J8502">
        <v>8485</v>
      </c>
      <c r="K8502" s="93">
        <f t="shared" ca="1" si="1067"/>
        <v>2.6097713581363102</v>
      </c>
      <c r="L8502" s="93">
        <f t="shared" ca="1" si="1067"/>
        <v>-1.0111819571991341</v>
      </c>
      <c r="M8502" s="93">
        <f t="shared" ca="1" si="1068"/>
        <v>2.6097713581363102</v>
      </c>
      <c r="N8502" s="101">
        <f t="shared" ca="1" si="1064"/>
        <v>-0.12871877530666487</v>
      </c>
      <c r="O8502" s="46">
        <f t="shared" ca="1" si="1069"/>
        <v>1.2571115586307142</v>
      </c>
      <c r="P8502" s="46">
        <f t="shared" ca="1" si="1070"/>
        <v>0.78869743515545809</v>
      </c>
      <c r="Q8502" s="47">
        <f t="shared" ca="1" si="1065"/>
        <v>2.193939805581226</v>
      </c>
      <c r="R8502" s="47">
        <f t="shared" ca="1" si="1066"/>
        <v>0.12860991079897979</v>
      </c>
      <c r="S8502" s="97">
        <f t="shared" ca="1" si="1071"/>
        <v>0.69286073471484699</v>
      </c>
      <c r="V8502">
        <v>8485</v>
      </c>
      <c r="W8502" s="46">
        <v>1.1493483672595</v>
      </c>
    </row>
    <row r="8503" spans="10:23">
      <c r="J8503">
        <v>8486</v>
      </c>
      <c r="K8503" s="93">
        <f t="shared" ca="1" si="1067"/>
        <v>1.2157367862042867</v>
      </c>
      <c r="L8503" s="93">
        <f t="shared" ca="1" si="1067"/>
        <v>-2.287501556189691</v>
      </c>
      <c r="M8503" s="93">
        <f t="shared" ca="1" si="1068"/>
        <v>1.2157367862042867</v>
      </c>
      <c r="N8503" s="101">
        <f t="shared" ca="1" si="1064"/>
        <v>-1.7821101969741167</v>
      </c>
      <c r="O8503" s="46">
        <f t="shared" ca="1" si="1069"/>
        <v>0.75669570413834775</v>
      </c>
      <c r="P8503" s="46">
        <f t="shared" ca="1" si="1070"/>
        <v>0.53848950790927486</v>
      </c>
      <c r="Q8503" s="47">
        <f t="shared" ca="1" si="1065"/>
        <v>1.1931080965964935</v>
      </c>
      <c r="R8503" s="47">
        <f t="shared" ca="1" si="1066"/>
        <v>-0.13873106460480578</v>
      </c>
      <c r="S8503" s="97">
        <f t="shared" ca="1" si="1071"/>
        <v>0.30898231976677099</v>
      </c>
      <c r="V8503">
        <v>8486</v>
      </c>
      <c r="W8503" s="46">
        <v>0.59141246780363899</v>
      </c>
    </row>
    <row r="8504" spans="10:23">
      <c r="J8504">
        <v>8487</v>
      </c>
      <c r="K8504" s="93">
        <f t="shared" ca="1" si="1067"/>
        <v>0.58122567997890551</v>
      </c>
      <c r="L8504" s="93">
        <f t="shared" ca="1" si="1067"/>
        <v>1.6355768315337134</v>
      </c>
      <c r="M8504" s="93">
        <f t="shared" ca="1" si="1068"/>
        <v>0.58122567997890551</v>
      </c>
      <c r="N8504" s="101">
        <f t="shared" ca="1" si="1064"/>
        <v>1.7355057021873603</v>
      </c>
      <c r="O8504" s="46">
        <f t="shared" ca="1" si="1069"/>
        <v>0.52892558724188254</v>
      </c>
      <c r="P8504" s="46">
        <f t="shared" ca="1" si="1070"/>
        <v>0.42460444946104225</v>
      </c>
      <c r="Q8504" s="47">
        <f t="shared" ca="1" si="1065"/>
        <v>0.73756786280356312</v>
      </c>
      <c r="R8504" s="47">
        <f t="shared" ca="1" si="1066"/>
        <v>0.43004100790860639</v>
      </c>
      <c r="S8504" s="97">
        <f t="shared" ca="1" si="1071"/>
        <v>0.47948329757524444</v>
      </c>
      <c r="V8504">
        <v>8487</v>
      </c>
      <c r="W8504" s="46">
        <v>-0.53336889456653103</v>
      </c>
    </row>
    <row r="8505" spans="10:23">
      <c r="J8505">
        <v>8488</v>
      </c>
      <c r="K8505" s="93">
        <f t="shared" ca="1" si="1067"/>
        <v>1.0557903624829783</v>
      </c>
      <c r="L8505" s="93">
        <f t="shared" ca="1" si="1067"/>
        <v>-0.5775862699003953</v>
      </c>
      <c r="M8505" s="93">
        <f t="shared" ca="1" si="1068"/>
        <v>1.0557903624829783</v>
      </c>
      <c r="N8505" s="101">
        <f t="shared" ca="1" si="1064"/>
        <v>-0.21183481174779961</v>
      </c>
      <c r="O8505" s="46">
        <f t="shared" ca="1" si="1069"/>
        <v>0.69927982083742801</v>
      </c>
      <c r="P8505" s="46">
        <f t="shared" ca="1" si="1070"/>
        <v>0.50978156625881499</v>
      </c>
      <c r="Q8505" s="47">
        <f t="shared" ca="1" si="1065"/>
        <v>1.0782763299946541</v>
      </c>
      <c r="R8505" s="47">
        <f t="shared" ca="1" si="1066"/>
        <v>0.115170671933533</v>
      </c>
      <c r="S8505" s="97">
        <f t="shared" ca="1" si="1071"/>
        <v>0.40722524638548052</v>
      </c>
      <c r="V8505">
        <v>8488</v>
      </c>
      <c r="W8505" s="46">
        <v>0.25137509833926402</v>
      </c>
    </row>
    <row r="8506" spans="10:23">
      <c r="J8506">
        <v>8489</v>
      </c>
      <c r="K8506" s="93">
        <f t="shared" ca="1" si="1067"/>
        <v>-0.76171364712147704</v>
      </c>
      <c r="L8506" s="93">
        <f t="shared" ca="1" si="1067"/>
        <v>-8.0271843661478229E-2</v>
      </c>
      <c r="M8506" s="93">
        <f t="shared" ca="1" si="1068"/>
        <v>-0.76171364712147704</v>
      </c>
      <c r="N8506" s="101">
        <f t="shared" ca="1" si="1064"/>
        <v>-0.31834641323927659</v>
      </c>
      <c r="O8506" s="46">
        <f t="shared" ca="1" si="1069"/>
        <v>4.6851365817830837E-2</v>
      </c>
      <c r="P8506" s="46">
        <f t="shared" ca="1" si="1070"/>
        <v>0.1835673387490164</v>
      </c>
      <c r="Q8506" s="47">
        <f t="shared" ca="1" si="1065"/>
        <v>-0.22658058004454029</v>
      </c>
      <c r="R8506" s="47">
        <f t="shared" ca="1" si="1066"/>
        <v>9.7948545907359658E-2</v>
      </c>
      <c r="S8506" s="97">
        <f t="shared" ca="1" si="1071"/>
        <v>7.2399955862595247E-2</v>
      </c>
      <c r="V8506">
        <v>8489</v>
      </c>
      <c r="W8506" s="46">
        <v>1.19676445067963</v>
      </c>
    </row>
    <row r="8507" spans="10:23">
      <c r="J8507">
        <v>8490</v>
      </c>
      <c r="K8507" s="93">
        <f t="shared" ca="1" si="1067"/>
        <v>0.9147505720530682</v>
      </c>
      <c r="L8507" s="93">
        <f t="shared" ca="1" si="1067"/>
        <v>1.9027306042251899</v>
      </c>
      <c r="M8507" s="93">
        <f t="shared" ca="1" si="1068"/>
        <v>0.9147505720530682</v>
      </c>
      <c r="N8507" s="101">
        <f t="shared" ca="1" si="1064"/>
        <v>2.0948581005860585</v>
      </c>
      <c r="O8507" s="46">
        <f t="shared" ca="1" si="1069"/>
        <v>0.64865084170989362</v>
      </c>
      <c r="P8507" s="46">
        <f t="shared" ca="1" si="1070"/>
        <v>0.48446707669504779</v>
      </c>
      <c r="Q8507" s="47">
        <f t="shared" ca="1" si="1065"/>
        <v>0.97701837173958528</v>
      </c>
      <c r="R8507" s="47">
        <f t="shared" ca="1" si="1066"/>
        <v>0.48814559188226164</v>
      </c>
      <c r="S8507" s="97">
        <f t="shared" ca="1" si="1071"/>
        <v>0.5683982167960776</v>
      </c>
      <c r="V8507">
        <v>8490</v>
      </c>
      <c r="W8507" s="46">
        <v>0.84649875787041595</v>
      </c>
    </row>
    <row r="8508" spans="10:23">
      <c r="J8508">
        <v>8491</v>
      </c>
      <c r="K8508" s="93">
        <f t="shared" ca="1" si="1067"/>
        <v>1.1219593282290101</v>
      </c>
      <c r="L8508" s="93">
        <f t="shared" ca="1" si="1067"/>
        <v>0.65201047781196109</v>
      </c>
      <c r="M8508" s="93">
        <f t="shared" ca="1" si="1068"/>
        <v>1.1219593282290101</v>
      </c>
      <c r="N8508" s="101">
        <f t="shared" ca="1" si="1064"/>
        <v>0.97496840851878463</v>
      </c>
      <c r="O8508" s="46">
        <f t="shared" ca="1" si="1069"/>
        <v>0.72303245954622697</v>
      </c>
      <c r="P8508" s="46">
        <f t="shared" ca="1" si="1070"/>
        <v>0.52165788561321447</v>
      </c>
      <c r="Q8508" s="47">
        <f t="shared" ca="1" si="1065"/>
        <v>1.125781607412252</v>
      </c>
      <c r="R8508" s="47">
        <f t="shared" ca="1" si="1066"/>
        <v>0.30706783939218785</v>
      </c>
      <c r="S8508" s="97">
        <f t="shared" ca="1" si="1071"/>
        <v>0.51505014946920746</v>
      </c>
      <c r="V8508">
        <v>8491</v>
      </c>
      <c r="W8508" s="46">
        <v>0.63598902595361695</v>
      </c>
    </row>
    <row r="8509" spans="10:23">
      <c r="J8509">
        <v>8492</v>
      </c>
      <c r="K8509" s="93">
        <f t="shared" ca="1" si="1067"/>
        <v>0.95168230956968158</v>
      </c>
      <c r="L8509" s="93">
        <f t="shared" ca="1" si="1067"/>
        <v>0.56714754923563515</v>
      </c>
      <c r="M8509" s="93">
        <f t="shared" ca="1" si="1068"/>
        <v>0.95168230956968158</v>
      </c>
      <c r="N8509" s="101">
        <f t="shared" ca="1" si="1064"/>
        <v>0.84035938077198225</v>
      </c>
      <c r="O8509" s="46">
        <f t="shared" ca="1" si="1069"/>
        <v>0.66190820803306183</v>
      </c>
      <c r="P8509" s="46">
        <f t="shared" ca="1" si="1070"/>
        <v>0.4910957598566319</v>
      </c>
      <c r="Q8509" s="47">
        <f t="shared" ca="1" si="1065"/>
        <v>1.0035331043859217</v>
      </c>
      <c r="R8509" s="47">
        <f t="shared" ca="1" si="1066"/>
        <v>0.28530257056087094</v>
      </c>
      <c r="S8509" s="97">
        <f t="shared" ca="1" si="1071"/>
        <v>0.47360538929696638</v>
      </c>
      <c r="V8509">
        <v>8492</v>
      </c>
      <c r="W8509" s="46">
        <v>0.392031840250608</v>
      </c>
    </row>
    <row r="8510" spans="10:23">
      <c r="J8510">
        <v>8493</v>
      </c>
      <c r="K8510" s="93">
        <f t="shared" ca="1" si="1067"/>
        <v>1.6071213065860916</v>
      </c>
      <c r="L8510" s="93">
        <f t="shared" ca="1" si="1067"/>
        <v>0.78678442463056364</v>
      </c>
      <c r="M8510" s="93">
        <f t="shared" ca="1" si="1068"/>
        <v>1.6071213065860916</v>
      </c>
      <c r="N8510" s="101">
        <f t="shared" ca="1" si="1064"/>
        <v>1.2570377147596883</v>
      </c>
      <c r="O8510" s="46">
        <f t="shared" ca="1" si="1069"/>
        <v>0.8971907988407023</v>
      </c>
      <c r="P8510" s="46">
        <f t="shared" ca="1" si="1070"/>
        <v>0.60873705526045208</v>
      </c>
      <c r="Q8510" s="47">
        <f t="shared" ca="1" si="1065"/>
        <v>1.4740982860012026</v>
      </c>
      <c r="R8510" s="47">
        <f t="shared" ca="1" si="1066"/>
        <v>0.35267632778380076</v>
      </c>
      <c r="S8510" s="97">
        <f t="shared" ca="1" si="1071"/>
        <v>0.62493356331225147</v>
      </c>
      <c r="V8510">
        <v>8493</v>
      </c>
      <c r="W8510" s="46">
        <v>0.96022615385076704</v>
      </c>
    </row>
    <row r="8511" spans="10:23">
      <c r="J8511">
        <v>8494</v>
      </c>
      <c r="K8511" s="93">
        <f t="shared" ca="1" si="1067"/>
        <v>-1.684047099347634</v>
      </c>
      <c r="L8511" s="93">
        <f t="shared" ca="1" si="1067"/>
        <v>-0.5527681116769334</v>
      </c>
      <c r="M8511" s="93">
        <f t="shared" ca="1" si="1068"/>
        <v>-1.684047099347634</v>
      </c>
      <c r="N8511" s="101">
        <f t="shared" ca="1" si="1064"/>
        <v>-1.0596349105101133</v>
      </c>
      <c r="O8511" s="46">
        <f t="shared" ca="1" si="1069"/>
        <v>-0.28423818670522727</v>
      </c>
      <c r="P8511" s="46">
        <f t="shared" ca="1" si="1070"/>
        <v>1.8022562487487348E-2</v>
      </c>
      <c r="Q8511" s="47">
        <f t="shared" ca="1" si="1065"/>
        <v>-0.8887596850906565</v>
      </c>
      <c r="R8511" s="47">
        <f t="shared" ca="1" si="1066"/>
        <v>-2.1912236795945922E-2</v>
      </c>
      <c r="S8511" s="97">
        <f t="shared" ca="1" si="1071"/>
        <v>-0.15307521175058658</v>
      </c>
      <c r="V8511">
        <v>8494</v>
      </c>
      <c r="W8511" s="46">
        <v>0.77049088289791801</v>
      </c>
    </row>
    <row r="8512" spans="10:23">
      <c r="J8512">
        <v>8495</v>
      </c>
      <c r="K8512" s="93">
        <f t="shared" ca="1" si="1067"/>
        <v>0.10124638536829064</v>
      </c>
      <c r="L8512" s="93">
        <f t="shared" ca="1" si="1067"/>
        <v>-0.79115478995638033</v>
      </c>
      <c r="M8512" s="93">
        <f t="shared" ca="1" si="1068"/>
        <v>0.10124638536829064</v>
      </c>
      <c r="N8512" s="101">
        <f t="shared" ca="1" si="1064"/>
        <v>-0.71788193373756293</v>
      </c>
      <c r="O8512" s="46">
        <f t="shared" ca="1" si="1069"/>
        <v>0.35662767319637184</v>
      </c>
      <c r="P8512" s="46">
        <f t="shared" ca="1" si="1070"/>
        <v>0.33845549243828688</v>
      </c>
      <c r="Q8512" s="47">
        <f t="shared" ca="1" si="1065"/>
        <v>0.39297203471254172</v>
      </c>
      <c r="R8512" s="47">
        <f t="shared" ca="1" si="1066"/>
        <v>3.3346652877849145E-2</v>
      </c>
      <c r="S8512" s="97">
        <f t="shared" ca="1" si="1071"/>
        <v>0.1949871630371105</v>
      </c>
      <c r="V8512">
        <v>8495</v>
      </c>
      <c r="W8512" s="46">
        <v>-0.27715183516577502</v>
      </c>
    </row>
    <row r="8513" spans="10:23">
      <c r="J8513">
        <v>8496</v>
      </c>
      <c r="K8513" s="93">
        <f t="shared" ca="1" si="1067"/>
        <v>0.27126683170067561</v>
      </c>
      <c r="L8513" s="93">
        <f t="shared" ca="1" si="1067"/>
        <v>-1.008906530141084</v>
      </c>
      <c r="M8513" s="93">
        <f t="shared" ca="1" si="1068"/>
        <v>0.27126683170067561</v>
      </c>
      <c r="N8513" s="101">
        <f t="shared" ca="1" si="1064"/>
        <v>-0.87025838169630421</v>
      </c>
      <c r="O8513" s="46">
        <f t="shared" ca="1" si="1069"/>
        <v>0.41765982307675709</v>
      </c>
      <c r="P8513" s="46">
        <f t="shared" ca="1" si="1070"/>
        <v>0.36897156737847953</v>
      </c>
      <c r="Q8513" s="47">
        <f t="shared" ca="1" si="1065"/>
        <v>0.51503633447331221</v>
      </c>
      <c r="R8513" s="47">
        <f t="shared" ca="1" si="1066"/>
        <v>8.7085256370708075E-3</v>
      </c>
      <c r="S8513" s="97">
        <f t="shared" ca="1" si="1071"/>
        <v>0.21318417435691395</v>
      </c>
      <c r="V8513">
        <v>8496</v>
      </c>
      <c r="W8513" s="46">
        <v>0.66457762552245803</v>
      </c>
    </row>
    <row r="8514" spans="10:23">
      <c r="J8514">
        <v>8497</v>
      </c>
      <c r="K8514" s="93">
        <f t="shared" ca="1" si="1067"/>
        <v>-8.4053801443184875E-2</v>
      </c>
      <c r="L8514" s="93">
        <f t="shared" ca="1" si="1067"/>
        <v>1.2327771090967663</v>
      </c>
      <c r="M8514" s="93">
        <f t="shared" ca="1" si="1068"/>
        <v>-8.4053801443184875E-2</v>
      </c>
      <c r="N8514" s="101">
        <f t="shared" ca="1" si="1064"/>
        <v>1.1420442574207872</v>
      </c>
      <c r="O8514" s="46">
        <f t="shared" ca="1" si="1069"/>
        <v>0.29011056294110249</v>
      </c>
      <c r="P8514" s="46">
        <f t="shared" ca="1" si="1070"/>
        <v>0.30519693731065223</v>
      </c>
      <c r="Q8514" s="47">
        <f t="shared" ca="1" si="1065"/>
        <v>0.25993781420200301</v>
      </c>
      <c r="R8514" s="47">
        <f t="shared" ca="1" si="1066"/>
        <v>0.33408274936845395</v>
      </c>
      <c r="S8514" s="97">
        <f t="shared" ca="1" si="1071"/>
        <v>0.31209665615477822</v>
      </c>
      <c r="V8514">
        <v>8497</v>
      </c>
      <c r="W8514" s="46">
        <v>-0.43667622328532701</v>
      </c>
    </row>
    <row r="8515" spans="10:23">
      <c r="J8515">
        <v>8498</v>
      </c>
      <c r="K8515" s="93">
        <f t="shared" ca="1" si="1067"/>
        <v>-0.10966158828827539</v>
      </c>
      <c r="L8515" s="93">
        <f t="shared" ca="1" si="1067"/>
        <v>-1.7006627624972919</v>
      </c>
      <c r="M8515" s="93">
        <f t="shared" ca="1" si="1068"/>
        <v>-0.10966158828827539</v>
      </c>
      <c r="N8515" s="101">
        <f t="shared" ca="1" si="1064"/>
        <v>-1.647244619073698</v>
      </c>
      <c r="O8515" s="46">
        <f t="shared" ca="1" si="1069"/>
        <v>0.28091814921352587</v>
      </c>
      <c r="P8515" s="46">
        <f t="shared" ca="1" si="1070"/>
        <v>0.30060073044686392</v>
      </c>
      <c r="Q8515" s="47">
        <f t="shared" ca="1" si="1065"/>
        <v>0.24155298674684972</v>
      </c>
      <c r="R8515" s="47">
        <f t="shared" ca="1" si="1066"/>
        <v>-0.11692431354041993</v>
      </c>
      <c r="S8515" s="97">
        <f t="shared" ca="1" si="1071"/>
        <v>8.1996917836552968E-2</v>
      </c>
      <c r="V8515">
        <v>8498</v>
      </c>
      <c r="W8515" s="46">
        <v>0.14882990789211401</v>
      </c>
    </row>
    <row r="8516" spans="10:23">
      <c r="J8516">
        <v>8499</v>
      </c>
      <c r="K8516" s="93">
        <f t="shared" ca="1" si="1067"/>
        <v>2.1387641363227536</v>
      </c>
      <c r="L8516" s="93">
        <f t="shared" ca="1" si="1067"/>
        <v>-0.4351124860204893</v>
      </c>
      <c r="M8516" s="93">
        <f t="shared" ca="1" si="1068"/>
        <v>2.1387641363227536</v>
      </c>
      <c r="N8516" s="101">
        <f t="shared" ca="1" si="1064"/>
        <v>0.26765214260903919</v>
      </c>
      <c r="O8516" s="46">
        <f t="shared" ca="1" si="1069"/>
        <v>1.0880343448215579</v>
      </c>
      <c r="P8516" s="46">
        <f t="shared" ca="1" si="1070"/>
        <v>0.70415882825087994</v>
      </c>
      <c r="Q8516" s="47">
        <f t="shared" ca="1" si="1065"/>
        <v>1.8557853779629137</v>
      </c>
      <c r="R8516" s="47">
        <f t="shared" ca="1" si="1066"/>
        <v>0.19270011135802878</v>
      </c>
      <c r="S8516" s="97">
        <f t="shared" ca="1" si="1071"/>
        <v>0.64036722808979341</v>
      </c>
      <c r="V8516">
        <v>8499</v>
      </c>
      <c r="W8516" s="46">
        <v>0.423217893776967</v>
      </c>
    </row>
    <row r="8517" spans="10:23">
      <c r="J8517">
        <v>8500</v>
      </c>
      <c r="K8517" s="93">
        <f t="shared" ca="1" si="1067"/>
        <v>-0.77088013559618385</v>
      </c>
      <c r="L8517" s="93">
        <f t="shared" ca="1" si="1067"/>
        <v>0.58383413500190939</v>
      </c>
      <c r="M8517" s="93">
        <f t="shared" ca="1" si="1068"/>
        <v>-0.77088013559618385</v>
      </c>
      <c r="N8517" s="101">
        <f t="shared" ca="1" si="1064"/>
        <v>0.30836615133044709</v>
      </c>
      <c r="O8517" s="46">
        <f t="shared" ca="1" si="1069"/>
        <v>4.3560876288286698E-2</v>
      </c>
      <c r="P8517" s="46">
        <f t="shared" ca="1" si="1070"/>
        <v>0.18192209398424433</v>
      </c>
      <c r="Q8517" s="47">
        <f t="shared" ca="1" si="1065"/>
        <v>-0.23316155910362857</v>
      </c>
      <c r="R8517" s="47">
        <f t="shared" ca="1" si="1066"/>
        <v>0.19928326079350991</v>
      </c>
      <c r="S8517" s="97">
        <f t="shared" ca="1" si="1071"/>
        <v>0.12142206854089831</v>
      </c>
      <c r="V8517">
        <v>8500</v>
      </c>
      <c r="W8517" s="46">
        <v>0.50717375421052902</v>
      </c>
    </row>
    <row r="8518" spans="10:23">
      <c r="J8518">
        <v>8501</v>
      </c>
      <c r="K8518" s="93">
        <f t="shared" ca="1" si="1067"/>
        <v>-1.5643518990599683</v>
      </c>
      <c r="L8518" s="93">
        <f t="shared" ca="1" si="1067"/>
        <v>-0.89363385539569906</v>
      </c>
      <c r="M8518" s="93">
        <f t="shared" ca="1" si="1068"/>
        <v>-1.5643518990599683</v>
      </c>
      <c r="N8518" s="101">
        <f t="shared" ca="1" si="1064"/>
        <v>-1.3447382326690174</v>
      </c>
      <c r="O8518" s="46">
        <f t="shared" ca="1" si="1069"/>
        <v>-0.24127126383503328</v>
      </c>
      <c r="P8518" s="46">
        <f t="shared" ca="1" si="1070"/>
        <v>3.9506023922584343E-2</v>
      </c>
      <c r="Q8518" s="47">
        <f t="shared" ca="1" si="1065"/>
        <v>-0.80282583935026852</v>
      </c>
      <c r="R8518" s="47">
        <f t="shared" ca="1" si="1066"/>
        <v>-6.8011302775103588E-2</v>
      </c>
      <c r="S8518" s="97">
        <f t="shared" ca="1" si="1071"/>
        <v>-0.15464128330506843</v>
      </c>
      <c r="V8518">
        <v>8501</v>
      </c>
      <c r="W8518" s="46">
        <v>0.83886889909621598</v>
      </c>
    </row>
    <row r="8519" spans="10:23">
      <c r="J8519">
        <v>8502</v>
      </c>
      <c r="K8519" s="93">
        <f t="shared" ca="1" si="1067"/>
        <v>1.1284596641115709</v>
      </c>
      <c r="L8519" s="93">
        <f t="shared" ca="1" si="1067"/>
        <v>-9.5924124654233889E-2</v>
      </c>
      <c r="M8519" s="93">
        <f t="shared" ca="1" si="1068"/>
        <v>1.1284596641115709</v>
      </c>
      <c r="N8519" s="101">
        <f t="shared" ca="1" si="1064"/>
        <v>0.26793143869739167</v>
      </c>
      <c r="O8519" s="46">
        <f t="shared" ca="1" si="1069"/>
        <v>0.72536588168700711</v>
      </c>
      <c r="P8519" s="46">
        <f t="shared" ca="1" si="1070"/>
        <v>0.52282459668360448</v>
      </c>
      <c r="Q8519" s="47">
        <f t="shared" ca="1" si="1065"/>
        <v>1.1304484516938123</v>
      </c>
      <c r="R8519" s="47">
        <f t="shared" ca="1" si="1066"/>
        <v>0.19274527143791559</v>
      </c>
      <c r="S8519" s="97">
        <f t="shared" ca="1" si="1071"/>
        <v>0.45905557656246132</v>
      </c>
      <c r="V8519">
        <v>8502</v>
      </c>
      <c r="W8519" s="46">
        <v>0.38831406051338702</v>
      </c>
    </row>
    <row r="8520" spans="10:23">
      <c r="J8520">
        <v>8503</v>
      </c>
      <c r="K8520" s="93">
        <f t="shared" ca="1" si="1067"/>
        <v>0.3609085172532106</v>
      </c>
      <c r="L8520" s="93">
        <f t="shared" ca="1" si="1067"/>
        <v>0.39749366871148534</v>
      </c>
      <c r="M8520" s="93">
        <f t="shared" ca="1" si="1068"/>
        <v>0.3609085172532106</v>
      </c>
      <c r="N8520" s="101">
        <f t="shared" ca="1" si="1064"/>
        <v>0.49163406968550444</v>
      </c>
      <c r="O8520" s="46">
        <f t="shared" ca="1" si="1069"/>
        <v>0.44983845162521408</v>
      </c>
      <c r="P8520" s="46">
        <f t="shared" ca="1" si="1070"/>
        <v>0.38506088165270802</v>
      </c>
      <c r="Q8520" s="47">
        <f t="shared" ca="1" si="1065"/>
        <v>0.57939359157022619</v>
      </c>
      <c r="R8520" s="47">
        <f t="shared" ca="1" si="1066"/>
        <v>0.22891630679289626</v>
      </c>
      <c r="S8520" s="97">
        <f t="shared" ca="1" si="1071"/>
        <v>0.3393773792090552</v>
      </c>
      <c r="V8520">
        <v>8503</v>
      </c>
      <c r="W8520" s="46">
        <v>0.47953446949968498</v>
      </c>
    </row>
    <row r="8521" spans="10:23">
      <c r="J8521">
        <v>8504</v>
      </c>
      <c r="K8521" s="93">
        <f t="shared" ca="1" si="1067"/>
        <v>0.68722153588781065</v>
      </c>
      <c r="L8521" s="93">
        <f t="shared" ca="1" si="1067"/>
        <v>0.96833907630148541</v>
      </c>
      <c r="M8521" s="93">
        <f t="shared" ca="1" si="1068"/>
        <v>0.68722153588781065</v>
      </c>
      <c r="N8521" s="101">
        <f t="shared" ca="1" si="1064"/>
        <v>1.1366178639809201</v>
      </c>
      <c r="O8521" s="46">
        <f t="shared" ca="1" si="1069"/>
        <v>0.56697486369116923</v>
      </c>
      <c r="P8521" s="46">
        <f t="shared" ca="1" si="1070"/>
        <v>0.4436290876856856</v>
      </c>
      <c r="Q8521" s="47">
        <f t="shared" ca="1" si="1065"/>
        <v>0.81366641570213649</v>
      </c>
      <c r="R8521" s="47">
        <f t="shared" ca="1" si="1066"/>
        <v>0.33320534230311688</v>
      </c>
      <c r="S8521" s="97">
        <f t="shared" ca="1" si="1071"/>
        <v>0.45009010299714303</v>
      </c>
      <c r="V8521">
        <v>8504</v>
      </c>
      <c r="W8521" s="46">
        <v>-6.1302826296163099E-2</v>
      </c>
    </row>
    <row r="8522" spans="10:23">
      <c r="J8522">
        <v>8505</v>
      </c>
      <c r="K8522" s="93">
        <f t="shared" ca="1" si="1067"/>
        <v>1.7021187486875831E-2</v>
      </c>
      <c r="L8522" s="93">
        <f t="shared" ca="1" si="1067"/>
        <v>-0.6659140956173969</v>
      </c>
      <c r="M8522" s="93">
        <f t="shared" ca="1" si="1068"/>
        <v>1.7021187486875831E-2</v>
      </c>
      <c r="N8522" s="101">
        <f t="shared" ca="1" si="1064"/>
        <v>-0.62592883936088206</v>
      </c>
      <c r="O8522" s="46">
        <f t="shared" ca="1" si="1069"/>
        <v>0.32639339836830678</v>
      </c>
      <c r="P8522" s="46">
        <f t="shared" ca="1" si="1070"/>
        <v>0.32333835502425434</v>
      </c>
      <c r="Q8522" s="47">
        <f t="shared" ca="1" si="1065"/>
        <v>0.33250348505641159</v>
      </c>
      <c r="R8522" s="47">
        <f t="shared" ca="1" si="1066"/>
        <v>4.8214777642441378E-2</v>
      </c>
      <c r="S8522" s="97">
        <f t="shared" ca="1" si="1071"/>
        <v>0.18730408800537407</v>
      </c>
      <c r="V8522">
        <v>8505</v>
      </c>
      <c r="W8522" s="46">
        <v>-0.22174491388181899</v>
      </c>
    </row>
    <row r="8523" spans="10:23">
      <c r="J8523">
        <v>8506</v>
      </c>
      <c r="K8523" s="93">
        <f t="shared" ca="1" si="1067"/>
        <v>-0.48593516313077512</v>
      </c>
      <c r="L8523" s="93">
        <f t="shared" ca="1" si="1067"/>
        <v>-1.2386367627891348</v>
      </c>
      <c r="M8523" s="93">
        <f t="shared" ca="1" si="1068"/>
        <v>-0.48593516313077512</v>
      </c>
      <c r="N8523" s="101">
        <f t="shared" ca="1" si="1064"/>
        <v>-1.3288689742256583</v>
      </c>
      <c r="O8523" s="46">
        <f t="shared" ca="1" si="1069"/>
        <v>0.1458474226556134</v>
      </c>
      <c r="P8523" s="46">
        <f t="shared" ca="1" si="1070"/>
        <v>0.23306536716790768</v>
      </c>
      <c r="Q8523" s="47">
        <f t="shared" ca="1" si="1065"/>
        <v>-2.8588466368975163E-2</v>
      </c>
      <c r="R8523" s="47">
        <f t="shared" ca="1" si="1066"/>
        <v>-6.5445362867840862E-2</v>
      </c>
      <c r="S8523" s="97">
        <f t="shared" ca="1" si="1071"/>
        <v>4.020102989388627E-2</v>
      </c>
      <c r="V8523">
        <v>8506</v>
      </c>
      <c r="W8523" s="46">
        <v>0.75827629019542797</v>
      </c>
    </row>
    <row r="8524" spans="10:23">
      <c r="J8524">
        <v>8507</v>
      </c>
      <c r="K8524" s="93">
        <f t="shared" ca="1" si="1067"/>
        <v>0.31554615712138101</v>
      </c>
      <c r="L8524" s="93">
        <f t="shared" ca="1" si="1067"/>
        <v>-5.4954902599665033E-2</v>
      </c>
      <c r="M8524" s="93">
        <f t="shared" ca="1" si="1068"/>
        <v>0.31554615712138101</v>
      </c>
      <c r="N8524" s="101">
        <f t="shared" ca="1" si="1064"/>
        <v>4.8248937544351507E-2</v>
      </c>
      <c r="O8524" s="46">
        <f t="shared" ca="1" si="1069"/>
        <v>0.43355474915168113</v>
      </c>
      <c r="P8524" s="46">
        <f t="shared" ca="1" si="1070"/>
        <v>0.37691903041594155</v>
      </c>
      <c r="Q8524" s="47">
        <f t="shared" ca="1" si="1065"/>
        <v>0.54682618662316029</v>
      </c>
      <c r="R8524" s="47">
        <f t="shared" ca="1" si="1066"/>
        <v>0.15722426088485039</v>
      </c>
      <c r="S8524" s="97">
        <f t="shared" ca="1" si="1071"/>
        <v>0.29538950501826577</v>
      </c>
      <c r="V8524">
        <v>8507</v>
      </c>
      <c r="W8524" s="46">
        <v>-0.31220822287856898</v>
      </c>
    </row>
    <row r="8525" spans="10:23">
      <c r="J8525">
        <v>8508</v>
      </c>
      <c r="K8525" s="93">
        <f t="shared" ca="1" si="1067"/>
        <v>1.2335695370597231</v>
      </c>
      <c r="L8525" s="93">
        <f t="shared" ca="1" si="1067"/>
        <v>-0.254347460566822</v>
      </c>
      <c r="M8525" s="93">
        <f t="shared" ca="1" si="1068"/>
        <v>1.2335695370597231</v>
      </c>
      <c r="N8525" s="101">
        <f t="shared" ca="1" si="1064"/>
        <v>0.15116023489538699</v>
      </c>
      <c r="O8525" s="46">
        <f t="shared" ca="1" si="1069"/>
        <v>0.76309711730050833</v>
      </c>
      <c r="P8525" s="46">
        <f t="shared" ca="1" si="1070"/>
        <v>0.54169021449035515</v>
      </c>
      <c r="Q8525" s="47">
        <f t="shared" ca="1" si="1065"/>
        <v>1.2059109229208147</v>
      </c>
      <c r="R8525" s="47">
        <f t="shared" ca="1" si="1066"/>
        <v>0.17386424477090956</v>
      </c>
      <c r="S8525" s="97">
        <f t="shared" ca="1" si="1071"/>
        <v>0.46848068103570895</v>
      </c>
      <c r="V8525">
        <v>8508</v>
      </c>
      <c r="W8525" s="46">
        <v>0.59273170722424495</v>
      </c>
    </row>
    <row r="8526" spans="10:23">
      <c r="J8526">
        <v>8509</v>
      </c>
      <c r="K8526" s="93">
        <f t="shared" ca="1" si="1067"/>
        <v>-1.4965496516646439</v>
      </c>
      <c r="L8526" s="93">
        <f t="shared" ca="1" si="1067"/>
        <v>3.2903774231787607E-2</v>
      </c>
      <c r="M8526" s="93">
        <f t="shared" ca="1" si="1068"/>
        <v>-1.4965496516646439</v>
      </c>
      <c r="N8526" s="101">
        <f t="shared" ca="1" si="1064"/>
        <v>-0.44474084707919903</v>
      </c>
      <c r="O8526" s="46">
        <f t="shared" ca="1" si="1069"/>
        <v>-0.21693232687466035</v>
      </c>
      <c r="P8526" s="46">
        <f t="shared" ca="1" si="1070"/>
        <v>5.1675492402770806E-2</v>
      </c>
      <c r="Q8526" s="47">
        <f t="shared" ca="1" si="1065"/>
        <v>-0.75414796542952267</v>
      </c>
      <c r="R8526" s="47">
        <f t="shared" ca="1" si="1066"/>
        <v>7.7511515216649798E-2</v>
      </c>
      <c r="S8526" s="97">
        <f t="shared" ca="1" si="1071"/>
        <v>-6.9710405829005284E-2</v>
      </c>
      <c r="V8526">
        <v>8509</v>
      </c>
      <c r="W8526" s="46">
        <v>0.17387602227402699</v>
      </c>
    </row>
    <row r="8527" spans="10:23">
      <c r="J8527">
        <v>8510</v>
      </c>
      <c r="K8527" s="93">
        <f t="shared" ca="1" si="1067"/>
        <v>-1.0686600845237861</v>
      </c>
      <c r="L8527" s="93">
        <f t="shared" ca="1" si="1067"/>
        <v>0.3951553030579692</v>
      </c>
      <c r="M8527" s="93">
        <f t="shared" ca="1" si="1068"/>
        <v>-1.0686600845237861</v>
      </c>
      <c r="N8527" s="101">
        <f t="shared" ca="1" si="1064"/>
        <v>3.4782218757192063E-2</v>
      </c>
      <c r="O8527" s="46">
        <f t="shared" ca="1" si="1069"/>
        <v>-6.3333034805164723E-2</v>
      </c>
      <c r="P8527" s="46">
        <f t="shared" ca="1" si="1070"/>
        <v>0.12847513843751862</v>
      </c>
      <c r="Q8527" s="47">
        <f t="shared" ca="1" si="1065"/>
        <v>-0.44694938129053141</v>
      </c>
      <c r="R8527" s="47">
        <f t="shared" ca="1" si="1066"/>
        <v>0.15504679359618084</v>
      </c>
      <c r="S8527" s="97">
        <f t="shared" ca="1" si="1071"/>
        <v>4.585687939550806E-2</v>
      </c>
      <c r="V8527">
        <v>8510</v>
      </c>
      <c r="W8527" s="46">
        <v>0.30029492480432302</v>
      </c>
    </row>
    <row r="8528" spans="10:23">
      <c r="J8528">
        <v>8511</v>
      </c>
      <c r="K8528" s="93">
        <f t="shared" ca="1" si="1067"/>
        <v>-1.1276345973613793</v>
      </c>
      <c r="L8528" s="93">
        <f t="shared" ca="1" si="1067"/>
        <v>-1.5418040569981384</v>
      </c>
      <c r="M8528" s="93">
        <f t="shared" ca="1" si="1068"/>
        <v>-1.1276345973613793</v>
      </c>
      <c r="N8528" s="101">
        <f t="shared" ca="1" si="1064"/>
        <v>-1.8203716047988054</v>
      </c>
      <c r="O8528" s="46">
        <f t="shared" ca="1" si="1069"/>
        <v>-8.4503084550770491E-2</v>
      </c>
      <c r="P8528" s="46">
        <f t="shared" ca="1" si="1070"/>
        <v>0.11789011356471574</v>
      </c>
      <c r="Q8528" s="47">
        <f t="shared" ca="1" si="1065"/>
        <v>-0.48928948078174295</v>
      </c>
      <c r="R8528" s="47">
        <f t="shared" ca="1" si="1066"/>
        <v>-0.14491764689507708</v>
      </c>
      <c r="S8528" s="97">
        <f t="shared" ca="1" si="1071"/>
        <v>-0.11471036572292378</v>
      </c>
      <c r="V8528">
        <v>8511</v>
      </c>
      <c r="W8528" s="46">
        <v>0.61032118906363497</v>
      </c>
    </row>
    <row r="8529" spans="10:23">
      <c r="J8529">
        <v>8512</v>
      </c>
      <c r="K8529" s="93">
        <f t="shared" ca="1" si="1067"/>
        <v>-0.68462143721439395</v>
      </c>
      <c r="L8529" s="93">
        <f t="shared" ca="1" si="1067"/>
        <v>-0.15441782911705607</v>
      </c>
      <c r="M8529" s="93">
        <f t="shared" ca="1" si="1068"/>
        <v>-0.68462143721439395</v>
      </c>
      <c r="N8529" s="101">
        <f t="shared" ca="1" si="1064"/>
        <v>-0.36412592331310656</v>
      </c>
      <c r="O8529" s="46">
        <f t="shared" ca="1" si="1069"/>
        <v>7.4525115717656853E-2</v>
      </c>
      <c r="P8529" s="46">
        <f t="shared" ca="1" si="1070"/>
        <v>0.19740421369892941</v>
      </c>
      <c r="Q8529" s="47">
        <f t="shared" ca="1" si="1065"/>
        <v>-0.17123308024488826</v>
      </c>
      <c r="R8529" s="47">
        <f t="shared" ca="1" si="1066"/>
        <v>9.0546342946670341E-2</v>
      </c>
      <c r="S8529" s="97">
        <f t="shared" ca="1" si="1071"/>
        <v>8.2535729332163604E-2</v>
      </c>
      <c r="V8529">
        <v>8512</v>
      </c>
      <c r="W8529" s="46">
        <v>0.46303041412555102</v>
      </c>
    </row>
    <row r="8530" spans="10:23">
      <c r="J8530">
        <v>8513</v>
      </c>
      <c r="K8530" s="93">
        <f t="shared" ca="1" si="1067"/>
        <v>-0.28789339472912417</v>
      </c>
      <c r="L8530" s="93">
        <f t="shared" ca="1" si="1067"/>
        <v>7.2895957024265462E-2</v>
      </c>
      <c r="M8530" s="93">
        <f t="shared" ca="1" si="1068"/>
        <v>-0.28789339472912417</v>
      </c>
      <c r="N8530" s="101">
        <f t="shared" ref="N8530:N8593" ca="1" si="1072">$N$2*K8530+SQRT(1-$N$2^2)*L8530</f>
        <v>-2.2445126673810309E-2</v>
      </c>
      <c r="O8530" s="46">
        <f t="shared" ca="1" si="1069"/>
        <v>0.21693837172909447</v>
      </c>
      <c r="P8530" s="46">
        <f t="shared" ca="1" si="1070"/>
        <v>0.26861084170464822</v>
      </c>
      <c r="Q8530" s="47">
        <f t="shared" ref="Q8530:Q8593" ca="1" si="1073">$K$2+K8530*$S$3</f>
        <v>0.11359343177798698</v>
      </c>
      <c r="R8530" s="47">
        <f t="shared" ref="R8530:R8593" ca="1" si="1074">$L$2+$L$3*N8530</f>
        <v>0.14579356163501328</v>
      </c>
      <c r="S8530" s="97">
        <f t="shared" ca="1" si="1071"/>
        <v>0.18136596668205388</v>
      </c>
      <c r="V8530">
        <v>8513</v>
      </c>
      <c r="W8530" s="46">
        <v>0.48385861764490001</v>
      </c>
    </row>
    <row r="8531" spans="10:23">
      <c r="J8531">
        <v>8514</v>
      </c>
      <c r="K8531" s="93">
        <f t="shared" ref="K8531:L8594" ca="1" si="1075">_xlfn.NORM.S.INV(RAND())</f>
        <v>0.98156513161397407</v>
      </c>
      <c r="L8531" s="93">
        <f t="shared" ca="1" si="1075"/>
        <v>-1.1669500408117937</v>
      </c>
      <c r="M8531" s="93">
        <f t="shared" ref="M8531:M8594" ca="1" si="1076">K8531</f>
        <v>0.98156513161397407</v>
      </c>
      <c r="N8531" s="101">
        <f t="shared" ca="1" si="1072"/>
        <v>-0.79420598322969704</v>
      </c>
      <c r="O8531" s="46">
        <f t="shared" ref="O8531:O8594" ca="1" si="1077">$K$2+K8531*$K$3</f>
        <v>0.67263522888966309</v>
      </c>
      <c r="P8531" s="46">
        <f t="shared" ref="P8531:P8594" ca="1" si="1078">$K$2+K8531*$R$3</f>
        <v>0.49645927028493253</v>
      </c>
      <c r="Q8531" s="47">
        <f t="shared" ca="1" si="1073"/>
        <v>1.0249871460991242</v>
      </c>
      <c r="R8531" s="47">
        <f t="shared" ca="1" si="1074"/>
        <v>2.1005627292137646E-2</v>
      </c>
      <c r="S8531" s="97">
        <f t="shared" ref="S8531:S8594" ca="1" si="1079">AVERAGE(R8531,O8531)</f>
        <v>0.34682042809090036</v>
      </c>
      <c r="V8531">
        <v>8514</v>
      </c>
      <c r="W8531" s="46">
        <v>0.167648164346102</v>
      </c>
    </row>
    <row r="8532" spans="10:23">
      <c r="J8532">
        <v>8515</v>
      </c>
      <c r="K8532" s="93">
        <f t="shared" ca="1" si="1075"/>
        <v>-0.3349593644576988</v>
      </c>
      <c r="L8532" s="93">
        <f t="shared" ca="1" si="1075"/>
        <v>-0.59211182784055705</v>
      </c>
      <c r="M8532" s="93">
        <f t="shared" ca="1" si="1076"/>
        <v>-0.3349593644576988</v>
      </c>
      <c r="N8532" s="101">
        <f t="shared" ca="1" si="1072"/>
        <v>-0.66789586174837634</v>
      </c>
      <c r="O8532" s="46">
        <f t="shared" ca="1" si="1077"/>
        <v>0.20004312541781072</v>
      </c>
      <c r="P8532" s="46">
        <f t="shared" ca="1" si="1078"/>
        <v>0.26016321854900637</v>
      </c>
      <c r="Q8532" s="47">
        <f t="shared" ca="1" si="1073"/>
        <v>7.98029391554195E-2</v>
      </c>
      <c r="R8532" s="47">
        <f t="shared" ca="1" si="1074"/>
        <v>4.1429025307673423E-2</v>
      </c>
      <c r="S8532" s="97">
        <f t="shared" ca="1" si="1079"/>
        <v>0.12073607536274207</v>
      </c>
      <c r="V8532">
        <v>8515</v>
      </c>
      <c r="W8532" s="46">
        <v>0.53770420290625098</v>
      </c>
    </row>
    <row r="8533" spans="10:23">
      <c r="J8533">
        <v>8516</v>
      </c>
      <c r="K8533" s="93">
        <f t="shared" ca="1" si="1075"/>
        <v>-8.4549584033840414E-2</v>
      </c>
      <c r="L8533" s="93">
        <f t="shared" ca="1" si="1075"/>
        <v>-1.6324139125963473</v>
      </c>
      <c r="M8533" s="93">
        <f t="shared" ca="1" si="1076"/>
        <v>-8.4549584033840414E-2</v>
      </c>
      <c r="N8533" s="101">
        <f t="shared" ca="1" si="1072"/>
        <v>-1.5745528511637454</v>
      </c>
      <c r="O8533" s="46">
        <f t="shared" ca="1" si="1077"/>
        <v>0.28993259212621697</v>
      </c>
      <c r="P8533" s="46">
        <f t="shared" ca="1" si="1078"/>
        <v>0.30510795190320944</v>
      </c>
      <c r="Q8533" s="47">
        <f t="shared" ca="1" si="1073"/>
        <v>0.25958187257223192</v>
      </c>
      <c r="R8533" s="47">
        <f t="shared" ca="1" si="1074"/>
        <v>-0.10517060060699152</v>
      </c>
      <c r="S8533" s="97">
        <f t="shared" ca="1" si="1079"/>
        <v>9.2380995759612727E-2</v>
      </c>
      <c r="V8533">
        <v>8516</v>
      </c>
      <c r="W8533" s="46">
        <v>0.56251520710895297</v>
      </c>
    </row>
    <row r="8534" spans="10:23">
      <c r="J8534">
        <v>8517</v>
      </c>
      <c r="K8534" s="93">
        <f t="shared" ca="1" si="1075"/>
        <v>-0.92664219692477312</v>
      </c>
      <c r="L8534" s="93">
        <f t="shared" ca="1" si="1075"/>
        <v>0.81202251699359085</v>
      </c>
      <c r="M8534" s="93">
        <f t="shared" ca="1" si="1076"/>
        <v>-0.92664219692477312</v>
      </c>
      <c r="N8534" s="101">
        <f t="shared" ca="1" si="1072"/>
        <v>0.4751718902258692</v>
      </c>
      <c r="O8534" s="46">
        <f t="shared" ca="1" si="1077"/>
        <v>-1.2352948653092999E-2</v>
      </c>
      <c r="P8534" s="46">
        <f t="shared" ca="1" si="1078"/>
        <v>0.15396518151355448</v>
      </c>
      <c r="Q8534" s="47">
        <f t="shared" ca="1" si="1073"/>
        <v>-0.34498920898638796</v>
      </c>
      <c r="R8534" s="47">
        <f t="shared" ca="1" si="1074"/>
        <v>0.22625449601032149</v>
      </c>
      <c r="S8534" s="97">
        <f t="shared" ca="1" si="1079"/>
        <v>0.10695077367861425</v>
      </c>
      <c r="V8534">
        <v>8517</v>
      </c>
      <c r="W8534" s="46">
        <v>1.91906631064154</v>
      </c>
    </row>
    <row r="8535" spans="10:23">
      <c r="J8535">
        <v>8518</v>
      </c>
      <c r="K8535" s="93">
        <f t="shared" ca="1" si="1075"/>
        <v>4.2193794690869382E-3</v>
      </c>
      <c r="L8535" s="93">
        <f t="shared" ca="1" si="1075"/>
        <v>-0.4941620149884286</v>
      </c>
      <c r="M8535" s="93">
        <f t="shared" ca="1" si="1076"/>
        <v>4.2193794690869382E-3</v>
      </c>
      <c r="N8535" s="101">
        <f t="shared" ca="1" si="1072"/>
        <v>-0.46716484132176056</v>
      </c>
      <c r="O8535" s="46">
        <f t="shared" ca="1" si="1077"/>
        <v>0.32179794010116314</v>
      </c>
      <c r="P8535" s="46">
        <f t="shared" ca="1" si="1078"/>
        <v>0.32104062589068255</v>
      </c>
      <c r="Q8535" s="47">
        <f t="shared" ca="1" si="1073"/>
        <v>0.32331256852212431</v>
      </c>
      <c r="R8535" s="47">
        <f t="shared" ca="1" si="1074"/>
        <v>7.388572375874479E-2</v>
      </c>
      <c r="S8535" s="97">
        <f t="shared" ca="1" si="1079"/>
        <v>0.19784183192995397</v>
      </c>
      <c r="V8535">
        <v>8518</v>
      </c>
      <c r="W8535" s="46">
        <v>0.234525581265944</v>
      </c>
    </row>
    <row r="8536" spans="10:23">
      <c r="J8536">
        <v>8519</v>
      </c>
      <c r="K8536" s="93">
        <f t="shared" ca="1" si="1075"/>
        <v>0.77729740589289364</v>
      </c>
      <c r="L8536" s="93">
        <f t="shared" ca="1" si="1075"/>
        <v>0.53087872875569908</v>
      </c>
      <c r="M8536" s="93">
        <f t="shared" ca="1" si="1076"/>
        <v>0.77729740589289364</v>
      </c>
      <c r="N8536" s="101">
        <f t="shared" ca="1" si="1072"/>
        <v>0.75051521036580193</v>
      </c>
      <c r="O8536" s="46">
        <f t="shared" ca="1" si="1077"/>
        <v>0.5993093512033878</v>
      </c>
      <c r="P8536" s="46">
        <f t="shared" ca="1" si="1078"/>
        <v>0.45979633144179488</v>
      </c>
      <c r="Q8536" s="47">
        <f t="shared" ca="1" si="1073"/>
        <v>0.87833539072657352</v>
      </c>
      <c r="R8536" s="47">
        <f t="shared" ca="1" si="1074"/>
        <v>0.27077544296363876</v>
      </c>
      <c r="S8536" s="97">
        <f t="shared" ca="1" si="1079"/>
        <v>0.43504239708351328</v>
      </c>
      <c r="V8536">
        <v>8519</v>
      </c>
      <c r="W8536" s="46">
        <v>0.88698223651379504</v>
      </c>
    </row>
    <row r="8537" spans="10:23">
      <c r="J8537">
        <v>8520</v>
      </c>
      <c r="K8537" s="93">
        <f t="shared" ca="1" si="1075"/>
        <v>-0.1583747101952519</v>
      </c>
      <c r="L8537" s="93">
        <f t="shared" ca="1" si="1075"/>
        <v>-1.0274586177247309</v>
      </c>
      <c r="M8537" s="93">
        <f t="shared" ca="1" si="1076"/>
        <v>-0.1583747101952519</v>
      </c>
      <c r="N8537" s="101">
        <f t="shared" ca="1" si="1072"/>
        <v>-1.0244829527781991</v>
      </c>
      <c r="O8537" s="46">
        <f t="shared" ca="1" si="1077"/>
        <v>0.26343162555415484</v>
      </c>
      <c r="P8537" s="46">
        <f t="shared" ca="1" si="1078"/>
        <v>0.29185746861717843</v>
      </c>
      <c r="Q8537" s="47">
        <f t="shared" ca="1" si="1073"/>
        <v>0.20657993942810771</v>
      </c>
      <c r="R8537" s="47">
        <f t="shared" ca="1" si="1074"/>
        <v>-1.622842923274645E-2</v>
      </c>
      <c r="S8537" s="97">
        <f t="shared" ca="1" si="1079"/>
        <v>0.12360159816070419</v>
      </c>
      <c r="V8537">
        <v>8520</v>
      </c>
      <c r="W8537" s="46">
        <v>-1.2350624015660699E-2</v>
      </c>
    </row>
    <row r="8538" spans="10:23">
      <c r="J8538">
        <v>8521</v>
      </c>
      <c r="K8538" s="93">
        <f t="shared" ca="1" si="1075"/>
        <v>0.91777214168101018</v>
      </c>
      <c r="L8538" s="93">
        <f t="shared" ca="1" si="1075"/>
        <v>1.3474796936694988</v>
      </c>
      <c r="M8538" s="93">
        <f t="shared" ca="1" si="1076"/>
        <v>0.91777214168101018</v>
      </c>
      <c r="N8538" s="101">
        <f t="shared" ca="1" si="1072"/>
        <v>1.5693949739916482</v>
      </c>
      <c r="O8538" s="46">
        <f t="shared" ca="1" si="1077"/>
        <v>0.64973549296440247</v>
      </c>
      <c r="P8538" s="46">
        <f t="shared" ca="1" si="1078"/>
        <v>0.48500940232230222</v>
      </c>
      <c r="Q8538" s="47">
        <f t="shared" ca="1" si="1073"/>
        <v>0.97918767424860298</v>
      </c>
      <c r="R8538" s="47">
        <f t="shared" ca="1" si="1074"/>
        <v>0.40318215070219304</v>
      </c>
      <c r="S8538" s="97">
        <f t="shared" ca="1" si="1079"/>
        <v>0.52645882183329773</v>
      </c>
      <c r="V8538">
        <v>8521</v>
      </c>
      <c r="W8538" s="46">
        <v>9.7842473236497002E-2</v>
      </c>
    </row>
    <row r="8539" spans="10:23">
      <c r="J8539">
        <v>8522</v>
      </c>
      <c r="K8539" s="93">
        <f t="shared" ca="1" si="1075"/>
        <v>0.22041009159025218</v>
      </c>
      <c r="L8539" s="93">
        <f t="shared" ca="1" si="1075"/>
        <v>-0.94114467658219592</v>
      </c>
      <c r="M8539" s="93">
        <f t="shared" ca="1" si="1076"/>
        <v>0.22041009159025218</v>
      </c>
      <c r="N8539" s="101">
        <f t="shared" ca="1" si="1072"/>
        <v>-0.8221880917929576</v>
      </c>
      <c r="O8539" s="46">
        <f t="shared" ca="1" si="1077"/>
        <v>0.39940380592233121</v>
      </c>
      <c r="P8539" s="46">
        <f t="shared" ca="1" si="1078"/>
        <v>0.35984355880126662</v>
      </c>
      <c r="Q8539" s="47">
        <f t="shared" ca="1" si="1073"/>
        <v>0.47852430016446046</v>
      </c>
      <c r="R8539" s="47">
        <f t="shared" ca="1" si="1074"/>
        <v>1.6481130491729473E-2</v>
      </c>
      <c r="S8539" s="97">
        <f t="shared" ca="1" si="1079"/>
        <v>0.20794246820703033</v>
      </c>
      <c r="V8539">
        <v>8522</v>
      </c>
      <c r="W8539" s="46">
        <v>6.4768494496500503E-2</v>
      </c>
    </row>
    <row r="8540" spans="10:23">
      <c r="J8540">
        <v>8523</v>
      </c>
      <c r="K8540" s="93">
        <f t="shared" ca="1" si="1075"/>
        <v>-0.54442944214530031</v>
      </c>
      <c r="L8540" s="93">
        <f t="shared" ca="1" si="1075"/>
        <v>-0.83098323367804061</v>
      </c>
      <c r="M8540" s="93">
        <f t="shared" ca="1" si="1076"/>
        <v>-0.54442944214530031</v>
      </c>
      <c r="N8540" s="101">
        <f t="shared" ca="1" si="1072"/>
        <v>-0.96098200963725799</v>
      </c>
      <c r="O8540" s="46">
        <f t="shared" ca="1" si="1077"/>
        <v>0.12484976219199909</v>
      </c>
      <c r="P8540" s="46">
        <f t="shared" ca="1" si="1078"/>
        <v>0.22256653693610051</v>
      </c>
      <c r="Q8540" s="47">
        <f t="shared" ca="1" si="1073"/>
        <v>-7.0583787296203793E-2</v>
      </c>
      <c r="R8540" s="47">
        <f t="shared" ca="1" si="1074"/>
        <v>-5.960803638536738E-3</v>
      </c>
      <c r="S8540" s="97">
        <f t="shared" ca="1" si="1079"/>
        <v>5.9444479276731174E-2</v>
      </c>
      <c r="V8540">
        <v>8523</v>
      </c>
      <c r="W8540" s="46">
        <v>-1.8618859305278498E-2</v>
      </c>
    </row>
    <row r="8541" spans="10:23">
      <c r="J8541">
        <v>8524</v>
      </c>
      <c r="K8541" s="93">
        <f t="shared" ca="1" si="1075"/>
        <v>0.1026211990725886</v>
      </c>
      <c r="L8541" s="93">
        <f t="shared" ca="1" si="1075"/>
        <v>-1.1457345212577383</v>
      </c>
      <c r="M8541" s="93">
        <f t="shared" ca="1" si="1076"/>
        <v>0.1026211990725886</v>
      </c>
      <c r="N8541" s="101">
        <f t="shared" ca="1" si="1072"/>
        <v>-1.0536157942546114</v>
      </c>
      <c r="O8541" s="46">
        <f t="shared" ca="1" si="1077"/>
        <v>0.35712118934615467</v>
      </c>
      <c r="P8541" s="46">
        <f t="shared" ca="1" si="1078"/>
        <v>0.33870225051317832</v>
      </c>
      <c r="Q8541" s="47">
        <f t="shared" ca="1" si="1073"/>
        <v>0.39395906701210742</v>
      </c>
      <c r="R8541" s="47">
        <f t="shared" ca="1" si="1074"/>
        <v>-2.0938990902851951E-2</v>
      </c>
      <c r="S8541" s="97">
        <f t="shared" ca="1" si="1079"/>
        <v>0.16809109922165136</v>
      </c>
      <c r="V8541">
        <v>8524</v>
      </c>
      <c r="W8541" s="46">
        <v>0.23006348064005799</v>
      </c>
    </row>
    <row r="8542" spans="10:23">
      <c r="J8542">
        <v>8525</v>
      </c>
      <c r="K8542" s="93">
        <f t="shared" ca="1" si="1075"/>
        <v>0.58146403066062724</v>
      </c>
      <c r="L8542" s="93">
        <f t="shared" ca="1" si="1075"/>
        <v>0.77864530151083766</v>
      </c>
      <c r="M8542" s="93">
        <f t="shared" ca="1" si="1076"/>
        <v>0.58146403066062724</v>
      </c>
      <c r="N8542" s="101">
        <f t="shared" ca="1" si="1072"/>
        <v>0.92313912601307335</v>
      </c>
      <c r="O8542" s="46">
        <f t="shared" ca="1" si="1077"/>
        <v>0.52901114786029479</v>
      </c>
      <c r="P8542" s="46">
        <f t="shared" ca="1" si="1078"/>
        <v>0.42464722977024838</v>
      </c>
      <c r="Q8542" s="47">
        <f t="shared" ca="1" si="1073"/>
        <v>0.73773898404038774</v>
      </c>
      <c r="R8542" s="47">
        <f t="shared" ca="1" si="1074"/>
        <v>0.29868743366492134</v>
      </c>
      <c r="S8542" s="97">
        <f t="shared" ca="1" si="1079"/>
        <v>0.41384929076260807</v>
      </c>
      <c r="V8542">
        <v>8525</v>
      </c>
      <c r="W8542" s="46">
        <v>7.7013181041404505E-2</v>
      </c>
    </row>
    <row r="8543" spans="10:23">
      <c r="J8543">
        <v>8526</v>
      </c>
      <c r="K8543" s="93">
        <f t="shared" ca="1" si="1075"/>
        <v>1.4839356790708911</v>
      </c>
      <c r="L8543" s="93">
        <f t="shared" ca="1" si="1075"/>
        <v>-0.17028555335121121</v>
      </c>
      <c r="M8543" s="93">
        <f t="shared" ca="1" si="1076"/>
        <v>1.4839356790708911</v>
      </c>
      <c r="N8543" s="101">
        <f t="shared" ca="1" si="1072"/>
        <v>0.31047996567159447</v>
      </c>
      <c r="O8543" s="46">
        <f t="shared" ca="1" si="1077"/>
        <v>0.85297091915094425</v>
      </c>
      <c r="P8543" s="46">
        <f t="shared" ca="1" si="1078"/>
        <v>0.58662711541557311</v>
      </c>
      <c r="Q8543" s="47">
        <f t="shared" ca="1" si="1073"/>
        <v>1.3856585266216865</v>
      </c>
      <c r="R8543" s="47">
        <f t="shared" ca="1" si="1074"/>
        <v>0.1996250486970754</v>
      </c>
      <c r="S8543" s="97">
        <f t="shared" ca="1" si="1079"/>
        <v>0.52629798392400984</v>
      </c>
      <c r="V8543">
        <v>8526</v>
      </c>
      <c r="W8543" s="46">
        <v>0.350448039389118</v>
      </c>
    </row>
    <row r="8544" spans="10:23">
      <c r="J8544">
        <v>8527</v>
      </c>
      <c r="K8544" s="93">
        <f t="shared" ca="1" si="1075"/>
        <v>-0.11527851961596178</v>
      </c>
      <c r="L8544" s="93">
        <f t="shared" ca="1" si="1075"/>
        <v>-0.22029081043325413</v>
      </c>
      <c r="M8544" s="93">
        <f t="shared" ca="1" si="1076"/>
        <v>-0.11527851961596178</v>
      </c>
      <c r="N8544" s="101">
        <f t="shared" ca="1" si="1072"/>
        <v>-0.24551516923527453</v>
      </c>
      <c r="O8544" s="46">
        <f t="shared" ca="1" si="1077"/>
        <v>0.27890184233953375</v>
      </c>
      <c r="P8544" s="46">
        <f t="shared" ca="1" si="1078"/>
        <v>0.29959257700986786</v>
      </c>
      <c r="Q8544" s="47">
        <f t="shared" ca="1" si="1073"/>
        <v>0.23752037299886558</v>
      </c>
      <c r="R8544" s="47">
        <f t="shared" ca="1" si="1074"/>
        <v>0.10972481107768736</v>
      </c>
      <c r="S8544" s="97">
        <f t="shared" ca="1" si="1079"/>
        <v>0.19431332670861057</v>
      </c>
      <c r="V8544">
        <v>8527</v>
      </c>
      <c r="W8544" s="46">
        <v>0.40789965087036301</v>
      </c>
    </row>
    <row r="8545" spans="10:23">
      <c r="J8545">
        <v>8528</v>
      </c>
      <c r="K8545" s="93">
        <f t="shared" ca="1" si="1075"/>
        <v>2.9812136600713566</v>
      </c>
      <c r="L8545" s="93">
        <f t="shared" ca="1" si="1075"/>
        <v>0.36693726339260246</v>
      </c>
      <c r="M8545" s="93">
        <f t="shared" ca="1" si="1076"/>
        <v>2.9812136600713566</v>
      </c>
      <c r="N8545" s="101">
        <f t="shared" ca="1" si="1072"/>
        <v>1.2959798738583816</v>
      </c>
      <c r="O8545" s="46">
        <f t="shared" ca="1" si="1077"/>
        <v>1.3904480057030624</v>
      </c>
      <c r="P8545" s="46">
        <f t="shared" ca="1" si="1078"/>
        <v>0.85536565869163217</v>
      </c>
      <c r="Q8545" s="47">
        <f t="shared" ca="1" si="1073"/>
        <v>2.4606126997259228</v>
      </c>
      <c r="R8545" s="47">
        <f t="shared" ca="1" si="1074"/>
        <v>0.35897298244242637</v>
      </c>
      <c r="S8545" s="97">
        <f t="shared" ca="1" si="1079"/>
        <v>0.87471049407274437</v>
      </c>
      <c r="V8545">
        <v>8528</v>
      </c>
      <c r="W8545" s="46">
        <v>-0.125371951201911</v>
      </c>
    </row>
    <row r="8546" spans="10:23">
      <c r="J8546">
        <v>8529</v>
      </c>
      <c r="K8546" s="93">
        <f t="shared" ca="1" si="1075"/>
        <v>0.12940680890537209</v>
      </c>
      <c r="L8546" s="93">
        <f t="shared" ca="1" si="1075"/>
        <v>-0.65618054979901053</v>
      </c>
      <c r="M8546" s="93">
        <f t="shared" ca="1" si="1076"/>
        <v>0.12940680890537209</v>
      </c>
      <c r="N8546" s="101">
        <f t="shared" ca="1" si="1072"/>
        <v>-0.58095947938161863</v>
      </c>
      <c r="O8546" s="46">
        <f t="shared" ca="1" si="1077"/>
        <v>0.36673640556994941</v>
      </c>
      <c r="P8546" s="46">
        <f t="shared" ca="1" si="1078"/>
        <v>0.34350985862507566</v>
      </c>
      <c r="Q8546" s="47">
        <f t="shared" ca="1" si="1073"/>
        <v>0.4131894994596968</v>
      </c>
      <c r="R8546" s="47">
        <f t="shared" ca="1" si="1074"/>
        <v>5.548598541731653E-2</v>
      </c>
      <c r="S8546" s="97">
        <f t="shared" ca="1" si="1079"/>
        <v>0.21111119549363297</v>
      </c>
      <c r="V8546">
        <v>8529</v>
      </c>
      <c r="W8546" s="46">
        <v>0.151010787452179</v>
      </c>
    </row>
    <row r="8547" spans="10:23">
      <c r="J8547">
        <v>8530</v>
      </c>
      <c r="K8547" s="93">
        <f t="shared" ca="1" si="1075"/>
        <v>1.087244393429293</v>
      </c>
      <c r="L8547" s="93">
        <f t="shared" ca="1" si="1075"/>
        <v>-1.4626631987099603</v>
      </c>
      <c r="M8547" s="93">
        <f t="shared" ca="1" si="1076"/>
        <v>1.087244393429293</v>
      </c>
      <c r="N8547" s="101">
        <f t="shared" ca="1" si="1072"/>
        <v>-1.0409582807315756</v>
      </c>
      <c r="O8547" s="46">
        <f t="shared" ca="1" si="1077"/>
        <v>0.71057085772427864</v>
      </c>
      <c r="P8547" s="46">
        <f t="shared" ca="1" si="1078"/>
        <v>0.5154270847022403</v>
      </c>
      <c r="Q8547" s="47">
        <f t="shared" ca="1" si="1073"/>
        <v>1.1008584037683553</v>
      </c>
      <c r="R8547" s="47">
        <f t="shared" ca="1" si="1074"/>
        <v>-1.8892366028009949E-2</v>
      </c>
      <c r="S8547" s="97">
        <f t="shared" ca="1" si="1079"/>
        <v>0.34583924584813436</v>
      </c>
      <c r="V8547">
        <v>8530</v>
      </c>
      <c r="W8547" s="46">
        <v>0.10614335147517399</v>
      </c>
    </row>
    <row r="8548" spans="10:23">
      <c r="J8548">
        <v>8531</v>
      </c>
      <c r="K8548" s="93">
        <f t="shared" ca="1" si="1075"/>
        <v>-2.7114544040238307E-2</v>
      </c>
      <c r="L8548" s="93">
        <f t="shared" ca="1" si="1075"/>
        <v>-2.8649855087596539</v>
      </c>
      <c r="M8548" s="93">
        <f t="shared" ca="1" si="1076"/>
        <v>-2.7114544040238307E-2</v>
      </c>
      <c r="N8548" s="101">
        <f t="shared" ca="1" si="1072"/>
        <v>-2.7248676285235214</v>
      </c>
      <c r="O8548" s="46">
        <f t="shared" ca="1" si="1077"/>
        <v>0.31055001811757404</v>
      </c>
      <c r="P8548" s="46">
        <f t="shared" ca="1" si="1078"/>
        <v>0.31541666489888798</v>
      </c>
      <c r="Q8548" s="47">
        <f t="shared" ca="1" si="1073"/>
        <v>0.30081672455494612</v>
      </c>
      <c r="R8548" s="47">
        <f t="shared" ca="1" si="1074"/>
        <v>-0.29116786088708263</v>
      </c>
      <c r="S8548" s="97">
        <f t="shared" ca="1" si="1079"/>
        <v>9.6910786152457074E-3</v>
      </c>
      <c r="V8548">
        <v>8531</v>
      </c>
      <c r="W8548" s="46">
        <v>1.56829723855953</v>
      </c>
    </row>
    <row r="8549" spans="10:23">
      <c r="J8549">
        <v>8532</v>
      </c>
      <c r="K8549" s="93">
        <f t="shared" ca="1" si="1075"/>
        <v>-8.3276497322055054E-2</v>
      </c>
      <c r="L8549" s="93">
        <f t="shared" ca="1" si="1075"/>
        <v>-0.84692288724156117</v>
      </c>
      <c r="M8549" s="93">
        <f t="shared" ca="1" si="1076"/>
        <v>-8.3276497322055054E-2</v>
      </c>
      <c r="N8549" s="101">
        <f t="shared" ca="1" si="1072"/>
        <v>-0.82943714542239544</v>
      </c>
      <c r="O8549" s="46">
        <f t="shared" ca="1" si="1077"/>
        <v>0.29038959139119069</v>
      </c>
      <c r="P8549" s="46">
        <f t="shared" ca="1" si="1078"/>
        <v>0.30533645153569633</v>
      </c>
      <c r="Q8549" s="47">
        <f t="shared" ca="1" si="1073"/>
        <v>0.26049587110217948</v>
      </c>
      <c r="R8549" s="47">
        <f t="shared" ca="1" si="1074"/>
        <v>1.5309012962479301E-2</v>
      </c>
      <c r="S8549" s="97">
        <f t="shared" ca="1" si="1079"/>
        <v>0.15284930217683501</v>
      </c>
      <c r="V8549">
        <v>8532</v>
      </c>
      <c r="W8549" s="46">
        <v>0.15212182077581701</v>
      </c>
    </row>
    <row r="8550" spans="10:23">
      <c r="J8550">
        <v>8533</v>
      </c>
      <c r="K8550" s="93">
        <f t="shared" ca="1" si="1075"/>
        <v>-0.28021532744681676</v>
      </c>
      <c r="L8550" s="93">
        <f t="shared" ca="1" si="1075"/>
        <v>0.31556659096207657</v>
      </c>
      <c r="M8550" s="93">
        <f t="shared" ca="1" si="1076"/>
        <v>-0.28021532744681676</v>
      </c>
      <c r="N8550" s="101">
        <f t="shared" ca="1" si="1072"/>
        <v>0.21006861927082343</v>
      </c>
      <c r="O8550" s="46">
        <f t="shared" ca="1" si="1077"/>
        <v>0.21969456348881583</v>
      </c>
      <c r="P8550" s="46">
        <f t="shared" ca="1" si="1078"/>
        <v>0.26998893758450893</v>
      </c>
      <c r="Q8550" s="47">
        <f t="shared" ca="1" si="1073"/>
        <v>0.11910581529742972</v>
      </c>
      <c r="R8550" s="47">
        <f t="shared" ca="1" si="1074"/>
        <v>0.18338928810427083</v>
      </c>
      <c r="S8550" s="97">
        <f t="shared" ca="1" si="1079"/>
        <v>0.20154192579654334</v>
      </c>
      <c r="V8550">
        <v>8533</v>
      </c>
      <c r="W8550" s="46">
        <v>-0.20915878076958999</v>
      </c>
    </row>
    <row r="8551" spans="10:23">
      <c r="J8551">
        <v>8534</v>
      </c>
      <c r="K8551" s="93">
        <f t="shared" ca="1" si="1075"/>
        <v>1.1761766131254374</v>
      </c>
      <c r="L8551" s="93">
        <f t="shared" ca="1" si="1075"/>
        <v>-9.317939108332432E-2</v>
      </c>
      <c r="M8551" s="93">
        <f t="shared" ca="1" si="1076"/>
        <v>1.1761766131254374</v>
      </c>
      <c r="N8551" s="101">
        <f t="shared" ca="1" si="1072"/>
        <v>0.28570873470233987</v>
      </c>
      <c r="O8551" s="46">
        <f t="shared" ca="1" si="1077"/>
        <v>0.7424948096887346</v>
      </c>
      <c r="P8551" s="46">
        <f t="shared" ca="1" si="1078"/>
        <v>0.53138906068446823</v>
      </c>
      <c r="Q8551" s="47">
        <f t="shared" ca="1" si="1073"/>
        <v>1.1647063076972672</v>
      </c>
      <c r="R8551" s="47">
        <f t="shared" ca="1" si="1074"/>
        <v>0.19561972668893632</v>
      </c>
      <c r="S8551" s="97">
        <f t="shared" ca="1" si="1079"/>
        <v>0.46905726818883547</v>
      </c>
      <c r="V8551">
        <v>8534</v>
      </c>
      <c r="W8551" s="46">
        <v>-5.3611223412884303E-2</v>
      </c>
    </row>
    <row r="8552" spans="10:23">
      <c r="J8552">
        <v>8535</v>
      </c>
      <c r="K8552" s="93">
        <f t="shared" ca="1" si="1075"/>
        <v>0.89670812822692936</v>
      </c>
      <c r="L8552" s="93">
        <f t="shared" ca="1" si="1075"/>
        <v>-1.9922455045721184</v>
      </c>
      <c r="M8552" s="93">
        <f t="shared" ca="1" si="1076"/>
        <v>0.89670812822692936</v>
      </c>
      <c r="N8552" s="101">
        <f t="shared" ca="1" si="1072"/>
        <v>-1.6036411684309699</v>
      </c>
      <c r="O8552" s="46">
        <f t="shared" ca="1" si="1077"/>
        <v>0.64217415517271925</v>
      </c>
      <c r="P8552" s="46">
        <f t="shared" ca="1" si="1078"/>
        <v>0.48122873342646061</v>
      </c>
      <c r="Q8552" s="47">
        <f t="shared" ca="1" si="1073"/>
        <v>0.96406499866523654</v>
      </c>
      <c r="R8552" s="47">
        <f t="shared" ca="1" si="1074"/>
        <v>-0.10987396304686187</v>
      </c>
      <c r="S8552" s="97">
        <f t="shared" ca="1" si="1079"/>
        <v>0.26615009606292872</v>
      </c>
      <c r="V8552">
        <v>8535</v>
      </c>
      <c r="W8552" s="46">
        <v>1.7406452307531799</v>
      </c>
    </row>
    <row r="8553" spans="10:23">
      <c r="J8553">
        <v>8536</v>
      </c>
      <c r="K8553" s="93">
        <f t="shared" ca="1" si="1075"/>
        <v>-0.11038313921348905</v>
      </c>
      <c r="L8553" s="93">
        <f t="shared" ca="1" si="1075"/>
        <v>-0.76299519924141423</v>
      </c>
      <c r="M8553" s="93">
        <f t="shared" ca="1" si="1076"/>
        <v>-0.11038313921348905</v>
      </c>
      <c r="N8553" s="101">
        <f t="shared" ca="1" si="1072"/>
        <v>-0.75848723562802478</v>
      </c>
      <c r="O8553" s="46">
        <f t="shared" ca="1" si="1077"/>
        <v>0.28065913445874818</v>
      </c>
      <c r="P8553" s="46">
        <f t="shared" ca="1" si="1078"/>
        <v>0.30047122306947505</v>
      </c>
      <c r="Q8553" s="47">
        <f t="shared" ca="1" si="1073"/>
        <v>0.2410349572372944</v>
      </c>
      <c r="R8553" s="47">
        <f t="shared" ca="1" si="1074"/>
        <v>2.6781080520510134E-2</v>
      </c>
      <c r="S8553" s="97">
        <f t="shared" ca="1" si="1079"/>
        <v>0.15372010748962917</v>
      </c>
      <c r="V8553">
        <v>8536</v>
      </c>
      <c r="W8553" s="46">
        <v>-7.3908860589822906E-2</v>
      </c>
    </row>
    <row r="8554" spans="10:23">
      <c r="J8554">
        <v>8537</v>
      </c>
      <c r="K8554" s="93">
        <f t="shared" ca="1" si="1075"/>
        <v>-0.67966754657424089</v>
      </c>
      <c r="L8554" s="93">
        <f t="shared" ca="1" si="1075"/>
        <v>-0.46162459700828323</v>
      </c>
      <c r="M8554" s="93">
        <f t="shared" ca="1" si="1076"/>
        <v>-0.67966754657424089</v>
      </c>
      <c r="N8554" s="101">
        <f t="shared" ca="1" si="1072"/>
        <v>-0.653808046889373</v>
      </c>
      <c r="O8554" s="46">
        <f t="shared" ca="1" si="1077"/>
        <v>7.6303411226008727E-2</v>
      </c>
      <c r="P8554" s="46">
        <f t="shared" ca="1" si="1078"/>
        <v>0.19829336145310533</v>
      </c>
      <c r="Q8554" s="47">
        <f t="shared" ca="1" si="1073"/>
        <v>-0.16767648922818451</v>
      </c>
      <c r="R8554" s="47">
        <f t="shared" ca="1" si="1074"/>
        <v>4.3706919166536934E-2</v>
      </c>
      <c r="S8554" s="97">
        <f t="shared" ca="1" si="1079"/>
        <v>6.0005165196272831E-2</v>
      </c>
      <c r="V8554">
        <v>8537</v>
      </c>
      <c r="W8554" s="46">
        <v>-5.7943166591182503E-2</v>
      </c>
    </row>
    <row r="8555" spans="10:23">
      <c r="J8555">
        <v>8538</v>
      </c>
      <c r="K8555" s="93">
        <f t="shared" ca="1" si="1075"/>
        <v>-0.99216535066986378</v>
      </c>
      <c r="L8555" s="93">
        <f t="shared" ca="1" si="1075"/>
        <v>0.81110063618564643</v>
      </c>
      <c r="M8555" s="93">
        <f t="shared" ca="1" si="1076"/>
        <v>-0.99216535066986378</v>
      </c>
      <c r="N8555" s="101">
        <f t="shared" ca="1" si="1072"/>
        <v>0.45346003771785365</v>
      </c>
      <c r="O8555" s="46">
        <f t="shared" ca="1" si="1077"/>
        <v>-3.5873760568784219E-2</v>
      </c>
      <c r="P8555" s="46">
        <f t="shared" ca="1" si="1078"/>
        <v>0.14220477555570887</v>
      </c>
      <c r="Q8555" s="47">
        <f t="shared" ca="1" si="1073"/>
        <v>-0.3920308328177704</v>
      </c>
      <c r="R8555" s="47">
        <f t="shared" ca="1" si="1074"/>
        <v>0.22274385252248835</v>
      </c>
      <c r="S8555" s="97">
        <f t="shared" ca="1" si="1079"/>
        <v>9.3435045976852066E-2</v>
      </c>
      <c r="V8555">
        <v>8538</v>
      </c>
      <c r="W8555" s="46">
        <v>0.26674329791719997</v>
      </c>
    </row>
    <row r="8556" spans="10:23">
      <c r="J8556">
        <v>8539</v>
      </c>
      <c r="K8556" s="93">
        <f t="shared" ca="1" si="1075"/>
        <v>-0.18435861704663217</v>
      </c>
      <c r="L8556" s="93">
        <f t="shared" ca="1" si="1075"/>
        <v>-0.81449695248331522</v>
      </c>
      <c r="M8556" s="93">
        <f t="shared" ca="1" si="1076"/>
        <v>-0.18435861704663217</v>
      </c>
      <c r="N8556" s="101">
        <f t="shared" ca="1" si="1072"/>
        <v>-0.83084104352731747</v>
      </c>
      <c r="O8556" s="46">
        <f t="shared" ca="1" si="1077"/>
        <v>0.25410419622644259</v>
      </c>
      <c r="P8556" s="46">
        <f t="shared" ca="1" si="1078"/>
        <v>0.28719375395332231</v>
      </c>
      <c r="Q8556" s="47">
        <f t="shared" ca="1" si="1073"/>
        <v>0.18792508077268325</v>
      </c>
      <c r="R8556" s="47">
        <f t="shared" ca="1" si="1074"/>
        <v>1.5082013182621451E-2</v>
      </c>
      <c r="S8556" s="97">
        <f t="shared" ca="1" si="1079"/>
        <v>0.13459310470453201</v>
      </c>
      <c r="V8556">
        <v>8539</v>
      </c>
      <c r="W8556" s="46">
        <v>-1.06018394707509E-2</v>
      </c>
    </row>
    <row r="8557" spans="10:23">
      <c r="J8557">
        <v>8540</v>
      </c>
      <c r="K8557" s="93">
        <f t="shared" ca="1" si="1075"/>
        <v>-0.92917717632526808</v>
      </c>
      <c r="L8557" s="93">
        <f t="shared" ca="1" si="1075"/>
        <v>9.5598423762381535E-2</v>
      </c>
      <c r="M8557" s="93">
        <f t="shared" ca="1" si="1076"/>
        <v>-0.92917717632526808</v>
      </c>
      <c r="N8557" s="101">
        <f t="shared" ca="1" si="1072"/>
        <v>-0.20486392849361118</v>
      </c>
      <c r="O8557" s="46">
        <f t="shared" ca="1" si="1077"/>
        <v>-1.3262928870485413E-2</v>
      </c>
      <c r="P8557" s="46">
        <f t="shared" ca="1" si="1078"/>
        <v>0.15351019140485828</v>
      </c>
      <c r="Q8557" s="47">
        <f t="shared" ca="1" si="1073"/>
        <v>-0.34680916942117279</v>
      </c>
      <c r="R8557" s="47">
        <f t="shared" ca="1" si="1074"/>
        <v>0.11629781140225069</v>
      </c>
      <c r="S8557" s="97">
        <f t="shared" ca="1" si="1079"/>
        <v>5.1517441265882639E-2</v>
      </c>
      <c r="V8557">
        <v>8540</v>
      </c>
      <c r="W8557" s="46">
        <v>0.85936492292647904</v>
      </c>
    </row>
    <row r="8558" spans="10:23">
      <c r="J8558">
        <v>8541</v>
      </c>
      <c r="K8558" s="93">
        <f t="shared" ca="1" si="1075"/>
        <v>-0.10673330475118274</v>
      </c>
      <c r="L8558" s="93">
        <f t="shared" ca="1" si="1075"/>
        <v>-1.8173810889838149</v>
      </c>
      <c r="M8558" s="93">
        <f t="shared" ca="1" si="1076"/>
        <v>-0.10673330475118274</v>
      </c>
      <c r="N8558" s="101">
        <f t="shared" ca="1" si="1072"/>
        <v>-1.7569720423115631</v>
      </c>
      <c r="O8558" s="46">
        <f t="shared" ca="1" si="1077"/>
        <v>0.28196931360924044</v>
      </c>
      <c r="P8558" s="46">
        <f t="shared" ca="1" si="1078"/>
        <v>0.30112631264472117</v>
      </c>
      <c r="Q8558" s="47">
        <f t="shared" ca="1" si="1073"/>
        <v>0.24365531553827885</v>
      </c>
      <c r="R8558" s="47">
        <f t="shared" ca="1" si="1074"/>
        <v>-0.13466641379117045</v>
      </c>
      <c r="S8558" s="97">
        <f t="shared" ca="1" si="1079"/>
        <v>7.3651449909034994E-2</v>
      </c>
      <c r="V8558">
        <v>8541</v>
      </c>
      <c r="W8558" s="46">
        <v>0.35596623742299699</v>
      </c>
    </row>
    <row r="8559" spans="10:23">
      <c r="J8559">
        <v>8542</v>
      </c>
      <c r="K8559" s="93">
        <f t="shared" ca="1" si="1075"/>
        <v>0.58520453083895385</v>
      </c>
      <c r="L8559" s="93">
        <f t="shared" ca="1" si="1075"/>
        <v>-0.83687693619792447</v>
      </c>
      <c r="M8559" s="93">
        <f t="shared" ca="1" si="1076"/>
        <v>0.58520453083895385</v>
      </c>
      <c r="N8559" s="101">
        <f t="shared" ca="1" si="1072"/>
        <v>-0.60732078472380824</v>
      </c>
      <c r="O8559" s="46">
        <f t="shared" ca="1" si="1077"/>
        <v>0.53035387323501204</v>
      </c>
      <c r="P8559" s="46">
        <f t="shared" ca="1" si="1078"/>
        <v>0.425318592457607</v>
      </c>
      <c r="Q8559" s="47">
        <f t="shared" ca="1" si="1073"/>
        <v>0.74042443478982212</v>
      </c>
      <c r="R8559" s="47">
        <f t="shared" ca="1" si="1074"/>
        <v>5.1223560325023135E-2</v>
      </c>
      <c r="S8559" s="97">
        <f t="shared" ca="1" si="1079"/>
        <v>0.29078871678001761</v>
      </c>
      <c r="V8559">
        <v>8542</v>
      </c>
      <c r="W8559" s="46">
        <v>0.59691615138627596</v>
      </c>
    </row>
    <row r="8560" spans="10:23">
      <c r="J8560">
        <v>8543</v>
      </c>
      <c r="K8560" s="93">
        <f t="shared" ca="1" si="1075"/>
        <v>-0.86612866467211258</v>
      </c>
      <c r="L8560" s="93">
        <f t="shared" ca="1" si="1075"/>
        <v>-0.19667694682675044</v>
      </c>
      <c r="M8560" s="93">
        <f t="shared" ca="1" si="1076"/>
        <v>-0.86612866467211258</v>
      </c>
      <c r="N8560" s="101">
        <f t="shared" ca="1" si="1072"/>
        <v>-0.46191445255688035</v>
      </c>
      <c r="O8560" s="46">
        <f t="shared" ca="1" si="1077"/>
        <v>9.3695620796200862E-3</v>
      </c>
      <c r="P8560" s="46">
        <f t="shared" ca="1" si="1078"/>
        <v>0.16482643687991103</v>
      </c>
      <c r="Q8560" s="47">
        <f t="shared" ca="1" si="1073"/>
        <v>-0.30154418752096179</v>
      </c>
      <c r="R8560" s="47">
        <f t="shared" ca="1" si="1074"/>
        <v>7.4734672189985932E-2</v>
      </c>
      <c r="S8560" s="97">
        <f t="shared" ca="1" si="1079"/>
        <v>4.2052117134803009E-2</v>
      </c>
      <c r="V8560">
        <v>8543</v>
      </c>
      <c r="W8560" s="46">
        <v>0.221813463451459</v>
      </c>
    </row>
    <row r="8561" spans="10:23">
      <c r="J8561">
        <v>8544</v>
      </c>
      <c r="K8561" s="93">
        <f t="shared" ca="1" si="1075"/>
        <v>-0.10201877451045051</v>
      </c>
      <c r="L8561" s="93">
        <f t="shared" ca="1" si="1075"/>
        <v>0.22258718968779248</v>
      </c>
      <c r="M8561" s="93">
        <f t="shared" ca="1" si="1076"/>
        <v>-0.10201877451045051</v>
      </c>
      <c r="N8561" s="101">
        <f t="shared" ca="1" si="1072"/>
        <v>0.17858691350299025</v>
      </c>
      <c r="O8561" s="46">
        <f t="shared" ca="1" si="1077"/>
        <v>0.2836616860413505</v>
      </c>
      <c r="P8561" s="46">
        <f t="shared" ca="1" si="1078"/>
        <v>0.30197249886077621</v>
      </c>
      <c r="Q8561" s="47">
        <f t="shared" ca="1" si="1073"/>
        <v>0.24704006040249901</v>
      </c>
      <c r="R8561" s="47">
        <f t="shared" ca="1" si="1074"/>
        <v>0.17829893271893832</v>
      </c>
      <c r="S8561" s="97">
        <f t="shared" ca="1" si="1079"/>
        <v>0.23098030938014441</v>
      </c>
      <c r="V8561">
        <v>8544</v>
      </c>
      <c r="W8561" s="46">
        <v>0.20118202152602399</v>
      </c>
    </row>
    <row r="8562" spans="10:23">
      <c r="J8562">
        <v>8545</v>
      </c>
      <c r="K8562" s="93">
        <f t="shared" ca="1" si="1075"/>
        <v>-1.5747233420319215</v>
      </c>
      <c r="L8562" s="93">
        <f t="shared" ca="1" si="1075"/>
        <v>0.67652606924582293</v>
      </c>
      <c r="M8562" s="93">
        <f t="shared" ca="1" si="1076"/>
        <v>-1.5747233420319215</v>
      </c>
      <c r="N8562" s="101">
        <f t="shared" ca="1" si="1072"/>
        <v>0.1406056431073186</v>
      </c>
      <c r="O8562" s="46">
        <f t="shared" ca="1" si="1077"/>
        <v>-0.24499429524445937</v>
      </c>
      <c r="P8562" s="46">
        <f t="shared" ca="1" si="1078"/>
        <v>3.7644508217871298E-2</v>
      </c>
      <c r="Q8562" s="47">
        <f t="shared" ca="1" si="1073"/>
        <v>-0.81027190216912071</v>
      </c>
      <c r="R8562" s="47">
        <f t="shared" ca="1" si="1074"/>
        <v>0.17215764654702054</v>
      </c>
      <c r="S8562" s="97">
        <f t="shared" ca="1" si="1079"/>
        <v>-3.6418324348719416E-2</v>
      </c>
      <c r="V8562">
        <v>8545</v>
      </c>
      <c r="W8562" s="46">
        <v>0.59074903976634296</v>
      </c>
    </row>
    <row r="8563" spans="10:23">
      <c r="J8563">
        <v>8546</v>
      </c>
      <c r="K8563" s="93">
        <f t="shared" ca="1" si="1075"/>
        <v>1.6201791887897905</v>
      </c>
      <c r="L8563" s="93">
        <f t="shared" ca="1" si="1075"/>
        <v>1.687939266526189</v>
      </c>
      <c r="M8563" s="93">
        <f t="shared" ca="1" si="1076"/>
        <v>1.6201791887897905</v>
      </c>
      <c r="N8563" s="101">
        <f t="shared" ca="1" si="1072"/>
        <v>2.1155601697864825</v>
      </c>
      <c r="O8563" s="46">
        <f t="shared" ca="1" si="1077"/>
        <v>0.90187817992320196</v>
      </c>
      <c r="P8563" s="46">
        <f t="shared" ca="1" si="1078"/>
        <v>0.61108074580170202</v>
      </c>
      <c r="Q8563" s="47">
        <f t="shared" ca="1" si="1073"/>
        <v>1.483473048166202</v>
      </c>
      <c r="R8563" s="47">
        <f t="shared" ca="1" si="1074"/>
        <v>0.49149296099304152</v>
      </c>
      <c r="S8563" s="97">
        <f t="shared" ca="1" si="1079"/>
        <v>0.69668557045812174</v>
      </c>
      <c r="V8563">
        <v>8546</v>
      </c>
      <c r="W8563" s="46">
        <v>-0.10215038087716199</v>
      </c>
    </row>
    <row r="8564" spans="10:23">
      <c r="J8564">
        <v>8547</v>
      </c>
      <c r="K8564" s="93">
        <f t="shared" ca="1" si="1075"/>
        <v>0.24960989650478699</v>
      </c>
      <c r="L8564" s="93">
        <f t="shared" ca="1" si="1075"/>
        <v>1.536718160850142E-2</v>
      </c>
      <c r="M8564" s="93">
        <f t="shared" ca="1" si="1076"/>
        <v>0.24960989650478699</v>
      </c>
      <c r="N8564" s="101">
        <f t="shared" ca="1" si="1072"/>
        <v>9.3950913274947673E-2</v>
      </c>
      <c r="O8564" s="46">
        <f t="shared" ca="1" si="1077"/>
        <v>0.40988564448037085</v>
      </c>
      <c r="P8564" s="46">
        <f t="shared" ca="1" si="1078"/>
        <v>0.36508447808028638</v>
      </c>
      <c r="Q8564" s="47">
        <f t="shared" ca="1" si="1073"/>
        <v>0.49948797728053973</v>
      </c>
      <c r="R8564" s="47">
        <f t="shared" ca="1" si="1074"/>
        <v>0.16461392712454564</v>
      </c>
      <c r="S8564" s="97">
        <f t="shared" ca="1" si="1079"/>
        <v>0.28724978580245825</v>
      </c>
      <c r="V8564">
        <v>8547</v>
      </c>
      <c r="W8564" s="46">
        <v>-0.33473666438884397</v>
      </c>
    </row>
    <row r="8565" spans="10:23">
      <c r="J8565">
        <v>8548</v>
      </c>
      <c r="K8565" s="93">
        <f t="shared" ca="1" si="1075"/>
        <v>-1.8375772686052099</v>
      </c>
      <c r="L8565" s="93">
        <f t="shared" ca="1" si="1075"/>
        <v>-0.85855886705973494</v>
      </c>
      <c r="M8565" s="93">
        <f t="shared" ca="1" si="1076"/>
        <v>-1.8375772686052099</v>
      </c>
      <c r="N8565" s="101">
        <f t="shared" ca="1" si="1072"/>
        <v>-1.3983760228515976</v>
      </c>
      <c r="O8565" s="46">
        <f t="shared" ca="1" si="1077"/>
        <v>-0.33935083052790416</v>
      </c>
      <c r="P8565" s="46">
        <f t="shared" ca="1" si="1078"/>
        <v>-9.5337594238510959E-3</v>
      </c>
      <c r="Q8565" s="47">
        <f t="shared" ca="1" si="1073"/>
        <v>-0.99898497273601028</v>
      </c>
      <c r="R8565" s="47">
        <f t="shared" ca="1" si="1074"/>
        <v>-7.6684130611268997E-2</v>
      </c>
      <c r="S8565" s="97">
        <f t="shared" ca="1" si="1079"/>
        <v>-0.20801748056958658</v>
      </c>
      <c r="V8565">
        <v>8548</v>
      </c>
      <c r="W8565" s="46">
        <v>0.51397385968715403</v>
      </c>
    </row>
    <row r="8566" spans="10:23">
      <c r="J8566">
        <v>8549</v>
      </c>
      <c r="K8566" s="93">
        <f t="shared" ca="1" si="1075"/>
        <v>-0.83254769184083877</v>
      </c>
      <c r="L8566" s="93">
        <f t="shared" ca="1" si="1075"/>
        <v>0.68880428849000164</v>
      </c>
      <c r="M8566" s="93">
        <f t="shared" ca="1" si="1076"/>
        <v>-0.83254769184083877</v>
      </c>
      <c r="N8566" s="101">
        <f t="shared" ca="1" si="1072"/>
        <v>0.38827492280109127</v>
      </c>
      <c r="O8566" s="46">
        <f t="shared" ca="1" si="1077"/>
        <v>2.1424106172279966E-2</v>
      </c>
      <c r="P8566" s="46">
        <f t="shared" ca="1" si="1078"/>
        <v>0.17085370892624097</v>
      </c>
      <c r="Q8566" s="47">
        <f t="shared" ca="1" si="1073"/>
        <v>-0.27743509933564203</v>
      </c>
      <c r="R8566" s="47">
        <f t="shared" ca="1" si="1074"/>
        <v>0.21220390900077812</v>
      </c>
      <c r="S8566" s="97">
        <f t="shared" ca="1" si="1079"/>
        <v>0.11681400758652905</v>
      </c>
      <c r="V8566">
        <v>8549</v>
      </c>
      <c r="W8566" s="46">
        <v>0.86922656865932002</v>
      </c>
    </row>
    <row r="8567" spans="10:23">
      <c r="J8567">
        <v>8550</v>
      </c>
      <c r="K8567" s="93">
        <f t="shared" ca="1" si="1075"/>
        <v>0.77001798830323176</v>
      </c>
      <c r="L8567" s="93">
        <f t="shared" ca="1" si="1075"/>
        <v>-0.42603791863785051</v>
      </c>
      <c r="M8567" s="93">
        <f t="shared" ca="1" si="1076"/>
        <v>0.77001798830323176</v>
      </c>
      <c r="N8567" s="101">
        <f t="shared" ca="1" si="1072"/>
        <v>-0.1590363936171281</v>
      </c>
      <c r="O8567" s="46">
        <f t="shared" ca="1" si="1077"/>
        <v>0.59669626251342156</v>
      </c>
      <c r="P8567" s="46">
        <f t="shared" ca="1" si="1078"/>
        <v>0.45848978709681176</v>
      </c>
      <c r="Q8567" s="47">
        <f t="shared" ca="1" si="1073"/>
        <v>0.87310921334664116</v>
      </c>
      <c r="R8567" s="47">
        <f t="shared" ca="1" si="1074"/>
        <v>0.12370777961284793</v>
      </c>
      <c r="S8567" s="97">
        <f t="shared" ca="1" si="1079"/>
        <v>0.36020202106313476</v>
      </c>
      <c r="V8567">
        <v>8550</v>
      </c>
      <c r="W8567" s="46">
        <v>0.75280341774304205</v>
      </c>
    </row>
    <row r="8568" spans="10:23">
      <c r="J8568">
        <v>8551</v>
      </c>
      <c r="K8568" s="93">
        <f t="shared" ca="1" si="1075"/>
        <v>0.51062642408951209</v>
      </c>
      <c r="L8568" s="93">
        <f t="shared" ca="1" si="1075"/>
        <v>0.78012671932144051</v>
      </c>
      <c r="M8568" s="93">
        <f t="shared" ca="1" si="1076"/>
        <v>0.51062642408951209</v>
      </c>
      <c r="N8568" s="101">
        <f t="shared" ca="1" si="1072"/>
        <v>0.90201568530039156</v>
      </c>
      <c r="O8568" s="46">
        <f t="shared" ca="1" si="1077"/>
        <v>0.50358260961870005</v>
      </c>
      <c r="P8568" s="46">
        <f t="shared" ca="1" si="1078"/>
        <v>0.41193296064945101</v>
      </c>
      <c r="Q8568" s="47">
        <f t="shared" ca="1" si="1073"/>
        <v>0.68688190755719813</v>
      </c>
      <c r="R8568" s="47">
        <f t="shared" ca="1" si="1074"/>
        <v>0.29527193194523949</v>
      </c>
      <c r="S8568" s="97">
        <f t="shared" ca="1" si="1079"/>
        <v>0.39942727078196977</v>
      </c>
      <c r="V8568">
        <v>8551</v>
      </c>
      <c r="W8568" s="46">
        <v>-6.3203657426213394E-2</v>
      </c>
    </row>
    <row r="8569" spans="10:23">
      <c r="J8569">
        <v>8552</v>
      </c>
      <c r="K8569" s="93">
        <f t="shared" ca="1" si="1075"/>
        <v>1.9203339542251332</v>
      </c>
      <c r="L8569" s="93">
        <f t="shared" ca="1" si="1075"/>
        <v>0.38927586677181508</v>
      </c>
      <c r="M8569" s="93">
        <f t="shared" ca="1" si="1076"/>
        <v>1.9203339542251332</v>
      </c>
      <c r="N8569" s="101">
        <f t="shared" ca="1" si="1072"/>
        <v>0.97977518233801009</v>
      </c>
      <c r="O8569" s="46">
        <f t="shared" ca="1" si="1077"/>
        <v>1.0096245776449702</v>
      </c>
      <c r="P8569" s="46">
        <f t="shared" ca="1" si="1078"/>
        <v>0.66495394466258606</v>
      </c>
      <c r="Q8569" s="47">
        <f t="shared" ca="1" si="1073"/>
        <v>1.6989658436097383</v>
      </c>
      <c r="R8569" s="47">
        <f t="shared" ca="1" si="1074"/>
        <v>0.30784505861840178</v>
      </c>
      <c r="S8569" s="97">
        <f t="shared" ca="1" si="1079"/>
        <v>0.658734818131686</v>
      </c>
      <c r="V8569">
        <v>8552</v>
      </c>
      <c r="W8569" s="46">
        <v>0.223032264201205</v>
      </c>
    </row>
    <row r="8570" spans="10:23">
      <c r="J8570">
        <v>8553</v>
      </c>
      <c r="K8570" s="93">
        <f t="shared" ca="1" si="1075"/>
        <v>0.24636448633263913</v>
      </c>
      <c r="L8570" s="93">
        <f t="shared" ca="1" si="1075"/>
        <v>0.23299485552181073</v>
      </c>
      <c r="M8570" s="93">
        <f t="shared" ca="1" si="1076"/>
        <v>0.24636448633263913</v>
      </c>
      <c r="N8570" s="101">
        <f t="shared" ca="1" si="1072"/>
        <v>0.2992479389543633</v>
      </c>
      <c r="O8570" s="46">
        <f t="shared" ca="1" si="1077"/>
        <v>0.4087206413038551</v>
      </c>
      <c r="P8570" s="46">
        <f t="shared" ca="1" si="1078"/>
        <v>0.36450197649202853</v>
      </c>
      <c r="Q8570" s="47">
        <f t="shared" ca="1" si="1073"/>
        <v>0.49715797092750824</v>
      </c>
      <c r="R8570" s="47">
        <f t="shared" ca="1" si="1074"/>
        <v>0.19780891433288617</v>
      </c>
      <c r="S8570" s="97">
        <f t="shared" ca="1" si="1079"/>
        <v>0.30326477781837063</v>
      </c>
      <c r="V8570">
        <v>8553</v>
      </c>
      <c r="W8570" s="46">
        <v>0.43397698297260101</v>
      </c>
    </row>
    <row r="8571" spans="10:23">
      <c r="J8571">
        <v>8554</v>
      </c>
      <c r="K8571" s="93">
        <f t="shared" ca="1" si="1075"/>
        <v>0.25494536187570965</v>
      </c>
      <c r="L8571" s="93">
        <f t="shared" ca="1" si="1075"/>
        <v>-1.0589567824574311</v>
      </c>
      <c r="M8571" s="93">
        <f t="shared" ca="1" si="1076"/>
        <v>0.25494536187570965</v>
      </c>
      <c r="N8571" s="101">
        <f t="shared" ca="1" si="1072"/>
        <v>-0.92290077803571902</v>
      </c>
      <c r="O8571" s="46">
        <f t="shared" ca="1" si="1077"/>
        <v>0.41180091366842575</v>
      </c>
      <c r="P8571" s="46">
        <f t="shared" ca="1" si="1078"/>
        <v>0.36604211267431386</v>
      </c>
      <c r="Q8571" s="47">
        <f t="shared" ca="1" si="1073"/>
        <v>0.50331851565664953</v>
      </c>
      <c r="R8571" s="47">
        <f t="shared" ca="1" si="1074"/>
        <v>1.9664550963027772E-4</v>
      </c>
      <c r="S8571" s="97">
        <f t="shared" ca="1" si="1079"/>
        <v>0.20599877958902801</v>
      </c>
      <c r="V8571">
        <v>8554</v>
      </c>
      <c r="W8571" s="46">
        <v>1.05960552716526</v>
      </c>
    </row>
    <row r="8572" spans="10:23">
      <c r="J8572">
        <v>8555</v>
      </c>
      <c r="K8572" s="93">
        <f t="shared" ca="1" si="1075"/>
        <v>-0.76173093390418078</v>
      </c>
      <c r="L8572" s="93">
        <f t="shared" ca="1" si="1075"/>
        <v>0.10645905045658878</v>
      </c>
      <c r="M8572" s="93">
        <f t="shared" ca="1" si="1076"/>
        <v>-0.76173093390418078</v>
      </c>
      <c r="N8572" s="101">
        <f t="shared" ca="1" si="1072"/>
        <v>-0.14131548939636718</v>
      </c>
      <c r="O8572" s="46">
        <f t="shared" ca="1" si="1077"/>
        <v>4.6845160390567908E-2</v>
      </c>
      <c r="P8572" s="46">
        <f t="shared" ca="1" si="1078"/>
        <v>0.18356423603538494</v>
      </c>
      <c r="Q8572" s="47">
        <f t="shared" ca="1" si="1073"/>
        <v>-0.22659299089906615</v>
      </c>
      <c r="R8572" s="47">
        <f t="shared" ca="1" si="1074"/>
        <v>0.12657311673588531</v>
      </c>
      <c r="S8572" s="97">
        <f t="shared" ca="1" si="1079"/>
        <v>8.6709138563226609E-2</v>
      </c>
      <c r="V8572">
        <v>8555</v>
      </c>
      <c r="W8572" s="46">
        <v>-0.248524539595806</v>
      </c>
    </row>
    <row r="8573" spans="10:23">
      <c r="J8573">
        <v>8556</v>
      </c>
      <c r="K8573" s="93">
        <f t="shared" ca="1" si="1075"/>
        <v>0.93959192494130994</v>
      </c>
      <c r="L8573" s="93">
        <f t="shared" ca="1" si="1075"/>
        <v>0.69239541490500134</v>
      </c>
      <c r="M8573" s="93">
        <f t="shared" ca="1" si="1076"/>
        <v>0.93959192494130994</v>
      </c>
      <c r="N8573" s="101">
        <f t="shared" ca="1" si="1072"/>
        <v>0.95525976302591964</v>
      </c>
      <c r="O8573" s="46">
        <f t="shared" ca="1" si="1077"/>
        <v>0.65756812904451656</v>
      </c>
      <c r="P8573" s="46">
        <f t="shared" ca="1" si="1078"/>
        <v>0.48892572036235926</v>
      </c>
      <c r="Q8573" s="47">
        <f t="shared" ca="1" si="1073"/>
        <v>0.99485294640883115</v>
      </c>
      <c r="R8573" s="47">
        <f t="shared" ca="1" si="1074"/>
        <v>0.30388109943400166</v>
      </c>
      <c r="S8573" s="97">
        <f t="shared" ca="1" si="1079"/>
        <v>0.48072461423925911</v>
      </c>
      <c r="V8573">
        <v>8556</v>
      </c>
      <c r="W8573" s="46">
        <v>0.85720259320016401</v>
      </c>
    </row>
    <row r="8574" spans="10:23">
      <c r="J8574">
        <v>8557</v>
      </c>
      <c r="K8574" s="93">
        <f t="shared" ca="1" si="1075"/>
        <v>-1.280936019048228</v>
      </c>
      <c r="L8574" s="93">
        <f t="shared" ca="1" si="1075"/>
        <v>-7.0724342173014584E-2</v>
      </c>
      <c r="M8574" s="93">
        <f t="shared" ca="1" si="1076"/>
        <v>-1.280936019048228</v>
      </c>
      <c r="N8574" s="101">
        <f t="shared" ca="1" si="1072"/>
        <v>-0.47441894989920375</v>
      </c>
      <c r="O8574" s="46">
        <f t="shared" ca="1" si="1077"/>
        <v>-0.13953361497872013</v>
      </c>
      <c r="P8574" s="46">
        <f t="shared" ca="1" si="1078"/>
        <v>9.0374848350740916E-2</v>
      </c>
      <c r="Q8574" s="47">
        <f t="shared" ca="1" si="1073"/>
        <v>-0.59935054163764223</v>
      </c>
      <c r="R8574" s="47">
        <f t="shared" ca="1" si="1074"/>
        <v>7.2712788882366389E-2</v>
      </c>
      <c r="S8574" s="97">
        <f t="shared" ca="1" si="1079"/>
        <v>-3.3410413048176872E-2</v>
      </c>
      <c r="V8574">
        <v>8557</v>
      </c>
      <c r="W8574" s="46">
        <v>0.99918321163330504</v>
      </c>
    </row>
    <row r="8575" spans="10:23">
      <c r="J8575">
        <v>8558</v>
      </c>
      <c r="K8575" s="93">
        <f t="shared" ca="1" si="1075"/>
        <v>1.1585531717726796</v>
      </c>
      <c r="L8575" s="93">
        <f t="shared" ca="1" si="1075"/>
        <v>-1.3420375990062743</v>
      </c>
      <c r="M8575" s="93">
        <f t="shared" ca="1" si="1076"/>
        <v>1.1585531717726796</v>
      </c>
      <c r="N8575" s="101">
        <f t="shared" ca="1" si="1072"/>
        <v>-0.90391738636082719</v>
      </c>
      <c r="O8575" s="46">
        <f t="shared" ca="1" si="1077"/>
        <v>0.7361685322482735</v>
      </c>
      <c r="P8575" s="46">
        <f t="shared" ca="1" si="1078"/>
        <v>0.52822592196423779</v>
      </c>
      <c r="Q8575" s="47">
        <f t="shared" ca="1" si="1073"/>
        <v>1.152053752816345</v>
      </c>
      <c r="R8575" s="47">
        <f t="shared" ca="1" si="1074"/>
        <v>3.2661173723302073E-3</v>
      </c>
      <c r="S8575" s="97">
        <f t="shared" ca="1" si="1079"/>
        <v>0.36971732481030184</v>
      </c>
      <c r="V8575">
        <v>8558</v>
      </c>
      <c r="W8575" s="46">
        <v>6.5395141641298504E-2</v>
      </c>
    </row>
    <row r="8576" spans="10:23">
      <c r="J8576">
        <v>8559</v>
      </c>
      <c r="K8576" s="93">
        <f t="shared" ca="1" si="1075"/>
        <v>1.2463186014213419</v>
      </c>
      <c r="L8576" s="93">
        <f t="shared" ca="1" si="1075"/>
        <v>0.29987341714001281</v>
      </c>
      <c r="M8576" s="93">
        <f t="shared" ca="1" si="1076"/>
        <v>1.2463186014213419</v>
      </c>
      <c r="N8576" s="101">
        <f t="shared" ca="1" si="1072"/>
        <v>0.68066222006361699</v>
      </c>
      <c r="O8576" s="46">
        <f t="shared" ca="1" si="1077"/>
        <v>0.76767364220523571</v>
      </c>
      <c r="P8576" s="46">
        <f t="shared" ca="1" si="1078"/>
        <v>0.54397847694271884</v>
      </c>
      <c r="Q8576" s="47">
        <f t="shared" ca="1" si="1073"/>
        <v>1.2150639727302694</v>
      </c>
      <c r="R8576" s="47">
        <f t="shared" ca="1" si="1074"/>
        <v>0.25948073904929042</v>
      </c>
      <c r="S8576" s="97">
        <f t="shared" ca="1" si="1079"/>
        <v>0.51357719062726304</v>
      </c>
      <c r="V8576">
        <v>8559</v>
      </c>
      <c r="W8576" s="46">
        <v>0.47586804409536698</v>
      </c>
    </row>
    <row r="8577" spans="10:23">
      <c r="J8577">
        <v>8560</v>
      </c>
      <c r="K8577" s="93">
        <f t="shared" ca="1" si="1075"/>
        <v>0.62940316552589926</v>
      </c>
      <c r="L8577" s="93">
        <f t="shared" ca="1" si="1075"/>
        <v>0.41494572356324533</v>
      </c>
      <c r="M8577" s="93">
        <f t="shared" ca="1" si="1076"/>
        <v>0.62940316552589926</v>
      </c>
      <c r="N8577" s="101">
        <f t="shared" ca="1" si="1072"/>
        <v>0.59356739094742161</v>
      </c>
      <c r="O8577" s="46">
        <f t="shared" ca="1" si="1077"/>
        <v>0.54621983379982808</v>
      </c>
      <c r="P8577" s="46">
        <f t="shared" ca="1" si="1078"/>
        <v>0.43325157274001502</v>
      </c>
      <c r="Q8577" s="47">
        <f t="shared" ca="1" si="1073"/>
        <v>0.7721563559194542</v>
      </c>
      <c r="R8577" s="47">
        <f t="shared" ca="1" si="1074"/>
        <v>0.24539815929024722</v>
      </c>
      <c r="S8577" s="97">
        <f t="shared" ca="1" si="1079"/>
        <v>0.39580899654503765</v>
      </c>
      <c r="V8577">
        <v>8560</v>
      </c>
      <c r="W8577" s="46">
        <v>0.17548395113368101</v>
      </c>
    </row>
    <row r="8578" spans="10:23">
      <c r="J8578">
        <v>8561</v>
      </c>
      <c r="K8578" s="93">
        <f t="shared" ca="1" si="1075"/>
        <v>2.2315040100362631</v>
      </c>
      <c r="L8578" s="93">
        <f t="shared" ca="1" si="1075"/>
        <v>-0.75680721050011324</v>
      </c>
      <c r="M8578" s="93">
        <f t="shared" ca="1" si="1076"/>
        <v>2.2315040100362631</v>
      </c>
      <c r="N8578" s="101">
        <f t="shared" ca="1" si="1072"/>
        <v>-7.8478570650577506E-3</v>
      </c>
      <c r="O8578" s="46">
        <f t="shared" ca="1" si="1077"/>
        <v>1.1213251283388859</v>
      </c>
      <c r="P8578" s="46">
        <f t="shared" ca="1" si="1078"/>
        <v>0.72080422000954392</v>
      </c>
      <c r="Q8578" s="47">
        <f t="shared" ca="1" si="1073"/>
        <v>1.9223669449975695</v>
      </c>
      <c r="R8578" s="47">
        <f t="shared" ca="1" si="1074"/>
        <v>0.14815383050074885</v>
      </c>
      <c r="S8578" s="97">
        <f t="shared" ca="1" si="1079"/>
        <v>0.63473947941981734</v>
      </c>
      <c r="V8578">
        <v>8561</v>
      </c>
      <c r="W8578" s="46">
        <v>0.98409172416033996</v>
      </c>
    </row>
    <row r="8579" spans="10:23">
      <c r="J8579">
        <v>8562</v>
      </c>
      <c r="K8579" s="93">
        <f t="shared" ca="1" si="1075"/>
        <v>-0.12511150137446433</v>
      </c>
      <c r="L8579" s="93">
        <f t="shared" ca="1" si="1075"/>
        <v>-0.84738381498649007</v>
      </c>
      <c r="M8579" s="93">
        <f t="shared" ca="1" si="1076"/>
        <v>-0.12511150137446433</v>
      </c>
      <c r="N8579" s="101">
        <f t="shared" ca="1" si="1072"/>
        <v>-0.84317861306759456</v>
      </c>
      <c r="O8579" s="46">
        <f t="shared" ca="1" si="1077"/>
        <v>0.27537210206769147</v>
      </c>
      <c r="P8579" s="46">
        <f t="shared" ca="1" si="1078"/>
        <v>0.29782770687394672</v>
      </c>
      <c r="Q8579" s="47">
        <f t="shared" ca="1" si="1073"/>
        <v>0.23046089245518098</v>
      </c>
      <c r="R8579" s="47">
        <f t="shared" ca="1" si="1074"/>
        <v>1.3087120846913464E-2</v>
      </c>
      <c r="S8579" s="97">
        <f t="shared" ca="1" si="1079"/>
        <v>0.14422961145730245</v>
      </c>
      <c r="V8579">
        <v>8562</v>
      </c>
      <c r="W8579" s="46">
        <v>0.24721503111941801</v>
      </c>
    </row>
    <row r="8580" spans="10:23">
      <c r="J8580">
        <v>8563</v>
      </c>
      <c r="K8580" s="93">
        <f t="shared" ca="1" si="1075"/>
        <v>0.3458524976466365</v>
      </c>
      <c r="L8580" s="93">
        <f t="shared" ca="1" si="1075"/>
        <v>1.5446213484585816</v>
      </c>
      <c r="M8580" s="93">
        <f t="shared" ca="1" si="1076"/>
        <v>0.3458524976466365</v>
      </c>
      <c r="N8580" s="101">
        <f t="shared" ca="1" si="1072"/>
        <v>1.5744183855565359</v>
      </c>
      <c r="O8580" s="46">
        <f t="shared" ca="1" si="1077"/>
        <v>0.4444338002138537</v>
      </c>
      <c r="P8580" s="46">
        <f t="shared" ca="1" si="1078"/>
        <v>0.38235855594702783</v>
      </c>
      <c r="Q8580" s="47">
        <f t="shared" ca="1" si="1073"/>
        <v>0.56858428874750544</v>
      </c>
      <c r="R8580" s="47">
        <f t="shared" ca="1" si="1074"/>
        <v>0.40399439862486425</v>
      </c>
      <c r="S8580" s="97">
        <f t="shared" ca="1" si="1079"/>
        <v>0.42421409941935895</v>
      </c>
      <c r="V8580">
        <v>8563</v>
      </c>
      <c r="W8580" s="46">
        <v>-8.6018160778141804E-3</v>
      </c>
    </row>
    <row r="8581" spans="10:23">
      <c r="J8581">
        <v>8564</v>
      </c>
      <c r="K8581" s="93">
        <f t="shared" ca="1" si="1075"/>
        <v>1.6579716906897248</v>
      </c>
      <c r="L8581" s="93">
        <f t="shared" ca="1" si="1075"/>
        <v>-1.371011005973052</v>
      </c>
      <c r="M8581" s="93">
        <f t="shared" ca="1" si="1076"/>
        <v>1.6579716906897248</v>
      </c>
      <c r="N8581" s="101">
        <f t="shared" ca="1" si="1072"/>
        <v>-0.77256029362931733</v>
      </c>
      <c r="O8581" s="46">
        <f t="shared" ca="1" si="1077"/>
        <v>0.91544453438272544</v>
      </c>
      <c r="P8581" s="46">
        <f t="shared" ca="1" si="1078"/>
        <v>0.61786392303146376</v>
      </c>
      <c r="Q8581" s="47">
        <f t="shared" ca="1" si="1073"/>
        <v>1.5106057570852489</v>
      </c>
      <c r="R8581" s="47">
        <f t="shared" ca="1" si="1074"/>
        <v>2.4505572734709907E-2</v>
      </c>
      <c r="S8581" s="97">
        <f t="shared" ca="1" si="1079"/>
        <v>0.46997505355871766</v>
      </c>
      <c r="V8581">
        <v>8564</v>
      </c>
      <c r="W8581" s="46">
        <v>0.32806565400495502</v>
      </c>
    </row>
    <row r="8582" spans="10:23">
      <c r="J8582">
        <v>8565</v>
      </c>
      <c r="K8582" s="93">
        <f t="shared" ca="1" si="1075"/>
        <v>-2.942131011251491E-2</v>
      </c>
      <c r="L8582" s="93">
        <f t="shared" ca="1" si="1075"/>
        <v>-0.6466199521526429</v>
      </c>
      <c r="M8582" s="93">
        <f t="shared" ca="1" si="1076"/>
        <v>-2.942131011251491E-2</v>
      </c>
      <c r="N8582" s="101">
        <f t="shared" ca="1" si="1072"/>
        <v>-0.62240614242153514</v>
      </c>
      <c r="O8582" s="46">
        <f t="shared" ca="1" si="1077"/>
        <v>0.30972195951815745</v>
      </c>
      <c r="P8582" s="46">
        <f t="shared" ca="1" si="1078"/>
        <v>0.31500263559917974</v>
      </c>
      <c r="Q8582" s="47">
        <f t="shared" ca="1" si="1073"/>
        <v>0.299160607356113</v>
      </c>
      <c r="R8582" s="47">
        <f t="shared" ca="1" si="1074"/>
        <v>4.8784371280992597E-2</v>
      </c>
      <c r="S8582" s="97">
        <f t="shared" ca="1" si="1079"/>
        <v>0.17925316539957503</v>
      </c>
      <c r="V8582">
        <v>8565</v>
      </c>
      <c r="W8582" s="46">
        <v>-0.322701986823975</v>
      </c>
    </row>
    <row r="8583" spans="10:23">
      <c r="J8583">
        <v>8566</v>
      </c>
      <c r="K8583" s="93">
        <f t="shared" ca="1" si="1075"/>
        <v>-3.0265944198809583E-2</v>
      </c>
      <c r="L8583" s="93">
        <f t="shared" ca="1" si="1075"/>
        <v>0.90318787907918596</v>
      </c>
      <c r="M8583" s="93">
        <f t="shared" ca="1" si="1076"/>
        <v>-3.0265944198809583E-2</v>
      </c>
      <c r="N8583" s="101">
        <f t="shared" ca="1" si="1072"/>
        <v>0.8466719946952056</v>
      </c>
      <c r="O8583" s="46">
        <f t="shared" ca="1" si="1077"/>
        <v>0.30941876166601184</v>
      </c>
      <c r="P8583" s="46">
        <f t="shared" ca="1" si="1078"/>
        <v>0.31485103667310693</v>
      </c>
      <c r="Q8583" s="47">
        <f t="shared" ca="1" si="1073"/>
        <v>0.29855421165182172</v>
      </c>
      <c r="R8583" s="47">
        <f t="shared" ca="1" si="1074"/>
        <v>0.28632327282257741</v>
      </c>
      <c r="S8583" s="97">
        <f t="shared" ca="1" si="1079"/>
        <v>0.29787101724429466</v>
      </c>
      <c r="V8583">
        <v>8566</v>
      </c>
      <c r="W8583" s="46">
        <v>0.35612271211451302</v>
      </c>
    </row>
    <row r="8584" spans="10:23">
      <c r="J8584">
        <v>8567</v>
      </c>
      <c r="K8584" s="93">
        <f t="shared" ca="1" si="1075"/>
        <v>-0.1140779672450776</v>
      </c>
      <c r="L8584" s="93">
        <f t="shared" ca="1" si="1075"/>
        <v>1.611445826085121</v>
      </c>
      <c r="M8584" s="93">
        <f t="shared" ca="1" si="1076"/>
        <v>-0.1140779672450776</v>
      </c>
      <c r="N8584" s="101">
        <f t="shared" ca="1" si="1072"/>
        <v>1.4915053436123202</v>
      </c>
      <c r="O8584" s="46">
        <f t="shared" ca="1" si="1077"/>
        <v>0.27933280399043903</v>
      </c>
      <c r="P8584" s="46">
        <f t="shared" ca="1" si="1078"/>
        <v>0.2998080578353205</v>
      </c>
      <c r="Q8584" s="47">
        <f t="shared" ca="1" si="1073"/>
        <v>0.23838229630067612</v>
      </c>
      <c r="R8584" s="47">
        <f t="shared" ca="1" si="1074"/>
        <v>0.39058798244501791</v>
      </c>
      <c r="S8584" s="97">
        <f t="shared" ca="1" si="1079"/>
        <v>0.33496039321772847</v>
      </c>
      <c r="V8584">
        <v>8567</v>
      </c>
      <c r="W8584" s="46">
        <v>-0.389617546290421</v>
      </c>
    </row>
    <row r="8585" spans="10:23">
      <c r="J8585">
        <v>8568</v>
      </c>
      <c r="K8585" s="93">
        <f t="shared" ca="1" si="1075"/>
        <v>0.51795858226450953</v>
      </c>
      <c r="L8585" s="93">
        <f t="shared" ca="1" si="1075"/>
        <v>-0.65826159951948637</v>
      </c>
      <c r="M8585" s="93">
        <f t="shared" ca="1" si="1076"/>
        <v>0.51795858226450953</v>
      </c>
      <c r="N8585" s="101">
        <f t="shared" ca="1" si="1072"/>
        <v>-0.45936430708419018</v>
      </c>
      <c r="O8585" s="46">
        <f t="shared" ca="1" si="1077"/>
        <v>0.50621463056874683</v>
      </c>
      <c r="P8585" s="46">
        <f t="shared" ca="1" si="1078"/>
        <v>0.4132489711244744</v>
      </c>
      <c r="Q8585" s="47">
        <f t="shared" ca="1" si="1073"/>
        <v>0.69214594945729169</v>
      </c>
      <c r="R8585" s="47">
        <f t="shared" ca="1" si="1074"/>
        <v>7.5147011560540419E-2</v>
      </c>
      <c r="S8585" s="97">
        <f t="shared" ca="1" si="1079"/>
        <v>0.2906808210646436</v>
      </c>
      <c r="V8585">
        <v>8568</v>
      </c>
      <c r="W8585" s="46">
        <v>0.31757052508434702</v>
      </c>
    </row>
    <row r="8586" spans="10:23">
      <c r="J8586">
        <v>8569</v>
      </c>
      <c r="K8586" s="93">
        <f t="shared" ca="1" si="1075"/>
        <v>0.90852378419305158</v>
      </c>
      <c r="L8586" s="93">
        <f t="shared" ca="1" si="1075"/>
        <v>1.3013224898209683</v>
      </c>
      <c r="M8586" s="93">
        <f t="shared" ca="1" si="1076"/>
        <v>0.90852378419305158</v>
      </c>
      <c r="N8586" s="101">
        <f t="shared" ca="1" si="1072"/>
        <v>1.5226929198540349</v>
      </c>
      <c r="O8586" s="46">
        <f t="shared" ca="1" si="1077"/>
        <v>0.64641561495838318</v>
      </c>
      <c r="P8586" s="46">
        <f t="shared" ca="1" si="1078"/>
        <v>0.48334946331929257</v>
      </c>
      <c r="Q8586" s="47">
        <f t="shared" ca="1" si="1073"/>
        <v>0.97254791823656439</v>
      </c>
      <c r="R8586" s="47">
        <f t="shared" ca="1" si="1074"/>
        <v>0.39563077929498058</v>
      </c>
      <c r="S8586" s="97">
        <f t="shared" ca="1" si="1079"/>
        <v>0.52102319712668188</v>
      </c>
      <c r="V8586">
        <v>8569</v>
      </c>
      <c r="W8586" s="46">
        <v>-0.18048650691833801</v>
      </c>
    </row>
    <row r="8587" spans="10:23">
      <c r="J8587">
        <v>8570</v>
      </c>
      <c r="K8587" s="93">
        <f t="shared" ca="1" si="1075"/>
        <v>0.92593375528116062</v>
      </c>
      <c r="L8587" s="93">
        <f t="shared" ca="1" si="1075"/>
        <v>1.1697453363459036</v>
      </c>
      <c r="M8587" s="93">
        <f t="shared" ca="1" si="1076"/>
        <v>0.92593375528116062</v>
      </c>
      <c r="N8587" s="101">
        <f t="shared" ca="1" si="1072"/>
        <v>1.4034835940701262</v>
      </c>
      <c r="O8587" s="46">
        <f t="shared" ca="1" si="1077"/>
        <v>0.65266526309061634</v>
      </c>
      <c r="P8587" s="46">
        <f t="shared" ca="1" si="1078"/>
        <v>0.48647428738540915</v>
      </c>
      <c r="Q8587" s="47">
        <f t="shared" ca="1" si="1073"/>
        <v>0.98504721450103072</v>
      </c>
      <c r="R8587" s="47">
        <f t="shared" ca="1" si="1074"/>
        <v>0.37635552661454924</v>
      </c>
      <c r="S8587" s="97">
        <f t="shared" ca="1" si="1079"/>
        <v>0.51451039485258276</v>
      </c>
      <c r="V8587">
        <v>8570</v>
      </c>
      <c r="W8587" s="46">
        <v>0.25891631854663799</v>
      </c>
    </row>
    <row r="8588" spans="10:23">
      <c r="J8588">
        <v>8571</v>
      </c>
      <c r="K8588" s="93">
        <f t="shared" ca="1" si="1075"/>
        <v>-1.4981943742045201</v>
      </c>
      <c r="L8588" s="93">
        <f t="shared" ca="1" si="1075"/>
        <v>-0.33889952000075346</v>
      </c>
      <c r="M8588" s="93">
        <f t="shared" ca="1" si="1076"/>
        <v>-1.4981943742045201</v>
      </c>
      <c r="N8588" s="101">
        <f t="shared" ca="1" si="1072"/>
        <v>-0.79776435831668158</v>
      </c>
      <c r="O8588" s="46">
        <f t="shared" ca="1" si="1077"/>
        <v>-0.21752273205668837</v>
      </c>
      <c r="P8588" s="46">
        <f t="shared" ca="1" si="1078"/>
        <v>5.1380289811756796E-2</v>
      </c>
      <c r="Q8588" s="47">
        <f t="shared" ca="1" si="1073"/>
        <v>-0.75532877579357871</v>
      </c>
      <c r="R8588" s="47">
        <f t="shared" ca="1" si="1074"/>
        <v>2.0430264765067319E-2</v>
      </c>
      <c r="S8588" s="97">
        <f t="shared" ca="1" si="1079"/>
        <v>-9.8546233645810527E-2</v>
      </c>
      <c r="V8588">
        <v>8571</v>
      </c>
      <c r="W8588" s="46">
        <v>0.225877805934701</v>
      </c>
    </row>
    <row r="8589" spans="10:23">
      <c r="J8589">
        <v>8572</v>
      </c>
      <c r="K8589" s="93">
        <f t="shared" ca="1" si="1075"/>
        <v>-1.4227593723603096</v>
      </c>
      <c r="L8589" s="93">
        <f t="shared" ca="1" si="1075"/>
        <v>0.41709631741600617</v>
      </c>
      <c r="M8589" s="93">
        <f t="shared" ca="1" si="1076"/>
        <v>-1.4227593723603096</v>
      </c>
      <c r="N8589" s="101">
        <f t="shared" ca="1" si="1072"/>
        <v>-5.7027391659294713E-2</v>
      </c>
      <c r="O8589" s="46">
        <f t="shared" ca="1" si="1077"/>
        <v>-0.19044386926049039</v>
      </c>
      <c r="P8589" s="46">
        <f t="shared" ca="1" si="1078"/>
        <v>6.4919721209855785E-2</v>
      </c>
      <c r="Q8589" s="47">
        <f t="shared" ca="1" si="1073"/>
        <v>-0.70117105020118276</v>
      </c>
      <c r="R8589" s="47">
        <f t="shared" ca="1" si="1074"/>
        <v>0.14020186911034319</v>
      </c>
      <c r="S8589" s="97">
        <f t="shared" ca="1" si="1079"/>
        <v>-2.5121000075073605E-2</v>
      </c>
      <c r="V8589">
        <v>8572</v>
      </c>
      <c r="W8589" s="46">
        <v>-0.116297575879296</v>
      </c>
    </row>
    <row r="8590" spans="10:23">
      <c r="J8590">
        <v>8573</v>
      </c>
      <c r="K8590" s="93">
        <f t="shared" ca="1" si="1075"/>
        <v>-1.8896852212834159</v>
      </c>
      <c r="L8590" s="93">
        <f t="shared" ca="1" si="1075"/>
        <v>2.582397801520556E-2</v>
      </c>
      <c r="M8590" s="93">
        <f t="shared" ca="1" si="1076"/>
        <v>-1.8896852212834159</v>
      </c>
      <c r="N8590" s="101">
        <f t="shared" ca="1" si="1072"/>
        <v>-0.57647901344079056</v>
      </c>
      <c r="O8590" s="46">
        <f t="shared" ca="1" si="1077"/>
        <v>-0.35805599479737671</v>
      </c>
      <c r="P8590" s="46">
        <f t="shared" ca="1" si="1078"/>
        <v>-1.8886341558587372E-2</v>
      </c>
      <c r="Q8590" s="47">
        <f t="shared" ca="1" si="1073"/>
        <v>-1.0363953012749554</v>
      </c>
      <c r="R8590" s="47">
        <f t="shared" ca="1" si="1074"/>
        <v>5.6210443110266461E-2</v>
      </c>
      <c r="S8590" s="97">
        <f t="shared" ca="1" si="1079"/>
        <v>-0.15092277584355512</v>
      </c>
      <c r="V8590">
        <v>8573</v>
      </c>
      <c r="W8590" s="46">
        <v>0.82647770489526895</v>
      </c>
    </row>
    <row r="8591" spans="10:23">
      <c r="J8591">
        <v>8574</v>
      </c>
      <c r="K8591" s="93">
        <f t="shared" ca="1" si="1075"/>
        <v>-0.4302331122154967</v>
      </c>
      <c r="L8591" s="93">
        <f t="shared" ca="1" si="1075"/>
        <v>0.19553944829708761</v>
      </c>
      <c r="M8591" s="93">
        <f t="shared" ca="1" si="1076"/>
        <v>-0.4302331122154967</v>
      </c>
      <c r="N8591" s="101">
        <f t="shared" ca="1" si="1072"/>
        <v>4.8563882186099805E-2</v>
      </c>
      <c r="O8591" s="46">
        <f t="shared" ca="1" si="1077"/>
        <v>0.16584275847222438</v>
      </c>
      <c r="P8591" s="46">
        <f t="shared" ca="1" si="1078"/>
        <v>0.24306303507621319</v>
      </c>
      <c r="Q8591" s="47">
        <f t="shared" ca="1" si="1073"/>
        <v>1.140220526424679E-2</v>
      </c>
      <c r="R8591" s="47">
        <f t="shared" ca="1" si="1074"/>
        <v>0.15727518506808963</v>
      </c>
      <c r="S8591" s="97">
        <f t="shared" ca="1" si="1079"/>
        <v>0.16155897177015699</v>
      </c>
      <c r="V8591">
        <v>8574</v>
      </c>
      <c r="W8591" s="46">
        <v>0.190512706087341</v>
      </c>
    </row>
    <row r="8592" spans="10:23">
      <c r="J8592">
        <v>8575</v>
      </c>
      <c r="K8592" s="93">
        <f t="shared" ca="1" si="1075"/>
        <v>1.5432616137133639</v>
      </c>
      <c r="L8592" s="93">
        <f t="shared" ca="1" si="1075"/>
        <v>1.4569572223612257E-2</v>
      </c>
      <c r="M8592" s="93">
        <f t="shared" ca="1" si="1076"/>
        <v>1.5432616137133639</v>
      </c>
      <c r="N8592" s="101">
        <f t="shared" ca="1" si="1072"/>
        <v>0.50460498059024039</v>
      </c>
      <c r="O8592" s="46">
        <f t="shared" ca="1" si="1077"/>
        <v>0.87426711859636153</v>
      </c>
      <c r="P8592" s="46">
        <f t="shared" ca="1" si="1078"/>
        <v>0.59727521513828175</v>
      </c>
      <c r="Q8592" s="47">
        <f t="shared" ca="1" si="1073"/>
        <v>1.4282509255125211</v>
      </c>
      <c r="R8592" s="47">
        <f t="shared" ca="1" si="1074"/>
        <v>0.23101360567064813</v>
      </c>
      <c r="S8592" s="97">
        <f t="shared" ca="1" si="1079"/>
        <v>0.55264036213350487</v>
      </c>
      <c r="V8592">
        <v>8575</v>
      </c>
      <c r="W8592" s="46">
        <v>0.42290339625266798</v>
      </c>
    </row>
    <row r="8593" spans="10:23">
      <c r="J8593">
        <v>8576</v>
      </c>
      <c r="K8593" s="93">
        <f t="shared" ca="1" si="1075"/>
        <v>-0.91072261554453404</v>
      </c>
      <c r="L8593" s="93">
        <f t="shared" ca="1" si="1075"/>
        <v>-2.4468108738063181</v>
      </c>
      <c r="M8593" s="93">
        <f t="shared" ca="1" si="1076"/>
        <v>-0.91072261554453404</v>
      </c>
      <c r="N8593" s="101">
        <f t="shared" ca="1" si="1072"/>
        <v>-2.609410476666334</v>
      </c>
      <c r="O8593" s="46">
        <f t="shared" ca="1" si="1077"/>
        <v>-6.6383049276420025E-3</v>
      </c>
      <c r="P8593" s="46">
        <f t="shared" ca="1" si="1078"/>
        <v>0.15682250337627998</v>
      </c>
      <c r="Q8593" s="47">
        <f t="shared" ca="1" si="1073"/>
        <v>-0.33355992153548597</v>
      </c>
      <c r="R8593" s="47">
        <f t="shared" ca="1" si="1074"/>
        <v>-0.27249930655061794</v>
      </c>
      <c r="S8593" s="97">
        <f t="shared" ca="1" si="1079"/>
        <v>-0.13956880573912997</v>
      </c>
      <c r="V8593">
        <v>8576</v>
      </c>
      <c r="W8593" s="46">
        <v>0.39015809745684299</v>
      </c>
    </row>
    <row r="8594" spans="10:23">
      <c r="J8594">
        <v>8577</v>
      </c>
      <c r="K8594" s="93">
        <f t="shared" ca="1" si="1075"/>
        <v>0.5176180744286879</v>
      </c>
      <c r="L8594" s="93">
        <f t="shared" ca="1" si="1075"/>
        <v>-2.3240035916144045E-2</v>
      </c>
      <c r="M8594" s="93">
        <f t="shared" ca="1" si="1076"/>
        <v>0.5176180744286879</v>
      </c>
      <c r="N8594" s="101">
        <f t="shared" ref="N8594:N8657" ca="1" si="1080">$N$2*K8594+SQRT(1-$N$2^2)*L8594</f>
        <v>0.14258067237084904</v>
      </c>
      <c r="O8594" s="46">
        <f t="shared" ca="1" si="1077"/>
        <v>0.50609239865064748</v>
      </c>
      <c r="P8594" s="46">
        <f t="shared" ca="1" si="1078"/>
        <v>0.41318785516542472</v>
      </c>
      <c r="Q8594" s="47">
        <f t="shared" ref="Q8594:Q8657" ca="1" si="1081">$K$2+K8594*$S$3</f>
        <v>0.69190148562109299</v>
      </c>
      <c r="R8594" s="47">
        <f t="shared" ref="R8594:R8657" ca="1" si="1082">$L$2+$L$3*N8594</f>
        <v>0.17247699394585411</v>
      </c>
      <c r="S8594" s="97">
        <f t="shared" ca="1" si="1079"/>
        <v>0.33928469629825081</v>
      </c>
      <c r="V8594">
        <v>8577</v>
      </c>
      <c r="W8594" s="46">
        <v>0.31680629797842502</v>
      </c>
    </row>
    <row r="8595" spans="10:23">
      <c r="J8595">
        <v>8578</v>
      </c>
      <c r="K8595" s="93">
        <f t="shared" ref="K8595:L8658" ca="1" si="1083">_xlfn.NORM.S.INV(RAND())</f>
        <v>2.2918881468963144</v>
      </c>
      <c r="L8595" s="93">
        <f t="shared" ca="1" si="1083"/>
        <v>-0.83768539254743468</v>
      </c>
      <c r="M8595" s="93">
        <f t="shared" ref="M8595:M8658" ca="1" si="1084">K8595</f>
        <v>2.2918881468963144</v>
      </c>
      <c r="N8595" s="101">
        <f t="shared" ca="1" si="1080"/>
        <v>-6.5323591598582809E-2</v>
      </c>
      <c r="O8595" s="46">
        <f t="shared" ref="O8595:O8658" ca="1" si="1085">$K$2+K8595*$K$3</f>
        <v>1.143001190075811</v>
      </c>
      <c r="P8595" s="46">
        <f t="shared" ref="P8595:P8658" ca="1" si="1086">$K$2+K8595*$R$3</f>
        <v>0.73164225087800649</v>
      </c>
      <c r="Q8595" s="47">
        <f t="shared" ca="1" si="1081"/>
        <v>1.9657190684714199</v>
      </c>
      <c r="R8595" s="47">
        <f t="shared" ca="1" si="1082"/>
        <v>0.13886043588718219</v>
      </c>
      <c r="S8595" s="97">
        <f t="shared" ref="S8595:S8658" ca="1" si="1087">AVERAGE(R8595,O8595)</f>
        <v>0.64093081298149657</v>
      </c>
      <c r="V8595">
        <v>8578</v>
      </c>
      <c r="W8595" s="46">
        <v>0.61492594824231706</v>
      </c>
    </row>
    <row r="8596" spans="10:23">
      <c r="J8596">
        <v>8579</v>
      </c>
      <c r="K8596" s="93">
        <f t="shared" ca="1" si="1083"/>
        <v>0.55914948105158913</v>
      </c>
      <c r="L8596" s="93">
        <f t="shared" ca="1" si="1083"/>
        <v>-1.0892534851193556</v>
      </c>
      <c r="M8596" s="93">
        <f t="shared" ca="1" si="1084"/>
        <v>0.55914948105158913</v>
      </c>
      <c r="N8596" s="101">
        <f t="shared" ca="1" si="1080"/>
        <v>-0.85488083818919758</v>
      </c>
      <c r="O8596" s="46">
        <f t="shared" ca="1" si="1085"/>
        <v>0.52100090576511993</v>
      </c>
      <c r="P8596" s="46">
        <f t="shared" ca="1" si="1086"/>
        <v>0.42064210872266095</v>
      </c>
      <c r="Q8596" s="47">
        <f t="shared" ca="1" si="1081"/>
        <v>0.72171849985003789</v>
      </c>
      <c r="R8596" s="47">
        <f t="shared" ca="1" si="1082"/>
        <v>1.1194958932072424E-2</v>
      </c>
      <c r="S8596" s="97">
        <f t="shared" ca="1" si="1087"/>
        <v>0.26609793234859619</v>
      </c>
      <c r="V8596">
        <v>8579</v>
      </c>
      <c r="W8596" s="46">
        <v>-0.217847010847881</v>
      </c>
    </row>
    <row r="8597" spans="10:23">
      <c r="J8597">
        <v>8580</v>
      </c>
      <c r="K8597" s="93">
        <f t="shared" ca="1" si="1083"/>
        <v>-1.7705137702713738</v>
      </c>
      <c r="L8597" s="93">
        <f t="shared" ca="1" si="1083"/>
        <v>-2.2149620126425003</v>
      </c>
      <c r="M8597" s="93">
        <f t="shared" ca="1" si="1084"/>
        <v>-1.7705137702713738</v>
      </c>
      <c r="N8597" s="101">
        <f t="shared" ca="1" si="1080"/>
        <v>-2.6630313446291716</v>
      </c>
      <c r="O8597" s="46">
        <f t="shared" ca="1" si="1085"/>
        <v>-0.31527708192820991</v>
      </c>
      <c r="P8597" s="46">
        <f t="shared" ca="1" si="1086"/>
        <v>2.5031148759960264E-3</v>
      </c>
      <c r="Q8597" s="47">
        <f t="shared" ca="1" si="1081"/>
        <v>-0.95083747553662179</v>
      </c>
      <c r="R8597" s="47">
        <f t="shared" ca="1" si="1082"/>
        <v>-0.28116939819094205</v>
      </c>
      <c r="S8597" s="97">
        <f t="shared" ca="1" si="1087"/>
        <v>-0.29822324005957601</v>
      </c>
      <c r="V8597">
        <v>8580</v>
      </c>
      <c r="W8597" s="46">
        <v>-9.3262769018511299E-2</v>
      </c>
    </row>
    <row r="8598" spans="10:23">
      <c r="J8598">
        <v>8581</v>
      </c>
      <c r="K8598" s="93">
        <f t="shared" ca="1" si="1083"/>
        <v>0.55746911744123906</v>
      </c>
      <c r="L8598" s="93">
        <f t="shared" ca="1" si="1083"/>
        <v>1.2277537049796232</v>
      </c>
      <c r="M8598" s="93">
        <f t="shared" ca="1" si="1084"/>
        <v>0.55746911744123906</v>
      </c>
      <c r="N8598" s="101">
        <f t="shared" ca="1" si="1080"/>
        <v>1.3413003323167449</v>
      </c>
      <c r="O8598" s="46">
        <f t="shared" ca="1" si="1085"/>
        <v>0.5203977065268357</v>
      </c>
      <c r="P8598" s="46">
        <f t="shared" ca="1" si="1086"/>
        <v>0.42034050910351883</v>
      </c>
      <c r="Q8598" s="47">
        <f t="shared" ca="1" si="1081"/>
        <v>0.72051210137346944</v>
      </c>
      <c r="R8598" s="47">
        <f t="shared" ca="1" si="1082"/>
        <v>0.36630096020451408</v>
      </c>
      <c r="S8598" s="97">
        <f t="shared" ca="1" si="1087"/>
        <v>0.44334933336567489</v>
      </c>
      <c r="V8598">
        <v>8581</v>
      </c>
      <c r="W8598" s="46">
        <v>0.45349092218634801</v>
      </c>
    </row>
    <row r="8599" spans="10:23">
      <c r="J8599">
        <v>8582</v>
      </c>
      <c r="K8599" s="93">
        <f t="shared" ca="1" si="1083"/>
        <v>0.84987953062322097</v>
      </c>
      <c r="L8599" s="93">
        <f t="shared" ca="1" si="1083"/>
        <v>-0.34061962929034623</v>
      </c>
      <c r="M8599" s="93">
        <f t="shared" ca="1" si="1084"/>
        <v>0.84987953062322097</v>
      </c>
      <c r="N8599" s="101">
        <f t="shared" ca="1" si="1080"/>
        <v>-5.2654987482177062E-2</v>
      </c>
      <c r="O8599" s="46">
        <f t="shared" ca="1" si="1085"/>
        <v>0.6253641182078099</v>
      </c>
      <c r="P8599" s="46">
        <f t="shared" ca="1" si="1086"/>
        <v>0.47282371494400594</v>
      </c>
      <c r="Q8599" s="47">
        <f t="shared" ca="1" si="1081"/>
        <v>0.93044492473541784</v>
      </c>
      <c r="R8599" s="47">
        <f t="shared" ca="1" si="1082"/>
        <v>0.14090885402767833</v>
      </c>
      <c r="S8599" s="97">
        <f t="shared" ca="1" si="1087"/>
        <v>0.38313648611774409</v>
      </c>
      <c r="V8599">
        <v>8582</v>
      </c>
      <c r="W8599" s="46">
        <v>-7.4489483546186397E-2</v>
      </c>
    </row>
    <row r="8600" spans="10:23">
      <c r="J8600">
        <v>8583</v>
      </c>
      <c r="K8600" s="93">
        <f t="shared" ca="1" si="1083"/>
        <v>0.17026378063430508</v>
      </c>
      <c r="L8600" s="93">
        <f t="shared" ca="1" si="1083"/>
        <v>-1.3426084013858233</v>
      </c>
      <c r="M8600" s="93">
        <f t="shared" ca="1" si="1084"/>
        <v>0.17026378063430508</v>
      </c>
      <c r="N8600" s="101">
        <f t="shared" ca="1" si="1080"/>
        <v>-1.218756751791672</v>
      </c>
      <c r="O8600" s="46">
        <f t="shared" ca="1" si="1085"/>
        <v>0.3814028111465117</v>
      </c>
      <c r="P8600" s="46">
        <f t="shared" ca="1" si="1086"/>
        <v>0.3508430614133568</v>
      </c>
      <c r="Q8600" s="47">
        <f t="shared" ca="1" si="1081"/>
        <v>0.44252231061282138</v>
      </c>
      <c r="R8600" s="47">
        <f t="shared" ca="1" si="1082"/>
        <v>-4.7641043477038236E-2</v>
      </c>
      <c r="S8600" s="97">
        <f t="shared" ca="1" si="1087"/>
        <v>0.16688088383473673</v>
      </c>
      <c r="V8600">
        <v>8583</v>
      </c>
      <c r="W8600" s="46">
        <v>0.18314433771744601</v>
      </c>
    </row>
    <row r="8601" spans="10:23">
      <c r="J8601">
        <v>8584</v>
      </c>
      <c r="K8601" s="93">
        <f t="shared" ca="1" si="1083"/>
        <v>0.25041440764742978</v>
      </c>
      <c r="L8601" s="93">
        <f t="shared" ca="1" si="1083"/>
        <v>-1.2465709833641228</v>
      </c>
      <c r="M8601" s="93">
        <f t="shared" ca="1" si="1084"/>
        <v>0.25041440764742978</v>
      </c>
      <c r="N8601" s="101">
        <f t="shared" ca="1" si="1080"/>
        <v>-1.102215592869936</v>
      </c>
      <c r="O8601" s="46">
        <f t="shared" ca="1" si="1085"/>
        <v>0.41017443942061127</v>
      </c>
      <c r="P8601" s="46">
        <f t="shared" ca="1" si="1086"/>
        <v>0.36522887555040662</v>
      </c>
      <c r="Q8601" s="47">
        <f t="shared" ca="1" si="1081"/>
        <v>0.50006556716102057</v>
      </c>
      <c r="R8601" s="47">
        <f t="shared" ca="1" si="1082"/>
        <v>-2.8797213339463612E-2</v>
      </c>
      <c r="S8601" s="97">
        <f t="shared" ca="1" si="1087"/>
        <v>0.19068861304057383</v>
      </c>
      <c r="V8601">
        <v>8584</v>
      </c>
      <c r="W8601" s="46">
        <v>0.22526291794266501</v>
      </c>
    </row>
    <row r="8602" spans="10:23">
      <c r="J8602">
        <v>8585</v>
      </c>
      <c r="K8602" s="93">
        <f t="shared" ca="1" si="1083"/>
        <v>-1.3635741919066586</v>
      </c>
      <c r="L8602" s="93">
        <f t="shared" ca="1" si="1083"/>
        <v>-1.116510289511049</v>
      </c>
      <c r="M8602" s="93">
        <f t="shared" ca="1" si="1084"/>
        <v>-1.3635741919066586</v>
      </c>
      <c r="N8602" s="101">
        <f t="shared" ca="1" si="1080"/>
        <v>-1.4921918178502183</v>
      </c>
      <c r="O8602" s="46">
        <f t="shared" ca="1" si="1085"/>
        <v>-0.16919819627194216</v>
      </c>
      <c r="P8602" s="46">
        <f t="shared" ca="1" si="1086"/>
        <v>7.5542557704129903E-2</v>
      </c>
      <c r="Q8602" s="47">
        <f t="shared" ca="1" si="1081"/>
        <v>-0.65867970422408628</v>
      </c>
      <c r="R8602" s="47">
        <f t="shared" ca="1" si="1082"/>
        <v>-9.1853440076972381E-2</v>
      </c>
      <c r="S8602" s="97">
        <f t="shared" ca="1" si="1087"/>
        <v>-0.13052581817445727</v>
      </c>
      <c r="V8602">
        <v>8585</v>
      </c>
      <c r="W8602" s="46">
        <v>0.27635620850605702</v>
      </c>
    </row>
    <row r="8603" spans="10:23">
      <c r="J8603">
        <v>8586</v>
      </c>
      <c r="K8603" s="93">
        <f t="shared" ca="1" si="1083"/>
        <v>-0.57895898657133094</v>
      </c>
      <c r="L8603" s="93">
        <f t="shared" ca="1" si="1083"/>
        <v>-1.8382445914797056</v>
      </c>
      <c r="M8603" s="93">
        <f t="shared" ca="1" si="1084"/>
        <v>-0.57895898657133094</v>
      </c>
      <c r="N8603" s="101">
        <f t="shared" ca="1" si="1080"/>
        <v>-1.9269307388250014</v>
      </c>
      <c r="O8603" s="46">
        <f t="shared" ca="1" si="1085"/>
        <v>0.11245470985464084</v>
      </c>
      <c r="P8603" s="46">
        <f t="shared" ca="1" si="1086"/>
        <v>0.2163690107674214</v>
      </c>
      <c r="Q8603" s="47">
        <f t="shared" ca="1" si="1081"/>
        <v>-9.5373891970920277E-2</v>
      </c>
      <c r="R8603" s="47">
        <f t="shared" ca="1" si="1082"/>
        <v>-0.16214745857513047</v>
      </c>
      <c r="S8603" s="97">
        <f t="shared" ca="1" si="1087"/>
        <v>-2.4846374360244811E-2</v>
      </c>
      <c r="V8603">
        <v>8586</v>
      </c>
      <c r="W8603" s="46">
        <v>1.0420626113936799</v>
      </c>
    </row>
    <row r="8604" spans="10:23">
      <c r="J8604">
        <v>8587</v>
      </c>
      <c r="K8604" s="93">
        <f t="shared" ca="1" si="1083"/>
        <v>1.5940484598319256</v>
      </c>
      <c r="L8604" s="93">
        <f t="shared" ca="1" si="1083"/>
        <v>-1.0427795559066315</v>
      </c>
      <c r="M8604" s="93">
        <f t="shared" ca="1" si="1084"/>
        <v>1.5940484598319256</v>
      </c>
      <c r="N8604" s="101">
        <f t="shared" ca="1" si="1080"/>
        <v>-0.48169859543087468</v>
      </c>
      <c r="O8604" s="46">
        <f t="shared" ca="1" si="1085"/>
        <v>0.89249804594142002</v>
      </c>
      <c r="P8604" s="46">
        <f t="shared" ca="1" si="1086"/>
        <v>0.60639067881081099</v>
      </c>
      <c r="Q8604" s="47">
        <f t="shared" ca="1" si="1081"/>
        <v>1.4647127802026381</v>
      </c>
      <c r="R8604" s="47">
        <f t="shared" ca="1" si="1082"/>
        <v>7.1535724872279757E-2</v>
      </c>
      <c r="S8604" s="97">
        <f t="shared" ca="1" si="1087"/>
        <v>0.48201688540684989</v>
      </c>
      <c r="V8604">
        <v>8587</v>
      </c>
      <c r="W8604" s="46">
        <v>-0.22379079120049</v>
      </c>
    </row>
    <row r="8605" spans="10:23">
      <c r="J8605">
        <v>8588</v>
      </c>
      <c r="K8605" s="93">
        <f t="shared" ca="1" si="1083"/>
        <v>-0.51687338202887045</v>
      </c>
      <c r="L8605" s="93">
        <f t="shared" ca="1" si="1083"/>
        <v>0.42323101383116202</v>
      </c>
      <c r="M8605" s="93">
        <f t="shared" ca="1" si="1084"/>
        <v>-0.51687338202887045</v>
      </c>
      <c r="N8605" s="101">
        <f t="shared" ca="1" si="1080"/>
        <v>0.2368808781043211</v>
      </c>
      <c r="O8605" s="46">
        <f t="shared" ca="1" si="1085"/>
        <v>0.13474154654745815</v>
      </c>
      <c r="P8605" s="46">
        <f t="shared" ca="1" si="1086"/>
        <v>0.22751242911383007</v>
      </c>
      <c r="Q8605" s="47">
        <f t="shared" ca="1" si="1081"/>
        <v>-5.0800218585285661E-2</v>
      </c>
      <c r="R8605" s="47">
        <f t="shared" ca="1" si="1082"/>
        <v>0.18772462898930886</v>
      </c>
      <c r="S8605" s="97">
        <f t="shared" ca="1" si="1087"/>
        <v>0.16123308776838352</v>
      </c>
      <c r="V8605">
        <v>8588</v>
      </c>
      <c r="W8605" s="46">
        <v>0.279111195815264</v>
      </c>
    </row>
    <row r="8606" spans="10:23">
      <c r="J8606">
        <v>8589</v>
      </c>
      <c r="K8606" s="93">
        <f t="shared" ca="1" si="1083"/>
        <v>0.22719604822125808</v>
      </c>
      <c r="L8606" s="93">
        <f t="shared" ca="1" si="1083"/>
        <v>3.2625918783248888</v>
      </c>
      <c r="M8606" s="93">
        <f t="shared" ca="1" si="1084"/>
        <v>0.22719604822125808</v>
      </c>
      <c r="N8606" s="101">
        <f t="shared" ca="1" si="1080"/>
        <v>3.1654619499046466</v>
      </c>
      <c r="O8606" s="46">
        <f t="shared" ca="1" si="1085"/>
        <v>0.40183975719242537</v>
      </c>
      <c r="P8606" s="46">
        <f t="shared" ca="1" si="1086"/>
        <v>0.36106153443631367</v>
      </c>
      <c r="Q8606" s="47">
        <f t="shared" ca="1" si="1081"/>
        <v>0.48339620270464878</v>
      </c>
      <c r="R8606" s="47">
        <f t="shared" ca="1" si="1082"/>
        <v>0.66125419375176242</v>
      </c>
      <c r="S8606" s="97">
        <f t="shared" ca="1" si="1087"/>
        <v>0.53154697547209384</v>
      </c>
      <c r="V8606">
        <v>8589</v>
      </c>
      <c r="W8606" s="46">
        <v>1.38937563042108</v>
      </c>
    </row>
    <row r="8607" spans="10:23">
      <c r="J8607">
        <v>8590</v>
      </c>
      <c r="K8607" s="93">
        <f t="shared" ca="1" si="1083"/>
        <v>0.89744658797826216</v>
      </c>
      <c r="L8607" s="93">
        <f t="shared" ca="1" si="1083"/>
        <v>0.58861755073651822</v>
      </c>
      <c r="M8607" s="93">
        <f t="shared" ca="1" si="1084"/>
        <v>0.89744658797826216</v>
      </c>
      <c r="N8607" s="101">
        <f t="shared" ca="1" si="1080"/>
        <v>0.84346655207556109</v>
      </c>
      <c r="O8607" s="46">
        <f t="shared" ca="1" si="1085"/>
        <v>0.64243923967988414</v>
      </c>
      <c r="P8607" s="46">
        <f t="shared" ca="1" si="1086"/>
        <v>0.48136127568004305</v>
      </c>
      <c r="Q8607" s="47">
        <f t="shared" ca="1" si="1081"/>
        <v>0.96459516767956632</v>
      </c>
      <c r="R8607" s="47">
        <f t="shared" ca="1" si="1082"/>
        <v>0.28580497682484418</v>
      </c>
      <c r="S8607" s="97">
        <f t="shared" ca="1" si="1087"/>
        <v>0.46412210825236416</v>
      </c>
      <c r="V8607">
        <v>8590</v>
      </c>
      <c r="W8607" s="46">
        <v>6.05875120729744E-2</v>
      </c>
    </row>
    <row r="8608" spans="10:23">
      <c r="J8608">
        <v>8591</v>
      </c>
      <c r="K8608" s="93">
        <f t="shared" ca="1" si="1083"/>
        <v>0.27556249349789003</v>
      </c>
      <c r="L8608" s="93">
        <f t="shared" ca="1" si="1083"/>
        <v>0.55586748960528987</v>
      </c>
      <c r="M8608" s="93">
        <f t="shared" ca="1" si="1084"/>
        <v>0.27556249349789003</v>
      </c>
      <c r="N8608" s="101">
        <f t="shared" ca="1" si="1080"/>
        <v>0.61464367654864815</v>
      </c>
      <c r="O8608" s="46">
        <f t="shared" ca="1" si="1085"/>
        <v>0.4192018345247831</v>
      </c>
      <c r="P8608" s="46">
        <f t="shared" ca="1" si="1086"/>
        <v>0.36974257310249253</v>
      </c>
      <c r="Q8608" s="47">
        <f t="shared" ca="1" si="1081"/>
        <v>0.51812035736936424</v>
      </c>
      <c r="R8608" s="47">
        <f t="shared" ca="1" si="1082"/>
        <v>0.24880603638255622</v>
      </c>
      <c r="S8608" s="97">
        <f t="shared" ca="1" si="1087"/>
        <v>0.33400393545366969</v>
      </c>
      <c r="V8608">
        <v>8591</v>
      </c>
      <c r="W8608" s="46">
        <v>0.25846554780728997</v>
      </c>
    </row>
    <row r="8609" spans="10:23">
      <c r="J8609">
        <v>8592</v>
      </c>
      <c r="K8609" s="93">
        <f t="shared" ca="1" si="1083"/>
        <v>1.0582622440582417</v>
      </c>
      <c r="L8609" s="93">
        <f t="shared" ca="1" si="1083"/>
        <v>-0.43878629253047963</v>
      </c>
      <c r="M8609" s="93">
        <f t="shared" ca="1" si="1084"/>
        <v>1.0582622440582417</v>
      </c>
      <c r="N8609" s="101">
        <f t="shared" ca="1" si="1080"/>
        <v>-7.9454772889093028E-2</v>
      </c>
      <c r="O8609" s="46">
        <f t="shared" ca="1" si="1085"/>
        <v>0.70016715086180104</v>
      </c>
      <c r="P8609" s="46">
        <f t="shared" ca="1" si="1086"/>
        <v>0.5102252312710015</v>
      </c>
      <c r="Q8609" s="47">
        <f t="shared" ca="1" si="1081"/>
        <v>1.0800509900434001</v>
      </c>
      <c r="R8609" s="47">
        <f t="shared" ca="1" si="1082"/>
        <v>0.13657553000203929</v>
      </c>
      <c r="S8609" s="97">
        <f t="shared" ca="1" si="1087"/>
        <v>0.41837134043192015</v>
      </c>
      <c r="V8609">
        <v>8592</v>
      </c>
      <c r="W8609" s="46">
        <v>-0.18541699347944601</v>
      </c>
    </row>
    <row r="8610" spans="10:23">
      <c r="J8610">
        <v>8593</v>
      </c>
      <c r="K8610" s="93">
        <f t="shared" ca="1" si="1083"/>
        <v>1.7504648808478067</v>
      </c>
      <c r="L8610" s="93">
        <f t="shared" ca="1" si="1083"/>
        <v>-0.15602710693894875</v>
      </c>
      <c r="M8610" s="93">
        <f t="shared" ca="1" si="1084"/>
        <v>1.7504648808478067</v>
      </c>
      <c r="N8610" s="101">
        <f t="shared" ca="1" si="1080"/>
        <v>0.40876042438465016</v>
      </c>
      <c r="O8610" s="46">
        <f t="shared" ca="1" si="1085"/>
        <v>0.94864676603436515</v>
      </c>
      <c r="P8610" s="46">
        <f t="shared" ca="1" si="1086"/>
        <v>0.63446503885728356</v>
      </c>
      <c r="Q8610" s="47">
        <f t="shared" ca="1" si="1081"/>
        <v>1.5770102203885283</v>
      </c>
      <c r="R8610" s="47">
        <f t="shared" ca="1" si="1082"/>
        <v>0.21551626075440056</v>
      </c>
      <c r="S8610" s="97">
        <f t="shared" ca="1" si="1087"/>
        <v>0.58208151339438285</v>
      </c>
      <c r="V8610">
        <v>8593</v>
      </c>
      <c r="W8610" s="46">
        <v>0.30585071729160701</v>
      </c>
    </row>
    <row r="8611" spans="10:23">
      <c r="J8611">
        <v>8594</v>
      </c>
      <c r="K8611" s="93">
        <f t="shared" ca="1" si="1083"/>
        <v>1.2317958929553066</v>
      </c>
      <c r="L8611" s="93">
        <f t="shared" ca="1" si="1083"/>
        <v>-0.10619376907704303</v>
      </c>
      <c r="M8611" s="93">
        <f t="shared" ca="1" si="1084"/>
        <v>1.2317958929553066</v>
      </c>
      <c r="N8611" s="101">
        <f t="shared" ca="1" si="1080"/>
        <v>0.29105820044955111</v>
      </c>
      <c r="O8611" s="46">
        <f t="shared" ca="1" si="1085"/>
        <v>0.76246043321250423</v>
      </c>
      <c r="P8611" s="46">
        <f t="shared" ca="1" si="1086"/>
        <v>0.5413718724463531</v>
      </c>
      <c r="Q8611" s="47">
        <f t="shared" ca="1" si="1081"/>
        <v>1.2046375547448065</v>
      </c>
      <c r="R8611" s="47">
        <f t="shared" ca="1" si="1082"/>
        <v>0.1964846951241217</v>
      </c>
      <c r="S8611" s="97">
        <f t="shared" ca="1" si="1087"/>
        <v>0.47947256416831296</v>
      </c>
      <c r="V8611">
        <v>8594</v>
      </c>
      <c r="W8611" s="46">
        <v>0.56444832379606902</v>
      </c>
    </row>
    <row r="8612" spans="10:23">
      <c r="J8612">
        <v>8595</v>
      </c>
      <c r="K8612" s="93">
        <f t="shared" ca="1" si="1083"/>
        <v>-0.82099613446273922</v>
      </c>
      <c r="L8612" s="93">
        <f t="shared" ca="1" si="1083"/>
        <v>-0.92170765042675062</v>
      </c>
      <c r="M8612" s="93">
        <f t="shared" ca="1" si="1084"/>
        <v>-0.82099613446273922</v>
      </c>
      <c r="N8612" s="101">
        <f t="shared" ca="1" si="1080"/>
        <v>-1.1349507164634953</v>
      </c>
      <c r="O8612" s="46">
        <f t="shared" ca="1" si="1085"/>
        <v>2.557076262719693E-2</v>
      </c>
      <c r="P8612" s="46">
        <f t="shared" ca="1" si="1086"/>
        <v>0.17292703715369945</v>
      </c>
      <c r="Q8612" s="47">
        <f t="shared" ca="1" si="1081"/>
        <v>-0.2691417864258081</v>
      </c>
      <c r="R8612" s="47">
        <f t="shared" ca="1" si="1082"/>
        <v>-3.4090236973661342E-2</v>
      </c>
      <c r="S8612" s="97">
        <f t="shared" ca="1" si="1087"/>
        <v>-4.2597371732322059E-3</v>
      </c>
      <c r="V8612">
        <v>8595</v>
      </c>
      <c r="W8612" s="46">
        <v>-2.8967896462193998E-2</v>
      </c>
    </row>
    <row r="8613" spans="10:23">
      <c r="J8613">
        <v>8596</v>
      </c>
      <c r="K8613" s="93">
        <f t="shared" ca="1" si="1083"/>
        <v>-0.25002007149377509</v>
      </c>
      <c r="L8613" s="93">
        <f t="shared" ca="1" si="1083"/>
        <v>-0.10211546713324821</v>
      </c>
      <c r="M8613" s="93">
        <f t="shared" ca="1" si="1084"/>
        <v>-0.25002007149377509</v>
      </c>
      <c r="N8613" s="101">
        <f t="shared" ca="1" si="1080"/>
        <v>-0.1763259492328183</v>
      </c>
      <c r="O8613" s="46">
        <f t="shared" ca="1" si="1085"/>
        <v>0.23053373858073306</v>
      </c>
      <c r="P8613" s="46">
        <f t="shared" ca="1" si="1086"/>
        <v>0.27540852513046749</v>
      </c>
      <c r="Q8613" s="47">
        <f t="shared" ca="1" si="1081"/>
        <v>0.14078416548126413</v>
      </c>
      <c r="R8613" s="47">
        <f t="shared" ca="1" si="1082"/>
        <v>0.12091218831968935</v>
      </c>
      <c r="S8613" s="97">
        <f t="shared" ca="1" si="1087"/>
        <v>0.17572296345021121</v>
      </c>
      <c r="V8613">
        <v>8596</v>
      </c>
      <c r="W8613" s="46">
        <v>0.11147217519746</v>
      </c>
    </row>
    <row r="8614" spans="10:23">
      <c r="J8614">
        <v>8597</v>
      </c>
      <c r="K8614" s="93">
        <f t="shared" ca="1" si="1083"/>
        <v>0.58501688822464848</v>
      </c>
      <c r="L8614" s="93">
        <f t="shared" ca="1" si="1083"/>
        <v>0.95308740590167951</v>
      </c>
      <c r="M8614" s="93">
        <f t="shared" ca="1" si="1084"/>
        <v>0.58501688822464848</v>
      </c>
      <c r="N8614" s="101">
        <f t="shared" ca="1" si="1080"/>
        <v>1.0896546409060131</v>
      </c>
      <c r="O8614" s="46">
        <f t="shared" ca="1" si="1085"/>
        <v>0.53028651526479564</v>
      </c>
      <c r="P8614" s="46">
        <f t="shared" ca="1" si="1086"/>
        <v>0.4252849134724988</v>
      </c>
      <c r="Q8614" s="47">
        <f t="shared" ca="1" si="1081"/>
        <v>0.74028971884938932</v>
      </c>
      <c r="R8614" s="47">
        <f t="shared" ca="1" si="1082"/>
        <v>0.32561174184020336</v>
      </c>
      <c r="S8614" s="97">
        <f t="shared" ca="1" si="1087"/>
        <v>0.4279491285524995</v>
      </c>
      <c r="V8614">
        <v>8597</v>
      </c>
      <c r="W8614" s="46">
        <v>0.80312699841530699</v>
      </c>
    </row>
    <row r="8615" spans="10:23">
      <c r="J8615">
        <v>8598</v>
      </c>
      <c r="K8615" s="93">
        <f t="shared" ca="1" si="1083"/>
        <v>0.70156276330644618</v>
      </c>
      <c r="L8615" s="93">
        <f t="shared" ca="1" si="1083"/>
        <v>-1.1562867675177151</v>
      </c>
      <c r="M8615" s="93">
        <f t="shared" ca="1" si="1084"/>
        <v>0.70156276330644618</v>
      </c>
      <c r="N8615" s="101">
        <f t="shared" ca="1" si="1080"/>
        <v>-0.87314334767721369</v>
      </c>
      <c r="O8615" s="46">
        <f t="shared" ca="1" si="1085"/>
        <v>0.57212292652810426</v>
      </c>
      <c r="P8615" s="46">
        <f t="shared" ca="1" si="1086"/>
        <v>0.44620311910415311</v>
      </c>
      <c r="Q8615" s="47">
        <f t="shared" ca="1" si="1081"/>
        <v>0.82396254137600644</v>
      </c>
      <c r="R8615" s="47">
        <f t="shared" ca="1" si="1082"/>
        <v>8.2420483049426008E-3</v>
      </c>
      <c r="S8615" s="97">
        <f t="shared" ca="1" si="1087"/>
        <v>0.29018248741652342</v>
      </c>
      <c r="V8615">
        <v>8598</v>
      </c>
      <c r="W8615" s="46">
        <v>-4.0086160832995203E-2</v>
      </c>
    </row>
    <row r="8616" spans="10:23">
      <c r="J8616">
        <v>8599</v>
      </c>
      <c r="K8616" s="93">
        <f t="shared" ca="1" si="1083"/>
        <v>-0.22338335278158583</v>
      </c>
      <c r="L8616" s="93">
        <f t="shared" ca="1" si="1083"/>
        <v>0.63190933397765126</v>
      </c>
      <c r="M8616" s="93">
        <f t="shared" ca="1" si="1084"/>
        <v>-0.22338335278158583</v>
      </c>
      <c r="N8616" s="101">
        <f t="shared" ca="1" si="1080"/>
        <v>0.52806169851789519</v>
      </c>
      <c r="O8616" s="46">
        <f t="shared" ca="1" si="1085"/>
        <v>0.2400955074375552</v>
      </c>
      <c r="P8616" s="46">
        <f t="shared" ca="1" si="1086"/>
        <v>0.28018940955887855</v>
      </c>
      <c r="Q8616" s="47">
        <f t="shared" ca="1" si="1081"/>
        <v>0.15990770319490841</v>
      </c>
      <c r="R8616" s="47">
        <f t="shared" ca="1" si="1082"/>
        <v>0.23480638079235913</v>
      </c>
      <c r="S8616" s="97">
        <f t="shared" ca="1" si="1087"/>
        <v>0.23745094411495715</v>
      </c>
      <c r="V8616">
        <v>8599</v>
      </c>
      <c r="W8616" s="46">
        <v>2.82489289901319E-2</v>
      </c>
    </row>
    <row r="8617" spans="10:23">
      <c r="J8617">
        <v>8600</v>
      </c>
      <c r="K8617" s="93">
        <f t="shared" ca="1" si="1083"/>
        <v>-0.90284558109893143</v>
      </c>
      <c r="L8617" s="93">
        <f t="shared" ca="1" si="1083"/>
        <v>-0.78256207853165172</v>
      </c>
      <c r="M8617" s="93">
        <f t="shared" ca="1" si="1084"/>
        <v>-0.90284558109893143</v>
      </c>
      <c r="N8617" s="101">
        <f t="shared" ca="1" si="1080"/>
        <v>-1.0290590992494437</v>
      </c>
      <c r="O8617" s="46">
        <f t="shared" ca="1" si="1085"/>
        <v>-3.8106900303306879E-3</v>
      </c>
      <c r="P8617" s="46">
        <f t="shared" ca="1" si="1086"/>
        <v>0.15823631082493564</v>
      </c>
      <c r="Q8617" s="47">
        <f t="shared" ca="1" si="1081"/>
        <v>-0.32790469174086334</v>
      </c>
      <c r="R8617" s="47">
        <f t="shared" ca="1" si="1082"/>
        <v>-1.6968357748874424E-2</v>
      </c>
      <c r="S8617" s="97">
        <f t="shared" ca="1" si="1087"/>
        <v>-1.0389523889602556E-2</v>
      </c>
      <c r="V8617">
        <v>8600</v>
      </c>
      <c r="W8617" s="46">
        <v>1.17707801970299</v>
      </c>
    </row>
    <row r="8618" spans="10:23">
      <c r="J8618">
        <v>8601</v>
      </c>
      <c r="K8618" s="93">
        <f t="shared" ca="1" si="1083"/>
        <v>-1.0181830529925155</v>
      </c>
      <c r="L8618" s="93">
        <f t="shared" ca="1" si="1083"/>
        <v>2.6344045405712477</v>
      </c>
      <c r="M8618" s="93">
        <f t="shared" ca="1" si="1084"/>
        <v>-1.0181830529925155</v>
      </c>
      <c r="N8618" s="101">
        <f t="shared" ca="1" si="1080"/>
        <v>2.1738296034033824</v>
      </c>
      <c r="O8618" s="46">
        <f t="shared" ca="1" si="1085"/>
        <v>-4.5213321438980991E-2</v>
      </c>
      <c r="P8618" s="46">
        <f t="shared" ca="1" si="1086"/>
        <v>0.13753499512061049</v>
      </c>
      <c r="Q8618" s="47">
        <f t="shared" ca="1" si="1081"/>
        <v>-0.41070995455816395</v>
      </c>
      <c r="R8618" s="47">
        <f t="shared" ca="1" si="1082"/>
        <v>0.50091469078746487</v>
      </c>
      <c r="S8618" s="97">
        <f t="shared" ca="1" si="1087"/>
        <v>0.22785068467424194</v>
      </c>
      <c r="V8618">
        <v>8601</v>
      </c>
      <c r="W8618" s="46">
        <v>-0.12926029416035201</v>
      </c>
    </row>
    <row r="8619" spans="10:23">
      <c r="J8619">
        <v>8602</v>
      </c>
      <c r="K8619" s="93">
        <f t="shared" ca="1" si="1083"/>
        <v>0.72445583560256521</v>
      </c>
      <c r="L8619" s="93">
        <f t="shared" ca="1" si="1083"/>
        <v>1.4827006714878914</v>
      </c>
      <c r="M8619" s="93">
        <f t="shared" ca="1" si="1084"/>
        <v>0.72445583560256521</v>
      </c>
      <c r="N8619" s="101">
        <f t="shared" ca="1" si="1080"/>
        <v>1.6361167876332892</v>
      </c>
      <c r="O8619" s="46">
        <f t="shared" ca="1" si="1085"/>
        <v>0.58034084060690694</v>
      </c>
      <c r="P8619" s="46">
        <f t="shared" ca="1" si="1086"/>
        <v>0.45031207614355445</v>
      </c>
      <c r="Q8619" s="47">
        <f t="shared" ca="1" si="1081"/>
        <v>0.84039836953361191</v>
      </c>
      <c r="R8619" s="47">
        <f t="shared" ca="1" si="1082"/>
        <v>0.41397056686663447</v>
      </c>
      <c r="S8619" s="97">
        <f t="shared" ca="1" si="1087"/>
        <v>0.4971557037367707</v>
      </c>
      <c r="V8619">
        <v>8602</v>
      </c>
      <c r="W8619" s="46">
        <v>0.43628693199296897</v>
      </c>
    </row>
    <row r="8620" spans="10:23">
      <c r="J8620">
        <v>8603</v>
      </c>
      <c r="K8620" s="93">
        <f t="shared" ca="1" si="1083"/>
        <v>1.3420570874602482</v>
      </c>
      <c r="L8620" s="93">
        <f t="shared" ca="1" si="1083"/>
        <v>-0.82263077370135074</v>
      </c>
      <c r="M8620" s="93">
        <f t="shared" ca="1" si="1084"/>
        <v>1.3420570874602482</v>
      </c>
      <c r="N8620" s="101">
        <f t="shared" ca="1" si="1080"/>
        <v>-0.35311814561618848</v>
      </c>
      <c r="O8620" s="46">
        <f t="shared" ca="1" si="1085"/>
        <v>0.80204083600629505</v>
      </c>
      <c r="P8620" s="46">
        <f t="shared" ca="1" si="1086"/>
        <v>0.56116207384324857</v>
      </c>
      <c r="Q8620" s="47">
        <f t="shared" ca="1" si="1081"/>
        <v>1.2837983603323881</v>
      </c>
      <c r="R8620" s="47">
        <f t="shared" ca="1" si="1082"/>
        <v>9.2326217928454302E-2</v>
      </c>
      <c r="S8620" s="97">
        <f t="shared" ca="1" si="1087"/>
        <v>0.44718352696737468</v>
      </c>
      <c r="V8620">
        <v>8603</v>
      </c>
      <c r="W8620" s="46">
        <v>1.87136567637546</v>
      </c>
    </row>
    <row r="8621" spans="10:23">
      <c r="J8621">
        <v>8604</v>
      </c>
      <c r="K8621" s="93">
        <f t="shared" ca="1" si="1083"/>
        <v>0.58493030722054451</v>
      </c>
      <c r="L8621" s="93">
        <f t="shared" ca="1" si="1083"/>
        <v>-0.64378308254428007</v>
      </c>
      <c r="M8621" s="93">
        <f t="shared" ca="1" si="1084"/>
        <v>0.58493030722054451</v>
      </c>
      <c r="N8621" s="101">
        <f t="shared" ca="1" si="1080"/>
        <v>-0.42433895759591067</v>
      </c>
      <c r="O8621" s="46">
        <f t="shared" ca="1" si="1085"/>
        <v>0.53025543532745134</v>
      </c>
      <c r="P8621" s="46">
        <f t="shared" ca="1" si="1086"/>
        <v>0.42526937350382665</v>
      </c>
      <c r="Q8621" s="47">
        <f t="shared" ca="1" si="1081"/>
        <v>0.74022755897470072</v>
      </c>
      <c r="R8621" s="47">
        <f t="shared" ca="1" si="1082"/>
        <v>8.0810347521611148E-2</v>
      </c>
      <c r="S8621" s="97">
        <f t="shared" ca="1" si="1087"/>
        <v>0.30553289142453122</v>
      </c>
      <c r="V8621">
        <v>8604</v>
      </c>
      <c r="W8621" s="46">
        <v>0.287149886532512</v>
      </c>
    </row>
    <row r="8622" spans="10:23">
      <c r="J8622">
        <v>8605</v>
      </c>
      <c r="K8622" s="93">
        <f t="shared" ca="1" si="1083"/>
        <v>0.22073627627163731</v>
      </c>
      <c r="L8622" s="93">
        <f t="shared" ca="1" si="1083"/>
        <v>0.13149448288781895</v>
      </c>
      <c r="M8622" s="93">
        <f t="shared" ca="1" si="1084"/>
        <v>0.22073627627163731</v>
      </c>
      <c r="N8622" s="101">
        <f t="shared" ca="1" si="1080"/>
        <v>0.19486679633288898</v>
      </c>
      <c r="O8622" s="46">
        <f t="shared" ca="1" si="1085"/>
        <v>0.39952089626524245</v>
      </c>
      <c r="P8622" s="46">
        <f t="shared" ca="1" si="1086"/>
        <v>0.35990210397272221</v>
      </c>
      <c r="Q8622" s="47">
        <f t="shared" ca="1" si="1081"/>
        <v>0.47875848085028294</v>
      </c>
      <c r="R8622" s="47">
        <f t="shared" ca="1" si="1082"/>
        <v>0.18093126750558863</v>
      </c>
      <c r="S8622" s="97">
        <f t="shared" ca="1" si="1087"/>
        <v>0.29022608188541554</v>
      </c>
      <c r="V8622">
        <v>8605</v>
      </c>
      <c r="W8622" s="46">
        <v>0.92878609273827395</v>
      </c>
    </row>
    <row r="8623" spans="10:23">
      <c r="J8623">
        <v>8606</v>
      </c>
      <c r="K8623" s="93">
        <f t="shared" ca="1" si="1083"/>
        <v>0.40427789407851022</v>
      </c>
      <c r="L8623" s="93">
        <f t="shared" ca="1" si="1083"/>
        <v>0.23781317989779205</v>
      </c>
      <c r="M8623" s="93">
        <f t="shared" ca="1" si="1084"/>
        <v>0.40427789407851022</v>
      </c>
      <c r="N8623" s="101">
        <f t="shared" ca="1" si="1080"/>
        <v>0.35403611752306857</v>
      </c>
      <c r="O8623" s="46">
        <f t="shared" ca="1" si="1085"/>
        <v>0.46540673393313092</v>
      </c>
      <c r="P8623" s="46">
        <f t="shared" ca="1" si="1086"/>
        <v>0.39284502280666644</v>
      </c>
      <c r="Q8623" s="47">
        <f t="shared" ca="1" si="1081"/>
        <v>0.61053015618605988</v>
      </c>
      <c r="R8623" s="47">
        <f t="shared" ca="1" si="1082"/>
        <v>0.20666775133131618</v>
      </c>
      <c r="S8623" s="97">
        <f t="shared" ca="1" si="1087"/>
        <v>0.33603724263222357</v>
      </c>
      <c r="V8623">
        <v>8606</v>
      </c>
      <c r="W8623" s="46">
        <v>-9.8752707683987306E-2</v>
      </c>
    </row>
    <row r="8624" spans="10:23">
      <c r="J8624">
        <v>8607</v>
      </c>
      <c r="K8624" s="93">
        <f t="shared" ca="1" si="1083"/>
        <v>-8.6653287002890253E-2</v>
      </c>
      <c r="L8624" s="93">
        <f t="shared" ca="1" si="1083"/>
        <v>0.2489069178783152</v>
      </c>
      <c r="M8624" s="93">
        <f t="shared" ca="1" si="1084"/>
        <v>-8.6653287002890253E-2</v>
      </c>
      <c r="N8624" s="101">
        <f t="shared" ca="1" si="1080"/>
        <v>0.20842677504887391</v>
      </c>
      <c r="O8624" s="46">
        <f t="shared" ca="1" si="1085"/>
        <v>0.28917742698178572</v>
      </c>
      <c r="P8624" s="46">
        <f t="shared" ca="1" si="1086"/>
        <v>0.30473036933099384</v>
      </c>
      <c r="Q8624" s="47">
        <f t="shared" ca="1" si="1081"/>
        <v>0.25807154228336943</v>
      </c>
      <c r="R8624" s="47">
        <f t="shared" ca="1" si="1082"/>
        <v>0.1831238142243384</v>
      </c>
      <c r="S8624" s="97">
        <f t="shared" ca="1" si="1087"/>
        <v>0.23615062060306208</v>
      </c>
      <c r="V8624">
        <v>8607</v>
      </c>
      <c r="W8624" s="46">
        <v>-5.8643734190436399E-2</v>
      </c>
    </row>
    <row r="8625" spans="10:23">
      <c r="J8625">
        <v>8608</v>
      </c>
      <c r="K8625" s="93">
        <f t="shared" ca="1" si="1083"/>
        <v>-0.9107486642067385</v>
      </c>
      <c r="L8625" s="93">
        <f t="shared" ca="1" si="1083"/>
        <v>-0.64499345811265585</v>
      </c>
      <c r="M8625" s="93">
        <f t="shared" ca="1" si="1084"/>
        <v>-0.9107486642067385</v>
      </c>
      <c r="N8625" s="101">
        <f t="shared" ca="1" si="1080"/>
        <v>-0.90114596073179132</v>
      </c>
      <c r="O8625" s="46">
        <f t="shared" ca="1" si="1085"/>
        <v>-6.647655602164626E-3</v>
      </c>
      <c r="P8625" s="46">
        <f t="shared" ca="1" si="1086"/>
        <v>0.15681782803901867</v>
      </c>
      <c r="Q8625" s="47">
        <f t="shared" ca="1" si="1081"/>
        <v>-0.33357862288453122</v>
      </c>
      <c r="R8625" s="47">
        <f t="shared" ca="1" si="1082"/>
        <v>3.714236082283523E-3</v>
      </c>
      <c r="S8625" s="97">
        <f t="shared" ca="1" si="1087"/>
        <v>-1.4667097599405515E-3</v>
      </c>
      <c r="V8625">
        <v>8608</v>
      </c>
      <c r="W8625" s="46">
        <v>4.6739089576417002E-2</v>
      </c>
    </row>
    <row r="8626" spans="10:23">
      <c r="J8626">
        <v>8609</v>
      </c>
      <c r="K8626" s="93">
        <f t="shared" ca="1" si="1083"/>
        <v>-0.28327930447963023</v>
      </c>
      <c r="L8626" s="93">
        <f t="shared" ca="1" si="1083"/>
        <v>2.0636069409290716</v>
      </c>
      <c r="M8626" s="93">
        <f t="shared" ca="1" si="1084"/>
        <v>-0.28327930447963023</v>
      </c>
      <c r="N8626" s="101">
        <f t="shared" ca="1" si="1080"/>
        <v>1.8663818739065454</v>
      </c>
      <c r="O8626" s="46">
        <f t="shared" ca="1" si="1085"/>
        <v>0.21859468927056358</v>
      </c>
      <c r="P8626" s="46">
        <f t="shared" ca="1" si="1086"/>
        <v>0.26943900047538277</v>
      </c>
      <c r="Q8626" s="47">
        <f t="shared" ca="1" si="1081"/>
        <v>0.11690606686092522</v>
      </c>
      <c r="R8626" s="47">
        <f t="shared" ca="1" si="1082"/>
        <v>0.45120270195515838</v>
      </c>
      <c r="S8626" s="97">
        <f t="shared" ca="1" si="1087"/>
        <v>0.33489869561286101</v>
      </c>
      <c r="V8626">
        <v>8609</v>
      </c>
      <c r="W8626" s="46">
        <v>0.32878545211063398</v>
      </c>
    </row>
    <row r="8627" spans="10:23">
      <c r="J8627">
        <v>8610</v>
      </c>
      <c r="K8627" s="93">
        <f t="shared" ca="1" si="1083"/>
        <v>-0.11668736962357622</v>
      </c>
      <c r="L8627" s="93">
        <f t="shared" ca="1" si="1083"/>
        <v>-0.79559067053125654</v>
      </c>
      <c r="M8627" s="93">
        <f t="shared" ca="1" si="1084"/>
        <v>-0.11668736962357622</v>
      </c>
      <c r="N8627" s="101">
        <f t="shared" ca="1" si="1080"/>
        <v>-0.79139534066592709</v>
      </c>
      <c r="O8627" s="46">
        <f t="shared" ca="1" si="1085"/>
        <v>0.27839610819591432</v>
      </c>
      <c r="P8627" s="46">
        <f t="shared" ca="1" si="1086"/>
        <v>0.29933970993805814</v>
      </c>
      <c r="Q8627" s="47">
        <f t="shared" ca="1" si="1081"/>
        <v>0.23650890471162667</v>
      </c>
      <c r="R8627" s="47">
        <f t="shared" ca="1" si="1082"/>
        <v>2.146008708590616E-2</v>
      </c>
      <c r="S8627" s="97">
        <f t="shared" ca="1" si="1087"/>
        <v>0.14992809764091025</v>
      </c>
      <c r="V8627">
        <v>8610</v>
      </c>
      <c r="W8627" s="46">
        <v>0.25526637512413702</v>
      </c>
    </row>
    <row r="8628" spans="10:23">
      <c r="J8628">
        <v>8611</v>
      </c>
      <c r="K8628" s="93">
        <f t="shared" ca="1" si="1083"/>
        <v>-1.3674895535958294</v>
      </c>
      <c r="L8628" s="93">
        <f t="shared" ca="1" si="1083"/>
        <v>-0.73105585340864832</v>
      </c>
      <c r="M8628" s="93">
        <f t="shared" ca="1" si="1084"/>
        <v>-1.3674895535958294</v>
      </c>
      <c r="N8628" s="101">
        <f t="shared" ca="1" si="1080"/>
        <v>-1.1279941200240842</v>
      </c>
      <c r="O8628" s="46">
        <f t="shared" ca="1" si="1085"/>
        <v>-0.17060369159091232</v>
      </c>
      <c r="P8628" s="46">
        <f t="shared" ca="1" si="1086"/>
        <v>7.4839810044644822E-2</v>
      </c>
      <c r="Q8628" s="47">
        <f t="shared" ca="1" si="1081"/>
        <v>-0.66149069486202661</v>
      </c>
      <c r="R8628" s="47">
        <f t="shared" ca="1" si="1082"/>
        <v>-3.2965407575594741E-2</v>
      </c>
      <c r="S8628" s="97">
        <f t="shared" ca="1" si="1087"/>
        <v>-0.10178454958325353</v>
      </c>
      <c r="V8628">
        <v>8611</v>
      </c>
      <c r="W8628" s="46">
        <v>-0.41022140531397</v>
      </c>
    </row>
    <row r="8629" spans="10:23">
      <c r="J8629">
        <v>8612</v>
      </c>
      <c r="K8629" s="93">
        <f t="shared" ca="1" si="1083"/>
        <v>-0.8751170061560859</v>
      </c>
      <c r="L8629" s="93">
        <f t="shared" ca="1" si="1083"/>
        <v>-1.2213390341407144</v>
      </c>
      <c r="M8629" s="93">
        <f t="shared" ca="1" si="1084"/>
        <v>-0.8751170061560859</v>
      </c>
      <c r="N8629" s="101">
        <f t="shared" ca="1" si="1080"/>
        <v>-1.4362378453401197</v>
      </c>
      <c r="O8629" s="46">
        <f t="shared" ca="1" si="1085"/>
        <v>6.1430218813107174E-3</v>
      </c>
      <c r="P8629" s="46">
        <f t="shared" ca="1" si="1086"/>
        <v>0.16321316678075634</v>
      </c>
      <c r="Q8629" s="47">
        <f t="shared" ca="1" si="1081"/>
        <v>-0.30799726791758053</v>
      </c>
      <c r="R8629" s="47">
        <f t="shared" ca="1" si="1082"/>
        <v>-8.2806102953691313E-2</v>
      </c>
      <c r="S8629" s="97">
        <f t="shared" ca="1" si="1087"/>
        <v>-3.8331540536190298E-2</v>
      </c>
      <c r="V8629">
        <v>8612</v>
      </c>
      <c r="W8629" s="46">
        <v>-0.101250418643134</v>
      </c>
    </row>
    <row r="8630" spans="10:23">
      <c r="J8630">
        <v>8613</v>
      </c>
      <c r="K8630" s="93">
        <f t="shared" ca="1" si="1083"/>
        <v>-0.93845003156272144</v>
      </c>
      <c r="L8630" s="93">
        <f t="shared" ca="1" si="1083"/>
        <v>-2.3791657124694852</v>
      </c>
      <c r="M8630" s="93">
        <f t="shared" ca="1" si="1084"/>
        <v>-0.93845003156272144</v>
      </c>
      <c r="N8630" s="101">
        <f t="shared" ca="1" si="1080"/>
        <v>-2.5540951767611024</v>
      </c>
      <c r="O8630" s="46">
        <f t="shared" ca="1" si="1085"/>
        <v>-1.6591600820710539E-2</v>
      </c>
      <c r="P8630" s="46">
        <f t="shared" ca="1" si="1086"/>
        <v>0.15184585542974571</v>
      </c>
      <c r="Q8630" s="47">
        <f t="shared" ca="1" si="1081"/>
        <v>-0.35346651332162304</v>
      </c>
      <c r="R8630" s="47">
        <f t="shared" ca="1" si="1082"/>
        <v>-0.26355523799091551</v>
      </c>
      <c r="S8630" s="97">
        <f t="shared" ca="1" si="1087"/>
        <v>-0.14007341940581303</v>
      </c>
      <c r="V8630">
        <v>8613</v>
      </c>
      <c r="W8630" s="46">
        <v>-0.31506827687345401</v>
      </c>
    </row>
    <row r="8631" spans="10:23">
      <c r="J8631">
        <v>8614</v>
      </c>
      <c r="K8631" s="93">
        <f t="shared" ca="1" si="1083"/>
        <v>-0.64915693597519286</v>
      </c>
      <c r="L8631" s="93">
        <f t="shared" ca="1" si="1083"/>
        <v>0.44796813136890468</v>
      </c>
      <c r="M8631" s="93">
        <f t="shared" ca="1" si="1084"/>
        <v>-0.64915693597519286</v>
      </c>
      <c r="N8631" s="101">
        <f t="shared" ca="1" si="1080"/>
        <v>0.21826458561198689</v>
      </c>
      <c r="O8631" s="46">
        <f t="shared" ca="1" si="1085"/>
        <v>8.7255789008753526E-2</v>
      </c>
      <c r="P8631" s="46">
        <f t="shared" ca="1" si="1086"/>
        <v>0.20376955034447775</v>
      </c>
      <c r="Q8631" s="47">
        <f t="shared" ca="1" si="1081"/>
        <v>-0.14577173366269491</v>
      </c>
      <c r="R8631" s="47">
        <f t="shared" ca="1" si="1082"/>
        <v>0.18471451430740032</v>
      </c>
      <c r="S8631" s="97">
        <f t="shared" ca="1" si="1087"/>
        <v>0.13598515165807692</v>
      </c>
      <c r="V8631">
        <v>8614</v>
      </c>
      <c r="W8631" s="46">
        <v>0.19161488937485599</v>
      </c>
    </row>
    <row r="8632" spans="10:23">
      <c r="J8632">
        <v>8615</v>
      </c>
      <c r="K8632" s="93">
        <f t="shared" ca="1" si="1083"/>
        <v>-3.7433495942350042E-2</v>
      </c>
      <c r="L8632" s="93">
        <f t="shared" ca="1" si="1083"/>
        <v>-1.392335484531557</v>
      </c>
      <c r="M8632" s="93">
        <f t="shared" ca="1" si="1084"/>
        <v>-3.7433495942350042E-2</v>
      </c>
      <c r="N8632" s="101">
        <f t="shared" ca="1" si="1080"/>
        <v>-1.3319545566727233</v>
      </c>
      <c r="O8632" s="46">
        <f t="shared" ca="1" si="1085"/>
        <v>0.30684582939978328</v>
      </c>
      <c r="P8632" s="46">
        <f t="shared" ca="1" si="1086"/>
        <v>0.31356457053999259</v>
      </c>
      <c r="Q8632" s="47">
        <f t="shared" ca="1" si="1081"/>
        <v>0.29340834711936459</v>
      </c>
      <c r="R8632" s="47">
        <f t="shared" ca="1" si="1082"/>
        <v>-6.5944278375854815E-2</v>
      </c>
      <c r="S8632" s="97">
        <f t="shared" ca="1" si="1087"/>
        <v>0.12045077551196423</v>
      </c>
      <c r="V8632">
        <v>8615</v>
      </c>
      <c r="W8632" s="46">
        <v>0.36818705077795399</v>
      </c>
    </row>
    <row r="8633" spans="10:23">
      <c r="J8633">
        <v>8616</v>
      </c>
      <c r="K8633" s="93">
        <f t="shared" ca="1" si="1083"/>
        <v>-0.76574266426273108</v>
      </c>
      <c r="L8633" s="93">
        <f t="shared" ca="1" si="1083"/>
        <v>1.6936047350148156</v>
      </c>
      <c r="M8633" s="93">
        <f t="shared" ca="1" si="1084"/>
        <v>-0.76574266426273108</v>
      </c>
      <c r="N8633" s="101">
        <f t="shared" ca="1" si="1080"/>
        <v>1.3621548310779403</v>
      </c>
      <c r="O8633" s="46">
        <f t="shared" ca="1" si="1085"/>
        <v>4.540507166121549E-2</v>
      </c>
      <c r="P8633" s="46">
        <f t="shared" ca="1" si="1086"/>
        <v>0.18284419167070873</v>
      </c>
      <c r="Q8633" s="47">
        <f t="shared" ca="1" si="1081"/>
        <v>-0.22947316835777098</v>
      </c>
      <c r="R8633" s="47">
        <f t="shared" ca="1" si="1082"/>
        <v>0.36967297603047761</v>
      </c>
      <c r="S8633" s="97">
        <f t="shared" ca="1" si="1087"/>
        <v>0.20753902384584655</v>
      </c>
      <c r="V8633">
        <v>8616</v>
      </c>
      <c r="W8633" s="46">
        <v>0.21030029844334999</v>
      </c>
    </row>
    <row r="8634" spans="10:23">
      <c r="J8634">
        <v>8617</v>
      </c>
      <c r="K8634" s="93">
        <f t="shared" ca="1" si="1083"/>
        <v>1.296406142827589</v>
      </c>
      <c r="L8634" s="93">
        <f t="shared" ca="1" si="1083"/>
        <v>2.0470366744377455</v>
      </c>
      <c r="M8634" s="93">
        <f t="shared" ca="1" si="1084"/>
        <v>1.296406142827589</v>
      </c>
      <c r="N8634" s="101">
        <f t="shared" ca="1" si="1080"/>
        <v>2.3530472931297415</v>
      </c>
      <c r="O8634" s="46">
        <f t="shared" ca="1" si="1085"/>
        <v>0.7856535405068189</v>
      </c>
      <c r="P8634" s="46">
        <f t="shared" ca="1" si="1086"/>
        <v>0.55296842609351038</v>
      </c>
      <c r="Q8634" s="47">
        <f t="shared" ca="1" si="1081"/>
        <v>1.2510237693334358</v>
      </c>
      <c r="R8634" s="47">
        <f t="shared" ca="1" si="1082"/>
        <v>0.52989284523605762</v>
      </c>
      <c r="S8634" s="97">
        <f t="shared" ca="1" si="1087"/>
        <v>0.65777319287143832</v>
      </c>
      <c r="V8634">
        <v>8617</v>
      </c>
      <c r="W8634" s="46">
        <v>0.474781385545815</v>
      </c>
    </row>
    <row r="8635" spans="10:23">
      <c r="J8635">
        <v>8618</v>
      </c>
      <c r="K8635" s="93">
        <f t="shared" ca="1" si="1083"/>
        <v>0.43070348315128582</v>
      </c>
      <c r="L8635" s="93">
        <f t="shared" ca="1" si="1083"/>
        <v>0.47646734974761423</v>
      </c>
      <c r="M8635" s="93">
        <f t="shared" ca="1" si="1084"/>
        <v>0.43070348315128582</v>
      </c>
      <c r="N8635" s="101">
        <f t="shared" ca="1" si="1080"/>
        <v>0.58870405389409708</v>
      </c>
      <c r="O8635" s="46">
        <f t="shared" ca="1" si="1085"/>
        <v>0.47489271369473035</v>
      </c>
      <c r="P8635" s="46">
        <f t="shared" ca="1" si="1086"/>
        <v>0.39758801268746613</v>
      </c>
      <c r="Q8635" s="47">
        <f t="shared" ca="1" si="1081"/>
        <v>0.62950211570925874</v>
      </c>
      <c r="R8635" s="47">
        <f t="shared" ca="1" si="1082"/>
        <v>0.24461179421388685</v>
      </c>
      <c r="S8635" s="97">
        <f t="shared" ca="1" si="1087"/>
        <v>0.3597522539543086</v>
      </c>
      <c r="V8635">
        <v>8618</v>
      </c>
      <c r="W8635" s="46">
        <v>1.0830243956154699</v>
      </c>
    </row>
    <row r="8636" spans="10:23">
      <c r="J8636">
        <v>8619</v>
      </c>
      <c r="K8636" s="93">
        <f t="shared" ca="1" si="1083"/>
        <v>0.79023472749830737</v>
      </c>
      <c r="L8636" s="93">
        <f t="shared" ca="1" si="1083"/>
        <v>0.83489911011791107</v>
      </c>
      <c r="M8636" s="93">
        <f t="shared" ca="1" si="1084"/>
        <v>0.79023472749830737</v>
      </c>
      <c r="N8636" s="101">
        <f t="shared" ca="1" si="1080"/>
        <v>1.0428661813016118</v>
      </c>
      <c r="O8636" s="46">
        <f t="shared" ca="1" si="1085"/>
        <v>0.60395345471155482</v>
      </c>
      <c r="P8636" s="46">
        <f t="shared" ca="1" si="1086"/>
        <v>0.46211838319587839</v>
      </c>
      <c r="Q8636" s="47">
        <f t="shared" ca="1" si="1081"/>
        <v>0.88762359774290756</v>
      </c>
      <c r="R8636" s="47">
        <f t="shared" ca="1" si="1082"/>
        <v>0.31804639931794298</v>
      </c>
      <c r="S8636" s="97">
        <f t="shared" ca="1" si="1087"/>
        <v>0.4609999270147489</v>
      </c>
      <c r="V8636">
        <v>8619</v>
      </c>
      <c r="W8636" s="46">
        <v>0.22137947450700499</v>
      </c>
    </row>
    <row r="8637" spans="10:23">
      <c r="J8637">
        <v>8620</v>
      </c>
      <c r="K8637" s="93">
        <f t="shared" ca="1" si="1083"/>
        <v>1.0173881941146354</v>
      </c>
      <c r="L8637" s="93">
        <f t="shared" ca="1" si="1083"/>
        <v>5.2740893692847256E-2</v>
      </c>
      <c r="M8637" s="93">
        <f t="shared" ca="1" si="1084"/>
        <v>1.0173881941146354</v>
      </c>
      <c r="N8637" s="101">
        <f t="shared" ca="1" si="1080"/>
        <v>0.3735550240688757</v>
      </c>
      <c r="O8637" s="46">
        <f t="shared" ca="1" si="1085"/>
        <v>0.6854946147275317</v>
      </c>
      <c r="P8637" s="46">
        <f t="shared" ca="1" si="1086"/>
        <v>0.50288896320386689</v>
      </c>
      <c r="Q8637" s="47">
        <f t="shared" ca="1" si="1081"/>
        <v>1.0507059177748614</v>
      </c>
      <c r="R8637" s="47">
        <f t="shared" ca="1" si="1082"/>
        <v>0.20982381192676117</v>
      </c>
      <c r="S8637" s="97">
        <f t="shared" ca="1" si="1087"/>
        <v>0.44765921332714642</v>
      </c>
      <c r="V8637">
        <v>8620</v>
      </c>
      <c r="W8637" s="46">
        <v>0.75505976123159602</v>
      </c>
    </row>
    <row r="8638" spans="10:23">
      <c r="J8638">
        <v>8621</v>
      </c>
      <c r="K8638" s="93">
        <f t="shared" ca="1" si="1083"/>
        <v>-3.6245469971135418E-2</v>
      </c>
      <c r="L8638" s="93">
        <f t="shared" ca="1" si="1083"/>
        <v>-1.0128082666477518</v>
      </c>
      <c r="M8638" s="93">
        <f t="shared" ca="1" si="1084"/>
        <v>-3.6245469971135418E-2</v>
      </c>
      <c r="N8638" s="101">
        <f t="shared" ca="1" si="1080"/>
        <v>-0.97175336302886439</v>
      </c>
      <c r="O8638" s="46">
        <f t="shared" ca="1" si="1085"/>
        <v>0.30727229445561077</v>
      </c>
      <c r="P8638" s="46">
        <f t="shared" ca="1" si="1086"/>
        <v>0.31377780306790637</v>
      </c>
      <c r="Q8638" s="47">
        <f t="shared" ca="1" si="1081"/>
        <v>0.29426127723101964</v>
      </c>
      <c r="R8638" s="47">
        <f t="shared" ca="1" si="1082"/>
        <v>-7.7024505857712922E-3</v>
      </c>
      <c r="S8638" s="97">
        <f t="shared" ca="1" si="1087"/>
        <v>0.14978492193491974</v>
      </c>
      <c r="V8638">
        <v>8621</v>
      </c>
      <c r="W8638" s="46">
        <v>9.6742212958964305E-2</v>
      </c>
    </row>
    <row r="8639" spans="10:23">
      <c r="J8639">
        <v>8622</v>
      </c>
      <c r="K8639" s="93">
        <f t="shared" ca="1" si="1083"/>
        <v>0.33809000587848725</v>
      </c>
      <c r="L8639" s="93">
        <f t="shared" ca="1" si="1083"/>
        <v>-0.6855174692243603</v>
      </c>
      <c r="M8639" s="93">
        <f t="shared" ca="1" si="1084"/>
        <v>0.33809000587848725</v>
      </c>
      <c r="N8639" s="101">
        <f t="shared" ca="1" si="1080"/>
        <v>-0.54240738132478639</v>
      </c>
      <c r="O8639" s="46">
        <f t="shared" ca="1" si="1085"/>
        <v>0.44164730264101026</v>
      </c>
      <c r="P8639" s="46">
        <f t="shared" ca="1" si="1086"/>
        <v>0.38096530716060611</v>
      </c>
      <c r="Q8639" s="47">
        <f t="shared" ca="1" si="1081"/>
        <v>0.56301129360181856</v>
      </c>
      <c r="R8639" s="47">
        <f t="shared" ca="1" si="1082"/>
        <v>6.1719570134952065E-2</v>
      </c>
      <c r="S8639" s="97">
        <f t="shared" ca="1" si="1087"/>
        <v>0.25168343638798119</v>
      </c>
      <c r="V8639">
        <v>8622</v>
      </c>
      <c r="W8639" s="46">
        <v>7.3751889322922495E-2</v>
      </c>
    </row>
    <row r="8640" spans="10:23">
      <c r="J8640">
        <v>8623</v>
      </c>
      <c r="K8640" s="93">
        <f t="shared" ca="1" si="1083"/>
        <v>0.19121406425879131</v>
      </c>
      <c r="L8640" s="93">
        <f t="shared" ca="1" si="1083"/>
        <v>-0.94049568522402538</v>
      </c>
      <c r="M8640" s="93">
        <f t="shared" ca="1" si="1084"/>
        <v>0.19121406425879131</v>
      </c>
      <c r="N8640" s="101">
        <f t="shared" ca="1" si="1080"/>
        <v>-0.83085778566099844</v>
      </c>
      <c r="O8640" s="46">
        <f t="shared" ca="1" si="1085"/>
        <v>0.38892332340129376</v>
      </c>
      <c r="P8640" s="46">
        <f t="shared" ca="1" si="1086"/>
        <v>0.35460331754074786</v>
      </c>
      <c r="Q8640" s="47">
        <f t="shared" ca="1" si="1081"/>
        <v>0.45756333512238562</v>
      </c>
      <c r="R8640" s="47">
        <f t="shared" ca="1" si="1082"/>
        <v>1.5079306105343832E-2</v>
      </c>
      <c r="S8640" s="97">
        <f t="shared" ca="1" si="1087"/>
        <v>0.20200131475331878</v>
      </c>
      <c r="V8640">
        <v>8623</v>
      </c>
      <c r="W8640" s="46">
        <v>6.8896293581815801E-2</v>
      </c>
    </row>
    <row r="8641" spans="10:23">
      <c r="J8641">
        <v>8624</v>
      </c>
      <c r="K8641" s="93">
        <f t="shared" ca="1" si="1083"/>
        <v>-0.56290757304739703</v>
      </c>
      <c r="L8641" s="93">
        <f t="shared" ca="1" si="1083"/>
        <v>0.28864376269943776</v>
      </c>
      <c r="M8641" s="93">
        <f t="shared" ca="1" si="1084"/>
        <v>-0.56290757304739703</v>
      </c>
      <c r="N8641" s="101">
        <f t="shared" ca="1" si="1080"/>
        <v>9.4641062505188639E-2</v>
      </c>
      <c r="O8641" s="46">
        <f t="shared" ca="1" si="1085"/>
        <v>0.11821667729513083</v>
      </c>
      <c r="P8641" s="46">
        <f t="shared" ca="1" si="1086"/>
        <v>0.21924999448766641</v>
      </c>
      <c r="Q8641" s="47">
        <f t="shared" ca="1" si="1081"/>
        <v>-8.3849957089940308E-2</v>
      </c>
      <c r="R8641" s="47">
        <f t="shared" ca="1" si="1082"/>
        <v>0.16472551907184191</v>
      </c>
      <c r="S8641" s="97">
        <f t="shared" ca="1" si="1087"/>
        <v>0.14147109818348635</v>
      </c>
      <c r="V8641">
        <v>8624</v>
      </c>
      <c r="W8641" s="46">
        <v>0.61408173484893003</v>
      </c>
    </row>
    <row r="8642" spans="10:23">
      <c r="J8642">
        <v>8625</v>
      </c>
      <c r="K8642" s="93">
        <f t="shared" ca="1" si="1083"/>
        <v>0.85111799942053346</v>
      </c>
      <c r="L8642" s="93">
        <f t="shared" ca="1" si="1083"/>
        <v>-0.52786860375803868</v>
      </c>
      <c r="M8642" s="93">
        <f t="shared" ca="1" si="1084"/>
        <v>0.85111799942053346</v>
      </c>
      <c r="N8642" s="101">
        <f t="shared" ca="1" si="1080"/>
        <v>-0.22978873131851474</v>
      </c>
      <c r="O8642" s="46">
        <f t="shared" ca="1" si="1085"/>
        <v>0.62580869069829714</v>
      </c>
      <c r="P8642" s="46">
        <f t="shared" ca="1" si="1086"/>
        <v>0.47304600118924955</v>
      </c>
      <c r="Q8642" s="47">
        <f t="shared" ca="1" si="1081"/>
        <v>0.93133406971639243</v>
      </c>
      <c r="R8642" s="47">
        <f t="shared" ca="1" si="1082"/>
        <v>0.11226765797842522</v>
      </c>
      <c r="S8642" s="97">
        <f t="shared" ca="1" si="1087"/>
        <v>0.36903817433836117</v>
      </c>
      <c r="V8642">
        <v>8625</v>
      </c>
      <c r="W8642" s="46">
        <v>-6.2819074314262001E-3</v>
      </c>
    </row>
    <row r="8643" spans="10:23">
      <c r="J8643">
        <v>8626</v>
      </c>
      <c r="K8643" s="93">
        <f t="shared" ca="1" si="1083"/>
        <v>1.2563750052406411</v>
      </c>
      <c r="L8643" s="93">
        <f t="shared" ca="1" si="1083"/>
        <v>-1.0137010332883085</v>
      </c>
      <c r="M8643" s="93">
        <f t="shared" ca="1" si="1084"/>
        <v>1.2563750052406411</v>
      </c>
      <c r="N8643" s="101">
        <f t="shared" ca="1" si="1080"/>
        <v>-0.56151747079737768</v>
      </c>
      <c r="O8643" s="46">
        <f t="shared" ca="1" si="1085"/>
        <v>0.77128358417631637</v>
      </c>
      <c r="P8643" s="46">
        <f t="shared" ca="1" si="1086"/>
        <v>0.54578344792825917</v>
      </c>
      <c r="Q8643" s="47">
        <f t="shared" ca="1" si="1081"/>
        <v>1.2222838566724308</v>
      </c>
      <c r="R8643" s="47">
        <f t="shared" ca="1" si="1082"/>
        <v>5.8629612189903688E-2</v>
      </c>
      <c r="S8643" s="97">
        <f t="shared" ca="1" si="1087"/>
        <v>0.41495659818311004</v>
      </c>
      <c r="V8643">
        <v>8626</v>
      </c>
      <c r="W8643" s="46">
        <v>1.2401252338903199</v>
      </c>
    </row>
    <row r="8644" spans="10:23">
      <c r="J8644">
        <v>8627</v>
      </c>
      <c r="K8644" s="93">
        <f t="shared" ca="1" si="1083"/>
        <v>1.8521178051383222</v>
      </c>
      <c r="L8644" s="93">
        <f t="shared" ca="1" si="1083"/>
        <v>-0.21053061414282551</v>
      </c>
      <c r="M8644" s="93">
        <f t="shared" ca="1" si="1084"/>
        <v>1.8521178051383222</v>
      </c>
      <c r="N8644" s="101">
        <f t="shared" ca="1" si="1080"/>
        <v>0.38941447587517108</v>
      </c>
      <c r="O8644" s="46">
        <f t="shared" ca="1" si="1085"/>
        <v>0.98513706261286826</v>
      </c>
      <c r="P8644" s="46">
        <f t="shared" ca="1" si="1086"/>
        <v>0.65271018714653506</v>
      </c>
      <c r="Q8644" s="47">
        <f t="shared" ca="1" si="1081"/>
        <v>1.6499908135455346</v>
      </c>
      <c r="R8644" s="47">
        <f t="shared" ca="1" si="1082"/>
        <v>0.21238816617446157</v>
      </c>
      <c r="S8644" s="97">
        <f t="shared" ca="1" si="1087"/>
        <v>0.59876261439366496</v>
      </c>
      <c r="V8644">
        <v>8627</v>
      </c>
      <c r="W8644" s="46">
        <v>0.30381197813141197</v>
      </c>
    </row>
    <row r="8645" spans="10:23">
      <c r="J8645">
        <v>8628</v>
      </c>
      <c r="K8645" s="93">
        <f t="shared" ca="1" si="1083"/>
        <v>0.84052950733274878</v>
      </c>
      <c r="L8645" s="93">
        <f t="shared" ca="1" si="1083"/>
        <v>0.40720975049462299</v>
      </c>
      <c r="M8645" s="93">
        <f t="shared" ca="1" si="1084"/>
        <v>0.84052950733274878</v>
      </c>
      <c r="N8645" s="101">
        <f t="shared" ca="1" si="1080"/>
        <v>0.65337595795960901</v>
      </c>
      <c r="O8645" s="46">
        <f t="shared" ca="1" si="1085"/>
        <v>0.62200774528232317</v>
      </c>
      <c r="P8645" s="46">
        <f t="shared" ca="1" si="1086"/>
        <v>0.47114552848126257</v>
      </c>
      <c r="Q8645" s="47">
        <f t="shared" ca="1" si="1081"/>
        <v>0.92373217888444425</v>
      </c>
      <c r="R8645" s="47">
        <f t="shared" ca="1" si="1082"/>
        <v>0.25506875539532176</v>
      </c>
      <c r="S8645" s="97">
        <f t="shared" ca="1" si="1087"/>
        <v>0.43853825033882243</v>
      </c>
      <c r="V8645">
        <v>8628</v>
      </c>
      <c r="W8645" s="46">
        <v>1.06402044278999</v>
      </c>
    </row>
    <row r="8646" spans="10:23">
      <c r="J8646">
        <v>8629</v>
      </c>
      <c r="K8646" s="93">
        <f t="shared" ca="1" si="1083"/>
        <v>-1.8822438270096442</v>
      </c>
      <c r="L8646" s="93">
        <f t="shared" ca="1" si="1083"/>
        <v>-1.0254009183308495</v>
      </c>
      <c r="M8646" s="93">
        <f t="shared" ca="1" si="1084"/>
        <v>-1.8822438270096442</v>
      </c>
      <c r="N8646" s="101">
        <f t="shared" ca="1" si="1080"/>
        <v>-1.5707611343488384</v>
      </c>
      <c r="O8646" s="46">
        <f t="shared" ca="1" si="1085"/>
        <v>-0.35538476142260955</v>
      </c>
      <c r="P8646" s="46">
        <f t="shared" ca="1" si="1086"/>
        <v>-1.7550724871203793E-2</v>
      </c>
      <c r="Q8646" s="47">
        <f t="shared" ca="1" si="1081"/>
        <v>-1.0310528345254211</v>
      </c>
      <c r="R8646" s="47">
        <f t="shared" ca="1" si="1082"/>
        <v>-0.10455750847498452</v>
      </c>
      <c r="S8646" s="97">
        <f t="shared" ca="1" si="1087"/>
        <v>-0.22997113494879703</v>
      </c>
      <c r="V8646">
        <v>8629</v>
      </c>
      <c r="W8646" s="46">
        <v>0.120795829972935</v>
      </c>
    </row>
    <row r="8647" spans="10:23">
      <c r="J8647">
        <v>8630</v>
      </c>
      <c r="K8647" s="93">
        <f t="shared" ca="1" si="1083"/>
        <v>-0.72470560160215858</v>
      </c>
      <c r="L8647" s="93">
        <f t="shared" ca="1" si="1083"/>
        <v>-0.33042915793158173</v>
      </c>
      <c r="M8647" s="93">
        <f t="shared" ca="1" si="1084"/>
        <v>-0.72470560160215858</v>
      </c>
      <c r="N8647" s="101">
        <f t="shared" ca="1" si="1080"/>
        <v>-0.54374696860004545</v>
      </c>
      <c r="O8647" s="46">
        <f t="shared" ca="1" si="1085"/>
        <v>6.0136124384453482E-2</v>
      </c>
      <c r="P8647" s="46">
        <f t="shared" ca="1" si="1086"/>
        <v>0.19020971803232772</v>
      </c>
      <c r="Q8647" s="47">
        <f t="shared" ca="1" si="1081"/>
        <v>-0.200011062911295</v>
      </c>
      <c r="R8647" s="47">
        <f t="shared" ca="1" si="1082"/>
        <v>6.1502968933256533E-2</v>
      </c>
      <c r="S8647" s="97">
        <f t="shared" ca="1" si="1087"/>
        <v>6.0819546658855007E-2</v>
      </c>
      <c r="V8647">
        <v>8630</v>
      </c>
      <c r="W8647" s="46">
        <v>-2.12388293468075E-2</v>
      </c>
    </row>
    <row r="8648" spans="10:23">
      <c r="J8648">
        <v>8631</v>
      </c>
      <c r="K8648" s="93">
        <f t="shared" ca="1" si="1083"/>
        <v>-0.88760259355596105</v>
      </c>
      <c r="L8648" s="93">
        <f t="shared" ca="1" si="1083"/>
        <v>0.78270651575385519</v>
      </c>
      <c r="M8648" s="93">
        <f t="shared" ca="1" si="1084"/>
        <v>-0.88760259355596105</v>
      </c>
      <c r="N8648" s="101">
        <f t="shared" ca="1" si="1080"/>
        <v>0.45979335197666393</v>
      </c>
      <c r="O8648" s="46">
        <f t="shared" ca="1" si="1085"/>
        <v>1.6610771624732124E-3</v>
      </c>
      <c r="P8648" s="46">
        <f t="shared" ca="1" si="1086"/>
        <v>0.16097219442133759</v>
      </c>
      <c r="Q8648" s="47">
        <f t="shared" ca="1" si="1081"/>
        <v>-0.31696115735525554</v>
      </c>
      <c r="R8648" s="47">
        <f t="shared" ca="1" si="1082"/>
        <v>0.22376790187299334</v>
      </c>
      <c r="S8648" s="97">
        <f t="shared" ca="1" si="1087"/>
        <v>0.11271448951773327</v>
      </c>
      <c r="V8648">
        <v>8631</v>
      </c>
      <c r="W8648" s="46">
        <v>-0.48742010398459601</v>
      </c>
    </row>
    <row r="8649" spans="10:23">
      <c r="J8649">
        <v>8632</v>
      </c>
      <c r="K8649" s="93">
        <f t="shared" ca="1" si="1083"/>
        <v>-0.67804238504535508</v>
      </c>
      <c r="L8649" s="93">
        <f t="shared" ca="1" si="1083"/>
        <v>0.95101435275417001</v>
      </c>
      <c r="M8649" s="93">
        <f t="shared" ca="1" si="1084"/>
        <v>-0.67804238504535508</v>
      </c>
      <c r="N8649" s="101">
        <f t="shared" ca="1" si="1080"/>
        <v>0.68600803017654788</v>
      </c>
      <c r="O8649" s="46">
        <f t="shared" ca="1" si="1085"/>
        <v>7.6886794602246233E-2</v>
      </c>
      <c r="P8649" s="46">
        <f t="shared" ca="1" si="1086"/>
        <v>0.1985850531412241</v>
      </c>
      <c r="Q8649" s="47">
        <f t="shared" ca="1" si="1081"/>
        <v>-0.1665097224757095</v>
      </c>
      <c r="R8649" s="47">
        <f t="shared" ca="1" si="1082"/>
        <v>0.2603451163958676</v>
      </c>
      <c r="S8649" s="97">
        <f t="shared" ca="1" si="1087"/>
        <v>0.16861595549905692</v>
      </c>
      <c r="V8649">
        <v>8632</v>
      </c>
      <c r="W8649" s="46">
        <v>-0.12166086941361701</v>
      </c>
    </row>
    <row r="8650" spans="10:23">
      <c r="J8650">
        <v>8633</v>
      </c>
      <c r="K8650" s="93">
        <f t="shared" ca="1" si="1083"/>
        <v>0.8569131380803412</v>
      </c>
      <c r="L8650" s="93">
        <f t="shared" ca="1" si="1083"/>
        <v>0.87417982888649148</v>
      </c>
      <c r="M8650" s="93">
        <f t="shared" ca="1" si="1084"/>
        <v>0.8569131380803412</v>
      </c>
      <c r="N8650" s="101">
        <f t="shared" ca="1" si="1080"/>
        <v>1.1013128007890618</v>
      </c>
      <c r="O8650" s="46">
        <f t="shared" ca="1" si="1085"/>
        <v>0.62788896856424015</v>
      </c>
      <c r="P8650" s="46">
        <f t="shared" ca="1" si="1086"/>
        <v>0.47408614012222106</v>
      </c>
      <c r="Q8650" s="47">
        <f t="shared" ca="1" si="1081"/>
        <v>0.93549462544827833</v>
      </c>
      <c r="R8650" s="47">
        <f t="shared" ca="1" si="1082"/>
        <v>0.32749677873691369</v>
      </c>
      <c r="S8650" s="97">
        <f t="shared" ca="1" si="1087"/>
        <v>0.47769287365057689</v>
      </c>
      <c r="V8650">
        <v>8633</v>
      </c>
      <c r="W8650" s="46">
        <v>1.0279545223470601</v>
      </c>
    </row>
    <row r="8651" spans="10:23">
      <c r="J8651">
        <v>8634</v>
      </c>
      <c r="K8651" s="93">
        <f t="shared" ca="1" si="1083"/>
        <v>0.40087245956670964</v>
      </c>
      <c r="L8651" s="93">
        <f t="shared" ca="1" si="1083"/>
        <v>0.73873677368525326</v>
      </c>
      <c r="M8651" s="93">
        <f t="shared" ca="1" si="1084"/>
        <v>0.40087245956670964</v>
      </c>
      <c r="N8651" s="101">
        <f t="shared" ca="1" si="1080"/>
        <v>0.82787035078591198</v>
      </c>
      <c r="O8651" s="46">
        <f t="shared" ca="1" si="1085"/>
        <v>0.46418428690387348</v>
      </c>
      <c r="P8651" s="46">
        <f t="shared" ca="1" si="1086"/>
        <v>0.39223379929203772</v>
      </c>
      <c r="Q8651" s="47">
        <f t="shared" ca="1" si="1081"/>
        <v>0.60808526212754499</v>
      </c>
      <c r="R8651" s="47">
        <f t="shared" ca="1" si="1082"/>
        <v>0.28328318820859288</v>
      </c>
      <c r="S8651" s="97">
        <f t="shared" ca="1" si="1087"/>
        <v>0.37373373755623318</v>
      </c>
      <c r="V8651">
        <v>8634</v>
      </c>
      <c r="W8651" s="46">
        <v>0.75843150622273703</v>
      </c>
    </row>
    <row r="8652" spans="10:23">
      <c r="J8652">
        <v>8635</v>
      </c>
      <c r="K8652" s="93">
        <f t="shared" ca="1" si="1083"/>
        <v>0.46791253165639513</v>
      </c>
      <c r="L8652" s="93">
        <f t="shared" ca="1" si="1083"/>
        <v>1.5469072351780808</v>
      </c>
      <c r="M8652" s="93">
        <f t="shared" ca="1" si="1084"/>
        <v>0.46791253165639513</v>
      </c>
      <c r="N8652" s="101">
        <f t="shared" ca="1" si="1080"/>
        <v>1.6154034253889515</v>
      </c>
      <c r="O8652" s="46">
        <f t="shared" ca="1" si="1085"/>
        <v>0.48824962619706974</v>
      </c>
      <c r="P8652" s="46">
        <f t="shared" ca="1" si="1086"/>
        <v>0.40426646893863583</v>
      </c>
      <c r="Q8652" s="47">
        <f t="shared" ca="1" si="1081"/>
        <v>0.65621594071393752</v>
      </c>
      <c r="R8652" s="47">
        <f t="shared" ca="1" si="1082"/>
        <v>0.41062137175546803</v>
      </c>
      <c r="S8652" s="97">
        <f t="shared" ca="1" si="1087"/>
        <v>0.44943549897626889</v>
      </c>
      <c r="V8652">
        <v>8635</v>
      </c>
      <c r="W8652" s="46">
        <v>0.29515174244329601</v>
      </c>
    </row>
    <row r="8653" spans="10:23">
      <c r="J8653">
        <v>8636</v>
      </c>
      <c r="K8653" s="93">
        <f t="shared" ca="1" si="1083"/>
        <v>0.2714946889407801</v>
      </c>
      <c r="L8653" s="93">
        <f t="shared" ca="1" si="1083"/>
        <v>-2.1574251548202179</v>
      </c>
      <c r="M8653" s="93">
        <f t="shared" ca="1" si="1084"/>
        <v>0.2714946889407801</v>
      </c>
      <c r="N8653" s="101">
        <f t="shared" ca="1" si="1080"/>
        <v>-1.959077117354991</v>
      </c>
      <c r="O8653" s="46">
        <f t="shared" ca="1" si="1085"/>
        <v>0.41774161686997063</v>
      </c>
      <c r="P8653" s="46">
        <f t="shared" ca="1" si="1086"/>
        <v>0.36901246427508633</v>
      </c>
      <c r="Q8653" s="47">
        <f t="shared" ca="1" si="1081"/>
        <v>0.5151999220597393</v>
      </c>
      <c r="R8653" s="47">
        <f t="shared" ca="1" si="1082"/>
        <v>-0.16734528655420611</v>
      </c>
      <c r="S8653" s="97">
        <f t="shared" ca="1" si="1087"/>
        <v>0.12519816515788226</v>
      </c>
      <c r="V8653">
        <v>8636</v>
      </c>
      <c r="W8653" s="46">
        <v>0.31442769762823197</v>
      </c>
    </row>
    <row r="8654" spans="10:23">
      <c r="J8654">
        <v>8637</v>
      </c>
      <c r="K8654" s="93">
        <f t="shared" ca="1" si="1083"/>
        <v>1.0471756311340461</v>
      </c>
      <c r="L8654" s="93">
        <f t="shared" ca="1" si="1083"/>
        <v>-0.51816090981440732</v>
      </c>
      <c r="M8654" s="93">
        <f t="shared" ca="1" si="1084"/>
        <v>1.0471756311340461</v>
      </c>
      <c r="N8654" s="101">
        <f t="shared" ca="1" si="1080"/>
        <v>-0.15823430472715982</v>
      </c>
      <c r="O8654" s="46">
        <f t="shared" ca="1" si="1085"/>
        <v>0.69618739527209683</v>
      </c>
      <c r="P8654" s="46">
        <f t="shared" ca="1" si="1086"/>
        <v>0.50823535347614945</v>
      </c>
      <c r="Q8654" s="47">
        <f t="shared" ca="1" si="1081"/>
        <v>1.0720914788639917</v>
      </c>
      <c r="R8654" s="47">
        <f t="shared" ca="1" si="1082"/>
        <v>0.1238374713624207</v>
      </c>
      <c r="S8654" s="97">
        <f t="shared" ca="1" si="1087"/>
        <v>0.41001243331725878</v>
      </c>
      <c r="V8654">
        <v>8637</v>
      </c>
      <c r="W8654" s="46">
        <v>0.25419347932720898</v>
      </c>
    </row>
    <row r="8655" spans="10:23">
      <c r="J8655">
        <v>8638</v>
      </c>
      <c r="K8655" s="93">
        <f t="shared" ca="1" si="1083"/>
        <v>7.0709628599599453E-3</v>
      </c>
      <c r="L8655" s="93">
        <f t="shared" ca="1" si="1083"/>
        <v>1.6399402709520765</v>
      </c>
      <c r="M8655" s="93">
        <f t="shared" ca="1" si="1084"/>
        <v>7.0709628599599453E-3</v>
      </c>
      <c r="N8655" s="101">
        <f t="shared" ca="1" si="1080"/>
        <v>1.5570485253297806</v>
      </c>
      <c r="O8655" s="46">
        <f t="shared" ca="1" si="1085"/>
        <v>0.32282157148587282</v>
      </c>
      <c r="P8655" s="46">
        <f t="shared" ca="1" si="1086"/>
        <v>0.32155244158303742</v>
      </c>
      <c r="Q8655" s="47">
        <f t="shared" ca="1" si="1081"/>
        <v>0.32535983129154367</v>
      </c>
      <c r="R8655" s="47">
        <f t="shared" ca="1" si="1082"/>
        <v>0.40118582267920883</v>
      </c>
      <c r="S8655" s="97">
        <f t="shared" ca="1" si="1087"/>
        <v>0.36200369708254082</v>
      </c>
      <c r="V8655">
        <v>8638</v>
      </c>
      <c r="W8655" s="46">
        <v>0.34175237756322902</v>
      </c>
    </row>
    <row r="8656" spans="10:23">
      <c r="J8656">
        <v>8639</v>
      </c>
      <c r="K8656" s="93">
        <f t="shared" ca="1" si="1083"/>
        <v>-0.29135293865253675</v>
      </c>
      <c r="L8656" s="93">
        <f t="shared" ca="1" si="1083"/>
        <v>1.7775443992709614</v>
      </c>
      <c r="M8656" s="93">
        <f t="shared" ca="1" si="1084"/>
        <v>-0.29135293865253675</v>
      </c>
      <c r="N8656" s="101">
        <f t="shared" ca="1" si="1080"/>
        <v>1.5926031906039244</v>
      </c>
      <c r="O8656" s="46">
        <f t="shared" ca="1" si="1085"/>
        <v>0.2156965010729105</v>
      </c>
      <c r="P8656" s="46">
        <f t="shared" ca="1" si="1086"/>
        <v>0.26798990637655623</v>
      </c>
      <c r="Q8656" s="47">
        <f t="shared" ca="1" si="1081"/>
        <v>0.11110969046561903</v>
      </c>
      <c r="R8656" s="47">
        <f t="shared" ca="1" si="1082"/>
        <v>0.40693474502752891</v>
      </c>
      <c r="S8656" s="97">
        <f t="shared" ca="1" si="1087"/>
        <v>0.3113156230502197</v>
      </c>
      <c r="V8656">
        <v>8639</v>
      </c>
      <c r="W8656" s="46">
        <v>3.4527881508657599E-2</v>
      </c>
    </row>
    <row r="8657" spans="10:23">
      <c r="J8657">
        <v>8640</v>
      </c>
      <c r="K8657" s="93">
        <f t="shared" ca="1" si="1083"/>
        <v>-0.64445164077957939</v>
      </c>
      <c r="L8657" s="93">
        <f t="shared" ca="1" si="1083"/>
        <v>1.4633139764141594</v>
      </c>
      <c r="M8657" s="93">
        <f t="shared" ca="1" si="1084"/>
        <v>-0.64445164077957939</v>
      </c>
      <c r="N8657" s="101">
        <f t="shared" ca="1" si="1080"/>
        <v>1.1823933009192953</v>
      </c>
      <c r="O8657" s="46">
        <f t="shared" ca="1" si="1085"/>
        <v>8.8944846341591721E-2</v>
      </c>
      <c r="P8657" s="46">
        <f t="shared" ca="1" si="1086"/>
        <v>0.20461407901089684</v>
      </c>
      <c r="Q8657" s="47">
        <f t="shared" ca="1" si="1081"/>
        <v>-0.14239361899701852</v>
      </c>
      <c r="R8657" s="47">
        <f t="shared" ca="1" si="1082"/>
        <v>0.34060688666839367</v>
      </c>
      <c r="S8657" s="97">
        <f t="shared" ca="1" si="1087"/>
        <v>0.2147758665049927</v>
      </c>
      <c r="V8657">
        <v>8640</v>
      </c>
      <c r="W8657" s="46">
        <v>0.105647082664513</v>
      </c>
    </row>
    <row r="8658" spans="10:23">
      <c r="J8658">
        <v>8641</v>
      </c>
      <c r="K8658" s="93">
        <f t="shared" ca="1" si="1083"/>
        <v>1.8010240278108385</v>
      </c>
      <c r="L8658" s="93">
        <f t="shared" ca="1" si="1083"/>
        <v>-0.89555815515391102</v>
      </c>
      <c r="M8658" s="93">
        <f t="shared" ca="1" si="1084"/>
        <v>1.8010240278108385</v>
      </c>
      <c r="N8658" s="101">
        <f t="shared" ref="N8658:N8721" ca="1" si="1088">$N$2*K8658+SQRT(1-$N$2^2)*L8658</f>
        <v>-0.27629758660793868</v>
      </c>
      <c r="O8658" s="46">
        <f t="shared" ca="1" si="1085"/>
        <v>0.96679595633374638</v>
      </c>
      <c r="P8658" s="46">
        <f t="shared" ca="1" si="1086"/>
        <v>0.64353963400697412</v>
      </c>
      <c r="Q8658" s="47">
        <f t="shared" ref="Q8658:Q8721" ca="1" si="1089">$K$2+K8658*$S$3</f>
        <v>1.6133086009872908</v>
      </c>
      <c r="R8658" s="47">
        <f t="shared" ref="R8658:R8721" ca="1" si="1090">$L$2+$L$3*N8658</f>
        <v>0.10474752537398202</v>
      </c>
      <c r="S8658" s="97">
        <f t="shared" ca="1" si="1087"/>
        <v>0.53577174085386425</v>
      </c>
      <c r="V8658">
        <v>8641</v>
      </c>
      <c r="W8658" s="46">
        <v>0.12642517804196901</v>
      </c>
    </row>
    <row r="8659" spans="10:23">
      <c r="J8659">
        <v>8642</v>
      </c>
      <c r="K8659" s="93">
        <f t="shared" ref="K8659:L8722" ca="1" si="1091">_xlfn.NORM.S.INV(RAND())</f>
        <v>-2.7002801877435461E-2</v>
      </c>
      <c r="L8659" s="93">
        <f t="shared" ca="1" si="1091"/>
        <v>-0.25307156150103788</v>
      </c>
      <c r="M8659" s="93">
        <f t="shared" ref="M8659:M8722" ca="1" si="1092">K8659</f>
        <v>-2.7002801877435461E-2</v>
      </c>
      <c r="N8659" s="101">
        <f t="shared" ca="1" si="1088"/>
        <v>-0.24852038963384279</v>
      </c>
      <c r="O8659" s="46">
        <f t="shared" ref="O8659:O8722" ca="1" si="1093">$K$2+K8659*$K$3</f>
        <v>0.31059013014277603</v>
      </c>
      <c r="P8659" s="46">
        <f t="shared" ref="P8659:P8722" ca="1" si="1094">$K$2+K8659*$R$3</f>
        <v>0.315436720911489</v>
      </c>
      <c r="Q8659" s="47">
        <f t="shared" ca="1" si="1089"/>
        <v>0.3008969486053501</v>
      </c>
      <c r="R8659" s="47">
        <f t="shared" ca="1" si="1090"/>
        <v>0.10923888950937152</v>
      </c>
      <c r="S8659" s="97">
        <f t="shared" ref="S8659:S8722" ca="1" si="1095">AVERAGE(R8659,O8659)</f>
        <v>0.20991450982607379</v>
      </c>
      <c r="V8659">
        <v>8642</v>
      </c>
      <c r="W8659" s="46">
        <v>-7.2133130060246006E-2</v>
      </c>
    </row>
    <row r="8660" spans="10:23">
      <c r="J8660">
        <v>8643</v>
      </c>
      <c r="K8660" s="93">
        <f t="shared" ca="1" si="1091"/>
        <v>0.88625026012522012</v>
      </c>
      <c r="L8660" s="93">
        <f t="shared" ca="1" si="1091"/>
        <v>1.2281163242168853</v>
      </c>
      <c r="M8660" s="93">
        <f t="shared" ca="1" si="1092"/>
        <v>0.88625026012522012</v>
      </c>
      <c r="N8660" s="101">
        <f t="shared" ca="1" si="1088"/>
        <v>1.4462039046441506</v>
      </c>
      <c r="O8660" s="46">
        <f t="shared" ca="1" si="1093"/>
        <v>0.63842009978008118</v>
      </c>
      <c r="P8660" s="46">
        <f t="shared" ca="1" si="1094"/>
        <v>0.47935170573014158</v>
      </c>
      <c r="Q8660" s="47">
        <f t="shared" ca="1" si="1089"/>
        <v>0.9565568878799604</v>
      </c>
      <c r="R8660" s="47">
        <f t="shared" ca="1" si="1090"/>
        <v>0.38326307999165232</v>
      </c>
      <c r="S8660" s="97">
        <f t="shared" ca="1" si="1095"/>
        <v>0.5108415898858667</v>
      </c>
      <c r="V8660">
        <v>8643</v>
      </c>
      <c r="W8660" s="46">
        <v>-0.30516092566259201</v>
      </c>
    </row>
    <row r="8661" spans="10:23">
      <c r="J8661">
        <v>8644</v>
      </c>
      <c r="K8661" s="93">
        <f t="shared" ca="1" si="1091"/>
        <v>1.0725201197001093</v>
      </c>
      <c r="L8661" s="93">
        <f t="shared" ca="1" si="1091"/>
        <v>1.8696938362304603</v>
      </c>
      <c r="M8661" s="93">
        <f t="shared" ca="1" si="1092"/>
        <v>1.0725201197001093</v>
      </c>
      <c r="N8661" s="101">
        <f t="shared" ca="1" si="1088"/>
        <v>2.1137107517522682</v>
      </c>
      <c r="O8661" s="46">
        <f t="shared" ca="1" si="1093"/>
        <v>0.70528529295542408</v>
      </c>
      <c r="P8661" s="46">
        <f t="shared" ca="1" si="1094"/>
        <v>0.51278430231781302</v>
      </c>
      <c r="Q8661" s="47">
        <f t="shared" ca="1" si="1089"/>
        <v>1.0902872742306462</v>
      </c>
      <c r="R8661" s="47">
        <f t="shared" ca="1" si="1090"/>
        <v>0.49119392398660927</v>
      </c>
      <c r="S8661" s="97">
        <f t="shared" ca="1" si="1095"/>
        <v>0.59823960847101665</v>
      </c>
      <c r="V8661">
        <v>8644</v>
      </c>
      <c r="W8661" s="46">
        <v>0.63726245904002399</v>
      </c>
    </row>
    <row r="8662" spans="10:23">
      <c r="J8662">
        <v>8645</v>
      </c>
      <c r="K8662" s="93">
        <f t="shared" ca="1" si="1091"/>
        <v>0.52146869679235397</v>
      </c>
      <c r="L8662" s="93">
        <f t="shared" ca="1" si="1091"/>
        <v>-0.97314441585115008</v>
      </c>
      <c r="M8662" s="93">
        <f t="shared" ca="1" si="1092"/>
        <v>0.52146869679235397</v>
      </c>
      <c r="N8662" s="101">
        <f t="shared" ca="1" si="1088"/>
        <v>-0.75678311633134776</v>
      </c>
      <c r="O8662" s="46">
        <f t="shared" ca="1" si="1093"/>
        <v>0.50747465452811169</v>
      </c>
      <c r="P8662" s="46">
        <f t="shared" ca="1" si="1094"/>
        <v>0.41387898310415683</v>
      </c>
      <c r="Q8662" s="47">
        <f t="shared" ca="1" si="1089"/>
        <v>0.69466599737602142</v>
      </c>
      <c r="R8662" s="47">
        <f t="shared" ca="1" si="1090"/>
        <v>2.7056623812320976E-2</v>
      </c>
      <c r="S8662" s="97">
        <f t="shared" ca="1" si="1095"/>
        <v>0.26726563917021634</v>
      </c>
      <c r="V8662">
        <v>8645</v>
      </c>
      <c r="W8662" s="46">
        <v>-0.427991095654779</v>
      </c>
    </row>
    <row r="8663" spans="10:23">
      <c r="J8663">
        <v>8646</v>
      </c>
      <c r="K8663" s="93">
        <f t="shared" ca="1" si="1091"/>
        <v>-1.4685853080975733</v>
      </c>
      <c r="L8663" s="93">
        <f t="shared" ca="1" si="1091"/>
        <v>-1.2778961668842115</v>
      </c>
      <c r="M8663" s="93">
        <f t="shared" ca="1" si="1092"/>
        <v>-1.4685853080975733</v>
      </c>
      <c r="N8663" s="101">
        <f t="shared" ca="1" si="1088"/>
        <v>-1.6785949457260123</v>
      </c>
      <c r="O8663" s="46">
        <f t="shared" ca="1" si="1093"/>
        <v>-0.20689398122442337</v>
      </c>
      <c r="P8663" s="46">
        <f t="shared" ca="1" si="1094"/>
        <v>5.6694665227889296E-2</v>
      </c>
      <c r="Q8663" s="47">
        <f t="shared" ca="1" si="1089"/>
        <v>-0.73407127412904871</v>
      </c>
      <c r="R8663" s="47">
        <f t="shared" ca="1" si="1090"/>
        <v>-0.12199342590947077</v>
      </c>
      <c r="S8663" s="97">
        <f t="shared" ca="1" si="1095"/>
        <v>-0.16444370356694707</v>
      </c>
      <c r="V8663">
        <v>8646</v>
      </c>
      <c r="W8663" s="46">
        <v>0.46101094335333398</v>
      </c>
    </row>
    <row r="8664" spans="10:23">
      <c r="J8664">
        <v>8647</v>
      </c>
      <c r="K8664" s="93">
        <f t="shared" ca="1" si="1091"/>
        <v>-0.72662468526798862</v>
      </c>
      <c r="L8664" s="93">
        <f t="shared" ca="1" si="1091"/>
        <v>-1.000423214802957</v>
      </c>
      <c r="M8664" s="93">
        <f t="shared" ca="1" si="1092"/>
        <v>-0.72662468526798862</v>
      </c>
      <c r="N8664" s="101">
        <f t="shared" ca="1" si="1088"/>
        <v>-1.1795673817596732</v>
      </c>
      <c r="O8664" s="46">
        <f t="shared" ca="1" si="1093"/>
        <v>5.9447231933853983E-2</v>
      </c>
      <c r="P8664" s="46">
        <f t="shared" ca="1" si="1094"/>
        <v>0.18986527180702797</v>
      </c>
      <c r="Q8664" s="47">
        <f t="shared" ca="1" si="1089"/>
        <v>-0.201388847812494</v>
      </c>
      <c r="R8664" s="47">
        <f t="shared" ca="1" si="1090"/>
        <v>-4.1304416667127475E-2</v>
      </c>
      <c r="S8664" s="97">
        <f t="shared" ca="1" si="1095"/>
        <v>9.0714076333632543E-3</v>
      </c>
      <c r="V8664">
        <v>8647</v>
      </c>
      <c r="W8664" s="46">
        <v>0.400147943361714</v>
      </c>
    </row>
    <row r="8665" spans="10:23">
      <c r="J8665">
        <v>8648</v>
      </c>
      <c r="K8665" s="93">
        <f t="shared" ca="1" si="1091"/>
        <v>0.87178840006322245</v>
      </c>
      <c r="L8665" s="93">
        <f t="shared" ca="1" si="1091"/>
        <v>0.4998356374041461</v>
      </c>
      <c r="M8665" s="93">
        <f t="shared" ca="1" si="1092"/>
        <v>0.87178840006322245</v>
      </c>
      <c r="N8665" s="101">
        <f t="shared" ca="1" si="1088"/>
        <v>0.75113403326743911</v>
      </c>
      <c r="O8665" s="46">
        <f t="shared" ca="1" si="1093"/>
        <v>0.63322873350683029</v>
      </c>
      <c r="P8665" s="46">
        <f t="shared" ca="1" si="1094"/>
        <v>0.47675602259351613</v>
      </c>
      <c r="Q8665" s="47">
        <f t="shared" ca="1" si="1089"/>
        <v>0.94617415533345872</v>
      </c>
      <c r="R8665" s="47">
        <f t="shared" ca="1" si="1090"/>
        <v>0.27087550197928251</v>
      </c>
      <c r="S8665" s="97">
        <f t="shared" ca="1" si="1095"/>
        <v>0.45205211774305643</v>
      </c>
      <c r="V8665">
        <v>8648</v>
      </c>
      <c r="W8665" s="46">
        <v>-0.15366082826154001</v>
      </c>
    </row>
    <row r="8666" spans="10:23">
      <c r="J8666">
        <v>8649</v>
      </c>
      <c r="K8666" s="93">
        <f t="shared" ca="1" si="1091"/>
        <v>0.27686722135843006</v>
      </c>
      <c r="L8666" s="93">
        <f t="shared" ca="1" si="1091"/>
        <v>0.66815974513469112</v>
      </c>
      <c r="M8666" s="93">
        <f t="shared" ca="1" si="1092"/>
        <v>0.27686722135843006</v>
      </c>
      <c r="N8666" s="101">
        <f t="shared" ca="1" si="1088"/>
        <v>0.72152100890858117</v>
      </c>
      <c r="O8666" s="46">
        <f t="shared" ca="1" si="1093"/>
        <v>0.41967019199622468</v>
      </c>
      <c r="P8666" s="46">
        <f t="shared" ca="1" si="1094"/>
        <v>0.36997675183821332</v>
      </c>
      <c r="Q8666" s="47">
        <f t="shared" ca="1" si="1089"/>
        <v>0.5190570723122474</v>
      </c>
      <c r="R8666" s="47">
        <f t="shared" ca="1" si="1090"/>
        <v>0.26608729834340716</v>
      </c>
      <c r="S8666" s="97">
        <f t="shared" ca="1" si="1095"/>
        <v>0.34287874516981592</v>
      </c>
      <c r="V8666">
        <v>8649</v>
      </c>
      <c r="W8666" s="46">
        <v>0.51373436052846599</v>
      </c>
    </row>
    <row r="8667" spans="10:23">
      <c r="J8667">
        <v>8650</v>
      </c>
      <c r="K8667" s="93">
        <f t="shared" ca="1" si="1091"/>
        <v>2.6611294973984845</v>
      </c>
      <c r="L8667" s="93">
        <f t="shared" ca="1" si="1091"/>
        <v>-0.20672005843553504</v>
      </c>
      <c r="M8667" s="93">
        <f t="shared" ca="1" si="1092"/>
        <v>2.6611294973984845</v>
      </c>
      <c r="N8667" s="101">
        <f t="shared" ca="1" si="1088"/>
        <v>0.65031106687879681</v>
      </c>
      <c r="O8667" s="46">
        <f t="shared" ca="1" si="1093"/>
        <v>1.2755475627739974</v>
      </c>
      <c r="P8667" s="46">
        <f t="shared" ca="1" si="1094"/>
        <v>0.79791543722709968</v>
      </c>
      <c r="Q8667" s="47">
        <f t="shared" ca="1" si="1089"/>
        <v>2.2308118138677928</v>
      </c>
      <c r="R8667" s="47">
        <f t="shared" ca="1" si="1090"/>
        <v>0.2545731855258323</v>
      </c>
      <c r="S8667" s="97">
        <f t="shared" ca="1" si="1095"/>
        <v>0.7650603741499149</v>
      </c>
      <c r="V8667">
        <v>8650</v>
      </c>
      <c r="W8667" s="46">
        <v>0.70566380786419403</v>
      </c>
    </row>
    <row r="8668" spans="10:23">
      <c r="J8668">
        <v>8651</v>
      </c>
      <c r="K8668" s="93">
        <f t="shared" ca="1" si="1091"/>
        <v>-1.480990868882196</v>
      </c>
      <c r="L8668" s="93">
        <f t="shared" ca="1" si="1091"/>
        <v>-0.39900165401415127</v>
      </c>
      <c r="M8668" s="93">
        <f t="shared" ca="1" si="1092"/>
        <v>-1.480990868882196</v>
      </c>
      <c r="N8668" s="101">
        <f t="shared" ca="1" si="1088"/>
        <v>-0.84927508051926548</v>
      </c>
      <c r="O8668" s="46">
        <f t="shared" ca="1" si="1093"/>
        <v>-0.21134719883142306</v>
      </c>
      <c r="P8668" s="46">
        <f t="shared" ca="1" si="1094"/>
        <v>5.4468056424389455E-2</v>
      </c>
      <c r="Q8668" s="47">
        <f t="shared" ca="1" si="1089"/>
        <v>-0.74297770934304808</v>
      </c>
      <c r="R8668" s="47">
        <f t="shared" ca="1" si="1090"/>
        <v>1.2101367846330313E-2</v>
      </c>
      <c r="S8668" s="97">
        <f t="shared" ca="1" si="1095"/>
        <v>-9.9622915492546371E-2</v>
      </c>
      <c r="V8668">
        <v>8651</v>
      </c>
      <c r="W8668" s="46">
        <v>0.53863831997700395</v>
      </c>
    </row>
    <row r="8669" spans="10:23">
      <c r="J8669">
        <v>8652</v>
      </c>
      <c r="K8669" s="93">
        <f t="shared" ca="1" si="1091"/>
        <v>-1.3360143626356957</v>
      </c>
      <c r="L8669" s="93">
        <f t="shared" ca="1" si="1091"/>
        <v>-0.15938307561008941</v>
      </c>
      <c r="M8669" s="93">
        <f t="shared" ca="1" si="1092"/>
        <v>-1.3360143626356957</v>
      </c>
      <c r="N8669" s="101">
        <f t="shared" ca="1" si="1088"/>
        <v>-0.57599095342390805</v>
      </c>
      <c r="O8669" s="46">
        <f t="shared" ca="1" si="1093"/>
        <v>-0.1593050589050698</v>
      </c>
      <c r="P8669" s="46">
        <f t="shared" ca="1" si="1094"/>
        <v>8.0489126387566085E-2</v>
      </c>
      <c r="Q8669" s="47">
        <f t="shared" ca="1" si="1089"/>
        <v>-0.63889342949034156</v>
      </c>
      <c r="R8669" s="47">
        <f t="shared" ca="1" si="1090"/>
        <v>5.6289358749515017E-2</v>
      </c>
      <c r="S8669" s="97">
        <f t="shared" ca="1" si="1095"/>
        <v>-5.150785007777739E-2</v>
      </c>
      <c r="V8669">
        <v>8652</v>
      </c>
      <c r="W8669" s="46">
        <v>-0.45816735528049501</v>
      </c>
    </row>
    <row r="8670" spans="10:23">
      <c r="J8670">
        <v>8653</v>
      </c>
      <c r="K8670" s="93">
        <f t="shared" ca="1" si="1091"/>
        <v>0.40454797866441816</v>
      </c>
      <c r="L8670" s="93">
        <f t="shared" ca="1" si="1091"/>
        <v>0.35839809747268025</v>
      </c>
      <c r="M8670" s="93">
        <f t="shared" ca="1" si="1092"/>
        <v>0.40454797866441816</v>
      </c>
      <c r="N8670" s="101">
        <f t="shared" ca="1" si="1088"/>
        <v>0.46844654358147897</v>
      </c>
      <c r="O8670" s="46">
        <f t="shared" ca="1" si="1093"/>
        <v>0.46550368605437925</v>
      </c>
      <c r="P8670" s="46">
        <f t="shared" ca="1" si="1094"/>
        <v>0.39289349886729064</v>
      </c>
      <c r="Q8670" s="47">
        <f t="shared" ca="1" si="1089"/>
        <v>0.61072406042855654</v>
      </c>
      <c r="R8670" s="47">
        <f t="shared" ca="1" si="1090"/>
        <v>0.22516705796735245</v>
      </c>
      <c r="S8670" s="97">
        <f t="shared" ca="1" si="1095"/>
        <v>0.34533537201086584</v>
      </c>
      <c r="V8670">
        <v>8653</v>
      </c>
      <c r="W8670" s="46">
        <v>-0.34880809446185601</v>
      </c>
    </row>
    <row r="8671" spans="10:23">
      <c r="J8671">
        <v>8654</v>
      </c>
      <c r="K8671" s="93">
        <f t="shared" ca="1" si="1091"/>
        <v>-0.72146638320306633</v>
      </c>
      <c r="L8671" s="93">
        <f t="shared" ca="1" si="1091"/>
        <v>1.5709938144985509</v>
      </c>
      <c r="M8671" s="93">
        <f t="shared" ca="1" si="1092"/>
        <v>-0.72146638320306633</v>
      </c>
      <c r="N8671" s="101">
        <f t="shared" ca="1" si="1088"/>
        <v>1.2599903293031509</v>
      </c>
      <c r="O8671" s="46">
        <f t="shared" ca="1" si="1093"/>
        <v>6.1298904903463625E-2</v>
      </c>
      <c r="P8671" s="46">
        <f t="shared" ca="1" si="1094"/>
        <v>0.19079110829183279</v>
      </c>
      <c r="Q8671" s="47">
        <f t="shared" ca="1" si="1089"/>
        <v>-0.19768550187327472</v>
      </c>
      <c r="R8671" s="47">
        <f t="shared" ca="1" si="1090"/>
        <v>0.35315374338043215</v>
      </c>
      <c r="S8671" s="97">
        <f t="shared" ca="1" si="1095"/>
        <v>0.20722632414194789</v>
      </c>
      <c r="V8671">
        <v>8654</v>
      </c>
      <c r="W8671" s="46">
        <v>8.0592667454901706E-2</v>
      </c>
    </row>
    <row r="8672" spans="10:23">
      <c r="J8672">
        <v>8655</v>
      </c>
      <c r="K8672" s="93">
        <f t="shared" ca="1" si="1091"/>
        <v>-0.58032091669290309</v>
      </c>
      <c r="L8672" s="93">
        <f t="shared" ca="1" si="1091"/>
        <v>-1.4850259169016815</v>
      </c>
      <c r="M8672" s="93">
        <f t="shared" ca="1" si="1092"/>
        <v>-0.58032091669290309</v>
      </c>
      <c r="N8672" s="101">
        <f t="shared" ca="1" si="1088"/>
        <v>-1.5924831760371765</v>
      </c>
      <c r="O8672" s="46">
        <f t="shared" ca="1" si="1093"/>
        <v>0.11196581851774892</v>
      </c>
      <c r="P8672" s="46">
        <f t="shared" ca="1" si="1094"/>
        <v>0.21612456509897543</v>
      </c>
      <c r="Q8672" s="47">
        <f t="shared" ca="1" si="1089"/>
        <v>-9.6351674644704122E-2</v>
      </c>
      <c r="R8672" s="47">
        <f t="shared" ca="1" si="1090"/>
        <v>-0.10806979947675194</v>
      </c>
      <c r="S8672" s="97">
        <f t="shared" ca="1" si="1095"/>
        <v>1.9480095204984921E-3</v>
      </c>
      <c r="V8672">
        <v>8655</v>
      </c>
      <c r="W8672" s="46">
        <v>-1.9082750996283301E-2</v>
      </c>
    </row>
    <row r="8673" spans="10:23">
      <c r="J8673">
        <v>8656</v>
      </c>
      <c r="K8673" s="93">
        <f t="shared" ca="1" si="1091"/>
        <v>1.5579577586183311</v>
      </c>
      <c r="L8673" s="93">
        <f t="shared" ca="1" si="1091"/>
        <v>1.9420681904742818</v>
      </c>
      <c r="M8673" s="93">
        <f t="shared" ca="1" si="1092"/>
        <v>1.5579577586183311</v>
      </c>
      <c r="N8673" s="101">
        <f t="shared" ca="1" si="1088"/>
        <v>2.3367077195660952</v>
      </c>
      <c r="O8673" s="46">
        <f t="shared" ca="1" si="1093"/>
        <v>0.87954258597603385</v>
      </c>
      <c r="P8673" s="46">
        <f t="shared" ca="1" si="1094"/>
        <v>0.59991294882811785</v>
      </c>
      <c r="Q8673" s="47">
        <f t="shared" ca="1" si="1089"/>
        <v>1.4388018602718657</v>
      </c>
      <c r="R8673" s="47">
        <f t="shared" ca="1" si="1090"/>
        <v>0.52725085890605616</v>
      </c>
      <c r="S8673" s="97">
        <f t="shared" ca="1" si="1095"/>
        <v>0.70339672244104501</v>
      </c>
      <c r="V8673">
        <v>8656</v>
      </c>
      <c r="W8673" s="46">
        <v>0.42042737500251598</v>
      </c>
    </row>
    <row r="8674" spans="10:23">
      <c r="J8674">
        <v>8657</v>
      </c>
      <c r="K8674" s="93">
        <f t="shared" ca="1" si="1091"/>
        <v>-1.2315785378134465</v>
      </c>
      <c r="L8674" s="93">
        <f t="shared" ca="1" si="1091"/>
        <v>-0.22065674675565794</v>
      </c>
      <c r="M8674" s="93">
        <f t="shared" ca="1" si="1092"/>
        <v>-1.2315785378134465</v>
      </c>
      <c r="N8674" s="101">
        <f t="shared" ca="1" si="1088"/>
        <v>-0.60087055574811854</v>
      </c>
      <c r="O8674" s="46">
        <f t="shared" ca="1" si="1093"/>
        <v>-0.1218157859915503</v>
      </c>
      <c r="P8674" s="46">
        <f t="shared" ca="1" si="1094"/>
        <v>9.9233762844325835E-2</v>
      </c>
      <c r="Q8674" s="47">
        <f t="shared" ca="1" si="1089"/>
        <v>-0.56391488366330256</v>
      </c>
      <c r="R8674" s="47">
        <f t="shared" ca="1" si="1090"/>
        <v>5.22665139071819E-2</v>
      </c>
      <c r="S8674" s="97">
        <f t="shared" ca="1" si="1095"/>
        <v>-3.4774636042184198E-2</v>
      </c>
      <c r="V8674">
        <v>8657</v>
      </c>
      <c r="W8674" s="46">
        <v>-0.13675830158977201</v>
      </c>
    </row>
    <row r="8675" spans="10:23">
      <c r="J8675">
        <v>8658</v>
      </c>
      <c r="K8675" s="93">
        <f t="shared" ca="1" si="1091"/>
        <v>0.16056530761170471</v>
      </c>
      <c r="L8675" s="93">
        <f t="shared" ca="1" si="1091"/>
        <v>1.0531748270000634</v>
      </c>
      <c r="M8675" s="93">
        <f t="shared" ca="1" si="1092"/>
        <v>0.16056530761170471</v>
      </c>
      <c r="N8675" s="101">
        <f t="shared" ca="1" si="1088"/>
        <v>1.0495607175773858</v>
      </c>
      <c r="O8675" s="46">
        <f t="shared" ca="1" si="1093"/>
        <v>0.37792135540460031</v>
      </c>
      <c r="P8675" s="46">
        <f t="shared" ca="1" si="1094"/>
        <v>0.34910233354240111</v>
      </c>
      <c r="Q8675" s="47">
        <f t="shared" ca="1" si="1089"/>
        <v>0.4355593991289986</v>
      </c>
      <c r="R8675" s="47">
        <f t="shared" ca="1" si="1090"/>
        <v>0.31912885555570214</v>
      </c>
      <c r="S8675" s="97">
        <f t="shared" ca="1" si="1095"/>
        <v>0.34852510548015125</v>
      </c>
      <c r="V8675">
        <v>8658</v>
      </c>
      <c r="W8675" s="46">
        <v>0.91384949199890597</v>
      </c>
    </row>
    <row r="8676" spans="10:23">
      <c r="J8676">
        <v>8659</v>
      </c>
      <c r="K8676" s="93">
        <f t="shared" ca="1" si="1091"/>
        <v>0.44485618482680517</v>
      </c>
      <c r="L8676" s="93">
        <f t="shared" ca="1" si="1091"/>
        <v>0.63634000123569923</v>
      </c>
      <c r="M8676" s="93">
        <f t="shared" ca="1" si="1092"/>
        <v>0.44485618482680517</v>
      </c>
      <c r="N8676" s="101">
        <f t="shared" ca="1" si="1088"/>
        <v>0.74477750364925233</v>
      </c>
      <c r="O8676" s="46">
        <f t="shared" ca="1" si="1093"/>
        <v>0.47997310154516593</v>
      </c>
      <c r="P8676" s="46">
        <f t="shared" ca="1" si="1094"/>
        <v>0.40012820661268395</v>
      </c>
      <c r="Q8676" s="47">
        <f t="shared" ca="1" si="1089"/>
        <v>0.63966289141012989</v>
      </c>
      <c r="R8676" s="47">
        <f t="shared" ca="1" si="1090"/>
        <v>0.26984769887952087</v>
      </c>
      <c r="S8676" s="97">
        <f t="shared" ca="1" si="1095"/>
        <v>0.3749104002123434</v>
      </c>
      <c r="V8676">
        <v>8659</v>
      </c>
      <c r="W8676" s="46">
        <v>1.7082236844936101E-2</v>
      </c>
    </row>
    <row r="8677" spans="10:23">
      <c r="J8677">
        <v>8660</v>
      </c>
      <c r="K8677" s="93">
        <f t="shared" ca="1" si="1091"/>
        <v>-1.0142412506027874</v>
      </c>
      <c r="L8677" s="93">
        <f t="shared" ca="1" si="1091"/>
        <v>0.17202318615428214</v>
      </c>
      <c r="M8677" s="93">
        <f t="shared" ca="1" si="1092"/>
        <v>-1.0142412506027874</v>
      </c>
      <c r="N8677" s="101">
        <f t="shared" ca="1" si="1088"/>
        <v>-0.15945918002441331</v>
      </c>
      <c r="O8677" s="46">
        <f t="shared" ca="1" si="1093"/>
        <v>-4.3798334715687559E-2</v>
      </c>
      <c r="P8677" s="46">
        <f t="shared" ca="1" si="1094"/>
        <v>0.1382424884822572</v>
      </c>
      <c r="Q8677" s="47">
        <f t="shared" ca="1" si="1089"/>
        <v>-0.40787998111157708</v>
      </c>
      <c r="R8677" s="47">
        <f t="shared" ca="1" si="1090"/>
        <v>0.12363941822604631</v>
      </c>
      <c r="S8677" s="97">
        <f t="shared" ca="1" si="1095"/>
        <v>3.9920541755179374E-2</v>
      </c>
      <c r="V8677">
        <v>8660</v>
      </c>
      <c r="W8677" s="46">
        <v>-1.35394603307028E-2</v>
      </c>
    </row>
    <row r="8678" spans="10:23">
      <c r="J8678">
        <v>8661</v>
      </c>
      <c r="K8678" s="93">
        <f t="shared" ca="1" si="1091"/>
        <v>2.4890902289742625E-2</v>
      </c>
      <c r="L8678" s="93">
        <f t="shared" ca="1" si="1091"/>
        <v>6.317978851751696E-2</v>
      </c>
      <c r="M8678" s="93">
        <f t="shared" ca="1" si="1092"/>
        <v>2.4890902289742625E-2</v>
      </c>
      <c r="N8678" s="101">
        <f t="shared" ca="1" si="1088"/>
        <v>6.7815560647570494E-2</v>
      </c>
      <c r="O8678" s="46">
        <f t="shared" ca="1" si="1093"/>
        <v>0.32921838573732864</v>
      </c>
      <c r="P8678" s="46">
        <f t="shared" ca="1" si="1094"/>
        <v>0.32475084870876531</v>
      </c>
      <c r="Q8678" s="47">
        <f t="shared" ca="1" si="1089"/>
        <v>0.33815345979445538</v>
      </c>
      <c r="R8678" s="47">
        <f t="shared" ca="1" si="1090"/>
        <v>0.16038803688926279</v>
      </c>
      <c r="S8678" s="97">
        <f t="shared" ca="1" si="1095"/>
        <v>0.24480321131329572</v>
      </c>
      <c r="V8678">
        <v>8661</v>
      </c>
      <c r="W8678" s="46">
        <v>0.67214269281932204</v>
      </c>
    </row>
    <row r="8679" spans="10:23">
      <c r="J8679">
        <v>8662</v>
      </c>
      <c r="K8679" s="93">
        <f t="shared" ca="1" si="1091"/>
        <v>-0.81573734569495926</v>
      </c>
      <c r="L8679" s="93">
        <f t="shared" ca="1" si="1091"/>
        <v>-0.47595344145077828</v>
      </c>
      <c r="M8679" s="93">
        <f t="shared" ca="1" si="1092"/>
        <v>-0.81573734569495926</v>
      </c>
      <c r="N8679" s="101">
        <f t="shared" ca="1" si="1088"/>
        <v>-0.71066623206998969</v>
      </c>
      <c r="O8679" s="46">
        <f t="shared" ca="1" si="1093"/>
        <v>2.7458507255492814E-2</v>
      </c>
      <c r="P8679" s="46">
        <f t="shared" ca="1" si="1094"/>
        <v>0.17387090946784739</v>
      </c>
      <c r="Q8679" s="47">
        <f t="shared" ca="1" si="1089"/>
        <v>-0.26536629716921634</v>
      </c>
      <c r="R8679" s="47">
        <f t="shared" ca="1" si="1090"/>
        <v>3.4513377645349327E-2</v>
      </c>
      <c r="S8679" s="97">
        <f t="shared" ca="1" si="1095"/>
        <v>3.0985942450421071E-2</v>
      </c>
      <c r="V8679">
        <v>8662</v>
      </c>
      <c r="W8679" s="46">
        <v>0.445504274703722</v>
      </c>
    </row>
    <row r="8680" spans="10:23">
      <c r="J8680">
        <v>8663</v>
      </c>
      <c r="K8680" s="93">
        <f t="shared" ca="1" si="1091"/>
        <v>-0.22796628027003785</v>
      </c>
      <c r="L8680" s="93">
        <f t="shared" ca="1" si="1091"/>
        <v>-0.41328354347654128</v>
      </c>
      <c r="M8680" s="93">
        <f t="shared" ca="1" si="1092"/>
        <v>-0.22796628027003785</v>
      </c>
      <c r="N8680" s="101">
        <f t="shared" ca="1" si="1088"/>
        <v>-0.46432557075743558</v>
      </c>
      <c r="O8680" s="46">
        <f t="shared" ca="1" si="1093"/>
        <v>0.23845037637596905</v>
      </c>
      <c r="P8680" s="46">
        <f t="shared" ca="1" si="1094"/>
        <v>0.27936684402808554</v>
      </c>
      <c r="Q8680" s="47">
        <f t="shared" ca="1" si="1089"/>
        <v>0.15661744107173617</v>
      </c>
      <c r="R8680" s="47">
        <f t="shared" ca="1" si="1090"/>
        <v>7.4344812485197947E-2</v>
      </c>
      <c r="S8680" s="97">
        <f t="shared" ca="1" si="1095"/>
        <v>0.15639759443058349</v>
      </c>
      <c r="V8680">
        <v>8663</v>
      </c>
      <c r="W8680" s="46">
        <v>-0.49204686946899301</v>
      </c>
    </row>
    <row r="8681" spans="10:23">
      <c r="J8681">
        <v>8664</v>
      </c>
      <c r="K8681" s="93">
        <f t="shared" ca="1" si="1091"/>
        <v>-0.4769540939783235</v>
      </c>
      <c r="L8681" s="93">
        <f t="shared" ca="1" si="1091"/>
        <v>-0.39512703180890912</v>
      </c>
      <c r="M8681" s="93">
        <f t="shared" ca="1" si="1092"/>
        <v>-0.4769540939783235</v>
      </c>
      <c r="N8681" s="101">
        <f t="shared" ca="1" si="1088"/>
        <v>-0.52629539774663958</v>
      </c>
      <c r="O8681" s="46">
        <f t="shared" ca="1" si="1093"/>
        <v>0.14907135230891488</v>
      </c>
      <c r="P8681" s="46">
        <f t="shared" ca="1" si="1094"/>
        <v>0.23467733199455842</v>
      </c>
      <c r="Q8681" s="47">
        <f t="shared" ca="1" si="1089"/>
        <v>-2.2140607062372197E-2</v>
      </c>
      <c r="R8681" s="47">
        <f t="shared" ca="1" si="1090"/>
        <v>6.4324756873569297E-2</v>
      </c>
      <c r="S8681" s="97">
        <f t="shared" ca="1" si="1095"/>
        <v>0.1066980545912421</v>
      </c>
      <c r="V8681">
        <v>8664</v>
      </c>
      <c r="W8681" s="46">
        <v>0.58799101523126795</v>
      </c>
    </row>
    <row r="8682" spans="10:23">
      <c r="J8682">
        <v>8665</v>
      </c>
      <c r="K8682" s="93">
        <f t="shared" ca="1" si="1091"/>
        <v>0.39353269644637018</v>
      </c>
      <c r="L8682" s="93">
        <f t="shared" ca="1" si="1091"/>
        <v>-1.1106004030137315</v>
      </c>
      <c r="M8682" s="93">
        <f t="shared" ca="1" si="1092"/>
        <v>0.39353269644637018</v>
      </c>
      <c r="N8682" s="101">
        <f t="shared" ca="1" si="1088"/>
        <v>-0.92778934505289867</v>
      </c>
      <c r="O8682" s="46">
        <f t="shared" ca="1" si="1093"/>
        <v>0.46154953601061133</v>
      </c>
      <c r="P8682" s="46">
        <f t="shared" ca="1" si="1094"/>
        <v>0.39091642384540665</v>
      </c>
      <c r="Q8682" s="47">
        <f t="shared" ca="1" si="1089"/>
        <v>0.60281576034102069</v>
      </c>
      <c r="R8682" s="47">
        <f t="shared" ca="1" si="1090"/>
        <v>-5.9379906240067393E-4</v>
      </c>
      <c r="S8682" s="97">
        <f t="shared" ca="1" si="1095"/>
        <v>0.23047786847410534</v>
      </c>
      <c r="V8682">
        <v>8665</v>
      </c>
      <c r="W8682" s="46">
        <v>0.10848150346459801</v>
      </c>
    </row>
    <row r="8683" spans="10:23">
      <c r="J8683">
        <v>8666</v>
      </c>
      <c r="K8683" s="93">
        <f t="shared" ca="1" si="1091"/>
        <v>2.3060291323533613</v>
      </c>
      <c r="L8683" s="93">
        <f t="shared" ca="1" si="1091"/>
        <v>-0.34888055612849816</v>
      </c>
      <c r="M8683" s="93">
        <f t="shared" ca="1" si="1092"/>
        <v>2.3060291323533613</v>
      </c>
      <c r="N8683" s="101">
        <f t="shared" ca="1" si="1088"/>
        <v>0.40260120672131811</v>
      </c>
      <c r="O8683" s="46">
        <f t="shared" ca="1" si="1093"/>
        <v>1.1480773721614854</v>
      </c>
      <c r="P8683" s="46">
        <f t="shared" ca="1" si="1094"/>
        <v>0.73418034192084369</v>
      </c>
      <c r="Q8683" s="47">
        <f t="shared" ca="1" si="1089"/>
        <v>1.9758714326427689</v>
      </c>
      <c r="R8683" s="47">
        <f t="shared" ca="1" si="1090"/>
        <v>0.21452036151586523</v>
      </c>
      <c r="S8683" s="97">
        <f t="shared" ca="1" si="1095"/>
        <v>0.68129886683867535</v>
      </c>
      <c r="V8683">
        <v>8666</v>
      </c>
      <c r="W8683" s="46">
        <v>1.5279561069307901</v>
      </c>
    </row>
    <row r="8684" spans="10:23">
      <c r="J8684">
        <v>8667</v>
      </c>
      <c r="K8684" s="93">
        <f t="shared" ca="1" si="1091"/>
        <v>0.14283942112330339</v>
      </c>
      <c r="L8684" s="93">
        <f t="shared" ca="1" si="1091"/>
        <v>0.36340636371621965</v>
      </c>
      <c r="M8684" s="93">
        <f t="shared" ca="1" si="1092"/>
        <v>0.14283942112330339</v>
      </c>
      <c r="N8684" s="101">
        <f t="shared" ca="1" si="1088"/>
        <v>0.38996560424041826</v>
      </c>
      <c r="O8684" s="46">
        <f t="shared" ca="1" si="1093"/>
        <v>0.37155830328786943</v>
      </c>
      <c r="P8684" s="46">
        <f t="shared" ca="1" si="1094"/>
        <v>0.3459208074840357</v>
      </c>
      <c r="Q8684" s="47">
        <f t="shared" ca="1" si="1089"/>
        <v>0.42283329489553695</v>
      </c>
      <c r="R8684" s="47">
        <f t="shared" ca="1" si="1090"/>
        <v>0.21247727949197792</v>
      </c>
      <c r="S8684" s="97">
        <f t="shared" ca="1" si="1095"/>
        <v>0.29201779138992368</v>
      </c>
      <c r="V8684">
        <v>8667</v>
      </c>
      <c r="W8684" s="46">
        <v>0.94516250361665799</v>
      </c>
    </row>
    <row r="8685" spans="10:23">
      <c r="J8685">
        <v>8668</v>
      </c>
      <c r="K8685" s="93">
        <f t="shared" ca="1" si="1091"/>
        <v>-0.97977579594148068</v>
      </c>
      <c r="L8685" s="93">
        <f t="shared" ca="1" si="1091"/>
        <v>-1.4968864434817286</v>
      </c>
      <c r="M8685" s="93">
        <f t="shared" ca="1" si="1092"/>
        <v>-0.97977579594148068</v>
      </c>
      <c r="N8685" s="101">
        <f t="shared" ca="1" si="1088"/>
        <v>-1.7307635547108737</v>
      </c>
      <c r="O8685" s="46">
        <f t="shared" ca="1" si="1093"/>
        <v>-3.1426288647344591E-2</v>
      </c>
      <c r="P8685" s="46">
        <f t="shared" ca="1" si="1094"/>
        <v>0.14442851151642869</v>
      </c>
      <c r="Q8685" s="47">
        <f t="shared" ca="1" si="1089"/>
        <v>-0.38313588897489115</v>
      </c>
      <c r="R8685" s="47">
        <f t="shared" ca="1" si="1090"/>
        <v>-0.13042869817996927</v>
      </c>
      <c r="S8685" s="97">
        <f t="shared" ca="1" si="1095"/>
        <v>-8.0927493413656931E-2</v>
      </c>
      <c r="V8685">
        <v>8668</v>
      </c>
      <c r="W8685" s="46">
        <v>3.4299209161470202E-4</v>
      </c>
    </row>
    <row r="8686" spans="10:23">
      <c r="J8686">
        <v>8669</v>
      </c>
      <c r="K8686" s="93">
        <f t="shared" ca="1" si="1091"/>
        <v>0.41486256197767518</v>
      </c>
      <c r="L8686" s="93">
        <f t="shared" ca="1" si="1091"/>
        <v>0.59015714979950162</v>
      </c>
      <c r="M8686" s="93">
        <f t="shared" ca="1" si="1092"/>
        <v>0.41486256197767518</v>
      </c>
      <c r="N8686" s="101">
        <f t="shared" ca="1" si="1088"/>
        <v>0.69145367368869448</v>
      </c>
      <c r="O8686" s="46">
        <f t="shared" ca="1" si="1093"/>
        <v>0.46920630658213464</v>
      </c>
      <c r="P8686" s="46">
        <f t="shared" ca="1" si="1094"/>
        <v>0.39474480913116827</v>
      </c>
      <c r="Q8686" s="47">
        <f t="shared" ca="1" si="1089"/>
        <v>0.61812930148406731</v>
      </c>
      <c r="R8686" s="47">
        <f t="shared" ca="1" si="1090"/>
        <v>0.26122563605331828</v>
      </c>
      <c r="S8686" s="97">
        <f t="shared" ca="1" si="1095"/>
        <v>0.36521597131772643</v>
      </c>
      <c r="V8686">
        <v>8669</v>
      </c>
      <c r="W8686" s="46">
        <v>1.1471400911488501</v>
      </c>
    </row>
    <row r="8687" spans="10:23">
      <c r="J8687">
        <v>8670</v>
      </c>
      <c r="K8687" s="93">
        <f t="shared" ca="1" si="1091"/>
        <v>0.64384606370318798</v>
      </c>
      <c r="L8687" s="93">
        <f t="shared" ca="1" si="1091"/>
        <v>-4.1230227434652648E-2</v>
      </c>
      <c r="M8687" s="93">
        <f t="shared" ca="1" si="1092"/>
        <v>0.64384606370318798</v>
      </c>
      <c r="N8687" s="101">
        <f t="shared" ca="1" si="1088"/>
        <v>0.16566780658005126</v>
      </c>
      <c r="O8687" s="46">
        <f t="shared" ca="1" si="1093"/>
        <v>0.55140439333533342</v>
      </c>
      <c r="P8687" s="46">
        <f t="shared" ca="1" si="1094"/>
        <v>0.43584385250776769</v>
      </c>
      <c r="Q8687" s="47">
        <f t="shared" ca="1" si="1089"/>
        <v>0.78252547499046488</v>
      </c>
      <c r="R8687" s="47">
        <f t="shared" ca="1" si="1090"/>
        <v>0.17621001015597912</v>
      </c>
      <c r="S8687" s="97">
        <f t="shared" ca="1" si="1095"/>
        <v>0.36380720174565628</v>
      </c>
      <c r="V8687">
        <v>8670</v>
      </c>
      <c r="W8687" s="46">
        <v>2.2904846992936899E-2</v>
      </c>
    </row>
    <row r="8688" spans="10:23">
      <c r="J8688">
        <v>8671</v>
      </c>
      <c r="K8688" s="93">
        <f t="shared" ca="1" si="1091"/>
        <v>-0.52679120108422794</v>
      </c>
      <c r="L8688" s="93">
        <f t="shared" ca="1" si="1091"/>
        <v>0.62093062750065831</v>
      </c>
      <c r="M8688" s="93">
        <f t="shared" ca="1" si="1092"/>
        <v>-0.52679120108422794</v>
      </c>
      <c r="N8688" s="101">
        <f t="shared" ca="1" si="1088"/>
        <v>0.42116246918234235</v>
      </c>
      <c r="O8688" s="46">
        <f t="shared" ca="1" si="1093"/>
        <v>0.13118135227594235</v>
      </c>
      <c r="P8688" s="46">
        <f t="shared" ca="1" si="1094"/>
        <v>0.22573233197807216</v>
      </c>
      <c r="Q8688" s="47">
        <f t="shared" ca="1" si="1089"/>
        <v>-5.7920607128317259E-2</v>
      </c>
      <c r="R8688" s="47">
        <f t="shared" ca="1" si="1090"/>
        <v>0.21752157825500346</v>
      </c>
      <c r="S8688" s="97">
        <f t="shared" ca="1" si="1095"/>
        <v>0.1743514652654729</v>
      </c>
      <c r="V8688">
        <v>8671</v>
      </c>
      <c r="W8688" s="46">
        <v>0.23545963645769</v>
      </c>
    </row>
    <row r="8689" spans="10:23">
      <c r="J8689">
        <v>8672</v>
      </c>
      <c r="K8689" s="93">
        <f t="shared" ca="1" si="1091"/>
        <v>0.45190618240507507</v>
      </c>
      <c r="L8689" s="93">
        <f t="shared" ca="1" si="1091"/>
        <v>-0.87963767609392318</v>
      </c>
      <c r="M8689" s="93">
        <f t="shared" ca="1" si="1092"/>
        <v>0.45190618240507507</v>
      </c>
      <c r="N8689" s="101">
        <f t="shared" ca="1" si="1088"/>
        <v>-0.69025338849996498</v>
      </c>
      <c r="O8689" s="46">
        <f t="shared" ca="1" si="1093"/>
        <v>0.4825038354547343</v>
      </c>
      <c r="P8689" s="46">
        <f t="shared" ca="1" si="1094"/>
        <v>0.40139357356746813</v>
      </c>
      <c r="Q8689" s="47">
        <f t="shared" ca="1" si="1089"/>
        <v>0.64472435922926663</v>
      </c>
      <c r="R8689" s="47">
        <f t="shared" ca="1" si="1090"/>
        <v>3.7813981143867359E-2</v>
      </c>
      <c r="S8689" s="97">
        <f t="shared" ca="1" si="1095"/>
        <v>0.26015890829930083</v>
      </c>
      <c r="V8689">
        <v>8672</v>
      </c>
      <c r="W8689" s="46">
        <v>-0.21322214967985301</v>
      </c>
    </row>
    <row r="8690" spans="10:23">
      <c r="J8690">
        <v>8673</v>
      </c>
      <c r="K8690" s="93">
        <f t="shared" ca="1" si="1091"/>
        <v>0.66841807981006085</v>
      </c>
      <c r="L8690" s="93">
        <f t="shared" ca="1" si="1091"/>
        <v>-1.7215352377878816</v>
      </c>
      <c r="M8690" s="93">
        <f t="shared" ca="1" si="1092"/>
        <v>0.66841807981006085</v>
      </c>
      <c r="N8690" s="101">
        <f t="shared" ca="1" si="1088"/>
        <v>-1.4195866723932968</v>
      </c>
      <c r="O8690" s="46">
        <f t="shared" ca="1" si="1093"/>
        <v>0.56022499698770867</v>
      </c>
      <c r="P8690" s="46">
        <f t="shared" ca="1" si="1094"/>
        <v>0.44025415433395532</v>
      </c>
      <c r="Q8690" s="47">
        <f t="shared" ca="1" si="1089"/>
        <v>0.80016668229521537</v>
      </c>
      <c r="R8690" s="47">
        <f t="shared" ca="1" si="1090"/>
        <v>-8.011373334363775E-2</v>
      </c>
      <c r="S8690" s="97">
        <f t="shared" ca="1" si="1095"/>
        <v>0.24005563182203546</v>
      </c>
      <c r="V8690">
        <v>8673</v>
      </c>
      <c r="W8690" s="46">
        <v>7.9702308210301595E-2</v>
      </c>
    </row>
    <row r="8691" spans="10:23">
      <c r="J8691">
        <v>8674</v>
      </c>
      <c r="K8691" s="93">
        <f t="shared" ca="1" si="1091"/>
        <v>0.48943368742137433</v>
      </c>
      <c r="L8691" s="93">
        <f t="shared" ca="1" si="1091"/>
        <v>0.5969032888311554</v>
      </c>
      <c r="M8691" s="93">
        <f t="shared" ca="1" si="1092"/>
        <v>0.48943368742137433</v>
      </c>
      <c r="N8691" s="101">
        <f t="shared" ca="1" si="1088"/>
        <v>0.72156486548116172</v>
      </c>
      <c r="O8691" s="46">
        <f t="shared" ca="1" si="1093"/>
        <v>0.49597506412280901</v>
      </c>
      <c r="P8691" s="46">
        <f t="shared" ca="1" si="1094"/>
        <v>0.40812918790150549</v>
      </c>
      <c r="Q8691" s="47">
        <f t="shared" ca="1" si="1089"/>
        <v>0.67166681656541605</v>
      </c>
      <c r="R8691" s="47">
        <f t="shared" ca="1" si="1090"/>
        <v>0.26609438962181708</v>
      </c>
      <c r="S8691" s="97">
        <f t="shared" ca="1" si="1095"/>
        <v>0.38103472687231305</v>
      </c>
      <c r="V8691">
        <v>8674</v>
      </c>
      <c r="W8691" s="46">
        <v>0.26774893486387302</v>
      </c>
    </row>
    <row r="8692" spans="10:23">
      <c r="J8692">
        <v>8675</v>
      </c>
      <c r="K8692" s="93">
        <f t="shared" ca="1" si="1091"/>
        <v>0.41700727453946729</v>
      </c>
      <c r="L8692" s="93">
        <f t="shared" ca="1" si="1091"/>
        <v>-0.86212867557128259</v>
      </c>
      <c r="M8692" s="93">
        <f t="shared" ca="1" si="1092"/>
        <v>0.41700727453946729</v>
      </c>
      <c r="N8692" s="101">
        <f t="shared" ca="1" si="1088"/>
        <v>-0.68475203507268556</v>
      </c>
      <c r="O8692" s="46">
        <f t="shared" ca="1" si="1093"/>
        <v>0.46997619291842707</v>
      </c>
      <c r="P8692" s="46">
        <f t="shared" ca="1" si="1094"/>
        <v>0.39512975229931452</v>
      </c>
      <c r="Q8692" s="47">
        <f t="shared" ca="1" si="1089"/>
        <v>0.61966907415665218</v>
      </c>
      <c r="R8692" s="47">
        <f t="shared" ca="1" si="1090"/>
        <v>3.8703508676196388E-2</v>
      </c>
      <c r="S8692" s="97">
        <f t="shared" ca="1" si="1095"/>
        <v>0.25433985079731175</v>
      </c>
      <c r="V8692">
        <v>8675</v>
      </c>
      <c r="W8692" s="46">
        <v>0.74421218481342</v>
      </c>
    </row>
    <row r="8693" spans="10:23">
      <c r="J8693">
        <v>8676</v>
      </c>
      <c r="K8693" s="93">
        <f t="shared" ca="1" si="1091"/>
        <v>-0.83247283944757311</v>
      </c>
      <c r="L8693" s="93">
        <f t="shared" ca="1" si="1091"/>
        <v>-0.10515595544387435</v>
      </c>
      <c r="M8693" s="93">
        <f t="shared" ca="1" si="1092"/>
        <v>-0.83247283944757311</v>
      </c>
      <c r="N8693" s="101">
        <f t="shared" ca="1" si="1088"/>
        <v>-0.36444163181757577</v>
      </c>
      <c r="O8693" s="46">
        <f t="shared" ca="1" si="1093"/>
        <v>2.1450975896382229E-2</v>
      </c>
      <c r="P8693" s="46">
        <f t="shared" ca="1" si="1094"/>
        <v>0.1708671437882921</v>
      </c>
      <c r="Q8693" s="47">
        <f t="shared" ca="1" si="1089"/>
        <v>-0.27738135988743751</v>
      </c>
      <c r="R8693" s="47">
        <f t="shared" ca="1" si="1090"/>
        <v>9.0495295252565972E-2</v>
      </c>
      <c r="S8693" s="97">
        <f t="shared" ca="1" si="1095"/>
        <v>5.59731355744741E-2</v>
      </c>
      <c r="V8693">
        <v>8676</v>
      </c>
      <c r="W8693" s="46">
        <v>-0.44717611102238303</v>
      </c>
    </row>
    <row r="8694" spans="10:23">
      <c r="J8694">
        <v>8677</v>
      </c>
      <c r="K8694" s="93">
        <f t="shared" ca="1" si="1091"/>
        <v>0.10989906596949389</v>
      </c>
      <c r="L8694" s="93">
        <f t="shared" ca="1" si="1091"/>
        <v>0.87647171802139567</v>
      </c>
      <c r="M8694" s="93">
        <f t="shared" ca="1" si="1092"/>
        <v>0.10989906596949389</v>
      </c>
      <c r="N8694" s="101">
        <f t="shared" ca="1" si="1088"/>
        <v>0.86591846918568816</v>
      </c>
      <c r="O8694" s="46">
        <f t="shared" ca="1" si="1093"/>
        <v>0.35973372138476051</v>
      </c>
      <c r="P8694" s="46">
        <f t="shared" ca="1" si="1094"/>
        <v>0.34000851653248126</v>
      </c>
      <c r="Q8694" s="47">
        <f t="shared" ca="1" si="1089"/>
        <v>0.39918413108931905</v>
      </c>
      <c r="R8694" s="47">
        <f t="shared" ca="1" si="1090"/>
        <v>0.2894352832007252</v>
      </c>
      <c r="S8694" s="97">
        <f t="shared" ca="1" si="1095"/>
        <v>0.32458450229274283</v>
      </c>
      <c r="V8694">
        <v>8677</v>
      </c>
      <c r="W8694" s="46">
        <v>0.78677115323311497</v>
      </c>
    </row>
    <row r="8695" spans="10:23">
      <c r="J8695">
        <v>8678</v>
      </c>
      <c r="K8695" s="93">
        <f t="shared" ca="1" si="1091"/>
        <v>-0.10439243141782056</v>
      </c>
      <c r="L8695" s="93">
        <f t="shared" ca="1" si="1091"/>
        <v>-0.24497292898435838</v>
      </c>
      <c r="M8695" s="93">
        <f t="shared" ca="1" si="1092"/>
        <v>-0.10439243141782056</v>
      </c>
      <c r="N8695" s="101">
        <f t="shared" ca="1" si="1088"/>
        <v>-0.26545385062092347</v>
      </c>
      <c r="O8695" s="46">
        <f t="shared" ca="1" si="1093"/>
        <v>0.28280961567416651</v>
      </c>
      <c r="P8695" s="46">
        <f t="shared" ca="1" si="1094"/>
        <v>0.30154646367718424</v>
      </c>
      <c r="Q8695" s="47">
        <f t="shared" ca="1" si="1089"/>
        <v>0.24533591966813101</v>
      </c>
      <c r="R8695" s="47">
        <f t="shared" ca="1" si="1090"/>
        <v>0.10650087604327854</v>
      </c>
      <c r="S8695" s="97">
        <f t="shared" ca="1" si="1095"/>
        <v>0.19465524585872251</v>
      </c>
      <c r="V8695">
        <v>8678</v>
      </c>
      <c r="W8695" s="46">
        <v>0.65106708459012297</v>
      </c>
    </row>
    <row r="8696" spans="10:23">
      <c r="J8696">
        <v>8679</v>
      </c>
      <c r="K8696" s="93">
        <f t="shared" ca="1" si="1091"/>
        <v>0.54246085147878687</v>
      </c>
      <c r="L8696" s="93">
        <f t="shared" ca="1" si="1091"/>
        <v>-1.2078368398713124</v>
      </c>
      <c r="M8696" s="93">
        <f t="shared" ca="1" si="1092"/>
        <v>0.54246085147878687</v>
      </c>
      <c r="N8696" s="101">
        <f t="shared" ca="1" si="1088"/>
        <v>-0.97261508181833334</v>
      </c>
      <c r="O8696" s="46">
        <f t="shared" ca="1" si="1093"/>
        <v>0.51501019721590058</v>
      </c>
      <c r="P8696" s="46">
        <f t="shared" ca="1" si="1094"/>
        <v>0.41764675444805127</v>
      </c>
      <c r="Q8696" s="47">
        <f t="shared" ca="1" si="1089"/>
        <v>0.70973708275159919</v>
      </c>
      <c r="R8696" s="47">
        <f t="shared" ca="1" si="1090"/>
        <v>-7.841784042254385E-3</v>
      </c>
      <c r="S8696" s="97">
        <f t="shared" ca="1" si="1095"/>
        <v>0.25358420658682312</v>
      </c>
      <c r="V8696">
        <v>8679</v>
      </c>
      <c r="W8696" s="46">
        <v>0.172756543685951</v>
      </c>
    </row>
    <row r="8697" spans="10:23">
      <c r="J8697">
        <v>8680</v>
      </c>
      <c r="K8697" s="93">
        <f t="shared" ca="1" si="1091"/>
        <v>0.76003188115271791</v>
      </c>
      <c r="L8697" s="93">
        <f t="shared" ca="1" si="1091"/>
        <v>1.2663622339627882</v>
      </c>
      <c r="M8697" s="93">
        <f t="shared" ca="1" si="1092"/>
        <v>0.76003188115271791</v>
      </c>
      <c r="N8697" s="101">
        <f t="shared" ca="1" si="1088"/>
        <v>1.4423239326425308</v>
      </c>
      <c r="O8697" s="46">
        <f t="shared" ca="1" si="1093"/>
        <v>0.59311155490043099</v>
      </c>
      <c r="P8697" s="46">
        <f t="shared" ca="1" si="1094"/>
        <v>0.45669743329031648</v>
      </c>
      <c r="Q8697" s="47">
        <f t="shared" ca="1" si="1089"/>
        <v>0.86593979812066002</v>
      </c>
      <c r="R8697" s="47">
        <f t="shared" ca="1" si="1090"/>
        <v>0.38263571765877757</v>
      </c>
      <c r="S8697" s="97">
        <f t="shared" ca="1" si="1095"/>
        <v>0.48787363627960428</v>
      </c>
      <c r="V8697">
        <v>8680</v>
      </c>
      <c r="W8697" s="46">
        <v>-2.09697299891663E-2</v>
      </c>
    </row>
    <row r="8698" spans="10:23">
      <c r="J8698">
        <v>8681</v>
      </c>
      <c r="K8698" s="93">
        <f t="shared" ca="1" si="1091"/>
        <v>-3.4468485340396246E-2</v>
      </c>
      <c r="L8698" s="93">
        <f t="shared" ca="1" si="1091"/>
        <v>0.69071689152235494</v>
      </c>
      <c r="M8698" s="93">
        <f t="shared" ca="1" si="1092"/>
        <v>-3.4468485340396246E-2</v>
      </c>
      <c r="N8698" s="101">
        <f t="shared" ca="1" si="1088"/>
        <v>0.64389532105481695</v>
      </c>
      <c r="O8698" s="46">
        <f t="shared" ca="1" si="1093"/>
        <v>0.30791017769058593</v>
      </c>
      <c r="P8698" s="46">
        <f t="shared" ca="1" si="1094"/>
        <v>0.31409674468539395</v>
      </c>
      <c r="Q8698" s="47">
        <f t="shared" ca="1" si="1089"/>
        <v>0.29553704370096984</v>
      </c>
      <c r="R8698" s="47">
        <f t="shared" ca="1" si="1090"/>
        <v>0.2535358076103259</v>
      </c>
      <c r="S8698" s="97">
        <f t="shared" ca="1" si="1095"/>
        <v>0.28072299265045592</v>
      </c>
      <c r="V8698">
        <v>8681</v>
      </c>
      <c r="W8698" s="46">
        <v>-8.2889094176755704E-2</v>
      </c>
    </row>
    <row r="8699" spans="10:23">
      <c r="J8699">
        <v>8682</v>
      </c>
      <c r="K8699" s="93">
        <f t="shared" ca="1" si="1091"/>
        <v>0.49224410714676542</v>
      </c>
      <c r="L8699" s="93">
        <f t="shared" ca="1" si="1091"/>
        <v>-0.41104775487183964</v>
      </c>
      <c r="M8699" s="93">
        <f t="shared" ca="1" si="1092"/>
        <v>0.49224410714676542</v>
      </c>
      <c r="N8699" s="101">
        <f t="shared" ca="1" si="1088"/>
        <v>-0.23316279704402657</v>
      </c>
      <c r="O8699" s="46">
        <f t="shared" ca="1" si="1093"/>
        <v>0.49698391900824757</v>
      </c>
      <c r="P8699" s="46">
        <f t="shared" ca="1" si="1094"/>
        <v>0.40863361534422477</v>
      </c>
      <c r="Q8699" s="47">
        <f t="shared" ca="1" si="1089"/>
        <v>0.67368452633629317</v>
      </c>
      <c r="R8699" s="47">
        <f t="shared" ca="1" si="1090"/>
        <v>0.11172209689088486</v>
      </c>
      <c r="S8699" s="97">
        <f t="shared" ca="1" si="1095"/>
        <v>0.30435300794956621</v>
      </c>
      <c r="V8699">
        <v>8682</v>
      </c>
      <c r="W8699" s="46">
        <v>0.18864348195949299</v>
      </c>
    </row>
    <row r="8700" spans="10:23">
      <c r="J8700">
        <v>8683</v>
      </c>
      <c r="K8700" s="93">
        <f t="shared" ca="1" si="1091"/>
        <v>-1.0763835765367753</v>
      </c>
      <c r="L8700" s="93">
        <f t="shared" ca="1" si="1091"/>
        <v>-1.5423056229882239</v>
      </c>
      <c r="M8700" s="93">
        <f t="shared" ca="1" si="1092"/>
        <v>-1.0763835765367753</v>
      </c>
      <c r="N8700" s="101">
        <f t="shared" ca="1" si="1088"/>
        <v>-1.8045481567136008</v>
      </c>
      <c r="O8700" s="46">
        <f t="shared" ca="1" si="1093"/>
        <v>-6.6105532656483001E-2</v>
      </c>
      <c r="P8700" s="46">
        <f t="shared" ca="1" si="1094"/>
        <v>0.12708888951185948</v>
      </c>
      <c r="Q8700" s="47">
        <f t="shared" ca="1" si="1089"/>
        <v>-0.45249437699316797</v>
      </c>
      <c r="R8700" s="47">
        <f t="shared" ca="1" si="1090"/>
        <v>-0.14235911417867797</v>
      </c>
      <c r="S8700" s="97">
        <f t="shared" ca="1" si="1095"/>
        <v>-0.10423232341758049</v>
      </c>
      <c r="V8700">
        <v>8683</v>
      </c>
      <c r="W8700" s="46">
        <v>0.526967797223032</v>
      </c>
    </row>
    <row r="8701" spans="10:23">
      <c r="J8701">
        <v>8684</v>
      </c>
      <c r="K8701" s="93">
        <f t="shared" ca="1" si="1091"/>
        <v>0.20245927668043184</v>
      </c>
      <c r="L8701" s="93">
        <f t="shared" ca="1" si="1091"/>
        <v>1.6916120030966928</v>
      </c>
      <c r="M8701" s="93">
        <f t="shared" ca="1" si="1092"/>
        <v>0.20245927668043184</v>
      </c>
      <c r="N8701" s="101">
        <f t="shared" ca="1" si="1088"/>
        <v>1.6681754929425243</v>
      </c>
      <c r="O8701" s="46">
        <f t="shared" ca="1" si="1093"/>
        <v>0.39296001136888448</v>
      </c>
      <c r="P8701" s="46">
        <f t="shared" ca="1" si="1094"/>
        <v>0.35662166152454322</v>
      </c>
      <c r="Q8701" s="47">
        <f t="shared" ca="1" si="1089"/>
        <v>0.46563671105756699</v>
      </c>
      <c r="R8701" s="47">
        <f t="shared" ca="1" si="1090"/>
        <v>0.41915421874436709</v>
      </c>
      <c r="S8701" s="97">
        <f t="shared" ca="1" si="1095"/>
        <v>0.40605711505662578</v>
      </c>
      <c r="V8701">
        <v>8684</v>
      </c>
      <c r="W8701" s="46">
        <v>0.28794612318822899</v>
      </c>
    </row>
    <row r="8702" spans="10:23">
      <c r="J8702">
        <v>8685</v>
      </c>
      <c r="K8702" s="93">
        <f t="shared" ca="1" si="1091"/>
        <v>-0.26769071989206722</v>
      </c>
      <c r="L8702" s="93">
        <f t="shared" ca="1" si="1091"/>
        <v>0.73588227572902187</v>
      </c>
      <c r="M8702" s="93">
        <f t="shared" ca="1" si="1092"/>
        <v>-0.26769071989206722</v>
      </c>
      <c r="N8702" s="101">
        <f t="shared" ca="1" si="1088"/>
        <v>0.61254595990245531</v>
      </c>
      <c r="O8702" s="46">
        <f t="shared" ca="1" si="1093"/>
        <v>0.22419051525205314</v>
      </c>
      <c r="P8702" s="46">
        <f t="shared" ca="1" si="1094"/>
        <v>0.27223691346612755</v>
      </c>
      <c r="Q8702" s="47">
        <f t="shared" ca="1" si="1089"/>
        <v>0.12809771882390433</v>
      </c>
      <c r="R8702" s="47">
        <f t="shared" ca="1" si="1090"/>
        <v>0.24846685135536623</v>
      </c>
      <c r="S8702" s="97">
        <f t="shared" ca="1" si="1095"/>
        <v>0.23632868330370968</v>
      </c>
      <c r="V8702">
        <v>8685</v>
      </c>
      <c r="W8702" s="46">
        <v>0.41191921813555299</v>
      </c>
    </row>
    <row r="8703" spans="10:23">
      <c r="J8703">
        <v>8686</v>
      </c>
      <c r="K8703" s="93">
        <f t="shared" ca="1" si="1091"/>
        <v>-1.2850114718609338</v>
      </c>
      <c r="L8703" s="93">
        <f t="shared" ca="1" si="1091"/>
        <v>-0.28252027247396405</v>
      </c>
      <c r="M8703" s="93">
        <f t="shared" ca="1" si="1092"/>
        <v>-1.2850114718609338</v>
      </c>
      <c r="N8703" s="101">
        <f t="shared" ca="1" si="1088"/>
        <v>-0.67651519616459521</v>
      </c>
      <c r="O8703" s="46">
        <f t="shared" ca="1" si="1093"/>
        <v>-0.140996578123807</v>
      </c>
      <c r="P8703" s="46">
        <f t="shared" ca="1" si="1094"/>
        <v>8.9643366778197481E-2</v>
      </c>
      <c r="Q8703" s="47">
        <f t="shared" ca="1" si="1089"/>
        <v>-0.60227646792781597</v>
      </c>
      <c r="R8703" s="47">
        <f t="shared" ca="1" si="1090"/>
        <v>4.0035343666432369E-2</v>
      </c>
      <c r="S8703" s="97">
        <f t="shared" ca="1" si="1095"/>
        <v>-5.0480617228687318E-2</v>
      </c>
      <c r="V8703">
        <v>8686</v>
      </c>
      <c r="W8703" s="46">
        <v>0.82435574545942403</v>
      </c>
    </row>
    <row r="8704" spans="10:23">
      <c r="J8704">
        <v>8687</v>
      </c>
      <c r="K8704" s="93">
        <f t="shared" ca="1" si="1091"/>
        <v>0.68500101129461355</v>
      </c>
      <c r="L8704" s="93">
        <f t="shared" ca="1" si="1091"/>
        <v>0.39385968316903658</v>
      </c>
      <c r="M8704" s="93">
        <f t="shared" ca="1" si="1092"/>
        <v>0.68500101129461355</v>
      </c>
      <c r="N8704" s="101">
        <f t="shared" ca="1" si="1088"/>
        <v>0.59125743275975307</v>
      </c>
      <c r="O8704" s="46">
        <f t="shared" ca="1" si="1093"/>
        <v>0.56617776314997814</v>
      </c>
      <c r="P8704" s="46">
        <f t="shared" ca="1" si="1094"/>
        <v>0.44323053741509005</v>
      </c>
      <c r="Q8704" s="47">
        <f t="shared" ca="1" si="1089"/>
        <v>0.81207221461975432</v>
      </c>
      <c r="R8704" s="47">
        <f t="shared" ca="1" si="1090"/>
        <v>0.24502465639980012</v>
      </c>
      <c r="S8704" s="97">
        <f t="shared" ca="1" si="1095"/>
        <v>0.40560120977488912</v>
      </c>
      <c r="V8704">
        <v>8687</v>
      </c>
      <c r="W8704" s="46">
        <v>0.25455166936977802</v>
      </c>
    </row>
    <row r="8705" spans="10:23">
      <c r="J8705">
        <v>8688</v>
      </c>
      <c r="K8705" s="93">
        <f t="shared" ca="1" si="1091"/>
        <v>-0.14054836527635908</v>
      </c>
      <c r="L8705" s="93">
        <f t="shared" ca="1" si="1091"/>
        <v>0.13443415196815922</v>
      </c>
      <c r="M8705" s="93">
        <f t="shared" ca="1" si="1092"/>
        <v>-0.14054836527635908</v>
      </c>
      <c r="N8705" s="101">
        <f t="shared" ca="1" si="1088"/>
        <v>8.2757226232022391E-2</v>
      </c>
      <c r="O8705" s="46">
        <f t="shared" ca="1" si="1093"/>
        <v>0.26983073918065564</v>
      </c>
      <c r="P8705" s="46">
        <f t="shared" ca="1" si="1094"/>
        <v>0.29505702543042878</v>
      </c>
      <c r="Q8705" s="47">
        <f t="shared" ca="1" si="1089"/>
        <v>0.21937816668110927</v>
      </c>
      <c r="R8705" s="47">
        <f t="shared" ca="1" si="1090"/>
        <v>0.16280399199774889</v>
      </c>
      <c r="S8705" s="97">
        <f t="shared" ca="1" si="1095"/>
        <v>0.21631736558920228</v>
      </c>
      <c r="V8705">
        <v>8688</v>
      </c>
      <c r="W8705" s="46">
        <v>-0.29941263532139201</v>
      </c>
    </row>
    <row r="8706" spans="10:23">
      <c r="J8706">
        <v>8689</v>
      </c>
      <c r="K8706" s="93">
        <f t="shared" ca="1" si="1091"/>
        <v>5.3115183500892525E-2</v>
      </c>
      <c r="L8706" s="93">
        <f t="shared" ca="1" si="1091"/>
        <v>-1.3345271305085975</v>
      </c>
      <c r="M8706" s="93">
        <f t="shared" ca="1" si="1092"/>
        <v>5.3115183500892525E-2</v>
      </c>
      <c r="N8706" s="101">
        <f t="shared" ca="1" si="1088"/>
        <v>-1.248350916689406</v>
      </c>
      <c r="O8706" s="46">
        <f t="shared" ca="1" si="1093"/>
        <v>0.33935004106646144</v>
      </c>
      <c r="P8706" s="46">
        <f t="shared" ca="1" si="1094"/>
        <v>0.32981667637333173</v>
      </c>
      <c r="Q8706" s="47">
        <f t="shared" ca="1" si="1089"/>
        <v>0.35841677045272091</v>
      </c>
      <c r="R8706" s="47">
        <f t="shared" ca="1" si="1090"/>
        <v>-5.2426197679690201E-2</v>
      </c>
      <c r="S8706" s="97">
        <f t="shared" ca="1" si="1095"/>
        <v>0.14346192169338562</v>
      </c>
      <c r="V8706">
        <v>8689</v>
      </c>
      <c r="W8706" s="46">
        <v>-3.7342975274769201E-2</v>
      </c>
    </row>
    <row r="8707" spans="10:23">
      <c r="J8707">
        <v>8690</v>
      </c>
      <c r="K8707" s="93">
        <f t="shared" ca="1" si="1091"/>
        <v>-0.97352998903841259</v>
      </c>
      <c r="L8707" s="93">
        <f t="shared" ca="1" si="1091"/>
        <v>-0.15952719692077819</v>
      </c>
      <c r="M8707" s="93">
        <f t="shared" ca="1" si="1092"/>
        <v>-0.97352998903841259</v>
      </c>
      <c r="N8707" s="101">
        <f t="shared" ca="1" si="1088"/>
        <v>-0.46084942977486743</v>
      </c>
      <c r="O8707" s="46">
        <f t="shared" ca="1" si="1093"/>
        <v>-2.9184234639988538E-2</v>
      </c>
      <c r="P8707" s="46">
        <f t="shared" ca="1" si="1094"/>
        <v>0.14554953852010671</v>
      </c>
      <c r="Q8707" s="47">
        <f t="shared" ca="1" si="1089"/>
        <v>-0.37865178096017904</v>
      </c>
      <c r="R8707" s="47">
        <f t="shared" ca="1" si="1090"/>
        <v>7.4906878375187655E-2</v>
      </c>
      <c r="S8707" s="97">
        <f t="shared" ca="1" si="1095"/>
        <v>2.2861321867599559E-2</v>
      </c>
      <c r="V8707">
        <v>8690</v>
      </c>
      <c r="W8707" s="46">
        <v>0.36755445962185002</v>
      </c>
    </row>
    <row r="8708" spans="10:23">
      <c r="J8708">
        <v>8691</v>
      </c>
      <c r="K8708" s="93">
        <f t="shared" ca="1" si="1091"/>
        <v>0.70399087743770106</v>
      </c>
      <c r="L8708" s="93">
        <f t="shared" ca="1" si="1091"/>
        <v>2.0333621030668616</v>
      </c>
      <c r="M8708" s="93">
        <f t="shared" ca="1" si="1092"/>
        <v>0.70399087743770106</v>
      </c>
      <c r="N8708" s="101">
        <f t="shared" ca="1" si="1088"/>
        <v>2.1516813174942557</v>
      </c>
      <c r="O8708" s="46">
        <f t="shared" ca="1" si="1093"/>
        <v>0.57299454537620265</v>
      </c>
      <c r="P8708" s="46">
        <f t="shared" ca="1" si="1094"/>
        <v>0.44663892852820231</v>
      </c>
      <c r="Q8708" s="47">
        <f t="shared" ca="1" si="1089"/>
        <v>0.82570577907220344</v>
      </c>
      <c r="R8708" s="47">
        <f t="shared" ca="1" si="1090"/>
        <v>0.49733347929642152</v>
      </c>
      <c r="S8708" s="97">
        <f t="shared" ca="1" si="1095"/>
        <v>0.53516401233631206</v>
      </c>
      <c r="V8708">
        <v>8691</v>
      </c>
      <c r="W8708" s="46">
        <v>0.57425757889223505</v>
      </c>
    </row>
    <row r="8709" spans="10:23">
      <c r="J8709">
        <v>8692</v>
      </c>
      <c r="K8709" s="93">
        <f t="shared" ca="1" si="1091"/>
        <v>0.3140556319752697</v>
      </c>
      <c r="L8709" s="93">
        <f t="shared" ca="1" si="1091"/>
        <v>0.64306171301181592</v>
      </c>
      <c r="M8709" s="93">
        <f t="shared" ca="1" si="1092"/>
        <v>0.3140556319752697</v>
      </c>
      <c r="N8709" s="101">
        <f t="shared" ca="1" si="1088"/>
        <v>0.70955273544326136</v>
      </c>
      <c r="O8709" s="46">
        <f t="shared" ca="1" si="1093"/>
        <v>0.43301969612670488</v>
      </c>
      <c r="P8709" s="46">
        <f t="shared" ca="1" si="1094"/>
        <v>0.37665150390345342</v>
      </c>
      <c r="Q8709" s="47">
        <f t="shared" ca="1" si="1089"/>
        <v>0.54575608057320779</v>
      </c>
      <c r="R8709" s="47">
        <f t="shared" ca="1" si="1090"/>
        <v>0.26415211840949232</v>
      </c>
      <c r="S8709" s="97">
        <f t="shared" ca="1" si="1095"/>
        <v>0.34858590726809857</v>
      </c>
      <c r="V8709">
        <v>8692</v>
      </c>
      <c r="W8709" s="46">
        <v>-3.7854662031120201E-2</v>
      </c>
    </row>
    <row r="8710" spans="10:23">
      <c r="J8710">
        <v>8693</v>
      </c>
      <c r="K8710" s="93">
        <f t="shared" ca="1" si="1091"/>
        <v>0.69708736263913207</v>
      </c>
      <c r="L8710" s="93">
        <f t="shared" ca="1" si="1091"/>
        <v>1.4247762158190236</v>
      </c>
      <c r="M8710" s="93">
        <f t="shared" ca="1" si="1092"/>
        <v>0.69708736263913207</v>
      </c>
      <c r="N8710" s="101">
        <f t="shared" ca="1" si="1088"/>
        <v>1.5724957966527122</v>
      </c>
      <c r="O8710" s="46">
        <f t="shared" ca="1" si="1093"/>
        <v>0.57051639431274759</v>
      </c>
      <c r="P8710" s="46">
        <f t="shared" ca="1" si="1094"/>
        <v>0.44539985299647478</v>
      </c>
      <c r="Q8710" s="47">
        <f t="shared" ca="1" si="1089"/>
        <v>0.82074947694529321</v>
      </c>
      <c r="R8710" s="47">
        <f t="shared" ca="1" si="1090"/>
        <v>0.40368353043835198</v>
      </c>
      <c r="S8710" s="97">
        <f t="shared" ca="1" si="1095"/>
        <v>0.48709996237554976</v>
      </c>
      <c r="V8710">
        <v>8693</v>
      </c>
      <c r="W8710" s="46">
        <v>-4.5540111622707699E-2</v>
      </c>
    </row>
    <row r="8711" spans="10:23">
      <c r="J8711">
        <v>8694</v>
      </c>
      <c r="K8711" s="93">
        <f t="shared" ca="1" si="1091"/>
        <v>2.2935061794680847</v>
      </c>
      <c r="L8711" s="93">
        <f t="shared" ca="1" si="1091"/>
        <v>0.21142561889868583</v>
      </c>
      <c r="M8711" s="93">
        <f t="shared" ca="1" si="1092"/>
        <v>2.2935061794680847</v>
      </c>
      <c r="N8711" s="101">
        <f t="shared" ca="1" si="1088"/>
        <v>0.92983549154670919</v>
      </c>
      <c r="O8711" s="46">
        <f t="shared" ca="1" si="1093"/>
        <v>1.1435820143740756</v>
      </c>
      <c r="P8711" s="46">
        <f t="shared" ca="1" si="1094"/>
        <v>0.73193266302713877</v>
      </c>
      <c r="Q8711" s="47">
        <f t="shared" ca="1" si="1089"/>
        <v>1.966880717067949</v>
      </c>
      <c r="R8711" s="47">
        <f t="shared" ca="1" si="1090"/>
        <v>0.29977018567993852</v>
      </c>
      <c r="S8711" s="97">
        <f t="shared" ca="1" si="1095"/>
        <v>0.72167610002700711</v>
      </c>
      <c r="V8711">
        <v>8694</v>
      </c>
      <c r="W8711" s="46">
        <v>0.320148527918306</v>
      </c>
    </row>
    <row r="8712" spans="10:23">
      <c r="J8712">
        <v>8695</v>
      </c>
      <c r="K8712" s="93">
        <f t="shared" ca="1" si="1091"/>
        <v>-0.9529412448030733</v>
      </c>
      <c r="L8712" s="93">
        <f t="shared" ca="1" si="1091"/>
        <v>-0.55191102165315731</v>
      </c>
      <c r="M8712" s="93">
        <f t="shared" ca="1" si="1092"/>
        <v>-0.9529412448030733</v>
      </c>
      <c r="N8712" s="101">
        <f t="shared" ca="1" si="1088"/>
        <v>-0.8263142547714506</v>
      </c>
      <c r="O8712" s="46">
        <f t="shared" ca="1" si="1093"/>
        <v>-2.1793503988902119E-2</v>
      </c>
      <c r="P8712" s="46">
        <f t="shared" ca="1" si="1094"/>
        <v>0.14924490384564992</v>
      </c>
      <c r="Q8712" s="47">
        <f t="shared" ca="1" si="1089"/>
        <v>-0.3638703196580062</v>
      </c>
      <c r="R8712" s="47">
        <f t="shared" ca="1" si="1090"/>
        <v>1.5813960926864518E-2</v>
      </c>
      <c r="S8712" s="97">
        <f t="shared" ca="1" si="1095"/>
        <v>-2.9897715310188006E-3</v>
      </c>
      <c r="V8712">
        <v>8695</v>
      </c>
      <c r="W8712" s="46">
        <v>1.3220904144807</v>
      </c>
    </row>
    <row r="8713" spans="10:23">
      <c r="J8713">
        <v>8696</v>
      </c>
      <c r="K8713" s="93">
        <f t="shared" ca="1" si="1091"/>
        <v>-0.11084242263264531</v>
      </c>
      <c r="L8713" s="93">
        <f t="shared" ca="1" si="1091"/>
        <v>-1.1146493754685536</v>
      </c>
      <c r="M8713" s="93">
        <f t="shared" ca="1" si="1092"/>
        <v>-0.11084242263264531</v>
      </c>
      <c r="N8713" s="101">
        <f t="shared" ca="1" si="1088"/>
        <v>-1.0920307105938019</v>
      </c>
      <c r="O8713" s="46">
        <f t="shared" ca="1" si="1093"/>
        <v>0.28049426573219088</v>
      </c>
      <c r="P8713" s="46">
        <f t="shared" ca="1" si="1094"/>
        <v>0.30038878870619645</v>
      </c>
      <c r="Q8713" s="47">
        <f t="shared" ca="1" si="1089"/>
        <v>0.24070521978417986</v>
      </c>
      <c r="R8713" s="47">
        <f t="shared" ca="1" si="1090"/>
        <v>-2.7150394367021852E-2</v>
      </c>
      <c r="S8713" s="97">
        <f t="shared" ca="1" si="1095"/>
        <v>0.1266719356825845</v>
      </c>
      <c r="V8713">
        <v>8696</v>
      </c>
      <c r="W8713" s="46">
        <v>0.20549080873661499</v>
      </c>
    </row>
    <row r="8714" spans="10:23">
      <c r="J8714">
        <v>8697</v>
      </c>
      <c r="K8714" s="93">
        <f t="shared" ca="1" si="1091"/>
        <v>-0.9188395385172099</v>
      </c>
      <c r="L8714" s="93">
        <f t="shared" ca="1" si="1091"/>
        <v>-1.5447550143279007</v>
      </c>
      <c r="M8714" s="93">
        <f t="shared" ca="1" si="1092"/>
        <v>-0.9188395385172099</v>
      </c>
      <c r="N8714" s="101">
        <f t="shared" ca="1" si="1088"/>
        <v>-1.7567678450906656</v>
      </c>
      <c r="O8714" s="46">
        <f t="shared" ca="1" si="1093"/>
        <v>-9.5520324828997638E-3</v>
      </c>
      <c r="P8714" s="46">
        <f t="shared" ca="1" si="1094"/>
        <v>0.1553656395986511</v>
      </c>
      <c r="Q8714" s="47">
        <f t="shared" ca="1" si="1089"/>
        <v>-0.33938737664600149</v>
      </c>
      <c r="R8714" s="47">
        <f t="shared" ca="1" si="1090"/>
        <v>-0.13463339663413548</v>
      </c>
      <c r="S8714" s="97">
        <f t="shared" ca="1" si="1095"/>
        <v>-7.2092714558517623E-2</v>
      </c>
      <c r="V8714">
        <v>8697</v>
      </c>
      <c r="W8714" s="46">
        <v>0.182267290425076</v>
      </c>
    </row>
    <row r="8715" spans="10:23">
      <c r="J8715">
        <v>8698</v>
      </c>
      <c r="K8715" s="93">
        <f t="shared" ca="1" si="1091"/>
        <v>-0.35268487328782749</v>
      </c>
      <c r="L8715" s="93">
        <f t="shared" ca="1" si="1091"/>
        <v>0.46920070486121984</v>
      </c>
      <c r="M8715" s="93">
        <f t="shared" ca="1" si="1092"/>
        <v>-0.35268487328782749</v>
      </c>
      <c r="N8715" s="101">
        <f t="shared" ca="1" si="1088"/>
        <v>0.3326795984581859</v>
      </c>
      <c r="O8715" s="46">
        <f t="shared" ca="1" si="1093"/>
        <v>0.19368020886887069</v>
      </c>
      <c r="P8715" s="46">
        <f t="shared" ca="1" si="1094"/>
        <v>0.25698176027453634</v>
      </c>
      <c r="Q8715" s="47">
        <f t="shared" ca="1" si="1089"/>
        <v>6.7077106057539415E-2</v>
      </c>
      <c r="R8715" s="47">
        <f t="shared" ca="1" si="1090"/>
        <v>0.20321456259257381</v>
      </c>
      <c r="S8715" s="97">
        <f t="shared" ca="1" si="1095"/>
        <v>0.19844738573072224</v>
      </c>
      <c r="V8715">
        <v>8698</v>
      </c>
      <c r="W8715" s="46">
        <v>1.40654611809004</v>
      </c>
    </row>
    <row r="8716" spans="10:23">
      <c r="J8716">
        <v>8699</v>
      </c>
      <c r="K8716" s="93">
        <f t="shared" ca="1" si="1091"/>
        <v>8.3985789166586916E-2</v>
      </c>
      <c r="L8716" s="93">
        <f t="shared" ca="1" si="1091"/>
        <v>-0.58258181635288986</v>
      </c>
      <c r="M8716" s="93">
        <f t="shared" ca="1" si="1092"/>
        <v>8.3985789166586916E-2</v>
      </c>
      <c r="N8716" s="101">
        <f t="shared" ca="1" si="1088"/>
        <v>-0.52562666076467845</v>
      </c>
      <c r="O8716" s="46">
        <f t="shared" ca="1" si="1093"/>
        <v>0.35043164608826904</v>
      </c>
      <c r="P8716" s="46">
        <f t="shared" ca="1" si="1094"/>
        <v>0.3353574788842355</v>
      </c>
      <c r="Q8716" s="47">
        <f t="shared" ca="1" si="1089"/>
        <v>0.38057998049633618</v>
      </c>
      <c r="R8716" s="47">
        <f t="shared" ca="1" si="1090"/>
        <v>6.4432886621131294E-2</v>
      </c>
      <c r="S8716" s="97">
        <f t="shared" ca="1" si="1095"/>
        <v>0.20743226635470016</v>
      </c>
      <c r="V8716">
        <v>8699</v>
      </c>
      <c r="W8716" s="46">
        <v>1.1012633989075999</v>
      </c>
    </row>
    <row r="8717" spans="10:23">
      <c r="J8717">
        <v>8700</v>
      </c>
      <c r="K8717" s="93">
        <f t="shared" ca="1" si="1091"/>
        <v>-0.15162601403123724</v>
      </c>
      <c r="L8717" s="93">
        <f t="shared" ca="1" si="1091"/>
        <v>0.28691873029224879</v>
      </c>
      <c r="M8717" s="93">
        <f t="shared" ca="1" si="1092"/>
        <v>-0.15162601403123724</v>
      </c>
      <c r="N8717" s="101">
        <f t="shared" ca="1" si="1088"/>
        <v>0.22380235058236195</v>
      </c>
      <c r="O8717" s="46">
        <f t="shared" ca="1" si="1093"/>
        <v>0.26585420145407979</v>
      </c>
      <c r="P8717" s="46">
        <f t="shared" ca="1" si="1094"/>
        <v>0.29306875656714088</v>
      </c>
      <c r="Q8717" s="47">
        <f t="shared" ca="1" si="1089"/>
        <v>0.21142509122795766</v>
      </c>
      <c r="R8717" s="47">
        <f t="shared" ca="1" si="1090"/>
        <v>0.185609929312786</v>
      </c>
      <c r="S8717" s="97">
        <f t="shared" ca="1" si="1095"/>
        <v>0.22573206538343288</v>
      </c>
      <c r="V8717">
        <v>8700</v>
      </c>
      <c r="W8717" s="46">
        <v>-7.0004155153018596E-2</v>
      </c>
    </row>
    <row r="8718" spans="10:23">
      <c r="J8718">
        <v>8701</v>
      </c>
      <c r="K8718" s="93">
        <f t="shared" ca="1" si="1091"/>
        <v>0.87594993901617346</v>
      </c>
      <c r="L8718" s="93">
        <f t="shared" ca="1" si="1091"/>
        <v>-0.26663560439047712</v>
      </c>
      <c r="M8718" s="93">
        <f t="shared" ca="1" si="1092"/>
        <v>0.87594993901617346</v>
      </c>
      <c r="N8718" s="101">
        <f t="shared" ca="1" si="1088"/>
        <v>2.5778997442063467E-2</v>
      </c>
      <c r="O8718" s="46">
        <f t="shared" ca="1" si="1093"/>
        <v>0.63472259894824345</v>
      </c>
      <c r="P8718" s="46">
        <f t="shared" ca="1" si="1094"/>
        <v>0.47750295531422271</v>
      </c>
      <c r="Q8718" s="47">
        <f t="shared" ca="1" si="1089"/>
        <v>0.94916188621628483</v>
      </c>
      <c r="R8718" s="47">
        <f t="shared" ca="1" si="1090"/>
        <v>0.15359104032649518</v>
      </c>
      <c r="S8718" s="97">
        <f t="shared" ca="1" si="1095"/>
        <v>0.39415681963736932</v>
      </c>
      <c r="V8718">
        <v>8701</v>
      </c>
      <c r="W8718" s="46">
        <v>-8.6137400147147505E-2</v>
      </c>
    </row>
    <row r="8719" spans="10:23">
      <c r="J8719">
        <v>8702</v>
      </c>
      <c r="K8719" s="93">
        <f t="shared" ca="1" si="1091"/>
        <v>-0.97813402293804852</v>
      </c>
      <c r="L8719" s="93">
        <f t="shared" ca="1" si="1091"/>
        <v>-0.22504130211862847</v>
      </c>
      <c r="M8719" s="93">
        <f t="shared" ca="1" si="1092"/>
        <v>-0.97813402293804852</v>
      </c>
      <c r="N8719" s="101">
        <f t="shared" ca="1" si="1088"/>
        <v>-0.52442643756699792</v>
      </c>
      <c r="O8719" s="46">
        <f t="shared" ca="1" si="1093"/>
        <v>-3.0836942258857025E-2</v>
      </c>
      <c r="P8719" s="46">
        <f t="shared" ca="1" si="1094"/>
        <v>0.14472318471067247</v>
      </c>
      <c r="Q8719" s="47">
        <f t="shared" ca="1" si="1089"/>
        <v>-0.38195719619791602</v>
      </c>
      <c r="R8719" s="47">
        <f t="shared" ca="1" si="1090"/>
        <v>6.4626953698149608E-2</v>
      </c>
      <c r="S8719" s="97">
        <f t="shared" ca="1" si="1095"/>
        <v>1.6895005719646292E-2</v>
      </c>
      <c r="V8719">
        <v>8702</v>
      </c>
      <c r="W8719" s="46">
        <v>0.84675969783236005</v>
      </c>
    </row>
    <row r="8720" spans="10:23">
      <c r="J8720">
        <v>8703</v>
      </c>
      <c r="K8720" s="93">
        <f t="shared" ca="1" si="1091"/>
        <v>3.0238935594520636E-2</v>
      </c>
      <c r="L8720" s="93">
        <f t="shared" ca="1" si="1091"/>
        <v>-0.26218442613990456</v>
      </c>
      <c r="M8720" s="93">
        <f t="shared" ca="1" si="1092"/>
        <v>3.0238935594520636E-2</v>
      </c>
      <c r="N8720" s="101">
        <f t="shared" ca="1" si="1088"/>
        <v>-0.23895598673864471</v>
      </c>
      <c r="O8720" s="46">
        <f t="shared" ca="1" si="1093"/>
        <v>0.33113816642996607</v>
      </c>
      <c r="P8720" s="46">
        <f t="shared" ca="1" si="1094"/>
        <v>0.32571073905508402</v>
      </c>
      <c r="Q8720" s="47">
        <f t="shared" ca="1" si="1089"/>
        <v>0.34199302117973013</v>
      </c>
      <c r="R8720" s="47">
        <f t="shared" ca="1" si="1090"/>
        <v>0.11078538162590758</v>
      </c>
      <c r="S8720" s="97">
        <f t="shared" ca="1" si="1095"/>
        <v>0.22096177402793682</v>
      </c>
      <c r="V8720">
        <v>8703</v>
      </c>
      <c r="W8720" s="46">
        <v>0.117059027931947</v>
      </c>
    </row>
    <row r="8721" spans="10:23">
      <c r="J8721">
        <v>8704</v>
      </c>
      <c r="K8721" s="93">
        <f t="shared" ca="1" si="1091"/>
        <v>-0.42649156805415028</v>
      </c>
      <c r="L8721" s="93">
        <f t="shared" ca="1" si="1091"/>
        <v>0.51829416045057697</v>
      </c>
      <c r="M8721" s="93">
        <f t="shared" ca="1" si="1092"/>
        <v>-0.42649156805415028</v>
      </c>
      <c r="N8721" s="101">
        <f t="shared" ca="1" si="1088"/>
        <v>0.35575209366517468</v>
      </c>
      <c r="O8721" s="46">
        <f t="shared" ca="1" si="1093"/>
        <v>0.16718585860497517</v>
      </c>
      <c r="P8721" s="46">
        <f t="shared" ca="1" si="1094"/>
        <v>0.24373458514258856</v>
      </c>
      <c r="Q8721" s="47">
        <f t="shared" ca="1" si="1089"/>
        <v>1.4088405529748382E-2</v>
      </c>
      <c r="R8721" s="47">
        <f t="shared" ca="1" si="1090"/>
        <v>0.20694521178598435</v>
      </c>
      <c r="S8721" s="97">
        <f t="shared" ca="1" si="1095"/>
        <v>0.18706553519547975</v>
      </c>
      <c r="V8721">
        <v>8704</v>
      </c>
      <c r="W8721" s="46">
        <v>0.35388043655935802</v>
      </c>
    </row>
    <row r="8722" spans="10:23">
      <c r="J8722">
        <v>8705</v>
      </c>
      <c r="K8722" s="93">
        <f t="shared" ca="1" si="1091"/>
        <v>0.67364616639600461</v>
      </c>
      <c r="L8722" s="93">
        <f t="shared" ca="1" si="1091"/>
        <v>-0.24853111835768713</v>
      </c>
      <c r="M8722" s="93">
        <f t="shared" ca="1" si="1092"/>
        <v>0.67364616639600461</v>
      </c>
      <c r="N8722" s="101">
        <f t="shared" ref="N8722:N8785" ca="1" si="1096">$N$2*K8722+SQRT(1-$N$2^2)*L8722</f>
        <v>-2.1393581818812707E-2</v>
      </c>
      <c r="O8722" s="46">
        <f t="shared" ca="1" si="1093"/>
        <v>0.56210172046999596</v>
      </c>
      <c r="P8722" s="46">
        <f t="shared" ca="1" si="1094"/>
        <v>0.44119251607509896</v>
      </c>
      <c r="Q8722" s="47">
        <f t="shared" ref="Q8722:Q8785" ca="1" si="1097">$K$2+K8722*$S$3</f>
        <v>0.80392012925978995</v>
      </c>
      <c r="R8722" s="47">
        <f t="shared" ref="R8722:R8785" ca="1" si="1098">$L$2+$L$3*N8722</f>
        <v>0.14596358854064001</v>
      </c>
      <c r="S8722" s="97">
        <f t="shared" ca="1" si="1095"/>
        <v>0.35403265450531796</v>
      </c>
      <c r="V8722">
        <v>8705</v>
      </c>
      <c r="W8722" s="46">
        <v>0.94701623358418596</v>
      </c>
    </row>
    <row r="8723" spans="10:23">
      <c r="J8723">
        <v>8706</v>
      </c>
      <c r="K8723" s="93">
        <f t="shared" ref="K8723:L8786" ca="1" si="1099">_xlfn.NORM.S.INV(RAND())</f>
        <v>-2.0225386253727899</v>
      </c>
      <c r="L8723" s="93">
        <f t="shared" ca="1" si="1099"/>
        <v>-1.1569542237363823</v>
      </c>
      <c r="M8723" s="93">
        <f t="shared" ref="M8723:M8786" ca="1" si="1100">K8723</f>
        <v>-2.0225386253727899</v>
      </c>
      <c r="N8723" s="101">
        <f t="shared" ca="1" si="1096"/>
        <v>-1.7401015047533805</v>
      </c>
      <c r="O8723" s="46">
        <f t="shared" ref="O8723:O8786" ca="1" si="1101">$K$2+K8723*$K$3</f>
        <v>-0.40574631114115645</v>
      </c>
      <c r="P8723" s="46">
        <f t="shared" ref="P8723:P8786" ca="1" si="1102">$K$2+K8723*$R$3</f>
        <v>-4.273149973047724E-2</v>
      </c>
      <c r="Q8723" s="47">
        <f t="shared" ca="1" si="1097"/>
        <v>-1.1317759339625149</v>
      </c>
      <c r="R8723" s="47">
        <f t="shared" ca="1" si="1098"/>
        <v>-0.13193857457095592</v>
      </c>
      <c r="S8723" s="97">
        <f t="shared" ref="S8723:S8786" ca="1" si="1103">AVERAGE(R8723,O8723)</f>
        <v>-0.26884244285605619</v>
      </c>
      <c r="V8723">
        <v>8706</v>
      </c>
      <c r="W8723" s="46">
        <v>-0.468420475314066</v>
      </c>
    </row>
    <row r="8724" spans="10:23">
      <c r="J8724">
        <v>8707</v>
      </c>
      <c r="K8724" s="93">
        <f t="shared" ca="1" si="1099"/>
        <v>1.0349324078281514</v>
      </c>
      <c r="L8724" s="93">
        <f t="shared" ca="1" si="1099"/>
        <v>-0.80506321101519729</v>
      </c>
      <c r="M8724" s="93">
        <f t="shared" ca="1" si="1100"/>
        <v>1.0349324078281514</v>
      </c>
      <c r="N8724" s="101">
        <f t="shared" ca="1" si="1096"/>
        <v>-0.43413517281758124</v>
      </c>
      <c r="O8724" s="46">
        <f t="shared" ca="1" si="1101"/>
        <v>0.69179245186415184</v>
      </c>
      <c r="P8724" s="46">
        <f t="shared" ca="1" si="1102"/>
        <v>0.5060378817721769</v>
      </c>
      <c r="Q8724" s="47">
        <f t="shared" ca="1" si="1097"/>
        <v>1.0633015920481017</v>
      </c>
      <c r="R8724" s="47">
        <f t="shared" ca="1" si="1098"/>
        <v>7.9226373092866606E-2</v>
      </c>
      <c r="S8724" s="97">
        <f t="shared" ca="1" si="1103"/>
        <v>0.38550941247850923</v>
      </c>
      <c r="V8724">
        <v>8707</v>
      </c>
      <c r="W8724" s="46">
        <v>-0.118816256540358</v>
      </c>
    </row>
    <row r="8725" spans="10:23">
      <c r="J8725">
        <v>8708</v>
      </c>
      <c r="K8725" s="93">
        <f t="shared" ca="1" si="1099"/>
        <v>0.63467073127117191</v>
      </c>
      <c r="L8725" s="93">
        <f t="shared" ca="1" si="1099"/>
        <v>1.7377715762807644</v>
      </c>
      <c r="M8725" s="93">
        <f t="shared" ca="1" si="1100"/>
        <v>0.63467073127117191</v>
      </c>
      <c r="N8725" s="101">
        <f t="shared" ca="1" si="1096"/>
        <v>1.849391546879567</v>
      </c>
      <c r="O8725" s="46">
        <f t="shared" ca="1" si="1101"/>
        <v>0.54811072909510195</v>
      </c>
      <c r="P8725" s="46">
        <f t="shared" ca="1" si="1102"/>
        <v>0.43419702038765196</v>
      </c>
      <c r="Q8725" s="47">
        <f t="shared" ca="1" si="1097"/>
        <v>0.77593814651000192</v>
      </c>
      <c r="R8725" s="47">
        <f t="shared" ca="1" si="1098"/>
        <v>0.44845549367749543</v>
      </c>
      <c r="S8725" s="97">
        <f t="shared" ca="1" si="1103"/>
        <v>0.49828311138629866</v>
      </c>
      <c r="V8725">
        <v>8708</v>
      </c>
      <c r="W8725" s="46">
        <v>-0.11014082688655499</v>
      </c>
    </row>
    <row r="8726" spans="10:23">
      <c r="J8726">
        <v>8709</v>
      </c>
      <c r="K8726" s="93">
        <f t="shared" ca="1" si="1099"/>
        <v>0.31755948568206749</v>
      </c>
      <c r="L8726" s="93">
        <f t="shared" ca="1" si="1099"/>
        <v>-1.9157400338239654</v>
      </c>
      <c r="M8726" s="93">
        <f t="shared" ca="1" si="1100"/>
        <v>0.31755948568206749</v>
      </c>
      <c r="N8726" s="101">
        <f t="shared" ca="1" si="1096"/>
        <v>-1.7152898785407134</v>
      </c>
      <c r="O8726" s="46">
        <f t="shared" ca="1" si="1101"/>
        <v>0.43427747264244321</v>
      </c>
      <c r="P8726" s="46">
        <f t="shared" ca="1" si="1102"/>
        <v>0.37728039216132259</v>
      </c>
      <c r="Q8726" s="47">
        <f t="shared" ca="1" si="1097"/>
        <v>0.54827163360468445</v>
      </c>
      <c r="R8726" s="47">
        <f t="shared" ca="1" si="1098"/>
        <v>-0.1279267209553378</v>
      </c>
      <c r="S8726" s="97">
        <f t="shared" ca="1" si="1103"/>
        <v>0.1531753758435527</v>
      </c>
      <c r="V8726">
        <v>8709</v>
      </c>
      <c r="W8726" s="46">
        <v>-0.26765428174607903</v>
      </c>
    </row>
    <row r="8727" spans="10:23">
      <c r="J8727">
        <v>8710</v>
      </c>
      <c r="K8727" s="93">
        <f t="shared" ca="1" si="1099"/>
        <v>1.1399634311973401</v>
      </c>
      <c r="L8727" s="93">
        <f t="shared" ca="1" si="1099"/>
        <v>1.1601060819289029</v>
      </c>
      <c r="M8727" s="93">
        <f t="shared" ca="1" si="1100"/>
        <v>1.1399634311973401</v>
      </c>
      <c r="N8727" s="101">
        <f t="shared" ca="1" si="1096"/>
        <v>1.462411017412597</v>
      </c>
      <c r="O8727" s="46">
        <f t="shared" ca="1" si="1101"/>
        <v>0.72949538288591076</v>
      </c>
      <c r="P8727" s="46">
        <f t="shared" ca="1" si="1102"/>
        <v>0.52488934728305636</v>
      </c>
      <c r="Q8727" s="47">
        <f t="shared" ca="1" si="1097"/>
        <v>1.1387074540916196</v>
      </c>
      <c r="R8727" s="47">
        <f t="shared" ca="1" si="1098"/>
        <v>0.38588364840589146</v>
      </c>
      <c r="S8727" s="97">
        <f t="shared" ca="1" si="1103"/>
        <v>0.55768951564590108</v>
      </c>
      <c r="V8727">
        <v>8710</v>
      </c>
      <c r="W8727" s="46">
        <v>7.7638558194037505E-2</v>
      </c>
    </row>
    <row r="8728" spans="10:23">
      <c r="J8728">
        <v>8711</v>
      </c>
      <c r="K8728" s="93">
        <f t="shared" ca="1" si="1099"/>
        <v>-0.54574841998745471</v>
      </c>
      <c r="L8728" s="93">
        <f t="shared" ca="1" si="1099"/>
        <v>-1.5312375731364118</v>
      </c>
      <c r="M8728" s="93">
        <f t="shared" ca="1" si="1100"/>
        <v>-0.54574841998745471</v>
      </c>
      <c r="N8728" s="101">
        <f t="shared" ca="1" si="1096"/>
        <v>-1.6253008408727916</v>
      </c>
      <c r="O8728" s="46">
        <f t="shared" ca="1" si="1101"/>
        <v>0.12437628941217885</v>
      </c>
      <c r="P8728" s="46">
        <f t="shared" ca="1" si="1102"/>
        <v>0.22232980054619039</v>
      </c>
      <c r="Q8728" s="47">
        <f t="shared" ca="1" si="1097"/>
        <v>-7.153073285584427E-2</v>
      </c>
      <c r="R8728" s="47">
        <f t="shared" ca="1" si="1098"/>
        <v>-0.11337616940987988</v>
      </c>
      <c r="S8728" s="97">
        <f t="shared" ca="1" si="1103"/>
        <v>5.5000600011494843E-3</v>
      </c>
      <c r="V8728">
        <v>8711</v>
      </c>
      <c r="W8728" s="46">
        <v>0.68048692608847305</v>
      </c>
    </row>
    <row r="8729" spans="10:23">
      <c r="J8729">
        <v>8712</v>
      </c>
      <c r="K8729" s="93">
        <f t="shared" ca="1" si="1099"/>
        <v>-0.57623768809887643</v>
      </c>
      <c r="L8729" s="93">
        <f t="shared" ca="1" si="1099"/>
        <v>0.78231716551784969</v>
      </c>
      <c r="M8729" s="93">
        <f t="shared" ca="1" si="1100"/>
        <v>-0.57623768809887643</v>
      </c>
      <c r="N8729" s="101">
        <f t="shared" ca="1" si="1096"/>
        <v>0.55844524054103084</v>
      </c>
      <c r="O8729" s="46">
        <f t="shared" ca="1" si="1101"/>
        <v>0.11343157293095235</v>
      </c>
      <c r="P8729" s="46">
        <f t="shared" ca="1" si="1102"/>
        <v>0.21685744230557716</v>
      </c>
      <c r="Q8729" s="47">
        <f t="shared" ca="1" si="1097"/>
        <v>-9.3420165818297263E-2</v>
      </c>
      <c r="R8729" s="47">
        <f t="shared" ca="1" si="1098"/>
        <v>0.23971917134772269</v>
      </c>
      <c r="S8729" s="97">
        <f t="shared" ca="1" si="1103"/>
        <v>0.17657537213933752</v>
      </c>
      <c r="V8729">
        <v>8712</v>
      </c>
      <c r="W8729" s="46">
        <v>0.69542811800469095</v>
      </c>
    </row>
    <row r="8730" spans="10:23">
      <c r="J8730">
        <v>8713</v>
      </c>
      <c r="K8730" s="93">
        <f t="shared" ca="1" si="1099"/>
        <v>2.3220666035365123</v>
      </c>
      <c r="L8730" s="93">
        <f t="shared" ca="1" si="1099"/>
        <v>-1.3325614433602617</v>
      </c>
      <c r="M8730" s="93">
        <f t="shared" ca="1" si="1100"/>
        <v>2.3220666035365123</v>
      </c>
      <c r="N8730" s="101">
        <f t="shared" ca="1" si="1096"/>
        <v>-0.52490982938471986</v>
      </c>
      <c r="O8730" s="46">
        <f t="shared" ca="1" si="1101"/>
        <v>1.1538343347272635</v>
      </c>
      <c r="P8730" s="46">
        <f t="shared" ca="1" si="1102"/>
        <v>0.73705882320373273</v>
      </c>
      <c r="Q8730" s="47">
        <f t="shared" ca="1" si="1097"/>
        <v>1.9873853577743252</v>
      </c>
      <c r="R8730" s="47">
        <f t="shared" ca="1" si="1098"/>
        <v>6.4548792871645708E-2</v>
      </c>
      <c r="S8730" s="97">
        <f t="shared" ca="1" si="1103"/>
        <v>0.60919156379945461</v>
      </c>
      <c r="V8730">
        <v>8713</v>
      </c>
      <c r="W8730" s="46">
        <v>0.35751264232551799</v>
      </c>
    </row>
    <row r="8731" spans="10:23">
      <c r="J8731">
        <v>8714</v>
      </c>
      <c r="K8731" s="93">
        <f t="shared" ca="1" si="1099"/>
        <v>-0.17961437778248313</v>
      </c>
      <c r="L8731" s="93">
        <f t="shared" ca="1" si="1099"/>
        <v>1.0677429733882209</v>
      </c>
      <c r="M8731" s="93">
        <f t="shared" ca="1" si="1100"/>
        <v>-0.17961437778248313</v>
      </c>
      <c r="N8731" s="101">
        <f t="shared" ca="1" si="1096"/>
        <v>0.95518776083370716</v>
      </c>
      <c r="O8731" s="46">
        <f t="shared" ca="1" si="1101"/>
        <v>0.25580723329100774</v>
      </c>
      <c r="P8731" s="46">
        <f t="shared" ca="1" si="1102"/>
        <v>0.28804527248560485</v>
      </c>
      <c r="Q8731" s="47">
        <f t="shared" ca="1" si="1097"/>
        <v>0.19133115490181346</v>
      </c>
      <c r="R8731" s="47">
        <f t="shared" ca="1" si="1098"/>
        <v>0.30386945722027958</v>
      </c>
      <c r="S8731" s="97">
        <f t="shared" ca="1" si="1103"/>
        <v>0.27983834525564366</v>
      </c>
      <c r="V8731">
        <v>8714</v>
      </c>
      <c r="W8731" s="46">
        <v>0.60215502557847</v>
      </c>
    </row>
    <row r="8732" spans="10:23">
      <c r="J8732">
        <v>8715</v>
      </c>
      <c r="K8732" s="93">
        <f t="shared" ca="1" si="1099"/>
        <v>1.4405540346988881</v>
      </c>
      <c r="L8732" s="93">
        <f t="shared" ca="1" si="1099"/>
        <v>-1.115067158046831</v>
      </c>
      <c r="M8732" s="93">
        <f t="shared" ca="1" si="1100"/>
        <v>1.4405540346988881</v>
      </c>
      <c r="N8732" s="101">
        <f t="shared" ca="1" si="1096"/>
        <v>-0.59904792636198689</v>
      </c>
      <c r="O8732" s="46">
        <f t="shared" ca="1" si="1101"/>
        <v>0.83739823316826234</v>
      </c>
      <c r="P8732" s="46">
        <f t="shared" ca="1" si="1102"/>
        <v>0.57884077242423215</v>
      </c>
      <c r="Q8732" s="47">
        <f t="shared" ca="1" si="1097"/>
        <v>1.3545131546563227</v>
      </c>
      <c r="R8732" s="47">
        <f t="shared" ca="1" si="1098"/>
        <v>5.2561219390410197E-2</v>
      </c>
      <c r="S8732" s="97">
        <f t="shared" ca="1" si="1103"/>
        <v>0.44497972627933624</v>
      </c>
      <c r="V8732">
        <v>8715</v>
      </c>
      <c r="W8732" s="46">
        <v>0.66349013631454001</v>
      </c>
    </row>
    <row r="8733" spans="10:23">
      <c r="J8733">
        <v>8716</v>
      </c>
      <c r="K8733" s="93">
        <f t="shared" ca="1" si="1099"/>
        <v>0.16747162298060092</v>
      </c>
      <c r="L8733" s="93">
        <f t="shared" ca="1" si="1099"/>
        <v>1.4121177084138152</v>
      </c>
      <c r="M8733" s="93">
        <f t="shared" ca="1" si="1100"/>
        <v>0.16747162298060092</v>
      </c>
      <c r="N8733" s="101">
        <f t="shared" ca="1" si="1096"/>
        <v>1.3920647921844929</v>
      </c>
      <c r="O8733" s="46">
        <f t="shared" ca="1" si="1101"/>
        <v>0.3804005117873076</v>
      </c>
      <c r="P8733" s="46">
        <f t="shared" ca="1" si="1102"/>
        <v>0.35034191173375479</v>
      </c>
      <c r="Q8733" s="47">
        <f t="shared" ca="1" si="1097"/>
        <v>0.4405177118944133</v>
      </c>
      <c r="R8733" s="47">
        <f t="shared" ca="1" si="1098"/>
        <v>0.37450919210836853</v>
      </c>
      <c r="S8733" s="97">
        <f t="shared" ca="1" si="1103"/>
        <v>0.37745485194783807</v>
      </c>
      <c r="V8733">
        <v>8716</v>
      </c>
      <c r="W8733" s="46">
        <v>0.51078148317394401</v>
      </c>
    </row>
    <row r="8734" spans="10:23">
      <c r="J8734">
        <v>8717</v>
      </c>
      <c r="K8734" s="93">
        <f t="shared" ca="1" si="1099"/>
        <v>-0.91793290552013884</v>
      </c>
      <c r="L8734" s="93">
        <f t="shared" ca="1" si="1099"/>
        <v>-0.72205950635543381</v>
      </c>
      <c r="M8734" s="93">
        <f t="shared" ca="1" si="1100"/>
        <v>-0.91793290552013884</v>
      </c>
      <c r="N8734" s="101">
        <f t="shared" ca="1" si="1096"/>
        <v>-0.97649573535662937</v>
      </c>
      <c r="O8734" s="46">
        <f t="shared" ca="1" si="1101"/>
        <v>-9.2265789144768129E-3</v>
      </c>
      <c r="P8734" s="46">
        <f t="shared" ca="1" si="1102"/>
        <v>0.15552836638286258</v>
      </c>
      <c r="Q8734" s="47">
        <f t="shared" ca="1" si="1097"/>
        <v>-0.33873646950915559</v>
      </c>
      <c r="R8734" s="47">
        <f t="shared" ca="1" si="1098"/>
        <v>-8.4692565744911297E-3</v>
      </c>
      <c r="S8734" s="97">
        <f t="shared" ca="1" si="1103"/>
        <v>-8.8479177444839713E-3</v>
      </c>
      <c r="V8734">
        <v>8717</v>
      </c>
      <c r="W8734" s="46">
        <v>-0.26349654876017697</v>
      </c>
    </row>
    <row r="8735" spans="10:23">
      <c r="J8735">
        <v>8718</v>
      </c>
      <c r="K8735" s="93">
        <f t="shared" ca="1" si="1099"/>
        <v>0.79636443655405353</v>
      </c>
      <c r="L8735" s="93">
        <f t="shared" ca="1" si="1099"/>
        <v>1.4437282340770339</v>
      </c>
      <c r="M8735" s="93">
        <f t="shared" ca="1" si="1100"/>
        <v>0.79636443655405353</v>
      </c>
      <c r="N8735" s="101">
        <f t="shared" ca="1" si="1096"/>
        <v>1.6220362231943912</v>
      </c>
      <c r="O8735" s="46">
        <f t="shared" ca="1" si="1101"/>
        <v>0.60615383313593607</v>
      </c>
      <c r="P8735" s="46">
        <f t="shared" ca="1" si="1102"/>
        <v>0.46321857240806902</v>
      </c>
      <c r="Q8735" s="47">
        <f t="shared" ca="1" si="1097"/>
        <v>0.89202435459167018</v>
      </c>
      <c r="R8735" s="47">
        <f t="shared" ca="1" si="1098"/>
        <v>0.41169384534624909</v>
      </c>
      <c r="S8735" s="97">
        <f t="shared" ca="1" si="1103"/>
        <v>0.50892383924109263</v>
      </c>
      <c r="V8735">
        <v>8718</v>
      </c>
      <c r="W8735" s="46">
        <v>-2.6373427322561298E-2</v>
      </c>
    </row>
    <row r="8736" spans="10:23">
      <c r="J8736">
        <v>8719</v>
      </c>
      <c r="K8736" s="93">
        <f t="shared" ca="1" si="1099"/>
        <v>-0.73927680179857247</v>
      </c>
      <c r="L8736" s="93">
        <f t="shared" ca="1" si="1099"/>
        <v>0.63042835587254398</v>
      </c>
      <c r="M8736" s="93">
        <f t="shared" ca="1" si="1100"/>
        <v>-0.73927680179857247</v>
      </c>
      <c r="N8736" s="101">
        <f t="shared" ca="1" si="1096"/>
        <v>0.36259191792918832</v>
      </c>
      <c r="O8736" s="46">
        <f t="shared" ca="1" si="1101"/>
        <v>5.4905508340862774E-2</v>
      </c>
      <c r="P8736" s="46">
        <f t="shared" ca="1" si="1102"/>
        <v>0.18759441001053237</v>
      </c>
      <c r="Q8736" s="47">
        <f t="shared" ca="1" si="1097"/>
        <v>-0.21047229499847642</v>
      </c>
      <c r="R8736" s="47">
        <f t="shared" ca="1" si="1098"/>
        <v>0.20805116000028423</v>
      </c>
      <c r="S8736" s="97">
        <f t="shared" ca="1" si="1103"/>
        <v>0.1314783341705735</v>
      </c>
      <c r="V8736">
        <v>8719</v>
      </c>
      <c r="W8736" s="46">
        <v>0.48533185140352397</v>
      </c>
    </row>
    <row r="8737" spans="10:23">
      <c r="J8737">
        <v>8720</v>
      </c>
      <c r="K8737" s="93">
        <f t="shared" ca="1" si="1099"/>
        <v>-0.1063484962037255</v>
      </c>
      <c r="L8737" s="93">
        <f t="shared" ca="1" si="1099"/>
        <v>1.4411232515498942</v>
      </c>
      <c r="M8737" s="93">
        <f t="shared" ca="1" si="1100"/>
        <v>-0.1063484962037255</v>
      </c>
      <c r="N8737" s="101">
        <f t="shared" ca="1" si="1096"/>
        <v>1.3324835193186906</v>
      </c>
      <c r="O8737" s="46">
        <f t="shared" ca="1" si="1101"/>
        <v>0.28210744813041294</v>
      </c>
      <c r="P8737" s="46">
        <f t="shared" ca="1" si="1102"/>
        <v>0.30119537990530743</v>
      </c>
      <c r="Q8737" s="47">
        <f t="shared" ca="1" si="1097"/>
        <v>0.24393158458062392</v>
      </c>
      <c r="R8737" s="47">
        <f t="shared" ca="1" si="1098"/>
        <v>0.36487534775971531</v>
      </c>
      <c r="S8737" s="97">
        <f t="shared" ca="1" si="1103"/>
        <v>0.3234913979450641</v>
      </c>
      <c r="V8737">
        <v>8720</v>
      </c>
      <c r="W8737" s="46">
        <v>0.69904854879263201</v>
      </c>
    </row>
    <row r="8738" spans="10:23">
      <c r="J8738">
        <v>8721</v>
      </c>
      <c r="K8738" s="93">
        <f t="shared" ca="1" si="1099"/>
        <v>8.5916010331035894E-2</v>
      </c>
      <c r="L8738" s="93">
        <f t="shared" ca="1" si="1099"/>
        <v>0.93276214142132141</v>
      </c>
      <c r="M8738" s="93">
        <f t="shared" ca="1" si="1100"/>
        <v>8.5916010331035894E-2</v>
      </c>
      <c r="N8738" s="101">
        <f t="shared" ca="1" si="1096"/>
        <v>0.91165932354703394</v>
      </c>
      <c r="O8738" s="46">
        <f t="shared" ca="1" si="1101"/>
        <v>0.35112453656086928</v>
      </c>
      <c r="P8738" s="46">
        <f t="shared" ca="1" si="1102"/>
        <v>0.33570392412053562</v>
      </c>
      <c r="Q8738" s="47">
        <f t="shared" ca="1" si="1097"/>
        <v>0.38196576144153654</v>
      </c>
      <c r="R8738" s="47">
        <f t="shared" ca="1" si="1098"/>
        <v>0.29683123582302218</v>
      </c>
      <c r="S8738" s="97">
        <f t="shared" ca="1" si="1103"/>
        <v>0.32397788619194573</v>
      </c>
      <c r="V8738">
        <v>8721</v>
      </c>
      <c r="W8738" s="46">
        <v>-0.61619118709930598</v>
      </c>
    </row>
    <row r="8739" spans="10:23">
      <c r="J8739">
        <v>8722</v>
      </c>
      <c r="K8739" s="93">
        <f t="shared" ca="1" si="1099"/>
        <v>-0.69384273563862109</v>
      </c>
      <c r="L8739" s="93">
        <f t="shared" ca="1" si="1099"/>
        <v>0.71538281735958908</v>
      </c>
      <c r="M8739" s="93">
        <f t="shared" ca="1" si="1100"/>
        <v>-0.69384273563862109</v>
      </c>
      <c r="N8739" s="101">
        <f t="shared" ca="1" si="1096"/>
        <v>0.45758486691560496</v>
      </c>
      <c r="O8739" s="46">
        <f t="shared" ca="1" si="1101"/>
        <v>7.1214951089463019E-2</v>
      </c>
      <c r="P8739" s="46">
        <f t="shared" ca="1" si="1102"/>
        <v>0.19574913138483249</v>
      </c>
      <c r="Q8739" s="47">
        <f t="shared" ca="1" si="1097"/>
        <v>-0.17785340950127593</v>
      </c>
      <c r="R8739" s="47">
        <f t="shared" ca="1" si="1098"/>
        <v>0.22341080642502448</v>
      </c>
      <c r="S8739" s="97">
        <f t="shared" ca="1" si="1103"/>
        <v>0.14731287875724375</v>
      </c>
      <c r="V8739">
        <v>8722</v>
      </c>
      <c r="W8739" s="46">
        <v>0.15081720640315199</v>
      </c>
    </row>
    <row r="8740" spans="10:23">
      <c r="J8740">
        <v>8723</v>
      </c>
      <c r="K8740" s="93">
        <f t="shared" ca="1" si="1099"/>
        <v>-8.114134569646192E-2</v>
      </c>
      <c r="L8740" s="93">
        <f t="shared" ca="1" si="1099"/>
        <v>1.1650119897452385</v>
      </c>
      <c r="M8740" s="93">
        <f t="shared" ca="1" si="1100"/>
        <v>-8.114134569646192E-2</v>
      </c>
      <c r="N8740" s="101">
        <f t="shared" ca="1" si="1096"/>
        <v>1.0787235132828115</v>
      </c>
      <c r="O8740" s="46">
        <f t="shared" ca="1" si="1101"/>
        <v>0.2911560456432622</v>
      </c>
      <c r="P8740" s="46">
        <f t="shared" ca="1" si="1102"/>
        <v>0.30571967866173211</v>
      </c>
      <c r="Q8740" s="47">
        <f t="shared" ca="1" si="1097"/>
        <v>0.26202877960632243</v>
      </c>
      <c r="R8740" s="47">
        <f t="shared" ca="1" si="1098"/>
        <v>0.32384426059967364</v>
      </c>
      <c r="S8740" s="97">
        <f t="shared" ca="1" si="1103"/>
        <v>0.30750015312146795</v>
      </c>
      <c r="V8740">
        <v>8723</v>
      </c>
      <c r="W8740" s="46">
        <v>0.16186869461792899</v>
      </c>
    </row>
    <row r="8741" spans="10:23">
      <c r="J8741">
        <v>8724</v>
      </c>
      <c r="K8741" s="93">
        <f t="shared" ca="1" si="1099"/>
        <v>1.4151735637736162</v>
      </c>
      <c r="L8741" s="93">
        <f t="shared" ca="1" si="1099"/>
        <v>-2.9976835110700754E-2</v>
      </c>
      <c r="M8741" s="93">
        <f t="shared" ca="1" si="1100"/>
        <v>1.4151735637736162</v>
      </c>
      <c r="N8741" s="101">
        <f t="shared" ca="1" si="1096"/>
        <v>0.42163640734312524</v>
      </c>
      <c r="O8741" s="46">
        <f t="shared" ca="1" si="1101"/>
        <v>0.82828741891644198</v>
      </c>
      <c r="P8741" s="46">
        <f t="shared" ca="1" si="1102"/>
        <v>0.57428536529832197</v>
      </c>
      <c r="Q8741" s="47">
        <f t="shared" ca="1" si="1097"/>
        <v>1.336291526152682</v>
      </c>
      <c r="R8741" s="47">
        <f t="shared" ca="1" si="1098"/>
        <v>0.21759821049618022</v>
      </c>
      <c r="S8741" s="97">
        <f t="shared" ca="1" si="1103"/>
        <v>0.5229428147063111</v>
      </c>
      <c r="V8741">
        <v>8724</v>
      </c>
      <c r="W8741" s="46">
        <v>0.53314650607527503</v>
      </c>
    </row>
    <row r="8742" spans="10:23">
      <c r="J8742">
        <v>8725</v>
      </c>
      <c r="K8742" s="93">
        <f t="shared" ca="1" si="1099"/>
        <v>0.80258251820328497</v>
      </c>
      <c r="L8742" s="93">
        <f t="shared" ca="1" si="1099"/>
        <v>0.57442583968954675</v>
      </c>
      <c r="M8742" s="93">
        <f t="shared" ca="1" si="1100"/>
        <v>0.80258251820328497</v>
      </c>
      <c r="N8742" s="101">
        <f t="shared" ca="1" si="1096"/>
        <v>0.79984272708741355</v>
      </c>
      <c r="O8742" s="46">
        <f t="shared" ca="1" si="1101"/>
        <v>0.60838593462355628</v>
      </c>
      <c r="P8742" s="46">
        <f t="shared" ca="1" si="1102"/>
        <v>0.46433462315187912</v>
      </c>
      <c r="Q8742" s="47">
        <f t="shared" ca="1" si="1097"/>
        <v>0.89648855756691048</v>
      </c>
      <c r="R8742" s="47">
        <f t="shared" ca="1" si="1098"/>
        <v>0.27875133195264945</v>
      </c>
      <c r="S8742" s="97">
        <f t="shared" ca="1" si="1103"/>
        <v>0.44356863328810286</v>
      </c>
      <c r="V8742">
        <v>8725</v>
      </c>
      <c r="W8742" s="46">
        <v>0.56877058655595802</v>
      </c>
    </row>
    <row r="8743" spans="10:23">
      <c r="J8743">
        <v>8726</v>
      </c>
      <c r="K8743" s="93">
        <f t="shared" ca="1" si="1099"/>
        <v>-3.2323439130950711E-2</v>
      </c>
      <c r="L8743" s="93">
        <f t="shared" ca="1" si="1099"/>
        <v>-0.74769088079899937</v>
      </c>
      <c r="M8743" s="93">
        <f t="shared" ca="1" si="1100"/>
        <v>-3.2323439130950711E-2</v>
      </c>
      <c r="N8743" s="101">
        <f t="shared" ca="1" si="1096"/>
        <v>-0.71915273281825576</v>
      </c>
      <c r="O8743" s="46">
        <f t="shared" ca="1" si="1101"/>
        <v>0.30868018379620038</v>
      </c>
      <c r="P8743" s="46">
        <f t="shared" ca="1" si="1102"/>
        <v>0.31448174773820115</v>
      </c>
      <c r="Q8743" s="47">
        <f t="shared" ca="1" si="1097"/>
        <v>0.2970770559121988</v>
      </c>
      <c r="R8743" s="47">
        <f t="shared" ca="1" si="1098"/>
        <v>3.3141174210594398E-2</v>
      </c>
      <c r="S8743" s="97">
        <f t="shared" ca="1" si="1103"/>
        <v>0.1709106790033974</v>
      </c>
      <c r="V8743">
        <v>8726</v>
      </c>
      <c r="W8743" s="46">
        <v>-0.26900409412192</v>
      </c>
    </row>
    <row r="8744" spans="10:23">
      <c r="J8744">
        <v>8727</v>
      </c>
      <c r="K8744" s="93">
        <f t="shared" ca="1" si="1099"/>
        <v>-0.64403058660170764</v>
      </c>
      <c r="L8744" s="93">
        <f t="shared" ca="1" si="1099"/>
        <v>-0.27434428917928844</v>
      </c>
      <c r="M8744" s="93">
        <f t="shared" ca="1" si="1100"/>
        <v>-0.64403058660170764</v>
      </c>
      <c r="N8744" s="101">
        <f t="shared" ca="1" si="1096"/>
        <v>-0.46491738282177431</v>
      </c>
      <c r="O8744" s="46">
        <f t="shared" ca="1" si="1101"/>
        <v>8.9095991937583108E-2</v>
      </c>
      <c r="P8744" s="46">
        <f t="shared" ca="1" si="1102"/>
        <v>0.20468965180889254</v>
      </c>
      <c r="Q8744" s="47">
        <f t="shared" ca="1" si="1097"/>
        <v>-0.14209132780503575</v>
      </c>
      <c r="R8744" s="47">
        <f t="shared" ca="1" si="1098"/>
        <v>7.4249120919085629E-2</v>
      </c>
      <c r="S8744" s="97">
        <f t="shared" ca="1" si="1103"/>
        <v>8.1672556428334375E-2</v>
      </c>
      <c r="V8744">
        <v>8727</v>
      </c>
      <c r="W8744" s="46">
        <v>9.93326900165971E-2</v>
      </c>
    </row>
    <row r="8745" spans="10:23">
      <c r="J8745">
        <v>8728</v>
      </c>
      <c r="K8745" s="93">
        <f t="shared" ca="1" si="1099"/>
        <v>-2.8130287570540253</v>
      </c>
      <c r="L8745" s="93">
        <f t="shared" ca="1" si="1099"/>
        <v>0.11982386917574178</v>
      </c>
      <c r="M8745" s="93">
        <f t="shared" ca="1" si="1100"/>
        <v>-2.8130287570540253</v>
      </c>
      <c r="N8745" s="101">
        <f t="shared" ca="1" si="1096"/>
        <v>-0.78100325525391379</v>
      </c>
      <c r="O8745" s="46">
        <f t="shared" ca="1" si="1101"/>
        <v>-0.6895081364772484</v>
      </c>
      <c r="P8745" s="46">
        <f t="shared" ca="1" si="1102"/>
        <v>-0.18461241239852322</v>
      </c>
      <c r="Q8745" s="47">
        <f t="shared" ca="1" si="1097"/>
        <v>-1.6992995846346988</v>
      </c>
      <c r="R8745" s="47">
        <f t="shared" ca="1" si="1098"/>
        <v>2.3140409249260113E-2</v>
      </c>
      <c r="S8745" s="97">
        <f t="shared" ca="1" si="1103"/>
        <v>-0.33318386361399416</v>
      </c>
      <c r="V8745">
        <v>8728</v>
      </c>
      <c r="W8745" s="46">
        <v>0.72008017781336997</v>
      </c>
    </row>
    <row r="8746" spans="10:23">
      <c r="J8746">
        <v>8729</v>
      </c>
      <c r="K8746" s="93">
        <f t="shared" ca="1" si="1099"/>
        <v>0.51301542330132788</v>
      </c>
      <c r="L8746" s="93">
        <f t="shared" ca="1" si="1099"/>
        <v>-0.34189952806092933</v>
      </c>
      <c r="M8746" s="93">
        <f t="shared" ca="1" si="1100"/>
        <v>0.51301542330132788</v>
      </c>
      <c r="N8746" s="101">
        <f t="shared" ca="1" si="1096"/>
        <v>-0.16099878119900429</v>
      </c>
      <c r="O8746" s="46">
        <f t="shared" ca="1" si="1101"/>
        <v>0.504440187404813</v>
      </c>
      <c r="P8746" s="46">
        <f t="shared" ca="1" si="1102"/>
        <v>0.41236174954250748</v>
      </c>
      <c r="Q8746" s="47">
        <f t="shared" ca="1" si="1097"/>
        <v>0.68859706312942404</v>
      </c>
      <c r="R8746" s="47">
        <f t="shared" ca="1" si="1098"/>
        <v>0.12339047627899491</v>
      </c>
      <c r="S8746" s="97">
        <f t="shared" ca="1" si="1103"/>
        <v>0.31391533184190396</v>
      </c>
      <c r="V8746">
        <v>8729</v>
      </c>
      <c r="W8746" s="46">
        <v>0.86092513998105102</v>
      </c>
    </row>
    <row r="8747" spans="10:23">
      <c r="J8747">
        <v>8730</v>
      </c>
      <c r="K8747" s="93">
        <f t="shared" ca="1" si="1099"/>
        <v>0.12342223742388281</v>
      </c>
      <c r="L8747" s="93">
        <f t="shared" ca="1" si="1099"/>
        <v>-4.9639621769139081E-2</v>
      </c>
      <c r="M8747" s="93">
        <f t="shared" ca="1" si="1100"/>
        <v>0.12342223742388281</v>
      </c>
      <c r="N8747" s="101">
        <f t="shared" ca="1" si="1096"/>
        <v>-7.8114505586414154E-3</v>
      </c>
      <c r="O8747" s="46">
        <f t="shared" ca="1" si="1101"/>
        <v>0.36458812710399313</v>
      </c>
      <c r="P8747" s="46">
        <f t="shared" ca="1" si="1102"/>
        <v>0.34243571939209755</v>
      </c>
      <c r="Q8747" s="47">
        <f t="shared" ca="1" si="1097"/>
        <v>0.4088929425277843</v>
      </c>
      <c r="R8747" s="47">
        <f t="shared" ca="1" si="1098"/>
        <v>0.14815971715941229</v>
      </c>
      <c r="S8747" s="97">
        <f t="shared" ca="1" si="1103"/>
        <v>0.25637392213170274</v>
      </c>
      <c r="V8747">
        <v>8730</v>
      </c>
      <c r="W8747" s="46">
        <v>5.6825749595763801E-2</v>
      </c>
    </row>
    <row r="8748" spans="10:23">
      <c r="J8748">
        <v>8731</v>
      </c>
      <c r="K8748" s="93">
        <f t="shared" ca="1" si="1099"/>
        <v>1.3424105919510243</v>
      </c>
      <c r="L8748" s="93">
        <f t="shared" ca="1" si="1099"/>
        <v>0.1605783063400664</v>
      </c>
      <c r="M8748" s="93">
        <f t="shared" ca="1" si="1100"/>
        <v>1.3424105919510243</v>
      </c>
      <c r="N8748" s="101">
        <f t="shared" ca="1" si="1096"/>
        <v>0.57915827599785308</v>
      </c>
      <c r="O8748" s="46">
        <f t="shared" ca="1" si="1101"/>
        <v>0.80216773332676361</v>
      </c>
      <c r="P8748" s="46">
        <f t="shared" ca="1" si="1102"/>
        <v>0.56122552250348279</v>
      </c>
      <c r="Q8748" s="47">
        <f t="shared" ca="1" si="1097"/>
        <v>1.2840521549733253</v>
      </c>
      <c r="R8748" s="47">
        <f t="shared" ca="1" si="1098"/>
        <v>0.24306831361980219</v>
      </c>
      <c r="S8748" s="97">
        <f t="shared" ca="1" si="1103"/>
        <v>0.5226180234732829</v>
      </c>
      <c r="V8748">
        <v>8731</v>
      </c>
      <c r="W8748" s="46">
        <v>0.84872349422670901</v>
      </c>
    </row>
    <row r="8749" spans="10:23">
      <c r="J8749">
        <v>8732</v>
      </c>
      <c r="K8749" s="93">
        <f t="shared" ca="1" si="1099"/>
        <v>-0.71749237493090079</v>
      </c>
      <c r="L8749" s="93">
        <f t="shared" ca="1" si="1099"/>
        <v>-3.2499566937133802E-2</v>
      </c>
      <c r="M8749" s="93">
        <f t="shared" ca="1" si="1100"/>
        <v>-0.71749237493090079</v>
      </c>
      <c r="N8749" s="101">
        <f t="shared" ca="1" si="1096"/>
        <v>-0.25899096421589057</v>
      </c>
      <c r="O8749" s="46">
        <f t="shared" ca="1" si="1101"/>
        <v>6.2725452555376815E-2</v>
      </c>
      <c r="P8749" s="46">
        <f t="shared" ca="1" si="1102"/>
        <v>0.19150438211778939</v>
      </c>
      <c r="Q8749" s="47">
        <f t="shared" ca="1" si="1097"/>
        <v>-0.19483240656944834</v>
      </c>
      <c r="R8749" s="47">
        <f t="shared" ca="1" si="1098"/>
        <v>0.10754587623670091</v>
      </c>
      <c r="S8749" s="97">
        <f t="shared" ca="1" si="1103"/>
        <v>8.5135664396038868E-2</v>
      </c>
      <c r="V8749">
        <v>8732</v>
      </c>
      <c r="W8749" s="46">
        <v>1.7622201765615699</v>
      </c>
    </row>
    <row r="8750" spans="10:23">
      <c r="J8750">
        <v>8733</v>
      </c>
      <c r="K8750" s="93">
        <f t="shared" ca="1" si="1099"/>
        <v>0.13734002093351444</v>
      </c>
      <c r="L8750" s="93">
        <f t="shared" ca="1" si="1099"/>
        <v>-1.0228826588728677</v>
      </c>
      <c r="M8750" s="93">
        <f t="shared" ca="1" si="1100"/>
        <v>0.13734002093351444</v>
      </c>
      <c r="N8750" s="101">
        <f t="shared" ca="1" si="1096"/>
        <v>-0.92610064466996922</v>
      </c>
      <c r="O8750" s="46">
        <f t="shared" ca="1" si="1101"/>
        <v>0.3695841865044136</v>
      </c>
      <c r="P8750" s="46">
        <f t="shared" ca="1" si="1102"/>
        <v>0.34493374909230778</v>
      </c>
      <c r="Q8750" s="47">
        <f t="shared" ca="1" si="1097"/>
        <v>0.41888506132862519</v>
      </c>
      <c r="R8750" s="47">
        <f t="shared" ca="1" si="1098"/>
        <v>-3.2074889314201438E-4</v>
      </c>
      <c r="S8750" s="97">
        <f t="shared" ca="1" si="1103"/>
        <v>0.18463171880563578</v>
      </c>
      <c r="V8750">
        <v>8733</v>
      </c>
      <c r="W8750" s="46">
        <v>1.0218868313856899</v>
      </c>
    </row>
    <row r="8751" spans="10:23">
      <c r="J8751">
        <v>8734</v>
      </c>
      <c r="K8751" s="93">
        <f t="shared" ca="1" si="1099"/>
        <v>0.66723022185861702</v>
      </c>
      <c r="L8751" s="93">
        <f t="shared" ca="1" si="1099"/>
        <v>-0.4730807664147072</v>
      </c>
      <c r="M8751" s="93">
        <f t="shared" ca="1" si="1100"/>
        <v>0.66723022185861702</v>
      </c>
      <c r="N8751" s="101">
        <f t="shared" ca="1" si="1096"/>
        <v>-0.23632574234971016</v>
      </c>
      <c r="O8751" s="46">
        <f t="shared" ca="1" si="1101"/>
        <v>0.55979859224584949</v>
      </c>
      <c r="P8751" s="46">
        <f t="shared" ca="1" si="1102"/>
        <v>0.44004095196302573</v>
      </c>
      <c r="Q8751" s="47">
        <f t="shared" ca="1" si="1097"/>
        <v>0.79931387281149713</v>
      </c>
      <c r="R8751" s="47">
        <f t="shared" ca="1" si="1098"/>
        <v>0.1112106723896512</v>
      </c>
      <c r="S8751" s="97">
        <f t="shared" ca="1" si="1103"/>
        <v>0.33550463231775035</v>
      </c>
      <c r="V8751">
        <v>8734</v>
      </c>
      <c r="W8751" s="46">
        <v>8.3471862389777801E-2</v>
      </c>
    </row>
    <row r="8752" spans="10:23">
      <c r="J8752">
        <v>8735</v>
      </c>
      <c r="K8752" s="93">
        <f t="shared" ca="1" si="1099"/>
        <v>1.1054804099440427</v>
      </c>
      <c r="L8752" s="93">
        <f t="shared" ca="1" si="1099"/>
        <v>-0.67551513088882065</v>
      </c>
      <c r="M8752" s="93">
        <f t="shared" ca="1" si="1100"/>
        <v>1.1054804099440427</v>
      </c>
      <c r="N8752" s="101">
        <f t="shared" ca="1" si="1096"/>
        <v>-0.28887696866850132</v>
      </c>
      <c r="O8752" s="46">
        <f t="shared" ca="1" si="1101"/>
        <v>0.71711703094731283</v>
      </c>
      <c r="P8752" s="46">
        <f t="shared" ca="1" si="1102"/>
        <v>0.51870017131375734</v>
      </c>
      <c r="Q8752" s="47">
        <f t="shared" ca="1" si="1097"/>
        <v>1.1139507502144237</v>
      </c>
      <c r="R8752" s="47">
        <f t="shared" ca="1" si="1098"/>
        <v>0.10271353376983053</v>
      </c>
      <c r="S8752" s="97">
        <f t="shared" ca="1" si="1103"/>
        <v>0.40991528235857166</v>
      </c>
      <c r="V8752">
        <v>8735</v>
      </c>
      <c r="W8752" s="46">
        <v>0.65191880876403696</v>
      </c>
    </row>
    <row r="8753" spans="10:23">
      <c r="J8753">
        <v>8736</v>
      </c>
      <c r="K8753" s="93">
        <f t="shared" ca="1" si="1099"/>
        <v>1.5257787085076699</v>
      </c>
      <c r="L8753" s="93">
        <f t="shared" ca="1" si="1099"/>
        <v>-1.5961742408759962</v>
      </c>
      <c r="M8753" s="93">
        <f t="shared" ca="1" si="1100"/>
        <v>1.5257787085076699</v>
      </c>
      <c r="N8753" s="101">
        <f t="shared" ca="1" si="1096"/>
        <v>-1.0280741051386435</v>
      </c>
      <c r="O8753" s="46">
        <f t="shared" ca="1" si="1101"/>
        <v>0.86799128934243475</v>
      </c>
      <c r="P8753" s="46">
        <f t="shared" ca="1" si="1102"/>
        <v>0.59413730051131841</v>
      </c>
      <c r="Q8753" s="47">
        <f t="shared" ca="1" si="1097"/>
        <v>1.4156992670046675</v>
      </c>
      <c r="R8753" s="47">
        <f t="shared" ca="1" si="1098"/>
        <v>-1.6809091598767811E-2</v>
      </c>
      <c r="S8753" s="97">
        <f t="shared" ca="1" si="1103"/>
        <v>0.42559109887183344</v>
      </c>
      <c r="V8753">
        <v>8736</v>
      </c>
      <c r="W8753" s="46">
        <v>1.1414925544277299</v>
      </c>
    </row>
    <row r="8754" spans="10:23">
      <c r="J8754">
        <v>8737</v>
      </c>
      <c r="K8754" s="93">
        <f t="shared" ca="1" si="1099"/>
        <v>0.42424637942949672</v>
      </c>
      <c r="L8754" s="93">
        <f t="shared" ca="1" si="1099"/>
        <v>-1.456849417734958</v>
      </c>
      <c r="M8754" s="93">
        <f t="shared" ca="1" si="1100"/>
        <v>0.42424637942949672</v>
      </c>
      <c r="N8754" s="101">
        <f t="shared" ca="1" si="1096"/>
        <v>-1.2462945746270886</v>
      </c>
      <c r="O8754" s="46">
        <f t="shared" ca="1" si="1101"/>
        <v>0.47257481057988387</v>
      </c>
      <c r="P8754" s="46">
        <f t="shared" ca="1" si="1102"/>
        <v>0.39642906113004295</v>
      </c>
      <c r="Q8754" s="47">
        <f t="shared" ca="1" si="1097"/>
        <v>0.62486630947956578</v>
      </c>
      <c r="R8754" s="47">
        <f t="shared" ca="1" si="1098"/>
        <v>-5.2093702611976961E-2</v>
      </c>
      <c r="S8754" s="97">
        <f t="shared" ca="1" si="1103"/>
        <v>0.21024055398395347</v>
      </c>
      <c r="V8754">
        <v>8737</v>
      </c>
      <c r="W8754" s="46">
        <v>0.62049617969042903</v>
      </c>
    </row>
    <row r="8755" spans="10:23">
      <c r="J8755">
        <v>8738</v>
      </c>
      <c r="K8755" s="93">
        <f t="shared" ca="1" si="1099"/>
        <v>0.14935202488962757</v>
      </c>
      <c r="L8755" s="93">
        <f t="shared" ca="1" si="1099"/>
        <v>0.34029569339529836</v>
      </c>
      <c r="M8755" s="93">
        <f t="shared" ca="1" si="1100"/>
        <v>0.14935202488962757</v>
      </c>
      <c r="N8755" s="101">
        <f t="shared" ca="1" si="1096"/>
        <v>0.37012592034049752</v>
      </c>
      <c r="O8755" s="46">
        <f t="shared" ca="1" si="1101"/>
        <v>0.37389612922440885</v>
      </c>
      <c r="P8755" s="46">
        <f t="shared" ca="1" si="1102"/>
        <v>0.34708972045230541</v>
      </c>
      <c r="Q8755" s="47">
        <f t="shared" ca="1" si="1097"/>
        <v>0.42750894676861578</v>
      </c>
      <c r="R8755" s="47">
        <f t="shared" ca="1" si="1098"/>
        <v>0.2092693516075097</v>
      </c>
      <c r="S8755" s="97">
        <f t="shared" ca="1" si="1103"/>
        <v>0.29158274041595927</v>
      </c>
      <c r="V8755">
        <v>8738</v>
      </c>
      <c r="W8755" s="46">
        <v>0.43223902254613</v>
      </c>
    </row>
    <row r="8756" spans="10:23">
      <c r="J8756">
        <v>8739</v>
      </c>
      <c r="K8756" s="93">
        <f t="shared" ca="1" si="1099"/>
        <v>3.4417147825950112</v>
      </c>
      <c r="L8756" s="93">
        <f t="shared" ca="1" si="1099"/>
        <v>0.14066558909812074</v>
      </c>
      <c r="M8756" s="93">
        <f t="shared" ca="1" si="1100"/>
        <v>3.4417147825950112</v>
      </c>
      <c r="N8756" s="101">
        <f t="shared" ca="1" si="1096"/>
        <v>1.2279051911677761</v>
      </c>
      <c r="O8756" s="46">
        <f t="shared" ca="1" si="1101"/>
        <v>1.5557538505954123</v>
      </c>
      <c r="P8756" s="46">
        <f t="shared" ca="1" si="1102"/>
        <v>0.93801858113780712</v>
      </c>
      <c r="Q8756" s="47">
        <f t="shared" ca="1" si="1097"/>
        <v>2.7912243895106226</v>
      </c>
      <c r="R8756" s="47">
        <f t="shared" ca="1" si="1098"/>
        <v>0.34796581751323152</v>
      </c>
      <c r="S8756" s="97">
        <f t="shared" ca="1" si="1103"/>
        <v>0.95185983405432184</v>
      </c>
      <c r="V8756">
        <v>8739</v>
      </c>
      <c r="W8756" s="46">
        <v>0.71278259793505805</v>
      </c>
    </row>
    <row r="8757" spans="10:23">
      <c r="J8757">
        <v>8740</v>
      </c>
      <c r="K8757" s="93">
        <f t="shared" ca="1" si="1099"/>
        <v>-0.88753983749038601</v>
      </c>
      <c r="L8757" s="93">
        <f t="shared" ca="1" si="1099"/>
        <v>0.1248125334331547</v>
      </c>
      <c r="M8757" s="93">
        <f t="shared" ca="1" si="1100"/>
        <v>-0.88753983749038601</v>
      </c>
      <c r="N8757" s="101">
        <f t="shared" ca="1" si="1096"/>
        <v>-0.16392491443128801</v>
      </c>
      <c r="O8757" s="46">
        <f t="shared" ca="1" si="1101"/>
        <v>1.6836046742089716E-3</v>
      </c>
      <c r="P8757" s="46">
        <f t="shared" ca="1" si="1102"/>
        <v>0.16098345817720547</v>
      </c>
      <c r="Q8757" s="47">
        <f t="shared" ca="1" si="1097"/>
        <v>-0.31691610233178402</v>
      </c>
      <c r="R8757" s="47">
        <f t="shared" ca="1" si="1098"/>
        <v>0.12291734251149827</v>
      </c>
      <c r="S8757" s="97">
        <f t="shared" ca="1" si="1103"/>
        <v>6.2300473592853622E-2</v>
      </c>
      <c r="V8757">
        <v>8740</v>
      </c>
      <c r="W8757" s="46">
        <v>2.7995078148545401E-2</v>
      </c>
    </row>
    <row r="8758" spans="10:23">
      <c r="J8758">
        <v>8741</v>
      </c>
      <c r="K8758" s="93">
        <f t="shared" ca="1" si="1099"/>
        <v>-0.68623805393781157</v>
      </c>
      <c r="L8758" s="93">
        <f t="shared" ca="1" si="1099"/>
        <v>-1.6294420810480514</v>
      </c>
      <c r="M8758" s="93">
        <f t="shared" ca="1" si="1100"/>
        <v>-0.68623805393781157</v>
      </c>
      <c r="N8758" s="101">
        <f t="shared" ca="1" si="1096"/>
        <v>-1.7630857391148738</v>
      </c>
      <c r="O8758" s="46">
        <f t="shared" ca="1" si="1101"/>
        <v>7.3944799665728173E-2</v>
      </c>
      <c r="P8758" s="46">
        <f t="shared" ca="1" si="1102"/>
        <v>0.19711405567296508</v>
      </c>
      <c r="Q8758" s="47">
        <f t="shared" ca="1" si="1097"/>
        <v>-0.17239371234874562</v>
      </c>
      <c r="R8758" s="47">
        <f t="shared" ca="1" si="1098"/>
        <v>-0.13565495264851601</v>
      </c>
      <c r="S8758" s="97">
        <f t="shared" ca="1" si="1103"/>
        <v>-3.0855076491393921E-2</v>
      </c>
      <c r="V8758">
        <v>8741</v>
      </c>
      <c r="W8758" s="46">
        <v>-9.32529883461099E-2</v>
      </c>
    </row>
    <row r="8759" spans="10:23">
      <c r="J8759">
        <v>8742</v>
      </c>
      <c r="K8759" s="93">
        <f t="shared" ca="1" si="1099"/>
        <v>0.96158403587628027</v>
      </c>
      <c r="L8759" s="93">
        <f t="shared" ca="1" si="1099"/>
        <v>-0.24690120583401373</v>
      </c>
      <c r="M8759" s="93">
        <f t="shared" ca="1" si="1100"/>
        <v>0.96158403587628027</v>
      </c>
      <c r="N8759" s="101">
        <f t="shared" ca="1" si="1096"/>
        <v>7.17224128266718E-2</v>
      </c>
      <c r="O8759" s="46">
        <f t="shared" ca="1" si="1101"/>
        <v>0.66546262549904978</v>
      </c>
      <c r="P8759" s="46">
        <f t="shared" ca="1" si="1102"/>
        <v>0.49287296858962587</v>
      </c>
      <c r="Q8759" s="47">
        <f t="shared" ca="1" si="1097"/>
        <v>1.0106419393178976</v>
      </c>
      <c r="R8759" s="47">
        <f t="shared" ca="1" si="1098"/>
        <v>0.1610197455449579</v>
      </c>
      <c r="S8759" s="97">
        <f t="shared" ca="1" si="1103"/>
        <v>0.41324118552200384</v>
      </c>
      <c r="V8759">
        <v>8742</v>
      </c>
      <c r="W8759" s="46">
        <v>0.27605309426367097</v>
      </c>
    </row>
    <row r="8760" spans="10:23">
      <c r="J8760">
        <v>8743</v>
      </c>
      <c r="K8760" s="93">
        <f t="shared" ca="1" si="1099"/>
        <v>-0.6000283482447335</v>
      </c>
      <c r="L8760" s="93">
        <f t="shared" ca="1" si="1099"/>
        <v>-0.40812555167227343</v>
      </c>
      <c r="M8760" s="93">
        <f t="shared" ca="1" si="1100"/>
        <v>-0.6000283482447335</v>
      </c>
      <c r="N8760" s="101">
        <f t="shared" ca="1" si="1096"/>
        <v>-0.57775944975816673</v>
      </c>
      <c r="O8760" s="46">
        <f t="shared" ca="1" si="1101"/>
        <v>0.10489145221549057</v>
      </c>
      <c r="P8760" s="46">
        <f t="shared" ca="1" si="1102"/>
        <v>0.21258738194784627</v>
      </c>
      <c r="Q8760" s="47">
        <f t="shared" ca="1" si="1097"/>
        <v>-0.11050040724922083</v>
      </c>
      <c r="R8760" s="47">
        <f t="shared" ca="1" si="1098"/>
        <v>5.6003406174218645E-2</v>
      </c>
      <c r="S8760" s="97">
        <f t="shared" ca="1" si="1103"/>
        <v>8.0447429194854606E-2</v>
      </c>
      <c r="V8760">
        <v>8743</v>
      </c>
      <c r="W8760" s="46">
        <v>0.77185197608289002</v>
      </c>
    </row>
    <row r="8761" spans="10:23">
      <c r="J8761">
        <v>8744</v>
      </c>
      <c r="K8761" s="93">
        <f t="shared" ca="1" si="1099"/>
        <v>2.3396464951836431E-2</v>
      </c>
      <c r="L8761" s="93">
        <f t="shared" ca="1" si="1099"/>
        <v>0.4711972684971803</v>
      </c>
      <c r="M8761" s="93">
        <f t="shared" ca="1" si="1100"/>
        <v>2.3396464951836431E-2</v>
      </c>
      <c r="N8761" s="101">
        <f t="shared" ca="1" si="1096"/>
        <v>0.45417480930175996</v>
      </c>
      <c r="O8761" s="46">
        <f t="shared" ca="1" si="1101"/>
        <v>0.32868192835492877</v>
      </c>
      <c r="P8761" s="46">
        <f t="shared" ca="1" si="1102"/>
        <v>0.32448262001756534</v>
      </c>
      <c r="Q8761" s="47">
        <f t="shared" ca="1" si="1097"/>
        <v>0.33708054502965556</v>
      </c>
      <c r="R8761" s="47">
        <f t="shared" ca="1" si="1098"/>
        <v>0.22285942571945083</v>
      </c>
      <c r="S8761" s="97">
        <f t="shared" ca="1" si="1103"/>
        <v>0.27577067703718983</v>
      </c>
      <c r="V8761">
        <v>8744</v>
      </c>
      <c r="W8761" s="46">
        <v>-3.6384538818546798E-3</v>
      </c>
    </row>
    <row r="8762" spans="10:23">
      <c r="J8762">
        <v>8745</v>
      </c>
      <c r="K8762" s="93">
        <f t="shared" ca="1" si="1099"/>
        <v>-1.5666038062760077</v>
      </c>
      <c r="L8762" s="93">
        <f t="shared" ca="1" si="1099"/>
        <v>-3.6292716754724235</v>
      </c>
      <c r="M8762" s="93">
        <f t="shared" ca="1" si="1100"/>
        <v>-1.5666038062760077</v>
      </c>
      <c r="N8762" s="101">
        <f t="shared" ca="1" si="1096"/>
        <v>-3.9390666158529464</v>
      </c>
      <c r="O8762" s="46">
        <f t="shared" ca="1" si="1101"/>
        <v>-0.24207962977978181</v>
      </c>
      <c r="P8762" s="46">
        <f t="shared" ca="1" si="1102"/>
        <v>3.9101840950210076E-2</v>
      </c>
      <c r="Q8762" s="47">
        <f t="shared" ca="1" si="1097"/>
        <v>-0.80444257123976559</v>
      </c>
      <c r="R8762" s="47">
        <f t="shared" ca="1" si="1098"/>
        <v>-0.48749471812913336</v>
      </c>
      <c r="S8762" s="97">
        <f t="shared" ca="1" si="1103"/>
        <v>-0.36478717395445759</v>
      </c>
      <c r="V8762">
        <v>8745</v>
      </c>
      <c r="W8762" s="46">
        <v>0.70365160693982498</v>
      </c>
    </row>
    <row r="8763" spans="10:23">
      <c r="J8763">
        <v>8746</v>
      </c>
      <c r="K8763" s="93">
        <f t="shared" ca="1" si="1099"/>
        <v>-0.17361352379525857</v>
      </c>
      <c r="L8763" s="93">
        <f t="shared" ca="1" si="1099"/>
        <v>0.8581582687296444</v>
      </c>
      <c r="M8763" s="93">
        <f t="shared" ca="1" si="1100"/>
        <v>-0.17361352379525857</v>
      </c>
      <c r="N8763" s="101">
        <f t="shared" ca="1" si="1096"/>
        <v>0.75839243203554696</v>
      </c>
      <c r="O8763" s="46">
        <f t="shared" ca="1" si="1101"/>
        <v>0.25796135667945358</v>
      </c>
      <c r="P8763" s="46">
        <f t="shared" ca="1" si="1102"/>
        <v>0.2891223341798278</v>
      </c>
      <c r="Q8763" s="47">
        <f t="shared" ca="1" si="1097"/>
        <v>0.19563940167870519</v>
      </c>
      <c r="R8763" s="47">
        <f t="shared" ca="1" si="1098"/>
        <v>0.27204913054727076</v>
      </c>
      <c r="S8763" s="97">
        <f t="shared" ca="1" si="1103"/>
        <v>0.2650052436133622</v>
      </c>
      <c r="V8763">
        <v>8746</v>
      </c>
      <c r="W8763" s="46">
        <v>-5.9061979375677302E-2</v>
      </c>
    </row>
    <row r="8764" spans="10:23">
      <c r="J8764">
        <v>8747</v>
      </c>
      <c r="K8764" s="93">
        <f t="shared" ca="1" si="1099"/>
        <v>0.59532354609379845</v>
      </c>
      <c r="L8764" s="93">
        <f t="shared" ca="1" si="1099"/>
        <v>-0.92520441916129081</v>
      </c>
      <c r="M8764" s="93">
        <f t="shared" ca="1" si="1100"/>
        <v>0.59532354609379845</v>
      </c>
      <c r="N8764" s="101">
        <f t="shared" ca="1" si="1096"/>
        <v>-0.68784451251865941</v>
      </c>
      <c r="O8764" s="46">
        <f t="shared" ca="1" si="1101"/>
        <v>0.5339862908000631</v>
      </c>
      <c r="P8764" s="46">
        <f t="shared" ca="1" si="1102"/>
        <v>0.42713480124013253</v>
      </c>
      <c r="Q8764" s="47">
        <f t="shared" ca="1" si="1097"/>
        <v>0.74768926991992424</v>
      </c>
      <c r="R8764" s="47">
        <f t="shared" ca="1" si="1098"/>
        <v>3.8203478298642429E-2</v>
      </c>
      <c r="S8764" s="97">
        <f t="shared" ca="1" si="1103"/>
        <v>0.28609488454935278</v>
      </c>
      <c r="V8764">
        <v>8747</v>
      </c>
      <c r="W8764" s="46">
        <v>0.32476682553479802</v>
      </c>
    </row>
    <row r="8765" spans="10:23">
      <c r="J8765">
        <v>8748</v>
      </c>
      <c r="K8765" s="93">
        <f t="shared" ca="1" si="1099"/>
        <v>-0.67392950663334461</v>
      </c>
      <c r="L8765" s="93">
        <f t="shared" ca="1" si="1099"/>
        <v>-1.2513086320688267</v>
      </c>
      <c r="M8765" s="93">
        <f t="shared" ca="1" si="1100"/>
        <v>-0.67392950663334461</v>
      </c>
      <c r="N8765" s="101">
        <f t="shared" ca="1" si="1096"/>
        <v>-1.400669379080131</v>
      </c>
      <c r="O8765" s="46">
        <f t="shared" ca="1" si="1101"/>
        <v>7.8363192394961645E-2</v>
      </c>
      <c r="P8765" s="46">
        <f t="shared" ca="1" si="1102"/>
        <v>0.19932325203758181</v>
      </c>
      <c r="Q8765" s="47">
        <f t="shared" ca="1" si="1097"/>
        <v>-0.16355692689027868</v>
      </c>
      <c r="R8765" s="47">
        <f t="shared" ca="1" si="1098"/>
        <v>-7.7054949089609803E-2</v>
      </c>
      <c r="S8765" s="97">
        <f t="shared" ca="1" si="1103"/>
        <v>6.5412165267592082E-4</v>
      </c>
      <c r="V8765">
        <v>8748</v>
      </c>
      <c r="W8765" s="46">
        <v>0.19607145708405199</v>
      </c>
    </row>
    <row r="8766" spans="10:23">
      <c r="J8766">
        <v>8749</v>
      </c>
      <c r="K8766" s="93">
        <f t="shared" ca="1" si="1099"/>
        <v>0.63238244050562142</v>
      </c>
      <c r="L8766" s="93">
        <f t="shared" ca="1" si="1099"/>
        <v>-0.3216070648631541</v>
      </c>
      <c r="M8766" s="93">
        <f t="shared" ca="1" si="1100"/>
        <v>0.63238244050562142</v>
      </c>
      <c r="N8766" s="101">
        <f t="shared" ca="1" si="1096"/>
        <v>-0.10379844868906871</v>
      </c>
      <c r="O8766" s="46">
        <f t="shared" ca="1" si="1101"/>
        <v>0.54728930256678932</v>
      </c>
      <c r="P8766" s="46">
        <f t="shared" ca="1" si="1102"/>
        <v>0.43378630712349564</v>
      </c>
      <c r="Q8766" s="47">
        <f t="shared" ca="1" si="1097"/>
        <v>0.77429529345337667</v>
      </c>
      <c r="R8766" s="47">
        <f t="shared" ca="1" si="1098"/>
        <v>0.13263934045370135</v>
      </c>
      <c r="S8766" s="97">
        <f t="shared" ca="1" si="1103"/>
        <v>0.33996432151024536</v>
      </c>
      <c r="V8766">
        <v>8749</v>
      </c>
      <c r="W8766" s="46">
        <v>-0.54263944036856204</v>
      </c>
    </row>
    <row r="8767" spans="10:23">
      <c r="J8767">
        <v>8750</v>
      </c>
      <c r="K8767" s="93">
        <f t="shared" ca="1" si="1099"/>
        <v>-0.73800511744494313</v>
      </c>
      <c r="L8767" s="93">
        <f t="shared" ca="1" si="1099"/>
        <v>0.16388769383876334</v>
      </c>
      <c r="M8767" s="93">
        <f t="shared" ca="1" si="1100"/>
        <v>-0.73800511744494313</v>
      </c>
      <c r="N8767" s="101">
        <f t="shared" ca="1" si="1096"/>
        <v>-7.9323016195605833E-2</v>
      </c>
      <c r="O8767" s="46">
        <f t="shared" ca="1" si="1101"/>
        <v>5.5362004202069437E-2</v>
      </c>
      <c r="P8767" s="46">
        <f t="shared" ca="1" si="1102"/>
        <v>0.1878226579411357</v>
      </c>
      <c r="Q8767" s="47">
        <f t="shared" ca="1" si="1097"/>
        <v>-0.20955930327606309</v>
      </c>
      <c r="R8767" s="47">
        <f t="shared" ca="1" si="1098"/>
        <v>0.13659683406984274</v>
      </c>
      <c r="S8767" s="97">
        <f t="shared" ca="1" si="1103"/>
        <v>9.597941913595609E-2</v>
      </c>
      <c r="V8767">
        <v>8750</v>
      </c>
      <c r="W8767" s="46">
        <v>0.37873330486233597</v>
      </c>
    </row>
    <row r="8768" spans="10:23">
      <c r="J8768">
        <v>8751</v>
      </c>
      <c r="K8768" s="93">
        <f t="shared" ca="1" si="1099"/>
        <v>-0.39978096030049404</v>
      </c>
      <c r="L8768" s="93">
        <f t="shared" ca="1" si="1099"/>
        <v>-0.64277688159771873</v>
      </c>
      <c r="M8768" s="93">
        <f t="shared" ca="1" si="1100"/>
        <v>-0.39978096030049404</v>
      </c>
      <c r="N8768" s="101">
        <f t="shared" ca="1" si="1096"/>
        <v>-0.73654526910498275</v>
      </c>
      <c r="O8768" s="46">
        <f t="shared" ca="1" si="1101"/>
        <v>0.17677415137201286</v>
      </c>
      <c r="P8768" s="46">
        <f t="shared" ca="1" si="1102"/>
        <v>0.24852873152610741</v>
      </c>
      <c r="Q8768" s="47">
        <f t="shared" ca="1" si="1097"/>
        <v>3.3264991063823746E-2</v>
      </c>
      <c r="R8768" s="47">
        <f t="shared" ca="1" si="1098"/>
        <v>3.0328931716345792E-2</v>
      </c>
      <c r="S8768" s="97">
        <f t="shared" ca="1" si="1103"/>
        <v>0.10355154154417932</v>
      </c>
      <c r="V8768">
        <v>8751</v>
      </c>
      <c r="W8768" s="46">
        <v>0.29312284355044399</v>
      </c>
    </row>
    <row r="8769" spans="10:23">
      <c r="J8769">
        <v>8752</v>
      </c>
      <c r="K8769" s="93">
        <f t="shared" ca="1" si="1099"/>
        <v>-0.52995458861141453</v>
      </c>
      <c r="L8769" s="93">
        <f t="shared" ca="1" si="1099"/>
        <v>-1.1380737424119887</v>
      </c>
      <c r="M8769" s="93">
        <f t="shared" ca="1" si="1100"/>
        <v>-0.52995458861141453</v>
      </c>
      <c r="N8769" s="101">
        <f t="shared" ca="1" si="1096"/>
        <v>-1.2475260300711617</v>
      </c>
      <c r="O8769" s="46">
        <f t="shared" ca="1" si="1101"/>
        <v>0.13004579272499545</v>
      </c>
      <c r="P8769" s="46">
        <f t="shared" ca="1" si="1102"/>
        <v>0.22516455220259871</v>
      </c>
      <c r="Q8769" s="47">
        <f t="shared" ca="1" si="1097"/>
        <v>-6.0191726230211073E-2</v>
      </c>
      <c r="R8769" s="47">
        <f t="shared" ca="1" si="1098"/>
        <v>-5.2292819708673166E-2</v>
      </c>
      <c r="S8769" s="97">
        <f t="shared" ca="1" si="1103"/>
        <v>3.887648650816114E-2</v>
      </c>
      <c r="V8769">
        <v>8752</v>
      </c>
      <c r="W8769" s="46">
        <v>0.66912350025228995</v>
      </c>
    </row>
    <row r="8770" spans="10:23">
      <c r="J8770">
        <v>8753</v>
      </c>
      <c r="K8770" s="93">
        <f t="shared" ca="1" si="1099"/>
        <v>0.14880811765168328</v>
      </c>
      <c r="L8770" s="93">
        <f t="shared" ca="1" si="1099"/>
        <v>-0.60727001880097653</v>
      </c>
      <c r="M8770" s="93">
        <f t="shared" ca="1" si="1100"/>
        <v>0.14880811765168328</v>
      </c>
      <c r="N8770" s="101">
        <f t="shared" ca="1" si="1096"/>
        <v>-0.52841817579438444</v>
      </c>
      <c r="O8770" s="46">
        <f t="shared" ca="1" si="1101"/>
        <v>0.3737008831302871</v>
      </c>
      <c r="P8770" s="46">
        <f t="shared" ca="1" si="1102"/>
        <v>0.3469920974052445</v>
      </c>
      <c r="Q8770" s="47">
        <f t="shared" ca="1" si="1097"/>
        <v>0.42711845458037218</v>
      </c>
      <c r="R8770" s="47">
        <f t="shared" ca="1" si="1098"/>
        <v>6.3981519605967221E-2</v>
      </c>
      <c r="S8770" s="97">
        <f t="shared" ca="1" si="1103"/>
        <v>0.21884120136812715</v>
      </c>
      <c r="V8770">
        <v>8753</v>
      </c>
      <c r="W8770" s="46">
        <v>0.10499962145785301</v>
      </c>
    </row>
    <row r="8771" spans="10:23">
      <c r="J8771">
        <v>8754</v>
      </c>
      <c r="K8771" s="93">
        <f t="shared" ca="1" si="1099"/>
        <v>-0.77909665613483214</v>
      </c>
      <c r="L8771" s="93">
        <f t="shared" ca="1" si="1099"/>
        <v>-1.3182691011926553</v>
      </c>
      <c r="M8771" s="93">
        <f t="shared" ca="1" si="1100"/>
        <v>-0.77909665613483214</v>
      </c>
      <c r="N8771" s="101">
        <f t="shared" ca="1" si="1096"/>
        <v>-1.4975989869506223</v>
      </c>
      <c r="O8771" s="46">
        <f t="shared" ca="1" si="1101"/>
        <v>4.0611396247341003E-2</v>
      </c>
      <c r="P8771" s="46">
        <f t="shared" ca="1" si="1102"/>
        <v>0.18044735396377148</v>
      </c>
      <c r="Q8771" s="47">
        <f t="shared" ca="1" si="1097"/>
        <v>-0.23906051918551996</v>
      </c>
      <c r="R8771" s="47">
        <f t="shared" ca="1" si="1098"/>
        <v>-9.2727738710999014E-2</v>
      </c>
      <c r="S8771" s="97">
        <f t="shared" ca="1" si="1103"/>
        <v>-2.6058171231829005E-2</v>
      </c>
      <c r="V8771">
        <v>8754</v>
      </c>
      <c r="W8771" s="46">
        <v>0.52350669953546802</v>
      </c>
    </row>
    <row r="8772" spans="10:23">
      <c r="J8772">
        <v>8755</v>
      </c>
      <c r="K8772" s="93">
        <f t="shared" ca="1" si="1099"/>
        <v>-0.67257782215703721</v>
      </c>
      <c r="L8772" s="93">
        <f t="shared" ca="1" si="1099"/>
        <v>-0.26553857824920962</v>
      </c>
      <c r="M8772" s="93">
        <f t="shared" ca="1" si="1100"/>
        <v>-0.67257782215703721</v>
      </c>
      <c r="N8772" s="101">
        <f t="shared" ca="1" si="1096"/>
        <v>-0.46564749765341212</v>
      </c>
      <c r="O8772" s="46">
        <f t="shared" ca="1" si="1101"/>
        <v>7.8848405857980697E-2</v>
      </c>
      <c r="P8772" s="46">
        <f t="shared" ca="1" si="1102"/>
        <v>0.19956585876909133</v>
      </c>
      <c r="Q8772" s="47">
        <f t="shared" ca="1" si="1097"/>
        <v>-0.16258649996424057</v>
      </c>
      <c r="R8772" s="47">
        <f t="shared" ca="1" si="1098"/>
        <v>7.4131066834197498E-2</v>
      </c>
      <c r="S8772" s="97">
        <f t="shared" ca="1" si="1103"/>
        <v>7.6489736346089104E-2</v>
      </c>
      <c r="V8772">
        <v>8755</v>
      </c>
      <c r="W8772" s="46">
        <v>-7.4819358096954003E-2</v>
      </c>
    </row>
    <row r="8773" spans="10:23">
      <c r="J8773">
        <v>8756</v>
      </c>
      <c r="K8773" s="93">
        <f t="shared" ca="1" si="1099"/>
        <v>-0.45353481676355006</v>
      </c>
      <c r="L8773" s="93">
        <f t="shared" ca="1" si="1099"/>
        <v>0.61462688399394305</v>
      </c>
      <c r="M8773" s="93">
        <f t="shared" ca="1" si="1100"/>
        <v>-0.45353481676355006</v>
      </c>
      <c r="N8773" s="101">
        <f t="shared" ca="1" si="1096"/>
        <v>0.43848316956090244</v>
      </c>
      <c r="O8773" s="46">
        <f t="shared" ca="1" si="1101"/>
        <v>0.15747815788962749</v>
      </c>
      <c r="P8773" s="46">
        <f t="shared" ca="1" si="1102"/>
        <v>0.23888073478491473</v>
      </c>
      <c r="Q8773" s="47">
        <f t="shared" ca="1" si="1097"/>
        <v>-5.3269959009469847E-3</v>
      </c>
      <c r="R8773" s="47">
        <f t="shared" ca="1" si="1098"/>
        <v>0.22032220542241132</v>
      </c>
      <c r="S8773" s="97">
        <f t="shared" ca="1" si="1103"/>
        <v>0.18890018165601941</v>
      </c>
      <c r="V8773">
        <v>8756</v>
      </c>
      <c r="W8773" s="46">
        <v>-0.29153611840536298</v>
      </c>
    </row>
    <row r="8774" spans="10:23">
      <c r="J8774">
        <v>8757</v>
      </c>
      <c r="K8774" s="93">
        <f t="shared" ca="1" si="1099"/>
        <v>-0.51949958878133307</v>
      </c>
      <c r="L8774" s="93">
        <f t="shared" ca="1" si="1099"/>
        <v>-3.3433341585959481E-2</v>
      </c>
      <c r="M8774" s="93">
        <f t="shared" ca="1" si="1100"/>
        <v>-0.51949958878133307</v>
      </c>
      <c r="N8774" s="101">
        <f t="shared" ca="1" si="1096"/>
        <v>-0.1969101125714301</v>
      </c>
      <c r="O8774" s="46">
        <f t="shared" ca="1" si="1101"/>
        <v>0.1337988184956812</v>
      </c>
      <c r="P8774" s="46">
        <f t="shared" ca="1" si="1102"/>
        <v>0.22704106508794158</v>
      </c>
      <c r="Q8774" s="47">
        <f t="shared" ca="1" si="1097"/>
        <v>-5.2685674688839557E-2</v>
      </c>
      <c r="R8774" s="47">
        <f t="shared" ca="1" si="1098"/>
        <v>0.11758388370125511</v>
      </c>
      <c r="S8774" s="97">
        <f t="shared" ca="1" si="1103"/>
        <v>0.12569135109846816</v>
      </c>
      <c r="V8774">
        <v>8757</v>
      </c>
      <c r="W8774" s="46">
        <v>1.3179642038874799</v>
      </c>
    </row>
    <row r="8775" spans="10:23">
      <c r="J8775">
        <v>8758</v>
      </c>
      <c r="K8775" s="93">
        <f t="shared" ca="1" si="1099"/>
        <v>1.7041546551172471</v>
      </c>
      <c r="L8775" s="93">
        <f t="shared" ca="1" si="1099"/>
        <v>-0.13313723580220227</v>
      </c>
      <c r="M8775" s="93">
        <f t="shared" ca="1" si="1100"/>
        <v>1.7041546551172471</v>
      </c>
      <c r="N8775" s="101">
        <f t="shared" ca="1" si="1096"/>
        <v>0.4157342357007206</v>
      </c>
      <c r="O8775" s="46">
        <f t="shared" ca="1" si="1101"/>
        <v>0.93202280874715493</v>
      </c>
      <c r="P8775" s="46">
        <f t="shared" ca="1" si="1102"/>
        <v>0.62615306021367845</v>
      </c>
      <c r="Q8775" s="47">
        <f t="shared" ca="1" si="1097"/>
        <v>1.5437623058141079</v>
      </c>
      <c r="R8775" s="47">
        <f t="shared" ca="1" si="1098"/>
        <v>0.21664387366873392</v>
      </c>
      <c r="S8775" s="97">
        <f t="shared" ca="1" si="1103"/>
        <v>0.57433334120794444</v>
      </c>
      <c r="V8775">
        <v>8758</v>
      </c>
      <c r="W8775" s="46">
        <v>0.803729910913481</v>
      </c>
    </row>
    <row r="8776" spans="10:23">
      <c r="J8776">
        <v>8759</v>
      </c>
      <c r="K8776" s="93">
        <f t="shared" ca="1" si="1099"/>
        <v>-0.10394217554825884</v>
      </c>
      <c r="L8776" s="93">
        <f t="shared" ca="1" si="1099"/>
        <v>-0.12572892829953375</v>
      </c>
      <c r="M8776" s="93">
        <f t="shared" ca="1" si="1100"/>
        <v>-0.10394217554825884</v>
      </c>
      <c r="N8776" s="101">
        <f t="shared" ca="1" si="1096"/>
        <v>-0.15225742681263618</v>
      </c>
      <c r="O8776" s="46">
        <f t="shared" ca="1" si="1101"/>
        <v>0.28297124378601068</v>
      </c>
      <c r="P8776" s="46">
        <f t="shared" ca="1" si="1102"/>
        <v>0.30162727773310632</v>
      </c>
      <c r="Q8776" s="47">
        <f t="shared" ca="1" si="1097"/>
        <v>0.24565917589181946</v>
      </c>
      <c r="R8776" s="47">
        <f t="shared" ca="1" si="1098"/>
        <v>0.12480388763300146</v>
      </c>
      <c r="S8776" s="97">
        <f t="shared" ca="1" si="1103"/>
        <v>0.20388756570950606</v>
      </c>
      <c r="V8776">
        <v>8759</v>
      </c>
      <c r="W8776" s="46">
        <v>-0.114320412675499</v>
      </c>
    </row>
    <row r="8777" spans="10:23">
      <c r="J8777">
        <v>8760</v>
      </c>
      <c r="K8777" s="93">
        <f t="shared" ca="1" si="1099"/>
        <v>1.5027870248253854</v>
      </c>
      <c r="L8777" s="93">
        <f t="shared" ca="1" si="1099"/>
        <v>-0.4035116560891388</v>
      </c>
      <c r="M8777" s="93">
        <f t="shared" ca="1" si="1100"/>
        <v>1.5027870248253854</v>
      </c>
      <c r="N8777" s="101">
        <f t="shared" ca="1" si="1096"/>
        <v>9.5357369474318443E-2</v>
      </c>
      <c r="O8777" s="46">
        <f t="shared" ca="1" si="1101"/>
        <v>0.85973797678638886</v>
      </c>
      <c r="P8777" s="46">
        <f t="shared" ca="1" si="1102"/>
        <v>0.59001064423329541</v>
      </c>
      <c r="Q8777" s="47">
        <f t="shared" ca="1" si="1097"/>
        <v>1.3991926418925758</v>
      </c>
      <c r="R8777" s="47">
        <f t="shared" ca="1" si="1098"/>
        <v>0.1648413405290638</v>
      </c>
      <c r="S8777" s="97">
        <f t="shared" ca="1" si="1103"/>
        <v>0.51228965865772635</v>
      </c>
      <c r="V8777">
        <v>8760</v>
      </c>
      <c r="W8777" s="46">
        <v>0.60277861233683405</v>
      </c>
    </row>
    <row r="8778" spans="10:23">
      <c r="J8778">
        <v>8761</v>
      </c>
      <c r="K8778" s="93">
        <f t="shared" ca="1" si="1099"/>
        <v>-1.2706086569024193</v>
      </c>
      <c r="L8778" s="93">
        <f t="shared" ca="1" si="1099"/>
        <v>-1.1089996821168555</v>
      </c>
      <c r="M8778" s="93">
        <f t="shared" ca="1" si="1100"/>
        <v>-1.2706086569024193</v>
      </c>
      <c r="N8778" s="101">
        <f t="shared" ca="1" si="1096"/>
        <v>-1.4555060115618768</v>
      </c>
      <c r="O8778" s="46">
        <f t="shared" ca="1" si="1101"/>
        <v>-0.13582640724018857</v>
      </c>
      <c r="P8778" s="46">
        <f t="shared" ca="1" si="1102"/>
        <v>9.2228452220006696E-2</v>
      </c>
      <c r="Q8778" s="47">
        <f t="shared" ca="1" si="1097"/>
        <v>-0.59193612616057911</v>
      </c>
      <c r="R8778" s="47">
        <f t="shared" ca="1" si="1098"/>
        <v>-8.5921620721874647E-2</v>
      </c>
      <c r="S8778" s="97">
        <f t="shared" ca="1" si="1103"/>
        <v>-0.11087401398103161</v>
      </c>
      <c r="V8778">
        <v>8761</v>
      </c>
      <c r="W8778" s="46">
        <v>6.3623045334105496E-2</v>
      </c>
    </row>
    <row r="8779" spans="10:23">
      <c r="J8779">
        <v>8762</v>
      </c>
      <c r="K8779" s="93">
        <f t="shared" ca="1" si="1099"/>
        <v>-0.54312100939755625</v>
      </c>
      <c r="L8779" s="93">
        <f t="shared" ca="1" si="1099"/>
        <v>-1.2157439521197537</v>
      </c>
      <c r="M8779" s="93">
        <f t="shared" ca="1" si="1100"/>
        <v>-0.54312100939755625</v>
      </c>
      <c r="N8779" s="101">
        <f t="shared" ca="1" si="1096"/>
        <v>-1.325351067298177</v>
      </c>
      <c r="O8779" s="46">
        <f t="shared" ca="1" si="1101"/>
        <v>0.12531944960484476</v>
      </c>
      <c r="P8779" s="46">
        <f t="shared" ca="1" si="1102"/>
        <v>0.22280138064252336</v>
      </c>
      <c r="Q8779" s="47">
        <f t="shared" ca="1" si="1097"/>
        <v>-6.9644412470512451E-2</v>
      </c>
      <c r="R8779" s="47">
        <f t="shared" ca="1" si="1098"/>
        <v>-6.4876543738233816E-2</v>
      </c>
      <c r="S8779" s="97">
        <f t="shared" ca="1" si="1103"/>
        <v>3.022145293330547E-2</v>
      </c>
      <c r="V8779">
        <v>8762</v>
      </c>
      <c r="W8779" s="46">
        <v>0.66044639959326301</v>
      </c>
    </row>
    <row r="8780" spans="10:23">
      <c r="J8780">
        <v>8763</v>
      </c>
      <c r="K8780" s="93">
        <f t="shared" ca="1" si="1099"/>
        <v>0.53442225784123876</v>
      </c>
      <c r="L8780" s="93">
        <f t="shared" ca="1" si="1099"/>
        <v>-0.97970230519281976</v>
      </c>
      <c r="M8780" s="93">
        <f t="shared" ca="1" si="1100"/>
        <v>0.53442225784123876</v>
      </c>
      <c r="N8780" s="101">
        <f t="shared" ca="1" si="1096"/>
        <v>-0.75888101795732921</v>
      </c>
      <c r="O8780" s="46">
        <f t="shared" ca="1" si="1101"/>
        <v>0.51212458750073009</v>
      </c>
      <c r="P8780" s="46">
        <f t="shared" ca="1" si="1102"/>
        <v>0.41620394959046603</v>
      </c>
      <c r="Q8780" s="47">
        <f t="shared" ca="1" si="1097"/>
        <v>0.70396586332125832</v>
      </c>
      <c r="R8780" s="47">
        <f t="shared" ca="1" si="1098"/>
        <v>2.6717408875288437E-2</v>
      </c>
      <c r="S8780" s="97">
        <f t="shared" ca="1" si="1103"/>
        <v>0.26942099818800924</v>
      </c>
      <c r="V8780">
        <v>8763</v>
      </c>
      <c r="W8780" s="46">
        <v>-0.19365254755580799</v>
      </c>
    </row>
    <row r="8781" spans="10:23">
      <c r="J8781">
        <v>8764</v>
      </c>
      <c r="K8781" s="93">
        <f t="shared" ca="1" si="1099"/>
        <v>0.27770408156518334</v>
      </c>
      <c r="L8781" s="93">
        <f t="shared" ca="1" si="1099"/>
        <v>-0.54499494588193087</v>
      </c>
      <c r="M8781" s="93">
        <f t="shared" ca="1" si="1100"/>
        <v>0.27770408156518334</v>
      </c>
      <c r="N8781" s="101">
        <f t="shared" ca="1" si="1096"/>
        <v>-0.42838441798938715</v>
      </c>
      <c r="O8781" s="46">
        <f t="shared" ca="1" si="1101"/>
        <v>0.41997059926293445</v>
      </c>
      <c r="P8781" s="46">
        <f t="shared" ca="1" si="1102"/>
        <v>0.37012695547156821</v>
      </c>
      <c r="Q8781" s="47">
        <f t="shared" ca="1" si="1097"/>
        <v>0.51965788684566694</v>
      </c>
      <c r="R8781" s="47">
        <f t="shared" ca="1" si="1098"/>
        <v>8.0156226958642052E-2</v>
      </c>
      <c r="S8781" s="97">
        <f t="shared" ca="1" si="1103"/>
        <v>0.25006341311078828</v>
      </c>
      <c r="V8781">
        <v>8764</v>
      </c>
      <c r="W8781" s="46">
        <v>-0.43418236053662101</v>
      </c>
    </row>
    <row r="8782" spans="10:23">
      <c r="J8782">
        <v>8765</v>
      </c>
      <c r="K8782" s="93">
        <f t="shared" ca="1" si="1099"/>
        <v>-0.60893552692221853</v>
      </c>
      <c r="L8782" s="93">
        <f t="shared" ca="1" si="1099"/>
        <v>-1.0169727788884173</v>
      </c>
      <c r="M8782" s="93">
        <f t="shared" ca="1" si="1100"/>
        <v>-0.60893552692221853</v>
      </c>
      <c r="N8782" s="101">
        <f t="shared" ca="1" si="1096"/>
        <v>-1.1578299526929912</v>
      </c>
      <c r="O8782" s="46">
        <f t="shared" ca="1" si="1101"/>
        <v>0.10169404698698725</v>
      </c>
      <c r="P8782" s="46">
        <f t="shared" ca="1" si="1102"/>
        <v>0.21098867933359461</v>
      </c>
      <c r="Q8782" s="47">
        <f t="shared" ca="1" si="1097"/>
        <v>-0.11689521770622746</v>
      </c>
      <c r="R8782" s="47">
        <f t="shared" ca="1" si="1098"/>
        <v>-3.7789637641845814E-2</v>
      </c>
      <c r="S8782" s="97">
        <f t="shared" ca="1" si="1103"/>
        <v>3.1952204672570719E-2</v>
      </c>
      <c r="V8782">
        <v>8765</v>
      </c>
      <c r="W8782" s="46">
        <v>-0.42373827974066403</v>
      </c>
    </row>
    <row r="8783" spans="10:23">
      <c r="J8783">
        <v>8766</v>
      </c>
      <c r="K8783" s="93">
        <f t="shared" ca="1" si="1099"/>
        <v>1.0688355237737839</v>
      </c>
      <c r="L8783" s="93">
        <f t="shared" ca="1" si="1099"/>
        <v>-0.96282706218816561</v>
      </c>
      <c r="M8783" s="93">
        <f t="shared" ca="1" si="1100"/>
        <v>1.0688355237737839</v>
      </c>
      <c r="N8783" s="101">
        <f t="shared" ca="1" si="1096"/>
        <v>-0.57292647637724525</v>
      </c>
      <c r="O8783" s="46">
        <f t="shared" ca="1" si="1101"/>
        <v>0.70396263550054061</v>
      </c>
      <c r="P8783" s="46">
        <f t="shared" ca="1" si="1102"/>
        <v>0.51212297359037129</v>
      </c>
      <c r="Q8783" s="47">
        <f t="shared" ca="1" si="1097"/>
        <v>1.0876419593208793</v>
      </c>
      <c r="R8783" s="47">
        <f t="shared" ca="1" si="1098"/>
        <v>5.6784861672792022E-2</v>
      </c>
      <c r="S8783" s="97">
        <f t="shared" ca="1" si="1103"/>
        <v>0.38037374858666634</v>
      </c>
      <c r="V8783">
        <v>8766</v>
      </c>
      <c r="W8783" s="46">
        <v>0.598232532206596</v>
      </c>
    </row>
    <row r="8784" spans="10:23">
      <c r="J8784">
        <v>8767</v>
      </c>
      <c r="K8784" s="93">
        <f t="shared" ca="1" si="1099"/>
        <v>3.8400129218433325E-2</v>
      </c>
      <c r="L8784" s="93">
        <f t="shared" ca="1" si="1099"/>
        <v>-2.1776368478148607</v>
      </c>
      <c r="M8784" s="93">
        <f t="shared" ca="1" si="1100"/>
        <v>3.8400129218433325E-2</v>
      </c>
      <c r="N8784" s="101">
        <f t="shared" ca="1" si="1096"/>
        <v>-2.0523687828344861</v>
      </c>
      <c r="O8784" s="46">
        <f t="shared" ca="1" si="1101"/>
        <v>0.33406778579753155</v>
      </c>
      <c r="P8784" s="46">
        <f t="shared" ca="1" si="1102"/>
        <v>0.32717554873886673</v>
      </c>
      <c r="Q8784" s="47">
        <f t="shared" ca="1" si="1097"/>
        <v>0.34785225991486113</v>
      </c>
      <c r="R8784" s="47">
        <f t="shared" ca="1" si="1098"/>
        <v>-0.18242984821304131</v>
      </c>
      <c r="S8784" s="97">
        <f t="shared" ca="1" si="1103"/>
        <v>7.5818968792245117E-2</v>
      </c>
      <c r="V8784">
        <v>8767</v>
      </c>
      <c r="W8784" s="46">
        <v>0.68270643188892399</v>
      </c>
    </row>
    <row r="8785" spans="10:23">
      <c r="J8785">
        <v>8768</v>
      </c>
      <c r="K8785" s="93">
        <f t="shared" ca="1" si="1099"/>
        <v>2.1766755936294606</v>
      </c>
      <c r="L8785" s="93">
        <f t="shared" ca="1" si="1099"/>
        <v>-0.398457973802407</v>
      </c>
      <c r="M8785" s="93">
        <f t="shared" ca="1" si="1100"/>
        <v>2.1766755936294606</v>
      </c>
      <c r="N8785" s="101">
        <f t="shared" ca="1" si="1096"/>
        <v>0.3144603633288045</v>
      </c>
      <c r="O8785" s="46">
        <f t="shared" ca="1" si="1101"/>
        <v>1.1016434006406639</v>
      </c>
      <c r="P8785" s="46">
        <f t="shared" ca="1" si="1102"/>
        <v>0.71096335616043294</v>
      </c>
      <c r="Q8785" s="47">
        <f t="shared" ca="1" si="1097"/>
        <v>1.8830034896011258</v>
      </c>
      <c r="R8785" s="47">
        <f t="shared" ca="1" si="1098"/>
        <v>0.20026864910423142</v>
      </c>
      <c r="S8785" s="97">
        <f t="shared" ca="1" si="1103"/>
        <v>0.65095602487244764</v>
      </c>
      <c r="V8785">
        <v>8768</v>
      </c>
      <c r="W8785" s="46">
        <v>0.69823674459249296</v>
      </c>
    </row>
    <row r="8786" spans="10:23">
      <c r="J8786">
        <v>8769</v>
      </c>
      <c r="K8786" s="93">
        <f t="shared" ca="1" si="1099"/>
        <v>1.4573192632564798</v>
      </c>
      <c r="L8786" s="93">
        <f t="shared" ca="1" si="1099"/>
        <v>-2.357706375113596</v>
      </c>
      <c r="M8786" s="93">
        <f t="shared" ca="1" si="1100"/>
        <v>1.4573192632564798</v>
      </c>
      <c r="N8786" s="101">
        <f t="shared" ref="N8786:N8849" ca="1" si="1104">$N$2*K8786+SQRT(1-$N$2^2)*L8786</f>
        <v>-1.771841558253088</v>
      </c>
      <c r="O8786" s="46">
        <f t="shared" ca="1" si="1101"/>
        <v>0.84341643841462122</v>
      </c>
      <c r="P8786" s="46">
        <f t="shared" ca="1" si="1102"/>
        <v>0.58184987504741159</v>
      </c>
      <c r="Q8786" s="47">
        <f t="shared" ref="Q8786:Q8849" ca="1" si="1105">$K$2+K8786*$S$3</f>
        <v>1.3665495651490405</v>
      </c>
      <c r="R8786" s="47">
        <f t="shared" ref="R8786:R8849" ca="1" si="1106">$L$2+$L$3*N8786</f>
        <v>-0.13707070284426132</v>
      </c>
      <c r="S8786" s="97">
        <f t="shared" ca="1" si="1103"/>
        <v>0.35317286778517998</v>
      </c>
      <c r="V8786">
        <v>8769</v>
      </c>
      <c r="W8786" s="46">
        <v>-0.43934899345756501</v>
      </c>
    </row>
    <row r="8787" spans="10:23">
      <c r="J8787">
        <v>8770</v>
      </c>
      <c r="K8787" s="93">
        <f t="shared" ref="K8787:L8850" ca="1" si="1107">_xlfn.NORM.S.INV(RAND())</f>
        <v>0.40565391741980156</v>
      </c>
      <c r="L8787" s="93">
        <f t="shared" ca="1" si="1107"/>
        <v>-1.2591404571521696</v>
      </c>
      <c r="M8787" s="93">
        <f t="shared" ref="M8787:M8850" ca="1" si="1108">K8787</f>
        <v>0.40565391741980156</v>
      </c>
      <c r="N8787" s="101">
        <f t="shared" ca="1" si="1104"/>
        <v>-1.0647628529608402</v>
      </c>
      <c r="O8787" s="46">
        <f t="shared" ref="O8787:O8850" ca="1" si="1109">$K$2+K8787*$K$3</f>
        <v>0.46590068430566678</v>
      </c>
      <c r="P8787" s="46">
        <f t="shared" ref="P8787:P8850" ca="1" si="1110">$K$2+K8787*$R$3</f>
        <v>0.39309199799293437</v>
      </c>
      <c r="Q8787" s="47">
        <f t="shared" ca="1" si="1105"/>
        <v>0.61151805693113159</v>
      </c>
      <c r="R8787" s="47">
        <f t="shared" ca="1" si="1106"/>
        <v>-2.2741386577798089E-2</v>
      </c>
      <c r="S8787" s="97">
        <f t="shared" ref="S8787:S8850" ca="1" si="1111">AVERAGE(R8787,O8787)</f>
        <v>0.22157964886393433</v>
      </c>
      <c r="V8787">
        <v>8770</v>
      </c>
      <c r="W8787" s="46">
        <v>0.646000984316217</v>
      </c>
    </row>
    <row r="8788" spans="10:23">
      <c r="J8788">
        <v>8771</v>
      </c>
      <c r="K8788" s="93">
        <f t="shared" ca="1" si="1107"/>
        <v>-0.73354365182717063</v>
      </c>
      <c r="L8788" s="93">
        <f t="shared" ca="1" si="1107"/>
        <v>-0.47732730384897637</v>
      </c>
      <c r="M8788" s="93">
        <f t="shared" ca="1" si="1108"/>
        <v>-0.73354365182717063</v>
      </c>
      <c r="N8788" s="101">
        <f t="shared" ca="1" si="1104"/>
        <v>-0.68582932936051544</v>
      </c>
      <c r="O8788" s="46">
        <f t="shared" ca="1" si="1109"/>
        <v>5.6963534160047291E-2</v>
      </c>
      <c r="P8788" s="46">
        <f t="shared" ca="1" si="1110"/>
        <v>0.18862342292012463</v>
      </c>
      <c r="Q8788" s="47">
        <f t="shared" ca="1" si="1105"/>
        <v>-0.20635624336010738</v>
      </c>
      <c r="R8788" s="47">
        <f t="shared" ca="1" si="1106"/>
        <v>3.8529318280666872E-2</v>
      </c>
      <c r="S8788" s="97">
        <f t="shared" ca="1" si="1111"/>
        <v>4.7746426220357081E-2</v>
      </c>
      <c r="V8788">
        <v>8771</v>
      </c>
      <c r="W8788" s="46">
        <v>-8.9359791977106E-6</v>
      </c>
    </row>
    <row r="8789" spans="10:23">
      <c r="J8789">
        <v>8772</v>
      </c>
      <c r="K8789" s="93">
        <f t="shared" ca="1" si="1107"/>
        <v>1.0978210382876614</v>
      </c>
      <c r="L8789" s="93">
        <f t="shared" ca="1" si="1107"/>
        <v>0.39176056961766959</v>
      </c>
      <c r="M8789" s="93">
        <f t="shared" ca="1" si="1108"/>
        <v>1.0978210382876614</v>
      </c>
      <c r="N8789" s="101">
        <f t="shared" ca="1" si="1104"/>
        <v>0.72055332812317208</v>
      </c>
      <c r="O8789" s="46">
        <f t="shared" ca="1" si="1109"/>
        <v>0.7143675503465623</v>
      </c>
      <c r="P8789" s="46">
        <f t="shared" ca="1" si="1110"/>
        <v>0.51732543101338213</v>
      </c>
      <c r="Q8789" s="47">
        <f t="shared" ca="1" si="1105"/>
        <v>1.1084517890129226</v>
      </c>
      <c r="R8789" s="47">
        <f t="shared" ca="1" si="1106"/>
        <v>0.26593083162798786</v>
      </c>
      <c r="S8789" s="97">
        <f t="shared" ca="1" si="1111"/>
        <v>0.49014919098727505</v>
      </c>
      <c r="V8789">
        <v>8772</v>
      </c>
      <c r="W8789" s="46">
        <v>4.3667925216233902E-2</v>
      </c>
    </row>
    <row r="8790" spans="10:23">
      <c r="J8790">
        <v>8773</v>
      </c>
      <c r="K8790" s="93">
        <f t="shared" ca="1" si="1107"/>
        <v>-0.85343721864283761</v>
      </c>
      <c r="L8790" s="93">
        <f t="shared" ca="1" si="1107"/>
        <v>1.5435037870224091E-2</v>
      </c>
      <c r="M8790" s="93">
        <f t="shared" ca="1" si="1108"/>
        <v>-0.85343721864283761</v>
      </c>
      <c r="N8790" s="101">
        <f t="shared" ca="1" si="1104"/>
        <v>-0.25677848130127651</v>
      </c>
      <c r="O8790" s="46">
        <f t="shared" ca="1" si="1109"/>
        <v>1.3925403761997746E-2</v>
      </c>
      <c r="P8790" s="46">
        <f t="shared" ca="1" si="1110"/>
        <v>0.16710435772109986</v>
      </c>
      <c r="Q8790" s="47">
        <f t="shared" ca="1" si="1105"/>
        <v>-0.29243250415620647</v>
      </c>
      <c r="R8790" s="47">
        <f t="shared" ca="1" si="1106"/>
        <v>0.10790361810756451</v>
      </c>
      <c r="S8790" s="97">
        <f t="shared" ca="1" si="1111"/>
        <v>6.0914510934781126E-2</v>
      </c>
      <c r="V8790">
        <v>8773</v>
      </c>
      <c r="W8790" s="46">
        <v>-0.107591016612227</v>
      </c>
    </row>
    <row r="8791" spans="10:23">
      <c r="J8791">
        <v>8774</v>
      </c>
      <c r="K8791" s="93">
        <f t="shared" ca="1" si="1107"/>
        <v>-0.53923745844601922</v>
      </c>
      <c r="L8791" s="93">
        <f t="shared" ca="1" si="1107"/>
        <v>0.86225635705816972</v>
      </c>
      <c r="M8791" s="93">
        <f t="shared" ca="1" si="1108"/>
        <v>-0.53923745844601922</v>
      </c>
      <c r="N8791" s="101">
        <f t="shared" ca="1" si="1104"/>
        <v>0.64600114719601831</v>
      </c>
      <c r="O8791" s="46">
        <f t="shared" ca="1" si="1109"/>
        <v>0.12671352584011678</v>
      </c>
      <c r="P8791" s="46">
        <f t="shared" ca="1" si="1110"/>
        <v>0.22349841876015936</v>
      </c>
      <c r="Q8791" s="47">
        <f t="shared" ca="1" si="1105"/>
        <v>-6.6856259999968415E-2</v>
      </c>
      <c r="R8791" s="47">
        <f t="shared" ca="1" si="1106"/>
        <v>0.25387630388195392</v>
      </c>
      <c r="S8791" s="97">
        <f t="shared" ca="1" si="1111"/>
        <v>0.19029491486103534</v>
      </c>
      <c r="V8791">
        <v>8774</v>
      </c>
      <c r="W8791" s="46">
        <v>-4.7049324294975201E-2</v>
      </c>
    </row>
    <row r="8792" spans="10:23">
      <c r="J8792">
        <v>8775</v>
      </c>
      <c r="K8792" s="93">
        <f t="shared" ca="1" si="1107"/>
        <v>-0.85501803175166535</v>
      </c>
      <c r="L8792" s="93">
        <f t="shared" ca="1" si="1107"/>
        <v>-0.60077898216751768</v>
      </c>
      <c r="M8792" s="93">
        <f t="shared" ca="1" si="1108"/>
        <v>-0.85501803175166535</v>
      </c>
      <c r="N8792" s="101">
        <f t="shared" ca="1" si="1104"/>
        <v>-0.84150336805334414</v>
      </c>
      <c r="O8792" s="46">
        <f t="shared" ca="1" si="1109"/>
        <v>1.335794011470065E-2</v>
      </c>
      <c r="P8792" s="46">
        <f t="shared" ca="1" si="1110"/>
        <v>0.16682062589745131</v>
      </c>
      <c r="Q8792" s="47">
        <f t="shared" ca="1" si="1105"/>
        <v>-0.29356743145080066</v>
      </c>
      <c r="R8792" s="47">
        <f t="shared" ca="1" si="1106"/>
        <v>1.3357995384110699E-2</v>
      </c>
      <c r="S8792" s="97">
        <f t="shared" ca="1" si="1111"/>
        <v>1.3357967749405675E-2</v>
      </c>
      <c r="V8792">
        <v>8775</v>
      </c>
      <c r="W8792" s="46">
        <v>0.198461260318226</v>
      </c>
    </row>
    <row r="8793" spans="10:23">
      <c r="J8793">
        <v>8776</v>
      </c>
      <c r="K8793" s="93">
        <f t="shared" ca="1" si="1107"/>
        <v>0.66716012413538084</v>
      </c>
      <c r="L8793" s="93">
        <f t="shared" ca="1" si="1107"/>
        <v>-1.3713315227055034</v>
      </c>
      <c r="M8793" s="93">
        <f t="shared" ca="1" si="1108"/>
        <v>0.66716012413538084</v>
      </c>
      <c r="N8793" s="101">
        <f t="shared" ca="1" si="1104"/>
        <v>-1.0879644758097096</v>
      </c>
      <c r="O8793" s="46">
        <f t="shared" ca="1" si="1109"/>
        <v>0.55977342930313823</v>
      </c>
      <c r="P8793" s="46">
        <f t="shared" ca="1" si="1110"/>
        <v>0.4400283704916701</v>
      </c>
      <c r="Q8793" s="47">
        <f t="shared" ca="1" si="1105"/>
        <v>0.79926354692607438</v>
      </c>
      <c r="R8793" s="47">
        <f t="shared" ca="1" si="1106"/>
        <v>-2.6492914741112261E-2</v>
      </c>
      <c r="S8793" s="97">
        <f t="shared" ca="1" si="1111"/>
        <v>0.26664025728101298</v>
      </c>
      <c r="V8793">
        <v>8776</v>
      </c>
      <c r="W8793" s="46">
        <v>1.02956443883251</v>
      </c>
    </row>
    <row r="8794" spans="10:23">
      <c r="J8794">
        <v>8777</v>
      </c>
      <c r="K8794" s="93">
        <f t="shared" ca="1" si="1107"/>
        <v>-1.5967720885331742</v>
      </c>
      <c r="L8794" s="93">
        <f t="shared" ca="1" si="1107"/>
        <v>-1.1566287863478952</v>
      </c>
      <c r="M8794" s="93">
        <f t="shared" ca="1" si="1108"/>
        <v>-1.5967720885331742</v>
      </c>
      <c r="N8794" s="101">
        <f t="shared" ca="1" si="1104"/>
        <v>-1.6043896528366983</v>
      </c>
      <c r="O8794" s="46">
        <f t="shared" ca="1" si="1109"/>
        <v>-0.25290912213832784</v>
      </c>
      <c r="P8794" s="46">
        <f t="shared" ca="1" si="1110"/>
        <v>3.3687094770937065E-2</v>
      </c>
      <c r="Q8794" s="47">
        <f t="shared" ca="1" si="1105"/>
        <v>-0.82610155595685764</v>
      </c>
      <c r="R8794" s="47">
        <f t="shared" ca="1" si="1106"/>
        <v>-0.10999498735391927</v>
      </c>
      <c r="S8794" s="97">
        <f t="shared" ca="1" si="1111"/>
        <v>-0.18145205474612355</v>
      </c>
      <c r="V8794">
        <v>8777</v>
      </c>
      <c r="W8794" s="46">
        <v>-0.30609771391671398</v>
      </c>
    </row>
    <row r="8795" spans="10:23">
      <c r="J8795">
        <v>8778</v>
      </c>
      <c r="K8795" s="93">
        <f t="shared" ca="1" si="1107"/>
        <v>-1.3556765844783849</v>
      </c>
      <c r="L8795" s="93">
        <f t="shared" ca="1" si="1107"/>
        <v>0.80675765063161908</v>
      </c>
      <c r="M8795" s="93">
        <f t="shared" ca="1" si="1108"/>
        <v>-1.3556765844783849</v>
      </c>
      <c r="N8795" s="101">
        <f t="shared" ca="1" si="1104"/>
        <v>0.33373779890343186</v>
      </c>
      <c r="O8795" s="46">
        <f t="shared" ca="1" si="1109"/>
        <v>-0.16636319630190011</v>
      </c>
      <c r="P8795" s="46">
        <f t="shared" ca="1" si="1110"/>
        <v>7.6960057689150929E-2</v>
      </c>
      <c r="Q8795" s="47">
        <f t="shared" ca="1" si="1105"/>
        <v>-0.65300970428400218</v>
      </c>
      <c r="R8795" s="47">
        <f t="shared" ca="1" si="1106"/>
        <v>0.20338566565715815</v>
      </c>
      <c r="S8795" s="97">
        <f t="shared" ca="1" si="1111"/>
        <v>1.8511234677629024E-2</v>
      </c>
      <c r="V8795">
        <v>8778</v>
      </c>
      <c r="W8795" s="46">
        <v>0.31680378243437601</v>
      </c>
    </row>
    <row r="8796" spans="10:23">
      <c r="J8796">
        <v>8779</v>
      </c>
      <c r="K8796" s="93">
        <f t="shared" ca="1" si="1107"/>
        <v>0.29284717657834336</v>
      </c>
      <c r="L8796" s="93">
        <f t="shared" ca="1" si="1107"/>
        <v>-1.13127457634009</v>
      </c>
      <c r="M8796" s="93">
        <f t="shared" ca="1" si="1108"/>
        <v>0.29284717657834336</v>
      </c>
      <c r="N8796" s="101">
        <f t="shared" ca="1" si="1104"/>
        <v>-0.97941043527195082</v>
      </c>
      <c r="O8796" s="46">
        <f t="shared" ca="1" si="1109"/>
        <v>0.42540650808703723</v>
      </c>
      <c r="P8796" s="46">
        <f t="shared" ca="1" si="1110"/>
        <v>0.37284490988361957</v>
      </c>
      <c r="Q8796" s="47">
        <f t="shared" ca="1" si="1105"/>
        <v>0.53052970449387249</v>
      </c>
      <c r="R8796" s="47">
        <f t="shared" ca="1" si="1106"/>
        <v>-8.9405416605027321E-3</v>
      </c>
      <c r="S8796" s="97">
        <f t="shared" ca="1" si="1111"/>
        <v>0.20823298321326725</v>
      </c>
      <c r="V8796">
        <v>8779</v>
      </c>
      <c r="W8796" s="46">
        <v>-0.248677141164827</v>
      </c>
    </row>
    <row r="8797" spans="10:23">
      <c r="J8797">
        <v>8780</v>
      </c>
      <c r="K8797" s="93">
        <f t="shared" ca="1" si="1107"/>
        <v>2.1426786322970663</v>
      </c>
      <c r="L8797" s="93">
        <f t="shared" ca="1" si="1107"/>
        <v>3.0320315194563231E-2</v>
      </c>
      <c r="M8797" s="93">
        <f t="shared" ca="1" si="1108"/>
        <v>2.1426786322970663</v>
      </c>
      <c r="N8797" s="101">
        <f t="shared" ca="1" si="1104"/>
        <v>0.71016605420583745</v>
      </c>
      <c r="O8797" s="46">
        <f t="shared" ca="1" si="1109"/>
        <v>1.0894395293753223</v>
      </c>
      <c r="P8797" s="46">
        <f t="shared" ca="1" si="1110"/>
        <v>0.70486142052776213</v>
      </c>
      <c r="Q8797" s="47">
        <f t="shared" ca="1" si="1105"/>
        <v>1.8585957470704426</v>
      </c>
      <c r="R8797" s="47">
        <f t="shared" ca="1" si="1106"/>
        <v>0.26425128744718768</v>
      </c>
      <c r="S8797" s="97">
        <f t="shared" ca="1" si="1111"/>
        <v>0.67684540841125496</v>
      </c>
      <c r="V8797">
        <v>8780</v>
      </c>
      <c r="W8797" s="46">
        <v>0.288956715319796</v>
      </c>
    </row>
    <row r="8798" spans="10:23">
      <c r="J8798">
        <v>8781</v>
      </c>
      <c r="K8798" s="93">
        <f t="shared" ca="1" si="1107"/>
        <v>-0.10225476693160734</v>
      </c>
      <c r="L8798" s="93">
        <f t="shared" ca="1" si="1107"/>
        <v>-1.4495364854481658</v>
      </c>
      <c r="M8798" s="93">
        <f t="shared" ca="1" si="1108"/>
        <v>-0.10225476693160734</v>
      </c>
      <c r="N8798" s="101">
        <f t="shared" ca="1" si="1104"/>
        <v>-1.4068004823393376</v>
      </c>
      <c r="O8798" s="46">
        <f t="shared" ca="1" si="1109"/>
        <v>0.28357697196648846</v>
      </c>
      <c r="P8798" s="46">
        <f t="shared" ca="1" si="1110"/>
        <v>0.30193014182334521</v>
      </c>
      <c r="Q8798" s="47">
        <f t="shared" ca="1" si="1105"/>
        <v>0.24687063225277495</v>
      </c>
      <c r="R8798" s="47">
        <f t="shared" ca="1" si="1106"/>
        <v>-7.8046302440145876E-2</v>
      </c>
      <c r="S8798" s="97">
        <f t="shared" ca="1" si="1111"/>
        <v>0.10276533476317129</v>
      </c>
      <c r="V8798">
        <v>8781</v>
      </c>
      <c r="W8798" s="46">
        <v>-6.03662085705809E-2</v>
      </c>
    </row>
    <row r="8799" spans="10:23">
      <c r="J8799">
        <v>8782</v>
      </c>
      <c r="K8799" s="93">
        <f t="shared" ca="1" si="1107"/>
        <v>1.0323015159914548</v>
      </c>
      <c r="L8799" s="93">
        <f t="shared" ca="1" si="1107"/>
        <v>0.37883749702269176</v>
      </c>
      <c r="M8799" s="93">
        <f t="shared" ca="1" si="1108"/>
        <v>1.0323015159914548</v>
      </c>
      <c r="N8799" s="101">
        <f t="shared" ca="1" si="1104"/>
        <v>0.68746450232592871</v>
      </c>
      <c r="O8799" s="46">
        <f t="shared" ca="1" si="1109"/>
        <v>0.69084804201016026</v>
      </c>
      <c r="P8799" s="46">
        <f t="shared" ca="1" si="1110"/>
        <v>0.50556567684518106</v>
      </c>
      <c r="Q8799" s="47">
        <f t="shared" ca="1" si="1105"/>
        <v>1.0614127723401185</v>
      </c>
      <c r="R8799" s="47">
        <f t="shared" ca="1" si="1106"/>
        <v>0.26058061700386714</v>
      </c>
      <c r="S8799" s="97">
        <f t="shared" ca="1" si="1111"/>
        <v>0.4757143295070137</v>
      </c>
      <c r="V8799">
        <v>8782</v>
      </c>
      <c r="W8799" s="46">
        <v>0.19485164665708801</v>
      </c>
    </row>
    <row r="8800" spans="10:23">
      <c r="J8800">
        <v>8783</v>
      </c>
      <c r="K8800" s="93">
        <f t="shared" ca="1" si="1107"/>
        <v>1.0239932901549391</v>
      </c>
      <c r="L8800" s="93">
        <f t="shared" ca="1" si="1107"/>
        <v>0.64196028010166706</v>
      </c>
      <c r="M8800" s="93">
        <f t="shared" ca="1" si="1108"/>
        <v>1.0239932901549391</v>
      </c>
      <c r="N8800" s="101">
        <f t="shared" ca="1" si="1104"/>
        <v>0.93428458719128338</v>
      </c>
      <c r="O8800" s="46">
        <f t="shared" ca="1" si="1109"/>
        <v>0.68786564256684257</v>
      </c>
      <c r="P8800" s="46">
        <f t="shared" ca="1" si="1110"/>
        <v>0.50407447712352227</v>
      </c>
      <c r="Q8800" s="47">
        <f t="shared" ca="1" si="1105"/>
        <v>1.0554479734534832</v>
      </c>
      <c r="R8800" s="47">
        <f t="shared" ca="1" si="1106"/>
        <v>0.3004895710315848</v>
      </c>
      <c r="S8800" s="97">
        <f t="shared" ca="1" si="1111"/>
        <v>0.49417760679921369</v>
      </c>
      <c r="V8800">
        <v>8783</v>
      </c>
      <c r="W8800" s="46">
        <v>0.52652328659456404</v>
      </c>
    </row>
    <row r="8801" spans="10:23">
      <c r="J8801">
        <v>8784</v>
      </c>
      <c r="K8801" s="93">
        <f t="shared" ca="1" si="1107"/>
        <v>1.8862199521419911</v>
      </c>
      <c r="L8801" s="93">
        <f t="shared" ca="1" si="1107"/>
        <v>-0.76961535411731241</v>
      </c>
      <c r="M8801" s="93">
        <f t="shared" ca="1" si="1108"/>
        <v>1.8862199521419911</v>
      </c>
      <c r="N8801" s="101">
        <f t="shared" ca="1" si="1104"/>
        <v>-0.12979911908220365</v>
      </c>
      <c r="O8801" s="46">
        <f t="shared" ca="1" si="1109"/>
        <v>0.99737869232310861</v>
      </c>
      <c r="P8801" s="46">
        <f t="shared" ca="1" si="1110"/>
        <v>0.65883100200165523</v>
      </c>
      <c r="Q8801" s="47">
        <f t="shared" ca="1" si="1105"/>
        <v>1.6744740729660152</v>
      </c>
      <c r="R8801" s="47">
        <f t="shared" ca="1" si="1106"/>
        <v>0.12843522732419033</v>
      </c>
      <c r="S8801" s="97">
        <f t="shared" ca="1" si="1111"/>
        <v>0.56290695982364947</v>
      </c>
      <c r="V8801">
        <v>8784</v>
      </c>
      <c r="W8801" s="46">
        <v>0.213284071549485</v>
      </c>
    </row>
    <row r="8802" spans="10:23">
      <c r="J8802">
        <v>8785</v>
      </c>
      <c r="K8802" s="93">
        <f t="shared" ca="1" si="1107"/>
        <v>0.48424834755428808</v>
      </c>
      <c r="L8802" s="93">
        <f t="shared" ca="1" si="1107"/>
        <v>-0.35645559468746724</v>
      </c>
      <c r="M8802" s="93">
        <f t="shared" ca="1" si="1108"/>
        <v>0.48424834755428808</v>
      </c>
      <c r="N8802" s="101">
        <f t="shared" ca="1" si="1104"/>
        <v>-0.18394771869090346</v>
      </c>
      <c r="O8802" s="46">
        <f t="shared" ca="1" si="1109"/>
        <v>0.49411368540762762</v>
      </c>
      <c r="P8802" s="46">
        <f t="shared" ca="1" si="1110"/>
        <v>0.40719849854391477</v>
      </c>
      <c r="Q8802" s="47">
        <f t="shared" ca="1" si="1105"/>
        <v>0.66794405913505328</v>
      </c>
      <c r="R8802" s="47">
        <f t="shared" ca="1" si="1106"/>
        <v>0.11967980544015781</v>
      </c>
      <c r="S8802" s="97">
        <f t="shared" ca="1" si="1111"/>
        <v>0.30689674542389273</v>
      </c>
      <c r="V8802">
        <v>8785</v>
      </c>
      <c r="W8802" s="46">
        <v>0.53974964016247995</v>
      </c>
    </row>
    <row r="8803" spans="10:23">
      <c r="J8803">
        <v>8786</v>
      </c>
      <c r="K8803" s="93">
        <f t="shared" ca="1" si="1107"/>
        <v>-2.8915728021738338E-2</v>
      </c>
      <c r="L8803" s="93">
        <f t="shared" ca="1" si="1107"/>
        <v>0.57157053616759246</v>
      </c>
      <c r="M8803" s="93">
        <f t="shared" ca="1" si="1108"/>
        <v>-2.8915728021738338E-2</v>
      </c>
      <c r="N8803" s="101">
        <f t="shared" ca="1" si="1104"/>
        <v>0.53270056600553894</v>
      </c>
      <c r="O8803" s="46">
        <f t="shared" ca="1" si="1109"/>
        <v>0.3099034480544291</v>
      </c>
      <c r="P8803" s="46">
        <f t="shared" ca="1" si="1110"/>
        <v>0.31509337986731556</v>
      </c>
      <c r="Q8803" s="47">
        <f t="shared" ca="1" si="1105"/>
        <v>0.29952358442865623</v>
      </c>
      <c r="R8803" s="47">
        <f t="shared" ca="1" si="1106"/>
        <v>0.23555645082578466</v>
      </c>
      <c r="S8803" s="97">
        <f t="shared" ca="1" si="1111"/>
        <v>0.27272994944010687</v>
      </c>
      <c r="V8803">
        <v>8786</v>
      </c>
      <c r="W8803" s="46">
        <v>-3.1006902697350199E-4</v>
      </c>
    </row>
    <row r="8804" spans="10:23">
      <c r="J8804">
        <v>8787</v>
      </c>
      <c r="K8804" s="93">
        <f t="shared" ca="1" si="1107"/>
        <v>0.84485489436922168</v>
      </c>
      <c r="L8804" s="93">
        <f t="shared" ca="1" si="1107"/>
        <v>0.26168763536366968</v>
      </c>
      <c r="M8804" s="93">
        <f t="shared" ca="1" si="1108"/>
        <v>0.84485489436922168</v>
      </c>
      <c r="N8804" s="101">
        <f t="shared" ca="1" si="1104"/>
        <v>0.51678445720689203</v>
      </c>
      <c r="O8804" s="46">
        <f t="shared" ca="1" si="1109"/>
        <v>0.62356042718379634</v>
      </c>
      <c r="P8804" s="46">
        <f t="shared" ca="1" si="1110"/>
        <v>0.47192186943199915</v>
      </c>
      <c r="Q8804" s="47">
        <f t="shared" ca="1" si="1105"/>
        <v>0.92683754268739071</v>
      </c>
      <c r="R8804" s="47">
        <f t="shared" ca="1" si="1106"/>
        <v>0.23298293556793251</v>
      </c>
      <c r="S8804" s="97">
        <f t="shared" ca="1" si="1111"/>
        <v>0.42827168137586441</v>
      </c>
      <c r="V8804">
        <v>8787</v>
      </c>
      <c r="W8804" s="46">
        <v>-0.30789632184915</v>
      </c>
    </row>
    <row r="8805" spans="10:23">
      <c r="J8805">
        <v>8788</v>
      </c>
      <c r="K8805" s="93">
        <f t="shared" ca="1" si="1107"/>
        <v>-1.2815264555388495</v>
      </c>
      <c r="L8805" s="93">
        <f t="shared" ca="1" si="1107"/>
        <v>-1.1176497618062142</v>
      </c>
      <c r="M8805" s="93">
        <f t="shared" ca="1" si="1108"/>
        <v>-1.2815264555388495</v>
      </c>
      <c r="N8805" s="101">
        <f t="shared" ca="1" si="1104"/>
        <v>-1.4671791115839308</v>
      </c>
      <c r="O8805" s="46">
        <f t="shared" ca="1" si="1109"/>
        <v>-0.13974556365411656</v>
      </c>
      <c r="P8805" s="46">
        <f t="shared" ca="1" si="1110"/>
        <v>9.0268874013042705E-2</v>
      </c>
      <c r="Q8805" s="47">
        <f t="shared" ca="1" si="1105"/>
        <v>-0.59977443898843508</v>
      </c>
      <c r="R8805" s="47">
        <f t="shared" ca="1" si="1106"/>
        <v>-8.7809073326857084E-2</v>
      </c>
      <c r="S8805" s="97">
        <f t="shared" ca="1" si="1111"/>
        <v>-0.11377731849048682</v>
      </c>
      <c r="V8805">
        <v>8788</v>
      </c>
      <c r="W8805" s="46">
        <v>-0.42983359284278999</v>
      </c>
    </row>
    <row r="8806" spans="10:23">
      <c r="J8806">
        <v>8789</v>
      </c>
      <c r="K8806" s="93">
        <f t="shared" ca="1" si="1107"/>
        <v>-1.4470702433770113</v>
      </c>
      <c r="L8806" s="93">
        <f t="shared" ca="1" si="1107"/>
        <v>-0.44834630479503917</v>
      </c>
      <c r="M8806" s="93">
        <f t="shared" ca="1" si="1108"/>
        <v>-1.4470702433770113</v>
      </c>
      <c r="N8806" s="101">
        <f t="shared" ca="1" si="1104"/>
        <v>-0.88527039447827471</v>
      </c>
      <c r="O8806" s="46">
        <f t="shared" ca="1" si="1109"/>
        <v>-0.19917072979768358</v>
      </c>
      <c r="P8806" s="46">
        <f t="shared" ca="1" si="1110"/>
        <v>6.0556290941259194E-2</v>
      </c>
      <c r="Q8806" s="47">
        <f t="shared" ca="1" si="1105"/>
        <v>-0.71862477127556912</v>
      </c>
      <c r="R8806" s="47">
        <f t="shared" ca="1" si="1106"/>
        <v>6.2811959150751162E-3</v>
      </c>
      <c r="S8806" s="97">
        <f t="shared" ca="1" si="1111"/>
        <v>-9.644476694130423E-2</v>
      </c>
      <c r="V8806">
        <v>8789</v>
      </c>
      <c r="W8806" s="46">
        <v>-0.34172707137401598</v>
      </c>
    </row>
    <row r="8807" spans="10:23">
      <c r="J8807">
        <v>8790</v>
      </c>
      <c r="K8807" s="93">
        <f t="shared" ca="1" si="1107"/>
        <v>-0.15704755842463045</v>
      </c>
      <c r="L8807" s="93">
        <f t="shared" ca="1" si="1107"/>
        <v>0.51723060257745468</v>
      </c>
      <c r="M8807" s="93">
        <f t="shared" ca="1" si="1108"/>
        <v>-0.15704755842463045</v>
      </c>
      <c r="N8807" s="101">
        <f t="shared" ca="1" si="1104"/>
        <v>0.44043299199281882</v>
      </c>
      <c r="O8807" s="46">
        <f t="shared" ca="1" si="1109"/>
        <v>0.26390803252476258</v>
      </c>
      <c r="P8807" s="46">
        <f t="shared" ca="1" si="1110"/>
        <v>0.29209567210248227</v>
      </c>
      <c r="Q8807" s="47">
        <f t="shared" ca="1" si="1105"/>
        <v>0.2075327533693232</v>
      </c>
      <c r="R8807" s="47">
        <f t="shared" ca="1" si="1106"/>
        <v>0.22063747706588399</v>
      </c>
      <c r="S8807" s="97">
        <f t="shared" ca="1" si="1111"/>
        <v>0.24227275479532329</v>
      </c>
      <c r="V8807">
        <v>8790</v>
      </c>
      <c r="W8807" s="46">
        <v>0.112408191832975</v>
      </c>
    </row>
    <row r="8808" spans="10:23">
      <c r="J8808">
        <v>8791</v>
      </c>
      <c r="K8808" s="93">
        <f t="shared" ca="1" si="1107"/>
        <v>0.14735544640311157</v>
      </c>
      <c r="L8808" s="93">
        <f t="shared" ca="1" si="1107"/>
        <v>-0.78397431215244351</v>
      </c>
      <c r="M8808" s="93">
        <f t="shared" ca="1" si="1108"/>
        <v>0.14735544640311157</v>
      </c>
      <c r="N8808" s="101">
        <f t="shared" ca="1" si="1104"/>
        <v>-0.6964105276462893</v>
      </c>
      <c r="O8808" s="46">
        <f t="shared" ca="1" si="1109"/>
        <v>0.37317941849893077</v>
      </c>
      <c r="P8808" s="46">
        <f t="shared" ca="1" si="1110"/>
        <v>0.34673136508956637</v>
      </c>
      <c r="Q8808" s="47">
        <f t="shared" ca="1" si="1105"/>
        <v>0.42607552531765958</v>
      </c>
      <c r="R8808" s="47">
        <f t="shared" ca="1" si="1106"/>
        <v>3.6818417985921906E-2</v>
      </c>
      <c r="S8808" s="97">
        <f t="shared" ca="1" si="1111"/>
        <v>0.20499891824242633</v>
      </c>
      <c r="V8808">
        <v>8791</v>
      </c>
      <c r="W8808" s="46">
        <v>-0.25048728260122799</v>
      </c>
    </row>
    <row r="8809" spans="10:23">
      <c r="J8809">
        <v>8792</v>
      </c>
      <c r="K8809" s="93">
        <f t="shared" ca="1" si="1107"/>
        <v>1.6906519858981641</v>
      </c>
      <c r="L8809" s="93">
        <f t="shared" ca="1" si="1107"/>
        <v>-1.0826921289262592</v>
      </c>
      <c r="M8809" s="93">
        <f t="shared" ca="1" si="1108"/>
        <v>1.6906519858981641</v>
      </c>
      <c r="N8809" s="101">
        <f t="shared" ca="1" si="1104"/>
        <v>-0.48881694645199358</v>
      </c>
      <c r="O8809" s="46">
        <f t="shared" ca="1" si="1109"/>
        <v>0.92717576270450874</v>
      </c>
      <c r="P8809" s="46">
        <f t="shared" ca="1" si="1110"/>
        <v>0.62372953719235535</v>
      </c>
      <c r="Q8809" s="47">
        <f t="shared" ca="1" si="1105"/>
        <v>1.5340682137288155</v>
      </c>
      <c r="R8809" s="47">
        <f t="shared" ca="1" si="1106"/>
        <v>7.0384740973177845E-2</v>
      </c>
      <c r="S8809" s="97">
        <f t="shared" ca="1" si="1111"/>
        <v>0.49878025183884328</v>
      </c>
      <c r="V8809">
        <v>8792</v>
      </c>
      <c r="W8809" s="46">
        <v>-0.29828274855729398</v>
      </c>
    </row>
    <row r="8810" spans="10:23">
      <c r="J8810">
        <v>8793</v>
      </c>
      <c r="K8810" s="93">
        <f t="shared" ca="1" si="1107"/>
        <v>2.2210246255443933E-2</v>
      </c>
      <c r="L8810" s="93">
        <f t="shared" ca="1" si="1107"/>
        <v>0.34850287716415279</v>
      </c>
      <c r="M8810" s="93">
        <f t="shared" ca="1" si="1108"/>
        <v>2.2210246255443933E-2</v>
      </c>
      <c r="N8810" s="101">
        <f t="shared" ca="1" si="1104"/>
        <v>0.3374730754380067</v>
      </c>
      <c r="O8810" s="46">
        <f t="shared" ca="1" si="1109"/>
        <v>0.32825611205559024</v>
      </c>
      <c r="P8810" s="46">
        <f t="shared" ca="1" si="1110"/>
        <v>0.3242697118678961</v>
      </c>
      <c r="Q8810" s="47">
        <f t="shared" ca="1" si="1105"/>
        <v>0.33622891243097852</v>
      </c>
      <c r="R8810" s="47">
        <f t="shared" ca="1" si="1106"/>
        <v>0.20398963181971938</v>
      </c>
      <c r="S8810" s="97">
        <f t="shared" ca="1" si="1111"/>
        <v>0.26612287193765483</v>
      </c>
      <c r="V8810">
        <v>8793</v>
      </c>
      <c r="W8810" s="46">
        <v>0.67075058562966094</v>
      </c>
    </row>
    <row r="8811" spans="10:23">
      <c r="J8811">
        <v>8794</v>
      </c>
      <c r="K8811" s="93">
        <f t="shared" ca="1" si="1107"/>
        <v>-7.3468846805593022E-4</v>
      </c>
      <c r="L8811" s="93">
        <f t="shared" ca="1" si="1107"/>
        <v>0.94908466962711224</v>
      </c>
      <c r="M8811" s="93">
        <f t="shared" ca="1" si="1108"/>
        <v>-7.3468846805593022E-4</v>
      </c>
      <c r="N8811" s="101">
        <f t="shared" ca="1" si="1104"/>
        <v>0.89957757202058497</v>
      </c>
      <c r="O8811" s="46">
        <f t="shared" ca="1" si="1109"/>
        <v>0.32001958094860444</v>
      </c>
      <c r="P8811" s="46">
        <f t="shared" ca="1" si="1110"/>
        <v>0.32015144631440318</v>
      </c>
      <c r="Q8811" s="47">
        <f t="shared" ca="1" si="1105"/>
        <v>0.31975585021700687</v>
      </c>
      <c r="R8811" s="47">
        <f t="shared" ca="1" si="1106"/>
        <v>0.29487770733887797</v>
      </c>
      <c r="S8811" s="97">
        <f t="shared" ca="1" si="1111"/>
        <v>0.30744864414374118</v>
      </c>
      <c r="V8811">
        <v>8794</v>
      </c>
      <c r="W8811" s="46">
        <v>1.0932194691914801</v>
      </c>
    </row>
    <row r="8812" spans="10:23">
      <c r="J8812">
        <v>8795</v>
      </c>
      <c r="K8812" s="93">
        <f t="shared" ca="1" si="1107"/>
        <v>-0.71780228060485718</v>
      </c>
      <c r="L8812" s="93">
        <f t="shared" ca="1" si="1107"/>
        <v>-0.31112976368077883</v>
      </c>
      <c r="M8812" s="93">
        <f t="shared" ca="1" si="1108"/>
        <v>-0.71780228060485718</v>
      </c>
      <c r="N8812" s="101">
        <f t="shared" ca="1" si="1104"/>
        <v>-0.52325412642513003</v>
      </c>
      <c r="O8812" s="46">
        <f t="shared" ca="1" si="1109"/>
        <v>6.2614205879169937E-2</v>
      </c>
      <c r="P8812" s="46">
        <f t="shared" ca="1" si="1110"/>
        <v>0.19144875877968595</v>
      </c>
      <c r="Q8812" s="47">
        <f t="shared" ca="1" si="1105"/>
        <v>-0.19505489992186209</v>
      </c>
      <c r="R8812" s="47">
        <f t="shared" ca="1" si="1106"/>
        <v>6.4816507605371179E-2</v>
      </c>
      <c r="S8812" s="97">
        <f t="shared" ca="1" si="1111"/>
        <v>6.3715356742270551E-2</v>
      </c>
      <c r="V8812">
        <v>8795</v>
      </c>
      <c r="W8812" s="46">
        <v>0.34383962353632502</v>
      </c>
    </row>
    <row r="8813" spans="10:23">
      <c r="J8813">
        <v>8796</v>
      </c>
      <c r="K8813" s="93">
        <f t="shared" ca="1" si="1107"/>
        <v>0.59631727113777622</v>
      </c>
      <c r="L8813" s="93">
        <f t="shared" ca="1" si="1107"/>
        <v>-0.16913627484141436</v>
      </c>
      <c r="M8813" s="93">
        <f t="shared" ca="1" si="1108"/>
        <v>0.59631727113777622</v>
      </c>
      <c r="N8813" s="101">
        <f t="shared" ca="1" si="1104"/>
        <v>2.9287011088144466E-2</v>
      </c>
      <c r="O8813" s="46">
        <f t="shared" ca="1" si="1109"/>
        <v>0.53434300775459564</v>
      </c>
      <c r="P8813" s="46">
        <f t="shared" ca="1" si="1110"/>
        <v>0.4273131597173988</v>
      </c>
      <c r="Q8813" s="47">
        <f t="shared" ca="1" si="1105"/>
        <v>0.74840270382898932</v>
      </c>
      <c r="R8813" s="47">
        <f t="shared" ca="1" si="1106"/>
        <v>0.15415825978680137</v>
      </c>
      <c r="S8813" s="97">
        <f t="shared" ca="1" si="1111"/>
        <v>0.34425063377069853</v>
      </c>
      <c r="V8813">
        <v>8796</v>
      </c>
      <c r="W8813" s="46">
        <v>0.17779740535230301</v>
      </c>
    </row>
    <row r="8814" spans="10:23">
      <c r="J8814">
        <v>8797</v>
      </c>
      <c r="K8814" s="93">
        <f t="shared" ca="1" si="1107"/>
        <v>1.316951601770133</v>
      </c>
      <c r="L8814" s="93">
        <f t="shared" ca="1" si="1107"/>
        <v>-0.80055037214451408</v>
      </c>
      <c r="M8814" s="93">
        <f t="shared" ca="1" si="1108"/>
        <v>1.316951601770133</v>
      </c>
      <c r="N8814" s="101">
        <f t="shared" ca="1" si="1104"/>
        <v>-0.3401681957682261</v>
      </c>
      <c r="O8814" s="46">
        <f t="shared" ca="1" si="1109"/>
        <v>0.79302873305919719</v>
      </c>
      <c r="P8814" s="46">
        <f t="shared" ca="1" si="1110"/>
        <v>0.55665602236969958</v>
      </c>
      <c r="Q8814" s="47">
        <f t="shared" ca="1" si="1105"/>
        <v>1.2657741544381924</v>
      </c>
      <c r="R8814" s="47">
        <f t="shared" ca="1" si="1106"/>
        <v>9.4420127560749884E-2</v>
      </c>
      <c r="S8814" s="97">
        <f t="shared" ca="1" si="1111"/>
        <v>0.44372443030997355</v>
      </c>
      <c r="V8814">
        <v>8797</v>
      </c>
      <c r="W8814" s="46">
        <v>-0.31777602725361298</v>
      </c>
    </row>
    <row r="8815" spans="10:23">
      <c r="J8815">
        <v>8798</v>
      </c>
      <c r="K8815" s="93">
        <f t="shared" ca="1" si="1107"/>
        <v>2.0322902008455648</v>
      </c>
      <c r="L8815" s="93">
        <f t="shared" ca="1" si="1107"/>
        <v>-8.3343556459680654E-3</v>
      </c>
      <c r="M8815" s="93">
        <f t="shared" ca="1" si="1108"/>
        <v>2.0322902008455648</v>
      </c>
      <c r="N8815" s="101">
        <f t="shared" ca="1" si="1104"/>
        <v>0.63841221302346174</v>
      </c>
      <c r="O8815" s="46">
        <f t="shared" ca="1" si="1109"/>
        <v>1.0498134524019824</v>
      </c>
      <c r="P8815" s="46">
        <f t="shared" ca="1" si="1110"/>
        <v>0.6850483820410922</v>
      </c>
      <c r="Q8815" s="47">
        <f t="shared" ca="1" si="1105"/>
        <v>1.7793435931237631</v>
      </c>
      <c r="R8815" s="47">
        <f t="shared" ca="1" si="1106"/>
        <v>0.25264923022148927</v>
      </c>
      <c r="S8815" s="97">
        <f t="shared" ca="1" si="1111"/>
        <v>0.65123134131173588</v>
      </c>
      <c r="V8815">
        <v>8798</v>
      </c>
      <c r="W8815" s="46">
        <v>0.250189120159727</v>
      </c>
    </row>
    <row r="8816" spans="10:23">
      <c r="J8816">
        <v>8799</v>
      </c>
      <c r="K8816" s="93">
        <f t="shared" ca="1" si="1107"/>
        <v>-0.79543444368027227</v>
      </c>
      <c r="L8816" s="93">
        <f t="shared" ca="1" si="1107"/>
        <v>0.78071781297284915</v>
      </c>
      <c r="M8816" s="93">
        <f t="shared" ca="1" si="1108"/>
        <v>-0.79543444368027227</v>
      </c>
      <c r="N8816" s="101">
        <f t="shared" ca="1" si="1104"/>
        <v>0.48721943562945402</v>
      </c>
      <c r="O8816" s="46">
        <f t="shared" ca="1" si="1109"/>
        <v>3.4746629275503815E-2</v>
      </c>
      <c r="P8816" s="46">
        <f t="shared" ca="1" si="1110"/>
        <v>0.17751497047785289</v>
      </c>
      <c r="Q8816" s="47">
        <f t="shared" ca="1" si="1105"/>
        <v>-0.25079005312919433</v>
      </c>
      <c r="R8816" s="47">
        <f t="shared" ca="1" si="1106"/>
        <v>0.2282024936212971</v>
      </c>
      <c r="S8816" s="97">
        <f t="shared" ca="1" si="1111"/>
        <v>0.13147456144840047</v>
      </c>
      <c r="V8816">
        <v>8799</v>
      </c>
      <c r="W8816" s="46">
        <v>0.39705318361339798</v>
      </c>
    </row>
    <row r="8817" spans="10:23">
      <c r="J8817">
        <v>8800</v>
      </c>
      <c r="K8817" s="93">
        <f t="shared" ca="1" si="1107"/>
        <v>-0.19181798803121269</v>
      </c>
      <c r="L8817" s="93">
        <f t="shared" ca="1" si="1107"/>
        <v>-0.28460929352459174</v>
      </c>
      <c r="M8817" s="93">
        <f t="shared" ca="1" si="1108"/>
        <v>-0.19181798803121269</v>
      </c>
      <c r="N8817" s="101">
        <f t="shared" ca="1" si="1104"/>
        <v>-0.33083570975699572</v>
      </c>
      <c r="O8817" s="46">
        <f t="shared" ca="1" si="1109"/>
        <v>0.25142650976128478</v>
      </c>
      <c r="P8817" s="46">
        <f t="shared" ca="1" si="1110"/>
        <v>0.28585491072074337</v>
      </c>
      <c r="Q8817" s="47">
        <f t="shared" ca="1" si="1105"/>
        <v>0.18256970784236765</v>
      </c>
      <c r="R8817" s="47">
        <f t="shared" ca="1" si="1106"/>
        <v>9.5929120458915731E-2</v>
      </c>
      <c r="S8817" s="97">
        <f t="shared" ca="1" si="1111"/>
        <v>0.17367781511010025</v>
      </c>
      <c r="V8817">
        <v>8800</v>
      </c>
      <c r="W8817" s="46">
        <v>-0.13322132853717999</v>
      </c>
    </row>
    <row r="8818" spans="10:23">
      <c r="J8818">
        <v>8801</v>
      </c>
      <c r="K8818" s="93">
        <f t="shared" ca="1" si="1107"/>
        <v>-0.73452398603146796</v>
      </c>
      <c r="L8818" s="93">
        <f t="shared" ca="1" si="1107"/>
        <v>0.8649942692008199</v>
      </c>
      <c r="M8818" s="93">
        <f t="shared" ca="1" si="1108"/>
        <v>-0.73452398603146796</v>
      </c>
      <c r="N8818" s="101">
        <f t="shared" ca="1" si="1104"/>
        <v>0.58649141891318957</v>
      </c>
      <c r="O8818" s="46">
        <f t="shared" ca="1" si="1109"/>
        <v>5.6611624108167002E-2</v>
      </c>
      <c r="P8818" s="46">
        <f t="shared" ca="1" si="1110"/>
        <v>0.18844746789418448</v>
      </c>
      <c r="Q8818" s="47">
        <f t="shared" ca="1" si="1105"/>
        <v>-0.20706006346386796</v>
      </c>
      <c r="R8818" s="47">
        <f t="shared" ca="1" si="1106"/>
        <v>0.24425402775504568</v>
      </c>
      <c r="S8818" s="97">
        <f t="shared" ca="1" si="1111"/>
        <v>0.15043282593160634</v>
      </c>
      <c r="V8818">
        <v>8801</v>
      </c>
      <c r="W8818" s="46">
        <v>0.23638426359534001</v>
      </c>
    </row>
    <row r="8819" spans="10:23">
      <c r="J8819">
        <v>8802</v>
      </c>
      <c r="K8819" s="93">
        <f t="shared" ca="1" si="1107"/>
        <v>-0.71725146449184696</v>
      </c>
      <c r="L8819" s="93">
        <f t="shared" ca="1" si="1107"/>
        <v>0.971858869447074</v>
      </c>
      <c r="M8819" s="93">
        <f t="shared" ca="1" si="1108"/>
        <v>-0.71725146449184696</v>
      </c>
      <c r="N8819" s="101">
        <f t="shared" ca="1" si="1104"/>
        <v>0.69330099915329046</v>
      </c>
      <c r="O8819" s="46">
        <f t="shared" ca="1" si="1109"/>
        <v>6.281193204852753E-2</v>
      </c>
      <c r="P8819" s="46">
        <f t="shared" ca="1" si="1110"/>
        <v>0.19154762186436475</v>
      </c>
      <c r="Q8819" s="47">
        <f t="shared" ca="1" si="1105"/>
        <v>-0.19465944758314691</v>
      </c>
      <c r="R8819" s="47">
        <f t="shared" ca="1" si="1106"/>
        <v>0.26152433470695913</v>
      </c>
      <c r="S8819" s="97">
        <f t="shared" ca="1" si="1111"/>
        <v>0.16216813337774333</v>
      </c>
      <c r="V8819">
        <v>8802</v>
      </c>
      <c r="W8819" s="46">
        <v>0.41011979860692899</v>
      </c>
    </row>
    <row r="8820" spans="10:23">
      <c r="J8820">
        <v>8803</v>
      </c>
      <c r="K8820" s="93">
        <f t="shared" ca="1" si="1107"/>
        <v>1.4555126130436959</v>
      </c>
      <c r="L8820" s="93">
        <f t="shared" ca="1" si="1107"/>
        <v>2.5352770396321448E-2</v>
      </c>
      <c r="M8820" s="93">
        <f t="shared" ca="1" si="1108"/>
        <v>1.4555126130436959</v>
      </c>
      <c r="N8820" s="101">
        <f t="shared" ca="1" si="1104"/>
        <v>0.48692219875190224</v>
      </c>
      <c r="O8820" s="46">
        <f t="shared" ca="1" si="1109"/>
        <v>0.84276790614131758</v>
      </c>
      <c r="P8820" s="46">
        <f t="shared" ca="1" si="1110"/>
        <v>0.58152560891075977</v>
      </c>
      <c r="Q8820" s="47">
        <f t="shared" ca="1" si="1105"/>
        <v>1.3652525006024332</v>
      </c>
      <c r="R8820" s="47">
        <f t="shared" ca="1" si="1106"/>
        <v>0.22815443265053764</v>
      </c>
      <c r="S8820" s="97">
        <f t="shared" ca="1" si="1111"/>
        <v>0.53546116939592758</v>
      </c>
      <c r="V8820">
        <v>8803</v>
      </c>
      <c r="W8820" s="46">
        <v>0.242661289356915</v>
      </c>
    </row>
    <row r="8821" spans="10:23">
      <c r="J8821">
        <v>8804</v>
      </c>
      <c r="K8821" s="93">
        <f t="shared" ca="1" si="1107"/>
        <v>-1.4088152727985434E-2</v>
      </c>
      <c r="L8821" s="93">
        <f t="shared" ca="1" si="1107"/>
        <v>1.6405256462616615</v>
      </c>
      <c r="M8821" s="93">
        <f t="shared" ca="1" si="1108"/>
        <v>-1.4088152727985434E-2</v>
      </c>
      <c r="N8821" s="101">
        <f t="shared" ca="1" si="1104"/>
        <v>1.5508744363870419</v>
      </c>
      <c r="O8821" s="46">
        <f t="shared" ca="1" si="1109"/>
        <v>0.3152260949313927</v>
      </c>
      <c r="P8821" s="46">
        <f t="shared" ca="1" si="1110"/>
        <v>0.3177547033057973</v>
      </c>
      <c r="Q8821" s="47">
        <f t="shared" ca="1" si="1105"/>
        <v>0.31016887818258343</v>
      </c>
      <c r="R8821" s="47">
        <f t="shared" ca="1" si="1106"/>
        <v>0.40018751886648141</v>
      </c>
      <c r="S8821" s="97">
        <f t="shared" ca="1" si="1111"/>
        <v>0.35770680689893708</v>
      </c>
      <c r="V8821">
        <v>8804</v>
      </c>
      <c r="W8821" s="46">
        <v>0.96330559544249905</v>
      </c>
    </row>
    <row r="8822" spans="10:23">
      <c r="J8822">
        <v>8805</v>
      </c>
      <c r="K8822" s="93">
        <f t="shared" ca="1" si="1107"/>
        <v>-0.17509583766149331</v>
      </c>
      <c r="L8822" s="93">
        <f t="shared" ca="1" si="1107"/>
        <v>-0.68671367338635325</v>
      </c>
      <c r="M8822" s="93">
        <f t="shared" ca="1" si="1108"/>
        <v>-0.17509583766149331</v>
      </c>
      <c r="N8822" s="101">
        <f t="shared" ca="1" si="1104"/>
        <v>-0.70674609324251303</v>
      </c>
      <c r="O8822" s="46">
        <f t="shared" ca="1" si="1109"/>
        <v>0.25742925125328064</v>
      </c>
      <c r="P8822" s="46">
        <f t="shared" ca="1" si="1110"/>
        <v>0.2888562814667413</v>
      </c>
      <c r="Q8822" s="47">
        <f t="shared" ca="1" si="1105"/>
        <v>0.19457519082635927</v>
      </c>
      <c r="R8822" s="47">
        <f t="shared" ca="1" si="1106"/>
        <v>3.514723465229988E-2</v>
      </c>
      <c r="S8822" s="97">
        <f t="shared" ca="1" si="1111"/>
        <v>0.14628824295279025</v>
      </c>
      <c r="V8822">
        <v>8805</v>
      </c>
      <c r="W8822" s="46">
        <v>0.37125437617385199</v>
      </c>
    </row>
    <row r="8823" spans="10:23">
      <c r="J8823">
        <v>8806</v>
      </c>
      <c r="K8823" s="93">
        <f t="shared" ca="1" si="1107"/>
        <v>1.1038603440308639</v>
      </c>
      <c r="L8823" s="93">
        <f t="shared" ca="1" si="1107"/>
        <v>-0.21222116515149761</v>
      </c>
      <c r="M8823" s="93">
        <f t="shared" ca="1" si="1108"/>
        <v>1.1038603440308639</v>
      </c>
      <c r="N8823" s="101">
        <f t="shared" ca="1" si="1104"/>
        <v>0.14984903412909079</v>
      </c>
      <c r="O8823" s="46">
        <f t="shared" ca="1" si="1109"/>
        <v>0.71653547674155604</v>
      </c>
      <c r="P8823" s="46">
        <f t="shared" ca="1" si="1110"/>
        <v>0.51840939421087895</v>
      </c>
      <c r="Q8823" s="47">
        <f t="shared" ca="1" si="1105"/>
        <v>1.1127876418029101</v>
      </c>
      <c r="R8823" s="47">
        <f t="shared" ca="1" si="1106"/>
        <v>0.17365223345452185</v>
      </c>
      <c r="S8823" s="97">
        <f t="shared" ca="1" si="1111"/>
        <v>0.44509385509803895</v>
      </c>
      <c r="V8823">
        <v>8806</v>
      </c>
      <c r="W8823" s="46">
        <v>-1.8288858359288101E-2</v>
      </c>
    </row>
    <row r="8824" spans="10:23">
      <c r="J8824">
        <v>8807</v>
      </c>
      <c r="K8824" s="93">
        <f t="shared" ca="1" si="1107"/>
        <v>-0.206258886958188</v>
      </c>
      <c r="L8824" s="93">
        <f t="shared" ca="1" si="1107"/>
        <v>-0.78005721134925543</v>
      </c>
      <c r="M8824" s="93">
        <f t="shared" ca="1" si="1108"/>
        <v>-0.206258886958188</v>
      </c>
      <c r="N8824" s="101">
        <f t="shared" ca="1" si="1104"/>
        <v>-0.80515408108697617</v>
      </c>
      <c r="O8824" s="46">
        <f t="shared" ca="1" si="1109"/>
        <v>0.24624266789560931</v>
      </c>
      <c r="P8824" s="46">
        <f t="shared" ca="1" si="1110"/>
        <v>0.28326298978790565</v>
      </c>
      <c r="Q8824" s="47">
        <f t="shared" ca="1" si="1105"/>
        <v>0.17220202411101665</v>
      </c>
      <c r="R8824" s="47">
        <f t="shared" ca="1" si="1106"/>
        <v>1.9235402092209281E-2</v>
      </c>
      <c r="S8824" s="97">
        <f t="shared" ca="1" si="1111"/>
        <v>0.13273903499390929</v>
      </c>
      <c r="V8824">
        <v>8807</v>
      </c>
      <c r="W8824" s="46">
        <v>-0.10197805927447599</v>
      </c>
    </row>
    <row r="8825" spans="10:23">
      <c r="J8825">
        <v>8808</v>
      </c>
      <c r="K8825" s="93">
        <f t="shared" ca="1" si="1107"/>
        <v>-0.31695433007992824</v>
      </c>
      <c r="L8825" s="93">
        <f t="shared" ca="1" si="1107"/>
        <v>1.9942787125117691</v>
      </c>
      <c r="M8825" s="93">
        <f t="shared" ca="1" si="1108"/>
        <v>-0.31695433007992824</v>
      </c>
      <c r="N8825" s="101">
        <f t="shared" ca="1" si="1104"/>
        <v>1.7899435324839941</v>
      </c>
      <c r="O8825" s="46">
        <f t="shared" ca="1" si="1109"/>
        <v>0.20650638310504968</v>
      </c>
      <c r="P8825" s="46">
        <f t="shared" ca="1" si="1110"/>
        <v>0.26339484739262581</v>
      </c>
      <c r="Q8825" s="47">
        <f t="shared" ca="1" si="1105"/>
        <v>9.2729454529897393E-2</v>
      </c>
      <c r="R8825" s="47">
        <f t="shared" ca="1" si="1106"/>
        <v>0.4388431962226661</v>
      </c>
      <c r="S8825" s="97">
        <f t="shared" ca="1" si="1111"/>
        <v>0.32267478966385787</v>
      </c>
      <c r="V8825">
        <v>8808</v>
      </c>
      <c r="W8825" s="46">
        <v>-0.125339690160085</v>
      </c>
    </row>
    <row r="8826" spans="10:23">
      <c r="J8826">
        <v>8809</v>
      </c>
      <c r="K8826" s="93">
        <f t="shared" ca="1" si="1107"/>
        <v>0.44171574538304581</v>
      </c>
      <c r="L8826" s="93">
        <f t="shared" ca="1" si="1107"/>
        <v>-2.8270005786144297</v>
      </c>
      <c r="M8826" s="93">
        <f t="shared" ca="1" si="1108"/>
        <v>0.44171574538304581</v>
      </c>
      <c r="N8826" s="101">
        <f t="shared" ca="1" si="1104"/>
        <v>-2.5397562052512153</v>
      </c>
      <c r="O8826" s="46">
        <f t="shared" ca="1" si="1109"/>
        <v>0.47884577965561448</v>
      </c>
      <c r="P8826" s="46">
        <f t="shared" ca="1" si="1110"/>
        <v>0.39956454566790822</v>
      </c>
      <c r="Q8826" s="47">
        <f t="shared" ca="1" si="1105"/>
        <v>0.63740824763102699</v>
      </c>
      <c r="R8826" s="47">
        <f t="shared" ca="1" si="1106"/>
        <v>-0.26123673398786806</v>
      </c>
      <c r="S8826" s="97">
        <f t="shared" ca="1" si="1111"/>
        <v>0.10880452283387321</v>
      </c>
      <c r="V8826">
        <v>8809</v>
      </c>
      <c r="W8826" s="46">
        <v>0.15670443956798699</v>
      </c>
    </row>
    <row r="8827" spans="10:23">
      <c r="J8827">
        <v>8810</v>
      </c>
      <c r="K8827" s="93">
        <f t="shared" ca="1" si="1107"/>
        <v>-8.5802217952753418E-2</v>
      </c>
      <c r="L8827" s="93">
        <f t="shared" ca="1" si="1107"/>
        <v>-1.2579088855773417</v>
      </c>
      <c r="M8827" s="93">
        <f t="shared" ca="1" si="1108"/>
        <v>-8.5802217952753418E-2</v>
      </c>
      <c r="N8827" s="101">
        <f t="shared" ca="1" si="1104"/>
        <v>-1.2198892968445445</v>
      </c>
      <c r="O8827" s="46">
        <f t="shared" ca="1" si="1109"/>
        <v>0.28948293478950526</v>
      </c>
      <c r="P8827" s="46">
        <f t="shared" ca="1" si="1110"/>
        <v>0.30488312323485361</v>
      </c>
      <c r="Q8827" s="47">
        <f t="shared" ca="1" si="1105"/>
        <v>0.25868255789880856</v>
      </c>
      <c r="R8827" s="47">
        <f t="shared" ca="1" si="1106"/>
        <v>-4.7824167506324844E-2</v>
      </c>
      <c r="S8827" s="97">
        <f t="shared" ca="1" si="1111"/>
        <v>0.12082938364159021</v>
      </c>
      <c r="V8827">
        <v>8810</v>
      </c>
      <c r="W8827" s="46">
        <v>-0.307863329366038</v>
      </c>
    </row>
    <row r="8828" spans="10:23">
      <c r="J8828">
        <v>8811</v>
      </c>
      <c r="K8828" s="93">
        <f t="shared" ca="1" si="1107"/>
        <v>0.53035553588297235</v>
      </c>
      <c r="L8828" s="93">
        <f t="shared" ca="1" si="1107"/>
        <v>5.4975514680285803E-2</v>
      </c>
      <c r="M8828" s="93">
        <f t="shared" ca="1" si="1108"/>
        <v>0.53035553588297235</v>
      </c>
      <c r="N8828" s="101">
        <f t="shared" ca="1" si="1104"/>
        <v>0.22078631943559429</v>
      </c>
      <c r="O8828" s="46">
        <f t="shared" ca="1" si="1109"/>
        <v>0.51066475846585313</v>
      </c>
      <c r="P8828" s="46">
        <f t="shared" ca="1" si="1110"/>
        <v>0.41547403507302755</v>
      </c>
      <c r="Q8828" s="47">
        <f t="shared" ca="1" si="1105"/>
        <v>0.7010462052515043</v>
      </c>
      <c r="R8828" s="47">
        <f t="shared" ca="1" si="1106"/>
        <v>0.18512225972767837</v>
      </c>
      <c r="S8828" s="97">
        <f t="shared" ca="1" si="1111"/>
        <v>0.34789350909676575</v>
      </c>
      <c r="V8828">
        <v>8811</v>
      </c>
      <c r="W8828" s="46">
        <v>1.0762536209000599</v>
      </c>
    </row>
    <row r="8829" spans="10:23">
      <c r="J8829">
        <v>8812</v>
      </c>
      <c r="K8829" s="93">
        <f t="shared" ca="1" si="1107"/>
        <v>-8.3771523242444565E-2</v>
      </c>
      <c r="L8829" s="93">
        <f t="shared" ca="1" si="1107"/>
        <v>0.16078159380922694</v>
      </c>
      <c r="M8829" s="93">
        <f t="shared" ca="1" si="1108"/>
        <v>-8.3771523242444565E-2</v>
      </c>
      <c r="N8829" s="101">
        <f t="shared" ca="1" si="1104"/>
        <v>0.12579310237005806</v>
      </c>
      <c r="O8829" s="46">
        <f t="shared" ca="1" si="1109"/>
        <v>0.29021189219783122</v>
      </c>
      <c r="P8829" s="46">
        <f t="shared" ca="1" si="1110"/>
        <v>0.30524760193901657</v>
      </c>
      <c r="Q8829" s="47">
        <f t="shared" ca="1" si="1105"/>
        <v>0.26014047271546048</v>
      </c>
      <c r="R8829" s="47">
        <f t="shared" ca="1" si="1106"/>
        <v>0.16976256995655786</v>
      </c>
      <c r="S8829" s="97">
        <f t="shared" ca="1" si="1111"/>
        <v>0.22998723107719454</v>
      </c>
      <c r="V8829">
        <v>8812</v>
      </c>
      <c r="W8829" s="46">
        <v>1.8904060076192699</v>
      </c>
    </row>
    <row r="8830" spans="10:23">
      <c r="J8830">
        <v>8813</v>
      </c>
      <c r="K8830" s="93">
        <f t="shared" ca="1" si="1107"/>
        <v>-0.10362591058683886</v>
      </c>
      <c r="L8830" s="93">
        <f t="shared" ca="1" si="1107"/>
        <v>-1.4592812801677246</v>
      </c>
      <c r="M8830" s="93">
        <f t="shared" ca="1" si="1108"/>
        <v>-0.10362591058683886</v>
      </c>
      <c r="N8830" s="101">
        <f t="shared" ca="1" si="1104"/>
        <v>-1.41647541282732</v>
      </c>
      <c r="O8830" s="46">
        <f t="shared" ca="1" si="1109"/>
        <v>0.28308477325228187</v>
      </c>
      <c r="P8830" s="46">
        <f t="shared" ca="1" si="1110"/>
        <v>0.30168404246624192</v>
      </c>
      <c r="Q8830" s="47">
        <f t="shared" ca="1" si="1105"/>
        <v>0.24588623482436178</v>
      </c>
      <c r="R8830" s="47">
        <f t="shared" ca="1" si="1106"/>
        <v>-7.9610666038338829E-2</v>
      </c>
      <c r="S8830" s="97">
        <f t="shared" ca="1" si="1111"/>
        <v>0.10173705360697152</v>
      </c>
      <c r="V8830">
        <v>8813</v>
      </c>
      <c r="W8830" s="46">
        <v>-0.131015237729495</v>
      </c>
    </row>
    <row r="8831" spans="10:23">
      <c r="J8831">
        <v>8814</v>
      </c>
      <c r="K8831" s="93">
        <f t="shared" ca="1" si="1107"/>
        <v>-0.36950591982645153</v>
      </c>
      <c r="L8831" s="93">
        <f t="shared" ca="1" si="1107"/>
        <v>-0.41816665210583492</v>
      </c>
      <c r="M8831" s="93">
        <f t="shared" ca="1" si="1108"/>
        <v>-0.36950591982645153</v>
      </c>
      <c r="N8831" s="101">
        <f t="shared" ca="1" si="1104"/>
        <v>-0.51396794458041817</v>
      </c>
      <c r="O8831" s="46">
        <f t="shared" ca="1" si="1109"/>
        <v>0.18764196667132219</v>
      </c>
      <c r="P8831" s="46">
        <f t="shared" ca="1" si="1110"/>
        <v>0.25396263917576206</v>
      </c>
      <c r="Q8831" s="47">
        <f t="shared" ca="1" si="1105"/>
        <v>5.5000621662442406E-2</v>
      </c>
      <c r="R8831" s="47">
        <f t="shared" ca="1" si="1106"/>
        <v>6.6318013467569562E-2</v>
      </c>
      <c r="S8831" s="97">
        <f t="shared" ca="1" si="1111"/>
        <v>0.12697999006944588</v>
      </c>
      <c r="V8831">
        <v>8814</v>
      </c>
      <c r="W8831" s="46">
        <v>0.58437468730376596</v>
      </c>
    </row>
    <row r="8832" spans="10:23">
      <c r="J8832">
        <v>8815</v>
      </c>
      <c r="K8832" s="93">
        <f t="shared" ca="1" si="1107"/>
        <v>-1.4505170725629526</v>
      </c>
      <c r="L8832" s="93">
        <f t="shared" ca="1" si="1107"/>
        <v>0.63795414595895505</v>
      </c>
      <c r="M8832" s="93">
        <f t="shared" ca="1" si="1108"/>
        <v>-1.4505170725629526</v>
      </c>
      <c r="N8832" s="101">
        <f t="shared" ca="1" si="1104"/>
        <v>0.14353663119060545</v>
      </c>
      <c r="O8832" s="46">
        <f t="shared" ca="1" si="1109"/>
        <v>-0.20040803625126846</v>
      </c>
      <c r="P8832" s="46">
        <f t="shared" ca="1" si="1110"/>
        <v>5.9937637714466752E-2</v>
      </c>
      <c r="Q8832" s="47">
        <f t="shared" ca="1" si="1105"/>
        <v>-0.72109938418273889</v>
      </c>
      <c r="R8832" s="47">
        <f t="shared" ca="1" si="1106"/>
        <v>0.17263156530746296</v>
      </c>
      <c r="S8832" s="97">
        <f t="shared" ca="1" si="1111"/>
        <v>-1.3888235471902752E-2</v>
      </c>
      <c r="V8832">
        <v>8815</v>
      </c>
      <c r="W8832" s="46">
        <v>4.3265300007760001E-2</v>
      </c>
    </row>
    <row r="8833" spans="10:23">
      <c r="J8833">
        <v>8816</v>
      </c>
      <c r="K8833" s="93">
        <f t="shared" ca="1" si="1107"/>
        <v>1.393078765072834</v>
      </c>
      <c r="L8833" s="93">
        <f t="shared" ca="1" si="1107"/>
        <v>-1.3484453081398131</v>
      </c>
      <c r="M8833" s="93">
        <f t="shared" ca="1" si="1108"/>
        <v>1.393078765072834</v>
      </c>
      <c r="N8833" s="101">
        <f t="shared" ca="1" si="1104"/>
        <v>-0.8354080277375221</v>
      </c>
      <c r="O8833" s="46">
        <f t="shared" ca="1" si="1109"/>
        <v>0.8203560606888155</v>
      </c>
      <c r="P8833" s="46">
        <f t="shared" ca="1" si="1110"/>
        <v>0.57031968618450879</v>
      </c>
      <c r="Q8833" s="47">
        <f t="shared" ca="1" si="1105"/>
        <v>1.320428809697429</v>
      </c>
      <c r="R8833" s="47">
        <f t="shared" ca="1" si="1106"/>
        <v>1.4343566135292224E-2</v>
      </c>
      <c r="S8833" s="97">
        <f t="shared" ca="1" si="1111"/>
        <v>0.41734981341205385</v>
      </c>
      <c r="V8833">
        <v>8816</v>
      </c>
      <c r="W8833" s="46">
        <v>1.15439748679893</v>
      </c>
    </row>
    <row r="8834" spans="10:23">
      <c r="J8834">
        <v>8817</v>
      </c>
      <c r="K8834" s="93">
        <f t="shared" ca="1" si="1107"/>
        <v>-1.7356811166546682</v>
      </c>
      <c r="L8834" s="93">
        <f t="shared" ca="1" si="1107"/>
        <v>0.94577823538397143</v>
      </c>
      <c r="M8834" s="93">
        <f t="shared" ca="1" si="1108"/>
        <v>-1.7356811166546682</v>
      </c>
      <c r="N8834" s="101">
        <f t="shared" ca="1" si="1104"/>
        <v>0.34469091200895707</v>
      </c>
      <c r="O8834" s="46">
        <f t="shared" ca="1" si="1109"/>
        <v>-0.302773222644661</v>
      </c>
      <c r="P8834" s="46">
        <f t="shared" ca="1" si="1110"/>
        <v>8.7550445177704828E-3</v>
      </c>
      <c r="Q8834" s="47">
        <f t="shared" ca="1" si="1105"/>
        <v>-0.92582975696952396</v>
      </c>
      <c r="R8834" s="47">
        <f t="shared" ca="1" si="1106"/>
        <v>0.20515670178506185</v>
      </c>
      <c r="S8834" s="97">
        <f t="shared" ca="1" si="1111"/>
        <v>-4.8808260429799577E-2</v>
      </c>
      <c r="V8834">
        <v>8817</v>
      </c>
      <c r="W8834" s="46">
        <v>9.2069978880748193E-2</v>
      </c>
    </row>
    <row r="8835" spans="10:23">
      <c r="J8835">
        <v>8818</v>
      </c>
      <c r="K8835" s="93">
        <f t="shared" ca="1" si="1107"/>
        <v>-1.2329425365387588E-2</v>
      </c>
      <c r="L8835" s="93">
        <f t="shared" ca="1" si="1107"/>
        <v>-0.34070227767418992</v>
      </c>
      <c r="M8835" s="93">
        <f t="shared" ca="1" si="1108"/>
        <v>-1.2329425365387588E-2</v>
      </c>
      <c r="N8835" s="101">
        <f t="shared" ca="1" si="1104"/>
        <v>-0.32693513549820569</v>
      </c>
      <c r="O8835" s="46">
        <f t="shared" ca="1" si="1109"/>
        <v>0.31585742436445957</v>
      </c>
      <c r="P8835" s="46">
        <f t="shared" ca="1" si="1110"/>
        <v>0.3180703680223308</v>
      </c>
      <c r="Q8835" s="47">
        <f t="shared" ca="1" si="1105"/>
        <v>0.31143153704871723</v>
      </c>
      <c r="R8835" s="47">
        <f t="shared" ca="1" si="1106"/>
        <v>9.6559814022045609E-2</v>
      </c>
      <c r="S8835" s="97">
        <f t="shared" ca="1" si="1111"/>
        <v>0.20620861919325259</v>
      </c>
      <c r="V8835">
        <v>8818</v>
      </c>
      <c r="W8835" s="46">
        <v>0.22964901434625901</v>
      </c>
    </row>
    <row r="8836" spans="10:23">
      <c r="J8836">
        <v>8819</v>
      </c>
      <c r="K8836" s="93">
        <f t="shared" ca="1" si="1107"/>
        <v>-1.3963470035534438</v>
      </c>
      <c r="L8836" s="93">
        <f t="shared" ca="1" si="1107"/>
        <v>-0.86902684062110669</v>
      </c>
      <c r="M8836" s="93">
        <f t="shared" ca="1" si="1108"/>
        <v>-1.3963470035534438</v>
      </c>
      <c r="N8836" s="101">
        <f t="shared" ca="1" si="1104"/>
        <v>-1.2679794099207486</v>
      </c>
      <c r="O8836" s="46">
        <f t="shared" ca="1" si="1109"/>
        <v>-0.18096263517076672</v>
      </c>
      <c r="P8836" s="46">
        <f t="shared" ca="1" si="1110"/>
        <v>6.9660338254717624E-2</v>
      </c>
      <c r="Q8836" s="47">
        <f t="shared" ca="1" si="1105"/>
        <v>-0.6822085820217354</v>
      </c>
      <c r="R8836" s="47">
        <f t="shared" ca="1" si="1106"/>
        <v>-5.5599977619156443E-2</v>
      </c>
      <c r="S8836" s="97">
        <f t="shared" ca="1" si="1111"/>
        <v>-0.11828130639496158</v>
      </c>
      <c r="V8836">
        <v>8819</v>
      </c>
      <c r="W8836" s="46">
        <v>-0.16280362320280201</v>
      </c>
    </row>
    <row r="8837" spans="10:23">
      <c r="J8837">
        <v>8820</v>
      </c>
      <c r="K8837" s="93">
        <f t="shared" ca="1" si="1107"/>
        <v>-1.4457650389632561</v>
      </c>
      <c r="L8837" s="93">
        <f t="shared" ca="1" si="1107"/>
        <v>0.3655328987681507</v>
      </c>
      <c r="M8837" s="93">
        <f t="shared" ca="1" si="1108"/>
        <v>-1.4457650389632561</v>
      </c>
      <c r="N8837" s="101">
        <f t="shared" ca="1" si="1104"/>
        <v>-0.11323012008466726</v>
      </c>
      <c r="O8837" s="46">
        <f t="shared" ca="1" si="1109"/>
        <v>-0.19870220125818594</v>
      </c>
      <c r="P8837" s="46">
        <f t="shared" ca="1" si="1110"/>
        <v>6.0790555211008013E-2</v>
      </c>
      <c r="Q8837" s="47">
        <f t="shared" ca="1" si="1105"/>
        <v>-0.71768771419657384</v>
      </c>
      <c r="R8837" s="47">
        <f t="shared" ca="1" si="1106"/>
        <v>0.13111431002379603</v>
      </c>
      <c r="S8837" s="97">
        <f t="shared" ca="1" si="1111"/>
        <v>-3.3793945617194954E-2</v>
      </c>
      <c r="V8837">
        <v>8820</v>
      </c>
      <c r="W8837" s="46">
        <v>4.6532712357428799E-2</v>
      </c>
    </row>
    <row r="8838" spans="10:23">
      <c r="J8838">
        <v>8821</v>
      </c>
      <c r="K8838" s="93">
        <f t="shared" ca="1" si="1107"/>
        <v>0.51882578034951143</v>
      </c>
      <c r="L8838" s="93">
        <f t="shared" ca="1" si="1107"/>
        <v>-0.76076137046819547</v>
      </c>
      <c r="M8838" s="93">
        <f t="shared" ca="1" si="1108"/>
        <v>0.51882578034951143</v>
      </c>
      <c r="N8838" s="101">
        <f t="shared" ca="1" si="1104"/>
        <v>-0.55626682826778873</v>
      </c>
      <c r="O8838" s="46">
        <f t="shared" ca="1" si="1109"/>
        <v>0.50652592820759867</v>
      </c>
      <c r="P8838" s="46">
        <f t="shared" ca="1" si="1110"/>
        <v>0.41340461994390032</v>
      </c>
      <c r="Q8838" s="47">
        <f t="shared" ca="1" si="1105"/>
        <v>0.6927685447349955</v>
      </c>
      <c r="R8838" s="47">
        <f t="shared" ca="1" si="1106"/>
        <v>5.9478601652992388E-2</v>
      </c>
      <c r="S8838" s="97">
        <f t="shared" ca="1" si="1111"/>
        <v>0.28300226493029551</v>
      </c>
      <c r="V8838">
        <v>8821</v>
      </c>
      <c r="W8838" s="46">
        <v>1.3208167849169601</v>
      </c>
    </row>
    <row r="8839" spans="10:23">
      <c r="J8839">
        <v>8822</v>
      </c>
      <c r="K8839" s="93">
        <f t="shared" ca="1" si="1107"/>
        <v>1.8041495272285499</v>
      </c>
      <c r="L8839" s="93">
        <f t="shared" ca="1" si="1107"/>
        <v>0.59733480237757919</v>
      </c>
      <c r="M8839" s="93">
        <f t="shared" ca="1" si="1108"/>
        <v>1.8041495272285499</v>
      </c>
      <c r="N8839" s="101">
        <f t="shared" ca="1" si="1104"/>
        <v>1.1400831071147262</v>
      </c>
      <c r="O8839" s="46">
        <f t="shared" ca="1" si="1109"/>
        <v>0.9679179152100329</v>
      </c>
      <c r="P8839" s="46">
        <f t="shared" ca="1" si="1110"/>
        <v>0.64410061344511749</v>
      </c>
      <c r="Q8839" s="47">
        <f t="shared" ca="1" si="1105"/>
        <v>1.6155525187398638</v>
      </c>
      <c r="R8839" s="47">
        <f t="shared" ca="1" si="1106"/>
        <v>0.3337656460928079</v>
      </c>
      <c r="S8839" s="97">
        <f t="shared" ca="1" si="1111"/>
        <v>0.6508417806514204</v>
      </c>
      <c r="V8839">
        <v>8822</v>
      </c>
      <c r="W8839" s="46">
        <v>-0.65283778359830602</v>
      </c>
    </row>
    <row r="8840" spans="10:23">
      <c r="J8840">
        <v>8823</v>
      </c>
      <c r="K8840" s="93">
        <f t="shared" ca="1" si="1107"/>
        <v>0.91857364688917686</v>
      </c>
      <c r="L8840" s="93">
        <f t="shared" ca="1" si="1107"/>
        <v>1.6345827891425064</v>
      </c>
      <c r="M8840" s="93">
        <f t="shared" ca="1" si="1108"/>
        <v>0.91857364688917686</v>
      </c>
      <c r="N8840" s="101">
        <f t="shared" ca="1" si="1104"/>
        <v>1.841847488721605</v>
      </c>
      <c r="O8840" s="46">
        <f t="shared" ca="1" si="1109"/>
        <v>0.65002320886593057</v>
      </c>
      <c r="P8840" s="46">
        <f t="shared" ca="1" si="1110"/>
        <v>0.48515326027306627</v>
      </c>
      <c r="Q8840" s="47">
        <f t="shared" ca="1" si="1105"/>
        <v>0.97976310605165928</v>
      </c>
      <c r="R8840" s="47">
        <f t="shared" ca="1" si="1106"/>
        <v>0.44723567613155796</v>
      </c>
      <c r="S8840" s="97">
        <f t="shared" ca="1" si="1111"/>
        <v>0.54862944249874424</v>
      </c>
      <c r="V8840">
        <v>8823</v>
      </c>
      <c r="W8840" s="46">
        <v>-0.22175109382296801</v>
      </c>
    </row>
    <row r="8841" spans="10:23">
      <c r="J8841">
        <v>8824</v>
      </c>
      <c r="K8841" s="93">
        <f t="shared" ca="1" si="1107"/>
        <v>-0.54418437902396666</v>
      </c>
      <c r="L8841" s="93">
        <f t="shared" ca="1" si="1107"/>
        <v>0.11195357795546572</v>
      </c>
      <c r="M8841" s="93">
        <f t="shared" ca="1" si="1108"/>
        <v>-0.54418437902396666</v>
      </c>
      <c r="N8841" s="101">
        <f t="shared" ca="1" si="1104"/>
        <v>-6.6921535438942734E-2</v>
      </c>
      <c r="O8841" s="46">
        <f t="shared" ca="1" si="1109"/>
        <v>0.12493773237131595</v>
      </c>
      <c r="P8841" s="46">
        <f t="shared" ca="1" si="1110"/>
        <v>0.22261052202575896</v>
      </c>
      <c r="Q8841" s="47">
        <f t="shared" ca="1" si="1105"/>
        <v>-7.0407846937570073E-2</v>
      </c>
      <c r="R8841" s="47">
        <f t="shared" ca="1" si="1106"/>
        <v>0.13860206036924738</v>
      </c>
      <c r="S8841" s="97">
        <f t="shared" ca="1" si="1111"/>
        <v>0.13176989637028166</v>
      </c>
      <c r="V8841">
        <v>8824</v>
      </c>
      <c r="W8841" s="46">
        <v>-0.130339553207836</v>
      </c>
    </row>
    <row r="8842" spans="10:23">
      <c r="J8842">
        <v>8825</v>
      </c>
      <c r="K8842" s="93">
        <f t="shared" ca="1" si="1107"/>
        <v>-2.5274924573473756</v>
      </c>
      <c r="L8842" s="93">
        <f t="shared" ca="1" si="1107"/>
        <v>2.8945203818456965E-2</v>
      </c>
      <c r="M8842" s="93">
        <f t="shared" ca="1" si="1108"/>
        <v>-2.5274924573473756</v>
      </c>
      <c r="N8842" s="101">
        <f t="shared" ca="1" si="1104"/>
        <v>-0.77635684112394898</v>
      </c>
      <c r="O8842" s="46">
        <f t="shared" ca="1" si="1109"/>
        <v>-0.58700932168224562</v>
      </c>
      <c r="P8842" s="46">
        <f t="shared" ca="1" si="1110"/>
        <v>-0.13336300500102183</v>
      </c>
      <c r="Q8842" s="47">
        <f t="shared" ca="1" si="1105"/>
        <v>-1.4943019550446932</v>
      </c>
      <c r="R8842" s="47">
        <f t="shared" ca="1" si="1106"/>
        <v>2.3891699518071324E-2</v>
      </c>
      <c r="S8842" s="97">
        <f t="shared" ca="1" si="1111"/>
        <v>-0.28155881108208713</v>
      </c>
      <c r="V8842">
        <v>8825</v>
      </c>
      <c r="W8842" s="46">
        <v>8.6260854307390597E-2</v>
      </c>
    </row>
    <row r="8843" spans="10:23">
      <c r="J8843">
        <v>8826</v>
      </c>
      <c r="K8843" s="93">
        <f t="shared" ca="1" si="1107"/>
        <v>0.89615246897161538</v>
      </c>
      <c r="L8843" s="93">
        <f t="shared" ca="1" si="1107"/>
        <v>1.3349761539849609</v>
      </c>
      <c r="M8843" s="93">
        <f t="shared" ca="1" si="1108"/>
        <v>0.89615246897161538</v>
      </c>
      <c r="N8843" s="101">
        <f t="shared" ca="1" si="1104"/>
        <v>1.5506650372948481</v>
      </c>
      <c r="O8843" s="46">
        <f t="shared" ca="1" si="1109"/>
        <v>0.64197469046312516</v>
      </c>
      <c r="P8843" s="46">
        <f t="shared" ca="1" si="1110"/>
        <v>0.48112900107166356</v>
      </c>
      <c r="Q8843" s="47">
        <f t="shared" ca="1" si="1105"/>
        <v>0.96366606924604836</v>
      </c>
      <c r="R8843" s="47">
        <f t="shared" ca="1" si="1106"/>
        <v>0.40015366060592544</v>
      </c>
      <c r="S8843" s="97">
        <f t="shared" ca="1" si="1111"/>
        <v>0.52106417553452533</v>
      </c>
      <c r="V8843">
        <v>8826</v>
      </c>
      <c r="W8843" s="46">
        <v>1.3938926705332699E-2</v>
      </c>
    </row>
    <row r="8844" spans="10:23">
      <c r="J8844">
        <v>8827</v>
      </c>
      <c r="K8844" s="93">
        <f t="shared" ca="1" si="1107"/>
        <v>0.30785748651066125</v>
      </c>
      <c r="L8844" s="93">
        <f t="shared" ca="1" si="1107"/>
        <v>1.0231934188840572</v>
      </c>
      <c r="M8844" s="93">
        <f t="shared" ca="1" si="1108"/>
        <v>0.30785748651066125</v>
      </c>
      <c r="N8844" s="101">
        <f t="shared" ca="1" si="1104"/>
        <v>1.067978065771257</v>
      </c>
      <c r="O8844" s="46">
        <f t="shared" ca="1" si="1109"/>
        <v>0.43079475112075616</v>
      </c>
      <c r="P8844" s="46">
        <f t="shared" ca="1" si="1110"/>
        <v>0.37553903140047906</v>
      </c>
      <c r="Q8844" s="47">
        <f t="shared" ca="1" si="1105"/>
        <v>0.54130619056131035</v>
      </c>
      <c r="R8844" s="47">
        <f t="shared" ca="1" si="1106"/>
        <v>0.32210680243868228</v>
      </c>
      <c r="S8844" s="97">
        <f t="shared" ca="1" si="1111"/>
        <v>0.37645077677971922</v>
      </c>
      <c r="V8844">
        <v>8827</v>
      </c>
      <c r="W8844" s="46">
        <v>6.9800978116955903E-2</v>
      </c>
    </row>
    <row r="8845" spans="10:23">
      <c r="J8845">
        <v>8828</v>
      </c>
      <c r="K8845" s="93">
        <f t="shared" ca="1" si="1107"/>
        <v>-0.91490270032380527</v>
      </c>
      <c r="L8845" s="93">
        <f t="shared" ca="1" si="1107"/>
        <v>0.47663222905396035</v>
      </c>
      <c r="M8845" s="93">
        <f t="shared" ca="1" si="1108"/>
        <v>-0.91490270032380527</v>
      </c>
      <c r="N8845" s="101">
        <f t="shared" ca="1" si="1104"/>
        <v>0.16092742002915622</v>
      </c>
      <c r="O8845" s="46">
        <f t="shared" ca="1" si="1109"/>
        <v>-8.1388277545404453E-3</v>
      </c>
      <c r="P8845" s="46">
        <f t="shared" ca="1" si="1110"/>
        <v>0.15607224196283076</v>
      </c>
      <c r="Q8845" s="47">
        <f t="shared" ca="1" si="1105"/>
        <v>-0.33656096718928286</v>
      </c>
      <c r="R8845" s="47">
        <f t="shared" ca="1" si="1106"/>
        <v>0.17544352525246537</v>
      </c>
      <c r="S8845" s="97">
        <f t="shared" ca="1" si="1111"/>
        <v>8.3652348748962463E-2</v>
      </c>
      <c r="V8845">
        <v>8828</v>
      </c>
      <c r="W8845" s="46">
        <v>1.19540884134929</v>
      </c>
    </row>
    <row r="8846" spans="10:23">
      <c r="J8846">
        <v>8829</v>
      </c>
      <c r="K8846" s="93">
        <f t="shared" ca="1" si="1107"/>
        <v>0.26487318344266814</v>
      </c>
      <c r="L8846" s="93">
        <f t="shared" ca="1" si="1107"/>
        <v>0.30300108585081131</v>
      </c>
      <c r="M8846" s="93">
        <f t="shared" ca="1" si="1108"/>
        <v>0.26487318344266814</v>
      </c>
      <c r="N8846" s="101">
        <f t="shared" ca="1" si="1104"/>
        <v>0.37150584989539004</v>
      </c>
      <c r="O8846" s="46">
        <f t="shared" ca="1" si="1109"/>
        <v>0.41536469853625146</v>
      </c>
      <c r="P8846" s="46">
        <f t="shared" ca="1" si="1110"/>
        <v>0.36782400510822671</v>
      </c>
      <c r="Q8846" s="47">
        <f t="shared" ca="1" si="1105"/>
        <v>0.51044608539230096</v>
      </c>
      <c r="R8846" s="47">
        <f t="shared" ca="1" si="1106"/>
        <v>0.20949247585283898</v>
      </c>
      <c r="S8846" s="97">
        <f t="shared" ca="1" si="1111"/>
        <v>0.31242858719454525</v>
      </c>
      <c r="V8846">
        <v>8829</v>
      </c>
      <c r="W8846" s="46">
        <v>0.25342863097176899</v>
      </c>
    </row>
    <row r="8847" spans="10:23">
      <c r="J8847">
        <v>8830</v>
      </c>
      <c r="K8847" s="93">
        <f t="shared" ca="1" si="1107"/>
        <v>-0.9621397088212259</v>
      </c>
      <c r="L8847" s="93">
        <f t="shared" ca="1" si="1107"/>
        <v>0.11646474570813115</v>
      </c>
      <c r="M8847" s="93">
        <f t="shared" ca="1" si="1108"/>
        <v>-0.9621397088212259</v>
      </c>
      <c r="N8847" s="101">
        <f t="shared" ca="1" si="1104"/>
        <v>-0.19556374426029874</v>
      </c>
      <c r="O8847" s="46">
        <f t="shared" ca="1" si="1109"/>
        <v>-2.509547176239979E-2</v>
      </c>
      <c r="P8847" s="46">
        <f t="shared" ca="1" si="1110"/>
        <v>0.14759391995890109</v>
      </c>
      <c r="Q8847" s="47">
        <f t="shared" ca="1" si="1105"/>
        <v>-0.37047425520500155</v>
      </c>
      <c r="R8847" s="47">
        <f t="shared" ca="1" si="1106"/>
        <v>0.11780158134552353</v>
      </c>
      <c r="S8847" s="97">
        <f t="shared" ca="1" si="1111"/>
        <v>4.6353054791561869E-2</v>
      </c>
      <c r="V8847">
        <v>8830</v>
      </c>
      <c r="W8847" s="46">
        <v>0.45489258038415897</v>
      </c>
    </row>
    <row r="8848" spans="10:23">
      <c r="J8848">
        <v>8831</v>
      </c>
      <c r="K8848" s="93">
        <f t="shared" ca="1" si="1107"/>
        <v>-1.8406434319459921</v>
      </c>
      <c r="L8848" s="93">
        <f t="shared" ca="1" si="1107"/>
        <v>-0.6015088772963112</v>
      </c>
      <c r="M8848" s="93">
        <f t="shared" ca="1" si="1108"/>
        <v>-1.8406434319459921</v>
      </c>
      <c r="N8848" s="101">
        <f t="shared" ca="1" si="1104"/>
        <v>-1.1556463577619407</v>
      </c>
      <c r="O8848" s="46">
        <f t="shared" ca="1" si="1109"/>
        <v>-0.34045148956397397</v>
      </c>
      <c r="P8848" s="46">
        <f t="shared" ca="1" si="1110"/>
        <v>-1.0084088941886005E-2</v>
      </c>
      <c r="Q8848" s="47">
        <f t="shared" ca="1" si="1105"/>
        <v>-1.0011862908081499</v>
      </c>
      <c r="R8848" s="47">
        <f t="shared" ca="1" si="1106"/>
        <v>-3.7436566740966792E-2</v>
      </c>
      <c r="S8848" s="97">
        <f t="shared" ca="1" si="1111"/>
        <v>-0.18894402815247038</v>
      </c>
      <c r="V8848">
        <v>8831</v>
      </c>
      <c r="W8848" s="46">
        <v>0.25616291289669102</v>
      </c>
    </row>
    <row r="8849" spans="10:23">
      <c r="J8849">
        <v>8832</v>
      </c>
      <c r="K8849" s="93">
        <f t="shared" ca="1" si="1107"/>
        <v>1.210789228800297</v>
      </c>
      <c r="L8849" s="93">
        <f t="shared" ca="1" si="1107"/>
        <v>-0.20011431383610678</v>
      </c>
      <c r="M8849" s="93">
        <f t="shared" ca="1" si="1108"/>
        <v>1.210789228800297</v>
      </c>
      <c r="N8849" s="101">
        <f t="shared" ca="1" si="1104"/>
        <v>0.19533312048172455</v>
      </c>
      <c r="O8849" s="46">
        <f t="shared" ca="1" si="1109"/>
        <v>0.75491968206843874</v>
      </c>
      <c r="P8849" s="46">
        <f t="shared" ca="1" si="1110"/>
        <v>0.53760149687432035</v>
      </c>
      <c r="Q8849" s="47">
        <f t="shared" ca="1" si="1105"/>
        <v>1.1895560524566755</v>
      </c>
      <c r="R8849" s="47">
        <f t="shared" ca="1" si="1106"/>
        <v>0.18100666861821707</v>
      </c>
      <c r="S8849" s="97">
        <f t="shared" ca="1" si="1111"/>
        <v>0.46796317534332788</v>
      </c>
      <c r="V8849">
        <v>8832</v>
      </c>
      <c r="W8849" s="46">
        <v>1.94964533263615</v>
      </c>
    </row>
    <row r="8850" spans="10:23">
      <c r="J8850">
        <v>8833</v>
      </c>
      <c r="K8850" s="93">
        <f t="shared" ca="1" si="1107"/>
        <v>-4.6288408735443265E-2</v>
      </c>
      <c r="L8850" s="93">
        <f t="shared" ca="1" si="1107"/>
        <v>-0.24876342689457742</v>
      </c>
      <c r="M8850" s="93">
        <f t="shared" ca="1" si="1108"/>
        <v>-4.6288408735443265E-2</v>
      </c>
      <c r="N8850" s="101">
        <f t="shared" ref="N8850:N8913" ca="1" si="1112">$N$2*K8850+SQRT(1-$N$2^2)*L8850</f>
        <v>-0.25056917526785999</v>
      </c>
      <c r="O8850" s="46">
        <f t="shared" ca="1" si="1109"/>
        <v>0.3036671860282133</v>
      </c>
      <c r="P8850" s="46">
        <f t="shared" ca="1" si="1110"/>
        <v>0.31197524885420763</v>
      </c>
      <c r="Q8850" s="47">
        <f t="shared" ref="Q8850:Q8913" ca="1" si="1113">$K$2+K8850*$S$3</f>
        <v>0.28705106037622458</v>
      </c>
      <c r="R8850" s="47">
        <f t="shared" ref="R8850:R8913" ca="1" si="1114">$L$2+$L$3*N8850</f>
        <v>0.10890761625936335</v>
      </c>
      <c r="S8850" s="97">
        <f t="shared" ca="1" si="1111"/>
        <v>0.20628740114378832</v>
      </c>
      <c r="V8850">
        <v>8833</v>
      </c>
      <c r="W8850" s="46">
        <v>0.70019623030618705</v>
      </c>
    </row>
    <row r="8851" spans="10:23">
      <c r="J8851">
        <v>8834</v>
      </c>
      <c r="K8851" s="93">
        <f t="shared" ref="K8851:L8914" ca="1" si="1115">_xlfn.NORM.S.INV(RAND())</f>
        <v>-0.16864233462247849</v>
      </c>
      <c r="L8851" s="93">
        <f t="shared" ca="1" si="1115"/>
        <v>-0.30366999021745528</v>
      </c>
      <c r="M8851" s="93">
        <f t="shared" ref="M8851:M8914" ca="1" si="1116">K8851</f>
        <v>-0.16864233462247849</v>
      </c>
      <c r="N8851" s="101">
        <f t="shared" ca="1" si="1112"/>
        <v>-0.34153645814875638</v>
      </c>
      <c r="O8851" s="46">
        <f t="shared" ref="O8851:O8914" ca="1" si="1117">$K$2+K8851*$K$3</f>
        <v>0.25974586183293213</v>
      </c>
      <c r="P8851" s="46">
        <f t="shared" ref="P8851:P8914" ca="1" si="1118">$K$2+K8851*$R$3</f>
        <v>0.29001458675656705</v>
      </c>
      <c r="Q8851" s="47">
        <f t="shared" ca="1" si="1113"/>
        <v>0.19920841198566228</v>
      </c>
      <c r="R8851" s="47">
        <f t="shared" ca="1" si="1114"/>
        <v>9.4198889809890884E-2</v>
      </c>
      <c r="S8851" s="97">
        <f t="shared" ref="S8851:S8914" ca="1" si="1119">AVERAGE(R8851,O8851)</f>
        <v>0.17697237582141151</v>
      </c>
      <c r="V8851">
        <v>8834</v>
      </c>
      <c r="W8851" s="46">
        <v>-0.175879849704804</v>
      </c>
    </row>
    <row r="8852" spans="10:23">
      <c r="J8852">
        <v>8835</v>
      </c>
      <c r="K8852" s="93">
        <f t="shared" ca="1" si="1115"/>
        <v>-0.93938256257106056</v>
      </c>
      <c r="L8852" s="93">
        <f t="shared" ca="1" si="1115"/>
        <v>-0.19484549274318813</v>
      </c>
      <c r="M8852" s="93">
        <f t="shared" ca="1" si="1116"/>
        <v>-0.93938256257106056</v>
      </c>
      <c r="N8852" s="101">
        <f t="shared" ca="1" si="1112"/>
        <v>-0.48347446461232835</v>
      </c>
      <c r="O8852" s="46">
        <f t="shared" ca="1" si="1117"/>
        <v>-1.6926350984569072E-2</v>
      </c>
      <c r="P8852" s="46">
        <f t="shared" ca="1" si="1118"/>
        <v>0.15167848034781645</v>
      </c>
      <c r="Q8852" s="47">
        <f t="shared" ca="1" si="1113"/>
        <v>-0.35413601364934011</v>
      </c>
      <c r="R8852" s="47">
        <f t="shared" ca="1" si="1114"/>
        <v>7.1248580162964315E-2</v>
      </c>
      <c r="S8852" s="97">
        <f t="shared" ca="1" si="1119"/>
        <v>2.7161114589197621E-2</v>
      </c>
      <c r="V8852">
        <v>8835</v>
      </c>
      <c r="W8852" s="46">
        <v>0.38689259803883802</v>
      </c>
    </row>
    <row r="8853" spans="10:23">
      <c r="J8853">
        <v>8836</v>
      </c>
      <c r="K8853" s="93">
        <f t="shared" ca="1" si="1115"/>
        <v>-0.22814999065411337</v>
      </c>
      <c r="L8853" s="93">
        <f t="shared" ca="1" si="1115"/>
        <v>0.13631118807142117</v>
      </c>
      <c r="M8853" s="93">
        <f t="shared" ca="1" si="1116"/>
        <v>-0.22814999065411337</v>
      </c>
      <c r="N8853" s="101">
        <f t="shared" ca="1" si="1112"/>
        <v>5.6677530513403102E-2</v>
      </c>
      <c r="O8853" s="46">
        <f t="shared" ca="1" si="1117"/>
        <v>0.2383844299563628</v>
      </c>
      <c r="P8853" s="46">
        <f t="shared" ca="1" si="1118"/>
        <v>0.27933387081828237</v>
      </c>
      <c r="Q8853" s="47">
        <f t="shared" ca="1" si="1113"/>
        <v>0.15648554823252364</v>
      </c>
      <c r="R8853" s="47">
        <f t="shared" ca="1" si="1114"/>
        <v>0.15858710106661161</v>
      </c>
      <c r="S8853" s="97">
        <f t="shared" ca="1" si="1119"/>
        <v>0.19848576551148722</v>
      </c>
      <c r="V8853">
        <v>8836</v>
      </c>
      <c r="W8853" s="46">
        <v>0.73258641929537305</v>
      </c>
    </row>
    <row r="8854" spans="10:23">
      <c r="J8854">
        <v>8837</v>
      </c>
      <c r="K8854" s="93">
        <f t="shared" ca="1" si="1115"/>
        <v>0.12478411997271596</v>
      </c>
      <c r="L8854" s="93">
        <f t="shared" ca="1" si="1115"/>
        <v>-1.0870347147518007</v>
      </c>
      <c r="M8854" s="93">
        <f t="shared" ca="1" si="1116"/>
        <v>0.12478411997271596</v>
      </c>
      <c r="N8854" s="101">
        <f t="shared" ca="1" si="1112"/>
        <v>-0.99091518851597538</v>
      </c>
      <c r="O8854" s="46">
        <f t="shared" ca="1" si="1117"/>
        <v>0.36507700136372406</v>
      </c>
      <c r="P8854" s="46">
        <f t="shared" ca="1" si="1118"/>
        <v>0.34268015652196304</v>
      </c>
      <c r="Q8854" s="47">
        <f t="shared" ca="1" si="1113"/>
        <v>0.40987069104724616</v>
      </c>
      <c r="R8854" s="47">
        <f t="shared" ca="1" si="1114"/>
        <v>-1.0800773855814072E-2</v>
      </c>
      <c r="S8854" s="97">
        <f t="shared" ca="1" si="1119"/>
        <v>0.177138113753955</v>
      </c>
      <c r="V8854">
        <v>8837</v>
      </c>
      <c r="W8854" s="46">
        <v>0.20259052346303399</v>
      </c>
    </row>
    <row r="8855" spans="10:23">
      <c r="J8855">
        <v>8838</v>
      </c>
      <c r="K8855" s="93">
        <f t="shared" ca="1" si="1115"/>
        <v>0.44007741645750392</v>
      </c>
      <c r="L8855" s="93">
        <f t="shared" ca="1" si="1115"/>
        <v>-0.47933705117353098</v>
      </c>
      <c r="M8855" s="93">
        <f t="shared" ca="1" si="1116"/>
        <v>0.44007741645750392</v>
      </c>
      <c r="N8855" s="101">
        <f t="shared" ca="1" si="1112"/>
        <v>-0.31449690872738939</v>
      </c>
      <c r="O8855" s="46">
        <f t="shared" ca="1" si="1117"/>
        <v>0.47825766958594934</v>
      </c>
      <c r="P8855" s="46">
        <f t="shared" ca="1" si="1118"/>
        <v>0.39927049063307563</v>
      </c>
      <c r="Q8855" s="47">
        <f t="shared" ca="1" si="1113"/>
        <v>0.63623202749169672</v>
      </c>
      <c r="R8855" s="47">
        <f t="shared" ca="1" si="1114"/>
        <v>9.8570981875964914E-2</v>
      </c>
      <c r="S8855" s="97">
        <f t="shared" ca="1" si="1119"/>
        <v>0.28841432573095716</v>
      </c>
      <c r="V8855">
        <v>8838</v>
      </c>
      <c r="W8855" s="46">
        <v>0.40359271584706102</v>
      </c>
    </row>
    <row r="8856" spans="10:23">
      <c r="J8856">
        <v>8839</v>
      </c>
      <c r="K8856" s="93">
        <f t="shared" ca="1" si="1115"/>
        <v>-0.58655384373781416</v>
      </c>
      <c r="L8856" s="93">
        <f t="shared" ca="1" si="1115"/>
        <v>-1.4943358759736545</v>
      </c>
      <c r="M8856" s="93">
        <f t="shared" ca="1" si="1116"/>
        <v>-0.58655384373781416</v>
      </c>
      <c r="N8856" s="101">
        <f t="shared" ca="1" si="1112"/>
        <v>-1.6032920023433814</v>
      </c>
      <c r="O8856" s="46">
        <f t="shared" ca="1" si="1117"/>
        <v>0.10972838798627724</v>
      </c>
      <c r="P8856" s="46">
        <f t="shared" ca="1" si="1118"/>
        <v>0.21500584983323962</v>
      </c>
      <c r="Q8856" s="47">
        <f t="shared" ca="1" si="1113"/>
        <v>-0.10082653570764749</v>
      </c>
      <c r="R8856" s="47">
        <f t="shared" ca="1" si="1114"/>
        <v>-0.10981750551284392</v>
      </c>
      <c r="S8856" s="97">
        <f t="shared" ca="1" si="1119"/>
        <v>-4.4558763283339409E-5</v>
      </c>
      <c r="V8856">
        <v>8839</v>
      </c>
      <c r="W8856" s="46">
        <v>-0.40740867493100003</v>
      </c>
    </row>
    <row r="8857" spans="10:23">
      <c r="J8857">
        <v>8840</v>
      </c>
      <c r="K8857" s="93">
        <f t="shared" ca="1" si="1115"/>
        <v>-0.14760910317541659</v>
      </c>
      <c r="L8857" s="93">
        <f t="shared" ca="1" si="1115"/>
        <v>-0.36036817556011913</v>
      </c>
      <c r="M8857" s="93">
        <f t="shared" ca="1" si="1116"/>
        <v>-0.14760910317541659</v>
      </c>
      <c r="N8857" s="101">
        <f t="shared" ca="1" si="1112"/>
        <v>-0.38860201502089281</v>
      </c>
      <c r="O8857" s="46">
        <f t="shared" ca="1" si="1117"/>
        <v>0.26729614982380301</v>
      </c>
      <c r="P8857" s="46">
        <f t="shared" ca="1" si="1118"/>
        <v>0.29378973075200249</v>
      </c>
      <c r="Q8857" s="47">
        <f t="shared" ca="1" si="1113"/>
        <v>0.21430898796740405</v>
      </c>
      <c r="R8857" s="47">
        <f t="shared" ca="1" si="1114"/>
        <v>8.6588742740523764E-2</v>
      </c>
      <c r="S8857" s="97">
        <f t="shared" ca="1" si="1119"/>
        <v>0.17694244628216338</v>
      </c>
      <c r="V8857">
        <v>8840</v>
      </c>
      <c r="W8857" s="46">
        <v>0.31057310173577302</v>
      </c>
    </row>
    <row r="8858" spans="10:23">
      <c r="J8858">
        <v>8841</v>
      </c>
      <c r="K8858" s="93">
        <f t="shared" ca="1" si="1115"/>
        <v>-1.5242602689214153</v>
      </c>
      <c r="L8858" s="93">
        <f t="shared" ca="1" si="1115"/>
        <v>-0.20380422233360507</v>
      </c>
      <c r="M8858" s="93">
        <f t="shared" ca="1" si="1116"/>
        <v>-1.5242602689214153</v>
      </c>
      <c r="N8858" s="101">
        <f t="shared" ca="1" si="1112"/>
        <v>-0.67797231706831529</v>
      </c>
      <c r="O8858" s="46">
        <f t="shared" ca="1" si="1117"/>
        <v>-0.22687959252520995</v>
      </c>
      <c r="P8858" s="46">
        <f t="shared" ca="1" si="1118"/>
        <v>4.6701859577496008E-2</v>
      </c>
      <c r="Q8858" s="47">
        <f t="shared" ca="1" si="1113"/>
        <v>-0.77404249673062187</v>
      </c>
      <c r="R8858" s="47">
        <f t="shared" ca="1" si="1114"/>
        <v>3.9799738159728509E-2</v>
      </c>
      <c r="S8858" s="97">
        <f t="shared" ca="1" si="1119"/>
        <v>-9.353992718274072E-2</v>
      </c>
      <c r="V8858">
        <v>8841</v>
      </c>
      <c r="W8858" s="46">
        <v>0.58193720646585301</v>
      </c>
    </row>
    <row r="8859" spans="10:23">
      <c r="J8859">
        <v>8842</v>
      </c>
      <c r="K8859" s="93">
        <f t="shared" ca="1" si="1115"/>
        <v>0.98806204562447075</v>
      </c>
      <c r="L8859" s="93">
        <f t="shared" ca="1" si="1115"/>
        <v>-0.52559765951390214</v>
      </c>
      <c r="M8859" s="93">
        <f t="shared" ca="1" si="1116"/>
        <v>0.98806204562447075</v>
      </c>
      <c r="N8859" s="101">
        <f t="shared" ca="1" si="1112"/>
        <v>-0.18408440841575263</v>
      </c>
      <c r="O8859" s="46">
        <f t="shared" ca="1" si="1117"/>
        <v>0.67496742268283438</v>
      </c>
      <c r="P8859" s="46">
        <f t="shared" ca="1" si="1118"/>
        <v>0.49762536718151817</v>
      </c>
      <c r="Q8859" s="47">
        <f t="shared" ca="1" si="1113"/>
        <v>1.0296515336854668</v>
      </c>
      <c r="R8859" s="47">
        <f t="shared" ca="1" si="1114"/>
        <v>0.11965770373823173</v>
      </c>
      <c r="S8859" s="97">
        <f t="shared" ca="1" si="1119"/>
        <v>0.39731256321053304</v>
      </c>
      <c r="V8859">
        <v>8842</v>
      </c>
      <c r="W8859" s="46">
        <v>-5.4358469270449898E-2</v>
      </c>
    </row>
    <row r="8860" spans="10:23">
      <c r="J8860">
        <v>8843</v>
      </c>
      <c r="K8860" s="93">
        <f t="shared" ca="1" si="1115"/>
        <v>1.1459572008964303</v>
      </c>
      <c r="L8860" s="93">
        <f t="shared" ca="1" si="1115"/>
        <v>0.66827508244280864</v>
      </c>
      <c r="M8860" s="93">
        <f t="shared" ca="1" si="1116"/>
        <v>1.1459572008964303</v>
      </c>
      <c r="N8860" s="101">
        <f t="shared" ca="1" si="1112"/>
        <v>0.99802046859913029</v>
      </c>
      <c r="O8860" s="46">
        <f t="shared" ca="1" si="1117"/>
        <v>0.73164696323118417</v>
      </c>
      <c r="P8860" s="46">
        <f t="shared" ca="1" si="1118"/>
        <v>0.52596513745569307</v>
      </c>
      <c r="Q8860" s="47">
        <f t="shared" ca="1" si="1113"/>
        <v>1.1430106147821664</v>
      </c>
      <c r="R8860" s="47">
        <f t="shared" ca="1" si="1114"/>
        <v>0.31079518437909426</v>
      </c>
      <c r="S8860" s="97">
        <f t="shared" ca="1" si="1119"/>
        <v>0.52122107380513927</v>
      </c>
      <c r="V8860">
        <v>8843</v>
      </c>
      <c r="W8860" s="46">
        <v>0.12253282667387801</v>
      </c>
    </row>
    <row r="8861" spans="10:23">
      <c r="J8861">
        <v>8844</v>
      </c>
      <c r="K8861" s="93">
        <f t="shared" ca="1" si="1115"/>
        <v>-0.28758094793127875</v>
      </c>
      <c r="L8861" s="93">
        <f t="shared" ca="1" si="1115"/>
        <v>-0.29777066602618379</v>
      </c>
      <c r="M8861" s="93">
        <f t="shared" ca="1" si="1116"/>
        <v>-0.28758094793127875</v>
      </c>
      <c r="N8861" s="101">
        <f t="shared" ca="1" si="1112"/>
        <v>-0.37376855531727071</v>
      </c>
      <c r="O8861" s="46">
        <f t="shared" ca="1" si="1117"/>
        <v>0.21705053059120255</v>
      </c>
      <c r="P8861" s="46">
        <f t="shared" ca="1" si="1118"/>
        <v>0.26866692113570223</v>
      </c>
      <c r="Q8861" s="47">
        <f t="shared" ca="1" si="1113"/>
        <v>0.11381774950220314</v>
      </c>
      <c r="R8861" s="47">
        <f t="shared" ca="1" si="1114"/>
        <v>8.8987201770739224E-2</v>
      </c>
      <c r="S8861" s="97">
        <f t="shared" ca="1" si="1119"/>
        <v>0.15301886618097088</v>
      </c>
      <c r="V8861">
        <v>8844</v>
      </c>
      <c r="W8861" s="46">
        <v>0.36647756032680501</v>
      </c>
    </row>
    <row r="8862" spans="10:23">
      <c r="J8862">
        <v>8845</v>
      </c>
      <c r="K8862" s="93">
        <f t="shared" ca="1" si="1115"/>
        <v>6.7795765021316401E-2</v>
      </c>
      <c r="L8862" s="93">
        <f t="shared" ca="1" si="1115"/>
        <v>-1.0758612145390756</v>
      </c>
      <c r="M8862" s="93">
        <f t="shared" ca="1" si="1116"/>
        <v>6.7795765021316401E-2</v>
      </c>
      <c r="N8862" s="101">
        <f t="shared" ca="1" si="1112"/>
        <v>-0.99844535614080343</v>
      </c>
      <c r="O8862" s="46">
        <f t="shared" ca="1" si="1117"/>
        <v>0.34461992166619881</v>
      </c>
      <c r="P8862" s="46">
        <f t="shared" ca="1" si="1118"/>
        <v>0.33245161667320039</v>
      </c>
      <c r="Q8862" s="47">
        <f t="shared" ca="1" si="1113"/>
        <v>0.36895653165219566</v>
      </c>
      <c r="R8862" s="47">
        <f t="shared" ca="1" si="1114"/>
        <v>-1.2018345406865971E-2</v>
      </c>
      <c r="S8862" s="97">
        <f t="shared" ca="1" si="1119"/>
        <v>0.16630078812966642</v>
      </c>
      <c r="V8862">
        <v>8845</v>
      </c>
      <c r="W8862" s="46">
        <v>0.16904455858779499</v>
      </c>
    </row>
    <row r="8863" spans="10:23">
      <c r="J8863">
        <v>8846</v>
      </c>
      <c r="K8863" s="93">
        <f t="shared" ca="1" si="1115"/>
        <v>0.90459033927789878</v>
      </c>
      <c r="L8863" s="93">
        <f t="shared" ca="1" si="1115"/>
        <v>-0.71222880011511236</v>
      </c>
      <c r="M8863" s="93">
        <f t="shared" ca="1" si="1116"/>
        <v>0.90459033927789878</v>
      </c>
      <c r="N8863" s="101">
        <f t="shared" ca="1" si="1112"/>
        <v>-0.38757213040185473</v>
      </c>
      <c r="O8863" s="46">
        <f t="shared" ca="1" si="1117"/>
        <v>0.6450036283133268</v>
      </c>
      <c r="P8863" s="46">
        <f t="shared" ca="1" si="1118"/>
        <v>0.48264346999676438</v>
      </c>
      <c r="Q8863" s="47">
        <f t="shared" ca="1" si="1113"/>
        <v>0.96972394494645164</v>
      </c>
      <c r="R8863" s="47">
        <f t="shared" ca="1" si="1114"/>
        <v>8.6755267348670895E-2</v>
      </c>
      <c r="S8863" s="97">
        <f t="shared" ca="1" si="1119"/>
        <v>0.36587944783099885</v>
      </c>
      <c r="V8863">
        <v>8846</v>
      </c>
      <c r="W8863" s="46">
        <v>1.3100017148760399</v>
      </c>
    </row>
    <row r="8864" spans="10:23">
      <c r="J8864">
        <v>8847</v>
      </c>
      <c r="K8864" s="93">
        <f t="shared" ca="1" si="1115"/>
        <v>-0.85052557361571435</v>
      </c>
      <c r="L8864" s="93">
        <f t="shared" ca="1" si="1115"/>
        <v>-3.1611806646903027</v>
      </c>
      <c r="M8864" s="93">
        <f t="shared" ca="1" si="1116"/>
        <v>-0.85052557361571435</v>
      </c>
      <c r="N8864" s="101">
        <f t="shared" ca="1" si="1112"/>
        <v>-3.2675484557778933</v>
      </c>
      <c r="O8864" s="46">
        <f t="shared" ca="1" si="1117"/>
        <v>1.4970595440570666E-2</v>
      </c>
      <c r="P8864" s="46">
        <f t="shared" ca="1" si="1118"/>
        <v>0.16762695356038632</v>
      </c>
      <c r="Q8864" s="47">
        <f t="shared" ca="1" si="1113"/>
        <v>-0.29034212079906063</v>
      </c>
      <c r="R8864" s="47">
        <f t="shared" ca="1" si="1114"/>
        <v>-0.37891527495362143</v>
      </c>
      <c r="S8864" s="97">
        <f t="shared" ca="1" si="1119"/>
        <v>-0.18197233975652538</v>
      </c>
      <c r="V8864">
        <v>8847</v>
      </c>
      <c r="W8864" s="46">
        <v>0.16213446289459299</v>
      </c>
    </row>
    <row r="8865" spans="10:23">
      <c r="J8865">
        <v>8848</v>
      </c>
      <c r="K8865" s="93">
        <f t="shared" ca="1" si="1115"/>
        <v>-0.78739970623237854</v>
      </c>
      <c r="L8865" s="93">
        <f t="shared" ca="1" si="1115"/>
        <v>-0.39034749660889839</v>
      </c>
      <c r="M8865" s="93">
        <f t="shared" ca="1" si="1116"/>
        <v>-0.78739970623237854</v>
      </c>
      <c r="N8865" s="101">
        <f t="shared" ca="1" si="1112"/>
        <v>-0.62049266989198371</v>
      </c>
      <c r="O8865" s="46">
        <f t="shared" ca="1" si="1117"/>
        <v>3.7630854736309394E-2</v>
      </c>
      <c r="P8865" s="46">
        <f t="shared" ca="1" si="1118"/>
        <v>0.17895708320825568</v>
      </c>
      <c r="Q8865" s="47">
        <f t="shared" ca="1" si="1113"/>
        <v>-0.24502160220758318</v>
      </c>
      <c r="R8865" s="47">
        <f t="shared" ca="1" si="1114"/>
        <v>4.9093765418251833E-2</v>
      </c>
      <c r="S8865" s="97">
        <f t="shared" ca="1" si="1119"/>
        <v>4.3362310077280614E-2</v>
      </c>
      <c r="V8865">
        <v>8848</v>
      </c>
      <c r="W8865" s="46">
        <v>1.2527553936986</v>
      </c>
    </row>
    <row r="8866" spans="10:23">
      <c r="J8866">
        <v>8849</v>
      </c>
      <c r="K8866" s="93">
        <f t="shared" ca="1" si="1115"/>
        <v>-0.76413164877031603</v>
      </c>
      <c r="L8866" s="93">
        <f t="shared" ca="1" si="1115"/>
        <v>-1.4007669333371744</v>
      </c>
      <c r="M8866" s="93">
        <f t="shared" ca="1" si="1116"/>
        <v>-0.76413164877031603</v>
      </c>
      <c r="N8866" s="101">
        <f t="shared" ca="1" si="1112"/>
        <v>-1.5710545866071275</v>
      </c>
      <c r="O8866" s="46">
        <f t="shared" ca="1" si="1117"/>
        <v>4.5983377042207618E-2</v>
      </c>
      <c r="P8866" s="46">
        <f t="shared" ca="1" si="1118"/>
        <v>0.18313334436120479</v>
      </c>
      <c r="Q8866" s="47">
        <f t="shared" ca="1" si="1113"/>
        <v>-0.22831655759578673</v>
      </c>
      <c r="R8866" s="47">
        <f t="shared" ca="1" si="1114"/>
        <v>-0.10460495750123283</v>
      </c>
      <c r="S8866" s="97">
        <f t="shared" ca="1" si="1119"/>
        <v>-2.9310790229512607E-2</v>
      </c>
      <c r="V8866">
        <v>8849</v>
      </c>
      <c r="W8866" s="46">
        <v>7.0753842800371294E-2</v>
      </c>
    </row>
    <row r="8867" spans="10:23">
      <c r="J8867">
        <v>8850</v>
      </c>
      <c r="K8867" s="93">
        <f t="shared" ca="1" si="1115"/>
        <v>-0.38764723710782112</v>
      </c>
      <c r="L8867" s="93">
        <f t="shared" ca="1" si="1115"/>
        <v>-1.1482627538520676</v>
      </c>
      <c r="M8867" s="93">
        <f t="shared" ca="1" si="1116"/>
        <v>-0.38764723710782112</v>
      </c>
      <c r="N8867" s="101">
        <f t="shared" ca="1" si="1112"/>
        <v>-1.2119291302744568</v>
      </c>
      <c r="O8867" s="46">
        <f t="shared" ca="1" si="1117"/>
        <v>0.18112978758211062</v>
      </c>
      <c r="P8867" s="46">
        <f t="shared" ca="1" si="1118"/>
        <v>0.25070654963115629</v>
      </c>
      <c r="Q8867" s="47">
        <f t="shared" ca="1" si="1113"/>
        <v>4.1976263484019283E-2</v>
      </c>
      <c r="R8867" s="47">
        <f t="shared" ca="1" si="1114"/>
        <v>-4.6537068355249261E-2</v>
      </c>
      <c r="S8867" s="97">
        <f t="shared" ca="1" si="1119"/>
        <v>6.7296359613430681E-2</v>
      </c>
      <c r="V8867">
        <v>8850</v>
      </c>
      <c r="W8867" s="46">
        <v>1.1759375703770401</v>
      </c>
    </row>
    <row r="8868" spans="10:23">
      <c r="J8868">
        <v>8851</v>
      </c>
      <c r="K8868" s="93">
        <f t="shared" ca="1" si="1115"/>
        <v>-2.3623505368986675</v>
      </c>
      <c r="L8868" s="93">
        <f t="shared" ca="1" si="1115"/>
        <v>-0.65293803751769774</v>
      </c>
      <c r="M8868" s="93">
        <f t="shared" ca="1" si="1116"/>
        <v>-2.3623505368986675</v>
      </c>
      <c r="N8868" s="101">
        <f t="shared" ca="1" si="1112"/>
        <v>-1.3703200431042659</v>
      </c>
      <c r="O8868" s="46">
        <f t="shared" ca="1" si="1117"/>
        <v>-0.52772841366335865</v>
      </c>
      <c r="P8868" s="46">
        <f t="shared" ca="1" si="1118"/>
        <v>-0.10372255099157834</v>
      </c>
      <c r="Q8868" s="47">
        <f t="shared" ca="1" si="1113"/>
        <v>-1.3757401390069193</v>
      </c>
      <c r="R8868" s="47">
        <f t="shared" ca="1" si="1114"/>
        <v>-7.2147689395191922E-2</v>
      </c>
      <c r="S8868" s="97">
        <f t="shared" ca="1" si="1119"/>
        <v>-0.29993805152927527</v>
      </c>
      <c r="V8868">
        <v>8851</v>
      </c>
      <c r="W8868" s="46">
        <v>4.2337852099982802E-2</v>
      </c>
    </row>
    <row r="8869" spans="10:23">
      <c r="J8869">
        <v>8852</v>
      </c>
      <c r="K8869" s="93">
        <f t="shared" ca="1" si="1115"/>
        <v>-1.5183025425784882</v>
      </c>
      <c r="L8869" s="93">
        <f t="shared" ca="1" si="1115"/>
        <v>-0.57958900734139163</v>
      </c>
      <c r="M8869" s="93">
        <f t="shared" ca="1" si="1116"/>
        <v>-1.5183025425784882</v>
      </c>
      <c r="N8869" s="101">
        <f t="shared" ca="1" si="1112"/>
        <v>-1.0323528634785279</v>
      </c>
      <c r="O8869" s="46">
        <f t="shared" ca="1" si="1117"/>
        <v>-0.22474095064447408</v>
      </c>
      <c r="P8869" s="46">
        <f t="shared" ca="1" si="1118"/>
        <v>4.7771180517863943E-2</v>
      </c>
      <c r="Q8869" s="47">
        <f t="shared" ca="1" si="1113"/>
        <v>-0.76976521296915013</v>
      </c>
      <c r="R8869" s="47">
        <f t="shared" ca="1" si="1114"/>
        <v>-1.7500934687531472E-2</v>
      </c>
      <c r="S8869" s="97">
        <f t="shared" ca="1" si="1119"/>
        <v>-0.12112094266600278</v>
      </c>
      <c r="V8869">
        <v>8852</v>
      </c>
      <c r="W8869" s="46">
        <v>0.81945665080459795</v>
      </c>
    </row>
    <row r="8870" spans="10:23">
      <c r="J8870">
        <v>8853</v>
      </c>
      <c r="K8870" s="93">
        <f t="shared" ca="1" si="1115"/>
        <v>-1.1418735305817147</v>
      </c>
      <c r="L8870" s="93">
        <f t="shared" ca="1" si="1115"/>
        <v>0.34090493338011318</v>
      </c>
      <c r="M8870" s="93">
        <f t="shared" ca="1" si="1116"/>
        <v>-1.1418735305817147</v>
      </c>
      <c r="N8870" s="101">
        <f t="shared" ca="1" si="1112"/>
        <v>-3.9935162976141636E-2</v>
      </c>
      <c r="O8870" s="46">
        <f t="shared" ca="1" si="1117"/>
        <v>-8.9614426893334265E-2</v>
      </c>
      <c r="P8870" s="46">
        <f t="shared" ca="1" si="1118"/>
        <v>0.11533444239343385</v>
      </c>
      <c r="Q8870" s="47">
        <f t="shared" ca="1" si="1113"/>
        <v>-0.49951216546687049</v>
      </c>
      <c r="R8870" s="47">
        <f t="shared" ca="1" si="1114"/>
        <v>0.14296555412049666</v>
      </c>
      <c r="S8870" s="97">
        <f t="shared" ca="1" si="1119"/>
        <v>2.6675563613581199E-2</v>
      </c>
      <c r="V8870">
        <v>8853</v>
      </c>
      <c r="W8870" s="46">
        <v>-0.31883236607528298</v>
      </c>
    </row>
    <row r="8871" spans="10:23">
      <c r="J8871">
        <v>8854</v>
      </c>
      <c r="K8871" s="93">
        <f t="shared" ca="1" si="1115"/>
        <v>-0.15604649775433793</v>
      </c>
      <c r="L8871" s="93">
        <f t="shared" ca="1" si="1115"/>
        <v>0.19378638624628933</v>
      </c>
      <c r="M8871" s="93">
        <f t="shared" ca="1" si="1116"/>
        <v>-0.15604649775433793</v>
      </c>
      <c r="N8871" s="101">
        <f t="shared" ca="1" si="1112"/>
        <v>0.13409932792496523</v>
      </c>
      <c r="O8871" s="46">
        <f t="shared" ca="1" si="1117"/>
        <v>0.2642673827452014</v>
      </c>
      <c r="P8871" s="46">
        <f t="shared" ca="1" si="1118"/>
        <v>0.29227534721270171</v>
      </c>
      <c r="Q8871" s="47">
        <f t="shared" ca="1" si="1113"/>
        <v>0.20825145381020085</v>
      </c>
      <c r="R8871" s="47">
        <f t="shared" ca="1" si="1114"/>
        <v>0.17110562424646897</v>
      </c>
      <c r="S8871" s="97">
        <f t="shared" ca="1" si="1119"/>
        <v>0.21768650349583518</v>
      </c>
      <c r="V8871">
        <v>8854</v>
      </c>
      <c r="W8871" s="46">
        <v>-0.19040307186880301</v>
      </c>
    </row>
    <row r="8872" spans="10:23">
      <c r="J8872">
        <v>8855</v>
      </c>
      <c r="K8872" s="93">
        <f t="shared" ca="1" si="1115"/>
        <v>-0.34149858268045669</v>
      </c>
      <c r="L8872" s="93">
        <f t="shared" ca="1" si="1115"/>
        <v>1.4645125768440703</v>
      </c>
      <c r="M8872" s="93">
        <f t="shared" ca="1" si="1116"/>
        <v>-0.34149858268045669</v>
      </c>
      <c r="N8872" s="101">
        <f t="shared" ca="1" si="1112"/>
        <v>1.2798755426456587</v>
      </c>
      <c r="O8872" s="46">
        <f t="shared" ca="1" si="1117"/>
        <v>0.19769574570389287</v>
      </c>
      <c r="P8872" s="46">
        <f t="shared" ca="1" si="1118"/>
        <v>0.25898952869204739</v>
      </c>
      <c r="Q8872" s="47">
        <f t="shared" ca="1" si="1113"/>
        <v>7.510817972758374E-2</v>
      </c>
      <c r="R8872" s="47">
        <f t="shared" ca="1" si="1114"/>
        <v>0.35636903303382661</v>
      </c>
      <c r="S8872" s="97">
        <f t="shared" ca="1" si="1119"/>
        <v>0.27703238936885977</v>
      </c>
      <c r="V8872">
        <v>8855</v>
      </c>
      <c r="W8872" s="46">
        <v>8.5437966670426496E-2</v>
      </c>
    </row>
    <row r="8873" spans="10:23">
      <c r="J8873">
        <v>8856</v>
      </c>
      <c r="K8873" s="93">
        <f t="shared" ca="1" si="1115"/>
        <v>-0.12550082640660379</v>
      </c>
      <c r="L8873" s="93">
        <f t="shared" ca="1" si="1115"/>
        <v>0.20850523352131312</v>
      </c>
      <c r="M8873" s="93">
        <f t="shared" ca="1" si="1116"/>
        <v>-0.12550082640660379</v>
      </c>
      <c r="N8873" s="101">
        <f t="shared" ca="1" si="1112"/>
        <v>0.15776822831441462</v>
      </c>
      <c r="O8873" s="46">
        <f t="shared" ca="1" si="1117"/>
        <v>0.27523234626639642</v>
      </c>
      <c r="P8873" s="46">
        <f t="shared" ca="1" si="1118"/>
        <v>0.29775782897329922</v>
      </c>
      <c r="Q8873" s="47">
        <f t="shared" ca="1" si="1113"/>
        <v>0.23018138085259093</v>
      </c>
      <c r="R8873" s="47">
        <f t="shared" ca="1" si="1114"/>
        <v>0.1749327076786964</v>
      </c>
      <c r="S8873" s="97">
        <f t="shared" ca="1" si="1119"/>
        <v>0.22508252697254641</v>
      </c>
      <c r="V8873">
        <v>8856</v>
      </c>
      <c r="W8873" s="46">
        <v>0.23117707260141501</v>
      </c>
    </row>
    <row r="8874" spans="10:23">
      <c r="J8874">
        <v>8857</v>
      </c>
      <c r="K8874" s="93">
        <f t="shared" ca="1" si="1115"/>
        <v>1.2521617312871625</v>
      </c>
      <c r="L8874" s="93">
        <f t="shared" ca="1" si="1115"/>
        <v>-0.19690701499686833</v>
      </c>
      <c r="M8874" s="93">
        <f t="shared" ca="1" si="1116"/>
        <v>1.2521617312871625</v>
      </c>
      <c r="N8874" s="101">
        <f t="shared" ca="1" si="1112"/>
        <v>0.21153129051652134</v>
      </c>
      <c r="O8874" s="46">
        <f t="shared" ca="1" si="1117"/>
        <v>0.76977114744907049</v>
      </c>
      <c r="P8874" s="46">
        <f t="shared" ca="1" si="1118"/>
        <v>0.54502722956463623</v>
      </c>
      <c r="Q8874" s="47">
        <f t="shared" ca="1" si="1113"/>
        <v>1.219258983217939</v>
      </c>
      <c r="R8874" s="47">
        <f t="shared" ca="1" si="1114"/>
        <v>0.18362579105958771</v>
      </c>
      <c r="S8874" s="97">
        <f t="shared" ca="1" si="1119"/>
        <v>0.47669846925432913</v>
      </c>
      <c r="V8874">
        <v>8857</v>
      </c>
      <c r="W8874" s="46">
        <v>1.27756994087512</v>
      </c>
    </row>
    <row r="8875" spans="10:23">
      <c r="J8875">
        <v>8858</v>
      </c>
      <c r="K8875" s="93">
        <f t="shared" ca="1" si="1115"/>
        <v>0.90416173418107748</v>
      </c>
      <c r="L8875" s="93">
        <f t="shared" ca="1" si="1115"/>
        <v>-0.56044931250182151</v>
      </c>
      <c r="M8875" s="93">
        <f t="shared" ca="1" si="1116"/>
        <v>0.90416173418107748</v>
      </c>
      <c r="N8875" s="101">
        <f t="shared" ca="1" si="1112"/>
        <v>-0.24380885592070223</v>
      </c>
      <c r="O8875" s="46">
        <f t="shared" ca="1" si="1117"/>
        <v>0.64484977216794559</v>
      </c>
      <c r="P8875" s="46">
        <f t="shared" ca="1" si="1118"/>
        <v>0.48256654192407378</v>
      </c>
      <c r="Q8875" s="47">
        <f t="shared" ca="1" si="1113"/>
        <v>0.96941623265568921</v>
      </c>
      <c r="R8875" s="47">
        <f t="shared" ca="1" si="1114"/>
        <v>0.11000070912571411</v>
      </c>
      <c r="S8875" s="97">
        <f t="shared" ca="1" si="1119"/>
        <v>0.37742524064682986</v>
      </c>
      <c r="V8875">
        <v>8858</v>
      </c>
      <c r="W8875" s="46">
        <v>0.56481324964419599</v>
      </c>
    </row>
    <row r="8876" spans="10:23">
      <c r="J8876">
        <v>8859</v>
      </c>
      <c r="K8876" s="93">
        <f t="shared" ca="1" si="1115"/>
        <v>0.47555701233984782</v>
      </c>
      <c r="L8876" s="93">
        <f t="shared" ca="1" si="1115"/>
        <v>2.2027463430733665</v>
      </c>
      <c r="M8876" s="93">
        <f t="shared" ca="1" si="1116"/>
        <v>0.47555701233984782</v>
      </c>
      <c r="N8876" s="101">
        <f t="shared" ca="1" si="1112"/>
        <v>2.2396245740877556</v>
      </c>
      <c r="O8876" s="46">
        <f t="shared" ca="1" si="1117"/>
        <v>0.49099376139312778</v>
      </c>
      <c r="P8876" s="46">
        <f t="shared" ca="1" si="1118"/>
        <v>0.40563853653666487</v>
      </c>
      <c r="Q8876" s="47">
        <f t="shared" ca="1" si="1113"/>
        <v>0.6617042111060536</v>
      </c>
      <c r="R8876" s="47">
        <f t="shared" ca="1" si="1114"/>
        <v>0.51155324340659269</v>
      </c>
      <c r="S8876" s="97">
        <f t="shared" ca="1" si="1119"/>
        <v>0.50127350239986024</v>
      </c>
      <c r="V8876">
        <v>8859</v>
      </c>
      <c r="W8876" s="46">
        <v>1.5619776459333801</v>
      </c>
    </row>
    <row r="8877" spans="10:23">
      <c r="J8877">
        <v>8860</v>
      </c>
      <c r="K8877" s="93">
        <f t="shared" ca="1" si="1115"/>
        <v>-1.4950128342286659</v>
      </c>
      <c r="L8877" s="93">
        <f t="shared" ca="1" si="1115"/>
        <v>-1.6091072944625735</v>
      </c>
      <c r="M8877" s="93">
        <f t="shared" ca="1" si="1116"/>
        <v>-1.4950128342286659</v>
      </c>
      <c r="N8877" s="101">
        <f t="shared" ca="1" si="1112"/>
        <v>-2.0010151936967819</v>
      </c>
      <c r="O8877" s="46">
        <f t="shared" ca="1" si="1117"/>
        <v>-0.21638065633082448</v>
      </c>
      <c r="P8877" s="46">
        <f t="shared" ca="1" si="1118"/>
        <v>5.1951327674688741E-2</v>
      </c>
      <c r="Q8877" s="47">
        <f t="shared" ca="1" si="1113"/>
        <v>-0.75304462434185093</v>
      </c>
      <c r="R8877" s="47">
        <f t="shared" ca="1" si="1114"/>
        <v>-0.17412635853077757</v>
      </c>
      <c r="S8877" s="97">
        <f t="shared" ca="1" si="1119"/>
        <v>-0.19525350743080103</v>
      </c>
      <c r="V8877">
        <v>8860</v>
      </c>
      <c r="W8877" s="46">
        <v>0.46381690444622897</v>
      </c>
    </row>
    <row r="8878" spans="10:23">
      <c r="J8878">
        <v>8861</v>
      </c>
      <c r="K8878" s="93">
        <f t="shared" ca="1" si="1115"/>
        <v>-0.7336763418786959</v>
      </c>
      <c r="L8878" s="93">
        <f t="shared" ca="1" si="1115"/>
        <v>0.49905686071474231</v>
      </c>
      <c r="M8878" s="93">
        <f t="shared" ca="1" si="1116"/>
        <v>-0.7336763418786959</v>
      </c>
      <c r="N8878" s="101">
        <f t="shared" ca="1" si="1112"/>
        <v>0.23982188385679842</v>
      </c>
      <c r="O8878" s="46">
        <f t="shared" ca="1" si="1117"/>
        <v>5.6915902482287228E-2</v>
      </c>
      <c r="P8878" s="46">
        <f t="shared" ca="1" si="1118"/>
        <v>0.1885996070812446</v>
      </c>
      <c r="Q8878" s="47">
        <f t="shared" ca="1" si="1113"/>
        <v>-0.20645150671562751</v>
      </c>
      <c r="R8878" s="47">
        <f t="shared" ca="1" si="1114"/>
        <v>0.18820016753162358</v>
      </c>
      <c r="S8878" s="97">
        <f t="shared" ca="1" si="1119"/>
        <v>0.1225580350069554</v>
      </c>
      <c r="V8878">
        <v>8861</v>
      </c>
      <c r="W8878" s="46">
        <v>0.889868730233632</v>
      </c>
    </row>
    <row r="8879" spans="10:23">
      <c r="J8879">
        <v>8862</v>
      </c>
      <c r="K8879" s="93">
        <f t="shared" ca="1" si="1115"/>
        <v>-1.3936165517135919</v>
      </c>
      <c r="L8879" s="93">
        <f t="shared" ca="1" si="1115"/>
        <v>0.90515183831704382</v>
      </c>
      <c r="M8879" s="93">
        <f t="shared" ca="1" si="1116"/>
        <v>-1.3936165517135919</v>
      </c>
      <c r="N8879" s="101">
        <f t="shared" ca="1" si="1112"/>
        <v>0.414957913351233</v>
      </c>
      <c r="O8879" s="46">
        <f t="shared" ca="1" si="1117"/>
        <v>-0.17998248631499192</v>
      </c>
      <c r="P8879" s="46">
        <f t="shared" ca="1" si="1118"/>
        <v>7.0150412682605023E-2</v>
      </c>
      <c r="Q8879" s="47">
        <f t="shared" ca="1" si="1113"/>
        <v>-0.6802482843101858</v>
      </c>
      <c r="R8879" s="47">
        <f t="shared" ca="1" si="1114"/>
        <v>0.21651834817524218</v>
      </c>
      <c r="S8879" s="97">
        <f t="shared" ca="1" si="1119"/>
        <v>1.8267930930125131E-2</v>
      </c>
      <c r="V8879">
        <v>8862</v>
      </c>
      <c r="W8879" s="46">
        <v>0.90306622684559201</v>
      </c>
    </row>
    <row r="8880" spans="10:23">
      <c r="J8880">
        <v>8863</v>
      </c>
      <c r="K8880" s="93">
        <f t="shared" ca="1" si="1115"/>
        <v>0.97673736701764513</v>
      </c>
      <c r="L8880" s="93">
        <f t="shared" ca="1" si="1115"/>
        <v>-1.8856563722676511</v>
      </c>
      <c r="M8880" s="93">
        <f t="shared" ca="1" si="1116"/>
        <v>0.97673736701764513</v>
      </c>
      <c r="N8880" s="101">
        <f t="shared" ca="1" si="1112"/>
        <v>-1.4771347107691417</v>
      </c>
      <c r="O8880" s="46">
        <f t="shared" ca="1" si="1117"/>
        <v>0.6709022087806914</v>
      </c>
      <c r="P8880" s="46">
        <f t="shared" ca="1" si="1118"/>
        <v>0.49559276023044668</v>
      </c>
      <c r="Q8880" s="47">
        <f t="shared" ca="1" si="1113"/>
        <v>1.0215211058811808</v>
      </c>
      <c r="R8880" s="47">
        <f t="shared" ca="1" si="1114"/>
        <v>-8.9418818945483342E-2</v>
      </c>
      <c r="S8880" s="97">
        <f t="shared" ca="1" si="1119"/>
        <v>0.29074169491760404</v>
      </c>
      <c r="V8880">
        <v>8863</v>
      </c>
      <c r="W8880" s="46">
        <v>1.4460707121273999</v>
      </c>
    </row>
    <row r="8881" spans="10:23">
      <c r="J8881">
        <v>8864</v>
      </c>
      <c r="K8881" s="93">
        <f t="shared" ca="1" si="1115"/>
        <v>6.2152837625460186E-2</v>
      </c>
      <c r="L8881" s="93">
        <f t="shared" ca="1" si="1115"/>
        <v>0.17693490282968105</v>
      </c>
      <c r="M8881" s="93">
        <f t="shared" ca="1" si="1116"/>
        <v>6.2152837625460186E-2</v>
      </c>
      <c r="N8881" s="101">
        <f t="shared" ca="1" si="1112"/>
        <v>0.18751500345357452</v>
      </c>
      <c r="O8881" s="46">
        <f t="shared" ca="1" si="1117"/>
        <v>0.34259428299733696</v>
      </c>
      <c r="P8881" s="46">
        <f t="shared" ca="1" si="1118"/>
        <v>0.33143879733876946</v>
      </c>
      <c r="Q8881" s="47">
        <f t="shared" ca="1" si="1113"/>
        <v>0.36490525431447196</v>
      </c>
      <c r="R8881" s="47">
        <f t="shared" ca="1" si="1114"/>
        <v>0.17974253781123689</v>
      </c>
      <c r="S8881" s="97">
        <f t="shared" ca="1" si="1119"/>
        <v>0.26116841040428695</v>
      </c>
      <c r="V8881">
        <v>8864</v>
      </c>
      <c r="W8881" s="46">
        <v>1.3689623929064899E-2</v>
      </c>
    </row>
    <row r="8882" spans="10:23">
      <c r="J8882">
        <v>8865</v>
      </c>
      <c r="K8882" s="93">
        <f t="shared" ca="1" si="1115"/>
        <v>4.9972245254993511E-2</v>
      </c>
      <c r="L8882" s="93">
        <f t="shared" ca="1" si="1115"/>
        <v>0.95464272831042807</v>
      </c>
      <c r="M8882" s="93">
        <f t="shared" ca="1" si="1116"/>
        <v>4.9972245254993511E-2</v>
      </c>
      <c r="N8882" s="101">
        <f t="shared" ca="1" si="1112"/>
        <v>0.92097301648119911</v>
      </c>
      <c r="O8882" s="46">
        <f t="shared" ca="1" si="1117"/>
        <v>0.33822182218322489</v>
      </c>
      <c r="P8882" s="46">
        <f t="shared" ca="1" si="1118"/>
        <v>0.32925256693171345</v>
      </c>
      <c r="Q8882" s="47">
        <f t="shared" ca="1" si="1113"/>
        <v>0.3561603326862478</v>
      </c>
      <c r="R8882" s="47">
        <f t="shared" ca="1" si="1114"/>
        <v>0.29833719002176839</v>
      </c>
      <c r="S8882" s="97">
        <f t="shared" ca="1" si="1119"/>
        <v>0.31827950610249667</v>
      </c>
      <c r="V8882">
        <v>8865</v>
      </c>
      <c r="W8882" s="46">
        <v>1.53835381099409</v>
      </c>
    </row>
    <row r="8883" spans="10:23">
      <c r="J8883">
        <v>8866</v>
      </c>
      <c r="K8883" s="93">
        <f t="shared" ca="1" si="1115"/>
        <v>-0.8368963927512415</v>
      </c>
      <c r="L8883" s="93">
        <f t="shared" ca="1" si="1115"/>
        <v>-0.14819841737985279</v>
      </c>
      <c r="M8883" s="93">
        <f t="shared" ca="1" si="1116"/>
        <v>-0.8368963927512415</v>
      </c>
      <c r="N8883" s="101">
        <f t="shared" ca="1" si="1112"/>
        <v>-0.40665625554394158</v>
      </c>
      <c r="O8883" s="46">
        <f t="shared" ca="1" si="1117"/>
        <v>1.9863055301787613E-2</v>
      </c>
      <c r="P8883" s="46">
        <f t="shared" ca="1" si="1118"/>
        <v>0.17007318349099479</v>
      </c>
      <c r="Q8883" s="47">
        <f t="shared" ca="1" si="1113"/>
        <v>-0.28055720107662674</v>
      </c>
      <c r="R8883" s="47">
        <f t="shared" ca="1" si="1114"/>
        <v>8.3669507640864949E-2</v>
      </c>
      <c r="S8883" s="97">
        <f t="shared" ca="1" si="1119"/>
        <v>5.1766281471326281E-2</v>
      </c>
      <c r="V8883">
        <v>8866</v>
      </c>
      <c r="W8883" s="46">
        <v>1.2651643992886501</v>
      </c>
    </row>
    <row r="8884" spans="10:23">
      <c r="J8884">
        <v>8867</v>
      </c>
      <c r="K8884" s="93">
        <f t="shared" ca="1" si="1115"/>
        <v>2.2996565362393193</v>
      </c>
      <c r="L8884" s="93">
        <f t="shared" ca="1" si="1115"/>
        <v>0.8634142754217482</v>
      </c>
      <c r="M8884" s="93">
        <f t="shared" ca="1" si="1116"/>
        <v>2.2996565362393193</v>
      </c>
      <c r="N8884" s="101">
        <f t="shared" ca="1" si="1112"/>
        <v>1.5499309271099007</v>
      </c>
      <c r="O8884" s="46">
        <f t="shared" ca="1" si="1117"/>
        <v>1.1457898046979875</v>
      </c>
      <c r="P8884" s="46">
        <f t="shared" ca="1" si="1118"/>
        <v>0.73303655818909474</v>
      </c>
      <c r="Q8884" s="47">
        <f t="shared" ca="1" si="1113"/>
        <v>1.9712962977157729</v>
      </c>
      <c r="R8884" s="47">
        <f t="shared" ca="1" si="1114"/>
        <v>0.40003496050241349</v>
      </c>
      <c r="S8884" s="97">
        <f t="shared" ca="1" si="1119"/>
        <v>0.77291238260020045</v>
      </c>
      <c r="V8884">
        <v>8867</v>
      </c>
      <c r="W8884" s="46">
        <v>-0.152454115638126</v>
      </c>
    </row>
    <row r="8885" spans="10:23">
      <c r="J8885">
        <v>8868</v>
      </c>
      <c r="K8885" s="93">
        <f t="shared" ca="1" si="1115"/>
        <v>0.26669670713825888</v>
      </c>
      <c r="L8885" s="93">
        <f t="shared" ca="1" si="1115"/>
        <v>1.3061715066534243</v>
      </c>
      <c r="M8885" s="93">
        <f t="shared" ca="1" si="1116"/>
        <v>0.26669670713825888</v>
      </c>
      <c r="N8885" s="101">
        <f t="shared" ca="1" si="1112"/>
        <v>1.3231747821836861</v>
      </c>
      <c r="O8885" s="46">
        <f t="shared" ca="1" si="1117"/>
        <v>0.41601928787477227</v>
      </c>
      <c r="P8885" s="46">
        <f t="shared" ca="1" si="1118"/>
        <v>0.36815129977748712</v>
      </c>
      <c r="Q8885" s="47">
        <f t="shared" ca="1" si="1113"/>
        <v>0.51175526406934257</v>
      </c>
      <c r="R8885" s="47">
        <f t="shared" ca="1" si="1114"/>
        <v>0.36337019487647382</v>
      </c>
      <c r="S8885" s="97">
        <f t="shared" ca="1" si="1119"/>
        <v>0.38969474137562304</v>
      </c>
      <c r="V8885">
        <v>8868</v>
      </c>
      <c r="W8885" s="46">
        <v>0.42115931788426902</v>
      </c>
    </row>
    <row r="8886" spans="10:23">
      <c r="J8886">
        <v>8869</v>
      </c>
      <c r="K8886" s="93">
        <f t="shared" ca="1" si="1115"/>
        <v>5.4111761981820286E-2</v>
      </c>
      <c r="L8886" s="93">
        <f t="shared" ca="1" si="1115"/>
        <v>-0.16067455017392718</v>
      </c>
      <c r="M8886" s="93">
        <f t="shared" ca="1" si="1116"/>
        <v>5.4111761981820286E-2</v>
      </c>
      <c r="N8886" s="101">
        <f t="shared" ca="1" si="1112"/>
        <v>-0.13512408555573135</v>
      </c>
      <c r="O8886" s="46">
        <f t="shared" ca="1" si="1117"/>
        <v>0.33970778231774978</v>
      </c>
      <c r="P8886" s="46">
        <f t="shared" ca="1" si="1118"/>
        <v>0.32999554699897587</v>
      </c>
      <c r="Q8886" s="47">
        <f t="shared" ca="1" si="1113"/>
        <v>0.3591322529552976</v>
      </c>
      <c r="R8886" s="47">
        <f t="shared" ca="1" si="1114"/>
        <v>0.12757422023756249</v>
      </c>
      <c r="S8886" s="97">
        <f t="shared" ca="1" si="1119"/>
        <v>0.23364100127765614</v>
      </c>
      <c r="V8886">
        <v>8869</v>
      </c>
      <c r="W8886" s="46">
        <v>0.34432632427324</v>
      </c>
    </row>
    <row r="8887" spans="10:23">
      <c r="J8887">
        <v>8870</v>
      </c>
      <c r="K8887" s="93">
        <f t="shared" ca="1" si="1115"/>
        <v>-0.11815395923977001</v>
      </c>
      <c r="L8887" s="93">
        <f t="shared" ca="1" si="1115"/>
        <v>-0.47201427091759135</v>
      </c>
      <c r="M8887" s="93">
        <f t="shared" ca="1" si="1116"/>
        <v>-0.11815395923977001</v>
      </c>
      <c r="N8887" s="101">
        <f t="shared" ca="1" si="1112"/>
        <v>-0.48508440449847295</v>
      </c>
      <c r="O8887" s="46">
        <f t="shared" ca="1" si="1117"/>
        <v>0.27786964729547903</v>
      </c>
      <c r="P8887" s="46">
        <f t="shared" ca="1" si="1118"/>
        <v>0.2990764794878405</v>
      </c>
      <c r="Q8887" s="47">
        <f t="shared" ca="1" si="1113"/>
        <v>0.23545598291075609</v>
      </c>
      <c r="R8887" s="47">
        <f t="shared" ca="1" si="1114"/>
        <v>7.0988264974520141E-2</v>
      </c>
      <c r="S8887" s="97">
        <f t="shared" ca="1" si="1119"/>
        <v>0.17442895613499959</v>
      </c>
      <c r="V8887">
        <v>8870</v>
      </c>
      <c r="W8887" s="46">
        <v>-0.46974719138306198</v>
      </c>
    </row>
    <row r="8888" spans="10:23">
      <c r="J8888">
        <v>8871</v>
      </c>
      <c r="K8888" s="93">
        <f t="shared" ca="1" si="1115"/>
        <v>-1.5262394892804585</v>
      </c>
      <c r="L8888" s="93">
        <f t="shared" ca="1" si="1115"/>
        <v>-3.7485331794057761E-2</v>
      </c>
      <c r="M8888" s="93">
        <f t="shared" ca="1" si="1116"/>
        <v>-1.5262394892804585</v>
      </c>
      <c r="N8888" s="101">
        <f t="shared" ca="1" si="1112"/>
        <v>-0.52091760954586919</v>
      </c>
      <c r="O8888" s="46">
        <f t="shared" ca="1" si="1117"/>
        <v>-0.22759007221283112</v>
      </c>
      <c r="P8888" s="46">
        <f t="shared" ca="1" si="1118"/>
        <v>4.6346619733685424E-2</v>
      </c>
      <c r="Q8888" s="47">
        <f t="shared" ca="1" si="1113"/>
        <v>-0.7754634561058642</v>
      </c>
      <c r="R8888" s="47">
        <f t="shared" ca="1" si="1114"/>
        <v>6.5194304836784803E-2</v>
      </c>
      <c r="S8888" s="97">
        <f t="shared" ca="1" si="1119"/>
        <v>-8.1197883688023165E-2</v>
      </c>
      <c r="V8888">
        <v>8871</v>
      </c>
      <c r="W8888" s="46">
        <v>-0.36577931966806798</v>
      </c>
    </row>
    <row r="8889" spans="10:23">
      <c r="J8889">
        <v>8872</v>
      </c>
      <c r="K8889" s="93">
        <f t="shared" ca="1" si="1115"/>
        <v>-1.0402591420215292</v>
      </c>
      <c r="L8889" s="93">
        <f t="shared" ca="1" si="1115"/>
        <v>-0.75242937759956885</v>
      </c>
      <c r="M8889" s="93">
        <f t="shared" ca="1" si="1116"/>
        <v>-1.0402591420215292</v>
      </c>
      <c r="N8889" s="101">
        <f t="shared" ca="1" si="1112"/>
        <v>-1.0441913871382522</v>
      </c>
      <c r="O8889" s="46">
        <f t="shared" ca="1" si="1117"/>
        <v>-5.3137963465607951E-2</v>
      </c>
      <c r="P8889" s="46">
        <f t="shared" ca="1" si="1118"/>
        <v>0.13357267410729701</v>
      </c>
      <c r="Q8889" s="47">
        <f t="shared" ca="1" si="1113"/>
        <v>-0.42655923861141787</v>
      </c>
      <c r="R8889" s="47">
        <f t="shared" ca="1" si="1114"/>
        <v>-1.941513505234263E-2</v>
      </c>
      <c r="S8889" s="97">
        <f t="shared" ca="1" si="1119"/>
        <v>-3.6276549258975291E-2</v>
      </c>
      <c r="V8889">
        <v>8872</v>
      </c>
      <c r="W8889" s="46">
        <v>0.36245535458664602</v>
      </c>
    </row>
    <row r="8890" spans="10:23">
      <c r="J8890">
        <v>8873</v>
      </c>
      <c r="K8890" s="93">
        <f t="shared" ca="1" si="1115"/>
        <v>1.9128849064584703</v>
      </c>
      <c r="L8890" s="93">
        <f t="shared" ca="1" si="1115"/>
        <v>-0.67717938306780567</v>
      </c>
      <c r="M8890" s="93">
        <f t="shared" ca="1" si="1116"/>
        <v>1.9128849064584703</v>
      </c>
      <c r="N8890" s="101">
        <f t="shared" ca="1" si="1112"/>
        <v>-3.3682075282744917E-2</v>
      </c>
      <c r="O8890" s="46">
        <f t="shared" ca="1" si="1117"/>
        <v>1.0069505968998995</v>
      </c>
      <c r="P8890" s="46">
        <f t="shared" ca="1" si="1118"/>
        <v>0.66361695429005074</v>
      </c>
      <c r="Q8890" s="47">
        <f t="shared" ca="1" si="1113"/>
        <v>1.6936178821195971</v>
      </c>
      <c r="R8890" s="47">
        <f t="shared" ca="1" si="1114"/>
        <v>0.14397663143790052</v>
      </c>
      <c r="S8890" s="97">
        <f t="shared" ca="1" si="1119"/>
        <v>0.57546361416890002</v>
      </c>
      <c r="V8890">
        <v>8873</v>
      </c>
      <c r="W8890" s="46">
        <v>2.4125618322057198E-3</v>
      </c>
    </row>
    <row r="8891" spans="10:23">
      <c r="J8891">
        <v>8874</v>
      </c>
      <c r="K8891" s="93">
        <f t="shared" ca="1" si="1115"/>
        <v>0.21334127817771009</v>
      </c>
      <c r="L8891" s="93">
        <f t="shared" ca="1" si="1115"/>
        <v>-2.5836084274258785E-2</v>
      </c>
      <c r="M8891" s="93">
        <f t="shared" ca="1" si="1116"/>
        <v>0.21334127817771009</v>
      </c>
      <c r="N8891" s="101">
        <f t="shared" ca="1" si="1112"/>
        <v>4.3352555328866324E-2</v>
      </c>
      <c r="O8891" s="46">
        <f t="shared" ca="1" si="1117"/>
        <v>0.39686631770266545</v>
      </c>
      <c r="P8891" s="46">
        <f t="shared" ca="1" si="1118"/>
        <v>0.35857481469143371</v>
      </c>
      <c r="Q8891" s="47">
        <f t="shared" ca="1" si="1113"/>
        <v>0.47344932372512893</v>
      </c>
      <c r="R8891" s="47">
        <f t="shared" ca="1" si="1114"/>
        <v>0.15643255265394798</v>
      </c>
      <c r="S8891" s="97">
        <f t="shared" ca="1" si="1119"/>
        <v>0.2766494351783067</v>
      </c>
      <c r="V8891">
        <v>8874</v>
      </c>
      <c r="W8891" s="46">
        <v>-0.26594140470546601</v>
      </c>
    </row>
    <row r="8892" spans="10:23">
      <c r="J8892">
        <v>8875</v>
      </c>
      <c r="K8892" s="93">
        <f t="shared" ca="1" si="1115"/>
        <v>-0.49487782870377411</v>
      </c>
      <c r="L8892" s="93">
        <f t="shared" ca="1" si="1115"/>
        <v>-1.0156208784544698</v>
      </c>
      <c r="M8892" s="93">
        <f t="shared" ca="1" si="1116"/>
        <v>-0.49487782870377411</v>
      </c>
      <c r="N8892" s="101">
        <f t="shared" ca="1" si="1112"/>
        <v>-1.1202753318589016</v>
      </c>
      <c r="O8892" s="46">
        <f t="shared" ca="1" si="1117"/>
        <v>0.14263727871495796</v>
      </c>
      <c r="P8892" s="46">
        <f t="shared" ca="1" si="1118"/>
        <v>0.23146029519757996</v>
      </c>
      <c r="Q8892" s="47">
        <f t="shared" ca="1" si="1113"/>
        <v>-3.5008754250286045E-2</v>
      </c>
      <c r="R8892" s="47">
        <f t="shared" ca="1" si="1114"/>
        <v>-3.1717337499765991E-2</v>
      </c>
      <c r="S8892" s="97">
        <f t="shared" ca="1" si="1119"/>
        <v>5.5459970607595985E-2</v>
      </c>
      <c r="V8892">
        <v>8875</v>
      </c>
      <c r="W8892" s="46">
        <v>2.2841317565595199E-2</v>
      </c>
    </row>
    <row r="8893" spans="10:23">
      <c r="J8893">
        <v>8876</v>
      </c>
      <c r="K8893" s="93">
        <f t="shared" ca="1" si="1115"/>
        <v>-0.44114906894462302</v>
      </c>
      <c r="L8893" s="93">
        <f t="shared" ca="1" si="1115"/>
        <v>0.67726270729457483</v>
      </c>
      <c r="M8893" s="93">
        <f t="shared" ca="1" si="1116"/>
        <v>-0.44114906894462302</v>
      </c>
      <c r="N8893" s="101">
        <f t="shared" ca="1" si="1112"/>
        <v>0.50180608627378065</v>
      </c>
      <c r="O8893" s="46">
        <f t="shared" ca="1" si="1117"/>
        <v>0.16192426324678902</v>
      </c>
      <c r="P8893" s="46">
        <f t="shared" ca="1" si="1118"/>
        <v>0.24110378746349548</v>
      </c>
      <c r="Q8893" s="47">
        <f t="shared" ca="1" si="1113"/>
        <v>3.5652148133760719E-3</v>
      </c>
      <c r="R8893" s="47">
        <f t="shared" ca="1" si="1114"/>
        <v>0.2305610454802367</v>
      </c>
      <c r="S8893" s="97">
        <f t="shared" ca="1" si="1119"/>
        <v>0.19624265436351285</v>
      </c>
      <c r="V8893">
        <v>8876</v>
      </c>
      <c r="W8893" s="46">
        <v>0.105884592402104</v>
      </c>
    </row>
    <row r="8894" spans="10:23">
      <c r="J8894">
        <v>8877</v>
      </c>
      <c r="K8894" s="93">
        <f t="shared" ca="1" si="1115"/>
        <v>-0.45993499271651239</v>
      </c>
      <c r="L8894" s="93">
        <f t="shared" ca="1" si="1115"/>
        <v>0.39484911304231735</v>
      </c>
      <c r="M8894" s="93">
        <f t="shared" ca="1" si="1116"/>
        <v>-0.45993499271651239</v>
      </c>
      <c r="N8894" s="101">
        <f t="shared" ca="1" si="1112"/>
        <v>0.22808016025329575</v>
      </c>
      <c r="O8894" s="46">
        <f t="shared" ca="1" si="1117"/>
        <v>0.15518069010590935</v>
      </c>
      <c r="P8894" s="46">
        <f t="shared" ca="1" si="1118"/>
        <v>0.23773200089305566</v>
      </c>
      <c r="Q8894" s="47">
        <f t="shared" ca="1" si="1113"/>
        <v>-9.9219314683832716E-3</v>
      </c>
      <c r="R8894" s="47">
        <f t="shared" ca="1" si="1114"/>
        <v>0.18630161900890516</v>
      </c>
      <c r="S8894" s="97">
        <f t="shared" ca="1" si="1119"/>
        <v>0.17074115455740724</v>
      </c>
      <c r="V8894">
        <v>8877</v>
      </c>
      <c r="W8894" s="46">
        <v>0.459739632034879</v>
      </c>
    </row>
    <row r="8895" spans="10:23">
      <c r="J8895">
        <v>8878</v>
      </c>
      <c r="K8895" s="93">
        <f t="shared" ca="1" si="1115"/>
        <v>0.40465184504441742</v>
      </c>
      <c r="L8895" s="93">
        <f t="shared" ca="1" si="1115"/>
        <v>-0.84006208390197135</v>
      </c>
      <c r="M8895" s="93">
        <f t="shared" ca="1" si="1116"/>
        <v>0.40465184504441742</v>
      </c>
      <c r="N8895" s="101">
        <f t="shared" ca="1" si="1112"/>
        <v>-0.66776037424696555</v>
      </c>
      <c r="O8895" s="46">
        <f t="shared" ca="1" si="1117"/>
        <v>0.46554097091398522</v>
      </c>
      <c r="P8895" s="46">
        <f t="shared" ca="1" si="1118"/>
        <v>0.39291214129709362</v>
      </c>
      <c r="Q8895" s="47">
        <f t="shared" ca="1" si="1113"/>
        <v>0.61079863014776847</v>
      </c>
      <c r="R8895" s="47">
        <f t="shared" ca="1" si="1114"/>
        <v>4.1450932619098602E-2</v>
      </c>
      <c r="S8895" s="97">
        <f t="shared" ca="1" si="1119"/>
        <v>0.25349595176654194</v>
      </c>
      <c r="V8895">
        <v>8878</v>
      </c>
      <c r="W8895" s="46">
        <v>-3.3881909692658897E-2</v>
      </c>
    </row>
    <row r="8896" spans="10:23">
      <c r="J8896">
        <v>8879</v>
      </c>
      <c r="K8896" s="93">
        <f t="shared" ca="1" si="1115"/>
        <v>0.8013178448145164</v>
      </c>
      <c r="L8896" s="93">
        <f t="shared" ca="1" si="1115"/>
        <v>0.98045051350647128</v>
      </c>
      <c r="M8896" s="93">
        <f t="shared" ca="1" si="1116"/>
        <v>0.8013178448145164</v>
      </c>
      <c r="N8896" s="101">
        <f t="shared" ca="1" si="1112"/>
        <v>1.1843856998116671</v>
      </c>
      <c r="O8896" s="46">
        <f t="shared" ca="1" si="1117"/>
        <v>0.60793195548470513</v>
      </c>
      <c r="P8896" s="46">
        <f t="shared" ca="1" si="1118"/>
        <v>0.46410763358245355</v>
      </c>
      <c r="Q8896" s="47">
        <f t="shared" ca="1" si="1113"/>
        <v>0.8955805992892083</v>
      </c>
      <c r="R8896" s="47">
        <f t="shared" ca="1" si="1114"/>
        <v>0.34092904260575962</v>
      </c>
      <c r="S8896" s="97">
        <f t="shared" ca="1" si="1119"/>
        <v>0.47443049904523238</v>
      </c>
      <c r="V8896">
        <v>8879</v>
      </c>
      <c r="W8896" s="46">
        <v>0.484866517260995</v>
      </c>
    </row>
    <row r="8897" spans="10:23">
      <c r="J8897">
        <v>8880</v>
      </c>
      <c r="K8897" s="93">
        <f t="shared" ca="1" si="1115"/>
        <v>-7.1849005083767903E-2</v>
      </c>
      <c r="L8897" s="93">
        <f t="shared" ca="1" si="1115"/>
        <v>-0.4245458152738365</v>
      </c>
      <c r="M8897" s="93">
        <f t="shared" ca="1" si="1116"/>
        <v>-7.1849005083767903E-2</v>
      </c>
      <c r="N8897" s="101">
        <f t="shared" ca="1" si="1112"/>
        <v>-0.42535434552427376</v>
      </c>
      <c r="O8897" s="46">
        <f t="shared" ca="1" si="1117"/>
        <v>0.2944917122483528</v>
      </c>
      <c r="P8897" s="46">
        <f t="shared" ca="1" si="1118"/>
        <v>0.30738751196427738</v>
      </c>
      <c r="Q8897" s="47">
        <f t="shared" ca="1" si="1113"/>
        <v>0.26870011281650363</v>
      </c>
      <c r="R8897" s="47">
        <f t="shared" ca="1" si="1114"/>
        <v>8.0646166919471532E-2</v>
      </c>
      <c r="S8897" s="97">
        <f t="shared" ca="1" si="1119"/>
        <v>0.18756893958391216</v>
      </c>
      <c r="V8897">
        <v>8880</v>
      </c>
      <c r="W8897" s="46">
        <v>0.11285358163390501</v>
      </c>
    </row>
    <row r="8898" spans="10:23">
      <c r="J8898">
        <v>8881</v>
      </c>
      <c r="K8898" s="93">
        <f t="shared" ca="1" si="1115"/>
        <v>1.8533201323552586</v>
      </c>
      <c r="L8898" s="93">
        <f t="shared" ca="1" si="1115"/>
        <v>1.2941167278180046</v>
      </c>
      <c r="M8898" s="93">
        <f t="shared" ca="1" si="1116"/>
        <v>1.8533201323552586</v>
      </c>
      <c r="N8898" s="101">
        <f t="shared" ca="1" si="1112"/>
        <v>1.8163276919591649</v>
      </c>
      <c r="O8898" s="46">
        <f t="shared" ca="1" si="1117"/>
        <v>0.98556866137932408</v>
      </c>
      <c r="P8898" s="46">
        <f t="shared" ca="1" si="1118"/>
        <v>0.65292598652976297</v>
      </c>
      <c r="Q8898" s="47">
        <f t="shared" ca="1" si="1113"/>
        <v>1.6508540110784462</v>
      </c>
      <c r="R8898" s="47">
        <f t="shared" ca="1" si="1114"/>
        <v>0.44310931665662096</v>
      </c>
      <c r="S8898" s="97">
        <f t="shared" ca="1" si="1119"/>
        <v>0.71433898901797255</v>
      </c>
      <c r="V8898">
        <v>8881</v>
      </c>
      <c r="W8898" s="46">
        <v>0.20819546026732899</v>
      </c>
    </row>
    <row r="8899" spans="10:23">
      <c r="J8899">
        <v>8882</v>
      </c>
      <c r="K8899" s="93">
        <f t="shared" ca="1" si="1115"/>
        <v>-0.33744664405990787</v>
      </c>
      <c r="L8899" s="93">
        <f t="shared" ca="1" si="1115"/>
        <v>1.2688609040658501</v>
      </c>
      <c r="M8899" s="93">
        <f t="shared" ca="1" si="1116"/>
        <v>-0.33744664405990787</v>
      </c>
      <c r="N8899" s="101">
        <f t="shared" ca="1" si="1112"/>
        <v>1.0956700883258437</v>
      </c>
      <c r="O8899" s="46">
        <f t="shared" ca="1" si="1117"/>
        <v>0.19915026797183227</v>
      </c>
      <c r="P8899" s="46">
        <f t="shared" ca="1" si="1118"/>
        <v>0.25971678982601715</v>
      </c>
      <c r="Q8899" s="47">
        <f t="shared" ca="1" si="1113"/>
        <v>7.8017224263462609E-2</v>
      </c>
      <c r="R8899" s="47">
        <f t="shared" ca="1" si="1114"/>
        <v>0.32658439451012333</v>
      </c>
      <c r="S8899" s="97">
        <f t="shared" ca="1" si="1119"/>
        <v>0.26286733124097783</v>
      </c>
      <c r="V8899">
        <v>8882</v>
      </c>
      <c r="W8899" s="46">
        <v>0.44158812931070701</v>
      </c>
    </row>
    <row r="8900" spans="10:23">
      <c r="J8900">
        <v>8883</v>
      </c>
      <c r="K8900" s="93">
        <f t="shared" ca="1" si="1115"/>
        <v>-1.2444680848444727</v>
      </c>
      <c r="L8900" s="93">
        <f t="shared" ca="1" si="1115"/>
        <v>-0.71700980815309456</v>
      </c>
      <c r="M8900" s="93">
        <f t="shared" ca="1" si="1116"/>
        <v>-1.2444680848444727</v>
      </c>
      <c r="N8900" s="101">
        <f t="shared" ca="1" si="1112"/>
        <v>-1.0755537137769851</v>
      </c>
      <c r="O8900" s="46">
        <f t="shared" ca="1" si="1117"/>
        <v>-0.12644273988596566</v>
      </c>
      <c r="P8900" s="46">
        <f t="shared" ca="1" si="1118"/>
        <v>9.6920285897118152E-2</v>
      </c>
      <c r="Q8900" s="47">
        <f t="shared" ca="1" si="1113"/>
        <v>-0.57316879145213329</v>
      </c>
      <c r="R8900" s="47">
        <f t="shared" ca="1" si="1114"/>
        <v>-2.4486187729073738E-2</v>
      </c>
      <c r="S8900" s="97">
        <f t="shared" ca="1" si="1119"/>
        <v>-7.5464463807519699E-2</v>
      </c>
      <c r="V8900">
        <v>8883</v>
      </c>
      <c r="W8900" s="46">
        <v>-0.57288480459139202</v>
      </c>
    </row>
    <row r="8901" spans="10:23">
      <c r="J8901">
        <v>8884</v>
      </c>
      <c r="K8901" s="93">
        <f t="shared" ca="1" si="1115"/>
        <v>-0.15394935824992209</v>
      </c>
      <c r="L8901" s="93">
        <f t="shared" ca="1" si="1115"/>
        <v>-1.4891679010374825</v>
      </c>
      <c r="M8901" s="93">
        <f t="shared" ca="1" si="1116"/>
        <v>-0.15394935824992209</v>
      </c>
      <c r="N8901" s="101">
        <f t="shared" ca="1" si="1112"/>
        <v>-1.460814400919501</v>
      </c>
      <c r="O8901" s="46">
        <f t="shared" ca="1" si="1117"/>
        <v>0.26502019180619729</v>
      </c>
      <c r="P8901" s="46">
        <f t="shared" ca="1" si="1118"/>
        <v>0.29265175174319963</v>
      </c>
      <c r="Q8901" s="47">
        <f t="shared" ca="1" si="1113"/>
        <v>0.20975707193219262</v>
      </c>
      <c r="R8901" s="47">
        <f t="shared" ca="1" si="1114"/>
        <v>-8.6779947413360148E-2</v>
      </c>
      <c r="S8901" s="97">
        <f t="shared" ca="1" si="1119"/>
        <v>8.9120122196418572E-2</v>
      </c>
      <c r="V8901">
        <v>8884</v>
      </c>
      <c r="W8901" s="46">
        <v>0.79194014335846996</v>
      </c>
    </row>
    <row r="8902" spans="10:23">
      <c r="J8902">
        <v>8885</v>
      </c>
      <c r="K8902" s="93">
        <f t="shared" ca="1" si="1115"/>
        <v>-0.94382791960629198</v>
      </c>
      <c r="L8902" s="93">
        <f t="shared" ca="1" si="1115"/>
        <v>1.4485118803804955</v>
      </c>
      <c r="M8902" s="93">
        <f t="shared" ca="1" si="1116"/>
        <v>-0.94382791960629198</v>
      </c>
      <c r="N8902" s="101">
        <f t="shared" ca="1" si="1112"/>
        <v>1.0731513097592351</v>
      </c>
      <c r="O8902" s="46">
        <f t="shared" ca="1" si="1117"/>
        <v>-1.8522098453174485E-2</v>
      </c>
      <c r="P8902" s="46">
        <f t="shared" ca="1" si="1118"/>
        <v>0.15088060661351374</v>
      </c>
      <c r="Q8902" s="47">
        <f t="shared" ca="1" si="1113"/>
        <v>-0.35732750858655093</v>
      </c>
      <c r="R8902" s="47">
        <f t="shared" ca="1" si="1114"/>
        <v>0.32294327713887949</v>
      </c>
      <c r="S8902" s="97">
        <f t="shared" ca="1" si="1119"/>
        <v>0.1522105893428525</v>
      </c>
      <c r="V8902">
        <v>8885</v>
      </c>
      <c r="W8902" s="46">
        <v>0.315890314451162</v>
      </c>
    </row>
    <row r="8903" spans="10:23">
      <c r="J8903">
        <v>8886</v>
      </c>
      <c r="K8903" s="93">
        <f t="shared" ca="1" si="1115"/>
        <v>9.5983734641121352E-2</v>
      </c>
      <c r="L8903" s="93">
        <f t="shared" ca="1" si="1115"/>
        <v>-0.5230213182605743</v>
      </c>
      <c r="M8903" s="93">
        <f t="shared" ca="1" si="1116"/>
        <v>9.5983734641121352E-2</v>
      </c>
      <c r="N8903" s="101">
        <f t="shared" ca="1" si="1112"/>
        <v>-0.46534273802532589</v>
      </c>
      <c r="O8903" s="46">
        <f t="shared" ca="1" si="1117"/>
        <v>0.35473854224255236</v>
      </c>
      <c r="P8903" s="46">
        <f t="shared" ca="1" si="1118"/>
        <v>0.33751092696137713</v>
      </c>
      <c r="Q8903" s="47">
        <f t="shared" ca="1" si="1113"/>
        <v>0.38919377280490275</v>
      </c>
      <c r="R8903" s="47">
        <f t="shared" ca="1" si="1114"/>
        <v>7.4180344177220192E-2</v>
      </c>
      <c r="S8903" s="97">
        <f t="shared" ca="1" si="1119"/>
        <v>0.21445944320988627</v>
      </c>
      <c r="V8903">
        <v>8886</v>
      </c>
      <c r="W8903" s="46">
        <v>0.342623869180672</v>
      </c>
    </row>
    <row r="8904" spans="10:23">
      <c r="J8904">
        <v>8887</v>
      </c>
      <c r="K8904" s="93">
        <f t="shared" ca="1" si="1115"/>
        <v>1.084489331726409</v>
      </c>
      <c r="L8904" s="93">
        <f t="shared" ca="1" si="1115"/>
        <v>0.51271040235215459</v>
      </c>
      <c r="M8904" s="93">
        <f t="shared" ca="1" si="1116"/>
        <v>1.084489331726409</v>
      </c>
      <c r="N8904" s="101">
        <f t="shared" ca="1" si="1112"/>
        <v>0.8309840493872932</v>
      </c>
      <c r="O8904" s="46">
        <f t="shared" ca="1" si="1117"/>
        <v>0.70958187467896061</v>
      </c>
      <c r="P8904" s="46">
        <f t="shared" ca="1" si="1118"/>
        <v>0.51493259317958129</v>
      </c>
      <c r="Q8904" s="47">
        <f t="shared" ca="1" si="1113"/>
        <v>1.0988804376777193</v>
      </c>
      <c r="R8904" s="47">
        <f t="shared" ca="1" si="1114"/>
        <v>0.28378664988759877</v>
      </c>
      <c r="S8904" s="97">
        <f t="shared" ca="1" si="1119"/>
        <v>0.49668426228327966</v>
      </c>
      <c r="V8904">
        <v>8887</v>
      </c>
      <c r="W8904" s="46">
        <v>0.87173441809876195</v>
      </c>
    </row>
    <row r="8905" spans="10:23">
      <c r="J8905">
        <v>8888</v>
      </c>
      <c r="K8905" s="93">
        <f t="shared" ca="1" si="1115"/>
        <v>0.48475867405237649</v>
      </c>
      <c r="L8905" s="93">
        <f t="shared" ca="1" si="1115"/>
        <v>0.80463035118723514</v>
      </c>
      <c r="M8905" s="93">
        <f t="shared" ca="1" si="1116"/>
        <v>0.48475867405237649</v>
      </c>
      <c r="N8905" s="101">
        <f t="shared" ca="1" si="1112"/>
        <v>0.91702064190266963</v>
      </c>
      <c r="O8905" s="46">
        <f t="shared" ca="1" si="1117"/>
        <v>0.49429687704128777</v>
      </c>
      <c r="P8905" s="46">
        <f t="shared" ca="1" si="1118"/>
        <v>0.40729009436074487</v>
      </c>
      <c r="Q8905" s="47">
        <f t="shared" ca="1" si="1113"/>
        <v>0.66831044240237358</v>
      </c>
      <c r="R8905" s="47">
        <f t="shared" ca="1" si="1114"/>
        <v>0.29769812073597302</v>
      </c>
      <c r="S8905" s="97">
        <f t="shared" ca="1" si="1119"/>
        <v>0.39599749888863039</v>
      </c>
      <c r="V8905">
        <v>8888</v>
      </c>
      <c r="W8905" s="46">
        <v>0.15246976433659601</v>
      </c>
    </row>
    <row r="8906" spans="10:23">
      <c r="J8906">
        <v>8889</v>
      </c>
      <c r="K8906" s="93">
        <f t="shared" ca="1" si="1115"/>
        <v>0.5172769026741646</v>
      </c>
      <c r="L8906" s="93">
        <f t="shared" ca="1" si="1115"/>
        <v>-1.1458825954309704</v>
      </c>
      <c r="M8906" s="93">
        <f t="shared" ca="1" si="1116"/>
        <v>0.5172769026741646</v>
      </c>
      <c r="N8906" s="101">
        <f t="shared" ca="1" si="1112"/>
        <v>-0.92188636491491649</v>
      </c>
      <c r="O8906" s="46">
        <f t="shared" ca="1" si="1117"/>
        <v>0.50596992840600219</v>
      </c>
      <c r="P8906" s="46">
        <f t="shared" ca="1" si="1118"/>
        <v>0.41312662004310208</v>
      </c>
      <c r="Q8906" s="47">
        <f t="shared" ca="1" si="1113"/>
        <v>0.69165654513180252</v>
      </c>
      <c r="R8906" s="47">
        <f t="shared" ca="1" si="1114"/>
        <v>3.6066849270843804E-4</v>
      </c>
      <c r="S8906" s="97">
        <f t="shared" ca="1" si="1119"/>
        <v>0.25316529844935531</v>
      </c>
      <c r="V8906">
        <v>8889</v>
      </c>
      <c r="W8906" s="46">
        <v>-0.17123616130138</v>
      </c>
    </row>
    <row r="8907" spans="10:23">
      <c r="J8907">
        <v>8890</v>
      </c>
      <c r="K8907" s="93">
        <f t="shared" ca="1" si="1115"/>
        <v>1.4122892426921283</v>
      </c>
      <c r="L8907" s="93">
        <f t="shared" ca="1" si="1115"/>
        <v>-0.52594346583197926</v>
      </c>
      <c r="M8907" s="93">
        <f t="shared" ca="1" si="1116"/>
        <v>1.4122892426921283</v>
      </c>
      <c r="N8907" s="101">
        <f t="shared" ca="1" si="1112"/>
        <v>-4.949849595288397E-2</v>
      </c>
      <c r="O8907" s="46">
        <f t="shared" ca="1" si="1117"/>
        <v>0.82725203570021166</v>
      </c>
      <c r="P8907" s="46">
        <f t="shared" ca="1" si="1118"/>
        <v>0.57376767369020687</v>
      </c>
      <c r="Q8907" s="47">
        <f t="shared" ca="1" si="1113"/>
        <v>1.3342207597202214</v>
      </c>
      <c r="R8907" s="47">
        <f t="shared" ca="1" si="1114"/>
        <v>0.1414192350017395</v>
      </c>
      <c r="S8907" s="97">
        <f t="shared" ca="1" si="1119"/>
        <v>0.48433563535097557</v>
      </c>
      <c r="V8907">
        <v>8890</v>
      </c>
      <c r="W8907" s="46">
        <v>-9.5287438246775602E-2</v>
      </c>
    </row>
    <row r="8908" spans="10:23">
      <c r="J8908">
        <v>8891</v>
      </c>
      <c r="K8908" s="93">
        <f t="shared" ca="1" si="1115"/>
        <v>0.30753994171016313</v>
      </c>
      <c r="L8908" s="93">
        <f t="shared" ca="1" si="1115"/>
        <v>1.0123939123709962</v>
      </c>
      <c r="M8908" s="93">
        <f t="shared" ca="1" si="1116"/>
        <v>0.30753994171016313</v>
      </c>
      <c r="N8908" s="101">
        <f t="shared" ca="1" si="1112"/>
        <v>1.0576382488353193</v>
      </c>
      <c r="O8908" s="46">
        <f t="shared" ca="1" si="1117"/>
        <v>0.43068076223132667</v>
      </c>
      <c r="P8908" s="46">
        <f t="shared" ca="1" si="1118"/>
        <v>0.37548203695576432</v>
      </c>
      <c r="Q8908" s="47">
        <f t="shared" ca="1" si="1113"/>
        <v>0.54107821278245138</v>
      </c>
      <c r="R8908" s="47">
        <f t="shared" ca="1" si="1114"/>
        <v>0.32043493169535742</v>
      </c>
      <c r="S8908" s="97">
        <f t="shared" ca="1" si="1119"/>
        <v>0.37555784696334205</v>
      </c>
      <c r="V8908">
        <v>8891</v>
      </c>
      <c r="W8908" s="46">
        <v>0.61653998799366705</v>
      </c>
    </row>
    <row r="8909" spans="10:23">
      <c r="J8909">
        <v>8892</v>
      </c>
      <c r="K8909" s="93">
        <f t="shared" ca="1" si="1115"/>
        <v>-0.1499685448558212</v>
      </c>
      <c r="L8909" s="93">
        <f t="shared" ca="1" si="1115"/>
        <v>-0.89744258840110391</v>
      </c>
      <c r="M8909" s="93">
        <f t="shared" ca="1" si="1116"/>
        <v>-0.1499685448558212</v>
      </c>
      <c r="N8909" s="101">
        <f t="shared" ca="1" si="1112"/>
        <v>-0.89854359202357248</v>
      </c>
      <c r="O8909" s="46">
        <f t="shared" ca="1" si="1117"/>
        <v>0.26644918228913977</v>
      </c>
      <c r="P8909" s="46">
        <f t="shared" ca="1" si="1118"/>
        <v>0.29336624698467084</v>
      </c>
      <c r="Q8909" s="47">
        <f t="shared" ca="1" si="1113"/>
        <v>0.21261505289807758</v>
      </c>
      <c r="R8909" s="47">
        <f t="shared" ca="1" si="1114"/>
        <v>4.135019557810371E-3</v>
      </c>
      <c r="S8909" s="97">
        <f t="shared" ca="1" si="1119"/>
        <v>0.13529210092347507</v>
      </c>
      <c r="V8909">
        <v>8892</v>
      </c>
      <c r="W8909" s="46">
        <v>2.1626459196264401E-2</v>
      </c>
    </row>
    <row r="8910" spans="10:23">
      <c r="J8910">
        <v>8893</v>
      </c>
      <c r="K8910" s="93">
        <f t="shared" ca="1" si="1115"/>
        <v>-0.7241893050209649</v>
      </c>
      <c r="L8910" s="93">
        <f t="shared" ca="1" si="1115"/>
        <v>0.4012365108252518</v>
      </c>
      <c r="M8910" s="93">
        <f t="shared" ca="1" si="1116"/>
        <v>-0.7241893050209649</v>
      </c>
      <c r="N8910" s="101">
        <f t="shared" ca="1" si="1112"/>
        <v>0.15009714521379033</v>
      </c>
      <c r="O8910" s="46">
        <f t="shared" ca="1" si="1117"/>
        <v>6.0321459095694863E-2</v>
      </c>
      <c r="P8910" s="46">
        <f t="shared" ca="1" si="1118"/>
        <v>0.19030238538794841</v>
      </c>
      <c r="Q8910" s="47">
        <f t="shared" ca="1" si="1113"/>
        <v>-0.19964039348881224</v>
      </c>
      <c r="R8910" s="47">
        <f t="shared" ca="1" si="1114"/>
        <v>0.17369235115352696</v>
      </c>
      <c r="S8910" s="97">
        <f t="shared" ca="1" si="1119"/>
        <v>0.11700690512461091</v>
      </c>
      <c r="V8910">
        <v>8893</v>
      </c>
      <c r="W8910" s="46">
        <v>0.24502087516938401</v>
      </c>
    </row>
    <row r="8911" spans="10:23">
      <c r="J8911">
        <v>8894</v>
      </c>
      <c r="K8911" s="93">
        <f t="shared" ca="1" si="1115"/>
        <v>-1.7013908366932993</v>
      </c>
      <c r="L8911" s="93">
        <f t="shared" ca="1" si="1115"/>
        <v>0.91353186103164752</v>
      </c>
      <c r="M8911" s="93">
        <f t="shared" ca="1" si="1116"/>
        <v>-1.7013908366932993</v>
      </c>
      <c r="N8911" s="101">
        <f t="shared" ca="1" si="1112"/>
        <v>0.32502374488851982</v>
      </c>
      <c r="O8911" s="46">
        <f t="shared" ca="1" si="1117"/>
        <v>-0.29046405894589467</v>
      </c>
      <c r="P8911" s="46">
        <f t="shared" ca="1" si="1118"/>
        <v>1.490962636715365E-2</v>
      </c>
      <c r="Q8911" s="47">
        <f t="shared" ca="1" si="1113"/>
        <v>-0.9012114295719913</v>
      </c>
      <c r="R8911" s="47">
        <f t="shared" ca="1" si="1114"/>
        <v>0.20197666856818186</v>
      </c>
      <c r="S8911" s="97">
        <f t="shared" ca="1" si="1119"/>
        <v>-4.4243695188856402E-2</v>
      </c>
      <c r="V8911">
        <v>8894</v>
      </c>
      <c r="W8911" s="46">
        <v>0.67981257846105703</v>
      </c>
    </row>
    <row r="8912" spans="10:23">
      <c r="J8912">
        <v>8895</v>
      </c>
      <c r="K8912" s="93">
        <f t="shared" ca="1" si="1115"/>
        <v>0.65904268315552073</v>
      </c>
      <c r="L8912" s="93">
        <f t="shared" ca="1" si="1115"/>
        <v>-0.33827089549941608</v>
      </c>
      <c r="M8912" s="93">
        <f t="shared" ca="1" si="1116"/>
        <v>0.65904268315552073</v>
      </c>
      <c r="N8912" s="101">
        <f t="shared" ca="1" si="1112"/>
        <v>-0.11111859111759759</v>
      </c>
      <c r="O8912" s="46">
        <f t="shared" ca="1" si="1117"/>
        <v>0.55685951579911486</v>
      </c>
      <c r="P8912" s="46">
        <f t="shared" ca="1" si="1118"/>
        <v>0.43857141373965841</v>
      </c>
      <c r="Q8912" s="47">
        <f t="shared" ca="1" si="1113"/>
        <v>0.79343571991802775</v>
      </c>
      <c r="R8912" s="47">
        <f t="shared" ca="1" si="1114"/>
        <v>0.13145572839953701</v>
      </c>
      <c r="S8912" s="97">
        <f t="shared" ca="1" si="1119"/>
        <v>0.34415762209932593</v>
      </c>
      <c r="V8912">
        <v>8895</v>
      </c>
      <c r="W8912" s="46">
        <v>0.81517193411696198</v>
      </c>
    </row>
    <row r="8913" spans="10:23">
      <c r="J8913">
        <v>8896</v>
      </c>
      <c r="K8913" s="93">
        <f t="shared" ca="1" si="1115"/>
        <v>-0.8621322088604163</v>
      </c>
      <c r="L8913" s="93">
        <f t="shared" ca="1" si="1115"/>
        <v>0.32377957319272599</v>
      </c>
      <c r="M8913" s="93">
        <f t="shared" ca="1" si="1116"/>
        <v>-0.8621322088604163</v>
      </c>
      <c r="N8913" s="101">
        <f t="shared" ca="1" si="1112"/>
        <v>3.2792586856613959E-2</v>
      </c>
      <c r="O8913" s="46">
        <f t="shared" ca="1" si="1117"/>
        <v>1.0804167712950452E-2</v>
      </c>
      <c r="P8913" s="46">
        <f t="shared" ca="1" si="1118"/>
        <v>0.16554373969657621</v>
      </c>
      <c r="Q8913" s="47">
        <f t="shared" ca="1" si="1113"/>
        <v>-0.29867497625430106</v>
      </c>
      <c r="R8913" s="47">
        <f t="shared" ca="1" si="1114"/>
        <v>0.15472508506060698</v>
      </c>
      <c r="S8913" s="97">
        <f t="shared" ca="1" si="1119"/>
        <v>8.2764626386778714E-2</v>
      </c>
      <c r="V8913">
        <v>8896</v>
      </c>
      <c r="W8913" s="46">
        <v>-0.26634546823974797</v>
      </c>
    </row>
    <row r="8914" spans="10:23">
      <c r="J8914">
        <v>8897</v>
      </c>
      <c r="K8914" s="93">
        <f t="shared" ca="1" si="1115"/>
        <v>0.2545149734191825</v>
      </c>
      <c r="L8914" s="93">
        <f t="shared" ca="1" si="1115"/>
        <v>0.6144283550356483</v>
      </c>
      <c r="M8914" s="93">
        <f t="shared" ca="1" si="1116"/>
        <v>0.2545149734191825</v>
      </c>
      <c r="N8914" s="101">
        <f t="shared" ref="N8914:N8977" ca="1" si="1120">$N$2*K8914+SQRT(1-$N$2^2)*L8914</f>
        <v>0.663470664991481</v>
      </c>
      <c r="O8914" s="46">
        <f t="shared" ca="1" si="1117"/>
        <v>0.41164641735135221</v>
      </c>
      <c r="P8914" s="46">
        <f t="shared" ca="1" si="1118"/>
        <v>0.36596486451577709</v>
      </c>
      <c r="Q8914" s="47">
        <f t="shared" ref="Q8914:Q8977" ca="1" si="1121">$K$2+K8914*$S$3</f>
        <v>0.50300952302250246</v>
      </c>
      <c r="R8914" s="47">
        <f t="shared" ref="R8914:R8977" ca="1" si="1122">$L$2+$L$3*N8914</f>
        <v>0.25670099370801025</v>
      </c>
      <c r="S8914" s="97">
        <f t="shared" ca="1" si="1119"/>
        <v>0.33417370552968123</v>
      </c>
      <c r="V8914">
        <v>8897</v>
      </c>
      <c r="W8914" s="46">
        <v>-0.15313906112088499</v>
      </c>
    </row>
    <row r="8915" spans="10:23">
      <c r="J8915">
        <v>8898</v>
      </c>
      <c r="K8915" s="93">
        <f t="shared" ref="K8915:L8978" ca="1" si="1123">_xlfn.NORM.S.INV(RAND())</f>
        <v>-0.5442894049151501</v>
      </c>
      <c r="L8915" s="93">
        <f t="shared" ca="1" si="1123"/>
        <v>0.70133532869944404</v>
      </c>
      <c r="M8915" s="93">
        <f t="shared" ref="M8915:M8978" ca="1" si="1124">K8915</f>
        <v>-0.5442894049151501</v>
      </c>
      <c r="N8915" s="101">
        <f t="shared" ca="1" si="1120"/>
        <v>0.49182799327344817</v>
      </c>
      <c r="O8915" s="46">
        <f t="shared" ref="O8915:O8978" ca="1" si="1125">$K$2+K8915*$K$3</f>
        <v>0.12490003128259219</v>
      </c>
      <c r="P8915" s="46">
        <f t="shared" ref="P8915:P8978" ca="1" si="1126">$K$2+K8915*$R$3</f>
        <v>0.22259167148139708</v>
      </c>
      <c r="Q8915" s="47">
        <f t="shared" ca="1" si="1121"/>
        <v>-7.0483249115017577E-2</v>
      </c>
      <c r="R8915" s="47">
        <f t="shared" ca="1" si="1122"/>
        <v>0.22894766278064077</v>
      </c>
      <c r="S8915" s="97">
        <f t="shared" ref="S8915:S8978" ca="1" si="1127">AVERAGE(R8915,O8915)</f>
        <v>0.17692384703161648</v>
      </c>
      <c r="V8915">
        <v>8898</v>
      </c>
      <c r="W8915" s="46">
        <v>0.17619970363332399</v>
      </c>
    </row>
    <row r="8916" spans="10:23">
      <c r="J8916">
        <v>8899</v>
      </c>
      <c r="K8916" s="93">
        <f t="shared" ca="1" si="1123"/>
        <v>-1.3005457216790757</v>
      </c>
      <c r="L8916" s="93">
        <f t="shared" ca="1" si="1123"/>
        <v>1.1438000056006943</v>
      </c>
      <c r="M8916" s="93">
        <f t="shared" ca="1" si="1124"/>
        <v>-1.3005457216790757</v>
      </c>
      <c r="N8916" s="101">
        <f t="shared" ca="1" si="1120"/>
        <v>0.67081484051005702</v>
      </c>
      <c r="O8916" s="46">
        <f t="shared" ca="1" si="1125"/>
        <v>-0.1465728995817962</v>
      </c>
      <c r="P8916" s="46">
        <f t="shared" ca="1" si="1126"/>
        <v>8.6855206049202882E-2</v>
      </c>
      <c r="Q8916" s="47">
        <f t="shared" ca="1" si="1121"/>
        <v>-0.61342911084379437</v>
      </c>
      <c r="R8916" s="47">
        <f t="shared" ca="1" si="1122"/>
        <v>0.2578884917323393</v>
      </c>
      <c r="S8916" s="97">
        <f t="shared" ca="1" si="1127"/>
        <v>5.5657796075271548E-2</v>
      </c>
      <c r="V8916">
        <v>8899</v>
      </c>
      <c r="W8916" s="46">
        <v>-0.48493022287086601</v>
      </c>
    </row>
    <row r="8917" spans="10:23">
      <c r="J8917">
        <v>8900</v>
      </c>
      <c r="K8917" s="93">
        <f t="shared" ca="1" si="1123"/>
        <v>-1.2824939198032119</v>
      </c>
      <c r="L8917" s="93">
        <f t="shared" ca="1" si="1123"/>
        <v>1.7639730670917655</v>
      </c>
      <c r="M8917" s="93">
        <f t="shared" ca="1" si="1124"/>
        <v>-1.2824939198032119</v>
      </c>
      <c r="N8917" s="101">
        <f t="shared" ca="1" si="1120"/>
        <v>1.2645313718371702</v>
      </c>
      <c r="O8917" s="46">
        <f t="shared" ca="1" si="1125"/>
        <v>-0.14009285379045144</v>
      </c>
      <c r="P8917" s="46">
        <f t="shared" ca="1" si="1126"/>
        <v>9.0095228944875261E-2</v>
      </c>
      <c r="Q8917" s="47">
        <f t="shared" ca="1" si="1121"/>
        <v>-0.60046901926110485</v>
      </c>
      <c r="R8917" s="47">
        <f t="shared" ca="1" si="1122"/>
        <v>0.35388799585355224</v>
      </c>
      <c r="S8917" s="97">
        <f t="shared" ca="1" si="1127"/>
        <v>0.1068975710315504</v>
      </c>
      <c r="V8917">
        <v>8900</v>
      </c>
      <c r="W8917" s="46">
        <v>0.76286017427614194</v>
      </c>
    </row>
    <row r="8918" spans="10:23">
      <c r="J8918">
        <v>8901</v>
      </c>
      <c r="K8918" s="93">
        <f t="shared" ca="1" si="1123"/>
        <v>-0.98669473980902855</v>
      </c>
      <c r="L8918" s="93">
        <f t="shared" ca="1" si="1123"/>
        <v>-0.2262189020488119</v>
      </c>
      <c r="M8918" s="93">
        <f t="shared" ca="1" si="1124"/>
        <v>-0.98669473980902855</v>
      </c>
      <c r="N8918" s="101">
        <f t="shared" ca="1" si="1120"/>
        <v>-0.52826540027605362</v>
      </c>
      <c r="O8918" s="46">
        <f t="shared" ca="1" si="1125"/>
        <v>-3.3909978275547425E-2</v>
      </c>
      <c r="P8918" s="46">
        <f t="shared" ca="1" si="1126"/>
        <v>0.14318666670232727</v>
      </c>
      <c r="Q8918" s="47">
        <f t="shared" ca="1" si="1121"/>
        <v>-0.38810326823129682</v>
      </c>
      <c r="R8918" s="47">
        <f t="shared" ca="1" si="1122"/>
        <v>6.4006222259890014E-2</v>
      </c>
      <c r="S8918" s="97">
        <f t="shared" ca="1" si="1127"/>
        <v>1.5048121992171294E-2</v>
      </c>
      <c r="V8918">
        <v>8901</v>
      </c>
      <c r="W8918" s="46">
        <v>-5.6204571707274501E-3</v>
      </c>
    </row>
    <row r="8919" spans="10:23">
      <c r="J8919">
        <v>8902</v>
      </c>
      <c r="K8919" s="93">
        <f t="shared" ca="1" si="1123"/>
        <v>1.9229577817723329</v>
      </c>
      <c r="L8919" s="93">
        <f t="shared" ca="1" si="1123"/>
        <v>-1.0723986728506207</v>
      </c>
      <c r="M8919" s="93">
        <f t="shared" ca="1" si="1124"/>
        <v>1.9229577817723329</v>
      </c>
      <c r="N8919" s="101">
        <f t="shared" ca="1" si="1120"/>
        <v>-0.40517943925036615</v>
      </c>
      <c r="O8919" s="46">
        <f t="shared" ca="1" si="1125"/>
        <v>1.0105664516346897</v>
      </c>
      <c r="P8919" s="46">
        <f t="shared" ca="1" si="1126"/>
        <v>0.66542488165744584</v>
      </c>
      <c r="Q8919" s="47">
        <f t="shared" ca="1" si="1121"/>
        <v>1.7008495915891775</v>
      </c>
      <c r="R8919" s="47">
        <f t="shared" ca="1" si="1122"/>
        <v>8.3908297744189966E-2</v>
      </c>
      <c r="S8919" s="97">
        <f t="shared" ca="1" si="1127"/>
        <v>0.54723737468943989</v>
      </c>
      <c r="V8919">
        <v>8902</v>
      </c>
      <c r="W8919" s="46">
        <v>0.54184274859817805</v>
      </c>
    </row>
    <row r="8920" spans="10:23">
      <c r="J8920">
        <v>8903</v>
      </c>
      <c r="K8920" s="93">
        <f t="shared" ca="1" si="1123"/>
        <v>-0.76682104517058058</v>
      </c>
      <c r="L8920" s="93">
        <f t="shared" ca="1" si="1123"/>
        <v>0.27887398803801083</v>
      </c>
      <c r="M8920" s="93">
        <f t="shared" ca="1" si="1124"/>
        <v>-0.76682104517058058</v>
      </c>
      <c r="N8920" s="101">
        <f t="shared" ca="1" si="1120"/>
        <v>2.0529444743764669E-2</v>
      </c>
      <c r="O8920" s="46">
        <f t="shared" ca="1" si="1125"/>
        <v>4.5017965835911722E-2</v>
      </c>
      <c r="P8920" s="46">
        <f t="shared" ca="1" si="1126"/>
        <v>0.18265063875805684</v>
      </c>
      <c r="Q8920" s="47">
        <f t="shared" ca="1" si="1121"/>
        <v>-0.23024738000837852</v>
      </c>
      <c r="R8920" s="47">
        <f t="shared" ca="1" si="1122"/>
        <v>0.15274222708094112</v>
      </c>
      <c r="S8920" s="97">
        <f t="shared" ca="1" si="1127"/>
        <v>9.8880096458426422E-2</v>
      </c>
      <c r="V8920">
        <v>8903</v>
      </c>
      <c r="W8920" s="46">
        <v>9.6039417949506101E-2</v>
      </c>
    </row>
    <row r="8921" spans="10:23">
      <c r="J8921">
        <v>8904</v>
      </c>
      <c r="K8921" s="93">
        <f t="shared" ca="1" si="1123"/>
        <v>-0.95376113516463512</v>
      </c>
      <c r="L8921" s="93">
        <f t="shared" ca="1" si="1123"/>
        <v>-0.53445069760966435</v>
      </c>
      <c r="M8921" s="93">
        <f t="shared" ca="1" si="1124"/>
        <v>-0.95376113516463512</v>
      </c>
      <c r="N8921" s="101">
        <f t="shared" ca="1" si="1120"/>
        <v>-0.81002115861368318</v>
      </c>
      <c r="O8921" s="46">
        <f t="shared" ca="1" si="1125"/>
        <v>-2.2087819599240555E-2</v>
      </c>
      <c r="P8921" s="46">
        <f t="shared" ca="1" si="1126"/>
        <v>0.14909774604048071</v>
      </c>
      <c r="Q8921" s="47">
        <f t="shared" ca="1" si="1121"/>
        <v>-0.36445895087868307</v>
      </c>
      <c r="R8921" s="47">
        <f t="shared" ca="1" si="1122"/>
        <v>1.8448432209395044E-2</v>
      </c>
      <c r="S8921" s="97">
        <f t="shared" ca="1" si="1127"/>
        <v>-1.8196936949227555E-3</v>
      </c>
      <c r="V8921">
        <v>8904</v>
      </c>
      <c r="W8921" s="46">
        <v>0.61876635113442402</v>
      </c>
    </row>
    <row r="8922" spans="10:23">
      <c r="J8922">
        <v>8905</v>
      </c>
      <c r="K8922" s="93">
        <f t="shared" ca="1" si="1123"/>
        <v>0.51025204250168688</v>
      </c>
      <c r="L8922" s="93">
        <f t="shared" ca="1" si="1123"/>
        <v>-1.0449458722860785</v>
      </c>
      <c r="M8922" s="93">
        <f t="shared" ca="1" si="1124"/>
        <v>0.51025204250168688</v>
      </c>
      <c r="N8922" s="101">
        <f t="shared" ca="1" si="1120"/>
        <v>-0.8284240177589135</v>
      </c>
      <c r="O8922" s="46">
        <f t="shared" ca="1" si="1125"/>
        <v>0.50344821805772311</v>
      </c>
      <c r="P8922" s="46">
        <f t="shared" ca="1" si="1126"/>
        <v>0.41186576486896254</v>
      </c>
      <c r="Q8922" s="47">
        <f t="shared" ca="1" si="1121"/>
        <v>0.68661312443524425</v>
      </c>
      <c r="R8922" s="47">
        <f t="shared" ca="1" si="1122"/>
        <v>1.5472828096762925E-2</v>
      </c>
      <c r="S8922" s="97">
        <f t="shared" ca="1" si="1127"/>
        <v>0.25946052307724299</v>
      </c>
      <c r="V8922">
        <v>8905</v>
      </c>
      <c r="W8922" s="46">
        <v>-0.29909126347235299</v>
      </c>
    </row>
    <row r="8923" spans="10:23">
      <c r="J8923">
        <v>8906</v>
      </c>
      <c r="K8923" s="93">
        <f t="shared" ca="1" si="1123"/>
        <v>-9.9142985215610491E-2</v>
      </c>
      <c r="L8923" s="93">
        <f t="shared" ca="1" si="1123"/>
        <v>0.76215191121338666</v>
      </c>
      <c r="M8923" s="93">
        <f t="shared" ca="1" si="1124"/>
        <v>-9.9142985215610491E-2</v>
      </c>
      <c r="N8923" s="101">
        <f t="shared" ca="1" si="1120"/>
        <v>0.69105372042786961</v>
      </c>
      <c r="O8923" s="46">
        <f t="shared" ca="1" si="1125"/>
        <v>0.28469400660663091</v>
      </c>
      <c r="P8923" s="46">
        <f t="shared" ca="1" si="1126"/>
        <v>0.30248865914341644</v>
      </c>
      <c r="Q8923" s="47">
        <f t="shared" ca="1" si="1121"/>
        <v>0.24910470153305991</v>
      </c>
      <c r="R8923" s="47">
        <f t="shared" ca="1" si="1122"/>
        <v>0.26116096661481536</v>
      </c>
      <c r="S8923" s="97">
        <f t="shared" ca="1" si="1127"/>
        <v>0.27292748661072314</v>
      </c>
      <c r="V8923">
        <v>8906</v>
      </c>
      <c r="W8923" s="46">
        <v>0.590367256010075</v>
      </c>
    </row>
    <row r="8924" spans="10:23">
      <c r="J8924">
        <v>8907</v>
      </c>
      <c r="K8924" s="93">
        <f t="shared" ca="1" si="1123"/>
        <v>-2.7452206151971978</v>
      </c>
      <c r="L8924" s="93">
        <f t="shared" ca="1" si="1123"/>
        <v>-0.43400737258315331</v>
      </c>
      <c r="M8924" s="93">
        <f t="shared" ca="1" si="1124"/>
        <v>-2.7452206151971978</v>
      </c>
      <c r="N8924" s="101">
        <f t="shared" ca="1" si="1120"/>
        <v>-1.2845168343631421</v>
      </c>
      <c r="O8924" s="46">
        <f t="shared" ca="1" si="1125"/>
        <v>-0.66516708358514087</v>
      </c>
      <c r="P8924" s="46">
        <f t="shared" ca="1" si="1126"/>
        <v>-0.17244188595246945</v>
      </c>
      <c r="Q8924" s="47">
        <f t="shared" ca="1" si="1121"/>
        <v>-1.6506174788504837</v>
      </c>
      <c r="R8924" s="47">
        <f t="shared" ca="1" si="1122"/>
        <v>-5.8273954950330165E-2</v>
      </c>
      <c r="S8924" s="97">
        <f t="shared" ca="1" si="1127"/>
        <v>-0.36172051926773552</v>
      </c>
      <c r="V8924">
        <v>8907</v>
      </c>
      <c r="W8924" s="46">
        <v>-0.20494363263084001</v>
      </c>
    </row>
    <row r="8925" spans="10:23">
      <c r="J8925">
        <v>8908</v>
      </c>
      <c r="K8925" s="93">
        <f t="shared" ca="1" si="1123"/>
        <v>0.96227712175716906</v>
      </c>
      <c r="L8925" s="93">
        <f t="shared" ca="1" si="1123"/>
        <v>-0.88622475102762499</v>
      </c>
      <c r="M8925" s="93">
        <f t="shared" ca="1" si="1124"/>
        <v>0.96227712175716906</v>
      </c>
      <c r="N8925" s="101">
        <f t="shared" ca="1" si="1120"/>
        <v>-0.5341890753220383</v>
      </c>
      <c r="O8925" s="46">
        <f t="shared" ca="1" si="1125"/>
        <v>0.6657114221718905</v>
      </c>
      <c r="P8925" s="46">
        <f t="shared" ca="1" si="1126"/>
        <v>0.49299736692604623</v>
      </c>
      <c r="Q8925" s="47">
        <f t="shared" ca="1" si="1121"/>
        <v>1.011139532663579</v>
      </c>
      <c r="R8925" s="47">
        <f t="shared" ca="1" si="1122"/>
        <v>6.3048408493582037E-2</v>
      </c>
      <c r="S8925" s="97">
        <f t="shared" ca="1" si="1127"/>
        <v>0.36437991533273628</v>
      </c>
      <c r="V8925">
        <v>8908</v>
      </c>
      <c r="W8925" s="46">
        <v>3.6697041453844698E-2</v>
      </c>
    </row>
    <row r="8926" spans="10:23">
      <c r="J8926">
        <v>8909</v>
      </c>
      <c r="K8926" s="93">
        <f t="shared" ca="1" si="1123"/>
        <v>-0.5865871372618553</v>
      </c>
      <c r="L8926" s="93">
        <f t="shared" ca="1" si="1123"/>
        <v>1.8996214173441897</v>
      </c>
      <c r="M8926" s="93">
        <f t="shared" ca="1" si="1124"/>
        <v>-0.5865871372618553</v>
      </c>
      <c r="N8926" s="101">
        <f t="shared" ca="1" si="1120"/>
        <v>1.6144512607729007</v>
      </c>
      <c r="O8926" s="46">
        <f t="shared" ca="1" si="1125"/>
        <v>0.10971643662752506</v>
      </c>
      <c r="P8926" s="46">
        <f t="shared" ca="1" si="1126"/>
        <v>0.21499987415386351</v>
      </c>
      <c r="Q8926" s="47">
        <f t="shared" ca="1" si="1121"/>
        <v>-0.10085043842515184</v>
      </c>
      <c r="R8926" s="47">
        <f t="shared" ca="1" si="1122"/>
        <v>0.41046741388810271</v>
      </c>
      <c r="S8926" s="97">
        <f t="shared" ca="1" si="1127"/>
        <v>0.26009192525781388</v>
      </c>
      <c r="V8926">
        <v>8909</v>
      </c>
      <c r="W8926" s="46">
        <v>0.133334304269734</v>
      </c>
    </row>
    <row r="8927" spans="10:23">
      <c r="J8927">
        <v>8910</v>
      </c>
      <c r="K8927" s="93">
        <f t="shared" ca="1" si="1123"/>
        <v>-0.69830978989658021</v>
      </c>
      <c r="L8927" s="93">
        <f t="shared" ca="1" si="1123"/>
        <v>-0.49974254374738525</v>
      </c>
      <c r="M8927" s="93">
        <f t="shared" ca="1" si="1124"/>
        <v>-0.69830978989658021</v>
      </c>
      <c r="N8927" s="101">
        <f t="shared" ca="1" si="1120"/>
        <v>-0.69587568295026259</v>
      </c>
      <c r="O8927" s="46">
        <f t="shared" ca="1" si="1125"/>
        <v>6.9611414980267183E-2</v>
      </c>
      <c r="P8927" s="46">
        <f t="shared" ca="1" si="1126"/>
        <v>0.19494736333023457</v>
      </c>
      <c r="Q8927" s="47">
        <f t="shared" ca="1" si="1121"/>
        <v>-0.1810604817196676</v>
      </c>
      <c r="R8927" s="47">
        <f t="shared" ca="1" si="1122"/>
        <v>3.690489835642069E-2</v>
      </c>
      <c r="S8927" s="97">
        <f t="shared" ca="1" si="1127"/>
        <v>5.3258156668343937E-2</v>
      </c>
      <c r="V8927">
        <v>8910</v>
      </c>
      <c r="W8927" s="46">
        <v>-6.1224910073472402E-2</v>
      </c>
    </row>
    <row r="8928" spans="10:23">
      <c r="J8928">
        <v>8911</v>
      </c>
      <c r="K8928" s="93">
        <f t="shared" ca="1" si="1123"/>
        <v>-0.18523453895811998</v>
      </c>
      <c r="L8928" s="93">
        <f t="shared" ca="1" si="1123"/>
        <v>-0.74174047598267867</v>
      </c>
      <c r="M8928" s="93">
        <f t="shared" ca="1" si="1124"/>
        <v>-0.18523453895811998</v>
      </c>
      <c r="N8928" s="101">
        <f t="shared" ca="1" si="1120"/>
        <v>-0.7621404141436261</v>
      </c>
      <c r="O8928" s="46">
        <f t="shared" ca="1" si="1125"/>
        <v>0.25378976700020162</v>
      </c>
      <c r="P8928" s="46">
        <f t="shared" ca="1" si="1126"/>
        <v>0.28703653934020179</v>
      </c>
      <c r="Q8928" s="47">
        <f t="shared" ca="1" si="1121"/>
        <v>0.18729622232020129</v>
      </c>
      <c r="R8928" s="47">
        <f t="shared" ca="1" si="1122"/>
        <v>2.6190388991035499E-2</v>
      </c>
      <c r="S8928" s="97">
        <f t="shared" ca="1" si="1127"/>
        <v>0.13999007799561855</v>
      </c>
      <c r="V8928">
        <v>8911</v>
      </c>
      <c r="W8928" s="46">
        <v>0.33736475020646201</v>
      </c>
    </row>
    <row r="8929" spans="10:23">
      <c r="J8929">
        <v>8912</v>
      </c>
      <c r="K8929" s="93">
        <f t="shared" ca="1" si="1123"/>
        <v>-0.93275241160067857</v>
      </c>
      <c r="L8929" s="93">
        <f t="shared" ca="1" si="1123"/>
        <v>9.3189577474499449E-2</v>
      </c>
      <c r="M8929" s="93">
        <f t="shared" ca="1" si="1124"/>
        <v>-0.93275241160067857</v>
      </c>
      <c r="N8929" s="101">
        <f t="shared" ca="1" si="1120"/>
        <v>-0.20828472018511926</v>
      </c>
      <c r="O8929" s="46">
        <f t="shared" ca="1" si="1125"/>
        <v>-1.4546329190232299E-2</v>
      </c>
      <c r="P8929" s="46">
        <f t="shared" ca="1" si="1126"/>
        <v>0.15286849124498483</v>
      </c>
      <c r="Q8929" s="47">
        <f t="shared" ca="1" si="1121"/>
        <v>-0.34937597006066656</v>
      </c>
      <c r="R8929" s="47">
        <f t="shared" ca="1" si="1122"/>
        <v>0.11574469507693516</v>
      </c>
      <c r="S8929" s="97">
        <f t="shared" ca="1" si="1127"/>
        <v>5.0599182943351431E-2</v>
      </c>
      <c r="V8929">
        <v>8912</v>
      </c>
      <c r="W8929" s="46">
        <v>0.112906983032156</v>
      </c>
    </row>
    <row r="8930" spans="10:23">
      <c r="J8930">
        <v>8913</v>
      </c>
      <c r="K8930" s="93">
        <f t="shared" ca="1" si="1123"/>
        <v>0.30374752442172126</v>
      </c>
      <c r="L8930" s="93">
        <f t="shared" ca="1" si="1123"/>
        <v>-0.77497788976131776</v>
      </c>
      <c r="M8930" s="93">
        <f t="shared" ca="1" si="1124"/>
        <v>0.30374752442172126</v>
      </c>
      <c r="N8930" s="101">
        <f t="shared" ca="1" si="1120"/>
        <v>-0.63814498157304989</v>
      </c>
      <c r="O8930" s="46">
        <f t="shared" ca="1" si="1125"/>
        <v>0.42931940019899406</v>
      </c>
      <c r="P8930" s="46">
        <f t="shared" ca="1" si="1126"/>
        <v>0.37480135593959801</v>
      </c>
      <c r="Q8930" s="47">
        <f t="shared" ca="1" si="1121"/>
        <v>0.53835548871778616</v>
      </c>
      <c r="R8930" s="47">
        <f t="shared" ca="1" si="1122"/>
        <v>4.6239519193731968E-2</v>
      </c>
      <c r="S8930" s="97">
        <f t="shared" ca="1" si="1127"/>
        <v>0.23777945969636302</v>
      </c>
      <c r="V8930">
        <v>8913</v>
      </c>
      <c r="W8930" s="46">
        <v>-0.358364167963164</v>
      </c>
    </row>
    <row r="8931" spans="10:23">
      <c r="J8931">
        <v>8914</v>
      </c>
      <c r="K8931" s="93">
        <f t="shared" ca="1" si="1123"/>
        <v>-0.22857220044951082</v>
      </c>
      <c r="L8931" s="93">
        <f t="shared" ca="1" si="1123"/>
        <v>-0.4605418073409806</v>
      </c>
      <c r="M8931" s="93">
        <f t="shared" ca="1" si="1124"/>
        <v>-0.22857220044951082</v>
      </c>
      <c r="N8931" s="101">
        <f t="shared" ca="1" si="1120"/>
        <v>-0.50932303244005572</v>
      </c>
      <c r="O8931" s="46">
        <f t="shared" ca="1" si="1125"/>
        <v>0.23823286952895817</v>
      </c>
      <c r="P8931" s="46">
        <f t="shared" ca="1" si="1126"/>
        <v>0.27925809060458007</v>
      </c>
      <c r="Q8931" s="47">
        <f t="shared" ca="1" si="1121"/>
        <v>0.15618242737771437</v>
      </c>
      <c r="R8931" s="47">
        <f t="shared" ca="1" si="1122"/>
        <v>6.7069060875942499E-2</v>
      </c>
      <c r="S8931" s="97">
        <f t="shared" ca="1" si="1127"/>
        <v>0.15265096520245033</v>
      </c>
      <c r="V8931">
        <v>8914</v>
      </c>
      <c r="W8931" s="46">
        <v>1.8049387454883901E-2</v>
      </c>
    </row>
    <row r="8932" spans="10:23">
      <c r="J8932">
        <v>8915</v>
      </c>
      <c r="K8932" s="93">
        <f t="shared" ca="1" si="1123"/>
        <v>-1.3780224794542875</v>
      </c>
      <c r="L8932" s="93">
        <f t="shared" ca="1" si="1123"/>
        <v>0.50135861271448934</v>
      </c>
      <c r="M8932" s="93">
        <f t="shared" ca="1" si="1124"/>
        <v>-1.3780224794542875</v>
      </c>
      <c r="N8932" s="101">
        <f t="shared" ca="1" si="1120"/>
        <v>3.7087609465448368E-2</v>
      </c>
      <c r="O8932" s="46">
        <f t="shared" ca="1" si="1125"/>
        <v>-0.17438469042687382</v>
      </c>
      <c r="P8932" s="46">
        <f t="shared" ca="1" si="1126"/>
        <v>7.2949310626664071E-2</v>
      </c>
      <c r="Q8932" s="47">
        <f t="shared" ca="1" si="1121"/>
        <v>-0.66905269253394961</v>
      </c>
      <c r="R8932" s="47">
        <f t="shared" ca="1" si="1122"/>
        <v>0.15541955795951021</v>
      </c>
      <c r="S8932" s="97">
        <f t="shared" ca="1" si="1127"/>
        <v>-9.4825662336818078E-3</v>
      </c>
      <c r="V8932">
        <v>8915</v>
      </c>
      <c r="W8932" s="46">
        <v>1.45382754822782</v>
      </c>
    </row>
    <row r="8933" spans="10:23">
      <c r="J8933">
        <v>8916</v>
      </c>
      <c r="K8933" s="93">
        <f t="shared" ca="1" si="1123"/>
        <v>0.19716567358164019</v>
      </c>
      <c r="L8933" s="93">
        <f t="shared" ca="1" si="1123"/>
        <v>-0.39727205906668461</v>
      </c>
      <c r="M8933" s="93">
        <f t="shared" ca="1" si="1124"/>
        <v>0.19716567358164019</v>
      </c>
      <c r="N8933" s="101">
        <f t="shared" ca="1" si="1120"/>
        <v>-0.31394385299691163</v>
      </c>
      <c r="O8933" s="46">
        <f t="shared" ca="1" si="1125"/>
        <v>0.39105976945856086</v>
      </c>
      <c r="P8933" s="46">
        <f t="shared" ca="1" si="1126"/>
        <v>0.35567154056938144</v>
      </c>
      <c r="Q8933" s="47">
        <f t="shared" ca="1" si="1121"/>
        <v>0.46183622723691975</v>
      </c>
      <c r="R8933" s="47">
        <f t="shared" ca="1" si="1122"/>
        <v>9.8660406833963946E-2</v>
      </c>
      <c r="S8933" s="97">
        <f t="shared" ca="1" si="1127"/>
        <v>0.24486008814626239</v>
      </c>
      <c r="V8933">
        <v>8916</v>
      </c>
      <c r="W8933" s="46">
        <v>0.16199279679183701</v>
      </c>
    </row>
    <row r="8934" spans="10:23">
      <c r="J8934">
        <v>8917</v>
      </c>
      <c r="K8934" s="93">
        <f t="shared" ca="1" si="1123"/>
        <v>-0.89800464830481697</v>
      </c>
      <c r="L8934" s="93">
        <f t="shared" ca="1" si="1123"/>
        <v>-0.75625729372889561</v>
      </c>
      <c r="M8934" s="93">
        <f t="shared" ca="1" si="1124"/>
        <v>-0.89800464830481697</v>
      </c>
      <c r="N8934" s="101">
        <f t="shared" ca="1" si="1120"/>
        <v>-1.0025804497810169</v>
      </c>
      <c r="O8934" s="46">
        <f t="shared" ca="1" si="1125"/>
        <v>-2.0729429403503197E-3</v>
      </c>
      <c r="P8934" s="46">
        <f t="shared" ca="1" si="1126"/>
        <v>0.15910518436992582</v>
      </c>
      <c r="Q8934" s="47">
        <f t="shared" ca="1" si="1121"/>
        <v>-0.3244291975609026</v>
      </c>
      <c r="R8934" s="47">
        <f t="shared" ca="1" si="1122"/>
        <v>-1.2686958992659092E-2</v>
      </c>
      <c r="S8934" s="97">
        <f t="shared" ca="1" si="1127"/>
        <v>-7.3799509665047058E-3</v>
      </c>
      <c r="V8934">
        <v>8917</v>
      </c>
      <c r="W8934" s="46">
        <v>-1.8784743921832599E-2</v>
      </c>
    </row>
    <row r="8935" spans="10:23">
      <c r="J8935">
        <v>8918</v>
      </c>
      <c r="K8935" s="93">
        <f t="shared" ca="1" si="1123"/>
        <v>0.66792628200840887</v>
      </c>
      <c r="L8935" s="93">
        <f t="shared" ca="1" si="1123"/>
        <v>1.2971478409794011</v>
      </c>
      <c r="M8935" s="93">
        <f t="shared" ca="1" si="1124"/>
        <v>0.66792628200840887</v>
      </c>
      <c r="N8935" s="101">
        <f t="shared" ca="1" si="1120"/>
        <v>1.4422196023030374</v>
      </c>
      <c r="O8935" s="46">
        <f t="shared" ca="1" si="1125"/>
        <v>0.56004845659042846</v>
      </c>
      <c r="P8935" s="46">
        <f t="shared" ca="1" si="1126"/>
        <v>0.44016588413531521</v>
      </c>
      <c r="Q8935" s="47">
        <f t="shared" ca="1" si="1121"/>
        <v>0.79981360150065495</v>
      </c>
      <c r="R8935" s="47">
        <f t="shared" ca="1" si="1122"/>
        <v>0.38261884822643455</v>
      </c>
      <c r="S8935" s="97">
        <f t="shared" ca="1" si="1127"/>
        <v>0.4713336524084315</v>
      </c>
      <c r="V8935">
        <v>8918</v>
      </c>
      <c r="W8935" s="46">
        <v>-0.24865711737718901</v>
      </c>
    </row>
    <row r="8936" spans="10:23">
      <c r="J8936">
        <v>8919</v>
      </c>
      <c r="K8936" s="93">
        <f t="shared" ca="1" si="1123"/>
        <v>-0.89116344080597565</v>
      </c>
      <c r="L8936" s="93">
        <f t="shared" ca="1" si="1123"/>
        <v>-0.35146280992092921</v>
      </c>
      <c r="M8936" s="93">
        <f t="shared" ca="1" si="1124"/>
        <v>-0.89116344080597565</v>
      </c>
      <c r="N8936" s="101">
        <f t="shared" ca="1" si="1120"/>
        <v>-0.61662594755601208</v>
      </c>
      <c r="O8936" s="46">
        <f t="shared" ca="1" si="1125"/>
        <v>3.8284170460839428E-4</v>
      </c>
      <c r="P8936" s="46">
        <f t="shared" ca="1" si="1126"/>
        <v>0.16033307669240518</v>
      </c>
      <c r="Q8936" s="47">
        <f t="shared" ca="1" si="1121"/>
        <v>-0.31951762827098518</v>
      </c>
      <c r="R8936" s="47">
        <f t="shared" ca="1" si="1122"/>
        <v>4.9718985379700376E-2</v>
      </c>
      <c r="S8936" s="97">
        <f t="shared" ca="1" si="1127"/>
        <v>2.5050913542154385E-2</v>
      </c>
      <c r="V8936">
        <v>8919</v>
      </c>
      <c r="W8936" s="46">
        <v>0.59013565559202796</v>
      </c>
    </row>
    <row r="8937" spans="10:23">
      <c r="J8937">
        <v>8920</v>
      </c>
      <c r="K8937" s="93">
        <f t="shared" ca="1" si="1123"/>
        <v>-2.2905382331789377</v>
      </c>
      <c r="L8937" s="93">
        <f t="shared" ca="1" si="1123"/>
        <v>-1.2813430451465135</v>
      </c>
      <c r="M8937" s="93">
        <f t="shared" ca="1" si="1124"/>
        <v>-2.2905382331789377</v>
      </c>
      <c r="N8937" s="101">
        <f t="shared" ca="1" si="1120"/>
        <v>-1.9432623426139697</v>
      </c>
      <c r="O8937" s="46">
        <f t="shared" ca="1" si="1125"/>
        <v>-0.50194998890078668</v>
      </c>
      <c r="P8937" s="46">
        <f t="shared" ca="1" si="1126"/>
        <v>-9.0833338610292358E-2</v>
      </c>
      <c r="Q8937" s="47">
        <f t="shared" ca="1" si="1121"/>
        <v>-1.3241832894817753</v>
      </c>
      <c r="R8937" s="47">
        <f t="shared" ca="1" si="1122"/>
        <v>-0.16478815625242199</v>
      </c>
      <c r="S8937" s="97">
        <f t="shared" ca="1" si="1127"/>
        <v>-0.33336907257660431</v>
      </c>
      <c r="V8937">
        <v>8920</v>
      </c>
      <c r="W8937" s="46">
        <v>-0.17082433333876501</v>
      </c>
    </row>
    <row r="8938" spans="10:23">
      <c r="J8938">
        <v>8921</v>
      </c>
      <c r="K8938" s="93">
        <f t="shared" ca="1" si="1123"/>
        <v>-0.56219523045381536</v>
      </c>
      <c r="L8938" s="93">
        <f t="shared" ca="1" si="1123"/>
        <v>0.66939387404218553</v>
      </c>
      <c r="M8938" s="93">
        <f t="shared" ca="1" si="1124"/>
        <v>-0.56219523045381536</v>
      </c>
      <c r="N8938" s="101">
        <f t="shared" ca="1" si="1120"/>
        <v>0.45585038289302166</v>
      </c>
      <c r="O8938" s="46">
        <f t="shared" ca="1" si="1125"/>
        <v>0.11847238653996287</v>
      </c>
      <c r="P8938" s="46">
        <f t="shared" ca="1" si="1126"/>
        <v>0.2193778491100824</v>
      </c>
      <c r="Q8938" s="47">
        <f t="shared" ca="1" si="1121"/>
        <v>-8.3338538600276235E-2</v>
      </c>
      <c r="R8938" s="47">
        <f t="shared" ca="1" si="1122"/>
        <v>0.22313035338508305</v>
      </c>
      <c r="S8938" s="97">
        <f t="shared" ca="1" si="1127"/>
        <v>0.17080136996252296</v>
      </c>
      <c r="V8938">
        <v>8921</v>
      </c>
      <c r="W8938" s="46">
        <v>-1.0603450487233299E-2</v>
      </c>
    </row>
    <row r="8939" spans="10:23">
      <c r="J8939">
        <v>8922</v>
      </c>
      <c r="K8939" s="93">
        <f t="shared" ca="1" si="1123"/>
        <v>1.7365795678781317</v>
      </c>
      <c r="L8939" s="93">
        <f t="shared" ca="1" si="1123"/>
        <v>0.65701896045095387</v>
      </c>
      <c r="M8939" s="93">
        <f t="shared" ca="1" si="1124"/>
        <v>1.7365795678781317</v>
      </c>
      <c r="N8939" s="101">
        <f t="shared" ca="1" si="1120"/>
        <v>1.1751798910726663</v>
      </c>
      <c r="O8939" s="46">
        <f t="shared" ca="1" si="1125"/>
        <v>0.94366236256653446</v>
      </c>
      <c r="P8939" s="46">
        <f t="shared" ca="1" si="1126"/>
        <v>0.63197283712336816</v>
      </c>
      <c r="Q8939" s="47">
        <f t="shared" ca="1" si="1121"/>
        <v>1.567041413452867</v>
      </c>
      <c r="R8939" s="47">
        <f t="shared" ca="1" si="1122"/>
        <v>0.33944053247112788</v>
      </c>
      <c r="S8939" s="97">
        <f t="shared" ca="1" si="1127"/>
        <v>0.6415514475188312</v>
      </c>
      <c r="V8939">
        <v>8922</v>
      </c>
      <c r="W8939" s="46">
        <v>0.33425227458504497</v>
      </c>
    </row>
    <row r="8940" spans="10:23">
      <c r="J8940">
        <v>8923</v>
      </c>
      <c r="K8940" s="93">
        <f t="shared" ca="1" si="1123"/>
        <v>-1.4149873076388082</v>
      </c>
      <c r="L8940" s="93">
        <f t="shared" ca="1" si="1123"/>
        <v>-7.7789422426977811E-2</v>
      </c>
      <c r="M8940" s="93">
        <f t="shared" ca="1" si="1124"/>
        <v>-1.4149873076388082</v>
      </c>
      <c r="N8940" s="101">
        <f t="shared" ca="1" si="1120"/>
        <v>-0.52374855073866888</v>
      </c>
      <c r="O8940" s="46">
        <f t="shared" ca="1" si="1125"/>
        <v>-0.18765393528963492</v>
      </c>
      <c r="P8940" s="46">
        <f t="shared" ca="1" si="1126"/>
        <v>6.6314688195283522E-2</v>
      </c>
      <c r="Q8940" s="47">
        <f t="shared" ca="1" si="1121"/>
        <v>-0.69559118225947181</v>
      </c>
      <c r="R8940" s="47">
        <f t="shared" ca="1" si="1122"/>
        <v>6.4736562907151129E-2</v>
      </c>
      <c r="S8940" s="97">
        <f t="shared" ca="1" si="1127"/>
        <v>-6.1458686191241896E-2</v>
      </c>
      <c r="V8940">
        <v>8923</v>
      </c>
      <c r="W8940" s="46">
        <v>-0.26336890277331498</v>
      </c>
    </row>
    <row r="8941" spans="10:23">
      <c r="J8941">
        <v>8924</v>
      </c>
      <c r="K8941" s="93">
        <f t="shared" ca="1" si="1123"/>
        <v>-0.78122701074906264</v>
      </c>
      <c r="L8941" s="93">
        <f t="shared" ca="1" si="1123"/>
        <v>1.4914910773208583</v>
      </c>
      <c r="M8941" s="93">
        <f t="shared" ca="1" si="1124"/>
        <v>-0.78122701074906264</v>
      </c>
      <c r="N8941" s="101">
        <f t="shared" ca="1" si="1120"/>
        <v>1.1656099005636351</v>
      </c>
      <c r="O8941" s="46">
        <f t="shared" ca="1" si="1125"/>
        <v>3.9846663975906416E-2</v>
      </c>
      <c r="P8941" s="46">
        <f t="shared" ca="1" si="1126"/>
        <v>0.18006498782805419</v>
      </c>
      <c r="Q8941" s="47">
        <f t="shared" ca="1" si="1121"/>
        <v>-0.24058998372838913</v>
      </c>
      <c r="R8941" s="47">
        <f t="shared" ca="1" si="1122"/>
        <v>0.3378931368793997</v>
      </c>
      <c r="S8941" s="97">
        <f t="shared" ca="1" si="1127"/>
        <v>0.18886990042765306</v>
      </c>
      <c r="V8941">
        <v>8924</v>
      </c>
      <c r="W8941" s="46">
        <v>1.6312066510674999E-2</v>
      </c>
    </row>
    <row r="8942" spans="10:23">
      <c r="J8942">
        <v>8925</v>
      </c>
      <c r="K8942" s="93">
        <f t="shared" ca="1" si="1123"/>
        <v>-0.235660285229045</v>
      </c>
      <c r="L8942" s="93">
        <f t="shared" ca="1" si="1123"/>
        <v>0.46614818109525186</v>
      </c>
      <c r="M8942" s="93">
        <f t="shared" ca="1" si="1124"/>
        <v>-0.235660285229045</v>
      </c>
      <c r="N8942" s="101">
        <f t="shared" ca="1" si="1120"/>
        <v>0.36700199628201963</v>
      </c>
      <c r="O8942" s="46">
        <f t="shared" ca="1" si="1125"/>
        <v>0.23568846347685496</v>
      </c>
      <c r="P8942" s="46">
        <f t="shared" ca="1" si="1126"/>
        <v>0.27798588757852849</v>
      </c>
      <c r="Q8942" s="47">
        <f t="shared" ca="1" si="1121"/>
        <v>0.15109361527350795</v>
      </c>
      <c r="R8942" s="47">
        <f t="shared" ca="1" si="1122"/>
        <v>0.20876423654888759</v>
      </c>
      <c r="S8942" s="97">
        <f t="shared" ca="1" si="1127"/>
        <v>0.22222635001287128</v>
      </c>
      <c r="V8942">
        <v>8925</v>
      </c>
      <c r="W8942" s="46">
        <v>6.4560696951420499E-2</v>
      </c>
    </row>
    <row r="8943" spans="10:23">
      <c r="J8943">
        <v>8926</v>
      </c>
      <c r="K8943" s="93">
        <f t="shared" ca="1" si="1123"/>
        <v>1.97542356608301</v>
      </c>
      <c r="L8943" s="93">
        <f t="shared" ca="1" si="1123"/>
        <v>1.369557897457317</v>
      </c>
      <c r="M8943" s="93">
        <f t="shared" ca="1" si="1124"/>
        <v>1.97542356608301</v>
      </c>
      <c r="N8943" s="101">
        <f t="shared" ca="1" si="1120"/>
        <v>1.9266838277385194</v>
      </c>
      <c r="O8943" s="46">
        <f t="shared" ca="1" si="1125"/>
        <v>1.0294000665364011</v>
      </c>
      <c r="P8943" s="46">
        <f t="shared" ca="1" si="1126"/>
        <v>0.67484168910830156</v>
      </c>
      <c r="Q8943" s="47">
        <f t="shared" ca="1" si="1121"/>
        <v>1.7385168213926001</v>
      </c>
      <c r="R8943" s="47">
        <f t="shared" ca="1" si="1122"/>
        <v>0.46095307500350508</v>
      </c>
      <c r="S8943" s="97">
        <f t="shared" ca="1" si="1127"/>
        <v>0.74517657076995314</v>
      </c>
      <c r="V8943">
        <v>8926</v>
      </c>
      <c r="W8943" s="46">
        <v>-9.8944178906606603E-2</v>
      </c>
    </row>
    <row r="8944" spans="10:23">
      <c r="J8944">
        <v>8927</v>
      </c>
      <c r="K8944" s="93">
        <f t="shared" ca="1" si="1123"/>
        <v>1.2945192233019016</v>
      </c>
      <c r="L8944" s="93">
        <f t="shared" ca="1" si="1123"/>
        <v>0.15678328860425053</v>
      </c>
      <c r="M8944" s="93">
        <f t="shared" ca="1" si="1124"/>
        <v>1.2945192233019016</v>
      </c>
      <c r="N8944" s="101">
        <f t="shared" ca="1" si="1120"/>
        <v>0.56032975387646744</v>
      </c>
      <c r="O8944" s="46">
        <f t="shared" ca="1" si="1125"/>
        <v>0.78497619400062968</v>
      </c>
      <c r="P8944" s="46">
        <f t="shared" ca="1" si="1126"/>
        <v>0.55262975284041582</v>
      </c>
      <c r="Q8944" s="47">
        <f t="shared" ca="1" si="1121"/>
        <v>1.2496690763210574</v>
      </c>
      <c r="R8944" s="47">
        <f t="shared" ca="1" si="1122"/>
        <v>0.24002388300078603</v>
      </c>
      <c r="S8944" s="97">
        <f t="shared" ca="1" si="1127"/>
        <v>0.51250003850070791</v>
      </c>
      <c r="V8944">
        <v>8927</v>
      </c>
      <c r="W8944" s="46">
        <v>-1.4680005123680499E-2</v>
      </c>
    </row>
    <row r="8945" spans="10:23">
      <c r="J8945">
        <v>8928</v>
      </c>
      <c r="K8945" s="93">
        <f t="shared" ca="1" si="1123"/>
        <v>0.47670376652787477</v>
      </c>
      <c r="L8945" s="93">
        <f t="shared" ca="1" si="1123"/>
        <v>-1.0445784558099009</v>
      </c>
      <c r="M8945" s="93">
        <f t="shared" ca="1" si="1124"/>
        <v>0.47670376652787477</v>
      </c>
      <c r="N8945" s="101">
        <f t="shared" ca="1" si="1120"/>
        <v>-0.83874478074374781</v>
      </c>
      <c r="O8945" s="46">
        <f t="shared" ca="1" si="1125"/>
        <v>0.49140541113872838</v>
      </c>
      <c r="P8945" s="46">
        <f t="shared" ca="1" si="1126"/>
        <v>0.40584436140946517</v>
      </c>
      <c r="Q8945" s="47">
        <f t="shared" ca="1" si="1121"/>
        <v>0.66252751059725479</v>
      </c>
      <c r="R8945" s="47">
        <f t="shared" ca="1" si="1122"/>
        <v>1.3804038234230376E-2</v>
      </c>
      <c r="S8945" s="97">
        <f t="shared" ca="1" si="1127"/>
        <v>0.25260472468647938</v>
      </c>
      <c r="V8945">
        <v>8928</v>
      </c>
      <c r="W8945" s="46">
        <v>3.22694930595002E-2</v>
      </c>
    </row>
    <row r="8946" spans="10:23">
      <c r="J8946">
        <v>8929</v>
      </c>
      <c r="K8946" s="93">
        <f t="shared" ca="1" si="1123"/>
        <v>-0.96541180147047456</v>
      </c>
      <c r="L8946" s="93">
        <f t="shared" ca="1" si="1123"/>
        <v>-5.0638483007848588E-2</v>
      </c>
      <c r="M8946" s="93">
        <f t="shared" ca="1" si="1124"/>
        <v>-0.96541180147047456</v>
      </c>
      <c r="N8946" s="101">
        <f t="shared" ca="1" si="1120"/>
        <v>-0.3550321049642694</v>
      </c>
      <c r="O8946" s="46">
        <f t="shared" ca="1" si="1125"/>
        <v>-2.627005313363695E-2</v>
      </c>
      <c r="P8946" s="46">
        <f t="shared" ca="1" si="1126"/>
        <v>0.14700662927328251</v>
      </c>
      <c r="Q8946" s="47">
        <f t="shared" ca="1" si="1121"/>
        <v>-0.37282341794747587</v>
      </c>
      <c r="R8946" s="47">
        <f t="shared" ca="1" si="1122"/>
        <v>9.2016745076295009E-2</v>
      </c>
      <c r="S8946" s="97">
        <f t="shared" ca="1" si="1127"/>
        <v>3.2873345971329029E-2</v>
      </c>
      <c r="V8946">
        <v>8929</v>
      </c>
      <c r="W8946" s="46">
        <v>0.30620919480162201</v>
      </c>
    </row>
    <row r="8947" spans="10:23">
      <c r="J8947">
        <v>8930</v>
      </c>
      <c r="K8947" s="93">
        <f t="shared" ca="1" si="1123"/>
        <v>-0.68540359355161051</v>
      </c>
      <c r="L8947" s="93">
        <f t="shared" ca="1" si="1123"/>
        <v>1.2166421747542204</v>
      </c>
      <c r="M8947" s="93">
        <f t="shared" ca="1" si="1124"/>
        <v>-0.68540359355161051</v>
      </c>
      <c r="N8947" s="101">
        <f t="shared" ca="1" si="1120"/>
        <v>0.93550427308476647</v>
      </c>
      <c r="O8947" s="46">
        <f t="shared" ca="1" si="1125"/>
        <v>7.4244345470121043E-2</v>
      </c>
      <c r="P8947" s="46">
        <f t="shared" ca="1" si="1126"/>
        <v>0.1972638285751615</v>
      </c>
      <c r="Q8947" s="47">
        <f t="shared" ca="1" si="1121"/>
        <v>-0.17179462073995988</v>
      </c>
      <c r="R8947" s="47">
        <f t="shared" ca="1" si="1122"/>
        <v>0.30068678508034352</v>
      </c>
      <c r="S8947" s="97">
        <f t="shared" ca="1" si="1127"/>
        <v>0.18746556527523228</v>
      </c>
      <c r="V8947">
        <v>8930</v>
      </c>
      <c r="W8947" s="46">
        <v>0.18216029119944699</v>
      </c>
    </row>
    <row r="8948" spans="10:23">
      <c r="J8948">
        <v>8931</v>
      </c>
      <c r="K8948" s="93">
        <f t="shared" ca="1" si="1123"/>
        <v>0.22998444309562285</v>
      </c>
      <c r="L8948" s="93">
        <f t="shared" ca="1" si="1123"/>
        <v>2.0990526211965106</v>
      </c>
      <c r="M8948" s="93">
        <f t="shared" ca="1" si="1124"/>
        <v>0.22998444309562285</v>
      </c>
      <c r="N8948" s="101">
        <f t="shared" ca="1" si="1120"/>
        <v>2.0632167135547879</v>
      </c>
      <c r="O8948" s="46">
        <f t="shared" ca="1" si="1125"/>
        <v>0.40284070582871601</v>
      </c>
      <c r="P8948" s="46">
        <f t="shared" ca="1" si="1126"/>
        <v>0.36156200875445899</v>
      </c>
      <c r="Q8948" s="47">
        <f t="shared" ca="1" si="1121"/>
        <v>0.48539809997723005</v>
      </c>
      <c r="R8948" s="47">
        <f t="shared" ca="1" si="1122"/>
        <v>0.48302941723588688</v>
      </c>
      <c r="S8948" s="97">
        <f t="shared" ca="1" si="1127"/>
        <v>0.44293506153230144</v>
      </c>
      <c r="V8948">
        <v>8931</v>
      </c>
      <c r="W8948" s="46">
        <v>-0.30521965308078602</v>
      </c>
    </row>
    <row r="8949" spans="10:23">
      <c r="J8949">
        <v>8932</v>
      </c>
      <c r="K8949" s="93">
        <f t="shared" ca="1" si="1123"/>
        <v>1.6012974774044557</v>
      </c>
      <c r="L8949" s="93">
        <f t="shared" ca="1" si="1123"/>
        <v>1.575654894859807</v>
      </c>
      <c r="M8949" s="93">
        <f t="shared" ca="1" si="1124"/>
        <v>1.6012974774044557</v>
      </c>
      <c r="N8949" s="101">
        <f t="shared" ca="1" si="1120"/>
        <v>2.0031004369082757</v>
      </c>
      <c r="O8949" s="46">
        <f t="shared" ca="1" si="1125"/>
        <v>0.89510022195328198</v>
      </c>
      <c r="P8949" s="46">
        <f t="shared" ca="1" si="1126"/>
        <v>0.60769176681674197</v>
      </c>
      <c r="Q8949" s="47">
        <f t="shared" ca="1" si="1121"/>
        <v>1.469917132226362</v>
      </c>
      <c r="R8949" s="47">
        <f t="shared" ca="1" si="1122"/>
        <v>0.47330906679393636</v>
      </c>
      <c r="S8949" s="97">
        <f t="shared" ca="1" si="1127"/>
        <v>0.68420464437360917</v>
      </c>
      <c r="V8949">
        <v>8932</v>
      </c>
      <c r="W8949" s="46">
        <v>3.4528238092044597E-2</v>
      </c>
    </row>
    <row r="8950" spans="10:23">
      <c r="J8950">
        <v>8933</v>
      </c>
      <c r="K8950" s="93">
        <f t="shared" ca="1" si="1123"/>
        <v>0.65472165553457207</v>
      </c>
      <c r="L8950" s="93">
        <f t="shared" ca="1" si="1123"/>
        <v>-1.0778714541893726</v>
      </c>
      <c r="M8950" s="93">
        <f t="shared" ca="1" si="1124"/>
        <v>0.65472165553457207</v>
      </c>
      <c r="N8950" s="101">
        <f t="shared" ca="1" si="1120"/>
        <v>-0.81369563050163929</v>
      </c>
      <c r="O8950" s="46">
        <f t="shared" ca="1" si="1125"/>
        <v>0.55530839879473148</v>
      </c>
      <c r="P8950" s="46">
        <f t="shared" ca="1" si="1126"/>
        <v>0.43779585523746672</v>
      </c>
      <c r="Q8950" s="47">
        <f t="shared" ca="1" si="1121"/>
        <v>0.790333485909261</v>
      </c>
      <c r="R8950" s="47">
        <f t="shared" ca="1" si="1122"/>
        <v>1.7854297701530436E-2</v>
      </c>
      <c r="S8950" s="97">
        <f t="shared" ca="1" si="1127"/>
        <v>0.28658134824813097</v>
      </c>
      <c r="V8950">
        <v>8933</v>
      </c>
      <c r="W8950" s="46">
        <v>-0.234247253330128</v>
      </c>
    </row>
    <row r="8951" spans="10:23">
      <c r="J8951">
        <v>8934</v>
      </c>
      <c r="K8951" s="93">
        <f t="shared" ca="1" si="1123"/>
        <v>0.25237017549658408</v>
      </c>
      <c r="L8951" s="93">
        <f t="shared" ca="1" si="1123"/>
        <v>1.382692768881592</v>
      </c>
      <c r="M8951" s="93">
        <f t="shared" ca="1" si="1124"/>
        <v>0.25237017549658408</v>
      </c>
      <c r="N8951" s="101">
        <f t="shared" ca="1" si="1120"/>
        <v>1.3911671459826871</v>
      </c>
      <c r="O8951" s="46">
        <f t="shared" ca="1" si="1125"/>
        <v>0.41087650037313617</v>
      </c>
      <c r="P8951" s="46">
        <f t="shared" ca="1" si="1126"/>
        <v>0.36557990602666907</v>
      </c>
      <c r="Q8951" s="47">
        <f t="shared" ca="1" si="1121"/>
        <v>0.50146968906607037</v>
      </c>
      <c r="R8951" s="47">
        <f t="shared" ca="1" si="1122"/>
        <v>0.37436404945913654</v>
      </c>
      <c r="S8951" s="97">
        <f t="shared" ca="1" si="1127"/>
        <v>0.39262027491613638</v>
      </c>
      <c r="V8951">
        <v>8934</v>
      </c>
      <c r="W8951" s="46">
        <v>0.44538680234012501</v>
      </c>
    </row>
    <row r="8952" spans="10:23">
      <c r="J8952">
        <v>8935</v>
      </c>
      <c r="K8952" s="93">
        <f t="shared" ca="1" si="1123"/>
        <v>-1.0592909908574379</v>
      </c>
      <c r="L8952" s="93">
        <f t="shared" ca="1" si="1123"/>
        <v>0.3318137534720072</v>
      </c>
      <c r="M8952" s="93">
        <f t="shared" ca="1" si="1124"/>
        <v>-1.0592909908574379</v>
      </c>
      <c r="N8952" s="101">
        <f t="shared" ca="1" si="1120"/>
        <v>-2.2291257550093535E-2</v>
      </c>
      <c r="O8952" s="46">
        <f t="shared" ca="1" si="1125"/>
        <v>-5.9969816196915382E-2</v>
      </c>
      <c r="P8952" s="46">
        <f t="shared" ca="1" si="1126"/>
        <v>0.13015674774164329</v>
      </c>
      <c r="Q8952" s="47">
        <f t="shared" ca="1" si="1121"/>
        <v>-0.44022294407403273</v>
      </c>
      <c r="R8952" s="47">
        <f t="shared" ca="1" si="1122"/>
        <v>0.14581844111671369</v>
      </c>
      <c r="S8952" s="97">
        <f t="shared" ca="1" si="1127"/>
        <v>4.2924312459899153E-2</v>
      </c>
      <c r="V8952">
        <v>8935</v>
      </c>
      <c r="W8952" s="46">
        <v>1.0686483260347099</v>
      </c>
    </row>
    <row r="8953" spans="10:23">
      <c r="J8953">
        <v>8936</v>
      </c>
      <c r="K8953" s="93">
        <f t="shared" ca="1" si="1123"/>
        <v>-0.58138981605743467</v>
      </c>
      <c r="L8953" s="93">
        <f t="shared" ca="1" si="1123"/>
        <v>-0.28441854712142617</v>
      </c>
      <c r="M8953" s="93">
        <f t="shared" ca="1" si="1124"/>
        <v>-0.58138981605743467</v>
      </c>
      <c r="N8953" s="101">
        <f t="shared" ca="1" si="1120"/>
        <v>-0.45454744711778367</v>
      </c>
      <c r="O8953" s="46">
        <f t="shared" ca="1" si="1125"/>
        <v>0.11158211627704545</v>
      </c>
      <c r="P8953" s="46">
        <f t="shared" ca="1" si="1126"/>
        <v>0.21593271397862371</v>
      </c>
      <c r="Q8953" s="47">
        <f t="shared" ca="1" si="1121"/>
        <v>-9.7119079126111063E-2</v>
      </c>
      <c r="R8953" s="47">
        <f t="shared" ca="1" si="1122"/>
        <v>7.5925861641003442E-2</v>
      </c>
      <c r="S8953" s="97">
        <f t="shared" ca="1" si="1127"/>
        <v>9.3753988959024454E-2</v>
      </c>
      <c r="V8953">
        <v>8936</v>
      </c>
      <c r="W8953" s="46">
        <v>0.35700769304428498</v>
      </c>
    </row>
    <row r="8954" spans="10:23">
      <c r="J8954">
        <v>8937</v>
      </c>
      <c r="K8954" s="93">
        <f t="shared" ca="1" si="1123"/>
        <v>1.556957178985477</v>
      </c>
      <c r="L8954" s="93">
        <f t="shared" ca="1" si="1123"/>
        <v>-1.1082658594661927</v>
      </c>
      <c r="M8954" s="93">
        <f t="shared" ca="1" si="1124"/>
        <v>1.556957178985477</v>
      </c>
      <c r="N8954" s="101">
        <f t="shared" ca="1" si="1120"/>
        <v>-0.55558091829279066</v>
      </c>
      <c r="O8954" s="46">
        <f t="shared" ca="1" si="1125"/>
        <v>0.87918340843335041</v>
      </c>
      <c r="P8954" s="46">
        <f t="shared" ca="1" si="1126"/>
        <v>0.59973336005677624</v>
      </c>
      <c r="Q8954" s="47">
        <f t="shared" ca="1" si="1121"/>
        <v>1.4380835051864989</v>
      </c>
      <c r="R8954" s="47">
        <f t="shared" ca="1" si="1122"/>
        <v>5.9589508144553979E-2</v>
      </c>
      <c r="S8954" s="97">
        <f t="shared" ca="1" si="1127"/>
        <v>0.4693864582889522</v>
      </c>
      <c r="V8954">
        <v>8937</v>
      </c>
      <c r="W8954" s="46">
        <v>-0.35954597709790198</v>
      </c>
    </row>
    <row r="8955" spans="10:23">
      <c r="J8955">
        <v>8938</v>
      </c>
      <c r="K8955" s="93">
        <f t="shared" ca="1" si="1123"/>
        <v>-0.14865282643294259</v>
      </c>
      <c r="L8955" s="93">
        <f t="shared" ca="1" si="1123"/>
        <v>-0.48468567115224148</v>
      </c>
      <c r="M8955" s="93">
        <f t="shared" ca="1" si="1124"/>
        <v>-0.14865282643294259</v>
      </c>
      <c r="N8955" s="101">
        <f t="shared" ca="1" si="1120"/>
        <v>-0.50679726999911301</v>
      </c>
      <c r="O8955" s="46">
        <f t="shared" ca="1" si="1125"/>
        <v>0.26692148503694296</v>
      </c>
      <c r="P8955" s="46">
        <f t="shared" ca="1" si="1126"/>
        <v>0.29360239835857249</v>
      </c>
      <c r="Q8955" s="47">
        <f t="shared" ca="1" si="1121"/>
        <v>0.21355965839368399</v>
      </c>
      <c r="R8955" s="47">
        <f t="shared" ca="1" si="1122"/>
        <v>6.7477457693387505E-2</v>
      </c>
      <c r="S8955" s="97">
        <f t="shared" ca="1" si="1127"/>
        <v>0.16719947136516522</v>
      </c>
      <c r="V8955">
        <v>8938</v>
      </c>
      <c r="W8955" s="46">
        <v>6.1529736547241101E-2</v>
      </c>
    </row>
    <row r="8956" spans="10:23">
      <c r="J8956">
        <v>8939</v>
      </c>
      <c r="K8956" s="93">
        <f t="shared" ca="1" si="1123"/>
        <v>0.17408142760229164</v>
      </c>
      <c r="L8956" s="93">
        <f t="shared" ca="1" si="1123"/>
        <v>-0.56276972697049044</v>
      </c>
      <c r="M8956" s="93">
        <f t="shared" ca="1" si="1124"/>
        <v>0.17408142760229164</v>
      </c>
      <c r="N8956" s="101">
        <f t="shared" ca="1" si="1120"/>
        <v>-0.47819071770455396</v>
      </c>
      <c r="O8956" s="46">
        <f t="shared" ca="1" si="1125"/>
        <v>0.3827732298635938</v>
      </c>
      <c r="P8956" s="46">
        <f t="shared" ca="1" si="1126"/>
        <v>0.35152827077189785</v>
      </c>
      <c r="Q8956" s="47">
        <f t="shared" ca="1" si="1121"/>
        <v>0.44526314804698564</v>
      </c>
      <c r="R8956" s="47">
        <f t="shared" ca="1" si="1122"/>
        <v>7.2102922355381502E-2</v>
      </c>
      <c r="S8956" s="97">
        <f t="shared" ca="1" si="1127"/>
        <v>0.22743807610948766</v>
      </c>
      <c r="V8956">
        <v>8939</v>
      </c>
      <c r="W8956" s="46">
        <v>5.3545111578452202E-2</v>
      </c>
    </row>
    <row r="8957" spans="10:23">
      <c r="J8957">
        <v>8940</v>
      </c>
      <c r="K8957" s="93">
        <f t="shared" ca="1" si="1123"/>
        <v>2.0359993955298497</v>
      </c>
      <c r="L8957" s="93">
        <f t="shared" ca="1" si="1123"/>
        <v>-2.3817085600697719E-2</v>
      </c>
      <c r="M8957" s="93">
        <f t="shared" ca="1" si="1124"/>
        <v>2.0359993955298497</v>
      </c>
      <c r="N8957" s="101">
        <f t="shared" ca="1" si="1120"/>
        <v>0.62491290416648204</v>
      </c>
      <c r="O8957" s="46">
        <f t="shared" ca="1" si="1125"/>
        <v>1.051144940060027</v>
      </c>
      <c r="P8957" s="46">
        <f t="shared" ca="1" si="1126"/>
        <v>0.68571412587011449</v>
      </c>
      <c r="Q8957" s="47">
        <f t="shared" ca="1" si="1121"/>
        <v>1.7820065684398523</v>
      </c>
      <c r="R8957" s="47">
        <f t="shared" ca="1" si="1122"/>
        <v>0.2504664933632913</v>
      </c>
      <c r="S8957" s="97">
        <f t="shared" ca="1" si="1127"/>
        <v>0.65080571671165921</v>
      </c>
      <c r="V8957">
        <v>8940</v>
      </c>
      <c r="W8957" s="46">
        <v>0.46021772865781402</v>
      </c>
    </row>
    <row r="8958" spans="10:23">
      <c r="J8958">
        <v>8941</v>
      </c>
      <c r="K8958" s="93">
        <f t="shared" ca="1" si="1123"/>
        <v>1.8438363911109121E-2</v>
      </c>
      <c r="L8958" s="93">
        <f t="shared" ca="1" si="1123"/>
        <v>0.12073651014707031</v>
      </c>
      <c r="M8958" s="93">
        <f t="shared" ca="1" si="1124"/>
        <v>1.8438363911109121E-2</v>
      </c>
      <c r="N8958" s="101">
        <f t="shared" ca="1" si="1120"/>
        <v>0.12033206883324468</v>
      </c>
      <c r="O8958" s="46">
        <f t="shared" ca="1" si="1125"/>
        <v>0.32690212144130509</v>
      </c>
      <c r="P8958" s="46">
        <f t="shared" ca="1" si="1126"/>
        <v>0.3235927165607535</v>
      </c>
      <c r="Q8958" s="47">
        <f t="shared" ca="1" si="1121"/>
        <v>0.33352093120240822</v>
      </c>
      <c r="R8958" s="47">
        <f t="shared" ca="1" si="1122"/>
        <v>0.16887956184770236</v>
      </c>
      <c r="S8958" s="97">
        <f t="shared" ca="1" si="1127"/>
        <v>0.24789084164450373</v>
      </c>
      <c r="V8958">
        <v>8941</v>
      </c>
      <c r="W8958" s="46">
        <v>1.9571739120836E-3</v>
      </c>
    </row>
    <row r="8959" spans="10:23">
      <c r="J8959">
        <v>8942</v>
      </c>
      <c r="K8959" s="93">
        <f t="shared" ca="1" si="1123"/>
        <v>-1.001887475769631</v>
      </c>
      <c r="L8959" s="93">
        <f t="shared" ca="1" si="1123"/>
        <v>-1.2010409761223459</v>
      </c>
      <c r="M8959" s="93">
        <f t="shared" ca="1" si="1124"/>
        <v>-1.001887475769631</v>
      </c>
      <c r="N8959" s="101">
        <f t="shared" ca="1" si="1120"/>
        <v>-1.4573094510378497</v>
      </c>
      <c r="O8959" s="46">
        <f t="shared" ca="1" si="1125"/>
        <v>-3.936370668435224E-2</v>
      </c>
      <c r="P8959" s="46">
        <f t="shared" ca="1" si="1126"/>
        <v>0.14045980249792486</v>
      </c>
      <c r="Q8959" s="47">
        <f t="shared" ca="1" si="1121"/>
        <v>-0.39901072504890644</v>
      </c>
      <c r="R8959" s="47">
        <f t="shared" ca="1" si="1122"/>
        <v>-8.6213223340752432E-2</v>
      </c>
      <c r="S8959" s="97">
        <f t="shared" ca="1" si="1127"/>
        <v>-6.2788465012552336E-2</v>
      </c>
      <c r="V8959">
        <v>8942</v>
      </c>
      <c r="W8959" s="46">
        <v>-0.105565584891133</v>
      </c>
    </row>
    <row r="8960" spans="10:23">
      <c r="J8960">
        <v>8943</v>
      </c>
      <c r="K8960" s="93">
        <f t="shared" ca="1" si="1123"/>
        <v>2.0042312665957049</v>
      </c>
      <c r="L8960" s="93">
        <f t="shared" ca="1" si="1123"/>
        <v>-1.150963946645579</v>
      </c>
      <c r="M8960" s="93">
        <f t="shared" ca="1" si="1124"/>
        <v>2.0042312665957049</v>
      </c>
      <c r="N8960" s="101">
        <f t="shared" ca="1" si="1120"/>
        <v>-0.45381906307797937</v>
      </c>
      <c r="O8960" s="46">
        <f t="shared" ca="1" si="1125"/>
        <v>1.0397411515842712</v>
      </c>
      <c r="P8960" s="46">
        <f t="shared" ca="1" si="1126"/>
        <v>0.68001223163223656</v>
      </c>
      <c r="Q8960" s="47">
        <f t="shared" ca="1" si="1121"/>
        <v>1.7591989914883406</v>
      </c>
      <c r="R8960" s="47">
        <f t="shared" ca="1" si="1122"/>
        <v>7.604363586985087E-2</v>
      </c>
      <c r="S8960" s="97">
        <f t="shared" ca="1" si="1127"/>
        <v>0.55789239372706101</v>
      </c>
      <c r="V8960">
        <v>8943</v>
      </c>
      <c r="W8960" s="46">
        <v>0.80128905211642798</v>
      </c>
    </row>
    <row r="8961" spans="10:23">
      <c r="J8961">
        <v>8944</v>
      </c>
      <c r="K8961" s="93">
        <f t="shared" ca="1" si="1123"/>
        <v>-0.65453929316145032</v>
      </c>
      <c r="L8961" s="93">
        <f t="shared" ca="1" si="1123"/>
        <v>-7.521193979614095E-2</v>
      </c>
      <c r="M8961" s="93">
        <f t="shared" ca="1" si="1124"/>
        <v>-0.65453929316145032</v>
      </c>
      <c r="N8961" s="101">
        <f t="shared" ca="1" si="1120"/>
        <v>-0.27946535458267235</v>
      </c>
      <c r="O8961" s="46">
        <f t="shared" ca="1" si="1125"/>
        <v>8.5323687090498174E-2</v>
      </c>
      <c r="P8961" s="46">
        <f t="shared" ca="1" si="1126"/>
        <v>0.20280349938535008</v>
      </c>
      <c r="Q8961" s="47">
        <f t="shared" ca="1" si="1121"/>
        <v>-0.14963593749920562</v>
      </c>
      <c r="R8961" s="47">
        <f t="shared" ca="1" si="1122"/>
        <v>0.1042353210833827</v>
      </c>
      <c r="S8961" s="97">
        <f t="shared" ca="1" si="1127"/>
        <v>9.4779504086940441E-2</v>
      </c>
      <c r="V8961">
        <v>8944</v>
      </c>
      <c r="W8961" s="46">
        <v>0.254650022686502</v>
      </c>
    </row>
    <row r="8962" spans="10:23">
      <c r="J8962">
        <v>8945</v>
      </c>
      <c r="K8962" s="93">
        <f t="shared" ca="1" si="1123"/>
        <v>-1.4744261541735628</v>
      </c>
      <c r="L8962" s="93">
        <f t="shared" ca="1" si="1123"/>
        <v>5.780222649863917E-2</v>
      </c>
      <c r="M8962" s="93">
        <f t="shared" ca="1" si="1124"/>
        <v>-1.4744261541735628</v>
      </c>
      <c r="N8962" s="101">
        <f t="shared" ca="1" si="1120"/>
        <v>-0.41409927456092643</v>
      </c>
      <c r="O8962" s="46">
        <f t="shared" ca="1" si="1125"/>
        <v>-0.20899066665742794</v>
      </c>
      <c r="P8962" s="46">
        <f t="shared" ca="1" si="1126"/>
        <v>5.5646322511387014E-2</v>
      </c>
      <c r="Q8962" s="47">
        <f t="shared" ca="1" si="1121"/>
        <v>-0.73826464499505784</v>
      </c>
      <c r="R8962" s="47">
        <f t="shared" ca="1" si="1122"/>
        <v>8.2466027365188363E-2</v>
      </c>
      <c r="S8962" s="97">
        <f t="shared" ca="1" si="1127"/>
        <v>-6.326231964611978E-2</v>
      </c>
      <c r="V8962">
        <v>8945</v>
      </c>
      <c r="W8962" s="46">
        <v>-0.11963348481809501</v>
      </c>
    </row>
    <row r="8963" spans="10:23">
      <c r="J8963">
        <v>8946</v>
      </c>
      <c r="K8963" s="93">
        <f t="shared" ca="1" si="1123"/>
        <v>0.9334838233884426</v>
      </c>
      <c r="L8963" s="93">
        <f t="shared" ca="1" si="1123"/>
        <v>0.32989723086945316</v>
      </c>
      <c r="M8963" s="93">
        <f t="shared" ca="1" si="1124"/>
        <v>0.9334838233884426</v>
      </c>
      <c r="N8963" s="101">
        <f t="shared" ca="1" si="1120"/>
        <v>0.60963881567450962</v>
      </c>
      <c r="O8963" s="46">
        <f t="shared" ca="1" si="1125"/>
        <v>0.65537550705403891</v>
      </c>
      <c r="P8963" s="46">
        <f t="shared" ca="1" si="1126"/>
        <v>0.48782940936712044</v>
      </c>
      <c r="Q8963" s="47">
        <f t="shared" ca="1" si="1121"/>
        <v>0.99046770242787585</v>
      </c>
      <c r="R8963" s="47">
        <f t="shared" ca="1" si="1122"/>
        <v>0.24799678796725777</v>
      </c>
      <c r="S8963" s="97">
        <f t="shared" ca="1" si="1127"/>
        <v>0.45168614751064834</v>
      </c>
      <c r="V8963">
        <v>8946</v>
      </c>
      <c r="W8963" s="46">
        <v>-0.302154411688906</v>
      </c>
    </row>
    <row r="8964" spans="10:23">
      <c r="J8964">
        <v>8947</v>
      </c>
      <c r="K8964" s="93">
        <f t="shared" ca="1" si="1123"/>
        <v>0.792538562309544</v>
      </c>
      <c r="L8964" s="93">
        <f t="shared" ca="1" si="1123"/>
        <v>-0.47037846110057097</v>
      </c>
      <c r="M8964" s="93">
        <f t="shared" ca="1" si="1124"/>
        <v>0.792538562309544</v>
      </c>
      <c r="N8964" s="101">
        <f t="shared" ca="1" si="1120"/>
        <v>-0.19391286872890784</v>
      </c>
      <c r="O8964" s="46">
        <f t="shared" ca="1" si="1125"/>
        <v>0.60478046107774297</v>
      </c>
      <c r="P8964" s="46">
        <f t="shared" ca="1" si="1126"/>
        <v>0.46253188637897247</v>
      </c>
      <c r="Q8964" s="47">
        <f t="shared" ca="1" si="1121"/>
        <v>0.88927761047528397</v>
      </c>
      <c r="R8964" s="47">
        <f t="shared" ca="1" si="1122"/>
        <v>0.11806851552036471</v>
      </c>
      <c r="S8964" s="97">
        <f t="shared" ca="1" si="1127"/>
        <v>0.36142448829905383</v>
      </c>
      <c r="V8964">
        <v>8947</v>
      </c>
      <c r="W8964" s="46">
        <v>0.76724469721263699</v>
      </c>
    </row>
    <row r="8965" spans="10:23">
      <c r="J8965">
        <v>8948</v>
      </c>
      <c r="K8965" s="93">
        <f t="shared" ca="1" si="1123"/>
        <v>-0.42553312299769747</v>
      </c>
      <c r="L8965" s="93">
        <f t="shared" ca="1" si="1123"/>
        <v>-2.30685485033547</v>
      </c>
      <c r="M8965" s="93">
        <f t="shared" ca="1" si="1124"/>
        <v>-0.42553312299769747</v>
      </c>
      <c r="N8965" s="101">
        <f t="shared" ca="1" si="1120"/>
        <v>-2.3224193805419788</v>
      </c>
      <c r="O8965" s="46">
        <f t="shared" ca="1" si="1125"/>
        <v>0.16752991112100718</v>
      </c>
      <c r="P8965" s="46">
        <f t="shared" ca="1" si="1126"/>
        <v>0.24390661140060457</v>
      </c>
      <c r="Q8965" s="47">
        <f t="shared" ca="1" si="1121"/>
        <v>1.4776510561812395E-2</v>
      </c>
      <c r="R8965" s="47">
        <f t="shared" ca="1" si="1122"/>
        <v>-0.22609500169901192</v>
      </c>
      <c r="S8965" s="97">
        <f t="shared" ca="1" si="1127"/>
        <v>-2.9282545289002371E-2</v>
      </c>
      <c r="V8965">
        <v>8948</v>
      </c>
      <c r="W8965" s="46">
        <v>-0.340108774298581</v>
      </c>
    </row>
    <row r="8966" spans="10:23">
      <c r="J8966">
        <v>8949</v>
      </c>
      <c r="K8966" s="93">
        <f t="shared" ca="1" si="1123"/>
        <v>0.20465435409893915</v>
      </c>
      <c r="L8966" s="93">
        <f t="shared" ca="1" si="1123"/>
        <v>-0.38591021929411312</v>
      </c>
      <c r="M8966" s="93">
        <f t="shared" ca="1" si="1124"/>
        <v>0.20465435409893915</v>
      </c>
      <c r="N8966" s="101">
        <f t="shared" ca="1" si="1120"/>
        <v>-0.30079031531899714</v>
      </c>
      <c r="O8966" s="46">
        <f t="shared" ca="1" si="1125"/>
        <v>0.39374797715120857</v>
      </c>
      <c r="P8966" s="46">
        <f t="shared" ca="1" si="1126"/>
        <v>0.35701564441570527</v>
      </c>
      <c r="Q8966" s="47">
        <f t="shared" ca="1" si="1121"/>
        <v>0.46721264262221512</v>
      </c>
      <c r="R8966" s="47">
        <f t="shared" ca="1" si="1122"/>
        <v>0.10078723508935536</v>
      </c>
      <c r="S8966" s="97">
        <f t="shared" ca="1" si="1127"/>
        <v>0.24726760612028198</v>
      </c>
      <c r="V8966">
        <v>8949</v>
      </c>
      <c r="W8966" s="46">
        <v>0.107957657132499</v>
      </c>
    </row>
    <row r="8967" spans="10:23">
      <c r="J8967">
        <v>8950</v>
      </c>
      <c r="K8967" s="93">
        <f t="shared" ca="1" si="1123"/>
        <v>2.1555056997402304</v>
      </c>
      <c r="L8967" s="93">
        <f t="shared" ca="1" si="1123"/>
        <v>-0.36636595439411829</v>
      </c>
      <c r="M8967" s="93">
        <f t="shared" ca="1" si="1124"/>
        <v>2.1555056997402304</v>
      </c>
      <c r="N8967" s="101">
        <f t="shared" ca="1" si="1120"/>
        <v>0.33815376623048965</v>
      </c>
      <c r="O8967" s="46">
        <f t="shared" ca="1" si="1125"/>
        <v>1.0940440550050605</v>
      </c>
      <c r="P8967" s="46">
        <f t="shared" ca="1" si="1126"/>
        <v>0.70716368334263124</v>
      </c>
      <c r="Q8967" s="47">
        <f t="shared" ca="1" si="1121"/>
        <v>1.8678047983299191</v>
      </c>
      <c r="R8967" s="47">
        <f t="shared" ca="1" si="1122"/>
        <v>0.20409969440866593</v>
      </c>
      <c r="S8967" s="97">
        <f t="shared" ca="1" si="1127"/>
        <v>0.64907187470686323</v>
      </c>
      <c r="V8967">
        <v>8950</v>
      </c>
      <c r="W8967" s="46">
        <v>0.259606859922759</v>
      </c>
    </row>
    <row r="8968" spans="10:23">
      <c r="J8968">
        <v>8951</v>
      </c>
      <c r="K8968" s="93">
        <f t="shared" ca="1" si="1123"/>
        <v>-1.1531205093400074</v>
      </c>
      <c r="L8968" s="93">
        <f t="shared" ca="1" si="1123"/>
        <v>3.163729885261851E-4</v>
      </c>
      <c r="M8968" s="93">
        <f t="shared" ca="1" si="1124"/>
        <v>-1.1531205093400074</v>
      </c>
      <c r="N8968" s="101">
        <f t="shared" ca="1" si="1120"/>
        <v>-0.36641824272625334</v>
      </c>
      <c r="O8968" s="46">
        <f t="shared" ca="1" si="1125"/>
        <v>-9.3651748921860678E-2</v>
      </c>
      <c r="P8968" s="46">
        <f t="shared" ca="1" si="1126"/>
        <v>0.11331578137917064</v>
      </c>
      <c r="Q8968" s="47">
        <f t="shared" ca="1" si="1121"/>
        <v>-0.50758680952392332</v>
      </c>
      <c r="R8968" s="47">
        <f t="shared" ca="1" si="1122"/>
        <v>9.017569211359075E-2</v>
      </c>
      <c r="S8968" s="97">
        <f t="shared" ca="1" si="1127"/>
        <v>-1.7380284041349642E-3</v>
      </c>
      <c r="V8968">
        <v>8951</v>
      </c>
      <c r="W8968" s="46">
        <v>-0.29720584452368498</v>
      </c>
    </row>
    <row r="8969" spans="10:23">
      <c r="J8969">
        <v>8952</v>
      </c>
      <c r="K8969" s="93">
        <f t="shared" ca="1" si="1123"/>
        <v>-0.45947455550670008</v>
      </c>
      <c r="L8969" s="93">
        <f t="shared" ca="1" si="1123"/>
        <v>-0.3996459731463789</v>
      </c>
      <c r="M8969" s="93">
        <f t="shared" ca="1" si="1124"/>
        <v>-0.45947455550670008</v>
      </c>
      <c r="N8969" s="101">
        <f t="shared" ca="1" si="1120"/>
        <v>-0.52502084469377075</v>
      </c>
      <c r="O8969" s="46">
        <f t="shared" ca="1" si="1125"/>
        <v>0.15534597300808944</v>
      </c>
      <c r="P8969" s="46">
        <f t="shared" ca="1" si="1126"/>
        <v>0.2378146423441457</v>
      </c>
      <c r="Q8969" s="47">
        <f t="shared" ca="1" si="1121"/>
        <v>-9.5913656640230771E-3</v>
      </c>
      <c r="R8969" s="47">
        <f t="shared" ca="1" si="1122"/>
        <v>6.4530842529931409E-2</v>
      </c>
      <c r="S8969" s="97">
        <f t="shared" ca="1" si="1127"/>
        <v>0.10993840776901043</v>
      </c>
      <c r="V8969">
        <v>8952</v>
      </c>
      <c r="W8969" s="46">
        <v>0.41894746659145699</v>
      </c>
    </row>
    <row r="8970" spans="10:23">
      <c r="J8970">
        <v>8953</v>
      </c>
      <c r="K8970" s="93">
        <f t="shared" ca="1" si="1123"/>
        <v>0.28599876219906273</v>
      </c>
      <c r="L8970" s="93">
        <f t="shared" ca="1" si="1123"/>
        <v>-1.1494797259119536</v>
      </c>
      <c r="M8970" s="93">
        <f t="shared" ca="1" si="1124"/>
        <v>0.28599876219906273</v>
      </c>
      <c r="N8970" s="101">
        <f t="shared" ca="1" si="1120"/>
        <v>-0.99884838092672112</v>
      </c>
      <c r="O8970" s="46">
        <f t="shared" ca="1" si="1125"/>
        <v>0.42294813639201112</v>
      </c>
      <c r="P8970" s="46">
        <f t="shared" ca="1" si="1126"/>
        <v>0.37161572403610654</v>
      </c>
      <c r="Q8970" s="47">
        <f t="shared" ca="1" si="1121"/>
        <v>0.52561296110382028</v>
      </c>
      <c r="R8970" s="47">
        <f t="shared" ca="1" si="1122"/>
        <v>-1.2083511487908344E-2</v>
      </c>
      <c r="S8970" s="97">
        <f t="shared" ca="1" si="1127"/>
        <v>0.2054323124520514</v>
      </c>
      <c r="V8970">
        <v>8953</v>
      </c>
      <c r="W8970" s="46">
        <v>-5.61770676953917E-2</v>
      </c>
    </row>
    <row r="8971" spans="10:23">
      <c r="J8971">
        <v>8954</v>
      </c>
      <c r="K8971" s="93">
        <f t="shared" ca="1" si="1123"/>
        <v>0.6486510977023684</v>
      </c>
      <c r="L8971" s="93">
        <f t="shared" ca="1" si="1123"/>
        <v>-2.1958833002083669</v>
      </c>
      <c r="M8971" s="93">
        <f t="shared" ca="1" si="1124"/>
        <v>0.6486510977023684</v>
      </c>
      <c r="N8971" s="101">
        <f t="shared" ca="1" si="1120"/>
        <v>-1.8755944394762918</v>
      </c>
      <c r="O8971" s="46">
        <f t="shared" ca="1" si="1125"/>
        <v>0.55312925385384426</v>
      </c>
      <c r="P8971" s="46">
        <f t="shared" ca="1" si="1126"/>
        <v>0.43670628276702311</v>
      </c>
      <c r="Q8971" s="47">
        <f t="shared" ca="1" si="1121"/>
        <v>0.78597519602748656</v>
      </c>
      <c r="R8971" s="47">
        <f t="shared" ca="1" si="1122"/>
        <v>-0.1538467645218955</v>
      </c>
      <c r="S8971" s="97">
        <f t="shared" ca="1" si="1127"/>
        <v>0.19964124466597438</v>
      </c>
      <c r="V8971">
        <v>8954</v>
      </c>
      <c r="W8971" s="46">
        <v>0.88591875722954305</v>
      </c>
    </row>
    <row r="8972" spans="10:23">
      <c r="J8972">
        <v>8955</v>
      </c>
      <c r="K8972" s="93">
        <f t="shared" ca="1" si="1123"/>
        <v>0.7421391366892035</v>
      </c>
      <c r="L8972" s="93">
        <f t="shared" ca="1" si="1123"/>
        <v>0.59201584804754892</v>
      </c>
      <c r="M8972" s="93">
        <f t="shared" ca="1" si="1124"/>
        <v>0.7421391366892035</v>
      </c>
      <c r="N8972" s="101">
        <f t="shared" ca="1" si="1120"/>
        <v>0.7972971670062714</v>
      </c>
      <c r="O8972" s="46">
        <f t="shared" ca="1" si="1125"/>
        <v>0.58668860586444416</v>
      </c>
      <c r="P8972" s="46">
        <f t="shared" ca="1" si="1126"/>
        <v>0.45348595877232306</v>
      </c>
      <c r="Q8972" s="47">
        <f t="shared" ca="1" si="1121"/>
        <v>0.85309390004868635</v>
      </c>
      <c r="R8972" s="47">
        <f t="shared" ca="1" si="1122"/>
        <v>0.27833973400547057</v>
      </c>
      <c r="S8972" s="97">
        <f t="shared" ca="1" si="1127"/>
        <v>0.43251416993495739</v>
      </c>
      <c r="V8972">
        <v>8955</v>
      </c>
      <c r="W8972" s="46">
        <v>-0.257175039690481</v>
      </c>
    </row>
    <row r="8973" spans="10:23">
      <c r="J8973">
        <v>8956</v>
      </c>
      <c r="K8973" s="93">
        <f t="shared" ca="1" si="1123"/>
        <v>-0.80850358657425392</v>
      </c>
      <c r="L8973" s="93">
        <f t="shared" ca="1" si="1123"/>
        <v>0.25654789060790834</v>
      </c>
      <c r="M8973" s="93">
        <f t="shared" ca="1" si="1124"/>
        <v>-0.80850358657425392</v>
      </c>
      <c r="N8973" s="101">
        <f t="shared" ca="1" si="1120"/>
        <v>-1.3893536144116703E-2</v>
      </c>
      <c r="O8973" s="46">
        <f t="shared" ca="1" si="1125"/>
        <v>3.0055205948956942E-2</v>
      </c>
      <c r="P8973" s="46">
        <f t="shared" ca="1" si="1126"/>
        <v>0.17516925881457945</v>
      </c>
      <c r="Q8973" s="47">
        <f t="shared" ca="1" si="1121"/>
        <v>-0.26017289978228808</v>
      </c>
      <c r="R8973" s="47">
        <f t="shared" ca="1" si="1122"/>
        <v>0.1471762895985807</v>
      </c>
      <c r="S8973" s="97">
        <f t="shared" ca="1" si="1127"/>
        <v>8.8615747773768822E-2</v>
      </c>
      <c r="V8973">
        <v>8956</v>
      </c>
      <c r="W8973" s="46">
        <v>0.44480416163523701</v>
      </c>
    </row>
    <row r="8974" spans="10:23">
      <c r="J8974">
        <v>8957</v>
      </c>
      <c r="K8974" s="93">
        <f t="shared" ca="1" si="1123"/>
        <v>-0.1191700190001521</v>
      </c>
      <c r="L8974" s="93">
        <f t="shared" ca="1" si="1123"/>
        <v>0.82739414224616248</v>
      </c>
      <c r="M8974" s="93">
        <f t="shared" ca="1" si="1124"/>
        <v>-0.1191700190001521</v>
      </c>
      <c r="N8974" s="101">
        <f t="shared" ca="1" si="1120"/>
        <v>0.74653973680720165</v>
      </c>
      <c r="O8974" s="46">
        <f t="shared" ca="1" si="1125"/>
        <v>0.2775049128595875</v>
      </c>
      <c r="P8974" s="46">
        <f t="shared" ca="1" si="1126"/>
        <v>0.29889411226989471</v>
      </c>
      <c r="Q8974" s="47">
        <f t="shared" ca="1" si="1121"/>
        <v>0.23472651403897304</v>
      </c>
      <c r="R8974" s="47">
        <f t="shared" ca="1" si="1122"/>
        <v>0.27013263874624638</v>
      </c>
      <c r="S8974" s="97">
        <f t="shared" ca="1" si="1127"/>
        <v>0.27381877580291691</v>
      </c>
      <c r="V8974">
        <v>8957</v>
      </c>
      <c r="W8974" s="46">
        <v>0.417123378993147</v>
      </c>
    </row>
    <row r="8975" spans="10:23">
      <c r="J8975">
        <v>8958</v>
      </c>
      <c r="K8975" s="93">
        <f t="shared" ca="1" si="1123"/>
        <v>0.79926036242500675</v>
      </c>
      <c r="L8975" s="93">
        <f t="shared" ca="1" si="1123"/>
        <v>1.1908450807659365</v>
      </c>
      <c r="M8975" s="93">
        <f t="shared" ca="1" si="1124"/>
        <v>0.79926036242500675</v>
      </c>
      <c r="N8975" s="101">
        <f t="shared" ca="1" si="1120"/>
        <v>1.3832029263586425</v>
      </c>
      <c r="O8975" s="46">
        <f t="shared" ca="1" si="1125"/>
        <v>0.60719338211731544</v>
      </c>
      <c r="P8975" s="46">
        <f t="shared" ca="1" si="1126"/>
        <v>0.4637383468987587</v>
      </c>
      <c r="Q8975" s="47">
        <f t="shared" ca="1" si="1121"/>
        <v>0.89410345255442891</v>
      </c>
      <c r="R8975" s="47">
        <f t="shared" ca="1" si="1122"/>
        <v>0.37307629495967576</v>
      </c>
      <c r="S8975" s="97">
        <f t="shared" ca="1" si="1127"/>
        <v>0.4901348385384956</v>
      </c>
      <c r="V8975">
        <v>8958</v>
      </c>
      <c r="W8975" s="46">
        <v>-0.24768576226108299</v>
      </c>
    </row>
    <row r="8976" spans="10:23">
      <c r="J8976">
        <v>8959</v>
      </c>
      <c r="K8976" s="93">
        <f t="shared" ca="1" si="1123"/>
        <v>1.3519590683974911</v>
      </c>
      <c r="L8976" s="93">
        <f t="shared" ca="1" si="1123"/>
        <v>0.35310938604895731</v>
      </c>
      <c r="M8976" s="93">
        <f t="shared" ca="1" si="1124"/>
        <v>1.3519590683974911</v>
      </c>
      <c r="N8976" s="101">
        <f t="shared" ca="1" si="1120"/>
        <v>0.7647303855893377</v>
      </c>
      <c r="O8976" s="46">
        <f t="shared" ca="1" si="1125"/>
        <v>0.80559534487691087</v>
      </c>
      <c r="P8976" s="46">
        <f t="shared" ca="1" si="1126"/>
        <v>0.56293932827855642</v>
      </c>
      <c r="Q8976" s="47">
        <f t="shared" ca="1" si="1121"/>
        <v>1.2909073780736198</v>
      </c>
      <c r="R8976" s="47">
        <f t="shared" ca="1" si="1122"/>
        <v>0.27307393003693148</v>
      </c>
      <c r="S8976" s="97">
        <f t="shared" ca="1" si="1127"/>
        <v>0.53933463745692123</v>
      </c>
      <c r="V8976">
        <v>8959</v>
      </c>
      <c r="W8976" s="46">
        <v>2.0400412858122499</v>
      </c>
    </row>
    <row r="8977" spans="10:23">
      <c r="J8977">
        <v>8960</v>
      </c>
      <c r="K8977" s="93">
        <f t="shared" ca="1" si="1123"/>
        <v>-1.7372229809998263</v>
      </c>
      <c r="L8977" s="93">
        <f t="shared" ca="1" si="1123"/>
        <v>-1.3081755108860571</v>
      </c>
      <c r="M8977" s="93">
        <f t="shared" ca="1" si="1124"/>
        <v>-1.7372229809998263</v>
      </c>
      <c r="N8977" s="101">
        <f t="shared" ca="1" si="1120"/>
        <v>-1.7927350892218423</v>
      </c>
      <c r="O8977" s="46">
        <f t="shared" ca="1" si="1125"/>
        <v>-0.30332670487482138</v>
      </c>
      <c r="P8977" s="46">
        <f t="shared" ca="1" si="1126"/>
        <v>8.4783034026902904E-3</v>
      </c>
      <c r="Q8977" s="47">
        <f t="shared" ca="1" si="1121"/>
        <v>-0.92693672142984473</v>
      </c>
      <c r="R8977" s="47">
        <f t="shared" ca="1" si="1122"/>
        <v>-0.14044902988504321</v>
      </c>
      <c r="S8977" s="97">
        <f t="shared" ca="1" si="1127"/>
        <v>-0.2218878673799323</v>
      </c>
      <c r="V8977">
        <v>8960</v>
      </c>
      <c r="W8977" s="46">
        <v>0.41614832055969098</v>
      </c>
    </row>
    <row r="8978" spans="10:23">
      <c r="J8978">
        <v>8961</v>
      </c>
      <c r="K8978" s="93">
        <f t="shared" ca="1" si="1123"/>
        <v>-0.56193094435476565</v>
      </c>
      <c r="L8978" s="93">
        <f t="shared" ca="1" si="1123"/>
        <v>-0.20759968704152026</v>
      </c>
      <c r="M8978" s="93">
        <f t="shared" ca="1" si="1124"/>
        <v>-0.56193094435476565</v>
      </c>
      <c r="N8978" s="101">
        <f t="shared" ref="N8978:N9041" ca="1" si="1128">$N$2*K8978+SQRT(1-$N$2^2)*L8978</f>
        <v>-0.37552841960629646</v>
      </c>
      <c r="O8978" s="46">
        <f t="shared" ca="1" si="1125"/>
        <v>0.11856725718144423</v>
      </c>
      <c r="P8978" s="46">
        <f t="shared" ca="1" si="1126"/>
        <v>0.2194252844308231</v>
      </c>
      <c r="Q8978" s="47">
        <f t="shared" ref="Q8978:Q9041" ca="1" si="1129">$K$2+K8978*$S$3</f>
        <v>-8.3148797317313505E-2</v>
      </c>
      <c r="R8978" s="47">
        <f t="shared" ref="R8978:R9041" ca="1" si="1130">$L$2+$L$3*N8978</f>
        <v>8.8702644932327698E-2</v>
      </c>
      <c r="S8978" s="97">
        <f t="shared" ca="1" si="1127"/>
        <v>0.10363495105688597</v>
      </c>
      <c r="V8978">
        <v>8961</v>
      </c>
      <c r="W8978" s="46">
        <v>0.35283658993574302</v>
      </c>
    </row>
    <row r="8979" spans="10:23">
      <c r="J8979">
        <v>8962</v>
      </c>
      <c r="K8979" s="93">
        <f t="shared" ref="K8979:L9042" ca="1" si="1131">_xlfn.NORM.S.INV(RAND())</f>
        <v>-0.31084712829606426</v>
      </c>
      <c r="L8979" s="93">
        <f t="shared" ca="1" si="1131"/>
        <v>2.4517210597773751</v>
      </c>
      <c r="M8979" s="93">
        <f t="shared" ref="M8979:M9042" ca="1" si="1132">K8979</f>
        <v>-0.31084712829606426</v>
      </c>
      <c r="N8979" s="101">
        <f t="shared" ca="1" si="1128"/>
        <v>2.2255791586631428</v>
      </c>
      <c r="O8979" s="46">
        <f t="shared" ref="O8979:O9042" ca="1" si="1133">$K$2+K8979*$K$3</f>
        <v>0.2086986821059231</v>
      </c>
      <c r="P8979" s="46">
        <f t="shared" ref="P8979:P9042" ca="1" si="1134">$K$2+K8979*$R$3</f>
        <v>0.26449099689306255</v>
      </c>
      <c r="Q8979" s="47">
        <f t="shared" ca="1" si="1129"/>
        <v>9.7114052531644235E-2</v>
      </c>
      <c r="R8979" s="47">
        <f t="shared" ca="1" si="1130"/>
        <v>0.50928220521783729</v>
      </c>
      <c r="S8979" s="97">
        <f t="shared" ref="S8979:S9042" ca="1" si="1135">AVERAGE(R8979,O8979)</f>
        <v>0.35899044366188021</v>
      </c>
      <c r="V8979">
        <v>8962</v>
      </c>
      <c r="W8979" s="46">
        <v>-0.32438321003098503</v>
      </c>
    </row>
    <row r="8980" spans="10:23">
      <c r="J8980">
        <v>8963</v>
      </c>
      <c r="K8980" s="93">
        <f t="shared" ca="1" si="1131"/>
        <v>0.73773103730247358</v>
      </c>
      <c r="L8980" s="93">
        <f t="shared" ca="1" si="1131"/>
        <v>0.23890279912791235</v>
      </c>
      <c r="M8980" s="93">
        <f t="shared" ca="1" si="1132"/>
        <v>0.73773103730247358</v>
      </c>
      <c r="N8980" s="101">
        <f t="shared" ca="1" si="1128"/>
        <v>0.46111474730311264</v>
      </c>
      <c r="O8980" s="46">
        <f t="shared" ca="1" si="1133"/>
        <v>0.58510623275425611</v>
      </c>
      <c r="P8980" s="46">
        <f t="shared" ca="1" si="1134"/>
        <v>0.45269477221722904</v>
      </c>
      <c r="Q8980" s="47">
        <f t="shared" ca="1" si="1129"/>
        <v>0.84992915382831025</v>
      </c>
      <c r="R8980" s="47">
        <f t="shared" ca="1" si="1130"/>
        <v>0.22398156157319338</v>
      </c>
      <c r="S8980" s="97">
        <f t="shared" ca="1" si="1135"/>
        <v>0.40454389716372474</v>
      </c>
      <c r="V8980">
        <v>8963</v>
      </c>
      <c r="W8980" s="46">
        <v>-0.24116796294248999</v>
      </c>
    </row>
    <row r="8981" spans="10:23">
      <c r="J8981">
        <v>8964</v>
      </c>
      <c r="K8981" s="93">
        <f t="shared" ca="1" si="1131"/>
        <v>-4.5125834768720528E-2</v>
      </c>
      <c r="L8981" s="93">
        <f t="shared" ca="1" si="1131"/>
        <v>-1.2033184848497903E-2</v>
      </c>
      <c r="M8981" s="93">
        <f t="shared" ca="1" si="1132"/>
        <v>-4.5125834768720528E-2</v>
      </c>
      <c r="N8981" s="101">
        <f t="shared" ca="1" si="1128"/>
        <v>-2.5759488047451727E-2</v>
      </c>
      <c r="O8981" s="46">
        <f t="shared" ca="1" si="1133"/>
        <v>0.30408451459142233</v>
      </c>
      <c r="P8981" s="46">
        <f t="shared" ca="1" si="1134"/>
        <v>0.31218391313581217</v>
      </c>
      <c r="Q8981" s="47">
        <f t="shared" ca="1" si="1129"/>
        <v>0.28788571750264269</v>
      </c>
      <c r="R8981" s="47">
        <f t="shared" ca="1" si="1130"/>
        <v>0.14525765429277226</v>
      </c>
      <c r="S8981" s="97">
        <f t="shared" ca="1" si="1135"/>
        <v>0.2246710844420973</v>
      </c>
      <c r="V8981">
        <v>8964</v>
      </c>
      <c r="W8981" s="46">
        <v>0.37588283555883401</v>
      </c>
    </row>
    <row r="8982" spans="10:23">
      <c r="J8982">
        <v>8965</v>
      </c>
      <c r="K8982" s="93">
        <f t="shared" ca="1" si="1131"/>
        <v>-0.80421538662084091</v>
      </c>
      <c r="L8982" s="93">
        <f t="shared" ca="1" si="1131"/>
        <v>0.40587319006600558</v>
      </c>
      <c r="M8982" s="93">
        <f t="shared" ca="1" si="1132"/>
        <v>-0.80421538662084091</v>
      </c>
      <c r="N8982" s="101">
        <f t="shared" ca="1" si="1128"/>
        <v>0.12904301362744869</v>
      </c>
      <c r="O8982" s="46">
        <f t="shared" ca="1" si="1133"/>
        <v>3.159453882285207E-2</v>
      </c>
      <c r="P8982" s="46">
        <f t="shared" ca="1" si="1134"/>
        <v>0.17593892525152702</v>
      </c>
      <c r="Q8982" s="47">
        <f t="shared" ca="1" si="1129"/>
        <v>-0.25709423403449783</v>
      </c>
      <c r="R8982" s="47">
        <f t="shared" ca="1" si="1130"/>
        <v>0.17028805619904139</v>
      </c>
      <c r="S8982" s="97">
        <f t="shared" ca="1" si="1135"/>
        <v>0.10094129751094673</v>
      </c>
      <c r="V8982">
        <v>8965</v>
      </c>
      <c r="W8982" s="46">
        <v>0.23287695172794001</v>
      </c>
    </row>
    <row r="8983" spans="10:23">
      <c r="J8983">
        <v>8966</v>
      </c>
      <c r="K8983" s="93">
        <f t="shared" ca="1" si="1131"/>
        <v>-1.0097907590769548</v>
      </c>
      <c r="L8983" s="93">
        <f t="shared" ca="1" si="1131"/>
        <v>-1.2369817654008819</v>
      </c>
      <c r="M8983" s="93">
        <f t="shared" ca="1" si="1132"/>
        <v>-1.0097907590769548</v>
      </c>
      <c r="N8983" s="101">
        <f t="shared" ca="1" si="1128"/>
        <v>-1.4938977305138235</v>
      </c>
      <c r="O8983" s="46">
        <f t="shared" ca="1" si="1133"/>
        <v>-4.2200744121701106E-2</v>
      </c>
      <c r="P8983" s="46">
        <f t="shared" ca="1" si="1134"/>
        <v>0.13904128377925043</v>
      </c>
      <c r="Q8983" s="47">
        <f t="shared" ca="1" si="1129"/>
        <v>-0.40468479992360418</v>
      </c>
      <c r="R8983" s="47">
        <f t="shared" ca="1" si="1130"/>
        <v>-9.2129273342746759E-2</v>
      </c>
      <c r="S8983" s="97">
        <f t="shared" ca="1" si="1135"/>
        <v>-6.7165008732223933E-2</v>
      </c>
      <c r="V8983">
        <v>8966</v>
      </c>
      <c r="W8983" s="46">
        <v>0.45349673560502701</v>
      </c>
    </row>
    <row r="8984" spans="10:23">
      <c r="J8984">
        <v>8967</v>
      </c>
      <c r="K8984" s="93">
        <f t="shared" ca="1" si="1131"/>
        <v>0.81580131639773146</v>
      </c>
      <c r="L8984" s="93">
        <f t="shared" ca="1" si="1131"/>
        <v>2.1888738417501279</v>
      </c>
      <c r="M8984" s="93">
        <f t="shared" ca="1" si="1132"/>
        <v>0.81580131639773146</v>
      </c>
      <c r="N8984" s="101">
        <f t="shared" ca="1" si="1128"/>
        <v>2.3346776104071121</v>
      </c>
      <c r="O8984" s="46">
        <f t="shared" ca="1" si="1133"/>
        <v>0.61313107963432045</v>
      </c>
      <c r="P8984" s="46">
        <f t="shared" ca="1" si="1134"/>
        <v>0.46670719565726121</v>
      </c>
      <c r="Q8984" s="47">
        <f t="shared" ca="1" si="1129"/>
        <v>0.90597884758843894</v>
      </c>
      <c r="R8984" s="47">
        <f t="shared" ca="1" si="1130"/>
        <v>0.52692260550179482</v>
      </c>
      <c r="S8984" s="97">
        <f t="shared" ca="1" si="1135"/>
        <v>0.57002684256805769</v>
      </c>
      <c r="V8984">
        <v>8967</v>
      </c>
      <c r="W8984" s="46">
        <v>0.28724814852147901</v>
      </c>
    </row>
    <row r="8985" spans="10:23">
      <c r="J8985">
        <v>8968</v>
      </c>
      <c r="K8985" s="93">
        <f t="shared" ca="1" si="1131"/>
        <v>-1.1800509225342748</v>
      </c>
      <c r="L8985" s="93">
        <f t="shared" ca="1" si="1131"/>
        <v>-0.75059940765212685</v>
      </c>
      <c r="M8985" s="93">
        <f t="shared" ca="1" si="1132"/>
        <v>-1.1800509225342748</v>
      </c>
      <c r="N8985" s="101">
        <f t="shared" ca="1" si="1128"/>
        <v>-1.0869133456349913</v>
      </c>
      <c r="O8985" s="46">
        <f t="shared" ca="1" si="1133"/>
        <v>-0.10331894513189765</v>
      </c>
      <c r="P8985" s="46">
        <f t="shared" ca="1" si="1134"/>
        <v>0.10848218327415216</v>
      </c>
      <c r="Q8985" s="47">
        <f t="shared" ca="1" si="1129"/>
        <v>-0.52692120194399727</v>
      </c>
      <c r="R8985" s="47">
        <f t="shared" ca="1" si="1130"/>
        <v>-2.6322954886172312E-2</v>
      </c>
      <c r="S8985" s="97">
        <f t="shared" ca="1" si="1135"/>
        <v>-6.4820950009034983E-2</v>
      </c>
      <c r="V8985">
        <v>8968</v>
      </c>
      <c r="W8985" s="46">
        <v>0.551674334937859</v>
      </c>
    </row>
    <row r="8986" spans="10:23">
      <c r="J8986">
        <v>8969</v>
      </c>
      <c r="K8986" s="93">
        <f t="shared" ca="1" si="1131"/>
        <v>-0.24665621373212526</v>
      </c>
      <c r="L8986" s="93">
        <f t="shared" ca="1" si="1131"/>
        <v>-0.90764016524641777</v>
      </c>
      <c r="M8986" s="93">
        <f t="shared" ca="1" si="1132"/>
        <v>-0.24665621373212526</v>
      </c>
      <c r="N8986" s="101">
        <f t="shared" ca="1" si="1128"/>
        <v>-0.93896059094793571</v>
      </c>
      <c r="O8986" s="46">
        <f t="shared" ca="1" si="1133"/>
        <v>0.23174126082593377</v>
      </c>
      <c r="P8986" s="46">
        <f t="shared" ca="1" si="1134"/>
        <v>0.27601228625306784</v>
      </c>
      <c r="Q8986" s="47">
        <f t="shared" ca="1" si="1129"/>
        <v>0.14319920997166558</v>
      </c>
      <c r="R8986" s="47">
        <f t="shared" ca="1" si="1130"/>
        <v>-2.4001056241238772E-3</v>
      </c>
      <c r="S8986" s="97">
        <f t="shared" ca="1" si="1135"/>
        <v>0.11467057760090495</v>
      </c>
      <c r="V8986">
        <v>8969</v>
      </c>
      <c r="W8986" s="46">
        <v>0.34528831092628998</v>
      </c>
    </row>
    <row r="8987" spans="10:23">
      <c r="J8987">
        <v>8970</v>
      </c>
      <c r="K8987" s="93">
        <f t="shared" ca="1" si="1131"/>
        <v>-1.4417011214696172</v>
      </c>
      <c r="L8987" s="93">
        <f t="shared" ca="1" si="1131"/>
        <v>-0.34965155022730288</v>
      </c>
      <c r="M8987" s="93">
        <f t="shared" ca="1" si="1132"/>
        <v>-1.4417011214696172</v>
      </c>
      <c r="N8987" s="101">
        <f t="shared" ca="1" si="1128"/>
        <v>-0.78999205569541808</v>
      </c>
      <c r="O8987" s="46">
        <f t="shared" ca="1" si="1133"/>
        <v>-0.19724337894049593</v>
      </c>
      <c r="P8987" s="46">
        <f t="shared" ca="1" si="1134"/>
        <v>6.1519966369853019E-2</v>
      </c>
      <c r="Q8987" s="47">
        <f t="shared" ca="1" si="1129"/>
        <v>-0.71477006956119382</v>
      </c>
      <c r="R8987" s="47">
        <f t="shared" ca="1" si="1130"/>
        <v>2.1686987726534268E-2</v>
      </c>
      <c r="S8987" s="97">
        <f t="shared" ca="1" si="1135"/>
        <v>-8.777819560698083E-2</v>
      </c>
      <c r="V8987">
        <v>8970</v>
      </c>
      <c r="W8987" s="46">
        <v>0.74932807732416096</v>
      </c>
    </row>
    <row r="8988" spans="10:23">
      <c r="J8988">
        <v>8971</v>
      </c>
      <c r="K8988" s="93">
        <f t="shared" ca="1" si="1131"/>
        <v>1.8632070212047516</v>
      </c>
      <c r="L8988" s="93">
        <f t="shared" ca="1" si="1131"/>
        <v>0.51033892573269513</v>
      </c>
      <c r="M8988" s="93">
        <f t="shared" ca="1" si="1132"/>
        <v>1.8632070212047516</v>
      </c>
      <c r="N8988" s="101">
        <f t="shared" ca="1" si="1128"/>
        <v>1.0763853869843503</v>
      </c>
      <c r="O8988" s="46">
        <f t="shared" ca="1" si="1133"/>
        <v>0.98911775265116619</v>
      </c>
      <c r="P8988" s="46">
        <f t="shared" ca="1" si="1134"/>
        <v>0.65470053216568402</v>
      </c>
      <c r="Q8988" s="47">
        <f t="shared" ca="1" si="1129"/>
        <v>1.6579521936221304</v>
      </c>
      <c r="R8988" s="47">
        <f t="shared" ca="1" si="1130"/>
        <v>0.32346620313726254</v>
      </c>
      <c r="S8988" s="97">
        <f t="shared" ca="1" si="1135"/>
        <v>0.65629197789421434</v>
      </c>
      <c r="V8988">
        <v>8971</v>
      </c>
      <c r="W8988" s="46">
        <v>0.56810703075045899</v>
      </c>
    </row>
    <row r="8989" spans="10:23">
      <c r="J8989">
        <v>8972</v>
      </c>
      <c r="K8989" s="93">
        <f t="shared" ca="1" si="1131"/>
        <v>-2.0034864148831497</v>
      </c>
      <c r="L8989" s="93">
        <f t="shared" ca="1" si="1131"/>
        <v>0.18970830092922547</v>
      </c>
      <c r="M8989" s="93">
        <f t="shared" ca="1" si="1132"/>
        <v>-2.0034864148831497</v>
      </c>
      <c r="N8989" s="101">
        <f t="shared" ca="1" si="1128"/>
        <v>-0.45729437461683642</v>
      </c>
      <c r="O8989" s="46">
        <f t="shared" ca="1" si="1133"/>
        <v>-0.39890714919775616</v>
      </c>
      <c r="P8989" s="46">
        <f t="shared" ca="1" si="1134"/>
        <v>-3.9311918758777098E-2</v>
      </c>
      <c r="Q8989" s="47">
        <f t="shared" ca="1" si="1129"/>
        <v>-1.1180976100757143</v>
      </c>
      <c r="R8989" s="47">
        <f t="shared" ca="1" si="1130"/>
        <v>7.5481704094679872E-2</v>
      </c>
      <c r="S8989" s="97">
        <f t="shared" ca="1" si="1135"/>
        <v>-0.16171272255153815</v>
      </c>
      <c r="V8989">
        <v>8972</v>
      </c>
      <c r="W8989" s="46">
        <v>0.72494480208949097</v>
      </c>
    </row>
    <row r="8990" spans="10:23">
      <c r="J8990">
        <v>8973</v>
      </c>
      <c r="K8990" s="93">
        <f t="shared" ca="1" si="1131"/>
        <v>-0.35921234703362698</v>
      </c>
      <c r="L8990" s="93">
        <f t="shared" ca="1" si="1131"/>
        <v>1.0474667765513461</v>
      </c>
      <c r="M8990" s="93">
        <f t="shared" ca="1" si="1132"/>
        <v>-0.35921234703362698</v>
      </c>
      <c r="N8990" s="101">
        <f t="shared" ca="1" si="1128"/>
        <v>0.87884805623786311</v>
      </c>
      <c r="O8990" s="46">
        <f t="shared" ca="1" si="1133"/>
        <v>0.19133704506364763</v>
      </c>
      <c r="P8990" s="46">
        <f t="shared" ca="1" si="1134"/>
        <v>0.25581017837192477</v>
      </c>
      <c r="Q8990" s="47">
        <f t="shared" ca="1" si="1129"/>
        <v>6.2390778447093287E-2</v>
      </c>
      <c r="R8990" s="47">
        <f t="shared" ca="1" si="1130"/>
        <v>0.29152590032187287</v>
      </c>
      <c r="S8990" s="97">
        <f t="shared" ca="1" si="1135"/>
        <v>0.24143147269276025</v>
      </c>
      <c r="V8990">
        <v>8973</v>
      </c>
      <c r="W8990" s="46">
        <v>-9.9300837873457504E-2</v>
      </c>
    </row>
    <row r="8991" spans="10:23">
      <c r="J8991">
        <v>8974</v>
      </c>
      <c r="K8991" s="93">
        <f t="shared" ca="1" si="1131"/>
        <v>0.41671214957142655</v>
      </c>
      <c r="L8991" s="93">
        <f t="shared" ca="1" si="1131"/>
        <v>1.0121583120589952</v>
      </c>
      <c r="M8991" s="93">
        <f t="shared" ca="1" si="1132"/>
        <v>0.41671214957142655</v>
      </c>
      <c r="N8991" s="101">
        <f t="shared" ca="1" si="1128"/>
        <v>1.0921340913681283</v>
      </c>
      <c r="O8991" s="46">
        <f t="shared" ca="1" si="1133"/>
        <v>0.46987025206442123</v>
      </c>
      <c r="P8991" s="46">
        <f t="shared" ca="1" si="1134"/>
        <v>0.3950767818723116</v>
      </c>
      <c r="Q8991" s="47">
        <f t="shared" ca="1" si="1129"/>
        <v>0.6194571924486405</v>
      </c>
      <c r="R8991" s="47">
        <f t="shared" ca="1" si="1130"/>
        <v>0.3260126503584892</v>
      </c>
      <c r="S8991" s="97">
        <f t="shared" ca="1" si="1135"/>
        <v>0.39794145121145519</v>
      </c>
      <c r="V8991">
        <v>8974</v>
      </c>
      <c r="W8991" s="46">
        <v>0.39962738817896198</v>
      </c>
    </row>
    <row r="8992" spans="10:23">
      <c r="J8992">
        <v>8975</v>
      </c>
      <c r="K8992" s="93">
        <f t="shared" ca="1" si="1131"/>
        <v>0.46967223894125337</v>
      </c>
      <c r="L8992" s="93">
        <f t="shared" ca="1" si="1131"/>
        <v>-3.1291859758255276E-2</v>
      </c>
      <c r="M8992" s="93">
        <f t="shared" ca="1" si="1132"/>
        <v>0.46967223894125337</v>
      </c>
      <c r="N8992" s="101">
        <f t="shared" ca="1" si="1128"/>
        <v>0.11969902226826101</v>
      </c>
      <c r="O8992" s="46">
        <f t="shared" ca="1" si="1133"/>
        <v>0.48888130739231328</v>
      </c>
      <c r="P8992" s="46">
        <f t="shared" ca="1" si="1134"/>
        <v>0.40458230953625762</v>
      </c>
      <c r="Q8992" s="47">
        <f t="shared" ca="1" si="1129"/>
        <v>0.6574793031044246</v>
      </c>
      <c r="R8992" s="47">
        <f t="shared" ca="1" si="1130"/>
        <v>0.16877720297251958</v>
      </c>
      <c r="S8992" s="97">
        <f t="shared" ca="1" si="1135"/>
        <v>0.32882925518241646</v>
      </c>
      <c r="V8992">
        <v>8975</v>
      </c>
      <c r="W8992" s="46">
        <v>-0.16140520701220501</v>
      </c>
    </row>
    <row r="8993" spans="10:23">
      <c r="J8993">
        <v>8976</v>
      </c>
      <c r="K8993" s="93">
        <f t="shared" ca="1" si="1131"/>
        <v>6.8402127493030485E-2</v>
      </c>
      <c r="L8993" s="93">
        <f t="shared" ca="1" si="1131"/>
        <v>-1.2521406732282336</v>
      </c>
      <c r="M8993" s="93">
        <f t="shared" ca="1" si="1132"/>
        <v>6.8402127493030485E-2</v>
      </c>
      <c r="N8993" s="101">
        <f t="shared" ca="1" si="1128"/>
        <v>-1.1653801104769843</v>
      </c>
      <c r="O8993" s="46">
        <f t="shared" ca="1" si="1133"/>
        <v>0.34483758728262209</v>
      </c>
      <c r="P8993" s="46">
        <f t="shared" ca="1" si="1134"/>
        <v>0.332560449481412</v>
      </c>
      <c r="Q8993" s="47">
        <f t="shared" ca="1" si="1129"/>
        <v>0.36939186288504217</v>
      </c>
      <c r="R8993" s="47">
        <f t="shared" ca="1" si="1130"/>
        <v>-3.9010441451502453E-2</v>
      </c>
      <c r="S8993" s="97">
        <f t="shared" ca="1" si="1135"/>
        <v>0.15291357291555982</v>
      </c>
      <c r="V8993">
        <v>8976</v>
      </c>
      <c r="W8993" s="46">
        <v>0.391601269699758</v>
      </c>
    </row>
    <row r="8994" spans="10:23">
      <c r="J8994">
        <v>8977</v>
      </c>
      <c r="K8994" s="93">
        <f t="shared" ca="1" si="1131"/>
        <v>-0.21836534784837944</v>
      </c>
      <c r="L8994" s="93">
        <f t="shared" ca="1" si="1131"/>
        <v>-0.83080660488455982</v>
      </c>
      <c r="M8994" s="93">
        <f t="shared" ca="1" si="1132"/>
        <v>-0.21836534784837944</v>
      </c>
      <c r="N8994" s="101">
        <f t="shared" ca="1" si="1128"/>
        <v>-0.8571188540630813</v>
      </c>
      <c r="O8994" s="46">
        <f t="shared" ca="1" si="1133"/>
        <v>0.24189681801984383</v>
      </c>
      <c r="P8994" s="46">
        <f t="shared" ca="1" si="1134"/>
        <v>0.28109006485002291</v>
      </c>
      <c r="Q8994" s="47">
        <f t="shared" ca="1" si="1129"/>
        <v>0.1635103243594857</v>
      </c>
      <c r="R8994" s="47">
        <f t="shared" ca="1" si="1130"/>
        <v>1.0833088573455329E-2</v>
      </c>
      <c r="S8994" s="97">
        <f t="shared" ca="1" si="1135"/>
        <v>0.1263649532966496</v>
      </c>
      <c r="V8994">
        <v>8977</v>
      </c>
      <c r="W8994" s="46">
        <v>0.45282422527001598</v>
      </c>
    </row>
    <row r="8995" spans="10:23">
      <c r="J8995">
        <v>8978</v>
      </c>
      <c r="K8995" s="93">
        <f t="shared" ca="1" si="1131"/>
        <v>4.3413870370620335E-3</v>
      </c>
      <c r="L8995" s="93">
        <f t="shared" ca="1" si="1131"/>
        <v>-0.55302000457275036</v>
      </c>
      <c r="M8995" s="93">
        <f t="shared" ca="1" si="1132"/>
        <v>4.3413870370620335E-3</v>
      </c>
      <c r="N8995" s="101">
        <f t="shared" ca="1" si="1128"/>
        <v>-0.52292831059318556</v>
      </c>
      <c r="O8995" s="46">
        <f t="shared" ca="1" si="1133"/>
        <v>0.3218417370934416</v>
      </c>
      <c r="P8995" s="46">
        <f t="shared" ca="1" si="1134"/>
        <v>0.32106252438682176</v>
      </c>
      <c r="Q8995" s="47">
        <f t="shared" ca="1" si="1129"/>
        <v>0.32340016250668119</v>
      </c>
      <c r="R8995" s="47">
        <f t="shared" ca="1" si="1130"/>
        <v>6.4869189578419154E-2</v>
      </c>
      <c r="S8995" s="97">
        <f t="shared" ca="1" si="1135"/>
        <v>0.19335546333593037</v>
      </c>
      <c r="V8995">
        <v>8978</v>
      </c>
      <c r="W8995" s="46">
        <v>1.48849645241062E-2</v>
      </c>
    </row>
    <row r="8996" spans="10:23">
      <c r="J8996">
        <v>8979</v>
      </c>
      <c r="K8996" s="93">
        <f t="shared" ca="1" si="1131"/>
        <v>0.81227650423645226</v>
      </c>
      <c r="L8996" s="93">
        <f t="shared" ca="1" si="1131"/>
        <v>3.0056711639012321</v>
      </c>
      <c r="M8996" s="93">
        <f t="shared" ca="1" si="1132"/>
        <v>0.81227650423645226</v>
      </c>
      <c r="N8996" s="101">
        <f t="shared" ca="1" si="1128"/>
        <v>3.1079484503494244</v>
      </c>
      <c r="O8996" s="46">
        <f t="shared" ca="1" si="1133"/>
        <v>0.61186577967323919</v>
      </c>
      <c r="P8996" s="46">
        <f t="shared" ca="1" si="1134"/>
        <v>0.46607454567672058</v>
      </c>
      <c r="Q8996" s="47">
        <f t="shared" ca="1" si="1129"/>
        <v>0.90344824766627629</v>
      </c>
      <c r="R8996" s="47">
        <f t="shared" ca="1" si="1130"/>
        <v>0.65195469281781426</v>
      </c>
      <c r="S8996" s="97">
        <f t="shared" ca="1" si="1135"/>
        <v>0.63191023624552667</v>
      </c>
      <c r="V8996">
        <v>8979</v>
      </c>
      <c r="W8996" s="46">
        <v>0.12520610719058201</v>
      </c>
    </row>
    <row r="8997" spans="10:23">
      <c r="J8997">
        <v>8980</v>
      </c>
      <c r="K8997" s="93">
        <f t="shared" ca="1" si="1131"/>
        <v>0.21034789384375946</v>
      </c>
      <c r="L8997" s="93">
        <f t="shared" ca="1" si="1131"/>
        <v>1.4013716996683816</v>
      </c>
      <c r="M8997" s="93">
        <f t="shared" ca="1" si="1132"/>
        <v>0.21034789384375946</v>
      </c>
      <c r="N8997" s="101">
        <f t="shared" ca="1" si="1128"/>
        <v>1.3955122979573535</v>
      </c>
      <c r="O8997" s="46">
        <f t="shared" ca="1" si="1133"/>
        <v>0.39579178410826399</v>
      </c>
      <c r="P8997" s="46">
        <f t="shared" ca="1" si="1134"/>
        <v>0.35803754789423298</v>
      </c>
      <c r="Q8997" s="47">
        <f t="shared" ca="1" si="1129"/>
        <v>0.47130025653632601</v>
      </c>
      <c r="R8997" s="47">
        <f t="shared" ca="1" si="1130"/>
        <v>0.37506662790000778</v>
      </c>
      <c r="S8997" s="97">
        <f t="shared" ca="1" si="1135"/>
        <v>0.38542920600413588</v>
      </c>
      <c r="V8997">
        <v>8980</v>
      </c>
      <c r="W8997" s="46">
        <v>3.7340480795452401E-2</v>
      </c>
    </row>
    <row r="8998" spans="10:23">
      <c r="J8998">
        <v>8981</v>
      </c>
      <c r="K8998" s="93">
        <f t="shared" ca="1" si="1131"/>
        <v>1.7969432131205951</v>
      </c>
      <c r="L8998" s="93">
        <f t="shared" ca="1" si="1131"/>
        <v>1.0871811513042777</v>
      </c>
      <c r="M8998" s="93">
        <f t="shared" ca="1" si="1132"/>
        <v>1.7969432131205951</v>
      </c>
      <c r="N8998" s="101">
        <f t="shared" ca="1" si="1128"/>
        <v>1.6022064257746329</v>
      </c>
      <c r="O8998" s="46">
        <f t="shared" ca="1" si="1133"/>
        <v>0.96533106843830996</v>
      </c>
      <c r="P8998" s="46">
        <f t="shared" ca="1" si="1134"/>
        <v>0.64280719005925602</v>
      </c>
      <c r="Q8998" s="47">
        <f t="shared" ca="1" si="1129"/>
        <v>1.610378825196418</v>
      </c>
      <c r="R8998" s="47">
        <f t="shared" ca="1" si="1130"/>
        <v>0.40848751603137262</v>
      </c>
      <c r="S8998" s="97">
        <f t="shared" ca="1" si="1135"/>
        <v>0.68690929223484132</v>
      </c>
      <c r="V8998">
        <v>8981</v>
      </c>
      <c r="W8998" s="46">
        <v>-2.24217623111185E-2</v>
      </c>
    </row>
    <row r="8999" spans="10:23">
      <c r="J8999">
        <v>8982</v>
      </c>
      <c r="K8999" s="93">
        <f t="shared" ca="1" si="1131"/>
        <v>-0.63160301352222081</v>
      </c>
      <c r="L8999" s="93">
        <f t="shared" ca="1" si="1131"/>
        <v>0.82242407845477716</v>
      </c>
      <c r="M8999" s="93">
        <f t="shared" ca="1" si="1132"/>
        <v>-0.63160301352222081</v>
      </c>
      <c r="N8999" s="101">
        <f t="shared" ca="1" si="1128"/>
        <v>0.57886251489711282</v>
      </c>
      <c r="O8999" s="46">
        <f t="shared" ca="1" si="1133"/>
        <v>9.355711128645175E-2</v>
      </c>
      <c r="P8999" s="46">
        <f t="shared" ca="1" si="1134"/>
        <v>0.20692021148332684</v>
      </c>
      <c r="Q8999" s="47">
        <f t="shared" ca="1" si="1129"/>
        <v>-0.13316908910729847</v>
      </c>
      <c r="R8999" s="47">
        <f t="shared" ca="1" si="1130"/>
        <v>0.24302049127106962</v>
      </c>
      <c r="S8999" s="97">
        <f t="shared" ca="1" si="1135"/>
        <v>0.16828880127876067</v>
      </c>
      <c r="V8999">
        <v>8982</v>
      </c>
      <c r="W8999" s="46">
        <v>0.59166478310406201</v>
      </c>
    </row>
    <row r="9000" spans="10:23">
      <c r="J9000">
        <v>8983</v>
      </c>
      <c r="K9000" s="93">
        <f t="shared" ca="1" si="1131"/>
        <v>-0.86489293145376078</v>
      </c>
      <c r="L9000" s="93">
        <f t="shared" ca="1" si="1131"/>
        <v>-0.8415192684878916</v>
      </c>
      <c r="M9000" s="93">
        <f t="shared" ca="1" si="1132"/>
        <v>-0.86489293145376078</v>
      </c>
      <c r="N9000" s="101">
        <f t="shared" ca="1" si="1128"/>
        <v>-1.0728856258669348</v>
      </c>
      <c r="O9000" s="46">
        <f t="shared" ca="1" si="1133"/>
        <v>9.8131525807718112E-3</v>
      </c>
      <c r="P9000" s="46">
        <f t="shared" ca="1" si="1134"/>
        <v>0.16504823213048689</v>
      </c>
      <c r="Q9000" s="47">
        <f t="shared" ca="1" si="1129"/>
        <v>-0.30065700651865834</v>
      </c>
      <c r="R9000" s="47">
        <f t="shared" ca="1" si="1130"/>
        <v>-2.4054777952182249E-2</v>
      </c>
      <c r="S9000" s="97">
        <f t="shared" ca="1" si="1135"/>
        <v>-7.120812685705219E-3</v>
      </c>
      <c r="V9000">
        <v>8983</v>
      </c>
      <c r="W9000" s="46">
        <v>-1.1895997348392799E-2</v>
      </c>
    </row>
    <row r="9001" spans="10:23">
      <c r="J9001">
        <v>8984</v>
      </c>
      <c r="K9001" s="93">
        <f t="shared" ca="1" si="1131"/>
        <v>-0.33246472866612359</v>
      </c>
      <c r="L9001" s="93">
        <f t="shared" ca="1" si="1131"/>
        <v>-0.25826723928389878</v>
      </c>
      <c r="M9001" s="93">
        <f t="shared" ca="1" si="1132"/>
        <v>-0.33246472866612359</v>
      </c>
      <c r="N9001" s="101">
        <f t="shared" ca="1" si="1128"/>
        <v>-0.35059006972669216</v>
      </c>
      <c r="O9001" s="46">
        <f t="shared" ca="1" si="1133"/>
        <v>0.20093862351120323</v>
      </c>
      <c r="P9001" s="46">
        <f t="shared" ca="1" si="1134"/>
        <v>0.26061096759570257</v>
      </c>
      <c r="Q9001" s="47">
        <f t="shared" ca="1" si="1129"/>
        <v>8.1593935342204493E-2</v>
      </c>
      <c r="R9001" s="47">
        <f t="shared" ca="1" si="1130"/>
        <v>9.2734988813155728E-2</v>
      </c>
      <c r="S9001" s="97">
        <f t="shared" ca="1" si="1135"/>
        <v>0.14683680616217948</v>
      </c>
      <c r="V9001">
        <v>8984</v>
      </c>
      <c r="W9001" s="46">
        <v>9.1758027961839697E-2</v>
      </c>
    </row>
    <row r="9002" spans="10:23">
      <c r="J9002">
        <v>8985</v>
      </c>
      <c r="K9002" s="93">
        <f t="shared" ca="1" si="1131"/>
        <v>0.68892381664071423</v>
      </c>
      <c r="L9002" s="93">
        <f t="shared" ca="1" si="1131"/>
        <v>0.84618770695930834</v>
      </c>
      <c r="M9002" s="93">
        <f t="shared" ca="1" si="1132"/>
        <v>0.68892381664071423</v>
      </c>
      <c r="N9002" s="101">
        <f t="shared" ca="1" si="1128"/>
        <v>1.0213495677618818</v>
      </c>
      <c r="O9002" s="46">
        <f t="shared" ca="1" si="1133"/>
        <v>0.56758593051454764</v>
      </c>
      <c r="P9002" s="46">
        <f t="shared" ca="1" si="1134"/>
        <v>0.4439346210973748</v>
      </c>
      <c r="Q9002" s="47">
        <f t="shared" ca="1" si="1129"/>
        <v>0.81488854934889321</v>
      </c>
      <c r="R9002" s="47">
        <f t="shared" ca="1" si="1130"/>
        <v>0.31456732450497671</v>
      </c>
      <c r="S9002" s="97">
        <f t="shared" ca="1" si="1135"/>
        <v>0.44107662750976218</v>
      </c>
      <c r="V9002">
        <v>8985</v>
      </c>
      <c r="W9002" s="46">
        <v>-0.24323401832251201</v>
      </c>
    </row>
    <row r="9003" spans="10:23">
      <c r="J9003">
        <v>8986</v>
      </c>
      <c r="K9003" s="93">
        <f t="shared" ca="1" si="1131"/>
        <v>-0.7248987325846582</v>
      </c>
      <c r="L9003" s="93">
        <f t="shared" ca="1" si="1131"/>
        <v>-0.30765691031256881</v>
      </c>
      <c r="M9003" s="93">
        <f t="shared" ca="1" si="1132"/>
        <v>-0.7248987325846582</v>
      </c>
      <c r="N9003" s="101">
        <f t="shared" ca="1" si="1128"/>
        <v>-0.52221840346039383</v>
      </c>
      <c r="O9003" s="46">
        <f t="shared" ca="1" si="1133"/>
        <v>6.0066796257603305E-2</v>
      </c>
      <c r="P9003" s="46">
        <f t="shared" ca="1" si="1134"/>
        <v>0.19017505396890264</v>
      </c>
      <c r="Q9003" s="47">
        <f t="shared" ca="1" si="1129"/>
        <v>-0.20014971916499535</v>
      </c>
      <c r="R9003" s="47">
        <f t="shared" ca="1" si="1130"/>
        <v>6.498397623016991E-2</v>
      </c>
      <c r="S9003" s="97">
        <f t="shared" ca="1" si="1135"/>
        <v>6.2525386243886608E-2</v>
      </c>
      <c r="V9003">
        <v>8986</v>
      </c>
      <c r="W9003" s="46">
        <v>0.58659772032561297</v>
      </c>
    </row>
    <row r="9004" spans="10:23">
      <c r="J9004">
        <v>8987</v>
      </c>
      <c r="K9004" s="93">
        <f t="shared" ca="1" si="1131"/>
        <v>-0.55009632153182153</v>
      </c>
      <c r="L9004" s="93">
        <f t="shared" ca="1" si="1131"/>
        <v>-1.3115510508741879</v>
      </c>
      <c r="M9004" s="93">
        <f t="shared" ca="1" si="1132"/>
        <v>-0.55009632153182153</v>
      </c>
      <c r="N9004" s="101">
        <f t="shared" ca="1" si="1128"/>
        <v>-1.4184024726759912</v>
      </c>
      <c r="O9004" s="46">
        <f t="shared" ca="1" si="1133"/>
        <v>0.12281552548969049</v>
      </c>
      <c r="P9004" s="46">
        <f t="shared" ca="1" si="1134"/>
        <v>0.22154941858494623</v>
      </c>
      <c r="Q9004" s="47">
        <f t="shared" ca="1" si="1129"/>
        <v>-7.4652260700820983E-2</v>
      </c>
      <c r="R9004" s="47">
        <f t="shared" ca="1" si="1130"/>
        <v>-7.9922257143054759E-2</v>
      </c>
      <c r="S9004" s="97">
        <f t="shared" ca="1" si="1135"/>
        <v>2.1446634173317866E-2</v>
      </c>
      <c r="V9004">
        <v>8987</v>
      </c>
      <c r="W9004" s="46">
        <v>0.64119242040723901</v>
      </c>
    </row>
    <row r="9005" spans="10:23">
      <c r="J9005">
        <v>8988</v>
      </c>
      <c r="K9005" s="93">
        <f t="shared" ca="1" si="1131"/>
        <v>0.26740723133685068</v>
      </c>
      <c r="L9005" s="93">
        <f t="shared" ca="1" si="1131"/>
        <v>-0.42872414287445998</v>
      </c>
      <c r="M9005" s="93">
        <f t="shared" ca="1" si="1132"/>
        <v>0.26740723133685068</v>
      </c>
      <c r="N9005" s="101">
        <f t="shared" ca="1" si="1128"/>
        <v>-0.32142465374977069</v>
      </c>
      <c r="O9005" s="46">
        <f t="shared" ca="1" si="1133"/>
        <v>0.41627434437131455</v>
      </c>
      <c r="P9005" s="46">
        <f t="shared" ca="1" si="1134"/>
        <v>0.36827882802575829</v>
      </c>
      <c r="Q9005" s="47">
        <f t="shared" ca="1" si="1129"/>
        <v>0.51226537706242714</v>
      </c>
      <c r="R9005" s="47">
        <f t="shared" ca="1" si="1130"/>
        <v>9.7450817535348983E-2</v>
      </c>
      <c r="S9005" s="97">
        <f t="shared" ca="1" si="1135"/>
        <v>0.25686258095333175</v>
      </c>
      <c r="V9005">
        <v>8988</v>
      </c>
      <c r="W9005" s="46">
        <v>-2.3352807673710601E-2</v>
      </c>
    </row>
    <row r="9006" spans="10:23">
      <c r="J9006">
        <v>8989</v>
      </c>
      <c r="K9006" s="93">
        <f t="shared" ca="1" si="1131"/>
        <v>-0.44255382154747763</v>
      </c>
      <c r="L9006" s="93">
        <f t="shared" ca="1" si="1131"/>
        <v>1.004295551367995</v>
      </c>
      <c r="M9006" s="93">
        <f t="shared" ca="1" si="1132"/>
        <v>-0.44255382154747763</v>
      </c>
      <c r="N9006" s="101">
        <f t="shared" ca="1" si="1128"/>
        <v>0.81141368488188481</v>
      </c>
      <c r="O9006" s="46">
        <f t="shared" ca="1" si="1133"/>
        <v>0.16141999994639353</v>
      </c>
      <c r="P9006" s="46">
        <f t="shared" ca="1" si="1134"/>
        <v>0.24085165581329776</v>
      </c>
      <c r="Q9006" s="47">
        <f t="shared" ca="1" si="1129"/>
        <v>2.5566882125850898E-3</v>
      </c>
      <c r="R9006" s="47">
        <f t="shared" ca="1" si="1130"/>
        <v>0.2806222689265514</v>
      </c>
      <c r="S9006" s="97">
        <f t="shared" ca="1" si="1135"/>
        <v>0.22102113443647248</v>
      </c>
      <c r="V9006">
        <v>8989</v>
      </c>
      <c r="W9006" s="46">
        <v>0.21914599097793599</v>
      </c>
    </row>
    <row r="9007" spans="10:23">
      <c r="J9007">
        <v>8990</v>
      </c>
      <c r="K9007" s="93">
        <f t="shared" ca="1" si="1131"/>
        <v>-1.865478058404058</v>
      </c>
      <c r="L9007" s="93">
        <f t="shared" ca="1" si="1131"/>
        <v>-0.33000415888978962</v>
      </c>
      <c r="M9007" s="93">
        <f t="shared" ca="1" si="1132"/>
        <v>-1.865478058404058</v>
      </c>
      <c r="N9007" s="101">
        <f t="shared" ca="1" si="1128"/>
        <v>-0.90613526707275749</v>
      </c>
      <c r="O9007" s="46">
        <f t="shared" ca="1" si="1133"/>
        <v>-0.349366362315507</v>
      </c>
      <c r="P9007" s="46">
        <f t="shared" ca="1" si="1134"/>
        <v>-1.4541525317652515E-2</v>
      </c>
      <c r="Q9007" s="47">
        <f t="shared" ca="1" si="1129"/>
        <v>-1.019016036311216</v>
      </c>
      <c r="R9007" s="47">
        <f t="shared" ca="1" si="1130"/>
        <v>2.9075027181796886E-3</v>
      </c>
      <c r="S9007" s="97">
        <f t="shared" ca="1" si="1135"/>
        <v>-0.17322942979866365</v>
      </c>
      <c r="V9007">
        <v>8990</v>
      </c>
      <c r="W9007" s="46">
        <v>0.86863579645546296</v>
      </c>
    </row>
    <row r="9008" spans="10:23">
      <c r="J9008">
        <v>8991</v>
      </c>
      <c r="K9008" s="93">
        <f t="shared" ca="1" si="1131"/>
        <v>4.3754320599424315E-2</v>
      </c>
      <c r="L9008" s="93">
        <f t="shared" ca="1" si="1131"/>
        <v>1.3953126351222085</v>
      </c>
      <c r="M9008" s="93">
        <f t="shared" ca="1" si="1132"/>
        <v>4.3754320599424315E-2</v>
      </c>
      <c r="N9008" s="101">
        <f t="shared" ca="1" si="1128"/>
        <v>1.3367873071363376</v>
      </c>
      <c r="O9008" s="46">
        <f t="shared" ca="1" si="1133"/>
        <v>0.33598977705153676</v>
      </c>
      <c r="P9008" s="46">
        <f t="shared" ca="1" si="1134"/>
        <v>0.32813654436586936</v>
      </c>
      <c r="Q9008" s="47">
        <f t="shared" ca="1" si="1129"/>
        <v>0.35169624242287156</v>
      </c>
      <c r="R9008" s="47">
        <f t="shared" ca="1" si="1130"/>
        <v>0.36557123792705409</v>
      </c>
      <c r="S9008" s="97">
        <f t="shared" ca="1" si="1135"/>
        <v>0.35078050748929546</v>
      </c>
      <c r="V9008">
        <v>8991</v>
      </c>
      <c r="W9008" s="46">
        <v>0.61382398398636495</v>
      </c>
    </row>
    <row r="9009" spans="10:23">
      <c r="J9009">
        <v>8992</v>
      </c>
      <c r="K9009" s="93">
        <f t="shared" ca="1" si="1131"/>
        <v>0.19184559260406264</v>
      </c>
      <c r="L9009" s="93">
        <f t="shared" ca="1" si="1131"/>
        <v>7.0049494624908532E-2</v>
      </c>
      <c r="M9009" s="93">
        <f t="shared" ca="1" si="1132"/>
        <v>0.19184559260406264</v>
      </c>
      <c r="N9009" s="101">
        <f t="shared" ca="1" si="1128"/>
        <v>0.12742395043383797</v>
      </c>
      <c r="O9009" s="46">
        <f t="shared" ca="1" si="1133"/>
        <v>0.38915002279806493</v>
      </c>
      <c r="P9009" s="46">
        <f t="shared" ca="1" si="1134"/>
        <v>0.35471666723913342</v>
      </c>
      <c r="Q9009" s="47">
        <f t="shared" ca="1" si="1129"/>
        <v>0.4580167339159279</v>
      </c>
      <c r="R9009" s="47">
        <f t="shared" ca="1" si="1130"/>
        <v>0.17002626584029878</v>
      </c>
      <c r="S9009" s="97">
        <f t="shared" ca="1" si="1135"/>
        <v>0.27958814431918189</v>
      </c>
      <c r="V9009">
        <v>8992</v>
      </c>
      <c r="W9009" s="46">
        <v>0.44279085991620598</v>
      </c>
    </row>
    <row r="9010" spans="10:23">
      <c r="J9010">
        <v>8993</v>
      </c>
      <c r="K9010" s="93">
        <f t="shared" ca="1" si="1131"/>
        <v>1.2906146765379602</v>
      </c>
      <c r="L9010" s="93">
        <f t="shared" ca="1" si="1131"/>
        <v>9.3363299837423613E-2</v>
      </c>
      <c r="M9010" s="93">
        <f t="shared" ca="1" si="1132"/>
        <v>1.2906146765379602</v>
      </c>
      <c r="N9010" s="101">
        <f t="shared" ca="1" si="1128"/>
        <v>0.49896059526786662</v>
      </c>
      <c r="O9010" s="46">
        <f t="shared" ca="1" si="1133"/>
        <v>0.78357458090966081</v>
      </c>
      <c r="P9010" s="46">
        <f t="shared" ca="1" si="1134"/>
        <v>0.55192894629493139</v>
      </c>
      <c r="Q9010" s="47">
        <f t="shared" ca="1" si="1129"/>
        <v>1.2468658501391197</v>
      </c>
      <c r="R9010" s="47">
        <f t="shared" ca="1" si="1130"/>
        <v>0.23010095095509603</v>
      </c>
      <c r="S9010" s="97">
        <f t="shared" ca="1" si="1135"/>
        <v>0.50683776593237839</v>
      </c>
      <c r="V9010">
        <v>8993</v>
      </c>
      <c r="W9010" s="46">
        <v>1.14735015592097</v>
      </c>
    </row>
    <row r="9011" spans="10:23">
      <c r="J9011">
        <v>8994</v>
      </c>
      <c r="K9011" s="93">
        <f t="shared" ca="1" si="1131"/>
        <v>0.39250576983331709</v>
      </c>
      <c r="L9011" s="93">
        <f t="shared" ca="1" si="1131"/>
        <v>-0.30373038695012289</v>
      </c>
      <c r="M9011" s="93">
        <f t="shared" ca="1" si="1132"/>
        <v>0.39250576983331709</v>
      </c>
      <c r="N9011" s="101">
        <f t="shared" ca="1" si="1128"/>
        <v>-0.16313603347512984</v>
      </c>
      <c r="O9011" s="46">
        <f t="shared" ca="1" si="1133"/>
        <v>0.46118090070635215</v>
      </c>
      <c r="P9011" s="46">
        <f t="shared" ca="1" si="1134"/>
        <v>0.39073210619327703</v>
      </c>
      <c r="Q9011" s="47">
        <f t="shared" ca="1" si="1129"/>
        <v>0.60207848973250233</v>
      </c>
      <c r="R9011" s="47">
        <f t="shared" ca="1" si="1130"/>
        <v>0.1230448986373696</v>
      </c>
      <c r="S9011" s="97">
        <f t="shared" ca="1" si="1135"/>
        <v>0.29211289967186088</v>
      </c>
      <c r="V9011">
        <v>8994</v>
      </c>
      <c r="W9011" s="46">
        <v>0.78215279411313698</v>
      </c>
    </row>
    <row r="9012" spans="10:23">
      <c r="J9012">
        <v>8995</v>
      </c>
      <c r="K9012" s="93">
        <f t="shared" ca="1" si="1131"/>
        <v>-6.9356436854917297E-2</v>
      </c>
      <c r="L9012" s="93">
        <f t="shared" ca="1" si="1131"/>
        <v>-0.51958148905202683</v>
      </c>
      <c r="M9012" s="93">
        <f t="shared" ca="1" si="1132"/>
        <v>-6.9356436854917297E-2</v>
      </c>
      <c r="N9012" s="101">
        <f t="shared" ca="1" si="1128"/>
        <v>-0.51466337749686275</v>
      </c>
      <c r="O9012" s="46">
        <f t="shared" ca="1" si="1133"/>
        <v>0.29538646814984532</v>
      </c>
      <c r="P9012" s="46">
        <f t="shared" ca="1" si="1134"/>
        <v>0.30783488991502367</v>
      </c>
      <c r="Q9012" s="47">
        <f t="shared" ca="1" si="1129"/>
        <v>0.27048962461948867</v>
      </c>
      <c r="R9012" s="47">
        <f t="shared" ca="1" si="1130"/>
        <v>6.6205567187896289E-2</v>
      </c>
      <c r="S9012" s="97">
        <f t="shared" ca="1" si="1135"/>
        <v>0.1807960176688708</v>
      </c>
      <c r="V9012">
        <v>8995</v>
      </c>
      <c r="W9012" s="46">
        <v>0.63839764493316897</v>
      </c>
    </row>
    <row r="9013" spans="10:23">
      <c r="J9013">
        <v>8996</v>
      </c>
      <c r="K9013" s="93">
        <f t="shared" ca="1" si="1131"/>
        <v>1.0413158923694772</v>
      </c>
      <c r="L9013" s="93">
        <f t="shared" ca="1" si="1131"/>
        <v>1.7921679139013829</v>
      </c>
      <c r="M9013" s="93">
        <f t="shared" ca="1" si="1132"/>
        <v>1.0413158923694772</v>
      </c>
      <c r="N9013" s="101">
        <f t="shared" ca="1" si="1128"/>
        <v>2.0302860838288019</v>
      </c>
      <c r="O9013" s="46">
        <f t="shared" ca="1" si="1133"/>
        <v>0.69408392794064477</v>
      </c>
      <c r="P9013" s="46">
        <f t="shared" ca="1" si="1134"/>
        <v>0.50718361981042337</v>
      </c>
      <c r="Q9013" s="47">
        <f t="shared" ca="1" si="1129"/>
        <v>1.0678845442010876</v>
      </c>
      <c r="R9013" s="47">
        <f t="shared" ca="1" si="1130"/>
        <v>0.47770478172838715</v>
      </c>
      <c r="S9013" s="97">
        <f t="shared" ca="1" si="1135"/>
        <v>0.58589435483451591</v>
      </c>
      <c r="V9013">
        <v>8996</v>
      </c>
      <c r="W9013" s="46">
        <v>-0.34896918939203098</v>
      </c>
    </row>
    <row r="9014" spans="10:23">
      <c r="J9014">
        <v>8997</v>
      </c>
      <c r="K9014" s="93">
        <f t="shared" ca="1" si="1131"/>
        <v>-0.27251714483724865</v>
      </c>
      <c r="L9014" s="93">
        <f t="shared" ca="1" si="1131"/>
        <v>0.13010697372187188</v>
      </c>
      <c r="M9014" s="93">
        <f t="shared" ca="1" si="1132"/>
        <v>-0.27251714483724865</v>
      </c>
      <c r="N9014" s="101">
        <f t="shared" ca="1" si="1128"/>
        <v>3.6685668846584307E-2</v>
      </c>
      <c r="O9014" s="46">
        <f t="shared" ca="1" si="1133"/>
        <v>0.22245797603694678</v>
      </c>
      <c r="P9014" s="46">
        <f t="shared" ca="1" si="1134"/>
        <v>0.27137064385857435</v>
      </c>
      <c r="Q9014" s="47">
        <f t="shared" ca="1" si="1129"/>
        <v>0.1246326403936916</v>
      </c>
      <c r="R9014" s="47">
        <f t="shared" ca="1" si="1130"/>
        <v>0.15535456718013796</v>
      </c>
      <c r="S9014" s="97">
        <f t="shared" ca="1" si="1135"/>
        <v>0.18890627160854237</v>
      </c>
      <c r="V9014">
        <v>8997</v>
      </c>
      <c r="W9014" s="46">
        <v>0.17170194768969199</v>
      </c>
    </row>
    <row r="9015" spans="10:23">
      <c r="J9015">
        <v>8998</v>
      </c>
      <c r="K9015" s="93">
        <f t="shared" ca="1" si="1131"/>
        <v>-1.3508184083837758</v>
      </c>
      <c r="L9015" s="93">
        <f t="shared" ca="1" si="1131"/>
        <v>1.0954488772979813</v>
      </c>
      <c r="M9015" s="93">
        <f t="shared" ca="1" si="1132"/>
        <v>-1.3508184083837758</v>
      </c>
      <c r="N9015" s="101">
        <f t="shared" ca="1" si="1128"/>
        <v>0.60898610646613949</v>
      </c>
      <c r="O9015" s="46">
        <f t="shared" ca="1" si="1133"/>
        <v>-0.16461925939344246</v>
      </c>
      <c r="P9015" s="46">
        <f t="shared" ca="1" si="1134"/>
        <v>7.7832026143379751E-2</v>
      </c>
      <c r="Q9015" s="47">
        <f t="shared" ca="1" si="1129"/>
        <v>-0.64952183046708689</v>
      </c>
      <c r="R9015" s="47">
        <f t="shared" ca="1" si="1130"/>
        <v>0.24789124979031191</v>
      </c>
      <c r="S9015" s="97">
        <f t="shared" ca="1" si="1135"/>
        <v>4.1635995198434722E-2</v>
      </c>
      <c r="V9015">
        <v>8998</v>
      </c>
      <c r="W9015" s="46">
        <v>0.13627877460818799</v>
      </c>
    </row>
    <row r="9016" spans="10:23">
      <c r="J9016">
        <v>8999</v>
      </c>
      <c r="K9016" s="93">
        <f t="shared" ca="1" si="1131"/>
        <v>0.1740162011926368</v>
      </c>
      <c r="L9016" s="93">
        <f t="shared" ca="1" si="1131"/>
        <v>0.63661984418810669</v>
      </c>
      <c r="M9016" s="93">
        <f t="shared" ca="1" si="1132"/>
        <v>0.1740162011926368</v>
      </c>
      <c r="N9016" s="101">
        <f t="shared" ca="1" si="1128"/>
        <v>0.65890962733072178</v>
      </c>
      <c r="O9016" s="46">
        <f t="shared" ca="1" si="1133"/>
        <v>0.38274981557374754</v>
      </c>
      <c r="P9016" s="46">
        <f t="shared" ca="1" si="1134"/>
        <v>0.35151656362697475</v>
      </c>
      <c r="Q9016" s="47">
        <f t="shared" ca="1" si="1129"/>
        <v>0.44521631946729312</v>
      </c>
      <c r="R9016" s="47">
        <f t="shared" ca="1" si="1130"/>
        <v>0.2559635081730659</v>
      </c>
      <c r="S9016" s="97">
        <f t="shared" ca="1" si="1135"/>
        <v>0.31935666187340672</v>
      </c>
      <c r="V9016">
        <v>8999</v>
      </c>
      <c r="W9016" s="46">
        <v>0.14641000160932799</v>
      </c>
    </row>
    <row r="9017" spans="10:23">
      <c r="J9017">
        <v>9000</v>
      </c>
      <c r="K9017" s="93">
        <f t="shared" ca="1" si="1131"/>
        <v>-0.76970989356447617</v>
      </c>
      <c r="L9017" s="93">
        <f t="shared" ca="1" si="1131"/>
        <v>0.11819424287584668</v>
      </c>
      <c r="M9017" s="93">
        <f t="shared" ca="1" si="1132"/>
        <v>-0.76970989356447617</v>
      </c>
      <c r="N9017" s="101">
        <f t="shared" ca="1" si="1128"/>
        <v>-0.1327270389225087</v>
      </c>
      <c r="O9017" s="46">
        <f t="shared" ca="1" si="1133"/>
        <v>4.3980957452736058E-2</v>
      </c>
      <c r="P9017" s="46">
        <f t="shared" ca="1" si="1134"/>
        <v>0.18213213456646901</v>
      </c>
      <c r="Q9017" s="47">
        <f t="shared" ca="1" si="1129"/>
        <v>-0.23232139677472985</v>
      </c>
      <c r="R9017" s="47">
        <f t="shared" ca="1" si="1130"/>
        <v>0.12796180467559462</v>
      </c>
      <c r="S9017" s="97">
        <f t="shared" ca="1" si="1135"/>
        <v>8.5971381064165339E-2</v>
      </c>
      <c r="V9017">
        <v>9000</v>
      </c>
      <c r="W9017" s="46">
        <v>-4.00439577256132E-2</v>
      </c>
    </row>
    <row r="9018" spans="10:23">
      <c r="J9018">
        <v>9001</v>
      </c>
      <c r="K9018" s="93">
        <f t="shared" ca="1" si="1131"/>
        <v>-1.4851946077977964</v>
      </c>
      <c r="L9018" s="93">
        <f t="shared" ca="1" si="1131"/>
        <v>1.4137942716244525</v>
      </c>
      <c r="M9018" s="93">
        <f t="shared" ca="1" si="1132"/>
        <v>-1.4851946077977964</v>
      </c>
      <c r="N9018" s="101">
        <f t="shared" ca="1" si="1128"/>
        <v>0.86806937690407282</v>
      </c>
      <c r="O9018" s="46">
        <f t="shared" ca="1" si="1133"/>
        <v>-0.21285621277115452</v>
      </c>
      <c r="P9018" s="46">
        <f t="shared" ca="1" si="1134"/>
        <v>5.3713549454523724E-2</v>
      </c>
      <c r="Q9018" s="47">
        <f t="shared" ca="1" si="1129"/>
        <v>-0.745995737222511</v>
      </c>
      <c r="R9018" s="47">
        <f t="shared" ca="1" si="1130"/>
        <v>0.2897830688248072</v>
      </c>
      <c r="S9018" s="97">
        <f t="shared" ca="1" si="1135"/>
        <v>3.8463428026826341E-2</v>
      </c>
      <c r="V9018">
        <v>9001</v>
      </c>
      <c r="W9018" s="46">
        <v>-8.2057115596482193E-3</v>
      </c>
    </row>
    <row r="9019" spans="10:23">
      <c r="J9019">
        <v>9002</v>
      </c>
      <c r="K9019" s="93">
        <f t="shared" ca="1" si="1131"/>
        <v>-0.60257697139003752</v>
      </c>
      <c r="L9019" s="93">
        <f t="shared" ca="1" si="1131"/>
        <v>1.4217721796189429</v>
      </c>
      <c r="M9019" s="93">
        <f t="shared" ca="1" si="1132"/>
        <v>-0.60257697139003752</v>
      </c>
      <c r="N9019" s="101">
        <f t="shared" ca="1" si="1128"/>
        <v>1.1563253060371701</v>
      </c>
      <c r="O9019" s="46">
        <f t="shared" ca="1" si="1133"/>
        <v>0.10397657431022544</v>
      </c>
      <c r="P9019" s="46">
        <f t="shared" ca="1" si="1134"/>
        <v>0.21212994299521371</v>
      </c>
      <c r="Q9019" s="47">
        <f t="shared" ca="1" si="1129"/>
        <v>-0.11233016305975108</v>
      </c>
      <c r="R9019" s="47">
        <f t="shared" ca="1" si="1130"/>
        <v>0.33639188767464057</v>
      </c>
      <c r="S9019" s="97">
        <f t="shared" ca="1" si="1135"/>
        <v>0.22018423099243301</v>
      </c>
      <c r="V9019">
        <v>9002</v>
      </c>
      <c r="W9019" s="46">
        <v>1.03172565944574</v>
      </c>
    </row>
    <row r="9020" spans="10:23">
      <c r="J9020">
        <v>9003</v>
      </c>
      <c r="K9020" s="93">
        <f t="shared" ca="1" si="1131"/>
        <v>-0.84522970370782036</v>
      </c>
      <c r="L9020" s="93">
        <f t="shared" ca="1" si="1131"/>
        <v>-0.8304554752829143</v>
      </c>
      <c r="M9020" s="93">
        <f t="shared" ca="1" si="1132"/>
        <v>-0.84522970370782036</v>
      </c>
      <c r="N9020" s="101">
        <f t="shared" ca="1" si="1128"/>
        <v>-1.0561428819911731</v>
      </c>
      <c r="O9020" s="46">
        <f t="shared" ca="1" si="1133"/>
        <v>1.6871651066161286E-2</v>
      </c>
      <c r="P9020" s="46">
        <f t="shared" ca="1" si="1134"/>
        <v>0.16857748137318163</v>
      </c>
      <c r="Q9020" s="47">
        <f t="shared" ca="1" si="1129"/>
        <v>-0.28654000954787939</v>
      </c>
      <c r="R9020" s="47">
        <f t="shared" ca="1" si="1130"/>
        <v>-2.1347602010645172E-2</v>
      </c>
      <c r="S9020" s="97">
        <f t="shared" ca="1" si="1135"/>
        <v>-2.2379754722419432E-3</v>
      </c>
      <c r="V9020">
        <v>9003</v>
      </c>
      <c r="W9020" s="46">
        <v>-5.4587483924958297E-2</v>
      </c>
    </row>
    <row r="9021" spans="10:23">
      <c r="J9021">
        <v>9004</v>
      </c>
      <c r="K9021" s="93">
        <f t="shared" ca="1" si="1131"/>
        <v>0.28771505583520368</v>
      </c>
      <c r="L9021" s="93">
        <f t="shared" ca="1" si="1131"/>
        <v>-0.41589282020108786</v>
      </c>
      <c r="M9021" s="93">
        <f t="shared" ca="1" si="1132"/>
        <v>0.28771505583520368</v>
      </c>
      <c r="N9021" s="101">
        <f t="shared" ca="1" si="1128"/>
        <v>-0.30280114867250085</v>
      </c>
      <c r="O9021" s="46">
        <f t="shared" ca="1" si="1133"/>
        <v>0.42356423341268901</v>
      </c>
      <c r="P9021" s="46">
        <f t="shared" ca="1" si="1134"/>
        <v>0.37192377254644549</v>
      </c>
      <c r="Q9021" s="47">
        <f t="shared" ca="1" si="1129"/>
        <v>0.52684515514517605</v>
      </c>
      <c r="R9021" s="47">
        <f t="shared" ca="1" si="1130"/>
        <v>0.10046209843807286</v>
      </c>
      <c r="S9021" s="97">
        <f t="shared" ca="1" si="1135"/>
        <v>0.26201316592538093</v>
      </c>
      <c r="V9021">
        <v>9004</v>
      </c>
      <c r="W9021" s="46">
        <v>-1.9126475695102601E-3</v>
      </c>
    </row>
    <row r="9022" spans="10:23">
      <c r="J9022">
        <v>9005</v>
      </c>
      <c r="K9022" s="93">
        <f t="shared" ca="1" si="1131"/>
        <v>0.1613262816744343</v>
      </c>
      <c r="L9022" s="93">
        <f t="shared" ca="1" si="1131"/>
        <v>1.1293016299896079</v>
      </c>
      <c r="M9022" s="93">
        <f t="shared" ca="1" si="1132"/>
        <v>0.1613262816744343</v>
      </c>
      <c r="N9022" s="101">
        <f t="shared" ca="1" si="1128"/>
        <v>1.1219772664852008</v>
      </c>
      <c r="O9022" s="46">
        <f t="shared" ca="1" si="1133"/>
        <v>0.37819452186224389</v>
      </c>
      <c r="P9022" s="46">
        <f t="shared" ca="1" si="1134"/>
        <v>0.34923891677122293</v>
      </c>
      <c r="Q9022" s="47">
        <f t="shared" ca="1" si="1129"/>
        <v>0.43610573204428577</v>
      </c>
      <c r="R9022" s="47">
        <f t="shared" ca="1" si="1130"/>
        <v>0.33083806764346457</v>
      </c>
      <c r="S9022" s="97">
        <f t="shared" ca="1" si="1135"/>
        <v>0.35451629475285423</v>
      </c>
      <c r="V9022">
        <v>9005</v>
      </c>
      <c r="W9022" s="46">
        <v>1.0658242393324899</v>
      </c>
    </row>
    <row r="9023" spans="10:23">
      <c r="J9023">
        <v>9006</v>
      </c>
      <c r="K9023" s="93">
        <f t="shared" ca="1" si="1131"/>
        <v>-0.68893857984538587</v>
      </c>
      <c r="L9023" s="93">
        <f t="shared" ca="1" si="1131"/>
        <v>-0.32184758075869629</v>
      </c>
      <c r="M9023" s="93">
        <f t="shared" ca="1" si="1132"/>
        <v>-0.68893857984538587</v>
      </c>
      <c r="N9023" s="101">
        <f t="shared" ca="1" si="1128"/>
        <v>-0.52423620425190098</v>
      </c>
      <c r="O9023" s="46">
        <f t="shared" ca="1" si="1133"/>
        <v>7.2975393306067643E-2</v>
      </c>
      <c r="P9023" s="46">
        <f t="shared" ca="1" si="1134"/>
        <v>0.19662935249313479</v>
      </c>
      <c r="Q9023" s="47">
        <f t="shared" ca="1" si="1129"/>
        <v>-0.17433252506806668</v>
      </c>
      <c r="R9023" s="47">
        <f t="shared" ca="1" si="1130"/>
        <v>6.4657712996489883E-2</v>
      </c>
      <c r="S9023" s="97">
        <f t="shared" ca="1" si="1135"/>
        <v>6.881655315127877E-2</v>
      </c>
      <c r="V9023">
        <v>9006</v>
      </c>
      <c r="W9023" s="46">
        <v>-0.21558591813598499</v>
      </c>
    </row>
    <row r="9024" spans="10:23">
      <c r="J9024">
        <v>9007</v>
      </c>
      <c r="K9024" s="93">
        <f t="shared" ca="1" si="1131"/>
        <v>-0.96013196625619157</v>
      </c>
      <c r="L9024" s="93">
        <f t="shared" ca="1" si="1131"/>
        <v>-1.789631708822291E-2</v>
      </c>
      <c r="M9024" s="93">
        <f t="shared" ca="1" si="1132"/>
        <v>-0.96013196625619157</v>
      </c>
      <c r="N9024" s="101">
        <f t="shared" ca="1" si="1128"/>
        <v>-0.32231070186723149</v>
      </c>
      <c r="O9024" s="46">
        <f t="shared" ca="1" si="1133"/>
        <v>-2.4374753473548505E-2</v>
      </c>
      <c r="P9024" s="46">
        <f t="shared" ca="1" si="1134"/>
        <v>0.14795427910332673</v>
      </c>
      <c r="Q9024" s="47">
        <f t="shared" ca="1" si="1129"/>
        <v>-0.36903281862729898</v>
      </c>
      <c r="R9024" s="47">
        <f t="shared" ca="1" si="1130"/>
        <v>9.7307550209250387E-2</v>
      </c>
      <c r="S9024" s="97">
        <f t="shared" ca="1" si="1135"/>
        <v>3.6466398367850941E-2</v>
      </c>
      <c r="V9024">
        <v>9007</v>
      </c>
      <c r="W9024" s="46">
        <v>0.15759464066950399</v>
      </c>
    </row>
    <row r="9025" spans="10:23">
      <c r="J9025">
        <v>9008</v>
      </c>
      <c r="K9025" s="93">
        <f t="shared" ca="1" si="1131"/>
        <v>0.31275074943077535</v>
      </c>
      <c r="L9025" s="93">
        <f t="shared" ca="1" si="1131"/>
        <v>-0.37953803026762822</v>
      </c>
      <c r="M9025" s="93">
        <f t="shared" ca="1" si="1132"/>
        <v>0.31275074943077535</v>
      </c>
      <c r="N9025" s="101">
        <f t="shared" ca="1" si="1128"/>
        <v>-0.26037187132204598</v>
      </c>
      <c r="O9025" s="46">
        <f t="shared" ca="1" si="1133"/>
        <v>0.43255128312844593</v>
      </c>
      <c r="P9025" s="46">
        <f t="shared" ca="1" si="1134"/>
        <v>0.37641729740432395</v>
      </c>
      <c r="Q9025" s="47">
        <f t="shared" ca="1" si="1129"/>
        <v>0.54481925457668989</v>
      </c>
      <c r="R9025" s="47">
        <f t="shared" ca="1" si="1130"/>
        <v>0.10732259392867412</v>
      </c>
      <c r="S9025" s="97">
        <f t="shared" ca="1" si="1135"/>
        <v>0.26993693852856004</v>
      </c>
      <c r="V9025">
        <v>9008</v>
      </c>
      <c r="W9025" s="46">
        <v>2.0185312292308999E-4</v>
      </c>
    </row>
    <row r="9026" spans="10:23">
      <c r="J9026">
        <v>9009</v>
      </c>
      <c r="K9026" s="93">
        <f t="shared" ca="1" si="1131"/>
        <v>-0.66985580429281777</v>
      </c>
      <c r="L9026" s="93">
        <f t="shared" ca="1" si="1131"/>
        <v>-0.18475460540173644</v>
      </c>
      <c r="M9026" s="93">
        <f t="shared" ca="1" si="1132"/>
        <v>-0.66985580429281777</v>
      </c>
      <c r="N9026" s="101">
        <f t="shared" ca="1" si="1128"/>
        <v>-0.388191908376599</v>
      </c>
      <c r="O9026" s="46">
        <f t="shared" ca="1" si="1133"/>
        <v>7.9825527173974342E-2</v>
      </c>
      <c r="P9026" s="46">
        <f t="shared" ca="1" si="1134"/>
        <v>0.20005441942708815</v>
      </c>
      <c r="Q9026" s="47">
        <f t="shared" ca="1" si="1129"/>
        <v>-0.16063225733225328</v>
      </c>
      <c r="R9026" s="47">
        <f t="shared" ca="1" si="1130"/>
        <v>8.6655053904878612E-2</v>
      </c>
      <c r="S9026" s="97">
        <f t="shared" ca="1" si="1135"/>
        <v>8.324029053942647E-2</v>
      </c>
      <c r="V9026">
        <v>9009</v>
      </c>
      <c r="W9026" s="46">
        <v>0.21010082927048099</v>
      </c>
    </row>
    <row r="9027" spans="10:23">
      <c r="J9027">
        <v>9010</v>
      </c>
      <c r="K9027" s="93">
        <f t="shared" ca="1" si="1131"/>
        <v>1.9354008600628951</v>
      </c>
      <c r="L9027" s="93">
        <f t="shared" ca="1" si="1131"/>
        <v>0.7150491021063814</v>
      </c>
      <c r="M9027" s="93">
        <f t="shared" ca="1" si="1132"/>
        <v>1.9354008600628951</v>
      </c>
      <c r="N9027" s="101">
        <f t="shared" ca="1" si="1128"/>
        <v>1.2934269239801677</v>
      </c>
      <c r="O9027" s="46">
        <f t="shared" ca="1" si="1133"/>
        <v>1.0150331368809942</v>
      </c>
      <c r="P9027" s="46">
        <f t="shared" ca="1" si="1134"/>
        <v>0.66765822428059807</v>
      </c>
      <c r="Q9027" s="47">
        <f t="shared" ca="1" si="1129"/>
        <v>1.7097829620817864</v>
      </c>
      <c r="R9027" s="47">
        <f t="shared" ca="1" si="1130"/>
        <v>0.35856018962056069</v>
      </c>
      <c r="S9027" s="97">
        <f t="shared" ca="1" si="1135"/>
        <v>0.68679666325077737</v>
      </c>
      <c r="V9027">
        <v>9010</v>
      </c>
      <c r="W9027" s="46">
        <v>-0.26155714218360698</v>
      </c>
    </row>
    <row r="9028" spans="10:23">
      <c r="J9028">
        <v>9011</v>
      </c>
      <c r="K9028" s="93">
        <f t="shared" ca="1" si="1131"/>
        <v>0.46762531171706423</v>
      </c>
      <c r="L9028" s="93">
        <f t="shared" ca="1" si="1131"/>
        <v>2.0474732893607501</v>
      </c>
      <c r="M9028" s="93">
        <f t="shared" ca="1" si="1132"/>
        <v>0.46762531171706423</v>
      </c>
      <c r="N9028" s="101">
        <f t="shared" ca="1" si="1128"/>
        <v>2.0898903435502696</v>
      </c>
      <c r="O9028" s="46">
        <f t="shared" ca="1" si="1133"/>
        <v>0.48814652300704747</v>
      </c>
      <c r="P9028" s="46">
        <f t="shared" ca="1" si="1134"/>
        <v>0.40421491734362469</v>
      </c>
      <c r="Q9028" s="47">
        <f t="shared" ca="1" si="1129"/>
        <v>0.65600973433389298</v>
      </c>
      <c r="R9028" s="47">
        <f t="shared" ca="1" si="1130"/>
        <v>0.48734234287896305</v>
      </c>
      <c r="S9028" s="97">
        <f t="shared" ca="1" si="1135"/>
        <v>0.48774443294300529</v>
      </c>
      <c r="V9028">
        <v>9011</v>
      </c>
      <c r="W9028" s="46">
        <v>0.52186055949306198</v>
      </c>
    </row>
    <row r="9029" spans="10:23">
      <c r="J9029">
        <v>9012</v>
      </c>
      <c r="K9029" s="93">
        <f t="shared" ca="1" si="1131"/>
        <v>0.51241796353416202</v>
      </c>
      <c r="L9029" s="93">
        <f t="shared" ca="1" si="1131"/>
        <v>-0.5545645040404773</v>
      </c>
      <c r="M9029" s="93">
        <f t="shared" ca="1" si="1132"/>
        <v>0.51241796353416202</v>
      </c>
      <c r="N9029" s="101">
        <f t="shared" ca="1" si="1128"/>
        <v>-0.36281287524958022</v>
      </c>
      <c r="O9029" s="46">
        <f t="shared" ca="1" si="1133"/>
        <v>0.50422571758754242</v>
      </c>
      <c r="P9029" s="46">
        <f t="shared" ca="1" si="1134"/>
        <v>0.41225451463387219</v>
      </c>
      <c r="Q9029" s="47">
        <f t="shared" ca="1" si="1129"/>
        <v>0.68816812349488299</v>
      </c>
      <c r="R9029" s="47">
        <f t="shared" ca="1" si="1130"/>
        <v>9.0758652957146357E-2</v>
      </c>
      <c r="S9029" s="97">
        <f t="shared" ca="1" si="1135"/>
        <v>0.29749218527234439</v>
      </c>
      <c r="V9029">
        <v>9012</v>
      </c>
      <c r="W9029" s="46">
        <v>-0.16579802811522201</v>
      </c>
    </row>
    <row r="9030" spans="10:23">
      <c r="J9030">
        <v>9013</v>
      </c>
      <c r="K9030" s="93">
        <f t="shared" ca="1" si="1131"/>
        <v>-0.9685799102205741</v>
      </c>
      <c r="L9030" s="93">
        <f t="shared" ca="1" si="1131"/>
        <v>-0.29965651361867041</v>
      </c>
      <c r="M9030" s="93">
        <f t="shared" ca="1" si="1132"/>
        <v>-0.9685799102205741</v>
      </c>
      <c r="N9030" s="101">
        <f t="shared" ca="1" si="1128"/>
        <v>-0.59212944299537007</v>
      </c>
      <c r="O9030" s="46">
        <f t="shared" ca="1" si="1133"/>
        <v>-2.7407307459480945E-2</v>
      </c>
      <c r="P9030" s="46">
        <f t="shared" ca="1" si="1134"/>
        <v>0.14643800211036051</v>
      </c>
      <c r="Q9030" s="47">
        <f t="shared" ca="1" si="1129"/>
        <v>-0.37509792659916386</v>
      </c>
      <c r="R9030" s="47">
        <f t="shared" ca="1" si="1130"/>
        <v>5.3679886190846904E-2</v>
      </c>
      <c r="S9030" s="97">
        <f t="shared" ca="1" si="1135"/>
        <v>1.3136289365682979E-2</v>
      </c>
      <c r="V9030">
        <v>9013</v>
      </c>
      <c r="W9030" s="46">
        <v>0.21943581487609301</v>
      </c>
    </row>
    <row r="9031" spans="10:23">
      <c r="J9031">
        <v>9014</v>
      </c>
      <c r="K9031" s="93">
        <f t="shared" ca="1" si="1131"/>
        <v>8.630226159200137E-2</v>
      </c>
      <c r="L9031" s="93">
        <f t="shared" ca="1" si="1131"/>
        <v>-1.6255233585363831</v>
      </c>
      <c r="M9031" s="93">
        <f t="shared" ca="1" si="1132"/>
        <v>8.630226159200137E-2</v>
      </c>
      <c r="N9031" s="101">
        <f t="shared" ca="1" si="1128"/>
        <v>-1.513685312967769</v>
      </c>
      <c r="O9031" s="46">
        <f t="shared" ca="1" si="1133"/>
        <v>0.35126318897214837</v>
      </c>
      <c r="P9031" s="46">
        <f t="shared" ca="1" si="1134"/>
        <v>0.33577325032617517</v>
      </c>
      <c r="Q9031" s="47">
        <f t="shared" ca="1" si="1129"/>
        <v>0.38224306626409477</v>
      </c>
      <c r="R9031" s="47">
        <f t="shared" ca="1" si="1130"/>
        <v>-9.5328776814698729E-2</v>
      </c>
      <c r="S9031" s="97">
        <f t="shared" ca="1" si="1135"/>
        <v>0.1279672060787248</v>
      </c>
      <c r="V9031">
        <v>9014</v>
      </c>
      <c r="W9031" s="46">
        <v>0.58028286691229602</v>
      </c>
    </row>
    <row r="9032" spans="10:23">
      <c r="J9032">
        <v>9015</v>
      </c>
      <c r="K9032" s="93">
        <f t="shared" ca="1" si="1131"/>
        <v>-0.58937423867428718</v>
      </c>
      <c r="L9032" s="93">
        <f t="shared" ca="1" si="1131"/>
        <v>1.7973017227641244</v>
      </c>
      <c r="M9032" s="93">
        <f t="shared" ca="1" si="1132"/>
        <v>-0.58937423867428718</v>
      </c>
      <c r="N9032" s="101">
        <f t="shared" ca="1" si="1128"/>
        <v>1.5165573177476506</v>
      </c>
      <c r="O9032" s="46">
        <f t="shared" ca="1" si="1133"/>
        <v>0.10871595230458175</v>
      </c>
      <c r="P9032" s="46">
        <f t="shared" ca="1" si="1134"/>
        <v>0.21449963199239186</v>
      </c>
      <c r="Q9032" s="47">
        <f t="shared" ca="1" si="1129"/>
        <v>-0.10285140707103846</v>
      </c>
      <c r="R9032" s="47">
        <f t="shared" ca="1" si="1130"/>
        <v>0.39463869851464362</v>
      </c>
      <c r="S9032" s="97">
        <f t="shared" ca="1" si="1135"/>
        <v>0.25167732540961268</v>
      </c>
      <c r="V9032">
        <v>9015</v>
      </c>
      <c r="W9032" s="46">
        <v>-0.23539770586139999</v>
      </c>
    </row>
    <row r="9033" spans="10:23">
      <c r="J9033">
        <v>9016</v>
      </c>
      <c r="K9033" s="93">
        <f t="shared" ca="1" si="1131"/>
        <v>2.1171282621665295</v>
      </c>
      <c r="L9033" s="93">
        <f t="shared" ca="1" si="1131"/>
        <v>0.11942325492900097</v>
      </c>
      <c r="M9033" s="93">
        <f t="shared" ca="1" si="1132"/>
        <v>2.1171282621665295</v>
      </c>
      <c r="N9033" s="101">
        <f t="shared" ca="1" si="1128"/>
        <v>0.78651746249687626</v>
      </c>
      <c r="O9033" s="46">
        <f t="shared" ca="1" si="1133"/>
        <v>1.0802677264954634</v>
      </c>
      <c r="P9033" s="46">
        <f t="shared" ca="1" si="1134"/>
        <v>0.7002755190878327</v>
      </c>
      <c r="Q9033" s="47">
        <f t="shared" ca="1" si="1129"/>
        <v>1.8402521413107251</v>
      </c>
      <c r="R9033" s="47">
        <f t="shared" ca="1" si="1130"/>
        <v>0.27659673674520902</v>
      </c>
      <c r="S9033" s="97">
        <f t="shared" ca="1" si="1135"/>
        <v>0.67843223162033617</v>
      </c>
      <c r="V9033">
        <v>9016</v>
      </c>
      <c r="W9033" s="46">
        <v>0.597153761418041</v>
      </c>
    </row>
    <row r="9034" spans="10:23">
      <c r="J9034">
        <v>9017</v>
      </c>
      <c r="K9034" s="93">
        <f t="shared" ca="1" si="1131"/>
        <v>0.22658572695742746</v>
      </c>
      <c r="L9034" s="93">
        <f t="shared" ca="1" si="1131"/>
        <v>-2.1770624885919108</v>
      </c>
      <c r="M9034" s="93">
        <f t="shared" ca="1" si="1132"/>
        <v>0.22658572695742746</v>
      </c>
      <c r="N9034" s="101">
        <f t="shared" ca="1" si="1128"/>
        <v>-1.9919770007459705</v>
      </c>
      <c r="O9034" s="46">
        <f t="shared" ca="1" si="1133"/>
        <v>0.40162067049048555</v>
      </c>
      <c r="P9034" s="46">
        <f t="shared" ca="1" si="1134"/>
        <v>0.36095199108534376</v>
      </c>
      <c r="Q9034" s="47">
        <f t="shared" ca="1" si="1129"/>
        <v>0.48295802930076914</v>
      </c>
      <c r="R9034" s="47">
        <f t="shared" ca="1" si="1130"/>
        <v>-0.17266495061024978</v>
      </c>
      <c r="S9034" s="97">
        <f t="shared" ca="1" si="1135"/>
        <v>0.11447785994011789</v>
      </c>
      <c r="V9034">
        <v>9017</v>
      </c>
      <c r="W9034" s="46">
        <v>-0.305202875494826</v>
      </c>
    </row>
    <row r="9035" spans="10:23">
      <c r="J9035">
        <v>9018</v>
      </c>
      <c r="K9035" s="93">
        <f t="shared" ca="1" si="1131"/>
        <v>-0.57894469505524815</v>
      </c>
      <c r="L9035" s="93">
        <f t="shared" ca="1" si="1131"/>
        <v>-0.87481082239407471</v>
      </c>
      <c r="M9035" s="93">
        <f t="shared" ca="1" si="1132"/>
        <v>-0.57894469505524815</v>
      </c>
      <c r="N9035" s="101">
        <f t="shared" ca="1" si="1128"/>
        <v>-1.0135108344049484</v>
      </c>
      <c r="O9035" s="46">
        <f t="shared" ca="1" si="1133"/>
        <v>0.1124598400726258</v>
      </c>
      <c r="P9035" s="46">
        <f t="shared" ca="1" si="1134"/>
        <v>0.21637157587641387</v>
      </c>
      <c r="Q9035" s="47">
        <f t="shared" ca="1" si="1129"/>
        <v>-9.5363631534950366E-2</v>
      </c>
      <c r="R9035" s="47">
        <f t="shared" ca="1" si="1130"/>
        <v>-1.4454320095786982E-2</v>
      </c>
      <c r="S9035" s="97">
        <f t="shared" ca="1" si="1135"/>
        <v>4.9002759988419409E-2</v>
      </c>
      <c r="V9035">
        <v>9018</v>
      </c>
      <c r="W9035" s="46">
        <v>-0.148719565938736</v>
      </c>
    </row>
    <row r="9036" spans="10:23">
      <c r="J9036">
        <v>9019</v>
      </c>
      <c r="K9036" s="93">
        <f t="shared" ca="1" si="1131"/>
        <v>-5.5212408932217676E-2</v>
      </c>
      <c r="L9036" s="93">
        <f t="shared" ca="1" si="1131"/>
        <v>-0.84578318912653261</v>
      </c>
      <c r="M9036" s="93">
        <f t="shared" ca="1" si="1132"/>
        <v>-5.5212408932217676E-2</v>
      </c>
      <c r="N9036" s="101">
        <f t="shared" ca="1" si="1128"/>
        <v>-0.81943160711286034</v>
      </c>
      <c r="O9036" s="46">
        <f t="shared" ca="1" si="1133"/>
        <v>0.30046374238780932</v>
      </c>
      <c r="P9036" s="46">
        <f t="shared" ca="1" si="1134"/>
        <v>0.31037352703400561</v>
      </c>
      <c r="Q9036" s="47">
        <f t="shared" ca="1" si="1129"/>
        <v>0.28064417309541667</v>
      </c>
      <c r="R9036" s="47">
        <f t="shared" ca="1" si="1130"/>
        <v>1.6926833362450544E-2</v>
      </c>
      <c r="S9036" s="97">
        <f t="shared" ca="1" si="1135"/>
        <v>0.15869528787512993</v>
      </c>
      <c r="V9036">
        <v>9019</v>
      </c>
      <c r="W9036" s="46">
        <v>-2.75923221430848E-2</v>
      </c>
    </row>
    <row r="9037" spans="10:23">
      <c r="J9037">
        <v>9020</v>
      </c>
      <c r="K9037" s="93">
        <f t="shared" ca="1" si="1131"/>
        <v>0.13988730444647982</v>
      </c>
      <c r="L9037" s="93">
        <f t="shared" ca="1" si="1131"/>
        <v>0.62634750239530035</v>
      </c>
      <c r="M9037" s="93">
        <f t="shared" ca="1" si="1132"/>
        <v>0.13988730444647982</v>
      </c>
      <c r="N9037" s="101">
        <f t="shared" ca="1" si="1128"/>
        <v>0.63831683797370709</v>
      </c>
      <c r="O9037" s="46">
        <f t="shared" ca="1" si="1133"/>
        <v>0.37049858352256521</v>
      </c>
      <c r="P9037" s="46">
        <f t="shared" ca="1" si="1134"/>
        <v>0.34539094760138356</v>
      </c>
      <c r="Q9037" s="47">
        <f t="shared" ca="1" si="1129"/>
        <v>0.42071385536492839</v>
      </c>
      <c r="R9037" s="47">
        <f t="shared" ca="1" si="1130"/>
        <v>0.25263380879224001</v>
      </c>
      <c r="S9037" s="97">
        <f t="shared" ca="1" si="1135"/>
        <v>0.31156619615740261</v>
      </c>
      <c r="V9037">
        <v>9020</v>
      </c>
      <c r="W9037" s="46">
        <v>0.46653232538389</v>
      </c>
    </row>
    <row r="9038" spans="10:23">
      <c r="J9038">
        <v>9021</v>
      </c>
      <c r="K9038" s="93">
        <f t="shared" ca="1" si="1131"/>
        <v>1.2302132651925632</v>
      </c>
      <c r="L9038" s="93">
        <f t="shared" ca="1" si="1131"/>
        <v>-1.1207218372679197</v>
      </c>
      <c r="M9038" s="93">
        <f t="shared" ca="1" si="1132"/>
        <v>1.2302132651925632</v>
      </c>
      <c r="N9038" s="101">
        <f t="shared" ca="1" si="1128"/>
        <v>-0.67130211607404844</v>
      </c>
      <c r="O9038" s="46">
        <f t="shared" ca="1" si="1133"/>
        <v>0.76189231815984881</v>
      </c>
      <c r="P9038" s="46">
        <f t="shared" ca="1" si="1134"/>
        <v>0.54108781492002533</v>
      </c>
      <c r="Q9038" s="47">
        <f t="shared" ca="1" si="1129"/>
        <v>1.2035013246394957</v>
      </c>
      <c r="R9038" s="47">
        <f t="shared" ca="1" si="1130"/>
        <v>4.0878259565233457E-2</v>
      </c>
      <c r="S9038" s="97">
        <f t="shared" ca="1" si="1135"/>
        <v>0.40138528886254116</v>
      </c>
      <c r="V9038">
        <v>9021</v>
      </c>
      <c r="W9038" s="46">
        <v>-6.9487179029686402E-2</v>
      </c>
    </row>
    <row r="9039" spans="10:23">
      <c r="J9039">
        <v>9022</v>
      </c>
      <c r="K9039" s="93">
        <f t="shared" ca="1" si="1131"/>
        <v>0.40605440056226039</v>
      </c>
      <c r="L9039" s="93">
        <f t="shared" ca="1" si="1131"/>
        <v>-0.62346496432042497</v>
      </c>
      <c r="M9039" s="93">
        <f t="shared" ca="1" si="1132"/>
        <v>0.40605440056226039</v>
      </c>
      <c r="N9039" s="101">
        <f t="shared" ca="1" si="1128"/>
        <v>-0.46196224244388817</v>
      </c>
      <c r="O9039" s="46">
        <f t="shared" ca="1" si="1133"/>
        <v>0.46604444552793378</v>
      </c>
      <c r="P9039" s="46">
        <f t="shared" ca="1" si="1134"/>
        <v>0.39316387860406787</v>
      </c>
      <c r="Q9039" s="47">
        <f t="shared" ca="1" si="1129"/>
        <v>0.6118055793756656</v>
      </c>
      <c r="R9039" s="47">
        <f t="shared" ca="1" si="1130"/>
        <v>7.4726944924173574E-2</v>
      </c>
      <c r="S9039" s="97">
        <f t="shared" ca="1" si="1135"/>
        <v>0.27038569522605366</v>
      </c>
      <c r="V9039">
        <v>9022</v>
      </c>
      <c r="W9039" s="46">
        <v>0.93577639481046804</v>
      </c>
    </row>
    <row r="9040" spans="10:23">
      <c r="J9040">
        <v>9023</v>
      </c>
      <c r="K9040" s="93">
        <f t="shared" ca="1" si="1131"/>
        <v>0.33196979883678102</v>
      </c>
      <c r="L9040" s="93">
        <f t="shared" ca="1" si="1131"/>
        <v>-0.6384710234934533</v>
      </c>
      <c r="M9040" s="93">
        <f t="shared" ca="1" si="1132"/>
        <v>0.33196979883678102</v>
      </c>
      <c r="N9040" s="101">
        <f t="shared" ca="1" si="1128"/>
        <v>-0.49974980020123999</v>
      </c>
      <c r="O9040" s="46">
        <f t="shared" ca="1" si="1133"/>
        <v>0.43945033514959359</v>
      </c>
      <c r="P9040" s="46">
        <f t="shared" ca="1" si="1134"/>
        <v>0.37986682341489775</v>
      </c>
      <c r="Q9040" s="47">
        <f t="shared" ca="1" si="1129"/>
        <v>0.5586173586189852</v>
      </c>
      <c r="R9040" s="47">
        <f t="shared" ca="1" si="1130"/>
        <v>6.8616980631030416E-2</v>
      </c>
      <c r="S9040" s="97">
        <f t="shared" ca="1" si="1135"/>
        <v>0.25403365789031201</v>
      </c>
      <c r="V9040">
        <v>9023</v>
      </c>
      <c r="W9040" s="46">
        <v>0.42460002985163597</v>
      </c>
    </row>
    <row r="9041" spans="10:23">
      <c r="J9041">
        <v>9024</v>
      </c>
      <c r="K9041" s="93">
        <f t="shared" ca="1" si="1131"/>
        <v>-0.31219952638028764</v>
      </c>
      <c r="L9041" s="93">
        <f t="shared" ca="1" si="1131"/>
        <v>-0.30051886132944172</v>
      </c>
      <c r="M9041" s="93">
        <f t="shared" ca="1" si="1132"/>
        <v>-0.31219952638028764</v>
      </c>
      <c r="N9041" s="101">
        <f t="shared" ca="1" si="1128"/>
        <v>-0.3842033333127593</v>
      </c>
      <c r="O9041" s="46">
        <f t="shared" ca="1" si="1133"/>
        <v>0.2082132124794471</v>
      </c>
      <c r="P9041" s="46">
        <f t="shared" ca="1" si="1134"/>
        <v>0.26424826207982455</v>
      </c>
      <c r="Q9041" s="47">
        <f t="shared" ca="1" si="1129"/>
        <v>9.6143113278692238E-2</v>
      </c>
      <c r="R9041" s="47">
        <f t="shared" ca="1" si="1130"/>
        <v>8.7299976537271812E-2</v>
      </c>
      <c r="S9041" s="97">
        <f t="shared" ca="1" si="1135"/>
        <v>0.14775659450835946</v>
      </c>
      <c r="V9041">
        <v>9024</v>
      </c>
      <c r="W9041" s="46">
        <v>5.5597783992043799E-2</v>
      </c>
    </row>
    <row r="9042" spans="10:23">
      <c r="J9042">
        <v>9025</v>
      </c>
      <c r="K9042" s="93">
        <f t="shared" ca="1" si="1131"/>
        <v>-7.9481524439973764E-2</v>
      </c>
      <c r="L9042" s="93">
        <f t="shared" ca="1" si="1131"/>
        <v>0.78232699742572587</v>
      </c>
      <c r="M9042" s="93">
        <f t="shared" ca="1" si="1132"/>
        <v>-7.9481524439973764E-2</v>
      </c>
      <c r="N9042" s="101">
        <f t="shared" ref="N9042:N9105" ca="1" si="1136">$N$2*K9042+SQRT(1-$N$2^2)*L9042</f>
        <v>0.71643416609031918</v>
      </c>
      <c r="O9042" s="46">
        <f t="shared" ca="1" si="1133"/>
        <v>0.29175187080362314</v>
      </c>
      <c r="P9042" s="46">
        <f t="shared" ca="1" si="1134"/>
        <v>0.30601759124191258</v>
      </c>
      <c r="Q9042" s="47">
        <f t="shared" ref="Q9042:Q9105" ca="1" si="1137">$K$2+K9042*$S$3</f>
        <v>0.26322042992704436</v>
      </c>
      <c r="R9042" s="47">
        <f t="shared" ref="R9042:R9105" ca="1" si="1138">$L$2+$L$3*N9042</f>
        <v>0.26526479406345371</v>
      </c>
      <c r="S9042" s="97">
        <f t="shared" ca="1" si="1135"/>
        <v>0.27850833243353845</v>
      </c>
      <c r="V9042">
        <v>9025</v>
      </c>
      <c r="W9042" s="46">
        <v>-0.26319348646392199</v>
      </c>
    </row>
    <row r="9043" spans="10:23">
      <c r="J9043">
        <v>9026</v>
      </c>
      <c r="K9043" s="93">
        <f t="shared" ref="K9043:L9106" ca="1" si="1139">_xlfn.NORM.S.INV(RAND())</f>
        <v>0.11667825902201012</v>
      </c>
      <c r="L9043" s="93">
        <f t="shared" ca="1" si="1139"/>
        <v>-0.64109720247139823</v>
      </c>
      <c r="M9043" s="93">
        <f t="shared" ref="M9043:M9106" ca="1" si="1140">K9043</f>
        <v>0.11667825902201012</v>
      </c>
      <c r="N9043" s="101">
        <f t="shared" ca="1" si="1136"/>
        <v>-0.57070717576915797</v>
      </c>
      <c r="O9043" s="46">
        <f t="shared" ref="O9043:O9106" ca="1" si="1141">$K$2+K9043*$K$3</f>
        <v>0.36216724473665418</v>
      </c>
      <c r="P9043" s="46">
        <f t="shared" ref="P9043:P9106" ca="1" si="1142">$K$2+K9043*$R$3</f>
        <v>0.34122527820842807</v>
      </c>
      <c r="Q9043" s="47">
        <f t="shared" ca="1" si="1137"/>
        <v>0.40405117779310634</v>
      </c>
      <c r="R9043" s="47">
        <f t="shared" ca="1" si="1138"/>
        <v>5.7143705913487247E-2</v>
      </c>
      <c r="S9043" s="97">
        <f t="shared" ref="S9043:S9106" ca="1" si="1143">AVERAGE(R9043,O9043)</f>
        <v>0.20965547532507073</v>
      </c>
      <c r="V9043">
        <v>9026</v>
      </c>
      <c r="W9043" s="46">
        <v>-5.3116489138681E-2</v>
      </c>
    </row>
    <row r="9044" spans="10:23">
      <c r="J9044">
        <v>9027</v>
      </c>
      <c r="K9044" s="93">
        <f t="shared" ca="1" si="1139"/>
        <v>0.23586828906749915</v>
      </c>
      <c r="L9044" s="93">
        <f t="shared" ca="1" si="1139"/>
        <v>-6.3170073189139878E-2</v>
      </c>
      <c r="M9044" s="93">
        <f t="shared" ca="1" si="1140"/>
        <v>0.23586828906749915</v>
      </c>
      <c r="N9044" s="101">
        <f t="shared" ca="1" si="1136"/>
        <v>1.5120922916241328E-2</v>
      </c>
      <c r="O9044" s="46">
        <f t="shared" ca="1" si="1141"/>
        <v>0.40495282691165102</v>
      </c>
      <c r="P9044" s="46">
        <f t="shared" ca="1" si="1142"/>
        <v>0.36261806929592649</v>
      </c>
      <c r="Q9044" s="47">
        <f t="shared" ca="1" si="1137"/>
        <v>0.48962234214310013</v>
      </c>
      <c r="R9044" s="47">
        <f t="shared" ca="1" si="1138"/>
        <v>0.1518677097210987</v>
      </c>
      <c r="S9044" s="97">
        <f t="shared" ca="1" si="1143"/>
        <v>0.27841026831637483</v>
      </c>
      <c r="V9044">
        <v>9027</v>
      </c>
      <c r="W9044" s="46">
        <v>0.41590187879046098</v>
      </c>
    </row>
    <row r="9045" spans="10:23">
      <c r="J9045">
        <v>9028</v>
      </c>
      <c r="K9045" s="93">
        <f t="shared" ca="1" si="1139"/>
        <v>-0.22431787995991212</v>
      </c>
      <c r="L9045" s="93">
        <f t="shared" ca="1" si="1139"/>
        <v>0.28528000156342881</v>
      </c>
      <c r="M9045" s="93">
        <f t="shared" ca="1" si="1140"/>
        <v>-0.22431787995991212</v>
      </c>
      <c r="N9045" s="101">
        <f t="shared" ca="1" si="1136"/>
        <v>0.19913105531753333</v>
      </c>
      <c r="O9045" s="46">
        <f t="shared" ca="1" si="1141"/>
        <v>0.23976004070960999</v>
      </c>
      <c r="P9045" s="46">
        <f t="shared" ca="1" si="1142"/>
        <v>0.28002167619490598</v>
      </c>
      <c r="Q9045" s="47">
        <f t="shared" ca="1" si="1137"/>
        <v>0.15923676973901804</v>
      </c>
      <c r="R9045" s="47">
        <f t="shared" ca="1" si="1138"/>
        <v>0.18162076615750464</v>
      </c>
      <c r="S9045" s="97">
        <f t="shared" ca="1" si="1143"/>
        <v>0.21069040343355733</v>
      </c>
      <c r="V9045">
        <v>9028</v>
      </c>
      <c r="W9045" s="46">
        <v>7.7728474970548606E-2</v>
      </c>
    </row>
    <row r="9046" spans="10:23">
      <c r="J9046">
        <v>9029</v>
      </c>
      <c r="K9046" s="93">
        <f t="shared" ca="1" si="1139"/>
        <v>-1.0260209149894286</v>
      </c>
      <c r="L9046" s="93">
        <f t="shared" ca="1" si="1139"/>
        <v>1.1583085836546057</v>
      </c>
      <c r="M9046" s="93">
        <f t="shared" ca="1" si="1140"/>
        <v>-1.0260209149894286</v>
      </c>
      <c r="N9046" s="101">
        <f t="shared" ca="1" si="1136"/>
        <v>0.77187522656000618</v>
      </c>
      <c r="O9046" s="46">
        <f t="shared" ca="1" si="1141"/>
        <v>-4.8026874623062099E-2</v>
      </c>
      <c r="P9046" s="46">
        <f t="shared" ca="1" si="1142"/>
        <v>0.13612821852856993</v>
      </c>
      <c r="Q9046" s="47">
        <f t="shared" ca="1" si="1137"/>
        <v>-0.41633706092632616</v>
      </c>
      <c r="R9046" s="47">
        <f t="shared" ca="1" si="1138"/>
        <v>0.2742291971619279</v>
      </c>
      <c r="S9046" s="97">
        <f t="shared" ca="1" si="1143"/>
        <v>0.1131011612694329</v>
      </c>
      <c r="V9046">
        <v>9029</v>
      </c>
      <c r="W9046" s="46">
        <v>0.48840316564091402</v>
      </c>
    </row>
    <row r="9047" spans="10:23">
      <c r="J9047">
        <v>9030</v>
      </c>
      <c r="K9047" s="93">
        <f t="shared" ca="1" si="1139"/>
        <v>-0.72132128437536214</v>
      </c>
      <c r="L9047" s="93">
        <f t="shared" ca="1" si="1139"/>
        <v>1.6857406912066724</v>
      </c>
      <c r="M9047" s="93">
        <f t="shared" ca="1" si="1140"/>
        <v>-0.72132128437536214</v>
      </c>
      <c r="N9047" s="101">
        <f t="shared" ca="1" si="1136"/>
        <v>1.3688260586888659</v>
      </c>
      <c r="O9047" s="46">
        <f t="shared" ca="1" si="1141"/>
        <v>6.135099095305907E-2</v>
      </c>
      <c r="P9047" s="46">
        <f t="shared" ca="1" si="1142"/>
        <v>0.19081715131663052</v>
      </c>
      <c r="Q9047" s="47">
        <f t="shared" ca="1" si="1137"/>
        <v>-0.19758132977408382</v>
      </c>
      <c r="R9047" s="47">
        <f t="shared" ca="1" si="1138"/>
        <v>0.37075166343218602</v>
      </c>
      <c r="S9047" s="97">
        <f t="shared" ca="1" si="1143"/>
        <v>0.21605132719262254</v>
      </c>
      <c r="V9047">
        <v>9030</v>
      </c>
      <c r="W9047" s="46">
        <v>0.67653749349647097</v>
      </c>
    </row>
    <row r="9048" spans="10:23">
      <c r="J9048">
        <v>9031</v>
      </c>
      <c r="K9048" s="93">
        <f t="shared" ca="1" si="1139"/>
        <v>-0.20571429465632313</v>
      </c>
      <c r="L9048" s="93">
        <f t="shared" ca="1" si="1139"/>
        <v>-0.26178643272201468</v>
      </c>
      <c r="M9048" s="93">
        <f t="shared" ca="1" si="1140"/>
        <v>-0.20571429465632313</v>
      </c>
      <c r="N9048" s="101">
        <f t="shared" ca="1" si="1136"/>
        <v>-0.31361707637509695</v>
      </c>
      <c r="O9048" s="46">
        <f t="shared" ca="1" si="1141"/>
        <v>0.2464381599067651</v>
      </c>
      <c r="P9048" s="46">
        <f t="shared" ca="1" si="1142"/>
        <v>0.28336073579348353</v>
      </c>
      <c r="Q9048" s="47">
        <f t="shared" ca="1" si="1137"/>
        <v>0.1725930081333282</v>
      </c>
      <c r="R9048" s="47">
        <f t="shared" ca="1" si="1138"/>
        <v>9.8713244159518099E-2</v>
      </c>
      <c r="S9048" s="97">
        <f t="shared" ca="1" si="1143"/>
        <v>0.1725757020331416</v>
      </c>
      <c r="V9048">
        <v>9031</v>
      </c>
      <c r="W9048" s="46">
        <v>1.5575318675421E-2</v>
      </c>
    </row>
    <row r="9049" spans="10:23">
      <c r="J9049">
        <v>9032</v>
      </c>
      <c r="K9049" s="93">
        <f t="shared" ca="1" si="1139"/>
        <v>-0.93494663781479026</v>
      </c>
      <c r="L9049" s="93">
        <f t="shared" ca="1" si="1139"/>
        <v>1.0378689231257519</v>
      </c>
      <c r="M9049" s="93">
        <f t="shared" ca="1" si="1140"/>
        <v>-0.93494663781479026</v>
      </c>
      <c r="N9049" s="101">
        <f t="shared" ca="1" si="1136"/>
        <v>0.68665207248949445</v>
      </c>
      <c r="O9049" s="46">
        <f t="shared" ca="1" si="1141"/>
        <v>-1.5333989416163762E-2</v>
      </c>
      <c r="P9049" s="46">
        <f t="shared" ca="1" si="1142"/>
        <v>0.1524746611320191</v>
      </c>
      <c r="Q9049" s="47">
        <f t="shared" ca="1" si="1137"/>
        <v>-0.35095129051252949</v>
      </c>
      <c r="R9049" s="47">
        <f t="shared" ca="1" si="1138"/>
        <v>0.2604492532009145</v>
      </c>
      <c r="S9049" s="97">
        <f t="shared" ca="1" si="1143"/>
        <v>0.12255763189237537</v>
      </c>
      <c r="V9049">
        <v>9032</v>
      </c>
      <c r="W9049" s="46">
        <v>-8.4033104508314901E-2</v>
      </c>
    </row>
    <row r="9050" spans="10:23">
      <c r="J9050">
        <v>9033</v>
      </c>
      <c r="K9050" s="93">
        <f t="shared" ca="1" si="1139"/>
        <v>0.20072670067877457</v>
      </c>
      <c r="L9050" s="93">
        <f t="shared" ca="1" si="1139"/>
        <v>1.012993495091816</v>
      </c>
      <c r="M9050" s="93">
        <f t="shared" ca="1" si="1140"/>
        <v>0.20072670067877457</v>
      </c>
      <c r="N9050" s="101">
        <f t="shared" ca="1" si="1136"/>
        <v>1.0242376962771718</v>
      </c>
      <c r="O9050" s="46">
        <f t="shared" ca="1" si="1141"/>
        <v>0.39233806947605127</v>
      </c>
      <c r="P9050" s="46">
        <f t="shared" ca="1" si="1142"/>
        <v>0.35631069057812664</v>
      </c>
      <c r="Q9050" s="47">
        <f t="shared" ca="1" si="1137"/>
        <v>0.46439282727190057</v>
      </c>
      <c r="R9050" s="47">
        <f t="shared" ca="1" si="1138"/>
        <v>0.31503431319516262</v>
      </c>
      <c r="S9050" s="97">
        <f t="shared" ca="1" si="1143"/>
        <v>0.35368619133560697</v>
      </c>
      <c r="V9050">
        <v>9033</v>
      </c>
      <c r="W9050" s="46">
        <v>-0.60157247574279504</v>
      </c>
    </row>
    <row r="9051" spans="10:23">
      <c r="J9051">
        <v>9034</v>
      </c>
      <c r="K9051" s="93">
        <f t="shared" ca="1" si="1139"/>
        <v>0.11750998194602842</v>
      </c>
      <c r="L9051" s="93">
        <f t="shared" ca="1" si="1139"/>
        <v>0.39197886583388586</v>
      </c>
      <c r="M9051" s="93">
        <f t="shared" ca="1" si="1140"/>
        <v>0.11750998194602842</v>
      </c>
      <c r="N9051" s="101">
        <f t="shared" ca="1" si="1136"/>
        <v>0.4089993832530886</v>
      </c>
      <c r="O9051" s="46">
        <f t="shared" ca="1" si="1141"/>
        <v>0.36246580787569216</v>
      </c>
      <c r="P9051" s="46">
        <f t="shared" ca="1" si="1142"/>
        <v>0.34137455977794706</v>
      </c>
      <c r="Q9051" s="47">
        <f t="shared" ca="1" si="1137"/>
        <v>0.40464830407118235</v>
      </c>
      <c r="R9051" s="47">
        <f t="shared" ca="1" si="1138"/>
        <v>0.21555489860877219</v>
      </c>
      <c r="S9051" s="97">
        <f t="shared" ca="1" si="1143"/>
        <v>0.28901035324223218</v>
      </c>
      <c r="V9051">
        <v>9034</v>
      </c>
      <c r="W9051" s="46">
        <v>0.34003718498288599</v>
      </c>
    </row>
    <row r="9052" spans="10:23">
      <c r="J9052">
        <v>9035</v>
      </c>
      <c r="K9052" s="93">
        <f t="shared" ca="1" si="1139"/>
        <v>-0.96490551576421923</v>
      </c>
      <c r="L9052" s="93">
        <f t="shared" ca="1" si="1139"/>
        <v>5.4944303285136525E-2</v>
      </c>
      <c r="M9052" s="93">
        <f t="shared" ca="1" si="1140"/>
        <v>-0.96490551576421923</v>
      </c>
      <c r="N9052" s="101">
        <f t="shared" ca="1" si="1136"/>
        <v>-0.25476983010602045</v>
      </c>
      <c r="O9052" s="46">
        <f t="shared" ca="1" si="1141"/>
        <v>-2.6088312020888293E-2</v>
      </c>
      <c r="P9052" s="46">
        <f t="shared" ca="1" si="1142"/>
        <v>0.14709749982965684</v>
      </c>
      <c r="Q9052" s="47">
        <f t="shared" ca="1" si="1137"/>
        <v>-0.37245993572197855</v>
      </c>
      <c r="R9052" s="47">
        <f t="shared" ca="1" si="1138"/>
        <v>0.10822840192024703</v>
      </c>
      <c r="S9052" s="97">
        <f t="shared" ca="1" si="1143"/>
        <v>4.107004494967937E-2</v>
      </c>
      <c r="V9052">
        <v>9035</v>
      </c>
      <c r="W9052" s="46">
        <v>1.1295167472576899</v>
      </c>
    </row>
    <row r="9053" spans="10:23">
      <c r="J9053">
        <v>9036</v>
      </c>
      <c r="K9053" s="93">
        <f t="shared" ca="1" si="1139"/>
        <v>-1.7115157435246258</v>
      </c>
      <c r="L9053" s="93">
        <f t="shared" ca="1" si="1139"/>
        <v>1.7340351718967988</v>
      </c>
      <c r="M9053" s="93">
        <f t="shared" ca="1" si="1140"/>
        <v>-1.7115157435246258</v>
      </c>
      <c r="N9053" s="101">
        <f t="shared" ca="1" si="1136"/>
        <v>1.0997091922571207</v>
      </c>
      <c r="O9053" s="46">
        <f t="shared" ca="1" si="1141"/>
        <v>-0.29409859140704586</v>
      </c>
      <c r="P9053" s="46">
        <f t="shared" ca="1" si="1142"/>
        <v>1.3092360136578052E-2</v>
      </c>
      <c r="Q9053" s="47">
        <f t="shared" ca="1" si="1137"/>
        <v>-0.90848049449429369</v>
      </c>
      <c r="R9053" s="47">
        <f t="shared" ca="1" si="1138"/>
        <v>0.3272374872808938</v>
      </c>
      <c r="S9053" s="97">
        <f t="shared" ca="1" si="1143"/>
        <v>1.656944793692397E-2</v>
      </c>
      <c r="V9053">
        <v>9036</v>
      </c>
      <c r="W9053" s="46">
        <v>-0.18215868097648499</v>
      </c>
    </row>
    <row r="9054" spans="10:23">
      <c r="J9054">
        <v>9037</v>
      </c>
      <c r="K9054" s="93">
        <f t="shared" ca="1" si="1139"/>
        <v>-0.59113054807892262</v>
      </c>
      <c r="L9054" s="93">
        <f t="shared" ca="1" si="1139"/>
        <v>-1.2340774361605082</v>
      </c>
      <c r="M9054" s="93">
        <f t="shared" ca="1" si="1140"/>
        <v>-0.59113054807892262</v>
      </c>
      <c r="N9054" s="101">
        <f t="shared" ca="1" si="1136"/>
        <v>-1.3580008456264667</v>
      </c>
      <c r="O9054" s="46">
        <f t="shared" ca="1" si="1141"/>
        <v>0.10808549084460836</v>
      </c>
      <c r="P9054" s="46">
        <f t="shared" ca="1" si="1142"/>
        <v>0.21418440126240518</v>
      </c>
      <c r="Q9054" s="47">
        <f t="shared" ca="1" si="1137"/>
        <v>-0.10411232999098524</v>
      </c>
      <c r="R9054" s="47">
        <f t="shared" ca="1" si="1138"/>
        <v>-7.0155767684006748E-2</v>
      </c>
      <c r="S9054" s="97">
        <f t="shared" ca="1" si="1143"/>
        <v>1.8964861580300807E-2</v>
      </c>
      <c r="V9054">
        <v>9037</v>
      </c>
      <c r="W9054" s="46">
        <v>1.26541482838224</v>
      </c>
    </row>
    <row r="9055" spans="10:23">
      <c r="J9055">
        <v>9038</v>
      </c>
      <c r="K9055" s="93">
        <f t="shared" ca="1" si="1139"/>
        <v>0.43191987501703921</v>
      </c>
      <c r="L9055" s="93">
        <f t="shared" ca="1" si="1139"/>
        <v>0.63083739634763658</v>
      </c>
      <c r="M9055" s="93">
        <f t="shared" ca="1" si="1140"/>
        <v>0.43191987501703921</v>
      </c>
      <c r="N9055" s="101">
        <f t="shared" ca="1" si="1136"/>
        <v>0.73544653973590091</v>
      </c>
      <c r="O9055" s="46">
        <f t="shared" ca="1" si="1141"/>
        <v>0.47532936124074848</v>
      </c>
      <c r="P9055" s="46">
        <f t="shared" ca="1" si="1142"/>
        <v>0.39780633646047525</v>
      </c>
      <c r="Q9055" s="47">
        <f t="shared" ca="1" si="1137"/>
        <v>0.630375410801295</v>
      </c>
      <c r="R9055" s="47">
        <f t="shared" ca="1" si="1138"/>
        <v>0.26833895209315062</v>
      </c>
      <c r="S9055" s="97">
        <f t="shared" ca="1" si="1143"/>
        <v>0.37183415666694952</v>
      </c>
      <c r="V9055">
        <v>9038</v>
      </c>
      <c r="W9055" s="46">
        <v>4.4543500180951497E-2</v>
      </c>
    </row>
    <row r="9056" spans="10:23">
      <c r="J9056">
        <v>9039</v>
      </c>
      <c r="K9056" s="93">
        <f t="shared" ca="1" si="1139"/>
        <v>-0.52919955945853581</v>
      </c>
      <c r="L9056" s="93">
        <f t="shared" ca="1" si="1139"/>
        <v>0.28967287392380375</v>
      </c>
      <c r="M9056" s="93">
        <f t="shared" ca="1" si="1140"/>
        <v>-0.52919955945853581</v>
      </c>
      <c r="N9056" s="101">
        <f t="shared" ca="1" si="1136"/>
        <v>0.10633665006981805</v>
      </c>
      <c r="O9056" s="46">
        <f t="shared" ca="1" si="1141"/>
        <v>0.13031682514148768</v>
      </c>
      <c r="P9056" s="46">
        <f t="shared" ca="1" si="1142"/>
        <v>0.22530006841084482</v>
      </c>
      <c r="Q9056" s="47">
        <f t="shared" ca="1" si="1137"/>
        <v>-5.9649661397226605E-2</v>
      </c>
      <c r="R9056" s="47">
        <f t="shared" ca="1" si="1138"/>
        <v>0.1666166077435704</v>
      </c>
      <c r="S9056" s="97">
        <f t="shared" ca="1" si="1143"/>
        <v>0.14846671644252904</v>
      </c>
      <c r="V9056">
        <v>9039</v>
      </c>
      <c r="W9056" s="46">
        <v>0.96902743255493795</v>
      </c>
    </row>
    <row r="9057" spans="10:23">
      <c r="J9057">
        <v>9040</v>
      </c>
      <c r="K9057" s="93">
        <f t="shared" ca="1" si="1139"/>
        <v>1.6922780209839352</v>
      </c>
      <c r="L9057" s="93">
        <f t="shared" ca="1" si="1139"/>
        <v>0.69266017835835192</v>
      </c>
      <c r="M9057" s="93">
        <f t="shared" ca="1" si="1140"/>
        <v>1.6922780209839352</v>
      </c>
      <c r="N9057" s="101">
        <f t="shared" ca="1" si="1136"/>
        <v>1.1948818448205778</v>
      </c>
      <c r="O9057" s="46">
        <f t="shared" ca="1" si="1141"/>
        <v>0.92775945966100026</v>
      </c>
      <c r="P9057" s="46">
        <f t="shared" ca="1" si="1142"/>
        <v>0.62402138567060117</v>
      </c>
      <c r="Q9057" s="47">
        <f t="shared" ca="1" si="1137"/>
        <v>1.5352356076417986</v>
      </c>
      <c r="R9057" s="47">
        <f t="shared" ca="1" si="1138"/>
        <v>0.34262619042441217</v>
      </c>
      <c r="S9057" s="97">
        <f t="shared" ca="1" si="1143"/>
        <v>0.63519282504270624</v>
      </c>
      <c r="V9057">
        <v>9040</v>
      </c>
      <c r="W9057" s="46">
        <v>0.18724388172310699</v>
      </c>
    </row>
    <row r="9058" spans="10:23">
      <c r="J9058">
        <v>9041</v>
      </c>
      <c r="K9058" s="93">
        <f t="shared" ca="1" si="1139"/>
        <v>-0.31160108369245865</v>
      </c>
      <c r="L9058" s="93">
        <f t="shared" ca="1" si="1139"/>
        <v>-0.65476721871516519</v>
      </c>
      <c r="M9058" s="93">
        <f t="shared" ca="1" si="1140"/>
        <v>-0.31160108369245865</v>
      </c>
      <c r="N9058" s="101">
        <f t="shared" ca="1" si="1136"/>
        <v>-0.71986992719144216</v>
      </c>
      <c r="O9058" s="46">
        <f t="shared" ca="1" si="1141"/>
        <v>0.20842803513522931</v>
      </c>
      <c r="P9058" s="46">
        <f t="shared" ca="1" si="1142"/>
        <v>0.26435567340771565</v>
      </c>
      <c r="Q9058" s="47">
        <f t="shared" ca="1" si="1137"/>
        <v>9.6572758590256658E-2</v>
      </c>
      <c r="R9058" s="47">
        <f t="shared" ca="1" si="1138"/>
        <v>3.3025209266801234E-2</v>
      </c>
      <c r="S9058" s="97">
        <f t="shared" ca="1" si="1143"/>
        <v>0.12072662220101527</v>
      </c>
      <c r="V9058">
        <v>9041</v>
      </c>
      <c r="W9058" s="46">
        <v>-0.40497828853137102</v>
      </c>
    </row>
    <row r="9059" spans="10:23">
      <c r="J9059">
        <v>9042</v>
      </c>
      <c r="K9059" s="93">
        <f t="shared" ca="1" si="1139"/>
        <v>1.4576243890658835</v>
      </c>
      <c r="L9059" s="93">
        <f t="shared" ca="1" si="1139"/>
        <v>-1.1463939007970589</v>
      </c>
      <c r="M9059" s="93">
        <f t="shared" ca="1" si="1140"/>
        <v>1.4576243890658835</v>
      </c>
      <c r="N9059" s="101">
        <f t="shared" ca="1" si="1136"/>
        <v>-0.62331952886544006</v>
      </c>
      <c r="O9059" s="46">
        <f t="shared" ca="1" si="1141"/>
        <v>0.8435259692653726</v>
      </c>
      <c r="P9059" s="46">
        <f t="shared" ca="1" si="1142"/>
        <v>0.58190464047278723</v>
      </c>
      <c r="Q9059" s="47">
        <f t="shared" ca="1" si="1137"/>
        <v>1.3667686268505432</v>
      </c>
      <c r="R9059" s="47">
        <f t="shared" ca="1" si="1138"/>
        <v>4.8636683552827256E-2</v>
      </c>
      <c r="S9059" s="97">
        <f t="shared" ca="1" si="1143"/>
        <v>0.44608132640909992</v>
      </c>
      <c r="V9059">
        <v>9042</v>
      </c>
      <c r="W9059" s="46">
        <v>0.131684370810456</v>
      </c>
    </row>
    <row r="9060" spans="10:23">
      <c r="J9060">
        <v>9043</v>
      </c>
      <c r="K9060" s="93">
        <f t="shared" ca="1" si="1139"/>
        <v>1.1418600635611826E-2</v>
      </c>
      <c r="L9060" s="93">
        <f t="shared" ca="1" si="1139"/>
        <v>-0.35186812798667794</v>
      </c>
      <c r="M9060" s="93">
        <f t="shared" ca="1" si="1140"/>
        <v>1.1418600635611826E-2</v>
      </c>
      <c r="N9060" s="101">
        <f t="shared" ca="1" si="1136"/>
        <v>-0.32996888543871955</v>
      </c>
      <c r="O9060" s="46">
        <f t="shared" ca="1" si="1141"/>
        <v>0.32438224072344479</v>
      </c>
      <c r="P9060" s="46">
        <f t="shared" ca="1" si="1142"/>
        <v>0.32233277620182338</v>
      </c>
      <c r="Q9060" s="47">
        <f t="shared" ca="1" si="1137"/>
        <v>0.32848116976668762</v>
      </c>
      <c r="R9060" s="47">
        <f t="shared" ca="1" si="1138"/>
        <v>9.6069279441062833E-2</v>
      </c>
      <c r="S9060" s="97">
        <f t="shared" ca="1" si="1143"/>
        <v>0.2102257600822538</v>
      </c>
      <c r="V9060">
        <v>9043</v>
      </c>
      <c r="W9060" s="46">
        <v>-0.16442850398972</v>
      </c>
    </row>
    <row r="9061" spans="10:23">
      <c r="J9061">
        <v>9044</v>
      </c>
      <c r="K9061" s="93">
        <f t="shared" ca="1" si="1139"/>
        <v>1.1429631100926529</v>
      </c>
      <c r="L9061" s="93">
        <f t="shared" ca="1" si="1139"/>
        <v>-1.8675346701152926</v>
      </c>
      <c r="M9061" s="93">
        <f t="shared" ca="1" si="1140"/>
        <v>1.1429631100926529</v>
      </c>
      <c r="N9061" s="101">
        <f t="shared" ca="1" si="1136"/>
        <v>-1.4070903142741726</v>
      </c>
      <c r="O9061" s="46">
        <f t="shared" ca="1" si="1141"/>
        <v>0.73057217603568192</v>
      </c>
      <c r="P9061" s="46">
        <f t="shared" ca="1" si="1142"/>
        <v>0.525427743857942</v>
      </c>
      <c r="Q9061" s="47">
        <f t="shared" ca="1" si="1137"/>
        <v>1.1408610403911619</v>
      </c>
      <c r="R9061" s="47">
        <f t="shared" ca="1" si="1138"/>
        <v>-7.8093166087281424E-2</v>
      </c>
      <c r="S9061" s="97">
        <f t="shared" ca="1" si="1143"/>
        <v>0.32623950497420023</v>
      </c>
      <c r="V9061">
        <v>9044</v>
      </c>
      <c r="W9061" s="46">
        <v>0.26071444856499698</v>
      </c>
    </row>
    <row r="9062" spans="10:23">
      <c r="J9062">
        <v>9045</v>
      </c>
      <c r="K9062" s="93">
        <f t="shared" ca="1" si="1139"/>
        <v>-1.419328514407441</v>
      </c>
      <c r="L9062" s="93">
        <f t="shared" ca="1" si="1139"/>
        <v>-0.89715234809677158</v>
      </c>
      <c r="M9062" s="93">
        <f t="shared" ca="1" si="1140"/>
        <v>-1.419328514407441</v>
      </c>
      <c r="N9062" s="101">
        <f t="shared" ca="1" si="1136"/>
        <v>-1.3019533667275871</v>
      </c>
      <c r="O9062" s="46">
        <f t="shared" ca="1" si="1141"/>
        <v>-0.18921229599201173</v>
      </c>
      <c r="P9062" s="46">
        <f t="shared" ca="1" si="1142"/>
        <v>6.553550784409512E-2</v>
      </c>
      <c r="Q9062" s="47">
        <f t="shared" ca="1" si="1137"/>
        <v>-0.69870790366422542</v>
      </c>
      <c r="R9062" s="47">
        <f t="shared" ca="1" si="1138"/>
        <v>-6.1093311279921653E-2</v>
      </c>
      <c r="S9062" s="97">
        <f t="shared" ca="1" si="1143"/>
        <v>-0.1251528036359667</v>
      </c>
      <c r="V9062">
        <v>9045</v>
      </c>
      <c r="W9062" s="46">
        <v>1.1137150345578301E-2</v>
      </c>
    </row>
    <row r="9063" spans="10:23">
      <c r="J9063">
        <v>9046</v>
      </c>
      <c r="K9063" s="93">
        <f t="shared" ca="1" si="1139"/>
        <v>-0.22097335450095371</v>
      </c>
      <c r="L9063" s="93">
        <f t="shared" ca="1" si="1139"/>
        <v>-0.73734247664681829</v>
      </c>
      <c r="M9063" s="93">
        <f t="shared" ca="1" si="1140"/>
        <v>-0.22097335450095371</v>
      </c>
      <c r="N9063" s="101">
        <f t="shared" ca="1" si="1136"/>
        <v>-0.7693364900053008</v>
      </c>
      <c r="O9063" s="46">
        <f t="shared" ca="1" si="1141"/>
        <v>0.24096062324831749</v>
      </c>
      <c r="P9063" s="46">
        <f t="shared" ca="1" si="1142"/>
        <v>0.28062196746425971</v>
      </c>
      <c r="Q9063" s="47">
        <f t="shared" ca="1" si="1137"/>
        <v>0.16163793481643302</v>
      </c>
      <c r="R9063" s="47">
        <f t="shared" ca="1" si="1138"/>
        <v>2.5026837568953242E-2</v>
      </c>
      <c r="S9063" s="97">
        <f t="shared" ca="1" si="1143"/>
        <v>0.13299373040863538</v>
      </c>
      <c r="V9063">
        <v>9046</v>
      </c>
      <c r="W9063" s="46">
        <v>0.20926470798476501</v>
      </c>
    </row>
    <row r="9064" spans="10:23">
      <c r="J9064">
        <v>9047</v>
      </c>
      <c r="K9064" s="93">
        <f t="shared" ca="1" si="1139"/>
        <v>1.5503726450151718</v>
      </c>
      <c r="L9064" s="93">
        <f t="shared" ca="1" si="1139"/>
        <v>0.26005036571086021</v>
      </c>
      <c r="M9064" s="93">
        <f t="shared" ca="1" si="1140"/>
        <v>1.5503726450151718</v>
      </c>
      <c r="N9064" s="101">
        <f t="shared" ca="1" si="1136"/>
        <v>0.73960266139733677</v>
      </c>
      <c r="O9064" s="46">
        <f t="shared" ca="1" si="1141"/>
        <v>0.87681976174945375</v>
      </c>
      <c r="P9064" s="46">
        <f t="shared" ca="1" si="1142"/>
        <v>0.59855153671482786</v>
      </c>
      <c r="Q9064" s="47">
        <f t="shared" ca="1" si="1137"/>
        <v>1.4333562118187055</v>
      </c>
      <c r="R9064" s="47">
        <f t="shared" ca="1" si="1138"/>
        <v>0.26901096575204847</v>
      </c>
      <c r="S9064" s="97">
        <f t="shared" ca="1" si="1143"/>
        <v>0.57291536375075114</v>
      </c>
      <c r="V9064">
        <v>9047</v>
      </c>
      <c r="W9064" s="46">
        <v>3.1094131730426501E-2</v>
      </c>
    </row>
    <row r="9065" spans="10:23">
      <c r="J9065">
        <v>9048</v>
      </c>
      <c r="K9065" s="93">
        <f t="shared" ca="1" si="1139"/>
        <v>-0.58802533015465042</v>
      </c>
      <c r="L9065" s="93">
        <f t="shared" ca="1" si="1139"/>
        <v>-0.41311088847089938</v>
      </c>
      <c r="M9065" s="93">
        <f t="shared" ca="1" si="1140"/>
        <v>-0.58802533015465042</v>
      </c>
      <c r="N9065" s="101">
        <f t="shared" ca="1" si="1136"/>
        <v>-0.57866873474057368</v>
      </c>
      <c r="O9065" s="46">
        <f t="shared" ca="1" si="1141"/>
        <v>0.10920016928389994</v>
      </c>
      <c r="P9065" s="46">
        <f t="shared" ca="1" si="1142"/>
        <v>0.21474174048205097</v>
      </c>
      <c r="Q9065" s="47">
        <f t="shared" ca="1" si="1137"/>
        <v>-0.10188297311240208</v>
      </c>
      <c r="R9065" s="47">
        <f t="shared" ca="1" si="1138"/>
        <v>5.5856381621574275E-2</v>
      </c>
      <c r="S9065" s="97">
        <f t="shared" ca="1" si="1143"/>
        <v>8.252827545273711E-2</v>
      </c>
      <c r="V9065">
        <v>9048</v>
      </c>
      <c r="W9065" s="46">
        <v>0.79210417434867098</v>
      </c>
    </row>
    <row r="9066" spans="10:23">
      <c r="J9066">
        <v>9049</v>
      </c>
      <c r="K9066" s="93">
        <f t="shared" ca="1" si="1139"/>
        <v>-0.94695072653211243</v>
      </c>
      <c r="L9066" s="93">
        <f t="shared" ca="1" si="1139"/>
        <v>-0.48808589766679383</v>
      </c>
      <c r="M9066" s="93">
        <f t="shared" ca="1" si="1140"/>
        <v>-0.94695072653211243</v>
      </c>
      <c r="N9066" s="101">
        <f t="shared" ca="1" si="1136"/>
        <v>-0.76389760853714139</v>
      </c>
      <c r="O9066" s="46">
        <f t="shared" ca="1" si="1141"/>
        <v>-1.9643090807068053E-2</v>
      </c>
      <c r="P9066" s="46">
        <f t="shared" ca="1" si="1142"/>
        <v>0.15032011043656696</v>
      </c>
      <c r="Q9066" s="47">
        <f t="shared" ca="1" si="1137"/>
        <v>-0.35956949329433807</v>
      </c>
      <c r="R9066" s="47">
        <f t="shared" ca="1" si="1138"/>
        <v>2.5906263854676259E-2</v>
      </c>
      <c r="S9066" s="97">
        <f t="shared" ca="1" si="1143"/>
        <v>3.131586523804103E-3</v>
      </c>
      <c r="V9066">
        <v>9049</v>
      </c>
      <c r="W9066" s="46">
        <v>-0.315458283780997</v>
      </c>
    </row>
    <row r="9067" spans="10:23">
      <c r="J9067">
        <v>9050</v>
      </c>
      <c r="K9067" s="93">
        <f t="shared" ca="1" si="1139"/>
        <v>0.58901889991402512</v>
      </c>
      <c r="L9067" s="93">
        <f t="shared" ca="1" si="1139"/>
        <v>-0.22006563027143464</v>
      </c>
      <c r="M9067" s="93">
        <f t="shared" ca="1" si="1140"/>
        <v>0.58901889991402512</v>
      </c>
      <c r="N9067" s="101">
        <f t="shared" ca="1" si="1136"/>
        <v>-2.1319300358067922E-2</v>
      </c>
      <c r="O9067" s="46">
        <f t="shared" ca="1" si="1141"/>
        <v>0.5317231152886045</v>
      </c>
      <c r="P9067" s="46">
        <f t="shared" ca="1" si="1142"/>
        <v>0.42600321348440323</v>
      </c>
      <c r="Q9067" s="47">
        <f t="shared" ca="1" si="1137"/>
        <v>0.74316291889700703</v>
      </c>
      <c r="R9067" s="47">
        <f t="shared" ca="1" si="1138"/>
        <v>0.14597559929496576</v>
      </c>
      <c r="S9067" s="97">
        <f t="shared" ca="1" si="1143"/>
        <v>0.33884935729178511</v>
      </c>
      <c r="V9067">
        <v>9050</v>
      </c>
      <c r="W9067" s="46">
        <v>0.99225571449531302</v>
      </c>
    </row>
    <row r="9068" spans="10:23">
      <c r="J9068">
        <v>9051</v>
      </c>
      <c r="K9068" s="93">
        <f t="shared" ca="1" si="1139"/>
        <v>1.5245225094852264</v>
      </c>
      <c r="L9068" s="93">
        <f t="shared" ca="1" si="1139"/>
        <v>0.83902287705953693</v>
      </c>
      <c r="M9068" s="93">
        <f t="shared" ca="1" si="1140"/>
        <v>1.5245225094852264</v>
      </c>
      <c r="N9068" s="101">
        <f t="shared" ca="1" si="1136"/>
        <v>1.2802958428161337</v>
      </c>
      <c r="O9068" s="46">
        <f t="shared" ca="1" si="1141"/>
        <v>0.86754035224239034</v>
      </c>
      <c r="P9068" s="46">
        <f t="shared" ca="1" si="1142"/>
        <v>0.59391183196129615</v>
      </c>
      <c r="Q9068" s="47">
        <f t="shared" ca="1" si="1137"/>
        <v>1.4147973928045787</v>
      </c>
      <c r="R9068" s="47">
        <f t="shared" ca="1" si="1138"/>
        <v>0.35643699241480842</v>
      </c>
      <c r="S9068" s="97">
        <f t="shared" ca="1" si="1143"/>
        <v>0.61198867232859944</v>
      </c>
      <c r="V9068">
        <v>9051</v>
      </c>
      <c r="W9068" s="46">
        <v>0.43911562651445801</v>
      </c>
    </row>
    <row r="9069" spans="10:23">
      <c r="J9069">
        <v>9052</v>
      </c>
      <c r="K9069" s="93">
        <f t="shared" ca="1" si="1139"/>
        <v>-1.271253716493886</v>
      </c>
      <c r="L9069" s="93">
        <f t="shared" ca="1" si="1139"/>
        <v>0.4156294234785286</v>
      </c>
      <c r="M9069" s="93">
        <f t="shared" ca="1" si="1140"/>
        <v>-1.271253716493886</v>
      </c>
      <c r="N9069" s="101">
        <f t="shared" ca="1" si="1136"/>
        <v>-1.0235931754373595E-2</v>
      </c>
      <c r="O9069" s="46">
        <f t="shared" ca="1" si="1141"/>
        <v>-0.1360579639412644</v>
      </c>
      <c r="P9069" s="46">
        <f t="shared" ca="1" si="1142"/>
        <v>9.2112673869468781E-2</v>
      </c>
      <c r="Q9069" s="47">
        <f t="shared" ca="1" si="1137"/>
        <v>-0.59239923956273077</v>
      </c>
      <c r="R9069" s="47">
        <f t="shared" ca="1" si="1138"/>
        <v>0.14776769675866439</v>
      </c>
      <c r="S9069" s="97">
        <f t="shared" ca="1" si="1143"/>
        <v>5.8548664086999908E-3</v>
      </c>
      <c r="V9069">
        <v>9052</v>
      </c>
      <c r="W9069" s="46">
        <v>-4.32857508516774E-2</v>
      </c>
    </row>
    <row r="9070" spans="10:23">
      <c r="J9070">
        <v>9053</v>
      </c>
      <c r="K9070" s="93">
        <f t="shared" ca="1" si="1139"/>
        <v>-1.3234245487373586</v>
      </c>
      <c r="L9070" s="93">
        <f t="shared" ca="1" si="1139"/>
        <v>0.85385911763389832</v>
      </c>
      <c r="M9070" s="93">
        <f t="shared" ca="1" si="1140"/>
        <v>-1.3234245487373586</v>
      </c>
      <c r="N9070" s="101">
        <f t="shared" ca="1" si="1136"/>
        <v>0.38865077880259508</v>
      </c>
      <c r="O9070" s="46">
        <f t="shared" ca="1" si="1141"/>
        <v>-0.15478570005509179</v>
      </c>
      <c r="P9070" s="46">
        <f t="shared" ca="1" si="1142"/>
        <v>8.2748805812555087E-2</v>
      </c>
      <c r="Q9070" s="47">
        <f t="shared" ca="1" si="1137"/>
        <v>-0.62985471179038555</v>
      </c>
      <c r="R9070" s="47">
        <f t="shared" ca="1" si="1138"/>
        <v>0.21226468209342675</v>
      </c>
      <c r="S9070" s="97">
        <f t="shared" ca="1" si="1143"/>
        <v>2.8739491019167479E-2</v>
      </c>
      <c r="V9070">
        <v>9053</v>
      </c>
      <c r="W9070" s="46">
        <v>0.61425564038434</v>
      </c>
    </row>
    <row r="9071" spans="10:23">
      <c r="J9071">
        <v>9054</v>
      </c>
      <c r="K9071" s="93">
        <f t="shared" ca="1" si="1139"/>
        <v>-1.98136879063136</v>
      </c>
      <c r="L9071" s="93">
        <f t="shared" ca="1" si="1139"/>
        <v>1.9135133352361005</v>
      </c>
      <c r="M9071" s="93">
        <f t="shared" ca="1" si="1140"/>
        <v>-1.98136879063136</v>
      </c>
      <c r="N9071" s="101">
        <f t="shared" ca="1" si="1136"/>
        <v>1.1840500988042186</v>
      </c>
      <c r="O9071" s="46">
        <f t="shared" ca="1" si="1141"/>
        <v>-0.39096759729413222</v>
      </c>
      <c r="P9071" s="46">
        <f t="shared" ca="1" si="1142"/>
        <v>-3.5342142806965127E-2</v>
      </c>
      <c r="Q9071" s="47">
        <f t="shared" ca="1" si="1137"/>
        <v>-1.1022185062684664</v>
      </c>
      <c r="R9071" s="47">
        <f t="shared" ca="1" si="1138"/>
        <v>0.34087477844332231</v>
      </c>
      <c r="S9071" s="97">
        <f t="shared" ca="1" si="1143"/>
        <v>-2.5046409425404953E-2</v>
      </c>
      <c r="V9071">
        <v>9054</v>
      </c>
      <c r="W9071" s="46">
        <v>8.2130655456114504E-2</v>
      </c>
    </row>
    <row r="9072" spans="10:23">
      <c r="J9072">
        <v>9055</v>
      </c>
      <c r="K9072" s="93">
        <f t="shared" ca="1" si="1139"/>
        <v>-0.53031172292029838</v>
      </c>
      <c r="L9072" s="93">
        <f t="shared" ca="1" si="1139"/>
        <v>0.26382119856906694</v>
      </c>
      <c r="M9072" s="93">
        <f t="shared" ca="1" si="1140"/>
        <v>-0.53031172292029838</v>
      </c>
      <c r="N9072" s="101">
        <f t="shared" ca="1" si="1136"/>
        <v>8.1473418348948418E-2</v>
      </c>
      <c r="O9072" s="46">
        <f t="shared" ca="1" si="1141"/>
        <v>0.12991759241063672</v>
      </c>
      <c r="P9072" s="46">
        <f t="shared" ca="1" si="1142"/>
        <v>0.22510045204541934</v>
      </c>
      <c r="Q9072" s="47">
        <f t="shared" ca="1" si="1137"/>
        <v>-6.044812685892853E-2</v>
      </c>
      <c r="R9072" s="47">
        <f t="shared" ca="1" si="1138"/>
        <v>0.16259640990484922</v>
      </c>
      <c r="S9072" s="97">
        <f t="shared" ca="1" si="1143"/>
        <v>0.14625700115774298</v>
      </c>
      <c r="V9072">
        <v>9055</v>
      </c>
      <c r="W9072" s="46">
        <v>0.31793103561849601</v>
      </c>
    </row>
    <row r="9073" spans="10:23">
      <c r="J9073">
        <v>9056</v>
      </c>
      <c r="K9073" s="93">
        <f t="shared" ca="1" si="1139"/>
        <v>1.1741963687557926</v>
      </c>
      <c r="L9073" s="93">
        <f t="shared" ca="1" si="1139"/>
        <v>-0.54228813139417542</v>
      </c>
      <c r="M9073" s="93">
        <f t="shared" ca="1" si="1140"/>
        <v>1.1741963687557926</v>
      </c>
      <c r="N9073" s="101">
        <f t="shared" ca="1" si="1136"/>
        <v>-0.14071347378576815</v>
      </c>
      <c r="O9073" s="46">
        <f t="shared" ca="1" si="1141"/>
        <v>0.74178396241256839</v>
      </c>
      <c r="P9073" s="46">
        <f t="shared" ca="1" si="1142"/>
        <v>0.53103363704638518</v>
      </c>
      <c r="Q9073" s="47">
        <f t="shared" ca="1" si="1137"/>
        <v>1.1632846131449348</v>
      </c>
      <c r="R9073" s="47">
        <f t="shared" ca="1" si="1138"/>
        <v>0.12667045813879613</v>
      </c>
      <c r="S9073" s="97">
        <f t="shared" ca="1" si="1143"/>
        <v>0.43422721027568223</v>
      </c>
      <c r="V9073">
        <v>9056</v>
      </c>
      <c r="W9073" s="46">
        <v>0.30380044629200198</v>
      </c>
    </row>
    <row r="9074" spans="10:23">
      <c r="J9074">
        <v>9057</v>
      </c>
      <c r="K9074" s="93">
        <f t="shared" ca="1" si="1139"/>
        <v>-0.12975490136622742</v>
      </c>
      <c r="L9074" s="93">
        <f t="shared" ca="1" si="1139"/>
        <v>-1.033179357713319</v>
      </c>
      <c r="M9074" s="93">
        <f t="shared" ca="1" si="1140"/>
        <v>-0.12975490136622742</v>
      </c>
      <c r="N9074" s="101">
        <f t="shared" ca="1" si="1136"/>
        <v>-1.0208049489317863</v>
      </c>
      <c r="O9074" s="46">
        <f t="shared" ca="1" si="1141"/>
        <v>0.27370526322351019</v>
      </c>
      <c r="P9074" s="46">
        <f t="shared" ca="1" si="1142"/>
        <v>0.29699428745185608</v>
      </c>
      <c r="Q9074" s="47">
        <f t="shared" ca="1" si="1137"/>
        <v>0.22712721476681835</v>
      </c>
      <c r="R9074" s="47">
        <f t="shared" ca="1" si="1138"/>
        <v>-1.5633723633725477E-2</v>
      </c>
      <c r="S9074" s="97">
        <f t="shared" ca="1" si="1143"/>
        <v>0.12903576979489234</v>
      </c>
      <c r="V9074">
        <v>9057</v>
      </c>
      <c r="W9074" s="46">
        <v>0.15881675504596399</v>
      </c>
    </row>
    <row r="9075" spans="10:23">
      <c r="J9075">
        <v>9058</v>
      </c>
      <c r="K9075" s="93">
        <f t="shared" ca="1" si="1139"/>
        <v>0.99655433773457902</v>
      </c>
      <c r="L9075" s="93">
        <f t="shared" ca="1" si="1139"/>
        <v>0.4538756156761295</v>
      </c>
      <c r="M9075" s="93">
        <f t="shared" ca="1" si="1140"/>
        <v>0.99655433773457902</v>
      </c>
      <c r="N9075" s="101">
        <f t="shared" ca="1" si="1136"/>
        <v>0.74723847646977926</v>
      </c>
      <c r="O9075" s="46">
        <f t="shared" ca="1" si="1141"/>
        <v>0.67801589629923043</v>
      </c>
      <c r="P9075" s="46">
        <f t="shared" ca="1" si="1142"/>
        <v>0.4991496039897162</v>
      </c>
      <c r="Q9075" s="47">
        <f t="shared" ca="1" si="1137"/>
        <v>1.0357484809182589</v>
      </c>
      <c r="R9075" s="47">
        <f t="shared" ca="1" si="1138"/>
        <v>0.27024561970193467</v>
      </c>
      <c r="S9075" s="97">
        <f t="shared" ca="1" si="1143"/>
        <v>0.47413075800058258</v>
      </c>
      <c r="V9075">
        <v>9058</v>
      </c>
      <c r="W9075" s="46">
        <v>1.21099703277462</v>
      </c>
    </row>
    <row r="9076" spans="10:23">
      <c r="J9076">
        <v>9059</v>
      </c>
      <c r="K9076" s="93">
        <f t="shared" ca="1" si="1139"/>
        <v>-0.67773718691669349</v>
      </c>
      <c r="L9076" s="93">
        <f t="shared" ca="1" si="1139"/>
        <v>-0.41260942511582022</v>
      </c>
      <c r="M9076" s="93">
        <f t="shared" ca="1" si="1140"/>
        <v>-0.67773718691669349</v>
      </c>
      <c r="N9076" s="101">
        <f t="shared" ca="1" si="1136"/>
        <v>-0.60672368877620053</v>
      </c>
      <c r="O9076" s="46">
        <f t="shared" ca="1" si="1141"/>
        <v>7.6996351413403358E-2</v>
      </c>
      <c r="P9076" s="46">
        <f t="shared" ca="1" si="1142"/>
        <v>0.19863983154680265</v>
      </c>
      <c r="Q9076" s="47">
        <f t="shared" ca="1" si="1137"/>
        <v>-0.16629060885339525</v>
      </c>
      <c r="R9076" s="47">
        <f t="shared" ca="1" si="1138"/>
        <v>5.132010625537646E-2</v>
      </c>
      <c r="S9076" s="97">
        <f t="shared" ca="1" si="1143"/>
        <v>6.4158228834389902E-2</v>
      </c>
      <c r="V9076">
        <v>9059</v>
      </c>
      <c r="W9076" s="46">
        <v>0.741908344443448</v>
      </c>
    </row>
    <row r="9077" spans="10:23">
      <c r="J9077">
        <v>9060</v>
      </c>
      <c r="K9077" s="93">
        <f t="shared" ca="1" si="1139"/>
        <v>0.6657602259086246</v>
      </c>
      <c r="L9077" s="93">
        <f t="shared" ca="1" si="1139"/>
        <v>-0.80111165388221073</v>
      </c>
      <c r="M9077" s="93">
        <f t="shared" ca="1" si="1140"/>
        <v>0.6657602259086246</v>
      </c>
      <c r="N9077" s="101">
        <f t="shared" ca="1" si="1136"/>
        <v>-0.54779380365164432</v>
      </c>
      <c r="O9077" s="46">
        <f t="shared" ca="1" si="1141"/>
        <v>0.55927090857556849</v>
      </c>
      <c r="P9077" s="46">
        <f t="shared" ca="1" si="1142"/>
        <v>0.43977711012788523</v>
      </c>
      <c r="Q9077" s="47">
        <f t="shared" ca="1" si="1137"/>
        <v>0.79825850547093502</v>
      </c>
      <c r="R9077" s="47">
        <f t="shared" ca="1" si="1138"/>
        <v>6.0848626098393144E-2</v>
      </c>
      <c r="S9077" s="97">
        <f t="shared" ca="1" si="1143"/>
        <v>0.31005976733698082</v>
      </c>
      <c r="V9077">
        <v>9060</v>
      </c>
      <c r="W9077" s="46">
        <v>-7.0464670271600501E-3</v>
      </c>
    </row>
    <row r="9078" spans="10:23">
      <c r="J9078">
        <v>9061</v>
      </c>
      <c r="K9078" s="93">
        <f t="shared" ca="1" si="1139"/>
        <v>1.0346656298669032</v>
      </c>
      <c r="L9078" s="93">
        <f t="shared" ca="1" si="1139"/>
        <v>1.7532500764899122</v>
      </c>
      <c r="M9078" s="93">
        <f t="shared" ca="1" si="1140"/>
        <v>1.0346656298669032</v>
      </c>
      <c r="N9078" s="101">
        <f t="shared" ca="1" si="1136"/>
        <v>1.991273803793286</v>
      </c>
      <c r="O9078" s="46">
        <f t="shared" ca="1" si="1141"/>
        <v>0.69169668672021234</v>
      </c>
      <c r="P9078" s="46">
        <f t="shared" ca="1" si="1142"/>
        <v>0.50598999920020715</v>
      </c>
      <c r="Q9078" s="47">
        <f t="shared" ca="1" si="1137"/>
        <v>1.0631100617602227</v>
      </c>
      <c r="R9078" s="47">
        <f t="shared" ca="1" si="1138"/>
        <v>0.47139678904090709</v>
      </c>
      <c r="S9078" s="97">
        <f t="shared" ca="1" si="1143"/>
        <v>0.58154673788055966</v>
      </c>
      <c r="V9078">
        <v>9061</v>
      </c>
      <c r="W9078" s="46">
        <v>0.29372041105173802</v>
      </c>
    </row>
    <row r="9079" spans="10:23">
      <c r="J9079">
        <v>9062</v>
      </c>
      <c r="K9079" s="93">
        <f t="shared" ca="1" si="1139"/>
        <v>-5.5260770672097427E-2</v>
      </c>
      <c r="L9079" s="93">
        <f t="shared" ca="1" si="1139"/>
        <v>0.35742241836060623</v>
      </c>
      <c r="M9079" s="93">
        <f t="shared" ca="1" si="1140"/>
        <v>-5.5260770672097427E-2</v>
      </c>
      <c r="N9079" s="101">
        <f t="shared" ca="1" si="1136"/>
        <v>0.32129202115432332</v>
      </c>
      <c r="O9079" s="46">
        <f t="shared" ca="1" si="1141"/>
        <v>0.3004463819995708</v>
      </c>
      <c r="P9079" s="46">
        <f t="shared" ca="1" si="1142"/>
        <v>0.31036484683988635</v>
      </c>
      <c r="Q9079" s="47">
        <f t="shared" ca="1" si="1137"/>
        <v>0.28060945231893963</v>
      </c>
      <c r="R9079" s="47">
        <f t="shared" ca="1" si="1138"/>
        <v>0.20137327686675918</v>
      </c>
      <c r="S9079" s="97">
        <f t="shared" ca="1" si="1143"/>
        <v>0.25090982943316498</v>
      </c>
      <c r="V9079">
        <v>9062</v>
      </c>
      <c r="W9079" s="46">
        <v>-0.344760706754353</v>
      </c>
    </row>
    <row r="9080" spans="10:23">
      <c r="J9080">
        <v>9063</v>
      </c>
      <c r="K9080" s="93">
        <f t="shared" ca="1" si="1139"/>
        <v>-6.5741401197816504E-2</v>
      </c>
      <c r="L9080" s="93">
        <f t="shared" ca="1" si="1139"/>
        <v>-0.65925713530707375</v>
      </c>
      <c r="M9080" s="93">
        <f t="shared" ca="1" si="1140"/>
        <v>-6.5741401197816504E-2</v>
      </c>
      <c r="N9080" s="101">
        <f t="shared" ca="1" si="1136"/>
        <v>-0.64593784707249446</v>
      </c>
      <c r="O9080" s="46">
        <f t="shared" ca="1" si="1141"/>
        <v>0.29668415559160033</v>
      </c>
      <c r="P9080" s="46">
        <f t="shared" ca="1" si="1142"/>
        <v>0.30848373363590115</v>
      </c>
      <c r="Q9080" s="47">
        <f t="shared" ca="1" si="1137"/>
        <v>0.27308499950299864</v>
      </c>
      <c r="R9080" s="47">
        <f t="shared" ca="1" si="1138"/>
        <v>4.4979471369296684E-2</v>
      </c>
      <c r="S9080" s="97">
        <f t="shared" ca="1" si="1143"/>
        <v>0.17083181348044851</v>
      </c>
      <c r="V9080">
        <v>9063</v>
      </c>
      <c r="W9080" s="46">
        <v>0.244866234323565</v>
      </c>
    </row>
    <row r="9081" spans="10:23">
      <c r="J9081">
        <v>9064</v>
      </c>
      <c r="K9081" s="93">
        <f t="shared" ca="1" si="1139"/>
        <v>2.2868666021323967</v>
      </c>
      <c r="L9081" s="93">
        <f t="shared" ca="1" si="1139"/>
        <v>0.83829191393399527</v>
      </c>
      <c r="M9081" s="93">
        <f t="shared" ca="1" si="1140"/>
        <v>2.2868666021323967</v>
      </c>
      <c r="N9081" s="101">
        <f t="shared" ca="1" si="1136"/>
        <v>1.5220453525653923</v>
      </c>
      <c r="O9081" s="46">
        <f t="shared" ca="1" si="1141"/>
        <v>1.1411986088023602</v>
      </c>
      <c r="P9081" s="46">
        <f t="shared" ca="1" si="1142"/>
        <v>0.7307409602412811</v>
      </c>
      <c r="Q9081" s="47">
        <f t="shared" ca="1" si="1137"/>
        <v>1.9621139059245185</v>
      </c>
      <c r="R9081" s="47">
        <f t="shared" ca="1" si="1138"/>
        <v>0.39552607252783728</v>
      </c>
      <c r="S9081" s="97">
        <f t="shared" ca="1" si="1143"/>
        <v>0.76836234066509879</v>
      </c>
      <c r="V9081">
        <v>9064</v>
      </c>
      <c r="W9081" s="46">
        <v>1.2263664929888001</v>
      </c>
    </row>
    <row r="9082" spans="10:23">
      <c r="J9082">
        <v>9065</v>
      </c>
      <c r="K9082" s="93">
        <f t="shared" ca="1" si="1139"/>
        <v>-0.13974181387040324</v>
      </c>
      <c r="L9082" s="93">
        <f t="shared" ca="1" si="1139"/>
        <v>0.88670095991158526</v>
      </c>
      <c r="M9082" s="93">
        <f t="shared" ca="1" si="1140"/>
        <v>-0.13974181387040324</v>
      </c>
      <c r="N9082" s="101">
        <f t="shared" ca="1" si="1136"/>
        <v>0.79622524131181394</v>
      </c>
      <c r="O9082" s="46">
        <f t="shared" ca="1" si="1141"/>
        <v>0.27012026651314069</v>
      </c>
      <c r="P9082" s="46">
        <f t="shared" ca="1" si="1142"/>
        <v>0.29520178909667133</v>
      </c>
      <c r="Q9082" s="47">
        <f t="shared" ca="1" si="1137"/>
        <v>0.21995722134607937</v>
      </c>
      <c r="R9082" s="47">
        <f t="shared" ca="1" si="1138"/>
        <v>0.27816641167116962</v>
      </c>
      <c r="S9082" s="97">
        <f t="shared" ca="1" si="1143"/>
        <v>0.27414333909215516</v>
      </c>
      <c r="V9082">
        <v>9065</v>
      </c>
      <c r="W9082" s="46">
        <v>9.8272864645688504E-2</v>
      </c>
    </row>
    <row r="9083" spans="10:23">
      <c r="J9083">
        <v>9066</v>
      </c>
      <c r="K9083" s="93">
        <f t="shared" ca="1" si="1139"/>
        <v>1.4549408782129365E-2</v>
      </c>
      <c r="L9083" s="93">
        <f t="shared" ca="1" si="1139"/>
        <v>-0.60300579949392241</v>
      </c>
      <c r="M9083" s="93">
        <f t="shared" ca="1" si="1140"/>
        <v>1.4549408782129365E-2</v>
      </c>
      <c r="N9083" s="101">
        <f t="shared" ca="1" si="1136"/>
        <v>-0.56707262248806789</v>
      </c>
      <c r="O9083" s="46">
        <f t="shared" ca="1" si="1141"/>
        <v>0.32550610527130885</v>
      </c>
      <c r="P9083" s="46">
        <f t="shared" ca="1" si="1142"/>
        <v>0.32289470847575541</v>
      </c>
      <c r="Q9083" s="47">
        <f t="shared" ca="1" si="1137"/>
        <v>0.33072889886241574</v>
      </c>
      <c r="R9083" s="47">
        <f t="shared" ca="1" si="1138"/>
        <v>5.7731385882422687E-2</v>
      </c>
      <c r="S9083" s="97">
        <f t="shared" ca="1" si="1143"/>
        <v>0.19161874557686576</v>
      </c>
      <c r="V9083">
        <v>9066</v>
      </c>
      <c r="W9083" s="46">
        <v>0.15963379447366499</v>
      </c>
    </row>
    <row r="9084" spans="10:23">
      <c r="J9084">
        <v>9067</v>
      </c>
      <c r="K9084" s="93">
        <f t="shared" ca="1" si="1139"/>
        <v>2.0355951539901835</v>
      </c>
      <c r="L9084" s="93">
        <f t="shared" ca="1" si="1139"/>
        <v>0.52893294702904459</v>
      </c>
      <c r="M9084" s="93">
        <f t="shared" ca="1" si="1140"/>
        <v>2.0355951539901835</v>
      </c>
      <c r="N9084" s="101">
        <f t="shared" ca="1" si="1136"/>
        <v>1.14883735949182</v>
      </c>
      <c r="O9084" s="46">
        <f t="shared" ca="1" si="1141"/>
        <v>1.0509998296878984</v>
      </c>
      <c r="P9084" s="46">
        <f t="shared" ca="1" si="1142"/>
        <v>0.68564157068405018</v>
      </c>
      <c r="Q9084" s="47">
        <f t="shared" ca="1" si="1137"/>
        <v>1.7817163476955948</v>
      </c>
      <c r="R9084" s="47">
        <f t="shared" ca="1" si="1138"/>
        <v>0.33518114295504697</v>
      </c>
      <c r="S9084" s="97">
        <f t="shared" ca="1" si="1143"/>
        <v>0.69309048632147263</v>
      </c>
      <c r="V9084">
        <v>9067</v>
      </c>
      <c r="W9084" s="46">
        <v>0.71956006421072805</v>
      </c>
    </row>
    <row r="9085" spans="10:23">
      <c r="J9085">
        <v>9068</v>
      </c>
      <c r="K9085" s="93">
        <f t="shared" ca="1" si="1139"/>
        <v>-1.2141695572133482</v>
      </c>
      <c r="L9085" s="93">
        <f t="shared" ca="1" si="1139"/>
        <v>-0.36694744652328248</v>
      </c>
      <c r="M9085" s="93">
        <f t="shared" ca="1" si="1140"/>
        <v>-1.2141695572133482</v>
      </c>
      <c r="N9085" s="101">
        <f t="shared" ca="1" si="1136"/>
        <v>-0.73402986240795487</v>
      </c>
      <c r="O9085" s="46">
        <f t="shared" ca="1" si="1141"/>
        <v>-0.1155664934142755</v>
      </c>
      <c r="P9085" s="46">
        <f t="shared" ca="1" si="1142"/>
        <v>0.10235840913296324</v>
      </c>
      <c r="Q9085" s="47">
        <f t="shared" ca="1" si="1137"/>
        <v>-0.55141629850875296</v>
      </c>
      <c r="R9085" s="47">
        <f t="shared" ca="1" si="1138"/>
        <v>3.0735654087774608E-2</v>
      </c>
      <c r="S9085" s="97">
        <f t="shared" ca="1" si="1143"/>
        <v>-4.2415419663250443E-2</v>
      </c>
      <c r="V9085">
        <v>9068</v>
      </c>
      <c r="W9085" s="46">
        <v>-0.16895911840392799</v>
      </c>
    </row>
    <row r="9086" spans="10:23">
      <c r="J9086">
        <v>9069</v>
      </c>
      <c r="K9086" s="93">
        <f t="shared" ca="1" si="1139"/>
        <v>-1.1911186407542149</v>
      </c>
      <c r="L9086" s="93">
        <f t="shared" ca="1" si="1139"/>
        <v>-1.0050929794145438</v>
      </c>
      <c r="M9086" s="93">
        <f t="shared" ca="1" si="1140"/>
        <v>-1.1911186407542149</v>
      </c>
      <c r="N9086" s="101">
        <f t="shared" ca="1" si="1136"/>
        <v>-1.3317142052063697</v>
      </c>
      <c r="O9086" s="46">
        <f t="shared" ca="1" si="1141"/>
        <v>-0.10729191809958827</v>
      </c>
      <c r="P9086" s="46">
        <f t="shared" ca="1" si="1142"/>
        <v>0.10649569679030685</v>
      </c>
      <c r="Q9086" s="47">
        <f t="shared" ca="1" si="1137"/>
        <v>-0.5348671478793785</v>
      </c>
      <c r="R9086" s="47">
        <f t="shared" ca="1" si="1138"/>
        <v>-6.5905415348859131E-2</v>
      </c>
      <c r="S9086" s="97">
        <f t="shared" ca="1" si="1143"/>
        <v>-8.65986667242237E-2</v>
      </c>
      <c r="V9086">
        <v>9069</v>
      </c>
      <c r="W9086" s="46">
        <v>0.75233705860066102</v>
      </c>
    </row>
    <row r="9087" spans="10:23">
      <c r="J9087">
        <v>9070</v>
      </c>
      <c r="K9087" s="93">
        <f t="shared" ca="1" si="1139"/>
        <v>-0.69246688169656601</v>
      </c>
      <c r="L9087" s="93">
        <f t="shared" ca="1" si="1139"/>
        <v>-1.0444246179909779E-2</v>
      </c>
      <c r="M9087" s="93">
        <f t="shared" ca="1" si="1140"/>
        <v>-0.69246688169656601</v>
      </c>
      <c r="N9087" s="101">
        <f t="shared" ca="1" si="1136"/>
        <v>-0.23012201713506206</v>
      </c>
      <c r="O9087" s="46">
        <f t="shared" ca="1" si="1141"/>
        <v>7.1708840652844469E-2</v>
      </c>
      <c r="P9087" s="46">
        <f t="shared" ca="1" si="1142"/>
        <v>0.1959960761665232</v>
      </c>
      <c r="Q9087" s="47">
        <f t="shared" ca="1" si="1137"/>
        <v>-0.17686563037451303</v>
      </c>
      <c r="R9087" s="47">
        <f t="shared" ca="1" si="1138"/>
        <v>0.11221376816496886</v>
      </c>
      <c r="S9087" s="97">
        <f t="shared" ca="1" si="1143"/>
        <v>9.1961304408906666E-2</v>
      </c>
      <c r="V9087">
        <v>9070</v>
      </c>
      <c r="W9087" s="46">
        <v>8.0316827067633906E-2</v>
      </c>
    </row>
    <row r="9088" spans="10:23">
      <c r="J9088">
        <v>9071</v>
      </c>
      <c r="K9088" s="93">
        <f t="shared" ca="1" si="1139"/>
        <v>1.0591268725277168</v>
      </c>
      <c r="L9088" s="93">
        <f t="shared" ca="1" si="1139"/>
        <v>-0.52306814034998816</v>
      </c>
      <c r="M9088" s="93">
        <f t="shared" ca="1" si="1140"/>
        <v>1.0591268725277168</v>
      </c>
      <c r="N9088" s="101">
        <f t="shared" ca="1" si="1136"/>
        <v>-0.15908600462567984</v>
      </c>
      <c r="O9088" s="46">
        <f t="shared" ca="1" si="1141"/>
        <v>0.70047752608712366</v>
      </c>
      <c r="P9088" s="46">
        <f t="shared" ca="1" si="1142"/>
        <v>0.51038041888366281</v>
      </c>
      <c r="Q9088" s="47">
        <f t="shared" ca="1" si="1137"/>
        <v>1.0806717404940454</v>
      </c>
      <c r="R9088" s="47">
        <f t="shared" ca="1" si="1138"/>
        <v>0.1236997578853591</v>
      </c>
      <c r="S9088" s="97">
        <f t="shared" ca="1" si="1143"/>
        <v>0.4120886419862414</v>
      </c>
      <c r="V9088">
        <v>9071</v>
      </c>
      <c r="W9088" s="46">
        <v>1.2118386817439499</v>
      </c>
    </row>
    <row r="9089" spans="10:23">
      <c r="J9089">
        <v>9072</v>
      </c>
      <c r="K9089" s="93">
        <f t="shared" ca="1" si="1139"/>
        <v>0.88428276163034103</v>
      </c>
      <c r="L9089" s="93">
        <f t="shared" ca="1" si="1139"/>
        <v>-0.10538482583560041</v>
      </c>
      <c r="M9089" s="93">
        <f t="shared" ca="1" si="1140"/>
        <v>0.88428276163034103</v>
      </c>
      <c r="N9089" s="101">
        <f t="shared" ca="1" si="1136"/>
        <v>0.18130817419795575</v>
      </c>
      <c r="O9089" s="46">
        <f t="shared" ca="1" si="1141"/>
        <v>0.63771382788385211</v>
      </c>
      <c r="P9089" s="46">
        <f t="shared" ca="1" si="1142"/>
        <v>0.47899856978202704</v>
      </c>
      <c r="Q9089" s="47">
        <f t="shared" ca="1" si="1137"/>
        <v>0.95514434408750226</v>
      </c>
      <c r="R9089" s="47">
        <f t="shared" ca="1" si="1138"/>
        <v>0.1787389401358066</v>
      </c>
      <c r="S9089" s="97">
        <f t="shared" ca="1" si="1143"/>
        <v>0.40822638400982936</v>
      </c>
      <c r="V9089">
        <v>9072</v>
      </c>
      <c r="W9089" s="46">
        <v>0.601134828335251</v>
      </c>
    </row>
    <row r="9090" spans="10:23">
      <c r="J9090">
        <v>9073</v>
      </c>
      <c r="K9090" s="93">
        <f t="shared" ca="1" si="1139"/>
        <v>-0.38801527190624185</v>
      </c>
      <c r="L9090" s="93">
        <f t="shared" ca="1" si="1139"/>
        <v>-1.4316242583254095</v>
      </c>
      <c r="M9090" s="93">
        <f t="shared" ca="1" si="1140"/>
        <v>-0.38801527190624185</v>
      </c>
      <c r="N9090" s="101">
        <f t="shared" ca="1" si="1136"/>
        <v>-1.480696452165966</v>
      </c>
      <c r="O9090" s="46">
        <f t="shared" ca="1" si="1141"/>
        <v>0.18099767432477629</v>
      </c>
      <c r="P9090" s="46">
        <f t="shared" ca="1" si="1142"/>
        <v>0.25064049300248914</v>
      </c>
      <c r="Q9090" s="47">
        <f t="shared" ca="1" si="1137"/>
        <v>4.1712036969350608E-2</v>
      </c>
      <c r="R9090" s="47">
        <f t="shared" ca="1" si="1138"/>
        <v>-8.9994725779572737E-2</v>
      </c>
      <c r="S9090" s="97">
        <f t="shared" ca="1" si="1143"/>
        <v>4.5501474272601775E-2</v>
      </c>
      <c r="V9090">
        <v>9073</v>
      </c>
      <c r="W9090" s="46">
        <v>0.426640132746616</v>
      </c>
    </row>
    <row r="9091" spans="10:23">
      <c r="J9091">
        <v>9074</v>
      </c>
      <c r="K9091" s="93">
        <f t="shared" ca="1" si="1139"/>
        <v>0.89114044810523152</v>
      </c>
      <c r="L9091" s="93">
        <f t="shared" ca="1" si="1139"/>
        <v>0.61723227309471029</v>
      </c>
      <c r="M9091" s="93">
        <f t="shared" ca="1" si="1140"/>
        <v>0.89114044810523152</v>
      </c>
      <c r="N9091" s="101">
        <f t="shared" ca="1" si="1136"/>
        <v>0.86859019532869941</v>
      </c>
      <c r="O9091" s="46">
        <f t="shared" ca="1" si="1141"/>
        <v>0.64017552797814536</v>
      </c>
      <c r="P9091" s="46">
        <f t="shared" ca="1" si="1142"/>
        <v>0.48022941982917366</v>
      </c>
      <c r="Q9091" s="47">
        <f t="shared" ca="1" si="1137"/>
        <v>0.96006774427608865</v>
      </c>
      <c r="R9091" s="47">
        <f t="shared" ca="1" si="1138"/>
        <v>0.28986728125256223</v>
      </c>
      <c r="S9091" s="97">
        <f t="shared" ca="1" si="1143"/>
        <v>0.4650214046153538</v>
      </c>
      <c r="V9091">
        <v>9074</v>
      </c>
      <c r="W9091" s="46">
        <v>0.37523400685346497</v>
      </c>
    </row>
    <row r="9092" spans="10:23">
      <c r="J9092">
        <v>9075</v>
      </c>
      <c r="K9092" s="93">
        <f t="shared" ca="1" si="1139"/>
        <v>-0.29053593048916238</v>
      </c>
      <c r="L9092" s="93">
        <f t="shared" ca="1" si="1139"/>
        <v>-0.38452341908819698</v>
      </c>
      <c r="M9092" s="93">
        <f t="shared" ca="1" si="1140"/>
        <v>-0.29053593048916238</v>
      </c>
      <c r="N9092" s="101">
        <f t="shared" ca="1" si="1136"/>
        <v>-0.45695713276827188</v>
      </c>
      <c r="O9092" s="46">
        <f t="shared" ca="1" si="1141"/>
        <v>0.21598978206208683</v>
      </c>
      <c r="P9092" s="46">
        <f t="shared" ca="1" si="1142"/>
        <v>0.26813654687114441</v>
      </c>
      <c r="Q9092" s="47">
        <f t="shared" ca="1" si="1137"/>
        <v>0.11169625244397169</v>
      </c>
      <c r="R9092" s="47">
        <f t="shared" ca="1" si="1138"/>
        <v>7.5536233568802402E-2</v>
      </c>
      <c r="S9092" s="97">
        <f t="shared" ca="1" si="1143"/>
        <v>0.1457630078154446</v>
      </c>
      <c r="V9092">
        <v>9075</v>
      </c>
      <c r="W9092" s="46">
        <v>-0.34965420780133599</v>
      </c>
    </row>
    <row r="9093" spans="10:23">
      <c r="J9093">
        <v>9076</v>
      </c>
      <c r="K9093" s="93">
        <f t="shared" ca="1" si="1139"/>
        <v>1.0643257603095191</v>
      </c>
      <c r="L9093" s="93">
        <f t="shared" ca="1" si="1139"/>
        <v>-0.20224639491628063</v>
      </c>
      <c r="M9093" s="93">
        <f t="shared" ca="1" si="1140"/>
        <v>1.0643257603095191</v>
      </c>
      <c r="N9093" s="101">
        <f t="shared" ca="1" si="1136"/>
        <v>0.14673306156785226</v>
      </c>
      <c r="O9093" s="46">
        <f t="shared" ca="1" si="1141"/>
        <v>0.70234376809009991</v>
      </c>
      <c r="P9093" s="46">
        <f t="shared" ca="1" si="1142"/>
        <v>0.51131353988515094</v>
      </c>
      <c r="Q9093" s="47">
        <f t="shared" ca="1" si="1137"/>
        <v>1.0844042244999978</v>
      </c>
      <c r="R9093" s="47">
        <f t="shared" ca="1" si="1138"/>
        <v>0.17314840409328516</v>
      </c>
      <c r="S9093" s="97">
        <f t="shared" ca="1" si="1143"/>
        <v>0.43774608609169252</v>
      </c>
      <c r="V9093">
        <v>9076</v>
      </c>
      <c r="W9093" s="46">
        <v>0.83571383135021005</v>
      </c>
    </row>
    <row r="9094" spans="10:23">
      <c r="J9094">
        <v>9077</v>
      </c>
      <c r="K9094" s="93">
        <f t="shared" ca="1" si="1139"/>
        <v>1.5708372987695185</v>
      </c>
      <c r="L9094" s="93">
        <f t="shared" ca="1" si="1139"/>
        <v>-0.83514707122608689</v>
      </c>
      <c r="M9094" s="93">
        <f t="shared" ca="1" si="1140"/>
        <v>1.5708372987695185</v>
      </c>
      <c r="N9094" s="101">
        <f t="shared" ca="1" si="1136"/>
        <v>-0.29222739731292363</v>
      </c>
      <c r="O9094" s="46">
        <f t="shared" ca="1" si="1141"/>
        <v>0.88416594770607526</v>
      </c>
      <c r="P9094" s="46">
        <f t="shared" ca="1" si="1142"/>
        <v>0.60222462969313861</v>
      </c>
      <c r="Q9094" s="47">
        <f t="shared" ca="1" si="1137"/>
        <v>1.4480485837319486</v>
      </c>
      <c r="R9094" s="47">
        <f t="shared" ca="1" si="1138"/>
        <v>0.10217179462078055</v>
      </c>
      <c r="S9094" s="97">
        <f t="shared" ca="1" si="1143"/>
        <v>0.49316887116342789</v>
      </c>
      <c r="V9094">
        <v>9077</v>
      </c>
      <c r="W9094" s="46">
        <v>-0.20077754977708201</v>
      </c>
    </row>
    <row r="9095" spans="10:23">
      <c r="J9095">
        <v>9078</v>
      </c>
      <c r="K9095" s="93">
        <f t="shared" ca="1" si="1139"/>
        <v>0.59082035516526143</v>
      </c>
      <c r="L9095" s="93">
        <f t="shared" ca="1" si="1139"/>
        <v>-0.59830182385998898</v>
      </c>
      <c r="M9095" s="93">
        <f t="shared" ca="1" si="1140"/>
        <v>0.59082035516526143</v>
      </c>
      <c r="N9095" s="101">
        <f t="shared" ca="1" si="1136"/>
        <v>-0.37934577347843812</v>
      </c>
      <c r="O9095" s="46">
        <f t="shared" ca="1" si="1141"/>
        <v>0.53236978272930346</v>
      </c>
      <c r="P9095" s="46">
        <f t="shared" ca="1" si="1142"/>
        <v>0.42632654720475271</v>
      </c>
      <c r="Q9095" s="47">
        <f t="shared" ca="1" si="1137"/>
        <v>0.74445625377840496</v>
      </c>
      <c r="R9095" s="47">
        <f t="shared" ca="1" si="1138"/>
        <v>8.8085407480708061E-2</v>
      </c>
      <c r="S9095" s="97">
        <f t="shared" ca="1" si="1143"/>
        <v>0.31022759510500575</v>
      </c>
      <c r="V9095">
        <v>9078</v>
      </c>
      <c r="W9095" s="46">
        <v>1.7983035593505801</v>
      </c>
    </row>
    <row r="9096" spans="10:23">
      <c r="J9096">
        <v>9079</v>
      </c>
      <c r="K9096" s="93">
        <f t="shared" ca="1" si="1139"/>
        <v>-1.4219037565833608</v>
      </c>
      <c r="L9096" s="93">
        <f t="shared" ca="1" si="1139"/>
        <v>-0.73867878829722566</v>
      </c>
      <c r="M9096" s="93">
        <f t="shared" ca="1" si="1140"/>
        <v>-1.4219037565833608</v>
      </c>
      <c r="N9096" s="101">
        <f t="shared" ca="1" si="1136"/>
        <v>-1.1525262336941613</v>
      </c>
      <c r="O9096" s="46">
        <f t="shared" ca="1" si="1141"/>
        <v>-0.19013672931664705</v>
      </c>
      <c r="P9096" s="46">
        <f t="shared" ca="1" si="1142"/>
        <v>6.507329118177746E-2</v>
      </c>
      <c r="Q9096" s="47">
        <f t="shared" ca="1" si="1137"/>
        <v>-0.70055677031349606</v>
      </c>
      <c r="R9096" s="47">
        <f t="shared" ca="1" si="1138"/>
        <v>-3.6932066112301543E-2</v>
      </c>
      <c r="S9096" s="97">
        <f t="shared" ca="1" si="1143"/>
        <v>-0.11353439771447429</v>
      </c>
      <c r="V9096">
        <v>9079</v>
      </c>
      <c r="W9096" s="46">
        <v>-4.0484215473265701E-2</v>
      </c>
    </row>
    <row r="9097" spans="10:23">
      <c r="J9097">
        <v>9080</v>
      </c>
      <c r="K9097" s="93">
        <f t="shared" ca="1" si="1139"/>
        <v>-2.3532674148535282</v>
      </c>
      <c r="L9097" s="93">
        <f t="shared" ca="1" si="1139"/>
        <v>0.21329077754026435</v>
      </c>
      <c r="M9097" s="93">
        <f t="shared" ca="1" si="1140"/>
        <v>-2.3532674148535282</v>
      </c>
      <c r="N9097" s="101">
        <f t="shared" ca="1" si="1136"/>
        <v>-0.54617442985095144</v>
      </c>
      <c r="O9097" s="46">
        <f t="shared" ca="1" si="1141"/>
        <v>-0.52446785013703423</v>
      </c>
      <c r="P9097" s="46">
        <f t="shared" ca="1" si="1142"/>
        <v>-0.10209226922841613</v>
      </c>
      <c r="Q9097" s="47">
        <f t="shared" ca="1" si="1137"/>
        <v>-1.3692190119542704</v>
      </c>
      <c r="R9097" s="47">
        <f t="shared" ca="1" si="1138"/>
        <v>6.1110466679968181E-2</v>
      </c>
      <c r="S9097" s="97">
        <f t="shared" ca="1" si="1143"/>
        <v>-0.23167869172853303</v>
      </c>
      <c r="V9097">
        <v>9080</v>
      </c>
      <c r="W9097" s="46">
        <v>0.36825150520766098</v>
      </c>
    </row>
    <row r="9098" spans="10:23">
      <c r="J9098">
        <v>9081</v>
      </c>
      <c r="K9098" s="93">
        <f t="shared" ca="1" si="1139"/>
        <v>0.2064694010510231</v>
      </c>
      <c r="L9098" s="93">
        <f t="shared" ca="1" si="1139"/>
        <v>0.20175233624361649</v>
      </c>
      <c r="M9098" s="93">
        <f t="shared" ca="1" si="1140"/>
        <v>0.2064694010510231</v>
      </c>
      <c r="N9098" s="101">
        <f t="shared" ca="1" si="1136"/>
        <v>0.25693989955948987</v>
      </c>
      <c r="O9098" s="46">
        <f t="shared" ca="1" si="1141"/>
        <v>0.3943995235975869</v>
      </c>
      <c r="P9098" s="46">
        <f t="shared" ca="1" si="1142"/>
        <v>0.35734141763889443</v>
      </c>
      <c r="Q9098" s="47">
        <f t="shared" ca="1" si="1137"/>
        <v>0.46851573551497183</v>
      </c>
      <c r="R9098" s="47">
        <f t="shared" ca="1" si="1138"/>
        <v>0.19096802210916797</v>
      </c>
      <c r="S9098" s="97">
        <f t="shared" ca="1" si="1143"/>
        <v>0.29268377285337743</v>
      </c>
      <c r="V9098">
        <v>9081</v>
      </c>
      <c r="W9098" s="46">
        <v>0.28410358938332703</v>
      </c>
    </row>
    <row r="9099" spans="10:23">
      <c r="J9099">
        <v>9082</v>
      </c>
      <c r="K9099" s="93">
        <f t="shared" ca="1" si="1139"/>
        <v>-3.541656822555602</v>
      </c>
      <c r="L9099" s="93">
        <f t="shared" ca="1" si="1139"/>
        <v>0.11885582894276669</v>
      </c>
      <c r="M9099" s="93">
        <f t="shared" ca="1" si="1140"/>
        <v>-3.541656822555602</v>
      </c>
      <c r="N9099" s="101">
        <f t="shared" ca="1" si="1136"/>
        <v>-1.0136411085191954</v>
      </c>
      <c r="O9099" s="46">
        <f t="shared" ca="1" si="1141"/>
        <v>-0.95106336856863094</v>
      </c>
      <c r="P9099" s="46">
        <f t="shared" ca="1" si="1142"/>
        <v>-0.31539002844421449</v>
      </c>
      <c r="Q9099" s="47">
        <f t="shared" ca="1" si="1137"/>
        <v>-2.2224100488174638</v>
      </c>
      <c r="R9099" s="47">
        <f t="shared" ca="1" si="1138"/>
        <v>-1.4475384441661937E-2</v>
      </c>
      <c r="S9099" s="97">
        <f t="shared" ca="1" si="1143"/>
        <v>-0.48276937650514645</v>
      </c>
      <c r="V9099">
        <v>9082</v>
      </c>
      <c r="W9099" s="46">
        <v>0.109981279942931</v>
      </c>
    </row>
    <row r="9100" spans="10:23">
      <c r="J9100">
        <v>9083</v>
      </c>
      <c r="K9100" s="93">
        <f t="shared" ca="1" si="1139"/>
        <v>-1.0284425189506718</v>
      </c>
      <c r="L9100" s="93">
        <f t="shared" ca="1" si="1139"/>
        <v>0.63913977471436323</v>
      </c>
      <c r="M9100" s="93">
        <f t="shared" ca="1" si="1140"/>
        <v>-1.0284425189506718</v>
      </c>
      <c r="N9100" s="101">
        <f t="shared" ca="1" si="1136"/>
        <v>0.2788898825900426</v>
      </c>
      <c r="O9100" s="46">
        <f t="shared" ca="1" si="1141"/>
        <v>-4.8896156518867695E-2</v>
      </c>
      <c r="P9100" s="46">
        <f t="shared" ca="1" si="1142"/>
        <v>0.13569357758066714</v>
      </c>
      <c r="Q9100" s="47">
        <f t="shared" ca="1" si="1137"/>
        <v>-0.41807562471793736</v>
      </c>
      <c r="R9100" s="47">
        <f t="shared" ca="1" si="1138"/>
        <v>0.19451716951406164</v>
      </c>
      <c r="S9100" s="97">
        <f t="shared" ca="1" si="1143"/>
        <v>7.2810506497596975E-2</v>
      </c>
      <c r="V9100">
        <v>9083</v>
      </c>
      <c r="W9100" s="46">
        <v>0.92366626130105101</v>
      </c>
    </row>
    <row r="9101" spans="10:23">
      <c r="J9101">
        <v>9084</v>
      </c>
      <c r="K9101" s="93">
        <f t="shared" ca="1" si="1139"/>
        <v>-0.45338143517667423</v>
      </c>
      <c r="L9101" s="93">
        <f t="shared" ca="1" si="1139"/>
        <v>1.4901141542929419</v>
      </c>
      <c r="M9101" s="93">
        <f t="shared" ca="1" si="1140"/>
        <v>-0.45338143517667423</v>
      </c>
      <c r="N9101" s="101">
        <f t="shared" ca="1" si="1136"/>
        <v>1.2685667107846483</v>
      </c>
      <c r="O9101" s="46">
        <f t="shared" ca="1" si="1141"/>
        <v>0.15753321719691102</v>
      </c>
      <c r="P9101" s="46">
        <f t="shared" ca="1" si="1142"/>
        <v>0.23890826443855651</v>
      </c>
      <c r="Q9101" s="47">
        <f t="shared" ca="1" si="1137"/>
        <v>-5.2168772863799284E-3</v>
      </c>
      <c r="R9101" s="47">
        <f t="shared" ca="1" si="1138"/>
        <v>0.35454047985471859</v>
      </c>
      <c r="S9101" s="97">
        <f t="shared" ca="1" si="1143"/>
        <v>0.25603684852581482</v>
      </c>
      <c r="V9101">
        <v>9084</v>
      </c>
      <c r="W9101" s="46">
        <v>0.51834405929875005</v>
      </c>
    </row>
    <row r="9102" spans="10:23">
      <c r="J9102">
        <v>9085</v>
      </c>
      <c r="K9102" s="93">
        <f t="shared" ca="1" si="1139"/>
        <v>0.69441845003492286</v>
      </c>
      <c r="L9102" s="93">
        <f t="shared" ca="1" si="1139"/>
        <v>0.63133247530626779</v>
      </c>
      <c r="M9102" s="93">
        <f t="shared" ca="1" si="1140"/>
        <v>0.69441845003492286</v>
      </c>
      <c r="N9102" s="101">
        <f t="shared" ca="1" si="1136"/>
        <v>0.81939635142246869</v>
      </c>
      <c r="O9102" s="46">
        <f t="shared" ca="1" si="1141"/>
        <v>0.56955833616390994</v>
      </c>
      <c r="P9102" s="46">
        <f t="shared" ca="1" si="1142"/>
        <v>0.44492082392205595</v>
      </c>
      <c r="Q9102" s="47">
        <f t="shared" ca="1" si="1137"/>
        <v>0.81883336064761791</v>
      </c>
      <c r="R9102" s="47">
        <f t="shared" ca="1" si="1138"/>
        <v>0.28191300615387455</v>
      </c>
      <c r="S9102" s="97">
        <f t="shared" ca="1" si="1143"/>
        <v>0.42573567115889221</v>
      </c>
      <c r="V9102">
        <v>9085</v>
      </c>
      <c r="W9102" s="46">
        <v>0.54832361110972305</v>
      </c>
    </row>
    <row r="9103" spans="10:23">
      <c r="J9103">
        <v>9086</v>
      </c>
      <c r="K9103" s="93">
        <f t="shared" ca="1" si="1139"/>
        <v>-0.86556127315476272</v>
      </c>
      <c r="L9103" s="93">
        <f t="shared" ca="1" si="1139"/>
        <v>-8.338827142395859E-3</v>
      </c>
      <c r="M9103" s="93">
        <f t="shared" ca="1" si="1140"/>
        <v>-0.86556127315476272</v>
      </c>
      <c r="N9103" s="101">
        <f t="shared" ca="1" si="1136"/>
        <v>-0.28317380435908862</v>
      </c>
      <c r="O9103" s="46">
        <f t="shared" ca="1" si="1141"/>
        <v>9.5732383131247323E-3</v>
      </c>
      <c r="P9103" s="46">
        <f t="shared" ca="1" si="1142"/>
        <v>0.16492827499666335</v>
      </c>
      <c r="Q9103" s="47">
        <f t="shared" ca="1" si="1137"/>
        <v>-0.3011368350539525</v>
      </c>
      <c r="R9103" s="47">
        <f t="shared" ca="1" si="1138"/>
        <v>0.1036356926061385</v>
      </c>
      <c r="S9103" s="97">
        <f t="shared" ca="1" si="1143"/>
        <v>5.6604465459631617E-2</v>
      </c>
      <c r="V9103">
        <v>9086</v>
      </c>
      <c r="W9103" s="46">
        <v>-0.20883071724520899</v>
      </c>
    </row>
    <row r="9104" spans="10:23">
      <c r="J9104">
        <v>9087</v>
      </c>
      <c r="K9104" s="93">
        <f t="shared" ca="1" si="1139"/>
        <v>-0.31087917536993181</v>
      </c>
      <c r="L9104" s="93">
        <f t="shared" ca="1" si="1139"/>
        <v>1.4348320406716086</v>
      </c>
      <c r="M9104" s="93">
        <f t="shared" ca="1" si="1140"/>
        <v>-0.31087917536993181</v>
      </c>
      <c r="N9104" s="101">
        <f t="shared" ca="1" si="1136"/>
        <v>1.2614735837132134</v>
      </c>
      <c r="O9104" s="46">
        <f t="shared" ca="1" si="1141"/>
        <v>0.20868717818473181</v>
      </c>
      <c r="P9104" s="46">
        <f t="shared" ca="1" si="1142"/>
        <v>0.26448524493246689</v>
      </c>
      <c r="Q9104" s="47">
        <f t="shared" ca="1" si="1137"/>
        <v>9.7091044689261691E-2</v>
      </c>
      <c r="R9104" s="47">
        <f t="shared" ca="1" si="1138"/>
        <v>0.3533935744788409</v>
      </c>
      <c r="S9104" s="97">
        <f t="shared" ca="1" si="1143"/>
        <v>0.28104037633178636</v>
      </c>
      <c r="V9104">
        <v>9087</v>
      </c>
      <c r="W9104" s="46">
        <v>0.18938136693782101</v>
      </c>
    </row>
    <row r="9105" spans="10:23">
      <c r="J9105">
        <v>9088</v>
      </c>
      <c r="K9105" s="93">
        <f t="shared" ca="1" si="1139"/>
        <v>0.39499870066333137</v>
      </c>
      <c r="L9105" s="93">
        <f t="shared" ca="1" si="1139"/>
        <v>-1.7802127573603752</v>
      </c>
      <c r="M9105" s="93">
        <f t="shared" ca="1" si="1140"/>
        <v>0.39499870066333137</v>
      </c>
      <c r="N9105" s="101">
        <f t="shared" ca="1" si="1136"/>
        <v>-1.5621713385794376</v>
      </c>
      <c r="O9105" s="46">
        <f t="shared" ca="1" si="1141"/>
        <v>0.46207578677059302</v>
      </c>
      <c r="P9105" s="46">
        <f t="shared" ca="1" si="1142"/>
        <v>0.39117954922539749</v>
      </c>
      <c r="Q9105" s="47">
        <f t="shared" ca="1" si="1137"/>
        <v>0.60386826186098408</v>
      </c>
      <c r="R9105" s="47">
        <f t="shared" ca="1" si="1138"/>
        <v>-0.1031686030110896</v>
      </c>
      <c r="S9105" s="97">
        <f t="shared" ca="1" si="1143"/>
        <v>0.17945359187975171</v>
      </c>
      <c r="V9105">
        <v>9088</v>
      </c>
      <c r="W9105" s="46">
        <v>1.9249340739699701</v>
      </c>
    </row>
    <row r="9106" spans="10:23">
      <c r="J9106">
        <v>9089</v>
      </c>
      <c r="K9106" s="93">
        <f t="shared" ca="1" si="1139"/>
        <v>6.5867525095137268E-3</v>
      </c>
      <c r="L9106" s="93">
        <f t="shared" ca="1" si="1139"/>
        <v>1.1835976920687088</v>
      </c>
      <c r="M9106" s="93">
        <f t="shared" ca="1" si="1140"/>
        <v>6.5867525095137268E-3</v>
      </c>
      <c r="N9106" s="101">
        <f t="shared" ref="N9106:N9169" ca="1" si="1144">$N$2*K9106+SQRT(1-$N$2^2)*L9106</f>
        <v>1.1242438084846083</v>
      </c>
      <c r="O9106" s="46">
        <f t="shared" ca="1" si="1141"/>
        <v>0.32264775475194724</v>
      </c>
      <c r="P9106" s="46">
        <f t="shared" ca="1" si="1142"/>
        <v>0.32146553321607457</v>
      </c>
      <c r="Q9106" s="47">
        <f t="shared" ref="Q9106:Q9169" ca="1" si="1145">$K$2+K9106*$S$3</f>
        <v>0.32501219782369251</v>
      </c>
      <c r="R9106" s="47">
        <f t="shared" ref="R9106:R9169" ca="1" si="1146">$L$2+$L$3*N9106</f>
        <v>0.33120455046233888</v>
      </c>
      <c r="S9106" s="97">
        <f t="shared" ca="1" si="1143"/>
        <v>0.32692615260714308</v>
      </c>
      <c r="V9106">
        <v>9089</v>
      </c>
      <c r="W9106" s="46">
        <v>0.66781966062867304</v>
      </c>
    </row>
    <row r="9107" spans="10:23">
      <c r="J9107">
        <v>9090</v>
      </c>
      <c r="K9107" s="93">
        <f t="shared" ref="K9107:L9170" ca="1" si="1147">_xlfn.NORM.S.INV(RAND())</f>
        <v>0.20551082207467031</v>
      </c>
      <c r="L9107" s="93">
        <f t="shared" ca="1" si="1147"/>
        <v>-0.30430732805415323</v>
      </c>
      <c r="M9107" s="93">
        <f t="shared" ref="M9107:M9170" ca="1" si="1148">K9107</f>
        <v>0.20551082207467031</v>
      </c>
      <c r="N9107" s="101">
        <f t="shared" ca="1" si="1144"/>
        <v>-0.22315160999735123</v>
      </c>
      <c r="O9107" s="46">
        <f t="shared" ref="O9107:O9170" ca="1" si="1149">$K$2+K9107*$K$3</f>
        <v>0.39405542300839907</v>
      </c>
      <c r="P9107" s="46">
        <f t="shared" ref="P9107:P9170" ca="1" si="1150">$K$2+K9107*$R$3</f>
        <v>0.35716936734430049</v>
      </c>
      <c r="Q9107" s="47">
        <f t="shared" ca="1" si="1145"/>
        <v>0.46782753433659618</v>
      </c>
      <c r="R9107" s="47">
        <f t="shared" ca="1" si="1146"/>
        <v>0.11334083064922791</v>
      </c>
      <c r="S9107" s="97">
        <f t="shared" ref="S9107:S9170" ca="1" si="1151">AVERAGE(R9107,O9107)</f>
        <v>0.25369812682881349</v>
      </c>
      <c r="V9107">
        <v>9090</v>
      </c>
      <c r="W9107" s="46">
        <v>9.3505241596470501E-2</v>
      </c>
    </row>
    <row r="9108" spans="10:23">
      <c r="J9108">
        <v>9091</v>
      </c>
      <c r="K9108" s="93">
        <f t="shared" ca="1" si="1147"/>
        <v>-2.0503968572020126</v>
      </c>
      <c r="L9108" s="93">
        <f t="shared" ca="1" si="1147"/>
        <v>-0.12883851368162288</v>
      </c>
      <c r="M9108" s="93">
        <f t="shared" ca="1" si="1148"/>
        <v>-2.0503968572020126</v>
      </c>
      <c r="N9108" s="101">
        <f t="shared" ca="1" si="1144"/>
        <v>-0.77422182722690258</v>
      </c>
      <c r="O9108" s="46">
        <f t="shared" ca="1" si="1149"/>
        <v>-0.41574656591686554</v>
      </c>
      <c r="P9108" s="46">
        <f t="shared" ca="1" si="1150"/>
        <v>-4.7731627118331788E-2</v>
      </c>
      <c r="Q9108" s="47">
        <f t="shared" ca="1" si="1145"/>
        <v>-1.151776443513933</v>
      </c>
      <c r="R9108" s="47">
        <f t="shared" ca="1" si="1146"/>
        <v>2.4236915230610473E-2</v>
      </c>
      <c r="S9108" s="97">
        <f t="shared" ca="1" si="1151"/>
        <v>-0.19575482534312755</v>
      </c>
      <c r="V9108">
        <v>9091</v>
      </c>
      <c r="W9108" s="46">
        <v>0.40799840883774402</v>
      </c>
    </row>
    <row r="9109" spans="10:23">
      <c r="J9109">
        <v>9092</v>
      </c>
      <c r="K9109" s="93">
        <f t="shared" ca="1" si="1147"/>
        <v>9.2768070484729265E-2</v>
      </c>
      <c r="L9109" s="93">
        <f t="shared" ca="1" si="1147"/>
        <v>-0.13416634067442401</v>
      </c>
      <c r="M9109" s="93">
        <f t="shared" ca="1" si="1148"/>
        <v>9.2768070484729265E-2</v>
      </c>
      <c r="N9109" s="101">
        <f t="shared" ca="1" si="1144"/>
        <v>-9.7698524475559462E-2</v>
      </c>
      <c r="O9109" s="46">
        <f t="shared" ca="1" si="1149"/>
        <v>0.353584216977612</v>
      </c>
      <c r="P9109" s="46">
        <f t="shared" ca="1" si="1150"/>
        <v>0.33693376432890698</v>
      </c>
      <c r="Q9109" s="47">
        <f t="shared" ca="1" si="1145"/>
        <v>0.38688512227502203</v>
      </c>
      <c r="R9109" s="47">
        <f t="shared" ca="1" si="1146"/>
        <v>0.13362565238671242</v>
      </c>
      <c r="S9109" s="97">
        <f t="shared" ca="1" si="1151"/>
        <v>0.24360493468216221</v>
      </c>
      <c r="V9109">
        <v>9092</v>
      </c>
      <c r="W9109" s="46">
        <v>0.86408826799049099</v>
      </c>
    </row>
    <row r="9110" spans="10:23">
      <c r="J9110">
        <v>9093</v>
      </c>
      <c r="K9110" s="93">
        <f t="shared" ca="1" si="1147"/>
        <v>-0.79850698651704588</v>
      </c>
      <c r="L9110" s="93">
        <f t="shared" ca="1" si="1147"/>
        <v>0.59719774024554229</v>
      </c>
      <c r="M9110" s="93">
        <f t="shared" ca="1" si="1148"/>
        <v>-0.79850698651704588</v>
      </c>
      <c r="N9110" s="101">
        <f t="shared" ca="1" si="1144"/>
        <v>0.31225000243232237</v>
      </c>
      <c r="O9110" s="46">
        <f t="shared" ca="1" si="1149"/>
        <v>3.3643680195125147E-2</v>
      </c>
      <c r="P9110" s="46">
        <f t="shared" ca="1" si="1150"/>
        <v>0.17696349593766356</v>
      </c>
      <c r="Q9110" s="47">
        <f t="shared" ca="1" si="1145"/>
        <v>-0.25299595128995167</v>
      </c>
      <c r="R9110" s="47">
        <f t="shared" ca="1" si="1146"/>
        <v>0.19991125034776275</v>
      </c>
      <c r="S9110" s="97">
        <f t="shared" ca="1" si="1151"/>
        <v>0.11677746527144395</v>
      </c>
      <c r="V9110">
        <v>9093</v>
      </c>
      <c r="W9110" s="46">
        <v>0.295471505926445</v>
      </c>
    </row>
    <row r="9111" spans="10:23">
      <c r="J9111">
        <v>9094</v>
      </c>
      <c r="K9111" s="93">
        <f t="shared" ca="1" si="1147"/>
        <v>-0.75591583506487037</v>
      </c>
      <c r="L9111" s="93">
        <f t="shared" ca="1" si="1147"/>
        <v>-0.50863336901686484</v>
      </c>
      <c r="M9111" s="93">
        <f t="shared" ca="1" si="1148"/>
        <v>-0.75591583506487037</v>
      </c>
      <c r="N9111" s="101">
        <f t="shared" ca="1" si="1144"/>
        <v>-0.72262493959298846</v>
      </c>
      <c r="O9111" s="46">
        <f t="shared" ca="1" si="1149"/>
        <v>4.8932603351611592E-2</v>
      </c>
      <c r="P9111" s="46">
        <f t="shared" ca="1" si="1150"/>
        <v>0.18460795751590678</v>
      </c>
      <c r="Q9111" s="47">
        <f t="shared" ca="1" si="1145"/>
        <v>-0.22241810497697878</v>
      </c>
      <c r="R9111" s="47">
        <f t="shared" ca="1" si="1146"/>
        <v>3.2579744452464574E-2</v>
      </c>
      <c r="S9111" s="97">
        <f t="shared" ca="1" si="1151"/>
        <v>4.0756173902038083E-2</v>
      </c>
      <c r="V9111">
        <v>9094</v>
      </c>
      <c r="W9111" s="46">
        <v>0.11218113702660901</v>
      </c>
    </row>
    <row r="9112" spans="10:23">
      <c r="J9112">
        <v>9095</v>
      </c>
      <c r="K9112" s="93">
        <f t="shared" ca="1" si="1147"/>
        <v>0.15419464840200345</v>
      </c>
      <c r="L9112" s="93">
        <f t="shared" ca="1" si="1147"/>
        <v>0.94860041897391678</v>
      </c>
      <c r="M9112" s="93">
        <f t="shared" ca="1" si="1148"/>
        <v>0.15419464840200345</v>
      </c>
      <c r="N9112" s="101">
        <f t="shared" ca="1" si="1144"/>
        <v>0.94838946686803038</v>
      </c>
      <c r="O9112" s="46">
        <f t="shared" ca="1" si="1149"/>
        <v>0.37563448323063114</v>
      </c>
      <c r="P9112" s="46">
        <f t="shared" ca="1" si="1150"/>
        <v>0.34795889745541658</v>
      </c>
      <c r="Q9112" s="47">
        <f t="shared" ca="1" si="1145"/>
        <v>0.43098565478106032</v>
      </c>
      <c r="R9112" s="47">
        <f t="shared" ca="1" si="1146"/>
        <v>0.30277022414331539</v>
      </c>
      <c r="S9112" s="97">
        <f t="shared" ca="1" si="1151"/>
        <v>0.33920235368697327</v>
      </c>
      <c r="V9112">
        <v>9095</v>
      </c>
      <c r="W9112" s="46">
        <v>-0.180249113297131</v>
      </c>
    </row>
    <row r="9113" spans="10:23">
      <c r="J9113">
        <v>9096</v>
      </c>
      <c r="K9113" s="93">
        <f t="shared" ca="1" si="1147"/>
        <v>-7.9922727447598221E-2</v>
      </c>
      <c r="L9113" s="93">
        <f t="shared" ca="1" si="1147"/>
        <v>-0.68909403541705672</v>
      </c>
      <c r="M9113" s="93">
        <f t="shared" ca="1" si="1148"/>
        <v>-7.9922727447598221E-2</v>
      </c>
      <c r="N9113" s="101">
        <f t="shared" ca="1" si="1144"/>
        <v>-0.67873569034016801</v>
      </c>
      <c r="O9113" s="46">
        <f t="shared" ca="1" si="1149"/>
        <v>0.29159349239285032</v>
      </c>
      <c r="P9113" s="46">
        <f t="shared" ca="1" si="1150"/>
        <v>0.30593840203652611</v>
      </c>
      <c r="Q9113" s="47">
        <f t="shared" ca="1" si="1145"/>
        <v>0.26290367310549867</v>
      </c>
      <c r="R9113" s="47">
        <f t="shared" ca="1" si="1146"/>
        <v>3.9676306434838784E-2</v>
      </c>
      <c r="S9113" s="97">
        <f t="shared" ca="1" si="1151"/>
        <v>0.16563489941384454</v>
      </c>
      <c r="V9113">
        <v>9096</v>
      </c>
      <c r="W9113" s="46">
        <v>8.3932879603281399E-2</v>
      </c>
    </row>
    <row r="9114" spans="10:23">
      <c r="J9114">
        <v>9097</v>
      </c>
      <c r="K9114" s="93">
        <f t="shared" ca="1" si="1147"/>
        <v>2.8579382345624991E-2</v>
      </c>
      <c r="L9114" s="93">
        <f t="shared" ca="1" si="1147"/>
        <v>1.9274774899707121</v>
      </c>
      <c r="M9114" s="93">
        <f t="shared" ca="1" si="1148"/>
        <v>2.8579382345624991E-2</v>
      </c>
      <c r="N9114" s="101">
        <f t="shared" ca="1" si="1144"/>
        <v>1.8364978885662395</v>
      </c>
      <c r="O9114" s="46">
        <f t="shared" ca="1" si="1149"/>
        <v>0.33054243747614914</v>
      </c>
      <c r="P9114" s="46">
        <f t="shared" ca="1" si="1150"/>
        <v>0.32541287457817553</v>
      </c>
      <c r="Q9114" s="47">
        <f t="shared" ca="1" si="1145"/>
        <v>0.34080156327209626</v>
      </c>
      <c r="R9114" s="47">
        <f t="shared" ca="1" si="1146"/>
        <v>0.44637068596358354</v>
      </c>
      <c r="S9114" s="97">
        <f t="shared" ca="1" si="1151"/>
        <v>0.38845656171986631</v>
      </c>
      <c r="V9114">
        <v>9097</v>
      </c>
      <c r="W9114" s="46">
        <v>0.95536107765740896</v>
      </c>
    </row>
    <row r="9115" spans="10:23">
      <c r="J9115">
        <v>9098</v>
      </c>
      <c r="K9115" s="93">
        <f t="shared" ca="1" si="1147"/>
        <v>1.3942297289070835</v>
      </c>
      <c r="L9115" s="93">
        <f t="shared" ca="1" si="1147"/>
        <v>0.76041801138355292</v>
      </c>
      <c r="M9115" s="93">
        <f t="shared" ca="1" si="1148"/>
        <v>1.3942297289070835</v>
      </c>
      <c r="N9115" s="101">
        <f t="shared" ca="1" si="1144"/>
        <v>1.1643358639967685</v>
      </c>
      <c r="O9115" s="46">
        <f t="shared" ca="1" si="1149"/>
        <v>0.82076922156889864</v>
      </c>
      <c r="P9115" s="46">
        <f t="shared" ca="1" si="1150"/>
        <v>0.5705262666245503</v>
      </c>
      <c r="Q9115" s="47">
        <f t="shared" ca="1" si="1145"/>
        <v>1.3212551314575953</v>
      </c>
      <c r="R9115" s="47">
        <f t="shared" ca="1" si="1146"/>
        <v>0.33768713473494516</v>
      </c>
      <c r="S9115" s="97">
        <f t="shared" ca="1" si="1151"/>
        <v>0.57922817815192196</v>
      </c>
      <c r="V9115">
        <v>9098</v>
      </c>
      <c r="W9115" s="46">
        <v>-0.13616913047003801</v>
      </c>
    </row>
    <row r="9116" spans="10:23">
      <c r="J9116">
        <v>9099</v>
      </c>
      <c r="K9116" s="93">
        <f t="shared" ca="1" si="1147"/>
        <v>1.0709270250960394</v>
      </c>
      <c r="L9116" s="93">
        <f t="shared" ca="1" si="1147"/>
        <v>-0.73103365194406433</v>
      </c>
      <c r="M9116" s="93">
        <f t="shared" ca="1" si="1148"/>
        <v>1.0709270250960394</v>
      </c>
      <c r="N9116" s="101">
        <f t="shared" ca="1" si="1144"/>
        <v>-0.35250189665291382</v>
      </c>
      <c r="O9116" s="46">
        <f t="shared" ca="1" si="1149"/>
        <v>0.70471342062626241</v>
      </c>
      <c r="P9116" s="46">
        <f t="shared" ca="1" si="1150"/>
        <v>0.51249836615323219</v>
      </c>
      <c r="Q9116" s="47">
        <f t="shared" ca="1" si="1145"/>
        <v>1.0891435295723229</v>
      </c>
      <c r="R9116" s="47">
        <f t="shared" ca="1" si="1146"/>
        <v>9.2425860757595915E-2</v>
      </c>
      <c r="S9116" s="97">
        <f t="shared" ca="1" si="1151"/>
        <v>0.39856964069192918</v>
      </c>
      <c r="V9116">
        <v>9099</v>
      </c>
      <c r="W9116" s="46">
        <v>-4.8272392205593401E-2</v>
      </c>
    </row>
    <row r="9117" spans="10:23">
      <c r="J9117">
        <v>9100</v>
      </c>
      <c r="K9117" s="93">
        <f t="shared" ca="1" si="1147"/>
        <v>0.13017432500380771</v>
      </c>
      <c r="L9117" s="93">
        <f t="shared" ca="1" si="1147"/>
        <v>1.009503739699191</v>
      </c>
      <c r="M9117" s="93">
        <f t="shared" ca="1" si="1148"/>
        <v>0.13017432500380771</v>
      </c>
      <c r="N9117" s="101">
        <f t="shared" ca="1" si="1144"/>
        <v>0.99849187964870356</v>
      </c>
      <c r="O9117" s="46">
        <f t="shared" ca="1" si="1149"/>
        <v>0.36701192041869735</v>
      </c>
      <c r="P9117" s="46">
        <f t="shared" ca="1" si="1150"/>
        <v>0.34364761604944966</v>
      </c>
      <c r="Q9117" s="47">
        <f t="shared" ca="1" si="1145"/>
        <v>0.41374052915719278</v>
      </c>
      <c r="R9117" s="47">
        <f t="shared" ca="1" si="1146"/>
        <v>0.31087140800536783</v>
      </c>
      <c r="S9117" s="97">
        <f t="shared" ca="1" si="1151"/>
        <v>0.33894166421203259</v>
      </c>
      <c r="V9117">
        <v>9100</v>
      </c>
      <c r="W9117" s="46">
        <v>0.56317442207366797</v>
      </c>
    </row>
    <row r="9118" spans="10:23">
      <c r="J9118">
        <v>9101</v>
      </c>
      <c r="K9118" s="93">
        <f t="shared" ca="1" si="1147"/>
        <v>-1.0899109154795654</v>
      </c>
      <c r="L9118" s="93">
        <f t="shared" ca="1" si="1147"/>
        <v>-0.56047480852281495</v>
      </c>
      <c r="M9118" s="93">
        <f t="shared" ca="1" si="1148"/>
        <v>-1.0899109154795654</v>
      </c>
      <c r="N9118" s="101">
        <f t="shared" ca="1" si="1144"/>
        <v>-0.87799286513046926</v>
      </c>
      <c r="O9118" s="46">
        <f t="shared" ca="1" si="1149"/>
        <v>-7.0961434376827337E-2</v>
      </c>
      <c r="P9118" s="46">
        <f t="shared" ca="1" si="1150"/>
        <v>0.12466093865168731</v>
      </c>
      <c r="Q9118" s="47">
        <f t="shared" ca="1" si="1145"/>
        <v>-0.46220618043385664</v>
      </c>
      <c r="R9118" s="47">
        <f t="shared" ca="1" si="1146"/>
        <v>7.4579177541239106E-3</v>
      </c>
      <c r="S9118" s="97">
        <f t="shared" ca="1" si="1151"/>
        <v>-3.1751758311351713E-2</v>
      </c>
      <c r="V9118">
        <v>9101</v>
      </c>
      <c r="W9118" s="46">
        <v>-0.31683364718538298</v>
      </c>
    </row>
    <row r="9119" spans="10:23">
      <c r="J9119">
        <v>9102</v>
      </c>
      <c r="K9119" s="93">
        <f t="shared" ca="1" si="1147"/>
        <v>0.81626026532793361</v>
      </c>
      <c r="L9119" s="93">
        <f t="shared" ca="1" si="1147"/>
        <v>-0.97524377346261826</v>
      </c>
      <c r="M9119" s="93">
        <f t="shared" ca="1" si="1148"/>
        <v>0.81626026532793361</v>
      </c>
      <c r="N9119" s="101">
        <f t="shared" ca="1" si="1144"/>
        <v>-0.66502314995231249</v>
      </c>
      <c r="O9119" s="46">
        <f t="shared" ca="1" si="1149"/>
        <v>0.61329582828955442</v>
      </c>
      <c r="P9119" s="46">
        <f t="shared" ca="1" si="1150"/>
        <v>0.46678956998487819</v>
      </c>
      <c r="Q9119" s="47">
        <f t="shared" ca="1" si="1145"/>
        <v>0.90630834489890688</v>
      </c>
      <c r="R9119" s="47">
        <f t="shared" ca="1" si="1146"/>
        <v>4.1893521230144795E-2</v>
      </c>
      <c r="S9119" s="97">
        <f t="shared" ca="1" si="1151"/>
        <v>0.3275946747598496</v>
      </c>
      <c r="V9119">
        <v>9102</v>
      </c>
      <c r="W9119" s="46">
        <v>-0.398439699508357</v>
      </c>
    </row>
    <row r="9120" spans="10:23">
      <c r="J9120">
        <v>9103</v>
      </c>
      <c r="K9120" s="93">
        <f t="shared" ca="1" si="1147"/>
        <v>-0.21015268264948728</v>
      </c>
      <c r="L9120" s="93">
        <f t="shared" ca="1" si="1147"/>
        <v>-0.29162756627733993</v>
      </c>
      <c r="M9120" s="93">
        <f t="shared" ca="1" si="1148"/>
        <v>-0.21015268264948728</v>
      </c>
      <c r="N9120" s="101">
        <f t="shared" ca="1" si="1144"/>
        <v>-0.34332046036614516</v>
      </c>
      <c r="O9120" s="46">
        <f t="shared" ca="1" si="1149"/>
        <v>0.24484491411151216</v>
      </c>
      <c r="P9120" s="46">
        <f t="shared" ca="1" si="1150"/>
        <v>0.28256411289585709</v>
      </c>
      <c r="Q9120" s="47">
        <f t="shared" ca="1" si="1145"/>
        <v>0.16940651654282238</v>
      </c>
      <c r="R9120" s="47">
        <f t="shared" ca="1" si="1146"/>
        <v>9.3910430049746335E-2</v>
      </c>
      <c r="S9120" s="97">
        <f t="shared" ca="1" si="1151"/>
        <v>0.16937767208062926</v>
      </c>
      <c r="V9120">
        <v>9103</v>
      </c>
      <c r="W9120" s="46">
        <v>0.43427464407544197</v>
      </c>
    </row>
    <row r="9121" spans="10:23">
      <c r="J9121">
        <v>9104</v>
      </c>
      <c r="K9121" s="93">
        <f t="shared" ca="1" si="1147"/>
        <v>0.49552604363953889</v>
      </c>
      <c r="L9121" s="93">
        <f t="shared" ca="1" si="1147"/>
        <v>-0.58342381545210975</v>
      </c>
      <c r="M9121" s="93">
        <f t="shared" ca="1" si="1148"/>
        <v>0.49552604363953889</v>
      </c>
      <c r="N9121" s="101">
        <f t="shared" ca="1" si="1144"/>
        <v>-0.39554591269487893</v>
      </c>
      <c r="O9121" s="46">
        <f t="shared" ca="1" si="1149"/>
        <v>0.4981620340187991</v>
      </c>
      <c r="P9121" s="46">
        <f t="shared" ca="1" si="1150"/>
        <v>0.40922267284950054</v>
      </c>
      <c r="Q9121" s="47">
        <f t="shared" ca="1" si="1145"/>
        <v>0.67604075635739624</v>
      </c>
      <c r="R9121" s="47">
        <f t="shared" ca="1" si="1146"/>
        <v>8.5465966637454746E-2</v>
      </c>
      <c r="S9121" s="97">
        <f t="shared" ca="1" si="1151"/>
        <v>0.29181400032812693</v>
      </c>
      <c r="V9121">
        <v>9104</v>
      </c>
      <c r="W9121" s="46">
        <v>0.201790044695943</v>
      </c>
    </row>
    <row r="9122" spans="10:23">
      <c r="J9122">
        <v>9105</v>
      </c>
      <c r="K9122" s="93">
        <f t="shared" ca="1" si="1147"/>
        <v>0.1513765774442542</v>
      </c>
      <c r="L9122" s="93">
        <f t="shared" ca="1" si="1147"/>
        <v>-0.35449798837847502</v>
      </c>
      <c r="M9122" s="93">
        <f t="shared" ca="1" si="1148"/>
        <v>0.1513765774442542</v>
      </c>
      <c r="N9122" s="101">
        <f t="shared" ca="1" si="1144"/>
        <v>-0.28795243547418148</v>
      </c>
      <c r="O9122" s="46">
        <f t="shared" ca="1" si="1149"/>
        <v>0.3746228817863515</v>
      </c>
      <c r="P9122" s="46">
        <f t="shared" ca="1" si="1150"/>
        <v>0.34745309673327673</v>
      </c>
      <c r="Q9122" s="47">
        <f t="shared" ca="1" si="1145"/>
        <v>0.42896245189250104</v>
      </c>
      <c r="R9122" s="47">
        <f t="shared" ca="1" si="1146"/>
        <v>0.10286302384382243</v>
      </c>
      <c r="S9122" s="97">
        <f t="shared" ca="1" si="1151"/>
        <v>0.23874295281508695</v>
      </c>
      <c r="V9122">
        <v>9105</v>
      </c>
      <c r="W9122" s="46">
        <v>0.35828557186298399</v>
      </c>
    </row>
    <row r="9123" spans="10:23">
      <c r="J9123">
        <v>9106</v>
      </c>
      <c r="K9123" s="93">
        <f t="shared" ca="1" si="1147"/>
        <v>-0.32048566261676714</v>
      </c>
      <c r="L9123" s="93">
        <f t="shared" ca="1" si="1147"/>
        <v>0.45530815942212727</v>
      </c>
      <c r="M9123" s="93">
        <f t="shared" ca="1" si="1148"/>
        <v>-0.32048566261676714</v>
      </c>
      <c r="N9123" s="101">
        <f t="shared" ca="1" si="1144"/>
        <v>0.3297483810245872</v>
      </c>
      <c r="O9123" s="46">
        <f t="shared" ca="1" si="1149"/>
        <v>0.20523874252819524</v>
      </c>
      <c r="P9123" s="46">
        <f t="shared" ca="1" si="1150"/>
        <v>0.26276102710419857</v>
      </c>
      <c r="Q9123" s="47">
        <f t="shared" ca="1" si="1145"/>
        <v>9.0194173376188513E-2</v>
      </c>
      <c r="R9123" s="47">
        <f t="shared" ca="1" si="1146"/>
        <v>0.20274060674790845</v>
      </c>
      <c r="S9123" s="97">
        <f t="shared" ca="1" si="1151"/>
        <v>0.20398967463805184</v>
      </c>
      <c r="V9123">
        <v>9106</v>
      </c>
      <c r="W9123" s="46">
        <v>-0.18146510049874201</v>
      </c>
    </row>
    <row r="9124" spans="10:23">
      <c r="J9124">
        <v>9107</v>
      </c>
      <c r="K9124" s="93">
        <f t="shared" ca="1" si="1147"/>
        <v>-0.31582426180919215</v>
      </c>
      <c r="L9124" s="93">
        <f t="shared" ca="1" si="1147"/>
        <v>0.24916189697105623</v>
      </c>
      <c r="M9124" s="93">
        <f t="shared" ca="1" si="1148"/>
        <v>-0.31582426180919215</v>
      </c>
      <c r="N9124" s="101">
        <f t="shared" ca="1" si="1144"/>
        <v>0.13578700531698701</v>
      </c>
      <c r="O9124" s="46">
        <f t="shared" ca="1" si="1149"/>
        <v>0.20691204311572742</v>
      </c>
      <c r="P9124" s="46">
        <f t="shared" ca="1" si="1150"/>
        <v>0.26359767739796469</v>
      </c>
      <c r="Q9124" s="47">
        <f t="shared" ca="1" si="1145"/>
        <v>9.3540774551252898E-2</v>
      </c>
      <c r="R9124" s="47">
        <f t="shared" ca="1" si="1146"/>
        <v>0.17137850900578083</v>
      </c>
      <c r="S9124" s="97">
        <f t="shared" ca="1" si="1151"/>
        <v>0.18914527606075413</v>
      </c>
      <c r="V9124">
        <v>9107</v>
      </c>
      <c r="W9124" s="46">
        <v>0.149528769925278</v>
      </c>
    </row>
    <row r="9125" spans="10:23">
      <c r="J9125">
        <v>9108</v>
      </c>
      <c r="K9125" s="93">
        <f t="shared" ca="1" si="1147"/>
        <v>-0.1748723363435086</v>
      </c>
      <c r="L9125" s="93">
        <f t="shared" ca="1" si="1147"/>
        <v>0.6605899130910633</v>
      </c>
      <c r="M9125" s="93">
        <f t="shared" ca="1" si="1148"/>
        <v>-0.1748723363435086</v>
      </c>
      <c r="N9125" s="101">
        <f t="shared" ca="1" si="1144"/>
        <v>0.57068086490769276</v>
      </c>
      <c r="O9125" s="46">
        <f t="shared" ca="1" si="1149"/>
        <v>0.25750948140343</v>
      </c>
      <c r="P9125" s="46">
        <f t="shared" ca="1" si="1150"/>
        <v>0.28889639654181598</v>
      </c>
      <c r="Q9125" s="47">
        <f t="shared" ca="1" si="1145"/>
        <v>0.19473565112665797</v>
      </c>
      <c r="R9125" s="47">
        <f t="shared" ca="1" si="1146"/>
        <v>0.24169757991449681</v>
      </c>
      <c r="S9125" s="97">
        <f t="shared" ca="1" si="1151"/>
        <v>0.2496035306589634</v>
      </c>
      <c r="V9125">
        <v>9108</v>
      </c>
      <c r="W9125" s="46">
        <v>0.207168598891845</v>
      </c>
    </row>
    <row r="9126" spans="10:23">
      <c r="J9126">
        <v>9109</v>
      </c>
      <c r="K9126" s="93">
        <f t="shared" ca="1" si="1147"/>
        <v>-0.64026784300416817</v>
      </c>
      <c r="L9126" s="93">
        <f t="shared" ca="1" si="1147"/>
        <v>-0.48436692404102943</v>
      </c>
      <c r="M9126" s="93">
        <f t="shared" ca="1" si="1148"/>
        <v>-0.64026784300416817</v>
      </c>
      <c r="N9126" s="101">
        <f t="shared" ca="1" si="1144"/>
        <v>-0.66283967519599096</v>
      </c>
      <c r="O9126" s="46">
        <f t="shared" ca="1" si="1149"/>
        <v>9.0446702020754721E-2</v>
      </c>
      <c r="P9126" s="46">
        <f t="shared" ca="1" si="1150"/>
        <v>0.20536500685047834</v>
      </c>
      <c r="Q9126" s="47">
        <f t="shared" ca="1" si="1145"/>
        <v>-0.13938990763869252</v>
      </c>
      <c r="R9126" s="47">
        <f t="shared" ca="1" si="1146"/>
        <v>4.2246572699672705E-2</v>
      </c>
      <c r="S9126" s="97">
        <f t="shared" ca="1" si="1151"/>
        <v>6.6346637360213706E-2</v>
      </c>
      <c r="V9126">
        <v>9109</v>
      </c>
      <c r="W9126" s="46">
        <v>0.398147263352776</v>
      </c>
    </row>
    <row r="9127" spans="10:23">
      <c r="J9127">
        <v>9110</v>
      </c>
      <c r="K9127" s="93">
        <f t="shared" ca="1" si="1147"/>
        <v>0.78938955465290606</v>
      </c>
      <c r="L9127" s="93">
        <f t="shared" ca="1" si="1147"/>
        <v>1.0790376331365126</v>
      </c>
      <c r="M9127" s="93">
        <f t="shared" ca="1" si="1148"/>
        <v>0.78938955465290606</v>
      </c>
      <c r="N9127" s="101">
        <f t="shared" ca="1" si="1144"/>
        <v>1.2740610266381147</v>
      </c>
      <c r="O9127" s="46">
        <f t="shared" ca="1" si="1149"/>
        <v>0.60365006346133698</v>
      </c>
      <c r="P9127" s="46">
        <f t="shared" ca="1" si="1150"/>
        <v>0.46196668757076947</v>
      </c>
      <c r="Q9127" s="47">
        <f t="shared" ca="1" si="1145"/>
        <v>0.887016815242472</v>
      </c>
      <c r="R9127" s="47">
        <f t="shared" ca="1" si="1146"/>
        <v>0.35542886946421637</v>
      </c>
      <c r="S9127" s="97">
        <f t="shared" ca="1" si="1151"/>
        <v>0.47953946646277668</v>
      </c>
      <c r="V9127">
        <v>9110</v>
      </c>
      <c r="W9127" s="46">
        <v>1.56011408396756</v>
      </c>
    </row>
    <row r="9128" spans="10:23">
      <c r="J9128">
        <v>9111</v>
      </c>
      <c r="K9128" s="93">
        <f t="shared" ca="1" si="1147"/>
        <v>0.85301169168752067</v>
      </c>
      <c r="L9128" s="93">
        <f t="shared" ca="1" si="1147"/>
        <v>-0.75950082542451347</v>
      </c>
      <c r="M9128" s="93">
        <f t="shared" ca="1" si="1148"/>
        <v>0.85301169168752067</v>
      </c>
      <c r="N9128" s="101">
        <f t="shared" ca="1" si="1144"/>
        <v>-0.44879310989857207</v>
      </c>
      <c r="O9128" s="46">
        <f t="shared" ca="1" si="1149"/>
        <v>0.62648846841185613</v>
      </c>
      <c r="P9128" s="46">
        <f t="shared" ca="1" si="1150"/>
        <v>0.47338589004602905</v>
      </c>
      <c r="Q9128" s="47">
        <f t="shared" ca="1" si="1145"/>
        <v>0.93269362514351029</v>
      </c>
      <c r="R9128" s="47">
        <f t="shared" ca="1" si="1146"/>
        <v>7.6856294752501553E-2</v>
      </c>
      <c r="S9128" s="97">
        <f t="shared" ca="1" si="1151"/>
        <v>0.35167238158217884</v>
      </c>
      <c r="V9128">
        <v>9111</v>
      </c>
      <c r="W9128" s="46">
        <v>1.08194286839564</v>
      </c>
    </row>
    <row r="9129" spans="10:23">
      <c r="J9129">
        <v>9112</v>
      </c>
      <c r="K9129" s="93">
        <f t="shared" ca="1" si="1147"/>
        <v>-0.14236416252494705</v>
      </c>
      <c r="L9129" s="93">
        <f t="shared" ca="1" si="1147"/>
        <v>-1.6440714793311368</v>
      </c>
      <c r="M9129" s="93">
        <f t="shared" ca="1" si="1148"/>
        <v>-0.14236416252494705</v>
      </c>
      <c r="N9129" s="101">
        <f t="shared" ca="1" si="1144"/>
        <v>-1.603991527150592</v>
      </c>
      <c r="O9129" s="46">
        <f t="shared" ca="1" si="1149"/>
        <v>0.26917892340073724</v>
      </c>
      <c r="P9129" s="46">
        <f t="shared" ca="1" si="1150"/>
        <v>0.2947311175404696</v>
      </c>
      <c r="Q9129" s="47">
        <f t="shared" ca="1" si="1145"/>
        <v>0.21807453512127256</v>
      </c>
      <c r="R9129" s="47">
        <f t="shared" ca="1" si="1146"/>
        <v>-0.10993061342052268</v>
      </c>
      <c r="S9129" s="97">
        <f t="shared" ca="1" si="1151"/>
        <v>7.9624154990107276E-2</v>
      </c>
      <c r="V9129">
        <v>9112</v>
      </c>
      <c r="W9129" s="46">
        <v>-1.31463431280383E-2</v>
      </c>
    </row>
    <row r="9130" spans="10:23">
      <c r="J9130">
        <v>9113</v>
      </c>
      <c r="K9130" s="93">
        <f t="shared" ca="1" si="1147"/>
        <v>1.4756532558201561E-2</v>
      </c>
      <c r="L9130" s="93">
        <f t="shared" ca="1" si="1147"/>
        <v>-0.56735866022146519</v>
      </c>
      <c r="M9130" s="93">
        <f t="shared" ca="1" si="1148"/>
        <v>1.4756532558201561E-2</v>
      </c>
      <c r="N9130" s="101">
        <f t="shared" ca="1" si="1144"/>
        <v>-0.53321029902972605</v>
      </c>
      <c r="O9130" s="46">
        <f t="shared" ca="1" si="1149"/>
        <v>0.32558045638388222</v>
      </c>
      <c r="P9130" s="46">
        <f t="shared" ca="1" si="1150"/>
        <v>0.32293188403204209</v>
      </c>
      <c r="Q9130" s="47">
        <f t="shared" ca="1" si="1145"/>
        <v>0.33087760108756242</v>
      </c>
      <c r="R9130" s="47">
        <f t="shared" ca="1" si="1146"/>
        <v>6.32066692691369E-2</v>
      </c>
      <c r="S9130" s="97">
        <f t="shared" ca="1" si="1151"/>
        <v>0.19439356282650955</v>
      </c>
      <c r="V9130">
        <v>9113</v>
      </c>
      <c r="W9130" s="46">
        <v>-0.12790345981418699</v>
      </c>
    </row>
    <row r="9131" spans="10:23">
      <c r="J9131">
        <v>9114</v>
      </c>
      <c r="K9131" s="93">
        <f t="shared" ca="1" si="1147"/>
        <v>-0.28191132434163951</v>
      </c>
      <c r="L9131" s="93">
        <f t="shared" ca="1" si="1147"/>
        <v>-0.65739012494273463</v>
      </c>
      <c r="M9131" s="93">
        <f t="shared" ca="1" si="1148"/>
        <v>-0.28191132434163951</v>
      </c>
      <c r="N9131" s="101">
        <f t="shared" ca="1" si="1144"/>
        <v>-0.71291465096762918</v>
      </c>
      <c r="O9131" s="46">
        <f t="shared" ca="1" si="1149"/>
        <v>0.21908575237865602</v>
      </c>
      <c r="P9131" s="46">
        <f t="shared" ca="1" si="1150"/>
        <v>0.26968453202942899</v>
      </c>
      <c r="Q9131" s="47">
        <f t="shared" ca="1" si="1145"/>
        <v>0.11788819307711004</v>
      </c>
      <c r="R9131" s="47">
        <f t="shared" ca="1" si="1146"/>
        <v>3.414982519592083E-2</v>
      </c>
      <c r="S9131" s="97">
        <f t="shared" ca="1" si="1151"/>
        <v>0.12661778878728841</v>
      </c>
      <c r="V9131">
        <v>9114</v>
      </c>
      <c r="W9131" s="46">
        <v>-0.11455028718633101</v>
      </c>
    </row>
    <row r="9132" spans="10:23">
      <c r="J9132">
        <v>9115</v>
      </c>
      <c r="K9132" s="93">
        <f t="shared" ca="1" si="1147"/>
        <v>2.3575957061940183</v>
      </c>
      <c r="L9132" s="93">
        <f t="shared" ca="1" si="1147"/>
        <v>1.1848795979502893</v>
      </c>
      <c r="M9132" s="93">
        <f t="shared" ca="1" si="1148"/>
        <v>2.3575957061940183</v>
      </c>
      <c r="N9132" s="101">
        <f t="shared" ca="1" si="1144"/>
        <v>1.8731327508137934</v>
      </c>
      <c r="O9132" s="46">
        <f t="shared" ca="1" si="1149"/>
        <v>1.1665881979553916</v>
      </c>
      <c r="P9132" s="46">
        <f t="shared" ca="1" si="1150"/>
        <v>0.74343575481779678</v>
      </c>
      <c r="Q9132" s="47">
        <f t="shared" ca="1" si="1145"/>
        <v>2.0128930842305808</v>
      </c>
      <c r="R9132" s="47">
        <f t="shared" ca="1" si="1146"/>
        <v>0.45229426804989137</v>
      </c>
      <c r="S9132" s="97">
        <f t="shared" ca="1" si="1151"/>
        <v>0.80944123300264148</v>
      </c>
      <c r="V9132">
        <v>9115</v>
      </c>
      <c r="W9132" s="46">
        <v>-0.47916038665844901</v>
      </c>
    </row>
    <row r="9133" spans="10:23">
      <c r="J9133">
        <v>9116</v>
      </c>
      <c r="K9133" s="93">
        <f t="shared" ca="1" si="1147"/>
        <v>0.24297350740037257</v>
      </c>
      <c r="L9133" s="93">
        <f t="shared" ca="1" si="1147"/>
        <v>-2.9505165137503671</v>
      </c>
      <c r="M9133" s="93">
        <f t="shared" ca="1" si="1148"/>
        <v>0.24297350740037257</v>
      </c>
      <c r="N9133" s="101">
        <f t="shared" ca="1" si="1144"/>
        <v>-2.7200640770126379</v>
      </c>
      <c r="O9133" s="46">
        <f t="shared" ca="1" si="1149"/>
        <v>0.40750338338635306</v>
      </c>
      <c r="P9133" s="46">
        <f t="shared" ca="1" si="1150"/>
        <v>0.36389334753327751</v>
      </c>
      <c r="Q9133" s="47">
        <f t="shared" ca="1" si="1145"/>
        <v>0.49472345509250415</v>
      </c>
      <c r="R9133" s="47">
        <f t="shared" ca="1" si="1146"/>
        <v>-0.29039116268392712</v>
      </c>
      <c r="S9133" s="97">
        <f t="shared" ca="1" si="1151"/>
        <v>5.855611035121297E-2</v>
      </c>
      <c r="V9133">
        <v>9116</v>
      </c>
      <c r="W9133" s="46">
        <v>0.28241562461641501</v>
      </c>
    </row>
    <row r="9134" spans="10:23">
      <c r="J9134">
        <v>9117</v>
      </c>
      <c r="K9134" s="93">
        <f t="shared" ca="1" si="1147"/>
        <v>-3.8514623504832854E-2</v>
      </c>
      <c r="L9134" s="93">
        <f t="shared" ca="1" si="1147"/>
        <v>0.66492496743887264</v>
      </c>
      <c r="M9134" s="93">
        <f t="shared" ca="1" si="1148"/>
        <v>-3.8514623504832854E-2</v>
      </c>
      <c r="N9134" s="101">
        <f t="shared" ca="1" si="1144"/>
        <v>0.61815566873457128</v>
      </c>
      <c r="O9134" s="46">
        <f t="shared" ca="1" si="1149"/>
        <v>0.30645773760931549</v>
      </c>
      <c r="P9134" s="46">
        <f t="shared" ca="1" si="1150"/>
        <v>0.31337052464475873</v>
      </c>
      <c r="Q9134" s="47">
        <f t="shared" ca="1" si="1145"/>
        <v>0.29263216353842902</v>
      </c>
      <c r="R9134" s="47">
        <f t="shared" ca="1" si="1146"/>
        <v>0.24937389914287478</v>
      </c>
      <c r="S9134" s="97">
        <f t="shared" ca="1" si="1151"/>
        <v>0.27791581837609514</v>
      </c>
      <c r="V9134">
        <v>9117</v>
      </c>
      <c r="W9134" s="46">
        <v>0.46055747737886898</v>
      </c>
    </row>
    <row r="9135" spans="10:23">
      <c r="J9135">
        <v>9118</v>
      </c>
      <c r="K9135" s="93">
        <f t="shared" ca="1" si="1147"/>
        <v>-1.0161903421355616</v>
      </c>
      <c r="L9135" s="93">
        <f t="shared" ca="1" si="1147"/>
        <v>-1.2095088863012906</v>
      </c>
      <c r="M9135" s="93">
        <f t="shared" ca="1" si="1148"/>
        <v>-1.0161903421355616</v>
      </c>
      <c r="N9135" s="101">
        <f t="shared" ca="1" si="1144"/>
        <v>-1.4698863666869861</v>
      </c>
      <c r="O9135" s="46">
        <f t="shared" ca="1" si="1149"/>
        <v>-4.4497999074445349E-2</v>
      </c>
      <c r="P9135" s="46">
        <f t="shared" ca="1" si="1150"/>
        <v>0.13789265630287831</v>
      </c>
      <c r="Q9135" s="47">
        <f t="shared" ca="1" si="1145"/>
        <v>-0.40927930982909266</v>
      </c>
      <c r="R9135" s="47">
        <f t="shared" ca="1" si="1146"/>
        <v>-8.8246816144699813E-2</v>
      </c>
      <c r="S9135" s="97">
        <f t="shared" ca="1" si="1151"/>
        <v>-6.6372407609572581E-2</v>
      </c>
      <c r="V9135">
        <v>9118</v>
      </c>
      <c r="W9135" s="46">
        <v>0.60003653673542201</v>
      </c>
    </row>
    <row r="9136" spans="10:23">
      <c r="J9136">
        <v>9119</v>
      </c>
      <c r="K9136" s="93">
        <f t="shared" ca="1" si="1147"/>
        <v>-0.11577129055343437</v>
      </c>
      <c r="L9136" s="93">
        <f t="shared" ca="1" si="1147"/>
        <v>-0.10714566038852803</v>
      </c>
      <c r="M9136" s="93">
        <f t="shared" ca="1" si="1148"/>
        <v>-0.11577129055343437</v>
      </c>
      <c r="N9136" s="101">
        <f t="shared" ca="1" si="1144"/>
        <v>-0.13840086686624264</v>
      </c>
      <c r="O9136" s="46">
        <f t="shared" ca="1" si="1149"/>
        <v>0.27872495261620173</v>
      </c>
      <c r="P9136" s="46">
        <f t="shared" ca="1" si="1150"/>
        <v>0.29950413214820187</v>
      </c>
      <c r="Q9136" s="47">
        <f t="shared" ca="1" si="1145"/>
        <v>0.23716659355220152</v>
      </c>
      <c r="R9136" s="47">
        <f t="shared" ca="1" si="1146"/>
        <v>0.12704438930929174</v>
      </c>
      <c r="S9136" s="97">
        <f t="shared" ca="1" si="1151"/>
        <v>0.20288467096274673</v>
      </c>
      <c r="V9136">
        <v>9119</v>
      </c>
      <c r="W9136" s="46">
        <v>0.89529798431854901</v>
      </c>
    </row>
    <row r="9137" spans="10:23">
      <c r="J9137">
        <v>9120</v>
      </c>
      <c r="K9137" s="93">
        <f t="shared" ca="1" si="1147"/>
        <v>0.61581387243264119</v>
      </c>
      <c r="L9137" s="93">
        <f t="shared" ca="1" si="1147"/>
        <v>1.477433033541794</v>
      </c>
      <c r="M9137" s="93">
        <f t="shared" ca="1" si="1148"/>
        <v>0.61581387243264119</v>
      </c>
      <c r="N9137" s="101">
        <f t="shared" ca="1" si="1144"/>
        <v>1.5965720471345684</v>
      </c>
      <c r="O9137" s="46">
        <f t="shared" ca="1" si="1149"/>
        <v>0.54134169243079078</v>
      </c>
      <c r="P9137" s="46">
        <f t="shared" ca="1" si="1150"/>
        <v>0.43081250205549637</v>
      </c>
      <c r="Q9137" s="47">
        <f t="shared" ca="1" si="1145"/>
        <v>0.76240007318137948</v>
      </c>
      <c r="R9137" s="47">
        <f t="shared" ca="1" si="1146"/>
        <v>0.40757647932119662</v>
      </c>
      <c r="S9137" s="97">
        <f t="shared" ca="1" si="1151"/>
        <v>0.47445908587599372</v>
      </c>
      <c r="V9137">
        <v>9120</v>
      </c>
      <c r="W9137" s="46">
        <v>-0.33146894902122898</v>
      </c>
    </row>
    <row r="9138" spans="10:23">
      <c r="J9138">
        <v>9121</v>
      </c>
      <c r="K9138" s="93">
        <f t="shared" ca="1" si="1147"/>
        <v>1.9270348077516819</v>
      </c>
      <c r="L9138" s="93">
        <f t="shared" ca="1" si="1147"/>
        <v>0.16178614685130283</v>
      </c>
      <c r="M9138" s="93">
        <f t="shared" ca="1" si="1148"/>
        <v>1.9270348077516819</v>
      </c>
      <c r="N9138" s="101">
        <f t="shared" ca="1" si="1144"/>
        <v>0.76622702514288754</v>
      </c>
      <c r="O9138" s="46">
        <f t="shared" ca="1" si="1149"/>
        <v>1.0120299794985761</v>
      </c>
      <c r="P9138" s="46">
        <f t="shared" ca="1" si="1150"/>
        <v>0.66615664558938903</v>
      </c>
      <c r="Q9138" s="47">
        <f t="shared" ca="1" si="1145"/>
        <v>1.7037766473169502</v>
      </c>
      <c r="R9138" s="47">
        <f t="shared" ca="1" si="1146"/>
        <v>0.27331592541251559</v>
      </c>
      <c r="S9138" s="97">
        <f t="shared" ca="1" si="1151"/>
        <v>0.6426729524555459</v>
      </c>
      <c r="V9138">
        <v>9121</v>
      </c>
      <c r="W9138" s="46">
        <v>0.27577249231387202</v>
      </c>
    </row>
    <row r="9139" spans="10:23">
      <c r="J9139">
        <v>9122</v>
      </c>
      <c r="K9139" s="93">
        <f t="shared" ca="1" si="1147"/>
        <v>1.2290720795559764</v>
      </c>
      <c r="L9139" s="93">
        <f t="shared" ca="1" si="1147"/>
        <v>0.47500196320995192</v>
      </c>
      <c r="M9139" s="93">
        <f t="shared" ca="1" si="1148"/>
        <v>1.2290720795559764</v>
      </c>
      <c r="N9139" s="101">
        <f t="shared" ca="1" si="1144"/>
        <v>0.8412138695082495</v>
      </c>
      <c r="O9139" s="46">
        <f t="shared" ca="1" si="1149"/>
        <v>0.76148266735421954</v>
      </c>
      <c r="P9139" s="46">
        <f t="shared" ca="1" si="1150"/>
        <v>0.5408829895172107</v>
      </c>
      <c r="Q9139" s="47">
        <f t="shared" ca="1" si="1145"/>
        <v>1.2026820230282371</v>
      </c>
      <c r="R9139" s="47">
        <f t="shared" ca="1" si="1146"/>
        <v>0.28544073497205125</v>
      </c>
      <c r="S9139" s="97">
        <f t="shared" ca="1" si="1151"/>
        <v>0.5234617011631354</v>
      </c>
      <c r="V9139">
        <v>9122</v>
      </c>
      <c r="W9139" s="46">
        <v>-0.11758807616428001</v>
      </c>
    </row>
    <row r="9140" spans="10:23">
      <c r="J9140">
        <v>9123</v>
      </c>
      <c r="K9140" s="93">
        <f t="shared" ca="1" si="1147"/>
        <v>-3.2686651354534219E-2</v>
      </c>
      <c r="L9140" s="93">
        <f t="shared" ca="1" si="1147"/>
        <v>1.2359385288235858</v>
      </c>
      <c r="M9140" s="93">
        <f t="shared" ca="1" si="1148"/>
        <v>-3.2686651354534219E-2</v>
      </c>
      <c r="N9140" s="101">
        <f t="shared" ca="1" si="1144"/>
        <v>1.1613774523939082</v>
      </c>
      <c r="O9140" s="46">
        <f t="shared" ca="1" si="1149"/>
        <v>0.30854980169600993</v>
      </c>
      <c r="P9140" s="46">
        <f t="shared" ca="1" si="1150"/>
        <v>0.31441655668810592</v>
      </c>
      <c r="Q9140" s="47">
        <f t="shared" ca="1" si="1145"/>
        <v>0.29681629171181784</v>
      </c>
      <c r="R9140" s="47">
        <f t="shared" ca="1" si="1146"/>
        <v>0.33720878179734681</v>
      </c>
      <c r="S9140" s="97">
        <f t="shared" ca="1" si="1151"/>
        <v>0.3228792917466784</v>
      </c>
      <c r="V9140">
        <v>9123</v>
      </c>
      <c r="W9140" s="46">
        <v>0.61594597722589195</v>
      </c>
    </row>
    <row r="9141" spans="10:23">
      <c r="J9141">
        <v>9124</v>
      </c>
      <c r="K9141" s="93">
        <f t="shared" ca="1" si="1147"/>
        <v>-0.66624906127753392</v>
      </c>
      <c r="L9141" s="93">
        <f t="shared" ca="1" si="1147"/>
        <v>2.2405424182318843</v>
      </c>
      <c r="M9141" s="93">
        <f t="shared" ca="1" si="1148"/>
        <v>-0.66624906127753392</v>
      </c>
      <c r="N9141" s="101">
        <f t="shared" ca="1" si="1144"/>
        <v>1.9123384512705068</v>
      </c>
      <c r="O9141" s="46">
        <f t="shared" ca="1" si="1149"/>
        <v>8.1120237810473311E-2</v>
      </c>
      <c r="P9141" s="46">
        <f t="shared" ca="1" si="1150"/>
        <v>0.20070177474533762</v>
      </c>
      <c r="Q9141" s="47">
        <f t="shared" ca="1" si="1145"/>
        <v>-0.15804283605925534</v>
      </c>
      <c r="R9141" s="47">
        <f t="shared" ca="1" si="1146"/>
        <v>0.45863353536683193</v>
      </c>
      <c r="S9141" s="97">
        <f t="shared" ca="1" si="1151"/>
        <v>0.26987688658865261</v>
      </c>
      <c r="V9141">
        <v>9124</v>
      </c>
      <c r="W9141" s="46">
        <v>1.3422032802650401</v>
      </c>
    </row>
    <row r="9142" spans="10:23">
      <c r="J9142">
        <v>9125</v>
      </c>
      <c r="K9142" s="93">
        <f t="shared" ca="1" si="1147"/>
        <v>0.80494631567568065</v>
      </c>
      <c r="L9142" s="93">
        <f t="shared" ca="1" si="1147"/>
        <v>-0.39278973557410007</v>
      </c>
      <c r="M9142" s="93">
        <f t="shared" ca="1" si="1148"/>
        <v>0.80494631567568065</v>
      </c>
      <c r="N9142" s="101">
        <f t="shared" ca="1" si="1144"/>
        <v>-0.11640635854349907</v>
      </c>
      <c r="O9142" s="46">
        <f t="shared" ca="1" si="1149"/>
        <v>0.60923446575457141</v>
      </c>
      <c r="P9142" s="46">
        <f t="shared" ca="1" si="1150"/>
        <v>0.46475888871738669</v>
      </c>
      <c r="Q9142" s="47">
        <f t="shared" ca="1" si="1145"/>
        <v>0.89818561982894096</v>
      </c>
      <c r="R9142" s="47">
        <f t="shared" ca="1" si="1146"/>
        <v>0.13060073611953399</v>
      </c>
      <c r="S9142" s="97">
        <f t="shared" ca="1" si="1151"/>
        <v>0.36991760093705273</v>
      </c>
      <c r="V9142">
        <v>9125</v>
      </c>
      <c r="W9142" s="46">
        <v>1.82167431021214</v>
      </c>
    </row>
    <row r="9143" spans="10:23">
      <c r="J9143">
        <v>9126</v>
      </c>
      <c r="K9143" s="93">
        <f t="shared" ca="1" si="1147"/>
        <v>2.1607700684056939</v>
      </c>
      <c r="L9143" s="93">
        <f t="shared" ca="1" si="1147"/>
        <v>0.91635923317356571</v>
      </c>
      <c r="M9143" s="93">
        <f t="shared" ca="1" si="1148"/>
        <v>2.1607700684056939</v>
      </c>
      <c r="N9143" s="101">
        <f t="shared" ca="1" si="1144"/>
        <v>1.5559581389560413</v>
      </c>
      <c r="O9143" s="46">
        <f t="shared" ca="1" si="1149"/>
        <v>1.0959338026462828</v>
      </c>
      <c r="P9143" s="46">
        <f t="shared" ca="1" si="1150"/>
        <v>0.70810855716324239</v>
      </c>
      <c r="Q9143" s="47">
        <f t="shared" ca="1" si="1145"/>
        <v>1.8715842936123634</v>
      </c>
      <c r="R9143" s="47">
        <f t="shared" ca="1" si="1146"/>
        <v>0.40100951539171337</v>
      </c>
      <c r="S9143" s="97">
        <f t="shared" ca="1" si="1151"/>
        <v>0.74847165901899815</v>
      </c>
      <c r="V9143">
        <v>9126</v>
      </c>
      <c r="W9143" s="46">
        <v>1.5518526078378499E-2</v>
      </c>
    </row>
    <row r="9144" spans="10:23">
      <c r="J9144">
        <v>9127</v>
      </c>
      <c r="K9144" s="93">
        <f t="shared" ca="1" si="1147"/>
        <v>-0.48734995231119749</v>
      </c>
      <c r="L9144" s="93">
        <f t="shared" ca="1" si="1147"/>
        <v>-0.30596144940089903</v>
      </c>
      <c r="M9144" s="93">
        <f t="shared" ca="1" si="1148"/>
        <v>-0.48734995231119749</v>
      </c>
      <c r="N9144" s="101">
        <f t="shared" ca="1" si="1144"/>
        <v>-0.44506512426770262</v>
      </c>
      <c r="O9144" s="46">
        <f t="shared" ca="1" si="1149"/>
        <v>0.14533955653026587</v>
      </c>
      <c r="P9144" s="46">
        <f t="shared" ca="1" si="1150"/>
        <v>0.23281143410523392</v>
      </c>
      <c r="Q9144" s="47">
        <f t="shared" ca="1" si="1145"/>
        <v>-2.960419861967023E-2</v>
      </c>
      <c r="R9144" s="47">
        <f t="shared" ca="1" si="1146"/>
        <v>7.7459082030690532E-2</v>
      </c>
      <c r="S9144" s="97">
        <f t="shared" ca="1" si="1151"/>
        <v>0.11139931928047819</v>
      </c>
      <c r="V9144">
        <v>9127</v>
      </c>
      <c r="W9144" s="46">
        <v>-0.159174692511133</v>
      </c>
    </row>
    <row r="9145" spans="10:23">
      <c r="J9145">
        <v>9128</v>
      </c>
      <c r="K9145" s="93">
        <f t="shared" ca="1" si="1147"/>
        <v>0.36375875694274495</v>
      </c>
      <c r="L9145" s="93">
        <f t="shared" ca="1" si="1147"/>
        <v>-0.46782294224434628</v>
      </c>
      <c r="M9145" s="93">
        <f t="shared" ca="1" si="1148"/>
        <v>0.36375875694274495</v>
      </c>
      <c r="N9145" s="101">
        <f t="shared" ca="1" si="1144"/>
        <v>-0.32785162145425617</v>
      </c>
      <c r="O9145" s="46">
        <f t="shared" ca="1" si="1149"/>
        <v>0.45086160066216341</v>
      </c>
      <c r="P9145" s="46">
        <f t="shared" ca="1" si="1150"/>
        <v>0.38557245617118269</v>
      </c>
      <c r="Q9145" s="47">
        <f t="shared" ca="1" si="1145"/>
        <v>0.58143988964412485</v>
      </c>
      <c r="R9145" s="47">
        <f t="shared" ca="1" si="1146"/>
        <v>9.641162512604462E-2</v>
      </c>
      <c r="S9145" s="97">
        <f t="shared" ca="1" si="1151"/>
        <v>0.27363661289410401</v>
      </c>
      <c r="V9145">
        <v>9128</v>
      </c>
      <c r="W9145" s="46">
        <v>0.60074084762166802</v>
      </c>
    </row>
    <row r="9146" spans="10:23">
      <c r="J9146">
        <v>9129</v>
      </c>
      <c r="K9146" s="93">
        <f t="shared" ca="1" si="1147"/>
        <v>2.8149719969770413E-2</v>
      </c>
      <c r="L9146" s="93">
        <f t="shared" ca="1" si="1147"/>
        <v>-0.46229833513735163</v>
      </c>
      <c r="M9146" s="93">
        <f t="shared" ca="1" si="1148"/>
        <v>2.8149719969770413E-2</v>
      </c>
      <c r="N9146" s="101">
        <f t="shared" ca="1" si="1144"/>
        <v>-0.42934503701793542</v>
      </c>
      <c r="O9146" s="46">
        <f t="shared" ca="1" si="1149"/>
        <v>0.33038820179987138</v>
      </c>
      <c r="P9146" s="46">
        <f t="shared" ca="1" si="1150"/>
        <v>0.32533575674003667</v>
      </c>
      <c r="Q9146" s="47">
        <f t="shared" ca="1" si="1145"/>
        <v>0.3404930919195408</v>
      </c>
      <c r="R9146" s="47">
        <f t="shared" ca="1" si="1146"/>
        <v>8.0000902076271155E-2</v>
      </c>
      <c r="S9146" s="97">
        <f t="shared" ca="1" si="1151"/>
        <v>0.20519455193807126</v>
      </c>
      <c r="V9146">
        <v>9129</v>
      </c>
      <c r="W9146" s="46">
        <v>0.78291028343909697</v>
      </c>
    </row>
    <row r="9147" spans="10:23">
      <c r="J9147">
        <v>9130</v>
      </c>
      <c r="K9147" s="93">
        <f t="shared" ca="1" si="1147"/>
        <v>0.98459172851260623</v>
      </c>
      <c r="L9147" s="93">
        <f t="shared" ca="1" si="1147"/>
        <v>-0.28035325005672285</v>
      </c>
      <c r="M9147" s="93">
        <f t="shared" ca="1" si="1148"/>
        <v>0.98459172851260623</v>
      </c>
      <c r="N9147" s="101">
        <f t="shared" ca="1" si="1144"/>
        <v>4.7324054492979717E-2</v>
      </c>
      <c r="O9147" s="46">
        <f t="shared" ca="1" si="1149"/>
        <v>0.67372168478087813</v>
      </c>
      <c r="P9147" s="46">
        <f t="shared" ca="1" si="1150"/>
        <v>0.49700249823054005</v>
      </c>
      <c r="Q9147" s="47">
        <f t="shared" ca="1" si="1145"/>
        <v>1.0271600578815543</v>
      </c>
      <c r="R9147" s="47">
        <f t="shared" ca="1" si="1146"/>
        <v>0.15707471424160072</v>
      </c>
      <c r="S9147" s="97">
        <f t="shared" ca="1" si="1151"/>
        <v>0.41539819951123941</v>
      </c>
      <c r="V9147">
        <v>9130</v>
      </c>
      <c r="W9147" s="46">
        <v>0.41181454776168402</v>
      </c>
    </row>
    <row r="9148" spans="10:23">
      <c r="J9148">
        <v>9131</v>
      </c>
      <c r="K9148" s="93">
        <f t="shared" ca="1" si="1147"/>
        <v>1.0282234533020833</v>
      </c>
      <c r="L9148" s="93">
        <f t="shared" ca="1" si="1147"/>
        <v>0.57206288004286032</v>
      </c>
      <c r="M9148" s="93">
        <f t="shared" ca="1" si="1148"/>
        <v>1.0282234533020833</v>
      </c>
      <c r="N9148" s="101">
        <f t="shared" ca="1" si="1144"/>
        <v>0.86936132407653255</v>
      </c>
      <c r="O9148" s="46">
        <f t="shared" ca="1" si="1149"/>
        <v>0.6893841419990242</v>
      </c>
      <c r="P9148" s="46">
        <f t="shared" ca="1" si="1150"/>
        <v>0.50483372683961303</v>
      </c>
      <c r="Q9148" s="47">
        <f t="shared" ca="1" si="1145"/>
        <v>1.0584849723178464</v>
      </c>
      <c r="R9148" s="47">
        <f t="shared" ca="1" si="1146"/>
        <v>0.289991966979672</v>
      </c>
      <c r="S9148" s="97">
        <f t="shared" ca="1" si="1151"/>
        <v>0.4896880544893481</v>
      </c>
      <c r="V9148">
        <v>9131</v>
      </c>
      <c r="W9148" s="46">
        <v>5.7203313904071497E-2</v>
      </c>
    </row>
    <row r="9149" spans="10:23">
      <c r="J9149">
        <v>9132</v>
      </c>
      <c r="K9149" s="93">
        <f t="shared" ca="1" si="1147"/>
        <v>-0.38699213904505647</v>
      </c>
      <c r="L9149" s="93">
        <f t="shared" ca="1" si="1147"/>
        <v>-0.73558323918325152</v>
      </c>
      <c r="M9149" s="93">
        <f t="shared" ca="1" si="1148"/>
        <v>-0.38699213904505647</v>
      </c>
      <c r="N9149" s="101">
        <f t="shared" ca="1" si="1144"/>
        <v>-0.82046628442948399</v>
      </c>
      <c r="O9149" s="46">
        <f t="shared" ca="1" si="1149"/>
        <v>0.18136494778792986</v>
      </c>
      <c r="P9149" s="46">
        <f t="shared" ca="1" si="1150"/>
        <v>0.25082412973406593</v>
      </c>
      <c r="Q9149" s="47">
        <f t="shared" ca="1" si="1145"/>
        <v>4.2446583895657752E-2</v>
      </c>
      <c r="R9149" s="47">
        <f t="shared" ca="1" si="1146"/>
        <v>1.6759533811098459E-2</v>
      </c>
      <c r="S9149" s="97">
        <f t="shared" ca="1" si="1151"/>
        <v>9.9062240799514159E-2</v>
      </c>
      <c r="V9149">
        <v>9132</v>
      </c>
      <c r="W9149" s="46">
        <v>0.34202515198398797</v>
      </c>
    </row>
    <row r="9150" spans="10:23">
      <c r="J9150">
        <v>9133</v>
      </c>
      <c r="K9150" s="93">
        <f t="shared" ca="1" si="1147"/>
        <v>-0.19761763752082448</v>
      </c>
      <c r="L9150" s="93">
        <f t="shared" ca="1" si="1147"/>
        <v>-1.5070442674960975</v>
      </c>
      <c r="M9150" s="93">
        <f t="shared" ca="1" si="1148"/>
        <v>-0.19761763752082448</v>
      </c>
      <c r="N9150" s="101">
        <f t="shared" ca="1" si="1144"/>
        <v>-1.4916501758704486</v>
      </c>
      <c r="O9150" s="46">
        <f t="shared" ca="1" si="1149"/>
        <v>0.24934461264514801</v>
      </c>
      <c r="P9150" s="46">
        <f t="shared" ca="1" si="1150"/>
        <v>0.28481396216267496</v>
      </c>
      <c r="Q9150" s="47">
        <f t="shared" ca="1" si="1145"/>
        <v>0.17840591361009403</v>
      </c>
      <c r="R9150" s="47">
        <f t="shared" ca="1" si="1146"/>
        <v>-9.1765860636742053E-2</v>
      </c>
      <c r="S9150" s="97">
        <f t="shared" ca="1" si="1151"/>
        <v>7.8789376004202979E-2</v>
      </c>
      <c r="V9150">
        <v>9133</v>
      </c>
      <c r="W9150" s="46">
        <v>0.36482846146091602</v>
      </c>
    </row>
    <row r="9151" spans="10:23">
      <c r="J9151">
        <v>9134</v>
      </c>
      <c r="K9151" s="93">
        <f t="shared" ca="1" si="1147"/>
        <v>-0.63063707788588441</v>
      </c>
      <c r="L9151" s="93">
        <f t="shared" ca="1" si="1147"/>
        <v>-1.0794910707948753</v>
      </c>
      <c r="M9151" s="93">
        <f t="shared" ca="1" si="1148"/>
        <v>-0.63063707788588441</v>
      </c>
      <c r="N9151" s="101">
        <f t="shared" ca="1" si="1144"/>
        <v>-1.2240040742541878</v>
      </c>
      <c r="O9151" s="46">
        <f t="shared" ca="1" si="1149"/>
        <v>9.3903852691990919E-2</v>
      </c>
      <c r="P9151" s="46">
        <f t="shared" ca="1" si="1150"/>
        <v>0.20709358218609644</v>
      </c>
      <c r="Q9151" s="47">
        <f t="shared" ca="1" si="1145"/>
        <v>-0.13247560629622013</v>
      </c>
      <c r="R9151" s="47">
        <f t="shared" ca="1" si="1146"/>
        <v>-4.8489496110215941E-2</v>
      </c>
      <c r="S9151" s="97">
        <f t="shared" ca="1" si="1151"/>
        <v>2.2707178290887489E-2</v>
      </c>
      <c r="V9151">
        <v>9134</v>
      </c>
      <c r="W9151" s="46">
        <v>0.27474662154697199</v>
      </c>
    </row>
    <row r="9152" spans="10:23">
      <c r="J9152">
        <v>9135</v>
      </c>
      <c r="K9152" s="93">
        <f t="shared" ca="1" si="1147"/>
        <v>-0.30704214563327725</v>
      </c>
      <c r="L9152" s="93">
        <f t="shared" ca="1" si="1147"/>
        <v>0.21110566566607003</v>
      </c>
      <c r="M9152" s="93">
        <f t="shared" ca="1" si="1148"/>
        <v>-0.30704214563327725</v>
      </c>
      <c r="N9152" s="101">
        <f t="shared" ca="1" si="1144"/>
        <v>0.10249944216974864</v>
      </c>
      <c r="O9152" s="46">
        <f t="shared" ca="1" si="1149"/>
        <v>0.21006455472405217</v>
      </c>
      <c r="P9152" s="46">
        <f t="shared" ca="1" si="1150"/>
        <v>0.26517393320212707</v>
      </c>
      <c r="Q9152" s="47">
        <f t="shared" ca="1" si="1145"/>
        <v>9.9845797767902339E-2</v>
      </c>
      <c r="R9152" s="47">
        <f t="shared" ca="1" si="1146"/>
        <v>0.16599616004474474</v>
      </c>
      <c r="S9152" s="97">
        <f t="shared" ca="1" si="1151"/>
        <v>0.18803035738439844</v>
      </c>
      <c r="V9152">
        <v>9135</v>
      </c>
      <c r="W9152" s="46">
        <v>0.44795115393830598</v>
      </c>
    </row>
    <row r="9153" spans="10:23">
      <c r="J9153">
        <v>9136</v>
      </c>
      <c r="K9153" s="93">
        <f t="shared" ca="1" si="1147"/>
        <v>0.49411674929603455</v>
      </c>
      <c r="L9153" s="93">
        <f t="shared" ca="1" si="1147"/>
        <v>5.0671413358901393E-2</v>
      </c>
      <c r="M9153" s="93">
        <f t="shared" ca="1" si="1148"/>
        <v>0.49411674929603455</v>
      </c>
      <c r="N9153" s="101">
        <f t="shared" ca="1" si="1144"/>
        <v>0.2051809262307287</v>
      </c>
      <c r="O9153" s="46">
        <f t="shared" ca="1" si="1149"/>
        <v>0.49765614037215977</v>
      </c>
      <c r="P9153" s="46">
        <f t="shared" ca="1" si="1150"/>
        <v>0.40896972602618087</v>
      </c>
      <c r="Q9153" s="47">
        <f t="shared" ca="1" si="1145"/>
        <v>0.67502896906411758</v>
      </c>
      <c r="R9153" s="47">
        <f t="shared" ca="1" si="1146"/>
        <v>0.18259898484777068</v>
      </c>
      <c r="S9153" s="97">
        <f t="shared" ca="1" si="1151"/>
        <v>0.34012756260996524</v>
      </c>
      <c r="V9153">
        <v>9136</v>
      </c>
      <c r="W9153" s="46">
        <v>0.26959574920523099</v>
      </c>
    </row>
    <row r="9154" spans="10:23">
      <c r="J9154">
        <v>9137</v>
      </c>
      <c r="K9154" s="93">
        <f t="shared" ca="1" si="1147"/>
        <v>-1.145894323846349</v>
      </c>
      <c r="L9154" s="93">
        <f t="shared" ca="1" si="1147"/>
        <v>0.29313302996677826</v>
      </c>
      <c r="M9154" s="93">
        <f t="shared" ca="1" si="1148"/>
        <v>-1.145894323846349</v>
      </c>
      <c r="N9154" s="101">
        <f t="shared" ca="1" si="1144"/>
        <v>-8.6505603928903163E-2</v>
      </c>
      <c r="O9154" s="46">
        <f t="shared" ca="1" si="1149"/>
        <v>-9.105776892930012E-2</v>
      </c>
      <c r="P9154" s="46">
        <f t="shared" ca="1" si="1150"/>
        <v>0.11461277137545092</v>
      </c>
      <c r="Q9154" s="47">
        <f t="shared" ca="1" si="1145"/>
        <v>-0.50239884953880221</v>
      </c>
      <c r="R9154" s="47">
        <f t="shared" ca="1" si="1146"/>
        <v>0.1354354635768191</v>
      </c>
      <c r="S9154" s="97">
        <f t="shared" ca="1" si="1151"/>
        <v>2.2188847323759489E-2</v>
      </c>
      <c r="V9154">
        <v>9137</v>
      </c>
      <c r="W9154" s="46">
        <v>9.7392661168681005E-2</v>
      </c>
    </row>
    <row r="9155" spans="10:23">
      <c r="J9155">
        <v>9138</v>
      </c>
      <c r="K9155" s="93">
        <f t="shared" ca="1" si="1147"/>
        <v>-0.62531521633840703</v>
      </c>
      <c r="L9155" s="93">
        <f t="shared" ca="1" si="1147"/>
        <v>0.75268947220760873</v>
      </c>
      <c r="M9155" s="93">
        <f t="shared" ca="1" si="1148"/>
        <v>-0.62531521633840703</v>
      </c>
      <c r="N9155" s="101">
        <f t="shared" ca="1" si="1144"/>
        <v>0.51474796764215813</v>
      </c>
      <c r="O9155" s="46">
        <f t="shared" ca="1" si="1149"/>
        <v>9.5814238522723971E-2</v>
      </c>
      <c r="P9155" s="46">
        <f t="shared" ca="1" si="1150"/>
        <v>0.20804877510146297</v>
      </c>
      <c r="Q9155" s="47">
        <f t="shared" ca="1" si="1145"/>
        <v>-0.12865483463475402</v>
      </c>
      <c r="R9155" s="47">
        <f t="shared" ca="1" si="1146"/>
        <v>0.23265365049998016</v>
      </c>
      <c r="S9155" s="97">
        <f t="shared" ca="1" si="1151"/>
        <v>0.16423394451135206</v>
      </c>
      <c r="V9155">
        <v>9138</v>
      </c>
      <c r="W9155" s="46">
        <v>0.36093609883045502</v>
      </c>
    </row>
    <row r="9156" spans="10:23">
      <c r="J9156">
        <v>9139</v>
      </c>
      <c r="K9156" s="93">
        <f t="shared" ca="1" si="1147"/>
        <v>-2.2789526272053221E-2</v>
      </c>
      <c r="L9156" s="93">
        <f t="shared" ca="1" si="1147"/>
        <v>0.46949854978187028</v>
      </c>
      <c r="M9156" s="93">
        <f t="shared" ca="1" si="1148"/>
        <v>-2.2789526272053221E-2</v>
      </c>
      <c r="N9156" s="101">
        <f t="shared" ca="1" si="1144"/>
        <v>0.4378761013181332</v>
      </c>
      <c r="O9156" s="46">
        <f t="shared" ca="1" si="1149"/>
        <v>0.31210256746300485</v>
      </c>
      <c r="P9156" s="46">
        <f t="shared" ca="1" si="1150"/>
        <v>0.31619293957160344</v>
      </c>
      <c r="Q9156" s="47">
        <f t="shared" ca="1" si="1145"/>
        <v>0.30392182324580774</v>
      </c>
      <c r="R9156" s="47">
        <f t="shared" ca="1" si="1146"/>
        <v>0.22022404704682541</v>
      </c>
      <c r="S9156" s="97">
        <f t="shared" ca="1" si="1151"/>
        <v>0.2661633072549151</v>
      </c>
      <c r="V9156">
        <v>9139</v>
      </c>
      <c r="W9156" s="46">
        <v>2.12177978097789</v>
      </c>
    </row>
    <row r="9157" spans="10:23">
      <c r="J9157">
        <v>9140</v>
      </c>
      <c r="K9157" s="93">
        <f t="shared" ca="1" si="1147"/>
        <v>0.92712731061800868</v>
      </c>
      <c r="L9157" s="93">
        <f t="shared" ca="1" si="1147"/>
        <v>-0.97622393427934595</v>
      </c>
      <c r="M9157" s="93">
        <f t="shared" ca="1" si="1148"/>
        <v>0.92712731061800868</v>
      </c>
      <c r="N9157" s="101">
        <f t="shared" ca="1" si="1144"/>
        <v>-0.63069421639291767</v>
      </c>
      <c r="O9157" s="46">
        <f t="shared" ca="1" si="1149"/>
        <v>0.65309371301990682</v>
      </c>
      <c r="P9157" s="46">
        <f t="shared" ca="1" si="1150"/>
        <v>0.48668851235005439</v>
      </c>
      <c r="Q9157" s="47">
        <f t="shared" ca="1" si="1145"/>
        <v>0.98590411435961167</v>
      </c>
      <c r="R9157" s="47">
        <f t="shared" ca="1" si="1146"/>
        <v>4.7444251965813408E-2</v>
      </c>
      <c r="S9157" s="97">
        <f t="shared" ca="1" si="1151"/>
        <v>0.35026898249286009</v>
      </c>
      <c r="V9157">
        <v>9140</v>
      </c>
      <c r="W9157" s="46">
        <v>-0.37376481075731499</v>
      </c>
    </row>
    <row r="9158" spans="10:23">
      <c r="J9158">
        <v>9141</v>
      </c>
      <c r="K9158" s="93">
        <f t="shared" ca="1" si="1147"/>
        <v>-0.49419090805006494</v>
      </c>
      <c r="L9158" s="93">
        <f t="shared" ca="1" si="1147"/>
        <v>-0.20767749785793185</v>
      </c>
      <c r="M9158" s="93">
        <f t="shared" ca="1" si="1148"/>
        <v>-0.49419090805006494</v>
      </c>
      <c r="N9158" s="101">
        <f t="shared" ca="1" si="1144"/>
        <v>-0.35405933953404184</v>
      </c>
      <c r="O9158" s="46">
        <f t="shared" ca="1" si="1149"/>
        <v>0.14288386225945207</v>
      </c>
      <c r="P9158" s="46">
        <f t="shared" ca="1" si="1150"/>
        <v>0.231583586969827</v>
      </c>
      <c r="Q9158" s="47">
        <f t="shared" ca="1" si="1145"/>
        <v>-3.4515587161297823E-2</v>
      </c>
      <c r="R9158" s="47">
        <f t="shared" ca="1" si="1146"/>
        <v>9.2174033940594202E-2</v>
      </c>
      <c r="S9158" s="97">
        <f t="shared" ca="1" si="1151"/>
        <v>0.11752894810002314</v>
      </c>
      <c r="V9158">
        <v>9141</v>
      </c>
      <c r="W9158" s="46">
        <v>1.21170123258784E-3</v>
      </c>
    </row>
    <row r="9159" spans="10:23">
      <c r="J9159">
        <v>9142</v>
      </c>
      <c r="K9159" s="93">
        <f t="shared" ca="1" si="1147"/>
        <v>-1.444097352663529</v>
      </c>
      <c r="L9159" s="93">
        <f t="shared" ca="1" si="1147"/>
        <v>-0.18003885958265142</v>
      </c>
      <c r="M9159" s="93">
        <f t="shared" ca="1" si="1148"/>
        <v>-1.444097352663529</v>
      </c>
      <c r="N9159" s="101">
        <f t="shared" ca="1" si="1144"/>
        <v>-0.62994717046864013</v>
      </c>
      <c r="O9159" s="46">
        <f t="shared" ca="1" si="1149"/>
        <v>-0.19810355278740477</v>
      </c>
      <c r="P9159" s="46">
        <f t="shared" ca="1" si="1150"/>
        <v>6.1089879446398598E-2</v>
      </c>
      <c r="Q9159" s="47">
        <f t="shared" ca="1" si="1145"/>
        <v>-0.7164904172550115</v>
      </c>
      <c r="R9159" s="47">
        <f t="shared" ca="1" si="1146"/>
        <v>4.7565043681223648E-2</v>
      </c>
      <c r="S9159" s="97">
        <f t="shared" ca="1" si="1151"/>
        <v>-7.5269254553090553E-2</v>
      </c>
      <c r="V9159">
        <v>9142</v>
      </c>
      <c r="W9159" s="46">
        <v>0.74057161718014097</v>
      </c>
    </row>
    <row r="9160" spans="10:23">
      <c r="J9160">
        <v>9143</v>
      </c>
      <c r="K9160" s="93">
        <f t="shared" ca="1" si="1147"/>
        <v>-3.6791153543236157E-2</v>
      </c>
      <c r="L9160" s="93">
        <f t="shared" ca="1" si="1147"/>
        <v>-0.18911630483766714</v>
      </c>
      <c r="M9160" s="93">
        <f t="shared" ca="1" si="1148"/>
        <v>-3.6791153543236157E-2</v>
      </c>
      <c r="N9160" s="101">
        <f t="shared" ca="1" si="1144"/>
        <v>-0.19099840141329807</v>
      </c>
      <c r="O9160" s="46">
        <f t="shared" ca="1" si="1149"/>
        <v>0.30707641071175446</v>
      </c>
      <c r="P9160" s="46">
        <f t="shared" ca="1" si="1150"/>
        <v>0.31367986119597818</v>
      </c>
      <c r="Q9160" s="47">
        <f t="shared" ca="1" si="1145"/>
        <v>0.29386950974330689</v>
      </c>
      <c r="R9160" s="47">
        <f t="shared" ca="1" si="1146"/>
        <v>0.11853976299674981</v>
      </c>
      <c r="S9160" s="97">
        <f t="shared" ca="1" si="1151"/>
        <v>0.21280808685425212</v>
      </c>
      <c r="V9160">
        <v>9143</v>
      </c>
      <c r="W9160" s="46">
        <v>-0.25543558126143001</v>
      </c>
    </row>
    <row r="9161" spans="10:23">
      <c r="J9161">
        <v>9144</v>
      </c>
      <c r="K9161" s="93">
        <f t="shared" ca="1" si="1147"/>
        <v>0.35370471824005345</v>
      </c>
      <c r="L9161" s="93">
        <f t="shared" ca="1" si="1147"/>
        <v>-1.2710947304420339</v>
      </c>
      <c r="M9161" s="93">
        <f t="shared" ca="1" si="1148"/>
        <v>0.35370471824005345</v>
      </c>
      <c r="N9161" s="101">
        <f t="shared" ca="1" si="1144"/>
        <v>-1.0926175092416717</v>
      </c>
      <c r="O9161" s="46">
        <f t="shared" ca="1" si="1149"/>
        <v>0.4472525076957431</v>
      </c>
      <c r="P9161" s="46">
        <f t="shared" ca="1" si="1150"/>
        <v>0.38376790968797253</v>
      </c>
      <c r="Q9161" s="47">
        <f t="shared" ca="1" si="1145"/>
        <v>0.57422170371128423</v>
      </c>
      <c r="R9161" s="47">
        <f t="shared" ca="1" si="1146"/>
        <v>-2.7245275301343463E-2</v>
      </c>
      <c r="S9161" s="97">
        <f t="shared" ca="1" si="1151"/>
        <v>0.21000361619719982</v>
      </c>
      <c r="V9161">
        <v>9144</v>
      </c>
      <c r="W9161" s="46">
        <v>-0.30115843479251903</v>
      </c>
    </row>
    <row r="9162" spans="10:23">
      <c r="J9162">
        <v>9145</v>
      </c>
      <c r="K9162" s="93">
        <f t="shared" ca="1" si="1147"/>
        <v>0.57152265355643528</v>
      </c>
      <c r="L9162" s="93">
        <f t="shared" ca="1" si="1147"/>
        <v>-0.1446783579012291</v>
      </c>
      <c r="M9162" s="93">
        <f t="shared" ca="1" si="1148"/>
        <v>0.57152265355643528</v>
      </c>
      <c r="N9162" s="101">
        <f t="shared" ca="1" si="1144"/>
        <v>4.4589906333192125E-2</v>
      </c>
      <c r="O9162" s="46">
        <f t="shared" ca="1" si="1149"/>
        <v>0.52544249696842327</v>
      </c>
      <c r="P9162" s="46">
        <f t="shared" ca="1" si="1150"/>
        <v>0.42286290432431262</v>
      </c>
      <c r="Q9162" s="47">
        <f t="shared" ca="1" si="1145"/>
        <v>0.73060168225664457</v>
      </c>
      <c r="R9162" s="47">
        <f t="shared" ca="1" si="1146"/>
        <v>0.15663262301845954</v>
      </c>
      <c r="S9162" s="97">
        <f t="shared" ca="1" si="1151"/>
        <v>0.34103755999344143</v>
      </c>
      <c r="V9162">
        <v>9145</v>
      </c>
      <c r="W9162" s="46">
        <v>0.26409191258866799</v>
      </c>
    </row>
    <row r="9163" spans="10:23">
      <c r="J9163">
        <v>9146</v>
      </c>
      <c r="K9163" s="93">
        <f t="shared" ca="1" si="1147"/>
        <v>-1.0407062167902075</v>
      </c>
      <c r="L9163" s="93">
        <f t="shared" ca="1" si="1147"/>
        <v>1.9958852266563121</v>
      </c>
      <c r="M9163" s="93">
        <f t="shared" ca="1" si="1148"/>
        <v>-1.0407062167902075</v>
      </c>
      <c r="N9163" s="101">
        <f t="shared" ca="1" si="1144"/>
        <v>1.5612973051870749</v>
      </c>
      <c r="O9163" s="46">
        <f t="shared" ca="1" si="1149"/>
        <v>-5.3298449659347047E-2</v>
      </c>
      <c r="P9163" s="46">
        <f t="shared" ca="1" si="1150"/>
        <v>0.13349243101042746</v>
      </c>
      <c r="Q9163" s="47">
        <f t="shared" ca="1" si="1145"/>
        <v>-0.42688021099889606</v>
      </c>
      <c r="R9163" s="47">
        <f t="shared" ca="1" si="1146"/>
        <v>0.40187281847248535</v>
      </c>
      <c r="S9163" s="97">
        <f t="shared" ca="1" si="1151"/>
        <v>0.17428718440656915</v>
      </c>
      <c r="V9163">
        <v>9146</v>
      </c>
      <c r="W9163" s="46">
        <v>0.52044026558348</v>
      </c>
    </row>
    <row r="9164" spans="10:23">
      <c r="J9164">
        <v>9147</v>
      </c>
      <c r="K9164" s="93">
        <f t="shared" ca="1" si="1147"/>
        <v>0.4949395830966587</v>
      </c>
      <c r="L9164" s="93">
        <f t="shared" ca="1" si="1147"/>
        <v>-0.8163678590475828</v>
      </c>
      <c r="M9164" s="93">
        <f t="shared" ca="1" si="1148"/>
        <v>0.4949395830966587</v>
      </c>
      <c r="N9164" s="101">
        <f t="shared" ca="1" si="1144"/>
        <v>-0.61658275182405309</v>
      </c>
      <c r="O9164" s="46">
        <f t="shared" ca="1" si="1149"/>
        <v>0.49795151258726478</v>
      </c>
      <c r="P9164" s="46">
        <f t="shared" ca="1" si="1150"/>
        <v>0.40911741213373337</v>
      </c>
      <c r="Q9164" s="47">
        <f t="shared" ca="1" si="1145"/>
        <v>0.67561971349432759</v>
      </c>
      <c r="R9164" s="47">
        <f t="shared" ca="1" si="1146"/>
        <v>4.9725969805144862E-2</v>
      </c>
      <c r="S9164" s="97">
        <f t="shared" ca="1" si="1151"/>
        <v>0.27383874119620483</v>
      </c>
      <c r="V9164">
        <v>9147</v>
      </c>
      <c r="W9164" s="46">
        <v>0.33365467702442497</v>
      </c>
    </row>
    <row r="9165" spans="10:23">
      <c r="J9165">
        <v>9148</v>
      </c>
      <c r="K9165" s="93">
        <f t="shared" ca="1" si="1147"/>
        <v>1.9580865122191535</v>
      </c>
      <c r="L9165" s="93">
        <f t="shared" ca="1" si="1147"/>
        <v>0.54964618410358279</v>
      </c>
      <c r="M9165" s="93">
        <f t="shared" ca="1" si="1148"/>
        <v>1.9580865122191535</v>
      </c>
      <c r="N9165" s="101">
        <f t="shared" ca="1" si="1144"/>
        <v>1.1438257444523945</v>
      </c>
      <c r="O9165" s="46">
        <f t="shared" ca="1" si="1149"/>
        <v>1.0231765934616708</v>
      </c>
      <c r="P9165" s="46">
        <f t="shared" ca="1" si="1150"/>
        <v>0.67172995257093637</v>
      </c>
      <c r="Q9165" s="47">
        <f t="shared" ca="1" si="1145"/>
        <v>1.7260698752431398</v>
      </c>
      <c r="R9165" s="47">
        <f t="shared" ca="1" si="1146"/>
        <v>0.3343708024419475</v>
      </c>
      <c r="S9165" s="97">
        <f t="shared" ca="1" si="1151"/>
        <v>0.67877369795180909</v>
      </c>
      <c r="V9165">
        <v>9148</v>
      </c>
      <c r="W9165" s="46">
        <v>0.14697524113282601</v>
      </c>
    </row>
    <row r="9166" spans="10:23">
      <c r="J9166">
        <v>9149</v>
      </c>
      <c r="K9166" s="93">
        <f t="shared" ca="1" si="1147"/>
        <v>-1.1210352067132385</v>
      </c>
      <c r="L9166" s="93">
        <f t="shared" ca="1" si="1147"/>
        <v>-0.76569689314306555</v>
      </c>
      <c r="M9166" s="93">
        <f t="shared" ca="1" si="1148"/>
        <v>-1.1210352067132385</v>
      </c>
      <c r="N9166" s="101">
        <f t="shared" ca="1" si="1144"/>
        <v>-1.0824586962455245</v>
      </c>
      <c r="O9166" s="46">
        <f t="shared" ca="1" si="1149"/>
        <v>-8.2134104773072925E-2</v>
      </c>
      <c r="P9166" s="46">
        <f t="shared" ca="1" si="1150"/>
        <v>0.11907460345356452</v>
      </c>
      <c r="Q9166" s="47">
        <f t="shared" ca="1" si="1145"/>
        <v>-0.48455152122634781</v>
      </c>
      <c r="R9166" s="47">
        <f t="shared" ca="1" si="1146"/>
        <v>-2.5602671535687238E-2</v>
      </c>
      <c r="S9166" s="97">
        <f t="shared" ca="1" si="1151"/>
        <v>-5.3868388154380081E-2</v>
      </c>
      <c r="V9166">
        <v>9149</v>
      </c>
      <c r="W9166" s="46">
        <v>0.204136130887349</v>
      </c>
    </row>
    <row r="9167" spans="10:23">
      <c r="J9167">
        <v>9150</v>
      </c>
      <c r="K9167" s="93">
        <f t="shared" ca="1" si="1147"/>
        <v>-0.85118855610997468</v>
      </c>
      <c r="L9167" s="93">
        <f t="shared" ca="1" si="1147"/>
        <v>4.5171374153974311</v>
      </c>
      <c r="M9167" s="93">
        <f t="shared" ca="1" si="1148"/>
        <v>-0.85118855610997468</v>
      </c>
      <c r="N9167" s="101">
        <f t="shared" ca="1" si="1144"/>
        <v>4.0119249861642734</v>
      </c>
      <c r="O9167" s="46">
        <f t="shared" ca="1" si="1149"/>
        <v>1.4732604964538931E-2</v>
      </c>
      <c r="P9167" s="46">
        <f t="shared" ca="1" si="1150"/>
        <v>0.16750795832237045</v>
      </c>
      <c r="Q9167" s="47">
        <f t="shared" ca="1" si="1145"/>
        <v>-0.2908181017511241</v>
      </c>
      <c r="R9167" s="47">
        <f t="shared" ca="1" si="1146"/>
        <v>0.79812090951630887</v>
      </c>
      <c r="S9167" s="97">
        <f t="shared" ca="1" si="1151"/>
        <v>0.40642675724042387</v>
      </c>
      <c r="V9167">
        <v>9150</v>
      </c>
      <c r="W9167" s="46">
        <v>0.382340365684814</v>
      </c>
    </row>
    <row r="9168" spans="10:23">
      <c r="J9168">
        <v>9151</v>
      </c>
      <c r="K9168" s="93">
        <f t="shared" ca="1" si="1147"/>
        <v>-0.1556588730490128</v>
      </c>
      <c r="L9168" s="93">
        <f t="shared" ca="1" si="1147"/>
        <v>8.9083387241211634E-2</v>
      </c>
      <c r="M9168" s="93">
        <f t="shared" ca="1" si="1148"/>
        <v>-0.1556588730490128</v>
      </c>
      <c r="N9168" s="101">
        <f t="shared" ca="1" si="1144"/>
        <v>3.4955448168087377E-2</v>
      </c>
      <c r="O9168" s="46">
        <f t="shared" ca="1" si="1149"/>
        <v>0.26440652818107735</v>
      </c>
      <c r="P9168" s="46">
        <f t="shared" ca="1" si="1150"/>
        <v>0.29234491993063966</v>
      </c>
      <c r="Q9168" s="47">
        <f t="shared" ca="1" si="1145"/>
        <v>0.20852974468195276</v>
      </c>
      <c r="R9168" s="47">
        <f t="shared" ca="1" si="1146"/>
        <v>0.15507480349091629</v>
      </c>
      <c r="S9168" s="97">
        <f t="shared" ca="1" si="1151"/>
        <v>0.20974066583599682</v>
      </c>
      <c r="V9168">
        <v>9151</v>
      </c>
      <c r="W9168" s="46">
        <v>0.56154942348082604</v>
      </c>
    </row>
    <row r="9169" spans="10:23">
      <c r="J9169">
        <v>9152</v>
      </c>
      <c r="K9169" s="93">
        <f t="shared" ca="1" si="1147"/>
        <v>-0.54843533480099338</v>
      </c>
      <c r="L9169" s="93">
        <f t="shared" ca="1" si="1147"/>
        <v>0.86291542468259785</v>
      </c>
      <c r="M9169" s="93">
        <f t="shared" ca="1" si="1148"/>
        <v>-0.54843533480099338</v>
      </c>
      <c r="N9169" s="101">
        <f t="shared" ca="1" si="1144"/>
        <v>0.64370086710806584</v>
      </c>
      <c r="O9169" s="46">
        <f t="shared" ca="1" si="1149"/>
        <v>0.12341176901976011</v>
      </c>
      <c r="P9169" s="46">
        <f t="shared" ca="1" si="1150"/>
        <v>0.22184754034998105</v>
      </c>
      <c r="Q9169" s="47">
        <f t="shared" ca="1" si="1145"/>
        <v>-7.3459773640681736E-2</v>
      </c>
      <c r="R9169" s="47">
        <f t="shared" ca="1" si="1146"/>
        <v>0.25350436586754543</v>
      </c>
      <c r="S9169" s="97">
        <f t="shared" ca="1" si="1151"/>
        <v>0.18845806744365279</v>
      </c>
      <c r="V9169">
        <v>9152</v>
      </c>
      <c r="W9169" s="46">
        <v>0.66722786753849705</v>
      </c>
    </row>
    <row r="9170" spans="10:23">
      <c r="J9170">
        <v>9153</v>
      </c>
      <c r="K9170" s="93">
        <f t="shared" ca="1" si="1147"/>
        <v>-0.94019335473302945</v>
      </c>
      <c r="L9170" s="93">
        <f t="shared" ca="1" si="1147"/>
        <v>-0.74532137691966327</v>
      </c>
      <c r="M9170" s="93">
        <f t="shared" ca="1" si="1148"/>
        <v>-0.94019335473302945</v>
      </c>
      <c r="N9170" s="101">
        <f t="shared" ref="N9170:N9233" ca="1" si="1152">$N$2*K9170+SQRT(1-$N$2^2)*L9170</f>
        <v>-1.0056292459964173</v>
      </c>
      <c r="O9170" s="46">
        <f t="shared" ca="1" si="1149"/>
        <v>-1.7217400619001788E-2</v>
      </c>
      <c r="P9170" s="46">
        <f t="shared" ca="1" si="1150"/>
        <v>0.15153295553060009</v>
      </c>
      <c r="Q9170" s="47">
        <f t="shared" ref="Q9170:Q9233" ca="1" si="1153">$K$2+K9170*$S$3</f>
        <v>-0.35471811291820554</v>
      </c>
      <c r="R9170" s="47">
        <f t="shared" ref="R9170:R9233" ca="1" si="1154">$L$2+$L$3*N9170</f>
        <v>-1.3179926443288859E-2</v>
      </c>
      <c r="S9170" s="97">
        <f t="shared" ca="1" si="1151"/>
        <v>-1.5198663531145323E-2</v>
      </c>
      <c r="V9170">
        <v>9153</v>
      </c>
      <c r="W9170" s="46">
        <v>0.28411015761299901</v>
      </c>
    </row>
    <row r="9171" spans="10:23">
      <c r="J9171">
        <v>9154</v>
      </c>
      <c r="K9171" s="93">
        <f t="shared" ref="K9171:L9234" ca="1" si="1155">_xlfn.NORM.S.INV(RAND())</f>
        <v>-0.2243065835344015</v>
      </c>
      <c r="L9171" s="93">
        <f t="shared" ca="1" si="1155"/>
        <v>-0.29038123530787846</v>
      </c>
      <c r="M9171" s="93">
        <f t="shared" ref="M9171:M9234" ca="1" si="1156">K9171</f>
        <v>-0.2243065835344015</v>
      </c>
      <c r="N9171" s="101">
        <f t="shared" ca="1" si="1152"/>
        <v>-0.34664009293172954</v>
      </c>
      <c r="O9171" s="46">
        <f t="shared" ref="O9171:O9234" ca="1" si="1157">$K$2+K9171*$K$3</f>
        <v>0.23976409578151311</v>
      </c>
      <c r="P9171" s="46">
        <f t="shared" ref="P9171:P9234" ca="1" si="1158">$K$2+K9171*$R$3</f>
        <v>0.28002370373085755</v>
      </c>
      <c r="Q9171" s="47">
        <f t="shared" ca="1" si="1153"/>
        <v>0.15924487988282426</v>
      </c>
      <c r="R9171" s="47">
        <f t="shared" ca="1" si="1154"/>
        <v>9.3373670395356406E-2</v>
      </c>
      <c r="S9171" s="97">
        <f t="shared" ref="S9171:S9234" ca="1" si="1159">AVERAGE(R9171,O9171)</f>
        <v>0.16656888308843476</v>
      </c>
      <c r="V9171">
        <v>9154</v>
      </c>
      <c r="W9171" s="46">
        <v>9.0426397438014797E-2</v>
      </c>
    </row>
    <row r="9172" spans="10:23">
      <c r="J9172">
        <v>9155</v>
      </c>
      <c r="K9172" s="93">
        <f t="shared" ca="1" si="1155"/>
        <v>-0.90373962890574067</v>
      </c>
      <c r="L9172" s="93">
        <f t="shared" ca="1" si="1155"/>
        <v>0.45935383505146482</v>
      </c>
      <c r="M9172" s="93">
        <f t="shared" ca="1" si="1156"/>
        <v>-0.90373962890574067</v>
      </c>
      <c r="N9172" s="101">
        <f t="shared" ca="1" si="1152"/>
        <v>0.14809617229564881</v>
      </c>
      <c r="O9172" s="46">
        <f t="shared" ca="1" si="1157"/>
        <v>-4.1316258996480504E-3</v>
      </c>
      <c r="P9172" s="46">
        <f t="shared" ca="1" si="1158"/>
        <v>0.15807584289027696</v>
      </c>
      <c r="Q9172" s="47">
        <f t="shared" ca="1" si="1153"/>
        <v>-0.32854656347949807</v>
      </c>
      <c r="R9172" s="47">
        <f t="shared" ca="1" si="1154"/>
        <v>0.17336880886058764</v>
      </c>
      <c r="S9172" s="97">
        <f t="shared" ca="1" si="1159"/>
        <v>8.4618591480469796E-2</v>
      </c>
      <c r="V9172">
        <v>9155</v>
      </c>
      <c r="W9172" s="46">
        <v>0.467663901542827</v>
      </c>
    </row>
    <row r="9173" spans="10:23">
      <c r="J9173">
        <v>9156</v>
      </c>
      <c r="K9173" s="93">
        <f t="shared" ca="1" si="1155"/>
        <v>0.98463952560874479</v>
      </c>
      <c r="L9173" s="93">
        <f t="shared" ca="1" si="1155"/>
        <v>-0.25006349701794905</v>
      </c>
      <c r="M9173" s="93">
        <f t="shared" ca="1" si="1156"/>
        <v>0.98463952560874479</v>
      </c>
      <c r="N9173" s="101">
        <f t="shared" ca="1" si="1152"/>
        <v>7.6056460672073056E-2</v>
      </c>
      <c r="O9173" s="46">
        <f t="shared" ca="1" si="1157"/>
        <v>0.67373884247925087</v>
      </c>
      <c r="P9173" s="46">
        <f t="shared" ca="1" si="1158"/>
        <v>0.49701107707972642</v>
      </c>
      <c r="Q9173" s="47">
        <f t="shared" ca="1" si="1153"/>
        <v>1.0271943732782998</v>
      </c>
      <c r="R9173" s="47">
        <f t="shared" ca="1" si="1154"/>
        <v>0.16172052853152241</v>
      </c>
      <c r="S9173" s="97">
        <f t="shared" ca="1" si="1159"/>
        <v>0.41772968550538664</v>
      </c>
      <c r="V9173">
        <v>9156</v>
      </c>
      <c r="W9173" s="46">
        <v>0.51698094620318102</v>
      </c>
    </row>
    <row r="9174" spans="10:23">
      <c r="J9174">
        <v>9157</v>
      </c>
      <c r="K9174" s="93">
        <f t="shared" ca="1" si="1155"/>
        <v>-0.45528321004990147</v>
      </c>
      <c r="L9174" s="93">
        <f t="shared" ca="1" si="1155"/>
        <v>0.53357539805845877</v>
      </c>
      <c r="M9174" s="93">
        <f t="shared" ca="1" si="1156"/>
        <v>-0.45528321004990147</v>
      </c>
      <c r="N9174" s="101">
        <f t="shared" ca="1" si="1152"/>
        <v>0.36108359008041346</v>
      </c>
      <c r="O9174" s="46">
        <f t="shared" ca="1" si="1157"/>
        <v>0.15685053807445629</v>
      </c>
      <c r="P9174" s="46">
        <f t="shared" ca="1" si="1158"/>
        <v>0.23856692487732911</v>
      </c>
      <c r="Q9174" s="47">
        <f t="shared" ca="1" si="1153"/>
        <v>-6.5822355312893932E-3</v>
      </c>
      <c r="R9174" s="47">
        <f t="shared" ca="1" si="1154"/>
        <v>0.20780727471514499</v>
      </c>
      <c r="S9174" s="97">
        <f t="shared" ca="1" si="1159"/>
        <v>0.18232890639480065</v>
      </c>
      <c r="V9174">
        <v>9157</v>
      </c>
      <c r="W9174" s="46">
        <v>0.51964618570079102</v>
      </c>
    </row>
    <row r="9175" spans="10:23">
      <c r="J9175">
        <v>9158</v>
      </c>
      <c r="K9175" s="93">
        <f t="shared" ca="1" si="1155"/>
        <v>8.976346723560033E-2</v>
      </c>
      <c r="L9175" s="93">
        <f t="shared" ca="1" si="1155"/>
        <v>-0.47034315489664708</v>
      </c>
      <c r="M9175" s="93">
        <f t="shared" ca="1" si="1156"/>
        <v>8.976346723560033E-2</v>
      </c>
      <c r="N9175" s="101">
        <f t="shared" ca="1" si="1152"/>
        <v>-0.41737764153373169</v>
      </c>
      <c r="O9175" s="46">
        <f t="shared" ca="1" si="1157"/>
        <v>0.35250565613515056</v>
      </c>
      <c r="P9175" s="46">
        <f t="shared" ca="1" si="1158"/>
        <v>0.33639448390767623</v>
      </c>
      <c r="Q9175" s="47">
        <f t="shared" ca="1" si="1153"/>
        <v>0.38472800059009915</v>
      </c>
      <c r="R9175" s="47">
        <f t="shared" ca="1" si="1154"/>
        <v>8.193594004723348E-2</v>
      </c>
      <c r="S9175" s="97">
        <f t="shared" ca="1" si="1159"/>
        <v>0.21722079809119202</v>
      </c>
      <c r="V9175">
        <v>9158</v>
      </c>
      <c r="W9175" s="46">
        <v>2.8556754619703101E-2</v>
      </c>
    </row>
    <row r="9176" spans="10:23">
      <c r="J9176">
        <v>9159</v>
      </c>
      <c r="K9176" s="93">
        <f t="shared" ca="1" si="1155"/>
        <v>0.40120469187064622</v>
      </c>
      <c r="L9176" s="93">
        <f t="shared" ca="1" si="1155"/>
        <v>0.37346490491777801</v>
      </c>
      <c r="M9176" s="93">
        <f t="shared" ca="1" si="1156"/>
        <v>0.40120469187064622</v>
      </c>
      <c r="N9176" s="101">
        <f t="shared" ca="1" si="1152"/>
        <v>0.48166789021731193</v>
      </c>
      <c r="O9176" s="46">
        <f t="shared" ca="1" si="1157"/>
        <v>0.46430354815865993</v>
      </c>
      <c r="P9176" s="46">
        <f t="shared" ca="1" si="1158"/>
        <v>0.39229342991943095</v>
      </c>
      <c r="Q9176" s="47">
        <f t="shared" ca="1" si="1153"/>
        <v>0.60832378463711789</v>
      </c>
      <c r="R9176" s="47">
        <f t="shared" ca="1" si="1154"/>
        <v>0.22730485042197307</v>
      </c>
      <c r="S9176" s="97">
        <f t="shared" ca="1" si="1159"/>
        <v>0.34580419929031647</v>
      </c>
      <c r="V9176">
        <v>9159</v>
      </c>
      <c r="W9176" s="46">
        <v>0.37806728400146</v>
      </c>
    </row>
    <row r="9177" spans="10:23">
      <c r="J9177">
        <v>9160</v>
      </c>
      <c r="K9177" s="93">
        <f t="shared" ca="1" si="1155"/>
        <v>-1.3607196771251406</v>
      </c>
      <c r="L9177" s="93">
        <f t="shared" ca="1" si="1155"/>
        <v>-0.18561854774544845</v>
      </c>
      <c r="M9177" s="93">
        <f t="shared" ca="1" si="1156"/>
        <v>-1.3607196771251406</v>
      </c>
      <c r="N9177" s="101">
        <f t="shared" ca="1" si="1152"/>
        <v>-0.60872120772676064</v>
      </c>
      <c r="O9177" s="46">
        <f t="shared" ca="1" si="1157"/>
        <v>-0.16817351260747987</v>
      </c>
      <c r="P9177" s="46">
        <f t="shared" ca="1" si="1158"/>
        <v>7.6054899536361048E-2</v>
      </c>
      <c r="Q9177" s="47">
        <f t="shared" ca="1" si="1153"/>
        <v>-0.6566303368951617</v>
      </c>
      <c r="R9177" s="47">
        <f t="shared" ca="1" si="1154"/>
        <v>5.0997122443054682E-2</v>
      </c>
      <c r="S9177" s="97">
        <f t="shared" ca="1" si="1159"/>
        <v>-5.8588195082212594E-2</v>
      </c>
      <c r="V9177">
        <v>9160</v>
      </c>
      <c r="W9177" s="46">
        <v>0.38439314932850499</v>
      </c>
    </row>
    <row r="9178" spans="10:23">
      <c r="J9178">
        <v>9161</v>
      </c>
      <c r="K9178" s="93">
        <f t="shared" ca="1" si="1155"/>
        <v>0.92144386946585277</v>
      </c>
      <c r="L9178" s="93">
        <f t="shared" ca="1" si="1155"/>
        <v>-0.80203514590598146</v>
      </c>
      <c r="M9178" s="93">
        <f t="shared" ca="1" si="1156"/>
        <v>0.92144386946585277</v>
      </c>
      <c r="N9178" s="101">
        <f t="shared" ca="1" si="1152"/>
        <v>-0.46735621635280894</v>
      </c>
      <c r="O9178" s="46">
        <f t="shared" ca="1" si="1157"/>
        <v>0.65105353114932996</v>
      </c>
      <c r="P9178" s="46">
        <f t="shared" ca="1" si="1158"/>
        <v>0.48566842141476596</v>
      </c>
      <c r="Q9178" s="47">
        <f t="shared" ca="1" si="1153"/>
        <v>0.98182375061845784</v>
      </c>
      <c r="R9178" s="47">
        <f t="shared" ca="1" si="1154"/>
        <v>7.3854779853509814E-2</v>
      </c>
      <c r="S9178" s="97">
        <f t="shared" ca="1" si="1159"/>
        <v>0.36245415550141991</v>
      </c>
      <c r="V9178">
        <v>9161</v>
      </c>
      <c r="W9178" s="46">
        <v>-0.12829671458208899</v>
      </c>
    </row>
    <row r="9179" spans="10:23">
      <c r="J9179">
        <v>9162</v>
      </c>
      <c r="K9179" s="93">
        <f t="shared" ca="1" si="1155"/>
        <v>0.90254113575765427</v>
      </c>
      <c r="L9179" s="93">
        <f t="shared" ca="1" si="1155"/>
        <v>-1.4668682435593015</v>
      </c>
      <c r="M9179" s="93">
        <f t="shared" ca="1" si="1156"/>
        <v>0.90254113575765427</v>
      </c>
      <c r="N9179" s="101">
        <f t="shared" ca="1" si="1152"/>
        <v>-1.1036847925611342</v>
      </c>
      <c r="O9179" s="46">
        <f t="shared" ca="1" si="1157"/>
        <v>0.64426802680726758</v>
      </c>
      <c r="P9179" s="46">
        <f t="shared" ca="1" si="1158"/>
        <v>0.48227566924373477</v>
      </c>
      <c r="Q9179" s="47">
        <f t="shared" ca="1" si="1153"/>
        <v>0.96825274193433308</v>
      </c>
      <c r="R9179" s="47">
        <f t="shared" ca="1" si="1154"/>
        <v>-2.9034771895387251E-2</v>
      </c>
      <c r="S9179" s="97">
        <f t="shared" ca="1" si="1159"/>
        <v>0.30761662745594015</v>
      </c>
      <c r="V9179">
        <v>9162</v>
      </c>
      <c r="W9179" s="46">
        <v>-1.21018006484399E-2</v>
      </c>
    </row>
    <row r="9180" spans="10:23">
      <c r="J9180">
        <v>9163</v>
      </c>
      <c r="K9180" s="93">
        <f t="shared" ca="1" si="1155"/>
        <v>-0.88591273397301162</v>
      </c>
      <c r="L9180" s="93">
        <f t="shared" ca="1" si="1155"/>
        <v>-0.33391141031610549</v>
      </c>
      <c r="M9180" s="93">
        <f t="shared" ca="1" si="1156"/>
        <v>-0.88591273397301162</v>
      </c>
      <c r="N9180" s="101">
        <f t="shared" ca="1" si="1152"/>
        <v>-0.59831591809636042</v>
      </c>
      <c r="O9180" s="46">
        <f t="shared" ca="1" si="1157"/>
        <v>2.2676851650292318E-3</v>
      </c>
      <c r="P9180" s="46">
        <f t="shared" ca="1" si="1158"/>
        <v>0.1612754984226156</v>
      </c>
      <c r="Q9180" s="47">
        <f t="shared" ca="1" si="1153"/>
        <v>-0.3157479413501435</v>
      </c>
      <c r="R9180" s="47">
        <f t="shared" ca="1" si="1154"/>
        <v>5.2679579629354018E-2</v>
      </c>
      <c r="S9180" s="97">
        <f t="shared" ca="1" si="1159"/>
        <v>2.7473632397191625E-2</v>
      </c>
      <c r="V9180">
        <v>9163</v>
      </c>
      <c r="W9180" s="46">
        <v>-0.168683998208562</v>
      </c>
    </row>
    <row r="9181" spans="10:23">
      <c r="J9181">
        <v>9164</v>
      </c>
      <c r="K9181" s="93">
        <f t="shared" ca="1" si="1155"/>
        <v>-1.1227375056032045</v>
      </c>
      <c r="L9181" s="93">
        <f t="shared" ca="1" si="1155"/>
        <v>-0.77178133944013827</v>
      </c>
      <c r="M9181" s="93">
        <f t="shared" ca="1" si="1156"/>
        <v>-1.1227375056032045</v>
      </c>
      <c r="N9181" s="101">
        <f t="shared" ca="1" si="1152"/>
        <v>-1.0887686267249141</v>
      </c>
      <c r="O9181" s="46">
        <f t="shared" ca="1" si="1157"/>
        <v>-8.2745178107103023E-2</v>
      </c>
      <c r="P9181" s="46">
        <f t="shared" ca="1" si="1158"/>
        <v>0.11876906678654947</v>
      </c>
      <c r="Q9181" s="47">
        <f t="shared" ca="1" si="1153"/>
        <v>-0.48577366789440801</v>
      </c>
      <c r="R9181" s="47">
        <f t="shared" ca="1" si="1154"/>
        <v>-2.6622939904679288E-2</v>
      </c>
      <c r="S9181" s="97">
        <f t="shared" ca="1" si="1159"/>
        <v>-5.4684059005891156E-2</v>
      </c>
      <c r="V9181">
        <v>9164</v>
      </c>
      <c r="W9181" s="46">
        <v>0.86066409863509497</v>
      </c>
    </row>
    <row r="9182" spans="10:23">
      <c r="J9182">
        <v>9165</v>
      </c>
      <c r="K9182" s="93">
        <f t="shared" ca="1" si="1155"/>
        <v>0.54859201584447059</v>
      </c>
      <c r="L9182" s="93">
        <f t="shared" ca="1" si="1155"/>
        <v>0.18645170331549155</v>
      </c>
      <c r="M9182" s="93">
        <f t="shared" ca="1" si="1156"/>
        <v>0.54859201584447059</v>
      </c>
      <c r="N9182" s="101">
        <f t="shared" ca="1" si="1152"/>
        <v>0.35123629326496064</v>
      </c>
      <c r="O9182" s="46">
        <f t="shared" ca="1" si="1157"/>
        <v>0.51721109805212206</v>
      </c>
      <c r="P9182" s="46">
        <f t="shared" ca="1" si="1158"/>
        <v>0.41874720486616201</v>
      </c>
      <c r="Q9182" s="47">
        <f t="shared" ca="1" si="1153"/>
        <v>0.71413888442404216</v>
      </c>
      <c r="R9182" s="47">
        <f t="shared" ca="1" si="1154"/>
        <v>0.20621504077632438</v>
      </c>
      <c r="S9182" s="97">
        <f t="shared" ca="1" si="1159"/>
        <v>0.36171306941422321</v>
      </c>
      <c r="V9182">
        <v>9165</v>
      </c>
      <c r="W9182" s="46">
        <v>0.301004978606213</v>
      </c>
    </row>
    <row r="9183" spans="10:23">
      <c r="J9183">
        <v>9166</v>
      </c>
      <c r="K9183" s="93">
        <f t="shared" ca="1" si="1155"/>
        <v>-0.8414585793704461</v>
      </c>
      <c r="L9183" s="93">
        <f t="shared" ca="1" si="1155"/>
        <v>0.79525604903290525</v>
      </c>
      <c r="M9183" s="93">
        <f t="shared" ca="1" si="1156"/>
        <v>-0.8414585793704461</v>
      </c>
      <c r="N9183" s="101">
        <f t="shared" ca="1" si="1152"/>
        <v>0.48636618518635771</v>
      </c>
      <c r="O9183" s="46">
        <f t="shared" ca="1" si="1157"/>
        <v>1.822536957908788E-2</v>
      </c>
      <c r="P9183" s="46">
        <f t="shared" ca="1" si="1158"/>
        <v>0.16925434062964492</v>
      </c>
      <c r="Q9183" s="47">
        <f t="shared" ca="1" si="1153"/>
        <v>-0.28383257252202621</v>
      </c>
      <c r="R9183" s="47">
        <f t="shared" ca="1" si="1154"/>
        <v>0.22806452943282257</v>
      </c>
      <c r="S9183" s="97">
        <f t="shared" ca="1" si="1159"/>
        <v>0.12314494950595523</v>
      </c>
      <c r="V9183">
        <v>9166</v>
      </c>
      <c r="W9183" s="46">
        <v>0.49728280978873401</v>
      </c>
    </row>
    <row r="9184" spans="10:23">
      <c r="J9184">
        <v>9167</v>
      </c>
      <c r="K9184" s="93">
        <f t="shared" ca="1" si="1155"/>
        <v>-1.0655240789798586</v>
      </c>
      <c r="L9184" s="93">
        <f t="shared" ca="1" si="1155"/>
        <v>0.94973071351618144</v>
      </c>
      <c r="M9184" s="93">
        <f t="shared" ca="1" si="1156"/>
        <v>-1.0655240789798586</v>
      </c>
      <c r="N9184" s="101">
        <f t="shared" ca="1" si="1152"/>
        <v>0.56156316210692525</v>
      </c>
      <c r="O9184" s="46">
        <f t="shared" ca="1" si="1157"/>
        <v>-6.2207304550295661E-2</v>
      </c>
      <c r="P9184" s="46">
        <f t="shared" ca="1" si="1158"/>
        <v>0.12903800356495315</v>
      </c>
      <c r="Q9184" s="47">
        <f t="shared" ca="1" si="1153"/>
        <v>-0.44469792078079329</v>
      </c>
      <c r="R9184" s="47">
        <f t="shared" ca="1" si="1154"/>
        <v>0.24022331584837461</v>
      </c>
      <c r="S9184" s="97">
        <f t="shared" ca="1" si="1159"/>
        <v>8.9008005649039476E-2</v>
      </c>
      <c r="V9184">
        <v>9167</v>
      </c>
      <c r="W9184" s="46">
        <v>2.5336341200587999E-2</v>
      </c>
    </row>
    <row r="9185" spans="10:23">
      <c r="J9185">
        <v>9168</v>
      </c>
      <c r="K9185" s="93">
        <f t="shared" ca="1" si="1155"/>
        <v>9.3581359908565462E-2</v>
      </c>
      <c r="L9185" s="93">
        <f t="shared" ca="1" si="1155"/>
        <v>1.6501768580101999</v>
      </c>
      <c r="M9185" s="93">
        <f t="shared" ca="1" si="1156"/>
        <v>9.3581359908565462E-2</v>
      </c>
      <c r="N9185" s="101">
        <f t="shared" ca="1" si="1152"/>
        <v>1.5942659084268151</v>
      </c>
      <c r="O9185" s="46">
        <f t="shared" ca="1" si="1157"/>
        <v>0.35387616305281916</v>
      </c>
      <c r="P9185" s="46">
        <f t="shared" ca="1" si="1158"/>
        <v>0.33707973736651053</v>
      </c>
      <c r="Q9185" s="47">
        <f t="shared" ca="1" si="1153"/>
        <v>0.3874690144254363</v>
      </c>
      <c r="R9185" s="47">
        <f t="shared" ca="1" si="1154"/>
        <v>0.40720359401196637</v>
      </c>
      <c r="S9185" s="97">
        <f t="shared" ca="1" si="1159"/>
        <v>0.38053987853239279</v>
      </c>
      <c r="V9185">
        <v>9168</v>
      </c>
      <c r="W9185" s="46">
        <v>-0.36502501050615399</v>
      </c>
    </row>
    <row r="9186" spans="10:23">
      <c r="J9186">
        <v>9169</v>
      </c>
      <c r="K9186" s="93">
        <f t="shared" ca="1" si="1155"/>
        <v>-0.55449154129305256</v>
      </c>
      <c r="L9186" s="93">
        <f t="shared" ca="1" si="1155"/>
        <v>-0.57970716852629778</v>
      </c>
      <c r="M9186" s="93">
        <f t="shared" ca="1" si="1156"/>
        <v>-0.55449154129305256</v>
      </c>
      <c r="N9186" s="101">
        <f t="shared" ca="1" si="1152"/>
        <v>-0.72595136993255327</v>
      </c>
      <c r="O9186" s="46">
        <f t="shared" ca="1" si="1157"/>
        <v>0.1212377757718697</v>
      </c>
      <c r="P9186" s="46">
        <f t="shared" ca="1" si="1158"/>
        <v>0.22076054372603582</v>
      </c>
      <c r="Q9186" s="47">
        <f t="shared" ca="1" si="1153"/>
        <v>-7.7807760136462567E-2</v>
      </c>
      <c r="R9186" s="47">
        <f t="shared" ca="1" si="1154"/>
        <v>3.2041885649075397E-2</v>
      </c>
      <c r="S9186" s="97">
        <f t="shared" ca="1" si="1159"/>
        <v>7.6639830710472548E-2</v>
      </c>
      <c r="V9186">
        <v>9169</v>
      </c>
      <c r="W9186" s="46">
        <v>-0.42414237105796898</v>
      </c>
    </row>
    <row r="9187" spans="10:23">
      <c r="J9187">
        <v>9170</v>
      </c>
      <c r="K9187" s="93">
        <f t="shared" ca="1" si="1155"/>
        <v>1.0240853712026741</v>
      </c>
      <c r="L9187" s="93">
        <f t="shared" ca="1" si="1155"/>
        <v>1.065226995487593</v>
      </c>
      <c r="M9187" s="93">
        <f t="shared" ca="1" si="1156"/>
        <v>1.0240853712026741</v>
      </c>
      <c r="N9187" s="101">
        <f t="shared" ca="1" si="1152"/>
        <v>1.3356059280047718</v>
      </c>
      <c r="O9187" s="46">
        <f t="shared" ca="1" si="1157"/>
        <v>0.68789869685194616</v>
      </c>
      <c r="P9187" s="46">
        <f t="shared" ca="1" si="1158"/>
        <v>0.50409100426607401</v>
      </c>
      <c r="Q9187" s="47">
        <f t="shared" ca="1" si="1153"/>
        <v>1.0555140820236903</v>
      </c>
      <c r="R9187" s="47">
        <f t="shared" ca="1" si="1154"/>
        <v>0.36538021779400176</v>
      </c>
      <c r="S9187" s="97">
        <f t="shared" ca="1" si="1159"/>
        <v>0.52663945732297401</v>
      </c>
      <c r="V9187">
        <v>9170</v>
      </c>
      <c r="W9187" s="46">
        <v>0.39177487207542999</v>
      </c>
    </row>
    <row r="9188" spans="10:23">
      <c r="J9188">
        <v>9171</v>
      </c>
      <c r="K9188" s="93">
        <f t="shared" ca="1" si="1155"/>
        <v>1.3731517182924777</v>
      </c>
      <c r="L9188" s="93">
        <f t="shared" ca="1" si="1155"/>
        <v>-0.44940113294955425</v>
      </c>
      <c r="M9188" s="93">
        <f t="shared" ca="1" si="1156"/>
        <v>1.3731517182924777</v>
      </c>
      <c r="N9188" s="101">
        <f t="shared" ca="1" si="1152"/>
        <v>1.0623392281753574E-2</v>
      </c>
      <c r="O9188" s="46">
        <f t="shared" ca="1" si="1157"/>
        <v>0.81320285922388968</v>
      </c>
      <c r="P9188" s="46">
        <f t="shared" ca="1" si="1158"/>
        <v>0.56674308545204588</v>
      </c>
      <c r="Q9188" s="47">
        <f t="shared" ca="1" si="1153"/>
        <v>1.3061224067675774</v>
      </c>
      <c r="R9188" s="47">
        <f t="shared" ca="1" si="1154"/>
        <v>0.15114049279534511</v>
      </c>
      <c r="S9188" s="97">
        <f t="shared" ca="1" si="1159"/>
        <v>0.48217167600961741</v>
      </c>
      <c r="V9188">
        <v>9171</v>
      </c>
      <c r="W9188" s="46">
        <v>9.2752862701756797E-2</v>
      </c>
    </row>
    <row r="9189" spans="10:23">
      <c r="J9189">
        <v>9172</v>
      </c>
      <c r="K9189" s="93">
        <f t="shared" ca="1" si="1155"/>
        <v>1.9412545505676471E-3</v>
      </c>
      <c r="L9189" s="93">
        <f t="shared" ca="1" si="1155"/>
        <v>7.8178702795518418E-2</v>
      </c>
      <c r="M9189" s="93">
        <f t="shared" ca="1" si="1156"/>
        <v>1.9412545505676471E-3</v>
      </c>
      <c r="N9189" s="101">
        <f t="shared" ca="1" si="1152"/>
        <v>7.4737276290790564E-2</v>
      </c>
      <c r="O9189" s="46">
        <f t="shared" ca="1" si="1157"/>
        <v>0.32098016280159358</v>
      </c>
      <c r="P9189" s="46">
        <f t="shared" ca="1" si="1158"/>
        <v>0.32063173724089777</v>
      </c>
      <c r="Q9189" s="47">
        <f t="shared" ca="1" si="1153"/>
        <v>0.3216770139229852</v>
      </c>
      <c r="R9189" s="47">
        <f t="shared" ca="1" si="1154"/>
        <v>0.16150722632455083</v>
      </c>
      <c r="S9189" s="97">
        <f t="shared" ca="1" si="1159"/>
        <v>0.24124369456307221</v>
      </c>
      <c r="V9189">
        <v>9172</v>
      </c>
      <c r="W9189" s="46">
        <v>-5.7318538850108798E-2</v>
      </c>
    </row>
    <row r="9190" spans="10:23">
      <c r="J9190">
        <v>9173</v>
      </c>
      <c r="K9190" s="93">
        <f t="shared" ca="1" si="1155"/>
        <v>-0.79623678497095507</v>
      </c>
      <c r="L9190" s="93">
        <f t="shared" ca="1" si="1155"/>
        <v>0.5098517008216632</v>
      </c>
      <c r="M9190" s="93">
        <f t="shared" ca="1" si="1156"/>
        <v>-0.79623678497095507</v>
      </c>
      <c r="N9190" s="101">
        <f t="shared" ca="1" si="1152"/>
        <v>0.23016066592071871</v>
      </c>
      <c r="O9190" s="46">
        <f t="shared" ca="1" si="1157"/>
        <v>3.445861324587618E-2</v>
      </c>
      <c r="P9190" s="46">
        <f t="shared" ca="1" si="1158"/>
        <v>0.17737096246303907</v>
      </c>
      <c r="Q9190" s="47">
        <f t="shared" ca="1" si="1153"/>
        <v>-0.25136608518844961</v>
      </c>
      <c r="R9190" s="47">
        <f t="shared" ca="1" si="1154"/>
        <v>0.18663802115008782</v>
      </c>
      <c r="S9190" s="97">
        <f t="shared" ca="1" si="1159"/>
        <v>0.110548317197982</v>
      </c>
      <c r="V9190">
        <v>9173</v>
      </c>
      <c r="W9190" s="46">
        <v>3.2822635806617699E-2</v>
      </c>
    </row>
    <row r="9191" spans="10:23">
      <c r="J9191">
        <v>9174</v>
      </c>
      <c r="K9191" s="93">
        <f t="shared" ca="1" si="1155"/>
        <v>-0.62235576762079314</v>
      </c>
      <c r="L9191" s="93">
        <f t="shared" ca="1" si="1155"/>
        <v>0.9149046828644336</v>
      </c>
      <c r="M9191" s="93">
        <f t="shared" ca="1" si="1156"/>
        <v>-0.62235576762079314</v>
      </c>
      <c r="N9191" s="101">
        <f t="shared" ca="1" si="1152"/>
        <v>0.66948265281671671</v>
      </c>
      <c r="O9191" s="46">
        <f t="shared" ca="1" si="1157"/>
        <v>9.6876590266840756E-2</v>
      </c>
      <c r="P9191" s="46">
        <f t="shared" ca="1" si="1158"/>
        <v>0.20857995097352136</v>
      </c>
      <c r="Q9191" s="47">
        <f t="shared" ca="1" si="1153"/>
        <v>-0.12653013114652045</v>
      </c>
      <c r="R9191" s="47">
        <f t="shared" ca="1" si="1154"/>
        <v>0.25767308698746688</v>
      </c>
      <c r="S9191" s="97">
        <f t="shared" ca="1" si="1159"/>
        <v>0.17727483862715382</v>
      </c>
      <c r="V9191">
        <v>9174</v>
      </c>
      <c r="W9191" s="46">
        <v>0.84010837281250705</v>
      </c>
    </row>
    <row r="9192" spans="10:23">
      <c r="J9192">
        <v>9175</v>
      </c>
      <c r="K9192" s="93">
        <f t="shared" ca="1" si="1155"/>
        <v>1.1571380150602033</v>
      </c>
      <c r="L9192" s="93">
        <f t="shared" ca="1" si="1155"/>
        <v>-1.4561800862431511</v>
      </c>
      <c r="M9192" s="93">
        <f t="shared" ca="1" si="1156"/>
        <v>1.1571380150602033</v>
      </c>
      <c r="N9192" s="101">
        <f t="shared" ca="1" si="1152"/>
        <v>-1.0125840111490945</v>
      </c>
      <c r="O9192" s="46">
        <f t="shared" ca="1" si="1157"/>
        <v>0.73566053419013855</v>
      </c>
      <c r="P9192" s="46">
        <f t="shared" ca="1" si="1158"/>
        <v>0.52797192293517026</v>
      </c>
      <c r="Q9192" s="47">
        <f t="shared" ca="1" si="1153"/>
        <v>1.1510377567000751</v>
      </c>
      <c r="R9192" s="47">
        <f t="shared" ca="1" si="1154"/>
        <v>-1.4304459736044078E-2</v>
      </c>
      <c r="S9192" s="97">
        <f t="shared" ca="1" si="1159"/>
        <v>0.36067803722704722</v>
      </c>
      <c r="V9192">
        <v>9175</v>
      </c>
      <c r="W9192" s="46">
        <v>-0.126957602006954</v>
      </c>
    </row>
    <row r="9193" spans="10:23">
      <c r="J9193">
        <v>9176</v>
      </c>
      <c r="K9193" s="93">
        <f t="shared" ca="1" si="1155"/>
        <v>0.1424527712842163</v>
      </c>
      <c r="L9193" s="93">
        <f t="shared" ca="1" si="1155"/>
        <v>1.0665617697384611</v>
      </c>
      <c r="M9193" s="93">
        <f t="shared" ca="1" si="1156"/>
        <v>0.1424527712842163</v>
      </c>
      <c r="N9193" s="101">
        <f t="shared" ca="1" si="1152"/>
        <v>1.0564924600469165</v>
      </c>
      <c r="O9193" s="46">
        <f t="shared" ca="1" si="1157"/>
        <v>0.3714195077992124</v>
      </c>
      <c r="P9193" s="46">
        <f t="shared" ca="1" si="1158"/>
        <v>0.34585140973970718</v>
      </c>
      <c r="Q9193" s="47">
        <f t="shared" ca="1" si="1153"/>
        <v>0.42255570391822284</v>
      </c>
      <c r="R9193" s="47">
        <f t="shared" ca="1" si="1154"/>
        <v>0.3202496662535001</v>
      </c>
      <c r="S9193" s="97">
        <f t="shared" ca="1" si="1159"/>
        <v>0.34583458702635628</v>
      </c>
      <c r="V9193">
        <v>9176</v>
      </c>
      <c r="W9193" s="46">
        <v>5.0095892596019098E-2</v>
      </c>
    </row>
    <row r="9194" spans="10:23">
      <c r="J9194">
        <v>9177</v>
      </c>
      <c r="K9194" s="93">
        <f t="shared" ca="1" si="1155"/>
        <v>-0.26096605349436519</v>
      </c>
      <c r="L9194" s="93">
        <f t="shared" ca="1" si="1155"/>
        <v>1.2261488879327272E-2</v>
      </c>
      <c r="M9194" s="93">
        <f t="shared" ca="1" si="1156"/>
        <v>-0.26096605349436519</v>
      </c>
      <c r="N9194" s="101">
        <f t="shared" ca="1" si="1152"/>
        <v>-7.1368147956005629E-2</v>
      </c>
      <c r="O9194" s="46">
        <f t="shared" ca="1" si="1157"/>
        <v>0.22660446519944816</v>
      </c>
      <c r="P9194" s="46">
        <f t="shared" ca="1" si="1158"/>
        <v>0.27344388843982509</v>
      </c>
      <c r="Q9194" s="47">
        <f t="shared" ca="1" si="1153"/>
        <v>0.13292561871869438</v>
      </c>
      <c r="R9194" s="47">
        <f t="shared" ca="1" si="1154"/>
        <v>0.13788307652067061</v>
      </c>
      <c r="S9194" s="97">
        <f t="shared" ca="1" si="1159"/>
        <v>0.18224377086005938</v>
      </c>
      <c r="V9194">
        <v>9177</v>
      </c>
      <c r="W9194" s="46">
        <v>-0.32330339861442903</v>
      </c>
    </row>
    <row r="9195" spans="10:23">
      <c r="J9195">
        <v>9178</v>
      </c>
      <c r="K9195" s="93">
        <f t="shared" ca="1" si="1155"/>
        <v>1.2951438031517901</v>
      </c>
      <c r="L9195" s="93">
        <f t="shared" ca="1" si="1155"/>
        <v>0.76829307920877765</v>
      </c>
      <c r="M9195" s="93">
        <f t="shared" ca="1" si="1156"/>
        <v>1.2951438031517901</v>
      </c>
      <c r="N9195" s="101">
        <f t="shared" ca="1" si="1152"/>
        <v>1.1402905361614346</v>
      </c>
      <c r="O9195" s="46">
        <f t="shared" ca="1" si="1157"/>
        <v>0.78520039909968076</v>
      </c>
      <c r="P9195" s="46">
        <f t="shared" ca="1" si="1158"/>
        <v>0.55274185538994136</v>
      </c>
      <c r="Q9195" s="47">
        <f t="shared" ca="1" si="1153"/>
        <v>1.2501174865191595</v>
      </c>
      <c r="R9195" s="47">
        <f t="shared" ca="1" si="1154"/>
        <v>0.33379918581180457</v>
      </c>
      <c r="S9195" s="97">
        <f t="shared" ca="1" si="1159"/>
        <v>0.55949979245574266</v>
      </c>
      <c r="V9195">
        <v>9178</v>
      </c>
      <c r="W9195" s="46">
        <v>-0.190399947153433</v>
      </c>
    </row>
    <row r="9196" spans="10:23">
      <c r="J9196">
        <v>9179</v>
      </c>
      <c r="K9196" s="93">
        <f t="shared" ca="1" si="1155"/>
        <v>0.69710243335834421</v>
      </c>
      <c r="L9196" s="93">
        <f t="shared" ca="1" si="1155"/>
        <v>2.5032617789897547</v>
      </c>
      <c r="M9196" s="93">
        <f t="shared" ca="1" si="1156"/>
        <v>0.69710243335834421</v>
      </c>
      <c r="N9196" s="101">
        <f t="shared" ca="1" si="1152"/>
        <v>2.5949946206191519</v>
      </c>
      <c r="O9196" s="46">
        <f t="shared" ca="1" si="1157"/>
        <v>0.57052180424086862</v>
      </c>
      <c r="P9196" s="46">
        <f t="shared" ca="1" si="1158"/>
        <v>0.44540255796053529</v>
      </c>
      <c r="Q9196" s="47">
        <f t="shared" ca="1" si="1153"/>
        <v>0.82076029680153517</v>
      </c>
      <c r="R9196" s="47">
        <f t="shared" ca="1" si="1154"/>
        <v>0.56901391099199672</v>
      </c>
      <c r="S9196" s="97">
        <f t="shared" ca="1" si="1159"/>
        <v>0.56976785761643267</v>
      </c>
      <c r="V9196">
        <v>9179</v>
      </c>
      <c r="W9196" s="46">
        <v>0.76987664557402202</v>
      </c>
    </row>
    <row r="9197" spans="10:23">
      <c r="J9197">
        <v>9180</v>
      </c>
      <c r="K9197" s="93">
        <f t="shared" ca="1" si="1155"/>
        <v>-0.76643311152210236</v>
      </c>
      <c r="L9197" s="93">
        <f t="shared" ca="1" si="1155"/>
        <v>-1.8230505183063712</v>
      </c>
      <c r="M9197" s="93">
        <f t="shared" ca="1" si="1156"/>
        <v>-0.76643311152210236</v>
      </c>
      <c r="N9197" s="101">
        <f t="shared" ca="1" si="1152"/>
        <v>-1.9721464709470431</v>
      </c>
      <c r="O9197" s="46">
        <f t="shared" ca="1" si="1157"/>
        <v>4.5157222172948264E-2</v>
      </c>
      <c r="P9197" s="46">
        <f t="shared" ca="1" si="1158"/>
        <v>0.18272026692657511</v>
      </c>
      <c r="Q9197" s="47">
        <f t="shared" ca="1" si="1153"/>
        <v>-0.22996886733430544</v>
      </c>
      <c r="R9197" s="47">
        <f t="shared" ca="1" si="1154"/>
        <v>-0.16945850287516206</v>
      </c>
      <c r="S9197" s="97">
        <f t="shared" ca="1" si="1159"/>
        <v>-6.2150640351106901E-2</v>
      </c>
      <c r="V9197">
        <v>9180</v>
      </c>
      <c r="W9197" s="46">
        <v>1.0140156067872499</v>
      </c>
    </row>
    <row r="9198" spans="10:23">
      <c r="J9198">
        <v>9181</v>
      </c>
      <c r="K9198" s="93">
        <f t="shared" ca="1" si="1155"/>
        <v>1.516890363651489</v>
      </c>
      <c r="L9198" s="93">
        <f t="shared" ca="1" si="1155"/>
        <v>0.32863253825888378</v>
      </c>
      <c r="M9198" s="93">
        <f t="shared" ca="1" si="1156"/>
        <v>1.516890363651489</v>
      </c>
      <c r="N9198" s="101">
        <f t="shared" ca="1" si="1152"/>
        <v>0.79397614959670459</v>
      </c>
      <c r="O9198" s="46">
        <f t="shared" ca="1" si="1157"/>
        <v>0.86480064488082409</v>
      </c>
      <c r="P9198" s="46">
        <f t="shared" ca="1" si="1158"/>
        <v>0.59254197828051303</v>
      </c>
      <c r="Q9198" s="47">
        <f t="shared" ca="1" si="1153"/>
        <v>1.4093179780814462</v>
      </c>
      <c r="R9198" s="47">
        <f t="shared" ca="1" si="1154"/>
        <v>0.27780275043220926</v>
      </c>
      <c r="S9198" s="97">
        <f t="shared" ca="1" si="1159"/>
        <v>0.57130169765651662</v>
      </c>
      <c r="V9198">
        <v>9181</v>
      </c>
      <c r="W9198" s="46">
        <v>1.4626506571975999</v>
      </c>
    </row>
    <row r="9199" spans="10:23">
      <c r="J9199">
        <v>9182</v>
      </c>
      <c r="K9199" s="93">
        <f t="shared" ca="1" si="1155"/>
        <v>-1.2443608637747761</v>
      </c>
      <c r="L9199" s="93">
        <f t="shared" ca="1" si="1155"/>
        <v>-0.49705249929416007</v>
      </c>
      <c r="M9199" s="93">
        <f t="shared" ca="1" si="1156"/>
        <v>-1.2443608637747761</v>
      </c>
      <c r="N9199" s="101">
        <f t="shared" ca="1" si="1152"/>
        <v>-0.86698178842445683</v>
      </c>
      <c r="O9199" s="46">
        <f t="shared" ca="1" si="1157"/>
        <v>-0.12640425079516965</v>
      </c>
      <c r="P9199" s="46">
        <f t="shared" ca="1" si="1158"/>
        <v>9.6939530442516159E-2</v>
      </c>
      <c r="Q9199" s="47">
        <f t="shared" ca="1" si="1153"/>
        <v>-0.57309181327054126</v>
      </c>
      <c r="R9199" s="47">
        <f t="shared" ca="1" si="1154"/>
        <v>9.2383261609018386E-3</v>
      </c>
      <c r="S9199" s="97">
        <f t="shared" ca="1" si="1159"/>
        <v>-5.8582962317133905E-2</v>
      </c>
      <c r="V9199">
        <v>9182</v>
      </c>
      <c r="W9199" s="46">
        <v>0.57246323769393703</v>
      </c>
    </row>
    <row r="9200" spans="10:23">
      <c r="J9200">
        <v>9183</v>
      </c>
      <c r="K9200" s="93">
        <f t="shared" ca="1" si="1155"/>
        <v>1.5883573164258702</v>
      </c>
      <c r="L9200" s="93">
        <f t="shared" ca="1" si="1155"/>
        <v>-0.15311885589227195</v>
      </c>
      <c r="M9200" s="93">
        <f t="shared" ca="1" si="1156"/>
        <v>1.5883573164258702</v>
      </c>
      <c r="N9200" s="101">
        <f t="shared" ca="1" si="1152"/>
        <v>0.3599638461632832</v>
      </c>
      <c r="O9200" s="46">
        <f t="shared" ca="1" si="1157"/>
        <v>0.89045509919682608</v>
      </c>
      <c r="P9200" s="46">
        <f t="shared" ca="1" si="1158"/>
        <v>0.60536920543851402</v>
      </c>
      <c r="Q9200" s="47">
        <f t="shared" ca="1" si="1153"/>
        <v>1.4606268867134502</v>
      </c>
      <c r="R9200" s="47">
        <f t="shared" ca="1" si="1154"/>
        <v>0.20762622053336741</v>
      </c>
      <c r="S9200" s="97">
        <f t="shared" ca="1" si="1159"/>
        <v>0.54904065986509676</v>
      </c>
      <c r="V9200">
        <v>9183</v>
      </c>
      <c r="W9200" s="46">
        <v>0.21448496060838901</v>
      </c>
    </row>
    <row r="9201" spans="10:23">
      <c r="J9201">
        <v>9184</v>
      </c>
      <c r="K9201" s="93">
        <f t="shared" ca="1" si="1155"/>
        <v>1.1607573896064276</v>
      </c>
      <c r="L9201" s="93">
        <f t="shared" ca="1" si="1155"/>
        <v>-0.16542347582092531</v>
      </c>
      <c r="M9201" s="93">
        <f t="shared" ca="1" si="1156"/>
        <v>1.1607573896064276</v>
      </c>
      <c r="N9201" s="101">
        <f t="shared" ca="1" si="1152"/>
        <v>0.21231167352894095</v>
      </c>
      <c r="O9201" s="46">
        <f t="shared" ca="1" si="1157"/>
        <v>0.73695977916063216</v>
      </c>
      <c r="P9201" s="46">
        <f t="shared" ca="1" si="1158"/>
        <v>0.52862154542041706</v>
      </c>
      <c r="Q9201" s="47">
        <f t="shared" ca="1" si="1153"/>
        <v>1.1536362466410623</v>
      </c>
      <c r="R9201" s="47">
        <f t="shared" ca="1" si="1154"/>
        <v>0.18375197313177871</v>
      </c>
      <c r="S9201" s="97">
        <f t="shared" ca="1" si="1159"/>
        <v>0.46035587614620543</v>
      </c>
      <c r="V9201">
        <v>9184</v>
      </c>
      <c r="W9201" s="46">
        <v>0.60950674103937597</v>
      </c>
    </row>
    <row r="9202" spans="10:23">
      <c r="J9202">
        <v>9185</v>
      </c>
      <c r="K9202" s="93">
        <f t="shared" ca="1" si="1155"/>
        <v>-0.21367279871867137</v>
      </c>
      <c r="L9202" s="93">
        <f t="shared" ca="1" si="1155"/>
        <v>1.6230936594789087</v>
      </c>
      <c r="M9202" s="93">
        <f t="shared" ca="1" si="1156"/>
        <v>-0.21367279871867137</v>
      </c>
      <c r="N9202" s="101">
        <f t="shared" ca="1" si="1152"/>
        <v>1.4708750679504776</v>
      </c>
      <c r="O9202" s="46">
        <f t="shared" ca="1" si="1157"/>
        <v>0.24358129990413155</v>
      </c>
      <c r="P9202" s="46">
        <f t="shared" ca="1" si="1158"/>
        <v>0.28193230579216677</v>
      </c>
      <c r="Q9202" s="47">
        <f t="shared" ca="1" si="1153"/>
        <v>0.16687928812806113</v>
      </c>
      <c r="R9202" s="47">
        <f t="shared" ca="1" si="1154"/>
        <v>0.38725222181023505</v>
      </c>
      <c r="S9202" s="97">
        <f t="shared" ca="1" si="1159"/>
        <v>0.31541676085718329</v>
      </c>
      <c r="V9202">
        <v>9185</v>
      </c>
      <c r="W9202" s="46">
        <v>0.34461834050921097</v>
      </c>
    </row>
    <row r="9203" spans="10:23">
      <c r="J9203">
        <v>9186</v>
      </c>
      <c r="K9203" s="93">
        <f t="shared" ca="1" si="1155"/>
        <v>0.50633572501158819</v>
      </c>
      <c r="L9203" s="93">
        <f t="shared" ca="1" si="1155"/>
        <v>1.0875692815062799</v>
      </c>
      <c r="M9203" s="93">
        <f t="shared" ca="1" si="1156"/>
        <v>0.50633572501158819</v>
      </c>
      <c r="N9203" s="101">
        <f t="shared" ca="1" si="1152"/>
        <v>1.1921322712768776</v>
      </c>
      <c r="O9203" s="46">
        <f t="shared" ca="1" si="1157"/>
        <v>0.50204237963539833</v>
      </c>
      <c r="P9203" s="46">
        <f t="shared" ca="1" si="1158"/>
        <v>0.41116284565780015</v>
      </c>
      <c r="Q9203" s="47">
        <f t="shared" ca="1" si="1153"/>
        <v>0.68380144759059469</v>
      </c>
      <c r="R9203" s="47">
        <f t="shared" ca="1" si="1154"/>
        <v>0.34218160503254169</v>
      </c>
      <c r="S9203" s="97">
        <f t="shared" ca="1" si="1159"/>
        <v>0.42211199233397001</v>
      </c>
      <c r="V9203">
        <v>9186</v>
      </c>
      <c r="W9203" s="46">
        <v>-0.123328058404208</v>
      </c>
    </row>
    <row r="9204" spans="10:23">
      <c r="J9204">
        <v>9187</v>
      </c>
      <c r="K9204" s="93">
        <f t="shared" ca="1" si="1155"/>
        <v>-3.3293291035658816</v>
      </c>
      <c r="L9204" s="93">
        <f t="shared" ca="1" si="1155"/>
        <v>-2.0168678849147517</v>
      </c>
      <c r="M9204" s="93">
        <f t="shared" ca="1" si="1156"/>
        <v>-3.3293291035658816</v>
      </c>
      <c r="N9204" s="101">
        <f t="shared" ca="1" si="1152"/>
        <v>-2.9709598783118967</v>
      </c>
      <c r="O9204" s="46">
        <f t="shared" ca="1" si="1157"/>
        <v>-0.87484419935290703</v>
      </c>
      <c r="P9204" s="46">
        <f t="shared" ca="1" si="1158"/>
        <v>-0.27728044383635253</v>
      </c>
      <c r="Q9204" s="47">
        <f t="shared" ca="1" si="1153"/>
        <v>-2.069971710386016</v>
      </c>
      <c r="R9204" s="47">
        <f t="shared" ca="1" si="1154"/>
        <v>-0.33095912944911876</v>
      </c>
      <c r="S9204" s="97">
        <f t="shared" ca="1" si="1159"/>
        <v>-0.60290166440101289</v>
      </c>
      <c r="V9204">
        <v>9187</v>
      </c>
      <c r="W9204" s="46">
        <v>1.17715967245796</v>
      </c>
    </row>
    <row r="9205" spans="10:23">
      <c r="J9205">
        <v>9188</v>
      </c>
      <c r="K9205" s="93">
        <f t="shared" ca="1" si="1155"/>
        <v>0.16664291020141014</v>
      </c>
      <c r="L9205" s="93">
        <f t="shared" ca="1" si="1155"/>
        <v>0.63903049435355197</v>
      </c>
      <c r="M9205" s="93">
        <f t="shared" ca="1" si="1156"/>
        <v>0.16664291020141014</v>
      </c>
      <c r="N9205" s="101">
        <f t="shared" ca="1" si="1152"/>
        <v>0.65885025228034855</v>
      </c>
      <c r="O9205" s="46">
        <f t="shared" ca="1" si="1157"/>
        <v>0.38010302919836958</v>
      </c>
      <c r="P9205" s="46">
        <f t="shared" ca="1" si="1158"/>
        <v>0.35019317043928577</v>
      </c>
      <c r="Q9205" s="47">
        <f t="shared" ca="1" si="1153"/>
        <v>0.43992274671653719</v>
      </c>
      <c r="R9205" s="47">
        <f t="shared" ca="1" si="1154"/>
        <v>0.25595390767334553</v>
      </c>
      <c r="S9205" s="97">
        <f t="shared" ca="1" si="1159"/>
        <v>0.31802846843585753</v>
      </c>
      <c r="V9205">
        <v>9188</v>
      </c>
      <c r="W9205" s="46">
        <v>0.78876779925662199</v>
      </c>
    </row>
    <row r="9206" spans="10:23">
      <c r="J9206">
        <v>9189</v>
      </c>
      <c r="K9206" s="93">
        <f t="shared" ca="1" si="1155"/>
        <v>-9.4606424858368177E-2</v>
      </c>
      <c r="L9206" s="93">
        <f t="shared" ca="1" si="1155"/>
        <v>0.22157146576582354</v>
      </c>
      <c r="M9206" s="93">
        <f t="shared" ca="1" si="1156"/>
        <v>-9.4606424858368177E-2</v>
      </c>
      <c r="N9206" s="101">
        <f t="shared" ca="1" si="1152"/>
        <v>0.17998121620393706</v>
      </c>
      <c r="O9206" s="46">
        <f t="shared" ca="1" si="1157"/>
        <v>0.28632249328360004</v>
      </c>
      <c r="P9206" s="46">
        <f t="shared" ca="1" si="1158"/>
        <v>0.303302902481901</v>
      </c>
      <c r="Q9206" s="47">
        <f t="shared" ca="1" si="1153"/>
        <v>0.25236167488699812</v>
      </c>
      <c r="R9206" s="47">
        <f t="shared" ca="1" si="1154"/>
        <v>0.17852438099403783</v>
      </c>
      <c r="S9206" s="97">
        <f t="shared" ca="1" si="1159"/>
        <v>0.23242343713881894</v>
      </c>
      <c r="V9206">
        <v>9189</v>
      </c>
      <c r="W9206" s="46">
        <v>0.54769289583050196</v>
      </c>
    </row>
    <row r="9207" spans="10:23">
      <c r="J9207">
        <v>9190</v>
      </c>
      <c r="K9207" s="93">
        <f t="shared" ca="1" si="1155"/>
        <v>0.63872395614092148</v>
      </c>
      <c r="L9207" s="93">
        <f t="shared" ca="1" si="1155"/>
        <v>-0.97982852267453868</v>
      </c>
      <c r="M9207" s="93">
        <f t="shared" ca="1" si="1156"/>
        <v>0.63872395614092148</v>
      </c>
      <c r="N9207" s="101">
        <f t="shared" ca="1" si="1152"/>
        <v>-0.7258304027057989</v>
      </c>
      <c r="O9207" s="46">
        <f t="shared" ca="1" si="1157"/>
        <v>0.54956571308723812</v>
      </c>
      <c r="P9207" s="46">
        <f t="shared" ca="1" si="1158"/>
        <v>0.43492451238372004</v>
      </c>
      <c r="Q9207" s="47">
        <f t="shared" ca="1" si="1153"/>
        <v>0.77884811449427427</v>
      </c>
      <c r="R9207" s="47">
        <f t="shared" ca="1" si="1154"/>
        <v>3.2061445141140371E-2</v>
      </c>
      <c r="S9207" s="97">
        <f t="shared" ca="1" si="1159"/>
        <v>0.29081357911418926</v>
      </c>
      <c r="V9207">
        <v>9190</v>
      </c>
      <c r="W9207" s="46">
        <v>0.18841370219328499</v>
      </c>
    </row>
    <row r="9208" spans="10:23">
      <c r="J9208">
        <v>9191</v>
      </c>
      <c r="K9208" s="93">
        <f t="shared" ca="1" si="1155"/>
        <v>0.36772328043942265</v>
      </c>
      <c r="L9208" s="93">
        <f t="shared" ca="1" si="1155"/>
        <v>-0.87056212753684681</v>
      </c>
      <c r="M9208" s="93">
        <f t="shared" ca="1" si="1156"/>
        <v>0.36772328043942265</v>
      </c>
      <c r="N9208" s="101">
        <f t="shared" ca="1" si="1152"/>
        <v>-0.70842106484180933</v>
      </c>
      <c r="O9208" s="46">
        <f t="shared" ca="1" si="1157"/>
        <v>0.45228474356922599</v>
      </c>
      <c r="P9208" s="46">
        <f t="shared" ca="1" si="1158"/>
        <v>0.38628402762471398</v>
      </c>
      <c r="Q9208" s="47">
        <f t="shared" ca="1" si="1153"/>
        <v>0.58428617545825001</v>
      </c>
      <c r="R9208" s="47">
        <f t="shared" ca="1" si="1154"/>
        <v>3.4876404324247309E-2</v>
      </c>
      <c r="S9208" s="97">
        <f t="shared" ca="1" si="1159"/>
        <v>0.24358057394673666</v>
      </c>
      <c r="V9208">
        <v>9191</v>
      </c>
      <c r="W9208" s="46">
        <v>0.56396244304763699</v>
      </c>
    </row>
    <row r="9209" spans="10:23">
      <c r="J9209">
        <v>9192</v>
      </c>
      <c r="K9209" s="93">
        <f t="shared" ca="1" si="1155"/>
        <v>-2.3678230448445073E-3</v>
      </c>
      <c r="L9209" s="93">
        <f t="shared" ca="1" si="1155"/>
        <v>-1.0396967080808734</v>
      </c>
      <c r="M9209" s="93">
        <f t="shared" ca="1" si="1156"/>
        <v>-2.3678230448445073E-3</v>
      </c>
      <c r="N9209" s="101">
        <f t="shared" ca="1" si="1152"/>
        <v>-0.98647199058720447</v>
      </c>
      <c r="O9209" s="46">
        <f t="shared" ca="1" si="1157"/>
        <v>0.31943333549156955</v>
      </c>
      <c r="P9209" s="46">
        <f t="shared" ca="1" si="1158"/>
        <v>0.31985832358588578</v>
      </c>
      <c r="Q9209" s="47">
        <f t="shared" ca="1" si="1153"/>
        <v>0.31858335930293719</v>
      </c>
      <c r="R9209" s="47">
        <f t="shared" ca="1" si="1154"/>
        <v>-1.0082342120519505E-2</v>
      </c>
      <c r="S9209" s="97">
        <f t="shared" ca="1" si="1159"/>
        <v>0.15467549668552502</v>
      </c>
      <c r="V9209">
        <v>9192</v>
      </c>
      <c r="W9209" s="46">
        <v>-0.40910245676672302</v>
      </c>
    </row>
    <row r="9210" spans="10:23">
      <c r="J9210">
        <v>9193</v>
      </c>
      <c r="K9210" s="93">
        <f t="shared" ca="1" si="1155"/>
        <v>-0.7555511156763326</v>
      </c>
      <c r="L9210" s="93">
        <f t="shared" ca="1" si="1155"/>
        <v>0.39891647215111781</v>
      </c>
      <c r="M9210" s="93">
        <f t="shared" ca="1" si="1156"/>
        <v>-0.7555511156763326</v>
      </c>
      <c r="N9210" s="101">
        <f t="shared" ca="1" si="1152"/>
        <v>0.13792379620354958</v>
      </c>
      <c r="O9210" s="46">
        <f t="shared" ca="1" si="1157"/>
        <v>4.9063526478010211E-2</v>
      </c>
      <c r="P9210" s="46">
        <f t="shared" ca="1" si="1158"/>
        <v>0.18467341907910609</v>
      </c>
      <c r="Q9210" s="47">
        <f t="shared" ca="1" si="1153"/>
        <v>-0.22215625872418154</v>
      </c>
      <c r="R9210" s="47">
        <f t="shared" ca="1" si="1154"/>
        <v>0.171724012044179</v>
      </c>
      <c r="S9210" s="97">
        <f t="shared" ca="1" si="1159"/>
        <v>0.11039376926109461</v>
      </c>
      <c r="V9210">
        <v>9193</v>
      </c>
      <c r="W9210" s="46">
        <v>0.47174677596893599</v>
      </c>
    </row>
    <row r="9211" spans="10:23">
      <c r="J9211">
        <v>9194</v>
      </c>
      <c r="K9211" s="93">
        <f t="shared" ca="1" si="1155"/>
        <v>-0.29479446633891498</v>
      </c>
      <c r="L9211" s="93">
        <f t="shared" ca="1" si="1155"/>
        <v>2.1697713447307043</v>
      </c>
      <c r="M9211" s="93">
        <f t="shared" ca="1" si="1156"/>
        <v>-0.29479446633891498</v>
      </c>
      <c r="N9211" s="101">
        <f t="shared" ca="1" si="1152"/>
        <v>1.9633724805362629</v>
      </c>
      <c r="O9211" s="46">
        <f t="shared" ca="1" si="1157"/>
        <v>0.21446109769582547</v>
      </c>
      <c r="P9211" s="46">
        <f t="shared" ca="1" si="1158"/>
        <v>0.2673722046880137</v>
      </c>
      <c r="Q9211" s="47">
        <f t="shared" ca="1" si="1153"/>
        <v>0.10863888371144897</v>
      </c>
      <c r="R9211" s="47">
        <f t="shared" ca="1" si="1154"/>
        <v>0.46688535461779496</v>
      </c>
      <c r="S9211" s="97">
        <f t="shared" ca="1" si="1159"/>
        <v>0.34067322615681023</v>
      </c>
      <c r="V9211">
        <v>9194</v>
      </c>
      <c r="W9211" s="46">
        <v>0.16725932665721999</v>
      </c>
    </row>
    <row r="9212" spans="10:23">
      <c r="J9212">
        <v>9195</v>
      </c>
      <c r="K9212" s="93">
        <f t="shared" ca="1" si="1155"/>
        <v>-3.2626450615396498</v>
      </c>
      <c r="L9212" s="93">
        <f t="shared" ca="1" si="1155"/>
        <v>4.3819934743586531E-2</v>
      </c>
      <c r="M9212" s="93">
        <f t="shared" ca="1" si="1156"/>
        <v>-3.2626450615396498</v>
      </c>
      <c r="N9212" s="101">
        <f t="shared" ca="1" si="1152"/>
        <v>-0.99604937907267621</v>
      </c>
      <c r="O9212" s="46">
        <f t="shared" ca="1" si="1157"/>
        <v>-0.85090666398367043</v>
      </c>
      <c r="P9212" s="46">
        <f t="shared" ca="1" si="1158"/>
        <v>-0.26531167615173423</v>
      </c>
      <c r="Q9212" s="47">
        <f t="shared" ca="1" si="1153"/>
        <v>-2.0220966396475428</v>
      </c>
      <c r="R9212" s="47">
        <f t="shared" ca="1" si="1154"/>
        <v>-1.1630933909477004E-2</v>
      </c>
      <c r="S9212" s="97">
        <f t="shared" ca="1" si="1159"/>
        <v>-0.43126879894657372</v>
      </c>
      <c r="V9212">
        <v>9195</v>
      </c>
      <c r="W9212" s="46">
        <v>0.68116704895211699</v>
      </c>
    </row>
    <row r="9213" spans="10:23">
      <c r="J9213">
        <v>9196</v>
      </c>
      <c r="K9213" s="93">
        <f t="shared" ca="1" si="1155"/>
        <v>-0.16103724213669995</v>
      </c>
      <c r="L9213" s="93">
        <f t="shared" ca="1" si="1155"/>
        <v>-8.450488195238938E-2</v>
      </c>
      <c r="M9213" s="93">
        <f t="shared" ca="1" si="1156"/>
        <v>-0.16103724213669995</v>
      </c>
      <c r="N9213" s="101">
        <f t="shared" ca="1" si="1152"/>
        <v>-0.13133111354622809</v>
      </c>
      <c r="O9213" s="46">
        <f t="shared" ca="1" si="1157"/>
        <v>0.26247585786846078</v>
      </c>
      <c r="P9213" s="46">
        <f t="shared" ca="1" si="1158"/>
        <v>0.2913795847743314</v>
      </c>
      <c r="Q9213" s="47">
        <f t="shared" ca="1" si="1153"/>
        <v>0.20466840405671963</v>
      </c>
      <c r="R9213" s="47">
        <f t="shared" ca="1" si="1154"/>
        <v>0.1281875153251088</v>
      </c>
      <c r="S9213" s="97">
        <f t="shared" ca="1" si="1159"/>
        <v>0.19533168659678479</v>
      </c>
      <c r="V9213">
        <v>9196</v>
      </c>
      <c r="W9213" s="46">
        <v>2.0290785274187102</v>
      </c>
    </row>
    <row r="9214" spans="10:23">
      <c r="J9214">
        <v>9197</v>
      </c>
      <c r="K9214" s="93">
        <f t="shared" ca="1" si="1155"/>
        <v>0.57882062493270992</v>
      </c>
      <c r="L9214" s="93">
        <f t="shared" ca="1" si="1155"/>
        <v>-0.6524795724705662</v>
      </c>
      <c r="M9214" s="93">
        <f t="shared" ca="1" si="1156"/>
        <v>0.57882062493270992</v>
      </c>
      <c r="N9214" s="101">
        <f t="shared" ca="1" si="1152"/>
        <v>-0.43452696952104491</v>
      </c>
      <c r="O9214" s="46">
        <f t="shared" ca="1" si="1157"/>
        <v>0.52806224590137685</v>
      </c>
      <c r="P9214" s="46">
        <f t="shared" ca="1" si="1158"/>
        <v>0.42417277879078941</v>
      </c>
      <c r="Q9214" s="47">
        <f t="shared" ca="1" si="1153"/>
        <v>0.73584118012255173</v>
      </c>
      <c r="R9214" s="47">
        <f t="shared" ca="1" si="1154"/>
        <v>7.9163022508430686E-2</v>
      </c>
      <c r="S9214" s="97">
        <f t="shared" ca="1" si="1159"/>
        <v>0.30361263420490375</v>
      </c>
      <c r="V9214">
        <v>9197</v>
      </c>
      <c r="W9214" s="46">
        <v>0.44530850050689402</v>
      </c>
    </row>
    <row r="9215" spans="10:23">
      <c r="J9215">
        <v>9198</v>
      </c>
      <c r="K9215" s="93">
        <f t="shared" ca="1" si="1155"/>
        <v>-0.63392993402597286</v>
      </c>
      <c r="L9215" s="93">
        <f t="shared" ca="1" si="1155"/>
        <v>1.8207210054987821</v>
      </c>
      <c r="M9215" s="93">
        <f t="shared" ca="1" si="1156"/>
        <v>-0.63392993402597286</v>
      </c>
      <c r="N9215" s="101">
        <f t="shared" ca="1" si="1152"/>
        <v>1.5245910353202798</v>
      </c>
      <c r="O9215" s="46">
        <f t="shared" ca="1" si="1157"/>
        <v>9.2721817861406264E-2</v>
      </c>
      <c r="P9215" s="46">
        <f t="shared" ca="1" si="1158"/>
        <v>0.20650256477080411</v>
      </c>
      <c r="Q9215" s="47">
        <f t="shared" ca="1" si="1153"/>
        <v>-0.13483967595738944</v>
      </c>
      <c r="R9215" s="47">
        <f t="shared" ca="1" si="1154"/>
        <v>0.39593769031043946</v>
      </c>
      <c r="S9215" s="97">
        <f t="shared" ca="1" si="1159"/>
        <v>0.24432975408592286</v>
      </c>
      <c r="V9215">
        <v>9198</v>
      </c>
      <c r="W9215" s="46">
        <v>0.42693719868539398</v>
      </c>
    </row>
    <row r="9216" spans="10:23">
      <c r="J9216">
        <v>9199</v>
      </c>
      <c r="K9216" s="93">
        <f t="shared" ca="1" si="1155"/>
        <v>-0.971768617538744</v>
      </c>
      <c r="L9216" s="93">
        <f t="shared" ca="1" si="1155"/>
        <v>-0.30622360992965586</v>
      </c>
      <c r="M9216" s="93">
        <f t="shared" ca="1" si="1156"/>
        <v>-0.971768617538744</v>
      </c>
      <c r="N9216" s="101">
        <f t="shared" ca="1" si="1152"/>
        <v>-0.59936967706441768</v>
      </c>
      <c r="O9216" s="46">
        <f t="shared" ca="1" si="1157"/>
        <v>-2.8551956042432936E-2</v>
      </c>
      <c r="P9216" s="46">
        <f t="shared" ca="1" si="1158"/>
        <v>0.14586567781888451</v>
      </c>
      <c r="Q9216" s="47">
        <f t="shared" ca="1" si="1153"/>
        <v>-0.37738722376506784</v>
      </c>
      <c r="R9216" s="47">
        <f t="shared" ca="1" si="1154"/>
        <v>5.2509194718274213E-2</v>
      </c>
      <c r="S9216" s="97">
        <f t="shared" ca="1" si="1159"/>
        <v>1.1978619337920639E-2</v>
      </c>
      <c r="V9216">
        <v>9199</v>
      </c>
      <c r="W9216" s="46">
        <v>0.39854950970258501</v>
      </c>
    </row>
    <row r="9217" spans="10:23">
      <c r="J9217">
        <v>9200</v>
      </c>
      <c r="K9217" s="93">
        <f t="shared" ca="1" si="1155"/>
        <v>1.4767198379045432</v>
      </c>
      <c r="L9217" s="93">
        <f t="shared" ca="1" si="1155"/>
        <v>-1.2570437046736345</v>
      </c>
      <c r="M9217" s="93">
        <f t="shared" ca="1" si="1156"/>
        <v>1.4767198379045432</v>
      </c>
      <c r="N9217" s="101">
        <f t="shared" ca="1" si="1152"/>
        <v>-0.72215196658576164</v>
      </c>
      <c r="O9217" s="46">
        <f t="shared" ca="1" si="1157"/>
        <v>0.8503806524560984</v>
      </c>
      <c r="P9217" s="46">
        <f t="shared" ca="1" si="1158"/>
        <v>0.58533198206815018</v>
      </c>
      <c r="Q9217" s="47">
        <f t="shared" ca="1" si="1153"/>
        <v>1.3804779932319948</v>
      </c>
      <c r="R9217" s="47">
        <f t="shared" ca="1" si="1154"/>
        <v>3.2656220635559896E-2</v>
      </c>
      <c r="S9217" s="97">
        <f t="shared" ca="1" si="1159"/>
        <v>0.44151843654582912</v>
      </c>
      <c r="V9217">
        <v>9200</v>
      </c>
      <c r="W9217" s="46">
        <v>0.428860121066444</v>
      </c>
    </row>
    <row r="9218" spans="10:23">
      <c r="J9218">
        <v>9201</v>
      </c>
      <c r="K9218" s="93">
        <f t="shared" ca="1" si="1155"/>
        <v>1.1595265714017107</v>
      </c>
      <c r="L9218" s="93">
        <f t="shared" ca="1" si="1155"/>
        <v>-0.31253846855046347</v>
      </c>
      <c r="M9218" s="93">
        <f t="shared" ca="1" si="1156"/>
        <v>1.1595265714017107</v>
      </c>
      <c r="N9218" s="101">
        <f t="shared" ca="1" si="1152"/>
        <v>7.2442994391675841E-2</v>
      </c>
      <c r="O9218" s="46">
        <f t="shared" ca="1" si="1157"/>
        <v>0.73651795299933065</v>
      </c>
      <c r="P9218" s="46">
        <f t="shared" ca="1" si="1158"/>
        <v>0.52840063233976631</v>
      </c>
      <c r="Q9218" s="47">
        <f t="shared" ca="1" si="1153"/>
        <v>1.1527525943184593</v>
      </c>
      <c r="R9218" s="47">
        <f t="shared" ca="1" si="1154"/>
        <v>0.16113625817222912</v>
      </c>
      <c r="S9218" s="97">
        <f t="shared" ca="1" si="1159"/>
        <v>0.44882710558577987</v>
      </c>
      <c r="V9218">
        <v>9201</v>
      </c>
      <c r="W9218" s="46">
        <v>0.38274141481226298</v>
      </c>
    </row>
    <row r="9219" spans="10:23">
      <c r="J9219">
        <v>9202</v>
      </c>
      <c r="K9219" s="93">
        <f t="shared" ca="1" si="1155"/>
        <v>1.9108952061845907</v>
      </c>
      <c r="L9219" s="93">
        <f t="shared" ca="1" si="1155"/>
        <v>1.9780035136179153</v>
      </c>
      <c r="M9219" s="93">
        <f t="shared" ca="1" si="1156"/>
        <v>1.9108952061845907</v>
      </c>
      <c r="N9219" s="101">
        <f t="shared" ca="1" si="1152"/>
        <v>2.4830194212912611</v>
      </c>
      <c r="O9219" s="46">
        <f t="shared" ca="1" si="1157"/>
        <v>1.0062363552427811</v>
      </c>
      <c r="P9219" s="46">
        <f t="shared" ca="1" si="1158"/>
        <v>0.66325983346149153</v>
      </c>
      <c r="Q9219" s="47">
        <f t="shared" ca="1" si="1153"/>
        <v>1.6921893988053602</v>
      </c>
      <c r="R9219" s="47">
        <f t="shared" ca="1" si="1154"/>
        <v>0.55090836222898121</v>
      </c>
      <c r="S9219" s="97">
        <f t="shared" ca="1" si="1159"/>
        <v>0.77857235873588115</v>
      </c>
      <c r="V9219">
        <v>9202</v>
      </c>
      <c r="W9219" s="46">
        <v>0.43788981917531</v>
      </c>
    </row>
    <row r="9220" spans="10:23">
      <c r="J9220">
        <v>9203</v>
      </c>
      <c r="K9220" s="93">
        <f t="shared" ca="1" si="1155"/>
        <v>1.444490521389548</v>
      </c>
      <c r="L9220" s="93">
        <f t="shared" ca="1" si="1155"/>
        <v>-5.0816746158233873E-2</v>
      </c>
      <c r="M9220" s="93">
        <f t="shared" ca="1" si="1156"/>
        <v>1.444490521389548</v>
      </c>
      <c r="N9220" s="101">
        <f t="shared" ca="1" si="1152"/>
        <v>0.4112018882431055</v>
      </c>
      <c r="O9220" s="46">
        <f t="shared" ca="1" si="1157"/>
        <v>0.83881131171786694</v>
      </c>
      <c r="P9220" s="46">
        <f t="shared" ca="1" si="1158"/>
        <v>0.5795473116990344</v>
      </c>
      <c r="Q9220" s="47">
        <f t="shared" ca="1" si="1153"/>
        <v>1.3573393117555319</v>
      </c>
      <c r="R9220" s="47">
        <f t="shared" ca="1" si="1154"/>
        <v>0.21591102712416571</v>
      </c>
      <c r="S9220" s="97">
        <f t="shared" ca="1" si="1159"/>
        <v>0.5273611694210163</v>
      </c>
      <c r="V9220">
        <v>9203</v>
      </c>
      <c r="W9220" s="46">
        <v>-0.16143955505419699</v>
      </c>
    </row>
    <row r="9221" spans="10:23">
      <c r="J9221">
        <v>9204</v>
      </c>
      <c r="K9221" s="93">
        <f t="shared" ca="1" si="1155"/>
        <v>0.45689072574472511</v>
      </c>
      <c r="L9221" s="93">
        <f t="shared" ca="1" si="1155"/>
        <v>-1.8892028188174466</v>
      </c>
      <c r="M9221" s="93">
        <f t="shared" ca="1" si="1156"/>
        <v>0.45689072574472511</v>
      </c>
      <c r="N9221" s="101">
        <f t="shared" ca="1" si="1152"/>
        <v>-1.6458199310877797</v>
      </c>
      <c r="O9221" s="46">
        <f t="shared" ca="1" si="1157"/>
        <v>0.48429313434644561</v>
      </c>
      <c r="P9221" s="46">
        <f t="shared" ca="1" si="1158"/>
        <v>0.40228822301332379</v>
      </c>
      <c r="Q9221" s="47">
        <f t="shared" ca="1" si="1153"/>
        <v>0.64830295701268925</v>
      </c>
      <c r="R9221" s="47">
        <f t="shared" ca="1" si="1154"/>
        <v>-0.11669395219294337</v>
      </c>
      <c r="S9221" s="97">
        <f t="shared" ca="1" si="1159"/>
        <v>0.18379959107675112</v>
      </c>
      <c r="V9221">
        <v>9204</v>
      </c>
      <c r="W9221" s="46">
        <v>0.316765833274535</v>
      </c>
    </row>
    <row r="9222" spans="10:23">
      <c r="J9222">
        <v>9205</v>
      </c>
      <c r="K9222" s="93">
        <f t="shared" ca="1" si="1155"/>
        <v>0.35796516341228996</v>
      </c>
      <c r="L9222" s="93">
        <f t="shared" ca="1" si="1155"/>
        <v>-0.22446372449096896</v>
      </c>
      <c r="M9222" s="93">
        <f t="shared" ca="1" si="1156"/>
        <v>0.35796516341228996</v>
      </c>
      <c r="N9222" s="101">
        <f t="shared" ca="1" si="1152"/>
        <v>-9.8969331127012394E-2</v>
      </c>
      <c r="O9222" s="46">
        <f t="shared" ca="1" si="1157"/>
        <v>0.4487818774504887</v>
      </c>
      <c r="P9222" s="46">
        <f t="shared" ca="1" si="1158"/>
        <v>0.38453259456534533</v>
      </c>
      <c r="Q9222" s="47">
        <f t="shared" ca="1" si="1153"/>
        <v>0.57728044322077543</v>
      </c>
      <c r="R9222" s="47">
        <f t="shared" ca="1" si="1154"/>
        <v>0.13342017249532262</v>
      </c>
      <c r="S9222" s="97">
        <f t="shared" ca="1" si="1159"/>
        <v>0.29110102497290569</v>
      </c>
      <c r="V9222">
        <v>9205</v>
      </c>
      <c r="W9222" s="46">
        <v>-0.44834370452168598</v>
      </c>
    </row>
    <row r="9223" spans="10:23">
      <c r="J9223">
        <v>9206</v>
      </c>
      <c r="K9223" s="93">
        <f t="shared" ca="1" si="1155"/>
        <v>0.29437461549895688</v>
      </c>
      <c r="L9223" s="93">
        <f t="shared" ca="1" si="1155"/>
        <v>0.13343488554922148</v>
      </c>
      <c r="M9223" s="93">
        <f t="shared" ca="1" si="1156"/>
        <v>0.29437461549895688</v>
      </c>
      <c r="N9223" s="101">
        <f t="shared" ca="1" si="1152"/>
        <v>0.22012510332330371</v>
      </c>
      <c r="O9223" s="46">
        <f t="shared" ca="1" si="1157"/>
        <v>0.42595481203016278</v>
      </c>
      <c r="P9223" s="46">
        <f t="shared" ca="1" si="1158"/>
        <v>0.3731190618551824</v>
      </c>
      <c r="Q9223" s="47">
        <f t="shared" ca="1" si="1153"/>
        <v>0.53162631238012359</v>
      </c>
      <c r="R9223" s="47">
        <f t="shared" ca="1" si="1154"/>
        <v>0.18501534604825806</v>
      </c>
      <c r="S9223" s="97">
        <f t="shared" ca="1" si="1159"/>
        <v>0.30548507903921041</v>
      </c>
      <c r="V9223">
        <v>9206</v>
      </c>
      <c r="W9223" s="46">
        <v>0.48707043338284201</v>
      </c>
    </row>
    <row r="9224" spans="10:23">
      <c r="J9224">
        <v>9207</v>
      </c>
      <c r="K9224" s="93">
        <f t="shared" ca="1" si="1155"/>
        <v>1.6432408892409471</v>
      </c>
      <c r="L9224" s="93">
        <f t="shared" ca="1" si="1155"/>
        <v>0.99216379637315166</v>
      </c>
      <c r="M9224" s="93">
        <f t="shared" ca="1" si="1156"/>
        <v>1.6432408892409471</v>
      </c>
      <c r="N9224" s="101">
        <f t="shared" ca="1" si="1152"/>
        <v>1.4632412818855567</v>
      </c>
      <c r="O9224" s="46">
        <f t="shared" ca="1" si="1157"/>
        <v>0.91015662636181383</v>
      </c>
      <c r="P9224" s="46">
        <f t="shared" ca="1" si="1158"/>
        <v>0.61521996902100784</v>
      </c>
      <c r="Q9224" s="47">
        <f t="shared" ca="1" si="1153"/>
        <v>1.5000299410434257</v>
      </c>
      <c r="R9224" s="47">
        <f t="shared" ca="1" si="1154"/>
        <v>0.38601789593562663</v>
      </c>
      <c r="S9224" s="97">
        <f t="shared" ca="1" si="1159"/>
        <v>0.64808726114872028</v>
      </c>
      <c r="V9224">
        <v>9207</v>
      </c>
      <c r="W9224" s="46">
        <v>1.2057978675150899E-2</v>
      </c>
    </row>
    <row r="9225" spans="10:23">
      <c r="J9225">
        <v>9208</v>
      </c>
      <c r="K9225" s="93">
        <f t="shared" ca="1" si="1155"/>
        <v>1.0001614795161777</v>
      </c>
      <c r="L9225" s="93">
        <f t="shared" ca="1" si="1155"/>
        <v>0.52560351842179276</v>
      </c>
      <c r="M9225" s="93">
        <f t="shared" ca="1" si="1156"/>
        <v>1.0001614795161777</v>
      </c>
      <c r="N9225" s="101">
        <f t="shared" ca="1" si="1152"/>
        <v>0.81638964719432527</v>
      </c>
      <c r="O9225" s="46">
        <f t="shared" ca="1" si="1157"/>
        <v>0.67931075008066288</v>
      </c>
      <c r="P9225" s="46">
        <f t="shared" ca="1" si="1158"/>
        <v>0.49979703088043242</v>
      </c>
      <c r="Q9225" s="47">
        <f t="shared" ca="1" si="1153"/>
        <v>1.0383381884811238</v>
      </c>
      <c r="R9225" s="47">
        <f t="shared" ca="1" si="1154"/>
        <v>0.2814268446614604</v>
      </c>
      <c r="S9225" s="97">
        <f t="shared" ca="1" si="1159"/>
        <v>0.48036879737106164</v>
      </c>
      <c r="V9225">
        <v>9208</v>
      </c>
      <c r="W9225" s="46">
        <v>-5.3380182604834299E-2</v>
      </c>
    </row>
    <row r="9226" spans="10:23">
      <c r="J9226">
        <v>9209</v>
      </c>
      <c r="K9226" s="93">
        <f t="shared" ca="1" si="1155"/>
        <v>-7.5115776790705163E-2</v>
      </c>
      <c r="L9226" s="93">
        <f t="shared" ca="1" si="1155"/>
        <v>-0.19311800322316972</v>
      </c>
      <c r="M9226" s="93">
        <f t="shared" ca="1" si="1156"/>
        <v>-7.5115776790705163E-2</v>
      </c>
      <c r="N9226" s="101">
        <f t="shared" ca="1" si="1152"/>
        <v>-0.20698043432951377</v>
      </c>
      <c r="O9226" s="46">
        <f t="shared" ca="1" si="1157"/>
        <v>0.29331904093296862</v>
      </c>
      <c r="P9226" s="46">
        <f t="shared" ca="1" si="1158"/>
        <v>0.30680117630658532</v>
      </c>
      <c r="Q9226" s="47">
        <f t="shared" ca="1" si="1153"/>
        <v>0.26635477018573533</v>
      </c>
      <c r="R9226" s="47">
        <f t="shared" ca="1" si="1154"/>
        <v>0.11595558830419726</v>
      </c>
      <c r="S9226" s="97">
        <f t="shared" ca="1" si="1159"/>
        <v>0.20463731461858295</v>
      </c>
      <c r="V9226">
        <v>9209</v>
      </c>
      <c r="W9226" s="46">
        <v>-0.106233006715378</v>
      </c>
    </row>
    <row r="9227" spans="10:23">
      <c r="J9227">
        <v>9210</v>
      </c>
      <c r="K9227" s="93">
        <f t="shared" ca="1" si="1155"/>
        <v>-0.44246529373301585</v>
      </c>
      <c r="L9227" s="93">
        <f t="shared" ca="1" si="1155"/>
        <v>-0.87287576560648483</v>
      </c>
      <c r="M9227" s="93">
        <f t="shared" ca="1" si="1156"/>
        <v>-0.44246529373301585</v>
      </c>
      <c r="N9227" s="101">
        <f t="shared" ca="1" si="1152"/>
        <v>-0.96827272824890875</v>
      </c>
      <c r="O9227" s="46">
        <f t="shared" ca="1" si="1157"/>
        <v>0.16145177872922445</v>
      </c>
      <c r="P9227" s="46">
        <f t="shared" ca="1" si="1158"/>
        <v>0.24086754520471321</v>
      </c>
      <c r="Q9227" s="47">
        <f t="shared" ca="1" si="1153"/>
        <v>2.6202457782469324E-3</v>
      </c>
      <c r="R9227" s="47">
        <f t="shared" ca="1" si="1154"/>
        <v>-7.1396580824938383E-3</v>
      </c>
      <c r="S9227" s="97">
        <f t="shared" ca="1" si="1159"/>
        <v>7.7156060323365305E-2</v>
      </c>
      <c r="V9227">
        <v>9210</v>
      </c>
      <c r="W9227" s="46">
        <v>0.30455710771829902</v>
      </c>
    </row>
    <row r="9228" spans="10:23">
      <c r="J9228">
        <v>9211</v>
      </c>
      <c r="K9228" s="93">
        <f t="shared" ca="1" si="1155"/>
        <v>-1.6333918272396406</v>
      </c>
      <c r="L9228" s="93">
        <f t="shared" ca="1" si="1155"/>
        <v>0.28288956847630342</v>
      </c>
      <c r="M9228" s="93">
        <f t="shared" ca="1" si="1156"/>
        <v>-1.6333918272396406</v>
      </c>
      <c r="N9228" s="101">
        <f t="shared" ca="1" si="1152"/>
        <v>-0.25125239996980592</v>
      </c>
      <c r="O9228" s="46">
        <f t="shared" ca="1" si="1157"/>
        <v>-0.26605449041329565</v>
      </c>
      <c r="P9228" s="46">
        <f t="shared" ca="1" si="1158"/>
        <v>2.7114410633453156E-2</v>
      </c>
      <c r="Q9228" s="47">
        <f t="shared" ca="1" si="1153"/>
        <v>-0.85239229250679327</v>
      </c>
      <c r="R9228" s="47">
        <f t="shared" ca="1" si="1154"/>
        <v>0.10879714395628706</v>
      </c>
      <c r="S9228" s="97">
        <f t="shared" ca="1" si="1159"/>
        <v>-7.8628673228504295E-2</v>
      </c>
      <c r="V9228">
        <v>9211</v>
      </c>
      <c r="W9228" s="46">
        <v>1.43607683612721</v>
      </c>
    </row>
    <row r="9229" spans="10:23">
      <c r="J9229">
        <v>9212</v>
      </c>
      <c r="K9229" s="93">
        <f t="shared" ca="1" si="1155"/>
        <v>-0.74009990262577152</v>
      </c>
      <c r="L9229" s="93">
        <f t="shared" ca="1" si="1155"/>
        <v>-1.1925220654958868</v>
      </c>
      <c r="M9229" s="93">
        <f t="shared" ca="1" si="1156"/>
        <v>-0.74009990262577152</v>
      </c>
      <c r="N9229" s="101">
        <f t="shared" ca="1" si="1152"/>
        <v>-1.365978493988494</v>
      </c>
      <c r="O9229" s="46">
        <f t="shared" ca="1" si="1157"/>
        <v>5.461004027136912E-2</v>
      </c>
      <c r="P9229" s="46">
        <f t="shared" ca="1" si="1158"/>
        <v>0.18744667597578554</v>
      </c>
      <c r="Q9229" s="47">
        <f t="shared" ca="1" si="1153"/>
        <v>-0.21106323113746372</v>
      </c>
      <c r="R9229" s="47">
        <f t="shared" ca="1" si="1154"/>
        <v>-7.1445693509545327E-2</v>
      </c>
      <c r="S9229" s="97">
        <f t="shared" ca="1" si="1159"/>
        <v>-8.4178266190881035E-3</v>
      </c>
      <c r="V9229">
        <v>9212</v>
      </c>
      <c r="W9229" s="46">
        <v>0.77214036754968496</v>
      </c>
    </row>
    <row r="9230" spans="10:23">
      <c r="J9230">
        <v>9213</v>
      </c>
      <c r="K9230" s="93">
        <f t="shared" ca="1" si="1155"/>
        <v>-0.17341761953536272</v>
      </c>
      <c r="L9230" s="93">
        <f t="shared" ca="1" si="1155"/>
        <v>0.41924609592494277</v>
      </c>
      <c r="M9230" s="93">
        <f t="shared" ca="1" si="1156"/>
        <v>-0.17341761953536272</v>
      </c>
      <c r="N9230" s="101">
        <f t="shared" ca="1" si="1152"/>
        <v>0.34232948186027268</v>
      </c>
      <c r="O9230" s="46">
        <f t="shared" ca="1" si="1157"/>
        <v>0.25803168032822693</v>
      </c>
      <c r="P9230" s="46">
        <f t="shared" ca="1" si="1158"/>
        <v>0.28915749600421448</v>
      </c>
      <c r="Q9230" s="47">
        <f t="shared" ca="1" si="1153"/>
        <v>0.19578004897625192</v>
      </c>
      <c r="R9230" s="47">
        <f t="shared" ca="1" si="1154"/>
        <v>0.20477487626508878</v>
      </c>
      <c r="S9230" s="97">
        <f t="shared" ca="1" si="1159"/>
        <v>0.23140327829665785</v>
      </c>
      <c r="V9230">
        <v>9213</v>
      </c>
      <c r="W9230" s="46">
        <v>-0.21944837804797501</v>
      </c>
    </row>
    <row r="9231" spans="10:23">
      <c r="J9231">
        <v>9214</v>
      </c>
      <c r="K9231" s="93">
        <f t="shared" ca="1" si="1155"/>
        <v>0.96681717555483349</v>
      </c>
      <c r="L9231" s="93">
        <f t="shared" ca="1" si="1155"/>
        <v>1.1792180387808155</v>
      </c>
      <c r="M9231" s="93">
        <f t="shared" ca="1" si="1156"/>
        <v>0.96681717555483349</v>
      </c>
      <c r="N9231" s="101">
        <f t="shared" ca="1" si="1152"/>
        <v>1.4254663488054788</v>
      </c>
      <c r="O9231" s="46">
        <f t="shared" ca="1" si="1157"/>
        <v>0.66734116288732404</v>
      </c>
      <c r="P9231" s="46">
        <f t="shared" ca="1" si="1158"/>
        <v>0.493812237283763</v>
      </c>
      <c r="Q9231" s="47">
        <f t="shared" ca="1" si="1153"/>
        <v>1.0143990140944461</v>
      </c>
      <c r="R9231" s="47">
        <f t="shared" ca="1" si="1154"/>
        <v>0.37990997295798346</v>
      </c>
      <c r="S9231" s="97">
        <f t="shared" ca="1" si="1159"/>
        <v>0.5236255679226538</v>
      </c>
      <c r="V9231">
        <v>9214</v>
      </c>
      <c r="W9231" s="46">
        <v>0.73503289090406099</v>
      </c>
    </row>
    <row r="9232" spans="10:23">
      <c r="J9232">
        <v>9215</v>
      </c>
      <c r="K9232" s="93">
        <f t="shared" ca="1" si="1155"/>
        <v>0.16943660888648635</v>
      </c>
      <c r="L9232" s="93">
        <f t="shared" ca="1" si="1155"/>
        <v>-2.1198237795625747</v>
      </c>
      <c r="M9232" s="93">
        <f t="shared" ca="1" si="1156"/>
        <v>0.16943660888648635</v>
      </c>
      <c r="N9232" s="101">
        <f t="shared" ca="1" si="1152"/>
        <v>-1.9558846446101694</v>
      </c>
      <c r="O9232" s="46">
        <f t="shared" ca="1" si="1157"/>
        <v>0.38110588174079185</v>
      </c>
      <c r="P9232" s="46">
        <f t="shared" ca="1" si="1158"/>
        <v>0.35069459671049691</v>
      </c>
      <c r="Q9232" s="47">
        <f t="shared" ca="1" si="1153"/>
        <v>0.44192845180138174</v>
      </c>
      <c r="R9232" s="47">
        <f t="shared" ca="1" si="1154"/>
        <v>-0.16682908768782401</v>
      </c>
      <c r="S9232" s="97">
        <f t="shared" ca="1" si="1159"/>
        <v>0.10713839702648392</v>
      </c>
      <c r="V9232">
        <v>9215</v>
      </c>
      <c r="W9232" s="46">
        <v>0.97693506338471403</v>
      </c>
    </row>
    <row r="9233" spans="10:23">
      <c r="J9233">
        <v>9216</v>
      </c>
      <c r="K9233" s="93">
        <f t="shared" ca="1" si="1155"/>
        <v>5.224023987994568E-2</v>
      </c>
      <c r="L9233" s="93">
        <f t="shared" ca="1" si="1155"/>
        <v>1.0968180298823753</v>
      </c>
      <c r="M9233" s="93">
        <f t="shared" ca="1" si="1156"/>
        <v>5.224023987994568E-2</v>
      </c>
      <c r="N9233" s="101">
        <f t="shared" ca="1" si="1152"/>
        <v>1.0564883028463958</v>
      </c>
      <c r="O9233" s="46">
        <f t="shared" ca="1" si="1157"/>
        <v>0.33903596301665961</v>
      </c>
      <c r="P9233" s="46">
        <f t="shared" ca="1" si="1158"/>
        <v>0.32965963734843079</v>
      </c>
      <c r="Q9233" s="47">
        <f t="shared" ca="1" si="1153"/>
        <v>0.35778861435311726</v>
      </c>
      <c r="R9233" s="47">
        <f t="shared" ca="1" si="1154"/>
        <v>0.32024899406539775</v>
      </c>
      <c r="S9233" s="97">
        <f t="shared" ca="1" si="1159"/>
        <v>0.32964247854102868</v>
      </c>
      <c r="V9233">
        <v>9216</v>
      </c>
      <c r="W9233" s="46">
        <v>0.18454144996253299</v>
      </c>
    </row>
    <row r="9234" spans="10:23">
      <c r="J9234">
        <v>9217</v>
      </c>
      <c r="K9234" s="93">
        <f t="shared" ca="1" si="1155"/>
        <v>0.99725780143994103</v>
      </c>
      <c r="L9234" s="93">
        <f t="shared" ca="1" si="1155"/>
        <v>1.1805415067621889</v>
      </c>
      <c r="M9234" s="93">
        <f t="shared" ca="1" si="1156"/>
        <v>0.99725780143994103</v>
      </c>
      <c r="N9234" s="101">
        <f t="shared" ref="N9234:N9297" ca="1" si="1160">$N$2*K9234+SQRT(1-$N$2^2)*L9234</f>
        <v>1.4364019084736259</v>
      </c>
      <c r="O9234" s="46">
        <f t="shared" ca="1" si="1157"/>
        <v>0.67826841829424467</v>
      </c>
      <c r="P9234" s="46">
        <f t="shared" ca="1" si="1158"/>
        <v>0.49927586498722332</v>
      </c>
      <c r="Q9234" s="47">
        <f t="shared" ref="Q9234:Q9297" ca="1" si="1161">$K$2+K9234*$S$3</f>
        <v>1.0362535249082874</v>
      </c>
      <c r="R9234" s="47">
        <f t="shared" ref="R9234:R9297" ca="1" si="1162">$L$2+$L$3*N9234</f>
        <v>0.38167817082689481</v>
      </c>
      <c r="S9234" s="97">
        <f t="shared" ca="1" si="1159"/>
        <v>0.52997329456056974</v>
      </c>
      <c r="V9234">
        <v>9217</v>
      </c>
      <c r="W9234" s="46">
        <v>5.0588528996289898E-2</v>
      </c>
    </row>
    <row r="9235" spans="10:23">
      <c r="J9235">
        <v>9218</v>
      </c>
      <c r="K9235" s="93">
        <f t="shared" ref="K9235:L9298" ca="1" si="1163">_xlfn.NORM.S.INV(RAND())</f>
        <v>-0.68046309338128641</v>
      </c>
      <c r="L9235" s="93">
        <f t="shared" ca="1" si="1163"/>
        <v>1.8236873703136935</v>
      </c>
      <c r="M9235" s="93">
        <f t="shared" ref="M9235:M9298" ca="1" si="1164">K9235</f>
        <v>-0.68046309338128641</v>
      </c>
      <c r="N9235" s="101">
        <f t="shared" ca="1" si="1160"/>
        <v>1.5126048073490921</v>
      </c>
      <c r="O9235" s="46">
        <f t="shared" ref="O9235:O9298" ca="1" si="1165">$K$2+K9235*$K$3</f>
        <v>7.6017834208586099E-2</v>
      </c>
      <c r="P9235" s="46">
        <f t="shared" ref="P9235:P9298" ca="1" si="1166">$K$2+K9235*$R$3</f>
        <v>0.19815057294439403</v>
      </c>
      <c r="Q9235" s="47">
        <f t="shared" ca="1" si="1161"/>
        <v>-0.16824764326302977</v>
      </c>
      <c r="R9235" s="47">
        <f t="shared" ca="1" si="1162"/>
        <v>0.39399960726776961</v>
      </c>
      <c r="S9235" s="97">
        <f t="shared" ref="S9235:S9298" ca="1" si="1167">AVERAGE(R9235,O9235)</f>
        <v>0.23500872073817786</v>
      </c>
      <c r="V9235">
        <v>9218</v>
      </c>
      <c r="W9235" s="46">
        <v>0.249326150112016</v>
      </c>
    </row>
    <row r="9236" spans="10:23">
      <c r="J9236">
        <v>9219</v>
      </c>
      <c r="K9236" s="93">
        <f t="shared" ca="1" si="1163"/>
        <v>-0.41991483398975077</v>
      </c>
      <c r="L9236" s="93">
        <f t="shared" ca="1" si="1163"/>
        <v>-0.65534275543922371</v>
      </c>
      <c r="M9236" s="93">
        <f t="shared" ca="1" si="1164"/>
        <v>-0.41991483398975077</v>
      </c>
      <c r="N9236" s="101">
        <f t="shared" ca="1" si="1160"/>
        <v>-0.75486178634779755</v>
      </c>
      <c r="O9236" s="46">
        <f t="shared" ca="1" si="1165"/>
        <v>0.16954670536076569</v>
      </c>
      <c r="P9236" s="46">
        <f t="shared" ca="1" si="1166"/>
        <v>0.24491500852048381</v>
      </c>
      <c r="Q9236" s="47">
        <f t="shared" ca="1" si="1161"/>
        <v>1.8810099041329409E-2</v>
      </c>
      <c r="R9236" s="47">
        <f t="shared" ca="1" si="1162"/>
        <v>2.7367288440879919E-2</v>
      </c>
      <c r="S9236" s="97">
        <f t="shared" ca="1" si="1167"/>
        <v>9.8456996900822796E-2</v>
      </c>
      <c r="V9236">
        <v>9219</v>
      </c>
      <c r="W9236" s="46">
        <v>0.105033227949536</v>
      </c>
    </row>
    <row r="9237" spans="10:23">
      <c r="J9237">
        <v>9220</v>
      </c>
      <c r="K9237" s="93">
        <f t="shared" ca="1" si="1163"/>
        <v>0.14470988644667593</v>
      </c>
      <c r="L9237" s="93">
        <f t="shared" ca="1" si="1163"/>
        <v>0.61346828589134661</v>
      </c>
      <c r="M9237" s="93">
        <f t="shared" ca="1" si="1164"/>
        <v>0.14470988644667593</v>
      </c>
      <c r="N9237" s="101">
        <f t="shared" ca="1" si="1160"/>
        <v>0.62763995859338295</v>
      </c>
      <c r="O9237" s="46">
        <f t="shared" ca="1" si="1165"/>
        <v>0.37222974323773855</v>
      </c>
      <c r="P9237" s="46">
        <f t="shared" ca="1" si="1166"/>
        <v>0.34625652745897023</v>
      </c>
      <c r="Q9237" s="47">
        <f t="shared" ca="1" si="1161"/>
        <v>0.42417617479527508</v>
      </c>
      <c r="R9237" s="47">
        <f t="shared" ca="1" si="1162"/>
        <v>0.2509074375831008</v>
      </c>
      <c r="S9237" s="97">
        <f t="shared" ca="1" si="1167"/>
        <v>0.31156859041041968</v>
      </c>
      <c r="V9237">
        <v>9220</v>
      </c>
      <c r="W9237" s="46">
        <v>0.773241620627654</v>
      </c>
    </row>
    <row r="9238" spans="10:23">
      <c r="J9238">
        <v>9221</v>
      </c>
      <c r="K9238" s="93">
        <f t="shared" ca="1" si="1163"/>
        <v>0.51123829131860354</v>
      </c>
      <c r="L9238" s="93">
        <f t="shared" ca="1" si="1163"/>
        <v>-0.39369760423780514</v>
      </c>
      <c r="M9238" s="93">
        <f t="shared" ca="1" si="1164"/>
        <v>0.51123829131860354</v>
      </c>
      <c r="N9238" s="101">
        <f t="shared" ca="1" si="1160"/>
        <v>-0.21067283424050415</v>
      </c>
      <c r="O9238" s="46">
        <f t="shared" ca="1" si="1165"/>
        <v>0.50380225127497358</v>
      </c>
      <c r="P9238" s="46">
        <f t="shared" ca="1" si="1166"/>
        <v>0.41204278147758777</v>
      </c>
      <c r="Q9238" s="47">
        <f t="shared" ca="1" si="1161"/>
        <v>0.68732119086974519</v>
      </c>
      <c r="R9238" s="47">
        <f t="shared" ca="1" si="1162"/>
        <v>0.11535855496965298</v>
      </c>
      <c r="S9238" s="97">
        <f t="shared" ca="1" si="1167"/>
        <v>0.30958040312231327</v>
      </c>
      <c r="V9238">
        <v>9221</v>
      </c>
      <c r="W9238" s="46">
        <v>-0.478864252397801</v>
      </c>
    </row>
    <row r="9239" spans="10:23">
      <c r="J9239">
        <v>9222</v>
      </c>
      <c r="K9239" s="93">
        <f t="shared" ca="1" si="1163"/>
        <v>0.73745383948315757</v>
      </c>
      <c r="L9239" s="93">
        <f t="shared" ca="1" si="1163"/>
        <v>-0.4821351727292929</v>
      </c>
      <c r="M9239" s="93">
        <f t="shared" ca="1" si="1164"/>
        <v>0.73745383948315757</v>
      </c>
      <c r="N9239" s="101">
        <f t="shared" ca="1" si="1160"/>
        <v>-0.22257738698095905</v>
      </c>
      <c r="O9239" s="46">
        <f t="shared" ca="1" si="1165"/>
        <v>0.58500672719936575</v>
      </c>
      <c r="P9239" s="46">
        <f t="shared" ca="1" si="1166"/>
        <v>0.45264501943978386</v>
      </c>
      <c r="Q9239" s="47">
        <f t="shared" ca="1" si="1161"/>
        <v>0.84973014271852954</v>
      </c>
      <c r="R9239" s="47">
        <f t="shared" ca="1" si="1162"/>
        <v>0.11343367819838646</v>
      </c>
      <c r="S9239" s="97">
        <f t="shared" ca="1" si="1167"/>
        <v>0.3492202026988761</v>
      </c>
      <c r="V9239">
        <v>9222</v>
      </c>
      <c r="W9239" s="46">
        <v>0.256006136715282</v>
      </c>
    </row>
    <row r="9240" spans="10:23">
      <c r="J9240">
        <v>9223</v>
      </c>
      <c r="K9240" s="93">
        <f t="shared" ca="1" si="1163"/>
        <v>2.1592627894662737</v>
      </c>
      <c r="L9240" s="93">
        <f t="shared" ca="1" si="1163"/>
        <v>1.4316594842379575</v>
      </c>
      <c r="M9240" s="93">
        <f t="shared" ca="1" si="1164"/>
        <v>2.1592627894662737</v>
      </c>
      <c r="N9240" s="101">
        <f t="shared" ca="1" si="1160"/>
        <v>2.044026295339922</v>
      </c>
      <c r="O9240" s="46">
        <f t="shared" ca="1" si="1165"/>
        <v>1.0953927355209654</v>
      </c>
      <c r="P9240" s="46">
        <f t="shared" ca="1" si="1166"/>
        <v>0.70783802360058368</v>
      </c>
      <c r="Q9240" s="47">
        <f t="shared" ca="1" si="1161"/>
        <v>1.8705021593617288</v>
      </c>
      <c r="R9240" s="47">
        <f t="shared" ca="1" si="1162"/>
        <v>0.47992647073650635</v>
      </c>
      <c r="S9240" s="97">
        <f t="shared" ca="1" si="1167"/>
        <v>0.78765960312873584</v>
      </c>
      <c r="V9240">
        <v>9223</v>
      </c>
      <c r="W9240" s="46">
        <v>1.4006803679987101</v>
      </c>
    </row>
    <row r="9241" spans="10:23">
      <c r="J9241">
        <v>9224</v>
      </c>
      <c r="K9241" s="93">
        <f t="shared" ca="1" si="1163"/>
        <v>0.46381229212188191</v>
      </c>
      <c r="L9241" s="93">
        <f t="shared" ca="1" si="1163"/>
        <v>-1.4465543916200374</v>
      </c>
      <c r="M9241" s="93">
        <f t="shared" ca="1" si="1164"/>
        <v>0.46381229212188191</v>
      </c>
      <c r="N9241" s="101">
        <f t="shared" ca="1" si="1160"/>
        <v>-1.2239511856027898</v>
      </c>
      <c r="O9241" s="46">
        <f t="shared" ca="1" si="1165"/>
        <v>0.48677776537553852</v>
      </c>
      <c r="P9241" s="46">
        <f t="shared" ca="1" si="1166"/>
        <v>0.40353053852787024</v>
      </c>
      <c r="Q9241" s="47">
        <f t="shared" ca="1" si="1161"/>
        <v>0.65327221907087507</v>
      </c>
      <c r="R9241" s="47">
        <f t="shared" ca="1" si="1162"/>
        <v>-4.8480944412494981E-2</v>
      </c>
      <c r="S9241" s="97">
        <f t="shared" ca="1" si="1167"/>
        <v>0.21914841048152178</v>
      </c>
      <c r="V9241">
        <v>9224</v>
      </c>
      <c r="W9241" s="46">
        <v>0.80979033318070004</v>
      </c>
    </row>
    <row r="9242" spans="10:23">
      <c r="J9242">
        <v>9225</v>
      </c>
      <c r="K9242" s="93">
        <f t="shared" ca="1" si="1163"/>
        <v>0.28219415239365297</v>
      </c>
      <c r="L9242" s="93">
        <f t="shared" ca="1" si="1163"/>
        <v>-0.70783808862008701</v>
      </c>
      <c r="M9242" s="93">
        <f t="shared" ca="1" si="1164"/>
        <v>0.28219415239365297</v>
      </c>
      <c r="N9242" s="101">
        <f t="shared" ca="1" si="1160"/>
        <v>-0.58134532067822842</v>
      </c>
      <c r="O9242" s="46">
        <f t="shared" ca="1" si="1165"/>
        <v>0.42158239761829797</v>
      </c>
      <c r="P9242" s="46">
        <f t="shared" ca="1" si="1166"/>
        <v>0.37093285464924997</v>
      </c>
      <c r="Q9242" s="47">
        <f t="shared" ca="1" si="1161"/>
        <v>0.52288148355639397</v>
      </c>
      <c r="R9242" s="47">
        <f t="shared" ca="1" si="1162"/>
        <v>5.5423597777441935E-2</v>
      </c>
      <c r="S9242" s="97">
        <f t="shared" ca="1" si="1167"/>
        <v>0.23850299769786995</v>
      </c>
      <c r="V9242">
        <v>9225</v>
      </c>
      <c r="W9242" s="46">
        <v>0.39390841941608001</v>
      </c>
    </row>
    <row r="9243" spans="10:23">
      <c r="J9243">
        <v>9226</v>
      </c>
      <c r="K9243" s="93">
        <f t="shared" ca="1" si="1163"/>
        <v>3.1229617231817167E-2</v>
      </c>
      <c r="L9243" s="93">
        <f t="shared" ca="1" si="1163"/>
        <v>-0.89277719310111892</v>
      </c>
      <c r="M9243" s="93">
        <f t="shared" ca="1" si="1164"/>
        <v>3.1229617231817167E-2</v>
      </c>
      <c r="N9243" s="101">
        <f t="shared" ca="1" si="1160"/>
        <v>-0.83649532869878218</v>
      </c>
      <c r="O9243" s="46">
        <f t="shared" ca="1" si="1165"/>
        <v>0.33149379089440856</v>
      </c>
      <c r="P9243" s="46">
        <f t="shared" ca="1" si="1166"/>
        <v>0.32588855128730526</v>
      </c>
      <c r="Q9243" s="47">
        <f t="shared" ca="1" si="1161"/>
        <v>0.34270427010861515</v>
      </c>
      <c r="R9243" s="47">
        <f t="shared" ca="1" si="1162"/>
        <v>1.416775773582224E-2</v>
      </c>
      <c r="S9243" s="97">
        <f t="shared" ca="1" si="1167"/>
        <v>0.1728307743151154</v>
      </c>
      <c r="V9243">
        <v>9226</v>
      </c>
      <c r="W9243" s="46">
        <v>0.74164019927269997</v>
      </c>
    </row>
    <row r="9244" spans="10:23">
      <c r="J9244">
        <v>9227</v>
      </c>
      <c r="K9244" s="93">
        <f t="shared" ca="1" si="1163"/>
        <v>1.4642394954018547</v>
      </c>
      <c r="L9244" s="93">
        <f t="shared" ca="1" si="1163"/>
        <v>-0.73962146183343547</v>
      </c>
      <c r="M9244" s="93">
        <f t="shared" ca="1" si="1164"/>
        <v>1.4642394954018547</v>
      </c>
      <c r="N9244" s="101">
        <f t="shared" ca="1" si="1160"/>
        <v>-0.23556166585243848</v>
      </c>
      <c r="O9244" s="46">
        <f t="shared" ca="1" si="1165"/>
        <v>0.84590059049523569</v>
      </c>
      <c r="P9244" s="46">
        <f t="shared" ca="1" si="1166"/>
        <v>0.58309195108771883</v>
      </c>
      <c r="Q9244" s="47">
        <f t="shared" ca="1" si="1161"/>
        <v>1.3715178693102694</v>
      </c>
      <c r="R9244" s="47">
        <f t="shared" ca="1" si="1162"/>
        <v>0.11133421782080972</v>
      </c>
      <c r="S9244" s="97">
        <f t="shared" ca="1" si="1167"/>
        <v>0.47861740415802273</v>
      </c>
      <c r="V9244">
        <v>9227</v>
      </c>
      <c r="W9244" s="46">
        <v>3.2994150597736001E-3</v>
      </c>
    </row>
    <row r="9245" spans="10:23">
      <c r="J9245">
        <v>9228</v>
      </c>
      <c r="K9245" s="93">
        <f t="shared" ca="1" si="1163"/>
        <v>0.53719761304512814</v>
      </c>
      <c r="L9245" s="93">
        <f t="shared" ca="1" si="1163"/>
        <v>1.7431359637691377</v>
      </c>
      <c r="M9245" s="93">
        <f t="shared" ca="1" si="1164"/>
        <v>0.53719761304512814</v>
      </c>
      <c r="N9245" s="101">
        <f t="shared" ca="1" si="1160"/>
        <v>1.8234787942013775</v>
      </c>
      <c r="O9245" s="46">
        <f t="shared" ca="1" si="1165"/>
        <v>0.5131208552933928</v>
      </c>
      <c r="P9245" s="46">
        <f t="shared" ca="1" si="1166"/>
        <v>0.41670208348679738</v>
      </c>
      <c r="Q9245" s="47">
        <f t="shared" ca="1" si="1161"/>
        <v>0.70595839890658363</v>
      </c>
      <c r="R9245" s="47">
        <f t="shared" ca="1" si="1162"/>
        <v>0.44426559618220191</v>
      </c>
      <c r="S9245" s="97">
        <f t="shared" ca="1" si="1167"/>
        <v>0.47869322573779738</v>
      </c>
      <c r="V9245">
        <v>9228</v>
      </c>
      <c r="W9245" s="46">
        <v>0.23211736369224101</v>
      </c>
    </row>
    <row r="9246" spans="10:23">
      <c r="J9246">
        <v>9229</v>
      </c>
      <c r="K9246" s="93">
        <f t="shared" ca="1" si="1163"/>
        <v>-9.9015087980635005E-2</v>
      </c>
      <c r="L9246" s="93">
        <f t="shared" ca="1" si="1163"/>
        <v>1.6566813921401404</v>
      </c>
      <c r="M9246" s="93">
        <f t="shared" ca="1" si="1164"/>
        <v>-9.9015087980635005E-2</v>
      </c>
      <c r="N9246" s="101">
        <f t="shared" ca="1" si="1160"/>
        <v>1.5391827568180085</v>
      </c>
      <c r="O9246" s="46">
        <f t="shared" ca="1" si="1165"/>
        <v>0.28473991780956387</v>
      </c>
      <c r="P9246" s="46">
        <f t="shared" ca="1" si="1166"/>
        <v>0.30251161474488292</v>
      </c>
      <c r="Q9246" s="47">
        <f t="shared" ca="1" si="1161"/>
        <v>0.24919652393892575</v>
      </c>
      <c r="R9246" s="47">
        <f t="shared" ca="1" si="1162"/>
        <v>0.39829706208829052</v>
      </c>
      <c r="S9246" s="97">
        <f t="shared" ca="1" si="1167"/>
        <v>0.3415184899489272</v>
      </c>
      <c r="V9246">
        <v>9229</v>
      </c>
      <c r="W9246" s="46">
        <v>-0.19113358778258099</v>
      </c>
    </row>
    <row r="9247" spans="10:23">
      <c r="J9247">
        <v>9230</v>
      </c>
      <c r="K9247" s="93">
        <f t="shared" ca="1" si="1163"/>
        <v>0.31607801862866863</v>
      </c>
      <c r="L9247" s="93">
        <f t="shared" ca="1" si="1163"/>
        <v>1.1235333151354305</v>
      </c>
      <c r="M9247" s="93">
        <f t="shared" ca="1" si="1164"/>
        <v>0.31607801862866863</v>
      </c>
      <c r="N9247" s="101">
        <f t="shared" ca="1" si="1160"/>
        <v>1.1657229481409772</v>
      </c>
      <c r="O9247" s="46">
        <f t="shared" ca="1" si="1165"/>
        <v>0.43374567119622698</v>
      </c>
      <c r="P9247" s="46">
        <f t="shared" ca="1" si="1166"/>
        <v>0.37701449143821447</v>
      </c>
      <c r="Q9247" s="47">
        <f t="shared" ca="1" si="1161"/>
        <v>0.54720803071225199</v>
      </c>
      <c r="R9247" s="47">
        <f t="shared" ca="1" si="1162"/>
        <v>0.33791141582363371</v>
      </c>
      <c r="S9247" s="97">
        <f t="shared" ca="1" si="1167"/>
        <v>0.38582854350993034</v>
      </c>
      <c r="V9247">
        <v>9230</v>
      </c>
      <c r="W9247" s="46">
        <v>-0.23366071503803501</v>
      </c>
    </row>
    <row r="9248" spans="10:23">
      <c r="J9248">
        <v>9231</v>
      </c>
      <c r="K9248" s="93">
        <f t="shared" ca="1" si="1163"/>
        <v>0.58737793257252091</v>
      </c>
      <c r="L9248" s="93">
        <f t="shared" ca="1" si="1163"/>
        <v>-9.3769056400020243E-2</v>
      </c>
      <c r="M9248" s="93">
        <f t="shared" ca="1" si="1164"/>
        <v>0.58737793257252091</v>
      </c>
      <c r="N9248" s="101">
        <f t="shared" ca="1" si="1160"/>
        <v>9.7898493627024755E-2</v>
      </c>
      <c r="O9248" s="46">
        <f t="shared" ca="1" si="1165"/>
        <v>0.53113405810815395</v>
      </c>
      <c r="P9248" s="46">
        <f t="shared" ca="1" si="1166"/>
        <v>0.42570868489417796</v>
      </c>
      <c r="Q9248" s="47">
        <f t="shared" ca="1" si="1161"/>
        <v>0.74198480453610594</v>
      </c>
      <c r="R9248" s="47">
        <f t="shared" ca="1" si="1162"/>
        <v>0.16525222121992977</v>
      </c>
      <c r="S9248" s="97">
        <f t="shared" ca="1" si="1167"/>
        <v>0.34819313966404186</v>
      </c>
      <c r="V9248">
        <v>9231</v>
      </c>
      <c r="W9248" s="46">
        <v>-0.235834087265024</v>
      </c>
    </row>
    <row r="9249" spans="10:23">
      <c r="J9249">
        <v>9232</v>
      </c>
      <c r="K9249" s="93">
        <f t="shared" ca="1" si="1163"/>
        <v>-0.91607149594734383</v>
      </c>
      <c r="L9249" s="93">
        <f t="shared" ca="1" si="1163"/>
        <v>2.9451558577628094E-2</v>
      </c>
      <c r="M9249" s="93">
        <f t="shared" ca="1" si="1164"/>
        <v>-0.91607149594734383</v>
      </c>
      <c r="N9249" s="101">
        <f t="shared" ca="1" si="1160"/>
        <v>-0.26340875895820792</v>
      </c>
      <c r="O9249" s="46">
        <f t="shared" ca="1" si="1165"/>
        <v>-8.5583897026127453E-3</v>
      </c>
      <c r="P9249" s="46">
        <f t="shared" ca="1" si="1166"/>
        <v>0.15586246098879461</v>
      </c>
      <c r="Q9249" s="47">
        <f t="shared" ca="1" si="1161"/>
        <v>-0.33740009108542746</v>
      </c>
      <c r="R9249" s="47">
        <f t="shared" ca="1" si="1162"/>
        <v>0.10683155200587011</v>
      </c>
      <c r="S9249" s="97">
        <f t="shared" ca="1" si="1167"/>
        <v>4.913658115162868E-2</v>
      </c>
      <c r="V9249">
        <v>9232</v>
      </c>
      <c r="W9249" s="46">
        <v>0.75722627621254701</v>
      </c>
    </row>
    <row r="9250" spans="10:23">
      <c r="J9250">
        <v>9233</v>
      </c>
      <c r="K9250" s="93">
        <f t="shared" ca="1" si="1163"/>
        <v>0.47120713131105207</v>
      </c>
      <c r="L9250" s="93">
        <f t="shared" ca="1" si="1163"/>
        <v>-1.4867976407737871</v>
      </c>
      <c r="M9250" s="93">
        <f t="shared" ca="1" si="1164"/>
        <v>0.47120713131105207</v>
      </c>
      <c r="N9250" s="101">
        <f t="shared" ca="1" si="1160"/>
        <v>-1.2597534088081259</v>
      </c>
      <c r="O9250" s="46">
        <f t="shared" ca="1" si="1165"/>
        <v>0.48943228689615881</v>
      </c>
      <c r="P9250" s="46">
        <f t="shared" ca="1" si="1166"/>
        <v>0.40485779928818039</v>
      </c>
      <c r="Q9250" s="47">
        <f t="shared" ca="1" si="1161"/>
        <v>0.65858126211211565</v>
      </c>
      <c r="R9250" s="47">
        <f t="shared" ca="1" si="1162"/>
        <v>-5.4269895019052383E-2</v>
      </c>
      <c r="S9250" s="97">
        <f t="shared" ca="1" si="1167"/>
        <v>0.21758119593855321</v>
      </c>
      <c r="V9250">
        <v>9233</v>
      </c>
      <c r="W9250" s="46">
        <v>0.28432003779992698</v>
      </c>
    </row>
    <row r="9251" spans="10:23">
      <c r="J9251">
        <v>9234</v>
      </c>
      <c r="K9251" s="93">
        <f t="shared" ca="1" si="1163"/>
        <v>-0.2498240530075255</v>
      </c>
      <c r="L9251" s="93">
        <f t="shared" ca="1" si="1163"/>
        <v>6.2979233165504897E-2</v>
      </c>
      <c r="M9251" s="93">
        <f t="shared" ca="1" si="1164"/>
        <v>-0.2498240530075255</v>
      </c>
      <c r="N9251" s="101">
        <f t="shared" ca="1" si="1160"/>
        <v>-1.9740101145520578E-2</v>
      </c>
      <c r="O9251" s="46">
        <f t="shared" ca="1" si="1165"/>
        <v>0.23060410323328034</v>
      </c>
      <c r="P9251" s="46">
        <f t="shared" ca="1" si="1166"/>
        <v>0.27544370745674113</v>
      </c>
      <c r="Q9251" s="47">
        <f t="shared" ca="1" si="1161"/>
        <v>0.1409248947863587</v>
      </c>
      <c r="R9251" s="47">
        <f t="shared" ca="1" si="1162"/>
        <v>0.14623094394736119</v>
      </c>
      <c r="S9251" s="97">
        <f t="shared" ca="1" si="1167"/>
        <v>0.18841752359032077</v>
      </c>
      <c r="V9251">
        <v>9234</v>
      </c>
      <c r="W9251" s="46">
        <v>0.39614950437099899</v>
      </c>
    </row>
    <row r="9252" spans="10:23">
      <c r="J9252">
        <v>9235</v>
      </c>
      <c r="K9252" s="93">
        <f t="shared" ca="1" si="1163"/>
        <v>1.556602181091167</v>
      </c>
      <c r="L9252" s="93">
        <f t="shared" ca="1" si="1163"/>
        <v>-0.14690537969893586</v>
      </c>
      <c r="M9252" s="93">
        <f t="shared" ca="1" si="1164"/>
        <v>1.556602181091167</v>
      </c>
      <c r="N9252" s="101">
        <f t="shared" ca="1" si="1160"/>
        <v>0.35575589306327043</v>
      </c>
      <c r="O9252" s="46">
        <f t="shared" ca="1" si="1165"/>
        <v>0.87905597502660349</v>
      </c>
      <c r="P9252" s="46">
        <f t="shared" ca="1" si="1166"/>
        <v>0.59966964335340278</v>
      </c>
      <c r="Q9252" s="47">
        <f t="shared" ca="1" si="1161"/>
        <v>1.437828638373005</v>
      </c>
      <c r="R9252" s="47">
        <f t="shared" ca="1" si="1162"/>
        <v>0.20694582612012177</v>
      </c>
      <c r="S9252" s="97">
        <f t="shared" ca="1" si="1167"/>
        <v>0.54300090057336259</v>
      </c>
      <c r="V9252">
        <v>9235</v>
      </c>
      <c r="W9252" s="46">
        <v>0.43619641438710699</v>
      </c>
    </row>
    <row r="9253" spans="10:23">
      <c r="J9253">
        <v>9236</v>
      </c>
      <c r="K9253" s="93">
        <f t="shared" ca="1" si="1163"/>
        <v>1.5802282801821403</v>
      </c>
      <c r="L9253" s="93">
        <f t="shared" ca="1" si="1163"/>
        <v>0.74767520504070295</v>
      </c>
      <c r="M9253" s="93">
        <f t="shared" ca="1" si="1164"/>
        <v>1.5802282801821403</v>
      </c>
      <c r="N9253" s="101">
        <f t="shared" ca="1" si="1160"/>
        <v>1.2114063354592046</v>
      </c>
      <c r="O9253" s="46">
        <f t="shared" ca="1" si="1165"/>
        <v>0.88753702334705165</v>
      </c>
      <c r="P9253" s="46">
        <f t="shared" ca="1" si="1166"/>
        <v>0.60391016751362681</v>
      </c>
      <c r="Q9253" s="47">
        <f t="shared" ca="1" si="1161"/>
        <v>1.4547907350139013</v>
      </c>
      <c r="R9253" s="47">
        <f t="shared" ca="1" si="1162"/>
        <v>0.34529807645665367</v>
      </c>
      <c r="S9253" s="97">
        <f t="shared" ca="1" si="1167"/>
        <v>0.61641754990185271</v>
      </c>
      <c r="V9253">
        <v>9236</v>
      </c>
      <c r="W9253" s="46">
        <v>0.49232427809944102</v>
      </c>
    </row>
    <row r="9254" spans="10:23">
      <c r="J9254">
        <v>9237</v>
      </c>
      <c r="K9254" s="93">
        <f t="shared" ca="1" si="1163"/>
        <v>-0.38539526994109663</v>
      </c>
      <c r="L9254" s="93">
        <f t="shared" ca="1" si="1163"/>
        <v>7.7041031518454733E-2</v>
      </c>
      <c r="M9254" s="93">
        <f t="shared" ca="1" si="1164"/>
        <v>-0.38539526994109663</v>
      </c>
      <c r="N9254" s="101">
        <f t="shared" ca="1" si="1160"/>
        <v>-4.9523034869566773E-2</v>
      </c>
      <c r="O9254" s="46">
        <f t="shared" ca="1" si="1165"/>
        <v>0.1819381750473249</v>
      </c>
      <c r="P9254" s="46">
        <f t="shared" ca="1" si="1166"/>
        <v>0.25111074336376343</v>
      </c>
      <c r="Q9254" s="47">
        <f t="shared" ca="1" si="1161"/>
        <v>4.3593038414447838E-2</v>
      </c>
      <c r="R9254" s="47">
        <f t="shared" ca="1" si="1162"/>
        <v>0.14141526724320672</v>
      </c>
      <c r="S9254" s="97">
        <f t="shared" ca="1" si="1167"/>
        <v>0.16167672114526582</v>
      </c>
      <c r="V9254">
        <v>9237</v>
      </c>
      <c r="W9254" s="46">
        <v>0.354054970804633</v>
      </c>
    </row>
    <row r="9255" spans="10:23">
      <c r="J9255">
        <v>9238</v>
      </c>
      <c r="K9255" s="93">
        <f t="shared" ca="1" si="1163"/>
        <v>0.15650004291984504</v>
      </c>
      <c r="L9255" s="93">
        <f t="shared" ca="1" si="1163"/>
        <v>2.1749959015044213</v>
      </c>
      <c r="M9255" s="93">
        <f t="shared" ca="1" si="1164"/>
        <v>0.15650004291984504</v>
      </c>
      <c r="N9255" s="101">
        <f t="shared" ca="1" si="1160"/>
        <v>2.1118475730931103</v>
      </c>
      <c r="O9255" s="46">
        <f t="shared" ca="1" si="1165"/>
        <v>0.37646204948387613</v>
      </c>
      <c r="P9255" s="46">
        <f t="shared" ca="1" si="1166"/>
        <v>0.34837268058203902</v>
      </c>
      <c r="Q9255" s="47">
        <f t="shared" ca="1" si="1161"/>
        <v>0.43264078728755029</v>
      </c>
      <c r="R9255" s="47">
        <f t="shared" ca="1" si="1162"/>
        <v>0.49089266199047016</v>
      </c>
      <c r="S9255" s="97">
        <f t="shared" ca="1" si="1167"/>
        <v>0.43367735573717314</v>
      </c>
      <c r="V9255">
        <v>9238</v>
      </c>
      <c r="W9255" s="46">
        <v>0.68521588065279704</v>
      </c>
    </row>
    <row r="9256" spans="10:23">
      <c r="J9256">
        <v>9239</v>
      </c>
      <c r="K9256" s="93">
        <f t="shared" ca="1" si="1163"/>
        <v>-0.14871147055760234</v>
      </c>
      <c r="L9256" s="93">
        <f t="shared" ca="1" si="1163"/>
        <v>2.116632982524616</v>
      </c>
      <c r="M9256" s="93">
        <f t="shared" ca="1" si="1164"/>
        <v>-0.14871147055760234</v>
      </c>
      <c r="N9256" s="101">
        <f t="shared" ca="1" si="1160"/>
        <v>1.9594505625100489</v>
      </c>
      <c r="O9256" s="46">
        <f t="shared" ca="1" si="1165"/>
        <v>0.2669004335864672</v>
      </c>
      <c r="P9256" s="46">
        <f t="shared" ca="1" si="1166"/>
        <v>0.29359187263333458</v>
      </c>
      <c r="Q9256" s="47">
        <f t="shared" ca="1" si="1161"/>
        <v>0.21351755549273241</v>
      </c>
      <c r="R9256" s="47">
        <f t="shared" ca="1" si="1162"/>
        <v>0.46625120992777092</v>
      </c>
      <c r="S9256" s="97">
        <f t="shared" ca="1" si="1167"/>
        <v>0.36657582175711906</v>
      </c>
      <c r="V9256">
        <v>9239</v>
      </c>
      <c r="W9256" s="46">
        <v>1.0876755158058</v>
      </c>
    </row>
    <row r="9257" spans="10:23">
      <c r="J9257">
        <v>9240</v>
      </c>
      <c r="K9257" s="93">
        <f t="shared" ca="1" si="1163"/>
        <v>0.29892435292559455</v>
      </c>
      <c r="L9257" s="93">
        <f t="shared" ca="1" si="1163"/>
        <v>-3.1727633605971897</v>
      </c>
      <c r="M9257" s="93">
        <f t="shared" ca="1" si="1164"/>
        <v>0.29892435292559455</v>
      </c>
      <c r="N9257" s="101">
        <f t="shared" ca="1" si="1160"/>
        <v>-2.9129789520776193</v>
      </c>
      <c r="O9257" s="46">
        <f t="shared" ca="1" si="1165"/>
        <v>0.42758802887277769</v>
      </c>
      <c r="P9257" s="46">
        <f t="shared" ca="1" si="1166"/>
        <v>0.37393567027648983</v>
      </c>
      <c r="Q9257" s="47">
        <f t="shared" ca="1" si="1161"/>
        <v>0.53489274606535342</v>
      </c>
      <c r="R9257" s="47">
        <f t="shared" ca="1" si="1162"/>
        <v>-0.32158404913168603</v>
      </c>
      <c r="S9257" s="97">
        <f t="shared" ca="1" si="1167"/>
        <v>5.3001989870545829E-2</v>
      </c>
      <c r="V9257">
        <v>9240</v>
      </c>
      <c r="W9257" s="46">
        <v>0.31968509343245</v>
      </c>
    </row>
    <row r="9258" spans="10:23">
      <c r="J9258">
        <v>9241</v>
      </c>
      <c r="K9258" s="93">
        <f t="shared" ca="1" si="1163"/>
        <v>0.9621603201146296</v>
      </c>
      <c r="L9258" s="93">
        <f t="shared" ca="1" si="1163"/>
        <v>1.7143683161423022</v>
      </c>
      <c r="M9258" s="93">
        <f t="shared" ca="1" si="1164"/>
        <v>0.9621603201146296</v>
      </c>
      <c r="N9258" s="101">
        <f t="shared" ca="1" si="1160"/>
        <v>1.9313523454229617</v>
      </c>
      <c r="O9258" s="46">
        <f t="shared" ca="1" si="1165"/>
        <v>0.66566949394791786</v>
      </c>
      <c r="P9258" s="46">
        <f t="shared" ca="1" si="1166"/>
        <v>0.49297640281405991</v>
      </c>
      <c r="Q9258" s="47">
        <f t="shared" ca="1" si="1161"/>
        <v>1.0110556762156337</v>
      </c>
      <c r="R9258" s="47">
        <f t="shared" ca="1" si="1162"/>
        <v>0.46170793925107084</v>
      </c>
      <c r="S9258" s="97">
        <f t="shared" ca="1" si="1167"/>
        <v>0.56368871659949438</v>
      </c>
      <c r="V9258">
        <v>9241</v>
      </c>
      <c r="W9258" s="46">
        <v>0.19472118820603801</v>
      </c>
    </row>
    <row r="9259" spans="10:23">
      <c r="J9259">
        <v>9242</v>
      </c>
      <c r="K9259" s="93">
        <f t="shared" ca="1" si="1163"/>
        <v>-2.111065303611229</v>
      </c>
      <c r="L9259" s="93">
        <f t="shared" ca="1" si="1163"/>
        <v>-0.17709441702050685</v>
      </c>
      <c r="M9259" s="93">
        <f t="shared" ca="1" si="1164"/>
        <v>-2.111065303611229</v>
      </c>
      <c r="N9259" s="101">
        <f t="shared" ca="1" si="1160"/>
        <v>-0.83926636488408124</v>
      </c>
      <c r="O9259" s="46">
        <f t="shared" ca="1" si="1165"/>
        <v>-0.43752468610259132</v>
      </c>
      <c r="P9259" s="46">
        <f t="shared" ca="1" si="1166"/>
        <v>-5.8620687211194678E-2</v>
      </c>
      <c r="Q9259" s="47">
        <f t="shared" ca="1" si="1161"/>
        <v>-1.1953326838853846</v>
      </c>
      <c r="R9259" s="47">
        <f t="shared" ca="1" si="1162"/>
        <v>1.3719701995996342E-2</v>
      </c>
      <c r="S9259" s="97">
        <f t="shared" ca="1" si="1167"/>
        <v>-0.21190249205329748</v>
      </c>
      <c r="V9259">
        <v>9242</v>
      </c>
      <c r="W9259" s="46">
        <v>0.32892541531055203</v>
      </c>
    </row>
    <row r="9260" spans="10:23">
      <c r="J9260">
        <v>9243</v>
      </c>
      <c r="K9260" s="93">
        <f t="shared" ca="1" si="1163"/>
        <v>0.58474409859145049</v>
      </c>
      <c r="L9260" s="93">
        <f t="shared" ca="1" si="1163"/>
        <v>-0.46761426944738055</v>
      </c>
      <c r="M9260" s="93">
        <f t="shared" ca="1" si="1164"/>
        <v>0.58474409859145049</v>
      </c>
      <c r="N9260" s="101">
        <f t="shared" ca="1" si="1160"/>
        <v>-0.2573754861380716</v>
      </c>
      <c r="O9260" s="46">
        <f t="shared" ca="1" si="1165"/>
        <v>0.53018859211414937</v>
      </c>
      <c r="P9260" s="46">
        <f t="shared" ca="1" si="1166"/>
        <v>0.42523595189717567</v>
      </c>
      <c r="Q9260" s="47">
        <f t="shared" ca="1" si="1161"/>
        <v>0.74009387254809678</v>
      </c>
      <c r="R9260" s="47">
        <f t="shared" ca="1" si="1162"/>
        <v>0.10780708690914531</v>
      </c>
      <c r="S9260" s="97">
        <f t="shared" ca="1" si="1167"/>
        <v>0.31899783951164734</v>
      </c>
      <c r="V9260">
        <v>9243</v>
      </c>
      <c r="W9260" s="46">
        <v>-0.25276752097378702</v>
      </c>
    </row>
    <row r="9261" spans="10:23">
      <c r="J9261">
        <v>9244</v>
      </c>
      <c r="K9261" s="93">
        <f t="shared" ca="1" si="1163"/>
        <v>-0.44342621919331265</v>
      </c>
      <c r="L9261" s="93">
        <f t="shared" ca="1" si="1163"/>
        <v>-0.86262829956461751</v>
      </c>
      <c r="M9261" s="93">
        <f t="shared" ca="1" si="1164"/>
        <v>-0.44342621919331265</v>
      </c>
      <c r="N9261" s="101">
        <f t="shared" ca="1" si="1160"/>
        <v>-0.95886287382655522</v>
      </c>
      <c r="O9261" s="46">
        <f t="shared" ca="1" si="1165"/>
        <v>0.16110683582393376</v>
      </c>
      <c r="P9261" s="46">
        <f t="shared" ca="1" si="1166"/>
        <v>0.24069507375206786</v>
      </c>
      <c r="Q9261" s="47">
        <f t="shared" ca="1" si="1161"/>
        <v>1.9303599676655514E-3</v>
      </c>
      <c r="R9261" s="47">
        <f t="shared" ca="1" si="1162"/>
        <v>-5.6181552933100287E-3</v>
      </c>
      <c r="S9261" s="97">
        <f t="shared" ca="1" si="1167"/>
        <v>7.7744340265311865E-2</v>
      </c>
      <c r="V9261">
        <v>9244</v>
      </c>
      <c r="W9261" s="46">
        <v>1.97111402981651</v>
      </c>
    </row>
    <row r="9262" spans="10:23">
      <c r="J9262">
        <v>9245</v>
      </c>
      <c r="K9262" s="93">
        <f t="shared" ca="1" si="1163"/>
        <v>-0.45310207407067193</v>
      </c>
      <c r="L9262" s="93">
        <f t="shared" ca="1" si="1163"/>
        <v>0.99851920887348633</v>
      </c>
      <c r="M9262" s="93">
        <f t="shared" ca="1" si="1164"/>
        <v>-0.45310207407067193</v>
      </c>
      <c r="N9262" s="101">
        <f t="shared" ca="1" si="1160"/>
        <v>0.80258265073578894</v>
      </c>
      <c r="O9262" s="46">
        <f t="shared" ca="1" si="1165"/>
        <v>0.15763349930568135</v>
      </c>
      <c r="P9262" s="46">
        <f t="shared" ca="1" si="1166"/>
        <v>0.23895840549294167</v>
      </c>
      <c r="Q9262" s="47">
        <f t="shared" ca="1" si="1161"/>
        <v>-5.0163130688392621E-3</v>
      </c>
      <c r="R9262" s="47">
        <f t="shared" ca="1" si="1162"/>
        <v>0.27919435702891959</v>
      </c>
      <c r="S9262" s="97">
        <f t="shared" ca="1" si="1167"/>
        <v>0.21841392816730049</v>
      </c>
      <c r="V9262">
        <v>9245</v>
      </c>
      <c r="W9262" s="46">
        <v>0.16887175397665199</v>
      </c>
    </row>
    <row r="9263" spans="10:23">
      <c r="J9263">
        <v>9246</v>
      </c>
      <c r="K9263" s="93">
        <f t="shared" ca="1" si="1163"/>
        <v>-0.40078348994881624</v>
      </c>
      <c r="L9263" s="93">
        <f t="shared" ca="1" si="1163"/>
        <v>-0.254377016892123</v>
      </c>
      <c r="M9263" s="93">
        <f t="shared" ca="1" si="1164"/>
        <v>-0.40078348994881624</v>
      </c>
      <c r="N9263" s="101">
        <f t="shared" ca="1" si="1160"/>
        <v>-0.3686287140038097</v>
      </c>
      <c r="O9263" s="46">
        <f t="shared" ca="1" si="1165"/>
        <v>0.17641427383330607</v>
      </c>
      <c r="P9263" s="46">
        <f t="shared" ca="1" si="1166"/>
        <v>0.24834879275675403</v>
      </c>
      <c r="Q9263" s="47">
        <f t="shared" ca="1" si="1161"/>
        <v>3.2545235986410181E-2</v>
      </c>
      <c r="R9263" s="47">
        <f t="shared" ca="1" si="1162"/>
        <v>8.9818275509331358E-2</v>
      </c>
      <c r="S9263" s="97">
        <f t="shared" ca="1" si="1167"/>
        <v>0.1331162746713187</v>
      </c>
      <c r="V9263">
        <v>9246</v>
      </c>
      <c r="W9263" s="46">
        <v>0.154547470844249</v>
      </c>
    </row>
    <row r="9264" spans="10:23">
      <c r="J9264">
        <v>9247</v>
      </c>
      <c r="K9264" s="93">
        <f t="shared" ca="1" si="1163"/>
        <v>0.85143579942533343</v>
      </c>
      <c r="L9264" s="93">
        <f t="shared" ca="1" si="1163"/>
        <v>2.1511216187171014</v>
      </c>
      <c r="M9264" s="93">
        <f t="shared" ca="1" si="1164"/>
        <v>0.85143579942533343</v>
      </c>
      <c r="N9264" s="101">
        <f t="shared" ca="1" si="1160"/>
        <v>2.3102179274462271</v>
      </c>
      <c r="O9264" s="46">
        <f t="shared" ca="1" si="1165"/>
        <v>0.62592277119828021</v>
      </c>
      <c r="P9264" s="46">
        <f t="shared" ca="1" si="1166"/>
        <v>0.47310304143924109</v>
      </c>
      <c r="Q9264" s="47">
        <f t="shared" ca="1" si="1161"/>
        <v>0.93156223071635857</v>
      </c>
      <c r="R9264" s="47">
        <f t="shared" ca="1" si="1162"/>
        <v>0.5229676584667875</v>
      </c>
      <c r="S9264" s="97">
        <f t="shared" ca="1" si="1167"/>
        <v>0.57444521483253386</v>
      </c>
      <c r="V9264">
        <v>9247</v>
      </c>
      <c r="W9264" s="46">
        <v>1.0617632309854801</v>
      </c>
    </row>
    <row r="9265" spans="10:23">
      <c r="J9265">
        <v>9248</v>
      </c>
      <c r="K9265" s="93">
        <f t="shared" ca="1" si="1163"/>
        <v>-0.79986329974289871</v>
      </c>
      <c r="L9265" s="93">
        <f t="shared" ca="1" si="1163"/>
        <v>0.94066186145117359</v>
      </c>
      <c r="M9265" s="93">
        <f t="shared" ca="1" si="1164"/>
        <v>-0.79986329974289871</v>
      </c>
      <c r="N9265" s="101">
        <f t="shared" ca="1" si="1160"/>
        <v>0.63745122345839955</v>
      </c>
      <c r="O9265" s="46">
        <f t="shared" ca="1" si="1165"/>
        <v>3.3156805152324886E-2</v>
      </c>
      <c r="P9265" s="46">
        <f t="shared" ca="1" si="1166"/>
        <v>0.17672005841626343</v>
      </c>
      <c r="Q9265" s="47">
        <f t="shared" ca="1" si="1161"/>
        <v>-0.25396970137555219</v>
      </c>
      <c r="R9265" s="47">
        <f t="shared" ca="1" si="1162"/>
        <v>0.25249384542614695</v>
      </c>
      <c r="S9265" s="97">
        <f t="shared" ca="1" si="1167"/>
        <v>0.14282532528923592</v>
      </c>
      <c r="V9265">
        <v>9248</v>
      </c>
      <c r="W9265" s="46">
        <v>-0.16056509322827101</v>
      </c>
    </row>
    <row r="9266" spans="10:23">
      <c r="J9266">
        <v>9249</v>
      </c>
      <c r="K9266" s="93">
        <f t="shared" ca="1" si="1163"/>
        <v>1.9528178514322179</v>
      </c>
      <c r="L9266" s="93">
        <f t="shared" ca="1" si="1163"/>
        <v>1.4631477639114225</v>
      </c>
      <c r="M9266" s="93">
        <f t="shared" ca="1" si="1164"/>
        <v>1.9528178514322179</v>
      </c>
      <c r="N9266" s="101">
        <f t="shared" ca="1" si="1160"/>
        <v>2.0082256823209237</v>
      </c>
      <c r="O9266" s="46">
        <f t="shared" ca="1" si="1165"/>
        <v>1.0212853050798691</v>
      </c>
      <c r="P9266" s="46">
        <f t="shared" ca="1" si="1166"/>
        <v>0.67078430838003555</v>
      </c>
      <c r="Q9266" s="47">
        <f t="shared" ca="1" si="1161"/>
        <v>1.7222872984795365</v>
      </c>
      <c r="R9266" s="47">
        <f t="shared" ca="1" si="1162"/>
        <v>0.47413778048498673</v>
      </c>
      <c r="S9266" s="97">
        <f t="shared" ca="1" si="1167"/>
        <v>0.74771154278242791</v>
      </c>
      <c r="V9266">
        <v>9249</v>
      </c>
      <c r="W9266" s="46">
        <v>0.49087360628683702</v>
      </c>
    </row>
    <row r="9267" spans="10:23">
      <c r="J9267">
        <v>9250</v>
      </c>
      <c r="K9267" s="93">
        <f t="shared" ca="1" si="1163"/>
        <v>-0.10438386981242247</v>
      </c>
      <c r="L9267" s="93">
        <f t="shared" ca="1" si="1163"/>
        <v>-4.2909123859168022E-2</v>
      </c>
      <c r="M9267" s="93">
        <f t="shared" ca="1" si="1164"/>
        <v>-0.10438386981242247</v>
      </c>
      <c r="N9267" s="101">
        <f t="shared" ca="1" si="1160"/>
        <v>-7.3877831258973653E-2</v>
      </c>
      <c r="O9267" s="46">
        <f t="shared" ca="1" si="1165"/>
        <v>0.28281268902913731</v>
      </c>
      <c r="P9267" s="46">
        <f t="shared" ca="1" si="1166"/>
        <v>0.30154800035466961</v>
      </c>
      <c r="Q9267" s="47">
        <f t="shared" ca="1" si="1161"/>
        <v>0.24534206637807263</v>
      </c>
      <c r="R9267" s="47">
        <f t="shared" ca="1" si="1162"/>
        <v>0.13747727957907682</v>
      </c>
      <c r="S9267" s="97">
        <f t="shared" ca="1" si="1167"/>
        <v>0.21014498430410705</v>
      </c>
      <c r="V9267">
        <v>9250</v>
      </c>
      <c r="W9267" s="46">
        <v>-0.200717848884475</v>
      </c>
    </row>
    <row r="9268" spans="10:23">
      <c r="J9268">
        <v>9251</v>
      </c>
      <c r="K9268" s="93">
        <f t="shared" ca="1" si="1163"/>
        <v>3.0292676088572404E-2</v>
      </c>
      <c r="L9268" s="93">
        <f t="shared" ca="1" si="1163"/>
        <v>0.81297021886200105</v>
      </c>
      <c r="M9268" s="93">
        <f t="shared" ca="1" si="1164"/>
        <v>3.0292676088572404E-2</v>
      </c>
      <c r="N9268" s="101">
        <f t="shared" ca="1" si="1160"/>
        <v>0.78039714756662215</v>
      </c>
      <c r="O9268" s="46">
        <f t="shared" ca="1" si="1165"/>
        <v>0.3311574576267507</v>
      </c>
      <c r="P9268" s="46">
        <f t="shared" ca="1" si="1166"/>
        <v>0.32572038465347636</v>
      </c>
      <c r="Q9268" s="47">
        <f t="shared" ca="1" si="1161"/>
        <v>0.34203160357329948</v>
      </c>
      <c r="R9268" s="47">
        <f t="shared" ca="1" si="1162"/>
        <v>0.27560712778644092</v>
      </c>
      <c r="S9268" s="97">
        <f t="shared" ca="1" si="1167"/>
        <v>0.30338229270659578</v>
      </c>
      <c r="V9268">
        <v>9251</v>
      </c>
      <c r="W9268" s="46">
        <v>0.327518658139972</v>
      </c>
    </row>
    <row r="9269" spans="10:23">
      <c r="J9269">
        <v>9252</v>
      </c>
      <c r="K9269" s="93">
        <f t="shared" ca="1" si="1163"/>
        <v>-1.6795561421581171</v>
      </c>
      <c r="L9269" s="93">
        <f t="shared" ca="1" si="1163"/>
        <v>1.295159676302988</v>
      </c>
      <c r="M9269" s="93">
        <f t="shared" ca="1" si="1164"/>
        <v>-1.6795561421581171</v>
      </c>
      <c r="N9269" s="101">
        <f t="shared" ca="1" si="1160"/>
        <v>0.69378258338350707</v>
      </c>
      <c r="O9269" s="46">
        <f t="shared" ca="1" si="1165"/>
        <v>-0.28262607017330654</v>
      </c>
      <c r="P9269" s="46">
        <f t="shared" ca="1" si="1166"/>
        <v>1.8828620753447711E-2</v>
      </c>
      <c r="Q9269" s="47">
        <f t="shared" ca="1" si="1161"/>
        <v>-0.88553545202681505</v>
      </c>
      <c r="R9269" s="47">
        <f t="shared" ca="1" si="1162"/>
        <v>0.26160220326013894</v>
      </c>
      <c r="S9269" s="97">
        <f t="shared" ca="1" si="1167"/>
        <v>-1.05119334565838E-2</v>
      </c>
      <c r="V9269">
        <v>9252</v>
      </c>
      <c r="W9269" s="46">
        <v>9.3782860649244307E-2</v>
      </c>
    </row>
    <row r="9270" spans="10:23">
      <c r="J9270">
        <v>9253</v>
      </c>
      <c r="K9270" s="93">
        <f t="shared" ca="1" si="1163"/>
        <v>-0.2716762901929185</v>
      </c>
      <c r="L9270" s="93">
        <f t="shared" ca="1" si="1163"/>
        <v>0.50393127715967101</v>
      </c>
      <c r="M9270" s="93">
        <f t="shared" ca="1" si="1164"/>
        <v>-0.2716762901929185</v>
      </c>
      <c r="N9270" s="101">
        <f t="shared" ca="1" si="1160"/>
        <v>0.39136961691028305</v>
      </c>
      <c r="O9270" s="46">
        <f t="shared" ca="1" si="1165"/>
        <v>0.22275981718480525</v>
      </c>
      <c r="P9270" s="46">
        <f t="shared" ca="1" si="1166"/>
        <v>0.27152156443250364</v>
      </c>
      <c r="Q9270" s="47">
        <f t="shared" ca="1" si="1161"/>
        <v>0.12523632268940854</v>
      </c>
      <c r="R9270" s="47">
        <f t="shared" ca="1" si="1162"/>
        <v>0.2127042977961266</v>
      </c>
      <c r="S9270" s="97">
        <f t="shared" ca="1" si="1167"/>
        <v>0.21773205749046592</v>
      </c>
      <c r="V9270">
        <v>9253</v>
      </c>
      <c r="W9270" s="46">
        <v>-3.8342624538995701E-2</v>
      </c>
    </row>
    <row r="9271" spans="10:23">
      <c r="J9271">
        <v>9254</v>
      </c>
      <c r="K9271" s="93">
        <f t="shared" ca="1" si="1163"/>
        <v>0.62655326035284753</v>
      </c>
      <c r="L9271" s="93">
        <f t="shared" ca="1" si="1163"/>
        <v>8.7088422461004594E-2</v>
      </c>
      <c r="M9271" s="93">
        <f t="shared" ca="1" si="1164"/>
        <v>0.62655326035284753</v>
      </c>
      <c r="N9271" s="101">
        <f t="shared" ca="1" si="1160"/>
        <v>0.28182506187079837</v>
      </c>
      <c r="O9271" s="46">
        <f t="shared" ca="1" si="1165"/>
        <v>0.54519680484408395</v>
      </c>
      <c r="P9271" s="46">
        <f t="shared" ca="1" si="1166"/>
        <v>0.43274005826214296</v>
      </c>
      <c r="Q9271" s="47">
        <f t="shared" ca="1" si="1161"/>
        <v>0.77011029800796593</v>
      </c>
      <c r="R9271" s="47">
        <f t="shared" ca="1" si="1162"/>
        <v>0.19499176595965759</v>
      </c>
      <c r="S9271" s="97">
        <f t="shared" ca="1" si="1167"/>
        <v>0.37009428540187078</v>
      </c>
      <c r="V9271">
        <v>9254</v>
      </c>
      <c r="W9271" s="46">
        <v>0.22461458185856301</v>
      </c>
    </row>
    <row r="9272" spans="10:23">
      <c r="J9272">
        <v>9255</v>
      </c>
      <c r="K9272" s="93">
        <f t="shared" ca="1" si="1163"/>
        <v>-8.658475760292067E-2</v>
      </c>
      <c r="L9272" s="93">
        <f t="shared" ca="1" si="1163"/>
        <v>0.91264341763814327</v>
      </c>
      <c r="M9272" s="93">
        <f t="shared" ca="1" si="1164"/>
        <v>-8.658475760292067E-2</v>
      </c>
      <c r="N9272" s="101">
        <f t="shared" ca="1" si="1160"/>
        <v>0.83772598574077695</v>
      </c>
      <c r="O9272" s="46">
        <f t="shared" ca="1" si="1165"/>
        <v>0.28920202694432184</v>
      </c>
      <c r="P9272" s="46">
        <f t="shared" ca="1" si="1166"/>
        <v>0.3047426693122619</v>
      </c>
      <c r="Q9272" s="47">
        <f t="shared" ca="1" si="1161"/>
        <v>0.25812074220844172</v>
      </c>
      <c r="R9272" s="47">
        <f t="shared" ca="1" si="1162"/>
        <v>0.28487677036193437</v>
      </c>
      <c r="S9272" s="97">
        <f t="shared" ca="1" si="1167"/>
        <v>0.28703939865312811</v>
      </c>
      <c r="V9272">
        <v>9255</v>
      </c>
      <c r="W9272" s="46">
        <v>0.46297712288227699</v>
      </c>
    </row>
    <row r="9273" spans="10:23">
      <c r="J9273">
        <v>9256</v>
      </c>
      <c r="K9273" s="93">
        <f t="shared" ca="1" si="1163"/>
        <v>8.3763627938288787E-2</v>
      </c>
      <c r="L9273" s="93">
        <f t="shared" ca="1" si="1163"/>
        <v>-0.44467783310646553</v>
      </c>
      <c r="M9273" s="93">
        <f t="shared" ca="1" si="1164"/>
        <v>8.3763627938288787E-2</v>
      </c>
      <c r="N9273" s="101">
        <f t="shared" ca="1" si="1160"/>
        <v>-0.39495286491983034</v>
      </c>
      <c r="O9273" s="46">
        <f t="shared" ca="1" si="1165"/>
        <v>0.35035189698940716</v>
      </c>
      <c r="P9273" s="46">
        <f t="shared" ca="1" si="1166"/>
        <v>0.33531760433480456</v>
      </c>
      <c r="Q9273" s="47">
        <f t="shared" ca="1" si="1161"/>
        <v>0.38042048229861242</v>
      </c>
      <c r="R9273" s="47">
        <f t="shared" ca="1" si="1162"/>
        <v>8.5561858008708289E-2</v>
      </c>
      <c r="S9273" s="97">
        <f t="shared" ca="1" si="1167"/>
        <v>0.21795687749905773</v>
      </c>
      <c r="V9273">
        <v>9256</v>
      </c>
      <c r="W9273" s="46">
        <v>0.58904265976958103</v>
      </c>
    </row>
    <row r="9274" spans="10:23">
      <c r="J9274">
        <v>9257</v>
      </c>
      <c r="K9274" s="93">
        <f t="shared" ca="1" si="1163"/>
        <v>0.4483444362993193</v>
      </c>
      <c r="L9274" s="93">
        <f t="shared" ca="1" si="1163"/>
        <v>-0.10881704123020894</v>
      </c>
      <c r="M9274" s="93">
        <f t="shared" ca="1" si="1164"/>
        <v>0.4483444362993193</v>
      </c>
      <c r="N9274" s="101">
        <f t="shared" ca="1" si="1160"/>
        <v>3.9415981353946236E-2</v>
      </c>
      <c r="O9274" s="46">
        <f t="shared" ca="1" si="1165"/>
        <v>0.48122527733509857</v>
      </c>
      <c r="P9274" s="46">
        <f t="shared" ca="1" si="1166"/>
        <v>0.40075429450765027</v>
      </c>
      <c r="Q9274" s="47">
        <f t="shared" ca="1" si="1161"/>
        <v>0.64216724298999517</v>
      </c>
      <c r="R9274" s="47">
        <f t="shared" ca="1" si="1162"/>
        <v>0.15579603820708884</v>
      </c>
      <c r="S9274" s="97">
        <f t="shared" ca="1" si="1167"/>
        <v>0.31851065777109372</v>
      </c>
      <c r="V9274">
        <v>9257</v>
      </c>
      <c r="W9274" s="46">
        <v>-3.5385387385318899E-2</v>
      </c>
    </row>
    <row r="9275" spans="10:23">
      <c r="J9275">
        <v>9258</v>
      </c>
      <c r="K9275" s="93">
        <f t="shared" ca="1" si="1163"/>
        <v>0.13359646755195648</v>
      </c>
      <c r="L9275" s="93">
        <f t="shared" ca="1" si="1163"/>
        <v>-0.2778298588482947</v>
      </c>
      <c r="M9275" s="93">
        <f t="shared" ca="1" si="1164"/>
        <v>0.13359646755195648</v>
      </c>
      <c r="N9275" s="101">
        <f t="shared" ca="1" si="1160"/>
        <v>-0.22091914461521006</v>
      </c>
      <c r="O9275" s="46">
        <f t="shared" ca="1" si="1165"/>
        <v>0.36824036512294395</v>
      </c>
      <c r="P9275" s="46">
        <f t="shared" ca="1" si="1166"/>
        <v>0.34426183840157298</v>
      </c>
      <c r="Q9275" s="47">
        <f t="shared" ca="1" si="1161"/>
        <v>0.41619741856568593</v>
      </c>
      <c r="R9275" s="47">
        <f t="shared" ca="1" si="1162"/>
        <v>0.11370180353501613</v>
      </c>
      <c r="S9275" s="97">
        <f t="shared" ca="1" si="1167"/>
        <v>0.24097108432898004</v>
      </c>
      <c r="V9275">
        <v>9258</v>
      </c>
      <c r="W9275" s="46">
        <v>0.41568052558839202</v>
      </c>
    </row>
    <row r="9276" spans="10:23">
      <c r="J9276">
        <v>9259</v>
      </c>
      <c r="K9276" s="93">
        <f t="shared" ca="1" si="1163"/>
        <v>0.25446028692998313</v>
      </c>
      <c r="L9276" s="93">
        <f t="shared" ca="1" si="1163"/>
        <v>1.3088922031568953</v>
      </c>
      <c r="M9276" s="93">
        <f t="shared" ca="1" si="1164"/>
        <v>0.25446028692998313</v>
      </c>
      <c r="N9276" s="101">
        <f t="shared" ca="1" si="1160"/>
        <v>1.3218627726653362</v>
      </c>
      <c r="O9276" s="46">
        <f t="shared" ca="1" si="1165"/>
        <v>0.41162678657118867</v>
      </c>
      <c r="P9276" s="46">
        <f t="shared" ca="1" si="1166"/>
        <v>0.36595504912569532</v>
      </c>
      <c r="Q9276" s="47">
        <f t="shared" ca="1" si="1161"/>
        <v>0.50297026146217538</v>
      </c>
      <c r="R9276" s="47">
        <f t="shared" ca="1" si="1162"/>
        <v>0.36315805279095303</v>
      </c>
      <c r="S9276" s="97">
        <f t="shared" ca="1" si="1167"/>
        <v>0.38739241968107085</v>
      </c>
      <c r="V9276">
        <v>9259</v>
      </c>
      <c r="W9276" s="46">
        <v>0.15258411999409199</v>
      </c>
    </row>
    <row r="9277" spans="10:23">
      <c r="J9277">
        <v>9260</v>
      </c>
      <c r="K9277" s="93">
        <f t="shared" ca="1" si="1163"/>
        <v>0.77571766988002799</v>
      </c>
      <c r="L9277" s="93">
        <f t="shared" ca="1" si="1163"/>
        <v>-0.204613447855056</v>
      </c>
      <c r="M9277" s="93">
        <f t="shared" ca="1" si="1164"/>
        <v>0.77571766988002799</v>
      </c>
      <c r="N9277" s="101">
        <f t="shared" ca="1" si="1160"/>
        <v>5.2705051190146845E-2</v>
      </c>
      <c r="O9277" s="46">
        <f t="shared" ca="1" si="1165"/>
        <v>0.59874227420065962</v>
      </c>
      <c r="P9277" s="46">
        <f t="shared" ca="1" si="1166"/>
        <v>0.45951279294043079</v>
      </c>
      <c r="Q9277" s="47">
        <f t="shared" ca="1" si="1161"/>
        <v>0.87720123672111738</v>
      </c>
      <c r="R9277" s="47">
        <f t="shared" ca="1" si="1162"/>
        <v>0.15794478099458678</v>
      </c>
      <c r="S9277" s="97">
        <f t="shared" ca="1" si="1167"/>
        <v>0.37834352759762319</v>
      </c>
      <c r="V9277">
        <v>9260</v>
      </c>
      <c r="W9277" s="46">
        <v>1.40385520343276</v>
      </c>
    </row>
    <row r="9278" spans="10:23">
      <c r="J9278">
        <v>9261</v>
      </c>
      <c r="K9278" s="93">
        <f t="shared" ca="1" si="1163"/>
        <v>-0.6475197640875523</v>
      </c>
      <c r="L9278" s="93">
        <f t="shared" ca="1" si="1163"/>
        <v>0.94304181827547295</v>
      </c>
      <c r="M9278" s="93">
        <f t="shared" ca="1" si="1164"/>
        <v>-0.6475197640875523</v>
      </c>
      <c r="N9278" s="101">
        <f t="shared" ca="1" si="1160"/>
        <v>0.68815628246756289</v>
      </c>
      <c r="O9278" s="46">
        <f t="shared" ca="1" si="1165"/>
        <v>8.7843483737133965E-2</v>
      </c>
      <c r="P9278" s="46">
        <f t="shared" ca="1" si="1166"/>
        <v>0.20406339770866797</v>
      </c>
      <c r="Q9278" s="47">
        <f t="shared" ca="1" si="1161"/>
        <v>-0.14459634420593404</v>
      </c>
      <c r="R9278" s="47">
        <f t="shared" ca="1" si="1162"/>
        <v>0.26069247265728701</v>
      </c>
      <c r="S9278" s="97">
        <f t="shared" ca="1" si="1167"/>
        <v>0.17426797819721049</v>
      </c>
      <c r="V9278">
        <v>9261</v>
      </c>
      <c r="W9278" s="46">
        <v>-0.24238598050531601</v>
      </c>
    </row>
    <row r="9279" spans="10:23">
      <c r="J9279">
        <v>9262</v>
      </c>
      <c r="K9279" s="93">
        <f t="shared" ca="1" si="1163"/>
        <v>-1.1422683404461096</v>
      </c>
      <c r="L9279" s="93">
        <f t="shared" ca="1" si="1163"/>
        <v>0.79955959438528945</v>
      </c>
      <c r="M9279" s="93">
        <f t="shared" ca="1" si="1164"/>
        <v>-1.1422683404461096</v>
      </c>
      <c r="N9279" s="101">
        <f t="shared" ca="1" si="1160"/>
        <v>0.39478205191048926</v>
      </c>
      <c r="O9279" s="46">
        <f t="shared" ca="1" si="1165"/>
        <v>-8.9756151581969035E-2</v>
      </c>
      <c r="P9279" s="46">
        <f t="shared" ca="1" si="1166"/>
        <v>0.11526358004911647</v>
      </c>
      <c r="Q9279" s="47">
        <f t="shared" ca="1" si="1161"/>
        <v>-0.49979561484414003</v>
      </c>
      <c r="R9279" s="47">
        <f t="shared" ca="1" si="1162"/>
        <v>0.21325606290721999</v>
      </c>
      <c r="S9279" s="97">
        <f t="shared" ca="1" si="1167"/>
        <v>6.1749955662625478E-2</v>
      </c>
      <c r="V9279">
        <v>9262</v>
      </c>
      <c r="W9279" s="46">
        <v>0.42038338033226402</v>
      </c>
    </row>
    <row r="9280" spans="10:23">
      <c r="J9280">
        <v>9263</v>
      </c>
      <c r="K9280" s="93">
        <f t="shared" ca="1" si="1163"/>
        <v>0.1866825694474796</v>
      </c>
      <c r="L9280" s="93">
        <f t="shared" ca="1" si="1163"/>
        <v>-1.347575089937776E-2</v>
      </c>
      <c r="M9280" s="93">
        <f t="shared" ca="1" si="1164"/>
        <v>0.1866825694474796</v>
      </c>
      <c r="N9280" s="101">
        <f t="shared" ca="1" si="1160"/>
        <v>4.6593112174356813E-2</v>
      </c>
      <c r="O9280" s="46">
        <f t="shared" ca="1" si="1165"/>
        <v>0.38729665510067374</v>
      </c>
      <c r="P9280" s="46">
        <f t="shared" ca="1" si="1166"/>
        <v>0.35378998339043782</v>
      </c>
      <c r="Q9280" s="47">
        <f t="shared" ca="1" si="1161"/>
        <v>0.45430999852114551</v>
      </c>
      <c r="R9280" s="47">
        <f t="shared" ca="1" si="1162"/>
        <v>0.15695652635828178</v>
      </c>
      <c r="S9280" s="97">
        <f t="shared" ca="1" si="1167"/>
        <v>0.27212659072947776</v>
      </c>
      <c r="V9280">
        <v>9263</v>
      </c>
      <c r="W9280" s="46">
        <v>-0.102781658675118</v>
      </c>
    </row>
    <row r="9281" spans="10:23">
      <c r="J9281">
        <v>9264</v>
      </c>
      <c r="K9281" s="93">
        <f t="shared" ca="1" si="1163"/>
        <v>-0.12641287559899908</v>
      </c>
      <c r="L9281" s="93">
        <f t="shared" ca="1" si="1163"/>
        <v>-0.77369678423503518</v>
      </c>
      <c r="M9281" s="93">
        <f t="shared" ca="1" si="1164"/>
        <v>-0.12641287559899908</v>
      </c>
      <c r="N9281" s="101">
        <f t="shared" ca="1" si="1160"/>
        <v>-0.77373104422299521</v>
      </c>
      <c r="O9281" s="46">
        <f t="shared" ca="1" si="1165"/>
        <v>0.27490494844919666</v>
      </c>
      <c r="P9281" s="46">
        <f t="shared" ca="1" si="1166"/>
        <v>0.29759413006469931</v>
      </c>
      <c r="Q9281" s="47">
        <f t="shared" ca="1" si="1161"/>
        <v>0.22952658521819136</v>
      </c>
      <c r="R9281" s="47">
        <f t="shared" ca="1" si="1162"/>
        <v>2.4316271156410468E-2</v>
      </c>
      <c r="S9281" s="97">
        <f t="shared" ca="1" si="1167"/>
        <v>0.14961060980280355</v>
      </c>
      <c r="V9281">
        <v>9264</v>
      </c>
      <c r="W9281" s="46">
        <v>0.491611300984586</v>
      </c>
    </row>
    <row r="9282" spans="10:23">
      <c r="J9282">
        <v>9265</v>
      </c>
      <c r="K9282" s="93">
        <f t="shared" ca="1" si="1163"/>
        <v>1.1361018717610223</v>
      </c>
      <c r="L9282" s="93">
        <f t="shared" ca="1" si="1163"/>
        <v>1.1321333792481412</v>
      </c>
      <c r="M9282" s="93">
        <f t="shared" ca="1" si="1164"/>
        <v>1.1361018717610223</v>
      </c>
      <c r="N9282" s="101">
        <f t="shared" ca="1" si="1160"/>
        <v>1.4346625057434337</v>
      </c>
      <c r="O9282" s="46">
        <f t="shared" ca="1" si="1165"/>
        <v>0.72810920093324949</v>
      </c>
      <c r="P9282" s="46">
        <f t="shared" ca="1" si="1166"/>
        <v>0.52419625630672573</v>
      </c>
      <c r="Q9282" s="47">
        <f t="shared" ca="1" si="1161"/>
        <v>1.135935090186297</v>
      </c>
      <c r="R9282" s="47">
        <f t="shared" ca="1" si="1162"/>
        <v>0.38139692246887402</v>
      </c>
      <c r="S9282" s="97">
        <f t="shared" ca="1" si="1167"/>
        <v>0.55475306170106176</v>
      </c>
      <c r="V9282">
        <v>9265</v>
      </c>
      <c r="W9282" s="46">
        <v>0.35068892046415101</v>
      </c>
    </row>
    <row r="9283" spans="10:23">
      <c r="J9283">
        <v>9266</v>
      </c>
      <c r="K9283" s="93">
        <f t="shared" ca="1" si="1163"/>
        <v>3.8301209871467241E-2</v>
      </c>
      <c r="L9283" s="93">
        <f t="shared" ca="1" si="1163"/>
        <v>2.5185619859928735E-2</v>
      </c>
      <c r="M9283" s="93">
        <f t="shared" ca="1" si="1164"/>
        <v>3.8301209871467241E-2</v>
      </c>
      <c r="N9283" s="101">
        <f t="shared" ca="1" si="1160"/>
        <v>3.605870674708074E-2</v>
      </c>
      <c r="O9283" s="46">
        <f t="shared" ca="1" si="1165"/>
        <v>0.33403227677176239</v>
      </c>
      <c r="P9283" s="46">
        <f t="shared" ca="1" si="1166"/>
        <v>0.32715779422598218</v>
      </c>
      <c r="Q9283" s="47">
        <f t="shared" ca="1" si="1161"/>
        <v>0.34778124186332277</v>
      </c>
      <c r="R9283" s="47">
        <f t="shared" ca="1" si="1162"/>
        <v>0.1552531921173271</v>
      </c>
      <c r="S9283" s="97">
        <f t="shared" ca="1" si="1167"/>
        <v>0.24464273444454476</v>
      </c>
      <c r="V9283">
        <v>9266</v>
      </c>
      <c r="W9283" s="46">
        <v>0.43560901307182198</v>
      </c>
    </row>
    <row r="9284" spans="10:23">
      <c r="J9284">
        <v>9267</v>
      </c>
      <c r="K9284" s="93">
        <f t="shared" ca="1" si="1163"/>
        <v>-1.0994906245528324</v>
      </c>
      <c r="L9284" s="93">
        <f t="shared" ca="1" si="1163"/>
        <v>0.4819440350911019</v>
      </c>
      <c r="M9284" s="93">
        <f t="shared" ca="1" si="1164"/>
        <v>-1.0994906245528324</v>
      </c>
      <c r="N9284" s="101">
        <f t="shared" ca="1" si="1160"/>
        <v>0.10726035315160837</v>
      </c>
      <c r="O9284" s="46">
        <f t="shared" ca="1" si="1165"/>
        <v>-7.4400257486532062E-2</v>
      </c>
      <c r="P9284" s="46">
        <f t="shared" ca="1" si="1166"/>
        <v>0.12294152709683495</v>
      </c>
      <c r="Q9284" s="47">
        <f t="shared" ca="1" si="1161"/>
        <v>-0.46908382665326609</v>
      </c>
      <c r="R9284" s="47">
        <f t="shared" ca="1" si="1162"/>
        <v>0.16676596359460069</v>
      </c>
      <c r="S9284" s="97">
        <f t="shared" ca="1" si="1167"/>
        <v>4.6182853054034315E-2</v>
      </c>
      <c r="V9284">
        <v>9267</v>
      </c>
      <c r="W9284" s="46">
        <v>1.66346248250999</v>
      </c>
    </row>
    <row r="9285" spans="10:23">
      <c r="J9285">
        <v>9268</v>
      </c>
      <c r="K9285" s="93">
        <f t="shared" ca="1" si="1163"/>
        <v>-1.3278817033236161</v>
      </c>
      <c r="L9285" s="93">
        <f t="shared" ca="1" si="1163"/>
        <v>-0.25837083964805718</v>
      </c>
      <c r="M9285" s="93">
        <f t="shared" ca="1" si="1164"/>
        <v>-1.3278817033236161</v>
      </c>
      <c r="N9285" s="101">
        <f t="shared" ca="1" si="1160"/>
        <v>-0.6672532202378425</v>
      </c>
      <c r="O9285" s="46">
        <f t="shared" ca="1" si="1165"/>
        <v>-0.15638568248436213</v>
      </c>
      <c r="P9285" s="46">
        <f t="shared" ca="1" si="1166"/>
        <v>8.1948814597919917E-2</v>
      </c>
      <c r="Q9285" s="47">
        <f t="shared" ca="1" si="1161"/>
        <v>-0.63305467664892623</v>
      </c>
      <c r="R9285" s="47">
        <f t="shared" ca="1" si="1162"/>
        <v>4.1532935613490668E-2</v>
      </c>
      <c r="S9285" s="97">
        <f t="shared" ca="1" si="1167"/>
        <v>-5.7426373435435732E-2</v>
      </c>
      <c r="V9285">
        <v>9268</v>
      </c>
      <c r="W9285" s="46">
        <v>1.02114179293581</v>
      </c>
    </row>
    <row r="9286" spans="10:23">
      <c r="J9286">
        <v>9269</v>
      </c>
      <c r="K9286" s="93">
        <f t="shared" ca="1" si="1163"/>
        <v>-0.48440065484961059</v>
      </c>
      <c r="L9286" s="93">
        <f t="shared" ca="1" si="1163"/>
        <v>0.63663033613326558</v>
      </c>
      <c r="M9286" s="93">
        <f t="shared" ca="1" si="1164"/>
        <v>-0.48440065484961059</v>
      </c>
      <c r="N9286" s="101">
        <f t="shared" ca="1" si="1160"/>
        <v>0.4495282436723097</v>
      </c>
      <c r="O9286" s="46">
        <f t="shared" ca="1" si="1165"/>
        <v>0.14639826428336464</v>
      </c>
      <c r="P9286" s="46">
        <f t="shared" ca="1" si="1166"/>
        <v>0.23334078798178332</v>
      </c>
      <c r="Q9286" s="47">
        <f t="shared" ca="1" si="1161"/>
        <v>-2.748678311347269E-2</v>
      </c>
      <c r="R9286" s="47">
        <f t="shared" ca="1" si="1162"/>
        <v>0.2221081109543106</v>
      </c>
      <c r="S9286" s="97">
        <f t="shared" ca="1" si="1167"/>
        <v>0.18425318761883763</v>
      </c>
      <c r="V9286">
        <v>9269</v>
      </c>
      <c r="W9286" s="46">
        <v>1.91064715013771</v>
      </c>
    </row>
    <row r="9287" spans="10:23">
      <c r="J9287">
        <v>9270</v>
      </c>
      <c r="K9287" s="93">
        <f t="shared" ca="1" si="1163"/>
        <v>-0.79016563290144914</v>
      </c>
      <c r="L9287" s="93">
        <f t="shared" ca="1" si="1163"/>
        <v>-0.71911575770688518</v>
      </c>
      <c r="M9287" s="93">
        <f t="shared" ca="1" si="1164"/>
        <v>-0.79016563290144914</v>
      </c>
      <c r="N9287" s="101">
        <f t="shared" ca="1" si="1160"/>
        <v>-0.93307195777747265</v>
      </c>
      <c r="O9287" s="46">
        <f t="shared" ca="1" si="1165"/>
        <v>3.6637971499814126E-2</v>
      </c>
      <c r="P9287" s="46">
        <f t="shared" ca="1" si="1166"/>
        <v>0.17846064159000805</v>
      </c>
      <c r="Q9287" s="47">
        <f t="shared" ca="1" si="1161"/>
        <v>-0.24700736868057371</v>
      </c>
      <c r="R9287" s="47">
        <f t="shared" ca="1" si="1162"/>
        <v>-1.4479578659124248E-3</v>
      </c>
      <c r="S9287" s="97">
        <f t="shared" ca="1" si="1167"/>
        <v>1.7595006816950851E-2</v>
      </c>
      <c r="V9287">
        <v>9270</v>
      </c>
      <c r="W9287" s="46">
        <v>2.4053189623367301</v>
      </c>
    </row>
    <row r="9288" spans="10:23">
      <c r="J9288">
        <v>9271</v>
      </c>
      <c r="K9288" s="93">
        <f t="shared" ca="1" si="1163"/>
        <v>1.1758737854714894</v>
      </c>
      <c r="L9288" s="93">
        <f t="shared" ca="1" si="1163"/>
        <v>-0.6976436510936086</v>
      </c>
      <c r="M9288" s="93">
        <f t="shared" ca="1" si="1164"/>
        <v>1.1758737854714894</v>
      </c>
      <c r="N9288" s="101">
        <f t="shared" ca="1" si="1160"/>
        <v>-0.28746997405802494</v>
      </c>
      <c r="O9288" s="46">
        <f t="shared" ca="1" si="1165"/>
        <v>0.7423861038056343</v>
      </c>
      <c r="P9288" s="46">
        <f t="shared" ca="1" si="1166"/>
        <v>0.53133470774291813</v>
      </c>
      <c r="Q9288" s="47">
        <f t="shared" ca="1" si="1161"/>
        <v>1.1644888959310666</v>
      </c>
      <c r="R9288" s="47">
        <f t="shared" ca="1" si="1162"/>
        <v>0.1029410342313808</v>
      </c>
      <c r="S9288" s="97">
        <f t="shared" ca="1" si="1167"/>
        <v>0.42266356901850755</v>
      </c>
      <c r="V9288">
        <v>9271</v>
      </c>
      <c r="W9288" s="46">
        <v>1.20960272732869</v>
      </c>
    </row>
    <row r="9289" spans="10:23">
      <c r="J9289">
        <v>9272</v>
      </c>
      <c r="K9289" s="93">
        <f t="shared" ca="1" si="1163"/>
        <v>0.57491473447433039</v>
      </c>
      <c r="L9289" s="93">
        <f t="shared" ca="1" si="1163"/>
        <v>-0.19439304115901127</v>
      </c>
      <c r="M9289" s="93">
        <f t="shared" ca="1" si="1164"/>
        <v>0.57491473447433039</v>
      </c>
      <c r="N9289" s="101">
        <f t="shared" ca="1" si="1160"/>
        <v>-1.4649912407798671E-3</v>
      </c>
      <c r="O9289" s="46">
        <f t="shared" ca="1" si="1165"/>
        <v>0.52666015046512471</v>
      </c>
      <c r="P9289" s="46">
        <f t="shared" ca="1" si="1166"/>
        <v>0.42347173107266334</v>
      </c>
      <c r="Q9289" s="47">
        <f t="shared" ca="1" si="1161"/>
        <v>0.73303698925004745</v>
      </c>
      <c r="R9289" s="47">
        <f t="shared" ca="1" si="1162"/>
        <v>0.14918589196724238</v>
      </c>
      <c r="S9289" s="97">
        <f t="shared" ca="1" si="1167"/>
        <v>0.33792302121618356</v>
      </c>
      <c r="V9289">
        <v>9272</v>
      </c>
      <c r="W9289" s="46">
        <v>-5.4168783998134899E-2</v>
      </c>
    </row>
    <row r="9290" spans="10:23">
      <c r="J9290">
        <v>9273</v>
      </c>
      <c r="K9290" s="93">
        <f t="shared" ca="1" si="1163"/>
        <v>-0.75279587197805298</v>
      </c>
      <c r="L9290" s="93">
        <f t="shared" ca="1" si="1163"/>
        <v>0.40984887045822171</v>
      </c>
      <c r="M9290" s="93">
        <f t="shared" ca="1" si="1164"/>
        <v>-0.75279587197805298</v>
      </c>
      <c r="N9290" s="101">
        <f t="shared" ca="1" si="1160"/>
        <v>0.14916484855117298</v>
      </c>
      <c r="O9290" s="46">
        <f t="shared" ca="1" si="1165"/>
        <v>5.0052574854119292E-2</v>
      </c>
      <c r="P9290" s="46">
        <f t="shared" ca="1" si="1166"/>
        <v>0.18516794326716063</v>
      </c>
      <c r="Q9290" s="47">
        <f t="shared" ca="1" si="1161"/>
        <v>-0.22017816197196338</v>
      </c>
      <c r="R9290" s="47">
        <f t="shared" ca="1" si="1162"/>
        <v>0.1735416057850174</v>
      </c>
      <c r="S9290" s="97">
        <f t="shared" ca="1" si="1167"/>
        <v>0.11179709031956835</v>
      </c>
      <c r="V9290">
        <v>9273</v>
      </c>
      <c r="W9290" s="46">
        <v>0.54194938671370896</v>
      </c>
    </row>
    <row r="9291" spans="10:23">
      <c r="J9291">
        <v>9274</v>
      </c>
      <c r="K9291" s="93">
        <f t="shared" ca="1" si="1163"/>
        <v>-2.3777560713528731</v>
      </c>
      <c r="L9291" s="93">
        <f t="shared" ca="1" si="1163"/>
        <v>-0.29086093196727025</v>
      </c>
      <c r="M9291" s="93">
        <f t="shared" ca="1" si="1164"/>
        <v>-2.3777560713528731</v>
      </c>
      <c r="N9291" s="101">
        <f t="shared" ca="1" si="1160"/>
        <v>-1.0319401320644963</v>
      </c>
      <c r="O9291" s="46">
        <f t="shared" ca="1" si="1165"/>
        <v>-0.53325853023509373</v>
      </c>
      <c r="P9291" s="46">
        <f t="shared" ca="1" si="1166"/>
        <v>-0.10648760927744588</v>
      </c>
      <c r="Q9291" s="47">
        <f t="shared" ca="1" si="1161"/>
        <v>-1.3868003721503894</v>
      </c>
      <c r="R9291" s="47">
        <f t="shared" ca="1" si="1162"/>
        <v>-1.7434199117622867E-2</v>
      </c>
      <c r="S9291" s="97">
        <f t="shared" ca="1" si="1167"/>
        <v>-0.27534636467635831</v>
      </c>
      <c r="V9291">
        <v>9274</v>
      </c>
      <c r="W9291" s="46">
        <v>-0.155627331849814</v>
      </c>
    </row>
    <row r="9292" spans="10:23">
      <c r="J9292">
        <v>9275</v>
      </c>
      <c r="K9292" s="93">
        <f t="shared" ca="1" si="1163"/>
        <v>-0.13628400356784584</v>
      </c>
      <c r="L9292" s="93">
        <f t="shared" ca="1" si="1163"/>
        <v>-0.7221046196691614</v>
      </c>
      <c r="M9292" s="93">
        <f t="shared" ca="1" si="1164"/>
        <v>-0.13628400356784584</v>
      </c>
      <c r="N9292" s="101">
        <f t="shared" ca="1" si="1160"/>
        <v>-0.72795662049537935</v>
      </c>
      <c r="O9292" s="46">
        <f t="shared" ca="1" si="1165"/>
        <v>0.27136151485236132</v>
      </c>
      <c r="P9292" s="46">
        <f t="shared" ca="1" si="1166"/>
        <v>0.29582241326628161</v>
      </c>
      <c r="Q9292" s="47">
        <f t="shared" ca="1" si="1161"/>
        <v>0.22243971802452062</v>
      </c>
      <c r="R9292" s="47">
        <f t="shared" ca="1" si="1162"/>
        <v>3.1717651693116994E-2</v>
      </c>
      <c r="S9292" s="97">
        <f t="shared" ca="1" si="1167"/>
        <v>0.15153958327273914</v>
      </c>
      <c r="V9292">
        <v>9275</v>
      </c>
      <c r="W9292" s="46">
        <v>0.41056795982510702</v>
      </c>
    </row>
    <row r="9293" spans="10:23">
      <c r="J9293">
        <v>9276</v>
      </c>
      <c r="K9293" s="93">
        <f t="shared" ca="1" si="1163"/>
        <v>-1.0642483705478196</v>
      </c>
      <c r="L9293" s="93">
        <f t="shared" ca="1" si="1163"/>
        <v>-0.71590729810922626</v>
      </c>
      <c r="M9293" s="93">
        <f t="shared" ca="1" si="1164"/>
        <v>-1.0642483705478196</v>
      </c>
      <c r="N9293" s="101">
        <f t="shared" ca="1" si="1160"/>
        <v>-1.0171945304126018</v>
      </c>
      <c r="O9293" s="46">
        <f t="shared" ca="1" si="1165"/>
        <v>-6.1749364167786258E-2</v>
      </c>
      <c r="P9293" s="46">
        <f t="shared" ca="1" si="1166"/>
        <v>0.12926697375620785</v>
      </c>
      <c r="Q9293" s="47">
        <f t="shared" ca="1" si="1161"/>
        <v>-0.44378204001577448</v>
      </c>
      <c r="R9293" s="47">
        <f t="shared" ca="1" si="1162"/>
        <v>-1.5049946074530668E-2</v>
      </c>
      <c r="S9293" s="97">
        <f t="shared" ca="1" si="1167"/>
        <v>-3.8399655121158463E-2</v>
      </c>
      <c r="V9293">
        <v>9276</v>
      </c>
      <c r="W9293" s="46">
        <v>-0.24183791628756701</v>
      </c>
    </row>
    <row r="9294" spans="10:23">
      <c r="J9294">
        <v>9277</v>
      </c>
      <c r="K9294" s="93">
        <f t="shared" ca="1" si="1163"/>
        <v>1.3201888482082196</v>
      </c>
      <c r="L9294" s="93">
        <f t="shared" ca="1" si="1163"/>
        <v>-0.76491183248597516</v>
      </c>
      <c r="M9294" s="93">
        <f t="shared" ca="1" si="1164"/>
        <v>1.3201888482082196</v>
      </c>
      <c r="N9294" s="101">
        <f t="shared" ca="1" si="1160"/>
        <v>-0.30535037847612312</v>
      </c>
      <c r="O9294" s="46">
        <f t="shared" ca="1" si="1165"/>
        <v>0.79419080570440603</v>
      </c>
      <c r="P9294" s="46">
        <f t="shared" ca="1" si="1166"/>
        <v>0.557237058692304</v>
      </c>
      <c r="Q9294" s="47">
        <f t="shared" ca="1" si="1161"/>
        <v>1.2680982997286101</v>
      </c>
      <c r="R9294" s="47">
        <f t="shared" ca="1" si="1162"/>
        <v>0.10004990712432971</v>
      </c>
      <c r="S9294" s="97">
        <f t="shared" ca="1" si="1167"/>
        <v>0.44712035641436787</v>
      </c>
      <c r="V9294">
        <v>9277</v>
      </c>
      <c r="W9294" s="46">
        <v>-8.0514446794018799E-3</v>
      </c>
    </row>
    <row r="9295" spans="10:23">
      <c r="J9295">
        <v>9278</v>
      </c>
      <c r="K9295" s="93">
        <f t="shared" ca="1" si="1163"/>
        <v>1.3052277011248723</v>
      </c>
      <c r="L9295" s="93">
        <f t="shared" ca="1" si="1163"/>
        <v>0.15444896427566956</v>
      </c>
      <c r="M9295" s="93">
        <f t="shared" ca="1" si="1164"/>
        <v>1.3052277011248723</v>
      </c>
      <c r="N9295" s="101">
        <f t="shared" ca="1" si="1160"/>
        <v>0.56152215640240555</v>
      </c>
      <c r="O9295" s="46">
        <f t="shared" ca="1" si="1165"/>
        <v>0.78882021063263297</v>
      </c>
      <c r="P9295" s="46">
        <f t="shared" ca="1" si="1166"/>
        <v>0.55455176115641747</v>
      </c>
      <c r="Q9295" s="47">
        <f t="shared" ca="1" si="1161"/>
        <v>1.257357109585064</v>
      </c>
      <c r="R9295" s="47">
        <f t="shared" ca="1" si="1162"/>
        <v>0.24021668553391928</v>
      </c>
      <c r="S9295" s="97">
        <f t="shared" ca="1" si="1167"/>
        <v>0.51451844808327607</v>
      </c>
      <c r="V9295">
        <v>9278</v>
      </c>
      <c r="W9295" s="46">
        <v>0.357300294298939</v>
      </c>
    </row>
    <row r="9296" spans="10:23">
      <c r="J9296">
        <v>9279</v>
      </c>
      <c r="K9296" s="93">
        <f t="shared" ca="1" si="1163"/>
        <v>-0.92431949333068086</v>
      </c>
      <c r="L9296" s="93">
        <f t="shared" ca="1" si="1163"/>
        <v>-0.98898566492884354</v>
      </c>
      <c r="M9296" s="93">
        <f t="shared" ca="1" si="1164"/>
        <v>-0.92431949333068086</v>
      </c>
      <c r="N9296" s="101">
        <f t="shared" ca="1" si="1160"/>
        <v>-1.2315950169842376</v>
      </c>
      <c r="O9296" s="46">
        <f t="shared" ca="1" si="1165"/>
        <v>-1.1519168969882365E-2</v>
      </c>
      <c r="P9296" s="46">
        <f t="shared" ca="1" si="1166"/>
        <v>0.1543820713551598</v>
      </c>
      <c r="Q9296" s="47">
        <f t="shared" ca="1" si="1161"/>
        <v>-0.3433216496199667</v>
      </c>
      <c r="R9296" s="47">
        <f t="shared" ca="1" si="1162"/>
        <v>-4.9716894539342388E-2</v>
      </c>
      <c r="S9296" s="97">
        <f t="shared" ca="1" si="1167"/>
        <v>-3.0618031754612376E-2</v>
      </c>
      <c r="V9296">
        <v>9279</v>
      </c>
      <c r="W9296" s="46">
        <v>8.2490924929283695E-3</v>
      </c>
    </row>
    <row r="9297" spans="10:23">
      <c r="J9297">
        <v>9280</v>
      </c>
      <c r="K9297" s="93">
        <f t="shared" ca="1" si="1163"/>
        <v>-0.79024252889379065</v>
      </c>
      <c r="L9297" s="93">
        <f t="shared" ca="1" si="1163"/>
        <v>-0.41982623128418889</v>
      </c>
      <c r="M9297" s="93">
        <f t="shared" ca="1" si="1164"/>
        <v>-0.79024252889379065</v>
      </c>
      <c r="N9297" s="101">
        <f t="shared" ca="1" si="1160"/>
        <v>-0.6493450440276507</v>
      </c>
      <c r="O9297" s="46">
        <f t="shared" ca="1" si="1165"/>
        <v>3.6610368186030251E-2</v>
      </c>
      <c r="P9297" s="46">
        <f t="shared" ca="1" si="1166"/>
        <v>0.17844683993311611</v>
      </c>
      <c r="Q9297" s="47">
        <f t="shared" ca="1" si="1161"/>
        <v>-0.24706257530814146</v>
      </c>
      <c r="R9297" s="47">
        <f t="shared" ca="1" si="1162"/>
        <v>4.4428553210748581E-2</v>
      </c>
      <c r="S9297" s="97">
        <f t="shared" ca="1" si="1167"/>
        <v>4.0519460698389416E-2</v>
      </c>
      <c r="V9297">
        <v>9280</v>
      </c>
      <c r="W9297" s="46">
        <v>-8.2699195199785705E-2</v>
      </c>
    </row>
    <row r="9298" spans="10:23">
      <c r="J9298">
        <v>9281</v>
      </c>
      <c r="K9298" s="93">
        <f t="shared" ca="1" si="1163"/>
        <v>0.30341184382175956</v>
      </c>
      <c r="L9298" s="93">
        <f t="shared" ca="1" si="1163"/>
        <v>-2.3138780682151348</v>
      </c>
      <c r="M9298" s="93">
        <f t="shared" ca="1" si="1164"/>
        <v>0.30341184382175956</v>
      </c>
      <c r="N9298" s="101">
        <f t="shared" ref="N9298:N9361" ca="1" si="1168">$N$2*K9298+SQRT(1-$N$2^2)*L9298</f>
        <v>-2.0972571230173873</v>
      </c>
      <c r="O9298" s="46">
        <f t="shared" ca="1" si="1165"/>
        <v>0.42919890111120351</v>
      </c>
      <c r="P9298" s="46">
        <f t="shared" ca="1" si="1166"/>
        <v>0.37474110639570274</v>
      </c>
      <c r="Q9298" s="47">
        <f t="shared" ref="Q9298:Q9361" ca="1" si="1169">$K$2+K9298*$S$3</f>
        <v>0.53811449054220506</v>
      </c>
      <c r="R9298" s="47">
        <f t="shared" ref="R9298:R9361" ca="1" si="1170">$L$2+$L$3*N9298</f>
        <v>-0.18968795569532837</v>
      </c>
      <c r="S9298" s="97">
        <f t="shared" ca="1" si="1167"/>
        <v>0.11975547270793757</v>
      </c>
      <c r="V9298">
        <v>9281</v>
      </c>
      <c r="W9298" s="46">
        <v>7.5588490217082693E-2</v>
      </c>
    </row>
    <row r="9299" spans="10:23">
      <c r="J9299">
        <v>9282</v>
      </c>
      <c r="K9299" s="93">
        <f t="shared" ref="K9299:L9362" ca="1" si="1171">_xlfn.NORM.S.INV(RAND())</f>
        <v>-0.2204198462009164</v>
      </c>
      <c r="L9299" s="93">
        <f t="shared" ca="1" si="1171"/>
        <v>0.80168568985828026</v>
      </c>
      <c r="M9299" s="93">
        <f t="shared" ref="M9299:M9362" ca="1" si="1172">K9299</f>
        <v>-0.2204198462009164</v>
      </c>
      <c r="N9299" s="101">
        <f t="shared" ca="1" si="1168"/>
        <v>0.68996626885403289</v>
      </c>
      <c r="O9299" s="46">
        <f t="shared" ref="O9299:O9362" ca="1" si="1173">$K$2+K9299*$K$3</f>
        <v>0.24115931583063122</v>
      </c>
      <c r="P9299" s="46">
        <f t="shared" ref="P9299:P9362" ca="1" si="1174">$K$2+K9299*$R$3</f>
        <v>0.28072131375541659</v>
      </c>
      <c r="Q9299" s="47">
        <f t="shared" ca="1" si="1169"/>
        <v>0.16203531998106047</v>
      </c>
      <c r="R9299" s="47">
        <f t="shared" ca="1" si="1170"/>
        <v>0.26098513386242289</v>
      </c>
      <c r="S9299" s="97">
        <f t="shared" ref="S9299:S9362" ca="1" si="1175">AVERAGE(R9299,O9299)</f>
        <v>0.25107222484652703</v>
      </c>
      <c r="V9299">
        <v>9282</v>
      </c>
      <c r="W9299" s="46">
        <v>0.52145908613262804</v>
      </c>
    </row>
    <row r="9300" spans="10:23">
      <c r="J9300">
        <v>9283</v>
      </c>
      <c r="K9300" s="93">
        <f t="shared" ca="1" si="1171"/>
        <v>0.78908991200911904</v>
      </c>
      <c r="L9300" s="93">
        <f t="shared" ca="1" si="1171"/>
        <v>0.85596310032772072</v>
      </c>
      <c r="M9300" s="93">
        <f t="shared" ca="1" si="1172"/>
        <v>0.78908991200911904</v>
      </c>
      <c r="N9300" s="101">
        <f t="shared" ca="1" si="1168"/>
        <v>1.0624725192876538</v>
      </c>
      <c r="O9300" s="46">
        <f t="shared" ca="1" si="1173"/>
        <v>0.60354250089965311</v>
      </c>
      <c r="P9300" s="46">
        <f t="shared" ca="1" si="1174"/>
        <v>0.46191290628992754</v>
      </c>
      <c r="Q9300" s="47">
        <f t="shared" ca="1" si="1169"/>
        <v>0.88680169011910415</v>
      </c>
      <c r="R9300" s="47">
        <f t="shared" ca="1" si="1170"/>
        <v>0.32121659692063687</v>
      </c>
      <c r="S9300" s="97">
        <f t="shared" ca="1" si="1175"/>
        <v>0.46237954891014499</v>
      </c>
      <c r="V9300">
        <v>9283</v>
      </c>
      <c r="W9300" s="46">
        <v>0.12310026213516199</v>
      </c>
    </row>
    <row r="9301" spans="10:23">
      <c r="J9301">
        <v>9284</v>
      </c>
      <c r="K9301" s="93">
        <f t="shared" ca="1" si="1171"/>
        <v>0.11034979985364742</v>
      </c>
      <c r="L9301" s="93">
        <f t="shared" ca="1" si="1171"/>
        <v>0.31482835414150234</v>
      </c>
      <c r="M9301" s="93">
        <f t="shared" ca="1" si="1172"/>
        <v>0.11034979985364742</v>
      </c>
      <c r="N9301" s="101">
        <f t="shared" ca="1" si="1168"/>
        <v>0.33357718162368311</v>
      </c>
      <c r="O9301" s="46">
        <f t="shared" ca="1" si="1173"/>
        <v>0.35989552108925044</v>
      </c>
      <c r="P9301" s="46">
        <f t="shared" ca="1" si="1174"/>
        <v>0.34008941638472623</v>
      </c>
      <c r="Q9301" s="47">
        <f t="shared" ca="1" si="1169"/>
        <v>0.39950773049829891</v>
      </c>
      <c r="R9301" s="47">
        <f t="shared" ca="1" si="1170"/>
        <v>0.20335969504930812</v>
      </c>
      <c r="S9301" s="97">
        <f t="shared" ca="1" si="1175"/>
        <v>0.28162760806927928</v>
      </c>
      <c r="V9301">
        <v>9284</v>
      </c>
      <c r="W9301" s="46">
        <v>0.61323378597128597</v>
      </c>
    </row>
    <row r="9302" spans="10:23">
      <c r="J9302">
        <v>9285</v>
      </c>
      <c r="K9302" s="93">
        <f t="shared" ca="1" si="1171"/>
        <v>-0.98845970928750304</v>
      </c>
      <c r="L9302" s="93">
        <f t="shared" ca="1" si="1171"/>
        <v>4.6317944926206306E-2</v>
      </c>
      <c r="M9302" s="93">
        <f t="shared" ca="1" si="1172"/>
        <v>-0.98845970928750304</v>
      </c>
      <c r="N9302" s="101">
        <f t="shared" ca="1" si="1168"/>
        <v>-0.27043909738759908</v>
      </c>
      <c r="O9302" s="46">
        <f t="shared" ca="1" si="1173"/>
        <v>-3.4543548437655835E-2</v>
      </c>
      <c r="P9302" s="46">
        <f t="shared" ca="1" si="1174"/>
        <v>0.14286988162127306</v>
      </c>
      <c r="Q9302" s="47">
        <f t="shared" ca="1" si="1169"/>
        <v>-0.38937040855551364</v>
      </c>
      <c r="R9302" s="47">
        <f t="shared" ca="1" si="1170"/>
        <v>0.10569479908184885</v>
      </c>
      <c r="S9302" s="97">
        <f t="shared" ca="1" si="1175"/>
        <v>3.5575625322096509E-2</v>
      </c>
      <c r="V9302">
        <v>9285</v>
      </c>
      <c r="W9302" s="46">
        <v>9.9169505866571306E-2</v>
      </c>
    </row>
    <row r="9303" spans="10:23">
      <c r="J9303">
        <v>9286</v>
      </c>
      <c r="K9303" s="93">
        <f t="shared" ca="1" si="1171"/>
        <v>-0.85352581838460317</v>
      </c>
      <c r="L9303" s="93">
        <f t="shared" ca="1" si="1171"/>
        <v>0.91646370938933075</v>
      </c>
      <c r="M9303" s="93">
        <f t="shared" ca="1" si="1172"/>
        <v>-0.85352581838460317</v>
      </c>
      <c r="N9303" s="101">
        <f t="shared" ca="1" si="1168"/>
        <v>0.59744347753085081</v>
      </c>
      <c r="O9303" s="46">
        <f t="shared" ca="1" si="1173"/>
        <v>1.3893599159460535E-2</v>
      </c>
      <c r="P9303" s="46">
        <f t="shared" ca="1" si="1174"/>
        <v>0.16708845541983125</v>
      </c>
      <c r="Q9303" s="47">
        <f t="shared" ca="1" si="1169"/>
        <v>-0.2924961133612809</v>
      </c>
      <c r="R9303" s="47">
        <f t="shared" ca="1" si="1170"/>
        <v>0.24602489338018127</v>
      </c>
      <c r="S9303" s="97">
        <f t="shared" ca="1" si="1175"/>
        <v>0.12995924626982092</v>
      </c>
      <c r="V9303">
        <v>9286</v>
      </c>
      <c r="W9303" s="46">
        <v>0.21395350539195901</v>
      </c>
    </row>
    <row r="9304" spans="10:23">
      <c r="J9304">
        <v>9287</v>
      </c>
      <c r="K9304" s="93">
        <f t="shared" ca="1" si="1171"/>
        <v>1.094663779157333</v>
      </c>
      <c r="L9304" s="93">
        <f t="shared" ca="1" si="1171"/>
        <v>-0.29643842859544844</v>
      </c>
      <c r="M9304" s="93">
        <f t="shared" ca="1" si="1172"/>
        <v>1.094663779157333</v>
      </c>
      <c r="N9304" s="101">
        <f t="shared" ca="1" si="1168"/>
        <v>6.7079348561121688E-2</v>
      </c>
      <c r="O9304" s="46">
        <f t="shared" ca="1" si="1173"/>
        <v>0.71323419070300087</v>
      </c>
      <c r="P9304" s="46">
        <f t="shared" ca="1" si="1174"/>
        <v>0.51675875119160142</v>
      </c>
      <c r="Q9304" s="47">
        <f t="shared" ca="1" si="1169"/>
        <v>1.1061850697257998</v>
      </c>
      <c r="R9304" s="47">
        <f t="shared" ca="1" si="1170"/>
        <v>0.16026899692406402</v>
      </c>
      <c r="S9304" s="97">
        <f t="shared" ca="1" si="1175"/>
        <v>0.43675159381353246</v>
      </c>
      <c r="V9304">
        <v>9287</v>
      </c>
      <c r="W9304" s="46">
        <v>0.80746398472967695</v>
      </c>
    </row>
    <row r="9305" spans="10:23">
      <c r="J9305">
        <v>9288</v>
      </c>
      <c r="K9305" s="93">
        <f t="shared" ca="1" si="1171"/>
        <v>1.9266162866178067</v>
      </c>
      <c r="L9305" s="93">
        <f t="shared" ca="1" si="1171"/>
        <v>-0.99855850197883567</v>
      </c>
      <c r="M9305" s="93">
        <f t="shared" ca="1" si="1172"/>
        <v>1.9266162866178067</v>
      </c>
      <c r="N9305" s="101">
        <f t="shared" ca="1" si="1168"/>
        <v>-0.33400932801993877</v>
      </c>
      <c r="O9305" s="46">
        <f t="shared" ca="1" si="1173"/>
        <v>1.0118797431880511</v>
      </c>
      <c r="P9305" s="46">
        <f t="shared" ca="1" si="1174"/>
        <v>0.66608152743412652</v>
      </c>
      <c r="Q9305" s="47">
        <f t="shared" ca="1" si="1169"/>
        <v>1.7034761746959004</v>
      </c>
      <c r="R9305" s="47">
        <f t="shared" ca="1" si="1170"/>
        <v>9.5415970220650431E-2</v>
      </c>
      <c r="S9305" s="97">
        <f t="shared" ca="1" si="1175"/>
        <v>0.55364785670435079</v>
      </c>
      <c r="V9305">
        <v>9288</v>
      </c>
      <c r="W9305" s="46">
        <v>0.33941250068710899</v>
      </c>
    </row>
    <row r="9306" spans="10:23">
      <c r="J9306">
        <v>9289</v>
      </c>
      <c r="K9306" s="93">
        <f t="shared" ca="1" si="1171"/>
        <v>1.0822923747264628</v>
      </c>
      <c r="L9306" s="93">
        <f t="shared" ca="1" si="1171"/>
        <v>-0.55345494241435778</v>
      </c>
      <c r="M9306" s="93">
        <f t="shared" ca="1" si="1172"/>
        <v>1.0822923747264628</v>
      </c>
      <c r="N9306" s="101">
        <f t="shared" ca="1" si="1168"/>
        <v>-0.1805280714202529</v>
      </c>
      <c r="O9306" s="46">
        <f t="shared" ca="1" si="1173"/>
        <v>0.70879323418427953</v>
      </c>
      <c r="P9306" s="46">
        <f t="shared" ca="1" si="1174"/>
        <v>0.51453827293224075</v>
      </c>
      <c r="Q9306" s="47">
        <f t="shared" ca="1" si="1169"/>
        <v>1.0973031566883571</v>
      </c>
      <c r="R9306" s="47">
        <f t="shared" ca="1" si="1170"/>
        <v>0.12023273672121565</v>
      </c>
      <c r="S9306" s="97">
        <f t="shared" ca="1" si="1175"/>
        <v>0.41451298545274762</v>
      </c>
      <c r="V9306">
        <v>9289</v>
      </c>
      <c r="W9306" s="46">
        <v>-0.27935043401647303</v>
      </c>
    </row>
    <row r="9307" spans="10:23">
      <c r="J9307">
        <v>9290</v>
      </c>
      <c r="K9307" s="93">
        <f t="shared" ca="1" si="1171"/>
        <v>0.21909628613435267</v>
      </c>
      <c r="L9307" s="93">
        <f t="shared" ca="1" si="1171"/>
        <v>4.2216520469744473E-2</v>
      </c>
      <c r="M9307" s="93">
        <f t="shared" ca="1" si="1172"/>
        <v>0.21909628613435267</v>
      </c>
      <c r="N9307" s="101">
        <f t="shared" ca="1" si="1168"/>
        <v>0.10970230743455633</v>
      </c>
      <c r="O9307" s="46">
        <f t="shared" ca="1" si="1173"/>
        <v>0.39893218987127482</v>
      </c>
      <c r="P9307" s="46">
        <f t="shared" ca="1" si="1174"/>
        <v>0.35960775077573837</v>
      </c>
      <c r="Q9307" s="47">
        <f t="shared" ca="1" si="1169"/>
        <v>0.47758106806234768</v>
      </c>
      <c r="R9307" s="47">
        <f t="shared" ca="1" si="1170"/>
        <v>0.16716080926232307</v>
      </c>
      <c r="S9307" s="97">
        <f t="shared" ca="1" si="1175"/>
        <v>0.28304649956679895</v>
      </c>
      <c r="V9307">
        <v>9290</v>
      </c>
      <c r="W9307" s="46">
        <v>0.76316549568512404</v>
      </c>
    </row>
    <row r="9308" spans="10:23">
      <c r="J9308">
        <v>9291</v>
      </c>
      <c r="K9308" s="93">
        <f t="shared" ca="1" si="1171"/>
        <v>-3.0761914606459301E-2</v>
      </c>
      <c r="L9308" s="93">
        <f t="shared" ca="1" si="1171"/>
        <v>2.3538698960659308</v>
      </c>
      <c r="M9308" s="93">
        <f t="shared" ca="1" si="1172"/>
        <v>-3.0761914606459301E-2</v>
      </c>
      <c r="N9308" s="101">
        <f t="shared" ca="1" si="1168"/>
        <v>2.2218814966828848</v>
      </c>
      <c r="O9308" s="46">
        <f t="shared" ca="1" si="1173"/>
        <v>0.30924072343055908</v>
      </c>
      <c r="P9308" s="46">
        <f t="shared" ca="1" si="1174"/>
        <v>0.31476201755538052</v>
      </c>
      <c r="Q9308" s="47">
        <f t="shared" ca="1" si="1169"/>
        <v>0.29819813518091615</v>
      </c>
      <c r="R9308" s="47">
        <f t="shared" ca="1" si="1170"/>
        <v>0.5086843210462122</v>
      </c>
      <c r="S9308" s="97">
        <f t="shared" ca="1" si="1175"/>
        <v>0.40896252223838564</v>
      </c>
      <c r="V9308">
        <v>9291</v>
      </c>
      <c r="W9308" s="46">
        <v>-0.15437430048878101</v>
      </c>
    </row>
    <row r="9309" spans="10:23">
      <c r="J9309">
        <v>9292</v>
      </c>
      <c r="K9309" s="93">
        <f t="shared" ca="1" si="1171"/>
        <v>-4.6034193397263848E-2</v>
      </c>
      <c r="L9309" s="93">
        <f t="shared" ca="1" si="1171"/>
        <v>0.21488160260175598</v>
      </c>
      <c r="M9309" s="93">
        <f t="shared" ca="1" si="1172"/>
        <v>-4.6034193397263848E-2</v>
      </c>
      <c r="N9309" s="101">
        <f t="shared" ca="1" si="1168"/>
        <v>0.18908572866247597</v>
      </c>
      <c r="O9309" s="46">
        <f t="shared" ca="1" si="1173"/>
        <v>0.30375844157398058</v>
      </c>
      <c r="P9309" s="46">
        <f t="shared" ca="1" si="1174"/>
        <v>0.31202087662709127</v>
      </c>
      <c r="Q9309" s="47">
        <f t="shared" ca="1" si="1169"/>
        <v>0.28723357146775919</v>
      </c>
      <c r="R9309" s="47">
        <f t="shared" ca="1" si="1170"/>
        <v>0.1799965122808852</v>
      </c>
      <c r="S9309" s="97">
        <f t="shared" ca="1" si="1175"/>
        <v>0.24187747692743289</v>
      </c>
      <c r="V9309">
        <v>9292</v>
      </c>
      <c r="W9309" s="46">
        <v>0.78391985945728304</v>
      </c>
    </row>
    <row r="9310" spans="10:23">
      <c r="J9310">
        <v>9293</v>
      </c>
      <c r="K9310" s="93">
        <f t="shared" ca="1" si="1171"/>
        <v>-5.0055920560625022E-2</v>
      </c>
      <c r="L9310" s="93">
        <f t="shared" ca="1" si="1171"/>
        <v>0.7450209935463723</v>
      </c>
      <c r="M9310" s="93">
        <f t="shared" ca="1" si="1172"/>
        <v>-5.0055920560625022E-2</v>
      </c>
      <c r="N9310" s="101">
        <f t="shared" ca="1" si="1168"/>
        <v>0.69042297315049461</v>
      </c>
      <c r="O9310" s="46">
        <f t="shared" ca="1" si="1173"/>
        <v>0.3023147642968817</v>
      </c>
      <c r="P9310" s="46">
        <f t="shared" ca="1" si="1174"/>
        <v>0.3112990379885418</v>
      </c>
      <c r="Q9310" s="47">
        <f t="shared" ca="1" si="1169"/>
        <v>0.28434621691356138</v>
      </c>
      <c r="R9310" s="47">
        <f t="shared" ca="1" si="1170"/>
        <v>0.2610589795171705</v>
      </c>
      <c r="S9310" s="97">
        <f t="shared" ca="1" si="1175"/>
        <v>0.28168687190702613</v>
      </c>
      <c r="V9310">
        <v>9293</v>
      </c>
      <c r="W9310" s="46">
        <v>-0.16814164767825601</v>
      </c>
    </row>
    <row r="9311" spans="10:23">
      <c r="J9311">
        <v>9294</v>
      </c>
      <c r="K9311" s="93">
        <f t="shared" ca="1" si="1171"/>
        <v>1.5439881906514943</v>
      </c>
      <c r="L9311" s="93">
        <f t="shared" ca="1" si="1171"/>
        <v>0.91027407072541333</v>
      </c>
      <c r="M9311" s="93">
        <f t="shared" ca="1" si="1172"/>
        <v>1.5439881906514943</v>
      </c>
      <c r="N9311" s="101">
        <f t="shared" ca="1" si="1168"/>
        <v>1.3540384249652568</v>
      </c>
      <c r="O9311" s="46">
        <f t="shared" ca="1" si="1173"/>
        <v>0.87452793753634306</v>
      </c>
      <c r="P9311" s="46">
        <f t="shared" ca="1" si="1174"/>
        <v>0.59740562460827251</v>
      </c>
      <c r="Q9311" s="47">
        <f t="shared" ca="1" si="1169"/>
        <v>1.4287725633924842</v>
      </c>
      <c r="R9311" s="47">
        <f t="shared" ca="1" si="1170"/>
        <v>0.36836061411877141</v>
      </c>
      <c r="S9311" s="97">
        <f t="shared" ca="1" si="1175"/>
        <v>0.62144427582755724</v>
      </c>
      <c r="V9311">
        <v>9294</v>
      </c>
      <c r="W9311" s="46">
        <v>0.42680454927634898</v>
      </c>
    </row>
    <row r="9312" spans="10:23">
      <c r="J9312">
        <v>9295</v>
      </c>
      <c r="K9312" s="93">
        <f t="shared" ca="1" si="1171"/>
        <v>-0.9425684498503486</v>
      </c>
      <c r="L9312" s="93">
        <f t="shared" ca="1" si="1171"/>
        <v>-1.4921839862835291</v>
      </c>
      <c r="M9312" s="93">
        <f t="shared" ca="1" si="1172"/>
        <v>-0.9425684498503486</v>
      </c>
      <c r="N9312" s="101">
        <f t="shared" ca="1" si="1168"/>
        <v>-1.7144724633456563</v>
      </c>
      <c r="O9312" s="46">
        <f t="shared" ca="1" si="1173"/>
        <v>-1.8069987259652087E-2</v>
      </c>
      <c r="P9312" s="46">
        <f t="shared" ca="1" si="1174"/>
        <v>0.15110666221027494</v>
      </c>
      <c r="Q9312" s="47">
        <f t="shared" ca="1" si="1169"/>
        <v>-0.35642328619950614</v>
      </c>
      <c r="R9312" s="47">
        <f t="shared" ca="1" si="1170"/>
        <v>-0.12779455105733745</v>
      </c>
      <c r="S9312" s="97">
        <f t="shared" ca="1" si="1175"/>
        <v>-7.2932269158494767E-2</v>
      </c>
      <c r="V9312">
        <v>9295</v>
      </c>
      <c r="W9312" s="46">
        <v>0.57539392202249295</v>
      </c>
    </row>
    <row r="9313" spans="10:23">
      <c r="J9313">
        <v>9296</v>
      </c>
      <c r="K9313" s="93">
        <f t="shared" ca="1" si="1171"/>
        <v>-1.2230810930908376</v>
      </c>
      <c r="L9313" s="93">
        <f t="shared" ca="1" si="1171"/>
        <v>0.19706506477183455</v>
      </c>
      <c r="M9313" s="93">
        <f t="shared" ca="1" si="1172"/>
        <v>-1.2230810930908376</v>
      </c>
      <c r="N9313" s="101">
        <f t="shared" ca="1" si="1168"/>
        <v>-0.20213315085155115</v>
      </c>
      <c r="O9313" s="46">
        <f t="shared" ca="1" si="1173"/>
        <v>-0.11876546274456462</v>
      </c>
      <c r="P9313" s="46">
        <f t="shared" ca="1" si="1174"/>
        <v>0.10075892446781867</v>
      </c>
      <c r="Q9313" s="47">
        <f t="shared" ca="1" si="1169"/>
        <v>-0.55781423716933121</v>
      </c>
      <c r="R9313" s="47">
        <f t="shared" ca="1" si="1170"/>
        <v>0.11673935763798894</v>
      </c>
      <c r="S9313" s="97">
        <f t="shared" ca="1" si="1175"/>
        <v>-1.0130525532878396E-3</v>
      </c>
      <c r="V9313">
        <v>9296</v>
      </c>
      <c r="W9313" s="46">
        <v>0.80944641398303896</v>
      </c>
    </row>
    <row r="9314" spans="10:23">
      <c r="J9314">
        <v>9297</v>
      </c>
      <c r="K9314" s="93">
        <f t="shared" ca="1" si="1171"/>
        <v>-0.27402598997664612</v>
      </c>
      <c r="L9314" s="93">
        <f t="shared" ca="1" si="1171"/>
        <v>-6.2695583957624118E-2</v>
      </c>
      <c r="M9314" s="93">
        <f t="shared" ca="1" si="1172"/>
        <v>-0.27402598997664612</v>
      </c>
      <c r="N9314" s="101">
        <f t="shared" ca="1" si="1168"/>
        <v>-0.14658704133110823</v>
      </c>
      <c r="O9314" s="46">
        <f t="shared" ca="1" si="1173"/>
        <v>0.22191634669365023</v>
      </c>
      <c r="P9314" s="46">
        <f t="shared" ca="1" si="1174"/>
        <v>0.2710998291869261</v>
      </c>
      <c r="Q9314" s="47">
        <f t="shared" ca="1" si="1169"/>
        <v>0.12354938170709848</v>
      </c>
      <c r="R9314" s="47">
        <f t="shared" ca="1" si="1170"/>
        <v>0.12572074637901959</v>
      </c>
      <c r="S9314" s="97">
        <f t="shared" ca="1" si="1175"/>
        <v>0.17381854653633491</v>
      </c>
      <c r="V9314">
        <v>9297</v>
      </c>
      <c r="W9314" s="46">
        <v>7.7230329021274802E-2</v>
      </c>
    </row>
    <row r="9315" spans="10:23">
      <c r="J9315">
        <v>9298</v>
      </c>
      <c r="K9315" s="93">
        <f t="shared" ca="1" si="1171"/>
        <v>0.30316094763322327</v>
      </c>
      <c r="L9315" s="93">
        <f t="shared" ca="1" si="1171"/>
        <v>-0.11320487904339915</v>
      </c>
      <c r="M9315" s="93">
        <f t="shared" ca="1" si="1172"/>
        <v>0.30316094763322327</v>
      </c>
      <c r="N9315" s="101">
        <f t="shared" ca="1" si="1168"/>
        <v>-1.0915660296297897E-2</v>
      </c>
      <c r="O9315" s="46">
        <f t="shared" ca="1" si="1173"/>
        <v>0.42910883703883168</v>
      </c>
      <c r="P9315" s="46">
        <f t="shared" ca="1" si="1174"/>
        <v>0.37469607435951685</v>
      </c>
      <c r="Q9315" s="47">
        <f t="shared" ca="1" si="1169"/>
        <v>0.5379343623974614</v>
      </c>
      <c r="R9315" s="47">
        <f t="shared" ca="1" si="1170"/>
        <v>0.14765778975840635</v>
      </c>
      <c r="S9315" s="97">
        <f t="shared" ca="1" si="1175"/>
        <v>0.288383313398619</v>
      </c>
      <c r="V9315">
        <v>9298</v>
      </c>
      <c r="W9315" s="46">
        <v>0.82407563876123502</v>
      </c>
    </row>
    <row r="9316" spans="10:23">
      <c r="J9316">
        <v>9299</v>
      </c>
      <c r="K9316" s="93">
        <f t="shared" ca="1" si="1171"/>
        <v>-1.2319059979193312</v>
      </c>
      <c r="L9316" s="93">
        <f t="shared" ca="1" si="1171"/>
        <v>0.89127005362355172</v>
      </c>
      <c r="M9316" s="93">
        <f t="shared" ca="1" si="1172"/>
        <v>-1.2319059979193312</v>
      </c>
      <c r="N9316" s="101">
        <f t="shared" ca="1" si="1168"/>
        <v>0.45322441052111345</v>
      </c>
      <c r="O9316" s="46">
        <f t="shared" ca="1" si="1173"/>
        <v>-0.12193333417292096</v>
      </c>
      <c r="P9316" s="46">
        <f t="shared" ca="1" si="1174"/>
        <v>9.9174988753640503E-2</v>
      </c>
      <c r="Q9316" s="47">
        <f t="shared" ca="1" si="1169"/>
        <v>-0.56414998002604388</v>
      </c>
      <c r="R9316" s="47">
        <f t="shared" ca="1" si="1170"/>
        <v>0.22270575337440845</v>
      </c>
      <c r="S9316" s="97">
        <f t="shared" ca="1" si="1175"/>
        <v>5.0386209600743748E-2</v>
      </c>
      <c r="V9316">
        <v>9299</v>
      </c>
      <c r="W9316" s="46">
        <v>0.38561952655362902</v>
      </c>
    </row>
    <row r="9317" spans="10:23">
      <c r="J9317">
        <v>9300</v>
      </c>
      <c r="K9317" s="93">
        <f t="shared" ca="1" si="1171"/>
        <v>1.5025163498147212</v>
      </c>
      <c r="L9317" s="93">
        <f t="shared" ca="1" si="1171"/>
        <v>-2.1102333704980523</v>
      </c>
      <c r="M9317" s="93">
        <f t="shared" ca="1" si="1172"/>
        <v>1.5025163498147212</v>
      </c>
      <c r="N9317" s="101">
        <f t="shared" ca="1" si="1168"/>
        <v>-1.522842875588293</v>
      </c>
      <c r="O9317" s="46">
        <f t="shared" ca="1" si="1173"/>
        <v>0.85964081272067738</v>
      </c>
      <c r="P9317" s="46">
        <f t="shared" ca="1" si="1174"/>
        <v>0.58996206220043967</v>
      </c>
      <c r="Q9317" s="47">
        <f t="shared" ca="1" si="1169"/>
        <v>1.3989983137611528</v>
      </c>
      <c r="R9317" s="47">
        <f t="shared" ca="1" si="1170"/>
        <v>-9.6809485914316012E-2</v>
      </c>
      <c r="S9317" s="97">
        <f t="shared" ca="1" si="1175"/>
        <v>0.38141566340318067</v>
      </c>
      <c r="V9317">
        <v>9300</v>
      </c>
      <c r="W9317" s="46">
        <v>0.193821917417622</v>
      </c>
    </row>
    <row r="9318" spans="10:23">
      <c r="J9318">
        <v>9301</v>
      </c>
      <c r="K9318" s="93">
        <f t="shared" ca="1" si="1171"/>
        <v>2.0783161795962984E-2</v>
      </c>
      <c r="L9318" s="93">
        <f t="shared" ca="1" si="1171"/>
        <v>-0.29580773850446512</v>
      </c>
      <c r="M9318" s="93">
        <f t="shared" ca="1" si="1172"/>
        <v>2.0783161795962984E-2</v>
      </c>
      <c r="N9318" s="101">
        <f t="shared" ca="1" si="1168"/>
        <v>-0.27384083211767235</v>
      </c>
      <c r="O9318" s="46">
        <f t="shared" ca="1" si="1173"/>
        <v>0.32774383230040871</v>
      </c>
      <c r="P9318" s="46">
        <f t="shared" ca="1" si="1174"/>
        <v>0.32401357199030534</v>
      </c>
      <c r="Q9318" s="47">
        <f t="shared" ca="1" si="1169"/>
        <v>0.3352043529206154</v>
      </c>
      <c r="R9318" s="47">
        <f t="shared" ca="1" si="1170"/>
        <v>0.10514476412407367</v>
      </c>
      <c r="S9318" s="97">
        <f t="shared" ca="1" si="1175"/>
        <v>0.2164442982122412</v>
      </c>
      <c r="V9318">
        <v>9301</v>
      </c>
      <c r="W9318" s="46">
        <v>0.59653804287696099</v>
      </c>
    </row>
    <row r="9319" spans="10:23">
      <c r="J9319">
        <v>9302</v>
      </c>
      <c r="K9319" s="93">
        <f t="shared" ca="1" si="1171"/>
        <v>0.8287530812434063</v>
      </c>
      <c r="L9319" s="93">
        <f t="shared" ca="1" si="1171"/>
        <v>-2.2589612541544155</v>
      </c>
      <c r="M9319" s="93">
        <f t="shared" ca="1" si="1172"/>
        <v>0.8287530812434063</v>
      </c>
      <c r="N9319" s="101">
        <f t="shared" ca="1" si="1168"/>
        <v>-1.8781211160519093</v>
      </c>
      <c r="O9319" s="46">
        <f t="shared" ca="1" si="1173"/>
        <v>0.61778036782482071</v>
      </c>
      <c r="P9319" s="46">
        <f t="shared" ca="1" si="1174"/>
        <v>0.46903183975251134</v>
      </c>
      <c r="Q9319" s="47">
        <f t="shared" ca="1" si="1169"/>
        <v>0.91527742396943945</v>
      </c>
      <c r="R9319" s="47">
        <f t="shared" ca="1" si="1170"/>
        <v>-0.15425530914805197</v>
      </c>
      <c r="S9319" s="97">
        <f t="shared" ca="1" si="1175"/>
        <v>0.23176252933838437</v>
      </c>
      <c r="V9319">
        <v>9302</v>
      </c>
      <c r="W9319" s="46">
        <v>-0.200392174288891</v>
      </c>
    </row>
    <row r="9320" spans="10:23">
      <c r="J9320">
        <v>9303</v>
      </c>
      <c r="K9320" s="93">
        <f t="shared" ca="1" si="1171"/>
        <v>-1.3898878280008525E-2</v>
      </c>
      <c r="L9320" s="93">
        <f t="shared" ca="1" si="1171"/>
        <v>2.0966308086763603</v>
      </c>
      <c r="M9320" s="93">
        <f t="shared" ca="1" si="1172"/>
        <v>-1.3898878280008525E-2</v>
      </c>
      <c r="N9320" s="101">
        <f t="shared" ca="1" si="1168"/>
        <v>1.9833602664362062</v>
      </c>
      <c r="O9320" s="46">
        <f t="shared" ca="1" si="1173"/>
        <v>0.31529403868008082</v>
      </c>
      <c r="P9320" s="46">
        <f t="shared" ca="1" si="1174"/>
        <v>0.31778867518014142</v>
      </c>
      <c r="Q9320" s="47">
        <f t="shared" ca="1" si="1169"/>
        <v>0.31030476567995974</v>
      </c>
      <c r="R9320" s="47">
        <f t="shared" ca="1" si="1170"/>
        <v>0.47011722948337514</v>
      </c>
      <c r="S9320" s="97">
        <f t="shared" ca="1" si="1175"/>
        <v>0.39270563408172798</v>
      </c>
      <c r="V9320">
        <v>9303</v>
      </c>
      <c r="W9320" s="46">
        <v>0.33802735681684898</v>
      </c>
    </row>
    <row r="9321" spans="10:23">
      <c r="J9321">
        <v>9304</v>
      </c>
      <c r="K9321" s="93">
        <f t="shared" ca="1" si="1171"/>
        <v>-0.4263584657633494</v>
      </c>
      <c r="L9321" s="93">
        <f t="shared" ca="1" si="1171"/>
        <v>0.97208988915834249</v>
      </c>
      <c r="M9321" s="93">
        <f t="shared" ca="1" si="1172"/>
        <v>-0.4263584657633494</v>
      </c>
      <c r="N9321" s="101">
        <f t="shared" ca="1" si="1168"/>
        <v>0.78603052443644694</v>
      </c>
      <c r="O9321" s="46">
        <f t="shared" ca="1" si="1173"/>
        <v>0.16723363826405041</v>
      </c>
      <c r="P9321" s="46">
        <f t="shared" ca="1" si="1174"/>
        <v>0.24375847497212619</v>
      </c>
      <c r="Q9321" s="47">
        <f t="shared" ca="1" si="1169"/>
        <v>1.4183964847898856E-2</v>
      </c>
      <c r="R9321" s="47">
        <f t="shared" ca="1" si="1170"/>
        <v>0.27651800251789271</v>
      </c>
      <c r="S9321" s="97">
        <f t="shared" ca="1" si="1175"/>
        <v>0.22187582039097156</v>
      </c>
      <c r="V9321">
        <v>9304</v>
      </c>
      <c r="W9321" s="46">
        <v>1.38621868430774</v>
      </c>
    </row>
    <row r="9322" spans="10:23">
      <c r="J9322">
        <v>9305</v>
      </c>
      <c r="K9322" s="93">
        <f t="shared" ca="1" si="1171"/>
        <v>1.2277552726508635E-2</v>
      </c>
      <c r="L9322" s="93">
        <f t="shared" ca="1" si="1171"/>
        <v>-0.1989944316693136</v>
      </c>
      <c r="M9322" s="93">
        <f t="shared" ca="1" si="1172"/>
        <v>1.2277552726508635E-2</v>
      </c>
      <c r="N9322" s="101">
        <f t="shared" ca="1" si="1168"/>
        <v>-0.18475873801060858</v>
      </c>
      <c r="O9322" s="46">
        <f t="shared" ca="1" si="1173"/>
        <v>0.32469057830214521</v>
      </c>
      <c r="P9322" s="46">
        <f t="shared" ca="1" si="1174"/>
        <v>0.32248694499117359</v>
      </c>
      <c r="Q9322" s="47">
        <f t="shared" ca="1" si="1169"/>
        <v>0.32909784492408839</v>
      </c>
      <c r="R9322" s="47">
        <f t="shared" ca="1" si="1170"/>
        <v>0.11954866970716688</v>
      </c>
      <c r="S9322" s="97">
        <f t="shared" ca="1" si="1175"/>
        <v>0.22211962400465604</v>
      </c>
      <c r="V9322">
        <v>9305</v>
      </c>
      <c r="W9322" s="46">
        <v>-0.18240368985158401</v>
      </c>
    </row>
    <row r="9323" spans="10:23">
      <c r="J9323">
        <v>9306</v>
      </c>
      <c r="K9323" s="93">
        <f t="shared" ca="1" si="1171"/>
        <v>-8.3066292045256618E-2</v>
      </c>
      <c r="L9323" s="93">
        <f t="shared" ca="1" si="1171"/>
        <v>1.3768395767597508</v>
      </c>
      <c r="M9323" s="93">
        <f t="shared" ca="1" si="1172"/>
        <v>-8.3066292045256618E-2</v>
      </c>
      <c r="N9323" s="101">
        <f t="shared" ca="1" si="1168"/>
        <v>1.278941511202091</v>
      </c>
      <c r="O9323" s="46">
        <f t="shared" ca="1" si="1173"/>
        <v>0.2904650486684533</v>
      </c>
      <c r="P9323" s="46">
        <f t="shared" ca="1" si="1174"/>
        <v>0.3053741801743276</v>
      </c>
      <c r="Q9323" s="47">
        <f t="shared" ca="1" si="1169"/>
        <v>0.26064678565670463</v>
      </c>
      <c r="R9323" s="47">
        <f t="shared" ca="1" si="1170"/>
        <v>0.3562180071642661</v>
      </c>
      <c r="S9323" s="97">
        <f t="shared" ca="1" si="1175"/>
        <v>0.32334152791635973</v>
      </c>
      <c r="V9323">
        <v>9306</v>
      </c>
      <c r="W9323" s="46">
        <v>0.26983033171534898</v>
      </c>
    </row>
    <row r="9324" spans="10:23">
      <c r="J9324">
        <v>9307</v>
      </c>
      <c r="K9324" s="93">
        <f t="shared" ca="1" si="1171"/>
        <v>-0.6846900922609418</v>
      </c>
      <c r="L9324" s="93">
        <f t="shared" ca="1" si="1171"/>
        <v>-1.6982472688189871</v>
      </c>
      <c r="M9324" s="93">
        <f t="shared" ca="1" si="1172"/>
        <v>-0.6846900922609418</v>
      </c>
      <c r="N9324" s="101">
        <f t="shared" ca="1" si="1168"/>
        <v>-1.8278264943606044</v>
      </c>
      <c r="O9324" s="46">
        <f t="shared" ca="1" si="1173"/>
        <v>7.4500470651834821E-2</v>
      </c>
      <c r="P9324" s="46">
        <f t="shared" ca="1" si="1174"/>
        <v>0.19739189116601841</v>
      </c>
      <c r="Q9324" s="47">
        <f t="shared" ca="1" si="1169"/>
        <v>-0.17128237037653232</v>
      </c>
      <c r="R9324" s="47">
        <f t="shared" ca="1" si="1170"/>
        <v>-0.14612304654869868</v>
      </c>
      <c r="S9324" s="97">
        <f t="shared" ca="1" si="1175"/>
        <v>-3.5811287948431927E-2</v>
      </c>
      <c r="V9324">
        <v>9307</v>
      </c>
      <c r="W9324" s="46">
        <v>0.13972111183896399</v>
      </c>
    </row>
    <row r="9325" spans="10:23">
      <c r="J9325">
        <v>9308</v>
      </c>
      <c r="K9325" s="93">
        <f t="shared" ca="1" si="1171"/>
        <v>2.4642138637922302</v>
      </c>
      <c r="L9325" s="93">
        <f t="shared" ca="1" si="1171"/>
        <v>-0.39829563838651738</v>
      </c>
      <c r="M9325" s="93">
        <f t="shared" ca="1" si="1172"/>
        <v>2.4642138637922302</v>
      </c>
      <c r="N9325" s="101">
        <f t="shared" ca="1" si="1168"/>
        <v>0.40605789124361158</v>
      </c>
      <c r="O9325" s="46">
        <f t="shared" ca="1" si="1173"/>
        <v>1.2048608617136276</v>
      </c>
      <c r="P9325" s="46">
        <f t="shared" ca="1" si="1174"/>
        <v>0.76257208669691479</v>
      </c>
      <c r="Q9325" s="47">
        <f t="shared" ca="1" si="1169"/>
        <v>2.0894384117470532</v>
      </c>
      <c r="R9325" s="47">
        <f t="shared" ca="1" si="1170"/>
        <v>0.21507928144235255</v>
      </c>
      <c r="S9325" s="97">
        <f t="shared" ca="1" si="1175"/>
        <v>0.70997007157799008</v>
      </c>
      <c r="V9325">
        <v>9308</v>
      </c>
      <c r="W9325" s="46">
        <v>-0.27695178282110799</v>
      </c>
    </row>
    <row r="9326" spans="10:23">
      <c r="J9326">
        <v>9309</v>
      </c>
      <c r="K9326" s="93">
        <f t="shared" ca="1" si="1171"/>
        <v>-0.30409605278083873</v>
      </c>
      <c r="L9326" s="93">
        <f t="shared" ca="1" si="1171"/>
        <v>0.42019312743658804</v>
      </c>
      <c r="M9326" s="93">
        <f t="shared" ca="1" si="1172"/>
        <v>-0.30409605278083873</v>
      </c>
      <c r="N9326" s="101">
        <f t="shared" ca="1" si="1168"/>
        <v>0.30166867315271917</v>
      </c>
      <c r="O9326" s="46">
        <f t="shared" ca="1" si="1173"/>
        <v>0.21112211212029638</v>
      </c>
      <c r="P9326" s="46">
        <f t="shared" ca="1" si="1174"/>
        <v>0.26570271190024919</v>
      </c>
      <c r="Q9326" s="47">
        <f t="shared" ca="1" si="1169"/>
        <v>0.1019609125603908</v>
      </c>
      <c r="R9326" s="47">
        <f t="shared" ca="1" si="1170"/>
        <v>0.19820032887229938</v>
      </c>
      <c r="S9326" s="97">
        <f t="shared" ca="1" si="1175"/>
        <v>0.20466122049629787</v>
      </c>
      <c r="V9326">
        <v>9309</v>
      </c>
      <c r="W9326" s="46">
        <v>0.72521099877106399</v>
      </c>
    </row>
    <row r="9327" spans="10:23">
      <c r="J9327">
        <v>9310</v>
      </c>
      <c r="K9327" s="93">
        <f t="shared" ca="1" si="1171"/>
        <v>-1.059087378909586</v>
      </c>
      <c r="L9327" s="93">
        <f t="shared" ca="1" si="1171"/>
        <v>1.2254142189370716</v>
      </c>
      <c r="M9327" s="93">
        <f t="shared" ca="1" si="1172"/>
        <v>-1.059087378909586</v>
      </c>
      <c r="N9327" s="101">
        <f t="shared" ca="1" si="1168"/>
        <v>0.82498107387650577</v>
      </c>
      <c r="O9327" s="46">
        <f t="shared" ca="1" si="1173"/>
        <v>-5.9896725723464661E-2</v>
      </c>
      <c r="P9327" s="46">
        <f t="shared" ca="1" si="1174"/>
        <v>0.13019329297836865</v>
      </c>
      <c r="Q9327" s="47">
        <f t="shared" ca="1" si="1169"/>
        <v>-0.44007676312713129</v>
      </c>
      <c r="R9327" s="47">
        <f t="shared" ca="1" si="1170"/>
        <v>0.28281601383170318</v>
      </c>
      <c r="S9327" s="97">
        <f t="shared" ca="1" si="1175"/>
        <v>0.11145964405411926</v>
      </c>
      <c r="V9327">
        <v>9310</v>
      </c>
      <c r="W9327" s="46">
        <v>-3.7331258236677697E-2</v>
      </c>
    </row>
    <row r="9328" spans="10:23">
      <c r="J9328">
        <v>9311</v>
      </c>
      <c r="K9328" s="93">
        <f t="shared" ca="1" si="1171"/>
        <v>0.8820259702417248</v>
      </c>
      <c r="L9328" s="93">
        <f t="shared" ca="1" si="1171"/>
        <v>1.0589155336870648</v>
      </c>
      <c r="M9328" s="93">
        <f t="shared" ca="1" si="1172"/>
        <v>0.8820259702417248</v>
      </c>
      <c r="N9328" s="101">
        <f t="shared" ca="1" si="1168"/>
        <v>1.2844440607665824</v>
      </c>
      <c r="O9328" s="46">
        <f t="shared" ca="1" si="1173"/>
        <v>0.63690370867025159</v>
      </c>
      <c r="P9328" s="46">
        <f t="shared" ca="1" si="1174"/>
        <v>0.47859351017522678</v>
      </c>
      <c r="Q9328" s="47">
        <f t="shared" ca="1" si="1169"/>
        <v>0.95352410566030132</v>
      </c>
      <c r="R9328" s="47">
        <f t="shared" ca="1" si="1170"/>
        <v>0.35710772810299896</v>
      </c>
      <c r="S9328" s="97">
        <f t="shared" ca="1" si="1175"/>
        <v>0.49700571838662527</v>
      </c>
      <c r="V9328">
        <v>9311</v>
      </c>
      <c r="W9328" s="46">
        <v>6.9427205924440502E-2</v>
      </c>
    </row>
    <row r="9329" spans="10:23">
      <c r="J9329">
        <v>9312</v>
      </c>
      <c r="K9329" s="93">
        <f t="shared" ca="1" si="1171"/>
        <v>-0.44343226734679247</v>
      </c>
      <c r="L9329" s="93">
        <f t="shared" ca="1" si="1171"/>
        <v>-0.85197090041446655</v>
      </c>
      <c r="M9329" s="93">
        <f t="shared" ca="1" si="1172"/>
        <v>-0.44343226734679247</v>
      </c>
      <c r="N9329" s="101">
        <f t="shared" ca="1" si="1168"/>
        <v>-0.94876069631103577</v>
      </c>
      <c r="O9329" s="46">
        <f t="shared" ca="1" si="1173"/>
        <v>0.16110466472147142</v>
      </c>
      <c r="P9329" s="46">
        <f t="shared" ca="1" si="1174"/>
        <v>0.24069398820083671</v>
      </c>
      <c r="Q9329" s="47">
        <f t="shared" ca="1" si="1169"/>
        <v>1.9260177627408726E-3</v>
      </c>
      <c r="R9329" s="47">
        <f t="shared" ca="1" si="1170"/>
        <v>-3.9847090595213908E-3</v>
      </c>
      <c r="S9329" s="97">
        <f t="shared" ca="1" si="1175"/>
        <v>7.8559977830975014E-2</v>
      </c>
      <c r="V9329">
        <v>9312</v>
      </c>
      <c r="W9329" s="46">
        <v>0.20903829290849801</v>
      </c>
    </row>
    <row r="9330" spans="10:23">
      <c r="J9330">
        <v>9313</v>
      </c>
      <c r="K9330" s="93">
        <f t="shared" ca="1" si="1171"/>
        <v>-0.43428718416670309</v>
      </c>
      <c r="L9330" s="93">
        <f t="shared" ca="1" si="1171"/>
        <v>-0.49106176666273582</v>
      </c>
      <c r="M9330" s="93">
        <f t="shared" ca="1" si="1172"/>
        <v>-0.43428718416670309</v>
      </c>
      <c r="N9330" s="101">
        <f t="shared" ca="1" si="1168"/>
        <v>-0.60368047253094015</v>
      </c>
      <c r="O9330" s="46">
        <f t="shared" ca="1" si="1173"/>
        <v>0.1643874704037048</v>
      </c>
      <c r="P9330" s="46">
        <f t="shared" ca="1" si="1174"/>
        <v>0.2423353910419534</v>
      </c>
      <c r="Q9330" s="47">
        <f t="shared" ca="1" si="1169"/>
        <v>8.4916291272076339E-3</v>
      </c>
      <c r="R9330" s="47">
        <f t="shared" ca="1" si="1170"/>
        <v>5.1812171466741871E-2</v>
      </c>
      <c r="S9330" s="97">
        <f t="shared" ca="1" si="1175"/>
        <v>0.10809982093522333</v>
      </c>
      <c r="V9330">
        <v>9313</v>
      </c>
      <c r="W9330" s="46">
        <v>4.6411532349596302E-2</v>
      </c>
    </row>
    <row r="9331" spans="10:23">
      <c r="J9331">
        <v>9314</v>
      </c>
      <c r="K9331" s="93">
        <f t="shared" ca="1" si="1171"/>
        <v>1.6980679748782919</v>
      </c>
      <c r="L9331" s="93">
        <f t="shared" ca="1" si="1171"/>
        <v>-0.22335015461468774</v>
      </c>
      <c r="M9331" s="93">
        <f t="shared" ca="1" si="1172"/>
        <v>1.6980679748782919</v>
      </c>
      <c r="N9331" s="101">
        <f t="shared" ca="1" si="1168"/>
        <v>0.32826918315547438</v>
      </c>
      <c r="O9331" s="46">
        <f t="shared" ca="1" si="1173"/>
        <v>0.92983787635442583</v>
      </c>
      <c r="P9331" s="46">
        <f t="shared" ca="1" si="1174"/>
        <v>0.62506059401731395</v>
      </c>
      <c r="Q9331" s="47">
        <f t="shared" ca="1" si="1169"/>
        <v>1.5393924410286497</v>
      </c>
      <c r="R9331" s="47">
        <f t="shared" ca="1" si="1170"/>
        <v>0.20250143156170541</v>
      </c>
      <c r="S9331" s="97">
        <f t="shared" ca="1" si="1175"/>
        <v>0.56616965395806562</v>
      </c>
      <c r="V9331">
        <v>9314</v>
      </c>
      <c r="W9331" s="46">
        <v>0.508559277338691</v>
      </c>
    </row>
    <row r="9332" spans="10:23">
      <c r="J9332">
        <v>9315</v>
      </c>
      <c r="K9332" s="93">
        <f t="shared" ca="1" si="1171"/>
        <v>0.76011257956983946</v>
      </c>
      <c r="L9332" s="93">
        <f t="shared" ca="1" si="1171"/>
        <v>-0.22520616302966417</v>
      </c>
      <c r="M9332" s="93">
        <f t="shared" ca="1" si="1172"/>
        <v>0.76011257956983946</v>
      </c>
      <c r="N9332" s="101">
        <f t="shared" ca="1" si="1168"/>
        <v>2.8218675336759619E-2</v>
      </c>
      <c r="O9332" s="46">
        <f t="shared" ca="1" si="1173"/>
        <v>0.5931405231686312</v>
      </c>
      <c r="P9332" s="46">
        <f t="shared" ca="1" si="1174"/>
        <v>0.45671191742441658</v>
      </c>
      <c r="Q9332" s="47">
        <f t="shared" ca="1" si="1169"/>
        <v>0.86599773465706043</v>
      </c>
      <c r="R9332" s="47">
        <f t="shared" ca="1" si="1170"/>
        <v>0.15398551791933363</v>
      </c>
      <c r="S9332" s="97">
        <f t="shared" ca="1" si="1175"/>
        <v>0.37356302054398238</v>
      </c>
      <c r="V9332">
        <v>9315</v>
      </c>
      <c r="W9332" s="46">
        <v>-4.6819177237368101E-2</v>
      </c>
    </row>
    <row r="9333" spans="10:23">
      <c r="J9333">
        <v>9316</v>
      </c>
      <c r="K9333" s="93">
        <f t="shared" ca="1" si="1171"/>
        <v>-0.34828340203845082</v>
      </c>
      <c r="L9333" s="93">
        <f t="shared" ca="1" si="1171"/>
        <v>-0.43294283282955454</v>
      </c>
      <c r="M9333" s="93">
        <f t="shared" ca="1" si="1172"/>
        <v>-0.34828340203845082</v>
      </c>
      <c r="N9333" s="101">
        <f t="shared" ca="1" si="1168"/>
        <v>-0.52122775635563057</v>
      </c>
      <c r="O9333" s="46">
        <f t="shared" ca="1" si="1173"/>
        <v>0.19526020268009148</v>
      </c>
      <c r="P9333" s="46">
        <f t="shared" ca="1" si="1174"/>
        <v>0.25777175718014672</v>
      </c>
      <c r="Q9333" s="47">
        <f t="shared" ca="1" si="1169"/>
        <v>7.0237093679980989E-2</v>
      </c>
      <c r="R9333" s="47">
        <f t="shared" ca="1" si="1170"/>
        <v>6.5144156426944641E-2</v>
      </c>
      <c r="S9333" s="97">
        <f t="shared" ca="1" si="1175"/>
        <v>0.13020217955351807</v>
      </c>
      <c r="V9333">
        <v>9316</v>
      </c>
      <c r="W9333" s="46">
        <v>0.80753088148542496</v>
      </c>
    </row>
    <row r="9334" spans="10:23">
      <c r="J9334">
        <v>9317</v>
      </c>
      <c r="K9334" s="93">
        <f t="shared" ca="1" si="1171"/>
        <v>-1.1794056649284892</v>
      </c>
      <c r="L9334" s="93">
        <f t="shared" ca="1" si="1171"/>
        <v>-0.82716645381305687</v>
      </c>
      <c r="M9334" s="93">
        <f t="shared" ca="1" si="1172"/>
        <v>-1.1794056649284892</v>
      </c>
      <c r="N9334" s="101">
        <f t="shared" ca="1" si="1168"/>
        <v>-1.1593000684748538</v>
      </c>
      <c r="O9334" s="46">
        <f t="shared" ca="1" si="1173"/>
        <v>-0.10308731734972626</v>
      </c>
      <c r="P9334" s="46">
        <f t="shared" ca="1" si="1174"/>
        <v>0.10859799716523785</v>
      </c>
      <c r="Q9334" s="47">
        <f t="shared" ca="1" si="1169"/>
        <v>-0.52645794637965448</v>
      </c>
      <c r="R9334" s="47">
        <f t="shared" ca="1" si="1170"/>
        <v>-3.802734432274979E-2</v>
      </c>
      <c r="S9334" s="97">
        <f t="shared" ca="1" si="1175"/>
        <v>-7.0557330836238025E-2</v>
      </c>
      <c r="V9334">
        <v>9317</v>
      </c>
      <c r="W9334" s="46">
        <v>-0.17538471483576901</v>
      </c>
    </row>
    <row r="9335" spans="10:23">
      <c r="J9335">
        <v>9318</v>
      </c>
      <c r="K9335" s="93">
        <f t="shared" ca="1" si="1171"/>
        <v>3.7682093648633543E-2</v>
      </c>
      <c r="L9335" s="93">
        <f t="shared" ca="1" si="1171"/>
        <v>-1.239730220011505</v>
      </c>
      <c r="M9335" s="93">
        <f t="shared" ca="1" si="1172"/>
        <v>3.7682093648633543E-2</v>
      </c>
      <c r="N9335" s="101">
        <f t="shared" ca="1" si="1168"/>
        <v>-1.1633836283485743</v>
      </c>
      <c r="O9335" s="46">
        <f t="shared" ca="1" si="1173"/>
        <v>0.33381003294803135</v>
      </c>
      <c r="P9335" s="46">
        <f t="shared" ca="1" si="1174"/>
        <v>0.32704667231411666</v>
      </c>
      <c r="Q9335" s="47">
        <f t="shared" ca="1" si="1169"/>
        <v>0.34733675421586074</v>
      </c>
      <c r="R9335" s="47">
        <f t="shared" ca="1" si="1170"/>
        <v>-3.8687625285535487E-2</v>
      </c>
      <c r="S9335" s="97">
        <f t="shared" ca="1" si="1175"/>
        <v>0.14756120383124793</v>
      </c>
      <c r="V9335">
        <v>9318</v>
      </c>
      <c r="W9335" s="46">
        <v>0.54356535358652502</v>
      </c>
    </row>
    <row r="9336" spans="10:23">
      <c r="J9336">
        <v>9319</v>
      </c>
      <c r="K9336" s="93">
        <f t="shared" ca="1" si="1171"/>
        <v>0.68948218069392309</v>
      </c>
      <c r="L9336" s="93">
        <f t="shared" ca="1" si="1171"/>
        <v>1.0816945704773593</v>
      </c>
      <c r="M9336" s="93">
        <f t="shared" ca="1" si="1172"/>
        <v>0.68948218069392309</v>
      </c>
      <c r="N9336" s="101">
        <f t="shared" ca="1" si="1168"/>
        <v>1.2448072380599695</v>
      </c>
      <c r="O9336" s="46">
        <f t="shared" ca="1" si="1173"/>
        <v>0.56778636616401434</v>
      </c>
      <c r="P9336" s="46">
        <f t="shared" ca="1" si="1174"/>
        <v>0.44403483892210815</v>
      </c>
      <c r="Q9336" s="47">
        <f t="shared" ca="1" si="1169"/>
        <v>0.81528942064782672</v>
      </c>
      <c r="R9336" s="47">
        <f t="shared" ca="1" si="1170"/>
        <v>0.35069875155611074</v>
      </c>
      <c r="S9336" s="97">
        <f t="shared" ca="1" si="1175"/>
        <v>0.45924255886006254</v>
      </c>
      <c r="V9336">
        <v>9319</v>
      </c>
      <c r="W9336" s="46">
        <v>0.43988155669623102</v>
      </c>
    </row>
    <row r="9337" spans="10:23">
      <c r="J9337">
        <v>9320</v>
      </c>
      <c r="K9337" s="93">
        <f t="shared" ca="1" si="1171"/>
        <v>1.4834119622197648</v>
      </c>
      <c r="L9337" s="93">
        <f t="shared" ca="1" si="1171"/>
        <v>-0.26992490922656348</v>
      </c>
      <c r="M9337" s="93">
        <f t="shared" ca="1" si="1172"/>
        <v>1.4834119622197648</v>
      </c>
      <c r="N9337" s="101">
        <f t="shared" ca="1" si="1168"/>
        <v>0.21584701377732268</v>
      </c>
      <c r="O9337" s="46">
        <f t="shared" ca="1" si="1173"/>
        <v>0.85278292078932172</v>
      </c>
      <c r="P9337" s="46">
        <f t="shared" ca="1" si="1174"/>
        <v>0.58653311623476179</v>
      </c>
      <c r="Q9337" s="47">
        <f t="shared" ca="1" si="1169"/>
        <v>1.3852825298984415</v>
      </c>
      <c r="R9337" s="47">
        <f t="shared" ca="1" si="1170"/>
        <v>0.18432361109844569</v>
      </c>
      <c r="S9337" s="97">
        <f t="shared" ca="1" si="1175"/>
        <v>0.51855326594388373</v>
      </c>
      <c r="V9337">
        <v>9320</v>
      </c>
      <c r="W9337" s="46">
        <v>-7.8771311459864199E-3</v>
      </c>
    </row>
    <row r="9338" spans="10:23">
      <c r="J9338">
        <v>9321</v>
      </c>
      <c r="K9338" s="93">
        <f t="shared" ca="1" si="1171"/>
        <v>-0.90101439341830725</v>
      </c>
      <c r="L9338" s="93">
        <f t="shared" ca="1" si="1171"/>
        <v>-0.63737825008438564</v>
      </c>
      <c r="M9338" s="93">
        <f t="shared" ca="1" si="1172"/>
        <v>-0.90101439341830725</v>
      </c>
      <c r="N9338" s="101">
        <f t="shared" ca="1" si="1168"/>
        <v>-0.89083039354001969</v>
      </c>
      <c r="O9338" s="46">
        <f t="shared" ca="1" si="1173"/>
        <v>-3.1533495551475665E-3</v>
      </c>
      <c r="P9338" s="46">
        <f t="shared" ca="1" si="1174"/>
        <v>0.1585649810625272</v>
      </c>
      <c r="Q9338" s="47">
        <f t="shared" ca="1" si="1169"/>
        <v>-0.3265900107904971</v>
      </c>
      <c r="R9338" s="47">
        <f t="shared" ca="1" si="1170"/>
        <v>5.3821858240998277E-3</v>
      </c>
      <c r="S9338" s="97">
        <f t="shared" ca="1" si="1175"/>
        <v>1.1144181344761306E-3</v>
      </c>
      <c r="V9338">
        <v>9321</v>
      </c>
      <c r="W9338" s="46">
        <v>-4.8992888254352301E-2</v>
      </c>
    </row>
    <row r="9339" spans="10:23">
      <c r="J9339">
        <v>9322</v>
      </c>
      <c r="K9339" s="93">
        <f t="shared" ca="1" si="1171"/>
        <v>1.0017776687971758</v>
      </c>
      <c r="L9339" s="93">
        <f t="shared" ca="1" si="1171"/>
        <v>1.5892713543991517</v>
      </c>
      <c r="M9339" s="93">
        <f t="shared" ca="1" si="1172"/>
        <v>1.0017776687971758</v>
      </c>
      <c r="N9339" s="101">
        <f t="shared" ca="1" si="1168"/>
        <v>1.8253492247431891</v>
      </c>
      <c r="O9339" s="46">
        <f t="shared" ca="1" si="1173"/>
        <v>0.67989091269381186</v>
      </c>
      <c r="P9339" s="46">
        <f t="shared" ca="1" si="1174"/>
        <v>0.50008711218700697</v>
      </c>
      <c r="Q9339" s="47">
        <f t="shared" ca="1" si="1169"/>
        <v>1.0394985137074217</v>
      </c>
      <c r="R9339" s="47">
        <f t="shared" ca="1" si="1170"/>
        <v>0.44456803075330226</v>
      </c>
      <c r="S9339" s="97">
        <f t="shared" ca="1" si="1175"/>
        <v>0.56222947172355708</v>
      </c>
      <c r="V9339">
        <v>9322</v>
      </c>
      <c r="W9339" s="46">
        <v>0.310596584525139</v>
      </c>
    </row>
    <row r="9340" spans="10:23">
      <c r="J9340">
        <v>9323</v>
      </c>
      <c r="K9340" s="93">
        <f t="shared" ca="1" si="1171"/>
        <v>-0.61792410928946429</v>
      </c>
      <c r="L9340" s="93">
        <f t="shared" ca="1" si="1171"/>
        <v>1.179123048131655</v>
      </c>
      <c r="M9340" s="93">
        <f t="shared" ca="1" si="1172"/>
        <v>-0.61792410928946429</v>
      </c>
      <c r="N9340" s="101">
        <f t="shared" ca="1" si="1168"/>
        <v>0.92139300970311944</v>
      </c>
      <c r="O9340" s="46">
        <f t="shared" ca="1" si="1173"/>
        <v>9.8467420318936683E-2</v>
      </c>
      <c r="P9340" s="46">
        <f t="shared" ca="1" si="1174"/>
        <v>0.20937536599956932</v>
      </c>
      <c r="Q9340" s="47">
        <f t="shared" ca="1" si="1169"/>
        <v>-0.1233484710423286</v>
      </c>
      <c r="R9340" s="47">
        <f t="shared" ca="1" si="1170"/>
        <v>0.29840509977147417</v>
      </c>
      <c r="S9340" s="97">
        <f t="shared" ca="1" si="1175"/>
        <v>0.19843626004520543</v>
      </c>
      <c r="V9340">
        <v>9323</v>
      </c>
      <c r="W9340" s="46">
        <v>0.490007399114193</v>
      </c>
    </row>
    <row r="9341" spans="10:23">
      <c r="J9341">
        <v>9324</v>
      </c>
      <c r="K9341" s="93">
        <f t="shared" ca="1" si="1171"/>
        <v>0.83119193678415915</v>
      </c>
      <c r="L9341" s="93">
        <f t="shared" ca="1" si="1171"/>
        <v>-0.81580223158218235</v>
      </c>
      <c r="M9341" s="93">
        <f t="shared" ca="1" si="1172"/>
        <v>0.83119193678415915</v>
      </c>
      <c r="N9341" s="101">
        <f t="shared" ca="1" si="1168"/>
        <v>-0.5091106981030562</v>
      </c>
      <c r="O9341" s="46">
        <f t="shared" ca="1" si="1173"/>
        <v>0.61865584251101713</v>
      </c>
      <c r="P9341" s="46">
        <f t="shared" ca="1" si="1174"/>
        <v>0.46946957709560955</v>
      </c>
      <c r="Q9341" s="47">
        <f t="shared" ca="1" si="1169"/>
        <v>0.9170283733418324</v>
      </c>
      <c r="R9341" s="47">
        <f t="shared" ca="1" si="1170"/>
        <v>6.7103393743538922E-2</v>
      </c>
      <c r="S9341" s="97">
        <f t="shared" ca="1" si="1175"/>
        <v>0.34287961812727802</v>
      </c>
      <c r="V9341">
        <v>9324</v>
      </c>
      <c r="W9341" s="46">
        <v>-0.18495172339385199</v>
      </c>
    </row>
    <row r="9342" spans="10:23">
      <c r="J9342">
        <v>9325</v>
      </c>
      <c r="K9342" s="93">
        <f t="shared" ca="1" si="1171"/>
        <v>-2.0757292353607366E-2</v>
      </c>
      <c r="L9342" s="93">
        <f t="shared" ca="1" si="1171"/>
        <v>-0.47056747132668453</v>
      </c>
      <c r="M9342" s="93">
        <f t="shared" ca="1" si="1172"/>
        <v>-2.0757292353607366E-2</v>
      </c>
      <c r="N9342" s="101">
        <f t="shared" ca="1" si="1168"/>
        <v>-0.45273839310001501</v>
      </c>
      <c r="O9342" s="46">
        <f t="shared" ca="1" si="1173"/>
        <v>0.3128320774000633</v>
      </c>
      <c r="P9342" s="46">
        <f t="shared" ca="1" si="1174"/>
        <v>0.31655769454013266</v>
      </c>
      <c r="Q9342" s="47">
        <f t="shared" ca="1" si="1169"/>
        <v>0.30538084311992469</v>
      </c>
      <c r="R9342" s="47">
        <f t="shared" ca="1" si="1170"/>
        <v>7.6218372089122646E-2</v>
      </c>
      <c r="S9342" s="97">
        <f t="shared" ca="1" si="1175"/>
        <v>0.19452522474459297</v>
      </c>
      <c r="V9342">
        <v>9325</v>
      </c>
      <c r="W9342" s="46">
        <v>-0.21004340043002201</v>
      </c>
    </row>
    <row r="9343" spans="10:23">
      <c r="J9343">
        <v>9326</v>
      </c>
      <c r="K9343" s="93">
        <f t="shared" ca="1" si="1171"/>
        <v>0.11667448211770767</v>
      </c>
      <c r="L9343" s="93">
        <f t="shared" ca="1" si="1171"/>
        <v>0.86656573826990246</v>
      </c>
      <c r="M9343" s="93">
        <f t="shared" ca="1" si="1172"/>
        <v>0.11667448211770767</v>
      </c>
      <c r="N9343" s="101">
        <f t="shared" ca="1" si="1168"/>
        <v>0.85868151065306753</v>
      </c>
      <c r="O9343" s="46">
        <f t="shared" ca="1" si="1173"/>
        <v>0.3621658889433102</v>
      </c>
      <c r="P9343" s="46">
        <f t="shared" ca="1" si="1174"/>
        <v>0.34122460031175611</v>
      </c>
      <c r="Q9343" s="47">
        <f t="shared" ca="1" si="1169"/>
        <v>0.40404846620641843</v>
      </c>
      <c r="R9343" s="47">
        <f t="shared" ca="1" si="1170"/>
        <v>0.28826512135779248</v>
      </c>
      <c r="S9343" s="97">
        <f t="shared" ca="1" si="1175"/>
        <v>0.32521550515055131</v>
      </c>
      <c r="V9343">
        <v>9326</v>
      </c>
      <c r="W9343" s="46">
        <v>0.34283536784406099</v>
      </c>
    </row>
    <row r="9344" spans="10:23">
      <c r="J9344">
        <v>9327</v>
      </c>
      <c r="K9344" s="93">
        <f t="shared" ca="1" si="1171"/>
        <v>-8.0340366836812033E-2</v>
      </c>
      <c r="L9344" s="93">
        <f t="shared" ca="1" si="1171"/>
        <v>0.86794314626499891</v>
      </c>
      <c r="M9344" s="93">
        <f t="shared" ca="1" si="1172"/>
        <v>-8.0340366836812033E-2</v>
      </c>
      <c r="N9344" s="101">
        <f t="shared" ca="1" si="1168"/>
        <v>0.79733226629262055</v>
      </c>
      <c r="O9344" s="46">
        <f t="shared" ca="1" si="1173"/>
        <v>0.29144357260174109</v>
      </c>
      <c r="P9344" s="46">
        <f t="shared" ca="1" si="1174"/>
        <v>0.3058634421409715</v>
      </c>
      <c r="Q9344" s="47">
        <f t="shared" ca="1" si="1169"/>
        <v>0.26260383352328021</v>
      </c>
      <c r="R9344" s="47">
        <f t="shared" ca="1" si="1170"/>
        <v>0.27834540929646678</v>
      </c>
      <c r="S9344" s="97">
        <f t="shared" ca="1" si="1175"/>
        <v>0.28489449094910391</v>
      </c>
      <c r="V9344">
        <v>9327</v>
      </c>
      <c r="W9344" s="46">
        <v>-0.20102014393435499</v>
      </c>
    </row>
    <row r="9345" spans="10:23">
      <c r="J9345">
        <v>9328</v>
      </c>
      <c r="K9345" s="93">
        <f t="shared" ca="1" si="1171"/>
        <v>-0.74369775124584647</v>
      </c>
      <c r="L9345" s="93">
        <f t="shared" ca="1" si="1171"/>
        <v>0.35298218159620526</v>
      </c>
      <c r="M9345" s="93">
        <f t="shared" ca="1" si="1172"/>
        <v>-0.74369775124584647</v>
      </c>
      <c r="N9345" s="101">
        <f t="shared" ca="1" si="1168"/>
        <v>9.814390337012191E-2</v>
      </c>
      <c r="O9345" s="46">
        <f t="shared" ca="1" si="1173"/>
        <v>5.3318522451223704E-2</v>
      </c>
      <c r="P9345" s="46">
        <f t="shared" ca="1" si="1174"/>
        <v>0.18680091706571283</v>
      </c>
      <c r="Q9345" s="47">
        <f t="shared" ca="1" si="1169"/>
        <v>-0.21364626677775456</v>
      </c>
      <c r="R9345" s="47">
        <f t="shared" ca="1" si="1170"/>
        <v>0.16529190213228567</v>
      </c>
      <c r="S9345" s="97">
        <f t="shared" ca="1" si="1175"/>
        <v>0.10930521229175469</v>
      </c>
      <c r="V9345">
        <v>9328</v>
      </c>
      <c r="W9345" s="46">
        <v>0.62008496427185</v>
      </c>
    </row>
    <row r="9346" spans="10:23">
      <c r="J9346">
        <v>9329</v>
      </c>
      <c r="K9346" s="93">
        <f t="shared" ca="1" si="1171"/>
        <v>-1.6240151340019364</v>
      </c>
      <c r="L9346" s="93">
        <f t="shared" ca="1" si="1171"/>
        <v>-5.9406263509872881E-2</v>
      </c>
      <c r="M9346" s="93">
        <f t="shared" ca="1" si="1172"/>
        <v>-1.6240151340019364</v>
      </c>
      <c r="N9346" s="101">
        <f t="shared" ca="1" si="1168"/>
        <v>-0.57279532485805384</v>
      </c>
      <c r="O9346" s="46">
        <f t="shared" ca="1" si="1173"/>
        <v>-0.26268854379092788</v>
      </c>
      <c r="P9346" s="46">
        <f t="shared" ca="1" si="1174"/>
        <v>2.8797383944637045E-2</v>
      </c>
      <c r="Q9346" s="47">
        <f t="shared" ca="1" si="1169"/>
        <v>-0.84566039926205772</v>
      </c>
      <c r="R9346" s="47">
        <f t="shared" ca="1" si="1170"/>
        <v>5.6806067888456879E-2</v>
      </c>
      <c r="S9346" s="97">
        <f t="shared" ca="1" si="1175"/>
        <v>-0.1029412379512355</v>
      </c>
      <c r="V9346">
        <v>9329</v>
      </c>
      <c r="W9346" s="46">
        <v>-0.30011618235411602</v>
      </c>
    </row>
    <row r="9347" spans="10:23">
      <c r="J9347">
        <v>9330</v>
      </c>
      <c r="K9347" s="93">
        <f t="shared" ca="1" si="1171"/>
        <v>4.7185715226172646E-2</v>
      </c>
      <c r="L9347" s="93">
        <f t="shared" ca="1" si="1171"/>
        <v>0.51383437837216761</v>
      </c>
      <c r="M9347" s="93">
        <f t="shared" ca="1" si="1172"/>
        <v>4.7185715226172646E-2</v>
      </c>
      <c r="N9347" s="101">
        <f t="shared" ca="1" si="1168"/>
        <v>0.50216385163317134</v>
      </c>
      <c r="O9347" s="46">
        <f t="shared" ca="1" si="1173"/>
        <v>0.33722154296955487</v>
      </c>
      <c r="P9347" s="46">
        <f t="shared" ca="1" si="1174"/>
        <v>0.32875242732487842</v>
      </c>
      <c r="Q9347" s="47">
        <f t="shared" ca="1" si="1169"/>
        <v>0.35415977425890771</v>
      </c>
      <c r="R9347" s="47">
        <f t="shared" ca="1" si="1170"/>
        <v>0.23061889345192191</v>
      </c>
      <c r="S9347" s="97">
        <f t="shared" ca="1" si="1175"/>
        <v>0.28392021821073837</v>
      </c>
      <c r="V9347">
        <v>9330</v>
      </c>
      <c r="W9347" s="46">
        <v>6.6020866146963605E-2</v>
      </c>
    </row>
    <row r="9348" spans="10:23">
      <c r="J9348">
        <v>9331</v>
      </c>
      <c r="K9348" s="93">
        <f t="shared" ca="1" si="1171"/>
        <v>-0.12440017244197911</v>
      </c>
      <c r="L9348" s="93">
        <f t="shared" ca="1" si="1171"/>
        <v>0.25839191790156352</v>
      </c>
      <c r="M9348" s="93">
        <f t="shared" ca="1" si="1172"/>
        <v>-0.12440017244197911</v>
      </c>
      <c r="N9348" s="101">
        <f t="shared" ca="1" si="1168"/>
        <v>0.20541498774189734</v>
      </c>
      <c r="O9348" s="46">
        <f t="shared" ca="1" si="1173"/>
        <v>0.27562744743913475</v>
      </c>
      <c r="P9348" s="46">
        <f t="shared" ca="1" si="1174"/>
        <v>0.29795537955966833</v>
      </c>
      <c r="Q9348" s="47">
        <f t="shared" ca="1" si="1169"/>
        <v>0.23097158319806751</v>
      </c>
      <c r="R9348" s="47">
        <f t="shared" ca="1" si="1170"/>
        <v>0.18263683083625246</v>
      </c>
      <c r="S9348" s="97">
        <f t="shared" ca="1" si="1175"/>
        <v>0.22913213913769359</v>
      </c>
      <c r="V9348">
        <v>9331</v>
      </c>
      <c r="W9348" s="46">
        <v>0.46842093813640601</v>
      </c>
    </row>
    <row r="9349" spans="10:23">
      <c r="J9349">
        <v>9332</v>
      </c>
      <c r="K9349" s="93">
        <f t="shared" ca="1" si="1171"/>
        <v>1.1955678339277418</v>
      </c>
      <c r="L9349" s="93">
        <f t="shared" ca="1" si="1171"/>
        <v>-0.75955815447714925</v>
      </c>
      <c r="M9349" s="93">
        <f t="shared" ca="1" si="1172"/>
        <v>1.1955678339277418</v>
      </c>
      <c r="N9349" s="101">
        <f t="shared" ca="1" si="1168"/>
        <v>-0.33990692460272964</v>
      </c>
      <c r="O9349" s="46">
        <f t="shared" ca="1" si="1173"/>
        <v>0.7494556659851368</v>
      </c>
      <c r="P9349" s="46">
        <f t="shared" ca="1" si="1174"/>
        <v>0.53486948883266938</v>
      </c>
      <c r="Q9349" s="47">
        <f t="shared" ca="1" si="1169"/>
        <v>1.1786280202900716</v>
      </c>
      <c r="R9349" s="47">
        <f t="shared" ca="1" si="1170"/>
        <v>9.4462373145983575E-2</v>
      </c>
      <c r="S9349" s="97">
        <f t="shared" ca="1" si="1175"/>
        <v>0.4219590195655602</v>
      </c>
      <c r="V9349">
        <v>9332</v>
      </c>
      <c r="W9349" s="46">
        <v>0.76769059486843005</v>
      </c>
    </row>
    <row r="9350" spans="10:23">
      <c r="J9350">
        <v>9333</v>
      </c>
      <c r="K9350" s="93">
        <f t="shared" ca="1" si="1171"/>
        <v>0.50615009130562427</v>
      </c>
      <c r="L9350" s="93">
        <f t="shared" ca="1" si="1171"/>
        <v>0.25139776885858606</v>
      </c>
      <c r="M9350" s="93">
        <f t="shared" ca="1" si="1172"/>
        <v>0.50615009130562427</v>
      </c>
      <c r="N9350" s="101">
        <f t="shared" ca="1" si="1168"/>
        <v>0.39931308201558724</v>
      </c>
      <c r="O9350" s="46">
        <f t="shared" ca="1" si="1173"/>
        <v>0.5019757428019489</v>
      </c>
      <c r="P9350" s="46">
        <f t="shared" ca="1" si="1174"/>
        <v>0.41112952724107543</v>
      </c>
      <c r="Q9350" s="47">
        <f t="shared" ca="1" si="1169"/>
        <v>0.68366817392369594</v>
      </c>
      <c r="R9350" s="47">
        <f t="shared" ca="1" si="1170"/>
        <v>0.21398869644577989</v>
      </c>
      <c r="S9350" s="97">
        <f t="shared" ca="1" si="1175"/>
        <v>0.35798221962386439</v>
      </c>
      <c r="V9350">
        <v>9333</v>
      </c>
      <c r="W9350" s="46">
        <v>0.19548222162817899</v>
      </c>
    </row>
    <row r="9351" spans="10:23">
      <c r="J9351">
        <v>9334</v>
      </c>
      <c r="K9351" s="93">
        <f t="shared" ca="1" si="1171"/>
        <v>0.61301786319060891</v>
      </c>
      <c r="L9351" s="93">
        <f t="shared" ca="1" si="1171"/>
        <v>-0.70610004852107944</v>
      </c>
      <c r="M9351" s="93">
        <f t="shared" ca="1" si="1172"/>
        <v>0.61301786319060891</v>
      </c>
      <c r="N9351" s="101">
        <f t="shared" ca="1" si="1168"/>
        <v>-0.47448815247300291</v>
      </c>
      <c r="O9351" s="46">
        <f t="shared" ca="1" si="1173"/>
        <v>0.54033801046895746</v>
      </c>
      <c r="P9351" s="46">
        <f t="shared" ca="1" si="1174"/>
        <v>0.43031066107457971</v>
      </c>
      <c r="Q9351" s="47">
        <f t="shared" ca="1" si="1169"/>
        <v>0.76039270925771296</v>
      </c>
      <c r="R9351" s="47">
        <f t="shared" ca="1" si="1170"/>
        <v>7.2701599345915746E-2</v>
      </c>
      <c r="S9351" s="97">
        <f t="shared" ca="1" si="1175"/>
        <v>0.30651980490743658</v>
      </c>
      <c r="V9351">
        <v>9334</v>
      </c>
      <c r="W9351" s="46">
        <v>-0.148614613849952</v>
      </c>
    </row>
    <row r="9352" spans="10:23">
      <c r="J9352">
        <v>9335</v>
      </c>
      <c r="K9352" s="93">
        <f t="shared" ca="1" si="1171"/>
        <v>-0.30989906726780342</v>
      </c>
      <c r="L9352" s="93">
        <f t="shared" ca="1" si="1171"/>
        <v>-1.0383290369203786</v>
      </c>
      <c r="M9352" s="93">
        <f t="shared" ca="1" si="1172"/>
        <v>-0.30989906726780342</v>
      </c>
      <c r="N9352" s="101">
        <f t="shared" ca="1" si="1168"/>
        <v>-1.0829771592550632</v>
      </c>
      <c r="O9352" s="46">
        <f t="shared" ca="1" si="1173"/>
        <v>0.2090390070728359</v>
      </c>
      <c r="P9352" s="46">
        <f t="shared" ca="1" si="1174"/>
        <v>0.26466115937651891</v>
      </c>
      <c r="Q9352" s="47">
        <f t="shared" ca="1" si="1169"/>
        <v>9.779470246546984E-2</v>
      </c>
      <c r="R9352" s="47">
        <f t="shared" ca="1" si="1170"/>
        <v>-2.5686503110512432E-2</v>
      </c>
      <c r="S9352" s="97">
        <f t="shared" ca="1" si="1175"/>
        <v>9.1676251981161735E-2</v>
      </c>
      <c r="V9352">
        <v>9335</v>
      </c>
      <c r="W9352" s="46">
        <v>-0.237572327396713</v>
      </c>
    </row>
    <row r="9353" spans="10:23">
      <c r="J9353">
        <v>9336</v>
      </c>
      <c r="K9353" s="93">
        <f t="shared" ca="1" si="1171"/>
        <v>-0.23871535301791216</v>
      </c>
      <c r="L9353" s="93">
        <f t="shared" ca="1" si="1171"/>
        <v>1.8994752927527536</v>
      </c>
      <c r="M9353" s="93">
        <f t="shared" ca="1" si="1172"/>
        <v>-0.23871535301791216</v>
      </c>
      <c r="N9353" s="101">
        <f t="shared" ca="1" si="1168"/>
        <v>1.7249437539174992</v>
      </c>
      <c r="O9353" s="46">
        <f t="shared" ca="1" si="1173"/>
        <v>0.23459178740519968</v>
      </c>
      <c r="P9353" s="46">
        <f t="shared" ca="1" si="1174"/>
        <v>0.27743754954270083</v>
      </c>
      <c r="Q9353" s="47">
        <f t="shared" ca="1" si="1169"/>
        <v>0.14890026313019739</v>
      </c>
      <c r="R9353" s="47">
        <f t="shared" ca="1" si="1170"/>
        <v>0.42833322019686093</v>
      </c>
      <c r="S9353" s="97">
        <f t="shared" ca="1" si="1175"/>
        <v>0.33146250380103032</v>
      </c>
      <c r="V9353">
        <v>9336</v>
      </c>
      <c r="W9353" s="46">
        <v>0.97683703310903902</v>
      </c>
    </row>
    <row r="9354" spans="10:23">
      <c r="J9354">
        <v>9337</v>
      </c>
      <c r="K9354" s="93">
        <f t="shared" ca="1" si="1171"/>
        <v>3.3470467781283368E-2</v>
      </c>
      <c r="L9354" s="93">
        <f t="shared" ca="1" si="1171"/>
        <v>0.75146897704232218</v>
      </c>
      <c r="M9354" s="93">
        <f t="shared" ca="1" si="1172"/>
        <v>3.3470467781283368E-2</v>
      </c>
      <c r="N9354" s="101">
        <f t="shared" ca="1" si="1168"/>
        <v>0.72309946319269647</v>
      </c>
      <c r="O9354" s="46">
        <f t="shared" ca="1" si="1173"/>
        <v>0.33229818783339315</v>
      </c>
      <c r="P9354" s="46">
        <f t="shared" ca="1" si="1174"/>
        <v>0.32629074975679756</v>
      </c>
      <c r="Q9354" s="47">
        <f t="shared" ca="1" si="1169"/>
        <v>0.34431306398658429</v>
      </c>
      <c r="R9354" s="47">
        <f t="shared" ca="1" si="1170"/>
        <v>0.26634252254646984</v>
      </c>
      <c r="S9354" s="97">
        <f t="shared" ca="1" si="1175"/>
        <v>0.2993203551899315</v>
      </c>
      <c r="V9354">
        <v>9337</v>
      </c>
      <c r="W9354" s="46">
        <v>-5.5873147176101999E-2</v>
      </c>
    </row>
    <row r="9355" spans="10:23">
      <c r="J9355">
        <v>9338</v>
      </c>
      <c r="K9355" s="93">
        <f t="shared" ca="1" si="1171"/>
        <v>-1.3029726034607059</v>
      </c>
      <c r="L9355" s="93">
        <f t="shared" ca="1" si="1171"/>
        <v>-2.0394046035503393</v>
      </c>
      <c r="M9355" s="93">
        <f t="shared" ca="1" si="1172"/>
        <v>-1.3029726034607059</v>
      </c>
      <c r="N9355" s="101">
        <f t="shared" ca="1" si="1168"/>
        <v>-2.3478997368211911</v>
      </c>
      <c r="O9355" s="46">
        <f t="shared" ca="1" si="1173"/>
        <v>-0.14744407605400045</v>
      </c>
      <c r="P9355" s="46">
        <f t="shared" ca="1" si="1174"/>
        <v>8.6419617813100758E-2</v>
      </c>
      <c r="Q9355" s="47">
        <f t="shared" ca="1" si="1169"/>
        <v>-0.61517146378820287</v>
      </c>
      <c r="R9355" s="47">
        <f t="shared" ca="1" si="1170"/>
        <v>-0.23021498394402123</v>
      </c>
      <c r="S9355" s="97">
        <f t="shared" ca="1" si="1175"/>
        <v>-0.18882952999901084</v>
      </c>
      <c r="V9355">
        <v>9338</v>
      </c>
      <c r="W9355" s="46">
        <v>1.04972011324863</v>
      </c>
    </row>
    <row r="9356" spans="10:23">
      <c r="J9356">
        <v>9339</v>
      </c>
      <c r="K9356" s="93">
        <f t="shared" ca="1" si="1171"/>
        <v>-1.1197373993417277</v>
      </c>
      <c r="L9356" s="93">
        <f t="shared" ca="1" si="1171"/>
        <v>2.2874102766668156</v>
      </c>
      <c r="M9356" s="93">
        <f t="shared" ca="1" si="1172"/>
        <v>-1.1197373993417277</v>
      </c>
      <c r="N9356" s="101">
        <f t="shared" ca="1" si="1168"/>
        <v>1.8125536150291477</v>
      </c>
      <c r="O9356" s="46">
        <f t="shared" ca="1" si="1173"/>
        <v>-8.1668231545925452E-2</v>
      </c>
      <c r="P9356" s="46">
        <f t="shared" ca="1" si="1174"/>
        <v>0.11930754006713826</v>
      </c>
      <c r="Q9356" s="47">
        <f t="shared" ca="1" si="1169"/>
        <v>-0.48361977477205287</v>
      </c>
      <c r="R9356" s="47">
        <f t="shared" ca="1" si="1170"/>
        <v>0.44249907676151967</v>
      </c>
      <c r="S9356" s="97">
        <f t="shared" ca="1" si="1175"/>
        <v>0.18041542260779711</v>
      </c>
      <c r="V9356">
        <v>9339</v>
      </c>
      <c r="W9356" s="46">
        <v>-0.14211376202456599</v>
      </c>
    </row>
    <row r="9357" spans="10:23">
      <c r="J9357">
        <v>9340</v>
      </c>
      <c r="K9357" s="93">
        <f t="shared" ca="1" si="1171"/>
        <v>0.13172677901662222</v>
      </c>
      <c r="L9357" s="93">
        <f t="shared" ca="1" si="1171"/>
        <v>-1.2645630960742364</v>
      </c>
      <c r="M9357" s="93">
        <f t="shared" ca="1" si="1172"/>
        <v>0.13172677901662222</v>
      </c>
      <c r="N9357" s="101">
        <f t="shared" ca="1" si="1168"/>
        <v>-1.1570189409480784</v>
      </c>
      <c r="O9357" s="46">
        <f t="shared" ca="1" si="1173"/>
        <v>0.36756920401626697</v>
      </c>
      <c r="P9357" s="46">
        <f t="shared" ca="1" si="1174"/>
        <v>0.3439262578482345</v>
      </c>
      <c r="Q9357" s="47">
        <f t="shared" ca="1" si="1169"/>
        <v>0.41485509635233198</v>
      </c>
      <c r="R9357" s="47">
        <f t="shared" ca="1" si="1170"/>
        <v>-3.7658503133641941E-2</v>
      </c>
      <c r="S9357" s="97">
        <f t="shared" ca="1" si="1175"/>
        <v>0.16495535044131251</v>
      </c>
      <c r="V9357">
        <v>9340</v>
      </c>
      <c r="W9357" s="46">
        <v>0.34134615312199801</v>
      </c>
    </row>
    <row r="9358" spans="10:23">
      <c r="J9358">
        <v>9341</v>
      </c>
      <c r="K9358" s="93">
        <f t="shared" ca="1" si="1171"/>
        <v>5.2936826306521308E-2</v>
      </c>
      <c r="L9358" s="93">
        <f t="shared" ca="1" si="1171"/>
        <v>-1.2172396073053087</v>
      </c>
      <c r="M9358" s="93">
        <f t="shared" ca="1" si="1172"/>
        <v>5.2936826306521308E-2</v>
      </c>
      <c r="N9358" s="101">
        <f t="shared" ca="1" si="1168"/>
        <v>-1.1372093093458178</v>
      </c>
      <c r="O9358" s="46">
        <f t="shared" ca="1" si="1173"/>
        <v>0.33928601627853783</v>
      </c>
      <c r="P9358" s="46">
        <f t="shared" ca="1" si="1174"/>
        <v>0.3297846639793699</v>
      </c>
      <c r="Q9358" s="47">
        <f t="shared" ca="1" si="1169"/>
        <v>0.35828872087687369</v>
      </c>
      <c r="R9358" s="47">
        <f t="shared" ca="1" si="1170"/>
        <v>-3.4455434480003294E-2</v>
      </c>
      <c r="S9358" s="97">
        <f t="shared" ca="1" si="1175"/>
        <v>0.15241529089926725</v>
      </c>
      <c r="V9358">
        <v>9341</v>
      </c>
      <c r="W9358" s="46">
        <v>-0.14499840024583299</v>
      </c>
    </row>
    <row r="9359" spans="10:23">
      <c r="J9359">
        <v>9342</v>
      </c>
      <c r="K9359" s="93">
        <f t="shared" ca="1" si="1171"/>
        <v>0.98293426061836209</v>
      </c>
      <c r="L9359" s="93">
        <f t="shared" ca="1" si="1171"/>
        <v>0.33552691288609604</v>
      </c>
      <c r="M9359" s="93">
        <f t="shared" ca="1" si="1172"/>
        <v>0.98293426061836209</v>
      </c>
      <c r="N9359" s="101">
        <f t="shared" ca="1" si="1168"/>
        <v>0.63070257094075199</v>
      </c>
      <c r="O9359" s="46">
        <f t="shared" ca="1" si="1173"/>
        <v>0.67312670440571976</v>
      </c>
      <c r="P9359" s="46">
        <f t="shared" ca="1" si="1174"/>
        <v>0.49670500804296086</v>
      </c>
      <c r="Q9359" s="47">
        <f t="shared" ca="1" si="1169"/>
        <v>1.0259700971312375</v>
      </c>
      <c r="R9359" s="47">
        <f t="shared" ca="1" si="1170"/>
        <v>0.25140263899850646</v>
      </c>
      <c r="S9359" s="97">
        <f t="shared" ca="1" si="1175"/>
        <v>0.46226467170211311</v>
      </c>
      <c r="V9359">
        <v>9342</v>
      </c>
      <c r="W9359" s="46">
        <v>1.4203217703967199</v>
      </c>
    </row>
    <row r="9360" spans="10:23">
      <c r="J9360">
        <v>9343</v>
      </c>
      <c r="K9360" s="93">
        <f t="shared" ca="1" si="1171"/>
        <v>-7.0719106632680648E-2</v>
      </c>
      <c r="L9360" s="93">
        <f t="shared" ca="1" si="1171"/>
        <v>-0.65843550530917294</v>
      </c>
      <c r="M9360" s="93">
        <f t="shared" ca="1" si="1172"/>
        <v>-7.0719106632680648E-2</v>
      </c>
      <c r="N9360" s="101">
        <f t="shared" ca="1" si="1168"/>
        <v>-0.64674189548081917</v>
      </c>
      <c r="O9360" s="46">
        <f t="shared" ca="1" si="1173"/>
        <v>0.29489731129896085</v>
      </c>
      <c r="P9360" s="46">
        <f t="shared" ca="1" si="1174"/>
        <v>0.30759031148958138</v>
      </c>
      <c r="Q9360" s="47">
        <f t="shared" ca="1" si="1169"/>
        <v>0.26951131091771974</v>
      </c>
      <c r="R9360" s="47">
        <f t="shared" ca="1" si="1170"/>
        <v>4.4849462780322272E-2</v>
      </c>
      <c r="S9360" s="97">
        <f t="shared" ca="1" si="1175"/>
        <v>0.16987338703964155</v>
      </c>
      <c r="V9360">
        <v>9343</v>
      </c>
      <c r="W9360" s="46">
        <v>-4.8551743861068503E-2</v>
      </c>
    </row>
    <row r="9361" spans="10:23">
      <c r="J9361">
        <v>9344</v>
      </c>
      <c r="K9361" s="93">
        <f t="shared" ca="1" si="1171"/>
        <v>-1.1176724145442041</v>
      </c>
      <c r="L9361" s="93">
        <f t="shared" ca="1" si="1171"/>
        <v>0.2513095438439546</v>
      </c>
      <c r="M9361" s="93">
        <f t="shared" ca="1" si="1172"/>
        <v>-1.1176724145442041</v>
      </c>
      <c r="N9361" s="101">
        <f t="shared" ca="1" si="1168"/>
        <v>-0.11718254771545231</v>
      </c>
      <c r="O9361" s="46">
        <f t="shared" ca="1" si="1173"/>
        <v>-8.0926965043090882E-2</v>
      </c>
      <c r="P9361" s="46">
        <f t="shared" ca="1" si="1174"/>
        <v>0.11967817331855554</v>
      </c>
      <c r="Q9361" s="47">
        <f t="shared" ca="1" si="1169"/>
        <v>-0.48213724176638373</v>
      </c>
      <c r="R9361" s="47">
        <f t="shared" ca="1" si="1170"/>
        <v>0.13047523215984938</v>
      </c>
      <c r="S9361" s="97">
        <f t="shared" ca="1" si="1175"/>
        <v>2.4774133558379249E-2</v>
      </c>
      <c r="V9361">
        <v>9344</v>
      </c>
      <c r="W9361" s="46">
        <v>-0.15273190491827901</v>
      </c>
    </row>
    <row r="9362" spans="10:23">
      <c r="J9362">
        <v>9345</v>
      </c>
      <c r="K9362" s="93">
        <f t="shared" ca="1" si="1171"/>
        <v>0.39757236892765202</v>
      </c>
      <c r="L9362" s="93">
        <f t="shared" ca="1" si="1171"/>
        <v>1.3473052795916343</v>
      </c>
      <c r="M9362" s="93">
        <f t="shared" ca="1" si="1172"/>
        <v>0.39757236892765202</v>
      </c>
      <c r="N9362" s="101">
        <f t="shared" ref="N9362:N9425" ca="1" si="1176">$N$2*K9362+SQRT(1-$N$2^2)*L9362</f>
        <v>1.4037944172368557</v>
      </c>
      <c r="O9362" s="46">
        <f t="shared" ca="1" si="1173"/>
        <v>0.46299965510901231</v>
      </c>
      <c r="P9362" s="46">
        <f t="shared" ca="1" si="1174"/>
        <v>0.39164148339460714</v>
      </c>
      <c r="Q9362" s="47">
        <f t="shared" ref="Q9362:Q9425" ca="1" si="1177">$K$2+K9362*$S$3</f>
        <v>0.60571599853782265</v>
      </c>
      <c r="R9362" s="47">
        <f t="shared" ref="R9362:R9425" ca="1" si="1178">$L$2+$L$3*N9362</f>
        <v>0.37640578438623151</v>
      </c>
      <c r="S9362" s="97">
        <f t="shared" ca="1" si="1175"/>
        <v>0.41970271974762191</v>
      </c>
      <c r="V9362">
        <v>9345</v>
      </c>
      <c r="W9362" s="46">
        <v>0.309236732820098</v>
      </c>
    </row>
    <row r="9363" spans="10:23">
      <c r="J9363">
        <v>9346</v>
      </c>
      <c r="K9363" s="93">
        <f t="shared" ref="K9363:L9426" ca="1" si="1179">_xlfn.NORM.S.INV(RAND())</f>
        <v>0.18391802061946699</v>
      </c>
      <c r="L9363" s="93">
        <f t="shared" ca="1" si="1179"/>
        <v>-0.75062650755529892</v>
      </c>
      <c r="M9363" s="93">
        <f t="shared" ref="M9363:M9426" ca="1" si="1180">K9363</f>
        <v>0.18391802061946699</v>
      </c>
      <c r="N9363" s="101">
        <f t="shared" ca="1" si="1176"/>
        <v>-0.65316631591323271</v>
      </c>
      <c r="O9363" s="46">
        <f t="shared" ref="O9363:O9426" ca="1" si="1181">$K$2+K9363*$K$3</f>
        <v>0.38630426646705579</v>
      </c>
      <c r="P9363" s="46">
        <f t="shared" ref="P9363:P9426" ca="1" si="1182">$K$2+K9363*$R$3</f>
        <v>0.35329378907362885</v>
      </c>
      <c r="Q9363" s="47">
        <f t="shared" ca="1" si="1177"/>
        <v>0.45232522125390962</v>
      </c>
      <c r="R9363" s="47">
        <f t="shared" ca="1" si="1178"/>
        <v>4.3810682245781135E-2</v>
      </c>
      <c r="S9363" s="97">
        <f t="shared" ref="S9363:S9426" ca="1" si="1183">AVERAGE(R9363,O9363)</f>
        <v>0.21505747435641848</v>
      </c>
      <c r="V9363">
        <v>9346</v>
      </c>
      <c r="W9363" s="46">
        <v>-0.56319041559071503</v>
      </c>
    </row>
    <row r="9364" spans="10:23">
      <c r="J9364">
        <v>9347</v>
      </c>
      <c r="K9364" s="93">
        <f t="shared" ca="1" si="1179"/>
        <v>-0.70033917225904452</v>
      </c>
      <c r="L9364" s="93">
        <f t="shared" ca="1" si="1179"/>
        <v>-0.54130756868972763</v>
      </c>
      <c r="M9364" s="93">
        <f t="shared" ca="1" si="1180"/>
        <v>-0.70033917225904452</v>
      </c>
      <c r="N9364" s="101">
        <f t="shared" ca="1" si="1176"/>
        <v>-0.73592817343213834</v>
      </c>
      <c r="O9364" s="46">
        <f t="shared" ca="1" si="1181"/>
        <v>6.8882928664754317E-2</v>
      </c>
      <c r="P9364" s="46">
        <f t="shared" ca="1" si="1182"/>
        <v>0.19458312017247814</v>
      </c>
      <c r="Q9364" s="47">
        <f t="shared" ca="1" si="1177"/>
        <v>-0.18251745435069333</v>
      </c>
      <c r="R9364" s="47">
        <f t="shared" ca="1" si="1178"/>
        <v>3.0428711452065771E-2</v>
      </c>
      <c r="S9364" s="97">
        <f t="shared" ca="1" si="1183"/>
        <v>4.9655820058410044E-2</v>
      </c>
      <c r="V9364">
        <v>9347</v>
      </c>
      <c r="W9364" s="46">
        <v>0.32593289539249298</v>
      </c>
    </row>
    <row r="9365" spans="10:23">
      <c r="J9365">
        <v>9348</v>
      </c>
      <c r="K9365" s="93">
        <f t="shared" ca="1" si="1179"/>
        <v>-1.0884879861724803</v>
      </c>
      <c r="L9365" s="93">
        <f t="shared" ca="1" si="1179"/>
        <v>1.3878865854469473</v>
      </c>
      <c r="M9365" s="93">
        <f t="shared" ca="1" si="1180"/>
        <v>-1.0884879861724803</v>
      </c>
      <c r="N9365" s="101">
        <f t="shared" ca="1" si="1176"/>
        <v>0.96966834043707206</v>
      </c>
      <c r="O9365" s="46">
        <f t="shared" ca="1" si="1181"/>
        <v>-7.0450646194508193E-2</v>
      </c>
      <c r="P9365" s="46">
        <f t="shared" ca="1" si="1182"/>
        <v>0.12491633274284689</v>
      </c>
      <c r="Q9365" s="47">
        <f t="shared" ca="1" si="1177"/>
        <v>-0.46118460406921835</v>
      </c>
      <c r="R9365" s="47">
        <f t="shared" ca="1" si="1178"/>
        <v>0.30621085818852189</v>
      </c>
      <c r="S9365" s="97">
        <f t="shared" ca="1" si="1183"/>
        <v>0.11788010599700685</v>
      </c>
      <c r="V9365">
        <v>9348</v>
      </c>
      <c r="W9365" s="46">
        <v>-0.18902015863966101</v>
      </c>
    </row>
    <row r="9366" spans="10:23">
      <c r="J9366">
        <v>9349</v>
      </c>
      <c r="K9366" s="93">
        <f t="shared" ca="1" si="1179"/>
        <v>-1.2424639156842483</v>
      </c>
      <c r="L9366" s="93">
        <f t="shared" ca="1" si="1179"/>
        <v>-1.8643668216325007</v>
      </c>
      <c r="M9366" s="93">
        <f t="shared" ca="1" si="1180"/>
        <v>-1.2424639156842483</v>
      </c>
      <c r="N9366" s="101">
        <f t="shared" ca="1" si="1176"/>
        <v>-2.1627062383463</v>
      </c>
      <c r="O9366" s="46">
        <f t="shared" ca="1" si="1181"/>
        <v>-0.12572330434035289</v>
      </c>
      <c r="P9366" s="46">
        <f t="shared" ca="1" si="1182"/>
        <v>9.7280003669924536E-2</v>
      </c>
      <c r="Q9366" s="47">
        <f t="shared" ca="1" si="1177"/>
        <v>-0.57172992036090775</v>
      </c>
      <c r="R9366" s="47">
        <f t="shared" ca="1" si="1178"/>
        <v>-0.20027058610095871</v>
      </c>
      <c r="S9366" s="97">
        <f t="shared" ca="1" si="1183"/>
        <v>-0.1629969452206558</v>
      </c>
      <c r="V9366">
        <v>9349</v>
      </c>
      <c r="W9366" s="46">
        <v>0.440260482589311</v>
      </c>
    </row>
    <row r="9367" spans="10:23">
      <c r="J9367">
        <v>9350</v>
      </c>
      <c r="K9367" s="93">
        <f t="shared" ca="1" si="1179"/>
        <v>-1.2542702732820379</v>
      </c>
      <c r="L9367" s="93">
        <f t="shared" ca="1" si="1179"/>
        <v>-0.55040646922289882</v>
      </c>
      <c r="M9367" s="93">
        <f t="shared" ca="1" si="1180"/>
        <v>-1.2542702732820379</v>
      </c>
      <c r="N9367" s="101">
        <f t="shared" ca="1" si="1176"/>
        <v>-0.92071720486392561</v>
      </c>
      <c r="O9367" s="46">
        <f t="shared" ca="1" si="1181"/>
        <v>-0.12996142629564428</v>
      </c>
      <c r="P9367" s="46">
        <f t="shared" ca="1" si="1182"/>
        <v>9.5160942692278844E-2</v>
      </c>
      <c r="Q9367" s="47">
        <f t="shared" ca="1" si="1177"/>
        <v>-0.58020616427149052</v>
      </c>
      <c r="R9367" s="47">
        <f t="shared" ca="1" si="1178"/>
        <v>5.4971289220084874E-4</v>
      </c>
      <c r="S9367" s="97">
        <f t="shared" ca="1" si="1183"/>
        <v>-6.4705856701721715E-2</v>
      </c>
      <c r="V9367">
        <v>9350</v>
      </c>
      <c r="W9367" s="46">
        <v>-0.132635332735239</v>
      </c>
    </row>
    <row r="9368" spans="10:23">
      <c r="J9368">
        <v>9351</v>
      </c>
      <c r="K9368" s="93">
        <f t="shared" ca="1" si="1179"/>
        <v>0.83528356301446605</v>
      </c>
      <c r="L9368" s="93">
        <f t="shared" ca="1" si="1179"/>
        <v>-0.58912276582997991</v>
      </c>
      <c r="M9368" s="93">
        <f t="shared" ca="1" si="1180"/>
        <v>0.83528356301446605</v>
      </c>
      <c r="N9368" s="101">
        <f t="shared" ca="1" si="1176"/>
        <v>-0.29289847858598916</v>
      </c>
      <c r="O9368" s="46">
        <f t="shared" ca="1" si="1181"/>
        <v>0.62012461141928377</v>
      </c>
      <c r="P9368" s="46">
        <f t="shared" ca="1" si="1182"/>
        <v>0.47020396154974287</v>
      </c>
      <c r="Q9368" s="47">
        <f t="shared" ca="1" si="1177"/>
        <v>0.91996591115836546</v>
      </c>
      <c r="R9368" s="47">
        <f t="shared" ca="1" si="1178"/>
        <v>0.10206328581895333</v>
      </c>
      <c r="S9368" s="97">
        <f t="shared" ca="1" si="1183"/>
        <v>0.36109394861911853</v>
      </c>
      <c r="V9368">
        <v>9351</v>
      </c>
      <c r="W9368" s="46">
        <v>-3.2545977627133502E-2</v>
      </c>
    </row>
    <row r="9369" spans="10:23">
      <c r="J9369">
        <v>9352</v>
      </c>
      <c r="K9369" s="93">
        <f t="shared" ca="1" si="1179"/>
        <v>-0.66574798396172241</v>
      </c>
      <c r="L9369" s="93">
        <f t="shared" ca="1" si="1179"/>
        <v>0.40411623354796006</v>
      </c>
      <c r="M9369" s="93">
        <f t="shared" ca="1" si="1180"/>
        <v>-0.66574798396172241</v>
      </c>
      <c r="N9369" s="101">
        <f t="shared" ca="1" si="1176"/>
        <v>0.17141301306106668</v>
      </c>
      <c r="O9369" s="46">
        <f t="shared" ca="1" si="1181"/>
        <v>8.1300109270053406E-2</v>
      </c>
      <c r="P9369" s="46">
        <f t="shared" ca="1" si="1182"/>
        <v>0.20079171047512767</v>
      </c>
      <c r="Q9369" s="47">
        <f t="shared" ca="1" si="1177"/>
        <v>-0.15768309314009515</v>
      </c>
      <c r="R9369" s="47">
        <f t="shared" ca="1" si="1178"/>
        <v>0.17713896689568559</v>
      </c>
      <c r="S9369" s="97">
        <f t="shared" ca="1" si="1183"/>
        <v>0.12921953808286951</v>
      </c>
      <c r="V9369">
        <v>9352</v>
      </c>
      <c r="W9369" s="46">
        <v>6.6622236850193597E-2</v>
      </c>
    </row>
    <row r="9370" spans="10:23">
      <c r="J9370">
        <v>9353</v>
      </c>
      <c r="K9370" s="93">
        <f t="shared" ca="1" si="1179"/>
        <v>-1.6591486708032208</v>
      </c>
      <c r="L9370" s="93">
        <f t="shared" ca="1" si="1179"/>
        <v>0.54338769532524223</v>
      </c>
      <c r="M9370" s="93">
        <f t="shared" ca="1" si="1180"/>
        <v>-1.6591486708032208</v>
      </c>
      <c r="N9370" s="101">
        <f t="shared" ca="1" si="1176"/>
        <v>-1.2469759423779592E-2</v>
      </c>
      <c r="O9370" s="46">
        <f t="shared" ca="1" si="1181"/>
        <v>-0.27530041095243396</v>
      </c>
      <c r="P9370" s="46">
        <f t="shared" ca="1" si="1182"/>
        <v>2.2491450363884002E-2</v>
      </c>
      <c r="Q9370" s="47">
        <f t="shared" ca="1" si="1177"/>
        <v>-0.87088413358506989</v>
      </c>
      <c r="R9370" s="47">
        <f t="shared" ca="1" si="1178"/>
        <v>0.14740650360125665</v>
      </c>
      <c r="S9370" s="97">
        <f t="shared" ca="1" si="1183"/>
        <v>-6.3946953675588655E-2</v>
      </c>
      <c r="V9370">
        <v>9353</v>
      </c>
      <c r="W9370" s="46">
        <v>0.64687728759904595</v>
      </c>
    </row>
    <row r="9371" spans="10:23">
      <c r="J9371">
        <v>9354</v>
      </c>
      <c r="K9371" s="93">
        <f t="shared" ca="1" si="1179"/>
        <v>0.52989388806609139</v>
      </c>
      <c r="L9371" s="93">
        <f t="shared" ca="1" si="1179"/>
        <v>3.1383783555759566</v>
      </c>
      <c r="M9371" s="93">
        <f t="shared" ca="1" si="1180"/>
        <v>0.52989388806609139</v>
      </c>
      <c r="N9371" s="101">
        <f t="shared" ca="1" si="1176"/>
        <v>3.1439619009205497</v>
      </c>
      <c r="O9371" s="46">
        <f t="shared" ca="1" si="1181"/>
        <v>0.51049904099269261</v>
      </c>
      <c r="P9371" s="46">
        <f t="shared" ca="1" si="1182"/>
        <v>0.41539117633644729</v>
      </c>
      <c r="Q9371" s="47">
        <f t="shared" ca="1" si="1177"/>
        <v>0.70071477030518314</v>
      </c>
      <c r="R9371" s="47">
        <f t="shared" ca="1" si="1178"/>
        <v>0.65777779730303709</v>
      </c>
      <c r="S9371" s="97">
        <f t="shared" ca="1" si="1183"/>
        <v>0.58413841914786491</v>
      </c>
      <c r="V9371">
        <v>9354</v>
      </c>
      <c r="W9371" s="46">
        <v>0.38107274139892899</v>
      </c>
    </row>
    <row r="9372" spans="10:23">
      <c r="J9372">
        <v>9355</v>
      </c>
      <c r="K9372" s="93">
        <f t="shared" ca="1" si="1179"/>
        <v>0.66859267758029761</v>
      </c>
      <c r="L9372" s="93">
        <f t="shared" ca="1" si="1179"/>
        <v>0.54912247767990685</v>
      </c>
      <c r="M9372" s="93">
        <f t="shared" ca="1" si="1180"/>
        <v>0.66859267758029761</v>
      </c>
      <c r="N9372" s="101">
        <f t="shared" ca="1" si="1176"/>
        <v>0.73324125976625187</v>
      </c>
      <c r="O9372" s="46">
        <f t="shared" ca="1" si="1181"/>
        <v>0.56028767225713505</v>
      </c>
      <c r="P9372" s="46">
        <f t="shared" ca="1" si="1182"/>
        <v>0.44028549196866851</v>
      </c>
      <c r="Q9372" s="47">
        <f t="shared" ca="1" si="1177"/>
        <v>0.80029203283406802</v>
      </c>
      <c r="R9372" s="47">
        <f t="shared" ca="1" si="1178"/>
        <v>0.26798237488439153</v>
      </c>
      <c r="S9372" s="97">
        <f t="shared" ca="1" si="1183"/>
        <v>0.41413502357076326</v>
      </c>
      <c r="V9372">
        <v>9355</v>
      </c>
      <c r="W9372" s="46">
        <v>-0.20185409940367499</v>
      </c>
    </row>
    <row r="9373" spans="10:23">
      <c r="J9373">
        <v>9356</v>
      </c>
      <c r="K9373" s="93">
        <f t="shared" ca="1" si="1179"/>
        <v>-0.75334829899935174</v>
      </c>
      <c r="L9373" s="93">
        <f t="shared" ca="1" si="1179"/>
        <v>-0.41582291135972471</v>
      </c>
      <c r="M9373" s="93">
        <f t="shared" ca="1" si="1180"/>
        <v>-0.75334829899935174</v>
      </c>
      <c r="N9373" s="101">
        <f t="shared" ca="1" si="1176"/>
        <v>-0.63381637093277154</v>
      </c>
      <c r="O9373" s="46">
        <f t="shared" ca="1" si="1181"/>
        <v>4.9854270417863611E-2</v>
      </c>
      <c r="P9373" s="46">
        <f t="shared" ca="1" si="1182"/>
        <v>0.18506879104903279</v>
      </c>
      <c r="Q9373" s="47">
        <f t="shared" ca="1" si="1177"/>
        <v>-0.22057477084447474</v>
      </c>
      <c r="R9373" s="47">
        <f t="shared" ca="1" si="1178"/>
        <v>4.6939423025063182E-2</v>
      </c>
      <c r="S9373" s="97">
        <f t="shared" ca="1" si="1183"/>
        <v>4.8396846721463396E-2</v>
      </c>
      <c r="V9373">
        <v>9356</v>
      </c>
      <c r="W9373" s="46">
        <v>0.18669863203741899</v>
      </c>
    </row>
    <row r="9374" spans="10:23">
      <c r="J9374">
        <v>9357</v>
      </c>
      <c r="K9374" s="93">
        <f t="shared" ca="1" si="1179"/>
        <v>-1.8941910322382318</v>
      </c>
      <c r="L9374" s="93">
        <f t="shared" ca="1" si="1179"/>
        <v>-2.5146173052679958E-2</v>
      </c>
      <c r="M9374" s="93">
        <f t="shared" ca="1" si="1180"/>
        <v>-1.8941910322382318</v>
      </c>
      <c r="N9374" s="101">
        <f t="shared" ca="1" si="1176"/>
        <v>-0.62623590573265586</v>
      </c>
      <c r="O9374" s="46">
        <f t="shared" ca="1" si="1181"/>
        <v>-0.35967344337758678</v>
      </c>
      <c r="P9374" s="46">
        <f t="shared" ca="1" si="1182"/>
        <v>-1.9695065848692406E-2</v>
      </c>
      <c r="Q9374" s="47">
        <f t="shared" ca="1" si="1177"/>
        <v>-1.0396301984353755</v>
      </c>
      <c r="R9374" s="47">
        <f t="shared" ca="1" si="1178"/>
        <v>4.8165127316288775E-2</v>
      </c>
      <c r="S9374" s="97">
        <f t="shared" ca="1" si="1183"/>
        <v>-0.15575415803064901</v>
      </c>
      <c r="V9374">
        <v>9357</v>
      </c>
      <c r="W9374" s="46">
        <v>0.32165838969452198</v>
      </c>
    </row>
    <row r="9375" spans="10:23">
      <c r="J9375">
        <v>9358</v>
      </c>
      <c r="K9375" s="93">
        <f t="shared" ca="1" si="1179"/>
        <v>0.64286490929490547</v>
      </c>
      <c r="L9375" s="93">
        <f t="shared" ca="1" si="1179"/>
        <v>-0.25170903061865713</v>
      </c>
      <c r="M9375" s="93">
        <f t="shared" ca="1" si="1180"/>
        <v>0.64286490929490547</v>
      </c>
      <c r="N9375" s="101">
        <f t="shared" ca="1" si="1176"/>
        <v>-3.419563730014305E-2</v>
      </c>
      <c r="O9375" s="46">
        <f t="shared" ca="1" si="1181"/>
        <v>0.55105218885526142</v>
      </c>
      <c r="P9375" s="46">
        <f t="shared" ca="1" si="1182"/>
        <v>0.43566775026773169</v>
      </c>
      <c r="Q9375" s="47">
        <f t="shared" ca="1" si="1177"/>
        <v>0.78182106603032087</v>
      </c>
      <c r="R9375" s="47">
        <f t="shared" ca="1" si="1178"/>
        <v>0.14389359231669649</v>
      </c>
      <c r="S9375" s="97">
        <f t="shared" ca="1" si="1183"/>
        <v>0.34747289058597897</v>
      </c>
      <c r="V9375">
        <v>9358</v>
      </c>
      <c r="W9375" s="46">
        <v>0.119855578076009</v>
      </c>
    </row>
    <row r="9376" spans="10:23">
      <c r="J9376">
        <v>9359</v>
      </c>
      <c r="K9376" s="93">
        <f t="shared" ca="1" si="1179"/>
        <v>0.55087554772901137</v>
      </c>
      <c r="L9376" s="93">
        <f t="shared" ca="1" si="1179"/>
        <v>-2.4958172801460222E-2</v>
      </c>
      <c r="M9376" s="93">
        <f t="shared" ca="1" si="1180"/>
        <v>0.55087554772901137</v>
      </c>
      <c r="N9376" s="101">
        <f t="shared" ca="1" si="1176"/>
        <v>0.15152835826991801</v>
      </c>
      <c r="O9376" s="46">
        <f t="shared" ca="1" si="1181"/>
        <v>0.51803081628743042</v>
      </c>
      <c r="P9376" s="46">
        <f t="shared" ca="1" si="1182"/>
        <v>0.41915706398381619</v>
      </c>
      <c r="Q9376" s="47">
        <f t="shared" ca="1" si="1177"/>
        <v>0.71577832089465887</v>
      </c>
      <c r="R9376" s="47">
        <f t="shared" ca="1" si="1178"/>
        <v>0.17392376755585107</v>
      </c>
      <c r="S9376" s="97">
        <f t="shared" ca="1" si="1183"/>
        <v>0.34597729192164073</v>
      </c>
      <c r="V9376">
        <v>9359</v>
      </c>
      <c r="W9376" s="46">
        <v>0.175125762748195</v>
      </c>
    </row>
    <row r="9377" spans="10:23">
      <c r="J9377">
        <v>9360</v>
      </c>
      <c r="K9377" s="93">
        <f t="shared" ca="1" si="1179"/>
        <v>-0.7877180019113198</v>
      </c>
      <c r="L9377" s="93">
        <f t="shared" ca="1" si="1179"/>
        <v>1.0868918142349746</v>
      </c>
      <c r="M9377" s="93">
        <f t="shared" ca="1" si="1180"/>
        <v>-0.7877180019113198</v>
      </c>
      <c r="N9377" s="101">
        <f t="shared" ca="1" si="1176"/>
        <v>0.77995186047487608</v>
      </c>
      <c r="O9377" s="46">
        <f t="shared" ca="1" si="1181"/>
        <v>3.7516596304441485E-2</v>
      </c>
      <c r="P9377" s="46">
        <f t="shared" ca="1" si="1182"/>
        <v>0.17889995399232173</v>
      </c>
      <c r="Q9377" s="47">
        <f t="shared" ca="1" si="1177"/>
        <v>-0.24525011907131899</v>
      </c>
      <c r="R9377" s="47">
        <f t="shared" ca="1" si="1178"/>
        <v>0.27553512820794906</v>
      </c>
      <c r="S9377" s="97">
        <f t="shared" ca="1" si="1183"/>
        <v>0.15652586225619528</v>
      </c>
      <c r="V9377">
        <v>9360</v>
      </c>
      <c r="W9377" s="46">
        <v>0.64262961783442196</v>
      </c>
    </row>
    <row r="9378" spans="10:23">
      <c r="J9378">
        <v>9361</v>
      </c>
      <c r="K9378" s="93">
        <f t="shared" ca="1" si="1179"/>
        <v>-0.4861377160525025</v>
      </c>
      <c r="L9378" s="93">
        <f t="shared" ca="1" si="1179"/>
        <v>0.71924255749036847</v>
      </c>
      <c r="M9378" s="93">
        <f t="shared" ca="1" si="1180"/>
        <v>-0.4861377160525025</v>
      </c>
      <c r="N9378" s="101">
        <f t="shared" ca="1" si="1176"/>
        <v>0.52729907744829407</v>
      </c>
      <c r="O9378" s="46">
        <f t="shared" ca="1" si="1181"/>
        <v>0.14577471234021164</v>
      </c>
      <c r="P9378" s="46">
        <f t="shared" ca="1" si="1182"/>
        <v>0.23302901201020682</v>
      </c>
      <c r="Q9378" s="47">
        <f t="shared" ca="1" si="1177"/>
        <v>-2.8733886999778691E-2</v>
      </c>
      <c r="R9378" s="47">
        <f t="shared" ca="1" si="1178"/>
        <v>0.23468307069292421</v>
      </c>
      <c r="S9378" s="97">
        <f t="shared" ca="1" si="1183"/>
        <v>0.19022889151656791</v>
      </c>
      <c r="V9378">
        <v>9361</v>
      </c>
      <c r="W9378" s="46">
        <v>-0.56398042743965804</v>
      </c>
    </row>
    <row r="9379" spans="10:23">
      <c r="J9379">
        <v>9362</v>
      </c>
      <c r="K9379" s="93">
        <f t="shared" ca="1" si="1179"/>
        <v>5.6675718099325314E-4</v>
      </c>
      <c r="L9379" s="93">
        <f t="shared" ca="1" si="1179"/>
        <v>9.5304835204435931E-2</v>
      </c>
      <c r="M9379" s="93">
        <f t="shared" ca="1" si="1180"/>
        <v>5.6675718099325314E-4</v>
      </c>
      <c r="N9379" s="101">
        <f t="shared" ca="1" si="1176"/>
        <v>9.0537153507794829E-2</v>
      </c>
      <c r="O9379" s="46">
        <f t="shared" ca="1" si="1181"/>
        <v>0.3204867602063195</v>
      </c>
      <c r="P9379" s="46">
        <f t="shared" ca="1" si="1182"/>
        <v>0.32038503594326073</v>
      </c>
      <c r="Q9379" s="47">
        <f t="shared" ca="1" si="1177"/>
        <v>0.32069020873243698</v>
      </c>
      <c r="R9379" s="47">
        <f t="shared" ca="1" si="1178"/>
        <v>0.16406194780858643</v>
      </c>
      <c r="S9379" s="97">
        <f t="shared" ca="1" si="1183"/>
        <v>0.24227435400745295</v>
      </c>
      <c r="V9379">
        <v>9362</v>
      </c>
      <c r="W9379" s="46">
        <v>0.45416682485038501</v>
      </c>
    </row>
    <row r="9380" spans="10:23">
      <c r="J9380">
        <v>9363</v>
      </c>
      <c r="K9380" s="93">
        <f t="shared" ca="1" si="1179"/>
        <v>-0.61797688060401235</v>
      </c>
      <c r="L9380" s="93">
        <f t="shared" ca="1" si="1179"/>
        <v>0.46136948219368729</v>
      </c>
      <c r="M9380" s="93">
        <f t="shared" ca="1" si="1180"/>
        <v>-0.61797688060401235</v>
      </c>
      <c r="N9380" s="101">
        <f t="shared" ca="1" si="1176"/>
        <v>0.24088613811745888</v>
      </c>
      <c r="O9380" s="46">
        <f t="shared" ca="1" si="1181"/>
        <v>9.8448477028006937E-2</v>
      </c>
      <c r="P9380" s="46">
        <f t="shared" ca="1" si="1182"/>
        <v>0.20936589435410446</v>
      </c>
      <c r="Q9380" s="47">
        <f t="shared" ca="1" si="1177"/>
        <v>-0.12338635762418809</v>
      </c>
      <c r="R9380" s="47">
        <f t="shared" ca="1" si="1178"/>
        <v>0.18837224945269443</v>
      </c>
      <c r="S9380" s="97">
        <f t="shared" ca="1" si="1183"/>
        <v>0.14341036324035067</v>
      </c>
      <c r="V9380">
        <v>9363</v>
      </c>
      <c r="W9380" s="46">
        <v>3.1048184331587E-2</v>
      </c>
    </row>
    <row r="9381" spans="10:23">
      <c r="J9381">
        <v>9364</v>
      </c>
      <c r="K9381" s="93">
        <f t="shared" ca="1" si="1179"/>
        <v>0.43224653492245607</v>
      </c>
      <c r="L9381" s="93">
        <f t="shared" ca="1" si="1179"/>
        <v>0.29702886222516783</v>
      </c>
      <c r="M9381" s="93">
        <f t="shared" ca="1" si="1180"/>
        <v>0.43224653492245607</v>
      </c>
      <c r="N9381" s="101">
        <f t="shared" ca="1" si="1176"/>
        <v>0.41907216564065125</v>
      </c>
      <c r="O9381" s="46">
        <f t="shared" ca="1" si="1181"/>
        <v>0.47544662217457956</v>
      </c>
      <c r="P9381" s="46">
        <f t="shared" ca="1" si="1182"/>
        <v>0.39786496692739076</v>
      </c>
      <c r="Q9381" s="47">
        <f t="shared" ca="1" si="1177"/>
        <v>0.63060993266895715</v>
      </c>
      <c r="R9381" s="47">
        <f t="shared" ca="1" si="1178"/>
        <v>0.21718359187113673</v>
      </c>
      <c r="S9381" s="97">
        <f t="shared" ca="1" si="1183"/>
        <v>0.34631510702285817</v>
      </c>
      <c r="V9381">
        <v>9364</v>
      </c>
      <c r="W9381" s="46">
        <v>1.1838647712444901</v>
      </c>
    </row>
    <row r="9382" spans="10:23">
      <c r="J9382">
        <v>9365</v>
      </c>
      <c r="K9382" s="93">
        <f t="shared" ca="1" si="1179"/>
        <v>-1.3569297669700489</v>
      </c>
      <c r="L9382" s="93">
        <f t="shared" ca="1" si="1179"/>
        <v>-2.1732778216414146</v>
      </c>
      <c r="M9382" s="93">
        <f t="shared" ca="1" si="1180"/>
        <v>-1.3569297669700489</v>
      </c>
      <c r="N9382" s="101">
        <f t="shared" ca="1" si="1176"/>
        <v>-2.4919822726917138</v>
      </c>
      <c r="O9382" s="46">
        <f t="shared" ca="1" si="1181"/>
        <v>-0.16681305055948265</v>
      </c>
      <c r="P9382" s="46">
        <f t="shared" ca="1" si="1182"/>
        <v>7.673513056035966E-2</v>
      </c>
      <c r="Q9382" s="47">
        <f t="shared" ca="1" si="1177"/>
        <v>-0.65390941279916726</v>
      </c>
      <c r="R9382" s="47">
        <f t="shared" ca="1" si="1178"/>
        <v>-0.25351204788997406</v>
      </c>
      <c r="S9382" s="97">
        <f t="shared" ca="1" si="1183"/>
        <v>-0.21016254922472835</v>
      </c>
      <c r="V9382">
        <v>9365</v>
      </c>
      <c r="W9382" s="46">
        <v>7.5158243751992204E-2</v>
      </c>
    </row>
    <row r="9383" spans="10:23">
      <c r="J9383">
        <v>9366</v>
      </c>
      <c r="K9383" s="93">
        <f t="shared" ca="1" si="1179"/>
        <v>0.4533210247897404</v>
      </c>
      <c r="L9383" s="93">
        <f t="shared" ca="1" si="1179"/>
        <v>0.24765545670453837</v>
      </c>
      <c r="M9383" s="93">
        <f t="shared" ca="1" si="1180"/>
        <v>0.4533210247897404</v>
      </c>
      <c r="N9383" s="101">
        <f t="shared" ca="1" si="1176"/>
        <v>0.37896423047813005</v>
      </c>
      <c r="O9383" s="46">
        <f t="shared" ca="1" si="1181"/>
        <v>0.48301172067878084</v>
      </c>
      <c r="P9383" s="46">
        <f t="shared" ca="1" si="1182"/>
        <v>0.4016475161794914</v>
      </c>
      <c r="Q9383" s="47">
        <f t="shared" ca="1" si="1177"/>
        <v>0.64574012967735972</v>
      </c>
      <c r="R9383" s="47">
        <f t="shared" ca="1" si="1178"/>
        <v>0.2106984399783281</v>
      </c>
      <c r="S9383" s="97">
        <f t="shared" ca="1" si="1183"/>
        <v>0.3468550803285545</v>
      </c>
      <c r="V9383">
        <v>9366</v>
      </c>
      <c r="W9383" s="46">
        <v>-7.2871794626732198E-2</v>
      </c>
    </row>
    <row r="9384" spans="10:23">
      <c r="J9384">
        <v>9367</v>
      </c>
      <c r="K9384" s="93">
        <f t="shared" ca="1" si="1179"/>
        <v>-1.687145441310032</v>
      </c>
      <c r="L9384" s="93">
        <f t="shared" ca="1" si="1179"/>
        <v>-0.85793196288493234</v>
      </c>
      <c r="M9384" s="93">
        <f t="shared" ca="1" si="1180"/>
        <v>-1.687145441310032</v>
      </c>
      <c r="N9384" s="101">
        <f t="shared" ca="1" si="1176"/>
        <v>-1.349940969732494</v>
      </c>
      <c r="O9384" s="46">
        <f t="shared" ca="1" si="1181"/>
        <v>-0.28535039688411412</v>
      </c>
      <c r="P9384" s="46">
        <f t="shared" ca="1" si="1182"/>
        <v>1.7466457398043922E-2</v>
      </c>
      <c r="Q9384" s="47">
        <f t="shared" ca="1" si="1177"/>
        <v>-0.89098410544843021</v>
      </c>
      <c r="R9384" s="47">
        <f t="shared" ca="1" si="1178"/>
        <v>-6.8852546284106753E-2</v>
      </c>
      <c r="S9384" s="97">
        <f t="shared" ca="1" si="1183"/>
        <v>-0.17710147158411044</v>
      </c>
      <c r="V9384">
        <v>9367</v>
      </c>
      <c r="W9384" s="46">
        <v>0.994315393213411</v>
      </c>
    </row>
    <row r="9385" spans="10:23">
      <c r="J9385">
        <v>9368</v>
      </c>
      <c r="K9385" s="93">
        <f t="shared" ca="1" si="1179"/>
        <v>-0.71462892143449064</v>
      </c>
      <c r="L9385" s="93">
        <f t="shared" ca="1" si="1179"/>
        <v>-0.2635797873852152</v>
      </c>
      <c r="M9385" s="93">
        <f t="shared" ca="1" si="1180"/>
        <v>-0.71462892143449064</v>
      </c>
      <c r="N9385" s="101">
        <f t="shared" ca="1" si="1176"/>
        <v>-0.47716359389472118</v>
      </c>
      <c r="O9385" s="46">
        <f t="shared" ca="1" si="1181"/>
        <v>6.3753344945605916E-2</v>
      </c>
      <c r="P9385" s="46">
        <f t="shared" ca="1" si="1182"/>
        <v>0.19201832831290394</v>
      </c>
      <c r="Q9385" s="47">
        <f t="shared" ca="1" si="1177"/>
        <v>-0.19277662178899013</v>
      </c>
      <c r="R9385" s="47">
        <f t="shared" ca="1" si="1178"/>
        <v>7.2269000561414665E-2</v>
      </c>
      <c r="S9385" s="97">
        <f t="shared" ca="1" si="1183"/>
        <v>6.8011172753510291E-2</v>
      </c>
      <c r="V9385">
        <v>9368</v>
      </c>
      <c r="W9385" s="46">
        <v>0.29157914504666799</v>
      </c>
    </row>
    <row r="9386" spans="10:23">
      <c r="J9386">
        <v>9369</v>
      </c>
      <c r="K9386" s="93">
        <f t="shared" ca="1" si="1179"/>
        <v>0.37142884143511301</v>
      </c>
      <c r="L9386" s="93">
        <f t="shared" ca="1" si="1179"/>
        <v>-2.2502245728633472</v>
      </c>
      <c r="M9386" s="93">
        <f t="shared" ca="1" si="1180"/>
        <v>0.37142884143511301</v>
      </c>
      <c r="N9386" s="101">
        <f t="shared" ca="1" si="1176"/>
        <v>-2.015277383096759</v>
      </c>
      <c r="O9386" s="46">
        <f t="shared" ca="1" si="1181"/>
        <v>0.45361492684399374</v>
      </c>
      <c r="P9386" s="46">
        <f t="shared" ca="1" si="1182"/>
        <v>0.38694911926209785</v>
      </c>
      <c r="Q9386" s="47">
        <f t="shared" ca="1" si="1177"/>
        <v>0.58694654200778551</v>
      </c>
      <c r="R9386" s="47">
        <f t="shared" ca="1" si="1178"/>
        <v>-0.17643244744330994</v>
      </c>
      <c r="S9386" s="97">
        <f t="shared" ca="1" si="1183"/>
        <v>0.1385912397003419</v>
      </c>
      <c r="V9386">
        <v>9369</v>
      </c>
      <c r="W9386" s="46">
        <v>0.38384782607676499</v>
      </c>
    </row>
    <row r="9387" spans="10:23">
      <c r="J9387">
        <v>9370</v>
      </c>
      <c r="K9387" s="93">
        <f t="shared" ca="1" si="1179"/>
        <v>-0.37947264722118257</v>
      </c>
      <c r="L9387" s="93">
        <f t="shared" ca="1" si="1179"/>
        <v>-0.77355652125883656</v>
      </c>
      <c r="M9387" s="93">
        <f t="shared" ca="1" si="1180"/>
        <v>-0.37947264722118257</v>
      </c>
      <c r="N9387" s="101">
        <f t="shared" ca="1" si="1176"/>
        <v>-0.85407674767603881</v>
      </c>
      <c r="O9387" s="46">
        <f t="shared" ca="1" si="1181"/>
        <v>0.18406421579903606</v>
      </c>
      <c r="P9387" s="46">
        <f t="shared" ca="1" si="1182"/>
        <v>0.25217376373961903</v>
      </c>
      <c r="Q9387" s="47">
        <f t="shared" ca="1" si="1177"/>
        <v>4.784511991787016E-2</v>
      </c>
      <c r="R9387" s="47">
        <f t="shared" ca="1" si="1178"/>
        <v>1.1324974329082305E-2</v>
      </c>
      <c r="S9387" s="97">
        <f t="shared" ca="1" si="1183"/>
        <v>9.7694595064059184E-2</v>
      </c>
      <c r="V9387">
        <v>9370</v>
      </c>
      <c r="W9387" s="46">
        <v>0.71929079976218302</v>
      </c>
    </row>
    <row r="9388" spans="10:23">
      <c r="J9388">
        <v>9371</v>
      </c>
      <c r="K9388" s="93">
        <f t="shared" ca="1" si="1179"/>
        <v>-6.1694433043039357E-2</v>
      </c>
      <c r="L9388" s="93">
        <f t="shared" ca="1" si="1179"/>
        <v>0.5777314236111778</v>
      </c>
      <c r="M9388" s="93">
        <f t="shared" ca="1" si="1180"/>
        <v>-6.1694433043039357E-2</v>
      </c>
      <c r="N9388" s="101">
        <f t="shared" ca="1" si="1176"/>
        <v>0.52811723627328799</v>
      </c>
      <c r="O9388" s="46">
        <f t="shared" ca="1" si="1181"/>
        <v>0.2981368936140652</v>
      </c>
      <c r="P9388" s="46">
        <f t="shared" ca="1" si="1182"/>
        <v>0.30921010264713356</v>
      </c>
      <c r="Q9388" s="47">
        <f t="shared" ca="1" si="1177"/>
        <v>0.27599047554792838</v>
      </c>
      <c r="R9388" s="47">
        <f t="shared" ca="1" si="1178"/>
        <v>0.23481536083030047</v>
      </c>
      <c r="S9388" s="97">
        <f t="shared" ca="1" si="1183"/>
        <v>0.26647612722218283</v>
      </c>
      <c r="V9388">
        <v>9371</v>
      </c>
      <c r="W9388" s="46">
        <v>2.20645469808371E-2</v>
      </c>
    </row>
    <row r="9389" spans="10:23">
      <c r="J9389">
        <v>9372</v>
      </c>
      <c r="K9389" s="93">
        <f t="shared" ca="1" si="1179"/>
        <v>-0.22677036673129988</v>
      </c>
      <c r="L9389" s="93">
        <f t="shared" ca="1" si="1179"/>
        <v>0.24550104315476501</v>
      </c>
      <c r="M9389" s="93">
        <f t="shared" ca="1" si="1180"/>
        <v>-0.22677036673129988</v>
      </c>
      <c r="N9389" s="101">
        <f t="shared" ca="1" si="1176"/>
        <v>0.16063734779541219</v>
      </c>
      <c r="O9389" s="46">
        <f t="shared" ca="1" si="1181"/>
        <v>0.23887967282774725</v>
      </c>
      <c r="P9389" s="46">
        <f t="shared" ca="1" si="1182"/>
        <v>0.27958149225397461</v>
      </c>
      <c r="Q9389" s="47">
        <f t="shared" ca="1" si="1177"/>
        <v>0.15747603397529256</v>
      </c>
      <c r="R9389" s="47">
        <f t="shared" ca="1" si="1178"/>
        <v>0.17539662275080095</v>
      </c>
      <c r="S9389" s="97">
        <f t="shared" ca="1" si="1183"/>
        <v>0.20713814778927409</v>
      </c>
      <c r="V9389">
        <v>9372</v>
      </c>
      <c r="W9389" s="46">
        <v>-1.23111978338682E-2</v>
      </c>
    </row>
    <row r="9390" spans="10:23">
      <c r="J9390">
        <v>9373</v>
      </c>
      <c r="K9390" s="93">
        <f t="shared" ca="1" si="1179"/>
        <v>-1.7100900843942042</v>
      </c>
      <c r="L9390" s="93">
        <f t="shared" ca="1" si="1179"/>
        <v>-0.71605128542563634</v>
      </c>
      <c r="M9390" s="93">
        <f t="shared" ca="1" si="1180"/>
        <v>-1.7100900843942042</v>
      </c>
      <c r="N9390" s="101">
        <f t="shared" ca="1" si="1176"/>
        <v>-1.2227231959375797</v>
      </c>
      <c r="O9390" s="46">
        <f t="shared" ca="1" si="1181"/>
        <v>-0.29358682330148445</v>
      </c>
      <c r="P9390" s="46">
        <f t="shared" ca="1" si="1182"/>
        <v>1.334824418935876E-2</v>
      </c>
      <c r="Q9390" s="47">
        <f t="shared" ca="1" si="1177"/>
        <v>-0.90745695828317086</v>
      </c>
      <c r="R9390" s="47">
        <f t="shared" ca="1" si="1178"/>
        <v>-4.8282387706211877E-2</v>
      </c>
      <c r="S9390" s="97">
        <f t="shared" ca="1" si="1183"/>
        <v>-0.17093460550384815</v>
      </c>
      <c r="V9390">
        <v>9373</v>
      </c>
      <c r="W9390" s="46">
        <v>2.0096899345172399</v>
      </c>
    </row>
    <row r="9391" spans="10:23">
      <c r="J9391">
        <v>9374</v>
      </c>
      <c r="K9391" s="93">
        <f t="shared" ca="1" si="1179"/>
        <v>0.37752993244142136</v>
      </c>
      <c r="L9391" s="93">
        <f t="shared" ca="1" si="1179"/>
        <v>-0.1666895797877003</v>
      </c>
      <c r="M9391" s="93">
        <f t="shared" ca="1" si="1180"/>
        <v>0.37752993244142136</v>
      </c>
      <c r="N9391" s="101">
        <f t="shared" ca="1" si="1176"/>
        <v>-3.7972600362359069E-2</v>
      </c>
      <c r="O9391" s="46">
        <f t="shared" ca="1" si="1181"/>
        <v>0.45580503226227337</v>
      </c>
      <c r="P9391" s="46">
        <f t="shared" ca="1" si="1182"/>
        <v>0.38804417197123764</v>
      </c>
      <c r="Q9391" s="47">
        <f t="shared" ca="1" si="1177"/>
        <v>0.59132675284434477</v>
      </c>
      <c r="R9391" s="47">
        <f t="shared" ca="1" si="1178"/>
        <v>0.14328288575569439</v>
      </c>
      <c r="S9391" s="97">
        <f t="shared" ca="1" si="1183"/>
        <v>0.2995439590089839</v>
      </c>
      <c r="V9391">
        <v>9374</v>
      </c>
      <c r="W9391" s="46">
        <v>-7.5141383912397205E-2</v>
      </c>
    </row>
    <row r="9392" spans="10:23">
      <c r="J9392">
        <v>9375</v>
      </c>
      <c r="K9392" s="93">
        <f t="shared" ca="1" si="1179"/>
        <v>-0.66277058513551279</v>
      </c>
      <c r="L9392" s="93">
        <f t="shared" ca="1" si="1179"/>
        <v>-1.5909979656753837</v>
      </c>
      <c r="M9392" s="93">
        <f t="shared" ca="1" si="1180"/>
        <v>-0.66277058513551279</v>
      </c>
      <c r="N9392" s="101">
        <f t="shared" ca="1" si="1176"/>
        <v>-1.7191743381060842</v>
      </c>
      <c r="O9392" s="46">
        <f t="shared" ca="1" si="1181"/>
        <v>8.2368904555178452E-2</v>
      </c>
      <c r="P9392" s="46">
        <f t="shared" ca="1" si="1182"/>
        <v>0.20132610811769019</v>
      </c>
      <c r="Q9392" s="47">
        <f t="shared" ca="1" si="1177"/>
        <v>-0.15554550256984506</v>
      </c>
      <c r="R9392" s="47">
        <f t="shared" ca="1" si="1178"/>
        <v>-0.12855480889356813</v>
      </c>
      <c r="S9392" s="97">
        <f t="shared" ca="1" si="1183"/>
        <v>-2.3092952169194839E-2</v>
      </c>
      <c r="V9392">
        <v>9375</v>
      </c>
      <c r="W9392" s="46">
        <v>0.428237708740414</v>
      </c>
    </row>
    <row r="9393" spans="10:23">
      <c r="J9393">
        <v>9376</v>
      </c>
      <c r="K9393" s="93">
        <f t="shared" ca="1" si="1179"/>
        <v>-1.2668437056585355</v>
      </c>
      <c r="L9393" s="93">
        <f t="shared" ca="1" si="1179"/>
        <v>1.0952491383418974</v>
      </c>
      <c r="M9393" s="93">
        <f t="shared" ca="1" si="1180"/>
        <v>-1.2668437056585355</v>
      </c>
      <c r="N9393" s="101">
        <f t="shared" ca="1" si="1176"/>
        <v>0.63550257664307941</v>
      </c>
      <c r="O9393" s="46">
        <f t="shared" ca="1" si="1181"/>
        <v>-0.13447490467937395</v>
      </c>
      <c r="P9393" s="46">
        <f t="shared" ca="1" si="1182"/>
        <v>9.2904203500414007E-2</v>
      </c>
      <c r="Q9393" s="47">
        <f t="shared" ca="1" si="1177"/>
        <v>-0.58923312103894987</v>
      </c>
      <c r="R9393" s="47">
        <f t="shared" ca="1" si="1178"/>
        <v>0.25217876387104865</v>
      </c>
      <c r="S9393" s="97">
        <f t="shared" ca="1" si="1183"/>
        <v>5.8851929595837349E-2</v>
      </c>
      <c r="V9393">
        <v>9376</v>
      </c>
      <c r="W9393" s="46">
        <v>0.97521543956742196</v>
      </c>
    </row>
    <row r="9394" spans="10:23">
      <c r="J9394">
        <v>9377</v>
      </c>
      <c r="K9394" s="93">
        <f t="shared" ca="1" si="1179"/>
        <v>0.16642548744379235</v>
      </c>
      <c r="L9394" s="93">
        <f t="shared" ca="1" si="1179"/>
        <v>0.98701470894855103</v>
      </c>
      <c r="M9394" s="93">
        <f t="shared" ca="1" si="1180"/>
        <v>0.16642548744379235</v>
      </c>
      <c r="N9394" s="101">
        <f t="shared" ca="1" si="1176"/>
        <v>0.98869909057623517</v>
      </c>
      <c r="O9394" s="46">
        <f t="shared" ca="1" si="1181"/>
        <v>0.38002498106582677</v>
      </c>
      <c r="P9394" s="46">
        <f t="shared" ca="1" si="1182"/>
        <v>0.35015414637301434</v>
      </c>
      <c r="Q9394" s="47">
        <f t="shared" ca="1" si="1177"/>
        <v>0.43976665045145158</v>
      </c>
      <c r="R9394" s="47">
        <f t="shared" ca="1" si="1178"/>
        <v>0.30928798755921783</v>
      </c>
      <c r="S9394" s="97">
        <f t="shared" ca="1" si="1183"/>
        <v>0.34465648431252227</v>
      </c>
      <c r="V9394">
        <v>9377</v>
      </c>
      <c r="W9394" s="46">
        <v>-5.0023987551652903E-2</v>
      </c>
    </row>
    <row r="9395" spans="10:23">
      <c r="J9395">
        <v>9378</v>
      </c>
      <c r="K9395" s="93">
        <f t="shared" ca="1" si="1179"/>
        <v>-0.37959252360253998</v>
      </c>
      <c r="L9395" s="93">
        <f t="shared" ca="1" si="1179"/>
        <v>0.76491099072892987</v>
      </c>
      <c r="M9395" s="93">
        <f t="shared" ca="1" si="1180"/>
        <v>-0.37959252360253998</v>
      </c>
      <c r="N9395" s="101">
        <f t="shared" ca="1" si="1176"/>
        <v>0.60448031262589386</v>
      </c>
      <c r="O9395" s="46">
        <f t="shared" ca="1" si="1181"/>
        <v>0.18402118383769289</v>
      </c>
      <c r="P9395" s="46">
        <f t="shared" ca="1" si="1182"/>
        <v>0.2521522477589474</v>
      </c>
      <c r="Q9395" s="47">
        <f t="shared" ca="1" si="1177"/>
        <v>4.7759055995183819E-2</v>
      </c>
      <c r="R9395" s="47">
        <f t="shared" ca="1" si="1178"/>
        <v>0.24716269676624647</v>
      </c>
      <c r="S9395" s="97">
        <f t="shared" ca="1" si="1183"/>
        <v>0.21559194030196968</v>
      </c>
      <c r="V9395">
        <v>9378</v>
      </c>
      <c r="W9395" s="46">
        <v>-6.1119299000674698E-2</v>
      </c>
    </row>
    <row r="9396" spans="10:23">
      <c r="J9396">
        <v>9379</v>
      </c>
      <c r="K9396" s="93">
        <f t="shared" ca="1" si="1179"/>
        <v>-0.43148354763684704</v>
      </c>
      <c r="L9396" s="93">
        <f t="shared" ca="1" si="1179"/>
        <v>-2.1280811721335806</v>
      </c>
      <c r="M9396" s="93">
        <f t="shared" ca="1" si="1180"/>
        <v>-0.43148354763684704</v>
      </c>
      <c r="N9396" s="101">
        <f t="shared" ca="1" si="1176"/>
        <v>-2.1548194302740469</v>
      </c>
      <c r="O9396" s="46">
        <f t="shared" ca="1" si="1181"/>
        <v>0.16539389032902235</v>
      </c>
      <c r="P9396" s="46">
        <f t="shared" ca="1" si="1182"/>
        <v>0.24283860100461216</v>
      </c>
      <c r="Q9396" s="47">
        <f t="shared" ca="1" si="1177"/>
        <v>1.050446897784274E-2</v>
      </c>
      <c r="R9396" s="47">
        <f t="shared" ca="1" si="1178"/>
        <v>-0.19899534846803801</v>
      </c>
      <c r="S9396" s="97">
        <f t="shared" ca="1" si="1183"/>
        <v>-1.680072906950783E-2</v>
      </c>
      <c r="V9396">
        <v>9379</v>
      </c>
      <c r="W9396" s="46">
        <v>-8.3916770999727802E-2</v>
      </c>
    </row>
    <row r="9397" spans="10:23">
      <c r="J9397">
        <v>9380</v>
      </c>
      <c r="K9397" s="93">
        <f t="shared" ca="1" si="1179"/>
        <v>1.2722074342190335</v>
      </c>
      <c r="L9397" s="93">
        <f t="shared" ca="1" si="1179"/>
        <v>1.3122937665765777</v>
      </c>
      <c r="M9397" s="93">
        <f t="shared" ca="1" si="1180"/>
        <v>1.2722074342190335</v>
      </c>
      <c r="N9397" s="101">
        <f t="shared" ca="1" si="1176"/>
        <v>1.6487541623481268</v>
      </c>
      <c r="O9397" s="46">
        <f t="shared" ca="1" si="1181"/>
        <v>0.77696694285007684</v>
      </c>
      <c r="P9397" s="46">
        <f t="shared" ca="1" si="1182"/>
        <v>0.54862512726513946</v>
      </c>
      <c r="Q9397" s="47">
        <f t="shared" ca="1" si="1177"/>
        <v>1.2336505740199517</v>
      </c>
      <c r="R9397" s="47">
        <f t="shared" ca="1" si="1178"/>
        <v>0.41601393544743948</v>
      </c>
      <c r="S9397" s="97">
        <f t="shared" ca="1" si="1183"/>
        <v>0.59649043914875821</v>
      </c>
      <c r="V9397">
        <v>9380</v>
      </c>
      <c r="W9397" s="46">
        <v>0.19223902781329</v>
      </c>
    </row>
    <row r="9398" spans="10:23">
      <c r="J9398">
        <v>9381</v>
      </c>
      <c r="K9398" s="93">
        <f t="shared" ca="1" si="1179"/>
        <v>0.30562578443234106</v>
      </c>
      <c r="L9398" s="93">
        <f t="shared" ca="1" si="1179"/>
        <v>1.2377138217050103</v>
      </c>
      <c r="M9398" s="93">
        <f t="shared" ca="1" si="1180"/>
        <v>0.30562578443234106</v>
      </c>
      <c r="N9398" s="101">
        <f t="shared" ca="1" si="1176"/>
        <v>1.2706515218818644</v>
      </c>
      <c r="O9398" s="46">
        <f t="shared" ca="1" si="1181"/>
        <v>0.42999363820363012</v>
      </c>
      <c r="P9398" s="46">
        <f t="shared" ca="1" si="1182"/>
        <v>0.37513847494191604</v>
      </c>
      <c r="Q9398" s="47">
        <f t="shared" ca="1" si="1177"/>
        <v>0.53970396472705828</v>
      </c>
      <c r="R9398" s="47">
        <f t="shared" ca="1" si="1178"/>
        <v>0.35487757815156362</v>
      </c>
      <c r="S9398" s="97">
        <f t="shared" ca="1" si="1183"/>
        <v>0.39243560817759687</v>
      </c>
      <c r="V9398">
        <v>9381</v>
      </c>
      <c r="W9398" s="46">
        <v>0.20847699533827299</v>
      </c>
    </row>
    <row r="9399" spans="10:23">
      <c r="J9399">
        <v>9382</v>
      </c>
      <c r="K9399" s="93">
        <f t="shared" ca="1" si="1179"/>
        <v>-0.8254306628217738</v>
      </c>
      <c r="L9399" s="93">
        <f t="shared" ca="1" si="1179"/>
        <v>5.0763704021468591E-2</v>
      </c>
      <c r="M9399" s="93">
        <f t="shared" ca="1" si="1180"/>
        <v>-0.8254306628217738</v>
      </c>
      <c r="N9399" s="101">
        <f t="shared" ca="1" si="1176"/>
        <v>-0.21437725382283215</v>
      </c>
      <c r="O9399" s="46">
        <f t="shared" ca="1" si="1181"/>
        <v>2.3978902322770279E-2</v>
      </c>
      <c r="P9399" s="46">
        <f t="shared" ca="1" si="1182"/>
        <v>0.17213110700148612</v>
      </c>
      <c r="Q9399" s="47">
        <f t="shared" ca="1" si="1177"/>
        <v>-0.27232550703466141</v>
      </c>
      <c r="R9399" s="47">
        <f t="shared" ca="1" si="1178"/>
        <v>0.11475957814452487</v>
      </c>
      <c r="S9399" s="97">
        <f t="shared" ca="1" si="1183"/>
        <v>6.9369240233647572E-2</v>
      </c>
      <c r="V9399">
        <v>9382</v>
      </c>
      <c r="W9399" s="46">
        <v>0.245153499685106</v>
      </c>
    </row>
    <row r="9400" spans="10:23">
      <c r="J9400">
        <v>9383</v>
      </c>
      <c r="K9400" s="93">
        <f t="shared" ca="1" si="1179"/>
        <v>0.12137033210456195</v>
      </c>
      <c r="L9400" s="93">
        <f t="shared" ca="1" si="1179"/>
        <v>0.80635080689070582</v>
      </c>
      <c r="M9400" s="93">
        <f t="shared" ca="1" si="1180"/>
        <v>0.12137033210456195</v>
      </c>
      <c r="N9400" s="101">
        <f t="shared" ca="1" si="1176"/>
        <v>0.80308613217562752</v>
      </c>
      <c r="O9400" s="46">
        <f t="shared" ca="1" si="1181"/>
        <v>0.36385155573454547</v>
      </c>
      <c r="P9400" s="46">
        <f t="shared" ca="1" si="1182"/>
        <v>0.34206743370737369</v>
      </c>
      <c r="Q9400" s="47">
        <f t="shared" ca="1" si="1177"/>
        <v>0.40741979978888898</v>
      </c>
      <c r="R9400" s="47">
        <f t="shared" ca="1" si="1178"/>
        <v>0.27927576619644046</v>
      </c>
      <c r="S9400" s="97">
        <f t="shared" ca="1" si="1183"/>
        <v>0.32156366096549294</v>
      </c>
      <c r="V9400">
        <v>9383</v>
      </c>
      <c r="W9400" s="46">
        <v>0.51440330687603197</v>
      </c>
    </row>
    <row r="9401" spans="10:23">
      <c r="J9401">
        <v>9384</v>
      </c>
      <c r="K9401" s="93">
        <f t="shared" ca="1" si="1179"/>
        <v>0.12568530668569972</v>
      </c>
      <c r="L9401" s="93">
        <f t="shared" ca="1" si="1179"/>
        <v>-0.26115614334529141</v>
      </c>
      <c r="M9401" s="93">
        <f t="shared" ca="1" si="1180"/>
        <v>0.12568530668569972</v>
      </c>
      <c r="N9401" s="101">
        <f t="shared" ca="1" si="1176"/>
        <v>-0.20762700189372502</v>
      </c>
      <c r="O9401" s="46">
        <f t="shared" ca="1" si="1181"/>
        <v>0.36540049988242285</v>
      </c>
      <c r="P9401" s="46">
        <f t="shared" ca="1" si="1182"/>
        <v>0.34284190578131241</v>
      </c>
      <c r="Q9401" s="47">
        <f t="shared" ca="1" si="1177"/>
        <v>0.41051768808464378</v>
      </c>
      <c r="R9401" s="47">
        <f t="shared" ca="1" si="1178"/>
        <v>0.11585104318498625</v>
      </c>
      <c r="S9401" s="97">
        <f t="shared" ca="1" si="1183"/>
        <v>0.24062577153370454</v>
      </c>
      <c r="V9401">
        <v>9384</v>
      </c>
      <c r="W9401" s="46">
        <v>6.2529763456212695E-2</v>
      </c>
    </row>
    <row r="9402" spans="10:23">
      <c r="J9402">
        <v>9385</v>
      </c>
      <c r="K9402" s="93">
        <f t="shared" ca="1" si="1179"/>
        <v>0.45940562021876313</v>
      </c>
      <c r="L9402" s="93">
        <f t="shared" ca="1" si="1179"/>
        <v>1.6769275446963379</v>
      </c>
      <c r="M9402" s="93">
        <f t="shared" ca="1" si="1180"/>
        <v>0.45940562021876313</v>
      </c>
      <c r="N9402" s="101">
        <f t="shared" ca="1" si="1176"/>
        <v>1.7359681062874992</v>
      </c>
      <c r="O9402" s="46">
        <f t="shared" ca="1" si="1181"/>
        <v>0.48519590468838891</v>
      </c>
      <c r="P9402" s="46">
        <f t="shared" ca="1" si="1182"/>
        <v>0.40273960818429544</v>
      </c>
      <c r="Q9402" s="47">
        <f t="shared" ca="1" si="1177"/>
        <v>0.65010849769657586</v>
      </c>
      <c r="R9402" s="47">
        <f t="shared" ca="1" si="1178"/>
        <v>0.43011577517880134</v>
      </c>
      <c r="S9402" s="97">
        <f t="shared" ca="1" si="1183"/>
        <v>0.45765583993359515</v>
      </c>
      <c r="V9402">
        <v>9385</v>
      </c>
      <c r="W9402" s="46">
        <v>0.40029870312605398</v>
      </c>
    </row>
    <row r="9403" spans="10:23">
      <c r="J9403">
        <v>9386</v>
      </c>
      <c r="K9403" s="93">
        <f t="shared" ca="1" si="1179"/>
        <v>1.4797059327795947</v>
      </c>
      <c r="L9403" s="93">
        <f t="shared" ca="1" si="1179"/>
        <v>0.4957854722026242</v>
      </c>
      <c r="M9403" s="93">
        <f t="shared" ca="1" si="1180"/>
        <v>1.4797059327795947</v>
      </c>
      <c r="N9403" s="101">
        <f t="shared" ca="1" si="1176"/>
        <v>0.94062555292546635</v>
      </c>
      <c r="O9403" s="46">
        <f t="shared" ca="1" si="1181"/>
        <v>0.8514525693572863</v>
      </c>
      <c r="P9403" s="46">
        <f t="shared" ca="1" si="1182"/>
        <v>0.58586794051874413</v>
      </c>
      <c r="Q9403" s="47">
        <f t="shared" ca="1" si="1177"/>
        <v>1.3826218270343706</v>
      </c>
      <c r="R9403" s="47">
        <f t="shared" ca="1" si="1178"/>
        <v>0.30151485756819257</v>
      </c>
      <c r="S9403" s="97">
        <f t="shared" ca="1" si="1183"/>
        <v>0.57648371346273941</v>
      </c>
      <c r="V9403">
        <v>9386</v>
      </c>
      <c r="W9403" s="46">
        <v>0.71843546872245501</v>
      </c>
    </row>
    <row r="9404" spans="10:23">
      <c r="J9404">
        <v>9387</v>
      </c>
      <c r="K9404" s="93">
        <f t="shared" ca="1" si="1179"/>
        <v>2.259253063745648</v>
      </c>
      <c r="L9404" s="93">
        <f t="shared" ca="1" si="1179"/>
        <v>6.5979338122360523E-2</v>
      </c>
      <c r="M9404" s="93">
        <f t="shared" ca="1" si="1180"/>
        <v>2.259253063745648</v>
      </c>
      <c r="N9404" s="101">
        <f t="shared" ca="1" si="1176"/>
        <v>0.78104705873788305</v>
      </c>
      <c r="O9404" s="46">
        <f t="shared" ca="1" si="1181"/>
        <v>1.1312861915025429</v>
      </c>
      <c r="P9404" s="46">
        <f t="shared" ca="1" si="1182"/>
        <v>0.72578475159137246</v>
      </c>
      <c r="Q9404" s="47">
        <f t="shared" ca="1" si="1177"/>
        <v>1.9422890713248837</v>
      </c>
      <c r="R9404" s="47">
        <f t="shared" ca="1" si="1178"/>
        <v>0.27571221354180031</v>
      </c>
      <c r="S9404" s="97">
        <f t="shared" ca="1" si="1183"/>
        <v>0.70349920252217157</v>
      </c>
      <c r="V9404">
        <v>9387</v>
      </c>
      <c r="W9404" s="46">
        <v>0.33594521174108999</v>
      </c>
    </row>
    <row r="9405" spans="10:23">
      <c r="J9405">
        <v>9388</v>
      </c>
      <c r="K9405" s="93">
        <f t="shared" ca="1" si="1179"/>
        <v>-0.99212392329641852</v>
      </c>
      <c r="L9405" s="93">
        <f t="shared" ca="1" si="1179"/>
        <v>3.3575613045033148E-2</v>
      </c>
      <c r="M9405" s="93">
        <f t="shared" ca="1" si="1180"/>
        <v>-0.99212392329641852</v>
      </c>
      <c r="N9405" s="101">
        <f t="shared" ca="1" si="1176"/>
        <v>-0.28368519027880168</v>
      </c>
      <c r="O9405" s="46">
        <f t="shared" ca="1" si="1181"/>
        <v>-3.5858889406404637E-2</v>
      </c>
      <c r="P9405" s="46">
        <f t="shared" ca="1" si="1182"/>
        <v>0.14221221113689866</v>
      </c>
      <c r="Q9405" s="47">
        <f t="shared" ca="1" si="1177"/>
        <v>-0.39200109049301124</v>
      </c>
      <c r="R9405" s="47">
        <f t="shared" ca="1" si="1178"/>
        <v>0.10355300534358697</v>
      </c>
      <c r="S9405" s="97">
        <f t="shared" ca="1" si="1183"/>
        <v>3.3847057968591165E-2</v>
      </c>
      <c r="V9405">
        <v>9388</v>
      </c>
      <c r="W9405" s="46">
        <v>0.19753670590704001</v>
      </c>
    </row>
    <row r="9406" spans="10:23">
      <c r="J9406">
        <v>9389</v>
      </c>
      <c r="K9406" s="93">
        <f t="shared" ca="1" si="1179"/>
        <v>-0.32331761436511253</v>
      </c>
      <c r="L9406" s="93">
        <f t="shared" ca="1" si="1179"/>
        <v>1.9572415509351131</v>
      </c>
      <c r="M9406" s="93">
        <f t="shared" ca="1" si="1180"/>
        <v>-0.32331761436511253</v>
      </c>
      <c r="N9406" s="101">
        <f t="shared" ca="1" si="1176"/>
        <v>1.7528055551009771</v>
      </c>
      <c r="O9406" s="46">
        <f t="shared" ca="1" si="1181"/>
        <v>0.20422215830384177</v>
      </c>
      <c r="P9406" s="46">
        <f t="shared" ca="1" si="1182"/>
        <v>0.2622527349920219</v>
      </c>
      <c r="Q9406" s="47">
        <f t="shared" ca="1" si="1177"/>
        <v>8.8161004927481607E-2</v>
      </c>
      <c r="R9406" s="47">
        <f t="shared" ca="1" si="1178"/>
        <v>0.43283826419750382</v>
      </c>
      <c r="S9406" s="97">
        <f t="shared" ca="1" si="1183"/>
        <v>0.31853021125067282</v>
      </c>
      <c r="V9406">
        <v>9389</v>
      </c>
      <c r="W9406" s="46">
        <v>-0.276426292447297</v>
      </c>
    </row>
    <row r="9407" spans="10:23">
      <c r="J9407">
        <v>9390</v>
      </c>
      <c r="K9407" s="93">
        <f t="shared" ca="1" si="1179"/>
        <v>2.0667117237624399</v>
      </c>
      <c r="L9407" s="93">
        <f t="shared" ca="1" si="1179"/>
        <v>0.84386262699655101</v>
      </c>
      <c r="M9407" s="93">
        <f t="shared" ca="1" si="1180"/>
        <v>2.0667117237624399</v>
      </c>
      <c r="N9407" s="101">
        <f t="shared" ca="1" si="1176"/>
        <v>1.4573126617735794</v>
      </c>
      <c r="O9407" s="46">
        <f t="shared" ca="1" si="1181"/>
        <v>1.0621697283152147</v>
      </c>
      <c r="P9407" s="46">
        <f t="shared" ca="1" si="1182"/>
        <v>0.69122651999770834</v>
      </c>
      <c r="Q9407" s="47">
        <f t="shared" ca="1" si="1177"/>
        <v>1.8040561449502275</v>
      </c>
      <c r="R9407" s="47">
        <f t="shared" ca="1" si="1178"/>
        <v>0.38505928258928657</v>
      </c>
      <c r="S9407" s="97">
        <f t="shared" ca="1" si="1183"/>
        <v>0.7236145054522507</v>
      </c>
      <c r="V9407">
        <v>9390</v>
      </c>
      <c r="W9407" s="46">
        <v>0.34492226380406199</v>
      </c>
    </row>
    <row r="9408" spans="10:23">
      <c r="J9408">
        <v>9391</v>
      </c>
      <c r="K9408" s="93">
        <f t="shared" ca="1" si="1179"/>
        <v>0.51142376656535538</v>
      </c>
      <c r="L9408" s="93">
        <f t="shared" ca="1" si="1179"/>
        <v>-0.16480733962909611</v>
      </c>
      <c r="M9408" s="93">
        <f t="shared" ca="1" si="1180"/>
        <v>0.51142376656535538</v>
      </c>
      <c r="N9408" s="101">
        <f t="shared" ca="1" si="1176"/>
        <v>6.3931628629910753E-3</v>
      </c>
      <c r="O9408" s="46">
        <f t="shared" ca="1" si="1181"/>
        <v>0.50386883122640325</v>
      </c>
      <c r="P9408" s="46">
        <f t="shared" ca="1" si="1182"/>
        <v>0.41207607145330261</v>
      </c>
      <c r="Q9408" s="47">
        <f t="shared" ca="1" si="1177"/>
        <v>0.68745435077260453</v>
      </c>
      <c r="R9408" s="47">
        <f t="shared" ca="1" si="1178"/>
        <v>0.15045649646865966</v>
      </c>
      <c r="S9408" s="97">
        <f t="shared" ca="1" si="1183"/>
        <v>0.32716266384753145</v>
      </c>
      <c r="V9408">
        <v>9391</v>
      </c>
      <c r="W9408" s="46">
        <v>0.20070934831592499</v>
      </c>
    </row>
    <row r="9409" spans="10:23">
      <c r="J9409">
        <v>9392</v>
      </c>
      <c r="K9409" s="93">
        <f t="shared" ca="1" si="1179"/>
        <v>-8.8442162569096257E-3</v>
      </c>
      <c r="L9409" s="93">
        <f t="shared" ca="1" si="1179"/>
        <v>-1.1261748386651957</v>
      </c>
      <c r="M9409" s="93">
        <f t="shared" ca="1" si="1180"/>
        <v>-8.8442162569096257E-3</v>
      </c>
      <c r="N9409" s="101">
        <f t="shared" ca="1" si="1176"/>
        <v>-1.0705200906700294</v>
      </c>
      <c r="O9409" s="46">
        <f t="shared" ca="1" si="1181"/>
        <v>0.31710850803857998</v>
      </c>
      <c r="P9409" s="46">
        <f t="shared" ca="1" si="1182"/>
        <v>0.318695909859391</v>
      </c>
      <c r="Q9409" s="47">
        <f t="shared" ca="1" si="1177"/>
        <v>0.31393370439695806</v>
      </c>
      <c r="R9409" s="47">
        <f t="shared" ca="1" si="1178"/>
        <v>-2.3672288676742009E-2</v>
      </c>
      <c r="S9409" s="97">
        <f t="shared" ca="1" si="1183"/>
        <v>0.14671810968091897</v>
      </c>
      <c r="V9409">
        <v>9392</v>
      </c>
      <c r="W9409" s="46">
        <v>-0.17846325589165499</v>
      </c>
    </row>
    <row r="9410" spans="10:23">
      <c r="J9410">
        <v>9393</v>
      </c>
      <c r="K9410" s="93">
        <f t="shared" ca="1" si="1179"/>
        <v>0.62662817871866461</v>
      </c>
      <c r="L9410" s="93">
        <f t="shared" ca="1" si="1179"/>
        <v>1.8815690216905943</v>
      </c>
      <c r="M9410" s="93">
        <f t="shared" ca="1" si="1180"/>
        <v>0.62662817871866461</v>
      </c>
      <c r="N9410" s="101">
        <f t="shared" ca="1" si="1176"/>
        <v>1.9831657752409404</v>
      </c>
      <c r="O9410" s="46">
        <f t="shared" ca="1" si="1181"/>
        <v>0.54522369825031813</v>
      </c>
      <c r="P9410" s="46">
        <f t="shared" ca="1" si="1182"/>
        <v>0.43275350496526005</v>
      </c>
      <c r="Q9410" s="47">
        <f t="shared" ca="1" si="1177"/>
        <v>0.7701640848204343</v>
      </c>
      <c r="R9410" s="47">
        <f t="shared" ca="1" si="1178"/>
        <v>0.47008578171778953</v>
      </c>
      <c r="S9410" s="97">
        <f t="shared" ca="1" si="1183"/>
        <v>0.50765473998405386</v>
      </c>
      <c r="V9410">
        <v>9393</v>
      </c>
      <c r="W9410" s="46">
        <v>0.48504803415606901</v>
      </c>
    </row>
    <row r="9411" spans="10:23">
      <c r="J9411">
        <v>9394</v>
      </c>
      <c r="K9411" s="93">
        <f t="shared" ca="1" si="1179"/>
        <v>0.38955891744321025</v>
      </c>
      <c r="L9411" s="93">
        <f t="shared" ca="1" si="1179"/>
        <v>1.1569698768817553</v>
      </c>
      <c r="M9411" s="93">
        <f t="shared" ca="1" si="1180"/>
        <v>0.38955891744321025</v>
      </c>
      <c r="N9411" s="101">
        <f t="shared" ca="1" si="1176"/>
        <v>1.2207921644689048</v>
      </c>
      <c r="O9411" s="46">
        <f t="shared" ca="1" si="1181"/>
        <v>0.46012307065927205</v>
      </c>
      <c r="P9411" s="46">
        <f t="shared" ca="1" si="1182"/>
        <v>0.39020319116973701</v>
      </c>
      <c r="Q9411" s="47">
        <f t="shared" ca="1" si="1177"/>
        <v>0.59996282963834213</v>
      </c>
      <c r="R9411" s="47">
        <f t="shared" ca="1" si="1178"/>
        <v>0.34681569451704974</v>
      </c>
      <c r="S9411" s="97">
        <f t="shared" ca="1" si="1183"/>
        <v>0.4034693825881609</v>
      </c>
      <c r="V9411">
        <v>9394</v>
      </c>
      <c r="W9411" s="46">
        <v>0.44245574898641299</v>
      </c>
    </row>
    <row r="9412" spans="10:23">
      <c r="J9412">
        <v>9395</v>
      </c>
      <c r="K9412" s="93">
        <f t="shared" ca="1" si="1179"/>
        <v>-0.19123441479641787</v>
      </c>
      <c r="L9412" s="93">
        <f t="shared" ca="1" si="1179"/>
        <v>-0.25858194484340014</v>
      </c>
      <c r="M9412" s="93">
        <f t="shared" ca="1" si="1180"/>
        <v>-0.19123441479641787</v>
      </c>
      <c r="N9412" s="101">
        <f t="shared" ca="1" si="1176"/>
        <v>-0.30597402865907042</v>
      </c>
      <c r="O9412" s="46">
        <f t="shared" ca="1" si="1181"/>
        <v>0.2516359947373597</v>
      </c>
      <c r="P9412" s="46">
        <f t="shared" ca="1" si="1182"/>
        <v>0.28595965320878081</v>
      </c>
      <c r="Q9412" s="47">
        <f t="shared" ca="1" si="1177"/>
        <v>0.18298867779451741</v>
      </c>
      <c r="R9412" s="47">
        <f t="shared" ca="1" si="1178"/>
        <v>9.9949067573552472E-2</v>
      </c>
      <c r="S9412" s="97">
        <f t="shared" ca="1" si="1183"/>
        <v>0.17579253115545609</v>
      </c>
      <c r="V9412">
        <v>9395</v>
      </c>
      <c r="W9412" s="46">
        <v>0.40222114559192401</v>
      </c>
    </row>
    <row r="9413" spans="10:23">
      <c r="J9413">
        <v>9396</v>
      </c>
      <c r="K9413" s="93">
        <f t="shared" ca="1" si="1179"/>
        <v>9.001353836106904E-2</v>
      </c>
      <c r="L9413" s="93">
        <f t="shared" ca="1" si="1179"/>
        <v>2.6744266537144186</v>
      </c>
      <c r="M9413" s="93">
        <f t="shared" ca="1" si="1180"/>
        <v>9.001353836106904E-2</v>
      </c>
      <c r="N9413" s="101">
        <f t="shared" ca="1" si="1176"/>
        <v>2.5642052729420244</v>
      </c>
      <c r="O9413" s="46">
        <f t="shared" ca="1" si="1181"/>
        <v>0.35259542403506844</v>
      </c>
      <c r="P9413" s="46">
        <f t="shared" ca="1" si="1182"/>
        <v>0.33643936785763523</v>
      </c>
      <c r="Q9413" s="47">
        <f t="shared" ca="1" si="1177"/>
        <v>0.38490753638993497</v>
      </c>
      <c r="R9413" s="47">
        <f t="shared" ca="1" si="1178"/>
        <v>0.56403550471010844</v>
      </c>
      <c r="S9413" s="97">
        <f t="shared" ca="1" si="1183"/>
        <v>0.45831546437258841</v>
      </c>
      <c r="V9413">
        <v>9396</v>
      </c>
      <c r="W9413" s="46">
        <v>-6.8937488525113902E-2</v>
      </c>
    </row>
    <row r="9414" spans="10:23">
      <c r="J9414">
        <v>9397</v>
      </c>
      <c r="K9414" s="93">
        <f t="shared" ca="1" si="1179"/>
        <v>-0.17719180554003797</v>
      </c>
      <c r="L9414" s="93">
        <f t="shared" ca="1" si="1179"/>
        <v>0.2374247511505154</v>
      </c>
      <c r="M9414" s="93">
        <f t="shared" ca="1" si="1180"/>
        <v>-0.17719180554003797</v>
      </c>
      <c r="N9414" s="101">
        <f t="shared" ca="1" si="1176"/>
        <v>0.16874744580877243</v>
      </c>
      <c r="O9414" s="46">
        <f t="shared" ca="1" si="1181"/>
        <v>0.25667686277020529</v>
      </c>
      <c r="P9414" s="46">
        <f t="shared" ca="1" si="1182"/>
        <v>0.28848008722520363</v>
      </c>
      <c r="Q9414" s="47">
        <f t="shared" ca="1" si="1177"/>
        <v>0.19307041386020865</v>
      </c>
      <c r="R9414" s="47">
        <f t="shared" ca="1" si="1178"/>
        <v>0.17670796469022229</v>
      </c>
      <c r="S9414" s="97">
        <f t="shared" ca="1" si="1183"/>
        <v>0.21669241373021381</v>
      </c>
      <c r="V9414">
        <v>9397</v>
      </c>
      <c r="W9414" s="46">
        <v>0.13051694779460199</v>
      </c>
    </row>
    <row r="9415" spans="10:23">
      <c r="J9415">
        <v>9398</v>
      </c>
      <c r="K9415" s="93">
        <f t="shared" ca="1" si="1179"/>
        <v>-0.72076717192992945</v>
      </c>
      <c r="L9415" s="93">
        <f t="shared" ca="1" si="1179"/>
        <v>2.2532557006871672</v>
      </c>
      <c r="M9415" s="93">
        <f t="shared" ca="1" si="1180"/>
        <v>-0.72076717192992945</v>
      </c>
      <c r="N9415" s="101">
        <f t="shared" ca="1" si="1176"/>
        <v>1.9070537184069156</v>
      </c>
      <c r="O9415" s="46">
        <f t="shared" ca="1" si="1181"/>
        <v>6.1549900405126479E-2</v>
      </c>
      <c r="P9415" s="46">
        <f t="shared" ca="1" si="1182"/>
        <v>0.19091660604266422</v>
      </c>
      <c r="Q9415" s="47">
        <f t="shared" ca="1" si="1177"/>
        <v>-0.19718351086994901</v>
      </c>
      <c r="R9415" s="47">
        <f t="shared" ca="1" si="1178"/>
        <v>0.45777903375276402</v>
      </c>
      <c r="S9415" s="97">
        <f t="shared" ca="1" si="1183"/>
        <v>0.25966446707894525</v>
      </c>
      <c r="V9415">
        <v>9398</v>
      </c>
      <c r="W9415" s="46">
        <v>-0.102240504789174</v>
      </c>
    </row>
    <row r="9416" spans="10:23">
      <c r="J9416">
        <v>9399</v>
      </c>
      <c r="K9416" s="93">
        <f t="shared" ca="1" si="1179"/>
        <v>2.7220847260404462</v>
      </c>
      <c r="L9416" s="93">
        <f t="shared" ca="1" si="1179"/>
        <v>-1.4388959895235662</v>
      </c>
      <c r="M9416" s="93">
        <f t="shared" ca="1" si="1180"/>
        <v>2.7220847260404462</v>
      </c>
      <c r="N9416" s="101">
        <f t="shared" ca="1" si="1176"/>
        <v>-0.49850908811420569</v>
      </c>
      <c r="O9416" s="46">
        <f t="shared" ca="1" si="1181"/>
        <v>1.2974286290264434</v>
      </c>
      <c r="P9416" s="46">
        <f t="shared" ca="1" si="1182"/>
        <v>0.80885597035332268</v>
      </c>
      <c r="Q9416" s="47">
        <f t="shared" ca="1" si="1177"/>
        <v>2.2745739463726848</v>
      </c>
      <c r="R9416" s="47">
        <f t="shared" ca="1" si="1178"/>
        <v>6.8817594457373191E-2</v>
      </c>
      <c r="S9416" s="97">
        <f t="shared" ca="1" si="1183"/>
        <v>0.68312311174190832</v>
      </c>
      <c r="V9416">
        <v>9399</v>
      </c>
      <c r="W9416" s="46">
        <v>0.26986295880904598</v>
      </c>
    </row>
    <row r="9417" spans="10:23">
      <c r="J9417">
        <v>9400</v>
      </c>
      <c r="K9417" s="93">
        <f t="shared" ca="1" si="1179"/>
        <v>-1.7009413214566238</v>
      </c>
      <c r="L9417" s="93">
        <f t="shared" ca="1" si="1179"/>
        <v>-0.36776205831968545</v>
      </c>
      <c r="M9417" s="93">
        <f t="shared" ca="1" si="1180"/>
        <v>-1.7009413214566238</v>
      </c>
      <c r="N9417" s="101">
        <f t="shared" ca="1" si="1176"/>
        <v>-0.8896065232393473</v>
      </c>
      <c r="O9417" s="46">
        <f t="shared" ca="1" si="1181"/>
        <v>-0.29030269669864672</v>
      </c>
      <c r="P9417" s="46">
        <f t="shared" ca="1" si="1182"/>
        <v>1.4990307490777621E-2</v>
      </c>
      <c r="Q9417" s="47">
        <f t="shared" ca="1" si="1177"/>
        <v>-0.90088870507749541</v>
      </c>
      <c r="R9417" s="47">
        <f t="shared" ca="1" si="1178"/>
        <v>5.5800764600748842E-3</v>
      </c>
      <c r="S9417" s="97">
        <f t="shared" ca="1" si="1183"/>
        <v>-0.14236131011928593</v>
      </c>
      <c r="V9417">
        <v>9400</v>
      </c>
      <c r="W9417" s="46">
        <v>0.24039896709300501</v>
      </c>
    </row>
    <row r="9418" spans="10:23">
      <c r="J9418">
        <v>9401</v>
      </c>
      <c r="K9418" s="93">
        <f t="shared" ca="1" si="1179"/>
        <v>-0.36581008956728728</v>
      </c>
      <c r="L9418" s="93">
        <f t="shared" ca="1" si="1179"/>
        <v>-1.2961288198701726</v>
      </c>
      <c r="M9418" s="93">
        <f t="shared" ca="1" si="1180"/>
        <v>-0.36581008956728728</v>
      </c>
      <c r="N9418" s="101">
        <f t="shared" ca="1" si="1176"/>
        <v>-1.3451737587647292</v>
      </c>
      <c r="O9418" s="46">
        <f t="shared" ca="1" si="1181"/>
        <v>0.18896865690873518</v>
      </c>
      <c r="P9418" s="46">
        <f t="shared" ca="1" si="1182"/>
        <v>0.25462598429446859</v>
      </c>
      <c r="Q9418" s="47">
        <f t="shared" ca="1" si="1177"/>
        <v>5.7654002137268401E-2</v>
      </c>
      <c r="R9418" s="47">
        <f t="shared" ca="1" si="1178"/>
        <v>-6.8081724073844802E-2</v>
      </c>
      <c r="S9418" s="97">
        <f t="shared" ca="1" si="1183"/>
        <v>6.0443466417445191E-2</v>
      </c>
      <c r="V9418">
        <v>9401</v>
      </c>
      <c r="W9418" s="46">
        <v>0.78798991588257905</v>
      </c>
    </row>
    <row r="9419" spans="10:23">
      <c r="J9419">
        <v>9402</v>
      </c>
      <c r="K9419" s="93">
        <f t="shared" ca="1" si="1179"/>
        <v>-0.73951531932351133</v>
      </c>
      <c r="L9419" s="93">
        <f t="shared" ca="1" si="1179"/>
        <v>0.12756475244680046</v>
      </c>
      <c r="M9419" s="93">
        <f t="shared" ca="1" si="1180"/>
        <v>-0.73951531932351133</v>
      </c>
      <c r="N9419" s="101">
        <f t="shared" ca="1" si="1176"/>
        <v>-0.11424046435134219</v>
      </c>
      <c r="O9419" s="46">
        <f t="shared" ca="1" si="1181"/>
        <v>5.4819887830828862E-2</v>
      </c>
      <c r="P9419" s="46">
        <f t="shared" ca="1" si="1182"/>
        <v>0.18755159975551541</v>
      </c>
      <c r="Q9419" s="47">
        <f t="shared" ca="1" si="1177"/>
        <v>-0.21064353601854424</v>
      </c>
      <c r="R9419" s="47">
        <f t="shared" ca="1" si="1178"/>
        <v>0.13095094494387194</v>
      </c>
      <c r="S9419" s="97">
        <f t="shared" ca="1" si="1183"/>
        <v>9.28854163873504E-2</v>
      </c>
      <c r="V9419">
        <v>9402</v>
      </c>
      <c r="W9419" s="46">
        <v>0.110629716005712</v>
      </c>
    </row>
    <row r="9420" spans="10:23">
      <c r="J9420">
        <v>9403</v>
      </c>
      <c r="K9420" s="93">
        <f t="shared" ca="1" si="1179"/>
        <v>-0.52129952129051693</v>
      </c>
      <c r="L9420" s="93">
        <f t="shared" ca="1" si="1179"/>
        <v>0.17750115088662777</v>
      </c>
      <c r="M9420" s="93">
        <f t="shared" ca="1" si="1180"/>
        <v>-0.52129952129051693</v>
      </c>
      <c r="N9420" s="101">
        <f t="shared" ca="1" si="1176"/>
        <v>2.5009146327019116E-3</v>
      </c>
      <c r="O9420" s="46">
        <f t="shared" ca="1" si="1181"/>
        <v>0.13315269767289306</v>
      </c>
      <c r="P9420" s="46">
        <f t="shared" ca="1" si="1182"/>
        <v>0.22671800467654751</v>
      </c>
      <c r="Q9420" s="47">
        <f t="shared" ca="1" si="1177"/>
        <v>-5.3977916334415843E-2</v>
      </c>
      <c r="R9420" s="47">
        <f t="shared" ca="1" si="1178"/>
        <v>0.14982714916180734</v>
      </c>
      <c r="S9420" s="97">
        <f t="shared" ca="1" si="1183"/>
        <v>0.1414899234173502</v>
      </c>
      <c r="V9420">
        <v>9403</v>
      </c>
      <c r="W9420" s="46">
        <v>0.87322561434628199</v>
      </c>
    </row>
    <row r="9421" spans="10:23">
      <c r="J9421">
        <v>9404</v>
      </c>
      <c r="K9421" s="93">
        <f t="shared" ca="1" si="1179"/>
        <v>-4.2363376620165968E-2</v>
      </c>
      <c r="L9421" s="93">
        <f t="shared" ca="1" si="1179"/>
        <v>1.0519171446672171</v>
      </c>
      <c r="M9421" s="93">
        <f t="shared" ca="1" si="1180"/>
        <v>-4.2363376620165968E-2</v>
      </c>
      <c r="N9421" s="101">
        <f t="shared" ca="1" si="1176"/>
        <v>0.9838324560907411</v>
      </c>
      <c r="O9421" s="46">
        <f t="shared" ca="1" si="1181"/>
        <v>0.30507615273493871</v>
      </c>
      <c r="P9421" s="46">
        <f t="shared" ca="1" si="1182"/>
        <v>0.31267973220757034</v>
      </c>
      <c r="Q9421" s="47">
        <f t="shared" ca="1" si="1177"/>
        <v>0.28986899378967546</v>
      </c>
      <c r="R9421" s="47">
        <f t="shared" ca="1" si="1178"/>
        <v>0.30850108931284037</v>
      </c>
      <c r="S9421" s="97">
        <f t="shared" ca="1" si="1183"/>
        <v>0.30678862102388954</v>
      </c>
      <c r="V9421">
        <v>9404</v>
      </c>
      <c r="W9421" s="46">
        <v>0.36637536166318901</v>
      </c>
    </row>
    <row r="9422" spans="10:23">
      <c r="J9422">
        <v>9405</v>
      </c>
      <c r="K9422" s="93">
        <f t="shared" ca="1" si="1179"/>
        <v>0.60608137806823581</v>
      </c>
      <c r="L9422" s="93">
        <f t="shared" ca="1" si="1179"/>
        <v>-0.77133224831975067</v>
      </c>
      <c r="M9422" s="93">
        <f t="shared" ca="1" si="1180"/>
        <v>0.60608137806823581</v>
      </c>
      <c r="N9422" s="101">
        <f t="shared" ca="1" si="1176"/>
        <v>-0.53853966230966954</v>
      </c>
      <c r="O9422" s="46">
        <f t="shared" ca="1" si="1181"/>
        <v>0.53784802406576859</v>
      </c>
      <c r="P9422" s="46">
        <f t="shared" ca="1" si="1182"/>
        <v>0.42906566787298528</v>
      </c>
      <c r="Q9422" s="47">
        <f t="shared" ca="1" si="1177"/>
        <v>0.75541273645133522</v>
      </c>
      <c r="R9422" s="47">
        <f t="shared" ca="1" si="1178"/>
        <v>6.2344951251933012E-2</v>
      </c>
      <c r="S9422" s="97">
        <f t="shared" ca="1" si="1183"/>
        <v>0.30009648765885077</v>
      </c>
      <c r="V9422">
        <v>9405</v>
      </c>
      <c r="W9422" s="46">
        <v>-3.5693192852223998E-2</v>
      </c>
    </row>
    <row r="9423" spans="10:23">
      <c r="J9423">
        <v>9406</v>
      </c>
      <c r="K9423" s="93">
        <f t="shared" ca="1" si="1179"/>
        <v>-1.4476315116945717</v>
      </c>
      <c r="L9423" s="93">
        <f t="shared" ca="1" si="1179"/>
        <v>6.1403113409413741E-2</v>
      </c>
      <c r="M9423" s="93">
        <f t="shared" ca="1" si="1180"/>
        <v>-1.4476315116945717</v>
      </c>
      <c r="N9423" s="101">
        <f t="shared" ca="1" si="1176"/>
        <v>-0.40216403680911839</v>
      </c>
      <c r="O9423" s="46">
        <f t="shared" ca="1" si="1181"/>
        <v>-0.1993722079893917</v>
      </c>
      <c r="P9423" s="46">
        <f t="shared" ca="1" si="1182"/>
        <v>6.0455551845405131E-2</v>
      </c>
      <c r="Q9423" s="47">
        <f t="shared" ca="1" si="1177"/>
        <v>-0.71902772765898537</v>
      </c>
      <c r="R9423" s="47">
        <f t="shared" ca="1" si="1178"/>
        <v>8.4395865672336784E-2</v>
      </c>
      <c r="S9423" s="97">
        <f t="shared" ca="1" si="1183"/>
        <v>-5.748817115852746E-2</v>
      </c>
      <c r="V9423">
        <v>9406</v>
      </c>
      <c r="W9423" s="46">
        <v>0.187294493806901</v>
      </c>
    </row>
    <row r="9424" spans="10:23">
      <c r="J9424">
        <v>9407</v>
      </c>
      <c r="K9424" s="93">
        <f t="shared" ca="1" si="1179"/>
        <v>0.3108030083889356</v>
      </c>
      <c r="L9424" s="93">
        <f t="shared" ca="1" si="1179"/>
        <v>1.1264222242125621</v>
      </c>
      <c r="M9424" s="93">
        <f t="shared" ca="1" si="1180"/>
        <v>0.3108030083889356</v>
      </c>
      <c r="N9424" s="101">
        <f t="shared" ca="1" si="1176"/>
        <v>1.166784302675381</v>
      </c>
      <c r="O9424" s="46">
        <f t="shared" ca="1" si="1181"/>
        <v>0.43185210355470605</v>
      </c>
      <c r="P9424" s="46">
        <f t="shared" ca="1" si="1182"/>
        <v>0.37606770761745401</v>
      </c>
      <c r="Q9424" s="47">
        <f t="shared" ca="1" si="1177"/>
        <v>0.54342089542921013</v>
      </c>
      <c r="R9424" s="47">
        <f t="shared" ca="1" si="1178"/>
        <v>0.33808302888074671</v>
      </c>
      <c r="S9424" s="97">
        <f t="shared" ca="1" si="1183"/>
        <v>0.38496756621772638</v>
      </c>
      <c r="V9424">
        <v>9407</v>
      </c>
      <c r="W9424" s="46">
        <v>0.23926810418803801</v>
      </c>
    </row>
    <row r="9425" spans="10:23">
      <c r="J9425">
        <v>9408</v>
      </c>
      <c r="K9425" s="93">
        <f t="shared" ca="1" si="1179"/>
        <v>1.5518435050913757</v>
      </c>
      <c r="L9425" s="93">
        <f t="shared" ca="1" si="1179"/>
        <v>0.88152682276183936</v>
      </c>
      <c r="M9425" s="93">
        <f t="shared" ca="1" si="1180"/>
        <v>1.5518435050913757</v>
      </c>
      <c r="N9425" s="101">
        <f t="shared" ca="1" si="1176"/>
        <v>1.3292818086795046</v>
      </c>
      <c r="O9425" s="46">
        <f t="shared" ca="1" si="1181"/>
        <v>0.87734775561466483</v>
      </c>
      <c r="P9425" s="46">
        <f t="shared" ca="1" si="1182"/>
        <v>0.59881553364743345</v>
      </c>
      <c r="Q9425" s="47">
        <f t="shared" ca="1" si="1177"/>
        <v>1.4344121995491277</v>
      </c>
      <c r="R9425" s="47">
        <f t="shared" ca="1" si="1178"/>
        <v>0.36435765519519392</v>
      </c>
      <c r="S9425" s="97">
        <f t="shared" ca="1" si="1183"/>
        <v>0.62085270540492932</v>
      </c>
      <c r="V9425">
        <v>9408</v>
      </c>
      <c r="W9425" s="46">
        <v>0.63535481099503099</v>
      </c>
    </row>
    <row r="9426" spans="10:23">
      <c r="J9426">
        <v>9409</v>
      </c>
      <c r="K9426" s="93">
        <f t="shared" ca="1" si="1179"/>
        <v>7.4144280233939897E-3</v>
      </c>
      <c r="L9426" s="93">
        <f t="shared" ca="1" si="1179"/>
        <v>-0.76733235606684524</v>
      </c>
      <c r="M9426" s="93">
        <f t="shared" ca="1" si="1180"/>
        <v>7.4144280233939897E-3</v>
      </c>
      <c r="N9426" s="101">
        <f t="shared" ref="N9426:N9489" ca="1" si="1184">$N$2*K9426+SQRT(1-$N$2^2)*L9426</f>
        <v>-0.72513695209149387</v>
      </c>
      <c r="O9426" s="46">
        <f t="shared" ca="1" si="1181"/>
        <v>0.32294486499430425</v>
      </c>
      <c r="P9426" s="46">
        <f t="shared" ca="1" si="1182"/>
        <v>0.32161408833725313</v>
      </c>
      <c r="Q9426" s="47">
        <f t="shared" ref="Q9426:Q9489" ca="1" si="1185">$K$2+K9426*$S$3</f>
        <v>0.32560641830840653</v>
      </c>
      <c r="R9426" s="47">
        <f t="shared" ref="R9426:R9489" ca="1" si="1186">$L$2+$L$3*N9426</f>
        <v>3.2173570897445367E-2</v>
      </c>
      <c r="S9426" s="97">
        <f t="shared" ca="1" si="1183"/>
        <v>0.17755921794587481</v>
      </c>
      <c r="V9426">
        <v>9409</v>
      </c>
      <c r="W9426" s="46">
        <v>-0.14742371982199301</v>
      </c>
    </row>
    <row r="9427" spans="10:23">
      <c r="J9427">
        <v>9410</v>
      </c>
      <c r="K9427" s="93">
        <f t="shared" ref="K9427:L9490" ca="1" si="1187">_xlfn.NORM.S.INV(RAND())</f>
        <v>1.3978226836948213</v>
      </c>
      <c r="L9427" s="93">
        <f t="shared" ca="1" si="1187"/>
        <v>-0.87869120090931763</v>
      </c>
      <c r="M9427" s="93">
        <f t="shared" ref="M9427:M9490" ca="1" si="1188">K9427</f>
        <v>1.3978226836948213</v>
      </c>
      <c r="N9427" s="101">
        <f t="shared" ca="1" si="1184"/>
        <v>-0.38853338354757733</v>
      </c>
      <c r="O9427" s="46">
        <f t="shared" ref="O9427:O9490" ca="1" si="1189">$K$2+K9427*$K$3</f>
        <v>0.822058982652633</v>
      </c>
      <c r="P9427" s="46">
        <f t="shared" ref="P9427:P9490" ca="1" si="1190">$K$2+K9427*$R$3</f>
        <v>0.57117114716641748</v>
      </c>
      <c r="Q9427" s="47">
        <f t="shared" ca="1" si="1185"/>
        <v>1.323834653625064</v>
      </c>
      <c r="R9427" s="47">
        <f t="shared" ca="1" si="1186"/>
        <v>8.6599839934315331E-2</v>
      </c>
      <c r="S9427" s="97">
        <f t="shared" ref="S9427:S9490" ca="1" si="1191">AVERAGE(R9427,O9427)</f>
        <v>0.45432941129347415</v>
      </c>
      <c r="V9427">
        <v>9410</v>
      </c>
      <c r="W9427" s="46">
        <v>1.05754527067629</v>
      </c>
    </row>
    <row r="9428" spans="10:23">
      <c r="J9428">
        <v>9411</v>
      </c>
      <c r="K9428" s="93">
        <f t="shared" ca="1" si="1187"/>
        <v>0.61524278875419003</v>
      </c>
      <c r="L9428" s="93">
        <f t="shared" ca="1" si="1187"/>
        <v>1.7825264432939099</v>
      </c>
      <c r="M9428" s="93">
        <f t="shared" ca="1" si="1188"/>
        <v>0.61524278875419003</v>
      </c>
      <c r="N9428" s="101">
        <f t="shared" ca="1" si="1184"/>
        <v>1.8856443623245835</v>
      </c>
      <c r="O9428" s="46">
        <f t="shared" ca="1" si="1189"/>
        <v>0.54113669082416438</v>
      </c>
      <c r="P9428" s="46">
        <f t="shared" ca="1" si="1190"/>
        <v>0.43071000125218317</v>
      </c>
      <c r="Q9428" s="47">
        <f t="shared" ca="1" si="1185"/>
        <v>0.76199006996812679</v>
      </c>
      <c r="R9428" s="47">
        <f t="shared" ca="1" si="1186"/>
        <v>0.45431730166512241</v>
      </c>
      <c r="S9428" s="97">
        <f t="shared" ca="1" si="1191"/>
        <v>0.49772699624464339</v>
      </c>
      <c r="V9428">
        <v>9411</v>
      </c>
      <c r="W9428" s="46">
        <v>0.62505299775642897</v>
      </c>
    </row>
    <row r="9429" spans="10:23">
      <c r="J9429">
        <v>9412</v>
      </c>
      <c r="K9429" s="93">
        <f t="shared" ca="1" si="1187"/>
        <v>-0.77216514534373193</v>
      </c>
      <c r="L9429" s="93">
        <f t="shared" ca="1" si="1187"/>
        <v>-1.5811993450483253</v>
      </c>
      <c r="M9429" s="93">
        <f t="shared" ca="1" si="1188"/>
        <v>-0.77216514534373193</v>
      </c>
      <c r="N9429" s="101">
        <f t="shared" ca="1" si="1184"/>
        <v>-1.7446743548844403</v>
      </c>
      <c r="O9429" s="46">
        <f t="shared" ca="1" si="1189"/>
        <v>4.3099597017458358E-2</v>
      </c>
      <c r="P9429" s="46">
        <f t="shared" ca="1" si="1190"/>
        <v>0.18169145434883016</v>
      </c>
      <c r="Q9429" s="47">
        <f t="shared" ca="1" si="1185"/>
        <v>-0.23408411764528525</v>
      </c>
      <c r="R9429" s="47">
        <f t="shared" ca="1" si="1186"/>
        <v>-0.13267797009363258</v>
      </c>
      <c r="S9429" s="97">
        <f t="shared" ca="1" si="1191"/>
        <v>-4.4789186538087111E-2</v>
      </c>
      <c r="V9429">
        <v>9412</v>
      </c>
      <c r="W9429" s="46">
        <v>0.25959644999095199</v>
      </c>
    </row>
    <row r="9430" spans="10:23">
      <c r="J9430">
        <v>9413</v>
      </c>
      <c r="K9430" s="93">
        <f t="shared" ca="1" si="1187"/>
        <v>-0.28229441589716181</v>
      </c>
      <c r="L9430" s="93">
        <f t="shared" ca="1" si="1187"/>
        <v>-0.98033647026518866</v>
      </c>
      <c r="M9430" s="93">
        <f t="shared" ca="1" si="1188"/>
        <v>-0.28229441589716181</v>
      </c>
      <c r="N9430" s="101">
        <f t="shared" ca="1" si="1184"/>
        <v>-1.0192164833615946</v>
      </c>
      <c r="O9430" s="46">
        <f t="shared" ca="1" si="1189"/>
        <v>0.21894823420517212</v>
      </c>
      <c r="P9430" s="46">
        <f t="shared" ca="1" si="1190"/>
        <v>0.26961577294268702</v>
      </c>
      <c r="Q9430" s="47">
        <f t="shared" ca="1" si="1185"/>
        <v>0.11761315673014225</v>
      </c>
      <c r="R9430" s="47">
        <f t="shared" ca="1" si="1186"/>
        <v>-1.5376880680892158E-2</v>
      </c>
      <c r="S9430" s="97">
        <f t="shared" ca="1" si="1191"/>
        <v>0.10178567676213998</v>
      </c>
      <c r="V9430">
        <v>9413</v>
      </c>
      <c r="W9430" s="46">
        <v>1.06019406463701</v>
      </c>
    </row>
    <row r="9431" spans="10:23">
      <c r="J9431">
        <v>9414</v>
      </c>
      <c r="K9431" s="93">
        <f t="shared" ca="1" si="1187"/>
        <v>1.2773052055306244</v>
      </c>
      <c r="L9431" s="93">
        <f t="shared" ca="1" si="1187"/>
        <v>1.7019816538928136</v>
      </c>
      <c r="M9431" s="93">
        <f t="shared" ca="1" si="1188"/>
        <v>1.2773052055306244</v>
      </c>
      <c r="N9431" s="101">
        <f t="shared" ca="1" si="1184"/>
        <v>2.0198319025895346</v>
      </c>
      <c r="O9431" s="46">
        <f t="shared" ca="1" si="1189"/>
        <v>0.77879688712711226</v>
      </c>
      <c r="P9431" s="46">
        <f t="shared" ca="1" si="1190"/>
        <v>0.54954009940365711</v>
      </c>
      <c r="Q9431" s="47">
        <f t="shared" ca="1" si="1185"/>
        <v>1.2373104625740226</v>
      </c>
      <c r="R9431" s="47">
        <f t="shared" ca="1" si="1186"/>
        <v>0.47601441913612502</v>
      </c>
      <c r="S9431" s="97">
        <f t="shared" ca="1" si="1191"/>
        <v>0.62740565313161867</v>
      </c>
      <c r="V9431">
        <v>9414</v>
      </c>
      <c r="W9431" s="46">
        <v>0.33316478527079502</v>
      </c>
    </row>
    <row r="9432" spans="10:23">
      <c r="J9432">
        <v>9415</v>
      </c>
      <c r="K9432" s="93">
        <f t="shared" ca="1" si="1187"/>
        <v>1.0742999123678147</v>
      </c>
      <c r="L9432" s="93">
        <f t="shared" ca="1" si="1187"/>
        <v>-0.39229307011779463</v>
      </c>
      <c r="M9432" s="93">
        <f t="shared" ca="1" si="1188"/>
        <v>1.0742999123678147</v>
      </c>
      <c r="N9432" s="101">
        <f t="shared" ca="1" si="1184"/>
        <v>-3.0274992049792671E-2</v>
      </c>
      <c r="O9432" s="46">
        <f t="shared" ca="1" si="1189"/>
        <v>0.70592418418994685</v>
      </c>
      <c r="P9432" s="46">
        <f t="shared" ca="1" si="1190"/>
        <v>0.51310374793507441</v>
      </c>
      <c r="Q9432" s="47">
        <f t="shared" ca="1" si="1185"/>
        <v>1.0915650566996917</v>
      </c>
      <c r="R9432" s="47">
        <f t="shared" ca="1" si="1186"/>
        <v>0.14452753120842235</v>
      </c>
      <c r="S9432" s="97">
        <f t="shared" ca="1" si="1191"/>
        <v>0.42522585769918458</v>
      </c>
      <c r="V9432">
        <v>9415</v>
      </c>
      <c r="W9432" s="46">
        <v>-0.40544496238140598</v>
      </c>
    </row>
    <row r="9433" spans="10:23">
      <c r="J9433">
        <v>9416</v>
      </c>
      <c r="K9433" s="93">
        <f t="shared" ca="1" si="1187"/>
        <v>0.54733886132893383</v>
      </c>
      <c r="L9433" s="93">
        <f t="shared" ca="1" si="1187"/>
        <v>0.33254635727545595</v>
      </c>
      <c r="M9433" s="93">
        <f t="shared" ca="1" si="1188"/>
        <v>0.54733886132893383</v>
      </c>
      <c r="N9433" s="101">
        <f t="shared" ca="1" si="1184"/>
        <v>0.48934764731900043</v>
      </c>
      <c r="O9433" s="46">
        <f t="shared" ca="1" si="1189"/>
        <v>0.51676125383711513</v>
      </c>
      <c r="P9433" s="46">
        <f t="shared" ca="1" si="1190"/>
        <v>0.41852228275865855</v>
      </c>
      <c r="Q9433" s="47">
        <f t="shared" ca="1" si="1185"/>
        <v>0.7132391959940283</v>
      </c>
      <c r="R9433" s="47">
        <f t="shared" ca="1" si="1186"/>
        <v>0.22854660946797017</v>
      </c>
      <c r="S9433" s="97">
        <f t="shared" ca="1" si="1191"/>
        <v>0.37265393165254268</v>
      </c>
      <c r="V9433">
        <v>9416</v>
      </c>
      <c r="W9433" s="46">
        <v>0.71539939708719202</v>
      </c>
    </row>
    <row r="9434" spans="10:23">
      <c r="J9434">
        <v>9417</v>
      </c>
      <c r="K9434" s="93">
        <f t="shared" ca="1" si="1187"/>
        <v>-0.29142370068795659</v>
      </c>
      <c r="L9434" s="93">
        <f t="shared" ca="1" si="1187"/>
        <v>0.92784242100740866</v>
      </c>
      <c r="M9434" s="93">
        <f t="shared" ca="1" si="1188"/>
        <v>-0.29142370068795659</v>
      </c>
      <c r="N9434" s="101">
        <f t="shared" ca="1" si="1184"/>
        <v>0.78699252613217807</v>
      </c>
      <c r="O9434" s="46">
        <f t="shared" ca="1" si="1189"/>
        <v>0.21567109966240516</v>
      </c>
      <c r="P9434" s="46">
        <f t="shared" ca="1" si="1190"/>
        <v>0.26797720567130356</v>
      </c>
      <c r="Q9434" s="47">
        <f t="shared" ca="1" si="1185"/>
        <v>0.11105888764460839</v>
      </c>
      <c r="R9434" s="47">
        <f t="shared" ca="1" si="1186"/>
        <v>0.27667355096716284</v>
      </c>
      <c r="S9434" s="97">
        <f t="shared" ca="1" si="1191"/>
        <v>0.246172325314784</v>
      </c>
      <c r="V9434">
        <v>9417</v>
      </c>
      <c r="W9434" s="46">
        <v>-0.13470038203496401</v>
      </c>
    </row>
    <row r="9435" spans="10:23">
      <c r="J9435">
        <v>9418</v>
      </c>
      <c r="K9435" s="93">
        <f t="shared" ca="1" si="1187"/>
        <v>-1.325215357486649</v>
      </c>
      <c r="L9435" s="93">
        <f t="shared" ca="1" si="1187"/>
        <v>0.86135296872303557</v>
      </c>
      <c r="M9435" s="93">
        <f t="shared" ca="1" si="1188"/>
        <v>-1.325215357486649</v>
      </c>
      <c r="N9435" s="101">
        <f t="shared" ca="1" si="1184"/>
        <v>0.39518605567835074</v>
      </c>
      <c r="O9435" s="46">
        <f t="shared" ca="1" si="1189"/>
        <v>-0.15542854572660664</v>
      </c>
      <c r="P9435" s="46">
        <f t="shared" ca="1" si="1190"/>
        <v>8.2427382976797664E-2</v>
      </c>
      <c r="Q9435" s="47">
        <f t="shared" ca="1" si="1185"/>
        <v>-0.63114040313341524</v>
      </c>
      <c r="R9435" s="47">
        <f t="shared" ca="1" si="1186"/>
        <v>0.21332138728229019</v>
      </c>
      <c r="S9435" s="97">
        <f t="shared" ca="1" si="1191"/>
        <v>2.8946420777841778E-2</v>
      </c>
      <c r="V9435">
        <v>9418</v>
      </c>
      <c r="W9435" s="46">
        <v>0.322889087341728</v>
      </c>
    </row>
    <row r="9436" spans="10:23">
      <c r="J9436">
        <v>9419</v>
      </c>
      <c r="K9436" s="93">
        <f t="shared" ca="1" si="1187"/>
        <v>-0.85398254622047265</v>
      </c>
      <c r="L9436" s="93">
        <f t="shared" ca="1" si="1187"/>
        <v>-0.71242454564368141</v>
      </c>
      <c r="M9436" s="93">
        <f t="shared" ca="1" si="1188"/>
        <v>-0.85398254622047265</v>
      </c>
      <c r="N9436" s="101">
        <f t="shared" ca="1" si="1184"/>
        <v>-0.94702334219164175</v>
      </c>
      <c r="O9436" s="46">
        <f t="shared" ca="1" si="1189"/>
        <v>1.3729647809286816E-2</v>
      </c>
      <c r="P9436" s="46">
        <f t="shared" ca="1" si="1190"/>
        <v>0.16700647974474439</v>
      </c>
      <c r="Q9436" s="47">
        <f t="shared" ca="1" si="1185"/>
        <v>-0.29282401606162833</v>
      </c>
      <c r="R9436" s="47">
        <f t="shared" ca="1" si="1186"/>
        <v>-3.7037919464809888E-3</v>
      </c>
      <c r="S9436" s="97">
        <f t="shared" ca="1" si="1191"/>
        <v>5.0129279314029135E-3</v>
      </c>
      <c r="V9436">
        <v>9419</v>
      </c>
      <c r="W9436" s="46">
        <v>0.33428743096243002</v>
      </c>
    </row>
    <row r="9437" spans="10:23">
      <c r="J9437">
        <v>9420</v>
      </c>
      <c r="K9437" s="93">
        <f t="shared" ca="1" si="1187"/>
        <v>2.1394035688210886E-2</v>
      </c>
      <c r="L9437" s="93">
        <f t="shared" ca="1" si="1187"/>
        <v>0.19320393679690467</v>
      </c>
      <c r="M9437" s="93">
        <f t="shared" ca="1" si="1188"/>
        <v>2.1394035688210886E-2</v>
      </c>
      <c r="N9437" s="101">
        <f t="shared" ca="1" si="1184"/>
        <v>0.18997718766233362</v>
      </c>
      <c r="O9437" s="46">
        <f t="shared" ca="1" si="1189"/>
        <v>0.32796311737907979</v>
      </c>
      <c r="P9437" s="46">
        <f t="shared" ca="1" si="1190"/>
        <v>0.32412321452964088</v>
      </c>
      <c r="Q9437" s="47">
        <f t="shared" ca="1" si="1185"/>
        <v>0.33564292307795757</v>
      </c>
      <c r="R9437" s="47">
        <f t="shared" ca="1" si="1186"/>
        <v>0.18014065450602995</v>
      </c>
      <c r="S9437" s="97">
        <f t="shared" ca="1" si="1191"/>
        <v>0.2540518859425549</v>
      </c>
      <c r="V9437">
        <v>9420</v>
      </c>
      <c r="W9437" s="46">
        <v>0.14492021056412999</v>
      </c>
    </row>
    <row r="9438" spans="10:23">
      <c r="J9438">
        <v>9421</v>
      </c>
      <c r="K9438" s="93">
        <f t="shared" ca="1" si="1187"/>
        <v>-0.98261483023720964</v>
      </c>
      <c r="L9438" s="93">
        <f t="shared" ca="1" si="1187"/>
        <v>-0.15538559007651762</v>
      </c>
      <c r="M9438" s="93">
        <f t="shared" ca="1" si="1188"/>
        <v>-0.98261483023720964</v>
      </c>
      <c r="N9438" s="101">
        <f t="shared" ca="1" si="1184"/>
        <v>-0.45981202526085868</v>
      </c>
      <c r="O9438" s="46">
        <f t="shared" ca="1" si="1189"/>
        <v>-3.2445415289994062E-2</v>
      </c>
      <c r="P9438" s="46">
        <f t="shared" ca="1" si="1190"/>
        <v>0.14391894819510395</v>
      </c>
      <c r="Q9438" s="47">
        <f t="shared" ca="1" si="1185"/>
        <v>-0.38517414226019009</v>
      </c>
      <c r="R9438" s="47">
        <f t="shared" ca="1" si="1186"/>
        <v>7.5074618893874803E-2</v>
      </c>
      <c r="S9438" s="97">
        <f t="shared" ca="1" si="1191"/>
        <v>2.1314601801940371E-2</v>
      </c>
      <c r="V9438">
        <v>9421</v>
      </c>
      <c r="W9438" s="46">
        <v>3.0905818127623299E-2</v>
      </c>
    </row>
    <row r="9439" spans="10:23">
      <c r="J9439">
        <v>9422</v>
      </c>
      <c r="K9439" s="93">
        <f t="shared" ca="1" si="1187"/>
        <v>-1.0214710689091402</v>
      </c>
      <c r="L9439" s="93">
        <f t="shared" ca="1" si="1187"/>
        <v>0.29111865021917732</v>
      </c>
      <c r="M9439" s="93">
        <f t="shared" ca="1" si="1188"/>
        <v>-1.0214710689091402</v>
      </c>
      <c r="N9439" s="101">
        <f t="shared" ca="1" si="1184"/>
        <v>-4.8846017168119926E-2</v>
      </c>
      <c r="O9439" s="46">
        <f t="shared" ca="1" si="1189"/>
        <v>-4.6393618777103574E-2</v>
      </c>
      <c r="P9439" s="46">
        <f t="shared" ca="1" si="1190"/>
        <v>0.1369448464515492</v>
      </c>
      <c r="Q9439" s="47">
        <f t="shared" ca="1" si="1185"/>
        <v>-0.41307054923440911</v>
      </c>
      <c r="R9439" s="47">
        <f t="shared" ca="1" si="1186"/>
        <v>0.1415247359209188</v>
      </c>
      <c r="S9439" s="97">
        <f t="shared" ca="1" si="1191"/>
        <v>4.7565558571907612E-2</v>
      </c>
      <c r="V9439">
        <v>9422</v>
      </c>
      <c r="W9439" s="46">
        <v>0.82114852301155306</v>
      </c>
    </row>
    <row r="9440" spans="10:23">
      <c r="J9440">
        <v>9423</v>
      </c>
      <c r="K9440" s="93">
        <f t="shared" ca="1" si="1187"/>
        <v>-0.32811779599814894</v>
      </c>
      <c r="L9440" s="93">
        <f t="shared" ca="1" si="1187"/>
        <v>-0.97346656793948305</v>
      </c>
      <c r="M9440" s="93">
        <f t="shared" ca="1" si="1188"/>
        <v>-0.32811779599814894</v>
      </c>
      <c r="N9440" s="101">
        <f t="shared" ca="1" si="1184"/>
        <v>-1.027276107318565</v>
      </c>
      <c r="O9440" s="46">
        <f t="shared" ca="1" si="1189"/>
        <v>0.20249903963664448</v>
      </c>
      <c r="P9440" s="46">
        <f t="shared" ca="1" si="1190"/>
        <v>0.26139117565842324</v>
      </c>
      <c r="Q9440" s="47">
        <f t="shared" ca="1" si="1185"/>
        <v>8.4714767593086993E-2</v>
      </c>
      <c r="R9440" s="47">
        <f t="shared" ca="1" si="1186"/>
        <v>-1.6680061344471003E-2</v>
      </c>
      <c r="S9440" s="97">
        <f t="shared" ca="1" si="1191"/>
        <v>9.2909489146086738E-2</v>
      </c>
      <c r="V9440">
        <v>9423</v>
      </c>
      <c r="W9440" s="46">
        <v>-9.0956820688024895E-2</v>
      </c>
    </row>
    <row r="9441" spans="10:23">
      <c r="J9441">
        <v>9424</v>
      </c>
      <c r="K9441" s="93">
        <f t="shared" ca="1" si="1187"/>
        <v>-0.79884550210631122</v>
      </c>
      <c r="L9441" s="93">
        <f t="shared" ca="1" si="1187"/>
        <v>-1.4912787059427901</v>
      </c>
      <c r="M9441" s="93">
        <f t="shared" ca="1" si="1188"/>
        <v>-0.79884550210631122</v>
      </c>
      <c r="N9441" s="101">
        <f t="shared" ca="1" si="1184"/>
        <v>-1.6679070606653574</v>
      </c>
      <c r="O9441" s="46">
        <f t="shared" ca="1" si="1189"/>
        <v>3.3522163432720575E-2</v>
      </c>
      <c r="P9441" s="46">
        <f t="shared" ca="1" si="1190"/>
        <v>0.17690273755646127</v>
      </c>
      <c r="Q9441" s="47">
        <f t="shared" ca="1" si="1185"/>
        <v>-0.25323898481476081</v>
      </c>
      <c r="R9441" s="47">
        <f t="shared" ca="1" si="1186"/>
        <v>-0.1202652751644781</v>
      </c>
      <c r="S9441" s="97">
        <f t="shared" ca="1" si="1191"/>
        <v>-4.3371555865878764E-2</v>
      </c>
      <c r="V9441">
        <v>9424</v>
      </c>
      <c r="W9441" s="46">
        <v>-0.25528088967677198</v>
      </c>
    </row>
    <row r="9442" spans="10:23">
      <c r="J9442">
        <v>9425</v>
      </c>
      <c r="K9442" s="93">
        <f t="shared" ca="1" si="1187"/>
        <v>-0.37018352087781364</v>
      </c>
      <c r="L9442" s="93">
        <f t="shared" ca="1" si="1187"/>
        <v>1.1124143260273349</v>
      </c>
      <c r="M9442" s="93">
        <f t="shared" ca="1" si="1188"/>
        <v>-0.37018352087781364</v>
      </c>
      <c r="N9442" s="101">
        <f t="shared" ca="1" si="1184"/>
        <v>0.93693465660409492</v>
      </c>
      <c r="O9442" s="46">
        <f t="shared" ca="1" si="1189"/>
        <v>0.18739872857956355</v>
      </c>
      <c r="P9442" s="46">
        <f t="shared" ca="1" si="1190"/>
        <v>0.25384102012988274</v>
      </c>
      <c r="Q9442" s="47">
        <f t="shared" ca="1" si="1185"/>
        <v>5.4514145478925136E-2</v>
      </c>
      <c r="R9442" s="47">
        <f t="shared" ca="1" si="1186"/>
        <v>0.30091806735279725</v>
      </c>
      <c r="S9442" s="97">
        <f t="shared" ca="1" si="1191"/>
        <v>0.24415839796618038</v>
      </c>
      <c r="V9442">
        <v>9425</v>
      </c>
      <c r="W9442" s="46">
        <v>0.80178077541176396</v>
      </c>
    </row>
    <row r="9443" spans="10:23">
      <c r="J9443">
        <v>9426</v>
      </c>
      <c r="K9443" s="93">
        <f t="shared" ca="1" si="1187"/>
        <v>-0.66105948085965538</v>
      </c>
      <c r="L9443" s="93">
        <f t="shared" ca="1" si="1187"/>
        <v>-0.6191710625385457</v>
      </c>
      <c r="M9443" s="93">
        <f t="shared" ca="1" si="1188"/>
        <v>-0.66105948085965538</v>
      </c>
      <c r="N9443" s="101">
        <f t="shared" ca="1" si="1184"/>
        <v>-0.79725741987265863</v>
      </c>
      <c r="O9443" s="46">
        <f t="shared" ca="1" si="1189"/>
        <v>8.2983138753934399E-2</v>
      </c>
      <c r="P9443" s="46">
        <f t="shared" ca="1" si="1190"/>
        <v>0.20163322521706817</v>
      </c>
      <c r="Q9443" s="47">
        <f t="shared" ca="1" si="1185"/>
        <v>-0.15431703417233317</v>
      </c>
      <c r="R9443" s="47">
        <f t="shared" ca="1" si="1186"/>
        <v>2.0512232904201649E-2</v>
      </c>
      <c r="S9443" s="97">
        <f t="shared" ca="1" si="1191"/>
        <v>5.1747685829068024E-2</v>
      </c>
      <c r="V9443">
        <v>9426</v>
      </c>
      <c r="W9443" s="46">
        <v>1.0410819086771299</v>
      </c>
    </row>
    <row r="9444" spans="10:23">
      <c r="J9444">
        <v>9427</v>
      </c>
      <c r="K9444" s="93">
        <f t="shared" ca="1" si="1187"/>
        <v>-0.47637140623806634</v>
      </c>
      <c r="L9444" s="93">
        <f t="shared" ca="1" si="1187"/>
        <v>0.2579182607076142</v>
      </c>
      <c r="M9444" s="93">
        <f t="shared" ca="1" si="1188"/>
        <v>-0.47637140623806634</v>
      </c>
      <c r="N9444" s="101">
        <f t="shared" ca="1" si="1184"/>
        <v>9.3031172983156357E-2</v>
      </c>
      <c r="O9444" s="46">
        <f t="shared" ca="1" si="1189"/>
        <v>0.14928051941948295</v>
      </c>
      <c r="P9444" s="46">
        <f t="shared" ca="1" si="1190"/>
        <v>0.23478191554984246</v>
      </c>
      <c r="Q9444" s="47">
        <f t="shared" ca="1" si="1185"/>
        <v>-2.1722272841236068E-2</v>
      </c>
      <c r="R9444" s="47">
        <f t="shared" ca="1" si="1186"/>
        <v>0.16446521202689643</v>
      </c>
      <c r="S9444" s="97">
        <f t="shared" ca="1" si="1191"/>
        <v>0.1568728657231897</v>
      </c>
      <c r="V9444">
        <v>9427</v>
      </c>
      <c r="W9444" s="46">
        <v>0.91050515044390701</v>
      </c>
    </row>
    <row r="9445" spans="10:23">
      <c r="J9445">
        <v>9428</v>
      </c>
      <c r="K9445" s="93">
        <f t="shared" ca="1" si="1187"/>
        <v>-0.41096361026290323</v>
      </c>
      <c r="L9445" s="93">
        <f t="shared" ca="1" si="1187"/>
        <v>-0.55696994309376957</v>
      </c>
      <c r="M9445" s="93">
        <f t="shared" ca="1" si="1188"/>
        <v>-0.41096361026290323</v>
      </c>
      <c r="N9445" s="101">
        <f t="shared" ca="1" si="1184"/>
        <v>-0.65874948683535428</v>
      </c>
      <c r="O9445" s="46">
        <f t="shared" ca="1" si="1189"/>
        <v>0.17275992141739097</v>
      </c>
      <c r="P9445" s="46">
        <f t="shared" ca="1" si="1190"/>
        <v>0.24652161654879645</v>
      </c>
      <c r="Q9445" s="47">
        <f t="shared" ca="1" si="1185"/>
        <v>2.5236531154579966E-2</v>
      </c>
      <c r="R9445" s="47">
        <f t="shared" ca="1" si="1186"/>
        <v>4.2907925439010772E-2</v>
      </c>
      <c r="S9445" s="97">
        <f t="shared" ca="1" si="1191"/>
        <v>0.10783392342820086</v>
      </c>
      <c r="V9445">
        <v>9428</v>
      </c>
      <c r="W9445" s="46">
        <v>0.229404650330022</v>
      </c>
    </row>
    <row r="9446" spans="10:23">
      <c r="J9446">
        <v>9429</v>
      </c>
      <c r="K9446" s="93">
        <f t="shared" ca="1" si="1187"/>
        <v>-0.18217895424663857</v>
      </c>
      <c r="L9446" s="93">
        <f t="shared" ca="1" si="1187"/>
        <v>2.0977165630853514</v>
      </c>
      <c r="M9446" s="93">
        <f t="shared" ca="1" si="1188"/>
        <v>-0.18217895424663857</v>
      </c>
      <c r="N9446" s="101">
        <f t="shared" ca="1" si="1184"/>
        <v>1.9308728126491372</v>
      </c>
      <c r="O9446" s="46">
        <f t="shared" ca="1" si="1189"/>
        <v>0.25488662863129491</v>
      </c>
      <c r="P9446" s="46">
        <f t="shared" ca="1" si="1190"/>
        <v>0.28758497015574847</v>
      </c>
      <c r="Q9446" s="47">
        <f t="shared" ca="1" si="1185"/>
        <v>0.18948994558238785</v>
      </c>
      <c r="R9446" s="47">
        <f t="shared" ca="1" si="1186"/>
        <v>0.46163040240298253</v>
      </c>
      <c r="S9446" s="97">
        <f t="shared" ca="1" si="1191"/>
        <v>0.35825851551713872</v>
      </c>
      <c r="V9446">
        <v>9429</v>
      </c>
      <c r="W9446" s="46">
        <v>0.77975458805170395</v>
      </c>
    </row>
    <row r="9447" spans="10:23">
      <c r="J9447">
        <v>9430</v>
      </c>
      <c r="K9447" s="93">
        <f t="shared" ca="1" si="1187"/>
        <v>-1.023000095333064</v>
      </c>
      <c r="L9447" s="93">
        <f t="shared" ca="1" si="1187"/>
        <v>0.93212857575141272</v>
      </c>
      <c r="M9447" s="93">
        <f t="shared" ca="1" si="1188"/>
        <v>-1.023000095333064</v>
      </c>
      <c r="N9447" s="101">
        <f t="shared" ca="1" si="1184"/>
        <v>0.55839845198266325</v>
      </c>
      <c r="O9447" s="46">
        <f t="shared" ca="1" si="1189"/>
        <v>-4.6942492585454521E-2</v>
      </c>
      <c r="P9447" s="46">
        <f t="shared" ca="1" si="1190"/>
        <v>0.13667040954737372</v>
      </c>
      <c r="Q9447" s="47">
        <f t="shared" ca="1" si="1185"/>
        <v>-0.41416829685111101</v>
      </c>
      <c r="R9447" s="47">
        <f t="shared" ca="1" si="1186"/>
        <v>0.23971160598923116</v>
      </c>
      <c r="S9447" s="97">
        <f t="shared" ca="1" si="1191"/>
        <v>9.6384556701888321E-2</v>
      </c>
      <c r="V9447">
        <v>9430</v>
      </c>
      <c r="W9447" s="46">
        <v>0.25024598113219998</v>
      </c>
    </row>
    <row r="9448" spans="10:23">
      <c r="J9448">
        <v>9431</v>
      </c>
      <c r="K9448" s="93">
        <f t="shared" ca="1" si="1187"/>
        <v>-0.99549217076361618</v>
      </c>
      <c r="L9448" s="93">
        <f t="shared" ca="1" si="1187"/>
        <v>-1.3091700144102583</v>
      </c>
      <c r="M9448" s="93">
        <f t="shared" ca="1" si="1188"/>
        <v>-0.99549217076361618</v>
      </c>
      <c r="N9448" s="101">
        <f t="shared" ca="1" si="1184"/>
        <v>-1.5577909239311971</v>
      </c>
      <c r="O9448" s="46">
        <f t="shared" ca="1" si="1189"/>
        <v>-3.7067987421888882E-2</v>
      </c>
      <c r="P9448" s="46">
        <f t="shared" ca="1" si="1190"/>
        <v>0.14160766212915654</v>
      </c>
      <c r="Q9448" s="47">
        <f t="shared" ca="1" si="1185"/>
        <v>-0.39441928652397973</v>
      </c>
      <c r="R9448" s="47">
        <f t="shared" ca="1" si="1186"/>
        <v>-0.10246032286073498</v>
      </c>
      <c r="S9448" s="97">
        <f t="shared" ca="1" si="1191"/>
        <v>-6.9764155141311929E-2</v>
      </c>
      <c r="V9448">
        <v>9431</v>
      </c>
      <c r="W9448" s="46">
        <v>-0.19143964827871199</v>
      </c>
    </row>
    <row r="9449" spans="10:23">
      <c r="J9449">
        <v>9432</v>
      </c>
      <c r="K9449" s="93">
        <f t="shared" ca="1" si="1187"/>
        <v>0.54305325065285415</v>
      </c>
      <c r="L9449" s="93">
        <f t="shared" ca="1" si="1187"/>
        <v>0.35156678423367776</v>
      </c>
      <c r="M9449" s="93">
        <f t="shared" ca="1" si="1188"/>
        <v>0.54305325065285415</v>
      </c>
      <c r="N9449" s="101">
        <f t="shared" ca="1" si="1184"/>
        <v>0.50601767401338626</v>
      </c>
      <c r="O9449" s="46">
        <f t="shared" ca="1" si="1189"/>
        <v>0.51522285043473759</v>
      </c>
      <c r="P9449" s="46">
        <f t="shared" ca="1" si="1190"/>
        <v>0.41775308105746978</v>
      </c>
      <c r="Q9449" s="47">
        <f t="shared" ca="1" si="1185"/>
        <v>0.71016238918927332</v>
      </c>
      <c r="R9449" s="47">
        <f t="shared" ca="1" si="1186"/>
        <v>0.23124202758740722</v>
      </c>
      <c r="S9449" s="97">
        <f t="shared" ca="1" si="1191"/>
        <v>0.37323243901107239</v>
      </c>
      <c r="V9449">
        <v>9432</v>
      </c>
      <c r="W9449" s="46">
        <v>-0.12348393466202599</v>
      </c>
    </row>
    <row r="9450" spans="10:23">
      <c r="J9450">
        <v>9433</v>
      </c>
      <c r="K9450" s="93">
        <f t="shared" ca="1" si="1187"/>
        <v>0.44953349172797968</v>
      </c>
      <c r="L9450" s="93">
        <f t="shared" ca="1" si="1187"/>
        <v>-0.65010843844934096</v>
      </c>
      <c r="M9450" s="93">
        <f t="shared" ca="1" si="1188"/>
        <v>0.44953349172797968</v>
      </c>
      <c r="N9450" s="101">
        <f t="shared" ca="1" si="1184"/>
        <v>-0.47339514595616317</v>
      </c>
      <c r="O9450" s="46">
        <f t="shared" ca="1" si="1189"/>
        <v>0.48165211193472202</v>
      </c>
      <c r="P9450" s="46">
        <f t="shared" ca="1" si="1190"/>
        <v>0.40096771180746199</v>
      </c>
      <c r="Q9450" s="47">
        <f t="shared" ca="1" si="1185"/>
        <v>0.64302091218924207</v>
      </c>
      <c r="R9450" s="47">
        <f t="shared" ca="1" si="1186"/>
        <v>7.287833029087247E-2</v>
      </c>
      <c r="S9450" s="97">
        <f t="shared" ca="1" si="1191"/>
        <v>0.27726522111279722</v>
      </c>
      <c r="V9450">
        <v>9433</v>
      </c>
      <c r="W9450" s="46">
        <v>-6.4001506399777905E-2</v>
      </c>
    </row>
    <row r="9451" spans="10:23">
      <c r="J9451">
        <v>9434</v>
      </c>
      <c r="K9451" s="93">
        <f t="shared" ca="1" si="1187"/>
        <v>0.50777337093135821</v>
      </c>
      <c r="L9451" s="93">
        <f t="shared" ca="1" si="1187"/>
        <v>1.3863030775743361</v>
      </c>
      <c r="M9451" s="93">
        <f t="shared" ca="1" si="1188"/>
        <v>0.50777337093135821</v>
      </c>
      <c r="N9451" s="101">
        <f t="shared" ca="1" si="1184"/>
        <v>1.4758139647250124</v>
      </c>
      <c r="O9451" s="46">
        <f t="shared" ca="1" si="1189"/>
        <v>0.50255845063240534</v>
      </c>
      <c r="P9451" s="46">
        <f t="shared" ca="1" si="1190"/>
        <v>0.41142088115630365</v>
      </c>
      <c r="Q9451" s="47">
        <f t="shared" ca="1" si="1185"/>
        <v>0.68483358958460872</v>
      </c>
      <c r="R9451" s="47">
        <f t="shared" ca="1" si="1186"/>
        <v>0.38805080432603833</v>
      </c>
      <c r="S9451" s="97">
        <f t="shared" ca="1" si="1191"/>
        <v>0.44530462747922184</v>
      </c>
      <c r="V9451">
        <v>9434</v>
      </c>
      <c r="W9451" s="46">
        <v>0.59263928002964905</v>
      </c>
    </row>
    <row r="9452" spans="10:23">
      <c r="J9452">
        <v>9435</v>
      </c>
      <c r="K9452" s="93">
        <f t="shared" ca="1" si="1187"/>
        <v>1.7999383591823008</v>
      </c>
      <c r="L9452" s="93">
        <f t="shared" ca="1" si="1187"/>
        <v>-0.55976514503615149</v>
      </c>
      <c r="M9452" s="93">
        <f t="shared" ca="1" si="1188"/>
        <v>1.7999383591823008</v>
      </c>
      <c r="N9452" s="101">
        <f t="shared" ca="1" si="1184"/>
        <v>4.1716854014531735E-2</v>
      </c>
      <c r="O9452" s="46">
        <f t="shared" ca="1" si="1189"/>
        <v>0.96640623443919371</v>
      </c>
      <c r="P9452" s="46">
        <f t="shared" ca="1" si="1190"/>
        <v>0.64334477305969784</v>
      </c>
      <c r="Q9452" s="47">
        <f t="shared" ca="1" si="1185"/>
        <v>1.6125291571981855</v>
      </c>
      <c r="R9452" s="47">
        <f t="shared" ca="1" si="1186"/>
        <v>0.15616807203604174</v>
      </c>
      <c r="S9452" s="97">
        <f t="shared" ca="1" si="1191"/>
        <v>0.56128715323761769</v>
      </c>
      <c r="V9452">
        <v>9435</v>
      </c>
      <c r="W9452" s="46">
        <v>0.35208379407518903</v>
      </c>
    </row>
    <row r="9453" spans="10:23">
      <c r="J9453">
        <v>9436</v>
      </c>
      <c r="K9453" s="93">
        <f t="shared" ca="1" si="1187"/>
        <v>-7.5147571671637825E-2</v>
      </c>
      <c r="L9453" s="93">
        <f t="shared" ca="1" si="1187"/>
        <v>-1.0007904641472467</v>
      </c>
      <c r="M9453" s="93">
        <f t="shared" ca="1" si="1188"/>
        <v>-7.5147571671637825E-2</v>
      </c>
      <c r="N9453" s="101">
        <f t="shared" ca="1" si="1184"/>
        <v>-0.97273122757497954</v>
      </c>
      <c r="O9453" s="46">
        <f t="shared" ca="1" si="1189"/>
        <v>0.2933076275413421</v>
      </c>
      <c r="P9453" s="46">
        <f t="shared" ca="1" si="1190"/>
        <v>0.30679546961077203</v>
      </c>
      <c r="Q9453" s="47">
        <f t="shared" ca="1" si="1185"/>
        <v>0.26633194340248223</v>
      </c>
      <c r="R9453" s="47">
        <f t="shared" ca="1" si="1186"/>
        <v>-7.8605639388135973E-3</v>
      </c>
      <c r="S9453" s="97">
        <f t="shared" ca="1" si="1191"/>
        <v>0.14272353180126424</v>
      </c>
      <c r="V9453">
        <v>9436</v>
      </c>
      <c r="W9453" s="46">
        <v>4.5538921876350801E-2</v>
      </c>
    </row>
    <row r="9454" spans="10:23">
      <c r="J9454">
        <v>9437</v>
      </c>
      <c r="K9454" s="93">
        <f t="shared" ca="1" si="1187"/>
        <v>0.11842387202548756</v>
      </c>
      <c r="L9454" s="93">
        <f t="shared" ca="1" si="1187"/>
        <v>-0.81029456678552281</v>
      </c>
      <c r="M9454" s="93">
        <f t="shared" ca="1" si="1188"/>
        <v>0.11842387202548756</v>
      </c>
      <c r="N9454" s="101">
        <f t="shared" ca="1" si="1184"/>
        <v>-0.73056520826463356</v>
      </c>
      <c r="O9454" s="46">
        <f t="shared" ca="1" si="1189"/>
        <v>0.36279386651514955</v>
      </c>
      <c r="P9454" s="46">
        <f t="shared" ca="1" si="1190"/>
        <v>0.34153858909767576</v>
      </c>
      <c r="Q9454" s="47">
        <f t="shared" ca="1" si="1185"/>
        <v>0.4053044213500972</v>
      </c>
      <c r="R9454" s="47">
        <f t="shared" ca="1" si="1186"/>
        <v>3.1295862642127789E-2</v>
      </c>
      <c r="S9454" s="97">
        <f t="shared" ca="1" si="1191"/>
        <v>0.19704486457863868</v>
      </c>
      <c r="V9454">
        <v>9437</v>
      </c>
      <c r="W9454" s="46">
        <v>9.3415571364313194E-2</v>
      </c>
    </row>
    <row r="9455" spans="10:23">
      <c r="J9455">
        <v>9438</v>
      </c>
      <c r="K9455" s="93">
        <f t="shared" ca="1" si="1187"/>
        <v>0.85212750620570032</v>
      </c>
      <c r="L9455" s="93">
        <f t="shared" ca="1" si="1187"/>
        <v>0.2821195536589583</v>
      </c>
      <c r="M9455" s="93">
        <f t="shared" ca="1" si="1188"/>
        <v>0.85212750620570032</v>
      </c>
      <c r="N9455" s="101">
        <f t="shared" ca="1" si="1184"/>
        <v>0.5384684691599857</v>
      </c>
      <c r="O9455" s="46">
        <f t="shared" ca="1" si="1189"/>
        <v>0.62617107281613449</v>
      </c>
      <c r="P9455" s="46">
        <f t="shared" ca="1" si="1190"/>
        <v>0.47322719224816823</v>
      </c>
      <c r="Q9455" s="47">
        <f t="shared" ca="1" si="1185"/>
        <v>0.93205883395206701</v>
      </c>
      <c r="R9455" s="47">
        <f t="shared" ca="1" si="1186"/>
        <v>0.23648907744712594</v>
      </c>
      <c r="S9455" s="97">
        <f t="shared" ca="1" si="1191"/>
        <v>0.43133007513163024</v>
      </c>
      <c r="V9455">
        <v>9438</v>
      </c>
      <c r="W9455" s="46">
        <v>0.81408814696048204</v>
      </c>
    </row>
    <row r="9456" spans="10:23">
      <c r="J9456">
        <v>9439</v>
      </c>
      <c r="K9456" s="93">
        <f t="shared" ca="1" si="1187"/>
        <v>1.0283055861099095</v>
      </c>
      <c r="L9456" s="93">
        <f t="shared" ca="1" si="1187"/>
        <v>-2.0769922431182959</v>
      </c>
      <c r="M9456" s="93">
        <f t="shared" ca="1" si="1188"/>
        <v>1.0283055861099095</v>
      </c>
      <c r="N9456" s="101">
        <f t="shared" ca="1" si="1184"/>
        <v>-1.6421371826856939</v>
      </c>
      <c r="O9456" s="46">
        <f t="shared" ca="1" si="1189"/>
        <v>0.68941362516969851</v>
      </c>
      <c r="P9456" s="46">
        <f t="shared" ca="1" si="1190"/>
        <v>0.50484846842495024</v>
      </c>
      <c r="Q9456" s="47">
        <f t="shared" ca="1" si="1185"/>
        <v>1.058543938659195</v>
      </c>
      <c r="R9456" s="47">
        <f t="shared" ca="1" si="1186"/>
        <v>-0.1160984794349032</v>
      </c>
      <c r="S9456" s="97">
        <f t="shared" ca="1" si="1191"/>
        <v>0.28665757286739768</v>
      </c>
      <c r="V9456">
        <v>9439</v>
      </c>
      <c r="W9456" s="46">
        <v>-0.17397849957999001</v>
      </c>
    </row>
    <row r="9457" spans="10:23">
      <c r="J9457">
        <v>9440</v>
      </c>
      <c r="K9457" s="93">
        <f t="shared" ca="1" si="1187"/>
        <v>1.9428574768631488</v>
      </c>
      <c r="L9457" s="93">
        <f t="shared" ca="1" si="1187"/>
        <v>1.1159230694929339</v>
      </c>
      <c r="M9457" s="93">
        <f t="shared" ca="1" si="1188"/>
        <v>1.9428574768631488</v>
      </c>
      <c r="N9457" s="101">
        <f t="shared" ca="1" si="1184"/>
        <v>1.6758601644607445</v>
      </c>
      <c r="O9457" s="46">
        <f t="shared" ca="1" si="1189"/>
        <v>1.0177098346780578</v>
      </c>
      <c r="P9457" s="46">
        <f t="shared" ca="1" si="1190"/>
        <v>0.66899657317912986</v>
      </c>
      <c r="Q9457" s="47">
        <f t="shared" ca="1" si="1185"/>
        <v>1.7151363576759138</v>
      </c>
      <c r="R9457" s="47">
        <f t="shared" ca="1" si="1186"/>
        <v>0.42039677241460854</v>
      </c>
      <c r="S9457" s="97">
        <f t="shared" ca="1" si="1191"/>
        <v>0.71905330354633312</v>
      </c>
      <c r="V9457">
        <v>9440</v>
      </c>
      <c r="W9457" s="46">
        <v>0.67501492521911099</v>
      </c>
    </row>
    <row r="9458" spans="10:23">
      <c r="J9458">
        <v>9441</v>
      </c>
      <c r="K9458" s="93">
        <f t="shared" ca="1" si="1187"/>
        <v>1.5718511941949249</v>
      </c>
      <c r="L9458" s="93">
        <f t="shared" ca="1" si="1187"/>
        <v>-1.4548134817794915</v>
      </c>
      <c r="M9458" s="93">
        <f t="shared" ca="1" si="1188"/>
        <v>1.5718511941949249</v>
      </c>
      <c r="N9458" s="101">
        <f t="shared" ca="1" si="1184"/>
        <v>-0.87940026194933907</v>
      </c>
      <c r="O9458" s="46">
        <f t="shared" ca="1" si="1189"/>
        <v>0.88452990521178287</v>
      </c>
      <c r="P9458" s="46">
        <f t="shared" ca="1" si="1190"/>
        <v>0.60240660844599248</v>
      </c>
      <c r="Q9458" s="47">
        <f t="shared" ca="1" si="1185"/>
        <v>1.4487764987433638</v>
      </c>
      <c r="R9458" s="47">
        <f t="shared" ca="1" si="1186"/>
        <v>7.2303522584971081E-3</v>
      </c>
      <c r="S9458" s="97">
        <f t="shared" ca="1" si="1191"/>
        <v>0.44588012873513999</v>
      </c>
      <c r="V9458">
        <v>9441</v>
      </c>
      <c r="W9458" s="46">
        <v>0.104010237640226</v>
      </c>
    </row>
    <row r="9459" spans="10:23">
      <c r="J9459">
        <v>9442</v>
      </c>
      <c r="K9459" s="93">
        <f t="shared" ca="1" si="1187"/>
        <v>1.9100239193102109</v>
      </c>
      <c r="L9459" s="93">
        <f t="shared" ca="1" si="1187"/>
        <v>0.90542703145915793</v>
      </c>
      <c r="M9459" s="93">
        <f t="shared" ca="1" si="1188"/>
        <v>1.9100239193102109</v>
      </c>
      <c r="N9459" s="101">
        <f t="shared" ca="1" si="1184"/>
        <v>1.4658506017445105</v>
      </c>
      <c r="O9459" s="46">
        <f t="shared" ca="1" si="1189"/>
        <v>1.0059235898533643</v>
      </c>
      <c r="P9459" s="46">
        <f t="shared" ca="1" si="1190"/>
        <v>0.66310345076678312</v>
      </c>
      <c r="Q9459" s="47">
        <f t="shared" ca="1" si="1185"/>
        <v>1.6915638680265266</v>
      </c>
      <c r="R9459" s="47">
        <f t="shared" ca="1" si="1186"/>
        <v>0.38643980336002204</v>
      </c>
      <c r="S9459" s="97">
        <f t="shared" ca="1" si="1191"/>
        <v>0.69618169660669316</v>
      </c>
      <c r="V9459">
        <v>9442</v>
      </c>
      <c r="W9459" s="46">
        <v>0.326428395026999</v>
      </c>
    </row>
    <row r="9460" spans="10:23">
      <c r="J9460">
        <v>9443</v>
      </c>
      <c r="K9460" s="93">
        <f t="shared" ca="1" si="1187"/>
        <v>0.14849411961001838</v>
      </c>
      <c r="L9460" s="93">
        <f t="shared" ca="1" si="1187"/>
        <v>-0.10748657299157156</v>
      </c>
      <c r="M9460" s="93">
        <f t="shared" ca="1" si="1188"/>
        <v>0.14849411961001838</v>
      </c>
      <c r="N9460" s="101">
        <f t="shared" ca="1" si="1184"/>
        <v>-5.4681751511961169E-2</v>
      </c>
      <c r="O9460" s="46">
        <f t="shared" ca="1" si="1189"/>
        <v>0.37358816741900391</v>
      </c>
      <c r="P9460" s="46">
        <f t="shared" ca="1" si="1190"/>
        <v>0.34693573954960294</v>
      </c>
      <c r="Q9460" s="47">
        <f t="shared" ca="1" si="1185"/>
        <v>0.42689302315780581</v>
      </c>
      <c r="R9460" s="47">
        <f t="shared" ca="1" si="1186"/>
        <v>0.1405811415056856</v>
      </c>
      <c r="S9460" s="97">
        <f t="shared" ca="1" si="1191"/>
        <v>0.25708465446234474</v>
      </c>
      <c r="V9460">
        <v>9443</v>
      </c>
      <c r="W9460" s="46">
        <v>0.25673235572036202</v>
      </c>
    </row>
    <row r="9461" spans="10:23">
      <c r="J9461">
        <v>9444</v>
      </c>
      <c r="K9461" s="93">
        <f t="shared" ca="1" si="1187"/>
        <v>-8.480469650647883E-2</v>
      </c>
      <c r="L9461" s="93">
        <f t="shared" ca="1" si="1187"/>
        <v>0.89458595137170382</v>
      </c>
      <c r="M9461" s="93">
        <f t="shared" ca="1" si="1188"/>
        <v>-8.480469650647883E-2</v>
      </c>
      <c r="N9461" s="101">
        <f t="shared" ca="1" si="1184"/>
        <v>0.82117210491427761</v>
      </c>
      <c r="O9461" s="46">
        <f t="shared" ca="1" si="1189"/>
        <v>0.28984101453656647</v>
      </c>
      <c r="P9461" s="46">
        <f t="shared" ca="1" si="1190"/>
        <v>0.30506216310838419</v>
      </c>
      <c r="Q9461" s="47">
        <f t="shared" ca="1" si="1185"/>
        <v>0.25939871739293091</v>
      </c>
      <c r="R9461" s="47">
        <f t="shared" ca="1" si="1186"/>
        <v>0.28220013215704332</v>
      </c>
      <c r="S9461" s="97">
        <f t="shared" ca="1" si="1191"/>
        <v>0.28602057334680486</v>
      </c>
      <c r="V9461">
        <v>9444</v>
      </c>
      <c r="W9461" s="46">
        <v>-6.2854721685939599E-2</v>
      </c>
    </row>
    <row r="9462" spans="10:23">
      <c r="J9462">
        <v>9445</v>
      </c>
      <c r="K9462" s="93">
        <f t="shared" ca="1" si="1187"/>
        <v>0.68754116771627494</v>
      </c>
      <c r="L9462" s="93">
        <f t="shared" ca="1" si="1187"/>
        <v>-0.14349001584151663</v>
      </c>
      <c r="M9462" s="93">
        <f t="shared" ca="1" si="1188"/>
        <v>0.68754116771627494</v>
      </c>
      <c r="N9462" s="101">
        <f t="shared" ca="1" si="1184"/>
        <v>8.2613043679947179E-2</v>
      </c>
      <c r="O9462" s="46">
        <f t="shared" ca="1" si="1189"/>
        <v>0.56708960175992618</v>
      </c>
      <c r="P9462" s="46">
        <f t="shared" ca="1" si="1190"/>
        <v>0.44368645672006407</v>
      </c>
      <c r="Q9462" s="47">
        <f t="shared" ca="1" si="1185"/>
        <v>0.81389589183965039</v>
      </c>
      <c r="R9462" s="47">
        <f t="shared" ca="1" si="1186"/>
        <v>0.16278067876193378</v>
      </c>
      <c r="S9462" s="97">
        <f t="shared" ca="1" si="1191"/>
        <v>0.36493514026092999</v>
      </c>
      <c r="V9462">
        <v>9445</v>
      </c>
      <c r="W9462" s="46">
        <v>0.15930258061854499</v>
      </c>
    </row>
    <row r="9463" spans="10:23">
      <c r="J9463">
        <v>9446</v>
      </c>
      <c r="K9463" s="93">
        <f t="shared" ca="1" si="1187"/>
        <v>0.23717740824842309</v>
      </c>
      <c r="L9463" s="93">
        <f t="shared" ca="1" si="1187"/>
        <v>1.5984928553606901</v>
      </c>
      <c r="M9463" s="93">
        <f t="shared" ca="1" si="1188"/>
        <v>0.23717740824842309</v>
      </c>
      <c r="N9463" s="101">
        <f t="shared" ca="1" si="1184"/>
        <v>1.590931939168148</v>
      </c>
      <c r="O9463" s="46">
        <f t="shared" ca="1" si="1189"/>
        <v>0.40542276073305294</v>
      </c>
      <c r="P9463" s="46">
        <f t="shared" ca="1" si="1190"/>
        <v>0.36285303620662746</v>
      </c>
      <c r="Q9463" s="47">
        <f t="shared" ca="1" si="1185"/>
        <v>0.49056220978590398</v>
      </c>
      <c r="R9463" s="47">
        <f t="shared" ca="1" si="1186"/>
        <v>0.40666451622197791</v>
      </c>
      <c r="S9463" s="97">
        <f t="shared" ca="1" si="1191"/>
        <v>0.40604363847751546</v>
      </c>
      <c r="V9463">
        <v>9446</v>
      </c>
      <c r="W9463" s="46">
        <v>0.33091222900775302</v>
      </c>
    </row>
    <row r="9464" spans="10:23">
      <c r="J9464">
        <v>9447</v>
      </c>
      <c r="K9464" s="93">
        <f t="shared" ca="1" si="1187"/>
        <v>-0.65734105660264019</v>
      </c>
      <c r="L9464" s="93">
        <f t="shared" ca="1" si="1187"/>
        <v>0.46908531449057972</v>
      </c>
      <c r="M9464" s="93">
        <f t="shared" ca="1" si="1188"/>
        <v>-0.65734105660264019</v>
      </c>
      <c r="N9464" s="101">
        <f t="shared" ca="1" si="1184"/>
        <v>0.23568269795243349</v>
      </c>
      <c r="O9464" s="46">
        <f t="shared" ca="1" si="1189"/>
        <v>8.431793954683045E-2</v>
      </c>
      <c r="P9464" s="46">
        <f t="shared" ca="1" si="1190"/>
        <v>0.20230062561351619</v>
      </c>
      <c r="Q9464" s="47">
        <f t="shared" ca="1" si="1185"/>
        <v>-0.15164743258654106</v>
      </c>
      <c r="R9464" s="47">
        <f t="shared" ca="1" si="1186"/>
        <v>0.18753089225745134</v>
      </c>
      <c r="S9464" s="97">
        <f t="shared" ca="1" si="1191"/>
        <v>0.13592441590214088</v>
      </c>
      <c r="V9464">
        <v>9447</v>
      </c>
      <c r="W9464" s="46">
        <v>0.19447289311879701</v>
      </c>
    </row>
    <row r="9465" spans="10:23">
      <c r="J9465">
        <v>9448</v>
      </c>
      <c r="K9465" s="93">
        <f t="shared" ca="1" si="1187"/>
        <v>0.57262707133331181</v>
      </c>
      <c r="L9465" s="93">
        <f t="shared" ca="1" si="1187"/>
        <v>0.86890075355736951</v>
      </c>
      <c r="M9465" s="93">
        <f t="shared" ca="1" si="1188"/>
        <v>0.57262707133331181</v>
      </c>
      <c r="N9465" s="101">
        <f t="shared" ca="1" si="1184"/>
        <v>1.0058984514291194</v>
      </c>
      <c r="O9465" s="46">
        <f t="shared" ca="1" si="1189"/>
        <v>0.52583894923485897</v>
      </c>
      <c r="P9465" s="46">
        <f t="shared" ca="1" si="1190"/>
        <v>0.42306113045753047</v>
      </c>
      <c r="Q9465" s="47">
        <f t="shared" ca="1" si="1185"/>
        <v>0.73139458678951597</v>
      </c>
      <c r="R9465" s="47">
        <f t="shared" ca="1" si="1186"/>
        <v>0.31206899503662122</v>
      </c>
      <c r="S9465" s="97">
        <f t="shared" ca="1" si="1191"/>
        <v>0.41895397213574009</v>
      </c>
      <c r="V9465">
        <v>9448</v>
      </c>
      <c r="W9465" s="46">
        <v>0.39916717406352298</v>
      </c>
    </row>
    <row r="9466" spans="10:23">
      <c r="J9466">
        <v>9449</v>
      </c>
      <c r="K9466" s="93">
        <f t="shared" ca="1" si="1187"/>
        <v>-0.44829630069256587</v>
      </c>
      <c r="L9466" s="93">
        <f t="shared" ca="1" si="1187"/>
        <v>1.0016465575871498</v>
      </c>
      <c r="M9466" s="93">
        <f t="shared" ca="1" si="1188"/>
        <v>-0.44829630069256587</v>
      </c>
      <c r="N9466" s="101">
        <f t="shared" ca="1" si="1184"/>
        <v>0.80707598121993041</v>
      </c>
      <c r="O9466" s="46">
        <f t="shared" ca="1" si="1189"/>
        <v>0.15935862523865491</v>
      </c>
      <c r="P9466" s="46">
        <f t="shared" ca="1" si="1190"/>
        <v>0.23982096845942844</v>
      </c>
      <c r="Q9466" s="47">
        <f t="shared" ca="1" si="1185"/>
        <v>-1.566061202892155E-3</v>
      </c>
      <c r="R9466" s="47">
        <f t="shared" ca="1" si="1186"/>
        <v>0.27992089482190657</v>
      </c>
      <c r="S9466" s="97">
        <f t="shared" ca="1" si="1191"/>
        <v>0.21963976003028074</v>
      </c>
      <c r="V9466">
        <v>9449</v>
      </c>
      <c r="W9466" s="46">
        <v>-3.5679179629641199E-2</v>
      </c>
    </row>
    <row r="9467" spans="10:23">
      <c r="J9467">
        <v>9450</v>
      </c>
      <c r="K9467" s="93">
        <f t="shared" ca="1" si="1187"/>
        <v>7.4072628438873758E-2</v>
      </c>
      <c r="L9467" s="93">
        <f t="shared" ca="1" si="1187"/>
        <v>1.9895553111713016</v>
      </c>
      <c r="M9467" s="93">
        <f t="shared" ca="1" si="1188"/>
        <v>7.4072628438873758E-2</v>
      </c>
      <c r="N9467" s="101">
        <f t="shared" ca="1" si="1184"/>
        <v>1.9098207000413792</v>
      </c>
      <c r="O9467" s="46">
        <f t="shared" ca="1" si="1189"/>
        <v>0.34687312401416898</v>
      </c>
      <c r="P9467" s="46">
        <f t="shared" ca="1" si="1190"/>
        <v>0.3335782178471855</v>
      </c>
      <c r="Q9467" s="47">
        <f t="shared" ca="1" si="1185"/>
        <v>0.37346293634813604</v>
      </c>
      <c r="R9467" s="47">
        <f t="shared" ca="1" si="1186"/>
        <v>0.45822643390217077</v>
      </c>
      <c r="S9467" s="97">
        <f t="shared" ca="1" si="1191"/>
        <v>0.4025497789581699</v>
      </c>
      <c r="V9467">
        <v>9450</v>
      </c>
      <c r="W9467" s="46">
        <v>0.40155968152920002</v>
      </c>
    </row>
    <row r="9468" spans="10:23">
      <c r="J9468">
        <v>9451</v>
      </c>
      <c r="K9468" s="93">
        <f t="shared" ca="1" si="1187"/>
        <v>1.4835754902950424</v>
      </c>
      <c r="L9468" s="93">
        <f t="shared" ca="1" si="1187"/>
        <v>0.21087819246489056</v>
      </c>
      <c r="M9468" s="93">
        <f t="shared" ca="1" si="1188"/>
        <v>1.4835754902950424</v>
      </c>
      <c r="N9468" s="101">
        <f t="shared" ca="1" si="1184"/>
        <v>0.67174035691342671</v>
      </c>
      <c r="O9468" s="46">
        <f t="shared" ca="1" si="1189"/>
        <v>0.85284162237619132</v>
      </c>
      <c r="P9468" s="46">
        <f t="shared" ca="1" si="1190"/>
        <v>0.58656246702819659</v>
      </c>
      <c r="Q9468" s="47">
        <f t="shared" ca="1" si="1185"/>
        <v>1.3853999330721807</v>
      </c>
      <c r="R9468" s="47">
        <f t="shared" ca="1" si="1186"/>
        <v>0.25803814078385034</v>
      </c>
      <c r="S9468" s="97">
        <f t="shared" ca="1" si="1191"/>
        <v>0.55543988158002078</v>
      </c>
      <c r="V9468">
        <v>9451</v>
      </c>
      <c r="W9468" s="46">
        <v>-0.272388314456604</v>
      </c>
    </row>
    <row r="9469" spans="10:23">
      <c r="J9469">
        <v>9452</v>
      </c>
      <c r="K9469" s="93">
        <f t="shared" ca="1" si="1187"/>
        <v>0.52594028586531327</v>
      </c>
      <c r="L9469" s="93">
        <f t="shared" ca="1" si="1187"/>
        <v>0.50443210376324321</v>
      </c>
      <c r="M9469" s="93">
        <f t="shared" ca="1" si="1188"/>
        <v>0.52594028586531327</v>
      </c>
      <c r="N9469" s="101">
        <f t="shared" ca="1" si="1184"/>
        <v>0.64550440680731036</v>
      </c>
      <c r="O9469" s="46">
        <f t="shared" ca="1" si="1189"/>
        <v>0.50907981849745465</v>
      </c>
      <c r="P9469" s="46">
        <f t="shared" ca="1" si="1190"/>
        <v>0.41468156508882831</v>
      </c>
      <c r="Q9469" s="47">
        <f t="shared" ca="1" si="1185"/>
        <v>0.69787632531470734</v>
      </c>
      <c r="R9469" s="47">
        <f t="shared" ca="1" si="1186"/>
        <v>0.2537959846917735</v>
      </c>
      <c r="S9469" s="97">
        <f t="shared" ca="1" si="1191"/>
        <v>0.3814379015946141</v>
      </c>
      <c r="V9469">
        <v>9452</v>
      </c>
      <c r="W9469" s="46">
        <v>-0.105269525596385</v>
      </c>
    </row>
    <row r="9470" spans="10:23">
      <c r="J9470">
        <v>9453</v>
      </c>
      <c r="K9470" s="93">
        <f t="shared" ca="1" si="1187"/>
        <v>-0.89055989856599027</v>
      </c>
      <c r="L9470" s="93">
        <f t="shared" ca="1" si="1187"/>
        <v>-0.35148107931055034</v>
      </c>
      <c r="M9470" s="93">
        <f t="shared" ca="1" si="1188"/>
        <v>-0.89055989856599027</v>
      </c>
      <c r="N9470" s="101">
        <f t="shared" ca="1" si="1184"/>
        <v>-0.61645132848521733</v>
      </c>
      <c r="O9470" s="46">
        <f t="shared" ca="1" si="1189"/>
        <v>5.9949494393657377E-4</v>
      </c>
      <c r="P9470" s="46">
        <f t="shared" ca="1" si="1190"/>
        <v>0.16044140331206927</v>
      </c>
      <c r="Q9470" s="47">
        <f t="shared" ca="1" si="1185"/>
        <v>-0.31908432179232882</v>
      </c>
      <c r="R9470" s="47">
        <f t="shared" ca="1" si="1186"/>
        <v>4.9747219972004778E-2</v>
      </c>
      <c r="S9470" s="97">
        <f t="shared" ca="1" si="1191"/>
        <v>2.5173357457970676E-2</v>
      </c>
      <c r="V9470">
        <v>9453</v>
      </c>
      <c r="W9470" s="46">
        <v>0.35317174549353902</v>
      </c>
    </row>
    <row r="9471" spans="10:23">
      <c r="J9471">
        <v>9454</v>
      </c>
      <c r="K9471" s="93">
        <f t="shared" ca="1" si="1187"/>
        <v>-0.83728667238985965</v>
      </c>
      <c r="L9471" s="93">
        <f t="shared" ca="1" si="1187"/>
        <v>-0.33798967698620397</v>
      </c>
      <c r="M9471" s="93">
        <f t="shared" ca="1" si="1188"/>
        <v>-0.83728667238985965</v>
      </c>
      <c r="N9471" s="101">
        <f t="shared" ca="1" si="1184"/>
        <v>-0.58671827572115776</v>
      </c>
      <c r="O9471" s="46">
        <f t="shared" ca="1" si="1189"/>
        <v>1.97229568259088E-2</v>
      </c>
      <c r="P9471" s="46">
        <f t="shared" ca="1" si="1190"/>
        <v>0.17000313425305538</v>
      </c>
      <c r="Q9471" s="47">
        <f t="shared" ca="1" si="1185"/>
        <v>-0.28083739802838437</v>
      </c>
      <c r="R9471" s="47">
        <f t="shared" ca="1" si="1186"/>
        <v>5.4554831299550827E-2</v>
      </c>
      <c r="S9471" s="97">
        <f t="shared" ca="1" si="1191"/>
        <v>3.7138894062729813E-2</v>
      </c>
      <c r="V9471">
        <v>9454</v>
      </c>
      <c r="W9471" s="46">
        <v>4.4637324719289197E-2</v>
      </c>
    </row>
    <row r="9472" spans="10:23">
      <c r="J9472">
        <v>9455</v>
      </c>
      <c r="K9472" s="93">
        <f t="shared" ca="1" si="1187"/>
        <v>0.38708552607983859</v>
      </c>
      <c r="L9472" s="93">
        <f t="shared" ca="1" si="1187"/>
        <v>-1.8783092362866014</v>
      </c>
      <c r="M9472" s="93">
        <f t="shared" ca="1" si="1188"/>
        <v>0.38708552607983859</v>
      </c>
      <c r="N9472" s="101">
        <f t="shared" ca="1" si="1184"/>
        <v>-1.6576915281079909</v>
      </c>
      <c r="O9472" s="46">
        <f t="shared" ca="1" si="1189"/>
        <v>0.45923519866705864</v>
      </c>
      <c r="P9472" s="46">
        <f t="shared" ca="1" si="1190"/>
        <v>0.3897592551736303</v>
      </c>
      <c r="Q9472" s="47">
        <f t="shared" ca="1" si="1185"/>
        <v>0.59818708565391532</v>
      </c>
      <c r="R9472" s="47">
        <f t="shared" ca="1" si="1186"/>
        <v>-0.11861350027175416</v>
      </c>
      <c r="S9472" s="97">
        <f t="shared" ca="1" si="1191"/>
        <v>0.17031084919765224</v>
      </c>
      <c r="V9472">
        <v>9455</v>
      </c>
      <c r="W9472" s="46">
        <v>0.30126918165309602</v>
      </c>
    </row>
    <row r="9473" spans="10:23">
      <c r="J9473">
        <v>9456</v>
      </c>
      <c r="K9473" s="93">
        <f t="shared" ca="1" si="1187"/>
        <v>-0.36891093425261079</v>
      </c>
      <c r="L9473" s="93">
        <f t="shared" ca="1" si="1187"/>
        <v>0.91711592523948826</v>
      </c>
      <c r="M9473" s="93">
        <f t="shared" ca="1" si="1188"/>
        <v>-0.36891093425261079</v>
      </c>
      <c r="N9473" s="101">
        <f t="shared" ca="1" si="1184"/>
        <v>0.75218023723376126</v>
      </c>
      <c r="O9473" s="46">
        <f t="shared" ca="1" si="1189"/>
        <v>0.18785554832872076</v>
      </c>
      <c r="P9473" s="46">
        <f t="shared" ca="1" si="1190"/>
        <v>0.25406943000446136</v>
      </c>
      <c r="Q9473" s="47">
        <f t="shared" ca="1" si="1185"/>
        <v>5.5427784977239547E-2</v>
      </c>
      <c r="R9473" s="47">
        <f t="shared" ca="1" si="1186"/>
        <v>0.27104466530332216</v>
      </c>
      <c r="S9473" s="97">
        <f t="shared" ca="1" si="1191"/>
        <v>0.22945010681602146</v>
      </c>
      <c r="V9473">
        <v>9456</v>
      </c>
      <c r="W9473" s="46">
        <v>0.26148439661891298</v>
      </c>
    </row>
    <row r="9474" spans="10:23">
      <c r="J9474">
        <v>9457</v>
      </c>
      <c r="K9474" s="93">
        <f t="shared" ca="1" si="1187"/>
        <v>-2.642808394500352</v>
      </c>
      <c r="L9474" s="93">
        <f t="shared" ca="1" si="1187"/>
        <v>-0.65921484206104997</v>
      </c>
      <c r="M9474" s="93">
        <f t="shared" ca="1" si="1188"/>
        <v>-2.642808394500352</v>
      </c>
      <c r="N9474" s="101">
        <f t="shared" ca="1" si="1184"/>
        <v>-1.4654628663697684</v>
      </c>
      <c r="O9474" s="46">
        <f t="shared" ca="1" si="1189"/>
        <v>-0.62840422277642627</v>
      </c>
      <c r="P9474" s="46">
        <f t="shared" ca="1" si="1190"/>
        <v>-0.15406045554811215</v>
      </c>
      <c r="Q9474" s="47">
        <f t="shared" ca="1" si="1185"/>
        <v>-1.5770917572330545</v>
      </c>
      <c r="R9474" s="47">
        <f t="shared" ca="1" si="1186"/>
        <v>-8.7531569365258244E-2</v>
      </c>
      <c r="S9474" s="97">
        <f t="shared" ca="1" si="1191"/>
        <v>-0.35796789607084223</v>
      </c>
      <c r="V9474">
        <v>9457</v>
      </c>
      <c r="W9474" s="46">
        <v>-0.22728122516295901</v>
      </c>
    </row>
    <row r="9475" spans="10:23">
      <c r="J9475">
        <v>9458</v>
      </c>
      <c r="K9475" s="93">
        <f t="shared" ca="1" si="1187"/>
        <v>-1.0675918072915576</v>
      </c>
      <c r="L9475" s="93">
        <f t="shared" ca="1" si="1187"/>
        <v>-1.8438624564580459</v>
      </c>
      <c r="M9475" s="93">
        <f t="shared" ca="1" si="1188"/>
        <v>-1.0675918072915576</v>
      </c>
      <c r="N9475" s="101">
        <f t="shared" ca="1" si="1184"/>
        <v>-2.0876531409566774</v>
      </c>
      <c r="O9475" s="46">
        <f t="shared" ca="1" si="1189"/>
        <v>-6.294955589096568E-2</v>
      </c>
      <c r="P9475" s="46">
        <f t="shared" ca="1" si="1190"/>
        <v>0.12866687789461814</v>
      </c>
      <c r="Q9475" s="47">
        <f t="shared" ca="1" si="1185"/>
        <v>-0.44618242346213333</v>
      </c>
      <c r="R9475" s="47">
        <f t="shared" ca="1" si="1186"/>
        <v>-0.18813506392498081</v>
      </c>
      <c r="S9475" s="97">
        <f t="shared" ca="1" si="1191"/>
        <v>-0.12554230990797324</v>
      </c>
      <c r="V9475">
        <v>9458</v>
      </c>
      <c r="W9475" s="46">
        <v>0.162175257494171</v>
      </c>
    </row>
    <row r="9476" spans="10:23">
      <c r="J9476">
        <v>9459</v>
      </c>
      <c r="K9476" s="93">
        <f t="shared" ca="1" si="1187"/>
        <v>-1.5473225621204842</v>
      </c>
      <c r="L9476" s="93">
        <f t="shared" ca="1" si="1187"/>
        <v>-1.2524561401819057</v>
      </c>
      <c r="M9476" s="93">
        <f t="shared" ca="1" si="1188"/>
        <v>-1.5473225621204842</v>
      </c>
      <c r="N9476" s="101">
        <f t="shared" ca="1" si="1184"/>
        <v>-1.6795158972435953</v>
      </c>
      <c r="O9476" s="46">
        <f t="shared" ca="1" si="1189"/>
        <v>-0.23515825174222715</v>
      </c>
      <c r="P9476" s="46">
        <f t="shared" ca="1" si="1190"/>
        <v>4.2562529968987406E-2</v>
      </c>
      <c r="Q9476" s="47">
        <f t="shared" ca="1" si="1185"/>
        <v>-0.79059981516465627</v>
      </c>
      <c r="R9476" s="47">
        <f t="shared" ca="1" si="1186"/>
        <v>-0.12214233685323378</v>
      </c>
      <c r="S9476" s="97">
        <f t="shared" ca="1" si="1191"/>
        <v>-0.17865029429773047</v>
      </c>
      <c r="V9476">
        <v>9459</v>
      </c>
      <c r="W9476" s="46">
        <v>0.123236205101198</v>
      </c>
    </row>
    <row r="9477" spans="10:23">
      <c r="J9477">
        <v>9460</v>
      </c>
      <c r="K9477" s="93">
        <f t="shared" ca="1" si="1187"/>
        <v>0.80547710445573684</v>
      </c>
      <c r="L9477" s="93">
        <f t="shared" ca="1" si="1187"/>
        <v>-0.28115846343232642</v>
      </c>
      <c r="M9477" s="93">
        <f t="shared" ca="1" si="1188"/>
        <v>0.80547710445573684</v>
      </c>
      <c r="N9477" s="101">
        <f t="shared" ca="1" si="1184"/>
        <v>-1.0401823410893019E-2</v>
      </c>
      <c r="O9477" s="46">
        <f t="shared" ca="1" si="1189"/>
        <v>0.60942500272278921</v>
      </c>
      <c r="P9477" s="46">
        <f t="shared" ca="1" si="1190"/>
        <v>0.46485415720149559</v>
      </c>
      <c r="Q9477" s="47">
        <f t="shared" ca="1" si="1185"/>
        <v>0.89856669376537657</v>
      </c>
      <c r="R9477" s="47">
        <f t="shared" ca="1" si="1186"/>
        <v>0.14774087332370275</v>
      </c>
      <c r="S9477" s="97">
        <f t="shared" ca="1" si="1191"/>
        <v>0.378582938023246</v>
      </c>
      <c r="V9477">
        <v>9460</v>
      </c>
      <c r="W9477" s="46">
        <v>1.01923038447606</v>
      </c>
    </row>
    <row r="9478" spans="10:23">
      <c r="J9478">
        <v>9461</v>
      </c>
      <c r="K9478" s="93">
        <f t="shared" ca="1" si="1187"/>
        <v>1.8509570048199613</v>
      </c>
      <c r="L9478" s="93">
        <f t="shared" ca="1" si="1187"/>
        <v>-0.16491528540787367</v>
      </c>
      <c r="M9478" s="93">
        <f t="shared" ca="1" si="1188"/>
        <v>1.8509570048199613</v>
      </c>
      <c r="N9478" s="101">
        <f t="shared" ca="1" si="1184"/>
        <v>0.43229244163000186</v>
      </c>
      <c r="O9478" s="46">
        <f t="shared" ca="1" si="1189"/>
        <v>0.98472037073527552</v>
      </c>
      <c r="P9478" s="46">
        <f t="shared" ca="1" si="1190"/>
        <v>0.6525018412077388</v>
      </c>
      <c r="Q9478" s="47">
        <f t="shared" ca="1" si="1185"/>
        <v>1.6491574297903491</v>
      </c>
      <c r="R9478" s="47">
        <f t="shared" ca="1" si="1186"/>
        <v>0.21932121121026202</v>
      </c>
      <c r="S9478" s="97">
        <f t="shared" ca="1" si="1191"/>
        <v>0.60202079097276873</v>
      </c>
      <c r="V9478">
        <v>9461</v>
      </c>
      <c r="W9478" s="46">
        <v>-7.0430571336769401E-2</v>
      </c>
    </row>
    <row r="9479" spans="10:23">
      <c r="J9479">
        <v>9462</v>
      </c>
      <c r="K9479" s="93">
        <f t="shared" ca="1" si="1187"/>
        <v>-0.21156319711032734</v>
      </c>
      <c r="L9479" s="93">
        <f t="shared" ca="1" si="1187"/>
        <v>0.94323263428314363</v>
      </c>
      <c r="M9479" s="93">
        <f t="shared" ca="1" si="1188"/>
        <v>-0.21156319711032734</v>
      </c>
      <c r="N9479" s="101">
        <f t="shared" ca="1" si="1184"/>
        <v>0.82698116029935043</v>
      </c>
      <c r="O9479" s="46">
        <f t="shared" ca="1" si="1189"/>
        <v>0.24433858247999685</v>
      </c>
      <c r="P9479" s="46">
        <f t="shared" ca="1" si="1190"/>
        <v>0.28231094708009941</v>
      </c>
      <c r="Q9479" s="47">
        <f t="shared" ca="1" si="1185"/>
        <v>0.16839385327979173</v>
      </c>
      <c r="R9479" s="47">
        <f t="shared" ca="1" si="1186"/>
        <v>0.28313941278501087</v>
      </c>
      <c r="S9479" s="97">
        <f t="shared" ca="1" si="1191"/>
        <v>0.26373899763250386</v>
      </c>
      <c r="V9479">
        <v>9462</v>
      </c>
      <c r="W9479" s="46">
        <v>0.58048616127172803</v>
      </c>
    </row>
    <row r="9480" spans="10:23">
      <c r="J9480">
        <v>9463</v>
      </c>
      <c r="K9480" s="93">
        <f t="shared" ca="1" si="1187"/>
        <v>-1.5542190638790643</v>
      </c>
      <c r="L9480" s="93">
        <f t="shared" ca="1" si="1187"/>
        <v>-0.76596955395207111</v>
      </c>
      <c r="M9480" s="93">
        <f t="shared" ca="1" si="1188"/>
        <v>-1.5542190638790643</v>
      </c>
      <c r="N9480" s="101">
        <f t="shared" ca="1" si="1184"/>
        <v>-1.2204793858355536</v>
      </c>
      <c r="O9480" s="46">
        <f t="shared" ca="1" si="1189"/>
        <v>-0.237633885338419</v>
      </c>
      <c r="P9480" s="46">
        <f t="shared" ca="1" si="1190"/>
        <v>4.1324713170891481E-2</v>
      </c>
      <c r="Q9480" s="47">
        <f t="shared" ca="1" si="1185"/>
        <v>-0.79555108235703997</v>
      </c>
      <c r="R9480" s="47">
        <f t="shared" ca="1" si="1186"/>
        <v>-4.7919580464420602E-2</v>
      </c>
      <c r="S9480" s="97">
        <f t="shared" ca="1" si="1191"/>
        <v>-0.14277673290141979</v>
      </c>
      <c r="V9480">
        <v>9463</v>
      </c>
      <c r="W9480" s="46">
        <v>6.7513999199735997E-2</v>
      </c>
    </row>
    <row r="9481" spans="10:23">
      <c r="J9481">
        <v>9464</v>
      </c>
      <c r="K9481" s="93">
        <f t="shared" ca="1" si="1187"/>
        <v>0.7111504473315895</v>
      </c>
      <c r="L9481" s="93">
        <f t="shared" ca="1" si="1187"/>
        <v>1.1013349613996448</v>
      </c>
      <c r="M9481" s="93">
        <f t="shared" ca="1" si="1188"/>
        <v>0.7111504473315895</v>
      </c>
      <c r="N9481" s="101">
        <f t="shared" ca="1" si="1184"/>
        <v>1.2703189573911651</v>
      </c>
      <c r="O9481" s="46">
        <f t="shared" ca="1" si="1189"/>
        <v>0.57556461240207468</v>
      </c>
      <c r="P9481" s="46">
        <f t="shared" ca="1" si="1190"/>
        <v>0.44792396204113832</v>
      </c>
      <c r="Q9481" s="47">
        <f t="shared" ca="1" si="1185"/>
        <v>0.8308459131239474</v>
      </c>
      <c r="R9481" s="47">
        <f t="shared" ca="1" si="1186"/>
        <v>0.35482380497107957</v>
      </c>
      <c r="S9481" s="97">
        <f t="shared" ca="1" si="1191"/>
        <v>0.46519420868657713</v>
      </c>
      <c r="V9481">
        <v>9464</v>
      </c>
      <c r="W9481" s="46">
        <v>1.28329090492758</v>
      </c>
    </row>
    <row r="9482" spans="10:23">
      <c r="J9482">
        <v>9465</v>
      </c>
      <c r="K9482" s="93">
        <f t="shared" ca="1" si="1187"/>
        <v>-0.18376951265796024</v>
      </c>
      <c r="L9482" s="93">
        <f t="shared" ca="1" si="1187"/>
        <v>-1.8030121347365442</v>
      </c>
      <c r="M9482" s="93">
        <f t="shared" ca="1" si="1188"/>
        <v>-0.18376951265796024</v>
      </c>
      <c r="N9482" s="101">
        <f t="shared" ca="1" si="1184"/>
        <v>-1.7678483206733611</v>
      </c>
      <c r="O9482" s="46">
        <f t="shared" ca="1" si="1189"/>
        <v>0.25431566671790529</v>
      </c>
      <c r="P9482" s="46">
        <f t="shared" ca="1" si="1190"/>
        <v>0.28729948919905363</v>
      </c>
      <c r="Q9482" s="47">
        <f t="shared" ca="1" si="1185"/>
        <v>0.18834802175560866</v>
      </c>
      <c r="R9482" s="47">
        <f t="shared" ca="1" si="1186"/>
        <v>-0.13642502631806608</v>
      </c>
      <c r="S9482" s="97">
        <f t="shared" ca="1" si="1191"/>
        <v>5.8945320199919604E-2</v>
      </c>
      <c r="V9482">
        <v>9465</v>
      </c>
      <c r="W9482" s="46">
        <v>-0.40687496935582101</v>
      </c>
    </row>
    <row r="9483" spans="10:23">
      <c r="J9483">
        <v>9466</v>
      </c>
      <c r="K9483" s="93">
        <f t="shared" ca="1" si="1187"/>
        <v>0.26381928352631767</v>
      </c>
      <c r="L9483" s="93">
        <f t="shared" ca="1" si="1187"/>
        <v>1.8535955635931464E-2</v>
      </c>
      <c r="M9483" s="93">
        <f t="shared" ca="1" si="1188"/>
        <v>0.26381928352631767</v>
      </c>
      <c r="N9483" s="101">
        <f t="shared" ca="1" si="1184"/>
        <v>0.10147407849834414</v>
      </c>
      <c r="O9483" s="46">
        <f t="shared" ca="1" si="1189"/>
        <v>0.41498638063954463</v>
      </c>
      <c r="P9483" s="46">
        <f t="shared" ca="1" si="1190"/>
        <v>0.3676348461598733</v>
      </c>
      <c r="Q9483" s="47">
        <f t="shared" ca="1" si="1185"/>
        <v>0.50968944959888729</v>
      </c>
      <c r="R9483" s="47">
        <f t="shared" ca="1" si="1186"/>
        <v>0.16583036643987625</v>
      </c>
      <c r="S9483" s="97">
        <f t="shared" ca="1" si="1191"/>
        <v>0.29040837353971044</v>
      </c>
      <c r="V9483">
        <v>9466</v>
      </c>
      <c r="W9483" s="46">
        <v>0.64428036334768601</v>
      </c>
    </row>
    <row r="9484" spans="10:23">
      <c r="J9484">
        <v>9467</v>
      </c>
      <c r="K9484" s="93">
        <f t="shared" ca="1" si="1187"/>
        <v>-1.4213358644552267</v>
      </c>
      <c r="L9484" s="93">
        <f t="shared" ca="1" si="1187"/>
        <v>-0.72678970676947219</v>
      </c>
      <c r="M9484" s="93">
        <f t="shared" ca="1" si="1188"/>
        <v>-1.4213358644552267</v>
      </c>
      <c r="N9484" s="101">
        <f t="shared" ca="1" si="1184"/>
        <v>-1.1410737929381447</v>
      </c>
      <c r="O9484" s="46">
        <f t="shared" ca="1" si="1189"/>
        <v>-0.18993287337915343</v>
      </c>
      <c r="P9484" s="46">
        <f t="shared" ca="1" si="1190"/>
        <v>6.5175219150524266E-2</v>
      </c>
      <c r="Q9484" s="47">
        <f t="shared" ca="1" si="1185"/>
        <v>-0.70014905843850883</v>
      </c>
      <c r="R9484" s="47">
        <f t="shared" ca="1" si="1186"/>
        <v>-3.5080292453418149E-2</v>
      </c>
      <c r="S9484" s="97">
        <f t="shared" ca="1" si="1191"/>
        <v>-0.11250658291628579</v>
      </c>
      <c r="V9484">
        <v>9467</v>
      </c>
      <c r="W9484" s="46">
        <v>0.198531143779939</v>
      </c>
    </row>
    <row r="9485" spans="10:23">
      <c r="J9485">
        <v>9468</v>
      </c>
      <c r="K9485" s="93">
        <f t="shared" ca="1" si="1187"/>
        <v>-1.002477552204992</v>
      </c>
      <c r="L9485" s="93">
        <f t="shared" ca="1" si="1187"/>
        <v>0.44227400053069027</v>
      </c>
      <c r="M9485" s="93">
        <f t="shared" ca="1" si="1188"/>
        <v>-1.002477552204992</v>
      </c>
      <c r="N9485" s="101">
        <f t="shared" ca="1" si="1184"/>
        <v>0.10050219367131502</v>
      </c>
      <c r="O9485" s="46">
        <f t="shared" ca="1" si="1189"/>
        <v>-3.9575526110901871E-2</v>
      </c>
      <c r="P9485" s="46">
        <f t="shared" ca="1" si="1190"/>
        <v>0.14035389278465005</v>
      </c>
      <c r="Q9485" s="47">
        <f t="shared" ca="1" si="1185"/>
        <v>-0.39943436390200571</v>
      </c>
      <c r="R9485" s="47">
        <f t="shared" ca="1" si="1186"/>
        <v>0.16567321996250062</v>
      </c>
      <c r="S9485" s="97">
        <f t="shared" ca="1" si="1191"/>
        <v>6.3048846925799373E-2</v>
      </c>
      <c r="V9485">
        <v>9468</v>
      </c>
      <c r="W9485" s="46">
        <v>0.71682105576796795</v>
      </c>
    </row>
    <row r="9486" spans="10:23">
      <c r="J9486">
        <v>9469</v>
      </c>
      <c r="K9486" s="93">
        <f t="shared" ca="1" si="1187"/>
        <v>-0.35343910601704459</v>
      </c>
      <c r="L9486" s="93">
        <f t="shared" ca="1" si="1187"/>
        <v>-0.80652228933452652</v>
      </c>
      <c r="M9486" s="93">
        <f t="shared" ca="1" si="1188"/>
        <v>-0.35343910601704459</v>
      </c>
      <c r="N9486" s="101">
        <f t="shared" ca="1" si="1184"/>
        <v>-0.87705178804462558</v>
      </c>
      <c r="O9486" s="46">
        <f t="shared" ca="1" si="1189"/>
        <v>0.1934094623441599</v>
      </c>
      <c r="P9486" s="46">
        <f t="shared" ca="1" si="1190"/>
        <v>0.25684638701218093</v>
      </c>
      <c r="Q9486" s="47">
        <f t="shared" ca="1" si="1185"/>
        <v>6.6535613008117833E-2</v>
      </c>
      <c r="R9486" s="47">
        <f t="shared" ca="1" si="1186"/>
        <v>7.6100828511254659E-3</v>
      </c>
      <c r="S9486" s="97">
        <f t="shared" ca="1" si="1191"/>
        <v>0.10050977259764268</v>
      </c>
      <c r="V9486">
        <v>9469</v>
      </c>
      <c r="W9486" s="46">
        <v>0.36651914749574199</v>
      </c>
    </row>
    <row r="9487" spans="10:23">
      <c r="J9487">
        <v>9470</v>
      </c>
      <c r="K9487" s="93">
        <f t="shared" ca="1" si="1187"/>
        <v>1.1217994199571857</v>
      </c>
      <c r="L9487" s="93">
        <f t="shared" ca="1" si="1187"/>
        <v>0.83606838146497964</v>
      </c>
      <c r="M9487" s="93">
        <f t="shared" ca="1" si="1188"/>
        <v>1.1217994199571857</v>
      </c>
      <c r="N9487" s="101">
        <f t="shared" ca="1" si="1184"/>
        <v>1.1494197582065531</v>
      </c>
      <c r="O9487" s="46">
        <f t="shared" ca="1" si="1189"/>
        <v>0.72297505735829237</v>
      </c>
      <c r="P9487" s="46">
        <f t="shared" ca="1" si="1190"/>
        <v>0.52162918451924711</v>
      </c>
      <c r="Q9487" s="47">
        <f t="shared" ca="1" si="1185"/>
        <v>1.1256668030363828</v>
      </c>
      <c r="R9487" s="47">
        <f t="shared" ca="1" si="1186"/>
        <v>0.33527531245322517</v>
      </c>
      <c r="S9487" s="97">
        <f t="shared" ca="1" si="1191"/>
        <v>0.52912518490575877</v>
      </c>
      <c r="V9487">
        <v>9470</v>
      </c>
      <c r="W9487" s="46">
        <v>0.69979160746250602</v>
      </c>
    </row>
    <row r="9488" spans="10:23">
      <c r="J9488">
        <v>9471</v>
      </c>
      <c r="K9488" s="93">
        <f t="shared" ca="1" si="1187"/>
        <v>-0.87463828088345075</v>
      </c>
      <c r="L9488" s="93">
        <f t="shared" ca="1" si="1187"/>
        <v>8.3461895561118257E-2</v>
      </c>
      <c r="M9488" s="93">
        <f t="shared" ca="1" si="1188"/>
        <v>-0.87463828088345075</v>
      </c>
      <c r="N9488" s="101">
        <f t="shared" ca="1" si="1184"/>
        <v>-0.19902577458875725</v>
      </c>
      <c r="O9488" s="46">
        <f t="shared" ca="1" si="1189"/>
        <v>6.3148696397495874E-3</v>
      </c>
      <c r="P9488" s="46">
        <f t="shared" ca="1" si="1190"/>
        <v>0.16329909065997578</v>
      </c>
      <c r="Q9488" s="47">
        <f t="shared" ca="1" si="1185"/>
        <v>-0.30765357240070279</v>
      </c>
      <c r="R9488" s="47">
        <f t="shared" ca="1" si="1186"/>
        <v>0.11724179704232798</v>
      </c>
      <c r="S9488" s="97">
        <f t="shared" ca="1" si="1191"/>
        <v>6.1778333341038785E-2</v>
      </c>
      <c r="V9488">
        <v>9471</v>
      </c>
      <c r="W9488" s="46">
        <v>-7.78429726582303E-2</v>
      </c>
    </row>
    <row r="9489" spans="10:23">
      <c r="J9489">
        <v>9472</v>
      </c>
      <c r="K9489" s="93">
        <f t="shared" ca="1" si="1187"/>
        <v>-0.30128011299885127</v>
      </c>
      <c r="L9489" s="93">
        <f t="shared" ca="1" si="1187"/>
        <v>-0.63072567729671847</v>
      </c>
      <c r="M9489" s="93">
        <f t="shared" ca="1" si="1188"/>
        <v>-0.30128011299885127</v>
      </c>
      <c r="N9489" s="101">
        <f t="shared" ca="1" si="1184"/>
        <v>-0.69379424573731563</v>
      </c>
      <c r="O9489" s="46">
        <f t="shared" ca="1" si="1189"/>
        <v>0.21213294853753772</v>
      </c>
      <c r="P9489" s="46">
        <f t="shared" ca="1" si="1190"/>
        <v>0.26620813010886984</v>
      </c>
      <c r="Q9489" s="47">
        <f t="shared" ca="1" si="1185"/>
        <v>0.10398258539487346</v>
      </c>
      <c r="R9489" s="47">
        <f t="shared" ca="1" si="1186"/>
        <v>3.7241451121518374E-2</v>
      </c>
      <c r="S9489" s="97">
        <f t="shared" ca="1" si="1191"/>
        <v>0.12468719982952806</v>
      </c>
      <c r="V9489">
        <v>9472</v>
      </c>
      <c r="W9489" s="46">
        <v>8.0859163861514302E-2</v>
      </c>
    </row>
    <row r="9490" spans="10:23">
      <c r="J9490">
        <v>9473</v>
      </c>
      <c r="K9490" s="93">
        <f t="shared" ca="1" si="1187"/>
        <v>0.61427714334360972</v>
      </c>
      <c r="L9490" s="93">
        <f t="shared" ca="1" si="1187"/>
        <v>-0.92753166720322688</v>
      </c>
      <c r="M9490" s="93">
        <f t="shared" ca="1" si="1188"/>
        <v>0.61427714334360972</v>
      </c>
      <c r="N9490" s="101">
        <f t="shared" ref="N9490:N9553" ca="1" si="1192">$N$2*K9490+SQRT(1-$N$2^2)*L9490</f>
        <v>-0.68402326813870418</v>
      </c>
      <c r="O9490" s="46">
        <f t="shared" ca="1" si="1189"/>
        <v>0.54079005360081167</v>
      </c>
      <c r="P9490" s="46">
        <f t="shared" ca="1" si="1190"/>
        <v>0.43053668264050682</v>
      </c>
      <c r="Q9490" s="47">
        <f t="shared" ref="Q9490:Q9553" ca="1" si="1193">$K$2+K9490*$S$3</f>
        <v>0.76129679552142138</v>
      </c>
      <c r="R9490" s="47">
        <f t="shared" ref="R9490:R9553" ca="1" si="1194">$L$2+$L$3*N9490</f>
        <v>3.8821344816156594E-2</v>
      </c>
      <c r="S9490" s="97">
        <f t="shared" ca="1" si="1191"/>
        <v>0.28980569920848415</v>
      </c>
      <c r="V9490">
        <v>9473</v>
      </c>
      <c r="W9490" s="46">
        <v>0.33318039501579799</v>
      </c>
    </row>
    <row r="9491" spans="10:23">
      <c r="J9491">
        <v>9474</v>
      </c>
      <c r="K9491" s="93">
        <f t="shared" ref="K9491:L9554" ca="1" si="1195">_xlfn.NORM.S.INV(RAND())</f>
        <v>-1.4618237221110031</v>
      </c>
      <c r="L9491" s="93">
        <f t="shared" ca="1" si="1195"/>
        <v>1.0670959107130278</v>
      </c>
      <c r="M9491" s="93">
        <f t="shared" ref="M9491:M9554" ca="1" si="1196">K9491</f>
        <v>-1.4618237221110031</v>
      </c>
      <c r="N9491" s="101">
        <f t="shared" ca="1" si="1192"/>
        <v>0.54680295549552105</v>
      </c>
      <c r="O9491" s="46">
        <f t="shared" ref="O9491:O9554" ca="1" si="1197">$K$2+K9491*$K$3</f>
        <v>-0.20446677827169901</v>
      </c>
      <c r="P9491" s="46">
        <f t="shared" ref="P9491:P9554" ca="1" si="1198">$K$2+K9491*$R$3</f>
        <v>5.7908266704251476E-2</v>
      </c>
      <c r="Q9491" s="47">
        <f t="shared" ca="1" si="1193"/>
        <v>-0.72921686822359999</v>
      </c>
      <c r="R9491" s="47">
        <f t="shared" ca="1" si="1194"/>
        <v>0.23783670129301746</v>
      </c>
      <c r="S9491" s="97">
        <f t="shared" ref="S9491:S9554" ca="1" si="1199">AVERAGE(R9491,O9491)</f>
        <v>1.6684961510659221E-2</v>
      </c>
      <c r="V9491">
        <v>9474</v>
      </c>
      <c r="W9491" s="46">
        <v>2.0592270703816999</v>
      </c>
    </row>
    <row r="9492" spans="10:23">
      <c r="J9492">
        <v>9475</v>
      </c>
      <c r="K9492" s="93">
        <f t="shared" ca="1" si="1195"/>
        <v>-2.0000549340539413</v>
      </c>
      <c r="L9492" s="93">
        <f t="shared" ca="1" si="1195"/>
        <v>-1.0707975786319468</v>
      </c>
      <c r="M9492" s="93">
        <f t="shared" ca="1" si="1196"/>
        <v>-2.0000549340539413</v>
      </c>
      <c r="N9492" s="101">
        <f t="shared" ca="1" si="1192"/>
        <v>-1.6512675197496751</v>
      </c>
      <c r="O9492" s="46">
        <f t="shared" ca="1" si="1197"/>
        <v>-0.39767535233568652</v>
      </c>
      <c r="P9492" s="46">
        <f t="shared" ca="1" si="1198"/>
        <v>-3.8696020327742275E-2</v>
      </c>
      <c r="Q9492" s="47">
        <f t="shared" ca="1" si="1193"/>
        <v>-1.115634016351575</v>
      </c>
      <c r="R9492" s="47">
        <f t="shared" ca="1" si="1194"/>
        <v>-0.11757478636649982</v>
      </c>
      <c r="S9492" s="97">
        <f t="shared" ca="1" si="1199"/>
        <v>-0.25762506935109319</v>
      </c>
      <c r="V9492">
        <v>9475</v>
      </c>
      <c r="W9492" s="46">
        <v>0.75730178792108405</v>
      </c>
    </row>
    <row r="9493" spans="10:23">
      <c r="J9493">
        <v>9476</v>
      </c>
      <c r="K9493" s="93">
        <f t="shared" ca="1" si="1195"/>
        <v>-0.29955792827761113</v>
      </c>
      <c r="L9493" s="93">
        <f t="shared" ca="1" si="1195"/>
        <v>1.6870972484704581</v>
      </c>
      <c r="M9493" s="93">
        <f t="shared" ca="1" si="1196"/>
        <v>-0.29955792827761113</v>
      </c>
      <c r="N9493" s="101">
        <f t="shared" ca="1" si="1192"/>
        <v>1.5042423967425693</v>
      </c>
      <c r="O9493" s="46">
        <f t="shared" ca="1" si="1197"/>
        <v>0.21275116027792423</v>
      </c>
      <c r="P9493" s="46">
        <f t="shared" ca="1" si="1198"/>
        <v>0.26651723597906307</v>
      </c>
      <c r="Q9493" s="47">
        <f t="shared" ca="1" si="1193"/>
        <v>0.1052190088756465</v>
      </c>
      <c r="R9493" s="47">
        <f t="shared" ca="1" si="1194"/>
        <v>0.39264746827697933</v>
      </c>
      <c r="S9493" s="97">
        <f t="shared" ca="1" si="1199"/>
        <v>0.30269931427745178</v>
      </c>
      <c r="V9493">
        <v>9476</v>
      </c>
      <c r="W9493" s="46">
        <v>0.64715524627793597</v>
      </c>
    </row>
    <row r="9494" spans="10:23">
      <c r="J9494">
        <v>9477</v>
      </c>
      <c r="K9494" s="93">
        <f t="shared" ca="1" si="1195"/>
        <v>2.816292809809132E-2</v>
      </c>
      <c r="L9494" s="93">
        <f t="shared" ca="1" si="1195"/>
        <v>0.51760067882953475</v>
      </c>
      <c r="M9494" s="93">
        <f t="shared" ca="1" si="1196"/>
        <v>2.816292809809132E-2</v>
      </c>
      <c r="N9494" s="101">
        <f t="shared" ca="1" si="1192"/>
        <v>0.49968494472173025</v>
      </c>
      <c r="O9494" s="46">
        <f t="shared" ca="1" si="1197"/>
        <v>0.33039294311472328</v>
      </c>
      <c r="P9494" s="46">
        <f t="shared" ca="1" si="1198"/>
        <v>0.3253381273974626</v>
      </c>
      <c r="Q9494" s="47">
        <f t="shared" ca="1" si="1193"/>
        <v>0.3405025745492446</v>
      </c>
      <c r="R9494" s="47">
        <f t="shared" ca="1" si="1194"/>
        <v>0.23021807282169782</v>
      </c>
      <c r="S9494" s="97">
        <f t="shared" ca="1" si="1199"/>
        <v>0.28030550796821052</v>
      </c>
      <c r="V9494">
        <v>9477</v>
      </c>
      <c r="W9494" s="46">
        <v>-0.25412311271756599</v>
      </c>
    </row>
    <row r="9495" spans="10:23">
      <c r="J9495">
        <v>9478</v>
      </c>
      <c r="K9495" s="93">
        <f t="shared" ca="1" si="1195"/>
        <v>2.0700172015420303E-2</v>
      </c>
      <c r="L9495" s="93">
        <f t="shared" ca="1" si="1195"/>
        <v>0.47262326175268088</v>
      </c>
      <c r="M9495" s="93">
        <f t="shared" ca="1" si="1196"/>
        <v>2.0700172015420303E-2</v>
      </c>
      <c r="N9495" s="101">
        <f t="shared" ca="1" si="1192"/>
        <v>0.4546692878923691</v>
      </c>
      <c r="O9495" s="46">
        <f t="shared" ca="1" si="1197"/>
        <v>0.32771404150269062</v>
      </c>
      <c r="P9495" s="46">
        <f t="shared" ca="1" si="1198"/>
        <v>0.32399867659144632</v>
      </c>
      <c r="Q9495" s="47">
        <f t="shared" ca="1" si="1193"/>
        <v>0.33514477132517934</v>
      </c>
      <c r="R9495" s="47">
        <f t="shared" ca="1" si="1194"/>
        <v>0.2229393791938655</v>
      </c>
      <c r="S9495" s="97">
        <f t="shared" ca="1" si="1199"/>
        <v>0.27532671034827805</v>
      </c>
      <c r="V9495">
        <v>9478</v>
      </c>
      <c r="W9495" s="46">
        <v>0.60894761630645</v>
      </c>
    </row>
    <row r="9496" spans="10:23">
      <c r="J9496">
        <v>9479</v>
      </c>
      <c r="K9496" s="93">
        <f t="shared" ca="1" si="1195"/>
        <v>-0.95644543675742821</v>
      </c>
      <c r="L9496" s="93">
        <f t="shared" ca="1" si="1195"/>
        <v>-0.32485710149675606</v>
      </c>
      <c r="M9496" s="93">
        <f t="shared" ca="1" si="1196"/>
        <v>-0.95644543675742821</v>
      </c>
      <c r="N9496" s="101">
        <f t="shared" ca="1" si="1192"/>
        <v>-0.6121626619134457</v>
      </c>
      <c r="O9496" s="46">
        <f t="shared" ca="1" si="1197"/>
        <v>-2.3051401925187509E-2</v>
      </c>
      <c r="P9496" s="46">
        <f t="shared" ca="1" si="1198"/>
        <v>0.14861595487750723</v>
      </c>
      <c r="Q9496" s="47">
        <f t="shared" ca="1" si="1193"/>
        <v>-0.36638611553057698</v>
      </c>
      <c r="R9496" s="47">
        <f t="shared" ca="1" si="1194"/>
        <v>5.0440665147450728E-2</v>
      </c>
      <c r="S9496" s="97">
        <f t="shared" ca="1" si="1199"/>
        <v>1.3694631611131609E-2</v>
      </c>
      <c r="V9496">
        <v>9479</v>
      </c>
      <c r="W9496" s="46">
        <v>0.23464796382371</v>
      </c>
    </row>
    <row r="9497" spans="10:23">
      <c r="J9497">
        <v>9480</v>
      </c>
      <c r="K9497" s="93">
        <f t="shared" ca="1" si="1195"/>
        <v>9.2317821908608433E-2</v>
      </c>
      <c r="L9497" s="93">
        <f t="shared" ca="1" si="1195"/>
        <v>-0.57932384399844139</v>
      </c>
      <c r="M9497" s="93">
        <f t="shared" ca="1" si="1196"/>
        <v>9.2317821908608433E-2</v>
      </c>
      <c r="N9497" s="101">
        <f t="shared" ca="1" si="1192"/>
        <v>-0.51988805861824039</v>
      </c>
      <c r="O9497" s="46">
        <f t="shared" ca="1" si="1197"/>
        <v>0.35342259148389044</v>
      </c>
      <c r="P9497" s="46">
        <f t="shared" ca="1" si="1198"/>
        <v>0.3368529515820462</v>
      </c>
      <c r="Q9497" s="47">
        <f t="shared" ca="1" si="1193"/>
        <v>0.38656187128757891</v>
      </c>
      <c r="R9497" s="47">
        <f t="shared" ca="1" si="1194"/>
        <v>6.5360775489537185E-2</v>
      </c>
      <c r="S9497" s="97">
        <f t="shared" ca="1" si="1199"/>
        <v>0.2093916834867138</v>
      </c>
      <c r="V9497">
        <v>9480</v>
      </c>
      <c r="W9497" s="46">
        <v>1.3819228481571</v>
      </c>
    </row>
    <row r="9498" spans="10:23">
      <c r="J9498">
        <v>9481</v>
      </c>
      <c r="K9498" s="93">
        <f t="shared" ca="1" si="1195"/>
        <v>0.47523962376517626</v>
      </c>
      <c r="L9498" s="93">
        <f t="shared" ca="1" si="1195"/>
        <v>-0.68581501088884256</v>
      </c>
      <c r="M9498" s="93">
        <f t="shared" ca="1" si="1196"/>
        <v>0.47523962376517626</v>
      </c>
      <c r="N9498" s="101">
        <f t="shared" ca="1" si="1192"/>
        <v>-0.49907282032423717</v>
      </c>
      <c r="O9498" s="46">
        <f t="shared" ca="1" si="1197"/>
        <v>0.49087982858400081</v>
      </c>
      <c r="P9498" s="46">
        <f t="shared" ca="1" si="1198"/>
        <v>0.40558157013210139</v>
      </c>
      <c r="Q9498" s="47">
        <f t="shared" ca="1" si="1193"/>
        <v>0.66147634548779966</v>
      </c>
      <c r="R9498" s="47">
        <f t="shared" ca="1" si="1194"/>
        <v>6.8726443192813971E-2</v>
      </c>
      <c r="S9498" s="97">
        <f t="shared" ca="1" si="1199"/>
        <v>0.27980313588840738</v>
      </c>
      <c r="V9498">
        <v>9481</v>
      </c>
      <c r="W9498" s="46">
        <v>-0.22072737863962599</v>
      </c>
    </row>
    <row r="9499" spans="10:23">
      <c r="J9499">
        <v>9482</v>
      </c>
      <c r="K9499" s="93">
        <f t="shared" ca="1" si="1195"/>
        <v>-0.81448627729137724</v>
      </c>
      <c r="L9499" s="93">
        <f t="shared" ca="1" si="1195"/>
        <v>-0.6348104630641791</v>
      </c>
      <c r="M9499" s="93">
        <f t="shared" ca="1" si="1196"/>
        <v>-0.81448627729137724</v>
      </c>
      <c r="N9499" s="101">
        <f t="shared" ca="1" si="1192"/>
        <v>-0.86087803576805655</v>
      </c>
      <c r="O9499" s="46">
        <f t="shared" ca="1" si="1197"/>
        <v>2.7907602619992422E-2</v>
      </c>
      <c r="P9499" s="46">
        <f t="shared" ca="1" si="1198"/>
        <v>0.17409545715009719</v>
      </c>
      <c r="Q9499" s="47">
        <f t="shared" ca="1" si="1193"/>
        <v>-0.26446810644021712</v>
      </c>
      <c r="R9499" s="47">
        <f t="shared" ca="1" si="1194"/>
        <v>1.0225257124375581E-2</v>
      </c>
      <c r="S9499" s="97">
        <f t="shared" ca="1" si="1199"/>
        <v>1.9066429872184001E-2</v>
      </c>
      <c r="V9499">
        <v>9482</v>
      </c>
      <c r="W9499" s="46">
        <v>-0.479900800667239</v>
      </c>
    </row>
    <row r="9500" spans="10:23">
      <c r="J9500">
        <v>9483</v>
      </c>
      <c r="K9500" s="93">
        <f t="shared" ca="1" si="1195"/>
        <v>1.2043647298893969</v>
      </c>
      <c r="L9500" s="93">
        <f t="shared" ca="1" si="1195"/>
        <v>-1.8280147274885767</v>
      </c>
      <c r="M9500" s="93">
        <f t="shared" ca="1" si="1196"/>
        <v>1.2043647298893969</v>
      </c>
      <c r="N9500" s="101">
        <f t="shared" ca="1" si="1192"/>
        <v>-1.3500950285158555</v>
      </c>
      <c r="O9500" s="46">
        <f t="shared" ca="1" si="1197"/>
        <v>0.7526134830853477</v>
      </c>
      <c r="P9500" s="46">
        <f t="shared" ca="1" si="1198"/>
        <v>0.53644839738277483</v>
      </c>
      <c r="Q9500" s="47">
        <f t="shared" ca="1" si="1193"/>
        <v>1.1849436544904934</v>
      </c>
      <c r="R9500" s="47">
        <f t="shared" ca="1" si="1194"/>
        <v>-6.88774564323473E-2</v>
      </c>
      <c r="S9500" s="97">
        <f t="shared" ca="1" si="1199"/>
        <v>0.34186801332650019</v>
      </c>
      <c r="V9500">
        <v>9483</v>
      </c>
      <c r="W9500" s="46">
        <v>-0.14234145921361999</v>
      </c>
    </row>
    <row r="9501" spans="10:23">
      <c r="J9501">
        <v>9484</v>
      </c>
      <c r="K9501" s="93">
        <f t="shared" ca="1" si="1195"/>
        <v>-1.8872674556499647</v>
      </c>
      <c r="L9501" s="93">
        <f t="shared" ca="1" si="1195"/>
        <v>1.1887894516504931</v>
      </c>
      <c r="M9501" s="93">
        <f t="shared" ca="1" si="1196"/>
        <v>-1.8872674556499647</v>
      </c>
      <c r="N9501" s="101">
        <f t="shared" ca="1" si="1192"/>
        <v>0.52687790426012637</v>
      </c>
      <c r="O9501" s="46">
        <f t="shared" ca="1" si="1197"/>
        <v>-0.35718809074407265</v>
      </c>
      <c r="P9501" s="46">
        <f t="shared" ca="1" si="1198"/>
        <v>-1.8452389531935343E-2</v>
      </c>
      <c r="Q9501" s="47">
        <f t="shared" ca="1" si="1193"/>
        <v>-1.0346594931683473</v>
      </c>
      <c r="R9501" s="47">
        <f t="shared" ca="1" si="1194"/>
        <v>0.23461497015153812</v>
      </c>
      <c r="S9501" s="97">
        <f t="shared" ca="1" si="1199"/>
        <v>-6.1286560296267265E-2</v>
      </c>
      <c r="V9501">
        <v>9484</v>
      </c>
      <c r="W9501" s="46">
        <v>2.6269488024780199E-2</v>
      </c>
    </row>
    <row r="9502" spans="10:23">
      <c r="J9502">
        <v>9485</v>
      </c>
      <c r="K9502" s="93">
        <f t="shared" ca="1" si="1195"/>
        <v>0.54266319971993482</v>
      </c>
      <c r="L9502" s="93">
        <f t="shared" ca="1" si="1195"/>
        <v>-0.30513470111971397</v>
      </c>
      <c r="M9502" s="93">
        <f t="shared" ca="1" si="1196"/>
        <v>0.54266319971993482</v>
      </c>
      <c r="N9502" s="101">
        <f t="shared" ca="1" si="1192"/>
        <v>-0.11671400885152322</v>
      </c>
      <c r="O9502" s="46">
        <f t="shared" ca="1" si="1197"/>
        <v>0.51508283405722277</v>
      </c>
      <c r="P9502" s="46">
        <f t="shared" ca="1" si="1198"/>
        <v>0.41768307286871237</v>
      </c>
      <c r="Q9502" s="47">
        <f t="shared" ca="1" si="1193"/>
        <v>0.70988235643424358</v>
      </c>
      <c r="R9502" s="47">
        <f t="shared" ca="1" si="1194"/>
        <v>0.13055099137527523</v>
      </c>
      <c r="S9502" s="97">
        <f t="shared" ca="1" si="1199"/>
        <v>0.32281691271624902</v>
      </c>
      <c r="V9502">
        <v>9485</v>
      </c>
      <c r="W9502" s="46">
        <v>-0.171381333127264</v>
      </c>
    </row>
    <row r="9503" spans="10:23">
      <c r="J9503">
        <v>9486</v>
      </c>
      <c r="K9503" s="93">
        <f t="shared" ca="1" si="1195"/>
        <v>0.4695782376513612</v>
      </c>
      <c r="L9503" s="93">
        <f t="shared" ca="1" si="1195"/>
        <v>-0.45174571989730972</v>
      </c>
      <c r="M9503" s="93">
        <f t="shared" ca="1" si="1196"/>
        <v>0.4695782376513612</v>
      </c>
      <c r="N9503" s="101">
        <f t="shared" ca="1" si="1192"/>
        <v>-0.27895610845496177</v>
      </c>
      <c r="O9503" s="46">
        <f t="shared" ca="1" si="1197"/>
        <v>0.48884756379889605</v>
      </c>
      <c r="P9503" s="46">
        <f t="shared" ca="1" si="1198"/>
        <v>0.40456543773954901</v>
      </c>
      <c r="Q9503" s="47">
        <f t="shared" ca="1" si="1193"/>
        <v>0.65741181591759013</v>
      </c>
      <c r="R9503" s="47">
        <f t="shared" ca="1" si="1194"/>
        <v>0.10431766235763792</v>
      </c>
      <c r="S9503" s="97">
        <f t="shared" ca="1" si="1199"/>
        <v>0.296582613078267</v>
      </c>
      <c r="V9503">
        <v>9486</v>
      </c>
      <c r="W9503" s="46">
        <v>-0.16438881654880699</v>
      </c>
    </row>
    <row r="9504" spans="10:23">
      <c r="J9504">
        <v>9487</v>
      </c>
      <c r="K9504" s="93">
        <f t="shared" ca="1" si="1195"/>
        <v>-8.1771981134916086E-3</v>
      </c>
      <c r="L9504" s="93">
        <f t="shared" ca="1" si="1195"/>
        <v>1.4797447083472952</v>
      </c>
      <c r="M9504" s="93">
        <f t="shared" ca="1" si="1196"/>
        <v>-8.1771981134916086E-3</v>
      </c>
      <c r="N9504" s="101">
        <f t="shared" ca="1" si="1192"/>
        <v>1.4003205483417478</v>
      </c>
      <c r="O9504" s="46">
        <f t="shared" ca="1" si="1197"/>
        <v>0.31734794718945974</v>
      </c>
      <c r="P9504" s="46">
        <f t="shared" ca="1" si="1198"/>
        <v>0.31881562943483088</v>
      </c>
      <c r="Q9504" s="47">
        <f t="shared" ca="1" si="1193"/>
        <v>0.31441258269871758</v>
      </c>
      <c r="R9504" s="47">
        <f t="shared" ca="1" si="1194"/>
        <v>0.37584408587572005</v>
      </c>
      <c r="S9504" s="97">
        <f t="shared" ca="1" si="1199"/>
        <v>0.34659601653258987</v>
      </c>
      <c r="V9504">
        <v>9487</v>
      </c>
      <c r="W9504" s="46">
        <v>-2.1323560808398E-2</v>
      </c>
    </row>
    <row r="9505" spans="10:23">
      <c r="J9505">
        <v>9488</v>
      </c>
      <c r="K9505" s="93">
        <f t="shared" ca="1" si="1195"/>
        <v>0.48778272643904519</v>
      </c>
      <c r="L9505" s="93">
        <f t="shared" ca="1" si="1195"/>
        <v>1.1642377969141036</v>
      </c>
      <c r="M9505" s="93">
        <f t="shared" ca="1" si="1196"/>
        <v>0.48778272643904519</v>
      </c>
      <c r="N9505" s="101">
        <f t="shared" ca="1" si="1192"/>
        <v>1.2589201320409462</v>
      </c>
      <c r="O9505" s="46">
        <f t="shared" ca="1" si="1197"/>
        <v>0.49538241953038631</v>
      </c>
      <c r="P9505" s="46">
        <f t="shared" ca="1" si="1198"/>
        <v>0.40783286560529414</v>
      </c>
      <c r="Q9505" s="47">
        <f t="shared" ca="1" si="1193"/>
        <v>0.67048152738057065</v>
      </c>
      <c r="R9505" s="47">
        <f t="shared" ca="1" si="1194"/>
        <v>0.3529807005206454</v>
      </c>
      <c r="S9505" s="97">
        <f t="shared" ca="1" si="1199"/>
        <v>0.42418156002551588</v>
      </c>
      <c r="V9505">
        <v>9488</v>
      </c>
      <c r="W9505" s="46">
        <v>0.27717441500844697</v>
      </c>
    </row>
    <row r="9506" spans="10:23">
      <c r="J9506">
        <v>9489</v>
      </c>
      <c r="K9506" s="93">
        <f t="shared" ca="1" si="1195"/>
        <v>-1.0597603841809558</v>
      </c>
      <c r="L9506" s="93">
        <f t="shared" ca="1" si="1195"/>
        <v>-0.11481509378823955</v>
      </c>
      <c r="M9506" s="93">
        <f t="shared" ca="1" si="1196"/>
        <v>-1.0597603841809558</v>
      </c>
      <c r="N9506" s="101">
        <f t="shared" ca="1" si="1192"/>
        <v>-0.44588183660190595</v>
      </c>
      <c r="O9506" s="46">
        <f t="shared" ca="1" si="1197"/>
        <v>-6.0138314070505183E-2</v>
      </c>
      <c r="P9506" s="46">
        <f t="shared" ca="1" si="1198"/>
        <v>0.13007249880484839</v>
      </c>
      <c r="Q9506" s="47">
        <f t="shared" ca="1" si="1193"/>
        <v>-0.44055993982121233</v>
      </c>
      <c r="R9506" s="47">
        <f t="shared" ca="1" si="1194"/>
        <v>7.7327025780011535E-2</v>
      </c>
      <c r="S9506" s="97">
        <f t="shared" ca="1" si="1199"/>
        <v>8.5943558547531759E-3</v>
      </c>
      <c r="V9506">
        <v>9489</v>
      </c>
      <c r="W9506" s="46">
        <v>2.1180494764701401E-2</v>
      </c>
    </row>
    <row r="9507" spans="10:23">
      <c r="J9507">
        <v>9490</v>
      </c>
      <c r="K9507" s="93">
        <f t="shared" ca="1" si="1195"/>
        <v>-0.7110974267023632</v>
      </c>
      <c r="L9507" s="93">
        <f t="shared" ca="1" si="1195"/>
        <v>1.0369238095634996</v>
      </c>
      <c r="M9507" s="93">
        <f t="shared" ca="1" si="1196"/>
        <v>-0.7110974267023632</v>
      </c>
      <c r="N9507" s="101">
        <f t="shared" ca="1" si="1192"/>
        <v>0.75694509709217406</v>
      </c>
      <c r="O9507" s="46">
        <f t="shared" ca="1" si="1197"/>
        <v>6.5021043745617513E-2</v>
      </c>
      <c r="P9507" s="46">
        <f t="shared" ca="1" si="1198"/>
        <v>0.19265217771290974</v>
      </c>
      <c r="Q9507" s="47">
        <f t="shared" ca="1" si="1193"/>
        <v>-0.19024122418896694</v>
      </c>
      <c r="R9507" s="47">
        <f t="shared" ca="1" si="1194"/>
        <v>0.27181510735685943</v>
      </c>
      <c r="S9507" s="97">
        <f t="shared" ca="1" si="1199"/>
        <v>0.16841807555123847</v>
      </c>
      <c r="V9507">
        <v>9490</v>
      </c>
      <c r="W9507" s="46">
        <v>1.26220535251451</v>
      </c>
    </row>
    <row r="9508" spans="10:23">
      <c r="J9508">
        <v>9491</v>
      </c>
      <c r="K9508" s="93">
        <f t="shared" ca="1" si="1195"/>
        <v>1.2871113688097992E-3</v>
      </c>
      <c r="L9508" s="93">
        <f t="shared" ca="1" si="1195"/>
        <v>0.38153224666564439</v>
      </c>
      <c r="M9508" s="93">
        <f t="shared" ca="1" si="1196"/>
        <v>1.2871113688097992E-3</v>
      </c>
      <c r="N9508" s="101">
        <f t="shared" ca="1" si="1192"/>
        <v>0.36213363910302204</v>
      </c>
      <c r="O9508" s="46">
        <f t="shared" ca="1" si="1197"/>
        <v>0.32074534536890537</v>
      </c>
      <c r="P9508" s="46">
        <f t="shared" ca="1" si="1198"/>
        <v>0.32051432852455364</v>
      </c>
      <c r="Q9508" s="47">
        <f t="shared" ca="1" si="1193"/>
        <v>0.32120737905760871</v>
      </c>
      <c r="R9508" s="47">
        <f t="shared" ca="1" si="1194"/>
        <v>0.20797705975590858</v>
      </c>
      <c r="S9508" s="97">
        <f t="shared" ca="1" si="1199"/>
        <v>0.26436120256240697</v>
      </c>
      <c r="V9508">
        <v>9491</v>
      </c>
      <c r="W9508" s="46">
        <v>0.25794449863428998</v>
      </c>
    </row>
    <row r="9509" spans="10:23">
      <c r="J9509">
        <v>9492</v>
      </c>
      <c r="K9509" s="93">
        <f t="shared" ca="1" si="1195"/>
        <v>-0.65547044736311022</v>
      </c>
      <c r="L9509" s="93">
        <f t="shared" ca="1" si="1195"/>
        <v>0.23708223682712301</v>
      </c>
      <c r="M9509" s="93">
        <f t="shared" ca="1" si="1196"/>
        <v>-0.65547044736311022</v>
      </c>
      <c r="N9509" s="101">
        <f t="shared" ca="1" si="1192"/>
        <v>1.6319376115833617E-2</v>
      </c>
      <c r="O9509" s="46">
        <f t="shared" ca="1" si="1197"/>
        <v>8.4989431158206619E-2</v>
      </c>
      <c r="P9509" s="46">
        <f t="shared" ca="1" si="1198"/>
        <v>0.20263637141920429</v>
      </c>
      <c r="Q9509" s="47">
        <f t="shared" ca="1" si="1193"/>
        <v>-0.15030444936378873</v>
      </c>
      <c r="R9509" s="47">
        <f t="shared" ca="1" si="1194"/>
        <v>0.15206149060271937</v>
      </c>
      <c r="S9509" s="97">
        <f t="shared" ca="1" si="1199"/>
        <v>0.11852546088046299</v>
      </c>
      <c r="V9509">
        <v>9492</v>
      </c>
      <c r="W9509" s="46">
        <v>4.3404475115846199E-2</v>
      </c>
    </row>
    <row r="9510" spans="10:23">
      <c r="J9510">
        <v>9493</v>
      </c>
      <c r="K9510" s="93">
        <f t="shared" ca="1" si="1195"/>
        <v>-0.20369611883419694</v>
      </c>
      <c r="L9510" s="93">
        <f t="shared" ca="1" si="1195"/>
        <v>1.558425984349409</v>
      </c>
      <c r="M9510" s="93">
        <f t="shared" ca="1" si="1196"/>
        <v>-0.20369611883419694</v>
      </c>
      <c r="N9510" s="101">
        <f t="shared" ca="1" si="1192"/>
        <v>1.4127375403576672</v>
      </c>
      <c r="O9510" s="46">
        <f t="shared" ca="1" si="1197"/>
        <v>0.24716262341640777</v>
      </c>
      <c r="P9510" s="46">
        <f t="shared" ca="1" si="1198"/>
        <v>0.28372296754830484</v>
      </c>
      <c r="Q9510" s="47">
        <f t="shared" ca="1" si="1193"/>
        <v>0.17404193515261357</v>
      </c>
      <c r="R9510" s="47">
        <f t="shared" ca="1" si="1194"/>
        <v>0.37785182022925207</v>
      </c>
      <c r="S9510" s="97">
        <f t="shared" ca="1" si="1199"/>
        <v>0.31250722182282992</v>
      </c>
      <c r="V9510">
        <v>9493</v>
      </c>
      <c r="W9510" s="46">
        <v>0.66947227992629599</v>
      </c>
    </row>
    <row r="9511" spans="10:23">
      <c r="J9511">
        <v>9494</v>
      </c>
      <c r="K9511" s="93">
        <f t="shared" ca="1" si="1195"/>
        <v>-0.64077963156845341</v>
      </c>
      <c r="L9511" s="93">
        <f t="shared" ca="1" si="1195"/>
        <v>0.29631545046714874</v>
      </c>
      <c r="M9511" s="93">
        <f t="shared" ca="1" si="1196"/>
        <v>-0.64077963156845341</v>
      </c>
      <c r="N9511" s="101">
        <f t="shared" ca="1" si="1192"/>
        <v>7.7149399140846037E-2</v>
      </c>
      <c r="O9511" s="46">
        <f t="shared" ca="1" si="1197"/>
        <v>9.0262985549963565E-2</v>
      </c>
      <c r="P9511" s="46">
        <f t="shared" ca="1" si="1198"/>
        <v>0.20527314861508278</v>
      </c>
      <c r="Q9511" s="47">
        <f t="shared" ca="1" si="1193"/>
        <v>-0.13975734058027484</v>
      </c>
      <c r="R9511" s="47">
        <f t="shared" ca="1" si="1194"/>
        <v>0.16189724847361778</v>
      </c>
      <c r="S9511" s="97">
        <f t="shared" ca="1" si="1199"/>
        <v>0.12608011701179067</v>
      </c>
      <c r="V9511">
        <v>9494</v>
      </c>
      <c r="W9511" s="46">
        <v>0.39477319912537301</v>
      </c>
    </row>
    <row r="9512" spans="10:23">
      <c r="J9512">
        <v>9495</v>
      </c>
      <c r="K9512" s="93">
        <f t="shared" ca="1" si="1195"/>
        <v>0.19247785580952723</v>
      </c>
      <c r="L9512" s="93">
        <f t="shared" ca="1" si="1195"/>
        <v>-4.7900150388881652E-2</v>
      </c>
      <c r="M9512" s="93">
        <f t="shared" ca="1" si="1196"/>
        <v>0.19247785580952723</v>
      </c>
      <c r="N9512" s="101">
        <f t="shared" ca="1" si="1192"/>
        <v>1.5798948827467379E-2</v>
      </c>
      <c r="O9512" s="46">
        <f t="shared" ca="1" si="1197"/>
        <v>0.38937698598721177</v>
      </c>
      <c r="P9512" s="46">
        <f t="shared" ca="1" si="1198"/>
        <v>0.35483014883370689</v>
      </c>
      <c r="Q9512" s="47">
        <f t="shared" ca="1" si="1193"/>
        <v>0.45847066029422157</v>
      </c>
      <c r="R9512" s="47">
        <f t="shared" ca="1" si="1194"/>
        <v>0.1519773414187601</v>
      </c>
      <c r="S9512" s="97">
        <f t="shared" ca="1" si="1199"/>
        <v>0.27067716370298595</v>
      </c>
      <c r="V9512">
        <v>9495</v>
      </c>
      <c r="W9512" s="46">
        <v>-4.8901040101418901E-2</v>
      </c>
    </row>
    <row r="9513" spans="10:23">
      <c r="J9513">
        <v>9496</v>
      </c>
      <c r="K9513" s="93">
        <f t="shared" ca="1" si="1195"/>
        <v>-0.52680026432939775</v>
      </c>
      <c r="L9513" s="93">
        <f t="shared" ca="1" si="1195"/>
        <v>-0.45719294130707888</v>
      </c>
      <c r="M9513" s="93">
        <f t="shared" ca="1" si="1196"/>
        <v>-0.52680026432939775</v>
      </c>
      <c r="N9513" s="101">
        <f t="shared" ca="1" si="1192"/>
        <v>-0.60099124350281119</v>
      </c>
      <c r="O9513" s="46">
        <f t="shared" ca="1" si="1197"/>
        <v>0.13117809884760748</v>
      </c>
      <c r="P9513" s="46">
        <f t="shared" ca="1" si="1198"/>
        <v>0.22573070526390471</v>
      </c>
      <c r="Q9513" s="47">
        <f t="shared" ca="1" si="1193"/>
        <v>-5.7927113984987011E-2</v>
      </c>
      <c r="R9513" s="47">
        <f t="shared" ca="1" si="1194"/>
        <v>5.2246999603650382E-2</v>
      </c>
      <c r="S9513" s="97">
        <f t="shared" ca="1" si="1199"/>
        <v>9.1712549225628937E-2</v>
      </c>
      <c r="V9513">
        <v>9496</v>
      </c>
      <c r="W9513" s="46">
        <v>0.86676882732556304</v>
      </c>
    </row>
    <row r="9514" spans="10:23">
      <c r="J9514">
        <v>9497</v>
      </c>
      <c r="K9514" s="93">
        <f t="shared" ca="1" si="1195"/>
        <v>-0.97659848423210749</v>
      </c>
      <c r="L9514" s="93">
        <f t="shared" ca="1" si="1195"/>
        <v>0.56239842751228086</v>
      </c>
      <c r="M9514" s="93">
        <f t="shared" ca="1" si="1196"/>
        <v>-0.97659848423210749</v>
      </c>
      <c r="N9514" s="101">
        <f t="shared" ca="1" si="1192"/>
        <v>0.22262026755917375</v>
      </c>
      <c r="O9514" s="46">
        <f t="shared" ca="1" si="1197"/>
        <v>-3.0285730740067629E-2</v>
      </c>
      <c r="P9514" s="46">
        <f t="shared" ca="1" si="1198"/>
        <v>0.14499879047006717</v>
      </c>
      <c r="Q9514" s="47">
        <f t="shared" ca="1" si="1193"/>
        <v>-0.38085477316033722</v>
      </c>
      <c r="R9514" s="47">
        <f t="shared" ca="1" si="1194"/>
        <v>0.18541879536574479</v>
      </c>
      <c r="S9514" s="97">
        <f t="shared" ca="1" si="1199"/>
        <v>7.7566532312838582E-2</v>
      </c>
      <c r="V9514">
        <v>9497</v>
      </c>
      <c r="W9514" s="46">
        <v>1.01380148520742</v>
      </c>
    </row>
    <row r="9515" spans="10:23">
      <c r="J9515">
        <v>9498</v>
      </c>
      <c r="K9515" s="93">
        <f t="shared" ca="1" si="1195"/>
        <v>0.57428547556861043</v>
      </c>
      <c r="L9515" s="93">
        <f t="shared" ca="1" si="1195"/>
        <v>0.38767089027125662</v>
      </c>
      <c r="M9515" s="93">
        <f t="shared" ca="1" si="1196"/>
        <v>0.57428547556861043</v>
      </c>
      <c r="N9515" s="101">
        <f t="shared" ca="1" si="1192"/>
        <v>0.55017991814705836</v>
      </c>
      <c r="O9515" s="46">
        <f t="shared" ca="1" si="1197"/>
        <v>0.52643426572787144</v>
      </c>
      <c r="P9515" s="46">
        <f t="shared" ca="1" si="1198"/>
        <v>0.4233587887040367</v>
      </c>
      <c r="Q9515" s="47">
        <f t="shared" ca="1" si="1193"/>
        <v>0.73258521977554092</v>
      </c>
      <c r="R9515" s="47">
        <f t="shared" ca="1" si="1194"/>
        <v>0.23838273079173933</v>
      </c>
      <c r="S9515" s="97">
        <f t="shared" ca="1" si="1199"/>
        <v>0.38240849825980539</v>
      </c>
      <c r="V9515">
        <v>9498</v>
      </c>
      <c r="W9515" s="46">
        <v>-0.17686838512807099</v>
      </c>
    </row>
    <row r="9516" spans="10:23">
      <c r="J9516">
        <v>9499</v>
      </c>
      <c r="K9516" s="93">
        <f t="shared" ca="1" si="1195"/>
        <v>-0.41571086494875314</v>
      </c>
      <c r="L9516" s="93">
        <f t="shared" ca="1" si="1195"/>
        <v>1.0320202087562722</v>
      </c>
      <c r="M9516" s="93">
        <f t="shared" ca="1" si="1196"/>
        <v>-0.41571086494875314</v>
      </c>
      <c r="N9516" s="101">
        <f t="shared" ca="1" si="1192"/>
        <v>0.84623562883292069</v>
      </c>
      <c r="O9516" s="46">
        <f t="shared" ca="1" si="1197"/>
        <v>0.17105580190848951</v>
      </c>
      <c r="P9516" s="46">
        <f t="shared" ca="1" si="1198"/>
        <v>0.24566955679434574</v>
      </c>
      <c r="Q9516" s="47">
        <f t="shared" ca="1" si="1193"/>
        <v>2.1828292136777061E-2</v>
      </c>
      <c r="R9516" s="47">
        <f t="shared" ca="1" si="1194"/>
        <v>0.2862527157398882</v>
      </c>
      <c r="S9516" s="97">
        <f t="shared" ca="1" si="1199"/>
        <v>0.22865425882418886</v>
      </c>
      <c r="V9516">
        <v>9499</v>
      </c>
      <c r="W9516" s="46">
        <v>0.35321597169722802</v>
      </c>
    </row>
    <row r="9517" spans="10:23">
      <c r="J9517">
        <v>9500</v>
      </c>
      <c r="K9517" s="93">
        <f t="shared" ca="1" si="1195"/>
        <v>-1.2857648862249751</v>
      </c>
      <c r="L9517" s="93">
        <f t="shared" ca="1" si="1195"/>
        <v>-0.65906473980529878</v>
      </c>
      <c r="M9517" s="93">
        <f t="shared" ca="1" si="1196"/>
        <v>-1.2857648862249751</v>
      </c>
      <c r="N9517" s="101">
        <f t="shared" ca="1" si="1192"/>
        <v>-1.0337502779141221</v>
      </c>
      <c r="O9517" s="46">
        <f t="shared" ca="1" si="1197"/>
        <v>-0.1412670308804026</v>
      </c>
      <c r="P9517" s="46">
        <f t="shared" ca="1" si="1198"/>
        <v>8.9508140399899683E-2</v>
      </c>
      <c r="Q9517" s="47">
        <f t="shared" ca="1" si="1193"/>
        <v>-0.60281737344100716</v>
      </c>
      <c r="R9517" s="47">
        <f t="shared" ca="1" si="1194"/>
        <v>-1.7726886106753381E-2</v>
      </c>
      <c r="S9517" s="97">
        <f t="shared" ca="1" si="1199"/>
        <v>-7.949695849357799E-2</v>
      </c>
      <c r="V9517">
        <v>9500</v>
      </c>
      <c r="W9517" s="46">
        <v>-1.2147402529942E-2</v>
      </c>
    </row>
    <row r="9518" spans="10:23">
      <c r="J9518">
        <v>9501</v>
      </c>
      <c r="K9518" s="93">
        <f t="shared" ca="1" si="1195"/>
        <v>1.2471615139980055</v>
      </c>
      <c r="L9518" s="93">
        <f t="shared" ca="1" si="1195"/>
        <v>1.1608903217818571</v>
      </c>
      <c r="M9518" s="93">
        <f t="shared" ca="1" si="1196"/>
        <v>1.2471615139980055</v>
      </c>
      <c r="N9518" s="101">
        <f t="shared" ca="1" si="1192"/>
        <v>1.4972459372043911</v>
      </c>
      <c r="O9518" s="46">
        <f t="shared" ca="1" si="1197"/>
        <v>0.76797622208797756</v>
      </c>
      <c r="P9518" s="46">
        <f t="shared" ca="1" si="1198"/>
        <v>0.54412976688408976</v>
      </c>
      <c r="Q9518" s="47">
        <f t="shared" ca="1" si="1193"/>
        <v>1.2156691324957531</v>
      </c>
      <c r="R9518" s="47">
        <f t="shared" ca="1" si="1194"/>
        <v>0.39151619331522625</v>
      </c>
      <c r="S9518" s="97">
        <f t="shared" ca="1" si="1199"/>
        <v>0.5797462077016019</v>
      </c>
      <c r="V9518">
        <v>9501</v>
      </c>
      <c r="W9518" s="46">
        <v>0.51442635253219304</v>
      </c>
    </row>
    <row r="9519" spans="10:23">
      <c r="J9519">
        <v>9502</v>
      </c>
      <c r="K9519" s="93">
        <f t="shared" ca="1" si="1195"/>
        <v>0.7718966428615972</v>
      </c>
      <c r="L9519" s="93">
        <f t="shared" ca="1" si="1195"/>
        <v>8.1351817414417535E-2</v>
      </c>
      <c r="M9519" s="93">
        <f t="shared" ca="1" si="1196"/>
        <v>0.7718966428615972</v>
      </c>
      <c r="N9519" s="101">
        <f t="shared" ca="1" si="1192"/>
        <v>0.3226087392849355</v>
      </c>
      <c r="O9519" s="46">
        <f t="shared" ca="1" si="1197"/>
        <v>0.59737064214865354</v>
      </c>
      <c r="P9519" s="46">
        <f t="shared" ca="1" si="1198"/>
        <v>0.45882697691442775</v>
      </c>
      <c r="Q9519" s="47">
        <f t="shared" ca="1" si="1193"/>
        <v>0.87445797261710523</v>
      </c>
      <c r="R9519" s="47">
        <f t="shared" ca="1" si="1194"/>
        <v>0.20158618029951966</v>
      </c>
      <c r="S9519" s="97">
        <f t="shared" ca="1" si="1199"/>
        <v>0.39947841122408662</v>
      </c>
      <c r="V9519">
        <v>9502</v>
      </c>
      <c r="W9519" s="46">
        <v>2.3714036234486299E-2</v>
      </c>
    </row>
    <row r="9520" spans="10:23">
      <c r="J9520">
        <v>9503</v>
      </c>
      <c r="K9520" s="93">
        <f t="shared" ca="1" si="1195"/>
        <v>1.8741416749183659</v>
      </c>
      <c r="L9520" s="93">
        <f t="shared" ca="1" si="1195"/>
        <v>-1.5018261170500162</v>
      </c>
      <c r="M9520" s="93">
        <f t="shared" ca="1" si="1196"/>
        <v>1.8741416749183659</v>
      </c>
      <c r="N9520" s="101">
        <f t="shared" ca="1" si="1192"/>
        <v>-0.82783699674153588</v>
      </c>
      <c r="O9520" s="46">
        <f t="shared" ca="1" si="1197"/>
        <v>0.99304295952325472</v>
      </c>
      <c r="P9520" s="46">
        <f t="shared" ca="1" si="1198"/>
        <v>0.65666313560172829</v>
      </c>
      <c r="Q9520" s="47">
        <f t="shared" ca="1" si="1193"/>
        <v>1.6658026073663075</v>
      </c>
      <c r="R9520" s="47">
        <f t="shared" ca="1" si="1194"/>
        <v>1.5567744986563881E-2</v>
      </c>
      <c r="S9520" s="97">
        <f t="shared" ca="1" si="1199"/>
        <v>0.50430535225490924</v>
      </c>
      <c r="V9520">
        <v>9503</v>
      </c>
      <c r="W9520" s="46">
        <v>0.64769764754237402</v>
      </c>
    </row>
    <row r="9521" spans="10:23">
      <c r="J9521">
        <v>9504</v>
      </c>
      <c r="K9521" s="93">
        <f t="shared" ca="1" si="1195"/>
        <v>-5.5121033101691461E-2</v>
      </c>
      <c r="L9521" s="93">
        <f t="shared" ca="1" si="1195"/>
        <v>-0.51174266636671617</v>
      </c>
      <c r="M9521" s="93">
        <f t="shared" ca="1" si="1196"/>
        <v>-5.5121033101691461E-2</v>
      </c>
      <c r="N9521" s="101">
        <f t="shared" ca="1" si="1192"/>
        <v>-0.50270434374860706</v>
      </c>
      <c r="O9521" s="46">
        <f t="shared" ca="1" si="1197"/>
        <v>0.30049654352146365</v>
      </c>
      <c r="P9521" s="46">
        <f t="shared" ca="1" si="1198"/>
        <v>0.31038992760083284</v>
      </c>
      <c r="Q9521" s="47">
        <f t="shared" ca="1" si="1193"/>
        <v>0.28070977536272534</v>
      </c>
      <c r="R9521" s="47">
        <f t="shared" ca="1" si="1194"/>
        <v>6.8139253128955024E-2</v>
      </c>
      <c r="S9521" s="97">
        <f t="shared" ca="1" si="1199"/>
        <v>0.18431789832520934</v>
      </c>
      <c r="V9521">
        <v>9504</v>
      </c>
      <c r="W9521" s="46">
        <v>0.764935245373211</v>
      </c>
    </row>
    <row r="9522" spans="10:23">
      <c r="J9522">
        <v>9505</v>
      </c>
      <c r="K9522" s="93">
        <f t="shared" ca="1" si="1195"/>
        <v>-0.76794849159889844</v>
      </c>
      <c r="L9522" s="93">
        <f t="shared" ca="1" si="1195"/>
        <v>0.42553848189581867</v>
      </c>
      <c r="M9522" s="93">
        <f t="shared" ca="1" si="1196"/>
        <v>-0.76794849159889844</v>
      </c>
      <c r="N9522" s="101">
        <f t="shared" ca="1" si="1192"/>
        <v>0.15922103241672853</v>
      </c>
      <c r="O9522" s="46">
        <f t="shared" ca="1" si="1197"/>
        <v>4.4613246986622945E-2</v>
      </c>
      <c r="P9522" s="46">
        <f t="shared" ca="1" si="1198"/>
        <v>0.18244827933341246</v>
      </c>
      <c r="Q9522" s="47">
        <f t="shared" ca="1" si="1193"/>
        <v>-0.23105681770695607</v>
      </c>
      <c r="R9522" s="47">
        <f t="shared" ca="1" si="1194"/>
        <v>0.17516761519103338</v>
      </c>
      <c r="S9522" s="97">
        <f t="shared" ca="1" si="1199"/>
        <v>0.10989043108882816</v>
      </c>
      <c r="V9522">
        <v>9505</v>
      </c>
      <c r="W9522" s="46">
        <v>0.75142830433975805</v>
      </c>
    </row>
    <row r="9523" spans="10:23">
      <c r="J9523">
        <v>9506</v>
      </c>
      <c r="K9523" s="93">
        <f t="shared" ca="1" si="1195"/>
        <v>-0.31417696025998937</v>
      </c>
      <c r="L9523" s="93">
        <f t="shared" ca="1" si="1195"/>
        <v>1.7924325640241174</v>
      </c>
      <c r="M9523" s="93">
        <f t="shared" ca="1" si="1196"/>
        <v>-0.31417696025998937</v>
      </c>
      <c r="N9523" s="101">
        <f t="shared" ca="1" si="1192"/>
        <v>1.5994598584126758</v>
      </c>
      <c r="O9523" s="46">
        <f t="shared" ca="1" si="1197"/>
        <v>0.20750337408337227</v>
      </c>
      <c r="P9523" s="46">
        <f t="shared" ca="1" si="1198"/>
        <v>0.26389334288178712</v>
      </c>
      <c r="Q9523" s="47">
        <f t="shared" ca="1" si="1193"/>
        <v>9.472343648654255E-2</v>
      </c>
      <c r="R9523" s="47">
        <f t="shared" ca="1" si="1194"/>
        <v>0.40804341671651267</v>
      </c>
      <c r="S9523" s="97">
        <f t="shared" ca="1" si="1199"/>
        <v>0.30777339539994247</v>
      </c>
      <c r="V9523">
        <v>9506</v>
      </c>
      <c r="W9523" s="46">
        <v>0.22340611456286999</v>
      </c>
    </row>
    <row r="9524" spans="10:23">
      <c r="J9524">
        <v>9507</v>
      </c>
      <c r="K9524" s="93">
        <f t="shared" ca="1" si="1195"/>
        <v>-0.22680936392605588</v>
      </c>
      <c r="L9524" s="93">
        <f t="shared" ca="1" si="1195"/>
        <v>0.90742091704527061</v>
      </c>
      <c r="M9524" s="93">
        <f t="shared" ca="1" si="1196"/>
        <v>-0.22680936392605588</v>
      </c>
      <c r="N9524" s="101">
        <f t="shared" ca="1" si="1192"/>
        <v>0.78818005017205983</v>
      </c>
      <c r="O9524" s="46">
        <f t="shared" ca="1" si="1197"/>
        <v>0.23886567402532904</v>
      </c>
      <c r="P9524" s="46">
        <f t="shared" ca="1" si="1198"/>
        <v>0.27957449285276553</v>
      </c>
      <c r="Q9524" s="47">
        <f t="shared" ca="1" si="1193"/>
        <v>0.15744803637045615</v>
      </c>
      <c r="R9524" s="47">
        <f t="shared" ca="1" si="1194"/>
        <v>0.2768655646857397</v>
      </c>
      <c r="S9524" s="97">
        <f t="shared" ca="1" si="1199"/>
        <v>0.25786561935553437</v>
      </c>
      <c r="V9524">
        <v>9507</v>
      </c>
      <c r="W9524" s="46">
        <v>0.25644699144078997</v>
      </c>
    </row>
    <row r="9525" spans="10:23">
      <c r="J9525">
        <v>9508</v>
      </c>
      <c r="K9525" s="93">
        <f t="shared" ca="1" si="1195"/>
        <v>0.24912863245259795</v>
      </c>
      <c r="L9525" s="93">
        <f t="shared" ca="1" si="1195"/>
        <v>1.0938847100217461</v>
      </c>
      <c r="M9525" s="93">
        <f t="shared" ca="1" si="1196"/>
        <v>0.24912863245259795</v>
      </c>
      <c r="N9525" s="101">
        <f t="shared" ca="1" si="1192"/>
        <v>1.1163221973585293</v>
      </c>
      <c r="O9525" s="46">
        <f t="shared" ca="1" si="1197"/>
        <v>0.4097128853775755</v>
      </c>
      <c r="P9525" s="46">
        <f t="shared" ca="1" si="1198"/>
        <v>0.36499809852888876</v>
      </c>
      <c r="Q9525" s="47">
        <f t="shared" ca="1" si="1193"/>
        <v>0.49914245907494903</v>
      </c>
      <c r="R9525" s="47">
        <f t="shared" ca="1" si="1194"/>
        <v>0.32992368543699624</v>
      </c>
      <c r="S9525" s="97">
        <f t="shared" ca="1" si="1199"/>
        <v>0.3698182854072859</v>
      </c>
      <c r="V9525">
        <v>9508</v>
      </c>
      <c r="W9525" s="46">
        <v>0.19485495147618001</v>
      </c>
    </row>
    <row r="9526" spans="10:23">
      <c r="J9526">
        <v>9509</v>
      </c>
      <c r="K9526" s="93">
        <f t="shared" ca="1" si="1195"/>
        <v>0.34957799014116281</v>
      </c>
      <c r="L9526" s="93">
        <f t="shared" ca="1" si="1195"/>
        <v>-0.92873240788972</v>
      </c>
      <c r="M9526" s="93">
        <f t="shared" ca="1" si="1196"/>
        <v>0.34957799014116281</v>
      </c>
      <c r="N9526" s="101">
        <f t="shared" ca="1" si="1192"/>
        <v>-0.76934193907562831</v>
      </c>
      <c r="O9526" s="46">
        <f t="shared" ca="1" si="1197"/>
        <v>0.44577113828823833</v>
      </c>
      <c r="P9526" s="46">
        <f t="shared" ca="1" si="1198"/>
        <v>0.38302722498422015</v>
      </c>
      <c r="Q9526" s="47">
        <f t="shared" ca="1" si="1193"/>
        <v>0.5712589648962747</v>
      </c>
      <c r="R9526" s="47">
        <f t="shared" ca="1" si="1194"/>
        <v>2.502595649520549E-2</v>
      </c>
      <c r="S9526" s="97">
        <f t="shared" ca="1" si="1199"/>
        <v>0.23539854739172192</v>
      </c>
      <c r="V9526">
        <v>9509</v>
      </c>
      <c r="W9526" s="46">
        <v>-0.100967381802328</v>
      </c>
    </row>
    <row r="9527" spans="10:23">
      <c r="J9527">
        <v>9510</v>
      </c>
      <c r="K9527" s="93">
        <f t="shared" ca="1" si="1195"/>
        <v>-0.102278271124632</v>
      </c>
      <c r="L9527" s="93">
        <f t="shared" ca="1" si="1195"/>
        <v>-0.3786980825857883</v>
      </c>
      <c r="M9527" s="93">
        <f t="shared" ca="1" si="1196"/>
        <v>-0.102278271124632</v>
      </c>
      <c r="N9527" s="101">
        <f t="shared" ca="1" si="1192"/>
        <v>-0.39156407018605011</v>
      </c>
      <c r="O9527" s="46">
        <f t="shared" ca="1" si="1197"/>
        <v>0.28356853467872428</v>
      </c>
      <c r="P9527" s="46">
        <f t="shared" ca="1" si="1198"/>
        <v>0.3019259231794631</v>
      </c>
      <c r="Q9527" s="47">
        <f t="shared" ca="1" si="1193"/>
        <v>0.2468537576772466</v>
      </c>
      <c r="R9527" s="47">
        <f t="shared" ca="1" si="1194"/>
        <v>8.6109800666266265E-2</v>
      </c>
      <c r="S9527" s="97">
        <f t="shared" ca="1" si="1199"/>
        <v>0.18483916767249528</v>
      </c>
      <c r="V9527">
        <v>9510</v>
      </c>
      <c r="W9527" s="46">
        <v>-0.23349514482636299</v>
      </c>
    </row>
    <row r="9528" spans="10:23">
      <c r="J9528">
        <v>9511</v>
      </c>
      <c r="K9528" s="93">
        <f t="shared" ca="1" si="1195"/>
        <v>0.10642787249663169</v>
      </c>
      <c r="L9528" s="93">
        <f t="shared" ca="1" si="1195"/>
        <v>0.2486658226891634</v>
      </c>
      <c r="M9528" s="93">
        <f t="shared" ca="1" si="1196"/>
        <v>0.10642787249663169</v>
      </c>
      <c r="N9528" s="101">
        <f t="shared" ca="1" si="1192"/>
        <v>0.26960233698356828</v>
      </c>
      <c r="O9528" s="46">
        <f t="shared" ca="1" si="1197"/>
        <v>0.3584876688959594</v>
      </c>
      <c r="P9528" s="46">
        <f t="shared" ca="1" si="1198"/>
        <v>0.33938549028808068</v>
      </c>
      <c r="Q9528" s="47">
        <f t="shared" ca="1" si="1193"/>
        <v>0.39669202611171689</v>
      </c>
      <c r="R9528" s="47">
        <f t="shared" ca="1" si="1194"/>
        <v>0.19301544314182853</v>
      </c>
      <c r="S9528" s="97">
        <f t="shared" ca="1" si="1199"/>
        <v>0.27575155601889395</v>
      </c>
      <c r="V9528">
        <v>9511</v>
      </c>
      <c r="W9528" s="46">
        <v>1.18551514156395</v>
      </c>
    </row>
    <row r="9529" spans="10:23">
      <c r="J9529">
        <v>9512</v>
      </c>
      <c r="K9529" s="93">
        <f t="shared" ca="1" si="1195"/>
        <v>-0.59999341751476942</v>
      </c>
      <c r="L9529" s="93">
        <f t="shared" ca="1" si="1195"/>
        <v>-1.0858800212787807</v>
      </c>
      <c r="M9529" s="93">
        <f t="shared" ca="1" si="1196"/>
        <v>-0.59999341751476942</v>
      </c>
      <c r="N9529" s="101">
        <f t="shared" ca="1" si="1192"/>
        <v>-1.2203159593518504</v>
      </c>
      <c r="O9529" s="46">
        <f t="shared" ca="1" si="1197"/>
        <v>0.10490399128118877</v>
      </c>
      <c r="P9529" s="46">
        <f t="shared" ca="1" si="1198"/>
        <v>0.21259365148069537</v>
      </c>
      <c r="Q9529" s="47">
        <f t="shared" ca="1" si="1193"/>
        <v>-0.11047532911782443</v>
      </c>
      <c r="R9529" s="47">
        <f t="shared" ca="1" si="1194"/>
        <v>-4.7893155629389117E-2</v>
      </c>
      <c r="S9529" s="97">
        <f t="shared" ca="1" si="1199"/>
        <v>2.8505417825899826E-2</v>
      </c>
      <c r="V9529">
        <v>9512</v>
      </c>
      <c r="W9529" s="46">
        <v>0.43374225830431301</v>
      </c>
    </row>
    <row r="9530" spans="10:23">
      <c r="J9530">
        <v>9513</v>
      </c>
      <c r="K9530" s="93">
        <f t="shared" ca="1" si="1195"/>
        <v>0.18681622791605113</v>
      </c>
      <c r="L9530" s="93">
        <f t="shared" ca="1" si="1195"/>
        <v>1.3312664735058164</v>
      </c>
      <c r="M9530" s="93">
        <f t="shared" ca="1" si="1196"/>
        <v>0.18681622791605113</v>
      </c>
      <c r="N9530" s="101">
        <f t="shared" ca="1" si="1192"/>
        <v>1.3215631139634265</v>
      </c>
      <c r="O9530" s="46">
        <f t="shared" ca="1" si="1197"/>
        <v>0.38734463441058975</v>
      </c>
      <c r="P9530" s="46">
        <f t="shared" ca="1" si="1198"/>
        <v>0.35381397304539586</v>
      </c>
      <c r="Q9530" s="47">
        <f t="shared" ca="1" si="1193"/>
        <v>0.45440595714097753</v>
      </c>
      <c r="R9530" s="47">
        <f t="shared" ca="1" si="1194"/>
        <v>0.36310960022938354</v>
      </c>
      <c r="S9530" s="97">
        <f t="shared" ca="1" si="1199"/>
        <v>0.37522711731998665</v>
      </c>
      <c r="V9530">
        <v>9513</v>
      </c>
      <c r="W9530" s="46">
        <v>1.2865610879668701</v>
      </c>
    </row>
    <row r="9531" spans="10:23">
      <c r="J9531">
        <v>9514</v>
      </c>
      <c r="K9531" s="93">
        <f t="shared" ca="1" si="1195"/>
        <v>1.2030576428520945</v>
      </c>
      <c r="L9531" s="93">
        <f t="shared" ca="1" si="1195"/>
        <v>-2.1982590923009155</v>
      </c>
      <c r="M9531" s="93">
        <f t="shared" ca="1" si="1196"/>
        <v>1.2030576428520945</v>
      </c>
      <c r="N9531" s="101">
        <f t="shared" ca="1" si="1192"/>
        <v>-1.7015331693142761</v>
      </c>
      <c r="O9531" s="46">
        <f t="shared" ca="1" si="1197"/>
        <v>0.75214427874146894</v>
      </c>
      <c r="P9531" s="46">
        <f t="shared" ca="1" si="1198"/>
        <v>0.53621379521083545</v>
      </c>
      <c r="Q9531" s="47">
        <f t="shared" ca="1" si="1193"/>
        <v>1.1840052458027359</v>
      </c>
      <c r="R9531" s="47">
        <f t="shared" ca="1" si="1194"/>
        <v>-0.12570236439055471</v>
      </c>
      <c r="S9531" s="97">
        <f t="shared" ca="1" si="1199"/>
        <v>0.31322095717545712</v>
      </c>
      <c r="V9531">
        <v>9514</v>
      </c>
      <c r="W9531" s="46">
        <v>0.96754394822112499</v>
      </c>
    </row>
    <row r="9532" spans="10:23">
      <c r="J9532">
        <v>9515</v>
      </c>
      <c r="K9532" s="93">
        <f t="shared" ca="1" si="1195"/>
        <v>-2.0058992831793541</v>
      </c>
      <c r="L9532" s="93">
        <f t="shared" ca="1" si="1195"/>
        <v>1.7332055859739546</v>
      </c>
      <c r="M9532" s="93">
        <f t="shared" ca="1" si="1196"/>
        <v>-2.0058992831793541</v>
      </c>
      <c r="N9532" s="101">
        <f t="shared" ca="1" si="1192"/>
        <v>1.005302106091744</v>
      </c>
      <c r="O9532" s="46">
        <f t="shared" ca="1" si="1197"/>
        <v>-0.39977329525649363</v>
      </c>
      <c r="P9532" s="46">
        <f t="shared" ca="1" si="1198"/>
        <v>-3.9744991788145834E-2</v>
      </c>
      <c r="Q9532" s="47">
        <f t="shared" ca="1" si="1193"/>
        <v>-1.1198299021931892</v>
      </c>
      <c r="R9532" s="47">
        <f t="shared" ca="1" si="1194"/>
        <v>0.3119725704743051</v>
      </c>
      <c r="S9532" s="97">
        <f t="shared" ca="1" si="1199"/>
        <v>-4.3900362391094266E-2</v>
      </c>
      <c r="V9532">
        <v>9515</v>
      </c>
      <c r="W9532" s="46">
        <v>-7.7285146738914601E-4</v>
      </c>
    </row>
    <row r="9533" spans="10:23">
      <c r="J9533">
        <v>9516</v>
      </c>
      <c r="K9533" s="93">
        <f t="shared" ca="1" si="1195"/>
        <v>2.1198234658131576</v>
      </c>
      <c r="L9533" s="93">
        <f t="shared" ca="1" si="1195"/>
        <v>1.5136554833480262</v>
      </c>
      <c r="M9533" s="93">
        <f t="shared" ca="1" si="1196"/>
        <v>2.1198234658131576</v>
      </c>
      <c r="N9533" s="101">
        <f t="shared" ca="1" si="1192"/>
        <v>2.1092227339058947</v>
      </c>
      <c r="O9533" s="46">
        <f t="shared" ca="1" si="1197"/>
        <v>1.0812352223259214</v>
      </c>
      <c r="P9533" s="46">
        <f t="shared" ca="1" si="1198"/>
        <v>0.70075926700306168</v>
      </c>
      <c r="Q9533" s="47">
        <f t="shared" ca="1" si="1193"/>
        <v>1.8421871329716408</v>
      </c>
      <c r="R9533" s="47">
        <f t="shared" ca="1" si="1194"/>
        <v>0.49046824520724974</v>
      </c>
      <c r="S9533" s="97">
        <f t="shared" ca="1" si="1199"/>
        <v>0.78585173376658557</v>
      </c>
      <c r="V9533">
        <v>9516</v>
      </c>
      <c r="W9533" s="46">
        <v>6.0475302745093204E-3</v>
      </c>
    </row>
    <row r="9534" spans="10:23">
      <c r="J9534">
        <v>9517</v>
      </c>
      <c r="K9534" s="93">
        <f t="shared" ca="1" si="1195"/>
        <v>-0.91023598783568094</v>
      </c>
      <c r="L9534" s="93">
        <f t="shared" ca="1" si="1195"/>
        <v>1.3949646891261063</v>
      </c>
      <c r="M9534" s="93">
        <f t="shared" ca="1" si="1196"/>
        <v>-0.91023598783568094</v>
      </c>
      <c r="N9534" s="101">
        <f t="shared" ca="1" si="1192"/>
        <v>1.0330671058482581</v>
      </c>
      <c r="O9534" s="46">
        <f t="shared" ca="1" si="1197"/>
        <v>-6.46362043584503E-3</v>
      </c>
      <c r="P9534" s="46">
        <f t="shared" ca="1" si="1198"/>
        <v>0.15690984562217847</v>
      </c>
      <c r="Q9534" s="47">
        <f t="shared" ca="1" si="1193"/>
        <v>-0.33321055255189203</v>
      </c>
      <c r="R9534" s="47">
        <f t="shared" ca="1" si="1194"/>
        <v>0.31646196241121649</v>
      </c>
      <c r="S9534" s="97">
        <f t="shared" ca="1" si="1199"/>
        <v>0.15499917098768573</v>
      </c>
      <c r="V9534">
        <v>9517</v>
      </c>
      <c r="W9534" s="46">
        <v>-4.8875292425457399E-2</v>
      </c>
    </row>
    <row r="9535" spans="10:23">
      <c r="J9535">
        <v>9518</v>
      </c>
      <c r="K9535" s="93">
        <f t="shared" ca="1" si="1195"/>
        <v>-0.12565935581316906</v>
      </c>
      <c r="L9535" s="93">
        <f t="shared" ca="1" si="1195"/>
        <v>0.12239019896310437</v>
      </c>
      <c r="M9535" s="93">
        <f t="shared" ca="1" si="1196"/>
        <v>-0.12565935581316906</v>
      </c>
      <c r="N9535" s="101">
        <f t="shared" ca="1" si="1192"/>
        <v>7.6073595892350937E-2</v>
      </c>
      <c r="O9535" s="46">
        <f t="shared" ca="1" si="1197"/>
        <v>0.27517543904899611</v>
      </c>
      <c r="P9535" s="46">
        <f t="shared" ca="1" si="1198"/>
        <v>0.29772937536459904</v>
      </c>
      <c r="Q9535" s="47">
        <f t="shared" ca="1" si="1193"/>
        <v>0.23006756641779025</v>
      </c>
      <c r="R9535" s="47">
        <f t="shared" ca="1" si="1194"/>
        <v>0.16172329916795053</v>
      </c>
      <c r="S9535" s="97">
        <f t="shared" ca="1" si="1199"/>
        <v>0.21844936910847332</v>
      </c>
      <c r="V9535">
        <v>9518</v>
      </c>
      <c r="W9535" s="46">
        <v>0.38993067581373803</v>
      </c>
    </row>
    <row r="9536" spans="10:23">
      <c r="J9536">
        <v>9519</v>
      </c>
      <c r="K9536" s="93">
        <f t="shared" ca="1" si="1195"/>
        <v>0.27215297319434201</v>
      </c>
      <c r="L9536" s="93">
        <f t="shared" ca="1" si="1195"/>
        <v>0.65730426557169153</v>
      </c>
      <c r="M9536" s="93">
        <f t="shared" ca="1" si="1196"/>
        <v>0.27215297319434201</v>
      </c>
      <c r="N9536" s="101">
        <f t="shared" ca="1" si="1192"/>
        <v>0.70972987456140957</v>
      </c>
      <c r="O9536" s="46">
        <f t="shared" ca="1" si="1197"/>
        <v>0.41797792082101864</v>
      </c>
      <c r="P9536" s="46">
        <f t="shared" ca="1" si="1198"/>
        <v>0.36913061625061033</v>
      </c>
      <c r="Q9536" s="47">
        <f t="shared" ca="1" si="1193"/>
        <v>0.51567252996183532</v>
      </c>
      <c r="R9536" s="47">
        <f t="shared" ca="1" si="1194"/>
        <v>0.26418076047452743</v>
      </c>
      <c r="S9536" s="97">
        <f t="shared" ca="1" si="1199"/>
        <v>0.34107934064777301</v>
      </c>
      <c r="V9536">
        <v>9519</v>
      </c>
      <c r="W9536" s="46">
        <v>-0.265959905983083</v>
      </c>
    </row>
    <row r="9537" spans="10:23">
      <c r="J9537">
        <v>9520</v>
      </c>
      <c r="K9537" s="93">
        <f t="shared" ca="1" si="1195"/>
        <v>-0.87443514275204792</v>
      </c>
      <c r="L9537" s="93">
        <f t="shared" ca="1" si="1195"/>
        <v>-1.1614710002345392</v>
      </c>
      <c r="M9537" s="93">
        <f t="shared" ca="1" si="1196"/>
        <v>-0.87443514275204792</v>
      </c>
      <c r="N9537" s="101">
        <f t="shared" ca="1" si="1192"/>
        <v>-1.3792611210249899</v>
      </c>
      <c r="O9537" s="46">
        <f t="shared" ca="1" si="1197"/>
        <v>6.3877900275596255E-3</v>
      </c>
      <c r="P9537" s="46">
        <f t="shared" ca="1" si="1198"/>
        <v>0.1633355508538808</v>
      </c>
      <c r="Q9537" s="47">
        <f t="shared" ca="1" si="1193"/>
        <v>-0.30750773162508271</v>
      </c>
      <c r="R9537" s="47">
        <f t="shared" ca="1" si="1194"/>
        <v>-7.3593394544718416E-2</v>
      </c>
      <c r="S9537" s="97">
        <f t="shared" ca="1" si="1199"/>
        <v>-3.3602802258579395E-2</v>
      </c>
      <c r="V9537">
        <v>9520</v>
      </c>
      <c r="W9537" s="46">
        <v>-0.41712272987105198</v>
      </c>
    </row>
    <row r="9538" spans="10:23">
      <c r="J9538">
        <v>9521</v>
      </c>
      <c r="K9538" s="93">
        <f t="shared" ca="1" si="1195"/>
        <v>-1.9650277537062015</v>
      </c>
      <c r="L9538" s="93">
        <f t="shared" ca="1" si="1195"/>
        <v>1.367102584010994</v>
      </c>
      <c r="M9538" s="93">
        <f t="shared" ca="1" si="1196"/>
        <v>-1.9650277537062015</v>
      </c>
      <c r="N9538" s="101">
        <f t="shared" ca="1" si="1192"/>
        <v>0.67120406805637756</v>
      </c>
      <c r="O9538" s="46">
        <f t="shared" ca="1" si="1197"/>
        <v>-0.38510166389417266</v>
      </c>
      <c r="P9538" s="46">
        <f t="shared" ca="1" si="1198"/>
        <v>-3.2409176106985349E-2</v>
      </c>
      <c r="Q9538" s="47">
        <f t="shared" ca="1" si="1193"/>
        <v>-1.0904866394685473</v>
      </c>
      <c r="R9538" s="47">
        <f t="shared" ca="1" si="1194"/>
        <v>0.25795142690336031</v>
      </c>
      <c r="S9538" s="97">
        <f t="shared" ca="1" si="1199"/>
        <v>-6.3575118495406174E-2</v>
      </c>
      <c r="V9538">
        <v>9521</v>
      </c>
      <c r="W9538" s="46">
        <v>0.29754852834399997</v>
      </c>
    </row>
    <row r="9539" spans="10:23">
      <c r="J9539">
        <v>9522</v>
      </c>
      <c r="K9539" s="93">
        <f t="shared" ca="1" si="1195"/>
        <v>0.90765794337146688</v>
      </c>
      <c r="L9539" s="93">
        <f t="shared" ca="1" si="1195"/>
        <v>0.69201466295870895</v>
      </c>
      <c r="M9539" s="93">
        <f t="shared" ca="1" si="1196"/>
        <v>0.90765794337146688</v>
      </c>
      <c r="N9539" s="101">
        <f t="shared" ca="1" si="1192"/>
        <v>0.94474305597274255</v>
      </c>
      <c r="O9539" s="46">
        <f t="shared" ca="1" si="1197"/>
        <v>0.64610480453566377</v>
      </c>
      <c r="P9539" s="46">
        <f t="shared" ca="1" si="1198"/>
        <v>0.48319405810793287</v>
      </c>
      <c r="Q9539" s="47">
        <f t="shared" ca="1" si="1193"/>
        <v>0.97192629739112557</v>
      </c>
      <c r="R9539" s="47">
        <f t="shared" ca="1" si="1194"/>
        <v>0.30218062688721853</v>
      </c>
      <c r="S9539" s="97">
        <f t="shared" ca="1" si="1199"/>
        <v>0.47414271571144118</v>
      </c>
      <c r="V9539">
        <v>9522</v>
      </c>
      <c r="W9539" s="46">
        <v>0.29027109778460902</v>
      </c>
    </row>
    <row r="9540" spans="10:23">
      <c r="J9540">
        <v>9523</v>
      </c>
      <c r="K9540" s="93">
        <f t="shared" ca="1" si="1195"/>
        <v>0.81878524627875005</v>
      </c>
      <c r="L9540" s="93">
        <f t="shared" ca="1" si="1195"/>
        <v>0.47370539363980435</v>
      </c>
      <c r="M9540" s="93">
        <f t="shared" ca="1" si="1196"/>
        <v>0.81878524627875005</v>
      </c>
      <c r="N9540" s="101">
        <f t="shared" ca="1" si="1192"/>
        <v>0.70950419649526508</v>
      </c>
      <c r="O9540" s="46">
        <f t="shared" ca="1" si="1197"/>
        <v>0.61420221936874309</v>
      </c>
      <c r="P9540" s="46">
        <f t="shared" ca="1" si="1198"/>
        <v>0.46724276552447253</v>
      </c>
      <c r="Q9540" s="47">
        <f t="shared" ca="1" si="1193"/>
        <v>0.90812112705728421</v>
      </c>
      <c r="R9540" s="47">
        <f t="shared" ca="1" si="1194"/>
        <v>0.26414427002614382</v>
      </c>
      <c r="S9540" s="97">
        <f t="shared" ca="1" si="1199"/>
        <v>0.43917324469744345</v>
      </c>
      <c r="V9540">
        <v>9523</v>
      </c>
      <c r="W9540" s="46">
        <v>0.54226400648789497</v>
      </c>
    </row>
    <row r="9541" spans="10:23">
      <c r="J9541">
        <v>9524</v>
      </c>
      <c r="K9541" s="93">
        <f t="shared" ca="1" si="1195"/>
        <v>0.45017233034037824</v>
      </c>
      <c r="L9541" s="93">
        <f t="shared" ca="1" si="1195"/>
        <v>1.3036695631172153</v>
      </c>
      <c r="M9541" s="93">
        <f t="shared" ca="1" si="1196"/>
        <v>0.45017233034037824</v>
      </c>
      <c r="N9541" s="101">
        <f t="shared" ca="1" si="1192"/>
        <v>1.3791520957799766</v>
      </c>
      <c r="O9541" s="46">
        <f t="shared" ca="1" si="1197"/>
        <v>0.48188143549422535</v>
      </c>
      <c r="P9541" s="46">
        <f t="shared" ca="1" si="1198"/>
        <v>0.40108237358721366</v>
      </c>
      <c r="Q9541" s="47">
        <f t="shared" ca="1" si="1193"/>
        <v>0.64347955930824874</v>
      </c>
      <c r="R9541" s="47">
        <f t="shared" ca="1" si="1194"/>
        <v>0.37242130607809332</v>
      </c>
      <c r="S9541" s="97">
        <f t="shared" ca="1" si="1199"/>
        <v>0.42715137078615933</v>
      </c>
      <c r="V9541">
        <v>9524</v>
      </c>
      <c r="W9541" s="46">
        <v>-0.231063017040914</v>
      </c>
    </row>
    <row r="9542" spans="10:23">
      <c r="J9542">
        <v>9525</v>
      </c>
      <c r="K9542" s="93">
        <f t="shared" ca="1" si="1195"/>
        <v>-0.33919174651534217</v>
      </c>
      <c r="L9542" s="93">
        <f t="shared" ca="1" si="1195"/>
        <v>-0.62628763240348762</v>
      </c>
      <c r="M9542" s="93">
        <f t="shared" ca="1" si="1196"/>
        <v>-0.33919174651534217</v>
      </c>
      <c r="N9542" s="101">
        <f t="shared" ca="1" si="1192"/>
        <v>-0.70164335993908244</v>
      </c>
      <c r="O9542" s="46">
        <f t="shared" ca="1" si="1197"/>
        <v>0.19852382946449842</v>
      </c>
      <c r="P9542" s="46">
        <f t="shared" ca="1" si="1198"/>
        <v>0.2594035705723502</v>
      </c>
      <c r="Q9542" s="47">
        <f t="shared" ca="1" si="1193"/>
        <v>7.6764347248794912E-2</v>
      </c>
      <c r="R9542" s="47">
        <f t="shared" ca="1" si="1194"/>
        <v>3.597230830436271E-2</v>
      </c>
      <c r="S9542" s="97">
        <f t="shared" ca="1" si="1199"/>
        <v>0.11724806888443057</v>
      </c>
      <c r="V9542">
        <v>9525</v>
      </c>
      <c r="W9542" s="46">
        <v>0.70168330857359096</v>
      </c>
    </row>
    <row r="9543" spans="10:23">
      <c r="J9543">
        <v>9526</v>
      </c>
      <c r="K9543" s="93">
        <f t="shared" ca="1" si="1195"/>
        <v>-0.22019275475471045</v>
      </c>
      <c r="L9543" s="93">
        <f t="shared" ca="1" si="1195"/>
        <v>-0.97565190475218011</v>
      </c>
      <c r="M9543" s="93">
        <f t="shared" ca="1" si="1196"/>
        <v>-0.22019275475471045</v>
      </c>
      <c r="N9543" s="101">
        <f t="shared" ca="1" si="1192"/>
        <v>-0.99502540414638219</v>
      </c>
      <c r="O9543" s="46">
        <f t="shared" ca="1" si="1197"/>
        <v>0.24124083472721322</v>
      </c>
      <c r="P9543" s="46">
        <f t="shared" ca="1" si="1198"/>
        <v>0.28076207320370761</v>
      </c>
      <c r="Q9543" s="47">
        <f t="shared" ca="1" si="1193"/>
        <v>0.16219835777422448</v>
      </c>
      <c r="R9543" s="47">
        <f t="shared" ca="1" si="1194"/>
        <v>-1.1465364854262999E-2</v>
      </c>
      <c r="S9543" s="97">
        <f t="shared" ca="1" si="1199"/>
        <v>0.11488773493647511</v>
      </c>
      <c r="V9543">
        <v>9526</v>
      </c>
      <c r="W9543" s="46">
        <v>1.2242134759759</v>
      </c>
    </row>
    <row r="9544" spans="10:23">
      <c r="J9544">
        <v>9527</v>
      </c>
      <c r="K9544" s="93">
        <f t="shared" ca="1" si="1195"/>
        <v>-0.25009097138664899</v>
      </c>
      <c r="L9544" s="93">
        <f t="shared" ca="1" si="1195"/>
        <v>0.92794738359316986</v>
      </c>
      <c r="M9544" s="93">
        <f t="shared" ca="1" si="1196"/>
        <v>-0.25009097138664899</v>
      </c>
      <c r="N9544" s="101">
        <f t="shared" ca="1" si="1192"/>
        <v>0.80023677455570019</v>
      </c>
      <c r="O9544" s="46">
        <f t="shared" ca="1" si="1197"/>
        <v>0.2305082876836102</v>
      </c>
      <c r="P9544" s="46">
        <f t="shared" ca="1" si="1198"/>
        <v>0.27539579968190608</v>
      </c>
      <c r="Q9544" s="47">
        <f t="shared" ca="1" si="1193"/>
        <v>0.14073326368701847</v>
      </c>
      <c r="R9544" s="47">
        <f t="shared" ca="1" si="1194"/>
        <v>0.2788150464688533</v>
      </c>
      <c r="S9544" s="97">
        <f t="shared" ca="1" si="1199"/>
        <v>0.25466166707623172</v>
      </c>
      <c r="V9544">
        <v>9527</v>
      </c>
      <c r="W9544" s="46">
        <v>0.678390207361936</v>
      </c>
    </row>
    <row r="9545" spans="10:23">
      <c r="J9545">
        <v>9528</v>
      </c>
      <c r="K9545" s="93">
        <f t="shared" ca="1" si="1195"/>
        <v>-1.6057577851817038</v>
      </c>
      <c r="L9545" s="93">
        <f t="shared" ca="1" si="1195"/>
        <v>0.74331799448653291</v>
      </c>
      <c r="M9545" s="93">
        <f t="shared" ca="1" si="1196"/>
        <v>-1.6057577851817038</v>
      </c>
      <c r="N9545" s="101">
        <f t="shared" ca="1" si="1192"/>
        <v>0.19406029539782732</v>
      </c>
      <c r="O9545" s="46">
        <f t="shared" ca="1" si="1197"/>
        <v>-0.25613471292145396</v>
      </c>
      <c r="P9545" s="46">
        <f t="shared" ca="1" si="1198"/>
        <v>3.2074299379374005E-2</v>
      </c>
      <c r="Q9545" s="47">
        <f t="shared" ca="1" si="1193"/>
        <v>-0.83255273752310988</v>
      </c>
      <c r="R9545" s="47">
        <f t="shared" ca="1" si="1194"/>
        <v>0.18080086236146009</v>
      </c>
      <c r="S9545" s="97">
        <f t="shared" ca="1" si="1199"/>
        <v>-3.7666925279996932E-2</v>
      </c>
      <c r="V9545">
        <v>9528</v>
      </c>
      <c r="W9545" s="46">
        <v>4.6682164754642701E-2</v>
      </c>
    </row>
    <row r="9546" spans="10:23">
      <c r="J9546">
        <v>9529</v>
      </c>
      <c r="K9546" s="93">
        <f t="shared" ca="1" si="1195"/>
        <v>-7.3441430349387563E-2</v>
      </c>
      <c r="L9546" s="93">
        <f t="shared" ca="1" si="1195"/>
        <v>0.4857235408765726</v>
      </c>
      <c r="M9546" s="93">
        <f t="shared" ca="1" si="1196"/>
        <v>-7.3441430349387563E-2</v>
      </c>
      <c r="N9546" s="101">
        <f t="shared" ca="1" si="1192"/>
        <v>0.43715030080125078</v>
      </c>
      <c r="O9546" s="46">
        <f t="shared" ca="1" si="1197"/>
        <v>0.2939200801912612</v>
      </c>
      <c r="P9546" s="46">
        <f t="shared" ca="1" si="1198"/>
        <v>0.30710169593573156</v>
      </c>
      <c r="Q9546" s="47">
        <f t="shared" ca="1" si="1193"/>
        <v>0.26755684870232044</v>
      </c>
      <c r="R9546" s="47">
        <f t="shared" ca="1" si="1194"/>
        <v>0.22010669055423138</v>
      </c>
      <c r="S9546" s="97">
        <f t="shared" ca="1" si="1199"/>
        <v>0.25701338537274632</v>
      </c>
      <c r="V9546">
        <v>9529</v>
      </c>
      <c r="W9546" s="46">
        <v>9.2870098953604596E-2</v>
      </c>
    </row>
    <row r="9547" spans="10:23">
      <c r="J9547">
        <v>9530</v>
      </c>
      <c r="K9547" s="93">
        <f t="shared" ca="1" si="1195"/>
        <v>0.8097493593312074</v>
      </c>
      <c r="L9547" s="93">
        <f t="shared" ca="1" si="1195"/>
        <v>-0.56440757033300426</v>
      </c>
      <c r="M9547" s="93">
        <f t="shared" ca="1" si="1196"/>
        <v>0.8097493593312074</v>
      </c>
      <c r="N9547" s="101">
        <f t="shared" ca="1" si="1192"/>
        <v>-0.27758686683857231</v>
      </c>
      <c r="O9547" s="46">
        <f t="shared" ca="1" si="1197"/>
        <v>0.61095861180047151</v>
      </c>
      <c r="P9547" s="46">
        <f t="shared" ca="1" si="1198"/>
        <v>0.46562096174033674</v>
      </c>
      <c r="Q9547" s="47">
        <f t="shared" ca="1" si="1193"/>
        <v>0.90163391192074105</v>
      </c>
      <c r="R9547" s="47">
        <f t="shared" ca="1" si="1194"/>
        <v>0.10453905844358098</v>
      </c>
      <c r="S9547" s="97">
        <f t="shared" ca="1" si="1199"/>
        <v>0.35774883512202627</v>
      </c>
      <c r="V9547">
        <v>9530</v>
      </c>
      <c r="W9547" s="46">
        <v>0.30326078836965398</v>
      </c>
    </row>
    <row r="9548" spans="10:23">
      <c r="J9548">
        <v>9531</v>
      </c>
      <c r="K9548" s="93">
        <f t="shared" ca="1" si="1195"/>
        <v>0.31616079304562872</v>
      </c>
      <c r="L9548" s="93">
        <f t="shared" ca="1" si="1195"/>
        <v>1.8428434133443414</v>
      </c>
      <c r="M9548" s="93">
        <f t="shared" ca="1" si="1196"/>
        <v>0.31616079304562872</v>
      </c>
      <c r="N9548" s="101">
        <f t="shared" ca="1" si="1192"/>
        <v>1.8477150834642277</v>
      </c>
      <c r="O9548" s="46">
        <f t="shared" ca="1" si="1197"/>
        <v>0.43377538468499349</v>
      </c>
      <c r="P9548" s="46">
        <f t="shared" ca="1" si="1198"/>
        <v>0.3770293481825977</v>
      </c>
      <c r="Q9548" s="47">
        <f t="shared" ca="1" si="1193"/>
        <v>0.54726745768978502</v>
      </c>
      <c r="R9548" s="47">
        <f t="shared" ca="1" si="1194"/>
        <v>0.44818442213399273</v>
      </c>
      <c r="S9548" s="97">
        <f t="shared" ca="1" si="1199"/>
        <v>0.44097990340949311</v>
      </c>
      <c r="V9548">
        <v>9531</v>
      </c>
      <c r="W9548" s="46">
        <v>1.0367767844342901</v>
      </c>
    </row>
    <row r="9549" spans="10:23">
      <c r="J9549">
        <v>9532</v>
      </c>
      <c r="K9549" s="93">
        <f t="shared" ca="1" si="1195"/>
        <v>-0.49864538500754485</v>
      </c>
      <c r="L9549" s="93">
        <f t="shared" ca="1" si="1195"/>
        <v>-1.1005156712332076</v>
      </c>
      <c r="M9549" s="93">
        <f t="shared" ca="1" si="1196"/>
        <v>-0.49864538500754485</v>
      </c>
      <c r="N9549" s="101">
        <f t="shared" ca="1" si="1192"/>
        <v>-1.2019608250811817</v>
      </c>
      <c r="O9549" s="46">
        <f t="shared" ca="1" si="1197"/>
        <v>0.14128484101717076</v>
      </c>
      <c r="P9549" s="46">
        <f t="shared" ca="1" si="1198"/>
        <v>0.23078407634868636</v>
      </c>
      <c r="Q9549" s="47">
        <f t="shared" ca="1" si="1193"/>
        <v>-3.7713629645860447E-2</v>
      </c>
      <c r="R9549" s="47">
        <f t="shared" ca="1" si="1194"/>
        <v>-4.4925268270545077E-2</v>
      </c>
      <c r="S9549" s="97">
        <f t="shared" ca="1" si="1199"/>
        <v>4.8179786373312841E-2</v>
      </c>
      <c r="V9549">
        <v>9532</v>
      </c>
      <c r="W9549" s="46">
        <v>0.60365473291183602</v>
      </c>
    </row>
    <row r="9550" spans="10:23">
      <c r="J9550">
        <v>9533</v>
      </c>
      <c r="K9550" s="93">
        <f t="shared" ca="1" si="1195"/>
        <v>4.1776839513949622E-2</v>
      </c>
      <c r="L9550" s="93">
        <f t="shared" ca="1" si="1195"/>
        <v>0.55779658987587177</v>
      </c>
      <c r="M9550" s="93">
        <f t="shared" ca="1" si="1196"/>
        <v>4.1776839513949622E-2</v>
      </c>
      <c r="N9550" s="101">
        <f t="shared" ca="1" si="1192"/>
        <v>0.54212354145800246</v>
      </c>
      <c r="O9550" s="46">
        <f t="shared" ca="1" si="1197"/>
        <v>0.33527992171003052</v>
      </c>
      <c r="P9550" s="46">
        <f t="shared" ca="1" si="1198"/>
        <v>0.32778161669511624</v>
      </c>
      <c r="Q9550" s="47">
        <f t="shared" ca="1" si="1193"/>
        <v>0.35027653173985912</v>
      </c>
      <c r="R9550" s="47">
        <f t="shared" ca="1" si="1194"/>
        <v>0.23708007518699425</v>
      </c>
      <c r="S9550" s="97">
        <f t="shared" ca="1" si="1199"/>
        <v>0.28617999844851238</v>
      </c>
      <c r="V9550">
        <v>9533</v>
      </c>
      <c r="W9550" s="46">
        <v>0.26170422342962102</v>
      </c>
    </row>
    <row r="9551" spans="10:23">
      <c r="J9551">
        <v>9534</v>
      </c>
      <c r="K9551" s="93">
        <f t="shared" ca="1" si="1195"/>
        <v>1.170934570939282</v>
      </c>
      <c r="L9551" s="93">
        <f t="shared" ca="1" si="1195"/>
        <v>1.3732895835521581</v>
      </c>
      <c r="M9551" s="93">
        <f t="shared" ca="1" si="1196"/>
        <v>1.170934570939282</v>
      </c>
      <c r="N9551" s="101">
        <f t="shared" ca="1" si="1192"/>
        <v>1.6743762285321979</v>
      </c>
      <c r="O9551" s="46">
        <f t="shared" ca="1" si="1197"/>
        <v>0.74061307657200537</v>
      </c>
      <c r="P9551" s="46">
        <f t="shared" ca="1" si="1198"/>
        <v>0.53044819412610367</v>
      </c>
      <c r="Q9551" s="47">
        <f t="shared" ca="1" si="1193"/>
        <v>1.1609428414638088</v>
      </c>
      <c r="R9551" s="47">
        <f t="shared" ca="1" si="1194"/>
        <v>0.42015683111977936</v>
      </c>
      <c r="S9551" s="97">
        <f t="shared" ca="1" si="1199"/>
        <v>0.58038495384589239</v>
      </c>
      <c r="V9551">
        <v>9534</v>
      </c>
      <c r="W9551" s="46">
        <v>1.12675732710279</v>
      </c>
    </row>
    <row r="9552" spans="10:23">
      <c r="J9552">
        <v>9535</v>
      </c>
      <c r="K9552" s="93">
        <f t="shared" ca="1" si="1195"/>
        <v>-0.92925514062019032</v>
      </c>
      <c r="L9552" s="93">
        <f t="shared" ca="1" si="1195"/>
        <v>-1.7443234537621835</v>
      </c>
      <c r="M9552" s="93">
        <f t="shared" ca="1" si="1196"/>
        <v>-0.92925514062019032</v>
      </c>
      <c r="N9552" s="101">
        <f t="shared" ca="1" si="1192"/>
        <v>-1.9492877225385254</v>
      </c>
      <c r="O9552" s="46">
        <f t="shared" ca="1" si="1197"/>
        <v>-1.3290915672282855E-2</v>
      </c>
      <c r="P9552" s="46">
        <f t="shared" ca="1" si="1198"/>
        <v>0.15349619800395956</v>
      </c>
      <c r="Q9552" s="47">
        <f t="shared" ca="1" si="1193"/>
        <v>-0.34686514302476767</v>
      </c>
      <c r="R9552" s="47">
        <f t="shared" ca="1" si="1194"/>
        <v>-0.16576241493375987</v>
      </c>
      <c r="S9552" s="97">
        <f t="shared" ca="1" si="1199"/>
        <v>-8.9526665303021363E-2</v>
      </c>
      <c r="V9552">
        <v>9535</v>
      </c>
      <c r="W9552" s="46">
        <v>0.59351451977202896</v>
      </c>
    </row>
    <row r="9553" spans="10:23">
      <c r="J9553">
        <v>9536</v>
      </c>
      <c r="K9553" s="93">
        <f t="shared" ca="1" si="1195"/>
        <v>-1.6527147845263157</v>
      </c>
      <c r="L9553" s="93">
        <f t="shared" ca="1" si="1195"/>
        <v>0.53925456433107088</v>
      </c>
      <c r="M9553" s="93">
        <f t="shared" ca="1" si="1196"/>
        <v>-1.6527147845263157</v>
      </c>
      <c r="N9553" s="101">
        <f t="shared" ca="1" si="1192"/>
        <v>-1.4342191262491255E-2</v>
      </c>
      <c r="O9553" s="46">
        <f t="shared" ca="1" si="1197"/>
        <v>-0.27299084219152292</v>
      </c>
      <c r="P9553" s="46">
        <f t="shared" ca="1" si="1198"/>
        <v>2.3646234744339523E-2</v>
      </c>
      <c r="Q9553" s="47">
        <f t="shared" ca="1" si="1193"/>
        <v>-0.86626499606324781</v>
      </c>
      <c r="R9553" s="47">
        <f t="shared" ca="1" si="1194"/>
        <v>0.14710374543547794</v>
      </c>
      <c r="S9553" s="97">
        <f t="shared" ca="1" si="1199"/>
        <v>-6.294354837802249E-2</v>
      </c>
      <c r="V9553">
        <v>9536</v>
      </c>
      <c r="W9553" s="46">
        <v>0.412746599311623</v>
      </c>
    </row>
    <row r="9554" spans="10:23">
      <c r="J9554">
        <v>9537</v>
      </c>
      <c r="K9554" s="93">
        <f t="shared" ca="1" si="1195"/>
        <v>0.94224428109257619</v>
      </c>
      <c r="L9554" s="93">
        <f t="shared" ca="1" si="1195"/>
        <v>0.26673427355894225</v>
      </c>
      <c r="M9554" s="93">
        <f t="shared" ca="1" si="1196"/>
        <v>0.94224428109257619</v>
      </c>
      <c r="N9554" s="101">
        <f t="shared" ref="N9554:N9617" ca="1" si="1200">$N$2*K9554+SQRT(1-$N$2^2)*L9554</f>
        <v>0.55254109981122601</v>
      </c>
      <c r="O9554" s="46">
        <f t="shared" ca="1" si="1197"/>
        <v>0.65852024393218</v>
      </c>
      <c r="P9554" s="46">
        <f t="shared" ca="1" si="1198"/>
        <v>0.48940177780619099</v>
      </c>
      <c r="Q9554" s="47">
        <f t="shared" ref="Q9554:Q9617" ca="1" si="1201">$K$2+K9554*$S$3</f>
        <v>0.99675717618415793</v>
      </c>
      <c r="R9554" s="47">
        <f t="shared" ref="R9554:R9617" ca="1" si="1202">$L$2+$L$3*N9554</f>
        <v>0.23876451613363225</v>
      </c>
      <c r="S9554" s="97">
        <f t="shared" ca="1" si="1199"/>
        <v>0.44864238003290613</v>
      </c>
      <c r="V9554">
        <v>9537</v>
      </c>
      <c r="W9554" s="46">
        <v>0.332380325440085</v>
      </c>
    </row>
    <row r="9555" spans="10:23">
      <c r="J9555">
        <v>9538</v>
      </c>
      <c r="K9555" s="93">
        <f t="shared" ref="K9555:L9618" ca="1" si="1203">_xlfn.NORM.S.INV(RAND())</f>
        <v>0.11853677750457117</v>
      </c>
      <c r="L9555" s="93">
        <f t="shared" ca="1" si="1203"/>
        <v>-1.1779054829276898</v>
      </c>
      <c r="M9555" s="93">
        <f t="shared" ref="M9555:M9618" ca="1" si="1204">K9555</f>
        <v>0.11853677750457117</v>
      </c>
      <c r="N9555" s="101">
        <f t="shared" ca="1" si="1200"/>
        <v>-1.0790550311761389</v>
      </c>
      <c r="O9555" s="46">
        <f t="shared" ref="O9555:O9618" ca="1" si="1205">$K$2+K9555*$K$3</f>
        <v>0.36283439613538288</v>
      </c>
      <c r="P9555" s="46">
        <f t="shared" ref="P9555:P9618" ca="1" si="1206">$K$2+K9555*$R$3</f>
        <v>0.34155885390779239</v>
      </c>
      <c r="Q9555" s="47">
        <f t="shared" ca="1" si="1201"/>
        <v>0.40538548059056378</v>
      </c>
      <c r="R9555" s="47">
        <f t="shared" ca="1" si="1202"/>
        <v>-2.5052324456542679E-2</v>
      </c>
      <c r="S9555" s="97">
        <f t="shared" ref="S9555:S9618" ca="1" si="1207">AVERAGE(R9555,O9555)</f>
        <v>0.16889103583942011</v>
      </c>
      <c r="V9555">
        <v>9538</v>
      </c>
      <c r="W9555" s="46">
        <v>0.867774902765168</v>
      </c>
    </row>
    <row r="9556" spans="10:23">
      <c r="J9556">
        <v>9539</v>
      </c>
      <c r="K9556" s="93">
        <f t="shared" ca="1" si="1203"/>
        <v>0.24058646829229546</v>
      </c>
      <c r="L9556" s="93">
        <f t="shared" ca="1" si="1203"/>
        <v>2.6939590314822759</v>
      </c>
      <c r="M9556" s="93">
        <f t="shared" ca="1" si="1204"/>
        <v>0.24058646829229546</v>
      </c>
      <c r="N9556" s="101">
        <f t="shared" ca="1" si="1200"/>
        <v>2.6306091615430365</v>
      </c>
      <c r="O9556" s="46">
        <f t="shared" ca="1" si="1205"/>
        <v>0.40664650921764461</v>
      </c>
      <c r="P9556" s="46">
        <f t="shared" ca="1" si="1206"/>
        <v>0.36346491044892326</v>
      </c>
      <c r="Q9556" s="47">
        <f t="shared" ca="1" si="1201"/>
        <v>0.49300970675508726</v>
      </c>
      <c r="R9556" s="47">
        <f t="shared" ca="1" si="1202"/>
        <v>0.57477251478319535</v>
      </c>
      <c r="S9556" s="97">
        <f t="shared" ca="1" si="1207"/>
        <v>0.49070951200042001</v>
      </c>
      <c r="V9556">
        <v>9539</v>
      </c>
      <c r="W9556" s="46">
        <v>0.12849527340299999</v>
      </c>
    </row>
    <row r="9557" spans="10:23">
      <c r="J9557">
        <v>9540</v>
      </c>
      <c r="K9557" s="93">
        <f t="shared" ca="1" si="1203"/>
        <v>0.15565860458969402</v>
      </c>
      <c r="L9557" s="93">
        <f t="shared" ca="1" si="1203"/>
        <v>-9.1060016418308201E-2</v>
      </c>
      <c r="M9557" s="93">
        <f t="shared" ca="1" si="1204"/>
        <v>0.15565860458969402</v>
      </c>
      <c r="N9557" s="101">
        <f t="shared" ca="1" si="1200"/>
        <v>-3.6829542436249411E-2</v>
      </c>
      <c r="O9557" s="46">
        <f t="shared" ca="1" si="1205"/>
        <v>0.37615999881062662</v>
      </c>
      <c r="P9557" s="46">
        <f t="shared" ca="1" si="1206"/>
        <v>0.34822165524541426</v>
      </c>
      <c r="Q9557" s="47">
        <f t="shared" ca="1" si="1201"/>
        <v>0.43203668594105127</v>
      </c>
      <c r="R9557" s="47">
        <f t="shared" ca="1" si="1202"/>
        <v>0.14346770963762853</v>
      </c>
      <c r="S9557" s="97">
        <f t="shared" ca="1" si="1207"/>
        <v>0.25981385422412756</v>
      </c>
      <c r="V9557">
        <v>9540</v>
      </c>
      <c r="W9557" s="46">
        <v>0.212913296449147</v>
      </c>
    </row>
    <row r="9558" spans="10:23">
      <c r="J9558">
        <v>9541</v>
      </c>
      <c r="K9558" s="93">
        <f t="shared" ca="1" si="1203"/>
        <v>-0.26646628821585172</v>
      </c>
      <c r="L9558" s="93">
        <f t="shared" ca="1" si="1203"/>
        <v>-0.4575303323351248</v>
      </c>
      <c r="M9558" s="93">
        <f t="shared" ca="1" si="1204"/>
        <v>-0.26646628821585172</v>
      </c>
      <c r="N9558" s="101">
        <f t="shared" ca="1" si="1200"/>
        <v>-0.51851907362664795</v>
      </c>
      <c r="O9558" s="46">
        <f t="shared" ca="1" si="1205"/>
        <v>0.22463004884458931</v>
      </c>
      <c r="P9558" s="46">
        <f t="shared" ca="1" si="1206"/>
        <v>0.27245668026239567</v>
      </c>
      <c r="Q9558" s="47">
        <f t="shared" ca="1" si="1201"/>
        <v>0.12897678600897666</v>
      </c>
      <c r="R9558" s="47">
        <f t="shared" ca="1" si="1202"/>
        <v>6.55821300811779E-2</v>
      </c>
      <c r="S9558" s="97">
        <f t="shared" ca="1" si="1207"/>
        <v>0.14510608946288361</v>
      </c>
      <c r="V9558">
        <v>9541</v>
      </c>
      <c r="W9558" s="46">
        <v>0.427844607601987</v>
      </c>
    </row>
    <row r="9559" spans="10:23">
      <c r="J9559">
        <v>9542</v>
      </c>
      <c r="K9559" s="93">
        <f t="shared" ca="1" si="1203"/>
        <v>-1.2216247339113222</v>
      </c>
      <c r="L9559" s="93">
        <f t="shared" ca="1" si="1203"/>
        <v>1.190079426117038</v>
      </c>
      <c r="M9559" s="93">
        <f t="shared" ca="1" si="1204"/>
        <v>-1.2216247339113222</v>
      </c>
      <c r="N9559" s="101">
        <f t="shared" ca="1" si="1200"/>
        <v>0.73979022565405228</v>
      </c>
      <c r="O9559" s="46">
        <f t="shared" ca="1" si="1205"/>
        <v>-0.11824267425858398</v>
      </c>
      <c r="P9559" s="46">
        <f t="shared" ca="1" si="1206"/>
        <v>0.10102031871080899</v>
      </c>
      <c r="Q9559" s="47">
        <f t="shared" ca="1" si="1201"/>
        <v>-0.55676866019736992</v>
      </c>
      <c r="R9559" s="47">
        <f t="shared" ca="1" si="1202"/>
        <v>0.26904129348369393</v>
      </c>
      <c r="S9559" s="97">
        <f t="shared" ca="1" si="1207"/>
        <v>7.5399309612554977E-2</v>
      </c>
      <c r="V9559">
        <v>9542</v>
      </c>
      <c r="W9559" s="46">
        <v>-8.1478491487554594E-2</v>
      </c>
    </row>
    <row r="9560" spans="10:23">
      <c r="J9560">
        <v>9543</v>
      </c>
      <c r="K9560" s="93">
        <f t="shared" ca="1" si="1203"/>
        <v>-0.8974374468712184</v>
      </c>
      <c r="L9560" s="93">
        <f t="shared" ca="1" si="1203"/>
        <v>-1.1604775584251463</v>
      </c>
      <c r="M9560" s="93">
        <f t="shared" ca="1" si="1204"/>
        <v>-0.8974374468712184</v>
      </c>
      <c r="N9560" s="101">
        <f t="shared" ca="1" si="1200"/>
        <v>-1.3856345042819214</v>
      </c>
      <c r="O9560" s="46">
        <f t="shared" ca="1" si="1205"/>
        <v>-1.8693349411095239E-3</v>
      </c>
      <c r="P9560" s="46">
        <f t="shared" ca="1" si="1206"/>
        <v>0.15920698836954622</v>
      </c>
      <c r="Q9560" s="47">
        <f t="shared" ca="1" si="1201"/>
        <v>-0.32402198156242101</v>
      </c>
      <c r="R9560" s="47">
        <f t="shared" ca="1" si="1202"/>
        <v>-7.4623922751289068E-2</v>
      </c>
      <c r="S9560" s="97">
        <f t="shared" ca="1" si="1207"/>
        <v>-3.8246628846199296E-2</v>
      </c>
      <c r="V9560">
        <v>9543</v>
      </c>
      <c r="W9560" s="46">
        <v>0.25461294299284098</v>
      </c>
    </row>
    <row r="9561" spans="10:23">
      <c r="J9561">
        <v>9544</v>
      </c>
      <c r="K9561" s="93">
        <f t="shared" ca="1" si="1203"/>
        <v>-0.81580933768455599</v>
      </c>
      <c r="L9561" s="93">
        <f t="shared" ca="1" si="1203"/>
        <v>-0.45354417696505034</v>
      </c>
      <c r="M9561" s="93">
        <f t="shared" ca="1" si="1204"/>
        <v>-0.81580933768455599</v>
      </c>
      <c r="N9561" s="101">
        <f t="shared" ca="1" si="1200"/>
        <v>-0.68944328021927004</v>
      </c>
      <c r="O9561" s="46">
        <f t="shared" ca="1" si="1205"/>
        <v>2.7432664328985834E-2</v>
      </c>
      <c r="P9561" s="46">
        <f t="shared" ca="1" si="1206"/>
        <v>0.1738579880045939</v>
      </c>
      <c r="Q9561" s="47">
        <f t="shared" ca="1" si="1201"/>
        <v>-0.2654179830222303</v>
      </c>
      <c r="R9561" s="47">
        <f t="shared" ca="1" si="1202"/>
        <v>3.7944969568692533E-2</v>
      </c>
      <c r="S9561" s="97">
        <f t="shared" ca="1" si="1207"/>
        <v>3.2688816948839183E-2</v>
      </c>
      <c r="V9561">
        <v>9544</v>
      </c>
      <c r="W9561" s="46">
        <v>-9.1037644533912804E-2</v>
      </c>
    </row>
    <row r="9562" spans="10:23">
      <c r="J9562">
        <v>9545</v>
      </c>
      <c r="K9562" s="93">
        <f t="shared" ca="1" si="1203"/>
        <v>-0.41689643193019554</v>
      </c>
      <c r="L9562" s="93">
        <f t="shared" ca="1" si="1203"/>
        <v>-1.6012727768500794</v>
      </c>
      <c r="M9562" s="93">
        <f t="shared" ca="1" si="1204"/>
        <v>-0.41689643193019554</v>
      </c>
      <c r="N9562" s="101">
        <f t="shared" ca="1" si="1200"/>
        <v>-1.6507222172758595</v>
      </c>
      <c r="O9562" s="46">
        <f t="shared" ca="1" si="1205"/>
        <v>0.17063021955492264</v>
      </c>
      <c r="P9562" s="46">
        <f t="shared" ca="1" si="1206"/>
        <v>0.2454567656175623</v>
      </c>
      <c r="Q9562" s="47">
        <f t="shared" ca="1" si="1201"/>
        <v>2.0977127429643305E-2</v>
      </c>
      <c r="R9562" s="47">
        <f t="shared" ca="1" si="1202"/>
        <v>-0.11748661505187369</v>
      </c>
      <c r="S9562" s="97">
        <f t="shared" ca="1" si="1207"/>
        <v>2.6571802251524473E-2</v>
      </c>
      <c r="V9562">
        <v>9545</v>
      </c>
      <c r="W9562" s="46">
        <v>0.64695830401281096</v>
      </c>
    </row>
    <row r="9563" spans="10:23">
      <c r="J9563">
        <v>9546</v>
      </c>
      <c r="K9563" s="93">
        <f t="shared" ca="1" si="1203"/>
        <v>-0.25523489395160626</v>
      </c>
      <c r="L9563" s="93">
        <f t="shared" ca="1" si="1203"/>
        <v>0.35888944204183226</v>
      </c>
      <c r="M9563" s="93">
        <f t="shared" ca="1" si="1204"/>
        <v>-0.25523489395160626</v>
      </c>
      <c r="N9563" s="101">
        <f t="shared" ca="1" si="1200"/>
        <v>0.25908662429670987</v>
      </c>
      <c r="O9563" s="46">
        <f t="shared" ca="1" si="1205"/>
        <v>0.22866177651551334</v>
      </c>
      <c r="P9563" s="46">
        <f t="shared" ca="1" si="1206"/>
        <v>0.27447254409785765</v>
      </c>
      <c r="Q9563" s="47">
        <f t="shared" ca="1" si="1201"/>
        <v>0.13704024135082468</v>
      </c>
      <c r="R9563" s="47">
        <f t="shared" ca="1" si="1202"/>
        <v>0.19131513137661113</v>
      </c>
      <c r="S9563" s="97">
        <f t="shared" ca="1" si="1207"/>
        <v>0.20998845394606225</v>
      </c>
      <c r="V9563">
        <v>9546</v>
      </c>
      <c r="W9563" s="46">
        <v>2.3430344407252699E-2</v>
      </c>
    </row>
    <row r="9564" spans="10:23">
      <c r="J9564">
        <v>9547</v>
      </c>
      <c r="K9564" s="93">
        <f t="shared" ca="1" si="1203"/>
        <v>0.34730732299372957</v>
      </c>
      <c r="L9564" s="93">
        <f t="shared" ca="1" si="1203"/>
        <v>0.18158147964816426</v>
      </c>
      <c r="M9564" s="93">
        <f t="shared" ca="1" si="1204"/>
        <v>0.34730732299372957</v>
      </c>
      <c r="N9564" s="101">
        <f t="shared" ca="1" si="1200"/>
        <v>0.282605868212358</v>
      </c>
      <c r="O9564" s="46">
        <f t="shared" ca="1" si="1205"/>
        <v>0.44495603810081924</v>
      </c>
      <c r="P9564" s="46">
        <f t="shared" ca="1" si="1206"/>
        <v>0.38261967489051063</v>
      </c>
      <c r="Q9564" s="47">
        <f t="shared" ca="1" si="1201"/>
        <v>0.56962876452143651</v>
      </c>
      <c r="R9564" s="47">
        <f t="shared" ca="1" si="1202"/>
        <v>0.1951180164809912</v>
      </c>
      <c r="S9564" s="97">
        <f t="shared" ca="1" si="1207"/>
        <v>0.32003702729090522</v>
      </c>
      <c r="V9564">
        <v>9547</v>
      </c>
      <c r="W9564" s="46">
        <v>0.38508575168375098</v>
      </c>
    </row>
    <row r="9565" spans="10:23">
      <c r="J9565">
        <v>9548</v>
      </c>
      <c r="K9565" s="93">
        <f t="shared" ca="1" si="1203"/>
        <v>0.78585877796585368</v>
      </c>
      <c r="L9565" s="93">
        <f t="shared" ca="1" si="1203"/>
        <v>-0.71680854322410603</v>
      </c>
      <c r="M9565" s="93">
        <f t="shared" ca="1" si="1204"/>
        <v>0.78585877796585368</v>
      </c>
      <c r="N9565" s="101">
        <f t="shared" ca="1" si="1200"/>
        <v>-0.42967340792568876</v>
      </c>
      <c r="O9565" s="46">
        <f t="shared" ca="1" si="1205"/>
        <v>0.602382622417587</v>
      </c>
      <c r="P9565" s="46">
        <f t="shared" ca="1" si="1206"/>
        <v>0.46133296704889448</v>
      </c>
      <c r="Q9565" s="47">
        <f t="shared" ca="1" si="1201"/>
        <v>0.88448193315497214</v>
      </c>
      <c r="R9565" s="47">
        <f t="shared" ca="1" si="1202"/>
        <v>7.9947806966654308E-2</v>
      </c>
      <c r="S9565" s="97">
        <f t="shared" ca="1" si="1207"/>
        <v>0.34116521469212063</v>
      </c>
      <c r="V9565">
        <v>9548</v>
      </c>
      <c r="W9565" s="46">
        <v>1.2813236391590901</v>
      </c>
    </row>
    <row r="9566" spans="10:23">
      <c r="J9566">
        <v>9549</v>
      </c>
      <c r="K9566" s="93">
        <f t="shared" ca="1" si="1203"/>
        <v>0.48140893301767229</v>
      </c>
      <c r="L9566" s="93">
        <f t="shared" ca="1" si="1203"/>
        <v>6.2341076996215959E-3</v>
      </c>
      <c r="M9566" s="93">
        <f t="shared" ca="1" si="1204"/>
        <v>0.48140893301767229</v>
      </c>
      <c r="N9566" s="101">
        <f t="shared" ca="1" si="1200"/>
        <v>0.1590092931481959</v>
      </c>
      <c r="O9566" s="46">
        <f t="shared" ca="1" si="1205"/>
        <v>0.49309442227010775</v>
      </c>
      <c r="P9566" s="46">
        <f t="shared" ca="1" si="1206"/>
        <v>0.40668886697515483</v>
      </c>
      <c r="Q9566" s="47">
        <f t="shared" ca="1" si="1201"/>
        <v>0.66590553286001353</v>
      </c>
      <c r="R9566" s="47">
        <f t="shared" ca="1" si="1202"/>
        <v>0.1751333785415389</v>
      </c>
      <c r="S9566" s="97">
        <f t="shared" ca="1" si="1207"/>
        <v>0.33411390040582334</v>
      </c>
      <c r="V9566">
        <v>9549</v>
      </c>
      <c r="W9566" s="46">
        <v>0.80600852487558905</v>
      </c>
    </row>
    <row r="9567" spans="10:23">
      <c r="J9567">
        <v>9550</v>
      </c>
      <c r="K9567" s="93">
        <f t="shared" ca="1" si="1203"/>
        <v>-0.57901209355021377</v>
      </c>
      <c r="L9567" s="93">
        <f t="shared" ca="1" si="1203"/>
        <v>-0.40278794886983088</v>
      </c>
      <c r="M9567" s="93">
        <f t="shared" ca="1" si="1204"/>
        <v>-0.57901209355021377</v>
      </c>
      <c r="N9567" s="101">
        <f t="shared" ca="1" si="1200"/>
        <v>-0.56601531781243875</v>
      </c>
      <c r="O9567" s="46">
        <f t="shared" ca="1" si="1205"/>
        <v>0.112435646070462</v>
      </c>
      <c r="P9567" s="46">
        <f t="shared" ca="1" si="1206"/>
        <v>0.21635947887533197</v>
      </c>
      <c r="Q9567" s="47">
        <f t="shared" ca="1" si="1201"/>
        <v>-9.541201953927797E-2</v>
      </c>
      <c r="R9567" s="47">
        <f t="shared" ca="1" si="1202"/>
        <v>5.790234410778751E-2</v>
      </c>
      <c r="S9567" s="97">
        <f t="shared" ca="1" si="1207"/>
        <v>8.516899508912476E-2</v>
      </c>
      <c r="V9567">
        <v>9550</v>
      </c>
      <c r="W9567" s="46">
        <v>0.40513100614394199</v>
      </c>
    </row>
    <row r="9568" spans="10:23">
      <c r="J9568">
        <v>9551</v>
      </c>
      <c r="K9568" s="93">
        <f t="shared" ca="1" si="1203"/>
        <v>-1.254959981178571</v>
      </c>
      <c r="L9568" s="93">
        <f t="shared" ca="1" si="1203"/>
        <v>-0.24729443636239737</v>
      </c>
      <c r="M9568" s="93">
        <f t="shared" ca="1" si="1204"/>
        <v>-1.254959981178571</v>
      </c>
      <c r="N9568" s="101">
        <f t="shared" ca="1" si="1200"/>
        <v>-0.63356112495682404</v>
      </c>
      <c r="O9568" s="46">
        <f t="shared" ca="1" si="1205"/>
        <v>-0.13020901037522375</v>
      </c>
      <c r="P9568" s="46">
        <f t="shared" ca="1" si="1206"/>
        <v>9.5037150652489105E-2</v>
      </c>
      <c r="Q9568" s="47">
        <f t="shared" ca="1" si="1201"/>
        <v>-0.58070133243064948</v>
      </c>
      <c r="R9568" s="47">
        <f t="shared" ca="1" si="1202"/>
        <v>4.6980694382397839E-2</v>
      </c>
      <c r="S9568" s="97">
        <f t="shared" ca="1" si="1207"/>
        <v>-4.1614157996412958E-2</v>
      </c>
      <c r="V9568">
        <v>9551</v>
      </c>
      <c r="W9568" s="46">
        <v>0.10532988319439</v>
      </c>
    </row>
    <row r="9569" spans="10:23">
      <c r="J9569">
        <v>9552</v>
      </c>
      <c r="K9569" s="93">
        <f t="shared" ca="1" si="1203"/>
        <v>0.60935306044912452</v>
      </c>
      <c r="L9569" s="93">
        <f t="shared" ca="1" si="1203"/>
        <v>1.2984587927938998</v>
      </c>
      <c r="M9569" s="93">
        <f t="shared" ca="1" si="1204"/>
        <v>0.60935306044912452</v>
      </c>
      <c r="N9569" s="101">
        <f t="shared" ca="1" si="1200"/>
        <v>1.4248348952136121</v>
      </c>
      <c r="O9569" s="46">
        <f t="shared" ca="1" si="1205"/>
        <v>0.53902245816318917</v>
      </c>
      <c r="P9569" s="46">
        <f t="shared" ca="1" si="1206"/>
        <v>0.42965288492169557</v>
      </c>
      <c r="Q9569" s="47">
        <f t="shared" ca="1" si="1201"/>
        <v>0.75776160464617637</v>
      </c>
      <c r="R9569" s="47">
        <f t="shared" ca="1" si="1202"/>
        <v>0.37980787165458996</v>
      </c>
      <c r="S9569" s="97">
        <f t="shared" ca="1" si="1207"/>
        <v>0.45941516490888956</v>
      </c>
      <c r="V9569">
        <v>9552</v>
      </c>
      <c r="W9569" s="46">
        <v>0.53352716992391902</v>
      </c>
    </row>
    <row r="9570" spans="10:23">
      <c r="J9570">
        <v>9553</v>
      </c>
      <c r="K9570" s="93">
        <f t="shared" ca="1" si="1203"/>
        <v>9.9366921062741462E-2</v>
      </c>
      <c r="L9570" s="93">
        <f t="shared" ca="1" si="1203"/>
        <v>0.69802442770217676</v>
      </c>
      <c r="M9570" s="93">
        <f t="shared" ca="1" si="1204"/>
        <v>9.9366921062741462E-2</v>
      </c>
      <c r="N9570" s="101">
        <f t="shared" ca="1" si="1200"/>
        <v>0.69338613490283807</v>
      </c>
      <c r="O9570" s="46">
        <f t="shared" ca="1" si="1205"/>
        <v>0.35595300288662063</v>
      </c>
      <c r="P9570" s="46">
        <f t="shared" ca="1" si="1206"/>
        <v>0.33811815728341127</v>
      </c>
      <c r="Q9570" s="47">
        <f t="shared" ca="1" si="1201"/>
        <v>0.39162269409303929</v>
      </c>
      <c r="R9570" s="47">
        <f t="shared" ca="1" si="1202"/>
        <v>0.2615381005182652</v>
      </c>
      <c r="S9570" s="97">
        <f t="shared" ca="1" si="1207"/>
        <v>0.30874555170244289</v>
      </c>
      <c r="V9570">
        <v>9553</v>
      </c>
      <c r="W9570" s="46">
        <v>-0.17329669575936699</v>
      </c>
    </row>
    <row r="9571" spans="10:23">
      <c r="J9571">
        <v>9554</v>
      </c>
      <c r="K9571" s="93">
        <f t="shared" ca="1" si="1203"/>
        <v>0.53933130674827023</v>
      </c>
      <c r="L9571" s="93">
        <f t="shared" ca="1" si="1203"/>
        <v>0.26684459111975456</v>
      </c>
      <c r="M9571" s="93">
        <f t="shared" ca="1" si="1204"/>
        <v>0.53933130674827023</v>
      </c>
      <c r="N9571" s="101">
        <f t="shared" ca="1" si="1200"/>
        <v>0.42451032539779543</v>
      </c>
      <c r="O9571" s="46">
        <f t="shared" ca="1" si="1205"/>
        <v>0.51388678619581152</v>
      </c>
      <c r="P9571" s="46">
        <f t="shared" ca="1" si="1206"/>
        <v>0.41708504893800674</v>
      </c>
      <c r="Q9571" s="47">
        <f t="shared" ca="1" si="1201"/>
        <v>0.70749026071142107</v>
      </c>
      <c r="R9571" s="47">
        <f t="shared" ca="1" si="1202"/>
        <v>0.21806290146160884</v>
      </c>
      <c r="S9571" s="97">
        <f t="shared" ca="1" si="1207"/>
        <v>0.36597484382871015</v>
      </c>
      <c r="V9571">
        <v>9554</v>
      </c>
      <c r="W9571" s="46">
        <v>0.22109220989453399</v>
      </c>
    </row>
    <row r="9572" spans="10:23">
      <c r="J9572">
        <v>9555</v>
      </c>
      <c r="K9572" s="93">
        <f t="shared" ca="1" si="1203"/>
        <v>1.4384543563027863</v>
      </c>
      <c r="L9572" s="93">
        <f t="shared" ca="1" si="1203"/>
        <v>-0.26380785337564888</v>
      </c>
      <c r="M9572" s="93">
        <f t="shared" ca="1" si="1204"/>
        <v>1.4384543563027863</v>
      </c>
      <c r="N9572" s="101">
        <f t="shared" ca="1" si="1200"/>
        <v>0.20734896434728478</v>
      </c>
      <c r="O9572" s="46">
        <f t="shared" ca="1" si="1205"/>
        <v>0.83664451272265794</v>
      </c>
      <c r="P9572" s="46">
        <f t="shared" ca="1" si="1206"/>
        <v>0.5784639122014299</v>
      </c>
      <c r="Q9572" s="47">
        <f t="shared" ca="1" si="1201"/>
        <v>1.3530057137651139</v>
      </c>
      <c r="R9572" s="47">
        <f t="shared" ca="1" si="1202"/>
        <v>0.18294954032858243</v>
      </c>
      <c r="S9572" s="97">
        <f t="shared" ca="1" si="1207"/>
        <v>0.5097970265256202</v>
      </c>
      <c r="V9572">
        <v>9555</v>
      </c>
      <c r="W9572" s="46">
        <v>0.18395453784764401</v>
      </c>
    </row>
    <row r="9573" spans="10:23">
      <c r="J9573">
        <v>9556</v>
      </c>
      <c r="K9573" s="93">
        <f t="shared" ca="1" si="1203"/>
        <v>-0.151399842866805</v>
      </c>
      <c r="L9573" s="93">
        <f t="shared" ca="1" si="1203"/>
        <v>-0.25837331776836814</v>
      </c>
      <c r="M9573" s="93">
        <f t="shared" ca="1" si="1204"/>
        <v>-0.151399842866805</v>
      </c>
      <c r="N9573" s="101">
        <f t="shared" ca="1" si="1200"/>
        <v>-0.29310794532935175</v>
      </c>
      <c r="O9573" s="46">
        <f t="shared" ca="1" si="1205"/>
        <v>0.26593538999759925</v>
      </c>
      <c r="P9573" s="46">
        <f t="shared" ca="1" si="1206"/>
        <v>0.29310935083890061</v>
      </c>
      <c r="Q9573" s="47">
        <f t="shared" ca="1" si="1201"/>
        <v>0.21158746831499653</v>
      </c>
      <c r="R9573" s="47">
        <f t="shared" ca="1" si="1202"/>
        <v>0.10202941661971149</v>
      </c>
      <c r="S9573" s="97">
        <f t="shared" ca="1" si="1207"/>
        <v>0.18398240330865537</v>
      </c>
      <c r="V9573">
        <v>9556</v>
      </c>
      <c r="W9573" s="46">
        <v>-0.18162177306375399</v>
      </c>
    </row>
    <row r="9574" spans="10:23">
      <c r="J9574">
        <v>9557</v>
      </c>
      <c r="K9574" s="93">
        <f t="shared" ca="1" si="1203"/>
        <v>-0.33145155636270202</v>
      </c>
      <c r="L9574" s="93">
        <f t="shared" ca="1" si="1203"/>
        <v>0.26843111521792951</v>
      </c>
      <c r="M9574" s="93">
        <f t="shared" ca="1" si="1204"/>
        <v>-0.33145155636270202</v>
      </c>
      <c r="N9574" s="101">
        <f t="shared" ca="1" si="1200"/>
        <v>0.1490859969414563</v>
      </c>
      <c r="O9574" s="46">
        <f t="shared" ca="1" si="1205"/>
        <v>0.20130232143819371</v>
      </c>
      <c r="P9574" s="46">
        <f t="shared" ca="1" si="1206"/>
        <v>0.26079281655919784</v>
      </c>
      <c r="Q9574" s="47">
        <f t="shared" ca="1" si="1201"/>
        <v>8.2321331196185427E-2</v>
      </c>
      <c r="R9574" s="47">
        <f t="shared" ca="1" si="1202"/>
        <v>0.17352885607192614</v>
      </c>
      <c r="S9574" s="97">
        <f t="shared" ca="1" si="1207"/>
        <v>0.18741558875505993</v>
      </c>
      <c r="V9574">
        <v>9557</v>
      </c>
      <c r="W9574" s="46">
        <v>-0.110850941725647</v>
      </c>
    </row>
    <row r="9575" spans="10:23">
      <c r="J9575">
        <v>9558</v>
      </c>
      <c r="K9575" s="93">
        <f t="shared" ca="1" si="1203"/>
        <v>-0.63623436360239627</v>
      </c>
      <c r="L9575" s="93">
        <f t="shared" ca="1" si="1203"/>
        <v>7.9635199464821158E-2</v>
      </c>
      <c r="M9575" s="93">
        <f t="shared" ca="1" si="1204"/>
        <v>-0.63623436360239627</v>
      </c>
      <c r="N9575" s="101">
        <f t="shared" ca="1" si="1200"/>
        <v>-0.12683600686558952</v>
      </c>
      <c r="O9575" s="46">
        <f t="shared" ca="1" si="1205"/>
        <v>9.1894597992672883E-2</v>
      </c>
      <c r="P9575" s="46">
        <f t="shared" ca="1" si="1206"/>
        <v>0.20608895483643741</v>
      </c>
      <c r="Q9575" s="47">
        <f t="shared" ca="1" si="1201"/>
        <v>-0.1364941156948562</v>
      </c>
      <c r="R9575" s="47">
        <f t="shared" ca="1" si="1202"/>
        <v>0.12891434031572963</v>
      </c>
      <c r="S9575" s="97">
        <f t="shared" ca="1" si="1207"/>
        <v>0.11040446915420125</v>
      </c>
      <c r="V9575">
        <v>9558</v>
      </c>
      <c r="W9575" s="46">
        <v>0.114687745765591</v>
      </c>
    </row>
    <row r="9576" spans="10:23">
      <c r="J9576">
        <v>9559</v>
      </c>
      <c r="K9576" s="93">
        <f t="shared" ca="1" si="1203"/>
        <v>-0.98944132923247274</v>
      </c>
      <c r="L9576" s="93">
        <f t="shared" ca="1" si="1203"/>
        <v>-1.2476800532701298</v>
      </c>
      <c r="M9576" s="93">
        <f t="shared" ca="1" si="1204"/>
        <v>-0.98944132923247274</v>
      </c>
      <c r="N9576" s="101">
        <f t="shared" ca="1" si="1200"/>
        <v>-1.4975690221830642</v>
      </c>
      <c r="O9576" s="46">
        <f t="shared" ca="1" si="1205"/>
        <v>-3.4895920031186689E-2</v>
      </c>
      <c r="P9576" s="46">
        <f t="shared" ca="1" si="1206"/>
        <v>0.14269369582450764</v>
      </c>
      <c r="Q9576" s="47">
        <f t="shared" ca="1" si="1201"/>
        <v>-0.39007515174257534</v>
      </c>
      <c r="R9576" s="47">
        <f t="shared" ca="1" si="1202"/>
        <v>-9.2722893633129522E-2</v>
      </c>
      <c r="S9576" s="97">
        <f t="shared" ca="1" si="1207"/>
        <v>-6.3809406832158105E-2</v>
      </c>
      <c r="V9576">
        <v>9559</v>
      </c>
      <c r="W9576" s="46">
        <v>0.16506509254903001</v>
      </c>
    </row>
    <row r="9577" spans="10:23">
      <c r="J9577">
        <v>9560</v>
      </c>
      <c r="K9577" s="93">
        <f t="shared" ca="1" si="1203"/>
        <v>-1.096804930634615</v>
      </c>
      <c r="L9577" s="93">
        <f t="shared" ca="1" si="1203"/>
        <v>0.50192117122128055</v>
      </c>
      <c r="M9577" s="93">
        <f t="shared" ca="1" si="1204"/>
        <v>-1.096804930634615</v>
      </c>
      <c r="N9577" s="101">
        <f t="shared" ca="1" si="1200"/>
        <v>0.12705445098049362</v>
      </c>
      <c r="O9577" s="46">
        <f t="shared" ca="1" si="1205"/>
        <v>-7.3436175358262412E-2</v>
      </c>
      <c r="P9577" s="46">
        <f t="shared" ca="1" si="1206"/>
        <v>0.12342356816096978</v>
      </c>
      <c r="Q9577" s="47">
        <f t="shared" ca="1" si="1201"/>
        <v>-0.46715566239672679</v>
      </c>
      <c r="R9577" s="47">
        <f t="shared" ca="1" si="1202"/>
        <v>0.16996652055374795</v>
      </c>
      <c r="S9577" s="97">
        <f t="shared" ca="1" si="1207"/>
        <v>4.8265172597742767E-2</v>
      </c>
      <c r="V9577">
        <v>9560</v>
      </c>
      <c r="W9577" s="46">
        <v>0.151614920076141</v>
      </c>
    </row>
    <row r="9578" spans="10:23">
      <c r="J9578">
        <v>9561</v>
      </c>
      <c r="K9578" s="93">
        <f t="shared" ca="1" si="1203"/>
        <v>-1.654176077341853</v>
      </c>
      <c r="L9578" s="93">
        <f t="shared" ca="1" si="1203"/>
        <v>1.1468246596358078</v>
      </c>
      <c r="M9578" s="93">
        <f t="shared" ca="1" si="1204"/>
        <v>-1.654176077341853</v>
      </c>
      <c r="N9578" s="101">
        <f t="shared" ca="1" si="1200"/>
        <v>0.56122007784090266</v>
      </c>
      <c r="O9578" s="46">
        <f t="shared" ca="1" si="1205"/>
        <v>-0.27351540170222233</v>
      </c>
      <c r="P9578" s="46">
        <f t="shared" ca="1" si="1206"/>
        <v>2.3383954988989819E-2</v>
      </c>
      <c r="Q9578" s="47">
        <f t="shared" ca="1" si="1201"/>
        <v>-0.86731411508464662</v>
      </c>
      <c r="R9578" s="47">
        <f t="shared" ca="1" si="1202"/>
        <v>0.2401678416992275</v>
      </c>
      <c r="S9578" s="97">
        <f t="shared" ca="1" si="1207"/>
        <v>-1.6673780001497412E-2</v>
      </c>
      <c r="V9578">
        <v>9561</v>
      </c>
      <c r="W9578" s="46">
        <v>0.79195631798552801</v>
      </c>
    </row>
    <row r="9579" spans="10:23">
      <c r="J9579">
        <v>9562</v>
      </c>
      <c r="K9579" s="93">
        <f t="shared" ca="1" si="1203"/>
        <v>-0.35602714634347898</v>
      </c>
      <c r="L9579" s="93">
        <f t="shared" ca="1" si="1203"/>
        <v>-0.54503269721876246</v>
      </c>
      <c r="M9579" s="93">
        <f t="shared" ca="1" si="1204"/>
        <v>-0.35602714634347898</v>
      </c>
      <c r="N9579" s="101">
        <f t="shared" ca="1" si="1200"/>
        <v>-0.62996095675790686</v>
      </c>
      <c r="O9579" s="46">
        <f t="shared" ca="1" si="1205"/>
        <v>0.19248043487418942</v>
      </c>
      <c r="P9579" s="46">
        <f t="shared" ca="1" si="1206"/>
        <v>0.25638187327719569</v>
      </c>
      <c r="Q9579" s="47">
        <f t="shared" ca="1" si="1201"/>
        <v>6.4677558068176877E-2</v>
      </c>
      <c r="R9579" s="47">
        <f t="shared" ca="1" si="1202"/>
        <v>4.7562814541788498E-2</v>
      </c>
      <c r="S9579" s="97">
        <f t="shared" ca="1" si="1207"/>
        <v>0.12002162470798897</v>
      </c>
      <c r="V9579">
        <v>9562</v>
      </c>
      <c r="W9579" s="46">
        <v>1.83248112140341</v>
      </c>
    </row>
    <row r="9580" spans="10:23">
      <c r="J9580">
        <v>9563</v>
      </c>
      <c r="K9580" s="93">
        <f t="shared" ca="1" si="1203"/>
        <v>1.1927069061994657</v>
      </c>
      <c r="L9580" s="93">
        <f t="shared" ca="1" si="1203"/>
        <v>-0.40702875376784697</v>
      </c>
      <c r="M9580" s="93">
        <f t="shared" ca="1" si="1204"/>
        <v>1.1927069061994657</v>
      </c>
      <c r="N9580" s="101">
        <f t="shared" ca="1" si="1200"/>
        <v>-6.5895656487683363E-3</v>
      </c>
      <c r="O9580" s="46">
        <f t="shared" ca="1" si="1205"/>
        <v>0.74842868026856157</v>
      </c>
      <c r="P9580" s="46">
        <f t="shared" ca="1" si="1206"/>
        <v>0.53435599597438177</v>
      </c>
      <c r="Q9580" s="47">
        <f t="shared" ca="1" si="1201"/>
        <v>1.1765740488569212</v>
      </c>
      <c r="R9580" s="47">
        <f t="shared" ca="1" si="1202"/>
        <v>0.14835728677260598</v>
      </c>
      <c r="S9580" s="97">
        <f t="shared" ca="1" si="1207"/>
        <v>0.44839298352058377</v>
      </c>
      <c r="V9580">
        <v>9563</v>
      </c>
      <c r="W9580" s="46">
        <v>-0.42352157423277698</v>
      </c>
    </row>
    <row r="9581" spans="10:23">
      <c r="J9581">
        <v>9564</v>
      </c>
      <c r="K9581" s="93">
        <f t="shared" ca="1" si="1203"/>
        <v>-1.3180048217428304</v>
      </c>
      <c r="L9581" s="93">
        <f t="shared" ca="1" si="1203"/>
        <v>0.22690262788693394</v>
      </c>
      <c r="M9581" s="93">
        <f t="shared" ca="1" si="1204"/>
        <v>-1.3180048217428304</v>
      </c>
      <c r="N9581" s="101">
        <f t="shared" ca="1" si="1200"/>
        <v>-0.20403253408001937</v>
      </c>
      <c r="O9581" s="46">
        <f t="shared" ca="1" si="1205"/>
        <v>-0.15284018351648587</v>
      </c>
      <c r="P9581" s="46">
        <f t="shared" ca="1" si="1206"/>
        <v>8.3721564081858046E-2</v>
      </c>
      <c r="Q9581" s="47">
        <f t="shared" ca="1" si="1201"/>
        <v>-0.62596367871317371</v>
      </c>
      <c r="R9581" s="47">
        <f t="shared" ca="1" si="1202"/>
        <v>0.11643224163489986</v>
      </c>
      <c r="S9581" s="97">
        <f t="shared" ca="1" si="1207"/>
        <v>-1.8203970940793006E-2</v>
      </c>
      <c r="V9581">
        <v>9564</v>
      </c>
      <c r="W9581" s="46">
        <v>0.322973475128087</v>
      </c>
    </row>
    <row r="9582" spans="10:23">
      <c r="J9582">
        <v>9565</v>
      </c>
      <c r="K9582" s="93">
        <f t="shared" ca="1" si="1203"/>
        <v>-2.113037787133722</v>
      </c>
      <c r="L9582" s="93">
        <f t="shared" ca="1" si="1203"/>
        <v>0.98886253399736035</v>
      </c>
      <c r="M9582" s="93">
        <f t="shared" ca="1" si="1204"/>
        <v>-2.113037787133722</v>
      </c>
      <c r="N9582" s="101">
        <f t="shared" ca="1" si="1200"/>
        <v>0.26553052451031423</v>
      </c>
      <c r="O9582" s="46">
        <f t="shared" ca="1" si="1205"/>
        <v>-0.43823274747155183</v>
      </c>
      <c r="P9582" s="46">
        <f t="shared" ca="1" si="1206"/>
        <v>-5.8974717895674933E-2</v>
      </c>
      <c r="Q9582" s="47">
        <f t="shared" ca="1" si="1201"/>
        <v>-1.1967488066233056</v>
      </c>
      <c r="R9582" s="47">
        <f t="shared" ca="1" si="1202"/>
        <v>0.19235706164547167</v>
      </c>
      <c r="S9582" s="97">
        <f t="shared" ca="1" si="1207"/>
        <v>-0.12293784291304008</v>
      </c>
      <c r="V9582">
        <v>9565</v>
      </c>
      <c r="W9582" s="46">
        <v>1.1162643636027001</v>
      </c>
    </row>
    <row r="9583" spans="10:23">
      <c r="J9583">
        <v>9566</v>
      </c>
      <c r="K9583" s="93">
        <f t="shared" ca="1" si="1203"/>
        <v>-1.3874605154706021</v>
      </c>
      <c r="L9583" s="93">
        <f t="shared" ca="1" si="1203"/>
        <v>-0.21148155514085268</v>
      </c>
      <c r="M9583" s="93">
        <f t="shared" ca="1" si="1204"/>
        <v>-1.3874605154706021</v>
      </c>
      <c r="N9583" s="101">
        <f t="shared" ca="1" si="1200"/>
        <v>-0.64174567672185401</v>
      </c>
      <c r="O9583" s="46">
        <f t="shared" ca="1" si="1205"/>
        <v>-0.17777265723410168</v>
      </c>
      <c r="P9583" s="46">
        <f t="shared" ca="1" si="1206"/>
        <v>7.1255327223050141E-2</v>
      </c>
      <c r="Q9583" s="47">
        <f t="shared" ca="1" si="1201"/>
        <v>-0.67582862614840533</v>
      </c>
      <c r="R9583" s="47">
        <f t="shared" ca="1" si="1202"/>
        <v>4.5657313830502144E-2</v>
      </c>
      <c r="S9583" s="97">
        <f t="shared" ca="1" si="1207"/>
        <v>-6.6057671701799769E-2</v>
      </c>
      <c r="V9583">
        <v>9566</v>
      </c>
      <c r="W9583" s="46">
        <v>0.86437871411811695</v>
      </c>
    </row>
    <row r="9584" spans="10:23">
      <c r="J9584">
        <v>9567</v>
      </c>
      <c r="K9584" s="93">
        <f t="shared" ca="1" si="1203"/>
        <v>-0.38832585598703057</v>
      </c>
      <c r="L9584" s="93">
        <f t="shared" ca="1" si="1203"/>
        <v>2.5088005087797734E-2</v>
      </c>
      <c r="M9584" s="93">
        <f t="shared" ca="1" si="1204"/>
        <v>-0.38832585598703057</v>
      </c>
      <c r="N9584" s="101">
        <f t="shared" ca="1" si="1200"/>
        <v>-9.9710817909932373E-2</v>
      </c>
      <c r="O9584" s="46">
        <f t="shared" ca="1" si="1205"/>
        <v>0.18088618412122687</v>
      </c>
      <c r="P9584" s="46">
        <f t="shared" ca="1" si="1206"/>
        <v>0.25058474790071439</v>
      </c>
      <c r="Q9584" s="47">
        <f t="shared" ca="1" si="1201"/>
        <v>4.1489056562251769E-2</v>
      </c>
      <c r="R9584" s="47">
        <f t="shared" ca="1" si="1202"/>
        <v>0.13330027965131905</v>
      </c>
      <c r="S9584" s="97">
        <f t="shared" ca="1" si="1207"/>
        <v>0.15709323188627294</v>
      </c>
      <c r="V9584">
        <v>9567</v>
      </c>
      <c r="W9584" s="46">
        <v>0.153473373913349</v>
      </c>
    </row>
    <row r="9585" spans="10:23">
      <c r="J9585">
        <v>9568</v>
      </c>
      <c r="K9585" s="93">
        <f t="shared" ca="1" si="1203"/>
        <v>-1.0133007705906223</v>
      </c>
      <c r="L9585" s="93">
        <f t="shared" ca="1" si="1203"/>
        <v>0.90036604412081467</v>
      </c>
      <c r="M9585" s="93">
        <f t="shared" ca="1" si="1204"/>
        <v>-1.0133007705906223</v>
      </c>
      <c r="N9585" s="101">
        <f t="shared" ca="1" si="1200"/>
        <v>0.53136953258864583</v>
      </c>
      <c r="O9585" s="46">
        <f t="shared" ca="1" si="1205"/>
        <v>-4.3460731102121231E-2</v>
      </c>
      <c r="P9585" s="46">
        <f t="shared" ca="1" si="1206"/>
        <v>0.13841129028904037</v>
      </c>
      <c r="Q9585" s="47">
        <f t="shared" ca="1" si="1201"/>
        <v>-0.40720477388444443</v>
      </c>
      <c r="R9585" s="47">
        <f t="shared" ca="1" si="1202"/>
        <v>0.2353412327187448</v>
      </c>
      <c r="S9585" s="97">
        <f t="shared" ca="1" si="1207"/>
        <v>9.5940250808311783E-2</v>
      </c>
      <c r="V9585">
        <v>9568</v>
      </c>
      <c r="W9585" s="46">
        <v>-0.37557546168050399</v>
      </c>
    </row>
    <row r="9586" spans="10:23">
      <c r="J9586">
        <v>9569</v>
      </c>
      <c r="K9586" s="93">
        <f t="shared" ca="1" si="1203"/>
        <v>-0.82429459688302742</v>
      </c>
      <c r="L9586" s="93">
        <f t="shared" ca="1" si="1203"/>
        <v>-0.2306314351544313</v>
      </c>
      <c r="M9586" s="93">
        <f t="shared" ca="1" si="1204"/>
        <v>-0.82429459688302742</v>
      </c>
      <c r="N9586" s="101">
        <f t="shared" ca="1" si="1200"/>
        <v>-0.48080196005716702</v>
      </c>
      <c r="O9586" s="46">
        <f t="shared" ca="1" si="1205"/>
        <v>2.438671531316805E-2</v>
      </c>
      <c r="P9586" s="46">
        <f t="shared" ca="1" si="1206"/>
        <v>0.17233501349668501</v>
      </c>
      <c r="Q9586" s="47">
        <f t="shared" ca="1" si="1201"/>
        <v>-0.27150988105386586</v>
      </c>
      <c r="R9586" s="47">
        <f t="shared" ca="1" si="1202"/>
        <v>7.1680704078199917E-2</v>
      </c>
      <c r="S9586" s="97">
        <f t="shared" ca="1" si="1207"/>
        <v>4.8033709695683983E-2</v>
      </c>
      <c r="V9586">
        <v>9569</v>
      </c>
      <c r="W9586" s="46">
        <v>0.59505648720772297</v>
      </c>
    </row>
    <row r="9587" spans="10:23">
      <c r="J9587">
        <v>9570</v>
      </c>
      <c r="K9587" s="93">
        <f t="shared" ca="1" si="1203"/>
        <v>0.38170949201652055</v>
      </c>
      <c r="L9587" s="93">
        <f t="shared" ca="1" si="1203"/>
        <v>0.17890639726317414</v>
      </c>
      <c r="M9587" s="93">
        <f t="shared" ca="1" si="1204"/>
        <v>0.38170949201652055</v>
      </c>
      <c r="N9587" s="101">
        <f t="shared" ca="1" si="1200"/>
        <v>0.29101032909059321</v>
      </c>
      <c r="O9587" s="46">
        <f t="shared" ca="1" si="1205"/>
        <v>0.45730536655690734</v>
      </c>
      <c r="P9587" s="46">
        <f t="shared" ca="1" si="1206"/>
        <v>0.38879433911855465</v>
      </c>
      <c r="Q9587" s="47">
        <f t="shared" ca="1" si="1201"/>
        <v>0.59432742143361272</v>
      </c>
      <c r="R9587" s="47">
        <f t="shared" ca="1" si="1202"/>
        <v>0.19647695468490689</v>
      </c>
      <c r="S9587" s="97">
        <f t="shared" ca="1" si="1207"/>
        <v>0.32689116062090712</v>
      </c>
      <c r="V9587">
        <v>9570</v>
      </c>
      <c r="W9587" s="46">
        <v>0.22862228572427101</v>
      </c>
    </row>
    <row r="9588" spans="10:23">
      <c r="J9588">
        <v>9571</v>
      </c>
      <c r="K9588" s="93">
        <f t="shared" ca="1" si="1203"/>
        <v>0.13005514560005274</v>
      </c>
      <c r="L9588" s="93">
        <f t="shared" ca="1" si="1203"/>
        <v>0.64698937021867919</v>
      </c>
      <c r="M9588" s="93">
        <f t="shared" ca="1" si="1204"/>
        <v>0.13005514560005274</v>
      </c>
      <c r="N9588" s="101">
        <f t="shared" ca="1" si="1200"/>
        <v>0.65476019874565372</v>
      </c>
      <c r="O9588" s="46">
        <f t="shared" ca="1" si="1205"/>
        <v>0.36696913865103625</v>
      </c>
      <c r="P9588" s="46">
        <f t="shared" ca="1" si="1206"/>
        <v>0.34362622516561914</v>
      </c>
      <c r="Q9588" s="47">
        <f t="shared" ca="1" si="1201"/>
        <v>0.4136549656218706</v>
      </c>
      <c r="R9588" s="47">
        <f t="shared" ca="1" si="1202"/>
        <v>0.25529257673434969</v>
      </c>
      <c r="S9588" s="97">
        <f t="shared" ca="1" si="1207"/>
        <v>0.311130857692693</v>
      </c>
      <c r="V9588">
        <v>9571</v>
      </c>
      <c r="W9588" s="46">
        <v>0.33939448838553898</v>
      </c>
    </row>
    <row r="9589" spans="10:23">
      <c r="J9589">
        <v>9572</v>
      </c>
      <c r="K9589" s="93">
        <f t="shared" ca="1" si="1203"/>
        <v>-1.9778840611922994</v>
      </c>
      <c r="L9589" s="93">
        <f t="shared" ca="1" si="1203"/>
        <v>-0.3474341707323042</v>
      </c>
      <c r="M9589" s="93">
        <f t="shared" ca="1" si="1204"/>
        <v>-1.9778840611922994</v>
      </c>
      <c r="N9589" s="101">
        <f t="shared" ca="1" si="1200"/>
        <v>-0.95840799883072103</v>
      </c>
      <c r="O9589" s="46">
        <f t="shared" ca="1" si="1205"/>
        <v>-0.3897166858066895</v>
      </c>
      <c r="P9589" s="46">
        <f t="shared" ca="1" si="1206"/>
        <v>-3.4716687063243767E-2</v>
      </c>
      <c r="Q9589" s="47">
        <f t="shared" ca="1" si="1201"/>
        <v>-1.099716683293581</v>
      </c>
      <c r="R9589" s="47">
        <f t="shared" ca="1" si="1202"/>
        <v>-5.5446054227352437E-3</v>
      </c>
      <c r="S9589" s="97">
        <f t="shared" ca="1" si="1207"/>
        <v>-0.19763064561471239</v>
      </c>
      <c r="V9589">
        <v>9572</v>
      </c>
      <c r="W9589" s="46">
        <v>0.18645971702998801</v>
      </c>
    </row>
    <row r="9590" spans="10:23">
      <c r="J9590">
        <v>9573</v>
      </c>
      <c r="K9590" s="93">
        <f t="shared" ca="1" si="1203"/>
        <v>0.47459070131211323</v>
      </c>
      <c r="L9590" s="93">
        <f t="shared" ca="1" si="1203"/>
        <v>-2.0155601980677775</v>
      </c>
      <c r="M9590" s="93">
        <f t="shared" ca="1" si="1204"/>
        <v>0.47459070131211323</v>
      </c>
      <c r="N9590" s="101">
        <f t="shared" ca="1" si="1200"/>
        <v>-1.7599882487528493</v>
      </c>
      <c r="O9590" s="46">
        <f t="shared" ca="1" si="1205"/>
        <v>0.49064688523353656</v>
      </c>
      <c r="P9590" s="46">
        <f t="shared" ca="1" si="1206"/>
        <v>0.40546509845686929</v>
      </c>
      <c r="Q9590" s="47">
        <f t="shared" ca="1" si="1201"/>
        <v>0.66101045878687115</v>
      </c>
      <c r="R9590" s="47">
        <f t="shared" ca="1" si="1202"/>
        <v>-0.13515411172008523</v>
      </c>
      <c r="S9590" s="97">
        <f t="shared" ca="1" si="1207"/>
        <v>0.17774638675672566</v>
      </c>
      <c r="V9590">
        <v>9573</v>
      </c>
      <c r="W9590" s="46">
        <v>0.119136807295884</v>
      </c>
    </row>
    <row r="9591" spans="10:23">
      <c r="J9591">
        <v>9574</v>
      </c>
      <c r="K9591" s="93">
        <f t="shared" ca="1" si="1203"/>
        <v>-5.815217283110459E-2</v>
      </c>
      <c r="L9591" s="93">
        <f t="shared" ca="1" si="1203"/>
        <v>0.85724428026753208</v>
      </c>
      <c r="M9591" s="93">
        <f t="shared" ca="1" si="1204"/>
        <v>-5.815217283110459E-2</v>
      </c>
      <c r="N9591" s="101">
        <f t="shared" ca="1" si="1200"/>
        <v>0.79424519476314148</v>
      </c>
      <c r="O9591" s="46">
        <f t="shared" ca="1" si="1205"/>
        <v>0.29940845689268097</v>
      </c>
      <c r="P9591" s="46">
        <f t="shared" ca="1" si="1206"/>
        <v>0.30984588428644144</v>
      </c>
      <c r="Q9591" s="47">
        <f t="shared" ca="1" si="1201"/>
        <v>0.27853360210515998</v>
      </c>
      <c r="R9591" s="47">
        <f t="shared" ca="1" si="1202"/>
        <v>0.27784625301500987</v>
      </c>
      <c r="S9591" s="97">
        <f t="shared" ca="1" si="1207"/>
        <v>0.28862735495384539</v>
      </c>
      <c r="V9591">
        <v>9574</v>
      </c>
      <c r="W9591" s="46">
        <v>-0.112150022736749</v>
      </c>
    </row>
    <row r="9592" spans="10:23">
      <c r="J9592">
        <v>9575</v>
      </c>
      <c r="K9592" s="93">
        <f t="shared" ca="1" si="1203"/>
        <v>1.0985964879658179</v>
      </c>
      <c r="L9592" s="93">
        <f t="shared" ca="1" si="1203"/>
        <v>0.13452166482196939</v>
      </c>
      <c r="M9592" s="93">
        <f t="shared" ca="1" si="1204"/>
        <v>1.0985964879658179</v>
      </c>
      <c r="N9592" s="101">
        <f t="shared" ca="1" si="1200"/>
        <v>0.47691605753370336</v>
      </c>
      <c r="O9592" s="46">
        <f t="shared" ca="1" si="1205"/>
        <v>0.71464591310823522</v>
      </c>
      <c r="P9592" s="46">
        <f t="shared" ca="1" si="1206"/>
        <v>0.51746461239421859</v>
      </c>
      <c r="Q9592" s="47">
        <f t="shared" ca="1" si="1201"/>
        <v>1.1090085145362685</v>
      </c>
      <c r="R9592" s="47">
        <f t="shared" ca="1" si="1202"/>
        <v>0.2265365147647635</v>
      </c>
      <c r="S9592" s="97">
        <f t="shared" ca="1" si="1207"/>
        <v>0.47059121393649939</v>
      </c>
      <c r="V9592">
        <v>9575</v>
      </c>
      <c r="W9592" s="46">
        <v>0.74286738539902397</v>
      </c>
    </row>
    <row r="9593" spans="10:23">
      <c r="J9593">
        <v>9576</v>
      </c>
      <c r="K9593" s="93">
        <f t="shared" ca="1" si="1203"/>
        <v>1.2083348433579097</v>
      </c>
      <c r="L9593" s="93">
        <f t="shared" ca="1" si="1203"/>
        <v>6.355904421397289E-2</v>
      </c>
      <c r="M9593" s="93">
        <f t="shared" ca="1" si="1204"/>
        <v>1.2083348433579097</v>
      </c>
      <c r="N9593" s="101">
        <f t="shared" ca="1" si="1200"/>
        <v>0.44453684878918331</v>
      </c>
      <c r="O9593" s="46">
        <f t="shared" ca="1" si="1205"/>
        <v>0.75403863262164939</v>
      </c>
      <c r="P9593" s="46">
        <f t="shared" ca="1" si="1206"/>
        <v>0.53716097215092562</v>
      </c>
      <c r="Q9593" s="47">
        <f t="shared" ca="1" si="1201"/>
        <v>1.1877939535630968</v>
      </c>
      <c r="R9593" s="47">
        <f t="shared" ca="1" si="1202"/>
        <v>0.22130103988862507</v>
      </c>
      <c r="S9593" s="97">
        <f t="shared" ca="1" si="1207"/>
        <v>0.48766983625513721</v>
      </c>
      <c r="V9593">
        <v>9576</v>
      </c>
      <c r="W9593" s="46">
        <v>0.16091749845903799</v>
      </c>
    </row>
    <row r="9594" spans="10:23">
      <c r="J9594">
        <v>9577</v>
      </c>
      <c r="K9594" s="93">
        <f t="shared" ca="1" si="1203"/>
        <v>-1.7610992262349356</v>
      </c>
      <c r="L9594" s="93">
        <f t="shared" ca="1" si="1203"/>
        <v>-0.46315328742340611</v>
      </c>
      <c r="M9594" s="93">
        <f t="shared" ca="1" si="1204"/>
        <v>-1.7610992262349356</v>
      </c>
      <c r="N9594" s="101">
        <f t="shared" ca="1" si="1200"/>
        <v>-0.99917690713174545</v>
      </c>
      <c r="O9594" s="46">
        <f t="shared" ca="1" si="1205"/>
        <v>-0.3118975480245989</v>
      </c>
      <c r="P9594" s="46">
        <f t="shared" ca="1" si="1206"/>
        <v>4.1928818278015312E-3</v>
      </c>
      <c r="Q9594" s="47">
        <f t="shared" ca="1" si="1201"/>
        <v>-0.94407840772939977</v>
      </c>
      <c r="R9594" s="47">
        <f t="shared" ca="1" si="1202"/>
        <v>-1.2136631707927586E-2</v>
      </c>
      <c r="S9594" s="97">
        <f t="shared" ca="1" si="1207"/>
        <v>-0.16201708986626323</v>
      </c>
      <c r="V9594">
        <v>9577</v>
      </c>
      <c r="W9594" s="46">
        <v>-2.5124476391807E-2</v>
      </c>
    </row>
    <row r="9595" spans="10:23">
      <c r="J9595">
        <v>9578</v>
      </c>
      <c r="K9595" s="93">
        <f t="shared" ca="1" si="1203"/>
        <v>-1.0326339328955059</v>
      </c>
      <c r="L9595" s="93">
        <f t="shared" ca="1" si="1203"/>
        <v>-0.73301674543941275</v>
      </c>
      <c r="M9595" s="93">
        <f t="shared" ca="1" si="1204"/>
        <v>-1.0326339328955059</v>
      </c>
      <c r="N9595" s="101">
        <f t="shared" ca="1" si="1200"/>
        <v>-1.0233616093857163</v>
      </c>
      <c r="O9595" s="46">
        <f t="shared" ca="1" si="1205"/>
        <v>-5.0400746170348454E-2</v>
      </c>
      <c r="P9595" s="46">
        <f t="shared" ca="1" si="1206"/>
        <v>0.13494128275492676</v>
      </c>
      <c r="Q9595" s="47">
        <f t="shared" ca="1" si="1201"/>
        <v>-0.42108480402089887</v>
      </c>
      <c r="R9595" s="47">
        <f t="shared" ca="1" si="1202"/>
        <v>-1.6047116427816921E-2</v>
      </c>
      <c r="S9595" s="97">
        <f t="shared" ca="1" si="1207"/>
        <v>-3.3223931299082687E-2</v>
      </c>
      <c r="V9595">
        <v>9578</v>
      </c>
      <c r="W9595" s="46">
        <v>-0.32643862769788201</v>
      </c>
    </row>
    <row r="9596" spans="10:23">
      <c r="J9596">
        <v>9579</v>
      </c>
      <c r="K9596" s="93">
        <f t="shared" ca="1" si="1203"/>
        <v>1.1706958693124208</v>
      </c>
      <c r="L9596" s="93">
        <f t="shared" ca="1" si="1203"/>
        <v>2.0546359760428521</v>
      </c>
      <c r="M9596" s="93">
        <f t="shared" ca="1" si="1204"/>
        <v>1.1706958693124208</v>
      </c>
      <c r="N9596" s="101">
        <f t="shared" ca="1" si="1200"/>
        <v>2.3202733761090943</v>
      </c>
      <c r="O9596" s="46">
        <f t="shared" ca="1" si="1205"/>
        <v>0.74052738997500156</v>
      </c>
      <c r="P9596" s="46">
        <f t="shared" ca="1" si="1206"/>
        <v>0.53040535082760176</v>
      </c>
      <c r="Q9596" s="47">
        <f t="shared" ca="1" si="1201"/>
        <v>1.1607714682698012</v>
      </c>
      <c r="R9596" s="47">
        <f t="shared" ca="1" si="1202"/>
        <v>0.52459354899605037</v>
      </c>
      <c r="S9596" s="97">
        <f t="shared" ca="1" si="1207"/>
        <v>0.63256046948552602</v>
      </c>
      <c r="V9596">
        <v>9579</v>
      </c>
      <c r="W9596" s="46">
        <v>-7.9053441065959906E-2</v>
      </c>
    </row>
    <row r="9597" spans="10:23">
      <c r="J9597">
        <v>9580</v>
      </c>
      <c r="K9597" s="93">
        <f t="shared" ca="1" si="1203"/>
        <v>0.47604526602048419</v>
      </c>
      <c r="L9597" s="93">
        <f t="shared" ca="1" si="1203"/>
        <v>0.68045508355839979</v>
      </c>
      <c r="M9597" s="93">
        <f t="shared" ca="1" si="1204"/>
        <v>0.47604526602048419</v>
      </c>
      <c r="N9597" s="101">
        <f t="shared" ca="1" si="1200"/>
        <v>0.79652109904828627</v>
      </c>
      <c r="O9597" s="46">
        <f t="shared" ca="1" si="1205"/>
        <v>0.49116902955915764</v>
      </c>
      <c r="P9597" s="46">
        <f t="shared" ca="1" si="1206"/>
        <v>0.4057261706196798</v>
      </c>
      <c r="Q9597" s="47">
        <f t="shared" ca="1" si="1201"/>
        <v>0.66205474743811332</v>
      </c>
      <c r="R9597" s="47">
        <f t="shared" ca="1" si="1202"/>
        <v>0.27821424964517427</v>
      </c>
      <c r="S9597" s="97">
        <f t="shared" ca="1" si="1207"/>
        <v>0.38469163960216596</v>
      </c>
      <c r="V9597">
        <v>9580</v>
      </c>
      <c r="W9597" s="46">
        <v>-0.271426005166092</v>
      </c>
    </row>
    <row r="9598" spans="10:23">
      <c r="J9598">
        <v>9581</v>
      </c>
      <c r="K9598" s="93">
        <f t="shared" ca="1" si="1203"/>
        <v>0.53893514013547206</v>
      </c>
      <c r="L9598" s="93">
        <f t="shared" ca="1" si="1203"/>
        <v>-0.38208719349187376</v>
      </c>
      <c r="M9598" s="93">
        <f t="shared" ca="1" si="1204"/>
        <v>0.53893514013547206</v>
      </c>
      <c r="N9598" s="101">
        <f t="shared" ca="1" si="1200"/>
        <v>-0.19085697974003782</v>
      </c>
      <c r="O9598" s="46">
        <f t="shared" ca="1" si="1205"/>
        <v>0.51374457447591859</v>
      </c>
      <c r="P9598" s="46">
        <f t="shared" ca="1" si="1206"/>
        <v>0.41701394307806028</v>
      </c>
      <c r="Q9598" s="47">
        <f t="shared" ca="1" si="1201"/>
        <v>0.70720583727163522</v>
      </c>
      <c r="R9598" s="47">
        <f t="shared" ca="1" si="1202"/>
        <v>0.11856262981919558</v>
      </c>
      <c r="S9598" s="97">
        <f t="shared" ca="1" si="1207"/>
        <v>0.31615360214755706</v>
      </c>
      <c r="V9598">
        <v>9581</v>
      </c>
      <c r="W9598" s="46">
        <v>-0.248407549497529</v>
      </c>
    </row>
    <row r="9599" spans="10:23">
      <c r="J9599">
        <v>9582</v>
      </c>
      <c r="K9599" s="93">
        <f t="shared" ca="1" si="1203"/>
        <v>0.47841272567258075</v>
      </c>
      <c r="L9599" s="93">
        <f t="shared" ca="1" si="1203"/>
        <v>-1.7022935744979606</v>
      </c>
      <c r="M9599" s="93">
        <f t="shared" ca="1" si="1204"/>
        <v>0.47841272567258075</v>
      </c>
      <c r="N9599" s="101">
        <f t="shared" ca="1" si="1200"/>
        <v>-1.4617699400391571</v>
      </c>
      <c r="O9599" s="46">
        <f t="shared" ca="1" si="1205"/>
        <v>0.49201887530088706</v>
      </c>
      <c r="P9599" s="46">
        <f t="shared" ca="1" si="1206"/>
        <v>0.40615109349054451</v>
      </c>
      <c r="Q9599" s="47">
        <f t="shared" ca="1" si="1201"/>
        <v>0.66375443892157215</v>
      </c>
      <c r="R9599" s="47">
        <f t="shared" ca="1" si="1202"/>
        <v>-8.6934450912614841E-2</v>
      </c>
      <c r="S9599" s="97">
        <f t="shared" ca="1" si="1207"/>
        <v>0.2025422121941361</v>
      </c>
      <c r="V9599">
        <v>9582</v>
      </c>
      <c r="W9599" s="46">
        <v>1.12860188192017</v>
      </c>
    </row>
    <row r="9600" spans="10:23">
      <c r="J9600">
        <v>9583</v>
      </c>
      <c r="K9600" s="93">
        <f t="shared" ca="1" si="1203"/>
        <v>-1.0188572336654562</v>
      </c>
      <c r="L9600" s="93">
        <f t="shared" ca="1" si="1203"/>
        <v>-0.34083597578655239</v>
      </c>
      <c r="M9600" s="93">
        <f t="shared" ca="1" si="1204"/>
        <v>-1.0188572336654562</v>
      </c>
      <c r="N9600" s="101">
        <f t="shared" ca="1" si="1200"/>
        <v>-0.64716031553299369</v>
      </c>
      <c r="O9600" s="46">
        <f t="shared" ca="1" si="1205"/>
        <v>-4.5455331719302994E-2</v>
      </c>
      <c r="P9600" s="46">
        <f t="shared" ca="1" si="1206"/>
        <v>0.13741398998044949</v>
      </c>
      <c r="Q9600" s="47">
        <f t="shared" ca="1" si="1201"/>
        <v>-0.41119397511880795</v>
      </c>
      <c r="R9600" s="47">
        <f t="shared" ca="1" si="1202"/>
        <v>4.4781807400349372E-2</v>
      </c>
      <c r="S9600" s="97">
        <f t="shared" ca="1" si="1207"/>
        <v>-3.367621594768111E-4</v>
      </c>
      <c r="V9600">
        <v>9583</v>
      </c>
      <c r="W9600" s="46">
        <v>0.14074284480025501</v>
      </c>
    </row>
    <row r="9601" spans="10:23">
      <c r="J9601">
        <v>9584</v>
      </c>
      <c r="K9601" s="93">
        <f t="shared" ca="1" si="1203"/>
        <v>0.89733889466636862</v>
      </c>
      <c r="L9601" s="93">
        <f t="shared" ca="1" si="1203"/>
        <v>-1.437057315931882</v>
      </c>
      <c r="M9601" s="93">
        <f t="shared" ca="1" si="1204"/>
        <v>0.89733889466636862</v>
      </c>
      <c r="N9601" s="101">
        <f t="shared" ca="1" si="1200"/>
        <v>-1.0770759826255849</v>
      </c>
      <c r="O9601" s="46">
        <f t="shared" ca="1" si="1205"/>
        <v>0.64240058106855602</v>
      </c>
      <c r="P9601" s="46">
        <f t="shared" ca="1" si="1206"/>
        <v>0.48134194637437899</v>
      </c>
      <c r="Q9601" s="47">
        <f t="shared" ca="1" si="1201"/>
        <v>0.96451785045691008</v>
      </c>
      <c r="R9601" s="47">
        <f t="shared" ca="1" si="1202"/>
        <v>-2.4732327169183499E-2</v>
      </c>
      <c r="S9601" s="97">
        <f t="shared" ca="1" si="1207"/>
        <v>0.30883412694968626</v>
      </c>
      <c r="V9601">
        <v>9584</v>
      </c>
      <c r="W9601" s="46">
        <v>0.28088649523631498</v>
      </c>
    </row>
    <row r="9602" spans="10:23">
      <c r="J9602">
        <v>9585</v>
      </c>
      <c r="K9602" s="93">
        <f t="shared" ca="1" si="1203"/>
        <v>-1.6736351179863425</v>
      </c>
      <c r="L9602" s="93">
        <f t="shared" ca="1" si="1203"/>
        <v>-3.3812319164270889E-2</v>
      </c>
      <c r="M9602" s="93">
        <f t="shared" ca="1" si="1204"/>
        <v>-1.6736351179863425</v>
      </c>
      <c r="N9602" s="101">
        <f t="shared" ca="1" si="1200"/>
        <v>-0.56431040456763615</v>
      </c>
      <c r="O9602" s="46">
        <f t="shared" ca="1" si="1205"/>
        <v>-0.28050060325157722</v>
      </c>
      <c r="P9602" s="46">
        <f t="shared" ca="1" si="1206"/>
        <v>1.9891354214312373E-2</v>
      </c>
      <c r="Q9602" s="47">
        <f t="shared" ca="1" si="1201"/>
        <v>-0.8812845181833564</v>
      </c>
      <c r="R9602" s="47">
        <f t="shared" ca="1" si="1202"/>
        <v>5.8178015775047456E-2</v>
      </c>
      <c r="S9602" s="97">
        <f t="shared" ca="1" si="1207"/>
        <v>-0.11116129373826489</v>
      </c>
      <c r="V9602">
        <v>9585</v>
      </c>
      <c r="W9602" s="46">
        <v>-0.27286226027974197</v>
      </c>
    </row>
    <row r="9603" spans="10:23">
      <c r="J9603">
        <v>9586</v>
      </c>
      <c r="K9603" s="93">
        <f t="shared" ca="1" si="1203"/>
        <v>-1.2392292634794055</v>
      </c>
      <c r="L9603" s="93">
        <f t="shared" ca="1" si="1203"/>
        <v>0.20534427712779291</v>
      </c>
      <c r="M9603" s="93">
        <f t="shared" ca="1" si="1204"/>
        <v>-1.2392292634794055</v>
      </c>
      <c r="N9603" s="101">
        <f t="shared" ca="1" si="1200"/>
        <v>-0.19941924925096349</v>
      </c>
      <c r="O9603" s="46">
        <f t="shared" ca="1" si="1205"/>
        <v>-0.12456216294568245</v>
      </c>
      <c r="P9603" s="46">
        <f t="shared" ca="1" si="1206"/>
        <v>9.7860574367259756E-2</v>
      </c>
      <c r="Q9603" s="47">
        <f t="shared" ca="1" si="1201"/>
        <v>-0.56940763757156687</v>
      </c>
      <c r="R9603" s="47">
        <f t="shared" ca="1" si="1202"/>
        <v>0.11717817514456538</v>
      </c>
      <c r="S9603" s="97">
        <f t="shared" ca="1" si="1207"/>
        <v>-3.691993900558535E-3</v>
      </c>
      <c r="V9603">
        <v>9586</v>
      </c>
      <c r="W9603" s="46">
        <v>0.81147883970970403</v>
      </c>
    </row>
    <row r="9604" spans="10:23">
      <c r="J9604">
        <v>9587</v>
      </c>
      <c r="K9604" s="93">
        <f t="shared" ca="1" si="1203"/>
        <v>-0.21825294322245128</v>
      </c>
      <c r="L9604" s="93">
        <f t="shared" ca="1" si="1203"/>
        <v>0.87372334111503747</v>
      </c>
      <c r="M9604" s="93">
        <f t="shared" ca="1" si="1204"/>
        <v>-0.21825294322245128</v>
      </c>
      <c r="N9604" s="101">
        <f t="shared" ca="1" si="1200"/>
        <v>0.75895307868534445</v>
      </c>
      <c r="O9604" s="46">
        <f t="shared" ca="1" si="1205"/>
        <v>0.24193716784908428</v>
      </c>
      <c r="P9604" s="46">
        <f t="shared" ca="1" si="1206"/>
        <v>0.28111023976464311</v>
      </c>
      <c r="Q9604" s="47">
        <f t="shared" ca="1" si="1201"/>
        <v>0.1635910240179666</v>
      </c>
      <c r="R9604" s="47">
        <f t="shared" ca="1" si="1202"/>
        <v>0.27213978289991358</v>
      </c>
      <c r="S9604" s="97">
        <f t="shared" ca="1" si="1207"/>
        <v>0.25703847537449892</v>
      </c>
      <c r="V9604">
        <v>9587</v>
      </c>
      <c r="W9604" s="46">
        <v>0.59162879553858705</v>
      </c>
    </row>
    <row r="9605" spans="10:23">
      <c r="J9605">
        <v>9588</v>
      </c>
      <c r="K9605" s="93">
        <f t="shared" ca="1" si="1203"/>
        <v>0.19112908547312771</v>
      </c>
      <c r="L9605" s="93">
        <f t="shared" ca="1" si="1203"/>
        <v>6.8507739410269372E-2</v>
      </c>
      <c r="M9605" s="93">
        <f t="shared" ca="1" si="1204"/>
        <v>0.19112908547312771</v>
      </c>
      <c r="N9605" s="101">
        <f t="shared" ca="1" si="1200"/>
        <v>0.12573437289305972</v>
      </c>
      <c r="O9605" s="46">
        <f t="shared" ca="1" si="1205"/>
        <v>0.3888928186114573</v>
      </c>
      <c r="P9605" s="46">
        <f t="shared" ca="1" si="1206"/>
        <v>0.35458806514582963</v>
      </c>
      <c r="Q9605" s="47">
        <f t="shared" ca="1" si="1201"/>
        <v>0.45750232554271264</v>
      </c>
      <c r="R9605" s="47">
        <f t="shared" ca="1" si="1202"/>
        <v>0.16975307384120372</v>
      </c>
      <c r="S9605" s="97">
        <f t="shared" ca="1" si="1207"/>
        <v>0.27932294622633053</v>
      </c>
      <c r="V9605">
        <v>9588</v>
      </c>
      <c r="W9605" s="46">
        <v>-0.29912475668334199</v>
      </c>
    </row>
    <row r="9606" spans="10:23">
      <c r="J9606">
        <v>9589</v>
      </c>
      <c r="K9606" s="93">
        <f t="shared" ca="1" si="1203"/>
        <v>-1.4280882943525334E-2</v>
      </c>
      <c r="L9606" s="93">
        <f t="shared" ca="1" si="1203"/>
        <v>-1.8895342889683935</v>
      </c>
      <c r="M9606" s="93">
        <f t="shared" ca="1" si="1204"/>
        <v>-1.4280882943525334E-2</v>
      </c>
      <c r="N9606" s="101">
        <f t="shared" ca="1" si="1200"/>
        <v>-1.7959773340131391</v>
      </c>
      <c r="O9606" s="46">
        <f t="shared" ca="1" si="1205"/>
        <v>0.31515691066764645</v>
      </c>
      <c r="P9606" s="46">
        <f t="shared" ca="1" si="1206"/>
        <v>0.31772011117392424</v>
      </c>
      <c r="Q9606" s="47">
        <f t="shared" ca="1" si="1201"/>
        <v>0.31003050965509099</v>
      </c>
      <c r="R9606" s="47">
        <f t="shared" ca="1" si="1202"/>
        <v>-0.14097327651753694</v>
      </c>
      <c r="S9606" s="97">
        <f t="shared" ca="1" si="1207"/>
        <v>8.7091817075054756E-2</v>
      </c>
      <c r="V9606">
        <v>9589</v>
      </c>
      <c r="W9606" s="46">
        <v>-0.13594804645268299</v>
      </c>
    </row>
    <row r="9607" spans="10:23">
      <c r="J9607">
        <v>9590</v>
      </c>
      <c r="K9607" s="93">
        <f t="shared" ca="1" si="1203"/>
        <v>-0.72733538669993092</v>
      </c>
      <c r="L9607" s="93">
        <f t="shared" ca="1" si="1203"/>
        <v>-1.2925762085751094</v>
      </c>
      <c r="M9607" s="93">
        <f t="shared" ca="1" si="1204"/>
        <v>-0.72733538669993092</v>
      </c>
      <c r="N9607" s="101">
        <f t="shared" ca="1" si="1200"/>
        <v>-1.4567787425311836</v>
      </c>
      <c r="O9607" s="46">
        <f t="shared" ca="1" si="1205"/>
        <v>5.9192111815949411E-2</v>
      </c>
      <c r="P9607" s="46">
        <f t="shared" ca="1" si="1206"/>
        <v>0.18973771174807569</v>
      </c>
      <c r="Q9607" s="47">
        <f t="shared" ca="1" si="1201"/>
        <v>-0.20189908804830314</v>
      </c>
      <c r="R9607" s="47">
        <f t="shared" ca="1" si="1202"/>
        <v>-8.6127411761009187E-2</v>
      </c>
      <c r="S9607" s="97">
        <f t="shared" ca="1" si="1207"/>
        <v>-1.3467649972529888E-2</v>
      </c>
      <c r="V9607">
        <v>9590</v>
      </c>
      <c r="W9607" s="46">
        <v>0.74731568189708097</v>
      </c>
    </row>
    <row r="9608" spans="10:23">
      <c r="J9608">
        <v>9591</v>
      </c>
      <c r="K9608" s="93">
        <f t="shared" ca="1" si="1203"/>
        <v>-4.8382981757740242E-3</v>
      </c>
      <c r="L9608" s="93">
        <f t="shared" ca="1" si="1203"/>
        <v>-1.49247958058633</v>
      </c>
      <c r="M9608" s="93">
        <f t="shared" ca="1" si="1204"/>
        <v>-4.8382981757740242E-3</v>
      </c>
      <c r="N9608" s="101">
        <f t="shared" ca="1" si="1200"/>
        <v>-1.4165334864199171</v>
      </c>
      <c r="O9608" s="46">
        <f t="shared" ca="1" si="1205"/>
        <v>0.31854651033777664</v>
      </c>
      <c r="P9608" s="46">
        <f t="shared" ca="1" si="1206"/>
        <v>0.31941491100898933</v>
      </c>
      <c r="Q9608" s="47">
        <f t="shared" ca="1" si="1201"/>
        <v>0.31680970899535138</v>
      </c>
      <c r="R9608" s="47">
        <f t="shared" ca="1" si="1202"/>
        <v>-7.9620056102111147E-2</v>
      </c>
      <c r="S9608" s="97">
        <f t="shared" ca="1" si="1207"/>
        <v>0.11946322711783275</v>
      </c>
      <c r="V9608">
        <v>9591</v>
      </c>
      <c r="W9608" s="46">
        <v>1.2039902084719201</v>
      </c>
    </row>
    <row r="9609" spans="10:23">
      <c r="J9609">
        <v>9592</v>
      </c>
      <c r="K9609" s="93">
        <f t="shared" ca="1" si="1203"/>
        <v>-1.0330771178469766</v>
      </c>
      <c r="L9609" s="93">
        <f t="shared" ca="1" si="1203"/>
        <v>0.45729218507620534</v>
      </c>
      <c r="M9609" s="93">
        <f t="shared" ca="1" si="1204"/>
        <v>-1.0330771178469766</v>
      </c>
      <c r="N9609" s="101">
        <f t="shared" ca="1" si="1200"/>
        <v>0.10500933362274895</v>
      </c>
      <c r="O9609" s="46">
        <f t="shared" ca="1" si="1205"/>
        <v>-5.0559836038457706E-2</v>
      </c>
      <c r="P9609" s="46">
        <f t="shared" ca="1" si="1206"/>
        <v>0.13486173782087213</v>
      </c>
      <c r="Q9609" s="47">
        <f t="shared" ca="1" si="1201"/>
        <v>-0.42140298375711738</v>
      </c>
      <c r="R9609" s="47">
        <f t="shared" ca="1" si="1202"/>
        <v>0.16640199064263547</v>
      </c>
      <c r="S9609" s="97">
        <f t="shared" ca="1" si="1207"/>
        <v>5.7921077302088883E-2</v>
      </c>
      <c r="V9609">
        <v>9592</v>
      </c>
      <c r="W9609" s="46">
        <v>0.77149128845502501</v>
      </c>
    </row>
    <row r="9610" spans="10:23">
      <c r="J9610">
        <v>9593</v>
      </c>
      <c r="K9610" s="93">
        <f t="shared" ca="1" si="1203"/>
        <v>-1.4569375924488146</v>
      </c>
      <c r="L9610" s="93">
        <f t="shared" ca="1" si="1203"/>
        <v>-0.45266157523054074</v>
      </c>
      <c r="M9610" s="93">
        <f t="shared" ca="1" si="1204"/>
        <v>-1.4569375924488146</v>
      </c>
      <c r="N9610" s="101">
        <f t="shared" ca="1" si="1200"/>
        <v>-0.89249966819583104</v>
      </c>
      <c r="O9610" s="46">
        <f t="shared" ca="1" si="1205"/>
        <v>-0.20271280688584181</v>
      </c>
      <c r="P9610" s="46">
        <f t="shared" ca="1" si="1206"/>
        <v>5.8785252397180077E-2</v>
      </c>
      <c r="Q9610" s="47">
        <f t="shared" ca="1" si="1201"/>
        <v>-0.72570892545188559</v>
      </c>
      <c r="R9610" s="47">
        <f t="shared" ca="1" si="1202"/>
        <v>5.1122766490229732E-3</v>
      </c>
      <c r="S9610" s="97">
        <f t="shared" ca="1" si="1207"/>
        <v>-9.8800265118409419E-2</v>
      </c>
      <c r="V9610">
        <v>9593</v>
      </c>
      <c r="W9610" s="46">
        <v>0.88863804100011501</v>
      </c>
    </row>
    <row r="9611" spans="10:23">
      <c r="J9611">
        <v>9594</v>
      </c>
      <c r="K9611" s="93">
        <f t="shared" ca="1" si="1203"/>
        <v>-1.268810211569019</v>
      </c>
      <c r="L9611" s="93">
        <f t="shared" ca="1" si="1203"/>
        <v>2.252758863035377</v>
      </c>
      <c r="M9611" s="93">
        <f t="shared" ca="1" si="1204"/>
        <v>-1.268810211569019</v>
      </c>
      <c r="N9611" s="101">
        <f t="shared" ca="1" si="1200"/>
        <v>1.7322926937872696</v>
      </c>
      <c r="O9611" s="46">
        <f t="shared" ca="1" si="1205"/>
        <v>-0.13518082026810646</v>
      </c>
      <c r="P9611" s="46">
        <f t="shared" ca="1" si="1206"/>
        <v>9.2551245706047752E-2</v>
      </c>
      <c r="Q9611" s="47">
        <f t="shared" ca="1" si="1201"/>
        <v>-0.59064495221641489</v>
      </c>
      <c r="R9611" s="47">
        <f t="shared" ca="1" si="1202"/>
        <v>0.42952148858099637</v>
      </c>
      <c r="S9611" s="97">
        <f t="shared" ca="1" si="1207"/>
        <v>0.14717033415644495</v>
      </c>
      <c r="V9611">
        <v>9594</v>
      </c>
      <c r="W9611" s="46">
        <v>0.539080689499989</v>
      </c>
    </row>
    <row r="9612" spans="10:23">
      <c r="J9612">
        <v>9595</v>
      </c>
      <c r="K9612" s="93">
        <f t="shared" ca="1" si="1203"/>
        <v>-0.18647815772837803</v>
      </c>
      <c r="L9612" s="93">
        <f t="shared" ca="1" si="1203"/>
        <v>1.2683562931760219</v>
      </c>
      <c r="M9612" s="93">
        <f t="shared" ca="1" si="1204"/>
        <v>-0.18647815772837803</v>
      </c>
      <c r="N9612" s="101">
        <f t="shared" ca="1" si="1200"/>
        <v>1.1432030406477605</v>
      </c>
      <c r="O9612" s="46">
        <f t="shared" ca="1" si="1205"/>
        <v>0.25334334582664425</v>
      </c>
      <c r="P9612" s="46">
        <f t="shared" ca="1" si="1206"/>
        <v>0.28681332875342314</v>
      </c>
      <c r="Q9612" s="47">
        <f t="shared" ca="1" si="1201"/>
        <v>0.18640337997308656</v>
      </c>
      <c r="R9612" s="47">
        <f t="shared" ca="1" si="1202"/>
        <v>0.33427011591343592</v>
      </c>
      <c r="S9612" s="97">
        <f t="shared" ca="1" si="1207"/>
        <v>0.29380673087004006</v>
      </c>
      <c r="V9612">
        <v>9595</v>
      </c>
      <c r="W9612" s="46">
        <v>-0.124197682894824</v>
      </c>
    </row>
    <row r="9613" spans="10:23">
      <c r="J9613">
        <v>9596</v>
      </c>
      <c r="K9613" s="93">
        <f t="shared" ca="1" si="1203"/>
        <v>-1.2598216114476544</v>
      </c>
      <c r="L9613" s="93">
        <f t="shared" ca="1" si="1203"/>
        <v>-1.0925873970269637</v>
      </c>
      <c r="M9613" s="93">
        <f t="shared" ca="1" si="1204"/>
        <v>-1.2598216114476544</v>
      </c>
      <c r="N9613" s="101">
        <f t="shared" ca="1" si="1200"/>
        <v>-1.4365152775413952</v>
      </c>
      <c r="O9613" s="46">
        <f t="shared" ca="1" si="1205"/>
        <v>-0.13195418722686925</v>
      </c>
      <c r="P9613" s="46">
        <f t="shared" ca="1" si="1206"/>
        <v>9.416456222666636E-2</v>
      </c>
      <c r="Q9613" s="47">
        <f t="shared" ca="1" si="1201"/>
        <v>-0.58419168613394046</v>
      </c>
      <c r="R9613" s="47">
        <f t="shared" ca="1" si="1202"/>
        <v>-8.2850961657036121E-2</v>
      </c>
      <c r="S9613" s="97">
        <f t="shared" ca="1" si="1207"/>
        <v>-0.10740257444195268</v>
      </c>
      <c r="V9613">
        <v>9596</v>
      </c>
      <c r="W9613" s="46">
        <v>-2.7471206962054899E-2</v>
      </c>
    </row>
    <row r="9614" spans="10:23">
      <c r="J9614">
        <v>9597</v>
      </c>
      <c r="K9614" s="93">
        <f t="shared" ca="1" si="1203"/>
        <v>-2.9637370529206017</v>
      </c>
      <c r="L9614" s="93">
        <f t="shared" ca="1" si="1203"/>
        <v>-0.73047413994995758</v>
      </c>
      <c r="M9614" s="93">
        <f t="shared" ca="1" si="1204"/>
        <v>-2.9637370529206017</v>
      </c>
      <c r="N9614" s="101">
        <f t="shared" ca="1" si="1200"/>
        <v>-1.6350851216692543</v>
      </c>
      <c r="O9614" s="46">
        <f t="shared" ca="1" si="1205"/>
        <v>-0.74360781389818875</v>
      </c>
      <c r="P9614" s="46">
        <f t="shared" ca="1" si="1206"/>
        <v>-0.21166225110899339</v>
      </c>
      <c r="Q9614" s="47">
        <f t="shared" ca="1" si="1201"/>
        <v>-1.8074989394765795</v>
      </c>
      <c r="R9614" s="47">
        <f t="shared" ca="1" si="1202"/>
        <v>-0.11495821413169954</v>
      </c>
      <c r="S9614" s="97">
        <f t="shared" ca="1" si="1207"/>
        <v>-0.42928301401494418</v>
      </c>
      <c r="V9614">
        <v>9597</v>
      </c>
      <c r="W9614" s="46">
        <v>0.166116855568056</v>
      </c>
    </row>
    <row r="9615" spans="10:23">
      <c r="J9615">
        <v>9598</v>
      </c>
      <c r="K9615" s="93">
        <f t="shared" ca="1" si="1203"/>
        <v>-0.29988640156506163</v>
      </c>
      <c r="L9615" s="93">
        <f t="shared" ca="1" si="1203"/>
        <v>0.56601643627954235</v>
      </c>
      <c r="M9615" s="93">
        <f t="shared" ca="1" si="1204"/>
        <v>-0.29988640156506163</v>
      </c>
      <c r="N9615" s="101">
        <f t="shared" ca="1" si="1200"/>
        <v>0.44126006423619413</v>
      </c>
      <c r="O9615" s="46">
        <f t="shared" ca="1" si="1205"/>
        <v>0.21263324839530168</v>
      </c>
      <c r="P9615" s="46">
        <f t="shared" ca="1" si="1206"/>
        <v>0.26645828003775179</v>
      </c>
      <c r="Q9615" s="47">
        <f t="shared" ca="1" si="1201"/>
        <v>0.10498318511040136</v>
      </c>
      <c r="R9615" s="47">
        <f t="shared" ca="1" si="1202"/>
        <v>0.22077120843606998</v>
      </c>
      <c r="S9615" s="97">
        <f t="shared" ca="1" si="1207"/>
        <v>0.21670222841568582</v>
      </c>
      <c r="V9615">
        <v>9598</v>
      </c>
      <c r="W9615" s="46">
        <v>1.07681288984248</v>
      </c>
    </row>
    <row r="9616" spans="10:23">
      <c r="J9616">
        <v>9599</v>
      </c>
      <c r="K9616" s="93">
        <f t="shared" ca="1" si="1203"/>
        <v>0.66766391263244962</v>
      </c>
      <c r="L9616" s="93">
        <f t="shared" ca="1" si="1203"/>
        <v>0.19909807001766669</v>
      </c>
      <c r="M9616" s="93">
        <f t="shared" ca="1" si="1204"/>
        <v>0.66766391263244962</v>
      </c>
      <c r="N9616" s="101">
        <f t="shared" ca="1" si="1200"/>
        <v>0.40109363531918973</v>
      </c>
      <c r="O9616" s="46">
        <f t="shared" ca="1" si="1205"/>
        <v>0.5599542739940232</v>
      </c>
      <c r="P9616" s="46">
        <f t="shared" ca="1" si="1206"/>
        <v>0.44011879283711258</v>
      </c>
      <c r="Q9616" s="47">
        <f t="shared" ca="1" si="1201"/>
        <v>0.79962523630784443</v>
      </c>
      <c r="R9616" s="47">
        <f t="shared" ca="1" si="1202"/>
        <v>0.21427659854246758</v>
      </c>
      <c r="S9616" s="97">
        <f t="shared" ca="1" si="1207"/>
        <v>0.38711543626824541</v>
      </c>
      <c r="V9616">
        <v>9599</v>
      </c>
      <c r="W9616" s="46">
        <v>1.13487144037105E-2</v>
      </c>
    </row>
    <row r="9617" spans="10:23">
      <c r="J9617">
        <v>9600</v>
      </c>
      <c r="K9617" s="93">
        <f t="shared" ca="1" si="1203"/>
        <v>-0.90635425944536496</v>
      </c>
      <c r="L9617" s="93">
        <f t="shared" ca="1" si="1203"/>
        <v>-2.1296965690755734</v>
      </c>
      <c r="M9617" s="93">
        <f t="shared" ca="1" si="1204"/>
        <v>-0.90635425944536496</v>
      </c>
      <c r="N9617" s="101">
        <f t="shared" ca="1" si="1200"/>
        <v>-2.3073705003813738</v>
      </c>
      <c r="O9617" s="46">
        <f t="shared" ca="1" si="1205"/>
        <v>-5.0701984444125325E-3</v>
      </c>
      <c r="P9617" s="46">
        <f t="shared" ca="1" si="1206"/>
        <v>0.15760655661789472</v>
      </c>
      <c r="Q9617" s="47">
        <f t="shared" ca="1" si="1201"/>
        <v>-0.33042370856902703</v>
      </c>
      <c r="R9617" s="47">
        <f t="shared" ca="1" si="1202"/>
        <v>-0.22366171079877645</v>
      </c>
      <c r="S9617" s="97">
        <f t="shared" ca="1" si="1207"/>
        <v>-0.11436595462159449</v>
      </c>
      <c r="V9617">
        <v>9600</v>
      </c>
      <c r="W9617" s="46">
        <v>-0.12690860752650401</v>
      </c>
    </row>
    <row r="9618" spans="10:23">
      <c r="J9618">
        <v>9601</v>
      </c>
      <c r="K9618" s="93">
        <f t="shared" ca="1" si="1203"/>
        <v>8.4123134501648648E-3</v>
      </c>
      <c r="L9618" s="93">
        <f t="shared" ca="1" si="1203"/>
        <v>0.28824658077481025</v>
      </c>
      <c r="M9618" s="93">
        <f t="shared" ca="1" si="1204"/>
        <v>8.4123134501648648E-3</v>
      </c>
      <c r="N9618" s="101">
        <f t="shared" ref="N9618:N9681" ca="1" si="1208">$N$2*K9618+SQRT(1-$N$2^2)*L9618</f>
        <v>0.27595704167946772</v>
      </c>
      <c r="O9618" s="46">
        <f t="shared" ca="1" si="1205"/>
        <v>0.32330307539925207</v>
      </c>
      <c r="P9618" s="46">
        <f t="shared" ca="1" si="1206"/>
        <v>0.32179319353972702</v>
      </c>
      <c r="Q9618" s="47">
        <f t="shared" ref="Q9618:Q9681" ca="1" si="1209">$K$2+K9618*$S$3</f>
        <v>0.32632283911830218</v>
      </c>
      <c r="R9618" s="47">
        <f t="shared" ref="R9618:R9681" ca="1" si="1210">$L$2+$L$3*N9618</f>
        <v>0.19404295116536205</v>
      </c>
      <c r="S9618" s="97">
        <f t="shared" ca="1" si="1207"/>
        <v>0.25867301328230707</v>
      </c>
      <c r="V9618">
        <v>9601</v>
      </c>
      <c r="W9618" s="46">
        <v>-9.6830116779007394E-2</v>
      </c>
    </row>
    <row r="9619" spans="10:23">
      <c r="J9619">
        <v>9602</v>
      </c>
      <c r="K9619" s="93">
        <f t="shared" ref="K9619:L9682" ca="1" si="1211">_xlfn.NORM.S.INV(RAND())</f>
        <v>-0.69128443565543407</v>
      </c>
      <c r="L9619" s="93">
        <f t="shared" ca="1" si="1211"/>
        <v>-1.6038470418647597</v>
      </c>
      <c r="M9619" s="93">
        <f t="shared" ref="M9619:M9682" ca="1" si="1212">K9619</f>
        <v>-0.69128443565543407</v>
      </c>
      <c r="N9619" s="101">
        <f t="shared" ca="1" si="1208"/>
        <v>-1.7404243753591397</v>
      </c>
      <c r="O9619" s="46">
        <f t="shared" ref="O9619:O9682" ca="1" si="1213">$K$2+K9619*$K$3</f>
        <v>7.2133302684115386E-2</v>
      </c>
      <c r="P9619" s="46">
        <f t="shared" ref="P9619:P9682" ca="1" si="1214">$K$2+K9619*$R$3</f>
        <v>0.19620830718215868</v>
      </c>
      <c r="Q9619" s="47">
        <f t="shared" ca="1" si="1209"/>
        <v>-0.17601670631197119</v>
      </c>
      <c r="R9619" s="47">
        <f t="shared" ca="1" si="1210"/>
        <v>-0.13199078032304928</v>
      </c>
      <c r="S9619" s="97">
        <f t="shared" ref="S9619:S9682" ca="1" si="1215">AVERAGE(R9619,O9619)</f>
        <v>-2.9928738819466949E-2</v>
      </c>
      <c r="V9619">
        <v>9602</v>
      </c>
      <c r="W9619" s="46">
        <v>-0.18695190651299501</v>
      </c>
    </row>
    <row r="9620" spans="10:23">
      <c r="J9620">
        <v>9603</v>
      </c>
      <c r="K9620" s="93">
        <f t="shared" ca="1" si="1211"/>
        <v>0.99851539997257244</v>
      </c>
      <c r="L9620" s="93">
        <f t="shared" ca="1" si="1211"/>
        <v>-0.67182626724789762</v>
      </c>
      <c r="M9620" s="93">
        <f t="shared" ca="1" si="1212"/>
        <v>0.99851539997257244</v>
      </c>
      <c r="N9620" s="101">
        <f t="shared" ca="1" si="1208"/>
        <v>-0.31939689185039882</v>
      </c>
      <c r="O9620" s="46">
        <f t="shared" ca="1" si="1213"/>
        <v>0.67871985777572241</v>
      </c>
      <c r="P9620" s="46">
        <f t="shared" ca="1" si="1214"/>
        <v>0.49950158472796219</v>
      </c>
      <c r="Q9620" s="47">
        <f t="shared" ca="1" si="1209"/>
        <v>1.0371564038712429</v>
      </c>
      <c r="R9620" s="47">
        <f t="shared" ca="1" si="1210"/>
        <v>9.7778691405359747E-2</v>
      </c>
      <c r="S9620" s="97">
        <f t="shared" ca="1" si="1215"/>
        <v>0.38824927459054109</v>
      </c>
      <c r="V9620">
        <v>9603</v>
      </c>
      <c r="W9620" s="46">
        <v>-0.202610326561735</v>
      </c>
    </row>
    <row r="9621" spans="10:23">
      <c r="J9621">
        <v>9604</v>
      </c>
      <c r="K9621" s="93">
        <f t="shared" ca="1" si="1211"/>
        <v>-1.9394033565115638</v>
      </c>
      <c r="L9621" s="93">
        <f t="shared" ca="1" si="1211"/>
        <v>-1.1196925320544839</v>
      </c>
      <c r="M9621" s="93">
        <f t="shared" ca="1" si="1212"/>
        <v>-1.9394033565115638</v>
      </c>
      <c r="N9621" s="101">
        <f t="shared" ca="1" si="1208"/>
        <v>-1.6783354407836044</v>
      </c>
      <c r="O9621" s="46">
        <f t="shared" ca="1" si="1213"/>
        <v>-0.37590328755818625</v>
      </c>
      <c r="P9621" s="46">
        <f t="shared" ca="1" si="1214"/>
        <v>-2.7809987938992142E-2</v>
      </c>
      <c r="Q9621" s="47">
        <f t="shared" ca="1" si="1209"/>
        <v>-1.0720898867965745</v>
      </c>
      <c r="R9621" s="47">
        <f t="shared" ca="1" si="1210"/>
        <v>-0.1219514659092456</v>
      </c>
      <c r="S9621" s="97">
        <f t="shared" ca="1" si="1215"/>
        <v>-0.24892737673371593</v>
      </c>
      <c r="V9621">
        <v>9604</v>
      </c>
      <c r="W9621" s="46">
        <v>-0.33136195005678398</v>
      </c>
    </row>
    <row r="9622" spans="10:23">
      <c r="J9622">
        <v>9605</v>
      </c>
      <c r="K9622" s="93">
        <f t="shared" ca="1" si="1211"/>
        <v>-1.4371459854008175</v>
      </c>
      <c r="L9622" s="93">
        <f t="shared" ca="1" si="1211"/>
        <v>0.74751990331157669</v>
      </c>
      <c r="M9622" s="93">
        <f t="shared" ca="1" si="1212"/>
        <v>-1.4371459854008175</v>
      </c>
      <c r="N9622" s="101">
        <f t="shared" ca="1" si="1208"/>
        <v>0.25166638941655478</v>
      </c>
      <c r="O9622" s="46">
        <f t="shared" ca="1" si="1213"/>
        <v>-0.19560822415015366</v>
      </c>
      <c r="P9622" s="46">
        <f t="shared" ca="1" si="1214"/>
        <v>6.233754376502415E-2</v>
      </c>
      <c r="Q9622" s="47">
        <f t="shared" ca="1" si="1209"/>
        <v>-0.71149975998050929</v>
      </c>
      <c r="R9622" s="47">
        <f t="shared" ca="1" si="1210"/>
        <v>0.19011533512474402</v>
      </c>
      <c r="S9622" s="97">
        <f t="shared" ca="1" si="1215"/>
        <v>-2.7464445127048237E-3</v>
      </c>
      <c r="V9622">
        <v>9605</v>
      </c>
      <c r="W9622" s="46">
        <v>1.3055923058027701</v>
      </c>
    </row>
    <row r="9623" spans="10:23">
      <c r="J9623">
        <v>9606</v>
      </c>
      <c r="K9623" s="93">
        <f t="shared" ca="1" si="1211"/>
        <v>-1.2022135351579055</v>
      </c>
      <c r="L9623" s="93">
        <f t="shared" ca="1" si="1211"/>
        <v>0.40415741473220068</v>
      </c>
      <c r="M9623" s="93">
        <f t="shared" ca="1" si="1212"/>
        <v>-1.2022135351579055</v>
      </c>
      <c r="N9623" s="101">
        <f t="shared" ca="1" si="1208"/>
        <v>8.4397610461117711E-4</v>
      </c>
      <c r="O9623" s="46">
        <f t="shared" ca="1" si="1213"/>
        <v>-0.11127464648761576</v>
      </c>
      <c r="P9623" s="46">
        <f t="shared" ca="1" si="1214"/>
        <v>0.1045043325962931</v>
      </c>
      <c r="Q9623" s="47">
        <f t="shared" ca="1" si="1209"/>
        <v>-0.54283260465543348</v>
      </c>
      <c r="R9623" s="47">
        <f t="shared" ca="1" si="1210"/>
        <v>0.14955923464593476</v>
      </c>
      <c r="S9623" s="97">
        <f t="shared" ca="1" si="1215"/>
        <v>1.9142294079159503E-2</v>
      </c>
      <c r="V9623">
        <v>9606</v>
      </c>
      <c r="W9623" s="46">
        <v>0.480441392984291</v>
      </c>
    </row>
    <row r="9624" spans="10:23">
      <c r="J9624">
        <v>9607</v>
      </c>
      <c r="K9624" s="93">
        <f t="shared" ca="1" si="1211"/>
        <v>1.1320590343657562</v>
      </c>
      <c r="L9624" s="93">
        <f t="shared" ca="1" si="1211"/>
        <v>1.6526123510410609</v>
      </c>
      <c r="M9624" s="93">
        <f t="shared" ca="1" si="1212"/>
        <v>1.1320590343657562</v>
      </c>
      <c r="N9624" s="101">
        <f t="shared" ca="1" si="1208"/>
        <v>1.9268341557156083</v>
      </c>
      <c r="O9624" s="46">
        <f t="shared" ca="1" si="1213"/>
        <v>0.72665794572734588</v>
      </c>
      <c r="P9624" s="46">
        <f t="shared" ca="1" si="1214"/>
        <v>0.52347062870377392</v>
      </c>
      <c r="Q9624" s="47">
        <f t="shared" ca="1" si="1209"/>
        <v>1.1330325797744898</v>
      </c>
      <c r="R9624" s="47">
        <f t="shared" ca="1" si="1210"/>
        <v>0.46097738190839088</v>
      </c>
      <c r="S9624" s="97">
        <f t="shared" ca="1" si="1215"/>
        <v>0.59381766381786838</v>
      </c>
      <c r="V9624">
        <v>9607</v>
      </c>
      <c r="W9624" s="46">
        <v>0.53354162026077101</v>
      </c>
    </row>
    <row r="9625" spans="10:23">
      <c r="J9625">
        <v>9608</v>
      </c>
      <c r="K9625" s="93">
        <f t="shared" ca="1" si="1211"/>
        <v>-1.3473238898083912</v>
      </c>
      <c r="L9625" s="93">
        <f t="shared" ca="1" si="1211"/>
        <v>-1.7038530235274993</v>
      </c>
      <c r="M9625" s="93">
        <f t="shared" ca="1" si="1212"/>
        <v>-1.3473238898083912</v>
      </c>
      <c r="N9625" s="101">
        <f t="shared" ca="1" si="1208"/>
        <v>-2.043873629051967</v>
      </c>
      <c r="O9625" s="46">
        <f t="shared" ca="1" si="1213"/>
        <v>-0.16336483390490031</v>
      </c>
      <c r="P9625" s="46">
        <f t="shared" ca="1" si="1214"/>
        <v>7.8459238887650828E-2</v>
      </c>
      <c r="Q9625" s="47">
        <f t="shared" ca="1" si="1209"/>
        <v>-0.64701297949000258</v>
      </c>
      <c r="R9625" s="47">
        <f t="shared" ca="1" si="1210"/>
        <v>-0.18105624564763467</v>
      </c>
      <c r="S9625" s="97">
        <f t="shared" ca="1" si="1215"/>
        <v>-0.17221053977626749</v>
      </c>
      <c r="V9625">
        <v>9608</v>
      </c>
      <c r="W9625" s="46">
        <v>0.56614707105996798</v>
      </c>
    </row>
    <row r="9626" spans="10:23">
      <c r="J9626">
        <v>9609</v>
      </c>
      <c r="K9626" s="93">
        <f t="shared" ca="1" si="1211"/>
        <v>-1.7637882606297961</v>
      </c>
      <c r="L9626" s="93">
        <f t="shared" ca="1" si="1211"/>
        <v>2.2767561129935419</v>
      </c>
      <c r="M9626" s="93">
        <f t="shared" ca="1" si="1212"/>
        <v>-1.7637882606297961</v>
      </c>
      <c r="N9626" s="101">
        <f t="shared" ca="1" si="1208"/>
        <v>1.5976299592842458</v>
      </c>
      <c r="O9626" s="46">
        <f t="shared" ca="1" si="1213"/>
        <v>-0.31286282928200593</v>
      </c>
      <c r="P9626" s="46">
        <f t="shared" ca="1" si="1214"/>
        <v>3.7102411990980189E-3</v>
      </c>
      <c r="Q9626" s="47">
        <f t="shared" ca="1" si="1209"/>
        <v>-0.94600897024421382</v>
      </c>
      <c r="R9626" s="47">
        <f t="shared" ca="1" si="1210"/>
        <v>0.40774753577055273</v>
      </c>
      <c r="S9626" s="97">
        <f t="shared" ca="1" si="1215"/>
        <v>4.74423532442734E-2</v>
      </c>
      <c r="V9626">
        <v>9609</v>
      </c>
      <c r="W9626" s="46">
        <v>-0.44228363131874499</v>
      </c>
    </row>
    <row r="9627" spans="10:23">
      <c r="J9627">
        <v>9610</v>
      </c>
      <c r="K9627" s="93">
        <f t="shared" ca="1" si="1211"/>
        <v>-1.3933375928748337</v>
      </c>
      <c r="L9627" s="93">
        <f t="shared" ca="1" si="1211"/>
        <v>-1.405647182129854</v>
      </c>
      <c r="M9627" s="93">
        <f t="shared" ca="1" si="1212"/>
        <v>-1.3933375928748337</v>
      </c>
      <c r="N9627" s="101">
        <f t="shared" ca="1" si="1208"/>
        <v>-1.775783074034136</v>
      </c>
      <c r="O9627" s="46">
        <f t="shared" ca="1" si="1213"/>
        <v>-0.17988234860788188</v>
      </c>
      <c r="P9627" s="46">
        <f t="shared" ca="1" si="1214"/>
        <v>7.0200481536160042E-2</v>
      </c>
      <c r="Q9627" s="47">
        <f t="shared" ca="1" si="1209"/>
        <v>-0.68004800889596573</v>
      </c>
      <c r="R9627" s="47">
        <f t="shared" ca="1" si="1210"/>
        <v>-0.13770801634405688</v>
      </c>
      <c r="S9627" s="97">
        <f t="shared" ca="1" si="1215"/>
        <v>-0.15879518247596938</v>
      </c>
      <c r="V9627">
        <v>9610</v>
      </c>
      <c r="W9627" s="46">
        <v>2.2736387591937302E-3</v>
      </c>
    </row>
    <row r="9628" spans="10:23">
      <c r="J9628">
        <v>9611</v>
      </c>
      <c r="K9628" s="93">
        <f t="shared" ca="1" si="1211"/>
        <v>1.2589193150891198</v>
      </c>
      <c r="L9628" s="93">
        <f t="shared" ca="1" si="1211"/>
        <v>0.72669057807674764</v>
      </c>
      <c r="M9628" s="93">
        <f t="shared" ca="1" si="1212"/>
        <v>1.2589193150891198</v>
      </c>
      <c r="N9628" s="101">
        <f t="shared" ca="1" si="1208"/>
        <v>1.0893277044014738</v>
      </c>
      <c r="O9628" s="46">
        <f t="shared" ca="1" si="1213"/>
        <v>0.77219691373969668</v>
      </c>
      <c r="P9628" s="46">
        <f t="shared" ca="1" si="1214"/>
        <v>0.54624011270994932</v>
      </c>
      <c r="Q9628" s="47">
        <f t="shared" ca="1" si="1209"/>
        <v>1.2241105157991914</v>
      </c>
      <c r="R9628" s="47">
        <f t="shared" ca="1" si="1210"/>
        <v>0.32555887866281341</v>
      </c>
      <c r="S9628" s="97">
        <f t="shared" ca="1" si="1215"/>
        <v>0.54887789620125504</v>
      </c>
      <c r="V9628">
        <v>9611</v>
      </c>
      <c r="W9628" s="46">
        <v>0.78162872485560198</v>
      </c>
    </row>
    <row r="9629" spans="10:23">
      <c r="J9629">
        <v>9612</v>
      </c>
      <c r="K9629" s="93">
        <f t="shared" ca="1" si="1211"/>
        <v>-2.1080494734685359E-2</v>
      </c>
      <c r="L9629" s="93">
        <f t="shared" ca="1" si="1211"/>
        <v>-2.0452827842981372E-2</v>
      </c>
      <c r="M9629" s="93">
        <f t="shared" ca="1" si="1212"/>
        <v>-2.1080494734685359E-2</v>
      </c>
      <c r="N9629" s="101">
        <f t="shared" ca="1" si="1208"/>
        <v>-2.6095052466166363E-2</v>
      </c>
      <c r="O9629" s="46">
        <f t="shared" ca="1" si="1213"/>
        <v>0.31271605761191923</v>
      </c>
      <c r="P9629" s="46">
        <f t="shared" ca="1" si="1214"/>
        <v>0.3164996846460606</v>
      </c>
      <c r="Q9629" s="47">
        <f t="shared" ca="1" si="1209"/>
        <v>0.30514880354363649</v>
      </c>
      <c r="R9629" s="47">
        <f t="shared" ca="1" si="1210"/>
        <v>0.14520339604645843</v>
      </c>
      <c r="S9629" s="97">
        <f t="shared" ca="1" si="1215"/>
        <v>0.22895972682918883</v>
      </c>
      <c r="V9629">
        <v>9612</v>
      </c>
      <c r="W9629" s="46">
        <v>1.53307515595473</v>
      </c>
    </row>
    <row r="9630" spans="10:23">
      <c r="J9630">
        <v>9613</v>
      </c>
      <c r="K9630" s="93">
        <f t="shared" ca="1" si="1211"/>
        <v>-1.1647924967188525</v>
      </c>
      <c r="L9630" s="93">
        <f t="shared" ca="1" si="1211"/>
        <v>0.49090187048205031</v>
      </c>
      <c r="M9630" s="93">
        <f t="shared" ca="1" si="1212"/>
        <v>-1.1647924967188525</v>
      </c>
      <c r="N9630" s="101">
        <f t="shared" ca="1" si="1208"/>
        <v>9.4985665982068146E-2</v>
      </c>
      <c r="O9630" s="46">
        <f t="shared" ca="1" si="1213"/>
        <v>-9.7841636070580329E-2</v>
      </c>
      <c r="P9630" s="46">
        <f t="shared" ca="1" si="1214"/>
        <v>0.11122083780481082</v>
      </c>
      <c r="Q9630" s="47">
        <f t="shared" ca="1" si="1209"/>
        <v>-0.51596658382136262</v>
      </c>
      <c r="R9630" s="47">
        <f t="shared" ca="1" si="1210"/>
        <v>0.16478123886597484</v>
      </c>
      <c r="S9630" s="97">
        <f t="shared" ca="1" si="1215"/>
        <v>3.3469801397697257E-2</v>
      </c>
      <c r="V9630">
        <v>9613</v>
      </c>
      <c r="W9630" s="46">
        <v>4.28748877876323E-2</v>
      </c>
    </row>
    <row r="9631" spans="10:23">
      <c r="J9631">
        <v>9614</v>
      </c>
      <c r="K9631" s="93">
        <f t="shared" ca="1" si="1211"/>
        <v>1.3748407329641377</v>
      </c>
      <c r="L9631" s="93">
        <f t="shared" ca="1" si="1211"/>
        <v>-0.39041600217324468</v>
      </c>
      <c r="M9631" s="93">
        <f t="shared" ca="1" si="1212"/>
        <v>1.3748407329641377</v>
      </c>
      <c r="N9631" s="101">
        <f t="shared" ca="1" si="1208"/>
        <v>6.7083347679816996E-2</v>
      </c>
      <c r="O9631" s="46">
        <f t="shared" ca="1" si="1213"/>
        <v>0.81380916392908609</v>
      </c>
      <c r="P9631" s="46">
        <f t="shared" ca="1" si="1214"/>
        <v>0.56704623780464403</v>
      </c>
      <c r="Q9631" s="47">
        <f t="shared" ca="1" si="1209"/>
        <v>1.3073350161779702</v>
      </c>
      <c r="R9631" s="47">
        <f t="shared" ca="1" si="1210"/>
        <v>0.16026964355152243</v>
      </c>
      <c r="S9631" s="97">
        <f t="shared" ca="1" si="1215"/>
        <v>0.48703940374030424</v>
      </c>
      <c r="V9631">
        <v>9614</v>
      </c>
      <c r="W9631" s="46">
        <v>7.8214778264951296E-2</v>
      </c>
    </row>
    <row r="9632" spans="10:23">
      <c r="J9632">
        <v>9615</v>
      </c>
      <c r="K9632" s="93">
        <f t="shared" ca="1" si="1211"/>
        <v>0.32265305905484593</v>
      </c>
      <c r="L9632" s="93">
        <f t="shared" ca="1" si="1211"/>
        <v>7.959904439758507E-2</v>
      </c>
      <c r="M9632" s="93">
        <f t="shared" ca="1" si="1212"/>
        <v>0.32265305905484593</v>
      </c>
      <c r="N9632" s="101">
        <f t="shared" ca="1" si="1208"/>
        <v>0.17807742684441707</v>
      </c>
      <c r="O9632" s="46">
        <f t="shared" ca="1" si="1213"/>
        <v>0.43610590998759879</v>
      </c>
      <c r="P9632" s="46">
        <f t="shared" ca="1" si="1214"/>
        <v>0.37819461083390038</v>
      </c>
      <c r="Q9632" s="47">
        <f t="shared" ca="1" si="1209"/>
        <v>0.55192850829499562</v>
      </c>
      <c r="R9632" s="47">
        <f t="shared" ca="1" si="1210"/>
        <v>0.17821655255264907</v>
      </c>
      <c r="S9632" s="97">
        <f t="shared" ca="1" si="1215"/>
        <v>0.30716123127012396</v>
      </c>
      <c r="V9632">
        <v>9615</v>
      </c>
      <c r="W9632" s="46">
        <v>-4.1018946991245003E-2</v>
      </c>
    </row>
    <row r="9633" spans="10:23">
      <c r="J9633">
        <v>9616</v>
      </c>
      <c r="K9633" s="93">
        <f t="shared" ca="1" si="1211"/>
        <v>-8.9874073694123077E-2</v>
      </c>
      <c r="L9633" s="93">
        <f t="shared" ca="1" si="1211"/>
        <v>0.58988413647682203</v>
      </c>
      <c r="M9633" s="93">
        <f t="shared" ca="1" si="1212"/>
        <v>-8.9874073694123077E-2</v>
      </c>
      <c r="N9633" s="101">
        <f t="shared" ca="1" si="1208"/>
        <v>0.53067726113360858</v>
      </c>
      <c r="O9633" s="46">
        <f t="shared" ca="1" si="1213"/>
        <v>0.28802126288321733</v>
      </c>
      <c r="P9633" s="46">
        <f t="shared" ca="1" si="1214"/>
        <v>0.30415228728170968</v>
      </c>
      <c r="Q9633" s="47">
        <f t="shared" ca="1" si="1209"/>
        <v>0.2557592140862327</v>
      </c>
      <c r="R9633" s="47">
        <f t="shared" ca="1" si="1210"/>
        <v>0.23522929762363753</v>
      </c>
      <c r="S9633" s="97">
        <f t="shared" ca="1" si="1215"/>
        <v>0.26162528025342746</v>
      </c>
      <c r="V9633">
        <v>9616</v>
      </c>
      <c r="W9633" s="46">
        <v>0.45055599538187402</v>
      </c>
    </row>
    <row r="9634" spans="10:23">
      <c r="J9634">
        <v>9617</v>
      </c>
      <c r="K9634" s="93">
        <f t="shared" ca="1" si="1211"/>
        <v>-0.41814499693070162</v>
      </c>
      <c r="L9634" s="93">
        <f t="shared" ca="1" si="1211"/>
        <v>-0.29866761426362493</v>
      </c>
      <c r="M9634" s="93">
        <f t="shared" ca="1" si="1212"/>
        <v>-0.41814499693070162</v>
      </c>
      <c r="N9634" s="101">
        <f t="shared" ca="1" si="1208"/>
        <v>-0.41614123346798426</v>
      </c>
      <c r="O9634" s="46">
        <f t="shared" ca="1" si="1213"/>
        <v>0.17018202283570383</v>
      </c>
      <c r="P9634" s="46">
        <f t="shared" ca="1" si="1214"/>
        <v>0.2452326672579529</v>
      </c>
      <c r="Q9634" s="47">
        <f t="shared" ca="1" si="1209"/>
        <v>2.008073399120569E-2</v>
      </c>
      <c r="R9634" s="47">
        <f t="shared" ca="1" si="1210"/>
        <v>8.2135857945658683E-2</v>
      </c>
      <c r="S9634" s="97">
        <f t="shared" ca="1" si="1215"/>
        <v>0.12615894039068126</v>
      </c>
      <c r="V9634">
        <v>9617</v>
      </c>
      <c r="W9634" s="46">
        <v>-0.30565445821542703</v>
      </c>
    </row>
    <row r="9635" spans="10:23">
      <c r="J9635">
        <v>9618</v>
      </c>
      <c r="K9635" s="93">
        <f t="shared" ca="1" si="1211"/>
        <v>1.0977239693574328</v>
      </c>
      <c r="L9635" s="93">
        <f t="shared" ca="1" si="1211"/>
        <v>-0.39440668795033496</v>
      </c>
      <c r="M9635" s="93">
        <f t="shared" ca="1" si="1212"/>
        <v>1.0977239693574328</v>
      </c>
      <c r="N9635" s="101">
        <f t="shared" ca="1" si="1208"/>
        <v>-2.4829501973966217E-2</v>
      </c>
      <c r="O9635" s="46">
        <f t="shared" ca="1" si="1213"/>
        <v>0.7143327055639126</v>
      </c>
      <c r="P9635" s="46">
        <f t="shared" ca="1" si="1214"/>
        <v>0.51730800862205728</v>
      </c>
      <c r="Q9635" s="47">
        <f t="shared" ca="1" si="1209"/>
        <v>1.1083820994476232</v>
      </c>
      <c r="R9635" s="47">
        <f t="shared" ca="1" si="1210"/>
        <v>0.14540802605637243</v>
      </c>
      <c r="S9635" s="97">
        <f t="shared" ca="1" si="1215"/>
        <v>0.42987036581014249</v>
      </c>
      <c r="V9635">
        <v>9618</v>
      </c>
      <c r="W9635" s="46">
        <v>0.351443144048534</v>
      </c>
    </row>
    <row r="9636" spans="10:23">
      <c r="J9636">
        <v>9619</v>
      </c>
      <c r="K9636" s="93">
        <f t="shared" ca="1" si="1211"/>
        <v>-0.80621709976430611</v>
      </c>
      <c r="L9636" s="93">
        <f t="shared" ca="1" si="1211"/>
        <v>0.29864197050763258</v>
      </c>
      <c r="M9636" s="93">
        <f t="shared" ca="1" si="1212"/>
        <v>-0.80621709976430611</v>
      </c>
      <c r="N9636" s="101">
        <f t="shared" ca="1" si="1208"/>
        <v>2.6742307430560608E-2</v>
      </c>
      <c r="O9636" s="46">
        <f t="shared" ca="1" si="1213"/>
        <v>3.0875984912279053E-2</v>
      </c>
      <c r="P9636" s="46">
        <f t="shared" ca="1" si="1214"/>
        <v>0.17557964829624051</v>
      </c>
      <c r="Q9636" s="47">
        <f t="shared" ca="1" si="1209"/>
        <v>-0.25853134185564386</v>
      </c>
      <c r="R9636" s="47">
        <f t="shared" ca="1" si="1210"/>
        <v>0.15374680031687987</v>
      </c>
      <c r="S9636" s="97">
        <f t="shared" ca="1" si="1215"/>
        <v>9.2311392614579463E-2</v>
      </c>
      <c r="V9636">
        <v>9619</v>
      </c>
      <c r="W9636" s="46">
        <v>-1.42265810485159E-2</v>
      </c>
    </row>
    <row r="9637" spans="10:23">
      <c r="J9637">
        <v>9620</v>
      </c>
      <c r="K9637" s="93">
        <f t="shared" ca="1" si="1211"/>
        <v>-1.6826340590626248</v>
      </c>
      <c r="L9637" s="93">
        <f t="shared" ca="1" si="1211"/>
        <v>0.91497267547125705</v>
      </c>
      <c r="M9637" s="93">
        <f t="shared" ca="1" si="1212"/>
        <v>-1.6826340590626248</v>
      </c>
      <c r="N9637" s="101">
        <f t="shared" ca="1" si="1208"/>
        <v>0.33235483290498735</v>
      </c>
      <c r="O9637" s="46">
        <f t="shared" ca="1" si="1213"/>
        <v>-0.28373094837994317</v>
      </c>
      <c r="P9637" s="46">
        <f t="shared" ca="1" si="1214"/>
        <v>1.8276181650129397E-2</v>
      </c>
      <c r="Q9637" s="47">
        <f t="shared" ca="1" si="1209"/>
        <v>-0.88774520844008831</v>
      </c>
      <c r="R9637" s="47">
        <f t="shared" ca="1" si="1210"/>
        <v>0.20316205044171115</v>
      </c>
      <c r="S9637" s="97">
        <f t="shared" ca="1" si="1215"/>
        <v>-4.028444896911601E-2</v>
      </c>
      <c r="V9637">
        <v>9620</v>
      </c>
      <c r="W9637" s="46">
        <v>7.5650252926059397E-2</v>
      </c>
    </row>
    <row r="9638" spans="10:23">
      <c r="J9638">
        <v>9621</v>
      </c>
      <c r="K9638" s="93">
        <f t="shared" ca="1" si="1211"/>
        <v>1.1972624095114786</v>
      </c>
      <c r="L9638" s="93">
        <f t="shared" ca="1" si="1211"/>
        <v>0.6092010266869623</v>
      </c>
      <c r="M9638" s="93">
        <f t="shared" ca="1" si="1212"/>
        <v>1.1972624095114786</v>
      </c>
      <c r="N9638" s="101">
        <f t="shared" ca="1" si="1208"/>
        <v>0.95832955678041887</v>
      </c>
      <c r="O9638" s="46">
        <f t="shared" ca="1" si="1213"/>
        <v>0.75006396688800625</v>
      </c>
      <c r="P9638" s="46">
        <f t="shared" ca="1" si="1214"/>
        <v>0.53517363928410411</v>
      </c>
      <c r="Q9638" s="47">
        <f t="shared" ca="1" si="1209"/>
        <v>1.1798446220958105</v>
      </c>
      <c r="R9638" s="47">
        <f t="shared" ca="1" si="1210"/>
        <v>0.30437746202900573</v>
      </c>
      <c r="S9638" s="97">
        <f t="shared" ca="1" si="1215"/>
        <v>0.52722071445850593</v>
      </c>
      <c r="V9638">
        <v>9621</v>
      </c>
      <c r="W9638" s="46">
        <v>0.207974244781752</v>
      </c>
    </row>
    <row r="9639" spans="10:23">
      <c r="J9639">
        <v>9622</v>
      </c>
      <c r="K9639" s="93">
        <f t="shared" ca="1" si="1211"/>
        <v>-0.32896169865000696</v>
      </c>
      <c r="L9639" s="93">
        <f t="shared" ca="1" si="1211"/>
        <v>-0.51651244250361972</v>
      </c>
      <c r="M9639" s="93">
        <f t="shared" ca="1" si="1212"/>
        <v>-0.32896169865000696</v>
      </c>
      <c r="N9639" s="101">
        <f t="shared" ca="1" si="1208"/>
        <v>-0.59431396319729635</v>
      </c>
      <c r="O9639" s="46">
        <f t="shared" ca="1" si="1213"/>
        <v>0.20219610434713253</v>
      </c>
      <c r="P9639" s="46">
        <f t="shared" ca="1" si="1214"/>
        <v>0.26123970801366725</v>
      </c>
      <c r="Q9639" s="47">
        <f t="shared" ca="1" si="1209"/>
        <v>8.4108897014063072E-2</v>
      </c>
      <c r="R9639" s="47">
        <f t="shared" ca="1" si="1210"/>
        <v>5.3326665680616309E-2</v>
      </c>
      <c r="S9639" s="97">
        <f t="shared" ca="1" si="1215"/>
        <v>0.12776138501387441</v>
      </c>
      <c r="V9639">
        <v>9622</v>
      </c>
      <c r="W9639" s="46">
        <v>0.26200417526752801</v>
      </c>
    </row>
    <row r="9640" spans="10:23">
      <c r="J9640">
        <v>9623</v>
      </c>
      <c r="K9640" s="93">
        <f t="shared" ca="1" si="1211"/>
        <v>1.6367521950174677</v>
      </c>
      <c r="L9640" s="93">
        <f t="shared" ca="1" si="1211"/>
        <v>-2.0569705771302127</v>
      </c>
      <c r="M9640" s="93">
        <f t="shared" ca="1" si="1212"/>
        <v>1.6367521950174677</v>
      </c>
      <c r="N9640" s="101">
        <f t="shared" ca="1" si="1208"/>
        <v>-1.4296553064701447</v>
      </c>
      <c r="O9640" s="46">
        <f t="shared" ca="1" si="1213"/>
        <v>0.90782738322124956</v>
      </c>
      <c r="P9640" s="46">
        <f t="shared" ca="1" si="1214"/>
        <v>0.61405534745072576</v>
      </c>
      <c r="Q9640" s="47">
        <f t="shared" ca="1" si="1209"/>
        <v>1.4953714547622972</v>
      </c>
      <c r="R9640" s="47">
        <f t="shared" ca="1" si="1210"/>
        <v>-8.1741755855314763E-2</v>
      </c>
      <c r="S9640" s="97">
        <f t="shared" ca="1" si="1215"/>
        <v>0.41304281368296741</v>
      </c>
      <c r="V9640">
        <v>9623</v>
      </c>
      <c r="W9640" s="46">
        <v>0.91327956045863801</v>
      </c>
    </row>
    <row r="9641" spans="10:23">
      <c r="J9641">
        <v>9624</v>
      </c>
      <c r="K9641" s="93">
        <f t="shared" ca="1" si="1211"/>
        <v>0.39766039212608062</v>
      </c>
      <c r="L9641" s="93">
        <f t="shared" ca="1" si="1211"/>
        <v>-1.6814383140331468</v>
      </c>
      <c r="M9641" s="93">
        <f t="shared" ca="1" si="1212"/>
        <v>0.39766039212608062</v>
      </c>
      <c r="N9641" s="101">
        <f t="shared" ca="1" si="1208"/>
        <v>-1.4676784718422833</v>
      </c>
      <c r="O9641" s="46">
        <f t="shared" ca="1" si="1213"/>
        <v>0.46303125275009216</v>
      </c>
      <c r="P9641" s="46">
        <f t="shared" ca="1" si="1214"/>
        <v>0.39165728221514706</v>
      </c>
      <c r="Q9641" s="47">
        <f t="shared" ca="1" si="1209"/>
        <v>0.60577919381998235</v>
      </c>
      <c r="R9641" s="47">
        <f t="shared" ca="1" si="1210"/>
        <v>-8.7889816130283044E-2</v>
      </c>
      <c r="S9641" s="97">
        <f t="shared" ca="1" si="1215"/>
        <v>0.18757071830990457</v>
      </c>
      <c r="V9641">
        <v>9624</v>
      </c>
      <c r="W9641" s="46">
        <v>1.3582361379971399</v>
      </c>
    </row>
    <row r="9642" spans="10:23">
      <c r="J9642">
        <v>9625</v>
      </c>
      <c r="K9642" s="93">
        <f t="shared" ca="1" si="1211"/>
        <v>1.8334823286228288</v>
      </c>
      <c r="L9642" s="93">
        <f t="shared" ca="1" si="1211"/>
        <v>0.15890280859648692</v>
      </c>
      <c r="M9642" s="93">
        <f t="shared" ca="1" si="1212"/>
        <v>1.8334823286228288</v>
      </c>
      <c r="N9642" s="101">
        <f t="shared" ca="1" si="1208"/>
        <v>0.73374159353387658</v>
      </c>
      <c r="O9642" s="46">
        <f t="shared" ca="1" si="1213"/>
        <v>0.97844749544420861</v>
      </c>
      <c r="P9642" s="46">
        <f t="shared" ca="1" si="1214"/>
        <v>0.64936540356220529</v>
      </c>
      <c r="Q9642" s="47">
        <f t="shared" ca="1" si="1209"/>
        <v>1.6366116792082153</v>
      </c>
      <c r="R9642" s="47">
        <f t="shared" ca="1" si="1210"/>
        <v>0.26806327509695543</v>
      </c>
      <c r="S9642" s="97">
        <f t="shared" ca="1" si="1215"/>
        <v>0.623255385270582</v>
      </c>
      <c r="V9642">
        <v>9625</v>
      </c>
      <c r="W9642" s="46">
        <v>-0.216864392576226</v>
      </c>
    </row>
    <row r="9643" spans="10:23">
      <c r="J9643">
        <v>9626</v>
      </c>
      <c r="K9643" s="93">
        <f t="shared" ca="1" si="1211"/>
        <v>0.24959261675748529</v>
      </c>
      <c r="L9643" s="93">
        <f t="shared" ca="1" si="1211"/>
        <v>-0.67544316015619943</v>
      </c>
      <c r="M9643" s="93">
        <f t="shared" ca="1" si="1212"/>
        <v>0.24959261675748529</v>
      </c>
      <c r="N9643" s="101">
        <f t="shared" ca="1" si="1208"/>
        <v>-0.56100025332201908</v>
      </c>
      <c r="O9643" s="46">
        <f t="shared" ca="1" si="1213"/>
        <v>0.40987944157860245</v>
      </c>
      <c r="P9643" s="46">
        <f t="shared" ca="1" si="1214"/>
        <v>0.36508137662940221</v>
      </c>
      <c r="Q9643" s="47">
        <f t="shared" ca="1" si="1209"/>
        <v>0.499475571477003</v>
      </c>
      <c r="R9643" s="47">
        <f t="shared" ca="1" si="1210"/>
        <v>5.8713242371206315E-2</v>
      </c>
      <c r="S9643" s="97">
        <f t="shared" ca="1" si="1215"/>
        <v>0.2342963419749044</v>
      </c>
      <c r="V9643">
        <v>9626</v>
      </c>
      <c r="W9643" s="46">
        <v>-0.27443772240002101</v>
      </c>
    </row>
    <row r="9644" spans="10:23">
      <c r="J9644">
        <v>9627</v>
      </c>
      <c r="K9644" s="93">
        <f t="shared" ca="1" si="1211"/>
        <v>-0.25963789407708832</v>
      </c>
      <c r="L9644" s="93">
        <f t="shared" ca="1" si="1211"/>
        <v>0.10835154244073153</v>
      </c>
      <c r="M9644" s="93">
        <f t="shared" ca="1" si="1212"/>
        <v>-0.25963789407708832</v>
      </c>
      <c r="N9644" s="101">
        <f t="shared" ca="1" si="1208"/>
        <v>2.0155600867230006E-2</v>
      </c>
      <c r="O9644" s="46">
        <f t="shared" ca="1" si="1213"/>
        <v>0.22708123388444396</v>
      </c>
      <c r="P9644" s="46">
        <f t="shared" ca="1" si="1214"/>
        <v>0.27368227278232293</v>
      </c>
      <c r="Q9644" s="47">
        <f t="shared" ca="1" si="1209"/>
        <v>0.13387915608868595</v>
      </c>
      <c r="R9644" s="47">
        <f t="shared" ca="1" si="1210"/>
        <v>0.15268177933378838</v>
      </c>
      <c r="S9644" s="97">
        <f t="shared" ca="1" si="1215"/>
        <v>0.18988150660911618</v>
      </c>
      <c r="V9644">
        <v>9627</v>
      </c>
      <c r="W9644" s="46">
        <v>0.38139461074056202</v>
      </c>
    </row>
    <row r="9645" spans="10:23">
      <c r="J9645">
        <v>9628</v>
      </c>
      <c r="K9645" s="93">
        <f t="shared" ca="1" si="1211"/>
        <v>-0.9689413478117993</v>
      </c>
      <c r="L9645" s="93">
        <f t="shared" ca="1" si="1211"/>
        <v>-1.5396973938850316</v>
      </c>
      <c r="M9645" s="93">
        <f t="shared" ca="1" si="1212"/>
        <v>-0.9689413478117993</v>
      </c>
      <c r="N9645" s="101">
        <f t="shared" ca="1" si="1208"/>
        <v>-1.7679062994972226</v>
      </c>
      <c r="O9645" s="46">
        <f t="shared" ca="1" si="1213"/>
        <v>-2.7537052520830441E-2</v>
      </c>
      <c r="P9645" s="46">
        <f t="shared" ca="1" si="1214"/>
        <v>0.14637312957968576</v>
      </c>
      <c r="Q9645" s="47">
        <f t="shared" ca="1" si="1209"/>
        <v>-0.37535741672186285</v>
      </c>
      <c r="R9645" s="47">
        <f t="shared" ca="1" si="1210"/>
        <v>-0.13643440105844562</v>
      </c>
      <c r="S9645" s="97">
        <f t="shared" ca="1" si="1215"/>
        <v>-8.198572678963803E-2</v>
      </c>
      <c r="V9645">
        <v>9628</v>
      </c>
      <c r="W9645" s="46">
        <v>0.41500747222090301</v>
      </c>
    </row>
    <row r="9646" spans="10:23">
      <c r="J9646">
        <v>9629</v>
      </c>
      <c r="K9646" s="93">
        <f t="shared" ca="1" si="1211"/>
        <v>1.5527757528198374</v>
      </c>
      <c r="L9646" s="93">
        <f t="shared" ca="1" si="1211"/>
        <v>-1.6190348169921789</v>
      </c>
      <c r="M9646" s="93">
        <f t="shared" ca="1" si="1212"/>
        <v>1.5527757528198374</v>
      </c>
      <c r="N9646" s="101">
        <f t="shared" ca="1" si="1208"/>
        <v>-1.0411621672938487</v>
      </c>
      <c r="O9646" s="46">
        <f t="shared" ca="1" si="1213"/>
        <v>0.87768240408969533</v>
      </c>
      <c r="P9646" s="46">
        <f t="shared" ca="1" si="1214"/>
        <v>0.59898285788494865</v>
      </c>
      <c r="Q9646" s="47">
        <f t="shared" ca="1" si="1209"/>
        <v>1.4350814964991887</v>
      </c>
      <c r="R9646" s="47">
        <f t="shared" ca="1" si="1210"/>
        <v>-1.8925332953878493E-2</v>
      </c>
      <c r="S9646" s="97">
        <f t="shared" ca="1" si="1215"/>
        <v>0.42937853556790839</v>
      </c>
      <c r="V9646">
        <v>9629</v>
      </c>
      <c r="W9646" s="46">
        <v>0.339207539119252</v>
      </c>
    </row>
    <row r="9647" spans="10:23">
      <c r="J9647">
        <v>9630</v>
      </c>
      <c r="K9647" s="93">
        <f t="shared" ca="1" si="1211"/>
        <v>0.33122043328050343</v>
      </c>
      <c r="L9647" s="93">
        <f t="shared" ca="1" si="1211"/>
        <v>0.39432671688186888</v>
      </c>
      <c r="M9647" s="93">
        <f t="shared" ca="1" si="1212"/>
        <v>0.33122043328050343</v>
      </c>
      <c r="N9647" s="101">
        <f t="shared" ca="1" si="1208"/>
        <v>0.47919005918353519</v>
      </c>
      <c r="O9647" s="46">
        <f t="shared" ca="1" si="1213"/>
        <v>0.43918133579138396</v>
      </c>
      <c r="P9647" s="46">
        <f t="shared" ca="1" si="1214"/>
        <v>0.37973232373579296</v>
      </c>
      <c r="Q9647" s="47">
        <f t="shared" ca="1" si="1209"/>
        <v>0.55807935990256596</v>
      </c>
      <c r="R9647" s="47">
        <f t="shared" ca="1" si="1210"/>
        <v>0.22690420375308712</v>
      </c>
      <c r="S9647" s="97">
        <f t="shared" ca="1" si="1215"/>
        <v>0.33304276977223557</v>
      </c>
      <c r="V9647">
        <v>9630</v>
      </c>
      <c r="W9647" s="46">
        <v>6.6490985395790602E-3</v>
      </c>
    </row>
    <row r="9648" spans="10:23">
      <c r="J9648">
        <v>9631</v>
      </c>
      <c r="K9648" s="93">
        <f t="shared" ca="1" si="1211"/>
        <v>-1.1427835509000543</v>
      </c>
      <c r="L9648" s="93">
        <f t="shared" ca="1" si="1211"/>
        <v>0.77027720942417688</v>
      </c>
      <c r="M9648" s="93">
        <f t="shared" ca="1" si="1212"/>
        <v>-1.1427835509000543</v>
      </c>
      <c r="N9648" s="101">
        <f t="shared" ca="1" si="1208"/>
        <v>0.36685606653658193</v>
      </c>
      <c r="O9648" s="46">
        <f t="shared" ca="1" si="1213"/>
        <v>-8.9941096406685128E-2</v>
      </c>
      <c r="P9648" s="46">
        <f t="shared" ca="1" si="1214"/>
        <v>0.11517110763675842</v>
      </c>
      <c r="Q9648" s="47">
        <f t="shared" ca="1" si="1209"/>
        <v>-0.50016550449357222</v>
      </c>
      <c r="R9648" s="47">
        <f t="shared" ca="1" si="1210"/>
        <v>0.20874064080502774</v>
      </c>
      <c r="S9648" s="97">
        <f t="shared" ca="1" si="1215"/>
        <v>5.9399772199171308E-2</v>
      </c>
      <c r="V9648">
        <v>9631</v>
      </c>
      <c r="W9648" s="46">
        <v>0.425737101977187</v>
      </c>
    </row>
    <row r="9649" spans="10:23">
      <c r="J9649">
        <v>9632</v>
      </c>
      <c r="K9649" s="93">
        <f t="shared" ca="1" si="1211"/>
        <v>1.350041309278702</v>
      </c>
      <c r="L9649" s="93">
        <f t="shared" ca="1" si="1211"/>
        <v>0.9381875991258064</v>
      </c>
      <c r="M9649" s="93">
        <f t="shared" ca="1" si="1212"/>
        <v>1.350041309278702</v>
      </c>
      <c r="N9649" s="101">
        <f t="shared" ca="1" si="1208"/>
        <v>1.3188233127572659</v>
      </c>
      <c r="O9649" s="46">
        <f t="shared" ca="1" si="1213"/>
        <v>0.80490692789826357</v>
      </c>
      <c r="P9649" s="46">
        <f t="shared" ca="1" si="1214"/>
        <v>0.56259511978923271</v>
      </c>
      <c r="Q9649" s="47">
        <f t="shared" ca="1" si="1209"/>
        <v>1.2895305441163252</v>
      </c>
      <c r="R9649" s="47">
        <f t="shared" ca="1" si="1210"/>
        <v>0.36266659495109999</v>
      </c>
      <c r="S9649" s="97">
        <f t="shared" ca="1" si="1215"/>
        <v>0.58378676142468178</v>
      </c>
      <c r="V9649">
        <v>9632</v>
      </c>
      <c r="W9649" s="46">
        <v>1.07641767302816</v>
      </c>
    </row>
    <row r="9650" spans="10:23">
      <c r="J9650">
        <v>9633</v>
      </c>
      <c r="K9650" s="93">
        <f t="shared" ca="1" si="1211"/>
        <v>0.61896987809829185</v>
      </c>
      <c r="L9650" s="93">
        <f t="shared" ca="1" si="1211"/>
        <v>1.1401088164632047</v>
      </c>
      <c r="M9650" s="93">
        <f t="shared" ca="1" si="1212"/>
        <v>0.61896987809829185</v>
      </c>
      <c r="N9650" s="101">
        <f t="shared" ca="1" si="1208"/>
        <v>1.2777643085578645</v>
      </c>
      <c r="O9650" s="46">
        <f t="shared" ca="1" si="1213"/>
        <v>0.54247460211879828</v>
      </c>
      <c r="P9650" s="46">
        <f t="shared" ca="1" si="1214"/>
        <v>0.43137895689950012</v>
      </c>
      <c r="Q9650" s="47">
        <f t="shared" ca="1" si="1209"/>
        <v>0.7646658925573947</v>
      </c>
      <c r="R9650" s="47">
        <f t="shared" ca="1" si="1210"/>
        <v>0.35602766233784983</v>
      </c>
      <c r="S9650" s="97">
        <f t="shared" ca="1" si="1215"/>
        <v>0.44925113222832402</v>
      </c>
      <c r="V9650">
        <v>9633</v>
      </c>
      <c r="W9650" s="46">
        <v>-6.7632112121812804E-2</v>
      </c>
    </row>
    <row r="9651" spans="10:23">
      <c r="J9651">
        <v>9634</v>
      </c>
      <c r="K9651" s="93">
        <f t="shared" ca="1" si="1211"/>
        <v>-0.31027231890023421</v>
      </c>
      <c r="L9651" s="93">
        <f t="shared" ca="1" si="1211"/>
        <v>1.2644191387624228</v>
      </c>
      <c r="M9651" s="93">
        <f t="shared" ca="1" si="1212"/>
        <v>-0.31027231890023421</v>
      </c>
      <c r="N9651" s="101">
        <f t="shared" ca="1" si="1208"/>
        <v>1.1001009703350828</v>
      </c>
      <c r="O9651" s="46">
        <f t="shared" ca="1" si="1213"/>
        <v>0.20890502113135048</v>
      </c>
      <c r="P9651" s="46">
        <f t="shared" ca="1" si="1214"/>
        <v>0.26459416640577621</v>
      </c>
      <c r="Q9651" s="47">
        <f t="shared" ca="1" si="1209"/>
        <v>9.7526730582498999E-2</v>
      </c>
      <c r="R9651" s="47">
        <f t="shared" ca="1" si="1210"/>
        <v>0.32730083485372596</v>
      </c>
      <c r="S9651" s="97">
        <f t="shared" ca="1" si="1215"/>
        <v>0.26810292799253821</v>
      </c>
      <c r="V9651">
        <v>9634</v>
      </c>
      <c r="W9651" s="46">
        <v>0.217803454635946</v>
      </c>
    </row>
    <row r="9652" spans="10:23">
      <c r="J9652">
        <v>9635</v>
      </c>
      <c r="K9652" s="93">
        <f t="shared" ca="1" si="1211"/>
        <v>0.36693798838653835</v>
      </c>
      <c r="L9652" s="93">
        <f t="shared" ca="1" si="1211"/>
        <v>-0.89951158674699205</v>
      </c>
      <c r="M9652" s="93">
        <f t="shared" ca="1" si="1212"/>
        <v>0.36693798838653835</v>
      </c>
      <c r="N9652" s="101">
        <f t="shared" ca="1" si="1208"/>
        <v>-0.73611730091568228</v>
      </c>
      <c r="O9652" s="46">
        <f t="shared" ca="1" si="1213"/>
        <v>0.45200284769549204</v>
      </c>
      <c r="P9652" s="46">
        <f t="shared" ca="1" si="1214"/>
        <v>0.386143079687847</v>
      </c>
      <c r="Q9652" s="47">
        <f t="shared" ca="1" si="1209"/>
        <v>0.58372238371078211</v>
      </c>
      <c r="R9652" s="47">
        <f t="shared" ca="1" si="1210"/>
        <v>3.0398130958382494E-2</v>
      </c>
      <c r="S9652" s="97">
        <f t="shared" ca="1" si="1215"/>
        <v>0.24120048932693727</v>
      </c>
      <c r="V9652">
        <v>9635</v>
      </c>
      <c r="W9652" s="46">
        <v>2.0495730502961602</v>
      </c>
    </row>
    <row r="9653" spans="10:23">
      <c r="J9653">
        <v>9636</v>
      </c>
      <c r="K9653" s="93">
        <f t="shared" ca="1" si="1211"/>
        <v>8.6961572471471293E-2</v>
      </c>
      <c r="L9653" s="93">
        <f t="shared" ca="1" si="1211"/>
        <v>-0.15631294146322633</v>
      </c>
      <c r="M9653" s="93">
        <f t="shared" ca="1" si="1212"/>
        <v>8.6961572471471293E-2</v>
      </c>
      <c r="N9653" s="101">
        <f t="shared" ca="1" si="1208"/>
        <v>-0.120541940987799</v>
      </c>
      <c r="O9653" s="46">
        <f t="shared" ca="1" si="1213"/>
        <v>0.35149986145055667</v>
      </c>
      <c r="P9653" s="46">
        <f t="shared" ca="1" si="1214"/>
        <v>0.33589158656537932</v>
      </c>
      <c r="Q9653" s="47">
        <f t="shared" ca="1" si="1209"/>
        <v>0.38271641122091143</v>
      </c>
      <c r="R9653" s="47">
        <f t="shared" ca="1" si="1210"/>
        <v>0.12993204349779117</v>
      </c>
      <c r="S9653" s="97">
        <f t="shared" ca="1" si="1215"/>
        <v>0.24071595247417393</v>
      </c>
      <c r="V9653">
        <v>9636</v>
      </c>
      <c r="W9653" s="46">
        <v>0.40768752395860097</v>
      </c>
    </row>
    <row r="9654" spans="10:23">
      <c r="J9654">
        <v>9637</v>
      </c>
      <c r="K9654" s="93">
        <f t="shared" ca="1" si="1211"/>
        <v>1.4186422137065846</v>
      </c>
      <c r="L9654" s="93">
        <f t="shared" ca="1" si="1211"/>
        <v>-0.67149638108099663</v>
      </c>
      <c r="M9654" s="93">
        <f t="shared" ca="1" si="1212"/>
        <v>1.4186422137065846</v>
      </c>
      <c r="N9654" s="101">
        <f t="shared" ca="1" si="1208"/>
        <v>-0.18547438058868365</v>
      </c>
      <c r="O9654" s="46">
        <f t="shared" ca="1" si="1213"/>
        <v>0.82953255835206985</v>
      </c>
      <c r="P9654" s="46">
        <f t="shared" ca="1" si="1214"/>
        <v>0.57490793501613591</v>
      </c>
      <c r="Q9654" s="47">
        <f t="shared" ca="1" si="1209"/>
        <v>1.3387818050239377</v>
      </c>
      <c r="R9654" s="47">
        <f t="shared" ca="1" si="1210"/>
        <v>0.11943295567698876</v>
      </c>
      <c r="S9654" s="97">
        <f t="shared" ca="1" si="1215"/>
        <v>0.4744827570145293</v>
      </c>
      <c r="V9654">
        <v>9637</v>
      </c>
      <c r="W9654" s="46">
        <v>6.63858235106176E-2</v>
      </c>
    </row>
    <row r="9655" spans="10:23">
      <c r="J9655">
        <v>9638</v>
      </c>
      <c r="K9655" s="93">
        <f t="shared" ca="1" si="1211"/>
        <v>1.4174230033938784</v>
      </c>
      <c r="L9655" s="93">
        <f t="shared" ca="1" si="1211"/>
        <v>0.70565446874083482</v>
      </c>
      <c r="M9655" s="93">
        <f t="shared" ca="1" si="1212"/>
        <v>1.4174230033938784</v>
      </c>
      <c r="N9655" s="101">
        <f t="shared" ca="1" si="1208"/>
        <v>1.1197914514878111</v>
      </c>
      <c r="O9655" s="46">
        <f t="shared" ca="1" si="1213"/>
        <v>0.82909489906963674</v>
      </c>
      <c r="P9655" s="46">
        <f t="shared" ca="1" si="1214"/>
        <v>0.57468910537491935</v>
      </c>
      <c r="Q9655" s="47">
        <f t="shared" ca="1" si="1209"/>
        <v>1.3379064864590715</v>
      </c>
      <c r="R9655" s="47">
        <f t="shared" ca="1" si="1210"/>
        <v>0.33048463777453185</v>
      </c>
      <c r="S9655" s="97">
        <f t="shared" ca="1" si="1215"/>
        <v>0.5797897684220843</v>
      </c>
      <c r="V9655">
        <v>9638</v>
      </c>
      <c r="W9655" s="46">
        <v>0.17397231531392501</v>
      </c>
    </row>
    <row r="9656" spans="10:23">
      <c r="J9656">
        <v>9639</v>
      </c>
      <c r="K9656" s="93">
        <f t="shared" ca="1" si="1211"/>
        <v>1.7274030907612417</v>
      </c>
      <c r="L9656" s="93">
        <f t="shared" ca="1" si="1211"/>
        <v>-9.0860318483882166E-2</v>
      </c>
      <c r="M9656" s="93">
        <f t="shared" ca="1" si="1212"/>
        <v>1.7274030907612417</v>
      </c>
      <c r="N9656" s="101">
        <f t="shared" ca="1" si="1208"/>
        <v>0.46320979433976861</v>
      </c>
      <c r="O9656" s="46">
        <f t="shared" ca="1" si="1213"/>
        <v>0.94036828741937806</v>
      </c>
      <c r="P9656" s="46">
        <f t="shared" ca="1" si="1214"/>
        <v>0.63032579954978996</v>
      </c>
      <c r="Q9656" s="47">
        <f t="shared" ca="1" si="1209"/>
        <v>1.5604532631585541</v>
      </c>
      <c r="R9656" s="47">
        <f t="shared" ca="1" si="1210"/>
        <v>0.22432031494457083</v>
      </c>
      <c r="S9656" s="97">
        <f t="shared" ca="1" si="1215"/>
        <v>0.58234430118197444</v>
      </c>
      <c r="V9656">
        <v>9639</v>
      </c>
      <c r="W9656" s="46">
        <v>0.67785648721811897</v>
      </c>
    </row>
    <row r="9657" spans="10:23">
      <c r="J9657">
        <v>9640</v>
      </c>
      <c r="K9657" s="93">
        <f t="shared" ca="1" si="1211"/>
        <v>0.35943404013059899</v>
      </c>
      <c r="L9657" s="93">
        <f t="shared" ca="1" si="1211"/>
        <v>-0.6628444202048599</v>
      </c>
      <c r="M9657" s="93">
        <f t="shared" ca="1" si="1212"/>
        <v>0.35943404013059899</v>
      </c>
      <c r="N9657" s="101">
        <f t="shared" ca="1" si="1208"/>
        <v>-0.51412356300842865</v>
      </c>
      <c r="O9657" s="46">
        <f t="shared" ca="1" si="1213"/>
        <v>0.4493091593507631</v>
      </c>
      <c r="P9657" s="46">
        <f t="shared" ca="1" si="1214"/>
        <v>0.38479623551548253</v>
      </c>
      <c r="Q9657" s="47">
        <f t="shared" ca="1" si="1209"/>
        <v>0.57833500702132423</v>
      </c>
      <c r="R9657" s="47">
        <f t="shared" ca="1" si="1210"/>
        <v>6.6292851136502684E-2</v>
      </c>
      <c r="S9657" s="97">
        <f t="shared" ca="1" si="1215"/>
        <v>0.25780100524363292</v>
      </c>
      <c r="V9657">
        <v>9640</v>
      </c>
      <c r="W9657" s="46">
        <v>5.3475836592889299E-2</v>
      </c>
    </row>
    <row r="9658" spans="10:23">
      <c r="J9658">
        <v>9641</v>
      </c>
      <c r="K9658" s="93">
        <f t="shared" ca="1" si="1211"/>
        <v>-1.9851562411237107</v>
      </c>
      <c r="L9658" s="93">
        <f t="shared" ca="1" si="1211"/>
        <v>0.35883646043681888</v>
      </c>
      <c r="M9658" s="93">
        <f t="shared" ca="1" si="1212"/>
        <v>-1.9851562411237107</v>
      </c>
      <c r="N9658" s="101">
        <f t="shared" ca="1" si="1208"/>
        <v>-0.29111740347178822</v>
      </c>
      <c r="O9658" s="46">
        <f t="shared" ca="1" si="1213"/>
        <v>-0.39232717639829351</v>
      </c>
      <c r="P9658" s="46">
        <f t="shared" ca="1" si="1214"/>
        <v>-3.6021932359045772E-2</v>
      </c>
      <c r="Q9658" s="47">
        <f t="shared" ca="1" si="1209"/>
        <v>-1.104937664476789</v>
      </c>
      <c r="R9658" s="47">
        <f t="shared" ca="1" si="1210"/>
        <v>0.10235127228849583</v>
      </c>
      <c r="S9658" s="97">
        <f t="shared" ca="1" si="1215"/>
        <v>-0.14498795205489884</v>
      </c>
      <c r="V9658">
        <v>9641</v>
      </c>
      <c r="W9658" s="46">
        <v>-0.72300258592229205</v>
      </c>
    </row>
    <row r="9659" spans="10:23">
      <c r="J9659">
        <v>9642</v>
      </c>
      <c r="K9659" s="93">
        <f t="shared" ca="1" si="1211"/>
        <v>1.5678861560651274</v>
      </c>
      <c r="L9659" s="93">
        <f t="shared" ca="1" si="1211"/>
        <v>0.99130091044750901</v>
      </c>
      <c r="M9659" s="93">
        <f t="shared" ca="1" si="1212"/>
        <v>1.5678861560651274</v>
      </c>
      <c r="N9659" s="101">
        <f t="shared" ca="1" si="1208"/>
        <v>1.4384586986167478</v>
      </c>
      <c r="O9659" s="46">
        <f t="shared" ca="1" si="1213"/>
        <v>0.88310657756714095</v>
      </c>
      <c r="P9659" s="46">
        <f t="shared" ca="1" si="1214"/>
        <v>0.60169494462367146</v>
      </c>
      <c r="Q9659" s="47">
        <f t="shared" ca="1" si="1209"/>
        <v>1.4459298434540799</v>
      </c>
      <c r="R9659" s="47">
        <f t="shared" ca="1" si="1210"/>
        <v>0.38201073834590893</v>
      </c>
      <c r="S9659" s="97">
        <f t="shared" ca="1" si="1215"/>
        <v>0.63255865795652499</v>
      </c>
      <c r="V9659">
        <v>9642</v>
      </c>
      <c r="W9659" s="46">
        <v>0.18920897396502001</v>
      </c>
    </row>
    <row r="9660" spans="10:23">
      <c r="J9660">
        <v>9643</v>
      </c>
      <c r="K9660" s="93">
        <f t="shared" ca="1" si="1211"/>
        <v>-0.28646219063578415</v>
      </c>
      <c r="L9660" s="93">
        <f t="shared" ca="1" si="1211"/>
        <v>-0.61253265482644448</v>
      </c>
      <c r="M9660" s="93">
        <f t="shared" ca="1" si="1212"/>
        <v>-0.28646219063578415</v>
      </c>
      <c r="N9660" s="101">
        <f t="shared" ca="1" si="1208"/>
        <v>-0.67183331525992307</v>
      </c>
      <c r="O9660" s="46">
        <f t="shared" ca="1" si="1213"/>
        <v>0.217452130307068</v>
      </c>
      <c r="P9660" s="46">
        <f t="shared" ca="1" si="1214"/>
        <v>0.26886772099363498</v>
      </c>
      <c r="Q9660" s="47">
        <f t="shared" ca="1" si="1209"/>
        <v>0.11462094893393401</v>
      </c>
      <c r="R9660" s="47">
        <f t="shared" ca="1" si="1210"/>
        <v>4.0792368646347346E-2</v>
      </c>
      <c r="S9660" s="97">
        <f t="shared" ca="1" si="1215"/>
        <v>0.12912224947670767</v>
      </c>
      <c r="V9660">
        <v>9643</v>
      </c>
      <c r="W9660" s="46">
        <v>1.2250887651974101</v>
      </c>
    </row>
    <row r="9661" spans="10:23">
      <c r="J9661">
        <v>9644</v>
      </c>
      <c r="K9661" s="93">
        <f t="shared" ca="1" si="1211"/>
        <v>-0.55581788835520129</v>
      </c>
      <c r="L9661" s="93">
        <f t="shared" ca="1" si="1211"/>
        <v>9.996446841384346E-2</v>
      </c>
      <c r="M9661" s="93">
        <f t="shared" ca="1" si="1212"/>
        <v>-0.55581788835520129</v>
      </c>
      <c r="N9661" s="101">
        <f t="shared" ca="1" si="1208"/>
        <v>-8.1987925585696966E-2</v>
      </c>
      <c r="O9661" s="46">
        <f t="shared" ca="1" si="1213"/>
        <v>0.1207616576670377</v>
      </c>
      <c r="P9661" s="46">
        <f t="shared" ca="1" si="1214"/>
        <v>0.22052248467361985</v>
      </c>
      <c r="Q9661" s="47">
        <f t="shared" ca="1" si="1209"/>
        <v>-7.8759996346126571E-2</v>
      </c>
      <c r="R9661" s="47">
        <f t="shared" ca="1" si="1210"/>
        <v>0.13616593823575696</v>
      </c>
      <c r="S9661" s="97">
        <f t="shared" ca="1" si="1215"/>
        <v>0.12846379795139734</v>
      </c>
      <c r="V9661">
        <v>9644</v>
      </c>
      <c r="W9661" s="46">
        <v>0.12878408487481499</v>
      </c>
    </row>
    <row r="9662" spans="10:23">
      <c r="J9662">
        <v>9645</v>
      </c>
      <c r="K9662" s="93">
        <f t="shared" ca="1" si="1211"/>
        <v>0.24949715986097881</v>
      </c>
      <c r="L9662" s="93">
        <f t="shared" ca="1" si="1211"/>
        <v>-1.5376974990277978</v>
      </c>
      <c r="M9662" s="93">
        <f t="shared" ca="1" si="1212"/>
        <v>0.24949715986097881</v>
      </c>
      <c r="N9662" s="101">
        <f t="shared" ca="1" si="1208"/>
        <v>-1.3785194533780778</v>
      </c>
      <c r="O9662" s="46">
        <f t="shared" ca="1" si="1213"/>
        <v>0.40984517546684723</v>
      </c>
      <c r="P9662" s="46">
        <f t="shared" ca="1" si="1214"/>
        <v>0.36506424357352463</v>
      </c>
      <c r="Q9662" s="47">
        <f t="shared" ca="1" si="1209"/>
        <v>0.4994070392534925</v>
      </c>
      <c r="R9662" s="47">
        <f t="shared" ca="1" si="1210"/>
        <v>-7.3473472456365652E-2</v>
      </c>
      <c r="S9662" s="97">
        <f t="shared" ca="1" si="1215"/>
        <v>0.16818585150524079</v>
      </c>
      <c r="V9662">
        <v>9645</v>
      </c>
      <c r="W9662" s="46">
        <v>-5.4960527403134E-2</v>
      </c>
    </row>
    <row r="9663" spans="10:23">
      <c r="J9663">
        <v>9646</v>
      </c>
      <c r="K9663" s="93">
        <f t="shared" ca="1" si="1211"/>
        <v>1.4077232499265981</v>
      </c>
      <c r="L9663" s="93">
        <f t="shared" ca="1" si="1211"/>
        <v>-0.55090268606191783</v>
      </c>
      <c r="M9663" s="93">
        <f t="shared" ca="1" si="1212"/>
        <v>1.4077232499265981</v>
      </c>
      <c r="N9663" s="101">
        <f t="shared" ca="1" si="1208"/>
        <v>-7.4614001174218625E-2</v>
      </c>
      <c r="O9663" s="46">
        <f t="shared" ca="1" si="1213"/>
        <v>0.8256129836871744</v>
      </c>
      <c r="P9663" s="46">
        <f t="shared" ca="1" si="1214"/>
        <v>0.57294814768368818</v>
      </c>
      <c r="Q9663" s="47">
        <f t="shared" ca="1" si="1209"/>
        <v>1.3309426556941468</v>
      </c>
      <c r="R9663" s="47">
        <f t="shared" ca="1" si="1210"/>
        <v>0.13735824643264496</v>
      </c>
      <c r="S9663" s="97">
        <f t="shared" ca="1" si="1215"/>
        <v>0.48148561505990967</v>
      </c>
      <c r="V9663">
        <v>9646</v>
      </c>
      <c r="W9663" s="46">
        <v>0.149431774893105</v>
      </c>
    </row>
    <row r="9664" spans="10:23">
      <c r="J9664">
        <v>9647</v>
      </c>
      <c r="K9664" s="93">
        <f t="shared" ca="1" si="1211"/>
        <v>-0.33575529004090821</v>
      </c>
      <c r="L9664" s="93">
        <f t="shared" ca="1" si="1211"/>
        <v>-5.1043462639898517E-3</v>
      </c>
      <c r="M9664" s="93">
        <f t="shared" ca="1" si="1212"/>
        <v>-0.33575529004090821</v>
      </c>
      <c r="N9664" s="101">
        <f t="shared" ca="1" si="1208"/>
        <v>-0.11161705931927351</v>
      </c>
      <c r="O9664" s="46">
        <f t="shared" ca="1" si="1213"/>
        <v>0.19975741243130851</v>
      </c>
      <c r="P9664" s="46">
        <f t="shared" ca="1" si="1214"/>
        <v>0.26002036205575524</v>
      </c>
      <c r="Q9664" s="47">
        <f t="shared" ca="1" si="1209"/>
        <v>7.9231513182415031E-2</v>
      </c>
      <c r="R9664" s="47">
        <f t="shared" ca="1" si="1210"/>
        <v>0.13137512983497601</v>
      </c>
      <c r="S9664" s="97">
        <f t="shared" ca="1" si="1215"/>
        <v>0.16556627113314226</v>
      </c>
      <c r="V9664">
        <v>9647</v>
      </c>
      <c r="W9664" s="46">
        <v>7.0924641403346603E-2</v>
      </c>
    </row>
    <row r="9665" spans="10:23">
      <c r="J9665">
        <v>9648</v>
      </c>
      <c r="K9665" s="93">
        <f t="shared" ca="1" si="1211"/>
        <v>-0.42924368554958053</v>
      </c>
      <c r="L9665" s="93">
        <f t="shared" ca="1" si="1211"/>
        <v>-0.23364714505401815</v>
      </c>
      <c r="M9665" s="93">
        <f t="shared" ca="1" si="1212"/>
        <v>-0.42924368554958053</v>
      </c>
      <c r="N9665" s="101">
        <f t="shared" ca="1" si="1208"/>
        <v>-0.35802605168719276</v>
      </c>
      <c r="O9665" s="46">
        <f t="shared" ca="1" si="1213"/>
        <v>0.16619793244025285</v>
      </c>
      <c r="P9665" s="46">
        <f t="shared" ca="1" si="1214"/>
        <v>0.2432406220602274</v>
      </c>
      <c r="Q9665" s="47">
        <f t="shared" ca="1" si="1209"/>
        <v>1.2112553200303744E-2</v>
      </c>
      <c r="R9665" s="47">
        <f t="shared" ca="1" si="1210"/>
        <v>9.1532646376662169E-2</v>
      </c>
      <c r="S9665" s="97">
        <f t="shared" ca="1" si="1215"/>
        <v>0.12886528940845751</v>
      </c>
      <c r="V9665">
        <v>9648</v>
      </c>
      <c r="W9665" s="46">
        <v>0.62181409596805204</v>
      </c>
    </row>
    <row r="9666" spans="10:23">
      <c r="J9666">
        <v>9649</v>
      </c>
      <c r="K9666" s="93">
        <f t="shared" ca="1" si="1211"/>
        <v>-0.24308202484608488</v>
      </c>
      <c r="L9666" s="93">
        <f t="shared" ca="1" si="1211"/>
        <v>0.17878782240278809</v>
      </c>
      <c r="M9666" s="93">
        <f t="shared" ca="1" si="1212"/>
        <v>-0.24308202484608488</v>
      </c>
      <c r="N9666" s="101">
        <f t="shared" ca="1" si="1208"/>
        <v>9.2200191560911721E-2</v>
      </c>
      <c r="O9666" s="46">
        <f t="shared" ca="1" si="1213"/>
        <v>0.2330242855238408</v>
      </c>
      <c r="P9666" s="46">
        <f t="shared" ca="1" si="1214"/>
        <v>0.27665379860202138</v>
      </c>
      <c r="Q9666" s="47">
        <f t="shared" ca="1" si="1209"/>
        <v>0.14576525936747961</v>
      </c>
      <c r="R9666" s="47">
        <f t="shared" ca="1" si="1210"/>
        <v>0.16433084857184641</v>
      </c>
      <c r="S9666" s="97">
        <f t="shared" ca="1" si="1215"/>
        <v>0.19867756704784362</v>
      </c>
      <c r="V9666">
        <v>9649</v>
      </c>
      <c r="W9666" s="46">
        <v>0.67994399643465497</v>
      </c>
    </row>
    <row r="9667" spans="10:23">
      <c r="J9667">
        <v>9650</v>
      </c>
      <c r="K9667" s="93">
        <f t="shared" ca="1" si="1211"/>
        <v>-1.2569889623208952</v>
      </c>
      <c r="L9667" s="93">
        <f t="shared" ca="1" si="1211"/>
        <v>0.74443745455093935</v>
      </c>
      <c r="M9667" s="93">
        <f t="shared" ca="1" si="1212"/>
        <v>-1.2569889623208952</v>
      </c>
      <c r="N9667" s="101">
        <f t="shared" ca="1" si="1208"/>
        <v>0.3060379464818388</v>
      </c>
      <c r="O9667" s="46">
        <f t="shared" ca="1" si="1213"/>
        <v>-0.13093735266495471</v>
      </c>
      <c r="P9667" s="46">
        <f t="shared" ca="1" si="1214"/>
        <v>9.4672979507623628E-2</v>
      </c>
      <c r="Q9667" s="47">
        <f t="shared" ca="1" si="1209"/>
        <v>-0.58215801701011138</v>
      </c>
      <c r="R9667" s="47">
        <f t="shared" ca="1" si="1210"/>
        <v>0.1989068075550269</v>
      </c>
      <c r="S9667" s="97">
        <f t="shared" ca="1" si="1215"/>
        <v>3.3984727445036098E-2</v>
      </c>
      <c r="V9667">
        <v>9650</v>
      </c>
      <c r="W9667" s="46">
        <v>-0.153198506933654</v>
      </c>
    </row>
    <row r="9668" spans="10:23">
      <c r="J9668">
        <v>9651</v>
      </c>
      <c r="K9668" s="93">
        <f t="shared" ca="1" si="1211"/>
        <v>-0.14602116903294723</v>
      </c>
      <c r="L9668" s="93">
        <f t="shared" ca="1" si="1211"/>
        <v>-0.27977376308256668</v>
      </c>
      <c r="M9668" s="93">
        <f t="shared" ca="1" si="1212"/>
        <v>-0.14602116903294723</v>
      </c>
      <c r="N9668" s="101">
        <f t="shared" ca="1" si="1208"/>
        <v>-0.31168680880906741</v>
      </c>
      <c r="O9668" s="46">
        <f t="shared" ca="1" si="1213"/>
        <v>0.26786616970478783</v>
      </c>
      <c r="P9668" s="46">
        <f t="shared" ca="1" si="1214"/>
        <v>0.2940747406924949</v>
      </c>
      <c r="Q9668" s="47">
        <f t="shared" ca="1" si="1209"/>
        <v>0.21544902772937369</v>
      </c>
      <c r="R9668" s="47">
        <f t="shared" ca="1" si="1210"/>
        <v>9.9025353928039933E-2</v>
      </c>
      <c r="S9668" s="97">
        <f t="shared" ca="1" si="1215"/>
        <v>0.18344576181641387</v>
      </c>
      <c r="V9668">
        <v>9651</v>
      </c>
      <c r="W9668" s="46">
        <v>0.36134657356296002</v>
      </c>
    </row>
    <row r="9669" spans="10:23">
      <c r="J9669">
        <v>9652</v>
      </c>
      <c r="K9669" s="93">
        <f t="shared" ca="1" si="1211"/>
        <v>-0.80275647344787171</v>
      </c>
      <c r="L9669" s="93">
        <f t="shared" ca="1" si="1211"/>
        <v>-0.30871591757795991</v>
      </c>
      <c r="M9669" s="93">
        <f t="shared" ca="1" si="1212"/>
        <v>-0.80275647344787171</v>
      </c>
      <c r="N9669" s="101">
        <f t="shared" ca="1" si="1208"/>
        <v>-0.5479829386703774</v>
      </c>
      <c r="O9669" s="46">
        <f t="shared" ca="1" si="1213"/>
        <v>3.2118244114514805E-2</v>
      </c>
      <c r="P9669" s="46">
        <f t="shared" ca="1" si="1214"/>
        <v>0.17620077789735838</v>
      </c>
      <c r="Q9669" s="47">
        <f t="shared" ca="1" si="1209"/>
        <v>-0.25604682345117236</v>
      </c>
      <c r="R9669" s="47">
        <f t="shared" ca="1" si="1210"/>
        <v>6.0818044386326375E-2</v>
      </c>
      <c r="S9669" s="97">
        <f t="shared" ca="1" si="1215"/>
        <v>4.646814425042059E-2</v>
      </c>
      <c r="V9669">
        <v>9652</v>
      </c>
      <c r="W9669" s="46">
        <v>0.37687025982192601</v>
      </c>
    </row>
    <row r="9670" spans="10:23">
      <c r="J9670">
        <v>9653</v>
      </c>
      <c r="K9670" s="93">
        <f t="shared" ca="1" si="1211"/>
        <v>-2.5552696330397411</v>
      </c>
      <c r="L9670" s="93">
        <f t="shared" ca="1" si="1211"/>
        <v>-0.25152981235922889</v>
      </c>
      <c r="M9670" s="93">
        <f t="shared" ca="1" si="1212"/>
        <v>-2.5552696330397411</v>
      </c>
      <c r="N9670" s="101">
        <f t="shared" ca="1" si="1208"/>
        <v>-1.051104253679997</v>
      </c>
      <c r="O9670" s="46">
        <f t="shared" ca="1" si="1213"/>
        <v>-0.59698047977928981</v>
      </c>
      <c r="P9670" s="46">
        <f t="shared" ca="1" si="1214"/>
        <v>-0.13834858404954392</v>
      </c>
      <c r="Q9670" s="47">
        <f t="shared" ca="1" si="1209"/>
        <v>-1.5142442712387816</v>
      </c>
      <c r="R9670" s="47">
        <f t="shared" ca="1" si="1210"/>
        <v>-2.0532893654381629E-2</v>
      </c>
      <c r="S9670" s="97">
        <f t="shared" ca="1" si="1215"/>
        <v>-0.3087566867168357</v>
      </c>
      <c r="V9670">
        <v>9653</v>
      </c>
      <c r="W9670" s="46">
        <v>-5.6953593122408899E-2</v>
      </c>
    </row>
    <row r="9671" spans="10:23">
      <c r="J9671">
        <v>9654</v>
      </c>
      <c r="K9671" s="93">
        <f t="shared" ca="1" si="1211"/>
        <v>0.45448781041773001</v>
      </c>
      <c r="L9671" s="93">
        <f t="shared" ca="1" si="1211"/>
        <v>0.17284591285028081</v>
      </c>
      <c r="M9671" s="93">
        <f t="shared" ca="1" si="1212"/>
        <v>0.45448781041773001</v>
      </c>
      <c r="N9671" s="101">
        <f t="shared" ca="1" si="1208"/>
        <v>0.30840962363923807</v>
      </c>
      <c r="O9671" s="46">
        <f t="shared" ca="1" si="1213"/>
        <v>0.48343056109981186</v>
      </c>
      <c r="P9671" s="46">
        <f t="shared" ca="1" si="1214"/>
        <v>0.40185693639000691</v>
      </c>
      <c r="Q9671" s="47">
        <f t="shared" ca="1" si="1209"/>
        <v>0.64657781051942176</v>
      </c>
      <c r="R9671" s="47">
        <f t="shared" ca="1" si="1210"/>
        <v>0.19929028993935097</v>
      </c>
      <c r="S9671" s="97">
        <f t="shared" ca="1" si="1215"/>
        <v>0.3413604255195814</v>
      </c>
      <c r="V9671">
        <v>9654</v>
      </c>
      <c r="W9671" s="46">
        <v>-0.11500300538514401</v>
      </c>
    </row>
    <row r="9672" spans="10:23">
      <c r="J9672">
        <v>9655</v>
      </c>
      <c r="K9672" s="93">
        <f t="shared" ca="1" si="1211"/>
        <v>5.3870879070438563E-3</v>
      </c>
      <c r="L9672" s="93">
        <f t="shared" ca="1" si="1211"/>
        <v>0.41948907789196843</v>
      </c>
      <c r="M9672" s="93">
        <f t="shared" ca="1" si="1212"/>
        <v>5.3870879070438563E-3</v>
      </c>
      <c r="N9672" s="101">
        <f t="shared" ca="1" si="1208"/>
        <v>0.39942375718185369</v>
      </c>
      <c r="O9672" s="46">
        <f t="shared" ca="1" si="1213"/>
        <v>0.32221711178280105</v>
      </c>
      <c r="P9672" s="46">
        <f t="shared" ca="1" si="1214"/>
        <v>0.32125021173150153</v>
      </c>
      <c r="Q9672" s="47">
        <f t="shared" ca="1" si="1209"/>
        <v>0.32415091188540018</v>
      </c>
      <c r="R9672" s="47">
        <f t="shared" ca="1" si="1210"/>
        <v>0.2140065917889605</v>
      </c>
      <c r="S9672" s="97">
        <f t="shared" ca="1" si="1215"/>
        <v>0.26811185178588076</v>
      </c>
      <c r="V9672">
        <v>9655</v>
      </c>
      <c r="W9672" s="46">
        <v>-0.122262485119554</v>
      </c>
    </row>
    <row r="9673" spans="10:23">
      <c r="J9673">
        <v>9656</v>
      </c>
      <c r="K9673" s="93">
        <f t="shared" ca="1" si="1211"/>
        <v>-1.3182368708342864</v>
      </c>
      <c r="L9673" s="93">
        <f t="shared" ca="1" si="1211"/>
        <v>0.22607839425750642</v>
      </c>
      <c r="M9673" s="93">
        <f t="shared" ca="1" si="1212"/>
        <v>-1.3182368708342864</v>
      </c>
      <c r="N9673" s="101">
        <f t="shared" ca="1" si="1208"/>
        <v>-0.20488777294399846</v>
      </c>
      <c r="O9673" s="46">
        <f t="shared" ca="1" si="1213"/>
        <v>-0.15292348205636658</v>
      </c>
      <c r="P9673" s="46">
        <f t="shared" ca="1" si="1214"/>
        <v>8.3679914811917694E-2</v>
      </c>
      <c r="Q9673" s="47">
        <f t="shared" ca="1" si="1209"/>
        <v>-0.62613027579293512</v>
      </c>
      <c r="R9673" s="47">
        <f t="shared" ca="1" si="1210"/>
        <v>0.11629395593370226</v>
      </c>
      <c r="S9673" s="97">
        <f t="shared" ca="1" si="1215"/>
        <v>-1.8314763061332159E-2</v>
      </c>
      <c r="V9673">
        <v>9656</v>
      </c>
      <c r="W9673" s="46">
        <v>0.63868900788661398</v>
      </c>
    </row>
    <row r="9674" spans="10:23">
      <c r="J9674">
        <v>9657</v>
      </c>
      <c r="K9674" s="93">
        <f t="shared" ca="1" si="1211"/>
        <v>1.841731910718881</v>
      </c>
      <c r="L9674" s="93">
        <f t="shared" ca="1" si="1211"/>
        <v>0.2757038434076704</v>
      </c>
      <c r="M9674" s="93">
        <f t="shared" ca="1" si="1212"/>
        <v>1.841731910718881</v>
      </c>
      <c r="N9674" s="101">
        <f t="shared" ca="1" si="1208"/>
        <v>0.84710224317520888</v>
      </c>
      <c r="O9674" s="46">
        <f t="shared" ca="1" si="1213"/>
        <v>0.98140884357496516</v>
      </c>
      <c r="P9674" s="46">
        <f t="shared" ca="1" si="1214"/>
        <v>0.65084607762758351</v>
      </c>
      <c r="Q9674" s="47">
        <f t="shared" ca="1" si="1209"/>
        <v>1.6425343754697284</v>
      </c>
      <c r="R9674" s="47">
        <f t="shared" ca="1" si="1210"/>
        <v>0.28639284077049504</v>
      </c>
      <c r="S9674" s="97">
        <f t="shared" ca="1" si="1215"/>
        <v>0.63390084217273013</v>
      </c>
      <c r="V9674">
        <v>9657</v>
      </c>
      <c r="W9674" s="46">
        <v>0.99890632234328602</v>
      </c>
    </row>
    <row r="9675" spans="10:23">
      <c r="J9675">
        <v>9658</v>
      </c>
      <c r="K9675" s="93">
        <f t="shared" ca="1" si="1211"/>
        <v>-1.3687643938650118</v>
      </c>
      <c r="L9675" s="93">
        <f t="shared" ca="1" si="1211"/>
        <v>-7.303450788663586E-2</v>
      </c>
      <c r="M9675" s="93">
        <f t="shared" ca="1" si="1212"/>
        <v>-1.3687643938650118</v>
      </c>
      <c r="N9675" s="101">
        <f t="shared" ca="1" si="1208"/>
        <v>-0.50454057267435926</v>
      </c>
      <c r="O9675" s="46">
        <f t="shared" ca="1" si="1213"/>
        <v>-0.17106132032945937</v>
      </c>
      <c r="P9675" s="46">
        <f t="shared" ca="1" si="1214"/>
        <v>7.46109956753713E-2</v>
      </c>
      <c r="Q9675" s="47">
        <f t="shared" ca="1" si="1209"/>
        <v>-0.6624059523391207</v>
      </c>
      <c r="R9675" s="47">
        <f t="shared" ca="1" si="1210"/>
        <v>6.7842348702306821E-2</v>
      </c>
      <c r="S9675" s="97">
        <f t="shared" ca="1" si="1215"/>
        <v>-5.1609485813576272E-2</v>
      </c>
      <c r="V9675">
        <v>9658</v>
      </c>
      <c r="W9675" s="46">
        <v>-0.21492596606414299</v>
      </c>
    </row>
    <row r="9676" spans="10:23">
      <c r="J9676">
        <v>9659</v>
      </c>
      <c r="K9676" s="93">
        <f t="shared" ca="1" si="1211"/>
        <v>-0.18226128198599817</v>
      </c>
      <c r="L9676" s="93">
        <f t="shared" ca="1" si="1211"/>
        <v>0.46554964048133191</v>
      </c>
      <c r="M9676" s="93">
        <f t="shared" ca="1" si="1212"/>
        <v>-0.18226128198599817</v>
      </c>
      <c r="N9676" s="101">
        <f t="shared" ca="1" si="1208"/>
        <v>0.38341661095277352</v>
      </c>
      <c r="O9676" s="46">
        <f t="shared" ca="1" si="1213"/>
        <v>0.25485707548615089</v>
      </c>
      <c r="P9676" s="46">
        <f t="shared" ca="1" si="1214"/>
        <v>0.28757019358317643</v>
      </c>
      <c r="Q9676" s="47">
        <f t="shared" ca="1" si="1209"/>
        <v>0.18943083929209986</v>
      </c>
      <c r="R9676" s="47">
        <f t="shared" ca="1" si="1210"/>
        <v>0.21141835646232648</v>
      </c>
      <c r="S9676" s="97">
        <f t="shared" ca="1" si="1215"/>
        <v>0.23313771597423869</v>
      </c>
      <c r="V9676">
        <v>9659</v>
      </c>
      <c r="W9676" s="46">
        <v>3.7889142541201098E-2</v>
      </c>
    </row>
    <row r="9677" spans="10:23">
      <c r="J9677">
        <v>9660</v>
      </c>
      <c r="K9677" s="93">
        <f t="shared" ca="1" si="1211"/>
        <v>0.41810571843526256</v>
      </c>
      <c r="L9677" s="93">
        <f t="shared" ca="1" si="1211"/>
        <v>-0.41837306011344411</v>
      </c>
      <c r="M9677" s="93">
        <f t="shared" ca="1" si="1212"/>
        <v>0.41810571843526256</v>
      </c>
      <c r="N9677" s="101">
        <f t="shared" ca="1" si="1208"/>
        <v>-0.26368546659462161</v>
      </c>
      <c r="O9677" s="46">
        <f t="shared" ca="1" si="1213"/>
        <v>0.47037050074392417</v>
      </c>
      <c r="P9677" s="46">
        <f t="shared" ca="1" si="1214"/>
        <v>0.39532690621206307</v>
      </c>
      <c r="Q9677" s="47">
        <f t="shared" ca="1" si="1209"/>
        <v>0.62045768980764637</v>
      </c>
      <c r="R9677" s="47">
        <f t="shared" ca="1" si="1210"/>
        <v>0.10678681045922177</v>
      </c>
      <c r="S9677" s="97">
        <f t="shared" ca="1" si="1215"/>
        <v>0.28857865560157298</v>
      </c>
      <c r="V9677">
        <v>9660</v>
      </c>
      <c r="W9677" s="46">
        <v>5.53782796893975E-3</v>
      </c>
    </row>
    <row r="9678" spans="10:23">
      <c r="J9678">
        <v>9661</v>
      </c>
      <c r="K9678" s="93">
        <f t="shared" ca="1" si="1211"/>
        <v>0.766942625617685</v>
      </c>
      <c r="L9678" s="93">
        <f t="shared" ca="1" si="1211"/>
        <v>-0.15871554952252923</v>
      </c>
      <c r="M9678" s="93">
        <f t="shared" ca="1" si="1212"/>
        <v>0.766942625617685</v>
      </c>
      <c r="N9678" s="101">
        <f t="shared" ca="1" si="1208"/>
        <v>9.342941604068547E-2</v>
      </c>
      <c r="O9678" s="46">
        <f t="shared" ca="1" si="1213"/>
        <v>0.59559230119341722</v>
      </c>
      <c r="P9678" s="46">
        <f t="shared" ca="1" si="1214"/>
        <v>0.45793780643680959</v>
      </c>
      <c r="Q9678" s="47">
        <f t="shared" ca="1" si="1209"/>
        <v>0.87090129070663236</v>
      </c>
      <c r="R9678" s="47">
        <f t="shared" ca="1" si="1210"/>
        <v>0.16452960493837063</v>
      </c>
      <c r="S9678" s="97">
        <f t="shared" ca="1" si="1215"/>
        <v>0.38006095306589394</v>
      </c>
      <c r="V9678">
        <v>9661</v>
      </c>
      <c r="W9678" s="46">
        <v>0.16834347766028601</v>
      </c>
    </row>
    <row r="9679" spans="10:23">
      <c r="J9679">
        <v>9662</v>
      </c>
      <c r="K9679" s="93">
        <f t="shared" ca="1" si="1211"/>
        <v>-7.0030376199460564E-2</v>
      </c>
      <c r="L9679" s="93">
        <f t="shared" ca="1" si="1211"/>
        <v>-1.5516814147702145</v>
      </c>
      <c r="M9679" s="93">
        <f t="shared" ca="1" si="1212"/>
        <v>-7.0030376199460564E-2</v>
      </c>
      <c r="N9679" s="101">
        <f t="shared" ca="1" si="1208"/>
        <v>-1.4933942934250841</v>
      </c>
      <c r="O9679" s="46">
        <f t="shared" ca="1" si="1213"/>
        <v>0.29514454449905075</v>
      </c>
      <c r="P9679" s="46">
        <f t="shared" ca="1" si="1214"/>
        <v>0.30771392808962633</v>
      </c>
      <c r="Q9679" s="47">
        <f t="shared" ca="1" si="1209"/>
        <v>0.27000577731789954</v>
      </c>
      <c r="R9679" s="47">
        <f t="shared" ca="1" si="1210"/>
        <v>-9.2047871346465499E-2</v>
      </c>
      <c r="S9679" s="97">
        <f t="shared" ca="1" si="1215"/>
        <v>0.10154833657629263</v>
      </c>
      <c r="V9679">
        <v>9662</v>
      </c>
      <c r="W9679" s="46">
        <v>-0.40491726451031301</v>
      </c>
    </row>
    <row r="9680" spans="10:23">
      <c r="J9680">
        <v>9663</v>
      </c>
      <c r="K9680" s="93">
        <f t="shared" ca="1" si="1211"/>
        <v>1.7521476348762397</v>
      </c>
      <c r="L9680" s="93">
        <f t="shared" ca="1" si="1211"/>
        <v>-1.2486872906673085</v>
      </c>
      <c r="M9680" s="93">
        <f t="shared" ca="1" si="1212"/>
        <v>1.7521476348762397</v>
      </c>
      <c r="N9680" s="101">
        <f t="shared" ca="1" si="1208"/>
        <v>-0.6266371726732356</v>
      </c>
      <c r="O9680" s="46">
        <f t="shared" ca="1" si="1213"/>
        <v>0.94925082335976685</v>
      </c>
      <c r="P9680" s="46">
        <f t="shared" ca="1" si="1214"/>
        <v>0.63476706751998435</v>
      </c>
      <c r="Q9680" s="47">
        <f t="shared" ca="1" si="1209"/>
        <v>1.5782183350393317</v>
      </c>
      <c r="R9680" s="47">
        <f t="shared" ca="1" si="1210"/>
        <v>4.8100245465635599E-2</v>
      </c>
      <c r="S9680" s="97">
        <f t="shared" ca="1" si="1215"/>
        <v>0.49867553441270124</v>
      </c>
      <c r="V9680">
        <v>9663</v>
      </c>
      <c r="W9680" s="46">
        <v>-0.31179900578548297</v>
      </c>
    </row>
    <row r="9681" spans="10:23">
      <c r="J9681">
        <v>9664</v>
      </c>
      <c r="K9681" s="93">
        <f t="shared" ca="1" si="1211"/>
        <v>0.22155871332672364</v>
      </c>
      <c r="L9681" s="93">
        <f t="shared" ca="1" si="1211"/>
        <v>0.29296468299261519</v>
      </c>
      <c r="M9681" s="93">
        <f t="shared" ca="1" si="1212"/>
        <v>0.22155871332672364</v>
      </c>
      <c r="N9681" s="101">
        <f t="shared" ca="1" si="1208"/>
        <v>0.34821553187845866</v>
      </c>
      <c r="O9681" s="46">
        <f t="shared" ca="1" si="1213"/>
        <v>0.39981612606081118</v>
      </c>
      <c r="P9681" s="46">
        <f t="shared" ca="1" si="1214"/>
        <v>0.36004971887050657</v>
      </c>
      <c r="Q9681" s="47">
        <f t="shared" ca="1" si="1209"/>
        <v>0.4793489404414204</v>
      </c>
      <c r="R9681" s="47">
        <f t="shared" ca="1" si="1210"/>
        <v>0.20572660634697729</v>
      </c>
      <c r="S9681" s="97">
        <f t="shared" ca="1" si="1215"/>
        <v>0.30277136620389422</v>
      </c>
      <c r="V9681">
        <v>9664</v>
      </c>
      <c r="W9681" s="46">
        <v>-0.29562942120742097</v>
      </c>
    </row>
    <row r="9682" spans="10:23">
      <c r="J9682">
        <v>9665</v>
      </c>
      <c r="K9682" s="93">
        <f t="shared" ca="1" si="1211"/>
        <v>-1.05919945194401</v>
      </c>
      <c r="L9682" s="93">
        <f t="shared" ca="1" si="1211"/>
        <v>1.3782292500678641</v>
      </c>
      <c r="M9682" s="93">
        <f t="shared" ca="1" si="1212"/>
        <v>-1.05919945194401</v>
      </c>
      <c r="N9682" s="101">
        <f t="shared" ref="N9682:N9745" ca="1" si="1216">$N$2*K9682+SQRT(1-$N$2^2)*L9682</f>
        <v>0.96982679405403549</v>
      </c>
      <c r="O9682" s="46">
        <f t="shared" ca="1" si="1213"/>
        <v>-5.9936956521477902E-2</v>
      </c>
      <c r="P9682" s="46">
        <f t="shared" ca="1" si="1214"/>
        <v>0.13017317757936203</v>
      </c>
      <c r="Q9682" s="47">
        <f t="shared" ref="Q9682:Q9745" ca="1" si="1217">$K$2+K9682*$S$3</f>
        <v>-0.44015722472315777</v>
      </c>
      <c r="R9682" s="47">
        <f t="shared" ref="R9682:R9745" ca="1" si="1218">$L$2+$L$3*N9682</f>
        <v>0.30623647894834932</v>
      </c>
      <c r="S9682" s="97">
        <f t="shared" ca="1" si="1215"/>
        <v>0.12314976121343571</v>
      </c>
      <c r="V9682">
        <v>9665</v>
      </c>
      <c r="W9682" s="46">
        <v>0.59628903416692502</v>
      </c>
    </row>
    <row r="9683" spans="10:23">
      <c r="J9683">
        <v>9666</v>
      </c>
      <c r="K9683" s="93">
        <f t="shared" ref="K9683:L9746" ca="1" si="1219">_xlfn.NORM.S.INV(RAND())</f>
        <v>0.26113239501432645</v>
      </c>
      <c r="L9683" s="93">
        <f t="shared" ca="1" si="1219"/>
        <v>-1.862484533521283</v>
      </c>
      <c r="M9683" s="93">
        <f t="shared" ref="M9683:M9746" ca="1" si="1220">K9683</f>
        <v>0.26113239501432645</v>
      </c>
      <c r="N9683" s="101">
        <f t="shared" ca="1" si="1216"/>
        <v>-1.682744314721768</v>
      </c>
      <c r="O9683" s="46">
        <f t="shared" ref="O9683:O9746" ca="1" si="1221">$K$2+K9683*$K$3</f>
        <v>0.41402186968857851</v>
      </c>
      <c r="P9683" s="46">
        <f t="shared" ref="P9683:P9746" ca="1" si="1222">$K$2+K9683*$R$3</f>
        <v>0.36715259068439021</v>
      </c>
      <c r="Q9683" s="47">
        <f t="shared" ca="1" si="1217"/>
        <v>0.50776042769695506</v>
      </c>
      <c r="R9683" s="47">
        <f t="shared" ca="1" si="1218"/>
        <v>-0.12266434771304274</v>
      </c>
      <c r="S9683" s="97">
        <f t="shared" ref="S9683:S9746" ca="1" si="1223">AVERAGE(R9683,O9683)</f>
        <v>0.14567876098776789</v>
      </c>
      <c r="V9683">
        <v>9666</v>
      </c>
      <c r="W9683" s="46">
        <v>1.0530713190838501</v>
      </c>
    </row>
    <row r="9684" spans="10:23">
      <c r="J9684">
        <v>9667</v>
      </c>
      <c r="K9684" s="93">
        <f t="shared" ca="1" si="1219"/>
        <v>0.41943161460120937</v>
      </c>
      <c r="L9684" s="93">
        <f t="shared" ca="1" si="1219"/>
        <v>-3.5775252985735704</v>
      </c>
      <c r="M9684" s="93">
        <f t="shared" ca="1" si="1220"/>
        <v>0.41943161460120937</v>
      </c>
      <c r="N9684" s="101">
        <f t="shared" ca="1" si="1216"/>
        <v>-3.2584029280621634</v>
      </c>
      <c r="O9684" s="46">
        <f t="shared" ca="1" si="1221"/>
        <v>0.47084645699078459</v>
      </c>
      <c r="P9684" s="46">
        <f t="shared" ca="1" si="1222"/>
        <v>0.39556488433549331</v>
      </c>
      <c r="Q9684" s="47">
        <f t="shared" ca="1" si="1217"/>
        <v>0.62140960230136721</v>
      </c>
      <c r="R9684" s="47">
        <f t="shared" ca="1" si="1218"/>
        <v>-0.37743651180772353</v>
      </c>
      <c r="S9684" s="97">
        <f t="shared" ca="1" si="1223"/>
        <v>4.670497259153053E-2</v>
      </c>
      <c r="V9684">
        <v>9667</v>
      </c>
      <c r="W9684" s="46">
        <v>0.14359816508602</v>
      </c>
    </row>
    <row r="9685" spans="10:23">
      <c r="J9685">
        <v>9668</v>
      </c>
      <c r="K9685" s="93">
        <f t="shared" ca="1" si="1219"/>
        <v>-1.3193073351539699</v>
      </c>
      <c r="L9685" s="93">
        <f t="shared" ca="1" si="1219"/>
        <v>-0.44917740563514014</v>
      </c>
      <c r="M9685" s="93">
        <f t="shared" ca="1" si="1220"/>
        <v>-1.3193073351539699</v>
      </c>
      <c r="N9685" s="101">
        <f t="shared" ca="1" si="1216"/>
        <v>-0.8454268762129511</v>
      </c>
      <c r="O9685" s="46">
        <f t="shared" ca="1" si="1221"/>
        <v>-0.15330774606819492</v>
      </c>
      <c r="P9685" s="46">
        <f t="shared" ca="1" si="1222"/>
        <v>8.3487782806003524E-2</v>
      </c>
      <c r="Q9685" s="47">
        <f t="shared" ca="1" si="1217"/>
        <v>-0.6268988038165918</v>
      </c>
      <c r="R9685" s="47">
        <f t="shared" ca="1" si="1218"/>
        <v>1.2723593581459386E-2</v>
      </c>
      <c r="S9685" s="97">
        <f t="shared" ca="1" si="1223"/>
        <v>-7.0292076243367765E-2</v>
      </c>
      <c r="V9685">
        <v>9668</v>
      </c>
      <c r="W9685" s="46">
        <v>6.6669522299182604E-2</v>
      </c>
    </row>
    <row r="9686" spans="10:23">
      <c r="J9686">
        <v>9669</v>
      </c>
      <c r="K9686" s="93">
        <f t="shared" ca="1" si="1219"/>
        <v>9.5852317164812462E-2</v>
      </c>
      <c r="L9686" s="93">
        <f t="shared" ca="1" si="1219"/>
        <v>-1.8760536991918098</v>
      </c>
      <c r="M9686" s="93">
        <f t="shared" ca="1" si="1220"/>
        <v>9.5852317164812462E-2</v>
      </c>
      <c r="N9686" s="101">
        <f t="shared" ca="1" si="1216"/>
        <v>-1.7481717851583234</v>
      </c>
      <c r="O9686" s="46">
        <f t="shared" ca="1" si="1221"/>
        <v>0.35469136738044604</v>
      </c>
      <c r="P9686" s="46">
        <f t="shared" ca="1" si="1222"/>
        <v>0.337487339530324</v>
      </c>
      <c r="Q9686" s="47">
        <f t="shared" ca="1" si="1217"/>
        <v>0.38909942308069007</v>
      </c>
      <c r="R9686" s="47">
        <f t="shared" ca="1" si="1218"/>
        <v>-0.13324347830213873</v>
      </c>
      <c r="S9686" s="97">
        <f t="shared" ca="1" si="1223"/>
        <v>0.11072394453915366</v>
      </c>
      <c r="V9686">
        <v>9669</v>
      </c>
      <c r="W9686" s="46">
        <v>0.54971562982810696</v>
      </c>
    </row>
    <row r="9687" spans="10:23">
      <c r="J9687">
        <v>9670</v>
      </c>
      <c r="K9687" s="93">
        <f t="shared" ca="1" si="1219"/>
        <v>-0.61242686892564946</v>
      </c>
      <c r="L9687" s="93">
        <f t="shared" ca="1" si="1219"/>
        <v>1.3478785376955258</v>
      </c>
      <c r="M9687" s="93">
        <f t="shared" ca="1" si="1220"/>
        <v>-0.61242686892564946</v>
      </c>
      <c r="N9687" s="101">
        <f t="shared" ca="1" si="1216"/>
        <v>1.0831354980308188</v>
      </c>
      <c r="O9687" s="46">
        <f t="shared" ca="1" si="1221"/>
        <v>0.10044076179080261</v>
      </c>
      <c r="P9687" s="46">
        <f t="shared" ca="1" si="1222"/>
        <v>0.2103620367355023</v>
      </c>
      <c r="Q9687" s="47">
        <f t="shared" ca="1" si="1217"/>
        <v>-0.11940178809859675</v>
      </c>
      <c r="R9687" s="47">
        <f t="shared" ca="1" si="1218"/>
        <v>0.32455764539805931</v>
      </c>
      <c r="S9687" s="97">
        <f t="shared" ca="1" si="1223"/>
        <v>0.21249920359443097</v>
      </c>
      <c r="V9687">
        <v>9670</v>
      </c>
      <c r="W9687" s="46">
        <v>0.44244736610524998</v>
      </c>
    </row>
    <row r="9688" spans="10:23">
      <c r="J9688">
        <v>9671</v>
      </c>
      <c r="K9688" s="93">
        <f t="shared" ca="1" si="1219"/>
        <v>-0.60070437978712543</v>
      </c>
      <c r="L9688" s="93">
        <f t="shared" ca="1" si="1219"/>
        <v>-2.29585282235292</v>
      </c>
      <c r="M9688" s="93">
        <f t="shared" ca="1" si="1220"/>
        <v>-0.60070437978712543</v>
      </c>
      <c r="N9688" s="101">
        <f t="shared" ca="1" si="1216"/>
        <v>-2.3676969321603227</v>
      </c>
      <c r="O9688" s="46">
        <f t="shared" ca="1" si="1221"/>
        <v>0.10464877752953855</v>
      </c>
      <c r="P9688" s="46">
        <f t="shared" ca="1" si="1222"/>
        <v>0.21246604460487026</v>
      </c>
      <c r="Q9688" s="47">
        <f t="shared" ca="1" si="1217"/>
        <v>-0.11098575662112486</v>
      </c>
      <c r="R9688" s="47">
        <f t="shared" ca="1" si="1218"/>
        <v>-0.23341604174731206</v>
      </c>
      <c r="S9688" s="97">
        <f t="shared" ca="1" si="1223"/>
        <v>-6.4383632108886757E-2</v>
      </c>
      <c r="V9688">
        <v>9671</v>
      </c>
      <c r="W9688" s="46">
        <v>0.429550656976457</v>
      </c>
    </row>
    <row r="9689" spans="10:23">
      <c r="J9689">
        <v>9672</v>
      </c>
      <c r="K9689" s="93">
        <f t="shared" ca="1" si="1219"/>
        <v>-0.63496256790366079</v>
      </c>
      <c r="L9689" s="93">
        <f t="shared" ca="1" si="1219"/>
        <v>-0.34160917576738969</v>
      </c>
      <c r="M9689" s="93">
        <f t="shared" ca="1" si="1220"/>
        <v>-0.63496256790366079</v>
      </c>
      <c r="N9689" s="101">
        <f t="shared" ca="1" si="1216"/>
        <v>-0.52580625757648369</v>
      </c>
      <c r="O9689" s="46">
        <f t="shared" ca="1" si="1221"/>
        <v>9.2351133823373566E-2</v>
      </c>
      <c r="P9689" s="46">
        <f t="shared" ca="1" si="1222"/>
        <v>0.20631722275178777</v>
      </c>
      <c r="Q9689" s="47">
        <f t="shared" ca="1" si="1217"/>
        <v>-0.13558104403345483</v>
      </c>
      <c r="R9689" s="47">
        <f t="shared" ca="1" si="1218"/>
        <v>6.4403847165489872E-2</v>
      </c>
      <c r="S9689" s="97">
        <f t="shared" ca="1" si="1223"/>
        <v>7.8377490494431712E-2</v>
      </c>
      <c r="V9689">
        <v>9672</v>
      </c>
      <c r="W9689" s="46">
        <v>1.53978884715933</v>
      </c>
    </row>
    <row r="9690" spans="10:23">
      <c r="J9690">
        <v>9673</v>
      </c>
      <c r="K9690" s="93">
        <f t="shared" ca="1" si="1219"/>
        <v>-1.1538511495390007</v>
      </c>
      <c r="L9690" s="93">
        <f t="shared" ca="1" si="1219"/>
        <v>-0.71391338774578772</v>
      </c>
      <c r="M9690" s="93">
        <f t="shared" ca="1" si="1220"/>
        <v>-1.1538511495390007</v>
      </c>
      <c r="N9690" s="101">
        <f t="shared" ca="1" si="1216"/>
        <v>-1.0437998313522066</v>
      </c>
      <c r="O9690" s="46">
        <f t="shared" ca="1" si="1221"/>
        <v>-9.3914026448449539E-2</v>
      </c>
      <c r="P9690" s="46">
        <f t="shared" ca="1" si="1222"/>
        <v>0.11318464261587621</v>
      </c>
      <c r="Q9690" s="47">
        <f t="shared" ca="1" si="1217"/>
        <v>-0.50811136457710104</v>
      </c>
      <c r="R9690" s="47">
        <f t="shared" ca="1" si="1218"/>
        <v>-1.9351823422443848E-2</v>
      </c>
      <c r="S9690" s="97">
        <f t="shared" ca="1" si="1223"/>
        <v>-5.6632924935446693E-2</v>
      </c>
      <c r="V9690">
        <v>9673</v>
      </c>
      <c r="W9690" s="46">
        <v>1.38064918289622</v>
      </c>
    </row>
    <row r="9691" spans="10:23">
      <c r="J9691">
        <v>9674</v>
      </c>
      <c r="K9691" s="93">
        <f t="shared" ca="1" si="1219"/>
        <v>-0.67591232565280879</v>
      </c>
      <c r="L9691" s="93">
        <f t="shared" ca="1" si="1219"/>
        <v>-0.54402143174942463</v>
      </c>
      <c r="M9691" s="93">
        <f t="shared" ca="1" si="1220"/>
        <v>-0.67591232565280879</v>
      </c>
      <c r="N9691" s="101">
        <f t="shared" ca="1" si="1216"/>
        <v>-0.73073285617067985</v>
      </c>
      <c r="O9691" s="46">
        <f t="shared" ca="1" si="1221"/>
        <v>7.7651420898108642E-2</v>
      </c>
      <c r="P9691" s="46">
        <f t="shared" ca="1" si="1222"/>
        <v>0.19896736628915529</v>
      </c>
      <c r="Q9691" s="47">
        <f t="shared" ca="1" si="1217"/>
        <v>-0.16498046988398468</v>
      </c>
      <c r="R9691" s="47">
        <f t="shared" ca="1" si="1218"/>
        <v>3.1268755234807613E-2</v>
      </c>
      <c r="S9691" s="97">
        <f t="shared" ca="1" si="1223"/>
        <v>5.4460088066458127E-2</v>
      </c>
      <c r="V9691">
        <v>9674</v>
      </c>
      <c r="W9691" s="46">
        <v>0.44919408962357998</v>
      </c>
    </row>
    <row r="9692" spans="10:23">
      <c r="J9692">
        <v>9675</v>
      </c>
      <c r="K9692" s="93">
        <f t="shared" ca="1" si="1219"/>
        <v>-1.0496342446213913</v>
      </c>
      <c r="L9692" s="93">
        <f t="shared" ca="1" si="1219"/>
        <v>0.35226543076942313</v>
      </c>
      <c r="M9692" s="93">
        <f t="shared" ca="1" si="1220"/>
        <v>-1.0496342446213913</v>
      </c>
      <c r="N9692" s="101">
        <f t="shared" ca="1" si="1216"/>
        <v>1.6969580456083211E-4</v>
      </c>
      <c r="O9692" s="46">
        <f t="shared" ca="1" si="1221"/>
        <v>-5.6503339097549121E-2</v>
      </c>
      <c r="P9692" s="46">
        <f t="shared" ca="1" si="1222"/>
        <v>0.13188998629132642</v>
      </c>
      <c r="Q9692" s="47">
        <f t="shared" ca="1" si="1217"/>
        <v>-0.43328998987530021</v>
      </c>
      <c r="R9692" s="47">
        <f t="shared" ca="1" si="1218"/>
        <v>0.14945020858546978</v>
      </c>
      <c r="S9692" s="97">
        <f t="shared" ca="1" si="1223"/>
        <v>4.6473434743960332E-2</v>
      </c>
      <c r="V9692">
        <v>9675</v>
      </c>
      <c r="W9692" s="46">
        <v>0.29350076950276599</v>
      </c>
    </row>
    <row r="9693" spans="10:23">
      <c r="J9693">
        <v>9676</v>
      </c>
      <c r="K9693" s="93">
        <f t="shared" ca="1" si="1219"/>
        <v>0.79479826623518568</v>
      </c>
      <c r="L9693" s="93">
        <f t="shared" ca="1" si="1219"/>
        <v>0.20295722640854039</v>
      </c>
      <c r="M9693" s="93">
        <f t="shared" ca="1" si="1220"/>
        <v>0.79479826623518568</v>
      </c>
      <c r="N9693" s="101">
        <f t="shared" ca="1" si="1216"/>
        <v>0.44518401314343869</v>
      </c>
      <c r="O9693" s="46">
        <f t="shared" ca="1" si="1221"/>
        <v>0.60559162580322212</v>
      </c>
      <c r="P9693" s="46">
        <f t="shared" ca="1" si="1222"/>
        <v>0.46293746874171204</v>
      </c>
      <c r="Q9693" s="47">
        <f t="shared" ca="1" si="1217"/>
        <v>0.89089993992624239</v>
      </c>
      <c r="R9693" s="47">
        <f t="shared" ca="1" si="1218"/>
        <v>0.22140568150430412</v>
      </c>
      <c r="S9693" s="97">
        <f t="shared" ca="1" si="1223"/>
        <v>0.41349865365376315</v>
      </c>
      <c r="V9693">
        <v>9676</v>
      </c>
      <c r="W9693" s="46">
        <v>0.63158351930961498</v>
      </c>
    </row>
    <row r="9694" spans="10:23">
      <c r="J9694">
        <v>9677</v>
      </c>
      <c r="K9694" s="93">
        <f t="shared" ca="1" si="1219"/>
        <v>-1.3891956132240619</v>
      </c>
      <c r="L9694" s="93">
        <f t="shared" ca="1" si="1219"/>
        <v>-1.7303599282681281</v>
      </c>
      <c r="M9694" s="93">
        <f t="shared" ca="1" si="1220"/>
        <v>-1.3891956132240619</v>
      </c>
      <c r="N9694" s="101">
        <f t="shared" ca="1" si="1216"/>
        <v>-2.0823205271878416</v>
      </c>
      <c r="O9694" s="46">
        <f t="shared" ca="1" si="1221"/>
        <v>-0.17839550435884843</v>
      </c>
      <c r="P9694" s="46">
        <f t="shared" ca="1" si="1222"/>
        <v>7.0943903660676766E-2</v>
      </c>
      <c r="Q9694" s="47">
        <f t="shared" ca="1" si="1217"/>
        <v>-0.67707432039789883</v>
      </c>
      <c r="R9694" s="47">
        <f t="shared" ca="1" si="1218"/>
        <v>-0.18727282032813519</v>
      </c>
      <c r="S9694" s="97">
        <f t="shared" ca="1" si="1223"/>
        <v>-0.18283416234349181</v>
      </c>
      <c r="V9694">
        <v>9677</v>
      </c>
      <c r="W9694" s="46">
        <v>0.98835213656923804</v>
      </c>
    </row>
    <row r="9695" spans="10:23">
      <c r="J9695">
        <v>9678</v>
      </c>
      <c r="K9695" s="93">
        <f t="shared" ca="1" si="1219"/>
        <v>-0.17359740931488118</v>
      </c>
      <c r="L9695" s="93">
        <f t="shared" ca="1" si="1219"/>
        <v>0.95194760954380597</v>
      </c>
      <c r="M9695" s="93">
        <f t="shared" ca="1" si="1220"/>
        <v>-0.17359740931488118</v>
      </c>
      <c r="N9695" s="101">
        <f t="shared" ca="1" si="1216"/>
        <v>0.84731765405843273</v>
      </c>
      <c r="O9695" s="46">
        <f t="shared" ca="1" si="1221"/>
        <v>0.25796714128596915</v>
      </c>
      <c r="P9695" s="46">
        <f t="shared" ca="1" si="1222"/>
        <v>0.28912522648308558</v>
      </c>
      <c r="Q9695" s="47">
        <f t="shared" ca="1" si="1217"/>
        <v>0.19565097089173639</v>
      </c>
      <c r="R9695" s="47">
        <f t="shared" ca="1" si="1218"/>
        <v>0.28642767109251011</v>
      </c>
      <c r="S9695" s="97">
        <f t="shared" ca="1" si="1223"/>
        <v>0.2721974061892396</v>
      </c>
      <c r="V9695">
        <v>9678</v>
      </c>
      <c r="W9695" s="46">
        <v>0.45774948230009299</v>
      </c>
    </row>
    <row r="9696" spans="10:23">
      <c r="J9696">
        <v>9679</v>
      </c>
      <c r="K9696" s="93">
        <f t="shared" ca="1" si="1219"/>
        <v>-0.85125073592859757</v>
      </c>
      <c r="L9696" s="93">
        <f t="shared" ca="1" si="1219"/>
        <v>-1.5697119131239814</v>
      </c>
      <c r="M9696" s="93">
        <f t="shared" ca="1" si="1220"/>
        <v>-0.85125073592859757</v>
      </c>
      <c r="N9696" s="101">
        <f t="shared" ca="1" si="1216"/>
        <v>-1.758934305783683</v>
      </c>
      <c r="O9696" s="46">
        <f t="shared" ca="1" si="1221"/>
        <v>1.4710284307867416E-2</v>
      </c>
      <c r="P9696" s="46">
        <f t="shared" ca="1" si="1222"/>
        <v>0.16749679799403469</v>
      </c>
      <c r="Q9696" s="47">
        <f t="shared" ca="1" si="1217"/>
        <v>-0.29086274306446713</v>
      </c>
      <c r="R9696" s="47">
        <f t="shared" ca="1" si="1218"/>
        <v>-0.13498369705740798</v>
      </c>
      <c r="S9696" s="97">
        <f t="shared" ca="1" si="1223"/>
        <v>-6.0136706374770282E-2</v>
      </c>
      <c r="V9696">
        <v>9679</v>
      </c>
      <c r="W9696" s="46">
        <v>-0.10481381093155299</v>
      </c>
    </row>
    <row r="9697" spans="10:23">
      <c r="J9697">
        <v>9680</v>
      </c>
      <c r="K9697" s="93">
        <f t="shared" ca="1" si="1219"/>
        <v>1.0618101449314561</v>
      </c>
      <c r="L9697" s="93">
        <f t="shared" ca="1" si="1219"/>
        <v>6.3431567248260282E-2</v>
      </c>
      <c r="M9697" s="93">
        <f t="shared" ca="1" si="1220"/>
        <v>1.0618101449314561</v>
      </c>
      <c r="N9697" s="101">
        <f t="shared" ca="1" si="1216"/>
        <v>0.39781784884203902</v>
      </c>
      <c r="O9697" s="46">
        <f t="shared" ca="1" si="1221"/>
        <v>0.7014407389656192</v>
      </c>
      <c r="P9697" s="46">
        <f t="shared" ca="1" si="1222"/>
        <v>0.51086202532291058</v>
      </c>
      <c r="Q9697" s="47">
        <f t="shared" ca="1" si="1217"/>
        <v>1.0825981662510364</v>
      </c>
      <c r="R9697" s="47">
        <f t="shared" ca="1" si="1218"/>
        <v>0.21374692847127971</v>
      </c>
      <c r="S9697" s="97">
        <f t="shared" ca="1" si="1223"/>
        <v>0.45759383371844947</v>
      </c>
      <c r="V9697">
        <v>9680</v>
      </c>
      <c r="W9697" s="46">
        <v>0.51564385733631901</v>
      </c>
    </row>
    <row r="9698" spans="10:23">
      <c r="J9698">
        <v>9681</v>
      </c>
      <c r="K9698" s="93">
        <f t="shared" ca="1" si="1219"/>
        <v>-0.82911792490770719</v>
      </c>
      <c r="L9698" s="93">
        <f t="shared" ca="1" si="1219"/>
        <v>0.71365158053483502</v>
      </c>
      <c r="M9698" s="93">
        <f t="shared" ca="1" si="1220"/>
        <v>-0.82911792490770719</v>
      </c>
      <c r="N9698" s="101">
        <f t="shared" ca="1" si="1216"/>
        <v>0.4129229654874822</v>
      </c>
      <c r="O9698" s="46">
        <f t="shared" ca="1" si="1221"/>
        <v>2.265528779797954E-2</v>
      </c>
      <c r="P9698" s="46">
        <f t="shared" ca="1" si="1222"/>
        <v>0.17146929973909075</v>
      </c>
      <c r="Q9698" s="47">
        <f t="shared" ca="1" si="1217"/>
        <v>-0.27497273608424289</v>
      </c>
      <c r="R9698" s="47">
        <f t="shared" ca="1" si="1218"/>
        <v>0.21618931238876016</v>
      </c>
      <c r="S9698" s="97">
        <f t="shared" ca="1" si="1223"/>
        <v>0.11942230009336985</v>
      </c>
      <c r="V9698">
        <v>9681</v>
      </c>
      <c r="W9698" s="46">
        <v>-0.31284423884988</v>
      </c>
    </row>
    <row r="9699" spans="10:23">
      <c r="J9699">
        <v>9682</v>
      </c>
      <c r="K9699" s="93">
        <f t="shared" ca="1" si="1219"/>
        <v>0.46411288132701317</v>
      </c>
      <c r="L9699" s="93">
        <f t="shared" ca="1" si="1219"/>
        <v>-1.4340217142243605</v>
      </c>
      <c r="M9699" s="93">
        <f t="shared" ca="1" si="1220"/>
        <v>0.46411288132701317</v>
      </c>
      <c r="N9699" s="101">
        <f t="shared" ca="1" si="1216"/>
        <v>-1.2119735707504988</v>
      </c>
      <c r="O9699" s="46">
        <f t="shared" ca="1" si="1221"/>
        <v>0.48688566772384861</v>
      </c>
      <c r="P9699" s="46">
        <f t="shared" ca="1" si="1222"/>
        <v>0.40358448970202532</v>
      </c>
      <c r="Q9699" s="47">
        <f t="shared" ca="1" si="1217"/>
        <v>0.65348802376749526</v>
      </c>
      <c r="R9699" s="47">
        <f t="shared" ca="1" si="1218"/>
        <v>-4.6544254046463562E-2</v>
      </c>
      <c r="S9699" s="97">
        <f t="shared" ca="1" si="1223"/>
        <v>0.22017070683869253</v>
      </c>
      <c r="V9699">
        <v>9682</v>
      </c>
      <c r="W9699" s="46">
        <v>0.48685088538299298</v>
      </c>
    </row>
    <row r="9700" spans="10:23">
      <c r="J9700">
        <v>9683</v>
      </c>
      <c r="K9700" s="93">
        <f t="shared" ca="1" si="1219"/>
        <v>-1.7972759494415977</v>
      </c>
      <c r="L9700" s="93">
        <f t="shared" ca="1" si="1219"/>
        <v>2.7109712728514439</v>
      </c>
      <c r="M9700" s="93">
        <f t="shared" ca="1" si="1220"/>
        <v>-1.7972759494415977</v>
      </c>
      <c r="N9700" s="101">
        <f t="shared" ca="1" si="1216"/>
        <v>1.9986522161072218</v>
      </c>
      <c r="O9700" s="46">
        <f t="shared" ca="1" si="1221"/>
        <v>-0.32488388725943274</v>
      </c>
      <c r="P9700" s="46">
        <f t="shared" ca="1" si="1222"/>
        <v>-2.300287789615385E-3</v>
      </c>
      <c r="Q9700" s="47">
        <f t="shared" ca="1" si="1217"/>
        <v>-0.97005108619906744</v>
      </c>
      <c r="R9700" s="47">
        <f t="shared" ca="1" si="1218"/>
        <v>0.47258982289791696</v>
      </c>
      <c r="S9700" s="97">
        <f t="shared" ca="1" si="1223"/>
        <v>7.385296781924211E-2</v>
      </c>
      <c r="V9700">
        <v>9683</v>
      </c>
      <c r="W9700" s="46">
        <v>0.17787744596041399</v>
      </c>
    </row>
    <row r="9701" spans="10:23">
      <c r="J9701">
        <v>9684</v>
      </c>
      <c r="K9701" s="93">
        <f t="shared" ca="1" si="1219"/>
        <v>0.68361748135025235</v>
      </c>
      <c r="L9701" s="93">
        <f t="shared" ca="1" si="1219"/>
        <v>1.7159084389523294</v>
      </c>
      <c r="M9701" s="93">
        <f t="shared" ca="1" si="1220"/>
        <v>0.68361748135025235</v>
      </c>
      <c r="N9701" s="101">
        <f t="shared" ca="1" si="1216"/>
        <v>1.844229638515511</v>
      </c>
      <c r="O9701" s="46">
        <f t="shared" ca="1" si="1221"/>
        <v>0.56568111813610034</v>
      </c>
      <c r="P9701" s="46">
        <f t="shared" ca="1" si="1222"/>
        <v>0.44298221490815115</v>
      </c>
      <c r="Q9701" s="47">
        <f t="shared" ca="1" si="1217"/>
        <v>0.81107892459199871</v>
      </c>
      <c r="R9701" s="47">
        <f t="shared" ca="1" si="1218"/>
        <v>0.44762085186255246</v>
      </c>
      <c r="S9701" s="97">
        <f t="shared" ca="1" si="1223"/>
        <v>0.50665098499932637</v>
      </c>
      <c r="V9701">
        <v>9684</v>
      </c>
      <c r="W9701" s="46">
        <v>0.53684126285980605</v>
      </c>
    </row>
    <row r="9702" spans="10:23">
      <c r="J9702">
        <v>9685</v>
      </c>
      <c r="K9702" s="93">
        <f t="shared" ca="1" si="1219"/>
        <v>-0.11808369340292466</v>
      </c>
      <c r="L9702" s="93">
        <f t="shared" ca="1" si="1219"/>
        <v>-0.69906484988898454</v>
      </c>
      <c r="M9702" s="93">
        <f t="shared" ca="1" si="1220"/>
        <v>-0.11808369340292466</v>
      </c>
      <c r="N9702" s="101">
        <f t="shared" ca="1" si="1216"/>
        <v>-0.70032489517590601</v>
      </c>
      <c r="O9702" s="46">
        <f t="shared" ca="1" si="1221"/>
        <v>0.27789487058584394</v>
      </c>
      <c r="P9702" s="46">
        <f t="shared" ca="1" si="1222"/>
        <v>0.29908909113302296</v>
      </c>
      <c r="Q9702" s="47">
        <f t="shared" ca="1" si="1217"/>
        <v>0.23550642949148598</v>
      </c>
      <c r="R9702" s="47">
        <f t="shared" ca="1" si="1218"/>
        <v>3.6185494154491057E-2</v>
      </c>
      <c r="S9702" s="97">
        <f t="shared" ca="1" si="1223"/>
        <v>0.15704018237016751</v>
      </c>
      <c r="V9702">
        <v>9685</v>
      </c>
      <c r="W9702" s="46">
        <v>0.22292948765537601</v>
      </c>
    </row>
    <row r="9703" spans="10:23">
      <c r="J9703">
        <v>9686</v>
      </c>
      <c r="K9703" s="93">
        <f t="shared" ca="1" si="1219"/>
        <v>1.0167652851209508</v>
      </c>
      <c r="L9703" s="93">
        <f t="shared" ca="1" si="1219"/>
        <v>0.73830967023954241</v>
      </c>
      <c r="M9703" s="93">
        <f t="shared" ca="1" si="1220"/>
        <v>1.0167652851209508</v>
      </c>
      <c r="N9703" s="101">
        <f t="shared" ca="1" si="1216"/>
        <v>1.0233331564215047</v>
      </c>
      <c r="O9703" s="46">
        <f t="shared" ca="1" si="1221"/>
        <v>0.6852710094148502</v>
      </c>
      <c r="P9703" s="46">
        <f t="shared" ca="1" si="1222"/>
        <v>0.50277716054752608</v>
      </c>
      <c r="Q9703" s="47">
        <f t="shared" ca="1" si="1217"/>
        <v>1.0502587071494984</v>
      </c>
      <c r="R9703" s="47">
        <f t="shared" ca="1" si="1218"/>
        <v>0.31488805589387475</v>
      </c>
      <c r="S9703" s="97">
        <f t="shared" ca="1" si="1223"/>
        <v>0.50007953265436245</v>
      </c>
      <c r="V9703">
        <v>9686</v>
      </c>
      <c r="W9703" s="46">
        <v>0.93427279340982605</v>
      </c>
    </row>
    <row r="9704" spans="10:23">
      <c r="J9704">
        <v>9687</v>
      </c>
      <c r="K9704" s="93">
        <f t="shared" ca="1" si="1219"/>
        <v>-0.49240756865231744</v>
      </c>
      <c r="L9704" s="93">
        <f t="shared" ca="1" si="1219"/>
        <v>2.3367045022666715</v>
      </c>
      <c r="M9704" s="93">
        <f t="shared" ca="1" si="1220"/>
        <v>-0.49240756865231744</v>
      </c>
      <c r="N9704" s="101">
        <f t="shared" ca="1" si="1216"/>
        <v>2.0587936010333445</v>
      </c>
      <c r="O9704" s="46">
        <f t="shared" ca="1" si="1221"/>
        <v>0.14352402666178601</v>
      </c>
      <c r="P9704" s="46">
        <f t="shared" ca="1" si="1222"/>
        <v>0.23190366917099398</v>
      </c>
      <c r="Q9704" s="47">
        <f t="shared" ca="1" si="1217"/>
        <v>-3.3235258356629938E-2</v>
      </c>
      <c r="R9704" s="47">
        <f t="shared" ca="1" si="1218"/>
        <v>0.48231423316010957</v>
      </c>
      <c r="S9704" s="97">
        <f t="shared" ca="1" si="1223"/>
        <v>0.31291912991094778</v>
      </c>
      <c r="V9704">
        <v>9687</v>
      </c>
      <c r="W9704" s="46">
        <v>-9.1330659633705902E-2</v>
      </c>
    </row>
    <row r="9705" spans="10:23">
      <c r="J9705">
        <v>9688</v>
      </c>
      <c r="K9705" s="93">
        <f t="shared" ca="1" si="1219"/>
        <v>0.62683335679332375</v>
      </c>
      <c r="L9705" s="93">
        <f t="shared" ca="1" si="1219"/>
        <v>-0.14293900300606477</v>
      </c>
      <c r="M9705" s="93">
        <f t="shared" ca="1" si="1220"/>
        <v>0.62683335679332375</v>
      </c>
      <c r="N9705" s="101">
        <f t="shared" ca="1" si="1216"/>
        <v>6.3829003916229587E-2</v>
      </c>
      <c r="O9705" s="46">
        <f t="shared" ca="1" si="1221"/>
        <v>0.54529735091548226</v>
      </c>
      <c r="P9705" s="46">
        <f t="shared" ca="1" si="1222"/>
        <v>0.43279033129784211</v>
      </c>
      <c r="Q9705" s="47">
        <f t="shared" ca="1" si="1217"/>
        <v>0.77031139015076255</v>
      </c>
      <c r="R9705" s="47">
        <f t="shared" ca="1" si="1218"/>
        <v>0.15974344060607634</v>
      </c>
      <c r="S9705" s="97">
        <f t="shared" ca="1" si="1223"/>
        <v>0.35252039576077931</v>
      </c>
      <c r="V9705">
        <v>9688</v>
      </c>
      <c r="W9705" s="46">
        <v>0.43109539114103101</v>
      </c>
    </row>
    <row r="9706" spans="10:23">
      <c r="J9706">
        <v>9689</v>
      </c>
      <c r="K9706" s="93">
        <f t="shared" ca="1" si="1219"/>
        <v>-1.3490343777092204</v>
      </c>
      <c r="L9706" s="93">
        <f t="shared" ca="1" si="1219"/>
        <v>-3.0236843125461168</v>
      </c>
      <c r="M9706" s="93">
        <f t="shared" ca="1" si="1220"/>
        <v>-1.3490343777092204</v>
      </c>
      <c r="N9706" s="101">
        <f t="shared" ca="1" si="1216"/>
        <v>-3.2957274589325753</v>
      </c>
      <c r="O9706" s="46">
        <f t="shared" ca="1" si="1221"/>
        <v>-0.16397884684383768</v>
      </c>
      <c r="P9706" s="46">
        <f t="shared" ca="1" si="1222"/>
        <v>7.8152232418182144E-2</v>
      </c>
      <c r="Q9706" s="47">
        <f t="shared" ca="1" si="1217"/>
        <v>-0.64824100536787732</v>
      </c>
      <c r="R9706" s="47">
        <f t="shared" ca="1" si="1218"/>
        <v>-0.38347160813072323</v>
      </c>
      <c r="S9706" s="97">
        <f t="shared" ca="1" si="1223"/>
        <v>-0.27372522748728045</v>
      </c>
      <c r="V9706">
        <v>9689</v>
      </c>
      <c r="W9706" s="46">
        <v>-0.23713871458598701</v>
      </c>
    </row>
    <row r="9707" spans="10:23">
      <c r="J9707">
        <v>9690</v>
      </c>
      <c r="K9707" s="93">
        <f t="shared" ca="1" si="1219"/>
        <v>0.33966687596506207</v>
      </c>
      <c r="L9707" s="93">
        <f t="shared" ca="1" si="1219"/>
        <v>-0.81850426595858761</v>
      </c>
      <c r="M9707" s="93">
        <f t="shared" ca="1" si="1220"/>
        <v>0.33966687596506207</v>
      </c>
      <c r="N9707" s="101">
        <f t="shared" ca="1" si="1216"/>
        <v>-0.66798844749630681</v>
      </c>
      <c r="O9707" s="46">
        <f t="shared" ca="1" si="1221"/>
        <v>0.4422133508636904</v>
      </c>
      <c r="P9707" s="46">
        <f t="shared" ca="1" si="1222"/>
        <v>0.38124833127194618</v>
      </c>
      <c r="Q9707" s="47">
        <f t="shared" ca="1" si="1217"/>
        <v>0.56414339004717884</v>
      </c>
      <c r="R9707" s="47">
        <f t="shared" ca="1" si="1218"/>
        <v>4.1414054887580598E-2</v>
      </c>
      <c r="S9707" s="97">
        <f t="shared" ca="1" si="1223"/>
        <v>0.2418137028756355</v>
      </c>
      <c r="V9707">
        <v>9690</v>
      </c>
      <c r="W9707" s="46">
        <v>4.7922731488039702E-2</v>
      </c>
    </row>
    <row r="9708" spans="10:23">
      <c r="J9708">
        <v>9691</v>
      </c>
      <c r="K9708" s="93">
        <f t="shared" ca="1" si="1219"/>
        <v>1.6828081713257523</v>
      </c>
      <c r="L9708" s="93">
        <f t="shared" ca="1" si="1219"/>
        <v>0.12378962469936566</v>
      </c>
      <c r="M9708" s="93">
        <f t="shared" ca="1" si="1220"/>
        <v>1.6828081713257523</v>
      </c>
      <c r="N9708" s="101">
        <f t="shared" ca="1" si="1216"/>
        <v>0.65253361201014282</v>
      </c>
      <c r="O9708" s="46">
        <f t="shared" ca="1" si="1221"/>
        <v>0.92436007272754273</v>
      </c>
      <c r="P9708" s="46">
        <f t="shared" ca="1" si="1222"/>
        <v>0.62232169220387235</v>
      </c>
      <c r="Q9708" s="47">
        <f t="shared" ca="1" si="1217"/>
        <v>1.5284368337748835</v>
      </c>
      <c r="R9708" s="47">
        <f t="shared" ca="1" si="1218"/>
        <v>0.25493255438157109</v>
      </c>
      <c r="S9708" s="97">
        <f t="shared" ca="1" si="1223"/>
        <v>0.58964631355455688</v>
      </c>
      <c r="V9708">
        <v>9691</v>
      </c>
      <c r="W9708" s="46">
        <v>1.216166732002</v>
      </c>
    </row>
    <row r="9709" spans="10:23">
      <c r="J9709">
        <v>9692</v>
      </c>
      <c r="K9709" s="93">
        <f t="shared" ca="1" si="1219"/>
        <v>1.0020994015963227</v>
      </c>
      <c r="L9709" s="93">
        <f t="shared" ca="1" si="1219"/>
        <v>1.5156445329030412</v>
      </c>
      <c r="M9709" s="93">
        <f t="shared" ca="1" si="1220"/>
        <v>1.0020994015963227</v>
      </c>
      <c r="N9709" s="101">
        <f t="shared" ca="1" si="1216"/>
        <v>1.7556471913311775</v>
      </c>
      <c r="O9709" s="46">
        <f t="shared" ca="1" si="1221"/>
        <v>0.6800064049469059</v>
      </c>
      <c r="P9709" s="46">
        <f t="shared" ca="1" si="1222"/>
        <v>0.50014485831355393</v>
      </c>
      <c r="Q9709" s="47">
        <f t="shared" ca="1" si="1217"/>
        <v>1.0397294982136098</v>
      </c>
      <c r="R9709" s="47">
        <f t="shared" ca="1" si="1218"/>
        <v>0.43329773543436212</v>
      </c>
      <c r="S9709" s="97">
        <f t="shared" ca="1" si="1223"/>
        <v>0.55665207019063401</v>
      </c>
      <c r="V9709">
        <v>9692</v>
      </c>
      <c r="W9709" s="46">
        <v>0.39488833221962</v>
      </c>
    </row>
    <row r="9710" spans="10:23">
      <c r="J9710">
        <v>9693</v>
      </c>
      <c r="K9710" s="93">
        <f t="shared" ca="1" si="1219"/>
        <v>0.17738515721823453</v>
      </c>
      <c r="L9710" s="93">
        <f t="shared" ca="1" si="1219"/>
        <v>-0.3740148895074506</v>
      </c>
      <c r="M9710" s="93">
        <f t="shared" ca="1" si="1220"/>
        <v>0.17738515721823453</v>
      </c>
      <c r="N9710" s="101">
        <f t="shared" ca="1" si="1216"/>
        <v>-0.2981847694852513</v>
      </c>
      <c r="O9710" s="46">
        <f t="shared" ca="1" si="1221"/>
        <v>0.38395916794006668</v>
      </c>
      <c r="P9710" s="46">
        <f t="shared" ca="1" si="1222"/>
        <v>0.35212123981013432</v>
      </c>
      <c r="Q9710" s="47">
        <f t="shared" ca="1" si="1217"/>
        <v>0.4476350241999314</v>
      </c>
      <c r="R9710" s="47">
        <f t="shared" ca="1" si="1218"/>
        <v>0.10120853228221872</v>
      </c>
      <c r="S9710" s="97">
        <f t="shared" ca="1" si="1223"/>
        <v>0.2425838501111427</v>
      </c>
      <c r="V9710">
        <v>9693</v>
      </c>
      <c r="W9710" s="46">
        <v>-0.22885138986654499</v>
      </c>
    </row>
    <row r="9711" spans="10:23">
      <c r="J9711">
        <v>9694</v>
      </c>
      <c r="K9711" s="93">
        <f t="shared" ca="1" si="1219"/>
        <v>1.5978236266479096</v>
      </c>
      <c r="L9711" s="93">
        <f t="shared" ca="1" si="1219"/>
        <v>-1.1133731512566432</v>
      </c>
      <c r="M9711" s="93">
        <f t="shared" ca="1" si="1220"/>
        <v>1.5978236266479096</v>
      </c>
      <c r="N9711" s="101">
        <f t="shared" ca="1" si="1216"/>
        <v>-0.54742660863743253</v>
      </c>
      <c r="O9711" s="46">
        <f t="shared" ca="1" si="1221"/>
        <v>0.89385321558075947</v>
      </c>
      <c r="P9711" s="46">
        <f t="shared" ca="1" si="1222"/>
        <v>0.60706826363048072</v>
      </c>
      <c r="Q9711" s="47">
        <f t="shared" ca="1" si="1217"/>
        <v>1.467423119481317</v>
      </c>
      <c r="R9711" s="47">
        <f t="shared" ca="1" si="1218"/>
        <v>6.090799877444332E-2</v>
      </c>
      <c r="S9711" s="97">
        <f t="shared" ca="1" si="1223"/>
        <v>0.47738060717760139</v>
      </c>
      <c r="V9711">
        <v>9694</v>
      </c>
      <c r="W9711" s="46">
        <v>0.37440247840530599</v>
      </c>
    </row>
    <row r="9712" spans="10:23">
      <c r="J9712">
        <v>9695</v>
      </c>
      <c r="K9712" s="93">
        <f t="shared" ca="1" si="1219"/>
        <v>-1.0109812964660756</v>
      </c>
      <c r="L9712" s="93">
        <f t="shared" ca="1" si="1219"/>
        <v>0.57438628537031566</v>
      </c>
      <c r="M9712" s="93">
        <f t="shared" ca="1" si="1220"/>
        <v>-1.0109812964660756</v>
      </c>
      <c r="N9712" s="101">
        <f t="shared" ca="1" si="1216"/>
        <v>0.22305124843533841</v>
      </c>
      <c r="O9712" s="46">
        <f t="shared" ca="1" si="1221"/>
        <v>-4.262811069988881E-2</v>
      </c>
      <c r="P9712" s="46">
        <f t="shared" ca="1" si="1222"/>
        <v>0.13882760049015658</v>
      </c>
      <c r="Q9712" s="47">
        <f t="shared" ca="1" si="1217"/>
        <v>-0.40553953307997959</v>
      </c>
      <c r="R9712" s="47">
        <f t="shared" ca="1" si="1218"/>
        <v>0.18548848173662122</v>
      </c>
      <c r="S9712" s="97">
        <f t="shared" ca="1" si="1223"/>
        <v>7.1430185518366204E-2</v>
      </c>
      <c r="V9712">
        <v>9695</v>
      </c>
      <c r="W9712" s="46">
        <v>0.49172920141214599</v>
      </c>
    </row>
    <row r="9713" spans="10:23">
      <c r="J9713">
        <v>9696</v>
      </c>
      <c r="K9713" s="93">
        <f t="shared" ca="1" si="1219"/>
        <v>1.6000616116362119</v>
      </c>
      <c r="L9713" s="93">
        <f t="shared" ca="1" si="1219"/>
        <v>-0.47136099114998248</v>
      </c>
      <c r="M9713" s="93">
        <f t="shared" ca="1" si="1220"/>
        <v>1.6000616116362119</v>
      </c>
      <c r="N9713" s="101">
        <f t="shared" ca="1" si="1216"/>
        <v>6.1966056400770242E-2</v>
      </c>
      <c r="O9713" s="46">
        <f t="shared" ca="1" si="1221"/>
        <v>0.89465658387076552</v>
      </c>
      <c r="P9713" s="46">
        <f t="shared" ca="1" si="1222"/>
        <v>0.60746994777548369</v>
      </c>
      <c r="Q9713" s="47">
        <f t="shared" ca="1" si="1217"/>
        <v>1.4690298560613291</v>
      </c>
      <c r="R9713" s="47">
        <f t="shared" ca="1" si="1218"/>
        <v>0.15944221598413735</v>
      </c>
      <c r="S9713" s="97">
        <f t="shared" ca="1" si="1223"/>
        <v>0.52704939992745148</v>
      </c>
      <c r="V9713">
        <v>9696</v>
      </c>
      <c r="W9713" s="46">
        <v>0.53257659828110704</v>
      </c>
    </row>
    <row r="9714" spans="10:23">
      <c r="J9714">
        <v>9697</v>
      </c>
      <c r="K9714" s="93">
        <f t="shared" ca="1" si="1219"/>
        <v>-1.1992153404652415</v>
      </c>
      <c r="L9714" s="93">
        <f t="shared" ca="1" si="1219"/>
        <v>-0.50766282289025355</v>
      </c>
      <c r="M9714" s="93">
        <f t="shared" ca="1" si="1220"/>
        <v>-1.1992153404652415</v>
      </c>
      <c r="N9714" s="101">
        <f t="shared" ca="1" si="1216"/>
        <v>-0.86268396865712527</v>
      </c>
      <c r="O9714" s="46">
        <f t="shared" ca="1" si="1221"/>
        <v>-0.11019838612128596</v>
      </c>
      <c r="P9714" s="46">
        <f t="shared" ca="1" si="1222"/>
        <v>0.105042462779458</v>
      </c>
      <c r="Q9714" s="47">
        <f t="shared" ca="1" si="1217"/>
        <v>-0.54068008392277389</v>
      </c>
      <c r="R9714" s="47">
        <f t="shared" ca="1" si="1218"/>
        <v>9.9332513393265154E-3</v>
      </c>
      <c r="S9714" s="97">
        <f t="shared" ca="1" si="1223"/>
        <v>-5.0132567390979724E-2</v>
      </c>
      <c r="V9714">
        <v>9697</v>
      </c>
      <c r="W9714" s="46">
        <v>-0.23826306880895501</v>
      </c>
    </row>
    <row r="9715" spans="10:23">
      <c r="J9715">
        <v>9698</v>
      </c>
      <c r="K9715" s="93">
        <f t="shared" ca="1" si="1219"/>
        <v>0.36853916467063824</v>
      </c>
      <c r="L9715" s="93">
        <f t="shared" ca="1" si="1219"/>
        <v>0.95624459138992668</v>
      </c>
      <c r="M9715" s="93">
        <f t="shared" ca="1" si="1220"/>
        <v>0.36853916467063824</v>
      </c>
      <c r="N9715" s="101">
        <f t="shared" ca="1" si="1216"/>
        <v>1.0238031429201497</v>
      </c>
      <c r="O9715" s="46">
        <f t="shared" ca="1" si="1221"/>
        <v>0.45257762110106853</v>
      </c>
      <c r="P9715" s="46">
        <f t="shared" ca="1" si="1222"/>
        <v>0.38643046639063527</v>
      </c>
      <c r="Q9715" s="47">
        <f t="shared" ca="1" si="1217"/>
        <v>0.58487193052193509</v>
      </c>
      <c r="R9715" s="47">
        <f t="shared" ca="1" si="1218"/>
        <v>0.31496404918096199</v>
      </c>
      <c r="S9715" s="97">
        <f t="shared" ca="1" si="1223"/>
        <v>0.38377083514101529</v>
      </c>
      <c r="V9715">
        <v>9698</v>
      </c>
      <c r="W9715" s="46">
        <v>-7.7495990015843993E-2</v>
      </c>
    </row>
    <row r="9716" spans="10:23">
      <c r="J9716">
        <v>9699</v>
      </c>
      <c r="K9716" s="93">
        <f t="shared" ca="1" si="1219"/>
        <v>0.98021806455034266</v>
      </c>
      <c r="L9716" s="93">
        <f t="shared" ca="1" si="1219"/>
        <v>-0.8180216366417129</v>
      </c>
      <c r="M9716" s="93">
        <f t="shared" ca="1" si="1220"/>
        <v>0.98021806455034266</v>
      </c>
      <c r="N9716" s="101">
        <f t="shared" ca="1" si="1216"/>
        <v>-0.46382122690254229</v>
      </c>
      <c r="O9716" s="46">
        <f t="shared" ca="1" si="1221"/>
        <v>0.6721516729368352</v>
      </c>
      <c r="P9716" s="46">
        <f t="shared" ca="1" si="1222"/>
        <v>0.49621749230851858</v>
      </c>
      <c r="Q9716" s="47">
        <f t="shared" ca="1" si="1217"/>
        <v>1.0240200341934684</v>
      </c>
      <c r="R9716" s="47">
        <f t="shared" ca="1" si="1218"/>
        <v>7.4426361098756194E-2</v>
      </c>
      <c r="S9716" s="97">
        <f t="shared" ca="1" si="1223"/>
        <v>0.37328901701779571</v>
      </c>
      <c r="V9716">
        <v>9699</v>
      </c>
      <c r="W9716" s="46">
        <v>1.1043600468466801</v>
      </c>
    </row>
    <row r="9717" spans="10:23">
      <c r="J9717">
        <v>9700</v>
      </c>
      <c r="K9717" s="93">
        <f t="shared" ca="1" si="1219"/>
        <v>-0.28469479880589027</v>
      </c>
      <c r="L9717" s="93">
        <f t="shared" ca="1" si="1219"/>
        <v>0.96247307691031236</v>
      </c>
      <c r="M9717" s="93">
        <f t="shared" ca="1" si="1220"/>
        <v>-0.28469479880589027</v>
      </c>
      <c r="N9717" s="101">
        <f t="shared" ca="1" si="1216"/>
        <v>0.82196521054157945</v>
      </c>
      <c r="O9717" s="46">
        <f t="shared" ca="1" si="1221"/>
        <v>0.21808657001938692</v>
      </c>
      <c r="P9717" s="46">
        <f t="shared" ca="1" si="1222"/>
        <v>0.26918494084979444</v>
      </c>
      <c r="Q9717" s="47">
        <f t="shared" ca="1" si="1217"/>
        <v>0.11588982835857184</v>
      </c>
      <c r="R9717" s="47">
        <f t="shared" ca="1" si="1218"/>
        <v>0.28232837138050992</v>
      </c>
      <c r="S9717" s="97">
        <f t="shared" ca="1" si="1223"/>
        <v>0.25020747069994842</v>
      </c>
      <c r="V9717">
        <v>9700</v>
      </c>
      <c r="W9717" s="46">
        <v>-5.2236531884943697E-2</v>
      </c>
    </row>
    <row r="9718" spans="10:23">
      <c r="J9718">
        <v>9701</v>
      </c>
      <c r="K9718" s="93">
        <f t="shared" ca="1" si="1219"/>
        <v>-0.91276397425564493</v>
      </c>
      <c r="L9718" s="93">
        <f t="shared" ca="1" si="1219"/>
        <v>-0.68080646826007618</v>
      </c>
      <c r="M9718" s="93">
        <f t="shared" ca="1" si="1220"/>
        <v>-0.91276397425564493</v>
      </c>
      <c r="N9718" s="101">
        <f t="shared" ca="1" si="1216"/>
        <v>-0.93574058737702037</v>
      </c>
      <c r="O9718" s="46">
        <f t="shared" ca="1" si="1221"/>
        <v>-7.3710903867072464E-3</v>
      </c>
      <c r="P9718" s="46">
        <f t="shared" ca="1" si="1222"/>
        <v>0.15645611064674736</v>
      </c>
      <c r="Q9718" s="47">
        <f t="shared" ca="1" si="1217"/>
        <v>-0.33502549245361646</v>
      </c>
      <c r="R9718" s="47">
        <f t="shared" ca="1" si="1218"/>
        <v>-1.8794552299274125E-3</v>
      </c>
      <c r="S9718" s="97">
        <f t="shared" ca="1" si="1223"/>
        <v>-4.6252728083173295E-3</v>
      </c>
      <c r="V9718">
        <v>9701</v>
      </c>
      <c r="W9718" s="46">
        <v>0.36541232886168401</v>
      </c>
    </row>
    <row r="9719" spans="10:23">
      <c r="J9719">
        <v>9702</v>
      </c>
      <c r="K9719" s="93">
        <f t="shared" ca="1" si="1219"/>
        <v>-0.17383124585816148</v>
      </c>
      <c r="L9719" s="93">
        <f t="shared" ca="1" si="1219"/>
        <v>1.8715224401483956</v>
      </c>
      <c r="M9719" s="93">
        <f t="shared" ca="1" si="1220"/>
        <v>-0.17383124585816148</v>
      </c>
      <c r="N9719" s="101">
        <f t="shared" ca="1" si="1216"/>
        <v>1.7190767259637945</v>
      </c>
      <c r="O9719" s="46">
        <f t="shared" ca="1" si="1221"/>
        <v>0.25788320110545054</v>
      </c>
      <c r="P9719" s="46">
        <f t="shared" ca="1" si="1222"/>
        <v>0.28908325639282628</v>
      </c>
      <c r="Q9719" s="47">
        <f t="shared" ca="1" si="1217"/>
        <v>0.19548309053069918</v>
      </c>
      <c r="R9719" s="47">
        <f t="shared" ca="1" si="1218"/>
        <v>0.42738456583993745</v>
      </c>
      <c r="S9719" s="97">
        <f t="shared" ca="1" si="1223"/>
        <v>0.34263388347269397</v>
      </c>
      <c r="V9719">
        <v>9702</v>
      </c>
      <c r="W9719" s="46">
        <v>0.18037593136633401</v>
      </c>
    </row>
    <row r="9720" spans="10:23">
      <c r="J9720">
        <v>9703</v>
      </c>
      <c r="K9720" s="93">
        <f t="shared" ca="1" si="1219"/>
        <v>-0.4830440081011444</v>
      </c>
      <c r="L9720" s="93">
        <f t="shared" ca="1" si="1219"/>
        <v>6.9075883486267517E-4</v>
      </c>
      <c r="M9720" s="93">
        <f t="shared" ca="1" si="1220"/>
        <v>-0.4830440081011444</v>
      </c>
      <c r="N9720" s="101">
        <f t="shared" ca="1" si="1216"/>
        <v>-0.15296393416364198</v>
      </c>
      <c r="O9720" s="46">
        <f t="shared" ca="1" si="1221"/>
        <v>0.14688525905060137</v>
      </c>
      <c r="P9720" s="46">
        <f t="shared" ca="1" si="1222"/>
        <v>0.23358428536540166</v>
      </c>
      <c r="Q9720" s="47">
        <f t="shared" ca="1" si="1217"/>
        <v>-2.6512793578999216E-2</v>
      </c>
      <c r="R9720" s="47">
        <f t="shared" ca="1" si="1218"/>
        <v>0.12468965070043207</v>
      </c>
      <c r="S9720" s="97">
        <f t="shared" ca="1" si="1223"/>
        <v>0.13578745487551672</v>
      </c>
      <c r="V9720">
        <v>9703</v>
      </c>
      <c r="W9720" s="46">
        <v>0.44437361487423099</v>
      </c>
    </row>
    <row r="9721" spans="10:23">
      <c r="J9721">
        <v>9704</v>
      </c>
      <c r="K9721" s="93">
        <f t="shared" ca="1" si="1219"/>
        <v>-0.50258104714652552</v>
      </c>
      <c r="L9721" s="93">
        <f t="shared" ca="1" si="1219"/>
        <v>-0.90592635311850822</v>
      </c>
      <c r="M9721" s="93">
        <f t="shared" ca="1" si="1220"/>
        <v>-0.50258104714652552</v>
      </c>
      <c r="N9721" s="101">
        <f t="shared" ca="1" si="1216"/>
        <v>-1.0187255928280969</v>
      </c>
      <c r="O9721" s="46">
        <f t="shared" ca="1" si="1221"/>
        <v>0.13987205845644721</v>
      </c>
      <c r="P9721" s="46">
        <f t="shared" ca="1" si="1222"/>
        <v>0.2300776850683246</v>
      </c>
      <c r="Q9721" s="47">
        <f t="shared" ca="1" si="1217"/>
        <v>-4.0539194767307551E-2</v>
      </c>
      <c r="R9721" s="47">
        <f t="shared" ca="1" si="1218"/>
        <v>-1.5297507368364993E-2</v>
      </c>
      <c r="S9721" s="97">
        <f t="shared" ca="1" si="1223"/>
        <v>6.2287275544041107E-2</v>
      </c>
      <c r="V9721">
        <v>9704</v>
      </c>
      <c r="W9721" s="46">
        <v>-0.16620192261955599</v>
      </c>
    </row>
    <row r="9722" spans="10:23">
      <c r="J9722">
        <v>9705</v>
      </c>
      <c r="K9722" s="93">
        <f t="shared" ca="1" si="1219"/>
        <v>-0.3718482984440491</v>
      </c>
      <c r="L9722" s="93">
        <f t="shared" ca="1" si="1219"/>
        <v>-0.97692730069278932</v>
      </c>
      <c r="M9722" s="93">
        <f t="shared" ca="1" si="1220"/>
        <v>-0.3718482984440491</v>
      </c>
      <c r="N9722" s="101">
        <f t="shared" ca="1" si="1216"/>
        <v>-1.0444644506720537</v>
      </c>
      <c r="O9722" s="46">
        <f t="shared" ca="1" si="1221"/>
        <v>0.18680112425530862</v>
      </c>
      <c r="P9722" s="46">
        <f t="shared" ca="1" si="1222"/>
        <v>0.25354221796775528</v>
      </c>
      <c r="Q9722" s="47">
        <f t="shared" ca="1" si="1217"/>
        <v>5.3318936830415276E-2</v>
      </c>
      <c r="R9722" s="47">
        <f t="shared" ca="1" si="1218"/>
        <v>-1.9459287374966938E-2</v>
      </c>
      <c r="S9722" s="97">
        <f t="shared" ca="1" si="1223"/>
        <v>8.3670918440170841E-2</v>
      </c>
      <c r="V9722">
        <v>9705</v>
      </c>
      <c r="W9722" s="46">
        <v>6.0328341403781599E-2</v>
      </c>
    </row>
    <row r="9723" spans="10:23">
      <c r="J9723">
        <v>9706</v>
      </c>
      <c r="K9723" s="93">
        <f t="shared" ca="1" si="1219"/>
        <v>-0.82511278181162617</v>
      </c>
      <c r="L9723" s="93">
        <f t="shared" ca="1" si="1219"/>
        <v>0.21019089089837215</v>
      </c>
      <c r="M9723" s="93">
        <f t="shared" ca="1" si="1220"/>
        <v>-0.82511278181162617</v>
      </c>
      <c r="N9723" s="101">
        <f t="shared" ca="1" si="1216"/>
        <v>-6.3125924913171177E-2</v>
      </c>
      <c r="O9723" s="46">
        <f t="shared" ca="1" si="1221"/>
        <v>2.4093011901200223E-2</v>
      </c>
      <c r="P9723" s="46">
        <f t="shared" ca="1" si="1222"/>
        <v>0.17218816179070109</v>
      </c>
      <c r="Q9723" s="47">
        <f t="shared" ca="1" si="1217"/>
        <v>-0.27209728787780152</v>
      </c>
      <c r="R9723" s="47">
        <f t="shared" ca="1" si="1218"/>
        <v>0.13921578208505819</v>
      </c>
      <c r="S9723" s="97">
        <f t="shared" ca="1" si="1223"/>
        <v>8.1654396993129208E-2</v>
      </c>
      <c r="V9723">
        <v>9706</v>
      </c>
      <c r="W9723" s="46">
        <v>1.02903706114709</v>
      </c>
    </row>
    <row r="9724" spans="10:23">
      <c r="J9724">
        <v>9707</v>
      </c>
      <c r="K9724" s="93">
        <f t="shared" ca="1" si="1219"/>
        <v>-1.5257807666735188</v>
      </c>
      <c r="L9724" s="93">
        <f t="shared" ca="1" si="1219"/>
        <v>0.52787705782781613</v>
      </c>
      <c r="M9724" s="93">
        <f t="shared" ca="1" si="1220"/>
        <v>-1.5257807666735188</v>
      </c>
      <c r="N9724" s="101">
        <f t="shared" ca="1" si="1216"/>
        <v>1.5238851365094563E-2</v>
      </c>
      <c r="O9724" s="46">
        <f t="shared" ca="1" si="1221"/>
        <v>-0.22742540480073914</v>
      </c>
      <c r="P9724" s="46">
        <f t="shared" ca="1" si="1222"/>
        <v>4.6428953439731413E-2</v>
      </c>
      <c r="Q9724" s="47">
        <f t="shared" ca="1" si="1217"/>
        <v>-0.77513412128168024</v>
      </c>
      <c r="R9724" s="47">
        <f t="shared" ca="1" si="1218"/>
        <v>0.15188677786559923</v>
      </c>
      <c r="S9724" s="97">
        <f t="shared" ca="1" si="1223"/>
        <v>-3.7769313467569954E-2</v>
      </c>
      <c r="V9724">
        <v>9707</v>
      </c>
      <c r="W9724" s="46">
        <v>0.64588531705057095</v>
      </c>
    </row>
    <row r="9725" spans="10:23">
      <c r="J9725">
        <v>9708</v>
      </c>
      <c r="K9725" s="93">
        <f t="shared" ca="1" si="1219"/>
        <v>-0.47173278120046902</v>
      </c>
      <c r="L9725" s="93">
        <f t="shared" ca="1" si="1219"/>
        <v>0.2622654099986701</v>
      </c>
      <c r="M9725" s="93">
        <f t="shared" ca="1" si="1220"/>
        <v>-0.47173278120046902</v>
      </c>
      <c r="N9725" s="101">
        <f t="shared" ca="1" si="1216"/>
        <v>9.8627818965634717E-2</v>
      </c>
      <c r="O9725" s="46">
        <f t="shared" ca="1" si="1221"/>
        <v>0.15094564420088769</v>
      </c>
      <c r="P9725" s="46">
        <f t="shared" ca="1" si="1222"/>
        <v>0.23561447794054483</v>
      </c>
      <c r="Q9725" s="47">
        <f t="shared" ca="1" si="1217"/>
        <v>-1.8392023278426595E-2</v>
      </c>
      <c r="R9725" s="47">
        <f t="shared" ca="1" si="1218"/>
        <v>0.16537014764972463</v>
      </c>
      <c r="S9725" s="97">
        <f t="shared" ca="1" si="1223"/>
        <v>0.15815789592530616</v>
      </c>
      <c r="V9725">
        <v>9708</v>
      </c>
      <c r="W9725" s="46">
        <v>1.2891285068036999</v>
      </c>
    </row>
    <row r="9726" spans="10:23">
      <c r="J9726">
        <v>9709</v>
      </c>
      <c r="K9726" s="93">
        <f t="shared" ca="1" si="1219"/>
        <v>1.1378248775063784</v>
      </c>
      <c r="L9726" s="93">
        <f t="shared" ca="1" si="1219"/>
        <v>0.89620416112517021</v>
      </c>
      <c r="M9726" s="93">
        <f t="shared" ca="1" si="1220"/>
        <v>1.1378248775063784</v>
      </c>
      <c r="N9726" s="101">
        <f t="shared" ca="1" si="1216"/>
        <v>1.2115299349202973</v>
      </c>
      <c r="O9726" s="46">
        <f t="shared" ca="1" si="1221"/>
        <v>0.7287277073962295</v>
      </c>
      <c r="P9726" s="46">
        <f t="shared" ca="1" si="1222"/>
        <v>0.52450550953821573</v>
      </c>
      <c r="Q9726" s="47">
        <f t="shared" ca="1" si="1217"/>
        <v>1.137172103112257</v>
      </c>
      <c r="R9726" s="47">
        <f t="shared" ca="1" si="1218"/>
        <v>0.34531806156124223</v>
      </c>
      <c r="S9726" s="97">
        <f t="shared" ca="1" si="1223"/>
        <v>0.53702288447873592</v>
      </c>
      <c r="V9726">
        <v>9709</v>
      </c>
      <c r="W9726" s="46">
        <v>0.28936398250358403</v>
      </c>
    </row>
    <row r="9727" spans="10:23">
      <c r="J9727">
        <v>9710</v>
      </c>
      <c r="K9727" s="93">
        <f t="shared" ca="1" si="1219"/>
        <v>-1.2163342293613482</v>
      </c>
      <c r="L9727" s="93">
        <f t="shared" ca="1" si="1219"/>
        <v>-1.5051257742719821</v>
      </c>
      <c r="M9727" s="93">
        <f t="shared" ca="1" si="1220"/>
        <v>-1.2163342293613482</v>
      </c>
      <c r="N9727" s="101">
        <f t="shared" ca="1" si="1216"/>
        <v>-1.8138060144045958</v>
      </c>
      <c r="O9727" s="46">
        <f t="shared" ca="1" si="1221"/>
        <v>-0.11634354463269397</v>
      </c>
      <c r="P9727" s="46">
        <f t="shared" ca="1" si="1222"/>
        <v>0.101969883523754</v>
      </c>
      <c r="Q9727" s="47">
        <f t="shared" ca="1" si="1217"/>
        <v>-0.55297040094558991</v>
      </c>
      <c r="R9727" s="47">
        <f t="shared" ca="1" si="1218"/>
        <v>-0.14385604023794352</v>
      </c>
      <c r="S9727" s="97">
        <f t="shared" ca="1" si="1223"/>
        <v>-0.13009979243531875</v>
      </c>
      <c r="V9727">
        <v>9710</v>
      </c>
      <c r="W9727" s="46">
        <v>-7.0199497467767602E-2</v>
      </c>
    </row>
    <row r="9728" spans="10:23">
      <c r="J9728">
        <v>9711</v>
      </c>
      <c r="K9728" s="93">
        <f t="shared" ca="1" si="1219"/>
        <v>1.7832968239572864</v>
      </c>
      <c r="L9728" s="93">
        <f t="shared" ca="1" si="1219"/>
        <v>1.1003410013673491</v>
      </c>
      <c r="M9728" s="93">
        <f t="shared" ca="1" si="1220"/>
        <v>1.7832968239572864</v>
      </c>
      <c r="N9728" s="101">
        <f t="shared" ca="1" si="1216"/>
        <v>1.6103432004865865</v>
      </c>
      <c r="O9728" s="46">
        <f t="shared" ca="1" si="1221"/>
        <v>0.96043243132314271</v>
      </c>
      <c r="P9728" s="46">
        <f t="shared" ca="1" si="1222"/>
        <v>0.64035787150167234</v>
      </c>
      <c r="Q9728" s="47">
        <f t="shared" ca="1" si="1217"/>
        <v>1.6005815509660835</v>
      </c>
      <c r="R9728" s="47">
        <f t="shared" ca="1" si="1218"/>
        <v>0.4098031713926063</v>
      </c>
      <c r="S9728" s="97">
        <f t="shared" ca="1" si="1223"/>
        <v>0.68511780135787448</v>
      </c>
      <c r="V9728">
        <v>9711</v>
      </c>
      <c r="W9728" s="46">
        <v>-0.183013905895549</v>
      </c>
    </row>
    <row r="9729" spans="10:23">
      <c r="J9729">
        <v>9712</v>
      </c>
      <c r="K9729" s="93">
        <f t="shared" ca="1" si="1219"/>
        <v>0.82766329661368032</v>
      </c>
      <c r="L9729" s="93">
        <f t="shared" ca="1" si="1219"/>
        <v>0.15726906002741359</v>
      </c>
      <c r="M9729" s="93">
        <f t="shared" ca="1" si="1220"/>
        <v>0.82766329661368032</v>
      </c>
      <c r="N9729" s="101">
        <f t="shared" ca="1" si="1216"/>
        <v>0.41231964764058648</v>
      </c>
      <c r="O9729" s="46">
        <f t="shared" ca="1" si="1221"/>
        <v>0.61738916841149394</v>
      </c>
      <c r="P9729" s="46">
        <f t="shared" ca="1" si="1222"/>
        <v>0.46883624004584795</v>
      </c>
      <c r="Q9729" s="47">
        <f t="shared" ca="1" si="1217"/>
        <v>0.91449502514278591</v>
      </c>
      <c r="R9729" s="47">
        <f t="shared" ca="1" si="1218"/>
        <v>0.21609176042402034</v>
      </c>
      <c r="S9729" s="97">
        <f t="shared" ca="1" si="1223"/>
        <v>0.41674046441775714</v>
      </c>
      <c r="V9729">
        <v>9712</v>
      </c>
      <c r="W9729" s="46">
        <v>-0.27471712649250202</v>
      </c>
    </row>
    <row r="9730" spans="10:23">
      <c r="J9730">
        <v>9713</v>
      </c>
      <c r="K9730" s="93">
        <f t="shared" ca="1" si="1219"/>
        <v>-2.091757008679664</v>
      </c>
      <c r="L9730" s="93">
        <f t="shared" ca="1" si="1219"/>
        <v>1.4304895916392231</v>
      </c>
      <c r="M9730" s="93">
        <f t="shared" ca="1" si="1220"/>
        <v>-2.091757008679664</v>
      </c>
      <c r="N9730" s="101">
        <f t="shared" ca="1" si="1216"/>
        <v>0.69099747826033642</v>
      </c>
      <c r="O9730" s="46">
        <f t="shared" ca="1" si="1221"/>
        <v>-0.43059359766223881</v>
      </c>
      <c r="P9730" s="46">
        <f t="shared" ca="1" si="1222"/>
        <v>-5.5155142991018424E-2</v>
      </c>
      <c r="Q9730" s="47">
        <f t="shared" ca="1" si="1217"/>
        <v>-1.1814705070046796</v>
      </c>
      <c r="R9730" s="47">
        <f t="shared" ca="1" si="1218"/>
        <v>0.26115187267872125</v>
      </c>
      <c r="S9730" s="97">
        <f t="shared" ca="1" si="1223"/>
        <v>-8.472086249175878E-2</v>
      </c>
      <c r="V9730">
        <v>9713</v>
      </c>
      <c r="W9730" s="46">
        <v>0.24476413842686101</v>
      </c>
    </row>
    <row r="9731" spans="10:23">
      <c r="J9731">
        <v>9714</v>
      </c>
      <c r="K9731" s="93">
        <f t="shared" ca="1" si="1219"/>
        <v>-0.10323286024384315</v>
      </c>
      <c r="L9731" s="93">
        <f t="shared" ca="1" si="1219"/>
        <v>1.2441157367864164</v>
      </c>
      <c r="M9731" s="93">
        <f t="shared" ca="1" si="1220"/>
        <v>-0.10323286024384315</v>
      </c>
      <c r="N9731" s="101">
        <f t="shared" ca="1" si="1216"/>
        <v>1.1466948487560706</v>
      </c>
      <c r="O9731" s="46">
        <f t="shared" ca="1" si="1221"/>
        <v>0.28322586632644869</v>
      </c>
      <c r="P9731" s="46">
        <f t="shared" ca="1" si="1222"/>
        <v>0.3017545890033253</v>
      </c>
      <c r="Q9731" s="47">
        <f t="shared" ca="1" si="1217"/>
        <v>0.2461684209726954</v>
      </c>
      <c r="R9731" s="47">
        <f t="shared" ca="1" si="1218"/>
        <v>0.33483471505999313</v>
      </c>
      <c r="S9731" s="97">
        <f t="shared" ca="1" si="1223"/>
        <v>0.30903029069322091</v>
      </c>
      <c r="V9731">
        <v>9714</v>
      </c>
      <c r="W9731" s="46">
        <v>-0.18809506085574301</v>
      </c>
    </row>
    <row r="9732" spans="10:23">
      <c r="J9732">
        <v>9715</v>
      </c>
      <c r="K9732" s="93">
        <f t="shared" ca="1" si="1219"/>
        <v>2.0523047359285376</v>
      </c>
      <c r="L9732" s="93">
        <f t="shared" ca="1" si="1219"/>
        <v>-1.0902947727301304</v>
      </c>
      <c r="M9732" s="93">
        <f t="shared" ca="1" si="1220"/>
        <v>2.0523047359285376</v>
      </c>
      <c r="N9732" s="101">
        <f t="shared" ca="1" si="1216"/>
        <v>-0.38101119753802437</v>
      </c>
      <c r="O9732" s="46">
        <f t="shared" ca="1" si="1221"/>
        <v>1.0569980594967208</v>
      </c>
      <c r="P9732" s="46">
        <f t="shared" ca="1" si="1222"/>
        <v>0.68864068558846137</v>
      </c>
      <c r="Q9732" s="47">
        <f t="shared" ca="1" si="1217"/>
        <v>1.7937128073132396</v>
      </c>
      <c r="R9732" s="47">
        <f t="shared" ca="1" si="1218"/>
        <v>8.7816120918121632E-2</v>
      </c>
      <c r="S9732" s="97">
        <f t="shared" ca="1" si="1223"/>
        <v>0.5724070902074212</v>
      </c>
      <c r="V9732">
        <v>9715</v>
      </c>
      <c r="W9732" s="46">
        <v>5.0920516408442897E-2</v>
      </c>
    </row>
    <row r="9733" spans="10:23">
      <c r="J9733">
        <v>9716</v>
      </c>
      <c r="K9733" s="93">
        <f t="shared" ca="1" si="1219"/>
        <v>0.21670815141764843</v>
      </c>
      <c r="L9733" s="93">
        <f t="shared" ca="1" si="1219"/>
        <v>0.40457490828097858</v>
      </c>
      <c r="M9733" s="93">
        <f t="shared" ca="1" si="1220"/>
        <v>0.21670815141764843</v>
      </c>
      <c r="N9733" s="101">
        <f t="shared" ca="1" si="1216"/>
        <v>0.45248872260086004</v>
      </c>
      <c r="O9733" s="46">
        <f t="shared" ca="1" si="1221"/>
        <v>0.39807492241251574</v>
      </c>
      <c r="P9733" s="46">
        <f t="shared" ca="1" si="1222"/>
        <v>0.35917911704635885</v>
      </c>
      <c r="Q9733" s="47">
        <f t="shared" ca="1" si="1217"/>
        <v>0.47586653314482952</v>
      </c>
      <c r="R9733" s="47">
        <f t="shared" ca="1" si="1218"/>
        <v>0.2225867981629468</v>
      </c>
      <c r="S9733" s="97">
        <f t="shared" ca="1" si="1223"/>
        <v>0.31033086028773127</v>
      </c>
      <c r="V9733">
        <v>9716</v>
      </c>
      <c r="W9733" s="46">
        <v>0.67639386986338901</v>
      </c>
    </row>
    <row r="9734" spans="10:23">
      <c r="J9734">
        <v>9717</v>
      </c>
      <c r="K9734" s="93">
        <f t="shared" ca="1" si="1219"/>
        <v>-1.0316566385877752</v>
      </c>
      <c r="L9734" s="93">
        <f t="shared" ca="1" si="1219"/>
        <v>0.49706408281180248</v>
      </c>
      <c r="M9734" s="93">
        <f t="shared" ca="1" si="1220"/>
        <v>-1.0316566385877752</v>
      </c>
      <c r="N9734" s="101">
        <f t="shared" ca="1" si="1216"/>
        <v>0.14316814549889828</v>
      </c>
      <c r="O9734" s="46">
        <f t="shared" ca="1" si="1221"/>
        <v>-5.0049927348534196E-2</v>
      </c>
      <c r="P9734" s="46">
        <f t="shared" ca="1" si="1222"/>
        <v>0.13511669216583388</v>
      </c>
      <c r="Q9734" s="47">
        <f t="shared" ca="1" si="1217"/>
        <v>-0.42038316637727036</v>
      </c>
      <c r="R9734" s="47">
        <f t="shared" ca="1" si="1218"/>
        <v>0.17257198393855519</v>
      </c>
      <c r="S9734" s="97">
        <f t="shared" ca="1" si="1223"/>
        <v>6.1261028295010497E-2</v>
      </c>
      <c r="V9734">
        <v>9717</v>
      </c>
      <c r="W9734" s="46">
        <v>0.236320507443121</v>
      </c>
    </row>
    <row r="9735" spans="10:23">
      <c r="J9735">
        <v>9718</v>
      </c>
      <c r="K9735" s="93">
        <f t="shared" ca="1" si="1219"/>
        <v>0.15857380829931333</v>
      </c>
      <c r="L9735" s="93">
        <f t="shared" ca="1" si="1219"/>
        <v>-0.43663514525284908</v>
      </c>
      <c r="M9735" s="93">
        <f t="shared" ca="1" si="1220"/>
        <v>0.15857380829931333</v>
      </c>
      <c r="N9735" s="101">
        <f t="shared" ca="1" si="1216"/>
        <v>-0.36353641216002563</v>
      </c>
      <c r="O9735" s="46">
        <f t="shared" ca="1" si="1221"/>
        <v>0.37720646794757684</v>
      </c>
      <c r="P9735" s="46">
        <f t="shared" ca="1" si="1222"/>
        <v>0.3487448898138894</v>
      </c>
      <c r="Q9735" s="47">
        <f t="shared" ca="1" si="1217"/>
        <v>0.43412962421495166</v>
      </c>
      <c r="R9735" s="47">
        <f t="shared" ca="1" si="1218"/>
        <v>9.0641662472712825E-2</v>
      </c>
      <c r="S9735" s="97">
        <f t="shared" ca="1" si="1223"/>
        <v>0.23392406521014483</v>
      </c>
      <c r="V9735">
        <v>9718</v>
      </c>
      <c r="W9735" s="46">
        <v>-0.17363837001767199</v>
      </c>
    </row>
    <row r="9736" spans="10:23">
      <c r="J9736">
        <v>9719</v>
      </c>
      <c r="K9736" s="93">
        <f t="shared" ca="1" si="1219"/>
        <v>0.33063007982753462</v>
      </c>
      <c r="L9736" s="93">
        <f t="shared" ca="1" si="1219"/>
        <v>6.5417029581448224E-2</v>
      </c>
      <c r="M9736" s="93">
        <f t="shared" ca="1" si="1220"/>
        <v>0.33063007982753462</v>
      </c>
      <c r="N9736" s="101">
        <f t="shared" ca="1" si="1216"/>
        <v>0.16716856858185417</v>
      </c>
      <c r="O9736" s="46">
        <f t="shared" ca="1" si="1221"/>
        <v>0.43896941692396985</v>
      </c>
      <c r="P9736" s="46">
        <f t="shared" ca="1" si="1222"/>
        <v>0.37962636430208591</v>
      </c>
      <c r="Q9736" s="47">
        <f t="shared" ca="1" si="1217"/>
        <v>0.55765552216773773</v>
      </c>
      <c r="R9736" s="47">
        <f t="shared" ca="1" si="1218"/>
        <v>0.17645267210048485</v>
      </c>
      <c r="S9736" s="97">
        <f t="shared" ca="1" si="1223"/>
        <v>0.30771104451222736</v>
      </c>
      <c r="V9736">
        <v>9719</v>
      </c>
      <c r="W9736" s="46">
        <v>0.153632889424276</v>
      </c>
    </row>
    <row r="9737" spans="10:23">
      <c r="J9737">
        <v>9720</v>
      </c>
      <c r="K9737" s="93">
        <f t="shared" ca="1" si="1219"/>
        <v>1.0583192506220345</v>
      </c>
      <c r="L9737" s="93">
        <f t="shared" ca="1" si="1219"/>
        <v>0.14113034227470195</v>
      </c>
      <c r="M9737" s="93">
        <f t="shared" ca="1" si="1220"/>
        <v>1.0583192506220345</v>
      </c>
      <c r="N9737" s="101">
        <f t="shared" ca="1" si="1216"/>
        <v>0.47037256848318409</v>
      </c>
      <c r="O9737" s="46">
        <f t="shared" ca="1" si="1221"/>
        <v>0.70018761447791689</v>
      </c>
      <c r="P9737" s="46">
        <f t="shared" ca="1" si="1222"/>
        <v>0.51023546307905943</v>
      </c>
      <c r="Q9737" s="47">
        <f t="shared" ca="1" si="1217"/>
        <v>1.0800919172756318</v>
      </c>
      <c r="R9737" s="47">
        <f t="shared" ca="1" si="1218"/>
        <v>0.22547848172891677</v>
      </c>
      <c r="S9737" s="97">
        <f t="shared" ca="1" si="1223"/>
        <v>0.46283304810341686</v>
      </c>
      <c r="V9737">
        <v>9720</v>
      </c>
      <c r="W9737" s="46">
        <v>0.27640357176369701</v>
      </c>
    </row>
    <row r="9738" spans="10:23">
      <c r="J9738">
        <v>9721</v>
      </c>
      <c r="K9738" s="93">
        <f t="shared" ca="1" si="1219"/>
        <v>0.98635999246122985</v>
      </c>
      <c r="L9738" s="93">
        <f t="shared" ca="1" si="1219"/>
        <v>0.11623086378840169</v>
      </c>
      <c r="M9738" s="93">
        <f t="shared" ca="1" si="1220"/>
        <v>0.98635999246122985</v>
      </c>
      <c r="N9738" s="101">
        <f t="shared" ca="1" si="1216"/>
        <v>0.423881133133997</v>
      </c>
      <c r="O9738" s="46">
        <f t="shared" ca="1" si="1221"/>
        <v>0.6743564375571971</v>
      </c>
      <c r="P9738" s="46">
        <f t="shared" ca="1" si="1222"/>
        <v>0.49731987461869953</v>
      </c>
      <c r="Q9738" s="47">
        <f t="shared" ca="1" si="1217"/>
        <v>1.0284295634341922</v>
      </c>
      <c r="R9738" s="47">
        <f t="shared" ca="1" si="1218"/>
        <v>0.21796116579798072</v>
      </c>
      <c r="S9738" s="97">
        <f t="shared" ca="1" si="1223"/>
        <v>0.44615880167758892</v>
      </c>
      <c r="V9738">
        <v>9721</v>
      </c>
      <c r="W9738" s="46">
        <v>0.227247399780418</v>
      </c>
    </row>
    <row r="9739" spans="10:23">
      <c r="J9739">
        <v>9722</v>
      </c>
      <c r="K9739" s="93">
        <f t="shared" ca="1" si="1219"/>
        <v>0.39861498975759585</v>
      </c>
      <c r="L9739" s="93">
        <f t="shared" ca="1" si="1219"/>
        <v>-1.5397510692349308</v>
      </c>
      <c r="M9739" s="93">
        <f t="shared" ca="1" si="1220"/>
        <v>0.39861498975759585</v>
      </c>
      <c r="N9739" s="101">
        <f t="shared" ca="1" si="1216"/>
        <v>-1.3330435936073024</v>
      </c>
      <c r="O9739" s="46">
        <f t="shared" ca="1" si="1221"/>
        <v>0.46337392415802509</v>
      </c>
      <c r="P9739" s="46">
        <f t="shared" ca="1" si="1222"/>
        <v>0.3918286179191135</v>
      </c>
      <c r="Q9739" s="47">
        <f t="shared" ca="1" si="1217"/>
        <v>0.60646453663584821</v>
      </c>
      <c r="R9739" s="47">
        <f t="shared" ca="1" si="1218"/>
        <v>-6.6120367469172797E-2</v>
      </c>
      <c r="S9739" s="97">
        <f t="shared" ca="1" si="1223"/>
        <v>0.19862677834442616</v>
      </c>
      <c r="V9739">
        <v>9722</v>
      </c>
      <c r="W9739" s="46">
        <v>0.53181623342735296</v>
      </c>
    </row>
    <row r="9740" spans="10:23">
      <c r="J9740">
        <v>9723</v>
      </c>
      <c r="K9740" s="93">
        <f t="shared" ca="1" si="1219"/>
        <v>0.81774469187409704</v>
      </c>
      <c r="L9740" s="93">
        <f t="shared" ca="1" si="1219"/>
        <v>-0.50635324025588457</v>
      </c>
      <c r="M9740" s="93">
        <f t="shared" ca="1" si="1220"/>
        <v>0.81774469187409704</v>
      </c>
      <c r="N9740" s="101">
        <f t="shared" ca="1" si="1216"/>
        <v>-0.22000383737836715</v>
      </c>
      <c r="O9740" s="46">
        <f t="shared" ca="1" si="1221"/>
        <v>0.61382869210332625</v>
      </c>
      <c r="P9740" s="46">
        <f t="shared" ca="1" si="1222"/>
        <v>0.46705600189176411</v>
      </c>
      <c r="Q9740" s="47">
        <f t="shared" ca="1" si="1217"/>
        <v>0.90737407252645064</v>
      </c>
      <c r="R9740" s="47">
        <f t="shared" ca="1" si="1218"/>
        <v>0.11384980184097382</v>
      </c>
      <c r="S9740" s="97">
        <f t="shared" ca="1" si="1223"/>
        <v>0.36383924697215003</v>
      </c>
      <c r="V9740">
        <v>9723</v>
      </c>
      <c r="W9740" s="46">
        <v>0.21448274716121399</v>
      </c>
    </row>
    <row r="9741" spans="10:23">
      <c r="J9741">
        <v>9724</v>
      </c>
      <c r="K9741" s="93">
        <f t="shared" ca="1" si="1219"/>
        <v>-1.5855544983460181</v>
      </c>
      <c r="L9741" s="93">
        <f t="shared" ca="1" si="1219"/>
        <v>0.70142026913024058</v>
      </c>
      <c r="M9741" s="93">
        <f t="shared" ca="1" si="1220"/>
        <v>-1.5855544983460181</v>
      </c>
      <c r="N9741" s="101">
        <f t="shared" ca="1" si="1216"/>
        <v>0.16076286481105662</v>
      </c>
      <c r="O9741" s="46">
        <f t="shared" ca="1" si="1221"/>
        <v>-0.2488823497096706</v>
      </c>
      <c r="P9741" s="46">
        <f t="shared" ca="1" si="1222"/>
        <v>3.5700480985265681E-2</v>
      </c>
      <c r="Q9741" s="47">
        <f t="shared" ca="1" si="1217"/>
        <v>-0.81804801109954317</v>
      </c>
      <c r="R9741" s="47">
        <f t="shared" ca="1" si="1218"/>
        <v>0.17541691790955913</v>
      </c>
      <c r="S9741" s="97">
        <f t="shared" ca="1" si="1223"/>
        <v>-3.6732715900055737E-2</v>
      </c>
      <c r="V9741">
        <v>9724</v>
      </c>
      <c r="W9741" s="46">
        <v>3.1918945749181499E-2</v>
      </c>
    </row>
    <row r="9742" spans="10:23">
      <c r="J9742">
        <v>9725</v>
      </c>
      <c r="K9742" s="93">
        <f t="shared" ca="1" si="1219"/>
        <v>0.55759618358069096</v>
      </c>
      <c r="L9742" s="93">
        <f t="shared" ca="1" si="1219"/>
        <v>0.70630868305506234</v>
      </c>
      <c r="M9742" s="93">
        <f t="shared" ca="1" si="1220"/>
        <v>0.55759618358069096</v>
      </c>
      <c r="N9742" s="101">
        <f t="shared" ca="1" si="1216"/>
        <v>0.84696748335154504</v>
      </c>
      <c r="O9742" s="46">
        <f t="shared" ca="1" si="1221"/>
        <v>0.52044331939184718</v>
      </c>
      <c r="P9742" s="46">
        <f t="shared" ca="1" si="1222"/>
        <v>0.42036331553602457</v>
      </c>
      <c r="Q9742" s="47">
        <f t="shared" ca="1" si="1217"/>
        <v>0.7206033271034924</v>
      </c>
      <c r="R9742" s="47">
        <f t="shared" ca="1" si="1218"/>
        <v>0.28637105111909644</v>
      </c>
      <c r="S9742" s="97">
        <f t="shared" ca="1" si="1223"/>
        <v>0.40340718525547181</v>
      </c>
      <c r="V9742">
        <v>9725</v>
      </c>
      <c r="W9742" s="46">
        <v>1.63129288603022</v>
      </c>
    </row>
    <row r="9743" spans="10:23">
      <c r="J9743">
        <v>9726</v>
      </c>
      <c r="K9743" s="93">
        <f t="shared" ca="1" si="1219"/>
        <v>-0.57567497005799417</v>
      </c>
      <c r="L9743" s="93">
        <f t="shared" ca="1" si="1219"/>
        <v>0.29961669996823931</v>
      </c>
      <c r="M9743" s="93">
        <f t="shared" ca="1" si="1220"/>
        <v>-0.57567497005799417</v>
      </c>
      <c r="N9743" s="101">
        <f t="shared" ca="1" si="1216"/>
        <v>0.10098400118641238</v>
      </c>
      <c r="O9743" s="46">
        <f t="shared" ca="1" si="1221"/>
        <v>0.11363357152907613</v>
      </c>
      <c r="P9743" s="46">
        <f t="shared" ca="1" si="1222"/>
        <v>0.21695844160463906</v>
      </c>
      <c r="Q9743" s="47">
        <f t="shared" ca="1" si="1217"/>
        <v>-9.30161686220497E-2</v>
      </c>
      <c r="R9743" s="47">
        <f t="shared" ca="1" si="1218"/>
        <v>0.16575112461916874</v>
      </c>
      <c r="S9743" s="97">
        <f t="shared" ca="1" si="1223"/>
        <v>0.13969234807412245</v>
      </c>
      <c r="V9743">
        <v>9726</v>
      </c>
      <c r="W9743" s="46">
        <v>0.38401874973366701</v>
      </c>
    </row>
    <row r="9744" spans="10:23">
      <c r="J9744">
        <v>9727</v>
      </c>
      <c r="K9744" s="93">
        <f t="shared" ca="1" si="1219"/>
        <v>1.4717479042191552</v>
      </c>
      <c r="L9744" s="93">
        <f t="shared" ca="1" si="1219"/>
        <v>0.66271607744983985</v>
      </c>
      <c r="M9744" s="93">
        <f t="shared" ca="1" si="1220"/>
        <v>1.4717479042191552</v>
      </c>
      <c r="N9744" s="101">
        <f t="shared" ca="1" si="1216"/>
        <v>1.0963588217438593</v>
      </c>
      <c r="O9744" s="46">
        <f t="shared" ca="1" si="1221"/>
        <v>0.84859588004532194</v>
      </c>
      <c r="P9744" s="46">
        <f t="shared" ca="1" si="1222"/>
        <v>0.58443959586276195</v>
      </c>
      <c r="Q9744" s="47">
        <f t="shared" ca="1" si="1217"/>
        <v>1.3769084484104419</v>
      </c>
      <c r="R9744" s="47">
        <f t="shared" ca="1" si="1218"/>
        <v>0.32669575753121594</v>
      </c>
      <c r="S9744" s="97">
        <f t="shared" ca="1" si="1223"/>
        <v>0.58764581878826894</v>
      </c>
      <c r="V9744">
        <v>9727</v>
      </c>
      <c r="W9744" s="46">
        <v>0.25426137693145301</v>
      </c>
    </row>
    <row r="9745" spans="10:23">
      <c r="J9745">
        <v>9728</v>
      </c>
      <c r="K9745" s="93">
        <f t="shared" ca="1" si="1219"/>
        <v>0.94292649565476294</v>
      </c>
      <c r="L9745" s="93">
        <f t="shared" ca="1" si="1219"/>
        <v>-0.43800438567303274</v>
      </c>
      <c r="M9745" s="93">
        <f t="shared" ca="1" si="1220"/>
        <v>0.94292649565476294</v>
      </c>
      <c r="N9745" s="101">
        <f t="shared" ca="1" si="1216"/>
        <v>-0.1153928155335241</v>
      </c>
      <c r="O9745" s="46">
        <f t="shared" ca="1" si="1221"/>
        <v>0.65876513813348425</v>
      </c>
      <c r="P9745" s="46">
        <f t="shared" ca="1" si="1222"/>
        <v>0.48952422490684311</v>
      </c>
      <c r="Q9745" s="47">
        <f t="shared" ca="1" si="1217"/>
        <v>0.99724696458676654</v>
      </c>
      <c r="R9745" s="47">
        <f t="shared" ca="1" si="1218"/>
        <v>0.13076461841222614</v>
      </c>
      <c r="S9745" s="97">
        <f t="shared" ca="1" si="1223"/>
        <v>0.39476487827285522</v>
      </c>
      <c r="V9745">
        <v>9728</v>
      </c>
      <c r="W9745" s="46">
        <v>0.40962575956738101</v>
      </c>
    </row>
    <row r="9746" spans="10:23">
      <c r="J9746">
        <v>9729</v>
      </c>
      <c r="K9746" s="93">
        <f t="shared" ca="1" si="1219"/>
        <v>-0.44550630278053927</v>
      </c>
      <c r="L9746" s="93">
        <f t="shared" ca="1" si="1219"/>
        <v>-0.26935816007667301</v>
      </c>
      <c r="M9746" s="93">
        <f t="shared" ca="1" si="1220"/>
        <v>-0.44550630278053927</v>
      </c>
      <c r="N9746" s="101">
        <f t="shared" ref="N9746:N9809" ca="1" si="1224">$N$2*K9746+SQRT(1-$N$2^2)*L9746</f>
        <v>-0.39705494177192846</v>
      </c>
      <c r="O9746" s="46">
        <f t="shared" ca="1" si="1221"/>
        <v>0.16036014931652889</v>
      </c>
      <c r="P9746" s="46">
        <f t="shared" ca="1" si="1222"/>
        <v>0.24032173049836542</v>
      </c>
      <c r="Q9746" s="47">
        <f t="shared" ref="Q9746:Q9809" ca="1" si="1225">$K$2+K9746*$S$3</f>
        <v>4.3698695285582234E-4</v>
      </c>
      <c r="R9746" s="47">
        <f t="shared" ref="R9746:R9809" ca="1" si="1226">$L$2+$L$3*N9746</f>
        <v>8.5221967968969914E-2</v>
      </c>
      <c r="S9746" s="97">
        <f t="shared" ca="1" si="1223"/>
        <v>0.1227910586427494</v>
      </c>
      <c r="V9746">
        <v>9729</v>
      </c>
      <c r="W9746" s="46">
        <v>0.93378297837693003</v>
      </c>
    </row>
    <row r="9747" spans="10:23">
      <c r="J9747">
        <v>9730</v>
      </c>
      <c r="K9747" s="93">
        <f t="shared" ref="K9747:L9810" ca="1" si="1227">_xlfn.NORM.S.INV(RAND())</f>
        <v>1.0307854735684461</v>
      </c>
      <c r="L9747" s="93">
        <f t="shared" ca="1" si="1227"/>
        <v>0.3382804519813114</v>
      </c>
      <c r="M9747" s="93">
        <f t="shared" ref="M9747:M9810" ca="1" si="1228">K9747</f>
        <v>1.0307854735684461</v>
      </c>
      <c r="N9747" s="101">
        <f t="shared" ca="1" si="1224"/>
        <v>0.648530914259001</v>
      </c>
      <c r="O9747" s="46">
        <f t="shared" ref="O9747:O9810" ca="1" si="1229">$K$2+K9747*$K$3</f>
        <v>0.69030382906176457</v>
      </c>
      <c r="P9747" s="46">
        <f t="shared" ref="P9747:P9810" ca="1" si="1230">$K$2+K9747*$R$3</f>
        <v>0.50529357037098332</v>
      </c>
      <c r="Q9747" s="47">
        <f t="shared" ca="1" si="1225"/>
        <v>1.0603243464433272</v>
      </c>
      <c r="R9747" s="47">
        <f t="shared" ca="1" si="1226"/>
        <v>0.2542853482167069</v>
      </c>
      <c r="S9747" s="97">
        <f t="shared" ref="S9747:S9810" ca="1" si="1231">AVERAGE(R9747,O9747)</f>
        <v>0.47229458863923574</v>
      </c>
      <c r="V9747">
        <v>9730</v>
      </c>
      <c r="W9747" s="46">
        <v>0.68928753988742597</v>
      </c>
    </row>
    <row r="9748" spans="10:23">
      <c r="J9748">
        <v>9731</v>
      </c>
      <c r="K9748" s="93">
        <f t="shared" ca="1" si="1227"/>
        <v>0.45047043327641417</v>
      </c>
      <c r="L9748" s="93">
        <f t="shared" ca="1" si="1227"/>
        <v>1.0375030507139551</v>
      </c>
      <c r="M9748" s="93">
        <f t="shared" ca="1" si="1228"/>
        <v>0.45047043327641417</v>
      </c>
      <c r="N9748" s="101">
        <f t="shared" ca="1" si="1224"/>
        <v>1.1268989035344807</v>
      </c>
      <c r="O9748" s="46">
        <f t="shared" ca="1" si="1229"/>
        <v>0.48198844534783059</v>
      </c>
      <c r="P9748" s="46">
        <f t="shared" ca="1" si="1230"/>
        <v>0.40113587851401628</v>
      </c>
      <c r="Q9748" s="47">
        <f t="shared" ca="1" si="1225"/>
        <v>0.64369357901545921</v>
      </c>
      <c r="R9748" s="47">
        <f t="shared" ca="1" si="1226"/>
        <v>0.33163385939132001</v>
      </c>
      <c r="S9748" s="97">
        <f t="shared" ca="1" si="1231"/>
        <v>0.40681115236957532</v>
      </c>
      <c r="V9748">
        <v>9731</v>
      </c>
      <c r="W9748" s="46">
        <v>0.55449079857609596</v>
      </c>
    </row>
    <row r="9749" spans="10:23">
      <c r="J9749">
        <v>9732</v>
      </c>
      <c r="K9749" s="93">
        <f t="shared" ca="1" si="1227"/>
        <v>-0.23899401709294496</v>
      </c>
      <c r="L9749" s="93">
        <f t="shared" ca="1" si="1227"/>
        <v>0.80974869556703377</v>
      </c>
      <c r="M9749" s="93">
        <f t="shared" ca="1" si="1228"/>
        <v>-0.23899401709294496</v>
      </c>
      <c r="N9749" s="101">
        <f t="shared" ca="1" si="1224"/>
        <v>0.69170366598315747</v>
      </c>
      <c r="O9749" s="46">
        <f t="shared" ca="1" si="1229"/>
        <v>0.2344917555092686</v>
      </c>
      <c r="P9749" s="46">
        <f t="shared" ca="1" si="1230"/>
        <v>0.27738753359473528</v>
      </c>
      <c r="Q9749" s="47">
        <f t="shared" ca="1" si="1225"/>
        <v>0.1487001993383352</v>
      </c>
      <c r="R9749" s="47">
        <f t="shared" ca="1" si="1226"/>
        <v>0.26126605792981367</v>
      </c>
      <c r="S9749" s="97">
        <f t="shared" ca="1" si="1231"/>
        <v>0.24787890671954113</v>
      </c>
      <c r="V9749">
        <v>9732</v>
      </c>
      <c r="W9749" s="46">
        <v>-1.05077588136897E-2</v>
      </c>
    </row>
    <row r="9750" spans="10:23">
      <c r="J9750">
        <v>9733</v>
      </c>
      <c r="K9750" s="93">
        <f t="shared" ca="1" si="1227"/>
        <v>1.2206581346912262</v>
      </c>
      <c r="L9750" s="93">
        <f t="shared" ca="1" si="1227"/>
        <v>0.84500837003582441</v>
      </c>
      <c r="M9750" s="93">
        <f t="shared" ca="1" si="1228"/>
        <v>1.2206581346912262</v>
      </c>
      <c r="N9750" s="101">
        <f t="shared" ca="1" si="1224"/>
        <v>1.1893349001174156</v>
      </c>
      <c r="O9750" s="46">
        <f t="shared" ca="1" si="1229"/>
        <v>0.75846231800713682</v>
      </c>
      <c r="P9750" s="46">
        <f t="shared" ca="1" si="1230"/>
        <v>0.53937281484366939</v>
      </c>
      <c r="Q9750" s="47">
        <f t="shared" ca="1" si="1225"/>
        <v>1.1966413243340717</v>
      </c>
      <c r="R9750" s="47">
        <f t="shared" ca="1" si="1226"/>
        <v>0.34172929112517747</v>
      </c>
      <c r="S9750" s="97">
        <f t="shared" ca="1" si="1231"/>
        <v>0.55009580456615714</v>
      </c>
      <c r="V9750">
        <v>9733</v>
      </c>
      <c r="W9750" s="46">
        <v>5.0914810837416197E-2</v>
      </c>
    </row>
    <row r="9751" spans="10:23">
      <c r="J9751">
        <v>9734</v>
      </c>
      <c r="K9751" s="93">
        <f t="shared" ca="1" si="1227"/>
        <v>1.2310225743787291</v>
      </c>
      <c r="L9751" s="93">
        <f t="shared" ca="1" si="1227"/>
        <v>1.3179184710381919</v>
      </c>
      <c r="M9751" s="93">
        <f t="shared" ca="1" si="1228"/>
        <v>1.2310225743787291</v>
      </c>
      <c r="N9751" s="101">
        <f t="shared" ca="1" si="1224"/>
        <v>1.6409891407319506</v>
      </c>
      <c r="O9751" s="46">
        <f t="shared" ca="1" si="1229"/>
        <v>0.76218283545124021</v>
      </c>
      <c r="P9751" s="46">
        <f t="shared" ca="1" si="1230"/>
        <v>0.54123307356572115</v>
      </c>
      <c r="Q9751" s="47">
        <f t="shared" ca="1" si="1225"/>
        <v>1.2040823592222785</v>
      </c>
      <c r="R9751" s="47">
        <f t="shared" ca="1" si="1226"/>
        <v>0.41475838976981255</v>
      </c>
      <c r="S9751" s="97">
        <f t="shared" ca="1" si="1231"/>
        <v>0.58847061261052636</v>
      </c>
      <c r="V9751">
        <v>9734</v>
      </c>
      <c r="W9751" s="46">
        <v>0.87243560236195306</v>
      </c>
    </row>
    <row r="9752" spans="10:23">
      <c r="J9752">
        <v>9735</v>
      </c>
      <c r="K9752" s="93">
        <f t="shared" ca="1" si="1227"/>
        <v>-0.26668444247419448</v>
      </c>
      <c r="L9752" s="93">
        <f t="shared" ca="1" si="1227"/>
        <v>-0.53490622676060273</v>
      </c>
      <c r="M9752" s="93">
        <f t="shared" ca="1" si="1228"/>
        <v>-0.26668444247419448</v>
      </c>
      <c r="N9752" s="101">
        <f t="shared" ca="1" si="1224"/>
        <v>-0.59194723625016565</v>
      </c>
      <c r="O9752" s="46">
        <f t="shared" ca="1" si="1229"/>
        <v>0.22455173812561735</v>
      </c>
      <c r="P9752" s="46">
        <f t="shared" ca="1" si="1230"/>
        <v>0.27241752490290966</v>
      </c>
      <c r="Q9752" s="47">
        <f t="shared" ca="1" si="1225"/>
        <v>0.12882016457103276</v>
      </c>
      <c r="R9752" s="47">
        <f t="shared" ca="1" si="1226"/>
        <v>5.3709347653117565E-2</v>
      </c>
      <c r="S9752" s="97">
        <f t="shared" ca="1" si="1231"/>
        <v>0.13913054288936746</v>
      </c>
      <c r="V9752">
        <v>9735</v>
      </c>
      <c r="W9752" s="46">
        <v>1.3332526487962899</v>
      </c>
    </row>
    <row r="9753" spans="10:23">
      <c r="J9753">
        <v>9736</v>
      </c>
      <c r="K9753" s="93">
        <f t="shared" ca="1" si="1227"/>
        <v>1.8073285845062939</v>
      </c>
      <c r="L9753" s="93">
        <f t="shared" ca="1" si="1227"/>
        <v>-1.1703320101214598</v>
      </c>
      <c r="M9753" s="93">
        <f t="shared" ca="1" si="1228"/>
        <v>1.8073285845062939</v>
      </c>
      <c r="N9753" s="101">
        <f t="shared" ca="1" si="1224"/>
        <v>-0.53480106859156495</v>
      </c>
      <c r="O9753" s="46">
        <f t="shared" ca="1" si="1229"/>
        <v>0.9690590997230667</v>
      </c>
      <c r="P9753" s="46">
        <f t="shared" ca="1" si="1230"/>
        <v>0.64467120570163439</v>
      </c>
      <c r="Q9753" s="47">
        <f t="shared" ca="1" si="1225"/>
        <v>1.6178348877659314</v>
      </c>
      <c r="R9753" s="47">
        <f t="shared" ca="1" si="1226"/>
        <v>6.2949453778157902E-2</v>
      </c>
      <c r="S9753" s="97">
        <f t="shared" ca="1" si="1231"/>
        <v>0.51600427675061233</v>
      </c>
      <c r="V9753">
        <v>9736</v>
      </c>
      <c r="W9753" s="46">
        <v>-9.7071838158384299E-2</v>
      </c>
    </row>
    <row r="9754" spans="10:23">
      <c r="J9754">
        <v>9737</v>
      </c>
      <c r="K9754" s="93">
        <f t="shared" ca="1" si="1227"/>
        <v>5.0162178513361119E-2</v>
      </c>
      <c r="L9754" s="93">
        <f t="shared" ca="1" si="1227"/>
        <v>-1.9276406728330224</v>
      </c>
      <c r="M9754" s="93">
        <f t="shared" ca="1" si="1228"/>
        <v>5.0162178513361119E-2</v>
      </c>
      <c r="N9754" s="101">
        <f t="shared" ca="1" si="1224"/>
        <v>-1.8116110166831543</v>
      </c>
      <c r="O9754" s="46">
        <f t="shared" ca="1" si="1229"/>
        <v>0.33829000242473128</v>
      </c>
      <c r="P9754" s="46">
        <f t="shared" ca="1" si="1230"/>
        <v>0.32928665705246662</v>
      </c>
      <c r="Q9754" s="47">
        <f t="shared" ca="1" si="1225"/>
        <v>0.35629669316926055</v>
      </c>
      <c r="R9754" s="47">
        <f t="shared" ca="1" si="1226"/>
        <v>-0.14350112559149669</v>
      </c>
      <c r="S9754" s="97">
        <f t="shared" ca="1" si="1231"/>
        <v>9.7394438416617296E-2</v>
      </c>
      <c r="V9754">
        <v>9737</v>
      </c>
      <c r="W9754" s="46">
        <v>0.42421887360236799</v>
      </c>
    </row>
    <row r="9755" spans="10:23">
      <c r="J9755">
        <v>9738</v>
      </c>
      <c r="K9755" s="93">
        <f t="shared" ca="1" si="1227"/>
        <v>1.1276006086474</v>
      </c>
      <c r="L9755" s="93">
        <f t="shared" ca="1" si="1227"/>
        <v>0.38111848274637833</v>
      </c>
      <c r="M9755" s="93">
        <f t="shared" ca="1" si="1228"/>
        <v>1.1276006086474</v>
      </c>
      <c r="N9755" s="101">
        <f t="shared" ca="1" si="1224"/>
        <v>0.71993431591129686</v>
      </c>
      <c r="O9755" s="46">
        <f t="shared" ca="1" si="1229"/>
        <v>0.72505750700045701</v>
      </c>
      <c r="P9755" s="46">
        <f t="shared" ca="1" si="1230"/>
        <v>0.52267040934032949</v>
      </c>
      <c r="Q9755" s="47">
        <f t="shared" ca="1" si="1225"/>
        <v>1.1298317023207121</v>
      </c>
      <c r="R9755" s="47">
        <f t="shared" ca="1" si="1226"/>
        <v>0.26583074200230039</v>
      </c>
      <c r="S9755" s="97">
        <f t="shared" ca="1" si="1231"/>
        <v>0.4954441245013787</v>
      </c>
      <c r="V9755">
        <v>9738</v>
      </c>
      <c r="W9755" s="46">
        <v>0.43608016411231398</v>
      </c>
    </row>
    <row r="9756" spans="10:23">
      <c r="J9756">
        <v>9739</v>
      </c>
      <c r="K9756" s="93">
        <f t="shared" ca="1" si="1227"/>
        <v>1.62357459188555</v>
      </c>
      <c r="L9756" s="93">
        <f t="shared" ca="1" si="1227"/>
        <v>1.1437168803490385</v>
      </c>
      <c r="M9756" s="93">
        <f t="shared" ca="1" si="1228"/>
        <v>1.62357459188555</v>
      </c>
      <c r="N9756" s="101">
        <f t="shared" ca="1" si="1224"/>
        <v>1.6006718891750311</v>
      </c>
      <c r="O9756" s="46">
        <f t="shared" ca="1" si="1229"/>
        <v>0.90309702598033781</v>
      </c>
      <c r="P9756" s="46">
        <f t="shared" ca="1" si="1230"/>
        <v>0.61169016883026983</v>
      </c>
      <c r="Q9756" s="47">
        <f t="shared" ca="1" si="1225"/>
        <v>1.4859107402804737</v>
      </c>
      <c r="R9756" s="47">
        <f t="shared" ca="1" si="1226"/>
        <v>0.40823939298806045</v>
      </c>
      <c r="S9756" s="97">
        <f t="shared" ca="1" si="1231"/>
        <v>0.65566820948419913</v>
      </c>
      <c r="V9756">
        <v>9739</v>
      </c>
      <c r="W9756" s="46">
        <v>-0.168764960751694</v>
      </c>
    </row>
    <row r="9757" spans="10:23">
      <c r="J9757">
        <v>9740</v>
      </c>
      <c r="K9757" s="93">
        <f t="shared" ca="1" si="1227"/>
        <v>0.73769037236014023</v>
      </c>
      <c r="L9757" s="93">
        <f t="shared" ca="1" si="1227"/>
        <v>-1.6888015262636513</v>
      </c>
      <c r="M9757" s="93">
        <f t="shared" ca="1" si="1228"/>
        <v>0.73769037236014023</v>
      </c>
      <c r="N9757" s="101">
        <f t="shared" ca="1" si="1224"/>
        <v>-1.3665222477511219</v>
      </c>
      <c r="O9757" s="46">
        <f t="shared" ca="1" si="1229"/>
        <v>0.58509163528137043</v>
      </c>
      <c r="P9757" s="46">
        <f t="shared" ca="1" si="1230"/>
        <v>0.4526874734807862</v>
      </c>
      <c r="Q9757" s="47">
        <f t="shared" ca="1" si="1225"/>
        <v>0.84989995888253878</v>
      </c>
      <c r="R9757" s="47">
        <f t="shared" ca="1" si="1226"/>
        <v>-7.1533614409203694E-2</v>
      </c>
      <c r="S9757" s="97">
        <f t="shared" ca="1" si="1231"/>
        <v>0.25677901043608337</v>
      </c>
      <c r="V9757">
        <v>9740</v>
      </c>
      <c r="W9757" s="46">
        <v>0.313120980041248</v>
      </c>
    </row>
    <row r="9758" spans="10:23">
      <c r="J9758">
        <v>9741</v>
      </c>
      <c r="K9758" s="93">
        <f t="shared" ca="1" si="1227"/>
        <v>-1.5959404276802582</v>
      </c>
      <c r="L9758" s="93">
        <f t="shared" ca="1" si="1227"/>
        <v>-1.0695098722898349</v>
      </c>
      <c r="M9758" s="93">
        <f t="shared" ca="1" si="1228"/>
        <v>-1.5959404276802582</v>
      </c>
      <c r="N9758" s="101">
        <f t="shared" ca="1" si="1224"/>
        <v>-1.5215291882371496</v>
      </c>
      <c r="O9758" s="46">
        <f t="shared" ca="1" si="1229"/>
        <v>-0.25261058128092073</v>
      </c>
      <c r="P9758" s="46">
        <f t="shared" ca="1" si="1230"/>
        <v>3.3836365199640617E-2</v>
      </c>
      <c r="Q9758" s="47">
        <f t="shared" ca="1" si="1225"/>
        <v>-0.82550447424204343</v>
      </c>
      <c r="R9758" s="47">
        <f t="shared" ca="1" si="1226"/>
        <v>-9.659707253583355E-2</v>
      </c>
      <c r="S9758" s="97">
        <f t="shared" ca="1" si="1231"/>
        <v>-0.17460382690837714</v>
      </c>
      <c r="V9758">
        <v>9741</v>
      </c>
      <c r="W9758" s="46">
        <v>0.54220924751719102</v>
      </c>
    </row>
    <row r="9759" spans="10:23">
      <c r="J9759">
        <v>9742</v>
      </c>
      <c r="K9759" s="93">
        <f t="shared" ca="1" si="1227"/>
        <v>-0.58844340386592586</v>
      </c>
      <c r="L9759" s="93">
        <f t="shared" ca="1" si="1227"/>
        <v>-0.87825368753143307</v>
      </c>
      <c r="M9759" s="93">
        <f t="shared" ca="1" si="1228"/>
        <v>-0.58844340386592586</v>
      </c>
      <c r="N9759" s="101">
        <f t="shared" ca="1" si="1224"/>
        <v>-1.0197957594530804</v>
      </c>
      <c r="O9759" s="46">
        <f t="shared" ca="1" si="1229"/>
        <v>0.10905009358442949</v>
      </c>
      <c r="P9759" s="46">
        <f t="shared" ca="1" si="1230"/>
        <v>0.21466670263231574</v>
      </c>
      <c r="Q9759" s="47">
        <f t="shared" ca="1" si="1225"/>
        <v>-0.10218312451134298</v>
      </c>
      <c r="R9759" s="47">
        <f t="shared" ca="1" si="1226"/>
        <v>-1.5470545274343189E-2</v>
      </c>
      <c r="S9759" s="97">
        <f t="shared" ca="1" si="1231"/>
        <v>4.6789774155043151E-2</v>
      </c>
      <c r="V9759">
        <v>9742</v>
      </c>
      <c r="W9759" s="46">
        <v>0.122036434118761</v>
      </c>
    </row>
    <row r="9760" spans="10:23">
      <c r="J9760">
        <v>9743</v>
      </c>
      <c r="K9760" s="93">
        <f t="shared" ca="1" si="1227"/>
        <v>0.53783631044073799</v>
      </c>
      <c r="L9760" s="93">
        <f t="shared" ca="1" si="1227"/>
        <v>-0.61060610404802529</v>
      </c>
      <c r="M9760" s="93">
        <f t="shared" ca="1" si="1228"/>
        <v>0.53783631044073799</v>
      </c>
      <c r="N9760" s="101">
        <f t="shared" ca="1" si="1224"/>
        <v>-0.40786136951374513</v>
      </c>
      <c r="O9760" s="46">
        <f t="shared" ca="1" si="1229"/>
        <v>0.51335012816038006</v>
      </c>
      <c r="P9760" s="46">
        <f t="shared" ca="1" si="1230"/>
        <v>0.41681671992029101</v>
      </c>
      <c r="Q9760" s="47">
        <f t="shared" ca="1" si="1225"/>
        <v>0.70641694464055804</v>
      </c>
      <c r="R9760" s="47">
        <f t="shared" ca="1" si="1226"/>
        <v>8.3474649762725547E-2</v>
      </c>
      <c r="S9760" s="97">
        <f t="shared" ca="1" si="1231"/>
        <v>0.29841238896155281</v>
      </c>
      <c r="V9760">
        <v>9743</v>
      </c>
      <c r="W9760" s="46">
        <v>-0.34353409090661202</v>
      </c>
    </row>
    <row r="9761" spans="10:23">
      <c r="J9761">
        <v>9744</v>
      </c>
      <c r="K9761" s="93">
        <f t="shared" ca="1" si="1227"/>
        <v>1.3813439496476543</v>
      </c>
      <c r="L9761" s="93">
        <f t="shared" ca="1" si="1227"/>
        <v>0.30275291708772989</v>
      </c>
      <c r="M9761" s="93">
        <f t="shared" ca="1" si="1228"/>
        <v>1.3813439496476543</v>
      </c>
      <c r="N9761" s="101">
        <f t="shared" ca="1" si="1224"/>
        <v>0.72633331539778956</v>
      </c>
      <c r="O9761" s="46">
        <f t="shared" ca="1" si="1229"/>
        <v>0.81614362018946474</v>
      </c>
      <c r="P9761" s="46">
        <f t="shared" ca="1" si="1230"/>
        <v>0.56821346593483335</v>
      </c>
      <c r="Q9761" s="47">
        <f t="shared" ca="1" si="1225"/>
        <v>1.3120039286987275</v>
      </c>
      <c r="R9761" s="47">
        <f t="shared" ca="1" si="1226"/>
        <v>0.26686541216080528</v>
      </c>
      <c r="S9761" s="97">
        <f t="shared" ca="1" si="1231"/>
        <v>0.54150451617513506</v>
      </c>
      <c r="V9761">
        <v>9744</v>
      </c>
      <c r="W9761" s="46">
        <v>0.46107391514671298</v>
      </c>
    </row>
    <row r="9762" spans="10:23">
      <c r="J9762">
        <v>9745</v>
      </c>
      <c r="K9762" s="93">
        <f t="shared" ca="1" si="1227"/>
        <v>-2.1879256120513366</v>
      </c>
      <c r="L9762" s="93">
        <f t="shared" ca="1" si="1227"/>
        <v>0.77080718558527606</v>
      </c>
      <c r="M9762" s="93">
        <f t="shared" ca="1" si="1228"/>
        <v>-2.1879256120513366</v>
      </c>
      <c r="N9762" s="101">
        <f t="shared" ca="1" si="1224"/>
        <v>3.4979906258716942E-2</v>
      </c>
      <c r="O9762" s="46">
        <f t="shared" ca="1" si="1229"/>
        <v>-0.46511519045521854</v>
      </c>
      <c r="P9762" s="46">
        <f t="shared" ca="1" si="1230"/>
        <v>-7.2415939387508288E-2</v>
      </c>
      <c r="Q9762" s="47">
        <f t="shared" ca="1" si="1225"/>
        <v>-1.250513692590639</v>
      </c>
      <c r="R9762" s="47">
        <f t="shared" ca="1" si="1226"/>
        <v>0.15507875818048328</v>
      </c>
      <c r="S9762" s="97">
        <f t="shared" ca="1" si="1231"/>
        <v>-0.15501821613736763</v>
      </c>
      <c r="V9762">
        <v>9745</v>
      </c>
      <c r="W9762" s="46">
        <v>1.0906785495645901</v>
      </c>
    </row>
    <row r="9763" spans="10:23">
      <c r="J9763">
        <v>9746</v>
      </c>
      <c r="K9763" s="93">
        <f t="shared" ca="1" si="1227"/>
        <v>8.3589397996186726E-2</v>
      </c>
      <c r="L9763" s="93">
        <f t="shared" ca="1" si="1227"/>
        <v>0.79681764471025007</v>
      </c>
      <c r="M9763" s="93">
        <f t="shared" ca="1" si="1228"/>
        <v>8.3589397996186726E-2</v>
      </c>
      <c r="N9763" s="101">
        <f t="shared" ca="1" si="1224"/>
        <v>0.78203271677252451</v>
      </c>
      <c r="O9763" s="46">
        <f t="shared" ca="1" si="1229"/>
        <v>0.35028935375905224</v>
      </c>
      <c r="P9763" s="46">
        <f t="shared" ca="1" si="1230"/>
        <v>0.3352863327196271</v>
      </c>
      <c r="Q9763" s="47">
        <f t="shared" ca="1" si="1225"/>
        <v>0.38029539583790245</v>
      </c>
      <c r="R9763" s="47">
        <f t="shared" ca="1" si="1226"/>
        <v>0.27587158704340586</v>
      </c>
      <c r="S9763" s="97">
        <f t="shared" ca="1" si="1231"/>
        <v>0.31308047040122905</v>
      </c>
      <c r="V9763">
        <v>9746</v>
      </c>
      <c r="W9763" s="46">
        <v>0.53167212966370903</v>
      </c>
    </row>
    <row r="9764" spans="10:23">
      <c r="J9764">
        <v>9747</v>
      </c>
      <c r="K9764" s="93">
        <f t="shared" ca="1" si="1227"/>
        <v>1.1253740559647349</v>
      </c>
      <c r="L9764" s="93">
        <f t="shared" ca="1" si="1227"/>
        <v>0.65650713987723452</v>
      </c>
      <c r="M9764" s="93">
        <f t="shared" ca="1" si="1228"/>
        <v>1.1253740559647349</v>
      </c>
      <c r="N9764" s="101">
        <f t="shared" ca="1" si="1224"/>
        <v>0.9803175782504745</v>
      </c>
      <c r="O9764" s="46">
        <f t="shared" ca="1" si="1229"/>
        <v>0.72425824255917148</v>
      </c>
      <c r="P9764" s="46">
        <f t="shared" ca="1" si="1230"/>
        <v>0.52227077711968672</v>
      </c>
      <c r="Q9764" s="47">
        <f t="shared" ca="1" si="1225"/>
        <v>1.128233173438141</v>
      </c>
      <c r="R9764" s="47">
        <f t="shared" ca="1" si="1226"/>
        <v>0.30793275996388658</v>
      </c>
      <c r="S9764" s="97">
        <f t="shared" ca="1" si="1231"/>
        <v>0.51609550126152903</v>
      </c>
      <c r="V9764">
        <v>9747</v>
      </c>
      <c r="W9764" s="46">
        <v>0.22964259799443401</v>
      </c>
    </row>
    <row r="9765" spans="10:23">
      <c r="J9765">
        <v>9748</v>
      </c>
      <c r="K9765" s="93">
        <f t="shared" ca="1" si="1227"/>
        <v>0.7474833868694325</v>
      </c>
      <c r="L9765" s="93">
        <f t="shared" ca="1" si="1227"/>
        <v>0.26668872782157915</v>
      </c>
      <c r="M9765" s="93">
        <f t="shared" ca="1" si="1228"/>
        <v>0.7474833868694325</v>
      </c>
      <c r="N9765" s="101">
        <f t="shared" ca="1" si="1224"/>
        <v>0.49055958510841496</v>
      </c>
      <c r="O9765" s="46">
        <f t="shared" ca="1" si="1229"/>
        <v>0.588607028530859</v>
      </c>
      <c r="P9765" s="46">
        <f t="shared" ca="1" si="1230"/>
        <v>0.45444517010553048</v>
      </c>
      <c r="Q9765" s="47">
        <f t="shared" ca="1" si="1225"/>
        <v>0.85693074538151603</v>
      </c>
      <c r="R9765" s="47">
        <f t="shared" ca="1" si="1226"/>
        <v>0.22874257070649168</v>
      </c>
      <c r="S9765" s="97">
        <f t="shared" ca="1" si="1231"/>
        <v>0.40867479961867537</v>
      </c>
      <c r="V9765">
        <v>9748</v>
      </c>
      <c r="W9765" s="46">
        <v>6.4697169782544195E-2</v>
      </c>
    </row>
    <row r="9766" spans="10:23">
      <c r="J9766">
        <v>9749</v>
      </c>
      <c r="K9766" s="93">
        <f t="shared" ca="1" si="1227"/>
        <v>3.6394592463185556E-2</v>
      </c>
      <c r="L9766" s="93">
        <f t="shared" ca="1" si="1227"/>
        <v>0.23156910124863703</v>
      </c>
      <c r="M9766" s="93">
        <f t="shared" ca="1" si="1228"/>
        <v>3.6394592463185556E-2</v>
      </c>
      <c r="N9766" s="101">
        <f t="shared" ca="1" si="1224"/>
        <v>0.23112106866211357</v>
      </c>
      <c r="O9766" s="46">
        <f t="shared" ca="1" si="1229"/>
        <v>0.33334785932705513</v>
      </c>
      <c r="P9766" s="46">
        <f t="shared" ca="1" si="1230"/>
        <v>0.32681558550362855</v>
      </c>
      <c r="Q9766" s="47">
        <f t="shared" ca="1" si="1225"/>
        <v>0.34641240697390824</v>
      </c>
      <c r="R9766" s="47">
        <f t="shared" ca="1" si="1226"/>
        <v>0.18679331106045038</v>
      </c>
      <c r="S9766" s="97">
        <f t="shared" ca="1" si="1231"/>
        <v>0.26007058519375276</v>
      </c>
      <c r="V9766">
        <v>9749</v>
      </c>
      <c r="W9766" s="46">
        <v>0.56824580541271197</v>
      </c>
    </row>
    <row r="9767" spans="10:23">
      <c r="J9767">
        <v>9750</v>
      </c>
      <c r="K9767" s="93">
        <f t="shared" ca="1" si="1227"/>
        <v>-0.4670436927537594</v>
      </c>
      <c r="L9767" s="93">
        <f t="shared" ca="1" si="1227"/>
        <v>0.36825074680105474</v>
      </c>
      <c r="M9767" s="93">
        <f t="shared" ca="1" si="1228"/>
        <v>-0.4670436927537594</v>
      </c>
      <c r="N9767" s="101">
        <f t="shared" ca="1" si="1224"/>
        <v>0.20060197030111285</v>
      </c>
      <c r="O9767" s="46">
        <f t="shared" ca="1" si="1229"/>
        <v>0.15262888380562606</v>
      </c>
      <c r="P9767" s="46">
        <f t="shared" ca="1" si="1230"/>
        <v>0.23645609774291401</v>
      </c>
      <c r="Q9767" s="47">
        <f t="shared" ca="1" si="1225"/>
        <v>-1.5025544068949848E-2</v>
      </c>
      <c r="R9767" s="47">
        <f t="shared" ca="1" si="1226"/>
        <v>0.18185860206332397</v>
      </c>
      <c r="S9767" s="97">
        <f t="shared" ca="1" si="1231"/>
        <v>0.16724374293447503</v>
      </c>
      <c r="V9767">
        <v>9750</v>
      </c>
      <c r="W9767" s="46">
        <v>0.17032347370958201</v>
      </c>
    </row>
    <row r="9768" spans="10:23">
      <c r="J9768">
        <v>9751</v>
      </c>
      <c r="K9768" s="93">
        <f t="shared" ca="1" si="1227"/>
        <v>0.85636928397705236</v>
      </c>
      <c r="L9768" s="93">
        <f t="shared" ca="1" si="1227"/>
        <v>1.6708078098313868</v>
      </c>
      <c r="M9768" s="93">
        <f t="shared" ca="1" si="1228"/>
        <v>0.85636928397705236</v>
      </c>
      <c r="N9768" s="101">
        <f t="shared" ca="1" si="1224"/>
        <v>1.8564094389531747</v>
      </c>
      <c r="O9768" s="46">
        <f t="shared" ca="1" si="1229"/>
        <v>0.62769374154383761</v>
      </c>
      <c r="P9768" s="46">
        <f t="shared" ca="1" si="1230"/>
        <v>0.47398852661201979</v>
      </c>
      <c r="Q9768" s="47">
        <f t="shared" ca="1" si="1225"/>
        <v>0.93510417140747326</v>
      </c>
      <c r="R9768" s="47">
        <f t="shared" ca="1" si="1226"/>
        <v>0.44959023411926252</v>
      </c>
      <c r="S9768" s="97">
        <f t="shared" ca="1" si="1231"/>
        <v>0.53864198783155004</v>
      </c>
      <c r="V9768">
        <v>9751</v>
      </c>
      <c r="W9768" s="46">
        <v>1.2651999228522199</v>
      </c>
    </row>
    <row r="9769" spans="10:23">
      <c r="J9769">
        <v>9752</v>
      </c>
      <c r="K9769" s="93">
        <f t="shared" ca="1" si="1227"/>
        <v>0.83856451487910744</v>
      </c>
      <c r="L9769" s="93">
        <f t="shared" ca="1" si="1227"/>
        <v>-0.12112784215362904</v>
      </c>
      <c r="M9769" s="93">
        <f t="shared" ca="1" si="1228"/>
        <v>0.83856451487910744</v>
      </c>
      <c r="N9769" s="101">
        <f t="shared" ca="1" si="1224"/>
        <v>0.15184305700286715</v>
      </c>
      <c r="O9769" s="46">
        <f t="shared" ca="1" si="1229"/>
        <v>0.62130237297839441</v>
      </c>
      <c r="P9769" s="46">
        <f t="shared" ca="1" si="1230"/>
        <v>0.47079284232929819</v>
      </c>
      <c r="Q9769" s="47">
        <f t="shared" ca="1" si="1225"/>
        <v>0.92232143427658686</v>
      </c>
      <c r="R9769" s="47">
        <f t="shared" ca="1" si="1226"/>
        <v>0.17397465197748432</v>
      </c>
      <c r="S9769" s="97">
        <f t="shared" ca="1" si="1231"/>
        <v>0.39763851247793935</v>
      </c>
      <c r="V9769">
        <v>9752</v>
      </c>
      <c r="W9769" s="46">
        <v>-0.34341086434871698</v>
      </c>
    </row>
    <row r="9770" spans="10:23">
      <c r="J9770">
        <v>9753</v>
      </c>
      <c r="K9770" s="93">
        <f t="shared" ca="1" si="1227"/>
        <v>0.70677303270517489</v>
      </c>
      <c r="L9770" s="93">
        <f t="shared" ca="1" si="1227"/>
        <v>-0.24113331300393503</v>
      </c>
      <c r="M9770" s="93">
        <f t="shared" ca="1" si="1228"/>
        <v>0.70677303270517489</v>
      </c>
      <c r="N9770" s="101">
        <f t="shared" ca="1" si="1224"/>
        <v>-3.8447602916153456E-3</v>
      </c>
      <c r="O9770" s="46">
        <f t="shared" ca="1" si="1229"/>
        <v>0.57399325418410108</v>
      </c>
      <c r="P9770" s="46">
        <f t="shared" ca="1" si="1230"/>
        <v>0.44713828293215152</v>
      </c>
      <c r="Q9770" s="47">
        <f t="shared" ca="1" si="1225"/>
        <v>0.82770319668800019</v>
      </c>
      <c r="R9770" s="47">
        <f t="shared" ca="1" si="1226"/>
        <v>0.14880110118452231</v>
      </c>
      <c r="S9770" s="97">
        <f t="shared" ca="1" si="1231"/>
        <v>0.36139717768431168</v>
      </c>
      <c r="V9770">
        <v>9753</v>
      </c>
      <c r="W9770" s="46">
        <v>1.02833923199665</v>
      </c>
    </row>
    <row r="9771" spans="10:23">
      <c r="J9771">
        <v>9754</v>
      </c>
      <c r="K9771" s="93">
        <f t="shared" ca="1" si="1227"/>
        <v>0.15657394572660829</v>
      </c>
      <c r="L9771" s="93">
        <f t="shared" ca="1" si="1227"/>
        <v>1.0962255271567276</v>
      </c>
      <c r="M9771" s="93">
        <f t="shared" ca="1" si="1228"/>
        <v>0.15657394572660829</v>
      </c>
      <c r="N9771" s="101">
        <f t="shared" ca="1" si="1224"/>
        <v>1.0891070200152444</v>
      </c>
      <c r="O9771" s="46">
        <f t="shared" ca="1" si="1229"/>
        <v>0.37648857833541283</v>
      </c>
      <c r="P9771" s="46">
        <f t="shared" ca="1" si="1230"/>
        <v>0.3483859450078074</v>
      </c>
      <c r="Q9771" s="47">
        <f t="shared" ca="1" si="1225"/>
        <v>0.43269384499062369</v>
      </c>
      <c r="R9771" s="47">
        <f t="shared" ca="1" si="1226"/>
        <v>0.32552319565496796</v>
      </c>
      <c r="S9771" s="97">
        <f t="shared" ca="1" si="1231"/>
        <v>0.35100588699519042</v>
      </c>
      <c r="V9771">
        <v>9754</v>
      </c>
      <c r="W9771" s="46">
        <v>1.0644540255715</v>
      </c>
    </row>
    <row r="9772" spans="10:23">
      <c r="J9772">
        <v>9755</v>
      </c>
      <c r="K9772" s="93">
        <f t="shared" ca="1" si="1227"/>
        <v>-0.67890263763591796</v>
      </c>
      <c r="L9772" s="93">
        <f t="shared" ca="1" si="1227"/>
        <v>0.36080289822461348</v>
      </c>
      <c r="M9772" s="93">
        <f t="shared" ca="1" si="1228"/>
        <v>-0.67890263763591796</v>
      </c>
      <c r="N9772" s="101">
        <f t="shared" ca="1" si="1224"/>
        <v>0.12616489304199241</v>
      </c>
      <c r="O9772" s="46">
        <f t="shared" ca="1" si="1229"/>
        <v>7.6577990183867156E-2</v>
      </c>
      <c r="P9772" s="46">
        <f t="shared" ca="1" si="1230"/>
        <v>0.19843065093203455</v>
      </c>
      <c r="Q9772" s="47">
        <f t="shared" ca="1" si="1225"/>
        <v>-0.16712733131246765</v>
      </c>
      <c r="R9772" s="47">
        <f t="shared" ca="1" si="1226"/>
        <v>0.16982268571594694</v>
      </c>
      <c r="S9772" s="97">
        <f t="shared" ca="1" si="1231"/>
        <v>0.12320033794990705</v>
      </c>
      <c r="V9772">
        <v>9755</v>
      </c>
      <c r="W9772" s="46">
        <v>0.59835345470622203</v>
      </c>
    </row>
    <row r="9773" spans="10:23">
      <c r="J9773">
        <v>9756</v>
      </c>
      <c r="K9773" s="93">
        <f t="shared" ca="1" si="1227"/>
        <v>-0.53480731259273695</v>
      </c>
      <c r="L9773" s="93">
        <f t="shared" ca="1" si="1227"/>
        <v>-1.3848580264962174</v>
      </c>
      <c r="M9773" s="93">
        <f t="shared" ca="1" si="1228"/>
        <v>-0.53480731259273695</v>
      </c>
      <c r="N9773" s="101">
        <f t="shared" ca="1" si="1224"/>
        <v>-1.483041336009286</v>
      </c>
      <c r="O9773" s="46">
        <f t="shared" ca="1" si="1229"/>
        <v>0.12830381295876664</v>
      </c>
      <c r="P9773" s="46">
        <f t="shared" ca="1" si="1230"/>
        <v>0.2242935623194843</v>
      </c>
      <c r="Q9773" s="47">
        <f t="shared" ca="1" si="1225"/>
        <v>-6.3675685762668688E-2</v>
      </c>
      <c r="R9773" s="47">
        <f t="shared" ca="1" si="1226"/>
        <v>-9.0373875886236243E-2</v>
      </c>
      <c r="S9773" s="97">
        <f t="shared" ca="1" si="1231"/>
        <v>1.8964968536265198E-2</v>
      </c>
      <c r="V9773">
        <v>9756</v>
      </c>
      <c r="W9773" s="46">
        <v>-0.270013998615868</v>
      </c>
    </row>
    <row r="9774" spans="10:23">
      <c r="J9774">
        <v>9757</v>
      </c>
      <c r="K9774" s="93">
        <f t="shared" ca="1" si="1227"/>
        <v>-0.32334061331835723</v>
      </c>
      <c r="L9774" s="93">
        <f t="shared" ca="1" si="1227"/>
        <v>-1.2646609493369161</v>
      </c>
      <c r="M9774" s="93">
        <f t="shared" ca="1" si="1228"/>
        <v>-0.32334061331835723</v>
      </c>
      <c r="N9774" s="101">
        <f t="shared" ca="1" si="1224"/>
        <v>-1.30183335355298</v>
      </c>
      <c r="O9774" s="46">
        <f t="shared" ca="1" si="1229"/>
        <v>0.20421390238173476</v>
      </c>
      <c r="P9774" s="46">
        <f t="shared" ca="1" si="1230"/>
        <v>0.26224860703096836</v>
      </c>
      <c r="Q9774" s="47">
        <f t="shared" ca="1" si="1225"/>
        <v>8.814449308326755E-2</v>
      </c>
      <c r="R9774" s="47">
        <f t="shared" ca="1" si="1226"/>
        <v>-6.1073906050923665E-2</v>
      </c>
      <c r="S9774" s="97">
        <f t="shared" ca="1" si="1231"/>
        <v>7.1569998165405546E-2</v>
      </c>
      <c r="V9774">
        <v>9757</v>
      </c>
      <c r="W9774" s="46">
        <v>0.36841104256584301</v>
      </c>
    </row>
    <row r="9775" spans="10:23">
      <c r="J9775">
        <v>9758</v>
      </c>
      <c r="K9775" s="93">
        <f t="shared" ca="1" si="1227"/>
        <v>0.64775818995550527</v>
      </c>
      <c r="L9775" s="93">
        <f t="shared" ca="1" si="1227"/>
        <v>1.0026086044238172</v>
      </c>
      <c r="M9775" s="93">
        <f t="shared" ca="1" si="1228"/>
        <v>0.64775818995550527</v>
      </c>
      <c r="N9775" s="101">
        <f t="shared" ca="1" si="1224"/>
        <v>1.1565579981484537</v>
      </c>
      <c r="O9775" s="46">
        <f t="shared" ca="1" si="1229"/>
        <v>0.55280872723124397</v>
      </c>
      <c r="P9775" s="46">
        <f t="shared" ca="1" si="1230"/>
        <v>0.43654601945572297</v>
      </c>
      <c r="Q9775" s="47">
        <f t="shared" ca="1" si="1225"/>
        <v>0.78533414278228597</v>
      </c>
      <c r="R9775" s="47">
        <f t="shared" ca="1" si="1226"/>
        <v>0.33642951224144557</v>
      </c>
      <c r="S9775" s="97">
        <f t="shared" ca="1" si="1231"/>
        <v>0.44461911973634477</v>
      </c>
      <c r="V9775">
        <v>9758</v>
      </c>
      <c r="W9775" s="46">
        <v>0.16842435987819501</v>
      </c>
    </row>
    <row r="9776" spans="10:23">
      <c r="J9776">
        <v>9759</v>
      </c>
      <c r="K9776" s="93">
        <f t="shared" ca="1" si="1227"/>
        <v>1.5736045433313293</v>
      </c>
      <c r="L9776" s="93">
        <f t="shared" ca="1" si="1227"/>
        <v>-0.7168425368205098</v>
      </c>
      <c r="M9776" s="93">
        <f t="shared" ca="1" si="1228"/>
        <v>1.5736045433313293</v>
      </c>
      <c r="N9776" s="101">
        <f t="shared" ca="1" si="1224"/>
        <v>-0.17918481130727537</v>
      </c>
      <c r="O9776" s="46">
        <f t="shared" ca="1" si="1229"/>
        <v>0.88515930402583187</v>
      </c>
      <c r="P9776" s="46">
        <f t="shared" ca="1" si="1230"/>
        <v>0.60272130785301692</v>
      </c>
      <c r="Q9776" s="47">
        <f t="shared" ca="1" si="1225"/>
        <v>1.4500352963714618</v>
      </c>
      <c r="R9776" s="47">
        <f t="shared" ca="1" si="1226"/>
        <v>0.12044993179318611</v>
      </c>
      <c r="S9776" s="97">
        <f t="shared" ca="1" si="1231"/>
        <v>0.50280461790950903</v>
      </c>
      <c r="V9776">
        <v>9759</v>
      </c>
      <c r="W9776" s="46">
        <v>0.48238589774845803</v>
      </c>
    </row>
    <row r="9777" spans="10:23">
      <c r="J9777">
        <v>9760</v>
      </c>
      <c r="K9777" s="93">
        <f t="shared" ca="1" si="1227"/>
        <v>1.1523203465068192</v>
      </c>
      <c r="L9777" s="93">
        <f t="shared" ca="1" si="1227"/>
        <v>-0.29602665546537421</v>
      </c>
      <c r="M9777" s="93">
        <f t="shared" ca="1" si="1228"/>
        <v>1.1523203465068192</v>
      </c>
      <c r="N9777" s="101">
        <f t="shared" ca="1" si="1224"/>
        <v>8.5805825605770714E-2</v>
      </c>
      <c r="O9777" s="46">
        <f t="shared" ca="1" si="1229"/>
        <v>0.73393113825237399</v>
      </c>
      <c r="P9777" s="46">
        <f t="shared" ca="1" si="1230"/>
        <v>0.52710722496628803</v>
      </c>
      <c r="Q9777" s="47">
        <f t="shared" ca="1" si="1225"/>
        <v>1.147578964824546</v>
      </c>
      <c r="R9777" s="47">
        <f t="shared" ca="1" si="1226"/>
        <v>0.16329692762056183</v>
      </c>
      <c r="S9777" s="97">
        <f t="shared" ca="1" si="1231"/>
        <v>0.4486140329364679</v>
      </c>
      <c r="V9777">
        <v>9760</v>
      </c>
      <c r="W9777" s="46">
        <v>0.359321392569661</v>
      </c>
    </row>
    <row r="9778" spans="10:23">
      <c r="J9778">
        <v>9761</v>
      </c>
      <c r="K9778" s="93">
        <f t="shared" ca="1" si="1227"/>
        <v>0.42831923531643246</v>
      </c>
      <c r="L9778" s="93">
        <f t="shared" ca="1" si="1227"/>
        <v>-0.18925198355305417</v>
      </c>
      <c r="M9778" s="93">
        <f t="shared" ca="1" si="1228"/>
        <v>0.42831923531643246</v>
      </c>
      <c r="N9778" s="101">
        <f t="shared" ca="1" si="1224"/>
        <v>-4.3211498355082117E-2</v>
      </c>
      <c r="O9778" s="46">
        <f t="shared" ca="1" si="1229"/>
        <v>0.47403684150789777</v>
      </c>
      <c r="P9778" s="46">
        <f t="shared" ca="1" si="1230"/>
        <v>0.39716007659404984</v>
      </c>
      <c r="Q9778" s="47">
        <f t="shared" ca="1" si="1225"/>
        <v>0.62779037133559357</v>
      </c>
      <c r="R9778" s="47">
        <f t="shared" ca="1" si="1226"/>
        <v>0.14243579529601183</v>
      </c>
      <c r="S9778" s="97">
        <f t="shared" ca="1" si="1231"/>
        <v>0.30823631840195481</v>
      </c>
      <c r="V9778">
        <v>9761</v>
      </c>
      <c r="W9778" s="46">
        <v>-8.0748728214304594E-2</v>
      </c>
    </row>
    <row r="9779" spans="10:23">
      <c r="J9779">
        <v>9762</v>
      </c>
      <c r="K9779" s="93">
        <f t="shared" ca="1" si="1227"/>
        <v>-1.5955976578829847</v>
      </c>
      <c r="L9779" s="93">
        <f t="shared" ca="1" si="1227"/>
        <v>0.51726201566103025</v>
      </c>
      <c r="M9779" s="93">
        <f t="shared" ca="1" si="1228"/>
        <v>-1.5955976578829847</v>
      </c>
      <c r="N9779" s="101">
        <f t="shared" ca="1" si="1224"/>
        <v>-1.7028429305325665E-2</v>
      </c>
      <c r="O9779" s="46">
        <f t="shared" ca="1" si="1229"/>
        <v>-0.2524875373877129</v>
      </c>
      <c r="P9779" s="46">
        <f t="shared" ca="1" si="1230"/>
        <v>3.3897887146244532E-2</v>
      </c>
      <c r="Q9779" s="47">
        <f t="shared" ca="1" si="1225"/>
        <v>-0.82525838645562777</v>
      </c>
      <c r="R9779" s="47">
        <f t="shared" ca="1" si="1226"/>
        <v>0.14666940091842834</v>
      </c>
      <c r="S9779" s="97">
        <f t="shared" ca="1" si="1231"/>
        <v>-5.2909068234642281E-2</v>
      </c>
      <c r="V9779">
        <v>9762</v>
      </c>
      <c r="W9779" s="46">
        <v>-0.42777294896046902</v>
      </c>
    </row>
    <row r="9780" spans="10:23">
      <c r="J9780">
        <v>9763</v>
      </c>
      <c r="K9780" s="93">
        <f t="shared" ca="1" si="1227"/>
        <v>1.4105892972541256</v>
      </c>
      <c r="L9780" s="93">
        <f t="shared" ca="1" si="1227"/>
        <v>1.510591412319789</v>
      </c>
      <c r="M9780" s="93">
        <f t="shared" ca="1" si="1228"/>
        <v>1.4105892972541256</v>
      </c>
      <c r="N9780" s="101">
        <f t="shared" ca="1" si="1224"/>
        <v>1.880765363384763</v>
      </c>
      <c r="O9780" s="46">
        <f t="shared" ca="1" si="1229"/>
        <v>0.8266418071835907</v>
      </c>
      <c r="P9780" s="46">
        <f t="shared" ca="1" si="1230"/>
        <v>0.57346255943189628</v>
      </c>
      <c r="Q9780" s="47">
        <f t="shared" ca="1" si="1225"/>
        <v>1.3330003026869794</v>
      </c>
      <c r="R9780" s="47">
        <f t="shared" ca="1" si="1226"/>
        <v>0.4535284041793412</v>
      </c>
      <c r="S9780" s="97">
        <f t="shared" ca="1" si="1231"/>
        <v>0.64008510568146593</v>
      </c>
      <c r="V9780">
        <v>9763</v>
      </c>
      <c r="W9780" s="46">
        <v>0.50911587270222403</v>
      </c>
    </row>
    <row r="9781" spans="10:23">
      <c r="J9781">
        <v>9764</v>
      </c>
      <c r="K9781" s="93">
        <f t="shared" ca="1" si="1227"/>
        <v>-0.45001194679254541</v>
      </c>
      <c r="L9781" s="93">
        <f t="shared" ca="1" si="1227"/>
        <v>0.91864935047049445</v>
      </c>
      <c r="M9781" s="93">
        <f t="shared" ca="1" si="1228"/>
        <v>-0.45001194679254541</v>
      </c>
      <c r="N9781" s="101">
        <f t="shared" ca="1" si="1224"/>
        <v>0.72784211053858683</v>
      </c>
      <c r="O9781" s="46">
        <f t="shared" ca="1" si="1229"/>
        <v>0.15874276066369108</v>
      </c>
      <c r="P9781" s="46">
        <f t="shared" ca="1" si="1230"/>
        <v>0.23951303617194653</v>
      </c>
      <c r="Q9781" s="47">
        <f t="shared" ca="1" si="1225"/>
        <v>-2.7977903528197956E-3</v>
      </c>
      <c r="R9781" s="47">
        <f t="shared" ca="1" si="1226"/>
        <v>0.26710937300355508</v>
      </c>
      <c r="S9781" s="97">
        <f t="shared" ca="1" si="1231"/>
        <v>0.21292606683362308</v>
      </c>
      <c r="V9781">
        <v>9764</v>
      </c>
      <c r="W9781" s="46">
        <v>-1.8402145097769201E-2</v>
      </c>
    </row>
    <row r="9782" spans="10:23">
      <c r="J9782">
        <v>9765</v>
      </c>
      <c r="K9782" s="93">
        <f t="shared" ca="1" si="1227"/>
        <v>-1.9944841187478062</v>
      </c>
      <c r="L9782" s="93">
        <f t="shared" ca="1" si="1227"/>
        <v>-1.947872417360655</v>
      </c>
      <c r="M9782" s="93">
        <f t="shared" ca="1" si="1228"/>
        <v>-1.9944841187478062</v>
      </c>
      <c r="N9782" s="101">
        <f t="shared" ca="1" si="1224"/>
        <v>-2.4810357848852802</v>
      </c>
      <c r="O9782" s="46">
        <f t="shared" ca="1" si="1229"/>
        <v>-0.39567559970560995</v>
      </c>
      <c r="P9782" s="46">
        <f t="shared" ca="1" si="1230"/>
        <v>-3.7696144012703992E-2</v>
      </c>
      <c r="Q9782" s="47">
        <f t="shared" ca="1" si="1225"/>
        <v>-1.1116345110914219</v>
      </c>
      <c r="R9782" s="47">
        <f t="shared" ca="1" si="1226"/>
        <v>-0.25174208302317541</v>
      </c>
      <c r="S9782" s="97">
        <f t="shared" ca="1" si="1231"/>
        <v>-0.32370884136439271</v>
      </c>
      <c r="V9782">
        <v>9765</v>
      </c>
      <c r="W9782" s="46">
        <v>0.50690779401346198</v>
      </c>
    </row>
    <row r="9783" spans="10:23">
      <c r="J9783">
        <v>9766</v>
      </c>
      <c r="K9783" s="93">
        <f t="shared" ca="1" si="1227"/>
        <v>-1.9153735452124945</v>
      </c>
      <c r="L9783" s="93">
        <f t="shared" ca="1" si="1227"/>
        <v>-2.0090607642501395</v>
      </c>
      <c r="M9783" s="93">
        <f t="shared" ca="1" si="1228"/>
        <v>-1.9153735452124945</v>
      </c>
      <c r="N9783" s="101">
        <f t="shared" ca="1" si="1224"/>
        <v>-2.5138884907630725</v>
      </c>
      <c r="O9783" s="46">
        <f t="shared" ca="1" si="1229"/>
        <v>-0.36727731887948378</v>
      </c>
      <c r="P9783" s="46">
        <f t="shared" ca="1" si="1230"/>
        <v>-2.3497003599640909E-2</v>
      </c>
      <c r="Q9783" s="47">
        <f t="shared" ca="1" si="1225"/>
        <v>-1.0548379494391695</v>
      </c>
      <c r="R9783" s="47">
        <f t="shared" ca="1" si="1226"/>
        <v>-0.2570541188296544</v>
      </c>
      <c r="S9783" s="97">
        <f t="shared" ca="1" si="1231"/>
        <v>-0.31216571885456912</v>
      </c>
      <c r="V9783">
        <v>9766</v>
      </c>
      <c r="W9783" s="46">
        <v>0.296345865048388</v>
      </c>
    </row>
    <row r="9784" spans="10:23">
      <c r="J9784">
        <v>9767</v>
      </c>
      <c r="K9784" s="93">
        <f t="shared" ca="1" si="1227"/>
        <v>2.1954990202117162</v>
      </c>
      <c r="L9784" s="93">
        <f t="shared" ca="1" si="1227"/>
        <v>0.58196499174284611</v>
      </c>
      <c r="M9784" s="93">
        <f t="shared" ca="1" si="1228"/>
        <v>2.1954990202117162</v>
      </c>
      <c r="N9784" s="101">
        <f t="shared" ca="1" si="1224"/>
        <v>1.2499691662009924</v>
      </c>
      <c r="O9784" s="46">
        <f t="shared" ca="1" si="1229"/>
        <v>1.1084004361455861</v>
      </c>
      <c r="P9784" s="46">
        <f t="shared" ca="1" si="1230"/>
        <v>0.71434187391289405</v>
      </c>
      <c r="Q9784" s="47">
        <f t="shared" ca="1" si="1225"/>
        <v>1.8965175606109703</v>
      </c>
      <c r="R9784" s="47">
        <f t="shared" ca="1" si="1226"/>
        <v>0.35153339656884075</v>
      </c>
      <c r="S9784" s="97">
        <f t="shared" ca="1" si="1231"/>
        <v>0.72996691635721345</v>
      </c>
      <c r="V9784">
        <v>9767</v>
      </c>
      <c r="W9784" s="46">
        <v>0.86808816130823796</v>
      </c>
    </row>
    <row r="9785" spans="10:23">
      <c r="J9785">
        <v>9768</v>
      </c>
      <c r="K9785" s="93">
        <f t="shared" ca="1" si="1227"/>
        <v>-1.4457949892667687</v>
      </c>
      <c r="L9785" s="93">
        <f t="shared" ca="1" si="1227"/>
        <v>-0.21250163931717531</v>
      </c>
      <c r="M9785" s="93">
        <f t="shared" ca="1" si="1228"/>
        <v>-1.4457949892667687</v>
      </c>
      <c r="N9785" s="101">
        <f t="shared" ca="1" si="1224"/>
        <v>-0.66126447270057709</v>
      </c>
      <c r="O9785" s="46">
        <f t="shared" ca="1" si="1229"/>
        <v>-0.19871295250282961</v>
      </c>
      <c r="P9785" s="46">
        <f t="shared" ca="1" si="1230"/>
        <v>6.0785179588686178E-2</v>
      </c>
      <c r="Q9785" s="47">
        <f t="shared" ca="1" si="1225"/>
        <v>-0.71770921668586118</v>
      </c>
      <c r="R9785" s="47">
        <f t="shared" ca="1" si="1226"/>
        <v>4.2501271112924247E-2</v>
      </c>
      <c r="S9785" s="97">
        <f t="shared" ca="1" si="1231"/>
        <v>-7.8105840694952688E-2</v>
      </c>
      <c r="V9785">
        <v>9768</v>
      </c>
      <c r="W9785" s="46">
        <v>0.17547798956656299</v>
      </c>
    </row>
    <row r="9786" spans="10:23">
      <c r="J9786">
        <v>9769</v>
      </c>
      <c r="K9786" s="93">
        <f t="shared" ca="1" si="1227"/>
        <v>-1.3322533003429301E-2</v>
      </c>
      <c r="L9786" s="93">
        <f t="shared" ca="1" si="1227"/>
        <v>0.59703985469420962</v>
      </c>
      <c r="M9786" s="93">
        <f t="shared" ca="1" si="1228"/>
        <v>-1.3322533003429301E-2</v>
      </c>
      <c r="N9786" s="101">
        <f t="shared" ca="1" si="1224"/>
        <v>0.5618065845427278</v>
      </c>
      <c r="O9786" s="46">
        <f t="shared" ca="1" si="1229"/>
        <v>0.31550092903981009</v>
      </c>
      <c r="P9786" s="46">
        <f t="shared" ca="1" si="1230"/>
        <v>0.31789212036000603</v>
      </c>
      <c r="Q9786" s="47">
        <f t="shared" ca="1" si="1225"/>
        <v>0.31071854639941821</v>
      </c>
      <c r="R9786" s="47">
        <f t="shared" ca="1" si="1226"/>
        <v>0.24026267542806629</v>
      </c>
      <c r="S9786" s="97">
        <f t="shared" ca="1" si="1231"/>
        <v>0.27788180223393821</v>
      </c>
      <c r="V9786">
        <v>9769</v>
      </c>
      <c r="W9786" s="46">
        <v>0.49138747703403501</v>
      </c>
    </row>
    <row r="9787" spans="10:23">
      <c r="J9787">
        <v>9770</v>
      </c>
      <c r="K9787" s="93">
        <f t="shared" ca="1" si="1227"/>
        <v>0.41599124469354631</v>
      </c>
      <c r="L9787" s="93">
        <f t="shared" ca="1" si="1227"/>
        <v>0.87933430906477261</v>
      </c>
      <c r="M9787" s="93">
        <f t="shared" ca="1" si="1228"/>
        <v>0.41599124469354631</v>
      </c>
      <c r="N9787" s="101">
        <f t="shared" ca="1" si="1224"/>
        <v>0.96597662321853994</v>
      </c>
      <c r="O9787" s="46">
        <f t="shared" ca="1" si="1229"/>
        <v>0.46961146922091385</v>
      </c>
      <c r="P9787" s="46">
        <f t="shared" ca="1" si="1230"/>
        <v>0.39494739045055793</v>
      </c>
      <c r="Q9787" s="47">
        <f t="shared" ca="1" si="1225"/>
        <v>0.61893962676162573</v>
      </c>
      <c r="R9787" s="47">
        <f t="shared" ca="1" si="1226"/>
        <v>0.3056139352402209</v>
      </c>
      <c r="S9787" s="97">
        <f t="shared" ca="1" si="1231"/>
        <v>0.38761270223056737</v>
      </c>
      <c r="V9787">
        <v>9770</v>
      </c>
      <c r="W9787" s="46">
        <v>0.28271851522248698</v>
      </c>
    </row>
    <row r="9788" spans="10:23">
      <c r="J9788">
        <v>9771</v>
      </c>
      <c r="K9788" s="93">
        <f t="shared" ca="1" si="1227"/>
        <v>1.1671766840446594</v>
      </c>
      <c r="L9788" s="93">
        <f t="shared" ca="1" si="1227"/>
        <v>-0.92701814553848538</v>
      </c>
      <c r="M9788" s="93">
        <f t="shared" ca="1" si="1228"/>
        <v>1.1671766840446594</v>
      </c>
      <c r="N9788" s="101">
        <f t="shared" ca="1" si="1224"/>
        <v>-0.50770194940026259</v>
      </c>
      <c r="O9788" s="46">
        <f t="shared" ca="1" si="1229"/>
        <v>0.73926410989691638</v>
      </c>
      <c r="P9788" s="46">
        <f t="shared" ca="1" si="1230"/>
        <v>0.52977371078855917</v>
      </c>
      <c r="Q9788" s="47">
        <f t="shared" ca="1" si="1225"/>
        <v>1.1582449081136308</v>
      </c>
      <c r="R9788" s="47">
        <f t="shared" ca="1" si="1226"/>
        <v>6.7331177828643118E-2</v>
      </c>
      <c r="S9788" s="97">
        <f t="shared" ca="1" si="1231"/>
        <v>0.40329764386277978</v>
      </c>
      <c r="V9788">
        <v>9771</v>
      </c>
      <c r="W9788" s="46">
        <v>1.2652144797782801</v>
      </c>
    </row>
    <row r="9789" spans="10:23">
      <c r="J9789">
        <v>9772</v>
      </c>
      <c r="K9789" s="93">
        <f t="shared" ca="1" si="1227"/>
        <v>-0.16376799953086218</v>
      </c>
      <c r="L9789" s="93">
        <f t="shared" ca="1" si="1227"/>
        <v>1.6055504847729263</v>
      </c>
      <c r="M9789" s="93">
        <f t="shared" ca="1" si="1228"/>
        <v>-0.16376799953086218</v>
      </c>
      <c r="N9789" s="101">
        <f t="shared" ca="1" si="1224"/>
        <v>1.4701135246314312</v>
      </c>
      <c r="O9789" s="46">
        <f t="shared" ca="1" si="1229"/>
        <v>0.26149559932801647</v>
      </c>
      <c r="P9789" s="46">
        <f t="shared" ca="1" si="1230"/>
        <v>0.29088945550410922</v>
      </c>
      <c r="Q9789" s="47">
        <f t="shared" ca="1" si="1225"/>
        <v>0.20270788697583095</v>
      </c>
      <c r="R9789" s="47">
        <f t="shared" ca="1" si="1226"/>
        <v>0.38712908597497064</v>
      </c>
      <c r="S9789" s="97">
        <f t="shared" ca="1" si="1231"/>
        <v>0.32431234265149356</v>
      </c>
      <c r="V9789">
        <v>9772</v>
      </c>
      <c r="W9789" s="46">
        <v>-0.235086260837439</v>
      </c>
    </row>
    <row r="9790" spans="10:23">
      <c r="J9790">
        <v>9773</v>
      </c>
      <c r="K9790" s="93">
        <f t="shared" ca="1" si="1227"/>
        <v>0.76850115295709154</v>
      </c>
      <c r="L9790" s="93">
        <f t="shared" ca="1" si="1227"/>
        <v>0.34999268866427258</v>
      </c>
      <c r="M9790" s="93">
        <f t="shared" ca="1" si="1228"/>
        <v>0.76850115295709154</v>
      </c>
      <c r="N9790" s="101">
        <f t="shared" ca="1" si="1224"/>
        <v>0.5762227910128418</v>
      </c>
      <c r="O9790" s="46">
        <f t="shared" ca="1" si="1229"/>
        <v>0.59615176492982791</v>
      </c>
      <c r="P9790" s="46">
        <f t="shared" ca="1" si="1230"/>
        <v>0.45821753830501494</v>
      </c>
      <c r="Q9790" s="47">
        <f t="shared" ca="1" si="1225"/>
        <v>0.87202021817945385</v>
      </c>
      <c r="R9790" s="47">
        <f t="shared" ca="1" si="1226"/>
        <v>0.24259366774412403</v>
      </c>
      <c r="S9790" s="97">
        <f t="shared" ca="1" si="1231"/>
        <v>0.41937271633697598</v>
      </c>
      <c r="V9790">
        <v>9773</v>
      </c>
      <c r="W9790" s="46">
        <v>4.5103146426024303E-2</v>
      </c>
    </row>
    <row r="9791" spans="10:23">
      <c r="J9791">
        <v>9774</v>
      </c>
      <c r="K9791" s="93">
        <f t="shared" ca="1" si="1227"/>
        <v>1.2086490244896737</v>
      </c>
      <c r="L9791" s="93">
        <f t="shared" ca="1" si="1227"/>
        <v>0.44827074474702289</v>
      </c>
      <c r="M9791" s="93">
        <f t="shared" ca="1" si="1228"/>
        <v>1.2086490244896737</v>
      </c>
      <c r="N9791" s="101">
        <f t="shared" ca="1" si="1224"/>
        <v>0.8093754610097661</v>
      </c>
      <c r="O9791" s="46">
        <f t="shared" ca="1" si="1229"/>
        <v>0.75415141405668873</v>
      </c>
      <c r="P9791" s="46">
        <f t="shared" ca="1" si="1230"/>
        <v>0.53721736286844535</v>
      </c>
      <c r="Q9791" s="47">
        <f t="shared" ca="1" si="1225"/>
        <v>1.1880195164331755</v>
      </c>
      <c r="R9791" s="47">
        <f t="shared" ca="1" si="1226"/>
        <v>0.28029270343412016</v>
      </c>
      <c r="S9791" s="97">
        <f t="shared" ca="1" si="1231"/>
        <v>0.51722205874540439</v>
      </c>
      <c r="V9791">
        <v>9774</v>
      </c>
      <c r="W9791" s="46">
        <v>3.9405671995234398E-2</v>
      </c>
    </row>
    <row r="9792" spans="10:23">
      <c r="J9792">
        <v>9775</v>
      </c>
      <c r="K9792" s="93">
        <f t="shared" ca="1" si="1227"/>
        <v>-0.76626779306055881</v>
      </c>
      <c r="L9792" s="93">
        <f t="shared" ca="1" si="1227"/>
        <v>0.11757019478187876</v>
      </c>
      <c r="M9792" s="93">
        <f t="shared" ca="1" si="1228"/>
        <v>-0.76626779306055881</v>
      </c>
      <c r="N9792" s="101">
        <f t="shared" ca="1" si="1224"/>
        <v>-0.13222402324999527</v>
      </c>
      <c r="O9792" s="46">
        <f t="shared" ca="1" si="1229"/>
        <v>4.5216566453830764E-2</v>
      </c>
      <c r="P9792" s="46">
        <f t="shared" ca="1" si="1230"/>
        <v>0.18274993906701636</v>
      </c>
      <c r="Q9792" s="47">
        <f t="shared" ca="1" si="1225"/>
        <v>-0.22985017877254044</v>
      </c>
      <c r="R9792" s="47">
        <f t="shared" ca="1" si="1226"/>
        <v>0.12804313853203711</v>
      </c>
      <c r="S9792" s="97">
        <f t="shared" ca="1" si="1231"/>
        <v>8.6629852492933937E-2</v>
      </c>
      <c r="V9792">
        <v>9775</v>
      </c>
      <c r="W9792" s="46">
        <v>0.23439043597442299</v>
      </c>
    </row>
    <row r="9793" spans="10:23">
      <c r="J9793">
        <v>9776</v>
      </c>
      <c r="K9793" s="93">
        <f t="shared" ca="1" si="1227"/>
        <v>-2.5135940694383159</v>
      </c>
      <c r="L9793" s="93">
        <f t="shared" ca="1" si="1227"/>
        <v>-1.1128520670496322</v>
      </c>
      <c r="M9793" s="93">
        <f t="shared" ca="1" si="1228"/>
        <v>-2.5135940694383159</v>
      </c>
      <c r="N9793" s="101">
        <f t="shared" ca="1" si="1224"/>
        <v>-1.8544556388003355</v>
      </c>
      <c r="O9793" s="46">
        <f t="shared" ca="1" si="1229"/>
        <v>-0.58202022471032511</v>
      </c>
      <c r="P9793" s="46">
        <f t="shared" ca="1" si="1230"/>
        <v>-0.13086845651506157</v>
      </c>
      <c r="Q9793" s="47">
        <f t="shared" ca="1" si="1225"/>
        <v>-1.4843237611008522</v>
      </c>
      <c r="R9793" s="47">
        <f t="shared" ca="1" si="1226"/>
        <v>-0.15042877921151021</v>
      </c>
      <c r="S9793" s="97">
        <f t="shared" ca="1" si="1231"/>
        <v>-0.36622450196091766</v>
      </c>
      <c r="V9793">
        <v>9776</v>
      </c>
      <c r="W9793" s="46">
        <v>0.64859798153079895</v>
      </c>
    </row>
    <row r="9794" spans="10:23">
      <c r="J9794">
        <v>9777</v>
      </c>
      <c r="K9794" s="93">
        <f t="shared" ca="1" si="1227"/>
        <v>9.2823586585348908E-2</v>
      </c>
      <c r="L9794" s="93">
        <f t="shared" ca="1" si="1227"/>
        <v>0.88088187788096184</v>
      </c>
      <c r="M9794" s="93">
        <f t="shared" ca="1" si="1228"/>
        <v>9.2823586585348908E-2</v>
      </c>
      <c r="N9794" s="101">
        <f t="shared" ca="1" si="1224"/>
        <v>0.86466928209675964</v>
      </c>
      <c r="O9794" s="46">
        <f t="shared" ca="1" si="1229"/>
        <v>0.35360414556294917</v>
      </c>
      <c r="P9794" s="46">
        <f t="shared" ca="1" si="1230"/>
        <v>0.33694372862157557</v>
      </c>
      <c r="Q9794" s="47">
        <f t="shared" ca="1" si="1225"/>
        <v>0.38692497944569632</v>
      </c>
      <c r="R9794" s="47">
        <f t="shared" ca="1" si="1226"/>
        <v>0.28923329903022599</v>
      </c>
      <c r="S9794" s="97">
        <f t="shared" ca="1" si="1231"/>
        <v>0.32141872229658758</v>
      </c>
      <c r="V9794">
        <v>9777</v>
      </c>
      <c r="W9794" s="46">
        <v>0.22230350075237101</v>
      </c>
    </row>
    <row r="9795" spans="10:23">
      <c r="J9795">
        <v>9778</v>
      </c>
      <c r="K9795" s="93">
        <f t="shared" ca="1" si="1227"/>
        <v>0.21245738399018488</v>
      </c>
      <c r="L9795" s="93">
        <f t="shared" ca="1" si="1227"/>
        <v>1.6108306414274065</v>
      </c>
      <c r="M9795" s="93">
        <f t="shared" ca="1" si="1228"/>
        <v>0.21245738399018488</v>
      </c>
      <c r="N9795" s="101">
        <f t="shared" ca="1" si="1224"/>
        <v>1.5947676644436339</v>
      </c>
      <c r="O9795" s="46">
        <f t="shared" ca="1" si="1229"/>
        <v>0.3965490266727032</v>
      </c>
      <c r="P9795" s="46">
        <f t="shared" ca="1" si="1230"/>
        <v>0.35841616917645258</v>
      </c>
      <c r="Q9795" s="47">
        <f t="shared" ca="1" si="1225"/>
        <v>0.47281474166520443</v>
      </c>
      <c r="R9795" s="47">
        <f t="shared" ca="1" si="1226"/>
        <v>0.40728472419154343</v>
      </c>
      <c r="S9795" s="97">
        <f t="shared" ca="1" si="1231"/>
        <v>0.40191687543212329</v>
      </c>
      <c r="V9795">
        <v>9778</v>
      </c>
      <c r="W9795" s="46">
        <v>0.49503843869298603</v>
      </c>
    </row>
    <row r="9796" spans="10:23">
      <c r="J9796">
        <v>9779</v>
      </c>
      <c r="K9796" s="93">
        <f t="shared" ca="1" si="1227"/>
        <v>-0.93946799673065673</v>
      </c>
      <c r="L9796" s="93">
        <f t="shared" ca="1" si="1227"/>
        <v>0.97890799796167938</v>
      </c>
      <c r="M9796" s="93">
        <f t="shared" ca="1" si="1228"/>
        <v>-0.93946799673065673</v>
      </c>
      <c r="N9796" s="101">
        <f t="shared" ca="1" si="1224"/>
        <v>0.62931431701605955</v>
      </c>
      <c r="O9796" s="46">
        <f t="shared" ca="1" si="1229"/>
        <v>-1.6957019239745741E-2</v>
      </c>
      <c r="P9796" s="46">
        <f t="shared" ca="1" si="1230"/>
        <v>0.15166314622022811</v>
      </c>
      <c r="Q9796" s="47">
        <f t="shared" ca="1" si="1225"/>
        <v>-0.35419735015969345</v>
      </c>
      <c r="R9796" s="47">
        <f t="shared" ca="1" si="1226"/>
        <v>0.25117816876509913</v>
      </c>
      <c r="S9796" s="97">
        <f t="shared" ca="1" si="1231"/>
        <v>0.11711057476267669</v>
      </c>
      <c r="V9796">
        <v>9779</v>
      </c>
      <c r="W9796" s="46">
        <v>2.0408167116936899E-2</v>
      </c>
    </row>
    <row r="9797" spans="10:23">
      <c r="J9797">
        <v>9780</v>
      </c>
      <c r="K9797" s="93">
        <f t="shared" ca="1" si="1227"/>
        <v>5.2369858900744498E-2</v>
      </c>
      <c r="L9797" s="93">
        <f t="shared" ca="1" si="1227"/>
        <v>-1.5910204204910876</v>
      </c>
      <c r="M9797" s="93">
        <f t="shared" ca="1" si="1228"/>
        <v>5.2369858900744498E-2</v>
      </c>
      <c r="N9797" s="101">
        <f t="shared" ca="1" si="1224"/>
        <v>-1.4917649227465841</v>
      </c>
      <c r="O9797" s="46">
        <f t="shared" ca="1" si="1229"/>
        <v>0.33908249228814075</v>
      </c>
      <c r="P9797" s="46">
        <f t="shared" ca="1" si="1230"/>
        <v>0.32968290198417133</v>
      </c>
      <c r="Q9797" s="47">
        <f t="shared" ca="1" si="1225"/>
        <v>0.35788167289607953</v>
      </c>
      <c r="R9797" s="47">
        <f t="shared" ca="1" si="1226"/>
        <v>-9.1784414344828702E-2</v>
      </c>
      <c r="S9797" s="97">
        <f t="shared" ca="1" si="1231"/>
        <v>0.12364903897165602</v>
      </c>
      <c r="V9797">
        <v>9780</v>
      </c>
      <c r="W9797" s="46">
        <v>1.81729871155047</v>
      </c>
    </row>
    <row r="9798" spans="10:23">
      <c r="J9798">
        <v>9781</v>
      </c>
      <c r="K9798" s="93">
        <f t="shared" ca="1" si="1227"/>
        <v>-0.55555996728702772</v>
      </c>
      <c r="L9798" s="93">
        <f t="shared" ca="1" si="1227"/>
        <v>-0.51363340583675043</v>
      </c>
      <c r="M9798" s="93">
        <f t="shared" ca="1" si="1228"/>
        <v>-0.55555996728702772</v>
      </c>
      <c r="N9798" s="101">
        <f t="shared" ca="1" si="1224"/>
        <v>-0.66364772978138453</v>
      </c>
      <c r="O9798" s="46">
        <f t="shared" ca="1" si="1229"/>
        <v>0.12085424345674503</v>
      </c>
      <c r="P9798" s="46">
        <f t="shared" ca="1" si="1230"/>
        <v>0.22056877756847348</v>
      </c>
      <c r="Q9798" s="47">
        <f t="shared" ca="1" si="1225"/>
        <v>-7.8574824766711904E-2</v>
      </c>
      <c r="R9798" s="47">
        <f t="shared" ca="1" si="1226"/>
        <v>4.2115916341953885E-2</v>
      </c>
      <c r="S9798" s="97">
        <f t="shared" ca="1" si="1231"/>
        <v>8.1485079899349458E-2</v>
      </c>
      <c r="V9798">
        <v>9781</v>
      </c>
      <c r="W9798" s="46">
        <v>1.21760384497744E-2</v>
      </c>
    </row>
    <row r="9799" spans="10:23">
      <c r="J9799">
        <v>9782</v>
      </c>
      <c r="K9799" s="93">
        <f t="shared" ca="1" si="1227"/>
        <v>1.9656660089237867</v>
      </c>
      <c r="L9799" s="93">
        <f t="shared" ca="1" si="1227"/>
        <v>1.7091203165393178</v>
      </c>
      <c r="M9799" s="93">
        <f t="shared" ca="1" si="1228"/>
        <v>1.9656660089237867</v>
      </c>
      <c r="N9799" s="101">
        <f t="shared" ca="1" si="1224"/>
        <v>2.2455141265347582</v>
      </c>
      <c r="O9799" s="46">
        <f t="shared" ca="1" si="1229"/>
        <v>1.0258974013931517</v>
      </c>
      <c r="P9799" s="46">
        <f t="shared" ca="1" si="1230"/>
        <v>0.67309035653667681</v>
      </c>
      <c r="Q9799" s="47">
        <f t="shared" ca="1" si="1225"/>
        <v>1.7315114911061014</v>
      </c>
      <c r="R9799" s="47">
        <f t="shared" ca="1" si="1226"/>
        <v>0.51250553980491653</v>
      </c>
      <c r="S9799" s="97">
        <f t="shared" ca="1" si="1231"/>
        <v>0.7692014705990341</v>
      </c>
      <c r="V9799">
        <v>9782</v>
      </c>
      <c r="W9799" s="46">
        <v>-0.12658549547202</v>
      </c>
    </row>
    <row r="9800" spans="10:23">
      <c r="J9800">
        <v>9783</v>
      </c>
      <c r="K9800" s="93">
        <f t="shared" ca="1" si="1227"/>
        <v>0.4956265136288171</v>
      </c>
      <c r="L9800" s="93">
        <f t="shared" ca="1" si="1227"/>
        <v>-1.6611416720981897</v>
      </c>
      <c r="M9800" s="93">
        <f t="shared" ca="1" si="1228"/>
        <v>0.4956265136288171</v>
      </c>
      <c r="N9800" s="101">
        <f t="shared" ca="1" si="1224"/>
        <v>-1.4172801424745425</v>
      </c>
      <c r="O9800" s="46">
        <f t="shared" ca="1" si="1229"/>
        <v>0.49819809967782058</v>
      </c>
      <c r="P9800" s="46">
        <f t="shared" ca="1" si="1230"/>
        <v>0.40924070567901127</v>
      </c>
      <c r="Q9800" s="47">
        <f t="shared" ca="1" si="1225"/>
        <v>0.6761128876754392</v>
      </c>
      <c r="R9800" s="47">
        <f t="shared" ca="1" si="1226"/>
        <v>-7.9740784778526697E-2</v>
      </c>
      <c r="S9800" s="97">
        <f t="shared" ca="1" si="1231"/>
        <v>0.20922865744964694</v>
      </c>
      <c r="V9800">
        <v>9783</v>
      </c>
      <c r="W9800" s="46">
        <v>2.90948924403127E-2</v>
      </c>
    </row>
    <row r="9801" spans="10:23">
      <c r="J9801">
        <v>9784</v>
      </c>
      <c r="K9801" s="93">
        <f t="shared" ca="1" si="1227"/>
        <v>-0.89666454310540034</v>
      </c>
      <c r="L9801" s="93">
        <f t="shared" ca="1" si="1227"/>
        <v>-0.16969781980746054</v>
      </c>
      <c r="M9801" s="93">
        <f t="shared" ca="1" si="1228"/>
        <v>-0.89666454310540034</v>
      </c>
      <c r="N9801" s="101">
        <f t="shared" ca="1" si="1224"/>
        <v>-0.44604709017014299</v>
      </c>
      <c r="O9801" s="46">
        <f t="shared" ca="1" si="1229"/>
        <v>-1.5918860842449867E-3</v>
      </c>
      <c r="P9801" s="46">
        <f t="shared" ca="1" si="1230"/>
        <v>0.15934571279797849</v>
      </c>
      <c r="Q9801" s="47">
        <f t="shared" ca="1" si="1225"/>
        <v>-0.32346708384869194</v>
      </c>
      <c r="R9801" s="47">
        <f t="shared" ca="1" si="1226"/>
        <v>7.7300305519132903E-2</v>
      </c>
      <c r="S9801" s="97">
        <f t="shared" ca="1" si="1231"/>
        <v>3.7854209717443958E-2</v>
      </c>
      <c r="V9801">
        <v>9784</v>
      </c>
      <c r="W9801" s="46">
        <v>0.62883666023267204</v>
      </c>
    </row>
    <row r="9802" spans="10:23">
      <c r="J9802">
        <v>9785</v>
      </c>
      <c r="K9802" s="93">
        <f t="shared" ca="1" si="1227"/>
        <v>2.668099465576848</v>
      </c>
      <c r="L9802" s="93">
        <f t="shared" ca="1" si="1227"/>
        <v>1.073395838619873</v>
      </c>
      <c r="M9802" s="93">
        <f t="shared" ca="1" si="1228"/>
        <v>2.668099465576848</v>
      </c>
      <c r="N9802" s="101">
        <f t="shared" ca="1" si="1224"/>
        <v>1.86618403404445</v>
      </c>
      <c r="O9802" s="46">
        <f t="shared" ca="1" si="1229"/>
        <v>1.2780495685721223</v>
      </c>
      <c r="P9802" s="46">
        <f t="shared" ca="1" si="1230"/>
        <v>0.79916644012616211</v>
      </c>
      <c r="Q9802" s="47">
        <f t="shared" ca="1" si="1225"/>
        <v>2.2358158254640426</v>
      </c>
      <c r="R9802" s="47">
        <f t="shared" ca="1" si="1226"/>
        <v>0.45117071273529596</v>
      </c>
      <c r="S9802" s="97">
        <f t="shared" ca="1" si="1231"/>
        <v>0.86461014065370911</v>
      </c>
      <c r="V9802">
        <v>9785</v>
      </c>
      <c r="W9802" s="46">
        <v>8.4269934619532805E-2</v>
      </c>
    </row>
    <row r="9803" spans="10:23">
      <c r="J9803">
        <v>9786</v>
      </c>
      <c r="K9803" s="93">
        <f t="shared" ca="1" si="1227"/>
        <v>2.0558428138125904</v>
      </c>
      <c r="L9803" s="93">
        <f t="shared" ca="1" si="1227"/>
        <v>0.70793482637687299</v>
      </c>
      <c r="M9803" s="93">
        <f t="shared" ca="1" si="1228"/>
        <v>2.0558428138125904</v>
      </c>
      <c r="N9803" s="101">
        <f t="shared" ca="1" si="1224"/>
        <v>1.3249852420063966</v>
      </c>
      <c r="O9803" s="46">
        <f t="shared" ca="1" si="1229"/>
        <v>1.0582681214473042</v>
      </c>
      <c r="P9803" s="46">
        <f t="shared" ca="1" si="1230"/>
        <v>0.68927571656375308</v>
      </c>
      <c r="Q9803" s="47">
        <f t="shared" ca="1" si="1225"/>
        <v>1.7962529312144067</v>
      </c>
      <c r="R9803" s="47">
        <f t="shared" ca="1" si="1226"/>
        <v>0.36366293263269406</v>
      </c>
      <c r="S9803" s="97">
        <f t="shared" ca="1" si="1231"/>
        <v>0.71096552703999916</v>
      </c>
      <c r="V9803">
        <v>9786</v>
      </c>
      <c r="W9803" s="46">
        <v>2.5515862875446101E-2</v>
      </c>
    </row>
    <row r="9804" spans="10:23">
      <c r="J9804">
        <v>9787</v>
      </c>
      <c r="K9804" s="93">
        <f t="shared" ca="1" si="1227"/>
        <v>-0.66347453067224493</v>
      </c>
      <c r="L9804" s="93">
        <f t="shared" ca="1" si="1227"/>
        <v>-0.55008039009502241</v>
      </c>
      <c r="M9804" s="93">
        <f t="shared" ca="1" si="1228"/>
        <v>-0.66347453067224493</v>
      </c>
      <c r="N9804" s="101">
        <f t="shared" ca="1" si="1224"/>
        <v>-0.73252175488744864</v>
      </c>
      <c r="O9804" s="46">
        <f t="shared" ca="1" si="1229"/>
        <v>8.2116209597411588E-2</v>
      </c>
      <c r="P9804" s="46">
        <f t="shared" ca="1" si="1230"/>
        <v>0.20119976063880679</v>
      </c>
      <c r="Q9804" s="47">
        <f t="shared" ca="1" si="1225"/>
        <v>-0.15605089248537879</v>
      </c>
      <c r="R9804" s="47">
        <f t="shared" ca="1" si="1226"/>
        <v>3.097950374748755E-2</v>
      </c>
      <c r="S9804" s="97">
        <f t="shared" ca="1" si="1231"/>
        <v>5.6547856672449569E-2</v>
      </c>
      <c r="V9804">
        <v>9787</v>
      </c>
      <c r="W9804" s="46">
        <v>0.181995011399259</v>
      </c>
    </row>
    <row r="9805" spans="10:23">
      <c r="J9805">
        <v>9788</v>
      </c>
      <c r="K9805" s="93">
        <f t="shared" ca="1" si="1227"/>
        <v>0.50904231762377017</v>
      </c>
      <c r="L9805" s="93">
        <f t="shared" ca="1" si="1227"/>
        <v>-7.0175666617312088E-2</v>
      </c>
      <c r="M9805" s="93">
        <f t="shared" ca="1" si="1228"/>
        <v>0.50904231762377017</v>
      </c>
      <c r="N9805" s="101">
        <f t="shared" ca="1" si="1224"/>
        <v>9.5354506927095697E-2</v>
      </c>
      <c r="O9805" s="46">
        <f t="shared" ca="1" si="1229"/>
        <v>0.50301396375680985</v>
      </c>
      <c r="P9805" s="46">
        <f t="shared" ca="1" si="1230"/>
        <v>0.41164863771850591</v>
      </c>
      <c r="Q9805" s="47">
        <f t="shared" ca="1" si="1225"/>
        <v>0.68574461583341773</v>
      </c>
      <c r="R9805" s="47">
        <f t="shared" ca="1" si="1226"/>
        <v>0.16484087767667649</v>
      </c>
      <c r="S9805" s="97">
        <f t="shared" ca="1" si="1231"/>
        <v>0.3339274207167432</v>
      </c>
      <c r="V9805">
        <v>9788</v>
      </c>
      <c r="W9805" s="46">
        <v>0.41932162547769503</v>
      </c>
    </row>
    <row r="9806" spans="10:23">
      <c r="J9806">
        <v>9789</v>
      </c>
      <c r="K9806" s="93">
        <f t="shared" ca="1" si="1227"/>
        <v>-0.11154887247860926</v>
      </c>
      <c r="L9806" s="93">
        <f t="shared" ca="1" si="1227"/>
        <v>-1.1492221529543845</v>
      </c>
      <c r="M9806" s="93">
        <f t="shared" ca="1" si="1228"/>
        <v>-0.11154887247860926</v>
      </c>
      <c r="N9806" s="101">
        <f t="shared" ca="1" si="1224"/>
        <v>-1.1250332465961344</v>
      </c>
      <c r="O9806" s="46">
        <f t="shared" ca="1" si="1229"/>
        <v>0.28024067180386092</v>
      </c>
      <c r="P9806" s="46">
        <f t="shared" ca="1" si="1230"/>
        <v>0.30026199174203144</v>
      </c>
      <c r="Q9806" s="47">
        <f t="shared" ca="1" si="1225"/>
        <v>0.24019803192751987</v>
      </c>
      <c r="R9806" s="47">
        <f t="shared" ca="1" si="1226"/>
        <v>-3.24866565793685E-2</v>
      </c>
      <c r="S9806" s="97">
        <f t="shared" ca="1" si="1231"/>
        <v>0.12387700761224621</v>
      </c>
      <c r="V9806">
        <v>9789</v>
      </c>
      <c r="W9806" s="46">
        <v>-0.14997821200623601</v>
      </c>
    </row>
    <row r="9807" spans="10:23">
      <c r="J9807">
        <v>9790</v>
      </c>
      <c r="K9807" s="93">
        <f t="shared" ca="1" si="1227"/>
        <v>0.17189140216869297</v>
      </c>
      <c r="L9807" s="93">
        <f t="shared" ca="1" si="1227"/>
        <v>1.2127400023428869</v>
      </c>
      <c r="M9807" s="93">
        <f t="shared" ca="1" si="1228"/>
        <v>0.17189140216869297</v>
      </c>
      <c r="N9807" s="101">
        <f t="shared" ca="1" si="1224"/>
        <v>1.2044437298937278</v>
      </c>
      <c r="O9807" s="46">
        <f t="shared" ca="1" si="1229"/>
        <v>0.38198707758962586</v>
      </c>
      <c r="P9807" s="46">
        <f t="shared" ca="1" si="1230"/>
        <v>0.35113519463491388</v>
      </c>
      <c r="Q9807" s="47">
        <f t="shared" ca="1" si="1225"/>
        <v>0.44369084349904975</v>
      </c>
      <c r="R9807" s="47">
        <f t="shared" ca="1" si="1226"/>
        <v>0.34417227542803264</v>
      </c>
      <c r="S9807" s="97">
        <f t="shared" ca="1" si="1231"/>
        <v>0.36307967650882922</v>
      </c>
      <c r="V9807">
        <v>9790</v>
      </c>
      <c r="W9807" s="46">
        <v>-6.6824277473978302E-2</v>
      </c>
    </row>
    <row r="9808" spans="10:23">
      <c r="J9808">
        <v>9791</v>
      </c>
      <c r="K9808" s="93">
        <f t="shared" ca="1" si="1227"/>
        <v>0.12786488248373759</v>
      </c>
      <c r="L9808" s="93">
        <f t="shared" ca="1" si="1227"/>
        <v>-0.90626909408971235</v>
      </c>
      <c r="M9808" s="93">
        <f t="shared" ca="1" si="1228"/>
        <v>0.12786488248373759</v>
      </c>
      <c r="N9808" s="101">
        <f t="shared" ca="1" si="1224"/>
        <v>-0.81855459097372396</v>
      </c>
      <c r="O9808" s="46">
        <f t="shared" ca="1" si="1229"/>
        <v>0.36618290105622903</v>
      </c>
      <c r="P9808" s="46">
        <f t="shared" ca="1" si="1230"/>
        <v>0.34323310636821552</v>
      </c>
      <c r="Q9808" s="47">
        <f t="shared" ca="1" si="1225"/>
        <v>0.41208249043225609</v>
      </c>
      <c r="R9808" s="47">
        <f t="shared" ca="1" si="1226"/>
        <v>1.7068640285487047E-2</v>
      </c>
      <c r="S9808" s="97">
        <f t="shared" ca="1" si="1231"/>
        <v>0.19162577067085804</v>
      </c>
      <c r="V9808">
        <v>9791</v>
      </c>
      <c r="W9808" s="46">
        <v>-0.23417212746400001</v>
      </c>
    </row>
    <row r="9809" spans="10:23">
      <c r="J9809">
        <v>9792</v>
      </c>
      <c r="K9809" s="93">
        <f t="shared" ca="1" si="1227"/>
        <v>-1.9549814180171963</v>
      </c>
      <c r="L9809" s="93">
        <f t="shared" ca="1" si="1227"/>
        <v>-1.6150353108817099</v>
      </c>
      <c r="M9809" s="93">
        <f t="shared" ca="1" si="1228"/>
        <v>-1.9549814180171963</v>
      </c>
      <c r="N9809" s="101">
        <f t="shared" ca="1" si="1224"/>
        <v>-2.1529157748083785</v>
      </c>
      <c r="O9809" s="46">
        <f t="shared" ca="1" si="1229"/>
        <v>-0.38149533607450947</v>
      </c>
      <c r="P9809" s="46">
        <f t="shared" ca="1" si="1230"/>
        <v>-3.0606012197153754E-2</v>
      </c>
      <c r="Q9809" s="47">
        <f t="shared" ca="1" si="1225"/>
        <v>-1.0832739838292209</v>
      </c>
      <c r="R9809" s="47">
        <f t="shared" ca="1" si="1226"/>
        <v>-0.1986875416762795</v>
      </c>
      <c r="S9809" s="97">
        <f t="shared" ca="1" si="1231"/>
        <v>-0.29009143887539446</v>
      </c>
      <c r="V9809">
        <v>9792</v>
      </c>
      <c r="W9809" s="46">
        <v>0.31890245685157498</v>
      </c>
    </row>
    <row r="9810" spans="10:23">
      <c r="J9810">
        <v>9793</v>
      </c>
      <c r="K9810" s="93">
        <f t="shared" ca="1" si="1227"/>
        <v>-1.0197014506544104</v>
      </c>
      <c r="L9810" s="93">
        <f t="shared" ca="1" si="1227"/>
        <v>0.67532296920757473</v>
      </c>
      <c r="M9810" s="93">
        <f t="shared" ca="1" si="1228"/>
        <v>-1.0197014506544104</v>
      </c>
      <c r="N9810" s="101">
        <f t="shared" ref="N9810:N9873" ca="1" si="1232">$N$2*K9810+SQRT(1-$N$2^2)*L9810</f>
        <v>0.31597441679581068</v>
      </c>
      <c r="O9810" s="46">
        <f t="shared" ca="1" si="1229"/>
        <v>-4.5758379846236485E-2</v>
      </c>
      <c r="P9810" s="46">
        <f t="shared" ca="1" si="1230"/>
        <v>0.13726246591698274</v>
      </c>
      <c r="Q9810" s="47">
        <f t="shared" ref="Q9810:Q9873" ca="1" si="1233">$K$2+K9810*$S$3</f>
        <v>-0.41180007137267494</v>
      </c>
      <c r="R9810" s="47">
        <f t="shared" ref="R9810:R9873" ca="1" si="1234">$L$2+$L$3*N9810</f>
        <v>0.20051346017883753</v>
      </c>
      <c r="S9810" s="97">
        <f t="shared" ca="1" si="1231"/>
        <v>7.7377540166300524E-2</v>
      </c>
      <c r="V9810">
        <v>9793</v>
      </c>
      <c r="W9810" s="46">
        <v>0.44501531500178498</v>
      </c>
    </row>
    <row r="9811" spans="10:23">
      <c r="J9811">
        <v>9794</v>
      </c>
      <c r="K9811" s="93">
        <f t="shared" ref="K9811:L9874" ca="1" si="1235">_xlfn.NORM.S.INV(RAND())</f>
        <v>0.44904623966202384</v>
      </c>
      <c r="L9811" s="93">
        <f t="shared" ca="1" si="1235"/>
        <v>0.47135901279412185</v>
      </c>
      <c r="M9811" s="93">
        <f t="shared" ref="M9811:M9874" ca="1" si="1236">K9811</f>
        <v>0.44904623966202384</v>
      </c>
      <c r="N9811" s="101">
        <f t="shared" ca="1" si="1232"/>
        <v>0.58969433357377077</v>
      </c>
      <c r="O9811" s="46">
        <f t="shared" ref="O9811:O9874" ca="1" si="1237">$K$2+K9811*$K$3</f>
        <v>0.48147720331778543</v>
      </c>
      <c r="P9811" s="46">
        <f t="shared" ref="P9811:P9874" ca="1" si="1238">$K$2+K9811*$R$3</f>
        <v>0.4008802574989937</v>
      </c>
      <c r="Q9811" s="47">
        <f t="shared" ca="1" si="1233"/>
        <v>0.64267109495536889</v>
      </c>
      <c r="R9811" s="47">
        <f t="shared" ca="1" si="1234"/>
        <v>0.24477191500078405</v>
      </c>
      <c r="S9811" s="97">
        <f t="shared" ref="S9811:S9874" ca="1" si="1239">AVERAGE(R9811,O9811)</f>
        <v>0.36312455915928477</v>
      </c>
      <c r="V9811">
        <v>9794</v>
      </c>
      <c r="W9811" s="46">
        <v>-0.41673495223123003</v>
      </c>
    </row>
    <row r="9812" spans="10:23">
      <c r="J9812">
        <v>9795</v>
      </c>
      <c r="K9812" s="93">
        <f t="shared" ca="1" si="1235"/>
        <v>-0.52437951682910267</v>
      </c>
      <c r="L9812" s="93">
        <f t="shared" ca="1" si="1235"/>
        <v>7.8801805845792619E-2</v>
      </c>
      <c r="M9812" s="93">
        <f t="shared" ca="1" si="1236"/>
        <v>-0.52437951682910267</v>
      </c>
      <c r="N9812" s="101">
        <f t="shared" ca="1" si="1232"/>
        <v>-9.205378276185254E-2</v>
      </c>
      <c r="O9812" s="46">
        <f t="shared" ca="1" si="1237"/>
        <v>0.13204707330007859</v>
      </c>
      <c r="P9812" s="46">
        <f t="shared" ca="1" si="1238"/>
        <v>0.22616519249014028</v>
      </c>
      <c r="Q9812" s="47">
        <f t="shared" ca="1" si="1233"/>
        <v>-5.6189165080044789E-2</v>
      </c>
      <c r="R9812" s="47">
        <f t="shared" ca="1" si="1234"/>
        <v>0.13453836472806649</v>
      </c>
      <c r="S9812" s="97">
        <f t="shared" ca="1" si="1239"/>
        <v>0.13329271901407252</v>
      </c>
      <c r="V9812">
        <v>9795</v>
      </c>
      <c r="W9812" s="46">
        <v>0.50180420773661005</v>
      </c>
    </row>
    <row r="9813" spans="10:23">
      <c r="J9813">
        <v>9796</v>
      </c>
      <c r="K9813" s="93">
        <f t="shared" ca="1" si="1235"/>
        <v>0.79698241326083663</v>
      </c>
      <c r="L9813" s="93">
        <f t="shared" ca="1" si="1235"/>
        <v>-1.7450840837217496</v>
      </c>
      <c r="M9813" s="93">
        <f t="shared" ca="1" si="1236"/>
        <v>0.79698241326083663</v>
      </c>
      <c r="N9813" s="101">
        <f t="shared" ca="1" si="1232"/>
        <v>-1.4010265951234988</v>
      </c>
      <c r="O9813" s="46">
        <f t="shared" ca="1" si="1237"/>
        <v>0.60637566790819186</v>
      </c>
      <c r="P9813" s="46">
        <f t="shared" ca="1" si="1238"/>
        <v>0.46332948979419691</v>
      </c>
      <c r="Q9813" s="47">
        <f t="shared" ca="1" si="1233"/>
        <v>0.89246802413618176</v>
      </c>
      <c r="R9813" s="47">
        <f t="shared" ca="1" si="1234"/>
        <v>-7.7112708241019651E-2</v>
      </c>
      <c r="S9813" s="97">
        <f t="shared" ca="1" si="1239"/>
        <v>0.26463147983358609</v>
      </c>
      <c r="V9813">
        <v>9796</v>
      </c>
      <c r="W9813" s="46">
        <v>0.23161800467348101</v>
      </c>
    </row>
    <row r="9814" spans="10:23">
      <c r="J9814">
        <v>9797</v>
      </c>
      <c r="K9814" s="93">
        <f t="shared" ca="1" si="1235"/>
        <v>1.3183076140034442</v>
      </c>
      <c r="L9814" s="93">
        <f t="shared" ca="1" si="1235"/>
        <v>1.4622285572398546</v>
      </c>
      <c r="M9814" s="93">
        <f t="shared" ca="1" si="1236"/>
        <v>1.3183076140034442</v>
      </c>
      <c r="N9814" s="101">
        <f t="shared" ca="1" si="1232"/>
        <v>1.8055657080650076</v>
      </c>
      <c r="O9814" s="46">
        <f t="shared" ca="1" si="1237"/>
        <v>0.79351550005486371</v>
      </c>
      <c r="P9814" s="46">
        <f t="shared" ca="1" si="1238"/>
        <v>0.55689940586753284</v>
      </c>
      <c r="Q9814" s="47">
        <f t="shared" ca="1" si="1233"/>
        <v>1.2667476884295255</v>
      </c>
      <c r="R9814" s="47">
        <f t="shared" ca="1" si="1234"/>
        <v>0.44136918468675607</v>
      </c>
      <c r="S9814" s="97">
        <f t="shared" ca="1" si="1239"/>
        <v>0.61744234237080986</v>
      </c>
      <c r="V9814">
        <v>9797</v>
      </c>
      <c r="W9814" s="46">
        <v>5.2165580294521501E-2</v>
      </c>
    </row>
    <row r="9815" spans="10:23">
      <c r="J9815">
        <v>9798</v>
      </c>
      <c r="K9815" s="93">
        <f t="shared" ca="1" si="1235"/>
        <v>0.34964507469431749</v>
      </c>
      <c r="L9815" s="93">
        <f t="shared" ca="1" si="1235"/>
        <v>0.37421409047604337</v>
      </c>
      <c r="M9815" s="93">
        <f t="shared" ca="1" si="1236"/>
        <v>0.34964507469431749</v>
      </c>
      <c r="N9815" s="101">
        <f t="shared" ca="1" si="1232"/>
        <v>0.46598106551898172</v>
      </c>
      <c r="O9815" s="46">
        <f t="shared" ca="1" si="1237"/>
        <v>0.445795219594876</v>
      </c>
      <c r="P9815" s="46">
        <f t="shared" ca="1" si="1238"/>
        <v>0.38303926563753898</v>
      </c>
      <c r="Q9815" s="47">
        <f t="shared" ca="1" si="1233"/>
        <v>0.57130712750955004</v>
      </c>
      <c r="R9815" s="47">
        <f t="shared" ca="1" si="1234"/>
        <v>0.22476840868114778</v>
      </c>
      <c r="S9815" s="97">
        <f t="shared" ca="1" si="1239"/>
        <v>0.33528181413801189</v>
      </c>
      <c r="V9815">
        <v>9798</v>
      </c>
      <c r="W9815" s="46">
        <v>0.28179861229934899</v>
      </c>
    </row>
    <row r="9816" spans="10:23">
      <c r="J9816">
        <v>9799</v>
      </c>
      <c r="K9816" s="93">
        <f t="shared" ca="1" si="1235"/>
        <v>1.1805733504574589</v>
      </c>
      <c r="L9816" s="93">
        <f t="shared" ca="1" si="1235"/>
        <v>-0.75481729135637965</v>
      </c>
      <c r="M9816" s="93">
        <f t="shared" ca="1" si="1236"/>
        <v>1.1805733504574589</v>
      </c>
      <c r="N9816" s="101">
        <f t="shared" ca="1" si="1232"/>
        <v>-0.34018077410455372</v>
      </c>
      <c r="O9816" s="46">
        <f t="shared" ca="1" si="1237"/>
        <v>0.74407310416814099</v>
      </c>
      <c r="P9816" s="46">
        <f t="shared" ca="1" si="1238"/>
        <v>0.53217820792417148</v>
      </c>
      <c r="Q9816" s="47">
        <f t="shared" ca="1" si="1233"/>
        <v>1.16786289665608</v>
      </c>
      <c r="R9816" s="47">
        <f t="shared" ca="1" si="1234"/>
        <v>9.44180937382329E-2</v>
      </c>
      <c r="S9816" s="97">
        <f t="shared" ca="1" si="1239"/>
        <v>0.41924559895318692</v>
      </c>
      <c r="V9816">
        <v>9799</v>
      </c>
      <c r="W9816" s="46">
        <v>0.46001331047722399</v>
      </c>
    </row>
    <row r="9817" spans="10:23">
      <c r="J9817">
        <v>9800</v>
      </c>
      <c r="K9817" s="93">
        <f t="shared" ca="1" si="1235"/>
        <v>0.14080331657042941</v>
      </c>
      <c r="L9817" s="93">
        <f t="shared" ca="1" si="1235"/>
        <v>-0.67319597448358959</v>
      </c>
      <c r="M9817" s="93">
        <f t="shared" ca="1" si="1236"/>
        <v>0.14080331657042941</v>
      </c>
      <c r="N9817" s="101">
        <f t="shared" ca="1" si="1232"/>
        <v>-0.59346717236243773</v>
      </c>
      <c r="O9817" s="46">
        <f t="shared" ca="1" si="1237"/>
        <v>0.37082740391121333</v>
      </c>
      <c r="P9817" s="46">
        <f t="shared" ca="1" si="1238"/>
        <v>0.34555535779570762</v>
      </c>
      <c r="Q9817" s="47">
        <f t="shared" ca="1" si="1233"/>
        <v>0.42137149614222463</v>
      </c>
      <c r="R9817" s="47">
        <f t="shared" ca="1" si="1234"/>
        <v>5.3463585398952448E-2</v>
      </c>
      <c r="S9817" s="97">
        <f t="shared" ca="1" si="1239"/>
        <v>0.21214549465508289</v>
      </c>
      <c r="V9817">
        <v>9800</v>
      </c>
      <c r="W9817" s="46">
        <v>0.20027910106921701</v>
      </c>
    </row>
    <row r="9818" spans="10:23">
      <c r="J9818">
        <v>9801</v>
      </c>
      <c r="K9818" s="93">
        <f t="shared" ca="1" si="1235"/>
        <v>-1.4114871144937817</v>
      </c>
      <c r="L9818" s="93">
        <f t="shared" ca="1" si="1235"/>
        <v>1.3486130890239674</v>
      </c>
      <c r="M9818" s="93">
        <f t="shared" ca="1" si="1236"/>
        <v>-1.4114871144937817</v>
      </c>
      <c r="N9818" s="101">
        <f t="shared" ca="1" si="1232"/>
        <v>0.82971282989130302</v>
      </c>
      <c r="O9818" s="46">
        <f t="shared" ca="1" si="1237"/>
        <v>-0.18639747280382357</v>
      </c>
      <c r="P9818" s="46">
        <f t="shared" ca="1" si="1238"/>
        <v>6.6942919438189197E-2</v>
      </c>
      <c r="Q9818" s="47">
        <f t="shared" ca="1" si="1233"/>
        <v>-0.69307825728784911</v>
      </c>
      <c r="R9818" s="47">
        <f t="shared" ca="1" si="1234"/>
        <v>0.28358110324234787</v>
      </c>
      <c r="S9818" s="97">
        <f t="shared" ca="1" si="1239"/>
        <v>4.8591815219262147E-2</v>
      </c>
      <c r="V9818">
        <v>9801</v>
      </c>
      <c r="W9818" s="46">
        <v>1.2225907045457201</v>
      </c>
    </row>
    <row r="9819" spans="10:23">
      <c r="J9819">
        <v>9802</v>
      </c>
      <c r="K9819" s="93">
        <f t="shared" ca="1" si="1235"/>
        <v>-0.49647693499047968</v>
      </c>
      <c r="L9819" s="93">
        <f t="shared" ca="1" si="1235"/>
        <v>1.3457333989388105</v>
      </c>
      <c r="M9819" s="93">
        <f t="shared" ca="1" si="1236"/>
        <v>-0.49647693499047968</v>
      </c>
      <c r="N9819" s="101">
        <f t="shared" ca="1" si="1232"/>
        <v>1.1179764082074422</v>
      </c>
      <c r="O9819" s="46">
        <f t="shared" ca="1" si="1237"/>
        <v>0.14206324837525353</v>
      </c>
      <c r="P9819" s="46">
        <f t="shared" ca="1" si="1238"/>
        <v>0.23117328002772775</v>
      </c>
      <c r="Q9819" s="47">
        <f t="shared" ca="1" si="1233"/>
        <v>-3.6156814929694914E-2</v>
      </c>
      <c r="R9819" s="47">
        <f t="shared" ca="1" si="1234"/>
        <v>0.3301911589076314</v>
      </c>
      <c r="S9819" s="97">
        <f t="shared" ca="1" si="1239"/>
        <v>0.23612720364144246</v>
      </c>
      <c r="V9819">
        <v>9802</v>
      </c>
      <c r="W9819" s="46">
        <v>0.300605070079767</v>
      </c>
    </row>
    <row r="9820" spans="10:23">
      <c r="J9820">
        <v>9803</v>
      </c>
      <c r="K9820" s="93">
        <f t="shared" ca="1" si="1235"/>
        <v>0.16221531325525967</v>
      </c>
      <c r="L9820" s="93">
        <f t="shared" ca="1" si="1235"/>
        <v>-0.76843620345786967</v>
      </c>
      <c r="M9820" s="93">
        <f t="shared" ca="1" si="1236"/>
        <v>0.16221531325525967</v>
      </c>
      <c r="N9820" s="101">
        <f t="shared" ca="1" si="1232"/>
        <v>-0.6769533369972176</v>
      </c>
      <c r="O9820" s="46">
        <f t="shared" ca="1" si="1237"/>
        <v>0.37851365705956747</v>
      </c>
      <c r="P9820" s="46">
        <f t="shared" ca="1" si="1238"/>
        <v>0.34939848436988469</v>
      </c>
      <c r="Q9820" s="47">
        <f t="shared" ca="1" si="1233"/>
        <v>0.43674400243893297</v>
      </c>
      <c r="R9820" s="47">
        <f t="shared" ca="1" si="1234"/>
        <v>3.9964499584370206E-2</v>
      </c>
      <c r="S9820" s="97">
        <f t="shared" ca="1" si="1239"/>
        <v>0.20923907832196884</v>
      </c>
      <c r="V9820">
        <v>9803</v>
      </c>
      <c r="W9820" s="46">
        <v>0.27249012290459002</v>
      </c>
    </row>
    <row r="9821" spans="10:23">
      <c r="J9821">
        <v>9804</v>
      </c>
      <c r="K9821" s="93">
        <f t="shared" ca="1" si="1235"/>
        <v>1.7949374819391457</v>
      </c>
      <c r="L9821" s="93">
        <f t="shared" ca="1" si="1235"/>
        <v>-9.5461364802722243E-2</v>
      </c>
      <c r="M9821" s="93">
        <f t="shared" ca="1" si="1236"/>
        <v>1.7949374819391457</v>
      </c>
      <c r="N9821" s="101">
        <f t="shared" ca="1" si="1232"/>
        <v>0.48032507111229483</v>
      </c>
      <c r="O9821" s="46">
        <f t="shared" ca="1" si="1237"/>
        <v>0.9646110721747625</v>
      </c>
      <c r="P9821" s="46">
        <f t="shared" ca="1" si="1238"/>
        <v>0.64244719192748223</v>
      </c>
      <c r="Q9821" s="47">
        <f t="shared" ca="1" si="1233"/>
        <v>1.608938832669323</v>
      </c>
      <c r="R9821" s="47">
        <f t="shared" ca="1" si="1234"/>
        <v>0.22708772665767768</v>
      </c>
      <c r="S9821" s="97">
        <f t="shared" ca="1" si="1239"/>
        <v>0.59584939941622006</v>
      </c>
      <c r="V9821">
        <v>9804</v>
      </c>
      <c r="W9821" s="46">
        <v>0.66090448625281795</v>
      </c>
    </row>
    <row r="9822" spans="10:23">
      <c r="J9822">
        <v>9805</v>
      </c>
      <c r="K9822" s="93">
        <f t="shared" ca="1" si="1235"/>
        <v>1.2721675269065713</v>
      </c>
      <c r="L9822" s="93">
        <f t="shared" ca="1" si="1235"/>
        <v>2.1145937006677915</v>
      </c>
      <c r="M9822" s="93">
        <f t="shared" ca="1" si="1236"/>
        <v>1.2721675269065713</v>
      </c>
      <c r="N9822" s="101">
        <f t="shared" ca="1" si="1232"/>
        <v>2.4093885503192567</v>
      </c>
      <c r="O9822" s="46">
        <f t="shared" ca="1" si="1237"/>
        <v>0.77695261734318599</v>
      </c>
      <c r="P9822" s="46">
        <f t="shared" ca="1" si="1238"/>
        <v>0.54861796451169398</v>
      </c>
      <c r="Q9822" s="47">
        <f t="shared" ca="1" si="1233"/>
        <v>1.23362192300617</v>
      </c>
      <c r="R9822" s="47">
        <f t="shared" ca="1" si="1234"/>
        <v>0.53900280338337292</v>
      </c>
      <c r="S9822" s="97">
        <f t="shared" ca="1" si="1239"/>
        <v>0.65797771036327946</v>
      </c>
      <c r="V9822">
        <v>9805</v>
      </c>
      <c r="W9822" s="46">
        <v>0.66826662329459896</v>
      </c>
    </row>
    <row r="9823" spans="10:23">
      <c r="J9823">
        <v>9806</v>
      </c>
      <c r="K9823" s="93">
        <f t="shared" ca="1" si="1235"/>
        <v>-1.9118369372300217</v>
      </c>
      <c r="L9823" s="93">
        <f t="shared" ca="1" si="1235"/>
        <v>0.15563110861646459</v>
      </c>
      <c r="M9823" s="93">
        <f t="shared" ca="1" si="1236"/>
        <v>-1.9118369372300217</v>
      </c>
      <c r="N9823" s="101">
        <f t="shared" ca="1" si="1232"/>
        <v>-0.46045579782574142</v>
      </c>
      <c r="O9823" s="46">
        <f t="shared" ca="1" si="1237"/>
        <v>-0.36600778457869454</v>
      </c>
      <c r="P9823" s="46">
        <f t="shared" ca="1" si="1238"/>
        <v>-2.2862236449246287E-2</v>
      </c>
      <c r="Q9823" s="47">
        <f t="shared" ca="1" si="1233"/>
        <v>-1.052298880837591</v>
      </c>
      <c r="R9823" s="47">
        <f t="shared" ca="1" si="1234"/>
        <v>7.4970525705063906E-2</v>
      </c>
      <c r="S9823" s="97">
        <f t="shared" ca="1" si="1239"/>
        <v>-0.14551862943681532</v>
      </c>
      <c r="V9823">
        <v>9806</v>
      </c>
      <c r="W9823" s="46">
        <v>-0.121917922581271</v>
      </c>
    </row>
    <row r="9824" spans="10:23">
      <c r="J9824">
        <v>9807</v>
      </c>
      <c r="K9824" s="93">
        <f t="shared" ca="1" si="1235"/>
        <v>5.3897832821231832E-2</v>
      </c>
      <c r="L9824" s="93">
        <f t="shared" ca="1" si="1235"/>
        <v>-2.7930348255802806</v>
      </c>
      <c r="M9824" s="93">
        <f t="shared" ca="1" si="1236"/>
        <v>5.3897832821231832E-2</v>
      </c>
      <c r="N9824" s="101">
        <f t="shared" ca="1" si="1232"/>
        <v>-2.6308886421800617</v>
      </c>
      <c r="O9824" s="46">
        <f t="shared" ca="1" si="1237"/>
        <v>0.33963098827988863</v>
      </c>
      <c r="P9824" s="46">
        <f t="shared" ca="1" si="1238"/>
        <v>0.32995714998004533</v>
      </c>
      <c r="Q9824" s="47">
        <f t="shared" ca="1" si="1233"/>
        <v>0.3589786648795753</v>
      </c>
      <c r="R9824" s="47">
        <f t="shared" ca="1" si="1234"/>
        <v>-0.27597216460653617</v>
      </c>
      <c r="S9824" s="97">
        <f t="shared" ca="1" si="1239"/>
        <v>3.182941183667623E-2</v>
      </c>
      <c r="V9824">
        <v>9807</v>
      </c>
      <c r="W9824" s="46">
        <v>0.74514994901746801</v>
      </c>
    </row>
    <row r="9825" spans="10:23">
      <c r="J9825">
        <v>9808</v>
      </c>
      <c r="K9825" s="93">
        <f t="shared" ca="1" si="1235"/>
        <v>0.30953100546033097</v>
      </c>
      <c r="L9825" s="93">
        <f t="shared" ca="1" si="1235"/>
        <v>0.33680761854334745</v>
      </c>
      <c r="M9825" s="93">
        <f t="shared" ca="1" si="1236"/>
        <v>0.30953100546033097</v>
      </c>
      <c r="N9825" s="101">
        <f t="shared" ca="1" si="1232"/>
        <v>0.41775944443016605</v>
      </c>
      <c r="O9825" s="46">
        <f t="shared" ca="1" si="1237"/>
        <v>0.43139549333480864</v>
      </c>
      <c r="P9825" s="46">
        <f t="shared" ca="1" si="1238"/>
        <v>0.3758394025075053</v>
      </c>
      <c r="Q9825" s="47">
        <f t="shared" ca="1" si="1233"/>
        <v>0.54250767498941532</v>
      </c>
      <c r="R9825" s="47">
        <f t="shared" ca="1" si="1234"/>
        <v>0.21697133471034269</v>
      </c>
      <c r="S9825" s="97">
        <f t="shared" ca="1" si="1239"/>
        <v>0.32418341402257567</v>
      </c>
      <c r="V9825">
        <v>9808</v>
      </c>
      <c r="W9825" s="46">
        <v>-0.52276294193203798</v>
      </c>
    </row>
    <row r="9826" spans="10:23">
      <c r="J9826">
        <v>9809</v>
      </c>
      <c r="K9826" s="93">
        <f t="shared" ca="1" si="1235"/>
        <v>-1.4563590978805716</v>
      </c>
      <c r="L9826" s="93">
        <f t="shared" ca="1" si="1235"/>
        <v>1.1100466037372971</v>
      </c>
      <c r="M9826" s="93">
        <f t="shared" ca="1" si="1236"/>
        <v>-1.4563590978805716</v>
      </c>
      <c r="N9826" s="101">
        <f t="shared" ca="1" si="1232"/>
        <v>0.58926165856919821</v>
      </c>
      <c r="O9826" s="46">
        <f t="shared" ca="1" si="1237"/>
        <v>-0.20250514499601846</v>
      </c>
      <c r="P9826" s="46">
        <f t="shared" ca="1" si="1238"/>
        <v>5.8889083342091753E-2</v>
      </c>
      <c r="Q9826" s="47">
        <f t="shared" ca="1" si="1233"/>
        <v>-0.72529360167223889</v>
      </c>
      <c r="R9826" s="47">
        <f t="shared" ca="1" si="1234"/>
        <v>0.24470195470206751</v>
      </c>
      <c r="S9826" s="97">
        <f t="shared" ca="1" si="1239"/>
        <v>2.1098404853024527E-2</v>
      </c>
      <c r="V9826">
        <v>9809</v>
      </c>
      <c r="W9826" s="46">
        <v>-0.24658281791314601</v>
      </c>
    </row>
    <row r="9827" spans="10:23">
      <c r="J9827">
        <v>9810</v>
      </c>
      <c r="K9827" s="93">
        <f t="shared" ca="1" si="1235"/>
        <v>0.41538700063712569</v>
      </c>
      <c r="L9827" s="93">
        <f t="shared" ca="1" si="1235"/>
        <v>2.6542010312627515</v>
      </c>
      <c r="M9827" s="93">
        <f t="shared" ca="1" si="1236"/>
        <v>0.41538700063712569</v>
      </c>
      <c r="N9827" s="101">
        <f t="shared" ca="1" si="1232"/>
        <v>2.6485057606335909</v>
      </c>
      <c r="O9827" s="46">
        <f t="shared" ca="1" si="1237"/>
        <v>0.46939456405091035</v>
      </c>
      <c r="P9827" s="46">
        <f t="shared" ca="1" si="1238"/>
        <v>0.39483893786555613</v>
      </c>
      <c r="Q9827" s="47">
        <f t="shared" ca="1" si="1233"/>
        <v>0.61850581642161873</v>
      </c>
      <c r="R9827" s="47">
        <f t="shared" ca="1" si="1234"/>
        <v>0.57766626044715563</v>
      </c>
      <c r="S9827" s="97">
        <f t="shared" ca="1" si="1239"/>
        <v>0.52353041224903296</v>
      </c>
      <c r="V9827">
        <v>9810</v>
      </c>
      <c r="W9827" s="46">
        <v>0.450489394054782</v>
      </c>
    </row>
    <row r="9828" spans="10:23">
      <c r="J9828">
        <v>9811</v>
      </c>
      <c r="K9828" s="93">
        <f t="shared" ca="1" si="1235"/>
        <v>0.45466840630139554</v>
      </c>
      <c r="L9828" s="93">
        <f t="shared" ca="1" si="1235"/>
        <v>-4.2611914436928078E-2</v>
      </c>
      <c r="M9828" s="93">
        <f t="shared" ca="1" si="1236"/>
        <v>0.45466840630139554</v>
      </c>
      <c r="N9828" s="101">
        <f t="shared" ca="1" si="1232"/>
        <v>0.10419511336834505</v>
      </c>
      <c r="O9828" s="46">
        <f t="shared" ca="1" si="1237"/>
        <v>0.48349538950884985</v>
      </c>
      <c r="P9828" s="46">
        <f t="shared" ca="1" si="1238"/>
        <v>0.40188935059452591</v>
      </c>
      <c r="Q9828" s="47">
        <f t="shared" ca="1" si="1233"/>
        <v>0.64670746733749773</v>
      </c>
      <c r="R9828" s="47">
        <f t="shared" ca="1" si="1234"/>
        <v>0.16627033734254376</v>
      </c>
      <c r="S9828" s="97">
        <f t="shared" ca="1" si="1239"/>
        <v>0.32488286342569683</v>
      </c>
      <c r="V9828">
        <v>9811</v>
      </c>
      <c r="W9828" s="46">
        <v>-0.54915785590238297</v>
      </c>
    </row>
    <row r="9829" spans="10:23">
      <c r="J9829">
        <v>9812</v>
      </c>
      <c r="K9829" s="93">
        <f t="shared" ca="1" si="1235"/>
        <v>0.91726770901170118</v>
      </c>
      <c r="L9829" s="93">
        <f t="shared" ca="1" si="1235"/>
        <v>1.8340605771651237</v>
      </c>
      <c r="M9829" s="93">
        <f t="shared" ca="1" si="1236"/>
        <v>0.91726770901170118</v>
      </c>
      <c r="N9829" s="101">
        <f t="shared" ca="1" si="1232"/>
        <v>2.0305537084197169</v>
      </c>
      <c r="O9829" s="46">
        <f t="shared" ca="1" si="1237"/>
        <v>0.64955441703534844</v>
      </c>
      <c r="P9829" s="46">
        <f t="shared" ca="1" si="1238"/>
        <v>0.4849188643577752</v>
      </c>
      <c r="Q9829" s="47">
        <f t="shared" ca="1" si="1233"/>
        <v>0.97882552239049481</v>
      </c>
      <c r="R9829" s="47">
        <f t="shared" ca="1" si="1234"/>
        <v>0.4777480546147948</v>
      </c>
      <c r="S9829" s="97">
        <f t="shared" ca="1" si="1239"/>
        <v>0.56365123582507159</v>
      </c>
      <c r="V9829">
        <v>9812</v>
      </c>
      <c r="W9829" s="46">
        <v>-0.180405374183602</v>
      </c>
    </row>
    <row r="9830" spans="10:23">
      <c r="J9830">
        <v>9813</v>
      </c>
      <c r="K9830" s="93">
        <f t="shared" ca="1" si="1235"/>
        <v>1.207703692707393</v>
      </c>
      <c r="L9830" s="93">
        <f t="shared" ca="1" si="1235"/>
        <v>0.75908699601394958</v>
      </c>
      <c r="M9830" s="93">
        <f t="shared" ca="1" si="1236"/>
        <v>1.207703692707393</v>
      </c>
      <c r="N9830" s="101">
        <f t="shared" ca="1" si="1232"/>
        <v>1.1037544867358482</v>
      </c>
      <c r="O9830" s="46">
        <f t="shared" ca="1" si="1237"/>
        <v>0.7538120688057649</v>
      </c>
      <c r="P9830" s="46">
        <f t="shared" ca="1" si="1238"/>
        <v>0.53704769024298349</v>
      </c>
      <c r="Q9830" s="47">
        <f t="shared" ca="1" si="1233"/>
        <v>1.1873408259313278</v>
      </c>
      <c r="R9830" s="47">
        <f t="shared" ca="1" si="1234"/>
        <v>0.32789158101669402</v>
      </c>
      <c r="S9830" s="97">
        <f t="shared" ca="1" si="1239"/>
        <v>0.54085182491122952</v>
      </c>
      <c r="V9830">
        <v>9813</v>
      </c>
      <c r="W9830" s="46">
        <v>-0.18832801969988999</v>
      </c>
    </row>
    <row r="9831" spans="10:23">
      <c r="J9831">
        <v>9814</v>
      </c>
      <c r="K9831" s="93">
        <f t="shared" ca="1" si="1235"/>
        <v>1.0170007165883852</v>
      </c>
      <c r="L9831" s="93">
        <f t="shared" ca="1" si="1235"/>
        <v>0.11143893858076843</v>
      </c>
      <c r="M9831" s="93">
        <f t="shared" ca="1" si="1236"/>
        <v>1.0170007165883852</v>
      </c>
      <c r="N9831" s="101">
        <f t="shared" ca="1" si="1232"/>
        <v>0.4290824270604206</v>
      </c>
      <c r="O9831" s="46">
        <f t="shared" ca="1" si="1237"/>
        <v>0.68535552212445061</v>
      </c>
      <c r="P9831" s="46">
        <f t="shared" ca="1" si="1238"/>
        <v>0.50281941690232634</v>
      </c>
      <c r="Q9831" s="47">
        <f t="shared" ca="1" si="1233"/>
        <v>1.0504277325686993</v>
      </c>
      <c r="R9831" s="47">
        <f t="shared" ca="1" si="1234"/>
        <v>0.2188021759625608</v>
      </c>
      <c r="S9831" s="97">
        <f t="shared" ca="1" si="1239"/>
        <v>0.4520788490435057</v>
      </c>
      <c r="V9831">
        <v>9814</v>
      </c>
      <c r="W9831" s="46">
        <v>0.25240700329552201</v>
      </c>
    </row>
    <row r="9832" spans="10:23">
      <c r="J9832">
        <v>9815</v>
      </c>
      <c r="K9832" s="93">
        <f t="shared" ca="1" si="1235"/>
        <v>-1.1403662240012136</v>
      </c>
      <c r="L9832" s="93">
        <f t="shared" ca="1" si="1235"/>
        <v>-6.3776530870345682E-2</v>
      </c>
      <c r="M9832" s="93">
        <f t="shared" ca="1" si="1236"/>
        <v>-1.1403662240012136</v>
      </c>
      <c r="N9832" s="101">
        <f t="shared" ca="1" si="1232"/>
        <v>-0.4231274984941113</v>
      </c>
      <c r="O9832" s="46">
        <f t="shared" ca="1" si="1237"/>
        <v>-8.9073349845712635E-2</v>
      </c>
      <c r="P9832" s="46">
        <f t="shared" ca="1" si="1238"/>
        <v>0.11560498091724467</v>
      </c>
      <c r="Q9832" s="47">
        <f t="shared" ca="1" si="1233"/>
        <v>-0.49843001137162724</v>
      </c>
      <c r="R9832" s="47">
        <f t="shared" ca="1" si="1234"/>
        <v>8.1006231359940367E-2</v>
      </c>
      <c r="S9832" s="97">
        <f t="shared" ca="1" si="1239"/>
        <v>-4.0335592428861339E-3</v>
      </c>
      <c r="V9832">
        <v>9815</v>
      </c>
      <c r="W9832" s="46">
        <v>-4.0592497206274399E-2</v>
      </c>
    </row>
    <row r="9833" spans="10:23">
      <c r="J9833">
        <v>9816</v>
      </c>
      <c r="K9833" s="93">
        <f t="shared" ca="1" si="1235"/>
        <v>-0.90799160381748933</v>
      </c>
      <c r="L9833" s="93">
        <f t="shared" ca="1" si="1235"/>
        <v>-4.3043818900389601E-2</v>
      </c>
      <c r="M9833" s="93">
        <f t="shared" ca="1" si="1236"/>
        <v>-0.90799160381748933</v>
      </c>
      <c r="N9833" s="101">
        <f t="shared" ca="1" si="1232"/>
        <v>-0.3295708206075299</v>
      </c>
      <c r="O9833" s="46">
        <f t="shared" ca="1" si="1237"/>
        <v>-5.6579550894571007E-3</v>
      </c>
      <c r="P9833" s="46">
        <f t="shared" ca="1" si="1238"/>
        <v>0.15731267829537243</v>
      </c>
      <c r="Q9833" s="47">
        <f t="shared" ca="1" si="1233"/>
        <v>-0.33159922185911617</v>
      </c>
      <c r="R9833" s="47">
        <f t="shared" ca="1" si="1234"/>
        <v>9.6133643534676474E-2</v>
      </c>
      <c r="S9833" s="97">
        <f t="shared" ca="1" si="1239"/>
        <v>4.5237844222609687E-2</v>
      </c>
      <c r="V9833">
        <v>9816</v>
      </c>
      <c r="W9833" s="46">
        <v>0.26842123402246998</v>
      </c>
    </row>
    <row r="9834" spans="10:23">
      <c r="J9834">
        <v>9817</v>
      </c>
      <c r="K9834" s="93">
        <f t="shared" ca="1" si="1235"/>
        <v>2.3827311173872285</v>
      </c>
      <c r="L9834" s="93">
        <f t="shared" ca="1" si="1235"/>
        <v>0.3706656621931807</v>
      </c>
      <c r="M9834" s="93">
        <f t="shared" ca="1" si="1236"/>
        <v>2.3827311173872285</v>
      </c>
      <c r="N9834" s="101">
        <f t="shared" ca="1" si="1232"/>
        <v>1.109183831376336</v>
      </c>
      <c r="O9834" s="46">
        <f t="shared" ca="1" si="1237"/>
        <v>1.1756110432445404</v>
      </c>
      <c r="P9834" s="46">
        <f t="shared" ca="1" si="1238"/>
        <v>0.74794717746237116</v>
      </c>
      <c r="Q9834" s="47">
        <f t="shared" ca="1" si="1233"/>
        <v>2.0309387748088783</v>
      </c>
      <c r="R9834" s="47">
        <f t="shared" ca="1" si="1234"/>
        <v>0.32876946526900708</v>
      </c>
      <c r="S9834" s="97">
        <f t="shared" ca="1" si="1239"/>
        <v>0.75219025425677377</v>
      </c>
      <c r="V9834">
        <v>9817</v>
      </c>
      <c r="W9834" s="46">
        <v>0.41069424855771303</v>
      </c>
    </row>
    <row r="9835" spans="10:23">
      <c r="J9835">
        <v>9818</v>
      </c>
      <c r="K9835" s="93">
        <f t="shared" ca="1" si="1235"/>
        <v>0.53364758202303775</v>
      </c>
      <c r="L9835" s="93">
        <f t="shared" ca="1" si="1235"/>
        <v>2.3555916146941707</v>
      </c>
      <c r="M9835" s="93">
        <f t="shared" ca="1" si="1236"/>
        <v>0.53364758202303775</v>
      </c>
      <c r="N9835" s="101">
        <f t="shared" ca="1" si="1232"/>
        <v>2.4030087108456599</v>
      </c>
      <c r="O9835" s="46">
        <f t="shared" ca="1" si="1237"/>
        <v>0.51184650253115693</v>
      </c>
      <c r="P9835" s="46">
        <f t="shared" ca="1" si="1238"/>
        <v>0.41606490710567945</v>
      </c>
      <c r="Q9835" s="47">
        <f t="shared" ca="1" si="1233"/>
        <v>0.70340969338211201</v>
      </c>
      <c r="R9835" s="47">
        <f t="shared" ca="1" si="1234"/>
        <v>0.53797123125505564</v>
      </c>
      <c r="S9835" s="97">
        <f t="shared" ca="1" si="1239"/>
        <v>0.52490886689310634</v>
      </c>
      <c r="V9835">
        <v>9818</v>
      </c>
      <c r="W9835" s="46">
        <v>0.14036371081160501</v>
      </c>
    </row>
    <row r="9836" spans="10:23">
      <c r="J9836">
        <v>9819</v>
      </c>
      <c r="K9836" s="93">
        <f t="shared" ca="1" si="1235"/>
        <v>0.9481228368551835</v>
      </c>
      <c r="L9836" s="93">
        <f t="shared" ca="1" si="1235"/>
        <v>1.0114956072304473</v>
      </c>
      <c r="M9836" s="93">
        <f t="shared" ca="1" si="1236"/>
        <v>0.9481228368551835</v>
      </c>
      <c r="N9836" s="101">
        <f t="shared" ca="1" si="1232"/>
        <v>1.2605063120833089</v>
      </c>
      <c r="O9836" s="46">
        <f t="shared" ca="1" si="1237"/>
        <v>0.660630465991486</v>
      </c>
      <c r="P9836" s="46">
        <f t="shared" ca="1" si="1238"/>
        <v>0.49045688883584398</v>
      </c>
      <c r="Q9836" s="47">
        <f t="shared" ca="1" si="1233"/>
        <v>1.00097762030277</v>
      </c>
      <c r="R9836" s="47">
        <f t="shared" ca="1" si="1234"/>
        <v>0.35323717392079379</v>
      </c>
      <c r="S9836" s="97">
        <f t="shared" ca="1" si="1239"/>
        <v>0.50693381995613995</v>
      </c>
      <c r="V9836">
        <v>9819</v>
      </c>
      <c r="W9836" s="46">
        <v>0.48115374912488401</v>
      </c>
    </row>
    <row r="9837" spans="10:23">
      <c r="J9837">
        <v>9820</v>
      </c>
      <c r="K9837" s="93">
        <f t="shared" ca="1" si="1235"/>
        <v>-1.3461100752531256</v>
      </c>
      <c r="L9837" s="93">
        <f t="shared" ca="1" si="1235"/>
        <v>0.55006437448400702</v>
      </c>
      <c r="M9837" s="93">
        <f t="shared" ca="1" si="1236"/>
        <v>-1.3461100752531256</v>
      </c>
      <c r="N9837" s="101">
        <f t="shared" ca="1" si="1232"/>
        <v>9.3413583813477474E-2</v>
      </c>
      <c r="O9837" s="46">
        <f t="shared" ca="1" si="1237"/>
        <v>-0.1629291115346676</v>
      </c>
      <c r="P9837" s="46">
        <f t="shared" ca="1" si="1238"/>
        <v>7.8677100072767181E-2</v>
      </c>
      <c r="Q9837" s="47">
        <f t="shared" ca="1" si="1233"/>
        <v>-0.64614153474953717</v>
      </c>
      <c r="R9837" s="47">
        <f t="shared" ca="1" si="1234"/>
        <v>0.16452704498613599</v>
      </c>
      <c r="S9837" s="97">
        <f t="shared" ca="1" si="1239"/>
        <v>7.9896672573419314E-4</v>
      </c>
      <c r="V9837">
        <v>9820</v>
      </c>
      <c r="W9837" s="46">
        <v>0.13200840302262601</v>
      </c>
    </row>
    <row r="9838" spans="10:23">
      <c r="J9838">
        <v>9821</v>
      </c>
      <c r="K9838" s="93">
        <f t="shared" ca="1" si="1235"/>
        <v>-1.3253679715372022</v>
      </c>
      <c r="L9838" s="93">
        <f t="shared" ca="1" si="1235"/>
        <v>0.42014501096149615</v>
      </c>
      <c r="M9838" s="93">
        <f t="shared" ca="1" si="1236"/>
        <v>-1.3253679715372022</v>
      </c>
      <c r="N9838" s="101">
        <f t="shared" ca="1" si="1232"/>
        <v>-2.3164326259433765E-2</v>
      </c>
      <c r="O9838" s="46">
        <f t="shared" ca="1" si="1237"/>
        <v>-0.15548332951178157</v>
      </c>
      <c r="P9838" s="46">
        <f t="shared" ca="1" si="1238"/>
        <v>8.23999910842102E-2</v>
      </c>
      <c r="Q9838" s="47">
        <f t="shared" ca="1" si="1233"/>
        <v>-0.6312499707037651</v>
      </c>
      <c r="R9838" s="47">
        <f t="shared" ca="1" si="1234"/>
        <v>0.14567727246342882</v>
      </c>
      <c r="S9838" s="97">
        <f t="shared" ca="1" si="1239"/>
        <v>-4.9030285241763727E-3</v>
      </c>
      <c r="V9838">
        <v>9821</v>
      </c>
      <c r="W9838" s="46">
        <v>0.86566001040962504</v>
      </c>
    </row>
    <row r="9839" spans="10:23">
      <c r="J9839">
        <v>9822</v>
      </c>
      <c r="K9839" s="93">
        <f t="shared" ca="1" si="1235"/>
        <v>0.44810181458986931</v>
      </c>
      <c r="L9839" s="93">
        <f t="shared" ca="1" si="1235"/>
        <v>0.4819044452807521</v>
      </c>
      <c r="M9839" s="93">
        <f t="shared" ca="1" si="1236"/>
        <v>0.44810181458986931</v>
      </c>
      <c r="N9839" s="101">
        <f t="shared" ca="1" si="1232"/>
        <v>0.59939193246663913</v>
      </c>
      <c r="O9839" s="46">
        <f t="shared" ca="1" si="1237"/>
        <v>0.48113818354811699</v>
      </c>
      <c r="P9839" s="46">
        <f t="shared" ca="1" si="1238"/>
        <v>0.40071074761415948</v>
      </c>
      <c r="Q9839" s="47">
        <f t="shared" ca="1" si="1233"/>
        <v>0.64199305541603202</v>
      </c>
      <c r="R9839" s="47">
        <f t="shared" ca="1" si="1234"/>
        <v>0.24633994390980035</v>
      </c>
      <c r="S9839" s="97">
        <f t="shared" ca="1" si="1239"/>
        <v>0.3637390637289587</v>
      </c>
      <c r="V9839">
        <v>9822</v>
      </c>
      <c r="W9839" s="46">
        <v>-0.344915427748681</v>
      </c>
    </row>
    <row r="9840" spans="10:23">
      <c r="J9840">
        <v>9823</v>
      </c>
      <c r="K9840" s="93">
        <f t="shared" ca="1" si="1235"/>
        <v>0.11940373771751145</v>
      </c>
      <c r="L9840" s="93">
        <f t="shared" ca="1" si="1235"/>
        <v>2.8764362623361191E-2</v>
      </c>
      <c r="M9840" s="93">
        <f t="shared" ca="1" si="1236"/>
        <v>0.11940373771751145</v>
      </c>
      <c r="N9840" s="101">
        <f t="shared" ca="1" si="1232"/>
        <v>6.5244075874283436E-2</v>
      </c>
      <c r="O9840" s="46">
        <f t="shared" ca="1" si="1237"/>
        <v>0.36314560838542637</v>
      </c>
      <c r="P9840" s="46">
        <f t="shared" ca="1" si="1238"/>
        <v>0.34171446003281419</v>
      </c>
      <c r="Q9840" s="47">
        <f t="shared" ca="1" si="1233"/>
        <v>0.40600790509065077</v>
      </c>
      <c r="R9840" s="47">
        <f t="shared" ca="1" si="1234"/>
        <v>0.15997224711406655</v>
      </c>
      <c r="S9840" s="97">
        <f t="shared" ca="1" si="1239"/>
        <v>0.26155892774974643</v>
      </c>
      <c r="V9840">
        <v>9823</v>
      </c>
      <c r="W9840" s="46">
        <v>-0.184040646234781</v>
      </c>
    </row>
    <row r="9841" spans="10:23">
      <c r="J9841">
        <v>9824</v>
      </c>
      <c r="K9841" s="93">
        <f t="shared" ca="1" si="1235"/>
        <v>-0.22215132501950552</v>
      </c>
      <c r="L9841" s="93">
        <f t="shared" ca="1" si="1235"/>
        <v>0.48102018055876561</v>
      </c>
      <c r="M9841" s="93">
        <f t="shared" ca="1" si="1236"/>
        <v>-0.22215132501950552</v>
      </c>
      <c r="N9841" s="101">
        <f t="shared" ca="1" si="1232"/>
        <v>0.3853980413495538</v>
      </c>
      <c r="O9841" s="46">
        <f t="shared" ca="1" si="1237"/>
        <v>0.24053776779302491</v>
      </c>
      <c r="P9841" s="46">
        <f t="shared" ca="1" si="1238"/>
        <v>0.28041053973661345</v>
      </c>
      <c r="Q9841" s="47">
        <f t="shared" ca="1" si="1233"/>
        <v>0.16079222390584785</v>
      </c>
      <c r="R9841" s="47">
        <f t="shared" ca="1" si="1234"/>
        <v>0.2117387388763321</v>
      </c>
      <c r="S9841" s="97">
        <f t="shared" ca="1" si="1239"/>
        <v>0.22613825333467852</v>
      </c>
      <c r="V9841">
        <v>9824</v>
      </c>
      <c r="W9841" s="46">
        <v>0.63092567520507503</v>
      </c>
    </row>
    <row r="9842" spans="10:23">
      <c r="J9842">
        <v>9825</v>
      </c>
      <c r="K9842" s="93">
        <f t="shared" ca="1" si="1235"/>
        <v>2.1773647432389245</v>
      </c>
      <c r="L9842" s="93">
        <f t="shared" ca="1" si="1235"/>
        <v>9.3544815836528905E-2</v>
      </c>
      <c r="M9842" s="93">
        <f t="shared" ca="1" si="1236"/>
        <v>2.1773647432389245</v>
      </c>
      <c r="N9842" s="101">
        <f t="shared" ca="1" si="1232"/>
        <v>0.78113910176027068</v>
      </c>
      <c r="O9842" s="46">
        <f t="shared" ca="1" si="1237"/>
        <v>1.101890784312229</v>
      </c>
      <c r="P9842" s="46">
        <f t="shared" ca="1" si="1238"/>
        <v>0.71108704799621547</v>
      </c>
      <c r="Q9842" s="47">
        <f t="shared" ca="1" si="1233"/>
        <v>1.8834982569442558</v>
      </c>
      <c r="R9842" s="47">
        <f t="shared" ca="1" si="1234"/>
        <v>0.27572709620724889</v>
      </c>
      <c r="S9842" s="97">
        <f t="shared" ca="1" si="1239"/>
        <v>0.68880894025973893</v>
      </c>
      <c r="V9842">
        <v>9825</v>
      </c>
      <c r="W9842" s="46">
        <v>0.107160778556601</v>
      </c>
    </row>
    <row r="9843" spans="10:23">
      <c r="J9843">
        <v>9826</v>
      </c>
      <c r="K9843" s="93">
        <f t="shared" ca="1" si="1235"/>
        <v>-0.28296390559118356</v>
      </c>
      <c r="L9843" s="93">
        <f t="shared" ca="1" si="1235"/>
        <v>2.4133854679253259</v>
      </c>
      <c r="M9843" s="93">
        <f t="shared" ca="1" si="1236"/>
        <v>-0.28296390559118356</v>
      </c>
      <c r="N9843" s="101">
        <f t="shared" ca="1" si="1232"/>
        <v>2.1981013188609766</v>
      </c>
      <c r="O9843" s="46">
        <f t="shared" ca="1" si="1237"/>
        <v>0.21870790784307664</v>
      </c>
      <c r="P9843" s="46">
        <f t="shared" ca="1" si="1238"/>
        <v>0.26949560976163933</v>
      </c>
      <c r="Q9843" s="47">
        <f t="shared" ca="1" si="1233"/>
        <v>0.11713250400595132</v>
      </c>
      <c r="R9843" s="47">
        <f t="shared" ca="1" si="1234"/>
        <v>0.5048392448888841</v>
      </c>
      <c r="S9843" s="97">
        <f t="shared" ca="1" si="1239"/>
        <v>0.3617735763659804</v>
      </c>
      <c r="V9843">
        <v>9826</v>
      </c>
      <c r="W9843" s="46">
        <v>-5.3592882119815097E-2</v>
      </c>
    </row>
    <row r="9844" spans="10:23">
      <c r="J9844">
        <v>9827</v>
      </c>
      <c r="K9844" s="93">
        <f t="shared" ca="1" si="1235"/>
        <v>0.66245544017077729</v>
      </c>
      <c r="L9844" s="93">
        <f t="shared" ca="1" si="1235"/>
        <v>1.0439346639728235</v>
      </c>
      <c r="M9844" s="93">
        <f t="shared" ca="1" si="1236"/>
        <v>0.66245544017077729</v>
      </c>
      <c r="N9844" s="101">
        <f t="shared" ca="1" si="1232"/>
        <v>1.2004125957216814</v>
      </c>
      <c r="O9844" s="46">
        <f t="shared" ca="1" si="1237"/>
        <v>0.55808459138357303</v>
      </c>
      <c r="P9844" s="46">
        <f t="shared" ca="1" si="1238"/>
        <v>0.4391839515318875</v>
      </c>
      <c r="Q9844" s="47">
        <f t="shared" ca="1" si="1233"/>
        <v>0.79588587108694409</v>
      </c>
      <c r="R9844" s="47">
        <f t="shared" ca="1" si="1234"/>
        <v>0.34352047130747443</v>
      </c>
      <c r="S9844" s="97">
        <f t="shared" ca="1" si="1239"/>
        <v>0.45080253134552373</v>
      </c>
      <c r="V9844">
        <v>9827</v>
      </c>
      <c r="W9844" s="46">
        <v>0.58457334681478901</v>
      </c>
    </row>
    <row r="9845" spans="10:23">
      <c r="J9845">
        <v>9828</v>
      </c>
      <c r="K9845" s="93">
        <f t="shared" ca="1" si="1235"/>
        <v>-1.0865111926363245</v>
      </c>
      <c r="L9845" s="93">
        <f t="shared" ca="1" si="1235"/>
        <v>8.4404408730136393E-3</v>
      </c>
      <c r="M9845" s="93">
        <f t="shared" ca="1" si="1236"/>
        <v>-1.0865111926363245</v>
      </c>
      <c r="N9845" s="101">
        <f t="shared" ca="1" si="1232"/>
        <v>-0.3375326935454227</v>
      </c>
      <c r="O9845" s="46">
        <f t="shared" ca="1" si="1237"/>
        <v>-6.9741037662218008E-2</v>
      </c>
      <c r="P9845" s="46">
        <f t="shared" ca="1" si="1238"/>
        <v>0.12527113700899198</v>
      </c>
      <c r="Q9845" s="47">
        <f t="shared" ca="1" si="1233"/>
        <v>-0.45976538700463798</v>
      </c>
      <c r="R9845" s="47">
        <f t="shared" ca="1" si="1234"/>
        <v>9.4846268476742143E-2</v>
      </c>
      <c r="S9845" s="97">
        <f t="shared" ca="1" si="1239"/>
        <v>1.2552615407262067E-2</v>
      </c>
      <c r="V9845">
        <v>9828</v>
      </c>
      <c r="W9845" s="46">
        <v>0.36862448451490298</v>
      </c>
    </row>
    <row r="9846" spans="10:23">
      <c r="J9846">
        <v>9829</v>
      </c>
      <c r="K9846" s="93">
        <f t="shared" ca="1" si="1235"/>
        <v>-1.4635193379515645</v>
      </c>
      <c r="L9846" s="93">
        <f t="shared" ca="1" si="1235"/>
        <v>-1.764417124909039</v>
      </c>
      <c r="M9846" s="93">
        <f t="shared" ca="1" si="1236"/>
        <v>-1.4635193379515645</v>
      </c>
      <c r="N9846" s="101">
        <f t="shared" ca="1" si="1232"/>
        <v>-2.1382461945732834</v>
      </c>
      <c r="O9846" s="46">
        <f t="shared" ca="1" si="1237"/>
        <v>-0.20507545259501181</v>
      </c>
      <c r="P9846" s="46">
        <f t="shared" ca="1" si="1238"/>
        <v>5.7603929542595078E-2</v>
      </c>
      <c r="Q9846" s="47">
        <f t="shared" ca="1" si="1233"/>
        <v>-0.73043421687022558</v>
      </c>
      <c r="R9846" s="47">
        <f t="shared" ca="1" si="1234"/>
        <v>-0.19631558072533944</v>
      </c>
      <c r="S9846" s="97">
        <f t="shared" ca="1" si="1239"/>
        <v>-0.20069551666017563</v>
      </c>
      <c r="V9846">
        <v>9829</v>
      </c>
      <c r="W9846" s="46">
        <v>0.37640645881039902</v>
      </c>
    </row>
    <row r="9847" spans="10:23">
      <c r="J9847">
        <v>9830</v>
      </c>
      <c r="K9847" s="93">
        <f t="shared" ca="1" si="1235"/>
        <v>-1.4669139492533365</v>
      </c>
      <c r="L9847" s="93">
        <f t="shared" ca="1" si="1235"/>
        <v>0.13185496195632657</v>
      </c>
      <c r="M9847" s="93">
        <f t="shared" ca="1" si="1236"/>
        <v>-1.4669139492533365</v>
      </c>
      <c r="N9847" s="101">
        <f t="shared" ca="1" si="1232"/>
        <v>-0.34150207134398614</v>
      </c>
      <c r="O9847" s="46">
        <f t="shared" ca="1" si="1237"/>
        <v>-0.20629401442227802</v>
      </c>
      <c r="P9847" s="46">
        <f t="shared" ca="1" si="1238"/>
        <v>5.6994648628961975E-2</v>
      </c>
      <c r="Q9847" s="47">
        <f t="shared" ca="1" si="1233"/>
        <v>-0.732871340524758</v>
      </c>
      <c r="R9847" s="47">
        <f t="shared" ca="1" si="1234"/>
        <v>9.4204449897966724E-2</v>
      </c>
      <c r="S9847" s="97">
        <f t="shared" ca="1" si="1239"/>
        <v>-5.6044782262155646E-2</v>
      </c>
      <c r="V9847">
        <v>9830</v>
      </c>
      <c r="W9847" s="46">
        <v>0.46414937407194101</v>
      </c>
    </row>
    <row r="9848" spans="10:23">
      <c r="J9848">
        <v>9831</v>
      </c>
      <c r="K9848" s="93">
        <f t="shared" ca="1" si="1235"/>
        <v>-0.58879801822189681</v>
      </c>
      <c r="L9848" s="93">
        <f t="shared" ca="1" si="1235"/>
        <v>-4.2521526472107741E-3</v>
      </c>
      <c r="M9848" s="93">
        <f t="shared" ca="1" si="1236"/>
        <v>-0.58879801822189681</v>
      </c>
      <c r="N9848" s="101">
        <f t="shared" ca="1" si="1232"/>
        <v>-0.19128237310418472</v>
      </c>
      <c r="O9848" s="46">
        <f t="shared" ca="1" si="1237"/>
        <v>0.10892279785623779</v>
      </c>
      <c r="P9848" s="46">
        <f t="shared" ca="1" si="1238"/>
        <v>0.21460305476821989</v>
      </c>
      <c r="Q9848" s="47">
        <f t="shared" ca="1" si="1233"/>
        <v>-0.10243771596772638</v>
      </c>
      <c r="R9848" s="47">
        <f t="shared" ca="1" si="1234"/>
        <v>0.11849384690704848</v>
      </c>
      <c r="S9848" s="97">
        <f t="shared" ca="1" si="1239"/>
        <v>0.11370832238164313</v>
      </c>
      <c r="V9848">
        <v>9831</v>
      </c>
      <c r="W9848" s="46">
        <v>0.55992963887880498</v>
      </c>
    </row>
    <row r="9849" spans="10:23">
      <c r="J9849">
        <v>9832</v>
      </c>
      <c r="K9849" s="93">
        <f t="shared" ca="1" si="1235"/>
        <v>7.3262969035391493E-2</v>
      </c>
      <c r="L9849" s="93">
        <f t="shared" ca="1" si="1235"/>
        <v>-0.38710235364025591</v>
      </c>
      <c r="M9849" s="93">
        <f t="shared" ca="1" si="1236"/>
        <v>7.3262969035391493E-2</v>
      </c>
      <c r="N9849" s="101">
        <f t="shared" ca="1" si="1232"/>
        <v>-0.34370596588529057</v>
      </c>
      <c r="O9849" s="46">
        <f t="shared" ca="1" si="1237"/>
        <v>0.34658248100545236</v>
      </c>
      <c r="P9849" s="46">
        <f t="shared" ca="1" si="1238"/>
        <v>0.33343289634282713</v>
      </c>
      <c r="Q9849" s="47">
        <f t="shared" ca="1" si="1233"/>
        <v>0.37288165033070275</v>
      </c>
      <c r="R9849" s="47">
        <f t="shared" ca="1" si="1234"/>
        <v>9.3848096702565956E-2</v>
      </c>
      <c r="S9849" s="97">
        <f t="shared" ca="1" si="1239"/>
        <v>0.22021528885400915</v>
      </c>
      <c r="V9849">
        <v>9832</v>
      </c>
      <c r="W9849" s="46">
        <v>0.25285060340853499</v>
      </c>
    </row>
    <row r="9850" spans="10:23">
      <c r="J9850">
        <v>9833</v>
      </c>
      <c r="K9850" s="93">
        <f t="shared" ca="1" si="1235"/>
        <v>7.597134637563871E-2</v>
      </c>
      <c r="L9850" s="93">
        <f t="shared" ca="1" si="1235"/>
        <v>0.53728926829669188</v>
      </c>
      <c r="M9850" s="93">
        <f t="shared" ca="1" si="1236"/>
        <v>7.597134637563871E-2</v>
      </c>
      <c r="N9850" s="101">
        <f t="shared" ca="1" si="1232"/>
        <v>0.53355551492273401</v>
      </c>
      <c r="O9850" s="46">
        <f t="shared" ca="1" si="1237"/>
        <v>0.34755470578975539</v>
      </c>
      <c r="P9850" s="46">
        <f t="shared" ca="1" si="1238"/>
        <v>0.33391900873497865</v>
      </c>
      <c r="Q9850" s="47">
        <f t="shared" ca="1" si="1233"/>
        <v>0.37482609989930876</v>
      </c>
      <c r="R9850" s="47">
        <f t="shared" ca="1" si="1234"/>
        <v>0.23569468964476487</v>
      </c>
      <c r="S9850" s="97">
        <f t="shared" ca="1" si="1239"/>
        <v>0.29162469771726013</v>
      </c>
      <c r="V9850">
        <v>9833</v>
      </c>
      <c r="W9850" s="46">
        <v>-0.29596644136085198</v>
      </c>
    </row>
    <row r="9851" spans="10:23">
      <c r="J9851">
        <v>9834</v>
      </c>
      <c r="K9851" s="93">
        <f t="shared" ca="1" si="1235"/>
        <v>-1.1544210175093379</v>
      </c>
      <c r="L9851" s="93">
        <f t="shared" ca="1" si="1235"/>
        <v>-1.8906515534121242E-2</v>
      </c>
      <c r="M9851" s="93">
        <f t="shared" ca="1" si="1236"/>
        <v>-1.1544210175093379</v>
      </c>
      <c r="N9851" s="101">
        <f t="shared" ca="1" si="1232"/>
        <v>-0.38505673093583415</v>
      </c>
      <c r="O9851" s="46">
        <f t="shared" ca="1" si="1237"/>
        <v>-9.4118591652975925E-2</v>
      </c>
      <c r="P9851" s="46">
        <f t="shared" ca="1" si="1238"/>
        <v>0.11308236001361302</v>
      </c>
      <c r="Q9851" s="47">
        <f t="shared" ca="1" si="1233"/>
        <v>-0.50852049498615381</v>
      </c>
      <c r="R9851" s="47">
        <f t="shared" ca="1" si="1234"/>
        <v>8.7161988550900127E-2</v>
      </c>
      <c r="S9851" s="97">
        <f t="shared" ca="1" si="1239"/>
        <v>-3.478301551037899E-3</v>
      </c>
      <c r="V9851">
        <v>9834</v>
      </c>
      <c r="W9851" s="46">
        <v>0.40274140389624402</v>
      </c>
    </row>
    <row r="9852" spans="10:23">
      <c r="J9852">
        <v>9835</v>
      </c>
      <c r="K9852" s="93">
        <f t="shared" ca="1" si="1235"/>
        <v>-0.33788377215421006</v>
      </c>
      <c r="L9852" s="93">
        <f t="shared" ca="1" si="1235"/>
        <v>-1.3813688873070618</v>
      </c>
      <c r="M9852" s="93">
        <f t="shared" ca="1" si="1236"/>
        <v>-0.33788377215421006</v>
      </c>
      <c r="N9852" s="101">
        <f t="shared" ca="1" si="1232"/>
        <v>-1.4171072382354193</v>
      </c>
      <c r="O9852" s="46">
        <f t="shared" ca="1" si="1237"/>
        <v>0.19899335233054394</v>
      </c>
      <c r="P9852" s="46">
        <f t="shared" ca="1" si="1238"/>
        <v>0.25963833200537295</v>
      </c>
      <c r="Q9852" s="47">
        <f t="shared" ca="1" si="1233"/>
        <v>7.770339298088591E-2</v>
      </c>
      <c r="R9852" s="47">
        <f t="shared" ca="1" si="1234"/>
        <v>-7.9712827461624669E-2</v>
      </c>
      <c r="S9852" s="97">
        <f t="shared" ca="1" si="1239"/>
        <v>5.9640262434459634E-2</v>
      </c>
      <c r="V9852">
        <v>9835</v>
      </c>
      <c r="W9852" s="46">
        <v>0.45215455096191598</v>
      </c>
    </row>
    <row r="9853" spans="10:23">
      <c r="J9853">
        <v>9836</v>
      </c>
      <c r="K9853" s="93">
        <f t="shared" ca="1" si="1235"/>
        <v>-1.6140834445891676</v>
      </c>
      <c r="L9853" s="93">
        <f t="shared" ca="1" si="1235"/>
        <v>-0.37608802819850129</v>
      </c>
      <c r="M9853" s="93">
        <f t="shared" ca="1" si="1236"/>
        <v>-1.6140834445891676</v>
      </c>
      <c r="N9853" s="101">
        <f t="shared" ca="1" si="1232"/>
        <v>-0.86987748192627901</v>
      </c>
      <c r="O9853" s="46">
        <f t="shared" ca="1" si="1237"/>
        <v>-0.25912337048453316</v>
      </c>
      <c r="P9853" s="46">
        <f t="shared" ca="1" si="1238"/>
        <v>3.0579970597834405E-2</v>
      </c>
      <c r="Q9853" s="47">
        <f t="shared" ca="1" si="1233"/>
        <v>-0.83853005264926828</v>
      </c>
      <c r="R9853" s="47">
        <f t="shared" ca="1" si="1234"/>
        <v>8.7701142692090395E-3</v>
      </c>
      <c r="S9853" s="97">
        <f t="shared" ca="1" si="1239"/>
        <v>-0.12517662810766206</v>
      </c>
      <c r="V9853">
        <v>9836</v>
      </c>
      <c r="W9853" s="46">
        <v>0.122719845557274</v>
      </c>
    </row>
    <row r="9854" spans="10:23">
      <c r="J9854">
        <v>9837</v>
      </c>
      <c r="K9854" s="93">
        <f t="shared" ca="1" si="1235"/>
        <v>-0.63544239572322547</v>
      </c>
      <c r="L9854" s="93">
        <f t="shared" ca="1" si="1235"/>
        <v>2.73854304933699</v>
      </c>
      <c r="M9854" s="93">
        <f t="shared" ca="1" si="1236"/>
        <v>-0.63544239572322547</v>
      </c>
      <c r="N9854" s="101">
        <f t="shared" ca="1" si="1232"/>
        <v>2.3942816880768119</v>
      </c>
      <c r="O9854" s="46">
        <f t="shared" ca="1" si="1237"/>
        <v>9.2178890284245335E-2</v>
      </c>
      <c r="P9854" s="46">
        <f t="shared" ca="1" si="1238"/>
        <v>0.20623110098222364</v>
      </c>
      <c r="Q9854" s="47">
        <f t="shared" ca="1" si="1233"/>
        <v>-0.1359255311117113</v>
      </c>
      <c r="R9854" s="47">
        <f t="shared" ca="1" si="1234"/>
        <v>0.53656013721596718</v>
      </c>
      <c r="S9854" s="97">
        <f t="shared" ca="1" si="1239"/>
        <v>0.31436951375010624</v>
      </c>
      <c r="V9854">
        <v>9837</v>
      </c>
      <c r="W9854" s="46">
        <v>0.26394674242537802</v>
      </c>
    </row>
    <row r="9855" spans="10:23">
      <c r="J9855">
        <v>9838</v>
      </c>
      <c r="K9855" s="93">
        <f t="shared" ca="1" si="1235"/>
        <v>-0.35705470688444302</v>
      </c>
      <c r="L9855" s="93">
        <f t="shared" ca="1" si="1235"/>
        <v>-0.13890813902213264</v>
      </c>
      <c r="M9855" s="93">
        <f t="shared" ca="1" si="1236"/>
        <v>-0.35705470688444302</v>
      </c>
      <c r="N9855" s="101">
        <f t="shared" ca="1" si="1232"/>
        <v>-0.24524787812759144</v>
      </c>
      <c r="O9855" s="46">
        <f t="shared" ca="1" si="1237"/>
        <v>0.19211157200916271</v>
      </c>
      <c r="P9855" s="46">
        <f t="shared" ca="1" si="1238"/>
        <v>0.25619744184468235</v>
      </c>
      <c r="Q9855" s="47">
        <f t="shared" ca="1" si="1233"/>
        <v>6.3939832338123448E-2</v>
      </c>
      <c r="R9855" s="47">
        <f t="shared" ca="1" si="1234"/>
        <v>0.10976803004236101</v>
      </c>
      <c r="S9855" s="97">
        <f t="shared" ca="1" si="1239"/>
        <v>0.15093980102576185</v>
      </c>
      <c r="V9855">
        <v>9838</v>
      </c>
      <c r="W9855" s="46">
        <v>-0.38828374944761301</v>
      </c>
    </row>
    <row r="9856" spans="10:23">
      <c r="J9856">
        <v>9839</v>
      </c>
      <c r="K9856" s="93">
        <f t="shared" ca="1" si="1235"/>
        <v>0.34085162982407241</v>
      </c>
      <c r="L9856" s="93">
        <f t="shared" ca="1" si="1235"/>
        <v>1.0361591871132316</v>
      </c>
      <c r="M9856" s="93">
        <f t="shared" ca="1" si="1236"/>
        <v>0.34085162982407241</v>
      </c>
      <c r="N9856" s="101">
        <f t="shared" ca="1" si="1232"/>
        <v>1.0907635704029577</v>
      </c>
      <c r="O9856" s="46">
        <f t="shared" ca="1" si="1237"/>
        <v>0.44263864133112707</v>
      </c>
      <c r="P9856" s="46">
        <f t="shared" ca="1" si="1238"/>
        <v>0.38146097650566452</v>
      </c>
      <c r="Q9856" s="47">
        <f t="shared" ca="1" si="1233"/>
        <v>0.56499397098205217</v>
      </c>
      <c r="R9856" s="47">
        <f t="shared" ca="1" si="1234"/>
        <v>0.32579104741145654</v>
      </c>
      <c r="S9856" s="97">
        <f t="shared" ca="1" si="1239"/>
        <v>0.38421484437129183</v>
      </c>
      <c r="V9856">
        <v>9839</v>
      </c>
      <c r="W9856" s="46">
        <v>0.69821769969492498</v>
      </c>
    </row>
    <row r="9857" spans="10:23">
      <c r="J9857">
        <v>9840</v>
      </c>
      <c r="K9857" s="93">
        <f t="shared" ca="1" si="1235"/>
        <v>-0.44546660466185856</v>
      </c>
      <c r="L9857" s="93">
        <f t="shared" ca="1" si="1235"/>
        <v>0.55064232344401831</v>
      </c>
      <c r="M9857" s="93">
        <f t="shared" ca="1" si="1236"/>
        <v>-0.44546660466185856</v>
      </c>
      <c r="N9857" s="101">
        <f t="shared" ca="1" si="1232"/>
        <v>0.38038635584782271</v>
      </c>
      <c r="O9857" s="46">
        <f t="shared" ca="1" si="1237"/>
        <v>0.16037439972923842</v>
      </c>
      <c r="P9857" s="46">
        <f t="shared" ca="1" si="1238"/>
        <v>0.24032885570472018</v>
      </c>
      <c r="Q9857" s="47">
        <f t="shared" ca="1" si="1233"/>
        <v>4.6548777827487564E-4</v>
      </c>
      <c r="R9857" s="47">
        <f t="shared" ca="1" si="1234"/>
        <v>0.21092838697000699</v>
      </c>
      <c r="S9857" s="97">
        <f t="shared" ca="1" si="1239"/>
        <v>0.18565139334962272</v>
      </c>
      <c r="V9857">
        <v>9840</v>
      </c>
      <c r="W9857" s="46">
        <v>-0.137039817574653</v>
      </c>
    </row>
    <row r="9858" spans="10:23">
      <c r="J9858">
        <v>9841</v>
      </c>
      <c r="K9858" s="93">
        <f t="shared" ca="1" si="1235"/>
        <v>0.93745867489081891</v>
      </c>
      <c r="L9858" s="93">
        <f t="shared" ca="1" si="1235"/>
        <v>1.0210770624800785</v>
      </c>
      <c r="M9858" s="93">
        <f t="shared" ca="1" si="1236"/>
        <v>0.93745867489081891</v>
      </c>
      <c r="N9858" s="101">
        <f t="shared" ca="1" si="1232"/>
        <v>1.2661988859833775</v>
      </c>
      <c r="O9858" s="46">
        <f t="shared" ca="1" si="1237"/>
        <v>0.65680235739985582</v>
      </c>
      <c r="P9858" s="46">
        <f t="shared" ca="1" si="1238"/>
        <v>0.48854283454002889</v>
      </c>
      <c r="Q9858" s="47">
        <f t="shared" ca="1" si="1233"/>
        <v>0.99332140311950956</v>
      </c>
      <c r="R9858" s="47">
        <f t="shared" ca="1" si="1234"/>
        <v>0.35415762036744808</v>
      </c>
      <c r="S9858" s="97">
        <f t="shared" ca="1" si="1239"/>
        <v>0.50547998888365198</v>
      </c>
      <c r="V9858">
        <v>9841</v>
      </c>
      <c r="W9858" s="46">
        <v>-0.145801446480117</v>
      </c>
    </row>
    <row r="9859" spans="10:23">
      <c r="J9859">
        <v>9842</v>
      </c>
      <c r="K9859" s="93">
        <f t="shared" ca="1" si="1235"/>
        <v>-0.65550625341699842</v>
      </c>
      <c r="L9859" s="93">
        <f t="shared" ca="1" si="1235"/>
        <v>-1.5558626199274561</v>
      </c>
      <c r="M9859" s="93">
        <f t="shared" ca="1" si="1236"/>
        <v>-0.65550625341699842</v>
      </c>
      <c r="N9859" s="101">
        <f t="shared" ca="1" si="1232"/>
        <v>-1.6835528870397491</v>
      </c>
      <c r="O9859" s="46">
        <f t="shared" ca="1" si="1237"/>
        <v>8.4976577877941384E-2</v>
      </c>
      <c r="P9859" s="46">
        <f t="shared" ca="1" si="1238"/>
        <v>0.20262994477907167</v>
      </c>
      <c r="Q9859" s="47">
        <f t="shared" ca="1" si="1233"/>
        <v>-0.1503301559243192</v>
      </c>
      <c r="R9859" s="47">
        <f t="shared" ca="1" si="1234"/>
        <v>-0.12279508778423265</v>
      </c>
      <c r="S9859" s="97">
        <f t="shared" ca="1" si="1239"/>
        <v>-1.8909254953145632E-2</v>
      </c>
      <c r="V9859">
        <v>9842</v>
      </c>
      <c r="W9859" s="46">
        <v>1.00059292131777</v>
      </c>
    </row>
    <row r="9860" spans="10:23">
      <c r="J9860">
        <v>9843</v>
      </c>
      <c r="K9860" s="93">
        <f t="shared" ca="1" si="1235"/>
        <v>-0.49868306411960106</v>
      </c>
      <c r="L9860" s="93">
        <f t="shared" ca="1" si="1235"/>
        <v>1.1652684081164393</v>
      </c>
      <c r="M9860" s="93">
        <f t="shared" ca="1" si="1236"/>
        <v>-0.49868306411960106</v>
      </c>
      <c r="N9860" s="101">
        <f t="shared" ca="1" si="1232"/>
        <v>0.94617898579872994</v>
      </c>
      <c r="O9860" s="46">
        <f t="shared" ca="1" si="1237"/>
        <v>0.14127131536620358</v>
      </c>
      <c r="P9860" s="46">
        <f t="shared" ca="1" si="1238"/>
        <v>0.23077731352320277</v>
      </c>
      <c r="Q9860" s="47">
        <f t="shared" ca="1" si="1233"/>
        <v>-3.7740680947794814E-2</v>
      </c>
      <c r="R9860" s="47">
        <f t="shared" ca="1" si="1234"/>
        <v>0.30241280595580455</v>
      </c>
      <c r="S9860" s="97">
        <f t="shared" ca="1" si="1239"/>
        <v>0.22184206066100406</v>
      </c>
      <c r="V9860">
        <v>9843</v>
      </c>
      <c r="W9860" s="46">
        <v>0.42669355198709602</v>
      </c>
    </row>
    <row r="9861" spans="10:23">
      <c r="J9861">
        <v>9844</v>
      </c>
      <c r="K9861" s="93">
        <f t="shared" ca="1" si="1235"/>
        <v>1.6269952584277956</v>
      </c>
      <c r="L9861" s="93">
        <f t="shared" ca="1" si="1235"/>
        <v>2.5736550149738382E-2</v>
      </c>
      <c r="M9861" s="93">
        <f t="shared" ca="1" si="1236"/>
        <v>1.6269952584277956</v>
      </c>
      <c r="N9861" s="101">
        <f t="shared" ca="1" si="1232"/>
        <v>0.54182138209279196</v>
      </c>
      <c r="O9861" s="46">
        <f t="shared" ca="1" si="1237"/>
        <v>0.90432494084352444</v>
      </c>
      <c r="P9861" s="46">
        <f t="shared" ca="1" si="1238"/>
        <v>0.61230412626186315</v>
      </c>
      <c r="Q9861" s="47">
        <f t="shared" ca="1" si="1233"/>
        <v>1.4883665700068469</v>
      </c>
      <c r="R9861" s="47">
        <f t="shared" ca="1" si="1234"/>
        <v>0.23703121828694981</v>
      </c>
      <c r="S9861" s="97">
        <f t="shared" ca="1" si="1239"/>
        <v>0.57067807956523708</v>
      </c>
      <c r="V9861">
        <v>9844</v>
      </c>
      <c r="W9861" s="46">
        <v>-9.0277953804742597E-3</v>
      </c>
    </row>
    <row r="9862" spans="10:23">
      <c r="J9862">
        <v>9845</v>
      </c>
      <c r="K9862" s="93">
        <f t="shared" ca="1" si="1235"/>
        <v>-0.52257932808517404</v>
      </c>
      <c r="L9862" s="93">
        <f t="shared" ca="1" si="1235"/>
        <v>-0.78847677852471532</v>
      </c>
      <c r="M9862" s="93">
        <f t="shared" ca="1" si="1236"/>
        <v>-0.52257932808517404</v>
      </c>
      <c r="N9862" s="101">
        <f t="shared" ca="1" si="1232"/>
        <v>-0.9137335276688755</v>
      </c>
      <c r="O9862" s="46">
        <f t="shared" ca="1" si="1237"/>
        <v>0.13269328610331779</v>
      </c>
      <c r="P9862" s="46">
        <f t="shared" ca="1" si="1238"/>
        <v>0.22648829889175986</v>
      </c>
      <c r="Q9862" s="47">
        <f t="shared" ca="1" si="1233"/>
        <v>-5.4896739473566381E-2</v>
      </c>
      <c r="R9862" s="47">
        <f t="shared" ca="1" si="1234"/>
        <v>1.6789210450694481E-3</v>
      </c>
      <c r="S9862" s="97">
        <f t="shared" ca="1" si="1239"/>
        <v>6.718610357419362E-2</v>
      </c>
      <c r="V9862">
        <v>9845</v>
      </c>
      <c r="W9862" s="46">
        <v>0.74213613048778804</v>
      </c>
    </row>
    <row r="9863" spans="10:23">
      <c r="J9863">
        <v>9846</v>
      </c>
      <c r="K9863" s="93">
        <f t="shared" ca="1" si="1235"/>
        <v>0.65721886241962757</v>
      </c>
      <c r="L9863" s="93">
        <f t="shared" ca="1" si="1235"/>
        <v>0.32552751523516998</v>
      </c>
      <c r="M9863" s="93">
        <f t="shared" ca="1" si="1236"/>
        <v>0.65721886241962757</v>
      </c>
      <c r="N9863" s="101">
        <f t="shared" ca="1" si="1232"/>
        <v>0.51763750653316853</v>
      </c>
      <c r="O9863" s="46">
        <f t="shared" ca="1" si="1237"/>
        <v>0.5562048198321935</v>
      </c>
      <c r="P9863" s="46">
        <f t="shared" ca="1" si="1238"/>
        <v>0.43824406575619773</v>
      </c>
      <c r="Q9863" s="47">
        <f t="shared" ca="1" si="1233"/>
        <v>0.79212632798418503</v>
      </c>
      <c r="R9863" s="47">
        <f t="shared" ca="1" si="1234"/>
        <v>0.23312086723732772</v>
      </c>
      <c r="S9863" s="97">
        <f t="shared" ca="1" si="1239"/>
        <v>0.39466284353476061</v>
      </c>
      <c r="V9863">
        <v>9846</v>
      </c>
      <c r="W9863" s="46">
        <v>-0.22876669862913199</v>
      </c>
    </row>
    <row r="9864" spans="10:23">
      <c r="J9864">
        <v>9847</v>
      </c>
      <c r="K9864" s="93">
        <f t="shared" ca="1" si="1235"/>
        <v>-1.3037220895327832</v>
      </c>
      <c r="L9864" s="93">
        <f t="shared" ca="1" si="1235"/>
        <v>0.46419038580211341</v>
      </c>
      <c r="M9864" s="93">
        <f t="shared" ca="1" si="1236"/>
        <v>-1.3037220895327832</v>
      </c>
      <c r="N9864" s="101">
        <f t="shared" ca="1" si="1232"/>
        <v>2.5478229217053894E-2</v>
      </c>
      <c r="O9864" s="46">
        <f t="shared" ca="1" si="1237"/>
        <v>-0.14771311867370313</v>
      </c>
      <c r="P9864" s="46">
        <f t="shared" ca="1" si="1238"/>
        <v>8.628509650324942E-2</v>
      </c>
      <c r="Q9864" s="47">
        <f t="shared" ca="1" si="1233"/>
        <v>-0.61570954902760822</v>
      </c>
      <c r="R9864" s="47">
        <f t="shared" ca="1" si="1234"/>
        <v>0.15354240836337332</v>
      </c>
      <c r="S9864" s="97">
        <f t="shared" ca="1" si="1239"/>
        <v>2.9146448448350987E-3</v>
      </c>
      <c r="V9864">
        <v>9847</v>
      </c>
      <c r="W9864" s="46">
        <v>-0.13390951449437699</v>
      </c>
    </row>
    <row r="9865" spans="10:23">
      <c r="J9865">
        <v>9848</v>
      </c>
      <c r="K9865" s="93">
        <f t="shared" ca="1" si="1235"/>
        <v>1.1191813064643934</v>
      </c>
      <c r="L9865" s="93">
        <f t="shared" ca="1" si="1235"/>
        <v>0.4105745214406431</v>
      </c>
      <c r="M9865" s="93">
        <f t="shared" ca="1" si="1236"/>
        <v>1.1191813064643934</v>
      </c>
      <c r="N9865" s="101">
        <f t="shared" ca="1" si="1232"/>
        <v>0.74518356401815566</v>
      </c>
      <c r="O9865" s="46">
        <f t="shared" ca="1" si="1237"/>
        <v>0.72203523453966756</v>
      </c>
      <c r="P9865" s="46">
        <f t="shared" ca="1" si="1238"/>
        <v>0.52115927310993482</v>
      </c>
      <c r="Q9865" s="47">
        <f t="shared" ca="1" si="1233"/>
        <v>1.1237871573991332</v>
      </c>
      <c r="R9865" s="47">
        <f t="shared" ca="1" si="1234"/>
        <v>0.26991335579153386</v>
      </c>
      <c r="S9865" s="97">
        <f t="shared" ca="1" si="1239"/>
        <v>0.49597429516560071</v>
      </c>
      <c r="V9865">
        <v>9848</v>
      </c>
      <c r="W9865" s="46">
        <v>-8.8344399694705505E-2</v>
      </c>
    </row>
    <row r="9866" spans="10:23">
      <c r="J9866">
        <v>9849</v>
      </c>
      <c r="K9866" s="93">
        <f t="shared" ca="1" si="1235"/>
        <v>-1.7215327821563</v>
      </c>
      <c r="L9866" s="93">
        <f t="shared" ca="1" si="1235"/>
        <v>-0.43059432356571509</v>
      </c>
      <c r="M9866" s="93">
        <f t="shared" ca="1" si="1236"/>
        <v>-1.7215327821563</v>
      </c>
      <c r="N9866" s="101">
        <f t="shared" ca="1" si="1232"/>
        <v>-0.95572528403803692</v>
      </c>
      <c r="O9866" s="46">
        <f t="shared" ca="1" si="1237"/>
        <v>-0.29769440247750234</v>
      </c>
      <c r="P9866" s="46">
        <f t="shared" ca="1" si="1238"/>
        <v>1.1294454601349813E-2</v>
      </c>
      <c r="Q9866" s="47">
        <f t="shared" ca="1" si="1233"/>
        <v>-0.91567211663520665</v>
      </c>
      <c r="R9866" s="47">
        <f t="shared" ca="1" si="1234"/>
        <v>-5.1108305887742622E-3</v>
      </c>
      <c r="S9866" s="97">
        <f t="shared" ca="1" si="1239"/>
        <v>-0.1514026165331383</v>
      </c>
      <c r="V9866">
        <v>9849</v>
      </c>
      <c r="W9866" s="46">
        <v>-3.8146220365352999E-2</v>
      </c>
    </row>
    <row r="9867" spans="10:23">
      <c r="J9867">
        <v>9850</v>
      </c>
      <c r="K9867" s="93">
        <f t="shared" ca="1" si="1235"/>
        <v>-0.96954675459261686</v>
      </c>
      <c r="L9867" s="93">
        <f t="shared" ca="1" si="1235"/>
        <v>-6.238629624155892E-2</v>
      </c>
      <c r="M9867" s="93">
        <f t="shared" ca="1" si="1236"/>
        <v>-0.96954675459261686</v>
      </c>
      <c r="N9867" s="101">
        <f t="shared" ca="1" si="1232"/>
        <v>-0.36748501704386716</v>
      </c>
      <c r="O9867" s="46">
        <f t="shared" ca="1" si="1237"/>
        <v>-2.7754375073397008E-2</v>
      </c>
      <c r="P9867" s="46">
        <f t="shared" ca="1" si="1238"/>
        <v>0.14626446830340248</v>
      </c>
      <c r="Q9867" s="47">
        <f t="shared" ca="1" si="1233"/>
        <v>-0.37579206182699598</v>
      </c>
      <c r="R9867" s="47">
        <f t="shared" ca="1" si="1234"/>
        <v>9.0003202718236947E-2</v>
      </c>
      <c r="S9867" s="97">
        <f t="shared" ca="1" si="1239"/>
        <v>3.1124413822419969E-2</v>
      </c>
      <c r="V9867">
        <v>9850</v>
      </c>
      <c r="W9867" s="46">
        <v>4.4737066877303E-2</v>
      </c>
    </row>
    <row r="9868" spans="10:23">
      <c r="J9868">
        <v>9851</v>
      </c>
      <c r="K9868" s="93">
        <f t="shared" ca="1" si="1235"/>
        <v>1.2319102424256783</v>
      </c>
      <c r="L9868" s="93">
        <f t="shared" ca="1" si="1235"/>
        <v>-0.35473929860820425</v>
      </c>
      <c r="M9868" s="93">
        <f t="shared" ca="1" si="1236"/>
        <v>1.2319102424256783</v>
      </c>
      <c r="N9868" s="101">
        <f t="shared" ca="1" si="1232"/>
        <v>5.5452728100006121E-2</v>
      </c>
      <c r="O9868" s="46">
        <f t="shared" ca="1" si="1237"/>
        <v>0.76250148118152805</v>
      </c>
      <c r="P9868" s="46">
        <f t="shared" ca="1" si="1238"/>
        <v>0.54139239643086501</v>
      </c>
      <c r="Q9868" s="47">
        <f t="shared" ca="1" si="1233"/>
        <v>1.2047196506828541</v>
      </c>
      <c r="R9868" s="47">
        <f t="shared" ca="1" si="1234"/>
        <v>0.15838905971500944</v>
      </c>
      <c r="S9868" s="97">
        <f t="shared" ca="1" si="1239"/>
        <v>0.46044527044826877</v>
      </c>
      <c r="V9868">
        <v>9851</v>
      </c>
      <c r="W9868" s="46">
        <v>4.8200655515190503E-2</v>
      </c>
    </row>
    <row r="9869" spans="10:23">
      <c r="J9869">
        <v>9852</v>
      </c>
      <c r="K9869" s="93">
        <f t="shared" ca="1" si="1235"/>
        <v>-0.53240770703292462</v>
      </c>
      <c r="L9869" s="93">
        <f t="shared" ca="1" si="1235"/>
        <v>-1.0495325976919094</v>
      </c>
      <c r="M9869" s="93">
        <f t="shared" ca="1" si="1236"/>
        <v>-0.53240770703292462</v>
      </c>
      <c r="N9869" s="101">
        <f t="shared" ca="1" si="1232"/>
        <v>-1.1643618059899938</v>
      </c>
      <c r="O9869" s="46">
        <f t="shared" ca="1" si="1237"/>
        <v>0.12916519810002169</v>
      </c>
      <c r="P9869" s="46">
        <f t="shared" ca="1" si="1238"/>
        <v>0.22472425489011183</v>
      </c>
      <c r="Q9869" s="47">
        <f t="shared" ca="1" si="1233"/>
        <v>-6.1952915480158577E-2</v>
      </c>
      <c r="R9869" s="47">
        <f t="shared" ca="1" si="1234"/>
        <v>-3.8845789263737052E-2</v>
      </c>
      <c r="S9869" s="97">
        <f t="shared" ca="1" si="1239"/>
        <v>4.5159704418142321E-2</v>
      </c>
      <c r="V9869">
        <v>9852</v>
      </c>
      <c r="W9869" s="46">
        <v>0.50265645093374001</v>
      </c>
    </row>
    <row r="9870" spans="10:23">
      <c r="J9870">
        <v>9853</v>
      </c>
      <c r="K9870" s="93">
        <f t="shared" ca="1" si="1235"/>
        <v>-3.1273018376366805E-2</v>
      </c>
      <c r="L9870" s="93">
        <f t="shared" ca="1" si="1235"/>
        <v>0.80669746162265443</v>
      </c>
      <c r="M9870" s="93">
        <f t="shared" ca="1" si="1236"/>
        <v>-3.1273018376366805E-2</v>
      </c>
      <c r="N9870" s="101">
        <f t="shared" ca="1" si="1232"/>
        <v>0.75487077990317986</v>
      </c>
      <c r="O9870" s="46">
        <f t="shared" ca="1" si="1237"/>
        <v>0.30905725278004426</v>
      </c>
      <c r="P9870" s="46">
        <f t="shared" ca="1" si="1238"/>
        <v>0.31467028223012311</v>
      </c>
      <c r="Q9870" s="47">
        <f t="shared" ca="1" si="1233"/>
        <v>0.29783119387988649</v>
      </c>
      <c r="R9870" s="47">
        <f t="shared" ca="1" si="1234"/>
        <v>0.27147970584616132</v>
      </c>
      <c r="S9870" s="97">
        <f t="shared" ca="1" si="1239"/>
        <v>0.29026847931310279</v>
      </c>
      <c r="V9870">
        <v>9853</v>
      </c>
      <c r="W9870" s="46">
        <v>0.44574982228839599</v>
      </c>
    </row>
    <row r="9871" spans="10:23">
      <c r="J9871">
        <v>9854</v>
      </c>
      <c r="K9871" s="93">
        <f t="shared" ca="1" si="1235"/>
        <v>0.14384734248436565</v>
      </c>
      <c r="L9871" s="93">
        <f t="shared" ca="1" si="1235"/>
        <v>1.4423975943085552</v>
      </c>
      <c r="M9871" s="93">
        <f t="shared" ca="1" si="1236"/>
        <v>0.14384734248436565</v>
      </c>
      <c r="N9871" s="101">
        <f t="shared" ca="1" si="1232"/>
        <v>1.4132595917654354</v>
      </c>
      <c r="O9871" s="46">
        <f t="shared" ca="1" si="1237"/>
        <v>0.37192011628685273</v>
      </c>
      <c r="P9871" s="46">
        <f t="shared" ca="1" si="1238"/>
        <v>0.34610171398352735</v>
      </c>
      <c r="Q9871" s="47">
        <f t="shared" ca="1" si="1233"/>
        <v>0.4235569208935035</v>
      </c>
      <c r="R9871" s="47">
        <f t="shared" ca="1" si="1234"/>
        <v>0.37793623202112103</v>
      </c>
      <c r="S9871" s="97">
        <f t="shared" ca="1" si="1239"/>
        <v>0.37492817415398688</v>
      </c>
      <c r="V9871">
        <v>9854</v>
      </c>
      <c r="W9871" s="46">
        <v>0.98489483569895897</v>
      </c>
    </row>
    <row r="9872" spans="10:23">
      <c r="J9872">
        <v>9855</v>
      </c>
      <c r="K9872" s="93">
        <f t="shared" ca="1" si="1235"/>
        <v>-0.74837402944862175</v>
      </c>
      <c r="L9872" s="93">
        <f t="shared" ca="1" si="1235"/>
        <v>-0.51860712536420672</v>
      </c>
      <c r="M9872" s="93">
        <f t="shared" ca="1" si="1236"/>
        <v>-0.74837402944862175</v>
      </c>
      <c r="N9872" s="101">
        <f t="shared" ca="1" si="1232"/>
        <v>-0.72968242693296004</v>
      </c>
      <c r="O9872" s="46">
        <f t="shared" ca="1" si="1237"/>
        <v>5.1639881332988968E-2</v>
      </c>
      <c r="P9872" s="46">
        <f t="shared" ca="1" si="1238"/>
        <v>0.18596159650659547</v>
      </c>
      <c r="Q9872" s="47">
        <f t="shared" ca="1" si="1233"/>
        <v>-0.21700354901422403</v>
      </c>
      <c r="R9872" s="47">
        <f t="shared" ca="1" si="1234"/>
        <v>3.1438601753499162E-2</v>
      </c>
      <c r="S9872" s="97">
        <f t="shared" ca="1" si="1239"/>
        <v>4.1539241543244065E-2</v>
      </c>
      <c r="V9872">
        <v>9855</v>
      </c>
      <c r="W9872" s="46">
        <v>2.2262957249409698</v>
      </c>
    </row>
    <row r="9873" spans="10:23">
      <c r="J9873">
        <v>9856</v>
      </c>
      <c r="K9873" s="93">
        <f t="shared" ca="1" si="1235"/>
        <v>1.3734828582351477</v>
      </c>
      <c r="L9873" s="93">
        <f t="shared" ca="1" si="1235"/>
        <v>-0.5168060900882907</v>
      </c>
      <c r="M9873" s="93">
        <f t="shared" ca="1" si="1236"/>
        <v>1.3734828582351477</v>
      </c>
      <c r="N9873" s="101">
        <f t="shared" ca="1" si="1232"/>
        <v>-5.3176804451203541E-2</v>
      </c>
      <c r="O9873" s="46">
        <f t="shared" ca="1" si="1237"/>
        <v>0.81332172835432892</v>
      </c>
      <c r="P9873" s="46">
        <f t="shared" ca="1" si="1238"/>
        <v>0.5668025200172655</v>
      </c>
      <c r="Q9873" s="47">
        <f t="shared" ca="1" si="1233"/>
        <v>1.3063601450284559</v>
      </c>
      <c r="R9873" s="47">
        <f t="shared" ca="1" si="1234"/>
        <v>0.14082448014279322</v>
      </c>
      <c r="S9873" s="97">
        <f t="shared" ca="1" si="1239"/>
        <v>0.47707310424856109</v>
      </c>
      <c r="V9873">
        <v>9856</v>
      </c>
      <c r="W9873" s="46">
        <v>0.94804276885517202</v>
      </c>
    </row>
    <row r="9874" spans="10:23">
      <c r="J9874">
        <v>9857</v>
      </c>
      <c r="K9874" s="93">
        <f t="shared" ca="1" si="1235"/>
        <v>0.61661911737344621</v>
      </c>
      <c r="L9874" s="93">
        <f t="shared" ca="1" si="1235"/>
        <v>-1.5259256907035617</v>
      </c>
      <c r="M9874" s="93">
        <f t="shared" ca="1" si="1236"/>
        <v>0.61661911737344621</v>
      </c>
      <c r="N9874" s="101">
        <f t="shared" ref="N9874:N9937" ca="1" si="1240">$N$2*K9874+SQRT(1-$N$2^2)*L9874</f>
        <v>-1.2506057814477742</v>
      </c>
      <c r="O9874" s="46">
        <f t="shared" ca="1" si="1237"/>
        <v>0.54163075078217016</v>
      </c>
      <c r="P9874" s="46">
        <f t="shared" ca="1" si="1238"/>
        <v>0.43095703123118606</v>
      </c>
      <c r="Q9874" s="47">
        <f t="shared" ref="Q9874:Q9937" ca="1" si="1241">$K$2+K9874*$S$3</f>
        <v>0.76297818988413835</v>
      </c>
      <c r="R9874" s="47">
        <f t="shared" ref="R9874:R9937" ca="1" si="1242">$L$2+$L$3*N9874</f>
        <v>-5.2790792376388118E-2</v>
      </c>
      <c r="S9874" s="97">
        <f t="shared" ca="1" si="1239"/>
        <v>0.24441997920289102</v>
      </c>
      <c r="V9874">
        <v>9857</v>
      </c>
      <c r="W9874" s="46">
        <v>1.2419322780514801</v>
      </c>
    </row>
    <row r="9875" spans="10:23">
      <c r="J9875">
        <v>9858</v>
      </c>
      <c r="K9875" s="93">
        <f t="shared" ref="K9875:L9938" ca="1" si="1243">_xlfn.NORM.S.INV(RAND())</f>
        <v>-0.38980075650790624</v>
      </c>
      <c r="L9875" s="93">
        <f t="shared" ca="1" si="1243"/>
        <v>-0.72725946433003785</v>
      </c>
      <c r="M9875" s="93">
        <f t="shared" ref="M9875:M9938" ca="1" si="1244">K9875</f>
        <v>-0.38980075650790624</v>
      </c>
      <c r="N9875" s="101">
        <f t="shared" ca="1" si="1240"/>
        <v>-0.81346785678958045</v>
      </c>
      <c r="O9875" s="46">
        <f t="shared" ref="O9875:O9938" ca="1" si="1245">$K$2+K9875*$K$3</f>
        <v>0.18035673985972456</v>
      </c>
      <c r="P9875" s="46">
        <f t="shared" ref="P9875:P9938" ca="1" si="1246">$K$2+K9875*$R$3</f>
        <v>0.25032002576996326</v>
      </c>
      <c r="Q9875" s="47">
        <f t="shared" ca="1" si="1241"/>
        <v>4.043016803924715E-2</v>
      </c>
      <c r="R9875" s="47">
        <f t="shared" ca="1" si="1242"/>
        <v>1.7891127000119467E-2</v>
      </c>
      <c r="S9875" s="97">
        <f t="shared" ref="S9875:S9938" ca="1" si="1247">AVERAGE(R9875,O9875)</f>
        <v>9.9123933429922012E-2</v>
      </c>
      <c r="V9875">
        <v>9858</v>
      </c>
      <c r="W9875" s="46">
        <v>-5.1851825974488501E-2</v>
      </c>
    </row>
    <row r="9876" spans="10:23">
      <c r="J9876">
        <v>9859</v>
      </c>
      <c r="K9876" s="93">
        <f t="shared" ca="1" si="1243"/>
        <v>0.24457713493910424</v>
      </c>
      <c r="L9876" s="93">
        <f t="shared" ca="1" si="1243"/>
        <v>-0.89946857523784107</v>
      </c>
      <c r="M9876" s="93">
        <f t="shared" ca="1" si="1244"/>
        <v>0.24457713493910424</v>
      </c>
      <c r="N9876" s="101">
        <f t="shared" ca="1" si="1240"/>
        <v>-0.77499001882017626</v>
      </c>
      <c r="O9876" s="46">
        <f t="shared" ca="1" si="1245"/>
        <v>0.40807903671751095</v>
      </c>
      <c r="P9876" s="46">
        <f t="shared" ca="1" si="1246"/>
        <v>0.36418117419885643</v>
      </c>
      <c r="Q9876" s="47">
        <f t="shared" ca="1" si="1241"/>
        <v>0.49587476175481993</v>
      </c>
      <c r="R9876" s="47">
        <f t="shared" ca="1" si="1242"/>
        <v>2.4112704419334052E-2</v>
      </c>
      <c r="S9876" s="97">
        <f t="shared" ca="1" si="1247"/>
        <v>0.2160958705684225</v>
      </c>
      <c r="V9876">
        <v>9859</v>
      </c>
      <c r="W9876" s="46">
        <v>0.44052622878467002</v>
      </c>
    </row>
    <row r="9877" spans="10:23">
      <c r="J9877">
        <v>9860</v>
      </c>
      <c r="K9877" s="93">
        <f t="shared" ca="1" si="1243"/>
        <v>7.7208910878801884E-2</v>
      </c>
      <c r="L9877" s="93">
        <f t="shared" ca="1" si="1243"/>
        <v>-1.0853547921003386</v>
      </c>
      <c r="M9877" s="93">
        <f t="shared" ca="1" si="1244"/>
        <v>7.7208910878801884E-2</v>
      </c>
      <c r="N9877" s="101">
        <f t="shared" ca="1" si="1240"/>
        <v>-1.0044524658687219</v>
      </c>
      <c r="O9877" s="46">
        <f t="shared" ca="1" si="1245"/>
        <v>0.34799895366624922</v>
      </c>
      <c r="P9877" s="46">
        <f t="shared" ca="1" si="1246"/>
        <v>0.33414113267322559</v>
      </c>
      <c r="Q9877" s="47">
        <f t="shared" ca="1" si="1241"/>
        <v>0.37571459565229648</v>
      </c>
      <c r="R9877" s="47">
        <f t="shared" ca="1" si="1242"/>
        <v>-1.2989649934622427E-2</v>
      </c>
      <c r="S9877" s="97">
        <f t="shared" ca="1" si="1247"/>
        <v>0.1675046518658134</v>
      </c>
      <c r="V9877">
        <v>9860</v>
      </c>
      <c r="W9877" s="46">
        <v>7.2570486093359102E-2</v>
      </c>
    </row>
    <row r="9878" spans="10:23">
      <c r="J9878">
        <v>9861</v>
      </c>
      <c r="K9878" s="93">
        <f t="shared" ca="1" si="1243"/>
        <v>0.93994936602615831</v>
      </c>
      <c r="L9878" s="93">
        <f t="shared" ca="1" si="1243"/>
        <v>0.12873342237873966</v>
      </c>
      <c r="M9878" s="93">
        <f t="shared" ca="1" si="1244"/>
        <v>0.93994936602615831</v>
      </c>
      <c r="N9878" s="101">
        <f t="shared" ca="1" si="1240"/>
        <v>0.42097497837803499</v>
      </c>
      <c r="O9878" s="46">
        <f t="shared" ca="1" si="1245"/>
        <v>0.65769643948208134</v>
      </c>
      <c r="P9878" s="46">
        <f t="shared" ca="1" si="1246"/>
        <v>0.48898987558114165</v>
      </c>
      <c r="Q9878" s="47">
        <f t="shared" ca="1" si="1241"/>
        <v>0.99510956728396072</v>
      </c>
      <c r="R9878" s="47">
        <f t="shared" ca="1" si="1242"/>
        <v>0.21749126240006078</v>
      </c>
      <c r="S9878" s="97">
        <f t="shared" ca="1" si="1247"/>
        <v>0.43759385094107106</v>
      </c>
      <c r="V9878">
        <v>9861</v>
      </c>
      <c r="W9878" s="46">
        <v>-1.9769956494564101E-3</v>
      </c>
    </row>
    <row r="9879" spans="10:23">
      <c r="J9879">
        <v>9862</v>
      </c>
      <c r="K9879" s="93">
        <f t="shared" ca="1" si="1243"/>
        <v>0.21569255419748079</v>
      </c>
      <c r="L9879" s="93">
        <f t="shared" ca="1" si="1243"/>
        <v>1.7360861853660889</v>
      </c>
      <c r="M9879" s="93">
        <f t="shared" ca="1" si="1244"/>
        <v>0.21569255419748079</v>
      </c>
      <c r="N9879" s="101">
        <f t="shared" ca="1" si="1240"/>
        <v>1.7145491965810462</v>
      </c>
      <c r="O9879" s="46">
        <f t="shared" ca="1" si="1245"/>
        <v>0.39771035401444088</v>
      </c>
      <c r="P9879" s="46">
        <f t="shared" ca="1" si="1246"/>
        <v>0.35899683284732142</v>
      </c>
      <c r="Q9879" s="47">
        <f t="shared" ca="1" si="1241"/>
        <v>0.4751373963486798</v>
      </c>
      <c r="R9879" s="47">
        <f t="shared" ca="1" si="1242"/>
        <v>0.42665249834189001</v>
      </c>
      <c r="S9879" s="97">
        <f t="shared" ca="1" si="1247"/>
        <v>0.41218142617816544</v>
      </c>
      <c r="V9879">
        <v>9862</v>
      </c>
      <c r="W9879" s="46">
        <v>2.06602196347127E-2</v>
      </c>
    </row>
    <row r="9880" spans="10:23">
      <c r="J9880">
        <v>9863</v>
      </c>
      <c r="K9880" s="93">
        <f t="shared" ca="1" si="1243"/>
        <v>0.49093509264100416</v>
      </c>
      <c r="L9880" s="93">
        <f t="shared" ca="1" si="1243"/>
        <v>6.0819206909033627E-2</v>
      </c>
      <c r="M9880" s="93">
        <f t="shared" ca="1" si="1244"/>
        <v>0.49093509264100416</v>
      </c>
      <c r="N9880" s="101">
        <f t="shared" ca="1" si="1240"/>
        <v>0.21379004050037803</v>
      </c>
      <c r="O9880" s="46">
        <f t="shared" ca="1" si="1245"/>
        <v>0.49651402276203349</v>
      </c>
      <c r="P9880" s="46">
        <f t="shared" ca="1" si="1246"/>
        <v>0.40839866722111773</v>
      </c>
      <c r="Q9880" s="47">
        <f t="shared" ca="1" si="1241"/>
        <v>0.67274473384386502</v>
      </c>
      <c r="R9880" s="47">
        <f t="shared" ca="1" si="1242"/>
        <v>0.18399101396806788</v>
      </c>
      <c r="S9880" s="97">
        <f t="shared" ca="1" si="1247"/>
        <v>0.34025251836505066</v>
      </c>
      <c r="V9880">
        <v>9863</v>
      </c>
      <c r="W9880" s="46">
        <v>7.4775802666871199E-2</v>
      </c>
    </row>
    <row r="9881" spans="10:23">
      <c r="J9881">
        <v>9864</v>
      </c>
      <c r="K9881" s="93">
        <f t="shared" ca="1" si="1243"/>
        <v>8.3100947151777127E-2</v>
      </c>
      <c r="L9881" s="93">
        <f t="shared" ca="1" si="1243"/>
        <v>2.4572041671641308E-2</v>
      </c>
      <c r="M9881" s="93">
        <f t="shared" ca="1" si="1244"/>
        <v>8.3100947151777127E-2</v>
      </c>
      <c r="N9881" s="101">
        <f t="shared" ca="1" si="1240"/>
        <v>4.9724305057567364E-2</v>
      </c>
      <c r="O9881" s="46">
        <f t="shared" ca="1" si="1245"/>
        <v>0.3501140148172468</v>
      </c>
      <c r="P9881" s="46">
        <f t="shared" ca="1" si="1246"/>
        <v>0.33519866324872438</v>
      </c>
      <c r="Q9881" s="47">
        <f t="shared" ca="1" si="1241"/>
        <v>0.37994471795429158</v>
      </c>
      <c r="R9881" s="47">
        <f t="shared" ca="1" si="1242"/>
        <v>0.15746281673127205</v>
      </c>
      <c r="S9881" s="97">
        <f t="shared" ca="1" si="1247"/>
        <v>0.25378841577425942</v>
      </c>
      <c r="V9881">
        <v>9864</v>
      </c>
      <c r="W9881" s="46">
        <v>-8.4420031442731205E-2</v>
      </c>
    </row>
    <row r="9882" spans="10:23">
      <c r="J9882">
        <v>9865</v>
      </c>
      <c r="K9882" s="93">
        <f t="shared" ca="1" si="1243"/>
        <v>0.7729683958856306</v>
      </c>
      <c r="L9882" s="93">
        <f t="shared" ca="1" si="1243"/>
        <v>1.1397215400972782</v>
      </c>
      <c r="M9882" s="93">
        <f t="shared" ca="1" si="1244"/>
        <v>0.7729683958856306</v>
      </c>
      <c r="N9882" s="101">
        <f t="shared" ca="1" si="1240"/>
        <v>1.3263721217468085</v>
      </c>
      <c r="O9882" s="46">
        <f t="shared" ca="1" si="1245"/>
        <v>0.59775536876600222</v>
      </c>
      <c r="P9882" s="46">
        <f t="shared" ca="1" si="1246"/>
        <v>0.45901934022310209</v>
      </c>
      <c r="Q9882" s="47">
        <f t="shared" ca="1" si="1241"/>
        <v>0.87522742585180258</v>
      </c>
      <c r="R9882" s="47">
        <f t="shared" ca="1" si="1242"/>
        <v>0.36388718067082382</v>
      </c>
      <c r="S9882" s="97">
        <f t="shared" ca="1" si="1247"/>
        <v>0.48082127471841302</v>
      </c>
      <c r="V9882">
        <v>9865</v>
      </c>
      <c r="W9882" s="46">
        <v>-0.27847931647677299</v>
      </c>
    </row>
    <row r="9883" spans="10:23">
      <c r="J9883">
        <v>9866</v>
      </c>
      <c r="K9883" s="93">
        <f t="shared" ca="1" si="1243"/>
        <v>-1.2580028226733055</v>
      </c>
      <c r="L9883" s="93">
        <f t="shared" ca="1" si="1243"/>
        <v>-0.45357855268377661</v>
      </c>
      <c r="M9883" s="93">
        <f t="shared" ca="1" si="1244"/>
        <v>-1.2580028226733055</v>
      </c>
      <c r="N9883" s="101">
        <f t="shared" ca="1" si="1240"/>
        <v>-0.83010331948747074</v>
      </c>
      <c r="O9883" s="46">
        <f t="shared" ca="1" si="1245"/>
        <v>-0.1313012975805275</v>
      </c>
      <c r="P9883" s="46">
        <f t="shared" ca="1" si="1246"/>
        <v>9.4491007049837233E-2</v>
      </c>
      <c r="Q9883" s="47">
        <f t="shared" ca="1" si="1241"/>
        <v>-0.58288590684125696</v>
      </c>
      <c r="R9883" s="47">
        <f t="shared" ca="1" si="1242"/>
        <v>1.5201297619329451E-2</v>
      </c>
      <c r="S9883" s="97">
        <f t="shared" ca="1" si="1247"/>
        <v>-5.8049999980599024E-2</v>
      </c>
      <c r="V9883">
        <v>9866</v>
      </c>
      <c r="W9883" s="46">
        <v>8.9997824932879597E-2</v>
      </c>
    </row>
    <row r="9884" spans="10:23">
      <c r="J9884">
        <v>9867</v>
      </c>
      <c r="K9884" s="93">
        <f t="shared" ca="1" si="1243"/>
        <v>-7.9839587865227657E-2</v>
      </c>
      <c r="L9884" s="93">
        <f t="shared" ca="1" si="1243"/>
        <v>-1.014959339864639</v>
      </c>
      <c r="M9884" s="93">
        <f t="shared" ca="1" si="1244"/>
        <v>-7.9839587865227657E-2</v>
      </c>
      <c r="N9884" s="101">
        <f t="shared" ca="1" si="1240"/>
        <v>-0.98765666684655729</v>
      </c>
      <c r="O9884" s="46">
        <f t="shared" ca="1" si="1245"/>
        <v>0.29162333696485143</v>
      </c>
      <c r="P9884" s="46">
        <f t="shared" ca="1" si="1246"/>
        <v>0.3059533243225267</v>
      </c>
      <c r="Q9884" s="47">
        <f t="shared" ca="1" si="1241"/>
        <v>0.26296336224950095</v>
      </c>
      <c r="R9884" s="47">
        <f t="shared" ca="1" si="1242"/>
        <v>-1.0273895374372538E-2</v>
      </c>
      <c r="S9884" s="97">
        <f t="shared" ca="1" si="1247"/>
        <v>0.14067472079523946</v>
      </c>
      <c r="V9884">
        <v>9867</v>
      </c>
      <c r="W9884" s="46">
        <v>0.14654129611448999</v>
      </c>
    </row>
    <row r="9885" spans="10:23">
      <c r="J9885">
        <v>9868</v>
      </c>
      <c r="K9885" s="93">
        <f t="shared" ca="1" si="1243"/>
        <v>-0.12765806658603165</v>
      </c>
      <c r="L9885" s="93">
        <f t="shared" ca="1" si="1243"/>
        <v>1.1534358229684714</v>
      </c>
      <c r="M9885" s="93">
        <f t="shared" ca="1" si="1244"/>
        <v>-0.12765806658603165</v>
      </c>
      <c r="N9885" s="101">
        <f t="shared" ca="1" si="1240"/>
        <v>1.0529549833968221</v>
      </c>
      <c r="O9885" s="46">
        <f t="shared" ca="1" si="1245"/>
        <v>0.2744579628978136</v>
      </c>
      <c r="P9885" s="46">
        <f t="shared" ca="1" si="1246"/>
        <v>0.29737063728900781</v>
      </c>
      <c r="Q9885" s="47">
        <f t="shared" ca="1" si="1241"/>
        <v>0.22863261411542524</v>
      </c>
      <c r="R9885" s="47">
        <f t="shared" ca="1" si="1242"/>
        <v>0.31967768284672121</v>
      </c>
      <c r="S9885" s="97">
        <f t="shared" ca="1" si="1247"/>
        <v>0.29706782287226741</v>
      </c>
      <c r="V9885">
        <v>9868</v>
      </c>
      <c r="W9885" s="46">
        <v>0.448966843898641</v>
      </c>
    </row>
    <row r="9886" spans="10:23">
      <c r="J9886">
        <v>9869</v>
      </c>
      <c r="K9886" s="93">
        <f t="shared" ca="1" si="1243"/>
        <v>0.93838326725427601</v>
      </c>
      <c r="L9886" s="93">
        <f t="shared" ca="1" si="1243"/>
        <v>0.91341006151184834</v>
      </c>
      <c r="M9886" s="93">
        <f t="shared" ca="1" si="1244"/>
        <v>0.93838326725427601</v>
      </c>
      <c r="N9886" s="101">
        <f t="shared" ca="1" si="1240"/>
        <v>1.1644156535569097</v>
      </c>
      <c r="O9886" s="46">
        <f t="shared" ca="1" si="1245"/>
        <v>0.65713425783255119</v>
      </c>
      <c r="P9886" s="46">
        <f t="shared" ca="1" si="1246"/>
        <v>0.48870878475637658</v>
      </c>
      <c r="Q9886" s="47">
        <f t="shared" ca="1" si="1241"/>
        <v>0.99398520398490031</v>
      </c>
      <c r="R9886" s="47">
        <f t="shared" ca="1" si="1242"/>
        <v>0.33770003610757582</v>
      </c>
      <c r="S9886" s="97">
        <f t="shared" ca="1" si="1247"/>
        <v>0.49741714697006351</v>
      </c>
      <c r="V9886">
        <v>9869</v>
      </c>
      <c r="W9886" s="46">
        <v>0.97731097226996</v>
      </c>
    </row>
    <row r="9887" spans="10:23">
      <c r="J9887">
        <v>9870</v>
      </c>
      <c r="K9887" s="93">
        <f t="shared" ca="1" si="1243"/>
        <v>0.61590912397261077</v>
      </c>
      <c r="L9887" s="93">
        <f t="shared" ca="1" si="1243"/>
        <v>0.67463376388754581</v>
      </c>
      <c r="M9887" s="93">
        <f t="shared" ca="1" si="1244"/>
        <v>0.61590912397261077</v>
      </c>
      <c r="N9887" s="101">
        <f t="shared" ca="1" si="1240"/>
        <v>0.83548184821678284</v>
      </c>
      <c r="O9887" s="46">
        <f t="shared" ca="1" si="1245"/>
        <v>0.54137588482581833</v>
      </c>
      <c r="P9887" s="46">
        <f t="shared" ca="1" si="1246"/>
        <v>0.43082959825301015</v>
      </c>
      <c r="Q9887" s="47">
        <f t="shared" ca="1" si="1241"/>
        <v>0.7624684579714347</v>
      </c>
      <c r="R9887" s="47">
        <f t="shared" ca="1" si="1242"/>
        <v>0.28451391017846994</v>
      </c>
      <c r="S9887" s="97">
        <f t="shared" ca="1" si="1247"/>
        <v>0.41294489750214414</v>
      </c>
      <c r="V9887">
        <v>9870</v>
      </c>
      <c r="W9887" s="46">
        <v>0.19695164808731699</v>
      </c>
    </row>
    <row r="9888" spans="10:23">
      <c r="J9888">
        <v>9871</v>
      </c>
      <c r="K9888" s="93">
        <f t="shared" ca="1" si="1243"/>
        <v>-0.49372574479249604</v>
      </c>
      <c r="L9888" s="93">
        <f t="shared" ca="1" si="1243"/>
        <v>-2.4096313158408273</v>
      </c>
      <c r="M9888" s="93">
        <f t="shared" ca="1" si="1244"/>
        <v>-0.49372574479249604</v>
      </c>
      <c r="N9888" s="101">
        <f t="shared" ca="1" si="1240"/>
        <v>-2.4415468031665557</v>
      </c>
      <c r="O9888" s="46">
        <f t="shared" ca="1" si="1245"/>
        <v>0.14305084166850088</v>
      </c>
      <c r="P9888" s="46">
        <f t="shared" ca="1" si="1246"/>
        <v>0.23166707667435144</v>
      </c>
      <c r="Q9888" s="47">
        <f t="shared" ca="1" si="1241"/>
        <v>-3.418162834320021E-2</v>
      </c>
      <c r="R9888" s="47">
        <f t="shared" ca="1" si="1242"/>
        <v>-0.24535701125369735</v>
      </c>
      <c r="S9888" s="97">
        <f t="shared" ca="1" si="1247"/>
        <v>-5.1153084792598238E-2</v>
      </c>
      <c r="V9888">
        <v>9871</v>
      </c>
      <c r="W9888" s="46">
        <v>0.11095371231470399</v>
      </c>
    </row>
    <row r="9889" spans="10:23">
      <c r="J9889">
        <v>9872</v>
      </c>
      <c r="K9889" s="93">
        <f t="shared" ca="1" si="1243"/>
        <v>4.0922509639942345E-2</v>
      </c>
      <c r="L9889" s="93">
        <f t="shared" ca="1" si="1243"/>
        <v>-0.71830495084897961</v>
      </c>
      <c r="M9889" s="93">
        <f t="shared" ca="1" si="1244"/>
        <v>4.0922509639942345E-2</v>
      </c>
      <c r="N9889" s="101">
        <f t="shared" ca="1" si="1240"/>
        <v>-0.66799857178258293</v>
      </c>
      <c r="O9889" s="46">
        <f t="shared" ca="1" si="1245"/>
        <v>0.3349732433660873</v>
      </c>
      <c r="P9889" s="46">
        <f t="shared" ca="1" si="1246"/>
        <v>0.32762827752314466</v>
      </c>
      <c r="Q9889" s="47">
        <f t="shared" ca="1" si="1241"/>
        <v>0.34966317505197264</v>
      </c>
      <c r="R9889" s="47">
        <f t="shared" ca="1" si="1242"/>
        <v>4.1412417866526274E-2</v>
      </c>
      <c r="S9889" s="97">
        <f t="shared" ca="1" si="1247"/>
        <v>0.18819283061630679</v>
      </c>
      <c r="V9889">
        <v>9872</v>
      </c>
      <c r="W9889" s="46">
        <v>2.64231753552772E-2</v>
      </c>
    </row>
    <row r="9890" spans="10:23">
      <c r="J9890">
        <v>9873</v>
      </c>
      <c r="K9890" s="93">
        <f t="shared" ca="1" si="1243"/>
        <v>-1.2906209811264946</v>
      </c>
      <c r="L9890" s="93">
        <f t="shared" ca="1" si="1243"/>
        <v>-2.1113309042797623</v>
      </c>
      <c r="M9890" s="93">
        <f t="shared" ca="1" si="1244"/>
        <v>-1.2906209811264946</v>
      </c>
      <c r="N9890" s="101">
        <f t="shared" ca="1" si="1240"/>
        <v>-2.4121637603370258</v>
      </c>
      <c r="O9890" s="46">
        <f t="shared" ca="1" si="1245"/>
        <v>-0.14301022070407532</v>
      </c>
      <c r="P9890" s="46">
        <f t="shared" ca="1" si="1246"/>
        <v>8.8636545488063323E-2</v>
      </c>
      <c r="Q9890" s="47">
        <f t="shared" ca="1" si="1241"/>
        <v>-0.6063037530883526</v>
      </c>
      <c r="R9890" s="47">
        <f t="shared" ca="1" si="1242"/>
        <v>-0.24060599390388215</v>
      </c>
      <c r="S9890" s="97">
        <f t="shared" ca="1" si="1247"/>
        <v>-0.19180810730397874</v>
      </c>
      <c r="V9890">
        <v>9873</v>
      </c>
      <c r="W9890" s="46">
        <v>-8.4810998629689299E-2</v>
      </c>
    </row>
    <row r="9891" spans="10:23">
      <c r="J9891">
        <v>9874</v>
      </c>
      <c r="K9891" s="93">
        <f t="shared" ca="1" si="1243"/>
        <v>1.2721102843967054</v>
      </c>
      <c r="L9891" s="93">
        <f t="shared" ca="1" si="1243"/>
        <v>0.4432831668320058</v>
      </c>
      <c r="M9891" s="93">
        <f t="shared" ca="1" si="1244"/>
        <v>1.2721102843967054</v>
      </c>
      <c r="N9891" s="101">
        <f t="shared" ca="1" si="1240"/>
        <v>0.82482892655503748</v>
      </c>
      <c r="O9891" s="46">
        <f t="shared" ca="1" si="1245"/>
        <v>0.77693206902963297</v>
      </c>
      <c r="P9891" s="46">
        <f t="shared" ca="1" si="1246"/>
        <v>0.54860769035491752</v>
      </c>
      <c r="Q9891" s="47">
        <f t="shared" ca="1" si="1241"/>
        <v>1.233580826379064</v>
      </c>
      <c r="R9891" s="47">
        <f t="shared" ca="1" si="1242"/>
        <v>0.28279141275249509</v>
      </c>
      <c r="S9891" s="97">
        <f t="shared" ca="1" si="1247"/>
        <v>0.52986174089106397</v>
      </c>
      <c r="V9891">
        <v>9874</v>
      </c>
      <c r="W9891" s="46">
        <v>0.10811560495693601</v>
      </c>
    </row>
    <row r="9892" spans="10:23">
      <c r="J9892">
        <v>9875</v>
      </c>
      <c r="K9892" s="93">
        <f t="shared" ca="1" si="1243"/>
        <v>-1.1834923993093118</v>
      </c>
      <c r="L9892" s="93">
        <f t="shared" ca="1" si="1243"/>
        <v>2.8340162208967041</v>
      </c>
      <c r="M9892" s="93">
        <f t="shared" ca="1" si="1244"/>
        <v>-1.1834923993093118</v>
      </c>
      <c r="N9892" s="101">
        <f t="shared" ca="1" si="1240"/>
        <v>2.3105060010689349</v>
      </c>
      <c r="O9892" s="46">
        <f t="shared" ca="1" si="1245"/>
        <v>-0.10455433023336541</v>
      </c>
      <c r="P9892" s="46">
        <f t="shared" ca="1" si="1246"/>
        <v>0.10786449072341828</v>
      </c>
      <c r="Q9892" s="47">
        <f t="shared" ca="1" si="1241"/>
        <v>-0.52939197214693279</v>
      </c>
      <c r="R9892" s="47">
        <f t="shared" ca="1" si="1242"/>
        <v>0.52301423780805756</v>
      </c>
      <c r="S9892" s="97">
        <f t="shared" ca="1" si="1247"/>
        <v>0.20922995378734607</v>
      </c>
      <c r="V9892">
        <v>9875</v>
      </c>
      <c r="W9892" s="46">
        <v>-0.18723839269569301</v>
      </c>
    </row>
    <row r="9893" spans="10:23">
      <c r="J9893">
        <v>9876</v>
      </c>
      <c r="K9893" s="93">
        <f t="shared" ca="1" si="1243"/>
        <v>-3.8197420844944235E-2</v>
      </c>
      <c r="L9893" s="93">
        <f t="shared" ca="1" si="1243"/>
        <v>-0.9602668742104733</v>
      </c>
      <c r="M9893" s="93">
        <f t="shared" ca="1" si="1244"/>
        <v>-3.8197420844944235E-2</v>
      </c>
      <c r="N9893" s="101">
        <f t="shared" ca="1" si="1240"/>
        <v>-0.92256051634258085</v>
      </c>
      <c r="O9893" s="46">
        <f t="shared" ca="1" si="1245"/>
        <v>0.30657160368071101</v>
      </c>
      <c r="P9893" s="46">
        <f t="shared" ca="1" si="1246"/>
        <v>0.31342745768045649</v>
      </c>
      <c r="Q9893" s="47">
        <f t="shared" ca="1" si="1241"/>
        <v>0.29285989568122001</v>
      </c>
      <c r="R9893" s="47">
        <f t="shared" ca="1" si="1242"/>
        <v>2.5166326994038868E-4</v>
      </c>
      <c r="S9893" s="97">
        <f t="shared" ca="1" si="1247"/>
        <v>0.15341163347532571</v>
      </c>
      <c r="V9893">
        <v>9876</v>
      </c>
      <c r="W9893" s="46">
        <v>-0.43371908209684001</v>
      </c>
    </row>
    <row r="9894" spans="10:23">
      <c r="J9894">
        <v>9877</v>
      </c>
      <c r="K9894" s="93">
        <f t="shared" ca="1" si="1243"/>
        <v>0.96800620548021854</v>
      </c>
      <c r="L9894" s="93">
        <f t="shared" ca="1" si="1243"/>
        <v>-2.1900459456708816</v>
      </c>
      <c r="M9894" s="93">
        <f t="shared" ca="1" si="1244"/>
        <v>0.96800620548021854</v>
      </c>
      <c r="N9894" s="101">
        <f t="shared" ca="1" si="1240"/>
        <v>-1.7684980532112338</v>
      </c>
      <c r="O9894" s="46">
        <f t="shared" ca="1" si="1245"/>
        <v>0.6677679883320502</v>
      </c>
      <c r="P9894" s="46">
        <f t="shared" ca="1" si="1246"/>
        <v>0.49402565000612608</v>
      </c>
      <c r="Q9894" s="47">
        <f t="shared" ca="1" si="1241"/>
        <v>1.0152526649838984</v>
      </c>
      <c r="R9894" s="47">
        <f t="shared" ca="1" si="1242"/>
        <v>-0.13653008318974824</v>
      </c>
      <c r="S9894" s="97">
        <f t="shared" ca="1" si="1247"/>
        <v>0.26561895257115098</v>
      </c>
      <c r="V9894">
        <v>9877</v>
      </c>
      <c r="W9894" s="46">
        <v>1.45964824804293</v>
      </c>
    </row>
    <row r="9895" spans="10:23">
      <c r="J9895">
        <v>9878</v>
      </c>
      <c r="K9895" s="93">
        <f t="shared" ca="1" si="1243"/>
        <v>0.12607306735830009</v>
      </c>
      <c r="L9895" s="93">
        <f t="shared" ca="1" si="1243"/>
        <v>-1.5397129169145707</v>
      </c>
      <c r="M9895" s="93">
        <f t="shared" ca="1" si="1244"/>
        <v>0.12607306735830009</v>
      </c>
      <c r="N9895" s="101">
        <f t="shared" ca="1" si="1240"/>
        <v>-1.419681867458777</v>
      </c>
      <c r="O9895" s="46">
        <f t="shared" ca="1" si="1245"/>
        <v>0.36553969412639986</v>
      </c>
      <c r="P9895" s="46">
        <f t="shared" ca="1" si="1246"/>
        <v>0.34291150290330091</v>
      </c>
      <c r="Q9895" s="47">
        <f t="shared" ca="1" si="1241"/>
        <v>0.41079607657259776</v>
      </c>
      <c r="R9895" s="47">
        <f t="shared" ca="1" si="1242"/>
        <v>-8.0129125670781565E-2</v>
      </c>
      <c r="S9895" s="97">
        <f t="shared" ca="1" si="1247"/>
        <v>0.14270528422780915</v>
      </c>
      <c r="V9895">
        <v>9878</v>
      </c>
      <c r="W9895" s="46">
        <v>-2.1250556465290901E-3</v>
      </c>
    </row>
    <row r="9896" spans="10:23">
      <c r="J9896">
        <v>9879</v>
      </c>
      <c r="K9896" s="93">
        <f t="shared" ca="1" si="1243"/>
        <v>-0.68801450430251654</v>
      </c>
      <c r="L9896" s="93">
        <f t="shared" ca="1" si="1243"/>
        <v>-0.19045204281131844</v>
      </c>
      <c r="M9896" s="93">
        <f t="shared" ca="1" si="1244"/>
        <v>-0.68801450430251654</v>
      </c>
      <c r="N9896" s="101">
        <f t="shared" ca="1" si="1240"/>
        <v>-0.39936842696881208</v>
      </c>
      <c r="O9896" s="46">
        <f t="shared" ca="1" si="1245"/>
        <v>7.3307108215949379E-2</v>
      </c>
      <c r="P9896" s="46">
        <f t="shared" ca="1" si="1246"/>
        <v>0.19679520994807567</v>
      </c>
      <c r="Q9896" s="47">
        <f t="shared" ca="1" si="1241"/>
        <v>-0.17366909524830321</v>
      </c>
      <c r="R9896" s="47">
        <f t="shared" ca="1" si="1242"/>
        <v>8.4847894787621642E-2</v>
      </c>
      <c r="S9896" s="97">
        <f t="shared" ca="1" si="1247"/>
        <v>7.907750150178551E-2</v>
      </c>
      <c r="V9896">
        <v>9879</v>
      </c>
      <c r="W9896" s="46">
        <v>-0.13575759720328101</v>
      </c>
    </row>
    <row r="9897" spans="10:23">
      <c r="J9897">
        <v>9880</v>
      </c>
      <c r="K9897" s="93">
        <f t="shared" ca="1" si="1243"/>
        <v>0.47292632368202647</v>
      </c>
      <c r="L9897" s="93">
        <f t="shared" ca="1" si="1243"/>
        <v>0.76973929115566608</v>
      </c>
      <c r="M9897" s="93">
        <f t="shared" ca="1" si="1244"/>
        <v>0.47292632368202647</v>
      </c>
      <c r="N9897" s="101">
        <f t="shared" ca="1" si="1240"/>
        <v>0.8801780616086472</v>
      </c>
      <c r="O9897" s="46">
        <f t="shared" ca="1" si="1245"/>
        <v>0.49004942447414984</v>
      </c>
      <c r="P9897" s="46">
        <f t="shared" ca="1" si="1246"/>
        <v>0.40516636807717588</v>
      </c>
      <c r="Q9897" s="47">
        <f t="shared" ca="1" si="1241"/>
        <v>0.65981553726809772</v>
      </c>
      <c r="R9897" s="47">
        <f t="shared" ca="1" si="1242"/>
        <v>0.29174095220157781</v>
      </c>
      <c r="S9897" s="97">
        <f t="shared" ca="1" si="1247"/>
        <v>0.39089518833786385</v>
      </c>
      <c r="V9897">
        <v>9880</v>
      </c>
      <c r="W9897" s="46">
        <v>9.0349741158755006E-2</v>
      </c>
    </row>
    <row r="9898" spans="10:23">
      <c r="J9898">
        <v>9881</v>
      </c>
      <c r="K9898" s="93">
        <f t="shared" ca="1" si="1243"/>
        <v>-0.24420213222916742</v>
      </c>
      <c r="L9898" s="93">
        <f t="shared" ca="1" si="1243"/>
        <v>-1.0072712567949906</v>
      </c>
      <c r="M9898" s="93">
        <f t="shared" ca="1" si="1244"/>
        <v>-0.24420213222916742</v>
      </c>
      <c r="N9898" s="101">
        <f t="shared" ca="1" si="1240"/>
        <v>-1.0326387008935296</v>
      </c>
      <c r="O9898" s="46">
        <f t="shared" ca="1" si="1245"/>
        <v>0.23262220116774651</v>
      </c>
      <c r="P9898" s="46">
        <f t="shared" ca="1" si="1246"/>
        <v>0.27645275642397421</v>
      </c>
      <c r="Q9898" s="47">
        <f t="shared" ca="1" si="1241"/>
        <v>0.14496109065529103</v>
      </c>
      <c r="R9898" s="47">
        <f t="shared" ca="1" si="1242"/>
        <v>-1.7547152450810038E-2</v>
      </c>
      <c r="S9898" s="97">
        <f t="shared" ca="1" si="1247"/>
        <v>0.10753752435846824</v>
      </c>
      <c r="V9898">
        <v>9881</v>
      </c>
      <c r="W9898" s="46">
        <v>7.9771019542406396E-2</v>
      </c>
    </row>
    <row r="9899" spans="10:23">
      <c r="J9899">
        <v>9882</v>
      </c>
      <c r="K9899" s="93">
        <f t="shared" ca="1" si="1243"/>
        <v>-0.46821577761167216</v>
      </c>
      <c r="L9899" s="93">
        <f t="shared" ca="1" si="1243"/>
        <v>1.3577978843777798</v>
      </c>
      <c r="M9899" s="93">
        <f t="shared" ca="1" si="1244"/>
        <v>-0.46821577761167216</v>
      </c>
      <c r="N9899" s="101">
        <f t="shared" ca="1" si="1240"/>
        <v>1.1384022260727376</v>
      </c>
      <c r="O9899" s="46">
        <f t="shared" ca="1" si="1245"/>
        <v>0.15220814112282652</v>
      </c>
      <c r="P9899" s="46">
        <f t="shared" ca="1" si="1246"/>
        <v>0.23624572640151426</v>
      </c>
      <c r="Q9899" s="47">
        <f t="shared" ca="1" si="1241"/>
        <v>-1.5867029434548929E-2</v>
      </c>
      <c r="R9899" s="47">
        <f t="shared" ca="1" si="1242"/>
        <v>0.33349386025225375</v>
      </c>
      <c r="S9899" s="97">
        <f t="shared" ca="1" si="1247"/>
        <v>0.24285100068754012</v>
      </c>
      <c r="V9899">
        <v>9882</v>
      </c>
      <c r="W9899" s="46">
        <v>0.50417902848046003</v>
      </c>
    </row>
    <row r="9900" spans="10:23">
      <c r="J9900">
        <v>9883</v>
      </c>
      <c r="K9900" s="93">
        <f t="shared" ca="1" si="1243"/>
        <v>-0.60170354386962899</v>
      </c>
      <c r="L9900" s="93">
        <f t="shared" ca="1" si="1243"/>
        <v>-0.37214980076356247</v>
      </c>
      <c r="M9900" s="93">
        <f t="shared" ca="1" si="1244"/>
        <v>-0.60170354386962899</v>
      </c>
      <c r="N9900" s="101">
        <f t="shared" ca="1" si="1240"/>
        <v>-0.54418419492879821</v>
      </c>
      <c r="O9900" s="46">
        <f t="shared" ca="1" si="1245"/>
        <v>0.10429010812621728</v>
      </c>
      <c r="P9900" s="46">
        <f t="shared" ca="1" si="1246"/>
        <v>0.21228670990320964</v>
      </c>
      <c r="Q9900" s="47">
        <f t="shared" ca="1" si="1241"/>
        <v>-0.11170309542776741</v>
      </c>
      <c r="R9900" s="47">
        <f t="shared" ca="1" si="1242"/>
        <v>6.1432272719601874E-2</v>
      </c>
      <c r="S9900" s="97">
        <f t="shared" ca="1" si="1247"/>
        <v>8.286119042290957E-2</v>
      </c>
      <c r="V9900">
        <v>9883</v>
      </c>
      <c r="W9900" s="46">
        <v>-0.194246581523426</v>
      </c>
    </row>
    <row r="9901" spans="10:23">
      <c r="J9901">
        <v>9884</v>
      </c>
      <c r="K9901" s="93">
        <f t="shared" ca="1" si="1243"/>
        <v>0.99348788539257271</v>
      </c>
      <c r="L9901" s="93">
        <f t="shared" ca="1" si="1243"/>
        <v>1.2955047695376001</v>
      </c>
      <c r="M9901" s="93">
        <f t="shared" ca="1" si="1244"/>
        <v>0.99348788539257271</v>
      </c>
      <c r="N9901" s="101">
        <f t="shared" ca="1" si="1240"/>
        <v>1.5441977272936647</v>
      </c>
      <c r="O9901" s="46">
        <f t="shared" ca="1" si="1245"/>
        <v>0.67691513352054367</v>
      </c>
      <c r="P9901" s="46">
        <f t="shared" ca="1" si="1246"/>
        <v>0.49859922260037282</v>
      </c>
      <c r="Q9901" s="47">
        <f t="shared" ca="1" si="1241"/>
        <v>1.0335469553608854</v>
      </c>
      <c r="R9901" s="47">
        <f t="shared" ca="1" si="1242"/>
        <v>0.39910794515022813</v>
      </c>
      <c r="S9901" s="97">
        <f t="shared" ca="1" si="1247"/>
        <v>0.53801153933538592</v>
      </c>
      <c r="V9901">
        <v>9884</v>
      </c>
      <c r="W9901" s="46">
        <v>0.124688563982471</v>
      </c>
    </row>
    <row r="9902" spans="10:23">
      <c r="J9902">
        <v>9885</v>
      </c>
      <c r="K9902" s="93">
        <f t="shared" ca="1" si="1243"/>
        <v>-0.71595093586143355</v>
      </c>
      <c r="L9902" s="93">
        <f t="shared" ca="1" si="1243"/>
        <v>1.1650474887420859</v>
      </c>
      <c r="M9902" s="93">
        <f t="shared" ca="1" si="1244"/>
        <v>-0.71595093586143355</v>
      </c>
      <c r="N9902" s="101">
        <f t="shared" ca="1" si="1240"/>
        <v>0.87687347853510578</v>
      </c>
      <c r="O9902" s="46">
        <f t="shared" ca="1" si="1245"/>
        <v>6.3278782124546906E-2</v>
      </c>
      <c r="P9902" s="46">
        <f t="shared" ca="1" si="1246"/>
        <v>0.19178104690237444</v>
      </c>
      <c r="Q9902" s="47">
        <f t="shared" ca="1" si="1241"/>
        <v>-0.19372574743110815</v>
      </c>
      <c r="R9902" s="47">
        <f t="shared" ca="1" si="1242"/>
        <v>0.29120662593702495</v>
      </c>
      <c r="S9902" s="97">
        <f t="shared" ca="1" si="1247"/>
        <v>0.17724270403078593</v>
      </c>
      <c r="V9902">
        <v>9885</v>
      </c>
      <c r="W9902" s="46">
        <v>1.2439380650804901</v>
      </c>
    </row>
    <row r="9903" spans="10:23">
      <c r="J9903">
        <v>9886</v>
      </c>
      <c r="K9903" s="93">
        <f t="shared" ca="1" si="1243"/>
        <v>-0.80718515996965701</v>
      </c>
      <c r="L9903" s="93">
        <f t="shared" ca="1" si="1243"/>
        <v>4.6052101808872307E-2</v>
      </c>
      <c r="M9903" s="93">
        <f t="shared" ca="1" si="1244"/>
        <v>-0.80718515996965701</v>
      </c>
      <c r="N9903" s="101">
        <f t="shared" ca="1" si="1240"/>
        <v>-0.21304176545034029</v>
      </c>
      <c r="O9903" s="46">
        <f t="shared" ca="1" si="1245"/>
        <v>3.0528480851322148E-2</v>
      </c>
      <c r="P9903" s="46">
        <f t="shared" ca="1" si="1246"/>
        <v>0.17540589626576206</v>
      </c>
      <c r="Q9903" s="47">
        <f t="shared" ca="1" si="1241"/>
        <v>-0.25922634997755767</v>
      </c>
      <c r="R9903" s="47">
        <f t="shared" ca="1" si="1242"/>
        <v>0.11497551658442695</v>
      </c>
      <c r="S9903" s="97">
        <f t="shared" ca="1" si="1247"/>
        <v>7.275199871787455E-2</v>
      </c>
      <c r="V9903">
        <v>9886</v>
      </c>
      <c r="W9903" s="46">
        <v>0.366316724663235</v>
      </c>
    </row>
    <row r="9904" spans="10:23">
      <c r="J9904">
        <v>9887</v>
      </c>
      <c r="K9904" s="93">
        <f t="shared" ca="1" si="1243"/>
        <v>-1.8385102866407543</v>
      </c>
      <c r="L9904" s="93">
        <f t="shared" ca="1" si="1243"/>
        <v>-2.2972051742273183</v>
      </c>
      <c r="M9904" s="93">
        <f t="shared" ca="1" si="1244"/>
        <v>-1.8385102866407543</v>
      </c>
      <c r="N9904" s="101">
        <f t="shared" ca="1" si="1240"/>
        <v>-2.7626291210842071</v>
      </c>
      <c r="O9904" s="46">
        <f t="shared" ca="1" si="1245"/>
        <v>-0.33968575551966151</v>
      </c>
      <c r="P9904" s="46">
        <f t="shared" ca="1" si="1246"/>
        <v>-9.7012219197297744E-3</v>
      </c>
      <c r="Q9904" s="47">
        <f t="shared" ca="1" si="1241"/>
        <v>-0.99965482271952499</v>
      </c>
      <c r="R9904" s="47">
        <f t="shared" ca="1" si="1242"/>
        <v>-0.29727361063368257</v>
      </c>
      <c r="S9904" s="97">
        <f t="shared" ca="1" si="1247"/>
        <v>-0.31847968307667207</v>
      </c>
      <c r="V9904">
        <v>9887</v>
      </c>
      <c r="W9904" s="46">
        <v>0.16891604458151499</v>
      </c>
    </row>
    <row r="9905" spans="10:23">
      <c r="J9905">
        <v>9888</v>
      </c>
      <c r="K9905" s="93">
        <f t="shared" ca="1" si="1243"/>
        <v>-1.1473999664000498</v>
      </c>
      <c r="L9905" s="93">
        <f t="shared" ca="1" si="1243"/>
        <v>1.385091632805546</v>
      </c>
      <c r="M9905" s="93">
        <f t="shared" ca="1" si="1244"/>
        <v>-1.1473999664000498</v>
      </c>
      <c r="N9905" s="101">
        <f t="shared" ca="1" si="1240"/>
        <v>0.94828316150462666</v>
      </c>
      <c r="O9905" s="46">
        <f t="shared" ca="1" si="1245"/>
        <v>-9.1598248642099478E-2</v>
      </c>
      <c r="P9905" s="46">
        <f t="shared" ca="1" si="1246"/>
        <v>0.11434253151905124</v>
      </c>
      <c r="Q9905" s="47">
        <f t="shared" ca="1" si="1241"/>
        <v>-0.50347980896440092</v>
      </c>
      <c r="R9905" s="47">
        <f t="shared" ca="1" si="1242"/>
        <v>0.30275303536443909</v>
      </c>
      <c r="S9905" s="97">
        <f t="shared" ca="1" si="1247"/>
        <v>0.10557739336116981</v>
      </c>
      <c r="V9905">
        <v>9888</v>
      </c>
      <c r="W9905" s="46">
        <v>0.15331433332545299</v>
      </c>
    </row>
    <row r="9906" spans="10:23">
      <c r="J9906">
        <v>9889</v>
      </c>
      <c r="K9906" s="93">
        <f t="shared" ca="1" si="1243"/>
        <v>-0.59173375862496869</v>
      </c>
      <c r="L9906" s="93">
        <f t="shared" ca="1" si="1243"/>
        <v>-1.0842668233575214</v>
      </c>
      <c r="M9906" s="93">
        <f t="shared" ca="1" si="1244"/>
        <v>-0.59173375862496869</v>
      </c>
      <c r="N9906" s="101">
        <f t="shared" ca="1" si="1240"/>
        <v>-1.2161597567024853</v>
      </c>
      <c r="O9906" s="46">
        <f t="shared" ca="1" si="1245"/>
        <v>0.10786895667327853</v>
      </c>
      <c r="P9906" s="46">
        <f t="shared" ca="1" si="1246"/>
        <v>0.21407613417674026</v>
      </c>
      <c r="Q9906" s="47">
        <f t="shared" ca="1" si="1241"/>
        <v>-0.1045453983336449</v>
      </c>
      <c r="R9906" s="47">
        <f t="shared" ca="1" si="1242"/>
        <v>-4.7221128875351348E-2</v>
      </c>
      <c r="S9906" s="97">
        <f t="shared" ca="1" si="1247"/>
        <v>3.0323913898963592E-2</v>
      </c>
      <c r="V9906">
        <v>9889</v>
      </c>
      <c r="W9906" s="46">
        <v>0.26706489735950301</v>
      </c>
    </row>
    <row r="9907" spans="10:23">
      <c r="J9907">
        <v>9890</v>
      </c>
      <c r="K9907" s="93">
        <f t="shared" ca="1" si="1243"/>
        <v>0.22409815831736926</v>
      </c>
      <c r="L9907" s="93">
        <f t="shared" ca="1" si="1243"/>
        <v>-0.12963548060453284</v>
      </c>
      <c r="M9907" s="93">
        <f t="shared" ca="1" si="1244"/>
        <v>0.22409815831736926</v>
      </c>
      <c r="N9907" s="101">
        <f t="shared" ca="1" si="1240"/>
        <v>-5.163697807517538E-2</v>
      </c>
      <c r="O9907" s="46">
        <f t="shared" ca="1" si="1245"/>
        <v>0.40072770928874296</v>
      </c>
      <c r="P9907" s="46">
        <f t="shared" ca="1" si="1246"/>
        <v>0.36050551048447244</v>
      </c>
      <c r="Q9907" s="47">
        <f t="shared" ca="1" si="1241"/>
        <v>0.48117210689728396</v>
      </c>
      <c r="R9907" s="47">
        <f t="shared" ca="1" si="1242"/>
        <v>0.14107345850322567</v>
      </c>
      <c r="S9907" s="97">
        <f t="shared" ca="1" si="1247"/>
        <v>0.27090058389598431</v>
      </c>
      <c r="V9907">
        <v>9890</v>
      </c>
      <c r="W9907" s="46">
        <v>0.34399900635569503</v>
      </c>
    </row>
    <row r="9908" spans="10:23">
      <c r="J9908">
        <v>9891</v>
      </c>
      <c r="K9908" s="93">
        <f t="shared" ca="1" si="1243"/>
        <v>1.4747209883153733</v>
      </c>
      <c r="L9908" s="93">
        <f t="shared" ca="1" si="1243"/>
        <v>1.218665295584578</v>
      </c>
      <c r="M9908" s="93">
        <f t="shared" ca="1" si="1244"/>
        <v>1.4747209883153733</v>
      </c>
      <c r="N9908" s="101">
        <f t="shared" ca="1" si="1240"/>
        <v>1.6243904363802131</v>
      </c>
      <c r="O9908" s="46">
        <f t="shared" ca="1" si="1245"/>
        <v>0.84966312647409936</v>
      </c>
      <c r="P9908" s="46">
        <f t="shared" ca="1" si="1246"/>
        <v>0.58497321907715061</v>
      </c>
      <c r="Q9908" s="47">
        <f t="shared" ca="1" si="1241"/>
        <v>1.3790429412679968</v>
      </c>
      <c r="R9908" s="47">
        <f t="shared" ca="1" si="1242"/>
        <v>0.41207450393752892</v>
      </c>
      <c r="S9908" s="97">
        <f t="shared" ca="1" si="1247"/>
        <v>0.63086881520581417</v>
      </c>
      <c r="V9908">
        <v>9891</v>
      </c>
      <c r="W9908" s="46">
        <v>-0.17647273529136101</v>
      </c>
    </row>
    <row r="9909" spans="10:23">
      <c r="J9909">
        <v>9892</v>
      </c>
      <c r="K9909" s="93">
        <f t="shared" ca="1" si="1243"/>
        <v>0.54736004011979478</v>
      </c>
      <c r="L9909" s="93">
        <f t="shared" ca="1" si="1243"/>
        <v>0.17758248815209798</v>
      </c>
      <c r="M9909" s="93">
        <f t="shared" ca="1" si="1244"/>
        <v>0.54736004011979478</v>
      </c>
      <c r="N9909" s="101">
        <f t="shared" ca="1" si="1240"/>
        <v>0.34243574355805184</v>
      </c>
      <c r="O9909" s="46">
        <f t="shared" ca="1" si="1245"/>
        <v>0.51676885637649195</v>
      </c>
      <c r="P9909" s="46">
        <f t="shared" ca="1" si="1246"/>
        <v>0.41852608402834696</v>
      </c>
      <c r="Q9909" s="47">
        <f t="shared" ca="1" si="1241"/>
        <v>0.71325440107278193</v>
      </c>
      <c r="R9909" s="47">
        <f t="shared" ca="1" si="1242"/>
        <v>0.20479205798356154</v>
      </c>
      <c r="S9909" s="97">
        <f t="shared" ca="1" si="1247"/>
        <v>0.36078045718002671</v>
      </c>
      <c r="V9909">
        <v>9892</v>
      </c>
      <c r="W9909" s="46">
        <v>0.69118766258003606</v>
      </c>
    </row>
    <row r="9910" spans="10:23">
      <c r="J9910">
        <v>9893</v>
      </c>
      <c r="K9910" s="93">
        <f t="shared" ca="1" si="1243"/>
        <v>-0.68035489566461749</v>
      </c>
      <c r="L9910" s="93">
        <f t="shared" ca="1" si="1243"/>
        <v>0.97434892473846235</v>
      </c>
      <c r="M9910" s="93">
        <f t="shared" ca="1" si="1244"/>
        <v>-0.68035489566461749</v>
      </c>
      <c r="N9910" s="101">
        <f t="shared" ca="1" si="1240"/>
        <v>0.70739571532337753</v>
      </c>
      <c r="O9910" s="46">
        <f t="shared" ca="1" si="1245"/>
        <v>7.6056673885830234E-2</v>
      </c>
      <c r="P9910" s="46">
        <f t="shared" ca="1" si="1246"/>
        <v>0.19816999278301611</v>
      </c>
      <c r="Q9910" s="47">
        <f t="shared" ca="1" si="1241"/>
        <v>-0.1681699639085415</v>
      </c>
      <c r="R9910" s="47">
        <f t="shared" ca="1" si="1242"/>
        <v>0.2638033444559939</v>
      </c>
      <c r="S9910" s="97">
        <f t="shared" ca="1" si="1247"/>
        <v>0.16993000917091206</v>
      </c>
      <c r="V9910">
        <v>9893</v>
      </c>
      <c r="W9910" s="46">
        <v>-0.21185699049249801</v>
      </c>
    </row>
    <row r="9911" spans="10:23">
      <c r="J9911">
        <v>9894</v>
      </c>
      <c r="K9911" s="93">
        <f t="shared" ca="1" si="1243"/>
        <v>1.2484465725570586</v>
      </c>
      <c r="L9911" s="93">
        <f t="shared" ca="1" si="1243"/>
        <v>-1.299481443789501</v>
      </c>
      <c r="M9911" s="93">
        <f t="shared" ca="1" si="1244"/>
        <v>1.2484465725570586</v>
      </c>
      <c r="N9911" s="101">
        <f t="shared" ca="1" si="1240"/>
        <v>-0.83498249296226268</v>
      </c>
      <c r="O9911" s="46">
        <f t="shared" ca="1" si="1245"/>
        <v>0.76843751888064615</v>
      </c>
      <c r="P9911" s="46">
        <f t="shared" ca="1" si="1246"/>
        <v>0.544360415280424</v>
      </c>
      <c r="Q9911" s="47">
        <f t="shared" ca="1" si="1241"/>
        <v>1.2165917260810903</v>
      </c>
      <c r="R9911" s="47">
        <f t="shared" ca="1" si="1242"/>
        <v>1.4412371912554178E-2</v>
      </c>
      <c r="S9911" s="97">
        <f t="shared" ca="1" si="1247"/>
        <v>0.39142494539660017</v>
      </c>
      <c r="V9911">
        <v>9894</v>
      </c>
      <c r="W9911" s="46">
        <v>0.27174530101655198</v>
      </c>
    </row>
    <row r="9912" spans="10:23">
      <c r="J9912">
        <v>9895</v>
      </c>
      <c r="K9912" s="93">
        <f t="shared" ca="1" si="1243"/>
        <v>-1.1565185524532891</v>
      </c>
      <c r="L9912" s="93">
        <f t="shared" ca="1" si="1243"/>
        <v>1.2030669254061876</v>
      </c>
      <c r="M9912" s="93">
        <f t="shared" ca="1" si="1244"/>
        <v>-1.1565185524532891</v>
      </c>
      <c r="N9912" s="101">
        <f t="shared" ca="1" si="1240"/>
        <v>0.7728086816576395</v>
      </c>
      <c r="O9912" s="46">
        <f t="shared" ca="1" si="1245"/>
        <v>-9.4871542664693054E-2</v>
      </c>
      <c r="P9912" s="46">
        <f t="shared" ca="1" si="1246"/>
        <v>0.11270588450775446</v>
      </c>
      <c r="Q9912" s="47">
        <f t="shared" ca="1" si="1241"/>
        <v>-0.51002639700958807</v>
      </c>
      <c r="R9912" s="47">
        <f t="shared" ca="1" si="1242"/>
        <v>0.27438012984067933</v>
      </c>
      <c r="S9912" s="97">
        <f t="shared" ca="1" si="1247"/>
        <v>8.9754293587993139E-2</v>
      </c>
      <c r="V9912">
        <v>9895</v>
      </c>
      <c r="W9912" s="46">
        <v>0.62511147688995805</v>
      </c>
    </row>
    <row r="9913" spans="10:23">
      <c r="J9913">
        <v>9896</v>
      </c>
      <c r="K9913" s="93">
        <f t="shared" ca="1" si="1243"/>
        <v>-0.47220610730517648</v>
      </c>
      <c r="L9913" s="93">
        <f t="shared" ca="1" si="1243"/>
        <v>-0.18734496652149929</v>
      </c>
      <c r="M9913" s="93">
        <f t="shared" ca="1" si="1244"/>
        <v>-0.47220610730517648</v>
      </c>
      <c r="N9913" s="101">
        <f t="shared" ca="1" si="1240"/>
        <v>-0.32779074856522916</v>
      </c>
      <c r="O9913" s="46">
        <f t="shared" ca="1" si="1245"/>
        <v>0.15077573457891005</v>
      </c>
      <c r="P9913" s="46">
        <f t="shared" ca="1" si="1246"/>
        <v>0.235529523129556</v>
      </c>
      <c r="Q9913" s="47">
        <f t="shared" ca="1" si="1241"/>
        <v>-1.8731842522381859E-2</v>
      </c>
      <c r="R9913" s="47">
        <f t="shared" ca="1" si="1242"/>
        <v>9.6421467815026113E-2</v>
      </c>
      <c r="S9913" s="97">
        <f t="shared" ca="1" si="1247"/>
        <v>0.12359860119696808</v>
      </c>
      <c r="V9913">
        <v>9896</v>
      </c>
      <c r="W9913" s="46">
        <v>1.0674557396669599</v>
      </c>
    </row>
    <row r="9914" spans="10:23">
      <c r="J9914">
        <v>9897</v>
      </c>
      <c r="K9914" s="93">
        <f t="shared" ca="1" si="1243"/>
        <v>0.60892237906505198</v>
      </c>
      <c r="L9914" s="93">
        <f t="shared" ca="1" si="1243"/>
        <v>-0.81652738584992324</v>
      </c>
      <c r="M9914" s="93">
        <f t="shared" ca="1" si="1244"/>
        <v>0.60892237906505198</v>
      </c>
      <c r="N9914" s="101">
        <f t="shared" ca="1" si="1240"/>
        <v>-0.58048491033869398</v>
      </c>
      <c r="O9914" s="46">
        <f t="shared" ca="1" si="1245"/>
        <v>0.53886785669406922</v>
      </c>
      <c r="P9914" s="46">
        <f t="shared" ca="1" si="1246"/>
        <v>0.4295755841871356</v>
      </c>
      <c r="Q9914" s="47">
        <f t="shared" ca="1" si="1241"/>
        <v>0.7574524017079366</v>
      </c>
      <c r="R9914" s="47">
        <f t="shared" ca="1" si="1242"/>
        <v>5.5562719667397467E-2</v>
      </c>
      <c r="S9914" s="97">
        <f t="shared" ca="1" si="1247"/>
        <v>0.29721528818073334</v>
      </c>
      <c r="V9914">
        <v>9897</v>
      </c>
      <c r="W9914" s="46">
        <v>9.3878001988529594E-2</v>
      </c>
    </row>
    <row r="9915" spans="10:23">
      <c r="J9915">
        <v>9898</v>
      </c>
      <c r="K9915" s="93">
        <f t="shared" ca="1" si="1243"/>
        <v>-1.0792445585801653</v>
      </c>
      <c r="L9915" s="93">
        <f t="shared" ca="1" si="1243"/>
        <v>0.76838493099551264</v>
      </c>
      <c r="M9915" s="93">
        <f t="shared" ca="1" si="1244"/>
        <v>-1.0792445585801653</v>
      </c>
      <c r="N9915" s="101">
        <f t="shared" ca="1" si="1240"/>
        <v>0.3852688541383622</v>
      </c>
      <c r="O9915" s="46">
        <f t="shared" ca="1" si="1245"/>
        <v>-6.7132537870525977E-2</v>
      </c>
      <c r="P9915" s="46">
        <f t="shared" ca="1" si="1246"/>
        <v>0.12657538690483799</v>
      </c>
      <c r="Q9915" s="47">
        <f t="shared" ca="1" si="1241"/>
        <v>-0.45454838742125392</v>
      </c>
      <c r="R9915" s="47">
        <f t="shared" ca="1" si="1242"/>
        <v>0.21171785027451823</v>
      </c>
      <c r="S9915" s="97">
        <f t="shared" ca="1" si="1247"/>
        <v>7.2292656201996125E-2</v>
      </c>
      <c r="V9915">
        <v>9898</v>
      </c>
      <c r="W9915" s="46">
        <v>0.30921958616686401</v>
      </c>
    </row>
    <row r="9916" spans="10:23">
      <c r="J9916">
        <v>9899</v>
      </c>
      <c r="K9916" s="93">
        <f t="shared" ca="1" si="1243"/>
        <v>-0.13658267371961549</v>
      </c>
      <c r="L9916" s="93">
        <f t="shared" ca="1" si="1243"/>
        <v>1.1298453812533111</v>
      </c>
      <c r="M9916" s="93">
        <f t="shared" ca="1" si="1244"/>
        <v>-0.13658267371961549</v>
      </c>
      <c r="N9916" s="101">
        <f t="shared" ca="1" si="1240"/>
        <v>1.0277510569251529</v>
      </c>
      <c r="O9916" s="46">
        <f t="shared" ca="1" si="1245"/>
        <v>0.27125430138562351</v>
      </c>
      <c r="P9916" s="46">
        <f t="shared" ca="1" si="1246"/>
        <v>0.29576880653291271</v>
      </c>
      <c r="Q9916" s="47">
        <f t="shared" ca="1" si="1241"/>
        <v>0.22222529109104505</v>
      </c>
      <c r="R9916" s="47">
        <f t="shared" ca="1" si="1242"/>
        <v>0.31560239722551842</v>
      </c>
      <c r="S9916" s="97">
        <f t="shared" ca="1" si="1247"/>
        <v>0.29342834930557093</v>
      </c>
      <c r="V9916">
        <v>9899</v>
      </c>
      <c r="W9916" s="46">
        <v>0.20073413782201899</v>
      </c>
    </row>
    <row r="9917" spans="10:23">
      <c r="J9917">
        <v>9900</v>
      </c>
      <c r="K9917" s="93">
        <f t="shared" ca="1" si="1243"/>
        <v>0.78415168450042694</v>
      </c>
      <c r="L9917" s="93">
        <f t="shared" ca="1" si="1243"/>
        <v>-0.47230356824182052</v>
      </c>
      <c r="M9917" s="93">
        <f t="shared" ca="1" si="1244"/>
        <v>0.78415168450042694</v>
      </c>
      <c r="N9917" s="101">
        <f t="shared" ca="1" si="1240"/>
        <v>-0.19840524573630855</v>
      </c>
      <c r="O9917" s="46">
        <f t="shared" ca="1" si="1245"/>
        <v>0.60176982797733447</v>
      </c>
      <c r="P9917" s="46">
        <f t="shared" ca="1" si="1246"/>
        <v>0.46102656982876822</v>
      </c>
      <c r="Q9917" s="47">
        <f t="shared" ca="1" si="1241"/>
        <v>0.88325634427446698</v>
      </c>
      <c r="R9917" s="47">
        <f t="shared" ca="1" si="1242"/>
        <v>0.11734213189740576</v>
      </c>
      <c r="S9917" s="97">
        <f t="shared" ca="1" si="1247"/>
        <v>0.3595559799373701</v>
      </c>
      <c r="V9917">
        <v>9900</v>
      </c>
      <c r="W9917" s="46">
        <v>0.37867666652079301</v>
      </c>
    </row>
    <row r="9918" spans="10:23">
      <c r="J9918">
        <v>9901</v>
      </c>
      <c r="K9918" s="93">
        <f t="shared" ca="1" si="1243"/>
        <v>0.21022190118104042</v>
      </c>
      <c r="L9918" s="93">
        <f t="shared" ca="1" si="1243"/>
        <v>-0.60503820414013054</v>
      </c>
      <c r="M9918" s="93">
        <f t="shared" ca="1" si="1244"/>
        <v>0.21022190118104042</v>
      </c>
      <c r="N9918" s="101">
        <f t="shared" ca="1" si="1240"/>
        <v>-0.50677126893945657</v>
      </c>
      <c r="O9918" s="46">
        <f t="shared" ca="1" si="1245"/>
        <v>0.39574655658862873</v>
      </c>
      <c r="P9918" s="46">
        <f t="shared" ca="1" si="1246"/>
        <v>0.35801493413441532</v>
      </c>
      <c r="Q9918" s="47">
        <f t="shared" ca="1" si="1241"/>
        <v>0.47120980149705549</v>
      </c>
      <c r="R9918" s="47">
        <f t="shared" ca="1" si="1242"/>
        <v>6.7481661869457976E-2</v>
      </c>
      <c r="S9918" s="97">
        <f t="shared" ca="1" si="1247"/>
        <v>0.23161410922904335</v>
      </c>
      <c r="V9918">
        <v>9901</v>
      </c>
      <c r="W9918" s="46">
        <v>0.74004410158349598</v>
      </c>
    </row>
    <row r="9919" spans="10:23">
      <c r="J9919">
        <v>9902</v>
      </c>
      <c r="K9919" s="93">
        <f t="shared" ca="1" si="1243"/>
        <v>0.4983607138592836</v>
      </c>
      <c r="L9919" s="93">
        <f t="shared" ca="1" si="1243"/>
        <v>1.1034835383955137</v>
      </c>
      <c r="M9919" s="93">
        <f t="shared" ca="1" si="1244"/>
        <v>0.4983607138592836</v>
      </c>
      <c r="N9919" s="101">
        <f t="shared" ca="1" si="1240"/>
        <v>1.2046840782311714</v>
      </c>
      <c r="O9919" s="46">
        <f t="shared" ca="1" si="1245"/>
        <v>0.4991795940913959</v>
      </c>
      <c r="P9919" s="46">
        <f t="shared" ca="1" si="1246"/>
        <v>0.40973145288579893</v>
      </c>
      <c r="Q9919" s="47">
        <f t="shared" ca="1" si="1241"/>
        <v>0.67807587650258982</v>
      </c>
      <c r="R9919" s="47">
        <f t="shared" ca="1" si="1242"/>
        <v>0.34421113794910707</v>
      </c>
      <c r="S9919" s="97">
        <f t="shared" ca="1" si="1247"/>
        <v>0.42169536602025148</v>
      </c>
      <c r="V9919">
        <v>9902</v>
      </c>
      <c r="W9919" s="46">
        <v>1.73495645315628</v>
      </c>
    </row>
    <row r="9920" spans="10:23">
      <c r="J9920">
        <v>9903</v>
      </c>
      <c r="K9920" s="93">
        <f t="shared" ca="1" si="1243"/>
        <v>0.79842050548979449</v>
      </c>
      <c r="L9920" s="93">
        <f t="shared" ca="1" si="1243"/>
        <v>-1.1430920722528719</v>
      </c>
      <c r="M9920" s="93">
        <f t="shared" ca="1" si="1244"/>
        <v>0.79842050548979449</v>
      </c>
      <c r="N9920" s="101">
        <f t="shared" ca="1" si="1240"/>
        <v>-0.82983074403930257</v>
      </c>
      <c r="O9920" s="46">
        <f t="shared" ca="1" si="1245"/>
        <v>0.60689189911657238</v>
      </c>
      <c r="P9920" s="46">
        <f t="shared" ca="1" si="1246"/>
        <v>0.46358760539838717</v>
      </c>
      <c r="Q9920" s="47">
        <f t="shared" ca="1" si="1241"/>
        <v>0.8935004865529429</v>
      </c>
      <c r="R9920" s="47">
        <f t="shared" ca="1" si="1242"/>
        <v>1.5245371022172521E-2</v>
      </c>
      <c r="S9920" s="97">
        <f t="shared" ca="1" si="1247"/>
        <v>0.31106863506937243</v>
      </c>
      <c r="V9920">
        <v>9903</v>
      </c>
      <c r="W9920" s="46">
        <v>0.289511344677442</v>
      </c>
    </row>
    <row r="9921" spans="10:23">
      <c r="J9921">
        <v>9904</v>
      </c>
      <c r="K9921" s="93">
        <f t="shared" ca="1" si="1243"/>
        <v>-0.83464911729761715</v>
      </c>
      <c r="L9921" s="93">
        <f t="shared" ca="1" si="1243"/>
        <v>1.2273693911307026</v>
      </c>
      <c r="M9921" s="93">
        <f t="shared" ca="1" si="1244"/>
        <v>-0.83464911729761715</v>
      </c>
      <c r="N9921" s="101">
        <f t="shared" ca="1" si="1240"/>
        <v>0.89821114191865292</v>
      </c>
      <c r="O9921" s="46">
        <f t="shared" ca="1" si="1245"/>
        <v>2.0669758585226683E-2</v>
      </c>
      <c r="P9921" s="46">
        <f t="shared" ca="1" si="1246"/>
        <v>0.17047653513271432</v>
      </c>
      <c r="Q9921" s="47">
        <f t="shared" ca="1" si="1241"/>
        <v>-0.2789437945097486</v>
      </c>
      <c r="R9921" s="47">
        <f t="shared" ca="1" si="1242"/>
        <v>0.29465676585370731</v>
      </c>
      <c r="S9921" s="97">
        <f t="shared" ca="1" si="1247"/>
        <v>0.157663262219467</v>
      </c>
      <c r="V9921">
        <v>9904</v>
      </c>
      <c r="W9921" s="46">
        <v>0.220155792432665</v>
      </c>
    </row>
    <row r="9922" spans="10:23">
      <c r="J9922">
        <v>9905</v>
      </c>
      <c r="K9922" s="93">
        <f t="shared" ca="1" si="1243"/>
        <v>-1.0032699665307674</v>
      </c>
      <c r="L9922" s="93">
        <f t="shared" ca="1" si="1243"/>
        <v>-0.65525471370308175</v>
      </c>
      <c r="M9922" s="93">
        <f t="shared" ca="1" si="1244"/>
        <v>-1.0032699665307674</v>
      </c>
      <c r="N9922" s="101">
        <f t="shared" ca="1" si="1240"/>
        <v>-0.94029833437353072</v>
      </c>
      <c r="O9922" s="46">
        <f t="shared" ca="1" si="1245"/>
        <v>-3.985997866317631E-2</v>
      </c>
      <c r="P9922" s="46">
        <f t="shared" ca="1" si="1246"/>
        <v>0.14021166650851283</v>
      </c>
      <c r="Q9922" s="47">
        <f t="shared" ca="1" si="1241"/>
        <v>-0.40000326900655458</v>
      </c>
      <c r="R9922" s="47">
        <f t="shared" ca="1" si="1242"/>
        <v>-2.6164086891765914E-3</v>
      </c>
      <c r="S9922" s="97">
        <f t="shared" ca="1" si="1247"/>
        <v>-2.1238193676176451E-2</v>
      </c>
      <c r="V9922">
        <v>9905</v>
      </c>
      <c r="W9922" s="46">
        <v>0.38375907403607901</v>
      </c>
    </row>
    <row r="9923" spans="10:23">
      <c r="J9923">
        <v>9906</v>
      </c>
      <c r="K9923" s="93">
        <f t="shared" ca="1" si="1243"/>
        <v>-0.33618896780701796</v>
      </c>
      <c r="L9923" s="93">
        <f t="shared" ca="1" si="1243"/>
        <v>-0.63533369029877806</v>
      </c>
      <c r="M9923" s="93">
        <f t="shared" ca="1" si="1244"/>
        <v>-0.33618896780701796</v>
      </c>
      <c r="N9923" s="101">
        <f t="shared" ca="1" si="1240"/>
        <v>-0.70926482435648763</v>
      </c>
      <c r="O9923" s="46">
        <f t="shared" ca="1" si="1245"/>
        <v>0.19960173535251025</v>
      </c>
      <c r="P9923" s="46">
        <f t="shared" ca="1" si="1246"/>
        <v>0.25994252351635611</v>
      </c>
      <c r="Q9923" s="47">
        <f t="shared" ca="1" si="1241"/>
        <v>7.8920159024818526E-2</v>
      </c>
      <c r="R9923" s="47">
        <f t="shared" ca="1" si="1242"/>
        <v>3.4739974747618182E-2</v>
      </c>
      <c r="S9923" s="97">
        <f t="shared" ca="1" si="1247"/>
        <v>0.11717085505006422</v>
      </c>
      <c r="V9923">
        <v>9906</v>
      </c>
      <c r="W9923" s="46">
        <v>-6.26432462631559E-2</v>
      </c>
    </row>
    <row r="9924" spans="10:23">
      <c r="J9924">
        <v>9907</v>
      </c>
      <c r="K9924" s="93">
        <f t="shared" ca="1" si="1243"/>
        <v>0.67905864033225982</v>
      </c>
      <c r="L9924" s="93">
        <f t="shared" ca="1" si="1243"/>
        <v>0.82832179342631351</v>
      </c>
      <c r="M9924" s="93">
        <f t="shared" ca="1" si="1244"/>
        <v>0.67905864033225982</v>
      </c>
      <c r="N9924" s="101">
        <f t="shared" ca="1" si="1240"/>
        <v>1.0012738481220196</v>
      </c>
      <c r="O9924" s="46">
        <f t="shared" ca="1" si="1245"/>
        <v>0.56404463338210187</v>
      </c>
      <c r="P9924" s="46">
        <f t="shared" ca="1" si="1246"/>
        <v>0.44216397253115192</v>
      </c>
      <c r="Q9924" s="47">
        <f t="shared" ca="1" si="1241"/>
        <v>0.80780595508400177</v>
      </c>
      <c r="R9924" s="47">
        <f t="shared" ca="1" si="1242"/>
        <v>0.31132123141406121</v>
      </c>
      <c r="S9924" s="97">
        <f t="shared" ca="1" si="1247"/>
        <v>0.43768293239808154</v>
      </c>
      <c r="V9924">
        <v>9907</v>
      </c>
      <c r="W9924" s="46">
        <v>0.14831402702174401</v>
      </c>
    </row>
    <row r="9925" spans="10:23">
      <c r="J9925">
        <v>9908</v>
      </c>
      <c r="K9925" s="93">
        <f t="shared" ca="1" si="1243"/>
        <v>0.48514985317544951</v>
      </c>
      <c r="L9925" s="93">
        <f t="shared" ca="1" si="1243"/>
        <v>1.0561313154401772</v>
      </c>
      <c r="M9925" s="93">
        <f t="shared" ca="1" si="1244"/>
        <v>0.48514985317544951</v>
      </c>
      <c r="N9925" s="101">
        <f t="shared" ca="1" si="1240"/>
        <v>1.1555888816592577</v>
      </c>
      <c r="O9925" s="46">
        <f t="shared" ca="1" si="1245"/>
        <v>0.49443729840462664</v>
      </c>
      <c r="P9925" s="46">
        <f t="shared" ca="1" si="1246"/>
        <v>0.40736030504241427</v>
      </c>
      <c r="Q9925" s="47">
        <f t="shared" ca="1" si="1241"/>
        <v>0.6685912851290513</v>
      </c>
      <c r="R9925" s="47">
        <f t="shared" ca="1" si="1242"/>
        <v>0.33627281338350651</v>
      </c>
      <c r="S9925" s="97">
        <f t="shared" ca="1" si="1247"/>
        <v>0.41535505589406657</v>
      </c>
      <c r="V9925">
        <v>9908</v>
      </c>
      <c r="W9925" s="46">
        <v>0.49299643653688802</v>
      </c>
    </row>
    <row r="9926" spans="10:23">
      <c r="J9926">
        <v>9909</v>
      </c>
      <c r="K9926" s="93">
        <f t="shared" ca="1" si="1243"/>
        <v>-0.53164899093011975</v>
      </c>
      <c r="L9926" s="93">
        <f t="shared" ca="1" si="1243"/>
        <v>1.7629066790393637</v>
      </c>
      <c r="M9926" s="93">
        <f t="shared" ca="1" si="1244"/>
        <v>-0.53164899093011975</v>
      </c>
      <c r="N9926" s="101">
        <f t="shared" ca="1" si="1240"/>
        <v>1.5023058788043442</v>
      </c>
      <c r="O9926" s="46">
        <f t="shared" ca="1" si="1245"/>
        <v>0.12943755401898288</v>
      </c>
      <c r="P9926" s="46">
        <f t="shared" ca="1" si="1246"/>
        <v>0.22486043284959242</v>
      </c>
      <c r="Q9926" s="47">
        <f t="shared" ca="1" si="1241"/>
        <v>-6.1408203642236203E-2</v>
      </c>
      <c r="R9926" s="47">
        <f t="shared" ca="1" si="1242"/>
        <v>0.39233434787021571</v>
      </c>
      <c r="S9926" s="97">
        <f t="shared" ca="1" si="1247"/>
        <v>0.26088595094459932</v>
      </c>
      <c r="V9926">
        <v>9909</v>
      </c>
      <c r="W9926" s="46">
        <v>1.1907939980675399</v>
      </c>
    </row>
    <row r="9927" spans="10:23">
      <c r="J9927">
        <v>9910</v>
      </c>
      <c r="K9927" s="93">
        <f t="shared" ca="1" si="1243"/>
        <v>-0.41276605215089723</v>
      </c>
      <c r="L9927" s="93">
        <f t="shared" ca="1" si="1243"/>
        <v>0.32241914075472949</v>
      </c>
      <c r="M9927" s="93">
        <f t="shared" ca="1" si="1244"/>
        <v>-0.41276605215089723</v>
      </c>
      <c r="N9927" s="101">
        <f t="shared" ca="1" si="1240"/>
        <v>0.17441130247688533</v>
      </c>
      <c r="O9927" s="46">
        <f t="shared" ca="1" si="1245"/>
        <v>0.17211289980421585</v>
      </c>
      <c r="P9927" s="46">
        <f t="shared" ca="1" si="1246"/>
        <v>0.24619810574220891</v>
      </c>
      <c r="Q9927" s="47">
        <f t="shared" ca="1" si="1241"/>
        <v>2.3942487928229728E-2</v>
      </c>
      <c r="R9927" s="47">
        <f t="shared" ca="1" si="1242"/>
        <v>0.17762376777614461</v>
      </c>
      <c r="S9927" s="97">
        <f t="shared" ca="1" si="1247"/>
        <v>0.17486833379018024</v>
      </c>
      <c r="V9927">
        <v>9910</v>
      </c>
      <c r="W9927" s="46">
        <v>1.71474927583396</v>
      </c>
    </row>
    <row r="9928" spans="10:23">
      <c r="J9928">
        <v>9911</v>
      </c>
      <c r="K9928" s="93">
        <f t="shared" ca="1" si="1243"/>
        <v>0.78873963430592708</v>
      </c>
      <c r="L9928" s="93">
        <f t="shared" ca="1" si="1243"/>
        <v>-0.41725284542952468</v>
      </c>
      <c r="M9928" s="93">
        <f t="shared" ca="1" si="1244"/>
        <v>0.78873963430592708</v>
      </c>
      <c r="N9928" s="101">
        <f t="shared" ca="1" si="1240"/>
        <v>-0.14475350997820619</v>
      </c>
      <c r="O9928" s="46">
        <f t="shared" ca="1" si="1245"/>
        <v>0.60341676189742044</v>
      </c>
      <c r="P9928" s="46">
        <f t="shared" ca="1" si="1246"/>
        <v>0.4618500367888112</v>
      </c>
      <c r="Q9928" s="47">
        <f t="shared" ca="1" si="1241"/>
        <v>0.88655021211463902</v>
      </c>
      <c r="R9928" s="47">
        <f t="shared" ca="1" si="1242"/>
        <v>0.12601721462839754</v>
      </c>
      <c r="S9928" s="97">
        <f t="shared" ca="1" si="1247"/>
        <v>0.36471698826290899</v>
      </c>
      <c r="V9928">
        <v>9911</v>
      </c>
      <c r="W9928" s="46">
        <v>0.11806617206728701</v>
      </c>
    </row>
    <row r="9929" spans="10:23">
      <c r="J9929">
        <v>9912</v>
      </c>
      <c r="K9929" s="93">
        <f t="shared" ca="1" si="1243"/>
        <v>-1.8322739558503709</v>
      </c>
      <c r="L9929" s="93">
        <f t="shared" ca="1" si="1243"/>
        <v>0.60669456896627327</v>
      </c>
      <c r="M9929" s="93">
        <f t="shared" ca="1" si="1244"/>
        <v>-1.8322739558503709</v>
      </c>
      <c r="N9929" s="101">
        <f t="shared" ca="1" si="1240"/>
        <v>-7.5073013002430189E-3</v>
      </c>
      <c r="O9929" s="46">
        <f t="shared" ca="1" si="1245"/>
        <v>-0.33744710314747417</v>
      </c>
      <c r="P9929" s="46">
        <f t="shared" ca="1" si="1246"/>
        <v>-8.5818957336361024E-3</v>
      </c>
      <c r="Q9929" s="47">
        <f t="shared" ca="1" si="1241"/>
        <v>-0.99517751797515031</v>
      </c>
      <c r="R9929" s="47">
        <f t="shared" ca="1" si="1242"/>
        <v>0.14820889581024049</v>
      </c>
      <c r="S9929" s="97">
        <f t="shared" ca="1" si="1247"/>
        <v>-9.4619103668616839E-2</v>
      </c>
      <c r="V9929">
        <v>9912</v>
      </c>
      <c r="W9929" s="46">
        <v>0.15487073189156</v>
      </c>
    </row>
    <row r="9930" spans="10:23">
      <c r="J9930">
        <v>9913</v>
      </c>
      <c r="K9930" s="93">
        <f t="shared" ca="1" si="1243"/>
        <v>-0.31922905397902052</v>
      </c>
      <c r="L9930" s="93">
        <f t="shared" ca="1" si="1243"/>
        <v>1.3008958120406913</v>
      </c>
      <c r="M9930" s="93">
        <f t="shared" ca="1" si="1244"/>
        <v>-0.31922905397902052</v>
      </c>
      <c r="N9930" s="101">
        <f t="shared" ca="1" si="1240"/>
        <v>1.1318354483439841</v>
      </c>
      <c r="O9930" s="46">
        <f t="shared" ca="1" si="1245"/>
        <v>0.20568982666762869</v>
      </c>
      <c r="P9930" s="46">
        <f t="shared" ca="1" si="1246"/>
        <v>0.26298656917391533</v>
      </c>
      <c r="Q9930" s="47">
        <f t="shared" ca="1" si="1241"/>
        <v>9.1096341655055452E-2</v>
      </c>
      <c r="R9930" s="47">
        <f t="shared" ca="1" si="1242"/>
        <v>0.3324320616120417</v>
      </c>
      <c r="S9930" s="97">
        <f t="shared" ca="1" si="1247"/>
        <v>0.26906094413983517</v>
      </c>
      <c r="V9930">
        <v>9913</v>
      </c>
      <c r="W9930" s="46">
        <v>1.08686283507871</v>
      </c>
    </row>
    <row r="9931" spans="10:23">
      <c r="J9931">
        <v>9914</v>
      </c>
      <c r="K9931" s="93">
        <f t="shared" ca="1" si="1243"/>
        <v>-0.13317407142767257</v>
      </c>
      <c r="L9931" s="93">
        <f t="shared" ca="1" si="1243"/>
        <v>1.3457315461188055</v>
      </c>
      <c r="M9931" s="93">
        <f t="shared" ca="1" si="1244"/>
        <v>-0.13317407142767257</v>
      </c>
      <c r="N9931" s="101">
        <f t="shared" ca="1" si="1240"/>
        <v>1.233513112391438</v>
      </c>
      <c r="O9931" s="46">
        <f t="shared" ca="1" si="1245"/>
        <v>0.27247788555124663</v>
      </c>
      <c r="P9931" s="46">
        <f t="shared" ca="1" si="1246"/>
        <v>0.2963805986157243</v>
      </c>
      <c r="Q9931" s="47">
        <f t="shared" ca="1" si="1241"/>
        <v>0.2246724594222913</v>
      </c>
      <c r="R9931" s="47">
        <f t="shared" ca="1" si="1242"/>
        <v>0.34887257625787854</v>
      </c>
      <c r="S9931" s="97">
        <f t="shared" ca="1" si="1247"/>
        <v>0.31067523090456262</v>
      </c>
      <c r="V9931">
        <v>9914</v>
      </c>
      <c r="W9931" s="46">
        <v>0.55043909226600496</v>
      </c>
    </row>
    <row r="9932" spans="10:23">
      <c r="J9932">
        <v>9915</v>
      </c>
      <c r="K9932" s="93">
        <f t="shared" ca="1" si="1243"/>
        <v>0.49078807919765333</v>
      </c>
      <c r="L9932" s="93">
        <f t="shared" ca="1" si="1243"/>
        <v>-1.4478973153197123</v>
      </c>
      <c r="M9932" s="93">
        <f t="shared" ca="1" si="1244"/>
        <v>0.49078807919765333</v>
      </c>
      <c r="N9932" s="101">
        <f t="shared" ca="1" si="1240"/>
        <v>-1.2166454835308016</v>
      </c>
      <c r="O9932" s="46">
        <f t="shared" ca="1" si="1245"/>
        <v>0.49646124942386993</v>
      </c>
      <c r="P9932" s="46">
        <f t="shared" ca="1" si="1246"/>
        <v>0.40837228055203595</v>
      </c>
      <c r="Q9932" s="47">
        <f t="shared" ca="1" si="1241"/>
        <v>0.6726391871675379</v>
      </c>
      <c r="R9932" s="47">
        <f t="shared" ca="1" si="1242"/>
        <v>-4.7299667255531697E-2</v>
      </c>
      <c r="S9932" s="97">
        <f t="shared" ca="1" si="1247"/>
        <v>0.22458079108416912</v>
      </c>
      <c r="V9932">
        <v>9915</v>
      </c>
      <c r="W9932" s="46">
        <v>-0.25418636071502898</v>
      </c>
    </row>
    <row r="9933" spans="10:23">
      <c r="J9933">
        <v>9916</v>
      </c>
      <c r="K9933" s="93">
        <f t="shared" ca="1" si="1243"/>
        <v>0.70429561892761339</v>
      </c>
      <c r="L9933" s="93">
        <f t="shared" ca="1" si="1243"/>
        <v>1.3229943001514453</v>
      </c>
      <c r="M9933" s="93">
        <f t="shared" ca="1" si="1244"/>
        <v>0.70429561892761339</v>
      </c>
      <c r="N9933" s="101">
        <f t="shared" ca="1" si="1240"/>
        <v>1.4782904607543008</v>
      </c>
      <c r="O9933" s="46">
        <f t="shared" ca="1" si="1245"/>
        <v>0.573103938267989</v>
      </c>
      <c r="P9933" s="46">
        <f t="shared" ca="1" si="1246"/>
        <v>0.44669362497409548</v>
      </c>
      <c r="Q9933" s="47">
        <f t="shared" ca="1" si="1241"/>
        <v>0.82592456485577614</v>
      </c>
      <c r="R9933" s="47">
        <f t="shared" ca="1" si="1242"/>
        <v>0.38845123513472479</v>
      </c>
      <c r="S9933" s="97">
        <f t="shared" ca="1" si="1247"/>
        <v>0.4807775867013569</v>
      </c>
      <c r="V9933">
        <v>9916</v>
      </c>
      <c r="W9933" s="46">
        <v>0.385385131438994</v>
      </c>
    </row>
    <row r="9934" spans="10:23">
      <c r="J9934">
        <v>9917</v>
      </c>
      <c r="K9934" s="93">
        <f t="shared" ca="1" si="1243"/>
        <v>0.41532105140256886</v>
      </c>
      <c r="L9934" s="93">
        <f t="shared" ca="1" si="1243"/>
        <v>-2.3974756099456478E-3</v>
      </c>
      <c r="M9934" s="93">
        <f t="shared" ca="1" si="1244"/>
        <v>0.41532105140256886</v>
      </c>
      <c r="N9934" s="101">
        <f t="shared" ca="1" si="1240"/>
        <v>0.12980840518094894</v>
      </c>
      <c r="O9934" s="46">
        <f t="shared" ca="1" si="1245"/>
        <v>0.46937089028899059</v>
      </c>
      <c r="P9934" s="46">
        <f t="shared" ca="1" si="1246"/>
        <v>0.39482710098459628</v>
      </c>
      <c r="Q9934" s="47">
        <f t="shared" ca="1" si="1241"/>
        <v>0.61845846889777922</v>
      </c>
      <c r="R9934" s="47">
        <f t="shared" ca="1" si="1242"/>
        <v>0.17041181426491561</v>
      </c>
      <c r="S9934" s="97">
        <f t="shared" ca="1" si="1247"/>
        <v>0.31989135227695309</v>
      </c>
      <c r="V9934">
        <v>9917</v>
      </c>
      <c r="W9934" s="46">
        <v>0.40476828083342098</v>
      </c>
    </row>
    <row r="9935" spans="10:23">
      <c r="J9935">
        <v>9918</v>
      </c>
      <c r="K9935" s="93">
        <f t="shared" ca="1" si="1243"/>
        <v>4.7797153112474226E-2</v>
      </c>
      <c r="L9935" s="93">
        <f t="shared" ca="1" si="1243"/>
        <v>-0.25828282075271003</v>
      </c>
      <c r="M9935" s="93">
        <f t="shared" ca="1" si="1244"/>
        <v>4.7797153112474226E-2</v>
      </c>
      <c r="N9935" s="101">
        <f t="shared" ca="1" si="1240"/>
        <v>-0.2296730331990281</v>
      </c>
      <c r="O9935" s="46">
        <f t="shared" ca="1" si="1245"/>
        <v>0.33744103050487367</v>
      </c>
      <c r="P9935" s="46">
        <f t="shared" ca="1" si="1246"/>
        <v>0.32886217109253785</v>
      </c>
      <c r="Q9935" s="47">
        <f t="shared" ca="1" si="1241"/>
        <v>0.35459874932954538</v>
      </c>
      <c r="R9935" s="47">
        <f t="shared" ca="1" si="1242"/>
        <v>0.11228636549541762</v>
      </c>
      <c r="S9935" s="97">
        <f t="shared" ca="1" si="1247"/>
        <v>0.22486369800014566</v>
      </c>
      <c r="V9935">
        <v>9918</v>
      </c>
      <c r="W9935" s="46">
        <v>0.27525236183283303</v>
      </c>
    </row>
    <row r="9936" spans="10:23">
      <c r="J9936">
        <v>9919</v>
      </c>
      <c r="K9936" s="93">
        <f t="shared" ca="1" si="1243"/>
        <v>-0.54941320007526151</v>
      </c>
      <c r="L9936" s="93">
        <f t="shared" ca="1" si="1243"/>
        <v>0.74917620794834905</v>
      </c>
      <c r="M9936" s="93">
        <f t="shared" ca="1" si="1244"/>
        <v>-0.54941320007526151</v>
      </c>
      <c r="N9936" s="101">
        <f t="shared" ca="1" si="1240"/>
        <v>0.53555564479101025</v>
      </c>
      <c r="O9936" s="46">
        <f t="shared" ca="1" si="1245"/>
        <v>0.12306074523838925</v>
      </c>
      <c r="P9936" s="46">
        <f t="shared" ca="1" si="1246"/>
        <v>0.22167202845929562</v>
      </c>
      <c r="Q9936" s="47">
        <f t="shared" ca="1" si="1241"/>
        <v>-7.4161821203423461E-2</v>
      </c>
      <c r="R9936" s="47">
        <f t="shared" ca="1" si="1242"/>
        <v>0.23601809562287257</v>
      </c>
      <c r="S9936" s="97">
        <f t="shared" ca="1" si="1247"/>
        <v>0.17953942043063092</v>
      </c>
      <c r="V9936">
        <v>9919</v>
      </c>
      <c r="W9936" s="46">
        <v>1.45542031823291</v>
      </c>
    </row>
    <row r="9937" spans="10:23">
      <c r="J9937">
        <v>9920</v>
      </c>
      <c r="K9937" s="93">
        <f t="shared" ca="1" si="1243"/>
        <v>0.24705237046556563</v>
      </c>
      <c r="L9937" s="93">
        <f t="shared" ca="1" si="1243"/>
        <v>0.59636536764116199</v>
      </c>
      <c r="M9937" s="93">
        <f t="shared" ca="1" si="1244"/>
        <v>0.24705237046556563</v>
      </c>
      <c r="N9937" s="101">
        <f t="shared" ca="1" si="1240"/>
        <v>0.64397217516196537</v>
      </c>
      <c r="O9937" s="46">
        <f t="shared" ca="1" si="1245"/>
        <v>0.40896757070797529</v>
      </c>
      <c r="P9937" s="46">
        <f t="shared" ca="1" si="1246"/>
        <v>0.36462544119408863</v>
      </c>
      <c r="Q9937" s="47">
        <f t="shared" ca="1" si="1241"/>
        <v>0.49765182973574862</v>
      </c>
      <c r="R9937" s="47">
        <f t="shared" ca="1" si="1242"/>
        <v>0.25354823434225371</v>
      </c>
      <c r="S9937" s="97">
        <f t="shared" ca="1" si="1247"/>
        <v>0.3312579025251145</v>
      </c>
      <c r="V9937">
        <v>9920</v>
      </c>
      <c r="W9937" s="46">
        <v>0.10245224513197899</v>
      </c>
    </row>
    <row r="9938" spans="10:23">
      <c r="J9938">
        <v>9921</v>
      </c>
      <c r="K9938" s="93">
        <f t="shared" ca="1" si="1243"/>
        <v>0.45287813032063101</v>
      </c>
      <c r="L9938" s="93">
        <f t="shared" ca="1" si="1243"/>
        <v>0.55387496389885926</v>
      </c>
      <c r="M9938" s="93">
        <f t="shared" ca="1" si="1244"/>
        <v>0.45287813032063101</v>
      </c>
      <c r="N9938" s="101">
        <f t="shared" ref="N9938:N10001" ca="1" si="1248">$N$2*K9938+SQRT(1-$N$2^2)*L9938</f>
        <v>0.66914494676567382</v>
      </c>
      <c r="O9938" s="46">
        <f t="shared" ca="1" si="1245"/>
        <v>0.48285273508497151</v>
      </c>
      <c r="P9938" s="46">
        <f t="shared" ca="1" si="1246"/>
        <v>0.40156802338258674</v>
      </c>
      <c r="Q9938" s="47">
        <f t="shared" ref="Q9938:Q10001" ca="1" si="1249">$K$2+K9938*$S$3</f>
        <v>0.64542215848974105</v>
      </c>
      <c r="R9938" s="47">
        <f t="shared" ref="R9938:R10001" ca="1" si="1250">$L$2+$L$3*N9938</f>
        <v>0.2576184824552899</v>
      </c>
      <c r="S9938" s="97">
        <f t="shared" ca="1" si="1247"/>
        <v>0.37023560877013073</v>
      </c>
      <c r="V9938">
        <v>9921</v>
      </c>
      <c r="W9938" s="46">
        <v>1.0182489952329901</v>
      </c>
    </row>
    <row r="9939" spans="10:23">
      <c r="J9939">
        <v>9922</v>
      </c>
      <c r="K9939" s="93">
        <f t="shared" ref="K9939:L10002" ca="1" si="1251">_xlfn.NORM.S.INV(RAND())</f>
        <v>-1.7132751577352607</v>
      </c>
      <c r="L9939" s="93">
        <f t="shared" ca="1" si="1251"/>
        <v>0.13541058236551975</v>
      </c>
      <c r="M9939" s="93">
        <f t="shared" ref="M9939:M10002" ca="1" si="1252">K9939</f>
        <v>-1.7132751577352607</v>
      </c>
      <c r="N9939" s="101">
        <f t="shared" ca="1" si="1248"/>
        <v>-0.41647943848154867</v>
      </c>
      <c r="O9939" s="46">
        <f t="shared" ref="O9939:O10002" ca="1" si="1253">$K$2+K9939*$K$3</f>
        <v>-0.29473016739759006</v>
      </c>
      <c r="P9939" s="46">
        <f t="shared" ref="P9939:P10002" ca="1" si="1254">$K$2+K9939*$R$3</f>
        <v>1.2776572141305953E-2</v>
      </c>
      <c r="Q9939" s="47">
        <f t="shared" ca="1" si="1249"/>
        <v>-0.90974364647538208</v>
      </c>
      <c r="R9939" s="47">
        <f t="shared" ca="1" si="1250"/>
        <v>8.2081172734989341E-2</v>
      </c>
      <c r="S9939" s="97">
        <f t="shared" ref="S9939:S10002" ca="1" si="1255">AVERAGE(R9939,O9939)</f>
        <v>-0.10632449733130037</v>
      </c>
      <c r="V9939">
        <v>9922</v>
      </c>
      <c r="W9939" s="46">
        <v>-0.218077310656319</v>
      </c>
    </row>
    <row r="9940" spans="10:23">
      <c r="J9940">
        <v>9923</v>
      </c>
      <c r="K9940" s="93">
        <f t="shared" ca="1" si="1251"/>
        <v>-0.12411644255620584</v>
      </c>
      <c r="L9940" s="93">
        <f t="shared" ca="1" si="1251"/>
        <v>-0.25366111918050899</v>
      </c>
      <c r="M9940" s="93">
        <f t="shared" ca="1" si="1252"/>
        <v>-0.12411644255620584</v>
      </c>
      <c r="N9940" s="101">
        <f t="shared" ca="1" si="1248"/>
        <v>-0.27996365570460996</v>
      </c>
      <c r="O9940" s="46">
        <f t="shared" ca="1" si="1253"/>
        <v>0.27572929780647354</v>
      </c>
      <c r="P9940" s="46">
        <f t="shared" ca="1" si="1254"/>
        <v>0.29800630474333772</v>
      </c>
      <c r="Q9940" s="47">
        <f t="shared" ca="1" si="1249"/>
        <v>0.23117528393274511</v>
      </c>
      <c r="R9940" s="47">
        <f t="shared" ca="1" si="1250"/>
        <v>0.1041547495343606</v>
      </c>
      <c r="S9940" s="97">
        <f t="shared" ca="1" si="1255"/>
        <v>0.18994202367041707</v>
      </c>
      <c r="V9940">
        <v>9923</v>
      </c>
      <c r="W9940" s="46">
        <v>0.12825646404364399</v>
      </c>
    </row>
    <row r="9941" spans="10:23">
      <c r="J9941">
        <v>9924</v>
      </c>
      <c r="K9941" s="93">
        <f t="shared" ca="1" si="1251"/>
        <v>0.15656728524612831</v>
      </c>
      <c r="L9941" s="93">
        <f t="shared" ca="1" si="1251"/>
        <v>-0.70018096153464071</v>
      </c>
      <c r="M9941" s="93">
        <f t="shared" ca="1" si="1252"/>
        <v>0.15656728524612831</v>
      </c>
      <c r="N9941" s="101">
        <f t="shared" ca="1" si="1248"/>
        <v>-0.61403788923709912</v>
      </c>
      <c r="O9941" s="46">
        <f t="shared" ca="1" si="1253"/>
        <v>0.3764861874262504</v>
      </c>
      <c r="P9941" s="46">
        <f t="shared" ca="1" si="1254"/>
        <v>0.34838474955322618</v>
      </c>
      <c r="Q9941" s="47">
        <f t="shared" ca="1" si="1249"/>
        <v>0.43268906317229888</v>
      </c>
      <c r="R9941" s="47">
        <f t="shared" ca="1" si="1250"/>
        <v>5.0137454972751905E-2</v>
      </c>
      <c r="S9941" s="97">
        <f t="shared" ca="1" si="1255"/>
        <v>0.21331182119950115</v>
      </c>
      <c r="V9941">
        <v>9924</v>
      </c>
      <c r="W9941" s="46">
        <v>0.15026145523363499</v>
      </c>
    </row>
    <row r="9942" spans="10:23">
      <c r="J9942">
        <v>9925</v>
      </c>
      <c r="K9942" s="93">
        <f t="shared" ca="1" si="1251"/>
        <v>-0.1413712903758492</v>
      </c>
      <c r="L9942" s="93">
        <f t="shared" ca="1" si="1251"/>
        <v>0.67756453812768858</v>
      </c>
      <c r="M9942" s="93">
        <f t="shared" ca="1" si="1252"/>
        <v>-0.1413712903758492</v>
      </c>
      <c r="N9942" s="101">
        <f t="shared" ca="1" si="1248"/>
        <v>0.59742830569808081</v>
      </c>
      <c r="O9942" s="46">
        <f t="shared" ca="1" si="1253"/>
        <v>0.2695353341920449</v>
      </c>
      <c r="P9942" s="46">
        <f t="shared" ca="1" si="1254"/>
        <v>0.29490932293612343</v>
      </c>
      <c r="Q9942" s="47">
        <f t="shared" ca="1" si="1249"/>
        <v>0.2187873567038878</v>
      </c>
      <c r="R9942" s="47">
        <f t="shared" ca="1" si="1250"/>
        <v>0.24602244020876751</v>
      </c>
      <c r="S9942" s="97">
        <f t="shared" ca="1" si="1255"/>
        <v>0.2577788872004062</v>
      </c>
      <c r="V9942">
        <v>9925</v>
      </c>
      <c r="W9942" s="46">
        <v>0.57358341509745403</v>
      </c>
    </row>
    <row r="9943" spans="10:23">
      <c r="J9943">
        <v>9926</v>
      </c>
      <c r="K9943" s="93">
        <f t="shared" ca="1" si="1251"/>
        <v>1.0401090982471108</v>
      </c>
      <c r="L9943" s="93">
        <f t="shared" ca="1" si="1251"/>
        <v>-0.68350369812968981</v>
      </c>
      <c r="M9943" s="93">
        <f t="shared" ca="1" si="1252"/>
        <v>1.0401090982471108</v>
      </c>
      <c r="N9943" s="101">
        <f t="shared" ca="1" si="1248"/>
        <v>-0.31724033860204842</v>
      </c>
      <c r="O9943" s="46">
        <f t="shared" ca="1" si="1253"/>
        <v>0.69365072569150443</v>
      </c>
      <c r="P9943" s="46">
        <f t="shared" ca="1" si="1254"/>
        <v>0.50696701868585325</v>
      </c>
      <c r="Q9943" s="47">
        <f t="shared" ca="1" si="1249"/>
        <v>1.0670181397028069</v>
      </c>
      <c r="R9943" s="47">
        <f t="shared" ca="1" si="1250"/>
        <v>9.812738986923758E-2</v>
      </c>
      <c r="S9943" s="97">
        <f t="shared" ca="1" si="1255"/>
        <v>0.39588905778037098</v>
      </c>
      <c r="V9943">
        <v>9926</v>
      </c>
      <c r="W9943" s="46">
        <v>0.62265687019898097</v>
      </c>
    </row>
    <row r="9944" spans="10:23">
      <c r="J9944">
        <v>9927</v>
      </c>
      <c r="K9944" s="93">
        <f t="shared" ca="1" si="1251"/>
        <v>1.3864026301561101</v>
      </c>
      <c r="L9944" s="93">
        <f t="shared" ca="1" si="1251"/>
        <v>1.2093976287767161</v>
      </c>
      <c r="M9944" s="93">
        <f t="shared" ca="1" si="1252"/>
        <v>1.3864026301561101</v>
      </c>
      <c r="N9944" s="101">
        <f t="shared" ca="1" si="1248"/>
        <v>1.5875166980908384</v>
      </c>
      <c r="O9944" s="46">
        <f t="shared" ca="1" si="1253"/>
        <v>0.81795953206153149</v>
      </c>
      <c r="P9944" s="46">
        <f t="shared" ca="1" si="1254"/>
        <v>0.56912142187086667</v>
      </c>
      <c r="Q9944" s="47">
        <f t="shared" ca="1" si="1249"/>
        <v>1.315635752442861</v>
      </c>
      <c r="R9944" s="47">
        <f t="shared" ca="1" si="1250"/>
        <v>0.40611229738929144</v>
      </c>
      <c r="S9944" s="97">
        <f t="shared" ca="1" si="1255"/>
        <v>0.61203591472541152</v>
      </c>
      <c r="V9944">
        <v>9927</v>
      </c>
      <c r="W9944" s="46">
        <v>0.100104441809978</v>
      </c>
    </row>
    <row r="9945" spans="10:23">
      <c r="J9945">
        <v>9928</v>
      </c>
      <c r="K9945" s="93">
        <f t="shared" ca="1" si="1251"/>
        <v>1.5815219350657339</v>
      </c>
      <c r="L9945" s="93">
        <f t="shared" ca="1" si="1251"/>
        <v>-1.3014570686044857</v>
      </c>
      <c r="M9945" s="93">
        <f t="shared" ca="1" si="1252"/>
        <v>1.5815219350657339</v>
      </c>
      <c r="N9945" s="101">
        <f t="shared" ca="1" si="1248"/>
        <v>-0.73093011227150961</v>
      </c>
      <c r="O9945" s="46">
        <f t="shared" ca="1" si="1253"/>
        <v>0.88800140595780319</v>
      </c>
      <c r="P9945" s="46">
        <f t="shared" ca="1" si="1254"/>
        <v>0.60414235881900258</v>
      </c>
      <c r="Q9945" s="47">
        <f t="shared" ca="1" si="1249"/>
        <v>1.4557195002354044</v>
      </c>
      <c r="R9945" s="47">
        <f t="shared" ca="1" si="1250"/>
        <v>3.1236860404757635E-2</v>
      </c>
      <c r="S9945" s="97">
        <f t="shared" ca="1" si="1255"/>
        <v>0.45961913318128039</v>
      </c>
      <c r="V9945">
        <v>9928</v>
      </c>
      <c r="W9945" s="46">
        <v>0.12809699394489699</v>
      </c>
    </row>
    <row r="9946" spans="10:23">
      <c r="J9946">
        <v>9929</v>
      </c>
      <c r="K9946" s="93">
        <f t="shared" ca="1" si="1251"/>
        <v>0.24743154212306109</v>
      </c>
      <c r="L9946" s="93">
        <f t="shared" ca="1" si="1251"/>
        <v>-0.1206142496541048</v>
      </c>
      <c r="M9946" s="93">
        <f t="shared" ca="1" si="1252"/>
        <v>0.24743154212306109</v>
      </c>
      <c r="N9946" s="101">
        <f t="shared" ca="1" si="1248"/>
        <v>-3.5663561171879229E-2</v>
      </c>
      <c r="O9946" s="46">
        <f t="shared" ca="1" si="1253"/>
        <v>0.40910368175773348</v>
      </c>
      <c r="P9946" s="46">
        <f t="shared" ca="1" si="1254"/>
        <v>0.36469349671896772</v>
      </c>
      <c r="Q9946" s="47">
        <f t="shared" ca="1" si="1249"/>
        <v>0.497924051835265</v>
      </c>
      <c r="R9946" s="47">
        <f t="shared" ca="1" si="1250"/>
        <v>0.14365624005119806</v>
      </c>
      <c r="S9946" s="97">
        <f t="shared" ca="1" si="1255"/>
        <v>0.27637996090446576</v>
      </c>
      <c r="V9946">
        <v>9929</v>
      </c>
      <c r="W9946" s="46">
        <v>-5.7661268493707203E-3</v>
      </c>
    </row>
    <row r="9947" spans="10:23">
      <c r="J9947">
        <v>9930</v>
      </c>
      <c r="K9947" s="93">
        <f t="shared" ca="1" si="1251"/>
        <v>0.7668563950047248</v>
      </c>
      <c r="L9947" s="93">
        <f t="shared" ca="1" si="1251"/>
        <v>-0.94317272600376556</v>
      </c>
      <c r="M9947" s="93">
        <f t="shared" ca="1" si="1252"/>
        <v>0.7668563950047248</v>
      </c>
      <c r="N9947" s="101">
        <f t="shared" ca="1" si="1248"/>
        <v>-0.65032866809962508</v>
      </c>
      <c r="O9947" s="46">
        <f t="shared" ca="1" si="1253"/>
        <v>0.59556134703579677</v>
      </c>
      <c r="P9947" s="46">
        <f t="shared" ca="1" si="1254"/>
        <v>0.45792232935799937</v>
      </c>
      <c r="Q9947" s="47">
        <f t="shared" ca="1" si="1249"/>
        <v>0.87083938239139158</v>
      </c>
      <c r="R9947" s="47">
        <f t="shared" ca="1" si="1250"/>
        <v>4.4269508585630668E-2</v>
      </c>
      <c r="S9947" s="97">
        <f t="shared" ca="1" si="1255"/>
        <v>0.31991542781071369</v>
      </c>
      <c r="V9947">
        <v>9930</v>
      </c>
      <c r="W9947" s="46">
        <v>0.63349393743978799</v>
      </c>
    </row>
    <row r="9948" spans="10:23">
      <c r="J9948">
        <v>9931</v>
      </c>
      <c r="K9948" s="93">
        <f t="shared" ca="1" si="1251"/>
        <v>0.41251163348298475</v>
      </c>
      <c r="L9948" s="93">
        <f t="shared" ca="1" si="1251"/>
        <v>-0.53217797536285771</v>
      </c>
      <c r="M9948" s="93">
        <f t="shared" ca="1" si="1252"/>
        <v>0.41251163348298475</v>
      </c>
      <c r="N9948" s="101">
        <f t="shared" ca="1" si="1248"/>
        <v>-0.37336103798552034</v>
      </c>
      <c r="O9948" s="46">
        <f t="shared" ca="1" si="1253"/>
        <v>0.46836239502125387</v>
      </c>
      <c r="P9948" s="46">
        <f t="shared" ca="1" si="1254"/>
        <v>0.39432285335072792</v>
      </c>
      <c r="Q9948" s="47">
        <f t="shared" ca="1" si="1249"/>
        <v>0.61644147836230578</v>
      </c>
      <c r="R9948" s="47">
        <f t="shared" ca="1" si="1250"/>
        <v>8.9053094262702331E-2</v>
      </c>
      <c r="S9948" s="97">
        <f t="shared" ca="1" si="1255"/>
        <v>0.27870774464197812</v>
      </c>
      <c r="V9948">
        <v>9931</v>
      </c>
      <c r="W9948" s="46">
        <v>-2.8810263233303601E-2</v>
      </c>
    </row>
    <row r="9949" spans="10:23">
      <c r="J9949">
        <v>9932</v>
      </c>
      <c r="K9949" s="93">
        <f t="shared" ca="1" si="1251"/>
        <v>-0.25444631603683987</v>
      </c>
      <c r="L9949" s="93">
        <f t="shared" ca="1" si="1251"/>
        <v>4.0192477051601033E-2</v>
      </c>
      <c r="M9949" s="93">
        <f t="shared" ca="1" si="1252"/>
        <v>-0.25444631603683987</v>
      </c>
      <c r="N9949" s="101">
        <f t="shared" ca="1" si="1248"/>
        <v>-4.2813824867742246E-2</v>
      </c>
      <c r="O9949" s="46">
        <f t="shared" ca="1" si="1253"/>
        <v>0.22894485191335279</v>
      </c>
      <c r="P9949" s="46">
        <f t="shared" ca="1" si="1254"/>
        <v>0.27461408179677738</v>
      </c>
      <c r="Q9949" s="47">
        <f t="shared" ca="1" si="1249"/>
        <v>0.13760639214650364</v>
      </c>
      <c r="R9949" s="47">
        <f t="shared" ca="1" si="1250"/>
        <v>0.14250009611226405</v>
      </c>
      <c r="S9949" s="97">
        <f t="shared" ca="1" si="1255"/>
        <v>0.18572247401280842</v>
      </c>
      <c r="V9949">
        <v>9932</v>
      </c>
      <c r="W9949" s="46">
        <v>1.70896426414055</v>
      </c>
    </row>
    <row r="9950" spans="10:23">
      <c r="J9950">
        <v>9933</v>
      </c>
      <c r="K9950" s="93">
        <f t="shared" ca="1" si="1251"/>
        <v>0.33628143930001408</v>
      </c>
      <c r="L9950" s="93">
        <f t="shared" ca="1" si="1251"/>
        <v>-0.89839570773176392</v>
      </c>
      <c r="M9950" s="93">
        <f t="shared" ca="1" si="1252"/>
        <v>0.33628143930001408</v>
      </c>
      <c r="N9950" s="101">
        <f t="shared" ca="1" si="1248"/>
        <v>-0.74480882512819768</v>
      </c>
      <c r="O9950" s="46">
        <f t="shared" ca="1" si="1253"/>
        <v>0.44099808245092653</v>
      </c>
      <c r="P9950" s="46">
        <f t="shared" ca="1" si="1254"/>
        <v>0.38064069706556425</v>
      </c>
      <c r="Q9950" s="47">
        <f t="shared" ca="1" si="1249"/>
        <v>0.5617128532216511</v>
      </c>
      <c r="R9950" s="47">
        <f t="shared" ca="1" si="1250"/>
        <v>2.8992776769247941E-2</v>
      </c>
      <c r="S9950" s="97">
        <f t="shared" ca="1" si="1255"/>
        <v>0.23499542961008724</v>
      </c>
      <c r="V9950">
        <v>9933</v>
      </c>
      <c r="W9950" s="46">
        <v>0.15059928144366899</v>
      </c>
    </row>
    <row r="9951" spans="10:23">
      <c r="J9951">
        <v>9934</v>
      </c>
      <c r="K9951" s="93">
        <f t="shared" ca="1" si="1251"/>
        <v>-0.1797386934706344</v>
      </c>
      <c r="L9951" s="93">
        <f t="shared" ca="1" si="1251"/>
        <v>-1.1125405445409595</v>
      </c>
      <c r="M9951" s="93">
        <f t="shared" ca="1" si="1252"/>
        <v>-0.1797386934706344</v>
      </c>
      <c r="N9951" s="101">
        <f t="shared" ca="1" si="1248"/>
        <v>-1.1119419231638961</v>
      </c>
      <c r="O9951" s="46">
        <f t="shared" ca="1" si="1253"/>
        <v>0.25576260775404791</v>
      </c>
      <c r="P9951" s="46">
        <f t="shared" ca="1" si="1254"/>
        <v>0.28802295971712494</v>
      </c>
      <c r="Q9951" s="47">
        <f t="shared" ca="1" si="1249"/>
        <v>0.1912419038278938</v>
      </c>
      <c r="R9951" s="47">
        <f t="shared" ca="1" si="1250"/>
        <v>-3.0369887900254744E-2</v>
      </c>
      <c r="S9951" s="97">
        <f t="shared" ca="1" si="1255"/>
        <v>0.11269635992689658</v>
      </c>
      <c r="V9951">
        <v>9934</v>
      </c>
      <c r="W9951" s="46">
        <v>7.2604103788006302E-2</v>
      </c>
    </row>
    <row r="9952" spans="10:23">
      <c r="J9952">
        <v>9935</v>
      </c>
      <c r="K9952" s="93">
        <f t="shared" ca="1" si="1251"/>
        <v>-1.2140061465849565</v>
      </c>
      <c r="L9952" s="93">
        <f t="shared" ca="1" si="1251"/>
        <v>-0.97064048688136118</v>
      </c>
      <c r="M9952" s="93">
        <f t="shared" ca="1" si="1252"/>
        <v>-1.2140061465849565</v>
      </c>
      <c r="N9952" s="101">
        <f t="shared" ca="1" si="1248"/>
        <v>-1.3063291165484712</v>
      </c>
      <c r="O9952" s="46">
        <f t="shared" ca="1" si="1253"/>
        <v>-0.11550783398725256</v>
      </c>
      <c r="P9952" s="46">
        <f t="shared" ca="1" si="1254"/>
        <v>0.1023877388464747</v>
      </c>
      <c r="Q9952" s="47">
        <f t="shared" ca="1" si="1249"/>
        <v>-0.55129897965470709</v>
      </c>
      <c r="R9952" s="47">
        <f t="shared" ca="1" si="1250"/>
        <v>-6.1800837162727024E-2</v>
      </c>
      <c r="S9952" s="97">
        <f t="shared" ca="1" si="1255"/>
        <v>-8.8654335574989793E-2</v>
      </c>
      <c r="V9952">
        <v>9935</v>
      </c>
      <c r="W9952" s="46">
        <v>0.61079765782468798</v>
      </c>
    </row>
    <row r="9953" spans="10:23">
      <c r="J9953">
        <v>9936</v>
      </c>
      <c r="K9953" s="93">
        <f t="shared" ca="1" si="1251"/>
        <v>3.5858187828208106</v>
      </c>
      <c r="L9953" s="93">
        <f t="shared" ca="1" si="1251"/>
        <v>1.2486080999524944E-2</v>
      </c>
      <c r="M9953" s="93">
        <f t="shared" ca="1" si="1252"/>
        <v>3.5858187828208106</v>
      </c>
      <c r="N9953" s="101">
        <f t="shared" ca="1" si="1248"/>
        <v>1.1522086593162417</v>
      </c>
      <c r="O9953" s="46">
        <f t="shared" ca="1" si="1253"/>
        <v>1.6074827874960373</v>
      </c>
      <c r="P9953" s="46">
        <f t="shared" ca="1" si="1254"/>
        <v>0.96388304958811966</v>
      </c>
      <c r="Q9953" s="47">
        <f t="shared" ca="1" si="1249"/>
        <v>2.8946822633118727</v>
      </c>
      <c r="R9953" s="47">
        <f t="shared" ca="1" si="1250"/>
        <v>0.33572625681715385</v>
      </c>
      <c r="S9953" s="97">
        <f t="shared" ca="1" si="1255"/>
        <v>0.97160452215659565</v>
      </c>
      <c r="V9953">
        <v>9936</v>
      </c>
      <c r="W9953" s="46">
        <v>-0.140913323446308</v>
      </c>
    </row>
    <row r="9954" spans="10:23">
      <c r="J9954">
        <v>9937</v>
      </c>
      <c r="K9954" s="93">
        <f t="shared" ca="1" si="1251"/>
        <v>0.40313762658517238</v>
      </c>
      <c r="L9954" s="93">
        <f t="shared" ca="1" si="1251"/>
        <v>-0.12558958922700664</v>
      </c>
      <c r="M9954" s="93">
        <f t="shared" ca="1" si="1252"/>
        <v>0.40313762658517238</v>
      </c>
      <c r="N9954" s="101">
        <f t="shared" ca="1" si="1248"/>
        <v>9.1374309336933052E-3</v>
      </c>
      <c r="O9954" s="46">
        <f t="shared" ca="1" si="1253"/>
        <v>0.46499741271289907</v>
      </c>
      <c r="P9954" s="46">
        <f t="shared" ca="1" si="1254"/>
        <v>0.39264036219655052</v>
      </c>
      <c r="Q9954" s="47">
        <f t="shared" ca="1" si="1249"/>
        <v>0.60971151374559618</v>
      </c>
      <c r="R9954" s="47">
        <f t="shared" ca="1" si="1250"/>
        <v>0.15090022400539208</v>
      </c>
      <c r="S9954" s="97">
        <f t="shared" ca="1" si="1255"/>
        <v>0.30794881835914556</v>
      </c>
      <c r="V9954">
        <v>9937</v>
      </c>
      <c r="W9954" s="46">
        <v>-7.3866022561581701E-2</v>
      </c>
    </row>
    <row r="9955" spans="10:23">
      <c r="J9955">
        <v>9938</v>
      </c>
      <c r="K9955" s="93">
        <f t="shared" ca="1" si="1251"/>
        <v>-3.2202811304636336</v>
      </c>
      <c r="L9955" s="93">
        <f t="shared" ca="1" si="1251"/>
        <v>0.66949437346307605</v>
      </c>
      <c r="M9955" s="93">
        <f t="shared" ca="1" si="1252"/>
        <v>-3.2202811304636336</v>
      </c>
      <c r="N9955" s="101">
        <f t="shared" ca="1" si="1248"/>
        <v>-0.38938528198872446</v>
      </c>
      <c r="O9955" s="46">
        <f t="shared" ca="1" si="1253"/>
        <v>-0.83569930600568321</v>
      </c>
      <c r="P9955" s="46">
        <f t="shared" ca="1" si="1254"/>
        <v>-0.25770799716274062</v>
      </c>
      <c r="Q9955" s="47">
        <f t="shared" ca="1" si="1249"/>
        <v>-1.9916819236915684</v>
      </c>
      <c r="R9955" s="47">
        <f t="shared" ca="1" si="1250"/>
        <v>8.6462094354402039E-2</v>
      </c>
      <c r="S9955" s="97">
        <f t="shared" ca="1" si="1255"/>
        <v>-0.3746186058256406</v>
      </c>
      <c r="V9955">
        <v>9938</v>
      </c>
      <c r="W9955" s="46">
        <v>0.15492397252892201</v>
      </c>
    </row>
    <row r="9956" spans="10:23">
      <c r="J9956">
        <v>9939</v>
      </c>
      <c r="K9956" s="93">
        <f t="shared" ca="1" si="1251"/>
        <v>-0.45254832221213603</v>
      </c>
      <c r="L9956" s="93">
        <f t="shared" ca="1" si="1251"/>
        <v>-0.54226968739496584</v>
      </c>
      <c r="M9956" s="93">
        <f t="shared" ca="1" si="1252"/>
        <v>-0.45254832221213603</v>
      </c>
      <c r="N9956" s="101">
        <f t="shared" ca="1" si="1248"/>
        <v>-0.65803729284083246</v>
      </c>
      <c r="O9956" s="46">
        <f t="shared" ca="1" si="1253"/>
        <v>0.15783227931806076</v>
      </c>
      <c r="P9956" s="46">
        <f t="shared" ca="1" si="1254"/>
        <v>0.23905779549913136</v>
      </c>
      <c r="Q9956" s="47">
        <f t="shared" ca="1" si="1249"/>
        <v>-4.618753044080437E-3</v>
      </c>
      <c r="R9956" s="47">
        <f t="shared" ca="1" si="1250"/>
        <v>4.3023081859128245E-2</v>
      </c>
      <c r="S9956" s="97">
        <f t="shared" ca="1" si="1255"/>
        <v>0.1004276805885945</v>
      </c>
      <c r="V9956">
        <v>9939</v>
      </c>
      <c r="W9956" s="46">
        <v>0.45707741951192499</v>
      </c>
    </row>
    <row r="9957" spans="10:23">
      <c r="J9957">
        <v>9940</v>
      </c>
      <c r="K9957" s="93">
        <f t="shared" ca="1" si="1251"/>
        <v>3.0811788655823669E-2</v>
      </c>
      <c r="L9957" s="93">
        <f t="shared" ca="1" si="1251"/>
        <v>-0.65137634514897325</v>
      </c>
      <c r="M9957" s="93">
        <f t="shared" ca="1" si="1252"/>
        <v>3.0811788655823669E-2</v>
      </c>
      <c r="N9957" s="101">
        <f t="shared" ca="1" si="1248"/>
        <v>-0.60776012200294149</v>
      </c>
      <c r="O9957" s="46">
        <f t="shared" ca="1" si="1253"/>
        <v>0.33134380319102086</v>
      </c>
      <c r="P9957" s="46">
        <f t="shared" ca="1" si="1254"/>
        <v>0.32581355743561141</v>
      </c>
      <c r="Q9957" s="47">
        <f t="shared" ca="1" si="1249"/>
        <v>0.34240429470183975</v>
      </c>
      <c r="R9957" s="47">
        <f t="shared" ca="1" si="1250"/>
        <v>5.1152522786545834E-2</v>
      </c>
      <c r="S9957" s="97">
        <f t="shared" ca="1" si="1255"/>
        <v>0.19124816298878333</v>
      </c>
      <c r="V9957">
        <v>9940</v>
      </c>
      <c r="W9957" s="46">
        <v>0.26400750448837401</v>
      </c>
    </row>
    <row r="9958" spans="10:23">
      <c r="J9958">
        <v>9941</v>
      </c>
      <c r="K9958" s="93">
        <f t="shared" ca="1" si="1251"/>
        <v>1.4735487812986994</v>
      </c>
      <c r="L9958" s="93">
        <f t="shared" ca="1" si="1251"/>
        <v>-1.0665629927418829</v>
      </c>
      <c r="M9958" s="93">
        <f t="shared" ca="1" si="1252"/>
        <v>1.4735487812986994</v>
      </c>
      <c r="N9958" s="101">
        <f t="shared" ca="1" si="1248"/>
        <v>-0.54256887306918422</v>
      </c>
      <c r="O9958" s="46">
        <f t="shared" ca="1" si="1253"/>
        <v>0.84924233994003384</v>
      </c>
      <c r="P9958" s="46">
        <f t="shared" ca="1" si="1254"/>
        <v>0.58476282581011785</v>
      </c>
      <c r="Q9958" s="47">
        <f t="shared" ca="1" si="1249"/>
        <v>1.3782013681998657</v>
      </c>
      <c r="R9958" s="47">
        <f t="shared" ca="1" si="1250"/>
        <v>6.1693458132735773E-2</v>
      </c>
      <c r="S9958" s="97">
        <f t="shared" ca="1" si="1255"/>
        <v>0.45546789903638479</v>
      </c>
      <c r="V9958">
        <v>9941</v>
      </c>
      <c r="W9958" s="46">
        <v>-3.2554606060780797E-2</v>
      </c>
    </row>
    <row r="9959" spans="10:23">
      <c r="J9959">
        <v>9942</v>
      </c>
      <c r="K9959" s="93">
        <f t="shared" ca="1" si="1251"/>
        <v>1.3626846003318644</v>
      </c>
      <c r="L9959" s="93">
        <f t="shared" ca="1" si="1251"/>
        <v>0.20614077168262543</v>
      </c>
      <c r="M9959" s="93">
        <f t="shared" ca="1" si="1252"/>
        <v>1.3626846003318644</v>
      </c>
      <c r="N9959" s="101">
        <f t="shared" ca="1" si="1248"/>
        <v>0.62880287288579273</v>
      </c>
      <c r="O9959" s="46">
        <f t="shared" ca="1" si="1253"/>
        <v>0.80944548341428302</v>
      </c>
      <c r="P9959" s="46">
        <f t="shared" ca="1" si="1254"/>
        <v>0.56486439754724249</v>
      </c>
      <c r="Q9959" s="47">
        <f t="shared" ca="1" si="1249"/>
        <v>1.2986076551483641</v>
      </c>
      <c r="R9959" s="47">
        <f t="shared" ca="1" si="1250"/>
        <v>0.25109547209033822</v>
      </c>
      <c r="S9959" s="97">
        <f t="shared" ca="1" si="1255"/>
        <v>0.53027047775231062</v>
      </c>
      <c r="V9959">
        <v>9942</v>
      </c>
      <c r="W9959" s="46">
        <v>0.49779733703734302</v>
      </c>
    </row>
    <row r="9960" spans="10:23">
      <c r="J9960">
        <v>9943</v>
      </c>
      <c r="K9960" s="93">
        <f t="shared" ca="1" si="1251"/>
        <v>-1.2586726876950938</v>
      </c>
      <c r="L9960" s="93">
        <f t="shared" ca="1" si="1251"/>
        <v>-1.3682089846290428</v>
      </c>
      <c r="M9960" s="93">
        <f t="shared" ca="1" si="1252"/>
        <v>-1.2586726876950938</v>
      </c>
      <c r="N9960" s="101">
        <f t="shared" ca="1" si="1248"/>
        <v>-1.6974620875192459</v>
      </c>
      <c r="O9960" s="46">
        <f t="shared" ca="1" si="1253"/>
        <v>-0.13154175867383316</v>
      </c>
      <c r="P9960" s="46">
        <f t="shared" ca="1" si="1254"/>
        <v>9.43707765031844E-2</v>
      </c>
      <c r="Q9960" s="47">
        <f t="shared" ca="1" si="1249"/>
        <v>-0.58336682902786829</v>
      </c>
      <c r="R9960" s="47">
        <f t="shared" ca="1" si="1250"/>
        <v>-0.12504410103937902</v>
      </c>
      <c r="S9960" s="97">
        <f t="shared" ca="1" si="1255"/>
        <v>-0.12829292985660609</v>
      </c>
      <c r="V9960">
        <v>9943</v>
      </c>
      <c r="W9960" s="46">
        <v>-0.18896424431095701</v>
      </c>
    </row>
    <row r="9961" spans="10:23">
      <c r="J9961">
        <v>9944</v>
      </c>
      <c r="K9961" s="93">
        <f t="shared" ca="1" si="1251"/>
        <v>-0.49397627476591655</v>
      </c>
      <c r="L9961" s="93">
        <f t="shared" ca="1" si="1251"/>
        <v>0.36396677260634458</v>
      </c>
      <c r="M9961" s="93">
        <f t="shared" ca="1" si="1252"/>
        <v>-0.49397627476591655</v>
      </c>
      <c r="N9961" s="101">
        <f t="shared" ca="1" si="1248"/>
        <v>0.18797524111331432</v>
      </c>
      <c r="O9961" s="46">
        <f t="shared" ca="1" si="1253"/>
        <v>0.14296090905617589</v>
      </c>
      <c r="P9961" s="46">
        <f t="shared" ca="1" si="1254"/>
        <v>0.23162211036818892</v>
      </c>
      <c r="Q9961" s="47">
        <f t="shared" ca="1" si="1249"/>
        <v>-3.4361493567850177E-2</v>
      </c>
      <c r="R9961" s="47">
        <f t="shared" ca="1" si="1250"/>
        <v>0.17981695478428997</v>
      </c>
      <c r="S9961" s="97">
        <f t="shared" ca="1" si="1255"/>
        <v>0.16138893192023293</v>
      </c>
      <c r="V9961">
        <v>9944</v>
      </c>
      <c r="W9961" s="46">
        <v>2.0481953886725301E-2</v>
      </c>
    </row>
    <row r="9962" spans="10:23">
      <c r="J9962">
        <v>9945</v>
      </c>
      <c r="K9962" s="93">
        <f t="shared" ca="1" si="1251"/>
        <v>1.354552986272197</v>
      </c>
      <c r="L9962" s="93">
        <f t="shared" ca="1" si="1251"/>
        <v>6.3240870419584969E-2</v>
      </c>
      <c r="M9962" s="93">
        <f t="shared" ca="1" si="1252"/>
        <v>1.354552986272197</v>
      </c>
      <c r="N9962" s="101">
        <f t="shared" ca="1" si="1248"/>
        <v>0.49073584321285668</v>
      </c>
      <c r="O9962" s="46">
        <f t="shared" ca="1" si="1253"/>
        <v>0.80652648220728218</v>
      </c>
      <c r="P9962" s="46">
        <f t="shared" ca="1" si="1254"/>
        <v>0.56340489694374207</v>
      </c>
      <c r="Q9962" s="47">
        <f t="shared" ca="1" si="1249"/>
        <v>1.2927696527343624</v>
      </c>
      <c r="R9962" s="47">
        <f t="shared" ca="1" si="1250"/>
        <v>0.22877107031822713</v>
      </c>
      <c r="S9962" s="97">
        <f t="shared" ca="1" si="1255"/>
        <v>0.51764877626275463</v>
      </c>
      <c r="V9962">
        <v>9945</v>
      </c>
      <c r="W9962" s="46">
        <v>-0.34748313618059701</v>
      </c>
    </row>
    <row r="9963" spans="10:23">
      <c r="J9963">
        <v>9946</v>
      </c>
      <c r="K9963" s="93">
        <f t="shared" ca="1" si="1251"/>
        <v>1.3452755248816263E-2</v>
      </c>
      <c r="L9963" s="93">
        <f t="shared" ca="1" si="1251"/>
        <v>-0.21428332997173555</v>
      </c>
      <c r="M9963" s="93">
        <f t="shared" ca="1" si="1252"/>
        <v>1.3452755248816263E-2</v>
      </c>
      <c r="N9963" s="101">
        <f t="shared" ca="1" si="1248"/>
        <v>-0.19888014469082477</v>
      </c>
      <c r="O9963" s="46">
        <f t="shared" ca="1" si="1253"/>
        <v>0.32511244013128698</v>
      </c>
      <c r="P9963" s="46">
        <f t="shared" ca="1" si="1254"/>
        <v>0.32269787590574445</v>
      </c>
      <c r="Q9963" s="47">
        <f t="shared" ca="1" si="1249"/>
        <v>0.329941568582372</v>
      </c>
      <c r="R9963" s="47">
        <f t="shared" ca="1" si="1250"/>
        <v>0.11726534430309821</v>
      </c>
      <c r="S9963" s="97">
        <f t="shared" ca="1" si="1255"/>
        <v>0.2211888922171926</v>
      </c>
      <c r="V9963">
        <v>9946</v>
      </c>
      <c r="W9963" s="46">
        <v>-3.4238652160706602E-2</v>
      </c>
    </row>
    <row r="9964" spans="10:23">
      <c r="J9964">
        <v>9947</v>
      </c>
      <c r="K9964" s="93">
        <f t="shared" ca="1" si="1251"/>
        <v>1.1161549346839958</v>
      </c>
      <c r="L9964" s="93">
        <f t="shared" ca="1" si="1251"/>
        <v>-0.36352232756138841</v>
      </c>
      <c r="M9964" s="93">
        <f t="shared" ca="1" si="1252"/>
        <v>1.1161549346839958</v>
      </c>
      <c r="N9964" s="101">
        <f t="shared" ca="1" si="1248"/>
        <v>1.0312901335687852E-2</v>
      </c>
      <c r="O9964" s="46">
        <f t="shared" ca="1" si="1253"/>
        <v>0.72094885945902631</v>
      </c>
      <c r="P9964" s="46">
        <f t="shared" ca="1" si="1254"/>
        <v>0.52061608556961414</v>
      </c>
      <c r="Q9964" s="47">
        <f t="shared" ca="1" si="1249"/>
        <v>1.1216144072378507</v>
      </c>
      <c r="R9964" s="47">
        <f t="shared" ca="1" si="1250"/>
        <v>0.15109028874124911</v>
      </c>
      <c r="S9964" s="97">
        <f t="shared" ca="1" si="1255"/>
        <v>0.4360195741001377</v>
      </c>
      <c r="V9964">
        <v>9947</v>
      </c>
      <c r="W9964" s="46">
        <v>-0.22756292638646999</v>
      </c>
    </row>
    <row r="9965" spans="10:23">
      <c r="J9965">
        <v>9948</v>
      </c>
      <c r="K9965" s="93">
        <f t="shared" ca="1" si="1251"/>
        <v>-0.5334124677215607</v>
      </c>
      <c r="L9965" s="93">
        <f t="shared" ca="1" si="1251"/>
        <v>5.5358265274674842E-2</v>
      </c>
      <c r="M9965" s="93">
        <f t="shared" ca="1" si="1252"/>
        <v>-0.5334124677215607</v>
      </c>
      <c r="N9965" s="101">
        <f t="shared" ca="1" si="1248"/>
        <v>-0.11715289047439503</v>
      </c>
      <c r="O9965" s="46">
        <f t="shared" ca="1" si="1253"/>
        <v>0.128804519685951</v>
      </c>
      <c r="P9965" s="46">
        <f t="shared" ca="1" si="1254"/>
        <v>0.22454391568307647</v>
      </c>
      <c r="Q9965" s="47">
        <f t="shared" ca="1" si="1249"/>
        <v>-6.2674272308299972E-2</v>
      </c>
      <c r="R9965" s="47">
        <f t="shared" ca="1" si="1250"/>
        <v>0.13048002751299331</v>
      </c>
      <c r="S9965" s="97">
        <f t="shared" ca="1" si="1255"/>
        <v>0.12964227359947217</v>
      </c>
      <c r="V9965">
        <v>9948</v>
      </c>
      <c r="W9965" s="46">
        <v>9.5866291772976897E-2</v>
      </c>
    </row>
    <row r="9966" spans="10:23">
      <c r="J9966">
        <v>9949</v>
      </c>
      <c r="K9966" s="93">
        <f t="shared" ca="1" si="1251"/>
        <v>0.31968605879815182</v>
      </c>
      <c r="L9966" s="93">
        <f t="shared" ca="1" si="1251"/>
        <v>-0.54454539454265849</v>
      </c>
      <c r="M9966" s="93">
        <f t="shared" ca="1" si="1252"/>
        <v>0.31968605879815182</v>
      </c>
      <c r="N9966" s="101">
        <f t="shared" ca="1" si="1248"/>
        <v>-0.41460699535457451</v>
      </c>
      <c r="O9966" s="46">
        <f t="shared" ca="1" si="1253"/>
        <v>0.43504084747148419</v>
      </c>
      <c r="P9966" s="46">
        <f t="shared" ca="1" si="1254"/>
        <v>0.37766207957584308</v>
      </c>
      <c r="Q9966" s="47">
        <f t="shared" ca="1" si="1249"/>
        <v>0.54979838326276642</v>
      </c>
      <c r="R9966" s="47">
        <f t="shared" ca="1" si="1250"/>
        <v>8.2383932725995312E-2</v>
      </c>
      <c r="S9966" s="97">
        <f t="shared" ca="1" si="1255"/>
        <v>0.25871239009873975</v>
      </c>
      <c r="V9966">
        <v>9949</v>
      </c>
      <c r="W9966" s="46">
        <v>0.51381637421739601</v>
      </c>
    </row>
    <row r="9967" spans="10:23">
      <c r="J9967">
        <v>9950</v>
      </c>
      <c r="K9967" s="93">
        <f t="shared" ca="1" si="1251"/>
        <v>-0.9787054616874582</v>
      </c>
      <c r="L9967" s="93">
        <f t="shared" ca="1" si="1251"/>
        <v>9.2598761646859595E-3</v>
      </c>
      <c r="M9967" s="93">
        <f t="shared" ca="1" si="1252"/>
        <v>-0.9787054616874582</v>
      </c>
      <c r="N9967" s="101">
        <f t="shared" ca="1" si="1248"/>
        <v>-0.30247115980700345</v>
      </c>
      <c r="O9967" s="46">
        <f t="shared" ca="1" si="1253"/>
        <v>-3.1042071325117937E-2</v>
      </c>
      <c r="P9967" s="46">
        <f t="shared" ca="1" si="1254"/>
        <v>0.14462062017754201</v>
      </c>
      <c r="Q9967" s="47">
        <f t="shared" ca="1" si="1249"/>
        <v>-0.38236745433043784</v>
      </c>
      <c r="R9967" s="47">
        <f t="shared" ca="1" si="1250"/>
        <v>0.10051545515930557</v>
      </c>
      <c r="S9967" s="97">
        <f t="shared" ca="1" si="1255"/>
        <v>3.4736691917093818E-2</v>
      </c>
      <c r="V9967">
        <v>9950</v>
      </c>
      <c r="W9967" s="46">
        <v>0.34377824320718098</v>
      </c>
    </row>
    <row r="9968" spans="10:23">
      <c r="J9968">
        <v>9951</v>
      </c>
      <c r="K9968" s="93">
        <f t="shared" ca="1" si="1251"/>
        <v>-0.34033527124236285</v>
      </c>
      <c r="L9968" s="93">
        <f t="shared" ca="1" si="1251"/>
        <v>0.64528477464651868</v>
      </c>
      <c r="M9968" s="93">
        <f t="shared" ca="1" si="1252"/>
        <v>-0.34033527124236285</v>
      </c>
      <c r="N9968" s="101">
        <f t="shared" ca="1" si="1248"/>
        <v>0.50354939522511277</v>
      </c>
      <c r="O9968" s="46">
        <f t="shared" ca="1" si="1253"/>
        <v>0.19811333899681072</v>
      </c>
      <c r="P9968" s="46">
        <f t="shared" ca="1" si="1254"/>
        <v>0.25919832533850634</v>
      </c>
      <c r="Q9968" s="47">
        <f t="shared" ca="1" si="1249"/>
        <v>7.5943366313419497E-2</v>
      </c>
      <c r="R9968" s="47">
        <f t="shared" ca="1" si="1250"/>
        <v>0.23084292544487883</v>
      </c>
      <c r="S9968" s="97">
        <f t="shared" ca="1" si="1255"/>
        <v>0.21447813222084477</v>
      </c>
      <c r="V9968">
        <v>9951</v>
      </c>
      <c r="W9968" s="46">
        <v>-9.3348555293525995E-2</v>
      </c>
    </row>
    <row r="9969" spans="10:23">
      <c r="J9969">
        <v>9952</v>
      </c>
      <c r="K9969" s="93">
        <f t="shared" ca="1" si="1251"/>
        <v>7.4893449303131826E-2</v>
      </c>
      <c r="L9969" s="93">
        <f t="shared" ca="1" si="1251"/>
        <v>1.2957168527662846</v>
      </c>
      <c r="M9969" s="93">
        <f t="shared" ca="1" si="1252"/>
        <v>7.4893449303131826E-2</v>
      </c>
      <c r="N9969" s="101">
        <f t="shared" ca="1" si="1248"/>
        <v>1.2522651617619802</v>
      </c>
      <c r="O9969" s="46">
        <f t="shared" ca="1" si="1253"/>
        <v>0.34716777364656914</v>
      </c>
      <c r="P9969" s="46">
        <f t="shared" ca="1" si="1254"/>
        <v>0.33372554266338555</v>
      </c>
      <c r="Q9969" s="47">
        <f t="shared" ca="1" si="1249"/>
        <v>0.37405223561293632</v>
      </c>
      <c r="R9969" s="47">
        <f t="shared" ca="1" si="1250"/>
        <v>0.35190464180741721</v>
      </c>
      <c r="S9969" s="97">
        <f t="shared" ca="1" si="1255"/>
        <v>0.34953620772699318</v>
      </c>
      <c r="V9969">
        <v>9952</v>
      </c>
      <c r="W9969" s="46">
        <v>0.42460641036244601</v>
      </c>
    </row>
    <row r="9970" spans="10:23">
      <c r="J9970">
        <v>9953</v>
      </c>
      <c r="K9970" s="93">
        <f t="shared" ca="1" si="1251"/>
        <v>-0.82806068337526462</v>
      </c>
      <c r="L9970" s="93">
        <f t="shared" ca="1" si="1251"/>
        <v>0.10143845979887196</v>
      </c>
      <c r="M9970" s="93">
        <f t="shared" ca="1" si="1252"/>
        <v>-0.82806068337526462</v>
      </c>
      <c r="N9970" s="101">
        <f t="shared" ca="1" si="1248"/>
        <v>-0.16716977534191785</v>
      </c>
      <c r="O9970" s="46">
        <f t="shared" ca="1" si="1253"/>
        <v>2.303480523285123E-2</v>
      </c>
      <c r="P9970" s="46">
        <f t="shared" ca="1" si="1254"/>
        <v>0.1716590584565266</v>
      </c>
      <c r="Q9970" s="47">
        <f t="shared" ca="1" si="1249"/>
        <v>-0.27421370121449951</v>
      </c>
      <c r="R9970" s="47">
        <f t="shared" ca="1" si="1250"/>
        <v>0.12239267287215627</v>
      </c>
      <c r="S9970" s="97">
        <f t="shared" ca="1" si="1255"/>
        <v>7.2713739052503751E-2</v>
      </c>
      <c r="V9970">
        <v>9953</v>
      </c>
      <c r="W9970" s="46">
        <v>-0.211406411518193</v>
      </c>
    </row>
    <row r="9971" spans="10:23">
      <c r="J9971">
        <v>9954</v>
      </c>
      <c r="K9971" s="93">
        <f t="shared" ca="1" si="1251"/>
        <v>-1.4203938330143537</v>
      </c>
      <c r="L9971" s="93">
        <f t="shared" ca="1" si="1251"/>
        <v>7.1317549493167903E-2</v>
      </c>
      <c r="M9971" s="93">
        <f t="shared" ca="1" si="1252"/>
        <v>-1.4203938330143537</v>
      </c>
      <c r="N9971" s="101">
        <f t="shared" ca="1" si="1248"/>
        <v>-0.3841021337777491</v>
      </c>
      <c r="O9971" s="46">
        <f t="shared" ca="1" si="1253"/>
        <v>-0.1895947128500427</v>
      </c>
      <c r="P9971" s="46">
        <f t="shared" ca="1" si="1254"/>
        <v>6.5344299415079632E-2</v>
      </c>
      <c r="Q9971" s="47">
        <f t="shared" ca="1" si="1249"/>
        <v>-0.69947273738028737</v>
      </c>
      <c r="R9971" s="47">
        <f t="shared" ca="1" si="1250"/>
        <v>8.7316339742043225E-2</v>
      </c>
      <c r="S9971" s="97">
        <f t="shared" ca="1" si="1255"/>
        <v>-5.1139186553999738E-2</v>
      </c>
      <c r="V9971">
        <v>9954</v>
      </c>
      <c r="W9971" s="46">
        <v>-0.13291356918460601</v>
      </c>
    </row>
    <row r="9972" spans="10:23">
      <c r="J9972">
        <v>9955</v>
      </c>
      <c r="K9972" s="93">
        <f t="shared" ca="1" si="1251"/>
        <v>2.4211219420430288</v>
      </c>
      <c r="L9972" s="93">
        <f t="shared" ca="1" si="1251"/>
        <v>0.51585390152844901</v>
      </c>
      <c r="M9972" s="93">
        <f t="shared" ca="1" si="1252"/>
        <v>2.4211219420430288</v>
      </c>
      <c r="N9972" s="101">
        <f t="shared" ca="1" si="1248"/>
        <v>1.2590435036976426</v>
      </c>
      <c r="O9972" s="46">
        <f t="shared" ca="1" si="1253"/>
        <v>1.1893921773079326</v>
      </c>
      <c r="P9972" s="46">
        <f t="shared" ca="1" si="1254"/>
        <v>0.75483774449406726</v>
      </c>
      <c r="Q9972" s="47">
        <f t="shared" ca="1" si="1249"/>
        <v>2.0585010429356627</v>
      </c>
      <c r="R9972" s="47">
        <f t="shared" ca="1" si="1250"/>
        <v>0.35300064879097404</v>
      </c>
      <c r="S9972" s="97">
        <f t="shared" ca="1" si="1255"/>
        <v>0.7711964130494533</v>
      </c>
      <c r="V9972">
        <v>9955</v>
      </c>
      <c r="W9972" s="46">
        <v>5.3215272130784301E-2</v>
      </c>
    </row>
    <row r="9973" spans="10:23">
      <c r="J9973">
        <v>9956</v>
      </c>
      <c r="K9973" s="93">
        <f t="shared" ca="1" si="1251"/>
        <v>0.44737439292297049</v>
      </c>
      <c r="L9973" s="93">
        <f t="shared" ca="1" si="1251"/>
        <v>0.71703954559657768</v>
      </c>
      <c r="M9973" s="93">
        <f t="shared" ca="1" si="1252"/>
        <v>0.44737439292297049</v>
      </c>
      <c r="N9973" s="101">
        <f t="shared" ca="1" si="1248"/>
        <v>0.82208823161888911</v>
      </c>
      <c r="O9973" s="46">
        <f t="shared" ca="1" si="1253"/>
        <v>0.48087706137629527</v>
      </c>
      <c r="P9973" s="46">
        <f t="shared" ca="1" si="1254"/>
        <v>0.40058018652824862</v>
      </c>
      <c r="Q9973" s="47">
        <f t="shared" ca="1" si="1249"/>
        <v>0.64147081107238857</v>
      </c>
      <c r="R9973" s="47">
        <f t="shared" ca="1" si="1250"/>
        <v>0.28234826296478466</v>
      </c>
      <c r="S9973" s="97">
        <f t="shared" ca="1" si="1255"/>
        <v>0.38161266217053996</v>
      </c>
      <c r="V9973">
        <v>9956</v>
      </c>
      <c r="W9973" s="46">
        <v>0.45948036293426398</v>
      </c>
    </row>
    <row r="9974" spans="10:23">
      <c r="J9974">
        <v>9957</v>
      </c>
      <c r="K9974" s="93">
        <f t="shared" ca="1" si="1251"/>
        <v>0.84722234282746278</v>
      </c>
      <c r="L9974" s="93">
        <f t="shared" ca="1" si="1251"/>
        <v>0.57883833718856592</v>
      </c>
      <c r="M9974" s="93">
        <f t="shared" ca="1" si="1252"/>
        <v>0.84722234282746278</v>
      </c>
      <c r="N9974" s="101">
        <f t="shared" ca="1" si="1248"/>
        <v>0.81822260744749831</v>
      </c>
      <c r="O9974" s="46">
        <f t="shared" ca="1" si="1253"/>
        <v>0.62441026890727347</v>
      </c>
      <c r="P9974" s="46">
        <f t="shared" ca="1" si="1254"/>
        <v>0.47234679029373772</v>
      </c>
      <c r="Q9974" s="47">
        <f t="shared" ca="1" si="1249"/>
        <v>0.92853722613434486</v>
      </c>
      <c r="R9974" s="47">
        <f t="shared" ca="1" si="1250"/>
        <v>0.28172322056830135</v>
      </c>
      <c r="S9974" s="97">
        <f t="shared" ca="1" si="1255"/>
        <v>0.45306674473778741</v>
      </c>
      <c r="V9974">
        <v>9957</v>
      </c>
      <c r="W9974" s="46">
        <v>0.40754013284400298</v>
      </c>
    </row>
    <row r="9975" spans="10:23">
      <c r="J9975">
        <v>9958</v>
      </c>
      <c r="K9975" s="93">
        <f t="shared" ca="1" si="1251"/>
        <v>0.29545500629175764</v>
      </c>
      <c r="L9975" s="93">
        <f t="shared" ca="1" si="1251"/>
        <v>-4.5179212128888313E-2</v>
      </c>
      <c r="M9975" s="93">
        <f t="shared" ca="1" si="1252"/>
        <v>0.29545500629175764</v>
      </c>
      <c r="N9975" s="101">
        <f t="shared" ca="1" si="1248"/>
        <v>5.1127668651499446E-2</v>
      </c>
      <c r="O9975" s="46">
        <f t="shared" ca="1" si="1253"/>
        <v>0.4263426393428067</v>
      </c>
      <c r="P9975" s="46">
        <f t="shared" ca="1" si="1254"/>
        <v>0.37331297551150433</v>
      </c>
      <c r="Q9975" s="47">
        <f t="shared" ca="1" si="1249"/>
        <v>0.53240196700541143</v>
      </c>
      <c r="R9975" s="47">
        <f t="shared" ca="1" si="1250"/>
        <v>0.15768973008471718</v>
      </c>
      <c r="S9975" s="97">
        <f t="shared" ca="1" si="1255"/>
        <v>0.29201618471376195</v>
      </c>
      <c r="V9975">
        <v>9958</v>
      </c>
      <c r="W9975" s="46">
        <v>0.70096284046791102</v>
      </c>
    </row>
    <row r="9976" spans="10:23">
      <c r="J9976">
        <v>9959</v>
      </c>
      <c r="K9976" s="93">
        <f t="shared" ca="1" si="1251"/>
        <v>0.53147675663672478</v>
      </c>
      <c r="L9976" s="93">
        <f t="shared" ca="1" si="1251"/>
        <v>-0.81149789550849338</v>
      </c>
      <c r="M9976" s="93">
        <f t="shared" ca="1" si="1252"/>
        <v>0.53147675663672478</v>
      </c>
      <c r="N9976" s="101">
        <f t="shared" ca="1" si="1248"/>
        <v>-0.60034598041875931</v>
      </c>
      <c r="O9976" s="46">
        <f t="shared" ca="1" si="1253"/>
        <v>0.51106724248802915</v>
      </c>
      <c r="P9976" s="46">
        <f t="shared" ca="1" si="1254"/>
        <v>0.41567527708411556</v>
      </c>
      <c r="Q9976" s="47">
        <f t="shared" ca="1" si="1249"/>
        <v>0.70185117329585622</v>
      </c>
      <c r="R9976" s="47">
        <f t="shared" ca="1" si="1250"/>
        <v>5.2351333798216673E-2</v>
      </c>
      <c r="S9976" s="97">
        <f t="shared" ca="1" si="1255"/>
        <v>0.2817092881431229</v>
      </c>
      <c r="V9976">
        <v>9959</v>
      </c>
      <c r="W9976" s="46">
        <v>-0.20078337337386901</v>
      </c>
    </row>
    <row r="9977" spans="10:23">
      <c r="J9977">
        <v>9960</v>
      </c>
      <c r="K9977" s="93">
        <f t="shared" ca="1" si="1251"/>
        <v>-1.1165468957181051</v>
      </c>
      <c r="L9977" s="93">
        <f t="shared" ca="1" si="1251"/>
        <v>-0.89082686139535028</v>
      </c>
      <c r="M9977" s="93">
        <f t="shared" ca="1" si="1252"/>
        <v>-1.1165468957181051</v>
      </c>
      <c r="N9977" s="101">
        <f t="shared" ca="1" si="1248"/>
        <v>-1.1996649318978005</v>
      </c>
      <c r="O9977" s="46">
        <f t="shared" ca="1" si="1253"/>
        <v>-8.0522938144153233E-2</v>
      </c>
      <c r="P9977" s="46">
        <f t="shared" ca="1" si="1254"/>
        <v>0.11988018676802437</v>
      </c>
      <c r="Q9977" s="47">
        <f t="shared" ca="1" si="1249"/>
        <v>-0.48132918796850843</v>
      </c>
      <c r="R9977" s="47">
        <f t="shared" ca="1" si="1250"/>
        <v>-4.4554039585658678E-2</v>
      </c>
      <c r="S9977" s="97">
        <f t="shared" ca="1" si="1255"/>
        <v>-6.2538488864905956E-2</v>
      </c>
      <c r="V9977">
        <v>9960</v>
      </c>
      <c r="W9977" s="46">
        <v>0.41308774500162498</v>
      </c>
    </row>
    <row r="9978" spans="10:23">
      <c r="J9978">
        <v>9961</v>
      </c>
      <c r="K9978" s="93">
        <f t="shared" ca="1" si="1251"/>
        <v>0.14494065369782091</v>
      </c>
      <c r="L9978" s="93">
        <f t="shared" ca="1" si="1251"/>
        <v>-0.31015263508965563</v>
      </c>
      <c r="M9978" s="93">
        <f t="shared" ca="1" si="1252"/>
        <v>0.14494065369782091</v>
      </c>
      <c r="N9978" s="101">
        <f t="shared" ca="1" si="1248"/>
        <v>-0.24795611967947684</v>
      </c>
      <c r="O9978" s="46">
        <f t="shared" ca="1" si="1253"/>
        <v>0.37231258163607933</v>
      </c>
      <c r="P9978" s="46">
        <f t="shared" ca="1" si="1254"/>
        <v>0.34629794665814068</v>
      </c>
      <c r="Q9978" s="47">
        <f t="shared" ca="1" si="1249"/>
        <v>0.4243418515919567</v>
      </c>
      <c r="R9978" s="47">
        <f t="shared" ca="1" si="1250"/>
        <v>0.10933012772315101</v>
      </c>
      <c r="S9978" s="97">
        <f t="shared" ca="1" si="1255"/>
        <v>0.24082135467961518</v>
      </c>
      <c r="V9978">
        <v>9961</v>
      </c>
      <c r="W9978" s="46">
        <v>-0.28952613604935001</v>
      </c>
    </row>
    <row r="9979" spans="10:23">
      <c r="J9979">
        <v>9962</v>
      </c>
      <c r="K9979" s="93">
        <f t="shared" ca="1" si="1251"/>
        <v>0.93429173074766692</v>
      </c>
      <c r="L9979" s="93">
        <f t="shared" ca="1" si="1251"/>
        <v>-0.21542254571370351</v>
      </c>
      <c r="M9979" s="93">
        <f t="shared" ca="1" si="1252"/>
        <v>0.93429173074766692</v>
      </c>
      <c r="N9979" s="101">
        <f t="shared" ca="1" si="1248"/>
        <v>9.2887235977135607E-2</v>
      </c>
      <c r="O9979" s="46">
        <f t="shared" ca="1" si="1253"/>
        <v>0.65566552113235299</v>
      </c>
      <c r="P9979" s="46">
        <f t="shared" ca="1" si="1254"/>
        <v>0.48797441640627748</v>
      </c>
      <c r="Q9979" s="47">
        <f t="shared" ca="1" si="1249"/>
        <v>0.99104773058450413</v>
      </c>
      <c r="R9979" s="47">
        <f t="shared" ca="1" si="1250"/>
        <v>0.16444193849403421</v>
      </c>
      <c r="S9979" s="97">
        <f t="shared" ca="1" si="1255"/>
        <v>0.4100537298131936</v>
      </c>
      <c r="V9979">
        <v>9962</v>
      </c>
      <c r="W9979" s="46">
        <v>-0.14700945573792501</v>
      </c>
    </row>
    <row r="9980" spans="10:23">
      <c r="J9980">
        <v>9963</v>
      </c>
      <c r="K9980" s="93">
        <f t="shared" ca="1" si="1251"/>
        <v>-0.30823769985263966</v>
      </c>
      <c r="L9980" s="93">
        <f t="shared" ca="1" si="1251"/>
        <v>-1.0032984990724025</v>
      </c>
      <c r="M9980" s="93">
        <f t="shared" ca="1" si="1252"/>
        <v>-0.30823769985263966</v>
      </c>
      <c r="N9980" s="101">
        <f t="shared" ca="1" si="1248"/>
        <v>-1.0492369431399005</v>
      </c>
      <c r="O9980" s="46">
        <f t="shared" ca="1" si="1253"/>
        <v>0.20963538725696057</v>
      </c>
      <c r="P9980" s="46">
        <f t="shared" ca="1" si="1254"/>
        <v>0.26495934946858124</v>
      </c>
      <c r="Q9980" s="47">
        <f t="shared" ca="1" si="1249"/>
        <v>9.8987462833719148E-2</v>
      </c>
      <c r="R9980" s="47">
        <f t="shared" ca="1" si="1250"/>
        <v>-2.0230963564126458E-2</v>
      </c>
      <c r="S9980" s="97">
        <f t="shared" ca="1" si="1255"/>
        <v>9.4702211846417056E-2</v>
      </c>
      <c r="V9980">
        <v>9963</v>
      </c>
      <c r="W9980" s="46">
        <v>0.12759458123855799</v>
      </c>
    </row>
    <row r="9981" spans="10:23">
      <c r="J9981">
        <v>9964</v>
      </c>
      <c r="K9981" s="93">
        <f t="shared" ca="1" si="1251"/>
        <v>4.8131850762007163E-2</v>
      </c>
      <c r="L9981" s="93">
        <f t="shared" ca="1" si="1251"/>
        <v>0.61908154536765259</v>
      </c>
      <c r="M9981" s="93">
        <f t="shared" ca="1" si="1252"/>
        <v>4.8131850762007163E-2</v>
      </c>
      <c r="N9981" s="101">
        <f t="shared" ca="1" si="1248"/>
        <v>0.60224781359106105</v>
      </c>
      <c r="O9981" s="46">
        <f t="shared" ca="1" si="1253"/>
        <v>0.33756117674346769</v>
      </c>
      <c r="P9981" s="46">
        <f t="shared" ca="1" si="1254"/>
        <v>0.3289222442118348</v>
      </c>
      <c r="Q9981" s="47">
        <f t="shared" ca="1" si="1249"/>
        <v>0.35483904180673337</v>
      </c>
      <c r="R9981" s="47">
        <f t="shared" ca="1" si="1250"/>
        <v>0.24680171843907076</v>
      </c>
      <c r="S9981" s="97">
        <f t="shared" ca="1" si="1255"/>
        <v>0.29218144759126924</v>
      </c>
      <c r="V9981">
        <v>9964</v>
      </c>
      <c r="W9981" s="46">
        <v>-0.17946173745403299</v>
      </c>
    </row>
    <row r="9982" spans="10:23">
      <c r="J9982">
        <v>9965</v>
      </c>
      <c r="K9982" s="93">
        <f t="shared" ca="1" si="1251"/>
        <v>0.81739927500407839</v>
      </c>
      <c r="L9982" s="93">
        <f t="shared" ca="1" si="1251"/>
        <v>0.25700471604346986</v>
      </c>
      <c r="M9982" s="93">
        <f t="shared" ca="1" si="1252"/>
        <v>0.81739927500407839</v>
      </c>
      <c r="N9982" s="101">
        <f t="shared" ca="1" si="1248"/>
        <v>0.50361315724073852</v>
      </c>
      <c r="O9982" s="46">
        <f t="shared" ca="1" si="1253"/>
        <v>0.61370469799181238</v>
      </c>
      <c r="P9982" s="46">
        <f t="shared" ca="1" si="1254"/>
        <v>0.46699400483600717</v>
      </c>
      <c r="Q9982" s="47">
        <f t="shared" ca="1" si="1249"/>
        <v>0.90712608430342268</v>
      </c>
      <c r="R9982" s="47">
        <f t="shared" ca="1" si="1250"/>
        <v>0.23085323528393312</v>
      </c>
      <c r="S9982" s="97">
        <f t="shared" ca="1" si="1255"/>
        <v>0.42227896663787273</v>
      </c>
      <c r="V9982">
        <v>9965</v>
      </c>
      <c r="W9982" s="46">
        <v>0.251902035352006</v>
      </c>
    </row>
    <row r="9983" spans="10:23">
      <c r="J9983">
        <v>9966</v>
      </c>
      <c r="K9983" s="93">
        <f t="shared" ca="1" si="1251"/>
        <v>-0.25076963029940486</v>
      </c>
      <c r="L9983" s="93">
        <f t="shared" ca="1" si="1251"/>
        <v>-0.27396670040389853</v>
      </c>
      <c r="M9983" s="93">
        <f t="shared" ca="1" si="1252"/>
        <v>-0.25076963029940486</v>
      </c>
      <c r="N9983" s="101">
        <f t="shared" ca="1" si="1248"/>
        <v>-0.33949359088064834</v>
      </c>
      <c r="O9983" s="46">
        <f t="shared" ca="1" si="1253"/>
        <v>0.23026466985190544</v>
      </c>
      <c r="P9983" s="46">
        <f t="shared" ca="1" si="1254"/>
        <v>0.27527399076605369</v>
      </c>
      <c r="Q9983" s="47">
        <f t="shared" ca="1" si="1249"/>
        <v>0.14024602802360892</v>
      </c>
      <c r="R9983" s="47">
        <f t="shared" ca="1" si="1250"/>
        <v>9.4529206104580307E-2</v>
      </c>
      <c r="S9983" s="97">
        <f t="shared" ca="1" si="1255"/>
        <v>0.16239693797824287</v>
      </c>
      <c r="V9983">
        <v>9966</v>
      </c>
      <c r="W9983" s="46">
        <v>0.70037939911640401</v>
      </c>
    </row>
    <row r="9984" spans="10:23">
      <c r="J9984">
        <v>9967</v>
      </c>
      <c r="K9984" s="93">
        <f t="shared" ca="1" si="1251"/>
        <v>0.77195778988124897</v>
      </c>
      <c r="L9984" s="93">
        <f t="shared" ca="1" si="1251"/>
        <v>0.22953665792819669</v>
      </c>
      <c r="M9984" s="93">
        <f t="shared" ca="1" si="1252"/>
        <v>0.77195778988124897</v>
      </c>
      <c r="N9984" s="101">
        <f t="shared" ca="1" si="1248"/>
        <v>0.46311974144354373</v>
      </c>
      <c r="O9984" s="46">
        <f t="shared" ca="1" si="1253"/>
        <v>0.59739259206202355</v>
      </c>
      <c r="P9984" s="46">
        <f t="shared" ca="1" si="1254"/>
        <v>0.45883795187111276</v>
      </c>
      <c r="Q9984" s="47">
        <f t="shared" ca="1" si="1249"/>
        <v>0.87450187244384525</v>
      </c>
      <c r="R9984" s="47">
        <f t="shared" ca="1" si="1250"/>
        <v>0.2243057540675763</v>
      </c>
      <c r="S9984" s="97">
        <f t="shared" ca="1" si="1255"/>
        <v>0.41084917306479996</v>
      </c>
      <c r="V9984">
        <v>9967</v>
      </c>
      <c r="W9984" s="46">
        <v>0.65089277427120396</v>
      </c>
    </row>
    <row r="9985" spans="10:23">
      <c r="J9985">
        <v>9968</v>
      </c>
      <c r="K9985" s="93">
        <f t="shared" ca="1" si="1251"/>
        <v>-3.6063040848318476E-2</v>
      </c>
      <c r="L9985" s="93">
        <f t="shared" ca="1" si="1251"/>
        <v>-0.72107037470188318</v>
      </c>
      <c r="M9985" s="93">
        <f t="shared" ca="1" si="1252"/>
        <v>-3.6063040848318476E-2</v>
      </c>
      <c r="N9985" s="101">
        <f t="shared" ca="1" si="1248"/>
        <v>-0.69510355576560012</v>
      </c>
      <c r="O9985" s="46">
        <f t="shared" ca="1" si="1253"/>
        <v>0.30733778094153935</v>
      </c>
      <c r="P9985" s="46">
        <f t="shared" ca="1" si="1254"/>
        <v>0.31381054631087063</v>
      </c>
      <c r="Q9985" s="47">
        <f t="shared" ca="1" si="1249"/>
        <v>0.29439225020287674</v>
      </c>
      <c r="R9985" s="47">
        <f t="shared" ca="1" si="1250"/>
        <v>3.7029745523267155E-2</v>
      </c>
      <c r="S9985" s="97">
        <f t="shared" ca="1" si="1255"/>
        <v>0.17218376323240325</v>
      </c>
      <c r="V9985">
        <v>9968</v>
      </c>
      <c r="W9985" s="46">
        <v>0.48690501409165299</v>
      </c>
    </row>
    <row r="9986" spans="10:23">
      <c r="J9986">
        <v>9969</v>
      </c>
      <c r="K9986" s="93">
        <f t="shared" ca="1" si="1251"/>
        <v>-2.0005029582232292</v>
      </c>
      <c r="L9986" s="93">
        <f t="shared" ca="1" si="1251"/>
        <v>0.80595249408324565</v>
      </c>
      <c r="M9986" s="93">
        <f t="shared" ca="1" si="1252"/>
        <v>-2.0005029582232292</v>
      </c>
      <c r="N9986" s="101">
        <f t="shared" ca="1" si="1248"/>
        <v>0.12790519087513019</v>
      </c>
      <c r="O9986" s="46">
        <f t="shared" ca="1" si="1253"/>
        <v>-0.39783617933526139</v>
      </c>
      <c r="P9986" s="46">
        <f t="shared" ca="1" si="1254"/>
        <v>-3.877643382752971E-2</v>
      </c>
      <c r="Q9986" s="47">
        <f t="shared" ca="1" si="1249"/>
        <v>-1.1159556703507247</v>
      </c>
      <c r="R9986" s="47">
        <f t="shared" ca="1" si="1250"/>
        <v>0.17010407880539152</v>
      </c>
      <c r="S9986" s="97">
        <f t="shared" ca="1" si="1255"/>
        <v>-0.11386605026493493</v>
      </c>
      <c r="V9986">
        <v>9969</v>
      </c>
      <c r="W9986" s="46">
        <v>-0.131765865978415</v>
      </c>
    </row>
    <row r="9987" spans="10:23">
      <c r="J9987">
        <v>9970</v>
      </c>
      <c r="K9987" s="93">
        <f t="shared" ca="1" si="1251"/>
        <v>1.179949840940937</v>
      </c>
      <c r="L9987" s="93">
        <f t="shared" ca="1" si="1251"/>
        <v>-0.18036567936786754</v>
      </c>
      <c r="M9987" s="93">
        <f t="shared" ca="1" si="1252"/>
        <v>1.179949840940937</v>
      </c>
      <c r="N9987" s="101">
        <f t="shared" ca="1" si="1248"/>
        <v>0.20424885163222622</v>
      </c>
      <c r="O9987" s="46">
        <f t="shared" ca="1" si="1253"/>
        <v>0.74384928328609368</v>
      </c>
      <c r="P9987" s="46">
        <f t="shared" ca="1" si="1254"/>
        <v>0.53206629748314782</v>
      </c>
      <c r="Q9987" s="47">
        <f t="shared" ca="1" si="1249"/>
        <v>1.1674152548919854</v>
      </c>
      <c r="R9987" s="47">
        <f t="shared" ca="1" si="1250"/>
        <v>0.18244827538536071</v>
      </c>
      <c r="S9987" s="97">
        <f t="shared" ca="1" si="1255"/>
        <v>0.46314877933572718</v>
      </c>
      <c r="V9987">
        <v>9970</v>
      </c>
      <c r="W9987" s="46">
        <v>2.0692591359638</v>
      </c>
    </row>
    <row r="9988" spans="10:23">
      <c r="J9988">
        <v>9971</v>
      </c>
      <c r="K9988" s="93">
        <f t="shared" ca="1" si="1251"/>
        <v>-2.1673937035665336</v>
      </c>
      <c r="L9988" s="93">
        <f t="shared" ca="1" si="1251"/>
        <v>0.59655077153917868</v>
      </c>
      <c r="M9988" s="93">
        <f t="shared" ca="1" si="1252"/>
        <v>-2.1673937035665336</v>
      </c>
      <c r="N9988" s="101">
        <f t="shared" ca="1" si="1248"/>
        <v>-0.12370006282813828</v>
      </c>
      <c r="O9988" s="46">
        <f t="shared" ca="1" si="1253"/>
        <v>-0.45774486210350329</v>
      </c>
      <c r="P9988" s="46">
        <f t="shared" ca="1" si="1254"/>
        <v>-6.8730775211650663E-2</v>
      </c>
      <c r="Q9988" s="47">
        <f t="shared" ca="1" si="1249"/>
        <v>-1.2357730358872085</v>
      </c>
      <c r="R9988" s="47">
        <f t="shared" ca="1" si="1250"/>
        <v>0.12942139891467797</v>
      </c>
      <c r="S9988" s="97">
        <f t="shared" ca="1" si="1255"/>
        <v>-0.16416173159441266</v>
      </c>
      <c r="V9988">
        <v>9971</v>
      </c>
      <c r="W9988" s="46">
        <v>0.626904308979508</v>
      </c>
    </row>
    <row r="9989" spans="10:23">
      <c r="J9989">
        <v>9972</v>
      </c>
      <c r="K9989" s="93">
        <f t="shared" ca="1" si="1251"/>
        <v>2.3370940278385035</v>
      </c>
      <c r="L9989" s="93">
        <f t="shared" ca="1" si="1251"/>
        <v>6.7229455801522384E-2</v>
      </c>
      <c r="M9989" s="93">
        <f t="shared" ca="1" si="1252"/>
        <v>2.3370940278385035</v>
      </c>
      <c r="N9989" s="101">
        <f t="shared" ca="1" si="1248"/>
        <v>0.80698744712891191</v>
      </c>
      <c r="O9989" s="46">
        <f t="shared" ca="1" si="1253"/>
        <v>1.159228721297231</v>
      </c>
      <c r="P9989" s="46">
        <f t="shared" ca="1" si="1254"/>
        <v>0.73975601648871647</v>
      </c>
      <c r="Q9989" s="47">
        <f t="shared" ca="1" si="1249"/>
        <v>1.99817413091426</v>
      </c>
      <c r="R9989" s="47">
        <f t="shared" ca="1" si="1250"/>
        <v>0.27990657952430725</v>
      </c>
      <c r="S9989" s="97">
        <f t="shared" ca="1" si="1255"/>
        <v>0.71956765041076909</v>
      </c>
      <c r="V9989">
        <v>9972</v>
      </c>
      <c r="W9989" s="46">
        <v>-0.25717170937809702</v>
      </c>
    </row>
    <row r="9990" spans="10:23">
      <c r="J9990">
        <v>9973</v>
      </c>
      <c r="K9990" s="93">
        <f t="shared" ca="1" si="1251"/>
        <v>0.95932107353065177</v>
      </c>
      <c r="L9990" s="93">
        <f t="shared" ca="1" si="1251"/>
        <v>1.0370848256292711</v>
      </c>
      <c r="M9990" s="93">
        <f t="shared" ca="1" si="1252"/>
        <v>0.95932107353065177</v>
      </c>
      <c r="N9990" s="101">
        <f t="shared" ca="1" si="1248"/>
        <v>1.2883283103257517</v>
      </c>
      <c r="O9990" s="46">
        <f t="shared" ca="1" si="1253"/>
        <v>0.66465029110026774</v>
      </c>
      <c r="P9990" s="46">
        <f t="shared" ca="1" si="1254"/>
        <v>0.49246680139023485</v>
      </c>
      <c r="Q9990" s="47">
        <f t="shared" ca="1" si="1249"/>
        <v>1.0090172705203335</v>
      </c>
      <c r="R9990" s="47">
        <f t="shared" ca="1" si="1250"/>
        <v>0.35773578208480367</v>
      </c>
      <c r="S9990" s="97">
        <f t="shared" ca="1" si="1255"/>
        <v>0.51119303659253568</v>
      </c>
      <c r="V9990">
        <v>9973</v>
      </c>
      <c r="W9990" s="46">
        <v>0.75323555259509201</v>
      </c>
    </row>
    <row r="9991" spans="10:23">
      <c r="J9991">
        <v>9974</v>
      </c>
      <c r="K9991" s="93">
        <f t="shared" ca="1" si="1251"/>
        <v>0.23637999435210147</v>
      </c>
      <c r="L9991" s="93">
        <f t="shared" ca="1" si="1251"/>
        <v>-2.8733014908713592</v>
      </c>
      <c r="M9991" s="93">
        <f t="shared" ca="1" si="1252"/>
        <v>0.23637999435210147</v>
      </c>
      <c r="N9991" s="101">
        <f t="shared" ca="1" si="1248"/>
        <v>-2.6489546970116473</v>
      </c>
      <c r="O9991" s="46">
        <f t="shared" ca="1" si="1253"/>
        <v>0.4051365134875784</v>
      </c>
      <c r="P9991" s="46">
        <f t="shared" ca="1" si="1254"/>
        <v>0.36270991258389018</v>
      </c>
      <c r="Q9991" s="47">
        <f t="shared" ca="1" si="1249"/>
        <v>0.48998971529495483</v>
      </c>
      <c r="R9991" s="47">
        <f t="shared" ca="1" si="1250"/>
        <v>-0.2788933099911563</v>
      </c>
      <c r="S9991" s="97">
        <f t="shared" ca="1" si="1255"/>
        <v>6.3121601748211048E-2</v>
      </c>
      <c r="V9991">
        <v>9974</v>
      </c>
      <c r="W9991" s="46">
        <v>0.39257113914231301</v>
      </c>
    </row>
    <row r="9992" spans="10:23">
      <c r="J9992">
        <v>9975</v>
      </c>
      <c r="K9992" s="93">
        <f t="shared" ca="1" si="1251"/>
        <v>0.34156128585212636</v>
      </c>
      <c r="L9992" s="93">
        <f t="shared" ca="1" si="1251"/>
        <v>0.58571511794068765</v>
      </c>
      <c r="M9992" s="93">
        <f t="shared" ca="1" si="1252"/>
        <v>0.34156128585212636</v>
      </c>
      <c r="N9992" s="101">
        <f t="shared" ca="1" si="1248"/>
        <v>0.66393080774105628</v>
      </c>
      <c r="O9992" s="46">
        <f t="shared" ca="1" si="1253"/>
        <v>0.44289338618094959</v>
      </c>
      <c r="P9992" s="46">
        <f t="shared" ca="1" si="1254"/>
        <v>0.3815883489305758</v>
      </c>
      <c r="Q9992" s="47">
        <f t="shared" ca="1" si="1249"/>
        <v>0.56550346068169721</v>
      </c>
      <c r="R9992" s="47">
        <f t="shared" ca="1" si="1250"/>
        <v>0.25677539533480248</v>
      </c>
      <c r="S9992" s="97">
        <f t="shared" ca="1" si="1255"/>
        <v>0.34983439075787603</v>
      </c>
      <c r="V9992">
        <v>9975</v>
      </c>
      <c r="W9992" s="46">
        <v>0.76983397942281195</v>
      </c>
    </row>
    <row r="9993" spans="10:23">
      <c r="J9993">
        <v>9976</v>
      </c>
      <c r="K9993" s="93">
        <f t="shared" ca="1" si="1251"/>
        <v>0.77547074046760223</v>
      </c>
      <c r="L9993" s="93">
        <f t="shared" ca="1" si="1251"/>
        <v>0.54554228092806267</v>
      </c>
      <c r="M9993" s="93">
        <f t="shared" ca="1" si="1252"/>
        <v>0.77547074046760223</v>
      </c>
      <c r="N9993" s="101">
        <f t="shared" ca="1" si="1248"/>
        <v>0.76383655707549458</v>
      </c>
      <c r="O9993" s="46">
        <f t="shared" ca="1" si="1253"/>
        <v>0.59865363407981453</v>
      </c>
      <c r="P9993" s="46">
        <f t="shared" ca="1" si="1254"/>
        <v>0.45946847288000825</v>
      </c>
      <c r="Q9993" s="47">
        <f t="shared" ca="1" si="1249"/>
        <v>0.8770239564794271</v>
      </c>
      <c r="R9993" s="47">
        <f t="shared" ca="1" si="1250"/>
        <v>0.27292940467917104</v>
      </c>
      <c r="S9993" s="97">
        <f t="shared" ca="1" si="1255"/>
        <v>0.43579151937949279</v>
      </c>
      <c r="V9993">
        <v>9976</v>
      </c>
      <c r="W9993" s="46">
        <v>-6.7016648051347799E-2</v>
      </c>
    </row>
    <row r="9994" spans="10:23">
      <c r="J9994">
        <v>9977</v>
      </c>
      <c r="K9994" s="93">
        <f t="shared" ca="1" si="1251"/>
        <v>-0.53004753944411531</v>
      </c>
      <c r="L9994" s="93">
        <f t="shared" ca="1" si="1251"/>
        <v>-0.246477938139538</v>
      </c>
      <c r="M9994" s="93">
        <f t="shared" ca="1" si="1252"/>
        <v>-0.53004753944411531</v>
      </c>
      <c r="N9994" s="101">
        <f t="shared" ca="1" si="1248"/>
        <v>-0.40224859783647382</v>
      </c>
      <c r="O9994" s="46">
        <f t="shared" ca="1" si="1253"/>
        <v>0.13001242621364181</v>
      </c>
      <c r="P9994" s="46">
        <f t="shared" ca="1" si="1254"/>
        <v>0.2251478689469219</v>
      </c>
      <c r="Q9994" s="47">
        <f t="shared" ca="1" si="1249"/>
        <v>-6.0258459252918339E-2</v>
      </c>
      <c r="R9994" s="47">
        <f t="shared" ca="1" si="1250"/>
        <v>8.438219278929282E-2</v>
      </c>
      <c r="S9994" s="97">
        <f t="shared" ca="1" si="1255"/>
        <v>0.10719730950146732</v>
      </c>
      <c r="V9994">
        <v>9977</v>
      </c>
      <c r="W9994" s="46">
        <v>0.91521087061499595</v>
      </c>
    </row>
    <row r="9995" spans="10:23">
      <c r="J9995">
        <v>9978</v>
      </c>
      <c r="K9995" s="93">
        <f t="shared" ca="1" si="1251"/>
        <v>0.4368956436307006</v>
      </c>
      <c r="L9995" s="93">
        <f t="shared" ca="1" si="1251"/>
        <v>0.48526783200770862</v>
      </c>
      <c r="M9995" s="93">
        <f t="shared" ca="1" si="1252"/>
        <v>0.4368956436307006</v>
      </c>
      <c r="N9995" s="101">
        <f t="shared" ca="1" si="1248"/>
        <v>0.5990168891178218</v>
      </c>
      <c r="O9995" s="46">
        <f t="shared" ca="1" si="1253"/>
        <v>0.47711551027370308</v>
      </c>
      <c r="P9995" s="46">
        <f t="shared" ca="1" si="1254"/>
        <v>0.3986994109769525</v>
      </c>
      <c r="Q9995" s="47">
        <f t="shared" ca="1" si="1249"/>
        <v>0.6339477088672042</v>
      </c>
      <c r="R9995" s="47">
        <f t="shared" ca="1" si="1250"/>
        <v>0.24627930221698788</v>
      </c>
      <c r="S9995" s="97">
        <f t="shared" ca="1" si="1255"/>
        <v>0.36169740624534547</v>
      </c>
      <c r="V9995">
        <v>9978</v>
      </c>
      <c r="W9995" s="46">
        <v>9.6189455868984794E-2</v>
      </c>
    </row>
    <row r="9996" spans="10:23">
      <c r="J9996">
        <v>9979</v>
      </c>
      <c r="K9996" s="93">
        <f t="shared" ca="1" si="1251"/>
        <v>-1.1766445083547306</v>
      </c>
      <c r="L9996" s="93">
        <f t="shared" ca="1" si="1251"/>
        <v>-1.22997748154413</v>
      </c>
      <c r="M9996" s="93">
        <f t="shared" ca="1" si="1252"/>
        <v>-1.1766445083547306</v>
      </c>
      <c r="N9996" s="101">
        <f t="shared" ca="1" si="1248"/>
        <v>-1.5403203221479806</v>
      </c>
      <c r="O9996" s="46">
        <f t="shared" ca="1" si="1253"/>
        <v>-0.10209614643182735</v>
      </c>
      <c r="P9996" s="46">
        <f t="shared" ca="1" si="1254"/>
        <v>0.10909358262418731</v>
      </c>
      <c r="Q9996" s="47">
        <f t="shared" ca="1" si="1249"/>
        <v>-0.52447560454385667</v>
      </c>
      <c r="R9996" s="47">
        <f t="shared" ca="1" si="1250"/>
        <v>-9.9635457762000001E-2</v>
      </c>
      <c r="S9996" s="97">
        <f t="shared" ca="1" si="1255"/>
        <v>-0.10086580209691368</v>
      </c>
      <c r="V9996">
        <v>9979</v>
      </c>
      <c r="W9996" s="46">
        <v>0.82942083302449299</v>
      </c>
    </row>
    <row r="9997" spans="10:23">
      <c r="J9997">
        <v>9980</v>
      </c>
      <c r="K9997" s="93">
        <f t="shared" ca="1" si="1251"/>
        <v>0.98575978787357554</v>
      </c>
      <c r="L9997" s="93">
        <f t="shared" ca="1" si="1251"/>
        <v>0.22061288295415343</v>
      </c>
      <c r="M9997" s="93">
        <f t="shared" ca="1" si="1252"/>
        <v>0.98575978787357554</v>
      </c>
      <c r="N9997" s="101">
        <f t="shared" ca="1" si="1248"/>
        <v>0.52265309212994737</v>
      </c>
      <c r="O9997" s="46">
        <f t="shared" ca="1" si="1253"/>
        <v>0.67414098243316456</v>
      </c>
      <c r="P9997" s="46">
        <f t="shared" ca="1" si="1254"/>
        <v>0.49721214705668326</v>
      </c>
      <c r="Q9997" s="47">
        <f t="shared" ca="1" si="1249"/>
        <v>1.0279986531861272</v>
      </c>
      <c r="R9997" s="47">
        <f t="shared" ca="1" si="1250"/>
        <v>0.23393184975973114</v>
      </c>
      <c r="S9997" s="97">
        <f t="shared" ca="1" si="1255"/>
        <v>0.45403641609644785</v>
      </c>
      <c r="V9997">
        <v>9980</v>
      </c>
      <c r="W9997" s="46">
        <v>-0.14624823023231001</v>
      </c>
    </row>
    <row r="9998" spans="10:23">
      <c r="J9998">
        <v>9981</v>
      </c>
      <c r="K9998" s="93">
        <f t="shared" ca="1" si="1251"/>
        <v>1.0399343874731626</v>
      </c>
      <c r="L9998" s="93">
        <f t="shared" ca="1" si="1251"/>
        <v>-0.69565333512177741</v>
      </c>
      <c r="M9998" s="93">
        <f t="shared" ca="1" si="1252"/>
        <v>1.0399343874731626</v>
      </c>
      <c r="N9998" s="101">
        <f t="shared" ca="1" si="1248"/>
        <v>-0.32881476712227686</v>
      </c>
      <c r="O9998" s="46">
        <f t="shared" ca="1" si="1253"/>
        <v>0.69358800985719538</v>
      </c>
      <c r="P9998" s="46">
        <f t="shared" ca="1" si="1254"/>
        <v>0.50693566076869867</v>
      </c>
      <c r="Q9998" s="47">
        <f t="shared" ca="1" si="1249"/>
        <v>1.0668927080341888</v>
      </c>
      <c r="R9998" s="47">
        <f t="shared" ca="1" si="1250"/>
        <v>9.6255891705046892E-2</v>
      </c>
      <c r="S9998" s="97">
        <f t="shared" ca="1" si="1255"/>
        <v>0.39492195078112113</v>
      </c>
      <c r="V9998">
        <v>9981</v>
      </c>
      <c r="W9998" s="46">
        <v>-0.30434631778176902</v>
      </c>
    </row>
    <row r="9999" spans="10:23">
      <c r="J9999">
        <v>9982</v>
      </c>
      <c r="K9999" s="93">
        <f t="shared" ca="1" si="1251"/>
        <v>0.1289834080437155</v>
      </c>
      <c r="L9999" s="93">
        <f t="shared" ca="1" si="1251"/>
        <v>-1.6095798561108761</v>
      </c>
      <c r="M9999" s="93">
        <f t="shared" ca="1" si="1252"/>
        <v>0.1289834080437155</v>
      </c>
      <c r="N9999" s="101">
        <f t="shared" ca="1" si="1248"/>
        <v>-1.4849959842931182</v>
      </c>
      <c r="O9999" s="46">
        <f t="shared" ca="1" si="1253"/>
        <v>0.36658441758611837</v>
      </c>
      <c r="P9999" s="46">
        <f t="shared" ca="1" si="1254"/>
        <v>0.34343386463316017</v>
      </c>
      <c r="Q9999" s="47">
        <f t="shared" ca="1" si="1249"/>
        <v>0.41288552349203478</v>
      </c>
      <c r="R9999" s="47">
        <f t="shared" ca="1" si="1250"/>
        <v>-9.0689927833720069E-2</v>
      </c>
      <c r="S9999" s="97">
        <f t="shared" ca="1" si="1255"/>
        <v>0.13794724487619914</v>
      </c>
      <c r="V9999">
        <v>9982</v>
      </c>
      <c r="W9999" s="46">
        <v>0.95822162009277001</v>
      </c>
    </row>
    <row r="10000" spans="10:23">
      <c r="J10000">
        <v>9983</v>
      </c>
      <c r="K10000" s="93">
        <f t="shared" ca="1" si="1251"/>
        <v>1.6821797483440866</v>
      </c>
      <c r="L10000" s="93">
        <f t="shared" ca="1" si="1251"/>
        <v>-0.54206092260777849</v>
      </c>
      <c r="M10000" s="93">
        <f t="shared" ca="1" si="1252"/>
        <v>1.6821797483440866</v>
      </c>
      <c r="N10000" s="101">
        <f t="shared" ca="1" si="1248"/>
        <v>2.1052049660191696E-2</v>
      </c>
      <c r="O10000" s="46">
        <f t="shared" ca="1" si="1253"/>
        <v>0.924134488061506</v>
      </c>
      <c r="P10000" s="46">
        <f t="shared" ca="1" si="1254"/>
        <v>0.62220889987085393</v>
      </c>
      <c r="Q10000" s="47">
        <f t="shared" ca="1" si="1249"/>
        <v>1.52798566444281</v>
      </c>
      <c r="R10000" s="47">
        <f t="shared" ca="1" si="1250"/>
        <v>0.15282672837100317</v>
      </c>
      <c r="S10000" s="97">
        <f t="shared" ca="1" si="1255"/>
        <v>0.53848060821625454</v>
      </c>
      <c r="V10000">
        <v>9983</v>
      </c>
      <c r="W10000" s="46">
        <v>0.120799825509255</v>
      </c>
    </row>
    <row r="10001" spans="10:23">
      <c r="J10001">
        <v>9984</v>
      </c>
      <c r="K10001" s="93">
        <f t="shared" ca="1" si="1251"/>
        <v>-0.76444928297509551</v>
      </c>
      <c r="L10001" s="93">
        <f t="shared" ca="1" si="1251"/>
        <v>6.4790299526713502E-2</v>
      </c>
      <c r="M10001" s="93">
        <f t="shared" ca="1" si="1252"/>
        <v>-0.76444928297509551</v>
      </c>
      <c r="N10001" s="101">
        <f t="shared" ca="1" si="1248"/>
        <v>-0.18168542761250528</v>
      </c>
      <c r="O10001" s="46">
        <f t="shared" ca="1" si="1253"/>
        <v>4.5869356059370425E-2</v>
      </c>
      <c r="P10001" s="46">
        <f t="shared" ca="1" si="1254"/>
        <v>0.1830763338697862</v>
      </c>
      <c r="Q10001" s="47">
        <f t="shared" ca="1" si="1249"/>
        <v>-0.22854459956146111</v>
      </c>
      <c r="R10001" s="47">
        <f t="shared" ca="1" si="1250"/>
        <v>0.12004560091703062</v>
      </c>
      <c r="S10001" s="97">
        <f t="shared" ca="1" si="1255"/>
        <v>8.2957478488200523E-2</v>
      </c>
      <c r="V10001">
        <v>9984</v>
      </c>
      <c r="W10001" s="46">
        <v>0.22831448108028601</v>
      </c>
    </row>
    <row r="10002" spans="10:23">
      <c r="J10002">
        <v>9985</v>
      </c>
      <c r="K10002" s="93">
        <f t="shared" ca="1" si="1251"/>
        <v>-1.3845014278088164</v>
      </c>
      <c r="L10002" s="93">
        <f t="shared" ca="1" si="1251"/>
        <v>1.7061740827341549</v>
      </c>
      <c r="M10002" s="93">
        <f t="shared" ca="1" si="1252"/>
        <v>-1.3845014278088164</v>
      </c>
      <c r="N10002" s="101">
        <f t="shared" ref="N10002:N10017" ca="1" si="1256">$N$2*K10002+SQRT(1-$N$2^2)*L10002</f>
        <v>1.1772924505302083</v>
      </c>
      <c r="O10002" s="46">
        <f t="shared" ca="1" si="1253"/>
        <v>-0.17671043509800494</v>
      </c>
      <c r="P10002" s="46">
        <f t="shared" ca="1" si="1254"/>
        <v>7.1786438291098514E-2</v>
      </c>
      <c r="Q10002" s="47">
        <f t="shared" ref="Q10002:Q10017" ca="1" si="1257">$K$2+K10002*$S$3</f>
        <v>-0.67370418187621184</v>
      </c>
      <c r="R10002" s="47">
        <f t="shared" ref="R10002:R10017" ca="1" si="1258">$L$2+$L$3*N10002</f>
        <v>0.33978211746943887</v>
      </c>
      <c r="S10002" s="97">
        <f t="shared" ca="1" si="1255"/>
        <v>8.1535841185716967E-2</v>
      </c>
      <c r="V10002">
        <v>9985</v>
      </c>
      <c r="W10002" s="46">
        <v>0.13883790197690801</v>
      </c>
    </row>
    <row r="10003" spans="10:23">
      <c r="J10003">
        <v>9986</v>
      </c>
      <c r="K10003" s="93">
        <f t="shared" ref="K10003:L10017" ca="1" si="1259">_xlfn.NORM.S.INV(RAND())</f>
        <v>-0.60199728939458719</v>
      </c>
      <c r="L10003" s="93">
        <f t="shared" ca="1" si="1259"/>
        <v>-1.7708895448942634</v>
      </c>
      <c r="M10003" s="93">
        <f t="shared" ref="M10003:M10017" ca="1" si="1260">K10003</f>
        <v>-0.60199728939458719</v>
      </c>
      <c r="N10003" s="101">
        <f t="shared" ca="1" si="1256"/>
        <v>-1.8703992486484338</v>
      </c>
      <c r="O10003" s="46">
        <f t="shared" ref="O10003:O10017" ca="1" si="1261">$K$2+K10003*$K$3</f>
        <v>0.10418466245016669</v>
      </c>
      <c r="P10003" s="46">
        <f t="shared" ref="P10003:P10017" ca="1" si="1262">$K$2+K10003*$R$3</f>
        <v>0.21223398706518432</v>
      </c>
      <c r="Q10003" s="47">
        <f t="shared" ca="1" si="1257"/>
        <v>-0.11191398677986858</v>
      </c>
      <c r="R10003" s="47">
        <f t="shared" ca="1" si="1258"/>
        <v>-0.15300674118251728</v>
      </c>
      <c r="S10003" s="97">
        <f t="shared" ref="S10003:S10017" ca="1" si="1263">AVERAGE(R10003,O10003)</f>
        <v>-2.4411039366175294E-2</v>
      </c>
      <c r="V10003">
        <v>9986</v>
      </c>
      <c r="W10003" s="46">
        <v>0.26136433682176402</v>
      </c>
    </row>
    <row r="10004" spans="10:23">
      <c r="J10004">
        <v>9987</v>
      </c>
      <c r="K10004" s="93">
        <f t="shared" ca="1" si="1259"/>
        <v>2.0528211557532812</v>
      </c>
      <c r="L10004" s="93">
        <f t="shared" ca="1" si="1259"/>
        <v>-0.32826552265625575</v>
      </c>
      <c r="M10004" s="93">
        <f t="shared" ca="1" si="1260"/>
        <v>2.0528211557532812</v>
      </c>
      <c r="N10004" s="101">
        <f t="shared" ca="1" si="1256"/>
        <v>0.3416201564497221</v>
      </c>
      <c r="O10004" s="46">
        <f t="shared" ca="1" si="1261"/>
        <v>1.0571834384486343</v>
      </c>
      <c r="P10004" s="46">
        <f t="shared" ca="1" si="1262"/>
        <v>0.68873337506441812</v>
      </c>
      <c r="Q10004" s="47">
        <f t="shared" ca="1" si="1257"/>
        <v>1.7940835652170666</v>
      </c>
      <c r="R10004" s="47">
        <f t="shared" ca="1" si="1258"/>
        <v>0.20466018367345551</v>
      </c>
      <c r="S10004" s="97">
        <f t="shared" ca="1" si="1263"/>
        <v>0.63092181106104483</v>
      </c>
      <c r="V10004">
        <v>9987</v>
      </c>
      <c r="W10004" s="46">
        <v>0.63981328022667305</v>
      </c>
    </row>
    <row r="10005" spans="10:23">
      <c r="J10005">
        <v>9988</v>
      </c>
      <c r="K10005" s="93">
        <f t="shared" ca="1" si="1259"/>
        <v>1.1538986892010388</v>
      </c>
      <c r="L10005" s="93">
        <f t="shared" ca="1" si="1259"/>
        <v>-4.0366914826145329E-2</v>
      </c>
      <c r="M10005" s="93">
        <f t="shared" ca="1" si="1260"/>
        <v>1.1538986892010388</v>
      </c>
      <c r="N10005" s="101">
        <f t="shared" ca="1" si="1256"/>
        <v>0.3286944759856088</v>
      </c>
      <c r="O10005" s="46">
        <f t="shared" ca="1" si="1261"/>
        <v>0.73449771509624306</v>
      </c>
      <c r="P10005" s="46">
        <f t="shared" ca="1" si="1262"/>
        <v>0.52739051338822251</v>
      </c>
      <c r="Q10005" s="47">
        <f t="shared" ca="1" si="1257"/>
        <v>1.1487121185122842</v>
      </c>
      <c r="R10005" s="47">
        <f t="shared" ca="1" si="1258"/>
        <v>0.20257019821825775</v>
      </c>
      <c r="S10005" s="97">
        <f t="shared" ca="1" si="1263"/>
        <v>0.46853395665725039</v>
      </c>
      <c r="V10005">
        <v>9988</v>
      </c>
      <c r="W10005" s="46">
        <v>0.55305682064517503</v>
      </c>
    </row>
    <row r="10006" spans="10:23">
      <c r="J10006">
        <v>9989</v>
      </c>
      <c r="K10006" s="93">
        <f t="shared" ca="1" si="1259"/>
        <v>-0.11890264887125154</v>
      </c>
      <c r="L10006" s="93">
        <f t="shared" ca="1" si="1259"/>
        <v>-0.63305141933923259</v>
      </c>
      <c r="M10006" s="93">
        <f t="shared" ca="1" si="1260"/>
        <v>-0.11890264887125154</v>
      </c>
      <c r="N10006" s="101">
        <f t="shared" ca="1" si="1256"/>
        <v>-0.63799911768850115</v>
      </c>
      <c r="O10006" s="46">
        <f t="shared" ca="1" si="1261"/>
        <v>0.27760089057363663</v>
      </c>
      <c r="P10006" s="46">
        <f t="shared" ca="1" si="1262"/>
        <v>0.29894210112691932</v>
      </c>
      <c r="Q10006" s="47">
        <f t="shared" ca="1" si="1257"/>
        <v>0.23491846946707134</v>
      </c>
      <c r="R10006" s="47">
        <f t="shared" ca="1" si="1258"/>
        <v>4.6263104288380708E-2</v>
      </c>
      <c r="S10006" s="97">
        <f t="shared" ca="1" si="1263"/>
        <v>0.16193199743100867</v>
      </c>
      <c r="V10006">
        <v>9989</v>
      </c>
      <c r="W10006" s="46">
        <v>1.1185566777418701</v>
      </c>
    </row>
    <row r="10007" spans="10:23">
      <c r="J10007">
        <v>9990</v>
      </c>
      <c r="K10007" s="93">
        <f t="shared" ca="1" si="1259"/>
        <v>-0.31957239449719183</v>
      </c>
      <c r="L10007" s="93">
        <f t="shared" ca="1" si="1259"/>
        <v>0.80547939401759094</v>
      </c>
      <c r="M10007" s="93">
        <f t="shared" ca="1" si="1260"/>
        <v>-0.31957239449719183</v>
      </c>
      <c r="N10007" s="101">
        <f t="shared" ca="1" si="1256"/>
        <v>0.6620302812795702</v>
      </c>
      <c r="O10007" s="46">
        <f t="shared" ca="1" si="1261"/>
        <v>0.20556657790304145</v>
      </c>
      <c r="P10007" s="46">
        <f t="shared" ca="1" si="1262"/>
        <v>0.26292494479162171</v>
      </c>
      <c r="Q10007" s="47">
        <f t="shared" ca="1" si="1257"/>
        <v>9.084984412588093E-2</v>
      </c>
      <c r="R10007" s="47">
        <f t="shared" ca="1" si="1258"/>
        <v>0.25646809447952046</v>
      </c>
      <c r="S10007" s="97">
        <f t="shared" ca="1" si="1263"/>
        <v>0.23101733619128095</v>
      </c>
      <c r="V10007">
        <v>9990</v>
      </c>
      <c r="W10007" s="46">
        <v>2.0306610434137702</v>
      </c>
    </row>
    <row r="10008" spans="10:23">
      <c r="J10008">
        <v>9991</v>
      </c>
      <c r="K10008" s="93">
        <f t="shared" ca="1" si="1259"/>
        <v>-7.8301661972068823E-2</v>
      </c>
      <c r="L10008" s="93">
        <f t="shared" ca="1" si="1259"/>
        <v>-4.4333579117389249E-2</v>
      </c>
      <c r="M10008" s="93">
        <f t="shared" ca="1" si="1260"/>
        <v>-7.8301661972068823E-2</v>
      </c>
      <c r="N10008" s="101">
        <f t="shared" ca="1" si="1256"/>
        <v>-6.6933606130029702E-2</v>
      </c>
      <c r="O10008" s="46">
        <f t="shared" ca="1" si="1261"/>
        <v>0.29217540541097642</v>
      </c>
      <c r="P10008" s="46">
        <f t="shared" ca="1" si="1262"/>
        <v>0.30622935854558919</v>
      </c>
      <c r="Q10008" s="47">
        <f t="shared" ca="1" si="1257"/>
        <v>0.26406749914175093</v>
      </c>
      <c r="R10008" s="47">
        <f t="shared" ca="1" si="1258"/>
        <v>0.13860010862915323</v>
      </c>
      <c r="S10008" s="97">
        <f t="shared" ca="1" si="1263"/>
        <v>0.21538775702006482</v>
      </c>
      <c r="V10008">
        <v>9991</v>
      </c>
      <c r="W10008" s="46">
        <v>-1.8060850642482602E-2</v>
      </c>
    </row>
    <row r="10009" spans="10:23">
      <c r="J10009">
        <v>9992</v>
      </c>
      <c r="K10009" s="93">
        <f t="shared" ca="1" si="1259"/>
        <v>-0.18220080266216257</v>
      </c>
      <c r="L10009" s="93">
        <f t="shared" ca="1" si="1259"/>
        <v>-0.9842633361493357</v>
      </c>
      <c r="M10009" s="93">
        <f t="shared" ca="1" si="1260"/>
        <v>-0.18220080266216257</v>
      </c>
      <c r="N10009" s="101">
        <f t="shared" ca="1" si="1256"/>
        <v>-0.99110746441775111</v>
      </c>
      <c r="O10009" s="46">
        <f t="shared" ca="1" si="1261"/>
        <v>0.2548787857171062</v>
      </c>
      <c r="P10009" s="46">
        <f t="shared" ca="1" si="1262"/>
        <v>0.28758104869865408</v>
      </c>
      <c r="Q10009" s="47">
        <f t="shared" ca="1" si="1257"/>
        <v>0.18947425975401044</v>
      </c>
      <c r="R10009" s="47">
        <f t="shared" ca="1" si="1258"/>
        <v>-1.0831863425079857E-2</v>
      </c>
      <c r="S10009" s="97">
        <f t="shared" ca="1" si="1263"/>
        <v>0.12202346114601317</v>
      </c>
      <c r="V10009">
        <v>9992</v>
      </c>
      <c r="W10009" s="46">
        <v>0.35013368262037198</v>
      </c>
    </row>
    <row r="10010" spans="10:23">
      <c r="J10010">
        <v>9993</v>
      </c>
      <c r="K10010" s="93">
        <f t="shared" ca="1" si="1259"/>
        <v>-1.9991969034234893</v>
      </c>
      <c r="L10010" s="93">
        <f t="shared" ca="1" si="1259"/>
        <v>-0.89307472715839531</v>
      </c>
      <c r="M10010" s="93">
        <f t="shared" ca="1" si="1260"/>
        <v>-1.9991969034234893</v>
      </c>
      <c r="N10010" s="101">
        <f t="shared" ca="1" si="1256"/>
        <v>-1.4824985991225392</v>
      </c>
      <c r="O10010" s="46">
        <f t="shared" ca="1" si="1261"/>
        <v>-0.39736734553315567</v>
      </c>
      <c r="P10010" s="46">
        <f t="shared" ca="1" si="1262"/>
        <v>-3.8542016926476852E-2</v>
      </c>
      <c r="Q10010" s="47">
        <f t="shared" ca="1" si="1257"/>
        <v>-1.1150180027465133</v>
      </c>
      <c r="R10010" s="47">
        <f t="shared" ca="1" si="1258"/>
        <v>-9.0286119407770815E-2</v>
      </c>
      <c r="S10010" s="97">
        <f t="shared" ca="1" si="1263"/>
        <v>-0.24382673247046324</v>
      </c>
      <c r="V10010">
        <v>9993</v>
      </c>
      <c r="W10010" s="46">
        <v>0.873867180635721</v>
      </c>
    </row>
    <row r="10011" spans="10:23">
      <c r="J10011">
        <v>9994</v>
      </c>
      <c r="K10011" s="93">
        <f t="shared" ca="1" si="1259"/>
        <v>0.50094817497017052</v>
      </c>
      <c r="L10011" s="93">
        <f t="shared" ca="1" si="1259"/>
        <v>0.26063561700102739</v>
      </c>
      <c r="M10011" s="93">
        <f t="shared" ca="1" si="1260"/>
        <v>0.50094817497017052</v>
      </c>
      <c r="N10011" s="101">
        <f t="shared" ca="1" si="1256"/>
        <v>0.40641700444192769</v>
      </c>
      <c r="O10011" s="46">
        <f t="shared" ca="1" si="1261"/>
        <v>0.50010841364066705</v>
      </c>
      <c r="P10011" s="46">
        <f t="shared" ca="1" si="1262"/>
        <v>0.41019586266043451</v>
      </c>
      <c r="Q10011" s="47">
        <f t="shared" ca="1" si="1257"/>
        <v>0.67993351560113202</v>
      </c>
      <c r="R10011" s="47">
        <f t="shared" ca="1" si="1258"/>
        <v>0.21513734734946932</v>
      </c>
      <c r="S10011" s="97">
        <f t="shared" ca="1" si="1263"/>
        <v>0.35762288049506818</v>
      </c>
      <c r="V10011">
        <v>9994</v>
      </c>
      <c r="W10011" s="46">
        <v>3.8551985742668098E-2</v>
      </c>
    </row>
    <row r="10012" spans="10:23">
      <c r="J10012">
        <v>9995</v>
      </c>
      <c r="K10012" s="93">
        <f t="shared" ca="1" si="1259"/>
        <v>2.0546914119236015</v>
      </c>
      <c r="L10012" s="93">
        <f t="shared" ca="1" si="1259"/>
        <v>-1.5556605202833884</v>
      </c>
      <c r="M10012" s="93">
        <f t="shared" ca="1" si="1260"/>
        <v>2.0546914119236015</v>
      </c>
      <c r="N10012" s="101">
        <f t="shared" ca="1" si="1256"/>
        <v>-0.82145762264100763</v>
      </c>
      <c r="O10012" s="46">
        <f t="shared" ca="1" si="1261"/>
        <v>1.0578548033189425</v>
      </c>
      <c r="P10012" s="46">
        <f t="shared" ca="1" si="1262"/>
        <v>0.68906905749957226</v>
      </c>
      <c r="Q10012" s="47">
        <f t="shared" ca="1" si="1257"/>
        <v>1.7954262949576831</v>
      </c>
      <c r="R10012" s="47">
        <f t="shared" ca="1" si="1258"/>
        <v>1.6599241867551018E-2</v>
      </c>
      <c r="S10012" s="97">
        <f t="shared" ca="1" si="1263"/>
        <v>0.53722702259324673</v>
      </c>
      <c r="V10012">
        <v>9995</v>
      </c>
      <c r="W10012" s="46">
        <v>-0.185924796756746</v>
      </c>
    </row>
    <row r="10013" spans="10:23">
      <c r="J10013">
        <v>9996</v>
      </c>
      <c r="K10013" s="93">
        <f t="shared" ca="1" si="1259"/>
        <v>-0.42820093774920231</v>
      </c>
      <c r="L10013" s="93">
        <f t="shared" ca="1" si="1259"/>
        <v>0.89758158077625261</v>
      </c>
      <c r="M10013" s="93">
        <f t="shared" ca="1" si="1260"/>
        <v>-0.42820093774920231</v>
      </c>
      <c r="N10013" s="101">
        <f t="shared" ca="1" si="1256"/>
        <v>0.71480450245465654</v>
      </c>
      <c r="O10013" s="46">
        <f t="shared" ca="1" si="1261"/>
        <v>0.1665722470677754</v>
      </c>
      <c r="P10013" s="46">
        <f t="shared" ca="1" si="1262"/>
        <v>0.24342777937398868</v>
      </c>
      <c r="Q10013" s="47">
        <f t="shared" ca="1" si="1257"/>
        <v>1.2861182455348841E-2</v>
      </c>
      <c r="R10013" s="47">
        <f t="shared" ca="1" si="1258"/>
        <v>0.26500128969284387</v>
      </c>
      <c r="S10013" s="97">
        <f t="shared" ca="1" si="1263"/>
        <v>0.21578676838030963</v>
      </c>
      <c r="V10013">
        <v>9996</v>
      </c>
      <c r="W10013" s="46">
        <v>0.60911469232161997</v>
      </c>
    </row>
    <row r="10014" spans="10:23">
      <c r="J10014">
        <v>9997</v>
      </c>
      <c r="K10014" s="93">
        <f t="shared" ca="1" si="1259"/>
        <v>0.41678315548806799</v>
      </c>
      <c r="L10014" s="93">
        <f t="shared" ca="1" si="1259"/>
        <v>-1.1735609707862467</v>
      </c>
      <c r="M10014" s="93">
        <f t="shared" ca="1" si="1260"/>
        <v>0.41678315548806799</v>
      </c>
      <c r="N10014" s="101">
        <f t="shared" ca="1" si="1256"/>
        <v>-0.98008703330920977</v>
      </c>
      <c r="O10014" s="46">
        <f t="shared" ca="1" si="1261"/>
        <v>0.46989574102083992</v>
      </c>
      <c r="P10014" s="46">
        <f t="shared" ca="1" si="1262"/>
        <v>0.39508952635052097</v>
      </c>
      <c r="Q10014" s="47">
        <f t="shared" ca="1" si="1257"/>
        <v>0.61950817036147787</v>
      </c>
      <c r="R10014" s="47">
        <f t="shared" ca="1" si="1258"/>
        <v>-9.0499424816674334E-3</v>
      </c>
      <c r="S10014" s="97">
        <f t="shared" ca="1" si="1263"/>
        <v>0.23042289926958626</v>
      </c>
      <c r="V10014">
        <v>9997</v>
      </c>
      <c r="W10014" s="46">
        <v>4.0826139508763903E-2</v>
      </c>
    </row>
    <row r="10015" spans="10:23">
      <c r="J10015">
        <v>9998</v>
      </c>
      <c r="K10015" s="93">
        <f t="shared" ca="1" si="1259"/>
        <v>-0.36165987005960937</v>
      </c>
      <c r="L10015" s="93">
        <f t="shared" ca="1" si="1259"/>
        <v>-0.12226775486445889</v>
      </c>
      <c r="M10015" s="93">
        <f t="shared" ca="1" si="1260"/>
        <v>-0.36165987005960937</v>
      </c>
      <c r="N10015" s="101">
        <f t="shared" ca="1" si="1256"/>
        <v>-0.2309359548629889</v>
      </c>
      <c r="O10015" s="46">
        <f t="shared" ca="1" si="1261"/>
        <v>0.19045845901485312</v>
      </c>
      <c r="P10015" s="46">
        <f t="shared" ca="1" si="1262"/>
        <v>0.25537088534752755</v>
      </c>
      <c r="Q10015" s="47">
        <f t="shared" ca="1" si="1257"/>
        <v>6.0633606349504265E-2</v>
      </c>
      <c r="R10015" s="47">
        <f t="shared" ca="1" si="1258"/>
        <v>0.11208216054728662</v>
      </c>
      <c r="S10015" s="97">
        <f t="shared" ca="1" si="1263"/>
        <v>0.15127030978106987</v>
      </c>
      <c r="V10015">
        <v>9998</v>
      </c>
      <c r="W10015" s="46">
        <v>-0.21628114798578599</v>
      </c>
    </row>
    <row r="10016" spans="10:23">
      <c r="J10016">
        <v>9999</v>
      </c>
      <c r="K10016" s="93">
        <f t="shared" ca="1" si="1259"/>
        <v>2.3925749578588111</v>
      </c>
      <c r="L10016" s="93">
        <f t="shared" ca="1" si="1259"/>
        <v>-1.1993125337410167</v>
      </c>
      <c r="M10016" s="93">
        <f t="shared" ca="1" si="1260"/>
        <v>2.3925749578588111</v>
      </c>
      <c r="N10016" s="101">
        <f t="shared" ca="1" si="1256"/>
        <v>-0.37615553989892747</v>
      </c>
      <c r="O10016" s="46">
        <f t="shared" ca="1" si="1261"/>
        <v>1.1791446814628854</v>
      </c>
      <c r="P10016" s="46">
        <f t="shared" ca="1" si="1262"/>
        <v>0.74971399657154369</v>
      </c>
      <c r="Q10016" s="47">
        <f t="shared" ca="1" si="1257"/>
        <v>2.0380060512455689</v>
      </c>
      <c r="R10016" s="47">
        <f t="shared" ca="1" si="1258"/>
        <v>8.8601244290876208E-2</v>
      </c>
      <c r="S10016" s="97">
        <f t="shared" ca="1" si="1263"/>
        <v>0.63387296287688077</v>
      </c>
      <c r="V10016">
        <v>9999</v>
      </c>
      <c r="W10016" s="46">
        <v>0.17880214070915701</v>
      </c>
    </row>
    <row r="10017" spans="10:23">
      <c r="J10017">
        <v>10000</v>
      </c>
      <c r="K10017" s="93">
        <f t="shared" ca="1" si="1259"/>
        <v>-0.60179833154835127</v>
      </c>
      <c r="L10017" s="93">
        <f t="shared" ca="1" si="1259"/>
        <v>0.70824544952904933</v>
      </c>
      <c r="M10017" s="93">
        <f t="shared" ca="1" si="1260"/>
        <v>-0.60179833154835127</v>
      </c>
      <c r="N10017" s="101">
        <f t="shared" ca="1" si="1256"/>
        <v>0.48009023385752037</v>
      </c>
      <c r="O10017" s="46">
        <f t="shared" ca="1" si="1261"/>
        <v>0.10425608224321681</v>
      </c>
      <c r="P10017" s="46">
        <f t="shared" ca="1" si="1262"/>
        <v>0.21226969696170939</v>
      </c>
      <c r="Q10017" s="47">
        <f t="shared" ca="1" si="1257"/>
        <v>-0.11177114719376835</v>
      </c>
      <c r="R10017" s="47">
        <f t="shared" ca="1" si="1258"/>
        <v>0.22704975523728094</v>
      </c>
      <c r="S10017" s="97">
        <f t="shared" ca="1" si="1263"/>
        <v>0.16565291874024887</v>
      </c>
      <c r="V10017">
        <v>10000</v>
      </c>
      <c r="W10017" s="46">
        <v>0.26083839003059001</v>
      </c>
    </row>
    <row r="10018" spans="10:23">
      <c r="O10018" s="46"/>
    </row>
  </sheetData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Financials</vt:lpstr>
      <vt:lpstr>Macro</vt:lpstr>
      <vt:lpstr>Fama3</vt:lpstr>
      <vt:lpstr>1-W</vt:lpstr>
      <vt:lpstr>1-M</vt:lpstr>
      <vt:lpstr>2</vt:lpstr>
      <vt:lpstr>2-result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Bingze Qiu</dc:creator>
  <cp:lastModifiedBy>Bingze Qiu</cp:lastModifiedBy>
  <dcterms:created xsi:type="dcterms:W3CDTF">2025-11-07T21:10:39Z</dcterms:created>
  <dcterms:modified xsi:type="dcterms:W3CDTF">2025-11-18T16:24:59Z</dcterms:modified>
</cp:coreProperties>
</file>